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14295" windowHeight="11925" tabRatio="667"/>
  </bookViews>
  <sheets>
    <sheet name="ԱՄՓՈՓ" sheetId="7" r:id="rId1"/>
    <sheet name="ԴԱՏԱՎՈՐ" sheetId="1" r:id="rId2"/>
    <sheet name="Ինքնավար, հայեցող., վարչ. պաշտ." sheetId="14" r:id="rId3"/>
    <sheet name="ԾԱՌԱՅՈՂ" sheetId="2" r:id="rId4"/>
    <sheet name="ՏԵԽՆԻԿԱԿԱՆ" sheetId="3" r:id="rId5"/>
    <sheet name="ԿԱՐԳԱԴՐԻՉ" sheetId="10" r:id="rId6"/>
    <sheet name="ԿԱՐԳԱԴՐԻՉ,,," sheetId="4" state="hidden" r:id="rId7"/>
    <sheet name="ՀԵՐԹԱՊԱՀՈՒԹՅՈՒՆ" sheetId="5" state="hidden" r:id="rId8"/>
    <sheet name="ՀԵՐԹԱՊԱՀՈՒԹՅՈՒՆ (2)" sheetId="16" r:id="rId9"/>
    <sheet name="4112,4113 Պարգևատրում" sheetId="15" r:id="rId10"/>
    <sheet name="ԱՄՓՈՓ ԵՆԹԱԽՈՒՄԲ" sheetId="6" state="hidden" r:id="rId11"/>
    <sheet name="ԵՆԹԱԽՈՒՄԲ" sheetId="9" state="hidden" r:id="rId12"/>
    <sheet name="ՍԱՆԴՂԱԿ" sheetId="8" state="hidden" r:id="rId13"/>
    <sheet name="Sheet2" sheetId="13" state="hidden" r:id="rId14"/>
  </sheets>
  <definedNames>
    <definedName name="_xlnm._FilterDatabase" localSheetId="1" hidden="1">ԴԱՏԱՎՈՐ!$A$1:$BA$460</definedName>
    <definedName name="_xlnm._FilterDatabase" localSheetId="2" hidden="1">'Ինքնավար, հայեցող., վարչ. պաշտ.'!$A$1:$BE$484</definedName>
    <definedName name="_xlnm._FilterDatabase" localSheetId="3" hidden="1">ԾԱՌԱՅՈՂ!$A$1:$AT$1180</definedName>
    <definedName name="_xlnm._FilterDatabase" localSheetId="5" hidden="1">ԿԱՐԳԱԴՐԻՉ!$A$1:$AO$953</definedName>
    <definedName name="_xlnm._FilterDatabase" localSheetId="8" hidden="1">'ՀԵՐԹԱՊԱՀՈՒԹՅՈՒՆ (2)'!$A$1:$Z$56</definedName>
    <definedName name="_xlnm._FilterDatabase" localSheetId="4" hidden="1">ՏԵԽՆԻԿԱԿԱՆ!$A$1:$AK$613</definedName>
    <definedName name="_xlnm.Print_Area" localSheetId="0">ԱՄՓՈՓ!$A$1:$BR$31</definedName>
    <definedName name="_xlnm.Print_Area" localSheetId="10">'ԱՄՓՈՓ ԵՆԹԱԽՈՒՄԲ'!$A$1:$AF$32</definedName>
    <definedName name="_xlnm.Print_Area" localSheetId="1">ԴԱՏԱՎՈՐ!$A$1:$BA$453</definedName>
    <definedName name="_xlnm.Print_Area" localSheetId="5">ԿԱՐԳԱԴՐԻՉ!$A$1:$AO$807</definedName>
    <definedName name="_xlnm.Print_Titles" localSheetId="10">'ԱՄՓՈՓ ԵՆԹԱԽՈՒՄԲ'!$A:$B</definedName>
    <definedName name="_xlnm.Print_Titles" localSheetId="1">ԴԱՏԱՎՈՐ!$A:$E</definedName>
    <definedName name="_xlnm.Print_Titles" localSheetId="2">'Ինքնավար, հայեցող., վարչ. պաշտ.'!$A:$E</definedName>
    <definedName name="_xlnm.Print_Titles" localSheetId="3">ԾԱՌԱՅՈՂ!$B:$F</definedName>
    <definedName name="_xlnm.Print_Titles" localSheetId="5">ԿԱՐԳԱԴՐԻՉ!$A:$E</definedName>
    <definedName name="_xlnm.Print_Titles" localSheetId="7">ՀԵՐԹԱՊԱՀՈՒԹՅՈՒՆ!$A:$C</definedName>
    <definedName name="_xlnm.Print_Titles" localSheetId="8">'ՀԵՐԹԱՊԱՀՈՒԹՅՈՒՆ (2)'!$A:$C</definedName>
    <definedName name="_xlnm.Print_Titles" localSheetId="4">ՏԵԽՆԻԿԱԿԱՆ!$A:$E</definedName>
  </definedNames>
  <calcPr calcId="162913"/>
  <fileRecoveryPr repairLoad="1"/>
</workbook>
</file>

<file path=xl/calcChain.xml><?xml version="1.0" encoding="utf-8"?>
<calcChain xmlns="http://schemas.openxmlformats.org/spreadsheetml/2006/main">
  <c r="D12" i="7" l="1"/>
  <c r="X56" i="16" l="1"/>
  <c r="S56" i="16"/>
  <c r="K56" i="16"/>
  <c r="F56" i="16"/>
  <c r="K52" i="16"/>
  <c r="F52" i="16"/>
  <c r="S52" i="16"/>
  <c r="X52" i="16"/>
  <c r="X48" i="16"/>
  <c r="X44" i="16"/>
  <c r="X40" i="16"/>
  <c r="X36" i="16"/>
  <c r="X32" i="16"/>
  <c r="X28" i="16"/>
  <c r="X24" i="16"/>
  <c r="X20" i="16"/>
  <c r="X16" i="16"/>
  <c r="K48" i="16"/>
  <c r="K44" i="16"/>
  <c r="K40" i="16"/>
  <c r="K36" i="16"/>
  <c r="K32" i="16"/>
  <c r="K28" i="16"/>
  <c r="K24" i="16"/>
  <c r="K20" i="16"/>
  <c r="K16" i="16"/>
  <c r="F48" i="16"/>
  <c r="F44" i="16"/>
  <c r="F40" i="16"/>
  <c r="F36" i="16"/>
  <c r="F32" i="16"/>
  <c r="F28" i="16"/>
  <c r="F24" i="16"/>
  <c r="F20" i="16"/>
  <c r="F16" i="16"/>
  <c r="X45" i="16"/>
  <c r="X41" i="16"/>
  <c r="X37" i="16"/>
  <c r="X33" i="16"/>
  <c r="X29" i="16"/>
  <c r="X25" i="16"/>
  <c r="X21" i="16"/>
  <c r="X17" i="16"/>
  <c r="X13" i="16"/>
  <c r="K45" i="16"/>
  <c r="K41" i="16"/>
  <c r="K37" i="16"/>
  <c r="K33" i="16"/>
  <c r="K29" i="16"/>
  <c r="K25" i="16"/>
  <c r="K21" i="16"/>
  <c r="K17" i="16"/>
  <c r="F45" i="16"/>
  <c r="F41" i="16"/>
  <c r="F37" i="16"/>
  <c r="F33" i="16"/>
  <c r="F29" i="16"/>
  <c r="F25" i="16"/>
  <c r="F21" i="16"/>
  <c r="F17" i="16"/>
  <c r="F13" i="16"/>
  <c r="X46" i="16"/>
  <c r="X42" i="16"/>
  <c r="X38" i="16"/>
  <c r="X34" i="16"/>
  <c r="X30" i="16"/>
  <c r="X26" i="16"/>
  <c r="X22" i="16"/>
  <c r="X18" i="16"/>
  <c r="X14" i="16"/>
  <c r="F46" i="16"/>
  <c r="F42" i="16"/>
  <c r="F38" i="16"/>
  <c r="F34" i="16"/>
  <c r="F30" i="16"/>
  <c r="F26" i="16"/>
  <c r="F22" i="16"/>
  <c r="F18" i="16"/>
  <c r="F14" i="16"/>
  <c r="X47" i="16"/>
  <c r="X43" i="16"/>
  <c r="X39" i="16"/>
  <c r="X35" i="16"/>
  <c r="X31" i="16"/>
  <c r="X27" i="16"/>
  <c r="X23" i="16"/>
  <c r="X19" i="16"/>
  <c r="X15" i="16"/>
  <c r="S51" i="16"/>
  <c r="S47" i="16"/>
  <c r="S43" i="16"/>
  <c r="S39" i="16"/>
  <c r="S35" i="16"/>
  <c r="S31" i="16"/>
  <c r="S27" i="16"/>
  <c r="S23" i="16"/>
  <c r="S19" i="16"/>
  <c r="K47" i="16"/>
  <c r="K43" i="16"/>
  <c r="K39" i="16"/>
  <c r="K35" i="16"/>
  <c r="K31" i="16"/>
  <c r="K27" i="16"/>
  <c r="K23" i="16"/>
  <c r="K19" i="16"/>
  <c r="F47" i="16"/>
  <c r="F43" i="16"/>
  <c r="F39" i="16"/>
  <c r="F35" i="16"/>
  <c r="F31" i="16"/>
  <c r="F27" i="16"/>
  <c r="F23" i="16"/>
  <c r="F19" i="16"/>
  <c r="F15" i="16"/>
  <c r="S48" i="16"/>
  <c r="S46" i="16"/>
  <c r="S45" i="16"/>
  <c r="S44" i="16"/>
  <c r="S42" i="16"/>
  <c r="S41" i="16"/>
  <c r="S40" i="16"/>
  <c r="S38" i="16"/>
  <c r="S37" i="16"/>
  <c r="S36" i="16"/>
  <c r="S34" i="16"/>
  <c r="S33" i="16"/>
  <c r="S32" i="16"/>
  <c r="S30" i="16"/>
  <c r="S29" i="16"/>
  <c r="S28" i="16"/>
  <c r="S26" i="16"/>
  <c r="S25" i="16"/>
  <c r="S24" i="16"/>
  <c r="S22" i="16"/>
  <c r="S21" i="16"/>
  <c r="S20" i="16"/>
  <c r="S18" i="16"/>
  <c r="S17" i="16"/>
  <c r="S16" i="16"/>
  <c r="S15" i="16"/>
  <c r="K15" i="16"/>
  <c r="S14" i="16"/>
  <c r="S13" i="16"/>
  <c r="K46" i="16"/>
  <c r="K42" i="16"/>
  <c r="K38" i="16"/>
  <c r="K34" i="16"/>
  <c r="K30" i="16"/>
  <c r="K26" i="16"/>
  <c r="K22" i="16"/>
  <c r="K18" i="16"/>
  <c r="K14" i="16"/>
  <c r="K13" i="16"/>
  <c r="AG31" i="7" l="1"/>
  <c r="D24" i="15" l="1"/>
  <c r="D21" i="15"/>
  <c r="D16" i="15"/>
  <c r="D25" i="15"/>
  <c r="D23" i="15"/>
  <c r="D22" i="15"/>
  <c r="D20" i="15"/>
  <c r="D19" i="15"/>
  <c r="D18" i="15"/>
  <c r="D17" i="15"/>
  <c r="D15" i="15"/>
  <c r="D14" i="15"/>
  <c r="D13" i="15"/>
  <c r="D12" i="15"/>
  <c r="D11" i="15"/>
  <c r="D10" i="15"/>
  <c r="D9" i="15"/>
  <c r="D8" i="15"/>
  <c r="D7" i="15"/>
  <c r="D6" i="15"/>
  <c r="C25" i="15"/>
  <c r="C24" i="15"/>
  <c r="C23" i="15"/>
  <c r="C22" i="15"/>
  <c r="C21" i="15"/>
  <c r="C20" i="15"/>
  <c r="C19" i="15"/>
  <c r="C18" i="15"/>
  <c r="C17" i="15"/>
  <c r="C16" i="15"/>
  <c r="C15" i="15"/>
  <c r="C14" i="15"/>
  <c r="C13" i="15"/>
  <c r="C12" i="15"/>
  <c r="C11" i="15"/>
  <c r="C10" i="15"/>
  <c r="C9" i="15"/>
  <c r="C8" i="15"/>
  <c r="C7" i="15"/>
  <c r="C6" i="15"/>
  <c r="C5" i="15"/>
  <c r="B25" i="15"/>
  <c r="B24" i="15"/>
  <c r="B23" i="15"/>
  <c r="B22" i="15"/>
  <c r="B21" i="15"/>
  <c r="B20" i="15"/>
  <c r="B19" i="15"/>
  <c r="B18" i="15"/>
  <c r="B17" i="15"/>
  <c r="B16" i="15"/>
  <c r="B15" i="15"/>
  <c r="B14" i="15"/>
  <c r="B13" i="15"/>
  <c r="B12" i="15"/>
  <c r="B11" i="15"/>
  <c r="B10" i="15"/>
  <c r="B9" i="15"/>
  <c r="B8" i="15"/>
  <c r="B7" i="15"/>
  <c r="B6" i="15"/>
  <c r="D5" i="15"/>
  <c r="B5" i="15"/>
  <c r="J32" i="16" l="1"/>
  <c r="E13" i="16" l="1"/>
  <c r="AD209" i="10" l="1"/>
  <c r="AM209" i="10" s="1"/>
  <c r="Z209" i="10"/>
  <c r="AI209" i="10" s="1"/>
  <c r="AJ209" i="10" s="1"/>
  <c r="AL209" i="10" s="1"/>
  <c r="Y209" i="10"/>
  <c r="AH209" i="10" s="1"/>
  <c r="U209" i="10"/>
  <c r="Q209" i="10"/>
  <c r="R209" i="10" s="1"/>
  <c r="T209" i="10" s="1"/>
  <c r="V209" i="10" s="1"/>
  <c r="W209" i="10" s="1"/>
  <c r="P209" i="10"/>
  <c r="I209" i="10"/>
  <c r="K209" i="10" s="1"/>
  <c r="M209" i="10" s="1"/>
  <c r="N209" i="10" s="1"/>
  <c r="U208" i="10"/>
  <c r="AD208" i="10" s="1"/>
  <c r="Q208" i="10"/>
  <c r="Z208" i="10" s="1"/>
  <c r="P208" i="10"/>
  <c r="Y208" i="10" s="1"/>
  <c r="AH208" i="10" s="1"/>
  <c r="I208" i="10"/>
  <c r="K208" i="10" s="1"/>
  <c r="M208" i="10" s="1"/>
  <c r="N208" i="10" s="1"/>
  <c r="AD86" i="10"/>
  <c r="AM86" i="10" s="1"/>
  <c r="Z86" i="10"/>
  <c r="AI86" i="10" s="1"/>
  <c r="U86" i="10"/>
  <c r="Q86" i="10"/>
  <c r="P86" i="10"/>
  <c r="Y86" i="10" s="1"/>
  <c r="AH86" i="10" s="1"/>
  <c r="I86" i="10"/>
  <c r="K86" i="10" s="1"/>
  <c r="M86" i="10" s="1"/>
  <c r="N86" i="10" s="1"/>
  <c r="U85" i="10"/>
  <c r="AD85" i="10" s="1"/>
  <c r="Q85" i="10"/>
  <c r="Z85" i="10" s="1"/>
  <c r="P85" i="10"/>
  <c r="Y85" i="10" s="1"/>
  <c r="AH85" i="10" s="1"/>
  <c r="I85" i="10"/>
  <c r="K85" i="10" s="1"/>
  <c r="M85" i="10" s="1"/>
  <c r="N85" i="10" s="1"/>
  <c r="AD80" i="10"/>
  <c r="AM80" i="10" s="1"/>
  <c r="Z80" i="10"/>
  <c r="AI80" i="10" s="1"/>
  <c r="AJ80" i="10" s="1"/>
  <c r="AL80" i="10" s="1"/>
  <c r="Y80" i="10"/>
  <c r="AH80" i="10" s="1"/>
  <c r="U80" i="10"/>
  <c r="Q80" i="10"/>
  <c r="R80" i="10" s="1"/>
  <c r="T80" i="10" s="1"/>
  <c r="V80" i="10" s="1"/>
  <c r="W80" i="10" s="1"/>
  <c r="P80" i="10"/>
  <c r="I80" i="10"/>
  <c r="K80" i="10" s="1"/>
  <c r="M80" i="10" s="1"/>
  <c r="N80" i="10" s="1"/>
  <c r="AD81" i="10"/>
  <c r="AM81" i="10" s="1"/>
  <c r="Z81" i="10"/>
  <c r="AI81" i="10" s="1"/>
  <c r="AJ81" i="10" s="1"/>
  <c r="AL81" i="10" s="1"/>
  <c r="Y81" i="10"/>
  <c r="AH81" i="10" s="1"/>
  <c r="U81" i="10"/>
  <c r="Q81" i="10"/>
  <c r="R81" i="10" s="1"/>
  <c r="T81" i="10" s="1"/>
  <c r="V81" i="10" s="1"/>
  <c r="W81" i="10" s="1"/>
  <c r="P81" i="10"/>
  <c r="I81" i="10"/>
  <c r="K81" i="10" s="1"/>
  <c r="M81" i="10" s="1"/>
  <c r="N81" i="10" s="1"/>
  <c r="AG137" i="2"/>
  <c r="AQ137" i="2" s="1"/>
  <c r="AA137" i="2"/>
  <c r="AK137" i="2" s="1"/>
  <c r="W137" i="2"/>
  <c r="R137" i="2"/>
  <c r="AB137" i="2" s="1"/>
  <c r="AL137" i="2" s="1"/>
  <c r="Q137" i="2"/>
  <c r="S137" i="2" s="1"/>
  <c r="X137" i="2" s="1"/>
  <c r="Y137" i="2" s="1"/>
  <c r="Z137" i="2" s="1"/>
  <c r="I137" i="2"/>
  <c r="O137" i="2" s="1"/>
  <c r="P137" i="2" s="1"/>
  <c r="AG105" i="2"/>
  <c r="AQ105" i="2" s="1"/>
  <c r="AB105" i="2"/>
  <c r="AL105" i="2" s="1"/>
  <c r="AA105" i="2"/>
  <c r="AK105" i="2" s="1"/>
  <c r="W105" i="2"/>
  <c r="R105" i="2"/>
  <c r="Q105" i="2"/>
  <c r="S105" i="2" s="1"/>
  <c r="X105" i="2" s="1"/>
  <c r="Y105" i="2" s="1"/>
  <c r="Z105" i="2" s="1"/>
  <c r="I105" i="2"/>
  <c r="O105" i="2" s="1"/>
  <c r="P105" i="2" s="1"/>
  <c r="W52" i="2"/>
  <c r="AG52" i="2" s="1"/>
  <c r="AQ52" i="2" s="1"/>
  <c r="R52" i="2"/>
  <c r="AB52" i="2" s="1"/>
  <c r="AL52" i="2" s="1"/>
  <c r="Q52" i="2"/>
  <c r="I52" i="2"/>
  <c r="N52" i="2" s="1"/>
  <c r="AG45" i="2"/>
  <c r="AQ45" i="2" s="1"/>
  <c r="AA45" i="2"/>
  <c r="AK45" i="2" s="1"/>
  <c r="W45" i="2"/>
  <c r="R45" i="2"/>
  <c r="AB45" i="2" s="1"/>
  <c r="AL45" i="2" s="1"/>
  <c r="Q45" i="2"/>
  <c r="S45" i="2" s="1"/>
  <c r="X45" i="2" s="1"/>
  <c r="Y45" i="2" s="1"/>
  <c r="Z45" i="2" s="1"/>
  <c r="I45" i="2"/>
  <c r="O45" i="2" s="1"/>
  <c r="P45" i="2" s="1"/>
  <c r="W59" i="2"/>
  <c r="AG59" i="2" s="1"/>
  <c r="AQ59" i="2" s="1"/>
  <c r="R59" i="2"/>
  <c r="AB59" i="2" s="1"/>
  <c r="AL59" i="2" s="1"/>
  <c r="Q59" i="2"/>
  <c r="S59" i="2" s="1"/>
  <c r="X59" i="2" s="1"/>
  <c r="Y59" i="2" s="1"/>
  <c r="Z59" i="2" s="1"/>
  <c r="I59" i="2"/>
  <c r="N59" i="2" s="1"/>
  <c r="W57" i="2"/>
  <c r="AG57" i="2" s="1"/>
  <c r="AQ57" i="2" s="1"/>
  <c r="R57" i="2"/>
  <c r="AB57" i="2" s="1"/>
  <c r="AL57" i="2" s="1"/>
  <c r="Q57" i="2"/>
  <c r="AA57" i="2" s="1"/>
  <c r="AK57" i="2" s="1"/>
  <c r="I57" i="2"/>
  <c r="N57" i="2" s="1"/>
  <c r="AA208" i="10" l="1"/>
  <c r="AC208" i="10" s="1"/>
  <c r="AE208" i="10" s="1"/>
  <c r="AF208" i="10" s="1"/>
  <c r="AI208" i="10"/>
  <c r="AJ208" i="10" s="1"/>
  <c r="AL208" i="10" s="1"/>
  <c r="AM208" i="10"/>
  <c r="AN209" i="10"/>
  <c r="AO209" i="10" s="1"/>
  <c r="R208" i="10"/>
  <c r="T208" i="10" s="1"/>
  <c r="V208" i="10" s="1"/>
  <c r="W208" i="10" s="1"/>
  <c r="AA209" i="10"/>
  <c r="AC209" i="10" s="1"/>
  <c r="AE209" i="10" s="1"/>
  <c r="AF209" i="10" s="1"/>
  <c r="R86" i="10"/>
  <c r="T86" i="10" s="1"/>
  <c r="V86" i="10" s="1"/>
  <c r="W86" i="10" s="1"/>
  <c r="AJ86" i="10"/>
  <c r="AL86" i="10" s="1"/>
  <c r="AN86" i="10" s="1"/>
  <c r="AO86" i="10" s="1"/>
  <c r="AM85" i="10"/>
  <c r="AI85" i="10"/>
  <c r="AJ85" i="10" s="1"/>
  <c r="AL85" i="10" s="1"/>
  <c r="AA85" i="10"/>
  <c r="AC85" i="10" s="1"/>
  <c r="AE85" i="10" s="1"/>
  <c r="AF85" i="10" s="1"/>
  <c r="R85" i="10"/>
  <c r="T85" i="10" s="1"/>
  <c r="V85" i="10" s="1"/>
  <c r="W85" i="10" s="1"/>
  <c r="AA86" i="10"/>
  <c r="AC86" i="10" s="1"/>
  <c r="AE86" i="10" s="1"/>
  <c r="AF86" i="10" s="1"/>
  <c r="AN80" i="10"/>
  <c r="AO80" i="10" s="1"/>
  <c r="AA80" i="10"/>
  <c r="AC80" i="10" s="1"/>
  <c r="AE80" i="10" s="1"/>
  <c r="AF80" i="10" s="1"/>
  <c r="AN81" i="10"/>
  <c r="AO81" i="10" s="1"/>
  <c r="AA81" i="10"/>
  <c r="AC81" i="10" s="1"/>
  <c r="AE81" i="10" s="1"/>
  <c r="AF81" i="10" s="1"/>
  <c r="AM137" i="2"/>
  <c r="AR137" i="2" s="1"/>
  <c r="AS137" i="2" s="1"/>
  <c r="AT137" i="2" s="1"/>
  <c r="S52" i="2"/>
  <c r="X52" i="2" s="1"/>
  <c r="Y52" i="2" s="1"/>
  <c r="Z52" i="2" s="1"/>
  <c r="AC137" i="2"/>
  <c r="AH137" i="2" s="1"/>
  <c r="AI137" i="2" s="1"/>
  <c r="AJ137" i="2" s="1"/>
  <c r="N137" i="2"/>
  <c r="AM105" i="2"/>
  <c r="AR105" i="2" s="1"/>
  <c r="AS105" i="2" s="1"/>
  <c r="AT105" i="2" s="1"/>
  <c r="AA52" i="2"/>
  <c r="AK52" i="2" s="1"/>
  <c r="AM52" i="2" s="1"/>
  <c r="AR52" i="2" s="1"/>
  <c r="AS52" i="2" s="1"/>
  <c r="AT52" i="2" s="1"/>
  <c r="AC105" i="2"/>
  <c r="AH105" i="2" s="1"/>
  <c r="AI105" i="2" s="1"/>
  <c r="AJ105" i="2" s="1"/>
  <c r="N105" i="2"/>
  <c r="O52" i="2"/>
  <c r="P52" i="2" s="1"/>
  <c r="AC52" i="2"/>
  <c r="AH52" i="2" s="1"/>
  <c r="AI52" i="2" s="1"/>
  <c r="AJ52" i="2" s="1"/>
  <c r="AM45" i="2"/>
  <c r="AR45" i="2" s="1"/>
  <c r="AS45" i="2" s="1"/>
  <c r="AT45" i="2" s="1"/>
  <c r="AC45" i="2"/>
  <c r="AH45" i="2" s="1"/>
  <c r="AI45" i="2" s="1"/>
  <c r="AJ45" i="2" s="1"/>
  <c r="N45" i="2"/>
  <c r="S57" i="2"/>
  <c r="X57" i="2" s="1"/>
  <c r="Y57" i="2" s="1"/>
  <c r="Z57" i="2" s="1"/>
  <c r="AA59" i="2"/>
  <c r="AK59" i="2" s="1"/>
  <c r="AM59" i="2" s="1"/>
  <c r="AR59" i="2" s="1"/>
  <c r="AS59" i="2" s="1"/>
  <c r="AT59" i="2" s="1"/>
  <c r="AC59" i="2"/>
  <c r="AH59" i="2" s="1"/>
  <c r="AI59" i="2" s="1"/>
  <c r="AJ59" i="2" s="1"/>
  <c r="O59" i="2"/>
  <c r="P59" i="2" s="1"/>
  <c r="AM57" i="2"/>
  <c r="AR57" i="2" s="1"/>
  <c r="AS57" i="2" s="1"/>
  <c r="AT57" i="2" s="1"/>
  <c r="O57" i="2"/>
  <c r="P57" i="2" s="1"/>
  <c r="AC57" i="2"/>
  <c r="AH57" i="2" s="1"/>
  <c r="AI57" i="2" s="1"/>
  <c r="AJ57" i="2" s="1"/>
  <c r="W53" i="16"/>
  <c r="R53" i="16"/>
  <c r="J53" i="16"/>
  <c r="E53" i="16"/>
  <c r="AN208" i="10" l="1"/>
  <c r="AO208" i="10" s="1"/>
  <c r="AN85" i="10"/>
  <c r="AO85" i="10" s="1"/>
  <c r="W13" i="16"/>
  <c r="R13" i="16"/>
  <c r="J13" i="16"/>
  <c r="W56" i="16" l="1"/>
  <c r="Y56" i="16" s="1"/>
  <c r="Z56" i="16" s="1"/>
  <c r="W52" i="16"/>
  <c r="Y52" i="16" s="1"/>
  <c r="Z52" i="16" s="1"/>
  <c r="W48" i="16"/>
  <c r="W44" i="16"/>
  <c r="Y44" i="16" s="1"/>
  <c r="Z44" i="16" s="1"/>
  <c r="W40" i="16"/>
  <c r="Y40" i="16" s="1"/>
  <c r="Z40" i="16" s="1"/>
  <c r="W36" i="16"/>
  <c r="Y36" i="16" s="1"/>
  <c r="Z36" i="16" s="1"/>
  <c r="W32" i="16"/>
  <c r="Y32" i="16" s="1"/>
  <c r="Z32" i="16" s="1"/>
  <c r="W28" i="16"/>
  <c r="Y28" i="16" s="1"/>
  <c r="Z28" i="16" s="1"/>
  <c r="W24" i="16"/>
  <c r="Y24" i="16" s="1"/>
  <c r="Z24" i="16" s="1"/>
  <c r="W20" i="16"/>
  <c r="Y20" i="16" s="1"/>
  <c r="Z20" i="16" s="1"/>
  <c r="W16" i="16"/>
  <c r="R56" i="16"/>
  <c r="T56" i="16" s="1"/>
  <c r="U56" i="16" s="1"/>
  <c r="R52" i="16"/>
  <c r="T52" i="16" s="1"/>
  <c r="U52" i="16" s="1"/>
  <c r="R48" i="16"/>
  <c r="T48" i="16" s="1"/>
  <c r="U48" i="16" s="1"/>
  <c r="R44" i="16"/>
  <c r="T44" i="16" s="1"/>
  <c r="U44" i="16" s="1"/>
  <c r="R40" i="16"/>
  <c r="T40" i="16" s="1"/>
  <c r="U40" i="16" s="1"/>
  <c r="R36" i="16"/>
  <c r="T36" i="16" s="1"/>
  <c r="U36" i="16" s="1"/>
  <c r="R32" i="16"/>
  <c r="T32" i="16" s="1"/>
  <c r="U32" i="16" s="1"/>
  <c r="R28" i="16"/>
  <c r="T28" i="16" s="1"/>
  <c r="U28" i="16" s="1"/>
  <c r="R24" i="16"/>
  <c r="T24" i="16" s="1"/>
  <c r="U24" i="16" s="1"/>
  <c r="R20" i="16"/>
  <c r="T20" i="16" s="1"/>
  <c r="U20" i="16" s="1"/>
  <c r="J56" i="16"/>
  <c r="L56" i="16" s="1"/>
  <c r="M56" i="16" s="1"/>
  <c r="J52" i="16"/>
  <c r="L52" i="16" s="1"/>
  <c r="M52" i="16" s="1"/>
  <c r="J48" i="16"/>
  <c r="L48" i="16" s="1"/>
  <c r="M48" i="16" s="1"/>
  <c r="J44" i="16"/>
  <c r="L44" i="16" s="1"/>
  <c r="M44" i="16" s="1"/>
  <c r="J40" i="16"/>
  <c r="L40" i="16" s="1"/>
  <c r="M40" i="16" s="1"/>
  <c r="J36" i="16"/>
  <c r="L36" i="16" s="1"/>
  <c r="M36" i="16" s="1"/>
  <c r="J28" i="16"/>
  <c r="L28" i="16" s="1"/>
  <c r="M28" i="16" s="1"/>
  <c r="J24" i="16"/>
  <c r="L24" i="16" s="1"/>
  <c r="M24" i="16" s="1"/>
  <c r="J20" i="16"/>
  <c r="L20" i="16" s="1"/>
  <c r="M20" i="16" s="1"/>
  <c r="J16" i="16"/>
  <c r="E56" i="16"/>
  <c r="G56" i="16" s="1"/>
  <c r="H56" i="16" s="1"/>
  <c r="E52" i="16"/>
  <c r="G52" i="16" s="1"/>
  <c r="H52" i="16" s="1"/>
  <c r="E48" i="16"/>
  <c r="G48" i="16" s="1"/>
  <c r="H48" i="16" s="1"/>
  <c r="E44" i="16"/>
  <c r="G44" i="16" s="1"/>
  <c r="H44" i="16" s="1"/>
  <c r="E40" i="16"/>
  <c r="G40" i="16" s="1"/>
  <c r="H40" i="16" s="1"/>
  <c r="E36" i="16"/>
  <c r="G36" i="16" s="1"/>
  <c r="H36" i="16" s="1"/>
  <c r="E32" i="16"/>
  <c r="G32" i="16" s="1"/>
  <c r="H32" i="16" s="1"/>
  <c r="E28" i="16"/>
  <c r="G28" i="16" s="1"/>
  <c r="H28" i="16" s="1"/>
  <c r="E24" i="16"/>
  <c r="G24" i="16" s="1"/>
  <c r="H24" i="16" s="1"/>
  <c r="E20" i="16"/>
  <c r="G20" i="16" s="1"/>
  <c r="H20" i="16" s="1"/>
  <c r="Y48" i="16"/>
  <c r="Z48" i="16" s="1"/>
  <c r="R16" i="16"/>
  <c r="J17" i="16"/>
  <c r="E16" i="16"/>
  <c r="R27" i="3" l="1"/>
  <c r="Q27" i="3"/>
  <c r="Y27" i="3" s="1"/>
  <c r="AG27" i="3" s="1"/>
  <c r="P27" i="3"/>
  <c r="X27" i="3" s="1"/>
  <c r="AF27" i="3" s="1"/>
  <c r="K27" i="3"/>
  <c r="L27" i="3" s="1"/>
  <c r="M27" i="3" s="1"/>
  <c r="R26" i="3"/>
  <c r="Z26" i="3" s="1"/>
  <c r="AH26" i="3" s="1"/>
  <c r="Q26" i="3"/>
  <c r="Y26" i="3" s="1"/>
  <c r="P26" i="3"/>
  <c r="X26" i="3" s="1"/>
  <c r="AF26" i="3" s="1"/>
  <c r="K26" i="3"/>
  <c r="L26" i="3" s="1"/>
  <c r="M26" i="3" s="1"/>
  <c r="R25" i="3"/>
  <c r="Z25" i="3" s="1"/>
  <c r="AH25" i="3" s="1"/>
  <c r="Q25" i="3"/>
  <c r="Y25" i="3" s="1"/>
  <c r="P25" i="3"/>
  <c r="X25" i="3" s="1"/>
  <c r="AF25" i="3" s="1"/>
  <c r="K25" i="3"/>
  <c r="S25" i="3" s="1"/>
  <c r="AA25" i="3" s="1"/>
  <c r="AI25" i="3" s="1"/>
  <c r="R24" i="3"/>
  <c r="Z24" i="3" s="1"/>
  <c r="AH24" i="3" s="1"/>
  <c r="Q24" i="3"/>
  <c r="Y24" i="3" s="1"/>
  <c r="P24" i="3"/>
  <c r="X24" i="3" s="1"/>
  <c r="AF24" i="3" s="1"/>
  <c r="K24" i="3"/>
  <c r="L24" i="3" s="1"/>
  <c r="M24" i="3" s="1"/>
  <c r="S24" i="3" l="1"/>
  <c r="AA24" i="3" s="1"/>
  <c r="AI24" i="3" s="1"/>
  <c r="S27" i="3"/>
  <c r="AA27" i="3" s="1"/>
  <c r="AI27" i="3" s="1"/>
  <c r="AG24" i="3"/>
  <c r="AJ24" i="3" s="1"/>
  <c r="AK24" i="3" s="1"/>
  <c r="AG25" i="3"/>
  <c r="AJ25" i="3" s="1"/>
  <c r="AK25" i="3" s="1"/>
  <c r="AB25" i="3"/>
  <c r="AC25" i="3" s="1"/>
  <c r="L25" i="3"/>
  <c r="M25" i="3" s="1"/>
  <c r="Z27" i="3"/>
  <c r="AH27" i="3" s="1"/>
  <c r="AJ27" i="3" s="1"/>
  <c r="AK27" i="3" s="1"/>
  <c r="T25" i="3"/>
  <c r="U25" i="3" s="1"/>
  <c r="AB27" i="3"/>
  <c r="AC27" i="3" s="1"/>
  <c r="S26" i="3"/>
  <c r="AA26" i="3" s="1"/>
  <c r="AI26" i="3" s="1"/>
  <c r="T24" i="3"/>
  <c r="U24" i="3" s="1"/>
  <c r="AG26" i="3"/>
  <c r="AB24" i="3" l="1"/>
  <c r="AC24" i="3" s="1"/>
  <c r="AJ26" i="3"/>
  <c r="AK26" i="3" s="1"/>
  <c r="T27" i="3"/>
  <c r="U27" i="3" s="1"/>
  <c r="AB26" i="3"/>
  <c r="AC26" i="3" s="1"/>
  <c r="T26" i="3"/>
  <c r="U26" i="3" s="1"/>
  <c r="W146" i="2" l="1"/>
  <c r="AG146" i="2" s="1"/>
  <c r="AQ146" i="2" s="1"/>
  <c r="R146" i="2"/>
  <c r="AB146" i="2" s="1"/>
  <c r="AL146" i="2" s="1"/>
  <c r="Q146" i="2"/>
  <c r="S146" i="2" s="1"/>
  <c r="X146" i="2" s="1"/>
  <c r="Y146" i="2" s="1"/>
  <c r="Z146" i="2" s="1"/>
  <c r="I146" i="2"/>
  <c r="O146" i="2" s="1"/>
  <c r="P146" i="2" s="1"/>
  <c r="W120" i="2"/>
  <c r="AG120" i="2" s="1"/>
  <c r="AQ120" i="2" s="1"/>
  <c r="R120" i="2"/>
  <c r="AB120" i="2" s="1"/>
  <c r="AL120" i="2" s="1"/>
  <c r="Q120" i="2"/>
  <c r="I120" i="2"/>
  <c r="N120" i="2" s="1"/>
  <c r="W119" i="2"/>
  <c r="AG119" i="2" s="1"/>
  <c r="AQ119" i="2" s="1"/>
  <c r="R119" i="2"/>
  <c r="AB119" i="2" s="1"/>
  <c r="AL119" i="2" s="1"/>
  <c r="Q119" i="2"/>
  <c r="AA119" i="2" s="1"/>
  <c r="I119" i="2"/>
  <c r="N119" i="2" s="1"/>
  <c r="W97" i="2"/>
  <c r="AG97" i="2" s="1"/>
  <c r="AQ97" i="2" s="1"/>
  <c r="R97" i="2"/>
  <c r="AB97" i="2" s="1"/>
  <c r="AL97" i="2" s="1"/>
  <c r="Q97" i="2"/>
  <c r="I97" i="2"/>
  <c r="O97" i="2" s="1"/>
  <c r="P97" i="2" s="1"/>
  <c r="W96" i="2"/>
  <c r="AG96" i="2" s="1"/>
  <c r="AQ96" i="2" s="1"/>
  <c r="R96" i="2"/>
  <c r="AB96" i="2" s="1"/>
  <c r="AL96" i="2" s="1"/>
  <c r="Q96" i="2"/>
  <c r="I96" i="2"/>
  <c r="O96" i="2" s="1"/>
  <c r="P96" i="2" s="1"/>
  <c r="W95" i="2"/>
  <c r="AG95" i="2" s="1"/>
  <c r="AQ95" i="2" s="1"/>
  <c r="R95" i="2"/>
  <c r="AB95" i="2" s="1"/>
  <c r="AL95" i="2" s="1"/>
  <c r="Q95" i="2"/>
  <c r="I95" i="2"/>
  <c r="O95" i="2" s="1"/>
  <c r="P95" i="2" s="1"/>
  <c r="W92" i="2"/>
  <c r="AG92" i="2" s="1"/>
  <c r="AQ92" i="2" s="1"/>
  <c r="R92" i="2"/>
  <c r="AB92" i="2" s="1"/>
  <c r="AL92" i="2" s="1"/>
  <c r="Q92" i="2"/>
  <c r="I92" i="2"/>
  <c r="N92" i="2" s="1"/>
  <c r="W91" i="2"/>
  <c r="AG91" i="2" s="1"/>
  <c r="AQ91" i="2" s="1"/>
  <c r="R91" i="2"/>
  <c r="AB91" i="2" s="1"/>
  <c r="AL91" i="2" s="1"/>
  <c r="Q91" i="2"/>
  <c r="AA91" i="2" s="1"/>
  <c r="I91" i="2"/>
  <c r="N91" i="2" s="1"/>
  <c r="W90" i="2"/>
  <c r="AG90" i="2" s="1"/>
  <c r="AQ90" i="2" s="1"/>
  <c r="R90" i="2"/>
  <c r="AB90" i="2" s="1"/>
  <c r="AL90" i="2" s="1"/>
  <c r="Q90" i="2"/>
  <c r="I90" i="2"/>
  <c r="O90" i="2" s="1"/>
  <c r="P90" i="2" s="1"/>
  <c r="W39" i="2"/>
  <c r="AG39" i="2" s="1"/>
  <c r="AQ39" i="2" s="1"/>
  <c r="R39" i="2"/>
  <c r="AB39" i="2" s="1"/>
  <c r="AL39" i="2" s="1"/>
  <c r="Q39" i="2"/>
  <c r="I39" i="2"/>
  <c r="N39" i="2" s="1"/>
  <c r="W33" i="2"/>
  <c r="AG33" i="2" s="1"/>
  <c r="AQ33" i="2" s="1"/>
  <c r="R33" i="2"/>
  <c r="AB33" i="2" s="1"/>
  <c r="AL33" i="2" s="1"/>
  <c r="Q33" i="2"/>
  <c r="I33" i="2"/>
  <c r="O33" i="2" s="1"/>
  <c r="P33" i="2" s="1"/>
  <c r="S39" i="2" l="1"/>
  <c r="X39" i="2" s="1"/>
  <c r="Y39" i="2" s="1"/>
  <c r="Z39" i="2" s="1"/>
  <c r="S95" i="2"/>
  <c r="X95" i="2" s="1"/>
  <c r="Y95" i="2" s="1"/>
  <c r="Z95" i="2" s="1"/>
  <c r="S120" i="2"/>
  <c r="X120" i="2" s="1"/>
  <c r="Y120" i="2" s="1"/>
  <c r="Z120" i="2" s="1"/>
  <c r="AA146" i="2"/>
  <c r="AK146" i="2" s="1"/>
  <c r="AA39" i="2"/>
  <c r="AK39" i="2" s="1"/>
  <c r="AM39" i="2" s="1"/>
  <c r="AR39" i="2" s="1"/>
  <c r="AS39" i="2" s="1"/>
  <c r="AT39" i="2" s="1"/>
  <c r="S97" i="2"/>
  <c r="X97" i="2" s="1"/>
  <c r="Y97" i="2" s="1"/>
  <c r="Z97" i="2" s="1"/>
  <c r="AM146" i="2"/>
  <c r="AR146" i="2" s="1"/>
  <c r="AS146" i="2" s="1"/>
  <c r="AT146" i="2" s="1"/>
  <c r="AC146" i="2"/>
  <c r="AH146" i="2" s="1"/>
  <c r="AI146" i="2" s="1"/>
  <c r="AJ146" i="2" s="1"/>
  <c r="S90" i="2"/>
  <c r="X90" i="2" s="1"/>
  <c r="Y90" i="2" s="1"/>
  <c r="Z90" i="2" s="1"/>
  <c r="AA120" i="2"/>
  <c r="AK120" i="2" s="1"/>
  <c r="N146" i="2"/>
  <c r="AM120" i="2"/>
  <c r="AR120" i="2" s="1"/>
  <c r="AS120" i="2" s="1"/>
  <c r="AT120" i="2" s="1"/>
  <c r="O119" i="2"/>
  <c r="P119" i="2" s="1"/>
  <c r="AC119" i="2"/>
  <c r="AH119" i="2" s="1"/>
  <c r="AI119" i="2" s="1"/>
  <c r="AJ119" i="2" s="1"/>
  <c r="AK119" i="2"/>
  <c r="AM119" i="2" s="1"/>
  <c r="AR119" i="2" s="1"/>
  <c r="AS119" i="2" s="1"/>
  <c r="AT119" i="2" s="1"/>
  <c r="S119" i="2"/>
  <c r="X119" i="2" s="1"/>
  <c r="Y119" i="2" s="1"/>
  <c r="Z119" i="2" s="1"/>
  <c r="S96" i="2"/>
  <c r="X96" i="2" s="1"/>
  <c r="Y96" i="2" s="1"/>
  <c r="Z96" i="2" s="1"/>
  <c r="AA97" i="2"/>
  <c r="AK97" i="2" s="1"/>
  <c r="AM97" i="2" s="1"/>
  <c r="AR97" i="2" s="1"/>
  <c r="AS97" i="2" s="1"/>
  <c r="AT97" i="2" s="1"/>
  <c r="O120" i="2"/>
  <c r="P120" i="2" s="1"/>
  <c r="AA96" i="2"/>
  <c r="AK96" i="2" s="1"/>
  <c r="AM96" i="2" s="1"/>
  <c r="AR96" i="2" s="1"/>
  <c r="AS96" i="2" s="1"/>
  <c r="AT96" i="2" s="1"/>
  <c r="N97" i="2"/>
  <c r="AA95" i="2"/>
  <c r="AK95" i="2" s="1"/>
  <c r="AM95" i="2" s="1"/>
  <c r="AR95" i="2" s="1"/>
  <c r="AS95" i="2" s="1"/>
  <c r="AT95" i="2" s="1"/>
  <c r="S92" i="2"/>
  <c r="X92" i="2" s="1"/>
  <c r="Y92" i="2" s="1"/>
  <c r="Z92" i="2" s="1"/>
  <c r="N96" i="2"/>
  <c r="AA92" i="2"/>
  <c r="AK92" i="2" s="1"/>
  <c r="AM92" i="2" s="1"/>
  <c r="AR92" i="2" s="1"/>
  <c r="AS92" i="2" s="1"/>
  <c r="AT92" i="2" s="1"/>
  <c r="N95" i="2"/>
  <c r="AA90" i="2"/>
  <c r="AK90" i="2" s="1"/>
  <c r="O91" i="2"/>
  <c r="P91" i="2" s="1"/>
  <c r="AM90" i="2"/>
  <c r="AR90" i="2" s="1"/>
  <c r="AS90" i="2" s="1"/>
  <c r="AT90" i="2" s="1"/>
  <c r="AK91" i="2"/>
  <c r="AM91" i="2" s="1"/>
  <c r="AR91" i="2" s="1"/>
  <c r="AS91" i="2" s="1"/>
  <c r="AT91" i="2" s="1"/>
  <c r="AC91" i="2"/>
  <c r="AH91" i="2" s="1"/>
  <c r="AI91" i="2" s="1"/>
  <c r="AJ91" i="2" s="1"/>
  <c r="S91" i="2"/>
  <c r="X91" i="2" s="1"/>
  <c r="Y91" i="2" s="1"/>
  <c r="Z91" i="2" s="1"/>
  <c r="O92" i="2"/>
  <c r="P92" i="2" s="1"/>
  <c r="N90" i="2"/>
  <c r="O39" i="2"/>
  <c r="P39" i="2" s="1"/>
  <c r="S33" i="2"/>
  <c r="X33" i="2" s="1"/>
  <c r="Y33" i="2" s="1"/>
  <c r="Z33" i="2" s="1"/>
  <c r="AA33" i="2"/>
  <c r="AK33" i="2" s="1"/>
  <c r="AM33" i="2" s="1"/>
  <c r="AR33" i="2" s="1"/>
  <c r="AS33" i="2" s="1"/>
  <c r="AT33" i="2" s="1"/>
  <c r="AC33" i="2"/>
  <c r="AH33" i="2" s="1"/>
  <c r="AI33" i="2" s="1"/>
  <c r="AJ33" i="2" s="1"/>
  <c r="N33" i="2"/>
  <c r="AC39" i="2" l="1"/>
  <c r="AH39" i="2" s="1"/>
  <c r="AI39" i="2" s="1"/>
  <c r="AJ39" i="2" s="1"/>
  <c r="AC120" i="2"/>
  <c r="AH120" i="2" s="1"/>
  <c r="AI120" i="2" s="1"/>
  <c r="AJ120" i="2" s="1"/>
  <c r="AC97" i="2"/>
  <c r="AH97" i="2" s="1"/>
  <c r="AI97" i="2" s="1"/>
  <c r="AJ97" i="2" s="1"/>
  <c r="AC96" i="2"/>
  <c r="AH96" i="2" s="1"/>
  <c r="AI96" i="2" s="1"/>
  <c r="AJ96" i="2" s="1"/>
  <c r="AC95" i="2"/>
  <c r="AH95" i="2" s="1"/>
  <c r="AI95" i="2" s="1"/>
  <c r="AJ95" i="2" s="1"/>
  <c r="AC90" i="2"/>
  <c r="AH90" i="2" s="1"/>
  <c r="AI90" i="2" s="1"/>
  <c r="AJ90" i="2" s="1"/>
  <c r="AC92" i="2"/>
  <c r="AH92" i="2" s="1"/>
  <c r="AI92" i="2" s="1"/>
  <c r="AJ92" i="2" s="1"/>
  <c r="U628" i="10" l="1"/>
  <c r="AD628" i="10" s="1"/>
  <c r="Q628" i="10"/>
  <c r="Z628" i="10" s="1"/>
  <c r="AI628" i="10" s="1"/>
  <c r="P628" i="10"/>
  <c r="Y628" i="10" s="1"/>
  <c r="AH628" i="10" s="1"/>
  <c r="I628" i="10"/>
  <c r="K628" i="10" s="1"/>
  <c r="M628" i="10" s="1"/>
  <c r="N628" i="10" s="1"/>
  <c r="U519" i="10"/>
  <c r="AD519" i="10" s="1"/>
  <c r="Q519" i="10"/>
  <c r="Z519" i="10" s="1"/>
  <c r="AI519" i="10" s="1"/>
  <c r="P519" i="10"/>
  <c r="Y519" i="10" s="1"/>
  <c r="AH519" i="10" s="1"/>
  <c r="I519" i="10"/>
  <c r="K519" i="10" s="1"/>
  <c r="M519" i="10" s="1"/>
  <c r="N519" i="10" s="1"/>
  <c r="I520" i="10"/>
  <c r="K520" i="10" s="1"/>
  <c r="M520" i="10" s="1"/>
  <c r="N520" i="10" s="1"/>
  <c r="P520" i="10"/>
  <c r="Y520" i="10" s="1"/>
  <c r="AH520" i="10" s="1"/>
  <c r="Q520" i="10"/>
  <c r="Z520" i="10" s="1"/>
  <c r="U520" i="10"/>
  <c r="AD520" i="10" s="1"/>
  <c r="AM520" i="10" s="1"/>
  <c r="U457" i="10"/>
  <c r="AD457" i="10" s="1"/>
  <c r="Q457" i="10"/>
  <c r="P457" i="10"/>
  <c r="Y457" i="10" s="1"/>
  <c r="AH457" i="10" s="1"/>
  <c r="I457" i="10"/>
  <c r="K457" i="10" s="1"/>
  <c r="M457" i="10" s="1"/>
  <c r="N457" i="10" s="1"/>
  <c r="U456" i="10"/>
  <c r="AD456" i="10" s="1"/>
  <c r="Q456" i="10"/>
  <c r="Z456" i="10" s="1"/>
  <c r="P456" i="10"/>
  <c r="Y456" i="10" s="1"/>
  <c r="AH456" i="10" s="1"/>
  <c r="I456" i="10"/>
  <c r="K456" i="10" s="1"/>
  <c r="M456" i="10" s="1"/>
  <c r="N456" i="10" s="1"/>
  <c r="U455" i="10"/>
  <c r="AD455" i="10" s="1"/>
  <c r="AM455" i="10" s="1"/>
  <c r="Q455" i="10"/>
  <c r="P455" i="10"/>
  <c r="Y455" i="10" s="1"/>
  <c r="AH455" i="10" s="1"/>
  <c r="I455" i="10"/>
  <c r="K455" i="10" s="1"/>
  <c r="M455" i="10" s="1"/>
  <c r="N455" i="10" s="1"/>
  <c r="U454" i="10"/>
  <c r="AD454" i="10" s="1"/>
  <c r="Q454" i="10"/>
  <c r="Z454" i="10" s="1"/>
  <c r="P454" i="10"/>
  <c r="Y454" i="10" s="1"/>
  <c r="AH454" i="10" s="1"/>
  <c r="I454" i="10"/>
  <c r="K454" i="10" s="1"/>
  <c r="M454" i="10" s="1"/>
  <c r="N454" i="10" s="1"/>
  <c r="U453" i="10"/>
  <c r="AD453" i="10" s="1"/>
  <c r="AM453" i="10" s="1"/>
  <c r="Q453" i="10"/>
  <c r="Z453" i="10" s="1"/>
  <c r="P453" i="10"/>
  <c r="Y453" i="10" s="1"/>
  <c r="AH453" i="10" s="1"/>
  <c r="I453" i="10"/>
  <c r="K453" i="10" s="1"/>
  <c r="M453" i="10" s="1"/>
  <c r="N453" i="10" s="1"/>
  <c r="U411" i="10"/>
  <c r="AD411" i="10" s="1"/>
  <c r="AM411" i="10" s="1"/>
  <c r="Q411" i="10"/>
  <c r="P411" i="10"/>
  <c r="Y411" i="10" s="1"/>
  <c r="AH411" i="10" s="1"/>
  <c r="I411" i="10"/>
  <c r="K411" i="10" s="1"/>
  <c r="M411" i="10" s="1"/>
  <c r="N411" i="10" s="1"/>
  <c r="U399" i="10"/>
  <c r="AD399" i="10" s="1"/>
  <c r="Q399" i="10"/>
  <c r="P399" i="10"/>
  <c r="Y399" i="10" s="1"/>
  <c r="AH399" i="10" s="1"/>
  <c r="I399" i="10"/>
  <c r="K399" i="10" s="1"/>
  <c r="M399" i="10" s="1"/>
  <c r="N399" i="10" s="1"/>
  <c r="U398" i="10"/>
  <c r="Q398" i="10"/>
  <c r="Z398" i="10" s="1"/>
  <c r="P398" i="10"/>
  <c r="Y398" i="10" s="1"/>
  <c r="AH398" i="10" s="1"/>
  <c r="I398" i="10"/>
  <c r="K398" i="10" s="1"/>
  <c r="M398" i="10" s="1"/>
  <c r="N398" i="10" s="1"/>
  <c r="U397" i="10"/>
  <c r="AD397" i="10" s="1"/>
  <c r="Q397" i="10"/>
  <c r="Z397" i="10" s="1"/>
  <c r="AI397" i="10" s="1"/>
  <c r="P397" i="10"/>
  <c r="Y397" i="10" s="1"/>
  <c r="AH397" i="10" s="1"/>
  <c r="I397" i="10"/>
  <c r="K397" i="10" s="1"/>
  <c r="M397" i="10" s="1"/>
  <c r="N397" i="10" s="1"/>
  <c r="U396" i="10"/>
  <c r="Q396" i="10"/>
  <c r="P396" i="10"/>
  <c r="Y396" i="10" s="1"/>
  <c r="AH396" i="10" s="1"/>
  <c r="I396" i="10"/>
  <c r="K396" i="10" s="1"/>
  <c r="M396" i="10" s="1"/>
  <c r="N396" i="10" s="1"/>
  <c r="U380" i="10"/>
  <c r="AD380" i="10" s="1"/>
  <c r="Q380" i="10"/>
  <c r="P380" i="10"/>
  <c r="Y380" i="10" s="1"/>
  <c r="AH380" i="10" s="1"/>
  <c r="I380" i="10"/>
  <c r="K380" i="10" s="1"/>
  <c r="M380" i="10" s="1"/>
  <c r="N380" i="10" s="1"/>
  <c r="U379" i="10"/>
  <c r="Q379" i="10"/>
  <c r="Z379" i="10" s="1"/>
  <c r="P379" i="10"/>
  <c r="Y379" i="10" s="1"/>
  <c r="AH379" i="10" s="1"/>
  <c r="I379" i="10"/>
  <c r="K379" i="10" s="1"/>
  <c r="M379" i="10" s="1"/>
  <c r="N379" i="10" s="1"/>
  <c r="U373" i="10"/>
  <c r="AD373" i="10" s="1"/>
  <c r="Q373" i="10"/>
  <c r="Z373" i="10" s="1"/>
  <c r="AI373" i="10" s="1"/>
  <c r="P373" i="10"/>
  <c r="Y373" i="10" s="1"/>
  <c r="AH373" i="10" s="1"/>
  <c r="I373" i="10"/>
  <c r="K373" i="10" s="1"/>
  <c r="M373" i="10" s="1"/>
  <c r="N373" i="10" s="1"/>
  <c r="U372" i="10"/>
  <c r="Q372" i="10"/>
  <c r="Z372" i="10" s="1"/>
  <c r="P372" i="10"/>
  <c r="Y372" i="10" s="1"/>
  <c r="AH372" i="10" s="1"/>
  <c r="I372" i="10"/>
  <c r="K372" i="10" s="1"/>
  <c r="M372" i="10" s="1"/>
  <c r="N372" i="10" s="1"/>
  <c r="U371" i="10"/>
  <c r="AD371" i="10" s="1"/>
  <c r="AM371" i="10" s="1"/>
  <c r="Q371" i="10"/>
  <c r="P371" i="10"/>
  <c r="Y371" i="10" s="1"/>
  <c r="AH371" i="10" s="1"/>
  <c r="I371" i="10"/>
  <c r="K371" i="10" s="1"/>
  <c r="M371" i="10" s="1"/>
  <c r="N371" i="10" s="1"/>
  <c r="U370" i="10"/>
  <c r="AD370" i="10" s="1"/>
  <c r="Q370" i="10"/>
  <c r="Z370" i="10" s="1"/>
  <c r="P370" i="10"/>
  <c r="Y370" i="10" s="1"/>
  <c r="AH370" i="10" s="1"/>
  <c r="I370" i="10"/>
  <c r="K370" i="10" s="1"/>
  <c r="M370" i="10" s="1"/>
  <c r="N370" i="10" s="1"/>
  <c r="U369" i="10"/>
  <c r="AD369" i="10" s="1"/>
  <c r="AM369" i="10" s="1"/>
  <c r="Q369" i="10"/>
  <c r="Z369" i="10" s="1"/>
  <c r="P369" i="10"/>
  <c r="Y369" i="10" s="1"/>
  <c r="AH369" i="10" s="1"/>
  <c r="I369" i="10"/>
  <c r="K369" i="10" s="1"/>
  <c r="M369" i="10" s="1"/>
  <c r="N369" i="10" s="1"/>
  <c r="U368" i="10"/>
  <c r="AD368" i="10" s="1"/>
  <c r="Q368" i="10"/>
  <c r="Z368" i="10" s="1"/>
  <c r="P368" i="10"/>
  <c r="Y368" i="10" s="1"/>
  <c r="AH368" i="10" s="1"/>
  <c r="I368" i="10"/>
  <c r="K368" i="10" s="1"/>
  <c r="M368" i="10" s="1"/>
  <c r="N368" i="10" s="1"/>
  <c r="U349" i="10"/>
  <c r="AD349" i="10" s="1"/>
  <c r="AM349" i="10" s="1"/>
  <c r="Q349" i="10"/>
  <c r="P349" i="10"/>
  <c r="Y349" i="10" s="1"/>
  <c r="AH349" i="10" s="1"/>
  <c r="I349" i="10"/>
  <c r="K349" i="10" s="1"/>
  <c r="M349" i="10" s="1"/>
  <c r="N349" i="10" s="1"/>
  <c r="U348" i="10"/>
  <c r="Q348" i="10"/>
  <c r="Z348" i="10" s="1"/>
  <c r="P348" i="10"/>
  <c r="Y348" i="10" s="1"/>
  <c r="AH348" i="10" s="1"/>
  <c r="I348" i="10"/>
  <c r="K348" i="10" s="1"/>
  <c r="M348" i="10" s="1"/>
  <c r="N348" i="10" s="1"/>
  <c r="U347" i="10"/>
  <c r="AD347" i="10" s="1"/>
  <c r="AM347" i="10" s="1"/>
  <c r="Q347" i="10"/>
  <c r="Z347" i="10" s="1"/>
  <c r="AI347" i="10" s="1"/>
  <c r="P347" i="10"/>
  <c r="Y347" i="10" s="1"/>
  <c r="AH347" i="10" s="1"/>
  <c r="I347" i="10"/>
  <c r="K347" i="10" s="1"/>
  <c r="M347" i="10" s="1"/>
  <c r="N347" i="10" s="1"/>
  <c r="U346" i="10"/>
  <c r="AD346" i="10" s="1"/>
  <c r="Q346" i="10"/>
  <c r="Z346" i="10" s="1"/>
  <c r="P346" i="10"/>
  <c r="Y346" i="10" s="1"/>
  <c r="AH346" i="10" s="1"/>
  <c r="I346" i="10"/>
  <c r="K346" i="10" s="1"/>
  <c r="M346" i="10" s="1"/>
  <c r="N346" i="10" s="1"/>
  <c r="U330" i="10"/>
  <c r="AD330" i="10" s="1"/>
  <c r="Q330" i="10"/>
  <c r="Z330" i="10" s="1"/>
  <c r="AI330" i="10" s="1"/>
  <c r="P330" i="10"/>
  <c r="Y330" i="10" s="1"/>
  <c r="AH330" i="10" s="1"/>
  <c r="I330" i="10"/>
  <c r="K330" i="10" s="1"/>
  <c r="M330" i="10" s="1"/>
  <c r="N330" i="10" s="1"/>
  <c r="U323" i="10"/>
  <c r="AD323" i="10" s="1"/>
  <c r="Q323" i="10"/>
  <c r="Z323" i="10" s="1"/>
  <c r="AI323" i="10" s="1"/>
  <c r="P323" i="10"/>
  <c r="Y323" i="10" s="1"/>
  <c r="AH323" i="10" s="1"/>
  <c r="I323" i="10"/>
  <c r="K323" i="10" s="1"/>
  <c r="M323" i="10" s="1"/>
  <c r="N323" i="10" s="1"/>
  <c r="U322" i="10"/>
  <c r="Q322" i="10"/>
  <c r="Z322" i="10" s="1"/>
  <c r="P322" i="10"/>
  <c r="Y322" i="10" s="1"/>
  <c r="AH322" i="10" s="1"/>
  <c r="I322" i="10"/>
  <c r="K322" i="10" s="1"/>
  <c r="M322" i="10" s="1"/>
  <c r="N322" i="10" s="1"/>
  <c r="U321" i="10"/>
  <c r="AD321" i="10" s="1"/>
  <c r="AM321" i="10" s="1"/>
  <c r="Q321" i="10"/>
  <c r="Z321" i="10" s="1"/>
  <c r="AI321" i="10" s="1"/>
  <c r="P321" i="10"/>
  <c r="Y321" i="10" s="1"/>
  <c r="AH321" i="10" s="1"/>
  <c r="I321" i="10"/>
  <c r="K321" i="10" s="1"/>
  <c r="M321" i="10" s="1"/>
  <c r="N321" i="10" s="1"/>
  <c r="U320" i="10"/>
  <c r="AD320" i="10" s="1"/>
  <c r="Q320" i="10"/>
  <c r="Z320" i="10" s="1"/>
  <c r="P320" i="10"/>
  <c r="Y320" i="10" s="1"/>
  <c r="AH320" i="10" s="1"/>
  <c r="I320" i="10"/>
  <c r="K320" i="10" s="1"/>
  <c r="M320" i="10" s="1"/>
  <c r="N320" i="10" s="1"/>
  <c r="U319" i="10"/>
  <c r="AD319" i="10" s="1"/>
  <c r="AM319" i="10" s="1"/>
  <c r="Q319" i="10"/>
  <c r="Z319" i="10" s="1"/>
  <c r="P319" i="10"/>
  <c r="Y319" i="10" s="1"/>
  <c r="AH319" i="10" s="1"/>
  <c r="I319" i="10"/>
  <c r="K319" i="10" s="1"/>
  <c r="M319" i="10" s="1"/>
  <c r="N319" i="10" s="1"/>
  <c r="U318" i="10"/>
  <c r="AD318" i="10" s="1"/>
  <c r="Q318" i="10"/>
  <c r="Z318" i="10" s="1"/>
  <c r="P318" i="10"/>
  <c r="Y318" i="10" s="1"/>
  <c r="AH318" i="10" s="1"/>
  <c r="I318" i="10"/>
  <c r="K318" i="10" s="1"/>
  <c r="M318" i="10" s="1"/>
  <c r="N318" i="10" s="1"/>
  <c r="U317" i="10"/>
  <c r="AD317" i="10" s="1"/>
  <c r="AM317" i="10" s="1"/>
  <c r="Q317" i="10"/>
  <c r="P317" i="10"/>
  <c r="Y317" i="10" s="1"/>
  <c r="AH317" i="10" s="1"/>
  <c r="I317" i="10"/>
  <c r="K317" i="10" s="1"/>
  <c r="M317" i="10" s="1"/>
  <c r="N317" i="10" s="1"/>
  <c r="U316" i="10"/>
  <c r="AD316" i="10" s="1"/>
  <c r="Q316" i="10"/>
  <c r="Z316" i="10" s="1"/>
  <c r="AI316" i="10" s="1"/>
  <c r="P316" i="10"/>
  <c r="Y316" i="10" s="1"/>
  <c r="AH316" i="10" s="1"/>
  <c r="I316" i="10"/>
  <c r="K316" i="10" s="1"/>
  <c r="M316" i="10" s="1"/>
  <c r="N316" i="10" s="1"/>
  <c r="U299" i="10"/>
  <c r="AD299" i="10" s="1"/>
  <c r="AM299" i="10" s="1"/>
  <c r="Q299" i="10"/>
  <c r="Z299" i="10" s="1"/>
  <c r="AI299" i="10" s="1"/>
  <c r="P299" i="10"/>
  <c r="Y299" i="10" s="1"/>
  <c r="AH299" i="10" s="1"/>
  <c r="I299" i="10"/>
  <c r="K299" i="10" s="1"/>
  <c r="M299" i="10" s="1"/>
  <c r="N299" i="10" s="1"/>
  <c r="U298" i="10"/>
  <c r="AD298" i="10" s="1"/>
  <c r="Q298" i="10"/>
  <c r="Z298" i="10" s="1"/>
  <c r="P298" i="10"/>
  <c r="Y298" i="10" s="1"/>
  <c r="AH298" i="10" s="1"/>
  <c r="I298" i="10"/>
  <c r="K298" i="10" s="1"/>
  <c r="M298" i="10" s="1"/>
  <c r="N298" i="10" s="1"/>
  <c r="U297" i="10"/>
  <c r="AD297" i="10" s="1"/>
  <c r="Q297" i="10"/>
  <c r="P297" i="10"/>
  <c r="Y297" i="10" s="1"/>
  <c r="AH297" i="10" s="1"/>
  <c r="I297" i="10"/>
  <c r="K297" i="10" s="1"/>
  <c r="M297" i="10" s="1"/>
  <c r="N297" i="10" s="1"/>
  <c r="U296" i="10"/>
  <c r="Q296" i="10"/>
  <c r="Z296" i="10" s="1"/>
  <c r="P296" i="10"/>
  <c r="Y296" i="10" s="1"/>
  <c r="AH296" i="10" s="1"/>
  <c r="I296" i="10"/>
  <c r="K296" i="10" s="1"/>
  <c r="M296" i="10" s="1"/>
  <c r="N296" i="10" s="1"/>
  <c r="U295" i="10"/>
  <c r="AD295" i="10" s="1"/>
  <c r="Q295" i="10"/>
  <c r="Z295" i="10" s="1"/>
  <c r="P295" i="10"/>
  <c r="Y295" i="10" s="1"/>
  <c r="AH295" i="10" s="1"/>
  <c r="I295" i="10"/>
  <c r="K295" i="10" s="1"/>
  <c r="M295" i="10" s="1"/>
  <c r="N295" i="10" s="1"/>
  <c r="U294" i="10"/>
  <c r="Q294" i="10"/>
  <c r="P294" i="10"/>
  <c r="Y294" i="10" s="1"/>
  <c r="AH294" i="10" s="1"/>
  <c r="I294" i="10"/>
  <c r="K294" i="10" s="1"/>
  <c r="M294" i="10" s="1"/>
  <c r="N294" i="10" s="1"/>
  <c r="U280" i="10"/>
  <c r="AD280" i="10" s="1"/>
  <c r="Q280" i="10"/>
  <c r="P280" i="10"/>
  <c r="Y280" i="10" s="1"/>
  <c r="I280" i="10"/>
  <c r="K280" i="10" s="1"/>
  <c r="M280" i="10" s="1"/>
  <c r="N280" i="10" s="1"/>
  <c r="U273" i="10"/>
  <c r="AD273" i="10" s="1"/>
  <c r="Q273" i="10"/>
  <c r="P273" i="10"/>
  <c r="Y273" i="10" s="1"/>
  <c r="AH273" i="10" s="1"/>
  <c r="I273" i="10"/>
  <c r="K273" i="10" s="1"/>
  <c r="M273" i="10" s="1"/>
  <c r="N273" i="10" s="1"/>
  <c r="U272" i="10"/>
  <c r="AD272" i="10" s="1"/>
  <c r="Q272" i="10"/>
  <c r="Z272" i="10" s="1"/>
  <c r="P272" i="10"/>
  <c r="Y272" i="10" s="1"/>
  <c r="AH272" i="10" s="1"/>
  <c r="I272" i="10"/>
  <c r="K272" i="10" s="1"/>
  <c r="M272" i="10" s="1"/>
  <c r="N272" i="10" s="1"/>
  <c r="U271" i="10"/>
  <c r="AD271" i="10" s="1"/>
  <c r="Q271" i="10"/>
  <c r="Z271" i="10" s="1"/>
  <c r="AI271" i="10" s="1"/>
  <c r="P271" i="10"/>
  <c r="Y271" i="10" s="1"/>
  <c r="AH271" i="10" s="1"/>
  <c r="I271" i="10"/>
  <c r="K271" i="10" s="1"/>
  <c r="M271" i="10" s="1"/>
  <c r="N271" i="10" s="1"/>
  <c r="U270" i="10"/>
  <c r="Q270" i="10"/>
  <c r="Z270" i="10" s="1"/>
  <c r="P270" i="10"/>
  <c r="Y270" i="10" s="1"/>
  <c r="AH270" i="10" s="1"/>
  <c r="I270" i="10"/>
  <c r="K270" i="10" s="1"/>
  <c r="M270" i="10" s="1"/>
  <c r="N270" i="10" s="1"/>
  <c r="U254" i="10"/>
  <c r="AD254" i="10" s="1"/>
  <c r="AM254" i="10" s="1"/>
  <c r="Q254" i="10"/>
  <c r="P254" i="10"/>
  <c r="Y254" i="10" s="1"/>
  <c r="AH254" i="10" s="1"/>
  <c r="I254" i="10"/>
  <c r="K254" i="10" s="1"/>
  <c r="M254" i="10" s="1"/>
  <c r="N254" i="10" s="1"/>
  <c r="U247" i="10"/>
  <c r="AD247" i="10" s="1"/>
  <c r="Q247" i="10"/>
  <c r="Z247" i="10" s="1"/>
  <c r="AI247" i="10" s="1"/>
  <c r="P247" i="10"/>
  <c r="Y247" i="10" s="1"/>
  <c r="AH247" i="10" s="1"/>
  <c r="I247" i="10"/>
  <c r="K247" i="10" s="1"/>
  <c r="M247" i="10" s="1"/>
  <c r="N247" i="10" s="1"/>
  <c r="U246" i="10"/>
  <c r="Q246" i="10"/>
  <c r="P246" i="10"/>
  <c r="Y246" i="10" s="1"/>
  <c r="AH246" i="10" s="1"/>
  <c r="I246" i="10"/>
  <c r="K246" i="10" s="1"/>
  <c r="M246" i="10" s="1"/>
  <c r="N246" i="10" s="1"/>
  <c r="U245" i="10"/>
  <c r="AD245" i="10" s="1"/>
  <c r="AM245" i="10" s="1"/>
  <c r="Q245" i="10"/>
  <c r="P245" i="10"/>
  <c r="Y245" i="10" s="1"/>
  <c r="AH245" i="10" s="1"/>
  <c r="I245" i="10"/>
  <c r="K245" i="10" s="1"/>
  <c r="M245" i="10" s="1"/>
  <c r="N245" i="10" s="1"/>
  <c r="U244" i="10"/>
  <c r="AD244" i="10" s="1"/>
  <c r="Q244" i="10"/>
  <c r="P244" i="10"/>
  <c r="Y244" i="10" s="1"/>
  <c r="AH244" i="10" s="1"/>
  <c r="I244" i="10"/>
  <c r="K244" i="10" s="1"/>
  <c r="M244" i="10" s="1"/>
  <c r="N244" i="10" s="1"/>
  <c r="U232" i="10"/>
  <c r="AD232" i="10" s="1"/>
  <c r="Q232" i="10"/>
  <c r="P232" i="10"/>
  <c r="Y232" i="10" s="1"/>
  <c r="AH232" i="10" s="1"/>
  <c r="I232" i="10"/>
  <c r="K232" i="10" s="1"/>
  <c r="M232" i="10" s="1"/>
  <c r="N232" i="10" s="1"/>
  <c r="U228" i="10"/>
  <c r="AD228" i="10" s="1"/>
  <c r="AM228" i="10" s="1"/>
  <c r="Q228" i="10"/>
  <c r="Z228" i="10" s="1"/>
  <c r="AI228" i="10" s="1"/>
  <c r="P228" i="10"/>
  <c r="Y228" i="10" s="1"/>
  <c r="AH228" i="10" s="1"/>
  <c r="I228" i="10"/>
  <c r="K228" i="10" s="1"/>
  <c r="M228" i="10" s="1"/>
  <c r="N228" i="10" s="1"/>
  <c r="U227" i="10"/>
  <c r="Q227" i="10"/>
  <c r="Z227" i="10" s="1"/>
  <c r="P227" i="10"/>
  <c r="Y227" i="10" s="1"/>
  <c r="AH227" i="10" s="1"/>
  <c r="I227" i="10"/>
  <c r="K227" i="10" s="1"/>
  <c r="M227" i="10" s="1"/>
  <c r="N227" i="10" s="1"/>
  <c r="U226" i="10"/>
  <c r="AD226" i="10" s="1"/>
  <c r="AM226" i="10" s="1"/>
  <c r="Q226" i="10"/>
  <c r="P226" i="10"/>
  <c r="Y226" i="10" s="1"/>
  <c r="AH226" i="10" s="1"/>
  <c r="I226" i="10"/>
  <c r="K226" i="10" s="1"/>
  <c r="M226" i="10" s="1"/>
  <c r="N226" i="10" s="1"/>
  <c r="U225" i="10"/>
  <c r="Q225" i="10"/>
  <c r="P225" i="10"/>
  <c r="Y225" i="10" s="1"/>
  <c r="AH225" i="10" s="1"/>
  <c r="I225" i="10"/>
  <c r="K225" i="10" s="1"/>
  <c r="M225" i="10" s="1"/>
  <c r="N225" i="10" s="1"/>
  <c r="U204" i="10"/>
  <c r="AD204" i="10" s="1"/>
  <c r="AM204" i="10" s="1"/>
  <c r="Q204" i="10"/>
  <c r="Z204" i="10" s="1"/>
  <c r="AI204" i="10" s="1"/>
  <c r="P204" i="10"/>
  <c r="Y204" i="10" s="1"/>
  <c r="AH204" i="10" s="1"/>
  <c r="I204" i="10"/>
  <c r="K204" i="10" s="1"/>
  <c r="M204" i="10" s="1"/>
  <c r="N204" i="10" s="1"/>
  <c r="U203" i="10"/>
  <c r="AD203" i="10" s="1"/>
  <c r="Q203" i="10"/>
  <c r="Z203" i="10" s="1"/>
  <c r="P203" i="10"/>
  <c r="Y203" i="10" s="1"/>
  <c r="AH203" i="10" s="1"/>
  <c r="I203" i="10"/>
  <c r="K203" i="10" s="1"/>
  <c r="M203" i="10" s="1"/>
  <c r="N203" i="10" s="1"/>
  <c r="U202" i="10"/>
  <c r="AD202" i="10" s="1"/>
  <c r="AM202" i="10" s="1"/>
  <c r="Q202" i="10"/>
  <c r="P202" i="10"/>
  <c r="Y202" i="10" s="1"/>
  <c r="AH202" i="10" s="1"/>
  <c r="I202" i="10"/>
  <c r="K202" i="10" s="1"/>
  <c r="M202" i="10" s="1"/>
  <c r="N202" i="10" s="1"/>
  <c r="U201" i="10"/>
  <c r="AD201" i="10" s="1"/>
  <c r="Q201" i="10"/>
  <c r="P201" i="10"/>
  <c r="Y201" i="10" s="1"/>
  <c r="AH201" i="10" s="1"/>
  <c r="I201" i="10"/>
  <c r="K201" i="10" s="1"/>
  <c r="M201" i="10" s="1"/>
  <c r="N201" i="10" s="1"/>
  <c r="U200" i="10"/>
  <c r="AD200" i="10" s="1"/>
  <c r="AM200" i="10" s="1"/>
  <c r="Q200" i="10"/>
  <c r="Z200" i="10" s="1"/>
  <c r="P200" i="10"/>
  <c r="Y200" i="10" s="1"/>
  <c r="AH200" i="10" s="1"/>
  <c r="I200" i="10"/>
  <c r="K200" i="10" s="1"/>
  <c r="M200" i="10" s="1"/>
  <c r="N200" i="10" s="1"/>
  <c r="U199" i="10"/>
  <c r="Q199" i="10"/>
  <c r="Z199" i="10" s="1"/>
  <c r="AI199" i="10" s="1"/>
  <c r="P199" i="10"/>
  <c r="Y199" i="10" s="1"/>
  <c r="AH199" i="10" s="1"/>
  <c r="I199" i="10"/>
  <c r="K199" i="10" s="1"/>
  <c r="M199" i="10" s="1"/>
  <c r="N199" i="10" s="1"/>
  <c r="U170" i="10"/>
  <c r="AD170" i="10" s="1"/>
  <c r="AM170" i="10" s="1"/>
  <c r="Q170" i="10"/>
  <c r="P170" i="10"/>
  <c r="Y170" i="10" s="1"/>
  <c r="AH170" i="10" s="1"/>
  <c r="I170" i="10"/>
  <c r="K170" i="10" s="1"/>
  <c r="M170" i="10" s="1"/>
  <c r="N170" i="10" s="1"/>
  <c r="U169" i="10"/>
  <c r="Q169" i="10"/>
  <c r="P169" i="10"/>
  <c r="Y169" i="10" s="1"/>
  <c r="AH169" i="10" s="1"/>
  <c r="I169" i="10"/>
  <c r="K169" i="10" s="1"/>
  <c r="M169" i="10" s="1"/>
  <c r="N169" i="10" s="1"/>
  <c r="U168" i="10"/>
  <c r="AD168" i="10" s="1"/>
  <c r="AM168" i="10" s="1"/>
  <c r="Q168" i="10"/>
  <c r="P168" i="10"/>
  <c r="Y168" i="10" s="1"/>
  <c r="AH168" i="10" s="1"/>
  <c r="I168" i="10"/>
  <c r="K168" i="10" s="1"/>
  <c r="M168" i="10" s="1"/>
  <c r="N168" i="10" s="1"/>
  <c r="U167" i="10"/>
  <c r="Q167" i="10"/>
  <c r="Z167" i="10" s="1"/>
  <c r="P167" i="10"/>
  <c r="Y167" i="10" s="1"/>
  <c r="AH167" i="10" s="1"/>
  <c r="I167" i="10"/>
  <c r="K167" i="10" s="1"/>
  <c r="M167" i="10" s="1"/>
  <c r="N167" i="10" s="1"/>
  <c r="U166" i="10"/>
  <c r="AD166" i="10" s="1"/>
  <c r="Q166" i="10"/>
  <c r="Z166" i="10" s="1"/>
  <c r="P166" i="10"/>
  <c r="Y166" i="10" s="1"/>
  <c r="AH166" i="10" s="1"/>
  <c r="I166" i="10"/>
  <c r="K166" i="10" s="1"/>
  <c r="M166" i="10" s="1"/>
  <c r="N166" i="10" s="1"/>
  <c r="R628" i="10" l="1"/>
  <c r="T628" i="10" s="1"/>
  <c r="V628" i="10" s="1"/>
  <c r="W628" i="10" s="1"/>
  <c r="AJ628" i="10"/>
  <c r="AL628" i="10" s="1"/>
  <c r="AA628" i="10"/>
  <c r="AC628" i="10" s="1"/>
  <c r="AE628" i="10" s="1"/>
  <c r="AF628" i="10" s="1"/>
  <c r="AM628" i="10"/>
  <c r="R519" i="10"/>
  <c r="T519" i="10" s="1"/>
  <c r="V519" i="10" s="1"/>
  <c r="W519" i="10" s="1"/>
  <c r="R520" i="10"/>
  <c r="T520" i="10" s="1"/>
  <c r="V520" i="10" s="1"/>
  <c r="W520" i="10" s="1"/>
  <c r="AJ519" i="10"/>
  <c r="AL519" i="10" s="1"/>
  <c r="AA520" i="10"/>
  <c r="AC520" i="10" s="1"/>
  <c r="AE520" i="10" s="1"/>
  <c r="AF520" i="10" s="1"/>
  <c r="AI520" i="10"/>
  <c r="AJ520" i="10" s="1"/>
  <c r="AL520" i="10" s="1"/>
  <c r="AN520" i="10" s="1"/>
  <c r="AO520" i="10" s="1"/>
  <c r="AA519" i="10"/>
  <c r="AC519" i="10" s="1"/>
  <c r="AE519" i="10" s="1"/>
  <c r="AF519" i="10" s="1"/>
  <c r="AM519" i="10"/>
  <c r="R371" i="10"/>
  <c r="T371" i="10" s="1"/>
  <c r="V371" i="10" s="1"/>
  <c r="W371" i="10" s="1"/>
  <c r="AJ271" i="10"/>
  <c r="AL271" i="10" s="1"/>
  <c r="R232" i="10"/>
  <c r="T232" i="10" s="1"/>
  <c r="V232" i="10" s="1"/>
  <c r="W232" i="10" s="1"/>
  <c r="R294" i="10"/>
  <c r="T294" i="10" s="1"/>
  <c r="V294" i="10" s="1"/>
  <c r="W294" i="10" s="1"/>
  <c r="R273" i="10"/>
  <c r="T273" i="10" s="1"/>
  <c r="V273" i="10" s="1"/>
  <c r="W273" i="10" s="1"/>
  <c r="AA318" i="10"/>
  <c r="AC318" i="10" s="1"/>
  <c r="AE318" i="10" s="1"/>
  <c r="AF318" i="10" s="1"/>
  <c r="AJ199" i="10"/>
  <c r="AL199" i="10" s="1"/>
  <c r="R455" i="10"/>
  <c r="T455" i="10" s="1"/>
  <c r="V455" i="10" s="1"/>
  <c r="W455" i="10" s="1"/>
  <c r="R411" i="10"/>
  <c r="T411" i="10" s="1"/>
  <c r="V411" i="10" s="1"/>
  <c r="W411" i="10" s="1"/>
  <c r="R368" i="10"/>
  <c r="T368" i="10" s="1"/>
  <c r="V368" i="10" s="1"/>
  <c r="W368" i="10" s="1"/>
  <c r="R170" i="10"/>
  <c r="T170" i="10" s="1"/>
  <c r="V170" i="10" s="1"/>
  <c r="W170" i="10" s="1"/>
  <c r="R280" i="10"/>
  <c r="T280" i="10" s="1"/>
  <c r="V280" i="10" s="1"/>
  <c r="W280" i="10" s="1"/>
  <c r="R318" i="10"/>
  <c r="T318" i="10" s="1"/>
  <c r="V318" i="10" s="1"/>
  <c r="W318" i="10" s="1"/>
  <c r="R380" i="10"/>
  <c r="T380" i="10" s="1"/>
  <c r="V380" i="10" s="1"/>
  <c r="W380" i="10" s="1"/>
  <c r="R202" i="10"/>
  <c r="T202" i="10" s="1"/>
  <c r="V202" i="10" s="1"/>
  <c r="W202" i="10" s="1"/>
  <c r="Z380" i="10"/>
  <c r="AI380" i="10" s="1"/>
  <c r="AJ380" i="10" s="1"/>
  <c r="AL380" i="10" s="1"/>
  <c r="R199" i="10"/>
  <c r="T199" i="10" s="1"/>
  <c r="V199" i="10" s="1"/>
  <c r="W199" i="10" s="1"/>
  <c r="R297" i="10"/>
  <c r="T297" i="10" s="1"/>
  <c r="V297" i="10" s="1"/>
  <c r="W297" i="10" s="1"/>
  <c r="R349" i="10"/>
  <c r="T349" i="10" s="1"/>
  <c r="V349" i="10" s="1"/>
  <c r="W349" i="10" s="1"/>
  <c r="R168" i="10"/>
  <c r="T168" i="10" s="1"/>
  <c r="V168" i="10" s="1"/>
  <c r="W168" i="10" s="1"/>
  <c r="R373" i="10"/>
  <c r="T373" i="10" s="1"/>
  <c r="V373" i="10" s="1"/>
  <c r="W373" i="10" s="1"/>
  <c r="R396" i="10"/>
  <c r="T396" i="10" s="1"/>
  <c r="V396" i="10" s="1"/>
  <c r="W396" i="10" s="1"/>
  <c r="R457" i="10"/>
  <c r="T457" i="10" s="1"/>
  <c r="V457" i="10" s="1"/>
  <c r="W457" i="10" s="1"/>
  <c r="Z371" i="10"/>
  <c r="AI371" i="10" s="1"/>
  <c r="AJ371" i="10" s="1"/>
  <c r="AL371" i="10" s="1"/>
  <c r="AN371" i="10" s="1"/>
  <c r="AO371" i="10" s="1"/>
  <c r="R254" i="10"/>
  <c r="T254" i="10" s="1"/>
  <c r="V254" i="10" s="1"/>
  <c r="W254" i="10" s="1"/>
  <c r="Z202" i="10"/>
  <c r="AA202" i="10" s="1"/>
  <c r="AC202" i="10" s="1"/>
  <c r="AE202" i="10" s="1"/>
  <c r="AF202" i="10" s="1"/>
  <c r="R399" i="10"/>
  <c r="T399" i="10" s="1"/>
  <c r="V399" i="10" s="1"/>
  <c r="W399" i="10" s="1"/>
  <c r="R226" i="10"/>
  <c r="T226" i="10" s="1"/>
  <c r="V226" i="10" s="1"/>
  <c r="W226" i="10" s="1"/>
  <c r="Z297" i="10"/>
  <c r="AI297" i="10" s="1"/>
  <c r="AJ297" i="10" s="1"/>
  <c r="AL297" i="10" s="1"/>
  <c r="Z349" i="10"/>
  <c r="AI349" i="10" s="1"/>
  <c r="AJ349" i="10" s="1"/>
  <c r="AL349" i="10" s="1"/>
  <c r="AN349" i="10" s="1"/>
  <c r="AO349" i="10" s="1"/>
  <c r="Z399" i="10"/>
  <c r="AA399" i="10" s="1"/>
  <c r="AC399" i="10" s="1"/>
  <c r="AE399" i="10" s="1"/>
  <c r="AF399" i="10" s="1"/>
  <c r="R271" i="10"/>
  <c r="T271" i="10" s="1"/>
  <c r="V271" i="10" s="1"/>
  <c r="W271" i="10" s="1"/>
  <c r="Z455" i="10"/>
  <c r="AA455" i="10" s="1"/>
  <c r="AC455" i="10" s="1"/>
  <c r="AE455" i="10" s="1"/>
  <c r="AF455" i="10" s="1"/>
  <c r="R330" i="10"/>
  <c r="T330" i="10" s="1"/>
  <c r="V330" i="10" s="1"/>
  <c r="W330" i="10" s="1"/>
  <c r="R245" i="10"/>
  <c r="T245" i="10" s="1"/>
  <c r="V245" i="10" s="1"/>
  <c r="W245" i="10" s="1"/>
  <c r="Z245" i="10"/>
  <c r="AI245" i="10" s="1"/>
  <c r="AJ245" i="10" s="1"/>
  <c r="AL245" i="10" s="1"/>
  <c r="AN245" i="10" s="1"/>
  <c r="AO245" i="10" s="1"/>
  <c r="Z294" i="10"/>
  <c r="AI294" i="10" s="1"/>
  <c r="AJ294" i="10" s="1"/>
  <c r="AL294" i="10" s="1"/>
  <c r="R321" i="10"/>
  <c r="T321" i="10" s="1"/>
  <c r="V321" i="10" s="1"/>
  <c r="W321" i="10" s="1"/>
  <c r="Z254" i="10"/>
  <c r="AI254" i="10" s="1"/>
  <c r="AJ254" i="10" s="1"/>
  <c r="AL254" i="10" s="1"/>
  <c r="AN254" i="10" s="1"/>
  <c r="AO254" i="10" s="1"/>
  <c r="Z457" i="10"/>
  <c r="AA457" i="10" s="1"/>
  <c r="AC457" i="10" s="1"/>
  <c r="AE457" i="10" s="1"/>
  <c r="AF457" i="10" s="1"/>
  <c r="Z411" i="10"/>
  <c r="AI411" i="10" s="1"/>
  <c r="AJ411" i="10" s="1"/>
  <c r="AL411" i="10" s="1"/>
  <c r="AN411" i="10" s="1"/>
  <c r="AO411" i="10" s="1"/>
  <c r="Z280" i="10"/>
  <c r="AI280" i="10" s="1"/>
  <c r="R228" i="10"/>
  <c r="T228" i="10" s="1"/>
  <c r="V228" i="10" s="1"/>
  <c r="W228" i="10" s="1"/>
  <c r="R225" i="10"/>
  <c r="T225" i="10" s="1"/>
  <c r="V225" i="10" s="1"/>
  <c r="W225" i="10" s="1"/>
  <c r="Z226" i="10"/>
  <c r="AI226" i="10" s="1"/>
  <c r="AJ226" i="10" s="1"/>
  <c r="AL226" i="10" s="1"/>
  <c r="AN226" i="10" s="1"/>
  <c r="AO226" i="10" s="1"/>
  <c r="Z232" i="10"/>
  <c r="AI232" i="10" s="1"/>
  <c r="AJ232" i="10" s="1"/>
  <c r="AL232" i="10" s="1"/>
  <c r="Z273" i="10"/>
  <c r="AI273" i="10" s="1"/>
  <c r="AJ273" i="10" s="1"/>
  <c r="AL273" i="10" s="1"/>
  <c r="R323" i="10"/>
  <c r="T323" i="10" s="1"/>
  <c r="V323" i="10" s="1"/>
  <c r="W323" i="10" s="1"/>
  <c r="R347" i="10"/>
  <c r="T347" i="10" s="1"/>
  <c r="V347" i="10" s="1"/>
  <c r="W347" i="10" s="1"/>
  <c r="R397" i="10"/>
  <c r="T397" i="10" s="1"/>
  <c r="V397" i="10" s="1"/>
  <c r="W397" i="10" s="1"/>
  <c r="AA453" i="10"/>
  <c r="AC453" i="10" s="1"/>
  <c r="AE453" i="10" s="1"/>
  <c r="AF453" i="10" s="1"/>
  <c r="AI453" i="10"/>
  <c r="AJ453" i="10" s="1"/>
  <c r="AL453" i="10" s="1"/>
  <c r="AN453" i="10" s="1"/>
  <c r="AO453" i="10" s="1"/>
  <c r="AM456" i="10"/>
  <c r="AM454" i="10"/>
  <c r="AI454" i="10"/>
  <c r="AJ454" i="10" s="1"/>
  <c r="AL454" i="10" s="1"/>
  <c r="AA454" i="10"/>
  <c r="AC454" i="10" s="1"/>
  <c r="AE454" i="10" s="1"/>
  <c r="AF454" i="10" s="1"/>
  <c r="AA456" i="10"/>
  <c r="AC456" i="10" s="1"/>
  <c r="AE456" i="10" s="1"/>
  <c r="AF456" i="10" s="1"/>
  <c r="AI456" i="10"/>
  <c r="AJ456" i="10" s="1"/>
  <c r="AL456" i="10" s="1"/>
  <c r="R454" i="10"/>
  <c r="T454" i="10" s="1"/>
  <c r="V454" i="10" s="1"/>
  <c r="W454" i="10" s="1"/>
  <c r="R456" i="10"/>
  <c r="T456" i="10" s="1"/>
  <c r="V456" i="10"/>
  <c r="W456" i="10" s="1"/>
  <c r="R453" i="10"/>
  <c r="T453" i="10" s="1"/>
  <c r="V453" i="10" s="1"/>
  <c r="W453" i="10" s="1"/>
  <c r="AM457" i="10"/>
  <c r="AJ397" i="10"/>
  <c r="AL397" i="10" s="1"/>
  <c r="AA398" i="10"/>
  <c r="AC398" i="10" s="1"/>
  <c r="AI398" i="10"/>
  <c r="AJ398" i="10" s="1"/>
  <c r="AL398" i="10" s="1"/>
  <c r="AA397" i="10"/>
  <c r="AC397" i="10" s="1"/>
  <c r="AE397" i="10" s="1"/>
  <c r="AF397" i="10" s="1"/>
  <c r="Z396" i="10"/>
  <c r="AM397" i="10"/>
  <c r="AD398" i="10"/>
  <c r="AM399" i="10"/>
  <c r="AD396" i="10"/>
  <c r="R398" i="10"/>
  <c r="T398" i="10" s="1"/>
  <c r="V398" i="10" s="1"/>
  <c r="W398" i="10" s="1"/>
  <c r="AA379" i="10"/>
  <c r="AC379" i="10" s="1"/>
  <c r="AI379" i="10"/>
  <c r="AJ379" i="10" s="1"/>
  <c r="AL379" i="10" s="1"/>
  <c r="R379" i="10"/>
  <c r="T379" i="10" s="1"/>
  <c r="V379" i="10" s="1"/>
  <c r="W379" i="10" s="1"/>
  <c r="AD379" i="10"/>
  <c r="AM380" i="10"/>
  <c r="AA368" i="10"/>
  <c r="AC368" i="10" s="1"/>
  <c r="AE368" i="10" s="1"/>
  <c r="AF368" i="10" s="1"/>
  <c r="AI369" i="10"/>
  <c r="AJ369" i="10" s="1"/>
  <c r="AL369" i="10" s="1"/>
  <c r="AA369" i="10"/>
  <c r="AC369" i="10" s="1"/>
  <c r="AE369" i="10" s="1"/>
  <c r="AF369" i="10" s="1"/>
  <c r="AN369" i="10"/>
  <c r="AO369" i="10" s="1"/>
  <c r="AI370" i="10"/>
  <c r="AJ370" i="10" s="1"/>
  <c r="AL370" i="10" s="1"/>
  <c r="AA370" i="10"/>
  <c r="AC370" i="10" s="1"/>
  <c r="AE370" i="10" s="1"/>
  <c r="AF370" i="10" s="1"/>
  <c r="AM370" i="10"/>
  <c r="AJ373" i="10"/>
  <c r="AL373" i="10" s="1"/>
  <c r="AM368" i="10"/>
  <c r="AA372" i="10"/>
  <c r="AC372" i="10" s="1"/>
  <c r="AI372" i="10"/>
  <c r="AJ372" i="10" s="1"/>
  <c r="AL372" i="10" s="1"/>
  <c r="R370" i="10"/>
  <c r="T370" i="10" s="1"/>
  <c r="V370" i="10" s="1"/>
  <c r="W370" i="10" s="1"/>
  <c r="R372" i="10"/>
  <c r="T372" i="10" s="1"/>
  <c r="V372" i="10" s="1"/>
  <c r="W372" i="10" s="1"/>
  <c r="AA373" i="10"/>
  <c r="AC373" i="10" s="1"/>
  <c r="AE373" i="10" s="1"/>
  <c r="AF373" i="10" s="1"/>
  <c r="AI368" i="10"/>
  <c r="AJ368" i="10" s="1"/>
  <c r="AL368" i="10" s="1"/>
  <c r="AD372" i="10"/>
  <c r="AM373" i="10"/>
  <c r="R369" i="10"/>
  <c r="T369" i="10" s="1"/>
  <c r="V369" i="10" s="1"/>
  <c r="W369" i="10" s="1"/>
  <c r="AJ347" i="10"/>
  <c r="AL347" i="10" s="1"/>
  <c r="AN347" i="10" s="1"/>
  <c r="AO347" i="10" s="1"/>
  <c r="AJ330" i="10"/>
  <c r="AL330" i="10" s="1"/>
  <c r="AI348" i="10"/>
  <c r="AJ348" i="10" s="1"/>
  <c r="AL348" i="10" s="1"/>
  <c r="AA348" i="10"/>
  <c r="AC348" i="10" s="1"/>
  <c r="AI346" i="10"/>
  <c r="AJ346" i="10" s="1"/>
  <c r="AL346" i="10" s="1"/>
  <c r="AA346" i="10"/>
  <c r="AC346" i="10" s="1"/>
  <c r="AE346" i="10" s="1"/>
  <c r="AF346" i="10" s="1"/>
  <c r="AM346" i="10"/>
  <c r="R348" i="10"/>
  <c r="T348" i="10" s="1"/>
  <c r="V348" i="10" s="1"/>
  <c r="W348" i="10" s="1"/>
  <c r="AA347" i="10"/>
  <c r="AC347" i="10" s="1"/>
  <c r="AE347" i="10" s="1"/>
  <c r="AF347" i="10" s="1"/>
  <c r="AD348" i="10"/>
  <c r="R346" i="10"/>
  <c r="T346" i="10" s="1"/>
  <c r="V346" i="10" s="1"/>
  <c r="W346" i="10" s="1"/>
  <c r="AA330" i="10"/>
  <c r="AC330" i="10" s="1"/>
  <c r="AE330" i="10" s="1"/>
  <c r="AF330" i="10" s="1"/>
  <c r="AM330" i="10"/>
  <c r="R316" i="10"/>
  <c r="T316" i="10" s="1"/>
  <c r="V316" i="10" s="1"/>
  <c r="W316" i="10" s="1"/>
  <c r="R317" i="10"/>
  <c r="T317" i="10" s="1"/>
  <c r="V317" i="10" s="1"/>
  <c r="W317" i="10" s="1"/>
  <c r="AJ321" i="10"/>
  <c r="AL321" i="10" s="1"/>
  <c r="AN321" i="10" s="1"/>
  <c r="AO321" i="10" s="1"/>
  <c r="AM316" i="10"/>
  <c r="AI319" i="10"/>
  <c r="AJ319" i="10" s="1"/>
  <c r="AL319" i="10" s="1"/>
  <c r="AN319" i="10" s="1"/>
  <c r="AO319" i="10" s="1"/>
  <c r="AA319" i="10"/>
  <c r="AC319" i="10" s="1"/>
  <c r="AE319" i="10" s="1"/>
  <c r="AF319" i="10" s="1"/>
  <c r="AJ316" i="10"/>
  <c r="AL316" i="10" s="1"/>
  <c r="AA322" i="10"/>
  <c r="AC322" i="10" s="1"/>
  <c r="AI322" i="10"/>
  <c r="AJ322" i="10" s="1"/>
  <c r="AL322" i="10" s="1"/>
  <c r="AI320" i="10"/>
  <c r="AJ320" i="10" s="1"/>
  <c r="AL320" i="10" s="1"/>
  <c r="AA320" i="10"/>
  <c r="AC320" i="10" s="1"/>
  <c r="AE320" i="10" s="1"/>
  <c r="AF320" i="10" s="1"/>
  <c r="AM318" i="10"/>
  <c r="AM320" i="10"/>
  <c r="AJ323" i="10"/>
  <c r="AL323" i="10" s="1"/>
  <c r="R320" i="10"/>
  <c r="T320" i="10" s="1"/>
  <c r="V320" i="10" s="1"/>
  <c r="W320" i="10" s="1"/>
  <c r="AA321" i="10"/>
  <c r="AC321" i="10" s="1"/>
  <c r="AE321" i="10" s="1"/>
  <c r="AF321" i="10" s="1"/>
  <c r="R322" i="10"/>
  <c r="T322" i="10" s="1"/>
  <c r="V322" i="10" s="1"/>
  <c r="W322" i="10" s="1"/>
  <c r="AA323" i="10"/>
  <c r="AC323" i="10" s="1"/>
  <c r="AE323" i="10" s="1"/>
  <c r="AF323" i="10" s="1"/>
  <c r="AA316" i="10"/>
  <c r="AC316" i="10" s="1"/>
  <c r="AE316" i="10" s="1"/>
  <c r="AF316" i="10" s="1"/>
  <c r="Z317" i="10"/>
  <c r="AI318" i="10"/>
  <c r="AJ318" i="10" s="1"/>
  <c r="AL318" i="10" s="1"/>
  <c r="AD322" i="10"/>
  <c r="AM323" i="10"/>
  <c r="R319" i="10"/>
  <c r="T319" i="10" s="1"/>
  <c r="V319" i="10" s="1"/>
  <c r="W319" i="10" s="1"/>
  <c r="AH280" i="10"/>
  <c r="R299" i="10"/>
  <c r="T299" i="10" s="1"/>
  <c r="V299" i="10" s="1"/>
  <c r="W299" i="10" s="1"/>
  <c r="AA298" i="10"/>
  <c r="AC298" i="10" s="1"/>
  <c r="AE298" i="10" s="1"/>
  <c r="AF298" i="10" s="1"/>
  <c r="AI298" i="10"/>
  <c r="AJ298" i="10" s="1"/>
  <c r="AL298" i="10" s="1"/>
  <c r="AJ299" i="10"/>
  <c r="AL299" i="10" s="1"/>
  <c r="AN299" i="10" s="1"/>
  <c r="AO299" i="10" s="1"/>
  <c r="AA295" i="10"/>
  <c r="AC295" i="10" s="1"/>
  <c r="AE295" i="10" s="1"/>
  <c r="AF295" i="10" s="1"/>
  <c r="AI295" i="10"/>
  <c r="AJ295" i="10" s="1"/>
  <c r="AL295" i="10" s="1"/>
  <c r="AM298" i="10"/>
  <c r="AI296" i="10"/>
  <c r="AJ296" i="10" s="1"/>
  <c r="AL296" i="10" s="1"/>
  <c r="AA296" i="10"/>
  <c r="AC296" i="10" s="1"/>
  <c r="AD294" i="10"/>
  <c r="R295" i="10"/>
  <c r="T295" i="10" s="1"/>
  <c r="V295" i="10" s="1"/>
  <c r="W295" i="10" s="1"/>
  <c r="AM295" i="10"/>
  <c r="AD296" i="10"/>
  <c r="AM297" i="10"/>
  <c r="R296" i="10"/>
  <c r="T296" i="10" s="1"/>
  <c r="V296" i="10" s="1"/>
  <c r="W296" i="10" s="1"/>
  <c r="R298" i="10"/>
  <c r="T298" i="10" s="1"/>
  <c r="V298" i="10" s="1"/>
  <c r="W298" i="10" s="1"/>
  <c r="AA299" i="10"/>
  <c r="AC299" i="10" s="1"/>
  <c r="AE299" i="10" s="1"/>
  <c r="AF299" i="10" s="1"/>
  <c r="AM280" i="10"/>
  <c r="AA272" i="10"/>
  <c r="AC272" i="10" s="1"/>
  <c r="AE272" i="10" s="1"/>
  <c r="AF272" i="10" s="1"/>
  <c r="AI272" i="10"/>
  <c r="AJ272" i="10" s="1"/>
  <c r="AL272" i="10" s="1"/>
  <c r="AM272" i="10"/>
  <c r="AI270" i="10"/>
  <c r="AJ270" i="10" s="1"/>
  <c r="AL270" i="10" s="1"/>
  <c r="AA270" i="10"/>
  <c r="AC270" i="10" s="1"/>
  <c r="R272" i="10"/>
  <c r="T272" i="10" s="1"/>
  <c r="V272" i="10" s="1"/>
  <c r="W272" i="10" s="1"/>
  <c r="AD270" i="10"/>
  <c r="AA271" i="10"/>
  <c r="AC271" i="10" s="1"/>
  <c r="AE271" i="10" s="1"/>
  <c r="AF271" i="10" s="1"/>
  <c r="AM271" i="10"/>
  <c r="AM273" i="10"/>
  <c r="R270" i="10"/>
  <c r="T270" i="10" s="1"/>
  <c r="V270" i="10" s="1"/>
  <c r="W270" i="10" s="1"/>
  <c r="R246" i="10"/>
  <c r="T246" i="10" s="1"/>
  <c r="V246" i="10" s="1"/>
  <c r="W246" i="10" s="1"/>
  <c r="R244" i="10"/>
  <c r="T244" i="10" s="1"/>
  <c r="V244" i="10" s="1"/>
  <c r="W244" i="10" s="1"/>
  <c r="AJ247" i="10"/>
  <c r="AL247" i="10" s="1"/>
  <c r="R247" i="10"/>
  <c r="T247" i="10" s="1"/>
  <c r="V247" i="10" s="1"/>
  <c r="W247" i="10" s="1"/>
  <c r="AM244" i="10"/>
  <c r="AA247" i="10"/>
  <c r="AC247" i="10" s="1"/>
  <c r="AE247" i="10" s="1"/>
  <c r="AF247" i="10" s="1"/>
  <c r="Z244" i="10"/>
  <c r="Z246" i="10"/>
  <c r="AD246" i="10"/>
  <c r="AM247" i="10"/>
  <c r="AN247" i="10" s="1"/>
  <c r="AO247" i="10" s="1"/>
  <c r="AM232" i="10"/>
  <c r="AJ228" i="10"/>
  <c r="AL228" i="10" s="1"/>
  <c r="AN228" i="10" s="1"/>
  <c r="AO228" i="10" s="1"/>
  <c r="AA227" i="10"/>
  <c r="AC227" i="10" s="1"/>
  <c r="AI227" i="10"/>
  <c r="AJ227" i="10" s="1"/>
  <c r="AL227" i="10" s="1"/>
  <c r="R227" i="10"/>
  <c r="T227" i="10" s="1"/>
  <c r="V227" i="10" s="1"/>
  <c r="W227" i="10" s="1"/>
  <c r="AA228" i="10"/>
  <c r="AC228" i="10" s="1"/>
  <c r="AE228" i="10" s="1"/>
  <c r="AF228" i="10" s="1"/>
  <c r="Z225" i="10"/>
  <c r="AD225" i="10"/>
  <c r="AD227" i="10"/>
  <c r="R204" i="10"/>
  <c r="T204" i="10" s="1"/>
  <c r="V204" i="10" s="1"/>
  <c r="W204" i="10" s="1"/>
  <c r="R201" i="10"/>
  <c r="T201" i="10" s="1"/>
  <c r="V201" i="10" s="1"/>
  <c r="W201" i="10" s="1"/>
  <c r="AJ204" i="10"/>
  <c r="AL204" i="10" s="1"/>
  <c r="AN204" i="10" s="1"/>
  <c r="AO204" i="10" s="1"/>
  <c r="AA200" i="10"/>
  <c r="AC200" i="10" s="1"/>
  <c r="AE200" i="10" s="1"/>
  <c r="AF200" i="10" s="1"/>
  <c r="AI200" i="10"/>
  <c r="AJ200" i="10" s="1"/>
  <c r="AL200" i="10" s="1"/>
  <c r="AN200" i="10" s="1"/>
  <c r="AO200" i="10" s="1"/>
  <c r="AA203" i="10"/>
  <c r="AC203" i="10" s="1"/>
  <c r="AE203" i="10" s="1"/>
  <c r="AF203" i="10" s="1"/>
  <c r="AI203" i="10"/>
  <c r="AJ203" i="10" s="1"/>
  <c r="AL203" i="10" s="1"/>
  <c r="AM203" i="10"/>
  <c r="AM201" i="10"/>
  <c r="R203" i="10"/>
  <c r="T203" i="10" s="1"/>
  <c r="V203" i="10" s="1"/>
  <c r="W203" i="10" s="1"/>
  <c r="R200" i="10"/>
  <c r="T200" i="10" s="1"/>
  <c r="V200" i="10" s="1"/>
  <c r="W200" i="10" s="1"/>
  <c r="AA199" i="10"/>
  <c r="AC199" i="10" s="1"/>
  <c r="AD199" i="10"/>
  <c r="AA204" i="10"/>
  <c r="AC204" i="10" s="1"/>
  <c r="AE204" i="10" s="1"/>
  <c r="AF204" i="10" s="1"/>
  <c r="Z201" i="10"/>
  <c r="R169" i="10"/>
  <c r="T169" i="10" s="1"/>
  <c r="V169" i="10" s="1"/>
  <c r="W169" i="10" s="1"/>
  <c r="Z168" i="10"/>
  <c r="AI168" i="10" s="1"/>
  <c r="AJ168" i="10" s="1"/>
  <c r="AL168" i="10" s="1"/>
  <c r="AN168" i="10" s="1"/>
  <c r="AO168" i="10" s="1"/>
  <c r="Z170" i="10"/>
  <c r="AA170" i="10" s="1"/>
  <c r="AC170" i="10" s="1"/>
  <c r="AE170" i="10" s="1"/>
  <c r="AF170" i="10" s="1"/>
  <c r="AI166" i="10"/>
  <c r="AJ166" i="10" s="1"/>
  <c r="AL166" i="10" s="1"/>
  <c r="AA166" i="10"/>
  <c r="AC166" i="10" s="1"/>
  <c r="AE166" i="10"/>
  <c r="AF166" i="10" s="1"/>
  <c r="AI167" i="10"/>
  <c r="AJ167" i="10" s="1"/>
  <c r="AL167" i="10" s="1"/>
  <c r="AA167" i="10"/>
  <c r="AC167" i="10" s="1"/>
  <c r="R167" i="10"/>
  <c r="T167" i="10" s="1"/>
  <c r="V167" i="10" s="1"/>
  <c r="W167" i="10" s="1"/>
  <c r="Z169" i="10"/>
  <c r="AD167" i="10"/>
  <c r="AD169" i="10"/>
  <c r="AM166" i="10"/>
  <c r="R166" i="10"/>
  <c r="T166" i="10" s="1"/>
  <c r="V166" i="10" s="1"/>
  <c r="W166" i="10" s="1"/>
  <c r="AN271" i="10" l="1"/>
  <c r="AO271" i="10" s="1"/>
  <c r="AN519" i="10"/>
  <c r="AO519" i="10" s="1"/>
  <c r="AN370" i="10"/>
  <c r="AO370" i="10" s="1"/>
  <c r="AN397" i="10"/>
  <c r="AO397" i="10" s="1"/>
  <c r="AN628" i="10"/>
  <c r="AO628" i="10" s="1"/>
  <c r="AA245" i="10"/>
  <c r="AC245" i="10" s="1"/>
  <c r="AE245" i="10" s="1"/>
  <c r="AF245" i="10" s="1"/>
  <c r="AA254" i="10"/>
  <c r="AC254" i="10" s="1"/>
  <c r="AE254" i="10" s="1"/>
  <c r="AF254" i="10" s="1"/>
  <c r="AN203" i="10"/>
  <c r="AO203" i="10" s="1"/>
  <c r="AA232" i="10"/>
  <c r="AC232" i="10" s="1"/>
  <c r="AE232" i="10" s="1"/>
  <c r="AF232" i="10" s="1"/>
  <c r="AN330" i="10"/>
  <c r="AO330" i="10" s="1"/>
  <c r="AA273" i="10"/>
  <c r="AC273" i="10" s="1"/>
  <c r="AE273" i="10" s="1"/>
  <c r="AF273" i="10" s="1"/>
  <c r="AI455" i="10"/>
  <c r="AJ455" i="10" s="1"/>
  <c r="AL455" i="10" s="1"/>
  <c r="AN455" i="10" s="1"/>
  <c r="AO455" i="10" s="1"/>
  <c r="AA297" i="10"/>
  <c r="AC297" i="10" s="1"/>
  <c r="AE297" i="10" s="1"/>
  <c r="AF297" i="10" s="1"/>
  <c r="AI399" i="10"/>
  <c r="AJ399" i="10" s="1"/>
  <c r="AL399" i="10" s="1"/>
  <c r="AN399" i="10" s="1"/>
  <c r="AO399" i="10" s="1"/>
  <c r="AJ280" i="10"/>
  <c r="AL280" i="10" s="1"/>
  <c r="AN280" i="10" s="1"/>
  <c r="AO280" i="10" s="1"/>
  <c r="AN297" i="10"/>
  <c r="AO297" i="10" s="1"/>
  <c r="AA226" i="10"/>
  <c r="AC226" i="10" s="1"/>
  <c r="AE226" i="10" s="1"/>
  <c r="AF226" i="10" s="1"/>
  <c r="AA280" i="10"/>
  <c r="AC280" i="10" s="1"/>
  <c r="AE280" i="10" s="1"/>
  <c r="AF280" i="10" s="1"/>
  <c r="AA349" i="10"/>
  <c r="AC349" i="10" s="1"/>
  <c r="AE349" i="10" s="1"/>
  <c r="AF349" i="10" s="1"/>
  <c r="AI202" i="10"/>
  <c r="AJ202" i="10" s="1"/>
  <c r="AL202" i="10" s="1"/>
  <c r="AN202" i="10" s="1"/>
  <c r="AO202" i="10" s="1"/>
  <c r="AA411" i="10"/>
  <c r="AC411" i="10" s="1"/>
  <c r="AE411" i="10" s="1"/>
  <c r="AF411" i="10" s="1"/>
  <c r="AA371" i="10"/>
  <c r="AC371" i="10" s="1"/>
  <c r="AE371" i="10" s="1"/>
  <c r="AF371" i="10" s="1"/>
  <c r="AI457" i="10"/>
  <c r="AJ457" i="10" s="1"/>
  <c r="AL457" i="10" s="1"/>
  <c r="AN457" i="10" s="1"/>
  <c r="AO457" i="10" s="1"/>
  <c r="AN273" i="10"/>
  <c r="AO273" i="10" s="1"/>
  <c r="AI170" i="10"/>
  <c r="AJ170" i="10" s="1"/>
  <c r="AL170" i="10" s="1"/>
  <c r="AN170" i="10" s="1"/>
  <c r="AO170" i="10" s="1"/>
  <c r="AN380" i="10"/>
  <c r="AO380" i="10" s="1"/>
  <c r="AA380" i="10"/>
  <c r="AC380" i="10" s="1"/>
  <c r="AE380" i="10" s="1"/>
  <c r="AF380" i="10" s="1"/>
  <c r="AA168" i="10"/>
  <c r="AC168" i="10" s="1"/>
  <c r="AE168" i="10" s="1"/>
  <c r="AF168" i="10" s="1"/>
  <c r="AN272" i="10"/>
  <c r="AO272" i="10" s="1"/>
  <c r="AA294" i="10"/>
  <c r="AC294" i="10" s="1"/>
  <c r="AE294" i="10" s="1"/>
  <c r="AF294" i="10" s="1"/>
  <c r="AN368" i="10"/>
  <c r="AO368" i="10" s="1"/>
  <c r="AN454" i="10"/>
  <c r="AO454" i="10" s="1"/>
  <c r="AN456" i="10"/>
  <c r="AO456" i="10" s="1"/>
  <c r="AM396" i="10"/>
  <c r="AM398" i="10"/>
  <c r="AN398" i="10" s="1"/>
  <c r="AO398" i="10" s="1"/>
  <c r="AE398" i="10"/>
  <c r="AF398" i="10" s="1"/>
  <c r="AI396" i="10"/>
  <c r="AJ396" i="10" s="1"/>
  <c r="AL396" i="10" s="1"/>
  <c r="AA396" i="10"/>
  <c r="AC396" i="10" s="1"/>
  <c r="AE396" i="10" s="1"/>
  <c r="AF396" i="10" s="1"/>
  <c r="AE379" i="10"/>
  <c r="AF379" i="10" s="1"/>
  <c r="AM379" i="10"/>
  <c r="AN379" i="10" s="1"/>
  <c r="AO379" i="10" s="1"/>
  <c r="AN373" i="10"/>
  <c r="AO373" i="10" s="1"/>
  <c r="AE372" i="10"/>
  <c r="AF372" i="10" s="1"/>
  <c r="AM372" i="10"/>
  <c r="AN372" i="10" s="1"/>
  <c r="AO372" i="10" s="1"/>
  <c r="AN346" i="10"/>
  <c r="AO346" i="10" s="1"/>
  <c r="AE348" i="10"/>
  <c r="AF348" i="10" s="1"/>
  <c r="AM348" i="10"/>
  <c r="AN348" i="10" s="1"/>
  <c r="AO348" i="10" s="1"/>
  <c r="AN320" i="10"/>
  <c r="AO320" i="10" s="1"/>
  <c r="AN316" i="10"/>
  <c r="AO316" i="10" s="1"/>
  <c r="AA317" i="10"/>
  <c r="AC317" i="10" s="1"/>
  <c r="AE317" i="10" s="1"/>
  <c r="AF317" i="10" s="1"/>
  <c r="AI317" i="10"/>
  <c r="AJ317" i="10" s="1"/>
  <c r="AL317" i="10" s="1"/>
  <c r="AN317" i="10" s="1"/>
  <c r="AO317" i="10" s="1"/>
  <c r="AN323" i="10"/>
  <c r="AO323" i="10" s="1"/>
  <c r="AE322" i="10"/>
  <c r="AF322" i="10" s="1"/>
  <c r="AM322" i="10"/>
  <c r="AN322" i="10" s="1"/>
  <c r="AO322" i="10" s="1"/>
  <c r="AN318" i="10"/>
  <c r="AO318" i="10" s="1"/>
  <c r="AN298" i="10"/>
  <c r="AO298" i="10" s="1"/>
  <c r="AE296" i="10"/>
  <c r="AF296" i="10" s="1"/>
  <c r="AM296" i="10"/>
  <c r="AN296" i="10" s="1"/>
  <c r="AO296" i="10" s="1"/>
  <c r="AN295" i="10"/>
  <c r="AO295" i="10" s="1"/>
  <c r="AM294" i="10"/>
  <c r="AN294" i="10" s="1"/>
  <c r="AO294" i="10" s="1"/>
  <c r="AE270" i="10"/>
  <c r="AF270" i="10" s="1"/>
  <c r="AM270" i="10"/>
  <c r="AN270" i="10" s="1"/>
  <c r="AO270" i="10" s="1"/>
  <c r="AN232" i="10"/>
  <c r="AO232" i="10" s="1"/>
  <c r="AM246" i="10"/>
  <c r="AI246" i="10"/>
  <c r="AJ246" i="10" s="1"/>
  <c r="AL246" i="10" s="1"/>
  <c r="AA246" i="10"/>
  <c r="AC246" i="10" s="1"/>
  <c r="AE246" i="10" s="1"/>
  <c r="AF246" i="10" s="1"/>
  <c r="AI244" i="10"/>
  <c r="AJ244" i="10" s="1"/>
  <c r="AL244" i="10" s="1"/>
  <c r="AN244" i="10" s="1"/>
  <c r="AO244" i="10" s="1"/>
  <c r="AA244" i="10"/>
  <c r="AC244" i="10" s="1"/>
  <c r="AE244" i="10" s="1"/>
  <c r="AF244" i="10" s="1"/>
  <c r="AE227" i="10"/>
  <c r="AF227" i="10" s="1"/>
  <c r="AM227" i="10"/>
  <c r="AN227" i="10" s="1"/>
  <c r="AO227" i="10" s="1"/>
  <c r="AM225" i="10"/>
  <c r="AI225" i="10"/>
  <c r="AJ225" i="10" s="1"/>
  <c r="AL225" i="10" s="1"/>
  <c r="AA225" i="10"/>
  <c r="AC225" i="10" s="1"/>
  <c r="AE225" i="10" s="1"/>
  <c r="AF225" i="10" s="1"/>
  <c r="AI201" i="10"/>
  <c r="AJ201" i="10" s="1"/>
  <c r="AL201" i="10" s="1"/>
  <c r="AN201" i="10" s="1"/>
  <c r="AO201" i="10" s="1"/>
  <c r="AA201" i="10"/>
  <c r="AC201" i="10" s="1"/>
  <c r="AE201" i="10" s="1"/>
  <c r="AF201" i="10" s="1"/>
  <c r="AE199" i="10"/>
  <c r="AF199" i="10" s="1"/>
  <c r="AM199" i="10"/>
  <c r="AN199" i="10" s="1"/>
  <c r="AO199" i="10" s="1"/>
  <c r="AN166" i="10"/>
  <c r="AO166" i="10" s="1"/>
  <c r="AA169" i="10"/>
  <c r="AC169" i="10" s="1"/>
  <c r="AE169" i="10" s="1"/>
  <c r="AF169" i="10" s="1"/>
  <c r="AI169" i="10"/>
  <c r="AJ169" i="10" s="1"/>
  <c r="AL169" i="10" s="1"/>
  <c r="AM169" i="10"/>
  <c r="AE167" i="10"/>
  <c r="AF167" i="10" s="1"/>
  <c r="AM167" i="10"/>
  <c r="AN167" i="10" s="1"/>
  <c r="AO167" i="10" s="1"/>
  <c r="AN396" i="10" l="1"/>
  <c r="AO396" i="10" s="1"/>
  <c r="AN246" i="10"/>
  <c r="AO246" i="10" s="1"/>
  <c r="AN225" i="10"/>
  <c r="AO225" i="10" s="1"/>
  <c r="AN169" i="10"/>
  <c r="AO169" i="10" s="1"/>
  <c r="U148" i="10" l="1"/>
  <c r="AD148" i="10" s="1"/>
  <c r="Q148" i="10"/>
  <c r="P148" i="10"/>
  <c r="Y148" i="10" s="1"/>
  <c r="AH148" i="10" s="1"/>
  <c r="I148" i="10"/>
  <c r="K148" i="10" s="1"/>
  <c r="M148" i="10" s="1"/>
  <c r="N148" i="10" s="1"/>
  <c r="U147" i="10"/>
  <c r="AD147" i="10" s="1"/>
  <c r="Q147" i="10"/>
  <c r="Z147" i="10" s="1"/>
  <c r="P147" i="10"/>
  <c r="Y147" i="10" s="1"/>
  <c r="AH147" i="10" s="1"/>
  <c r="I147" i="10"/>
  <c r="K147" i="10" s="1"/>
  <c r="M147" i="10" s="1"/>
  <c r="N147" i="10" s="1"/>
  <c r="U146" i="10"/>
  <c r="AD146" i="10" s="1"/>
  <c r="AM146" i="10" s="1"/>
  <c r="Q146" i="10"/>
  <c r="P146" i="10"/>
  <c r="Y146" i="10" s="1"/>
  <c r="AH146" i="10" s="1"/>
  <c r="I146" i="10"/>
  <c r="K146" i="10" s="1"/>
  <c r="M146" i="10" s="1"/>
  <c r="N146" i="10" s="1"/>
  <c r="U145" i="10"/>
  <c r="AD145" i="10" s="1"/>
  <c r="Q145" i="10"/>
  <c r="Z145" i="10" s="1"/>
  <c r="P145" i="10"/>
  <c r="Y145" i="10" s="1"/>
  <c r="AH145" i="10" s="1"/>
  <c r="I145" i="10"/>
  <c r="K145" i="10" s="1"/>
  <c r="M145" i="10" s="1"/>
  <c r="N145" i="10" s="1"/>
  <c r="U144" i="10"/>
  <c r="AD144" i="10" s="1"/>
  <c r="AM144" i="10" s="1"/>
  <c r="Q144" i="10"/>
  <c r="Z144" i="10" s="1"/>
  <c r="P144" i="10"/>
  <c r="Y144" i="10" s="1"/>
  <c r="AH144" i="10" s="1"/>
  <c r="I144" i="10"/>
  <c r="K144" i="10" s="1"/>
  <c r="M144" i="10" s="1"/>
  <c r="N144" i="10" s="1"/>
  <c r="U143" i="10"/>
  <c r="AD143" i="10" s="1"/>
  <c r="Q143" i="10"/>
  <c r="Z143" i="10" s="1"/>
  <c r="AI143" i="10" s="1"/>
  <c r="P143" i="10"/>
  <c r="Y143" i="10" s="1"/>
  <c r="AH143" i="10" s="1"/>
  <c r="I143" i="10"/>
  <c r="K143" i="10" s="1"/>
  <c r="M143" i="10" s="1"/>
  <c r="N143" i="10" s="1"/>
  <c r="U142" i="10"/>
  <c r="AD142" i="10" s="1"/>
  <c r="AM142" i="10" s="1"/>
  <c r="Q142" i="10"/>
  <c r="P142" i="10"/>
  <c r="Y142" i="10" s="1"/>
  <c r="AH142" i="10" s="1"/>
  <c r="I142" i="10"/>
  <c r="K142" i="10" s="1"/>
  <c r="M142" i="10" s="1"/>
  <c r="N142" i="10" s="1"/>
  <c r="U126" i="10"/>
  <c r="AD126" i="10" s="1"/>
  <c r="Q126" i="10"/>
  <c r="P126" i="10"/>
  <c r="Y126" i="10" s="1"/>
  <c r="AH126" i="10" s="1"/>
  <c r="I126" i="10"/>
  <c r="K126" i="10" s="1"/>
  <c r="M126" i="10" s="1"/>
  <c r="N126" i="10" s="1"/>
  <c r="R146" i="10" l="1"/>
  <c r="T146" i="10" s="1"/>
  <c r="V146" i="10" s="1"/>
  <c r="W146" i="10" s="1"/>
  <c r="R148" i="10"/>
  <c r="T148" i="10" s="1"/>
  <c r="V148" i="10" s="1"/>
  <c r="W148" i="10" s="1"/>
  <c r="R143" i="10"/>
  <c r="T143" i="10" s="1"/>
  <c r="V143" i="10" s="1"/>
  <c r="W143" i="10" s="1"/>
  <c r="R126" i="10"/>
  <c r="T126" i="10" s="1"/>
  <c r="V126" i="10" s="1"/>
  <c r="W126" i="10" s="1"/>
  <c r="AJ143" i="10"/>
  <c r="AL143" i="10" s="1"/>
  <c r="Z126" i="10"/>
  <c r="AI126" i="10" s="1"/>
  <c r="AJ126" i="10" s="1"/>
  <c r="AL126" i="10" s="1"/>
  <c r="Z146" i="10"/>
  <c r="AA146" i="10" s="1"/>
  <c r="AC146" i="10" s="1"/>
  <c r="AE146" i="10" s="1"/>
  <c r="AF146" i="10" s="1"/>
  <c r="Z148" i="10"/>
  <c r="AI148" i="10" s="1"/>
  <c r="AJ148" i="10" s="1"/>
  <c r="AL148" i="10" s="1"/>
  <c r="R142" i="10"/>
  <c r="T142" i="10" s="1"/>
  <c r="V142" i="10" s="1"/>
  <c r="W142" i="10" s="1"/>
  <c r="AI144" i="10"/>
  <c r="AJ144" i="10" s="1"/>
  <c r="AL144" i="10" s="1"/>
  <c r="AN144" i="10" s="1"/>
  <c r="AO144" i="10" s="1"/>
  <c r="AA144" i="10"/>
  <c r="AC144" i="10" s="1"/>
  <c r="AE144" i="10" s="1"/>
  <c r="AF144" i="10" s="1"/>
  <c r="AA147" i="10"/>
  <c r="AC147" i="10" s="1"/>
  <c r="AE147" i="10" s="1"/>
  <c r="AF147" i="10" s="1"/>
  <c r="AI147" i="10"/>
  <c r="AJ147" i="10" s="1"/>
  <c r="AL147" i="10" s="1"/>
  <c r="AM147" i="10"/>
  <c r="AI145" i="10"/>
  <c r="AJ145" i="10" s="1"/>
  <c r="AL145" i="10" s="1"/>
  <c r="AA145" i="10"/>
  <c r="AC145" i="10" s="1"/>
  <c r="AE145" i="10" s="1"/>
  <c r="AF145" i="10" s="1"/>
  <c r="AM143" i="10"/>
  <c r="AM145" i="10"/>
  <c r="R145" i="10"/>
  <c r="T145" i="10" s="1"/>
  <c r="V145" i="10" s="1"/>
  <c r="W145" i="10" s="1"/>
  <c r="R147" i="10"/>
  <c r="T147" i="10" s="1"/>
  <c r="V147" i="10" s="1"/>
  <c r="W147" i="10" s="1"/>
  <c r="AA143" i="10"/>
  <c r="AC143" i="10" s="1"/>
  <c r="AE143" i="10" s="1"/>
  <c r="AF143" i="10" s="1"/>
  <c r="R144" i="10"/>
  <c r="T144" i="10" s="1"/>
  <c r="V144" i="10" s="1"/>
  <c r="W144" i="10" s="1"/>
  <c r="Z142" i="10"/>
  <c r="AM148" i="10"/>
  <c r="AM126" i="10"/>
  <c r="AA126" i="10"/>
  <c r="AC126" i="10" s="1"/>
  <c r="AE126" i="10" s="1"/>
  <c r="AF126" i="10" s="1"/>
  <c r="AN143" i="10" l="1"/>
  <c r="AO143" i="10" s="1"/>
  <c r="AN126" i="10"/>
  <c r="AO126" i="10" s="1"/>
  <c r="AI146" i="10"/>
  <c r="AJ146" i="10" s="1"/>
  <c r="AL146" i="10" s="1"/>
  <c r="AN146" i="10" s="1"/>
  <c r="AO146" i="10" s="1"/>
  <c r="AN148" i="10"/>
  <c r="AO148" i="10" s="1"/>
  <c r="AA148" i="10"/>
  <c r="AC148" i="10" s="1"/>
  <c r="AE148" i="10" s="1"/>
  <c r="AF148" i="10" s="1"/>
  <c r="AA142" i="10"/>
  <c r="AC142" i="10" s="1"/>
  <c r="AE142" i="10" s="1"/>
  <c r="AF142" i="10" s="1"/>
  <c r="AI142" i="10"/>
  <c r="AJ142" i="10" s="1"/>
  <c r="AL142" i="10" s="1"/>
  <c r="AN142" i="10" s="1"/>
  <c r="AO142" i="10" s="1"/>
  <c r="AN147" i="10"/>
  <c r="AO147" i="10" s="1"/>
  <c r="AN145" i="10"/>
  <c r="AO145" i="10" s="1"/>
  <c r="U120" i="10"/>
  <c r="AD120" i="10" s="1"/>
  <c r="Q120" i="10"/>
  <c r="Z120" i="10" s="1"/>
  <c r="P120" i="10"/>
  <c r="Y120" i="10" s="1"/>
  <c r="AH120" i="10" s="1"/>
  <c r="I120" i="10"/>
  <c r="K120" i="10" s="1"/>
  <c r="M120" i="10" s="1"/>
  <c r="N120" i="10" s="1"/>
  <c r="U119" i="10"/>
  <c r="AD119" i="10" s="1"/>
  <c r="AM119" i="10" s="1"/>
  <c r="Q119" i="10"/>
  <c r="Z119" i="10" s="1"/>
  <c r="AI119" i="10" s="1"/>
  <c r="P119" i="10"/>
  <c r="Y119" i="10" s="1"/>
  <c r="AH119" i="10" s="1"/>
  <c r="I119" i="10"/>
  <c r="K119" i="10" s="1"/>
  <c r="M119" i="10" s="1"/>
  <c r="N119" i="10" s="1"/>
  <c r="U118" i="10"/>
  <c r="Q118" i="10"/>
  <c r="Z118" i="10" s="1"/>
  <c r="P118" i="10"/>
  <c r="Y118" i="10" s="1"/>
  <c r="AH118" i="10" s="1"/>
  <c r="I118" i="10"/>
  <c r="K118" i="10" s="1"/>
  <c r="M118" i="10" s="1"/>
  <c r="N118" i="10" s="1"/>
  <c r="I121" i="10"/>
  <c r="K121" i="10" s="1"/>
  <c r="M121" i="10" s="1"/>
  <c r="N121" i="10" s="1"/>
  <c r="P121" i="10"/>
  <c r="Q121" i="10"/>
  <c r="Z121" i="10" s="1"/>
  <c r="AI121" i="10" s="1"/>
  <c r="U121" i="10"/>
  <c r="AD121" i="10" s="1"/>
  <c r="AM121" i="10" s="1"/>
  <c r="Y121" i="10"/>
  <c r="AH121" i="10" s="1"/>
  <c r="I122" i="10"/>
  <c r="K122" i="10" s="1"/>
  <c r="M122" i="10" s="1"/>
  <c r="N122" i="10" s="1"/>
  <c r="P122" i="10"/>
  <c r="Y122" i="10" s="1"/>
  <c r="AH122" i="10" s="1"/>
  <c r="Q122" i="10"/>
  <c r="Z122" i="10" s="1"/>
  <c r="U122" i="10"/>
  <c r="AD122" i="10" s="1"/>
  <c r="AM122" i="10" s="1"/>
  <c r="U105" i="10"/>
  <c r="AD105" i="10" s="1"/>
  <c r="Q105" i="10"/>
  <c r="P105" i="10"/>
  <c r="Y105" i="10" s="1"/>
  <c r="AH105" i="10" s="1"/>
  <c r="I105" i="10"/>
  <c r="K105" i="10" s="1"/>
  <c r="M105" i="10" s="1"/>
  <c r="N105" i="10" s="1"/>
  <c r="U98" i="10"/>
  <c r="AD98" i="10" s="1"/>
  <c r="AM98" i="10" s="1"/>
  <c r="Q98" i="10"/>
  <c r="P98" i="10"/>
  <c r="Y98" i="10" s="1"/>
  <c r="AH98" i="10" s="1"/>
  <c r="I98" i="10"/>
  <c r="K98" i="10" s="1"/>
  <c r="M98" i="10" s="1"/>
  <c r="N98" i="10" s="1"/>
  <c r="U97" i="10"/>
  <c r="Q97" i="10"/>
  <c r="P97" i="10"/>
  <c r="Y97" i="10" s="1"/>
  <c r="AH97" i="10" s="1"/>
  <c r="I97" i="10"/>
  <c r="K97" i="10" s="1"/>
  <c r="M97" i="10" s="1"/>
  <c r="N97" i="10" s="1"/>
  <c r="U96" i="10"/>
  <c r="AD96" i="10" s="1"/>
  <c r="AM96" i="10" s="1"/>
  <c r="Q96" i="10"/>
  <c r="P96" i="10"/>
  <c r="Y96" i="10" s="1"/>
  <c r="AH96" i="10" s="1"/>
  <c r="I96" i="10"/>
  <c r="K96" i="10" s="1"/>
  <c r="M96" i="10" s="1"/>
  <c r="N96" i="10" s="1"/>
  <c r="U95" i="10"/>
  <c r="Q95" i="10"/>
  <c r="Z95" i="10" s="1"/>
  <c r="P95" i="10"/>
  <c r="Y95" i="10" s="1"/>
  <c r="AH95" i="10" s="1"/>
  <c r="I95" i="10"/>
  <c r="K95" i="10" s="1"/>
  <c r="M95" i="10" s="1"/>
  <c r="N95" i="10" s="1"/>
  <c r="R121" i="10" l="1"/>
  <c r="T121" i="10" s="1"/>
  <c r="V121" i="10" s="1"/>
  <c r="W121" i="10" s="1"/>
  <c r="AJ121" i="10"/>
  <c r="AL121" i="10" s="1"/>
  <c r="AN121" i="10" s="1"/>
  <c r="AO121" i="10" s="1"/>
  <c r="AA121" i="10"/>
  <c r="AC121" i="10" s="1"/>
  <c r="AE121" i="10" s="1"/>
  <c r="AF121" i="10" s="1"/>
  <c r="R96" i="10"/>
  <c r="T96" i="10" s="1"/>
  <c r="V96" i="10" s="1"/>
  <c r="W96" i="10" s="1"/>
  <c r="R122" i="10"/>
  <c r="T122" i="10" s="1"/>
  <c r="V122" i="10" s="1"/>
  <c r="W122" i="10" s="1"/>
  <c r="AA122" i="10"/>
  <c r="AC122" i="10" s="1"/>
  <c r="AE122" i="10" s="1"/>
  <c r="AF122" i="10" s="1"/>
  <c r="AI122" i="10"/>
  <c r="AJ122" i="10" s="1"/>
  <c r="AL122" i="10" s="1"/>
  <c r="AN122" i="10" s="1"/>
  <c r="AO122" i="10" s="1"/>
  <c r="R105" i="10"/>
  <c r="T105" i="10" s="1"/>
  <c r="V105" i="10" s="1"/>
  <c r="W105" i="10" s="1"/>
  <c r="Z105" i="10"/>
  <c r="AI105" i="10" s="1"/>
  <c r="AJ105" i="10" s="1"/>
  <c r="AL105" i="10" s="1"/>
  <c r="R119" i="10"/>
  <c r="T119" i="10" s="1"/>
  <c r="V119" i="10" s="1"/>
  <c r="W119" i="10" s="1"/>
  <c r="AJ119" i="10"/>
  <c r="AL119" i="10" s="1"/>
  <c r="AN119" i="10" s="1"/>
  <c r="AO119" i="10" s="1"/>
  <c r="R120" i="10"/>
  <c r="T120" i="10" s="1"/>
  <c r="V120" i="10" s="1"/>
  <c r="W120" i="10" s="1"/>
  <c r="AA120" i="10"/>
  <c r="AC120" i="10" s="1"/>
  <c r="AE120" i="10" s="1"/>
  <c r="AF120" i="10" s="1"/>
  <c r="AI120" i="10"/>
  <c r="AJ120" i="10" s="1"/>
  <c r="AL120" i="10" s="1"/>
  <c r="AM120" i="10"/>
  <c r="AA118" i="10"/>
  <c r="AC118" i="10" s="1"/>
  <c r="AI118" i="10"/>
  <c r="AJ118" i="10" s="1"/>
  <c r="AL118" i="10" s="1"/>
  <c r="R118" i="10"/>
  <c r="T118" i="10" s="1"/>
  <c r="V118" i="10" s="1"/>
  <c r="W118" i="10" s="1"/>
  <c r="AA119" i="10"/>
  <c r="AC119" i="10" s="1"/>
  <c r="AE119" i="10" s="1"/>
  <c r="AF119" i="10" s="1"/>
  <c r="AD118" i="10"/>
  <c r="AM105" i="10"/>
  <c r="R97" i="10"/>
  <c r="T97" i="10" s="1"/>
  <c r="V97" i="10" s="1"/>
  <c r="W97" i="10" s="1"/>
  <c r="R98" i="10"/>
  <c r="T98" i="10" s="1"/>
  <c r="V98" i="10" s="1"/>
  <c r="W98" i="10" s="1"/>
  <c r="Z96" i="10"/>
  <c r="AI96" i="10" s="1"/>
  <c r="AJ96" i="10" s="1"/>
  <c r="AL96" i="10" s="1"/>
  <c r="AN96" i="10" s="1"/>
  <c r="AO96" i="10" s="1"/>
  <c r="Z98" i="10"/>
  <c r="AA98" i="10" s="1"/>
  <c r="AC98" i="10" s="1"/>
  <c r="AE98" i="10" s="1"/>
  <c r="AF98" i="10" s="1"/>
  <c r="AI95" i="10"/>
  <c r="AJ95" i="10" s="1"/>
  <c r="AL95" i="10" s="1"/>
  <c r="AA95" i="10"/>
  <c r="AC95" i="10" s="1"/>
  <c r="R95" i="10"/>
  <c r="T95" i="10" s="1"/>
  <c r="V95" i="10" s="1"/>
  <c r="W95" i="10" s="1"/>
  <c r="Z97" i="10"/>
  <c r="AD95" i="10"/>
  <c r="AD97" i="10"/>
  <c r="AA96" i="10" l="1"/>
  <c r="AC96" i="10" s="1"/>
  <c r="AE96" i="10" s="1"/>
  <c r="AF96" i="10" s="1"/>
  <c r="AN105" i="10"/>
  <c r="AO105" i="10" s="1"/>
  <c r="AA105" i="10"/>
  <c r="AC105" i="10" s="1"/>
  <c r="AE105" i="10" s="1"/>
  <c r="AF105" i="10" s="1"/>
  <c r="AN120" i="10"/>
  <c r="AO120" i="10" s="1"/>
  <c r="AE118" i="10"/>
  <c r="AF118" i="10" s="1"/>
  <c r="AM118" i="10"/>
  <c r="AN118" i="10" s="1"/>
  <c r="AO118" i="10" s="1"/>
  <c r="AI98" i="10"/>
  <c r="AJ98" i="10" s="1"/>
  <c r="AL98" i="10" s="1"/>
  <c r="AN98" i="10" s="1"/>
  <c r="AO98" i="10" s="1"/>
  <c r="AE95" i="10"/>
  <c r="AF95" i="10" s="1"/>
  <c r="AM95" i="10"/>
  <c r="AN95" i="10" s="1"/>
  <c r="AO95" i="10" s="1"/>
  <c r="AM97" i="10"/>
  <c r="AA97" i="10"/>
  <c r="AC97" i="10" s="1"/>
  <c r="AE97" i="10" s="1"/>
  <c r="AF97" i="10" s="1"/>
  <c r="AI97" i="10"/>
  <c r="AJ97" i="10" s="1"/>
  <c r="AL97" i="10" s="1"/>
  <c r="AN97" i="10" l="1"/>
  <c r="AO97" i="10" s="1"/>
  <c r="U79" i="10" l="1"/>
  <c r="AD79" i="10" s="1"/>
  <c r="Q79" i="10"/>
  <c r="Z79" i="10" s="1"/>
  <c r="P79" i="10"/>
  <c r="Y79" i="10" s="1"/>
  <c r="AH79" i="10" s="1"/>
  <c r="I79" i="10"/>
  <c r="K79" i="10" s="1"/>
  <c r="M79" i="10" s="1"/>
  <c r="N79" i="10" s="1"/>
  <c r="R79" i="10" l="1"/>
  <c r="T79" i="10" s="1"/>
  <c r="V79" i="10" s="1"/>
  <c r="W79" i="10" s="1"/>
  <c r="AA79" i="10"/>
  <c r="AC79" i="10" s="1"/>
  <c r="AE79" i="10" s="1"/>
  <c r="AF79" i="10" s="1"/>
  <c r="AM79" i="10"/>
  <c r="AI79" i="10"/>
  <c r="AJ79" i="10" s="1"/>
  <c r="AL79" i="10" s="1"/>
  <c r="AN79" i="10" l="1"/>
  <c r="AO79" i="10" s="1"/>
  <c r="R1165" i="2" l="1"/>
  <c r="AG410" i="1" l="1"/>
  <c r="AS410" i="1" s="1"/>
  <c r="AA410" i="1"/>
  <c r="AM410" i="1" s="1"/>
  <c r="AY410" i="1" s="1"/>
  <c r="V410" i="1"/>
  <c r="W410" i="1" s="1"/>
  <c r="S410" i="1"/>
  <c r="T410" i="1" s="1"/>
  <c r="K410" i="1"/>
  <c r="M410" i="1" s="1"/>
  <c r="H410" i="1"/>
  <c r="X410" i="1" l="1"/>
  <c r="Y410" i="1"/>
  <c r="AE410" i="1"/>
  <c r="N410" i="1"/>
  <c r="P410" i="1" s="1"/>
  <c r="Q410" i="1" s="1"/>
  <c r="AH410" i="1"/>
  <c r="AT410" i="1" s="1"/>
  <c r="AU410" i="1" s="1"/>
  <c r="Z410" i="1" l="1"/>
  <c r="AB410" i="1" s="1"/>
  <c r="AC410" i="1" s="1"/>
  <c r="AW410" i="1"/>
  <c r="AQ410" i="1"/>
  <c r="AR410" i="1" s="1"/>
  <c r="AF410" i="1"/>
  <c r="AI410" i="1"/>
  <c r="AK410" i="1" l="1"/>
  <c r="AJ410" i="1"/>
  <c r="AL410" i="1" s="1"/>
  <c r="AN410" i="1" s="1"/>
  <c r="AO410" i="1" s="1"/>
  <c r="AV410" i="1" l="1"/>
  <c r="AX410" i="1" s="1"/>
  <c r="AZ410" i="1" s="1"/>
  <c r="BA410" i="1" s="1"/>
  <c r="L523" i="3" l="1"/>
  <c r="L503" i="3"/>
  <c r="AG403" i="1" l="1"/>
  <c r="AS403" i="1" s="1"/>
  <c r="AA403" i="1"/>
  <c r="AM403" i="1" s="1"/>
  <c r="AY403" i="1" s="1"/>
  <c r="V403" i="1"/>
  <c r="AH403" i="1" s="1"/>
  <c r="AT403" i="1" s="1"/>
  <c r="S403" i="1"/>
  <c r="AE403" i="1" s="1"/>
  <c r="K403" i="1"/>
  <c r="H403" i="1"/>
  <c r="AQ403" i="1" l="1"/>
  <c r="AR403" i="1" s="1"/>
  <c r="AF403" i="1"/>
  <c r="AI403" i="1"/>
  <c r="AU403" i="1"/>
  <c r="T403" i="1"/>
  <c r="W403" i="1"/>
  <c r="M403" i="1"/>
  <c r="N403" i="1" s="1"/>
  <c r="P403" i="1" s="1"/>
  <c r="Q403" i="1" s="1"/>
  <c r="X403" i="1" l="1"/>
  <c r="AJ403" i="1" s="1"/>
  <c r="AW403" i="1"/>
  <c r="Y403" i="1"/>
  <c r="AK403" i="1"/>
  <c r="AV403" i="1" l="1"/>
  <c r="AX403" i="1" s="1"/>
  <c r="AZ403" i="1" s="1"/>
  <c r="BA403" i="1" s="1"/>
  <c r="AL403" i="1"/>
  <c r="AN403" i="1" s="1"/>
  <c r="AO403" i="1" s="1"/>
  <c r="Z403" i="1"/>
  <c r="AB403" i="1" s="1"/>
  <c r="AC403" i="1" s="1"/>
  <c r="W930" i="2" l="1"/>
  <c r="AG930" i="2" s="1"/>
  <c r="AQ930" i="2" s="1"/>
  <c r="R930" i="2"/>
  <c r="AB930" i="2" s="1"/>
  <c r="AL930" i="2" s="1"/>
  <c r="Q930" i="2"/>
  <c r="I930" i="2"/>
  <c r="N930" i="2" s="1"/>
  <c r="S930" i="2" l="1"/>
  <c r="X930" i="2" s="1"/>
  <c r="Y930" i="2" s="1"/>
  <c r="Z930" i="2" s="1"/>
  <c r="AA930" i="2"/>
  <c r="AK930" i="2" s="1"/>
  <c r="AM930" i="2"/>
  <c r="AR930" i="2" s="1"/>
  <c r="AS930" i="2" s="1"/>
  <c r="AT930" i="2" s="1"/>
  <c r="O930" i="2"/>
  <c r="P930" i="2" s="1"/>
  <c r="AC930" i="2"/>
  <c r="AH930" i="2" s="1"/>
  <c r="AI930" i="2" s="1"/>
  <c r="AJ930" i="2" s="1"/>
  <c r="AG352" i="1" l="1"/>
  <c r="AS352" i="1" s="1"/>
  <c r="AA352" i="1"/>
  <c r="AM352" i="1" s="1"/>
  <c r="AY352" i="1" s="1"/>
  <c r="V352" i="1"/>
  <c r="W352" i="1" s="1"/>
  <c r="Y352" i="1" s="1"/>
  <c r="S352" i="1"/>
  <c r="T352" i="1" s="1"/>
  <c r="K352" i="1"/>
  <c r="M352" i="1" s="1"/>
  <c r="H352" i="1"/>
  <c r="X352" i="1" l="1"/>
  <c r="Z352" i="1" s="1"/>
  <c r="AB352" i="1" s="1"/>
  <c r="AC352" i="1" s="1"/>
  <c r="AE352" i="1"/>
  <c r="N352" i="1"/>
  <c r="P352" i="1" s="1"/>
  <c r="Q352" i="1" s="1"/>
  <c r="AH352" i="1"/>
  <c r="AT352" i="1" s="1"/>
  <c r="AU352" i="1" s="1"/>
  <c r="AW352" i="1" s="1"/>
  <c r="AQ352" i="1" l="1"/>
  <c r="AR352" i="1" s="1"/>
  <c r="AF352" i="1"/>
  <c r="AI352" i="1"/>
  <c r="AK352" i="1" s="1"/>
  <c r="AJ352" i="1" l="1"/>
  <c r="AV352" i="1" s="1"/>
  <c r="AX352" i="1" s="1"/>
  <c r="AZ352" i="1" s="1"/>
  <c r="BA352" i="1" s="1"/>
  <c r="AL352" i="1" l="1"/>
  <c r="AN352" i="1" s="1"/>
  <c r="AO352" i="1" s="1"/>
  <c r="AA862" i="2" l="1"/>
  <c r="W862" i="2"/>
  <c r="AG862" i="2" s="1"/>
  <c r="AQ862" i="2" s="1"/>
  <c r="R862" i="2"/>
  <c r="AB862" i="2" s="1"/>
  <c r="AL862" i="2" s="1"/>
  <c r="I862" i="2"/>
  <c r="O862" i="2" s="1"/>
  <c r="P862" i="2" s="1"/>
  <c r="AA860" i="2"/>
  <c r="W860" i="2"/>
  <c r="AG860" i="2" s="1"/>
  <c r="AQ860" i="2" s="1"/>
  <c r="R860" i="2"/>
  <c r="AB860" i="2" s="1"/>
  <c r="AL860" i="2" s="1"/>
  <c r="I860" i="2"/>
  <c r="O860" i="2" s="1"/>
  <c r="P860" i="2" s="1"/>
  <c r="AC862" i="2" l="1"/>
  <c r="AH862" i="2" s="1"/>
  <c r="AI862" i="2" s="1"/>
  <c r="AJ862" i="2" s="1"/>
  <c r="S862" i="2"/>
  <c r="X862" i="2" s="1"/>
  <c r="Y862" i="2" s="1"/>
  <c r="Z862" i="2" s="1"/>
  <c r="N862" i="2"/>
  <c r="AK862" i="2"/>
  <c r="AM862" i="2" s="1"/>
  <c r="AR862" i="2" s="1"/>
  <c r="AS862" i="2" s="1"/>
  <c r="AT862" i="2" s="1"/>
  <c r="AC860" i="2"/>
  <c r="AH860" i="2" s="1"/>
  <c r="AI860" i="2" s="1"/>
  <c r="AJ860" i="2" s="1"/>
  <c r="S860" i="2"/>
  <c r="X860" i="2" s="1"/>
  <c r="Y860" i="2" s="1"/>
  <c r="Z860" i="2" s="1"/>
  <c r="AK860" i="2"/>
  <c r="AM860" i="2" s="1"/>
  <c r="AR860" i="2" s="1"/>
  <c r="AS860" i="2" s="1"/>
  <c r="AT860" i="2" s="1"/>
  <c r="N860" i="2"/>
  <c r="W677" i="2" l="1"/>
  <c r="AG677" i="2" s="1"/>
  <c r="AQ677" i="2" s="1"/>
  <c r="R677" i="2"/>
  <c r="AB677" i="2" s="1"/>
  <c r="AL677" i="2" s="1"/>
  <c r="Q677" i="2"/>
  <c r="I677" i="2"/>
  <c r="N677" i="2" s="1"/>
  <c r="S677" i="2" l="1"/>
  <c r="X677" i="2" s="1"/>
  <c r="Y677" i="2" s="1"/>
  <c r="Z677" i="2" s="1"/>
  <c r="AA677" i="2"/>
  <c r="AK677" i="2" s="1"/>
  <c r="AM677" i="2" s="1"/>
  <c r="AR677" i="2" s="1"/>
  <c r="AS677" i="2" s="1"/>
  <c r="AT677" i="2" s="1"/>
  <c r="O677" i="2"/>
  <c r="P677" i="2" s="1"/>
  <c r="AC677" i="2"/>
  <c r="AH677" i="2" s="1"/>
  <c r="AI677" i="2" s="1"/>
  <c r="AJ677" i="2" s="1"/>
  <c r="W650" i="2" l="1"/>
  <c r="AG650" i="2" s="1"/>
  <c r="AQ650" i="2" s="1"/>
  <c r="R650" i="2"/>
  <c r="AB650" i="2" s="1"/>
  <c r="AL650" i="2" s="1"/>
  <c r="Q650" i="2"/>
  <c r="AA650" i="2" s="1"/>
  <c r="AK650" i="2" s="1"/>
  <c r="I650" i="2"/>
  <c r="O650" i="2" s="1"/>
  <c r="P650" i="2" s="1"/>
  <c r="AG243" i="1"/>
  <c r="AS243" i="1" s="1"/>
  <c r="AA243" i="1"/>
  <c r="AM243" i="1" s="1"/>
  <c r="AY243" i="1" s="1"/>
  <c r="V243" i="1"/>
  <c r="W243" i="1" s="1"/>
  <c r="S243" i="1"/>
  <c r="AE243" i="1" s="1"/>
  <c r="K243" i="1"/>
  <c r="M243" i="1" s="1"/>
  <c r="H243" i="1"/>
  <c r="AG364" i="1"/>
  <c r="AS364" i="1" s="1"/>
  <c r="AA364" i="1"/>
  <c r="AM364" i="1" s="1"/>
  <c r="AY364" i="1" s="1"/>
  <c r="V364" i="1"/>
  <c r="W364" i="1" s="1"/>
  <c r="S364" i="1"/>
  <c r="AE364" i="1" s="1"/>
  <c r="K364" i="1"/>
  <c r="M364" i="1" s="1"/>
  <c r="H364" i="1"/>
  <c r="AG231" i="1"/>
  <c r="AS231" i="1" s="1"/>
  <c r="AA231" i="1"/>
  <c r="AM231" i="1" s="1"/>
  <c r="AY231" i="1" s="1"/>
  <c r="V231" i="1"/>
  <c r="AH231" i="1" s="1"/>
  <c r="AT231" i="1" s="1"/>
  <c r="S231" i="1"/>
  <c r="AE231" i="1" s="1"/>
  <c r="K231" i="1"/>
  <c r="M231" i="1" s="1"/>
  <c r="H231" i="1"/>
  <c r="S650" i="2" l="1"/>
  <c r="X650" i="2" s="1"/>
  <c r="Y650" i="2" s="1"/>
  <c r="Z650" i="2" s="1"/>
  <c r="AM650" i="2"/>
  <c r="AR650" i="2" s="1"/>
  <c r="AS650" i="2" s="1"/>
  <c r="AT650" i="2" s="1"/>
  <c r="N650" i="2"/>
  <c r="AC650" i="2"/>
  <c r="AH650" i="2" s="1"/>
  <c r="AI650" i="2" s="1"/>
  <c r="AJ650" i="2" s="1"/>
  <c r="AQ243" i="1"/>
  <c r="AR243" i="1" s="1"/>
  <c r="AF243" i="1"/>
  <c r="Y243" i="1"/>
  <c r="N243" i="1"/>
  <c r="P243" i="1" s="1"/>
  <c r="Q243" i="1" s="1"/>
  <c r="AH243" i="1"/>
  <c r="AT243" i="1" s="1"/>
  <c r="AU243" i="1" s="1"/>
  <c r="T243" i="1"/>
  <c r="X243" i="1" s="1"/>
  <c r="Z243" i="1" s="1"/>
  <c r="AB243" i="1" s="1"/>
  <c r="AC243" i="1" s="1"/>
  <c r="AF364" i="1"/>
  <c r="AQ364" i="1"/>
  <c r="AR364" i="1" s="1"/>
  <c r="Y364" i="1"/>
  <c r="N364" i="1"/>
  <c r="P364" i="1" s="1"/>
  <c r="Q364" i="1" s="1"/>
  <c r="AH364" i="1"/>
  <c r="AT364" i="1" s="1"/>
  <c r="AU364" i="1" s="1"/>
  <c r="T364" i="1"/>
  <c r="X364" i="1" s="1"/>
  <c r="AQ231" i="1"/>
  <c r="AR231" i="1" s="1"/>
  <c r="AF231" i="1"/>
  <c r="AI231" i="1"/>
  <c r="AU231" i="1"/>
  <c r="T231" i="1"/>
  <c r="W231" i="1"/>
  <c r="N231" i="1"/>
  <c r="P231" i="1" s="1"/>
  <c r="Q231" i="1" s="1"/>
  <c r="Z364" i="1" l="1"/>
  <c r="AB364" i="1" s="1"/>
  <c r="AC364" i="1" s="1"/>
  <c r="AW243" i="1"/>
  <c r="AI243" i="1"/>
  <c r="AJ243" i="1" s="1"/>
  <c r="AV243" i="1" s="1"/>
  <c r="AX243" i="1" s="1"/>
  <c r="AZ243" i="1" s="1"/>
  <c r="BA243" i="1" s="1"/>
  <c r="AW364" i="1"/>
  <c r="AI364" i="1"/>
  <c r="AJ364" i="1"/>
  <c r="AV364" i="1" s="1"/>
  <c r="AX364" i="1" s="1"/>
  <c r="AZ364" i="1" s="1"/>
  <c r="BA364" i="1" s="1"/>
  <c r="X231" i="1"/>
  <c r="AJ231" i="1" s="1"/>
  <c r="AK231" i="1"/>
  <c r="Y231" i="1"/>
  <c r="AW231" i="1"/>
  <c r="AK243" i="1" l="1"/>
  <c r="AL243" i="1" s="1"/>
  <c r="AN243" i="1" s="1"/>
  <c r="AO243" i="1" s="1"/>
  <c r="AK364" i="1"/>
  <c r="AL364" i="1" s="1"/>
  <c r="AN364" i="1" s="1"/>
  <c r="AO364" i="1" s="1"/>
  <c r="AL231" i="1"/>
  <c r="AN231" i="1" s="1"/>
  <c r="AO231" i="1" s="1"/>
  <c r="AV231" i="1"/>
  <c r="AX231" i="1" s="1"/>
  <c r="AZ231" i="1" s="1"/>
  <c r="BA231" i="1" s="1"/>
  <c r="Z231" i="1"/>
  <c r="AB231" i="1" s="1"/>
  <c r="AC231" i="1" s="1"/>
  <c r="W778" i="2" l="1"/>
  <c r="AG778" i="2" s="1"/>
  <c r="AQ778" i="2" s="1"/>
  <c r="R778" i="2"/>
  <c r="AB778" i="2" s="1"/>
  <c r="AL778" i="2" s="1"/>
  <c r="Q778" i="2"/>
  <c r="I778" i="2"/>
  <c r="N778" i="2" s="1"/>
  <c r="S778" i="2" l="1"/>
  <c r="X778" i="2" s="1"/>
  <c r="Y778" i="2" s="1"/>
  <c r="Z778" i="2" s="1"/>
  <c r="AA778" i="2"/>
  <c r="AK778" i="2" s="1"/>
  <c r="AM778" i="2" s="1"/>
  <c r="AR778" i="2" s="1"/>
  <c r="AS778" i="2" s="1"/>
  <c r="AT778" i="2" s="1"/>
  <c r="O778" i="2"/>
  <c r="P778" i="2" s="1"/>
  <c r="AC778" i="2" l="1"/>
  <c r="AH778" i="2" s="1"/>
  <c r="AI778" i="2" s="1"/>
  <c r="AJ778" i="2" s="1"/>
  <c r="AG421" i="1"/>
  <c r="AS421" i="1" s="1"/>
  <c r="AA421" i="1"/>
  <c r="AM421" i="1" s="1"/>
  <c r="AY421" i="1" s="1"/>
  <c r="V421" i="1"/>
  <c r="W421" i="1" s="1"/>
  <c r="S421" i="1"/>
  <c r="AE421" i="1" s="1"/>
  <c r="K421" i="1"/>
  <c r="M421" i="1" s="1"/>
  <c r="H421" i="1"/>
  <c r="AG426" i="1"/>
  <c r="AS426" i="1" s="1"/>
  <c r="AA426" i="1"/>
  <c r="AM426" i="1" s="1"/>
  <c r="AY426" i="1" s="1"/>
  <c r="V426" i="1"/>
  <c r="W426" i="1" s="1"/>
  <c r="S426" i="1"/>
  <c r="AE426" i="1" s="1"/>
  <c r="K426" i="1"/>
  <c r="M426" i="1" s="1"/>
  <c r="H426" i="1"/>
  <c r="AQ421" i="1" l="1"/>
  <c r="AR421" i="1" s="1"/>
  <c r="AF421" i="1"/>
  <c r="Y421" i="1"/>
  <c r="N421" i="1"/>
  <c r="P421" i="1" s="1"/>
  <c r="Q421" i="1" s="1"/>
  <c r="AH421" i="1"/>
  <c r="AT421" i="1" s="1"/>
  <c r="AU421" i="1" s="1"/>
  <c r="T421" i="1"/>
  <c r="X421" i="1" s="1"/>
  <c r="Y426" i="1"/>
  <c r="AF426" i="1"/>
  <c r="AQ426" i="1"/>
  <c r="AR426" i="1" s="1"/>
  <c r="N426" i="1"/>
  <c r="P426" i="1" s="1"/>
  <c r="Q426" i="1" s="1"/>
  <c r="AH426" i="1"/>
  <c r="AT426" i="1" s="1"/>
  <c r="AU426" i="1" s="1"/>
  <c r="T426" i="1"/>
  <c r="X426" i="1" s="1"/>
  <c r="Z426" i="1" l="1"/>
  <c r="AB426" i="1" s="1"/>
  <c r="AC426" i="1" s="1"/>
  <c r="Z421" i="1"/>
  <c r="AB421" i="1" s="1"/>
  <c r="AC421" i="1" s="1"/>
  <c r="AW421" i="1"/>
  <c r="AI421" i="1"/>
  <c r="AJ421" i="1" s="1"/>
  <c r="AV421" i="1" s="1"/>
  <c r="AX421" i="1" s="1"/>
  <c r="AZ421" i="1" s="1"/>
  <c r="BA421" i="1" s="1"/>
  <c r="AW426" i="1"/>
  <c r="AI426" i="1"/>
  <c r="AJ426" i="1" s="1"/>
  <c r="AV426" i="1" s="1"/>
  <c r="AX426" i="1" s="1"/>
  <c r="AZ426" i="1" s="1"/>
  <c r="BA426" i="1" s="1"/>
  <c r="AK421" i="1" l="1"/>
  <c r="AL421" i="1" s="1"/>
  <c r="AN421" i="1" s="1"/>
  <c r="AO421" i="1" s="1"/>
  <c r="AK426" i="1"/>
  <c r="AL426" i="1" s="1"/>
  <c r="AN426" i="1" s="1"/>
  <c r="AO426" i="1" s="1"/>
  <c r="AG253" i="1" l="1"/>
  <c r="AS253" i="1" s="1"/>
  <c r="AA253" i="1"/>
  <c r="AM253" i="1" s="1"/>
  <c r="AY253" i="1" s="1"/>
  <c r="V253" i="1"/>
  <c r="AH253" i="1" s="1"/>
  <c r="AT253" i="1" s="1"/>
  <c r="S253" i="1"/>
  <c r="AE253" i="1" s="1"/>
  <c r="K253" i="1"/>
  <c r="M253" i="1" s="1"/>
  <c r="H253" i="1"/>
  <c r="AG261" i="1"/>
  <c r="AS261" i="1" s="1"/>
  <c r="AA261" i="1"/>
  <c r="AM261" i="1" s="1"/>
  <c r="AY261" i="1" s="1"/>
  <c r="V261" i="1"/>
  <c r="W261" i="1" s="1"/>
  <c r="S261" i="1"/>
  <c r="T261" i="1" s="1"/>
  <c r="K261" i="1"/>
  <c r="M261" i="1" s="1"/>
  <c r="H261" i="1"/>
  <c r="H260" i="1"/>
  <c r="K260" i="1"/>
  <c r="M260" i="1" s="1"/>
  <c r="S260" i="1"/>
  <c r="AE260" i="1" s="1"/>
  <c r="V260" i="1"/>
  <c r="AH260" i="1" s="1"/>
  <c r="AA260" i="1"/>
  <c r="AM260" i="1" s="1"/>
  <c r="AY260" i="1" s="1"/>
  <c r="AG260" i="1"/>
  <c r="AS260" i="1" s="1"/>
  <c r="AG353" i="1"/>
  <c r="AS353" i="1" s="1"/>
  <c r="AA353" i="1"/>
  <c r="AM353" i="1" s="1"/>
  <c r="AY353" i="1" s="1"/>
  <c r="V353" i="1"/>
  <c r="W353" i="1" s="1"/>
  <c r="Y353" i="1" s="1"/>
  <c r="S353" i="1"/>
  <c r="T353" i="1" s="1"/>
  <c r="X353" i="1" s="1"/>
  <c r="K353" i="1"/>
  <c r="M353" i="1" s="1"/>
  <c r="H353" i="1"/>
  <c r="AG377" i="1"/>
  <c r="AS377" i="1" s="1"/>
  <c r="AA377" i="1"/>
  <c r="AM377" i="1" s="1"/>
  <c r="AY377" i="1" s="1"/>
  <c r="V377" i="1"/>
  <c r="AH377" i="1" s="1"/>
  <c r="AT377" i="1" s="1"/>
  <c r="S377" i="1"/>
  <c r="AE377" i="1" s="1"/>
  <c r="K377" i="1"/>
  <c r="M377" i="1" s="1"/>
  <c r="H377" i="1"/>
  <c r="W260" i="1" l="1"/>
  <c r="Y260" i="1" s="1"/>
  <c r="T260" i="1"/>
  <c r="X261" i="1"/>
  <c r="N260" i="1"/>
  <c r="P260" i="1" s="1"/>
  <c r="Q260" i="1" s="1"/>
  <c r="AF253" i="1"/>
  <c r="AQ253" i="1"/>
  <c r="AR253" i="1" s="1"/>
  <c r="AI253" i="1"/>
  <c r="AU253" i="1"/>
  <c r="W253" i="1"/>
  <c r="N253" i="1"/>
  <c r="P253" i="1" s="1"/>
  <c r="Q253" i="1" s="1"/>
  <c r="T253" i="1"/>
  <c r="Y261" i="1"/>
  <c r="N261" i="1"/>
  <c r="P261" i="1" s="1"/>
  <c r="Q261" i="1" s="1"/>
  <c r="AH261" i="1"/>
  <c r="AT261" i="1" s="1"/>
  <c r="AU261" i="1" s="1"/>
  <c r="AE261" i="1"/>
  <c r="AI260" i="1"/>
  <c r="AT260" i="1"/>
  <c r="AU260" i="1" s="1"/>
  <c r="AF260" i="1"/>
  <c r="AQ260" i="1"/>
  <c r="AR260" i="1" s="1"/>
  <c r="Z353" i="1"/>
  <c r="AB353" i="1" s="1"/>
  <c r="AC353" i="1" s="1"/>
  <c r="AE353" i="1"/>
  <c r="N353" i="1"/>
  <c r="P353" i="1" s="1"/>
  <c r="Q353" i="1" s="1"/>
  <c r="AH353" i="1"/>
  <c r="AT353" i="1" s="1"/>
  <c r="AU353" i="1" s="1"/>
  <c r="AW353" i="1" s="1"/>
  <c r="AI377" i="1"/>
  <c r="AQ377" i="1"/>
  <c r="AR377" i="1" s="1"/>
  <c r="AF377" i="1"/>
  <c r="AU377" i="1"/>
  <c r="W377" i="1"/>
  <c r="N377" i="1"/>
  <c r="P377" i="1" s="1"/>
  <c r="Q377" i="1" s="1"/>
  <c r="T377" i="1"/>
  <c r="X377" i="1" s="1"/>
  <c r="X253" i="1" l="1"/>
  <c r="X260" i="1"/>
  <c r="Z260" i="1" s="1"/>
  <c r="AB260" i="1" s="1"/>
  <c r="AC260" i="1" s="1"/>
  <c r="Z261" i="1"/>
  <c r="AB261" i="1" s="1"/>
  <c r="AC261" i="1" s="1"/>
  <c r="Y253" i="1"/>
  <c r="AW253" i="1"/>
  <c r="AK253" i="1"/>
  <c r="AJ253" i="1"/>
  <c r="AL253" i="1" s="1"/>
  <c r="AN253" i="1" s="1"/>
  <c r="AO253" i="1" s="1"/>
  <c r="AW261" i="1"/>
  <c r="AF261" i="1"/>
  <c r="AQ261" i="1"/>
  <c r="AR261" i="1" s="1"/>
  <c r="AI261" i="1"/>
  <c r="AW260" i="1"/>
  <c r="AK260" i="1"/>
  <c r="AF353" i="1"/>
  <c r="AQ353" i="1"/>
  <c r="AR353" i="1" s="1"/>
  <c r="AI353" i="1"/>
  <c r="AK353" i="1" s="1"/>
  <c r="Y377" i="1"/>
  <c r="Z377" i="1" s="1"/>
  <c r="AB377" i="1" s="1"/>
  <c r="AC377" i="1" s="1"/>
  <c r="AW377" i="1"/>
  <c r="AJ377" i="1"/>
  <c r="AK377" i="1"/>
  <c r="Z253" i="1" l="1"/>
  <c r="AB253" i="1" s="1"/>
  <c r="AC253" i="1" s="1"/>
  <c r="AJ260" i="1"/>
  <c r="AV260" i="1" s="1"/>
  <c r="AX260" i="1" s="1"/>
  <c r="AZ260" i="1" s="1"/>
  <c r="BA260" i="1" s="1"/>
  <c r="AL377" i="1"/>
  <c r="AN377" i="1" s="1"/>
  <c r="AO377" i="1" s="1"/>
  <c r="AV253" i="1"/>
  <c r="AX253" i="1" s="1"/>
  <c r="AZ253" i="1" s="1"/>
  <c r="BA253" i="1" s="1"/>
  <c r="AK261" i="1"/>
  <c r="AJ261" i="1"/>
  <c r="AV261" i="1" s="1"/>
  <c r="AX261" i="1" s="1"/>
  <c r="AZ261" i="1" s="1"/>
  <c r="BA261" i="1" s="1"/>
  <c r="AJ353" i="1"/>
  <c r="AV377" i="1"/>
  <c r="AX377" i="1" s="1"/>
  <c r="AZ377" i="1" s="1"/>
  <c r="BA377" i="1" s="1"/>
  <c r="AL260" i="1" l="1"/>
  <c r="AN260" i="1" s="1"/>
  <c r="AO260" i="1" s="1"/>
  <c r="AL353" i="1"/>
  <c r="AN353" i="1" s="1"/>
  <c r="AO353" i="1" s="1"/>
  <c r="AL261" i="1"/>
  <c r="AN261" i="1" s="1"/>
  <c r="AO261" i="1" s="1"/>
  <c r="AV353" i="1"/>
  <c r="AX353" i="1" s="1"/>
  <c r="AZ353" i="1" s="1"/>
  <c r="BA353" i="1" s="1"/>
  <c r="I596" i="2" l="1"/>
  <c r="W603" i="2"/>
  <c r="AG603" i="2" s="1"/>
  <c r="AQ603" i="2" s="1"/>
  <c r="R603" i="2"/>
  <c r="AB603" i="2" s="1"/>
  <c r="AL603" i="2" s="1"/>
  <c r="Q603" i="2"/>
  <c r="I603" i="2"/>
  <c r="O603" i="2" s="1"/>
  <c r="P603" i="2" s="1"/>
  <c r="W602" i="2"/>
  <c r="AG602" i="2" s="1"/>
  <c r="AQ602" i="2" s="1"/>
  <c r="R602" i="2"/>
  <c r="AB602" i="2" s="1"/>
  <c r="AL602" i="2" s="1"/>
  <c r="Q602" i="2"/>
  <c r="AA602" i="2" s="1"/>
  <c r="I602" i="2"/>
  <c r="N602" i="2" s="1"/>
  <c r="S603" i="2" l="1"/>
  <c r="X603" i="2" s="1"/>
  <c r="Y603" i="2" s="1"/>
  <c r="Z603" i="2" s="1"/>
  <c r="AA603" i="2"/>
  <c r="AC603" i="2" s="1"/>
  <c r="AH603" i="2" s="1"/>
  <c r="AI603" i="2" s="1"/>
  <c r="AJ603" i="2" s="1"/>
  <c r="AK602" i="2"/>
  <c r="AM602" i="2" s="1"/>
  <c r="AR602" i="2" s="1"/>
  <c r="AS602" i="2" s="1"/>
  <c r="AT602" i="2" s="1"/>
  <c r="AC602" i="2"/>
  <c r="AH602" i="2" s="1"/>
  <c r="AI602" i="2" s="1"/>
  <c r="AJ602" i="2" s="1"/>
  <c r="O602" i="2"/>
  <c r="P602" i="2" s="1"/>
  <c r="N603" i="2"/>
  <c r="S602" i="2"/>
  <c r="X602" i="2" s="1"/>
  <c r="Y602" i="2" s="1"/>
  <c r="Z602" i="2" s="1"/>
  <c r="AK603" i="2" l="1"/>
  <c r="AM603" i="2" s="1"/>
  <c r="AR603" i="2" s="1"/>
  <c r="AS603" i="2" s="1"/>
  <c r="AT603" i="2" s="1"/>
  <c r="AG412" i="1"/>
  <c r="AS412" i="1" s="1"/>
  <c r="AA412" i="1"/>
  <c r="AM412" i="1" s="1"/>
  <c r="AY412" i="1" s="1"/>
  <c r="V412" i="1"/>
  <c r="AH412" i="1" s="1"/>
  <c r="AT412" i="1" s="1"/>
  <c r="S412" i="1"/>
  <c r="AE412" i="1" s="1"/>
  <c r="K412" i="1"/>
  <c r="H412" i="1"/>
  <c r="AF412" i="1" l="1"/>
  <c r="AQ412" i="1"/>
  <c r="AR412" i="1" s="1"/>
  <c r="AI412" i="1"/>
  <c r="AU412" i="1"/>
  <c r="T412" i="1"/>
  <c r="W412" i="1"/>
  <c r="M412" i="1"/>
  <c r="N412" i="1" s="1"/>
  <c r="P412" i="1" s="1"/>
  <c r="Q412" i="1" s="1"/>
  <c r="Y412" i="1" l="1"/>
  <c r="AW412" i="1"/>
  <c r="AK412" i="1"/>
  <c r="X412" i="1"/>
  <c r="Z412" i="1" s="1"/>
  <c r="AB412" i="1" s="1"/>
  <c r="AC412" i="1" s="1"/>
  <c r="AJ412" i="1" l="1"/>
  <c r="AL412" i="1" l="1"/>
  <c r="AN412" i="1" s="1"/>
  <c r="AO412" i="1" s="1"/>
  <c r="AV412" i="1"/>
  <c r="AX412" i="1" s="1"/>
  <c r="AZ412" i="1" s="1"/>
  <c r="BA412" i="1" s="1"/>
  <c r="AG187" i="1" l="1"/>
  <c r="AS187" i="1" s="1"/>
  <c r="AA187" i="1"/>
  <c r="AM187" i="1" s="1"/>
  <c r="AY187" i="1" s="1"/>
  <c r="V187" i="1"/>
  <c r="AH187" i="1" s="1"/>
  <c r="AT187" i="1" s="1"/>
  <c r="S187" i="1"/>
  <c r="AE187" i="1" s="1"/>
  <c r="K187" i="1"/>
  <c r="M187" i="1" s="1"/>
  <c r="H187" i="1"/>
  <c r="H186" i="1"/>
  <c r="K186" i="1"/>
  <c r="M186" i="1" s="1"/>
  <c r="S186" i="1"/>
  <c r="AE186" i="1" s="1"/>
  <c r="V186" i="1"/>
  <c r="AH186" i="1" s="1"/>
  <c r="AA186" i="1"/>
  <c r="AM186" i="1" s="1"/>
  <c r="AY186" i="1" s="1"/>
  <c r="AG186" i="1"/>
  <c r="AS186" i="1" s="1"/>
  <c r="AG280" i="1"/>
  <c r="AS280" i="1" s="1"/>
  <c r="AA280" i="1"/>
  <c r="AM280" i="1" s="1"/>
  <c r="AY280" i="1" s="1"/>
  <c r="V280" i="1"/>
  <c r="AH280" i="1" s="1"/>
  <c r="S280" i="1"/>
  <c r="AE280" i="1" s="1"/>
  <c r="K280" i="1"/>
  <c r="H280" i="1"/>
  <c r="AG287" i="1"/>
  <c r="AS287" i="1" s="1"/>
  <c r="AA287" i="1"/>
  <c r="AM287" i="1" s="1"/>
  <c r="AY287" i="1" s="1"/>
  <c r="V287" i="1"/>
  <c r="AH287" i="1" s="1"/>
  <c r="AT287" i="1" s="1"/>
  <c r="S287" i="1"/>
  <c r="T287" i="1" s="1"/>
  <c r="K287" i="1"/>
  <c r="H287" i="1"/>
  <c r="W186" i="1" l="1"/>
  <c r="Y186" i="1" s="1"/>
  <c r="M280" i="1"/>
  <c r="N280" i="1" s="1"/>
  <c r="P280" i="1" s="1"/>
  <c r="Q280" i="1" s="1"/>
  <c r="T186" i="1"/>
  <c r="AF187" i="1"/>
  <c r="AQ187" i="1"/>
  <c r="AR187" i="1" s="1"/>
  <c r="AI187" i="1"/>
  <c r="AU187" i="1"/>
  <c r="W187" i="1"/>
  <c r="N187" i="1"/>
  <c r="P187" i="1" s="1"/>
  <c r="Q187" i="1" s="1"/>
  <c r="T187" i="1"/>
  <c r="X187" i="1" s="1"/>
  <c r="AI186" i="1"/>
  <c r="AT186" i="1"/>
  <c r="AU186" i="1" s="1"/>
  <c r="AF186" i="1"/>
  <c r="AQ186" i="1"/>
  <c r="AR186" i="1" s="1"/>
  <c r="N186" i="1"/>
  <c r="P186" i="1" s="1"/>
  <c r="Q186" i="1" s="1"/>
  <c r="AE287" i="1"/>
  <c r="AI287" i="1"/>
  <c r="AU287" i="1"/>
  <c r="AQ280" i="1"/>
  <c r="AR280" i="1" s="1"/>
  <c r="AF280" i="1"/>
  <c r="AT280" i="1"/>
  <c r="AU280" i="1" s="1"/>
  <c r="AW280" i="1" s="1"/>
  <c r="AI280" i="1"/>
  <c r="AK280" i="1" s="1"/>
  <c r="W280" i="1"/>
  <c r="Y280" i="1" s="1"/>
  <c r="W287" i="1"/>
  <c r="X287" i="1" s="1"/>
  <c r="M287" i="1"/>
  <c r="N287" i="1" s="1"/>
  <c r="P287" i="1" s="1"/>
  <c r="Q287" i="1" s="1"/>
  <c r="T280" i="1"/>
  <c r="X186" i="1" l="1"/>
  <c r="Z186" i="1" s="1"/>
  <c r="AB186" i="1" s="1"/>
  <c r="AC186" i="1" s="1"/>
  <c r="Y187" i="1"/>
  <c r="Z187" i="1" s="1"/>
  <c r="AB187" i="1" s="1"/>
  <c r="AC187" i="1" s="1"/>
  <c r="AW187" i="1"/>
  <c r="AK187" i="1"/>
  <c r="AJ187" i="1"/>
  <c r="AV187" i="1" s="1"/>
  <c r="AX187" i="1" s="1"/>
  <c r="AZ187" i="1" s="1"/>
  <c r="BA187" i="1" s="1"/>
  <c r="AW186" i="1"/>
  <c r="AK186" i="1"/>
  <c r="AF287" i="1"/>
  <c r="AJ287" i="1" s="1"/>
  <c r="AQ287" i="1"/>
  <c r="AR287" i="1" s="1"/>
  <c r="AW287" i="1"/>
  <c r="Y287" i="1"/>
  <c r="Z287" i="1" s="1"/>
  <c r="AB287" i="1" s="1"/>
  <c r="AC287" i="1" s="1"/>
  <c r="X280" i="1"/>
  <c r="Z280" i="1" s="1"/>
  <c r="AB280" i="1" s="1"/>
  <c r="AC280" i="1" s="1"/>
  <c r="AK287" i="1"/>
  <c r="AJ186" i="1" l="1"/>
  <c r="AV186" i="1" s="1"/>
  <c r="AX186" i="1" s="1"/>
  <c r="AZ186" i="1" s="1"/>
  <c r="BA186" i="1" s="1"/>
  <c r="AV287" i="1"/>
  <c r="AX287" i="1" s="1"/>
  <c r="AZ287" i="1" s="1"/>
  <c r="BA287" i="1" s="1"/>
  <c r="AL187" i="1"/>
  <c r="AN187" i="1" s="1"/>
  <c r="AO187" i="1" s="1"/>
  <c r="AL287" i="1"/>
  <c r="AN287" i="1" s="1"/>
  <c r="AO287" i="1" s="1"/>
  <c r="AJ280" i="1"/>
  <c r="AL186" i="1" l="1"/>
  <c r="AN186" i="1" s="1"/>
  <c r="AO186" i="1" s="1"/>
  <c r="AL280" i="1"/>
  <c r="AN280" i="1" s="1"/>
  <c r="AO280" i="1" s="1"/>
  <c r="AV280" i="1"/>
  <c r="AX280" i="1" s="1"/>
  <c r="AZ280" i="1" s="1"/>
  <c r="BA280" i="1" s="1"/>
  <c r="W505" i="2" l="1"/>
  <c r="AG505" i="2" s="1"/>
  <c r="AQ505" i="2" s="1"/>
  <c r="R505" i="2"/>
  <c r="AB505" i="2" s="1"/>
  <c r="AL505" i="2" s="1"/>
  <c r="Q505" i="2"/>
  <c r="I505" i="2"/>
  <c r="AG169" i="1"/>
  <c r="AS169" i="1" s="1"/>
  <c r="AA169" i="1"/>
  <c r="AM169" i="1" s="1"/>
  <c r="AY169" i="1" s="1"/>
  <c r="V169" i="1"/>
  <c r="AH169" i="1" s="1"/>
  <c r="S169" i="1"/>
  <c r="AE169" i="1" s="1"/>
  <c r="K169" i="1"/>
  <c r="M169" i="1" s="1"/>
  <c r="N169" i="1" s="1"/>
  <c r="P169" i="1" s="1"/>
  <c r="Q169" i="1" s="1"/>
  <c r="H169" i="1"/>
  <c r="AG198" i="1"/>
  <c r="AS198" i="1" s="1"/>
  <c r="AA198" i="1"/>
  <c r="AM198" i="1" s="1"/>
  <c r="AY198" i="1" s="1"/>
  <c r="V198" i="1"/>
  <c r="W198" i="1" s="1"/>
  <c r="Y198" i="1" s="1"/>
  <c r="S198" i="1"/>
  <c r="AE198" i="1" s="1"/>
  <c r="K198" i="1"/>
  <c r="H198" i="1"/>
  <c r="AG167" i="1"/>
  <c r="AS167" i="1" s="1"/>
  <c r="AA167" i="1"/>
  <c r="AM167" i="1" s="1"/>
  <c r="AY167" i="1" s="1"/>
  <c r="V167" i="1"/>
  <c r="AH167" i="1" s="1"/>
  <c r="AT167" i="1" s="1"/>
  <c r="S167" i="1"/>
  <c r="AE167" i="1" s="1"/>
  <c r="K167" i="1"/>
  <c r="M167" i="1" s="1"/>
  <c r="H167" i="1"/>
  <c r="H159" i="1"/>
  <c r="K159" i="1"/>
  <c r="M159" i="1" s="1"/>
  <c r="N159" i="1" s="1"/>
  <c r="P159" i="1" s="1"/>
  <c r="Q159" i="1" s="1"/>
  <c r="S159" i="1"/>
  <c r="AE159" i="1" s="1"/>
  <c r="V159" i="1"/>
  <c r="AH159" i="1" s="1"/>
  <c r="AA159" i="1"/>
  <c r="AM159" i="1" s="1"/>
  <c r="AY159" i="1" s="1"/>
  <c r="AG159" i="1"/>
  <c r="AS159" i="1" s="1"/>
  <c r="S505" i="2" l="1"/>
  <c r="X505" i="2" s="1"/>
  <c r="AA505" i="2"/>
  <c r="AK505" i="2" s="1"/>
  <c r="M198" i="1"/>
  <c r="N198" i="1" s="1"/>
  <c r="P198" i="1" s="1"/>
  <c r="Q198" i="1" s="1"/>
  <c r="AH198" i="1"/>
  <c r="AT198" i="1" s="1"/>
  <c r="AU198" i="1" s="1"/>
  <c r="AW198" i="1" s="1"/>
  <c r="AM505" i="2"/>
  <c r="AC505" i="2"/>
  <c r="K505" i="2"/>
  <c r="O505" i="2" s="1"/>
  <c r="P505" i="2" s="1"/>
  <c r="N505" i="2"/>
  <c r="AQ169" i="1"/>
  <c r="AR169" i="1" s="1"/>
  <c r="AF169" i="1"/>
  <c r="AT169" i="1"/>
  <c r="AI169" i="1"/>
  <c r="AK169" i="1" s="1"/>
  <c r="AU169" i="1"/>
  <c r="AW169" i="1" s="1"/>
  <c r="W169" i="1"/>
  <c r="Y169" i="1" s="1"/>
  <c r="T169" i="1"/>
  <c r="X169" i="1" s="1"/>
  <c r="AQ198" i="1"/>
  <c r="AR198" i="1" s="1"/>
  <c r="AF198" i="1"/>
  <c r="T198" i="1"/>
  <c r="X198" i="1" s="1"/>
  <c r="Z198" i="1" s="1"/>
  <c r="AB198" i="1" s="1"/>
  <c r="AC198" i="1" s="1"/>
  <c r="W159" i="1"/>
  <c r="Y159" i="1" s="1"/>
  <c r="T159" i="1"/>
  <c r="AF167" i="1"/>
  <c r="AQ167" i="1"/>
  <c r="AR167" i="1" s="1"/>
  <c r="AI167" i="1"/>
  <c r="AU167" i="1"/>
  <c r="T167" i="1"/>
  <c r="W167" i="1"/>
  <c r="N167" i="1"/>
  <c r="P167" i="1" s="1"/>
  <c r="Q167" i="1" s="1"/>
  <c r="AI159" i="1"/>
  <c r="AT159" i="1"/>
  <c r="AU159" i="1" s="1"/>
  <c r="AQ159" i="1"/>
  <c r="AR159" i="1" s="1"/>
  <c r="AF159" i="1"/>
  <c r="AI198" i="1" l="1"/>
  <c r="AK198" i="1" s="1"/>
  <c r="U505" i="2"/>
  <c r="Y505" i="2" s="1"/>
  <c r="Z505" i="2" s="1"/>
  <c r="X159" i="1"/>
  <c r="Z159" i="1" s="1"/>
  <c r="AB159" i="1" s="1"/>
  <c r="AC159" i="1" s="1"/>
  <c r="AO505" i="2"/>
  <c r="AR505" i="2"/>
  <c r="AS505" i="2" s="1"/>
  <c r="AT505" i="2" s="1"/>
  <c r="AH505" i="2"/>
  <c r="AE505" i="2"/>
  <c r="Z169" i="1"/>
  <c r="AB169" i="1" s="1"/>
  <c r="AC169" i="1" s="1"/>
  <c r="AJ169" i="1"/>
  <c r="AL169" i="1" s="1"/>
  <c r="AN169" i="1" s="1"/>
  <c r="AO169" i="1" s="1"/>
  <c r="AW167" i="1"/>
  <c r="AK167" i="1"/>
  <c r="X167" i="1"/>
  <c r="AJ167" i="1" s="1"/>
  <c r="Y167" i="1"/>
  <c r="AW159" i="1"/>
  <c r="AK159" i="1"/>
  <c r="AJ198" i="1" l="1"/>
  <c r="AL198" i="1" s="1"/>
  <c r="AN198" i="1" s="1"/>
  <c r="AO198" i="1" s="1"/>
  <c r="AL167" i="1"/>
  <c r="AN167" i="1" s="1"/>
  <c r="AO167" i="1" s="1"/>
  <c r="AJ159" i="1"/>
  <c r="AV159" i="1" s="1"/>
  <c r="AV198" i="1"/>
  <c r="AX198" i="1" s="1"/>
  <c r="AZ198" i="1" s="1"/>
  <c r="BA198" i="1" s="1"/>
  <c r="Z167" i="1"/>
  <c r="AB167" i="1" s="1"/>
  <c r="AC167" i="1" s="1"/>
  <c r="AV169" i="1"/>
  <c r="AX169" i="1" s="1"/>
  <c r="AZ169" i="1" s="1"/>
  <c r="BA169" i="1" s="1"/>
  <c r="AI505" i="2"/>
  <c r="AJ505" i="2" s="1"/>
  <c r="AL159" i="1"/>
  <c r="AN159" i="1" s="1"/>
  <c r="AO159" i="1" s="1"/>
  <c r="AV167" i="1"/>
  <c r="AX167" i="1" s="1"/>
  <c r="AZ167" i="1" s="1"/>
  <c r="BA167" i="1" s="1"/>
  <c r="AX159" i="1"/>
  <c r="AZ159" i="1" s="1"/>
  <c r="BA159" i="1" s="1"/>
  <c r="V433" i="2" l="1"/>
  <c r="AF433" i="2" s="1"/>
  <c r="AP433" i="2" s="1"/>
  <c r="V434" i="2"/>
  <c r="AF434" i="2" s="1"/>
  <c r="AP434" i="2" s="1"/>
  <c r="V435" i="2"/>
  <c r="AF435" i="2" s="1"/>
  <c r="AP435" i="2" s="1"/>
  <c r="V436" i="2"/>
  <c r="AF436" i="2" s="1"/>
  <c r="AP436" i="2" s="1"/>
  <c r="V437" i="2"/>
  <c r="AF437" i="2" s="1"/>
  <c r="AP437" i="2" s="1"/>
  <c r="V438" i="2"/>
  <c r="AF438" i="2" s="1"/>
  <c r="AP438" i="2" s="1"/>
  <c r="V439" i="2"/>
  <c r="AF439" i="2" s="1"/>
  <c r="AP439" i="2" s="1"/>
  <c r="V440" i="2"/>
  <c r="AF440" i="2" s="1"/>
  <c r="AP440" i="2" s="1"/>
  <c r="V441" i="2"/>
  <c r="AF441" i="2" s="1"/>
  <c r="AP441" i="2" s="1"/>
  <c r="V442" i="2"/>
  <c r="AF442" i="2" s="1"/>
  <c r="AP442" i="2" s="1"/>
  <c r="V443" i="2"/>
  <c r="AF443" i="2" s="1"/>
  <c r="AP443" i="2" s="1"/>
  <c r="V444" i="2"/>
  <c r="AF444" i="2" s="1"/>
  <c r="AP444" i="2" s="1"/>
  <c r="V445" i="2"/>
  <c r="AF445" i="2" s="1"/>
  <c r="AP445" i="2" s="1"/>
  <c r="V446" i="2"/>
  <c r="AF446" i="2" s="1"/>
  <c r="AP446" i="2" s="1"/>
  <c r="V447" i="2"/>
  <c r="AF447" i="2" s="1"/>
  <c r="AP447" i="2" s="1"/>
  <c r="V448" i="2"/>
  <c r="AF448" i="2" s="1"/>
  <c r="AP448" i="2" s="1"/>
  <c r="V449" i="2"/>
  <c r="AF449" i="2" s="1"/>
  <c r="AP449" i="2" s="1"/>
  <c r="V450" i="2"/>
  <c r="AF450" i="2" s="1"/>
  <c r="AP450" i="2" s="1"/>
  <c r="V451" i="2"/>
  <c r="AF451" i="2" s="1"/>
  <c r="AP451" i="2" s="1"/>
  <c r="V452" i="2"/>
  <c r="AF452" i="2" s="1"/>
  <c r="AP452" i="2" s="1"/>
  <c r="V453" i="2"/>
  <c r="AF453" i="2" s="1"/>
  <c r="AP453" i="2" s="1"/>
  <c r="V454" i="2"/>
  <c r="AF454" i="2" s="1"/>
  <c r="AP454" i="2" s="1"/>
  <c r="V455" i="2"/>
  <c r="AF455" i="2" s="1"/>
  <c r="AP455" i="2" s="1"/>
  <c r="V456" i="2"/>
  <c r="AF456" i="2" s="1"/>
  <c r="AP456" i="2" s="1"/>
  <c r="V457" i="2"/>
  <c r="AF457" i="2" s="1"/>
  <c r="AP457" i="2" s="1"/>
  <c r="V432" i="2"/>
  <c r="AF432" i="2" s="1"/>
  <c r="AP432" i="2" s="1"/>
  <c r="AG54" i="1" l="1"/>
  <c r="AS54" i="1" s="1"/>
  <c r="AA54" i="1"/>
  <c r="AM54" i="1" s="1"/>
  <c r="AY54" i="1" s="1"/>
  <c r="V54" i="1"/>
  <c r="W54" i="1" s="1"/>
  <c r="Y54" i="1" s="1"/>
  <c r="S54" i="1"/>
  <c r="AE54" i="1" s="1"/>
  <c r="K54" i="1"/>
  <c r="M54" i="1" s="1"/>
  <c r="H54" i="1"/>
  <c r="AF54" i="1" l="1"/>
  <c r="AQ54" i="1"/>
  <c r="AR54" i="1" s="1"/>
  <c r="AH54" i="1"/>
  <c r="AT54" i="1" s="1"/>
  <c r="AU54" i="1" s="1"/>
  <c r="AW54" i="1" s="1"/>
  <c r="T54" i="1"/>
  <c r="X54" i="1" s="1"/>
  <c r="Z54" i="1" s="1"/>
  <c r="AB54" i="1" s="1"/>
  <c r="AC54" i="1" s="1"/>
  <c r="N54" i="1"/>
  <c r="P54" i="1" s="1"/>
  <c r="Q54" i="1" s="1"/>
  <c r="AI54" i="1" l="1"/>
  <c r="AK54" i="1" s="1"/>
  <c r="AJ54" i="1" l="1"/>
  <c r="AV54" i="1" s="1"/>
  <c r="AX54" i="1" s="1"/>
  <c r="AZ54" i="1" s="1"/>
  <c r="BA54" i="1" s="1"/>
  <c r="AL54" i="1" l="1"/>
  <c r="AN54" i="1" s="1"/>
  <c r="AO54" i="1" s="1"/>
  <c r="K48" i="3" l="1"/>
  <c r="W268" i="2" l="1"/>
  <c r="AG268" i="2" s="1"/>
  <c r="AQ268" i="2" s="1"/>
  <c r="R268" i="2"/>
  <c r="AB268" i="2" s="1"/>
  <c r="AL268" i="2" s="1"/>
  <c r="Q268" i="2"/>
  <c r="I268" i="2"/>
  <c r="N268" i="2" s="1"/>
  <c r="S268" i="2" l="1"/>
  <c r="X268" i="2" s="1"/>
  <c r="Y268" i="2" s="1"/>
  <c r="Z268" i="2" s="1"/>
  <c r="AA268" i="2"/>
  <c r="AK268" i="2" s="1"/>
  <c r="AM268" i="2" s="1"/>
  <c r="AR268" i="2" s="1"/>
  <c r="AS268" i="2" s="1"/>
  <c r="AT268" i="2" s="1"/>
  <c r="O268" i="2"/>
  <c r="P268" i="2" s="1"/>
  <c r="AC268" i="2" l="1"/>
  <c r="AH268" i="2" s="1"/>
  <c r="AI268" i="2" s="1"/>
  <c r="AJ268" i="2" s="1"/>
  <c r="K68" i="1"/>
  <c r="I89" i="1"/>
  <c r="J89" i="1"/>
  <c r="L89" i="1"/>
  <c r="O89" i="1"/>
  <c r="R89" i="1"/>
  <c r="U89" i="1"/>
  <c r="AD89" i="1"/>
  <c r="AP89" i="1"/>
  <c r="F89" i="1"/>
  <c r="G89" i="1"/>
  <c r="AG88" i="1"/>
  <c r="AS88" i="1" s="1"/>
  <c r="AA88" i="1"/>
  <c r="AM88" i="1" s="1"/>
  <c r="AY88" i="1" s="1"/>
  <c r="V88" i="1"/>
  <c r="W88" i="1" s="1"/>
  <c r="Y88" i="1" s="1"/>
  <c r="S88" i="1"/>
  <c r="AE88" i="1" s="1"/>
  <c r="K88" i="1"/>
  <c r="H88" i="1"/>
  <c r="AG87" i="1"/>
  <c r="AS87" i="1" s="1"/>
  <c r="AA87" i="1"/>
  <c r="AM87" i="1" s="1"/>
  <c r="AY87" i="1" s="1"/>
  <c r="V87" i="1"/>
  <c r="AH87" i="1" s="1"/>
  <c r="AT87" i="1" s="1"/>
  <c r="S87" i="1"/>
  <c r="T87" i="1" s="1"/>
  <c r="K87" i="1"/>
  <c r="H87" i="1"/>
  <c r="AG86" i="1"/>
  <c r="AS86" i="1" s="1"/>
  <c r="AA86" i="1"/>
  <c r="AM86" i="1" s="1"/>
  <c r="AY86" i="1" s="1"/>
  <c r="V86" i="1"/>
  <c r="AH86" i="1" s="1"/>
  <c r="AT86" i="1" s="1"/>
  <c r="S86" i="1"/>
  <c r="AE86" i="1" s="1"/>
  <c r="K86" i="1"/>
  <c r="H86" i="1"/>
  <c r="AG85" i="1"/>
  <c r="AS85" i="1" s="1"/>
  <c r="AA85" i="1"/>
  <c r="AM85" i="1" s="1"/>
  <c r="AY85" i="1" s="1"/>
  <c r="V85" i="1"/>
  <c r="AH85" i="1" s="1"/>
  <c r="AT85" i="1" s="1"/>
  <c r="S85" i="1"/>
  <c r="AE85" i="1" s="1"/>
  <c r="K85" i="1"/>
  <c r="H85" i="1"/>
  <c r="M88" i="1" l="1"/>
  <c r="M86" i="1"/>
  <c r="M87" i="1"/>
  <c r="N87" i="1" s="1"/>
  <c r="P87" i="1" s="1"/>
  <c r="Q87" i="1" s="1"/>
  <c r="M85" i="1"/>
  <c r="AQ88" i="1"/>
  <c r="AR88" i="1" s="1"/>
  <c r="AF88" i="1"/>
  <c r="T88" i="1"/>
  <c r="X88" i="1" s="1"/>
  <c r="Z88" i="1" s="1"/>
  <c r="AB88" i="1" s="1"/>
  <c r="AC88" i="1" s="1"/>
  <c r="N88" i="1"/>
  <c r="P88" i="1" s="1"/>
  <c r="Q88" i="1" s="1"/>
  <c r="AH88" i="1"/>
  <c r="AT88" i="1" s="1"/>
  <c r="AU88" i="1" s="1"/>
  <c r="AW88" i="1" s="1"/>
  <c r="AI87" i="1"/>
  <c r="AK87" i="1" s="1"/>
  <c r="AU87" i="1"/>
  <c r="AW87" i="1" s="1"/>
  <c r="W87" i="1"/>
  <c r="Y87" i="1" s="1"/>
  <c r="AE87" i="1"/>
  <c r="AF86" i="1"/>
  <c r="AQ86" i="1"/>
  <c r="AR86" i="1" s="1"/>
  <c r="AI86" i="1"/>
  <c r="AK86" i="1" s="1"/>
  <c r="AU86" i="1"/>
  <c r="AW86" i="1" s="1"/>
  <c r="T86" i="1"/>
  <c r="W86" i="1"/>
  <c r="Y86" i="1" s="1"/>
  <c r="N86" i="1"/>
  <c r="P86" i="1" s="1"/>
  <c r="Q86" i="1" s="1"/>
  <c r="AQ85" i="1"/>
  <c r="AR85" i="1" s="1"/>
  <c r="AF85" i="1"/>
  <c r="AI85" i="1"/>
  <c r="AK85" i="1" s="1"/>
  <c r="AU85" i="1"/>
  <c r="AW85" i="1" s="1"/>
  <c r="T85" i="1"/>
  <c r="W85" i="1"/>
  <c r="Y85" i="1" s="1"/>
  <c r="N85" i="1"/>
  <c r="P85" i="1" s="1"/>
  <c r="Q85" i="1" s="1"/>
  <c r="AI88" i="1" l="1"/>
  <c r="AK88" i="1" s="1"/>
  <c r="AQ87" i="1"/>
  <c r="AR87" i="1" s="1"/>
  <c r="AF87" i="1"/>
  <c r="X87" i="1"/>
  <c r="Z87" i="1" s="1"/>
  <c r="AB87" i="1" s="1"/>
  <c r="AC87" i="1" s="1"/>
  <c r="X86" i="1"/>
  <c r="Z86" i="1" s="1"/>
  <c r="AB86" i="1" s="1"/>
  <c r="AC86" i="1" s="1"/>
  <c r="X85" i="1"/>
  <c r="AJ88" i="1" l="1"/>
  <c r="AV88" i="1" s="1"/>
  <c r="AX88" i="1" s="1"/>
  <c r="AZ88" i="1" s="1"/>
  <c r="BA88" i="1" s="1"/>
  <c r="AJ87" i="1"/>
  <c r="AL87" i="1" s="1"/>
  <c r="AN87" i="1" s="1"/>
  <c r="AO87" i="1" s="1"/>
  <c r="AJ86" i="1"/>
  <c r="Z85" i="1"/>
  <c r="AB85" i="1" s="1"/>
  <c r="AC85" i="1" s="1"/>
  <c r="AJ85" i="1"/>
  <c r="AV87" i="1" l="1"/>
  <c r="AX87" i="1" s="1"/>
  <c r="AZ87" i="1" s="1"/>
  <c r="BA87" i="1" s="1"/>
  <c r="AL88" i="1"/>
  <c r="AN88" i="1" s="1"/>
  <c r="AO88" i="1" s="1"/>
  <c r="AL86" i="1"/>
  <c r="AN86" i="1" s="1"/>
  <c r="AO86" i="1" s="1"/>
  <c r="AV86" i="1"/>
  <c r="AX86" i="1" s="1"/>
  <c r="AZ86" i="1" s="1"/>
  <c r="BA86" i="1" s="1"/>
  <c r="AL85" i="1"/>
  <c r="AN85" i="1" s="1"/>
  <c r="AO85" i="1" s="1"/>
  <c r="AV85" i="1"/>
  <c r="AX85" i="1" s="1"/>
  <c r="AZ85" i="1" s="1"/>
  <c r="BA85" i="1" s="1"/>
  <c r="M155" i="2" l="1"/>
  <c r="AA188" i="1" l="1"/>
  <c r="AM188" i="1" s="1"/>
  <c r="AY188" i="1" s="1"/>
  <c r="AG188" i="1"/>
  <c r="AS188" i="1" s="1"/>
  <c r="P452" i="1" l="1"/>
  <c r="Q452" i="1" l="1"/>
  <c r="AA440" i="1" l="1"/>
  <c r="AM440" i="1" s="1"/>
  <c r="AY440" i="1" s="1"/>
  <c r="AG440" i="1"/>
  <c r="AS440" i="1" s="1"/>
  <c r="AA441" i="1"/>
  <c r="AM441" i="1" s="1"/>
  <c r="AY441" i="1" s="1"/>
  <c r="AG441" i="1"/>
  <c r="AS441" i="1" s="1"/>
  <c r="AA442" i="1"/>
  <c r="AG442" i="1"/>
  <c r="AS442" i="1" s="1"/>
  <c r="AA277" i="1"/>
  <c r="AM277" i="1" s="1"/>
  <c r="AY277" i="1" s="1"/>
  <c r="AG277" i="1"/>
  <c r="AS277" i="1" s="1"/>
  <c r="AA279" i="1"/>
  <c r="AM279" i="1" s="1"/>
  <c r="AY279" i="1" s="1"/>
  <c r="AG279" i="1"/>
  <c r="AS279" i="1" s="1"/>
  <c r="AA263" i="1"/>
  <c r="AG263" i="1"/>
  <c r="AS263" i="1" s="1"/>
  <c r="AA234" i="1"/>
  <c r="AM234" i="1" s="1"/>
  <c r="AY234" i="1" s="1"/>
  <c r="AG234" i="1"/>
  <c r="AS234" i="1" s="1"/>
  <c r="AA224" i="1"/>
  <c r="AM224" i="1" s="1"/>
  <c r="AY224" i="1" s="1"/>
  <c r="AG224" i="1"/>
  <c r="AS224" i="1" s="1"/>
  <c r="AA343" i="1"/>
  <c r="AM343" i="1" s="1"/>
  <c r="AG343" i="1"/>
  <c r="AS343" i="1" s="1"/>
  <c r="AA347" i="1"/>
  <c r="AG347" i="1"/>
  <c r="AS347" i="1" s="1"/>
  <c r="AA348" i="1"/>
  <c r="AM348" i="1" s="1"/>
  <c r="AG348" i="1"/>
  <c r="AS348" i="1" s="1"/>
  <c r="AA145" i="1"/>
  <c r="AM145" i="1" s="1"/>
  <c r="AG145" i="1"/>
  <c r="AS145" i="1" s="1"/>
  <c r="AA146" i="1"/>
  <c r="AM146" i="1" s="1"/>
  <c r="AG146" i="1"/>
  <c r="AS146" i="1" s="1"/>
  <c r="AA147" i="1"/>
  <c r="AM147" i="1" s="1"/>
  <c r="AG147" i="1"/>
  <c r="AS147" i="1" s="1"/>
  <c r="AA148" i="1"/>
  <c r="AM148" i="1" s="1"/>
  <c r="AG148" i="1"/>
  <c r="AS148" i="1" s="1"/>
  <c r="AA149" i="1"/>
  <c r="AM149" i="1" s="1"/>
  <c r="AG149" i="1"/>
  <c r="AS149" i="1" s="1"/>
  <c r="AA150" i="1"/>
  <c r="AM150" i="1" s="1"/>
  <c r="AG150" i="1"/>
  <c r="AS150" i="1" s="1"/>
  <c r="AA115" i="1"/>
  <c r="AM115" i="1" s="1"/>
  <c r="AG115" i="1"/>
  <c r="AS115" i="1" s="1"/>
  <c r="AA116" i="1"/>
  <c r="AM116" i="1" s="1"/>
  <c r="AG116" i="1"/>
  <c r="AS116" i="1" s="1"/>
  <c r="AA117" i="1"/>
  <c r="AM117" i="1" s="1"/>
  <c r="AG117" i="1"/>
  <c r="AS117" i="1" s="1"/>
  <c r="AA118" i="1"/>
  <c r="AM118" i="1" s="1"/>
  <c r="AG118" i="1"/>
  <c r="AA119" i="1"/>
  <c r="AM119" i="1" s="1"/>
  <c r="AG119" i="1"/>
  <c r="AS119" i="1" s="1"/>
  <c r="AA120" i="1"/>
  <c r="AM120" i="1" s="1"/>
  <c r="AG120" i="1"/>
  <c r="AS120" i="1" s="1"/>
  <c r="AA121" i="1"/>
  <c r="AM121" i="1" s="1"/>
  <c r="AG121" i="1"/>
  <c r="AS121" i="1" s="1"/>
  <c r="AA122" i="1"/>
  <c r="AM122" i="1" s="1"/>
  <c r="AG122" i="1"/>
  <c r="AS122" i="1" s="1"/>
  <c r="AA123" i="1"/>
  <c r="AM123" i="1" s="1"/>
  <c r="AG123" i="1"/>
  <c r="AA124" i="1"/>
  <c r="AM124" i="1" s="1"/>
  <c r="AG124" i="1"/>
  <c r="AS124" i="1" s="1"/>
  <c r="AA125" i="1"/>
  <c r="AM125" i="1" s="1"/>
  <c r="AG125" i="1"/>
  <c r="AS125" i="1" s="1"/>
  <c r="AA126" i="1"/>
  <c r="AM126" i="1" s="1"/>
  <c r="AG126" i="1"/>
  <c r="AS126" i="1" s="1"/>
  <c r="AA127" i="1"/>
  <c r="AM127" i="1" s="1"/>
  <c r="AG127" i="1"/>
  <c r="AS127" i="1" s="1"/>
  <c r="AA128" i="1"/>
  <c r="AM128" i="1" s="1"/>
  <c r="AG128" i="1"/>
  <c r="AS128" i="1" s="1"/>
  <c r="AA129" i="1"/>
  <c r="AM129" i="1" s="1"/>
  <c r="AG129" i="1"/>
  <c r="AA130" i="1"/>
  <c r="AM130" i="1" s="1"/>
  <c r="AG130" i="1"/>
  <c r="AS130" i="1" s="1"/>
  <c r="AA131" i="1"/>
  <c r="AM131" i="1" s="1"/>
  <c r="AG131" i="1"/>
  <c r="AS131" i="1" s="1"/>
  <c r="AA132" i="1"/>
  <c r="AM132" i="1" s="1"/>
  <c r="AG132" i="1"/>
  <c r="AS132" i="1" s="1"/>
  <c r="AA133" i="1"/>
  <c r="AM133" i="1" s="1"/>
  <c r="AG133" i="1"/>
  <c r="AS133" i="1" s="1"/>
  <c r="AA134" i="1"/>
  <c r="AM134" i="1" s="1"/>
  <c r="AG134" i="1"/>
  <c r="AA135" i="1"/>
  <c r="AM135" i="1" s="1"/>
  <c r="AG135" i="1"/>
  <c r="AA136" i="1"/>
  <c r="AM136" i="1" s="1"/>
  <c r="AG136" i="1"/>
  <c r="AS136" i="1" s="1"/>
  <c r="AA137" i="1"/>
  <c r="AM137" i="1" s="1"/>
  <c r="AG137" i="1"/>
  <c r="AS137" i="1" s="1"/>
  <c r="AA96" i="1"/>
  <c r="AM96" i="1" s="1"/>
  <c r="AG96" i="1"/>
  <c r="AS96" i="1" s="1"/>
  <c r="AA97" i="1"/>
  <c r="AM97" i="1" s="1"/>
  <c r="AG97" i="1"/>
  <c r="AS97" i="1" s="1"/>
  <c r="AA98" i="1"/>
  <c r="AM98" i="1" s="1"/>
  <c r="AG98" i="1"/>
  <c r="AS98" i="1" s="1"/>
  <c r="AA99" i="1"/>
  <c r="AM99" i="1" s="1"/>
  <c r="AG99" i="1"/>
  <c r="AS99" i="1" s="1"/>
  <c r="AA100" i="1"/>
  <c r="AM100" i="1" s="1"/>
  <c r="AG100" i="1"/>
  <c r="AS100" i="1" s="1"/>
  <c r="AA101" i="1"/>
  <c r="AM101" i="1" s="1"/>
  <c r="AG101" i="1"/>
  <c r="AS101" i="1" s="1"/>
  <c r="AA102" i="1"/>
  <c r="AM102" i="1" s="1"/>
  <c r="AG102" i="1"/>
  <c r="AS102" i="1" s="1"/>
  <c r="AA103" i="1"/>
  <c r="AM103" i="1" s="1"/>
  <c r="AG103" i="1"/>
  <c r="AS103" i="1" s="1"/>
  <c r="AA104" i="1"/>
  <c r="AM104" i="1" s="1"/>
  <c r="AG104" i="1"/>
  <c r="AA105" i="1"/>
  <c r="AM105" i="1" s="1"/>
  <c r="AG105" i="1"/>
  <c r="AS105" i="1" s="1"/>
  <c r="AA106" i="1"/>
  <c r="AM106" i="1" s="1"/>
  <c r="AG106" i="1"/>
  <c r="AS106" i="1" s="1"/>
  <c r="AA107" i="1"/>
  <c r="AM107" i="1" s="1"/>
  <c r="AG107" i="1"/>
  <c r="AM263" i="1" l="1"/>
  <c r="AY263" i="1" s="1"/>
  <c r="AS134" i="1"/>
  <c r="AM442" i="1"/>
  <c r="AY442" i="1" s="1"/>
  <c r="AS107" i="1"/>
  <c r="AS129" i="1"/>
  <c r="AS118" i="1"/>
  <c r="AM347" i="1"/>
  <c r="AS135" i="1"/>
  <c r="AS123" i="1"/>
  <c r="AS104" i="1"/>
  <c r="W760" i="2"/>
  <c r="AG760" i="2" s="1"/>
  <c r="AQ760" i="2" s="1"/>
  <c r="R760" i="2"/>
  <c r="AB760" i="2" s="1"/>
  <c r="AL760" i="2" s="1"/>
  <c r="Q760" i="2"/>
  <c r="AA760" i="2" s="1"/>
  <c r="AK760" i="2" s="1"/>
  <c r="I760" i="2"/>
  <c r="O760" i="2" s="1"/>
  <c r="P760" i="2" s="1"/>
  <c r="W708" i="2"/>
  <c r="AG708" i="2" s="1"/>
  <c r="AQ708" i="2" s="1"/>
  <c r="R708" i="2"/>
  <c r="AB708" i="2" s="1"/>
  <c r="AL708" i="2" s="1"/>
  <c r="Q708" i="2"/>
  <c r="AA708" i="2" s="1"/>
  <c r="I708" i="2"/>
  <c r="N708" i="2" s="1"/>
  <c r="W722" i="2"/>
  <c r="AG722" i="2" s="1"/>
  <c r="AQ722" i="2" s="1"/>
  <c r="R722" i="2"/>
  <c r="AB722" i="2" s="1"/>
  <c r="AL722" i="2" s="1"/>
  <c r="Q722" i="2"/>
  <c r="I722" i="2"/>
  <c r="O722" i="2" s="1"/>
  <c r="P722" i="2" s="1"/>
  <c r="W504" i="2"/>
  <c r="AG504" i="2" s="1"/>
  <c r="AQ504" i="2" s="1"/>
  <c r="R504" i="2"/>
  <c r="AB504" i="2" s="1"/>
  <c r="AL504" i="2" s="1"/>
  <c r="Q504" i="2"/>
  <c r="AA504" i="2" s="1"/>
  <c r="I504" i="2"/>
  <c r="O504" i="2" s="1"/>
  <c r="P504" i="2" s="1"/>
  <c r="W490" i="2"/>
  <c r="AG490" i="2" s="1"/>
  <c r="AQ490" i="2" s="1"/>
  <c r="R490" i="2"/>
  <c r="AB490" i="2" s="1"/>
  <c r="AL490" i="2" s="1"/>
  <c r="Q490" i="2"/>
  <c r="AA490" i="2" s="1"/>
  <c r="AK490" i="2" s="1"/>
  <c r="I490" i="2"/>
  <c r="O490" i="2" s="1"/>
  <c r="P490" i="2" s="1"/>
  <c r="K483" i="14"/>
  <c r="N483" i="14" s="1"/>
  <c r="P483" i="14" s="1"/>
  <c r="Q483" i="14" s="1"/>
  <c r="R483" i="14"/>
  <c r="AE483" i="14" s="1"/>
  <c r="AR483" i="14" s="1"/>
  <c r="U483" i="14"/>
  <c r="W483" i="14" s="1"/>
  <c r="X483" i="14" s="1"/>
  <c r="Y483" i="14" s="1"/>
  <c r="AB483" i="14"/>
  <c r="AO483" i="14" s="1"/>
  <c r="BB483" i="14" s="1"/>
  <c r="AG483" i="14"/>
  <c r="AT483" i="14" s="1"/>
  <c r="AH483" i="14"/>
  <c r="AJ483" i="14" s="1"/>
  <c r="AK483" i="14" s="1"/>
  <c r="AU483" i="14"/>
  <c r="AW483" i="14" s="1"/>
  <c r="AU309" i="14"/>
  <c r="AW309" i="14" s="1"/>
  <c r="AH309" i="14"/>
  <c r="AJ309" i="14" s="1"/>
  <c r="AG309" i="14"/>
  <c r="AT309" i="14" s="1"/>
  <c r="AB309" i="14"/>
  <c r="AO309" i="14" s="1"/>
  <c r="BB309" i="14" s="1"/>
  <c r="U309" i="14"/>
  <c r="W309" i="14" s="1"/>
  <c r="X309" i="14" s="1"/>
  <c r="R309" i="14"/>
  <c r="AE309" i="14" s="1"/>
  <c r="AR309" i="14" s="1"/>
  <c r="K309" i="14"/>
  <c r="N309" i="14" s="1"/>
  <c r="P309" i="14" s="1"/>
  <c r="Q309" i="14" s="1"/>
  <c r="AU222" i="14"/>
  <c r="AW222" i="14" s="1"/>
  <c r="AH222" i="14"/>
  <c r="AJ222" i="14" s="1"/>
  <c r="AG222" i="14"/>
  <c r="AT222" i="14" s="1"/>
  <c r="AB222" i="14"/>
  <c r="AO222" i="14" s="1"/>
  <c r="BB222" i="14" s="1"/>
  <c r="U222" i="14"/>
  <c r="W222" i="14" s="1"/>
  <c r="X222" i="14" s="1"/>
  <c r="R222" i="14"/>
  <c r="AE222" i="14" s="1"/>
  <c r="AR222" i="14" s="1"/>
  <c r="K222" i="14"/>
  <c r="N222" i="14" s="1"/>
  <c r="P222" i="14" s="1"/>
  <c r="Q222" i="14" s="1"/>
  <c r="AU203" i="14"/>
  <c r="AW203" i="14" s="1"/>
  <c r="AH203" i="14"/>
  <c r="AJ203" i="14" s="1"/>
  <c r="AG203" i="14"/>
  <c r="AT203" i="14" s="1"/>
  <c r="AB203" i="14"/>
  <c r="AO203" i="14" s="1"/>
  <c r="BB203" i="14" s="1"/>
  <c r="U203" i="14"/>
  <c r="W203" i="14" s="1"/>
  <c r="X203" i="14" s="1"/>
  <c r="R203" i="14"/>
  <c r="AE203" i="14" s="1"/>
  <c r="AR203" i="14" s="1"/>
  <c r="K203" i="14"/>
  <c r="N203" i="14" s="1"/>
  <c r="P203" i="14" s="1"/>
  <c r="Q203" i="14" s="1"/>
  <c r="AG171" i="1"/>
  <c r="AS171" i="1" s="1"/>
  <c r="AA171" i="1"/>
  <c r="AM171" i="1" s="1"/>
  <c r="AY171" i="1" s="1"/>
  <c r="V171" i="1"/>
  <c r="W171" i="1" s="1"/>
  <c r="S171" i="1"/>
  <c r="T171" i="1" s="1"/>
  <c r="K171" i="1"/>
  <c r="H171" i="1"/>
  <c r="AY150" i="1"/>
  <c r="V150" i="1"/>
  <c r="AH150" i="1" s="1"/>
  <c r="S150" i="1"/>
  <c r="K150" i="1"/>
  <c r="M150" i="1" s="1"/>
  <c r="N150" i="1" s="1"/>
  <c r="P150" i="1" s="1"/>
  <c r="Q150" i="1" s="1"/>
  <c r="H150" i="1"/>
  <c r="AX483" i="14" l="1"/>
  <c r="AI150" i="1"/>
  <c r="AT150" i="1"/>
  <c r="AU150" i="1" s="1"/>
  <c r="AW150" i="1" s="1"/>
  <c r="T150" i="1"/>
  <c r="AE150" i="1"/>
  <c r="N760" i="2"/>
  <c r="S760" i="2"/>
  <c r="X760" i="2" s="1"/>
  <c r="Y760" i="2" s="1"/>
  <c r="Z760" i="2" s="1"/>
  <c r="AM760" i="2"/>
  <c r="AR760" i="2" s="1"/>
  <c r="AS760" i="2" s="1"/>
  <c r="AT760" i="2" s="1"/>
  <c r="AC760" i="2"/>
  <c r="AH760" i="2" s="1"/>
  <c r="AI760" i="2" s="1"/>
  <c r="AJ760" i="2" s="1"/>
  <c r="S708" i="2"/>
  <c r="X708" i="2" s="1"/>
  <c r="Y708" i="2" s="1"/>
  <c r="Z708" i="2" s="1"/>
  <c r="AK708" i="2"/>
  <c r="AM708" i="2" s="1"/>
  <c r="AR708" i="2" s="1"/>
  <c r="AS708" i="2" s="1"/>
  <c r="AT708" i="2" s="1"/>
  <c r="AC708" i="2"/>
  <c r="AH708" i="2" s="1"/>
  <c r="AI708" i="2" s="1"/>
  <c r="AJ708" i="2" s="1"/>
  <c r="O708" i="2"/>
  <c r="P708" i="2" s="1"/>
  <c r="N722" i="2"/>
  <c r="S722" i="2"/>
  <c r="X722" i="2" s="1"/>
  <c r="Y722" i="2" s="1"/>
  <c r="Z722" i="2" s="1"/>
  <c r="AA722" i="2"/>
  <c r="AK722" i="2" s="1"/>
  <c r="AM722" i="2" s="1"/>
  <c r="AR722" i="2" s="1"/>
  <c r="AS722" i="2" s="1"/>
  <c r="AT722" i="2" s="1"/>
  <c r="N504" i="2"/>
  <c r="AK504" i="2"/>
  <c r="AM504" i="2" s="1"/>
  <c r="AR504" i="2" s="1"/>
  <c r="AS504" i="2" s="1"/>
  <c r="AT504" i="2" s="1"/>
  <c r="AC504" i="2"/>
  <c r="AH504" i="2" s="1"/>
  <c r="AI504" i="2" s="1"/>
  <c r="AJ504" i="2" s="1"/>
  <c r="S504" i="2"/>
  <c r="X504" i="2" s="1"/>
  <c r="Y504" i="2" s="1"/>
  <c r="Z504" i="2" s="1"/>
  <c r="S490" i="2"/>
  <c r="X490" i="2" s="1"/>
  <c r="Y490" i="2" s="1"/>
  <c r="Z490" i="2" s="1"/>
  <c r="AM490" i="2"/>
  <c r="AR490" i="2" s="1"/>
  <c r="AS490" i="2" s="1"/>
  <c r="AT490" i="2" s="1"/>
  <c r="N490" i="2"/>
  <c r="AC490" i="2"/>
  <c r="AH490" i="2" s="1"/>
  <c r="AI490" i="2" s="1"/>
  <c r="AJ490" i="2" s="1"/>
  <c r="AK309" i="14"/>
  <c r="AL483" i="14"/>
  <c r="AN483" i="14" s="1"/>
  <c r="AP483" i="14" s="1"/>
  <c r="AQ483" i="14" s="1"/>
  <c r="AA483" i="14"/>
  <c r="AC483" i="14" s="1"/>
  <c r="AD483" i="14" s="1"/>
  <c r="AX309" i="14"/>
  <c r="Y309" i="14"/>
  <c r="AA309" i="14" s="1"/>
  <c r="AC309" i="14" s="1"/>
  <c r="AD309" i="14" s="1"/>
  <c r="AK203" i="14"/>
  <c r="AX203" i="14"/>
  <c r="AK222" i="14"/>
  <c r="AX222" i="14"/>
  <c r="Y222" i="14"/>
  <c r="Y203" i="14"/>
  <c r="AA203" i="14" s="1"/>
  <c r="AC203" i="14" s="1"/>
  <c r="AD203" i="14" s="1"/>
  <c r="X171" i="1"/>
  <c r="AE171" i="1"/>
  <c r="W150" i="1"/>
  <c r="Y171" i="1"/>
  <c r="AH171" i="1"/>
  <c r="AT171" i="1" s="1"/>
  <c r="AU171" i="1" s="1"/>
  <c r="M171" i="1"/>
  <c r="N171" i="1" s="1"/>
  <c r="P171" i="1" s="1"/>
  <c r="Q171" i="1" s="1"/>
  <c r="AL222" i="14" l="1"/>
  <c r="AF150" i="1"/>
  <c r="AQ150" i="1"/>
  <c r="AR150" i="1" s="1"/>
  <c r="Y150" i="1"/>
  <c r="AK150" i="1"/>
  <c r="AC722" i="2"/>
  <c r="AH722" i="2" s="1"/>
  <c r="AI722" i="2" s="1"/>
  <c r="AJ722" i="2" s="1"/>
  <c r="AY483" i="14"/>
  <c r="BA483" i="14" s="1"/>
  <c r="BC483" i="14" s="1"/>
  <c r="BD483" i="14" s="1"/>
  <c r="AL309" i="14"/>
  <c r="AA222" i="14"/>
  <c r="AC222" i="14" s="1"/>
  <c r="AD222" i="14" s="1"/>
  <c r="AN222" i="14"/>
  <c r="AP222" i="14" s="1"/>
  <c r="AQ222" i="14" s="1"/>
  <c r="AY222" i="14"/>
  <c r="BA222" i="14" s="1"/>
  <c r="BC222" i="14" s="1"/>
  <c r="BD222" i="14" s="1"/>
  <c r="AL203" i="14"/>
  <c r="Z171" i="1"/>
  <c r="AB171" i="1" s="1"/>
  <c r="AC171" i="1" s="1"/>
  <c r="X150" i="1"/>
  <c r="AF171" i="1"/>
  <c r="AQ171" i="1"/>
  <c r="AR171" i="1" s="1"/>
  <c r="AW171" i="1"/>
  <c r="AI171" i="1"/>
  <c r="Z150" i="1" l="1"/>
  <c r="AB150" i="1" s="1"/>
  <c r="AC150" i="1" s="1"/>
  <c r="AJ150" i="1"/>
  <c r="AL150" i="1" s="1"/>
  <c r="AN150" i="1" s="1"/>
  <c r="AO150" i="1" s="1"/>
  <c r="AY309" i="14"/>
  <c r="BA309" i="14" s="1"/>
  <c r="BC309" i="14" s="1"/>
  <c r="BD309" i="14" s="1"/>
  <c r="AN309" i="14"/>
  <c r="AP309" i="14" s="1"/>
  <c r="AQ309" i="14" s="1"/>
  <c r="AN203" i="14"/>
  <c r="AP203" i="14" s="1"/>
  <c r="AQ203" i="14" s="1"/>
  <c r="AY203" i="14"/>
  <c r="BA203" i="14" s="1"/>
  <c r="BC203" i="14" s="1"/>
  <c r="BD203" i="14" s="1"/>
  <c r="AK171" i="1"/>
  <c r="AJ171" i="1"/>
  <c r="AV171" i="1" s="1"/>
  <c r="AX171" i="1" s="1"/>
  <c r="AZ171" i="1" s="1"/>
  <c r="BA171" i="1" s="1"/>
  <c r="AV150" i="1" l="1"/>
  <c r="AX150" i="1" s="1"/>
  <c r="AZ150" i="1" s="1"/>
  <c r="BA150" i="1" s="1"/>
  <c r="AL171" i="1"/>
  <c r="AN171" i="1" s="1"/>
  <c r="AO171" i="1" s="1"/>
  <c r="AG301" i="1" l="1"/>
  <c r="AS301" i="1" s="1"/>
  <c r="AA301" i="1"/>
  <c r="AM301" i="1" s="1"/>
  <c r="AY301" i="1" s="1"/>
  <c r="V301" i="1"/>
  <c r="W301" i="1" s="1"/>
  <c r="S301" i="1"/>
  <c r="T301" i="1" s="1"/>
  <c r="K301" i="1"/>
  <c r="M301" i="1" s="1"/>
  <c r="H301" i="1"/>
  <c r="X301" i="1" l="1"/>
  <c r="N301" i="1"/>
  <c r="P301" i="1" s="1"/>
  <c r="Q301" i="1" s="1"/>
  <c r="AE301" i="1"/>
  <c r="AQ301" i="1" s="1"/>
  <c r="AR301" i="1" s="1"/>
  <c r="Y301" i="1"/>
  <c r="AH301" i="1"/>
  <c r="AT301" i="1" s="1"/>
  <c r="AU301" i="1" s="1"/>
  <c r="AG20" i="1"/>
  <c r="AS20" i="1" s="1"/>
  <c r="AA20" i="1"/>
  <c r="AM20" i="1" s="1"/>
  <c r="AY20" i="1" s="1"/>
  <c r="V20" i="1"/>
  <c r="W20" i="1" s="1"/>
  <c r="Y20" i="1" s="1"/>
  <c r="S20" i="1"/>
  <c r="T20" i="1" s="1"/>
  <c r="K20" i="1"/>
  <c r="H20" i="1"/>
  <c r="G445" i="1"/>
  <c r="I445" i="1"/>
  <c r="J445" i="1"/>
  <c r="L445" i="1"/>
  <c r="O445" i="1"/>
  <c r="R445" i="1"/>
  <c r="U445" i="1"/>
  <c r="AD445" i="1"/>
  <c r="AP445" i="1"/>
  <c r="F445" i="1"/>
  <c r="G401" i="1"/>
  <c r="I401" i="1"/>
  <c r="J401" i="1"/>
  <c r="L401" i="1"/>
  <c r="O401" i="1"/>
  <c r="R401" i="1"/>
  <c r="U401" i="1"/>
  <c r="AD401" i="1"/>
  <c r="AP401" i="1"/>
  <c r="F401" i="1"/>
  <c r="F355" i="1"/>
  <c r="F337" i="1"/>
  <c r="F315" i="1"/>
  <c r="F294" i="1"/>
  <c r="F281" i="1"/>
  <c r="F264" i="1"/>
  <c r="F244" i="1"/>
  <c r="F225" i="1"/>
  <c r="F205" i="1"/>
  <c r="F189" i="1"/>
  <c r="F172" i="1"/>
  <c r="G152" i="1"/>
  <c r="I152" i="1"/>
  <c r="J152" i="1"/>
  <c r="L152" i="1"/>
  <c r="O152" i="1"/>
  <c r="R152" i="1"/>
  <c r="U152" i="1"/>
  <c r="AD152" i="1"/>
  <c r="AP152" i="1"/>
  <c r="F152" i="1"/>
  <c r="F138" i="1"/>
  <c r="F108" i="1"/>
  <c r="F62" i="1"/>
  <c r="F37" i="1"/>
  <c r="Z301" i="1" l="1"/>
  <c r="AB301" i="1" s="1"/>
  <c r="AC301" i="1" s="1"/>
  <c r="AE20" i="1"/>
  <c r="AF20" i="1" s="1"/>
  <c r="M20" i="1"/>
  <c r="N20" i="1" s="1"/>
  <c r="P20" i="1" s="1"/>
  <c r="Q20" i="1" s="1"/>
  <c r="AF301" i="1"/>
  <c r="AW301" i="1"/>
  <c r="AI301" i="1"/>
  <c r="Z20" i="1"/>
  <c r="AB20" i="1" s="1"/>
  <c r="AC20" i="1" s="1"/>
  <c r="AH20" i="1"/>
  <c r="H384" i="1"/>
  <c r="AQ20" i="1" l="1"/>
  <c r="AR20" i="1" s="1"/>
  <c r="AJ301" i="1"/>
  <c r="AV301" i="1" s="1"/>
  <c r="AX301" i="1" s="1"/>
  <c r="AZ301" i="1" s="1"/>
  <c r="BA301" i="1" s="1"/>
  <c r="AK301" i="1"/>
  <c r="AI20" i="1"/>
  <c r="AK20" i="1" s="1"/>
  <c r="AT20" i="1"/>
  <c r="AU20" i="1" s="1"/>
  <c r="AW20" i="1" s="1"/>
  <c r="AY348" i="1"/>
  <c r="V348" i="1"/>
  <c r="S348" i="1"/>
  <c r="K348" i="1"/>
  <c r="M348" i="1" s="1"/>
  <c r="H348" i="1"/>
  <c r="AY347" i="1"/>
  <c r="V347" i="1"/>
  <c r="S347" i="1"/>
  <c r="K347" i="1"/>
  <c r="M347" i="1" s="1"/>
  <c r="N347" i="1" s="1"/>
  <c r="P347" i="1" s="1"/>
  <c r="Q347" i="1" s="1"/>
  <c r="H347" i="1"/>
  <c r="W347" i="1" l="1"/>
  <c r="AH347" i="1"/>
  <c r="T348" i="1"/>
  <c r="AE348" i="1"/>
  <c r="W348" i="1"/>
  <c r="Y348" i="1" s="1"/>
  <c r="AH348" i="1"/>
  <c r="T347" i="1"/>
  <c r="AE347" i="1"/>
  <c r="AL301" i="1"/>
  <c r="AN301" i="1" s="1"/>
  <c r="AO301" i="1" s="1"/>
  <c r="N348" i="1"/>
  <c r="P348" i="1" s="1"/>
  <c r="Q348" i="1" s="1"/>
  <c r="X348" i="1"/>
  <c r="AG335" i="1"/>
  <c r="AA335" i="1"/>
  <c r="AM335" i="1" s="1"/>
  <c r="AY335" i="1" s="1"/>
  <c r="V335" i="1"/>
  <c r="W335" i="1" s="1"/>
  <c r="S335" i="1"/>
  <c r="T335" i="1" s="1"/>
  <c r="K335" i="1"/>
  <c r="M335" i="1" s="1"/>
  <c r="N335" i="1" s="1"/>
  <c r="P335" i="1" s="1"/>
  <c r="Q335" i="1" s="1"/>
  <c r="H335" i="1"/>
  <c r="X347" i="1" l="1"/>
  <c r="AT348" i="1"/>
  <c r="AU348" i="1" s="1"/>
  <c r="AW348" i="1" s="1"/>
  <c r="AI348" i="1"/>
  <c r="Z348" i="1"/>
  <c r="AB348" i="1" s="1"/>
  <c r="AC348" i="1" s="1"/>
  <c r="AF348" i="1"/>
  <c r="AQ348" i="1"/>
  <c r="AR348" i="1" s="1"/>
  <c r="AT347" i="1"/>
  <c r="AU347" i="1" s="1"/>
  <c r="AW347" i="1" s="1"/>
  <c r="AI347" i="1"/>
  <c r="AK347" i="1" s="1"/>
  <c r="AQ347" i="1"/>
  <c r="AR347" i="1" s="1"/>
  <c r="AF347" i="1"/>
  <c r="Y347" i="1"/>
  <c r="AX20" i="1"/>
  <c r="AZ20" i="1" s="1"/>
  <c r="BA20" i="1" s="1"/>
  <c r="AL20" i="1"/>
  <c r="AN20" i="1" s="1"/>
  <c r="AO20" i="1" s="1"/>
  <c r="X335" i="1"/>
  <c r="Y335" i="1"/>
  <c r="AE335" i="1"/>
  <c r="AS335" i="1"/>
  <c r="AH335" i="1"/>
  <c r="AT335" i="1" s="1"/>
  <c r="AJ347" i="1" l="1"/>
  <c r="AL347" i="1" s="1"/>
  <c r="AN347" i="1" s="1"/>
  <c r="AO347" i="1" s="1"/>
  <c r="Z347" i="1"/>
  <c r="AB347" i="1" s="1"/>
  <c r="AC347" i="1" s="1"/>
  <c r="AJ348" i="1"/>
  <c r="AV348" i="1" s="1"/>
  <c r="AK348" i="1"/>
  <c r="Z335" i="1"/>
  <c r="AB335" i="1" s="1"/>
  <c r="AC335" i="1" s="1"/>
  <c r="AU335" i="1"/>
  <c r="AW335" i="1" s="1"/>
  <c r="AF335" i="1"/>
  <c r="AQ335" i="1"/>
  <c r="AR335" i="1" s="1"/>
  <c r="AI335" i="1"/>
  <c r="AV347" i="1" l="1"/>
  <c r="AX347" i="1" s="1"/>
  <c r="AZ347" i="1" s="1"/>
  <c r="BA347" i="1" s="1"/>
  <c r="AL348" i="1"/>
  <c r="AN348" i="1" s="1"/>
  <c r="AO348" i="1" s="1"/>
  <c r="AX348" i="1"/>
  <c r="AZ348" i="1" s="1"/>
  <c r="BA348" i="1" s="1"/>
  <c r="AK335" i="1"/>
  <c r="AJ335" i="1"/>
  <c r="AV335" i="1" s="1"/>
  <c r="AX335" i="1" s="1"/>
  <c r="AZ335" i="1" s="1"/>
  <c r="BA335" i="1" s="1"/>
  <c r="AL335" i="1" l="1"/>
  <c r="AN335" i="1" s="1"/>
  <c r="AO335" i="1" s="1"/>
  <c r="AG310" i="1" l="1"/>
  <c r="AS310" i="1" s="1"/>
  <c r="AA310" i="1"/>
  <c r="AM310" i="1" s="1"/>
  <c r="AY310" i="1" s="1"/>
  <c r="V310" i="1"/>
  <c r="W310" i="1" s="1"/>
  <c r="S310" i="1"/>
  <c r="T310" i="1" s="1"/>
  <c r="K310" i="1"/>
  <c r="M310" i="1" s="1"/>
  <c r="N310" i="1" s="1"/>
  <c r="P310" i="1" s="1"/>
  <c r="Q310" i="1" s="1"/>
  <c r="H310" i="1"/>
  <c r="X310" i="1" l="1"/>
  <c r="AH310" i="1"/>
  <c r="AT310" i="1" s="1"/>
  <c r="AU310" i="1" s="1"/>
  <c r="AW310" i="1" s="1"/>
  <c r="AE310" i="1"/>
  <c r="Y310" i="1"/>
  <c r="AG274" i="1"/>
  <c r="AS274" i="1" s="1"/>
  <c r="AA274" i="1"/>
  <c r="AM274" i="1" s="1"/>
  <c r="AY274" i="1" s="1"/>
  <c r="V274" i="1"/>
  <c r="W274" i="1" s="1"/>
  <c r="S274" i="1"/>
  <c r="T274" i="1" s="1"/>
  <c r="K274" i="1"/>
  <c r="M274" i="1" s="1"/>
  <c r="N274" i="1" s="1"/>
  <c r="P274" i="1" s="1"/>
  <c r="Q274" i="1" s="1"/>
  <c r="H274" i="1"/>
  <c r="AG271" i="1"/>
  <c r="AA271" i="1"/>
  <c r="AM271" i="1" s="1"/>
  <c r="AY271" i="1" s="1"/>
  <c r="V271" i="1"/>
  <c r="W271" i="1" s="1"/>
  <c r="S271" i="1"/>
  <c r="T271" i="1" s="1"/>
  <c r="K271" i="1"/>
  <c r="M271" i="1" s="1"/>
  <c r="N271" i="1" s="1"/>
  <c r="P271" i="1" s="1"/>
  <c r="Q271" i="1" s="1"/>
  <c r="H271" i="1"/>
  <c r="AY343" i="1"/>
  <c r="V343" i="1"/>
  <c r="S343" i="1"/>
  <c r="AE343" i="1" s="1"/>
  <c r="K343" i="1"/>
  <c r="H343" i="1"/>
  <c r="AG370" i="1"/>
  <c r="AS370" i="1" s="1"/>
  <c r="AA370" i="1"/>
  <c r="AM370" i="1" s="1"/>
  <c r="AY370" i="1" s="1"/>
  <c r="V370" i="1"/>
  <c r="AH370" i="1" s="1"/>
  <c r="S370" i="1"/>
  <c r="T370" i="1" s="1"/>
  <c r="K370" i="1"/>
  <c r="H370" i="1"/>
  <c r="AG300" i="1"/>
  <c r="AS300" i="1" s="1"/>
  <c r="AA300" i="1"/>
  <c r="AM300" i="1" s="1"/>
  <c r="AY300" i="1" s="1"/>
  <c r="V300" i="1"/>
  <c r="W300" i="1" s="1"/>
  <c r="S300" i="1"/>
  <c r="AE300" i="1" s="1"/>
  <c r="K300" i="1"/>
  <c r="H300" i="1"/>
  <c r="AG250" i="1"/>
  <c r="AS250" i="1" s="1"/>
  <c r="AA250" i="1"/>
  <c r="AM250" i="1" s="1"/>
  <c r="AY250" i="1" s="1"/>
  <c r="V250" i="1"/>
  <c r="W250" i="1" s="1"/>
  <c r="S250" i="1"/>
  <c r="T250" i="1" s="1"/>
  <c r="K250" i="1"/>
  <c r="M250" i="1" s="1"/>
  <c r="N250" i="1" s="1"/>
  <c r="P250" i="1" s="1"/>
  <c r="Q250" i="1" s="1"/>
  <c r="H250" i="1"/>
  <c r="AG367" i="1"/>
  <c r="AA367" i="1"/>
  <c r="AM367" i="1" s="1"/>
  <c r="AY367" i="1" s="1"/>
  <c r="V367" i="1"/>
  <c r="W367" i="1" s="1"/>
  <c r="S367" i="1"/>
  <c r="T367" i="1" s="1"/>
  <c r="K367" i="1"/>
  <c r="H367" i="1"/>
  <c r="AG366" i="1"/>
  <c r="AS366" i="1" s="1"/>
  <c r="AA366" i="1"/>
  <c r="AM366" i="1" s="1"/>
  <c r="AY366" i="1" s="1"/>
  <c r="V366" i="1"/>
  <c r="W366" i="1" s="1"/>
  <c r="S366" i="1"/>
  <c r="AE366" i="1" s="1"/>
  <c r="K366" i="1"/>
  <c r="H366" i="1"/>
  <c r="AG419" i="1"/>
  <c r="AS419" i="1" s="1"/>
  <c r="AA419" i="1"/>
  <c r="AM419" i="1" s="1"/>
  <c r="AY419" i="1" s="1"/>
  <c r="V419" i="1"/>
  <c r="AH419" i="1" s="1"/>
  <c r="S419" i="1"/>
  <c r="T419" i="1" s="1"/>
  <c r="K419" i="1"/>
  <c r="H419" i="1"/>
  <c r="AG239" i="1"/>
  <c r="AS239" i="1" s="1"/>
  <c r="AA239" i="1"/>
  <c r="AM239" i="1" s="1"/>
  <c r="AY239" i="1" s="1"/>
  <c r="V239" i="1"/>
  <c r="W239" i="1" s="1"/>
  <c r="S239" i="1"/>
  <c r="T239" i="1" s="1"/>
  <c r="K239" i="1"/>
  <c r="M239" i="1" s="1"/>
  <c r="N239" i="1" s="1"/>
  <c r="P239" i="1" s="1"/>
  <c r="Q239" i="1" s="1"/>
  <c r="H239" i="1"/>
  <c r="AQ343" i="1" l="1"/>
  <c r="AR343" i="1" s="1"/>
  <c r="AF343" i="1"/>
  <c r="W343" i="1"/>
  <c r="Y343" i="1" s="1"/>
  <c r="AH343" i="1"/>
  <c r="M419" i="1"/>
  <c r="N419" i="1" s="1"/>
  <c r="P419" i="1" s="1"/>
  <c r="Q419" i="1" s="1"/>
  <c r="M367" i="1"/>
  <c r="N367" i="1" s="1"/>
  <c r="P367" i="1" s="1"/>
  <c r="Q367" i="1" s="1"/>
  <c r="M370" i="1"/>
  <c r="N370" i="1" s="1"/>
  <c r="P370" i="1" s="1"/>
  <c r="Q370" i="1" s="1"/>
  <c r="M366" i="1"/>
  <c r="N366" i="1" s="1"/>
  <c r="P366" i="1" s="1"/>
  <c r="Q366" i="1" s="1"/>
  <c r="Z310" i="1"/>
  <c r="AB310" i="1" s="1"/>
  <c r="AC310" i="1" s="1"/>
  <c r="M343" i="1"/>
  <c r="N343" i="1" s="1"/>
  <c r="P343" i="1" s="1"/>
  <c r="Q343" i="1" s="1"/>
  <c r="AI310" i="1"/>
  <c r="AK310" i="1" s="1"/>
  <c r="AF310" i="1"/>
  <c r="AQ310" i="1"/>
  <c r="AR310" i="1" s="1"/>
  <c r="X274" i="1"/>
  <c r="X271" i="1"/>
  <c r="Y274" i="1"/>
  <c r="AE274" i="1"/>
  <c r="AH274" i="1"/>
  <c r="AT274" i="1" s="1"/>
  <c r="AU274" i="1" s="1"/>
  <c r="Y271" i="1"/>
  <c r="AE271" i="1"/>
  <c r="AS271" i="1"/>
  <c r="AH271" i="1"/>
  <c r="AT271" i="1" s="1"/>
  <c r="T300" i="1"/>
  <c r="X300" i="1" s="1"/>
  <c r="T343" i="1"/>
  <c r="X343" i="1" s="1"/>
  <c r="AF300" i="1"/>
  <c r="AQ300" i="1"/>
  <c r="AR300" i="1" s="1"/>
  <c r="Y300" i="1"/>
  <c r="AT370" i="1"/>
  <c r="AU370" i="1" s="1"/>
  <c r="AI370" i="1"/>
  <c r="W370" i="1"/>
  <c r="M300" i="1"/>
  <c r="N300" i="1" s="1"/>
  <c r="P300" i="1" s="1"/>
  <c r="Q300" i="1" s="1"/>
  <c r="AE370" i="1"/>
  <c r="AH300" i="1"/>
  <c r="X367" i="1"/>
  <c r="AH250" i="1"/>
  <c r="AT250" i="1" s="1"/>
  <c r="AU250" i="1" s="1"/>
  <c r="AE250" i="1"/>
  <c r="X250" i="1"/>
  <c r="Y250" i="1"/>
  <c r="AE419" i="1"/>
  <c r="AF419" i="1" s="1"/>
  <c r="AE367" i="1"/>
  <c r="AQ367" i="1" s="1"/>
  <c r="AR367" i="1" s="1"/>
  <c r="AH367" i="1"/>
  <c r="AT367" i="1" s="1"/>
  <c r="Y367" i="1"/>
  <c r="AF366" i="1"/>
  <c r="AQ366" i="1"/>
  <c r="AR366" i="1" s="1"/>
  <c r="Y366" i="1"/>
  <c r="AT419" i="1"/>
  <c r="AU419" i="1" s="1"/>
  <c r="AI419" i="1"/>
  <c r="W419" i="1"/>
  <c r="X419" i="1" s="1"/>
  <c r="T366" i="1"/>
  <c r="X366" i="1" s="1"/>
  <c r="AH366" i="1"/>
  <c r="AT366" i="1" s="1"/>
  <c r="AU366" i="1" s="1"/>
  <c r="AS367" i="1"/>
  <c r="AE239" i="1"/>
  <c r="AF239" i="1" s="1"/>
  <c r="X239" i="1"/>
  <c r="Y239" i="1"/>
  <c r="AH239" i="1"/>
  <c r="AT239" i="1" s="1"/>
  <c r="AU239" i="1" s="1"/>
  <c r="AG223" i="1"/>
  <c r="AA223" i="1"/>
  <c r="AM223" i="1" s="1"/>
  <c r="AY223" i="1" s="1"/>
  <c r="V223" i="1"/>
  <c r="W223" i="1" s="1"/>
  <c r="S223" i="1"/>
  <c r="T223" i="1" s="1"/>
  <c r="K223" i="1"/>
  <c r="H223" i="1"/>
  <c r="AG222" i="1"/>
  <c r="AS222" i="1" s="1"/>
  <c r="AA222" i="1"/>
  <c r="AM222" i="1" s="1"/>
  <c r="AY222" i="1" s="1"/>
  <c r="V222" i="1"/>
  <c r="W222" i="1" s="1"/>
  <c r="S222" i="1"/>
  <c r="T222" i="1" s="1"/>
  <c r="K222" i="1"/>
  <c r="H222" i="1"/>
  <c r="AG197" i="1"/>
  <c r="AA197" i="1"/>
  <c r="AM197" i="1" s="1"/>
  <c r="AY197" i="1" s="1"/>
  <c r="V197" i="1"/>
  <c r="W197" i="1" s="1"/>
  <c r="S197" i="1"/>
  <c r="T197" i="1" s="1"/>
  <c r="K197" i="1"/>
  <c r="M197" i="1" s="1"/>
  <c r="N197" i="1" s="1"/>
  <c r="P197" i="1" s="1"/>
  <c r="Q197" i="1" s="1"/>
  <c r="H197" i="1"/>
  <c r="AG415" i="1"/>
  <c r="AS415" i="1" s="1"/>
  <c r="AA415" i="1"/>
  <c r="AM415" i="1" s="1"/>
  <c r="AY415" i="1" s="1"/>
  <c r="V415" i="1"/>
  <c r="AH415" i="1" s="1"/>
  <c r="AT415" i="1" s="1"/>
  <c r="S415" i="1"/>
  <c r="T415" i="1" s="1"/>
  <c r="K415" i="1"/>
  <c r="H415" i="1"/>
  <c r="AT343" i="1" l="1"/>
  <c r="AU343" i="1" s="1"/>
  <c r="AW343" i="1" s="1"/>
  <c r="AI343" i="1"/>
  <c r="Z343" i="1"/>
  <c r="AB343" i="1" s="1"/>
  <c r="AC343" i="1" s="1"/>
  <c r="M415" i="1"/>
  <c r="N415" i="1" s="1"/>
  <c r="P415" i="1" s="1"/>
  <c r="AJ310" i="1"/>
  <c r="AL310" i="1" s="1"/>
  <c r="AN310" i="1" s="1"/>
  <c r="AO310" i="1" s="1"/>
  <c r="Z274" i="1"/>
  <c r="AB274" i="1" s="1"/>
  <c r="AC274" i="1" s="1"/>
  <c r="Z271" i="1"/>
  <c r="AB271" i="1" s="1"/>
  <c r="AC271" i="1" s="1"/>
  <c r="Z300" i="1"/>
  <c r="AB300" i="1" s="1"/>
  <c r="AC300" i="1" s="1"/>
  <c r="AW274" i="1"/>
  <c r="AF274" i="1"/>
  <c r="AQ274" i="1"/>
  <c r="AR274" i="1" s="1"/>
  <c r="AI274" i="1"/>
  <c r="AU271" i="1"/>
  <c r="AF271" i="1"/>
  <c r="AQ271" i="1"/>
  <c r="AR271" i="1" s="1"/>
  <c r="AI271" i="1"/>
  <c r="AW370" i="1"/>
  <c r="AK370" i="1"/>
  <c r="Y370" i="1"/>
  <c r="AI300" i="1"/>
  <c r="AT300" i="1"/>
  <c r="AU300" i="1" s="1"/>
  <c r="AF370" i="1"/>
  <c r="AQ370" i="1"/>
  <c r="AR370" i="1" s="1"/>
  <c r="X370" i="1"/>
  <c r="AQ419" i="1"/>
  <c r="AR419" i="1" s="1"/>
  <c r="AU367" i="1"/>
  <c r="AW367" i="1" s="1"/>
  <c r="AI250" i="1"/>
  <c r="AK250" i="1" s="1"/>
  <c r="Z367" i="1"/>
  <c r="AB367" i="1" s="1"/>
  <c r="AC367" i="1" s="1"/>
  <c r="Z250" i="1"/>
  <c r="AB250" i="1" s="1"/>
  <c r="AC250" i="1" s="1"/>
  <c r="AQ250" i="1"/>
  <c r="AR250" i="1" s="1"/>
  <c r="AF250" i="1"/>
  <c r="AW250" i="1"/>
  <c r="AI367" i="1"/>
  <c r="AK367" i="1" s="1"/>
  <c r="AF367" i="1"/>
  <c r="Z366" i="1"/>
  <c r="AB366" i="1" s="1"/>
  <c r="AC366" i="1" s="1"/>
  <c r="AJ419" i="1"/>
  <c r="AW419" i="1"/>
  <c r="AW366" i="1"/>
  <c r="AK419" i="1"/>
  <c r="Y419" i="1"/>
  <c r="Z419" i="1" s="1"/>
  <c r="AB419" i="1" s="1"/>
  <c r="AC419" i="1" s="1"/>
  <c r="AI366" i="1"/>
  <c r="AJ366" i="1" s="1"/>
  <c r="AV366" i="1" s="1"/>
  <c r="AQ239" i="1"/>
  <c r="AR239" i="1" s="1"/>
  <c r="Z239" i="1"/>
  <c r="AB239" i="1" s="1"/>
  <c r="AC239" i="1" s="1"/>
  <c r="X223" i="1"/>
  <c r="X197" i="1"/>
  <c r="X222" i="1"/>
  <c r="AI239" i="1"/>
  <c r="AJ239" i="1" s="1"/>
  <c r="AW239" i="1"/>
  <c r="M223" i="1"/>
  <c r="N223" i="1" s="1"/>
  <c r="P223" i="1" s="1"/>
  <c r="Q223" i="1" s="1"/>
  <c r="M222" i="1"/>
  <c r="N222" i="1" s="1"/>
  <c r="P222" i="1" s="1"/>
  <c r="Q222" i="1" s="1"/>
  <c r="AE222" i="1"/>
  <c r="Y223" i="1"/>
  <c r="AE223" i="1"/>
  <c r="AS223" i="1"/>
  <c r="AH223" i="1"/>
  <c r="AT223" i="1" s="1"/>
  <c r="Y222" i="1"/>
  <c r="AH222" i="1"/>
  <c r="AT222" i="1" s="1"/>
  <c r="AU222" i="1" s="1"/>
  <c r="W415" i="1"/>
  <c r="Y415" i="1" s="1"/>
  <c r="Y197" i="1"/>
  <c r="AE197" i="1"/>
  <c r="AS197" i="1"/>
  <c r="AH197" i="1"/>
  <c r="AT197" i="1" s="1"/>
  <c r="AE415" i="1"/>
  <c r="AF415" i="1" s="1"/>
  <c r="AI415" i="1"/>
  <c r="AU415" i="1"/>
  <c r="AY104" i="1"/>
  <c r="V104" i="1"/>
  <c r="S104" i="1"/>
  <c r="K104" i="1"/>
  <c r="H104" i="1"/>
  <c r="AY102" i="1"/>
  <c r="V102" i="1"/>
  <c r="S102" i="1"/>
  <c r="K102" i="1"/>
  <c r="H102" i="1"/>
  <c r="T102" i="1" l="1"/>
  <c r="AE102" i="1"/>
  <c r="W102" i="1"/>
  <c r="Y102" i="1" s="1"/>
  <c r="AH102" i="1"/>
  <c r="AJ343" i="1"/>
  <c r="AV343" i="1" s="1"/>
  <c r="AX343" i="1" s="1"/>
  <c r="AZ343" i="1" s="1"/>
  <c r="BA343" i="1" s="1"/>
  <c r="AK343" i="1"/>
  <c r="T104" i="1"/>
  <c r="AE104" i="1"/>
  <c r="W104" i="1"/>
  <c r="Y104" i="1" s="1"/>
  <c r="AH104" i="1"/>
  <c r="Q415" i="1"/>
  <c r="AV310" i="1"/>
  <c r="AX310" i="1" s="1"/>
  <c r="AZ310" i="1" s="1"/>
  <c r="BA310" i="1" s="1"/>
  <c r="AJ274" i="1"/>
  <c r="AV274" i="1" s="1"/>
  <c r="AX274" i="1" s="1"/>
  <c r="AZ274" i="1" s="1"/>
  <c r="BA274" i="1" s="1"/>
  <c r="AK274" i="1"/>
  <c r="AK271" i="1"/>
  <c r="AJ271" i="1"/>
  <c r="AW271" i="1"/>
  <c r="Z370" i="1"/>
  <c r="AB370" i="1" s="1"/>
  <c r="AC370" i="1" s="1"/>
  <c r="AJ370" i="1"/>
  <c r="AL370" i="1" s="1"/>
  <c r="AN370" i="1" s="1"/>
  <c r="AO370" i="1" s="1"/>
  <c r="AW300" i="1"/>
  <c r="AK300" i="1"/>
  <c r="AJ300" i="1"/>
  <c r="AV300" i="1" s="1"/>
  <c r="AV419" i="1"/>
  <c r="AX419" i="1" s="1"/>
  <c r="AZ419" i="1" s="1"/>
  <c r="BA419" i="1" s="1"/>
  <c r="AJ250" i="1"/>
  <c r="AL250" i="1" s="1"/>
  <c r="AN250" i="1" s="1"/>
  <c r="AO250" i="1" s="1"/>
  <c r="AX366" i="1"/>
  <c r="AZ366" i="1" s="1"/>
  <c r="BA366" i="1" s="1"/>
  <c r="AK239" i="1"/>
  <c r="AL239" i="1" s="1"/>
  <c r="AN239" i="1" s="1"/>
  <c r="AO239" i="1" s="1"/>
  <c r="AJ367" i="1"/>
  <c r="AV367" i="1" s="1"/>
  <c r="AX367" i="1" s="1"/>
  <c r="AZ367" i="1" s="1"/>
  <c r="BA367" i="1" s="1"/>
  <c r="AL419" i="1"/>
  <c r="AN419" i="1" s="1"/>
  <c r="AO419" i="1" s="1"/>
  <c r="AK366" i="1"/>
  <c r="AL366" i="1" s="1"/>
  <c r="AN366" i="1" s="1"/>
  <c r="AO366" i="1" s="1"/>
  <c r="AV239" i="1"/>
  <c r="AX239" i="1" s="1"/>
  <c r="AZ239" i="1" s="1"/>
  <c r="BA239" i="1" s="1"/>
  <c r="Z223" i="1"/>
  <c r="AB223" i="1" s="1"/>
  <c r="AC223" i="1" s="1"/>
  <c r="Z222" i="1"/>
  <c r="AB222" i="1" s="1"/>
  <c r="AC222" i="1" s="1"/>
  <c r="Z197" i="1"/>
  <c r="AB197" i="1" s="1"/>
  <c r="AC197" i="1" s="1"/>
  <c r="AF222" i="1"/>
  <c r="AQ222" i="1"/>
  <c r="AR222" i="1" s="1"/>
  <c r="AF223" i="1"/>
  <c r="AQ223" i="1"/>
  <c r="AR223" i="1" s="1"/>
  <c r="AI223" i="1"/>
  <c r="AU223" i="1"/>
  <c r="AW222" i="1"/>
  <c r="AI222" i="1"/>
  <c r="X415" i="1"/>
  <c r="Z415" i="1" s="1"/>
  <c r="AB415" i="1" s="1"/>
  <c r="AC415" i="1" s="1"/>
  <c r="AQ415" i="1"/>
  <c r="AR415" i="1" s="1"/>
  <c r="AU197" i="1"/>
  <c r="AF197" i="1"/>
  <c r="AQ197" i="1"/>
  <c r="AR197" i="1" s="1"/>
  <c r="AI197" i="1"/>
  <c r="AW415" i="1"/>
  <c r="AK415" i="1"/>
  <c r="M104" i="1"/>
  <c r="N104" i="1" s="1"/>
  <c r="P104" i="1" s="1"/>
  <c r="Q104" i="1" s="1"/>
  <c r="M102" i="1"/>
  <c r="N102" i="1" s="1"/>
  <c r="P102" i="1" s="1"/>
  <c r="Q102" i="1" s="1"/>
  <c r="AG84" i="1"/>
  <c r="AS84" i="1" s="1"/>
  <c r="AA84" i="1"/>
  <c r="V84" i="1"/>
  <c r="AH84" i="1" s="1"/>
  <c r="AT84" i="1" s="1"/>
  <c r="S84" i="1"/>
  <c r="T84" i="1" s="1"/>
  <c r="K84" i="1"/>
  <c r="H84" i="1"/>
  <c r="AG81" i="1"/>
  <c r="AS81" i="1" s="1"/>
  <c r="AA81" i="1"/>
  <c r="V81" i="1"/>
  <c r="W81" i="1" s="1"/>
  <c r="Y81" i="1" s="1"/>
  <c r="S81" i="1"/>
  <c r="T81" i="1" s="1"/>
  <c r="K81" i="1"/>
  <c r="H81" i="1"/>
  <c r="AG61" i="1"/>
  <c r="AA61" i="1"/>
  <c r="AM61" i="1" s="1"/>
  <c r="AY61" i="1" s="1"/>
  <c r="V61" i="1"/>
  <c r="W61" i="1" s="1"/>
  <c r="Y61" i="1" s="1"/>
  <c r="S61" i="1"/>
  <c r="T61" i="1" s="1"/>
  <c r="K61" i="1"/>
  <c r="M61" i="1" s="1"/>
  <c r="H61" i="1"/>
  <c r="AG60" i="1"/>
  <c r="AS60" i="1" s="1"/>
  <c r="AA60" i="1"/>
  <c r="AM60" i="1" s="1"/>
  <c r="AY60" i="1" s="1"/>
  <c r="V60" i="1"/>
  <c r="AH60" i="1" s="1"/>
  <c r="AT60" i="1" s="1"/>
  <c r="S60" i="1"/>
  <c r="T60" i="1" s="1"/>
  <c r="K60" i="1"/>
  <c r="H60" i="1"/>
  <c r="AG59" i="1"/>
  <c r="AS59" i="1" s="1"/>
  <c r="AA59" i="1"/>
  <c r="AM59" i="1" s="1"/>
  <c r="AY59" i="1" s="1"/>
  <c r="V59" i="1"/>
  <c r="AH59" i="1" s="1"/>
  <c r="AT59" i="1" s="1"/>
  <c r="S59" i="1"/>
  <c r="T59" i="1" s="1"/>
  <c r="K59" i="1"/>
  <c r="M59" i="1" s="1"/>
  <c r="N59" i="1" s="1"/>
  <c r="P59" i="1" s="1"/>
  <c r="Q59" i="1" s="1"/>
  <c r="H59" i="1"/>
  <c r="AG58" i="1"/>
  <c r="AS58" i="1" s="1"/>
  <c r="AA58" i="1"/>
  <c r="AM58" i="1" s="1"/>
  <c r="AY58" i="1" s="1"/>
  <c r="V58" i="1"/>
  <c r="W58" i="1" s="1"/>
  <c r="Y58" i="1" s="1"/>
  <c r="S58" i="1"/>
  <c r="T58" i="1" s="1"/>
  <c r="K58" i="1"/>
  <c r="H58" i="1"/>
  <c r="AG57" i="1"/>
  <c r="AS57" i="1" s="1"/>
  <c r="AA57" i="1"/>
  <c r="AM57" i="1" s="1"/>
  <c r="AY57" i="1" s="1"/>
  <c r="V57" i="1"/>
  <c r="AH57" i="1" s="1"/>
  <c r="S57" i="1"/>
  <c r="T57" i="1" s="1"/>
  <c r="K57" i="1"/>
  <c r="M57" i="1" s="1"/>
  <c r="H57" i="1"/>
  <c r="M84" i="1" l="1"/>
  <c r="N84" i="1" s="1"/>
  <c r="P84" i="1" s="1"/>
  <c r="Q84" i="1" s="1"/>
  <c r="M81" i="1"/>
  <c r="X104" i="1"/>
  <c r="Z104" i="1" s="1"/>
  <c r="AB104" i="1" s="1"/>
  <c r="AC104" i="1" s="1"/>
  <c r="X102" i="1"/>
  <c r="Z102" i="1" s="1"/>
  <c r="AB102" i="1" s="1"/>
  <c r="AC102" i="1" s="1"/>
  <c r="AU84" i="1"/>
  <c r="AW84" i="1" s="1"/>
  <c r="AT104" i="1"/>
  <c r="AU104" i="1" s="1"/>
  <c r="AW104" i="1" s="1"/>
  <c r="AI104" i="1"/>
  <c r="AK104" i="1" s="1"/>
  <c r="AQ104" i="1"/>
  <c r="AR104" i="1" s="1"/>
  <c r="AF104" i="1"/>
  <c r="AL343" i="1"/>
  <c r="AN343" i="1" s="1"/>
  <c r="AO343" i="1" s="1"/>
  <c r="AM81" i="1"/>
  <c r="AY81" i="1" s="1"/>
  <c r="AT102" i="1"/>
  <c r="AU102" i="1" s="1"/>
  <c r="AW102" i="1" s="1"/>
  <c r="AI102" i="1"/>
  <c r="AK102" i="1" s="1"/>
  <c r="AM84" i="1"/>
  <c r="AY84" i="1" s="1"/>
  <c r="AF102" i="1"/>
  <c r="AQ102" i="1"/>
  <c r="AR102" i="1" s="1"/>
  <c r="AL274" i="1"/>
  <c r="AN274" i="1" s="1"/>
  <c r="AO274" i="1" s="1"/>
  <c r="AL271" i="1"/>
  <c r="AN271" i="1" s="1"/>
  <c r="AO271" i="1" s="1"/>
  <c r="AV370" i="1"/>
  <c r="AX370" i="1" s="1"/>
  <c r="AZ370" i="1" s="1"/>
  <c r="BA370" i="1" s="1"/>
  <c r="AV271" i="1"/>
  <c r="AX271" i="1" s="1"/>
  <c r="AZ271" i="1" s="1"/>
  <c r="BA271" i="1" s="1"/>
  <c r="AX300" i="1"/>
  <c r="AZ300" i="1" s="1"/>
  <c r="BA300" i="1" s="1"/>
  <c r="AL300" i="1"/>
  <c r="AN300" i="1" s="1"/>
  <c r="AO300" i="1" s="1"/>
  <c r="AV250" i="1"/>
  <c r="AX250" i="1" s="1"/>
  <c r="AZ250" i="1" s="1"/>
  <c r="BA250" i="1" s="1"/>
  <c r="AL367" i="1"/>
  <c r="AN367" i="1" s="1"/>
  <c r="AO367" i="1" s="1"/>
  <c r="AJ415" i="1"/>
  <c r="AV415" i="1" s="1"/>
  <c r="AX415" i="1" s="1"/>
  <c r="AZ415" i="1" s="1"/>
  <c r="BA415" i="1" s="1"/>
  <c r="AW223" i="1"/>
  <c r="AK223" i="1"/>
  <c r="AJ223" i="1"/>
  <c r="AV223" i="1" s="1"/>
  <c r="AK222" i="1"/>
  <c r="AJ222" i="1"/>
  <c r="AV222" i="1" s="1"/>
  <c r="AX222" i="1" s="1"/>
  <c r="AZ222" i="1" s="1"/>
  <c r="BA222" i="1" s="1"/>
  <c r="AK197" i="1"/>
  <c r="AJ197" i="1"/>
  <c r="AW197" i="1"/>
  <c r="X58" i="1"/>
  <c r="X81" i="1"/>
  <c r="AE81" i="1"/>
  <c r="AQ81" i="1" s="1"/>
  <c r="AR81" i="1" s="1"/>
  <c r="N81" i="1"/>
  <c r="P81" i="1" s="1"/>
  <c r="Q81" i="1" s="1"/>
  <c r="W84" i="1"/>
  <c r="Y84" i="1" s="1"/>
  <c r="AI84" i="1"/>
  <c r="AK84" i="1" s="1"/>
  <c r="AE84" i="1"/>
  <c r="AQ84" i="1" s="1"/>
  <c r="AR84" i="1" s="1"/>
  <c r="AH81" i="1"/>
  <c r="AT81" i="1" s="1"/>
  <c r="AU81" i="1" s="1"/>
  <c r="AW81" i="1" s="1"/>
  <c r="W57" i="1"/>
  <c r="Y57" i="1" s="1"/>
  <c r="X61" i="1"/>
  <c r="W59" i="1"/>
  <c r="Y59" i="1" s="1"/>
  <c r="AE60" i="1"/>
  <c r="AF60" i="1" s="1"/>
  <c r="M60" i="1"/>
  <c r="N60" i="1" s="1"/>
  <c r="P60" i="1" s="1"/>
  <c r="Q60" i="1" s="1"/>
  <c r="AE59" i="1"/>
  <c r="M58" i="1"/>
  <c r="N58" i="1" s="1"/>
  <c r="P58" i="1" s="1"/>
  <c r="Q58" i="1" s="1"/>
  <c r="AE58" i="1"/>
  <c r="AF58" i="1" s="1"/>
  <c r="N61" i="1"/>
  <c r="P61" i="1" s="1"/>
  <c r="Q61" i="1" s="1"/>
  <c r="N57" i="1"/>
  <c r="P57" i="1" s="1"/>
  <c r="Q57" i="1" s="1"/>
  <c r="AE57" i="1"/>
  <c r="AF57" i="1" s="1"/>
  <c r="AE61" i="1"/>
  <c r="AS61" i="1"/>
  <c r="AH61" i="1"/>
  <c r="AT61" i="1" s="1"/>
  <c r="W60" i="1"/>
  <c r="AI60" i="1"/>
  <c r="AK60" i="1" s="1"/>
  <c r="AU60" i="1"/>
  <c r="AW60" i="1" s="1"/>
  <c r="AI59" i="1"/>
  <c r="AK59" i="1" s="1"/>
  <c r="AU59" i="1"/>
  <c r="AW59" i="1" s="1"/>
  <c r="AH58" i="1"/>
  <c r="AT58" i="1" s="1"/>
  <c r="AU58" i="1" s="1"/>
  <c r="AW58" i="1" s="1"/>
  <c r="AI57" i="1"/>
  <c r="AK57" i="1" s="1"/>
  <c r="AT57" i="1"/>
  <c r="AU57" i="1" s="1"/>
  <c r="AW57" i="1" s="1"/>
  <c r="AJ104" i="1" l="1"/>
  <c r="AL104" i="1" s="1"/>
  <c r="AN104" i="1" s="1"/>
  <c r="AO104" i="1" s="1"/>
  <c r="X60" i="1"/>
  <c r="AJ60" i="1" s="1"/>
  <c r="Y60" i="1"/>
  <c r="AJ102" i="1"/>
  <c r="AL102" i="1" s="1"/>
  <c r="AN102" i="1" s="1"/>
  <c r="AO102" i="1" s="1"/>
  <c r="AL197" i="1"/>
  <c r="AN197" i="1" s="1"/>
  <c r="AO197" i="1" s="1"/>
  <c r="AL415" i="1"/>
  <c r="AN415" i="1" s="1"/>
  <c r="AO415" i="1" s="1"/>
  <c r="AX223" i="1"/>
  <c r="AZ223" i="1" s="1"/>
  <c r="BA223" i="1" s="1"/>
  <c r="AL223" i="1"/>
  <c r="AN223" i="1" s="1"/>
  <c r="AO223" i="1" s="1"/>
  <c r="AL222" i="1"/>
  <c r="AN222" i="1" s="1"/>
  <c r="AO222" i="1" s="1"/>
  <c r="AV197" i="1"/>
  <c r="AX197" i="1" s="1"/>
  <c r="AZ197" i="1" s="1"/>
  <c r="BA197" i="1" s="1"/>
  <c r="Z81" i="1"/>
  <c r="AB81" i="1" s="1"/>
  <c r="AC81" i="1" s="1"/>
  <c r="Z58" i="1"/>
  <c r="AB58" i="1" s="1"/>
  <c r="AC58" i="1" s="1"/>
  <c r="AF81" i="1"/>
  <c r="X84" i="1"/>
  <c r="Z84" i="1" s="1"/>
  <c r="AB84" i="1" s="1"/>
  <c r="AC84" i="1" s="1"/>
  <c r="AF84" i="1"/>
  <c r="AI81" i="1"/>
  <c r="AK81" i="1" s="1"/>
  <c r="X57" i="1"/>
  <c r="Z57" i="1" s="1"/>
  <c r="AB57" i="1" s="1"/>
  <c r="AC57" i="1" s="1"/>
  <c r="Z61" i="1"/>
  <c r="AB61" i="1" s="1"/>
  <c r="AC61" i="1" s="1"/>
  <c r="AQ60" i="1"/>
  <c r="AR60" i="1" s="1"/>
  <c r="AQ57" i="1"/>
  <c r="AR57" i="1" s="1"/>
  <c r="X59" i="1"/>
  <c r="Z59" i="1" s="1"/>
  <c r="AB59" i="1" s="1"/>
  <c r="AC59" i="1" s="1"/>
  <c r="AQ58" i="1"/>
  <c r="AR58" i="1" s="1"/>
  <c r="AF59" i="1"/>
  <c r="AQ59" i="1"/>
  <c r="AR59" i="1" s="1"/>
  <c r="AF61" i="1"/>
  <c r="AQ61" i="1"/>
  <c r="AR61" i="1" s="1"/>
  <c r="AI61" i="1"/>
  <c r="AK61" i="1" s="1"/>
  <c r="AU61" i="1"/>
  <c r="AW61" i="1" s="1"/>
  <c r="AI58" i="1"/>
  <c r="AK58" i="1" s="1"/>
  <c r="Z60" i="1" l="1"/>
  <c r="AB60" i="1" s="1"/>
  <c r="AC60" i="1" s="1"/>
  <c r="AV104" i="1"/>
  <c r="AX104" i="1" s="1"/>
  <c r="AZ104" i="1" s="1"/>
  <c r="BA104" i="1" s="1"/>
  <c r="AV102" i="1"/>
  <c r="AX102" i="1" s="1"/>
  <c r="AZ102" i="1" s="1"/>
  <c r="BA102" i="1" s="1"/>
  <c r="AJ84" i="1"/>
  <c r="AJ81" i="1"/>
  <c r="AV81" i="1" s="1"/>
  <c r="AJ57" i="1"/>
  <c r="AL57" i="1" s="1"/>
  <c r="AN57" i="1" s="1"/>
  <c r="AO57" i="1" s="1"/>
  <c r="AV60" i="1"/>
  <c r="AX60" i="1" s="1"/>
  <c r="AZ60" i="1" s="1"/>
  <c r="BA60" i="1" s="1"/>
  <c r="AL60" i="1"/>
  <c r="AN60" i="1" s="1"/>
  <c r="AO60" i="1" s="1"/>
  <c r="AJ59" i="1"/>
  <c r="AL59" i="1" s="1"/>
  <c r="AN59" i="1" s="1"/>
  <c r="AO59" i="1" s="1"/>
  <c r="AJ61" i="1"/>
  <c r="AV61" i="1" s="1"/>
  <c r="AJ58" i="1"/>
  <c r="AV58" i="1" s="1"/>
  <c r="AX58" i="1" s="1"/>
  <c r="AZ58" i="1" s="1"/>
  <c r="BA58" i="1" s="1"/>
  <c r="AV84" i="1" l="1"/>
  <c r="AX84" i="1" s="1"/>
  <c r="AZ84" i="1" s="1"/>
  <c r="BA84" i="1" s="1"/>
  <c r="AL84" i="1"/>
  <c r="AN84" i="1" s="1"/>
  <c r="AO84" i="1" s="1"/>
  <c r="AL81" i="1"/>
  <c r="AN81" i="1" s="1"/>
  <c r="AO81" i="1" s="1"/>
  <c r="AV57" i="1"/>
  <c r="AX57" i="1" s="1"/>
  <c r="AZ57" i="1" s="1"/>
  <c r="BA57" i="1" s="1"/>
  <c r="AX81" i="1"/>
  <c r="AZ81" i="1" s="1"/>
  <c r="BA81" i="1" s="1"/>
  <c r="AX61" i="1"/>
  <c r="AZ61" i="1" s="1"/>
  <c r="BA61" i="1" s="1"/>
  <c r="AV59" i="1"/>
  <c r="AX59" i="1" s="1"/>
  <c r="AZ59" i="1" s="1"/>
  <c r="BA59" i="1" s="1"/>
  <c r="AL61" i="1"/>
  <c r="AN61" i="1" s="1"/>
  <c r="AO61" i="1" s="1"/>
  <c r="AL58" i="1"/>
  <c r="AN58" i="1" s="1"/>
  <c r="AO58" i="1" s="1"/>
  <c r="AG18" i="1" l="1"/>
  <c r="AA18" i="1"/>
  <c r="AM18" i="1" s="1"/>
  <c r="AY18" i="1" s="1"/>
  <c r="V18" i="1"/>
  <c r="W18" i="1" s="1"/>
  <c r="Y18" i="1" s="1"/>
  <c r="S18" i="1"/>
  <c r="T18" i="1" s="1"/>
  <c r="K18" i="1"/>
  <c r="H18" i="1"/>
  <c r="AG31" i="1"/>
  <c r="AA31" i="1"/>
  <c r="AM31" i="1" s="1"/>
  <c r="AY31" i="1" s="1"/>
  <c r="V31" i="1"/>
  <c r="W31" i="1" s="1"/>
  <c r="Y31" i="1" s="1"/>
  <c r="S31" i="1"/>
  <c r="T31" i="1" s="1"/>
  <c r="K31" i="1"/>
  <c r="H31" i="1"/>
  <c r="AG34" i="1"/>
  <c r="AA34" i="1"/>
  <c r="AM34" i="1" s="1"/>
  <c r="AY34" i="1" s="1"/>
  <c r="V34" i="1"/>
  <c r="W34" i="1" s="1"/>
  <c r="Y34" i="1" s="1"/>
  <c r="S34" i="1"/>
  <c r="T34" i="1" s="1"/>
  <c r="K34" i="1"/>
  <c r="H34" i="1"/>
  <c r="M31" i="1" l="1"/>
  <c r="N31" i="1" s="1"/>
  <c r="P31" i="1" s="1"/>
  <c r="Q31" i="1" s="1"/>
  <c r="M18" i="1"/>
  <c r="N18" i="1" s="1"/>
  <c r="P18" i="1" s="1"/>
  <c r="Q18" i="1" s="1"/>
  <c r="X18" i="1"/>
  <c r="M34" i="1"/>
  <c r="N34" i="1" s="1"/>
  <c r="P34" i="1" s="1"/>
  <c r="Q34" i="1" s="1"/>
  <c r="AE18" i="1"/>
  <c r="AS18" i="1"/>
  <c r="AH18" i="1"/>
  <c r="AT18" i="1" s="1"/>
  <c r="X31" i="1"/>
  <c r="AE31" i="1"/>
  <c r="AF31" i="1" s="1"/>
  <c r="AE34" i="1"/>
  <c r="AF34" i="1" s="1"/>
  <c r="AH31" i="1"/>
  <c r="AT31" i="1" s="1"/>
  <c r="AS31" i="1"/>
  <c r="X34" i="1"/>
  <c r="AS34" i="1"/>
  <c r="AH34" i="1"/>
  <c r="AT34" i="1" s="1"/>
  <c r="I1100" i="2"/>
  <c r="N1100" i="2" s="1"/>
  <c r="Q1100" i="2"/>
  <c r="R1100" i="2"/>
  <c r="AB1100" i="2" s="1"/>
  <c r="AL1100" i="2" s="1"/>
  <c r="W1100" i="2"/>
  <c r="AG1100" i="2" s="1"/>
  <c r="AQ1100" i="2" s="1"/>
  <c r="W1077" i="2"/>
  <c r="AG1077" i="2" s="1"/>
  <c r="R1077" i="2"/>
  <c r="AB1077" i="2" s="1"/>
  <c r="AL1077" i="2" s="1"/>
  <c r="Q1077" i="2"/>
  <c r="I1077" i="2"/>
  <c r="O1077" i="2" s="1"/>
  <c r="P1077" i="2" s="1"/>
  <c r="AQ31" i="1" l="1"/>
  <c r="AR31" i="1" s="1"/>
  <c r="Z18" i="1"/>
  <c r="AB18" i="1" s="1"/>
  <c r="AC18" i="1" s="1"/>
  <c r="Z34" i="1"/>
  <c r="AB34" i="1" s="1"/>
  <c r="AC34" i="1" s="1"/>
  <c r="AI18" i="1"/>
  <c r="AK18" i="1" s="1"/>
  <c r="AU18" i="1"/>
  <c r="AW18" i="1" s="1"/>
  <c r="AF18" i="1"/>
  <c r="AQ18" i="1"/>
  <c r="AR18" i="1" s="1"/>
  <c r="AU31" i="1"/>
  <c r="AW31" i="1" s="1"/>
  <c r="Z31" i="1"/>
  <c r="AB31" i="1" s="1"/>
  <c r="AC31" i="1" s="1"/>
  <c r="AQ34" i="1"/>
  <c r="AR34" i="1" s="1"/>
  <c r="AI31" i="1"/>
  <c r="AK31" i="1" s="1"/>
  <c r="AU34" i="1"/>
  <c r="AW34" i="1" s="1"/>
  <c r="AI34" i="1"/>
  <c r="AK34" i="1" s="1"/>
  <c r="S1100" i="2"/>
  <c r="X1100" i="2" s="1"/>
  <c r="Y1100" i="2" s="1"/>
  <c r="Z1100" i="2" s="1"/>
  <c r="O1100" i="2"/>
  <c r="P1100" i="2" s="1"/>
  <c r="AA1100" i="2"/>
  <c r="N1077" i="2"/>
  <c r="S1077" i="2"/>
  <c r="X1077" i="2" s="1"/>
  <c r="Y1077" i="2" s="1"/>
  <c r="Z1077" i="2" s="1"/>
  <c r="AA1077" i="2"/>
  <c r="AK1077" i="2" s="1"/>
  <c r="AQ1077" i="2"/>
  <c r="U197" i="10"/>
  <c r="AD197" i="10" s="1"/>
  <c r="AM197" i="10" s="1"/>
  <c r="Q197" i="10"/>
  <c r="P197" i="10"/>
  <c r="Y197" i="10" s="1"/>
  <c r="AH197" i="10" s="1"/>
  <c r="I197" i="10"/>
  <c r="K197" i="10" s="1"/>
  <c r="M197" i="10" s="1"/>
  <c r="N197" i="10" s="1"/>
  <c r="U196" i="10"/>
  <c r="AD196" i="10" s="1"/>
  <c r="AM196" i="10" s="1"/>
  <c r="Q196" i="10"/>
  <c r="Z196" i="10" s="1"/>
  <c r="P196" i="10"/>
  <c r="Y196" i="10" s="1"/>
  <c r="AH196" i="10" s="1"/>
  <c r="I196" i="10"/>
  <c r="K196" i="10" s="1"/>
  <c r="M196" i="10" s="1"/>
  <c r="N196" i="10" s="1"/>
  <c r="U195" i="10"/>
  <c r="AD195" i="10" s="1"/>
  <c r="AM195" i="10" s="1"/>
  <c r="Q195" i="10"/>
  <c r="Z195" i="10" s="1"/>
  <c r="P195" i="10"/>
  <c r="Y195" i="10" s="1"/>
  <c r="AH195" i="10" s="1"/>
  <c r="I195" i="10"/>
  <c r="K195" i="10" s="1"/>
  <c r="M195" i="10" s="1"/>
  <c r="N195" i="10" s="1"/>
  <c r="U194" i="10"/>
  <c r="AD194" i="10" s="1"/>
  <c r="AM194" i="10" s="1"/>
  <c r="Q194" i="10"/>
  <c r="Z194" i="10" s="1"/>
  <c r="P194" i="10"/>
  <c r="Y194" i="10" s="1"/>
  <c r="AH194" i="10" s="1"/>
  <c r="I194" i="10"/>
  <c r="K194" i="10" s="1"/>
  <c r="M194" i="10" s="1"/>
  <c r="N194" i="10" s="1"/>
  <c r="U193" i="10"/>
  <c r="AD193" i="10" s="1"/>
  <c r="AM193" i="10" s="1"/>
  <c r="Q193" i="10"/>
  <c r="Z193" i="10" s="1"/>
  <c r="P193" i="10"/>
  <c r="Y193" i="10" s="1"/>
  <c r="AH193" i="10" s="1"/>
  <c r="I193" i="10"/>
  <c r="K193" i="10" s="1"/>
  <c r="M193" i="10" s="1"/>
  <c r="N193" i="10" s="1"/>
  <c r="U192" i="10"/>
  <c r="AD192" i="10" s="1"/>
  <c r="AM192" i="10" s="1"/>
  <c r="Q192" i="10"/>
  <c r="Z192" i="10" s="1"/>
  <c r="P192" i="10"/>
  <c r="Y192" i="10" s="1"/>
  <c r="AH192" i="10" s="1"/>
  <c r="I192" i="10"/>
  <c r="K192" i="10" s="1"/>
  <c r="M192" i="10" s="1"/>
  <c r="N192" i="10" s="1"/>
  <c r="AJ18" i="1" l="1"/>
  <c r="AV18" i="1" s="1"/>
  <c r="AJ31" i="1"/>
  <c r="AJ34" i="1"/>
  <c r="AV34" i="1" s="1"/>
  <c r="AC1100" i="2"/>
  <c r="AH1100" i="2" s="1"/>
  <c r="AI1100" i="2" s="1"/>
  <c r="AJ1100" i="2" s="1"/>
  <c r="AK1100" i="2"/>
  <c r="AM1100" i="2" s="1"/>
  <c r="AR1100" i="2" s="1"/>
  <c r="AS1100" i="2" s="1"/>
  <c r="AT1100" i="2" s="1"/>
  <c r="AC1077" i="2"/>
  <c r="AH1077" i="2" s="1"/>
  <c r="AI1077" i="2" s="1"/>
  <c r="AJ1077" i="2" s="1"/>
  <c r="AM1077" i="2"/>
  <c r="AR1077" i="2" s="1"/>
  <c r="AS1077" i="2" s="1"/>
  <c r="AT1077" i="2" s="1"/>
  <c r="R197" i="10"/>
  <c r="T197" i="10" s="1"/>
  <c r="V197" i="10" s="1"/>
  <c r="W197" i="10" s="1"/>
  <c r="R196" i="10"/>
  <c r="T196" i="10" s="1"/>
  <c r="V196" i="10" s="1"/>
  <c r="W196" i="10" s="1"/>
  <c r="AI196" i="10"/>
  <c r="AJ196" i="10" s="1"/>
  <c r="AL196" i="10" s="1"/>
  <c r="AN196" i="10" s="1"/>
  <c r="AO196" i="10" s="1"/>
  <c r="AA196" i="10"/>
  <c r="AC196" i="10" s="1"/>
  <c r="AE196" i="10" s="1"/>
  <c r="AF196" i="10" s="1"/>
  <c r="AA193" i="10"/>
  <c r="AC193" i="10" s="1"/>
  <c r="AE193" i="10" s="1"/>
  <c r="AF193" i="10" s="1"/>
  <c r="AI193" i="10"/>
  <c r="AJ193" i="10" s="1"/>
  <c r="AL193" i="10" s="1"/>
  <c r="AN193" i="10" s="1"/>
  <c r="AO193" i="10" s="1"/>
  <c r="AA194" i="10"/>
  <c r="AC194" i="10" s="1"/>
  <c r="AE194" i="10" s="1"/>
  <c r="AF194" i="10" s="1"/>
  <c r="AI194" i="10"/>
  <c r="AJ194" i="10" s="1"/>
  <c r="AL194" i="10" s="1"/>
  <c r="AN194" i="10" s="1"/>
  <c r="AO194" i="10" s="1"/>
  <c r="AA192" i="10"/>
  <c r="AC192" i="10" s="1"/>
  <c r="AE192" i="10" s="1"/>
  <c r="AF192" i="10" s="1"/>
  <c r="AI192" i="10"/>
  <c r="AJ192" i="10" s="1"/>
  <c r="AL192" i="10" s="1"/>
  <c r="AN192" i="10" s="1"/>
  <c r="AO192" i="10" s="1"/>
  <c r="AA195" i="10"/>
  <c r="AC195" i="10" s="1"/>
  <c r="AE195" i="10" s="1"/>
  <c r="AF195" i="10" s="1"/>
  <c r="AI195" i="10"/>
  <c r="AJ195" i="10" s="1"/>
  <c r="AL195" i="10" s="1"/>
  <c r="AN195" i="10" s="1"/>
  <c r="AO195" i="10" s="1"/>
  <c r="Z197" i="10"/>
  <c r="R192" i="10"/>
  <c r="T192" i="10" s="1"/>
  <c r="V192" i="10" s="1"/>
  <c r="W192" i="10" s="1"/>
  <c r="R193" i="10"/>
  <c r="T193" i="10" s="1"/>
  <c r="V193" i="10" s="1"/>
  <c r="W193" i="10" s="1"/>
  <c r="R194" i="10"/>
  <c r="T194" i="10" s="1"/>
  <c r="V194" i="10" s="1"/>
  <c r="W194" i="10" s="1"/>
  <c r="R195" i="10"/>
  <c r="T195" i="10" s="1"/>
  <c r="V195" i="10" s="1"/>
  <c r="W195" i="10" s="1"/>
  <c r="AX34" i="1" l="1"/>
  <c r="AZ34" i="1" s="1"/>
  <c r="BA34" i="1" s="1"/>
  <c r="AL18" i="1"/>
  <c r="AN18" i="1" s="1"/>
  <c r="AO18" i="1" s="1"/>
  <c r="AX18" i="1"/>
  <c r="AZ18" i="1" s="1"/>
  <c r="BA18" i="1" s="1"/>
  <c r="AL31" i="1"/>
  <c r="AN31" i="1" s="1"/>
  <c r="AO31" i="1" s="1"/>
  <c r="AV31" i="1"/>
  <c r="AX31" i="1" s="1"/>
  <c r="AZ31" i="1" s="1"/>
  <c r="BA31" i="1" s="1"/>
  <c r="AL34" i="1"/>
  <c r="AN34" i="1" s="1"/>
  <c r="AO34" i="1" s="1"/>
  <c r="AI197" i="10"/>
  <c r="AJ197" i="10" s="1"/>
  <c r="AL197" i="10" s="1"/>
  <c r="AN197" i="10" s="1"/>
  <c r="AO197" i="10" s="1"/>
  <c r="AA197" i="10"/>
  <c r="AC197" i="10" s="1"/>
  <c r="AE197" i="10" s="1"/>
  <c r="AF197" i="10" s="1"/>
  <c r="W1146" i="2" l="1"/>
  <c r="AG1146" i="2" s="1"/>
  <c r="AQ1146" i="2" s="1"/>
  <c r="R1146" i="2"/>
  <c r="AB1146" i="2" s="1"/>
  <c r="AL1146" i="2" s="1"/>
  <c r="Q1146" i="2"/>
  <c r="I1146" i="2"/>
  <c r="N1146" i="2" s="1"/>
  <c r="W1142" i="2"/>
  <c r="AG1142" i="2" s="1"/>
  <c r="AQ1142" i="2" s="1"/>
  <c r="R1142" i="2"/>
  <c r="AB1142" i="2" s="1"/>
  <c r="AL1142" i="2" s="1"/>
  <c r="Q1142" i="2"/>
  <c r="AA1142" i="2" s="1"/>
  <c r="I1142" i="2"/>
  <c r="N1142" i="2" s="1"/>
  <c r="W1141" i="2"/>
  <c r="AG1141" i="2" s="1"/>
  <c r="AQ1141" i="2" s="1"/>
  <c r="R1141" i="2"/>
  <c r="AB1141" i="2" s="1"/>
  <c r="AL1141" i="2" s="1"/>
  <c r="Q1141" i="2"/>
  <c r="AA1141" i="2" s="1"/>
  <c r="I1141" i="2"/>
  <c r="O1141" i="2" s="1"/>
  <c r="P1141" i="2" s="1"/>
  <c r="W1111" i="2"/>
  <c r="AG1111" i="2" s="1"/>
  <c r="AQ1111" i="2" s="1"/>
  <c r="R1111" i="2"/>
  <c r="AB1111" i="2" s="1"/>
  <c r="AL1111" i="2" s="1"/>
  <c r="Q1111" i="2"/>
  <c r="AA1111" i="2" s="1"/>
  <c r="I1111" i="2"/>
  <c r="N1111" i="2" s="1"/>
  <c r="W1110" i="2"/>
  <c r="AG1110" i="2" s="1"/>
  <c r="AQ1110" i="2" s="1"/>
  <c r="R1110" i="2"/>
  <c r="AB1110" i="2" s="1"/>
  <c r="AL1110" i="2" s="1"/>
  <c r="Q1110" i="2"/>
  <c r="AA1110" i="2" s="1"/>
  <c r="I1110" i="2"/>
  <c r="O1110" i="2" s="1"/>
  <c r="P1110" i="2" s="1"/>
  <c r="W1026" i="2"/>
  <c r="AG1026" i="2" s="1"/>
  <c r="AQ1026" i="2" s="1"/>
  <c r="R1026" i="2"/>
  <c r="AB1026" i="2" s="1"/>
  <c r="AL1026" i="2" s="1"/>
  <c r="Q1026" i="2"/>
  <c r="AA1026" i="2" s="1"/>
  <c r="I1026" i="2"/>
  <c r="N1026" i="2" s="1"/>
  <c r="W950" i="2"/>
  <c r="R950" i="2"/>
  <c r="AB950" i="2" s="1"/>
  <c r="AL950" i="2" s="1"/>
  <c r="Q950" i="2"/>
  <c r="AA950" i="2" s="1"/>
  <c r="I950" i="2"/>
  <c r="O950" i="2" s="1"/>
  <c r="P950" i="2" s="1"/>
  <c r="AU440" i="14"/>
  <c r="AW440" i="14" s="1"/>
  <c r="AH440" i="14"/>
  <c r="AJ440" i="14" s="1"/>
  <c r="AG440" i="14"/>
  <c r="AT440" i="14" s="1"/>
  <c r="AB440" i="14"/>
  <c r="AO440" i="14" s="1"/>
  <c r="BB440" i="14" s="1"/>
  <c r="U440" i="14"/>
  <c r="W440" i="14" s="1"/>
  <c r="X440" i="14" s="1"/>
  <c r="R440" i="14"/>
  <c r="AE440" i="14" s="1"/>
  <c r="AR440" i="14" s="1"/>
  <c r="K440" i="14"/>
  <c r="N440" i="14" s="1"/>
  <c r="P440" i="14" s="1"/>
  <c r="Q440" i="14" s="1"/>
  <c r="AK440" i="14" l="1"/>
  <c r="AX440" i="14"/>
  <c r="S950" i="2"/>
  <c r="X950" i="2" s="1"/>
  <c r="Y950" i="2" s="1"/>
  <c r="Z950" i="2" s="1"/>
  <c r="S1146" i="2"/>
  <c r="X1146" i="2" s="1"/>
  <c r="Y1146" i="2" s="1"/>
  <c r="Z1146" i="2" s="1"/>
  <c r="N1110" i="2"/>
  <c r="O1111" i="2"/>
  <c r="P1111" i="2" s="1"/>
  <c r="S1142" i="2"/>
  <c r="X1142" i="2" s="1"/>
  <c r="Y1142" i="2" s="1"/>
  <c r="Z1142" i="2" s="1"/>
  <c r="N1141" i="2"/>
  <c r="O1146" i="2"/>
  <c r="P1146" i="2" s="1"/>
  <c r="AC1110" i="2"/>
  <c r="AH1110" i="2" s="1"/>
  <c r="AI1110" i="2" s="1"/>
  <c r="AJ1110" i="2" s="1"/>
  <c r="AA1146" i="2"/>
  <c r="AK1146" i="2" s="1"/>
  <c r="AM1146" i="2" s="1"/>
  <c r="AR1146" i="2" s="1"/>
  <c r="AS1146" i="2" s="1"/>
  <c r="AT1146" i="2" s="1"/>
  <c r="AC1142" i="2"/>
  <c r="AH1142" i="2" s="1"/>
  <c r="AI1142" i="2" s="1"/>
  <c r="AJ1142" i="2" s="1"/>
  <c r="AK1142" i="2"/>
  <c r="AM1142" i="2" s="1"/>
  <c r="AR1142" i="2" s="1"/>
  <c r="AS1142" i="2" s="1"/>
  <c r="AT1142" i="2" s="1"/>
  <c r="AC1141" i="2"/>
  <c r="AH1141" i="2" s="1"/>
  <c r="AI1141" i="2" s="1"/>
  <c r="AJ1141" i="2" s="1"/>
  <c r="AK1141" i="2"/>
  <c r="AM1141" i="2" s="1"/>
  <c r="AR1141" i="2" s="1"/>
  <c r="AS1141" i="2" s="1"/>
  <c r="AT1141" i="2" s="1"/>
  <c r="O1142" i="2"/>
  <c r="P1142" i="2" s="1"/>
  <c r="S1141" i="2"/>
  <c r="X1141" i="2" s="1"/>
  <c r="Y1141" i="2" s="1"/>
  <c r="Z1141" i="2" s="1"/>
  <c r="S1110" i="2"/>
  <c r="X1110" i="2" s="1"/>
  <c r="Y1110" i="2" s="1"/>
  <c r="Z1110" i="2" s="1"/>
  <c r="AK1111" i="2"/>
  <c r="AM1111" i="2" s="1"/>
  <c r="AR1111" i="2" s="1"/>
  <c r="AS1111" i="2" s="1"/>
  <c r="AT1111" i="2" s="1"/>
  <c r="AC1111" i="2"/>
  <c r="AH1111" i="2" s="1"/>
  <c r="AI1111" i="2" s="1"/>
  <c r="AJ1111" i="2" s="1"/>
  <c r="AK1110" i="2"/>
  <c r="AM1110" i="2" s="1"/>
  <c r="AR1110" i="2" s="1"/>
  <c r="AS1110" i="2" s="1"/>
  <c r="AT1110" i="2" s="1"/>
  <c r="S1111" i="2"/>
  <c r="X1111" i="2" s="1"/>
  <c r="Y1111" i="2" s="1"/>
  <c r="Z1111" i="2" s="1"/>
  <c r="AK1026" i="2"/>
  <c r="AM1026" i="2" s="1"/>
  <c r="AR1026" i="2" s="1"/>
  <c r="AS1026" i="2" s="1"/>
  <c r="AT1026" i="2" s="1"/>
  <c r="AC1026" i="2"/>
  <c r="AH1026" i="2" s="1"/>
  <c r="AI1026" i="2" s="1"/>
  <c r="AJ1026" i="2" s="1"/>
  <c r="O1026" i="2"/>
  <c r="P1026" i="2" s="1"/>
  <c r="S1026" i="2"/>
  <c r="X1026" i="2" s="1"/>
  <c r="Y1026" i="2" s="1"/>
  <c r="Z1026" i="2" s="1"/>
  <c r="AK950" i="2"/>
  <c r="N950" i="2"/>
  <c r="AG950" i="2"/>
  <c r="AQ950" i="2" s="1"/>
  <c r="Y440" i="14"/>
  <c r="AL440" i="14" s="1"/>
  <c r="AC1146" i="2" l="1"/>
  <c r="AH1146" i="2" s="1"/>
  <c r="AI1146" i="2" s="1"/>
  <c r="AJ1146" i="2" s="1"/>
  <c r="AC950" i="2"/>
  <c r="AH950" i="2" s="1"/>
  <c r="AI950" i="2" s="1"/>
  <c r="AJ950" i="2" s="1"/>
  <c r="AM950" i="2"/>
  <c r="AR950" i="2" s="1"/>
  <c r="AS950" i="2" s="1"/>
  <c r="AT950" i="2" s="1"/>
  <c r="AN440" i="14"/>
  <c r="AP440" i="14" s="1"/>
  <c r="AQ440" i="14" s="1"/>
  <c r="AY440" i="14"/>
  <c r="BA440" i="14" s="1"/>
  <c r="BC440" i="14" s="1"/>
  <c r="BD440" i="14" s="1"/>
  <c r="AA440" i="14"/>
  <c r="AC440" i="14" s="1"/>
  <c r="AD440" i="14" s="1"/>
  <c r="AU482" i="14" l="1"/>
  <c r="AW482" i="14" s="1"/>
  <c r="AH482" i="14"/>
  <c r="AJ482" i="14" s="1"/>
  <c r="AG482" i="14"/>
  <c r="AT482" i="14" s="1"/>
  <c r="AB482" i="14"/>
  <c r="AO482" i="14" s="1"/>
  <c r="BB482" i="14" s="1"/>
  <c r="U482" i="14"/>
  <c r="W482" i="14" s="1"/>
  <c r="X482" i="14" s="1"/>
  <c r="R482" i="14"/>
  <c r="AE482" i="14" s="1"/>
  <c r="AR482" i="14" s="1"/>
  <c r="K482" i="14"/>
  <c r="N482" i="14" s="1"/>
  <c r="P482" i="14" s="1"/>
  <c r="Q482" i="14" s="1"/>
  <c r="AU481" i="14"/>
  <c r="AW481" i="14" s="1"/>
  <c r="AH481" i="14"/>
  <c r="AJ481" i="14" s="1"/>
  <c r="AG481" i="14"/>
  <c r="AT481" i="14" s="1"/>
  <c r="AB481" i="14"/>
  <c r="AO481" i="14" s="1"/>
  <c r="BB481" i="14" s="1"/>
  <c r="U481" i="14"/>
  <c r="W481" i="14" s="1"/>
  <c r="X481" i="14" s="1"/>
  <c r="R481" i="14"/>
  <c r="AE481" i="14" s="1"/>
  <c r="AR481" i="14" s="1"/>
  <c r="K481" i="14"/>
  <c r="N481" i="14" s="1"/>
  <c r="P481" i="14" s="1"/>
  <c r="Q481" i="14" s="1"/>
  <c r="S481" i="3"/>
  <c r="AA481" i="3" s="1"/>
  <c r="AI481" i="3" s="1"/>
  <c r="R481" i="3"/>
  <c r="Z481" i="3" s="1"/>
  <c r="AH481" i="3" s="1"/>
  <c r="Q481" i="3"/>
  <c r="P481" i="3"/>
  <c r="X481" i="3" s="1"/>
  <c r="AF481" i="3" s="1"/>
  <c r="L481" i="3"/>
  <c r="M481" i="3" s="1"/>
  <c r="S472" i="3"/>
  <c r="AA472" i="3" s="1"/>
  <c r="AI472" i="3" s="1"/>
  <c r="R472" i="3"/>
  <c r="Z472" i="3" s="1"/>
  <c r="AH472" i="3" s="1"/>
  <c r="Q472" i="3"/>
  <c r="P472" i="3"/>
  <c r="X472" i="3" s="1"/>
  <c r="AF472" i="3" s="1"/>
  <c r="L472" i="3"/>
  <c r="M472" i="3" s="1"/>
  <c r="AK481" i="14" l="1"/>
  <c r="AX481" i="14"/>
  <c r="AK482" i="14"/>
  <c r="Y482" i="14"/>
  <c r="AA482" i="14" s="1"/>
  <c r="AC482" i="14" s="1"/>
  <c r="AD482" i="14" s="1"/>
  <c r="AX482" i="14"/>
  <c r="Y481" i="14"/>
  <c r="AA481" i="14" s="1"/>
  <c r="AC481" i="14" s="1"/>
  <c r="AD481" i="14" s="1"/>
  <c r="T481" i="3"/>
  <c r="U481" i="3" s="1"/>
  <c r="Y481" i="3"/>
  <c r="AG481" i="3" s="1"/>
  <c r="AJ481" i="3" s="1"/>
  <c r="AK481" i="3" s="1"/>
  <c r="T472" i="3"/>
  <c r="U472" i="3" s="1"/>
  <c r="Y472" i="3"/>
  <c r="AA899" i="2"/>
  <c r="AK899" i="2" s="1"/>
  <c r="W899" i="2"/>
  <c r="R899" i="2"/>
  <c r="AB899" i="2" s="1"/>
  <c r="AL899" i="2" s="1"/>
  <c r="I899" i="2"/>
  <c r="O899" i="2" s="1"/>
  <c r="P899" i="2" s="1"/>
  <c r="AA883" i="2"/>
  <c r="AK883" i="2" s="1"/>
  <c r="W883" i="2"/>
  <c r="R883" i="2"/>
  <c r="AB883" i="2" s="1"/>
  <c r="AL883" i="2" s="1"/>
  <c r="I883" i="2"/>
  <c r="O883" i="2" s="1"/>
  <c r="P883" i="2" s="1"/>
  <c r="AU375" i="14"/>
  <c r="AW375" i="14" s="1"/>
  <c r="AH375" i="14"/>
  <c r="AJ375" i="14" s="1"/>
  <c r="AG375" i="14"/>
  <c r="AT375" i="14" s="1"/>
  <c r="AB375" i="14"/>
  <c r="AO375" i="14" s="1"/>
  <c r="BB375" i="14" s="1"/>
  <c r="U375" i="14"/>
  <c r="W375" i="14" s="1"/>
  <c r="X375" i="14" s="1"/>
  <c r="R375" i="14"/>
  <c r="AE375" i="14" s="1"/>
  <c r="AR375" i="14" s="1"/>
  <c r="K375" i="14"/>
  <c r="N375" i="14" s="1"/>
  <c r="P375" i="14" s="1"/>
  <c r="Q375" i="14" s="1"/>
  <c r="AA832" i="2"/>
  <c r="AK832" i="2" s="1"/>
  <c r="W832" i="2"/>
  <c r="R832" i="2"/>
  <c r="AB832" i="2" s="1"/>
  <c r="AL832" i="2" s="1"/>
  <c r="I832" i="2"/>
  <c r="N832" i="2" s="1"/>
  <c r="AK375" i="14" l="1"/>
  <c r="AX375" i="14"/>
  <c r="S899" i="2"/>
  <c r="X899" i="2" s="1"/>
  <c r="Y899" i="2" s="1"/>
  <c r="Z899" i="2" s="1"/>
  <c r="S832" i="2"/>
  <c r="X832" i="2" s="1"/>
  <c r="Y832" i="2" s="1"/>
  <c r="Z832" i="2" s="1"/>
  <c r="AL481" i="14"/>
  <c r="AL482" i="14"/>
  <c r="AN482" i="14" s="1"/>
  <c r="AP482" i="14" s="1"/>
  <c r="AQ482" i="14" s="1"/>
  <c r="AB481" i="3"/>
  <c r="AC481" i="3" s="1"/>
  <c r="AG472" i="3"/>
  <c r="AJ472" i="3" s="1"/>
  <c r="AK472" i="3" s="1"/>
  <c r="AB472" i="3"/>
  <c r="AC472" i="3" s="1"/>
  <c r="N899" i="2"/>
  <c r="AG899" i="2"/>
  <c r="AQ899" i="2" s="1"/>
  <c r="AM899" i="2" s="1"/>
  <c r="AR899" i="2" s="1"/>
  <c r="AS899" i="2" s="1"/>
  <c r="AT899" i="2" s="1"/>
  <c r="N883" i="2"/>
  <c r="S883" i="2"/>
  <c r="X883" i="2" s="1"/>
  <c r="Y883" i="2" s="1"/>
  <c r="Z883" i="2" s="1"/>
  <c r="AG883" i="2"/>
  <c r="Y375" i="14"/>
  <c r="AA375" i="14" s="1"/>
  <c r="AC375" i="14" s="1"/>
  <c r="AD375" i="14" s="1"/>
  <c r="AG832" i="2"/>
  <c r="O832" i="2"/>
  <c r="P832" i="2" s="1"/>
  <c r="AY481" i="14" l="1"/>
  <c r="BA481" i="14" s="1"/>
  <c r="BC481" i="14" s="1"/>
  <c r="BD481" i="14" s="1"/>
  <c r="AN481" i="14"/>
  <c r="AP481" i="14" s="1"/>
  <c r="AQ481" i="14" s="1"/>
  <c r="AY482" i="14"/>
  <c r="BA482" i="14" s="1"/>
  <c r="BC482" i="14" s="1"/>
  <c r="BD482" i="14" s="1"/>
  <c r="AC899" i="2"/>
  <c r="AH899" i="2" s="1"/>
  <c r="AI899" i="2" s="1"/>
  <c r="AJ899" i="2" s="1"/>
  <c r="AQ883" i="2"/>
  <c r="AM883" i="2" s="1"/>
  <c r="AR883" i="2" s="1"/>
  <c r="AS883" i="2" s="1"/>
  <c r="AT883" i="2" s="1"/>
  <c r="AC883" i="2"/>
  <c r="AH883" i="2" s="1"/>
  <c r="AI883" i="2" s="1"/>
  <c r="AJ883" i="2" s="1"/>
  <c r="AL375" i="14"/>
  <c r="AQ832" i="2"/>
  <c r="AM832" i="2" s="1"/>
  <c r="AR832" i="2" s="1"/>
  <c r="AS832" i="2" s="1"/>
  <c r="AT832" i="2" s="1"/>
  <c r="AC832" i="2"/>
  <c r="AH832" i="2" s="1"/>
  <c r="AI832" i="2" s="1"/>
  <c r="AJ832" i="2" s="1"/>
  <c r="AN375" i="14" l="1"/>
  <c r="AP375" i="14" s="1"/>
  <c r="AQ375" i="14" s="1"/>
  <c r="AY375" i="14"/>
  <c r="BA375" i="14" s="1"/>
  <c r="BC375" i="14" s="1"/>
  <c r="BD375" i="14" s="1"/>
  <c r="F338" i="14" l="1"/>
  <c r="G338" i="14"/>
  <c r="H338" i="14"/>
  <c r="I338" i="14"/>
  <c r="J338" i="14"/>
  <c r="L338" i="14"/>
  <c r="M338" i="14"/>
  <c r="O338" i="14"/>
  <c r="S338" i="14"/>
  <c r="T338" i="14"/>
  <c r="V338" i="14"/>
  <c r="Z338" i="14"/>
  <c r="AF338" i="14"/>
  <c r="AI338" i="14"/>
  <c r="AM338" i="14"/>
  <c r="AS338" i="14"/>
  <c r="AV338" i="14"/>
  <c r="AZ338" i="14"/>
  <c r="W738" i="2" l="1"/>
  <c r="AG738" i="2" s="1"/>
  <c r="AQ738" i="2" s="1"/>
  <c r="R738" i="2"/>
  <c r="AB738" i="2" s="1"/>
  <c r="AL738" i="2" s="1"/>
  <c r="Q738" i="2"/>
  <c r="AA738" i="2" s="1"/>
  <c r="AK738" i="2" s="1"/>
  <c r="I738" i="2"/>
  <c r="O738" i="2" s="1"/>
  <c r="P738" i="2" s="1"/>
  <c r="W746" i="2"/>
  <c r="R746" i="2"/>
  <c r="AB746" i="2" s="1"/>
  <c r="AL746" i="2" s="1"/>
  <c r="Q746" i="2"/>
  <c r="AA746" i="2" s="1"/>
  <c r="I746" i="2"/>
  <c r="O746" i="2" s="1"/>
  <c r="P746" i="2" s="1"/>
  <c r="W758" i="2"/>
  <c r="AG758" i="2" s="1"/>
  <c r="AQ758" i="2" s="1"/>
  <c r="R758" i="2"/>
  <c r="AB758" i="2" s="1"/>
  <c r="AL758" i="2" s="1"/>
  <c r="Q758" i="2"/>
  <c r="AA758" i="2" s="1"/>
  <c r="I758" i="2"/>
  <c r="O758" i="2" s="1"/>
  <c r="P758" i="2" s="1"/>
  <c r="I755" i="2"/>
  <c r="N755" i="2" s="1"/>
  <c r="Q755" i="2"/>
  <c r="AA755" i="2" s="1"/>
  <c r="R755" i="2"/>
  <c r="AB755" i="2" s="1"/>
  <c r="AL755" i="2" s="1"/>
  <c r="W755" i="2"/>
  <c r="AG755" i="2" s="1"/>
  <c r="AQ755" i="2" s="1"/>
  <c r="AU324" i="14"/>
  <c r="AW324" i="14" s="1"/>
  <c r="AH324" i="14"/>
  <c r="AJ324" i="14" s="1"/>
  <c r="AG324" i="14"/>
  <c r="AT324" i="14" s="1"/>
  <c r="AB324" i="14"/>
  <c r="AO324" i="14" s="1"/>
  <c r="BB324" i="14" s="1"/>
  <c r="U324" i="14"/>
  <c r="W324" i="14" s="1"/>
  <c r="X324" i="14" s="1"/>
  <c r="R324" i="14"/>
  <c r="AE324" i="14" s="1"/>
  <c r="AR324" i="14" s="1"/>
  <c r="K324" i="14"/>
  <c r="N324" i="14" s="1"/>
  <c r="P324" i="14" s="1"/>
  <c r="Q324" i="14" s="1"/>
  <c r="I710" i="2"/>
  <c r="K328" i="3"/>
  <c r="I671" i="2"/>
  <c r="N671" i="2" s="1"/>
  <c r="Q671" i="2"/>
  <c r="R671" i="2"/>
  <c r="AB671" i="2" s="1"/>
  <c r="AL671" i="2" s="1"/>
  <c r="W671" i="2"/>
  <c r="AG671" i="2" s="1"/>
  <c r="AQ671" i="2" s="1"/>
  <c r="W676" i="2"/>
  <c r="AG676" i="2" s="1"/>
  <c r="AQ676" i="2" s="1"/>
  <c r="R676" i="2"/>
  <c r="AB676" i="2" s="1"/>
  <c r="AL676" i="2" s="1"/>
  <c r="Q676" i="2"/>
  <c r="AA676" i="2" s="1"/>
  <c r="I676" i="2"/>
  <c r="O676" i="2" s="1"/>
  <c r="P676" i="2" s="1"/>
  <c r="W673" i="2"/>
  <c r="AG673" i="2" s="1"/>
  <c r="R673" i="2"/>
  <c r="AB673" i="2" s="1"/>
  <c r="AL673" i="2" s="1"/>
  <c r="Q673" i="2"/>
  <c r="AA673" i="2" s="1"/>
  <c r="AK673" i="2" s="1"/>
  <c r="I673" i="2"/>
  <c r="O673" i="2" s="1"/>
  <c r="P673" i="2" s="1"/>
  <c r="W663" i="2"/>
  <c r="AG663" i="2" s="1"/>
  <c r="AQ663" i="2" s="1"/>
  <c r="R663" i="2"/>
  <c r="AB663" i="2" s="1"/>
  <c r="AL663" i="2" s="1"/>
  <c r="Q663" i="2"/>
  <c r="AA663" i="2" s="1"/>
  <c r="I663" i="2"/>
  <c r="O663" i="2" s="1"/>
  <c r="P663" i="2" s="1"/>
  <c r="W661" i="2"/>
  <c r="R661" i="2"/>
  <c r="AB661" i="2" s="1"/>
  <c r="AL661" i="2" s="1"/>
  <c r="Q661" i="2"/>
  <c r="AA661" i="2" s="1"/>
  <c r="AK661" i="2" s="1"/>
  <c r="I661" i="2"/>
  <c r="O661" i="2" s="1"/>
  <c r="P661" i="2" s="1"/>
  <c r="I659" i="2"/>
  <c r="N659" i="2" s="1"/>
  <c r="Q659" i="2"/>
  <c r="AA659" i="2" s="1"/>
  <c r="R659" i="2"/>
  <c r="AB659" i="2" s="1"/>
  <c r="AL659" i="2" s="1"/>
  <c r="W659" i="2"/>
  <c r="AG659" i="2" s="1"/>
  <c r="AQ659" i="2" s="1"/>
  <c r="AU290" i="14"/>
  <c r="AW290" i="14" s="1"/>
  <c r="AH290" i="14"/>
  <c r="AJ290" i="14" s="1"/>
  <c r="AG290" i="14"/>
  <c r="AT290" i="14" s="1"/>
  <c r="AB290" i="14"/>
  <c r="AO290" i="14" s="1"/>
  <c r="BB290" i="14" s="1"/>
  <c r="U290" i="14"/>
  <c r="W290" i="14" s="1"/>
  <c r="X290" i="14" s="1"/>
  <c r="R290" i="14"/>
  <c r="AE290" i="14" s="1"/>
  <c r="AR290" i="14" s="1"/>
  <c r="K290" i="14"/>
  <c r="N290" i="14" s="1"/>
  <c r="P290" i="14" s="1"/>
  <c r="Q290" i="14" s="1"/>
  <c r="AU289" i="14"/>
  <c r="AW289" i="14" s="1"/>
  <c r="AH289" i="14"/>
  <c r="AJ289" i="14" s="1"/>
  <c r="AG289" i="14"/>
  <c r="AT289" i="14" s="1"/>
  <c r="AB289" i="14"/>
  <c r="AO289" i="14" s="1"/>
  <c r="BB289" i="14" s="1"/>
  <c r="U289" i="14"/>
  <c r="W289" i="14" s="1"/>
  <c r="X289" i="14" s="1"/>
  <c r="R289" i="14"/>
  <c r="AE289" i="14" s="1"/>
  <c r="AR289" i="14" s="1"/>
  <c r="K289" i="14"/>
  <c r="N289" i="14" s="1"/>
  <c r="P289" i="14" s="1"/>
  <c r="Q289" i="14" s="1"/>
  <c r="AU288" i="14"/>
  <c r="AW288" i="14" s="1"/>
  <c r="AH288" i="14"/>
  <c r="AJ288" i="14" s="1"/>
  <c r="AG288" i="14"/>
  <c r="AT288" i="14" s="1"/>
  <c r="AB288" i="14"/>
  <c r="AO288" i="14" s="1"/>
  <c r="BB288" i="14" s="1"/>
  <c r="U288" i="14"/>
  <c r="W288" i="14" s="1"/>
  <c r="X288" i="14" s="1"/>
  <c r="R288" i="14"/>
  <c r="AE288" i="14" s="1"/>
  <c r="AR288" i="14" s="1"/>
  <c r="K288" i="14"/>
  <c r="N288" i="14" s="1"/>
  <c r="P288" i="14" s="1"/>
  <c r="Q288" i="14" s="1"/>
  <c r="S738" i="2" l="1"/>
  <c r="X738" i="2" s="1"/>
  <c r="Y738" i="2" s="1"/>
  <c r="Z738" i="2" s="1"/>
  <c r="AC738" i="2"/>
  <c r="AH738" i="2" s="1"/>
  <c r="AI738" i="2" s="1"/>
  <c r="AJ738" i="2" s="1"/>
  <c r="AK324" i="14"/>
  <c r="AX289" i="14"/>
  <c r="AX288" i="14"/>
  <c r="AK289" i="14"/>
  <c r="AK290" i="14"/>
  <c r="AX324" i="14"/>
  <c r="AX290" i="14"/>
  <c r="N738" i="2"/>
  <c r="AM738" i="2"/>
  <c r="AR738" i="2" s="1"/>
  <c r="AS738" i="2" s="1"/>
  <c r="AT738" i="2" s="1"/>
  <c r="S746" i="2"/>
  <c r="X746" i="2" s="1"/>
  <c r="Y746" i="2" s="1"/>
  <c r="Z746" i="2" s="1"/>
  <c r="N746" i="2"/>
  <c r="S758" i="2"/>
  <c r="X758" i="2" s="1"/>
  <c r="Y758" i="2" s="1"/>
  <c r="Z758" i="2" s="1"/>
  <c r="AK746" i="2"/>
  <c r="AG746" i="2"/>
  <c r="AQ746" i="2" s="1"/>
  <c r="N758" i="2"/>
  <c r="AK758" i="2"/>
  <c r="AM758" i="2" s="1"/>
  <c r="AR758" i="2" s="1"/>
  <c r="AS758" i="2" s="1"/>
  <c r="AT758" i="2" s="1"/>
  <c r="AC758" i="2"/>
  <c r="AH758" i="2" s="1"/>
  <c r="AI758" i="2" s="1"/>
  <c r="AJ758" i="2" s="1"/>
  <c r="AC755" i="2"/>
  <c r="AH755" i="2" s="1"/>
  <c r="AI755" i="2" s="1"/>
  <c r="AJ755" i="2" s="1"/>
  <c r="AK755" i="2"/>
  <c r="AM755" i="2" s="1"/>
  <c r="AR755" i="2" s="1"/>
  <c r="AS755" i="2" s="1"/>
  <c r="AT755" i="2" s="1"/>
  <c r="S755" i="2"/>
  <c r="X755" i="2" s="1"/>
  <c r="Y755" i="2" s="1"/>
  <c r="Z755" i="2" s="1"/>
  <c r="O755" i="2"/>
  <c r="P755" i="2" s="1"/>
  <c r="Y324" i="14"/>
  <c r="AK288" i="14"/>
  <c r="N676" i="2"/>
  <c r="S671" i="2"/>
  <c r="X671" i="2" s="1"/>
  <c r="Y671" i="2" s="1"/>
  <c r="Z671" i="2" s="1"/>
  <c r="AA671" i="2"/>
  <c r="O671" i="2"/>
  <c r="P671" i="2" s="1"/>
  <c r="AC673" i="2"/>
  <c r="AH673" i="2" s="1"/>
  <c r="AI673" i="2" s="1"/>
  <c r="AJ673" i="2" s="1"/>
  <c r="N673" i="2"/>
  <c r="S673" i="2"/>
  <c r="X673" i="2" s="1"/>
  <c r="Y673" i="2" s="1"/>
  <c r="Z673" i="2" s="1"/>
  <c r="AC676" i="2"/>
  <c r="AH676" i="2" s="1"/>
  <c r="AI676" i="2" s="1"/>
  <c r="AJ676" i="2" s="1"/>
  <c r="AK676" i="2"/>
  <c r="AM676" i="2" s="1"/>
  <c r="AR676" i="2" s="1"/>
  <c r="AS676" i="2" s="1"/>
  <c r="AT676" i="2" s="1"/>
  <c r="S676" i="2"/>
  <c r="X676" i="2" s="1"/>
  <c r="Y676" i="2" s="1"/>
  <c r="Z676" i="2" s="1"/>
  <c r="AQ673" i="2"/>
  <c r="AM673" i="2" s="1"/>
  <c r="AR673" i="2" s="1"/>
  <c r="AS673" i="2" s="1"/>
  <c r="AT673" i="2" s="1"/>
  <c r="N663" i="2"/>
  <c r="N661" i="2"/>
  <c r="S661" i="2"/>
  <c r="X661" i="2" s="1"/>
  <c r="Y661" i="2" s="1"/>
  <c r="Z661" i="2" s="1"/>
  <c r="AC663" i="2"/>
  <c r="AH663" i="2" s="1"/>
  <c r="AI663" i="2" s="1"/>
  <c r="AJ663" i="2" s="1"/>
  <c r="AK663" i="2"/>
  <c r="AM663" i="2" s="1"/>
  <c r="AR663" i="2" s="1"/>
  <c r="AS663" i="2" s="1"/>
  <c r="AT663" i="2" s="1"/>
  <c r="S663" i="2"/>
  <c r="X663" i="2" s="1"/>
  <c r="Y663" i="2" s="1"/>
  <c r="Z663" i="2" s="1"/>
  <c r="AG661" i="2"/>
  <c r="AC659" i="2"/>
  <c r="AH659" i="2" s="1"/>
  <c r="AI659" i="2" s="1"/>
  <c r="AJ659" i="2" s="1"/>
  <c r="AK659" i="2"/>
  <c r="AM659" i="2" s="1"/>
  <c r="AR659" i="2" s="1"/>
  <c r="AS659" i="2" s="1"/>
  <c r="AT659" i="2" s="1"/>
  <c r="S659" i="2"/>
  <c r="X659" i="2" s="1"/>
  <c r="Y659" i="2" s="1"/>
  <c r="Z659" i="2" s="1"/>
  <c r="O659" i="2"/>
  <c r="P659" i="2" s="1"/>
  <c r="Y290" i="14"/>
  <c r="AL290" i="14" s="1"/>
  <c r="Y289" i="14"/>
  <c r="AA289" i="14" s="1"/>
  <c r="AC289" i="14" s="1"/>
  <c r="AD289" i="14" s="1"/>
  <c r="Y288" i="14"/>
  <c r="AA288" i="14" s="1"/>
  <c r="AC288" i="14" s="1"/>
  <c r="AD288" i="14" s="1"/>
  <c r="W617" i="2"/>
  <c r="AG617" i="2" s="1"/>
  <c r="AQ617" i="2" s="1"/>
  <c r="V617" i="2"/>
  <c r="R617" i="2"/>
  <c r="AB617" i="2" s="1"/>
  <c r="AL617" i="2" s="1"/>
  <c r="Q617" i="2"/>
  <c r="AA617" i="2" s="1"/>
  <c r="AK617" i="2" s="1"/>
  <c r="I617" i="2"/>
  <c r="N617" i="2" s="1"/>
  <c r="W631" i="2"/>
  <c r="AG631" i="2" s="1"/>
  <c r="AQ631" i="2" s="1"/>
  <c r="V631" i="2"/>
  <c r="R631" i="2"/>
  <c r="AB631" i="2" s="1"/>
  <c r="AL631" i="2" s="1"/>
  <c r="Q631" i="2"/>
  <c r="AA631" i="2" s="1"/>
  <c r="I631" i="2"/>
  <c r="N631" i="2" s="1"/>
  <c r="AU272" i="14"/>
  <c r="AW272" i="14" s="1"/>
  <c r="AH272" i="14"/>
  <c r="AJ272" i="14" s="1"/>
  <c r="AG272" i="14"/>
  <c r="AT272" i="14" s="1"/>
  <c r="AB272" i="14"/>
  <c r="AO272" i="14" s="1"/>
  <c r="BB272" i="14" s="1"/>
  <c r="U272" i="14"/>
  <c r="W272" i="14" s="1"/>
  <c r="X272" i="14" s="1"/>
  <c r="R272" i="14"/>
  <c r="AE272" i="14" s="1"/>
  <c r="AR272" i="14" s="1"/>
  <c r="K272" i="14"/>
  <c r="N272" i="14" s="1"/>
  <c r="P272" i="14" s="1"/>
  <c r="Q272" i="14" s="1"/>
  <c r="AU271" i="14"/>
  <c r="AW271" i="14" s="1"/>
  <c r="AH271" i="14"/>
  <c r="AJ271" i="14" s="1"/>
  <c r="AG271" i="14"/>
  <c r="AT271" i="14" s="1"/>
  <c r="AB271" i="14"/>
  <c r="AO271" i="14" s="1"/>
  <c r="BB271" i="14" s="1"/>
  <c r="U271" i="14"/>
  <c r="W271" i="14" s="1"/>
  <c r="X271" i="14" s="1"/>
  <c r="R271" i="14"/>
  <c r="AE271" i="14" s="1"/>
  <c r="AR271" i="14" s="1"/>
  <c r="K271" i="14"/>
  <c r="N271" i="14" s="1"/>
  <c r="P271" i="14" s="1"/>
  <c r="Q271" i="14" s="1"/>
  <c r="W583" i="2"/>
  <c r="AG583" i="2" s="1"/>
  <c r="AQ583" i="2" s="1"/>
  <c r="V583" i="2"/>
  <c r="R583" i="2"/>
  <c r="AB583" i="2" s="1"/>
  <c r="Q583" i="2"/>
  <c r="AA583" i="2" s="1"/>
  <c r="AK583" i="2" s="1"/>
  <c r="I583" i="2"/>
  <c r="N583" i="2" s="1"/>
  <c r="W559" i="2"/>
  <c r="AG559" i="2" s="1"/>
  <c r="V559" i="2"/>
  <c r="R559" i="2"/>
  <c r="AB559" i="2" s="1"/>
  <c r="AL559" i="2" s="1"/>
  <c r="Q559" i="2"/>
  <c r="AA559" i="2" s="1"/>
  <c r="AK559" i="2" s="1"/>
  <c r="I559" i="2"/>
  <c r="N559" i="2" s="1"/>
  <c r="W558" i="2"/>
  <c r="AG558" i="2" s="1"/>
  <c r="AQ558" i="2" s="1"/>
  <c r="V558" i="2"/>
  <c r="R558" i="2"/>
  <c r="AB558" i="2" s="1"/>
  <c r="AL558" i="2" s="1"/>
  <c r="Q558" i="2"/>
  <c r="AA558" i="2" s="1"/>
  <c r="I558" i="2"/>
  <c r="O558" i="2" s="1"/>
  <c r="P558" i="2" s="1"/>
  <c r="W557" i="2"/>
  <c r="AG557" i="2" s="1"/>
  <c r="AQ557" i="2" s="1"/>
  <c r="V557" i="2"/>
  <c r="R557" i="2"/>
  <c r="AB557" i="2" s="1"/>
  <c r="AL557" i="2" s="1"/>
  <c r="Q557" i="2"/>
  <c r="AA557" i="2" s="1"/>
  <c r="I557" i="2"/>
  <c r="O557" i="2" s="1"/>
  <c r="P557" i="2" s="1"/>
  <c r="AA543" i="2"/>
  <c r="AK543" i="2" s="1"/>
  <c r="W543" i="2"/>
  <c r="AG543" i="2" s="1"/>
  <c r="AQ543" i="2" s="1"/>
  <c r="R543" i="2"/>
  <c r="AB543" i="2" s="1"/>
  <c r="I543" i="2"/>
  <c r="O543" i="2" s="1"/>
  <c r="P543" i="2" s="1"/>
  <c r="W533" i="2"/>
  <c r="AG533" i="2" s="1"/>
  <c r="AQ533" i="2" s="1"/>
  <c r="R533" i="2"/>
  <c r="AB533" i="2" s="1"/>
  <c r="AL533" i="2" s="1"/>
  <c r="Q533" i="2"/>
  <c r="AA533" i="2" s="1"/>
  <c r="I533" i="2"/>
  <c r="O533" i="2" s="1"/>
  <c r="P533" i="2" s="1"/>
  <c r="W521" i="2"/>
  <c r="R521" i="2"/>
  <c r="AB521" i="2" s="1"/>
  <c r="AL521" i="2" s="1"/>
  <c r="Q521" i="2"/>
  <c r="AA521" i="2" s="1"/>
  <c r="I521" i="2"/>
  <c r="O521" i="2" s="1"/>
  <c r="P521" i="2" s="1"/>
  <c r="AL324" i="14" l="1"/>
  <c r="AN324" i="14" s="1"/>
  <c r="AP324" i="14" s="1"/>
  <c r="AQ324" i="14" s="1"/>
  <c r="AK272" i="14"/>
  <c r="AK271" i="14"/>
  <c r="AA324" i="14"/>
  <c r="AC324" i="14" s="1"/>
  <c r="AD324" i="14" s="1"/>
  <c r="AX271" i="14"/>
  <c r="AX272" i="14"/>
  <c r="AC746" i="2"/>
  <c r="AH746" i="2" s="1"/>
  <c r="AI746" i="2" s="1"/>
  <c r="AJ746" i="2" s="1"/>
  <c r="AM746" i="2"/>
  <c r="AR746" i="2" s="1"/>
  <c r="AS746" i="2" s="1"/>
  <c r="AT746" i="2" s="1"/>
  <c r="AC671" i="2"/>
  <c r="AH671" i="2" s="1"/>
  <c r="AI671" i="2" s="1"/>
  <c r="AJ671" i="2" s="1"/>
  <c r="AK671" i="2"/>
  <c r="AM671" i="2" s="1"/>
  <c r="AR671" i="2" s="1"/>
  <c r="AS671" i="2" s="1"/>
  <c r="AT671" i="2" s="1"/>
  <c r="AQ661" i="2"/>
  <c r="AM661" i="2" s="1"/>
  <c r="AR661" i="2" s="1"/>
  <c r="AS661" i="2" s="1"/>
  <c r="AT661" i="2" s="1"/>
  <c r="AC661" i="2"/>
  <c r="AH661" i="2" s="1"/>
  <c r="AI661" i="2" s="1"/>
  <c r="AJ661" i="2" s="1"/>
  <c r="AN290" i="14"/>
  <c r="AP290" i="14" s="1"/>
  <c r="AQ290" i="14" s="1"/>
  <c r="AY290" i="14"/>
  <c r="BA290" i="14" s="1"/>
  <c r="BC290" i="14" s="1"/>
  <c r="BD290" i="14" s="1"/>
  <c r="AA290" i="14"/>
  <c r="AC290" i="14" s="1"/>
  <c r="AD290" i="14" s="1"/>
  <c r="AL289" i="14"/>
  <c r="AL288" i="14"/>
  <c r="S617" i="2"/>
  <c r="X617" i="2" s="1"/>
  <c r="Y617" i="2" s="1"/>
  <c r="Z617" i="2" s="1"/>
  <c r="O631" i="2"/>
  <c r="P631" i="2" s="1"/>
  <c r="AM617" i="2"/>
  <c r="AR617" i="2" s="1"/>
  <c r="AS617" i="2" s="1"/>
  <c r="AT617" i="2" s="1"/>
  <c r="O617" i="2"/>
  <c r="P617" i="2" s="1"/>
  <c r="AC617" i="2"/>
  <c r="AH617" i="2" s="1"/>
  <c r="AI617" i="2" s="1"/>
  <c r="AJ617" i="2" s="1"/>
  <c r="AK631" i="2"/>
  <c r="AM631" i="2" s="1"/>
  <c r="AR631" i="2" s="1"/>
  <c r="AS631" i="2" s="1"/>
  <c r="AT631" i="2" s="1"/>
  <c r="AC631" i="2"/>
  <c r="AH631" i="2" s="1"/>
  <c r="AI631" i="2" s="1"/>
  <c r="AJ631" i="2" s="1"/>
  <c r="S631" i="2"/>
  <c r="X631" i="2" s="1"/>
  <c r="Y631" i="2" s="1"/>
  <c r="Z631" i="2" s="1"/>
  <c r="Y272" i="14"/>
  <c r="AA272" i="14" s="1"/>
  <c r="AC272" i="14" s="1"/>
  <c r="AD272" i="14" s="1"/>
  <c r="Y271" i="14"/>
  <c r="O583" i="2"/>
  <c r="P583" i="2" s="1"/>
  <c r="S583" i="2"/>
  <c r="X583" i="2" s="1"/>
  <c r="Y583" i="2" s="1"/>
  <c r="Z583" i="2" s="1"/>
  <c r="N557" i="2"/>
  <c r="O559" i="2"/>
  <c r="P559" i="2" s="1"/>
  <c r="AC583" i="2"/>
  <c r="AH583" i="2" s="1"/>
  <c r="AI583" i="2" s="1"/>
  <c r="AJ583" i="2" s="1"/>
  <c r="AL583" i="2"/>
  <c r="AM583" i="2" s="1"/>
  <c r="AR583" i="2" s="1"/>
  <c r="AS583" i="2" s="1"/>
  <c r="AT583" i="2" s="1"/>
  <c r="S557" i="2"/>
  <c r="X557" i="2" s="1"/>
  <c r="Y557" i="2" s="1"/>
  <c r="Z557" i="2" s="1"/>
  <c r="S559" i="2"/>
  <c r="X559" i="2" s="1"/>
  <c r="Y559" i="2" s="1"/>
  <c r="Z559" i="2" s="1"/>
  <c r="AC557" i="2"/>
  <c r="AH557" i="2" s="1"/>
  <c r="AI557" i="2" s="1"/>
  <c r="AJ557" i="2" s="1"/>
  <c r="AK557" i="2"/>
  <c r="AM557" i="2" s="1"/>
  <c r="AR557" i="2" s="1"/>
  <c r="AS557" i="2" s="1"/>
  <c r="AT557" i="2" s="1"/>
  <c r="AQ559" i="2"/>
  <c r="AM559" i="2" s="1"/>
  <c r="AR559" i="2" s="1"/>
  <c r="AS559" i="2" s="1"/>
  <c r="AT559" i="2" s="1"/>
  <c r="AC559" i="2"/>
  <c r="AH559" i="2" s="1"/>
  <c r="AI559" i="2" s="1"/>
  <c r="AJ559" i="2" s="1"/>
  <c r="AC558" i="2"/>
  <c r="AH558" i="2" s="1"/>
  <c r="AI558" i="2" s="1"/>
  <c r="AJ558" i="2" s="1"/>
  <c r="AK558" i="2"/>
  <c r="AM558" i="2" s="1"/>
  <c r="AR558" i="2" s="1"/>
  <c r="AS558" i="2" s="1"/>
  <c r="AT558" i="2" s="1"/>
  <c r="S558" i="2"/>
  <c r="X558" i="2" s="1"/>
  <c r="Y558" i="2" s="1"/>
  <c r="Z558" i="2" s="1"/>
  <c r="N558" i="2"/>
  <c r="S521" i="2"/>
  <c r="X521" i="2" s="1"/>
  <c r="Y521" i="2" s="1"/>
  <c r="Z521" i="2" s="1"/>
  <c r="AL543" i="2"/>
  <c r="AM543" i="2" s="1"/>
  <c r="AR543" i="2" s="1"/>
  <c r="AS543" i="2" s="1"/>
  <c r="AT543" i="2" s="1"/>
  <c r="AC543" i="2"/>
  <c r="AH543" i="2" s="1"/>
  <c r="AI543" i="2" s="1"/>
  <c r="AJ543" i="2" s="1"/>
  <c r="N543" i="2"/>
  <c r="S543" i="2"/>
  <c r="X543" i="2" s="1"/>
  <c r="Y543" i="2" s="1"/>
  <c r="Z543" i="2" s="1"/>
  <c r="N533" i="2"/>
  <c r="AK533" i="2"/>
  <c r="AM533" i="2" s="1"/>
  <c r="AR533" i="2" s="1"/>
  <c r="AS533" i="2" s="1"/>
  <c r="AT533" i="2" s="1"/>
  <c r="AC533" i="2"/>
  <c r="AH533" i="2" s="1"/>
  <c r="AI533" i="2" s="1"/>
  <c r="AJ533" i="2" s="1"/>
  <c r="S533" i="2"/>
  <c r="X533" i="2" s="1"/>
  <c r="Y533" i="2" s="1"/>
  <c r="Z533" i="2" s="1"/>
  <c r="AK521" i="2"/>
  <c r="N521" i="2"/>
  <c r="AG521" i="2"/>
  <c r="AQ521" i="2" s="1"/>
  <c r="AU237" i="14"/>
  <c r="AW237" i="14" s="1"/>
  <c r="AH237" i="14"/>
  <c r="AJ237" i="14" s="1"/>
  <c r="AG237" i="14"/>
  <c r="AT237" i="14" s="1"/>
  <c r="AB237" i="14"/>
  <c r="AO237" i="14" s="1"/>
  <c r="BB237" i="14" s="1"/>
  <c r="U237" i="14"/>
  <c r="W237" i="14" s="1"/>
  <c r="X237" i="14" s="1"/>
  <c r="R237" i="14"/>
  <c r="AE237" i="14" s="1"/>
  <c r="AR237" i="14" s="1"/>
  <c r="K237" i="14"/>
  <c r="N237" i="14" s="1"/>
  <c r="P237" i="14" s="1"/>
  <c r="Q237" i="14" s="1"/>
  <c r="I471" i="2"/>
  <c r="W471" i="2"/>
  <c r="AG471" i="2" s="1"/>
  <c r="AQ471" i="2" s="1"/>
  <c r="R471" i="2"/>
  <c r="AB471" i="2" s="1"/>
  <c r="AL471" i="2" s="1"/>
  <c r="Q471" i="2"/>
  <c r="AA471" i="2" s="1"/>
  <c r="AY324" i="14" l="1"/>
  <c r="BA324" i="14" s="1"/>
  <c r="BC324" i="14" s="1"/>
  <c r="BD324" i="14" s="1"/>
  <c r="AL271" i="14"/>
  <c r="AN271" i="14" s="1"/>
  <c r="AP271" i="14" s="1"/>
  <c r="AQ271" i="14" s="1"/>
  <c r="AK237" i="14"/>
  <c r="AX237" i="14"/>
  <c r="AN288" i="14"/>
  <c r="AP288" i="14" s="1"/>
  <c r="AQ288" i="14" s="1"/>
  <c r="AY288" i="14"/>
  <c r="BA288" i="14" s="1"/>
  <c r="BC288" i="14" s="1"/>
  <c r="BD288" i="14" s="1"/>
  <c r="AY289" i="14"/>
  <c r="BA289" i="14" s="1"/>
  <c r="BC289" i="14" s="1"/>
  <c r="BD289" i="14" s="1"/>
  <c r="AN289" i="14"/>
  <c r="AP289" i="14" s="1"/>
  <c r="AQ289" i="14" s="1"/>
  <c r="AL272" i="14"/>
  <c r="AA271" i="14"/>
  <c r="AC271" i="14" s="1"/>
  <c r="AD271" i="14" s="1"/>
  <c r="AM521" i="2"/>
  <c r="AR521" i="2" s="1"/>
  <c r="AS521" i="2" s="1"/>
  <c r="AT521" i="2" s="1"/>
  <c r="AC521" i="2"/>
  <c r="AH521" i="2" s="1"/>
  <c r="AI521" i="2" s="1"/>
  <c r="AJ521" i="2" s="1"/>
  <c r="Y237" i="14"/>
  <c r="AA237" i="14" s="1"/>
  <c r="AC237" i="14" s="1"/>
  <c r="AD237" i="14" s="1"/>
  <c r="AC471" i="2"/>
  <c r="AK471" i="2"/>
  <c r="AM471" i="2" s="1"/>
  <c r="S471" i="2"/>
  <c r="O471" i="2"/>
  <c r="P471" i="2" s="1"/>
  <c r="N471" i="2"/>
  <c r="AU202" i="14"/>
  <c r="AW202" i="14" s="1"/>
  <c r="AH202" i="14"/>
  <c r="AJ202" i="14" s="1"/>
  <c r="AG202" i="14"/>
  <c r="AT202" i="14" s="1"/>
  <c r="AB202" i="14"/>
  <c r="AO202" i="14" s="1"/>
  <c r="BB202" i="14" s="1"/>
  <c r="U202" i="14"/>
  <c r="W202" i="14" s="1"/>
  <c r="X202" i="14" s="1"/>
  <c r="R202" i="14"/>
  <c r="AE202" i="14" s="1"/>
  <c r="AR202" i="14" s="1"/>
  <c r="K202" i="14"/>
  <c r="N202" i="14" s="1"/>
  <c r="P202" i="14" s="1"/>
  <c r="Q202" i="14" s="1"/>
  <c r="W452" i="2"/>
  <c r="AG452" i="2" s="1"/>
  <c r="AQ452" i="2" s="1"/>
  <c r="R452" i="2"/>
  <c r="AB452" i="2" s="1"/>
  <c r="AL452" i="2" s="1"/>
  <c r="Q452" i="2"/>
  <c r="AA452" i="2" s="1"/>
  <c r="AK452" i="2" s="1"/>
  <c r="I452" i="2"/>
  <c r="O452" i="2" s="1"/>
  <c r="P452" i="2" s="1"/>
  <c r="W443" i="2"/>
  <c r="R443" i="2"/>
  <c r="AB443" i="2" s="1"/>
  <c r="AL443" i="2" s="1"/>
  <c r="Q443" i="2"/>
  <c r="AA443" i="2" s="1"/>
  <c r="I443" i="2"/>
  <c r="N443" i="2" s="1"/>
  <c r="AY271" i="14" l="1"/>
  <c r="BA271" i="14" s="1"/>
  <c r="BC271" i="14" s="1"/>
  <c r="BD271" i="14" s="1"/>
  <c r="AK202" i="14"/>
  <c r="AX202" i="14"/>
  <c r="AN272" i="14"/>
  <c r="AP272" i="14" s="1"/>
  <c r="AQ272" i="14" s="1"/>
  <c r="AY272" i="14"/>
  <c r="BA272" i="14" s="1"/>
  <c r="BC272" i="14" s="1"/>
  <c r="BD272" i="14" s="1"/>
  <c r="S452" i="2"/>
  <c r="X452" i="2" s="1"/>
  <c r="Y452" i="2" s="1"/>
  <c r="Z452" i="2" s="1"/>
  <c r="S443" i="2"/>
  <c r="X443" i="2" s="1"/>
  <c r="Y443" i="2" s="1"/>
  <c r="Z443" i="2" s="1"/>
  <c r="AL237" i="14"/>
  <c r="X471" i="2"/>
  <c r="AR471" i="2"/>
  <c r="AH471" i="2"/>
  <c r="Y202" i="14"/>
  <c r="AL202" i="14" s="1"/>
  <c r="AM452" i="2"/>
  <c r="AR452" i="2" s="1"/>
  <c r="AS452" i="2" s="1"/>
  <c r="AT452" i="2" s="1"/>
  <c r="N452" i="2"/>
  <c r="AC452" i="2"/>
  <c r="AH452" i="2" s="1"/>
  <c r="AI452" i="2" s="1"/>
  <c r="AJ452" i="2" s="1"/>
  <c r="AK443" i="2"/>
  <c r="O443" i="2"/>
  <c r="P443" i="2" s="1"/>
  <c r="AG443" i="2"/>
  <c r="AQ443" i="2" s="1"/>
  <c r="W422" i="2"/>
  <c r="AG422" i="2" s="1"/>
  <c r="AQ422" i="2" s="1"/>
  <c r="R422" i="2"/>
  <c r="AB422" i="2" s="1"/>
  <c r="AL422" i="2" s="1"/>
  <c r="Q422" i="2"/>
  <c r="I422" i="2"/>
  <c r="O422" i="2" s="1"/>
  <c r="P422" i="2" s="1"/>
  <c r="AI471" i="2" l="1"/>
  <c r="AJ471" i="2" s="1"/>
  <c r="S422" i="2"/>
  <c r="X422" i="2" s="1"/>
  <c r="Y422" i="2" s="1"/>
  <c r="Z422" i="2" s="1"/>
  <c r="AC443" i="2"/>
  <c r="AH443" i="2" s="1"/>
  <c r="AI443" i="2" s="1"/>
  <c r="AJ443" i="2" s="1"/>
  <c r="AM443" i="2"/>
  <c r="AR443" i="2" s="1"/>
  <c r="AS443" i="2" s="1"/>
  <c r="AT443" i="2" s="1"/>
  <c r="AA422" i="2"/>
  <c r="AC422" i="2" s="1"/>
  <c r="AH422" i="2" s="1"/>
  <c r="AI422" i="2" s="1"/>
  <c r="AJ422" i="2" s="1"/>
  <c r="AN237" i="14"/>
  <c r="AP237" i="14" s="1"/>
  <c r="AQ237" i="14" s="1"/>
  <c r="AY237" i="14"/>
  <c r="BA237" i="14" s="1"/>
  <c r="BC237" i="14" s="1"/>
  <c r="BD237" i="14" s="1"/>
  <c r="AS471" i="2"/>
  <c r="AT471" i="2" s="1"/>
  <c r="Y471" i="2"/>
  <c r="Z471" i="2" s="1"/>
  <c r="AY202" i="14"/>
  <c r="BA202" i="14" s="1"/>
  <c r="BC202" i="14" s="1"/>
  <c r="BD202" i="14" s="1"/>
  <c r="AN202" i="14"/>
  <c r="AP202" i="14" s="1"/>
  <c r="AQ202" i="14" s="1"/>
  <c r="AA202" i="14"/>
  <c r="AC202" i="14" s="1"/>
  <c r="AD202" i="14" s="1"/>
  <c r="N422" i="2"/>
  <c r="AK422" i="2" l="1"/>
  <c r="AM422" i="2" s="1"/>
  <c r="AR422" i="2" s="1"/>
  <c r="AS422" i="2" s="1"/>
  <c r="AT422" i="2" s="1"/>
  <c r="W302" i="2"/>
  <c r="AG302" i="2" s="1"/>
  <c r="AQ302" i="2" s="1"/>
  <c r="R302" i="2"/>
  <c r="AB302" i="2" s="1"/>
  <c r="AL302" i="2" s="1"/>
  <c r="Q302" i="2"/>
  <c r="AA302" i="2" s="1"/>
  <c r="I302" i="2"/>
  <c r="O302" i="2" s="1"/>
  <c r="P302" i="2" s="1"/>
  <c r="W229" i="2"/>
  <c r="AG229" i="2" s="1"/>
  <c r="R229" i="2"/>
  <c r="AB229" i="2" s="1"/>
  <c r="AL229" i="2" s="1"/>
  <c r="Q229" i="2"/>
  <c r="I229" i="2"/>
  <c r="O229" i="2" s="1"/>
  <c r="P229" i="2" s="1"/>
  <c r="I233" i="2"/>
  <c r="N233" i="2" s="1"/>
  <c r="Q233" i="2"/>
  <c r="AA233" i="2" s="1"/>
  <c r="R233" i="2"/>
  <c r="AB233" i="2" s="1"/>
  <c r="AL233" i="2" s="1"/>
  <c r="W233" i="2"/>
  <c r="N302" i="2" l="1"/>
  <c r="AK302" i="2"/>
  <c r="AM302" i="2" s="1"/>
  <c r="AR302" i="2" s="1"/>
  <c r="AS302" i="2" s="1"/>
  <c r="AT302" i="2" s="1"/>
  <c r="AC302" i="2"/>
  <c r="AH302" i="2" s="1"/>
  <c r="AI302" i="2" s="1"/>
  <c r="AJ302" i="2" s="1"/>
  <c r="S302" i="2"/>
  <c r="X302" i="2" s="1"/>
  <c r="Y302" i="2" s="1"/>
  <c r="Z302" i="2" s="1"/>
  <c r="S233" i="2"/>
  <c r="X233" i="2" s="1"/>
  <c r="Y233" i="2" s="1"/>
  <c r="Z233" i="2" s="1"/>
  <c r="N229" i="2"/>
  <c r="S229" i="2"/>
  <c r="X229" i="2" s="1"/>
  <c r="Y229" i="2" s="1"/>
  <c r="Z229" i="2" s="1"/>
  <c r="AA229" i="2"/>
  <c r="AK229" i="2" s="1"/>
  <c r="AQ229" i="2"/>
  <c r="AG233" i="2"/>
  <c r="AQ233" i="2" s="1"/>
  <c r="AK233" i="2"/>
  <c r="O233" i="2"/>
  <c r="P233" i="2" s="1"/>
  <c r="L48" i="3"/>
  <c r="W198" i="2"/>
  <c r="AG198" i="2" s="1"/>
  <c r="AQ198" i="2" s="1"/>
  <c r="R198" i="2"/>
  <c r="AB198" i="2" s="1"/>
  <c r="AL198" i="2" s="1"/>
  <c r="Q198" i="2"/>
  <c r="AA198" i="2" s="1"/>
  <c r="I198" i="2"/>
  <c r="O198" i="2" s="1"/>
  <c r="P198" i="2" s="1"/>
  <c r="W197" i="2"/>
  <c r="AG197" i="2" s="1"/>
  <c r="AQ197" i="2" s="1"/>
  <c r="R197" i="2"/>
  <c r="AB197" i="2" s="1"/>
  <c r="Q197" i="2"/>
  <c r="I197" i="2"/>
  <c r="O197" i="2" s="1"/>
  <c r="P197" i="2" s="1"/>
  <c r="W196" i="2"/>
  <c r="AG196" i="2" s="1"/>
  <c r="R196" i="2"/>
  <c r="AB196" i="2" s="1"/>
  <c r="AL196" i="2" s="1"/>
  <c r="Q196" i="2"/>
  <c r="I196" i="2"/>
  <c r="O196" i="2" s="1"/>
  <c r="P196" i="2" s="1"/>
  <c r="W135" i="2"/>
  <c r="AG135" i="2" s="1"/>
  <c r="AQ135" i="2" s="1"/>
  <c r="R135" i="2"/>
  <c r="AB135" i="2" s="1"/>
  <c r="AL135" i="2" s="1"/>
  <c r="Q135" i="2"/>
  <c r="I135" i="2"/>
  <c r="O135" i="2" s="1"/>
  <c r="P135" i="2" s="1"/>
  <c r="W129" i="2"/>
  <c r="AG129" i="2" s="1"/>
  <c r="AQ129" i="2" s="1"/>
  <c r="R129" i="2"/>
  <c r="AB129" i="2" s="1"/>
  <c r="AL129" i="2" s="1"/>
  <c r="Q129" i="2"/>
  <c r="AA129" i="2" s="1"/>
  <c r="I129" i="2"/>
  <c r="N129" i="2" s="1"/>
  <c r="W128" i="2"/>
  <c r="AG128" i="2" s="1"/>
  <c r="AQ128" i="2" s="1"/>
  <c r="R128" i="2"/>
  <c r="AB128" i="2" s="1"/>
  <c r="AL128" i="2" s="1"/>
  <c r="Q128" i="2"/>
  <c r="I128" i="2"/>
  <c r="O128" i="2" s="1"/>
  <c r="P128" i="2" s="1"/>
  <c r="W126" i="2"/>
  <c r="AG126" i="2" s="1"/>
  <c r="AQ126" i="2" s="1"/>
  <c r="R126" i="2"/>
  <c r="AB126" i="2" s="1"/>
  <c r="AL126" i="2" s="1"/>
  <c r="Q126" i="2"/>
  <c r="AA126" i="2" s="1"/>
  <c r="I126" i="2"/>
  <c r="O126" i="2" s="1"/>
  <c r="P126" i="2" s="1"/>
  <c r="W125" i="2"/>
  <c r="AG125" i="2" s="1"/>
  <c r="AQ125" i="2" s="1"/>
  <c r="R125" i="2"/>
  <c r="AB125" i="2" s="1"/>
  <c r="AL125" i="2" s="1"/>
  <c r="Q125" i="2"/>
  <c r="I125" i="2"/>
  <c r="O125" i="2" s="1"/>
  <c r="P125" i="2" s="1"/>
  <c r="AM229" i="2" l="1"/>
  <c r="AR229" i="2" s="1"/>
  <c r="AS229" i="2" s="1"/>
  <c r="AT229" i="2" s="1"/>
  <c r="AC229" i="2"/>
  <c r="AH229" i="2" s="1"/>
  <c r="AI229" i="2" s="1"/>
  <c r="AJ229" i="2" s="1"/>
  <c r="AM233" i="2"/>
  <c r="AR233" i="2" s="1"/>
  <c r="AS233" i="2" s="1"/>
  <c r="AT233" i="2" s="1"/>
  <c r="AC233" i="2"/>
  <c r="AH233" i="2" s="1"/>
  <c r="AI233" i="2" s="1"/>
  <c r="AJ233" i="2" s="1"/>
  <c r="S197" i="2"/>
  <c r="X197" i="2" s="1"/>
  <c r="Y197" i="2" s="1"/>
  <c r="Z197" i="2" s="1"/>
  <c r="N198" i="2"/>
  <c r="AK198" i="2"/>
  <c r="AM198" i="2" s="1"/>
  <c r="AR198" i="2" s="1"/>
  <c r="AS198" i="2" s="1"/>
  <c r="AT198" i="2" s="1"/>
  <c r="AC198" i="2"/>
  <c r="AH198" i="2" s="1"/>
  <c r="AI198" i="2" s="1"/>
  <c r="AJ198" i="2" s="1"/>
  <c r="S198" i="2"/>
  <c r="X198" i="2" s="1"/>
  <c r="Y198" i="2" s="1"/>
  <c r="Z198" i="2" s="1"/>
  <c r="AA197" i="2"/>
  <c r="AK197" i="2" s="1"/>
  <c r="N197" i="2"/>
  <c r="AL197" i="2"/>
  <c r="S135" i="2"/>
  <c r="X135" i="2" s="1"/>
  <c r="Y135" i="2" s="1"/>
  <c r="Z135" i="2" s="1"/>
  <c r="N196" i="2"/>
  <c r="AA135" i="2"/>
  <c r="AK135" i="2" s="1"/>
  <c r="AM135" i="2" s="1"/>
  <c r="AR135" i="2" s="1"/>
  <c r="AS135" i="2" s="1"/>
  <c r="AT135" i="2" s="1"/>
  <c r="S196" i="2"/>
  <c r="X196" i="2" s="1"/>
  <c r="Y196" i="2" s="1"/>
  <c r="Z196" i="2" s="1"/>
  <c r="S128" i="2"/>
  <c r="X128" i="2" s="1"/>
  <c r="Y128" i="2" s="1"/>
  <c r="Z128" i="2" s="1"/>
  <c r="AA196" i="2"/>
  <c r="AK196" i="2" s="1"/>
  <c r="AQ196" i="2"/>
  <c r="AA128" i="2"/>
  <c r="AC128" i="2" s="1"/>
  <c r="AH128" i="2" s="1"/>
  <c r="AI128" i="2" s="1"/>
  <c r="AJ128" i="2" s="1"/>
  <c r="N135" i="2"/>
  <c r="S129" i="2"/>
  <c r="X129" i="2" s="1"/>
  <c r="Y129" i="2" s="1"/>
  <c r="Z129" i="2" s="1"/>
  <c r="AK129" i="2"/>
  <c r="AM129" i="2" s="1"/>
  <c r="AR129" i="2" s="1"/>
  <c r="AS129" i="2" s="1"/>
  <c r="AT129" i="2" s="1"/>
  <c r="AC129" i="2"/>
  <c r="AH129" i="2" s="1"/>
  <c r="AI129" i="2" s="1"/>
  <c r="AJ129" i="2" s="1"/>
  <c r="O129" i="2"/>
  <c r="P129" i="2" s="1"/>
  <c r="S126" i="2"/>
  <c r="X126" i="2" s="1"/>
  <c r="Y126" i="2" s="1"/>
  <c r="Z126" i="2" s="1"/>
  <c r="S125" i="2"/>
  <c r="X125" i="2" s="1"/>
  <c r="Y125" i="2" s="1"/>
  <c r="Z125" i="2" s="1"/>
  <c r="N128" i="2"/>
  <c r="AA125" i="2"/>
  <c r="AK125" i="2" s="1"/>
  <c r="AM125" i="2" s="1"/>
  <c r="AR125" i="2" s="1"/>
  <c r="AS125" i="2" s="1"/>
  <c r="AT125" i="2" s="1"/>
  <c r="AK126" i="2"/>
  <c r="AM126" i="2" s="1"/>
  <c r="AR126" i="2" s="1"/>
  <c r="AS126" i="2" s="1"/>
  <c r="AT126" i="2" s="1"/>
  <c r="AC126" i="2"/>
  <c r="AH126" i="2" s="1"/>
  <c r="AI126" i="2" s="1"/>
  <c r="AJ126" i="2" s="1"/>
  <c r="N125" i="2"/>
  <c r="N126" i="2"/>
  <c r="AM196" i="2" l="1"/>
  <c r="AR196" i="2" s="1"/>
  <c r="AS196" i="2" s="1"/>
  <c r="AT196" i="2" s="1"/>
  <c r="AM197" i="2"/>
  <c r="AR197" i="2" s="1"/>
  <c r="AS197" i="2" s="1"/>
  <c r="AT197" i="2" s="1"/>
  <c r="AC197" i="2"/>
  <c r="AH197" i="2" s="1"/>
  <c r="AI197" i="2" s="1"/>
  <c r="AJ197" i="2" s="1"/>
  <c r="AC196" i="2"/>
  <c r="AH196" i="2" s="1"/>
  <c r="AI196" i="2" s="1"/>
  <c r="AJ196" i="2" s="1"/>
  <c r="AC125" i="2"/>
  <c r="AH125" i="2" s="1"/>
  <c r="AI125" i="2" s="1"/>
  <c r="AJ125" i="2" s="1"/>
  <c r="AC135" i="2"/>
  <c r="AH135" i="2" s="1"/>
  <c r="AI135" i="2" s="1"/>
  <c r="AJ135" i="2" s="1"/>
  <c r="AK128" i="2"/>
  <c r="AM128" i="2" s="1"/>
  <c r="AR128" i="2" s="1"/>
  <c r="AS128" i="2" s="1"/>
  <c r="AT128" i="2" s="1"/>
  <c r="W116" i="2"/>
  <c r="AG116" i="2" s="1"/>
  <c r="AQ116" i="2" s="1"/>
  <c r="R116" i="2"/>
  <c r="AB116" i="2" s="1"/>
  <c r="AL116" i="2" s="1"/>
  <c r="Q116" i="2"/>
  <c r="I116" i="2"/>
  <c r="N116" i="2" s="1"/>
  <c r="W110" i="2"/>
  <c r="AG110" i="2" s="1"/>
  <c r="AQ110" i="2" s="1"/>
  <c r="R110" i="2"/>
  <c r="AB110" i="2" s="1"/>
  <c r="AL110" i="2" s="1"/>
  <c r="Q110" i="2"/>
  <c r="I110" i="2"/>
  <c r="O110" i="2" s="1"/>
  <c r="P110" i="2" s="1"/>
  <c r="W101" i="2"/>
  <c r="AG101" i="2" s="1"/>
  <c r="R101" i="2"/>
  <c r="AB101" i="2" s="1"/>
  <c r="AL101" i="2" s="1"/>
  <c r="I101" i="2"/>
  <c r="O101" i="2" s="1"/>
  <c r="P101" i="2" s="1"/>
  <c r="W68" i="2"/>
  <c r="AG68" i="2" s="1"/>
  <c r="AQ68" i="2" s="1"/>
  <c r="R68" i="2"/>
  <c r="AB68" i="2" s="1"/>
  <c r="AL68" i="2" s="1"/>
  <c r="Q68" i="2"/>
  <c r="AA68" i="2" s="1"/>
  <c r="I68" i="2"/>
  <c r="O68" i="2" s="1"/>
  <c r="P68" i="2" s="1"/>
  <c r="W50" i="2"/>
  <c r="AG50" i="2" s="1"/>
  <c r="AQ50" i="2" s="1"/>
  <c r="R50" i="2"/>
  <c r="AB50" i="2" s="1"/>
  <c r="AL50" i="2" s="1"/>
  <c r="Q50" i="2"/>
  <c r="AA50" i="2" s="1"/>
  <c r="I50" i="2"/>
  <c r="O50" i="2" s="1"/>
  <c r="P50" i="2" s="1"/>
  <c r="W49" i="2"/>
  <c r="AG49" i="2" s="1"/>
  <c r="AQ49" i="2" s="1"/>
  <c r="R49" i="2"/>
  <c r="AB49" i="2" s="1"/>
  <c r="AL49" i="2" s="1"/>
  <c r="Q49" i="2"/>
  <c r="I49" i="2"/>
  <c r="O49" i="2" s="1"/>
  <c r="P49" i="2" s="1"/>
  <c r="S110" i="2" l="1"/>
  <c r="X110" i="2" s="1"/>
  <c r="Y110" i="2" s="1"/>
  <c r="Z110" i="2" s="1"/>
  <c r="S116" i="2"/>
  <c r="X116" i="2" s="1"/>
  <c r="Y116" i="2" s="1"/>
  <c r="Z116" i="2" s="1"/>
  <c r="AA110" i="2"/>
  <c r="AC110" i="2" s="1"/>
  <c r="AH110" i="2" s="1"/>
  <c r="AI110" i="2" s="1"/>
  <c r="AJ110" i="2" s="1"/>
  <c r="AA116" i="2"/>
  <c r="AK116" i="2" s="1"/>
  <c r="AM116" i="2" s="1"/>
  <c r="AR116" i="2" s="1"/>
  <c r="AS116" i="2" s="1"/>
  <c r="AT116" i="2" s="1"/>
  <c r="O116" i="2"/>
  <c r="P116" i="2" s="1"/>
  <c r="N110" i="2"/>
  <c r="AQ101" i="2"/>
  <c r="AM101" i="2" s="1"/>
  <c r="AR101" i="2" s="1"/>
  <c r="AS101" i="2" s="1"/>
  <c r="AT101" i="2" s="1"/>
  <c r="AC101" i="2"/>
  <c r="AH101" i="2" s="1"/>
  <c r="AI101" i="2" s="1"/>
  <c r="AJ101" i="2" s="1"/>
  <c r="N101" i="2"/>
  <c r="S101" i="2"/>
  <c r="X101" i="2" s="1"/>
  <c r="Y101" i="2" s="1"/>
  <c r="Z101" i="2" s="1"/>
  <c r="S49" i="2"/>
  <c r="X49" i="2" s="1"/>
  <c r="Y49" i="2" s="1"/>
  <c r="Z49" i="2" s="1"/>
  <c r="AA49" i="2"/>
  <c r="AK49" i="2" s="1"/>
  <c r="AM49" i="2" s="1"/>
  <c r="AR49" i="2" s="1"/>
  <c r="AS49" i="2" s="1"/>
  <c r="AT49" i="2" s="1"/>
  <c r="AK68" i="2"/>
  <c r="AM68" i="2" s="1"/>
  <c r="AR68" i="2" s="1"/>
  <c r="AS68" i="2" s="1"/>
  <c r="AT68" i="2" s="1"/>
  <c r="AC68" i="2"/>
  <c r="AH68" i="2" s="1"/>
  <c r="AI68" i="2" s="1"/>
  <c r="AJ68" i="2" s="1"/>
  <c r="N68" i="2"/>
  <c r="S68" i="2"/>
  <c r="X68" i="2" s="1"/>
  <c r="Y68" i="2" s="1"/>
  <c r="Z68" i="2" s="1"/>
  <c r="AK50" i="2"/>
  <c r="AM50" i="2" s="1"/>
  <c r="AR50" i="2" s="1"/>
  <c r="AS50" i="2" s="1"/>
  <c r="AT50" i="2" s="1"/>
  <c r="AC50" i="2"/>
  <c r="AH50" i="2" s="1"/>
  <c r="AI50" i="2" s="1"/>
  <c r="AJ50" i="2" s="1"/>
  <c r="N50" i="2"/>
  <c r="S50" i="2"/>
  <c r="X50" i="2" s="1"/>
  <c r="Y50" i="2" s="1"/>
  <c r="Z50" i="2" s="1"/>
  <c r="N49" i="2"/>
  <c r="AC116" i="2" l="1"/>
  <c r="AH116" i="2" s="1"/>
  <c r="AI116" i="2" s="1"/>
  <c r="AJ116" i="2" s="1"/>
  <c r="AK110" i="2"/>
  <c r="AM110" i="2" s="1"/>
  <c r="AR110" i="2" s="1"/>
  <c r="AS110" i="2" s="1"/>
  <c r="AT110" i="2" s="1"/>
  <c r="AC49" i="2"/>
  <c r="AH49" i="2" s="1"/>
  <c r="AI49" i="2" s="1"/>
  <c r="AJ49" i="2" s="1"/>
  <c r="W30" i="2" l="1"/>
  <c r="AG30" i="2" s="1"/>
  <c r="AQ30" i="2" s="1"/>
  <c r="R30" i="2"/>
  <c r="AB30" i="2" s="1"/>
  <c r="AL30" i="2" s="1"/>
  <c r="Q30" i="2"/>
  <c r="AA30" i="2" s="1"/>
  <c r="I30" i="2"/>
  <c r="O30" i="2" s="1"/>
  <c r="P30" i="2" s="1"/>
  <c r="S30" i="2" l="1"/>
  <c r="X30" i="2" s="1"/>
  <c r="Y30" i="2" s="1"/>
  <c r="Z30" i="2" s="1"/>
  <c r="AC30" i="2"/>
  <c r="AH30" i="2" s="1"/>
  <c r="AI30" i="2" s="1"/>
  <c r="AJ30" i="2" s="1"/>
  <c r="N30" i="2"/>
  <c r="AK30" i="2"/>
  <c r="AM30" i="2" s="1"/>
  <c r="AR30" i="2" s="1"/>
  <c r="AS30" i="2" s="1"/>
  <c r="AT30" i="2" s="1"/>
  <c r="S137" i="3" l="1"/>
  <c r="AA137" i="3" s="1"/>
  <c r="AI137" i="3" s="1"/>
  <c r="R137" i="3"/>
  <c r="Z137" i="3" s="1"/>
  <c r="AH137" i="3" s="1"/>
  <c r="Q137" i="3"/>
  <c r="P137" i="3"/>
  <c r="X137" i="3" s="1"/>
  <c r="AF137" i="3" s="1"/>
  <c r="L137" i="3"/>
  <c r="M137" i="3" s="1"/>
  <c r="S136" i="3"/>
  <c r="AA136" i="3" s="1"/>
  <c r="AI136" i="3" s="1"/>
  <c r="R136" i="3"/>
  <c r="Z136" i="3" s="1"/>
  <c r="AH136" i="3" s="1"/>
  <c r="Q136" i="3"/>
  <c r="Y136" i="3" s="1"/>
  <c r="P136" i="3"/>
  <c r="X136" i="3" s="1"/>
  <c r="AF136" i="3" s="1"/>
  <c r="L136" i="3"/>
  <c r="M136" i="3" s="1"/>
  <c r="S135" i="3"/>
  <c r="AA135" i="3" s="1"/>
  <c r="AI135" i="3" s="1"/>
  <c r="R135" i="3"/>
  <c r="Z135" i="3" s="1"/>
  <c r="AH135" i="3" s="1"/>
  <c r="Q135" i="3"/>
  <c r="P135" i="3"/>
  <c r="X135" i="3" s="1"/>
  <c r="AF135" i="3" s="1"/>
  <c r="L135" i="3"/>
  <c r="M135" i="3" s="1"/>
  <c r="T135" i="3" l="1"/>
  <c r="U135" i="3" s="1"/>
  <c r="T137" i="3"/>
  <c r="U137" i="3" s="1"/>
  <c r="Y135" i="3"/>
  <c r="AG135" i="3" s="1"/>
  <c r="AJ135" i="3" s="1"/>
  <c r="AK135" i="3" s="1"/>
  <c r="AG136" i="3"/>
  <c r="AJ136" i="3" s="1"/>
  <c r="AK136" i="3" s="1"/>
  <c r="AB136" i="3"/>
  <c r="AC136" i="3" s="1"/>
  <c r="Y137" i="3"/>
  <c r="T136" i="3"/>
  <c r="U136" i="3" s="1"/>
  <c r="AB135" i="3" l="1"/>
  <c r="AC135" i="3" s="1"/>
  <c r="AB137" i="3"/>
  <c r="AC137" i="3" s="1"/>
  <c r="AG137" i="3"/>
  <c r="AJ137" i="3" s="1"/>
  <c r="AK137" i="3" s="1"/>
  <c r="AZ484" i="14" l="1"/>
  <c r="AZ442" i="14"/>
  <c r="AZ395" i="14"/>
  <c r="AZ377" i="14"/>
  <c r="AZ356" i="14"/>
  <c r="AZ326" i="14"/>
  <c r="AZ310" i="14"/>
  <c r="AZ291" i="14"/>
  <c r="AZ273" i="14"/>
  <c r="AZ254" i="14"/>
  <c r="AZ239" i="14"/>
  <c r="AZ223" i="14"/>
  <c r="AZ204" i="14"/>
  <c r="AZ191" i="14"/>
  <c r="AZ162" i="14"/>
  <c r="AZ144" i="14"/>
  <c r="AZ118" i="14"/>
  <c r="AZ94" i="14"/>
  <c r="AM484" i="14"/>
  <c r="AM442" i="14"/>
  <c r="AM395" i="14"/>
  <c r="AM377" i="14"/>
  <c r="AM356" i="14"/>
  <c r="AM326" i="14"/>
  <c r="AM310" i="14"/>
  <c r="AM291" i="14"/>
  <c r="AM273" i="14"/>
  <c r="AM254" i="14"/>
  <c r="AM239" i="14"/>
  <c r="AM223" i="14"/>
  <c r="AM204" i="14"/>
  <c r="AM191" i="14"/>
  <c r="AM162" i="14"/>
  <c r="AM144" i="14"/>
  <c r="AM118" i="14"/>
  <c r="AM94" i="14"/>
  <c r="Z484" i="14"/>
  <c r="Z442" i="14"/>
  <c r="Z395" i="14"/>
  <c r="Z377" i="14"/>
  <c r="Z356" i="14"/>
  <c r="Z326" i="14"/>
  <c r="Z310" i="14"/>
  <c r="Z291" i="14"/>
  <c r="Z273" i="14"/>
  <c r="Z254" i="14"/>
  <c r="Z239" i="14"/>
  <c r="Z223" i="14"/>
  <c r="Z204" i="14"/>
  <c r="Z191" i="14"/>
  <c r="Z162" i="14"/>
  <c r="Z144" i="14"/>
  <c r="Z118" i="14"/>
  <c r="Z94" i="14"/>
  <c r="W123" i="2" l="1"/>
  <c r="AG123" i="2" s="1"/>
  <c r="AQ123" i="2" s="1"/>
  <c r="R123" i="2"/>
  <c r="AB123" i="2" s="1"/>
  <c r="AL123" i="2" s="1"/>
  <c r="Q123" i="2"/>
  <c r="AA123" i="2" s="1"/>
  <c r="I123" i="2"/>
  <c r="N123" i="2" s="1"/>
  <c r="AK123" i="2" l="1"/>
  <c r="AM123" i="2" s="1"/>
  <c r="AR123" i="2" s="1"/>
  <c r="AS123" i="2" s="1"/>
  <c r="AT123" i="2" s="1"/>
  <c r="AC123" i="2"/>
  <c r="AH123" i="2" s="1"/>
  <c r="AI123" i="2" s="1"/>
  <c r="AJ123" i="2" s="1"/>
  <c r="O123" i="2"/>
  <c r="P123" i="2" s="1"/>
  <c r="S123" i="2"/>
  <c r="X123" i="2" s="1"/>
  <c r="Y123" i="2" s="1"/>
  <c r="Z123" i="2" s="1"/>
  <c r="I773" i="2" l="1"/>
  <c r="N773" i="2" s="1"/>
  <c r="Q773" i="2"/>
  <c r="AA773" i="2" s="1"/>
  <c r="R773" i="2"/>
  <c r="AB773" i="2" s="1"/>
  <c r="AL773" i="2" s="1"/>
  <c r="W773" i="2"/>
  <c r="AG773" i="2" s="1"/>
  <c r="AQ773" i="2" s="1"/>
  <c r="I519" i="2"/>
  <c r="O519" i="2" s="1"/>
  <c r="P519" i="2" s="1"/>
  <c r="Q519" i="2"/>
  <c r="AA519" i="2" s="1"/>
  <c r="AK519" i="2" s="1"/>
  <c r="R519" i="2"/>
  <c r="AB519" i="2" s="1"/>
  <c r="AL519" i="2" s="1"/>
  <c r="W519" i="2"/>
  <c r="AG519" i="2" s="1"/>
  <c r="AQ519" i="2" s="1"/>
  <c r="I520" i="2"/>
  <c r="O520" i="2" s="1"/>
  <c r="P520" i="2" s="1"/>
  <c r="Q520" i="2"/>
  <c r="R520" i="2"/>
  <c r="AB520" i="2" s="1"/>
  <c r="AL520" i="2" s="1"/>
  <c r="W520" i="2"/>
  <c r="AG520" i="2" s="1"/>
  <c r="AQ520" i="2" s="1"/>
  <c r="I363" i="2"/>
  <c r="N363" i="2" s="1"/>
  <c r="Q363" i="2"/>
  <c r="AA363" i="2" s="1"/>
  <c r="AK363" i="2" s="1"/>
  <c r="R363" i="2"/>
  <c r="AB363" i="2" s="1"/>
  <c r="AL363" i="2" s="1"/>
  <c r="W363" i="2"/>
  <c r="AC773" i="2" l="1"/>
  <c r="AH773" i="2" s="1"/>
  <c r="AI773" i="2" s="1"/>
  <c r="AJ773" i="2" s="1"/>
  <c r="AK773" i="2"/>
  <c r="AM773" i="2" s="1"/>
  <c r="AR773" i="2" s="1"/>
  <c r="AS773" i="2" s="1"/>
  <c r="AT773" i="2" s="1"/>
  <c r="S773" i="2"/>
  <c r="X773" i="2" s="1"/>
  <c r="Y773" i="2" s="1"/>
  <c r="Z773" i="2" s="1"/>
  <c r="O773" i="2"/>
  <c r="P773" i="2" s="1"/>
  <c r="S520" i="2"/>
  <c r="X520" i="2" s="1"/>
  <c r="Y520" i="2" s="1"/>
  <c r="Z520" i="2" s="1"/>
  <c r="S519" i="2"/>
  <c r="X519" i="2" s="1"/>
  <c r="Y519" i="2" s="1"/>
  <c r="Z519" i="2" s="1"/>
  <c r="AM519" i="2"/>
  <c r="AR519" i="2" s="1"/>
  <c r="AS519" i="2" s="1"/>
  <c r="AT519" i="2" s="1"/>
  <c r="N520" i="2"/>
  <c r="AC519" i="2"/>
  <c r="AH519" i="2" s="1"/>
  <c r="AI519" i="2" s="1"/>
  <c r="AJ519" i="2" s="1"/>
  <c r="AA520" i="2"/>
  <c r="N519" i="2"/>
  <c r="S363" i="2"/>
  <c r="X363" i="2" s="1"/>
  <c r="Y363" i="2" s="1"/>
  <c r="Z363" i="2" s="1"/>
  <c r="O363" i="2"/>
  <c r="P363" i="2" s="1"/>
  <c r="AG363" i="2"/>
  <c r="AQ363" i="2" s="1"/>
  <c r="AM363" i="2" s="1"/>
  <c r="AR363" i="2" s="1"/>
  <c r="AS363" i="2" s="1"/>
  <c r="AT363" i="2" s="1"/>
  <c r="AK520" i="2" l="1"/>
  <c r="AM520" i="2" s="1"/>
  <c r="AR520" i="2" s="1"/>
  <c r="AS520" i="2" s="1"/>
  <c r="AT520" i="2" s="1"/>
  <c r="AC520" i="2"/>
  <c r="AH520" i="2" s="1"/>
  <c r="AI520" i="2" s="1"/>
  <c r="AJ520" i="2" s="1"/>
  <c r="AC363" i="2"/>
  <c r="AH363" i="2" s="1"/>
  <c r="AI363" i="2" s="1"/>
  <c r="AJ363" i="2" s="1"/>
  <c r="W1090" i="2" l="1"/>
  <c r="AG1090" i="2" s="1"/>
  <c r="AQ1090" i="2" s="1"/>
  <c r="R1090" i="2"/>
  <c r="Q1090" i="2"/>
  <c r="AA1090" i="2" s="1"/>
  <c r="I1090" i="2"/>
  <c r="N1090" i="2" s="1"/>
  <c r="W1092" i="2"/>
  <c r="AG1092" i="2" s="1"/>
  <c r="R1092" i="2"/>
  <c r="AB1092" i="2" s="1"/>
  <c r="AL1092" i="2" s="1"/>
  <c r="Q1092" i="2"/>
  <c r="AA1092" i="2" s="1"/>
  <c r="AK1092" i="2" s="1"/>
  <c r="I1092" i="2"/>
  <c r="O1092" i="2" s="1"/>
  <c r="P1092" i="2" s="1"/>
  <c r="S1092" i="2" l="1"/>
  <c r="X1092" i="2" s="1"/>
  <c r="Y1092" i="2" s="1"/>
  <c r="Z1092" i="2" s="1"/>
  <c r="O1090" i="2"/>
  <c r="P1090" i="2" s="1"/>
  <c r="S1090" i="2"/>
  <c r="X1090" i="2" s="1"/>
  <c r="Y1090" i="2" s="1"/>
  <c r="Z1090" i="2" s="1"/>
  <c r="N1092" i="2"/>
  <c r="AB1090" i="2"/>
  <c r="AL1090" i="2" s="1"/>
  <c r="AK1090" i="2"/>
  <c r="AC1092" i="2"/>
  <c r="AH1092" i="2" s="1"/>
  <c r="AI1092" i="2" s="1"/>
  <c r="AJ1092" i="2" s="1"/>
  <c r="AQ1092" i="2"/>
  <c r="AM1092" i="2" s="1"/>
  <c r="AR1092" i="2" s="1"/>
  <c r="AS1092" i="2" s="1"/>
  <c r="AT1092" i="2" s="1"/>
  <c r="AC1090" i="2" l="1"/>
  <c r="AH1090" i="2" s="1"/>
  <c r="AI1090" i="2" s="1"/>
  <c r="AJ1090" i="2" s="1"/>
  <c r="AM1090" i="2"/>
  <c r="AR1090" i="2" s="1"/>
  <c r="AS1090" i="2" s="1"/>
  <c r="AT1090" i="2" s="1"/>
  <c r="V804" i="10" l="1"/>
  <c r="AE804" i="10" s="1"/>
  <c r="AN804" i="10" s="1"/>
  <c r="I217" i="2" l="1"/>
  <c r="I218" i="2"/>
  <c r="I219" i="2"/>
  <c r="I220" i="2"/>
  <c r="I221" i="2"/>
  <c r="I222" i="2"/>
  <c r="I224" i="2"/>
  <c r="I223" i="2"/>
  <c r="I228" i="2"/>
  <c r="I234" i="2"/>
  <c r="I235" i="2"/>
  <c r="I227" i="2"/>
  <c r="I236" i="2"/>
  <c r="I232" i="2"/>
  <c r="I237" i="2"/>
  <c r="I226" i="2"/>
  <c r="I230" i="2"/>
  <c r="I238" i="2"/>
  <c r="I231" i="2"/>
  <c r="I240" i="2"/>
  <c r="I225" i="2"/>
  <c r="I239" i="2"/>
  <c r="I241" i="2"/>
  <c r="I242" i="2"/>
  <c r="I243" i="2"/>
  <c r="I244" i="2"/>
  <c r="I245" i="2"/>
  <c r="I250" i="2"/>
  <c r="I246" i="2"/>
  <c r="I247" i="2"/>
  <c r="I248" i="2"/>
  <c r="I249" i="2"/>
  <c r="I251" i="2"/>
  <c r="I256" i="2"/>
  <c r="I252" i="2"/>
  <c r="I253" i="2"/>
  <c r="I254" i="2"/>
  <c r="I255" i="2"/>
  <c r="I257" i="2"/>
  <c r="I162" i="2"/>
  <c r="I164" i="2"/>
  <c r="I171" i="2"/>
  <c r="I172" i="2"/>
  <c r="I163" i="2"/>
  <c r="I173" i="2"/>
  <c r="I165" i="2"/>
  <c r="I170" i="2"/>
  <c r="I168" i="2"/>
  <c r="I166" i="2"/>
  <c r="I167" i="2"/>
  <c r="I169" i="2"/>
  <c r="I175" i="2"/>
  <c r="I176" i="2"/>
  <c r="I177" i="2"/>
  <c r="I178" i="2"/>
  <c r="I179" i="2"/>
  <c r="I180" i="2"/>
  <c r="I174" i="2"/>
  <c r="I183" i="2"/>
  <c r="I184" i="2"/>
  <c r="I185" i="2"/>
  <c r="I181" i="2"/>
  <c r="I182" i="2"/>
  <c r="I186" i="2"/>
  <c r="I187" i="2"/>
  <c r="I188" i="2"/>
  <c r="I189" i="2"/>
  <c r="I190" i="2"/>
  <c r="I191" i="2"/>
  <c r="I192" i="2"/>
  <c r="I193" i="2"/>
  <c r="I194" i="2"/>
  <c r="I195" i="2"/>
  <c r="I202" i="2"/>
  <c r="I203" i="2"/>
  <c r="I204" i="2"/>
  <c r="I205" i="2"/>
  <c r="I206" i="2"/>
  <c r="I207" i="2"/>
  <c r="I208" i="2"/>
  <c r="I199" i="2"/>
  <c r="I200" i="2"/>
  <c r="I201" i="2"/>
  <c r="I23" i="2"/>
  <c r="I24" i="2"/>
  <c r="I25" i="2"/>
  <c r="I26" i="2"/>
  <c r="I27" i="2"/>
  <c r="I28" i="2"/>
  <c r="I29" i="2"/>
  <c r="I31" i="2"/>
  <c r="I32" i="2"/>
  <c r="I34" i="2"/>
  <c r="I35" i="2"/>
  <c r="I36" i="2"/>
  <c r="I37" i="2"/>
  <c r="I38" i="2"/>
  <c r="I40" i="2"/>
  <c r="I41" i="2"/>
  <c r="I42" i="2"/>
  <c r="I43" i="2"/>
  <c r="I44" i="2"/>
  <c r="I46" i="2"/>
  <c r="I47" i="2"/>
  <c r="I48" i="2"/>
  <c r="I51" i="2"/>
  <c r="I53" i="2"/>
  <c r="I54" i="2"/>
  <c r="I55" i="2"/>
  <c r="I56" i="2"/>
  <c r="I58" i="2"/>
  <c r="I60" i="2"/>
  <c r="I61" i="2"/>
  <c r="I62" i="2"/>
  <c r="I63" i="2"/>
  <c r="I64" i="2"/>
  <c r="I65" i="2"/>
  <c r="I66" i="2"/>
  <c r="I67" i="2"/>
  <c r="I69" i="2"/>
  <c r="I70" i="2"/>
  <c r="I71" i="2"/>
  <c r="I72" i="2"/>
  <c r="I73" i="2"/>
  <c r="I74" i="2"/>
  <c r="I75" i="2"/>
  <c r="I76" i="2"/>
  <c r="I77" i="2"/>
  <c r="I78" i="2"/>
  <c r="I79" i="2"/>
  <c r="I80" i="2"/>
  <c r="I82" i="2"/>
  <c r="I81" i="2"/>
  <c r="I83" i="2"/>
  <c r="I84" i="2"/>
  <c r="I85" i="2"/>
  <c r="I86" i="2"/>
  <c r="I87" i="2"/>
  <c r="I88" i="2"/>
  <c r="I89" i="2"/>
  <c r="I93" i="2"/>
  <c r="I94" i="2"/>
  <c r="I98" i="2"/>
  <c r="I99" i="2"/>
  <c r="I100" i="2"/>
  <c r="I102" i="2"/>
  <c r="I103" i="2"/>
  <c r="I104" i="2"/>
  <c r="I106" i="2"/>
  <c r="I107" i="2"/>
  <c r="I108" i="2"/>
  <c r="I109" i="2"/>
  <c r="I111" i="2"/>
  <c r="I112" i="2"/>
  <c r="I113" i="2"/>
  <c r="I114" i="2"/>
  <c r="I115" i="2"/>
  <c r="I117" i="2"/>
  <c r="I118" i="2"/>
  <c r="I121" i="2"/>
  <c r="I122" i="2"/>
  <c r="I124" i="2"/>
  <c r="I127" i="2"/>
  <c r="I130" i="2"/>
  <c r="I131" i="2"/>
  <c r="I132" i="2"/>
  <c r="I133" i="2"/>
  <c r="I134" i="2"/>
  <c r="I136" i="2"/>
  <c r="I138" i="2"/>
  <c r="I139" i="2"/>
  <c r="I140" i="2"/>
  <c r="I141" i="2"/>
  <c r="I142" i="2"/>
  <c r="I143" i="2"/>
  <c r="I144" i="2"/>
  <c r="I145" i="2"/>
  <c r="I147" i="2"/>
  <c r="I148" i="2"/>
  <c r="I149" i="2"/>
  <c r="I150" i="2"/>
  <c r="I151" i="2"/>
  <c r="I152" i="2"/>
  <c r="I153" i="2"/>
  <c r="R1082" i="2"/>
  <c r="R1098" i="2"/>
  <c r="R1080" i="2"/>
  <c r="R1060" i="2"/>
  <c r="R1031" i="2"/>
  <c r="R1029" i="2"/>
  <c r="R1027" i="2"/>
  <c r="R952" i="2"/>
  <c r="R951" i="2"/>
  <c r="R949" i="2"/>
  <c r="R948" i="2"/>
  <c r="R947" i="2"/>
  <c r="R943" i="2"/>
  <c r="R942" i="2"/>
  <c r="R941" i="2"/>
  <c r="R934" i="2"/>
  <c r="R933" i="2"/>
  <c r="R932" i="2"/>
  <c r="R929" i="2"/>
  <c r="R925" i="2"/>
  <c r="R924" i="2"/>
  <c r="R923" i="2"/>
  <c r="R922" i="2"/>
  <c r="R921" i="2"/>
  <c r="R920" i="2"/>
  <c r="R913" i="2"/>
  <c r="R912" i="2"/>
  <c r="R911" i="2"/>
  <c r="R910" i="2"/>
  <c r="R909" i="2"/>
  <c r="R908" i="2"/>
  <c r="R907" i="2"/>
  <c r="R900" i="2"/>
  <c r="R898" i="2"/>
  <c r="R884" i="2"/>
  <c r="R882" i="2"/>
  <c r="R881" i="2"/>
  <c r="R857" i="2"/>
  <c r="R856" i="2"/>
  <c r="R854" i="2"/>
  <c r="R853" i="2"/>
  <c r="R833" i="2"/>
  <c r="R824" i="2"/>
  <c r="R707" i="2"/>
  <c r="R630" i="2"/>
  <c r="R575" i="2"/>
  <c r="R564" i="2"/>
  <c r="R488" i="2"/>
  <c r="R423" i="2"/>
  <c r="R413" i="2"/>
  <c r="R411" i="2"/>
  <c r="R404" i="2"/>
  <c r="R389" i="2"/>
  <c r="R386" i="2"/>
  <c r="R374" i="2"/>
  <c r="R292" i="2"/>
  <c r="R285" i="2"/>
  <c r="R284" i="2"/>
  <c r="R267" i="2"/>
  <c r="R201" i="2"/>
  <c r="R207" i="2"/>
  <c r="R206" i="2"/>
  <c r="R195" i="2"/>
  <c r="R193" i="2"/>
  <c r="R185" i="2"/>
  <c r="R184" i="2"/>
  <c r="R183" i="2"/>
  <c r="R180" i="2"/>
  <c r="R179" i="2"/>
  <c r="R178" i="2"/>
  <c r="R177" i="2"/>
  <c r="R176" i="2"/>
  <c r="R175" i="2"/>
  <c r="R169" i="2"/>
  <c r="R134" i="2"/>
  <c r="R130" i="2"/>
  <c r="R102" i="2"/>
  <c r="R98" i="2"/>
  <c r="R71" i="2"/>
  <c r="BU12" i="7" l="1"/>
  <c r="BU13" i="7"/>
  <c r="BU14" i="7"/>
  <c r="BU15" i="7"/>
  <c r="BU16" i="7"/>
  <c r="BU17" i="7"/>
  <c r="BU18" i="7"/>
  <c r="BU19" i="7"/>
  <c r="BU20" i="7"/>
  <c r="BU21" i="7"/>
  <c r="BU22" i="7"/>
  <c r="BU23" i="7"/>
  <c r="BU24" i="7"/>
  <c r="BU25" i="7"/>
  <c r="BU26" i="7"/>
  <c r="BU27" i="7"/>
  <c r="BU28" i="7"/>
  <c r="BU29" i="7"/>
  <c r="BU30" i="7"/>
  <c r="BU31" i="7"/>
  <c r="BU11" i="7"/>
  <c r="L559" i="3" l="1"/>
  <c r="L560" i="3"/>
  <c r="L561" i="3"/>
  <c r="L562" i="3"/>
  <c r="L563" i="3"/>
  <c r="L564" i="3"/>
  <c r="L565" i="3"/>
  <c r="L566" i="3"/>
  <c r="L567" i="3"/>
  <c r="L568" i="3"/>
  <c r="L569" i="3"/>
  <c r="L570" i="3"/>
  <c r="W1082" i="2" l="1"/>
  <c r="AG1082" i="2" s="1"/>
  <c r="AB1082" i="2"/>
  <c r="AL1082" i="2" s="1"/>
  <c r="Q1082" i="2"/>
  <c r="AA1082" i="2" s="1"/>
  <c r="AK1082" i="2" s="1"/>
  <c r="I1082" i="2"/>
  <c r="O1082" i="2" s="1"/>
  <c r="P1082" i="2" s="1"/>
  <c r="W1164" i="2"/>
  <c r="AG1164" i="2" s="1"/>
  <c r="AQ1164" i="2" s="1"/>
  <c r="R1164" i="2"/>
  <c r="AB1164" i="2" s="1"/>
  <c r="AL1164" i="2" s="1"/>
  <c r="Q1164" i="2"/>
  <c r="AA1164" i="2" s="1"/>
  <c r="I1164" i="2"/>
  <c r="O1164" i="2" s="1"/>
  <c r="P1164" i="2" s="1"/>
  <c r="I988" i="2"/>
  <c r="N988" i="2" s="1"/>
  <c r="Q988" i="2"/>
  <c r="AA988" i="2" s="1"/>
  <c r="R988" i="2"/>
  <c r="AB988" i="2" s="1"/>
  <c r="AL988" i="2" s="1"/>
  <c r="W988" i="2"/>
  <c r="AG988" i="2" s="1"/>
  <c r="AQ988" i="2" s="1"/>
  <c r="AC1082" i="2" l="1"/>
  <c r="AH1082" i="2" s="1"/>
  <c r="AI1082" i="2" s="1"/>
  <c r="AJ1082" i="2" s="1"/>
  <c r="N1082" i="2"/>
  <c r="S1082" i="2"/>
  <c r="X1082" i="2" s="1"/>
  <c r="Y1082" i="2" s="1"/>
  <c r="Z1082" i="2" s="1"/>
  <c r="AQ1082" i="2"/>
  <c r="AM1082" i="2" s="1"/>
  <c r="AR1082" i="2" s="1"/>
  <c r="AS1082" i="2" s="1"/>
  <c r="AT1082" i="2" s="1"/>
  <c r="N1164" i="2"/>
  <c r="AK1164" i="2"/>
  <c r="AM1164" i="2" s="1"/>
  <c r="AR1164" i="2" s="1"/>
  <c r="AS1164" i="2" s="1"/>
  <c r="AT1164" i="2" s="1"/>
  <c r="AC1164" i="2"/>
  <c r="AH1164" i="2" s="1"/>
  <c r="AI1164" i="2" s="1"/>
  <c r="AJ1164" i="2" s="1"/>
  <c r="S1164" i="2"/>
  <c r="X1164" i="2" s="1"/>
  <c r="Y1164" i="2" s="1"/>
  <c r="Z1164" i="2" s="1"/>
  <c r="AC988" i="2"/>
  <c r="AH988" i="2" s="1"/>
  <c r="AI988" i="2" s="1"/>
  <c r="AJ988" i="2" s="1"/>
  <c r="AK988" i="2"/>
  <c r="AM988" i="2" s="1"/>
  <c r="AR988" i="2" s="1"/>
  <c r="AS988" i="2" s="1"/>
  <c r="AT988" i="2" s="1"/>
  <c r="S988" i="2"/>
  <c r="X988" i="2" s="1"/>
  <c r="Y988" i="2" s="1"/>
  <c r="Z988" i="2" s="1"/>
  <c r="O988" i="2"/>
  <c r="P988" i="2" s="1"/>
  <c r="BP8" i="7"/>
  <c r="BI8" i="7"/>
  <c r="AY8" i="7"/>
  <c r="AR8" i="7"/>
  <c r="AG8" i="7" l="1"/>
  <c r="AH8" i="7"/>
  <c r="Z8" i="7"/>
  <c r="P8" i="7"/>
  <c r="N10" i="16" l="1"/>
  <c r="O10" i="16"/>
  <c r="P10" i="16"/>
  <c r="B53" i="16"/>
  <c r="B49" i="16"/>
  <c r="B25" i="16"/>
  <c r="AG430" i="1" l="1"/>
  <c r="AA430" i="1"/>
  <c r="AM430" i="1" s="1"/>
  <c r="AY430" i="1" s="1"/>
  <c r="V430" i="1"/>
  <c r="W430" i="1" s="1"/>
  <c r="Y430" i="1" s="1"/>
  <c r="S430" i="1"/>
  <c r="T430" i="1" s="1"/>
  <c r="K430" i="1"/>
  <c r="H430" i="1"/>
  <c r="M430" i="1" l="1"/>
  <c r="N430" i="1" s="1"/>
  <c r="P430" i="1" s="1"/>
  <c r="Q430" i="1" s="1"/>
  <c r="X430" i="1"/>
  <c r="Z430" i="1" s="1"/>
  <c r="AB430" i="1" s="1"/>
  <c r="AC430" i="1" s="1"/>
  <c r="AH430" i="1"/>
  <c r="AT430" i="1" s="1"/>
  <c r="AE430" i="1"/>
  <c r="AS430" i="1"/>
  <c r="AU430" i="1" l="1"/>
  <c r="AW430" i="1" s="1"/>
  <c r="AI430" i="1"/>
  <c r="AK430" i="1" s="1"/>
  <c r="AF430" i="1"/>
  <c r="AQ430" i="1"/>
  <c r="AR430" i="1" s="1"/>
  <c r="AJ430" i="1" l="1"/>
  <c r="AV430" i="1" s="1"/>
  <c r="AX430" i="1" l="1"/>
  <c r="AZ430" i="1" s="1"/>
  <c r="BA430" i="1" s="1"/>
  <c r="AL430" i="1"/>
  <c r="AN430" i="1" s="1"/>
  <c r="AO430" i="1" s="1"/>
  <c r="F144" i="14" l="1"/>
  <c r="AU117" i="14"/>
  <c r="AW117" i="14" s="1"/>
  <c r="AH117" i="14"/>
  <c r="AJ117" i="14" s="1"/>
  <c r="AG117" i="14"/>
  <c r="AT117" i="14" s="1"/>
  <c r="AB117" i="14"/>
  <c r="AO117" i="14" s="1"/>
  <c r="BB117" i="14" s="1"/>
  <c r="U117" i="14"/>
  <c r="W117" i="14" s="1"/>
  <c r="X117" i="14" s="1"/>
  <c r="R117" i="14"/>
  <c r="AE117" i="14" s="1"/>
  <c r="AR117" i="14" s="1"/>
  <c r="K117" i="14"/>
  <c r="N117" i="14" s="1"/>
  <c r="P117" i="14" s="1"/>
  <c r="Q117" i="14" s="1"/>
  <c r="W723" i="2"/>
  <c r="AG723" i="2" s="1"/>
  <c r="AQ723" i="2" s="1"/>
  <c r="W436" i="2"/>
  <c r="V554" i="2"/>
  <c r="V555" i="2"/>
  <c r="V560" i="2"/>
  <c r="V561" i="2"/>
  <c r="V556" i="2"/>
  <c r="V562" i="2"/>
  <c r="V563" i="2"/>
  <c r="V564" i="2"/>
  <c r="V565" i="2"/>
  <c r="V566" i="2"/>
  <c r="V567" i="2"/>
  <c r="V568" i="2"/>
  <c r="V569" i="2"/>
  <c r="V570" i="2"/>
  <c r="V571" i="2"/>
  <c r="V572" i="2"/>
  <c r="V573" i="2"/>
  <c r="V574" i="2"/>
  <c r="V575" i="2"/>
  <c r="V576" i="2"/>
  <c r="V577" i="2"/>
  <c r="V579" i="2"/>
  <c r="V580" i="2"/>
  <c r="V581" i="2"/>
  <c r="V582" i="2"/>
  <c r="V578" i="2"/>
  <c r="V584" i="2"/>
  <c r="V553" i="2"/>
  <c r="W240" i="2"/>
  <c r="AG240" i="2" s="1"/>
  <c r="W250" i="2"/>
  <c r="AG250" i="2" s="1"/>
  <c r="I697" i="2"/>
  <c r="I672" i="2"/>
  <c r="I645" i="2"/>
  <c r="U383" i="14"/>
  <c r="BF14" i="7" l="1"/>
  <c r="AO14" i="7"/>
  <c r="W14" i="7"/>
  <c r="F14" i="7"/>
  <c r="AK117" i="14"/>
  <c r="AX117" i="14"/>
  <c r="Y117" i="14"/>
  <c r="K34" i="13"/>
  <c r="G34" i="13"/>
  <c r="C34" i="13"/>
  <c r="K33" i="13"/>
  <c r="G33" i="13"/>
  <c r="C33" i="13"/>
  <c r="K32" i="13"/>
  <c r="G32" i="13"/>
  <c r="C32" i="13"/>
  <c r="K31" i="13"/>
  <c r="G31" i="13"/>
  <c r="C31" i="13"/>
  <c r="K30" i="13"/>
  <c r="G30" i="13"/>
  <c r="C30" i="13"/>
  <c r="K29" i="13"/>
  <c r="G29" i="13"/>
  <c r="C29" i="13"/>
  <c r="K28" i="13"/>
  <c r="G28" i="13"/>
  <c r="C28" i="13"/>
  <c r="K27" i="13"/>
  <c r="G27" i="13"/>
  <c r="C27" i="13"/>
  <c r="K26" i="13"/>
  <c r="G26" i="13"/>
  <c r="C26" i="13"/>
  <c r="K25" i="13"/>
  <c r="G25" i="13"/>
  <c r="C25" i="13"/>
  <c r="K24" i="13"/>
  <c r="G24" i="13"/>
  <c r="C24" i="13"/>
  <c r="K23" i="13"/>
  <c r="G23" i="13"/>
  <c r="C23" i="13"/>
  <c r="K22" i="13"/>
  <c r="G22" i="13"/>
  <c r="C22" i="13"/>
  <c r="K21" i="13"/>
  <c r="G21" i="13"/>
  <c r="C21" i="13"/>
  <c r="K20" i="13"/>
  <c r="G20" i="13"/>
  <c r="C20" i="13"/>
  <c r="K19" i="13"/>
  <c r="G19" i="13"/>
  <c r="C19" i="13"/>
  <c r="K18" i="13"/>
  <c r="G18" i="13"/>
  <c r="C18" i="13"/>
  <c r="K17" i="13"/>
  <c r="G17" i="13"/>
  <c r="C17" i="13"/>
  <c r="L16" i="13"/>
  <c r="K16" i="13"/>
  <c r="I16" i="13"/>
  <c r="H16" i="13"/>
  <c r="G16" i="13"/>
  <c r="F16" i="13"/>
  <c r="D16" i="13"/>
  <c r="C16" i="13"/>
  <c r="K15" i="13"/>
  <c r="G15" i="13"/>
  <c r="C15" i="13"/>
  <c r="K14" i="13"/>
  <c r="G14" i="13"/>
  <c r="C14" i="13"/>
  <c r="K13" i="13"/>
  <c r="G13" i="13"/>
  <c r="C13" i="13"/>
  <c r="K12" i="13"/>
  <c r="G12" i="13"/>
  <c r="C12" i="13"/>
  <c r="K11" i="13"/>
  <c r="G11" i="13"/>
  <c r="C11" i="13"/>
  <c r="I9" i="13"/>
  <c r="H9" i="13"/>
  <c r="G9" i="13"/>
  <c r="F9" i="13"/>
  <c r="E9" i="13"/>
  <c r="D9" i="13"/>
  <c r="C9" i="13"/>
  <c r="L8" i="13"/>
  <c r="K8" i="13"/>
  <c r="I8" i="13"/>
  <c r="H8" i="13"/>
  <c r="G8" i="13"/>
  <c r="F8" i="13"/>
  <c r="E8" i="13"/>
  <c r="D8" i="13"/>
  <c r="C8" i="13"/>
  <c r="I7" i="13"/>
  <c r="H7" i="13"/>
  <c r="G7" i="13"/>
  <c r="F7" i="13"/>
  <c r="E7" i="13"/>
  <c r="D7" i="13"/>
  <c r="C7" i="13"/>
  <c r="I80" i="8"/>
  <c r="I79" i="8"/>
  <c r="I78" i="8"/>
  <c r="I77" i="8"/>
  <c r="I76" i="8"/>
  <c r="I75" i="8"/>
  <c r="I74" i="8"/>
  <c r="I73" i="8"/>
  <c r="I72" i="8"/>
  <c r="I71" i="8"/>
  <c r="I70" i="8"/>
  <c r="I69" i="8"/>
  <c r="I68" i="8"/>
  <c r="I67" i="8"/>
  <c r="I66" i="8"/>
  <c r="I65" i="8"/>
  <c r="I64" i="8"/>
  <c r="I63" i="8"/>
  <c r="I62" i="8"/>
  <c r="I61" i="8"/>
  <c r="I60" i="8"/>
  <c r="I59" i="8"/>
  <c r="I58" i="8"/>
  <c r="I57" i="8"/>
  <c r="I56" i="8"/>
  <c r="I55" i="8"/>
  <c r="I54" i="8"/>
  <c r="I53" i="8"/>
  <c r="I52" i="8"/>
  <c r="I51" i="8"/>
  <c r="I50" i="8"/>
  <c r="I49" i="8"/>
  <c r="I48" i="8"/>
  <c r="I47" i="8"/>
  <c r="I46" i="8"/>
  <c r="F38" i="8"/>
  <c r="F37" i="8"/>
  <c r="I15" i="8"/>
  <c r="I14" i="8"/>
  <c r="I13" i="8"/>
  <c r="I12" i="8"/>
  <c r="I11" i="8"/>
  <c r="I10" i="8"/>
  <c r="I9" i="8"/>
  <c r="I8" i="8"/>
  <c r="I7" i="8"/>
  <c r="V21" i="9"/>
  <c r="U21" i="9"/>
  <c r="T21" i="9"/>
  <c r="S21" i="9"/>
  <c r="R21" i="9"/>
  <c r="Q21" i="9"/>
  <c r="P21" i="9"/>
  <c r="K21" i="9"/>
  <c r="J21" i="9"/>
  <c r="I21" i="9"/>
  <c r="V20" i="9"/>
  <c r="U20" i="9"/>
  <c r="T20" i="9"/>
  <c r="S20" i="9"/>
  <c r="R20" i="9"/>
  <c r="Q20" i="9"/>
  <c r="P20" i="9"/>
  <c r="K20" i="9"/>
  <c r="J20" i="9"/>
  <c r="V19" i="9"/>
  <c r="U19" i="9"/>
  <c r="T19" i="9"/>
  <c r="S19" i="9"/>
  <c r="R19" i="9"/>
  <c r="Q19" i="9"/>
  <c r="P19" i="9"/>
  <c r="K19" i="9"/>
  <c r="J19" i="9"/>
  <c r="V18" i="9"/>
  <c r="U18" i="9"/>
  <c r="T18" i="9"/>
  <c r="S18" i="9"/>
  <c r="R18" i="9"/>
  <c r="Q18" i="9"/>
  <c r="P18" i="9"/>
  <c r="K18" i="9"/>
  <c r="J18" i="9"/>
  <c r="I18" i="9"/>
  <c r="V17" i="9"/>
  <c r="U17" i="9"/>
  <c r="T17" i="9"/>
  <c r="S17" i="9"/>
  <c r="R17" i="9"/>
  <c r="Q17" i="9"/>
  <c r="P17" i="9"/>
  <c r="K17" i="9"/>
  <c r="J17" i="9"/>
  <c r="V16" i="9"/>
  <c r="U16" i="9"/>
  <c r="T16" i="9"/>
  <c r="S16" i="9"/>
  <c r="R16" i="9"/>
  <c r="Q16" i="9"/>
  <c r="P16" i="9"/>
  <c r="K16" i="9"/>
  <c r="J16" i="9"/>
  <c r="V15" i="9"/>
  <c r="U15" i="9"/>
  <c r="T15" i="9"/>
  <c r="S15" i="9"/>
  <c r="R15" i="9"/>
  <c r="Q15" i="9"/>
  <c r="P15" i="9"/>
  <c r="K15" i="9"/>
  <c r="J15" i="9"/>
  <c r="I15" i="9"/>
  <c r="V14" i="9"/>
  <c r="U14" i="9"/>
  <c r="T14" i="9"/>
  <c r="S14" i="9"/>
  <c r="R14" i="9"/>
  <c r="Q14" i="9"/>
  <c r="P14" i="9"/>
  <c r="K14" i="9"/>
  <c r="J14" i="9"/>
  <c r="V13" i="9"/>
  <c r="U13" i="9"/>
  <c r="T13" i="9"/>
  <c r="S13" i="9"/>
  <c r="R13" i="9"/>
  <c r="Q13" i="9"/>
  <c r="P13" i="9"/>
  <c r="K13" i="9"/>
  <c r="J13" i="9"/>
  <c r="V12" i="9"/>
  <c r="U12" i="9"/>
  <c r="T12" i="9"/>
  <c r="S12" i="9"/>
  <c r="R12" i="9"/>
  <c r="Q12" i="9"/>
  <c r="P12" i="9"/>
  <c r="K12" i="9"/>
  <c r="J12" i="9"/>
  <c r="V11" i="9"/>
  <c r="V22" i="9" s="1"/>
  <c r="U11" i="9"/>
  <c r="T11" i="9"/>
  <c r="T22" i="9" s="1"/>
  <c r="S11" i="9"/>
  <c r="R11" i="9"/>
  <c r="Q11" i="9"/>
  <c r="P11" i="9"/>
  <c r="K11" i="9"/>
  <c r="J11" i="9"/>
  <c r="R21" i="6"/>
  <c r="AE20" i="6"/>
  <c r="Y20" i="6"/>
  <c r="S20" i="6"/>
  <c r="R20" i="6"/>
  <c r="Q20" i="6"/>
  <c r="P20" i="6"/>
  <c r="O20" i="6"/>
  <c r="M20" i="6"/>
  <c r="G20" i="6"/>
  <c r="AE18" i="6"/>
  <c r="Y18" i="6"/>
  <c r="S18" i="6"/>
  <c r="R18" i="6"/>
  <c r="Q18" i="6"/>
  <c r="P18" i="6"/>
  <c r="O18" i="6"/>
  <c r="M18" i="6"/>
  <c r="G18" i="6"/>
  <c r="AE17" i="6"/>
  <c r="Y17" i="6"/>
  <c r="S17" i="6"/>
  <c r="R17" i="6"/>
  <c r="Q17" i="6"/>
  <c r="P17" i="6"/>
  <c r="O17" i="6"/>
  <c r="M17" i="6"/>
  <c r="G17" i="6"/>
  <c r="AE16" i="6"/>
  <c r="Y16" i="6"/>
  <c r="S16" i="6"/>
  <c r="R16" i="6"/>
  <c r="Q16" i="6"/>
  <c r="P16" i="6"/>
  <c r="O16" i="6"/>
  <c r="M16" i="6"/>
  <c r="G16" i="6"/>
  <c r="AE15" i="6"/>
  <c r="Y15" i="6"/>
  <c r="S15" i="6"/>
  <c r="R15" i="6"/>
  <c r="Q15" i="6"/>
  <c r="P15" i="6"/>
  <c r="O15" i="6"/>
  <c r="M15" i="6"/>
  <c r="G15" i="6"/>
  <c r="AE14" i="6"/>
  <c r="Y14" i="6"/>
  <c r="S14" i="6"/>
  <c r="R14" i="6"/>
  <c r="Q14" i="6"/>
  <c r="P14" i="6"/>
  <c r="O14" i="6"/>
  <c r="M14" i="6"/>
  <c r="G14" i="6"/>
  <c r="AE12" i="6"/>
  <c r="Y12" i="6"/>
  <c r="T12" i="6"/>
  <c r="S12" i="6"/>
  <c r="R12" i="6"/>
  <c r="Q12" i="6"/>
  <c r="P12" i="6"/>
  <c r="O12" i="6"/>
  <c r="M12" i="6"/>
  <c r="G12" i="6"/>
  <c r="AE11" i="6"/>
  <c r="Y11" i="6"/>
  <c r="T11" i="6"/>
  <c r="S11" i="6"/>
  <c r="R11" i="6"/>
  <c r="Q11" i="6"/>
  <c r="P11" i="6"/>
  <c r="O11" i="6"/>
  <c r="M11" i="6"/>
  <c r="G11" i="6"/>
  <c r="AE9" i="6"/>
  <c r="Y9" i="6"/>
  <c r="T9" i="6"/>
  <c r="S9" i="6"/>
  <c r="R9" i="6"/>
  <c r="Q9" i="6"/>
  <c r="P9" i="6"/>
  <c r="O9" i="6"/>
  <c r="M9" i="6"/>
  <c r="G9" i="6"/>
  <c r="N49" i="16"/>
  <c r="O49" i="16"/>
  <c r="N45" i="16"/>
  <c r="B45" i="16"/>
  <c r="O45" i="16" s="1"/>
  <c r="N41" i="16"/>
  <c r="B41" i="16"/>
  <c r="O41" i="16" s="1"/>
  <c r="N37" i="16"/>
  <c r="B37" i="16"/>
  <c r="O37" i="16" s="1"/>
  <c r="N33" i="16"/>
  <c r="B33" i="16"/>
  <c r="O33" i="16" s="1"/>
  <c r="N29" i="16"/>
  <c r="B29" i="16"/>
  <c r="O29" i="16" s="1"/>
  <c r="N25" i="16"/>
  <c r="O25" i="16"/>
  <c r="N21" i="16"/>
  <c r="B21" i="16"/>
  <c r="O21" i="16" s="1"/>
  <c r="N17" i="16"/>
  <c r="B17" i="16"/>
  <c r="O17" i="16" s="1"/>
  <c r="N13" i="16"/>
  <c r="B13" i="16"/>
  <c r="O13" i="16" s="1"/>
  <c r="Z47" i="5"/>
  <c r="Y47" i="5"/>
  <c r="X47" i="5"/>
  <c r="U47" i="5"/>
  <c r="T47" i="5"/>
  <c r="S47" i="5"/>
  <c r="M47" i="5"/>
  <c r="L47" i="5"/>
  <c r="K47" i="5"/>
  <c r="H47" i="5"/>
  <c r="G47" i="5"/>
  <c r="Z46" i="5"/>
  <c r="Y46" i="5"/>
  <c r="X46" i="5"/>
  <c r="U46" i="5"/>
  <c r="T46" i="5"/>
  <c r="S46" i="5"/>
  <c r="N46" i="5"/>
  <c r="M46" i="5"/>
  <c r="L46" i="5"/>
  <c r="K46" i="5"/>
  <c r="H46" i="5"/>
  <c r="G46" i="5"/>
  <c r="B46" i="5"/>
  <c r="O46" i="5" s="1"/>
  <c r="N44" i="5"/>
  <c r="B44" i="5"/>
  <c r="O44" i="5" s="1"/>
  <c r="N42" i="5"/>
  <c r="B42" i="5"/>
  <c r="O42" i="5" s="1"/>
  <c r="N40" i="5"/>
  <c r="B40" i="5"/>
  <c r="O40" i="5" s="1"/>
  <c r="N38" i="5"/>
  <c r="B38" i="5"/>
  <c r="O38" i="5" s="1"/>
  <c r="N36" i="5"/>
  <c r="B36" i="5"/>
  <c r="O36" i="5" s="1"/>
  <c r="N34" i="5"/>
  <c r="B34" i="5"/>
  <c r="O34" i="5" s="1"/>
  <c r="N32" i="5"/>
  <c r="B32" i="5"/>
  <c r="O32" i="5" s="1"/>
  <c r="N30" i="5"/>
  <c r="B30" i="5"/>
  <c r="O30" i="5" s="1"/>
  <c r="N28" i="5"/>
  <c r="B28" i="5"/>
  <c r="O28" i="5" s="1"/>
  <c r="W26" i="5"/>
  <c r="X26" i="5" s="1"/>
  <c r="Y26" i="5" s="1"/>
  <c r="Z26" i="5" s="1"/>
  <c r="R26" i="5"/>
  <c r="S26" i="5" s="1"/>
  <c r="T26" i="5" s="1"/>
  <c r="U26" i="5" s="1"/>
  <c r="N26" i="5"/>
  <c r="J26" i="5"/>
  <c r="K26" i="5" s="1"/>
  <c r="L26" i="5" s="1"/>
  <c r="M26" i="5" s="1"/>
  <c r="E26" i="5"/>
  <c r="F26" i="5" s="1"/>
  <c r="G26" i="5" s="1"/>
  <c r="H26" i="5" s="1"/>
  <c r="B26" i="5"/>
  <c r="O26" i="5" s="1"/>
  <c r="W24" i="5"/>
  <c r="X24" i="5" s="1"/>
  <c r="Y24" i="5" s="1"/>
  <c r="Z24" i="5" s="1"/>
  <c r="R24" i="5"/>
  <c r="S24" i="5" s="1"/>
  <c r="T24" i="5" s="1"/>
  <c r="U24" i="5" s="1"/>
  <c r="N24" i="5"/>
  <c r="J24" i="5"/>
  <c r="K24" i="5" s="1"/>
  <c r="L24" i="5" s="1"/>
  <c r="M24" i="5" s="1"/>
  <c r="E24" i="5"/>
  <c r="F24" i="5" s="1"/>
  <c r="G24" i="5" s="1"/>
  <c r="H24" i="5" s="1"/>
  <c r="B24" i="5"/>
  <c r="O24" i="5" s="1"/>
  <c r="W22" i="5"/>
  <c r="X22" i="5" s="1"/>
  <c r="Y22" i="5" s="1"/>
  <c r="Z22" i="5" s="1"/>
  <c r="R22" i="5"/>
  <c r="S22" i="5" s="1"/>
  <c r="T22" i="5" s="1"/>
  <c r="U22" i="5" s="1"/>
  <c r="N22" i="5"/>
  <c r="J22" i="5"/>
  <c r="K22" i="5" s="1"/>
  <c r="L22" i="5" s="1"/>
  <c r="M22" i="5" s="1"/>
  <c r="E22" i="5"/>
  <c r="F22" i="5" s="1"/>
  <c r="G22" i="5" s="1"/>
  <c r="H22" i="5" s="1"/>
  <c r="B22" i="5"/>
  <c r="O22" i="5" s="1"/>
  <c r="W20" i="5"/>
  <c r="X20" i="5" s="1"/>
  <c r="Y20" i="5" s="1"/>
  <c r="Z20" i="5" s="1"/>
  <c r="R20" i="5"/>
  <c r="S20" i="5" s="1"/>
  <c r="T20" i="5" s="1"/>
  <c r="U20" i="5" s="1"/>
  <c r="N20" i="5"/>
  <c r="J20" i="5"/>
  <c r="K20" i="5" s="1"/>
  <c r="L20" i="5" s="1"/>
  <c r="E20" i="5"/>
  <c r="F20" i="5" s="1"/>
  <c r="G20" i="5" s="1"/>
  <c r="H20" i="5" s="1"/>
  <c r="B20" i="5"/>
  <c r="O20" i="5" s="1"/>
  <c r="W18" i="5"/>
  <c r="X18" i="5" s="1"/>
  <c r="Y18" i="5" s="1"/>
  <c r="Z18" i="5" s="1"/>
  <c r="R18" i="5"/>
  <c r="S18" i="5" s="1"/>
  <c r="T18" i="5" s="1"/>
  <c r="U18" i="5" s="1"/>
  <c r="N18" i="5"/>
  <c r="J18" i="5"/>
  <c r="K18" i="5" s="1"/>
  <c r="L18" i="5" s="1"/>
  <c r="M18" i="5" s="1"/>
  <c r="E18" i="5"/>
  <c r="F18" i="5" s="1"/>
  <c r="G18" i="5" s="1"/>
  <c r="H18" i="5" s="1"/>
  <c r="B18" i="5"/>
  <c r="O18" i="5" s="1"/>
  <c r="W16" i="5"/>
  <c r="R16" i="5"/>
  <c r="S16" i="5" s="1"/>
  <c r="N16" i="5"/>
  <c r="J16" i="5"/>
  <c r="K16" i="5" s="1"/>
  <c r="L16" i="5" s="1"/>
  <c r="M16" i="5" s="1"/>
  <c r="E16" i="5"/>
  <c r="F16" i="5" s="1"/>
  <c r="B16" i="5"/>
  <c r="O16" i="5" s="1"/>
  <c r="W14" i="5"/>
  <c r="X14" i="5" s="1"/>
  <c r="Y14" i="5" s="1"/>
  <c r="Z14" i="5" s="1"/>
  <c r="R14" i="5"/>
  <c r="S14" i="5" s="1"/>
  <c r="T14" i="5" s="1"/>
  <c r="U14" i="5" s="1"/>
  <c r="O14" i="5"/>
  <c r="N14" i="5"/>
  <c r="J14" i="5"/>
  <c r="K14" i="5" s="1"/>
  <c r="L14" i="5" s="1"/>
  <c r="M14" i="5" s="1"/>
  <c r="E14" i="5"/>
  <c r="F14" i="5" s="1"/>
  <c r="G14" i="5" s="1"/>
  <c r="H14" i="5" s="1"/>
  <c r="S1857" i="4"/>
  <c r="R1857" i="4"/>
  <c r="Q1857" i="4"/>
  <c r="P1857" i="4"/>
  <c r="O1857" i="4"/>
  <c r="N1857" i="4"/>
  <c r="L1857" i="4"/>
  <c r="K1857" i="4"/>
  <c r="J1857" i="4"/>
  <c r="I1857" i="4"/>
  <c r="H1857" i="4"/>
  <c r="G1857" i="4"/>
  <c r="F1857" i="4"/>
  <c r="E1857" i="4"/>
  <c r="S1856" i="4"/>
  <c r="R1856" i="4"/>
  <c r="Q1856" i="4"/>
  <c r="L1856" i="4"/>
  <c r="K1856" i="4"/>
  <c r="J1856" i="4"/>
  <c r="S1855" i="4"/>
  <c r="R1855" i="4"/>
  <c r="Q1855" i="4"/>
  <c r="L1855" i="4"/>
  <c r="K1855" i="4"/>
  <c r="J1855" i="4"/>
  <c r="S1854" i="4"/>
  <c r="R1854" i="4"/>
  <c r="Q1854" i="4"/>
  <c r="L1854" i="4"/>
  <c r="K1854" i="4"/>
  <c r="J1854" i="4"/>
  <c r="Q1853" i="4"/>
  <c r="AA1848" i="4"/>
  <c r="Z1848" i="4"/>
  <c r="Y1848" i="4"/>
  <c r="X1848" i="4"/>
  <c r="W1848" i="4"/>
  <c r="V1848" i="4"/>
  <c r="R1848" i="4"/>
  <c r="Q1848" i="4"/>
  <c r="P1848" i="4"/>
  <c r="O1848" i="4"/>
  <c r="N1848" i="4"/>
  <c r="M1848" i="4"/>
  <c r="L1848" i="4"/>
  <c r="K1848" i="4"/>
  <c r="J1848" i="4"/>
  <c r="I1848" i="4"/>
  <c r="G1848" i="4"/>
  <c r="E1848" i="4"/>
  <c r="AA1847" i="4"/>
  <c r="Z1847" i="4"/>
  <c r="Y1847" i="4"/>
  <c r="V1847" i="4"/>
  <c r="T1847" i="4"/>
  <c r="Q1847" i="4"/>
  <c r="P1847" i="4"/>
  <c r="N1847" i="4"/>
  <c r="M1847" i="4"/>
  <c r="L1847" i="4"/>
  <c r="K1847" i="4"/>
  <c r="J1847" i="4"/>
  <c r="I1847" i="4"/>
  <c r="G1847" i="4"/>
  <c r="AA1846" i="4"/>
  <c r="Z1846" i="4"/>
  <c r="Y1846" i="4"/>
  <c r="V1846" i="4"/>
  <c r="T1846" i="4"/>
  <c r="Q1846" i="4"/>
  <c r="P1846" i="4"/>
  <c r="N1846" i="4"/>
  <c r="M1846" i="4"/>
  <c r="L1846" i="4"/>
  <c r="K1846" i="4"/>
  <c r="J1846" i="4"/>
  <c r="I1846" i="4"/>
  <c r="G1846" i="4"/>
  <c r="AA1845" i="4"/>
  <c r="Z1845" i="4"/>
  <c r="Y1845" i="4"/>
  <c r="V1845" i="4"/>
  <c r="T1845" i="4"/>
  <c r="Q1845" i="4"/>
  <c r="P1845" i="4"/>
  <c r="N1845" i="4"/>
  <c r="M1845" i="4"/>
  <c r="L1845" i="4"/>
  <c r="K1845" i="4"/>
  <c r="J1845" i="4"/>
  <c r="I1845" i="4"/>
  <c r="G1845" i="4"/>
  <c r="AA1844" i="4"/>
  <c r="Z1844" i="4"/>
  <c r="Y1844" i="4"/>
  <c r="V1844" i="4"/>
  <c r="T1844" i="4"/>
  <c r="Q1844" i="4"/>
  <c r="P1844" i="4"/>
  <c r="N1844" i="4"/>
  <c r="M1844" i="4"/>
  <c r="L1844" i="4"/>
  <c r="K1844" i="4"/>
  <c r="J1844" i="4"/>
  <c r="I1844" i="4"/>
  <c r="G1844" i="4"/>
  <c r="AA1843" i="4"/>
  <c r="Z1843" i="4"/>
  <c r="Y1843" i="4"/>
  <c r="V1843" i="4"/>
  <c r="T1843" i="4"/>
  <c r="Q1843" i="4"/>
  <c r="P1843" i="4"/>
  <c r="N1843" i="4"/>
  <c r="M1843" i="4"/>
  <c r="L1843" i="4"/>
  <c r="K1843" i="4"/>
  <c r="J1843" i="4"/>
  <c r="I1843" i="4"/>
  <c r="G1843" i="4"/>
  <c r="AA1842" i="4"/>
  <c r="Z1842" i="4"/>
  <c r="Y1842" i="4"/>
  <c r="V1842" i="4"/>
  <c r="T1842" i="4"/>
  <c r="Q1842" i="4"/>
  <c r="P1842" i="4"/>
  <c r="N1842" i="4"/>
  <c r="M1842" i="4"/>
  <c r="L1842" i="4"/>
  <c r="K1842" i="4"/>
  <c r="J1842" i="4"/>
  <c r="I1842" i="4"/>
  <c r="G1842" i="4"/>
  <c r="AA1841" i="4"/>
  <c r="Z1841" i="4"/>
  <c r="Y1841" i="4"/>
  <c r="V1841" i="4"/>
  <c r="T1841" i="4"/>
  <c r="Q1841" i="4"/>
  <c r="P1841" i="4"/>
  <c r="N1841" i="4"/>
  <c r="M1841" i="4"/>
  <c r="L1841" i="4"/>
  <c r="K1841" i="4"/>
  <c r="J1841" i="4"/>
  <c r="I1841" i="4"/>
  <c r="G1841" i="4"/>
  <c r="AA1840" i="4"/>
  <c r="Z1840" i="4"/>
  <c r="Y1840" i="4"/>
  <c r="V1840" i="4"/>
  <c r="T1840" i="4"/>
  <c r="Q1840" i="4"/>
  <c r="P1840" i="4"/>
  <c r="N1840" i="4"/>
  <c r="M1840" i="4"/>
  <c r="L1840" i="4"/>
  <c r="K1840" i="4"/>
  <c r="J1840" i="4"/>
  <c r="I1840" i="4"/>
  <c r="G1840" i="4"/>
  <c r="AA1839" i="4"/>
  <c r="Z1839" i="4"/>
  <c r="Y1839" i="4"/>
  <c r="V1839" i="4"/>
  <c r="T1839" i="4"/>
  <c r="Q1839" i="4"/>
  <c r="P1839" i="4"/>
  <c r="N1839" i="4"/>
  <c r="M1839" i="4"/>
  <c r="L1839" i="4"/>
  <c r="K1839" i="4"/>
  <c r="J1839" i="4"/>
  <c r="I1839" i="4"/>
  <c r="G1839" i="4"/>
  <c r="AA1838" i="4"/>
  <c r="Z1838" i="4"/>
  <c r="Y1838" i="4"/>
  <c r="V1838" i="4"/>
  <c r="T1838" i="4"/>
  <c r="Q1838" i="4"/>
  <c r="P1838" i="4"/>
  <c r="N1838" i="4"/>
  <c r="M1838" i="4"/>
  <c r="L1838" i="4"/>
  <c r="K1838" i="4"/>
  <c r="J1838" i="4"/>
  <c r="I1838" i="4"/>
  <c r="G1838" i="4"/>
  <c r="AA1837" i="4"/>
  <c r="Z1837" i="4"/>
  <c r="Y1837" i="4"/>
  <c r="V1837" i="4"/>
  <c r="T1837" i="4"/>
  <c r="Q1837" i="4"/>
  <c r="P1837" i="4"/>
  <c r="N1837" i="4"/>
  <c r="M1837" i="4"/>
  <c r="L1837" i="4"/>
  <c r="K1837" i="4"/>
  <c r="J1837" i="4"/>
  <c r="I1837" i="4"/>
  <c r="G1837" i="4"/>
  <c r="AA1836" i="4"/>
  <c r="Z1836" i="4"/>
  <c r="Y1836" i="4"/>
  <c r="V1836" i="4"/>
  <c r="T1836" i="4"/>
  <c r="Q1836" i="4"/>
  <c r="P1836" i="4"/>
  <c r="N1836" i="4"/>
  <c r="M1836" i="4"/>
  <c r="L1836" i="4"/>
  <c r="K1836" i="4"/>
  <c r="J1836" i="4"/>
  <c r="I1836" i="4"/>
  <c r="G1836" i="4"/>
  <c r="AA1835" i="4"/>
  <c r="Z1835" i="4"/>
  <c r="Y1835" i="4"/>
  <c r="V1835" i="4"/>
  <c r="T1835" i="4"/>
  <c r="Q1835" i="4"/>
  <c r="P1835" i="4"/>
  <c r="N1835" i="4"/>
  <c r="M1835" i="4"/>
  <c r="L1835" i="4"/>
  <c r="K1835" i="4"/>
  <c r="J1835" i="4"/>
  <c r="I1835" i="4"/>
  <c r="G1835" i="4"/>
  <c r="AA1834" i="4"/>
  <c r="Z1834" i="4"/>
  <c r="Y1834" i="4"/>
  <c r="V1834" i="4"/>
  <c r="T1834" i="4"/>
  <c r="Q1834" i="4"/>
  <c r="P1834" i="4"/>
  <c r="N1834" i="4"/>
  <c r="M1834" i="4"/>
  <c r="L1834" i="4"/>
  <c r="K1834" i="4"/>
  <c r="J1834" i="4"/>
  <c r="I1834" i="4"/>
  <c r="G1834" i="4"/>
  <c r="AA1833" i="4"/>
  <c r="Z1833" i="4"/>
  <c r="Y1833" i="4"/>
  <c r="V1833" i="4"/>
  <c r="T1833" i="4"/>
  <c r="Q1833" i="4"/>
  <c r="P1833" i="4"/>
  <c r="N1833" i="4"/>
  <c r="M1833" i="4"/>
  <c r="L1833" i="4"/>
  <c r="K1833" i="4"/>
  <c r="J1833" i="4"/>
  <c r="I1833" i="4"/>
  <c r="G1833" i="4"/>
  <c r="AA1832" i="4"/>
  <c r="Z1832" i="4"/>
  <c r="Y1832" i="4"/>
  <c r="V1832" i="4"/>
  <c r="T1832" i="4"/>
  <c r="Q1832" i="4"/>
  <c r="P1832" i="4"/>
  <c r="N1832" i="4"/>
  <c r="M1832" i="4"/>
  <c r="L1832" i="4"/>
  <c r="K1832" i="4"/>
  <c r="J1832" i="4"/>
  <c r="I1832" i="4"/>
  <c r="G1832" i="4"/>
  <c r="AA1831" i="4"/>
  <c r="Z1831" i="4"/>
  <c r="Y1831" i="4"/>
  <c r="V1831" i="4"/>
  <c r="T1831" i="4"/>
  <c r="Q1831" i="4"/>
  <c r="P1831" i="4"/>
  <c r="N1831" i="4"/>
  <c r="M1831" i="4"/>
  <c r="L1831" i="4"/>
  <c r="K1831" i="4"/>
  <c r="J1831" i="4"/>
  <c r="I1831" i="4"/>
  <c r="G1831" i="4"/>
  <c r="AA1830" i="4"/>
  <c r="Z1830" i="4"/>
  <c r="Y1830" i="4"/>
  <c r="V1830" i="4"/>
  <c r="T1830" i="4"/>
  <c r="Q1830" i="4"/>
  <c r="P1830" i="4"/>
  <c r="N1830" i="4"/>
  <c r="M1830" i="4"/>
  <c r="L1830" i="4"/>
  <c r="K1830" i="4"/>
  <c r="J1830" i="4"/>
  <c r="I1830" i="4"/>
  <c r="G1830" i="4"/>
  <c r="AA1829" i="4"/>
  <c r="Z1829" i="4"/>
  <c r="Y1829" i="4"/>
  <c r="V1829" i="4"/>
  <c r="T1829" i="4"/>
  <c r="Q1829" i="4"/>
  <c r="P1829" i="4"/>
  <c r="N1829" i="4"/>
  <c r="M1829" i="4"/>
  <c r="L1829" i="4"/>
  <c r="K1829" i="4"/>
  <c r="J1829" i="4"/>
  <c r="I1829" i="4"/>
  <c r="G1829" i="4"/>
  <c r="AA1828" i="4"/>
  <c r="Z1828" i="4"/>
  <c r="Y1828" i="4"/>
  <c r="V1828" i="4"/>
  <c r="T1828" i="4"/>
  <c r="Q1828" i="4"/>
  <c r="P1828" i="4"/>
  <c r="N1828" i="4"/>
  <c r="M1828" i="4"/>
  <c r="L1828" i="4"/>
  <c r="K1828" i="4"/>
  <c r="J1828" i="4"/>
  <c r="I1828" i="4"/>
  <c r="G1828" i="4"/>
  <c r="AA1827" i="4"/>
  <c r="Z1827" i="4"/>
  <c r="Y1827" i="4"/>
  <c r="V1827" i="4"/>
  <c r="T1827" i="4"/>
  <c r="Q1827" i="4"/>
  <c r="P1827" i="4"/>
  <c r="N1827" i="4"/>
  <c r="M1827" i="4"/>
  <c r="L1827" i="4"/>
  <c r="K1827" i="4"/>
  <c r="J1827" i="4"/>
  <c r="I1827" i="4"/>
  <c r="G1827" i="4"/>
  <c r="AA1826" i="4"/>
  <c r="Z1826" i="4"/>
  <c r="Y1826" i="4"/>
  <c r="V1826" i="4"/>
  <c r="T1826" i="4"/>
  <c r="Q1826" i="4"/>
  <c r="P1826" i="4"/>
  <c r="N1826" i="4"/>
  <c r="M1826" i="4"/>
  <c r="L1826" i="4"/>
  <c r="K1826" i="4"/>
  <c r="J1826" i="4"/>
  <c r="I1826" i="4"/>
  <c r="G1826" i="4"/>
  <c r="AA1825" i="4"/>
  <c r="Z1825" i="4"/>
  <c r="Y1825" i="4"/>
  <c r="V1825" i="4"/>
  <c r="T1825" i="4"/>
  <c r="Q1825" i="4"/>
  <c r="P1825" i="4"/>
  <c r="N1825" i="4"/>
  <c r="M1825" i="4"/>
  <c r="L1825" i="4"/>
  <c r="K1825" i="4"/>
  <c r="J1825" i="4"/>
  <c r="I1825" i="4"/>
  <c r="G1825" i="4"/>
  <c r="AA1824" i="4"/>
  <c r="Z1824" i="4"/>
  <c r="Y1824" i="4"/>
  <c r="V1824" i="4"/>
  <c r="T1824" i="4"/>
  <c r="Q1824" i="4"/>
  <c r="P1824" i="4"/>
  <c r="N1824" i="4"/>
  <c r="M1824" i="4"/>
  <c r="L1824" i="4"/>
  <c r="K1824" i="4"/>
  <c r="J1824" i="4"/>
  <c r="I1824" i="4"/>
  <c r="G1824" i="4"/>
  <c r="AA1823" i="4"/>
  <c r="Z1823" i="4"/>
  <c r="Y1823" i="4"/>
  <c r="V1823" i="4"/>
  <c r="T1823" i="4"/>
  <c r="Q1823" i="4"/>
  <c r="P1823" i="4"/>
  <c r="N1823" i="4"/>
  <c r="M1823" i="4"/>
  <c r="L1823" i="4"/>
  <c r="K1823" i="4"/>
  <c r="J1823" i="4"/>
  <c r="I1823" i="4"/>
  <c r="G1823" i="4"/>
  <c r="AA1822" i="4"/>
  <c r="Z1822" i="4"/>
  <c r="Y1822" i="4"/>
  <c r="V1822" i="4"/>
  <c r="T1822" i="4"/>
  <c r="Q1822" i="4"/>
  <c r="P1822" i="4"/>
  <c r="N1822" i="4"/>
  <c r="M1822" i="4"/>
  <c r="L1822" i="4"/>
  <c r="K1822" i="4"/>
  <c r="J1822" i="4"/>
  <c r="I1822" i="4"/>
  <c r="G1822" i="4"/>
  <c r="AA1821" i="4"/>
  <c r="Z1821" i="4"/>
  <c r="Y1821" i="4"/>
  <c r="V1821" i="4"/>
  <c r="T1821" i="4"/>
  <c r="Q1821" i="4"/>
  <c r="P1821" i="4"/>
  <c r="N1821" i="4"/>
  <c r="M1821" i="4"/>
  <c r="L1821" i="4"/>
  <c r="K1821" i="4"/>
  <c r="J1821" i="4"/>
  <c r="I1821" i="4"/>
  <c r="G1821" i="4"/>
  <c r="AA1820" i="4"/>
  <c r="Z1820" i="4"/>
  <c r="Y1820" i="4"/>
  <c r="V1820" i="4"/>
  <c r="T1820" i="4"/>
  <c r="Q1820" i="4"/>
  <c r="P1820" i="4"/>
  <c r="N1820" i="4"/>
  <c r="M1820" i="4"/>
  <c r="L1820" i="4"/>
  <c r="K1820" i="4"/>
  <c r="J1820" i="4"/>
  <c r="I1820" i="4"/>
  <c r="G1820" i="4"/>
  <c r="AA1819" i="4"/>
  <c r="Z1819" i="4"/>
  <c r="Y1819" i="4"/>
  <c r="V1819" i="4"/>
  <c r="T1819" i="4"/>
  <c r="Q1819" i="4"/>
  <c r="P1819" i="4"/>
  <c r="N1819" i="4"/>
  <c r="M1819" i="4"/>
  <c r="L1819" i="4"/>
  <c r="K1819" i="4"/>
  <c r="J1819" i="4"/>
  <c r="I1819" i="4"/>
  <c r="G1819" i="4"/>
  <c r="AA1818" i="4"/>
  <c r="Z1818" i="4"/>
  <c r="Y1818" i="4"/>
  <c r="V1818" i="4"/>
  <c r="T1818" i="4"/>
  <c r="Q1818" i="4"/>
  <c r="P1818" i="4"/>
  <c r="N1818" i="4"/>
  <c r="M1818" i="4"/>
  <c r="L1818" i="4"/>
  <c r="K1818" i="4"/>
  <c r="J1818" i="4"/>
  <c r="I1818" i="4"/>
  <c r="G1818" i="4"/>
  <c r="AA1817" i="4"/>
  <c r="Z1817" i="4"/>
  <c r="Y1817" i="4"/>
  <c r="V1817" i="4"/>
  <c r="T1817" i="4"/>
  <c r="Q1817" i="4"/>
  <c r="P1817" i="4"/>
  <c r="N1817" i="4"/>
  <c r="M1817" i="4"/>
  <c r="L1817" i="4"/>
  <c r="K1817" i="4"/>
  <c r="J1817" i="4"/>
  <c r="I1817" i="4"/>
  <c r="G1817" i="4"/>
  <c r="AA1816" i="4"/>
  <c r="Z1816" i="4"/>
  <c r="Y1816" i="4"/>
  <c r="V1816" i="4"/>
  <c r="T1816" i="4"/>
  <c r="Q1816" i="4"/>
  <c r="P1816" i="4"/>
  <c r="N1816" i="4"/>
  <c r="M1816" i="4"/>
  <c r="L1816" i="4"/>
  <c r="K1816" i="4"/>
  <c r="J1816" i="4"/>
  <c r="I1816" i="4"/>
  <c r="G1816" i="4"/>
  <c r="AA1815" i="4"/>
  <c r="Z1815" i="4"/>
  <c r="Y1815" i="4"/>
  <c r="V1815" i="4"/>
  <c r="T1815" i="4"/>
  <c r="Q1815" i="4"/>
  <c r="P1815" i="4"/>
  <c r="N1815" i="4"/>
  <c r="M1815" i="4"/>
  <c r="L1815" i="4"/>
  <c r="K1815" i="4"/>
  <c r="J1815" i="4"/>
  <c r="I1815" i="4"/>
  <c r="G1815" i="4"/>
  <c r="AA1814" i="4"/>
  <c r="Z1814" i="4"/>
  <c r="Y1814" i="4"/>
  <c r="V1814" i="4"/>
  <c r="T1814" i="4"/>
  <c r="Q1814" i="4"/>
  <c r="P1814" i="4"/>
  <c r="N1814" i="4"/>
  <c r="M1814" i="4"/>
  <c r="L1814" i="4"/>
  <c r="K1814" i="4"/>
  <c r="J1814" i="4"/>
  <c r="I1814" i="4"/>
  <c r="G1814" i="4"/>
  <c r="AA1813" i="4"/>
  <c r="Z1813" i="4"/>
  <c r="Y1813" i="4"/>
  <c r="V1813" i="4"/>
  <c r="T1813" i="4"/>
  <c r="Q1813" i="4"/>
  <c r="P1813" i="4"/>
  <c r="N1813" i="4"/>
  <c r="M1813" i="4"/>
  <c r="L1813" i="4"/>
  <c r="K1813" i="4"/>
  <c r="J1813" i="4"/>
  <c r="I1813" i="4"/>
  <c r="G1813" i="4"/>
  <c r="AA1812" i="4"/>
  <c r="Z1812" i="4"/>
  <c r="Y1812" i="4"/>
  <c r="V1812" i="4"/>
  <c r="T1812" i="4"/>
  <c r="Q1812" i="4"/>
  <c r="P1812" i="4"/>
  <c r="N1812" i="4"/>
  <c r="M1812" i="4"/>
  <c r="L1812" i="4"/>
  <c r="K1812" i="4"/>
  <c r="J1812" i="4"/>
  <c r="I1812" i="4"/>
  <c r="G1812" i="4"/>
  <c r="AA1811" i="4"/>
  <c r="Z1811" i="4"/>
  <c r="Y1811" i="4"/>
  <c r="V1811" i="4"/>
  <c r="T1811" i="4"/>
  <c r="Q1811" i="4"/>
  <c r="P1811" i="4"/>
  <c r="N1811" i="4"/>
  <c r="M1811" i="4"/>
  <c r="L1811" i="4"/>
  <c r="K1811" i="4"/>
  <c r="J1811" i="4"/>
  <c r="I1811" i="4"/>
  <c r="G1811" i="4"/>
  <c r="AA1810" i="4"/>
  <c r="Z1810" i="4"/>
  <c r="Y1810" i="4"/>
  <c r="V1810" i="4"/>
  <c r="T1810" i="4"/>
  <c r="Q1810" i="4"/>
  <c r="P1810" i="4"/>
  <c r="N1810" i="4"/>
  <c r="M1810" i="4"/>
  <c r="L1810" i="4"/>
  <c r="K1810" i="4"/>
  <c r="J1810" i="4"/>
  <c r="I1810" i="4"/>
  <c r="G1810" i="4"/>
  <c r="AA1809" i="4"/>
  <c r="Z1809" i="4"/>
  <c r="Y1809" i="4"/>
  <c r="V1809" i="4"/>
  <c r="T1809" i="4"/>
  <c r="Q1809" i="4"/>
  <c r="P1809" i="4"/>
  <c r="N1809" i="4"/>
  <c r="M1809" i="4"/>
  <c r="L1809" i="4"/>
  <c r="K1809" i="4"/>
  <c r="J1809" i="4"/>
  <c r="I1809" i="4"/>
  <c r="G1809" i="4"/>
  <c r="AA1808" i="4"/>
  <c r="Z1808" i="4"/>
  <c r="Y1808" i="4"/>
  <c r="V1808" i="4"/>
  <c r="T1808" i="4"/>
  <c r="Q1808" i="4"/>
  <c r="P1808" i="4"/>
  <c r="N1808" i="4"/>
  <c r="M1808" i="4"/>
  <c r="L1808" i="4"/>
  <c r="K1808" i="4"/>
  <c r="J1808" i="4"/>
  <c r="I1808" i="4"/>
  <c r="G1808" i="4"/>
  <c r="AA1807" i="4"/>
  <c r="Z1807" i="4"/>
  <c r="Y1807" i="4"/>
  <c r="V1807" i="4"/>
  <c r="T1807" i="4"/>
  <c r="Q1807" i="4"/>
  <c r="P1807" i="4"/>
  <c r="N1807" i="4"/>
  <c r="M1807" i="4"/>
  <c r="L1807" i="4"/>
  <c r="K1807" i="4"/>
  <c r="J1807" i="4"/>
  <c r="I1807" i="4"/>
  <c r="G1807" i="4"/>
  <c r="AA1806" i="4"/>
  <c r="Z1806" i="4"/>
  <c r="Y1806" i="4"/>
  <c r="V1806" i="4"/>
  <c r="T1806" i="4"/>
  <c r="Q1806" i="4"/>
  <c r="P1806" i="4"/>
  <c r="N1806" i="4"/>
  <c r="M1806" i="4"/>
  <c r="L1806" i="4"/>
  <c r="K1806" i="4"/>
  <c r="J1806" i="4"/>
  <c r="I1806" i="4"/>
  <c r="G1806" i="4"/>
  <c r="AA1805" i="4"/>
  <c r="Z1805" i="4"/>
  <c r="Y1805" i="4"/>
  <c r="V1805" i="4"/>
  <c r="T1805" i="4"/>
  <c r="Q1805" i="4"/>
  <c r="P1805" i="4"/>
  <c r="N1805" i="4"/>
  <c r="M1805" i="4"/>
  <c r="L1805" i="4"/>
  <c r="K1805" i="4"/>
  <c r="J1805" i="4"/>
  <c r="I1805" i="4"/>
  <c r="G1805" i="4"/>
  <c r="AA1804" i="4"/>
  <c r="Z1804" i="4"/>
  <c r="Y1804" i="4"/>
  <c r="V1804" i="4"/>
  <c r="T1804" i="4"/>
  <c r="Q1804" i="4"/>
  <c r="P1804" i="4"/>
  <c r="N1804" i="4"/>
  <c r="M1804" i="4"/>
  <c r="L1804" i="4"/>
  <c r="K1804" i="4"/>
  <c r="J1804" i="4"/>
  <c r="I1804" i="4"/>
  <c r="G1804" i="4"/>
  <c r="AA1803" i="4"/>
  <c r="Z1803" i="4"/>
  <c r="Y1803" i="4"/>
  <c r="V1803" i="4"/>
  <c r="T1803" i="4"/>
  <c r="Q1803" i="4"/>
  <c r="P1803" i="4"/>
  <c r="N1803" i="4"/>
  <c r="M1803" i="4"/>
  <c r="L1803" i="4"/>
  <c r="K1803" i="4"/>
  <c r="J1803" i="4"/>
  <c r="I1803" i="4"/>
  <c r="G1803" i="4"/>
  <c r="AA1802" i="4"/>
  <c r="Z1802" i="4"/>
  <c r="Y1802" i="4"/>
  <c r="V1802" i="4"/>
  <c r="T1802" i="4"/>
  <c r="Q1802" i="4"/>
  <c r="P1802" i="4"/>
  <c r="N1802" i="4"/>
  <c r="M1802" i="4"/>
  <c r="L1802" i="4"/>
  <c r="K1802" i="4"/>
  <c r="J1802" i="4"/>
  <c r="I1802" i="4"/>
  <c r="G1802" i="4"/>
  <c r="AA1801" i="4"/>
  <c r="Z1801" i="4"/>
  <c r="Y1801" i="4"/>
  <c r="V1801" i="4"/>
  <c r="T1801" i="4"/>
  <c r="Q1801" i="4"/>
  <c r="P1801" i="4"/>
  <c r="N1801" i="4"/>
  <c r="M1801" i="4"/>
  <c r="L1801" i="4"/>
  <c r="K1801" i="4"/>
  <c r="J1801" i="4"/>
  <c r="I1801" i="4"/>
  <c r="G1801" i="4"/>
  <c r="AA1800" i="4"/>
  <c r="Z1800" i="4"/>
  <c r="Y1800" i="4"/>
  <c r="V1800" i="4"/>
  <c r="T1800" i="4"/>
  <c r="Q1800" i="4"/>
  <c r="P1800" i="4"/>
  <c r="N1800" i="4"/>
  <c r="M1800" i="4"/>
  <c r="L1800" i="4"/>
  <c r="K1800" i="4"/>
  <c r="J1800" i="4"/>
  <c r="I1800" i="4"/>
  <c r="G1800" i="4"/>
  <c r="AA1799" i="4"/>
  <c r="Z1799" i="4"/>
  <c r="Y1799" i="4"/>
  <c r="V1799" i="4"/>
  <c r="T1799" i="4"/>
  <c r="Q1799" i="4"/>
  <c r="P1799" i="4"/>
  <c r="N1799" i="4"/>
  <c r="M1799" i="4"/>
  <c r="L1799" i="4"/>
  <c r="K1799" i="4"/>
  <c r="J1799" i="4"/>
  <c r="I1799" i="4"/>
  <c r="G1799" i="4"/>
  <c r="AA1798" i="4"/>
  <c r="Z1798" i="4"/>
  <c r="Y1798" i="4"/>
  <c r="V1798" i="4"/>
  <c r="T1798" i="4"/>
  <c r="Q1798" i="4"/>
  <c r="P1798" i="4"/>
  <c r="N1798" i="4"/>
  <c r="M1798" i="4"/>
  <c r="L1798" i="4"/>
  <c r="K1798" i="4"/>
  <c r="J1798" i="4"/>
  <c r="I1798" i="4"/>
  <c r="G1798" i="4"/>
  <c r="AA1797" i="4"/>
  <c r="Z1797" i="4"/>
  <c r="Y1797" i="4"/>
  <c r="V1797" i="4"/>
  <c r="T1797" i="4"/>
  <c r="Q1797" i="4"/>
  <c r="P1797" i="4"/>
  <c r="N1797" i="4"/>
  <c r="M1797" i="4"/>
  <c r="L1797" i="4"/>
  <c r="K1797" i="4"/>
  <c r="J1797" i="4"/>
  <c r="I1797" i="4"/>
  <c r="G1797" i="4"/>
  <c r="AA1796" i="4"/>
  <c r="Z1796" i="4"/>
  <c r="Y1796" i="4"/>
  <c r="V1796" i="4"/>
  <c r="T1796" i="4"/>
  <c r="Q1796" i="4"/>
  <c r="P1796" i="4"/>
  <c r="N1796" i="4"/>
  <c r="M1796" i="4"/>
  <c r="L1796" i="4"/>
  <c r="K1796" i="4"/>
  <c r="J1796" i="4"/>
  <c r="I1796" i="4"/>
  <c r="G1796" i="4"/>
  <c r="AA1795" i="4"/>
  <c r="Z1795" i="4"/>
  <c r="Y1795" i="4"/>
  <c r="V1795" i="4"/>
  <c r="T1795" i="4"/>
  <c r="Q1795" i="4"/>
  <c r="P1795" i="4"/>
  <c r="N1795" i="4"/>
  <c r="M1795" i="4"/>
  <c r="L1795" i="4"/>
  <c r="K1795" i="4"/>
  <c r="J1795" i="4"/>
  <c r="I1795" i="4"/>
  <c r="G1795" i="4"/>
  <c r="AA1794" i="4"/>
  <c r="Z1794" i="4"/>
  <c r="Y1794" i="4"/>
  <c r="V1794" i="4"/>
  <c r="T1794" i="4"/>
  <c r="Q1794" i="4"/>
  <c r="P1794" i="4"/>
  <c r="N1794" i="4"/>
  <c r="M1794" i="4"/>
  <c r="L1794" i="4"/>
  <c r="K1794" i="4"/>
  <c r="J1794" i="4"/>
  <c r="I1794" i="4"/>
  <c r="G1794" i="4"/>
  <c r="AA1793" i="4"/>
  <c r="Z1793" i="4"/>
  <c r="Y1793" i="4"/>
  <c r="V1793" i="4"/>
  <c r="T1793" i="4"/>
  <c r="Q1793" i="4"/>
  <c r="P1793" i="4"/>
  <c r="N1793" i="4"/>
  <c r="M1793" i="4"/>
  <c r="L1793" i="4"/>
  <c r="K1793" i="4"/>
  <c r="J1793" i="4"/>
  <c r="I1793" i="4"/>
  <c r="G1793" i="4"/>
  <c r="AA1792" i="4"/>
  <c r="Z1792" i="4"/>
  <c r="Y1792" i="4"/>
  <c r="V1792" i="4"/>
  <c r="T1792" i="4"/>
  <c r="Q1792" i="4"/>
  <c r="P1792" i="4"/>
  <c r="N1792" i="4"/>
  <c r="M1792" i="4"/>
  <c r="L1792" i="4"/>
  <c r="K1792" i="4"/>
  <c r="J1792" i="4"/>
  <c r="I1792" i="4"/>
  <c r="G1792" i="4"/>
  <c r="AA1791" i="4"/>
  <c r="Z1791" i="4"/>
  <c r="Y1791" i="4"/>
  <c r="V1791" i="4"/>
  <c r="T1791" i="4"/>
  <c r="Q1791" i="4"/>
  <c r="P1791" i="4"/>
  <c r="N1791" i="4"/>
  <c r="M1791" i="4"/>
  <c r="L1791" i="4"/>
  <c r="K1791" i="4"/>
  <c r="J1791" i="4"/>
  <c r="I1791" i="4"/>
  <c r="G1791" i="4"/>
  <c r="AA1790" i="4"/>
  <c r="Z1790" i="4"/>
  <c r="Y1790" i="4"/>
  <c r="V1790" i="4"/>
  <c r="T1790" i="4"/>
  <c r="Q1790" i="4"/>
  <c r="P1790" i="4"/>
  <c r="N1790" i="4"/>
  <c r="M1790" i="4"/>
  <c r="L1790" i="4"/>
  <c r="K1790" i="4"/>
  <c r="J1790" i="4"/>
  <c r="I1790" i="4"/>
  <c r="G1790" i="4"/>
  <c r="AA1789" i="4"/>
  <c r="Z1789" i="4"/>
  <c r="Y1789" i="4"/>
  <c r="V1789" i="4"/>
  <c r="T1789" i="4"/>
  <c r="Q1789" i="4"/>
  <c r="P1789" i="4"/>
  <c r="N1789" i="4"/>
  <c r="M1789" i="4"/>
  <c r="L1789" i="4"/>
  <c r="K1789" i="4"/>
  <c r="J1789" i="4"/>
  <c r="I1789" i="4"/>
  <c r="G1789" i="4"/>
  <c r="AA1788" i="4"/>
  <c r="Z1788" i="4"/>
  <c r="Y1788" i="4"/>
  <c r="V1788" i="4"/>
  <c r="T1788" i="4"/>
  <c r="Q1788" i="4"/>
  <c r="P1788" i="4"/>
  <c r="N1788" i="4"/>
  <c r="M1788" i="4"/>
  <c r="L1788" i="4"/>
  <c r="K1788" i="4"/>
  <c r="J1788" i="4"/>
  <c r="I1788" i="4"/>
  <c r="G1788" i="4"/>
  <c r="AA1787" i="4"/>
  <c r="Z1787" i="4"/>
  <c r="Y1787" i="4"/>
  <c r="V1787" i="4"/>
  <c r="T1787" i="4"/>
  <c r="Q1787" i="4"/>
  <c r="P1787" i="4"/>
  <c r="N1787" i="4"/>
  <c r="M1787" i="4"/>
  <c r="L1787" i="4"/>
  <c r="K1787" i="4"/>
  <c r="J1787" i="4"/>
  <c r="I1787" i="4"/>
  <c r="G1787" i="4"/>
  <c r="AA1786" i="4"/>
  <c r="Z1786" i="4"/>
  <c r="Y1786" i="4"/>
  <c r="V1786" i="4"/>
  <c r="T1786" i="4"/>
  <c r="Q1786" i="4"/>
  <c r="P1786" i="4"/>
  <c r="N1786" i="4"/>
  <c r="M1786" i="4"/>
  <c r="L1786" i="4"/>
  <c r="K1786" i="4"/>
  <c r="J1786" i="4"/>
  <c r="I1786" i="4"/>
  <c r="G1786" i="4"/>
  <c r="AA1785" i="4"/>
  <c r="Z1785" i="4"/>
  <c r="Y1785" i="4"/>
  <c r="V1785" i="4"/>
  <c r="T1785" i="4"/>
  <c r="Q1785" i="4"/>
  <c r="P1785" i="4"/>
  <c r="N1785" i="4"/>
  <c r="M1785" i="4"/>
  <c r="L1785" i="4"/>
  <c r="K1785" i="4"/>
  <c r="J1785" i="4"/>
  <c r="I1785" i="4"/>
  <c r="G1785" i="4"/>
  <c r="AA1784" i="4"/>
  <c r="Z1784" i="4"/>
  <c r="Y1784" i="4"/>
  <c r="V1784" i="4"/>
  <c r="T1784" i="4"/>
  <c r="Q1784" i="4"/>
  <c r="P1784" i="4"/>
  <c r="N1784" i="4"/>
  <c r="M1784" i="4"/>
  <c r="L1784" i="4"/>
  <c r="K1784" i="4"/>
  <c r="J1784" i="4"/>
  <c r="I1784" i="4"/>
  <c r="G1784" i="4"/>
  <c r="AA1783" i="4"/>
  <c r="Z1783" i="4"/>
  <c r="Y1783" i="4"/>
  <c r="V1783" i="4"/>
  <c r="T1783" i="4"/>
  <c r="Q1783" i="4"/>
  <c r="P1783" i="4"/>
  <c r="N1783" i="4"/>
  <c r="M1783" i="4"/>
  <c r="L1783" i="4"/>
  <c r="K1783" i="4"/>
  <c r="J1783" i="4"/>
  <c r="I1783" i="4"/>
  <c r="G1783" i="4"/>
  <c r="AA1782" i="4"/>
  <c r="Z1782" i="4"/>
  <c r="Y1782" i="4"/>
  <c r="V1782" i="4"/>
  <c r="T1782" i="4"/>
  <c r="Q1782" i="4"/>
  <c r="P1782" i="4"/>
  <c r="N1782" i="4"/>
  <c r="M1782" i="4"/>
  <c r="L1782" i="4"/>
  <c r="K1782" i="4"/>
  <c r="J1782" i="4"/>
  <c r="I1782" i="4"/>
  <c r="G1782" i="4"/>
  <c r="AA1781" i="4"/>
  <c r="Z1781" i="4"/>
  <c r="Y1781" i="4"/>
  <c r="V1781" i="4"/>
  <c r="T1781" i="4"/>
  <c r="Q1781" i="4"/>
  <c r="P1781" i="4"/>
  <c r="N1781" i="4"/>
  <c r="M1781" i="4"/>
  <c r="L1781" i="4"/>
  <c r="K1781" i="4"/>
  <c r="J1781" i="4"/>
  <c r="I1781" i="4"/>
  <c r="G1781" i="4"/>
  <c r="AA1780" i="4"/>
  <c r="Z1780" i="4"/>
  <c r="Y1780" i="4"/>
  <c r="V1780" i="4"/>
  <c r="T1780" i="4"/>
  <c r="Q1780" i="4"/>
  <c r="P1780" i="4"/>
  <c r="N1780" i="4"/>
  <c r="M1780" i="4"/>
  <c r="L1780" i="4"/>
  <c r="K1780" i="4"/>
  <c r="J1780" i="4"/>
  <c r="I1780" i="4"/>
  <c r="G1780" i="4"/>
  <c r="AA1779" i="4"/>
  <c r="Z1779" i="4"/>
  <c r="Y1779" i="4"/>
  <c r="V1779" i="4"/>
  <c r="T1779" i="4"/>
  <c r="Q1779" i="4"/>
  <c r="P1779" i="4"/>
  <c r="N1779" i="4"/>
  <c r="M1779" i="4"/>
  <c r="L1779" i="4"/>
  <c r="K1779" i="4"/>
  <c r="J1779" i="4"/>
  <c r="I1779" i="4"/>
  <c r="G1779" i="4"/>
  <c r="AA1778" i="4"/>
  <c r="Z1778" i="4"/>
  <c r="Y1778" i="4"/>
  <c r="V1778" i="4"/>
  <c r="T1778" i="4"/>
  <c r="Q1778" i="4"/>
  <c r="P1778" i="4"/>
  <c r="N1778" i="4"/>
  <c r="M1778" i="4"/>
  <c r="L1778" i="4"/>
  <c r="K1778" i="4"/>
  <c r="J1778" i="4"/>
  <c r="I1778" i="4"/>
  <c r="G1778" i="4"/>
  <c r="AA1777" i="4"/>
  <c r="Z1777" i="4"/>
  <c r="Y1777" i="4"/>
  <c r="V1777" i="4"/>
  <c r="T1777" i="4"/>
  <c r="Q1777" i="4"/>
  <c r="P1777" i="4"/>
  <c r="N1777" i="4"/>
  <c r="M1777" i="4"/>
  <c r="L1777" i="4"/>
  <c r="K1777" i="4"/>
  <c r="J1777" i="4"/>
  <c r="I1777" i="4"/>
  <c r="G1777" i="4"/>
  <c r="AA1776" i="4"/>
  <c r="Z1776" i="4"/>
  <c r="Y1776" i="4"/>
  <c r="V1776" i="4"/>
  <c r="T1776" i="4"/>
  <c r="Q1776" i="4"/>
  <c r="P1776" i="4"/>
  <c r="N1776" i="4"/>
  <c r="M1776" i="4"/>
  <c r="L1776" i="4"/>
  <c r="K1776" i="4"/>
  <c r="J1776" i="4"/>
  <c r="I1776" i="4"/>
  <c r="G1776" i="4"/>
  <c r="W1774" i="4"/>
  <c r="AA1769" i="4"/>
  <c r="Z1769" i="4"/>
  <c r="Y1769" i="4"/>
  <c r="X1769" i="4"/>
  <c r="W1769" i="4"/>
  <c r="V1769" i="4"/>
  <c r="R1769" i="4"/>
  <c r="Q1769" i="4"/>
  <c r="P1769" i="4"/>
  <c r="O1769" i="4"/>
  <c r="N1769" i="4"/>
  <c r="M1769" i="4"/>
  <c r="L1769" i="4"/>
  <c r="K1769" i="4"/>
  <c r="J1769" i="4"/>
  <c r="I1769" i="4"/>
  <c r="G1769" i="4"/>
  <c r="E1769" i="4"/>
  <c r="AA1768" i="4"/>
  <c r="Z1768" i="4"/>
  <c r="Y1768" i="4"/>
  <c r="V1768" i="4"/>
  <c r="T1768" i="4"/>
  <c r="Q1768" i="4"/>
  <c r="P1768" i="4"/>
  <c r="N1768" i="4"/>
  <c r="M1768" i="4"/>
  <c r="L1768" i="4"/>
  <c r="K1768" i="4"/>
  <c r="J1768" i="4"/>
  <c r="I1768" i="4"/>
  <c r="G1768" i="4"/>
  <c r="AA1767" i="4"/>
  <c r="Z1767" i="4"/>
  <c r="Y1767" i="4"/>
  <c r="V1767" i="4"/>
  <c r="T1767" i="4"/>
  <c r="Q1767" i="4"/>
  <c r="P1767" i="4"/>
  <c r="N1767" i="4"/>
  <c r="M1767" i="4"/>
  <c r="L1767" i="4"/>
  <c r="K1767" i="4"/>
  <c r="J1767" i="4"/>
  <c r="I1767" i="4"/>
  <c r="G1767" i="4"/>
  <c r="AA1766" i="4"/>
  <c r="Z1766" i="4"/>
  <c r="Y1766" i="4"/>
  <c r="V1766" i="4"/>
  <c r="T1766" i="4"/>
  <c r="Q1766" i="4"/>
  <c r="P1766" i="4"/>
  <c r="N1766" i="4"/>
  <c r="M1766" i="4"/>
  <c r="L1766" i="4"/>
  <c r="K1766" i="4"/>
  <c r="J1766" i="4"/>
  <c r="I1766" i="4"/>
  <c r="G1766" i="4"/>
  <c r="AA1765" i="4"/>
  <c r="Z1765" i="4"/>
  <c r="Y1765" i="4"/>
  <c r="V1765" i="4"/>
  <c r="T1765" i="4"/>
  <c r="Q1765" i="4"/>
  <c r="P1765" i="4"/>
  <c r="N1765" i="4"/>
  <c r="M1765" i="4"/>
  <c r="L1765" i="4"/>
  <c r="K1765" i="4"/>
  <c r="J1765" i="4"/>
  <c r="I1765" i="4"/>
  <c r="G1765" i="4"/>
  <c r="AA1764" i="4"/>
  <c r="Z1764" i="4"/>
  <c r="Y1764" i="4"/>
  <c r="V1764" i="4"/>
  <c r="T1764" i="4"/>
  <c r="Q1764" i="4"/>
  <c r="P1764" i="4"/>
  <c r="N1764" i="4"/>
  <c r="M1764" i="4"/>
  <c r="L1764" i="4"/>
  <c r="K1764" i="4"/>
  <c r="J1764" i="4"/>
  <c r="I1764" i="4"/>
  <c r="G1764" i="4"/>
  <c r="AA1763" i="4"/>
  <c r="Z1763" i="4"/>
  <c r="Y1763" i="4"/>
  <c r="V1763" i="4"/>
  <c r="T1763" i="4"/>
  <c r="Q1763" i="4"/>
  <c r="P1763" i="4"/>
  <c r="N1763" i="4"/>
  <c r="M1763" i="4"/>
  <c r="L1763" i="4"/>
  <c r="K1763" i="4"/>
  <c r="J1763" i="4"/>
  <c r="I1763" i="4"/>
  <c r="G1763" i="4"/>
  <c r="AA1762" i="4"/>
  <c r="Z1762" i="4"/>
  <c r="Y1762" i="4"/>
  <c r="V1762" i="4"/>
  <c r="T1762" i="4"/>
  <c r="Q1762" i="4"/>
  <c r="P1762" i="4"/>
  <c r="N1762" i="4"/>
  <c r="M1762" i="4"/>
  <c r="L1762" i="4"/>
  <c r="K1762" i="4"/>
  <c r="J1762" i="4"/>
  <c r="I1762" i="4"/>
  <c r="G1762" i="4"/>
  <c r="AA1761" i="4"/>
  <c r="Z1761" i="4"/>
  <c r="Y1761" i="4"/>
  <c r="V1761" i="4"/>
  <c r="T1761" i="4"/>
  <c r="Q1761" i="4"/>
  <c r="P1761" i="4"/>
  <c r="N1761" i="4"/>
  <c r="M1761" i="4"/>
  <c r="L1761" i="4"/>
  <c r="K1761" i="4"/>
  <c r="J1761" i="4"/>
  <c r="I1761" i="4"/>
  <c r="G1761" i="4"/>
  <c r="AA1760" i="4"/>
  <c r="Z1760" i="4"/>
  <c r="Y1760" i="4"/>
  <c r="V1760" i="4"/>
  <c r="T1760" i="4"/>
  <c r="Q1760" i="4"/>
  <c r="P1760" i="4"/>
  <c r="N1760" i="4"/>
  <c r="M1760" i="4"/>
  <c r="L1760" i="4"/>
  <c r="K1760" i="4"/>
  <c r="J1760" i="4"/>
  <c r="I1760" i="4"/>
  <c r="G1760" i="4"/>
  <c r="AA1759" i="4"/>
  <c r="Z1759" i="4"/>
  <c r="Y1759" i="4"/>
  <c r="V1759" i="4"/>
  <c r="T1759" i="4"/>
  <c r="Q1759" i="4"/>
  <c r="P1759" i="4"/>
  <c r="N1759" i="4"/>
  <c r="M1759" i="4"/>
  <c r="L1759" i="4"/>
  <c r="K1759" i="4"/>
  <c r="J1759" i="4"/>
  <c r="I1759" i="4"/>
  <c r="G1759" i="4"/>
  <c r="AA1758" i="4"/>
  <c r="Z1758" i="4"/>
  <c r="Y1758" i="4"/>
  <c r="V1758" i="4"/>
  <c r="T1758" i="4"/>
  <c r="Q1758" i="4"/>
  <c r="P1758" i="4"/>
  <c r="N1758" i="4"/>
  <c r="M1758" i="4"/>
  <c r="L1758" i="4"/>
  <c r="K1758" i="4"/>
  <c r="J1758" i="4"/>
  <c r="I1758" i="4"/>
  <c r="G1758" i="4"/>
  <c r="AA1757" i="4"/>
  <c r="Z1757" i="4"/>
  <c r="Y1757" i="4"/>
  <c r="V1757" i="4"/>
  <c r="T1757" i="4"/>
  <c r="Q1757" i="4"/>
  <c r="P1757" i="4"/>
  <c r="N1757" i="4"/>
  <c r="M1757" i="4"/>
  <c r="L1757" i="4"/>
  <c r="K1757" i="4"/>
  <c r="J1757" i="4"/>
  <c r="I1757" i="4"/>
  <c r="G1757" i="4"/>
  <c r="AA1756" i="4"/>
  <c r="Z1756" i="4"/>
  <c r="Y1756" i="4"/>
  <c r="V1756" i="4"/>
  <c r="T1756" i="4"/>
  <c r="Q1756" i="4"/>
  <c r="P1756" i="4"/>
  <c r="N1756" i="4"/>
  <c r="M1756" i="4"/>
  <c r="L1756" i="4"/>
  <c r="K1756" i="4"/>
  <c r="J1756" i="4"/>
  <c r="I1756" i="4"/>
  <c r="G1756" i="4"/>
  <c r="AA1755" i="4"/>
  <c r="Z1755" i="4"/>
  <c r="Y1755" i="4"/>
  <c r="V1755" i="4"/>
  <c r="T1755" i="4"/>
  <c r="Q1755" i="4"/>
  <c r="P1755" i="4"/>
  <c r="N1755" i="4"/>
  <c r="M1755" i="4"/>
  <c r="L1755" i="4"/>
  <c r="K1755" i="4"/>
  <c r="J1755" i="4"/>
  <c r="I1755" i="4"/>
  <c r="G1755" i="4"/>
  <c r="AA1754" i="4"/>
  <c r="Z1754" i="4"/>
  <c r="Y1754" i="4"/>
  <c r="V1754" i="4"/>
  <c r="T1754" i="4"/>
  <c r="Q1754" i="4"/>
  <c r="P1754" i="4"/>
  <c r="N1754" i="4"/>
  <c r="M1754" i="4"/>
  <c r="L1754" i="4"/>
  <c r="K1754" i="4"/>
  <c r="J1754" i="4"/>
  <c r="I1754" i="4"/>
  <c r="G1754" i="4"/>
  <c r="AA1753" i="4"/>
  <c r="Z1753" i="4"/>
  <c r="Y1753" i="4"/>
  <c r="V1753" i="4"/>
  <c r="T1753" i="4"/>
  <c r="Q1753" i="4"/>
  <c r="P1753" i="4"/>
  <c r="N1753" i="4"/>
  <c r="M1753" i="4"/>
  <c r="L1753" i="4"/>
  <c r="K1753" i="4"/>
  <c r="J1753" i="4"/>
  <c r="I1753" i="4"/>
  <c r="G1753" i="4"/>
  <c r="AA1752" i="4"/>
  <c r="Z1752" i="4"/>
  <c r="Y1752" i="4"/>
  <c r="V1752" i="4"/>
  <c r="T1752" i="4"/>
  <c r="Q1752" i="4"/>
  <c r="P1752" i="4"/>
  <c r="N1752" i="4"/>
  <c r="M1752" i="4"/>
  <c r="L1752" i="4"/>
  <c r="K1752" i="4"/>
  <c r="J1752" i="4"/>
  <c r="I1752" i="4"/>
  <c r="G1752" i="4"/>
  <c r="AA1751" i="4"/>
  <c r="Z1751" i="4"/>
  <c r="Y1751" i="4"/>
  <c r="V1751" i="4"/>
  <c r="T1751" i="4"/>
  <c r="Q1751" i="4"/>
  <c r="P1751" i="4"/>
  <c r="N1751" i="4"/>
  <c r="M1751" i="4"/>
  <c r="L1751" i="4"/>
  <c r="K1751" i="4"/>
  <c r="J1751" i="4"/>
  <c r="I1751" i="4"/>
  <c r="G1751" i="4"/>
  <c r="AA1750" i="4"/>
  <c r="Z1750" i="4"/>
  <c r="Y1750" i="4"/>
  <c r="V1750" i="4"/>
  <c r="T1750" i="4"/>
  <c r="Q1750" i="4"/>
  <c r="P1750" i="4"/>
  <c r="N1750" i="4"/>
  <c r="M1750" i="4"/>
  <c r="L1750" i="4"/>
  <c r="K1750" i="4"/>
  <c r="J1750" i="4"/>
  <c r="I1750" i="4"/>
  <c r="G1750" i="4"/>
  <c r="AA1749" i="4"/>
  <c r="Z1749" i="4"/>
  <c r="Y1749" i="4"/>
  <c r="V1749" i="4"/>
  <c r="T1749" i="4"/>
  <c r="Q1749" i="4"/>
  <c r="P1749" i="4"/>
  <c r="N1749" i="4"/>
  <c r="M1749" i="4"/>
  <c r="L1749" i="4"/>
  <c r="K1749" i="4"/>
  <c r="J1749" i="4"/>
  <c r="I1749" i="4"/>
  <c r="G1749" i="4"/>
  <c r="AA1748" i="4"/>
  <c r="Z1748" i="4"/>
  <c r="Y1748" i="4"/>
  <c r="V1748" i="4"/>
  <c r="T1748" i="4"/>
  <c r="Q1748" i="4"/>
  <c r="P1748" i="4"/>
  <c r="N1748" i="4"/>
  <c r="M1748" i="4"/>
  <c r="L1748" i="4"/>
  <c r="K1748" i="4"/>
  <c r="J1748" i="4"/>
  <c r="I1748" i="4"/>
  <c r="G1748" i="4"/>
  <c r="AA1747" i="4"/>
  <c r="Z1747" i="4"/>
  <c r="Y1747" i="4"/>
  <c r="V1747" i="4"/>
  <c r="T1747" i="4"/>
  <c r="Q1747" i="4"/>
  <c r="P1747" i="4"/>
  <c r="N1747" i="4"/>
  <c r="M1747" i="4"/>
  <c r="L1747" i="4"/>
  <c r="K1747" i="4"/>
  <c r="J1747" i="4"/>
  <c r="I1747" i="4"/>
  <c r="G1747" i="4"/>
  <c r="AA1746" i="4"/>
  <c r="Z1746" i="4"/>
  <c r="Y1746" i="4"/>
  <c r="V1746" i="4"/>
  <c r="T1746" i="4"/>
  <c r="Q1746" i="4"/>
  <c r="P1746" i="4"/>
  <c r="N1746" i="4"/>
  <c r="M1746" i="4"/>
  <c r="L1746" i="4"/>
  <c r="K1746" i="4"/>
  <c r="J1746" i="4"/>
  <c r="I1746" i="4"/>
  <c r="G1746" i="4"/>
  <c r="AA1745" i="4"/>
  <c r="Z1745" i="4"/>
  <c r="Y1745" i="4"/>
  <c r="V1745" i="4"/>
  <c r="T1745" i="4"/>
  <c r="Q1745" i="4"/>
  <c r="P1745" i="4"/>
  <c r="N1745" i="4"/>
  <c r="M1745" i="4"/>
  <c r="L1745" i="4"/>
  <c r="K1745" i="4"/>
  <c r="J1745" i="4"/>
  <c r="I1745" i="4"/>
  <c r="G1745" i="4"/>
  <c r="AA1744" i="4"/>
  <c r="Z1744" i="4"/>
  <c r="Y1744" i="4"/>
  <c r="V1744" i="4"/>
  <c r="T1744" i="4"/>
  <c r="Q1744" i="4"/>
  <c r="P1744" i="4"/>
  <c r="N1744" i="4"/>
  <c r="M1744" i="4"/>
  <c r="L1744" i="4"/>
  <c r="K1744" i="4"/>
  <c r="J1744" i="4"/>
  <c r="I1744" i="4"/>
  <c r="G1744" i="4"/>
  <c r="AA1743" i="4"/>
  <c r="Z1743" i="4"/>
  <c r="Y1743" i="4"/>
  <c r="V1743" i="4"/>
  <c r="T1743" i="4"/>
  <c r="Q1743" i="4"/>
  <c r="P1743" i="4"/>
  <c r="N1743" i="4"/>
  <c r="M1743" i="4"/>
  <c r="L1743" i="4"/>
  <c r="K1743" i="4"/>
  <c r="J1743" i="4"/>
  <c r="I1743" i="4"/>
  <c r="G1743" i="4"/>
  <c r="AA1742" i="4"/>
  <c r="Z1742" i="4"/>
  <c r="Y1742" i="4"/>
  <c r="V1742" i="4"/>
  <c r="T1742" i="4"/>
  <c r="Q1742" i="4"/>
  <c r="P1742" i="4"/>
  <c r="N1742" i="4"/>
  <c r="M1742" i="4"/>
  <c r="L1742" i="4"/>
  <c r="K1742" i="4"/>
  <c r="J1742" i="4"/>
  <c r="I1742" i="4"/>
  <c r="G1742" i="4"/>
  <c r="AA1741" i="4"/>
  <c r="Z1741" i="4"/>
  <c r="Y1741" i="4"/>
  <c r="V1741" i="4"/>
  <c r="T1741" i="4"/>
  <c r="Q1741" i="4"/>
  <c r="P1741" i="4"/>
  <c r="N1741" i="4"/>
  <c r="M1741" i="4"/>
  <c r="L1741" i="4"/>
  <c r="K1741" i="4"/>
  <c r="J1741" i="4"/>
  <c r="I1741" i="4"/>
  <c r="G1741" i="4"/>
  <c r="AA1740" i="4"/>
  <c r="Z1740" i="4"/>
  <c r="Y1740" i="4"/>
  <c r="V1740" i="4"/>
  <c r="T1740" i="4"/>
  <c r="Q1740" i="4"/>
  <c r="P1740" i="4"/>
  <c r="N1740" i="4"/>
  <c r="M1740" i="4"/>
  <c r="L1740" i="4"/>
  <c r="K1740" i="4"/>
  <c r="J1740" i="4"/>
  <c r="I1740" i="4"/>
  <c r="G1740" i="4"/>
  <c r="AA1739" i="4"/>
  <c r="Z1739" i="4"/>
  <c r="Y1739" i="4"/>
  <c r="V1739" i="4"/>
  <c r="T1739" i="4"/>
  <c r="Q1739" i="4"/>
  <c r="P1739" i="4"/>
  <c r="N1739" i="4"/>
  <c r="M1739" i="4"/>
  <c r="L1739" i="4"/>
  <c r="K1739" i="4"/>
  <c r="J1739" i="4"/>
  <c r="I1739" i="4"/>
  <c r="G1739" i="4"/>
  <c r="AA1738" i="4"/>
  <c r="Z1738" i="4"/>
  <c r="Y1738" i="4"/>
  <c r="V1738" i="4"/>
  <c r="T1738" i="4"/>
  <c r="Q1738" i="4"/>
  <c r="P1738" i="4"/>
  <c r="N1738" i="4"/>
  <c r="M1738" i="4"/>
  <c r="L1738" i="4"/>
  <c r="K1738" i="4"/>
  <c r="J1738" i="4"/>
  <c r="I1738" i="4"/>
  <c r="G1738" i="4"/>
  <c r="AA1737" i="4"/>
  <c r="Z1737" i="4"/>
  <c r="Y1737" i="4"/>
  <c r="V1737" i="4"/>
  <c r="T1737" i="4"/>
  <c r="Q1737" i="4"/>
  <c r="P1737" i="4"/>
  <c r="N1737" i="4"/>
  <c r="M1737" i="4"/>
  <c r="L1737" i="4"/>
  <c r="K1737" i="4"/>
  <c r="J1737" i="4"/>
  <c r="I1737" i="4"/>
  <c r="G1737" i="4"/>
  <c r="AA1736" i="4"/>
  <c r="Z1736" i="4"/>
  <c r="Y1736" i="4"/>
  <c r="V1736" i="4"/>
  <c r="T1736" i="4"/>
  <c r="Q1736" i="4"/>
  <c r="P1736" i="4"/>
  <c r="N1736" i="4"/>
  <c r="M1736" i="4"/>
  <c r="L1736" i="4"/>
  <c r="K1736" i="4"/>
  <c r="J1736" i="4"/>
  <c r="I1736" i="4"/>
  <c r="G1736" i="4"/>
  <c r="AA1735" i="4"/>
  <c r="Z1735" i="4"/>
  <c r="Y1735" i="4"/>
  <c r="V1735" i="4"/>
  <c r="T1735" i="4"/>
  <c r="Q1735" i="4"/>
  <c r="P1735" i="4"/>
  <c r="N1735" i="4"/>
  <c r="M1735" i="4"/>
  <c r="L1735" i="4"/>
  <c r="K1735" i="4"/>
  <c r="J1735" i="4"/>
  <c r="I1735" i="4"/>
  <c r="G1735" i="4"/>
  <c r="AA1734" i="4"/>
  <c r="Z1734" i="4"/>
  <c r="Y1734" i="4"/>
  <c r="V1734" i="4"/>
  <c r="T1734" i="4"/>
  <c r="Q1734" i="4"/>
  <c r="P1734" i="4"/>
  <c r="N1734" i="4"/>
  <c r="M1734" i="4"/>
  <c r="L1734" i="4"/>
  <c r="K1734" i="4"/>
  <c r="J1734" i="4"/>
  <c r="I1734" i="4"/>
  <c r="G1734" i="4"/>
  <c r="AA1733" i="4"/>
  <c r="Z1733" i="4"/>
  <c r="Y1733" i="4"/>
  <c r="V1733" i="4"/>
  <c r="T1733" i="4"/>
  <c r="Q1733" i="4"/>
  <c r="P1733" i="4"/>
  <c r="N1733" i="4"/>
  <c r="M1733" i="4"/>
  <c r="L1733" i="4"/>
  <c r="K1733" i="4"/>
  <c r="J1733" i="4"/>
  <c r="I1733" i="4"/>
  <c r="G1733" i="4"/>
  <c r="AA1732" i="4"/>
  <c r="Z1732" i="4"/>
  <c r="Y1732" i="4"/>
  <c r="V1732" i="4"/>
  <c r="T1732" i="4"/>
  <c r="Q1732" i="4"/>
  <c r="P1732" i="4"/>
  <c r="N1732" i="4"/>
  <c r="M1732" i="4"/>
  <c r="L1732" i="4"/>
  <c r="K1732" i="4"/>
  <c r="J1732" i="4"/>
  <c r="I1732" i="4"/>
  <c r="G1732" i="4"/>
  <c r="AA1731" i="4"/>
  <c r="Z1731" i="4"/>
  <c r="Y1731" i="4"/>
  <c r="V1731" i="4"/>
  <c r="T1731" i="4"/>
  <c r="Q1731" i="4"/>
  <c r="P1731" i="4"/>
  <c r="N1731" i="4"/>
  <c r="M1731" i="4"/>
  <c r="L1731" i="4"/>
  <c r="K1731" i="4"/>
  <c r="J1731" i="4"/>
  <c r="I1731" i="4"/>
  <c r="G1731" i="4"/>
  <c r="AA1730" i="4"/>
  <c r="Z1730" i="4"/>
  <c r="Y1730" i="4"/>
  <c r="V1730" i="4"/>
  <c r="T1730" i="4"/>
  <c r="Q1730" i="4"/>
  <c r="P1730" i="4"/>
  <c r="N1730" i="4"/>
  <c r="M1730" i="4"/>
  <c r="L1730" i="4"/>
  <c r="K1730" i="4"/>
  <c r="J1730" i="4"/>
  <c r="I1730" i="4"/>
  <c r="G1730" i="4"/>
  <c r="AA1729" i="4"/>
  <c r="Z1729" i="4"/>
  <c r="Y1729" i="4"/>
  <c r="V1729" i="4"/>
  <c r="T1729" i="4"/>
  <c r="Q1729" i="4"/>
  <c r="P1729" i="4"/>
  <c r="N1729" i="4"/>
  <c r="M1729" i="4"/>
  <c r="L1729" i="4"/>
  <c r="K1729" i="4"/>
  <c r="J1729" i="4"/>
  <c r="I1729" i="4"/>
  <c r="G1729" i="4"/>
  <c r="AA1728" i="4"/>
  <c r="Z1728" i="4"/>
  <c r="Y1728" i="4"/>
  <c r="V1728" i="4"/>
  <c r="T1728" i="4"/>
  <c r="Q1728" i="4"/>
  <c r="P1728" i="4"/>
  <c r="N1728" i="4"/>
  <c r="M1728" i="4"/>
  <c r="L1728" i="4"/>
  <c r="K1728" i="4"/>
  <c r="J1728" i="4"/>
  <c r="I1728" i="4"/>
  <c r="G1728" i="4"/>
  <c r="AA1727" i="4"/>
  <c r="Z1727" i="4"/>
  <c r="Y1727" i="4"/>
  <c r="V1727" i="4"/>
  <c r="T1727" i="4"/>
  <c r="Q1727" i="4"/>
  <c r="P1727" i="4"/>
  <c r="N1727" i="4"/>
  <c r="M1727" i="4"/>
  <c r="L1727" i="4"/>
  <c r="K1727" i="4"/>
  <c r="J1727" i="4"/>
  <c r="I1727" i="4"/>
  <c r="G1727" i="4"/>
  <c r="AA1726" i="4"/>
  <c r="Z1726" i="4"/>
  <c r="Y1726" i="4"/>
  <c r="V1726" i="4"/>
  <c r="T1726" i="4"/>
  <c r="Q1726" i="4"/>
  <c r="P1726" i="4"/>
  <c r="N1726" i="4"/>
  <c r="M1726" i="4"/>
  <c r="L1726" i="4"/>
  <c r="K1726" i="4"/>
  <c r="J1726" i="4"/>
  <c r="I1726" i="4"/>
  <c r="G1726" i="4"/>
  <c r="AA1725" i="4"/>
  <c r="Z1725" i="4"/>
  <c r="Y1725" i="4"/>
  <c r="V1725" i="4"/>
  <c r="T1725" i="4"/>
  <c r="Q1725" i="4"/>
  <c r="P1725" i="4"/>
  <c r="N1725" i="4"/>
  <c r="M1725" i="4"/>
  <c r="L1725" i="4"/>
  <c r="K1725" i="4"/>
  <c r="J1725" i="4"/>
  <c r="I1725" i="4"/>
  <c r="G1725" i="4"/>
  <c r="AA1724" i="4"/>
  <c r="Z1724" i="4"/>
  <c r="Y1724" i="4"/>
  <c r="V1724" i="4"/>
  <c r="T1724" i="4"/>
  <c r="Q1724" i="4"/>
  <c r="P1724" i="4"/>
  <c r="N1724" i="4"/>
  <c r="M1724" i="4"/>
  <c r="L1724" i="4"/>
  <c r="K1724" i="4"/>
  <c r="J1724" i="4"/>
  <c r="I1724" i="4"/>
  <c r="G1724" i="4"/>
  <c r="AA1723" i="4"/>
  <c r="Z1723" i="4"/>
  <c r="Y1723" i="4"/>
  <c r="V1723" i="4"/>
  <c r="T1723" i="4"/>
  <c r="Q1723" i="4"/>
  <c r="P1723" i="4"/>
  <c r="N1723" i="4"/>
  <c r="M1723" i="4"/>
  <c r="L1723" i="4"/>
  <c r="K1723" i="4"/>
  <c r="J1723" i="4"/>
  <c r="I1723" i="4"/>
  <c r="G1723" i="4"/>
  <c r="AA1722" i="4"/>
  <c r="Z1722" i="4"/>
  <c r="Y1722" i="4"/>
  <c r="V1722" i="4"/>
  <c r="T1722" i="4"/>
  <c r="Q1722" i="4"/>
  <c r="P1722" i="4"/>
  <c r="N1722" i="4"/>
  <c r="M1722" i="4"/>
  <c r="L1722" i="4"/>
  <c r="K1722" i="4"/>
  <c r="J1722" i="4"/>
  <c r="I1722" i="4"/>
  <c r="G1722" i="4"/>
  <c r="AA1721" i="4"/>
  <c r="Z1721" i="4"/>
  <c r="Y1721" i="4"/>
  <c r="V1721" i="4"/>
  <c r="T1721" i="4"/>
  <c r="Q1721" i="4"/>
  <c r="P1721" i="4"/>
  <c r="N1721" i="4"/>
  <c r="M1721" i="4"/>
  <c r="L1721" i="4"/>
  <c r="K1721" i="4"/>
  <c r="J1721" i="4"/>
  <c r="I1721" i="4"/>
  <c r="G1721" i="4"/>
  <c r="AA1720" i="4"/>
  <c r="Z1720" i="4"/>
  <c r="Y1720" i="4"/>
  <c r="V1720" i="4"/>
  <c r="T1720" i="4"/>
  <c r="Q1720" i="4"/>
  <c r="P1720" i="4"/>
  <c r="N1720" i="4"/>
  <c r="M1720" i="4"/>
  <c r="L1720" i="4"/>
  <c r="K1720" i="4"/>
  <c r="J1720" i="4"/>
  <c r="I1720" i="4"/>
  <c r="G1720" i="4"/>
  <c r="AA1719" i="4"/>
  <c r="Z1719" i="4"/>
  <c r="Y1719" i="4"/>
  <c r="V1719" i="4"/>
  <c r="T1719" i="4"/>
  <c r="Q1719" i="4"/>
  <c r="P1719" i="4"/>
  <c r="N1719" i="4"/>
  <c r="M1719" i="4"/>
  <c r="L1719" i="4"/>
  <c r="K1719" i="4"/>
  <c r="J1719" i="4"/>
  <c r="I1719" i="4"/>
  <c r="G1719" i="4"/>
  <c r="AA1718" i="4"/>
  <c r="Z1718" i="4"/>
  <c r="Y1718" i="4"/>
  <c r="V1718" i="4"/>
  <c r="T1718" i="4"/>
  <c r="Q1718" i="4"/>
  <c r="P1718" i="4"/>
  <c r="N1718" i="4"/>
  <c r="M1718" i="4"/>
  <c r="L1718" i="4"/>
  <c r="K1718" i="4"/>
  <c r="J1718" i="4"/>
  <c r="I1718" i="4"/>
  <c r="G1718" i="4"/>
  <c r="AA1717" i="4"/>
  <c r="Z1717" i="4"/>
  <c r="Y1717" i="4"/>
  <c r="V1717" i="4"/>
  <c r="T1717" i="4"/>
  <c r="Q1717" i="4"/>
  <c r="P1717" i="4"/>
  <c r="N1717" i="4"/>
  <c r="M1717" i="4"/>
  <c r="L1717" i="4"/>
  <c r="K1717" i="4"/>
  <c r="J1717" i="4"/>
  <c r="I1717" i="4"/>
  <c r="G1717" i="4"/>
  <c r="AA1716" i="4"/>
  <c r="Z1716" i="4"/>
  <c r="Y1716" i="4"/>
  <c r="V1716" i="4"/>
  <c r="T1716" i="4"/>
  <c r="Q1716" i="4"/>
  <c r="P1716" i="4"/>
  <c r="N1716" i="4"/>
  <c r="M1716" i="4"/>
  <c r="L1716" i="4"/>
  <c r="K1716" i="4"/>
  <c r="J1716" i="4"/>
  <c r="I1716" i="4"/>
  <c r="G1716" i="4"/>
  <c r="AA1715" i="4"/>
  <c r="Z1715" i="4"/>
  <c r="Y1715" i="4"/>
  <c r="V1715" i="4"/>
  <c r="T1715" i="4"/>
  <c r="Q1715" i="4"/>
  <c r="P1715" i="4"/>
  <c r="N1715" i="4"/>
  <c r="M1715" i="4"/>
  <c r="L1715" i="4"/>
  <c r="K1715" i="4"/>
  <c r="J1715" i="4"/>
  <c r="I1715" i="4"/>
  <c r="G1715" i="4"/>
  <c r="AA1714" i="4"/>
  <c r="Z1714" i="4"/>
  <c r="Y1714" i="4"/>
  <c r="V1714" i="4"/>
  <c r="T1714" i="4"/>
  <c r="Q1714" i="4"/>
  <c r="P1714" i="4"/>
  <c r="N1714" i="4"/>
  <c r="M1714" i="4"/>
  <c r="L1714" i="4"/>
  <c r="K1714" i="4"/>
  <c r="J1714" i="4"/>
  <c r="I1714" i="4"/>
  <c r="G1714" i="4"/>
  <c r="AA1713" i="4"/>
  <c r="Z1713" i="4"/>
  <c r="Y1713" i="4"/>
  <c r="V1713" i="4"/>
  <c r="T1713" i="4"/>
  <c r="Q1713" i="4"/>
  <c r="P1713" i="4"/>
  <c r="N1713" i="4"/>
  <c r="M1713" i="4"/>
  <c r="L1713" i="4"/>
  <c r="K1713" i="4"/>
  <c r="J1713" i="4"/>
  <c r="I1713" i="4"/>
  <c r="G1713" i="4"/>
  <c r="AA1712" i="4"/>
  <c r="Z1712" i="4"/>
  <c r="Y1712" i="4"/>
  <c r="V1712" i="4"/>
  <c r="T1712" i="4"/>
  <c r="Q1712" i="4"/>
  <c r="P1712" i="4"/>
  <c r="N1712" i="4"/>
  <c r="M1712" i="4"/>
  <c r="L1712" i="4"/>
  <c r="K1712" i="4"/>
  <c r="J1712" i="4"/>
  <c r="I1712" i="4"/>
  <c r="G1712" i="4"/>
  <c r="AA1711" i="4"/>
  <c r="Z1711" i="4"/>
  <c r="Y1711" i="4"/>
  <c r="V1711" i="4"/>
  <c r="T1711" i="4"/>
  <c r="Q1711" i="4"/>
  <c r="P1711" i="4"/>
  <c r="N1711" i="4"/>
  <c r="M1711" i="4"/>
  <c r="L1711" i="4"/>
  <c r="K1711" i="4"/>
  <c r="J1711" i="4"/>
  <c r="I1711" i="4"/>
  <c r="G1711" i="4"/>
  <c r="AA1710" i="4"/>
  <c r="Z1710" i="4"/>
  <c r="Y1710" i="4"/>
  <c r="V1710" i="4"/>
  <c r="T1710" i="4"/>
  <c r="Q1710" i="4"/>
  <c r="P1710" i="4"/>
  <c r="N1710" i="4"/>
  <c r="M1710" i="4"/>
  <c r="L1710" i="4"/>
  <c r="K1710" i="4"/>
  <c r="J1710" i="4"/>
  <c r="I1710" i="4"/>
  <c r="G1710" i="4"/>
  <c r="AA1709" i="4"/>
  <c r="Z1709" i="4"/>
  <c r="Y1709" i="4"/>
  <c r="V1709" i="4"/>
  <c r="T1709" i="4"/>
  <c r="Q1709" i="4"/>
  <c r="P1709" i="4"/>
  <c r="N1709" i="4"/>
  <c r="M1709" i="4"/>
  <c r="L1709" i="4"/>
  <c r="K1709" i="4"/>
  <c r="J1709" i="4"/>
  <c r="I1709" i="4"/>
  <c r="G1709" i="4"/>
  <c r="AA1708" i="4"/>
  <c r="Z1708" i="4"/>
  <c r="Y1708" i="4"/>
  <c r="V1708" i="4"/>
  <c r="T1708" i="4"/>
  <c r="Q1708" i="4"/>
  <c r="P1708" i="4"/>
  <c r="N1708" i="4"/>
  <c r="M1708" i="4"/>
  <c r="L1708" i="4"/>
  <c r="K1708" i="4"/>
  <c r="J1708" i="4"/>
  <c r="I1708" i="4"/>
  <c r="G1708" i="4"/>
  <c r="AA1707" i="4"/>
  <c r="Z1707" i="4"/>
  <c r="Y1707" i="4"/>
  <c r="V1707" i="4"/>
  <c r="T1707" i="4"/>
  <c r="Q1707" i="4"/>
  <c r="P1707" i="4"/>
  <c r="N1707" i="4"/>
  <c r="M1707" i="4"/>
  <c r="L1707" i="4"/>
  <c r="K1707" i="4"/>
  <c r="J1707" i="4"/>
  <c r="I1707" i="4"/>
  <c r="G1707" i="4"/>
  <c r="AA1706" i="4"/>
  <c r="Z1706" i="4"/>
  <c r="Y1706" i="4"/>
  <c r="V1706" i="4"/>
  <c r="T1706" i="4"/>
  <c r="Q1706" i="4"/>
  <c r="P1706" i="4"/>
  <c r="N1706" i="4"/>
  <c r="M1706" i="4"/>
  <c r="L1706" i="4"/>
  <c r="K1706" i="4"/>
  <c r="J1706" i="4"/>
  <c r="I1706" i="4"/>
  <c r="G1706" i="4"/>
  <c r="AA1705" i="4"/>
  <c r="Z1705" i="4"/>
  <c r="Y1705" i="4"/>
  <c r="V1705" i="4"/>
  <c r="T1705" i="4"/>
  <c r="Q1705" i="4"/>
  <c r="P1705" i="4"/>
  <c r="N1705" i="4"/>
  <c r="M1705" i="4"/>
  <c r="L1705" i="4"/>
  <c r="K1705" i="4"/>
  <c r="J1705" i="4"/>
  <c r="I1705" i="4"/>
  <c r="G1705" i="4"/>
  <c r="AA1704" i="4"/>
  <c r="Z1704" i="4"/>
  <c r="Y1704" i="4"/>
  <c r="V1704" i="4"/>
  <c r="T1704" i="4"/>
  <c r="Q1704" i="4"/>
  <c r="P1704" i="4"/>
  <c r="N1704" i="4"/>
  <c r="M1704" i="4"/>
  <c r="L1704" i="4"/>
  <c r="K1704" i="4"/>
  <c r="J1704" i="4"/>
  <c r="I1704" i="4"/>
  <c r="G1704" i="4"/>
  <c r="AA1703" i="4"/>
  <c r="Z1703" i="4"/>
  <c r="Y1703" i="4"/>
  <c r="V1703" i="4"/>
  <c r="T1703" i="4"/>
  <c r="Q1703" i="4"/>
  <c r="P1703" i="4"/>
  <c r="N1703" i="4"/>
  <c r="M1703" i="4"/>
  <c r="L1703" i="4"/>
  <c r="K1703" i="4"/>
  <c r="J1703" i="4"/>
  <c r="I1703" i="4"/>
  <c r="G1703" i="4"/>
  <c r="AA1702" i="4"/>
  <c r="Z1702" i="4"/>
  <c r="Y1702" i="4"/>
  <c r="V1702" i="4"/>
  <c r="T1702" i="4"/>
  <c r="Q1702" i="4"/>
  <c r="P1702" i="4"/>
  <c r="N1702" i="4"/>
  <c r="M1702" i="4"/>
  <c r="L1702" i="4"/>
  <c r="K1702" i="4"/>
  <c r="J1702" i="4"/>
  <c r="I1702" i="4"/>
  <c r="G1702" i="4"/>
  <c r="AA1701" i="4"/>
  <c r="Z1701" i="4"/>
  <c r="Y1701" i="4"/>
  <c r="V1701" i="4"/>
  <c r="T1701" i="4"/>
  <c r="Q1701" i="4"/>
  <c r="P1701" i="4"/>
  <c r="N1701" i="4"/>
  <c r="M1701" i="4"/>
  <c r="L1701" i="4"/>
  <c r="K1701" i="4"/>
  <c r="J1701" i="4"/>
  <c r="I1701" i="4"/>
  <c r="G1701" i="4"/>
  <c r="AA1700" i="4"/>
  <c r="Z1700" i="4"/>
  <c r="Y1700" i="4"/>
  <c r="V1700" i="4"/>
  <c r="T1700" i="4"/>
  <c r="Q1700" i="4"/>
  <c r="P1700" i="4"/>
  <c r="N1700" i="4"/>
  <c r="M1700" i="4"/>
  <c r="L1700" i="4"/>
  <c r="K1700" i="4"/>
  <c r="J1700" i="4"/>
  <c r="I1700" i="4"/>
  <c r="G1700" i="4"/>
  <c r="AA1699" i="4"/>
  <c r="Z1699" i="4"/>
  <c r="Y1699" i="4"/>
  <c r="V1699" i="4"/>
  <c r="T1699" i="4"/>
  <c r="Q1699" i="4"/>
  <c r="P1699" i="4"/>
  <c r="N1699" i="4"/>
  <c r="M1699" i="4"/>
  <c r="L1699" i="4"/>
  <c r="K1699" i="4"/>
  <c r="J1699" i="4"/>
  <c r="I1699" i="4"/>
  <c r="G1699" i="4"/>
  <c r="AA1698" i="4"/>
  <c r="Z1698" i="4"/>
  <c r="Y1698" i="4"/>
  <c r="V1698" i="4"/>
  <c r="T1698" i="4"/>
  <c r="Q1698" i="4"/>
  <c r="P1698" i="4"/>
  <c r="N1698" i="4"/>
  <c r="M1698" i="4"/>
  <c r="L1698" i="4"/>
  <c r="K1698" i="4"/>
  <c r="J1698" i="4"/>
  <c r="I1698" i="4"/>
  <c r="G1698" i="4"/>
  <c r="AA1697" i="4"/>
  <c r="Z1697" i="4"/>
  <c r="Y1697" i="4"/>
  <c r="V1697" i="4"/>
  <c r="T1697" i="4"/>
  <c r="Q1697" i="4"/>
  <c r="P1697" i="4"/>
  <c r="N1697" i="4"/>
  <c r="M1697" i="4"/>
  <c r="L1697" i="4"/>
  <c r="K1697" i="4"/>
  <c r="J1697" i="4"/>
  <c r="I1697" i="4"/>
  <c r="G1697" i="4"/>
  <c r="W1695" i="4"/>
  <c r="AA1690" i="4"/>
  <c r="Z1690" i="4"/>
  <c r="Y1690" i="4"/>
  <c r="X1690" i="4"/>
  <c r="W1690" i="4"/>
  <c r="V1690" i="4"/>
  <c r="R1690" i="4"/>
  <c r="Q1690" i="4"/>
  <c r="P1690" i="4"/>
  <c r="O1690" i="4"/>
  <c r="N1690" i="4"/>
  <c r="M1690" i="4"/>
  <c r="L1690" i="4"/>
  <c r="K1690" i="4"/>
  <c r="J1690" i="4"/>
  <c r="I1690" i="4"/>
  <c r="G1690" i="4"/>
  <c r="E1690" i="4"/>
  <c r="AA1689" i="4"/>
  <c r="Z1689" i="4"/>
  <c r="Y1689" i="4"/>
  <c r="V1689" i="4"/>
  <c r="T1689" i="4"/>
  <c r="Q1689" i="4"/>
  <c r="P1689" i="4"/>
  <c r="N1689" i="4"/>
  <c r="M1689" i="4"/>
  <c r="L1689" i="4"/>
  <c r="K1689" i="4"/>
  <c r="J1689" i="4"/>
  <c r="I1689" i="4"/>
  <c r="G1689" i="4"/>
  <c r="AA1688" i="4"/>
  <c r="Z1688" i="4"/>
  <c r="Y1688" i="4"/>
  <c r="V1688" i="4"/>
  <c r="T1688" i="4"/>
  <c r="Q1688" i="4"/>
  <c r="P1688" i="4"/>
  <c r="N1688" i="4"/>
  <c r="M1688" i="4"/>
  <c r="L1688" i="4"/>
  <c r="K1688" i="4"/>
  <c r="J1688" i="4"/>
  <c r="I1688" i="4"/>
  <c r="G1688" i="4"/>
  <c r="AA1687" i="4"/>
  <c r="Z1687" i="4"/>
  <c r="Y1687" i="4"/>
  <c r="V1687" i="4"/>
  <c r="T1687" i="4"/>
  <c r="Q1687" i="4"/>
  <c r="P1687" i="4"/>
  <c r="N1687" i="4"/>
  <c r="M1687" i="4"/>
  <c r="L1687" i="4"/>
  <c r="K1687" i="4"/>
  <c r="J1687" i="4"/>
  <c r="I1687" i="4"/>
  <c r="G1687" i="4"/>
  <c r="AA1686" i="4"/>
  <c r="Z1686" i="4"/>
  <c r="Y1686" i="4"/>
  <c r="V1686" i="4"/>
  <c r="T1686" i="4"/>
  <c r="Q1686" i="4"/>
  <c r="P1686" i="4"/>
  <c r="N1686" i="4"/>
  <c r="M1686" i="4"/>
  <c r="L1686" i="4"/>
  <c r="K1686" i="4"/>
  <c r="J1686" i="4"/>
  <c r="I1686" i="4"/>
  <c r="G1686" i="4"/>
  <c r="AA1685" i="4"/>
  <c r="Z1685" i="4"/>
  <c r="Y1685" i="4"/>
  <c r="V1685" i="4"/>
  <c r="T1685" i="4"/>
  <c r="Q1685" i="4"/>
  <c r="P1685" i="4"/>
  <c r="N1685" i="4"/>
  <c r="M1685" i="4"/>
  <c r="L1685" i="4"/>
  <c r="K1685" i="4"/>
  <c r="J1685" i="4"/>
  <c r="I1685" i="4"/>
  <c r="G1685" i="4"/>
  <c r="AA1684" i="4"/>
  <c r="Z1684" i="4"/>
  <c r="Y1684" i="4"/>
  <c r="V1684" i="4"/>
  <c r="T1684" i="4"/>
  <c r="Q1684" i="4"/>
  <c r="P1684" i="4"/>
  <c r="N1684" i="4"/>
  <c r="M1684" i="4"/>
  <c r="L1684" i="4"/>
  <c r="K1684" i="4"/>
  <c r="J1684" i="4"/>
  <c r="I1684" i="4"/>
  <c r="G1684" i="4"/>
  <c r="AA1683" i="4"/>
  <c r="Z1683" i="4"/>
  <c r="Y1683" i="4"/>
  <c r="V1683" i="4"/>
  <c r="T1683" i="4"/>
  <c r="Q1683" i="4"/>
  <c r="P1683" i="4"/>
  <c r="N1683" i="4"/>
  <c r="M1683" i="4"/>
  <c r="L1683" i="4"/>
  <c r="K1683" i="4"/>
  <c r="J1683" i="4"/>
  <c r="I1683" i="4"/>
  <c r="G1683" i="4"/>
  <c r="AA1682" i="4"/>
  <c r="Z1682" i="4"/>
  <c r="Y1682" i="4"/>
  <c r="V1682" i="4"/>
  <c r="T1682" i="4"/>
  <c r="Q1682" i="4"/>
  <c r="P1682" i="4"/>
  <c r="N1682" i="4"/>
  <c r="M1682" i="4"/>
  <c r="L1682" i="4"/>
  <c r="K1682" i="4"/>
  <c r="J1682" i="4"/>
  <c r="I1682" i="4"/>
  <c r="G1682" i="4"/>
  <c r="AA1681" i="4"/>
  <c r="Z1681" i="4"/>
  <c r="Y1681" i="4"/>
  <c r="V1681" i="4"/>
  <c r="T1681" i="4"/>
  <c r="Q1681" i="4"/>
  <c r="P1681" i="4"/>
  <c r="N1681" i="4"/>
  <c r="M1681" i="4"/>
  <c r="L1681" i="4"/>
  <c r="K1681" i="4"/>
  <c r="J1681" i="4"/>
  <c r="I1681" i="4"/>
  <c r="G1681" i="4"/>
  <c r="AA1680" i="4"/>
  <c r="Z1680" i="4"/>
  <c r="Y1680" i="4"/>
  <c r="V1680" i="4"/>
  <c r="T1680" i="4"/>
  <c r="Q1680" i="4"/>
  <c r="P1680" i="4"/>
  <c r="N1680" i="4"/>
  <c r="M1680" i="4"/>
  <c r="L1680" i="4"/>
  <c r="K1680" i="4"/>
  <c r="J1680" i="4"/>
  <c r="I1680" i="4"/>
  <c r="G1680" i="4"/>
  <c r="AA1679" i="4"/>
  <c r="Z1679" i="4"/>
  <c r="Y1679" i="4"/>
  <c r="V1679" i="4"/>
  <c r="T1679" i="4"/>
  <c r="Q1679" i="4"/>
  <c r="P1679" i="4"/>
  <c r="N1679" i="4"/>
  <c r="M1679" i="4"/>
  <c r="L1679" i="4"/>
  <c r="K1679" i="4"/>
  <c r="J1679" i="4"/>
  <c r="I1679" i="4"/>
  <c r="G1679" i="4"/>
  <c r="AA1678" i="4"/>
  <c r="Z1678" i="4"/>
  <c r="Y1678" i="4"/>
  <c r="V1678" i="4"/>
  <c r="T1678" i="4"/>
  <c r="Q1678" i="4"/>
  <c r="P1678" i="4"/>
  <c r="N1678" i="4"/>
  <c r="M1678" i="4"/>
  <c r="L1678" i="4"/>
  <c r="K1678" i="4"/>
  <c r="J1678" i="4"/>
  <c r="I1678" i="4"/>
  <c r="G1678" i="4"/>
  <c r="AA1677" i="4"/>
  <c r="Z1677" i="4"/>
  <c r="Y1677" i="4"/>
  <c r="V1677" i="4"/>
  <c r="T1677" i="4"/>
  <c r="Q1677" i="4"/>
  <c r="P1677" i="4"/>
  <c r="N1677" i="4"/>
  <c r="M1677" i="4"/>
  <c r="L1677" i="4"/>
  <c r="K1677" i="4"/>
  <c r="J1677" i="4"/>
  <c r="I1677" i="4"/>
  <c r="G1677" i="4"/>
  <c r="AA1676" i="4"/>
  <c r="Z1676" i="4"/>
  <c r="Y1676" i="4"/>
  <c r="V1676" i="4"/>
  <c r="T1676" i="4"/>
  <c r="Q1676" i="4"/>
  <c r="P1676" i="4"/>
  <c r="N1676" i="4"/>
  <c r="M1676" i="4"/>
  <c r="L1676" i="4"/>
  <c r="K1676" i="4"/>
  <c r="J1676" i="4"/>
  <c r="I1676" i="4"/>
  <c r="G1676" i="4"/>
  <c r="AA1675" i="4"/>
  <c r="Z1675" i="4"/>
  <c r="Y1675" i="4"/>
  <c r="V1675" i="4"/>
  <c r="T1675" i="4"/>
  <c r="Q1675" i="4"/>
  <c r="P1675" i="4"/>
  <c r="N1675" i="4"/>
  <c r="M1675" i="4"/>
  <c r="L1675" i="4"/>
  <c r="K1675" i="4"/>
  <c r="J1675" i="4"/>
  <c r="I1675" i="4"/>
  <c r="G1675" i="4"/>
  <c r="AA1674" i="4"/>
  <c r="Z1674" i="4"/>
  <c r="Y1674" i="4"/>
  <c r="V1674" i="4"/>
  <c r="T1674" i="4"/>
  <c r="Q1674" i="4"/>
  <c r="P1674" i="4"/>
  <c r="N1674" i="4"/>
  <c r="M1674" i="4"/>
  <c r="L1674" i="4"/>
  <c r="K1674" i="4"/>
  <c r="J1674" i="4"/>
  <c r="I1674" i="4"/>
  <c r="G1674" i="4"/>
  <c r="AA1673" i="4"/>
  <c r="Z1673" i="4"/>
  <c r="Y1673" i="4"/>
  <c r="V1673" i="4"/>
  <c r="T1673" i="4"/>
  <c r="Q1673" i="4"/>
  <c r="P1673" i="4"/>
  <c r="N1673" i="4"/>
  <c r="M1673" i="4"/>
  <c r="L1673" i="4"/>
  <c r="K1673" i="4"/>
  <c r="J1673" i="4"/>
  <c r="I1673" i="4"/>
  <c r="G1673" i="4"/>
  <c r="AA1672" i="4"/>
  <c r="Z1672" i="4"/>
  <c r="Y1672" i="4"/>
  <c r="V1672" i="4"/>
  <c r="T1672" i="4"/>
  <c r="Q1672" i="4"/>
  <c r="P1672" i="4"/>
  <c r="N1672" i="4"/>
  <c r="M1672" i="4"/>
  <c r="L1672" i="4"/>
  <c r="K1672" i="4"/>
  <c r="J1672" i="4"/>
  <c r="I1672" i="4"/>
  <c r="G1672" i="4"/>
  <c r="AA1671" i="4"/>
  <c r="Z1671" i="4"/>
  <c r="Y1671" i="4"/>
  <c r="V1671" i="4"/>
  <c r="T1671" i="4"/>
  <c r="Q1671" i="4"/>
  <c r="P1671" i="4"/>
  <c r="N1671" i="4"/>
  <c r="M1671" i="4"/>
  <c r="L1671" i="4"/>
  <c r="K1671" i="4"/>
  <c r="J1671" i="4"/>
  <c r="I1671" i="4"/>
  <c r="G1671" i="4"/>
  <c r="AA1670" i="4"/>
  <c r="Z1670" i="4"/>
  <c r="Y1670" i="4"/>
  <c r="V1670" i="4"/>
  <c r="T1670" i="4"/>
  <c r="Q1670" i="4"/>
  <c r="P1670" i="4"/>
  <c r="N1670" i="4"/>
  <c r="M1670" i="4"/>
  <c r="L1670" i="4"/>
  <c r="K1670" i="4"/>
  <c r="J1670" i="4"/>
  <c r="I1670" i="4"/>
  <c r="G1670" i="4"/>
  <c r="AA1669" i="4"/>
  <c r="Z1669" i="4"/>
  <c r="Y1669" i="4"/>
  <c r="V1669" i="4"/>
  <c r="T1669" i="4"/>
  <c r="Q1669" i="4"/>
  <c r="P1669" i="4"/>
  <c r="N1669" i="4"/>
  <c r="M1669" i="4"/>
  <c r="L1669" i="4"/>
  <c r="K1669" i="4"/>
  <c r="J1669" i="4"/>
  <c r="I1669" i="4"/>
  <c r="G1669" i="4"/>
  <c r="AA1668" i="4"/>
  <c r="Z1668" i="4"/>
  <c r="Y1668" i="4"/>
  <c r="V1668" i="4"/>
  <c r="T1668" i="4"/>
  <c r="Q1668" i="4"/>
  <c r="P1668" i="4"/>
  <c r="N1668" i="4"/>
  <c r="M1668" i="4"/>
  <c r="L1668" i="4"/>
  <c r="K1668" i="4"/>
  <c r="J1668" i="4"/>
  <c r="I1668" i="4"/>
  <c r="G1668" i="4"/>
  <c r="AA1667" i="4"/>
  <c r="Z1667" i="4"/>
  <c r="Y1667" i="4"/>
  <c r="V1667" i="4"/>
  <c r="T1667" i="4"/>
  <c r="Q1667" i="4"/>
  <c r="P1667" i="4"/>
  <c r="N1667" i="4"/>
  <c r="M1667" i="4"/>
  <c r="L1667" i="4"/>
  <c r="K1667" i="4"/>
  <c r="J1667" i="4"/>
  <c r="I1667" i="4"/>
  <c r="G1667" i="4"/>
  <c r="AA1666" i="4"/>
  <c r="Z1666" i="4"/>
  <c r="Y1666" i="4"/>
  <c r="V1666" i="4"/>
  <c r="T1666" i="4"/>
  <c r="Q1666" i="4"/>
  <c r="P1666" i="4"/>
  <c r="N1666" i="4"/>
  <c r="M1666" i="4"/>
  <c r="L1666" i="4"/>
  <c r="K1666" i="4"/>
  <c r="J1666" i="4"/>
  <c r="I1666" i="4"/>
  <c r="G1666" i="4"/>
  <c r="AA1665" i="4"/>
  <c r="Z1665" i="4"/>
  <c r="Y1665" i="4"/>
  <c r="V1665" i="4"/>
  <c r="T1665" i="4"/>
  <c r="Q1665" i="4"/>
  <c r="P1665" i="4"/>
  <c r="N1665" i="4"/>
  <c r="M1665" i="4"/>
  <c r="L1665" i="4"/>
  <c r="K1665" i="4"/>
  <c r="J1665" i="4"/>
  <c r="I1665" i="4"/>
  <c r="G1665" i="4"/>
  <c r="AA1664" i="4"/>
  <c r="Z1664" i="4"/>
  <c r="Y1664" i="4"/>
  <c r="V1664" i="4"/>
  <c r="T1664" i="4"/>
  <c r="Q1664" i="4"/>
  <c r="P1664" i="4"/>
  <c r="N1664" i="4"/>
  <c r="M1664" i="4"/>
  <c r="L1664" i="4"/>
  <c r="K1664" i="4"/>
  <c r="J1664" i="4"/>
  <c r="I1664" i="4"/>
  <c r="G1664" i="4"/>
  <c r="AA1663" i="4"/>
  <c r="Z1663" i="4"/>
  <c r="Y1663" i="4"/>
  <c r="V1663" i="4"/>
  <c r="T1663" i="4"/>
  <c r="Q1663" i="4"/>
  <c r="P1663" i="4"/>
  <c r="N1663" i="4"/>
  <c r="M1663" i="4"/>
  <c r="L1663" i="4"/>
  <c r="K1663" i="4"/>
  <c r="J1663" i="4"/>
  <c r="I1663" i="4"/>
  <c r="G1663" i="4"/>
  <c r="AA1662" i="4"/>
  <c r="Z1662" i="4"/>
  <c r="Y1662" i="4"/>
  <c r="V1662" i="4"/>
  <c r="T1662" i="4"/>
  <c r="Q1662" i="4"/>
  <c r="P1662" i="4"/>
  <c r="N1662" i="4"/>
  <c r="M1662" i="4"/>
  <c r="L1662" i="4"/>
  <c r="K1662" i="4"/>
  <c r="J1662" i="4"/>
  <c r="I1662" i="4"/>
  <c r="G1662" i="4"/>
  <c r="AA1661" i="4"/>
  <c r="Z1661" i="4"/>
  <c r="Y1661" i="4"/>
  <c r="V1661" i="4"/>
  <c r="T1661" i="4"/>
  <c r="Q1661" i="4"/>
  <c r="P1661" i="4"/>
  <c r="N1661" i="4"/>
  <c r="M1661" i="4"/>
  <c r="L1661" i="4"/>
  <c r="K1661" i="4"/>
  <c r="J1661" i="4"/>
  <c r="I1661" i="4"/>
  <c r="G1661" i="4"/>
  <c r="AA1660" i="4"/>
  <c r="Z1660" i="4"/>
  <c r="Y1660" i="4"/>
  <c r="V1660" i="4"/>
  <c r="T1660" i="4"/>
  <c r="Q1660" i="4"/>
  <c r="P1660" i="4"/>
  <c r="N1660" i="4"/>
  <c r="M1660" i="4"/>
  <c r="L1660" i="4"/>
  <c r="K1660" i="4"/>
  <c r="J1660" i="4"/>
  <c r="I1660" i="4"/>
  <c r="G1660" i="4"/>
  <c r="AA1659" i="4"/>
  <c r="Z1659" i="4"/>
  <c r="Y1659" i="4"/>
  <c r="V1659" i="4"/>
  <c r="T1659" i="4"/>
  <c r="Q1659" i="4"/>
  <c r="P1659" i="4"/>
  <c r="N1659" i="4"/>
  <c r="M1659" i="4"/>
  <c r="L1659" i="4"/>
  <c r="K1659" i="4"/>
  <c r="J1659" i="4"/>
  <c r="I1659" i="4"/>
  <c r="G1659" i="4"/>
  <c r="AA1658" i="4"/>
  <c r="Z1658" i="4"/>
  <c r="Y1658" i="4"/>
  <c r="V1658" i="4"/>
  <c r="T1658" i="4"/>
  <c r="Q1658" i="4"/>
  <c r="P1658" i="4"/>
  <c r="N1658" i="4"/>
  <c r="M1658" i="4"/>
  <c r="L1658" i="4"/>
  <c r="K1658" i="4"/>
  <c r="J1658" i="4"/>
  <c r="I1658" i="4"/>
  <c r="G1658" i="4"/>
  <c r="AA1657" i="4"/>
  <c r="Z1657" i="4"/>
  <c r="Y1657" i="4"/>
  <c r="V1657" i="4"/>
  <c r="T1657" i="4"/>
  <c r="Q1657" i="4"/>
  <c r="P1657" i="4"/>
  <c r="N1657" i="4"/>
  <c r="M1657" i="4"/>
  <c r="L1657" i="4"/>
  <c r="K1657" i="4"/>
  <c r="J1657" i="4"/>
  <c r="I1657" i="4"/>
  <c r="G1657" i="4"/>
  <c r="AA1656" i="4"/>
  <c r="Z1656" i="4"/>
  <c r="Y1656" i="4"/>
  <c r="V1656" i="4"/>
  <c r="T1656" i="4"/>
  <c r="Q1656" i="4"/>
  <c r="P1656" i="4"/>
  <c r="N1656" i="4"/>
  <c r="M1656" i="4"/>
  <c r="L1656" i="4"/>
  <c r="K1656" i="4"/>
  <c r="J1656" i="4"/>
  <c r="I1656" i="4"/>
  <c r="G1656" i="4"/>
  <c r="AA1655" i="4"/>
  <c r="Z1655" i="4"/>
  <c r="Y1655" i="4"/>
  <c r="V1655" i="4"/>
  <c r="T1655" i="4"/>
  <c r="Q1655" i="4"/>
  <c r="P1655" i="4"/>
  <c r="N1655" i="4"/>
  <c r="M1655" i="4"/>
  <c r="L1655" i="4"/>
  <c r="K1655" i="4"/>
  <c r="J1655" i="4"/>
  <c r="I1655" i="4"/>
  <c r="G1655" i="4"/>
  <c r="AA1654" i="4"/>
  <c r="Z1654" i="4"/>
  <c r="Y1654" i="4"/>
  <c r="V1654" i="4"/>
  <c r="T1654" i="4"/>
  <c r="Q1654" i="4"/>
  <c r="P1654" i="4"/>
  <c r="N1654" i="4"/>
  <c r="M1654" i="4"/>
  <c r="L1654" i="4"/>
  <c r="K1654" i="4"/>
  <c r="J1654" i="4"/>
  <c r="I1654" i="4"/>
  <c r="G1654" i="4"/>
  <c r="AA1653" i="4"/>
  <c r="Z1653" i="4"/>
  <c r="Y1653" i="4"/>
  <c r="V1653" i="4"/>
  <c r="T1653" i="4"/>
  <c r="Q1653" i="4"/>
  <c r="P1653" i="4"/>
  <c r="N1653" i="4"/>
  <c r="M1653" i="4"/>
  <c r="L1653" i="4"/>
  <c r="K1653" i="4"/>
  <c r="J1653" i="4"/>
  <c r="I1653" i="4"/>
  <c r="G1653" i="4"/>
  <c r="AA1652" i="4"/>
  <c r="Z1652" i="4"/>
  <c r="Y1652" i="4"/>
  <c r="V1652" i="4"/>
  <c r="T1652" i="4"/>
  <c r="Q1652" i="4"/>
  <c r="P1652" i="4"/>
  <c r="N1652" i="4"/>
  <c r="M1652" i="4"/>
  <c r="L1652" i="4"/>
  <c r="K1652" i="4"/>
  <c r="J1652" i="4"/>
  <c r="I1652" i="4"/>
  <c r="G1652" i="4"/>
  <c r="AA1651" i="4"/>
  <c r="Z1651" i="4"/>
  <c r="Y1651" i="4"/>
  <c r="V1651" i="4"/>
  <c r="T1651" i="4"/>
  <c r="Q1651" i="4"/>
  <c r="P1651" i="4"/>
  <c r="N1651" i="4"/>
  <c r="M1651" i="4"/>
  <c r="L1651" i="4"/>
  <c r="K1651" i="4"/>
  <c r="J1651" i="4"/>
  <c r="I1651" i="4"/>
  <c r="G1651" i="4"/>
  <c r="AA1650" i="4"/>
  <c r="Z1650" i="4"/>
  <c r="Y1650" i="4"/>
  <c r="V1650" i="4"/>
  <c r="T1650" i="4"/>
  <c r="Q1650" i="4"/>
  <c r="P1650" i="4"/>
  <c r="N1650" i="4"/>
  <c r="M1650" i="4"/>
  <c r="L1650" i="4"/>
  <c r="K1650" i="4"/>
  <c r="J1650" i="4"/>
  <c r="I1650" i="4"/>
  <c r="G1650" i="4"/>
  <c r="AA1649" i="4"/>
  <c r="Z1649" i="4"/>
  <c r="Y1649" i="4"/>
  <c r="V1649" i="4"/>
  <c r="T1649" i="4"/>
  <c r="Q1649" i="4"/>
  <c r="P1649" i="4"/>
  <c r="N1649" i="4"/>
  <c r="M1649" i="4"/>
  <c r="L1649" i="4"/>
  <c r="K1649" i="4"/>
  <c r="J1649" i="4"/>
  <c r="I1649" i="4"/>
  <c r="G1649" i="4"/>
  <c r="AA1648" i="4"/>
  <c r="Z1648" i="4"/>
  <c r="Y1648" i="4"/>
  <c r="V1648" i="4"/>
  <c r="T1648" i="4"/>
  <c r="Q1648" i="4"/>
  <c r="P1648" i="4"/>
  <c r="N1648" i="4"/>
  <c r="M1648" i="4"/>
  <c r="L1648" i="4"/>
  <c r="K1648" i="4"/>
  <c r="J1648" i="4"/>
  <c r="I1648" i="4"/>
  <c r="G1648" i="4"/>
  <c r="AA1647" i="4"/>
  <c r="Z1647" i="4"/>
  <c r="Y1647" i="4"/>
  <c r="V1647" i="4"/>
  <c r="T1647" i="4"/>
  <c r="Q1647" i="4"/>
  <c r="P1647" i="4"/>
  <c r="N1647" i="4"/>
  <c r="M1647" i="4"/>
  <c r="L1647" i="4"/>
  <c r="K1647" i="4"/>
  <c r="J1647" i="4"/>
  <c r="I1647" i="4"/>
  <c r="G1647" i="4"/>
  <c r="AA1646" i="4"/>
  <c r="Z1646" i="4"/>
  <c r="Y1646" i="4"/>
  <c r="V1646" i="4"/>
  <c r="T1646" i="4"/>
  <c r="Q1646" i="4"/>
  <c r="P1646" i="4"/>
  <c r="N1646" i="4"/>
  <c r="M1646" i="4"/>
  <c r="L1646" i="4"/>
  <c r="K1646" i="4"/>
  <c r="J1646" i="4"/>
  <c r="I1646" i="4"/>
  <c r="G1646" i="4"/>
  <c r="AA1645" i="4"/>
  <c r="Z1645" i="4"/>
  <c r="Y1645" i="4"/>
  <c r="V1645" i="4"/>
  <c r="T1645" i="4"/>
  <c r="Q1645" i="4"/>
  <c r="P1645" i="4"/>
  <c r="N1645" i="4"/>
  <c r="M1645" i="4"/>
  <c r="L1645" i="4"/>
  <c r="K1645" i="4"/>
  <c r="J1645" i="4"/>
  <c r="I1645" i="4"/>
  <c r="G1645" i="4"/>
  <c r="AA1644" i="4"/>
  <c r="Z1644" i="4"/>
  <c r="Y1644" i="4"/>
  <c r="V1644" i="4"/>
  <c r="T1644" i="4"/>
  <c r="Q1644" i="4"/>
  <c r="P1644" i="4"/>
  <c r="N1644" i="4"/>
  <c r="M1644" i="4"/>
  <c r="L1644" i="4"/>
  <c r="K1644" i="4"/>
  <c r="J1644" i="4"/>
  <c r="I1644" i="4"/>
  <c r="G1644" i="4"/>
  <c r="AA1643" i="4"/>
  <c r="Z1643" i="4"/>
  <c r="Y1643" i="4"/>
  <c r="V1643" i="4"/>
  <c r="T1643" i="4"/>
  <c r="Q1643" i="4"/>
  <c r="P1643" i="4"/>
  <c r="N1643" i="4"/>
  <c r="M1643" i="4"/>
  <c r="L1643" i="4"/>
  <c r="K1643" i="4"/>
  <c r="J1643" i="4"/>
  <c r="I1643" i="4"/>
  <c r="G1643" i="4"/>
  <c r="AA1642" i="4"/>
  <c r="Z1642" i="4"/>
  <c r="Y1642" i="4"/>
  <c r="V1642" i="4"/>
  <c r="T1642" i="4"/>
  <c r="Q1642" i="4"/>
  <c r="P1642" i="4"/>
  <c r="N1642" i="4"/>
  <c r="M1642" i="4"/>
  <c r="L1642" i="4"/>
  <c r="K1642" i="4"/>
  <c r="J1642" i="4"/>
  <c r="I1642" i="4"/>
  <c r="G1642" i="4"/>
  <c r="AA1641" i="4"/>
  <c r="Z1641" i="4"/>
  <c r="Y1641" i="4"/>
  <c r="V1641" i="4"/>
  <c r="T1641" i="4"/>
  <c r="Q1641" i="4"/>
  <c r="P1641" i="4"/>
  <c r="N1641" i="4"/>
  <c r="M1641" i="4"/>
  <c r="L1641" i="4"/>
  <c r="K1641" i="4"/>
  <c r="J1641" i="4"/>
  <c r="I1641" i="4"/>
  <c r="G1641" i="4"/>
  <c r="AA1640" i="4"/>
  <c r="Z1640" i="4"/>
  <c r="Y1640" i="4"/>
  <c r="V1640" i="4"/>
  <c r="T1640" i="4"/>
  <c r="Q1640" i="4"/>
  <c r="P1640" i="4"/>
  <c r="N1640" i="4"/>
  <c r="M1640" i="4"/>
  <c r="L1640" i="4"/>
  <c r="K1640" i="4"/>
  <c r="J1640" i="4"/>
  <c r="I1640" i="4"/>
  <c r="G1640" i="4"/>
  <c r="AA1639" i="4"/>
  <c r="Z1639" i="4"/>
  <c r="Y1639" i="4"/>
  <c r="V1639" i="4"/>
  <c r="T1639" i="4"/>
  <c r="Q1639" i="4"/>
  <c r="P1639" i="4"/>
  <c r="N1639" i="4"/>
  <c r="M1639" i="4"/>
  <c r="L1639" i="4"/>
  <c r="K1639" i="4"/>
  <c r="J1639" i="4"/>
  <c r="I1639" i="4"/>
  <c r="G1639" i="4"/>
  <c r="AA1638" i="4"/>
  <c r="Z1638" i="4"/>
  <c r="Y1638" i="4"/>
  <c r="V1638" i="4"/>
  <c r="T1638" i="4"/>
  <c r="Q1638" i="4"/>
  <c r="P1638" i="4"/>
  <c r="N1638" i="4"/>
  <c r="M1638" i="4"/>
  <c r="L1638" i="4"/>
  <c r="K1638" i="4"/>
  <c r="J1638" i="4"/>
  <c r="I1638" i="4"/>
  <c r="G1638" i="4"/>
  <c r="AA1637" i="4"/>
  <c r="Z1637" i="4"/>
  <c r="Y1637" i="4"/>
  <c r="V1637" i="4"/>
  <c r="T1637" i="4"/>
  <c r="Q1637" i="4"/>
  <c r="P1637" i="4"/>
  <c r="N1637" i="4"/>
  <c r="M1637" i="4"/>
  <c r="L1637" i="4"/>
  <c r="K1637" i="4"/>
  <c r="J1637" i="4"/>
  <c r="I1637" i="4"/>
  <c r="G1637" i="4"/>
  <c r="AA1636" i="4"/>
  <c r="Z1636" i="4"/>
  <c r="Y1636" i="4"/>
  <c r="V1636" i="4"/>
  <c r="T1636" i="4"/>
  <c r="Q1636" i="4"/>
  <c r="P1636" i="4"/>
  <c r="N1636" i="4"/>
  <c r="M1636" i="4"/>
  <c r="L1636" i="4"/>
  <c r="K1636" i="4"/>
  <c r="J1636" i="4"/>
  <c r="I1636" i="4"/>
  <c r="G1636" i="4"/>
  <c r="AA1635" i="4"/>
  <c r="Z1635" i="4"/>
  <c r="Y1635" i="4"/>
  <c r="V1635" i="4"/>
  <c r="T1635" i="4"/>
  <c r="Q1635" i="4"/>
  <c r="P1635" i="4"/>
  <c r="N1635" i="4"/>
  <c r="M1635" i="4"/>
  <c r="L1635" i="4"/>
  <c r="K1635" i="4"/>
  <c r="J1635" i="4"/>
  <c r="I1635" i="4"/>
  <c r="G1635" i="4"/>
  <c r="AA1634" i="4"/>
  <c r="Z1634" i="4"/>
  <c r="Y1634" i="4"/>
  <c r="V1634" i="4"/>
  <c r="T1634" i="4"/>
  <c r="Q1634" i="4"/>
  <c r="P1634" i="4"/>
  <c r="N1634" i="4"/>
  <c r="M1634" i="4"/>
  <c r="L1634" i="4"/>
  <c r="K1634" i="4"/>
  <c r="J1634" i="4"/>
  <c r="I1634" i="4"/>
  <c r="G1634" i="4"/>
  <c r="AA1633" i="4"/>
  <c r="Z1633" i="4"/>
  <c r="Y1633" i="4"/>
  <c r="V1633" i="4"/>
  <c r="T1633" i="4"/>
  <c r="Q1633" i="4"/>
  <c r="P1633" i="4"/>
  <c r="N1633" i="4"/>
  <c r="M1633" i="4"/>
  <c r="L1633" i="4"/>
  <c r="K1633" i="4"/>
  <c r="J1633" i="4"/>
  <c r="I1633" i="4"/>
  <c r="G1633" i="4"/>
  <c r="AA1632" i="4"/>
  <c r="Z1632" i="4"/>
  <c r="Y1632" i="4"/>
  <c r="V1632" i="4"/>
  <c r="T1632" i="4"/>
  <c r="Q1632" i="4"/>
  <c r="P1632" i="4"/>
  <c r="N1632" i="4"/>
  <c r="M1632" i="4"/>
  <c r="L1632" i="4"/>
  <c r="K1632" i="4"/>
  <c r="J1632" i="4"/>
  <c r="I1632" i="4"/>
  <c r="G1632" i="4"/>
  <c r="AA1631" i="4"/>
  <c r="Z1631" i="4"/>
  <c r="Y1631" i="4"/>
  <c r="V1631" i="4"/>
  <c r="T1631" i="4"/>
  <c r="Q1631" i="4"/>
  <c r="P1631" i="4"/>
  <c r="N1631" i="4"/>
  <c r="M1631" i="4"/>
  <c r="L1631" i="4"/>
  <c r="K1631" i="4"/>
  <c r="J1631" i="4"/>
  <c r="I1631" i="4"/>
  <c r="G1631" i="4"/>
  <c r="AA1630" i="4"/>
  <c r="Z1630" i="4"/>
  <c r="Y1630" i="4"/>
  <c r="V1630" i="4"/>
  <c r="T1630" i="4"/>
  <c r="Q1630" i="4"/>
  <c r="P1630" i="4"/>
  <c r="N1630" i="4"/>
  <c r="M1630" i="4"/>
  <c r="L1630" i="4"/>
  <c r="K1630" i="4"/>
  <c r="J1630" i="4"/>
  <c r="I1630" i="4"/>
  <c r="G1630" i="4"/>
  <c r="AA1629" i="4"/>
  <c r="Z1629" i="4"/>
  <c r="Y1629" i="4"/>
  <c r="V1629" i="4"/>
  <c r="T1629" i="4"/>
  <c r="Q1629" i="4"/>
  <c r="P1629" i="4"/>
  <c r="N1629" i="4"/>
  <c r="M1629" i="4"/>
  <c r="L1629" i="4"/>
  <c r="K1629" i="4"/>
  <c r="J1629" i="4"/>
  <c r="I1629" i="4"/>
  <c r="G1629" i="4"/>
  <c r="AA1628" i="4"/>
  <c r="Z1628" i="4"/>
  <c r="Y1628" i="4"/>
  <c r="V1628" i="4"/>
  <c r="T1628" i="4"/>
  <c r="Q1628" i="4"/>
  <c r="P1628" i="4"/>
  <c r="N1628" i="4"/>
  <c r="M1628" i="4"/>
  <c r="L1628" i="4"/>
  <c r="K1628" i="4"/>
  <c r="J1628" i="4"/>
  <c r="I1628" i="4"/>
  <c r="G1628" i="4"/>
  <c r="AA1627" i="4"/>
  <c r="Z1627" i="4"/>
  <c r="Y1627" i="4"/>
  <c r="V1627" i="4"/>
  <c r="T1627" i="4"/>
  <c r="Q1627" i="4"/>
  <c r="P1627" i="4"/>
  <c r="N1627" i="4"/>
  <c r="M1627" i="4"/>
  <c r="L1627" i="4"/>
  <c r="K1627" i="4"/>
  <c r="J1627" i="4"/>
  <c r="I1627" i="4"/>
  <c r="G1627" i="4"/>
  <c r="AA1626" i="4"/>
  <c r="Z1626" i="4"/>
  <c r="Y1626" i="4"/>
  <c r="V1626" i="4"/>
  <c r="T1626" i="4"/>
  <c r="Q1626" i="4"/>
  <c r="P1626" i="4"/>
  <c r="N1626" i="4"/>
  <c r="M1626" i="4"/>
  <c r="L1626" i="4"/>
  <c r="K1626" i="4"/>
  <c r="J1626" i="4"/>
  <c r="I1626" i="4"/>
  <c r="G1626" i="4"/>
  <c r="AA1625" i="4"/>
  <c r="Z1625" i="4"/>
  <c r="Y1625" i="4"/>
  <c r="V1625" i="4"/>
  <c r="T1625" i="4"/>
  <c r="Q1625" i="4"/>
  <c r="P1625" i="4"/>
  <c r="N1625" i="4"/>
  <c r="M1625" i="4"/>
  <c r="L1625" i="4"/>
  <c r="K1625" i="4"/>
  <c r="J1625" i="4"/>
  <c r="I1625" i="4"/>
  <c r="G1625" i="4"/>
  <c r="AA1624" i="4"/>
  <c r="Z1624" i="4"/>
  <c r="Y1624" i="4"/>
  <c r="V1624" i="4"/>
  <c r="T1624" i="4"/>
  <c r="Q1624" i="4"/>
  <c r="P1624" i="4"/>
  <c r="N1624" i="4"/>
  <c r="M1624" i="4"/>
  <c r="L1624" i="4"/>
  <c r="K1624" i="4"/>
  <c r="J1624" i="4"/>
  <c r="I1624" i="4"/>
  <c r="G1624" i="4"/>
  <c r="AA1623" i="4"/>
  <c r="Z1623" i="4"/>
  <c r="Y1623" i="4"/>
  <c r="V1623" i="4"/>
  <c r="T1623" i="4"/>
  <c r="Q1623" i="4"/>
  <c r="P1623" i="4"/>
  <c r="N1623" i="4"/>
  <c r="M1623" i="4"/>
  <c r="L1623" i="4"/>
  <c r="K1623" i="4"/>
  <c r="J1623" i="4"/>
  <c r="I1623" i="4"/>
  <c r="G1623" i="4"/>
  <c r="AA1622" i="4"/>
  <c r="Z1622" i="4"/>
  <c r="Y1622" i="4"/>
  <c r="V1622" i="4"/>
  <c r="T1622" i="4"/>
  <c r="Q1622" i="4"/>
  <c r="P1622" i="4"/>
  <c r="N1622" i="4"/>
  <c r="M1622" i="4"/>
  <c r="L1622" i="4"/>
  <c r="K1622" i="4"/>
  <c r="J1622" i="4"/>
  <c r="I1622" i="4"/>
  <c r="G1622" i="4"/>
  <c r="AA1621" i="4"/>
  <c r="Z1621" i="4"/>
  <c r="Y1621" i="4"/>
  <c r="V1621" i="4"/>
  <c r="T1621" i="4"/>
  <c r="Q1621" i="4"/>
  <c r="P1621" i="4"/>
  <c r="N1621" i="4"/>
  <c r="M1621" i="4"/>
  <c r="L1621" i="4"/>
  <c r="K1621" i="4"/>
  <c r="J1621" i="4"/>
  <c r="I1621" i="4"/>
  <c r="G1621" i="4"/>
  <c r="AA1620" i="4"/>
  <c r="Z1620" i="4"/>
  <c r="Y1620" i="4"/>
  <c r="V1620" i="4"/>
  <c r="T1620" i="4"/>
  <c r="Q1620" i="4"/>
  <c r="P1620" i="4"/>
  <c r="N1620" i="4"/>
  <c r="M1620" i="4"/>
  <c r="L1620" i="4"/>
  <c r="K1620" i="4"/>
  <c r="J1620" i="4"/>
  <c r="I1620" i="4"/>
  <c r="G1620" i="4"/>
  <c r="AA1619" i="4"/>
  <c r="Z1619" i="4"/>
  <c r="Y1619" i="4"/>
  <c r="V1619" i="4"/>
  <c r="T1619" i="4"/>
  <c r="Q1619" i="4"/>
  <c r="P1619" i="4"/>
  <c r="N1619" i="4"/>
  <c r="M1619" i="4"/>
  <c r="L1619" i="4"/>
  <c r="K1619" i="4"/>
  <c r="J1619" i="4"/>
  <c r="I1619" i="4"/>
  <c r="G1619" i="4"/>
  <c r="AA1618" i="4"/>
  <c r="Z1618" i="4"/>
  <c r="Y1618" i="4"/>
  <c r="V1618" i="4"/>
  <c r="T1618" i="4"/>
  <c r="Q1618" i="4"/>
  <c r="P1618" i="4"/>
  <c r="N1618" i="4"/>
  <c r="M1618" i="4"/>
  <c r="L1618" i="4"/>
  <c r="K1618" i="4"/>
  <c r="J1618" i="4"/>
  <c r="I1618" i="4"/>
  <c r="G1618" i="4"/>
  <c r="W1616" i="4"/>
  <c r="AA1611" i="4"/>
  <c r="Z1611" i="4"/>
  <c r="Y1611" i="4"/>
  <c r="X1611" i="4"/>
  <c r="W1611" i="4"/>
  <c r="V1611" i="4"/>
  <c r="R1611" i="4"/>
  <c r="Q1611" i="4"/>
  <c r="P1611" i="4"/>
  <c r="O1611" i="4"/>
  <c r="N1611" i="4"/>
  <c r="M1611" i="4"/>
  <c r="L1611" i="4"/>
  <c r="K1611" i="4"/>
  <c r="J1611" i="4"/>
  <c r="I1611" i="4"/>
  <c r="G1611" i="4"/>
  <c r="E1611" i="4"/>
  <c r="AA1610" i="4"/>
  <c r="Z1610" i="4"/>
  <c r="Y1610" i="4"/>
  <c r="V1610" i="4"/>
  <c r="T1610" i="4"/>
  <c r="Q1610" i="4"/>
  <c r="P1610" i="4"/>
  <c r="N1610" i="4"/>
  <c r="M1610" i="4"/>
  <c r="L1610" i="4"/>
  <c r="K1610" i="4"/>
  <c r="J1610" i="4"/>
  <c r="I1610" i="4"/>
  <c r="G1610" i="4"/>
  <c r="AA1609" i="4"/>
  <c r="Z1609" i="4"/>
  <c r="Y1609" i="4"/>
  <c r="V1609" i="4"/>
  <c r="T1609" i="4"/>
  <c r="Q1609" i="4"/>
  <c r="P1609" i="4"/>
  <c r="N1609" i="4"/>
  <c r="M1609" i="4"/>
  <c r="L1609" i="4"/>
  <c r="K1609" i="4"/>
  <c r="J1609" i="4"/>
  <c r="I1609" i="4"/>
  <c r="G1609" i="4"/>
  <c r="AA1608" i="4"/>
  <c r="Z1608" i="4"/>
  <c r="Y1608" i="4"/>
  <c r="V1608" i="4"/>
  <c r="T1608" i="4"/>
  <c r="Q1608" i="4"/>
  <c r="P1608" i="4"/>
  <c r="N1608" i="4"/>
  <c r="M1608" i="4"/>
  <c r="L1608" i="4"/>
  <c r="K1608" i="4"/>
  <c r="J1608" i="4"/>
  <c r="I1608" i="4"/>
  <c r="G1608" i="4"/>
  <c r="AA1607" i="4"/>
  <c r="Z1607" i="4"/>
  <c r="Y1607" i="4"/>
  <c r="V1607" i="4"/>
  <c r="T1607" i="4"/>
  <c r="Q1607" i="4"/>
  <c r="P1607" i="4"/>
  <c r="N1607" i="4"/>
  <c r="M1607" i="4"/>
  <c r="L1607" i="4"/>
  <c r="K1607" i="4"/>
  <c r="J1607" i="4"/>
  <c r="I1607" i="4"/>
  <c r="G1607" i="4"/>
  <c r="AA1606" i="4"/>
  <c r="Z1606" i="4"/>
  <c r="Y1606" i="4"/>
  <c r="V1606" i="4"/>
  <c r="T1606" i="4"/>
  <c r="Q1606" i="4"/>
  <c r="P1606" i="4"/>
  <c r="N1606" i="4"/>
  <c r="M1606" i="4"/>
  <c r="L1606" i="4"/>
  <c r="K1606" i="4"/>
  <c r="J1606" i="4"/>
  <c r="I1606" i="4"/>
  <c r="G1606" i="4"/>
  <c r="AA1605" i="4"/>
  <c r="Z1605" i="4"/>
  <c r="Y1605" i="4"/>
  <c r="V1605" i="4"/>
  <c r="T1605" i="4"/>
  <c r="Q1605" i="4"/>
  <c r="P1605" i="4"/>
  <c r="N1605" i="4"/>
  <c r="M1605" i="4"/>
  <c r="L1605" i="4"/>
  <c r="K1605" i="4"/>
  <c r="J1605" i="4"/>
  <c r="I1605" i="4"/>
  <c r="G1605" i="4"/>
  <c r="AA1604" i="4"/>
  <c r="Z1604" i="4"/>
  <c r="Y1604" i="4"/>
  <c r="V1604" i="4"/>
  <c r="T1604" i="4"/>
  <c r="Q1604" i="4"/>
  <c r="P1604" i="4"/>
  <c r="N1604" i="4"/>
  <c r="M1604" i="4"/>
  <c r="L1604" i="4"/>
  <c r="K1604" i="4"/>
  <c r="J1604" i="4"/>
  <c r="I1604" i="4"/>
  <c r="G1604" i="4"/>
  <c r="AA1603" i="4"/>
  <c r="Z1603" i="4"/>
  <c r="Y1603" i="4"/>
  <c r="V1603" i="4"/>
  <c r="T1603" i="4"/>
  <c r="Q1603" i="4"/>
  <c r="P1603" i="4"/>
  <c r="N1603" i="4"/>
  <c r="M1603" i="4"/>
  <c r="L1603" i="4"/>
  <c r="K1603" i="4"/>
  <c r="J1603" i="4"/>
  <c r="I1603" i="4"/>
  <c r="G1603" i="4"/>
  <c r="AA1602" i="4"/>
  <c r="Z1602" i="4"/>
  <c r="Y1602" i="4"/>
  <c r="V1602" i="4"/>
  <c r="T1602" i="4"/>
  <c r="Q1602" i="4"/>
  <c r="P1602" i="4"/>
  <c r="N1602" i="4"/>
  <c r="M1602" i="4"/>
  <c r="L1602" i="4"/>
  <c r="K1602" i="4"/>
  <c r="J1602" i="4"/>
  <c r="I1602" i="4"/>
  <c r="G1602" i="4"/>
  <c r="AA1601" i="4"/>
  <c r="Z1601" i="4"/>
  <c r="Y1601" i="4"/>
  <c r="V1601" i="4"/>
  <c r="T1601" i="4"/>
  <c r="Q1601" i="4"/>
  <c r="P1601" i="4"/>
  <c r="N1601" i="4"/>
  <c r="M1601" i="4"/>
  <c r="L1601" i="4"/>
  <c r="K1601" i="4"/>
  <c r="J1601" i="4"/>
  <c r="I1601" i="4"/>
  <c r="G1601" i="4"/>
  <c r="AA1600" i="4"/>
  <c r="Z1600" i="4"/>
  <c r="Y1600" i="4"/>
  <c r="V1600" i="4"/>
  <c r="T1600" i="4"/>
  <c r="Q1600" i="4"/>
  <c r="P1600" i="4"/>
  <c r="N1600" i="4"/>
  <c r="M1600" i="4"/>
  <c r="L1600" i="4"/>
  <c r="K1600" i="4"/>
  <c r="J1600" i="4"/>
  <c r="I1600" i="4"/>
  <c r="G1600" i="4"/>
  <c r="AA1599" i="4"/>
  <c r="Z1599" i="4"/>
  <c r="Y1599" i="4"/>
  <c r="V1599" i="4"/>
  <c r="T1599" i="4"/>
  <c r="Q1599" i="4"/>
  <c r="P1599" i="4"/>
  <c r="N1599" i="4"/>
  <c r="M1599" i="4"/>
  <c r="L1599" i="4"/>
  <c r="K1599" i="4"/>
  <c r="J1599" i="4"/>
  <c r="I1599" i="4"/>
  <c r="G1599" i="4"/>
  <c r="AA1598" i="4"/>
  <c r="Z1598" i="4"/>
  <c r="Y1598" i="4"/>
  <c r="V1598" i="4"/>
  <c r="T1598" i="4"/>
  <c r="Q1598" i="4"/>
  <c r="P1598" i="4"/>
  <c r="N1598" i="4"/>
  <c r="M1598" i="4"/>
  <c r="L1598" i="4"/>
  <c r="K1598" i="4"/>
  <c r="J1598" i="4"/>
  <c r="I1598" i="4"/>
  <c r="G1598" i="4"/>
  <c r="AA1597" i="4"/>
  <c r="Z1597" i="4"/>
  <c r="Y1597" i="4"/>
  <c r="V1597" i="4"/>
  <c r="T1597" i="4"/>
  <c r="Q1597" i="4"/>
  <c r="P1597" i="4"/>
  <c r="N1597" i="4"/>
  <c r="M1597" i="4"/>
  <c r="L1597" i="4"/>
  <c r="K1597" i="4"/>
  <c r="J1597" i="4"/>
  <c r="I1597" i="4"/>
  <c r="G1597" i="4"/>
  <c r="AA1596" i="4"/>
  <c r="Z1596" i="4"/>
  <c r="Y1596" i="4"/>
  <c r="V1596" i="4"/>
  <c r="T1596" i="4"/>
  <c r="Q1596" i="4"/>
  <c r="P1596" i="4"/>
  <c r="N1596" i="4"/>
  <c r="M1596" i="4"/>
  <c r="L1596" i="4"/>
  <c r="K1596" i="4"/>
  <c r="J1596" i="4"/>
  <c r="I1596" i="4"/>
  <c r="G1596" i="4"/>
  <c r="AA1595" i="4"/>
  <c r="Z1595" i="4"/>
  <c r="Y1595" i="4"/>
  <c r="V1595" i="4"/>
  <c r="T1595" i="4"/>
  <c r="Q1595" i="4"/>
  <c r="P1595" i="4"/>
  <c r="N1595" i="4"/>
  <c r="M1595" i="4"/>
  <c r="L1595" i="4"/>
  <c r="K1595" i="4"/>
  <c r="J1595" i="4"/>
  <c r="I1595" i="4"/>
  <c r="G1595" i="4"/>
  <c r="AA1594" i="4"/>
  <c r="Z1594" i="4"/>
  <c r="Y1594" i="4"/>
  <c r="V1594" i="4"/>
  <c r="T1594" i="4"/>
  <c r="Q1594" i="4"/>
  <c r="P1594" i="4"/>
  <c r="N1594" i="4"/>
  <c r="M1594" i="4"/>
  <c r="L1594" i="4"/>
  <c r="K1594" i="4"/>
  <c r="J1594" i="4"/>
  <c r="I1594" i="4"/>
  <c r="G1594" i="4"/>
  <c r="AA1593" i="4"/>
  <c r="Z1593" i="4"/>
  <c r="Y1593" i="4"/>
  <c r="V1593" i="4"/>
  <c r="T1593" i="4"/>
  <c r="Q1593" i="4"/>
  <c r="P1593" i="4"/>
  <c r="N1593" i="4"/>
  <c r="M1593" i="4"/>
  <c r="L1593" i="4"/>
  <c r="K1593" i="4"/>
  <c r="J1593" i="4"/>
  <c r="I1593" i="4"/>
  <c r="G1593" i="4"/>
  <c r="AA1592" i="4"/>
  <c r="Z1592" i="4"/>
  <c r="Y1592" i="4"/>
  <c r="V1592" i="4"/>
  <c r="T1592" i="4"/>
  <c r="Q1592" i="4"/>
  <c r="P1592" i="4"/>
  <c r="N1592" i="4"/>
  <c r="M1592" i="4"/>
  <c r="L1592" i="4"/>
  <c r="K1592" i="4"/>
  <c r="J1592" i="4"/>
  <c r="I1592" i="4"/>
  <c r="G1592" i="4"/>
  <c r="AA1591" i="4"/>
  <c r="Z1591" i="4"/>
  <c r="Y1591" i="4"/>
  <c r="V1591" i="4"/>
  <c r="T1591" i="4"/>
  <c r="Q1591" i="4"/>
  <c r="P1591" i="4"/>
  <c r="N1591" i="4"/>
  <c r="M1591" i="4"/>
  <c r="L1591" i="4"/>
  <c r="K1591" i="4"/>
  <c r="J1591" i="4"/>
  <c r="I1591" i="4"/>
  <c r="G1591" i="4"/>
  <c r="AA1590" i="4"/>
  <c r="Z1590" i="4"/>
  <c r="Y1590" i="4"/>
  <c r="V1590" i="4"/>
  <c r="T1590" i="4"/>
  <c r="Q1590" i="4"/>
  <c r="P1590" i="4"/>
  <c r="N1590" i="4"/>
  <c r="M1590" i="4"/>
  <c r="L1590" i="4"/>
  <c r="K1590" i="4"/>
  <c r="J1590" i="4"/>
  <c r="I1590" i="4"/>
  <c r="G1590" i="4"/>
  <c r="AA1589" i="4"/>
  <c r="Z1589" i="4"/>
  <c r="Y1589" i="4"/>
  <c r="V1589" i="4"/>
  <c r="T1589" i="4"/>
  <c r="Q1589" i="4"/>
  <c r="P1589" i="4"/>
  <c r="N1589" i="4"/>
  <c r="M1589" i="4"/>
  <c r="L1589" i="4"/>
  <c r="K1589" i="4"/>
  <c r="J1589" i="4"/>
  <c r="I1589" i="4"/>
  <c r="G1589" i="4"/>
  <c r="AA1588" i="4"/>
  <c r="Z1588" i="4"/>
  <c r="Y1588" i="4"/>
  <c r="V1588" i="4"/>
  <c r="T1588" i="4"/>
  <c r="Q1588" i="4"/>
  <c r="P1588" i="4"/>
  <c r="N1588" i="4"/>
  <c r="M1588" i="4"/>
  <c r="L1588" i="4"/>
  <c r="K1588" i="4"/>
  <c r="J1588" i="4"/>
  <c r="I1588" i="4"/>
  <c r="G1588" i="4"/>
  <c r="AA1587" i="4"/>
  <c r="Z1587" i="4"/>
  <c r="Y1587" i="4"/>
  <c r="V1587" i="4"/>
  <c r="T1587" i="4"/>
  <c r="Q1587" i="4"/>
  <c r="P1587" i="4"/>
  <c r="N1587" i="4"/>
  <c r="M1587" i="4"/>
  <c r="L1587" i="4"/>
  <c r="K1587" i="4"/>
  <c r="J1587" i="4"/>
  <c r="I1587" i="4"/>
  <c r="G1587" i="4"/>
  <c r="AA1586" i="4"/>
  <c r="Z1586" i="4"/>
  <c r="Y1586" i="4"/>
  <c r="V1586" i="4"/>
  <c r="T1586" i="4"/>
  <c r="Q1586" i="4"/>
  <c r="P1586" i="4"/>
  <c r="N1586" i="4"/>
  <c r="M1586" i="4"/>
  <c r="L1586" i="4"/>
  <c r="K1586" i="4"/>
  <c r="J1586" i="4"/>
  <c r="I1586" i="4"/>
  <c r="G1586" i="4"/>
  <c r="AA1585" i="4"/>
  <c r="Z1585" i="4"/>
  <c r="Y1585" i="4"/>
  <c r="V1585" i="4"/>
  <c r="T1585" i="4"/>
  <c r="Q1585" i="4"/>
  <c r="P1585" i="4"/>
  <c r="N1585" i="4"/>
  <c r="M1585" i="4"/>
  <c r="L1585" i="4"/>
  <c r="K1585" i="4"/>
  <c r="J1585" i="4"/>
  <c r="I1585" i="4"/>
  <c r="G1585" i="4"/>
  <c r="AA1584" i="4"/>
  <c r="Z1584" i="4"/>
  <c r="Y1584" i="4"/>
  <c r="V1584" i="4"/>
  <c r="T1584" i="4"/>
  <c r="Q1584" i="4"/>
  <c r="P1584" i="4"/>
  <c r="N1584" i="4"/>
  <c r="M1584" i="4"/>
  <c r="L1584" i="4"/>
  <c r="K1584" i="4"/>
  <c r="J1584" i="4"/>
  <c r="I1584" i="4"/>
  <c r="G1584" i="4"/>
  <c r="AA1583" i="4"/>
  <c r="Z1583" i="4"/>
  <c r="Y1583" i="4"/>
  <c r="V1583" i="4"/>
  <c r="T1583" i="4"/>
  <c r="Q1583" i="4"/>
  <c r="P1583" i="4"/>
  <c r="N1583" i="4"/>
  <c r="M1583" i="4"/>
  <c r="L1583" i="4"/>
  <c r="K1583" i="4"/>
  <c r="J1583" i="4"/>
  <c r="I1583" i="4"/>
  <c r="G1583" i="4"/>
  <c r="AA1582" i="4"/>
  <c r="Z1582" i="4"/>
  <c r="Y1582" i="4"/>
  <c r="V1582" i="4"/>
  <c r="T1582" i="4"/>
  <c r="Q1582" i="4"/>
  <c r="P1582" i="4"/>
  <c r="N1582" i="4"/>
  <c r="M1582" i="4"/>
  <c r="L1582" i="4"/>
  <c r="K1582" i="4"/>
  <c r="J1582" i="4"/>
  <c r="I1582" i="4"/>
  <c r="G1582" i="4"/>
  <c r="AA1581" i="4"/>
  <c r="Z1581" i="4"/>
  <c r="Y1581" i="4"/>
  <c r="V1581" i="4"/>
  <c r="T1581" i="4"/>
  <c r="Q1581" i="4"/>
  <c r="P1581" i="4"/>
  <c r="N1581" i="4"/>
  <c r="M1581" i="4"/>
  <c r="L1581" i="4"/>
  <c r="K1581" i="4"/>
  <c r="J1581" i="4"/>
  <c r="I1581" i="4"/>
  <c r="G1581" i="4"/>
  <c r="AA1580" i="4"/>
  <c r="Z1580" i="4"/>
  <c r="Y1580" i="4"/>
  <c r="V1580" i="4"/>
  <c r="T1580" i="4"/>
  <c r="Q1580" i="4"/>
  <c r="P1580" i="4"/>
  <c r="N1580" i="4"/>
  <c r="M1580" i="4"/>
  <c r="L1580" i="4"/>
  <c r="K1580" i="4"/>
  <c r="J1580" i="4"/>
  <c r="I1580" i="4"/>
  <c r="G1580" i="4"/>
  <c r="AA1579" i="4"/>
  <c r="Z1579" i="4"/>
  <c r="Y1579" i="4"/>
  <c r="V1579" i="4"/>
  <c r="T1579" i="4"/>
  <c r="Q1579" i="4"/>
  <c r="P1579" i="4"/>
  <c r="N1579" i="4"/>
  <c r="M1579" i="4"/>
  <c r="L1579" i="4"/>
  <c r="K1579" i="4"/>
  <c r="J1579" i="4"/>
  <c r="I1579" i="4"/>
  <c r="G1579" i="4"/>
  <c r="AA1578" i="4"/>
  <c r="Z1578" i="4"/>
  <c r="Y1578" i="4"/>
  <c r="V1578" i="4"/>
  <c r="T1578" i="4"/>
  <c r="Q1578" i="4"/>
  <c r="P1578" i="4"/>
  <c r="N1578" i="4"/>
  <c r="M1578" i="4"/>
  <c r="L1578" i="4"/>
  <c r="K1578" i="4"/>
  <c r="J1578" i="4"/>
  <c r="I1578" i="4"/>
  <c r="G1578" i="4"/>
  <c r="AA1577" i="4"/>
  <c r="Z1577" i="4"/>
  <c r="Y1577" i="4"/>
  <c r="V1577" i="4"/>
  <c r="T1577" i="4"/>
  <c r="Q1577" i="4"/>
  <c r="P1577" i="4"/>
  <c r="N1577" i="4"/>
  <c r="M1577" i="4"/>
  <c r="L1577" i="4"/>
  <c r="K1577" i="4"/>
  <c r="J1577" i="4"/>
  <c r="I1577" i="4"/>
  <c r="G1577" i="4"/>
  <c r="AA1576" i="4"/>
  <c r="Z1576" i="4"/>
  <c r="Y1576" i="4"/>
  <c r="V1576" i="4"/>
  <c r="T1576" i="4"/>
  <c r="Q1576" i="4"/>
  <c r="P1576" i="4"/>
  <c r="N1576" i="4"/>
  <c r="M1576" i="4"/>
  <c r="L1576" i="4"/>
  <c r="K1576" i="4"/>
  <c r="J1576" i="4"/>
  <c r="I1576" i="4"/>
  <c r="G1576" i="4"/>
  <c r="AA1575" i="4"/>
  <c r="Z1575" i="4"/>
  <c r="Y1575" i="4"/>
  <c r="V1575" i="4"/>
  <c r="T1575" i="4"/>
  <c r="Q1575" i="4"/>
  <c r="P1575" i="4"/>
  <c r="N1575" i="4"/>
  <c r="M1575" i="4"/>
  <c r="L1575" i="4"/>
  <c r="K1575" i="4"/>
  <c r="J1575" i="4"/>
  <c r="I1575" i="4"/>
  <c r="G1575" i="4"/>
  <c r="AA1574" i="4"/>
  <c r="Z1574" i="4"/>
  <c r="Y1574" i="4"/>
  <c r="V1574" i="4"/>
  <c r="T1574" i="4"/>
  <c r="Q1574" i="4"/>
  <c r="P1574" i="4"/>
  <c r="N1574" i="4"/>
  <c r="M1574" i="4"/>
  <c r="L1574" i="4"/>
  <c r="K1574" i="4"/>
  <c r="J1574" i="4"/>
  <c r="I1574" i="4"/>
  <c r="G1574" i="4"/>
  <c r="AA1573" i="4"/>
  <c r="Z1573" i="4"/>
  <c r="Y1573" i="4"/>
  <c r="V1573" i="4"/>
  <c r="T1573" i="4"/>
  <c r="Q1573" i="4"/>
  <c r="P1573" i="4"/>
  <c r="N1573" i="4"/>
  <c r="M1573" i="4"/>
  <c r="L1573" i="4"/>
  <c r="K1573" i="4"/>
  <c r="J1573" i="4"/>
  <c r="I1573" i="4"/>
  <c r="G1573" i="4"/>
  <c r="AA1572" i="4"/>
  <c r="Z1572" i="4"/>
  <c r="Y1572" i="4"/>
  <c r="V1572" i="4"/>
  <c r="T1572" i="4"/>
  <c r="Q1572" i="4"/>
  <c r="P1572" i="4"/>
  <c r="N1572" i="4"/>
  <c r="M1572" i="4"/>
  <c r="L1572" i="4"/>
  <c r="K1572" i="4"/>
  <c r="J1572" i="4"/>
  <c r="I1572" i="4"/>
  <c r="G1572" i="4"/>
  <c r="AA1571" i="4"/>
  <c r="Z1571" i="4"/>
  <c r="Y1571" i="4"/>
  <c r="V1571" i="4"/>
  <c r="T1571" i="4"/>
  <c r="Q1571" i="4"/>
  <c r="P1571" i="4"/>
  <c r="N1571" i="4"/>
  <c r="M1571" i="4"/>
  <c r="L1571" i="4"/>
  <c r="K1571" i="4"/>
  <c r="J1571" i="4"/>
  <c r="I1571" i="4"/>
  <c r="G1571" i="4"/>
  <c r="AA1570" i="4"/>
  <c r="Z1570" i="4"/>
  <c r="Y1570" i="4"/>
  <c r="V1570" i="4"/>
  <c r="T1570" i="4"/>
  <c r="Q1570" i="4"/>
  <c r="P1570" i="4"/>
  <c r="N1570" i="4"/>
  <c r="M1570" i="4"/>
  <c r="L1570" i="4"/>
  <c r="K1570" i="4"/>
  <c r="J1570" i="4"/>
  <c r="I1570" i="4"/>
  <c r="G1570" i="4"/>
  <c r="AA1569" i="4"/>
  <c r="Z1569" i="4"/>
  <c r="Y1569" i="4"/>
  <c r="V1569" i="4"/>
  <c r="T1569" i="4"/>
  <c r="Q1569" i="4"/>
  <c r="P1569" i="4"/>
  <c r="N1569" i="4"/>
  <c r="M1569" i="4"/>
  <c r="L1569" i="4"/>
  <c r="K1569" i="4"/>
  <c r="J1569" i="4"/>
  <c r="I1569" i="4"/>
  <c r="G1569" i="4"/>
  <c r="AA1568" i="4"/>
  <c r="Z1568" i="4"/>
  <c r="Y1568" i="4"/>
  <c r="V1568" i="4"/>
  <c r="T1568" i="4"/>
  <c r="Q1568" i="4"/>
  <c r="P1568" i="4"/>
  <c r="N1568" i="4"/>
  <c r="M1568" i="4"/>
  <c r="L1568" i="4"/>
  <c r="K1568" i="4"/>
  <c r="J1568" i="4"/>
  <c r="I1568" i="4"/>
  <c r="G1568" i="4"/>
  <c r="AA1567" i="4"/>
  <c r="Z1567" i="4"/>
  <c r="Y1567" i="4"/>
  <c r="V1567" i="4"/>
  <c r="T1567" i="4"/>
  <c r="Q1567" i="4"/>
  <c r="P1567" i="4"/>
  <c r="N1567" i="4"/>
  <c r="M1567" i="4"/>
  <c r="L1567" i="4"/>
  <c r="K1567" i="4"/>
  <c r="J1567" i="4"/>
  <c r="I1567" i="4"/>
  <c r="G1567" i="4"/>
  <c r="AA1566" i="4"/>
  <c r="Z1566" i="4"/>
  <c r="Y1566" i="4"/>
  <c r="V1566" i="4"/>
  <c r="T1566" i="4"/>
  <c r="Q1566" i="4"/>
  <c r="P1566" i="4"/>
  <c r="N1566" i="4"/>
  <c r="M1566" i="4"/>
  <c r="L1566" i="4"/>
  <c r="K1566" i="4"/>
  <c r="J1566" i="4"/>
  <c r="I1566" i="4"/>
  <c r="G1566" i="4"/>
  <c r="AA1565" i="4"/>
  <c r="Z1565" i="4"/>
  <c r="Y1565" i="4"/>
  <c r="V1565" i="4"/>
  <c r="T1565" i="4"/>
  <c r="Q1565" i="4"/>
  <c r="P1565" i="4"/>
  <c r="N1565" i="4"/>
  <c r="M1565" i="4"/>
  <c r="L1565" i="4"/>
  <c r="K1565" i="4"/>
  <c r="J1565" i="4"/>
  <c r="I1565" i="4"/>
  <c r="G1565" i="4"/>
  <c r="AA1564" i="4"/>
  <c r="Z1564" i="4"/>
  <c r="Y1564" i="4"/>
  <c r="V1564" i="4"/>
  <c r="T1564" i="4"/>
  <c r="Q1564" i="4"/>
  <c r="P1564" i="4"/>
  <c r="N1564" i="4"/>
  <c r="M1564" i="4"/>
  <c r="L1564" i="4"/>
  <c r="K1564" i="4"/>
  <c r="J1564" i="4"/>
  <c r="I1564" i="4"/>
  <c r="G1564" i="4"/>
  <c r="AA1563" i="4"/>
  <c r="Z1563" i="4"/>
  <c r="Y1563" i="4"/>
  <c r="V1563" i="4"/>
  <c r="T1563" i="4"/>
  <c r="Q1563" i="4"/>
  <c r="P1563" i="4"/>
  <c r="N1563" i="4"/>
  <c r="M1563" i="4"/>
  <c r="L1563" i="4"/>
  <c r="K1563" i="4"/>
  <c r="J1563" i="4"/>
  <c r="I1563" i="4"/>
  <c r="G1563" i="4"/>
  <c r="AA1562" i="4"/>
  <c r="Z1562" i="4"/>
  <c r="Y1562" i="4"/>
  <c r="V1562" i="4"/>
  <c r="T1562" i="4"/>
  <c r="Q1562" i="4"/>
  <c r="P1562" i="4"/>
  <c r="N1562" i="4"/>
  <c r="M1562" i="4"/>
  <c r="L1562" i="4"/>
  <c r="K1562" i="4"/>
  <c r="J1562" i="4"/>
  <c r="I1562" i="4"/>
  <c r="G1562" i="4"/>
  <c r="AA1561" i="4"/>
  <c r="Z1561" i="4"/>
  <c r="Y1561" i="4"/>
  <c r="V1561" i="4"/>
  <c r="T1561" i="4"/>
  <c r="Q1561" i="4"/>
  <c r="P1561" i="4"/>
  <c r="N1561" i="4"/>
  <c r="M1561" i="4"/>
  <c r="L1561" i="4"/>
  <c r="K1561" i="4"/>
  <c r="J1561" i="4"/>
  <c r="I1561" i="4"/>
  <c r="G1561" i="4"/>
  <c r="AA1560" i="4"/>
  <c r="Z1560" i="4"/>
  <c r="Y1560" i="4"/>
  <c r="V1560" i="4"/>
  <c r="T1560" i="4"/>
  <c r="Q1560" i="4"/>
  <c r="P1560" i="4"/>
  <c r="N1560" i="4"/>
  <c r="M1560" i="4"/>
  <c r="L1560" i="4"/>
  <c r="K1560" i="4"/>
  <c r="J1560" i="4"/>
  <c r="I1560" i="4"/>
  <c r="G1560" i="4"/>
  <c r="AA1559" i="4"/>
  <c r="Z1559" i="4"/>
  <c r="Y1559" i="4"/>
  <c r="V1559" i="4"/>
  <c r="T1559" i="4"/>
  <c r="Q1559" i="4"/>
  <c r="P1559" i="4"/>
  <c r="N1559" i="4"/>
  <c r="M1559" i="4"/>
  <c r="L1559" i="4"/>
  <c r="K1559" i="4"/>
  <c r="J1559" i="4"/>
  <c r="I1559" i="4"/>
  <c r="G1559" i="4"/>
  <c r="AA1558" i="4"/>
  <c r="Z1558" i="4"/>
  <c r="Y1558" i="4"/>
  <c r="V1558" i="4"/>
  <c r="T1558" i="4"/>
  <c r="Q1558" i="4"/>
  <c r="P1558" i="4"/>
  <c r="N1558" i="4"/>
  <c r="M1558" i="4"/>
  <c r="L1558" i="4"/>
  <c r="K1558" i="4"/>
  <c r="J1558" i="4"/>
  <c r="I1558" i="4"/>
  <c r="G1558" i="4"/>
  <c r="AA1557" i="4"/>
  <c r="Z1557" i="4"/>
  <c r="Y1557" i="4"/>
  <c r="V1557" i="4"/>
  <c r="T1557" i="4"/>
  <c r="Q1557" i="4"/>
  <c r="P1557" i="4"/>
  <c r="N1557" i="4"/>
  <c r="M1557" i="4"/>
  <c r="L1557" i="4"/>
  <c r="K1557" i="4"/>
  <c r="J1557" i="4"/>
  <c r="I1557" i="4"/>
  <c r="G1557" i="4"/>
  <c r="AA1556" i="4"/>
  <c r="Z1556" i="4"/>
  <c r="Y1556" i="4"/>
  <c r="V1556" i="4"/>
  <c r="T1556" i="4"/>
  <c r="Q1556" i="4"/>
  <c r="P1556" i="4"/>
  <c r="N1556" i="4"/>
  <c r="M1556" i="4"/>
  <c r="L1556" i="4"/>
  <c r="K1556" i="4"/>
  <c r="J1556" i="4"/>
  <c r="I1556" i="4"/>
  <c r="G1556" i="4"/>
  <c r="AA1555" i="4"/>
  <c r="Z1555" i="4"/>
  <c r="Y1555" i="4"/>
  <c r="V1555" i="4"/>
  <c r="T1555" i="4"/>
  <c r="Q1555" i="4"/>
  <c r="P1555" i="4"/>
  <c r="N1555" i="4"/>
  <c r="M1555" i="4"/>
  <c r="L1555" i="4"/>
  <c r="K1555" i="4"/>
  <c r="J1555" i="4"/>
  <c r="I1555" i="4"/>
  <c r="G1555" i="4"/>
  <c r="AA1554" i="4"/>
  <c r="Z1554" i="4"/>
  <c r="Y1554" i="4"/>
  <c r="V1554" i="4"/>
  <c r="T1554" i="4"/>
  <c r="Q1554" i="4"/>
  <c r="P1554" i="4"/>
  <c r="N1554" i="4"/>
  <c r="M1554" i="4"/>
  <c r="L1554" i="4"/>
  <c r="K1554" i="4"/>
  <c r="J1554" i="4"/>
  <c r="I1554" i="4"/>
  <c r="G1554" i="4"/>
  <c r="AA1553" i="4"/>
  <c r="Z1553" i="4"/>
  <c r="Y1553" i="4"/>
  <c r="V1553" i="4"/>
  <c r="T1553" i="4"/>
  <c r="Q1553" i="4"/>
  <c r="P1553" i="4"/>
  <c r="N1553" i="4"/>
  <c r="M1553" i="4"/>
  <c r="L1553" i="4"/>
  <c r="K1553" i="4"/>
  <c r="J1553" i="4"/>
  <c r="I1553" i="4"/>
  <c r="G1553" i="4"/>
  <c r="AA1552" i="4"/>
  <c r="Z1552" i="4"/>
  <c r="Y1552" i="4"/>
  <c r="V1552" i="4"/>
  <c r="T1552" i="4"/>
  <c r="Q1552" i="4"/>
  <c r="P1552" i="4"/>
  <c r="N1552" i="4"/>
  <c r="M1552" i="4"/>
  <c r="L1552" i="4"/>
  <c r="K1552" i="4"/>
  <c r="J1552" i="4"/>
  <c r="I1552" i="4"/>
  <c r="G1552" i="4"/>
  <c r="AA1551" i="4"/>
  <c r="Z1551" i="4"/>
  <c r="Y1551" i="4"/>
  <c r="V1551" i="4"/>
  <c r="T1551" i="4"/>
  <c r="Q1551" i="4"/>
  <c r="P1551" i="4"/>
  <c r="N1551" i="4"/>
  <c r="M1551" i="4"/>
  <c r="L1551" i="4"/>
  <c r="K1551" i="4"/>
  <c r="J1551" i="4"/>
  <c r="I1551" i="4"/>
  <c r="G1551" i="4"/>
  <c r="AA1550" i="4"/>
  <c r="Z1550" i="4"/>
  <c r="Y1550" i="4"/>
  <c r="V1550" i="4"/>
  <c r="T1550" i="4"/>
  <c r="Q1550" i="4"/>
  <c r="P1550" i="4"/>
  <c r="N1550" i="4"/>
  <c r="M1550" i="4"/>
  <c r="L1550" i="4"/>
  <c r="K1550" i="4"/>
  <c r="J1550" i="4"/>
  <c r="I1550" i="4"/>
  <c r="G1550" i="4"/>
  <c r="AA1549" i="4"/>
  <c r="Z1549" i="4"/>
  <c r="Y1549" i="4"/>
  <c r="V1549" i="4"/>
  <c r="T1549" i="4"/>
  <c r="Q1549" i="4"/>
  <c r="P1549" i="4"/>
  <c r="N1549" i="4"/>
  <c r="M1549" i="4"/>
  <c r="L1549" i="4"/>
  <c r="K1549" i="4"/>
  <c r="J1549" i="4"/>
  <c r="I1549" i="4"/>
  <c r="G1549" i="4"/>
  <c r="AA1548" i="4"/>
  <c r="Z1548" i="4"/>
  <c r="Y1548" i="4"/>
  <c r="V1548" i="4"/>
  <c r="T1548" i="4"/>
  <c r="Q1548" i="4"/>
  <c r="P1548" i="4"/>
  <c r="N1548" i="4"/>
  <c r="M1548" i="4"/>
  <c r="L1548" i="4"/>
  <c r="K1548" i="4"/>
  <c r="J1548" i="4"/>
  <c r="I1548" i="4"/>
  <c r="G1548" i="4"/>
  <c r="AA1547" i="4"/>
  <c r="Z1547" i="4"/>
  <c r="Y1547" i="4"/>
  <c r="V1547" i="4"/>
  <c r="T1547" i="4"/>
  <c r="Q1547" i="4"/>
  <c r="P1547" i="4"/>
  <c r="N1547" i="4"/>
  <c r="M1547" i="4"/>
  <c r="L1547" i="4"/>
  <c r="K1547" i="4"/>
  <c r="J1547" i="4"/>
  <c r="I1547" i="4"/>
  <c r="G1547" i="4"/>
  <c r="AA1546" i="4"/>
  <c r="Z1546" i="4"/>
  <c r="Y1546" i="4"/>
  <c r="V1546" i="4"/>
  <c r="T1546" i="4"/>
  <c r="Q1546" i="4"/>
  <c r="P1546" i="4"/>
  <c r="N1546" i="4"/>
  <c r="M1546" i="4"/>
  <c r="L1546" i="4"/>
  <c r="K1546" i="4"/>
  <c r="J1546" i="4"/>
  <c r="I1546" i="4"/>
  <c r="G1546" i="4"/>
  <c r="AA1545" i="4"/>
  <c r="Z1545" i="4"/>
  <c r="Y1545" i="4"/>
  <c r="V1545" i="4"/>
  <c r="T1545" i="4"/>
  <c r="Q1545" i="4"/>
  <c r="P1545" i="4"/>
  <c r="N1545" i="4"/>
  <c r="M1545" i="4"/>
  <c r="L1545" i="4"/>
  <c r="K1545" i="4"/>
  <c r="J1545" i="4"/>
  <c r="I1545" i="4"/>
  <c r="G1545" i="4"/>
  <c r="AA1544" i="4"/>
  <c r="Z1544" i="4"/>
  <c r="Y1544" i="4"/>
  <c r="V1544" i="4"/>
  <c r="T1544" i="4"/>
  <c r="Q1544" i="4"/>
  <c r="P1544" i="4"/>
  <c r="N1544" i="4"/>
  <c r="M1544" i="4"/>
  <c r="L1544" i="4"/>
  <c r="K1544" i="4"/>
  <c r="J1544" i="4"/>
  <c r="I1544" i="4"/>
  <c r="G1544" i="4"/>
  <c r="AA1543" i="4"/>
  <c r="Z1543" i="4"/>
  <c r="Y1543" i="4"/>
  <c r="V1543" i="4"/>
  <c r="T1543" i="4"/>
  <c r="Q1543" i="4"/>
  <c r="P1543" i="4"/>
  <c r="N1543" i="4"/>
  <c r="M1543" i="4"/>
  <c r="L1543" i="4"/>
  <c r="K1543" i="4"/>
  <c r="J1543" i="4"/>
  <c r="I1543" i="4"/>
  <c r="G1543" i="4"/>
  <c r="AA1542" i="4"/>
  <c r="Z1542" i="4"/>
  <c r="Y1542" i="4"/>
  <c r="V1542" i="4"/>
  <c r="T1542" i="4"/>
  <c r="Q1542" i="4"/>
  <c r="P1542" i="4"/>
  <c r="N1542" i="4"/>
  <c r="M1542" i="4"/>
  <c r="L1542" i="4"/>
  <c r="K1542" i="4"/>
  <c r="J1542" i="4"/>
  <c r="I1542" i="4"/>
  <c r="G1542" i="4"/>
  <c r="AA1541" i="4"/>
  <c r="Z1541" i="4"/>
  <c r="Y1541" i="4"/>
  <c r="V1541" i="4"/>
  <c r="T1541" i="4"/>
  <c r="Q1541" i="4"/>
  <c r="P1541" i="4"/>
  <c r="N1541" i="4"/>
  <c r="M1541" i="4"/>
  <c r="L1541" i="4"/>
  <c r="K1541" i="4"/>
  <c r="J1541" i="4"/>
  <c r="I1541" i="4"/>
  <c r="G1541" i="4"/>
  <c r="AA1540" i="4"/>
  <c r="Z1540" i="4"/>
  <c r="Y1540" i="4"/>
  <c r="V1540" i="4"/>
  <c r="T1540" i="4"/>
  <c r="Q1540" i="4"/>
  <c r="P1540" i="4"/>
  <c r="N1540" i="4"/>
  <c r="M1540" i="4"/>
  <c r="L1540" i="4"/>
  <c r="K1540" i="4"/>
  <c r="J1540" i="4"/>
  <c r="I1540" i="4"/>
  <c r="G1540" i="4"/>
  <c r="AA1539" i="4"/>
  <c r="Z1539" i="4"/>
  <c r="Y1539" i="4"/>
  <c r="V1539" i="4"/>
  <c r="T1539" i="4"/>
  <c r="Q1539" i="4"/>
  <c r="P1539" i="4"/>
  <c r="N1539" i="4"/>
  <c r="M1539" i="4"/>
  <c r="L1539" i="4"/>
  <c r="K1539" i="4"/>
  <c r="J1539" i="4"/>
  <c r="I1539" i="4"/>
  <c r="G1539" i="4"/>
  <c r="W1537" i="4"/>
  <c r="AA1532" i="4"/>
  <c r="Z1532" i="4"/>
  <c r="Y1532" i="4"/>
  <c r="X1532" i="4"/>
  <c r="W1532" i="4"/>
  <c r="V1532" i="4"/>
  <c r="R1532" i="4"/>
  <c r="Q1532" i="4"/>
  <c r="P1532" i="4"/>
  <c r="O1532" i="4"/>
  <c r="N1532" i="4"/>
  <c r="M1532" i="4"/>
  <c r="L1532" i="4"/>
  <c r="K1532" i="4"/>
  <c r="J1532" i="4"/>
  <c r="I1532" i="4"/>
  <c r="G1532" i="4"/>
  <c r="E1532" i="4"/>
  <c r="AA1531" i="4"/>
  <c r="Z1531" i="4"/>
  <c r="Y1531" i="4"/>
  <c r="V1531" i="4"/>
  <c r="T1531" i="4"/>
  <c r="Q1531" i="4"/>
  <c r="P1531" i="4"/>
  <c r="N1531" i="4"/>
  <c r="M1531" i="4"/>
  <c r="L1531" i="4"/>
  <c r="K1531" i="4"/>
  <c r="J1531" i="4"/>
  <c r="I1531" i="4"/>
  <c r="G1531" i="4"/>
  <c r="AA1530" i="4"/>
  <c r="Z1530" i="4"/>
  <c r="Y1530" i="4"/>
  <c r="V1530" i="4"/>
  <c r="T1530" i="4"/>
  <c r="Q1530" i="4"/>
  <c r="P1530" i="4"/>
  <c r="N1530" i="4"/>
  <c r="M1530" i="4"/>
  <c r="L1530" i="4"/>
  <c r="K1530" i="4"/>
  <c r="J1530" i="4"/>
  <c r="I1530" i="4"/>
  <c r="G1530" i="4"/>
  <c r="AA1529" i="4"/>
  <c r="Z1529" i="4"/>
  <c r="Y1529" i="4"/>
  <c r="V1529" i="4"/>
  <c r="T1529" i="4"/>
  <c r="Q1529" i="4"/>
  <c r="P1529" i="4"/>
  <c r="N1529" i="4"/>
  <c r="M1529" i="4"/>
  <c r="L1529" i="4"/>
  <c r="K1529" i="4"/>
  <c r="J1529" i="4"/>
  <c r="I1529" i="4"/>
  <c r="G1529" i="4"/>
  <c r="AA1528" i="4"/>
  <c r="Z1528" i="4"/>
  <c r="Y1528" i="4"/>
  <c r="V1528" i="4"/>
  <c r="T1528" i="4"/>
  <c r="Q1528" i="4"/>
  <c r="P1528" i="4"/>
  <c r="N1528" i="4"/>
  <c r="M1528" i="4"/>
  <c r="L1528" i="4"/>
  <c r="K1528" i="4"/>
  <c r="J1528" i="4"/>
  <c r="I1528" i="4"/>
  <c r="G1528" i="4"/>
  <c r="AA1527" i="4"/>
  <c r="Z1527" i="4"/>
  <c r="Y1527" i="4"/>
  <c r="V1527" i="4"/>
  <c r="T1527" i="4"/>
  <c r="Q1527" i="4"/>
  <c r="P1527" i="4"/>
  <c r="N1527" i="4"/>
  <c r="M1527" i="4"/>
  <c r="L1527" i="4"/>
  <c r="K1527" i="4"/>
  <c r="J1527" i="4"/>
  <c r="I1527" i="4"/>
  <c r="G1527" i="4"/>
  <c r="AA1526" i="4"/>
  <c r="Z1526" i="4"/>
  <c r="Y1526" i="4"/>
  <c r="V1526" i="4"/>
  <c r="T1526" i="4"/>
  <c r="Q1526" i="4"/>
  <c r="P1526" i="4"/>
  <c r="N1526" i="4"/>
  <c r="M1526" i="4"/>
  <c r="L1526" i="4"/>
  <c r="K1526" i="4"/>
  <c r="J1526" i="4"/>
  <c r="I1526" i="4"/>
  <c r="G1526" i="4"/>
  <c r="AA1525" i="4"/>
  <c r="Z1525" i="4"/>
  <c r="Y1525" i="4"/>
  <c r="V1525" i="4"/>
  <c r="T1525" i="4"/>
  <c r="Q1525" i="4"/>
  <c r="P1525" i="4"/>
  <c r="N1525" i="4"/>
  <c r="M1525" i="4"/>
  <c r="L1525" i="4"/>
  <c r="K1525" i="4"/>
  <c r="J1525" i="4"/>
  <c r="I1525" i="4"/>
  <c r="G1525" i="4"/>
  <c r="AA1524" i="4"/>
  <c r="Z1524" i="4"/>
  <c r="Y1524" i="4"/>
  <c r="V1524" i="4"/>
  <c r="T1524" i="4"/>
  <c r="Q1524" i="4"/>
  <c r="P1524" i="4"/>
  <c r="N1524" i="4"/>
  <c r="M1524" i="4"/>
  <c r="L1524" i="4"/>
  <c r="K1524" i="4"/>
  <c r="J1524" i="4"/>
  <c r="I1524" i="4"/>
  <c r="G1524" i="4"/>
  <c r="AA1523" i="4"/>
  <c r="Z1523" i="4"/>
  <c r="Y1523" i="4"/>
  <c r="V1523" i="4"/>
  <c r="T1523" i="4"/>
  <c r="Q1523" i="4"/>
  <c r="P1523" i="4"/>
  <c r="N1523" i="4"/>
  <c r="M1523" i="4"/>
  <c r="L1523" i="4"/>
  <c r="K1523" i="4"/>
  <c r="J1523" i="4"/>
  <c r="I1523" i="4"/>
  <c r="G1523" i="4"/>
  <c r="AA1522" i="4"/>
  <c r="Z1522" i="4"/>
  <c r="Y1522" i="4"/>
  <c r="V1522" i="4"/>
  <c r="T1522" i="4"/>
  <c r="Q1522" i="4"/>
  <c r="P1522" i="4"/>
  <c r="N1522" i="4"/>
  <c r="M1522" i="4"/>
  <c r="L1522" i="4"/>
  <c r="K1522" i="4"/>
  <c r="J1522" i="4"/>
  <c r="I1522" i="4"/>
  <c r="G1522" i="4"/>
  <c r="AA1521" i="4"/>
  <c r="Z1521" i="4"/>
  <c r="Y1521" i="4"/>
  <c r="V1521" i="4"/>
  <c r="T1521" i="4"/>
  <c r="Q1521" i="4"/>
  <c r="P1521" i="4"/>
  <c r="N1521" i="4"/>
  <c r="M1521" i="4"/>
  <c r="L1521" i="4"/>
  <c r="K1521" i="4"/>
  <c r="J1521" i="4"/>
  <c r="I1521" i="4"/>
  <c r="G1521" i="4"/>
  <c r="AA1520" i="4"/>
  <c r="Z1520" i="4"/>
  <c r="Y1520" i="4"/>
  <c r="V1520" i="4"/>
  <c r="T1520" i="4"/>
  <c r="Q1520" i="4"/>
  <c r="P1520" i="4"/>
  <c r="N1520" i="4"/>
  <c r="M1520" i="4"/>
  <c r="L1520" i="4"/>
  <c r="K1520" i="4"/>
  <c r="J1520" i="4"/>
  <c r="I1520" i="4"/>
  <c r="G1520" i="4"/>
  <c r="AA1519" i="4"/>
  <c r="Z1519" i="4"/>
  <c r="Y1519" i="4"/>
  <c r="V1519" i="4"/>
  <c r="T1519" i="4"/>
  <c r="Q1519" i="4"/>
  <c r="P1519" i="4"/>
  <c r="N1519" i="4"/>
  <c r="M1519" i="4"/>
  <c r="L1519" i="4"/>
  <c r="K1519" i="4"/>
  <c r="J1519" i="4"/>
  <c r="I1519" i="4"/>
  <c r="G1519" i="4"/>
  <c r="AA1518" i="4"/>
  <c r="Z1518" i="4"/>
  <c r="Y1518" i="4"/>
  <c r="V1518" i="4"/>
  <c r="T1518" i="4"/>
  <c r="Q1518" i="4"/>
  <c r="P1518" i="4"/>
  <c r="N1518" i="4"/>
  <c r="M1518" i="4"/>
  <c r="L1518" i="4"/>
  <c r="K1518" i="4"/>
  <c r="J1518" i="4"/>
  <c r="I1518" i="4"/>
  <c r="G1518" i="4"/>
  <c r="AA1517" i="4"/>
  <c r="Z1517" i="4"/>
  <c r="Y1517" i="4"/>
  <c r="V1517" i="4"/>
  <c r="T1517" i="4"/>
  <c r="Q1517" i="4"/>
  <c r="P1517" i="4"/>
  <c r="N1517" i="4"/>
  <c r="M1517" i="4"/>
  <c r="L1517" i="4"/>
  <c r="K1517" i="4"/>
  <c r="J1517" i="4"/>
  <c r="I1517" i="4"/>
  <c r="G1517" i="4"/>
  <c r="AA1516" i="4"/>
  <c r="Z1516" i="4"/>
  <c r="Y1516" i="4"/>
  <c r="V1516" i="4"/>
  <c r="T1516" i="4"/>
  <c r="Q1516" i="4"/>
  <c r="P1516" i="4"/>
  <c r="N1516" i="4"/>
  <c r="M1516" i="4"/>
  <c r="L1516" i="4"/>
  <c r="K1516" i="4"/>
  <c r="J1516" i="4"/>
  <c r="I1516" i="4"/>
  <c r="G1516" i="4"/>
  <c r="AA1515" i="4"/>
  <c r="Z1515" i="4"/>
  <c r="Y1515" i="4"/>
  <c r="V1515" i="4"/>
  <c r="T1515" i="4"/>
  <c r="Q1515" i="4"/>
  <c r="P1515" i="4"/>
  <c r="N1515" i="4"/>
  <c r="M1515" i="4"/>
  <c r="L1515" i="4"/>
  <c r="K1515" i="4"/>
  <c r="J1515" i="4"/>
  <c r="I1515" i="4"/>
  <c r="G1515" i="4"/>
  <c r="AA1514" i="4"/>
  <c r="Z1514" i="4"/>
  <c r="Y1514" i="4"/>
  <c r="V1514" i="4"/>
  <c r="T1514" i="4"/>
  <c r="Q1514" i="4"/>
  <c r="P1514" i="4"/>
  <c r="N1514" i="4"/>
  <c r="M1514" i="4"/>
  <c r="L1514" i="4"/>
  <c r="K1514" i="4"/>
  <c r="J1514" i="4"/>
  <c r="I1514" i="4"/>
  <c r="G1514" i="4"/>
  <c r="AA1513" i="4"/>
  <c r="Z1513" i="4"/>
  <c r="Y1513" i="4"/>
  <c r="V1513" i="4"/>
  <c r="T1513" i="4"/>
  <c r="Q1513" i="4"/>
  <c r="P1513" i="4"/>
  <c r="N1513" i="4"/>
  <c r="M1513" i="4"/>
  <c r="L1513" i="4"/>
  <c r="K1513" i="4"/>
  <c r="J1513" i="4"/>
  <c r="I1513" i="4"/>
  <c r="G1513" i="4"/>
  <c r="AA1512" i="4"/>
  <c r="Z1512" i="4"/>
  <c r="Y1512" i="4"/>
  <c r="V1512" i="4"/>
  <c r="T1512" i="4"/>
  <c r="Q1512" i="4"/>
  <c r="P1512" i="4"/>
  <c r="N1512" i="4"/>
  <c r="M1512" i="4"/>
  <c r="L1512" i="4"/>
  <c r="K1512" i="4"/>
  <c r="J1512" i="4"/>
  <c r="I1512" i="4"/>
  <c r="G1512" i="4"/>
  <c r="AA1511" i="4"/>
  <c r="Z1511" i="4"/>
  <c r="Y1511" i="4"/>
  <c r="V1511" i="4"/>
  <c r="T1511" i="4"/>
  <c r="Q1511" i="4"/>
  <c r="P1511" i="4"/>
  <c r="N1511" i="4"/>
  <c r="M1511" i="4"/>
  <c r="L1511" i="4"/>
  <c r="K1511" i="4"/>
  <c r="J1511" i="4"/>
  <c r="I1511" i="4"/>
  <c r="G1511" i="4"/>
  <c r="AA1510" i="4"/>
  <c r="Z1510" i="4"/>
  <c r="Y1510" i="4"/>
  <c r="V1510" i="4"/>
  <c r="T1510" i="4"/>
  <c r="Q1510" i="4"/>
  <c r="P1510" i="4"/>
  <c r="N1510" i="4"/>
  <c r="M1510" i="4"/>
  <c r="L1510" i="4"/>
  <c r="K1510" i="4"/>
  <c r="J1510" i="4"/>
  <c r="I1510" i="4"/>
  <c r="G1510" i="4"/>
  <c r="AA1509" i="4"/>
  <c r="Z1509" i="4"/>
  <c r="Y1509" i="4"/>
  <c r="V1509" i="4"/>
  <c r="T1509" i="4"/>
  <c r="Q1509" i="4"/>
  <c r="P1509" i="4"/>
  <c r="N1509" i="4"/>
  <c r="M1509" i="4"/>
  <c r="L1509" i="4"/>
  <c r="K1509" i="4"/>
  <c r="J1509" i="4"/>
  <c r="I1509" i="4"/>
  <c r="G1509" i="4"/>
  <c r="AA1508" i="4"/>
  <c r="Z1508" i="4"/>
  <c r="Y1508" i="4"/>
  <c r="V1508" i="4"/>
  <c r="T1508" i="4"/>
  <c r="Q1508" i="4"/>
  <c r="P1508" i="4"/>
  <c r="N1508" i="4"/>
  <c r="M1508" i="4"/>
  <c r="L1508" i="4"/>
  <c r="K1508" i="4"/>
  <c r="J1508" i="4"/>
  <c r="I1508" i="4"/>
  <c r="G1508" i="4"/>
  <c r="AA1507" i="4"/>
  <c r="Z1507" i="4"/>
  <c r="Y1507" i="4"/>
  <c r="V1507" i="4"/>
  <c r="T1507" i="4"/>
  <c r="Q1507" i="4"/>
  <c r="P1507" i="4"/>
  <c r="N1507" i="4"/>
  <c r="M1507" i="4"/>
  <c r="L1507" i="4"/>
  <c r="K1507" i="4"/>
  <c r="J1507" i="4"/>
  <c r="I1507" i="4"/>
  <c r="G1507" i="4"/>
  <c r="AA1506" i="4"/>
  <c r="Z1506" i="4"/>
  <c r="Y1506" i="4"/>
  <c r="V1506" i="4"/>
  <c r="T1506" i="4"/>
  <c r="Q1506" i="4"/>
  <c r="P1506" i="4"/>
  <c r="N1506" i="4"/>
  <c r="M1506" i="4"/>
  <c r="L1506" i="4"/>
  <c r="K1506" i="4"/>
  <c r="J1506" i="4"/>
  <c r="I1506" i="4"/>
  <c r="G1506" i="4"/>
  <c r="AA1505" i="4"/>
  <c r="Z1505" i="4"/>
  <c r="Y1505" i="4"/>
  <c r="V1505" i="4"/>
  <c r="T1505" i="4"/>
  <c r="Q1505" i="4"/>
  <c r="P1505" i="4"/>
  <c r="N1505" i="4"/>
  <c r="M1505" i="4"/>
  <c r="L1505" i="4"/>
  <c r="K1505" i="4"/>
  <c r="J1505" i="4"/>
  <c r="I1505" i="4"/>
  <c r="G1505" i="4"/>
  <c r="AA1504" i="4"/>
  <c r="Z1504" i="4"/>
  <c r="Y1504" i="4"/>
  <c r="V1504" i="4"/>
  <c r="T1504" i="4"/>
  <c r="Q1504" i="4"/>
  <c r="P1504" i="4"/>
  <c r="N1504" i="4"/>
  <c r="M1504" i="4"/>
  <c r="L1504" i="4"/>
  <c r="K1504" i="4"/>
  <c r="J1504" i="4"/>
  <c r="I1504" i="4"/>
  <c r="G1504" i="4"/>
  <c r="AA1503" i="4"/>
  <c r="Z1503" i="4"/>
  <c r="Y1503" i="4"/>
  <c r="V1503" i="4"/>
  <c r="T1503" i="4"/>
  <c r="Q1503" i="4"/>
  <c r="P1503" i="4"/>
  <c r="N1503" i="4"/>
  <c r="M1503" i="4"/>
  <c r="L1503" i="4"/>
  <c r="K1503" i="4"/>
  <c r="J1503" i="4"/>
  <c r="I1503" i="4"/>
  <c r="G1503" i="4"/>
  <c r="AA1502" i="4"/>
  <c r="Z1502" i="4"/>
  <c r="Y1502" i="4"/>
  <c r="V1502" i="4"/>
  <c r="T1502" i="4"/>
  <c r="Q1502" i="4"/>
  <c r="P1502" i="4"/>
  <c r="N1502" i="4"/>
  <c r="M1502" i="4"/>
  <c r="L1502" i="4"/>
  <c r="K1502" i="4"/>
  <c r="J1502" i="4"/>
  <c r="I1502" i="4"/>
  <c r="G1502" i="4"/>
  <c r="AA1501" i="4"/>
  <c r="Z1501" i="4"/>
  <c r="Y1501" i="4"/>
  <c r="V1501" i="4"/>
  <c r="T1501" i="4"/>
  <c r="Q1501" i="4"/>
  <c r="P1501" i="4"/>
  <c r="N1501" i="4"/>
  <c r="M1501" i="4"/>
  <c r="L1501" i="4"/>
  <c r="K1501" i="4"/>
  <c r="J1501" i="4"/>
  <c r="I1501" i="4"/>
  <c r="G1501" i="4"/>
  <c r="AA1500" i="4"/>
  <c r="Z1500" i="4"/>
  <c r="Y1500" i="4"/>
  <c r="V1500" i="4"/>
  <c r="T1500" i="4"/>
  <c r="Q1500" i="4"/>
  <c r="P1500" i="4"/>
  <c r="N1500" i="4"/>
  <c r="M1500" i="4"/>
  <c r="L1500" i="4"/>
  <c r="K1500" i="4"/>
  <c r="J1500" i="4"/>
  <c r="I1500" i="4"/>
  <c r="G1500" i="4"/>
  <c r="AA1499" i="4"/>
  <c r="Z1499" i="4"/>
  <c r="Y1499" i="4"/>
  <c r="V1499" i="4"/>
  <c r="T1499" i="4"/>
  <c r="Q1499" i="4"/>
  <c r="P1499" i="4"/>
  <c r="N1499" i="4"/>
  <c r="M1499" i="4"/>
  <c r="L1499" i="4"/>
  <c r="K1499" i="4"/>
  <c r="J1499" i="4"/>
  <c r="I1499" i="4"/>
  <c r="G1499" i="4"/>
  <c r="AA1498" i="4"/>
  <c r="Z1498" i="4"/>
  <c r="Y1498" i="4"/>
  <c r="V1498" i="4"/>
  <c r="T1498" i="4"/>
  <c r="Q1498" i="4"/>
  <c r="P1498" i="4"/>
  <c r="N1498" i="4"/>
  <c r="M1498" i="4"/>
  <c r="L1498" i="4"/>
  <c r="K1498" i="4"/>
  <c r="J1498" i="4"/>
  <c r="I1498" i="4"/>
  <c r="G1498" i="4"/>
  <c r="AA1497" i="4"/>
  <c r="Z1497" i="4"/>
  <c r="Y1497" i="4"/>
  <c r="V1497" i="4"/>
  <c r="T1497" i="4"/>
  <c r="Q1497" i="4"/>
  <c r="P1497" i="4"/>
  <c r="N1497" i="4"/>
  <c r="M1497" i="4"/>
  <c r="L1497" i="4"/>
  <c r="K1497" i="4"/>
  <c r="J1497" i="4"/>
  <c r="I1497" i="4"/>
  <c r="G1497" i="4"/>
  <c r="AA1496" i="4"/>
  <c r="Z1496" i="4"/>
  <c r="Y1496" i="4"/>
  <c r="V1496" i="4"/>
  <c r="T1496" i="4"/>
  <c r="Q1496" i="4"/>
  <c r="P1496" i="4"/>
  <c r="N1496" i="4"/>
  <c r="M1496" i="4"/>
  <c r="L1496" i="4"/>
  <c r="K1496" i="4"/>
  <c r="J1496" i="4"/>
  <c r="I1496" i="4"/>
  <c r="G1496" i="4"/>
  <c r="AA1495" i="4"/>
  <c r="Z1495" i="4"/>
  <c r="Y1495" i="4"/>
  <c r="V1495" i="4"/>
  <c r="T1495" i="4"/>
  <c r="Q1495" i="4"/>
  <c r="P1495" i="4"/>
  <c r="N1495" i="4"/>
  <c r="M1495" i="4"/>
  <c r="L1495" i="4"/>
  <c r="K1495" i="4"/>
  <c r="J1495" i="4"/>
  <c r="I1495" i="4"/>
  <c r="G1495" i="4"/>
  <c r="AA1494" i="4"/>
  <c r="Z1494" i="4"/>
  <c r="Y1494" i="4"/>
  <c r="V1494" i="4"/>
  <c r="T1494" i="4"/>
  <c r="Q1494" i="4"/>
  <c r="P1494" i="4"/>
  <c r="N1494" i="4"/>
  <c r="M1494" i="4"/>
  <c r="L1494" i="4"/>
  <c r="K1494" i="4"/>
  <c r="J1494" i="4"/>
  <c r="I1494" i="4"/>
  <c r="G1494" i="4"/>
  <c r="AA1493" i="4"/>
  <c r="Z1493" i="4"/>
  <c r="Y1493" i="4"/>
  <c r="V1493" i="4"/>
  <c r="T1493" i="4"/>
  <c r="Q1493" i="4"/>
  <c r="P1493" i="4"/>
  <c r="N1493" i="4"/>
  <c r="M1493" i="4"/>
  <c r="L1493" i="4"/>
  <c r="K1493" i="4"/>
  <c r="J1493" i="4"/>
  <c r="I1493" i="4"/>
  <c r="G1493" i="4"/>
  <c r="AA1492" i="4"/>
  <c r="Z1492" i="4"/>
  <c r="Y1492" i="4"/>
  <c r="V1492" i="4"/>
  <c r="T1492" i="4"/>
  <c r="Q1492" i="4"/>
  <c r="P1492" i="4"/>
  <c r="N1492" i="4"/>
  <c r="M1492" i="4"/>
  <c r="L1492" i="4"/>
  <c r="K1492" i="4"/>
  <c r="J1492" i="4"/>
  <c r="I1492" i="4"/>
  <c r="G1492" i="4"/>
  <c r="AA1491" i="4"/>
  <c r="Z1491" i="4"/>
  <c r="Y1491" i="4"/>
  <c r="V1491" i="4"/>
  <c r="T1491" i="4"/>
  <c r="Q1491" i="4"/>
  <c r="P1491" i="4"/>
  <c r="N1491" i="4"/>
  <c r="M1491" i="4"/>
  <c r="L1491" i="4"/>
  <c r="K1491" i="4"/>
  <c r="J1491" i="4"/>
  <c r="I1491" i="4"/>
  <c r="G1491" i="4"/>
  <c r="AA1490" i="4"/>
  <c r="Z1490" i="4"/>
  <c r="Y1490" i="4"/>
  <c r="V1490" i="4"/>
  <c r="T1490" i="4"/>
  <c r="Q1490" i="4"/>
  <c r="P1490" i="4"/>
  <c r="N1490" i="4"/>
  <c r="M1490" i="4"/>
  <c r="L1490" i="4"/>
  <c r="K1490" i="4"/>
  <c r="J1490" i="4"/>
  <c r="I1490" i="4"/>
  <c r="G1490" i="4"/>
  <c r="AA1489" i="4"/>
  <c r="Z1489" i="4"/>
  <c r="Y1489" i="4"/>
  <c r="V1489" i="4"/>
  <c r="T1489" i="4"/>
  <c r="Q1489" i="4"/>
  <c r="P1489" i="4"/>
  <c r="N1489" i="4"/>
  <c r="M1489" i="4"/>
  <c r="L1489" i="4"/>
  <c r="K1489" i="4"/>
  <c r="J1489" i="4"/>
  <c r="I1489" i="4"/>
  <c r="G1489" i="4"/>
  <c r="AA1488" i="4"/>
  <c r="Z1488" i="4"/>
  <c r="Y1488" i="4"/>
  <c r="V1488" i="4"/>
  <c r="T1488" i="4"/>
  <c r="Q1488" i="4"/>
  <c r="P1488" i="4"/>
  <c r="N1488" i="4"/>
  <c r="M1488" i="4"/>
  <c r="L1488" i="4"/>
  <c r="K1488" i="4"/>
  <c r="J1488" i="4"/>
  <c r="I1488" i="4"/>
  <c r="G1488" i="4"/>
  <c r="AA1487" i="4"/>
  <c r="Z1487" i="4"/>
  <c r="Y1487" i="4"/>
  <c r="V1487" i="4"/>
  <c r="T1487" i="4"/>
  <c r="Q1487" i="4"/>
  <c r="P1487" i="4"/>
  <c r="N1487" i="4"/>
  <c r="M1487" i="4"/>
  <c r="L1487" i="4"/>
  <c r="K1487" i="4"/>
  <c r="J1487" i="4"/>
  <c r="I1487" i="4"/>
  <c r="G1487" i="4"/>
  <c r="AA1486" i="4"/>
  <c r="Z1486" i="4"/>
  <c r="Y1486" i="4"/>
  <c r="V1486" i="4"/>
  <c r="T1486" i="4"/>
  <c r="Q1486" i="4"/>
  <c r="P1486" i="4"/>
  <c r="N1486" i="4"/>
  <c r="M1486" i="4"/>
  <c r="L1486" i="4"/>
  <c r="K1486" i="4"/>
  <c r="J1486" i="4"/>
  <c r="I1486" i="4"/>
  <c r="G1486" i="4"/>
  <c r="AA1485" i="4"/>
  <c r="Z1485" i="4"/>
  <c r="Y1485" i="4"/>
  <c r="V1485" i="4"/>
  <c r="T1485" i="4"/>
  <c r="Q1485" i="4"/>
  <c r="P1485" i="4"/>
  <c r="N1485" i="4"/>
  <c r="M1485" i="4"/>
  <c r="L1485" i="4"/>
  <c r="K1485" i="4"/>
  <c r="J1485" i="4"/>
  <c r="I1485" i="4"/>
  <c r="G1485" i="4"/>
  <c r="AA1484" i="4"/>
  <c r="Z1484" i="4"/>
  <c r="Y1484" i="4"/>
  <c r="V1484" i="4"/>
  <c r="T1484" i="4"/>
  <c r="Q1484" i="4"/>
  <c r="P1484" i="4"/>
  <c r="N1484" i="4"/>
  <c r="M1484" i="4"/>
  <c r="L1484" i="4"/>
  <c r="K1484" i="4"/>
  <c r="J1484" i="4"/>
  <c r="I1484" i="4"/>
  <c r="G1484" i="4"/>
  <c r="AA1483" i="4"/>
  <c r="Z1483" i="4"/>
  <c r="Y1483" i="4"/>
  <c r="V1483" i="4"/>
  <c r="T1483" i="4"/>
  <c r="Q1483" i="4"/>
  <c r="P1483" i="4"/>
  <c r="N1483" i="4"/>
  <c r="M1483" i="4"/>
  <c r="L1483" i="4"/>
  <c r="K1483" i="4"/>
  <c r="J1483" i="4"/>
  <c r="I1483" i="4"/>
  <c r="G1483" i="4"/>
  <c r="AA1482" i="4"/>
  <c r="Z1482" i="4"/>
  <c r="Y1482" i="4"/>
  <c r="V1482" i="4"/>
  <c r="T1482" i="4"/>
  <c r="Q1482" i="4"/>
  <c r="P1482" i="4"/>
  <c r="N1482" i="4"/>
  <c r="M1482" i="4"/>
  <c r="L1482" i="4"/>
  <c r="K1482" i="4"/>
  <c r="J1482" i="4"/>
  <c r="I1482" i="4"/>
  <c r="G1482" i="4"/>
  <c r="AA1481" i="4"/>
  <c r="Z1481" i="4"/>
  <c r="Y1481" i="4"/>
  <c r="V1481" i="4"/>
  <c r="T1481" i="4"/>
  <c r="Q1481" i="4"/>
  <c r="P1481" i="4"/>
  <c r="N1481" i="4"/>
  <c r="M1481" i="4"/>
  <c r="L1481" i="4"/>
  <c r="K1481" i="4"/>
  <c r="J1481" i="4"/>
  <c r="I1481" i="4"/>
  <c r="G1481" i="4"/>
  <c r="AA1480" i="4"/>
  <c r="Z1480" i="4"/>
  <c r="Y1480" i="4"/>
  <c r="V1480" i="4"/>
  <c r="T1480" i="4"/>
  <c r="Q1480" i="4"/>
  <c r="P1480" i="4"/>
  <c r="N1480" i="4"/>
  <c r="M1480" i="4"/>
  <c r="L1480" i="4"/>
  <c r="K1480" i="4"/>
  <c r="J1480" i="4"/>
  <c r="I1480" i="4"/>
  <c r="G1480" i="4"/>
  <c r="AA1479" i="4"/>
  <c r="Z1479" i="4"/>
  <c r="Y1479" i="4"/>
  <c r="V1479" i="4"/>
  <c r="T1479" i="4"/>
  <c r="Q1479" i="4"/>
  <c r="P1479" i="4"/>
  <c r="N1479" i="4"/>
  <c r="M1479" i="4"/>
  <c r="L1479" i="4"/>
  <c r="K1479" i="4"/>
  <c r="J1479" i="4"/>
  <c r="I1479" i="4"/>
  <c r="G1479" i="4"/>
  <c r="AA1478" i="4"/>
  <c r="Z1478" i="4"/>
  <c r="Y1478" i="4"/>
  <c r="V1478" i="4"/>
  <c r="T1478" i="4"/>
  <c r="Q1478" i="4"/>
  <c r="P1478" i="4"/>
  <c r="N1478" i="4"/>
  <c r="M1478" i="4"/>
  <c r="L1478" i="4"/>
  <c r="K1478" i="4"/>
  <c r="J1478" i="4"/>
  <c r="I1478" i="4"/>
  <c r="G1478" i="4"/>
  <c r="AA1477" i="4"/>
  <c r="Z1477" i="4"/>
  <c r="Y1477" i="4"/>
  <c r="V1477" i="4"/>
  <c r="T1477" i="4"/>
  <c r="Q1477" i="4"/>
  <c r="P1477" i="4"/>
  <c r="N1477" i="4"/>
  <c r="M1477" i="4"/>
  <c r="L1477" i="4"/>
  <c r="K1477" i="4"/>
  <c r="J1477" i="4"/>
  <c r="I1477" i="4"/>
  <c r="G1477" i="4"/>
  <c r="AA1476" i="4"/>
  <c r="Z1476" i="4"/>
  <c r="Y1476" i="4"/>
  <c r="V1476" i="4"/>
  <c r="T1476" i="4"/>
  <c r="Q1476" i="4"/>
  <c r="P1476" i="4"/>
  <c r="N1476" i="4"/>
  <c r="M1476" i="4"/>
  <c r="L1476" i="4"/>
  <c r="K1476" i="4"/>
  <c r="J1476" i="4"/>
  <c r="I1476" i="4"/>
  <c r="G1476" i="4"/>
  <c r="AA1475" i="4"/>
  <c r="Z1475" i="4"/>
  <c r="Y1475" i="4"/>
  <c r="V1475" i="4"/>
  <c r="T1475" i="4"/>
  <c r="Q1475" i="4"/>
  <c r="P1475" i="4"/>
  <c r="N1475" i="4"/>
  <c r="M1475" i="4"/>
  <c r="L1475" i="4"/>
  <c r="K1475" i="4"/>
  <c r="J1475" i="4"/>
  <c r="I1475" i="4"/>
  <c r="G1475" i="4"/>
  <c r="AA1474" i="4"/>
  <c r="Z1474" i="4"/>
  <c r="Y1474" i="4"/>
  <c r="V1474" i="4"/>
  <c r="T1474" i="4"/>
  <c r="Q1474" i="4"/>
  <c r="P1474" i="4"/>
  <c r="N1474" i="4"/>
  <c r="M1474" i="4"/>
  <c r="L1474" i="4"/>
  <c r="K1474" i="4"/>
  <c r="J1474" i="4"/>
  <c r="I1474" i="4"/>
  <c r="G1474" i="4"/>
  <c r="AA1473" i="4"/>
  <c r="Z1473" i="4"/>
  <c r="Y1473" i="4"/>
  <c r="V1473" i="4"/>
  <c r="T1473" i="4"/>
  <c r="Q1473" i="4"/>
  <c r="P1473" i="4"/>
  <c r="N1473" i="4"/>
  <c r="M1473" i="4"/>
  <c r="L1473" i="4"/>
  <c r="K1473" i="4"/>
  <c r="J1473" i="4"/>
  <c r="I1473" i="4"/>
  <c r="G1473" i="4"/>
  <c r="AA1472" i="4"/>
  <c r="Z1472" i="4"/>
  <c r="Y1472" i="4"/>
  <c r="V1472" i="4"/>
  <c r="T1472" i="4"/>
  <c r="Q1472" i="4"/>
  <c r="P1472" i="4"/>
  <c r="N1472" i="4"/>
  <c r="M1472" i="4"/>
  <c r="L1472" i="4"/>
  <c r="K1472" i="4"/>
  <c r="J1472" i="4"/>
  <c r="I1472" i="4"/>
  <c r="G1472" i="4"/>
  <c r="AA1471" i="4"/>
  <c r="Z1471" i="4"/>
  <c r="Y1471" i="4"/>
  <c r="V1471" i="4"/>
  <c r="T1471" i="4"/>
  <c r="Q1471" i="4"/>
  <c r="P1471" i="4"/>
  <c r="N1471" i="4"/>
  <c r="M1471" i="4"/>
  <c r="L1471" i="4"/>
  <c r="K1471" i="4"/>
  <c r="J1471" i="4"/>
  <c r="I1471" i="4"/>
  <c r="G1471" i="4"/>
  <c r="AA1470" i="4"/>
  <c r="Z1470" i="4"/>
  <c r="Y1470" i="4"/>
  <c r="V1470" i="4"/>
  <c r="T1470" i="4"/>
  <c r="Q1470" i="4"/>
  <c r="P1470" i="4"/>
  <c r="N1470" i="4"/>
  <c r="M1470" i="4"/>
  <c r="L1470" i="4"/>
  <c r="K1470" i="4"/>
  <c r="J1470" i="4"/>
  <c r="I1470" i="4"/>
  <c r="G1470" i="4"/>
  <c r="AA1469" i="4"/>
  <c r="Z1469" i="4"/>
  <c r="Y1469" i="4"/>
  <c r="V1469" i="4"/>
  <c r="T1469" i="4"/>
  <c r="Q1469" i="4"/>
  <c r="P1469" i="4"/>
  <c r="N1469" i="4"/>
  <c r="M1469" i="4"/>
  <c r="L1469" i="4"/>
  <c r="K1469" i="4"/>
  <c r="J1469" i="4"/>
  <c r="I1469" i="4"/>
  <c r="G1469" i="4"/>
  <c r="AA1468" i="4"/>
  <c r="Z1468" i="4"/>
  <c r="Y1468" i="4"/>
  <c r="V1468" i="4"/>
  <c r="T1468" i="4"/>
  <c r="Q1468" i="4"/>
  <c r="P1468" i="4"/>
  <c r="N1468" i="4"/>
  <c r="M1468" i="4"/>
  <c r="L1468" i="4"/>
  <c r="K1468" i="4"/>
  <c r="J1468" i="4"/>
  <c r="I1468" i="4"/>
  <c r="G1468" i="4"/>
  <c r="AA1467" i="4"/>
  <c r="Z1467" i="4"/>
  <c r="Y1467" i="4"/>
  <c r="V1467" i="4"/>
  <c r="T1467" i="4"/>
  <c r="Q1467" i="4"/>
  <c r="P1467" i="4"/>
  <c r="N1467" i="4"/>
  <c r="M1467" i="4"/>
  <c r="L1467" i="4"/>
  <c r="K1467" i="4"/>
  <c r="J1467" i="4"/>
  <c r="I1467" i="4"/>
  <c r="G1467" i="4"/>
  <c r="AA1466" i="4"/>
  <c r="Z1466" i="4"/>
  <c r="Y1466" i="4"/>
  <c r="V1466" i="4"/>
  <c r="T1466" i="4"/>
  <c r="Q1466" i="4"/>
  <c r="P1466" i="4"/>
  <c r="N1466" i="4"/>
  <c r="M1466" i="4"/>
  <c r="L1466" i="4"/>
  <c r="K1466" i="4"/>
  <c r="J1466" i="4"/>
  <c r="I1466" i="4"/>
  <c r="G1466" i="4"/>
  <c r="AA1465" i="4"/>
  <c r="Z1465" i="4"/>
  <c r="Y1465" i="4"/>
  <c r="V1465" i="4"/>
  <c r="T1465" i="4"/>
  <c r="Q1465" i="4"/>
  <c r="P1465" i="4"/>
  <c r="N1465" i="4"/>
  <c r="M1465" i="4"/>
  <c r="L1465" i="4"/>
  <c r="K1465" i="4"/>
  <c r="J1465" i="4"/>
  <c r="I1465" i="4"/>
  <c r="G1465" i="4"/>
  <c r="AA1464" i="4"/>
  <c r="Z1464" i="4"/>
  <c r="Y1464" i="4"/>
  <c r="V1464" i="4"/>
  <c r="T1464" i="4"/>
  <c r="Q1464" i="4"/>
  <c r="P1464" i="4"/>
  <c r="N1464" i="4"/>
  <c r="M1464" i="4"/>
  <c r="L1464" i="4"/>
  <c r="K1464" i="4"/>
  <c r="J1464" i="4"/>
  <c r="I1464" i="4"/>
  <c r="G1464" i="4"/>
  <c r="AA1463" i="4"/>
  <c r="Z1463" i="4"/>
  <c r="Y1463" i="4"/>
  <c r="V1463" i="4"/>
  <c r="T1463" i="4"/>
  <c r="Q1463" i="4"/>
  <c r="P1463" i="4"/>
  <c r="N1463" i="4"/>
  <c r="M1463" i="4"/>
  <c r="L1463" i="4"/>
  <c r="K1463" i="4"/>
  <c r="J1463" i="4"/>
  <c r="I1463" i="4"/>
  <c r="G1463" i="4"/>
  <c r="AA1462" i="4"/>
  <c r="Z1462" i="4"/>
  <c r="Y1462" i="4"/>
  <c r="V1462" i="4"/>
  <c r="T1462" i="4"/>
  <c r="Q1462" i="4"/>
  <c r="P1462" i="4"/>
  <c r="N1462" i="4"/>
  <c r="M1462" i="4"/>
  <c r="L1462" i="4"/>
  <c r="K1462" i="4"/>
  <c r="J1462" i="4"/>
  <c r="I1462" i="4"/>
  <c r="G1462" i="4"/>
  <c r="AA1461" i="4"/>
  <c r="Z1461" i="4"/>
  <c r="Y1461" i="4"/>
  <c r="V1461" i="4"/>
  <c r="T1461" i="4"/>
  <c r="Q1461" i="4"/>
  <c r="P1461" i="4"/>
  <c r="N1461" i="4"/>
  <c r="M1461" i="4"/>
  <c r="L1461" i="4"/>
  <c r="K1461" i="4"/>
  <c r="J1461" i="4"/>
  <c r="I1461" i="4"/>
  <c r="G1461" i="4"/>
  <c r="AA1460" i="4"/>
  <c r="Z1460" i="4"/>
  <c r="Y1460" i="4"/>
  <c r="V1460" i="4"/>
  <c r="T1460" i="4"/>
  <c r="Q1460" i="4"/>
  <c r="P1460" i="4"/>
  <c r="N1460" i="4"/>
  <c r="M1460" i="4"/>
  <c r="L1460" i="4"/>
  <c r="K1460" i="4"/>
  <c r="J1460" i="4"/>
  <c r="I1460" i="4"/>
  <c r="G1460" i="4"/>
  <c r="W1458" i="4"/>
  <c r="AA1453" i="4"/>
  <c r="Z1453" i="4"/>
  <c r="Y1453" i="4"/>
  <c r="X1453" i="4"/>
  <c r="W1453" i="4"/>
  <c r="V1453" i="4"/>
  <c r="R1453" i="4"/>
  <c r="Q1453" i="4"/>
  <c r="P1453" i="4"/>
  <c r="O1453" i="4"/>
  <c r="N1453" i="4"/>
  <c r="M1453" i="4"/>
  <c r="L1453" i="4"/>
  <c r="K1453" i="4"/>
  <c r="J1453" i="4"/>
  <c r="I1453" i="4"/>
  <c r="G1453" i="4"/>
  <c r="E1453" i="4"/>
  <c r="AA1452" i="4"/>
  <c r="Z1452" i="4"/>
  <c r="Y1452" i="4"/>
  <c r="V1452" i="4"/>
  <c r="T1452" i="4"/>
  <c r="Q1452" i="4"/>
  <c r="P1452" i="4"/>
  <c r="N1452" i="4"/>
  <c r="M1452" i="4"/>
  <c r="L1452" i="4"/>
  <c r="K1452" i="4"/>
  <c r="J1452" i="4"/>
  <c r="I1452" i="4"/>
  <c r="G1452" i="4"/>
  <c r="AA1451" i="4"/>
  <c r="Z1451" i="4"/>
  <c r="Y1451" i="4"/>
  <c r="V1451" i="4"/>
  <c r="T1451" i="4"/>
  <c r="Q1451" i="4"/>
  <c r="P1451" i="4"/>
  <c r="N1451" i="4"/>
  <c r="M1451" i="4"/>
  <c r="L1451" i="4"/>
  <c r="K1451" i="4"/>
  <c r="J1451" i="4"/>
  <c r="I1451" i="4"/>
  <c r="G1451" i="4"/>
  <c r="AA1450" i="4"/>
  <c r="Z1450" i="4"/>
  <c r="Y1450" i="4"/>
  <c r="V1450" i="4"/>
  <c r="T1450" i="4"/>
  <c r="Q1450" i="4"/>
  <c r="P1450" i="4"/>
  <c r="N1450" i="4"/>
  <c r="M1450" i="4"/>
  <c r="L1450" i="4"/>
  <c r="K1450" i="4"/>
  <c r="J1450" i="4"/>
  <c r="I1450" i="4"/>
  <c r="G1450" i="4"/>
  <c r="AA1449" i="4"/>
  <c r="Z1449" i="4"/>
  <c r="Y1449" i="4"/>
  <c r="V1449" i="4"/>
  <c r="T1449" i="4"/>
  <c r="Q1449" i="4"/>
  <c r="P1449" i="4"/>
  <c r="N1449" i="4"/>
  <c r="M1449" i="4"/>
  <c r="L1449" i="4"/>
  <c r="K1449" i="4"/>
  <c r="J1449" i="4"/>
  <c r="I1449" i="4"/>
  <c r="G1449" i="4"/>
  <c r="AA1448" i="4"/>
  <c r="Z1448" i="4"/>
  <c r="Y1448" i="4"/>
  <c r="V1448" i="4"/>
  <c r="T1448" i="4"/>
  <c r="Q1448" i="4"/>
  <c r="P1448" i="4"/>
  <c r="N1448" i="4"/>
  <c r="M1448" i="4"/>
  <c r="L1448" i="4"/>
  <c r="K1448" i="4"/>
  <c r="J1448" i="4"/>
  <c r="I1448" i="4"/>
  <c r="G1448" i="4"/>
  <c r="AA1447" i="4"/>
  <c r="Z1447" i="4"/>
  <c r="Y1447" i="4"/>
  <c r="V1447" i="4"/>
  <c r="T1447" i="4"/>
  <c r="Q1447" i="4"/>
  <c r="P1447" i="4"/>
  <c r="N1447" i="4"/>
  <c r="M1447" i="4"/>
  <c r="L1447" i="4"/>
  <c r="K1447" i="4"/>
  <c r="J1447" i="4"/>
  <c r="I1447" i="4"/>
  <c r="G1447" i="4"/>
  <c r="AA1446" i="4"/>
  <c r="Z1446" i="4"/>
  <c r="Y1446" i="4"/>
  <c r="V1446" i="4"/>
  <c r="T1446" i="4"/>
  <c r="Q1446" i="4"/>
  <c r="P1446" i="4"/>
  <c r="N1446" i="4"/>
  <c r="M1446" i="4"/>
  <c r="L1446" i="4"/>
  <c r="K1446" i="4"/>
  <c r="J1446" i="4"/>
  <c r="I1446" i="4"/>
  <c r="G1446" i="4"/>
  <c r="AA1445" i="4"/>
  <c r="Z1445" i="4"/>
  <c r="Y1445" i="4"/>
  <c r="V1445" i="4"/>
  <c r="T1445" i="4"/>
  <c r="Q1445" i="4"/>
  <c r="P1445" i="4"/>
  <c r="N1445" i="4"/>
  <c r="M1445" i="4"/>
  <c r="L1445" i="4"/>
  <c r="K1445" i="4"/>
  <c r="J1445" i="4"/>
  <c r="I1445" i="4"/>
  <c r="G1445" i="4"/>
  <c r="AA1444" i="4"/>
  <c r="Z1444" i="4"/>
  <c r="Y1444" i="4"/>
  <c r="V1444" i="4"/>
  <c r="T1444" i="4"/>
  <c r="Q1444" i="4"/>
  <c r="P1444" i="4"/>
  <c r="N1444" i="4"/>
  <c r="M1444" i="4"/>
  <c r="L1444" i="4"/>
  <c r="K1444" i="4"/>
  <c r="J1444" i="4"/>
  <c r="I1444" i="4"/>
  <c r="G1444" i="4"/>
  <c r="AA1443" i="4"/>
  <c r="Z1443" i="4"/>
  <c r="Y1443" i="4"/>
  <c r="V1443" i="4"/>
  <c r="T1443" i="4"/>
  <c r="Q1443" i="4"/>
  <c r="P1443" i="4"/>
  <c r="N1443" i="4"/>
  <c r="M1443" i="4"/>
  <c r="L1443" i="4"/>
  <c r="K1443" i="4"/>
  <c r="J1443" i="4"/>
  <c r="I1443" i="4"/>
  <c r="G1443" i="4"/>
  <c r="AA1442" i="4"/>
  <c r="Z1442" i="4"/>
  <c r="Y1442" i="4"/>
  <c r="V1442" i="4"/>
  <c r="T1442" i="4"/>
  <c r="Q1442" i="4"/>
  <c r="P1442" i="4"/>
  <c r="N1442" i="4"/>
  <c r="M1442" i="4"/>
  <c r="L1442" i="4"/>
  <c r="K1442" i="4"/>
  <c r="J1442" i="4"/>
  <c r="I1442" i="4"/>
  <c r="G1442" i="4"/>
  <c r="AA1441" i="4"/>
  <c r="Z1441" i="4"/>
  <c r="Y1441" i="4"/>
  <c r="V1441" i="4"/>
  <c r="T1441" i="4"/>
  <c r="Q1441" i="4"/>
  <c r="P1441" i="4"/>
  <c r="N1441" i="4"/>
  <c r="M1441" i="4"/>
  <c r="L1441" i="4"/>
  <c r="K1441" i="4"/>
  <c r="J1441" i="4"/>
  <c r="I1441" i="4"/>
  <c r="G1441" i="4"/>
  <c r="AA1440" i="4"/>
  <c r="Z1440" i="4"/>
  <c r="Y1440" i="4"/>
  <c r="V1440" i="4"/>
  <c r="T1440" i="4"/>
  <c r="Q1440" i="4"/>
  <c r="P1440" i="4"/>
  <c r="N1440" i="4"/>
  <c r="M1440" i="4"/>
  <c r="L1440" i="4"/>
  <c r="K1440" i="4"/>
  <c r="J1440" i="4"/>
  <c r="I1440" i="4"/>
  <c r="G1440" i="4"/>
  <c r="AA1439" i="4"/>
  <c r="Z1439" i="4"/>
  <c r="Y1439" i="4"/>
  <c r="V1439" i="4"/>
  <c r="T1439" i="4"/>
  <c r="Q1439" i="4"/>
  <c r="P1439" i="4"/>
  <c r="N1439" i="4"/>
  <c r="M1439" i="4"/>
  <c r="L1439" i="4"/>
  <c r="K1439" i="4"/>
  <c r="J1439" i="4"/>
  <c r="I1439" i="4"/>
  <c r="G1439" i="4"/>
  <c r="AA1438" i="4"/>
  <c r="Z1438" i="4"/>
  <c r="Y1438" i="4"/>
  <c r="V1438" i="4"/>
  <c r="T1438" i="4"/>
  <c r="Q1438" i="4"/>
  <c r="P1438" i="4"/>
  <c r="N1438" i="4"/>
  <c r="M1438" i="4"/>
  <c r="L1438" i="4"/>
  <c r="K1438" i="4"/>
  <c r="J1438" i="4"/>
  <c r="I1438" i="4"/>
  <c r="G1438" i="4"/>
  <c r="AA1437" i="4"/>
  <c r="Z1437" i="4"/>
  <c r="Y1437" i="4"/>
  <c r="V1437" i="4"/>
  <c r="T1437" i="4"/>
  <c r="Q1437" i="4"/>
  <c r="P1437" i="4"/>
  <c r="N1437" i="4"/>
  <c r="M1437" i="4"/>
  <c r="L1437" i="4"/>
  <c r="K1437" i="4"/>
  <c r="J1437" i="4"/>
  <c r="I1437" i="4"/>
  <c r="G1437" i="4"/>
  <c r="AA1436" i="4"/>
  <c r="Z1436" i="4"/>
  <c r="Y1436" i="4"/>
  <c r="V1436" i="4"/>
  <c r="T1436" i="4"/>
  <c r="Q1436" i="4"/>
  <c r="P1436" i="4"/>
  <c r="N1436" i="4"/>
  <c r="M1436" i="4"/>
  <c r="L1436" i="4"/>
  <c r="K1436" i="4"/>
  <c r="J1436" i="4"/>
  <c r="I1436" i="4"/>
  <c r="G1436" i="4"/>
  <c r="AA1435" i="4"/>
  <c r="Z1435" i="4"/>
  <c r="Y1435" i="4"/>
  <c r="V1435" i="4"/>
  <c r="T1435" i="4"/>
  <c r="Q1435" i="4"/>
  <c r="P1435" i="4"/>
  <c r="N1435" i="4"/>
  <c r="M1435" i="4"/>
  <c r="L1435" i="4"/>
  <c r="K1435" i="4"/>
  <c r="J1435" i="4"/>
  <c r="I1435" i="4"/>
  <c r="G1435" i="4"/>
  <c r="AA1434" i="4"/>
  <c r="Z1434" i="4"/>
  <c r="Y1434" i="4"/>
  <c r="V1434" i="4"/>
  <c r="T1434" i="4"/>
  <c r="Q1434" i="4"/>
  <c r="P1434" i="4"/>
  <c r="N1434" i="4"/>
  <c r="M1434" i="4"/>
  <c r="L1434" i="4"/>
  <c r="K1434" i="4"/>
  <c r="J1434" i="4"/>
  <c r="I1434" i="4"/>
  <c r="G1434" i="4"/>
  <c r="AA1433" i="4"/>
  <c r="Z1433" i="4"/>
  <c r="Y1433" i="4"/>
  <c r="V1433" i="4"/>
  <c r="T1433" i="4"/>
  <c r="Q1433" i="4"/>
  <c r="P1433" i="4"/>
  <c r="N1433" i="4"/>
  <c r="M1433" i="4"/>
  <c r="L1433" i="4"/>
  <c r="K1433" i="4"/>
  <c r="J1433" i="4"/>
  <c r="I1433" i="4"/>
  <c r="G1433" i="4"/>
  <c r="AA1432" i="4"/>
  <c r="Z1432" i="4"/>
  <c r="Y1432" i="4"/>
  <c r="V1432" i="4"/>
  <c r="T1432" i="4"/>
  <c r="Q1432" i="4"/>
  <c r="P1432" i="4"/>
  <c r="N1432" i="4"/>
  <c r="M1432" i="4"/>
  <c r="L1432" i="4"/>
  <c r="K1432" i="4"/>
  <c r="J1432" i="4"/>
  <c r="I1432" i="4"/>
  <c r="G1432" i="4"/>
  <c r="AA1431" i="4"/>
  <c r="Z1431" i="4"/>
  <c r="Y1431" i="4"/>
  <c r="V1431" i="4"/>
  <c r="T1431" i="4"/>
  <c r="Q1431" i="4"/>
  <c r="P1431" i="4"/>
  <c r="N1431" i="4"/>
  <c r="M1431" i="4"/>
  <c r="L1431" i="4"/>
  <c r="K1431" i="4"/>
  <c r="J1431" i="4"/>
  <c r="I1431" i="4"/>
  <c r="G1431" i="4"/>
  <c r="AA1430" i="4"/>
  <c r="Z1430" i="4"/>
  <c r="Y1430" i="4"/>
  <c r="V1430" i="4"/>
  <c r="T1430" i="4"/>
  <c r="Q1430" i="4"/>
  <c r="P1430" i="4"/>
  <c r="N1430" i="4"/>
  <c r="M1430" i="4"/>
  <c r="L1430" i="4"/>
  <c r="K1430" i="4"/>
  <c r="J1430" i="4"/>
  <c r="I1430" i="4"/>
  <c r="G1430" i="4"/>
  <c r="AA1429" i="4"/>
  <c r="Z1429" i="4"/>
  <c r="Y1429" i="4"/>
  <c r="V1429" i="4"/>
  <c r="T1429" i="4"/>
  <c r="Q1429" i="4"/>
  <c r="P1429" i="4"/>
  <c r="N1429" i="4"/>
  <c r="M1429" i="4"/>
  <c r="L1429" i="4"/>
  <c r="K1429" i="4"/>
  <c r="J1429" i="4"/>
  <c r="I1429" i="4"/>
  <c r="G1429" i="4"/>
  <c r="AA1428" i="4"/>
  <c r="Z1428" i="4"/>
  <c r="Y1428" i="4"/>
  <c r="V1428" i="4"/>
  <c r="T1428" i="4"/>
  <c r="Q1428" i="4"/>
  <c r="P1428" i="4"/>
  <c r="N1428" i="4"/>
  <c r="M1428" i="4"/>
  <c r="L1428" i="4"/>
  <c r="K1428" i="4"/>
  <c r="J1428" i="4"/>
  <c r="I1428" i="4"/>
  <c r="G1428" i="4"/>
  <c r="AA1427" i="4"/>
  <c r="Z1427" i="4"/>
  <c r="Y1427" i="4"/>
  <c r="V1427" i="4"/>
  <c r="T1427" i="4"/>
  <c r="Q1427" i="4"/>
  <c r="P1427" i="4"/>
  <c r="N1427" i="4"/>
  <c r="M1427" i="4"/>
  <c r="L1427" i="4"/>
  <c r="K1427" i="4"/>
  <c r="J1427" i="4"/>
  <c r="I1427" i="4"/>
  <c r="G1427" i="4"/>
  <c r="AA1426" i="4"/>
  <c r="Z1426" i="4"/>
  <c r="Y1426" i="4"/>
  <c r="V1426" i="4"/>
  <c r="T1426" i="4"/>
  <c r="Q1426" i="4"/>
  <c r="P1426" i="4"/>
  <c r="N1426" i="4"/>
  <c r="M1426" i="4"/>
  <c r="L1426" i="4"/>
  <c r="K1426" i="4"/>
  <c r="J1426" i="4"/>
  <c r="I1426" i="4"/>
  <c r="G1426" i="4"/>
  <c r="AA1425" i="4"/>
  <c r="Z1425" i="4"/>
  <c r="Y1425" i="4"/>
  <c r="V1425" i="4"/>
  <c r="T1425" i="4"/>
  <c r="Q1425" i="4"/>
  <c r="P1425" i="4"/>
  <c r="N1425" i="4"/>
  <c r="M1425" i="4"/>
  <c r="L1425" i="4"/>
  <c r="K1425" i="4"/>
  <c r="J1425" i="4"/>
  <c r="I1425" i="4"/>
  <c r="G1425" i="4"/>
  <c r="AA1424" i="4"/>
  <c r="Z1424" i="4"/>
  <c r="Y1424" i="4"/>
  <c r="V1424" i="4"/>
  <c r="T1424" i="4"/>
  <c r="Q1424" i="4"/>
  <c r="P1424" i="4"/>
  <c r="N1424" i="4"/>
  <c r="M1424" i="4"/>
  <c r="L1424" i="4"/>
  <c r="K1424" i="4"/>
  <c r="J1424" i="4"/>
  <c r="I1424" i="4"/>
  <c r="G1424" i="4"/>
  <c r="AA1423" i="4"/>
  <c r="Z1423" i="4"/>
  <c r="Y1423" i="4"/>
  <c r="V1423" i="4"/>
  <c r="T1423" i="4"/>
  <c r="Q1423" i="4"/>
  <c r="P1423" i="4"/>
  <c r="N1423" i="4"/>
  <c r="M1423" i="4"/>
  <c r="L1423" i="4"/>
  <c r="K1423" i="4"/>
  <c r="J1423" i="4"/>
  <c r="I1423" i="4"/>
  <c r="G1423" i="4"/>
  <c r="AA1422" i="4"/>
  <c r="Z1422" i="4"/>
  <c r="Y1422" i="4"/>
  <c r="V1422" i="4"/>
  <c r="T1422" i="4"/>
  <c r="Q1422" i="4"/>
  <c r="P1422" i="4"/>
  <c r="N1422" i="4"/>
  <c r="M1422" i="4"/>
  <c r="L1422" i="4"/>
  <c r="K1422" i="4"/>
  <c r="J1422" i="4"/>
  <c r="I1422" i="4"/>
  <c r="G1422" i="4"/>
  <c r="AA1421" i="4"/>
  <c r="Z1421" i="4"/>
  <c r="Y1421" i="4"/>
  <c r="V1421" i="4"/>
  <c r="T1421" i="4"/>
  <c r="Q1421" i="4"/>
  <c r="P1421" i="4"/>
  <c r="N1421" i="4"/>
  <c r="M1421" i="4"/>
  <c r="L1421" i="4"/>
  <c r="K1421" i="4"/>
  <c r="J1421" i="4"/>
  <c r="I1421" i="4"/>
  <c r="G1421" i="4"/>
  <c r="AA1420" i="4"/>
  <c r="Z1420" i="4"/>
  <c r="Y1420" i="4"/>
  <c r="V1420" i="4"/>
  <c r="T1420" i="4"/>
  <c r="Q1420" i="4"/>
  <c r="P1420" i="4"/>
  <c r="N1420" i="4"/>
  <c r="M1420" i="4"/>
  <c r="L1420" i="4"/>
  <c r="K1420" i="4"/>
  <c r="J1420" i="4"/>
  <c r="I1420" i="4"/>
  <c r="G1420" i="4"/>
  <c r="AA1419" i="4"/>
  <c r="Z1419" i="4"/>
  <c r="Y1419" i="4"/>
  <c r="V1419" i="4"/>
  <c r="T1419" i="4"/>
  <c r="Q1419" i="4"/>
  <c r="P1419" i="4"/>
  <c r="N1419" i="4"/>
  <c r="M1419" i="4"/>
  <c r="L1419" i="4"/>
  <c r="K1419" i="4"/>
  <c r="J1419" i="4"/>
  <c r="I1419" i="4"/>
  <c r="G1419" i="4"/>
  <c r="AA1418" i="4"/>
  <c r="Z1418" i="4"/>
  <c r="Y1418" i="4"/>
  <c r="V1418" i="4"/>
  <c r="T1418" i="4"/>
  <c r="Q1418" i="4"/>
  <c r="P1418" i="4"/>
  <c r="N1418" i="4"/>
  <c r="M1418" i="4"/>
  <c r="L1418" i="4"/>
  <c r="K1418" i="4"/>
  <c r="J1418" i="4"/>
  <c r="I1418" i="4"/>
  <c r="G1418" i="4"/>
  <c r="AA1417" i="4"/>
  <c r="Z1417" i="4"/>
  <c r="Y1417" i="4"/>
  <c r="V1417" i="4"/>
  <c r="T1417" i="4"/>
  <c r="Q1417" i="4"/>
  <c r="P1417" i="4"/>
  <c r="N1417" i="4"/>
  <c r="M1417" i="4"/>
  <c r="L1417" i="4"/>
  <c r="K1417" i="4"/>
  <c r="J1417" i="4"/>
  <c r="I1417" i="4"/>
  <c r="G1417" i="4"/>
  <c r="AA1416" i="4"/>
  <c r="Z1416" i="4"/>
  <c r="Y1416" i="4"/>
  <c r="V1416" i="4"/>
  <c r="T1416" i="4"/>
  <c r="Q1416" i="4"/>
  <c r="P1416" i="4"/>
  <c r="N1416" i="4"/>
  <c r="M1416" i="4"/>
  <c r="L1416" i="4"/>
  <c r="K1416" i="4"/>
  <c r="J1416" i="4"/>
  <c r="I1416" i="4"/>
  <c r="G1416" i="4"/>
  <c r="AA1415" i="4"/>
  <c r="Z1415" i="4"/>
  <c r="Y1415" i="4"/>
  <c r="V1415" i="4"/>
  <c r="T1415" i="4"/>
  <c r="Q1415" i="4"/>
  <c r="P1415" i="4"/>
  <c r="N1415" i="4"/>
  <c r="M1415" i="4"/>
  <c r="L1415" i="4"/>
  <c r="K1415" i="4"/>
  <c r="J1415" i="4"/>
  <c r="I1415" i="4"/>
  <c r="G1415" i="4"/>
  <c r="AA1414" i="4"/>
  <c r="Z1414" i="4"/>
  <c r="Y1414" i="4"/>
  <c r="V1414" i="4"/>
  <c r="T1414" i="4"/>
  <c r="Q1414" i="4"/>
  <c r="P1414" i="4"/>
  <c r="N1414" i="4"/>
  <c r="M1414" i="4"/>
  <c r="L1414" i="4"/>
  <c r="K1414" i="4"/>
  <c r="J1414" i="4"/>
  <c r="I1414" i="4"/>
  <c r="G1414" i="4"/>
  <c r="AA1413" i="4"/>
  <c r="Z1413" i="4"/>
  <c r="Y1413" i="4"/>
  <c r="V1413" i="4"/>
  <c r="T1413" i="4"/>
  <c r="Q1413" i="4"/>
  <c r="P1413" i="4"/>
  <c r="N1413" i="4"/>
  <c r="M1413" i="4"/>
  <c r="L1413" i="4"/>
  <c r="K1413" i="4"/>
  <c r="J1413" i="4"/>
  <c r="I1413" i="4"/>
  <c r="G1413" i="4"/>
  <c r="AA1412" i="4"/>
  <c r="Z1412" i="4"/>
  <c r="Y1412" i="4"/>
  <c r="V1412" i="4"/>
  <c r="T1412" i="4"/>
  <c r="Q1412" i="4"/>
  <c r="P1412" i="4"/>
  <c r="N1412" i="4"/>
  <c r="M1412" i="4"/>
  <c r="L1412" i="4"/>
  <c r="K1412" i="4"/>
  <c r="J1412" i="4"/>
  <c r="I1412" i="4"/>
  <c r="G1412" i="4"/>
  <c r="AA1411" i="4"/>
  <c r="Z1411" i="4"/>
  <c r="Y1411" i="4"/>
  <c r="V1411" i="4"/>
  <c r="T1411" i="4"/>
  <c r="Q1411" i="4"/>
  <c r="P1411" i="4"/>
  <c r="N1411" i="4"/>
  <c r="M1411" i="4"/>
  <c r="L1411" i="4"/>
  <c r="K1411" i="4"/>
  <c r="J1411" i="4"/>
  <c r="I1411" i="4"/>
  <c r="G1411" i="4"/>
  <c r="AA1410" i="4"/>
  <c r="Z1410" i="4"/>
  <c r="Y1410" i="4"/>
  <c r="V1410" i="4"/>
  <c r="T1410" i="4"/>
  <c r="Q1410" i="4"/>
  <c r="P1410" i="4"/>
  <c r="N1410" i="4"/>
  <c r="M1410" i="4"/>
  <c r="L1410" i="4"/>
  <c r="K1410" i="4"/>
  <c r="J1410" i="4"/>
  <c r="I1410" i="4"/>
  <c r="G1410" i="4"/>
  <c r="AA1409" i="4"/>
  <c r="Z1409" i="4"/>
  <c r="Y1409" i="4"/>
  <c r="V1409" i="4"/>
  <c r="T1409" i="4"/>
  <c r="Q1409" i="4"/>
  <c r="P1409" i="4"/>
  <c r="N1409" i="4"/>
  <c r="M1409" i="4"/>
  <c r="L1409" i="4"/>
  <c r="K1409" i="4"/>
  <c r="J1409" i="4"/>
  <c r="I1409" i="4"/>
  <c r="G1409" i="4"/>
  <c r="AA1408" i="4"/>
  <c r="Z1408" i="4"/>
  <c r="Y1408" i="4"/>
  <c r="V1408" i="4"/>
  <c r="T1408" i="4"/>
  <c r="Q1408" i="4"/>
  <c r="P1408" i="4"/>
  <c r="N1408" i="4"/>
  <c r="M1408" i="4"/>
  <c r="L1408" i="4"/>
  <c r="K1408" i="4"/>
  <c r="J1408" i="4"/>
  <c r="I1408" i="4"/>
  <c r="G1408" i="4"/>
  <c r="AA1407" i="4"/>
  <c r="Z1407" i="4"/>
  <c r="Y1407" i="4"/>
  <c r="V1407" i="4"/>
  <c r="T1407" i="4"/>
  <c r="Q1407" i="4"/>
  <c r="P1407" i="4"/>
  <c r="N1407" i="4"/>
  <c r="M1407" i="4"/>
  <c r="L1407" i="4"/>
  <c r="K1407" i="4"/>
  <c r="J1407" i="4"/>
  <c r="I1407" i="4"/>
  <c r="G1407" i="4"/>
  <c r="AA1406" i="4"/>
  <c r="Z1406" i="4"/>
  <c r="Y1406" i="4"/>
  <c r="V1406" i="4"/>
  <c r="T1406" i="4"/>
  <c r="Q1406" i="4"/>
  <c r="P1406" i="4"/>
  <c r="N1406" i="4"/>
  <c r="M1406" i="4"/>
  <c r="L1406" i="4"/>
  <c r="K1406" i="4"/>
  <c r="J1406" i="4"/>
  <c r="I1406" i="4"/>
  <c r="G1406" i="4"/>
  <c r="AA1405" i="4"/>
  <c r="Z1405" i="4"/>
  <c r="Y1405" i="4"/>
  <c r="V1405" i="4"/>
  <c r="T1405" i="4"/>
  <c r="Q1405" i="4"/>
  <c r="P1405" i="4"/>
  <c r="N1405" i="4"/>
  <c r="M1405" i="4"/>
  <c r="L1405" i="4"/>
  <c r="K1405" i="4"/>
  <c r="J1405" i="4"/>
  <c r="I1405" i="4"/>
  <c r="G1405" i="4"/>
  <c r="AA1404" i="4"/>
  <c r="Z1404" i="4"/>
  <c r="Y1404" i="4"/>
  <c r="V1404" i="4"/>
  <c r="T1404" i="4"/>
  <c r="Q1404" i="4"/>
  <c r="P1404" i="4"/>
  <c r="N1404" i="4"/>
  <c r="M1404" i="4"/>
  <c r="L1404" i="4"/>
  <c r="K1404" i="4"/>
  <c r="J1404" i="4"/>
  <c r="I1404" i="4"/>
  <c r="G1404" i="4"/>
  <c r="AA1403" i="4"/>
  <c r="Z1403" i="4"/>
  <c r="Y1403" i="4"/>
  <c r="V1403" i="4"/>
  <c r="T1403" i="4"/>
  <c r="Q1403" i="4"/>
  <c r="P1403" i="4"/>
  <c r="N1403" i="4"/>
  <c r="M1403" i="4"/>
  <c r="L1403" i="4"/>
  <c r="K1403" i="4"/>
  <c r="J1403" i="4"/>
  <c r="I1403" i="4"/>
  <c r="G1403" i="4"/>
  <c r="AA1402" i="4"/>
  <c r="Z1402" i="4"/>
  <c r="Y1402" i="4"/>
  <c r="V1402" i="4"/>
  <c r="T1402" i="4"/>
  <c r="Q1402" i="4"/>
  <c r="P1402" i="4"/>
  <c r="N1402" i="4"/>
  <c r="M1402" i="4"/>
  <c r="L1402" i="4"/>
  <c r="K1402" i="4"/>
  <c r="J1402" i="4"/>
  <c r="I1402" i="4"/>
  <c r="G1402" i="4"/>
  <c r="AA1401" i="4"/>
  <c r="Z1401" i="4"/>
  <c r="Y1401" i="4"/>
  <c r="V1401" i="4"/>
  <c r="T1401" i="4"/>
  <c r="Q1401" i="4"/>
  <c r="P1401" i="4"/>
  <c r="N1401" i="4"/>
  <c r="M1401" i="4"/>
  <c r="L1401" i="4"/>
  <c r="K1401" i="4"/>
  <c r="J1401" i="4"/>
  <c r="I1401" i="4"/>
  <c r="G1401" i="4"/>
  <c r="AA1400" i="4"/>
  <c r="Z1400" i="4"/>
  <c r="Y1400" i="4"/>
  <c r="V1400" i="4"/>
  <c r="T1400" i="4"/>
  <c r="Q1400" i="4"/>
  <c r="P1400" i="4"/>
  <c r="N1400" i="4"/>
  <c r="M1400" i="4"/>
  <c r="L1400" i="4"/>
  <c r="K1400" i="4"/>
  <c r="J1400" i="4"/>
  <c r="I1400" i="4"/>
  <c r="G1400" i="4"/>
  <c r="AA1399" i="4"/>
  <c r="Z1399" i="4"/>
  <c r="Y1399" i="4"/>
  <c r="V1399" i="4"/>
  <c r="T1399" i="4"/>
  <c r="Q1399" i="4"/>
  <c r="P1399" i="4"/>
  <c r="N1399" i="4"/>
  <c r="M1399" i="4"/>
  <c r="L1399" i="4"/>
  <c r="K1399" i="4"/>
  <c r="J1399" i="4"/>
  <c r="I1399" i="4"/>
  <c r="G1399" i="4"/>
  <c r="AA1398" i="4"/>
  <c r="Z1398" i="4"/>
  <c r="Y1398" i="4"/>
  <c r="V1398" i="4"/>
  <c r="T1398" i="4"/>
  <c r="Q1398" i="4"/>
  <c r="P1398" i="4"/>
  <c r="N1398" i="4"/>
  <c r="M1398" i="4"/>
  <c r="L1398" i="4"/>
  <c r="K1398" i="4"/>
  <c r="J1398" i="4"/>
  <c r="I1398" i="4"/>
  <c r="G1398" i="4"/>
  <c r="AA1397" i="4"/>
  <c r="Z1397" i="4"/>
  <c r="Y1397" i="4"/>
  <c r="V1397" i="4"/>
  <c r="T1397" i="4"/>
  <c r="Q1397" i="4"/>
  <c r="P1397" i="4"/>
  <c r="N1397" i="4"/>
  <c r="M1397" i="4"/>
  <c r="L1397" i="4"/>
  <c r="K1397" i="4"/>
  <c r="J1397" i="4"/>
  <c r="I1397" i="4"/>
  <c r="G1397" i="4"/>
  <c r="AA1396" i="4"/>
  <c r="Z1396" i="4"/>
  <c r="Y1396" i="4"/>
  <c r="V1396" i="4"/>
  <c r="T1396" i="4"/>
  <c r="Q1396" i="4"/>
  <c r="P1396" i="4"/>
  <c r="N1396" i="4"/>
  <c r="M1396" i="4"/>
  <c r="L1396" i="4"/>
  <c r="K1396" i="4"/>
  <c r="J1396" i="4"/>
  <c r="I1396" i="4"/>
  <c r="G1396" i="4"/>
  <c r="AA1395" i="4"/>
  <c r="Z1395" i="4"/>
  <c r="Y1395" i="4"/>
  <c r="V1395" i="4"/>
  <c r="T1395" i="4"/>
  <c r="Q1395" i="4"/>
  <c r="P1395" i="4"/>
  <c r="N1395" i="4"/>
  <c r="M1395" i="4"/>
  <c r="L1395" i="4"/>
  <c r="K1395" i="4"/>
  <c r="J1395" i="4"/>
  <c r="I1395" i="4"/>
  <c r="G1395" i="4"/>
  <c r="AA1394" i="4"/>
  <c r="Z1394" i="4"/>
  <c r="Y1394" i="4"/>
  <c r="V1394" i="4"/>
  <c r="T1394" i="4"/>
  <c r="Q1394" i="4"/>
  <c r="P1394" i="4"/>
  <c r="N1394" i="4"/>
  <c r="M1394" i="4"/>
  <c r="L1394" i="4"/>
  <c r="K1394" i="4"/>
  <c r="J1394" i="4"/>
  <c r="I1394" i="4"/>
  <c r="G1394" i="4"/>
  <c r="AA1393" i="4"/>
  <c r="Z1393" i="4"/>
  <c r="Y1393" i="4"/>
  <c r="V1393" i="4"/>
  <c r="T1393" i="4"/>
  <c r="Q1393" i="4"/>
  <c r="P1393" i="4"/>
  <c r="N1393" i="4"/>
  <c r="M1393" i="4"/>
  <c r="L1393" i="4"/>
  <c r="K1393" i="4"/>
  <c r="J1393" i="4"/>
  <c r="I1393" i="4"/>
  <c r="G1393" i="4"/>
  <c r="AA1392" i="4"/>
  <c r="Z1392" i="4"/>
  <c r="Y1392" i="4"/>
  <c r="V1392" i="4"/>
  <c r="T1392" i="4"/>
  <c r="Q1392" i="4"/>
  <c r="P1392" i="4"/>
  <c r="N1392" i="4"/>
  <c r="M1392" i="4"/>
  <c r="L1392" i="4"/>
  <c r="K1392" i="4"/>
  <c r="J1392" i="4"/>
  <c r="I1392" i="4"/>
  <c r="G1392" i="4"/>
  <c r="AA1391" i="4"/>
  <c r="Z1391" i="4"/>
  <c r="Y1391" i="4"/>
  <c r="V1391" i="4"/>
  <c r="T1391" i="4"/>
  <c r="Q1391" i="4"/>
  <c r="P1391" i="4"/>
  <c r="N1391" i="4"/>
  <c r="M1391" i="4"/>
  <c r="L1391" i="4"/>
  <c r="K1391" i="4"/>
  <c r="J1391" i="4"/>
  <c r="I1391" i="4"/>
  <c r="G1391" i="4"/>
  <c r="AA1390" i="4"/>
  <c r="Z1390" i="4"/>
  <c r="Y1390" i="4"/>
  <c r="V1390" i="4"/>
  <c r="T1390" i="4"/>
  <c r="Q1390" i="4"/>
  <c r="P1390" i="4"/>
  <c r="N1390" i="4"/>
  <c r="M1390" i="4"/>
  <c r="L1390" i="4"/>
  <c r="K1390" i="4"/>
  <c r="J1390" i="4"/>
  <c r="I1390" i="4"/>
  <c r="G1390" i="4"/>
  <c r="AA1389" i="4"/>
  <c r="Z1389" i="4"/>
  <c r="Y1389" i="4"/>
  <c r="V1389" i="4"/>
  <c r="T1389" i="4"/>
  <c r="Q1389" i="4"/>
  <c r="P1389" i="4"/>
  <c r="N1389" i="4"/>
  <c r="M1389" i="4"/>
  <c r="L1389" i="4"/>
  <c r="K1389" i="4"/>
  <c r="J1389" i="4"/>
  <c r="I1389" i="4"/>
  <c r="G1389" i="4"/>
  <c r="AA1388" i="4"/>
  <c r="Z1388" i="4"/>
  <c r="Y1388" i="4"/>
  <c r="V1388" i="4"/>
  <c r="T1388" i="4"/>
  <c r="Q1388" i="4"/>
  <c r="P1388" i="4"/>
  <c r="N1388" i="4"/>
  <c r="M1388" i="4"/>
  <c r="L1388" i="4"/>
  <c r="K1388" i="4"/>
  <c r="J1388" i="4"/>
  <c r="I1388" i="4"/>
  <c r="G1388" i="4"/>
  <c r="AA1387" i="4"/>
  <c r="Z1387" i="4"/>
  <c r="Y1387" i="4"/>
  <c r="V1387" i="4"/>
  <c r="T1387" i="4"/>
  <c r="Q1387" i="4"/>
  <c r="P1387" i="4"/>
  <c r="N1387" i="4"/>
  <c r="M1387" i="4"/>
  <c r="L1387" i="4"/>
  <c r="K1387" i="4"/>
  <c r="J1387" i="4"/>
  <c r="I1387" i="4"/>
  <c r="G1387" i="4"/>
  <c r="AA1386" i="4"/>
  <c r="Z1386" i="4"/>
  <c r="Y1386" i="4"/>
  <c r="V1386" i="4"/>
  <c r="T1386" i="4"/>
  <c r="Q1386" i="4"/>
  <c r="P1386" i="4"/>
  <c r="N1386" i="4"/>
  <c r="M1386" i="4"/>
  <c r="L1386" i="4"/>
  <c r="K1386" i="4"/>
  <c r="J1386" i="4"/>
  <c r="I1386" i="4"/>
  <c r="G1386" i="4"/>
  <c r="AA1385" i="4"/>
  <c r="Z1385" i="4"/>
  <c r="Y1385" i="4"/>
  <c r="V1385" i="4"/>
  <c r="T1385" i="4"/>
  <c r="Q1385" i="4"/>
  <c r="P1385" i="4"/>
  <c r="N1385" i="4"/>
  <c r="M1385" i="4"/>
  <c r="L1385" i="4"/>
  <c r="K1385" i="4"/>
  <c r="J1385" i="4"/>
  <c r="I1385" i="4"/>
  <c r="G1385" i="4"/>
  <c r="AA1384" i="4"/>
  <c r="Z1384" i="4"/>
  <c r="Y1384" i="4"/>
  <c r="V1384" i="4"/>
  <c r="T1384" i="4"/>
  <c r="Q1384" i="4"/>
  <c r="P1384" i="4"/>
  <c r="N1384" i="4"/>
  <c r="M1384" i="4"/>
  <c r="L1384" i="4"/>
  <c r="K1384" i="4"/>
  <c r="J1384" i="4"/>
  <c r="I1384" i="4"/>
  <c r="G1384" i="4"/>
  <c r="AA1383" i="4"/>
  <c r="Z1383" i="4"/>
  <c r="Y1383" i="4"/>
  <c r="V1383" i="4"/>
  <c r="T1383" i="4"/>
  <c r="Q1383" i="4"/>
  <c r="P1383" i="4"/>
  <c r="N1383" i="4"/>
  <c r="M1383" i="4"/>
  <c r="L1383" i="4"/>
  <c r="K1383" i="4"/>
  <c r="J1383" i="4"/>
  <c r="I1383" i="4"/>
  <c r="G1383" i="4"/>
  <c r="AA1382" i="4"/>
  <c r="Z1382" i="4"/>
  <c r="Y1382" i="4"/>
  <c r="V1382" i="4"/>
  <c r="T1382" i="4"/>
  <c r="Q1382" i="4"/>
  <c r="P1382" i="4"/>
  <c r="N1382" i="4"/>
  <c r="M1382" i="4"/>
  <c r="L1382" i="4"/>
  <c r="K1382" i="4"/>
  <c r="J1382" i="4"/>
  <c r="I1382" i="4"/>
  <c r="G1382" i="4"/>
  <c r="AA1381" i="4"/>
  <c r="Z1381" i="4"/>
  <c r="Y1381" i="4"/>
  <c r="V1381" i="4"/>
  <c r="T1381" i="4"/>
  <c r="Q1381" i="4"/>
  <c r="P1381" i="4"/>
  <c r="N1381" i="4"/>
  <c r="M1381" i="4"/>
  <c r="L1381" i="4"/>
  <c r="K1381" i="4"/>
  <c r="J1381" i="4"/>
  <c r="I1381" i="4"/>
  <c r="G1381" i="4"/>
  <c r="W1379" i="4"/>
  <c r="AA1374" i="4"/>
  <c r="Z1374" i="4"/>
  <c r="Y1374" i="4"/>
  <c r="X1374" i="4"/>
  <c r="W1374" i="4"/>
  <c r="V1374" i="4"/>
  <c r="R1374" i="4"/>
  <c r="Q1374" i="4"/>
  <c r="P1374" i="4"/>
  <c r="O1374" i="4"/>
  <c r="N1374" i="4"/>
  <c r="M1374" i="4"/>
  <c r="L1374" i="4"/>
  <c r="K1374" i="4"/>
  <c r="J1374" i="4"/>
  <c r="I1374" i="4"/>
  <c r="G1374" i="4"/>
  <c r="E1374" i="4"/>
  <c r="AA1373" i="4"/>
  <c r="Z1373" i="4"/>
  <c r="Y1373" i="4"/>
  <c r="V1373" i="4"/>
  <c r="T1373" i="4"/>
  <c r="Q1373" i="4"/>
  <c r="P1373" i="4"/>
  <c r="N1373" i="4"/>
  <c r="M1373" i="4"/>
  <c r="L1373" i="4"/>
  <c r="K1373" i="4"/>
  <c r="J1373" i="4"/>
  <c r="I1373" i="4"/>
  <c r="G1373" i="4"/>
  <c r="AA1372" i="4"/>
  <c r="Z1372" i="4"/>
  <c r="Y1372" i="4"/>
  <c r="V1372" i="4"/>
  <c r="T1372" i="4"/>
  <c r="Q1372" i="4"/>
  <c r="P1372" i="4"/>
  <c r="N1372" i="4"/>
  <c r="M1372" i="4"/>
  <c r="L1372" i="4"/>
  <c r="K1372" i="4"/>
  <c r="J1372" i="4"/>
  <c r="I1372" i="4"/>
  <c r="G1372" i="4"/>
  <c r="AA1371" i="4"/>
  <c r="Z1371" i="4"/>
  <c r="Y1371" i="4"/>
  <c r="V1371" i="4"/>
  <c r="T1371" i="4"/>
  <c r="Q1371" i="4"/>
  <c r="P1371" i="4"/>
  <c r="N1371" i="4"/>
  <c r="M1371" i="4"/>
  <c r="L1371" i="4"/>
  <c r="K1371" i="4"/>
  <c r="J1371" i="4"/>
  <c r="I1371" i="4"/>
  <c r="G1371" i="4"/>
  <c r="AA1370" i="4"/>
  <c r="Z1370" i="4"/>
  <c r="Y1370" i="4"/>
  <c r="V1370" i="4"/>
  <c r="T1370" i="4"/>
  <c r="Q1370" i="4"/>
  <c r="P1370" i="4"/>
  <c r="N1370" i="4"/>
  <c r="M1370" i="4"/>
  <c r="L1370" i="4"/>
  <c r="K1370" i="4"/>
  <c r="J1370" i="4"/>
  <c r="I1370" i="4"/>
  <c r="G1370" i="4"/>
  <c r="AA1369" i="4"/>
  <c r="Z1369" i="4"/>
  <c r="Y1369" i="4"/>
  <c r="V1369" i="4"/>
  <c r="T1369" i="4"/>
  <c r="Q1369" i="4"/>
  <c r="P1369" i="4"/>
  <c r="N1369" i="4"/>
  <c r="M1369" i="4"/>
  <c r="L1369" i="4"/>
  <c r="K1369" i="4"/>
  <c r="J1369" i="4"/>
  <c r="I1369" i="4"/>
  <c r="G1369" i="4"/>
  <c r="AA1368" i="4"/>
  <c r="Z1368" i="4"/>
  <c r="Y1368" i="4"/>
  <c r="V1368" i="4"/>
  <c r="T1368" i="4"/>
  <c r="Q1368" i="4"/>
  <c r="P1368" i="4"/>
  <c r="N1368" i="4"/>
  <c r="M1368" i="4"/>
  <c r="L1368" i="4"/>
  <c r="K1368" i="4"/>
  <c r="J1368" i="4"/>
  <c r="I1368" i="4"/>
  <c r="G1368" i="4"/>
  <c r="AA1367" i="4"/>
  <c r="Z1367" i="4"/>
  <c r="Y1367" i="4"/>
  <c r="V1367" i="4"/>
  <c r="T1367" i="4"/>
  <c r="Q1367" i="4"/>
  <c r="P1367" i="4"/>
  <c r="N1367" i="4"/>
  <c r="M1367" i="4"/>
  <c r="L1367" i="4"/>
  <c r="K1367" i="4"/>
  <c r="J1367" i="4"/>
  <c r="I1367" i="4"/>
  <c r="G1367" i="4"/>
  <c r="AA1366" i="4"/>
  <c r="Z1366" i="4"/>
  <c r="Y1366" i="4"/>
  <c r="V1366" i="4"/>
  <c r="T1366" i="4"/>
  <c r="Q1366" i="4"/>
  <c r="P1366" i="4"/>
  <c r="N1366" i="4"/>
  <c r="M1366" i="4"/>
  <c r="L1366" i="4"/>
  <c r="K1366" i="4"/>
  <c r="J1366" i="4"/>
  <c r="I1366" i="4"/>
  <c r="G1366" i="4"/>
  <c r="AA1365" i="4"/>
  <c r="Z1365" i="4"/>
  <c r="Y1365" i="4"/>
  <c r="V1365" i="4"/>
  <c r="T1365" i="4"/>
  <c r="Q1365" i="4"/>
  <c r="P1365" i="4"/>
  <c r="N1365" i="4"/>
  <c r="M1365" i="4"/>
  <c r="L1365" i="4"/>
  <c r="K1365" i="4"/>
  <c r="J1365" i="4"/>
  <c r="I1365" i="4"/>
  <c r="G1365" i="4"/>
  <c r="AA1364" i="4"/>
  <c r="Z1364" i="4"/>
  <c r="Y1364" i="4"/>
  <c r="V1364" i="4"/>
  <c r="T1364" i="4"/>
  <c r="Q1364" i="4"/>
  <c r="P1364" i="4"/>
  <c r="N1364" i="4"/>
  <c r="M1364" i="4"/>
  <c r="L1364" i="4"/>
  <c r="K1364" i="4"/>
  <c r="J1364" i="4"/>
  <c r="I1364" i="4"/>
  <c r="G1364" i="4"/>
  <c r="AA1363" i="4"/>
  <c r="Z1363" i="4"/>
  <c r="Y1363" i="4"/>
  <c r="V1363" i="4"/>
  <c r="T1363" i="4"/>
  <c r="Q1363" i="4"/>
  <c r="P1363" i="4"/>
  <c r="N1363" i="4"/>
  <c r="M1363" i="4"/>
  <c r="L1363" i="4"/>
  <c r="K1363" i="4"/>
  <c r="J1363" i="4"/>
  <c r="I1363" i="4"/>
  <c r="G1363" i="4"/>
  <c r="AA1362" i="4"/>
  <c r="Z1362" i="4"/>
  <c r="Y1362" i="4"/>
  <c r="V1362" i="4"/>
  <c r="T1362" i="4"/>
  <c r="Q1362" i="4"/>
  <c r="P1362" i="4"/>
  <c r="N1362" i="4"/>
  <c r="M1362" i="4"/>
  <c r="L1362" i="4"/>
  <c r="K1362" i="4"/>
  <c r="J1362" i="4"/>
  <c r="I1362" i="4"/>
  <c r="G1362" i="4"/>
  <c r="AA1361" i="4"/>
  <c r="Z1361" i="4"/>
  <c r="Y1361" i="4"/>
  <c r="V1361" i="4"/>
  <c r="T1361" i="4"/>
  <c r="Q1361" i="4"/>
  <c r="P1361" i="4"/>
  <c r="N1361" i="4"/>
  <c r="M1361" i="4"/>
  <c r="L1361" i="4"/>
  <c r="K1361" i="4"/>
  <c r="J1361" i="4"/>
  <c r="I1361" i="4"/>
  <c r="G1361" i="4"/>
  <c r="AA1360" i="4"/>
  <c r="Z1360" i="4"/>
  <c r="Y1360" i="4"/>
  <c r="V1360" i="4"/>
  <c r="T1360" i="4"/>
  <c r="Q1360" i="4"/>
  <c r="P1360" i="4"/>
  <c r="N1360" i="4"/>
  <c r="M1360" i="4"/>
  <c r="L1360" i="4"/>
  <c r="K1360" i="4"/>
  <c r="J1360" i="4"/>
  <c r="I1360" i="4"/>
  <c r="G1360" i="4"/>
  <c r="AA1359" i="4"/>
  <c r="Z1359" i="4"/>
  <c r="Y1359" i="4"/>
  <c r="V1359" i="4"/>
  <c r="T1359" i="4"/>
  <c r="Q1359" i="4"/>
  <c r="P1359" i="4"/>
  <c r="N1359" i="4"/>
  <c r="M1359" i="4"/>
  <c r="L1359" i="4"/>
  <c r="K1359" i="4"/>
  <c r="J1359" i="4"/>
  <c r="I1359" i="4"/>
  <c r="G1359" i="4"/>
  <c r="AA1358" i="4"/>
  <c r="Z1358" i="4"/>
  <c r="Y1358" i="4"/>
  <c r="V1358" i="4"/>
  <c r="T1358" i="4"/>
  <c r="Q1358" i="4"/>
  <c r="P1358" i="4"/>
  <c r="N1358" i="4"/>
  <c r="M1358" i="4"/>
  <c r="L1358" i="4"/>
  <c r="K1358" i="4"/>
  <c r="J1358" i="4"/>
  <c r="I1358" i="4"/>
  <c r="G1358" i="4"/>
  <c r="AA1357" i="4"/>
  <c r="Z1357" i="4"/>
  <c r="Y1357" i="4"/>
  <c r="V1357" i="4"/>
  <c r="T1357" i="4"/>
  <c r="Q1357" i="4"/>
  <c r="P1357" i="4"/>
  <c r="N1357" i="4"/>
  <c r="M1357" i="4"/>
  <c r="L1357" i="4"/>
  <c r="K1357" i="4"/>
  <c r="J1357" i="4"/>
  <c r="I1357" i="4"/>
  <c r="G1357" i="4"/>
  <c r="AA1356" i="4"/>
  <c r="Z1356" i="4"/>
  <c r="Y1356" i="4"/>
  <c r="V1356" i="4"/>
  <c r="T1356" i="4"/>
  <c r="Q1356" i="4"/>
  <c r="P1356" i="4"/>
  <c r="N1356" i="4"/>
  <c r="M1356" i="4"/>
  <c r="L1356" i="4"/>
  <c r="K1356" i="4"/>
  <c r="J1356" i="4"/>
  <c r="I1356" i="4"/>
  <c r="G1356" i="4"/>
  <c r="AA1355" i="4"/>
  <c r="Z1355" i="4"/>
  <c r="Y1355" i="4"/>
  <c r="V1355" i="4"/>
  <c r="T1355" i="4"/>
  <c r="Q1355" i="4"/>
  <c r="P1355" i="4"/>
  <c r="N1355" i="4"/>
  <c r="M1355" i="4"/>
  <c r="L1355" i="4"/>
  <c r="K1355" i="4"/>
  <c r="J1355" i="4"/>
  <c r="I1355" i="4"/>
  <c r="G1355" i="4"/>
  <c r="AA1354" i="4"/>
  <c r="Z1354" i="4"/>
  <c r="Y1354" i="4"/>
  <c r="V1354" i="4"/>
  <c r="T1354" i="4"/>
  <c r="Q1354" i="4"/>
  <c r="P1354" i="4"/>
  <c r="N1354" i="4"/>
  <c r="M1354" i="4"/>
  <c r="L1354" i="4"/>
  <c r="K1354" i="4"/>
  <c r="J1354" i="4"/>
  <c r="I1354" i="4"/>
  <c r="G1354" i="4"/>
  <c r="AA1353" i="4"/>
  <c r="Z1353" i="4"/>
  <c r="Y1353" i="4"/>
  <c r="V1353" i="4"/>
  <c r="T1353" i="4"/>
  <c r="Q1353" i="4"/>
  <c r="P1353" i="4"/>
  <c r="N1353" i="4"/>
  <c r="M1353" i="4"/>
  <c r="L1353" i="4"/>
  <c r="K1353" i="4"/>
  <c r="J1353" i="4"/>
  <c r="I1353" i="4"/>
  <c r="G1353" i="4"/>
  <c r="AA1352" i="4"/>
  <c r="Z1352" i="4"/>
  <c r="Y1352" i="4"/>
  <c r="V1352" i="4"/>
  <c r="T1352" i="4"/>
  <c r="Q1352" i="4"/>
  <c r="P1352" i="4"/>
  <c r="N1352" i="4"/>
  <c r="M1352" i="4"/>
  <c r="L1352" i="4"/>
  <c r="K1352" i="4"/>
  <c r="J1352" i="4"/>
  <c r="I1352" i="4"/>
  <c r="G1352" i="4"/>
  <c r="AA1351" i="4"/>
  <c r="Z1351" i="4"/>
  <c r="Y1351" i="4"/>
  <c r="V1351" i="4"/>
  <c r="T1351" i="4"/>
  <c r="Q1351" i="4"/>
  <c r="P1351" i="4"/>
  <c r="N1351" i="4"/>
  <c r="M1351" i="4"/>
  <c r="L1351" i="4"/>
  <c r="K1351" i="4"/>
  <c r="J1351" i="4"/>
  <c r="I1351" i="4"/>
  <c r="G1351" i="4"/>
  <c r="AA1350" i="4"/>
  <c r="Z1350" i="4"/>
  <c r="Y1350" i="4"/>
  <c r="V1350" i="4"/>
  <c r="T1350" i="4"/>
  <c r="Q1350" i="4"/>
  <c r="P1350" i="4"/>
  <c r="N1350" i="4"/>
  <c r="M1350" i="4"/>
  <c r="L1350" i="4"/>
  <c r="K1350" i="4"/>
  <c r="J1350" i="4"/>
  <c r="I1350" i="4"/>
  <c r="G1350" i="4"/>
  <c r="AA1349" i="4"/>
  <c r="Z1349" i="4"/>
  <c r="Y1349" i="4"/>
  <c r="V1349" i="4"/>
  <c r="T1349" i="4"/>
  <c r="Q1349" i="4"/>
  <c r="P1349" i="4"/>
  <c r="N1349" i="4"/>
  <c r="M1349" i="4"/>
  <c r="L1349" i="4"/>
  <c r="K1349" i="4"/>
  <c r="J1349" i="4"/>
  <c r="I1349" i="4"/>
  <c r="G1349" i="4"/>
  <c r="AA1348" i="4"/>
  <c r="Z1348" i="4"/>
  <c r="Y1348" i="4"/>
  <c r="V1348" i="4"/>
  <c r="T1348" i="4"/>
  <c r="Q1348" i="4"/>
  <c r="P1348" i="4"/>
  <c r="N1348" i="4"/>
  <c r="M1348" i="4"/>
  <c r="L1348" i="4"/>
  <c r="K1348" i="4"/>
  <c r="J1348" i="4"/>
  <c r="I1348" i="4"/>
  <c r="G1348" i="4"/>
  <c r="AA1347" i="4"/>
  <c r="Z1347" i="4"/>
  <c r="Y1347" i="4"/>
  <c r="V1347" i="4"/>
  <c r="T1347" i="4"/>
  <c r="Q1347" i="4"/>
  <c r="P1347" i="4"/>
  <c r="N1347" i="4"/>
  <c r="M1347" i="4"/>
  <c r="L1347" i="4"/>
  <c r="K1347" i="4"/>
  <c r="J1347" i="4"/>
  <c r="I1347" i="4"/>
  <c r="G1347" i="4"/>
  <c r="AA1346" i="4"/>
  <c r="Z1346" i="4"/>
  <c r="Y1346" i="4"/>
  <c r="V1346" i="4"/>
  <c r="T1346" i="4"/>
  <c r="Q1346" i="4"/>
  <c r="P1346" i="4"/>
  <c r="N1346" i="4"/>
  <c r="M1346" i="4"/>
  <c r="L1346" i="4"/>
  <c r="K1346" i="4"/>
  <c r="J1346" i="4"/>
  <c r="I1346" i="4"/>
  <c r="G1346" i="4"/>
  <c r="AA1345" i="4"/>
  <c r="Z1345" i="4"/>
  <c r="Y1345" i="4"/>
  <c r="V1345" i="4"/>
  <c r="T1345" i="4"/>
  <c r="Q1345" i="4"/>
  <c r="P1345" i="4"/>
  <c r="N1345" i="4"/>
  <c r="M1345" i="4"/>
  <c r="L1345" i="4"/>
  <c r="K1345" i="4"/>
  <c r="J1345" i="4"/>
  <c r="I1345" i="4"/>
  <c r="G1345" i="4"/>
  <c r="AA1344" i="4"/>
  <c r="Z1344" i="4"/>
  <c r="Y1344" i="4"/>
  <c r="V1344" i="4"/>
  <c r="T1344" i="4"/>
  <c r="Q1344" i="4"/>
  <c r="P1344" i="4"/>
  <c r="N1344" i="4"/>
  <c r="M1344" i="4"/>
  <c r="L1344" i="4"/>
  <c r="K1344" i="4"/>
  <c r="J1344" i="4"/>
  <c r="I1344" i="4"/>
  <c r="G1344" i="4"/>
  <c r="AA1343" i="4"/>
  <c r="Z1343" i="4"/>
  <c r="Y1343" i="4"/>
  <c r="V1343" i="4"/>
  <c r="T1343" i="4"/>
  <c r="Q1343" i="4"/>
  <c r="P1343" i="4"/>
  <c r="N1343" i="4"/>
  <c r="M1343" i="4"/>
  <c r="L1343" i="4"/>
  <c r="K1343" i="4"/>
  <c r="J1343" i="4"/>
  <c r="I1343" i="4"/>
  <c r="G1343" i="4"/>
  <c r="AA1342" i="4"/>
  <c r="Z1342" i="4"/>
  <c r="Y1342" i="4"/>
  <c r="V1342" i="4"/>
  <c r="T1342" i="4"/>
  <c r="Q1342" i="4"/>
  <c r="P1342" i="4"/>
  <c r="N1342" i="4"/>
  <c r="M1342" i="4"/>
  <c r="L1342" i="4"/>
  <c r="K1342" i="4"/>
  <c r="J1342" i="4"/>
  <c r="I1342" i="4"/>
  <c r="G1342" i="4"/>
  <c r="AA1341" i="4"/>
  <c r="Z1341" i="4"/>
  <c r="Y1341" i="4"/>
  <c r="V1341" i="4"/>
  <c r="T1341" i="4"/>
  <c r="Q1341" i="4"/>
  <c r="P1341" i="4"/>
  <c r="N1341" i="4"/>
  <c r="M1341" i="4"/>
  <c r="L1341" i="4"/>
  <c r="K1341" i="4"/>
  <c r="J1341" i="4"/>
  <c r="I1341" i="4"/>
  <c r="G1341" i="4"/>
  <c r="AA1340" i="4"/>
  <c r="Z1340" i="4"/>
  <c r="Y1340" i="4"/>
  <c r="V1340" i="4"/>
  <c r="T1340" i="4"/>
  <c r="Q1340" i="4"/>
  <c r="P1340" i="4"/>
  <c r="N1340" i="4"/>
  <c r="M1340" i="4"/>
  <c r="L1340" i="4"/>
  <c r="K1340" i="4"/>
  <c r="J1340" i="4"/>
  <c r="I1340" i="4"/>
  <c r="G1340" i="4"/>
  <c r="AA1339" i="4"/>
  <c r="Z1339" i="4"/>
  <c r="Y1339" i="4"/>
  <c r="V1339" i="4"/>
  <c r="T1339" i="4"/>
  <c r="Q1339" i="4"/>
  <c r="P1339" i="4"/>
  <c r="N1339" i="4"/>
  <c r="M1339" i="4"/>
  <c r="L1339" i="4"/>
  <c r="K1339" i="4"/>
  <c r="J1339" i="4"/>
  <c r="I1339" i="4"/>
  <c r="G1339" i="4"/>
  <c r="AA1338" i="4"/>
  <c r="Z1338" i="4"/>
  <c r="Y1338" i="4"/>
  <c r="V1338" i="4"/>
  <c r="T1338" i="4"/>
  <c r="Q1338" i="4"/>
  <c r="P1338" i="4"/>
  <c r="N1338" i="4"/>
  <c r="M1338" i="4"/>
  <c r="L1338" i="4"/>
  <c r="K1338" i="4"/>
  <c r="J1338" i="4"/>
  <c r="I1338" i="4"/>
  <c r="G1338" i="4"/>
  <c r="AA1337" i="4"/>
  <c r="Z1337" i="4"/>
  <c r="Y1337" i="4"/>
  <c r="V1337" i="4"/>
  <c r="T1337" i="4"/>
  <c r="Q1337" i="4"/>
  <c r="P1337" i="4"/>
  <c r="N1337" i="4"/>
  <c r="M1337" i="4"/>
  <c r="L1337" i="4"/>
  <c r="K1337" i="4"/>
  <c r="J1337" i="4"/>
  <c r="I1337" i="4"/>
  <c r="G1337" i="4"/>
  <c r="AA1336" i="4"/>
  <c r="Z1336" i="4"/>
  <c r="Y1336" i="4"/>
  <c r="V1336" i="4"/>
  <c r="T1336" i="4"/>
  <c r="Q1336" i="4"/>
  <c r="P1336" i="4"/>
  <c r="N1336" i="4"/>
  <c r="M1336" i="4"/>
  <c r="L1336" i="4"/>
  <c r="K1336" i="4"/>
  <c r="J1336" i="4"/>
  <c r="I1336" i="4"/>
  <c r="G1336" i="4"/>
  <c r="AA1335" i="4"/>
  <c r="Z1335" i="4"/>
  <c r="Y1335" i="4"/>
  <c r="V1335" i="4"/>
  <c r="T1335" i="4"/>
  <c r="Q1335" i="4"/>
  <c r="P1335" i="4"/>
  <c r="N1335" i="4"/>
  <c r="M1335" i="4"/>
  <c r="L1335" i="4"/>
  <c r="K1335" i="4"/>
  <c r="J1335" i="4"/>
  <c r="I1335" i="4"/>
  <c r="G1335" i="4"/>
  <c r="AA1334" i="4"/>
  <c r="Z1334" i="4"/>
  <c r="Y1334" i="4"/>
  <c r="V1334" i="4"/>
  <c r="T1334" i="4"/>
  <c r="Q1334" i="4"/>
  <c r="P1334" i="4"/>
  <c r="N1334" i="4"/>
  <c r="M1334" i="4"/>
  <c r="L1334" i="4"/>
  <c r="K1334" i="4"/>
  <c r="J1334" i="4"/>
  <c r="I1334" i="4"/>
  <c r="G1334" i="4"/>
  <c r="AA1333" i="4"/>
  <c r="Z1333" i="4"/>
  <c r="Y1333" i="4"/>
  <c r="V1333" i="4"/>
  <c r="T1333" i="4"/>
  <c r="Q1333" i="4"/>
  <c r="P1333" i="4"/>
  <c r="N1333" i="4"/>
  <c r="M1333" i="4"/>
  <c r="L1333" i="4"/>
  <c r="K1333" i="4"/>
  <c r="J1333" i="4"/>
  <c r="I1333" i="4"/>
  <c r="G1333" i="4"/>
  <c r="AA1332" i="4"/>
  <c r="Z1332" i="4"/>
  <c r="Y1332" i="4"/>
  <c r="V1332" i="4"/>
  <c r="T1332" i="4"/>
  <c r="Q1332" i="4"/>
  <c r="P1332" i="4"/>
  <c r="N1332" i="4"/>
  <c r="M1332" i="4"/>
  <c r="L1332" i="4"/>
  <c r="K1332" i="4"/>
  <c r="J1332" i="4"/>
  <c r="I1332" i="4"/>
  <c r="G1332" i="4"/>
  <c r="AA1331" i="4"/>
  <c r="Z1331" i="4"/>
  <c r="Y1331" i="4"/>
  <c r="V1331" i="4"/>
  <c r="T1331" i="4"/>
  <c r="Q1331" i="4"/>
  <c r="P1331" i="4"/>
  <c r="N1331" i="4"/>
  <c r="M1331" i="4"/>
  <c r="L1331" i="4"/>
  <c r="K1331" i="4"/>
  <c r="J1331" i="4"/>
  <c r="I1331" i="4"/>
  <c r="G1331" i="4"/>
  <c r="AA1330" i="4"/>
  <c r="Z1330" i="4"/>
  <c r="Y1330" i="4"/>
  <c r="V1330" i="4"/>
  <c r="T1330" i="4"/>
  <c r="Q1330" i="4"/>
  <c r="P1330" i="4"/>
  <c r="N1330" i="4"/>
  <c r="M1330" i="4"/>
  <c r="L1330" i="4"/>
  <c r="K1330" i="4"/>
  <c r="J1330" i="4"/>
  <c r="I1330" i="4"/>
  <c r="G1330" i="4"/>
  <c r="AA1329" i="4"/>
  <c r="Z1329" i="4"/>
  <c r="Y1329" i="4"/>
  <c r="V1329" i="4"/>
  <c r="T1329" i="4"/>
  <c r="Q1329" i="4"/>
  <c r="P1329" i="4"/>
  <c r="N1329" i="4"/>
  <c r="M1329" i="4"/>
  <c r="L1329" i="4"/>
  <c r="K1329" i="4"/>
  <c r="J1329" i="4"/>
  <c r="I1329" i="4"/>
  <c r="G1329" i="4"/>
  <c r="AA1328" i="4"/>
  <c r="Z1328" i="4"/>
  <c r="Y1328" i="4"/>
  <c r="V1328" i="4"/>
  <c r="T1328" i="4"/>
  <c r="Q1328" i="4"/>
  <c r="P1328" i="4"/>
  <c r="N1328" i="4"/>
  <c r="M1328" i="4"/>
  <c r="L1328" i="4"/>
  <c r="K1328" i="4"/>
  <c r="J1328" i="4"/>
  <c r="I1328" i="4"/>
  <c r="G1328" i="4"/>
  <c r="AA1327" i="4"/>
  <c r="Z1327" i="4"/>
  <c r="Y1327" i="4"/>
  <c r="V1327" i="4"/>
  <c r="T1327" i="4"/>
  <c r="Q1327" i="4"/>
  <c r="P1327" i="4"/>
  <c r="N1327" i="4"/>
  <c r="M1327" i="4"/>
  <c r="L1327" i="4"/>
  <c r="K1327" i="4"/>
  <c r="J1327" i="4"/>
  <c r="I1327" i="4"/>
  <c r="G1327" i="4"/>
  <c r="AA1326" i="4"/>
  <c r="Z1326" i="4"/>
  <c r="Y1326" i="4"/>
  <c r="V1326" i="4"/>
  <c r="T1326" i="4"/>
  <c r="Q1326" i="4"/>
  <c r="P1326" i="4"/>
  <c r="N1326" i="4"/>
  <c r="M1326" i="4"/>
  <c r="L1326" i="4"/>
  <c r="K1326" i="4"/>
  <c r="J1326" i="4"/>
  <c r="I1326" i="4"/>
  <c r="G1326" i="4"/>
  <c r="AA1325" i="4"/>
  <c r="Z1325" i="4"/>
  <c r="Y1325" i="4"/>
  <c r="V1325" i="4"/>
  <c r="T1325" i="4"/>
  <c r="Q1325" i="4"/>
  <c r="P1325" i="4"/>
  <c r="N1325" i="4"/>
  <c r="M1325" i="4"/>
  <c r="L1325" i="4"/>
  <c r="K1325" i="4"/>
  <c r="J1325" i="4"/>
  <c r="I1325" i="4"/>
  <c r="G1325" i="4"/>
  <c r="AA1324" i="4"/>
  <c r="Z1324" i="4"/>
  <c r="Y1324" i="4"/>
  <c r="V1324" i="4"/>
  <c r="T1324" i="4"/>
  <c r="Q1324" i="4"/>
  <c r="P1324" i="4"/>
  <c r="N1324" i="4"/>
  <c r="M1324" i="4"/>
  <c r="L1324" i="4"/>
  <c r="K1324" i="4"/>
  <c r="J1324" i="4"/>
  <c r="I1324" i="4"/>
  <c r="G1324" i="4"/>
  <c r="AA1323" i="4"/>
  <c r="Z1323" i="4"/>
  <c r="Y1323" i="4"/>
  <c r="V1323" i="4"/>
  <c r="T1323" i="4"/>
  <c r="Q1323" i="4"/>
  <c r="P1323" i="4"/>
  <c r="N1323" i="4"/>
  <c r="M1323" i="4"/>
  <c r="L1323" i="4"/>
  <c r="K1323" i="4"/>
  <c r="J1323" i="4"/>
  <c r="I1323" i="4"/>
  <c r="G1323" i="4"/>
  <c r="AA1322" i="4"/>
  <c r="Z1322" i="4"/>
  <c r="Y1322" i="4"/>
  <c r="V1322" i="4"/>
  <c r="T1322" i="4"/>
  <c r="Q1322" i="4"/>
  <c r="P1322" i="4"/>
  <c r="N1322" i="4"/>
  <c r="M1322" i="4"/>
  <c r="L1322" i="4"/>
  <c r="K1322" i="4"/>
  <c r="J1322" i="4"/>
  <c r="I1322" i="4"/>
  <c r="G1322" i="4"/>
  <c r="AA1321" i="4"/>
  <c r="Z1321" i="4"/>
  <c r="Y1321" i="4"/>
  <c r="V1321" i="4"/>
  <c r="T1321" i="4"/>
  <c r="Q1321" i="4"/>
  <c r="P1321" i="4"/>
  <c r="N1321" i="4"/>
  <c r="M1321" i="4"/>
  <c r="L1321" i="4"/>
  <c r="K1321" i="4"/>
  <c r="J1321" i="4"/>
  <c r="I1321" i="4"/>
  <c r="G1321" i="4"/>
  <c r="AA1320" i="4"/>
  <c r="Z1320" i="4"/>
  <c r="Y1320" i="4"/>
  <c r="V1320" i="4"/>
  <c r="T1320" i="4"/>
  <c r="Q1320" i="4"/>
  <c r="P1320" i="4"/>
  <c r="N1320" i="4"/>
  <c r="M1320" i="4"/>
  <c r="L1320" i="4"/>
  <c r="K1320" i="4"/>
  <c r="J1320" i="4"/>
  <c r="I1320" i="4"/>
  <c r="G1320" i="4"/>
  <c r="AA1319" i="4"/>
  <c r="Z1319" i="4"/>
  <c r="Y1319" i="4"/>
  <c r="V1319" i="4"/>
  <c r="T1319" i="4"/>
  <c r="Q1319" i="4"/>
  <c r="P1319" i="4"/>
  <c r="N1319" i="4"/>
  <c r="M1319" i="4"/>
  <c r="L1319" i="4"/>
  <c r="K1319" i="4"/>
  <c r="J1319" i="4"/>
  <c r="I1319" i="4"/>
  <c r="G1319" i="4"/>
  <c r="AA1318" i="4"/>
  <c r="Z1318" i="4"/>
  <c r="Y1318" i="4"/>
  <c r="V1318" i="4"/>
  <c r="T1318" i="4"/>
  <c r="Q1318" i="4"/>
  <c r="P1318" i="4"/>
  <c r="N1318" i="4"/>
  <c r="M1318" i="4"/>
  <c r="L1318" i="4"/>
  <c r="K1318" i="4"/>
  <c r="J1318" i="4"/>
  <c r="I1318" i="4"/>
  <c r="G1318" i="4"/>
  <c r="AA1317" i="4"/>
  <c r="Z1317" i="4"/>
  <c r="Y1317" i="4"/>
  <c r="V1317" i="4"/>
  <c r="T1317" i="4"/>
  <c r="Q1317" i="4"/>
  <c r="P1317" i="4"/>
  <c r="N1317" i="4"/>
  <c r="M1317" i="4"/>
  <c r="L1317" i="4"/>
  <c r="K1317" i="4"/>
  <c r="J1317" i="4"/>
  <c r="I1317" i="4"/>
  <c r="G1317" i="4"/>
  <c r="AA1316" i="4"/>
  <c r="Z1316" i="4"/>
  <c r="Y1316" i="4"/>
  <c r="V1316" i="4"/>
  <c r="T1316" i="4"/>
  <c r="Q1316" i="4"/>
  <c r="P1316" i="4"/>
  <c r="N1316" i="4"/>
  <c r="M1316" i="4"/>
  <c r="L1316" i="4"/>
  <c r="K1316" i="4"/>
  <c r="J1316" i="4"/>
  <c r="I1316" i="4"/>
  <c r="G1316" i="4"/>
  <c r="AA1315" i="4"/>
  <c r="Z1315" i="4"/>
  <c r="Y1315" i="4"/>
  <c r="V1315" i="4"/>
  <c r="T1315" i="4"/>
  <c r="Q1315" i="4"/>
  <c r="P1315" i="4"/>
  <c r="N1315" i="4"/>
  <c r="M1315" i="4"/>
  <c r="L1315" i="4"/>
  <c r="K1315" i="4"/>
  <c r="J1315" i="4"/>
  <c r="I1315" i="4"/>
  <c r="G1315" i="4"/>
  <c r="AA1314" i="4"/>
  <c r="Z1314" i="4"/>
  <c r="Y1314" i="4"/>
  <c r="V1314" i="4"/>
  <c r="T1314" i="4"/>
  <c r="Q1314" i="4"/>
  <c r="P1314" i="4"/>
  <c r="N1314" i="4"/>
  <c r="M1314" i="4"/>
  <c r="L1314" i="4"/>
  <c r="K1314" i="4"/>
  <c r="J1314" i="4"/>
  <c r="I1314" i="4"/>
  <c r="G1314" i="4"/>
  <c r="AA1313" i="4"/>
  <c r="Z1313" i="4"/>
  <c r="Y1313" i="4"/>
  <c r="V1313" i="4"/>
  <c r="T1313" i="4"/>
  <c r="Q1313" i="4"/>
  <c r="P1313" i="4"/>
  <c r="N1313" i="4"/>
  <c r="M1313" i="4"/>
  <c r="L1313" i="4"/>
  <c r="K1313" i="4"/>
  <c r="J1313" i="4"/>
  <c r="I1313" i="4"/>
  <c r="G1313" i="4"/>
  <c r="AA1312" i="4"/>
  <c r="Z1312" i="4"/>
  <c r="Y1312" i="4"/>
  <c r="V1312" i="4"/>
  <c r="T1312" i="4"/>
  <c r="Q1312" i="4"/>
  <c r="P1312" i="4"/>
  <c r="N1312" i="4"/>
  <c r="M1312" i="4"/>
  <c r="L1312" i="4"/>
  <c r="K1312" i="4"/>
  <c r="J1312" i="4"/>
  <c r="I1312" i="4"/>
  <c r="G1312" i="4"/>
  <c r="AA1311" i="4"/>
  <c r="Z1311" i="4"/>
  <c r="Y1311" i="4"/>
  <c r="V1311" i="4"/>
  <c r="T1311" i="4"/>
  <c r="Q1311" i="4"/>
  <c r="P1311" i="4"/>
  <c r="N1311" i="4"/>
  <c r="M1311" i="4"/>
  <c r="L1311" i="4"/>
  <c r="K1311" i="4"/>
  <c r="J1311" i="4"/>
  <c r="I1311" i="4"/>
  <c r="G1311" i="4"/>
  <c r="AA1310" i="4"/>
  <c r="Z1310" i="4"/>
  <c r="Y1310" i="4"/>
  <c r="V1310" i="4"/>
  <c r="T1310" i="4"/>
  <c r="Q1310" i="4"/>
  <c r="P1310" i="4"/>
  <c r="N1310" i="4"/>
  <c r="M1310" i="4"/>
  <c r="L1310" i="4"/>
  <c r="K1310" i="4"/>
  <c r="J1310" i="4"/>
  <c r="I1310" i="4"/>
  <c r="G1310" i="4"/>
  <c r="AA1309" i="4"/>
  <c r="Z1309" i="4"/>
  <c r="Y1309" i="4"/>
  <c r="V1309" i="4"/>
  <c r="T1309" i="4"/>
  <c r="Q1309" i="4"/>
  <c r="P1309" i="4"/>
  <c r="N1309" i="4"/>
  <c r="M1309" i="4"/>
  <c r="L1309" i="4"/>
  <c r="K1309" i="4"/>
  <c r="J1309" i="4"/>
  <c r="I1309" i="4"/>
  <c r="G1309" i="4"/>
  <c r="AA1308" i="4"/>
  <c r="Z1308" i="4"/>
  <c r="Y1308" i="4"/>
  <c r="V1308" i="4"/>
  <c r="T1308" i="4"/>
  <c r="Q1308" i="4"/>
  <c r="P1308" i="4"/>
  <c r="N1308" i="4"/>
  <c r="M1308" i="4"/>
  <c r="L1308" i="4"/>
  <c r="K1308" i="4"/>
  <c r="J1308" i="4"/>
  <c r="I1308" i="4"/>
  <c r="G1308" i="4"/>
  <c r="AA1307" i="4"/>
  <c r="Z1307" i="4"/>
  <c r="Y1307" i="4"/>
  <c r="V1307" i="4"/>
  <c r="T1307" i="4"/>
  <c r="Q1307" i="4"/>
  <c r="P1307" i="4"/>
  <c r="N1307" i="4"/>
  <c r="M1307" i="4"/>
  <c r="L1307" i="4"/>
  <c r="K1307" i="4"/>
  <c r="J1307" i="4"/>
  <c r="I1307" i="4"/>
  <c r="G1307" i="4"/>
  <c r="AA1306" i="4"/>
  <c r="Z1306" i="4"/>
  <c r="Y1306" i="4"/>
  <c r="V1306" i="4"/>
  <c r="T1306" i="4"/>
  <c r="Q1306" i="4"/>
  <c r="P1306" i="4"/>
  <c r="N1306" i="4"/>
  <c r="M1306" i="4"/>
  <c r="L1306" i="4"/>
  <c r="K1306" i="4"/>
  <c r="J1306" i="4"/>
  <c r="I1306" i="4"/>
  <c r="G1306" i="4"/>
  <c r="AA1305" i="4"/>
  <c r="Z1305" i="4"/>
  <c r="Y1305" i="4"/>
  <c r="V1305" i="4"/>
  <c r="T1305" i="4"/>
  <c r="Q1305" i="4"/>
  <c r="P1305" i="4"/>
  <c r="N1305" i="4"/>
  <c r="M1305" i="4"/>
  <c r="L1305" i="4"/>
  <c r="K1305" i="4"/>
  <c r="J1305" i="4"/>
  <c r="I1305" i="4"/>
  <c r="G1305" i="4"/>
  <c r="AA1304" i="4"/>
  <c r="Z1304" i="4"/>
  <c r="Y1304" i="4"/>
  <c r="V1304" i="4"/>
  <c r="T1304" i="4"/>
  <c r="Q1304" i="4"/>
  <c r="P1304" i="4"/>
  <c r="N1304" i="4"/>
  <c r="M1304" i="4"/>
  <c r="L1304" i="4"/>
  <c r="K1304" i="4"/>
  <c r="J1304" i="4"/>
  <c r="I1304" i="4"/>
  <c r="G1304" i="4"/>
  <c r="AA1303" i="4"/>
  <c r="Z1303" i="4"/>
  <c r="Y1303" i="4"/>
  <c r="V1303" i="4"/>
  <c r="T1303" i="4"/>
  <c r="Q1303" i="4"/>
  <c r="P1303" i="4"/>
  <c r="N1303" i="4"/>
  <c r="M1303" i="4"/>
  <c r="L1303" i="4"/>
  <c r="K1303" i="4"/>
  <c r="J1303" i="4"/>
  <c r="I1303" i="4"/>
  <c r="G1303" i="4"/>
  <c r="AA1302" i="4"/>
  <c r="Z1302" i="4"/>
  <c r="Y1302" i="4"/>
  <c r="V1302" i="4"/>
  <c r="T1302" i="4"/>
  <c r="Q1302" i="4"/>
  <c r="P1302" i="4"/>
  <c r="N1302" i="4"/>
  <c r="M1302" i="4"/>
  <c r="L1302" i="4"/>
  <c r="K1302" i="4"/>
  <c r="J1302" i="4"/>
  <c r="I1302" i="4"/>
  <c r="G1302" i="4"/>
  <c r="W1300" i="4"/>
  <c r="AA1295" i="4"/>
  <c r="Z1295" i="4"/>
  <c r="Y1295" i="4"/>
  <c r="X1295" i="4"/>
  <c r="W1295" i="4"/>
  <c r="V1295" i="4"/>
  <c r="R1295" i="4"/>
  <c r="Q1295" i="4"/>
  <c r="P1295" i="4"/>
  <c r="O1295" i="4"/>
  <c r="N1295" i="4"/>
  <c r="M1295" i="4"/>
  <c r="L1295" i="4"/>
  <c r="K1295" i="4"/>
  <c r="J1295" i="4"/>
  <c r="I1295" i="4"/>
  <c r="G1295" i="4"/>
  <c r="E1295" i="4"/>
  <c r="AA1294" i="4"/>
  <c r="Z1294" i="4"/>
  <c r="Y1294" i="4"/>
  <c r="V1294" i="4"/>
  <c r="T1294" i="4"/>
  <c r="Q1294" i="4"/>
  <c r="P1294" i="4"/>
  <c r="N1294" i="4"/>
  <c r="M1294" i="4"/>
  <c r="L1294" i="4"/>
  <c r="K1294" i="4"/>
  <c r="J1294" i="4"/>
  <c r="I1294" i="4"/>
  <c r="G1294" i="4"/>
  <c r="AA1293" i="4"/>
  <c r="Z1293" i="4"/>
  <c r="Y1293" i="4"/>
  <c r="V1293" i="4"/>
  <c r="T1293" i="4"/>
  <c r="Q1293" i="4"/>
  <c r="P1293" i="4"/>
  <c r="N1293" i="4"/>
  <c r="M1293" i="4"/>
  <c r="L1293" i="4"/>
  <c r="K1293" i="4"/>
  <c r="J1293" i="4"/>
  <c r="I1293" i="4"/>
  <c r="G1293" i="4"/>
  <c r="AA1292" i="4"/>
  <c r="Z1292" i="4"/>
  <c r="Y1292" i="4"/>
  <c r="V1292" i="4"/>
  <c r="T1292" i="4"/>
  <c r="Q1292" i="4"/>
  <c r="P1292" i="4"/>
  <c r="N1292" i="4"/>
  <c r="M1292" i="4"/>
  <c r="L1292" i="4"/>
  <c r="K1292" i="4"/>
  <c r="J1292" i="4"/>
  <c r="I1292" i="4"/>
  <c r="G1292" i="4"/>
  <c r="AA1291" i="4"/>
  <c r="Z1291" i="4"/>
  <c r="Y1291" i="4"/>
  <c r="V1291" i="4"/>
  <c r="T1291" i="4"/>
  <c r="Q1291" i="4"/>
  <c r="P1291" i="4"/>
  <c r="N1291" i="4"/>
  <c r="M1291" i="4"/>
  <c r="L1291" i="4"/>
  <c r="K1291" i="4"/>
  <c r="J1291" i="4"/>
  <c r="I1291" i="4"/>
  <c r="G1291" i="4"/>
  <c r="AA1290" i="4"/>
  <c r="Z1290" i="4"/>
  <c r="Y1290" i="4"/>
  <c r="V1290" i="4"/>
  <c r="T1290" i="4"/>
  <c r="Q1290" i="4"/>
  <c r="P1290" i="4"/>
  <c r="N1290" i="4"/>
  <c r="M1290" i="4"/>
  <c r="L1290" i="4"/>
  <c r="K1290" i="4"/>
  <c r="J1290" i="4"/>
  <c r="I1290" i="4"/>
  <c r="G1290" i="4"/>
  <c r="AA1289" i="4"/>
  <c r="Z1289" i="4"/>
  <c r="Y1289" i="4"/>
  <c r="V1289" i="4"/>
  <c r="T1289" i="4"/>
  <c r="Q1289" i="4"/>
  <c r="P1289" i="4"/>
  <c r="N1289" i="4"/>
  <c r="M1289" i="4"/>
  <c r="L1289" i="4"/>
  <c r="K1289" i="4"/>
  <c r="J1289" i="4"/>
  <c r="I1289" i="4"/>
  <c r="G1289" i="4"/>
  <c r="AA1288" i="4"/>
  <c r="Z1288" i="4"/>
  <c r="Y1288" i="4"/>
  <c r="V1288" i="4"/>
  <c r="T1288" i="4"/>
  <c r="Q1288" i="4"/>
  <c r="P1288" i="4"/>
  <c r="N1288" i="4"/>
  <c r="M1288" i="4"/>
  <c r="L1288" i="4"/>
  <c r="K1288" i="4"/>
  <c r="J1288" i="4"/>
  <c r="I1288" i="4"/>
  <c r="G1288" i="4"/>
  <c r="AA1287" i="4"/>
  <c r="Z1287" i="4"/>
  <c r="Y1287" i="4"/>
  <c r="V1287" i="4"/>
  <c r="T1287" i="4"/>
  <c r="Q1287" i="4"/>
  <c r="P1287" i="4"/>
  <c r="N1287" i="4"/>
  <c r="M1287" i="4"/>
  <c r="L1287" i="4"/>
  <c r="K1287" i="4"/>
  <c r="J1287" i="4"/>
  <c r="I1287" i="4"/>
  <c r="G1287" i="4"/>
  <c r="AA1286" i="4"/>
  <c r="Z1286" i="4"/>
  <c r="Y1286" i="4"/>
  <c r="V1286" i="4"/>
  <c r="T1286" i="4"/>
  <c r="Q1286" i="4"/>
  <c r="P1286" i="4"/>
  <c r="N1286" i="4"/>
  <c r="M1286" i="4"/>
  <c r="L1286" i="4"/>
  <c r="K1286" i="4"/>
  <c r="J1286" i="4"/>
  <c r="I1286" i="4"/>
  <c r="G1286" i="4"/>
  <c r="AA1285" i="4"/>
  <c r="Z1285" i="4"/>
  <c r="Y1285" i="4"/>
  <c r="V1285" i="4"/>
  <c r="T1285" i="4"/>
  <c r="Q1285" i="4"/>
  <c r="P1285" i="4"/>
  <c r="N1285" i="4"/>
  <c r="M1285" i="4"/>
  <c r="L1285" i="4"/>
  <c r="K1285" i="4"/>
  <c r="J1285" i="4"/>
  <c r="I1285" i="4"/>
  <c r="G1285" i="4"/>
  <c r="AA1284" i="4"/>
  <c r="Z1284" i="4"/>
  <c r="Y1284" i="4"/>
  <c r="V1284" i="4"/>
  <c r="T1284" i="4"/>
  <c r="Q1284" i="4"/>
  <c r="P1284" i="4"/>
  <c r="N1284" i="4"/>
  <c r="M1284" i="4"/>
  <c r="L1284" i="4"/>
  <c r="K1284" i="4"/>
  <c r="J1284" i="4"/>
  <c r="I1284" i="4"/>
  <c r="G1284" i="4"/>
  <c r="AA1283" i="4"/>
  <c r="Z1283" i="4"/>
  <c r="Y1283" i="4"/>
  <c r="V1283" i="4"/>
  <c r="T1283" i="4"/>
  <c r="Q1283" i="4"/>
  <c r="P1283" i="4"/>
  <c r="N1283" i="4"/>
  <c r="M1283" i="4"/>
  <c r="L1283" i="4"/>
  <c r="K1283" i="4"/>
  <c r="J1283" i="4"/>
  <c r="I1283" i="4"/>
  <c r="G1283" i="4"/>
  <c r="AA1282" i="4"/>
  <c r="Z1282" i="4"/>
  <c r="Y1282" i="4"/>
  <c r="V1282" i="4"/>
  <c r="T1282" i="4"/>
  <c r="Q1282" i="4"/>
  <c r="P1282" i="4"/>
  <c r="N1282" i="4"/>
  <c r="M1282" i="4"/>
  <c r="L1282" i="4"/>
  <c r="K1282" i="4"/>
  <c r="J1282" i="4"/>
  <c r="I1282" i="4"/>
  <c r="G1282" i="4"/>
  <c r="AA1281" i="4"/>
  <c r="Z1281" i="4"/>
  <c r="Y1281" i="4"/>
  <c r="V1281" i="4"/>
  <c r="T1281" i="4"/>
  <c r="Q1281" i="4"/>
  <c r="P1281" i="4"/>
  <c r="N1281" i="4"/>
  <c r="M1281" i="4"/>
  <c r="L1281" i="4"/>
  <c r="K1281" i="4"/>
  <c r="J1281" i="4"/>
  <c r="I1281" i="4"/>
  <c r="G1281" i="4"/>
  <c r="AA1280" i="4"/>
  <c r="Z1280" i="4"/>
  <c r="Y1280" i="4"/>
  <c r="V1280" i="4"/>
  <c r="T1280" i="4"/>
  <c r="Q1280" i="4"/>
  <c r="P1280" i="4"/>
  <c r="N1280" i="4"/>
  <c r="M1280" i="4"/>
  <c r="L1280" i="4"/>
  <c r="K1280" i="4"/>
  <c r="J1280" i="4"/>
  <c r="I1280" i="4"/>
  <c r="G1280" i="4"/>
  <c r="AA1279" i="4"/>
  <c r="Z1279" i="4"/>
  <c r="Y1279" i="4"/>
  <c r="V1279" i="4"/>
  <c r="T1279" i="4"/>
  <c r="Q1279" i="4"/>
  <c r="P1279" i="4"/>
  <c r="N1279" i="4"/>
  <c r="M1279" i="4"/>
  <c r="L1279" i="4"/>
  <c r="K1279" i="4"/>
  <c r="J1279" i="4"/>
  <c r="I1279" i="4"/>
  <c r="G1279" i="4"/>
  <c r="AA1278" i="4"/>
  <c r="Z1278" i="4"/>
  <c r="Y1278" i="4"/>
  <c r="V1278" i="4"/>
  <c r="T1278" i="4"/>
  <c r="Q1278" i="4"/>
  <c r="P1278" i="4"/>
  <c r="N1278" i="4"/>
  <c r="M1278" i="4"/>
  <c r="L1278" i="4"/>
  <c r="K1278" i="4"/>
  <c r="J1278" i="4"/>
  <c r="I1278" i="4"/>
  <c r="G1278" i="4"/>
  <c r="AA1277" i="4"/>
  <c r="Z1277" i="4"/>
  <c r="Y1277" i="4"/>
  <c r="V1277" i="4"/>
  <c r="T1277" i="4"/>
  <c r="Q1277" i="4"/>
  <c r="P1277" i="4"/>
  <c r="N1277" i="4"/>
  <c r="M1277" i="4"/>
  <c r="L1277" i="4"/>
  <c r="K1277" i="4"/>
  <c r="J1277" i="4"/>
  <c r="I1277" i="4"/>
  <c r="G1277" i="4"/>
  <c r="AA1276" i="4"/>
  <c r="Z1276" i="4"/>
  <c r="Y1276" i="4"/>
  <c r="V1276" i="4"/>
  <c r="T1276" i="4"/>
  <c r="Q1276" i="4"/>
  <c r="P1276" i="4"/>
  <c r="N1276" i="4"/>
  <c r="M1276" i="4"/>
  <c r="L1276" i="4"/>
  <c r="K1276" i="4"/>
  <c r="J1276" i="4"/>
  <c r="I1276" i="4"/>
  <c r="G1276" i="4"/>
  <c r="AA1275" i="4"/>
  <c r="Z1275" i="4"/>
  <c r="Y1275" i="4"/>
  <c r="V1275" i="4"/>
  <c r="T1275" i="4"/>
  <c r="Q1275" i="4"/>
  <c r="P1275" i="4"/>
  <c r="N1275" i="4"/>
  <c r="M1275" i="4"/>
  <c r="L1275" i="4"/>
  <c r="K1275" i="4"/>
  <c r="J1275" i="4"/>
  <c r="I1275" i="4"/>
  <c r="G1275" i="4"/>
  <c r="AA1274" i="4"/>
  <c r="Z1274" i="4"/>
  <c r="Y1274" i="4"/>
  <c r="V1274" i="4"/>
  <c r="T1274" i="4"/>
  <c r="Q1274" i="4"/>
  <c r="P1274" i="4"/>
  <c r="N1274" i="4"/>
  <c r="M1274" i="4"/>
  <c r="L1274" i="4"/>
  <c r="K1274" i="4"/>
  <c r="J1274" i="4"/>
  <c r="I1274" i="4"/>
  <c r="G1274" i="4"/>
  <c r="AA1273" i="4"/>
  <c r="Z1273" i="4"/>
  <c r="Y1273" i="4"/>
  <c r="V1273" i="4"/>
  <c r="T1273" i="4"/>
  <c r="Q1273" i="4"/>
  <c r="P1273" i="4"/>
  <c r="N1273" i="4"/>
  <c r="M1273" i="4"/>
  <c r="L1273" i="4"/>
  <c r="K1273" i="4"/>
  <c r="J1273" i="4"/>
  <c r="I1273" i="4"/>
  <c r="G1273" i="4"/>
  <c r="AA1272" i="4"/>
  <c r="Z1272" i="4"/>
  <c r="Y1272" i="4"/>
  <c r="V1272" i="4"/>
  <c r="T1272" i="4"/>
  <c r="Q1272" i="4"/>
  <c r="P1272" i="4"/>
  <c r="N1272" i="4"/>
  <c r="M1272" i="4"/>
  <c r="L1272" i="4"/>
  <c r="K1272" i="4"/>
  <c r="J1272" i="4"/>
  <c r="I1272" i="4"/>
  <c r="G1272" i="4"/>
  <c r="AA1271" i="4"/>
  <c r="Z1271" i="4"/>
  <c r="Y1271" i="4"/>
  <c r="V1271" i="4"/>
  <c r="T1271" i="4"/>
  <c r="Q1271" i="4"/>
  <c r="P1271" i="4"/>
  <c r="N1271" i="4"/>
  <c r="M1271" i="4"/>
  <c r="L1271" i="4"/>
  <c r="K1271" i="4"/>
  <c r="J1271" i="4"/>
  <c r="I1271" i="4"/>
  <c r="G1271" i="4"/>
  <c r="AA1270" i="4"/>
  <c r="Z1270" i="4"/>
  <c r="Y1270" i="4"/>
  <c r="V1270" i="4"/>
  <c r="T1270" i="4"/>
  <c r="Q1270" i="4"/>
  <c r="P1270" i="4"/>
  <c r="N1270" i="4"/>
  <c r="M1270" i="4"/>
  <c r="L1270" i="4"/>
  <c r="K1270" i="4"/>
  <c r="J1270" i="4"/>
  <c r="I1270" i="4"/>
  <c r="G1270" i="4"/>
  <c r="AA1269" i="4"/>
  <c r="Z1269" i="4"/>
  <c r="Y1269" i="4"/>
  <c r="V1269" i="4"/>
  <c r="T1269" i="4"/>
  <c r="Q1269" i="4"/>
  <c r="P1269" i="4"/>
  <c r="N1269" i="4"/>
  <c r="M1269" i="4"/>
  <c r="L1269" i="4"/>
  <c r="K1269" i="4"/>
  <c r="J1269" i="4"/>
  <c r="I1269" i="4"/>
  <c r="G1269" i="4"/>
  <c r="AA1268" i="4"/>
  <c r="Z1268" i="4"/>
  <c r="Y1268" i="4"/>
  <c r="V1268" i="4"/>
  <c r="T1268" i="4"/>
  <c r="Q1268" i="4"/>
  <c r="P1268" i="4"/>
  <c r="N1268" i="4"/>
  <c r="M1268" i="4"/>
  <c r="L1268" i="4"/>
  <c r="K1268" i="4"/>
  <c r="J1268" i="4"/>
  <c r="I1268" i="4"/>
  <c r="G1268" i="4"/>
  <c r="AA1267" i="4"/>
  <c r="Z1267" i="4"/>
  <c r="Y1267" i="4"/>
  <c r="V1267" i="4"/>
  <c r="T1267" i="4"/>
  <c r="Q1267" i="4"/>
  <c r="P1267" i="4"/>
  <c r="N1267" i="4"/>
  <c r="M1267" i="4"/>
  <c r="L1267" i="4"/>
  <c r="K1267" i="4"/>
  <c r="J1267" i="4"/>
  <c r="I1267" i="4"/>
  <c r="G1267" i="4"/>
  <c r="AA1266" i="4"/>
  <c r="Z1266" i="4"/>
  <c r="Y1266" i="4"/>
  <c r="V1266" i="4"/>
  <c r="T1266" i="4"/>
  <c r="Q1266" i="4"/>
  <c r="P1266" i="4"/>
  <c r="N1266" i="4"/>
  <c r="M1266" i="4"/>
  <c r="L1266" i="4"/>
  <c r="K1266" i="4"/>
  <c r="J1266" i="4"/>
  <c r="I1266" i="4"/>
  <c r="G1266" i="4"/>
  <c r="AA1265" i="4"/>
  <c r="Z1265" i="4"/>
  <c r="Y1265" i="4"/>
  <c r="V1265" i="4"/>
  <c r="T1265" i="4"/>
  <c r="Q1265" i="4"/>
  <c r="P1265" i="4"/>
  <c r="N1265" i="4"/>
  <c r="M1265" i="4"/>
  <c r="L1265" i="4"/>
  <c r="K1265" i="4"/>
  <c r="J1265" i="4"/>
  <c r="I1265" i="4"/>
  <c r="G1265" i="4"/>
  <c r="AA1264" i="4"/>
  <c r="Z1264" i="4"/>
  <c r="Y1264" i="4"/>
  <c r="V1264" i="4"/>
  <c r="T1264" i="4"/>
  <c r="Q1264" i="4"/>
  <c r="P1264" i="4"/>
  <c r="N1264" i="4"/>
  <c r="M1264" i="4"/>
  <c r="L1264" i="4"/>
  <c r="K1264" i="4"/>
  <c r="J1264" i="4"/>
  <c r="I1264" i="4"/>
  <c r="G1264" i="4"/>
  <c r="AA1263" i="4"/>
  <c r="Z1263" i="4"/>
  <c r="Y1263" i="4"/>
  <c r="V1263" i="4"/>
  <c r="T1263" i="4"/>
  <c r="Q1263" i="4"/>
  <c r="P1263" i="4"/>
  <c r="N1263" i="4"/>
  <c r="M1263" i="4"/>
  <c r="L1263" i="4"/>
  <c r="K1263" i="4"/>
  <c r="J1263" i="4"/>
  <c r="I1263" i="4"/>
  <c r="G1263" i="4"/>
  <c r="AA1262" i="4"/>
  <c r="Z1262" i="4"/>
  <c r="Y1262" i="4"/>
  <c r="V1262" i="4"/>
  <c r="T1262" i="4"/>
  <c r="Q1262" i="4"/>
  <c r="P1262" i="4"/>
  <c r="N1262" i="4"/>
  <c r="M1262" i="4"/>
  <c r="L1262" i="4"/>
  <c r="K1262" i="4"/>
  <c r="J1262" i="4"/>
  <c r="I1262" i="4"/>
  <c r="G1262" i="4"/>
  <c r="AA1261" i="4"/>
  <c r="Z1261" i="4"/>
  <c r="Y1261" i="4"/>
  <c r="V1261" i="4"/>
  <c r="T1261" i="4"/>
  <c r="Q1261" i="4"/>
  <c r="P1261" i="4"/>
  <c r="N1261" i="4"/>
  <c r="M1261" i="4"/>
  <c r="L1261" i="4"/>
  <c r="K1261" i="4"/>
  <c r="J1261" i="4"/>
  <c r="I1261" i="4"/>
  <c r="G1261" i="4"/>
  <c r="AA1260" i="4"/>
  <c r="Z1260" i="4"/>
  <c r="Y1260" i="4"/>
  <c r="V1260" i="4"/>
  <c r="T1260" i="4"/>
  <c r="Q1260" i="4"/>
  <c r="P1260" i="4"/>
  <c r="N1260" i="4"/>
  <c r="M1260" i="4"/>
  <c r="L1260" i="4"/>
  <c r="K1260" i="4"/>
  <c r="J1260" i="4"/>
  <c r="I1260" i="4"/>
  <c r="G1260" i="4"/>
  <c r="AA1259" i="4"/>
  <c r="Z1259" i="4"/>
  <c r="Y1259" i="4"/>
  <c r="V1259" i="4"/>
  <c r="T1259" i="4"/>
  <c r="Q1259" i="4"/>
  <c r="P1259" i="4"/>
  <c r="N1259" i="4"/>
  <c r="M1259" i="4"/>
  <c r="L1259" i="4"/>
  <c r="K1259" i="4"/>
  <c r="J1259" i="4"/>
  <c r="I1259" i="4"/>
  <c r="G1259" i="4"/>
  <c r="AA1258" i="4"/>
  <c r="Z1258" i="4"/>
  <c r="Y1258" i="4"/>
  <c r="V1258" i="4"/>
  <c r="T1258" i="4"/>
  <c r="Q1258" i="4"/>
  <c r="P1258" i="4"/>
  <c r="N1258" i="4"/>
  <c r="M1258" i="4"/>
  <c r="L1258" i="4"/>
  <c r="K1258" i="4"/>
  <c r="J1258" i="4"/>
  <c r="I1258" i="4"/>
  <c r="G1258" i="4"/>
  <c r="AA1257" i="4"/>
  <c r="Z1257" i="4"/>
  <c r="Y1257" i="4"/>
  <c r="V1257" i="4"/>
  <c r="T1257" i="4"/>
  <c r="Q1257" i="4"/>
  <c r="P1257" i="4"/>
  <c r="N1257" i="4"/>
  <c r="M1257" i="4"/>
  <c r="L1257" i="4"/>
  <c r="K1257" i="4"/>
  <c r="J1257" i="4"/>
  <c r="I1257" i="4"/>
  <c r="G1257" i="4"/>
  <c r="AA1256" i="4"/>
  <c r="Z1256" i="4"/>
  <c r="Y1256" i="4"/>
  <c r="V1256" i="4"/>
  <c r="T1256" i="4"/>
  <c r="Q1256" i="4"/>
  <c r="P1256" i="4"/>
  <c r="N1256" i="4"/>
  <c r="M1256" i="4"/>
  <c r="L1256" i="4"/>
  <c r="K1256" i="4"/>
  <c r="J1256" i="4"/>
  <c r="I1256" i="4"/>
  <c r="G1256" i="4"/>
  <c r="AA1255" i="4"/>
  <c r="Z1255" i="4"/>
  <c r="Y1255" i="4"/>
  <c r="V1255" i="4"/>
  <c r="T1255" i="4"/>
  <c r="Q1255" i="4"/>
  <c r="P1255" i="4"/>
  <c r="N1255" i="4"/>
  <c r="M1255" i="4"/>
  <c r="L1255" i="4"/>
  <c r="K1255" i="4"/>
  <c r="J1255" i="4"/>
  <c r="I1255" i="4"/>
  <c r="G1255" i="4"/>
  <c r="AA1254" i="4"/>
  <c r="Z1254" i="4"/>
  <c r="Y1254" i="4"/>
  <c r="V1254" i="4"/>
  <c r="T1254" i="4"/>
  <c r="Q1254" i="4"/>
  <c r="P1254" i="4"/>
  <c r="N1254" i="4"/>
  <c r="M1254" i="4"/>
  <c r="L1254" i="4"/>
  <c r="K1254" i="4"/>
  <c r="J1254" i="4"/>
  <c r="I1254" i="4"/>
  <c r="G1254" i="4"/>
  <c r="AA1253" i="4"/>
  <c r="Z1253" i="4"/>
  <c r="Y1253" i="4"/>
  <c r="V1253" i="4"/>
  <c r="T1253" i="4"/>
  <c r="Q1253" i="4"/>
  <c r="P1253" i="4"/>
  <c r="N1253" i="4"/>
  <c r="M1253" i="4"/>
  <c r="L1253" i="4"/>
  <c r="K1253" i="4"/>
  <c r="J1253" i="4"/>
  <c r="I1253" i="4"/>
  <c r="G1253" i="4"/>
  <c r="AA1252" i="4"/>
  <c r="Z1252" i="4"/>
  <c r="Y1252" i="4"/>
  <c r="V1252" i="4"/>
  <c r="T1252" i="4"/>
  <c r="Q1252" i="4"/>
  <c r="P1252" i="4"/>
  <c r="N1252" i="4"/>
  <c r="M1252" i="4"/>
  <c r="L1252" i="4"/>
  <c r="K1252" i="4"/>
  <c r="J1252" i="4"/>
  <c r="I1252" i="4"/>
  <c r="G1252" i="4"/>
  <c r="AA1251" i="4"/>
  <c r="Z1251" i="4"/>
  <c r="Y1251" i="4"/>
  <c r="V1251" i="4"/>
  <c r="T1251" i="4"/>
  <c r="Q1251" i="4"/>
  <c r="P1251" i="4"/>
  <c r="N1251" i="4"/>
  <c r="M1251" i="4"/>
  <c r="L1251" i="4"/>
  <c r="K1251" i="4"/>
  <c r="J1251" i="4"/>
  <c r="I1251" i="4"/>
  <c r="G1251" i="4"/>
  <c r="AA1250" i="4"/>
  <c r="Z1250" i="4"/>
  <c r="Y1250" i="4"/>
  <c r="V1250" i="4"/>
  <c r="T1250" i="4"/>
  <c r="Q1250" i="4"/>
  <c r="P1250" i="4"/>
  <c r="N1250" i="4"/>
  <c r="M1250" i="4"/>
  <c r="L1250" i="4"/>
  <c r="K1250" i="4"/>
  <c r="J1250" i="4"/>
  <c r="I1250" i="4"/>
  <c r="G1250" i="4"/>
  <c r="AA1249" i="4"/>
  <c r="Z1249" i="4"/>
  <c r="Y1249" i="4"/>
  <c r="V1249" i="4"/>
  <c r="T1249" i="4"/>
  <c r="Q1249" i="4"/>
  <c r="P1249" i="4"/>
  <c r="N1249" i="4"/>
  <c r="M1249" i="4"/>
  <c r="L1249" i="4"/>
  <c r="K1249" i="4"/>
  <c r="J1249" i="4"/>
  <c r="I1249" i="4"/>
  <c r="G1249" i="4"/>
  <c r="AA1248" i="4"/>
  <c r="Z1248" i="4"/>
  <c r="Y1248" i="4"/>
  <c r="V1248" i="4"/>
  <c r="T1248" i="4"/>
  <c r="Q1248" i="4"/>
  <c r="P1248" i="4"/>
  <c r="N1248" i="4"/>
  <c r="M1248" i="4"/>
  <c r="L1248" i="4"/>
  <c r="K1248" i="4"/>
  <c r="J1248" i="4"/>
  <c r="I1248" i="4"/>
  <c r="G1248" i="4"/>
  <c r="AA1247" i="4"/>
  <c r="Z1247" i="4"/>
  <c r="Y1247" i="4"/>
  <c r="V1247" i="4"/>
  <c r="T1247" i="4"/>
  <c r="Q1247" i="4"/>
  <c r="P1247" i="4"/>
  <c r="N1247" i="4"/>
  <c r="M1247" i="4"/>
  <c r="L1247" i="4"/>
  <c r="K1247" i="4"/>
  <c r="J1247" i="4"/>
  <c r="I1247" i="4"/>
  <c r="G1247" i="4"/>
  <c r="AA1246" i="4"/>
  <c r="Z1246" i="4"/>
  <c r="Y1246" i="4"/>
  <c r="V1246" i="4"/>
  <c r="T1246" i="4"/>
  <c r="Q1246" i="4"/>
  <c r="P1246" i="4"/>
  <c r="N1246" i="4"/>
  <c r="M1246" i="4"/>
  <c r="L1246" i="4"/>
  <c r="K1246" i="4"/>
  <c r="J1246" i="4"/>
  <c r="I1246" i="4"/>
  <c r="G1246" i="4"/>
  <c r="AA1245" i="4"/>
  <c r="Z1245" i="4"/>
  <c r="Y1245" i="4"/>
  <c r="V1245" i="4"/>
  <c r="T1245" i="4"/>
  <c r="Q1245" i="4"/>
  <c r="P1245" i="4"/>
  <c r="N1245" i="4"/>
  <c r="M1245" i="4"/>
  <c r="L1245" i="4"/>
  <c r="K1245" i="4"/>
  <c r="J1245" i="4"/>
  <c r="I1245" i="4"/>
  <c r="G1245" i="4"/>
  <c r="AA1244" i="4"/>
  <c r="Z1244" i="4"/>
  <c r="Y1244" i="4"/>
  <c r="V1244" i="4"/>
  <c r="T1244" i="4"/>
  <c r="Q1244" i="4"/>
  <c r="P1244" i="4"/>
  <c r="N1244" i="4"/>
  <c r="M1244" i="4"/>
  <c r="L1244" i="4"/>
  <c r="K1244" i="4"/>
  <c r="J1244" i="4"/>
  <c r="I1244" i="4"/>
  <c r="G1244" i="4"/>
  <c r="AA1243" i="4"/>
  <c r="Z1243" i="4"/>
  <c r="Y1243" i="4"/>
  <c r="V1243" i="4"/>
  <c r="T1243" i="4"/>
  <c r="Q1243" i="4"/>
  <c r="P1243" i="4"/>
  <c r="N1243" i="4"/>
  <c r="M1243" i="4"/>
  <c r="L1243" i="4"/>
  <c r="K1243" i="4"/>
  <c r="J1243" i="4"/>
  <c r="I1243" i="4"/>
  <c r="G1243" i="4"/>
  <c r="AA1242" i="4"/>
  <c r="Z1242" i="4"/>
  <c r="Y1242" i="4"/>
  <c r="V1242" i="4"/>
  <c r="T1242" i="4"/>
  <c r="Q1242" i="4"/>
  <c r="P1242" i="4"/>
  <c r="N1242" i="4"/>
  <c r="M1242" i="4"/>
  <c r="L1242" i="4"/>
  <c r="K1242" i="4"/>
  <c r="J1242" i="4"/>
  <c r="I1242" i="4"/>
  <c r="G1242" i="4"/>
  <c r="AA1241" i="4"/>
  <c r="Z1241" i="4"/>
  <c r="Y1241" i="4"/>
  <c r="V1241" i="4"/>
  <c r="T1241" i="4"/>
  <c r="Q1241" i="4"/>
  <c r="P1241" i="4"/>
  <c r="N1241" i="4"/>
  <c r="M1241" i="4"/>
  <c r="L1241" i="4"/>
  <c r="K1241" i="4"/>
  <c r="J1241" i="4"/>
  <c r="I1241" i="4"/>
  <c r="G1241" i="4"/>
  <c r="AA1240" i="4"/>
  <c r="Z1240" i="4"/>
  <c r="Y1240" i="4"/>
  <c r="V1240" i="4"/>
  <c r="T1240" i="4"/>
  <c r="Q1240" i="4"/>
  <c r="P1240" i="4"/>
  <c r="N1240" i="4"/>
  <c r="M1240" i="4"/>
  <c r="L1240" i="4"/>
  <c r="K1240" i="4"/>
  <c r="J1240" i="4"/>
  <c r="I1240" i="4"/>
  <c r="G1240" i="4"/>
  <c r="AA1239" i="4"/>
  <c r="Z1239" i="4"/>
  <c r="Y1239" i="4"/>
  <c r="V1239" i="4"/>
  <c r="T1239" i="4"/>
  <c r="Q1239" i="4"/>
  <c r="P1239" i="4"/>
  <c r="N1239" i="4"/>
  <c r="M1239" i="4"/>
  <c r="L1239" i="4"/>
  <c r="K1239" i="4"/>
  <c r="J1239" i="4"/>
  <c r="I1239" i="4"/>
  <c r="G1239" i="4"/>
  <c r="AA1238" i="4"/>
  <c r="Z1238" i="4"/>
  <c r="Y1238" i="4"/>
  <c r="V1238" i="4"/>
  <c r="T1238" i="4"/>
  <c r="Q1238" i="4"/>
  <c r="P1238" i="4"/>
  <c r="N1238" i="4"/>
  <c r="M1238" i="4"/>
  <c r="L1238" i="4"/>
  <c r="K1238" i="4"/>
  <c r="J1238" i="4"/>
  <c r="I1238" i="4"/>
  <c r="G1238" i="4"/>
  <c r="AA1237" i="4"/>
  <c r="Z1237" i="4"/>
  <c r="Y1237" i="4"/>
  <c r="V1237" i="4"/>
  <c r="T1237" i="4"/>
  <c r="Q1237" i="4"/>
  <c r="P1237" i="4"/>
  <c r="N1237" i="4"/>
  <c r="M1237" i="4"/>
  <c r="L1237" i="4"/>
  <c r="K1237" i="4"/>
  <c r="J1237" i="4"/>
  <c r="I1237" i="4"/>
  <c r="G1237" i="4"/>
  <c r="AA1236" i="4"/>
  <c r="Z1236" i="4"/>
  <c r="Y1236" i="4"/>
  <c r="V1236" i="4"/>
  <c r="T1236" i="4"/>
  <c r="Q1236" i="4"/>
  <c r="P1236" i="4"/>
  <c r="N1236" i="4"/>
  <c r="M1236" i="4"/>
  <c r="L1236" i="4"/>
  <c r="K1236" i="4"/>
  <c r="J1236" i="4"/>
  <c r="I1236" i="4"/>
  <c r="G1236" i="4"/>
  <c r="AA1235" i="4"/>
  <c r="Z1235" i="4"/>
  <c r="Y1235" i="4"/>
  <c r="V1235" i="4"/>
  <c r="T1235" i="4"/>
  <c r="Q1235" i="4"/>
  <c r="P1235" i="4"/>
  <c r="N1235" i="4"/>
  <c r="M1235" i="4"/>
  <c r="L1235" i="4"/>
  <c r="K1235" i="4"/>
  <c r="J1235" i="4"/>
  <c r="I1235" i="4"/>
  <c r="G1235" i="4"/>
  <c r="AA1234" i="4"/>
  <c r="Z1234" i="4"/>
  <c r="Y1234" i="4"/>
  <c r="V1234" i="4"/>
  <c r="T1234" i="4"/>
  <c r="Q1234" i="4"/>
  <c r="P1234" i="4"/>
  <c r="N1234" i="4"/>
  <c r="M1234" i="4"/>
  <c r="L1234" i="4"/>
  <c r="K1234" i="4"/>
  <c r="J1234" i="4"/>
  <c r="I1234" i="4"/>
  <c r="G1234" i="4"/>
  <c r="AA1233" i="4"/>
  <c r="Z1233" i="4"/>
  <c r="Y1233" i="4"/>
  <c r="V1233" i="4"/>
  <c r="T1233" i="4"/>
  <c r="Q1233" i="4"/>
  <c r="P1233" i="4"/>
  <c r="N1233" i="4"/>
  <c r="M1233" i="4"/>
  <c r="L1233" i="4"/>
  <c r="K1233" i="4"/>
  <c r="J1233" i="4"/>
  <c r="I1233" i="4"/>
  <c r="G1233" i="4"/>
  <c r="AA1232" i="4"/>
  <c r="Z1232" i="4"/>
  <c r="Y1232" i="4"/>
  <c r="V1232" i="4"/>
  <c r="T1232" i="4"/>
  <c r="Q1232" i="4"/>
  <c r="P1232" i="4"/>
  <c r="N1232" i="4"/>
  <c r="M1232" i="4"/>
  <c r="L1232" i="4"/>
  <c r="K1232" i="4"/>
  <c r="J1232" i="4"/>
  <c r="I1232" i="4"/>
  <c r="G1232" i="4"/>
  <c r="AA1231" i="4"/>
  <c r="Z1231" i="4"/>
  <c r="Y1231" i="4"/>
  <c r="V1231" i="4"/>
  <c r="T1231" i="4"/>
  <c r="Q1231" i="4"/>
  <c r="P1231" i="4"/>
  <c r="N1231" i="4"/>
  <c r="M1231" i="4"/>
  <c r="L1231" i="4"/>
  <c r="K1231" i="4"/>
  <c r="J1231" i="4"/>
  <c r="I1231" i="4"/>
  <c r="G1231" i="4"/>
  <c r="AA1230" i="4"/>
  <c r="Z1230" i="4"/>
  <c r="Y1230" i="4"/>
  <c r="V1230" i="4"/>
  <c r="T1230" i="4"/>
  <c r="Q1230" i="4"/>
  <c r="P1230" i="4"/>
  <c r="N1230" i="4"/>
  <c r="M1230" i="4"/>
  <c r="L1230" i="4"/>
  <c r="K1230" i="4"/>
  <c r="J1230" i="4"/>
  <c r="I1230" i="4"/>
  <c r="G1230" i="4"/>
  <c r="AA1229" i="4"/>
  <c r="Z1229" i="4"/>
  <c r="Y1229" i="4"/>
  <c r="V1229" i="4"/>
  <c r="T1229" i="4"/>
  <c r="Q1229" i="4"/>
  <c r="P1229" i="4"/>
  <c r="N1229" i="4"/>
  <c r="M1229" i="4"/>
  <c r="L1229" i="4"/>
  <c r="K1229" i="4"/>
  <c r="J1229" i="4"/>
  <c r="I1229" i="4"/>
  <c r="G1229" i="4"/>
  <c r="AA1228" i="4"/>
  <c r="Z1228" i="4"/>
  <c r="Y1228" i="4"/>
  <c r="V1228" i="4"/>
  <c r="T1228" i="4"/>
  <c r="Q1228" i="4"/>
  <c r="P1228" i="4"/>
  <c r="N1228" i="4"/>
  <c r="M1228" i="4"/>
  <c r="L1228" i="4"/>
  <c r="K1228" i="4"/>
  <c r="J1228" i="4"/>
  <c r="I1228" i="4"/>
  <c r="G1228" i="4"/>
  <c r="AA1227" i="4"/>
  <c r="Z1227" i="4"/>
  <c r="Y1227" i="4"/>
  <c r="V1227" i="4"/>
  <c r="T1227" i="4"/>
  <c r="Q1227" i="4"/>
  <c r="P1227" i="4"/>
  <c r="N1227" i="4"/>
  <c r="M1227" i="4"/>
  <c r="L1227" i="4"/>
  <c r="K1227" i="4"/>
  <c r="J1227" i="4"/>
  <c r="I1227" i="4"/>
  <c r="G1227" i="4"/>
  <c r="AA1226" i="4"/>
  <c r="Z1226" i="4"/>
  <c r="Y1226" i="4"/>
  <c r="V1226" i="4"/>
  <c r="T1226" i="4"/>
  <c r="Q1226" i="4"/>
  <c r="P1226" i="4"/>
  <c r="N1226" i="4"/>
  <c r="M1226" i="4"/>
  <c r="L1226" i="4"/>
  <c r="K1226" i="4"/>
  <c r="J1226" i="4"/>
  <c r="I1226" i="4"/>
  <c r="G1226" i="4"/>
  <c r="AA1225" i="4"/>
  <c r="Z1225" i="4"/>
  <c r="Y1225" i="4"/>
  <c r="V1225" i="4"/>
  <c r="T1225" i="4"/>
  <c r="Q1225" i="4"/>
  <c r="P1225" i="4"/>
  <c r="N1225" i="4"/>
  <c r="M1225" i="4"/>
  <c r="L1225" i="4"/>
  <c r="K1225" i="4"/>
  <c r="J1225" i="4"/>
  <c r="I1225" i="4"/>
  <c r="G1225" i="4"/>
  <c r="AA1224" i="4"/>
  <c r="Z1224" i="4"/>
  <c r="Y1224" i="4"/>
  <c r="V1224" i="4"/>
  <c r="T1224" i="4"/>
  <c r="Q1224" i="4"/>
  <c r="P1224" i="4"/>
  <c r="N1224" i="4"/>
  <c r="M1224" i="4"/>
  <c r="L1224" i="4"/>
  <c r="K1224" i="4"/>
  <c r="J1224" i="4"/>
  <c r="I1224" i="4"/>
  <c r="G1224" i="4"/>
  <c r="AA1223" i="4"/>
  <c r="Z1223" i="4"/>
  <c r="Y1223" i="4"/>
  <c r="V1223" i="4"/>
  <c r="T1223" i="4"/>
  <c r="Q1223" i="4"/>
  <c r="P1223" i="4"/>
  <c r="N1223" i="4"/>
  <c r="M1223" i="4"/>
  <c r="L1223" i="4"/>
  <c r="K1223" i="4"/>
  <c r="J1223" i="4"/>
  <c r="I1223" i="4"/>
  <c r="G1223" i="4"/>
  <c r="W1221" i="4"/>
  <c r="AA1216" i="4"/>
  <c r="Z1216" i="4"/>
  <c r="Y1216" i="4"/>
  <c r="X1216" i="4"/>
  <c r="W1216" i="4"/>
  <c r="V1216" i="4"/>
  <c r="R1216" i="4"/>
  <c r="Q1216" i="4"/>
  <c r="P1216" i="4"/>
  <c r="O1216" i="4"/>
  <c r="N1216" i="4"/>
  <c r="M1216" i="4"/>
  <c r="L1216" i="4"/>
  <c r="K1216" i="4"/>
  <c r="J1216" i="4"/>
  <c r="I1216" i="4"/>
  <c r="G1216" i="4"/>
  <c r="E1216" i="4"/>
  <c r="AA1215" i="4"/>
  <c r="Z1215" i="4"/>
  <c r="Y1215" i="4"/>
  <c r="V1215" i="4"/>
  <c r="T1215" i="4"/>
  <c r="Q1215" i="4"/>
  <c r="P1215" i="4"/>
  <c r="N1215" i="4"/>
  <c r="M1215" i="4"/>
  <c r="L1215" i="4"/>
  <c r="K1215" i="4"/>
  <c r="J1215" i="4"/>
  <c r="I1215" i="4"/>
  <c r="G1215" i="4"/>
  <c r="AA1214" i="4"/>
  <c r="Z1214" i="4"/>
  <c r="Y1214" i="4"/>
  <c r="V1214" i="4"/>
  <c r="T1214" i="4"/>
  <c r="Q1214" i="4"/>
  <c r="P1214" i="4"/>
  <c r="N1214" i="4"/>
  <c r="M1214" i="4"/>
  <c r="L1214" i="4"/>
  <c r="K1214" i="4"/>
  <c r="J1214" i="4"/>
  <c r="I1214" i="4"/>
  <c r="G1214" i="4"/>
  <c r="AA1213" i="4"/>
  <c r="Z1213" i="4"/>
  <c r="Y1213" i="4"/>
  <c r="V1213" i="4"/>
  <c r="T1213" i="4"/>
  <c r="Q1213" i="4"/>
  <c r="P1213" i="4"/>
  <c r="N1213" i="4"/>
  <c r="M1213" i="4"/>
  <c r="L1213" i="4"/>
  <c r="K1213" i="4"/>
  <c r="J1213" i="4"/>
  <c r="I1213" i="4"/>
  <c r="G1213" i="4"/>
  <c r="AA1212" i="4"/>
  <c r="Z1212" i="4"/>
  <c r="Y1212" i="4"/>
  <c r="V1212" i="4"/>
  <c r="T1212" i="4"/>
  <c r="Q1212" i="4"/>
  <c r="P1212" i="4"/>
  <c r="N1212" i="4"/>
  <c r="M1212" i="4"/>
  <c r="L1212" i="4"/>
  <c r="K1212" i="4"/>
  <c r="J1212" i="4"/>
  <c r="I1212" i="4"/>
  <c r="G1212" i="4"/>
  <c r="AA1211" i="4"/>
  <c r="Z1211" i="4"/>
  <c r="Y1211" i="4"/>
  <c r="V1211" i="4"/>
  <c r="T1211" i="4"/>
  <c r="Q1211" i="4"/>
  <c r="P1211" i="4"/>
  <c r="N1211" i="4"/>
  <c r="M1211" i="4"/>
  <c r="L1211" i="4"/>
  <c r="K1211" i="4"/>
  <c r="J1211" i="4"/>
  <c r="I1211" i="4"/>
  <c r="G1211" i="4"/>
  <c r="AA1210" i="4"/>
  <c r="Z1210" i="4"/>
  <c r="Y1210" i="4"/>
  <c r="V1210" i="4"/>
  <c r="T1210" i="4"/>
  <c r="Q1210" i="4"/>
  <c r="P1210" i="4"/>
  <c r="N1210" i="4"/>
  <c r="M1210" i="4"/>
  <c r="L1210" i="4"/>
  <c r="K1210" i="4"/>
  <c r="J1210" i="4"/>
  <c r="I1210" i="4"/>
  <c r="G1210" i="4"/>
  <c r="AA1209" i="4"/>
  <c r="Z1209" i="4"/>
  <c r="Y1209" i="4"/>
  <c r="V1209" i="4"/>
  <c r="T1209" i="4"/>
  <c r="Q1209" i="4"/>
  <c r="P1209" i="4"/>
  <c r="N1209" i="4"/>
  <c r="M1209" i="4"/>
  <c r="L1209" i="4"/>
  <c r="K1209" i="4"/>
  <c r="J1209" i="4"/>
  <c r="I1209" i="4"/>
  <c r="G1209" i="4"/>
  <c r="AA1208" i="4"/>
  <c r="Z1208" i="4"/>
  <c r="Y1208" i="4"/>
  <c r="V1208" i="4"/>
  <c r="T1208" i="4"/>
  <c r="Q1208" i="4"/>
  <c r="P1208" i="4"/>
  <c r="N1208" i="4"/>
  <c r="M1208" i="4"/>
  <c r="L1208" i="4"/>
  <c r="K1208" i="4"/>
  <c r="J1208" i="4"/>
  <c r="I1208" i="4"/>
  <c r="G1208" i="4"/>
  <c r="AA1207" i="4"/>
  <c r="Z1207" i="4"/>
  <c r="Y1207" i="4"/>
  <c r="V1207" i="4"/>
  <c r="T1207" i="4"/>
  <c r="Q1207" i="4"/>
  <c r="P1207" i="4"/>
  <c r="N1207" i="4"/>
  <c r="M1207" i="4"/>
  <c r="L1207" i="4"/>
  <c r="K1207" i="4"/>
  <c r="J1207" i="4"/>
  <c r="I1207" i="4"/>
  <c r="G1207" i="4"/>
  <c r="AA1206" i="4"/>
  <c r="Z1206" i="4"/>
  <c r="Y1206" i="4"/>
  <c r="V1206" i="4"/>
  <c r="T1206" i="4"/>
  <c r="Q1206" i="4"/>
  <c r="P1206" i="4"/>
  <c r="N1206" i="4"/>
  <c r="M1206" i="4"/>
  <c r="L1206" i="4"/>
  <c r="K1206" i="4"/>
  <c r="J1206" i="4"/>
  <c r="I1206" i="4"/>
  <c r="G1206" i="4"/>
  <c r="AA1205" i="4"/>
  <c r="Z1205" i="4"/>
  <c r="Y1205" i="4"/>
  <c r="V1205" i="4"/>
  <c r="T1205" i="4"/>
  <c r="Q1205" i="4"/>
  <c r="P1205" i="4"/>
  <c r="N1205" i="4"/>
  <c r="M1205" i="4"/>
  <c r="L1205" i="4"/>
  <c r="K1205" i="4"/>
  <c r="J1205" i="4"/>
  <c r="I1205" i="4"/>
  <c r="G1205" i="4"/>
  <c r="AA1204" i="4"/>
  <c r="Z1204" i="4"/>
  <c r="Y1204" i="4"/>
  <c r="V1204" i="4"/>
  <c r="T1204" i="4"/>
  <c r="Q1204" i="4"/>
  <c r="P1204" i="4"/>
  <c r="N1204" i="4"/>
  <c r="M1204" i="4"/>
  <c r="L1204" i="4"/>
  <c r="K1204" i="4"/>
  <c r="J1204" i="4"/>
  <c r="I1204" i="4"/>
  <c r="G1204" i="4"/>
  <c r="AA1203" i="4"/>
  <c r="Z1203" i="4"/>
  <c r="Y1203" i="4"/>
  <c r="V1203" i="4"/>
  <c r="T1203" i="4"/>
  <c r="Q1203" i="4"/>
  <c r="P1203" i="4"/>
  <c r="N1203" i="4"/>
  <c r="M1203" i="4"/>
  <c r="L1203" i="4"/>
  <c r="K1203" i="4"/>
  <c r="J1203" i="4"/>
  <c r="I1203" i="4"/>
  <c r="G1203" i="4"/>
  <c r="AA1202" i="4"/>
  <c r="Z1202" i="4"/>
  <c r="Y1202" i="4"/>
  <c r="V1202" i="4"/>
  <c r="T1202" i="4"/>
  <c r="Q1202" i="4"/>
  <c r="P1202" i="4"/>
  <c r="N1202" i="4"/>
  <c r="M1202" i="4"/>
  <c r="L1202" i="4"/>
  <c r="K1202" i="4"/>
  <c r="J1202" i="4"/>
  <c r="I1202" i="4"/>
  <c r="G1202" i="4"/>
  <c r="AA1201" i="4"/>
  <c r="Z1201" i="4"/>
  <c r="Y1201" i="4"/>
  <c r="V1201" i="4"/>
  <c r="T1201" i="4"/>
  <c r="Q1201" i="4"/>
  <c r="P1201" i="4"/>
  <c r="N1201" i="4"/>
  <c r="M1201" i="4"/>
  <c r="L1201" i="4"/>
  <c r="K1201" i="4"/>
  <c r="J1201" i="4"/>
  <c r="I1201" i="4"/>
  <c r="G1201" i="4"/>
  <c r="AA1200" i="4"/>
  <c r="Z1200" i="4"/>
  <c r="Y1200" i="4"/>
  <c r="V1200" i="4"/>
  <c r="T1200" i="4"/>
  <c r="Q1200" i="4"/>
  <c r="P1200" i="4"/>
  <c r="N1200" i="4"/>
  <c r="M1200" i="4"/>
  <c r="L1200" i="4"/>
  <c r="K1200" i="4"/>
  <c r="J1200" i="4"/>
  <c r="I1200" i="4"/>
  <c r="G1200" i="4"/>
  <c r="AA1199" i="4"/>
  <c r="Z1199" i="4"/>
  <c r="Y1199" i="4"/>
  <c r="V1199" i="4"/>
  <c r="T1199" i="4"/>
  <c r="Q1199" i="4"/>
  <c r="P1199" i="4"/>
  <c r="N1199" i="4"/>
  <c r="M1199" i="4"/>
  <c r="L1199" i="4"/>
  <c r="K1199" i="4"/>
  <c r="J1199" i="4"/>
  <c r="I1199" i="4"/>
  <c r="G1199" i="4"/>
  <c r="AA1198" i="4"/>
  <c r="Z1198" i="4"/>
  <c r="Y1198" i="4"/>
  <c r="V1198" i="4"/>
  <c r="T1198" i="4"/>
  <c r="Q1198" i="4"/>
  <c r="P1198" i="4"/>
  <c r="N1198" i="4"/>
  <c r="M1198" i="4"/>
  <c r="L1198" i="4"/>
  <c r="K1198" i="4"/>
  <c r="J1198" i="4"/>
  <c r="I1198" i="4"/>
  <c r="G1198" i="4"/>
  <c r="AA1197" i="4"/>
  <c r="Z1197" i="4"/>
  <c r="Y1197" i="4"/>
  <c r="V1197" i="4"/>
  <c r="T1197" i="4"/>
  <c r="Q1197" i="4"/>
  <c r="P1197" i="4"/>
  <c r="N1197" i="4"/>
  <c r="M1197" i="4"/>
  <c r="L1197" i="4"/>
  <c r="K1197" i="4"/>
  <c r="J1197" i="4"/>
  <c r="I1197" i="4"/>
  <c r="G1197" i="4"/>
  <c r="AA1196" i="4"/>
  <c r="Z1196" i="4"/>
  <c r="Y1196" i="4"/>
  <c r="V1196" i="4"/>
  <c r="T1196" i="4"/>
  <c r="Q1196" i="4"/>
  <c r="P1196" i="4"/>
  <c r="N1196" i="4"/>
  <c r="M1196" i="4"/>
  <c r="L1196" i="4"/>
  <c r="K1196" i="4"/>
  <c r="J1196" i="4"/>
  <c r="I1196" i="4"/>
  <c r="G1196" i="4"/>
  <c r="AA1195" i="4"/>
  <c r="Z1195" i="4"/>
  <c r="Y1195" i="4"/>
  <c r="V1195" i="4"/>
  <c r="T1195" i="4"/>
  <c r="Q1195" i="4"/>
  <c r="P1195" i="4"/>
  <c r="N1195" i="4"/>
  <c r="M1195" i="4"/>
  <c r="L1195" i="4"/>
  <c r="K1195" i="4"/>
  <c r="J1195" i="4"/>
  <c r="I1195" i="4"/>
  <c r="G1195" i="4"/>
  <c r="AA1194" i="4"/>
  <c r="Z1194" i="4"/>
  <c r="Y1194" i="4"/>
  <c r="V1194" i="4"/>
  <c r="T1194" i="4"/>
  <c r="Q1194" i="4"/>
  <c r="P1194" i="4"/>
  <c r="N1194" i="4"/>
  <c r="M1194" i="4"/>
  <c r="L1194" i="4"/>
  <c r="K1194" i="4"/>
  <c r="J1194" i="4"/>
  <c r="I1194" i="4"/>
  <c r="G1194" i="4"/>
  <c r="AA1193" i="4"/>
  <c r="Z1193" i="4"/>
  <c r="Y1193" i="4"/>
  <c r="V1193" i="4"/>
  <c r="T1193" i="4"/>
  <c r="Q1193" i="4"/>
  <c r="P1193" i="4"/>
  <c r="N1193" i="4"/>
  <c r="M1193" i="4"/>
  <c r="L1193" i="4"/>
  <c r="K1193" i="4"/>
  <c r="J1193" i="4"/>
  <c r="I1193" i="4"/>
  <c r="G1193" i="4"/>
  <c r="AA1192" i="4"/>
  <c r="Z1192" i="4"/>
  <c r="Y1192" i="4"/>
  <c r="V1192" i="4"/>
  <c r="T1192" i="4"/>
  <c r="Q1192" i="4"/>
  <c r="P1192" i="4"/>
  <c r="N1192" i="4"/>
  <c r="M1192" i="4"/>
  <c r="L1192" i="4"/>
  <c r="K1192" i="4"/>
  <c r="J1192" i="4"/>
  <c r="I1192" i="4"/>
  <c r="G1192" i="4"/>
  <c r="AA1191" i="4"/>
  <c r="Z1191" i="4"/>
  <c r="Y1191" i="4"/>
  <c r="V1191" i="4"/>
  <c r="T1191" i="4"/>
  <c r="Q1191" i="4"/>
  <c r="P1191" i="4"/>
  <c r="N1191" i="4"/>
  <c r="M1191" i="4"/>
  <c r="L1191" i="4"/>
  <c r="K1191" i="4"/>
  <c r="J1191" i="4"/>
  <c r="I1191" i="4"/>
  <c r="G1191" i="4"/>
  <c r="AA1190" i="4"/>
  <c r="Z1190" i="4"/>
  <c r="Y1190" i="4"/>
  <c r="V1190" i="4"/>
  <c r="T1190" i="4"/>
  <c r="Q1190" i="4"/>
  <c r="P1190" i="4"/>
  <c r="N1190" i="4"/>
  <c r="M1190" i="4"/>
  <c r="L1190" i="4"/>
  <c r="K1190" i="4"/>
  <c r="J1190" i="4"/>
  <c r="I1190" i="4"/>
  <c r="G1190" i="4"/>
  <c r="AA1189" i="4"/>
  <c r="Z1189" i="4"/>
  <c r="Y1189" i="4"/>
  <c r="V1189" i="4"/>
  <c r="T1189" i="4"/>
  <c r="Q1189" i="4"/>
  <c r="P1189" i="4"/>
  <c r="N1189" i="4"/>
  <c r="M1189" i="4"/>
  <c r="L1189" i="4"/>
  <c r="K1189" i="4"/>
  <c r="J1189" i="4"/>
  <c r="I1189" i="4"/>
  <c r="G1189" i="4"/>
  <c r="AA1188" i="4"/>
  <c r="Z1188" i="4"/>
  <c r="Y1188" i="4"/>
  <c r="V1188" i="4"/>
  <c r="T1188" i="4"/>
  <c r="Q1188" i="4"/>
  <c r="P1188" i="4"/>
  <c r="N1188" i="4"/>
  <c r="M1188" i="4"/>
  <c r="L1188" i="4"/>
  <c r="K1188" i="4"/>
  <c r="J1188" i="4"/>
  <c r="I1188" i="4"/>
  <c r="G1188" i="4"/>
  <c r="AA1187" i="4"/>
  <c r="Z1187" i="4"/>
  <c r="Y1187" i="4"/>
  <c r="V1187" i="4"/>
  <c r="T1187" i="4"/>
  <c r="Q1187" i="4"/>
  <c r="P1187" i="4"/>
  <c r="N1187" i="4"/>
  <c r="M1187" i="4"/>
  <c r="L1187" i="4"/>
  <c r="K1187" i="4"/>
  <c r="J1187" i="4"/>
  <c r="I1187" i="4"/>
  <c r="G1187" i="4"/>
  <c r="AA1186" i="4"/>
  <c r="Z1186" i="4"/>
  <c r="Y1186" i="4"/>
  <c r="V1186" i="4"/>
  <c r="T1186" i="4"/>
  <c r="Q1186" i="4"/>
  <c r="P1186" i="4"/>
  <c r="N1186" i="4"/>
  <c r="M1186" i="4"/>
  <c r="L1186" i="4"/>
  <c r="K1186" i="4"/>
  <c r="J1186" i="4"/>
  <c r="I1186" i="4"/>
  <c r="G1186" i="4"/>
  <c r="AA1185" i="4"/>
  <c r="Z1185" i="4"/>
  <c r="Y1185" i="4"/>
  <c r="V1185" i="4"/>
  <c r="T1185" i="4"/>
  <c r="Q1185" i="4"/>
  <c r="P1185" i="4"/>
  <c r="N1185" i="4"/>
  <c r="M1185" i="4"/>
  <c r="L1185" i="4"/>
  <c r="K1185" i="4"/>
  <c r="J1185" i="4"/>
  <c r="I1185" i="4"/>
  <c r="G1185" i="4"/>
  <c r="AA1184" i="4"/>
  <c r="Z1184" i="4"/>
  <c r="Y1184" i="4"/>
  <c r="V1184" i="4"/>
  <c r="T1184" i="4"/>
  <c r="Q1184" i="4"/>
  <c r="P1184" i="4"/>
  <c r="N1184" i="4"/>
  <c r="M1184" i="4"/>
  <c r="L1184" i="4"/>
  <c r="K1184" i="4"/>
  <c r="J1184" i="4"/>
  <c r="I1184" i="4"/>
  <c r="G1184" i="4"/>
  <c r="AA1183" i="4"/>
  <c r="Z1183" i="4"/>
  <c r="Y1183" i="4"/>
  <c r="V1183" i="4"/>
  <c r="T1183" i="4"/>
  <c r="Q1183" i="4"/>
  <c r="P1183" i="4"/>
  <c r="N1183" i="4"/>
  <c r="M1183" i="4"/>
  <c r="L1183" i="4"/>
  <c r="K1183" i="4"/>
  <c r="J1183" i="4"/>
  <c r="I1183" i="4"/>
  <c r="G1183" i="4"/>
  <c r="AA1182" i="4"/>
  <c r="Z1182" i="4"/>
  <c r="Y1182" i="4"/>
  <c r="V1182" i="4"/>
  <c r="T1182" i="4"/>
  <c r="Q1182" i="4"/>
  <c r="P1182" i="4"/>
  <c r="N1182" i="4"/>
  <c r="M1182" i="4"/>
  <c r="L1182" i="4"/>
  <c r="K1182" i="4"/>
  <c r="J1182" i="4"/>
  <c r="I1182" i="4"/>
  <c r="G1182" i="4"/>
  <c r="AA1181" i="4"/>
  <c r="Z1181" i="4"/>
  <c r="Y1181" i="4"/>
  <c r="V1181" i="4"/>
  <c r="T1181" i="4"/>
  <c r="Q1181" i="4"/>
  <c r="P1181" i="4"/>
  <c r="N1181" i="4"/>
  <c r="M1181" i="4"/>
  <c r="L1181" i="4"/>
  <c r="K1181" i="4"/>
  <c r="J1181" i="4"/>
  <c r="I1181" i="4"/>
  <c r="G1181" i="4"/>
  <c r="AA1180" i="4"/>
  <c r="Z1180" i="4"/>
  <c r="Y1180" i="4"/>
  <c r="V1180" i="4"/>
  <c r="T1180" i="4"/>
  <c r="Q1180" i="4"/>
  <c r="P1180" i="4"/>
  <c r="N1180" i="4"/>
  <c r="M1180" i="4"/>
  <c r="L1180" i="4"/>
  <c r="K1180" i="4"/>
  <c r="J1180" i="4"/>
  <c r="I1180" i="4"/>
  <c r="G1180" i="4"/>
  <c r="AA1179" i="4"/>
  <c r="Z1179" i="4"/>
  <c r="Y1179" i="4"/>
  <c r="V1179" i="4"/>
  <c r="T1179" i="4"/>
  <c r="Q1179" i="4"/>
  <c r="P1179" i="4"/>
  <c r="N1179" i="4"/>
  <c r="M1179" i="4"/>
  <c r="L1179" i="4"/>
  <c r="K1179" i="4"/>
  <c r="J1179" i="4"/>
  <c r="I1179" i="4"/>
  <c r="G1179" i="4"/>
  <c r="AA1178" i="4"/>
  <c r="Z1178" i="4"/>
  <c r="Y1178" i="4"/>
  <c r="V1178" i="4"/>
  <c r="T1178" i="4"/>
  <c r="Q1178" i="4"/>
  <c r="P1178" i="4"/>
  <c r="N1178" i="4"/>
  <c r="M1178" i="4"/>
  <c r="L1178" i="4"/>
  <c r="K1178" i="4"/>
  <c r="J1178" i="4"/>
  <c r="I1178" i="4"/>
  <c r="G1178" i="4"/>
  <c r="AA1177" i="4"/>
  <c r="Z1177" i="4"/>
  <c r="Y1177" i="4"/>
  <c r="V1177" i="4"/>
  <c r="T1177" i="4"/>
  <c r="Q1177" i="4"/>
  <c r="P1177" i="4"/>
  <c r="N1177" i="4"/>
  <c r="M1177" i="4"/>
  <c r="L1177" i="4"/>
  <c r="K1177" i="4"/>
  <c r="J1177" i="4"/>
  <c r="I1177" i="4"/>
  <c r="G1177" i="4"/>
  <c r="AA1176" i="4"/>
  <c r="Z1176" i="4"/>
  <c r="Y1176" i="4"/>
  <c r="V1176" i="4"/>
  <c r="T1176" i="4"/>
  <c r="Q1176" i="4"/>
  <c r="P1176" i="4"/>
  <c r="N1176" i="4"/>
  <c r="M1176" i="4"/>
  <c r="L1176" i="4"/>
  <c r="K1176" i="4"/>
  <c r="J1176" i="4"/>
  <c r="I1176" i="4"/>
  <c r="G1176" i="4"/>
  <c r="AA1175" i="4"/>
  <c r="Z1175" i="4"/>
  <c r="Y1175" i="4"/>
  <c r="V1175" i="4"/>
  <c r="T1175" i="4"/>
  <c r="Q1175" i="4"/>
  <c r="P1175" i="4"/>
  <c r="N1175" i="4"/>
  <c r="M1175" i="4"/>
  <c r="L1175" i="4"/>
  <c r="K1175" i="4"/>
  <c r="J1175" i="4"/>
  <c r="I1175" i="4"/>
  <c r="G1175" i="4"/>
  <c r="AA1174" i="4"/>
  <c r="Z1174" i="4"/>
  <c r="Y1174" i="4"/>
  <c r="V1174" i="4"/>
  <c r="T1174" i="4"/>
  <c r="Q1174" i="4"/>
  <c r="P1174" i="4"/>
  <c r="N1174" i="4"/>
  <c r="M1174" i="4"/>
  <c r="L1174" i="4"/>
  <c r="K1174" i="4"/>
  <c r="J1174" i="4"/>
  <c r="I1174" i="4"/>
  <c r="G1174" i="4"/>
  <c r="AA1173" i="4"/>
  <c r="Z1173" i="4"/>
  <c r="Y1173" i="4"/>
  <c r="V1173" i="4"/>
  <c r="T1173" i="4"/>
  <c r="Q1173" i="4"/>
  <c r="P1173" i="4"/>
  <c r="N1173" i="4"/>
  <c r="M1173" i="4"/>
  <c r="L1173" i="4"/>
  <c r="K1173" i="4"/>
  <c r="J1173" i="4"/>
  <c r="I1173" i="4"/>
  <c r="G1173" i="4"/>
  <c r="AA1172" i="4"/>
  <c r="Z1172" i="4"/>
  <c r="Y1172" i="4"/>
  <c r="V1172" i="4"/>
  <c r="T1172" i="4"/>
  <c r="Q1172" i="4"/>
  <c r="P1172" i="4"/>
  <c r="N1172" i="4"/>
  <c r="M1172" i="4"/>
  <c r="L1172" i="4"/>
  <c r="K1172" i="4"/>
  <c r="J1172" i="4"/>
  <c r="I1172" i="4"/>
  <c r="G1172" i="4"/>
  <c r="AA1171" i="4"/>
  <c r="Z1171" i="4"/>
  <c r="Y1171" i="4"/>
  <c r="V1171" i="4"/>
  <c r="T1171" i="4"/>
  <c r="Q1171" i="4"/>
  <c r="P1171" i="4"/>
  <c r="N1171" i="4"/>
  <c r="M1171" i="4"/>
  <c r="L1171" i="4"/>
  <c r="K1171" i="4"/>
  <c r="J1171" i="4"/>
  <c r="I1171" i="4"/>
  <c r="G1171" i="4"/>
  <c r="AA1170" i="4"/>
  <c r="Z1170" i="4"/>
  <c r="Y1170" i="4"/>
  <c r="V1170" i="4"/>
  <c r="T1170" i="4"/>
  <c r="Q1170" i="4"/>
  <c r="P1170" i="4"/>
  <c r="N1170" i="4"/>
  <c r="M1170" i="4"/>
  <c r="L1170" i="4"/>
  <c r="K1170" i="4"/>
  <c r="J1170" i="4"/>
  <c r="I1170" i="4"/>
  <c r="G1170" i="4"/>
  <c r="AA1169" i="4"/>
  <c r="Z1169" i="4"/>
  <c r="Y1169" i="4"/>
  <c r="V1169" i="4"/>
  <c r="T1169" i="4"/>
  <c r="Q1169" i="4"/>
  <c r="P1169" i="4"/>
  <c r="N1169" i="4"/>
  <c r="M1169" i="4"/>
  <c r="L1169" i="4"/>
  <c r="K1169" i="4"/>
  <c r="J1169" i="4"/>
  <c r="I1169" i="4"/>
  <c r="G1169" i="4"/>
  <c r="AA1168" i="4"/>
  <c r="Z1168" i="4"/>
  <c r="Y1168" i="4"/>
  <c r="V1168" i="4"/>
  <c r="T1168" i="4"/>
  <c r="Q1168" i="4"/>
  <c r="P1168" i="4"/>
  <c r="N1168" i="4"/>
  <c r="M1168" i="4"/>
  <c r="L1168" i="4"/>
  <c r="K1168" i="4"/>
  <c r="J1168" i="4"/>
  <c r="I1168" i="4"/>
  <c r="G1168" i="4"/>
  <c r="AA1167" i="4"/>
  <c r="Z1167" i="4"/>
  <c r="Y1167" i="4"/>
  <c r="V1167" i="4"/>
  <c r="T1167" i="4"/>
  <c r="Q1167" i="4"/>
  <c r="P1167" i="4"/>
  <c r="N1167" i="4"/>
  <c r="M1167" i="4"/>
  <c r="L1167" i="4"/>
  <c r="K1167" i="4"/>
  <c r="J1167" i="4"/>
  <c r="I1167" i="4"/>
  <c r="G1167" i="4"/>
  <c r="AA1166" i="4"/>
  <c r="Z1166" i="4"/>
  <c r="Y1166" i="4"/>
  <c r="V1166" i="4"/>
  <c r="T1166" i="4"/>
  <c r="Q1166" i="4"/>
  <c r="P1166" i="4"/>
  <c r="N1166" i="4"/>
  <c r="M1166" i="4"/>
  <c r="L1166" i="4"/>
  <c r="K1166" i="4"/>
  <c r="J1166" i="4"/>
  <c r="I1166" i="4"/>
  <c r="G1166" i="4"/>
  <c r="AA1165" i="4"/>
  <c r="Z1165" i="4"/>
  <c r="Y1165" i="4"/>
  <c r="V1165" i="4"/>
  <c r="T1165" i="4"/>
  <c r="Q1165" i="4"/>
  <c r="P1165" i="4"/>
  <c r="N1165" i="4"/>
  <c r="M1165" i="4"/>
  <c r="L1165" i="4"/>
  <c r="K1165" i="4"/>
  <c r="J1165" i="4"/>
  <c r="I1165" i="4"/>
  <c r="G1165" i="4"/>
  <c r="AA1164" i="4"/>
  <c r="Z1164" i="4"/>
  <c r="Y1164" i="4"/>
  <c r="V1164" i="4"/>
  <c r="T1164" i="4"/>
  <c r="Q1164" i="4"/>
  <c r="P1164" i="4"/>
  <c r="N1164" i="4"/>
  <c r="M1164" i="4"/>
  <c r="L1164" i="4"/>
  <c r="K1164" i="4"/>
  <c r="J1164" i="4"/>
  <c r="I1164" i="4"/>
  <c r="G1164" i="4"/>
  <c r="AA1163" i="4"/>
  <c r="Z1163" i="4"/>
  <c r="Y1163" i="4"/>
  <c r="V1163" i="4"/>
  <c r="T1163" i="4"/>
  <c r="Q1163" i="4"/>
  <c r="P1163" i="4"/>
  <c r="N1163" i="4"/>
  <c r="M1163" i="4"/>
  <c r="L1163" i="4"/>
  <c r="K1163" i="4"/>
  <c r="J1163" i="4"/>
  <c r="I1163" i="4"/>
  <c r="G1163" i="4"/>
  <c r="AA1162" i="4"/>
  <c r="Z1162" i="4"/>
  <c r="Y1162" i="4"/>
  <c r="V1162" i="4"/>
  <c r="T1162" i="4"/>
  <c r="Q1162" i="4"/>
  <c r="P1162" i="4"/>
  <c r="N1162" i="4"/>
  <c r="M1162" i="4"/>
  <c r="L1162" i="4"/>
  <c r="K1162" i="4"/>
  <c r="J1162" i="4"/>
  <c r="I1162" i="4"/>
  <c r="G1162" i="4"/>
  <c r="AA1161" i="4"/>
  <c r="Z1161" i="4"/>
  <c r="Y1161" i="4"/>
  <c r="V1161" i="4"/>
  <c r="T1161" i="4"/>
  <c r="Q1161" i="4"/>
  <c r="P1161" i="4"/>
  <c r="N1161" i="4"/>
  <c r="M1161" i="4"/>
  <c r="L1161" i="4"/>
  <c r="K1161" i="4"/>
  <c r="J1161" i="4"/>
  <c r="I1161" i="4"/>
  <c r="G1161" i="4"/>
  <c r="AA1160" i="4"/>
  <c r="Z1160" i="4"/>
  <c r="Y1160" i="4"/>
  <c r="V1160" i="4"/>
  <c r="T1160" i="4"/>
  <c r="Q1160" i="4"/>
  <c r="P1160" i="4"/>
  <c r="N1160" i="4"/>
  <c r="M1160" i="4"/>
  <c r="L1160" i="4"/>
  <c r="K1160" i="4"/>
  <c r="J1160" i="4"/>
  <c r="I1160" i="4"/>
  <c r="G1160" i="4"/>
  <c r="AA1159" i="4"/>
  <c r="Z1159" i="4"/>
  <c r="Y1159" i="4"/>
  <c r="V1159" i="4"/>
  <c r="T1159" i="4"/>
  <c r="Q1159" i="4"/>
  <c r="P1159" i="4"/>
  <c r="N1159" i="4"/>
  <c r="M1159" i="4"/>
  <c r="L1159" i="4"/>
  <c r="K1159" i="4"/>
  <c r="J1159" i="4"/>
  <c r="I1159" i="4"/>
  <c r="G1159" i="4"/>
  <c r="AA1158" i="4"/>
  <c r="Z1158" i="4"/>
  <c r="Y1158" i="4"/>
  <c r="V1158" i="4"/>
  <c r="T1158" i="4"/>
  <c r="Q1158" i="4"/>
  <c r="P1158" i="4"/>
  <c r="N1158" i="4"/>
  <c r="M1158" i="4"/>
  <c r="L1158" i="4"/>
  <c r="K1158" i="4"/>
  <c r="J1158" i="4"/>
  <c r="I1158" i="4"/>
  <c r="G1158" i="4"/>
  <c r="AA1157" i="4"/>
  <c r="Z1157" i="4"/>
  <c r="Y1157" i="4"/>
  <c r="V1157" i="4"/>
  <c r="T1157" i="4"/>
  <c r="Q1157" i="4"/>
  <c r="P1157" i="4"/>
  <c r="N1157" i="4"/>
  <c r="M1157" i="4"/>
  <c r="L1157" i="4"/>
  <c r="K1157" i="4"/>
  <c r="J1157" i="4"/>
  <c r="I1157" i="4"/>
  <c r="G1157" i="4"/>
  <c r="AA1156" i="4"/>
  <c r="Z1156" i="4"/>
  <c r="Y1156" i="4"/>
  <c r="V1156" i="4"/>
  <c r="T1156" i="4"/>
  <c r="Q1156" i="4"/>
  <c r="P1156" i="4"/>
  <c r="N1156" i="4"/>
  <c r="M1156" i="4"/>
  <c r="L1156" i="4"/>
  <c r="K1156" i="4"/>
  <c r="J1156" i="4"/>
  <c r="I1156" i="4"/>
  <c r="G1156" i="4"/>
  <c r="AA1155" i="4"/>
  <c r="Z1155" i="4"/>
  <c r="Y1155" i="4"/>
  <c r="V1155" i="4"/>
  <c r="T1155" i="4"/>
  <c r="Q1155" i="4"/>
  <c r="P1155" i="4"/>
  <c r="N1155" i="4"/>
  <c r="M1155" i="4"/>
  <c r="L1155" i="4"/>
  <c r="K1155" i="4"/>
  <c r="J1155" i="4"/>
  <c r="I1155" i="4"/>
  <c r="G1155" i="4"/>
  <c r="AA1154" i="4"/>
  <c r="Z1154" i="4"/>
  <c r="Y1154" i="4"/>
  <c r="V1154" i="4"/>
  <c r="T1154" i="4"/>
  <c r="Q1154" i="4"/>
  <c r="P1154" i="4"/>
  <c r="N1154" i="4"/>
  <c r="M1154" i="4"/>
  <c r="L1154" i="4"/>
  <c r="K1154" i="4"/>
  <c r="J1154" i="4"/>
  <c r="I1154" i="4"/>
  <c r="G1154" i="4"/>
  <c r="AA1153" i="4"/>
  <c r="Z1153" i="4"/>
  <c r="Y1153" i="4"/>
  <c r="V1153" i="4"/>
  <c r="T1153" i="4"/>
  <c r="Q1153" i="4"/>
  <c r="P1153" i="4"/>
  <c r="N1153" i="4"/>
  <c r="M1153" i="4"/>
  <c r="L1153" i="4"/>
  <c r="K1153" i="4"/>
  <c r="J1153" i="4"/>
  <c r="I1153" i="4"/>
  <c r="G1153" i="4"/>
  <c r="AA1152" i="4"/>
  <c r="Z1152" i="4"/>
  <c r="Y1152" i="4"/>
  <c r="V1152" i="4"/>
  <c r="T1152" i="4"/>
  <c r="Q1152" i="4"/>
  <c r="P1152" i="4"/>
  <c r="N1152" i="4"/>
  <c r="M1152" i="4"/>
  <c r="L1152" i="4"/>
  <c r="K1152" i="4"/>
  <c r="J1152" i="4"/>
  <c r="I1152" i="4"/>
  <c r="G1152" i="4"/>
  <c r="AA1151" i="4"/>
  <c r="Z1151" i="4"/>
  <c r="Y1151" i="4"/>
  <c r="V1151" i="4"/>
  <c r="T1151" i="4"/>
  <c r="Q1151" i="4"/>
  <c r="P1151" i="4"/>
  <c r="N1151" i="4"/>
  <c r="M1151" i="4"/>
  <c r="L1151" i="4"/>
  <c r="K1151" i="4"/>
  <c r="J1151" i="4"/>
  <c r="I1151" i="4"/>
  <c r="G1151" i="4"/>
  <c r="AA1150" i="4"/>
  <c r="Z1150" i="4"/>
  <c r="Y1150" i="4"/>
  <c r="V1150" i="4"/>
  <c r="T1150" i="4"/>
  <c r="Q1150" i="4"/>
  <c r="P1150" i="4"/>
  <c r="N1150" i="4"/>
  <c r="M1150" i="4"/>
  <c r="L1150" i="4"/>
  <c r="K1150" i="4"/>
  <c r="J1150" i="4"/>
  <c r="I1150" i="4"/>
  <c r="G1150" i="4"/>
  <c r="AA1149" i="4"/>
  <c r="Z1149" i="4"/>
  <c r="Y1149" i="4"/>
  <c r="V1149" i="4"/>
  <c r="T1149" i="4"/>
  <c r="Q1149" i="4"/>
  <c r="P1149" i="4"/>
  <c r="N1149" i="4"/>
  <c r="M1149" i="4"/>
  <c r="L1149" i="4"/>
  <c r="K1149" i="4"/>
  <c r="J1149" i="4"/>
  <c r="I1149" i="4"/>
  <c r="G1149" i="4"/>
  <c r="AA1148" i="4"/>
  <c r="Z1148" i="4"/>
  <c r="Y1148" i="4"/>
  <c r="V1148" i="4"/>
  <c r="T1148" i="4"/>
  <c r="Q1148" i="4"/>
  <c r="P1148" i="4"/>
  <c r="N1148" i="4"/>
  <c r="M1148" i="4"/>
  <c r="L1148" i="4"/>
  <c r="K1148" i="4"/>
  <c r="J1148" i="4"/>
  <c r="I1148" i="4"/>
  <c r="G1148" i="4"/>
  <c r="AA1147" i="4"/>
  <c r="Z1147" i="4"/>
  <c r="Y1147" i="4"/>
  <c r="V1147" i="4"/>
  <c r="T1147" i="4"/>
  <c r="Q1147" i="4"/>
  <c r="P1147" i="4"/>
  <c r="N1147" i="4"/>
  <c r="M1147" i="4"/>
  <c r="L1147" i="4"/>
  <c r="K1147" i="4"/>
  <c r="J1147" i="4"/>
  <c r="I1147" i="4"/>
  <c r="G1147" i="4"/>
  <c r="AA1146" i="4"/>
  <c r="Z1146" i="4"/>
  <c r="Y1146" i="4"/>
  <c r="V1146" i="4"/>
  <c r="T1146" i="4"/>
  <c r="Q1146" i="4"/>
  <c r="P1146" i="4"/>
  <c r="N1146" i="4"/>
  <c r="M1146" i="4"/>
  <c r="L1146" i="4"/>
  <c r="K1146" i="4"/>
  <c r="J1146" i="4"/>
  <c r="I1146" i="4"/>
  <c r="G1146" i="4"/>
  <c r="AA1145" i="4"/>
  <c r="Z1145" i="4"/>
  <c r="Y1145" i="4"/>
  <c r="V1145" i="4"/>
  <c r="T1145" i="4"/>
  <c r="Q1145" i="4"/>
  <c r="P1145" i="4"/>
  <c r="N1145" i="4"/>
  <c r="M1145" i="4"/>
  <c r="L1145" i="4"/>
  <c r="K1145" i="4"/>
  <c r="J1145" i="4"/>
  <c r="I1145" i="4"/>
  <c r="G1145" i="4"/>
  <c r="AA1144" i="4"/>
  <c r="Z1144" i="4"/>
  <c r="Y1144" i="4"/>
  <c r="V1144" i="4"/>
  <c r="T1144" i="4"/>
  <c r="Q1144" i="4"/>
  <c r="P1144" i="4"/>
  <c r="N1144" i="4"/>
  <c r="M1144" i="4"/>
  <c r="L1144" i="4"/>
  <c r="K1144" i="4"/>
  <c r="J1144" i="4"/>
  <c r="I1144" i="4"/>
  <c r="G1144" i="4"/>
  <c r="W1142" i="4"/>
  <c r="AA1137" i="4"/>
  <c r="Z1137" i="4"/>
  <c r="Y1137" i="4"/>
  <c r="X1137" i="4"/>
  <c r="W1137" i="4"/>
  <c r="V1137" i="4"/>
  <c r="R1137" i="4"/>
  <c r="Q1137" i="4"/>
  <c r="P1137" i="4"/>
  <c r="O1137" i="4"/>
  <c r="N1137" i="4"/>
  <c r="M1137" i="4"/>
  <c r="L1137" i="4"/>
  <c r="K1137" i="4"/>
  <c r="J1137" i="4"/>
  <c r="I1137" i="4"/>
  <c r="G1137" i="4"/>
  <c r="E1137" i="4"/>
  <c r="AA1136" i="4"/>
  <c r="Z1136" i="4"/>
  <c r="Y1136" i="4"/>
  <c r="V1136" i="4"/>
  <c r="T1136" i="4"/>
  <c r="Q1136" i="4"/>
  <c r="P1136" i="4"/>
  <c r="N1136" i="4"/>
  <c r="M1136" i="4"/>
  <c r="L1136" i="4"/>
  <c r="K1136" i="4"/>
  <c r="J1136" i="4"/>
  <c r="I1136" i="4"/>
  <c r="G1136" i="4"/>
  <c r="AA1135" i="4"/>
  <c r="Z1135" i="4"/>
  <c r="Y1135" i="4"/>
  <c r="V1135" i="4"/>
  <c r="T1135" i="4"/>
  <c r="Q1135" i="4"/>
  <c r="P1135" i="4"/>
  <c r="N1135" i="4"/>
  <c r="M1135" i="4"/>
  <c r="L1135" i="4"/>
  <c r="K1135" i="4"/>
  <c r="J1135" i="4"/>
  <c r="I1135" i="4"/>
  <c r="G1135" i="4"/>
  <c r="AA1134" i="4"/>
  <c r="Z1134" i="4"/>
  <c r="Y1134" i="4"/>
  <c r="V1134" i="4"/>
  <c r="T1134" i="4"/>
  <c r="Q1134" i="4"/>
  <c r="P1134" i="4"/>
  <c r="N1134" i="4"/>
  <c r="M1134" i="4"/>
  <c r="L1134" i="4"/>
  <c r="K1134" i="4"/>
  <c r="J1134" i="4"/>
  <c r="I1134" i="4"/>
  <c r="G1134" i="4"/>
  <c r="AA1133" i="4"/>
  <c r="Z1133" i="4"/>
  <c r="Y1133" i="4"/>
  <c r="V1133" i="4"/>
  <c r="T1133" i="4"/>
  <c r="Q1133" i="4"/>
  <c r="P1133" i="4"/>
  <c r="N1133" i="4"/>
  <c r="M1133" i="4"/>
  <c r="L1133" i="4"/>
  <c r="K1133" i="4"/>
  <c r="J1133" i="4"/>
  <c r="I1133" i="4"/>
  <c r="G1133" i="4"/>
  <c r="AA1132" i="4"/>
  <c r="Z1132" i="4"/>
  <c r="Y1132" i="4"/>
  <c r="V1132" i="4"/>
  <c r="T1132" i="4"/>
  <c r="Q1132" i="4"/>
  <c r="P1132" i="4"/>
  <c r="N1132" i="4"/>
  <c r="M1132" i="4"/>
  <c r="L1132" i="4"/>
  <c r="K1132" i="4"/>
  <c r="J1132" i="4"/>
  <c r="I1132" i="4"/>
  <c r="G1132" i="4"/>
  <c r="AA1131" i="4"/>
  <c r="Z1131" i="4"/>
  <c r="Y1131" i="4"/>
  <c r="V1131" i="4"/>
  <c r="T1131" i="4"/>
  <c r="Q1131" i="4"/>
  <c r="P1131" i="4"/>
  <c r="N1131" i="4"/>
  <c r="M1131" i="4"/>
  <c r="L1131" i="4"/>
  <c r="K1131" i="4"/>
  <c r="J1131" i="4"/>
  <c r="I1131" i="4"/>
  <c r="G1131" i="4"/>
  <c r="AA1130" i="4"/>
  <c r="Z1130" i="4"/>
  <c r="Y1130" i="4"/>
  <c r="V1130" i="4"/>
  <c r="T1130" i="4"/>
  <c r="Q1130" i="4"/>
  <c r="P1130" i="4"/>
  <c r="N1130" i="4"/>
  <c r="M1130" i="4"/>
  <c r="L1130" i="4"/>
  <c r="K1130" i="4"/>
  <c r="J1130" i="4"/>
  <c r="I1130" i="4"/>
  <c r="G1130" i="4"/>
  <c r="AA1129" i="4"/>
  <c r="Z1129" i="4"/>
  <c r="Y1129" i="4"/>
  <c r="V1129" i="4"/>
  <c r="T1129" i="4"/>
  <c r="Q1129" i="4"/>
  <c r="P1129" i="4"/>
  <c r="N1129" i="4"/>
  <c r="M1129" i="4"/>
  <c r="L1129" i="4"/>
  <c r="K1129" i="4"/>
  <c r="J1129" i="4"/>
  <c r="I1129" i="4"/>
  <c r="G1129" i="4"/>
  <c r="AA1128" i="4"/>
  <c r="Z1128" i="4"/>
  <c r="Y1128" i="4"/>
  <c r="V1128" i="4"/>
  <c r="T1128" i="4"/>
  <c r="Q1128" i="4"/>
  <c r="P1128" i="4"/>
  <c r="N1128" i="4"/>
  <c r="M1128" i="4"/>
  <c r="L1128" i="4"/>
  <c r="K1128" i="4"/>
  <c r="J1128" i="4"/>
  <c r="I1128" i="4"/>
  <c r="G1128" i="4"/>
  <c r="AA1127" i="4"/>
  <c r="Z1127" i="4"/>
  <c r="Y1127" i="4"/>
  <c r="V1127" i="4"/>
  <c r="T1127" i="4"/>
  <c r="Q1127" i="4"/>
  <c r="P1127" i="4"/>
  <c r="N1127" i="4"/>
  <c r="M1127" i="4"/>
  <c r="L1127" i="4"/>
  <c r="K1127" i="4"/>
  <c r="J1127" i="4"/>
  <c r="I1127" i="4"/>
  <c r="G1127" i="4"/>
  <c r="AA1126" i="4"/>
  <c r="Z1126" i="4"/>
  <c r="Y1126" i="4"/>
  <c r="V1126" i="4"/>
  <c r="T1126" i="4"/>
  <c r="Q1126" i="4"/>
  <c r="P1126" i="4"/>
  <c r="N1126" i="4"/>
  <c r="M1126" i="4"/>
  <c r="L1126" i="4"/>
  <c r="K1126" i="4"/>
  <c r="J1126" i="4"/>
  <c r="I1126" i="4"/>
  <c r="G1126" i="4"/>
  <c r="AA1125" i="4"/>
  <c r="Z1125" i="4"/>
  <c r="Y1125" i="4"/>
  <c r="V1125" i="4"/>
  <c r="T1125" i="4"/>
  <c r="Q1125" i="4"/>
  <c r="P1125" i="4"/>
  <c r="N1125" i="4"/>
  <c r="M1125" i="4"/>
  <c r="L1125" i="4"/>
  <c r="K1125" i="4"/>
  <c r="J1125" i="4"/>
  <c r="I1125" i="4"/>
  <c r="G1125" i="4"/>
  <c r="AA1124" i="4"/>
  <c r="Z1124" i="4"/>
  <c r="Y1124" i="4"/>
  <c r="V1124" i="4"/>
  <c r="T1124" i="4"/>
  <c r="Q1124" i="4"/>
  <c r="P1124" i="4"/>
  <c r="N1124" i="4"/>
  <c r="M1124" i="4"/>
  <c r="L1124" i="4"/>
  <c r="K1124" i="4"/>
  <c r="J1124" i="4"/>
  <c r="I1124" i="4"/>
  <c r="G1124" i="4"/>
  <c r="AA1123" i="4"/>
  <c r="Z1123" i="4"/>
  <c r="Y1123" i="4"/>
  <c r="V1123" i="4"/>
  <c r="T1123" i="4"/>
  <c r="Q1123" i="4"/>
  <c r="P1123" i="4"/>
  <c r="N1123" i="4"/>
  <c r="M1123" i="4"/>
  <c r="L1123" i="4"/>
  <c r="K1123" i="4"/>
  <c r="J1123" i="4"/>
  <c r="I1123" i="4"/>
  <c r="G1123" i="4"/>
  <c r="AA1122" i="4"/>
  <c r="Z1122" i="4"/>
  <c r="Y1122" i="4"/>
  <c r="V1122" i="4"/>
  <c r="T1122" i="4"/>
  <c r="Q1122" i="4"/>
  <c r="P1122" i="4"/>
  <c r="N1122" i="4"/>
  <c r="M1122" i="4"/>
  <c r="L1122" i="4"/>
  <c r="K1122" i="4"/>
  <c r="J1122" i="4"/>
  <c r="I1122" i="4"/>
  <c r="G1122" i="4"/>
  <c r="AA1121" i="4"/>
  <c r="Z1121" i="4"/>
  <c r="Y1121" i="4"/>
  <c r="V1121" i="4"/>
  <c r="T1121" i="4"/>
  <c r="Q1121" i="4"/>
  <c r="P1121" i="4"/>
  <c r="N1121" i="4"/>
  <c r="M1121" i="4"/>
  <c r="L1121" i="4"/>
  <c r="K1121" i="4"/>
  <c r="J1121" i="4"/>
  <c r="I1121" i="4"/>
  <c r="G1121" i="4"/>
  <c r="AA1120" i="4"/>
  <c r="Z1120" i="4"/>
  <c r="Y1120" i="4"/>
  <c r="V1120" i="4"/>
  <c r="T1120" i="4"/>
  <c r="Q1120" i="4"/>
  <c r="P1120" i="4"/>
  <c r="N1120" i="4"/>
  <c r="M1120" i="4"/>
  <c r="L1120" i="4"/>
  <c r="K1120" i="4"/>
  <c r="J1120" i="4"/>
  <c r="I1120" i="4"/>
  <c r="G1120" i="4"/>
  <c r="AA1119" i="4"/>
  <c r="Z1119" i="4"/>
  <c r="Y1119" i="4"/>
  <c r="V1119" i="4"/>
  <c r="T1119" i="4"/>
  <c r="Q1119" i="4"/>
  <c r="P1119" i="4"/>
  <c r="N1119" i="4"/>
  <c r="M1119" i="4"/>
  <c r="L1119" i="4"/>
  <c r="K1119" i="4"/>
  <c r="J1119" i="4"/>
  <c r="I1119" i="4"/>
  <c r="G1119" i="4"/>
  <c r="AA1118" i="4"/>
  <c r="Z1118" i="4"/>
  <c r="Y1118" i="4"/>
  <c r="V1118" i="4"/>
  <c r="T1118" i="4"/>
  <c r="Q1118" i="4"/>
  <c r="P1118" i="4"/>
  <c r="N1118" i="4"/>
  <c r="M1118" i="4"/>
  <c r="L1118" i="4"/>
  <c r="K1118" i="4"/>
  <c r="J1118" i="4"/>
  <c r="I1118" i="4"/>
  <c r="G1118" i="4"/>
  <c r="AA1117" i="4"/>
  <c r="Z1117" i="4"/>
  <c r="Y1117" i="4"/>
  <c r="V1117" i="4"/>
  <c r="T1117" i="4"/>
  <c r="Q1117" i="4"/>
  <c r="P1117" i="4"/>
  <c r="N1117" i="4"/>
  <c r="M1117" i="4"/>
  <c r="L1117" i="4"/>
  <c r="K1117" i="4"/>
  <c r="J1117" i="4"/>
  <c r="I1117" i="4"/>
  <c r="G1117" i="4"/>
  <c r="AA1116" i="4"/>
  <c r="Z1116" i="4"/>
  <c r="Y1116" i="4"/>
  <c r="V1116" i="4"/>
  <c r="T1116" i="4"/>
  <c r="Q1116" i="4"/>
  <c r="P1116" i="4"/>
  <c r="N1116" i="4"/>
  <c r="M1116" i="4"/>
  <c r="L1116" i="4"/>
  <c r="K1116" i="4"/>
  <c r="J1116" i="4"/>
  <c r="I1116" i="4"/>
  <c r="G1116" i="4"/>
  <c r="AA1115" i="4"/>
  <c r="Z1115" i="4"/>
  <c r="Y1115" i="4"/>
  <c r="V1115" i="4"/>
  <c r="T1115" i="4"/>
  <c r="Q1115" i="4"/>
  <c r="P1115" i="4"/>
  <c r="N1115" i="4"/>
  <c r="M1115" i="4"/>
  <c r="L1115" i="4"/>
  <c r="K1115" i="4"/>
  <c r="J1115" i="4"/>
  <c r="I1115" i="4"/>
  <c r="G1115" i="4"/>
  <c r="AA1114" i="4"/>
  <c r="Z1114" i="4"/>
  <c r="Y1114" i="4"/>
  <c r="V1114" i="4"/>
  <c r="T1114" i="4"/>
  <c r="Q1114" i="4"/>
  <c r="P1114" i="4"/>
  <c r="N1114" i="4"/>
  <c r="M1114" i="4"/>
  <c r="L1114" i="4"/>
  <c r="K1114" i="4"/>
  <c r="J1114" i="4"/>
  <c r="I1114" i="4"/>
  <c r="G1114" i="4"/>
  <c r="AA1113" i="4"/>
  <c r="Z1113" i="4"/>
  <c r="Y1113" i="4"/>
  <c r="V1113" i="4"/>
  <c r="T1113" i="4"/>
  <c r="Q1113" i="4"/>
  <c r="P1113" i="4"/>
  <c r="N1113" i="4"/>
  <c r="M1113" i="4"/>
  <c r="L1113" i="4"/>
  <c r="K1113" i="4"/>
  <c r="J1113" i="4"/>
  <c r="I1113" i="4"/>
  <c r="G1113" i="4"/>
  <c r="AA1112" i="4"/>
  <c r="Z1112" i="4"/>
  <c r="Y1112" i="4"/>
  <c r="V1112" i="4"/>
  <c r="T1112" i="4"/>
  <c r="Q1112" i="4"/>
  <c r="P1112" i="4"/>
  <c r="N1112" i="4"/>
  <c r="M1112" i="4"/>
  <c r="L1112" i="4"/>
  <c r="K1112" i="4"/>
  <c r="J1112" i="4"/>
  <c r="I1112" i="4"/>
  <c r="G1112" i="4"/>
  <c r="AA1111" i="4"/>
  <c r="Z1111" i="4"/>
  <c r="Y1111" i="4"/>
  <c r="V1111" i="4"/>
  <c r="T1111" i="4"/>
  <c r="Q1111" i="4"/>
  <c r="P1111" i="4"/>
  <c r="N1111" i="4"/>
  <c r="M1111" i="4"/>
  <c r="L1111" i="4"/>
  <c r="K1111" i="4"/>
  <c r="J1111" i="4"/>
  <c r="I1111" i="4"/>
  <c r="G1111" i="4"/>
  <c r="AA1110" i="4"/>
  <c r="Z1110" i="4"/>
  <c r="Y1110" i="4"/>
  <c r="V1110" i="4"/>
  <c r="T1110" i="4"/>
  <c r="Q1110" i="4"/>
  <c r="P1110" i="4"/>
  <c r="N1110" i="4"/>
  <c r="M1110" i="4"/>
  <c r="L1110" i="4"/>
  <c r="K1110" i="4"/>
  <c r="J1110" i="4"/>
  <c r="I1110" i="4"/>
  <c r="G1110" i="4"/>
  <c r="AA1109" i="4"/>
  <c r="Z1109" i="4"/>
  <c r="Y1109" i="4"/>
  <c r="V1109" i="4"/>
  <c r="T1109" i="4"/>
  <c r="Q1109" i="4"/>
  <c r="P1109" i="4"/>
  <c r="N1109" i="4"/>
  <c r="M1109" i="4"/>
  <c r="L1109" i="4"/>
  <c r="K1109" i="4"/>
  <c r="J1109" i="4"/>
  <c r="I1109" i="4"/>
  <c r="G1109" i="4"/>
  <c r="AA1108" i="4"/>
  <c r="Z1108" i="4"/>
  <c r="Y1108" i="4"/>
  <c r="V1108" i="4"/>
  <c r="T1108" i="4"/>
  <c r="Q1108" i="4"/>
  <c r="P1108" i="4"/>
  <c r="N1108" i="4"/>
  <c r="M1108" i="4"/>
  <c r="L1108" i="4"/>
  <c r="K1108" i="4"/>
  <c r="J1108" i="4"/>
  <c r="I1108" i="4"/>
  <c r="G1108" i="4"/>
  <c r="AA1107" i="4"/>
  <c r="Z1107" i="4"/>
  <c r="Y1107" i="4"/>
  <c r="V1107" i="4"/>
  <c r="T1107" i="4"/>
  <c r="Q1107" i="4"/>
  <c r="P1107" i="4"/>
  <c r="N1107" i="4"/>
  <c r="M1107" i="4"/>
  <c r="L1107" i="4"/>
  <c r="K1107" i="4"/>
  <c r="J1107" i="4"/>
  <c r="I1107" i="4"/>
  <c r="G1107" i="4"/>
  <c r="AA1106" i="4"/>
  <c r="Z1106" i="4"/>
  <c r="Y1106" i="4"/>
  <c r="V1106" i="4"/>
  <c r="T1106" i="4"/>
  <c r="Q1106" i="4"/>
  <c r="P1106" i="4"/>
  <c r="N1106" i="4"/>
  <c r="M1106" i="4"/>
  <c r="L1106" i="4"/>
  <c r="K1106" i="4"/>
  <c r="J1106" i="4"/>
  <c r="I1106" i="4"/>
  <c r="G1106" i="4"/>
  <c r="AA1105" i="4"/>
  <c r="Z1105" i="4"/>
  <c r="Y1105" i="4"/>
  <c r="V1105" i="4"/>
  <c r="T1105" i="4"/>
  <c r="Q1105" i="4"/>
  <c r="P1105" i="4"/>
  <c r="N1105" i="4"/>
  <c r="M1105" i="4"/>
  <c r="L1105" i="4"/>
  <c r="K1105" i="4"/>
  <c r="J1105" i="4"/>
  <c r="I1105" i="4"/>
  <c r="G1105" i="4"/>
  <c r="AA1104" i="4"/>
  <c r="Z1104" i="4"/>
  <c r="Y1104" i="4"/>
  <c r="V1104" i="4"/>
  <c r="T1104" i="4"/>
  <c r="Q1104" i="4"/>
  <c r="P1104" i="4"/>
  <c r="N1104" i="4"/>
  <c r="M1104" i="4"/>
  <c r="L1104" i="4"/>
  <c r="K1104" i="4"/>
  <c r="J1104" i="4"/>
  <c r="I1104" i="4"/>
  <c r="G1104" i="4"/>
  <c r="AA1103" i="4"/>
  <c r="Z1103" i="4"/>
  <c r="Y1103" i="4"/>
  <c r="V1103" i="4"/>
  <c r="T1103" i="4"/>
  <c r="Q1103" i="4"/>
  <c r="P1103" i="4"/>
  <c r="N1103" i="4"/>
  <c r="M1103" i="4"/>
  <c r="L1103" i="4"/>
  <c r="K1103" i="4"/>
  <c r="J1103" i="4"/>
  <c r="I1103" i="4"/>
  <c r="G1103" i="4"/>
  <c r="AA1102" i="4"/>
  <c r="Z1102" i="4"/>
  <c r="Y1102" i="4"/>
  <c r="V1102" i="4"/>
  <c r="T1102" i="4"/>
  <c r="Q1102" i="4"/>
  <c r="P1102" i="4"/>
  <c r="N1102" i="4"/>
  <c r="M1102" i="4"/>
  <c r="L1102" i="4"/>
  <c r="K1102" i="4"/>
  <c r="J1102" i="4"/>
  <c r="I1102" i="4"/>
  <c r="G1102" i="4"/>
  <c r="AA1101" i="4"/>
  <c r="Z1101" i="4"/>
  <c r="Y1101" i="4"/>
  <c r="V1101" i="4"/>
  <c r="T1101" i="4"/>
  <c r="Q1101" i="4"/>
  <c r="P1101" i="4"/>
  <c r="N1101" i="4"/>
  <c r="M1101" i="4"/>
  <c r="L1101" i="4"/>
  <c r="K1101" i="4"/>
  <c r="J1101" i="4"/>
  <c r="I1101" i="4"/>
  <c r="G1101" i="4"/>
  <c r="AA1100" i="4"/>
  <c r="Z1100" i="4"/>
  <c r="Y1100" i="4"/>
  <c r="V1100" i="4"/>
  <c r="T1100" i="4"/>
  <c r="Q1100" i="4"/>
  <c r="P1100" i="4"/>
  <c r="N1100" i="4"/>
  <c r="M1100" i="4"/>
  <c r="L1100" i="4"/>
  <c r="K1100" i="4"/>
  <c r="J1100" i="4"/>
  <c r="I1100" i="4"/>
  <c r="G1100" i="4"/>
  <c r="AA1099" i="4"/>
  <c r="Z1099" i="4"/>
  <c r="Y1099" i="4"/>
  <c r="V1099" i="4"/>
  <c r="T1099" i="4"/>
  <c r="Q1099" i="4"/>
  <c r="P1099" i="4"/>
  <c r="N1099" i="4"/>
  <c r="M1099" i="4"/>
  <c r="L1099" i="4"/>
  <c r="K1099" i="4"/>
  <c r="J1099" i="4"/>
  <c r="I1099" i="4"/>
  <c r="G1099" i="4"/>
  <c r="AA1098" i="4"/>
  <c r="Z1098" i="4"/>
  <c r="Y1098" i="4"/>
  <c r="V1098" i="4"/>
  <c r="T1098" i="4"/>
  <c r="Q1098" i="4"/>
  <c r="P1098" i="4"/>
  <c r="N1098" i="4"/>
  <c r="M1098" i="4"/>
  <c r="L1098" i="4"/>
  <c r="K1098" i="4"/>
  <c r="J1098" i="4"/>
  <c r="I1098" i="4"/>
  <c r="G1098" i="4"/>
  <c r="AA1097" i="4"/>
  <c r="Z1097" i="4"/>
  <c r="Y1097" i="4"/>
  <c r="V1097" i="4"/>
  <c r="T1097" i="4"/>
  <c r="Q1097" i="4"/>
  <c r="P1097" i="4"/>
  <c r="N1097" i="4"/>
  <c r="M1097" i="4"/>
  <c r="L1097" i="4"/>
  <c r="K1097" i="4"/>
  <c r="J1097" i="4"/>
  <c r="I1097" i="4"/>
  <c r="G1097" i="4"/>
  <c r="AA1096" i="4"/>
  <c r="Z1096" i="4"/>
  <c r="Y1096" i="4"/>
  <c r="V1096" i="4"/>
  <c r="T1096" i="4"/>
  <c r="Q1096" i="4"/>
  <c r="P1096" i="4"/>
  <c r="N1096" i="4"/>
  <c r="M1096" i="4"/>
  <c r="L1096" i="4"/>
  <c r="K1096" i="4"/>
  <c r="J1096" i="4"/>
  <c r="I1096" i="4"/>
  <c r="G1096" i="4"/>
  <c r="AA1095" i="4"/>
  <c r="Z1095" i="4"/>
  <c r="Y1095" i="4"/>
  <c r="V1095" i="4"/>
  <c r="T1095" i="4"/>
  <c r="Q1095" i="4"/>
  <c r="P1095" i="4"/>
  <c r="N1095" i="4"/>
  <c r="M1095" i="4"/>
  <c r="L1095" i="4"/>
  <c r="K1095" i="4"/>
  <c r="J1095" i="4"/>
  <c r="I1095" i="4"/>
  <c r="G1095" i="4"/>
  <c r="AA1094" i="4"/>
  <c r="Z1094" i="4"/>
  <c r="Y1094" i="4"/>
  <c r="V1094" i="4"/>
  <c r="T1094" i="4"/>
  <c r="Q1094" i="4"/>
  <c r="P1094" i="4"/>
  <c r="N1094" i="4"/>
  <c r="M1094" i="4"/>
  <c r="L1094" i="4"/>
  <c r="K1094" i="4"/>
  <c r="J1094" i="4"/>
  <c r="I1094" i="4"/>
  <c r="G1094" i="4"/>
  <c r="AA1093" i="4"/>
  <c r="Z1093" i="4"/>
  <c r="Y1093" i="4"/>
  <c r="V1093" i="4"/>
  <c r="T1093" i="4"/>
  <c r="Q1093" i="4"/>
  <c r="P1093" i="4"/>
  <c r="N1093" i="4"/>
  <c r="M1093" i="4"/>
  <c r="L1093" i="4"/>
  <c r="K1093" i="4"/>
  <c r="J1093" i="4"/>
  <c r="I1093" i="4"/>
  <c r="G1093" i="4"/>
  <c r="AA1092" i="4"/>
  <c r="Z1092" i="4"/>
  <c r="Y1092" i="4"/>
  <c r="V1092" i="4"/>
  <c r="T1092" i="4"/>
  <c r="Q1092" i="4"/>
  <c r="P1092" i="4"/>
  <c r="N1092" i="4"/>
  <c r="M1092" i="4"/>
  <c r="L1092" i="4"/>
  <c r="K1092" i="4"/>
  <c r="J1092" i="4"/>
  <c r="I1092" i="4"/>
  <c r="G1092" i="4"/>
  <c r="AA1091" i="4"/>
  <c r="Z1091" i="4"/>
  <c r="Y1091" i="4"/>
  <c r="V1091" i="4"/>
  <c r="T1091" i="4"/>
  <c r="Q1091" i="4"/>
  <c r="P1091" i="4"/>
  <c r="N1091" i="4"/>
  <c r="M1091" i="4"/>
  <c r="L1091" i="4"/>
  <c r="K1091" i="4"/>
  <c r="J1091" i="4"/>
  <c r="I1091" i="4"/>
  <c r="G1091" i="4"/>
  <c r="AA1090" i="4"/>
  <c r="Z1090" i="4"/>
  <c r="Y1090" i="4"/>
  <c r="V1090" i="4"/>
  <c r="T1090" i="4"/>
  <c r="Q1090" i="4"/>
  <c r="P1090" i="4"/>
  <c r="N1090" i="4"/>
  <c r="M1090" i="4"/>
  <c r="L1090" i="4"/>
  <c r="K1090" i="4"/>
  <c r="J1090" i="4"/>
  <c r="I1090" i="4"/>
  <c r="G1090" i="4"/>
  <c r="AA1089" i="4"/>
  <c r="Z1089" i="4"/>
  <c r="Y1089" i="4"/>
  <c r="V1089" i="4"/>
  <c r="T1089" i="4"/>
  <c r="Q1089" i="4"/>
  <c r="P1089" i="4"/>
  <c r="N1089" i="4"/>
  <c r="M1089" i="4"/>
  <c r="L1089" i="4"/>
  <c r="K1089" i="4"/>
  <c r="J1089" i="4"/>
  <c r="I1089" i="4"/>
  <c r="G1089" i="4"/>
  <c r="AA1088" i="4"/>
  <c r="Z1088" i="4"/>
  <c r="Y1088" i="4"/>
  <c r="V1088" i="4"/>
  <c r="T1088" i="4"/>
  <c r="Q1088" i="4"/>
  <c r="P1088" i="4"/>
  <c r="N1088" i="4"/>
  <c r="M1088" i="4"/>
  <c r="L1088" i="4"/>
  <c r="K1088" i="4"/>
  <c r="J1088" i="4"/>
  <c r="I1088" i="4"/>
  <c r="G1088" i="4"/>
  <c r="AA1087" i="4"/>
  <c r="Z1087" i="4"/>
  <c r="Y1087" i="4"/>
  <c r="V1087" i="4"/>
  <c r="T1087" i="4"/>
  <c r="Q1087" i="4"/>
  <c r="P1087" i="4"/>
  <c r="N1087" i="4"/>
  <c r="M1087" i="4"/>
  <c r="L1087" i="4"/>
  <c r="K1087" i="4"/>
  <c r="J1087" i="4"/>
  <c r="I1087" i="4"/>
  <c r="G1087" i="4"/>
  <c r="AA1086" i="4"/>
  <c r="Z1086" i="4"/>
  <c r="Y1086" i="4"/>
  <c r="V1086" i="4"/>
  <c r="T1086" i="4"/>
  <c r="Q1086" i="4"/>
  <c r="P1086" i="4"/>
  <c r="N1086" i="4"/>
  <c r="M1086" i="4"/>
  <c r="L1086" i="4"/>
  <c r="K1086" i="4"/>
  <c r="J1086" i="4"/>
  <c r="I1086" i="4"/>
  <c r="G1086" i="4"/>
  <c r="AA1085" i="4"/>
  <c r="Z1085" i="4"/>
  <c r="Y1085" i="4"/>
  <c r="V1085" i="4"/>
  <c r="T1085" i="4"/>
  <c r="Q1085" i="4"/>
  <c r="P1085" i="4"/>
  <c r="N1085" i="4"/>
  <c r="M1085" i="4"/>
  <c r="L1085" i="4"/>
  <c r="K1085" i="4"/>
  <c r="J1085" i="4"/>
  <c r="I1085" i="4"/>
  <c r="G1085" i="4"/>
  <c r="AA1084" i="4"/>
  <c r="Z1084" i="4"/>
  <c r="Y1084" i="4"/>
  <c r="V1084" i="4"/>
  <c r="T1084" i="4"/>
  <c r="Q1084" i="4"/>
  <c r="P1084" i="4"/>
  <c r="N1084" i="4"/>
  <c r="M1084" i="4"/>
  <c r="L1084" i="4"/>
  <c r="K1084" i="4"/>
  <c r="J1084" i="4"/>
  <c r="I1084" i="4"/>
  <c r="G1084" i="4"/>
  <c r="AA1083" i="4"/>
  <c r="Z1083" i="4"/>
  <c r="Y1083" i="4"/>
  <c r="V1083" i="4"/>
  <c r="T1083" i="4"/>
  <c r="Q1083" i="4"/>
  <c r="P1083" i="4"/>
  <c r="N1083" i="4"/>
  <c r="M1083" i="4"/>
  <c r="L1083" i="4"/>
  <c r="K1083" i="4"/>
  <c r="J1083" i="4"/>
  <c r="I1083" i="4"/>
  <c r="G1083" i="4"/>
  <c r="AA1082" i="4"/>
  <c r="Z1082" i="4"/>
  <c r="Y1082" i="4"/>
  <c r="V1082" i="4"/>
  <c r="T1082" i="4"/>
  <c r="Q1082" i="4"/>
  <c r="P1082" i="4"/>
  <c r="N1082" i="4"/>
  <c r="M1082" i="4"/>
  <c r="L1082" i="4"/>
  <c r="K1082" i="4"/>
  <c r="J1082" i="4"/>
  <c r="I1082" i="4"/>
  <c r="G1082" i="4"/>
  <c r="AA1081" i="4"/>
  <c r="Z1081" i="4"/>
  <c r="Y1081" i="4"/>
  <c r="V1081" i="4"/>
  <c r="T1081" i="4"/>
  <c r="Q1081" i="4"/>
  <c r="P1081" i="4"/>
  <c r="N1081" i="4"/>
  <c r="M1081" i="4"/>
  <c r="L1081" i="4"/>
  <c r="K1081" i="4"/>
  <c r="J1081" i="4"/>
  <c r="I1081" i="4"/>
  <c r="G1081" i="4"/>
  <c r="AA1080" i="4"/>
  <c r="Z1080" i="4"/>
  <c r="Y1080" i="4"/>
  <c r="V1080" i="4"/>
  <c r="T1080" i="4"/>
  <c r="Q1080" i="4"/>
  <c r="P1080" i="4"/>
  <c r="N1080" i="4"/>
  <c r="M1080" i="4"/>
  <c r="L1080" i="4"/>
  <c r="K1080" i="4"/>
  <c r="J1080" i="4"/>
  <c r="I1080" i="4"/>
  <c r="G1080" i="4"/>
  <c r="AA1079" i="4"/>
  <c r="Z1079" i="4"/>
  <c r="Y1079" i="4"/>
  <c r="V1079" i="4"/>
  <c r="T1079" i="4"/>
  <c r="Q1079" i="4"/>
  <c r="P1079" i="4"/>
  <c r="N1079" i="4"/>
  <c r="M1079" i="4"/>
  <c r="L1079" i="4"/>
  <c r="K1079" i="4"/>
  <c r="J1079" i="4"/>
  <c r="I1079" i="4"/>
  <c r="G1079" i="4"/>
  <c r="AA1078" i="4"/>
  <c r="Z1078" i="4"/>
  <c r="Y1078" i="4"/>
  <c r="V1078" i="4"/>
  <c r="T1078" i="4"/>
  <c r="Q1078" i="4"/>
  <c r="P1078" i="4"/>
  <c r="N1078" i="4"/>
  <c r="M1078" i="4"/>
  <c r="L1078" i="4"/>
  <c r="K1078" i="4"/>
  <c r="J1078" i="4"/>
  <c r="I1078" i="4"/>
  <c r="G1078" i="4"/>
  <c r="AA1077" i="4"/>
  <c r="Z1077" i="4"/>
  <c r="Y1077" i="4"/>
  <c r="V1077" i="4"/>
  <c r="T1077" i="4"/>
  <c r="Q1077" i="4"/>
  <c r="P1077" i="4"/>
  <c r="N1077" i="4"/>
  <c r="M1077" i="4"/>
  <c r="L1077" i="4"/>
  <c r="K1077" i="4"/>
  <c r="J1077" i="4"/>
  <c r="I1077" i="4"/>
  <c r="G1077" i="4"/>
  <c r="AA1076" i="4"/>
  <c r="Z1076" i="4"/>
  <c r="Y1076" i="4"/>
  <c r="V1076" i="4"/>
  <c r="T1076" i="4"/>
  <c r="Q1076" i="4"/>
  <c r="P1076" i="4"/>
  <c r="N1076" i="4"/>
  <c r="M1076" i="4"/>
  <c r="L1076" i="4"/>
  <c r="K1076" i="4"/>
  <c r="J1076" i="4"/>
  <c r="I1076" i="4"/>
  <c r="G1076" i="4"/>
  <c r="AA1075" i="4"/>
  <c r="Z1075" i="4"/>
  <c r="Y1075" i="4"/>
  <c r="V1075" i="4"/>
  <c r="T1075" i="4"/>
  <c r="Q1075" i="4"/>
  <c r="P1075" i="4"/>
  <c r="N1075" i="4"/>
  <c r="M1075" i="4"/>
  <c r="L1075" i="4"/>
  <c r="K1075" i="4"/>
  <c r="J1075" i="4"/>
  <c r="I1075" i="4"/>
  <c r="G1075" i="4"/>
  <c r="AA1074" i="4"/>
  <c r="Z1074" i="4"/>
  <c r="Y1074" i="4"/>
  <c r="V1074" i="4"/>
  <c r="T1074" i="4"/>
  <c r="Q1074" i="4"/>
  <c r="P1074" i="4"/>
  <c r="N1074" i="4"/>
  <c r="M1074" i="4"/>
  <c r="L1074" i="4"/>
  <c r="K1074" i="4"/>
  <c r="J1074" i="4"/>
  <c r="I1074" i="4"/>
  <c r="G1074" i="4"/>
  <c r="AA1073" i="4"/>
  <c r="Z1073" i="4"/>
  <c r="Y1073" i="4"/>
  <c r="V1073" i="4"/>
  <c r="T1073" i="4"/>
  <c r="Q1073" i="4"/>
  <c r="P1073" i="4"/>
  <c r="N1073" i="4"/>
  <c r="M1073" i="4"/>
  <c r="L1073" i="4"/>
  <c r="K1073" i="4"/>
  <c r="J1073" i="4"/>
  <c r="I1073" i="4"/>
  <c r="G1073" i="4"/>
  <c r="AA1072" i="4"/>
  <c r="Z1072" i="4"/>
  <c r="Y1072" i="4"/>
  <c r="V1072" i="4"/>
  <c r="T1072" i="4"/>
  <c r="Q1072" i="4"/>
  <c r="P1072" i="4"/>
  <c r="N1072" i="4"/>
  <c r="M1072" i="4"/>
  <c r="L1072" i="4"/>
  <c r="K1072" i="4"/>
  <c r="J1072" i="4"/>
  <c r="I1072" i="4"/>
  <c r="G1072" i="4"/>
  <c r="AA1071" i="4"/>
  <c r="Z1071" i="4"/>
  <c r="Y1071" i="4"/>
  <c r="V1071" i="4"/>
  <c r="T1071" i="4"/>
  <c r="Q1071" i="4"/>
  <c r="P1071" i="4"/>
  <c r="N1071" i="4"/>
  <c r="M1071" i="4"/>
  <c r="L1071" i="4"/>
  <c r="K1071" i="4"/>
  <c r="J1071" i="4"/>
  <c r="I1071" i="4"/>
  <c r="G1071" i="4"/>
  <c r="AA1070" i="4"/>
  <c r="Z1070" i="4"/>
  <c r="Y1070" i="4"/>
  <c r="V1070" i="4"/>
  <c r="T1070" i="4"/>
  <c r="Q1070" i="4"/>
  <c r="P1070" i="4"/>
  <c r="N1070" i="4"/>
  <c r="M1070" i="4"/>
  <c r="L1070" i="4"/>
  <c r="K1070" i="4"/>
  <c r="J1070" i="4"/>
  <c r="I1070" i="4"/>
  <c r="G1070" i="4"/>
  <c r="AA1069" i="4"/>
  <c r="Z1069" i="4"/>
  <c r="Y1069" i="4"/>
  <c r="V1069" i="4"/>
  <c r="T1069" i="4"/>
  <c r="Q1069" i="4"/>
  <c r="P1069" i="4"/>
  <c r="N1069" i="4"/>
  <c r="M1069" i="4"/>
  <c r="L1069" i="4"/>
  <c r="K1069" i="4"/>
  <c r="J1069" i="4"/>
  <c r="I1069" i="4"/>
  <c r="G1069" i="4"/>
  <c r="AA1068" i="4"/>
  <c r="Z1068" i="4"/>
  <c r="Y1068" i="4"/>
  <c r="V1068" i="4"/>
  <c r="T1068" i="4"/>
  <c r="Q1068" i="4"/>
  <c r="P1068" i="4"/>
  <c r="N1068" i="4"/>
  <c r="M1068" i="4"/>
  <c r="L1068" i="4"/>
  <c r="K1068" i="4"/>
  <c r="J1068" i="4"/>
  <c r="I1068" i="4"/>
  <c r="G1068" i="4"/>
  <c r="AA1067" i="4"/>
  <c r="Z1067" i="4"/>
  <c r="Y1067" i="4"/>
  <c r="V1067" i="4"/>
  <c r="T1067" i="4"/>
  <c r="Q1067" i="4"/>
  <c r="P1067" i="4"/>
  <c r="N1067" i="4"/>
  <c r="M1067" i="4"/>
  <c r="L1067" i="4"/>
  <c r="K1067" i="4"/>
  <c r="J1067" i="4"/>
  <c r="I1067" i="4"/>
  <c r="G1067" i="4"/>
  <c r="AA1066" i="4"/>
  <c r="Z1066" i="4"/>
  <c r="Y1066" i="4"/>
  <c r="V1066" i="4"/>
  <c r="T1066" i="4"/>
  <c r="Q1066" i="4"/>
  <c r="P1066" i="4"/>
  <c r="N1066" i="4"/>
  <c r="M1066" i="4"/>
  <c r="L1066" i="4"/>
  <c r="K1066" i="4"/>
  <c r="J1066" i="4"/>
  <c r="I1066" i="4"/>
  <c r="G1066" i="4"/>
  <c r="AA1065" i="4"/>
  <c r="Z1065" i="4"/>
  <c r="Y1065" i="4"/>
  <c r="V1065" i="4"/>
  <c r="T1065" i="4"/>
  <c r="Q1065" i="4"/>
  <c r="P1065" i="4"/>
  <c r="N1065" i="4"/>
  <c r="M1065" i="4"/>
  <c r="L1065" i="4"/>
  <c r="K1065" i="4"/>
  <c r="J1065" i="4"/>
  <c r="I1065" i="4"/>
  <c r="G1065" i="4"/>
  <c r="W1063" i="4"/>
  <c r="AA1058" i="4"/>
  <c r="Z1058" i="4"/>
  <c r="Y1058" i="4"/>
  <c r="X1058" i="4"/>
  <c r="W1058" i="4"/>
  <c r="V1058" i="4"/>
  <c r="R1058" i="4"/>
  <c r="Q1058" i="4"/>
  <c r="P1058" i="4"/>
  <c r="O1058" i="4"/>
  <c r="N1058" i="4"/>
  <c r="M1058" i="4"/>
  <c r="L1058" i="4"/>
  <c r="K1058" i="4"/>
  <c r="J1058" i="4"/>
  <c r="I1058" i="4"/>
  <c r="G1058" i="4"/>
  <c r="E1058" i="4"/>
  <c r="AA1057" i="4"/>
  <c r="Z1057" i="4"/>
  <c r="Y1057" i="4"/>
  <c r="V1057" i="4"/>
  <c r="T1057" i="4"/>
  <c r="Q1057" i="4"/>
  <c r="P1057" i="4"/>
  <c r="N1057" i="4"/>
  <c r="M1057" i="4"/>
  <c r="L1057" i="4"/>
  <c r="K1057" i="4"/>
  <c r="J1057" i="4"/>
  <c r="I1057" i="4"/>
  <c r="G1057" i="4"/>
  <c r="AA1056" i="4"/>
  <c r="Z1056" i="4"/>
  <c r="Y1056" i="4"/>
  <c r="V1056" i="4"/>
  <c r="T1056" i="4"/>
  <c r="Q1056" i="4"/>
  <c r="P1056" i="4"/>
  <c r="N1056" i="4"/>
  <c r="M1056" i="4"/>
  <c r="L1056" i="4"/>
  <c r="K1056" i="4"/>
  <c r="J1056" i="4"/>
  <c r="I1056" i="4"/>
  <c r="G1056" i="4"/>
  <c r="AA1055" i="4"/>
  <c r="Z1055" i="4"/>
  <c r="Y1055" i="4"/>
  <c r="V1055" i="4"/>
  <c r="T1055" i="4"/>
  <c r="Q1055" i="4"/>
  <c r="P1055" i="4"/>
  <c r="N1055" i="4"/>
  <c r="M1055" i="4"/>
  <c r="L1055" i="4"/>
  <c r="K1055" i="4"/>
  <c r="J1055" i="4"/>
  <c r="I1055" i="4"/>
  <c r="G1055" i="4"/>
  <c r="AA1054" i="4"/>
  <c r="Z1054" i="4"/>
  <c r="Y1054" i="4"/>
  <c r="V1054" i="4"/>
  <c r="T1054" i="4"/>
  <c r="Q1054" i="4"/>
  <c r="P1054" i="4"/>
  <c r="N1054" i="4"/>
  <c r="M1054" i="4"/>
  <c r="L1054" i="4"/>
  <c r="K1054" i="4"/>
  <c r="J1054" i="4"/>
  <c r="I1054" i="4"/>
  <c r="G1054" i="4"/>
  <c r="AA1053" i="4"/>
  <c r="Z1053" i="4"/>
  <c r="Y1053" i="4"/>
  <c r="V1053" i="4"/>
  <c r="T1053" i="4"/>
  <c r="Q1053" i="4"/>
  <c r="P1053" i="4"/>
  <c r="N1053" i="4"/>
  <c r="M1053" i="4"/>
  <c r="L1053" i="4"/>
  <c r="K1053" i="4"/>
  <c r="J1053" i="4"/>
  <c r="I1053" i="4"/>
  <c r="G1053" i="4"/>
  <c r="AA1052" i="4"/>
  <c r="Z1052" i="4"/>
  <c r="Y1052" i="4"/>
  <c r="V1052" i="4"/>
  <c r="T1052" i="4"/>
  <c r="Q1052" i="4"/>
  <c r="P1052" i="4"/>
  <c r="N1052" i="4"/>
  <c r="M1052" i="4"/>
  <c r="L1052" i="4"/>
  <c r="K1052" i="4"/>
  <c r="J1052" i="4"/>
  <c r="I1052" i="4"/>
  <c r="G1052" i="4"/>
  <c r="AA1051" i="4"/>
  <c r="Z1051" i="4"/>
  <c r="Y1051" i="4"/>
  <c r="V1051" i="4"/>
  <c r="T1051" i="4"/>
  <c r="Q1051" i="4"/>
  <c r="P1051" i="4"/>
  <c r="N1051" i="4"/>
  <c r="M1051" i="4"/>
  <c r="L1051" i="4"/>
  <c r="K1051" i="4"/>
  <c r="J1051" i="4"/>
  <c r="I1051" i="4"/>
  <c r="G1051" i="4"/>
  <c r="AA1050" i="4"/>
  <c r="Z1050" i="4"/>
  <c r="Y1050" i="4"/>
  <c r="V1050" i="4"/>
  <c r="T1050" i="4"/>
  <c r="Q1050" i="4"/>
  <c r="P1050" i="4"/>
  <c r="N1050" i="4"/>
  <c r="M1050" i="4"/>
  <c r="L1050" i="4"/>
  <c r="K1050" i="4"/>
  <c r="J1050" i="4"/>
  <c r="I1050" i="4"/>
  <c r="G1050" i="4"/>
  <c r="AA1049" i="4"/>
  <c r="Z1049" i="4"/>
  <c r="Y1049" i="4"/>
  <c r="V1049" i="4"/>
  <c r="T1049" i="4"/>
  <c r="Q1049" i="4"/>
  <c r="P1049" i="4"/>
  <c r="N1049" i="4"/>
  <c r="M1049" i="4"/>
  <c r="L1049" i="4"/>
  <c r="K1049" i="4"/>
  <c r="J1049" i="4"/>
  <c r="I1049" i="4"/>
  <c r="G1049" i="4"/>
  <c r="AA1048" i="4"/>
  <c r="Z1048" i="4"/>
  <c r="Y1048" i="4"/>
  <c r="V1048" i="4"/>
  <c r="T1048" i="4"/>
  <c r="Q1048" i="4"/>
  <c r="P1048" i="4"/>
  <c r="N1048" i="4"/>
  <c r="M1048" i="4"/>
  <c r="L1048" i="4"/>
  <c r="K1048" i="4"/>
  <c r="J1048" i="4"/>
  <c r="I1048" i="4"/>
  <c r="G1048" i="4"/>
  <c r="AA1047" i="4"/>
  <c r="Z1047" i="4"/>
  <c r="Y1047" i="4"/>
  <c r="V1047" i="4"/>
  <c r="T1047" i="4"/>
  <c r="Q1047" i="4"/>
  <c r="P1047" i="4"/>
  <c r="N1047" i="4"/>
  <c r="M1047" i="4"/>
  <c r="L1047" i="4"/>
  <c r="K1047" i="4"/>
  <c r="J1047" i="4"/>
  <c r="I1047" i="4"/>
  <c r="G1047" i="4"/>
  <c r="AA1046" i="4"/>
  <c r="Z1046" i="4"/>
  <c r="Y1046" i="4"/>
  <c r="V1046" i="4"/>
  <c r="T1046" i="4"/>
  <c r="Q1046" i="4"/>
  <c r="P1046" i="4"/>
  <c r="N1046" i="4"/>
  <c r="M1046" i="4"/>
  <c r="L1046" i="4"/>
  <c r="K1046" i="4"/>
  <c r="J1046" i="4"/>
  <c r="I1046" i="4"/>
  <c r="G1046" i="4"/>
  <c r="AA1045" i="4"/>
  <c r="Z1045" i="4"/>
  <c r="Y1045" i="4"/>
  <c r="V1045" i="4"/>
  <c r="T1045" i="4"/>
  <c r="Q1045" i="4"/>
  <c r="P1045" i="4"/>
  <c r="N1045" i="4"/>
  <c r="M1045" i="4"/>
  <c r="L1045" i="4"/>
  <c r="K1045" i="4"/>
  <c r="J1045" i="4"/>
  <c r="I1045" i="4"/>
  <c r="G1045" i="4"/>
  <c r="AA1044" i="4"/>
  <c r="Z1044" i="4"/>
  <c r="Y1044" i="4"/>
  <c r="V1044" i="4"/>
  <c r="T1044" i="4"/>
  <c r="Q1044" i="4"/>
  <c r="P1044" i="4"/>
  <c r="N1044" i="4"/>
  <c r="M1044" i="4"/>
  <c r="L1044" i="4"/>
  <c r="K1044" i="4"/>
  <c r="J1044" i="4"/>
  <c r="I1044" i="4"/>
  <c r="G1044" i="4"/>
  <c r="AA1043" i="4"/>
  <c r="Z1043" i="4"/>
  <c r="Y1043" i="4"/>
  <c r="V1043" i="4"/>
  <c r="T1043" i="4"/>
  <c r="Q1043" i="4"/>
  <c r="P1043" i="4"/>
  <c r="N1043" i="4"/>
  <c r="M1043" i="4"/>
  <c r="L1043" i="4"/>
  <c r="K1043" i="4"/>
  <c r="J1043" i="4"/>
  <c r="I1043" i="4"/>
  <c r="G1043" i="4"/>
  <c r="AA1042" i="4"/>
  <c r="Z1042" i="4"/>
  <c r="Y1042" i="4"/>
  <c r="V1042" i="4"/>
  <c r="T1042" i="4"/>
  <c r="Q1042" i="4"/>
  <c r="P1042" i="4"/>
  <c r="N1042" i="4"/>
  <c r="M1042" i="4"/>
  <c r="L1042" i="4"/>
  <c r="K1042" i="4"/>
  <c r="J1042" i="4"/>
  <c r="I1042" i="4"/>
  <c r="G1042" i="4"/>
  <c r="AA1041" i="4"/>
  <c r="Z1041" i="4"/>
  <c r="Y1041" i="4"/>
  <c r="V1041" i="4"/>
  <c r="T1041" i="4"/>
  <c r="Q1041" i="4"/>
  <c r="P1041" i="4"/>
  <c r="N1041" i="4"/>
  <c r="M1041" i="4"/>
  <c r="L1041" i="4"/>
  <c r="K1041" i="4"/>
  <c r="J1041" i="4"/>
  <c r="I1041" i="4"/>
  <c r="G1041" i="4"/>
  <c r="AA1040" i="4"/>
  <c r="Z1040" i="4"/>
  <c r="Y1040" i="4"/>
  <c r="V1040" i="4"/>
  <c r="T1040" i="4"/>
  <c r="Q1040" i="4"/>
  <c r="P1040" i="4"/>
  <c r="N1040" i="4"/>
  <c r="M1040" i="4"/>
  <c r="L1040" i="4"/>
  <c r="K1040" i="4"/>
  <c r="J1040" i="4"/>
  <c r="I1040" i="4"/>
  <c r="G1040" i="4"/>
  <c r="AA1039" i="4"/>
  <c r="Z1039" i="4"/>
  <c r="Y1039" i="4"/>
  <c r="V1039" i="4"/>
  <c r="T1039" i="4"/>
  <c r="Q1039" i="4"/>
  <c r="P1039" i="4"/>
  <c r="N1039" i="4"/>
  <c r="M1039" i="4"/>
  <c r="L1039" i="4"/>
  <c r="K1039" i="4"/>
  <c r="J1039" i="4"/>
  <c r="I1039" i="4"/>
  <c r="G1039" i="4"/>
  <c r="AA1038" i="4"/>
  <c r="Z1038" i="4"/>
  <c r="Y1038" i="4"/>
  <c r="V1038" i="4"/>
  <c r="T1038" i="4"/>
  <c r="Q1038" i="4"/>
  <c r="P1038" i="4"/>
  <c r="N1038" i="4"/>
  <c r="M1038" i="4"/>
  <c r="L1038" i="4"/>
  <c r="K1038" i="4"/>
  <c r="J1038" i="4"/>
  <c r="I1038" i="4"/>
  <c r="G1038" i="4"/>
  <c r="AA1037" i="4"/>
  <c r="Z1037" i="4"/>
  <c r="Y1037" i="4"/>
  <c r="V1037" i="4"/>
  <c r="T1037" i="4"/>
  <c r="Q1037" i="4"/>
  <c r="P1037" i="4"/>
  <c r="N1037" i="4"/>
  <c r="M1037" i="4"/>
  <c r="L1037" i="4"/>
  <c r="K1037" i="4"/>
  <c r="J1037" i="4"/>
  <c r="I1037" i="4"/>
  <c r="G1037" i="4"/>
  <c r="AA1036" i="4"/>
  <c r="Z1036" i="4"/>
  <c r="Y1036" i="4"/>
  <c r="V1036" i="4"/>
  <c r="T1036" i="4"/>
  <c r="Q1036" i="4"/>
  <c r="P1036" i="4"/>
  <c r="N1036" i="4"/>
  <c r="M1036" i="4"/>
  <c r="L1036" i="4"/>
  <c r="K1036" i="4"/>
  <c r="J1036" i="4"/>
  <c r="I1036" i="4"/>
  <c r="G1036" i="4"/>
  <c r="AA1035" i="4"/>
  <c r="Z1035" i="4"/>
  <c r="Y1035" i="4"/>
  <c r="V1035" i="4"/>
  <c r="T1035" i="4"/>
  <c r="Q1035" i="4"/>
  <c r="P1035" i="4"/>
  <c r="N1035" i="4"/>
  <c r="M1035" i="4"/>
  <c r="L1035" i="4"/>
  <c r="K1035" i="4"/>
  <c r="J1035" i="4"/>
  <c r="I1035" i="4"/>
  <c r="G1035" i="4"/>
  <c r="AA1034" i="4"/>
  <c r="Z1034" i="4"/>
  <c r="Y1034" i="4"/>
  <c r="V1034" i="4"/>
  <c r="T1034" i="4"/>
  <c r="Q1034" i="4"/>
  <c r="P1034" i="4"/>
  <c r="N1034" i="4"/>
  <c r="M1034" i="4"/>
  <c r="L1034" i="4"/>
  <c r="K1034" i="4"/>
  <c r="J1034" i="4"/>
  <c r="I1034" i="4"/>
  <c r="G1034" i="4"/>
  <c r="AA1033" i="4"/>
  <c r="Z1033" i="4"/>
  <c r="Y1033" i="4"/>
  <c r="V1033" i="4"/>
  <c r="T1033" i="4"/>
  <c r="Q1033" i="4"/>
  <c r="P1033" i="4"/>
  <c r="N1033" i="4"/>
  <c r="M1033" i="4"/>
  <c r="L1033" i="4"/>
  <c r="K1033" i="4"/>
  <c r="J1033" i="4"/>
  <c r="I1033" i="4"/>
  <c r="G1033" i="4"/>
  <c r="AA1032" i="4"/>
  <c r="Z1032" i="4"/>
  <c r="Y1032" i="4"/>
  <c r="V1032" i="4"/>
  <c r="T1032" i="4"/>
  <c r="Q1032" i="4"/>
  <c r="P1032" i="4"/>
  <c r="N1032" i="4"/>
  <c r="M1032" i="4"/>
  <c r="L1032" i="4"/>
  <c r="K1032" i="4"/>
  <c r="J1032" i="4"/>
  <c r="I1032" i="4"/>
  <c r="G1032" i="4"/>
  <c r="AA1031" i="4"/>
  <c r="Z1031" i="4"/>
  <c r="Y1031" i="4"/>
  <c r="V1031" i="4"/>
  <c r="T1031" i="4"/>
  <c r="Q1031" i="4"/>
  <c r="P1031" i="4"/>
  <c r="N1031" i="4"/>
  <c r="M1031" i="4"/>
  <c r="L1031" i="4"/>
  <c r="K1031" i="4"/>
  <c r="J1031" i="4"/>
  <c r="I1031" i="4"/>
  <c r="G1031" i="4"/>
  <c r="AA1030" i="4"/>
  <c r="Z1030" i="4"/>
  <c r="Y1030" i="4"/>
  <c r="V1030" i="4"/>
  <c r="T1030" i="4"/>
  <c r="Q1030" i="4"/>
  <c r="P1030" i="4"/>
  <c r="N1030" i="4"/>
  <c r="M1030" i="4"/>
  <c r="L1030" i="4"/>
  <c r="K1030" i="4"/>
  <c r="J1030" i="4"/>
  <c r="I1030" i="4"/>
  <c r="G1030" i="4"/>
  <c r="AA1029" i="4"/>
  <c r="Z1029" i="4"/>
  <c r="Y1029" i="4"/>
  <c r="V1029" i="4"/>
  <c r="T1029" i="4"/>
  <c r="Q1029" i="4"/>
  <c r="P1029" i="4"/>
  <c r="N1029" i="4"/>
  <c r="M1029" i="4"/>
  <c r="L1029" i="4"/>
  <c r="K1029" i="4"/>
  <c r="J1029" i="4"/>
  <c r="I1029" i="4"/>
  <c r="G1029" i="4"/>
  <c r="AA1028" i="4"/>
  <c r="Z1028" i="4"/>
  <c r="Y1028" i="4"/>
  <c r="V1028" i="4"/>
  <c r="T1028" i="4"/>
  <c r="Q1028" i="4"/>
  <c r="P1028" i="4"/>
  <c r="N1028" i="4"/>
  <c r="M1028" i="4"/>
  <c r="L1028" i="4"/>
  <c r="K1028" i="4"/>
  <c r="J1028" i="4"/>
  <c r="I1028" i="4"/>
  <c r="G1028" i="4"/>
  <c r="AA1027" i="4"/>
  <c r="Z1027" i="4"/>
  <c r="Y1027" i="4"/>
  <c r="V1027" i="4"/>
  <c r="T1027" i="4"/>
  <c r="Q1027" i="4"/>
  <c r="P1027" i="4"/>
  <c r="N1027" i="4"/>
  <c r="M1027" i="4"/>
  <c r="L1027" i="4"/>
  <c r="K1027" i="4"/>
  <c r="J1027" i="4"/>
  <c r="I1027" i="4"/>
  <c r="G1027" i="4"/>
  <c r="AA1026" i="4"/>
  <c r="Z1026" i="4"/>
  <c r="Y1026" i="4"/>
  <c r="V1026" i="4"/>
  <c r="T1026" i="4"/>
  <c r="Q1026" i="4"/>
  <c r="P1026" i="4"/>
  <c r="N1026" i="4"/>
  <c r="M1026" i="4"/>
  <c r="L1026" i="4"/>
  <c r="K1026" i="4"/>
  <c r="J1026" i="4"/>
  <c r="I1026" i="4"/>
  <c r="G1026" i="4"/>
  <c r="AA1025" i="4"/>
  <c r="Z1025" i="4"/>
  <c r="Y1025" i="4"/>
  <c r="V1025" i="4"/>
  <c r="T1025" i="4"/>
  <c r="Q1025" i="4"/>
  <c r="P1025" i="4"/>
  <c r="N1025" i="4"/>
  <c r="M1025" i="4"/>
  <c r="L1025" i="4"/>
  <c r="K1025" i="4"/>
  <c r="J1025" i="4"/>
  <c r="I1025" i="4"/>
  <c r="G1025" i="4"/>
  <c r="AA1024" i="4"/>
  <c r="Z1024" i="4"/>
  <c r="Y1024" i="4"/>
  <c r="V1024" i="4"/>
  <c r="T1024" i="4"/>
  <c r="Q1024" i="4"/>
  <c r="P1024" i="4"/>
  <c r="N1024" i="4"/>
  <c r="M1024" i="4"/>
  <c r="L1024" i="4"/>
  <c r="K1024" i="4"/>
  <c r="J1024" i="4"/>
  <c r="I1024" i="4"/>
  <c r="G1024" i="4"/>
  <c r="AA1023" i="4"/>
  <c r="Z1023" i="4"/>
  <c r="Y1023" i="4"/>
  <c r="V1023" i="4"/>
  <c r="T1023" i="4"/>
  <c r="Q1023" i="4"/>
  <c r="P1023" i="4"/>
  <c r="N1023" i="4"/>
  <c r="M1023" i="4"/>
  <c r="L1023" i="4"/>
  <c r="K1023" i="4"/>
  <c r="J1023" i="4"/>
  <c r="I1023" i="4"/>
  <c r="G1023" i="4"/>
  <c r="AA1022" i="4"/>
  <c r="Z1022" i="4"/>
  <c r="Y1022" i="4"/>
  <c r="V1022" i="4"/>
  <c r="T1022" i="4"/>
  <c r="Q1022" i="4"/>
  <c r="P1022" i="4"/>
  <c r="N1022" i="4"/>
  <c r="M1022" i="4"/>
  <c r="L1022" i="4"/>
  <c r="K1022" i="4"/>
  <c r="J1022" i="4"/>
  <c r="I1022" i="4"/>
  <c r="G1022" i="4"/>
  <c r="AA1021" i="4"/>
  <c r="Z1021" i="4"/>
  <c r="Y1021" i="4"/>
  <c r="V1021" i="4"/>
  <c r="T1021" i="4"/>
  <c r="Q1021" i="4"/>
  <c r="P1021" i="4"/>
  <c r="N1021" i="4"/>
  <c r="M1021" i="4"/>
  <c r="L1021" i="4"/>
  <c r="K1021" i="4"/>
  <c r="J1021" i="4"/>
  <c r="I1021" i="4"/>
  <c r="G1021" i="4"/>
  <c r="AA1020" i="4"/>
  <c r="Z1020" i="4"/>
  <c r="Y1020" i="4"/>
  <c r="V1020" i="4"/>
  <c r="T1020" i="4"/>
  <c r="Q1020" i="4"/>
  <c r="P1020" i="4"/>
  <c r="N1020" i="4"/>
  <c r="M1020" i="4"/>
  <c r="L1020" i="4"/>
  <c r="K1020" i="4"/>
  <c r="J1020" i="4"/>
  <c r="I1020" i="4"/>
  <c r="G1020" i="4"/>
  <c r="AA1019" i="4"/>
  <c r="Z1019" i="4"/>
  <c r="Y1019" i="4"/>
  <c r="V1019" i="4"/>
  <c r="T1019" i="4"/>
  <c r="Q1019" i="4"/>
  <c r="P1019" i="4"/>
  <c r="N1019" i="4"/>
  <c r="M1019" i="4"/>
  <c r="L1019" i="4"/>
  <c r="K1019" i="4"/>
  <c r="J1019" i="4"/>
  <c r="I1019" i="4"/>
  <c r="G1019" i="4"/>
  <c r="AA1018" i="4"/>
  <c r="Z1018" i="4"/>
  <c r="Y1018" i="4"/>
  <c r="V1018" i="4"/>
  <c r="T1018" i="4"/>
  <c r="Q1018" i="4"/>
  <c r="P1018" i="4"/>
  <c r="N1018" i="4"/>
  <c r="M1018" i="4"/>
  <c r="L1018" i="4"/>
  <c r="K1018" i="4"/>
  <c r="J1018" i="4"/>
  <c r="I1018" i="4"/>
  <c r="G1018" i="4"/>
  <c r="AA1017" i="4"/>
  <c r="Z1017" i="4"/>
  <c r="Y1017" i="4"/>
  <c r="V1017" i="4"/>
  <c r="T1017" i="4"/>
  <c r="Q1017" i="4"/>
  <c r="P1017" i="4"/>
  <c r="N1017" i="4"/>
  <c r="M1017" i="4"/>
  <c r="L1017" i="4"/>
  <c r="K1017" i="4"/>
  <c r="J1017" i="4"/>
  <c r="I1017" i="4"/>
  <c r="G1017" i="4"/>
  <c r="AA1016" i="4"/>
  <c r="Z1016" i="4"/>
  <c r="Y1016" i="4"/>
  <c r="V1016" i="4"/>
  <c r="T1016" i="4"/>
  <c r="Q1016" i="4"/>
  <c r="P1016" i="4"/>
  <c r="N1016" i="4"/>
  <c r="M1016" i="4"/>
  <c r="L1016" i="4"/>
  <c r="K1016" i="4"/>
  <c r="J1016" i="4"/>
  <c r="I1016" i="4"/>
  <c r="G1016" i="4"/>
  <c r="AA1015" i="4"/>
  <c r="Z1015" i="4"/>
  <c r="Y1015" i="4"/>
  <c r="V1015" i="4"/>
  <c r="T1015" i="4"/>
  <c r="Q1015" i="4"/>
  <c r="P1015" i="4"/>
  <c r="N1015" i="4"/>
  <c r="M1015" i="4"/>
  <c r="L1015" i="4"/>
  <c r="K1015" i="4"/>
  <c r="J1015" i="4"/>
  <c r="I1015" i="4"/>
  <c r="G1015" i="4"/>
  <c r="AA1014" i="4"/>
  <c r="Z1014" i="4"/>
  <c r="Y1014" i="4"/>
  <c r="V1014" i="4"/>
  <c r="T1014" i="4"/>
  <c r="Q1014" i="4"/>
  <c r="P1014" i="4"/>
  <c r="N1014" i="4"/>
  <c r="M1014" i="4"/>
  <c r="L1014" i="4"/>
  <c r="K1014" i="4"/>
  <c r="J1014" i="4"/>
  <c r="I1014" i="4"/>
  <c r="G1014" i="4"/>
  <c r="AA1013" i="4"/>
  <c r="Z1013" i="4"/>
  <c r="Y1013" i="4"/>
  <c r="V1013" i="4"/>
  <c r="T1013" i="4"/>
  <c r="Q1013" i="4"/>
  <c r="P1013" i="4"/>
  <c r="N1013" i="4"/>
  <c r="M1013" i="4"/>
  <c r="L1013" i="4"/>
  <c r="K1013" i="4"/>
  <c r="J1013" i="4"/>
  <c r="I1013" i="4"/>
  <c r="G1013" i="4"/>
  <c r="AA1012" i="4"/>
  <c r="Z1012" i="4"/>
  <c r="Y1012" i="4"/>
  <c r="V1012" i="4"/>
  <c r="T1012" i="4"/>
  <c r="Q1012" i="4"/>
  <c r="P1012" i="4"/>
  <c r="N1012" i="4"/>
  <c r="M1012" i="4"/>
  <c r="L1012" i="4"/>
  <c r="K1012" i="4"/>
  <c r="J1012" i="4"/>
  <c r="I1012" i="4"/>
  <c r="G1012" i="4"/>
  <c r="AA1011" i="4"/>
  <c r="Z1011" i="4"/>
  <c r="Y1011" i="4"/>
  <c r="V1011" i="4"/>
  <c r="T1011" i="4"/>
  <c r="Q1011" i="4"/>
  <c r="P1011" i="4"/>
  <c r="N1011" i="4"/>
  <c r="M1011" i="4"/>
  <c r="L1011" i="4"/>
  <c r="K1011" i="4"/>
  <c r="J1011" i="4"/>
  <c r="I1011" i="4"/>
  <c r="G1011" i="4"/>
  <c r="AA1010" i="4"/>
  <c r="Z1010" i="4"/>
  <c r="Y1010" i="4"/>
  <c r="V1010" i="4"/>
  <c r="T1010" i="4"/>
  <c r="Q1010" i="4"/>
  <c r="P1010" i="4"/>
  <c r="N1010" i="4"/>
  <c r="M1010" i="4"/>
  <c r="L1010" i="4"/>
  <c r="K1010" i="4"/>
  <c r="J1010" i="4"/>
  <c r="I1010" i="4"/>
  <c r="G1010" i="4"/>
  <c r="AA1009" i="4"/>
  <c r="Z1009" i="4"/>
  <c r="Y1009" i="4"/>
  <c r="V1009" i="4"/>
  <c r="T1009" i="4"/>
  <c r="Q1009" i="4"/>
  <c r="P1009" i="4"/>
  <c r="N1009" i="4"/>
  <c r="M1009" i="4"/>
  <c r="L1009" i="4"/>
  <c r="K1009" i="4"/>
  <c r="J1009" i="4"/>
  <c r="I1009" i="4"/>
  <c r="G1009" i="4"/>
  <c r="AA1008" i="4"/>
  <c r="Z1008" i="4"/>
  <c r="Y1008" i="4"/>
  <c r="V1008" i="4"/>
  <c r="T1008" i="4"/>
  <c r="Q1008" i="4"/>
  <c r="P1008" i="4"/>
  <c r="N1008" i="4"/>
  <c r="M1008" i="4"/>
  <c r="L1008" i="4"/>
  <c r="K1008" i="4"/>
  <c r="J1008" i="4"/>
  <c r="I1008" i="4"/>
  <c r="G1008" i="4"/>
  <c r="AA1007" i="4"/>
  <c r="Z1007" i="4"/>
  <c r="Y1007" i="4"/>
  <c r="V1007" i="4"/>
  <c r="T1007" i="4"/>
  <c r="Q1007" i="4"/>
  <c r="P1007" i="4"/>
  <c r="N1007" i="4"/>
  <c r="M1007" i="4"/>
  <c r="L1007" i="4"/>
  <c r="K1007" i="4"/>
  <c r="J1007" i="4"/>
  <c r="I1007" i="4"/>
  <c r="G1007" i="4"/>
  <c r="AA1006" i="4"/>
  <c r="Z1006" i="4"/>
  <c r="Y1006" i="4"/>
  <c r="V1006" i="4"/>
  <c r="T1006" i="4"/>
  <c r="Q1006" i="4"/>
  <c r="P1006" i="4"/>
  <c r="N1006" i="4"/>
  <c r="M1006" i="4"/>
  <c r="L1006" i="4"/>
  <c r="K1006" i="4"/>
  <c r="J1006" i="4"/>
  <c r="I1006" i="4"/>
  <c r="G1006" i="4"/>
  <c r="AA1005" i="4"/>
  <c r="Z1005" i="4"/>
  <c r="Y1005" i="4"/>
  <c r="V1005" i="4"/>
  <c r="T1005" i="4"/>
  <c r="Q1005" i="4"/>
  <c r="P1005" i="4"/>
  <c r="N1005" i="4"/>
  <c r="M1005" i="4"/>
  <c r="L1005" i="4"/>
  <c r="K1005" i="4"/>
  <c r="J1005" i="4"/>
  <c r="I1005" i="4"/>
  <c r="G1005" i="4"/>
  <c r="AA1004" i="4"/>
  <c r="Z1004" i="4"/>
  <c r="Y1004" i="4"/>
  <c r="V1004" i="4"/>
  <c r="T1004" i="4"/>
  <c r="Q1004" i="4"/>
  <c r="P1004" i="4"/>
  <c r="N1004" i="4"/>
  <c r="M1004" i="4"/>
  <c r="L1004" i="4"/>
  <c r="K1004" i="4"/>
  <c r="J1004" i="4"/>
  <c r="I1004" i="4"/>
  <c r="G1004" i="4"/>
  <c r="AA1003" i="4"/>
  <c r="Z1003" i="4"/>
  <c r="Y1003" i="4"/>
  <c r="V1003" i="4"/>
  <c r="T1003" i="4"/>
  <c r="Q1003" i="4"/>
  <c r="P1003" i="4"/>
  <c r="N1003" i="4"/>
  <c r="M1003" i="4"/>
  <c r="L1003" i="4"/>
  <c r="K1003" i="4"/>
  <c r="J1003" i="4"/>
  <c r="I1003" i="4"/>
  <c r="G1003" i="4"/>
  <c r="AA1002" i="4"/>
  <c r="Z1002" i="4"/>
  <c r="Y1002" i="4"/>
  <c r="V1002" i="4"/>
  <c r="T1002" i="4"/>
  <c r="Q1002" i="4"/>
  <c r="P1002" i="4"/>
  <c r="N1002" i="4"/>
  <c r="M1002" i="4"/>
  <c r="L1002" i="4"/>
  <c r="K1002" i="4"/>
  <c r="J1002" i="4"/>
  <c r="I1002" i="4"/>
  <c r="G1002" i="4"/>
  <c r="AA1001" i="4"/>
  <c r="Z1001" i="4"/>
  <c r="Y1001" i="4"/>
  <c r="V1001" i="4"/>
  <c r="T1001" i="4"/>
  <c r="Q1001" i="4"/>
  <c r="P1001" i="4"/>
  <c r="N1001" i="4"/>
  <c r="M1001" i="4"/>
  <c r="L1001" i="4"/>
  <c r="K1001" i="4"/>
  <c r="J1001" i="4"/>
  <c r="I1001" i="4"/>
  <c r="G1001" i="4"/>
  <c r="AA1000" i="4"/>
  <c r="Z1000" i="4"/>
  <c r="Y1000" i="4"/>
  <c r="V1000" i="4"/>
  <c r="T1000" i="4"/>
  <c r="Q1000" i="4"/>
  <c r="P1000" i="4"/>
  <c r="N1000" i="4"/>
  <c r="M1000" i="4"/>
  <c r="L1000" i="4"/>
  <c r="K1000" i="4"/>
  <c r="J1000" i="4"/>
  <c r="I1000" i="4"/>
  <c r="G1000" i="4"/>
  <c r="AA999" i="4"/>
  <c r="Z999" i="4"/>
  <c r="Y999" i="4"/>
  <c r="V999" i="4"/>
  <c r="T999" i="4"/>
  <c r="Q999" i="4"/>
  <c r="P999" i="4"/>
  <c r="N999" i="4"/>
  <c r="M999" i="4"/>
  <c r="L999" i="4"/>
  <c r="K999" i="4"/>
  <c r="J999" i="4"/>
  <c r="I999" i="4"/>
  <c r="G999" i="4"/>
  <c r="AA998" i="4"/>
  <c r="Z998" i="4"/>
  <c r="Y998" i="4"/>
  <c r="V998" i="4"/>
  <c r="T998" i="4"/>
  <c r="Q998" i="4"/>
  <c r="P998" i="4"/>
  <c r="N998" i="4"/>
  <c r="M998" i="4"/>
  <c r="L998" i="4"/>
  <c r="K998" i="4"/>
  <c r="J998" i="4"/>
  <c r="I998" i="4"/>
  <c r="G998" i="4"/>
  <c r="AA997" i="4"/>
  <c r="Z997" i="4"/>
  <c r="Y997" i="4"/>
  <c r="V997" i="4"/>
  <c r="T997" i="4"/>
  <c r="Q997" i="4"/>
  <c r="P997" i="4"/>
  <c r="N997" i="4"/>
  <c r="M997" i="4"/>
  <c r="L997" i="4"/>
  <c r="K997" i="4"/>
  <c r="J997" i="4"/>
  <c r="I997" i="4"/>
  <c r="G997" i="4"/>
  <c r="AA996" i="4"/>
  <c r="Z996" i="4"/>
  <c r="Y996" i="4"/>
  <c r="V996" i="4"/>
  <c r="T996" i="4"/>
  <c r="Q996" i="4"/>
  <c r="P996" i="4"/>
  <c r="N996" i="4"/>
  <c r="M996" i="4"/>
  <c r="L996" i="4"/>
  <c r="K996" i="4"/>
  <c r="J996" i="4"/>
  <c r="I996" i="4"/>
  <c r="G996" i="4"/>
  <c r="AA995" i="4"/>
  <c r="Z995" i="4"/>
  <c r="Y995" i="4"/>
  <c r="V995" i="4"/>
  <c r="T995" i="4"/>
  <c r="Q995" i="4"/>
  <c r="P995" i="4"/>
  <c r="N995" i="4"/>
  <c r="M995" i="4"/>
  <c r="L995" i="4"/>
  <c r="K995" i="4"/>
  <c r="J995" i="4"/>
  <c r="I995" i="4"/>
  <c r="G995" i="4"/>
  <c r="AA994" i="4"/>
  <c r="Z994" i="4"/>
  <c r="Y994" i="4"/>
  <c r="V994" i="4"/>
  <c r="T994" i="4"/>
  <c r="Q994" i="4"/>
  <c r="P994" i="4"/>
  <c r="N994" i="4"/>
  <c r="M994" i="4"/>
  <c r="L994" i="4"/>
  <c r="K994" i="4"/>
  <c r="J994" i="4"/>
  <c r="I994" i="4"/>
  <c r="G994" i="4"/>
  <c r="AA993" i="4"/>
  <c r="Z993" i="4"/>
  <c r="Y993" i="4"/>
  <c r="V993" i="4"/>
  <c r="T993" i="4"/>
  <c r="Q993" i="4"/>
  <c r="P993" i="4"/>
  <c r="N993" i="4"/>
  <c r="M993" i="4"/>
  <c r="L993" i="4"/>
  <c r="K993" i="4"/>
  <c r="J993" i="4"/>
  <c r="I993" i="4"/>
  <c r="G993" i="4"/>
  <c r="AA992" i="4"/>
  <c r="Z992" i="4"/>
  <c r="Y992" i="4"/>
  <c r="V992" i="4"/>
  <c r="T992" i="4"/>
  <c r="Q992" i="4"/>
  <c r="P992" i="4"/>
  <c r="N992" i="4"/>
  <c r="M992" i="4"/>
  <c r="L992" i="4"/>
  <c r="K992" i="4"/>
  <c r="J992" i="4"/>
  <c r="I992" i="4"/>
  <c r="G992" i="4"/>
  <c r="AA991" i="4"/>
  <c r="Z991" i="4"/>
  <c r="Y991" i="4"/>
  <c r="V991" i="4"/>
  <c r="T991" i="4"/>
  <c r="Q991" i="4"/>
  <c r="P991" i="4"/>
  <c r="N991" i="4"/>
  <c r="M991" i="4"/>
  <c r="L991" i="4"/>
  <c r="K991" i="4"/>
  <c r="J991" i="4"/>
  <c r="I991" i="4"/>
  <c r="G991" i="4"/>
  <c r="AA990" i="4"/>
  <c r="Z990" i="4"/>
  <c r="Y990" i="4"/>
  <c r="V990" i="4"/>
  <c r="T990" i="4"/>
  <c r="Q990" i="4"/>
  <c r="P990" i="4"/>
  <c r="N990" i="4"/>
  <c r="M990" i="4"/>
  <c r="L990" i="4"/>
  <c r="K990" i="4"/>
  <c r="J990" i="4"/>
  <c r="I990" i="4"/>
  <c r="G990" i="4"/>
  <c r="AA989" i="4"/>
  <c r="Z989" i="4"/>
  <c r="Y989" i="4"/>
  <c r="V989" i="4"/>
  <c r="T989" i="4"/>
  <c r="Q989" i="4"/>
  <c r="P989" i="4"/>
  <c r="N989" i="4"/>
  <c r="M989" i="4"/>
  <c r="L989" i="4"/>
  <c r="K989" i="4"/>
  <c r="J989" i="4"/>
  <c r="I989" i="4"/>
  <c r="G989" i="4"/>
  <c r="AA988" i="4"/>
  <c r="Z988" i="4"/>
  <c r="Y988" i="4"/>
  <c r="V988" i="4"/>
  <c r="T988" i="4"/>
  <c r="Q988" i="4"/>
  <c r="P988" i="4"/>
  <c r="N988" i="4"/>
  <c r="M988" i="4"/>
  <c r="L988" i="4"/>
  <c r="K988" i="4"/>
  <c r="J988" i="4"/>
  <c r="I988" i="4"/>
  <c r="G988" i="4"/>
  <c r="AA987" i="4"/>
  <c r="Z987" i="4"/>
  <c r="Y987" i="4"/>
  <c r="V987" i="4"/>
  <c r="T987" i="4"/>
  <c r="Q987" i="4"/>
  <c r="P987" i="4"/>
  <c r="N987" i="4"/>
  <c r="M987" i="4"/>
  <c r="L987" i="4"/>
  <c r="K987" i="4"/>
  <c r="J987" i="4"/>
  <c r="I987" i="4"/>
  <c r="G987" i="4"/>
  <c r="AA986" i="4"/>
  <c r="Z986" i="4"/>
  <c r="Y986" i="4"/>
  <c r="V986" i="4"/>
  <c r="T986" i="4"/>
  <c r="Q986" i="4"/>
  <c r="P986" i="4"/>
  <c r="N986" i="4"/>
  <c r="M986" i="4"/>
  <c r="L986" i="4"/>
  <c r="K986" i="4"/>
  <c r="J986" i="4"/>
  <c r="I986" i="4"/>
  <c r="G986" i="4"/>
  <c r="W984" i="4"/>
  <c r="AA979" i="4"/>
  <c r="Z979" i="4"/>
  <c r="Y979" i="4"/>
  <c r="X979" i="4"/>
  <c r="W979" i="4"/>
  <c r="V979" i="4"/>
  <c r="R979" i="4"/>
  <c r="Q979" i="4"/>
  <c r="P979" i="4"/>
  <c r="O979" i="4"/>
  <c r="N979" i="4"/>
  <c r="M979" i="4"/>
  <c r="L979" i="4"/>
  <c r="K979" i="4"/>
  <c r="J979" i="4"/>
  <c r="I979" i="4"/>
  <c r="G979" i="4"/>
  <c r="E979" i="4"/>
  <c r="AA978" i="4"/>
  <c r="Z978" i="4"/>
  <c r="Y978" i="4"/>
  <c r="V978" i="4"/>
  <c r="T978" i="4"/>
  <c r="Q978" i="4"/>
  <c r="P978" i="4"/>
  <c r="N978" i="4"/>
  <c r="M978" i="4"/>
  <c r="L978" i="4"/>
  <c r="K978" i="4"/>
  <c r="J978" i="4"/>
  <c r="I978" i="4"/>
  <c r="G978" i="4"/>
  <c r="AA977" i="4"/>
  <c r="Z977" i="4"/>
  <c r="Y977" i="4"/>
  <c r="V977" i="4"/>
  <c r="T977" i="4"/>
  <c r="Q977" i="4"/>
  <c r="P977" i="4"/>
  <c r="N977" i="4"/>
  <c r="M977" i="4"/>
  <c r="L977" i="4"/>
  <c r="K977" i="4"/>
  <c r="J977" i="4"/>
  <c r="I977" i="4"/>
  <c r="G977" i="4"/>
  <c r="AA976" i="4"/>
  <c r="Z976" i="4"/>
  <c r="Y976" i="4"/>
  <c r="V976" i="4"/>
  <c r="T976" i="4"/>
  <c r="Q976" i="4"/>
  <c r="P976" i="4"/>
  <c r="N976" i="4"/>
  <c r="M976" i="4"/>
  <c r="L976" i="4"/>
  <c r="K976" i="4"/>
  <c r="J976" i="4"/>
  <c r="I976" i="4"/>
  <c r="G976" i="4"/>
  <c r="AA975" i="4"/>
  <c r="Z975" i="4"/>
  <c r="Y975" i="4"/>
  <c r="V975" i="4"/>
  <c r="T975" i="4"/>
  <c r="Q975" i="4"/>
  <c r="P975" i="4"/>
  <c r="N975" i="4"/>
  <c r="M975" i="4"/>
  <c r="L975" i="4"/>
  <c r="K975" i="4"/>
  <c r="J975" i="4"/>
  <c r="I975" i="4"/>
  <c r="G975" i="4"/>
  <c r="AA974" i="4"/>
  <c r="Z974" i="4"/>
  <c r="Y974" i="4"/>
  <c r="V974" i="4"/>
  <c r="T974" i="4"/>
  <c r="Q974" i="4"/>
  <c r="P974" i="4"/>
  <c r="N974" i="4"/>
  <c r="M974" i="4"/>
  <c r="L974" i="4"/>
  <c r="K974" i="4"/>
  <c r="J974" i="4"/>
  <c r="I974" i="4"/>
  <c r="G974" i="4"/>
  <c r="AA973" i="4"/>
  <c r="Z973" i="4"/>
  <c r="Y973" i="4"/>
  <c r="V973" i="4"/>
  <c r="T973" i="4"/>
  <c r="Q973" i="4"/>
  <c r="P973" i="4"/>
  <c r="N973" i="4"/>
  <c r="M973" i="4"/>
  <c r="L973" i="4"/>
  <c r="K973" i="4"/>
  <c r="J973" i="4"/>
  <c r="I973" i="4"/>
  <c r="G973" i="4"/>
  <c r="AA972" i="4"/>
  <c r="Z972" i="4"/>
  <c r="Y972" i="4"/>
  <c r="V972" i="4"/>
  <c r="T972" i="4"/>
  <c r="Q972" i="4"/>
  <c r="P972" i="4"/>
  <c r="N972" i="4"/>
  <c r="M972" i="4"/>
  <c r="L972" i="4"/>
  <c r="K972" i="4"/>
  <c r="J972" i="4"/>
  <c r="I972" i="4"/>
  <c r="G972" i="4"/>
  <c r="AA971" i="4"/>
  <c r="Z971" i="4"/>
  <c r="Y971" i="4"/>
  <c r="V971" i="4"/>
  <c r="T971" i="4"/>
  <c r="Q971" i="4"/>
  <c r="P971" i="4"/>
  <c r="N971" i="4"/>
  <c r="M971" i="4"/>
  <c r="L971" i="4"/>
  <c r="K971" i="4"/>
  <c r="J971" i="4"/>
  <c r="I971" i="4"/>
  <c r="G971" i="4"/>
  <c r="AA970" i="4"/>
  <c r="Z970" i="4"/>
  <c r="Y970" i="4"/>
  <c r="V970" i="4"/>
  <c r="T970" i="4"/>
  <c r="Q970" i="4"/>
  <c r="P970" i="4"/>
  <c r="N970" i="4"/>
  <c r="M970" i="4"/>
  <c r="L970" i="4"/>
  <c r="K970" i="4"/>
  <c r="J970" i="4"/>
  <c r="I970" i="4"/>
  <c r="G970" i="4"/>
  <c r="AA969" i="4"/>
  <c r="Z969" i="4"/>
  <c r="Y969" i="4"/>
  <c r="V969" i="4"/>
  <c r="T969" i="4"/>
  <c r="Q969" i="4"/>
  <c r="P969" i="4"/>
  <c r="N969" i="4"/>
  <c r="M969" i="4"/>
  <c r="L969" i="4"/>
  <c r="K969" i="4"/>
  <c r="J969" i="4"/>
  <c r="I969" i="4"/>
  <c r="G969" i="4"/>
  <c r="AA968" i="4"/>
  <c r="Z968" i="4"/>
  <c r="Y968" i="4"/>
  <c r="V968" i="4"/>
  <c r="T968" i="4"/>
  <c r="Q968" i="4"/>
  <c r="P968" i="4"/>
  <c r="N968" i="4"/>
  <c r="M968" i="4"/>
  <c r="L968" i="4"/>
  <c r="K968" i="4"/>
  <c r="J968" i="4"/>
  <c r="I968" i="4"/>
  <c r="G968" i="4"/>
  <c r="AA967" i="4"/>
  <c r="Z967" i="4"/>
  <c r="Y967" i="4"/>
  <c r="V967" i="4"/>
  <c r="T967" i="4"/>
  <c r="Q967" i="4"/>
  <c r="P967" i="4"/>
  <c r="N967" i="4"/>
  <c r="M967" i="4"/>
  <c r="L967" i="4"/>
  <c r="K967" i="4"/>
  <c r="J967" i="4"/>
  <c r="I967" i="4"/>
  <c r="G967" i="4"/>
  <c r="AA966" i="4"/>
  <c r="Z966" i="4"/>
  <c r="Y966" i="4"/>
  <c r="V966" i="4"/>
  <c r="T966" i="4"/>
  <c r="Q966" i="4"/>
  <c r="P966" i="4"/>
  <c r="N966" i="4"/>
  <c r="M966" i="4"/>
  <c r="L966" i="4"/>
  <c r="K966" i="4"/>
  <c r="J966" i="4"/>
  <c r="I966" i="4"/>
  <c r="G966" i="4"/>
  <c r="AA965" i="4"/>
  <c r="Z965" i="4"/>
  <c r="Y965" i="4"/>
  <c r="V965" i="4"/>
  <c r="T965" i="4"/>
  <c r="Q965" i="4"/>
  <c r="P965" i="4"/>
  <c r="N965" i="4"/>
  <c r="M965" i="4"/>
  <c r="L965" i="4"/>
  <c r="K965" i="4"/>
  <c r="J965" i="4"/>
  <c r="I965" i="4"/>
  <c r="G965" i="4"/>
  <c r="AA964" i="4"/>
  <c r="Z964" i="4"/>
  <c r="Y964" i="4"/>
  <c r="V964" i="4"/>
  <c r="T964" i="4"/>
  <c r="Q964" i="4"/>
  <c r="P964" i="4"/>
  <c r="N964" i="4"/>
  <c r="M964" i="4"/>
  <c r="L964" i="4"/>
  <c r="K964" i="4"/>
  <c r="J964" i="4"/>
  <c r="I964" i="4"/>
  <c r="G964" i="4"/>
  <c r="AA963" i="4"/>
  <c r="Z963" i="4"/>
  <c r="Y963" i="4"/>
  <c r="V963" i="4"/>
  <c r="T963" i="4"/>
  <c r="Q963" i="4"/>
  <c r="P963" i="4"/>
  <c r="N963" i="4"/>
  <c r="M963" i="4"/>
  <c r="L963" i="4"/>
  <c r="K963" i="4"/>
  <c r="J963" i="4"/>
  <c r="I963" i="4"/>
  <c r="G963" i="4"/>
  <c r="AA962" i="4"/>
  <c r="Z962" i="4"/>
  <c r="Y962" i="4"/>
  <c r="V962" i="4"/>
  <c r="T962" i="4"/>
  <c r="Q962" i="4"/>
  <c r="P962" i="4"/>
  <c r="N962" i="4"/>
  <c r="M962" i="4"/>
  <c r="L962" i="4"/>
  <c r="K962" i="4"/>
  <c r="J962" i="4"/>
  <c r="I962" i="4"/>
  <c r="G962" i="4"/>
  <c r="AA961" i="4"/>
  <c r="Z961" i="4"/>
  <c r="Y961" i="4"/>
  <c r="V961" i="4"/>
  <c r="T961" i="4"/>
  <c r="Q961" i="4"/>
  <c r="P961" i="4"/>
  <c r="N961" i="4"/>
  <c r="M961" i="4"/>
  <c r="L961" i="4"/>
  <c r="K961" i="4"/>
  <c r="J961" i="4"/>
  <c r="I961" i="4"/>
  <c r="G961" i="4"/>
  <c r="AA960" i="4"/>
  <c r="Z960" i="4"/>
  <c r="Y960" i="4"/>
  <c r="V960" i="4"/>
  <c r="T960" i="4"/>
  <c r="Q960" i="4"/>
  <c r="P960" i="4"/>
  <c r="N960" i="4"/>
  <c r="M960" i="4"/>
  <c r="L960" i="4"/>
  <c r="K960" i="4"/>
  <c r="J960" i="4"/>
  <c r="I960" i="4"/>
  <c r="G960" i="4"/>
  <c r="AA959" i="4"/>
  <c r="Z959" i="4"/>
  <c r="Y959" i="4"/>
  <c r="V959" i="4"/>
  <c r="T959" i="4"/>
  <c r="Q959" i="4"/>
  <c r="P959" i="4"/>
  <c r="N959" i="4"/>
  <c r="M959" i="4"/>
  <c r="L959" i="4"/>
  <c r="K959" i="4"/>
  <c r="J959" i="4"/>
  <c r="I959" i="4"/>
  <c r="G959" i="4"/>
  <c r="AA958" i="4"/>
  <c r="Z958" i="4"/>
  <c r="Y958" i="4"/>
  <c r="V958" i="4"/>
  <c r="T958" i="4"/>
  <c r="Q958" i="4"/>
  <c r="P958" i="4"/>
  <c r="N958" i="4"/>
  <c r="M958" i="4"/>
  <c r="L958" i="4"/>
  <c r="K958" i="4"/>
  <c r="J958" i="4"/>
  <c r="I958" i="4"/>
  <c r="G958" i="4"/>
  <c r="AA957" i="4"/>
  <c r="Z957" i="4"/>
  <c r="Y957" i="4"/>
  <c r="V957" i="4"/>
  <c r="T957" i="4"/>
  <c r="Q957" i="4"/>
  <c r="P957" i="4"/>
  <c r="N957" i="4"/>
  <c r="M957" i="4"/>
  <c r="L957" i="4"/>
  <c r="K957" i="4"/>
  <c r="J957" i="4"/>
  <c r="I957" i="4"/>
  <c r="G957" i="4"/>
  <c r="AA956" i="4"/>
  <c r="Z956" i="4"/>
  <c r="Y956" i="4"/>
  <c r="V956" i="4"/>
  <c r="T956" i="4"/>
  <c r="Q956" i="4"/>
  <c r="P956" i="4"/>
  <c r="N956" i="4"/>
  <c r="M956" i="4"/>
  <c r="L956" i="4"/>
  <c r="K956" i="4"/>
  <c r="J956" i="4"/>
  <c r="I956" i="4"/>
  <c r="G956" i="4"/>
  <c r="AA955" i="4"/>
  <c r="Z955" i="4"/>
  <c r="Y955" i="4"/>
  <c r="V955" i="4"/>
  <c r="T955" i="4"/>
  <c r="Q955" i="4"/>
  <c r="P955" i="4"/>
  <c r="N955" i="4"/>
  <c r="M955" i="4"/>
  <c r="L955" i="4"/>
  <c r="K955" i="4"/>
  <c r="J955" i="4"/>
  <c r="I955" i="4"/>
  <c r="G955" i="4"/>
  <c r="AA954" i="4"/>
  <c r="Z954" i="4"/>
  <c r="Y954" i="4"/>
  <c r="V954" i="4"/>
  <c r="T954" i="4"/>
  <c r="Q954" i="4"/>
  <c r="P954" i="4"/>
  <c r="N954" i="4"/>
  <c r="M954" i="4"/>
  <c r="L954" i="4"/>
  <c r="K954" i="4"/>
  <c r="J954" i="4"/>
  <c r="I954" i="4"/>
  <c r="G954" i="4"/>
  <c r="AA953" i="4"/>
  <c r="Z953" i="4"/>
  <c r="Y953" i="4"/>
  <c r="V953" i="4"/>
  <c r="T953" i="4"/>
  <c r="Q953" i="4"/>
  <c r="P953" i="4"/>
  <c r="N953" i="4"/>
  <c r="M953" i="4"/>
  <c r="L953" i="4"/>
  <c r="K953" i="4"/>
  <c r="J953" i="4"/>
  <c r="I953" i="4"/>
  <c r="G953" i="4"/>
  <c r="AA952" i="4"/>
  <c r="Z952" i="4"/>
  <c r="Y952" i="4"/>
  <c r="V952" i="4"/>
  <c r="T952" i="4"/>
  <c r="Q952" i="4"/>
  <c r="P952" i="4"/>
  <c r="N952" i="4"/>
  <c r="M952" i="4"/>
  <c r="L952" i="4"/>
  <c r="K952" i="4"/>
  <c r="J952" i="4"/>
  <c r="I952" i="4"/>
  <c r="G952" i="4"/>
  <c r="AA951" i="4"/>
  <c r="Z951" i="4"/>
  <c r="Y951" i="4"/>
  <c r="V951" i="4"/>
  <c r="T951" i="4"/>
  <c r="Q951" i="4"/>
  <c r="P951" i="4"/>
  <c r="N951" i="4"/>
  <c r="M951" i="4"/>
  <c r="L951" i="4"/>
  <c r="K951" i="4"/>
  <c r="J951" i="4"/>
  <c r="I951" i="4"/>
  <c r="G951" i="4"/>
  <c r="AA950" i="4"/>
  <c r="Z950" i="4"/>
  <c r="Y950" i="4"/>
  <c r="V950" i="4"/>
  <c r="T950" i="4"/>
  <c r="Q950" i="4"/>
  <c r="P950" i="4"/>
  <c r="N950" i="4"/>
  <c r="M950" i="4"/>
  <c r="L950" i="4"/>
  <c r="K950" i="4"/>
  <c r="J950" i="4"/>
  <c r="I950" i="4"/>
  <c r="G950" i="4"/>
  <c r="AA949" i="4"/>
  <c r="Z949" i="4"/>
  <c r="Y949" i="4"/>
  <c r="V949" i="4"/>
  <c r="T949" i="4"/>
  <c r="Q949" i="4"/>
  <c r="P949" i="4"/>
  <c r="N949" i="4"/>
  <c r="M949" i="4"/>
  <c r="L949" i="4"/>
  <c r="K949" i="4"/>
  <c r="J949" i="4"/>
  <c r="I949" i="4"/>
  <c r="G949" i="4"/>
  <c r="AA948" i="4"/>
  <c r="Z948" i="4"/>
  <c r="Y948" i="4"/>
  <c r="V948" i="4"/>
  <c r="T948" i="4"/>
  <c r="Q948" i="4"/>
  <c r="P948" i="4"/>
  <c r="N948" i="4"/>
  <c r="M948" i="4"/>
  <c r="L948" i="4"/>
  <c r="K948" i="4"/>
  <c r="J948" i="4"/>
  <c r="I948" i="4"/>
  <c r="G948" i="4"/>
  <c r="AA947" i="4"/>
  <c r="Z947" i="4"/>
  <c r="Y947" i="4"/>
  <c r="V947" i="4"/>
  <c r="T947" i="4"/>
  <c r="Q947" i="4"/>
  <c r="P947" i="4"/>
  <c r="N947" i="4"/>
  <c r="M947" i="4"/>
  <c r="L947" i="4"/>
  <c r="K947" i="4"/>
  <c r="J947" i="4"/>
  <c r="I947" i="4"/>
  <c r="G947" i="4"/>
  <c r="AA946" i="4"/>
  <c r="Z946" i="4"/>
  <c r="Y946" i="4"/>
  <c r="V946" i="4"/>
  <c r="T946" i="4"/>
  <c r="Q946" i="4"/>
  <c r="P946" i="4"/>
  <c r="N946" i="4"/>
  <c r="M946" i="4"/>
  <c r="L946" i="4"/>
  <c r="K946" i="4"/>
  <c r="J946" i="4"/>
  <c r="I946" i="4"/>
  <c r="G946" i="4"/>
  <c r="AA945" i="4"/>
  <c r="Z945" i="4"/>
  <c r="Y945" i="4"/>
  <c r="V945" i="4"/>
  <c r="T945" i="4"/>
  <c r="Q945" i="4"/>
  <c r="P945" i="4"/>
  <c r="N945" i="4"/>
  <c r="M945" i="4"/>
  <c r="L945" i="4"/>
  <c r="K945" i="4"/>
  <c r="J945" i="4"/>
  <c r="I945" i="4"/>
  <c r="G945" i="4"/>
  <c r="AA944" i="4"/>
  <c r="Z944" i="4"/>
  <c r="Y944" i="4"/>
  <c r="V944" i="4"/>
  <c r="T944" i="4"/>
  <c r="Q944" i="4"/>
  <c r="P944" i="4"/>
  <c r="N944" i="4"/>
  <c r="M944" i="4"/>
  <c r="L944" i="4"/>
  <c r="K944" i="4"/>
  <c r="J944" i="4"/>
  <c r="I944" i="4"/>
  <c r="G944" i="4"/>
  <c r="AA943" i="4"/>
  <c r="Z943" i="4"/>
  <c r="Y943" i="4"/>
  <c r="V943" i="4"/>
  <c r="T943" i="4"/>
  <c r="Q943" i="4"/>
  <c r="P943" i="4"/>
  <c r="N943" i="4"/>
  <c r="M943" i="4"/>
  <c r="L943" i="4"/>
  <c r="K943" i="4"/>
  <c r="J943" i="4"/>
  <c r="I943" i="4"/>
  <c r="G943" i="4"/>
  <c r="AA942" i="4"/>
  <c r="Z942" i="4"/>
  <c r="Y942" i="4"/>
  <c r="V942" i="4"/>
  <c r="T942" i="4"/>
  <c r="Q942" i="4"/>
  <c r="P942" i="4"/>
  <c r="N942" i="4"/>
  <c r="M942" i="4"/>
  <c r="L942" i="4"/>
  <c r="K942" i="4"/>
  <c r="J942" i="4"/>
  <c r="I942" i="4"/>
  <c r="G942" i="4"/>
  <c r="AA941" i="4"/>
  <c r="Z941" i="4"/>
  <c r="Y941" i="4"/>
  <c r="V941" i="4"/>
  <c r="T941" i="4"/>
  <c r="Q941" i="4"/>
  <c r="P941" i="4"/>
  <c r="N941" i="4"/>
  <c r="M941" i="4"/>
  <c r="L941" i="4"/>
  <c r="K941" i="4"/>
  <c r="J941" i="4"/>
  <c r="I941" i="4"/>
  <c r="G941" i="4"/>
  <c r="AA940" i="4"/>
  <c r="Z940" i="4"/>
  <c r="Y940" i="4"/>
  <c r="V940" i="4"/>
  <c r="T940" i="4"/>
  <c r="Q940" i="4"/>
  <c r="P940" i="4"/>
  <c r="N940" i="4"/>
  <c r="M940" i="4"/>
  <c r="L940" i="4"/>
  <c r="K940" i="4"/>
  <c r="J940" i="4"/>
  <c r="I940" i="4"/>
  <c r="G940" i="4"/>
  <c r="AA939" i="4"/>
  <c r="Z939" i="4"/>
  <c r="Y939" i="4"/>
  <c r="V939" i="4"/>
  <c r="T939" i="4"/>
  <c r="Q939" i="4"/>
  <c r="P939" i="4"/>
  <c r="N939" i="4"/>
  <c r="M939" i="4"/>
  <c r="L939" i="4"/>
  <c r="K939" i="4"/>
  <c r="J939" i="4"/>
  <c r="I939" i="4"/>
  <c r="G939" i="4"/>
  <c r="AA938" i="4"/>
  <c r="Z938" i="4"/>
  <c r="Y938" i="4"/>
  <c r="V938" i="4"/>
  <c r="T938" i="4"/>
  <c r="Q938" i="4"/>
  <c r="P938" i="4"/>
  <c r="N938" i="4"/>
  <c r="M938" i="4"/>
  <c r="L938" i="4"/>
  <c r="K938" i="4"/>
  <c r="J938" i="4"/>
  <c r="I938" i="4"/>
  <c r="G938" i="4"/>
  <c r="AA937" i="4"/>
  <c r="Z937" i="4"/>
  <c r="Y937" i="4"/>
  <c r="V937" i="4"/>
  <c r="T937" i="4"/>
  <c r="Q937" i="4"/>
  <c r="P937" i="4"/>
  <c r="N937" i="4"/>
  <c r="M937" i="4"/>
  <c r="L937" i="4"/>
  <c r="K937" i="4"/>
  <c r="J937" i="4"/>
  <c r="I937" i="4"/>
  <c r="G937" i="4"/>
  <c r="AA936" i="4"/>
  <c r="Z936" i="4"/>
  <c r="Y936" i="4"/>
  <c r="V936" i="4"/>
  <c r="T936" i="4"/>
  <c r="Q936" i="4"/>
  <c r="P936" i="4"/>
  <c r="N936" i="4"/>
  <c r="M936" i="4"/>
  <c r="L936" i="4"/>
  <c r="K936" i="4"/>
  <c r="J936" i="4"/>
  <c r="I936" i="4"/>
  <c r="G936" i="4"/>
  <c r="AA935" i="4"/>
  <c r="Z935" i="4"/>
  <c r="Y935" i="4"/>
  <c r="V935" i="4"/>
  <c r="T935" i="4"/>
  <c r="Q935" i="4"/>
  <c r="P935" i="4"/>
  <c r="N935" i="4"/>
  <c r="M935" i="4"/>
  <c r="L935" i="4"/>
  <c r="K935" i="4"/>
  <c r="J935" i="4"/>
  <c r="I935" i="4"/>
  <c r="G935" i="4"/>
  <c r="AA934" i="4"/>
  <c r="Z934" i="4"/>
  <c r="Y934" i="4"/>
  <c r="V934" i="4"/>
  <c r="T934" i="4"/>
  <c r="Q934" i="4"/>
  <c r="P934" i="4"/>
  <c r="N934" i="4"/>
  <c r="M934" i="4"/>
  <c r="L934" i="4"/>
  <c r="K934" i="4"/>
  <c r="J934" i="4"/>
  <c r="I934" i="4"/>
  <c r="G934" i="4"/>
  <c r="AA933" i="4"/>
  <c r="Z933" i="4"/>
  <c r="Y933" i="4"/>
  <c r="V933" i="4"/>
  <c r="T933" i="4"/>
  <c r="Q933" i="4"/>
  <c r="P933" i="4"/>
  <c r="N933" i="4"/>
  <c r="M933" i="4"/>
  <c r="L933" i="4"/>
  <c r="K933" i="4"/>
  <c r="J933" i="4"/>
  <c r="I933" i="4"/>
  <c r="G933" i="4"/>
  <c r="AA932" i="4"/>
  <c r="Z932" i="4"/>
  <c r="Y932" i="4"/>
  <c r="V932" i="4"/>
  <c r="T932" i="4"/>
  <c r="Q932" i="4"/>
  <c r="P932" i="4"/>
  <c r="N932" i="4"/>
  <c r="M932" i="4"/>
  <c r="L932" i="4"/>
  <c r="K932" i="4"/>
  <c r="J932" i="4"/>
  <c r="I932" i="4"/>
  <c r="G932" i="4"/>
  <c r="AA931" i="4"/>
  <c r="Z931" i="4"/>
  <c r="Y931" i="4"/>
  <c r="V931" i="4"/>
  <c r="T931" i="4"/>
  <c r="Q931" i="4"/>
  <c r="P931" i="4"/>
  <c r="N931" i="4"/>
  <c r="M931" i="4"/>
  <c r="L931" i="4"/>
  <c r="K931" i="4"/>
  <c r="J931" i="4"/>
  <c r="I931" i="4"/>
  <c r="G931" i="4"/>
  <c r="AA930" i="4"/>
  <c r="Z930" i="4"/>
  <c r="Y930" i="4"/>
  <c r="V930" i="4"/>
  <c r="T930" i="4"/>
  <c r="Q930" i="4"/>
  <c r="P930" i="4"/>
  <c r="N930" i="4"/>
  <c r="M930" i="4"/>
  <c r="L930" i="4"/>
  <c r="K930" i="4"/>
  <c r="J930" i="4"/>
  <c r="I930" i="4"/>
  <c r="G930" i="4"/>
  <c r="AA929" i="4"/>
  <c r="Z929" i="4"/>
  <c r="Y929" i="4"/>
  <c r="V929" i="4"/>
  <c r="T929" i="4"/>
  <c r="Q929" i="4"/>
  <c r="P929" i="4"/>
  <c r="N929" i="4"/>
  <c r="M929" i="4"/>
  <c r="L929" i="4"/>
  <c r="K929" i="4"/>
  <c r="J929" i="4"/>
  <c r="I929" i="4"/>
  <c r="G929" i="4"/>
  <c r="AA928" i="4"/>
  <c r="Z928" i="4"/>
  <c r="Y928" i="4"/>
  <c r="V928" i="4"/>
  <c r="T928" i="4"/>
  <c r="Q928" i="4"/>
  <c r="P928" i="4"/>
  <c r="N928" i="4"/>
  <c r="M928" i="4"/>
  <c r="L928" i="4"/>
  <c r="K928" i="4"/>
  <c r="J928" i="4"/>
  <c r="I928" i="4"/>
  <c r="G928" i="4"/>
  <c r="AA927" i="4"/>
  <c r="Z927" i="4"/>
  <c r="Y927" i="4"/>
  <c r="V927" i="4"/>
  <c r="T927" i="4"/>
  <c r="Q927" i="4"/>
  <c r="P927" i="4"/>
  <c r="N927" i="4"/>
  <c r="M927" i="4"/>
  <c r="L927" i="4"/>
  <c r="K927" i="4"/>
  <c r="J927" i="4"/>
  <c r="I927" i="4"/>
  <c r="G927" i="4"/>
  <c r="AA926" i="4"/>
  <c r="Z926" i="4"/>
  <c r="Y926" i="4"/>
  <c r="V926" i="4"/>
  <c r="T926" i="4"/>
  <c r="Q926" i="4"/>
  <c r="P926" i="4"/>
  <c r="N926" i="4"/>
  <c r="M926" i="4"/>
  <c r="L926" i="4"/>
  <c r="K926" i="4"/>
  <c r="J926" i="4"/>
  <c r="I926" i="4"/>
  <c r="G926" i="4"/>
  <c r="AA925" i="4"/>
  <c r="Z925" i="4"/>
  <c r="Y925" i="4"/>
  <c r="V925" i="4"/>
  <c r="T925" i="4"/>
  <c r="Q925" i="4"/>
  <c r="P925" i="4"/>
  <c r="N925" i="4"/>
  <c r="M925" i="4"/>
  <c r="L925" i="4"/>
  <c r="K925" i="4"/>
  <c r="J925" i="4"/>
  <c r="I925" i="4"/>
  <c r="G925" i="4"/>
  <c r="AA924" i="4"/>
  <c r="Z924" i="4"/>
  <c r="Y924" i="4"/>
  <c r="V924" i="4"/>
  <c r="T924" i="4"/>
  <c r="Q924" i="4"/>
  <c r="P924" i="4"/>
  <c r="N924" i="4"/>
  <c r="M924" i="4"/>
  <c r="L924" i="4"/>
  <c r="K924" i="4"/>
  <c r="J924" i="4"/>
  <c r="I924" i="4"/>
  <c r="G924" i="4"/>
  <c r="AA923" i="4"/>
  <c r="Z923" i="4"/>
  <c r="Y923" i="4"/>
  <c r="V923" i="4"/>
  <c r="T923" i="4"/>
  <c r="Q923" i="4"/>
  <c r="P923" i="4"/>
  <c r="N923" i="4"/>
  <c r="M923" i="4"/>
  <c r="L923" i="4"/>
  <c r="K923" i="4"/>
  <c r="J923" i="4"/>
  <c r="I923" i="4"/>
  <c r="G923" i="4"/>
  <c r="AA922" i="4"/>
  <c r="Z922" i="4"/>
  <c r="Y922" i="4"/>
  <c r="V922" i="4"/>
  <c r="T922" i="4"/>
  <c r="Q922" i="4"/>
  <c r="P922" i="4"/>
  <c r="N922" i="4"/>
  <c r="M922" i="4"/>
  <c r="L922" i="4"/>
  <c r="K922" i="4"/>
  <c r="J922" i="4"/>
  <c r="I922" i="4"/>
  <c r="G922" i="4"/>
  <c r="AA921" i="4"/>
  <c r="Z921" i="4"/>
  <c r="Y921" i="4"/>
  <c r="V921" i="4"/>
  <c r="T921" i="4"/>
  <c r="Q921" i="4"/>
  <c r="P921" i="4"/>
  <c r="N921" i="4"/>
  <c r="M921" i="4"/>
  <c r="L921" i="4"/>
  <c r="K921" i="4"/>
  <c r="J921" i="4"/>
  <c r="I921" i="4"/>
  <c r="G921" i="4"/>
  <c r="AA920" i="4"/>
  <c r="Z920" i="4"/>
  <c r="Y920" i="4"/>
  <c r="V920" i="4"/>
  <c r="T920" i="4"/>
  <c r="Q920" i="4"/>
  <c r="P920" i="4"/>
  <c r="N920" i="4"/>
  <c r="M920" i="4"/>
  <c r="L920" i="4"/>
  <c r="K920" i="4"/>
  <c r="J920" i="4"/>
  <c r="I920" i="4"/>
  <c r="G920" i="4"/>
  <c r="AA919" i="4"/>
  <c r="Z919" i="4"/>
  <c r="Y919" i="4"/>
  <c r="V919" i="4"/>
  <c r="T919" i="4"/>
  <c r="Q919" i="4"/>
  <c r="P919" i="4"/>
  <c r="N919" i="4"/>
  <c r="M919" i="4"/>
  <c r="L919" i="4"/>
  <c r="K919" i="4"/>
  <c r="J919" i="4"/>
  <c r="I919" i="4"/>
  <c r="G919" i="4"/>
  <c r="AA918" i="4"/>
  <c r="Z918" i="4"/>
  <c r="Y918" i="4"/>
  <c r="V918" i="4"/>
  <c r="T918" i="4"/>
  <c r="Q918" i="4"/>
  <c r="P918" i="4"/>
  <c r="N918" i="4"/>
  <c r="M918" i="4"/>
  <c r="L918" i="4"/>
  <c r="K918" i="4"/>
  <c r="J918" i="4"/>
  <c r="I918" i="4"/>
  <c r="G918" i="4"/>
  <c r="AA917" i="4"/>
  <c r="Z917" i="4"/>
  <c r="Y917" i="4"/>
  <c r="V917" i="4"/>
  <c r="T917" i="4"/>
  <c r="Q917" i="4"/>
  <c r="P917" i="4"/>
  <c r="N917" i="4"/>
  <c r="M917" i="4"/>
  <c r="L917" i="4"/>
  <c r="K917" i="4"/>
  <c r="J917" i="4"/>
  <c r="I917" i="4"/>
  <c r="G917" i="4"/>
  <c r="AA916" i="4"/>
  <c r="Z916" i="4"/>
  <c r="Y916" i="4"/>
  <c r="V916" i="4"/>
  <c r="T916" i="4"/>
  <c r="Q916" i="4"/>
  <c r="P916" i="4"/>
  <c r="N916" i="4"/>
  <c r="M916" i="4"/>
  <c r="L916" i="4"/>
  <c r="K916" i="4"/>
  <c r="J916" i="4"/>
  <c r="I916" i="4"/>
  <c r="G916" i="4"/>
  <c r="AA915" i="4"/>
  <c r="Z915" i="4"/>
  <c r="Y915" i="4"/>
  <c r="V915" i="4"/>
  <c r="T915" i="4"/>
  <c r="Q915" i="4"/>
  <c r="P915" i="4"/>
  <c r="N915" i="4"/>
  <c r="M915" i="4"/>
  <c r="L915" i="4"/>
  <c r="K915" i="4"/>
  <c r="J915" i="4"/>
  <c r="I915" i="4"/>
  <c r="G915" i="4"/>
  <c r="AA914" i="4"/>
  <c r="Z914" i="4"/>
  <c r="Y914" i="4"/>
  <c r="V914" i="4"/>
  <c r="T914" i="4"/>
  <c r="Q914" i="4"/>
  <c r="P914" i="4"/>
  <c r="N914" i="4"/>
  <c r="M914" i="4"/>
  <c r="L914" i="4"/>
  <c r="K914" i="4"/>
  <c r="J914" i="4"/>
  <c r="I914" i="4"/>
  <c r="G914" i="4"/>
  <c r="AA913" i="4"/>
  <c r="Z913" i="4"/>
  <c r="Y913" i="4"/>
  <c r="V913" i="4"/>
  <c r="T913" i="4"/>
  <c r="Q913" i="4"/>
  <c r="P913" i="4"/>
  <c r="N913" i="4"/>
  <c r="M913" i="4"/>
  <c r="L913" i="4"/>
  <c r="K913" i="4"/>
  <c r="J913" i="4"/>
  <c r="I913" i="4"/>
  <c r="G913" i="4"/>
  <c r="AA912" i="4"/>
  <c r="Z912" i="4"/>
  <c r="Y912" i="4"/>
  <c r="V912" i="4"/>
  <c r="T912" i="4"/>
  <c r="Q912" i="4"/>
  <c r="P912" i="4"/>
  <c r="N912" i="4"/>
  <c r="M912" i="4"/>
  <c r="L912" i="4"/>
  <c r="K912" i="4"/>
  <c r="J912" i="4"/>
  <c r="I912" i="4"/>
  <c r="G912" i="4"/>
  <c r="AA911" i="4"/>
  <c r="Z911" i="4"/>
  <c r="Y911" i="4"/>
  <c r="V911" i="4"/>
  <c r="T911" i="4"/>
  <c r="Q911" i="4"/>
  <c r="P911" i="4"/>
  <c r="N911" i="4"/>
  <c r="M911" i="4"/>
  <c r="L911" i="4"/>
  <c r="K911" i="4"/>
  <c r="J911" i="4"/>
  <c r="I911" i="4"/>
  <c r="G911" i="4"/>
  <c r="AA910" i="4"/>
  <c r="Z910" i="4"/>
  <c r="Y910" i="4"/>
  <c r="V910" i="4"/>
  <c r="T910" i="4"/>
  <c r="Q910" i="4"/>
  <c r="P910" i="4"/>
  <c r="N910" i="4"/>
  <c r="M910" i="4"/>
  <c r="L910" i="4"/>
  <c r="K910" i="4"/>
  <c r="J910" i="4"/>
  <c r="I910" i="4"/>
  <c r="G910" i="4"/>
  <c r="AA909" i="4"/>
  <c r="Z909" i="4"/>
  <c r="Y909" i="4"/>
  <c r="V909" i="4"/>
  <c r="T909" i="4"/>
  <c r="Q909" i="4"/>
  <c r="P909" i="4"/>
  <c r="N909" i="4"/>
  <c r="M909" i="4"/>
  <c r="L909" i="4"/>
  <c r="K909" i="4"/>
  <c r="J909" i="4"/>
  <c r="I909" i="4"/>
  <c r="G909" i="4"/>
  <c r="AA908" i="4"/>
  <c r="Z908" i="4"/>
  <c r="Y908" i="4"/>
  <c r="V908" i="4"/>
  <c r="T908" i="4"/>
  <c r="Q908" i="4"/>
  <c r="P908" i="4"/>
  <c r="N908" i="4"/>
  <c r="M908" i="4"/>
  <c r="L908" i="4"/>
  <c r="K908" i="4"/>
  <c r="J908" i="4"/>
  <c r="I908" i="4"/>
  <c r="G908" i="4"/>
  <c r="AA907" i="4"/>
  <c r="Z907" i="4"/>
  <c r="Y907" i="4"/>
  <c r="V907" i="4"/>
  <c r="T907" i="4"/>
  <c r="Q907" i="4"/>
  <c r="P907" i="4"/>
  <c r="N907" i="4"/>
  <c r="M907" i="4"/>
  <c r="L907" i="4"/>
  <c r="K907" i="4"/>
  <c r="J907" i="4"/>
  <c r="I907" i="4"/>
  <c r="G907" i="4"/>
  <c r="W905" i="4"/>
  <c r="AA900" i="4"/>
  <c r="Z900" i="4"/>
  <c r="Y900" i="4"/>
  <c r="X900" i="4"/>
  <c r="W900" i="4"/>
  <c r="V900" i="4"/>
  <c r="R900" i="4"/>
  <c r="Q900" i="4"/>
  <c r="P900" i="4"/>
  <c r="O900" i="4"/>
  <c r="N900" i="4"/>
  <c r="M900" i="4"/>
  <c r="L900" i="4"/>
  <c r="K900" i="4"/>
  <c r="J900" i="4"/>
  <c r="I900" i="4"/>
  <c r="G900" i="4"/>
  <c r="E900" i="4"/>
  <c r="AA899" i="4"/>
  <c r="Z899" i="4"/>
  <c r="Y899" i="4"/>
  <c r="V899" i="4"/>
  <c r="T899" i="4"/>
  <c r="Q899" i="4"/>
  <c r="P899" i="4"/>
  <c r="N899" i="4"/>
  <c r="M899" i="4"/>
  <c r="L899" i="4"/>
  <c r="K899" i="4"/>
  <c r="J899" i="4"/>
  <c r="I899" i="4"/>
  <c r="G899" i="4"/>
  <c r="AA898" i="4"/>
  <c r="Z898" i="4"/>
  <c r="Y898" i="4"/>
  <c r="V898" i="4"/>
  <c r="T898" i="4"/>
  <c r="Q898" i="4"/>
  <c r="P898" i="4"/>
  <c r="N898" i="4"/>
  <c r="M898" i="4"/>
  <c r="L898" i="4"/>
  <c r="K898" i="4"/>
  <c r="J898" i="4"/>
  <c r="I898" i="4"/>
  <c r="G898" i="4"/>
  <c r="AA897" i="4"/>
  <c r="Z897" i="4"/>
  <c r="Y897" i="4"/>
  <c r="V897" i="4"/>
  <c r="T897" i="4"/>
  <c r="Q897" i="4"/>
  <c r="P897" i="4"/>
  <c r="N897" i="4"/>
  <c r="M897" i="4"/>
  <c r="L897" i="4"/>
  <c r="K897" i="4"/>
  <c r="J897" i="4"/>
  <c r="I897" i="4"/>
  <c r="G897" i="4"/>
  <c r="AA896" i="4"/>
  <c r="Z896" i="4"/>
  <c r="Y896" i="4"/>
  <c r="V896" i="4"/>
  <c r="T896" i="4"/>
  <c r="Q896" i="4"/>
  <c r="P896" i="4"/>
  <c r="N896" i="4"/>
  <c r="M896" i="4"/>
  <c r="L896" i="4"/>
  <c r="K896" i="4"/>
  <c r="J896" i="4"/>
  <c r="I896" i="4"/>
  <c r="G896" i="4"/>
  <c r="AA895" i="4"/>
  <c r="Z895" i="4"/>
  <c r="Y895" i="4"/>
  <c r="V895" i="4"/>
  <c r="T895" i="4"/>
  <c r="Q895" i="4"/>
  <c r="P895" i="4"/>
  <c r="N895" i="4"/>
  <c r="M895" i="4"/>
  <c r="L895" i="4"/>
  <c r="K895" i="4"/>
  <c r="J895" i="4"/>
  <c r="I895" i="4"/>
  <c r="G895" i="4"/>
  <c r="AA894" i="4"/>
  <c r="Z894" i="4"/>
  <c r="Y894" i="4"/>
  <c r="V894" i="4"/>
  <c r="T894" i="4"/>
  <c r="Q894" i="4"/>
  <c r="P894" i="4"/>
  <c r="N894" i="4"/>
  <c r="M894" i="4"/>
  <c r="L894" i="4"/>
  <c r="K894" i="4"/>
  <c r="J894" i="4"/>
  <c r="I894" i="4"/>
  <c r="G894" i="4"/>
  <c r="AA893" i="4"/>
  <c r="Z893" i="4"/>
  <c r="Y893" i="4"/>
  <c r="V893" i="4"/>
  <c r="T893" i="4"/>
  <c r="Q893" i="4"/>
  <c r="P893" i="4"/>
  <c r="N893" i="4"/>
  <c r="M893" i="4"/>
  <c r="L893" i="4"/>
  <c r="K893" i="4"/>
  <c r="J893" i="4"/>
  <c r="I893" i="4"/>
  <c r="G893" i="4"/>
  <c r="AA892" i="4"/>
  <c r="Z892" i="4"/>
  <c r="Y892" i="4"/>
  <c r="V892" i="4"/>
  <c r="T892" i="4"/>
  <c r="Q892" i="4"/>
  <c r="P892" i="4"/>
  <c r="N892" i="4"/>
  <c r="M892" i="4"/>
  <c r="L892" i="4"/>
  <c r="K892" i="4"/>
  <c r="J892" i="4"/>
  <c r="I892" i="4"/>
  <c r="G892" i="4"/>
  <c r="AA891" i="4"/>
  <c r="Z891" i="4"/>
  <c r="Y891" i="4"/>
  <c r="V891" i="4"/>
  <c r="T891" i="4"/>
  <c r="Q891" i="4"/>
  <c r="P891" i="4"/>
  <c r="N891" i="4"/>
  <c r="M891" i="4"/>
  <c r="L891" i="4"/>
  <c r="K891" i="4"/>
  <c r="J891" i="4"/>
  <c r="I891" i="4"/>
  <c r="G891" i="4"/>
  <c r="AA890" i="4"/>
  <c r="Z890" i="4"/>
  <c r="Y890" i="4"/>
  <c r="V890" i="4"/>
  <c r="T890" i="4"/>
  <c r="Q890" i="4"/>
  <c r="P890" i="4"/>
  <c r="N890" i="4"/>
  <c r="M890" i="4"/>
  <c r="L890" i="4"/>
  <c r="K890" i="4"/>
  <c r="J890" i="4"/>
  <c r="I890" i="4"/>
  <c r="G890" i="4"/>
  <c r="AA889" i="4"/>
  <c r="Z889" i="4"/>
  <c r="Y889" i="4"/>
  <c r="V889" i="4"/>
  <c r="T889" i="4"/>
  <c r="Q889" i="4"/>
  <c r="P889" i="4"/>
  <c r="N889" i="4"/>
  <c r="M889" i="4"/>
  <c r="L889" i="4"/>
  <c r="K889" i="4"/>
  <c r="J889" i="4"/>
  <c r="I889" i="4"/>
  <c r="G889" i="4"/>
  <c r="AA888" i="4"/>
  <c r="Z888" i="4"/>
  <c r="Y888" i="4"/>
  <c r="V888" i="4"/>
  <c r="T888" i="4"/>
  <c r="Q888" i="4"/>
  <c r="P888" i="4"/>
  <c r="N888" i="4"/>
  <c r="M888" i="4"/>
  <c r="L888" i="4"/>
  <c r="K888" i="4"/>
  <c r="J888" i="4"/>
  <c r="I888" i="4"/>
  <c r="G888" i="4"/>
  <c r="AA887" i="4"/>
  <c r="Z887" i="4"/>
  <c r="Y887" i="4"/>
  <c r="V887" i="4"/>
  <c r="T887" i="4"/>
  <c r="Q887" i="4"/>
  <c r="P887" i="4"/>
  <c r="N887" i="4"/>
  <c r="M887" i="4"/>
  <c r="L887" i="4"/>
  <c r="K887" i="4"/>
  <c r="J887" i="4"/>
  <c r="I887" i="4"/>
  <c r="G887" i="4"/>
  <c r="AA886" i="4"/>
  <c r="Z886" i="4"/>
  <c r="Y886" i="4"/>
  <c r="V886" i="4"/>
  <c r="T886" i="4"/>
  <c r="Q886" i="4"/>
  <c r="P886" i="4"/>
  <c r="N886" i="4"/>
  <c r="M886" i="4"/>
  <c r="L886" i="4"/>
  <c r="K886" i="4"/>
  <c r="J886" i="4"/>
  <c r="I886" i="4"/>
  <c r="G886" i="4"/>
  <c r="AA885" i="4"/>
  <c r="Z885" i="4"/>
  <c r="Y885" i="4"/>
  <c r="V885" i="4"/>
  <c r="T885" i="4"/>
  <c r="Q885" i="4"/>
  <c r="P885" i="4"/>
  <c r="N885" i="4"/>
  <c r="M885" i="4"/>
  <c r="L885" i="4"/>
  <c r="K885" i="4"/>
  <c r="J885" i="4"/>
  <c r="I885" i="4"/>
  <c r="G885" i="4"/>
  <c r="AA884" i="4"/>
  <c r="Z884" i="4"/>
  <c r="Y884" i="4"/>
  <c r="V884" i="4"/>
  <c r="T884" i="4"/>
  <c r="Q884" i="4"/>
  <c r="P884" i="4"/>
  <c r="N884" i="4"/>
  <c r="M884" i="4"/>
  <c r="L884" i="4"/>
  <c r="K884" i="4"/>
  <c r="J884" i="4"/>
  <c r="I884" i="4"/>
  <c r="G884" i="4"/>
  <c r="AA883" i="4"/>
  <c r="Z883" i="4"/>
  <c r="Y883" i="4"/>
  <c r="V883" i="4"/>
  <c r="T883" i="4"/>
  <c r="Q883" i="4"/>
  <c r="P883" i="4"/>
  <c r="N883" i="4"/>
  <c r="M883" i="4"/>
  <c r="L883" i="4"/>
  <c r="K883" i="4"/>
  <c r="J883" i="4"/>
  <c r="I883" i="4"/>
  <c r="G883" i="4"/>
  <c r="AA882" i="4"/>
  <c r="Z882" i="4"/>
  <c r="Y882" i="4"/>
  <c r="V882" i="4"/>
  <c r="T882" i="4"/>
  <c r="Q882" i="4"/>
  <c r="P882" i="4"/>
  <c r="N882" i="4"/>
  <c r="M882" i="4"/>
  <c r="L882" i="4"/>
  <c r="K882" i="4"/>
  <c r="J882" i="4"/>
  <c r="I882" i="4"/>
  <c r="G882" i="4"/>
  <c r="AA881" i="4"/>
  <c r="Z881" i="4"/>
  <c r="Y881" i="4"/>
  <c r="V881" i="4"/>
  <c r="T881" i="4"/>
  <c r="Q881" i="4"/>
  <c r="P881" i="4"/>
  <c r="N881" i="4"/>
  <c r="M881" i="4"/>
  <c r="L881" i="4"/>
  <c r="K881" i="4"/>
  <c r="J881" i="4"/>
  <c r="I881" i="4"/>
  <c r="G881" i="4"/>
  <c r="AA880" i="4"/>
  <c r="Z880" i="4"/>
  <c r="Y880" i="4"/>
  <c r="V880" i="4"/>
  <c r="T880" i="4"/>
  <c r="Q880" i="4"/>
  <c r="P880" i="4"/>
  <c r="N880" i="4"/>
  <c r="M880" i="4"/>
  <c r="L880" i="4"/>
  <c r="K880" i="4"/>
  <c r="J880" i="4"/>
  <c r="I880" i="4"/>
  <c r="G880" i="4"/>
  <c r="AA879" i="4"/>
  <c r="Z879" i="4"/>
  <c r="Y879" i="4"/>
  <c r="V879" i="4"/>
  <c r="T879" i="4"/>
  <c r="Q879" i="4"/>
  <c r="P879" i="4"/>
  <c r="N879" i="4"/>
  <c r="M879" i="4"/>
  <c r="L879" i="4"/>
  <c r="K879" i="4"/>
  <c r="J879" i="4"/>
  <c r="I879" i="4"/>
  <c r="G879" i="4"/>
  <c r="AA878" i="4"/>
  <c r="Z878" i="4"/>
  <c r="Y878" i="4"/>
  <c r="V878" i="4"/>
  <c r="T878" i="4"/>
  <c r="Q878" i="4"/>
  <c r="P878" i="4"/>
  <c r="N878" i="4"/>
  <c r="M878" i="4"/>
  <c r="L878" i="4"/>
  <c r="K878" i="4"/>
  <c r="J878" i="4"/>
  <c r="I878" i="4"/>
  <c r="G878" i="4"/>
  <c r="AA877" i="4"/>
  <c r="Z877" i="4"/>
  <c r="Y877" i="4"/>
  <c r="V877" i="4"/>
  <c r="T877" i="4"/>
  <c r="Q877" i="4"/>
  <c r="P877" i="4"/>
  <c r="N877" i="4"/>
  <c r="M877" i="4"/>
  <c r="L877" i="4"/>
  <c r="K877" i="4"/>
  <c r="J877" i="4"/>
  <c r="I877" i="4"/>
  <c r="G877" i="4"/>
  <c r="AA876" i="4"/>
  <c r="Z876" i="4"/>
  <c r="Y876" i="4"/>
  <c r="V876" i="4"/>
  <c r="T876" i="4"/>
  <c r="Q876" i="4"/>
  <c r="P876" i="4"/>
  <c r="N876" i="4"/>
  <c r="M876" i="4"/>
  <c r="L876" i="4"/>
  <c r="K876" i="4"/>
  <c r="J876" i="4"/>
  <c r="I876" i="4"/>
  <c r="G876" i="4"/>
  <c r="AA875" i="4"/>
  <c r="Z875" i="4"/>
  <c r="Y875" i="4"/>
  <c r="V875" i="4"/>
  <c r="T875" i="4"/>
  <c r="Q875" i="4"/>
  <c r="P875" i="4"/>
  <c r="N875" i="4"/>
  <c r="M875" i="4"/>
  <c r="L875" i="4"/>
  <c r="K875" i="4"/>
  <c r="J875" i="4"/>
  <c r="I875" i="4"/>
  <c r="G875" i="4"/>
  <c r="AA874" i="4"/>
  <c r="Z874" i="4"/>
  <c r="Y874" i="4"/>
  <c r="V874" i="4"/>
  <c r="T874" i="4"/>
  <c r="Q874" i="4"/>
  <c r="P874" i="4"/>
  <c r="N874" i="4"/>
  <c r="M874" i="4"/>
  <c r="L874" i="4"/>
  <c r="K874" i="4"/>
  <c r="J874" i="4"/>
  <c r="I874" i="4"/>
  <c r="G874" i="4"/>
  <c r="AA873" i="4"/>
  <c r="Z873" i="4"/>
  <c r="Y873" i="4"/>
  <c r="V873" i="4"/>
  <c r="T873" i="4"/>
  <c r="Q873" i="4"/>
  <c r="P873" i="4"/>
  <c r="N873" i="4"/>
  <c r="M873" i="4"/>
  <c r="L873" i="4"/>
  <c r="K873" i="4"/>
  <c r="J873" i="4"/>
  <c r="I873" i="4"/>
  <c r="G873" i="4"/>
  <c r="AA872" i="4"/>
  <c r="Z872" i="4"/>
  <c r="Y872" i="4"/>
  <c r="V872" i="4"/>
  <c r="T872" i="4"/>
  <c r="Q872" i="4"/>
  <c r="P872" i="4"/>
  <c r="N872" i="4"/>
  <c r="M872" i="4"/>
  <c r="L872" i="4"/>
  <c r="K872" i="4"/>
  <c r="J872" i="4"/>
  <c r="I872" i="4"/>
  <c r="G872" i="4"/>
  <c r="AA871" i="4"/>
  <c r="Z871" i="4"/>
  <c r="Y871" i="4"/>
  <c r="V871" i="4"/>
  <c r="T871" i="4"/>
  <c r="Q871" i="4"/>
  <c r="P871" i="4"/>
  <c r="N871" i="4"/>
  <c r="M871" i="4"/>
  <c r="L871" i="4"/>
  <c r="K871" i="4"/>
  <c r="J871" i="4"/>
  <c r="I871" i="4"/>
  <c r="G871" i="4"/>
  <c r="AA870" i="4"/>
  <c r="Z870" i="4"/>
  <c r="Y870" i="4"/>
  <c r="V870" i="4"/>
  <c r="T870" i="4"/>
  <c r="Q870" i="4"/>
  <c r="P870" i="4"/>
  <c r="N870" i="4"/>
  <c r="M870" i="4"/>
  <c r="L870" i="4"/>
  <c r="K870" i="4"/>
  <c r="J870" i="4"/>
  <c r="I870" i="4"/>
  <c r="G870" i="4"/>
  <c r="AA869" i="4"/>
  <c r="Z869" i="4"/>
  <c r="Y869" i="4"/>
  <c r="V869" i="4"/>
  <c r="T869" i="4"/>
  <c r="Q869" i="4"/>
  <c r="P869" i="4"/>
  <c r="N869" i="4"/>
  <c r="M869" i="4"/>
  <c r="L869" i="4"/>
  <c r="K869" i="4"/>
  <c r="J869" i="4"/>
  <c r="I869" i="4"/>
  <c r="G869" i="4"/>
  <c r="AA868" i="4"/>
  <c r="Z868" i="4"/>
  <c r="Y868" i="4"/>
  <c r="V868" i="4"/>
  <c r="T868" i="4"/>
  <c r="Q868" i="4"/>
  <c r="P868" i="4"/>
  <c r="N868" i="4"/>
  <c r="M868" i="4"/>
  <c r="L868" i="4"/>
  <c r="K868" i="4"/>
  <c r="J868" i="4"/>
  <c r="I868" i="4"/>
  <c r="G868" i="4"/>
  <c r="AA867" i="4"/>
  <c r="Z867" i="4"/>
  <c r="Y867" i="4"/>
  <c r="V867" i="4"/>
  <c r="T867" i="4"/>
  <c r="Q867" i="4"/>
  <c r="P867" i="4"/>
  <c r="N867" i="4"/>
  <c r="M867" i="4"/>
  <c r="L867" i="4"/>
  <c r="K867" i="4"/>
  <c r="J867" i="4"/>
  <c r="I867" i="4"/>
  <c r="G867" i="4"/>
  <c r="AA866" i="4"/>
  <c r="Z866" i="4"/>
  <c r="Y866" i="4"/>
  <c r="V866" i="4"/>
  <c r="T866" i="4"/>
  <c r="Q866" i="4"/>
  <c r="P866" i="4"/>
  <c r="N866" i="4"/>
  <c r="M866" i="4"/>
  <c r="L866" i="4"/>
  <c r="K866" i="4"/>
  <c r="J866" i="4"/>
  <c r="I866" i="4"/>
  <c r="G866" i="4"/>
  <c r="AA865" i="4"/>
  <c r="Z865" i="4"/>
  <c r="Y865" i="4"/>
  <c r="V865" i="4"/>
  <c r="T865" i="4"/>
  <c r="Q865" i="4"/>
  <c r="P865" i="4"/>
  <c r="N865" i="4"/>
  <c r="M865" i="4"/>
  <c r="L865" i="4"/>
  <c r="K865" i="4"/>
  <c r="J865" i="4"/>
  <c r="I865" i="4"/>
  <c r="G865" i="4"/>
  <c r="AA864" i="4"/>
  <c r="Z864" i="4"/>
  <c r="Y864" i="4"/>
  <c r="V864" i="4"/>
  <c r="T864" i="4"/>
  <c r="Q864" i="4"/>
  <c r="P864" i="4"/>
  <c r="N864" i="4"/>
  <c r="M864" i="4"/>
  <c r="L864" i="4"/>
  <c r="K864" i="4"/>
  <c r="J864" i="4"/>
  <c r="I864" i="4"/>
  <c r="G864" i="4"/>
  <c r="AA863" i="4"/>
  <c r="Z863" i="4"/>
  <c r="Y863" i="4"/>
  <c r="V863" i="4"/>
  <c r="T863" i="4"/>
  <c r="Q863" i="4"/>
  <c r="P863" i="4"/>
  <c r="N863" i="4"/>
  <c r="M863" i="4"/>
  <c r="L863" i="4"/>
  <c r="K863" i="4"/>
  <c r="J863" i="4"/>
  <c r="I863" i="4"/>
  <c r="G863" i="4"/>
  <c r="AA862" i="4"/>
  <c r="Z862" i="4"/>
  <c r="Y862" i="4"/>
  <c r="V862" i="4"/>
  <c r="T862" i="4"/>
  <c r="Q862" i="4"/>
  <c r="P862" i="4"/>
  <c r="N862" i="4"/>
  <c r="M862" i="4"/>
  <c r="L862" i="4"/>
  <c r="K862" i="4"/>
  <c r="J862" i="4"/>
  <c r="I862" i="4"/>
  <c r="G862" i="4"/>
  <c r="AA861" i="4"/>
  <c r="Z861" i="4"/>
  <c r="Y861" i="4"/>
  <c r="V861" i="4"/>
  <c r="T861" i="4"/>
  <c r="Q861" i="4"/>
  <c r="P861" i="4"/>
  <c r="N861" i="4"/>
  <c r="M861" i="4"/>
  <c r="L861" i="4"/>
  <c r="K861" i="4"/>
  <c r="J861" i="4"/>
  <c r="I861" i="4"/>
  <c r="G861" i="4"/>
  <c r="AA860" i="4"/>
  <c r="Z860" i="4"/>
  <c r="Y860" i="4"/>
  <c r="V860" i="4"/>
  <c r="T860" i="4"/>
  <c r="Q860" i="4"/>
  <c r="P860" i="4"/>
  <c r="N860" i="4"/>
  <c r="M860" i="4"/>
  <c r="L860" i="4"/>
  <c r="K860" i="4"/>
  <c r="J860" i="4"/>
  <c r="I860" i="4"/>
  <c r="G860" i="4"/>
  <c r="AA859" i="4"/>
  <c r="Z859" i="4"/>
  <c r="Y859" i="4"/>
  <c r="V859" i="4"/>
  <c r="T859" i="4"/>
  <c r="Q859" i="4"/>
  <c r="P859" i="4"/>
  <c r="N859" i="4"/>
  <c r="M859" i="4"/>
  <c r="L859" i="4"/>
  <c r="K859" i="4"/>
  <c r="J859" i="4"/>
  <c r="I859" i="4"/>
  <c r="G859" i="4"/>
  <c r="AA858" i="4"/>
  <c r="Z858" i="4"/>
  <c r="Y858" i="4"/>
  <c r="V858" i="4"/>
  <c r="T858" i="4"/>
  <c r="Q858" i="4"/>
  <c r="P858" i="4"/>
  <c r="N858" i="4"/>
  <c r="M858" i="4"/>
  <c r="L858" i="4"/>
  <c r="K858" i="4"/>
  <c r="J858" i="4"/>
  <c r="I858" i="4"/>
  <c r="G858" i="4"/>
  <c r="AA857" i="4"/>
  <c r="Z857" i="4"/>
  <c r="Y857" i="4"/>
  <c r="V857" i="4"/>
  <c r="T857" i="4"/>
  <c r="Q857" i="4"/>
  <c r="P857" i="4"/>
  <c r="N857" i="4"/>
  <c r="M857" i="4"/>
  <c r="L857" i="4"/>
  <c r="K857" i="4"/>
  <c r="J857" i="4"/>
  <c r="I857" i="4"/>
  <c r="G857" i="4"/>
  <c r="AA856" i="4"/>
  <c r="Z856" i="4"/>
  <c r="Y856" i="4"/>
  <c r="V856" i="4"/>
  <c r="T856" i="4"/>
  <c r="Q856" i="4"/>
  <c r="P856" i="4"/>
  <c r="N856" i="4"/>
  <c r="M856" i="4"/>
  <c r="L856" i="4"/>
  <c r="K856" i="4"/>
  <c r="J856" i="4"/>
  <c r="I856" i="4"/>
  <c r="G856" i="4"/>
  <c r="AA855" i="4"/>
  <c r="Z855" i="4"/>
  <c r="Y855" i="4"/>
  <c r="V855" i="4"/>
  <c r="T855" i="4"/>
  <c r="Q855" i="4"/>
  <c r="P855" i="4"/>
  <c r="N855" i="4"/>
  <c r="M855" i="4"/>
  <c r="L855" i="4"/>
  <c r="K855" i="4"/>
  <c r="J855" i="4"/>
  <c r="I855" i="4"/>
  <c r="G855" i="4"/>
  <c r="AA854" i="4"/>
  <c r="Z854" i="4"/>
  <c r="Y854" i="4"/>
  <c r="V854" i="4"/>
  <c r="T854" i="4"/>
  <c r="Q854" i="4"/>
  <c r="P854" i="4"/>
  <c r="N854" i="4"/>
  <c r="M854" i="4"/>
  <c r="L854" i="4"/>
  <c r="K854" i="4"/>
  <c r="J854" i="4"/>
  <c r="I854" i="4"/>
  <c r="G854" i="4"/>
  <c r="AA853" i="4"/>
  <c r="Z853" i="4"/>
  <c r="Y853" i="4"/>
  <c r="V853" i="4"/>
  <c r="T853" i="4"/>
  <c r="Q853" i="4"/>
  <c r="P853" i="4"/>
  <c r="N853" i="4"/>
  <c r="M853" i="4"/>
  <c r="L853" i="4"/>
  <c r="K853" i="4"/>
  <c r="J853" i="4"/>
  <c r="I853" i="4"/>
  <c r="G853" i="4"/>
  <c r="AA852" i="4"/>
  <c r="Z852" i="4"/>
  <c r="Y852" i="4"/>
  <c r="V852" i="4"/>
  <c r="T852" i="4"/>
  <c r="Q852" i="4"/>
  <c r="P852" i="4"/>
  <c r="N852" i="4"/>
  <c r="M852" i="4"/>
  <c r="L852" i="4"/>
  <c r="K852" i="4"/>
  <c r="J852" i="4"/>
  <c r="I852" i="4"/>
  <c r="G852" i="4"/>
  <c r="AA851" i="4"/>
  <c r="Z851" i="4"/>
  <c r="Y851" i="4"/>
  <c r="V851" i="4"/>
  <c r="T851" i="4"/>
  <c r="Q851" i="4"/>
  <c r="P851" i="4"/>
  <c r="N851" i="4"/>
  <c r="M851" i="4"/>
  <c r="L851" i="4"/>
  <c r="K851" i="4"/>
  <c r="J851" i="4"/>
  <c r="I851" i="4"/>
  <c r="G851" i="4"/>
  <c r="AA850" i="4"/>
  <c r="Z850" i="4"/>
  <c r="Y850" i="4"/>
  <c r="V850" i="4"/>
  <c r="T850" i="4"/>
  <c r="Q850" i="4"/>
  <c r="P850" i="4"/>
  <c r="N850" i="4"/>
  <c r="M850" i="4"/>
  <c r="L850" i="4"/>
  <c r="K850" i="4"/>
  <c r="J850" i="4"/>
  <c r="I850" i="4"/>
  <c r="G850" i="4"/>
  <c r="AA849" i="4"/>
  <c r="Z849" i="4"/>
  <c r="Y849" i="4"/>
  <c r="V849" i="4"/>
  <c r="T849" i="4"/>
  <c r="Q849" i="4"/>
  <c r="P849" i="4"/>
  <c r="N849" i="4"/>
  <c r="M849" i="4"/>
  <c r="L849" i="4"/>
  <c r="K849" i="4"/>
  <c r="J849" i="4"/>
  <c r="I849" i="4"/>
  <c r="G849" i="4"/>
  <c r="AA848" i="4"/>
  <c r="Z848" i="4"/>
  <c r="Y848" i="4"/>
  <c r="V848" i="4"/>
  <c r="T848" i="4"/>
  <c r="Q848" i="4"/>
  <c r="P848" i="4"/>
  <c r="N848" i="4"/>
  <c r="M848" i="4"/>
  <c r="L848" i="4"/>
  <c r="K848" i="4"/>
  <c r="J848" i="4"/>
  <c r="I848" i="4"/>
  <c r="G848" i="4"/>
  <c r="AA847" i="4"/>
  <c r="Z847" i="4"/>
  <c r="Y847" i="4"/>
  <c r="V847" i="4"/>
  <c r="T847" i="4"/>
  <c r="Q847" i="4"/>
  <c r="P847" i="4"/>
  <c r="N847" i="4"/>
  <c r="M847" i="4"/>
  <c r="L847" i="4"/>
  <c r="K847" i="4"/>
  <c r="J847" i="4"/>
  <c r="I847" i="4"/>
  <c r="G847" i="4"/>
  <c r="AA846" i="4"/>
  <c r="Z846" i="4"/>
  <c r="Y846" i="4"/>
  <c r="V846" i="4"/>
  <c r="T846" i="4"/>
  <c r="Q846" i="4"/>
  <c r="P846" i="4"/>
  <c r="N846" i="4"/>
  <c r="M846" i="4"/>
  <c r="L846" i="4"/>
  <c r="K846" i="4"/>
  <c r="J846" i="4"/>
  <c r="I846" i="4"/>
  <c r="G846" i="4"/>
  <c r="AA845" i="4"/>
  <c r="Z845" i="4"/>
  <c r="Y845" i="4"/>
  <c r="V845" i="4"/>
  <c r="T845" i="4"/>
  <c r="Q845" i="4"/>
  <c r="P845" i="4"/>
  <c r="N845" i="4"/>
  <c r="M845" i="4"/>
  <c r="L845" i="4"/>
  <c r="K845" i="4"/>
  <c r="J845" i="4"/>
  <c r="I845" i="4"/>
  <c r="G845" i="4"/>
  <c r="AA844" i="4"/>
  <c r="Z844" i="4"/>
  <c r="Y844" i="4"/>
  <c r="V844" i="4"/>
  <c r="T844" i="4"/>
  <c r="Q844" i="4"/>
  <c r="P844" i="4"/>
  <c r="N844" i="4"/>
  <c r="M844" i="4"/>
  <c r="L844" i="4"/>
  <c r="K844" i="4"/>
  <c r="J844" i="4"/>
  <c r="I844" i="4"/>
  <c r="G844" i="4"/>
  <c r="AA843" i="4"/>
  <c r="Z843" i="4"/>
  <c r="Y843" i="4"/>
  <c r="V843" i="4"/>
  <c r="T843" i="4"/>
  <c r="Q843" i="4"/>
  <c r="P843" i="4"/>
  <c r="N843" i="4"/>
  <c r="M843" i="4"/>
  <c r="L843" i="4"/>
  <c r="K843" i="4"/>
  <c r="J843" i="4"/>
  <c r="I843" i="4"/>
  <c r="G843" i="4"/>
  <c r="AA842" i="4"/>
  <c r="Z842" i="4"/>
  <c r="Y842" i="4"/>
  <c r="V842" i="4"/>
  <c r="T842" i="4"/>
  <c r="Q842" i="4"/>
  <c r="P842" i="4"/>
  <c r="N842" i="4"/>
  <c r="M842" i="4"/>
  <c r="L842" i="4"/>
  <c r="K842" i="4"/>
  <c r="J842" i="4"/>
  <c r="I842" i="4"/>
  <c r="G842" i="4"/>
  <c r="AA841" i="4"/>
  <c r="Z841" i="4"/>
  <c r="Y841" i="4"/>
  <c r="V841" i="4"/>
  <c r="T841" i="4"/>
  <c r="Q841" i="4"/>
  <c r="P841" i="4"/>
  <c r="N841" i="4"/>
  <c r="M841" i="4"/>
  <c r="L841" i="4"/>
  <c r="K841" i="4"/>
  <c r="J841" i="4"/>
  <c r="I841" i="4"/>
  <c r="G841" i="4"/>
  <c r="AA840" i="4"/>
  <c r="Z840" i="4"/>
  <c r="Y840" i="4"/>
  <c r="V840" i="4"/>
  <c r="T840" i="4"/>
  <c r="Q840" i="4"/>
  <c r="P840" i="4"/>
  <c r="N840" i="4"/>
  <c r="M840" i="4"/>
  <c r="L840" i="4"/>
  <c r="K840" i="4"/>
  <c r="J840" i="4"/>
  <c r="I840" i="4"/>
  <c r="G840" i="4"/>
  <c r="AA839" i="4"/>
  <c r="Z839" i="4"/>
  <c r="Y839" i="4"/>
  <c r="V839" i="4"/>
  <c r="T839" i="4"/>
  <c r="Q839" i="4"/>
  <c r="P839" i="4"/>
  <c r="N839" i="4"/>
  <c r="M839" i="4"/>
  <c r="L839" i="4"/>
  <c r="K839" i="4"/>
  <c r="J839" i="4"/>
  <c r="I839" i="4"/>
  <c r="G839" i="4"/>
  <c r="AA838" i="4"/>
  <c r="Z838" i="4"/>
  <c r="Y838" i="4"/>
  <c r="V838" i="4"/>
  <c r="T838" i="4"/>
  <c r="Q838" i="4"/>
  <c r="P838" i="4"/>
  <c r="N838" i="4"/>
  <c r="M838" i="4"/>
  <c r="L838" i="4"/>
  <c r="K838" i="4"/>
  <c r="J838" i="4"/>
  <c r="I838" i="4"/>
  <c r="G838" i="4"/>
  <c r="AA837" i="4"/>
  <c r="Z837" i="4"/>
  <c r="Y837" i="4"/>
  <c r="V837" i="4"/>
  <c r="T837" i="4"/>
  <c r="Q837" i="4"/>
  <c r="P837" i="4"/>
  <c r="N837" i="4"/>
  <c r="M837" i="4"/>
  <c r="L837" i="4"/>
  <c r="K837" i="4"/>
  <c r="J837" i="4"/>
  <c r="I837" i="4"/>
  <c r="G837" i="4"/>
  <c r="AA836" i="4"/>
  <c r="Z836" i="4"/>
  <c r="Y836" i="4"/>
  <c r="V836" i="4"/>
  <c r="T836" i="4"/>
  <c r="Q836" i="4"/>
  <c r="P836" i="4"/>
  <c r="N836" i="4"/>
  <c r="M836" i="4"/>
  <c r="L836" i="4"/>
  <c r="K836" i="4"/>
  <c r="J836" i="4"/>
  <c r="I836" i="4"/>
  <c r="G836" i="4"/>
  <c r="AA835" i="4"/>
  <c r="Z835" i="4"/>
  <c r="Y835" i="4"/>
  <c r="V835" i="4"/>
  <c r="T835" i="4"/>
  <c r="Q835" i="4"/>
  <c r="P835" i="4"/>
  <c r="N835" i="4"/>
  <c r="M835" i="4"/>
  <c r="L835" i="4"/>
  <c r="K835" i="4"/>
  <c r="J835" i="4"/>
  <c r="I835" i="4"/>
  <c r="G835" i="4"/>
  <c r="AA834" i="4"/>
  <c r="Z834" i="4"/>
  <c r="Y834" i="4"/>
  <c r="V834" i="4"/>
  <c r="T834" i="4"/>
  <c r="Q834" i="4"/>
  <c r="P834" i="4"/>
  <c r="N834" i="4"/>
  <c r="M834" i="4"/>
  <c r="L834" i="4"/>
  <c r="K834" i="4"/>
  <c r="J834" i="4"/>
  <c r="I834" i="4"/>
  <c r="G834" i="4"/>
  <c r="AA833" i="4"/>
  <c r="Z833" i="4"/>
  <c r="Y833" i="4"/>
  <c r="V833" i="4"/>
  <c r="T833" i="4"/>
  <c r="Q833" i="4"/>
  <c r="P833" i="4"/>
  <c r="N833" i="4"/>
  <c r="M833" i="4"/>
  <c r="L833" i="4"/>
  <c r="K833" i="4"/>
  <c r="J833" i="4"/>
  <c r="I833" i="4"/>
  <c r="G833" i="4"/>
  <c r="AA832" i="4"/>
  <c r="Z832" i="4"/>
  <c r="Y832" i="4"/>
  <c r="V832" i="4"/>
  <c r="T832" i="4"/>
  <c r="Q832" i="4"/>
  <c r="P832" i="4"/>
  <c r="N832" i="4"/>
  <c r="M832" i="4"/>
  <c r="L832" i="4"/>
  <c r="K832" i="4"/>
  <c r="J832" i="4"/>
  <c r="I832" i="4"/>
  <c r="G832" i="4"/>
  <c r="AA831" i="4"/>
  <c r="Z831" i="4"/>
  <c r="Y831" i="4"/>
  <c r="V831" i="4"/>
  <c r="T831" i="4"/>
  <c r="Q831" i="4"/>
  <c r="P831" i="4"/>
  <c r="N831" i="4"/>
  <c r="M831" i="4"/>
  <c r="L831" i="4"/>
  <c r="K831" i="4"/>
  <c r="J831" i="4"/>
  <c r="I831" i="4"/>
  <c r="G831" i="4"/>
  <c r="AA830" i="4"/>
  <c r="Z830" i="4"/>
  <c r="Y830" i="4"/>
  <c r="V830" i="4"/>
  <c r="T830" i="4"/>
  <c r="Q830" i="4"/>
  <c r="P830" i="4"/>
  <c r="N830" i="4"/>
  <c r="M830" i="4"/>
  <c r="L830" i="4"/>
  <c r="K830" i="4"/>
  <c r="J830" i="4"/>
  <c r="I830" i="4"/>
  <c r="G830" i="4"/>
  <c r="AA829" i="4"/>
  <c r="Z829" i="4"/>
  <c r="Y829" i="4"/>
  <c r="V829" i="4"/>
  <c r="T829" i="4"/>
  <c r="Q829" i="4"/>
  <c r="P829" i="4"/>
  <c r="N829" i="4"/>
  <c r="M829" i="4"/>
  <c r="L829" i="4"/>
  <c r="K829" i="4"/>
  <c r="J829" i="4"/>
  <c r="I829" i="4"/>
  <c r="G829" i="4"/>
  <c r="AA828" i="4"/>
  <c r="Z828" i="4"/>
  <c r="Y828" i="4"/>
  <c r="V828" i="4"/>
  <c r="T828" i="4"/>
  <c r="Q828" i="4"/>
  <c r="P828" i="4"/>
  <c r="N828" i="4"/>
  <c r="M828" i="4"/>
  <c r="L828" i="4"/>
  <c r="K828" i="4"/>
  <c r="J828" i="4"/>
  <c r="I828" i="4"/>
  <c r="G828" i="4"/>
  <c r="W826" i="4"/>
  <c r="AA821" i="4"/>
  <c r="Z821" i="4"/>
  <c r="Y821" i="4"/>
  <c r="X821" i="4"/>
  <c r="W821" i="4"/>
  <c r="V821" i="4"/>
  <c r="R821" i="4"/>
  <c r="Q821" i="4"/>
  <c r="P821" i="4"/>
  <c r="O821" i="4"/>
  <c r="N821" i="4"/>
  <c r="M821" i="4"/>
  <c r="L821" i="4"/>
  <c r="K821" i="4"/>
  <c r="J821" i="4"/>
  <c r="I821" i="4"/>
  <c r="G821" i="4"/>
  <c r="E821" i="4"/>
  <c r="AA820" i="4"/>
  <c r="Z820" i="4"/>
  <c r="Y820" i="4"/>
  <c r="V820" i="4"/>
  <c r="T820" i="4"/>
  <c r="Q820" i="4"/>
  <c r="P820" i="4"/>
  <c r="N820" i="4"/>
  <c r="M820" i="4"/>
  <c r="L820" i="4"/>
  <c r="K820" i="4"/>
  <c r="J820" i="4"/>
  <c r="I820" i="4"/>
  <c r="G820" i="4"/>
  <c r="AA819" i="4"/>
  <c r="Z819" i="4"/>
  <c r="Y819" i="4"/>
  <c r="V819" i="4"/>
  <c r="T819" i="4"/>
  <c r="Q819" i="4"/>
  <c r="P819" i="4"/>
  <c r="N819" i="4"/>
  <c r="M819" i="4"/>
  <c r="L819" i="4"/>
  <c r="K819" i="4"/>
  <c r="J819" i="4"/>
  <c r="I819" i="4"/>
  <c r="G819" i="4"/>
  <c r="AA818" i="4"/>
  <c r="Z818" i="4"/>
  <c r="Y818" i="4"/>
  <c r="V818" i="4"/>
  <c r="T818" i="4"/>
  <c r="Q818" i="4"/>
  <c r="P818" i="4"/>
  <c r="N818" i="4"/>
  <c r="M818" i="4"/>
  <c r="L818" i="4"/>
  <c r="K818" i="4"/>
  <c r="J818" i="4"/>
  <c r="I818" i="4"/>
  <c r="G818" i="4"/>
  <c r="AA817" i="4"/>
  <c r="Z817" i="4"/>
  <c r="Y817" i="4"/>
  <c r="V817" i="4"/>
  <c r="T817" i="4"/>
  <c r="Q817" i="4"/>
  <c r="P817" i="4"/>
  <c r="N817" i="4"/>
  <c r="M817" i="4"/>
  <c r="L817" i="4"/>
  <c r="K817" i="4"/>
  <c r="J817" i="4"/>
  <c r="I817" i="4"/>
  <c r="G817" i="4"/>
  <c r="AA816" i="4"/>
  <c r="Z816" i="4"/>
  <c r="Y816" i="4"/>
  <c r="V816" i="4"/>
  <c r="T816" i="4"/>
  <c r="Q816" i="4"/>
  <c r="P816" i="4"/>
  <c r="N816" i="4"/>
  <c r="M816" i="4"/>
  <c r="L816" i="4"/>
  <c r="K816" i="4"/>
  <c r="J816" i="4"/>
  <c r="I816" i="4"/>
  <c r="G816" i="4"/>
  <c r="AA815" i="4"/>
  <c r="Z815" i="4"/>
  <c r="Y815" i="4"/>
  <c r="V815" i="4"/>
  <c r="T815" i="4"/>
  <c r="Q815" i="4"/>
  <c r="P815" i="4"/>
  <c r="N815" i="4"/>
  <c r="M815" i="4"/>
  <c r="L815" i="4"/>
  <c r="K815" i="4"/>
  <c r="J815" i="4"/>
  <c r="I815" i="4"/>
  <c r="G815" i="4"/>
  <c r="AA814" i="4"/>
  <c r="Z814" i="4"/>
  <c r="Y814" i="4"/>
  <c r="V814" i="4"/>
  <c r="T814" i="4"/>
  <c r="Q814" i="4"/>
  <c r="P814" i="4"/>
  <c r="N814" i="4"/>
  <c r="M814" i="4"/>
  <c r="L814" i="4"/>
  <c r="K814" i="4"/>
  <c r="J814" i="4"/>
  <c r="I814" i="4"/>
  <c r="G814" i="4"/>
  <c r="AA813" i="4"/>
  <c r="Z813" i="4"/>
  <c r="Y813" i="4"/>
  <c r="V813" i="4"/>
  <c r="T813" i="4"/>
  <c r="Q813" i="4"/>
  <c r="P813" i="4"/>
  <c r="N813" i="4"/>
  <c r="M813" i="4"/>
  <c r="L813" i="4"/>
  <c r="K813" i="4"/>
  <c r="J813" i="4"/>
  <c r="I813" i="4"/>
  <c r="G813" i="4"/>
  <c r="AA812" i="4"/>
  <c r="Z812" i="4"/>
  <c r="Y812" i="4"/>
  <c r="V812" i="4"/>
  <c r="T812" i="4"/>
  <c r="Q812" i="4"/>
  <c r="P812" i="4"/>
  <c r="N812" i="4"/>
  <c r="M812" i="4"/>
  <c r="L812" i="4"/>
  <c r="K812" i="4"/>
  <c r="J812" i="4"/>
  <c r="I812" i="4"/>
  <c r="G812" i="4"/>
  <c r="AA811" i="4"/>
  <c r="Z811" i="4"/>
  <c r="Y811" i="4"/>
  <c r="V811" i="4"/>
  <c r="T811" i="4"/>
  <c r="Q811" i="4"/>
  <c r="P811" i="4"/>
  <c r="N811" i="4"/>
  <c r="M811" i="4"/>
  <c r="L811" i="4"/>
  <c r="K811" i="4"/>
  <c r="J811" i="4"/>
  <c r="I811" i="4"/>
  <c r="G811" i="4"/>
  <c r="AA810" i="4"/>
  <c r="Z810" i="4"/>
  <c r="Y810" i="4"/>
  <c r="V810" i="4"/>
  <c r="T810" i="4"/>
  <c r="Q810" i="4"/>
  <c r="P810" i="4"/>
  <c r="N810" i="4"/>
  <c r="M810" i="4"/>
  <c r="L810" i="4"/>
  <c r="K810" i="4"/>
  <c r="J810" i="4"/>
  <c r="I810" i="4"/>
  <c r="G810" i="4"/>
  <c r="AA809" i="4"/>
  <c r="Z809" i="4"/>
  <c r="Y809" i="4"/>
  <c r="V809" i="4"/>
  <c r="T809" i="4"/>
  <c r="Q809" i="4"/>
  <c r="P809" i="4"/>
  <c r="N809" i="4"/>
  <c r="M809" i="4"/>
  <c r="L809" i="4"/>
  <c r="K809" i="4"/>
  <c r="J809" i="4"/>
  <c r="I809" i="4"/>
  <c r="G809" i="4"/>
  <c r="AA808" i="4"/>
  <c r="Z808" i="4"/>
  <c r="Y808" i="4"/>
  <c r="V808" i="4"/>
  <c r="T808" i="4"/>
  <c r="Q808" i="4"/>
  <c r="P808" i="4"/>
  <c r="N808" i="4"/>
  <c r="M808" i="4"/>
  <c r="L808" i="4"/>
  <c r="K808" i="4"/>
  <c r="J808" i="4"/>
  <c r="I808" i="4"/>
  <c r="G808" i="4"/>
  <c r="AA807" i="4"/>
  <c r="Z807" i="4"/>
  <c r="Y807" i="4"/>
  <c r="V807" i="4"/>
  <c r="T807" i="4"/>
  <c r="Q807" i="4"/>
  <c r="P807" i="4"/>
  <c r="N807" i="4"/>
  <c r="M807" i="4"/>
  <c r="L807" i="4"/>
  <c r="K807" i="4"/>
  <c r="J807" i="4"/>
  <c r="I807" i="4"/>
  <c r="G807" i="4"/>
  <c r="AA806" i="4"/>
  <c r="Z806" i="4"/>
  <c r="Y806" i="4"/>
  <c r="V806" i="4"/>
  <c r="T806" i="4"/>
  <c r="Q806" i="4"/>
  <c r="P806" i="4"/>
  <c r="N806" i="4"/>
  <c r="M806" i="4"/>
  <c r="L806" i="4"/>
  <c r="K806" i="4"/>
  <c r="J806" i="4"/>
  <c r="I806" i="4"/>
  <c r="G806" i="4"/>
  <c r="AA805" i="4"/>
  <c r="Z805" i="4"/>
  <c r="Y805" i="4"/>
  <c r="V805" i="4"/>
  <c r="T805" i="4"/>
  <c r="Q805" i="4"/>
  <c r="P805" i="4"/>
  <c r="N805" i="4"/>
  <c r="M805" i="4"/>
  <c r="L805" i="4"/>
  <c r="K805" i="4"/>
  <c r="J805" i="4"/>
  <c r="I805" i="4"/>
  <c r="G805" i="4"/>
  <c r="AA804" i="4"/>
  <c r="Z804" i="4"/>
  <c r="Y804" i="4"/>
  <c r="V804" i="4"/>
  <c r="T804" i="4"/>
  <c r="Q804" i="4"/>
  <c r="P804" i="4"/>
  <c r="N804" i="4"/>
  <c r="M804" i="4"/>
  <c r="L804" i="4"/>
  <c r="K804" i="4"/>
  <c r="J804" i="4"/>
  <c r="I804" i="4"/>
  <c r="G804" i="4"/>
  <c r="AA803" i="4"/>
  <c r="Z803" i="4"/>
  <c r="Y803" i="4"/>
  <c r="V803" i="4"/>
  <c r="T803" i="4"/>
  <c r="Q803" i="4"/>
  <c r="P803" i="4"/>
  <c r="N803" i="4"/>
  <c r="M803" i="4"/>
  <c r="L803" i="4"/>
  <c r="K803" i="4"/>
  <c r="J803" i="4"/>
  <c r="I803" i="4"/>
  <c r="G803" i="4"/>
  <c r="AA802" i="4"/>
  <c r="Z802" i="4"/>
  <c r="Y802" i="4"/>
  <c r="V802" i="4"/>
  <c r="T802" i="4"/>
  <c r="Q802" i="4"/>
  <c r="P802" i="4"/>
  <c r="N802" i="4"/>
  <c r="M802" i="4"/>
  <c r="L802" i="4"/>
  <c r="K802" i="4"/>
  <c r="J802" i="4"/>
  <c r="I802" i="4"/>
  <c r="G802" i="4"/>
  <c r="AA801" i="4"/>
  <c r="Z801" i="4"/>
  <c r="Y801" i="4"/>
  <c r="V801" i="4"/>
  <c r="T801" i="4"/>
  <c r="Q801" i="4"/>
  <c r="P801" i="4"/>
  <c r="N801" i="4"/>
  <c r="M801" i="4"/>
  <c r="L801" i="4"/>
  <c r="K801" i="4"/>
  <c r="J801" i="4"/>
  <c r="I801" i="4"/>
  <c r="G801" i="4"/>
  <c r="AA800" i="4"/>
  <c r="Z800" i="4"/>
  <c r="Y800" i="4"/>
  <c r="V800" i="4"/>
  <c r="T800" i="4"/>
  <c r="Q800" i="4"/>
  <c r="P800" i="4"/>
  <c r="N800" i="4"/>
  <c r="M800" i="4"/>
  <c r="L800" i="4"/>
  <c r="K800" i="4"/>
  <c r="J800" i="4"/>
  <c r="I800" i="4"/>
  <c r="G800" i="4"/>
  <c r="AA799" i="4"/>
  <c r="Z799" i="4"/>
  <c r="Y799" i="4"/>
  <c r="V799" i="4"/>
  <c r="T799" i="4"/>
  <c r="Q799" i="4"/>
  <c r="P799" i="4"/>
  <c r="N799" i="4"/>
  <c r="M799" i="4"/>
  <c r="L799" i="4"/>
  <c r="K799" i="4"/>
  <c r="J799" i="4"/>
  <c r="I799" i="4"/>
  <c r="G799" i="4"/>
  <c r="AA798" i="4"/>
  <c r="Z798" i="4"/>
  <c r="Y798" i="4"/>
  <c r="V798" i="4"/>
  <c r="T798" i="4"/>
  <c r="Q798" i="4"/>
  <c r="P798" i="4"/>
  <c r="N798" i="4"/>
  <c r="M798" i="4"/>
  <c r="L798" i="4"/>
  <c r="K798" i="4"/>
  <c r="J798" i="4"/>
  <c r="I798" i="4"/>
  <c r="G798" i="4"/>
  <c r="AA797" i="4"/>
  <c r="Z797" i="4"/>
  <c r="Y797" i="4"/>
  <c r="V797" i="4"/>
  <c r="T797" i="4"/>
  <c r="Q797" i="4"/>
  <c r="P797" i="4"/>
  <c r="N797" i="4"/>
  <c r="M797" i="4"/>
  <c r="L797" i="4"/>
  <c r="K797" i="4"/>
  <c r="J797" i="4"/>
  <c r="I797" i="4"/>
  <c r="G797" i="4"/>
  <c r="AA796" i="4"/>
  <c r="Z796" i="4"/>
  <c r="Y796" i="4"/>
  <c r="V796" i="4"/>
  <c r="T796" i="4"/>
  <c r="Q796" i="4"/>
  <c r="P796" i="4"/>
  <c r="N796" i="4"/>
  <c r="M796" i="4"/>
  <c r="L796" i="4"/>
  <c r="K796" i="4"/>
  <c r="J796" i="4"/>
  <c r="I796" i="4"/>
  <c r="G796" i="4"/>
  <c r="AA795" i="4"/>
  <c r="Z795" i="4"/>
  <c r="Y795" i="4"/>
  <c r="V795" i="4"/>
  <c r="T795" i="4"/>
  <c r="Q795" i="4"/>
  <c r="P795" i="4"/>
  <c r="N795" i="4"/>
  <c r="M795" i="4"/>
  <c r="L795" i="4"/>
  <c r="K795" i="4"/>
  <c r="J795" i="4"/>
  <c r="I795" i="4"/>
  <c r="G795" i="4"/>
  <c r="AA794" i="4"/>
  <c r="Z794" i="4"/>
  <c r="Y794" i="4"/>
  <c r="V794" i="4"/>
  <c r="T794" i="4"/>
  <c r="Q794" i="4"/>
  <c r="P794" i="4"/>
  <c r="N794" i="4"/>
  <c r="M794" i="4"/>
  <c r="L794" i="4"/>
  <c r="K794" i="4"/>
  <c r="J794" i="4"/>
  <c r="I794" i="4"/>
  <c r="G794" i="4"/>
  <c r="AA793" i="4"/>
  <c r="Z793" i="4"/>
  <c r="Y793" i="4"/>
  <c r="V793" i="4"/>
  <c r="T793" i="4"/>
  <c r="Q793" i="4"/>
  <c r="P793" i="4"/>
  <c r="N793" i="4"/>
  <c r="M793" i="4"/>
  <c r="L793" i="4"/>
  <c r="K793" i="4"/>
  <c r="J793" i="4"/>
  <c r="I793" i="4"/>
  <c r="G793" i="4"/>
  <c r="AA792" i="4"/>
  <c r="Z792" i="4"/>
  <c r="Y792" i="4"/>
  <c r="V792" i="4"/>
  <c r="T792" i="4"/>
  <c r="Q792" i="4"/>
  <c r="P792" i="4"/>
  <c r="N792" i="4"/>
  <c r="M792" i="4"/>
  <c r="L792" i="4"/>
  <c r="K792" i="4"/>
  <c r="J792" i="4"/>
  <c r="I792" i="4"/>
  <c r="G792" i="4"/>
  <c r="AA791" i="4"/>
  <c r="Z791" i="4"/>
  <c r="Y791" i="4"/>
  <c r="V791" i="4"/>
  <c r="T791" i="4"/>
  <c r="Q791" i="4"/>
  <c r="P791" i="4"/>
  <c r="N791" i="4"/>
  <c r="M791" i="4"/>
  <c r="L791" i="4"/>
  <c r="K791" i="4"/>
  <c r="J791" i="4"/>
  <c r="I791" i="4"/>
  <c r="G791" i="4"/>
  <c r="AA790" i="4"/>
  <c r="Z790" i="4"/>
  <c r="Y790" i="4"/>
  <c r="V790" i="4"/>
  <c r="T790" i="4"/>
  <c r="Q790" i="4"/>
  <c r="P790" i="4"/>
  <c r="N790" i="4"/>
  <c r="M790" i="4"/>
  <c r="L790" i="4"/>
  <c r="K790" i="4"/>
  <c r="J790" i="4"/>
  <c r="I790" i="4"/>
  <c r="G790" i="4"/>
  <c r="AA789" i="4"/>
  <c r="Z789" i="4"/>
  <c r="Y789" i="4"/>
  <c r="V789" i="4"/>
  <c r="T789" i="4"/>
  <c r="Q789" i="4"/>
  <c r="P789" i="4"/>
  <c r="N789" i="4"/>
  <c r="M789" i="4"/>
  <c r="L789" i="4"/>
  <c r="K789" i="4"/>
  <c r="J789" i="4"/>
  <c r="I789" i="4"/>
  <c r="G789" i="4"/>
  <c r="AA788" i="4"/>
  <c r="Z788" i="4"/>
  <c r="Y788" i="4"/>
  <c r="V788" i="4"/>
  <c r="T788" i="4"/>
  <c r="Q788" i="4"/>
  <c r="P788" i="4"/>
  <c r="N788" i="4"/>
  <c r="M788" i="4"/>
  <c r="L788" i="4"/>
  <c r="K788" i="4"/>
  <c r="J788" i="4"/>
  <c r="I788" i="4"/>
  <c r="G788" i="4"/>
  <c r="AA787" i="4"/>
  <c r="Z787" i="4"/>
  <c r="Y787" i="4"/>
  <c r="V787" i="4"/>
  <c r="T787" i="4"/>
  <c r="Q787" i="4"/>
  <c r="P787" i="4"/>
  <c r="N787" i="4"/>
  <c r="M787" i="4"/>
  <c r="L787" i="4"/>
  <c r="K787" i="4"/>
  <c r="J787" i="4"/>
  <c r="I787" i="4"/>
  <c r="G787" i="4"/>
  <c r="AA786" i="4"/>
  <c r="Z786" i="4"/>
  <c r="Y786" i="4"/>
  <c r="V786" i="4"/>
  <c r="T786" i="4"/>
  <c r="Q786" i="4"/>
  <c r="P786" i="4"/>
  <c r="N786" i="4"/>
  <c r="M786" i="4"/>
  <c r="L786" i="4"/>
  <c r="K786" i="4"/>
  <c r="J786" i="4"/>
  <c r="I786" i="4"/>
  <c r="G786" i="4"/>
  <c r="AA785" i="4"/>
  <c r="Z785" i="4"/>
  <c r="Y785" i="4"/>
  <c r="V785" i="4"/>
  <c r="T785" i="4"/>
  <c r="Q785" i="4"/>
  <c r="P785" i="4"/>
  <c r="N785" i="4"/>
  <c r="M785" i="4"/>
  <c r="L785" i="4"/>
  <c r="K785" i="4"/>
  <c r="J785" i="4"/>
  <c r="I785" i="4"/>
  <c r="G785" i="4"/>
  <c r="AA784" i="4"/>
  <c r="Z784" i="4"/>
  <c r="Y784" i="4"/>
  <c r="V784" i="4"/>
  <c r="T784" i="4"/>
  <c r="Q784" i="4"/>
  <c r="P784" i="4"/>
  <c r="N784" i="4"/>
  <c r="M784" i="4"/>
  <c r="L784" i="4"/>
  <c r="K784" i="4"/>
  <c r="J784" i="4"/>
  <c r="I784" i="4"/>
  <c r="G784" i="4"/>
  <c r="AA783" i="4"/>
  <c r="Z783" i="4"/>
  <c r="Y783" i="4"/>
  <c r="V783" i="4"/>
  <c r="T783" i="4"/>
  <c r="Q783" i="4"/>
  <c r="P783" i="4"/>
  <c r="N783" i="4"/>
  <c r="M783" i="4"/>
  <c r="L783" i="4"/>
  <c r="K783" i="4"/>
  <c r="J783" i="4"/>
  <c r="I783" i="4"/>
  <c r="G783" i="4"/>
  <c r="AA782" i="4"/>
  <c r="Z782" i="4"/>
  <c r="Y782" i="4"/>
  <c r="V782" i="4"/>
  <c r="T782" i="4"/>
  <c r="Q782" i="4"/>
  <c r="P782" i="4"/>
  <c r="N782" i="4"/>
  <c r="M782" i="4"/>
  <c r="L782" i="4"/>
  <c r="K782" i="4"/>
  <c r="J782" i="4"/>
  <c r="I782" i="4"/>
  <c r="G782" i="4"/>
  <c r="AA781" i="4"/>
  <c r="Z781" i="4"/>
  <c r="Y781" i="4"/>
  <c r="V781" i="4"/>
  <c r="T781" i="4"/>
  <c r="Q781" i="4"/>
  <c r="P781" i="4"/>
  <c r="N781" i="4"/>
  <c r="M781" i="4"/>
  <c r="L781" i="4"/>
  <c r="K781" i="4"/>
  <c r="J781" i="4"/>
  <c r="I781" i="4"/>
  <c r="G781" i="4"/>
  <c r="AA780" i="4"/>
  <c r="Z780" i="4"/>
  <c r="Y780" i="4"/>
  <c r="V780" i="4"/>
  <c r="T780" i="4"/>
  <c r="Q780" i="4"/>
  <c r="P780" i="4"/>
  <c r="N780" i="4"/>
  <c r="M780" i="4"/>
  <c r="L780" i="4"/>
  <c r="K780" i="4"/>
  <c r="J780" i="4"/>
  <c r="I780" i="4"/>
  <c r="G780" i="4"/>
  <c r="AA779" i="4"/>
  <c r="Z779" i="4"/>
  <c r="Y779" i="4"/>
  <c r="V779" i="4"/>
  <c r="T779" i="4"/>
  <c r="Q779" i="4"/>
  <c r="P779" i="4"/>
  <c r="N779" i="4"/>
  <c r="M779" i="4"/>
  <c r="L779" i="4"/>
  <c r="K779" i="4"/>
  <c r="J779" i="4"/>
  <c r="I779" i="4"/>
  <c r="G779" i="4"/>
  <c r="AA778" i="4"/>
  <c r="Z778" i="4"/>
  <c r="Y778" i="4"/>
  <c r="V778" i="4"/>
  <c r="T778" i="4"/>
  <c r="Q778" i="4"/>
  <c r="P778" i="4"/>
  <c r="N778" i="4"/>
  <c r="M778" i="4"/>
  <c r="L778" i="4"/>
  <c r="K778" i="4"/>
  <c r="J778" i="4"/>
  <c r="I778" i="4"/>
  <c r="G778" i="4"/>
  <c r="AA777" i="4"/>
  <c r="Z777" i="4"/>
  <c r="Y777" i="4"/>
  <c r="V777" i="4"/>
  <c r="T777" i="4"/>
  <c r="Q777" i="4"/>
  <c r="P777" i="4"/>
  <c r="N777" i="4"/>
  <c r="M777" i="4"/>
  <c r="L777" i="4"/>
  <c r="K777" i="4"/>
  <c r="J777" i="4"/>
  <c r="I777" i="4"/>
  <c r="G777" i="4"/>
  <c r="AA776" i="4"/>
  <c r="Z776" i="4"/>
  <c r="Y776" i="4"/>
  <c r="V776" i="4"/>
  <c r="T776" i="4"/>
  <c r="Q776" i="4"/>
  <c r="P776" i="4"/>
  <c r="N776" i="4"/>
  <c r="M776" i="4"/>
  <c r="L776" i="4"/>
  <c r="K776" i="4"/>
  <c r="J776" i="4"/>
  <c r="I776" i="4"/>
  <c r="G776" i="4"/>
  <c r="AA775" i="4"/>
  <c r="Z775" i="4"/>
  <c r="Y775" i="4"/>
  <c r="V775" i="4"/>
  <c r="T775" i="4"/>
  <c r="Q775" i="4"/>
  <c r="P775" i="4"/>
  <c r="N775" i="4"/>
  <c r="M775" i="4"/>
  <c r="L775" i="4"/>
  <c r="K775" i="4"/>
  <c r="J775" i="4"/>
  <c r="I775" i="4"/>
  <c r="G775" i="4"/>
  <c r="AA774" i="4"/>
  <c r="Z774" i="4"/>
  <c r="Y774" i="4"/>
  <c r="V774" i="4"/>
  <c r="T774" i="4"/>
  <c r="Q774" i="4"/>
  <c r="P774" i="4"/>
  <c r="N774" i="4"/>
  <c r="M774" i="4"/>
  <c r="L774" i="4"/>
  <c r="K774" i="4"/>
  <c r="J774" i="4"/>
  <c r="I774" i="4"/>
  <c r="G774" i="4"/>
  <c r="AA773" i="4"/>
  <c r="Z773" i="4"/>
  <c r="Y773" i="4"/>
  <c r="V773" i="4"/>
  <c r="T773" i="4"/>
  <c r="Q773" i="4"/>
  <c r="P773" i="4"/>
  <c r="N773" i="4"/>
  <c r="M773" i="4"/>
  <c r="L773" i="4"/>
  <c r="K773" i="4"/>
  <c r="J773" i="4"/>
  <c r="I773" i="4"/>
  <c r="G773" i="4"/>
  <c r="AA772" i="4"/>
  <c r="Z772" i="4"/>
  <c r="Y772" i="4"/>
  <c r="V772" i="4"/>
  <c r="T772" i="4"/>
  <c r="Q772" i="4"/>
  <c r="P772" i="4"/>
  <c r="N772" i="4"/>
  <c r="M772" i="4"/>
  <c r="L772" i="4"/>
  <c r="K772" i="4"/>
  <c r="J772" i="4"/>
  <c r="I772" i="4"/>
  <c r="G772" i="4"/>
  <c r="AA771" i="4"/>
  <c r="Z771" i="4"/>
  <c r="Y771" i="4"/>
  <c r="V771" i="4"/>
  <c r="T771" i="4"/>
  <c r="Q771" i="4"/>
  <c r="P771" i="4"/>
  <c r="N771" i="4"/>
  <c r="M771" i="4"/>
  <c r="L771" i="4"/>
  <c r="K771" i="4"/>
  <c r="J771" i="4"/>
  <c r="I771" i="4"/>
  <c r="G771" i="4"/>
  <c r="AA770" i="4"/>
  <c r="Z770" i="4"/>
  <c r="Y770" i="4"/>
  <c r="V770" i="4"/>
  <c r="T770" i="4"/>
  <c r="Q770" i="4"/>
  <c r="P770" i="4"/>
  <c r="N770" i="4"/>
  <c r="M770" i="4"/>
  <c r="L770" i="4"/>
  <c r="K770" i="4"/>
  <c r="J770" i="4"/>
  <c r="I770" i="4"/>
  <c r="G770" i="4"/>
  <c r="AA769" i="4"/>
  <c r="Z769" i="4"/>
  <c r="Y769" i="4"/>
  <c r="V769" i="4"/>
  <c r="T769" i="4"/>
  <c r="Q769" i="4"/>
  <c r="P769" i="4"/>
  <c r="N769" i="4"/>
  <c r="M769" i="4"/>
  <c r="L769" i="4"/>
  <c r="K769" i="4"/>
  <c r="J769" i="4"/>
  <c r="I769" i="4"/>
  <c r="G769" i="4"/>
  <c r="AA768" i="4"/>
  <c r="Z768" i="4"/>
  <c r="Y768" i="4"/>
  <c r="V768" i="4"/>
  <c r="T768" i="4"/>
  <c r="Q768" i="4"/>
  <c r="P768" i="4"/>
  <c r="N768" i="4"/>
  <c r="M768" i="4"/>
  <c r="L768" i="4"/>
  <c r="K768" i="4"/>
  <c r="J768" i="4"/>
  <c r="I768" i="4"/>
  <c r="G768" i="4"/>
  <c r="AA767" i="4"/>
  <c r="Z767" i="4"/>
  <c r="Y767" i="4"/>
  <c r="V767" i="4"/>
  <c r="T767" i="4"/>
  <c r="Q767" i="4"/>
  <c r="P767" i="4"/>
  <c r="N767" i="4"/>
  <c r="M767" i="4"/>
  <c r="L767" i="4"/>
  <c r="K767" i="4"/>
  <c r="J767" i="4"/>
  <c r="I767" i="4"/>
  <c r="G767" i="4"/>
  <c r="AA766" i="4"/>
  <c r="Z766" i="4"/>
  <c r="Y766" i="4"/>
  <c r="V766" i="4"/>
  <c r="T766" i="4"/>
  <c r="Q766" i="4"/>
  <c r="P766" i="4"/>
  <c r="N766" i="4"/>
  <c r="M766" i="4"/>
  <c r="L766" i="4"/>
  <c r="K766" i="4"/>
  <c r="J766" i="4"/>
  <c r="I766" i="4"/>
  <c r="G766" i="4"/>
  <c r="AA765" i="4"/>
  <c r="Z765" i="4"/>
  <c r="Y765" i="4"/>
  <c r="V765" i="4"/>
  <c r="T765" i="4"/>
  <c r="Q765" i="4"/>
  <c r="P765" i="4"/>
  <c r="N765" i="4"/>
  <c r="M765" i="4"/>
  <c r="L765" i="4"/>
  <c r="K765" i="4"/>
  <c r="J765" i="4"/>
  <c r="I765" i="4"/>
  <c r="G765" i="4"/>
  <c r="AA764" i="4"/>
  <c r="Z764" i="4"/>
  <c r="Y764" i="4"/>
  <c r="V764" i="4"/>
  <c r="T764" i="4"/>
  <c r="Q764" i="4"/>
  <c r="P764" i="4"/>
  <c r="N764" i="4"/>
  <c r="M764" i="4"/>
  <c r="L764" i="4"/>
  <c r="K764" i="4"/>
  <c r="J764" i="4"/>
  <c r="I764" i="4"/>
  <c r="G764" i="4"/>
  <c r="AA763" i="4"/>
  <c r="Z763" i="4"/>
  <c r="Y763" i="4"/>
  <c r="V763" i="4"/>
  <c r="T763" i="4"/>
  <c r="Q763" i="4"/>
  <c r="P763" i="4"/>
  <c r="N763" i="4"/>
  <c r="M763" i="4"/>
  <c r="L763" i="4"/>
  <c r="K763" i="4"/>
  <c r="J763" i="4"/>
  <c r="I763" i="4"/>
  <c r="G763" i="4"/>
  <c r="AA762" i="4"/>
  <c r="Z762" i="4"/>
  <c r="Y762" i="4"/>
  <c r="V762" i="4"/>
  <c r="T762" i="4"/>
  <c r="Q762" i="4"/>
  <c r="P762" i="4"/>
  <c r="N762" i="4"/>
  <c r="M762" i="4"/>
  <c r="L762" i="4"/>
  <c r="K762" i="4"/>
  <c r="J762" i="4"/>
  <c r="I762" i="4"/>
  <c r="G762" i="4"/>
  <c r="AA761" i="4"/>
  <c r="Z761" i="4"/>
  <c r="Y761" i="4"/>
  <c r="V761" i="4"/>
  <c r="T761" i="4"/>
  <c r="Q761" i="4"/>
  <c r="P761" i="4"/>
  <c r="N761" i="4"/>
  <c r="M761" i="4"/>
  <c r="L761" i="4"/>
  <c r="K761" i="4"/>
  <c r="J761" i="4"/>
  <c r="I761" i="4"/>
  <c r="G761" i="4"/>
  <c r="AA760" i="4"/>
  <c r="Z760" i="4"/>
  <c r="Y760" i="4"/>
  <c r="V760" i="4"/>
  <c r="T760" i="4"/>
  <c r="Q760" i="4"/>
  <c r="P760" i="4"/>
  <c r="N760" i="4"/>
  <c r="M760" i="4"/>
  <c r="L760" i="4"/>
  <c r="K760" i="4"/>
  <c r="J760" i="4"/>
  <c r="I760" i="4"/>
  <c r="G760" i="4"/>
  <c r="AA759" i="4"/>
  <c r="Z759" i="4"/>
  <c r="Y759" i="4"/>
  <c r="V759" i="4"/>
  <c r="T759" i="4"/>
  <c r="Q759" i="4"/>
  <c r="P759" i="4"/>
  <c r="N759" i="4"/>
  <c r="M759" i="4"/>
  <c r="L759" i="4"/>
  <c r="K759" i="4"/>
  <c r="J759" i="4"/>
  <c r="I759" i="4"/>
  <c r="G759" i="4"/>
  <c r="AA758" i="4"/>
  <c r="Z758" i="4"/>
  <c r="Y758" i="4"/>
  <c r="V758" i="4"/>
  <c r="T758" i="4"/>
  <c r="Q758" i="4"/>
  <c r="P758" i="4"/>
  <c r="N758" i="4"/>
  <c r="M758" i="4"/>
  <c r="L758" i="4"/>
  <c r="K758" i="4"/>
  <c r="J758" i="4"/>
  <c r="I758" i="4"/>
  <c r="G758" i="4"/>
  <c r="AA757" i="4"/>
  <c r="Z757" i="4"/>
  <c r="Y757" i="4"/>
  <c r="V757" i="4"/>
  <c r="T757" i="4"/>
  <c r="Q757" i="4"/>
  <c r="P757" i="4"/>
  <c r="N757" i="4"/>
  <c r="M757" i="4"/>
  <c r="L757" i="4"/>
  <c r="K757" i="4"/>
  <c r="J757" i="4"/>
  <c r="I757" i="4"/>
  <c r="G757" i="4"/>
  <c r="AA756" i="4"/>
  <c r="Z756" i="4"/>
  <c r="Y756" i="4"/>
  <c r="V756" i="4"/>
  <c r="T756" i="4"/>
  <c r="Q756" i="4"/>
  <c r="P756" i="4"/>
  <c r="N756" i="4"/>
  <c r="M756" i="4"/>
  <c r="L756" i="4"/>
  <c r="K756" i="4"/>
  <c r="J756" i="4"/>
  <c r="I756" i="4"/>
  <c r="G756" i="4"/>
  <c r="AA755" i="4"/>
  <c r="Z755" i="4"/>
  <c r="Y755" i="4"/>
  <c r="V755" i="4"/>
  <c r="T755" i="4"/>
  <c r="Q755" i="4"/>
  <c r="P755" i="4"/>
  <c r="N755" i="4"/>
  <c r="M755" i="4"/>
  <c r="L755" i="4"/>
  <c r="K755" i="4"/>
  <c r="J755" i="4"/>
  <c r="I755" i="4"/>
  <c r="G755" i="4"/>
  <c r="AA754" i="4"/>
  <c r="Z754" i="4"/>
  <c r="Y754" i="4"/>
  <c r="V754" i="4"/>
  <c r="T754" i="4"/>
  <c r="Q754" i="4"/>
  <c r="P754" i="4"/>
  <c r="N754" i="4"/>
  <c r="M754" i="4"/>
  <c r="L754" i="4"/>
  <c r="K754" i="4"/>
  <c r="J754" i="4"/>
  <c r="I754" i="4"/>
  <c r="G754" i="4"/>
  <c r="AA753" i="4"/>
  <c r="Z753" i="4"/>
  <c r="Y753" i="4"/>
  <c r="V753" i="4"/>
  <c r="T753" i="4"/>
  <c r="Q753" i="4"/>
  <c r="P753" i="4"/>
  <c r="N753" i="4"/>
  <c r="M753" i="4"/>
  <c r="L753" i="4"/>
  <c r="K753" i="4"/>
  <c r="J753" i="4"/>
  <c r="I753" i="4"/>
  <c r="G753" i="4"/>
  <c r="AA752" i="4"/>
  <c r="Z752" i="4"/>
  <c r="Y752" i="4"/>
  <c r="V752" i="4"/>
  <c r="T752" i="4"/>
  <c r="Q752" i="4"/>
  <c r="P752" i="4"/>
  <c r="N752" i="4"/>
  <c r="M752" i="4"/>
  <c r="L752" i="4"/>
  <c r="K752" i="4"/>
  <c r="J752" i="4"/>
  <c r="I752" i="4"/>
  <c r="G752" i="4"/>
  <c r="AA751" i="4"/>
  <c r="Z751" i="4"/>
  <c r="Y751" i="4"/>
  <c r="V751" i="4"/>
  <c r="T751" i="4"/>
  <c r="Q751" i="4"/>
  <c r="P751" i="4"/>
  <c r="N751" i="4"/>
  <c r="M751" i="4"/>
  <c r="L751" i="4"/>
  <c r="K751" i="4"/>
  <c r="J751" i="4"/>
  <c r="I751" i="4"/>
  <c r="G751" i="4"/>
  <c r="AA750" i="4"/>
  <c r="Z750" i="4"/>
  <c r="Y750" i="4"/>
  <c r="V750" i="4"/>
  <c r="T750" i="4"/>
  <c r="Q750" i="4"/>
  <c r="P750" i="4"/>
  <c r="N750" i="4"/>
  <c r="M750" i="4"/>
  <c r="L750" i="4"/>
  <c r="K750" i="4"/>
  <c r="J750" i="4"/>
  <c r="I750" i="4"/>
  <c r="G750" i="4"/>
  <c r="AA749" i="4"/>
  <c r="Z749" i="4"/>
  <c r="Y749" i="4"/>
  <c r="V749" i="4"/>
  <c r="T749" i="4"/>
  <c r="Q749" i="4"/>
  <c r="P749" i="4"/>
  <c r="N749" i="4"/>
  <c r="M749" i="4"/>
  <c r="L749" i="4"/>
  <c r="K749" i="4"/>
  <c r="J749" i="4"/>
  <c r="I749" i="4"/>
  <c r="G749" i="4"/>
  <c r="W747" i="4"/>
  <c r="AA742" i="4"/>
  <c r="Z742" i="4"/>
  <c r="Y742" i="4"/>
  <c r="X742" i="4"/>
  <c r="W742" i="4"/>
  <c r="V742" i="4"/>
  <c r="R742" i="4"/>
  <c r="Q742" i="4"/>
  <c r="P742" i="4"/>
  <c r="O742" i="4"/>
  <c r="N742" i="4"/>
  <c r="M742" i="4"/>
  <c r="L742" i="4"/>
  <c r="K742" i="4"/>
  <c r="J742" i="4"/>
  <c r="I742" i="4"/>
  <c r="G742" i="4"/>
  <c r="E742" i="4"/>
  <c r="AA741" i="4"/>
  <c r="Z741" i="4"/>
  <c r="Y741" i="4"/>
  <c r="V741" i="4"/>
  <c r="T741" i="4"/>
  <c r="Q741" i="4"/>
  <c r="P741" i="4"/>
  <c r="N741" i="4"/>
  <c r="M741" i="4"/>
  <c r="L741" i="4"/>
  <c r="K741" i="4"/>
  <c r="J741" i="4"/>
  <c r="I741" i="4"/>
  <c r="G741" i="4"/>
  <c r="AA740" i="4"/>
  <c r="Z740" i="4"/>
  <c r="Y740" i="4"/>
  <c r="V740" i="4"/>
  <c r="T740" i="4"/>
  <c r="Q740" i="4"/>
  <c r="P740" i="4"/>
  <c r="N740" i="4"/>
  <c r="M740" i="4"/>
  <c r="L740" i="4"/>
  <c r="K740" i="4"/>
  <c r="J740" i="4"/>
  <c r="I740" i="4"/>
  <c r="G740" i="4"/>
  <c r="AA739" i="4"/>
  <c r="Z739" i="4"/>
  <c r="Y739" i="4"/>
  <c r="V739" i="4"/>
  <c r="T739" i="4"/>
  <c r="Q739" i="4"/>
  <c r="P739" i="4"/>
  <c r="N739" i="4"/>
  <c r="M739" i="4"/>
  <c r="L739" i="4"/>
  <c r="K739" i="4"/>
  <c r="J739" i="4"/>
  <c r="I739" i="4"/>
  <c r="G739" i="4"/>
  <c r="AA738" i="4"/>
  <c r="Z738" i="4"/>
  <c r="Y738" i="4"/>
  <c r="V738" i="4"/>
  <c r="T738" i="4"/>
  <c r="Q738" i="4"/>
  <c r="P738" i="4"/>
  <c r="N738" i="4"/>
  <c r="M738" i="4"/>
  <c r="L738" i="4"/>
  <c r="K738" i="4"/>
  <c r="J738" i="4"/>
  <c r="I738" i="4"/>
  <c r="G738" i="4"/>
  <c r="AA737" i="4"/>
  <c r="Z737" i="4"/>
  <c r="Y737" i="4"/>
  <c r="V737" i="4"/>
  <c r="T737" i="4"/>
  <c r="Q737" i="4"/>
  <c r="P737" i="4"/>
  <c r="N737" i="4"/>
  <c r="M737" i="4"/>
  <c r="L737" i="4"/>
  <c r="K737" i="4"/>
  <c r="J737" i="4"/>
  <c r="I737" i="4"/>
  <c r="G737" i="4"/>
  <c r="AA736" i="4"/>
  <c r="Z736" i="4"/>
  <c r="Y736" i="4"/>
  <c r="V736" i="4"/>
  <c r="T736" i="4"/>
  <c r="Q736" i="4"/>
  <c r="P736" i="4"/>
  <c r="N736" i="4"/>
  <c r="M736" i="4"/>
  <c r="L736" i="4"/>
  <c r="K736" i="4"/>
  <c r="J736" i="4"/>
  <c r="I736" i="4"/>
  <c r="G736" i="4"/>
  <c r="AA735" i="4"/>
  <c r="Z735" i="4"/>
  <c r="Y735" i="4"/>
  <c r="V735" i="4"/>
  <c r="T735" i="4"/>
  <c r="Q735" i="4"/>
  <c r="P735" i="4"/>
  <c r="N735" i="4"/>
  <c r="M735" i="4"/>
  <c r="L735" i="4"/>
  <c r="K735" i="4"/>
  <c r="J735" i="4"/>
  <c r="I735" i="4"/>
  <c r="G735" i="4"/>
  <c r="AA734" i="4"/>
  <c r="Z734" i="4"/>
  <c r="Y734" i="4"/>
  <c r="V734" i="4"/>
  <c r="T734" i="4"/>
  <c r="Q734" i="4"/>
  <c r="P734" i="4"/>
  <c r="N734" i="4"/>
  <c r="M734" i="4"/>
  <c r="L734" i="4"/>
  <c r="K734" i="4"/>
  <c r="J734" i="4"/>
  <c r="I734" i="4"/>
  <c r="G734" i="4"/>
  <c r="AA733" i="4"/>
  <c r="Z733" i="4"/>
  <c r="Y733" i="4"/>
  <c r="V733" i="4"/>
  <c r="T733" i="4"/>
  <c r="Q733" i="4"/>
  <c r="P733" i="4"/>
  <c r="N733" i="4"/>
  <c r="M733" i="4"/>
  <c r="L733" i="4"/>
  <c r="K733" i="4"/>
  <c r="J733" i="4"/>
  <c r="I733" i="4"/>
  <c r="G733" i="4"/>
  <c r="AA732" i="4"/>
  <c r="Z732" i="4"/>
  <c r="Y732" i="4"/>
  <c r="V732" i="4"/>
  <c r="T732" i="4"/>
  <c r="Q732" i="4"/>
  <c r="P732" i="4"/>
  <c r="N732" i="4"/>
  <c r="M732" i="4"/>
  <c r="L732" i="4"/>
  <c r="K732" i="4"/>
  <c r="J732" i="4"/>
  <c r="I732" i="4"/>
  <c r="G732" i="4"/>
  <c r="AA731" i="4"/>
  <c r="Z731" i="4"/>
  <c r="Y731" i="4"/>
  <c r="V731" i="4"/>
  <c r="T731" i="4"/>
  <c r="Q731" i="4"/>
  <c r="P731" i="4"/>
  <c r="N731" i="4"/>
  <c r="M731" i="4"/>
  <c r="L731" i="4"/>
  <c r="K731" i="4"/>
  <c r="J731" i="4"/>
  <c r="I731" i="4"/>
  <c r="G731" i="4"/>
  <c r="AA730" i="4"/>
  <c r="Z730" i="4"/>
  <c r="Y730" i="4"/>
  <c r="V730" i="4"/>
  <c r="T730" i="4"/>
  <c r="Q730" i="4"/>
  <c r="P730" i="4"/>
  <c r="N730" i="4"/>
  <c r="M730" i="4"/>
  <c r="L730" i="4"/>
  <c r="K730" i="4"/>
  <c r="J730" i="4"/>
  <c r="I730" i="4"/>
  <c r="G730" i="4"/>
  <c r="AA729" i="4"/>
  <c r="Z729" i="4"/>
  <c r="Y729" i="4"/>
  <c r="V729" i="4"/>
  <c r="T729" i="4"/>
  <c r="Q729" i="4"/>
  <c r="P729" i="4"/>
  <c r="N729" i="4"/>
  <c r="M729" i="4"/>
  <c r="L729" i="4"/>
  <c r="K729" i="4"/>
  <c r="J729" i="4"/>
  <c r="I729" i="4"/>
  <c r="G729" i="4"/>
  <c r="AA728" i="4"/>
  <c r="Z728" i="4"/>
  <c r="Y728" i="4"/>
  <c r="V728" i="4"/>
  <c r="T728" i="4"/>
  <c r="Q728" i="4"/>
  <c r="P728" i="4"/>
  <c r="N728" i="4"/>
  <c r="M728" i="4"/>
  <c r="L728" i="4"/>
  <c r="K728" i="4"/>
  <c r="J728" i="4"/>
  <c r="I728" i="4"/>
  <c r="G728" i="4"/>
  <c r="AA727" i="4"/>
  <c r="Z727" i="4"/>
  <c r="Y727" i="4"/>
  <c r="V727" i="4"/>
  <c r="T727" i="4"/>
  <c r="Q727" i="4"/>
  <c r="P727" i="4"/>
  <c r="N727" i="4"/>
  <c r="M727" i="4"/>
  <c r="L727" i="4"/>
  <c r="K727" i="4"/>
  <c r="J727" i="4"/>
  <c r="I727" i="4"/>
  <c r="G727" i="4"/>
  <c r="AA726" i="4"/>
  <c r="Z726" i="4"/>
  <c r="Y726" i="4"/>
  <c r="V726" i="4"/>
  <c r="T726" i="4"/>
  <c r="Q726" i="4"/>
  <c r="P726" i="4"/>
  <c r="N726" i="4"/>
  <c r="M726" i="4"/>
  <c r="L726" i="4"/>
  <c r="K726" i="4"/>
  <c r="J726" i="4"/>
  <c r="I726" i="4"/>
  <c r="G726" i="4"/>
  <c r="AA725" i="4"/>
  <c r="Z725" i="4"/>
  <c r="Y725" i="4"/>
  <c r="V725" i="4"/>
  <c r="T725" i="4"/>
  <c r="Q725" i="4"/>
  <c r="P725" i="4"/>
  <c r="N725" i="4"/>
  <c r="M725" i="4"/>
  <c r="L725" i="4"/>
  <c r="K725" i="4"/>
  <c r="J725" i="4"/>
  <c r="I725" i="4"/>
  <c r="G725" i="4"/>
  <c r="AA724" i="4"/>
  <c r="Z724" i="4"/>
  <c r="Y724" i="4"/>
  <c r="V724" i="4"/>
  <c r="T724" i="4"/>
  <c r="Q724" i="4"/>
  <c r="P724" i="4"/>
  <c r="N724" i="4"/>
  <c r="M724" i="4"/>
  <c r="L724" i="4"/>
  <c r="K724" i="4"/>
  <c r="J724" i="4"/>
  <c r="I724" i="4"/>
  <c r="G724" i="4"/>
  <c r="AA723" i="4"/>
  <c r="Z723" i="4"/>
  <c r="Y723" i="4"/>
  <c r="V723" i="4"/>
  <c r="T723" i="4"/>
  <c r="Q723" i="4"/>
  <c r="P723" i="4"/>
  <c r="N723" i="4"/>
  <c r="M723" i="4"/>
  <c r="L723" i="4"/>
  <c r="K723" i="4"/>
  <c r="J723" i="4"/>
  <c r="I723" i="4"/>
  <c r="G723" i="4"/>
  <c r="AA722" i="4"/>
  <c r="Z722" i="4"/>
  <c r="Y722" i="4"/>
  <c r="V722" i="4"/>
  <c r="T722" i="4"/>
  <c r="Q722" i="4"/>
  <c r="P722" i="4"/>
  <c r="N722" i="4"/>
  <c r="M722" i="4"/>
  <c r="L722" i="4"/>
  <c r="K722" i="4"/>
  <c r="J722" i="4"/>
  <c r="I722" i="4"/>
  <c r="G722" i="4"/>
  <c r="AA721" i="4"/>
  <c r="Z721" i="4"/>
  <c r="Y721" i="4"/>
  <c r="V721" i="4"/>
  <c r="T721" i="4"/>
  <c r="Q721" i="4"/>
  <c r="P721" i="4"/>
  <c r="N721" i="4"/>
  <c r="M721" i="4"/>
  <c r="L721" i="4"/>
  <c r="K721" i="4"/>
  <c r="J721" i="4"/>
  <c r="I721" i="4"/>
  <c r="G721" i="4"/>
  <c r="AA720" i="4"/>
  <c r="Z720" i="4"/>
  <c r="Y720" i="4"/>
  <c r="V720" i="4"/>
  <c r="T720" i="4"/>
  <c r="Q720" i="4"/>
  <c r="P720" i="4"/>
  <c r="N720" i="4"/>
  <c r="M720" i="4"/>
  <c r="L720" i="4"/>
  <c r="K720" i="4"/>
  <c r="J720" i="4"/>
  <c r="I720" i="4"/>
  <c r="G720" i="4"/>
  <c r="AA719" i="4"/>
  <c r="Z719" i="4"/>
  <c r="Y719" i="4"/>
  <c r="V719" i="4"/>
  <c r="T719" i="4"/>
  <c r="Q719" i="4"/>
  <c r="P719" i="4"/>
  <c r="N719" i="4"/>
  <c r="M719" i="4"/>
  <c r="L719" i="4"/>
  <c r="K719" i="4"/>
  <c r="J719" i="4"/>
  <c r="I719" i="4"/>
  <c r="G719" i="4"/>
  <c r="AA718" i="4"/>
  <c r="Z718" i="4"/>
  <c r="Y718" i="4"/>
  <c r="V718" i="4"/>
  <c r="T718" i="4"/>
  <c r="Q718" i="4"/>
  <c r="P718" i="4"/>
  <c r="N718" i="4"/>
  <c r="M718" i="4"/>
  <c r="L718" i="4"/>
  <c r="K718" i="4"/>
  <c r="J718" i="4"/>
  <c r="I718" i="4"/>
  <c r="G718" i="4"/>
  <c r="AA717" i="4"/>
  <c r="Z717" i="4"/>
  <c r="Y717" i="4"/>
  <c r="V717" i="4"/>
  <c r="T717" i="4"/>
  <c r="Q717" i="4"/>
  <c r="P717" i="4"/>
  <c r="N717" i="4"/>
  <c r="M717" i="4"/>
  <c r="L717" i="4"/>
  <c r="K717" i="4"/>
  <c r="J717" i="4"/>
  <c r="I717" i="4"/>
  <c r="G717" i="4"/>
  <c r="AA716" i="4"/>
  <c r="Z716" i="4"/>
  <c r="Y716" i="4"/>
  <c r="V716" i="4"/>
  <c r="T716" i="4"/>
  <c r="Q716" i="4"/>
  <c r="P716" i="4"/>
  <c r="N716" i="4"/>
  <c r="M716" i="4"/>
  <c r="L716" i="4"/>
  <c r="K716" i="4"/>
  <c r="J716" i="4"/>
  <c r="I716" i="4"/>
  <c r="G716" i="4"/>
  <c r="AA715" i="4"/>
  <c r="Z715" i="4"/>
  <c r="Y715" i="4"/>
  <c r="V715" i="4"/>
  <c r="T715" i="4"/>
  <c r="Q715" i="4"/>
  <c r="P715" i="4"/>
  <c r="N715" i="4"/>
  <c r="M715" i="4"/>
  <c r="L715" i="4"/>
  <c r="K715" i="4"/>
  <c r="J715" i="4"/>
  <c r="I715" i="4"/>
  <c r="G715" i="4"/>
  <c r="AA714" i="4"/>
  <c r="Z714" i="4"/>
  <c r="Y714" i="4"/>
  <c r="V714" i="4"/>
  <c r="T714" i="4"/>
  <c r="Q714" i="4"/>
  <c r="P714" i="4"/>
  <c r="N714" i="4"/>
  <c r="M714" i="4"/>
  <c r="L714" i="4"/>
  <c r="K714" i="4"/>
  <c r="J714" i="4"/>
  <c r="I714" i="4"/>
  <c r="G714" i="4"/>
  <c r="AA713" i="4"/>
  <c r="Z713" i="4"/>
  <c r="Y713" i="4"/>
  <c r="V713" i="4"/>
  <c r="T713" i="4"/>
  <c r="Q713" i="4"/>
  <c r="P713" i="4"/>
  <c r="N713" i="4"/>
  <c r="M713" i="4"/>
  <c r="L713" i="4"/>
  <c r="K713" i="4"/>
  <c r="J713" i="4"/>
  <c r="I713" i="4"/>
  <c r="G713" i="4"/>
  <c r="AA712" i="4"/>
  <c r="Z712" i="4"/>
  <c r="Y712" i="4"/>
  <c r="V712" i="4"/>
  <c r="T712" i="4"/>
  <c r="Q712" i="4"/>
  <c r="P712" i="4"/>
  <c r="N712" i="4"/>
  <c r="M712" i="4"/>
  <c r="L712" i="4"/>
  <c r="K712" i="4"/>
  <c r="J712" i="4"/>
  <c r="I712" i="4"/>
  <c r="G712" i="4"/>
  <c r="AA711" i="4"/>
  <c r="Z711" i="4"/>
  <c r="Y711" i="4"/>
  <c r="V711" i="4"/>
  <c r="T711" i="4"/>
  <c r="Q711" i="4"/>
  <c r="P711" i="4"/>
  <c r="N711" i="4"/>
  <c r="M711" i="4"/>
  <c r="L711" i="4"/>
  <c r="K711" i="4"/>
  <c r="J711" i="4"/>
  <c r="I711" i="4"/>
  <c r="G711" i="4"/>
  <c r="AA710" i="4"/>
  <c r="Z710" i="4"/>
  <c r="Y710" i="4"/>
  <c r="V710" i="4"/>
  <c r="T710" i="4"/>
  <c r="Q710" i="4"/>
  <c r="P710" i="4"/>
  <c r="N710" i="4"/>
  <c r="M710" i="4"/>
  <c r="L710" i="4"/>
  <c r="K710" i="4"/>
  <c r="J710" i="4"/>
  <c r="I710" i="4"/>
  <c r="G710" i="4"/>
  <c r="AA709" i="4"/>
  <c r="Z709" i="4"/>
  <c r="Y709" i="4"/>
  <c r="V709" i="4"/>
  <c r="T709" i="4"/>
  <c r="Q709" i="4"/>
  <c r="P709" i="4"/>
  <c r="N709" i="4"/>
  <c r="M709" i="4"/>
  <c r="L709" i="4"/>
  <c r="K709" i="4"/>
  <c r="J709" i="4"/>
  <c r="I709" i="4"/>
  <c r="G709" i="4"/>
  <c r="AA708" i="4"/>
  <c r="Z708" i="4"/>
  <c r="Y708" i="4"/>
  <c r="V708" i="4"/>
  <c r="T708" i="4"/>
  <c r="Q708" i="4"/>
  <c r="P708" i="4"/>
  <c r="N708" i="4"/>
  <c r="M708" i="4"/>
  <c r="L708" i="4"/>
  <c r="K708" i="4"/>
  <c r="J708" i="4"/>
  <c r="I708" i="4"/>
  <c r="G708" i="4"/>
  <c r="AA707" i="4"/>
  <c r="Z707" i="4"/>
  <c r="Y707" i="4"/>
  <c r="V707" i="4"/>
  <c r="T707" i="4"/>
  <c r="Q707" i="4"/>
  <c r="P707" i="4"/>
  <c r="N707" i="4"/>
  <c r="M707" i="4"/>
  <c r="L707" i="4"/>
  <c r="K707" i="4"/>
  <c r="J707" i="4"/>
  <c r="I707" i="4"/>
  <c r="G707" i="4"/>
  <c r="AA706" i="4"/>
  <c r="Z706" i="4"/>
  <c r="Y706" i="4"/>
  <c r="V706" i="4"/>
  <c r="T706" i="4"/>
  <c r="Q706" i="4"/>
  <c r="P706" i="4"/>
  <c r="N706" i="4"/>
  <c r="M706" i="4"/>
  <c r="L706" i="4"/>
  <c r="K706" i="4"/>
  <c r="J706" i="4"/>
  <c r="I706" i="4"/>
  <c r="G706" i="4"/>
  <c r="AA705" i="4"/>
  <c r="Z705" i="4"/>
  <c r="Y705" i="4"/>
  <c r="V705" i="4"/>
  <c r="T705" i="4"/>
  <c r="Q705" i="4"/>
  <c r="P705" i="4"/>
  <c r="N705" i="4"/>
  <c r="M705" i="4"/>
  <c r="L705" i="4"/>
  <c r="K705" i="4"/>
  <c r="J705" i="4"/>
  <c r="I705" i="4"/>
  <c r="G705" i="4"/>
  <c r="AA704" i="4"/>
  <c r="Z704" i="4"/>
  <c r="Y704" i="4"/>
  <c r="V704" i="4"/>
  <c r="T704" i="4"/>
  <c r="Q704" i="4"/>
  <c r="P704" i="4"/>
  <c r="N704" i="4"/>
  <c r="M704" i="4"/>
  <c r="L704" i="4"/>
  <c r="K704" i="4"/>
  <c r="J704" i="4"/>
  <c r="I704" i="4"/>
  <c r="G704" i="4"/>
  <c r="AA703" i="4"/>
  <c r="Z703" i="4"/>
  <c r="Y703" i="4"/>
  <c r="V703" i="4"/>
  <c r="T703" i="4"/>
  <c r="Q703" i="4"/>
  <c r="P703" i="4"/>
  <c r="N703" i="4"/>
  <c r="M703" i="4"/>
  <c r="L703" i="4"/>
  <c r="K703" i="4"/>
  <c r="J703" i="4"/>
  <c r="I703" i="4"/>
  <c r="G703" i="4"/>
  <c r="AA702" i="4"/>
  <c r="Z702" i="4"/>
  <c r="Y702" i="4"/>
  <c r="V702" i="4"/>
  <c r="T702" i="4"/>
  <c r="Q702" i="4"/>
  <c r="P702" i="4"/>
  <c r="N702" i="4"/>
  <c r="M702" i="4"/>
  <c r="L702" i="4"/>
  <c r="K702" i="4"/>
  <c r="J702" i="4"/>
  <c r="I702" i="4"/>
  <c r="G702" i="4"/>
  <c r="AA701" i="4"/>
  <c r="Z701" i="4"/>
  <c r="Y701" i="4"/>
  <c r="V701" i="4"/>
  <c r="T701" i="4"/>
  <c r="Q701" i="4"/>
  <c r="P701" i="4"/>
  <c r="N701" i="4"/>
  <c r="M701" i="4"/>
  <c r="L701" i="4"/>
  <c r="K701" i="4"/>
  <c r="J701" i="4"/>
  <c r="I701" i="4"/>
  <c r="G701" i="4"/>
  <c r="AA700" i="4"/>
  <c r="Z700" i="4"/>
  <c r="Y700" i="4"/>
  <c r="V700" i="4"/>
  <c r="T700" i="4"/>
  <c r="Q700" i="4"/>
  <c r="P700" i="4"/>
  <c r="N700" i="4"/>
  <c r="M700" i="4"/>
  <c r="L700" i="4"/>
  <c r="K700" i="4"/>
  <c r="J700" i="4"/>
  <c r="I700" i="4"/>
  <c r="G700" i="4"/>
  <c r="AA699" i="4"/>
  <c r="Z699" i="4"/>
  <c r="Y699" i="4"/>
  <c r="V699" i="4"/>
  <c r="T699" i="4"/>
  <c r="Q699" i="4"/>
  <c r="P699" i="4"/>
  <c r="N699" i="4"/>
  <c r="M699" i="4"/>
  <c r="L699" i="4"/>
  <c r="K699" i="4"/>
  <c r="J699" i="4"/>
  <c r="I699" i="4"/>
  <c r="G699" i="4"/>
  <c r="AA698" i="4"/>
  <c r="Z698" i="4"/>
  <c r="Y698" i="4"/>
  <c r="V698" i="4"/>
  <c r="T698" i="4"/>
  <c r="Q698" i="4"/>
  <c r="P698" i="4"/>
  <c r="N698" i="4"/>
  <c r="M698" i="4"/>
  <c r="L698" i="4"/>
  <c r="K698" i="4"/>
  <c r="J698" i="4"/>
  <c r="I698" i="4"/>
  <c r="G698" i="4"/>
  <c r="AA697" i="4"/>
  <c r="Z697" i="4"/>
  <c r="Y697" i="4"/>
  <c r="V697" i="4"/>
  <c r="T697" i="4"/>
  <c r="Q697" i="4"/>
  <c r="P697" i="4"/>
  <c r="N697" i="4"/>
  <c r="M697" i="4"/>
  <c r="L697" i="4"/>
  <c r="K697" i="4"/>
  <c r="J697" i="4"/>
  <c r="I697" i="4"/>
  <c r="G697" i="4"/>
  <c r="AA696" i="4"/>
  <c r="Z696" i="4"/>
  <c r="Y696" i="4"/>
  <c r="V696" i="4"/>
  <c r="T696" i="4"/>
  <c r="Q696" i="4"/>
  <c r="P696" i="4"/>
  <c r="N696" i="4"/>
  <c r="M696" i="4"/>
  <c r="L696" i="4"/>
  <c r="K696" i="4"/>
  <c r="J696" i="4"/>
  <c r="I696" i="4"/>
  <c r="G696" i="4"/>
  <c r="AA695" i="4"/>
  <c r="Z695" i="4"/>
  <c r="Y695" i="4"/>
  <c r="V695" i="4"/>
  <c r="T695" i="4"/>
  <c r="Q695" i="4"/>
  <c r="P695" i="4"/>
  <c r="N695" i="4"/>
  <c r="M695" i="4"/>
  <c r="L695" i="4"/>
  <c r="K695" i="4"/>
  <c r="J695" i="4"/>
  <c r="I695" i="4"/>
  <c r="G695" i="4"/>
  <c r="AA694" i="4"/>
  <c r="Z694" i="4"/>
  <c r="Y694" i="4"/>
  <c r="V694" i="4"/>
  <c r="T694" i="4"/>
  <c r="Q694" i="4"/>
  <c r="P694" i="4"/>
  <c r="N694" i="4"/>
  <c r="M694" i="4"/>
  <c r="L694" i="4"/>
  <c r="K694" i="4"/>
  <c r="J694" i="4"/>
  <c r="I694" i="4"/>
  <c r="G694" i="4"/>
  <c r="AA693" i="4"/>
  <c r="Z693" i="4"/>
  <c r="Y693" i="4"/>
  <c r="V693" i="4"/>
  <c r="T693" i="4"/>
  <c r="Q693" i="4"/>
  <c r="P693" i="4"/>
  <c r="N693" i="4"/>
  <c r="M693" i="4"/>
  <c r="L693" i="4"/>
  <c r="K693" i="4"/>
  <c r="J693" i="4"/>
  <c r="I693" i="4"/>
  <c r="G693" i="4"/>
  <c r="AA692" i="4"/>
  <c r="Z692" i="4"/>
  <c r="Y692" i="4"/>
  <c r="V692" i="4"/>
  <c r="T692" i="4"/>
  <c r="Q692" i="4"/>
  <c r="P692" i="4"/>
  <c r="N692" i="4"/>
  <c r="M692" i="4"/>
  <c r="L692" i="4"/>
  <c r="K692" i="4"/>
  <c r="J692" i="4"/>
  <c r="I692" i="4"/>
  <c r="G692" i="4"/>
  <c r="AA691" i="4"/>
  <c r="Z691" i="4"/>
  <c r="Y691" i="4"/>
  <c r="V691" i="4"/>
  <c r="T691" i="4"/>
  <c r="Q691" i="4"/>
  <c r="P691" i="4"/>
  <c r="N691" i="4"/>
  <c r="M691" i="4"/>
  <c r="L691" i="4"/>
  <c r="K691" i="4"/>
  <c r="J691" i="4"/>
  <c r="I691" i="4"/>
  <c r="G691" i="4"/>
  <c r="AA690" i="4"/>
  <c r="Z690" i="4"/>
  <c r="Y690" i="4"/>
  <c r="V690" i="4"/>
  <c r="T690" i="4"/>
  <c r="Q690" i="4"/>
  <c r="P690" i="4"/>
  <c r="N690" i="4"/>
  <c r="M690" i="4"/>
  <c r="L690" i="4"/>
  <c r="K690" i="4"/>
  <c r="J690" i="4"/>
  <c r="I690" i="4"/>
  <c r="G690" i="4"/>
  <c r="AA689" i="4"/>
  <c r="Z689" i="4"/>
  <c r="Y689" i="4"/>
  <c r="V689" i="4"/>
  <c r="T689" i="4"/>
  <c r="Q689" i="4"/>
  <c r="P689" i="4"/>
  <c r="N689" i="4"/>
  <c r="M689" i="4"/>
  <c r="L689" i="4"/>
  <c r="K689" i="4"/>
  <c r="J689" i="4"/>
  <c r="I689" i="4"/>
  <c r="G689" i="4"/>
  <c r="AA688" i="4"/>
  <c r="Z688" i="4"/>
  <c r="Y688" i="4"/>
  <c r="V688" i="4"/>
  <c r="T688" i="4"/>
  <c r="Q688" i="4"/>
  <c r="P688" i="4"/>
  <c r="N688" i="4"/>
  <c r="M688" i="4"/>
  <c r="L688" i="4"/>
  <c r="K688" i="4"/>
  <c r="J688" i="4"/>
  <c r="I688" i="4"/>
  <c r="G688" i="4"/>
  <c r="AA687" i="4"/>
  <c r="Z687" i="4"/>
  <c r="Y687" i="4"/>
  <c r="V687" i="4"/>
  <c r="T687" i="4"/>
  <c r="Q687" i="4"/>
  <c r="P687" i="4"/>
  <c r="N687" i="4"/>
  <c r="M687" i="4"/>
  <c r="L687" i="4"/>
  <c r="K687" i="4"/>
  <c r="J687" i="4"/>
  <c r="I687" i="4"/>
  <c r="G687" i="4"/>
  <c r="AA686" i="4"/>
  <c r="Z686" i="4"/>
  <c r="Y686" i="4"/>
  <c r="V686" i="4"/>
  <c r="T686" i="4"/>
  <c r="Q686" i="4"/>
  <c r="P686" i="4"/>
  <c r="N686" i="4"/>
  <c r="M686" i="4"/>
  <c r="L686" i="4"/>
  <c r="K686" i="4"/>
  <c r="J686" i="4"/>
  <c r="I686" i="4"/>
  <c r="G686" i="4"/>
  <c r="AA685" i="4"/>
  <c r="Z685" i="4"/>
  <c r="Y685" i="4"/>
  <c r="V685" i="4"/>
  <c r="T685" i="4"/>
  <c r="Q685" i="4"/>
  <c r="P685" i="4"/>
  <c r="N685" i="4"/>
  <c r="M685" i="4"/>
  <c r="L685" i="4"/>
  <c r="K685" i="4"/>
  <c r="J685" i="4"/>
  <c r="I685" i="4"/>
  <c r="G685" i="4"/>
  <c r="AA684" i="4"/>
  <c r="Z684" i="4"/>
  <c r="Y684" i="4"/>
  <c r="V684" i="4"/>
  <c r="T684" i="4"/>
  <c r="Q684" i="4"/>
  <c r="P684" i="4"/>
  <c r="N684" i="4"/>
  <c r="M684" i="4"/>
  <c r="L684" i="4"/>
  <c r="K684" i="4"/>
  <c r="J684" i="4"/>
  <c r="I684" i="4"/>
  <c r="G684" i="4"/>
  <c r="AA683" i="4"/>
  <c r="Z683" i="4"/>
  <c r="Y683" i="4"/>
  <c r="V683" i="4"/>
  <c r="T683" i="4"/>
  <c r="Q683" i="4"/>
  <c r="P683" i="4"/>
  <c r="N683" i="4"/>
  <c r="M683" i="4"/>
  <c r="L683" i="4"/>
  <c r="K683" i="4"/>
  <c r="J683" i="4"/>
  <c r="I683" i="4"/>
  <c r="G683" i="4"/>
  <c r="AA682" i="4"/>
  <c r="Z682" i="4"/>
  <c r="Y682" i="4"/>
  <c r="V682" i="4"/>
  <c r="T682" i="4"/>
  <c r="Q682" i="4"/>
  <c r="P682" i="4"/>
  <c r="N682" i="4"/>
  <c r="M682" i="4"/>
  <c r="L682" i="4"/>
  <c r="K682" i="4"/>
  <c r="J682" i="4"/>
  <c r="I682" i="4"/>
  <c r="G682" i="4"/>
  <c r="AA681" i="4"/>
  <c r="Z681" i="4"/>
  <c r="Y681" i="4"/>
  <c r="V681" i="4"/>
  <c r="T681" i="4"/>
  <c r="Q681" i="4"/>
  <c r="P681" i="4"/>
  <c r="N681" i="4"/>
  <c r="M681" i="4"/>
  <c r="L681" i="4"/>
  <c r="K681" i="4"/>
  <c r="J681" i="4"/>
  <c r="I681" i="4"/>
  <c r="G681" i="4"/>
  <c r="AA680" i="4"/>
  <c r="Z680" i="4"/>
  <c r="Y680" i="4"/>
  <c r="V680" i="4"/>
  <c r="T680" i="4"/>
  <c r="Q680" i="4"/>
  <c r="P680" i="4"/>
  <c r="N680" i="4"/>
  <c r="M680" i="4"/>
  <c r="L680" i="4"/>
  <c r="K680" i="4"/>
  <c r="J680" i="4"/>
  <c r="I680" i="4"/>
  <c r="G680" i="4"/>
  <c r="AA679" i="4"/>
  <c r="Z679" i="4"/>
  <c r="Y679" i="4"/>
  <c r="V679" i="4"/>
  <c r="T679" i="4"/>
  <c r="Q679" i="4"/>
  <c r="P679" i="4"/>
  <c r="N679" i="4"/>
  <c r="M679" i="4"/>
  <c r="L679" i="4"/>
  <c r="K679" i="4"/>
  <c r="J679" i="4"/>
  <c r="I679" i="4"/>
  <c r="G679" i="4"/>
  <c r="AA678" i="4"/>
  <c r="Z678" i="4"/>
  <c r="Y678" i="4"/>
  <c r="V678" i="4"/>
  <c r="T678" i="4"/>
  <c r="Q678" i="4"/>
  <c r="P678" i="4"/>
  <c r="N678" i="4"/>
  <c r="M678" i="4"/>
  <c r="L678" i="4"/>
  <c r="K678" i="4"/>
  <c r="J678" i="4"/>
  <c r="I678" i="4"/>
  <c r="G678" i="4"/>
  <c r="AA677" i="4"/>
  <c r="Z677" i="4"/>
  <c r="Y677" i="4"/>
  <c r="V677" i="4"/>
  <c r="T677" i="4"/>
  <c r="Q677" i="4"/>
  <c r="P677" i="4"/>
  <c r="N677" i="4"/>
  <c r="M677" i="4"/>
  <c r="L677" i="4"/>
  <c r="K677" i="4"/>
  <c r="J677" i="4"/>
  <c r="I677" i="4"/>
  <c r="G677" i="4"/>
  <c r="AA676" i="4"/>
  <c r="Z676" i="4"/>
  <c r="Y676" i="4"/>
  <c r="V676" i="4"/>
  <c r="T676" i="4"/>
  <c r="Q676" i="4"/>
  <c r="P676" i="4"/>
  <c r="N676" i="4"/>
  <c r="M676" i="4"/>
  <c r="L676" i="4"/>
  <c r="K676" i="4"/>
  <c r="J676" i="4"/>
  <c r="I676" i="4"/>
  <c r="G676" i="4"/>
  <c r="AA675" i="4"/>
  <c r="Z675" i="4"/>
  <c r="Y675" i="4"/>
  <c r="V675" i="4"/>
  <c r="T675" i="4"/>
  <c r="Q675" i="4"/>
  <c r="P675" i="4"/>
  <c r="N675" i="4"/>
  <c r="M675" i="4"/>
  <c r="L675" i="4"/>
  <c r="K675" i="4"/>
  <c r="J675" i="4"/>
  <c r="I675" i="4"/>
  <c r="G675" i="4"/>
  <c r="AA674" i="4"/>
  <c r="Z674" i="4"/>
  <c r="Y674" i="4"/>
  <c r="V674" i="4"/>
  <c r="T674" i="4"/>
  <c r="Q674" i="4"/>
  <c r="P674" i="4"/>
  <c r="N674" i="4"/>
  <c r="M674" i="4"/>
  <c r="L674" i="4"/>
  <c r="K674" i="4"/>
  <c r="J674" i="4"/>
  <c r="I674" i="4"/>
  <c r="G674" i="4"/>
  <c r="AA673" i="4"/>
  <c r="Z673" i="4"/>
  <c r="Y673" i="4"/>
  <c r="V673" i="4"/>
  <c r="T673" i="4"/>
  <c r="Q673" i="4"/>
  <c r="P673" i="4"/>
  <c r="N673" i="4"/>
  <c r="M673" i="4"/>
  <c r="L673" i="4"/>
  <c r="K673" i="4"/>
  <c r="J673" i="4"/>
  <c r="I673" i="4"/>
  <c r="G673" i="4"/>
  <c r="AA672" i="4"/>
  <c r="Z672" i="4"/>
  <c r="Y672" i="4"/>
  <c r="V672" i="4"/>
  <c r="T672" i="4"/>
  <c r="Q672" i="4"/>
  <c r="P672" i="4"/>
  <c r="N672" i="4"/>
  <c r="M672" i="4"/>
  <c r="L672" i="4"/>
  <c r="K672" i="4"/>
  <c r="J672" i="4"/>
  <c r="I672" i="4"/>
  <c r="G672" i="4"/>
  <c r="AA671" i="4"/>
  <c r="Z671" i="4"/>
  <c r="Y671" i="4"/>
  <c r="V671" i="4"/>
  <c r="T671" i="4"/>
  <c r="Q671" i="4"/>
  <c r="P671" i="4"/>
  <c r="N671" i="4"/>
  <c r="M671" i="4"/>
  <c r="L671" i="4"/>
  <c r="K671" i="4"/>
  <c r="J671" i="4"/>
  <c r="I671" i="4"/>
  <c r="G671" i="4"/>
  <c r="AA670" i="4"/>
  <c r="Z670" i="4"/>
  <c r="Y670" i="4"/>
  <c r="V670" i="4"/>
  <c r="T670" i="4"/>
  <c r="Q670" i="4"/>
  <c r="P670" i="4"/>
  <c r="N670" i="4"/>
  <c r="M670" i="4"/>
  <c r="L670" i="4"/>
  <c r="K670" i="4"/>
  <c r="J670" i="4"/>
  <c r="I670" i="4"/>
  <c r="G670" i="4"/>
  <c r="W668" i="4"/>
  <c r="AA663" i="4"/>
  <c r="Z663" i="4"/>
  <c r="Y663" i="4"/>
  <c r="X663" i="4"/>
  <c r="W663" i="4"/>
  <c r="V663" i="4"/>
  <c r="R663" i="4"/>
  <c r="Q663" i="4"/>
  <c r="P663" i="4"/>
  <c r="O663" i="4"/>
  <c r="N663" i="4"/>
  <c r="M663" i="4"/>
  <c r="L663" i="4"/>
  <c r="K663" i="4"/>
  <c r="J663" i="4"/>
  <c r="I663" i="4"/>
  <c r="G663" i="4"/>
  <c r="E663" i="4"/>
  <c r="AA662" i="4"/>
  <c r="Z662" i="4"/>
  <c r="Y662" i="4"/>
  <c r="V662" i="4"/>
  <c r="T662" i="4"/>
  <c r="Q662" i="4"/>
  <c r="P662" i="4"/>
  <c r="N662" i="4"/>
  <c r="M662" i="4"/>
  <c r="L662" i="4"/>
  <c r="K662" i="4"/>
  <c r="J662" i="4"/>
  <c r="I662" i="4"/>
  <c r="G662" i="4"/>
  <c r="AA661" i="4"/>
  <c r="Z661" i="4"/>
  <c r="Y661" i="4"/>
  <c r="V661" i="4"/>
  <c r="T661" i="4"/>
  <c r="Q661" i="4"/>
  <c r="P661" i="4"/>
  <c r="N661" i="4"/>
  <c r="M661" i="4"/>
  <c r="L661" i="4"/>
  <c r="K661" i="4"/>
  <c r="J661" i="4"/>
  <c r="I661" i="4"/>
  <c r="G661" i="4"/>
  <c r="AA660" i="4"/>
  <c r="Z660" i="4"/>
  <c r="Y660" i="4"/>
  <c r="V660" i="4"/>
  <c r="T660" i="4"/>
  <c r="Q660" i="4"/>
  <c r="P660" i="4"/>
  <c r="N660" i="4"/>
  <c r="M660" i="4"/>
  <c r="L660" i="4"/>
  <c r="K660" i="4"/>
  <c r="J660" i="4"/>
  <c r="I660" i="4"/>
  <c r="G660" i="4"/>
  <c r="AA659" i="4"/>
  <c r="Z659" i="4"/>
  <c r="Y659" i="4"/>
  <c r="V659" i="4"/>
  <c r="T659" i="4"/>
  <c r="Q659" i="4"/>
  <c r="P659" i="4"/>
  <c r="N659" i="4"/>
  <c r="M659" i="4"/>
  <c r="L659" i="4"/>
  <c r="K659" i="4"/>
  <c r="J659" i="4"/>
  <c r="I659" i="4"/>
  <c r="G659" i="4"/>
  <c r="AA658" i="4"/>
  <c r="Z658" i="4"/>
  <c r="Y658" i="4"/>
  <c r="V658" i="4"/>
  <c r="T658" i="4"/>
  <c r="Q658" i="4"/>
  <c r="P658" i="4"/>
  <c r="N658" i="4"/>
  <c r="M658" i="4"/>
  <c r="L658" i="4"/>
  <c r="K658" i="4"/>
  <c r="J658" i="4"/>
  <c r="I658" i="4"/>
  <c r="G658" i="4"/>
  <c r="AA657" i="4"/>
  <c r="Z657" i="4"/>
  <c r="Y657" i="4"/>
  <c r="V657" i="4"/>
  <c r="T657" i="4"/>
  <c r="Q657" i="4"/>
  <c r="P657" i="4"/>
  <c r="N657" i="4"/>
  <c r="M657" i="4"/>
  <c r="L657" i="4"/>
  <c r="K657" i="4"/>
  <c r="J657" i="4"/>
  <c r="I657" i="4"/>
  <c r="G657" i="4"/>
  <c r="AA656" i="4"/>
  <c r="Z656" i="4"/>
  <c r="Y656" i="4"/>
  <c r="V656" i="4"/>
  <c r="T656" i="4"/>
  <c r="Q656" i="4"/>
  <c r="P656" i="4"/>
  <c r="N656" i="4"/>
  <c r="M656" i="4"/>
  <c r="L656" i="4"/>
  <c r="K656" i="4"/>
  <c r="J656" i="4"/>
  <c r="I656" i="4"/>
  <c r="G656" i="4"/>
  <c r="AA655" i="4"/>
  <c r="Z655" i="4"/>
  <c r="Y655" i="4"/>
  <c r="V655" i="4"/>
  <c r="T655" i="4"/>
  <c r="Q655" i="4"/>
  <c r="P655" i="4"/>
  <c r="N655" i="4"/>
  <c r="M655" i="4"/>
  <c r="L655" i="4"/>
  <c r="K655" i="4"/>
  <c r="J655" i="4"/>
  <c r="I655" i="4"/>
  <c r="G655" i="4"/>
  <c r="AA654" i="4"/>
  <c r="Z654" i="4"/>
  <c r="Y654" i="4"/>
  <c r="V654" i="4"/>
  <c r="T654" i="4"/>
  <c r="Q654" i="4"/>
  <c r="P654" i="4"/>
  <c r="N654" i="4"/>
  <c r="M654" i="4"/>
  <c r="L654" i="4"/>
  <c r="K654" i="4"/>
  <c r="J654" i="4"/>
  <c r="I654" i="4"/>
  <c r="G654" i="4"/>
  <c r="AA653" i="4"/>
  <c r="Z653" i="4"/>
  <c r="Y653" i="4"/>
  <c r="V653" i="4"/>
  <c r="T653" i="4"/>
  <c r="Q653" i="4"/>
  <c r="P653" i="4"/>
  <c r="N653" i="4"/>
  <c r="M653" i="4"/>
  <c r="L653" i="4"/>
  <c r="K653" i="4"/>
  <c r="J653" i="4"/>
  <c r="I653" i="4"/>
  <c r="G653" i="4"/>
  <c r="AA652" i="4"/>
  <c r="Z652" i="4"/>
  <c r="Y652" i="4"/>
  <c r="V652" i="4"/>
  <c r="T652" i="4"/>
  <c r="Q652" i="4"/>
  <c r="P652" i="4"/>
  <c r="N652" i="4"/>
  <c r="M652" i="4"/>
  <c r="L652" i="4"/>
  <c r="K652" i="4"/>
  <c r="J652" i="4"/>
  <c r="I652" i="4"/>
  <c r="G652" i="4"/>
  <c r="AA651" i="4"/>
  <c r="Z651" i="4"/>
  <c r="Y651" i="4"/>
  <c r="V651" i="4"/>
  <c r="T651" i="4"/>
  <c r="Q651" i="4"/>
  <c r="P651" i="4"/>
  <c r="N651" i="4"/>
  <c r="M651" i="4"/>
  <c r="L651" i="4"/>
  <c r="K651" i="4"/>
  <c r="J651" i="4"/>
  <c r="I651" i="4"/>
  <c r="G651" i="4"/>
  <c r="AA650" i="4"/>
  <c r="Z650" i="4"/>
  <c r="Y650" i="4"/>
  <c r="V650" i="4"/>
  <c r="T650" i="4"/>
  <c r="Q650" i="4"/>
  <c r="P650" i="4"/>
  <c r="N650" i="4"/>
  <c r="M650" i="4"/>
  <c r="L650" i="4"/>
  <c r="K650" i="4"/>
  <c r="J650" i="4"/>
  <c r="I650" i="4"/>
  <c r="G650" i="4"/>
  <c r="AA649" i="4"/>
  <c r="Z649" i="4"/>
  <c r="Y649" i="4"/>
  <c r="V649" i="4"/>
  <c r="T649" i="4"/>
  <c r="Q649" i="4"/>
  <c r="P649" i="4"/>
  <c r="N649" i="4"/>
  <c r="M649" i="4"/>
  <c r="L649" i="4"/>
  <c r="K649" i="4"/>
  <c r="J649" i="4"/>
  <c r="I649" i="4"/>
  <c r="G649" i="4"/>
  <c r="AA648" i="4"/>
  <c r="Z648" i="4"/>
  <c r="Y648" i="4"/>
  <c r="V648" i="4"/>
  <c r="T648" i="4"/>
  <c r="Q648" i="4"/>
  <c r="P648" i="4"/>
  <c r="N648" i="4"/>
  <c r="M648" i="4"/>
  <c r="L648" i="4"/>
  <c r="K648" i="4"/>
  <c r="J648" i="4"/>
  <c r="I648" i="4"/>
  <c r="G648" i="4"/>
  <c r="AA647" i="4"/>
  <c r="Z647" i="4"/>
  <c r="Y647" i="4"/>
  <c r="V647" i="4"/>
  <c r="T647" i="4"/>
  <c r="Q647" i="4"/>
  <c r="P647" i="4"/>
  <c r="N647" i="4"/>
  <c r="M647" i="4"/>
  <c r="L647" i="4"/>
  <c r="K647" i="4"/>
  <c r="J647" i="4"/>
  <c r="I647" i="4"/>
  <c r="G647" i="4"/>
  <c r="AA646" i="4"/>
  <c r="Z646" i="4"/>
  <c r="Y646" i="4"/>
  <c r="V646" i="4"/>
  <c r="T646" i="4"/>
  <c r="Q646" i="4"/>
  <c r="P646" i="4"/>
  <c r="N646" i="4"/>
  <c r="M646" i="4"/>
  <c r="L646" i="4"/>
  <c r="K646" i="4"/>
  <c r="J646" i="4"/>
  <c r="I646" i="4"/>
  <c r="G646" i="4"/>
  <c r="AA645" i="4"/>
  <c r="Z645" i="4"/>
  <c r="Y645" i="4"/>
  <c r="V645" i="4"/>
  <c r="T645" i="4"/>
  <c r="Q645" i="4"/>
  <c r="P645" i="4"/>
  <c r="N645" i="4"/>
  <c r="M645" i="4"/>
  <c r="L645" i="4"/>
  <c r="K645" i="4"/>
  <c r="J645" i="4"/>
  <c r="I645" i="4"/>
  <c r="G645" i="4"/>
  <c r="AA644" i="4"/>
  <c r="Z644" i="4"/>
  <c r="Y644" i="4"/>
  <c r="V644" i="4"/>
  <c r="T644" i="4"/>
  <c r="Q644" i="4"/>
  <c r="P644" i="4"/>
  <c r="N644" i="4"/>
  <c r="M644" i="4"/>
  <c r="L644" i="4"/>
  <c r="K644" i="4"/>
  <c r="J644" i="4"/>
  <c r="I644" i="4"/>
  <c r="G644" i="4"/>
  <c r="AA643" i="4"/>
  <c r="Z643" i="4"/>
  <c r="Y643" i="4"/>
  <c r="V643" i="4"/>
  <c r="T643" i="4"/>
  <c r="Q643" i="4"/>
  <c r="P643" i="4"/>
  <c r="N643" i="4"/>
  <c r="M643" i="4"/>
  <c r="L643" i="4"/>
  <c r="K643" i="4"/>
  <c r="J643" i="4"/>
  <c r="I643" i="4"/>
  <c r="G643" i="4"/>
  <c r="AA642" i="4"/>
  <c r="Z642" i="4"/>
  <c r="Y642" i="4"/>
  <c r="V642" i="4"/>
  <c r="T642" i="4"/>
  <c r="Q642" i="4"/>
  <c r="P642" i="4"/>
  <c r="N642" i="4"/>
  <c r="M642" i="4"/>
  <c r="L642" i="4"/>
  <c r="K642" i="4"/>
  <c r="J642" i="4"/>
  <c r="I642" i="4"/>
  <c r="G642" i="4"/>
  <c r="AA641" i="4"/>
  <c r="Z641" i="4"/>
  <c r="Y641" i="4"/>
  <c r="V641" i="4"/>
  <c r="T641" i="4"/>
  <c r="Q641" i="4"/>
  <c r="P641" i="4"/>
  <c r="N641" i="4"/>
  <c r="M641" i="4"/>
  <c r="L641" i="4"/>
  <c r="K641" i="4"/>
  <c r="J641" i="4"/>
  <c r="I641" i="4"/>
  <c r="G641" i="4"/>
  <c r="AA640" i="4"/>
  <c r="Z640" i="4"/>
  <c r="Y640" i="4"/>
  <c r="V640" i="4"/>
  <c r="T640" i="4"/>
  <c r="Q640" i="4"/>
  <c r="P640" i="4"/>
  <c r="N640" i="4"/>
  <c r="M640" i="4"/>
  <c r="L640" i="4"/>
  <c r="K640" i="4"/>
  <c r="J640" i="4"/>
  <c r="I640" i="4"/>
  <c r="G640" i="4"/>
  <c r="AA639" i="4"/>
  <c r="Z639" i="4"/>
  <c r="Y639" i="4"/>
  <c r="V639" i="4"/>
  <c r="T639" i="4"/>
  <c r="Q639" i="4"/>
  <c r="P639" i="4"/>
  <c r="N639" i="4"/>
  <c r="M639" i="4"/>
  <c r="L639" i="4"/>
  <c r="K639" i="4"/>
  <c r="J639" i="4"/>
  <c r="I639" i="4"/>
  <c r="G639" i="4"/>
  <c r="AA638" i="4"/>
  <c r="Z638" i="4"/>
  <c r="Y638" i="4"/>
  <c r="V638" i="4"/>
  <c r="T638" i="4"/>
  <c r="Q638" i="4"/>
  <c r="P638" i="4"/>
  <c r="N638" i="4"/>
  <c r="M638" i="4"/>
  <c r="L638" i="4"/>
  <c r="K638" i="4"/>
  <c r="J638" i="4"/>
  <c r="I638" i="4"/>
  <c r="G638" i="4"/>
  <c r="AA637" i="4"/>
  <c r="Z637" i="4"/>
  <c r="Y637" i="4"/>
  <c r="V637" i="4"/>
  <c r="T637" i="4"/>
  <c r="Q637" i="4"/>
  <c r="P637" i="4"/>
  <c r="N637" i="4"/>
  <c r="M637" i="4"/>
  <c r="L637" i="4"/>
  <c r="K637" i="4"/>
  <c r="J637" i="4"/>
  <c r="I637" i="4"/>
  <c r="G637" i="4"/>
  <c r="AA636" i="4"/>
  <c r="Z636" i="4"/>
  <c r="Y636" i="4"/>
  <c r="V636" i="4"/>
  <c r="T636" i="4"/>
  <c r="Q636" i="4"/>
  <c r="P636" i="4"/>
  <c r="N636" i="4"/>
  <c r="M636" i="4"/>
  <c r="L636" i="4"/>
  <c r="K636" i="4"/>
  <c r="J636" i="4"/>
  <c r="I636" i="4"/>
  <c r="G636" i="4"/>
  <c r="AA635" i="4"/>
  <c r="Z635" i="4"/>
  <c r="Y635" i="4"/>
  <c r="V635" i="4"/>
  <c r="T635" i="4"/>
  <c r="Q635" i="4"/>
  <c r="P635" i="4"/>
  <c r="N635" i="4"/>
  <c r="M635" i="4"/>
  <c r="L635" i="4"/>
  <c r="K635" i="4"/>
  <c r="J635" i="4"/>
  <c r="I635" i="4"/>
  <c r="G635" i="4"/>
  <c r="AA634" i="4"/>
  <c r="Z634" i="4"/>
  <c r="Y634" i="4"/>
  <c r="V634" i="4"/>
  <c r="T634" i="4"/>
  <c r="Q634" i="4"/>
  <c r="P634" i="4"/>
  <c r="N634" i="4"/>
  <c r="M634" i="4"/>
  <c r="L634" i="4"/>
  <c r="K634" i="4"/>
  <c r="J634" i="4"/>
  <c r="I634" i="4"/>
  <c r="G634" i="4"/>
  <c r="AA633" i="4"/>
  <c r="Z633" i="4"/>
  <c r="Y633" i="4"/>
  <c r="V633" i="4"/>
  <c r="T633" i="4"/>
  <c r="Q633" i="4"/>
  <c r="P633" i="4"/>
  <c r="N633" i="4"/>
  <c r="M633" i="4"/>
  <c r="L633" i="4"/>
  <c r="K633" i="4"/>
  <c r="J633" i="4"/>
  <c r="I633" i="4"/>
  <c r="G633" i="4"/>
  <c r="AA632" i="4"/>
  <c r="Z632" i="4"/>
  <c r="Y632" i="4"/>
  <c r="V632" i="4"/>
  <c r="T632" i="4"/>
  <c r="Q632" i="4"/>
  <c r="P632" i="4"/>
  <c r="N632" i="4"/>
  <c r="M632" i="4"/>
  <c r="L632" i="4"/>
  <c r="K632" i="4"/>
  <c r="J632" i="4"/>
  <c r="I632" i="4"/>
  <c r="G632" i="4"/>
  <c r="AA631" i="4"/>
  <c r="Z631" i="4"/>
  <c r="Y631" i="4"/>
  <c r="V631" i="4"/>
  <c r="T631" i="4"/>
  <c r="Q631" i="4"/>
  <c r="P631" i="4"/>
  <c r="N631" i="4"/>
  <c r="M631" i="4"/>
  <c r="L631" i="4"/>
  <c r="K631" i="4"/>
  <c r="J631" i="4"/>
  <c r="I631" i="4"/>
  <c r="G631" i="4"/>
  <c r="AA630" i="4"/>
  <c r="Z630" i="4"/>
  <c r="Y630" i="4"/>
  <c r="V630" i="4"/>
  <c r="T630" i="4"/>
  <c r="Q630" i="4"/>
  <c r="P630" i="4"/>
  <c r="N630" i="4"/>
  <c r="M630" i="4"/>
  <c r="L630" i="4"/>
  <c r="K630" i="4"/>
  <c r="J630" i="4"/>
  <c r="I630" i="4"/>
  <c r="G630" i="4"/>
  <c r="AA629" i="4"/>
  <c r="Z629" i="4"/>
  <c r="Y629" i="4"/>
  <c r="V629" i="4"/>
  <c r="T629" i="4"/>
  <c r="Q629" i="4"/>
  <c r="P629" i="4"/>
  <c r="N629" i="4"/>
  <c r="M629" i="4"/>
  <c r="L629" i="4"/>
  <c r="K629" i="4"/>
  <c r="J629" i="4"/>
  <c r="I629" i="4"/>
  <c r="G629" i="4"/>
  <c r="AA628" i="4"/>
  <c r="Z628" i="4"/>
  <c r="Y628" i="4"/>
  <c r="V628" i="4"/>
  <c r="T628" i="4"/>
  <c r="Q628" i="4"/>
  <c r="P628" i="4"/>
  <c r="N628" i="4"/>
  <c r="M628" i="4"/>
  <c r="L628" i="4"/>
  <c r="K628" i="4"/>
  <c r="J628" i="4"/>
  <c r="I628" i="4"/>
  <c r="G628" i="4"/>
  <c r="AA627" i="4"/>
  <c r="Z627" i="4"/>
  <c r="Y627" i="4"/>
  <c r="V627" i="4"/>
  <c r="T627" i="4"/>
  <c r="Q627" i="4"/>
  <c r="P627" i="4"/>
  <c r="N627" i="4"/>
  <c r="M627" i="4"/>
  <c r="L627" i="4"/>
  <c r="K627" i="4"/>
  <c r="J627" i="4"/>
  <c r="I627" i="4"/>
  <c r="G627" i="4"/>
  <c r="AA626" i="4"/>
  <c r="Z626" i="4"/>
  <c r="Y626" i="4"/>
  <c r="V626" i="4"/>
  <c r="T626" i="4"/>
  <c r="Q626" i="4"/>
  <c r="P626" i="4"/>
  <c r="N626" i="4"/>
  <c r="M626" i="4"/>
  <c r="L626" i="4"/>
  <c r="K626" i="4"/>
  <c r="J626" i="4"/>
  <c r="I626" i="4"/>
  <c r="G626" i="4"/>
  <c r="AA625" i="4"/>
  <c r="Z625" i="4"/>
  <c r="Y625" i="4"/>
  <c r="V625" i="4"/>
  <c r="T625" i="4"/>
  <c r="Q625" i="4"/>
  <c r="P625" i="4"/>
  <c r="N625" i="4"/>
  <c r="M625" i="4"/>
  <c r="L625" i="4"/>
  <c r="K625" i="4"/>
  <c r="J625" i="4"/>
  <c r="I625" i="4"/>
  <c r="G625" i="4"/>
  <c r="AA624" i="4"/>
  <c r="Z624" i="4"/>
  <c r="Y624" i="4"/>
  <c r="V624" i="4"/>
  <c r="T624" i="4"/>
  <c r="Q624" i="4"/>
  <c r="P624" i="4"/>
  <c r="N624" i="4"/>
  <c r="M624" i="4"/>
  <c r="L624" i="4"/>
  <c r="K624" i="4"/>
  <c r="J624" i="4"/>
  <c r="I624" i="4"/>
  <c r="G624" i="4"/>
  <c r="AA623" i="4"/>
  <c r="Z623" i="4"/>
  <c r="Y623" i="4"/>
  <c r="V623" i="4"/>
  <c r="T623" i="4"/>
  <c r="Q623" i="4"/>
  <c r="P623" i="4"/>
  <c r="N623" i="4"/>
  <c r="M623" i="4"/>
  <c r="L623" i="4"/>
  <c r="K623" i="4"/>
  <c r="J623" i="4"/>
  <c r="I623" i="4"/>
  <c r="G623" i="4"/>
  <c r="AA622" i="4"/>
  <c r="Z622" i="4"/>
  <c r="Y622" i="4"/>
  <c r="V622" i="4"/>
  <c r="T622" i="4"/>
  <c r="Q622" i="4"/>
  <c r="P622" i="4"/>
  <c r="N622" i="4"/>
  <c r="M622" i="4"/>
  <c r="L622" i="4"/>
  <c r="K622" i="4"/>
  <c r="J622" i="4"/>
  <c r="I622" i="4"/>
  <c r="G622" i="4"/>
  <c r="AA621" i="4"/>
  <c r="Z621" i="4"/>
  <c r="Y621" i="4"/>
  <c r="V621" i="4"/>
  <c r="T621" i="4"/>
  <c r="Q621" i="4"/>
  <c r="P621" i="4"/>
  <c r="N621" i="4"/>
  <c r="M621" i="4"/>
  <c r="L621" i="4"/>
  <c r="K621" i="4"/>
  <c r="J621" i="4"/>
  <c r="I621" i="4"/>
  <c r="G621" i="4"/>
  <c r="AA620" i="4"/>
  <c r="Z620" i="4"/>
  <c r="Y620" i="4"/>
  <c r="V620" i="4"/>
  <c r="T620" i="4"/>
  <c r="Q620" i="4"/>
  <c r="P620" i="4"/>
  <c r="N620" i="4"/>
  <c r="M620" i="4"/>
  <c r="L620" i="4"/>
  <c r="K620" i="4"/>
  <c r="J620" i="4"/>
  <c r="I620" i="4"/>
  <c r="G620" i="4"/>
  <c r="AA619" i="4"/>
  <c r="Z619" i="4"/>
  <c r="Y619" i="4"/>
  <c r="V619" i="4"/>
  <c r="T619" i="4"/>
  <c r="Q619" i="4"/>
  <c r="P619" i="4"/>
  <c r="N619" i="4"/>
  <c r="M619" i="4"/>
  <c r="L619" i="4"/>
  <c r="K619" i="4"/>
  <c r="J619" i="4"/>
  <c r="I619" i="4"/>
  <c r="G619" i="4"/>
  <c r="AA618" i="4"/>
  <c r="Z618" i="4"/>
  <c r="Y618" i="4"/>
  <c r="V618" i="4"/>
  <c r="T618" i="4"/>
  <c r="Q618" i="4"/>
  <c r="P618" i="4"/>
  <c r="N618" i="4"/>
  <c r="M618" i="4"/>
  <c r="L618" i="4"/>
  <c r="K618" i="4"/>
  <c r="J618" i="4"/>
  <c r="I618" i="4"/>
  <c r="G618" i="4"/>
  <c r="AA617" i="4"/>
  <c r="Z617" i="4"/>
  <c r="Y617" i="4"/>
  <c r="V617" i="4"/>
  <c r="T617" i="4"/>
  <c r="Q617" i="4"/>
  <c r="P617" i="4"/>
  <c r="N617" i="4"/>
  <c r="M617" i="4"/>
  <c r="L617" i="4"/>
  <c r="K617" i="4"/>
  <c r="J617" i="4"/>
  <c r="I617" i="4"/>
  <c r="G617" i="4"/>
  <c r="AA616" i="4"/>
  <c r="Z616" i="4"/>
  <c r="Y616" i="4"/>
  <c r="V616" i="4"/>
  <c r="T616" i="4"/>
  <c r="Q616" i="4"/>
  <c r="P616" i="4"/>
  <c r="N616" i="4"/>
  <c r="M616" i="4"/>
  <c r="L616" i="4"/>
  <c r="K616" i="4"/>
  <c r="J616" i="4"/>
  <c r="I616" i="4"/>
  <c r="G616" i="4"/>
  <c r="AA615" i="4"/>
  <c r="Z615" i="4"/>
  <c r="Y615" i="4"/>
  <c r="V615" i="4"/>
  <c r="T615" i="4"/>
  <c r="Q615" i="4"/>
  <c r="P615" i="4"/>
  <c r="N615" i="4"/>
  <c r="M615" i="4"/>
  <c r="L615" i="4"/>
  <c r="K615" i="4"/>
  <c r="J615" i="4"/>
  <c r="I615" i="4"/>
  <c r="G615" i="4"/>
  <c r="AA614" i="4"/>
  <c r="Z614" i="4"/>
  <c r="Y614" i="4"/>
  <c r="V614" i="4"/>
  <c r="T614" i="4"/>
  <c r="Q614" i="4"/>
  <c r="P614" i="4"/>
  <c r="N614" i="4"/>
  <c r="M614" i="4"/>
  <c r="L614" i="4"/>
  <c r="K614" i="4"/>
  <c r="J614" i="4"/>
  <c r="I614" i="4"/>
  <c r="G614" i="4"/>
  <c r="AA613" i="4"/>
  <c r="Z613" i="4"/>
  <c r="Y613" i="4"/>
  <c r="V613" i="4"/>
  <c r="T613" i="4"/>
  <c r="Q613" i="4"/>
  <c r="P613" i="4"/>
  <c r="N613" i="4"/>
  <c r="M613" i="4"/>
  <c r="L613" i="4"/>
  <c r="K613" i="4"/>
  <c r="J613" i="4"/>
  <c r="I613" i="4"/>
  <c r="G613" i="4"/>
  <c r="AA612" i="4"/>
  <c r="Z612" i="4"/>
  <c r="Y612" i="4"/>
  <c r="V612" i="4"/>
  <c r="T612" i="4"/>
  <c r="Q612" i="4"/>
  <c r="P612" i="4"/>
  <c r="N612" i="4"/>
  <c r="M612" i="4"/>
  <c r="L612" i="4"/>
  <c r="K612" i="4"/>
  <c r="J612" i="4"/>
  <c r="I612" i="4"/>
  <c r="G612" i="4"/>
  <c r="AA611" i="4"/>
  <c r="Z611" i="4"/>
  <c r="Y611" i="4"/>
  <c r="V611" i="4"/>
  <c r="T611" i="4"/>
  <c r="Q611" i="4"/>
  <c r="P611" i="4"/>
  <c r="N611" i="4"/>
  <c r="M611" i="4"/>
  <c r="L611" i="4"/>
  <c r="K611" i="4"/>
  <c r="J611" i="4"/>
  <c r="I611" i="4"/>
  <c r="G611" i="4"/>
  <c r="AA610" i="4"/>
  <c r="Z610" i="4"/>
  <c r="Y610" i="4"/>
  <c r="V610" i="4"/>
  <c r="T610" i="4"/>
  <c r="Q610" i="4"/>
  <c r="P610" i="4"/>
  <c r="N610" i="4"/>
  <c r="M610" i="4"/>
  <c r="L610" i="4"/>
  <c r="K610" i="4"/>
  <c r="J610" i="4"/>
  <c r="I610" i="4"/>
  <c r="G610" i="4"/>
  <c r="AA609" i="4"/>
  <c r="Z609" i="4"/>
  <c r="Y609" i="4"/>
  <c r="V609" i="4"/>
  <c r="T609" i="4"/>
  <c r="Q609" i="4"/>
  <c r="P609" i="4"/>
  <c r="N609" i="4"/>
  <c r="M609" i="4"/>
  <c r="L609" i="4"/>
  <c r="K609" i="4"/>
  <c r="J609" i="4"/>
  <c r="I609" i="4"/>
  <c r="G609" i="4"/>
  <c r="AA608" i="4"/>
  <c r="Z608" i="4"/>
  <c r="Y608" i="4"/>
  <c r="V608" i="4"/>
  <c r="T608" i="4"/>
  <c r="Q608" i="4"/>
  <c r="P608" i="4"/>
  <c r="N608" i="4"/>
  <c r="M608" i="4"/>
  <c r="L608" i="4"/>
  <c r="K608" i="4"/>
  <c r="J608" i="4"/>
  <c r="I608" i="4"/>
  <c r="G608" i="4"/>
  <c r="AA607" i="4"/>
  <c r="Z607" i="4"/>
  <c r="Y607" i="4"/>
  <c r="V607" i="4"/>
  <c r="T607" i="4"/>
  <c r="Q607" i="4"/>
  <c r="P607" i="4"/>
  <c r="N607" i="4"/>
  <c r="M607" i="4"/>
  <c r="L607" i="4"/>
  <c r="K607" i="4"/>
  <c r="J607" i="4"/>
  <c r="I607" i="4"/>
  <c r="G607" i="4"/>
  <c r="AA606" i="4"/>
  <c r="Z606" i="4"/>
  <c r="Y606" i="4"/>
  <c r="V606" i="4"/>
  <c r="T606" i="4"/>
  <c r="Q606" i="4"/>
  <c r="P606" i="4"/>
  <c r="N606" i="4"/>
  <c r="M606" i="4"/>
  <c r="L606" i="4"/>
  <c r="K606" i="4"/>
  <c r="J606" i="4"/>
  <c r="I606" i="4"/>
  <c r="G606" i="4"/>
  <c r="AA605" i="4"/>
  <c r="Z605" i="4"/>
  <c r="Y605" i="4"/>
  <c r="V605" i="4"/>
  <c r="T605" i="4"/>
  <c r="Q605" i="4"/>
  <c r="P605" i="4"/>
  <c r="N605" i="4"/>
  <c r="M605" i="4"/>
  <c r="L605" i="4"/>
  <c r="K605" i="4"/>
  <c r="J605" i="4"/>
  <c r="I605" i="4"/>
  <c r="G605" i="4"/>
  <c r="AA604" i="4"/>
  <c r="Z604" i="4"/>
  <c r="Y604" i="4"/>
  <c r="V604" i="4"/>
  <c r="T604" i="4"/>
  <c r="Q604" i="4"/>
  <c r="P604" i="4"/>
  <c r="N604" i="4"/>
  <c r="M604" i="4"/>
  <c r="L604" i="4"/>
  <c r="K604" i="4"/>
  <c r="J604" i="4"/>
  <c r="I604" i="4"/>
  <c r="G604" i="4"/>
  <c r="AA603" i="4"/>
  <c r="Z603" i="4"/>
  <c r="Y603" i="4"/>
  <c r="V603" i="4"/>
  <c r="T603" i="4"/>
  <c r="Q603" i="4"/>
  <c r="P603" i="4"/>
  <c r="N603" i="4"/>
  <c r="M603" i="4"/>
  <c r="L603" i="4"/>
  <c r="K603" i="4"/>
  <c r="J603" i="4"/>
  <c r="I603" i="4"/>
  <c r="G603" i="4"/>
  <c r="AA602" i="4"/>
  <c r="Z602" i="4"/>
  <c r="Y602" i="4"/>
  <c r="V602" i="4"/>
  <c r="T602" i="4"/>
  <c r="Q602" i="4"/>
  <c r="P602" i="4"/>
  <c r="N602" i="4"/>
  <c r="M602" i="4"/>
  <c r="L602" i="4"/>
  <c r="K602" i="4"/>
  <c r="J602" i="4"/>
  <c r="I602" i="4"/>
  <c r="G602" i="4"/>
  <c r="AA601" i="4"/>
  <c r="Z601" i="4"/>
  <c r="Y601" i="4"/>
  <c r="V601" i="4"/>
  <c r="T601" i="4"/>
  <c r="Q601" i="4"/>
  <c r="P601" i="4"/>
  <c r="N601" i="4"/>
  <c r="M601" i="4"/>
  <c r="L601" i="4"/>
  <c r="K601" i="4"/>
  <c r="J601" i="4"/>
  <c r="I601" i="4"/>
  <c r="G601" i="4"/>
  <c r="AA600" i="4"/>
  <c r="Z600" i="4"/>
  <c r="Y600" i="4"/>
  <c r="V600" i="4"/>
  <c r="T600" i="4"/>
  <c r="Q600" i="4"/>
  <c r="P600" i="4"/>
  <c r="N600" i="4"/>
  <c r="M600" i="4"/>
  <c r="L600" i="4"/>
  <c r="K600" i="4"/>
  <c r="J600" i="4"/>
  <c r="I600" i="4"/>
  <c r="G600" i="4"/>
  <c r="AA599" i="4"/>
  <c r="Z599" i="4"/>
  <c r="Y599" i="4"/>
  <c r="V599" i="4"/>
  <c r="T599" i="4"/>
  <c r="Q599" i="4"/>
  <c r="P599" i="4"/>
  <c r="N599" i="4"/>
  <c r="M599" i="4"/>
  <c r="L599" i="4"/>
  <c r="K599" i="4"/>
  <c r="J599" i="4"/>
  <c r="I599" i="4"/>
  <c r="G599" i="4"/>
  <c r="AA598" i="4"/>
  <c r="Z598" i="4"/>
  <c r="Y598" i="4"/>
  <c r="V598" i="4"/>
  <c r="T598" i="4"/>
  <c r="Q598" i="4"/>
  <c r="P598" i="4"/>
  <c r="N598" i="4"/>
  <c r="M598" i="4"/>
  <c r="L598" i="4"/>
  <c r="K598" i="4"/>
  <c r="J598" i="4"/>
  <c r="I598" i="4"/>
  <c r="G598" i="4"/>
  <c r="AA597" i="4"/>
  <c r="Z597" i="4"/>
  <c r="Y597" i="4"/>
  <c r="V597" i="4"/>
  <c r="T597" i="4"/>
  <c r="Q597" i="4"/>
  <c r="P597" i="4"/>
  <c r="N597" i="4"/>
  <c r="M597" i="4"/>
  <c r="L597" i="4"/>
  <c r="K597" i="4"/>
  <c r="J597" i="4"/>
  <c r="I597" i="4"/>
  <c r="G597" i="4"/>
  <c r="AA596" i="4"/>
  <c r="Z596" i="4"/>
  <c r="Y596" i="4"/>
  <c r="V596" i="4"/>
  <c r="T596" i="4"/>
  <c r="Q596" i="4"/>
  <c r="P596" i="4"/>
  <c r="N596" i="4"/>
  <c r="M596" i="4"/>
  <c r="L596" i="4"/>
  <c r="K596" i="4"/>
  <c r="J596" i="4"/>
  <c r="I596" i="4"/>
  <c r="G596" i="4"/>
  <c r="AA595" i="4"/>
  <c r="Z595" i="4"/>
  <c r="Y595" i="4"/>
  <c r="V595" i="4"/>
  <c r="T595" i="4"/>
  <c r="Q595" i="4"/>
  <c r="P595" i="4"/>
  <c r="N595" i="4"/>
  <c r="M595" i="4"/>
  <c r="L595" i="4"/>
  <c r="K595" i="4"/>
  <c r="J595" i="4"/>
  <c r="I595" i="4"/>
  <c r="G595" i="4"/>
  <c r="AA594" i="4"/>
  <c r="Z594" i="4"/>
  <c r="Y594" i="4"/>
  <c r="V594" i="4"/>
  <c r="T594" i="4"/>
  <c r="Q594" i="4"/>
  <c r="P594" i="4"/>
  <c r="N594" i="4"/>
  <c r="M594" i="4"/>
  <c r="L594" i="4"/>
  <c r="K594" i="4"/>
  <c r="J594" i="4"/>
  <c r="I594" i="4"/>
  <c r="G594" i="4"/>
  <c r="AA593" i="4"/>
  <c r="Z593" i="4"/>
  <c r="Y593" i="4"/>
  <c r="V593" i="4"/>
  <c r="T593" i="4"/>
  <c r="Q593" i="4"/>
  <c r="P593" i="4"/>
  <c r="N593" i="4"/>
  <c r="M593" i="4"/>
  <c r="L593" i="4"/>
  <c r="K593" i="4"/>
  <c r="J593" i="4"/>
  <c r="I593" i="4"/>
  <c r="G593" i="4"/>
  <c r="AA592" i="4"/>
  <c r="Z592" i="4"/>
  <c r="Y592" i="4"/>
  <c r="V592" i="4"/>
  <c r="T592" i="4"/>
  <c r="Q592" i="4"/>
  <c r="P592" i="4"/>
  <c r="N592" i="4"/>
  <c r="M592" i="4"/>
  <c r="L592" i="4"/>
  <c r="K592" i="4"/>
  <c r="J592" i="4"/>
  <c r="I592" i="4"/>
  <c r="G592" i="4"/>
  <c r="AA591" i="4"/>
  <c r="Z591" i="4"/>
  <c r="Y591" i="4"/>
  <c r="V591" i="4"/>
  <c r="T591" i="4"/>
  <c r="Q591" i="4"/>
  <c r="P591" i="4"/>
  <c r="N591" i="4"/>
  <c r="M591" i="4"/>
  <c r="L591" i="4"/>
  <c r="K591" i="4"/>
  <c r="J591" i="4"/>
  <c r="I591" i="4"/>
  <c r="G591" i="4"/>
  <c r="W589" i="4"/>
  <c r="AA584" i="4"/>
  <c r="Z584" i="4"/>
  <c r="Y584" i="4"/>
  <c r="X584" i="4"/>
  <c r="W584" i="4"/>
  <c r="V584" i="4"/>
  <c r="R584" i="4"/>
  <c r="Q584" i="4"/>
  <c r="P584" i="4"/>
  <c r="O584" i="4"/>
  <c r="N584" i="4"/>
  <c r="M584" i="4"/>
  <c r="L584" i="4"/>
  <c r="K584" i="4"/>
  <c r="J584" i="4"/>
  <c r="I584" i="4"/>
  <c r="G584" i="4"/>
  <c r="E584" i="4"/>
  <c r="AA583" i="4"/>
  <c r="Z583" i="4"/>
  <c r="Y583" i="4"/>
  <c r="V583" i="4"/>
  <c r="T583" i="4"/>
  <c r="Q583" i="4"/>
  <c r="P583" i="4"/>
  <c r="N583" i="4"/>
  <c r="M583" i="4"/>
  <c r="L583" i="4"/>
  <c r="K583" i="4"/>
  <c r="J583" i="4"/>
  <c r="I583" i="4"/>
  <c r="G583" i="4"/>
  <c r="AA582" i="4"/>
  <c r="Z582" i="4"/>
  <c r="Y582" i="4"/>
  <c r="V582" i="4"/>
  <c r="T582" i="4"/>
  <c r="Q582" i="4"/>
  <c r="P582" i="4"/>
  <c r="N582" i="4"/>
  <c r="M582" i="4"/>
  <c r="L582" i="4"/>
  <c r="K582" i="4"/>
  <c r="J582" i="4"/>
  <c r="I582" i="4"/>
  <c r="G582" i="4"/>
  <c r="AA581" i="4"/>
  <c r="Z581" i="4"/>
  <c r="Y581" i="4"/>
  <c r="V581" i="4"/>
  <c r="T581" i="4"/>
  <c r="Q581" i="4"/>
  <c r="P581" i="4"/>
  <c r="N581" i="4"/>
  <c r="M581" i="4"/>
  <c r="L581" i="4"/>
  <c r="K581" i="4"/>
  <c r="J581" i="4"/>
  <c r="I581" i="4"/>
  <c r="G581" i="4"/>
  <c r="AA580" i="4"/>
  <c r="Z580" i="4"/>
  <c r="Y580" i="4"/>
  <c r="V580" i="4"/>
  <c r="T580" i="4"/>
  <c r="Q580" i="4"/>
  <c r="P580" i="4"/>
  <c r="N580" i="4"/>
  <c r="M580" i="4"/>
  <c r="L580" i="4"/>
  <c r="K580" i="4"/>
  <c r="J580" i="4"/>
  <c r="I580" i="4"/>
  <c r="G580" i="4"/>
  <c r="AA579" i="4"/>
  <c r="Z579" i="4"/>
  <c r="Y579" i="4"/>
  <c r="V579" i="4"/>
  <c r="T579" i="4"/>
  <c r="Q579" i="4"/>
  <c r="P579" i="4"/>
  <c r="N579" i="4"/>
  <c r="M579" i="4"/>
  <c r="L579" i="4"/>
  <c r="K579" i="4"/>
  <c r="J579" i="4"/>
  <c r="I579" i="4"/>
  <c r="G579" i="4"/>
  <c r="AA578" i="4"/>
  <c r="Z578" i="4"/>
  <c r="Y578" i="4"/>
  <c r="V578" i="4"/>
  <c r="T578" i="4"/>
  <c r="Q578" i="4"/>
  <c r="P578" i="4"/>
  <c r="N578" i="4"/>
  <c r="M578" i="4"/>
  <c r="L578" i="4"/>
  <c r="K578" i="4"/>
  <c r="J578" i="4"/>
  <c r="I578" i="4"/>
  <c r="G578" i="4"/>
  <c r="AA577" i="4"/>
  <c r="Z577" i="4"/>
  <c r="Y577" i="4"/>
  <c r="V577" i="4"/>
  <c r="T577" i="4"/>
  <c r="Q577" i="4"/>
  <c r="P577" i="4"/>
  <c r="N577" i="4"/>
  <c r="M577" i="4"/>
  <c r="L577" i="4"/>
  <c r="K577" i="4"/>
  <c r="J577" i="4"/>
  <c r="I577" i="4"/>
  <c r="G577" i="4"/>
  <c r="AA576" i="4"/>
  <c r="Z576" i="4"/>
  <c r="Y576" i="4"/>
  <c r="V576" i="4"/>
  <c r="T576" i="4"/>
  <c r="Q576" i="4"/>
  <c r="P576" i="4"/>
  <c r="N576" i="4"/>
  <c r="M576" i="4"/>
  <c r="L576" i="4"/>
  <c r="K576" i="4"/>
  <c r="J576" i="4"/>
  <c r="I576" i="4"/>
  <c r="G576" i="4"/>
  <c r="AA575" i="4"/>
  <c r="Z575" i="4"/>
  <c r="Y575" i="4"/>
  <c r="V575" i="4"/>
  <c r="T575" i="4"/>
  <c r="Q575" i="4"/>
  <c r="P575" i="4"/>
  <c r="N575" i="4"/>
  <c r="M575" i="4"/>
  <c r="L575" i="4"/>
  <c r="K575" i="4"/>
  <c r="J575" i="4"/>
  <c r="I575" i="4"/>
  <c r="G575" i="4"/>
  <c r="AA574" i="4"/>
  <c r="Z574" i="4"/>
  <c r="Y574" i="4"/>
  <c r="V574" i="4"/>
  <c r="T574" i="4"/>
  <c r="Q574" i="4"/>
  <c r="P574" i="4"/>
  <c r="N574" i="4"/>
  <c r="M574" i="4"/>
  <c r="L574" i="4"/>
  <c r="K574" i="4"/>
  <c r="J574" i="4"/>
  <c r="I574" i="4"/>
  <c r="G574" i="4"/>
  <c r="AA573" i="4"/>
  <c r="Z573" i="4"/>
  <c r="Y573" i="4"/>
  <c r="V573" i="4"/>
  <c r="T573" i="4"/>
  <c r="Q573" i="4"/>
  <c r="P573" i="4"/>
  <c r="N573" i="4"/>
  <c r="M573" i="4"/>
  <c r="L573" i="4"/>
  <c r="K573" i="4"/>
  <c r="J573" i="4"/>
  <c r="I573" i="4"/>
  <c r="G573" i="4"/>
  <c r="AA572" i="4"/>
  <c r="Z572" i="4"/>
  <c r="Y572" i="4"/>
  <c r="V572" i="4"/>
  <c r="T572" i="4"/>
  <c r="Q572" i="4"/>
  <c r="P572" i="4"/>
  <c r="N572" i="4"/>
  <c r="M572" i="4"/>
  <c r="L572" i="4"/>
  <c r="K572" i="4"/>
  <c r="J572" i="4"/>
  <c r="I572" i="4"/>
  <c r="G572" i="4"/>
  <c r="AA571" i="4"/>
  <c r="Z571" i="4"/>
  <c r="Y571" i="4"/>
  <c r="V571" i="4"/>
  <c r="T571" i="4"/>
  <c r="Q571" i="4"/>
  <c r="P571" i="4"/>
  <c r="N571" i="4"/>
  <c r="M571" i="4"/>
  <c r="L571" i="4"/>
  <c r="K571" i="4"/>
  <c r="J571" i="4"/>
  <c r="I571" i="4"/>
  <c r="G571" i="4"/>
  <c r="AA570" i="4"/>
  <c r="Z570" i="4"/>
  <c r="Y570" i="4"/>
  <c r="V570" i="4"/>
  <c r="T570" i="4"/>
  <c r="Q570" i="4"/>
  <c r="P570" i="4"/>
  <c r="N570" i="4"/>
  <c r="M570" i="4"/>
  <c r="L570" i="4"/>
  <c r="K570" i="4"/>
  <c r="J570" i="4"/>
  <c r="I570" i="4"/>
  <c r="G570" i="4"/>
  <c r="AA569" i="4"/>
  <c r="Z569" i="4"/>
  <c r="Y569" i="4"/>
  <c r="V569" i="4"/>
  <c r="T569" i="4"/>
  <c r="Q569" i="4"/>
  <c r="P569" i="4"/>
  <c r="N569" i="4"/>
  <c r="M569" i="4"/>
  <c r="L569" i="4"/>
  <c r="K569" i="4"/>
  <c r="J569" i="4"/>
  <c r="I569" i="4"/>
  <c r="G569" i="4"/>
  <c r="AA568" i="4"/>
  <c r="Z568" i="4"/>
  <c r="Y568" i="4"/>
  <c r="V568" i="4"/>
  <c r="T568" i="4"/>
  <c r="Q568" i="4"/>
  <c r="P568" i="4"/>
  <c r="N568" i="4"/>
  <c r="M568" i="4"/>
  <c r="L568" i="4"/>
  <c r="K568" i="4"/>
  <c r="J568" i="4"/>
  <c r="I568" i="4"/>
  <c r="G568" i="4"/>
  <c r="AA567" i="4"/>
  <c r="Z567" i="4"/>
  <c r="Y567" i="4"/>
  <c r="V567" i="4"/>
  <c r="T567" i="4"/>
  <c r="Q567" i="4"/>
  <c r="P567" i="4"/>
  <c r="N567" i="4"/>
  <c r="M567" i="4"/>
  <c r="L567" i="4"/>
  <c r="K567" i="4"/>
  <c r="J567" i="4"/>
  <c r="I567" i="4"/>
  <c r="G567" i="4"/>
  <c r="AA566" i="4"/>
  <c r="Z566" i="4"/>
  <c r="Y566" i="4"/>
  <c r="V566" i="4"/>
  <c r="T566" i="4"/>
  <c r="Q566" i="4"/>
  <c r="P566" i="4"/>
  <c r="N566" i="4"/>
  <c r="M566" i="4"/>
  <c r="L566" i="4"/>
  <c r="K566" i="4"/>
  <c r="J566" i="4"/>
  <c r="I566" i="4"/>
  <c r="G566" i="4"/>
  <c r="AA565" i="4"/>
  <c r="Z565" i="4"/>
  <c r="Y565" i="4"/>
  <c r="V565" i="4"/>
  <c r="T565" i="4"/>
  <c r="Q565" i="4"/>
  <c r="P565" i="4"/>
  <c r="N565" i="4"/>
  <c r="M565" i="4"/>
  <c r="L565" i="4"/>
  <c r="K565" i="4"/>
  <c r="J565" i="4"/>
  <c r="I565" i="4"/>
  <c r="G565" i="4"/>
  <c r="AA564" i="4"/>
  <c r="Z564" i="4"/>
  <c r="Y564" i="4"/>
  <c r="V564" i="4"/>
  <c r="T564" i="4"/>
  <c r="Q564" i="4"/>
  <c r="P564" i="4"/>
  <c r="N564" i="4"/>
  <c r="M564" i="4"/>
  <c r="L564" i="4"/>
  <c r="K564" i="4"/>
  <c r="J564" i="4"/>
  <c r="I564" i="4"/>
  <c r="G564" i="4"/>
  <c r="AA563" i="4"/>
  <c r="Z563" i="4"/>
  <c r="Y563" i="4"/>
  <c r="V563" i="4"/>
  <c r="T563" i="4"/>
  <c r="Q563" i="4"/>
  <c r="P563" i="4"/>
  <c r="N563" i="4"/>
  <c r="M563" i="4"/>
  <c r="L563" i="4"/>
  <c r="K563" i="4"/>
  <c r="J563" i="4"/>
  <c r="I563" i="4"/>
  <c r="G563" i="4"/>
  <c r="AA562" i="4"/>
  <c r="Z562" i="4"/>
  <c r="Y562" i="4"/>
  <c r="V562" i="4"/>
  <c r="T562" i="4"/>
  <c r="Q562" i="4"/>
  <c r="P562" i="4"/>
  <c r="N562" i="4"/>
  <c r="M562" i="4"/>
  <c r="L562" i="4"/>
  <c r="K562" i="4"/>
  <c r="J562" i="4"/>
  <c r="I562" i="4"/>
  <c r="G562" i="4"/>
  <c r="AA561" i="4"/>
  <c r="Z561" i="4"/>
  <c r="Y561" i="4"/>
  <c r="V561" i="4"/>
  <c r="T561" i="4"/>
  <c r="Q561" i="4"/>
  <c r="P561" i="4"/>
  <c r="N561" i="4"/>
  <c r="M561" i="4"/>
  <c r="L561" i="4"/>
  <c r="K561" i="4"/>
  <c r="J561" i="4"/>
  <c r="I561" i="4"/>
  <c r="G561" i="4"/>
  <c r="AA560" i="4"/>
  <c r="Z560" i="4"/>
  <c r="Y560" i="4"/>
  <c r="V560" i="4"/>
  <c r="T560" i="4"/>
  <c r="Q560" i="4"/>
  <c r="P560" i="4"/>
  <c r="N560" i="4"/>
  <c r="M560" i="4"/>
  <c r="L560" i="4"/>
  <c r="K560" i="4"/>
  <c r="J560" i="4"/>
  <c r="I560" i="4"/>
  <c r="G560" i="4"/>
  <c r="AA559" i="4"/>
  <c r="Z559" i="4"/>
  <c r="Y559" i="4"/>
  <c r="V559" i="4"/>
  <c r="T559" i="4"/>
  <c r="Q559" i="4"/>
  <c r="P559" i="4"/>
  <c r="N559" i="4"/>
  <c r="M559" i="4"/>
  <c r="L559" i="4"/>
  <c r="K559" i="4"/>
  <c r="J559" i="4"/>
  <c r="I559" i="4"/>
  <c r="G559" i="4"/>
  <c r="AA558" i="4"/>
  <c r="Z558" i="4"/>
  <c r="Y558" i="4"/>
  <c r="V558" i="4"/>
  <c r="T558" i="4"/>
  <c r="Q558" i="4"/>
  <c r="P558" i="4"/>
  <c r="N558" i="4"/>
  <c r="M558" i="4"/>
  <c r="L558" i="4"/>
  <c r="K558" i="4"/>
  <c r="J558" i="4"/>
  <c r="I558" i="4"/>
  <c r="G558" i="4"/>
  <c r="AA557" i="4"/>
  <c r="Z557" i="4"/>
  <c r="Y557" i="4"/>
  <c r="V557" i="4"/>
  <c r="T557" i="4"/>
  <c r="Q557" i="4"/>
  <c r="P557" i="4"/>
  <c r="N557" i="4"/>
  <c r="M557" i="4"/>
  <c r="L557" i="4"/>
  <c r="K557" i="4"/>
  <c r="J557" i="4"/>
  <c r="I557" i="4"/>
  <c r="G557" i="4"/>
  <c r="AA556" i="4"/>
  <c r="Z556" i="4"/>
  <c r="Y556" i="4"/>
  <c r="V556" i="4"/>
  <c r="T556" i="4"/>
  <c r="Q556" i="4"/>
  <c r="P556" i="4"/>
  <c r="N556" i="4"/>
  <c r="M556" i="4"/>
  <c r="L556" i="4"/>
  <c r="K556" i="4"/>
  <c r="J556" i="4"/>
  <c r="I556" i="4"/>
  <c r="G556" i="4"/>
  <c r="AA555" i="4"/>
  <c r="Z555" i="4"/>
  <c r="Y555" i="4"/>
  <c r="V555" i="4"/>
  <c r="T555" i="4"/>
  <c r="Q555" i="4"/>
  <c r="P555" i="4"/>
  <c r="N555" i="4"/>
  <c r="M555" i="4"/>
  <c r="L555" i="4"/>
  <c r="K555" i="4"/>
  <c r="J555" i="4"/>
  <c r="I555" i="4"/>
  <c r="G555" i="4"/>
  <c r="AA554" i="4"/>
  <c r="Z554" i="4"/>
  <c r="Y554" i="4"/>
  <c r="V554" i="4"/>
  <c r="T554" i="4"/>
  <c r="Q554" i="4"/>
  <c r="P554" i="4"/>
  <c r="N554" i="4"/>
  <c r="M554" i="4"/>
  <c r="L554" i="4"/>
  <c r="K554" i="4"/>
  <c r="J554" i="4"/>
  <c r="I554" i="4"/>
  <c r="G554" i="4"/>
  <c r="AA553" i="4"/>
  <c r="Z553" i="4"/>
  <c r="Y553" i="4"/>
  <c r="V553" i="4"/>
  <c r="T553" i="4"/>
  <c r="Q553" i="4"/>
  <c r="P553" i="4"/>
  <c r="N553" i="4"/>
  <c r="M553" i="4"/>
  <c r="L553" i="4"/>
  <c r="K553" i="4"/>
  <c r="J553" i="4"/>
  <c r="I553" i="4"/>
  <c r="G553" i="4"/>
  <c r="AA552" i="4"/>
  <c r="Z552" i="4"/>
  <c r="Y552" i="4"/>
  <c r="V552" i="4"/>
  <c r="T552" i="4"/>
  <c r="Q552" i="4"/>
  <c r="P552" i="4"/>
  <c r="N552" i="4"/>
  <c r="M552" i="4"/>
  <c r="L552" i="4"/>
  <c r="K552" i="4"/>
  <c r="J552" i="4"/>
  <c r="I552" i="4"/>
  <c r="G552" i="4"/>
  <c r="AA551" i="4"/>
  <c r="Z551" i="4"/>
  <c r="Y551" i="4"/>
  <c r="V551" i="4"/>
  <c r="T551" i="4"/>
  <c r="Q551" i="4"/>
  <c r="P551" i="4"/>
  <c r="N551" i="4"/>
  <c r="M551" i="4"/>
  <c r="L551" i="4"/>
  <c r="K551" i="4"/>
  <c r="J551" i="4"/>
  <c r="I551" i="4"/>
  <c r="G551" i="4"/>
  <c r="AA550" i="4"/>
  <c r="Z550" i="4"/>
  <c r="Y550" i="4"/>
  <c r="V550" i="4"/>
  <c r="T550" i="4"/>
  <c r="Q550" i="4"/>
  <c r="P550" i="4"/>
  <c r="N550" i="4"/>
  <c r="M550" i="4"/>
  <c r="L550" i="4"/>
  <c r="K550" i="4"/>
  <c r="J550" i="4"/>
  <c r="I550" i="4"/>
  <c r="G550" i="4"/>
  <c r="AA549" i="4"/>
  <c r="Z549" i="4"/>
  <c r="Y549" i="4"/>
  <c r="V549" i="4"/>
  <c r="T549" i="4"/>
  <c r="Q549" i="4"/>
  <c r="P549" i="4"/>
  <c r="N549" i="4"/>
  <c r="M549" i="4"/>
  <c r="L549" i="4"/>
  <c r="K549" i="4"/>
  <c r="J549" i="4"/>
  <c r="I549" i="4"/>
  <c r="G549" i="4"/>
  <c r="AA548" i="4"/>
  <c r="Z548" i="4"/>
  <c r="Y548" i="4"/>
  <c r="V548" i="4"/>
  <c r="T548" i="4"/>
  <c r="Q548" i="4"/>
  <c r="P548" i="4"/>
  <c r="N548" i="4"/>
  <c r="M548" i="4"/>
  <c r="L548" i="4"/>
  <c r="K548" i="4"/>
  <c r="J548" i="4"/>
  <c r="I548" i="4"/>
  <c r="G548" i="4"/>
  <c r="AA547" i="4"/>
  <c r="Z547" i="4"/>
  <c r="Y547" i="4"/>
  <c r="V547" i="4"/>
  <c r="T547" i="4"/>
  <c r="Q547" i="4"/>
  <c r="P547" i="4"/>
  <c r="N547" i="4"/>
  <c r="M547" i="4"/>
  <c r="L547" i="4"/>
  <c r="K547" i="4"/>
  <c r="J547" i="4"/>
  <c r="I547" i="4"/>
  <c r="G547" i="4"/>
  <c r="AA546" i="4"/>
  <c r="Z546" i="4"/>
  <c r="Y546" i="4"/>
  <c r="V546" i="4"/>
  <c r="T546" i="4"/>
  <c r="Q546" i="4"/>
  <c r="P546" i="4"/>
  <c r="N546" i="4"/>
  <c r="M546" i="4"/>
  <c r="L546" i="4"/>
  <c r="K546" i="4"/>
  <c r="J546" i="4"/>
  <c r="I546" i="4"/>
  <c r="G546" i="4"/>
  <c r="AA545" i="4"/>
  <c r="Z545" i="4"/>
  <c r="Y545" i="4"/>
  <c r="V545" i="4"/>
  <c r="T545" i="4"/>
  <c r="Q545" i="4"/>
  <c r="P545" i="4"/>
  <c r="N545" i="4"/>
  <c r="M545" i="4"/>
  <c r="L545" i="4"/>
  <c r="K545" i="4"/>
  <c r="J545" i="4"/>
  <c r="I545" i="4"/>
  <c r="G545" i="4"/>
  <c r="AA544" i="4"/>
  <c r="Z544" i="4"/>
  <c r="Y544" i="4"/>
  <c r="V544" i="4"/>
  <c r="T544" i="4"/>
  <c r="Q544" i="4"/>
  <c r="P544" i="4"/>
  <c r="N544" i="4"/>
  <c r="M544" i="4"/>
  <c r="L544" i="4"/>
  <c r="K544" i="4"/>
  <c r="J544" i="4"/>
  <c r="I544" i="4"/>
  <c r="G544" i="4"/>
  <c r="AA543" i="4"/>
  <c r="Z543" i="4"/>
  <c r="Y543" i="4"/>
  <c r="V543" i="4"/>
  <c r="T543" i="4"/>
  <c r="Q543" i="4"/>
  <c r="P543" i="4"/>
  <c r="N543" i="4"/>
  <c r="M543" i="4"/>
  <c r="L543" i="4"/>
  <c r="K543" i="4"/>
  <c r="J543" i="4"/>
  <c r="I543" i="4"/>
  <c r="G543" i="4"/>
  <c r="AA542" i="4"/>
  <c r="Z542" i="4"/>
  <c r="Y542" i="4"/>
  <c r="V542" i="4"/>
  <c r="T542" i="4"/>
  <c r="Q542" i="4"/>
  <c r="P542" i="4"/>
  <c r="N542" i="4"/>
  <c r="M542" i="4"/>
  <c r="L542" i="4"/>
  <c r="K542" i="4"/>
  <c r="J542" i="4"/>
  <c r="I542" i="4"/>
  <c r="G542" i="4"/>
  <c r="AA541" i="4"/>
  <c r="Z541" i="4"/>
  <c r="Y541" i="4"/>
  <c r="V541" i="4"/>
  <c r="T541" i="4"/>
  <c r="Q541" i="4"/>
  <c r="P541" i="4"/>
  <c r="N541" i="4"/>
  <c r="M541" i="4"/>
  <c r="L541" i="4"/>
  <c r="K541" i="4"/>
  <c r="J541" i="4"/>
  <c r="I541" i="4"/>
  <c r="G541" i="4"/>
  <c r="AA540" i="4"/>
  <c r="Z540" i="4"/>
  <c r="Y540" i="4"/>
  <c r="V540" i="4"/>
  <c r="T540" i="4"/>
  <c r="Q540" i="4"/>
  <c r="P540" i="4"/>
  <c r="N540" i="4"/>
  <c r="M540" i="4"/>
  <c r="L540" i="4"/>
  <c r="K540" i="4"/>
  <c r="J540" i="4"/>
  <c r="I540" i="4"/>
  <c r="G540" i="4"/>
  <c r="AA539" i="4"/>
  <c r="Z539" i="4"/>
  <c r="Y539" i="4"/>
  <c r="V539" i="4"/>
  <c r="T539" i="4"/>
  <c r="Q539" i="4"/>
  <c r="P539" i="4"/>
  <c r="N539" i="4"/>
  <c r="M539" i="4"/>
  <c r="L539" i="4"/>
  <c r="K539" i="4"/>
  <c r="J539" i="4"/>
  <c r="I539" i="4"/>
  <c r="G539" i="4"/>
  <c r="AA538" i="4"/>
  <c r="Z538" i="4"/>
  <c r="Y538" i="4"/>
  <c r="V538" i="4"/>
  <c r="T538" i="4"/>
  <c r="Q538" i="4"/>
  <c r="P538" i="4"/>
  <c r="N538" i="4"/>
  <c r="M538" i="4"/>
  <c r="L538" i="4"/>
  <c r="K538" i="4"/>
  <c r="J538" i="4"/>
  <c r="I538" i="4"/>
  <c r="G538" i="4"/>
  <c r="AA537" i="4"/>
  <c r="Z537" i="4"/>
  <c r="Y537" i="4"/>
  <c r="V537" i="4"/>
  <c r="T537" i="4"/>
  <c r="Q537" i="4"/>
  <c r="P537" i="4"/>
  <c r="N537" i="4"/>
  <c r="M537" i="4"/>
  <c r="L537" i="4"/>
  <c r="K537" i="4"/>
  <c r="J537" i="4"/>
  <c r="I537" i="4"/>
  <c r="G537" i="4"/>
  <c r="AA536" i="4"/>
  <c r="Z536" i="4"/>
  <c r="Y536" i="4"/>
  <c r="V536" i="4"/>
  <c r="T536" i="4"/>
  <c r="Q536" i="4"/>
  <c r="P536" i="4"/>
  <c r="N536" i="4"/>
  <c r="M536" i="4"/>
  <c r="L536" i="4"/>
  <c r="K536" i="4"/>
  <c r="J536" i="4"/>
  <c r="I536" i="4"/>
  <c r="G536" i="4"/>
  <c r="AA535" i="4"/>
  <c r="Z535" i="4"/>
  <c r="Y535" i="4"/>
  <c r="V535" i="4"/>
  <c r="T535" i="4"/>
  <c r="Q535" i="4"/>
  <c r="P535" i="4"/>
  <c r="N535" i="4"/>
  <c r="M535" i="4"/>
  <c r="L535" i="4"/>
  <c r="K535" i="4"/>
  <c r="J535" i="4"/>
  <c r="I535" i="4"/>
  <c r="G535" i="4"/>
  <c r="AA534" i="4"/>
  <c r="Z534" i="4"/>
  <c r="Y534" i="4"/>
  <c r="V534" i="4"/>
  <c r="T534" i="4"/>
  <c r="Q534" i="4"/>
  <c r="P534" i="4"/>
  <c r="N534" i="4"/>
  <c r="M534" i="4"/>
  <c r="L534" i="4"/>
  <c r="K534" i="4"/>
  <c r="J534" i="4"/>
  <c r="I534" i="4"/>
  <c r="G534" i="4"/>
  <c r="AA533" i="4"/>
  <c r="Z533" i="4"/>
  <c r="Y533" i="4"/>
  <c r="V533" i="4"/>
  <c r="T533" i="4"/>
  <c r="Q533" i="4"/>
  <c r="P533" i="4"/>
  <c r="N533" i="4"/>
  <c r="M533" i="4"/>
  <c r="L533" i="4"/>
  <c r="K533" i="4"/>
  <c r="J533" i="4"/>
  <c r="I533" i="4"/>
  <c r="G533" i="4"/>
  <c r="AA532" i="4"/>
  <c r="Z532" i="4"/>
  <c r="Y532" i="4"/>
  <c r="V532" i="4"/>
  <c r="T532" i="4"/>
  <c r="Q532" i="4"/>
  <c r="P532" i="4"/>
  <c r="N532" i="4"/>
  <c r="M532" i="4"/>
  <c r="L532" i="4"/>
  <c r="K532" i="4"/>
  <c r="J532" i="4"/>
  <c r="I532" i="4"/>
  <c r="G532" i="4"/>
  <c r="AA531" i="4"/>
  <c r="Z531" i="4"/>
  <c r="Y531" i="4"/>
  <c r="V531" i="4"/>
  <c r="T531" i="4"/>
  <c r="Q531" i="4"/>
  <c r="P531" i="4"/>
  <c r="N531" i="4"/>
  <c r="M531" i="4"/>
  <c r="L531" i="4"/>
  <c r="K531" i="4"/>
  <c r="J531" i="4"/>
  <c r="I531" i="4"/>
  <c r="G531" i="4"/>
  <c r="AA530" i="4"/>
  <c r="Z530" i="4"/>
  <c r="Y530" i="4"/>
  <c r="V530" i="4"/>
  <c r="T530" i="4"/>
  <c r="Q530" i="4"/>
  <c r="P530" i="4"/>
  <c r="N530" i="4"/>
  <c r="M530" i="4"/>
  <c r="L530" i="4"/>
  <c r="K530" i="4"/>
  <c r="J530" i="4"/>
  <c r="I530" i="4"/>
  <c r="G530" i="4"/>
  <c r="AA529" i="4"/>
  <c r="Z529" i="4"/>
  <c r="Y529" i="4"/>
  <c r="V529" i="4"/>
  <c r="T529" i="4"/>
  <c r="Q529" i="4"/>
  <c r="P529" i="4"/>
  <c r="N529" i="4"/>
  <c r="M529" i="4"/>
  <c r="L529" i="4"/>
  <c r="K529" i="4"/>
  <c r="J529" i="4"/>
  <c r="I529" i="4"/>
  <c r="G529" i="4"/>
  <c r="AA528" i="4"/>
  <c r="Z528" i="4"/>
  <c r="Y528" i="4"/>
  <c r="V528" i="4"/>
  <c r="T528" i="4"/>
  <c r="Q528" i="4"/>
  <c r="P528" i="4"/>
  <c r="N528" i="4"/>
  <c r="M528" i="4"/>
  <c r="L528" i="4"/>
  <c r="K528" i="4"/>
  <c r="J528" i="4"/>
  <c r="I528" i="4"/>
  <c r="G528" i="4"/>
  <c r="AA527" i="4"/>
  <c r="Z527" i="4"/>
  <c r="Y527" i="4"/>
  <c r="V527" i="4"/>
  <c r="T527" i="4"/>
  <c r="Q527" i="4"/>
  <c r="P527" i="4"/>
  <c r="N527" i="4"/>
  <c r="M527" i="4"/>
  <c r="L527" i="4"/>
  <c r="K527" i="4"/>
  <c r="J527" i="4"/>
  <c r="I527" i="4"/>
  <c r="G527" i="4"/>
  <c r="AA526" i="4"/>
  <c r="Z526" i="4"/>
  <c r="Y526" i="4"/>
  <c r="V526" i="4"/>
  <c r="T526" i="4"/>
  <c r="Q526" i="4"/>
  <c r="P526" i="4"/>
  <c r="N526" i="4"/>
  <c r="M526" i="4"/>
  <c r="L526" i="4"/>
  <c r="K526" i="4"/>
  <c r="J526" i="4"/>
  <c r="I526" i="4"/>
  <c r="G526" i="4"/>
  <c r="AA525" i="4"/>
  <c r="Z525" i="4"/>
  <c r="Y525" i="4"/>
  <c r="V525" i="4"/>
  <c r="T525" i="4"/>
  <c r="Q525" i="4"/>
  <c r="P525" i="4"/>
  <c r="N525" i="4"/>
  <c r="M525" i="4"/>
  <c r="L525" i="4"/>
  <c r="K525" i="4"/>
  <c r="J525" i="4"/>
  <c r="I525" i="4"/>
  <c r="G525" i="4"/>
  <c r="AA524" i="4"/>
  <c r="Z524" i="4"/>
  <c r="Y524" i="4"/>
  <c r="V524" i="4"/>
  <c r="T524" i="4"/>
  <c r="Q524" i="4"/>
  <c r="P524" i="4"/>
  <c r="N524" i="4"/>
  <c r="M524" i="4"/>
  <c r="L524" i="4"/>
  <c r="K524" i="4"/>
  <c r="J524" i="4"/>
  <c r="I524" i="4"/>
  <c r="G524" i="4"/>
  <c r="AA523" i="4"/>
  <c r="Z523" i="4"/>
  <c r="Y523" i="4"/>
  <c r="V523" i="4"/>
  <c r="T523" i="4"/>
  <c r="Q523" i="4"/>
  <c r="P523" i="4"/>
  <c r="N523" i="4"/>
  <c r="M523" i="4"/>
  <c r="L523" i="4"/>
  <c r="K523" i="4"/>
  <c r="J523" i="4"/>
  <c r="I523" i="4"/>
  <c r="G523" i="4"/>
  <c r="AA522" i="4"/>
  <c r="Z522" i="4"/>
  <c r="Y522" i="4"/>
  <c r="V522" i="4"/>
  <c r="T522" i="4"/>
  <c r="Q522" i="4"/>
  <c r="P522" i="4"/>
  <c r="N522" i="4"/>
  <c r="M522" i="4"/>
  <c r="L522" i="4"/>
  <c r="K522" i="4"/>
  <c r="J522" i="4"/>
  <c r="I522" i="4"/>
  <c r="G522" i="4"/>
  <c r="AA521" i="4"/>
  <c r="Z521" i="4"/>
  <c r="Y521" i="4"/>
  <c r="V521" i="4"/>
  <c r="T521" i="4"/>
  <c r="Q521" i="4"/>
  <c r="P521" i="4"/>
  <c r="N521" i="4"/>
  <c r="M521" i="4"/>
  <c r="L521" i="4"/>
  <c r="K521" i="4"/>
  <c r="J521" i="4"/>
  <c r="I521" i="4"/>
  <c r="G521" i="4"/>
  <c r="AA520" i="4"/>
  <c r="Z520" i="4"/>
  <c r="Y520" i="4"/>
  <c r="V520" i="4"/>
  <c r="T520" i="4"/>
  <c r="Q520" i="4"/>
  <c r="P520" i="4"/>
  <c r="N520" i="4"/>
  <c r="M520" i="4"/>
  <c r="L520" i="4"/>
  <c r="K520" i="4"/>
  <c r="J520" i="4"/>
  <c r="I520" i="4"/>
  <c r="G520" i="4"/>
  <c r="AA519" i="4"/>
  <c r="Z519" i="4"/>
  <c r="Y519" i="4"/>
  <c r="V519" i="4"/>
  <c r="T519" i="4"/>
  <c r="Q519" i="4"/>
  <c r="P519" i="4"/>
  <c r="N519" i="4"/>
  <c r="M519" i="4"/>
  <c r="L519" i="4"/>
  <c r="K519" i="4"/>
  <c r="J519" i="4"/>
  <c r="I519" i="4"/>
  <c r="G519" i="4"/>
  <c r="AA518" i="4"/>
  <c r="Z518" i="4"/>
  <c r="Y518" i="4"/>
  <c r="V518" i="4"/>
  <c r="T518" i="4"/>
  <c r="Q518" i="4"/>
  <c r="P518" i="4"/>
  <c r="N518" i="4"/>
  <c r="M518" i="4"/>
  <c r="L518" i="4"/>
  <c r="K518" i="4"/>
  <c r="J518" i="4"/>
  <c r="I518" i="4"/>
  <c r="G518" i="4"/>
  <c r="AA517" i="4"/>
  <c r="Z517" i="4"/>
  <c r="Y517" i="4"/>
  <c r="V517" i="4"/>
  <c r="T517" i="4"/>
  <c r="Q517" i="4"/>
  <c r="P517" i="4"/>
  <c r="N517" i="4"/>
  <c r="M517" i="4"/>
  <c r="L517" i="4"/>
  <c r="K517" i="4"/>
  <c r="J517" i="4"/>
  <c r="I517" i="4"/>
  <c r="G517" i="4"/>
  <c r="AA516" i="4"/>
  <c r="Z516" i="4"/>
  <c r="Y516" i="4"/>
  <c r="V516" i="4"/>
  <c r="T516" i="4"/>
  <c r="Q516" i="4"/>
  <c r="P516" i="4"/>
  <c r="N516" i="4"/>
  <c r="M516" i="4"/>
  <c r="L516" i="4"/>
  <c r="K516" i="4"/>
  <c r="J516" i="4"/>
  <c r="I516" i="4"/>
  <c r="G516" i="4"/>
  <c r="AA515" i="4"/>
  <c r="Z515" i="4"/>
  <c r="Y515" i="4"/>
  <c r="V515" i="4"/>
  <c r="T515" i="4"/>
  <c r="Q515" i="4"/>
  <c r="P515" i="4"/>
  <c r="N515" i="4"/>
  <c r="M515" i="4"/>
  <c r="L515" i="4"/>
  <c r="K515" i="4"/>
  <c r="J515" i="4"/>
  <c r="I515" i="4"/>
  <c r="G515" i="4"/>
  <c r="AA514" i="4"/>
  <c r="Z514" i="4"/>
  <c r="Y514" i="4"/>
  <c r="V514" i="4"/>
  <c r="T514" i="4"/>
  <c r="Q514" i="4"/>
  <c r="P514" i="4"/>
  <c r="N514" i="4"/>
  <c r="M514" i="4"/>
  <c r="L514" i="4"/>
  <c r="K514" i="4"/>
  <c r="J514" i="4"/>
  <c r="I514" i="4"/>
  <c r="G514" i="4"/>
  <c r="AA513" i="4"/>
  <c r="Z513" i="4"/>
  <c r="Y513" i="4"/>
  <c r="V513" i="4"/>
  <c r="T513" i="4"/>
  <c r="Q513" i="4"/>
  <c r="P513" i="4"/>
  <c r="N513" i="4"/>
  <c r="M513" i="4"/>
  <c r="L513" i="4"/>
  <c r="K513" i="4"/>
  <c r="J513" i="4"/>
  <c r="I513" i="4"/>
  <c r="G513" i="4"/>
  <c r="AA512" i="4"/>
  <c r="Z512" i="4"/>
  <c r="Y512" i="4"/>
  <c r="V512" i="4"/>
  <c r="T512" i="4"/>
  <c r="Q512" i="4"/>
  <c r="P512" i="4"/>
  <c r="N512" i="4"/>
  <c r="M512" i="4"/>
  <c r="L512" i="4"/>
  <c r="K512" i="4"/>
  <c r="J512" i="4"/>
  <c r="I512" i="4"/>
  <c r="G512" i="4"/>
  <c r="W510" i="4"/>
  <c r="AA505" i="4"/>
  <c r="Z505" i="4"/>
  <c r="Y505" i="4"/>
  <c r="X505" i="4"/>
  <c r="W505" i="4"/>
  <c r="V505" i="4"/>
  <c r="R505" i="4"/>
  <c r="Q505" i="4"/>
  <c r="P505" i="4"/>
  <c r="O505" i="4"/>
  <c r="N505" i="4"/>
  <c r="M505" i="4"/>
  <c r="L505" i="4"/>
  <c r="K505" i="4"/>
  <c r="J505" i="4"/>
  <c r="I505" i="4"/>
  <c r="G505" i="4"/>
  <c r="E505" i="4"/>
  <c r="AA504" i="4"/>
  <c r="Z504" i="4"/>
  <c r="Y504" i="4"/>
  <c r="V504" i="4"/>
  <c r="T504" i="4"/>
  <c r="Q504" i="4"/>
  <c r="P504" i="4"/>
  <c r="N504" i="4"/>
  <c r="M504" i="4"/>
  <c r="L504" i="4"/>
  <c r="K504" i="4"/>
  <c r="J504" i="4"/>
  <c r="I504" i="4"/>
  <c r="G504" i="4"/>
  <c r="AA503" i="4"/>
  <c r="Z503" i="4"/>
  <c r="Y503" i="4"/>
  <c r="V503" i="4"/>
  <c r="T503" i="4"/>
  <c r="Q503" i="4"/>
  <c r="P503" i="4"/>
  <c r="N503" i="4"/>
  <c r="M503" i="4"/>
  <c r="L503" i="4"/>
  <c r="K503" i="4"/>
  <c r="J503" i="4"/>
  <c r="I503" i="4"/>
  <c r="G503" i="4"/>
  <c r="AA502" i="4"/>
  <c r="Z502" i="4"/>
  <c r="Y502" i="4"/>
  <c r="V502" i="4"/>
  <c r="T502" i="4"/>
  <c r="Q502" i="4"/>
  <c r="P502" i="4"/>
  <c r="N502" i="4"/>
  <c r="M502" i="4"/>
  <c r="L502" i="4"/>
  <c r="K502" i="4"/>
  <c r="J502" i="4"/>
  <c r="I502" i="4"/>
  <c r="G502" i="4"/>
  <c r="AA501" i="4"/>
  <c r="Z501" i="4"/>
  <c r="Y501" i="4"/>
  <c r="V501" i="4"/>
  <c r="T501" i="4"/>
  <c r="Q501" i="4"/>
  <c r="P501" i="4"/>
  <c r="N501" i="4"/>
  <c r="M501" i="4"/>
  <c r="L501" i="4"/>
  <c r="K501" i="4"/>
  <c r="J501" i="4"/>
  <c r="I501" i="4"/>
  <c r="G501" i="4"/>
  <c r="AA500" i="4"/>
  <c r="Z500" i="4"/>
  <c r="Y500" i="4"/>
  <c r="V500" i="4"/>
  <c r="T500" i="4"/>
  <c r="Q500" i="4"/>
  <c r="P500" i="4"/>
  <c r="N500" i="4"/>
  <c r="M500" i="4"/>
  <c r="L500" i="4"/>
  <c r="K500" i="4"/>
  <c r="J500" i="4"/>
  <c r="I500" i="4"/>
  <c r="G500" i="4"/>
  <c r="AA499" i="4"/>
  <c r="Z499" i="4"/>
  <c r="Y499" i="4"/>
  <c r="V499" i="4"/>
  <c r="T499" i="4"/>
  <c r="Q499" i="4"/>
  <c r="P499" i="4"/>
  <c r="N499" i="4"/>
  <c r="M499" i="4"/>
  <c r="L499" i="4"/>
  <c r="K499" i="4"/>
  <c r="J499" i="4"/>
  <c r="I499" i="4"/>
  <c r="G499" i="4"/>
  <c r="AA498" i="4"/>
  <c r="Z498" i="4"/>
  <c r="Y498" i="4"/>
  <c r="V498" i="4"/>
  <c r="T498" i="4"/>
  <c r="Q498" i="4"/>
  <c r="P498" i="4"/>
  <c r="N498" i="4"/>
  <c r="M498" i="4"/>
  <c r="L498" i="4"/>
  <c r="K498" i="4"/>
  <c r="J498" i="4"/>
  <c r="I498" i="4"/>
  <c r="G498" i="4"/>
  <c r="AA497" i="4"/>
  <c r="Z497" i="4"/>
  <c r="Y497" i="4"/>
  <c r="V497" i="4"/>
  <c r="T497" i="4"/>
  <c r="Q497" i="4"/>
  <c r="P497" i="4"/>
  <c r="N497" i="4"/>
  <c r="M497" i="4"/>
  <c r="L497" i="4"/>
  <c r="K497" i="4"/>
  <c r="J497" i="4"/>
  <c r="I497" i="4"/>
  <c r="G497" i="4"/>
  <c r="AA496" i="4"/>
  <c r="Z496" i="4"/>
  <c r="Y496" i="4"/>
  <c r="V496" i="4"/>
  <c r="T496" i="4"/>
  <c r="Q496" i="4"/>
  <c r="P496" i="4"/>
  <c r="N496" i="4"/>
  <c r="M496" i="4"/>
  <c r="L496" i="4"/>
  <c r="K496" i="4"/>
  <c r="J496" i="4"/>
  <c r="I496" i="4"/>
  <c r="G496" i="4"/>
  <c r="AA495" i="4"/>
  <c r="Z495" i="4"/>
  <c r="Y495" i="4"/>
  <c r="V495" i="4"/>
  <c r="T495" i="4"/>
  <c r="Q495" i="4"/>
  <c r="P495" i="4"/>
  <c r="N495" i="4"/>
  <c r="M495" i="4"/>
  <c r="L495" i="4"/>
  <c r="K495" i="4"/>
  <c r="J495" i="4"/>
  <c r="I495" i="4"/>
  <c r="G495" i="4"/>
  <c r="AA494" i="4"/>
  <c r="Z494" i="4"/>
  <c r="Y494" i="4"/>
  <c r="V494" i="4"/>
  <c r="T494" i="4"/>
  <c r="Q494" i="4"/>
  <c r="P494" i="4"/>
  <c r="N494" i="4"/>
  <c r="M494" i="4"/>
  <c r="L494" i="4"/>
  <c r="K494" i="4"/>
  <c r="J494" i="4"/>
  <c r="I494" i="4"/>
  <c r="G494" i="4"/>
  <c r="AA493" i="4"/>
  <c r="Z493" i="4"/>
  <c r="Y493" i="4"/>
  <c r="V493" i="4"/>
  <c r="T493" i="4"/>
  <c r="Q493" i="4"/>
  <c r="P493" i="4"/>
  <c r="N493" i="4"/>
  <c r="M493" i="4"/>
  <c r="L493" i="4"/>
  <c r="K493" i="4"/>
  <c r="J493" i="4"/>
  <c r="I493" i="4"/>
  <c r="G493" i="4"/>
  <c r="AA492" i="4"/>
  <c r="Z492" i="4"/>
  <c r="Y492" i="4"/>
  <c r="V492" i="4"/>
  <c r="T492" i="4"/>
  <c r="Q492" i="4"/>
  <c r="P492" i="4"/>
  <c r="N492" i="4"/>
  <c r="M492" i="4"/>
  <c r="L492" i="4"/>
  <c r="K492" i="4"/>
  <c r="J492" i="4"/>
  <c r="I492" i="4"/>
  <c r="G492" i="4"/>
  <c r="AA491" i="4"/>
  <c r="Z491" i="4"/>
  <c r="Y491" i="4"/>
  <c r="V491" i="4"/>
  <c r="T491" i="4"/>
  <c r="Q491" i="4"/>
  <c r="P491" i="4"/>
  <c r="N491" i="4"/>
  <c r="M491" i="4"/>
  <c r="L491" i="4"/>
  <c r="K491" i="4"/>
  <c r="J491" i="4"/>
  <c r="I491" i="4"/>
  <c r="G491" i="4"/>
  <c r="AA490" i="4"/>
  <c r="Z490" i="4"/>
  <c r="Y490" i="4"/>
  <c r="V490" i="4"/>
  <c r="T490" i="4"/>
  <c r="Q490" i="4"/>
  <c r="P490" i="4"/>
  <c r="N490" i="4"/>
  <c r="M490" i="4"/>
  <c r="L490" i="4"/>
  <c r="K490" i="4"/>
  <c r="J490" i="4"/>
  <c r="I490" i="4"/>
  <c r="G490" i="4"/>
  <c r="AA489" i="4"/>
  <c r="Z489" i="4"/>
  <c r="Y489" i="4"/>
  <c r="V489" i="4"/>
  <c r="T489" i="4"/>
  <c r="Q489" i="4"/>
  <c r="P489" i="4"/>
  <c r="N489" i="4"/>
  <c r="M489" i="4"/>
  <c r="L489" i="4"/>
  <c r="K489" i="4"/>
  <c r="J489" i="4"/>
  <c r="I489" i="4"/>
  <c r="G489" i="4"/>
  <c r="AA488" i="4"/>
  <c r="Z488" i="4"/>
  <c r="Y488" i="4"/>
  <c r="V488" i="4"/>
  <c r="T488" i="4"/>
  <c r="Q488" i="4"/>
  <c r="P488" i="4"/>
  <c r="N488" i="4"/>
  <c r="M488" i="4"/>
  <c r="L488" i="4"/>
  <c r="K488" i="4"/>
  <c r="J488" i="4"/>
  <c r="I488" i="4"/>
  <c r="G488" i="4"/>
  <c r="AA487" i="4"/>
  <c r="Z487" i="4"/>
  <c r="Y487" i="4"/>
  <c r="V487" i="4"/>
  <c r="T487" i="4"/>
  <c r="Q487" i="4"/>
  <c r="P487" i="4"/>
  <c r="N487" i="4"/>
  <c r="M487" i="4"/>
  <c r="L487" i="4"/>
  <c r="K487" i="4"/>
  <c r="J487" i="4"/>
  <c r="I487" i="4"/>
  <c r="G487" i="4"/>
  <c r="AA486" i="4"/>
  <c r="Z486" i="4"/>
  <c r="Y486" i="4"/>
  <c r="V486" i="4"/>
  <c r="T486" i="4"/>
  <c r="Q486" i="4"/>
  <c r="P486" i="4"/>
  <c r="N486" i="4"/>
  <c r="M486" i="4"/>
  <c r="L486" i="4"/>
  <c r="K486" i="4"/>
  <c r="J486" i="4"/>
  <c r="I486" i="4"/>
  <c r="G486" i="4"/>
  <c r="AA485" i="4"/>
  <c r="Z485" i="4"/>
  <c r="Y485" i="4"/>
  <c r="V485" i="4"/>
  <c r="T485" i="4"/>
  <c r="Q485" i="4"/>
  <c r="P485" i="4"/>
  <c r="N485" i="4"/>
  <c r="M485" i="4"/>
  <c r="L485" i="4"/>
  <c r="K485" i="4"/>
  <c r="J485" i="4"/>
  <c r="I485" i="4"/>
  <c r="G485" i="4"/>
  <c r="AA484" i="4"/>
  <c r="Z484" i="4"/>
  <c r="Y484" i="4"/>
  <c r="V484" i="4"/>
  <c r="T484" i="4"/>
  <c r="Q484" i="4"/>
  <c r="P484" i="4"/>
  <c r="N484" i="4"/>
  <c r="M484" i="4"/>
  <c r="L484" i="4"/>
  <c r="K484" i="4"/>
  <c r="J484" i="4"/>
  <c r="I484" i="4"/>
  <c r="G484" i="4"/>
  <c r="AA483" i="4"/>
  <c r="Z483" i="4"/>
  <c r="Y483" i="4"/>
  <c r="V483" i="4"/>
  <c r="T483" i="4"/>
  <c r="Q483" i="4"/>
  <c r="P483" i="4"/>
  <c r="N483" i="4"/>
  <c r="M483" i="4"/>
  <c r="L483" i="4"/>
  <c r="K483" i="4"/>
  <c r="J483" i="4"/>
  <c r="I483" i="4"/>
  <c r="G483" i="4"/>
  <c r="AA482" i="4"/>
  <c r="Z482" i="4"/>
  <c r="Y482" i="4"/>
  <c r="V482" i="4"/>
  <c r="T482" i="4"/>
  <c r="Q482" i="4"/>
  <c r="P482" i="4"/>
  <c r="N482" i="4"/>
  <c r="M482" i="4"/>
  <c r="L482" i="4"/>
  <c r="K482" i="4"/>
  <c r="J482" i="4"/>
  <c r="I482" i="4"/>
  <c r="G482" i="4"/>
  <c r="AA481" i="4"/>
  <c r="Z481" i="4"/>
  <c r="Y481" i="4"/>
  <c r="V481" i="4"/>
  <c r="T481" i="4"/>
  <c r="Q481" i="4"/>
  <c r="P481" i="4"/>
  <c r="N481" i="4"/>
  <c r="M481" i="4"/>
  <c r="L481" i="4"/>
  <c r="K481" i="4"/>
  <c r="J481" i="4"/>
  <c r="I481" i="4"/>
  <c r="G481" i="4"/>
  <c r="AA480" i="4"/>
  <c r="Z480" i="4"/>
  <c r="Y480" i="4"/>
  <c r="V480" i="4"/>
  <c r="T480" i="4"/>
  <c r="Q480" i="4"/>
  <c r="P480" i="4"/>
  <c r="N480" i="4"/>
  <c r="M480" i="4"/>
  <c r="L480" i="4"/>
  <c r="K480" i="4"/>
  <c r="J480" i="4"/>
  <c r="I480" i="4"/>
  <c r="G480" i="4"/>
  <c r="AA479" i="4"/>
  <c r="Z479" i="4"/>
  <c r="Y479" i="4"/>
  <c r="V479" i="4"/>
  <c r="T479" i="4"/>
  <c r="Q479" i="4"/>
  <c r="P479" i="4"/>
  <c r="N479" i="4"/>
  <c r="M479" i="4"/>
  <c r="L479" i="4"/>
  <c r="K479" i="4"/>
  <c r="J479" i="4"/>
  <c r="I479" i="4"/>
  <c r="G479" i="4"/>
  <c r="AA478" i="4"/>
  <c r="Z478" i="4"/>
  <c r="Y478" i="4"/>
  <c r="V478" i="4"/>
  <c r="T478" i="4"/>
  <c r="Q478" i="4"/>
  <c r="P478" i="4"/>
  <c r="N478" i="4"/>
  <c r="M478" i="4"/>
  <c r="L478" i="4"/>
  <c r="K478" i="4"/>
  <c r="J478" i="4"/>
  <c r="I478" i="4"/>
  <c r="G478" i="4"/>
  <c r="AA477" i="4"/>
  <c r="Z477" i="4"/>
  <c r="Y477" i="4"/>
  <c r="V477" i="4"/>
  <c r="T477" i="4"/>
  <c r="Q477" i="4"/>
  <c r="P477" i="4"/>
  <c r="N477" i="4"/>
  <c r="M477" i="4"/>
  <c r="L477" i="4"/>
  <c r="K477" i="4"/>
  <c r="J477" i="4"/>
  <c r="I477" i="4"/>
  <c r="G477" i="4"/>
  <c r="AA476" i="4"/>
  <c r="Z476" i="4"/>
  <c r="Y476" i="4"/>
  <c r="V476" i="4"/>
  <c r="T476" i="4"/>
  <c r="Q476" i="4"/>
  <c r="P476" i="4"/>
  <c r="N476" i="4"/>
  <c r="M476" i="4"/>
  <c r="L476" i="4"/>
  <c r="K476" i="4"/>
  <c r="J476" i="4"/>
  <c r="I476" i="4"/>
  <c r="G476" i="4"/>
  <c r="AA475" i="4"/>
  <c r="Z475" i="4"/>
  <c r="Y475" i="4"/>
  <c r="V475" i="4"/>
  <c r="T475" i="4"/>
  <c r="Q475" i="4"/>
  <c r="P475" i="4"/>
  <c r="N475" i="4"/>
  <c r="M475" i="4"/>
  <c r="L475" i="4"/>
  <c r="K475" i="4"/>
  <c r="J475" i="4"/>
  <c r="I475" i="4"/>
  <c r="G475" i="4"/>
  <c r="AA474" i="4"/>
  <c r="Z474" i="4"/>
  <c r="Y474" i="4"/>
  <c r="V474" i="4"/>
  <c r="T474" i="4"/>
  <c r="Q474" i="4"/>
  <c r="P474" i="4"/>
  <c r="N474" i="4"/>
  <c r="M474" i="4"/>
  <c r="L474" i="4"/>
  <c r="K474" i="4"/>
  <c r="J474" i="4"/>
  <c r="I474" i="4"/>
  <c r="G474" i="4"/>
  <c r="AA473" i="4"/>
  <c r="Z473" i="4"/>
  <c r="Y473" i="4"/>
  <c r="V473" i="4"/>
  <c r="T473" i="4"/>
  <c r="Q473" i="4"/>
  <c r="P473" i="4"/>
  <c r="N473" i="4"/>
  <c r="M473" i="4"/>
  <c r="L473" i="4"/>
  <c r="K473" i="4"/>
  <c r="J473" i="4"/>
  <c r="I473" i="4"/>
  <c r="G473" i="4"/>
  <c r="AA472" i="4"/>
  <c r="Z472" i="4"/>
  <c r="Y472" i="4"/>
  <c r="V472" i="4"/>
  <c r="T472" i="4"/>
  <c r="Q472" i="4"/>
  <c r="P472" i="4"/>
  <c r="N472" i="4"/>
  <c r="M472" i="4"/>
  <c r="L472" i="4"/>
  <c r="K472" i="4"/>
  <c r="J472" i="4"/>
  <c r="I472" i="4"/>
  <c r="G472" i="4"/>
  <c r="AA471" i="4"/>
  <c r="Z471" i="4"/>
  <c r="Y471" i="4"/>
  <c r="V471" i="4"/>
  <c r="T471" i="4"/>
  <c r="Q471" i="4"/>
  <c r="P471" i="4"/>
  <c r="N471" i="4"/>
  <c r="M471" i="4"/>
  <c r="L471" i="4"/>
  <c r="K471" i="4"/>
  <c r="J471" i="4"/>
  <c r="I471" i="4"/>
  <c r="G471" i="4"/>
  <c r="AA470" i="4"/>
  <c r="Z470" i="4"/>
  <c r="Y470" i="4"/>
  <c r="V470" i="4"/>
  <c r="T470" i="4"/>
  <c r="Q470" i="4"/>
  <c r="P470" i="4"/>
  <c r="N470" i="4"/>
  <c r="M470" i="4"/>
  <c r="L470" i="4"/>
  <c r="K470" i="4"/>
  <c r="J470" i="4"/>
  <c r="I470" i="4"/>
  <c r="G470" i="4"/>
  <c r="AA469" i="4"/>
  <c r="Z469" i="4"/>
  <c r="Y469" i="4"/>
  <c r="V469" i="4"/>
  <c r="T469" i="4"/>
  <c r="Q469" i="4"/>
  <c r="P469" i="4"/>
  <c r="N469" i="4"/>
  <c r="M469" i="4"/>
  <c r="L469" i="4"/>
  <c r="K469" i="4"/>
  <c r="J469" i="4"/>
  <c r="I469" i="4"/>
  <c r="G469" i="4"/>
  <c r="AA468" i="4"/>
  <c r="Z468" i="4"/>
  <c r="Y468" i="4"/>
  <c r="V468" i="4"/>
  <c r="T468" i="4"/>
  <c r="Q468" i="4"/>
  <c r="P468" i="4"/>
  <c r="N468" i="4"/>
  <c r="M468" i="4"/>
  <c r="L468" i="4"/>
  <c r="K468" i="4"/>
  <c r="J468" i="4"/>
  <c r="I468" i="4"/>
  <c r="G468" i="4"/>
  <c r="AA467" i="4"/>
  <c r="Z467" i="4"/>
  <c r="Y467" i="4"/>
  <c r="V467" i="4"/>
  <c r="T467" i="4"/>
  <c r="Q467" i="4"/>
  <c r="P467" i="4"/>
  <c r="N467" i="4"/>
  <c r="M467" i="4"/>
  <c r="L467" i="4"/>
  <c r="K467" i="4"/>
  <c r="J467" i="4"/>
  <c r="I467" i="4"/>
  <c r="G467" i="4"/>
  <c r="AA466" i="4"/>
  <c r="Z466" i="4"/>
  <c r="Y466" i="4"/>
  <c r="V466" i="4"/>
  <c r="T466" i="4"/>
  <c r="Q466" i="4"/>
  <c r="P466" i="4"/>
  <c r="N466" i="4"/>
  <c r="M466" i="4"/>
  <c r="L466" i="4"/>
  <c r="K466" i="4"/>
  <c r="J466" i="4"/>
  <c r="I466" i="4"/>
  <c r="G466" i="4"/>
  <c r="AA465" i="4"/>
  <c r="Z465" i="4"/>
  <c r="Y465" i="4"/>
  <c r="V465" i="4"/>
  <c r="T465" i="4"/>
  <c r="Q465" i="4"/>
  <c r="P465" i="4"/>
  <c r="N465" i="4"/>
  <c r="M465" i="4"/>
  <c r="L465" i="4"/>
  <c r="K465" i="4"/>
  <c r="J465" i="4"/>
  <c r="I465" i="4"/>
  <c r="G465" i="4"/>
  <c r="AA464" i="4"/>
  <c r="Z464" i="4"/>
  <c r="Y464" i="4"/>
  <c r="V464" i="4"/>
  <c r="T464" i="4"/>
  <c r="Q464" i="4"/>
  <c r="P464" i="4"/>
  <c r="N464" i="4"/>
  <c r="M464" i="4"/>
  <c r="L464" i="4"/>
  <c r="K464" i="4"/>
  <c r="J464" i="4"/>
  <c r="I464" i="4"/>
  <c r="G464" i="4"/>
  <c r="AA463" i="4"/>
  <c r="Z463" i="4"/>
  <c r="Y463" i="4"/>
  <c r="V463" i="4"/>
  <c r="T463" i="4"/>
  <c r="Q463" i="4"/>
  <c r="P463" i="4"/>
  <c r="N463" i="4"/>
  <c r="M463" i="4"/>
  <c r="L463" i="4"/>
  <c r="K463" i="4"/>
  <c r="J463" i="4"/>
  <c r="I463" i="4"/>
  <c r="G463" i="4"/>
  <c r="AA462" i="4"/>
  <c r="Z462" i="4"/>
  <c r="Y462" i="4"/>
  <c r="V462" i="4"/>
  <c r="T462" i="4"/>
  <c r="Q462" i="4"/>
  <c r="P462" i="4"/>
  <c r="N462" i="4"/>
  <c r="M462" i="4"/>
  <c r="L462" i="4"/>
  <c r="K462" i="4"/>
  <c r="J462" i="4"/>
  <c r="I462" i="4"/>
  <c r="G462" i="4"/>
  <c r="AA461" i="4"/>
  <c r="Z461" i="4"/>
  <c r="Y461" i="4"/>
  <c r="V461" i="4"/>
  <c r="T461" i="4"/>
  <c r="Q461" i="4"/>
  <c r="P461" i="4"/>
  <c r="N461" i="4"/>
  <c r="M461" i="4"/>
  <c r="L461" i="4"/>
  <c r="K461" i="4"/>
  <c r="J461" i="4"/>
  <c r="I461" i="4"/>
  <c r="G461" i="4"/>
  <c r="AA460" i="4"/>
  <c r="Z460" i="4"/>
  <c r="Y460" i="4"/>
  <c r="V460" i="4"/>
  <c r="T460" i="4"/>
  <c r="Q460" i="4"/>
  <c r="P460" i="4"/>
  <c r="N460" i="4"/>
  <c r="M460" i="4"/>
  <c r="L460" i="4"/>
  <c r="K460" i="4"/>
  <c r="J460" i="4"/>
  <c r="I460" i="4"/>
  <c r="G460" i="4"/>
  <c r="AA459" i="4"/>
  <c r="Z459" i="4"/>
  <c r="Y459" i="4"/>
  <c r="V459" i="4"/>
  <c r="T459" i="4"/>
  <c r="Q459" i="4"/>
  <c r="P459" i="4"/>
  <c r="N459" i="4"/>
  <c r="M459" i="4"/>
  <c r="L459" i="4"/>
  <c r="K459" i="4"/>
  <c r="J459" i="4"/>
  <c r="I459" i="4"/>
  <c r="G459" i="4"/>
  <c r="AA458" i="4"/>
  <c r="Z458" i="4"/>
  <c r="Y458" i="4"/>
  <c r="V458" i="4"/>
  <c r="T458" i="4"/>
  <c r="Q458" i="4"/>
  <c r="P458" i="4"/>
  <c r="N458" i="4"/>
  <c r="M458" i="4"/>
  <c r="L458" i="4"/>
  <c r="K458" i="4"/>
  <c r="J458" i="4"/>
  <c r="I458" i="4"/>
  <c r="G458" i="4"/>
  <c r="AA457" i="4"/>
  <c r="Z457" i="4"/>
  <c r="Y457" i="4"/>
  <c r="V457" i="4"/>
  <c r="T457" i="4"/>
  <c r="Q457" i="4"/>
  <c r="P457" i="4"/>
  <c r="N457" i="4"/>
  <c r="M457" i="4"/>
  <c r="L457" i="4"/>
  <c r="K457" i="4"/>
  <c r="J457" i="4"/>
  <c r="I457" i="4"/>
  <c r="G457" i="4"/>
  <c r="AA456" i="4"/>
  <c r="Z456" i="4"/>
  <c r="Y456" i="4"/>
  <c r="V456" i="4"/>
  <c r="T456" i="4"/>
  <c r="Q456" i="4"/>
  <c r="P456" i="4"/>
  <c r="N456" i="4"/>
  <c r="M456" i="4"/>
  <c r="L456" i="4"/>
  <c r="K456" i="4"/>
  <c r="J456" i="4"/>
  <c r="I456" i="4"/>
  <c r="G456" i="4"/>
  <c r="AA455" i="4"/>
  <c r="Z455" i="4"/>
  <c r="Y455" i="4"/>
  <c r="V455" i="4"/>
  <c r="T455" i="4"/>
  <c r="Q455" i="4"/>
  <c r="P455" i="4"/>
  <c r="N455" i="4"/>
  <c r="M455" i="4"/>
  <c r="L455" i="4"/>
  <c r="K455" i="4"/>
  <c r="J455" i="4"/>
  <c r="I455" i="4"/>
  <c r="G455" i="4"/>
  <c r="AA454" i="4"/>
  <c r="Z454" i="4"/>
  <c r="Y454" i="4"/>
  <c r="V454" i="4"/>
  <c r="T454" i="4"/>
  <c r="Q454" i="4"/>
  <c r="P454" i="4"/>
  <c r="N454" i="4"/>
  <c r="M454" i="4"/>
  <c r="L454" i="4"/>
  <c r="K454" i="4"/>
  <c r="J454" i="4"/>
  <c r="I454" i="4"/>
  <c r="G454" i="4"/>
  <c r="AA453" i="4"/>
  <c r="Z453" i="4"/>
  <c r="Y453" i="4"/>
  <c r="V453" i="4"/>
  <c r="T453" i="4"/>
  <c r="Q453" i="4"/>
  <c r="P453" i="4"/>
  <c r="N453" i="4"/>
  <c r="M453" i="4"/>
  <c r="L453" i="4"/>
  <c r="K453" i="4"/>
  <c r="J453" i="4"/>
  <c r="I453" i="4"/>
  <c r="G453" i="4"/>
  <c r="AA452" i="4"/>
  <c r="Z452" i="4"/>
  <c r="Y452" i="4"/>
  <c r="V452" i="4"/>
  <c r="T452" i="4"/>
  <c r="Q452" i="4"/>
  <c r="P452" i="4"/>
  <c r="N452" i="4"/>
  <c r="M452" i="4"/>
  <c r="L452" i="4"/>
  <c r="K452" i="4"/>
  <c r="J452" i="4"/>
  <c r="I452" i="4"/>
  <c r="G452" i="4"/>
  <c r="AA451" i="4"/>
  <c r="Z451" i="4"/>
  <c r="Y451" i="4"/>
  <c r="V451" i="4"/>
  <c r="T451" i="4"/>
  <c r="Q451" i="4"/>
  <c r="P451" i="4"/>
  <c r="N451" i="4"/>
  <c r="M451" i="4"/>
  <c r="L451" i="4"/>
  <c r="K451" i="4"/>
  <c r="J451" i="4"/>
  <c r="I451" i="4"/>
  <c r="G451" i="4"/>
  <c r="AA450" i="4"/>
  <c r="Z450" i="4"/>
  <c r="Y450" i="4"/>
  <c r="V450" i="4"/>
  <c r="T450" i="4"/>
  <c r="Q450" i="4"/>
  <c r="P450" i="4"/>
  <c r="N450" i="4"/>
  <c r="M450" i="4"/>
  <c r="L450" i="4"/>
  <c r="K450" i="4"/>
  <c r="J450" i="4"/>
  <c r="I450" i="4"/>
  <c r="G450" i="4"/>
  <c r="AA449" i="4"/>
  <c r="Z449" i="4"/>
  <c r="Y449" i="4"/>
  <c r="V449" i="4"/>
  <c r="T449" i="4"/>
  <c r="Q449" i="4"/>
  <c r="P449" i="4"/>
  <c r="N449" i="4"/>
  <c r="M449" i="4"/>
  <c r="L449" i="4"/>
  <c r="K449" i="4"/>
  <c r="J449" i="4"/>
  <c r="I449" i="4"/>
  <c r="G449" i="4"/>
  <c r="AA448" i="4"/>
  <c r="Z448" i="4"/>
  <c r="Y448" i="4"/>
  <c r="V448" i="4"/>
  <c r="T448" i="4"/>
  <c r="Q448" i="4"/>
  <c r="P448" i="4"/>
  <c r="N448" i="4"/>
  <c r="M448" i="4"/>
  <c r="L448" i="4"/>
  <c r="K448" i="4"/>
  <c r="J448" i="4"/>
  <c r="I448" i="4"/>
  <c r="G448" i="4"/>
  <c r="AA447" i="4"/>
  <c r="Z447" i="4"/>
  <c r="Y447" i="4"/>
  <c r="V447" i="4"/>
  <c r="T447" i="4"/>
  <c r="Q447" i="4"/>
  <c r="P447" i="4"/>
  <c r="N447" i="4"/>
  <c r="M447" i="4"/>
  <c r="L447" i="4"/>
  <c r="K447" i="4"/>
  <c r="J447" i="4"/>
  <c r="I447" i="4"/>
  <c r="G447" i="4"/>
  <c r="AA446" i="4"/>
  <c r="Z446" i="4"/>
  <c r="Y446" i="4"/>
  <c r="V446" i="4"/>
  <c r="T446" i="4"/>
  <c r="Q446" i="4"/>
  <c r="P446" i="4"/>
  <c r="N446" i="4"/>
  <c r="M446" i="4"/>
  <c r="L446" i="4"/>
  <c r="K446" i="4"/>
  <c r="J446" i="4"/>
  <c r="I446" i="4"/>
  <c r="G446" i="4"/>
  <c r="AA445" i="4"/>
  <c r="Z445" i="4"/>
  <c r="Y445" i="4"/>
  <c r="V445" i="4"/>
  <c r="T445" i="4"/>
  <c r="Q445" i="4"/>
  <c r="P445" i="4"/>
  <c r="N445" i="4"/>
  <c r="M445" i="4"/>
  <c r="L445" i="4"/>
  <c r="K445" i="4"/>
  <c r="J445" i="4"/>
  <c r="I445" i="4"/>
  <c r="G445" i="4"/>
  <c r="AA444" i="4"/>
  <c r="Z444" i="4"/>
  <c r="Y444" i="4"/>
  <c r="V444" i="4"/>
  <c r="T444" i="4"/>
  <c r="Q444" i="4"/>
  <c r="P444" i="4"/>
  <c r="N444" i="4"/>
  <c r="M444" i="4"/>
  <c r="L444" i="4"/>
  <c r="K444" i="4"/>
  <c r="J444" i="4"/>
  <c r="I444" i="4"/>
  <c r="G444" i="4"/>
  <c r="AA443" i="4"/>
  <c r="Z443" i="4"/>
  <c r="Y443" i="4"/>
  <c r="V443" i="4"/>
  <c r="T443" i="4"/>
  <c r="Q443" i="4"/>
  <c r="P443" i="4"/>
  <c r="N443" i="4"/>
  <c r="M443" i="4"/>
  <c r="L443" i="4"/>
  <c r="K443" i="4"/>
  <c r="J443" i="4"/>
  <c r="I443" i="4"/>
  <c r="G443" i="4"/>
  <c r="AA442" i="4"/>
  <c r="Z442" i="4"/>
  <c r="Y442" i="4"/>
  <c r="V442" i="4"/>
  <c r="T442" i="4"/>
  <c r="Q442" i="4"/>
  <c r="P442" i="4"/>
  <c r="N442" i="4"/>
  <c r="M442" i="4"/>
  <c r="L442" i="4"/>
  <c r="K442" i="4"/>
  <c r="J442" i="4"/>
  <c r="I442" i="4"/>
  <c r="G442" i="4"/>
  <c r="AA441" i="4"/>
  <c r="Z441" i="4"/>
  <c r="Y441" i="4"/>
  <c r="V441" i="4"/>
  <c r="T441" i="4"/>
  <c r="Q441" i="4"/>
  <c r="P441" i="4"/>
  <c r="N441" i="4"/>
  <c r="M441" i="4"/>
  <c r="L441" i="4"/>
  <c r="K441" i="4"/>
  <c r="J441" i="4"/>
  <c r="I441" i="4"/>
  <c r="G441" i="4"/>
  <c r="AA440" i="4"/>
  <c r="Z440" i="4"/>
  <c r="Y440" i="4"/>
  <c r="V440" i="4"/>
  <c r="T440" i="4"/>
  <c r="Q440" i="4"/>
  <c r="P440" i="4"/>
  <c r="N440" i="4"/>
  <c r="M440" i="4"/>
  <c r="L440" i="4"/>
  <c r="K440" i="4"/>
  <c r="J440" i="4"/>
  <c r="I440" i="4"/>
  <c r="G440" i="4"/>
  <c r="AA439" i="4"/>
  <c r="Z439" i="4"/>
  <c r="Y439" i="4"/>
  <c r="V439" i="4"/>
  <c r="T439" i="4"/>
  <c r="Q439" i="4"/>
  <c r="P439" i="4"/>
  <c r="N439" i="4"/>
  <c r="M439" i="4"/>
  <c r="L439" i="4"/>
  <c r="K439" i="4"/>
  <c r="J439" i="4"/>
  <c r="I439" i="4"/>
  <c r="G439" i="4"/>
  <c r="AA438" i="4"/>
  <c r="Z438" i="4"/>
  <c r="Y438" i="4"/>
  <c r="V438" i="4"/>
  <c r="T438" i="4"/>
  <c r="Q438" i="4"/>
  <c r="P438" i="4"/>
  <c r="N438" i="4"/>
  <c r="M438" i="4"/>
  <c r="L438" i="4"/>
  <c r="K438" i="4"/>
  <c r="J438" i="4"/>
  <c r="I438" i="4"/>
  <c r="G438" i="4"/>
  <c r="AA437" i="4"/>
  <c r="Z437" i="4"/>
  <c r="Y437" i="4"/>
  <c r="V437" i="4"/>
  <c r="T437" i="4"/>
  <c r="Q437" i="4"/>
  <c r="P437" i="4"/>
  <c r="N437" i="4"/>
  <c r="M437" i="4"/>
  <c r="L437" i="4"/>
  <c r="K437" i="4"/>
  <c r="J437" i="4"/>
  <c r="I437" i="4"/>
  <c r="G437" i="4"/>
  <c r="AA436" i="4"/>
  <c r="Z436" i="4"/>
  <c r="Y436" i="4"/>
  <c r="V436" i="4"/>
  <c r="T436" i="4"/>
  <c r="Q436" i="4"/>
  <c r="P436" i="4"/>
  <c r="N436" i="4"/>
  <c r="M436" i="4"/>
  <c r="L436" i="4"/>
  <c r="K436" i="4"/>
  <c r="J436" i="4"/>
  <c r="I436" i="4"/>
  <c r="G436" i="4"/>
  <c r="AA435" i="4"/>
  <c r="Z435" i="4"/>
  <c r="Y435" i="4"/>
  <c r="V435" i="4"/>
  <c r="T435" i="4"/>
  <c r="Q435" i="4"/>
  <c r="P435" i="4"/>
  <c r="N435" i="4"/>
  <c r="M435" i="4"/>
  <c r="L435" i="4"/>
  <c r="K435" i="4"/>
  <c r="J435" i="4"/>
  <c r="I435" i="4"/>
  <c r="G435" i="4"/>
  <c r="AA434" i="4"/>
  <c r="Z434" i="4"/>
  <c r="Y434" i="4"/>
  <c r="V434" i="4"/>
  <c r="T434" i="4"/>
  <c r="Q434" i="4"/>
  <c r="P434" i="4"/>
  <c r="N434" i="4"/>
  <c r="M434" i="4"/>
  <c r="L434" i="4"/>
  <c r="K434" i="4"/>
  <c r="J434" i="4"/>
  <c r="I434" i="4"/>
  <c r="G434" i="4"/>
  <c r="AA433" i="4"/>
  <c r="Z433" i="4"/>
  <c r="Y433" i="4"/>
  <c r="V433" i="4"/>
  <c r="T433" i="4"/>
  <c r="Q433" i="4"/>
  <c r="P433" i="4"/>
  <c r="N433" i="4"/>
  <c r="M433" i="4"/>
  <c r="L433" i="4"/>
  <c r="K433" i="4"/>
  <c r="J433" i="4"/>
  <c r="I433" i="4"/>
  <c r="G433" i="4"/>
  <c r="W431" i="4"/>
  <c r="AA426" i="4"/>
  <c r="Z426" i="4"/>
  <c r="Y426" i="4"/>
  <c r="X426" i="4"/>
  <c r="W426" i="4"/>
  <c r="V426" i="4"/>
  <c r="R426" i="4"/>
  <c r="Q426" i="4"/>
  <c r="P426" i="4"/>
  <c r="O426" i="4"/>
  <c r="N426" i="4"/>
  <c r="M426" i="4"/>
  <c r="L426" i="4"/>
  <c r="K426" i="4"/>
  <c r="J426" i="4"/>
  <c r="I426" i="4"/>
  <c r="G426" i="4"/>
  <c r="E426" i="4"/>
  <c r="AA425" i="4"/>
  <c r="Z425" i="4"/>
  <c r="Y425" i="4"/>
  <c r="V425" i="4"/>
  <c r="T425" i="4"/>
  <c r="Q425" i="4"/>
  <c r="P425" i="4"/>
  <c r="N425" i="4"/>
  <c r="M425" i="4"/>
  <c r="L425" i="4"/>
  <c r="K425" i="4"/>
  <c r="J425" i="4"/>
  <c r="I425" i="4"/>
  <c r="G425" i="4"/>
  <c r="AA424" i="4"/>
  <c r="Z424" i="4"/>
  <c r="Y424" i="4"/>
  <c r="V424" i="4"/>
  <c r="T424" i="4"/>
  <c r="Q424" i="4"/>
  <c r="P424" i="4"/>
  <c r="N424" i="4"/>
  <c r="M424" i="4"/>
  <c r="L424" i="4"/>
  <c r="K424" i="4"/>
  <c r="J424" i="4"/>
  <c r="I424" i="4"/>
  <c r="G424" i="4"/>
  <c r="AA423" i="4"/>
  <c r="Z423" i="4"/>
  <c r="Y423" i="4"/>
  <c r="V423" i="4"/>
  <c r="T423" i="4"/>
  <c r="Q423" i="4"/>
  <c r="P423" i="4"/>
  <c r="N423" i="4"/>
  <c r="M423" i="4"/>
  <c r="L423" i="4"/>
  <c r="K423" i="4"/>
  <c r="J423" i="4"/>
  <c r="I423" i="4"/>
  <c r="G423" i="4"/>
  <c r="AA422" i="4"/>
  <c r="Z422" i="4"/>
  <c r="Y422" i="4"/>
  <c r="V422" i="4"/>
  <c r="T422" i="4"/>
  <c r="Q422" i="4"/>
  <c r="P422" i="4"/>
  <c r="N422" i="4"/>
  <c r="M422" i="4"/>
  <c r="L422" i="4"/>
  <c r="K422" i="4"/>
  <c r="J422" i="4"/>
  <c r="I422" i="4"/>
  <c r="G422" i="4"/>
  <c r="AA421" i="4"/>
  <c r="Z421" i="4"/>
  <c r="Y421" i="4"/>
  <c r="V421" i="4"/>
  <c r="T421" i="4"/>
  <c r="Q421" i="4"/>
  <c r="P421" i="4"/>
  <c r="N421" i="4"/>
  <c r="M421" i="4"/>
  <c r="L421" i="4"/>
  <c r="K421" i="4"/>
  <c r="J421" i="4"/>
  <c r="I421" i="4"/>
  <c r="G421" i="4"/>
  <c r="AA420" i="4"/>
  <c r="Z420" i="4"/>
  <c r="Y420" i="4"/>
  <c r="V420" i="4"/>
  <c r="T420" i="4"/>
  <c r="Q420" i="4"/>
  <c r="P420" i="4"/>
  <c r="N420" i="4"/>
  <c r="M420" i="4"/>
  <c r="L420" i="4"/>
  <c r="K420" i="4"/>
  <c r="J420" i="4"/>
  <c r="I420" i="4"/>
  <c r="G420" i="4"/>
  <c r="AA419" i="4"/>
  <c r="Z419" i="4"/>
  <c r="Y419" i="4"/>
  <c r="V419" i="4"/>
  <c r="T419" i="4"/>
  <c r="Q419" i="4"/>
  <c r="P419" i="4"/>
  <c r="N419" i="4"/>
  <c r="M419" i="4"/>
  <c r="L419" i="4"/>
  <c r="K419" i="4"/>
  <c r="J419" i="4"/>
  <c r="I419" i="4"/>
  <c r="G419" i="4"/>
  <c r="AA418" i="4"/>
  <c r="Z418" i="4"/>
  <c r="Y418" i="4"/>
  <c r="V418" i="4"/>
  <c r="T418" i="4"/>
  <c r="Q418" i="4"/>
  <c r="P418" i="4"/>
  <c r="N418" i="4"/>
  <c r="M418" i="4"/>
  <c r="L418" i="4"/>
  <c r="K418" i="4"/>
  <c r="J418" i="4"/>
  <c r="I418" i="4"/>
  <c r="G418" i="4"/>
  <c r="AA417" i="4"/>
  <c r="Z417" i="4"/>
  <c r="Y417" i="4"/>
  <c r="V417" i="4"/>
  <c r="T417" i="4"/>
  <c r="Q417" i="4"/>
  <c r="P417" i="4"/>
  <c r="N417" i="4"/>
  <c r="M417" i="4"/>
  <c r="L417" i="4"/>
  <c r="K417" i="4"/>
  <c r="J417" i="4"/>
  <c r="I417" i="4"/>
  <c r="G417" i="4"/>
  <c r="AA416" i="4"/>
  <c r="Z416" i="4"/>
  <c r="Y416" i="4"/>
  <c r="V416" i="4"/>
  <c r="T416" i="4"/>
  <c r="Q416" i="4"/>
  <c r="P416" i="4"/>
  <c r="N416" i="4"/>
  <c r="M416" i="4"/>
  <c r="L416" i="4"/>
  <c r="K416" i="4"/>
  <c r="J416" i="4"/>
  <c r="I416" i="4"/>
  <c r="G416" i="4"/>
  <c r="AA415" i="4"/>
  <c r="Z415" i="4"/>
  <c r="Y415" i="4"/>
  <c r="V415" i="4"/>
  <c r="T415" i="4"/>
  <c r="Q415" i="4"/>
  <c r="P415" i="4"/>
  <c r="N415" i="4"/>
  <c r="M415" i="4"/>
  <c r="L415" i="4"/>
  <c r="K415" i="4"/>
  <c r="J415" i="4"/>
  <c r="I415" i="4"/>
  <c r="G415" i="4"/>
  <c r="AA414" i="4"/>
  <c r="Z414" i="4"/>
  <c r="Y414" i="4"/>
  <c r="V414" i="4"/>
  <c r="T414" i="4"/>
  <c r="Q414" i="4"/>
  <c r="P414" i="4"/>
  <c r="N414" i="4"/>
  <c r="M414" i="4"/>
  <c r="L414" i="4"/>
  <c r="K414" i="4"/>
  <c r="J414" i="4"/>
  <c r="I414" i="4"/>
  <c r="G414" i="4"/>
  <c r="AA413" i="4"/>
  <c r="Z413" i="4"/>
  <c r="Y413" i="4"/>
  <c r="V413" i="4"/>
  <c r="T413" i="4"/>
  <c r="Q413" i="4"/>
  <c r="P413" i="4"/>
  <c r="N413" i="4"/>
  <c r="M413" i="4"/>
  <c r="L413" i="4"/>
  <c r="K413" i="4"/>
  <c r="J413" i="4"/>
  <c r="I413" i="4"/>
  <c r="G413" i="4"/>
  <c r="AA412" i="4"/>
  <c r="Z412" i="4"/>
  <c r="Y412" i="4"/>
  <c r="V412" i="4"/>
  <c r="T412" i="4"/>
  <c r="Q412" i="4"/>
  <c r="P412" i="4"/>
  <c r="N412" i="4"/>
  <c r="M412" i="4"/>
  <c r="L412" i="4"/>
  <c r="K412" i="4"/>
  <c r="J412" i="4"/>
  <c r="I412" i="4"/>
  <c r="G412" i="4"/>
  <c r="AA411" i="4"/>
  <c r="Z411" i="4"/>
  <c r="Y411" i="4"/>
  <c r="V411" i="4"/>
  <c r="T411" i="4"/>
  <c r="Q411" i="4"/>
  <c r="P411" i="4"/>
  <c r="N411" i="4"/>
  <c r="M411" i="4"/>
  <c r="L411" i="4"/>
  <c r="K411" i="4"/>
  <c r="J411" i="4"/>
  <c r="I411" i="4"/>
  <c r="G411" i="4"/>
  <c r="AA410" i="4"/>
  <c r="Z410" i="4"/>
  <c r="Y410" i="4"/>
  <c r="V410" i="4"/>
  <c r="T410" i="4"/>
  <c r="Q410" i="4"/>
  <c r="P410" i="4"/>
  <c r="N410" i="4"/>
  <c r="M410" i="4"/>
  <c r="L410" i="4"/>
  <c r="K410" i="4"/>
  <c r="J410" i="4"/>
  <c r="I410" i="4"/>
  <c r="G410" i="4"/>
  <c r="AA409" i="4"/>
  <c r="Z409" i="4"/>
  <c r="Y409" i="4"/>
  <c r="V409" i="4"/>
  <c r="T409" i="4"/>
  <c r="Q409" i="4"/>
  <c r="P409" i="4"/>
  <c r="N409" i="4"/>
  <c r="M409" i="4"/>
  <c r="L409" i="4"/>
  <c r="K409" i="4"/>
  <c r="J409" i="4"/>
  <c r="I409" i="4"/>
  <c r="G409" i="4"/>
  <c r="AA408" i="4"/>
  <c r="Z408" i="4"/>
  <c r="Y408" i="4"/>
  <c r="V408" i="4"/>
  <c r="T408" i="4"/>
  <c r="Q408" i="4"/>
  <c r="P408" i="4"/>
  <c r="N408" i="4"/>
  <c r="M408" i="4"/>
  <c r="L408" i="4"/>
  <c r="K408" i="4"/>
  <c r="J408" i="4"/>
  <c r="I408" i="4"/>
  <c r="G408" i="4"/>
  <c r="AA407" i="4"/>
  <c r="Z407" i="4"/>
  <c r="Y407" i="4"/>
  <c r="V407" i="4"/>
  <c r="T407" i="4"/>
  <c r="Q407" i="4"/>
  <c r="P407" i="4"/>
  <c r="N407" i="4"/>
  <c r="M407" i="4"/>
  <c r="L407" i="4"/>
  <c r="K407" i="4"/>
  <c r="J407" i="4"/>
  <c r="I407" i="4"/>
  <c r="G407" i="4"/>
  <c r="AA406" i="4"/>
  <c r="Z406" i="4"/>
  <c r="Y406" i="4"/>
  <c r="V406" i="4"/>
  <c r="T406" i="4"/>
  <c r="Q406" i="4"/>
  <c r="P406" i="4"/>
  <c r="N406" i="4"/>
  <c r="M406" i="4"/>
  <c r="L406" i="4"/>
  <c r="K406" i="4"/>
  <c r="J406" i="4"/>
  <c r="I406" i="4"/>
  <c r="G406" i="4"/>
  <c r="AA405" i="4"/>
  <c r="Z405" i="4"/>
  <c r="Y405" i="4"/>
  <c r="V405" i="4"/>
  <c r="T405" i="4"/>
  <c r="Q405" i="4"/>
  <c r="P405" i="4"/>
  <c r="N405" i="4"/>
  <c r="M405" i="4"/>
  <c r="L405" i="4"/>
  <c r="K405" i="4"/>
  <c r="J405" i="4"/>
  <c r="I405" i="4"/>
  <c r="G405" i="4"/>
  <c r="AA404" i="4"/>
  <c r="Z404" i="4"/>
  <c r="Y404" i="4"/>
  <c r="V404" i="4"/>
  <c r="T404" i="4"/>
  <c r="Q404" i="4"/>
  <c r="P404" i="4"/>
  <c r="N404" i="4"/>
  <c r="M404" i="4"/>
  <c r="L404" i="4"/>
  <c r="K404" i="4"/>
  <c r="J404" i="4"/>
  <c r="I404" i="4"/>
  <c r="G404" i="4"/>
  <c r="AA403" i="4"/>
  <c r="Z403" i="4"/>
  <c r="Y403" i="4"/>
  <c r="V403" i="4"/>
  <c r="T403" i="4"/>
  <c r="Q403" i="4"/>
  <c r="P403" i="4"/>
  <c r="N403" i="4"/>
  <c r="M403" i="4"/>
  <c r="L403" i="4"/>
  <c r="K403" i="4"/>
  <c r="J403" i="4"/>
  <c r="I403" i="4"/>
  <c r="G403" i="4"/>
  <c r="AA402" i="4"/>
  <c r="Z402" i="4"/>
  <c r="Y402" i="4"/>
  <c r="V402" i="4"/>
  <c r="T402" i="4"/>
  <c r="Q402" i="4"/>
  <c r="P402" i="4"/>
  <c r="N402" i="4"/>
  <c r="M402" i="4"/>
  <c r="L402" i="4"/>
  <c r="K402" i="4"/>
  <c r="J402" i="4"/>
  <c r="I402" i="4"/>
  <c r="G402" i="4"/>
  <c r="AA401" i="4"/>
  <c r="Z401" i="4"/>
  <c r="Y401" i="4"/>
  <c r="V401" i="4"/>
  <c r="T401" i="4"/>
  <c r="Q401" i="4"/>
  <c r="P401" i="4"/>
  <c r="N401" i="4"/>
  <c r="M401" i="4"/>
  <c r="L401" i="4"/>
  <c r="K401" i="4"/>
  <c r="J401" i="4"/>
  <c r="I401" i="4"/>
  <c r="G401" i="4"/>
  <c r="AA400" i="4"/>
  <c r="Z400" i="4"/>
  <c r="Y400" i="4"/>
  <c r="V400" i="4"/>
  <c r="T400" i="4"/>
  <c r="Q400" i="4"/>
  <c r="P400" i="4"/>
  <c r="N400" i="4"/>
  <c r="M400" i="4"/>
  <c r="L400" i="4"/>
  <c r="K400" i="4"/>
  <c r="J400" i="4"/>
  <c r="I400" i="4"/>
  <c r="G400" i="4"/>
  <c r="AA399" i="4"/>
  <c r="Z399" i="4"/>
  <c r="Y399" i="4"/>
  <c r="V399" i="4"/>
  <c r="T399" i="4"/>
  <c r="Q399" i="4"/>
  <c r="P399" i="4"/>
  <c r="N399" i="4"/>
  <c r="M399" i="4"/>
  <c r="L399" i="4"/>
  <c r="K399" i="4"/>
  <c r="J399" i="4"/>
  <c r="I399" i="4"/>
  <c r="G399" i="4"/>
  <c r="AA398" i="4"/>
  <c r="Z398" i="4"/>
  <c r="Y398" i="4"/>
  <c r="V398" i="4"/>
  <c r="T398" i="4"/>
  <c r="Q398" i="4"/>
  <c r="P398" i="4"/>
  <c r="N398" i="4"/>
  <c r="M398" i="4"/>
  <c r="L398" i="4"/>
  <c r="K398" i="4"/>
  <c r="J398" i="4"/>
  <c r="I398" i="4"/>
  <c r="G398" i="4"/>
  <c r="AA397" i="4"/>
  <c r="Z397" i="4"/>
  <c r="Y397" i="4"/>
  <c r="V397" i="4"/>
  <c r="T397" i="4"/>
  <c r="Q397" i="4"/>
  <c r="P397" i="4"/>
  <c r="N397" i="4"/>
  <c r="M397" i="4"/>
  <c r="L397" i="4"/>
  <c r="K397" i="4"/>
  <c r="J397" i="4"/>
  <c r="I397" i="4"/>
  <c r="G397" i="4"/>
  <c r="AA396" i="4"/>
  <c r="Z396" i="4"/>
  <c r="Y396" i="4"/>
  <c r="V396" i="4"/>
  <c r="T396" i="4"/>
  <c r="Q396" i="4"/>
  <c r="P396" i="4"/>
  <c r="N396" i="4"/>
  <c r="M396" i="4"/>
  <c r="L396" i="4"/>
  <c r="K396" i="4"/>
  <c r="J396" i="4"/>
  <c r="I396" i="4"/>
  <c r="G396" i="4"/>
  <c r="AA395" i="4"/>
  <c r="Z395" i="4"/>
  <c r="Y395" i="4"/>
  <c r="V395" i="4"/>
  <c r="T395" i="4"/>
  <c r="Q395" i="4"/>
  <c r="P395" i="4"/>
  <c r="N395" i="4"/>
  <c r="M395" i="4"/>
  <c r="L395" i="4"/>
  <c r="K395" i="4"/>
  <c r="J395" i="4"/>
  <c r="I395" i="4"/>
  <c r="G395" i="4"/>
  <c r="AA394" i="4"/>
  <c r="Z394" i="4"/>
  <c r="Y394" i="4"/>
  <c r="V394" i="4"/>
  <c r="T394" i="4"/>
  <c r="Q394" i="4"/>
  <c r="P394" i="4"/>
  <c r="N394" i="4"/>
  <c r="M394" i="4"/>
  <c r="L394" i="4"/>
  <c r="K394" i="4"/>
  <c r="J394" i="4"/>
  <c r="I394" i="4"/>
  <c r="G394" i="4"/>
  <c r="AA393" i="4"/>
  <c r="Z393" i="4"/>
  <c r="Y393" i="4"/>
  <c r="V393" i="4"/>
  <c r="T393" i="4"/>
  <c r="Q393" i="4"/>
  <c r="P393" i="4"/>
  <c r="N393" i="4"/>
  <c r="M393" i="4"/>
  <c r="L393" i="4"/>
  <c r="K393" i="4"/>
  <c r="J393" i="4"/>
  <c r="I393" i="4"/>
  <c r="G393" i="4"/>
  <c r="AA392" i="4"/>
  <c r="Z392" i="4"/>
  <c r="Y392" i="4"/>
  <c r="V392" i="4"/>
  <c r="T392" i="4"/>
  <c r="Q392" i="4"/>
  <c r="P392" i="4"/>
  <c r="N392" i="4"/>
  <c r="M392" i="4"/>
  <c r="L392" i="4"/>
  <c r="K392" i="4"/>
  <c r="J392" i="4"/>
  <c r="I392" i="4"/>
  <c r="G392" i="4"/>
  <c r="AA391" i="4"/>
  <c r="Z391" i="4"/>
  <c r="Y391" i="4"/>
  <c r="V391" i="4"/>
  <c r="T391" i="4"/>
  <c r="Q391" i="4"/>
  <c r="P391" i="4"/>
  <c r="N391" i="4"/>
  <c r="M391" i="4"/>
  <c r="L391" i="4"/>
  <c r="K391" i="4"/>
  <c r="J391" i="4"/>
  <c r="I391" i="4"/>
  <c r="G391" i="4"/>
  <c r="AA390" i="4"/>
  <c r="Z390" i="4"/>
  <c r="Y390" i="4"/>
  <c r="V390" i="4"/>
  <c r="T390" i="4"/>
  <c r="Q390" i="4"/>
  <c r="P390" i="4"/>
  <c r="N390" i="4"/>
  <c r="M390" i="4"/>
  <c r="L390" i="4"/>
  <c r="K390" i="4"/>
  <c r="J390" i="4"/>
  <c r="I390" i="4"/>
  <c r="G390" i="4"/>
  <c r="AA389" i="4"/>
  <c r="Z389" i="4"/>
  <c r="Y389" i="4"/>
  <c r="V389" i="4"/>
  <c r="T389" i="4"/>
  <c r="Q389" i="4"/>
  <c r="P389" i="4"/>
  <c r="N389" i="4"/>
  <c r="M389" i="4"/>
  <c r="L389" i="4"/>
  <c r="K389" i="4"/>
  <c r="J389" i="4"/>
  <c r="I389" i="4"/>
  <c r="G389" i="4"/>
  <c r="AA388" i="4"/>
  <c r="Z388" i="4"/>
  <c r="Y388" i="4"/>
  <c r="V388" i="4"/>
  <c r="T388" i="4"/>
  <c r="Q388" i="4"/>
  <c r="P388" i="4"/>
  <c r="N388" i="4"/>
  <c r="M388" i="4"/>
  <c r="L388" i="4"/>
  <c r="K388" i="4"/>
  <c r="J388" i="4"/>
  <c r="I388" i="4"/>
  <c r="G388" i="4"/>
  <c r="AA387" i="4"/>
  <c r="Z387" i="4"/>
  <c r="Y387" i="4"/>
  <c r="V387" i="4"/>
  <c r="T387" i="4"/>
  <c r="Q387" i="4"/>
  <c r="P387" i="4"/>
  <c r="N387" i="4"/>
  <c r="M387" i="4"/>
  <c r="L387" i="4"/>
  <c r="K387" i="4"/>
  <c r="J387" i="4"/>
  <c r="I387" i="4"/>
  <c r="G387" i="4"/>
  <c r="AA386" i="4"/>
  <c r="Z386" i="4"/>
  <c r="Y386" i="4"/>
  <c r="V386" i="4"/>
  <c r="T386" i="4"/>
  <c r="Q386" i="4"/>
  <c r="P386" i="4"/>
  <c r="N386" i="4"/>
  <c r="M386" i="4"/>
  <c r="L386" i="4"/>
  <c r="K386" i="4"/>
  <c r="J386" i="4"/>
  <c r="I386" i="4"/>
  <c r="G386" i="4"/>
  <c r="AA385" i="4"/>
  <c r="Z385" i="4"/>
  <c r="Y385" i="4"/>
  <c r="V385" i="4"/>
  <c r="T385" i="4"/>
  <c r="Q385" i="4"/>
  <c r="P385" i="4"/>
  <c r="N385" i="4"/>
  <c r="M385" i="4"/>
  <c r="L385" i="4"/>
  <c r="K385" i="4"/>
  <c r="J385" i="4"/>
  <c r="I385" i="4"/>
  <c r="G385" i="4"/>
  <c r="AA384" i="4"/>
  <c r="Z384" i="4"/>
  <c r="Y384" i="4"/>
  <c r="V384" i="4"/>
  <c r="T384" i="4"/>
  <c r="Q384" i="4"/>
  <c r="P384" i="4"/>
  <c r="N384" i="4"/>
  <c r="M384" i="4"/>
  <c r="L384" i="4"/>
  <c r="K384" i="4"/>
  <c r="J384" i="4"/>
  <c r="I384" i="4"/>
  <c r="G384" i="4"/>
  <c r="AA383" i="4"/>
  <c r="Z383" i="4"/>
  <c r="Y383" i="4"/>
  <c r="V383" i="4"/>
  <c r="T383" i="4"/>
  <c r="Q383" i="4"/>
  <c r="P383" i="4"/>
  <c r="N383" i="4"/>
  <c r="M383" i="4"/>
  <c r="L383" i="4"/>
  <c r="K383" i="4"/>
  <c r="J383" i="4"/>
  <c r="I383" i="4"/>
  <c r="G383" i="4"/>
  <c r="AA382" i="4"/>
  <c r="Z382" i="4"/>
  <c r="Y382" i="4"/>
  <c r="V382" i="4"/>
  <c r="T382" i="4"/>
  <c r="Q382" i="4"/>
  <c r="P382" i="4"/>
  <c r="N382" i="4"/>
  <c r="M382" i="4"/>
  <c r="L382" i="4"/>
  <c r="K382" i="4"/>
  <c r="J382" i="4"/>
  <c r="I382" i="4"/>
  <c r="G382" i="4"/>
  <c r="AA381" i="4"/>
  <c r="Z381" i="4"/>
  <c r="Y381" i="4"/>
  <c r="V381" i="4"/>
  <c r="T381" i="4"/>
  <c r="Q381" i="4"/>
  <c r="P381" i="4"/>
  <c r="N381" i="4"/>
  <c r="M381" i="4"/>
  <c r="L381" i="4"/>
  <c r="K381" i="4"/>
  <c r="J381" i="4"/>
  <c r="I381" i="4"/>
  <c r="G381" i="4"/>
  <c r="AA380" i="4"/>
  <c r="Z380" i="4"/>
  <c r="Y380" i="4"/>
  <c r="V380" i="4"/>
  <c r="T380" i="4"/>
  <c r="Q380" i="4"/>
  <c r="P380" i="4"/>
  <c r="N380" i="4"/>
  <c r="M380" i="4"/>
  <c r="L380" i="4"/>
  <c r="K380" i="4"/>
  <c r="J380" i="4"/>
  <c r="I380" i="4"/>
  <c r="G380" i="4"/>
  <c r="AA379" i="4"/>
  <c r="Z379" i="4"/>
  <c r="Y379" i="4"/>
  <c r="V379" i="4"/>
  <c r="T379" i="4"/>
  <c r="Q379" i="4"/>
  <c r="P379" i="4"/>
  <c r="N379" i="4"/>
  <c r="M379" i="4"/>
  <c r="L379" i="4"/>
  <c r="K379" i="4"/>
  <c r="J379" i="4"/>
  <c r="I379" i="4"/>
  <c r="G379" i="4"/>
  <c r="AA378" i="4"/>
  <c r="Z378" i="4"/>
  <c r="Y378" i="4"/>
  <c r="V378" i="4"/>
  <c r="T378" i="4"/>
  <c r="Q378" i="4"/>
  <c r="P378" i="4"/>
  <c r="N378" i="4"/>
  <c r="M378" i="4"/>
  <c r="L378" i="4"/>
  <c r="K378" i="4"/>
  <c r="J378" i="4"/>
  <c r="I378" i="4"/>
  <c r="G378" i="4"/>
  <c r="AA377" i="4"/>
  <c r="Z377" i="4"/>
  <c r="Y377" i="4"/>
  <c r="V377" i="4"/>
  <c r="T377" i="4"/>
  <c r="Q377" i="4"/>
  <c r="P377" i="4"/>
  <c r="N377" i="4"/>
  <c r="M377" i="4"/>
  <c r="L377" i="4"/>
  <c r="K377" i="4"/>
  <c r="J377" i="4"/>
  <c r="I377" i="4"/>
  <c r="G377" i="4"/>
  <c r="AA376" i="4"/>
  <c r="Z376" i="4"/>
  <c r="Y376" i="4"/>
  <c r="V376" i="4"/>
  <c r="T376" i="4"/>
  <c r="Q376" i="4"/>
  <c r="P376" i="4"/>
  <c r="N376" i="4"/>
  <c r="M376" i="4"/>
  <c r="L376" i="4"/>
  <c r="K376" i="4"/>
  <c r="J376" i="4"/>
  <c r="I376" i="4"/>
  <c r="G376" i="4"/>
  <c r="AA375" i="4"/>
  <c r="Z375" i="4"/>
  <c r="Y375" i="4"/>
  <c r="V375" i="4"/>
  <c r="T375" i="4"/>
  <c r="Q375" i="4"/>
  <c r="P375" i="4"/>
  <c r="N375" i="4"/>
  <c r="M375" i="4"/>
  <c r="L375" i="4"/>
  <c r="K375" i="4"/>
  <c r="J375" i="4"/>
  <c r="I375" i="4"/>
  <c r="G375" i="4"/>
  <c r="AA374" i="4"/>
  <c r="Z374" i="4"/>
  <c r="Y374" i="4"/>
  <c r="V374" i="4"/>
  <c r="T374" i="4"/>
  <c r="Q374" i="4"/>
  <c r="P374" i="4"/>
  <c r="N374" i="4"/>
  <c r="M374" i="4"/>
  <c r="L374" i="4"/>
  <c r="K374" i="4"/>
  <c r="J374" i="4"/>
  <c r="I374" i="4"/>
  <c r="G374" i="4"/>
  <c r="AA373" i="4"/>
  <c r="Z373" i="4"/>
  <c r="Y373" i="4"/>
  <c r="V373" i="4"/>
  <c r="T373" i="4"/>
  <c r="Q373" i="4"/>
  <c r="P373" i="4"/>
  <c r="N373" i="4"/>
  <c r="M373" i="4"/>
  <c r="L373" i="4"/>
  <c r="K373" i="4"/>
  <c r="J373" i="4"/>
  <c r="I373" i="4"/>
  <c r="G373" i="4"/>
  <c r="AA372" i="4"/>
  <c r="Z372" i="4"/>
  <c r="Y372" i="4"/>
  <c r="V372" i="4"/>
  <c r="T372" i="4"/>
  <c r="Q372" i="4"/>
  <c r="P372" i="4"/>
  <c r="N372" i="4"/>
  <c r="M372" i="4"/>
  <c r="L372" i="4"/>
  <c r="K372" i="4"/>
  <c r="J372" i="4"/>
  <c r="I372" i="4"/>
  <c r="G372" i="4"/>
  <c r="AA371" i="4"/>
  <c r="Z371" i="4"/>
  <c r="Y371" i="4"/>
  <c r="V371" i="4"/>
  <c r="T371" i="4"/>
  <c r="Q371" i="4"/>
  <c r="P371" i="4"/>
  <c r="N371" i="4"/>
  <c r="M371" i="4"/>
  <c r="L371" i="4"/>
  <c r="K371" i="4"/>
  <c r="J371" i="4"/>
  <c r="I371" i="4"/>
  <c r="G371" i="4"/>
  <c r="AA370" i="4"/>
  <c r="Z370" i="4"/>
  <c r="Y370" i="4"/>
  <c r="V370" i="4"/>
  <c r="T370" i="4"/>
  <c r="Q370" i="4"/>
  <c r="P370" i="4"/>
  <c r="N370" i="4"/>
  <c r="M370" i="4"/>
  <c r="L370" i="4"/>
  <c r="K370" i="4"/>
  <c r="J370" i="4"/>
  <c r="I370" i="4"/>
  <c r="G370" i="4"/>
  <c r="AA369" i="4"/>
  <c r="Z369" i="4"/>
  <c r="Y369" i="4"/>
  <c r="V369" i="4"/>
  <c r="T369" i="4"/>
  <c r="Q369" i="4"/>
  <c r="P369" i="4"/>
  <c r="N369" i="4"/>
  <c r="M369" i="4"/>
  <c r="L369" i="4"/>
  <c r="K369" i="4"/>
  <c r="J369" i="4"/>
  <c r="I369" i="4"/>
  <c r="G369" i="4"/>
  <c r="AA368" i="4"/>
  <c r="Z368" i="4"/>
  <c r="Y368" i="4"/>
  <c r="V368" i="4"/>
  <c r="T368" i="4"/>
  <c r="Q368" i="4"/>
  <c r="P368" i="4"/>
  <c r="N368" i="4"/>
  <c r="M368" i="4"/>
  <c r="L368" i="4"/>
  <c r="K368" i="4"/>
  <c r="J368" i="4"/>
  <c r="I368" i="4"/>
  <c r="G368" i="4"/>
  <c r="AA367" i="4"/>
  <c r="Z367" i="4"/>
  <c r="Y367" i="4"/>
  <c r="V367" i="4"/>
  <c r="T367" i="4"/>
  <c r="Q367" i="4"/>
  <c r="P367" i="4"/>
  <c r="N367" i="4"/>
  <c r="M367" i="4"/>
  <c r="L367" i="4"/>
  <c r="K367" i="4"/>
  <c r="J367" i="4"/>
  <c r="I367" i="4"/>
  <c r="G367" i="4"/>
  <c r="AA366" i="4"/>
  <c r="Z366" i="4"/>
  <c r="Y366" i="4"/>
  <c r="V366" i="4"/>
  <c r="T366" i="4"/>
  <c r="Q366" i="4"/>
  <c r="P366" i="4"/>
  <c r="N366" i="4"/>
  <c r="M366" i="4"/>
  <c r="L366" i="4"/>
  <c r="K366" i="4"/>
  <c r="J366" i="4"/>
  <c r="I366" i="4"/>
  <c r="G366" i="4"/>
  <c r="AA365" i="4"/>
  <c r="Z365" i="4"/>
  <c r="Y365" i="4"/>
  <c r="V365" i="4"/>
  <c r="T365" i="4"/>
  <c r="Q365" i="4"/>
  <c r="P365" i="4"/>
  <c r="N365" i="4"/>
  <c r="M365" i="4"/>
  <c r="L365" i="4"/>
  <c r="K365" i="4"/>
  <c r="J365" i="4"/>
  <c r="I365" i="4"/>
  <c r="G365" i="4"/>
  <c r="AA364" i="4"/>
  <c r="Z364" i="4"/>
  <c r="Y364" i="4"/>
  <c r="V364" i="4"/>
  <c r="T364" i="4"/>
  <c r="Q364" i="4"/>
  <c r="P364" i="4"/>
  <c r="N364" i="4"/>
  <c r="M364" i="4"/>
  <c r="L364" i="4"/>
  <c r="K364" i="4"/>
  <c r="J364" i="4"/>
  <c r="I364" i="4"/>
  <c r="G364" i="4"/>
  <c r="AA363" i="4"/>
  <c r="Z363" i="4"/>
  <c r="Y363" i="4"/>
  <c r="V363" i="4"/>
  <c r="T363" i="4"/>
  <c r="Q363" i="4"/>
  <c r="P363" i="4"/>
  <c r="N363" i="4"/>
  <c r="M363" i="4"/>
  <c r="L363" i="4"/>
  <c r="K363" i="4"/>
  <c r="J363" i="4"/>
  <c r="I363" i="4"/>
  <c r="G363" i="4"/>
  <c r="AA362" i="4"/>
  <c r="Z362" i="4"/>
  <c r="Y362" i="4"/>
  <c r="V362" i="4"/>
  <c r="T362" i="4"/>
  <c r="Q362" i="4"/>
  <c r="P362" i="4"/>
  <c r="N362" i="4"/>
  <c r="M362" i="4"/>
  <c r="L362" i="4"/>
  <c r="K362" i="4"/>
  <c r="J362" i="4"/>
  <c r="I362" i="4"/>
  <c r="G362" i="4"/>
  <c r="AA361" i="4"/>
  <c r="Z361" i="4"/>
  <c r="Y361" i="4"/>
  <c r="V361" i="4"/>
  <c r="T361" i="4"/>
  <c r="Q361" i="4"/>
  <c r="P361" i="4"/>
  <c r="N361" i="4"/>
  <c r="M361" i="4"/>
  <c r="L361" i="4"/>
  <c r="K361" i="4"/>
  <c r="J361" i="4"/>
  <c r="I361" i="4"/>
  <c r="G361" i="4"/>
  <c r="AA360" i="4"/>
  <c r="Z360" i="4"/>
  <c r="Y360" i="4"/>
  <c r="V360" i="4"/>
  <c r="T360" i="4"/>
  <c r="Q360" i="4"/>
  <c r="P360" i="4"/>
  <c r="N360" i="4"/>
  <c r="M360" i="4"/>
  <c r="L360" i="4"/>
  <c r="K360" i="4"/>
  <c r="J360" i="4"/>
  <c r="I360" i="4"/>
  <c r="G360" i="4"/>
  <c r="AA359" i="4"/>
  <c r="Z359" i="4"/>
  <c r="Y359" i="4"/>
  <c r="V359" i="4"/>
  <c r="T359" i="4"/>
  <c r="Q359" i="4"/>
  <c r="P359" i="4"/>
  <c r="N359" i="4"/>
  <c r="M359" i="4"/>
  <c r="L359" i="4"/>
  <c r="K359" i="4"/>
  <c r="J359" i="4"/>
  <c r="I359" i="4"/>
  <c r="G359" i="4"/>
  <c r="AA358" i="4"/>
  <c r="Z358" i="4"/>
  <c r="Y358" i="4"/>
  <c r="V358" i="4"/>
  <c r="T358" i="4"/>
  <c r="Q358" i="4"/>
  <c r="P358" i="4"/>
  <c r="N358" i="4"/>
  <c r="M358" i="4"/>
  <c r="L358" i="4"/>
  <c r="K358" i="4"/>
  <c r="J358" i="4"/>
  <c r="I358" i="4"/>
  <c r="G358" i="4"/>
  <c r="AA357" i="4"/>
  <c r="Z357" i="4"/>
  <c r="Y357" i="4"/>
  <c r="V357" i="4"/>
  <c r="T357" i="4"/>
  <c r="Q357" i="4"/>
  <c r="P357" i="4"/>
  <c r="N357" i="4"/>
  <c r="M357" i="4"/>
  <c r="L357" i="4"/>
  <c r="K357" i="4"/>
  <c r="J357" i="4"/>
  <c r="I357" i="4"/>
  <c r="G357" i="4"/>
  <c r="AA356" i="4"/>
  <c r="Z356" i="4"/>
  <c r="Y356" i="4"/>
  <c r="V356" i="4"/>
  <c r="T356" i="4"/>
  <c r="Q356" i="4"/>
  <c r="P356" i="4"/>
  <c r="N356" i="4"/>
  <c r="M356" i="4"/>
  <c r="L356" i="4"/>
  <c r="K356" i="4"/>
  <c r="J356" i="4"/>
  <c r="I356" i="4"/>
  <c r="G356" i="4"/>
  <c r="AA355" i="4"/>
  <c r="Z355" i="4"/>
  <c r="Y355" i="4"/>
  <c r="V355" i="4"/>
  <c r="T355" i="4"/>
  <c r="Q355" i="4"/>
  <c r="P355" i="4"/>
  <c r="N355" i="4"/>
  <c r="M355" i="4"/>
  <c r="L355" i="4"/>
  <c r="K355" i="4"/>
  <c r="J355" i="4"/>
  <c r="I355" i="4"/>
  <c r="G355" i="4"/>
  <c r="AA354" i="4"/>
  <c r="Z354" i="4"/>
  <c r="Y354" i="4"/>
  <c r="V354" i="4"/>
  <c r="T354" i="4"/>
  <c r="Q354" i="4"/>
  <c r="P354" i="4"/>
  <c r="N354" i="4"/>
  <c r="M354" i="4"/>
  <c r="L354" i="4"/>
  <c r="K354" i="4"/>
  <c r="J354" i="4"/>
  <c r="I354" i="4"/>
  <c r="G354" i="4"/>
  <c r="W352" i="4"/>
  <c r="AA347" i="4"/>
  <c r="Z347" i="4"/>
  <c r="Y347" i="4"/>
  <c r="X347" i="4"/>
  <c r="W347" i="4"/>
  <c r="V347" i="4"/>
  <c r="R347" i="4"/>
  <c r="Q347" i="4"/>
  <c r="P347" i="4"/>
  <c r="O347" i="4"/>
  <c r="N347" i="4"/>
  <c r="M347" i="4"/>
  <c r="L347" i="4"/>
  <c r="K347" i="4"/>
  <c r="J347" i="4"/>
  <c r="I347" i="4"/>
  <c r="G347" i="4"/>
  <c r="E347" i="4"/>
  <c r="AA346" i="4"/>
  <c r="Z346" i="4"/>
  <c r="Y346" i="4"/>
  <c r="V346" i="4"/>
  <c r="T346" i="4"/>
  <c r="Q346" i="4"/>
  <c r="P346" i="4"/>
  <c r="N346" i="4"/>
  <c r="M346" i="4"/>
  <c r="L346" i="4"/>
  <c r="K346" i="4"/>
  <c r="J346" i="4"/>
  <c r="I346" i="4"/>
  <c r="G346" i="4"/>
  <c r="AA345" i="4"/>
  <c r="Z345" i="4"/>
  <c r="Y345" i="4"/>
  <c r="V345" i="4"/>
  <c r="T345" i="4"/>
  <c r="Q345" i="4"/>
  <c r="P345" i="4"/>
  <c r="N345" i="4"/>
  <c r="M345" i="4"/>
  <c r="L345" i="4"/>
  <c r="K345" i="4"/>
  <c r="J345" i="4"/>
  <c r="I345" i="4"/>
  <c r="G345" i="4"/>
  <c r="AA344" i="4"/>
  <c r="Z344" i="4"/>
  <c r="Y344" i="4"/>
  <c r="V344" i="4"/>
  <c r="T344" i="4"/>
  <c r="Q344" i="4"/>
  <c r="P344" i="4"/>
  <c r="N344" i="4"/>
  <c r="M344" i="4"/>
  <c r="L344" i="4"/>
  <c r="K344" i="4"/>
  <c r="J344" i="4"/>
  <c r="I344" i="4"/>
  <c r="G344" i="4"/>
  <c r="AA343" i="4"/>
  <c r="Z343" i="4"/>
  <c r="Y343" i="4"/>
  <c r="V343" i="4"/>
  <c r="T343" i="4"/>
  <c r="Q343" i="4"/>
  <c r="P343" i="4"/>
  <c r="N343" i="4"/>
  <c r="M343" i="4"/>
  <c r="L343" i="4"/>
  <c r="K343" i="4"/>
  <c r="J343" i="4"/>
  <c r="I343" i="4"/>
  <c r="G343" i="4"/>
  <c r="AA342" i="4"/>
  <c r="Z342" i="4"/>
  <c r="Y342" i="4"/>
  <c r="V342" i="4"/>
  <c r="T342" i="4"/>
  <c r="Q342" i="4"/>
  <c r="P342" i="4"/>
  <c r="N342" i="4"/>
  <c r="M342" i="4"/>
  <c r="L342" i="4"/>
  <c r="K342" i="4"/>
  <c r="J342" i="4"/>
  <c r="I342" i="4"/>
  <c r="G342" i="4"/>
  <c r="AA341" i="4"/>
  <c r="Z341" i="4"/>
  <c r="Y341" i="4"/>
  <c r="V341" i="4"/>
  <c r="T341" i="4"/>
  <c r="Q341" i="4"/>
  <c r="P341" i="4"/>
  <c r="N341" i="4"/>
  <c r="M341" i="4"/>
  <c r="L341" i="4"/>
  <c r="K341" i="4"/>
  <c r="J341" i="4"/>
  <c r="I341" i="4"/>
  <c r="G341" i="4"/>
  <c r="AA340" i="4"/>
  <c r="Z340" i="4"/>
  <c r="Y340" i="4"/>
  <c r="V340" i="4"/>
  <c r="T340" i="4"/>
  <c r="Q340" i="4"/>
  <c r="P340" i="4"/>
  <c r="N340" i="4"/>
  <c r="M340" i="4"/>
  <c r="L340" i="4"/>
  <c r="K340" i="4"/>
  <c r="J340" i="4"/>
  <c r="I340" i="4"/>
  <c r="G340" i="4"/>
  <c r="AA339" i="4"/>
  <c r="Z339" i="4"/>
  <c r="Y339" i="4"/>
  <c r="V339" i="4"/>
  <c r="T339" i="4"/>
  <c r="Q339" i="4"/>
  <c r="P339" i="4"/>
  <c r="N339" i="4"/>
  <c r="M339" i="4"/>
  <c r="L339" i="4"/>
  <c r="K339" i="4"/>
  <c r="J339" i="4"/>
  <c r="I339" i="4"/>
  <c r="G339" i="4"/>
  <c r="AA338" i="4"/>
  <c r="Z338" i="4"/>
  <c r="Y338" i="4"/>
  <c r="V338" i="4"/>
  <c r="T338" i="4"/>
  <c r="Q338" i="4"/>
  <c r="P338" i="4"/>
  <c r="N338" i="4"/>
  <c r="M338" i="4"/>
  <c r="L338" i="4"/>
  <c r="K338" i="4"/>
  <c r="J338" i="4"/>
  <c r="I338" i="4"/>
  <c r="G338" i="4"/>
  <c r="AA337" i="4"/>
  <c r="Z337" i="4"/>
  <c r="Y337" i="4"/>
  <c r="V337" i="4"/>
  <c r="T337" i="4"/>
  <c r="Q337" i="4"/>
  <c r="P337" i="4"/>
  <c r="N337" i="4"/>
  <c r="M337" i="4"/>
  <c r="L337" i="4"/>
  <c r="K337" i="4"/>
  <c r="J337" i="4"/>
  <c r="I337" i="4"/>
  <c r="G337" i="4"/>
  <c r="AA336" i="4"/>
  <c r="Z336" i="4"/>
  <c r="Y336" i="4"/>
  <c r="V336" i="4"/>
  <c r="T336" i="4"/>
  <c r="Q336" i="4"/>
  <c r="P336" i="4"/>
  <c r="N336" i="4"/>
  <c r="M336" i="4"/>
  <c r="L336" i="4"/>
  <c r="K336" i="4"/>
  <c r="J336" i="4"/>
  <c r="I336" i="4"/>
  <c r="G336" i="4"/>
  <c r="AA335" i="4"/>
  <c r="Z335" i="4"/>
  <c r="Y335" i="4"/>
  <c r="V335" i="4"/>
  <c r="T335" i="4"/>
  <c r="Q335" i="4"/>
  <c r="P335" i="4"/>
  <c r="N335" i="4"/>
  <c r="M335" i="4"/>
  <c r="L335" i="4"/>
  <c r="K335" i="4"/>
  <c r="J335" i="4"/>
  <c r="I335" i="4"/>
  <c r="G335" i="4"/>
  <c r="AA334" i="4"/>
  <c r="Z334" i="4"/>
  <c r="Y334" i="4"/>
  <c r="V334" i="4"/>
  <c r="T334" i="4"/>
  <c r="Q334" i="4"/>
  <c r="P334" i="4"/>
  <c r="N334" i="4"/>
  <c r="M334" i="4"/>
  <c r="L334" i="4"/>
  <c r="K334" i="4"/>
  <c r="J334" i="4"/>
  <c r="I334" i="4"/>
  <c r="G334" i="4"/>
  <c r="AA333" i="4"/>
  <c r="Z333" i="4"/>
  <c r="Y333" i="4"/>
  <c r="V333" i="4"/>
  <c r="T333" i="4"/>
  <c r="Q333" i="4"/>
  <c r="P333" i="4"/>
  <c r="N333" i="4"/>
  <c r="M333" i="4"/>
  <c r="L333" i="4"/>
  <c r="K333" i="4"/>
  <c r="J333" i="4"/>
  <c r="I333" i="4"/>
  <c r="G333" i="4"/>
  <c r="AA332" i="4"/>
  <c r="Z332" i="4"/>
  <c r="Y332" i="4"/>
  <c r="V332" i="4"/>
  <c r="T332" i="4"/>
  <c r="Q332" i="4"/>
  <c r="P332" i="4"/>
  <c r="N332" i="4"/>
  <c r="M332" i="4"/>
  <c r="L332" i="4"/>
  <c r="K332" i="4"/>
  <c r="J332" i="4"/>
  <c r="I332" i="4"/>
  <c r="G332" i="4"/>
  <c r="AA331" i="4"/>
  <c r="Z331" i="4"/>
  <c r="Y331" i="4"/>
  <c r="V331" i="4"/>
  <c r="T331" i="4"/>
  <c r="Q331" i="4"/>
  <c r="P331" i="4"/>
  <c r="N331" i="4"/>
  <c r="M331" i="4"/>
  <c r="L331" i="4"/>
  <c r="K331" i="4"/>
  <c r="J331" i="4"/>
  <c r="I331" i="4"/>
  <c r="G331" i="4"/>
  <c r="AA330" i="4"/>
  <c r="Z330" i="4"/>
  <c r="Y330" i="4"/>
  <c r="V330" i="4"/>
  <c r="T330" i="4"/>
  <c r="Q330" i="4"/>
  <c r="P330" i="4"/>
  <c r="N330" i="4"/>
  <c r="M330" i="4"/>
  <c r="L330" i="4"/>
  <c r="K330" i="4"/>
  <c r="J330" i="4"/>
  <c r="I330" i="4"/>
  <c r="G330" i="4"/>
  <c r="AA329" i="4"/>
  <c r="Z329" i="4"/>
  <c r="Y329" i="4"/>
  <c r="V329" i="4"/>
  <c r="T329" i="4"/>
  <c r="Q329" i="4"/>
  <c r="P329" i="4"/>
  <c r="N329" i="4"/>
  <c r="M329" i="4"/>
  <c r="L329" i="4"/>
  <c r="K329" i="4"/>
  <c r="J329" i="4"/>
  <c r="I329" i="4"/>
  <c r="G329" i="4"/>
  <c r="AA328" i="4"/>
  <c r="Z328" i="4"/>
  <c r="Y328" i="4"/>
  <c r="V328" i="4"/>
  <c r="T328" i="4"/>
  <c r="Q328" i="4"/>
  <c r="P328" i="4"/>
  <c r="N328" i="4"/>
  <c r="M328" i="4"/>
  <c r="L328" i="4"/>
  <c r="K328" i="4"/>
  <c r="J328" i="4"/>
  <c r="I328" i="4"/>
  <c r="G328" i="4"/>
  <c r="AA327" i="4"/>
  <c r="Z327" i="4"/>
  <c r="Y327" i="4"/>
  <c r="V327" i="4"/>
  <c r="T327" i="4"/>
  <c r="Q327" i="4"/>
  <c r="P327" i="4"/>
  <c r="N327" i="4"/>
  <c r="M327" i="4"/>
  <c r="L327" i="4"/>
  <c r="K327" i="4"/>
  <c r="J327" i="4"/>
  <c r="I327" i="4"/>
  <c r="G327" i="4"/>
  <c r="AA326" i="4"/>
  <c r="Z326" i="4"/>
  <c r="Y326" i="4"/>
  <c r="V326" i="4"/>
  <c r="T326" i="4"/>
  <c r="Q326" i="4"/>
  <c r="P326" i="4"/>
  <c r="N326" i="4"/>
  <c r="M326" i="4"/>
  <c r="L326" i="4"/>
  <c r="K326" i="4"/>
  <c r="J326" i="4"/>
  <c r="I326" i="4"/>
  <c r="G326" i="4"/>
  <c r="AA325" i="4"/>
  <c r="Z325" i="4"/>
  <c r="Y325" i="4"/>
  <c r="V325" i="4"/>
  <c r="T325" i="4"/>
  <c r="Q325" i="4"/>
  <c r="P325" i="4"/>
  <c r="N325" i="4"/>
  <c r="M325" i="4"/>
  <c r="L325" i="4"/>
  <c r="K325" i="4"/>
  <c r="J325" i="4"/>
  <c r="I325" i="4"/>
  <c r="G325" i="4"/>
  <c r="AA324" i="4"/>
  <c r="Z324" i="4"/>
  <c r="Y324" i="4"/>
  <c r="V324" i="4"/>
  <c r="T324" i="4"/>
  <c r="Q324" i="4"/>
  <c r="P324" i="4"/>
  <c r="N324" i="4"/>
  <c r="M324" i="4"/>
  <c r="L324" i="4"/>
  <c r="K324" i="4"/>
  <c r="J324" i="4"/>
  <c r="I324" i="4"/>
  <c r="G324" i="4"/>
  <c r="AA323" i="4"/>
  <c r="Z323" i="4"/>
  <c r="Y323" i="4"/>
  <c r="V323" i="4"/>
  <c r="T323" i="4"/>
  <c r="Q323" i="4"/>
  <c r="P323" i="4"/>
  <c r="N323" i="4"/>
  <c r="M323" i="4"/>
  <c r="L323" i="4"/>
  <c r="K323" i="4"/>
  <c r="J323" i="4"/>
  <c r="I323" i="4"/>
  <c r="G323" i="4"/>
  <c r="AA322" i="4"/>
  <c r="Z322" i="4"/>
  <c r="Y322" i="4"/>
  <c r="V322" i="4"/>
  <c r="T322" i="4"/>
  <c r="Q322" i="4"/>
  <c r="P322" i="4"/>
  <c r="N322" i="4"/>
  <c r="M322" i="4"/>
  <c r="L322" i="4"/>
  <c r="K322" i="4"/>
  <c r="J322" i="4"/>
  <c r="I322" i="4"/>
  <c r="G322" i="4"/>
  <c r="AA321" i="4"/>
  <c r="Z321" i="4"/>
  <c r="Y321" i="4"/>
  <c r="V321" i="4"/>
  <c r="T321" i="4"/>
  <c r="Q321" i="4"/>
  <c r="P321" i="4"/>
  <c r="N321" i="4"/>
  <c r="M321" i="4"/>
  <c r="L321" i="4"/>
  <c r="K321" i="4"/>
  <c r="J321" i="4"/>
  <c r="I321" i="4"/>
  <c r="G321" i="4"/>
  <c r="AA320" i="4"/>
  <c r="Z320" i="4"/>
  <c r="Y320" i="4"/>
  <c r="V320" i="4"/>
  <c r="T320" i="4"/>
  <c r="Q320" i="4"/>
  <c r="P320" i="4"/>
  <c r="N320" i="4"/>
  <c r="M320" i="4"/>
  <c r="L320" i="4"/>
  <c r="K320" i="4"/>
  <c r="J320" i="4"/>
  <c r="I320" i="4"/>
  <c r="G320" i="4"/>
  <c r="AA319" i="4"/>
  <c r="Z319" i="4"/>
  <c r="Y319" i="4"/>
  <c r="V319" i="4"/>
  <c r="T319" i="4"/>
  <c r="Q319" i="4"/>
  <c r="P319" i="4"/>
  <c r="N319" i="4"/>
  <c r="M319" i="4"/>
  <c r="L319" i="4"/>
  <c r="K319" i="4"/>
  <c r="J319" i="4"/>
  <c r="I319" i="4"/>
  <c r="G319" i="4"/>
  <c r="AA318" i="4"/>
  <c r="Z318" i="4"/>
  <c r="Y318" i="4"/>
  <c r="V318" i="4"/>
  <c r="T318" i="4"/>
  <c r="Q318" i="4"/>
  <c r="P318" i="4"/>
  <c r="N318" i="4"/>
  <c r="M318" i="4"/>
  <c r="L318" i="4"/>
  <c r="K318" i="4"/>
  <c r="J318" i="4"/>
  <c r="I318" i="4"/>
  <c r="G318" i="4"/>
  <c r="AA317" i="4"/>
  <c r="Z317" i="4"/>
  <c r="Y317" i="4"/>
  <c r="V317" i="4"/>
  <c r="T317" i="4"/>
  <c r="Q317" i="4"/>
  <c r="P317" i="4"/>
  <c r="N317" i="4"/>
  <c r="M317" i="4"/>
  <c r="L317" i="4"/>
  <c r="K317" i="4"/>
  <c r="J317" i="4"/>
  <c r="I317" i="4"/>
  <c r="G317" i="4"/>
  <c r="AA316" i="4"/>
  <c r="Z316" i="4"/>
  <c r="Y316" i="4"/>
  <c r="V316" i="4"/>
  <c r="T316" i="4"/>
  <c r="Q316" i="4"/>
  <c r="P316" i="4"/>
  <c r="N316" i="4"/>
  <c r="M316" i="4"/>
  <c r="L316" i="4"/>
  <c r="K316" i="4"/>
  <c r="J316" i="4"/>
  <c r="I316" i="4"/>
  <c r="G316" i="4"/>
  <c r="AA315" i="4"/>
  <c r="Z315" i="4"/>
  <c r="Y315" i="4"/>
  <c r="V315" i="4"/>
  <c r="T315" i="4"/>
  <c r="Q315" i="4"/>
  <c r="P315" i="4"/>
  <c r="N315" i="4"/>
  <c r="M315" i="4"/>
  <c r="L315" i="4"/>
  <c r="K315" i="4"/>
  <c r="J315" i="4"/>
  <c r="I315" i="4"/>
  <c r="G315" i="4"/>
  <c r="AA314" i="4"/>
  <c r="Z314" i="4"/>
  <c r="Y314" i="4"/>
  <c r="V314" i="4"/>
  <c r="T314" i="4"/>
  <c r="Q314" i="4"/>
  <c r="P314" i="4"/>
  <c r="N314" i="4"/>
  <c r="M314" i="4"/>
  <c r="L314" i="4"/>
  <c r="K314" i="4"/>
  <c r="J314" i="4"/>
  <c r="I314" i="4"/>
  <c r="G314" i="4"/>
  <c r="AA313" i="4"/>
  <c r="Z313" i="4"/>
  <c r="Y313" i="4"/>
  <c r="V313" i="4"/>
  <c r="T313" i="4"/>
  <c r="Q313" i="4"/>
  <c r="P313" i="4"/>
  <c r="N313" i="4"/>
  <c r="M313" i="4"/>
  <c r="L313" i="4"/>
  <c r="K313" i="4"/>
  <c r="J313" i="4"/>
  <c r="I313" i="4"/>
  <c r="G313" i="4"/>
  <c r="AA312" i="4"/>
  <c r="Z312" i="4"/>
  <c r="Y312" i="4"/>
  <c r="V312" i="4"/>
  <c r="T312" i="4"/>
  <c r="Q312" i="4"/>
  <c r="P312" i="4"/>
  <c r="N312" i="4"/>
  <c r="M312" i="4"/>
  <c r="L312" i="4"/>
  <c r="K312" i="4"/>
  <c r="J312" i="4"/>
  <c r="I312" i="4"/>
  <c r="G312" i="4"/>
  <c r="AA311" i="4"/>
  <c r="Z311" i="4"/>
  <c r="Y311" i="4"/>
  <c r="V311" i="4"/>
  <c r="T311" i="4"/>
  <c r="Q311" i="4"/>
  <c r="P311" i="4"/>
  <c r="N311" i="4"/>
  <c r="M311" i="4"/>
  <c r="L311" i="4"/>
  <c r="K311" i="4"/>
  <c r="J311" i="4"/>
  <c r="I311" i="4"/>
  <c r="G311" i="4"/>
  <c r="AA310" i="4"/>
  <c r="Z310" i="4"/>
  <c r="Y310" i="4"/>
  <c r="V310" i="4"/>
  <c r="T310" i="4"/>
  <c r="Q310" i="4"/>
  <c r="P310" i="4"/>
  <c r="N310" i="4"/>
  <c r="M310" i="4"/>
  <c r="L310" i="4"/>
  <c r="K310" i="4"/>
  <c r="J310" i="4"/>
  <c r="I310" i="4"/>
  <c r="G310" i="4"/>
  <c r="AA309" i="4"/>
  <c r="Z309" i="4"/>
  <c r="Y309" i="4"/>
  <c r="V309" i="4"/>
  <c r="T309" i="4"/>
  <c r="Q309" i="4"/>
  <c r="P309" i="4"/>
  <c r="N309" i="4"/>
  <c r="M309" i="4"/>
  <c r="L309" i="4"/>
  <c r="K309" i="4"/>
  <c r="J309" i="4"/>
  <c r="I309" i="4"/>
  <c r="G309" i="4"/>
  <c r="AA308" i="4"/>
  <c r="Z308" i="4"/>
  <c r="Y308" i="4"/>
  <c r="V308" i="4"/>
  <c r="T308" i="4"/>
  <c r="Q308" i="4"/>
  <c r="P308" i="4"/>
  <c r="N308" i="4"/>
  <c r="M308" i="4"/>
  <c r="L308" i="4"/>
  <c r="K308" i="4"/>
  <c r="J308" i="4"/>
  <c r="I308" i="4"/>
  <c r="G308" i="4"/>
  <c r="AA307" i="4"/>
  <c r="Z307" i="4"/>
  <c r="Y307" i="4"/>
  <c r="V307" i="4"/>
  <c r="T307" i="4"/>
  <c r="Q307" i="4"/>
  <c r="P307" i="4"/>
  <c r="N307" i="4"/>
  <c r="M307" i="4"/>
  <c r="L307" i="4"/>
  <c r="K307" i="4"/>
  <c r="J307" i="4"/>
  <c r="I307" i="4"/>
  <c r="G307" i="4"/>
  <c r="AA306" i="4"/>
  <c r="Z306" i="4"/>
  <c r="Y306" i="4"/>
  <c r="V306" i="4"/>
  <c r="T306" i="4"/>
  <c r="Q306" i="4"/>
  <c r="P306" i="4"/>
  <c r="N306" i="4"/>
  <c r="M306" i="4"/>
  <c r="L306" i="4"/>
  <c r="K306" i="4"/>
  <c r="J306" i="4"/>
  <c r="I306" i="4"/>
  <c r="G306" i="4"/>
  <c r="AA305" i="4"/>
  <c r="Z305" i="4"/>
  <c r="Y305" i="4"/>
  <c r="V305" i="4"/>
  <c r="T305" i="4"/>
  <c r="Q305" i="4"/>
  <c r="P305" i="4"/>
  <c r="N305" i="4"/>
  <c r="M305" i="4"/>
  <c r="L305" i="4"/>
  <c r="K305" i="4"/>
  <c r="J305" i="4"/>
  <c r="I305" i="4"/>
  <c r="G305" i="4"/>
  <c r="AA304" i="4"/>
  <c r="Z304" i="4"/>
  <c r="Y304" i="4"/>
  <c r="V304" i="4"/>
  <c r="T304" i="4"/>
  <c r="Q304" i="4"/>
  <c r="P304" i="4"/>
  <c r="N304" i="4"/>
  <c r="M304" i="4"/>
  <c r="L304" i="4"/>
  <c r="K304" i="4"/>
  <c r="J304" i="4"/>
  <c r="I304" i="4"/>
  <c r="G304" i="4"/>
  <c r="AA303" i="4"/>
  <c r="Z303" i="4"/>
  <c r="Y303" i="4"/>
  <c r="V303" i="4"/>
  <c r="T303" i="4"/>
  <c r="Q303" i="4"/>
  <c r="P303" i="4"/>
  <c r="N303" i="4"/>
  <c r="M303" i="4"/>
  <c r="L303" i="4"/>
  <c r="K303" i="4"/>
  <c r="J303" i="4"/>
  <c r="I303" i="4"/>
  <c r="G303" i="4"/>
  <c r="AA302" i="4"/>
  <c r="Z302" i="4"/>
  <c r="Y302" i="4"/>
  <c r="V302" i="4"/>
  <c r="T302" i="4"/>
  <c r="Q302" i="4"/>
  <c r="P302" i="4"/>
  <c r="N302" i="4"/>
  <c r="M302" i="4"/>
  <c r="L302" i="4"/>
  <c r="K302" i="4"/>
  <c r="J302" i="4"/>
  <c r="I302" i="4"/>
  <c r="G302" i="4"/>
  <c r="AA301" i="4"/>
  <c r="Z301" i="4"/>
  <c r="Y301" i="4"/>
  <c r="V301" i="4"/>
  <c r="T301" i="4"/>
  <c r="Q301" i="4"/>
  <c r="P301" i="4"/>
  <c r="N301" i="4"/>
  <c r="M301" i="4"/>
  <c r="L301" i="4"/>
  <c r="K301" i="4"/>
  <c r="J301" i="4"/>
  <c r="I301" i="4"/>
  <c r="G301" i="4"/>
  <c r="AA300" i="4"/>
  <c r="Z300" i="4"/>
  <c r="Y300" i="4"/>
  <c r="V300" i="4"/>
  <c r="T300" i="4"/>
  <c r="Q300" i="4"/>
  <c r="P300" i="4"/>
  <c r="N300" i="4"/>
  <c r="M300" i="4"/>
  <c r="L300" i="4"/>
  <c r="K300" i="4"/>
  <c r="J300" i="4"/>
  <c r="I300" i="4"/>
  <c r="G300" i="4"/>
  <c r="AA299" i="4"/>
  <c r="Z299" i="4"/>
  <c r="Y299" i="4"/>
  <c r="V299" i="4"/>
  <c r="T299" i="4"/>
  <c r="Q299" i="4"/>
  <c r="P299" i="4"/>
  <c r="N299" i="4"/>
  <c r="M299" i="4"/>
  <c r="L299" i="4"/>
  <c r="K299" i="4"/>
  <c r="J299" i="4"/>
  <c r="I299" i="4"/>
  <c r="G299" i="4"/>
  <c r="AA298" i="4"/>
  <c r="Z298" i="4"/>
  <c r="Y298" i="4"/>
  <c r="V298" i="4"/>
  <c r="T298" i="4"/>
  <c r="Q298" i="4"/>
  <c r="P298" i="4"/>
  <c r="N298" i="4"/>
  <c r="M298" i="4"/>
  <c r="L298" i="4"/>
  <c r="K298" i="4"/>
  <c r="J298" i="4"/>
  <c r="I298" i="4"/>
  <c r="G298" i="4"/>
  <c r="AA297" i="4"/>
  <c r="Z297" i="4"/>
  <c r="Y297" i="4"/>
  <c r="V297" i="4"/>
  <c r="T297" i="4"/>
  <c r="Q297" i="4"/>
  <c r="P297" i="4"/>
  <c r="N297" i="4"/>
  <c r="M297" i="4"/>
  <c r="L297" i="4"/>
  <c r="K297" i="4"/>
  <c r="J297" i="4"/>
  <c r="I297" i="4"/>
  <c r="G297" i="4"/>
  <c r="AA296" i="4"/>
  <c r="Z296" i="4"/>
  <c r="Y296" i="4"/>
  <c r="V296" i="4"/>
  <c r="T296" i="4"/>
  <c r="Q296" i="4"/>
  <c r="P296" i="4"/>
  <c r="N296" i="4"/>
  <c r="M296" i="4"/>
  <c r="L296" i="4"/>
  <c r="K296" i="4"/>
  <c r="J296" i="4"/>
  <c r="I296" i="4"/>
  <c r="G296" i="4"/>
  <c r="AA295" i="4"/>
  <c r="Z295" i="4"/>
  <c r="Y295" i="4"/>
  <c r="V295" i="4"/>
  <c r="T295" i="4"/>
  <c r="Q295" i="4"/>
  <c r="P295" i="4"/>
  <c r="N295" i="4"/>
  <c r="M295" i="4"/>
  <c r="L295" i="4"/>
  <c r="K295" i="4"/>
  <c r="J295" i="4"/>
  <c r="I295" i="4"/>
  <c r="G295" i="4"/>
  <c r="AA294" i="4"/>
  <c r="Z294" i="4"/>
  <c r="Y294" i="4"/>
  <c r="V294" i="4"/>
  <c r="T294" i="4"/>
  <c r="Q294" i="4"/>
  <c r="P294" i="4"/>
  <c r="N294" i="4"/>
  <c r="M294" i="4"/>
  <c r="L294" i="4"/>
  <c r="K294" i="4"/>
  <c r="J294" i="4"/>
  <c r="I294" i="4"/>
  <c r="G294" i="4"/>
  <c r="AA293" i="4"/>
  <c r="Z293" i="4"/>
  <c r="Y293" i="4"/>
  <c r="V293" i="4"/>
  <c r="T293" i="4"/>
  <c r="Q293" i="4"/>
  <c r="P293" i="4"/>
  <c r="N293" i="4"/>
  <c r="M293" i="4"/>
  <c r="L293" i="4"/>
  <c r="K293" i="4"/>
  <c r="J293" i="4"/>
  <c r="I293" i="4"/>
  <c r="G293" i="4"/>
  <c r="AA292" i="4"/>
  <c r="Z292" i="4"/>
  <c r="Y292" i="4"/>
  <c r="V292" i="4"/>
  <c r="T292" i="4"/>
  <c r="Q292" i="4"/>
  <c r="P292" i="4"/>
  <c r="N292" i="4"/>
  <c r="M292" i="4"/>
  <c r="L292" i="4"/>
  <c r="K292" i="4"/>
  <c r="J292" i="4"/>
  <c r="I292" i="4"/>
  <c r="G292" i="4"/>
  <c r="AA291" i="4"/>
  <c r="Z291" i="4"/>
  <c r="Y291" i="4"/>
  <c r="V291" i="4"/>
  <c r="T291" i="4"/>
  <c r="Q291" i="4"/>
  <c r="P291" i="4"/>
  <c r="N291" i="4"/>
  <c r="M291" i="4"/>
  <c r="L291" i="4"/>
  <c r="K291" i="4"/>
  <c r="J291" i="4"/>
  <c r="I291" i="4"/>
  <c r="G291" i="4"/>
  <c r="AA290" i="4"/>
  <c r="Z290" i="4"/>
  <c r="Y290" i="4"/>
  <c r="V290" i="4"/>
  <c r="T290" i="4"/>
  <c r="Q290" i="4"/>
  <c r="P290" i="4"/>
  <c r="N290" i="4"/>
  <c r="M290" i="4"/>
  <c r="L290" i="4"/>
  <c r="K290" i="4"/>
  <c r="J290" i="4"/>
  <c r="I290" i="4"/>
  <c r="G290" i="4"/>
  <c r="AA289" i="4"/>
  <c r="Z289" i="4"/>
  <c r="Y289" i="4"/>
  <c r="V289" i="4"/>
  <c r="T289" i="4"/>
  <c r="Q289" i="4"/>
  <c r="P289" i="4"/>
  <c r="N289" i="4"/>
  <c r="M289" i="4"/>
  <c r="L289" i="4"/>
  <c r="K289" i="4"/>
  <c r="J289" i="4"/>
  <c r="I289" i="4"/>
  <c r="G289" i="4"/>
  <c r="AA288" i="4"/>
  <c r="Z288" i="4"/>
  <c r="Y288" i="4"/>
  <c r="V288" i="4"/>
  <c r="T288" i="4"/>
  <c r="Q288" i="4"/>
  <c r="P288" i="4"/>
  <c r="N288" i="4"/>
  <c r="M288" i="4"/>
  <c r="L288" i="4"/>
  <c r="K288" i="4"/>
  <c r="J288" i="4"/>
  <c r="I288" i="4"/>
  <c r="G288" i="4"/>
  <c r="AA287" i="4"/>
  <c r="Z287" i="4"/>
  <c r="Y287" i="4"/>
  <c r="V287" i="4"/>
  <c r="T287" i="4"/>
  <c r="Q287" i="4"/>
  <c r="P287" i="4"/>
  <c r="N287" i="4"/>
  <c r="M287" i="4"/>
  <c r="L287" i="4"/>
  <c r="K287" i="4"/>
  <c r="J287" i="4"/>
  <c r="I287" i="4"/>
  <c r="G287" i="4"/>
  <c r="AA286" i="4"/>
  <c r="Z286" i="4"/>
  <c r="Y286" i="4"/>
  <c r="V286" i="4"/>
  <c r="T286" i="4"/>
  <c r="Q286" i="4"/>
  <c r="P286" i="4"/>
  <c r="N286" i="4"/>
  <c r="M286" i="4"/>
  <c r="L286" i="4"/>
  <c r="K286" i="4"/>
  <c r="J286" i="4"/>
  <c r="I286" i="4"/>
  <c r="G286" i="4"/>
  <c r="AA285" i="4"/>
  <c r="Z285" i="4"/>
  <c r="Y285" i="4"/>
  <c r="V285" i="4"/>
  <c r="T285" i="4"/>
  <c r="Q285" i="4"/>
  <c r="P285" i="4"/>
  <c r="N285" i="4"/>
  <c r="M285" i="4"/>
  <c r="L285" i="4"/>
  <c r="K285" i="4"/>
  <c r="J285" i="4"/>
  <c r="I285" i="4"/>
  <c r="G285" i="4"/>
  <c r="AA284" i="4"/>
  <c r="Z284" i="4"/>
  <c r="Y284" i="4"/>
  <c r="V284" i="4"/>
  <c r="T284" i="4"/>
  <c r="Q284" i="4"/>
  <c r="P284" i="4"/>
  <c r="N284" i="4"/>
  <c r="M284" i="4"/>
  <c r="L284" i="4"/>
  <c r="K284" i="4"/>
  <c r="J284" i="4"/>
  <c r="I284" i="4"/>
  <c r="G284" i="4"/>
  <c r="AA283" i="4"/>
  <c r="Z283" i="4"/>
  <c r="Y283" i="4"/>
  <c r="V283" i="4"/>
  <c r="T283" i="4"/>
  <c r="Q283" i="4"/>
  <c r="P283" i="4"/>
  <c r="N283" i="4"/>
  <c r="M283" i="4"/>
  <c r="L283" i="4"/>
  <c r="K283" i="4"/>
  <c r="J283" i="4"/>
  <c r="I283" i="4"/>
  <c r="G283" i="4"/>
  <c r="AA282" i="4"/>
  <c r="Z282" i="4"/>
  <c r="Y282" i="4"/>
  <c r="V282" i="4"/>
  <c r="T282" i="4"/>
  <c r="Q282" i="4"/>
  <c r="P282" i="4"/>
  <c r="N282" i="4"/>
  <c r="M282" i="4"/>
  <c r="L282" i="4"/>
  <c r="K282" i="4"/>
  <c r="J282" i="4"/>
  <c r="I282" i="4"/>
  <c r="G282" i="4"/>
  <c r="AA281" i="4"/>
  <c r="Z281" i="4"/>
  <c r="Y281" i="4"/>
  <c r="V281" i="4"/>
  <c r="T281" i="4"/>
  <c r="Q281" i="4"/>
  <c r="P281" i="4"/>
  <c r="N281" i="4"/>
  <c r="M281" i="4"/>
  <c r="L281" i="4"/>
  <c r="K281" i="4"/>
  <c r="J281" i="4"/>
  <c r="I281" i="4"/>
  <c r="G281" i="4"/>
  <c r="AA280" i="4"/>
  <c r="Z280" i="4"/>
  <c r="Y280" i="4"/>
  <c r="V280" i="4"/>
  <c r="T280" i="4"/>
  <c r="Q280" i="4"/>
  <c r="P280" i="4"/>
  <c r="N280" i="4"/>
  <c r="M280" i="4"/>
  <c r="L280" i="4"/>
  <c r="K280" i="4"/>
  <c r="J280" i="4"/>
  <c r="I280" i="4"/>
  <c r="G280" i="4"/>
  <c r="AA279" i="4"/>
  <c r="Z279" i="4"/>
  <c r="Y279" i="4"/>
  <c r="V279" i="4"/>
  <c r="T279" i="4"/>
  <c r="Q279" i="4"/>
  <c r="P279" i="4"/>
  <c r="N279" i="4"/>
  <c r="M279" i="4"/>
  <c r="L279" i="4"/>
  <c r="K279" i="4"/>
  <c r="J279" i="4"/>
  <c r="I279" i="4"/>
  <c r="G279" i="4"/>
  <c r="AA278" i="4"/>
  <c r="Z278" i="4"/>
  <c r="Y278" i="4"/>
  <c r="V278" i="4"/>
  <c r="T278" i="4"/>
  <c r="Q278" i="4"/>
  <c r="P278" i="4"/>
  <c r="N278" i="4"/>
  <c r="M278" i="4"/>
  <c r="L278" i="4"/>
  <c r="K278" i="4"/>
  <c r="J278" i="4"/>
  <c r="I278" i="4"/>
  <c r="G278" i="4"/>
  <c r="AA277" i="4"/>
  <c r="Z277" i="4"/>
  <c r="Y277" i="4"/>
  <c r="V277" i="4"/>
  <c r="T277" i="4"/>
  <c r="Q277" i="4"/>
  <c r="P277" i="4"/>
  <c r="N277" i="4"/>
  <c r="M277" i="4"/>
  <c r="L277" i="4"/>
  <c r="K277" i="4"/>
  <c r="J277" i="4"/>
  <c r="I277" i="4"/>
  <c r="G277" i="4"/>
  <c r="AA276" i="4"/>
  <c r="Z276" i="4"/>
  <c r="Y276" i="4"/>
  <c r="V276" i="4"/>
  <c r="T276" i="4"/>
  <c r="Q276" i="4"/>
  <c r="P276" i="4"/>
  <c r="N276" i="4"/>
  <c r="M276" i="4"/>
  <c r="L276" i="4"/>
  <c r="K276" i="4"/>
  <c r="J276" i="4"/>
  <c r="I276" i="4"/>
  <c r="G276" i="4"/>
  <c r="AA275" i="4"/>
  <c r="Z275" i="4"/>
  <c r="Y275" i="4"/>
  <c r="V275" i="4"/>
  <c r="T275" i="4"/>
  <c r="Q275" i="4"/>
  <c r="P275" i="4"/>
  <c r="N275" i="4"/>
  <c r="M275" i="4"/>
  <c r="L275" i="4"/>
  <c r="K275" i="4"/>
  <c r="J275" i="4"/>
  <c r="I275" i="4"/>
  <c r="G275" i="4"/>
  <c r="W273" i="4"/>
  <c r="AA268" i="4"/>
  <c r="Z268" i="4"/>
  <c r="Y268" i="4"/>
  <c r="X268" i="4"/>
  <c r="W268" i="4"/>
  <c r="V268" i="4"/>
  <c r="R268" i="4"/>
  <c r="Q268" i="4"/>
  <c r="P268" i="4"/>
  <c r="O268" i="4"/>
  <c r="N268" i="4"/>
  <c r="M268" i="4"/>
  <c r="L268" i="4"/>
  <c r="K268" i="4"/>
  <c r="J268" i="4"/>
  <c r="I268" i="4"/>
  <c r="G268" i="4"/>
  <c r="E268" i="4"/>
  <c r="AA267" i="4"/>
  <c r="Z267" i="4"/>
  <c r="Y267" i="4"/>
  <c r="V267" i="4"/>
  <c r="T267" i="4"/>
  <c r="Q267" i="4"/>
  <c r="P267" i="4"/>
  <c r="N267" i="4"/>
  <c r="M267" i="4"/>
  <c r="L267" i="4"/>
  <c r="K267" i="4"/>
  <c r="J267" i="4"/>
  <c r="I267" i="4"/>
  <c r="G267" i="4"/>
  <c r="AA266" i="4"/>
  <c r="Z266" i="4"/>
  <c r="Y266" i="4"/>
  <c r="V266" i="4"/>
  <c r="T266" i="4"/>
  <c r="Q266" i="4"/>
  <c r="P266" i="4"/>
  <c r="N266" i="4"/>
  <c r="M266" i="4"/>
  <c r="L266" i="4"/>
  <c r="K266" i="4"/>
  <c r="J266" i="4"/>
  <c r="I266" i="4"/>
  <c r="G266" i="4"/>
  <c r="AA265" i="4"/>
  <c r="Z265" i="4"/>
  <c r="Y265" i="4"/>
  <c r="V265" i="4"/>
  <c r="T265" i="4"/>
  <c r="Q265" i="4"/>
  <c r="P265" i="4"/>
  <c r="N265" i="4"/>
  <c r="M265" i="4"/>
  <c r="L265" i="4"/>
  <c r="K265" i="4"/>
  <c r="J265" i="4"/>
  <c r="I265" i="4"/>
  <c r="G265" i="4"/>
  <c r="AA264" i="4"/>
  <c r="Z264" i="4"/>
  <c r="Y264" i="4"/>
  <c r="V264" i="4"/>
  <c r="T264" i="4"/>
  <c r="Q264" i="4"/>
  <c r="P264" i="4"/>
  <c r="N264" i="4"/>
  <c r="M264" i="4"/>
  <c r="L264" i="4"/>
  <c r="K264" i="4"/>
  <c r="J264" i="4"/>
  <c r="I264" i="4"/>
  <c r="G264" i="4"/>
  <c r="AA263" i="4"/>
  <c r="Z263" i="4"/>
  <c r="Y263" i="4"/>
  <c r="V263" i="4"/>
  <c r="T263" i="4"/>
  <c r="Q263" i="4"/>
  <c r="P263" i="4"/>
  <c r="N263" i="4"/>
  <c r="M263" i="4"/>
  <c r="L263" i="4"/>
  <c r="K263" i="4"/>
  <c r="J263" i="4"/>
  <c r="I263" i="4"/>
  <c r="G263" i="4"/>
  <c r="AA262" i="4"/>
  <c r="Z262" i="4"/>
  <c r="Y262" i="4"/>
  <c r="V262" i="4"/>
  <c r="T262" i="4"/>
  <c r="Q262" i="4"/>
  <c r="P262" i="4"/>
  <c r="N262" i="4"/>
  <c r="M262" i="4"/>
  <c r="L262" i="4"/>
  <c r="K262" i="4"/>
  <c r="J262" i="4"/>
  <c r="I262" i="4"/>
  <c r="G262" i="4"/>
  <c r="AA261" i="4"/>
  <c r="Z261" i="4"/>
  <c r="Y261" i="4"/>
  <c r="V261" i="4"/>
  <c r="T261" i="4"/>
  <c r="Q261" i="4"/>
  <c r="P261" i="4"/>
  <c r="N261" i="4"/>
  <c r="M261" i="4"/>
  <c r="L261" i="4"/>
  <c r="K261" i="4"/>
  <c r="J261" i="4"/>
  <c r="I261" i="4"/>
  <c r="G261" i="4"/>
  <c r="AA260" i="4"/>
  <c r="Z260" i="4"/>
  <c r="Y260" i="4"/>
  <c r="V260" i="4"/>
  <c r="T260" i="4"/>
  <c r="Q260" i="4"/>
  <c r="P260" i="4"/>
  <c r="N260" i="4"/>
  <c r="M260" i="4"/>
  <c r="L260" i="4"/>
  <c r="K260" i="4"/>
  <c r="J260" i="4"/>
  <c r="I260" i="4"/>
  <c r="G260" i="4"/>
  <c r="AA259" i="4"/>
  <c r="Z259" i="4"/>
  <c r="Y259" i="4"/>
  <c r="V259" i="4"/>
  <c r="T259" i="4"/>
  <c r="Q259" i="4"/>
  <c r="P259" i="4"/>
  <c r="N259" i="4"/>
  <c r="M259" i="4"/>
  <c r="L259" i="4"/>
  <c r="K259" i="4"/>
  <c r="J259" i="4"/>
  <c r="I259" i="4"/>
  <c r="G259" i="4"/>
  <c r="AA258" i="4"/>
  <c r="Z258" i="4"/>
  <c r="Y258" i="4"/>
  <c r="V258" i="4"/>
  <c r="T258" i="4"/>
  <c r="Q258" i="4"/>
  <c r="P258" i="4"/>
  <c r="N258" i="4"/>
  <c r="M258" i="4"/>
  <c r="L258" i="4"/>
  <c r="K258" i="4"/>
  <c r="J258" i="4"/>
  <c r="I258" i="4"/>
  <c r="G258" i="4"/>
  <c r="AA257" i="4"/>
  <c r="Z257" i="4"/>
  <c r="Y257" i="4"/>
  <c r="V257" i="4"/>
  <c r="T257" i="4"/>
  <c r="Q257" i="4"/>
  <c r="P257" i="4"/>
  <c r="N257" i="4"/>
  <c r="M257" i="4"/>
  <c r="L257" i="4"/>
  <c r="K257" i="4"/>
  <c r="J257" i="4"/>
  <c r="I257" i="4"/>
  <c r="G257" i="4"/>
  <c r="AA256" i="4"/>
  <c r="Z256" i="4"/>
  <c r="Y256" i="4"/>
  <c r="V256" i="4"/>
  <c r="T256" i="4"/>
  <c r="Q256" i="4"/>
  <c r="P256" i="4"/>
  <c r="N256" i="4"/>
  <c r="M256" i="4"/>
  <c r="L256" i="4"/>
  <c r="K256" i="4"/>
  <c r="J256" i="4"/>
  <c r="I256" i="4"/>
  <c r="G256" i="4"/>
  <c r="AA255" i="4"/>
  <c r="Z255" i="4"/>
  <c r="Y255" i="4"/>
  <c r="V255" i="4"/>
  <c r="T255" i="4"/>
  <c r="Q255" i="4"/>
  <c r="P255" i="4"/>
  <c r="N255" i="4"/>
  <c r="M255" i="4"/>
  <c r="L255" i="4"/>
  <c r="K255" i="4"/>
  <c r="J255" i="4"/>
  <c r="I255" i="4"/>
  <c r="G255" i="4"/>
  <c r="AA254" i="4"/>
  <c r="Z254" i="4"/>
  <c r="Y254" i="4"/>
  <c r="V254" i="4"/>
  <c r="T254" i="4"/>
  <c r="Q254" i="4"/>
  <c r="P254" i="4"/>
  <c r="N254" i="4"/>
  <c r="M254" i="4"/>
  <c r="L254" i="4"/>
  <c r="K254" i="4"/>
  <c r="J254" i="4"/>
  <c r="I254" i="4"/>
  <c r="G254" i="4"/>
  <c r="AA253" i="4"/>
  <c r="Z253" i="4"/>
  <c r="Y253" i="4"/>
  <c r="V253" i="4"/>
  <c r="T253" i="4"/>
  <c r="Q253" i="4"/>
  <c r="P253" i="4"/>
  <c r="N253" i="4"/>
  <c r="M253" i="4"/>
  <c r="L253" i="4"/>
  <c r="K253" i="4"/>
  <c r="J253" i="4"/>
  <c r="I253" i="4"/>
  <c r="G253" i="4"/>
  <c r="AA252" i="4"/>
  <c r="Z252" i="4"/>
  <c r="Y252" i="4"/>
  <c r="V252" i="4"/>
  <c r="T252" i="4"/>
  <c r="Q252" i="4"/>
  <c r="P252" i="4"/>
  <c r="N252" i="4"/>
  <c r="M252" i="4"/>
  <c r="L252" i="4"/>
  <c r="K252" i="4"/>
  <c r="J252" i="4"/>
  <c r="I252" i="4"/>
  <c r="G252" i="4"/>
  <c r="AA251" i="4"/>
  <c r="Z251" i="4"/>
  <c r="Y251" i="4"/>
  <c r="V251" i="4"/>
  <c r="T251" i="4"/>
  <c r="Q251" i="4"/>
  <c r="P251" i="4"/>
  <c r="N251" i="4"/>
  <c r="M251" i="4"/>
  <c r="L251" i="4"/>
  <c r="K251" i="4"/>
  <c r="J251" i="4"/>
  <c r="I251" i="4"/>
  <c r="G251" i="4"/>
  <c r="AA250" i="4"/>
  <c r="Z250" i="4"/>
  <c r="Y250" i="4"/>
  <c r="V250" i="4"/>
  <c r="T250" i="4"/>
  <c r="Q250" i="4"/>
  <c r="P250" i="4"/>
  <c r="N250" i="4"/>
  <c r="M250" i="4"/>
  <c r="L250" i="4"/>
  <c r="K250" i="4"/>
  <c r="J250" i="4"/>
  <c r="I250" i="4"/>
  <c r="G250" i="4"/>
  <c r="AA249" i="4"/>
  <c r="Z249" i="4"/>
  <c r="Y249" i="4"/>
  <c r="V249" i="4"/>
  <c r="T249" i="4"/>
  <c r="Q249" i="4"/>
  <c r="P249" i="4"/>
  <c r="N249" i="4"/>
  <c r="M249" i="4"/>
  <c r="L249" i="4"/>
  <c r="K249" i="4"/>
  <c r="J249" i="4"/>
  <c r="I249" i="4"/>
  <c r="G249" i="4"/>
  <c r="AA248" i="4"/>
  <c r="Z248" i="4"/>
  <c r="Y248" i="4"/>
  <c r="V248" i="4"/>
  <c r="T248" i="4"/>
  <c r="Q248" i="4"/>
  <c r="P248" i="4"/>
  <c r="N248" i="4"/>
  <c r="M248" i="4"/>
  <c r="L248" i="4"/>
  <c r="K248" i="4"/>
  <c r="J248" i="4"/>
  <c r="I248" i="4"/>
  <c r="G248" i="4"/>
  <c r="AA247" i="4"/>
  <c r="Z247" i="4"/>
  <c r="Y247" i="4"/>
  <c r="V247" i="4"/>
  <c r="T247" i="4"/>
  <c r="Q247" i="4"/>
  <c r="P247" i="4"/>
  <c r="N247" i="4"/>
  <c r="M247" i="4"/>
  <c r="L247" i="4"/>
  <c r="K247" i="4"/>
  <c r="J247" i="4"/>
  <c r="I247" i="4"/>
  <c r="G247" i="4"/>
  <c r="AA246" i="4"/>
  <c r="Z246" i="4"/>
  <c r="Y246" i="4"/>
  <c r="V246" i="4"/>
  <c r="T246" i="4"/>
  <c r="Q246" i="4"/>
  <c r="P246" i="4"/>
  <c r="N246" i="4"/>
  <c r="M246" i="4"/>
  <c r="L246" i="4"/>
  <c r="K246" i="4"/>
  <c r="J246" i="4"/>
  <c r="I246" i="4"/>
  <c r="G246" i="4"/>
  <c r="AA245" i="4"/>
  <c r="Z245" i="4"/>
  <c r="Y245" i="4"/>
  <c r="V245" i="4"/>
  <c r="T245" i="4"/>
  <c r="Q245" i="4"/>
  <c r="P245" i="4"/>
  <c r="N245" i="4"/>
  <c r="M245" i="4"/>
  <c r="L245" i="4"/>
  <c r="K245" i="4"/>
  <c r="J245" i="4"/>
  <c r="I245" i="4"/>
  <c r="G245" i="4"/>
  <c r="AA244" i="4"/>
  <c r="Z244" i="4"/>
  <c r="Y244" i="4"/>
  <c r="V244" i="4"/>
  <c r="T244" i="4"/>
  <c r="Q244" i="4"/>
  <c r="P244" i="4"/>
  <c r="N244" i="4"/>
  <c r="M244" i="4"/>
  <c r="L244" i="4"/>
  <c r="K244" i="4"/>
  <c r="J244" i="4"/>
  <c r="I244" i="4"/>
  <c r="G244" i="4"/>
  <c r="AA243" i="4"/>
  <c r="Z243" i="4"/>
  <c r="Y243" i="4"/>
  <c r="V243" i="4"/>
  <c r="T243" i="4"/>
  <c r="Q243" i="4"/>
  <c r="P243" i="4"/>
  <c r="N243" i="4"/>
  <c r="M243" i="4"/>
  <c r="L243" i="4"/>
  <c r="K243" i="4"/>
  <c r="J243" i="4"/>
  <c r="I243" i="4"/>
  <c r="G243" i="4"/>
  <c r="AA242" i="4"/>
  <c r="Z242" i="4"/>
  <c r="Y242" i="4"/>
  <c r="V242" i="4"/>
  <c r="T242" i="4"/>
  <c r="Q242" i="4"/>
  <c r="P242" i="4"/>
  <c r="N242" i="4"/>
  <c r="M242" i="4"/>
  <c r="L242" i="4"/>
  <c r="K242" i="4"/>
  <c r="J242" i="4"/>
  <c r="I242" i="4"/>
  <c r="G242" i="4"/>
  <c r="AA241" i="4"/>
  <c r="Z241" i="4"/>
  <c r="Y241" i="4"/>
  <c r="V241" i="4"/>
  <c r="T241" i="4"/>
  <c r="Q241" i="4"/>
  <c r="P241" i="4"/>
  <c r="N241" i="4"/>
  <c r="M241" i="4"/>
  <c r="L241" i="4"/>
  <c r="K241" i="4"/>
  <c r="J241" i="4"/>
  <c r="I241" i="4"/>
  <c r="G241" i="4"/>
  <c r="AA240" i="4"/>
  <c r="Z240" i="4"/>
  <c r="Y240" i="4"/>
  <c r="V240" i="4"/>
  <c r="T240" i="4"/>
  <c r="Q240" i="4"/>
  <c r="P240" i="4"/>
  <c r="N240" i="4"/>
  <c r="M240" i="4"/>
  <c r="L240" i="4"/>
  <c r="K240" i="4"/>
  <c r="J240" i="4"/>
  <c r="I240" i="4"/>
  <c r="G240" i="4"/>
  <c r="AA239" i="4"/>
  <c r="Z239" i="4"/>
  <c r="Y239" i="4"/>
  <c r="V239" i="4"/>
  <c r="T239" i="4"/>
  <c r="Q239" i="4"/>
  <c r="P239" i="4"/>
  <c r="N239" i="4"/>
  <c r="M239" i="4"/>
  <c r="L239" i="4"/>
  <c r="K239" i="4"/>
  <c r="J239" i="4"/>
  <c r="I239" i="4"/>
  <c r="G239" i="4"/>
  <c r="AA238" i="4"/>
  <c r="Z238" i="4"/>
  <c r="Y238" i="4"/>
  <c r="V238" i="4"/>
  <c r="T238" i="4"/>
  <c r="Q238" i="4"/>
  <c r="P238" i="4"/>
  <c r="N238" i="4"/>
  <c r="M238" i="4"/>
  <c r="L238" i="4"/>
  <c r="K238" i="4"/>
  <c r="J238" i="4"/>
  <c r="I238" i="4"/>
  <c r="G238" i="4"/>
  <c r="AA237" i="4"/>
  <c r="Z237" i="4"/>
  <c r="Y237" i="4"/>
  <c r="V237" i="4"/>
  <c r="T237" i="4"/>
  <c r="Q237" i="4"/>
  <c r="P237" i="4"/>
  <c r="N237" i="4"/>
  <c r="M237" i="4"/>
  <c r="L237" i="4"/>
  <c r="K237" i="4"/>
  <c r="J237" i="4"/>
  <c r="I237" i="4"/>
  <c r="G237" i="4"/>
  <c r="AA236" i="4"/>
  <c r="Z236" i="4"/>
  <c r="Y236" i="4"/>
  <c r="V236" i="4"/>
  <c r="T236" i="4"/>
  <c r="Q236" i="4"/>
  <c r="P236" i="4"/>
  <c r="N236" i="4"/>
  <c r="M236" i="4"/>
  <c r="L236" i="4"/>
  <c r="K236" i="4"/>
  <c r="J236" i="4"/>
  <c r="I236" i="4"/>
  <c r="G236" i="4"/>
  <c r="AA235" i="4"/>
  <c r="Z235" i="4"/>
  <c r="Y235" i="4"/>
  <c r="V235" i="4"/>
  <c r="T235" i="4"/>
  <c r="Q235" i="4"/>
  <c r="P235" i="4"/>
  <c r="N235" i="4"/>
  <c r="M235" i="4"/>
  <c r="L235" i="4"/>
  <c r="K235" i="4"/>
  <c r="J235" i="4"/>
  <c r="I235" i="4"/>
  <c r="G235" i="4"/>
  <c r="AA234" i="4"/>
  <c r="Z234" i="4"/>
  <c r="Y234" i="4"/>
  <c r="V234" i="4"/>
  <c r="T234" i="4"/>
  <c r="Q234" i="4"/>
  <c r="P234" i="4"/>
  <c r="N234" i="4"/>
  <c r="M234" i="4"/>
  <c r="L234" i="4"/>
  <c r="K234" i="4"/>
  <c r="J234" i="4"/>
  <c r="I234" i="4"/>
  <c r="G234" i="4"/>
  <c r="AA233" i="4"/>
  <c r="Z233" i="4"/>
  <c r="Y233" i="4"/>
  <c r="V233" i="4"/>
  <c r="T233" i="4"/>
  <c r="Q233" i="4"/>
  <c r="P233" i="4"/>
  <c r="N233" i="4"/>
  <c r="M233" i="4"/>
  <c r="L233" i="4"/>
  <c r="K233" i="4"/>
  <c r="J233" i="4"/>
  <c r="I233" i="4"/>
  <c r="G233" i="4"/>
  <c r="AA232" i="4"/>
  <c r="Z232" i="4"/>
  <c r="Y232" i="4"/>
  <c r="V232" i="4"/>
  <c r="T232" i="4"/>
  <c r="Q232" i="4"/>
  <c r="P232" i="4"/>
  <c r="N232" i="4"/>
  <c r="M232" i="4"/>
  <c r="L232" i="4"/>
  <c r="K232" i="4"/>
  <c r="J232" i="4"/>
  <c r="I232" i="4"/>
  <c r="G232" i="4"/>
  <c r="AA231" i="4"/>
  <c r="Z231" i="4"/>
  <c r="Y231" i="4"/>
  <c r="V231" i="4"/>
  <c r="T231" i="4"/>
  <c r="Q231" i="4"/>
  <c r="P231" i="4"/>
  <c r="N231" i="4"/>
  <c r="M231" i="4"/>
  <c r="L231" i="4"/>
  <c r="K231" i="4"/>
  <c r="J231" i="4"/>
  <c r="I231" i="4"/>
  <c r="G231" i="4"/>
  <c r="AA230" i="4"/>
  <c r="Z230" i="4"/>
  <c r="Y230" i="4"/>
  <c r="V230" i="4"/>
  <c r="T230" i="4"/>
  <c r="Q230" i="4"/>
  <c r="P230" i="4"/>
  <c r="N230" i="4"/>
  <c r="M230" i="4"/>
  <c r="L230" i="4"/>
  <c r="K230" i="4"/>
  <c r="J230" i="4"/>
  <c r="I230" i="4"/>
  <c r="G230" i="4"/>
  <c r="AA229" i="4"/>
  <c r="Z229" i="4"/>
  <c r="Y229" i="4"/>
  <c r="V229" i="4"/>
  <c r="T229" i="4"/>
  <c r="Q229" i="4"/>
  <c r="P229" i="4"/>
  <c r="N229" i="4"/>
  <c r="M229" i="4"/>
  <c r="L229" i="4"/>
  <c r="K229" i="4"/>
  <c r="J229" i="4"/>
  <c r="I229" i="4"/>
  <c r="G229" i="4"/>
  <c r="AA228" i="4"/>
  <c r="Z228" i="4"/>
  <c r="Y228" i="4"/>
  <c r="V228" i="4"/>
  <c r="T228" i="4"/>
  <c r="Q228" i="4"/>
  <c r="P228" i="4"/>
  <c r="N228" i="4"/>
  <c r="M228" i="4"/>
  <c r="L228" i="4"/>
  <c r="K228" i="4"/>
  <c r="J228" i="4"/>
  <c r="I228" i="4"/>
  <c r="G228" i="4"/>
  <c r="AA227" i="4"/>
  <c r="Z227" i="4"/>
  <c r="Y227" i="4"/>
  <c r="V227" i="4"/>
  <c r="T227" i="4"/>
  <c r="Q227" i="4"/>
  <c r="P227" i="4"/>
  <c r="N227" i="4"/>
  <c r="M227" i="4"/>
  <c r="L227" i="4"/>
  <c r="K227" i="4"/>
  <c r="J227" i="4"/>
  <c r="I227" i="4"/>
  <c r="G227" i="4"/>
  <c r="AA226" i="4"/>
  <c r="Z226" i="4"/>
  <c r="Y226" i="4"/>
  <c r="V226" i="4"/>
  <c r="T226" i="4"/>
  <c r="Q226" i="4"/>
  <c r="P226" i="4"/>
  <c r="N226" i="4"/>
  <c r="M226" i="4"/>
  <c r="L226" i="4"/>
  <c r="K226" i="4"/>
  <c r="J226" i="4"/>
  <c r="I226" i="4"/>
  <c r="G226" i="4"/>
  <c r="AA225" i="4"/>
  <c r="Z225" i="4"/>
  <c r="Y225" i="4"/>
  <c r="V225" i="4"/>
  <c r="T225" i="4"/>
  <c r="Q225" i="4"/>
  <c r="P225" i="4"/>
  <c r="N225" i="4"/>
  <c r="M225" i="4"/>
  <c r="L225" i="4"/>
  <c r="K225" i="4"/>
  <c r="J225" i="4"/>
  <c r="I225" i="4"/>
  <c r="G225" i="4"/>
  <c r="AA224" i="4"/>
  <c r="Z224" i="4"/>
  <c r="Y224" i="4"/>
  <c r="V224" i="4"/>
  <c r="T224" i="4"/>
  <c r="Q224" i="4"/>
  <c r="P224" i="4"/>
  <c r="N224" i="4"/>
  <c r="M224" i="4"/>
  <c r="L224" i="4"/>
  <c r="K224" i="4"/>
  <c r="J224" i="4"/>
  <c r="I224" i="4"/>
  <c r="G224" i="4"/>
  <c r="AA223" i="4"/>
  <c r="Z223" i="4"/>
  <c r="Y223" i="4"/>
  <c r="V223" i="4"/>
  <c r="T223" i="4"/>
  <c r="Q223" i="4"/>
  <c r="P223" i="4"/>
  <c r="N223" i="4"/>
  <c r="M223" i="4"/>
  <c r="L223" i="4"/>
  <c r="K223" i="4"/>
  <c r="J223" i="4"/>
  <c r="I223" i="4"/>
  <c r="G223" i="4"/>
  <c r="AA222" i="4"/>
  <c r="Z222" i="4"/>
  <c r="Y222" i="4"/>
  <c r="V222" i="4"/>
  <c r="T222" i="4"/>
  <c r="Q222" i="4"/>
  <c r="P222" i="4"/>
  <c r="N222" i="4"/>
  <c r="M222" i="4"/>
  <c r="L222" i="4"/>
  <c r="K222" i="4"/>
  <c r="J222" i="4"/>
  <c r="I222" i="4"/>
  <c r="G222" i="4"/>
  <c r="AA221" i="4"/>
  <c r="Z221" i="4"/>
  <c r="Y221" i="4"/>
  <c r="V221" i="4"/>
  <c r="T221" i="4"/>
  <c r="Q221" i="4"/>
  <c r="P221" i="4"/>
  <c r="N221" i="4"/>
  <c r="M221" i="4"/>
  <c r="L221" i="4"/>
  <c r="K221" i="4"/>
  <c r="J221" i="4"/>
  <c r="I221" i="4"/>
  <c r="G221" i="4"/>
  <c r="AA220" i="4"/>
  <c r="Z220" i="4"/>
  <c r="Y220" i="4"/>
  <c r="V220" i="4"/>
  <c r="T220" i="4"/>
  <c r="Q220" i="4"/>
  <c r="P220" i="4"/>
  <c r="N220" i="4"/>
  <c r="M220" i="4"/>
  <c r="L220" i="4"/>
  <c r="K220" i="4"/>
  <c r="J220" i="4"/>
  <c r="I220" i="4"/>
  <c r="G220" i="4"/>
  <c r="AA219" i="4"/>
  <c r="Z219" i="4"/>
  <c r="Y219" i="4"/>
  <c r="V219" i="4"/>
  <c r="T219" i="4"/>
  <c r="Q219" i="4"/>
  <c r="P219" i="4"/>
  <c r="N219" i="4"/>
  <c r="M219" i="4"/>
  <c r="L219" i="4"/>
  <c r="K219" i="4"/>
  <c r="J219" i="4"/>
  <c r="I219" i="4"/>
  <c r="G219" i="4"/>
  <c r="AA218" i="4"/>
  <c r="Z218" i="4"/>
  <c r="Y218" i="4"/>
  <c r="V218" i="4"/>
  <c r="T218" i="4"/>
  <c r="Q218" i="4"/>
  <c r="P218" i="4"/>
  <c r="N218" i="4"/>
  <c r="M218" i="4"/>
  <c r="L218" i="4"/>
  <c r="K218" i="4"/>
  <c r="J218" i="4"/>
  <c r="I218" i="4"/>
  <c r="G218" i="4"/>
  <c r="AA217" i="4"/>
  <c r="Z217" i="4"/>
  <c r="Y217" i="4"/>
  <c r="V217" i="4"/>
  <c r="T217" i="4"/>
  <c r="Q217" i="4"/>
  <c r="P217" i="4"/>
  <c r="N217" i="4"/>
  <c r="M217" i="4"/>
  <c r="L217" i="4"/>
  <c r="K217" i="4"/>
  <c r="J217" i="4"/>
  <c r="I217" i="4"/>
  <c r="G217" i="4"/>
  <c r="AA216" i="4"/>
  <c r="Z216" i="4"/>
  <c r="Y216" i="4"/>
  <c r="V216" i="4"/>
  <c r="T216" i="4"/>
  <c r="Q216" i="4"/>
  <c r="P216" i="4"/>
  <c r="N216" i="4"/>
  <c r="M216" i="4"/>
  <c r="L216" i="4"/>
  <c r="K216" i="4"/>
  <c r="J216" i="4"/>
  <c r="I216" i="4"/>
  <c r="G216" i="4"/>
  <c r="AA215" i="4"/>
  <c r="Z215" i="4"/>
  <c r="Y215" i="4"/>
  <c r="V215" i="4"/>
  <c r="T215" i="4"/>
  <c r="Q215" i="4"/>
  <c r="P215" i="4"/>
  <c r="N215" i="4"/>
  <c r="M215" i="4"/>
  <c r="L215" i="4"/>
  <c r="K215" i="4"/>
  <c r="J215" i="4"/>
  <c r="I215" i="4"/>
  <c r="G215" i="4"/>
  <c r="AA214" i="4"/>
  <c r="Z214" i="4"/>
  <c r="Y214" i="4"/>
  <c r="V214" i="4"/>
  <c r="T214" i="4"/>
  <c r="Q214" i="4"/>
  <c r="P214" i="4"/>
  <c r="N214" i="4"/>
  <c r="M214" i="4"/>
  <c r="L214" i="4"/>
  <c r="K214" i="4"/>
  <c r="J214" i="4"/>
  <c r="I214" i="4"/>
  <c r="G214" i="4"/>
  <c r="AA213" i="4"/>
  <c r="Z213" i="4"/>
  <c r="Y213" i="4"/>
  <c r="V213" i="4"/>
  <c r="T213" i="4"/>
  <c r="Q213" i="4"/>
  <c r="P213" i="4"/>
  <c r="N213" i="4"/>
  <c r="M213" i="4"/>
  <c r="L213" i="4"/>
  <c r="K213" i="4"/>
  <c r="J213" i="4"/>
  <c r="I213" i="4"/>
  <c r="G213" i="4"/>
  <c r="AA212" i="4"/>
  <c r="Z212" i="4"/>
  <c r="Y212" i="4"/>
  <c r="V212" i="4"/>
  <c r="T212" i="4"/>
  <c r="Q212" i="4"/>
  <c r="P212" i="4"/>
  <c r="N212" i="4"/>
  <c r="M212" i="4"/>
  <c r="L212" i="4"/>
  <c r="K212" i="4"/>
  <c r="J212" i="4"/>
  <c r="I212" i="4"/>
  <c r="G212" i="4"/>
  <c r="AA211" i="4"/>
  <c r="Z211" i="4"/>
  <c r="Y211" i="4"/>
  <c r="V211" i="4"/>
  <c r="T211" i="4"/>
  <c r="Q211" i="4"/>
  <c r="P211" i="4"/>
  <c r="N211" i="4"/>
  <c r="M211" i="4"/>
  <c r="L211" i="4"/>
  <c r="K211" i="4"/>
  <c r="J211" i="4"/>
  <c r="I211" i="4"/>
  <c r="G211" i="4"/>
  <c r="AA210" i="4"/>
  <c r="Z210" i="4"/>
  <c r="Y210" i="4"/>
  <c r="V210" i="4"/>
  <c r="T210" i="4"/>
  <c r="Q210" i="4"/>
  <c r="P210" i="4"/>
  <c r="N210" i="4"/>
  <c r="M210" i="4"/>
  <c r="L210" i="4"/>
  <c r="K210" i="4"/>
  <c r="J210" i="4"/>
  <c r="I210" i="4"/>
  <c r="G210" i="4"/>
  <c r="AA209" i="4"/>
  <c r="Z209" i="4"/>
  <c r="Y209" i="4"/>
  <c r="V209" i="4"/>
  <c r="T209" i="4"/>
  <c r="Q209" i="4"/>
  <c r="P209" i="4"/>
  <c r="N209" i="4"/>
  <c r="M209" i="4"/>
  <c r="L209" i="4"/>
  <c r="K209" i="4"/>
  <c r="J209" i="4"/>
  <c r="I209" i="4"/>
  <c r="G209" i="4"/>
  <c r="AA208" i="4"/>
  <c r="Z208" i="4"/>
  <c r="Y208" i="4"/>
  <c r="V208" i="4"/>
  <c r="T208" i="4"/>
  <c r="Q208" i="4"/>
  <c r="P208" i="4"/>
  <c r="N208" i="4"/>
  <c r="M208" i="4"/>
  <c r="L208" i="4"/>
  <c r="K208" i="4"/>
  <c r="J208" i="4"/>
  <c r="I208" i="4"/>
  <c r="G208" i="4"/>
  <c r="AA207" i="4"/>
  <c r="Z207" i="4"/>
  <c r="Y207" i="4"/>
  <c r="V207" i="4"/>
  <c r="T207" i="4"/>
  <c r="Q207" i="4"/>
  <c r="P207" i="4"/>
  <c r="N207" i="4"/>
  <c r="M207" i="4"/>
  <c r="L207" i="4"/>
  <c r="K207" i="4"/>
  <c r="J207" i="4"/>
  <c r="I207" i="4"/>
  <c r="G207" i="4"/>
  <c r="AA206" i="4"/>
  <c r="Z206" i="4"/>
  <c r="Y206" i="4"/>
  <c r="V206" i="4"/>
  <c r="T206" i="4"/>
  <c r="Q206" i="4"/>
  <c r="P206" i="4"/>
  <c r="N206" i="4"/>
  <c r="M206" i="4"/>
  <c r="L206" i="4"/>
  <c r="K206" i="4"/>
  <c r="J206" i="4"/>
  <c r="I206" i="4"/>
  <c r="G206" i="4"/>
  <c r="AA205" i="4"/>
  <c r="Z205" i="4"/>
  <c r="Y205" i="4"/>
  <c r="V205" i="4"/>
  <c r="T205" i="4"/>
  <c r="Q205" i="4"/>
  <c r="P205" i="4"/>
  <c r="N205" i="4"/>
  <c r="M205" i="4"/>
  <c r="L205" i="4"/>
  <c r="K205" i="4"/>
  <c r="J205" i="4"/>
  <c r="I205" i="4"/>
  <c r="G205" i="4"/>
  <c r="AA204" i="4"/>
  <c r="Z204" i="4"/>
  <c r="Y204" i="4"/>
  <c r="V204" i="4"/>
  <c r="T204" i="4"/>
  <c r="Q204" i="4"/>
  <c r="P204" i="4"/>
  <c r="N204" i="4"/>
  <c r="M204" i="4"/>
  <c r="L204" i="4"/>
  <c r="K204" i="4"/>
  <c r="J204" i="4"/>
  <c r="I204" i="4"/>
  <c r="G204" i="4"/>
  <c r="AA203" i="4"/>
  <c r="Z203" i="4"/>
  <c r="Y203" i="4"/>
  <c r="V203" i="4"/>
  <c r="T203" i="4"/>
  <c r="Q203" i="4"/>
  <c r="P203" i="4"/>
  <c r="N203" i="4"/>
  <c r="M203" i="4"/>
  <c r="L203" i="4"/>
  <c r="K203" i="4"/>
  <c r="J203" i="4"/>
  <c r="I203" i="4"/>
  <c r="G203" i="4"/>
  <c r="AA202" i="4"/>
  <c r="Z202" i="4"/>
  <c r="Y202" i="4"/>
  <c r="V202" i="4"/>
  <c r="T202" i="4"/>
  <c r="Q202" i="4"/>
  <c r="P202" i="4"/>
  <c r="N202" i="4"/>
  <c r="M202" i="4"/>
  <c r="L202" i="4"/>
  <c r="K202" i="4"/>
  <c r="J202" i="4"/>
  <c r="I202" i="4"/>
  <c r="G202" i="4"/>
  <c r="AA201" i="4"/>
  <c r="Z201" i="4"/>
  <c r="Y201" i="4"/>
  <c r="V201" i="4"/>
  <c r="T201" i="4"/>
  <c r="Q201" i="4"/>
  <c r="P201" i="4"/>
  <c r="N201" i="4"/>
  <c r="M201" i="4"/>
  <c r="L201" i="4"/>
  <c r="K201" i="4"/>
  <c r="J201" i="4"/>
  <c r="I201" i="4"/>
  <c r="G201" i="4"/>
  <c r="AA200" i="4"/>
  <c r="Z200" i="4"/>
  <c r="Y200" i="4"/>
  <c r="V200" i="4"/>
  <c r="T200" i="4"/>
  <c r="Q200" i="4"/>
  <c r="P200" i="4"/>
  <c r="N200" i="4"/>
  <c r="M200" i="4"/>
  <c r="L200" i="4"/>
  <c r="K200" i="4"/>
  <c r="J200" i="4"/>
  <c r="I200" i="4"/>
  <c r="G200" i="4"/>
  <c r="AA199" i="4"/>
  <c r="Z199" i="4"/>
  <c r="Y199" i="4"/>
  <c r="V199" i="4"/>
  <c r="T199" i="4"/>
  <c r="Q199" i="4"/>
  <c r="P199" i="4"/>
  <c r="N199" i="4"/>
  <c r="M199" i="4"/>
  <c r="L199" i="4"/>
  <c r="K199" i="4"/>
  <c r="J199" i="4"/>
  <c r="I199" i="4"/>
  <c r="G199" i="4"/>
  <c r="AA198" i="4"/>
  <c r="Z198" i="4"/>
  <c r="Y198" i="4"/>
  <c r="V198" i="4"/>
  <c r="T198" i="4"/>
  <c r="Q198" i="4"/>
  <c r="P198" i="4"/>
  <c r="N198" i="4"/>
  <c r="M198" i="4"/>
  <c r="L198" i="4"/>
  <c r="K198" i="4"/>
  <c r="J198" i="4"/>
  <c r="I198" i="4"/>
  <c r="G198" i="4"/>
  <c r="AA197" i="4"/>
  <c r="Z197" i="4"/>
  <c r="Y197" i="4"/>
  <c r="V197" i="4"/>
  <c r="T197" i="4"/>
  <c r="Q197" i="4"/>
  <c r="P197" i="4"/>
  <c r="N197" i="4"/>
  <c r="M197" i="4"/>
  <c r="L197" i="4"/>
  <c r="K197" i="4"/>
  <c r="J197" i="4"/>
  <c r="I197" i="4"/>
  <c r="G197" i="4"/>
  <c r="AA196" i="4"/>
  <c r="Z196" i="4"/>
  <c r="Y196" i="4"/>
  <c r="V196" i="4"/>
  <c r="T196" i="4"/>
  <c r="Q196" i="4"/>
  <c r="P196" i="4"/>
  <c r="N196" i="4"/>
  <c r="M196" i="4"/>
  <c r="L196" i="4"/>
  <c r="K196" i="4"/>
  <c r="J196" i="4"/>
  <c r="I196" i="4"/>
  <c r="G196" i="4"/>
  <c r="W194" i="4"/>
  <c r="AA189" i="4"/>
  <c r="Z189" i="4"/>
  <c r="Y189" i="4"/>
  <c r="X189" i="4"/>
  <c r="W189" i="4"/>
  <c r="V189" i="4"/>
  <c r="R189" i="4"/>
  <c r="Q189" i="4"/>
  <c r="P189" i="4"/>
  <c r="O189" i="4"/>
  <c r="N189" i="4"/>
  <c r="M189" i="4"/>
  <c r="L189" i="4"/>
  <c r="K189" i="4"/>
  <c r="J189" i="4"/>
  <c r="I189" i="4"/>
  <c r="G189" i="4"/>
  <c r="E189" i="4"/>
  <c r="AA188" i="4"/>
  <c r="Z188" i="4"/>
  <c r="Y188" i="4"/>
  <c r="V188" i="4"/>
  <c r="T188" i="4"/>
  <c r="Q188" i="4"/>
  <c r="P188" i="4"/>
  <c r="N188" i="4"/>
  <c r="M188" i="4"/>
  <c r="L188" i="4"/>
  <c r="K188" i="4"/>
  <c r="J188" i="4"/>
  <c r="I188" i="4"/>
  <c r="G188" i="4"/>
  <c r="AA187" i="4"/>
  <c r="Z187" i="4"/>
  <c r="Y187" i="4"/>
  <c r="V187" i="4"/>
  <c r="T187" i="4"/>
  <c r="Q187" i="4"/>
  <c r="P187" i="4"/>
  <c r="N187" i="4"/>
  <c r="M187" i="4"/>
  <c r="L187" i="4"/>
  <c r="K187" i="4"/>
  <c r="J187" i="4"/>
  <c r="I187" i="4"/>
  <c r="G187" i="4"/>
  <c r="AA186" i="4"/>
  <c r="Z186" i="4"/>
  <c r="Y186" i="4"/>
  <c r="V186" i="4"/>
  <c r="T186" i="4"/>
  <c r="Q186" i="4"/>
  <c r="P186" i="4"/>
  <c r="N186" i="4"/>
  <c r="M186" i="4"/>
  <c r="L186" i="4"/>
  <c r="K186" i="4"/>
  <c r="J186" i="4"/>
  <c r="I186" i="4"/>
  <c r="G186" i="4"/>
  <c r="AA185" i="4"/>
  <c r="Z185" i="4"/>
  <c r="Y185" i="4"/>
  <c r="V185" i="4"/>
  <c r="T185" i="4"/>
  <c r="Q185" i="4"/>
  <c r="P185" i="4"/>
  <c r="N185" i="4"/>
  <c r="M185" i="4"/>
  <c r="L185" i="4"/>
  <c r="K185" i="4"/>
  <c r="J185" i="4"/>
  <c r="I185" i="4"/>
  <c r="G185" i="4"/>
  <c r="AA184" i="4"/>
  <c r="Z184" i="4"/>
  <c r="Y184" i="4"/>
  <c r="V184" i="4"/>
  <c r="T184" i="4"/>
  <c r="Q184" i="4"/>
  <c r="P184" i="4"/>
  <c r="N184" i="4"/>
  <c r="M184" i="4"/>
  <c r="L184" i="4"/>
  <c r="K184" i="4"/>
  <c r="J184" i="4"/>
  <c r="I184" i="4"/>
  <c r="G184" i="4"/>
  <c r="AA183" i="4"/>
  <c r="Z183" i="4"/>
  <c r="Y183" i="4"/>
  <c r="V183" i="4"/>
  <c r="T183" i="4"/>
  <c r="Q183" i="4"/>
  <c r="P183" i="4"/>
  <c r="N183" i="4"/>
  <c r="M183" i="4"/>
  <c r="L183" i="4"/>
  <c r="K183" i="4"/>
  <c r="J183" i="4"/>
  <c r="I183" i="4"/>
  <c r="G183" i="4"/>
  <c r="AA182" i="4"/>
  <c r="Z182" i="4"/>
  <c r="Y182" i="4"/>
  <c r="V182" i="4"/>
  <c r="T182" i="4"/>
  <c r="Q182" i="4"/>
  <c r="P182" i="4"/>
  <c r="N182" i="4"/>
  <c r="M182" i="4"/>
  <c r="L182" i="4"/>
  <c r="K182" i="4"/>
  <c r="J182" i="4"/>
  <c r="I182" i="4"/>
  <c r="G182" i="4"/>
  <c r="AA181" i="4"/>
  <c r="Z181" i="4"/>
  <c r="Y181" i="4"/>
  <c r="V181" i="4"/>
  <c r="T181" i="4"/>
  <c r="Q181" i="4"/>
  <c r="P181" i="4"/>
  <c r="N181" i="4"/>
  <c r="M181" i="4"/>
  <c r="L181" i="4"/>
  <c r="K181" i="4"/>
  <c r="J181" i="4"/>
  <c r="I181" i="4"/>
  <c r="G181" i="4"/>
  <c r="AA180" i="4"/>
  <c r="Z180" i="4"/>
  <c r="Y180" i="4"/>
  <c r="V180" i="4"/>
  <c r="T180" i="4"/>
  <c r="Q180" i="4"/>
  <c r="P180" i="4"/>
  <c r="N180" i="4"/>
  <c r="M180" i="4"/>
  <c r="L180" i="4"/>
  <c r="K180" i="4"/>
  <c r="J180" i="4"/>
  <c r="I180" i="4"/>
  <c r="G180" i="4"/>
  <c r="AA179" i="4"/>
  <c r="Z179" i="4"/>
  <c r="Y179" i="4"/>
  <c r="V179" i="4"/>
  <c r="T179" i="4"/>
  <c r="Q179" i="4"/>
  <c r="P179" i="4"/>
  <c r="N179" i="4"/>
  <c r="M179" i="4"/>
  <c r="L179" i="4"/>
  <c r="K179" i="4"/>
  <c r="J179" i="4"/>
  <c r="I179" i="4"/>
  <c r="G179" i="4"/>
  <c r="AA178" i="4"/>
  <c r="Z178" i="4"/>
  <c r="Y178" i="4"/>
  <c r="V178" i="4"/>
  <c r="T178" i="4"/>
  <c r="Q178" i="4"/>
  <c r="P178" i="4"/>
  <c r="N178" i="4"/>
  <c r="M178" i="4"/>
  <c r="L178" i="4"/>
  <c r="K178" i="4"/>
  <c r="J178" i="4"/>
  <c r="I178" i="4"/>
  <c r="G178" i="4"/>
  <c r="AA177" i="4"/>
  <c r="Z177" i="4"/>
  <c r="Y177" i="4"/>
  <c r="V177" i="4"/>
  <c r="T177" i="4"/>
  <c r="Q177" i="4"/>
  <c r="P177" i="4"/>
  <c r="N177" i="4"/>
  <c r="M177" i="4"/>
  <c r="L177" i="4"/>
  <c r="K177" i="4"/>
  <c r="J177" i="4"/>
  <c r="I177" i="4"/>
  <c r="G177" i="4"/>
  <c r="AA176" i="4"/>
  <c r="Z176" i="4"/>
  <c r="Y176" i="4"/>
  <c r="V176" i="4"/>
  <c r="T176" i="4"/>
  <c r="Q176" i="4"/>
  <c r="P176" i="4"/>
  <c r="N176" i="4"/>
  <c r="M176" i="4"/>
  <c r="L176" i="4"/>
  <c r="K176" i="4"/>
  <c r="J176" i="4"/>
  <c r="I176" i="4"/>
  <c r="G176" i="4"/>
  <c r="AA175" i="4"/>
  <c r="Z175" i="4"/>
  <c r="Y175" i="4"/>
  <c r="V175" i="4"/>
  <c r="T175" i="4"/>
  <c r="Q175" i="4"/>
  <c r="P175" i="4"/>
  <c r="N175" i="4"/>
  <c r="M175" i="4"/>
  <c r="L175" i="4"/>
  <c r="K175" i="4"/>
  <c r="J175" i="4"/>
  <c r="I175" i="4"/>
  <c r="G175" i="4"/>
  <c r="AA174" i="4"/>
  <c r="Z174" i="4"/>
  <c r="Y174" i="4"/>
  <c r="V174" i="4"/>
  <c r="T174" i="4"/>
  <c r="Q174" i="4"/>
  <c r="P174" i="4"/>
  <c r="N174" i="4"/>
  <c r="M174" i="4"/>
  <c r="L174" i="4"/>
  <c r="K174" i="4"/>
  <c r="J174" i="4"/>
  <c r="I174" i="4"/>
  <c r="G174" i="4"/>
  <c r="AA173" i="4"/>
  <c r="Z173" i="4"/>
  <c r="Y173" i="4"/>
  <c r="V173" i="4"/>
  <c r="T173" i="4"/>
  <c r="Q173" i="4"/>
  <c r="P173" i="4"/>
  <c r="N173" i="4"/>
  <c r="M173" i="4"/>
  <c r="L173" i="4"/>
  <c r="K173" i="4"/>
  <c r="J173" i="4"/>
  <c r="I173" i="4"/>
  <c r="G173" i="4"/>
  <c r="AA172" i="4"/>
  <c r="Z172" i="4"/>
  <c r="Y172" i="4"/>
  <c r="V172" i="4"/>
  <c r="T172" i="4"/>
  <c r="Q172" i="4"/>
  <c r="P172" i="4"/>
  <c r="N172" i="4"/>
  <c r="M172" i="4"/>
  <c r="L172" i="4"/>
  <c r="K172" i="4"/>
  <c r="J172" i="4"/>
  <c r="I172" i="4"/>
  <c r="G172" i="4"/>
  <c r="AA171" i="4"/>
  <c r="Z171" i="4"/>
  <c r="Y171" i="4"/>
  <c r="V171" i="4"/>
  <c r="T171" i="4"/>
  <c r="Q171" i="4"/>
  <c r="P171" i="4"/>
  <c r="N171" i="4"/>
  <c r="M171" i="4"/>
  <c r="L171" i="4"/>
  <c r="K171" i="4"/>
  <c r="J171" i="4"/>
  <c r="I171" i="4"/>
  <c r="G171" i="4"/>
  <c r="AA170" i="4"/>
  <c r="Z170" i="4"/>
  <c r="Y170" i="4"/>
  <c r="V170" i="4"/>
  <c r="T170" i="4"/>
  <c r="Q170" i="4"/>
  <c r="P170" i="4"/>
  <c r="N170" i="4"/>
  <c r="M170" i="4"/>
  <c r="L170" i="4"/>
  <c r="K170" i="4"/>
  <c r="J170" i="4"/>
  <c r="I170" i="4"/>
  <c r="G170" i="4"/>
  <c r="AA169" i="4"/>
  <c r="Z169" i="4"/>
  <c r="Y169" i="4"/>
  <c r="V169" i="4"/>
  <c r="T169" i="4"/>
  <c r="Q169" i="4"/>
  <c r="P169" i="4"/>
  <c r="N169" i="4"/>
  <c r="M169" i="4"/>
  <c r="L169" i="4"/>
  <c r="K169" i="4"/>
  <c r="J169" i="4"/>
  <c r="I169" i="4"/>
  <c r="G169" i="4"/>
  <c r="AA168" i="4"/>
  <c r="Z168" i="4"/>
  <c r="Y168" i="4"/>
  <c r="V168" i="4"/>
  <c r="T168" i="4"/>
  <c r="Q168" i="4"/>
  <c r="P168" i="4"/>
  <c r="N168" i="4"/>
  <c r="M168" i="4"/>
  <c r="L168" i="4"/>
  <c r="K168" i="4"/>
  <c r="J168" i="4"/>
  <c r="I168" i="4"/>
  <c r="G168" i="4"/>
  <c r="AA167" i="4"/>
  <c r="Z167" i="4"/>
  <c r="Y167" i="4"/>
  <c r="V167" i="4"/>
  <c r="T167" i="4"/>
  <c r="Q167" i="4"/>
  <c r="P167" i="4"/>
  <c r="N167" i="4"/>
  <c r="M167" i="4"/>
  <c r="L167" i="4"/>
  <c r="K167" i="4"/>
  <c r="J167" i="4"/>
  <c r="I167" i="4"/>
  <c r="G167" i="4"/>
  <c r="AA166" i="4"/>
  <c r="Z166" i="4"/>
  <c r="Y166" i="4"/>
  <c r="V166" i="4"/>
  <c r="T166" i="4"/>
  <c r="Q166" i="4"/>
  <c r="P166" i="4"/>
  <c r="N166" i="4"/>
  <c r="M166" i="4"/>
  <c r="L166" i="4"/>
  <c r="K166" i="4"/>
  <c r="J166" i="4"/>
  <c r="I166" i="4"/>
  <c r="G166" i="4"/>
  <c r="AA165" i="4"/>
  <c r="Z165" i="4"/>
  <c r="Y165" i="4"/>
  <c r="V165" i="4"/>
  <c r="T165" i="4"/>
  <c r="Q165" i="4"/>
  <c r="P165" i="4"/>
  <c r="N165" i="4"/>
  <c r="M165" i="4"/>
  <c r="L165" i="4"/>
  <c r="K165" i="4"/>
  <c r="J165" i="4"/>
  <c r="I165" i="4"/>
  <c r="G165" i="4"/>
  <c r="AA164" i="4"/>
  <c r="Z164" i="4"/>
  <c r="Y164" i="4"/>
  <c r="V164" i="4"/>
  <c r="T164" i="4"/>
  <c r="Q164" i="4"/>
  <c r="P164" i="4"/>
  <c r="N164" i="4"/>
  <c r="M164" i="4"/>
  <c r="L164" i="4"/>
  <c r="K164" i="4"/>
  <c r="J164" i="4"/>
  <c r="I164" i="4"/>
  <c r="G164" i="4"/>
  <c r="AA163" i="4"/>
  <c r="Z163" i="4"/>
  <c r="Y163" i="4"/>
  <c r="V163" i="4"/>
  <c r="T163" i="4"/>
  <c r="Q163" i="4"/>
  <c r="P163" i="4"/>
  <c r="N163" i="4"/>
  <c r="M163" i="4"/>
  <c r="L163" i="4"/>
  <c r="K163" i="4"/>
  <c r="J163" i="4"/>
  <c r="I163" i="4"/>
  <c r="G163" i="4"/>
  <c r="AA162" i="4"/>
  <c r="Z162" i="4"/>
  <c r="Y162" i="4"/>
  <c r="V162" i="4"/>
  <c r="T162" i="4"/>
  <c r="Q162" i="4"/>
  <c r="P162" i="4"/>
  <c r="N162" i="4"/>
  <c r="M162" i="4"/>
  <c r="L162" i="4"/>
  <c r="K162" i="4"/>
  <c r="J162" i="4"/>
  <c r="I162" i="4"/>
  <c r="G162" i="4"/>
  <c r="AA161" i="4"/>
  <c r="Z161" i="4"/>
  <c r="Y161" i="4"/>
  <c r="V161" i="4"/>
  <c r="T161" i="4"/>
  <c r="Q161" i="4"/>
  <c r="P161" i="4"/>
  <c r="N161" i="4"/>
  <c r="M161" i="4"/>
  <c r="L161" i="4"/>
  <c r="K161" i="4"/>
  <c r="J161" i="4"/>
  <c r="I161" i="4"/>
  <c r="G161" i="4"/>
  <c r="AA160" i="4"/>
  <c r="Z160" i="4"/>
  <c r="Y160" i="4"/>
  <c r="V160" i="4"/>
  <c r="T160" i="4"/>
  <c r="Q160" i="4"/>
  <c r="P160" i="4"/>
  <c r="N160" i="4"/>
  <c r="M160" i="4"/>
  <c r="L160" i="4"/>
  <c r="K160" i="4"/>
  <c r="J160" i="4"/>
  <c r="I160" i="4"/>
  <c r="G160" i="4"/>
  <c r="AA159" i="4"/>
  <c r="Z159" i="4"/>
  <c r="Y159" i="4"/>
  <c r="V159" i="4"/>
  <c r="T159" i="4"/>
  <c r="Q159" i="4"/>
  <c r="P159" i="4"/>
  <c r="N159" i="4"/>
  <c r="M159" i="4"/>
  <c r="L159" i="4"/>
  <c r="K159" i="4"/>
  <c r="J159" i="4"/>
  <c r="I159" i="4"/>
  <c r="G159" i="4"/>
  <c r="AA158" i="4"/>
  <c r="Z158" i="4"/>
  <c r="Y158" i="4"/>
  <c r="V158" i="4"/>
  <c r="T158" i="4"/>
  <c r="Q158" i="4"/>
  <c r="P158" i="4"/>
  <c r="N158" i="4"/>
  <c r="M158" i="4"/>
  <c r="L158" i="4"/>
  <c r="K158" i="4"/>
  <c r="J158" i="4"/>
  <c r="I158" i="4"/>
  <c r="G158" i="4"/>
  <c r="AA157" i="4"/>
  <c r="Z157" i="4"/>
  <c r="Y157" i="4"/>
  <c r="V157" i="4"/>
  <c r="T157" i="4"/>
  <c r="Q157" i="4"/>
  <c r="P157" i="4"/>
  <c r="N157" i="4"/>
  <c r="M157" i="4"/>
  <c r="L157" i="4"/>
  <c r="K157" i="4"/>
  <c r="J157" i="4"/>
  <c r="I157" i="4"/>
  <c r="G157" i="4"/>
  <c r="AA156" i="4"/>
  <c r="Z156" i="4"/>
  <c r="Y156" i="4"/>
  <c r="V156" i="4"/>
  <c r="T156" i="4"/>
  <c r="Q156" i="4"/>
  <c r="P156" i="4"/>
  <c r="N156" i="4"/>
  <c r="M156" i="4"/>
  <c r="L156" i="4"/>
  <c r="K156" i="4"/>
  <c r="J156" i="4"/>
  <c r="I156" i="4"/>
  <c r="G156" i="4"/>
  <c r="AA155" i="4"/>
  <c r="Z155" i="4"/>
  <c r="Y155" i="4"/>
  <c r="V155" i="4"/>
  <c r="T155" i="4"/>
  <c r="Q155" i="4"/>
  <c r="P155" i="4"/>
  <c r="N155" i="4"/>
  <c r="M155" i="4"/>
  <c r="L155" i="4"/>
  <c r="K155" i="4"/>
  <c r="J155" i="4"/>
  <c r="I155" i="4"/>
  <c r="G155" i="4"/>
  <c r="AA154" i="4"/>
  <c r="Z154" i="4"/>
  <c r="Y154" i="4"/>
  <c r="V154" i="4"/>
  <c r="T154" i="4"/>
  <c r="Q154" i="4"/>
  <c r="P154" i="4"/>
  <c r="N154" i="4"/>
  <c r="M154" i="4"/>
  <c r="L154" i="4"/>
  <c r="K154" i="4"/>
  <c r="J154" i="4"/>
  <c r="I154" i="4"/>
  <c r="G154" i="4"/>
  <c r="AA153" i="4"/>
  <c r="Z153" i="4"/>
  <c r="Y153" i="4"/>
  <c r="V153" i="4"/>
  <c r="T153" i="4"/>
  <c r="Q153" i="4"/>
  <c r="P153" i="4"/>
  <c r="N153" i="4"/>
  <c r="M153" i="4"/>
  <c r="L153" i="4"/>
  <c r="K153" i="4"/>
  <c r="J153" i="4"/>
  <c r="I153" i="4"/>
  <c r="G153" i="4"/>
  <c r="AA152" i="4"/>
  <c r="Z152" i="4"/>
  <c r="Y152" i="4"/>
  <c r="V152" i="4"/>
  <c r="T152" i="4"/>
  <c r="Q152" i="4"/>
  <c r="P152" i="4"/>
  <c r="N152" i="4"/>
  <c r="M152" i="4"/>
  <c r="L152" i="4"/>
  <c r="K152" i="4"/>
  <c r="J152" i="4"/>
  <c r="I152" i="4"/>
  <c r="G152" i="4"/>
  <c r="AA151" i="4"/>
  <c r="Z151" i="4"/>
  <c r="Y151" i="4"/>
  <c r="V151" i="4"/>
  <c r="T151" i="4"/>
  <c r="Q151" i="4"/>
  <c r="P151" i="4"/>
  <c r="N151" i="4"/>
  <c r="M151" i="4"/>
  <c r="L151" i="4"/>
  <c r="K151" i="4"/>
  <c r="J151" i="4"/>
  <c r="I151" i="4"/>
  <c r="G151" i="4"/>
  <c r="AA150" i="4"/>
  <c r="Z150" i="4"/>
  <c r="Y150" i="4"/>
  <c r="V150" i="4"/>
  <c r="T150" i="4"/>
  <c r="Q150" i="4"/>
  <c r="P150" i="4"/>
  <c r="N150" i="4"/>
  <c r="M150" i="4"/>
  <c r="L150" i="4"/>
  <c r="K150" i="4"/>
  <c r="J150" i="4"/>
  <c r="I150" i="4"/>
  <c r="G150" i="4"/>
  <c r="AA149" i="4"/>
  <c r="Z149" i="4"/>
  <c r="Y149" i="4"/>
  <c r="V149" i="4"/>
  <c r="T149" i="4"/>
  <c r="Q149" i="4"/>
  <c r="P149" i="4"/>
  <c r="N149" i="4"/>
  <c r="M149" i="4"/>
  <c r="L149" i="4"/>
  <c r="K149" i="4"/>
  <c r="J149" i="4"/>
  <c r="I149" i="4"/>
  <c r="G149" i="4"/>
  <c r="AA148" i="4"/>
  <c r="Z148" i="4"/>
  <c r="Y148" i="4"/>
  <c r="V148" i="4"/>
  <c r="T148" i="4"/>
  <c r="Q148" i="4"/>
  <c r="P148" i="4"/>
  <c r="N148" i="4"/>
  <c r="M148" i="4"/>
  <c r="L148" i="4"/>
  <c r="K148" i="4"/>
  <c r="J148" i="4"/>
  <c r="I148" i="4"/>
  <c r="G148" i="4"/>
  <c r="AA147" i="4"/>
  <c r="Z147" i="4"/>
  <c r="Y147" i="4"/>
  <c r="V147" i="4"/>
  <c r="T147" i="4"/>
  <c r="Q147" i="4"/>
  <c r="P147" i="4"/>
  <c r="N147" i="4"/>
  <c r="M147" i="4"/>
  <c r="L147" i="4"/>
  <c r="K147" i="4"/>
  <c r="J147" i="4"/>
  <c r="I147" i="4"/>
  <c r="G147" i="4"/>
  <c r="AA146" i="4"/>
  <c r="Z146" i="4"/>
  <c r="Y146" i="4"/>
  <c r="V146" i="4"/>
  <c r="T146" i="4"/>
  <c r="Q146" i="4"/>
  <c r="P146" i="4"/>
  <c r="N146" i="4"/>
  <c r="M146" i="4"/>
  <c r="L146" i="4"/>
  <c r="K146" i="4"/>
  <c r="J146" i="4"/>
  <c r="I146" i="4"/>
  <c r="G146" i="4"/>
  <c r="AA145" i="4"/>
  <c r="Z145" i="4"/>
  <c r="Y145" i="4"/>
  <c r="V145" i="4"/>
  <c r="T145" i="4"/>
  <c r="Q145" i="4"/>
  <c r="P145" i="4"/>
  <c r="N145" i="4"/>
  <c r="M145" i="4"/>
  <c r="L145" i="4"/>
  <c r="K145" i="4"/>
  <c r="J145" i="4"/>
  <c r="I145" i="4"/>
  <c r="G145" i="4"/>
  <c r="AA144" i="4"/>
  <c r="Z144" i="4"/>
  <c r="Y144" i="4"/>
  <c r="V144" i="4"/>
  <c r="T144" i="4"/>
  <c r="Q144" i="4"/>
  <c r="P144" i="4"/>
  <c r="N144" i="4"/>
  <c r="M144" i="4"/>
  <c r="L144" i="4"/>
  <c r="K144" i="4"/>
  <c r="J144" i="4"/>
  <c r="I144" i="4"/>
  <c r="G144" i="4"/>
  <c r="AA143" i="4"/>
  <c r="Z143" i="4"/>
  <c r="Y143" i="4"/>
  <c r="V143" i="4"/>
  <c r="T143" i="4"/>
  <c r="Q143" i="4"/>
  <c r="P143" i="4"/>
  <c r="N143" i="4"/>
  <c r="M143" i="4"/>
  <c r="L143" i="4"/>
  <c r="K143" i="4"/>
  <c r="J143" i="4"/>
  <c r="I143" i="4"/>
  <c r="G143" i="4"/>
  <c r="AA142" i="4"/>
  <c r="Z142" i="4"/>
  <c r="Y142" i="4"/>
  <c r="V142" i="4"/>
  <c r="T142" i="4"/>
  <c r="Q142" i="4"/>
  <c r="P142" i="4"/>
  <c r="N142" i="4"/>
  <c r="M142" i="4"/>
  <c r="L142" i="4"/>
  <c r="K142" i="4"/>
  <c r="J142" i="4"/>
  <c r="I142" i="4"/>
  <c r="G142" i="4"/>
  <c r="AA141" i="4"/>
  <c r="Z141" i="4"/>
  <c r="Y141" i="4"/>
  <c r="V141" i="4"/>
  <c r="T141" i="4"/>
  <c r="Q141" i="4"/>
  <c r="P141" i="4"/>
  <c r="N141" i="4"/>
  <c r="M141" i="4"/>
  <c r="L141" i="4"/>
  <c r="K141" i="4"/>
  <c r="J141" i="4"/>
  <c r="I141" i="4"/>
  <c r="G141" i="4"/>
  <c r="AA140" i="4"/>
  <c r="Z140" i="4"/>
  <c r="Y140" i="4"/>
  <c r="V140" i="4"/>
  <c r="T140" i="4"/>
  <c r="Q140" i="4"/>
  <c r="P140" i="4"/>
  <c r="N140" i="4"/>
  <c r="M140" i="4"/>
  <c r="L140" i="4"/>
  <c r="K140" i="4"/>
  <c r="J140" i="4"/>
  <c r="I140" i="4"/>
  <c r="G140" i="4"/>
  <c r="AA139" i="4"/>
  <c r="Z139" i="4"/>
  <c r="Y139" i="4"/>
  <c r="V139" i="4"/>
  <c r="T139" i="4"/>
  <c r="Q139" i="4"/>
  <c r="P139" i="4"/>
  <c r="N139" i="4"/>
  <c r="M139" i="4"/>
  <c r="L139" i="4"/>
  <c r="K139" i="4"/>
  <c r="J139" i="4"/>
  <c r="I139" i="4"/>
  <c r="G139" i="4"/>
  <c r="AA138" i="4"/>
  <c r="Z138" i="4"/>
  <c r="Y138" i="4"/>
  <c r="V138" i="4"/>
  <c r="T138" i="4"/>
  <c r="Q138" i="4"/>
  <c r="P138" i="4"/>
  <c r="N138" i="4"/>
  <c r="M138" i="4"/>
  <c r="L138" i="4"/>
  <c r="K138" i="4"/>
  <c r="J138" i="4"/>
  <c r="I138" i="4"/>
  <c r="G138" i="4"/>
  <c r="AA137" i="4"/>
  <c r="Z137" i="4"/>
  <c r="Y137" i="4"/>
  <c r="V137" i="4"/>
  <c r="T137" i="4"/>
  <c r="Q137" i="4"/>
  <c r="P137" i="4"/>
  <c r="N137" i="4"/>
  <c r="M137" i="4"/>
  <c r="L137" i="4"/>
  <c r="K137" i="4"/>
  <c r="J137" i="4"/>
  <c r="I137" i="4"/>
  <c r="G137" i="4"/>
  <c r="AA136" i="4"/>
  <c r="Z136" i="4"/>
  <c r="Y136" i="4"/>
  <c r="V136" i="4"/>
  <c r="T136" i="4"/>
  <c r="Q136" i="4"/>
  <c r="P136" i="4"/>
  <c r="N136" i="4"/>
  <c r="M136" i="4"/>
  <c r="L136" i="4"/>
  <c r="K136" i="4"/>
  <c r="J136" i="4"/>
  <c r="I136" i="4"/>
  <c r="G136" i="4"/>
  <c r="AA135" i="4"/>
  <c r="Z135" i="4"/>
  <c r="Y135" i="4"/>
  <c r="V135" i="4"/>
  <c r="T135" i="4"/>
  <c r="Q135" i="4"/>
  <c r="P135" i="4"/>
  <c r="N135" i="4"/>
  <c r="M135" i="4"/>
  <c r="L135" i="4"/>
  <c r="K135" i="4"/>
  <c r="J135" i="4"/>
  <c r="I135" i="4"/>
  <c r="G135" i="4"/>
  <c r="AA134" i="4"/>
  <c r="Z134" i="4"/>
  <c r="Y134" i="4"/>
  <c r="V134" i="4"/>
  <c r="T134" i="4"/>
  <c r="Q134" i="4"/>
  <c r="P134" i="4"/>
  <c r="N134" i="4"/>
  <c r="M134" i="4"/>
  <c r="L134" i="4"/>
  <c r="K134" i="4"/>
  <c r="J134" i="4"/>
  <c r="I134" i="4"/>
  <c r="G134" i="4"/>
  <c r="AA133" i="4"/>
  <c r="Z133" i="4"/>
  <c r="Y133" i="4"/>
  <c r="V133" i="4"/>
  <c r="T133" i="4"/>
  <c r="Q133" i="4"/>
  <c r="P133" i="4"/>
  <c r="N133" i="4"/>
  <c r="M133" i="4"/>
  <c r="L133" i="4"/>
  <c r="K133" i="4"/>
  <c r="J133" i="4"/>
  <c r="I133" i="4"/>
  <c r="G133" i="4"/>
  <c r="AA132" i="4"/>
  <c r="Z132" i="4"/>
  <c r="Y132" i="4"/>
  <c r="V132" i="4"/>
  <c r="T132" i="4"/>
  <c r="Q132" i="4"/>
  <c r="P132" i="4"/>
  <c r="N132" i="4"/>
  <c r="M132" i="4"/>
  <c r="L132" i="4"/>
  <c r="K132" i="4"/>
  <c r="J132" i="4"/>
  <c r="I132" i="4"/>
  <c r="G132" i="4"/>
  <c r="AA131" i="4"/>
  <c r="Z131" i="4"/>
  <c r="Y131" i="4"/>
  <c r="V131" i="4"/>
  <c r="T131" i="4"/>
  <c r="Q131" i="4"/>
  <c r="P131" i="4"/>
  <c r="N131" i="4"/>
  <c r="M131" i="4"/>
  <c r="L131" i="4"/>
  <c r="K131" i="4"/>
  <c r="J131" i="4"/>
  <c r="I131" i="4"/>
  <c r="G131" i="4"/>
  <c r="AA130" i="4"/>
  <c r="Z130" i="4"/>
  <c r="Y130" i="4"/>
  <c r="V130" i="4"/>
  <c r="T130" i="4"/>
  <c r="Q130" i="4"/>
  <c r="P130" i="4"/>
  <c r="N130" i="4"/>
  <c r="M130" i="4"/>
  <c r="L130" i="4"/>
  <c r="K130" i="4"/>
  <c r="J130" i="4"/>
  <c r="I130" i="4"/>
  <c r="G130" i="4"/>
  <c r="AA129" i="4"/>
  <c r="Z129" i="4"/>
  <c r="Y129" i="4"/>
  <c r="V129" i="4"/>
  <c r="T129" i="4"/>
  <c r="Q129" i="4"/>
  <c r="P129" i="4"/>
  <c r="N129" i="4"/>
  <c r="M129" i="4"/>
  <c r="L129" i="4"/>
  <c r="K129" i="4"/>
  <c r="J129" i="4"/>
  <c r="I129" i="4"/>
  <c r="G129" i="4"/>
  <c r="AA128" i="4"/>
  <c r="Z128" i="4"/>
  <c r="Y128" i="4"/>
  <c r="V128" i="4"/>
  <c r="T128" i="4"/>
  <c r="Q128" i="4"/>
  <c r="P128" i="4"/>
  <c r="N128" i="4"/>
  <c r="M128" i="4"/>
  <c r="L128" i="4"/>
  <c r="K128" i="4"/>
  <c r="J128" i="4"/>
  <c r="I128" i="4"/>
  <c r="G128" i="4"/>
  <c r="AA127" i="4"/>
  <c r="Z127" i="4"/>
  <c r="Y127" i="4"/>
  <c r="V127" i="4"/>
  <c r="T127" i="4"/>
  <c r="Q127" i="4"/>
  <c r="P127" i="4"/>
  <c r="N127" i="4"/>
  <c r="M127" i="4"/>
  <c r="L127" i="4"/>
  <c r="K127" i="4"/>
  <c r="J127" i="4"/>
  <c r="I127" i="4"/>
  <c r="G127" i="4"/>
  <c r="AA126" i="4"/>
  <c r="Z126" i="4"/>
  <c r="Y126" i="4"/>
  <c r="V126" i="4"/>
  <c r="T126" i="4"/>
  <c r="Q126" i="4"/>
  <c r="P126" i="4"/>
  <c r="N126" i="4"/>
  <c r="M126" i="4"/>
  <c r="L126" i="4"/>
  <c r="K126" i="4"/>
  <c r="J126" i="4"/>
  <c r="I126" i="4"/>
  <c r="G126" i="4"/>
  <c r="AA125" i="4"/>
  <c r="Z125" i="4"/>
  <c r="Y125" i="4"/>
  <c r="V125" i="4"/>
  <c r="T125" i="4"/>
  <c r="Q125" i="4"/>
  <c r="P125" i="4"/>
  <c r="N125" i="4"/>
  <c r="M125" i="4"/>
  <c r="L125" i="4"/>
  <c r="K125" i="4"/>
  <c r="J125" i="4"/>
  <c r="I125" i="4"/>
  <c r="G125" i="4"/>
  <c r="AA124" i="4"/>
  <c r="Z124" i="4"/>
  <c r="Y124" i="4"/>
  <c r="V124" i="4"/>
  <c r="T124" i="4"/>
  <c r="Q124" i="4"/>
  <c r="P124" i="4"/>
  <c r="N124" i="4"/>
  <c r="M124" i="4"/>
  <c r="L124" i="4"/>
  <c r="K124" i="4"/>
  <c r="J124" i="4"/>
  <c r="I124" i="4"/>
  <c r="G124" i="4"/>
  <c r="AA123" i="4"/>
  <c r="Z123" i="4"/>
  <c r="Y123" i="4"/>
  <c r="V123" i="4"/>
  <c r="T123" i="4"/>
  <c r="Q123" i="4"/>
  <c r="P123" i="4"/>
  <c r="N123" i="4"/>
  <c r="M123" i="4"/>
  <c r="L123" i="4"/>
  <c r="K123" i="4"/>
  <c r="J123" i="4"/>
  <c r="I123" i="4"/>
  <c r="G123" i="4"/>
  <c r="AA122" i="4"/>
  <c r="Z122" i="4"/>
  <c r="Y122" i="4"/>
  <c r="V122" i="4"/>
  <c r="T122" i="4"/>
  <c r="Q122" i="4"/>
  <c r="P122" i="4"/>
  <c r="N122" i="4"/>
  <c r="M122" i="4"/>
  <c r="L122" i="4"/>
  <c r="K122" i="4"/>
  <c r="J122" i="4"/>
  <c r="I122" i="4"/>
  <c r="G122" i="4"/>
  <c r="AA121" i="4"/>
  <c r="Z121" i="4"/>
  <c r="Y121" i="4"/>
  <c r="V121" i="4"/>
  <c r="T121" i="4"/>
  <c r="Q121" i="4"/>
  <c r="P121" i="4"/>
  <c r="N121" i="4"/>
  <c r="M121" i="4"/>
  <c r="L121" i="4"/>
  <c r="K121" i="4"/>
  <c r="J121" i="4"/>
  <c r="I121" i="4"/>
  <c r="G121" i="4"/>
  <c r="AA120" i="4"/>
  <c r="Z120" i="4"/>
  <c r="Y120" i="4"/>
  <c r="V120" i="4"/>
  <c r="T120" i="4"/>
  <c r="Q120" i="4"/>
  <c r="P120" i="4"/>
  <c r="N120" i="4"/>
  <c r="M120" i="4"/>
  <c r="L120" i="4"/>
  <c r="K120" i="4"/>
  <c r="J120" i="4"/>
  <c r="I120" i="4"/>
  <c r="G120" i="4"/>
  <c r="AA119" i="4"/>
  <c r="Z119" i="4"/>
  <c r="Y119" i="4"/>
  <c r="V119" i="4"/>
  <c r="T119" i="4"/>
  <c r="Q119" i="4"/>
  <c r="P119" i="4"/>
  <c r="N119" i="4"/>
  <c r="M119" i="4"/>
  <c r="L119" i="4"/>
  <c r="K119" i="4"/>
  <c r="J119" i="4"/>
  <c r="I119" i="4"/>
  <c r="G119" i="4"/>
  <c r="AA118" i="4"/>
  <c r="Z118" i="4"/>
  <c r="Y118" i="4"/>
  <c r="V118" i="4"/>
  <c r="T118" i="4"/>
  <c r="Q118" i="4"/>
  <c r="P118" i="4"/>
  <c r="N118" i="4"/>
  <c r="M118" i="4"/>
  <c r="L118" i="4"/>
  <c r="K118" i="4"/>
  <c r="J118" i="4"/>
  <c r="I118" i="4"/>
  <c r="G118" i="4"/>
  <c r="AA117" i="4"/>
  <c r="Z117" i="4"/>
  <c r="Y117" i="4"/>
  <c r="V117" i="4"/>
  <c r="T117" i="4"/>
  <c r="Q117" i="4"/>
  <c r="P117" i="4"/>
  <c r="N117" i="4"/>
  <c r="M117" i="4"/>
  <c r="L117" i="4"/>
  <c r="K117" i="4"/>
  <c r="J117" i="4"/>
  <c r="I117" i="4"/>
  <c r="G117" i="4"/>
  <c r="W115" i="4"/>
  <c r="AA110" i="4"/>
  <c r="Z110" i="4"/>
  <c r="Y110" i="4"/>
  <c r="X110" i="4"/>
  <c r="W110" i="4"/>
  <c r="V110" i="4"/>
  <c r="R110" i="4"/>
  <c r="Q110" i="4"/>
  <c r="P110" i="4"/>
  <c r="O110" i="4"/>
  <c r="N110" i="4"/>
  <c r="M110" i="4"/>
  <c r="L110" i="4"/>
  <c r="K110" i="4"/>
  <c r="J110" i="4"/>
  <c r="I110" i="4"/>
  <c r="G110" i="4"/>
  <c r="E110" i="4"/>
  <c r="AA109" i="4"/>
  <c r="Z109" i="4"/>
  <c r="Y109" i="4"/>
  <c r="V109" i="4"/>
  <c r="T109" i="4"/>
  <c r="Q109" i="4"/>
  <c r="P109" i="4"/>
  <c r="N109" i="4"/>
  <c r="M109" i="4"/>
  <c r="L109" i="4"/>
  <c r="K109" i="4"/>
  <c r="J109" i="4"/>
  <c r="I109" i="4"/>
  <c r="G109" i="4"/>
  <c r="AA108" i="4"/>
  <c r="Z108" i="4"/>
  <c r="Y108" i="4"/>
  <c r="V108" i="4"/>
  <c r="T108" i="4"/>
  <c r="Q108" i="4"/>
  <c r="P108" i="4"/>
  <c r="N108" i="4"/>
  <c r="M108" i="4"/>
  <c r="L108" i="4"/>
  <c r="K108" i="4"/>
  <c r="J108" i="4"/>
  <c r="I108" i="4"/>
  <c r="G108" i="4"/>
  <c r="AA107" i="4"/>
  <c r="Z107" i="4"/>
  <c r="Y107" i="4"/>
  <c r="V107" i="4"/>
  <c r="T107" i="4"/>
  <c r="Q107" i="4"/>
  <c r="P107" i="4"/>
  <c r="N107" i="4"/>
  <c r="M107" i="4"/>
  <c r="L107" i="4"/>
  <c r="K107" i="4"/>
  <c r="J107" i="4"/>
  <c r="I107" i="4"/>
  <c r="G107" i="4"/>
  <c r="AA106" i="4"/>
  <c r="Z106" i="4"/>
  <c r="Y106" i="4"/>
  <c r="V106" i="4"/>
  <c r="T106" i="4"/>
  <c r="Q106" i="4"/>
  <c r="P106" i="4"/>
  <c r="N106" i="4"/>
  <c r="M106" i="4"/>
  <c r="L106" i="4"/>
  <c r="K106" i="4"/>
  <c r="J106" i="4"/>
  <c r="I106" i="4"/>
  <c r="G106" i="4"/>
  <c r="AA105" i="4"/>
  <c r="Z105" i="4"/>
  <c r="Y105" i="4"/>
  <c r="V105" i="4"/>
  <c r="T105" i="4"/>
  <c r="Q105" i="4"/>
  <c r="P105" i="4"/>
  <c r="N105" i="4"/>
  <c r="M105" i="4"/>
  <c r="L105" i="4"/>
  <c r="K105" i="4"/>
  <c r="J105" i="4"/>
  <c r="I105" i="4"/>
  <c r="G105" i="4"/>
  <c r="AA104" i="4"/>
  <c r="Z104" i="4"/>
  <c r="Y104" i="4"/>
  <c r="V104" i="4"/>
  <c r="T104" i="4"/>
  <c r="Q104" i="4"/>
  <c r="P104" i="4"/>
  <c r="N104" i="4"/>
  <c r="M104" i="4"/>
  <c r="L104" i="4"/>
  <c r="K104" i="4"/>
  <c r="J104" i="4"/>
  <c r="I104" i="4"/>
  <c r="G104" i="4"/>
  <c r="AA103" i="4"/>
  <c r="Z103" i="4"/>
  <c r="Y103" i="4"/>
  <c r="V103" i="4"/>
  <c r="T103" i="4"/>
  <c r="Q103" i="4"/>
  <c r="P103" i="4"/>
  <c r="N103" i="4"/>
  <c r="M103" i="4"/>
  <c r="L103" i="4"/>
  <c r="K103" i="4"/>
  <c r="J103" i="4"/>
  <c r="I103" i="4"/>
  <c r="G103" i="4"/>
  <c r="AA102" i="4"/>
  <c r="Z102" i="4"/>
  <c r="Y102" i="4"/>
  <c r="V102" i="4"/>
  <c r="T102" i="4"/>
  <c r="Q102" i="4"/>
  <c r="P102" i="4"/>
  <c r="N102" i="4"/>
  <c r="M102" i="4"/>
  <c r="L102" i="4"/>
  <c r="K102" i="4"/>
  <c r="J102" i="4"/>
  <c r="I102" i="4"/>
  <c r="G102" i="4"/>
  <c r="AA101" i="4"/>
  <c r="Z101" i="4"/>
  <c r="Y101" i="4"/>
  <c r="V101" i="4"/>
  <c r="T101" i="4"/>
  <c r="Q101" i="4"/>
  <c r="P101" i="4"/>
  <c r="N101" i="4"/>
  <c r="M101" i="4"/>
  <c r="L101" i="4"/>
  <c r="K101" i="4"/>
  <c r="J101" i="4"/>
  <c r="I101" i="4"/>
  <c r="G101" i="4"/>
  <c r="AA100" i="4"/>
  <c r="Z100" i="4"/>
  <c r="Y100" i="4"/>
  <c r="V100" i="4"/>
  <c r="T100" i="4"/>
  <c r="Q100" i="4"/>
  <c r="P100" i="4"/>
  <c r="N100" i="4"/>
  <c r="M100" i="4"/>
  <c r="L100" i="4"/>
  <c r="K100" i="4"/>
  <c r="J100" i="4"/>
  <c r="I100" i="4"/>
  <c r="G100" i="4"/>
  <c r="AA99" i="4"/>
  <c r="Z99" i="4"/>
  <c r="Y99" i="4"/>
  <c r="V99" i="4"/>
  <c r="T99" i="4"/>
  <c r="Q99" i="4"/>
  <c r="P99" i="4"/>
  <c r="N99" i="4"/>
  <c r="M99" i="4"/>
  <c r="L99" i="4"/>
  <c r="K99" i="4"/>
  <c r="J99" i="4"/>
  <c r="I99" i="4"/>
  <c r="G99" i="4"/>
  <c r="AA98" i="4"/>
  <c r="Z98" i="4"/>
  <c r="Y98" i="4"/>
  <c r="V98" i="4"/>
  <c r="T98" i="4"/>
  <c r="Q98" i="4"/>
  <c r="P98" i="4"/>
  <c r="N98" i="4"/>
  <c r="M98" i="4"/>
  <c r="L98" i="4"/>
  <c r="K98" i="4"/>
  <c r="J98" i="4"/>
  <c r="I98" i="4"/>
  <c r="G98" i="4"/>
  <c r="AA97" i="4"/>
  <c r="Z97" i="4"/>
  <c r="Y97" i="4"/>
  <c r="V97" i="4"/>
  <c r="T97" i="4"/>
  <c r="Q97" i="4"/>
  <c r="P97" i="4"/>
  <c r="N97" i="4"/>
  <c r="M97" i="4"/>
  <c r="L97" i="4"/>
  <c r="K97" i="4"/>
  <c r="J97" i="4"/>
  <c r="I97" i="4"/>
  <c r="G97" i="4"/>
  <c r="AA96" i="4"/>
  <c r="Z96" i="4"/>
  <c r="Y96" i="4"/>
  <c r="V96" i="4"/>
  <c r="T96" i="4"/>
  <c r="Q96" i="4"/>
  <c r="P96" i="4"/>
  <c r="N96" i="4"/>
  <c r="M96" i="4"/>
  <c r="L96" i="4"/>
  <c r="K96" i="4"/>
  <c r="J96" i="4"/>
  <c r="I96" i="4"/>
  <c r="G96" i="4"/>
  <c r="AA95" i="4"/>
  <c r="Z95" i="4"/>
  <c r="Y95" i="4"/>
  <c r="V95" i="4"/>
  <c r="T95" i="4"/>
  <c r="Q95" i="4"/>
  <c r="P95" i="4"/>
  <c r="N95" i="4"/>
  <c r="M95" i="4"/>
  <c r="L95" i="4"/>
  <c r="K95" i="4"/>
  <c r="J95" i="4"/>
  <c r="I95" i="4"/>
  <c r="G95" i="4"/>
  <c r="AA94" i="4"/>
  <c r="Z94" i="4"/>
  <c r="Y94" i="4"/>
  <c r="V94" i="4"/>
  <c r="T94" i="4"/>
  <c r="Q94" i="4"/>
  <c r="P94" i="4"/>
  <c r="N94" i="4"/>
  <c r="M94" i="4"/>
  <c r="L94" i="4"/>
  <c r="K94" i="4"/>
  <c r="J94" i="4"/>
  <c r="I94" i="4"/>
  <c r="G94" i="4"/>
  <c r="AA93" i="4"/>
  <c r="Z93" i="4"/>
  <c r="Y93" i="4"/>
  <c r="V93" i="4"/>
  <c r="T93" i="4"/>
  <c r="Q93" i="4"/>
  <c r="P93" i="4"/>
  <c r="N93" i="4"/>
  <c r="M93" i="4"/>
  <c r="L93" i="4"/>
  <c r="K93" i="4"/>
  <c r="J93" i="4"/>
  <c r="I93" i="4"/>
  <c r="G93" i="4"/>
  <c r="AA92" i="4"/>
  <c r="Z92" i="4"/>
  <c r="Y92" i="4"/>
  <c r="V92" i="4"/>
  <c r="T92" i="4"/>
  <c r="Q92" i="4"/>
  <c r="P92" i="4"/>
  <c r="N92" i="4"/>
  <c r="M92" i="4"/>
  <c r="L92" i="4"/>
  <c r="K92" i="4"/>
  <c r="J92" i="4"/>
  <c r="I92" i="4"/>
  <c r="G92" i="4"/>
  <c r="AA91" i="4"/>
  <c r="Z91" i="4"/>
  <c r="Y91" i="4"/>
  <c r="V91" i="4"/>
  <c r="T91" i="4"/>
  <c r="Q91" i="4"/>
  <c r="P91" i="4"/>
  <c r="N91" i="4"/>
  <c r="M91" i="4"/>
  <c r="L91" i="4"/>
  <c r="K91" i="4"/>
  <c r="J91" i="4"/>
  <c r="I91" i="4"/>
  <c r="G91" i="4"/>
  <c r="AA90" i="4"/>
  <c r="Z90" i="4"/>
  <c r="Y90" i="4"/>
  <c r="V90" i="4"/>
  <c r="T90" i="4"/>
  <c r="Q90" i="4"/>
  <c r="P90" i="4"/>
  <c r="N90" i="4"/>
  <c r="M90" i="4"/>
  <c r="L90" i="4"/>
  <c r="K90" i="4"/>
  <c r="J90" i="4"/>
  <c r="I90" i="4"/>
  <c r="G90" i="4"/>
  <c r="AA89" i="4"/>
  <c r="Z89" i="4"/>
  <c r="Y89" i="4"/>
  <c r="V89" i="4"/>
  <c r="T89" i="4"/>
  <c r="Q89" i="4"/>
  <c r="P89" i="4"/>
  <c r="N89" i="4"/>
  <c r="M89" i="4"/>
  <c r="L89" i="4"/>
  <c r="K89" i="4"/>
  <c r="J89" i="4"/>
  <c r="I89" i="4"/>
  <c r="G89" i="4"/>
  <c r="AA88" i="4"/>
  <c r="Z88" i="4"/>
  <c r="Y88" i="4"/>
  <c r="V88" i="4"/>
  <c r="T88" i="4"/>
  <c r="Q88" i="4"/>
  <c r="P88" i="4"/>
  <c r="N88" i="4"/>
  <c r="M88" i="4"/>
  <c r="L88" i="4"/>
  <c r="K88" i="4"/>
  <c r="J88" i="4"/>
  <c r="I88" i="4"/>
  <c r="G88" i="4"/>
  <c r="AA87" i="4"/>
  <c r="Z87" i="4"/>
  <c r="Y87" i="4"/>
  <c r="V87" i="4"/>
  <c r="T87" i="4"/>
  <c r="Q87" i="4"/>
  <c r="P87" i="4"/>
  <c r="N87" i="4"/>
  <c r="M87" i="4"/>
  <c r="L87" i="4"/>
  <c r="K87" i="4"/>
  <c r="J87" i="4"/>
  <c r="I87" i="4"/>
  <c r="G87" i="4"/>
  <c r="AA86" i="4"/>
  <c r="Z86" i="4"/>
  <c r="Y86" i="4"/>
  <c r="V86" i="4"/>
  <c r="T86" i="4"/>
  <c r="Q86" i="4"/>
  <c r="P86" i="4"/>
  <c r="N86" i="4"/>
  <c r="M86" i="4"/>
  <c r="L86" i="4"/>
  <c r="K86" i="4"/>
  <c r="J86" i="4"/>
  <c r="I86" i="4"/>
  <c r="G86" i="4"/>
  <c r="AA85" i="4"/>
  <c r="Z85" i="4"/>
  <c r="Y85" i="4"/>
  <c r="V85" i="4"/>
  <c r="T85" i="4"/>
  <c r="Q85" i="4"/>
  <c r="P85" i="4"/>
  <c r="N85" i="4"/>
  <c r="M85" i="4"/>
  <c r="L85" i="4"/>
  <c r="K85" i="4"/>
  <c r="J85" i="4"/>
  <c r="I85" i="4"/>
  <c r="G85" i="4"/>
  <c r="AA84" i="4"/>
  <c r="Z84" i="4"/>
  <c r="Y84" i="4"/>
  <c r="V84" i="4"/>
  <c r="T84" i="4"/>
  <c r="Q84" i="4"/>
  <c r="P84" i="4"/>
  <c r="N84" i="4"/>
  <c r="M84" i="4"/>
  <c r="L84" i="4"/>
  <c r="K84" i="4"/>
  <c r="J84" i="4"/>
  <c r="I84" i="4"/>
  <c r="G84" i="4"/>
  <c r="AA83" i="4"/>
  <c r="Z83" i="4"/>
  <c r="Y83" i="4"/>
  <c r="V83" i="4"/>
  <c r="T83" i="4"/>
  <c r="Q83" i="4"/>
  <c r="P83" i="4"/>
  <c r="N83" i="4"/>
  <c r="M83" i="4"/>
  <c r="L83" i="4"/>
  <c r="K83" i="4"/>
  <c r="J83" i="4"/>
  <c r="I83" i="4"/>
  <c r="G83" i="4"/>
  <c r="AA82" i="4"/>
  <c r="Z82" i="4"/>
  <c r="Y82" i="4"/>
  <c r="V82" i="4"/>
  <c r="T82" i="4"/>
  <c r="Q82" i="4"/>
  <c r="P82" i="4"/>
  <c r="N82" i="4"/>
  <c r="M82" i="4"/>
  <c r="L82" i="4"/>
  <c r="K82" i="4"/>
  <c r="J82" i="4"/>
  <c r="I82" i="4"/>
  <c r="G82" i="4"/>
  <c r="AA81" i="4"/>
  <c r="Z81" i="4"/>
  <c r="Y81" i="4"/>
  <c r="V81" i="4"/>
  <c r="T81" i="4"/>
  <c r="Q81" i="4"/>
  <c r="P81" i="4"/>
  <c r="N81" i="4"/>
  <c r="M81" i="4"/>
  <c r="L81" i="4"/>
  <c r="K81" i="4"/>
  <c r="J81" i="4"/>
  <c r="I81" i="4"/>
  <c r="G81" i="4"/>
  <c r="AA80" i="4"/>
  <c r="Z80" i="4"/>
  <c r="Y80" i="4"/>
  <c r="V80" i="4"/>
  <c r="T80" i="4"/>
  <c r="Q80" i="4"/>
  <c r="P80" i="4"/>
  <c r="N80" i="4"/>
  <c r="M80" i="4"/>
  <c r="L80" i="4"/>
  <c r="K80" i="4"/>
  <c r="J80" i="4"/>
  <c r="I80" i="4"/>
  <c r="G80" i="4"/>
  <c r="AA79" i="4"/>
  <c r="Z79" i="4"/>
  <c r="Y79" i="4"/>
  <c r="V79" i="4"/>
  <c r="T79" i="4"/>
  <c r="Q79" i="4"/>
  <c r="P79" i="4"/>
  <c r="N79" i="4"/>
  <c r="M79" i="4"/>
  <c r="L79" i="4"/>
  <c r="K79" i="4"/>
  <c r="J79" i="4"/>
  <c r="I79" i="4"/>
  <c r="G79" i="4"/>
  <c r="AA78" i="4"/>
  <c r="Z78" i="4"/>
  <c r="Y78" i="4"/>
  <c r="V78" i="4"/>
  <c r="T78" i="4"/>
  <c r="Q78" i="4"/>
  <c r="P78" i="4"/>
  <c r="N78" i="4"/>
  <c r="M78" i="4"/>
  <c r="L78" i="4"/>
  <c r="K78" i="4"/>
  <c r="J78" i="4"/>
  <c r="I78" i="4"/>
  <c r="G78" i="4"/>
  <c r="AA77" i="4"/>
  <c r="Z77" i="4"/>
  <c r="Y77" i="4"/>
  <c r="V77" i="4"/>
  <c r="T77" i="4"/>
  <c r="Q77" i="4"/>
  <c r="P77" i="4"/>
  <c r="N77" i="4"/>
  <c r="M77" i="4"/>
  <c r="L77" i="4"/>
  <c r="K77" i="4"/>
  <c r="J77" i="4"/>
  <c r="I77" i="4"/>
  <c r="G77" i="4"/>
  <c r="AA76" i="4"/>
  <c r="Z76" i="4"/>
  <c r="Y76" i="4"/>
  <c r="V76" i="4"/>
  <c r="T76" i="4"/>
  <c r="Q76" i="4"/>
  <c r="P76" i="4"/>
  <c r="N76" i="4"/>
  <c r="M76" i="4"/>
  <c r="L76" i="4"/>
  <c r="K76" i="4"/>
  <c r="J76" i="4"/>
  <c r="I76" i="4"/>
  <c r="G76" i="4"/>
  <c r="AA75" i="4"/>
  <c r="Z75" i="4"/>
  <c r="Y75" i="4"/>
  <c r="V75" i="4"/>
  <c r="T75" i="4"/>
  <c r="Q75" i="4"/>
  <c r="P75" i="4"/>
  <c r="N75" i="4"/>
  <c r="M75" i="4"/>
  <c r="L75" i="4"/>
  <c r="K75" i="4"/>
  <c r="J75" i="4"/>
  <c r="I75" i="4"/>
  <c r="G75" i="4"/>
  <c r="AA74" i="4"/>
  <c r="Z74" i="4"/>
  <c r="Y74" i="4"/>
  <c r="V74" i="4"/>
  <c r="T74" i="4"/>
  <c r="Q74" i="4"/>
  <c r="P74" i="4"/>
  <c r="N74" i="4"/>
  <c r="M74" i="4"/>
  <c r="L74" i="4"/>
  <c r="K74" i="4"/>
  <c r="J74" i="4"/>
  <c r="I74" i="4"/>
  <c r="G74" i="4"/>
  <c r="AA73" i="4"/>
  <c r="Z73" i="4"/>
  <c r="Y73" i="4"/>
  <c r="V73" i="4"/>
  <c r="T73" i="4"/>
  <c r="Q73" i="4"/>
  <c r="P73" i="4"/>
  <c r="N73" i="4"/>
  <c r="M73" i="4"/>
  <c r="L73" i="4"/>
  <c r="K73" i="4"/>
  <c r="J73" i="4"/>
  <c r="I73" i="4"/>
  <c r="G73" i="4"/>
  <c r="AA72" i="4"/>
  <c r="Z72" i="4"/>
  <c r="Y72" i="4"/>
  <c r="V72" i="4"/>
  <c r="T72" i="4"/>
  <c r="Q72" i="4"/>
  <c r="P72" i="4"/>
  <c r="N72" i="4"/>
  <c r="M72" i="4"/>
  <c r="L72" i="4"/>
  <c r="K72" i="4"/>
  <c r="J72" i="4"/>
  <c r="I72" i="4"/>
  <c r="G72" i="4"/>
  <c r="AA71" i="4"/>
  <c r="Z71" i="4"/>
  <c r="Y71" i="4"/>
  <c r="V71" i="4"/>
  <c r="T71" i="4"/>
  <c r="Q71" i="4"/>
  <c r="P71" i="4"/>
  <c r="N71" i="4"/>
  <c r="M71" i="4"/>
  <c r="L71" i="4"/>
  <c r="K71" i="4"/>
  <c r="J71" i="4"/>
  <c r="I71" i="4"/>
  <c r="G71" i="4"/>
  <c r="AA70" i="4"/>
  <c r="Z70" i="4"/>
  <c r="Y70" i="4"/>
  <c r="V70" i="4"/>
  <c r="T70" i="4"/>
  <c r="Q70" i="4"/>
  <c r="P70" i="4"/>
  <c r="N70" i="4"/>
  <c r="M70" i="4"/>
  <c r="L70" i="4"/>
  <c r="K70" i="4"/>
  <c r="J70" i="4"/>
  <c r="I70" i="4"/>
  <c r="G70" i="4"/>
  <c r="AA69" i="4"/>
  <c r="Z69" i="4"/>
  <c r="Y69" i="4"/>
  <c r="V69" i="4"/>
  <c r="T69" i="4"/>
  <c r="Q69" i="4"/>
  <c r="P69" i="4"/>
  <c r="N69" i="4"/>
  <c r="M69" i="4"/>
  <c r="L69" i="4"/>
  <c r="K69" i="4"/>
  <c r="J69" i="4"/>
  <c r="I69" i="4"/>
  <c r="G69" i="4"/>
  <c r="AA68" i="4"/>
  <c r="Z68" i="4"/>
  <c r="Y68" i="4"/>
  <c r="V68" i="4"/>
  <c r="T68" i="4"/>
  <c r="Q68" i="4"/>
  <c r="P68" i="4"/>
  <c r="N68" i="4"/>
  <c r="M68" i="4"/>
  <c r="L68" i="4"/>
  <c r="K68" i="4"/>
  <c r="J68" i="4"/>
  <c r="I68" i="4"/>
  <c r="G68" i="4"/>
  <c r="AA67" i="4"/>
  <c r="Z67" i="4"/>
  <c r="Y67" i="4"/>
  <c r="V67" i="4"/>
  <c r="T67" i="4"/>
  <c r="Q67" i="4"/>
  <c r="P67" i="4"/>
  <c r="N67" i="4"/>
  <c r="M67" i="4"/>
  <c r="L67" i="4"/>
  <c r="K67" i="4"/>
  <c r="J67" i="4"/>
  <c r="I67" i="4"/>
  <c r="G67" i="4"/>
  <c r="AA66" i="4"/>
  <c r="Z66" i="4"/>
  <c r="Y66" i="4"/>
  <c r="V66" i="4"/>
  <c r="T66" i="4"/>
  <c r="Q66" i="4"/>
  <c r="P66" i="4"/>
  <c r="N66" i="4"/>
  <c r="M66" i="4"/>
  <c r="L66" i="4"/>
  <c r="K66" i="4"/>
  <c r="J66" i="4"/>
  <c r="I66" i="4"/>
  <c r="G66" i="4"/>
  <c r="AA65" i="4"/>
  <c r="Z65" i="4"/>
  <c r="Y65" i="4"/>
  <c r="V65" i="4"/>
  <c r="T65" i="4"/>
  <c r="Q65" i="4"/>
  <c r="P65" i="4"/>
  <c r="N65" i="4"/>
  <c r="M65" i="4"/>
  <c r="L65" i="4"/>
  <c r="K65" i="4"/>
  <c r="J65" i="4"/>
  <c r="I65" i="4"/>
  <c r="G65" i="4"/>
  <c r="AA64" i="4"/>
  <c r="Z64" i="4"/>
  <c r="Y64" i="4"/>
  <c r="V64" i="4"/>
  <c r="T64" i="4"/>
  <c r="Q64" i="4"/>
  <c r="P64" i="4"/>
  <c r="N64" i="4"/>
  <c r="M64" i="4"/>
  <c r="L64" i="4"/>
  <c r="K64" i="4"/>
  <c r="J64" i="4"/>
  <c r="I64" i="4"/>
  <c r="G64" i="4"/>
  <c r="AA63" i="4"/>
  <c r="Z63" i="4"/>
  <c r="Y63" i="4"/>
  <c r="V63" i="4"/>
  <c r="T63" i="4"/>
  <c r="Q63" i="4"/>
  <c r="P63" i="4"/>
  <c r="N63" i="4"/>
  <c r="M63" i="4"/>
  <c r="L63" i="4"/>
  <c r="K63" i="4"/>
  <c r="J63" i="4"/>
  <c r="I63" i="4"/>
  <c r="G63" i="4"/>
  <c r="AA62" i="4"/>
  <c r="Z62" i="4"/>
  <c r="Y62" i="4"/>
  <c r="V62" i="4"/>
  <c r="T62" i="4"/>
  <c r="Q62" i="4"/>
  <c r="P62" i="4"/>
  <c r="N62" i="4"/>
  <c r="M62" i="4"/>
  <c r="L62" i="4"/>
  <c r="K62" i="4"/>
  <c r="J62" i="4"/>
  <c r="I62" i="4"/>
  <c r="G62" i="4"/>
  <c r="AA61" i="4"/>
  <c r="Z61" i="4"/>
  <c r="Y61" i="4"/>
  <c r="V61" i="4"/>
  <c r="T61" i="4"/>
  <c r="Q61" i="4"/>
  <c r="P61" i="4"/>
  <c r="N61" i="4"/>
  <c r="M61" i="4"/>
  <c r="L61" i="4"/>
  <c r="K61" i="4"/>
  <c r="J61" i="4"/>
  <c r="I61" i="4"/>
  <c r="G61" i="4"/>
  <c r="AA60" i="4"/>
  <c r="Z60" i="4"/>
  <c r="Y60" i="4"/>
  <c r="V60" i="4"/>
  <c r="T60" i="4"/>
  <c r="Q60" i="4"/>
  <c r="P60" i="4"/>
  <c r="N60" i="4"/>
  <c r="M60" i="4"/>
  <c r="L60" i="4"/>
  <c r="K60" i="4"/>
  <c r="J60" i="4"/>
  <c r="I60" i="4"/>
  <c r="G60" i="4"/>
  <c r="AA59" i="4"/>
  <c r="Z59" i="4"/>
  <c r="Y59" i="4"/>
  <c r="V59" i="4"/>
  <c r="T59" i="4"/>
  <c r="Q59" i="4"/>
  <c r="P59" i="4"/>
  <c r="N59" i="4"/>
  <c r="M59" i="4"/>
  <c r="L59" i="4"/>
  <c r="K59" i="4"/>
  <c r="J59" i="4"/>
  <c r="I59" i="4"/>
  <c r="G59" i="4"/>
  <c r="AA58" i="4"/>
  <c r="Z58" i="4"/>
  <c r="Y58" i="4"/>
  <c r="V58" i="4"/>
  <c r="T58" i="4"/>
  <c r="Q58" i="4"/>
  <c r="P58" i="4"/>
  <c r="N58" i="4"/>
  <c r="M58" i="4"/>
  <c r="L58" i="4"/>
  <c r="K58" i="4"/>
  <c r="J58" i="4"/>
  <c r="I58" i="4"/>
  <c r="G58" i="4"/>
  <c r="AA57" i="4"/>
  <c r="Z57" i="4"/>
  <c r="Y57" i="4"/>
  <c r="V57" i="4"/>
  <c r="T57" i="4"/>
  <c r="Q57" i="4"/>
  <c r="P57" i="4"/>
  <c r="N57" i="4"/>
  <c r="M57" i="4"/>
  <c r="L57" i="4"/>
  <c r="K57" i="4"/>
  <c r="J57" i="4"/>
  <c r="I57" i="4"/>
  <c r="G57" i="4"/>
  <c r="AA56" i="4"/>
  <c r="Z56" i="4"/>
  <c r="Y56" i="4"/>
  <c r="V56" i="4"/>
  <c r="T56" i="4"/>
  <c r="Q56" i="4"/>
  <c r="P56" i="4"/>
  <c r="N56" i="4"/>
  <c r="M56" i="4"/>
  <c r="L56" i="4"/>
  <c r="K56" i="4"/>
  <c r="J56" i="4"/>
  <c r="I56" i="4"/>
  <c r="G56" i="4"/>
  <c r="AA55" i="4"/>
  <c r="Z55" i="4"/>
  <c r="Y55" i="4"/>
  <c r="V55" i="4"/>
  <c r="T55" i="4"/>
  <c r="Q55" i="4"/>
  <c r="P55" i="4"/>
  <c r="N55" i="4"/>
  <c r="M55" i="4"/>
  <c r="L55" i="4"/>
  <c r="K55" i="4"/>
  <c r="J55" i="4"/>
  <c r="I55" i="4"/>
  <c r="G55" i="4"/>
  <c r="AA54" i="4"/>
  <c r="Z54" i="4"/>
  <c r="Y54" i="4"/>
  <c r="V54" i="4"/>
  <c r="T54" i="4"/>
  <c r="Q54" i="4"/>
  <c r="P54" i="4"/>
  <c r="N54" i="4"/>
  <c r="M54" i="4"/>
  <c r="L54" i="4"/>
  <c r="K54" i="4"/>
  <c r="J54" i="4"/>
  <c r="I54" i="4"/>
  <c r="G54" i="4"/>
  <c r="AA53" i="4"/>
  <c r="Z53" i="4"/>
  <c r="Y53" i="4"/>
  <c r="V53" i="4"/>
  <c r="T53" i="4"/>
  <c r="Q53" i="4"/>
  <c r="P53" i="4"/>
  <c r="N53" i="4"/>
  <c r="M53" i="4"/>
  <c r="L53" i="4"/>
  <c r="K53" i="4"/>
  <c r="J53" i="4"/>
  <c r="I53" i="4"/>
  <c r="G53" i="4"/>
  <c r="AA52" i="4"/>
  <c r="Z52" i="4"/>
  <c r="Y52" i="4"/>
  <c r="V52" i="4"/>
  <c r="T52" i="4"/>
  <c r="Q52" i="4"/>
  <c r="P52" i="4"/>
  <c r="N52" i="4"/>
  <c r="M52" i="4"/>
  <c r="L52" i="4"/>
  <c r="K52" i="4"/>
  <c r="J52" i="4"/>
  <c r="I52" i="4"/>
  <c r="G52" i="4"/>
  <c r="AA51" i="4"/>
  <c r="Z51" i="4"/>
  <c r="Y51" i="4"/>
  <c r="V51" i="4"/>
  <c r="T51" i="4"/>
  <c r="Q51" i="4"/>
  <c r="P51" i="4"/>
  <c r="N51" i="4"/>
  <c r="M51" i="4"/>
  <c r="L51" i="4"/>
  <c r="K51" i="4"/>
  <c r="J51" i="4"/>
  <c r="I51" i="4"/>
  <c r="G51" i="4"/>
  <c r="AA50" i="4"/>
  <c r="Z50" i="4"/>
  <c r="Y50" i="4"/>
  <c r="V50" i="4"/>
  <c r="T50" i="4"/>
  <c r="Q50" i="4"/>
  <c r="P50" i="4"/>
  <c r="N50" i="4"/>
  <c r="M50" i="4"/>
  <c r="L50" i="4"/>
  <c r="K50" i="4"/>
  <c r="J50" i="4"/>
  <c r="I50" i="4"/>
  <c r="G50" i="4"/>
  <c r="AA49" i="4"/>
  <c r="Z49" i="4"/>
  <c r="Y49" i="4"/>
  <c r="V49" i="4"/>
  <c r="T49" i="4"/>
  <c r="Q49" i="4"/>
  <c r="P49" i="4"/>
  <c r="N49" i="4"/>
  <c r="M49" i="4"/>
  <c r="L49" i="4"/>
  <c r="K49" i="4"/>
  <c r="J49" i="4"/>
  <c r="I49" i="4"/>
  <c r="G49" i="4"/>
  <c r="AA48" i="4"/>
  <c r="Z48" i="4"/>
  <c r="Y48" i="4"/>
  <c r="V48" i="4"/>
  <c r="T48" i="4"/>
  <c r="Q48" i="4"/>
  <c r="P48" i="4"/>
  <c r="N48" i="4"/>
  <c r="M48" i="4"/>
  <c r="L48" i="4"/>
  <c r="K48" i="4"/>
  <c r="J48" i="4"/>
  <c r="I48" i="4"/>
  <c r="G48" i="4"/>
  <c r="AA47" i="4"/>
  <c r="Z47" i="4"/>
  <c r="Y47" i="4"/>
  <c r="V47" i="4"/>
  <c r="T47" i="4"/>
  <c r="Q47" i="4"/>
  <c r="P47" i="4"/>
  <c r="N47" i="4"/>
  <c r="M47" i="4"/>
  <c r="L47" i="4"/>
  <c r="K47" i="4"/>
  <c r="J47" i="4"/>
  <c r="I47" i="4"/>
  <c r="G47" i="4"/>
  <c r="AA46" i="4"/>
  <c r="Z46" i="4"/>
  <c r="Y46" i="4"/>
  <c r="V46" i="4"/>
  <c r="T46" i="4"/>
  <c r="Q46" i="4"/>
  <c r="P46" i="4"/>
  <c r="N46" i="4"/>
  <c r="M46" i="4"/>
  <c r="L46" i="4"/>
  <c r="K46" i="4"/>
  <c r="J46" i="4"/>
  <c r="I46" i="4"/>
  <c r="G46" i="4"/>
  <c r="AA45" i="4"/>
  <c r="Z45" i="4"/>
  <c r="Y45" i="4"/>
  <c r="V45" i="4"/>
  <c r="T45" i="4"/>
  <c r="Q45" i="4"/>
  <c r="P45" i="4"/>
  <c r="N45" i="4"/>
  <c r="M45" i="4"/>
  <c r="L45" i="4"/>
  <c r="K45" i="4"/>
  <c r="J45" i="4"/>
  <c r="I45" i="4"/>
  <c r="G45" i="4"/>
  <c r="AA44" i="4"/>
  <c r="Z44" i="4"/>
  <c r="Y44" i="4"/>
  <c r="V44" i="4"/>
  <c r="T44" i="4"/>
  <c r="Q44" i="4"/>
  <c r="P44" i="4"/>
  <c r="N44" i="4"/>
  <c r="M44" i="4"/>
  <c r="L44" i="4"/>
  <c r="K44" i="4"/>
  <c r="J44" i="4"/>
  <c r="I44" i="4"/>
  <c r="G44" i="4"/>
  <c r="AA43" i="4"/>
  <c r="Z43" i="4"/>
  <c r="Y43" i="4"/>
  <c r="V43" i="4"/>
  <c r="T43" i="4"/>
  <c r="Q43" i="4"/>
  <c r="P43" i="4"/>
  <c r="N43" i="4"/>
  <c r="M43" i="4"/>
  <c r="L43" i="4"/>
  <c r="K43" i="4"/>
  <c r="J43" i="4"/>
  <c r="I43" i="4"/>
  <c r="G43" i="4"/>
  <c r="AA42" i="4"/>
  <c r="Z42" i="4"/>
  <c r="Y42" i="4"/>
  <c r="V42" i="4"/>
  <c r="T42" i="4"/>
  <c r="Q42" i="4"/>
  <c r="P42" i="4"/>
  <c r="N42" i="4"/>
  <c r="M42" i="4"/>
  <c r="L42" i="4"/>
  <c r="K42" i="4"/>
  <c r="J42" i="4"/>
  <c r="I42" i="4"/>
  <c r="G42" i="4"/>
  <c r="AA41" i="4"/>
  <c r="Z41" i="4"/>
  <c r="Y41" i="4"/>
  <c r="V41" i="4"/>
  <c r="T41" i="4"/>
  <c r="Q41" i="4"/>
  <c r="P41" i="4"/>
  <c r="N41" i="4"/>
  <c r="M41" i="4"/>
  <c r="L41" i="4"/>
  <c r="K41" i="4"/>
  <c r="J41" i="4"/>
  <c r="I41" i="4"/>
  <c r="G41" i="4"/>
  <c r="AA40" i="4"/>
  <c r="Z40" i="4"/>
  <c r="Y40" i="4"/>
  <c r="V40" i="4"/>
  <c r="T40" i="4"/>
  <c r="Q40" i="4"/>
  <c r="P40" i="4"/>
  <c r="N40" i="4"/>
  <c r="M40" i="4"/>
  <c r="L40" i="4"/>
  <c r="K40" i="4"/>
  <c r="J40" i="4"/>
  <c r="I40" i="4"/>
  <c r="G40" i="4"/>
  <c r="AA39" i="4"/>
  <c r="Z39" i="4"/>
  <c r="Y39" i="4"/>
  <c r="V39" i="4"/>
  <c r="T39" i="4"/>
  <c r="Q39" i="4"/>
  <c r="P39" i="4"/>
  <c r="N39" i="4"/>
  <c r="M39" i="4"/>
  <c r="L39" i="4"/>
  <c r="K39" i="4"/>
  <c r="J39" i="4"/>
  <c r="I39" i="4"/>
  <c r="G39" i="4"/>
  <c r="AA38" i="4"/>
  <c r="Z38" i="4"/>
  <c r="Y38" i="4"/>
  <c r="V38" i="4"/>
  <c r="T38" i="4"/>
  <c r="Q38" i="4"/>
  <c r="P38" i="4"/>
  <c r="N38" i="4"/>
  <c r="M38" i="4"/>
  <c r="L38" i="4"/>
  <c r="K38" i="4"/>
  <c r="J38" i="4"/>
  <c r="I38" i="4"/>
  <c r="G38" i="4"/>
  <c r="W36" i="4"/>
  <c r="V30" i="4"/>
  <c r="U30" i="4"/>
  <c r="T30" i="4"/>
  <c r="L30" i="4"/>
  <c r="K30" i="4"/>
  <c r="E30" i="4"/>
  <c r="D30" i="4"/>
  <c r="C30" i="4"/>
  <c r="V29" i="4"/>
  <c r="U29" i="4"/>
  <c r="T29" i="4"/>
  <c r="L29" i="4"/>
  <c r="K29" i="4"/>
  <c r="E29" i="4"/>
  <c r="D29" i="4"/>
  <c r="C29" i="4"/>
  <c r="V28" i="4"/>
  <c r="U28" i="4"/>
  <c r="T28" i="4"/>
  <c r="L28" i="4"/>
  <c r="K28" i="4"/>
  <c r="E28" i="4"/>
  <c r="D28" i="4"/>
  <c r="C28" i="4"/>
  <c r="V27" i="4"/>
  <c r="U27" i="4"/>
  <c r="T27" i="4"/>
  <c r="L27" i="4"/>
  <c r="K27" i="4"/>
  <c r="E27" i="4"/>
  <c r="D27" i="4"/>
  <c r="C27" i="4"/>
  <c r="V26" i="4"/>
  <c r="U26" i="4"/>
  <c r="T26" i="4"/>
  <c r="L26" i="4"/>
  <c r="K26" i="4"/>
  <c r="E26" i="4"/>
  <c r="D26" i="4"/>
  <c r="C26" i="4"/>
  <c r="V25" i="4"/>
  <c r="U25" i="4"/>
  <c r="T25" i="4"/>
  <c r="L25" i="4"/>
  <c r="K25" i="4"/>
  <c r="E25" i="4"/>
  <c r="D25" i="4"/>
  <c r="C25" i="4"/>
  <c r="V24" i="4"/>
  <c r="U24" i="4"/>
  <c r="T24" i="4"/>
  <c r="L24" i="4"/>
  <c r="K24" i="4"/>
  <c r="E24" i="4"/>
  <c r="D24" i="4"/>
  <c r="C24" i="4"/>
  <c r="V23" i="4"/>
  <c r="U23" i="4"/>
  <c r="T23" i="4"/>
  <c r="L23" i="4"/>
  <c r="K23" i="4"/>
  <c r="E23" i="4"/>
  <c r="D23" i="4"/>
  <c r="C23" i="4"/>
  <c r="V22" i="4"/>
  <c r="U22" i="4"/>
  <c r="T22" i="4"/>
  <c r="L22" i="4"/>
  <c r="K22" i="4"/>
  <c r="E22" i="4"/>
  <c r="D22" i="4"/>
  <c r="C22" i="4"/>
  <c r="V21" i="4"/>
  <c r="U21" i="4"/>
  <c r="T21" i="4"/>
  <c r="L21" i="4"/>
  <c r="K21" i="4"/>
  <c r="E21" i="4"/>
  <c r="D21" i="4"/>
  <c r="C21" i="4"/>
  <c r="V20" i="4"/>
  <c r="U20" i="4"/>
  <c r="T20" i="4"/>
  <c r="L20" i="4"/>
  <c r="K20" i="4"/>
  <c r="E20" i="4"/>
  <c r="D20" i="4"/>
  <c r="C20" i="4"/>
  <c r="V19" i="4"/>
  <c r="U19" i="4"/>
  <c r="T19" i="4"/>
  <c r="L19" i="4"/>
  <c r="K19" i="4"/>
  <c r="E19" i="4"/>
  <c r="D19" i="4"/>
  <c r="C19" i="4"/>
  <c r="V18" i="4"/>
  <c r="U18" i="4"/>
  <c r="T18" i="4"/>
  <c r="S18" i="4"/>
  <c r="L18" i="4"/>
  <c r="K18" i="4"/>
  <c r="J18" i="4"/>
  <c r="E18" i="4"/>
  <c r="D18" i="4"/>
  <c r="C18" i="4"/>
  <c r="B18" i="4"/>
  <c r="L13" i="4"/>
  <c r="AG805" i="10"/>
  <c r="BI31" i="7" s="1"/>
  <c r="BI9" i="7" s="1"/>
  <c r="X805" i="10"/>
  <c r="AR31" i="7" s="1"/>
  <c r="O805" i="10"/>
  <c r="Z31" i="7" s="1"/>
  <c r="L805" i="10"/>
  <c r="E21" i="6" s="1"/>
  <c r="F805" i="10"/>
  <c r="I31" i="7" s="1"/>
  <c r="AO804" i="10"/>
  <c r="AF804" i="10"/>
  <c r="N804" i="10"/>
  <c r="U803" i="10"/>
  <c r="AD803" i="10" s="1"/>
  <c r="AM803" i="10" s="1"/>
  <c r="Q803" i="10"/>
  <c r="P803" i="10"/>
  <c r="Y803" i="10" s="1"/>
  <c r="AH803" i="10" s="1"/>
  <c r="I803" i="10"/>
  <c r="K803" i="10" s="1"/>
  <c r="M803" i="10" s="1"/>
  <c r="N803" i="10" s="1"/>
  <c r="U802" i="10"/>
  <c r="AD802" i="10" s="1"/>
  <c r="Q802" i="10"/>
  <c r="P802" i="10"/>
  <c r="Y802" i="10" s="1"/>
  <c r="AH802" i="10" s="1"/>
  <c r="I802" i="10"/>
  <c r="K802" i="10" s="1"/>
  <c r="M802" i="10" s="1"/>
  <c r="N802" i="10" s="1"/>
  <c r="U801" i="10"/>
  <c r="Q801" i="10"/>
  <c r="P801" i="10"/>
  <c r="Y801" i="10" s="1"/>
  <c r="AH801" i="10" s="1"/>
  <c r="I801" i="10"/>
  <c r="K801" i="10" s="1"/>
  <c r="M801" i="10" s="1"/>
  <c r="N801" i="10" s="1"/>
  <c r="U800" i="10"/>
  <c r="AD800" i="10" s="1"/>
  <c r="Q800" i="10"/>
  <c r="P800" i="10"/>
  <c r="Y800" i="10" s="1"/>
  <c r="AH800" i="10" s="1"/>
  <c r="I800" i="10"/>
  <c r="K800" i="10" s="1"/>
  <c r="M800" i="10" s="1"/>
  <c r="N800" i="10" s="1"/>
  <c r="U799" i="10"/>
  <c r="AD799" i="10" s="1"/>
  <c r="Q799" i="10"/>
  <c r="P799" i="10"/>
  <c r="Y799" i="10" s="1"/>
  <c r="AH799" i="10" s="1"/>
  <c r="I799" i="10"/>
  <c r="K799" i="10" s="1"/>
  <c r="M799" i="10" s="1"/>
  <c r="N799" i="10" s="1"/>
  <c r="U798" i="10"/>
  <c r="Q798" i="10"/>
  <c r="P798" i="10"/>
  <c r="Y798" i="10" s="1"/>
  <c r="AH798" i="10" s="1"/>
  <c r="I798" i="10"/>
  <c r="K798" i="10" s="1"/>
  <c r="M798" i="10" s="1"/>
  <c r="N798" i="10" s="1"/>
  <c r="U797" i="10"/>
  <c r="AD797" i="10" s="1"/>
  <c r="AM797" i="10" s="1"/>
  <c r="Q797" i="10"/>
  <c r="P797" i="10"/>
  <c r="Y797" i="10" s="1"/>
  <c r="AH797" i="10" s="1"/>
  <c r="I797" i="10"/>
  <c r="K797" i="10" s="1"/>
  <c r="M797" i="10" s="1"/>
  <c r="N797" i="10" s="1"/>
  <c r="U796" i="10"/>
  <c r="AD796" i="10" s="1"/>
  <c r="Q796" i="10"/>
  <c r="P796" i="10"/>
  <c r="Y796" i="10" s="1"/>
  <c r="AH796" i="10" s="1"/>
  <c r="I796" i="10"/>
  <c r="K796" i="10" s="1"/>
  <c r="M796" i="10" s="1"/>
  <c r="N796" i="10" s="1"/>
  <c r="U795" i="10"/>
  <c r="Q795" i="10"/>
  <c r="P795" i="10"/>
  <c r="Y795" i="10" s="1"/>
  <c r="AH795" i="10" s="1"/>
  <c r="I795" i="10"/>
  <c r="K795" i="10" s="1"/>
  <c r="M795" i="10" s="1"/>
  <c r="N795" i="10" s="1"/>
  <c r="U794" i="10"/>
  <c r="AD794" i="10" s="1"/>
  <c r="AM794" i="10" s="1"/>
  <c r="Q794" i="10"/>
  <c r="P794" i="10"/>
  <c r="Y794" i="10" s="1"/>
  <c r="AH794" i="10" s="1"/>
  <c r="I794" i="10"/>
  <c r="K794" i="10" s="1"/>
  <c r="M794" i="10" s="1"/>
  <c r="N794" i="10" s="1"/>
  <c r="U793" i="10"/>
  <c r="AD793" i="10" s="1"/>
  <c r="Q793" i="10"/>
  <c r="P793" i="10"/>
  <c r="Y793" i="10" s="1"/>
  <c r="AH793" i="10" s="1"/>
  <c r="I793" i="10"/>
  <c r="K793" i="10" s="1"/>
  <c r="M793" i="10" s="1"/>
  <c r="N793" i="10" s="1"/>
  <c r="U792" i="10"/>
  <c r="Q792" i="10"/>
  <c r="P792" i="10"/>
  <c r="Y792" i="10" s="1"/>
  <c r="AH792" i="10" s="1"/>
  <c r="I792" i="10"/>
  <c r="K792" i="10" s="1"/>
  <c r="M792" i="10" s="1"/>
  <c r="N792" i="10" s="1"/>
  <c r="U791" i="10"/>
  <c r="AD791" i="10" s="1"/>
  <c r="AM791" i="10" s="1"/>
  <c r="Q791" i="10"/>
  <c r="P791" i="10"/>
  <c r="Y791" i="10" s="1"/>
  <c r="AH791" i="10" s="1"/>
  <c r="I791" i="10"/>
  <c r="K791" i="10" s="1"/>
  <c r="M791" i="10" s="1"/>
  <c r="N791" i="10" s="1"/>
  <c r="U790" i="10"/>
  <c r="AD790" i="10" s="1"/>
  <c r="Q790" i="10"/>
  <c r="P790" i="10"/>
  <c r="Y790" i="10" s="1"/>
  <c r="AH790" i="10" s="1"/>
  <c r="I790" i="10"/>
  <c r="K790" i="10" s="1"/>
  <c r="M790" i="10" s="1"/>
  <c r="N790" i="10" s="1"/>
  <c r="U789" i="10"/>
  <c r="Q789" i="10"/>
  <c r="P789" i="10"/>
  <c r="Y789" i="10" s="1"/>
  <c r="AH789" i="10" s="1"/>
  <c r="I789" i="10"/>
  <c r="K789" i="10" s="1"/>
  <c r="M789" i="10" s="1"/>
  <c r="N789" i="10" s="1"/>
  <c r="U788" i="10"/>
  <c r="AD788" i="10" s="1"/>
  <c r="AM788" i="10" s="1"/>
  <c r="Q788" i="10"/>
  <c r="P788" i="10"/>
  <c r="Y788" i="10" s="1"/>
  <c r="AH788" i="10" s="1"/>
  <c r="I788" i="10"/>
  <c r="K788" i="10" s="1"/>
  <c r="M788" i="10" s="1"/>
  <c r="N788" i="10" s="1"/>
  <c r="U787" i="10"/>
  <c r="Q787" i="10"/>
  <c r="P787" i="10"/>
  <c r="Y787" i="10" s="1"/>
  <c r="AH787" i="10" s="1"/>
  <c r="I787" i="10"/>
  <c r="K787" i="10" s="1"/>
  <c r="M787" i="10" s="1"/>
  <c r="N787" i="10" s="1"/>
  <c r="U786" i="10"/>
  <c r="Q786" i="10"/>
  <c r="P786" i="10"/>
  <c r="I786" i="10"/>
  <c r="K786" i="10" s="1"/>
  <c r="M786" i="10" s="1"/>
  <c r="N786" i="10" s="1"/>
  <c r="U785" i="10"/>
  <c r="AD785" i="10" s="1"/>
  <c r="AM785" i="10" s="1"/>
  <c r="Q785" i="10"/>
  <c r="P785" i="10"/>
  <c r="I785" i="10"/>
  <c r="K785" i="10" s="1"/>
  <c r="M785" i="10" s="1"/>
  <c r="N785" i="10" s="1"/>
  <c r="U784" i="10"/>
  <c r="Q784" i="10"/>
  <c r="P784" i="10"/>
  <c r="Y784" i="10" s="1"/>
  <c r="AH784" i="10" s="1"/>
  <c r="I784" i="10"/>
  <c r="K784" i="10" s="1"/>
  <c r="M784" i="10" s="1"/>
  <c r="N784" i="10" s="1"/>
  <c r="U783" i="10"/>
  <c r="Q783" i="10"/>
  <c r="P783" i="10"/>
  <c r="Y783" i="10" s="1"/>
  <c r="AH783" i="10" s="1"/>
  <c r="I783" i="10"/>
  <c r="K783" i="10" s="1"/>
  <c r="M783" i="10" s="1"/>
  <c r="N783" i="10" s="1"/>
  <c r="U782" i="10"/>
  <c r="AD782" i="10" s="1"/>
  <c r="Q782" i="10"/>
  <c r="P782" i="10"/>
  <c r="I782" i="10"/>
  <c r="K782" i="10" s="1"/>
  <c r="M782" i="10" s="1"/>
  <c r="N782" i="10" s="1"/>
  <c r="U781" i="10"/>
  <c r="AD781" i="10" s="1"/>
  <c r="Q781" i="10"/>
  <c r="P781" i="10"/>
  <c r="Y781" i="10" s="1"/>
  <c r="AH781" i="10" s="1"/>
  <c r="I781" i="10"/>
  <c r="K781" i="10" s="1"/>
  <c r="M781" i="10" s="1"/>
  <c r="N781" i="10" s="1"/>
  <c r="U780" i="10"/>
  <c r="Q780" i="10"/>
  <c r="P780" i="10"/>
  <c r="Y780" i="10" s="1"/>
  <c r="AH780" i="10" s="1"/>
  <c r="I780" i="10"/>
  <c r="K780" i="10" s="1"/>
  <c r="M780" i="10" s="1"/>
  <c r="N780" i="10" s="1"/>
  <c r="U779" i="10"/>
  <c r="AD779" i="10" s="1"/>
  <c r="Q779" i="10"/>
  <c r="P779" i="10"/>
  <c r="Y779" i="10" s="1"/>
  <c r="AH779" i="10" s="1"/>
  <c r="I779" i="10"/>
  <c r="K779" i="10" s="1"/>
  <c r="M779" i="10" s="1"/>
  <c r="N779" i="10" s="1"/>
  <c r="U778" i="10"/>
  <c r="AD778" i="10" s="1"/>
  <c r="Q778" i="10"/>
  <c r="P778" i="10"/>
  <c r="Y778" i="10" s="1"/>
  <c r="AH778" i="10" s="1"/>
  <c r="I778" i="10"/>
  <c r="K778" i="10" s="1"/>
  <c r="M778" i="10" s="1"/>
  <c r="N778" i="10" s="1"/>
  <c r="U777" i="10"/>
  <c r="Q777" i="10"/>
  <c r="Z777" i="10" s="1"/>
  <c r="P777" i="10"/>
  <c r="I777" i="10"/>
  <c r="K777" i="10" s="1"/>
  <c r="M777" i="10" s="1"/>
  <c r="N777" i="10" s="1"/>
  <c r="U776" i="10"/>
  <c r="Q776" i="10"/>
  <c r="P776" i="10"/>
  <c r="Y776" i="10" s="1"/>
  <c r="AH776" i="10" s="1"/>
  <c r="I776" i="10"/>
  <c r="K776" i="10" s="1"/>
  <c r="M776" i="10" s="1"/>
  <c r="N776" i="10" s="1"/>
  <c r="U775" i="10"/>
  <c r="AD775" i="10" s="1"/>
  <c r="AM775" i="10" s="1"/>
  <c r="Q775" i="10"/>
  <c r="P775" i="10"/>
  <c r="Y775" i="10" s="1"/>
  <c r="AH775" i="10" s="1"/>
  <c r="I775" i="10"/>
  <c r="K775" i="10" s="1"/>
  <c r="M775" i="10" s="1"/>
  <c r="N775" i="10" s="1"/>
  <c r="U774" i="10"/>
  <c r="AD774" i="10" s="1"/>
  <c r="Q774" i="10"/>
  <c r="P774" i="10"/>
  <c r="Y774" i="10" s="1"/>
  <c r="AH774" i="10" s="1"/>
  <c r="I774" i="10"/>
  <c r="K774" i="10" s="1"/>
  <c r="M774" i="10" s="1"/>
  <c r="N774" i="10" s="1"/>
  <c r="U773" i="10"/>
  <c r="Q773" i="10"/>
  <c r="P773" i="10"/>
  <c r="Y773" i="10" s="1"/>
  <c r="AH773" i="10" s="1"/>
  <c r="I773" i="10"/>
  <c r="K773" i="10" s="1"/>
  <c r="M773" i="10" s="1"/>
  <c r="N773" i="10" s="1"/>
  <c r="U772" i="10"/>
  <c r="AD772" i="10" s="1"/>
  <c r="Q772" i="10"/>
  <c r="P772" i="10"/>
  <c r="Y772" i="10" s="1"/>
  <c r="AH772" i="10" s="1"/>
  <c r="I772" i="10"/>
  <c r="K772" i="10" s="1"/>
  <c r="M772" i="10" s="1"/>
  <c r="N772" i="10" s="1"/>
  <c r="U771" i="10"/>
  <c r="AD771" i="10" s="1"/>
  <c r="Q771" i="10"/>
  <c r="Z771" i="10" s="1"/>
  <c r="AI771" i="10" s="1"/>
  <c r="P771" i="10"/>
  <c r="Y771" i="10" s="1"/>
  <c r="AH771" i="10" s="1"/>
  <c r="I771" i="10"/>
  <c r="K771" i="10" s="1"/>
  <c r="M771" i="10" s="1"/>
  <c r="N771" i="10" s="1"/>
  <c r="U770" i="10"/>
  <c r="AD770" i="10" s="1"/>
  <c r="AM770" i="10" s="1"/>
  <c r="Q770" i="10"/>
  <c r="Z770" i="10" s="1"/>
  <c r="AI770" i="10" s="1"/>
  <c r="P770" i="10"/>
  <c r="Y770" i="10" s="1"/>
  <c r="AH770" i="10" s="1"/>
  <c r="I770" i="10"/>
  <c r="K770" i="10" s="1"/>
  <c r="M770" i="10" s="1"/>
  <c r="N770" i="10" s="1"/>
  <c r="U769" i="10"/>
  <c r="AD769" i="10" s="1"/>
  <c r="AM769" i="10" s="1"/>
  <c r="Q769" i="10"/>
  <c r="P769" i="10"/>
  <c r="Y769" i="10" s="1"/>
  <c r="AH769" i="10" s="1"/>
  <c r="I769" i="10"/>
  <c r="K769" i="10" s="1"/>
  <c r="M769" i="10" s="1"/>
  <c r="N769" i="10" s="1"/>
  <c r="U768" i="10"/>
  <c r="AD768" i="10" s="1"/>
  <c r="AM768" i="10" s="1"/>
  <c r="Q768" i="10"/>
  <c r="P768" i="10"/>
  <c r="Y768" i="10" s="1"/>
  <c r="AH768" i="10" s="1"/>
  <c r="I768" i="10"/>
  <c r="K768" i="10" s="1"/>
  <c r="M768" i="10" s="1"/>
  <c r="N768" i="10" s="1"/>
  <c r="U767" i="10"/>
  <c r="AD767" i="10" s="1"/>
  <c r="Q767" i="10"/>
  <c r="Z767" i="10" s="1"/>
  <c r="P767" i="10"/>
  <c r="Y767" i="10" s="1"/>
  <c r="AH767" i="10" s="1"/>
  <c r="I767" i="10"/>
  <c r="K767" i="10" s="1"/>
  <c r="M767" i="10" s="1"/>
  <c r="N767" i="10" s="1"/>
  <c r="U766" i="10"/>
  <c r="Q766" i="10"/>
  <c r="P766" i="10"/>
  <c r="Y766" i="10" s="1"/>
  <c r="AH766" i="10" s="1"/>
  <c r="I766" i="10"/>
  <c r="K766" i="10" s="1"/>
  <c r="M766" i="10" s="1"/>
  <c r="N766" i="10" s="1"/>
  <c r="U765" i="10"/>
  <c r="AD765" i="10" s="1"/>
  <c r="Q765" i="10"/>
  <c r="P765" i="10"/>
  <c r="Y765" i="10" s="1"/>
  <c r="AH765" i="10" s="1"/>
  <c r="I765" i="10"/>
  <c r="K765" i="10" s="1"/>
  <c r="M765" i="10" s="1"/>
  <c r="N765" i="10" s="1"/>
  <c r="U764" i="10"/>
  <c r="Q764" i="10"/>
  <c r="P764" i="10"/>
  <c r="Y764" i="10" s="1"/>
  <c r="AH764" i="10" s="1"/>
  <c r="I764" i="10"/>
  <c r="K764" i="10" s="1"/>
  <c r="M764" i="10" s="1"/>
  <c r="N764" i="10" s="1"/>
  <c r="U763" i="10"/>
  <c r="Q763" i="10"/>
  <c r="P763" i="10"/>
  <c r="Y763" i="10" s="1"/>
  <c r="AH763" i="10" s="1"/>
  <c r="I763" i="10"/>
  <c r="K763" i="10" s="1"/>
  <c r="M763" i="10" s="1"/>
  <c r="N763" i="10" s="1"/>
  <c r="U762" i="10"/>
  <c r="AD762" i="10" s="1"/>
  <c r="Q762" i="10"/>
  <c r="P762" i="10"/>
  <c r="Y762" i="10" s="1"/>
  <c r="AH762" i="10" s="1"/>
  <c r="I762" i="10"/>
  <c r="K762" i="10" s="1"/>
  <c r="M762" i="10" s="1"/>
  <c r="N762" i="10" s="1"/>
  <c r="U761" i="10"/>
  <c r="Q761" i="10"/>
  <c r="P761" i="10"/>
  <c r="Y761" i="10" s="1"/>
  <c r="AH761" i="10" s="1"/>
  <c r="I761" i="10"/>
  <c r="K761" i="10" s="1"/>
  <c r="M761" i="10" s="1"/>
  <c r="N761" i="10" s="1"/>
  <c r="U760" i="10"/>
  <c r="Q760" i="10"/>
  <c r="Z760" i="10" s="1"/>
  <c r="AI760" i="10" s="1"/>
  <c r="P760" i="10"/>
  <c r="Y760" i="10" s="1"/>
  <c r="AH760" i="10" s="1"/>
  <c r="I760" i="10"/>
  <c r="K760" i="10" s="1"/>
  <c r="M760" i="10" s="1"/>
  <c r="N760" i="10" s="1"/>
  <c r="U759" i="10"/>
  <c r="AD759" i="10" s="1"/>
  <c r="Q759" i="10"/>
  <c r="P759" i="10"/>
  <c r="Y759" i="10" s="1"/>
  <c r="AH759" i="10" s="1"/>
  <c r="I759" i="10"/>
  <c r="K759" i="10" s="1"/>
  <c r="M759" i="10" s="1"/>
  <c r="N759" i="10" s="1"/>
  <c r="U758" i="10"/>
  <c r="AD758" i="10" s="1"/>
  <c r="Q758" i="10"/>
  <c r="P758" i="10"/>
  <c r="Y758" i="10" s="1"/>
  <c r="AH758" i="10" s="1"/>
  <c r="I758" i="10"/>
  <c r="K758" i="10" s="1"/>
  <c r="M758" i="10" s="1"/>
  <c r="N758" i="10" s="1"/>
  <c r="U757" i="10"/>
  <c r="Q757" i="10"/>
  <c r="P757" i="10"/>
  <c r="Y757" i="10" s="1"/>
  <c r="AH757" i="10" s="1"/>
  <c r="I757" i="10"/>
  <c r="K757" i="10" s="1"/>
  <c r="M757" i="10" s="1"/>
  <c r="N757" i="10" s="1"/>
  <c r="U756" i="10"/>
  <c r="AD756" i="10" s="1"/>
  <c r="Q756" i="10"/>
  <c r="P756" i="10"/>
  <c r="Y756" i="10" s="1"/>
  <c r="AH756" i="10" s="1"/>
  <c r="I756" i="10"/>
  <c r="K756" i="10" s="1"/>
  <c r="M756" i="10" s="1"/>
  <c r="N756" i="10" s="1"/>
  <c r="U755" i="10"/>
  <c r="AD755" i="10" s="1"/>
  <c r="Q755" i="10"/>
  <c r="P755" i="10"/>
  <c r="Y755" i="10" s="1"/>
  <c r="AH755" i="10" s="1"/>
  <c r="I755" i="10"/>
  <c r="K755" i="10" s="1"/>
  <c r="M755" i="10" s="1"/>
  <c r="N755" i="10" s="1"/>
  <c r="U754" i="10"/>
  <c r="AD754" i="10" s="1"/>
  <c r="AM754" i="10" s="1"/>
  <c r="Q754" i="10"/>
  <c r="P754" i="10"/>
  <c r="Y754" i="10" s="1"/>
  <c r="AH754" i="10" s="1"/>
  <c r="I754" i="10"/>
  <c r="K754" i="10" s="1"/>
  <c r="M754" i="10" s="1"/>
  <c r="N754" i="10" s="1"/>
  <c r="U753" i="10"/>
  <c r="AD753" i="10" s="1"/>
  <c r="AM753" i="10" s="1"/>
  <c r="Q753" i="10"/>
  <c r="Z753" i="10" s="1"/>
  <c r="P753" i="10"/>
  <c r="Y753" i="10" s="1"/>
  <c r="AH753" i="10" s="1"/>
  <c r="I753" i="10"/>
  <c r="K753" i="10" s="1"/>
  <c r="M753" i="10" s="1"/>
  <c r="N753" i="10" s="1"/>
  <c r="U752" i="10"/>
  <c r="AD752" i="10" s="1"/>
  <c r="Q752" i="10"/>
  <c r="P752" i="10"/>
  <c r="Y752" i="10" s="1"/>
  <c r="AH752" i="10" s="1"/>
  <c r="I752" i="10"/>
  <c r="K752" i="10" s="1"/>
  <c r="M752" i="10" s="1"/>
  <c r="N752" i="10" s="1"/>
  <c r="U751" i="10"/>
  <c r="AD751" i="10" s="1"/>
  <c r="Q751" i="10"/>
  <c r="P751" i="10"/>
  <c r="Y751" i="10" s="1"/>
  <c r="AH751" i="10" s="1"/>
  <c r="I751" i="10"/>
  <c r="K751" i="10" s="1"/>
  <c r="M751" i="10" s="1"/>
  <c r="N751" i="10" s="1"/>
  <c r="U750" i="10"/>
  <c r="AD750" i="10" s="1"/>
  <c r="Q750" i="10"/>
  <c r="P750" i="10"/>
  <c r="Y750" i="10" s="1"/>
  <c r="AH750" i="10" s="1"/>
  <c r="I750" i="10"/>
  <c r="K750" i="10" s="1"/>
  <c r="M750" i="10" s="1"/>
  <c r="N750" i="10" s="1"/>
  <c r="U749" i="10"/>
  <c r="AD749" i="10" s="1"/>
  <c r="AM749" i="10" s="1"/>
  <c r="Q749" i="10"/>
  <c r="P749" i="10"/>
  <c r="Y749" i="10" s="1"/>
  <c r="AH749" i="10" s="1"/>
  <c r="I749" i="10"/>
  <c r="K749" i="10" s="1"/>
  <c r="M749" i="10" s="1"/>
  <c r="N749" i="10" s="1"/>
  <c r="U748" i="10"/>
  <c r="AD748" i="10" s="1"/>
  <c r="Q748" i="10"/>
  <c r="Z748" i="10" s="1"/>
  <c r="AI748" i="10" s="1"/>
  <c r="P748" i="10"/>
  <c r="I748" i="10"/>
  <c r="K748" i="10" s="1"/>
  <c r="M748" i="10" s="1"/>
  <c r="N748" i="10" s="1"/>
  <c r="U747" i="10"/>
  <c r="AD747" i="10" s="1"/>
  <c r="AM747" i="10" s="1"/>
  <c r="Q747" i="10"/>
  <c r="P747" i="10"/>
  <c r="Y747" i="10" s="1"/>
  <c r="AH747" i="10" s="1"/>
  <c r="I747" i="10"/>
  <c r="K747" i="10" s="1"/>
  <c r="M747" i="10" s="1"/>
  <c r="N747" i="10" s="1"/>
  <c r="U746" i="10"/>
  <c r="AD746" i="10" s="1"/>
  <c r="AM746" i="10" s="1"/>
  <c r="Q746" i="10"/>
  <c r="P746" i="10"/>
  <c r="Y746" i="10" s="1"/>
  <c r="AH746" i="10" s="1"/>
  <c r="I746" i="10"/>
  <c r="K746" i="10" s="1"/>
  <c r="M746" i="10" s="1"/>
  <c r="N746" i="10" s="1"/>
  <c r="U745" i="10"/>
  <c r="AD745" i="10" s="1"/>
  <c r="Q745" i="10"/>
  <c r="P745" i="10"/>
  <c r="I745" i="10"/>
  <c r="K745" i="10" s="1"/>
  <c r="M745" i="10" s="1"/>
  <c r="N745" i="10" s="1"/>
  <c r="U744" i="10"/>
  <c r="AD744" i="10" s="1"/>
  <c r="AM744" i="10" s="1"/>
  <c r="Q744" i="10"/>
  <c r="P744" i="10"/>
  <c r="Y744" i="10" s="1"/>
  <c r="AH744" i="10" s="1"/>
  <c r="I744" i="10"/>
  <c r="K744" i="10" s="1"/>
  <c r="M744" i="10" s="1"/>
  <c r="N744" i="10" s="1"/>
  <c r="U743" i="10"/>
  <c r="AD743" i="10" s="1"/>
  <c r="AM743" i="10" s="1"/>
  <c r="Q743" i="10"/>
  <c r="P743" i="10"/>
  <c r="Y743" i="10" s="1"/>
  <c r="AH743" i="10" s="1"/>
  <c r="I743" i="10"/>
  <c r="K743" i="10" s="1"/>
  <c r="M743" i="10" s="1"/>
  <c r="N743" i="10" s="1"/>
  <c r="U742" i="10"/>
  <c r="AD742" i="10" s="1"/>
  <c r="AM742" i="10" s="1"/>
  <c r="Q742" i="10"/>
  <c r="P742" i="10"/>
  <c r="Y742" i="10" s="1"/>
  <c r="I742" i="10"/>
  <c r="K742" i="10" s="1"/>
  <c r="M742" i="10" s="1"/>
  <c r="N742" i="10" s="1"/>
  <c r="U741" i="10"/>
  <c r="AD741" i="10" s="1"/>
  <c r="AM741" i="10" s="1"/>
  <c r="Q741" i="10"/>
  <c r="P741" i="10"/>
  <c r="Y741" i="10" s="1"/>
  <c r="AH741" i="10" s="1"/>
  <c r="I741" i="10"/>
  <c r="K741" i="10" s="1"/>
  <c r="M741" i="10" s="1"/>
  <c r="N741" i="10" s="1"/>
  <c r="U740" i="10"/>
  <c r="AD740" i="10" s="1"/>
  <c r="AM740" i="10" s="1"/>
  <c r="Q740" i="10"/>
  <c r="P740" i="10"/>
  <c r="Y740" i="10" s="1"/>
  <c r="AH740" i="10" s="1"/>
  <c r="I740" i="10"/>
  <c r="K740" i="10" s="1"/>
  <c r="M740" i="10" s="1"/>
  <c r="N740" i="10" s="1"/>
  <c r="U739" i="10"/>
  <c r="AD739" i="10" s="1"/>
  <c r="AM739" i="10" s="1"/>
  <c r="Q739" i="10"/>
  <c r="P739" i="10"/>
  <c r="Y739" i="10" s="1"/>
  <c r="AH739" i="10" s="1"/>
  <c r="I739" i="10"/>
  <c r="K739" i="10" s="1"/>
  <c r="M739" i="10" s="1"/>
  <c r="N739" i="10" s="1"/>
  <c r="U738" i="10"/>
  <c r="AD738" i="10" s="1"/>
  <c r="AM738" i="10" s="1"/>
  <c r="Q738" i="10"/>
  <c r="Z738" i="10" s="1"/>
  <c r="AI738" i="10" s="1"/>
  <c r="P738" i="10"/>
  <c r="I738" i="10"/>
  <c r="K738" i="10" s="1"/>
  <c r="M738" i="10" s="1"/>
  <c r="N738" i="10" s="1"/>
  <c r="U737" i="10"/>
  <c r="AD737" i="10" s="1"/>
  <c r="AM737" i="10" s="1"/>
  <c r="Q737" i="10"/>
  <c r="P737" i="10"/>
  <c r="I737" i="10"/>
  <c r="K737" i="10" s="1"/>
  <c r="M737" i="10" s="1"/>
  <c r="N737" i="10" s="1"/>
  <c r="U736" i="10"/>
  <c r="AD736" i="10" s="1"/>
  <c r="AM736" i="10" s="1"/>
  <c r="Q736" i="10"/>
  <c r="P736" i="10"/>
  <c r="Y736" i="10" s="1"/>
  <c r="AH736" i="10" s="1"/>
  <c r="I736" i="10"/>
  <c r="K736" i="10" s="1"/>
  <c r="M736" i="10" s="1"/>
  <c r="N736" i="10" s="1"/>
  <c r="U735" i="10"/>
  <c r="Q735" i="10"/>
  <c r="P735" i="10"/>
  <c r="Y735" i="10" s="1"/>
  <c r="I735" i="10"/>
  <c r="K735" i="10" s="1"/>
  <c r="M735" i="10" s="1"/>
  <c r="N735" i="10" s="1"/>
  <c r="U734" i="10"/>
  <c r="AD734" i="10" s="1"/>
  <c r="AM734" i="10" s="1"/>
  <c r="Q734" i="10"/>
  <c r="P734" i="10"/>
  <c r="Y734" i="10" s="1"/>
  <c r="AH734" i="10" s="1"/>
  <c r="I734" i="10"/>
  <c r="K734" i="10" s="1"/>
  <c r="M734" i="10" s="1"/>
  <c r="N734" i="10" s="1"/>
  <c r="U733" i="10"/>
  <c r="AD733" i="10" s="1"/>
  <c r="AM733" i="10" s="1"/>
  <c r="Q733" i="10"/>
  <c r="P733" i="10"/>
  <c r="Y733" i="10" s="1"/>
  <c r="AH733" i="10" s="1"/>
  <c r="I733" i="10"/>
  <c r="K733" i="10" s="1"/>
  <c r="M733" i="10" s="1"/>
  <c r="N733" i="10" s="1"/>
  <c r="U732" i="10"/>
  <c r="AD732" i="10" s="1"/>
  <c r="AM732" i="10" s="1"/>
  <c r="Q732" i="10"/>
  <c r="P732" i="10"/>
  <c r="Y732" i="10" s="1"/>
  <c r="AH732" i="10" s="1"/>
  <c r="I732" i="10"/>
  <c r="K732" i="10" s="1"/>
  <c r="M732" i="10" s="1"/>
  <c r="N732" i="10" s="1"/>
  <c r="U731" i="10"/>
  <c r="AD731" i="10" s="1"/>
  <c r="Q731" i="10"/>
  <c r="P731" i="10"/>
  <c r="Y731" i="10" s="1"/>
  <c r="AH731" i="10" s="1"/>
  <c r="I731" i="10"/>
  <c r="K731" i="10" s="1"/>
  <c r="M731" i="10" s="1"/>
  <c r="N731" i="10" s="1"/>
  <c r="U730" i="10"/>
  <c r="Q730" i="10"/>
  <c r="Z730" i="10" s="1"/>
  <c r="P730" i="10"/>
  <c r="Y730" i="10" s="1"/>
  <c r="AH730" i="10" s="1"/>
  <c r="I730" i="10"/>
  <c r="K730" i="10" s="1"/>
  <c r="M730" i="10" s="1"/>
  <c r="N730" i="10" s="1"/>
  <c r="U729" i="10"/>
  <c r="AD729" i="10" s="1"/>
  <c r="AM729" i="10" s="1"/>
  <c r="Q729" i="10"/>
  <c r="P729" i="10"/>
  <c r="Y729" i="10" s="1"/>
  <c r="AH729" i="10" s="1"/>
  <c r="I729" i="10"/>
  <c r="K729" i="10" s="1"/>
  <c r="M729" i="10" s="1"/>
  <c r="N729" i="10" s="1"/>
  <c r="U728" i="10"/>
  <c r="AD728" i="10" s="1"/>
  <c r="Q728" i="10"/>
  <c r="P728" i="10"/>
  <c r="Y728" i="10" s="1"/>
  <c r="AH728" i="10" s="1"/>
  <c r="I728" i="10"/>
  <c r="K728" i="10" s="1"/>
  <c r="M728" i="10" s="1"/>
  <c r="N728" i="10" s="1"/>
  <c r="U727" i="10"/>
  <c r="Q727" i="10"/>
  <c r="Z727" i="10" s="1"/>
  <c r="AI727" i="10" s="1"/>
  <c r="P727" i="10"/>
  <c r="Y727" i="10" s="1"/>
  <c r="AH727" i="10" s="1"/>
  <c r="I727" i="10"/>
  <c r="K727" i="10" s="1"/>
  <c r="M727" i="10" s="1"/>
  <c r="N727" i="10" s="1"/>
  <c r="U726" i="10"/>
  <c r="AD726" i="10" s="1"/>
  <c r="AM726" i="10" s="1"/>
  <c r="Q726" i="10"/>
  <c r="P726" i="10"/>
  <c r="Y726" i="10" s="1"/>
  <c r="AH726" i="10" s="1"/>
  <c r="I726" i="10"/>
  <c r="K726" i="10" s="1"/>
  <c r="M726" i="10" s="1"/>
  <c r="N726" i="10" s="1"/>
  <c r="U725" i="10"/>
  <c r="AD725" i="10" s="1"/>
  <c r="Q725" i="10"/>
  <c r="P725" i="10"/>
  <c r="Y725" i="10" s="1"/>
  <c r="AH725" i="10" s="1"/>
  <c r="I725" i="10"/>
  <c r="K725" i="10" s="1"/>
  <c r="M725" i="10" s="1"/>
  <c r="N725" i="10" s="1"/>
  <c r="U724" i="10"/>
  <c r="Q724" i="10"/>
  <c r="P724" i="10"/>
  <c r="I724" i="10"/>
  <c r="K724" i="10" s="1"/>
  <c r="M724" i="10" s="1"/>
  <c r="N724" i="10" s="1"/>
  <c r="U723" i="10"/>
  <c r="AD723" i="10" s="1"/>
  <c r="Q723" i="10"/>
  <c r="P723" i="10"/>
  <c r="Y723" i="10" s="1"/>
  <c r="AH723" i="10" s="1"/>
  <c r="I723" i="10"/>
  <c r="K723" i="10" s="1"/>
  <c r="M723" i="10" s="1"/>
  <c r="N723" i="10" s="1"/>
  <c r="U722" i="10"/>
  <c r="Q722" i="10"/>
  <c r="P722" i="10"/>
  <c r="Y722" i="10" s="1"/>
  <c r="AH722" i="10" s="1"/>
  <c r="I722" i="10"/>
  <c r="K722" i="10" s="1"/>
  <c r="M722" i="10" s="1"/>
  <c r="N722" i="10" s="1"/>
  <c r="U721" i="10"/>
  <c r="Q721" i="10"/>
  <c r="P721" i="10"/>
  <c r="Y721" i="10" s="1"/>
  <c r="AH721" i="10" s="1"/>
  <c r="I721" i="10"/>
  <c r="K721" i="10" s="1"/>
  <c r="M721" i="10" s="1"/>
  <c r="N721" i="10" s="1"/>
  <c r="U720" i="10"/>
  <c r="AD720" i="10" s="1"/>
  <c r="AM720" i="10" s="1"/>
  <c r="Q720" i="10"/>
  <c r="P720" i="10"/>
  <c r="Y720" i="10" s="1"/>
  <c r="AH720" i="10" s="1"/>
  <c r="I720" i="10"/>
  <c r="K720" i="10" s="1"/>
  <c r="M720" i="10" s="1"/>
  <c r="N720" i="10" s="1"/>
  <c r="U719" i="10"/>
  <c r="AD719" i="10" s="1"/>
  <c r="Q719" i="10"/>
  <c r="P719" i="10"/>
  <c r="Y719" i="10" s="1"/>
  <c r="AH719" i="10" s="1"/>
  <c r="I719" i="10"/>
  <c r="K719" i="10" s="1"/>
  <c r="M719" i="10" s="1"/>
  <c r="N719" i="10" s="1"/>
  <c r="U718" i="10"/>
  <c r="Q718" i="10"/>
  <c r="P718" i="10"/>
  <c r="Y718" i="10" s="1"/>
  <c r="AH718" i="10" s="1"/>
  <c r="I718" i="10"/>
  <c r="K718" i="10" s="1"/>
  <c r="M718" i="10" s="1"/>
  <c r="N718" i="10" s="1"/>
  <c r="U717" i="10"/>
  <c r="AD717" i="10" s="1"/>
  <c r="AM717" i="10" s="1"/>
  <c r="Q717" i="10"/>
  <c r="P717" i="10"/>
  <c r="Y717" i="10" s="1"/>
  <c r="AH717" i="10" s="1"/>
  <c r="I717" i="10"/>
  <c r="K717" i="10" s="1"/>
  <c r="M717" i="10" s="1"/>
  <c r="N717" i="10" s="1"/>
  <c r="U716" i="10"/>
  <c r="Q716" i="10"/>
  <c r="P716" i="10"/>
  <c r="Y716" i="10" s="1"/>
  <c r="AH716" i="10" s="1"/>
  <c r="I716" i="10"/>
  <c r="K716" i="10" s="1"/>
  <c r="M716" i="10" s="1"/>
  <c r="N716" i="10" s="1"/>
  <c r="U715" i="10"/>
  <c r="Q715" i="10"/>
  <c r="Z715" i="10" s="1"/>
  <c r="AI715" i="10" s="1"/>
  <c r="P715" i="10"/>
  <c r="Y715" i="10" s="1"/>
  <c r="AH715" i="10" s="1"/>
  <c r="I715" i="10"/>
  <c r="K715" i="10" s="1"/>
  <c r="M715" i="10" s="1"/>
  <c r="N715" i="10" s="1"/>
  <c r="U714" i="10"/>
  <c r="AD714" i="10" s="1"/>
  <c r="Q714" i="10"/>
  <c r="P714" i="10"/>
  <c r="Y714" i="10" s="1"/>
  <c r="AH714" i="10" s="1"/>
  <c r="I714" i="10"/>
  <c r="K714" i="10" s="1"/>
  <c r="M714" i="10" s="1"/>
  <c r="N714" i="10" s="1"/>
  <c r="U713" i="10"/>
  <c r="AD713" i="10" s="1"/>
  <c r="Q713" i="10"/>
  <c r="P713" i="10"/>
  <c r="Y713" i="10" s="1"/>
  <c r="AH713" i="10" s="1"/>
  <c r="I713" i="10"/>
  <c r="K713" i="10" s="1"/>
  <c r="M713" i="10" s="1"/>
  <c r="N713" i="10" s="1"/>
  <c r="U712" i="10"/>
  <c r="Q712" i="10"/>
  <c r="P712" i="10"/>
  <c r="I712" i="10"/>
  <c r="K712" i="10" s="1"/>
  <c r="M712" i="10" s="1"/>
  <c r="N712" i="10" s="1"/>
  <c r="U711" i="10"/>
  <c r="AD711" i="10" s="1"/>
  <c r="AM711" i="10" s="1"/>
  <c r="Q711" i="10"/>
  <c r="P711" i="10"/>
  <c r="Y711" i="10" s="1"/>
  <c r="AH711" i="10" s="1"/>
  <c r="I711" i="10"/>
  <c r="K711" i="10" s="1"/>
  <c r="M711" i="10" s="1"/>
  <c r="N711" i="10" s="1"/>
  <c r="U710" i="10"/>
  <c r="AD710" i="10" s="1"/>
  <c r="Q710" i="10"/>
  <c r="P710" i="10"/>
  <c r="Y710" i="10" s="1"/>
  <c r="AH710" i="10" s="1"/>
  <c r="I710" i="10"/>
  <c r="K710" i="10" s="1"/>
  <c r="M710" i="10" s="1"/>
  <c r="N710" i="10" s="1"/>
  <c r="U709" i="10"/>
  <c r="Q709" i="10"/>
  <c r="P709" i="10"/>
  <c r="I709" i="10"/>
  <c r="K709" i="10" s="1"/>
  <c r="M709" i="10" s="1"/>
  <c r="N709" i="10" s="1"/>
  <c r="U708" i="10"/>
  <c r="AD708" i="10" s="1"/>
  <c r="AM708" i="10" s="1"/>
  <c r="Q708" i="10"/>
  <c r="P708" i="10"/>
  <c r="Y708" i="10" s="1"/>
  <c r="AH708" i="10" s="1"/>
  <c r="I708" i="10"/>
  <c r="K708" i="10" s="1"/>
  <c r="M708" i="10" s="1"/>
  <c r="N708" i="10" s="1"/>
  <c r="U707" i="10"/>
  <c r="AD707" i="10" s="1"/>
  <c r="Q707" i="10"/>
  <c r="P707" i="10"/>
  <c r="Y707" i="10" s="1"/>
  <c r="AH707" i="10" s="1"/>
  <c r="I707" i="10"/>
  <c r="K707" i="10" s="1"/>
  <c r="M707" i="10" s="1"/>
  <c r="N707" i="10" s="1"/>
  <c r="U706" i="10"/>
  <c r="Q706" i="10"/>
  <c r="P706" i="10"/>
  <c r="Y706" i="10" s="1"/>
  <c r="I706" i="10"/>
  <c r="K706" i="10" s="1"/>
  <c r="M706" i="10" s="1"/>
  <c r="N706" i="10" s="1"/>
  <c r="U705" i="10"/>
  <c r="AD705" i="10" s="1"/>
  <c r="AM705" i="10" s="1"/>
  <c r="Q705" i="10"/>
  <c r="P705" i="10"/>
  <c r="Y705" i="10" s="1"/>
  <c r="AH705" i="10" s="1"/>
  <c r="I705" i="10"/>
  <c r="K705" i="10" s="1"/>
  <c r="M705" i="10" s="1"/>
  <c r="N705" i="10" s="1"/>
  <c r="U704" i="10"/>
  <c r="AD704" i="10" s="1"/>
  <c r="Q704" i="10"/>
  <c r="P704" i="10"/>
  <c r="Y704" i="10" s="1"/>
  <c r="AH704" i="10" s="1"/>
  <c r="I704" i="10"/>
  <c r="K704" i="10" s="1"/>
  <c r="M704" i="10" s="1"/>
  <c r="N704" i="10" s="1"/>
  <c r="U703" i="10"/>
  <c r="Q703" i="10"/>
  <c r="P703" i="10"/>
  <c r="Y703" i="10" s="1"/>
  <c r="I703" i="10"/>
  <c r="K703" i="10" s="1"/>
  <c r="M703" i="10" s="1"/>
  <c r="N703" i="10" s="1"/>
  <c r="U702" i="10"/>
  <c r="AD702" i="10" s="1"/>
  <c r="AM702" i="10" s="1"/>
  <c r="Q702" i="10"/>
  <c r="P702" i="10"/>
  <c r="Y702" i="10" s="1"/>
  <c r="AH702" i="10" s="1"/>
  <c r="I702" i="10"/>
  <c r="K702" i="10" s="1"/>
  <c r="M702" i="10" s="1"/>
  <c r="N702" i="10" s="1"/>
  <c r="U701" i="10"/>
  <c r="AD701" i="10" s="1"/>
  <c r="Q701" i="10"/>
  <c r="P701" i="10"/>
  <c r="Y701" i="10" s="1"/>
  <c r="AH701" i="10" s="1"/>
  <c r="I701" i="10"/>
  <c r="K701" i="10" s="1"/>
  <c r="M701" i="10" s="1"/>
  <c r="N701" i="10" s="1"/>
  <c r="U700" i="10"/>
  <c r="Q700" i="10"/>
  <c r="Z700" i="10" s="1"/>
  <c r="AI700" i="10" s="1"/>
  <c r="P700" i="10"/>
  <c r="Y700" i="10" s="1"/>
  <c r="I700" i="10"/>
  <c r="K700" i="10" s="1"/>
  <c r="M700" i="10" s="1"/>
  <c r="N700" i="10" s="1"/>
  <c r="U699" i="10"/>
  <c r="AD699" i="10" s="1"/>
  <c r="AM699" i="10" s="1"/>
  <c r="Q699" i="10"/>
  <c r="P699" i="10"/>
  <c r="Y699" i="10" s="1"/>
  <c r="AH699" i="10" s="1"/>
  <c r="I699" i="10"/>
  <c r="K699" i="10" s="1"/>
  <c r="M699" i="10" s="1"/>
  <c r="N699" i="10" s="1"/>
  <c r="U698" i="10"/>
  <c r="AD698" i="10" s="1"/>
  <c r="Q698" i="10"/>
  <c r="P698" i="10"/>
  <c r="Y698" i="10" s="1"/>
  <c r="AH698" i="10" s="1"/>
  <c r="I698" i="10"/>
  <c r="K698" i="10" s="1"/>
  <c r="M698" i="10" s="1"/>
  <c r="N698" i="10" s="1"/>
  <c r="U697" i="10"/>
  <c r="Q697" i="10"/>
  <c r="Z697" i="10" s="1"/>
  <c r="P697" i="10"/>
  <c r="I697" i="10"/>
  <c r="K697" i="10" s="1"/>
  <c r="M697" i="10" s="1"/>
  <c r="N697" i="10" s="1"/>
  <c r="U696" i="10"/>
  <c r="AD696" i="10" s="1"/>
  <c r="AM696" i="10" s="1"/>
  <c r="Q696" i="10"/>
  <c r="P696" i="10"/>
  <c r="Y696" i="10" s="1"/>
  <c r="AH696" i="10" s="1"/>
  <c r="I696" i="10"/>
  <c r="K696" i="10" s="1"/>
  <c r="M696" i="10" s="1"/>
  <c r="N696" i="10" s="1"/>
  <c r="U695" i="10"/>
  <c r="AD695" i="10" s="1"/>
  <c r="Q695" i="10"/>
  <c r="P695" i="10"/>
  <c r="Y695" i="10" s="1"/>
  <c r="AH695" i="10" s="1"/>
  <c r="I695" i="10"/>
  <c r="K695" i="10" s="1"/>
  <c r="M695" i="10" s="1"/>
  <c r="N695" i="10" s="1"/>
  <c r="U694" i="10"/>
  <c r="AD694" i="10" s="1"/>
  <c r="AM694" i="10" s="1"/>
  <c r="Q694" i="10"/>
  <c r="P694" i="10"/>
  <c r="Y694" i="10" s="1"/>
  <c r="I694" i="10"/>
  <c r="K694" i="10" s="1"/>
  <c r="M694" i="10" s="1"/>
  <c r="N694" i="10" s="1"/>
  <c r="U693" i="10"/>
  <c r="AD693" i="10" s="1"/>
  <c r="AM693" i="10" s="1"/>
  <c r="Q693" i="10"/>
  <c r="P693" i="10"/>
  <c r="Y693" i="10" s="1"/>
  <c r="AH693" i="10" s="1"/>
  <c r="I693" i="10"/>
  <c r="K693" i="10" s="1"/>
  <c r="M693" i="10" s="1"/>
  <c r="N693" i="10" s="1"/>
  <c r="U692" i="10"/>
  <c r="Q692" i="10"/>
  <c r="Z692" i="10" s="1"/>
  <c r="AI692" i="10" s="1"/>
  <c r="P692" i="10"/>
  <c r="I692" i="10"/>
  <c r="K692" i="10" s="1"/>
  <c r="M692" i="10" s="1"/>
  <c r="N692" i="10" s="1"/>
  <c r="U691" i="10"/>
  <c r="AD691" i="10" s="1"/>
  <c r="AM691" i="10" s="1"/>
  <c r="Q691" i="10"/>
  <c r="P691" i="10"/>
  <c r="Y691" i="10" s="1"/>
  <c r="AH691" i="10" s="1"/>
  <c r="I691" i="10"/>
  <c r="K691" i="10" s="1"/>
  <c r="M691" i="10" s="1"/>
  <c r="N691" i="10" s="1"/>
  <c r="U690" i="10"/>
  <c r="AD690" i="10" s="1"/>
  <c r="Q690" i="10"/>
  <c r="P690" i="10"/>
  <c r="Y690" i="10" s="1"/>
  <c r="AH690" i="10" s="1"/>
  <c r="I690" i="10"/>
  <c r="K690" i="10" s="1"/>
  <c r="M690" i="10" s="1"/>
  <c r="N690" i="10" s="1"/>
  <c r="U689" i="10"/>
  <c r="Q689" i="10"/>
  <c r="Z689" i="10" s="1"/>
  <c r="AI689" i="10" s="1"/>
  <c r="P689" i="10"/>
  <c r="Y689" i="10" s="1"/>
  <c r="I689" i="10"/>
  <c r="K689" i="10" s="1"/>
  <c r="M689" i="10" s="1"/>
  <c r="N689" i="10" s="1"/>
  <c r="U688" i="10"/>
  <c r="AD688" i="10" s="1"/>
  <c r="AM688" i="10" s="1"/>
  <c r="Q688" i="10"/>
  <c r="P688" i="10"/>
  <c r="Y688" i="10" s="1"/>
  <c r="AH688" i="10" s="1"/>
  <c r="I688" i="10"/>
  <c r="K688" i="10" s="1"/>
  <c r="M688" i="10" s="1"/>
  <c r="N688" i="10" s="1"/>
  <c r="U687" i="10"/>
  <c r="AD687" i="10" s="1"/>
  <c r="Q687" i="10"/>
  <c r="P687" i="10"/>
  <c r="Y687" i="10" s="1"/>
  <c r="AH687" i="10" s="1"/>
  <c r="I687" i="10"/>
  <c r="K687" i="10" s="1"/>
  <c r="M687" i="10" s="1"/>
  <c r="N687" i="10" s="1"/>
  <c r="U686" i="10"/>
  <c r="AD686" i="10" s="1"/>
  <c r="AM686" i="10" s="1"/>
  <c r="Q686" i="10"/>
  <c r="P686" i="10"/>
  <c r="Y686" i="10" s="1"/>
  <c r="AH686" i="10" s="1"/>
  <c r="I686" i="10"/>
  <c r="K686" i="10" s="1"/>
  <c r="M686" i="10" s="1"/>
  <c r="N686" i="10" s="1"/>
  <c r="U685" i="10"/>
  <c r="AD685" i="10" s="1"/>
  <c r="Q685" i="10"/>
  <c r="P685" i="10"/>
  <c r="Y685" i="10" s="1"/>
  <c r="AH685" i="10" s="1"/>
  <c r="I685" i="10"/>
  <c r="K685" i="10" s="1"/>
  <c r="M685" i="10" s="1"/>
  <c r="N685" i="10" s="1"/>
  <c r="U684" i="10"/>
  <c r="Q684" i="10"/>
  <c r="Z684" i="10" s="1"/>
  <c r="AI684" i="10" s="1"/>
  <c r="P684" i="10"/>
  <c r="Y684" i="10" s="1"/>
  <c r="I684" i="10"/>
  <c r="K684" i="10" s="1"/>
  <c r="M684" i="10" s="1"/>
  <c r="N684" i="10" s="1"/>
  <c r="U683" i="10"/>
  <c r="AD683" i="10" s="1"/>
  <c r="AM683" i="10" s="1"/>
  <c r="Q683" i="10"/>
  <c r="P683" i="10"/>
  <c r="Y683" i="10" s="1"/>
  <c r="AH683" i="10" s="1"/>
  <c r="I683" i="10"/>
  <c r="K683" i="10" s="1"/>
  <c r="M683" i="10" s="1"/>
  <c r="N683" i="10" s="1"/>
  <c r="U682" i="10"/>
  <c r="AD682" i="10" s="1"/>
  <c r="Q682" i="10"/>
  <c r="P682" i="10"/>
  <c r="Y682" i="10" s="1"/>
  <c r="AH682" i="10" s="1"/>
  <c r="I682" i="10"/>
  <c r="K682" i="10" s="1"/>
  <c r="M682" i="10" s="1"/>
  <c r="N682" i="10" s="1"/>
  <c r="U681" i="10"/>
  <c r="AD681" i="10" s="1"/>
  <c r="AM681" i="10" s="1"/>
  <c r="Q681" i="10"/>
  <c r="P681" i="10"/>
  <c r="I681" i="10"/>
  <c r="K681" i="10" s="1"/>
  <c r="M681" i="10" s="1"/>
  <c r="N681" i="10" s="1"/>
  <c r="U680" i="10"/>
  <c r="AD680" i="10" s="1"/>
  <c r="Q680" i="10"/>
  <c r="P680" i="10"/>
  <c r="Y680" i="10" s="1"/>
  <c r="AH680" i="10" s="1"/>
  <c r="I680" i="10"/>
  <c r="K680" i="10" s="1"/>
  <c r="M680" i="10" s="1"/>
  <c r="N680" i="10" s="1"/>
  <c r="U679" i="10"/>
  <c r="Q679" i="10"/>
  <c r="P679" i="10"/>
  <c r="Y679" i="10" s="1"/>
  <c r="AH679" i="10" s="1"/>
  <c r="I679" i="10"/>
  <c r="K679" i="10" s="1"/>
  <c r="M679" i="10" s="1"/>
  <c r="N679" i="10" s="1"/>
  <c r="U678" i="10"/>
  <c r="Q678" i="10"/>
  <c r="P678" i="10"/>
  <c r="Y678" i="10" s="1"/>
  <c r="AH678" i="10" s="1"/>
  <c r="I678" i="10"/>
  <c r="K678" i="10" s="1"/>
  <c r="M678" i="10" s="1"/>
  <c r="N678" i="10" s="1"/>
  <c r="U677" i="10"/>
  <c r="AD677" i="10" s="1"/>
  <c r="AM677" i="10" s="1"/>
  <c r="Q677" i="10"/>
  <c r="P677" i="10"/>
  <c r="Y677" i="10" s="1"/>
  <c r="I677" i="10"/>
  <c r="K677" i="10" s="1"/>
  <c r="M677" i="10" s="1"/>
  <c r="N677" i="10" s="1"/>
  <c r="U676" i="10"/>
  <c r="AD676" i="10" s="1"/>
  <c r="Q676" i="10"/>
  <c r="Z676" i="10" s="1"/>
  <c r="P676" i="10"/>
  <c r="Y676" i="10" s="1"/>
  <c r="AH676" i="10" s="1"/>
  <c r="I676" i="10"/>
  <c r="K676" i="10" s="1"/>
  <c r="M676" i="10" s="1"/>
  <c r="N676" i="10" s="1"/>
  <c r="U675" i="10"/>
  <c r="AD675" i="10" s="1"/>
  <c r="AM675" i="10" s="1"/>
  <c r="Q675" i="10"/>
  <c r="P675" i="10"/>
  <c r="Y675" i="10" s="1"/>
  <c r="AH675" i="10" s="1"/>
  <c r="I675" i="10"/>
  <c r="K675" i="10" s="1"/>
  <c r="M675" i="10" s="1"/>
  <c r="N675" i="10" s="1"/>
  <c r="U674" i="10"/>
  <c r="AD674" i="10" s="1"/>
  <c r="Q674" i="10"/>
  <c r="P674" i="10"/>
  <c r="Y674" i="10" s="1"/>
  <c r="AH674" i="10" s="1"/>
  <c r="I674" i="10"/>
  <c r="K674" i="10" s="1"/>
  <c r="M674" i="10" s="1"/>
  <c r="N674" i="10" s="1"/>
  <c r="U673" i="10"/>
  <c r="AD673" i="10" s="1"/>
  <c r="AM673" i="10" s="1"/>
  <c r="Q673" i="10"/>
  <c r="P673" i="10"/>
  <c r="Y673" i="10" s="1"/>
  <c r="AH673" i="10" s="1"/>
  <c r="I673" i="10"/>
  <c r="K673" i="10" s="1"/>
  <c r="M673" i="10" s="1"/>
  <c r="N673" i="10" s="1"/>
  <c r="U672" i="10"/>
  <c r="AD672" i="10" s="1"/>
  <c r="Q672" i="10"/>
  <c r="P672" i="10"/>
  <c r="Y672" i="10" s="1"/>
  <c r="AH672" i="10" s="1"/>
  <c r="I672" i="10"/>
  <c r="K672" i="10" s="1"/>
  <c r="M672" i="10" s="1"/>
  <c r="N672" i="10" s="1"/>
  <c r="U671" i="10"/>
  <c r="AD671" i="10" s="1"/>
  <c r="Q671" i="10"/>
  <c r="P671" i="10"/>
  <c r="Y671" i="10" s="1"/>
  <c r="AH671" i="10" s="1"/>
  <c r="I671" i="10"/>
  <c r="K671" i="10" s="1"/>
  <c r="M671" i="10" s="1"/>
  <c r="N671" i="10" s="1"/>
  <c r="U670" i="10"/>
  <c r="AD670" i="10" s="1"/>
  <c r="AM670" i="10" s="1"/>
  <c r="Q670" i="10"/>
  <c r="P670" i="10"/>
  <c r="Y670" i="10" s="1"/>
  <c r="AH670" i="10" s="1"/>
  <c r="I670" i="10"/>
  <c r="K670" i="10" s="1"/>
  <c r="M670" i="10" s="1"/>
  <c r="N670" i="10" s="1"/>
  <c r="U669" i="10"/>
  <c r="AD669" i="10" s="1"/>
  <c r="Q669" i="10"/>
  <c r="P669" i="10"/>
  <c r="Y669" i="10" s="1"/>
  <c r="AH669" i="10" s="1"/>
  <c r="I669" i="10"/>
  <c r="K669" i="10" s="1"/>
  <c r="M669" i="10" s="1"/>
  <c r="N669" i="10" s="1"/>
  <c r="U668" i="10"/>
  <c r="AD668" i="10" s="1"/>
  <c r="AM668" i="10" s="1"/>
  <c r="Q668" i="10"/>
  <c r="P668" i="10"/>
  <c r="I668" i="10"/>
  <c r="K668" i="10" s="1"/>
  <c r="M668" i="10" s="1"/>
  <c r="N668" i="10" s="1"/>
  <c r="U667" i="10"/>
  <c r="AD667" i="10" s="1"/>
  <c r="AM667" i="10" s="1"/>
  <c r="Q667" i="10"/>
  <c r="P667" i="10"/>
  <c r="Y667" i="10" s="1"/>
  <c r="AH667" i="10" s="1"/>
  <c r="I667" i="10"/>
  <c r="K667" i="10" s="1"/>
  <c r="M667" i="10" s="1"/>
  <c r="N667" i="10" s="1"/>
  <c r="U666" i="10"/>
  <c r="AD666" i="10" s="1"/>
  <c r="Q666" i="10"/>
  <c r="P666" i="10"/>
  <c r="Y666" i="10" s="1"/>
  <c r="AH666" i="10" s="1"/>
  <c r="I666" i="10"/>
  <c r="K666" i="10" s="1"/>
  <c r="M666" i="10" s="1"/>
  <c r="N666" i="10" s="1"/>
  <c r="U665" i="10"/>
  <c r="AD665" i="10" s="1"/>
  <c r="AM665" i="10" s="1"/>
  <c r="Q665" i="10"/>
  <c r="Z665" i="10" s="1"/>
  <c r="AI665" i="10" s="1"/>
  <c r="P665" i="10"/>
  <c r="Y665" i="10" s="1"/>
  <c r="AH665" i="10" s="1"/>
  <c r="I665" i="10"/>
  <c r="K665" i="10" s="1"/>
  <c r="M665" i="10" s="1"/>
  <c r="N665" i="10" s="1"/>
  <c r="U664" i="10"/>
  <c r="AD664" i="10" s="1"/>
  <c r="AM664" i="10" s="1"/>
  <c r="Q664" i="10"/>
  <c r="P664" i="10"/>
  <c r="Y664" i="10" s="1"/>
  <c r="AH664" i="10" s="1"/>
  <c r="I664" i="10"/>
  <c r="K664" i="10" s="1"/>
  <c r="M664" i="10" s="1"/>
  <c r="N664" i="10" s="1"/>
  <c r="U663" i="10"/>
  <c r="AD663" i="10" s="1"/>
  <c r="Q663" i="10"/>
  <c r="P663" i="10"/>
  <c r="Y663" i="10" s="1"/>
  <c r="AH663" i="10" s="1"/>
  <c r="I663" i="10"/>
  <c r="K663" i="10" s="1"/>
  <c r="M663" i="10" s="1"/>
  <c r="N663" i="10" s="1"/>
  <c r="U662" i="10"/>
  <c r="AD662" i="10" s="1"/>
  <c r="AM662" i="10" s="1"/>
  <c r="Q662" i="10"/>
  <c r="P662" i="10"/>
  <c r="Y662" i="10" s="1"/>
  <c r="I662" i="10"/>
  <c r="K662" i="10" s="1"/>
  <c r="M662" i="10" s="1"/>
  <c r="N662" i="10" s="1"/>
  <c r="U661" i="10"/>
  <c r="AD661" i="10" s="1"/>
  <c r="AM661" i="10" s="1"/>
  <c r="Q661" i="10"/>
  <c r="P661" i="10"/>
  <c r="Y661" i="10" s="1"/>
  <c r="AH661" i="10" s="1"/>
  <c r="I661" i="10"/>
  <c r="K661" i="10" s="1"/>
  <c r="M661" i="10" s="1"/>
  <c r="N661" i="10" s="1"/>
  <c r="U660" i="10"/>
  <c r="AD660" i="10" s="1"/>
  <c r="Q660" i="10"/>
  <c r="P660" i="10"/>
  <c r="Y660" i="10" s="1"/>
  <c r="AH660" i="10" s="1"/>
  <c r="I660" i="10"/>
  <c r="K660" i="10" s="1"/>
  <c r="M660" i="10" s="1"/>
  <c r="N660" i="10" s="1"/>
  <c r="U659" i="10"/>
  <c r="AD659" i="10" s="1"/>
  <c r="AM659" i="10" s="1"/>
  <c r="Q659" i="10"/>
  <c r="P659" i="10"/>
  <c r="Y659" i="10" s="1"/>
  <c r="AH659" i="10" s="1"/>
  <c r="I659" i="10"/>
  <c r="K659" i="10" s="1"/>
  <c r="M659" i="10" s="1"/>
  <c r="N659" i="10" s="1"/>
  <c r="U658" i="10"/>
  <c r="AD658" i="10" s="1"/>
  <c r="AM658" i="10" s="1"/>
  <c r="Q658" i="10"/>
  <c r="P658" i="10"/>
  <c r="Y658" i="10" s="1"/>
  <c r="AH658" i="10" s="1"/>
  <c r="I658" i="10"/>
  <c r="K658" i="10" s="1"/>
  <c r="M658" i="10" s="1"/>
  <c r="N658" i="10" s="1"/>
  <c r="U657" i="10"/>
  <c r="AD657" i="10" s="1"/>
  <c r="Q657" i="10"/>
  <c r="P657" i="10"/>
  <c r="Y657" i="10" s="1"/>
  <c r="AH657" i="10" s="1"/>
  <c r="I657" i="10"/>
  <c r="K657" i="10" s="1"/>
  <c r="M657" i="10" s="1"/>
  <c r="N657" i="10" s="1"/>
  <c r="U656" i="10"/>
  <c r="AD656" i="10" s="1"/>
  <c r="AM656" i="10" s="1"/>
  <c r="Q656" i="10"/>
  <c r="Z656" i="10" s="1"/>
  <c r="AI656" i="10" s="1"/>
  <c r="P656" i="10"/>
  <c r="Y656" i="10" s="1"/>
  <c r="AH656" i="10" s="1"/>
  <c r="I656" i="10"/>
  <c r="K656" i="10" s="1"/>
  <c r="M656" i="10" s="1"/>
  <c r="N656" i="10" s="1"/>
  <c r="U655" i="10"/>
  <c r="AD655" i="10" s="1"/>
  <c r="AM655" i="10" s="1"/>
  <c r="Q655" i="10"/>
  <c r="P655" i="10"/>
  <c r="Y655" i="10" s="1"/>
  <c r="AH655" i="10" s="1"/>
  <c r="I655" i="10"/>
  <c r="K655" i="10" s="1"/>
  <c r="M655" i="10" s="1"/>
  <c r="N655" i="10" s="1"/>
  <c r="U654" i="10"/>
  <c r="AD654" i="10" s="1"/>
  <c r="Q654" i="10"/>
  <c r="P654" i="10"/>
  <c r="Y654" i="10" s="1"/>
  <c r="AH654" i="10" s="1"/>
  <c r="I654" i="10"/>
  <c r="K654" i="10" s="1"/>
  <c r="M654" i="10" s="1"/>
  <c r="N654" i="10" s="1"/>
  <c r="U653" i="10"/>
  <c r="Q653" i="10"/>
  <c r="P653" i="10"/>
  <c r="Y653" i="10" s="1"/>
  <c r="AH653" i="10" s="1"/>
  <c r="I653" i="10"/>
  <c r="K653" i="10" s="1"/>
  <c r="M653" i="10" s="1"/>
  <c r="N653" i="10" s="1"/>
  <c r="U652" i="10"/>
  <c r="AD652" i="10" s="1"/>
  <c r="AM652" i="10" s="1"/>
  <c r="Q652" i="10"/>
  <c r="P652" i="10"/>
  <c r="Y652" i="10" s="1"/>
  <c r="AH652" i="10" s="1"/>
  <c r="I652" i="10"/>
  <c r="K652" i="10" s="1"/>
  <c r="M652" i="10" s="1"/>
  <c r="N652" i="10" s="1"/>
  <c r="U651" i="10"/>
  <c r="Q651" i="10"/>
  <c r="P651" i="10"/>
  <c r="Y651" i="10" s="1"/>
  <c r="AH651" i="10" s="1"/>
  <c r="I651" i="10"/>
  <c r="K651" i="10" s="1"/>
  <c r="M651" i="10" s="1"/>
  <c r="N651" i="10" s="1"/>
  <c r="U650" i="10"/>
  <c r="AD650" i="10" s="1"/>
  <c r="Q650" i="10"/>
  <c r="P650" i="10"/>
  <c r="Y650" i="10" s="1"/>
  <c r="AH650" i="10" s="1"/>
  <c r="I650" i="10"/>
  <c r="K650" i="10" s="1"/>
  <c r="M650" i="10" s="1"/>
  <c r="N650" i="10" s="1"/>
  <c r="U649" i="10"/>
  <c r="AD649" i="10" s="1"/>
  <c r="AM649" i="10" s="1"/>
  <c r="Q649" i="10"/>
  <c r="P649" i="10"/>
  <c r="Y649" i="10" s="1"/>
  <c r="AH649" i="10" s="1"/>
  <c r="I649" i="10"/>
  <c r="K649" i="10" s="1"/>
  <c r="M649" i="10" s="1"/>
  <c r="N649" i="10" s="1"/>
  <c r="U648" i="10"/>
  <c r="Q648" i="10"/>
  <c r="P648" i="10"/>
  <c r="Y648" i="10" s="1"/>
  <c r="AH648" i="10" s="1"/>
  <c r="I648" i="10"/>
  <c r="K648" i="10" s="1"/>
  <c r="M648" i="10" s="1"/>
  <c r="N648" i="10" s="1"/>
  <c r="U647" i="10"/>
  <c r="AD647" i="10" s="1"/>
  <c r="Q647" i="10"/>
  <c r="Z647" i="10" s="1"/>
  <c r="AI647" i="10" s="1"/>
  <c r="P647" i="10"/>
  <c r="Y647" i="10" s="1"/>
  <c r="AH647" i="10" s="1"/>
  <c r="I647" i="10"/>
  <c r="K647" i="10" s="1"/>
  <c r="M647" i="10" s="1"/>
  <c r="N647" i="10" s="1"/>
  <c r="U646" i="10"/>
  <c r="AD646" i="10" s="1"/>
  <c r="AM646" i="10" s="1"/>
  <c r="Q646" i="10"/>
  <c r="P646" i="10"/>
  <c r="Y646" i="10" s="1"/>
  <c r="AH646" i="10" s="1"/>
  <c r="I646" i="10"/>
  <c r="K646" i="10" s="1"/>
  <c r="M646" i="10" s="1"/>
  <c r="N646" i="10" s="1"/>
  <c r="U645" i="10"/>
  <c r="Q645" i="10"/>
  <c r="P645" i="10"/>
  <c r="Y645" i="10" s="1"/>
  <c r="AH645" i="10" s="1"/>
  <c r="I645" i="10"/>
  <c r="K645" i="10" s="1"/>
  <c r="M645" i="10" s="1"/>
  <c r="N645" i="10" s="1"/>
  <c r="U644" i="10"/>
  <c r="AD644" i="10" s="1"/>
  <c r="Q644" i="10"/>
  <c r="P644" i="10"/>
  <c r="Y644" i="10" s="1"/>
  <c r="AH644" i="10" s="1"/>
  <c r="I644" i="10"/>
  <c r="K644" i="10" s="1"/>
  <c r="M644" i="10" s="1"/>
  <c r="N644" i="10" s="1"/>
  <c r="U643" i="10"/>
  <c r="AD643" i="10" s="1"/>
  <c r="AM643" i="10" s="1"/>
  <c r="Q643" i="10"/>
  <c r="P643" i="10"/>
  <c r="Y643" i="10" s="1"/>
  <c r="AH643" i="10" s="1"/>
  <c r="I643" i="10"/>
  <c r="K643" i="10" s="1"/>
  <c r="M643" i="10" s="1"/>
  <c r="N643" i="10" s="1"/>
  <c r="U642" i="10"/>
  <c r="AD642" i="10" s="1"/>
  <c r="Q642" i="10"/>
  <c r="P642" i="10"/>
  <c r="Y642" i="10" s="1"/>
  <c r="AH642" i="10" s="1"/>
  <c r="I642" i="10"/>
  <c r="K642" i="10" s="1"/>
  <c r="M642" i="10" s="1"/>
  <c r="N642" i="10" s="1"/>
  <c r="U641" i="10"/>
  <c r="AD641" i="10" s="1"/>
  <c r="Q641" i="10"/>
  <c r="P641" i="10"/>
  <c r="Y641" i="10" s="1"/>
  <c r="AH641" i="10" s="1"/>
  <c r="I641" i="10"/>
  <c r="K641" i="10" s="1"/>
  <c r="M641" i="10" s="1"/>
  <c r="N641" i="10" s="1"/>
  <c r="U640" i="10"/>
  <c r="AD640" i="10" s="1"/>
  <c r="AM640" i="10" s="1"/>
  <c r="Q640" i="10"/>
  <c r="Z640" i="10" s="1"/>
  <c r="P640" i="10"/>
  <c r="Y640" i="10" s="1"/>
  <c r="AH640" i="10" s="1"/>
  <c r="I640" i="10"/>
  <c r="K640" i="10" s="1"/>
  <c r="M640" i="10" s="1"/>
  <c r="N640" i="10" s="1"/>
  <c r="U639" i="10"/>
  <c r="AD639" i="10" s="1"/>
  <c r="AM639" i="10" s="1"/>
  <c r="Q639" i="10"/>
  <c r="P639" i="10"/>
  <c r="Y639" i="10" s="1"/>
  <c r="AH639" i="10" s="1"/>
  <c r="I639" i="10"/>
  <c r="K639" i="10" s="1"/>
  <c r="M639" i="10" s="1"/>
  <c r="N639" i="10" s="1"/>
  <c r="U638" i="10"/>
  <c r="AD638" i="10" s="1"/>
  <c r="AM638" i="10" s="1"/>
  <c r="Q638" i="10"/>
  <c r="Z638" i="10" s="1"/>
  <c r="P638" i="10"/>
  <c r="Y638" i="10" s="1"/>
  <c r="AH638" i="10" s="1"/>
  <c r="I638" i="10"/>
  <c r="K638" i="10" s="1"/>
  <c r="M638" i="10" s="1"/>
  <c r="N638" i="10" s="1"/>
  <c r="U637" i="10"/>
  <c r="AD637" i="10" s="1"/>
  <c r="AM637" i="10" s="1"/>
  <c r="Q637" i="10"/>
  <c r="P637" i="10"/>
  <c r="Y637" i="10" s="1"/>
  <c r="AH637" i="10" s="1"/>
  <c r="I637" i="10"/>
  <c r="K637" i="10" s="1"/>
  <c r="M637" i="10" s="1"/>
  <c r="N637" i="10" s="1"/>
  <c r="U636" i="10"/>
  <c r="AD636" i="10" s="1"/>
  <c r="AM636" i="10" s="1"/>
  <c r="Q636" i="10"/>
  <c r="Z636" i="10" s="1"/>
  <c r="P636" i="10"/>
  <c r="Y636" i="10" s="1"/>
  <c r="AH636" i="10" s="1"/>
  <c r="I636" i="10"/>
  <c r="K636" i="10" s="1"/>
  <c r="M636" i="10" s="1"/>
  <c r="N636" i="10" s="1"/>
  <c r="U635" i="10"/>
  <c r="AD635" i="10" s="1"/>
  <c r="AM635" i="10" s="1"/>
  <c r="Q635" i="10"/>
  <c r="P635" i="10"/>
  <c r="Y635" i="10" s="1"/>
  <c r="AH635" i="10" s="1"/>
  <c r="I635" i="10"/>
  <c r="K635" i="10" s="1"/>
  <c r="M635" i="10" s="1"/>
  <c r="N635" i="10" s="1"/>
  <c r="U634" i="10"/>
  <c r="AD634" i="10" s="1"/>
  <c r="AM634" i="10" s="1"/>
  <c r="Q634" i="10"/>
  <c r="P634" i="10"/>
  <c r="Y634" i="10" s="1"/>
  <c r="AH634" i="10" s="1"/>
  <c r="I634" i="10"/>
  <c r="K634" i="10" s="1"/>
  <c r="M634" i="10" s="1"/>
  <c r="N634" i="10" s="1"/>
  <c r="U633" i="10"/>
  <c r="AD633" i="10" s="1"/>
  <c r="AM633" i="10" s="1"/>
  <c r="Q633" i="10"/>
  <c r="P633" i="10"/>
  <c r="Y633" i="10" s="1"/>
  <c r="AH633" i="10" s="1"/>
  <c r="I633" i="10"/>
  <c r="K633" i="10" s="1"/>
  <c r="M633" i="10" s="1"/>
  <c r="N633" i="10" s="1"/>
  <c r="U632" i="10"/>
  <c r="AD632" i="10" s="1"/>
  <c r="AM632" i="10" s="1"/>
  <c r="Q632" i="10"/>
  <c r="P632" i="10"/>
  <c r="Y632" i="10" s="1"/>
  <c r="I632" i="10"/>
  <c r="K632" i="10" s="1"/>
  <c r="M632" i="10" s="1"/>
  <c r="N632" i="10" s="1"/>
  <c r="U631" i="10"/>
  <c r="Q631" i="10"/>
  <c r="P631" i="10"/>
  <c r="Y631" i="10" s="1"/>
  <c r="AH631" i="10" s="1"/>
  <c r="I631" i="10"/>
  <c r="K631" i="10" s="1"/>
  <c r="M631" i="10" s="1"/>
  <c r="N631" i="10" s="1"/>
  <c r="U630" i="10"/>
  <c r="AD630" i="10" s="1"/>
  <c r="AM630" i="10" s="1"/>
  <c r="Q630" i="10"/>
  <c r="P630" i="10"/>
  <c r="Y630" i="10" s="1"/>
  <c r="AH630" i="10" s="1"/>
  <c r="I630" i="10"/>
  <c r="K630" i="10" s="1"/>
  <c r="M630" i="10" s="1"/>
  <c r="N630" i="10" s="1"/>
  <c r="U629" i="10"/>
  <c r="AD629" i="10" s="1"/>
  <c r="AM629" i="10" s="1"/>
  <c r="Q629" i="10"/>
  <c r="P629" i="10"/>
  <c r="Y629" i="10" s="1"/>
  <c r="AH629" i="10" s="1"/>
  <c r="I629" i="10"/>
  <c r="K629" i="10" s="1"/>
  <c r="M629" i="10" s="1"/>
  <c r="N629" i="10" s="1"/>
  <c r="U627" i="10"/>
  <c r="AD627" i="10" s="1"/>
  <c r="AM627" i="10" s="1"/>
  <c r="Q627" i="10"/>
  <c r="P627" i="10"/>
  <c r="Y627" i="10" s="1"/>
  <c r="AH627" i="10" s="1"/>
  <c r="I627" i="10"/>
  <c r="K627" i="10" s="1"/>
  <c r="M627" i="10" s="1"/>
  <c r="N627" i="10" s="1"/>
  <c r="U626" i="10"/>
  <c r="AD626" i="10" s="1"/>
  <c r="AM626" i="10" s="1"/>
  <c r="Q626" i="10"/>
  <c r="Z626" i="10" s="1"/>
  <c r="P626" i="10"/>
  <c r="Y626" i="10" s="1"/>
  <c r="AH626" i="10" s="1"/>
  <c r="I626" i="10"/>
  <c r="K626" i="10" s="1"/>
  <c r="M626" i="10" s="1"/>
  <c r="N626" i="10" s="1"/>
  <c r="U625" i="10"/>
  <c r="AD625" i="10" s="1"/>
  <c r="AM625" i="10" s="1"/>
  <c r="Q625" i="10"/>
  <c r="P625" i="10"/>
  <c r="Y625" i="10" s="1"/>
  <c r="I625" i="10"/>
  <c r="K625" i="10" s="1"/>
  <c r="M625" i="10" s="1"/>
  <c r="N625" i="10" s="1"/>
  <c r="U624" i="10"/>
  <c r="AD624" i="10" s="1"/>
  <c r="AM624" i="10" s="1"/>
  <c r="Q624" i="10"/>
  <c r="P624" i="10"/>
  <c r="I624" i="10"/>
  <c r="K624" i="10" s="1"/>
  <c r="M624" i="10" s="1"/>
  <c r="N624" i="10" s="1"/>
  <c r="U623" i="10"/>
  <c r="AD623" i="10" s="1"/>
  <c r="AM623" i="10" s="1"/>
  <c r="Q623" i="10"/>
  <c r="P623" i="10"/>
  <c r="I623" i="10"/>
  <c r="K623" i="10" s="1"/>
  <c r="M623" i="10" s="1"/>
  <c r="N623" i="10" s="1"/>
  <c r="U622" i="10"/>
  <c r="AD622" i="10" s="1"/>
  <c r="Q622" i="10"/>
  <c r="P622" i="10"/>
  <c r="Y622" i="10" s="1"/>
  <c r="AH622" i="10" s="1"/>
  <c r="I622" i="10"/>
  <c r="K622" i="10" s="1"/>
  <c r="M622" i="10" s="1"/>
  <c r="N622" i="10" s="1"/>
  <c r="U621" i="10"/>
  <c r="AD621" i="10" s="1"/>
  <c r="AM621" i="10" s="1"/>
  <c r="Q621" i="10"/>
  <c r="P621" i="10"/>
  <c r="Y621" i="10" s="1"/>
  <c r="AH621" i="10" s="1"/>
  <c r="I621" i="10"/>
  <c r="K621" i="10" s="1"/>
  <c r="M621" i="10" s="1"/>
  <c r="N621" i="10" s="1"/>
  <c r="U620" i="10"/>
  <c r="AD620" i="10" s="1"/>
  <c r="AM620" i="10" s="1"/>
  <c r="Q620" i="10"/>
  <c r="P620" i="10"/>
  <c r="Y620" i="10" s="1"/>
  <c r="I620" i="10"/>
  <c r="K620" i="10" s="1"/>
  <c r="M620" i="10" s="1"/>
  <c r="N620" i="10" s="1"/>
  <c r="U619" i="10"/>
  <c r="AD619" i="10" s="1"/>
  <c r="AM619" i="10" s="1"/>
  <c r="Q619" i="10"/>
  <c r="P619" i="10"/>
  <c r="Y619" i="10" s="1"/>
  <c r="AH619" i="10" s="1"/>
  <c r="I619" i="10"/>
  <c r="K619" i="10" s="1"/>
  <c r="M619" i="10" s="1"/>
  <c r="N619" i="10" s="1"/>
  <c r="U618" i="10"/>
  <c r="Q618" i="10"/>
  <c r="P618" i="10"/>
  <c r="Y618" i="10" s="1"/>
  <c r="I618" i="10"/>
  <c r="K618" i="10" s="1"/>
  <c r="M618" i="10" s="1"/>
  <c r="N618" i="10" s="1"/>
  <c r="U617" i="10"/>
  <c r="AD617" i="10" s="1"/>
  <c r="AM617" i="10" s="1"/>
  <c r="Q617" i="10"/>
  <c r="Z617" i="10" s="1"/>
  <c r="AI617" i="10" s="1"/>
  <c r="P617" i="10"/>
  <c r="Y617" i="10" s="1"/>
  <c r="AH617" i="10" s="1"/>
  <c r="I617" i="10"/>
  <c r="K617" i="10" s="1"/>
  <c r="M617" i="10" s="1"/>
  <c r="N617" i="10" s="1"/>
  <c r="U616" i="10"/>
  <c r="AD616" i="10" s="1"/>
  <c r="Q616" i="10"/>
  <c r="P616" i="10"/>
  <c r="Y616" i="10" s="1"/>
  <c r="AH616" i="10" s="1"/>
  <c r="I616" i="10"/>
  <c r="K616" i="10" s="1"/>
  <c r="M616" i="10" s="1"/>
  <c r="N616" i="10" s="1"/>
  <c r="U615" i="10"/>
  <c r="AD615" i="10" s="1"/>
  <c r="AM615" i="10" s="1"/>
  <c r="Q615" i="10"/>
  <c r="Z615" i="10" s="1"/>
  <c r="AI615" i="10" s="1"/>
  <c r="P615" i="10"/>
  <c r="Y615" i="10" s="1"/>
  <c r="AH615" i="10" s="1"/>
  <c r="I615" i="10"/>
  <c r="K615" i="10" s="1"/>
  <c r="M615" i="10" s="1"/>
  <c r="N615" i="10" s="1"/>
  <c r="U614" i="10"/>
  <c r="AD614" i="10" s="1"/>
  <c r="AM614" i="10" s="1"/>
  <c r="Q614" i="10"/>
  <c r="Z614" i="10" s="1"/>
  <c r="P614" i="10"/>
  <c r="Y614" i="10" s="1"/>
  <c r="AH614" i="10" s="1"/>
  <c r="I614" i="10"/>
  <c r="K614" i="10" s="1"/>
  <c r="M614" i="10" s="1"/>
  <c r="N614" i="10" s="1"/>
  <c r="U613" i="10"/>
  <c r="AD613" i="10" s="1"/>
  <c r="Q613" i="10"/>
  <c r="P613" i="10"/>
  <c r="Y613" i="10" s="1"/>
  <c r="AH613" i="10" s="1"/>
  <c r="I613" i="10"/>
  <c r="K613" i="10" s="1"/>
  <c r="M613" i="10" s="1"/>
  <c r="N613" i="10" s="1"/>
  <c r="U612" i="10"/>
  <c r="AD612" i="10" s="1"/>
  <c r="AM612" i="10" s="1"/>
  <c r="Q612" i="10"/>
  <c r="Z612" i="10" s="1"/>
  <c r="AI612" i="10" s="1"/>
  <c r="P612" i="10"/>
  <c r="I612" i="10"/>
  <c r="K612" i="10" s="1"/>
  <c r="M612" i="10" s="1"/>
  <c r="N612" i="10" s="1"/>
  <c r="U611" i="10"/>
  <c r="AD611" i="10" s="1"/>
  <c r="AM611" i="10" s="1"/>
  <c r="Q611" i="10"/>
  <c r="P611" i="10"/>
  <c r="Y611" i="10" s="1"/>
  <c r="AH611" i="10" s="1"/>
  <c r="I611" i="10"/>
  <c r="K611" i="10" s="1"/>
  <c r="M611" i="10" s="1"/>
  <c r="N611" i="10" s="1"/>
  <c r="U610" i="10"/>
  <c r="AD610" i="10" s="1"/>
  <c r="AM610" i="10" s="1"/>
  <c r="Q610" i="10"/>
  <c r="P610" i="10"/>
  <c r="Y610" i="10" s="1"/>
  <c r="AH610" i="10" s="1"/>
  <c r="I610" i="10"/>
  <c r="K610" i="10" s="1"/>
  <c r="M610" i="10" s="1"/>
  <c r="N610" i="10" s="1"/>
  <c r="U609" i="10"/>
  <c r="AD609" i="10" s="1"/>
  <c r="AM609" i="10" s="1"/>
  <c r="Q609" i="10"/>
  <c r="P609" i="10"/>
  <c r="Y609" i="10" s="1"/>
  <c r="AH609" i="10" s="1"/>
  <c r="I609" i="10"/>
  <c r="K609" i="10" s="1"/>
  <c r="M609" i="10" s="1"/>
  <c r="N609" i="10" s="1"/>
  <c r="U608" i="10"/>
  <c r="AD608" i="10" s="1"/>
  <c r="AM608" i="10" s="1"/>
  <c r="Q608" i="10"/>
  <c r="P608" i="10"/>
  <c r="Y608" i="10" s="1"/>
  <c r="AH608" i="10" s="1"/>
  <c r="I608" i="10"/>
  <c r="K608" i="10" s="1"/>
  <c r="M608" i="10" s="1"/>
  <c r="N608" i="10" s="1"/>
  <c r="U607" i="10"/>
  <c r="AD607" i="10" s="1"/>
  <c r="AM607" i="10" s="1"/>
  <c r="Q607" i="10"/>
  <c r="P607" i="10"/>
  <c r="Y607" i="10" s="1"/>
  <c r="AH607" i="10" s="1"/>
  <c r="I607" i="10"/>
  <c r="K607" i="10" s="1"/>
  <c r="M607" i="10" s="1"/>
  <c r="N607" i="10" s="1"/>
  <c r="U606" i="10"/>
  <c r="AD606" i="10" s="1"/>
  <c r="AM606" i="10" s="1"/>
  <c r="Q606" i="10"/>
  <c r="P606" i="10"/>
  <c r="Y606" i="10" s="1"/>
  <c r="I606" i="10"/>
  <c r="K606" i="10" s="1"/>
  <c r="M606" i="10" s="1"/>
  <c r="N606" i="10" s="1"/>
  <c r="U605" i="10"/>
  <c r="AD605" i="10" s="1"/>
  <c r="AM605" i="10" s="1"/>
  <c r="Q605" i="10"/>
  <c r="P605" i="10"/>
  <c r="I605" i="10"/>
  <c r="K605" i="10" s="1"/>
  <c r="M605" i="10" s="1"/>
  <c r="N605" i="10" s="1"/>
  <c r="U604" i="10"/>
  <c r="AD604" i="10" s="1"/>
  <c r="AM604" i="10" s="1"/>
  <c r="Q604" i="10"/>
  <c r="P604" i="10"/>
  <c r="Y604" i="10" s="1"/>
  <c r="AH604" i="10" s="1"/>
  <c r="I604" i="10"/>
  <c r="K604" i="10" s="1"/>
  <c r="M604" i="10" s="1"/>
  <c r="N604" i="10" s="1"/>
  <c r="U603" i="10"/>
  <c r="Q603" i="10"/>
  <c r="P603" i="10"/>
  <c r="I603" i="10"/>
  <c r="K603" i="10" s="1"/>
  <c r="M603" i="10" s="1"/>
  <c r="N603" i="10" s="1"/>
  <c r="U602" i="10"/>
  <c r="AD602" i="10" s="1"/>
  <c r="Q602" i="10"/>
  <c r="P602" i="10"/>
  <c r="Y602" i="10" s="1"/>
  <c r="I602" i="10"/>
  <c r="K602" i="10" s="1"/>
  <c r="M602" i="10" s="1"/>
  <c r="N602" i="10" s="1"/>
  <c r="U601" i="10"/>
  <c r="AD601" i="10" s="1"/>
  <c r="AM601" i="10" s="1"/>
  <c r="Q601" i="10"/>
  <c r="Z601" i="10" s="1"/>
  <c r="P601" i="10"/>
  <c r="Y601" i="10" s="1"/>
  <c r="AH601" i="10" s="1"/>
  <c r="I601" i="10"/>
  <c r="K601" i="10" s="1"/>
  <c r="M601" i="10" s="1"/>
  <c r="N601" i="10" s="1"/>
  <c r="U600" i="10"/>
  <c r="AD600" i="10" s="1"/>
  <c r="Q600" i="10"/>
  <c r="P600" i="10"/>
  <c r="Y600" i="10" s="1"/>
  <c r="I600" i="10"/>
  <c r="K600" i="10" s="1"/>
  <c r="M600" i="10" s="1"/>
  <c r="N600" i="10" s="1"/>
  <c r="U599" i="10"/>
  <c r="AD599" i="10" s="1"/>
  <c r="AM599" i="10" s="1"/>
  <c r="Q599" i="10"/>
  <c r="P599" i="10"/>
  <c r="Y599" i="10" s="1"/>
  <c r="AH599" i="10" s="1"/>
  <c r="I599" i="10"/>
  <c r="K599" i="10" s="1"/>
  <c r="M599" i="10" s="1"/>
  <c r="N599" i="10" s="1"/>
  <c r="U598" i="10"/>
  <c r="AD598" i="10" s="1"/>
  <c r="AM598" i="10" s="1"/>
  <c r="Q598" i="10"/>
  <c r="P598" i="10"/>
  <c r="Y598" i="10" s="1"/>
  <c r="AH598" i="10" s="1"/>
  <c r="I598" i="10"/>
  <c r="K598" i="10" s="1"/>
  <c r="M598" i="10" s="1"/>
  <c r="N598" i="10" s="1"/>
  <c r="U597" i="10"/>
  <c r="AD597" i="10" s="1"/>
  <c r="Q597" i="10"/>
  <c r="P597" i="10"/>
  <c r="Y597" i="10" s="1"/>
  <c r="AH597" i="10" s="1"/>
  <c r="I597" i="10"/>
  <c r="K597" i="10" s="1"/>
  <c r="M597" i="10" s="1"/>
  <c r="N597" i="10" s="1"/>
  <c r="U596" i="10"/>
  <c r="AD596" i="10" s="1"/>
  <c r="AM596" i="10" s="1"/>
  <c r="Q596" i="10"/>
  <c r="P596" i="10"/>
  <c r="Y596" i="10" s="1"/>
  <c r="AH596" i="10" s="1"/>
  <c r="I596" i="10"/>
  <c r="K596" i="10" s="1"/>
  <c r="M596" i="10" s="1"/>
  <c r="N596" i="10" s="1"/>
  <c r="U595" i="10"/>
  <c r="AD595" i="10" s="1"/>
  <c r="AM595" i="10" s="1"/>
  <c r="Q595" i="10"/>
  <c r="P595" i="10"/>
  <c r="Y595" i="10" s="1"/>
  <c r="AH595" i="10" s="1"/>
  <c r="I595" i="10"/>
  <c r="K595" i="10" s="1"/>
  <c r="M595" i="10" s="1"/>
  <c r="N595" i="10" s="1"/>
  <c r="U594" i="10"/>
  <c r="AD594" i="10" s="1"/>
  <c r="Q594" i="10"/>
  <c r="P594" i="10"/>
  <c r="Y594" i="10" s="1"/>
  <c r="AH594" i="10" s="1"/>
  <c r="I594" i="10"/>
  <c r="K594" i="10" s="1"/>
  <c r="M594" i="10" s="1"/>
  <c r="N594" i="10" s="1"/>
  <c r="U593" i="10"/>
  <c r="AD593" i="10" s="1"/>
  <c r="AM593" i="10" s="1"/>
  <c r="Q593" i="10"/>
  <c r="P593" i="10"/>
  <c r="I593" i="10"/>
  <c r="K593" i="10" s="1"/>
  <c r="M593" i="10" s="1"/>
  <c r="N593" i="10" s="1"/>
  <c r="U592" i="10"/>
  <c r="AD592" i="10" s="1"/>
  <c r="Q592" i="10"/>
  <c r="P592" i="10"/>
  <c r="Y592" i="10" s="1"/>
  <c r="AH592" i="10" s="1"/>
  <c r="I592" i="10"/>
  <c r="K592" i="10" s="1"/>
  <c r="M592" i="10" s="1"/>
  <c r="N592" i="10" s="1"/>
  <c r="U591" i="10"/>
  <c r="AD591" i="10" s="1"/>
  <c r="Q591" i="10"/>
  <c r="P591" i="10"/>
  <c r="Y591" i="10" s="1"/>
  <c r="AH591" i="10" s="1"/>
  <c r="I591" i="10"/>
  <c r="K591" i="10" s="1"/>
  <c r="M591" i="10" s="1"/>
  <c r="N591" i="10" s="1"/>
  <c r="U590" i="10"/>
  <c r="AD590" i="10" s="1"/>
  <c r="AM590" i="10" s="1"/>
  <c r="Q590" i="10"/>
  <c r="P590" i="10"/>
  <c r="Y590" i="10" s="1"/>
  <c r="AH590" i="10" s="1"/>
  <c r="I590" i="10"/>
  <c r="K590" i="10" s="1"/>
  <c r="M590" i="10" s="1"/>
  <c r="N590" i="10" s="1"/>
  <c r="U589" i="10"/>
  <c r="AD589" i="10" s="1"/>
  <c r="AM589" i="10" s="1"/>
  <c r="Q589" i="10"/>
  <c r="P589" i="10"/>
  <c r="Y589" i="10" s="1"/>
  <c r="AH589" i="10" s="1"/>
  <c r="I589" i="10"/>
  <c r="K589" i="10" s="1"/>
  <c r="M589" i="10" s="1"/>
  <c r="N589" i="10" s="1"/>
  <c r="U588" i="10"/>
  <c r="Q588" i="10"/>
  <c r="P588" i="10"/>
  <c r="Y588" i="10" s="1"/>
  <c r="AH588" i="10" s="1"/>
  <c r="I588" i="10"/>
  <c r="K588" i="10" s="1"/>
  <c r="M588" i="10" s="1"/>
  <c r="N588" i="10" s="1"/>
  <c r="U587" i="10"/>
  <c r="AD587" i="10" s="1"/>
  <c r="Q587" i="10"/>
  <c r="P587" i="10"/>
  <c r="Y587" i="10" s="1"/>
  <c r="AH587" i="10" s="1"/>
  <c r="I587" i="10"/>
  <c r="K587" i="10" s="1"/>
  <c r="M587" i="10" s="1"/>
  <c r="N587" i="10" s="1"/>
  <c r="U586" i="10"/>
  <c r="AD586" i="10" s="1"/>
  <c r="AM586" i="10" s="1"/>
  <c r="Q586" i="10"/>
  <c r="P586" i="10"/>
  <c r="Y586" i="10" s="1"/>
  <c r="AH586" i="10" s="1"/>
  <c r="I586" i="10"/>
  <c r="K586" i="10" s="1"/>
  <c r="M586" i="10" s="1"/>
  <c r="N586" i="10" s="1"/>
  <c r="U585" i="10"/>
  <c r="AD585" i="10" s="1"/>
  <c r="AM585" i="10" s="1"/>
  <c r="Q585" i="10"/>
  <c r="P585" i="10"/>
  <c r="Y585" i="10" s="1"/>
  <c r="AH585" i="10" s="1"/>
  <c r="I585" i="10"/>
  <c r="K585" i="10" s="1"/>
  <c r="M585" i="10" s="1"/>
  <c r="N585" i="10" s="1"/>
  <c r="U584" i="10"/>
  <c r="AD584" i="10" s="1"/>
  <c r="Q584" i="10"/>
  <c r="P584" i="10"/>
  <c r="Y584" i="10" s="1"/>
  <c r="AH584" i="10" s="1"/>
  <c r="I584" i="10"/>
  <c r="K584" i="10" s="1"/>
  <c r="M584" i="10" s="1"/>
  <c r="N584" i="10" s="1"/>
  <c r="U583" i="10"/>
  <c r="Q583" i="10"/>
  <c r="P583" i="10"/>
  <c r="Y583" i="10" s="1"/>
  <c r="AH583" i="10" s="1"/>
  <c r="I583" i="10"/>
  <c r="K583" i="10" s="1"/>
  <c r="M583" i="10" s="1"/>
  <c r="N583" i="10" s="1"/>
  <c r="U582" i="10"/>
  <c r="AD582" i="10" s="1"/>
  <c r="AM582" i="10" s="1"/>
  <c r="Q582" i="10"/>
  <c r="Z582" i="10" s="1"/>
  <c r="AI582" i="10" s="1"/>
  <c r="P582" i="10"/>
  <c r="Y582" i="10" s="1"/>
  <c r="AH582" i="10" s="1"/>
  <c r="I582" i="10"/>
  <c r="K582" i="10" s="1"/>
  <c r="M582" i="10" s="1"/>
  <c r="N582" i="10" s="1"/>
  <c r="U581" i="10"/>
  <c r="AD581" i="10" s="1"/>
  <c r="AM581" i="10" s="1"/>
  <c r="Q581" i="10"/>
  <c r="P581" i="10"/>
  <c r="Y581" i="10" s="1"/>
  <c r="AH581" i="10" s="1"/>
  <c r="I581" i="10"/>
  <c r="K581" i="10" s="1"/>
  <c r="M581" i="10" s="1"/>
  <c r="N581" i="10" s="1"/>
  <c r="U580" i="10"/>
  <c r="AD580" i="10" s="1"/>
  <c r="Q580" i="10"/>
  <c r="P580" i="10"/>
  <c r="Y580" i="10" s="1"/>
  <c r="AH580" i="10" s="1"/>
  <c r="I580" i="10"/>
  <c r="K580" i="10" s="1"/>
  <c r="M580" i="10" s="1"/>
  <c r="N580" i="10" s="1"/>
  <c r="U579" i="10"/>
  <c r="AD579" i="10" s="1"/>
  <c r="Q579" i="10"/>
  <c r="Z579" i="10" s="1"/>
  <c r="P579" i="10"/>
  <c r="Y579" i="10" s="1"/>
  <c r="AH579" i="10" s="1"/>
  <c r="I579" i="10"/>
  <c r="K579" i="10" s="1"/>
  <c r="M579" i="10" s="1"/>
  <c r="N579" i="10" s="1"/>
  <c r="U578" i="10"/>
  <c r="AD578" i="10" s="1"/>
  <c r="AM578" i="10" s="1"/>
  <c r="Q578" i="10"/>
  <c r="P578" i="10"/>
  <c r="Y578" i="10" s="1"/>
  <c r="AH578" i="10" s="1"/>
  <c r="I578" i="10"/>
  <c r="K578" i="10" s="1"/>
  <c r="M578" i="10" s="1"/>
  <c r="N578" i="10" s="1"/>
  <c r="U577" i="10"/>
  <c r="Q577" i="10"/>
  <c r="P577" i="10"/>
  <c r="Y577" i="10" s="1"/>
  <c r="AH577" i="10" s="1"/>
  <c r="I577" i="10"/>
  <c r="K577" i="10" s="1"/>
  <c r="M577" i="10" s="1"/>
  <c r="N577" i="10" s="1"/>
  <c r="U576" i="10"/>
  <c r="AD576" i="10" s="1"/>
  <c r="AM576" i="10" s="1"/>
  <c r="Q576" i="10"/>
  <c r="P576" i="10"/>
  <c r="Y576" i="10" s="1"/>
  <c r="AH576" i="10" s="1"/>
  <c r="I576" i="10"/>
  <c r="K576" i="10" s="1"/>
  <c r="M576" i="10" s="1"/>
  <c r="N576" i="10" s="1"/>
  <c r="U575" i="10"/>
  <c r="AD575" i="10" s="1"/>
  <c r="AM575" i="10" s="1"/>
  <c r="Q575" i="10"/>
  <c r="P575" i="10"/>
  <c r="Y575" i="10" s="1"/>
  <c r="AH575" i="10" s="1"/>
  <c r="I575" i="10"/>
  <c r="K575" i="10" s="1"/>
  <c r="M575" i="10" s="1"/>
  <c r="N575" i="10" s="1"/>
  <c r="U574" i="10"/>
  <c r="AD574" i="10" s="1"/>
  <c r="Q574" i="10"/>
  <c r="Z574" i="10" s="1"/>
  <c r="P574" i="10"/>
  <c r="Y574" i="10" s="1"/>
  <c r="AH574" i="10" s="1"/>
  <c r="I574" i="10"/>
  <c r="K574" i="10" s="1"/>
  <c r="M574" i="10" s="1"/>
  <c r="N574" i="10" s="1"/>
  <c r="U573" i="10"/>
  <c r="AD573" i="10" s="1"/>
  <c r="Q573" i="10"/>
  <c r="P573" i="10"/>
  <c r="Y573" i="10" s="1"/>
  <c r="AH573" i="10" s="1"/>
  <c r="I573" i="10"/>
  <c r="K573" i="10" s="1"/>
  <c r="M573" i="10" s="1"/>
  <c r="N573" i="10" s="1"/>
  <c r="U572" i="10"/>
  <c r="Q572" i="10"/>
  <c r="P572" i="10"/>
  <c r="Y572" i="10" s="1"/>
  <c r="AH572" i="10" s="1"/>
  <c r="I572" i="10"/>
  <c r="K572" i="10" s="1"/>
  <c r="M572" i="10" s="1"/>
  <c r="N572" i="10" s="1"/>
  <c r="U571" i="10"/>
  <c r="AD571" i="10" s="1"/>
  <c r="Q571" i="10"/>
  <c r="P571" i="10"/>
  <c r="Y571" i="10" s="1"/>
  <c r="AH571" i="10" s="1"/>
  <c r="I571" i="10"/>
  <c r="K571" i="10" s="1"/>
  <c r="M571" i="10" s="1"/>
  <c r="N571" i="10" s="1"/>
  <c r="U570" i="10"/>
  <c r="AD570" i="10" s="1"/>
  <c r="Q570" i="10"/>
  <c r="P570" i="10"/>
  <c r="Y570" i="10" s="1"/>
  <c r="AH570" i="10" s="1"/>
  <c r="I570" i="10"/>
  <c r="K570" i="10" s="1"/>
  <c r="M570" i="10" s="1"/>
  <c r="N570" i="10" s="1"/>
  <c r="U569" i="10"/>
  <c r="Q569" i="10"/>
  <c r="P569" i="10"/>
  <c r="Y569" i="10" s="1"/>
  <c r="AH569" i="10" s="1"/>
  <c r="I569" i="10"/>
  <c r="K569" i="10" s="1"/>
  <c r="M569" i="10" s="1"/>
  <c r="N569" i="10" s="1"/>
  <c r="U568" i="10"/>
  <c r="AD568" i="10" s="1"/>
  <c r="Q568" i="10"/>
  <c r="P568" i="10"/>
  <c r="Y568" i="10" s="1"/>
  <c r="AH568" i="10" s="1"/>
  <c r="I568" i="10"/>
  <c r="K568" i="10" s="1"/>
  <c r="M568" i="10" s="1"/>
  <c r="N568" i="10" s="1"/>
  <c r="U567" i="10"/>
  <c r="AD567" i="10" s="1"/>
  <c r="Q567" i="10"/>
  <c r="P567" i="10"/>
  <c r="Y567" i="10" s="1"/>
  <c r="AH567" i="10" s="1"/>
  <c r="I567" i="10"/>
  <c r="K567" i="10" s="1"/>
  <c r="M567" i="10" s="1"/>
  <c r="N567" i="10" s="1"/>
  <c r="U566" i="10"/>
  <c r="Q566" i="10"/>
  <c r="P566" i="10"/>
  <c r="Y566" i="10" s="1"/>
  <c r="AH566" i="10" s="1"/>
  <c r="I566" i="10"/>
  <c r="K566" i="10" s="1"/>
  <c r="M566" i="10" s="1"/>
  <c r="N566" i="10" s="1"/>
  <c r="U565" i="10"/>
  <c r="AD565" i="10" s="1"/>
  <c r="Q565" i="10"/>
  <c r="P565" i="10"/>
  <c r="Y565" i="10" s="1"/>
  <c r="AH565" i="10" s="1"/>
  <c r="I565" i="10"/>
  <c r="K565" i="10" s="1"/>
  <c r="M565" i="10" s="1"/>
  <c r="N565" i="10" s="1"/>
  <c r="U564" i="10"/>
  <c r="AD564" i="10" s="1"/>
  <c r="Q564" i="10"/>
  <c r="P564" i="10"/>
  <c r="Y564" i="10" s="1"/>
  <c r="AH564" i="10" s="1"/>
  <c r="I564" i="10"/>
  <c r="K564" i="10" s="1"/>
  <c r="M564" i="10" s="1"/>
  <c r="N564" i="10" s="1"/>
  <c r="U563" i="10"/>
  <c r="Q563" i="10"/>
  <c r="P563" i="10"/>
  <c r="Y563" i="10" s="1"/>
  <c r="AH563" i="10" s="1"/>
  <c r="I563" i="10"/>
  <c r="K563" i="10" s="1"/>
  <c r="M563" i="10" s="1"/>
  <c r="N563" i="10" s="1"/>
  <c r="Y562" i="10"/>
  <c r="AH562" i="10" s="1"/>
  <c r="U562" i="10"/>
  <c r="AD562" i="10" s="1"/>
  <c r="Q562" i="10"/>
  <c r="I562" i="10"/>
  <c r="K562" i="10" s="1"/>
  <c r="M562" i="10" s="1"/>
  <c r="N562" i="10" s="1"/>
  <c r="Y561" i="10"/>
  <c r="AH561" i="10" s="1"/>
  <c r="U561" i="10"/>
  <c r="Q561" i="10"/>
  <c r="I561" i="10"/>
  <c r="K561" i="10" s="1"/>
  <c r="M561" i="10" s="1"/>
  <c r="N561" i="10" s="1"/>
  <c r="U560" i="10"/>
  <c r="AD560" i="10" s="1"/>
  <c r="AM560" i="10" s="1"/>
  <c r="Q560" i="10"/>
  <c r="P560" i="10"/>
  <c r="Y560" i="10" s="1"/>
  <c r="AH560" i="10" s="1"/>
  <c r="I560" i="10"/>
  <c r="K560" i="10" s="1"/>
  <c r="M560" i="10" s="1"/>
  <c r="N560" i="10" s="1"/>
  <c r="U559" i="10"/>
  <c r="AD559" i="10" s="1"/>
  <c r="AM559" i="10" s="1"/>
  <c r="Q559" i="10"/>
  <c r="P559" i="10"/>
  <c r="Y559" i="10" s="1"/>
  <c r="AH559" i="10" s="1"/>
  <c r="I559" i="10"/>
  <c r="K559" i="10" s="1"/>
  <c r="M559" i="10" s="1"/>
  <c r="N559" i="10" s="1"/>
  <c r="U558" i="10"/>
  <c r="AD558" i="10" s="1"/>
  <c r="Q558" i="10"/>
  <c r="Z558" i="10" s="1"/>
  <c r="AI558" i="10" s="1"/>
  <c r="P558" i="10"/>
  <c r="Y558" i="10" s="1"/>
  <c r="I558" i="10"/>
  <c r="K558" i="10" s="1"/>
  <c r="M558" i="10" s="1"/>
  <c r="N558" i="10" s="1"/>
  <c r="U557" i="10"/>
  <c r="AD557" i="10" s="1"/>
  <c r="AM557" i="10" s="1"/>
  <c r="Q557" i="10"/>
  <c r="P557" i="10"/>
  <c r="Y557" i="10" s="1"/>
  <c r="AH557" i="10" s="1"/>
  <c r="I557" i="10"/>
  <c r="K557" i="10" s="1"/>
  <c r="M557" i="10" s="1"/>
  <c r="N557" i="10" s="1"/>
  <c r="U556" i="10"/>
  <c r="AD556" i="10" s="1"/>
  <c r="AM556" i="10" s="1"/>
  <c r="Q556" i="10"/>
  <c r="P556" i="10"/>
  <c r="Y556" i="10" s="1"/>
  <c r="AH556" i="10" s="1"/>
  <c r="I556" i="10"/>
  <c r="K556" i="10" s="1"/>
  <c r="M556" i="10" s="1"/>
  <c r="N556" i="10" s="1"/>
  <c r="U555" i="10"/>
  <c r="AD555" i="10" s="1"/>
  <c r="Q555" i="10"/>
  <c r="P555" i="10"/>
  <c r="Y555" i="10" s="1"/>
  <c r="I555" i="10"/>
  <c r="K555" i="10" s="1"/>
  <c r="M555" i="10" s="1"/>
  <c r="N555" i="10" s="1"/>
  <c r="U554" i="10"/>
  <c r="AD554" i="10" s="1"/>
  <c r="AM554" i="10" s="1"/>
  <c r="Q554" i="10"/>
  <c r="Z554" i="10" s="1"/>
  <c r="AI554" i="10" s="1"/>
  <c r="P554" i="10"/>
  <c r="Y554" i="10" s="1"/>
  <c r="AH554" i="10" s="1"/>
  <c r="I554" i="10"/>
  <c r="K554" i="10" s="1"/>
  <c r="M554" i="10" s="1"/>
  <c r="N554" i="10" s="1"/>
  <c r="U553" i="10"/>
  <c r="AD553" i="10" s="1"/>
  <c r="AM553" i="10" s="1"/>
  <c r="Q553" i="10"/>
  <c r="P553" i="10"/>
  <c r="Y553" i="10" s="1"/>
  <c r="AH553" i="10" s="1"/>
  <c r="I553" i="10"/>
  <c r="K553" i="10" s="1"/>
  <c r="M553" i="10" s="1"/>
  <c r="N553" i="10" s="1"/>
  <c r="U552" i="10"/>
  <c r="AD552" i="10" s="1"/>
  <c r="Q552" i="10"/>
  <c r="P552" i="10"/>
  <c r="Y552" i="10" s="1"/>
  <c r="AH552" i="10" s="1"/>
  <c r="I552" i="10"/>
  <c r="K552" i="10" s="1"/>
  <c r="M552" i="10" s="1"/>
  <c r="N552" i="10" s="1"/>
  <c r="U551" i="10"/>
  <c r="AD551" i="10" s="1"/>
  <c r="AM551" i="10" s="1"/>
  <c r="Q551" i="10"/>
  <c r="P551" i="10"/>
  <c r="Y551" i="10" s="1"/>
  <c r="AH551" i="10" s="1"/>
  <c r="I551" i="10"/>
  <c r="K551" i="10" s="1"/>
  <c r="M551" i="10" s="1"/>
  <c r="N551" i="10" s="1"/>
  <c r="Y550" i="10"/>
  <c r="AH550" i="10" s="1"/>
  <c r="U550" i="10"/>
  <c r="AD550" i="10" s="1"/>
  <c r="AM550" i="10" s="1"/>
  <c r="Q550" i="10"/>
  <c r="I550" i="10"/>
  <c r="K550" i="10" s="1"/>
  <c r="M550" i="10" s="1"/>
  <c r="N550" i="10" s="1"/>
  <c r="U549" i="10"/>
  <c r="AD549" i="10" s="1"/>
  <c r="AM549" i="10" s="1"/>
  <c r="Q549" i="10"/>
  <c r="P549" i="10"/>
  <c r="Y549" i="10" s="1"/>
  <c r="AH549" i="10" s="1"/>
  <c r="I549" i="10"/>
  <c r="K549" i="10" s="1"/>
  <c r="M549" i="10" s="1"/>
  <c r="N549" i="10" s="1"/>
  <c r="U548" i="10"/>
  <c r="Q548" i="10"/>
  <c r="P548" i="10"/>
  <c r="Y548" i="10" s="1"/>
  <c r="AH548" i="10" s="1"/>
  <c r="I548" i="10"/>
  <c r="K548" i="10" s="1"/>
  <c r="M548" i="10" s="1"/>
  <c r="N548" i="10" s="1"/>
  <c r="U547" i="10"/>
  <c r="AD547" i="10" s="1"/>
  <c r="Q547" i="10"/>
  <c r="P547" i="10"/>
  <c r="Y547" i="10" s="1"/>
  <c r="AH547" i="10" s="1"/>
  <c r="I547" i="10"/>
  <c r="K547" i="10" s="1"/>
  <c r="M547" i="10" s="1"/>
  <c r="N547" i="10" s="1"/>
  <c r="U546" i="10"/>
  <c r="AD546" i="10" s="1"/>
  <c r="Q546" i="10"/>
  <c r="P546" i="10"/>
  <c r="Y546" i="10" s="1"/>
  <c r="AH546" i="10" s="1"/>
  <c r="I546" i="10"/>
  <c r="K546" i="10" s="1"/>
  <c r="M546" i="10" s="1"/>
  <c r="N546" i="10" s="1"/>
  <c r="U545" i="10"/>
  <c r="Q545" i="10"/>
  <c r="P545" i="10"/>
  <c r="Y545" i="10" s="1"/>
  <c r="AH545" i="10" s="1"/>
  <c r="I545" i="10"/>
  <c r="K545" i="10" s="1"/>
  <c r="M545" i="10" s="1"/>
  <c r="N545" i="10" s="1"/>
  <c r="U544" i="10"/>
  <c r="AD544" i="10" s="1"/>
  <c r="AM544" i="10" s="1"/>
  <c r="Q544" i="10"/>
  <c r="P544" i="10"/>
  <c r="Y544" i="10" s="1"/>
  <c r="AH544" i="10" s="1"/>
  <c r="I544" i="10"/>
  <c r="K544" i="10" s="1"/>
  <c r="M544" i="10" s="1"/>
  <c r="N544" i="10" s="1"/>
  <c r="Y543" i="10"/>
  <c r="AH543" i="10" s="1"/>
  <c r="U543" i="10"/>
  <c r="AD543" i="10" s="1"/>
  <c r="AM543" i="10" s="1"/>
  <c r="Q543" i="10"/>
  <c r="I543" i="10"/>
  <c r="K543" i="10" s="1"/>
  <c r="M543" i="10" s="1"/>
  <c r="N543" i="10" s="1"/>
  <c r="U542" i="10"/>
  <c r="Q542" i="10"/>
  <c r="P542" i="10"/>
  <c r="Y542" i="10" s="1"/>
  <c r="AH542" i="10" s="1"/>
  <c r="I542" i="10"/>
  <c r="K542" i="10" s="1"/>
  <c r="M542" i="10" s="1"/>
  <c r="N542" i="10" s="1"/>
  <c r="U541" i="10"/>
  <c r="Q541" i="10"/>
  <c r="P541" i="10"/>
  <c r="Y541" i="10" s="1"/>
  <c r="AH541" i="10" s="1"/>
  <c r="I541" i="10"/>
  <c r="K541" i="10" s="1"/>
  <c r="M541" i="10" s="1"/>
  <c r="N541" i="10" s="1"/>
  <c r="U540" i="10"/>
  <c r="AD540" i="10" s="1"/>
  <c r="Q540" i="10"/>
  <c r="P540" i="10"/>
  <c r="Y540" i="10" s="1"/>
  <c r="AH540" i="10" s="1"/>
  <c r="I540" i="10"/>
  <c r="K540" i="10" s="1"/>
  <c r="M540" i="10" s="1"/>
  <c r="N540" i="10" s="1"/>
  <c r="U539" i="10"/>
  <c r="AD539" i="10" s="1"/>
  <c r="Q539" i="10"/>
  <c r="P539" i="10"/>
  <c r="Y539" i="10" s="1"/>
  <c r="AH539" i="10" s="1"/>
  <c r="I539" i="10"/>
  <c r="K539" i="10" s="1"/>
  <c r="M539" i="10" s="1"/>
  <c r="N539" i="10" s="1"/>
  <c r="U538" i="10"/>
  <c r="AD538" i="10" s="1"/>
  <c r="Q538" i="10"/>
  <c r="P538" i="10"/>
  <c r="Y538" i="10" s="1"/>
  <c r="AH538" i="10" s="1"/>
  <c r="I538" i="10"/>
  <c r="K538" i="10" s="1"/>
  <c r="M538" i="10" s="1"/>
  <c r="N538" i="10" s="1"/>
  <c r="U537" i="10"/>
  <c r="Q537" i="10"/>
  <c r="P537" i="10"/>
  <c r="Y537" i="10" s="1"/>
  <c r="AH537" i="10" s="1"/>
  <c r="I537" i="10"/>
  <c r="K537" i="10" s="1"/>
  <c r="M537" i="10" s="1"/>
  <c r="N537" i="10" s="1"/>
  <c r="U536" i="10"/>
  <c r="AD536" i="10" s="1"/>
  <c r="AM536" i="10" s="1"/>
  <c r="Q536" i="10"/>
  <c r="P536" i="10"/>
  <c r="Y536" i="10" s="1"/>
  <c r="AH536" i="10" s="1"/>
  <c r="I536" i="10"/>
  <c r="K536" i="10" s="1"/>
  <c r="M536" i="10" s="1"/>
  <c r="N536" i="10" s="1"/>
  <c r="U535" i="10"/>
  <c r="AD535" i="10" s="1"/>
  <c r="AM535" i="10" s="1"/>
  <c r="Q535" i="10"/>
  <c r="P535" i="10"/>
  <c r="Y535" i="10" s="1"/>
  <c r="AH535" i="10" s="1"/>
  <c r="I535" i="10"/>
  <c r="K535" i="10" s="1"/>
  <c r="M535" i="10" s="1"/>
  <c r="N535" i="10" s="1"/>
  <c r="U534" i="10"/>
  <c r="AD534" i="10" s="1"/>
  <c r="AM534" i="10" s="1"/>
  <c r="Q534" i="10"/>
  <c r="Z534" i="10" s="1"/>
  <c r="AI534" i="10" s="1"/>
  <c r="P534" i="10"/>
  <c r="Y534" i="10" s="1"/>
  <c r="AH534" i="10" s="1"/>
  <c r="I534" i="10"/>
  <c r="K534" i="10" s="1"/>
  <c r="M534" i="10" s="1"/>
  <c r="N534" i="10" s="1"/>
  <c r="U533" i="10"/>
  <c r="Q533" i="10"/>
  <c r="Z533" i="10" s="1"/>
  <c r="AI533" i="10" s="1"/>
  <c r="P533" i="10"/>
  <c r="I533" i="10"/>
  <c r="K533" i="10" s="1"/>
  <c r="M533" i="10" s="1"/>
  <c r="N533" i="10" s="1"/>
  <c r="U532" i="10"/>
  <c r="Q532" i="10"/>
  <c r="P532" i="10"/>
  <c r="Y532" i="10" s="1"/>
  <c r="AH532" i="10" s="1"/>
  <c r="I532" i="10"/>
  <c r="K532" i="10" s="1"/>
  <c r="M532" i="10" s="1"/>
  <c r="N532" i="10" s="1"/>
  <c r="U531" i="10"/>
  <c r="Q531" i="10"/>
  <c r="Z531" i="10" s="1"/>
  <c r="AI531" i="10" s="1"/>
  <c r="P531" i="10"/>
  <c r="Y531" i="10" s="1"/>
  <c r="AH531" i="10" s="1"/>
  <c r="I531" i="10"/>
  <c r="K531" i="10" s="1"/>
  <c r="M531" i="10" s="1"/>
  <c r="N531" i="10" s="1"/>
  <c r="U530" i="10"/>
  <c r="Q530" i="10"/>
  <c r="P530" i="10"/>
  <c r="Y530" i="10" s="1"/>
  <c r="AH530" i="10" s="1"/>
  <c r="I530" i="10"/>
  <c r="K530" i="10" s="1"/>
  <c r="M530" i="10" s="1"/>
  <c r="N530" i="10" s="1"/>
  <c r="U529" i="10"/>
  <c r="Q529" i="10"/>
  <c r="Z529" i="10" s="1"/>
  <c r="P529" i="10"/>
  <c r="I529" i="10"/>
  <c r="K529" i="10" s="1"/>
  <c r="M529" i="10" s="1"/>
  <c r="N529" i="10" s="1"/>
  <c r="U528" i="10"/>
  <c r="AD528" i="10" s="1"/>
  <c r="AM528" i="10" s="1"/>
  <c r="Q528" i="10"/>
  <c r="P528" i="10"/>
  <c r="Y528" i="10" s="1"/>
  <c r="AH528" i="10" s="1"/>
  <c r="I528" i="10"/>
  <c r="K528" i="10" s="1"/>
  <c r="M528" i="10" s="1"/>
  <c r="N528" i="10" s="1"/>
  <c r="U527" i="10"/>
  <c r="AD527" i="10" s="1"/>
  <c r="Q527" i="10"/>
  <c r="P527" i="10"/>
  <c r="Y527" i="10" s="1"/>
  <c r="AH527" i="10" s="1"/>
  <c r="I527" i="10"/>
  <c r="K527" i="10" s="1"/>
  <c r="M527" i="10" s="1"/>
  <c r="N527" i="10" s="1"/>
  <c r="U526" i="10"/>
  <c r="AD526" i="10" s="1"/>
  <c r="Q526" i="10"/>
  <c r="Z526" i="10" s="1"/>
  <c r="AI526" i="10" s="1"/>
  <c r="P526" i="10"/>
  <c r="Y526" i="10" s="1"/>
  <c r="AH526" i="10" s="1"/>
  <c r="I526" i="10"/>
  <c r="K526" i="10" s="1"/>
  <c r="M526" i="10" s="1"/>
  <c r="N526" i="10" s="1"/>
  <c r="U525" i="10"/>
  <c r="AD525" i="10" s="1"/>
  <c r="Q525" i="10"/>
  <c r="P525" i="10"/>
  <c r="Y525" i="10" s="1"/>
  <c r="AH525" i="10" s="1"/>
  <c r="I525" i="10"/>
  <c r="K525" i="10" s="1"/>
  <c r="M525" i="10" s="1"/>
  <c r="N525" i="10" s="1"/>
  <c r="U524" i="10"/>
  <c r="Q524" i="10"/>
  <c r="P524" i="10"/>
  <c r="Y524" i="10" s="1"/>
  <c r="AH524" i="10" s="1"/>
  <c r="I524" i="10"/>
  <c r="K524" i="10" s="1"/>
  <c r="M524" i="10" s="1"/>
  <c r="N524" i="10" s="1"/>
  <c r="U523" i="10"/>
  <c r="AD523" i="10" s="1"/>
  <c r="AM523" i="10" s="1"/>
  <c r="Q523" i="10"/>
  <c r="Z523" i="10" s="1"/>
  <c r="AI523" i="10" s="1"/>
  <c r="P523" i="10"/>
  <c r="I523" i="10"/>
  <c r="K523" i="10" s="1"/>
  <c r="M523" i="10" s="1"/>
  <c r="N523" i="10" s="1"/>
  <c r="U522" i="10"/>
  <c r="AD522" i="10" s="1"/>
  <c r="Q522" i="10"/>
  <c r="P522" i="10"/>
  <c r="Y522" i="10" s="1"/>
  <c r="AH522" i="10" s="1"/>
  <c r="I522" i="10"/>
  <c r="K522" i="10" s="1"/>
  <c r="M522" i="10" s="1"/>
  <c r="N522" i="10" s="1"/>
  <c r="U521" i="10"/>
  <c r="AD521" i="10" s="1"/>
  <c r="Q521" i="10"/>
  <c r="P521" i="10"/>
  <c r="Y521" i="10" s="1"/>
  <c r="AH521" i="10" s="1"/>
  <c r="I521" i="10"/>
  <c r="K521" i="10" s="1"/>
  <c r="M521" i="10" s="1"/>
  <c r="N521" i="10" s="1"/>
  <c r="U518" i="10"/>
  <c r="AD518" i="10" s="1"/>
  <c r="AM518" i="10" s="1"/>
  <c r="Q518" i="10"/>
  <c r="P518" i="10"/>
  <c r="Y518" i="10" s="1"/>
  <c r="AH518" i="10" s="1"/>
  <c r="I518" i="10"/>
  <c r="K518" i="10" s="1"/>
  <c r="M518" i="10" s="1"/>
  <c r="N518" i="10" s="1"/>
  <c r="U517" i="10"/>
  <c r="AD517" i="10" s="1"/>
  <c r="Q517" i="10"/>
  <c r="P517" i="10"/>
  <c r="Y517" i="10" s="1"/>
  <c r="AH517" i="10" s="1"/>
  <c r="I517" i="10"/>
  <c r="K517" i="10" s="1"/>
  <c r="M517" i="10" s="1"/>
  <c r="N517" i="10" s="1"/>
  <c r="U516" i="10"/>
  <c r="Q516" i="10"/>
  <c r="P516" i="10"/>
  <c r="I516" i="10"/>
  <c r="K516" i="10" s="1"/>
  <c r="M516" i="10" s="1"/>
  <c r="N516" i="10" s="1"/>
  <c r="U515" i="10"/>
  <c r="AD515" i="10" s="1"/>
  <c r="Q515" i="10"/>
  <c r="P515" i="10"/>
  <c r="Y515" i="10" s="1"/>
  <c r="AH515" i="10" s="1"/>
  <c r="I515" i="10"/>
  <c r="K515" i="10" s="1"/>
  <c r="M515" i="10" s="1"/>
  <c r="N515" i="10" s="1"/>
  <c r="U514" i="10"/>
  <c r="AD514" i="10" s="1"/>
  <c r="Q514" i="10"/>
  <c r="P514" i="10"/>
  <c r="Y514" i="10" s="1"/>
  <c r="AH514" i="10" s="1"/>
  <c r="I514" i="10"/>
  <c r="K514" i="10" s="1"/>
  <c r="M514" i="10" s="1"/>
  <c r="N514" i="10" s="1"/>
  <c r="U513" i="10"/>
  <c r="AD513" i="10" s="1"/>
  <c r="Q513" i="10"/>
  <c r="P513" i="10"/>
  <c r="I513" i="10"/>
  <c r="K513" i="10" s="1"/>
  <c r="M513" i="10" s="1"/>
  <c r="N513" i="10" s="1"/>
  <c r="U512" i="10"/>
  <c r="AD512" i="10" s="1"/>
  <c r="Q512" i="10"/>
  <c r="P512" i="10"/>
  <c r="I512" i="10"/>
  <c r="K512" i="10" s="1"/>
  <c r="M512" i="10" s="1"/>
  <c r="N512" i="10" s="1"/>
  <c r="U511" i="10"/>
  <c r="AD511" i="10" s="1"/>
  <c r="AM511" i="10" s="1"/>
  <c r="Q511" i="10"/>
  <c r="P511" i="10"/>
  <c r="Y511" i="10" s="1"/>
  <c r="AH511" i="10" s="1"/>
  <c r="I511" i="10"/>
  <c r="K511" i="10" s="1"/>
  <c r="M511" i="10" s="1"/>
  <c r="N511" i="10" s="1"/>
  <c r="U510" i="10"/>
  <c r="AD510" i="10" s="1"/>
  <c r="AM510" i="10" s="1"/>
  <c r="Q510" i="10"/>
  <c r="P510" i="10"/>
  <c r="Y510" i="10" s="1"/>
  <c r="AH510" i="10" s="1"/>
  <c r="I510" i="10"/>
  <c r="K510" i="10" s="1"/>
  <c r="M510" i="10" s="1"/>
  <c r="N510" i="10" s="1"/>
  <c r="U509" i="10"/>
  <c r="AD509" i="10" s="1"/>
  <c r="AM509" i="10" s="1"/>
  <c r="Q509" i="10"/>
  <c r="P509" i="10"/>
  <c r="Y509" i="10" s="1"/>
  <c r="AH509" i="10" s="1"/>
  <c r="I509" i="10"/>
  <c r="K509" i="10" s="1"/>
  <c r="M509" i="10" s="1"/>
  <c r="N509" i="10" s="1"/>
  <c r="U508" i="10"/>
  <c r="AD508" i="10" s="1"/>
  <c r="Q508" i="10"/>
  <c r="P508" i="10"/>
  <c r="I508" i="10"/>
  <c r="K508" i="10" s="1"/>
  <c r="M508" i="10" s="1"/>
  <c r="N508" i="10" s="1"/>
  <c r="U507" i="10"/>
  <c r="AD507" i="10" s="1"/>
  <c r="AM507" i="10" s="1"/>
  <c r="Q507" i="10"/>
  <c r="P507" i="10"/>
  <c r="Y507" i="10" s="1"/>
  <c r="AH507" i="10" s="1"/>
  <c r="I507" i="10"/>
  <c r="K507" i="10" s="1"/>
  <c r="M507" i="10" s="1"/>
  <c r="N507" i="10" s="1"/>
  <c r="U506" i="10"/>
  <c r="AD506" i="10" s="1"/>
  <c r="AM506" i="10" s="1"/>
  <c r="Q506" i="10"/>
  <c r="P506" i="10"/>
  <c r="Y506" i="10" s="1"/>
  <c r="AH506" i="10" s="1"/>
  <c r="I506" i="10"/>
  <c r="K506" i="10" s="1"/>
  <c r="M506" i="10" s="1"/>
  <c r="N506" i="10" s="1"/>
  <c r="U505" i="10"/>
  <c r="AD505" i="10" s="1"/>
  <c r="AM505" i="10" s="1"/>
  <c r="Q505" i="10"/>
  <c r="P505" i="10"/>
  <c r="I505" i="10"/>
  <c r="K505" i="10" s="1"/>
  <c r="M505" i="10" s="1"/>
  <c r="N505" i="10" s="1"/>
  <c r="U504" i="10"/>
  <c r="AD504" i="10" s="1"/>
  <c r="AM504" i="10" s="1"/>
  <c r="Q504" i="10"/>
  <c r="P504" i="10"/>
  <c r="Y504" i="10" s="1"/>
  <c r="AH504" i="10" s="1"/>
  <c r="I504" i="10"/>
  <c r="K504" i="10" s="1"/>
  <c r="M504" i="10" s="1"/>
  <c r="N504" i="10" s="1"/>
  <c r="U503" i="10"/>
  <c r="AD503" i="10" s="1"/>
  <c r="AM503" i="10" s="1"/>
  <c r="Q503" i="10"/>
  <c r="P503" i="10"/>
  <c r="Y503" i="10" s="1"/>
  <c r="AH503" i="10" s="1"/>
  <c r="I503" i="10"/>
  <c r="K503" i="10" s="1"/>
  <c r="M503" i="10" s="1"/>
  <c r="N503" i="10" s="1"/>
  <c r="U502" i="10"/>
  <c r="AD502" i="10" s="1"/>
  <c r="AM502" i="10" s="1"/>
  <c r="Q502" i="10"/>
  <c r="Z502" i="10" s="1"/>
  <c r="AI502" i="10" s="1"/>
  <c r="P502" i="10"/>
  <c r="Y502" i="10" s="1"/>
  <c r="I502" i="10"/>
  <c r="K502" i="10" s="1"/>
  <c r="M502" i="10" s="1"/>
  <c r="N502" i="10" s="1"/>
  <c r="U501" i="10"/>
  <c r="AD501" i="10" s="1"/>
  <c r="AM501" i="10" s="1"/>
  <c r="Q501" i="10"/>
  <c r="P501" i="10"/>
  <c r="Y501" i="10" s="1"/>
  <c r="AH501" i="10" s="1"/>
  <c r="I501" i="10"/>
  <c r="K501" i="10" s="1"/>
  <c r="M501" i="10" s="1"/>
  <c r="N501" i="10" s="1"/>
  <c r="U500" i="10"/>
  <c r="AD500" i="10" s="1"/>
  <c r="AM500" i="10" s="1"/>
  <c r="Q500" i="10"/>
  <c r="P500" i="10"/>
  <c r="Y500" i="10" s="1"/>
  <c r="AH500" i="10" s="1"/>
  <c r="I500" i="10"/>
  <c r="K500" i="10" s="1"/>
  <c r="M500" i="10" s="1"/>
  <c r="N500" i="10" s="1"/>
  <c r="U499" i="10"/>
  <c r="AD499" i="10" s="1"/>
  <c r="AM499" i="10" s="1"/>
  <c r="Q499" i="10"/>
  <c r="P499" i="10"/>
  <c r="Y499" i="10" s="1"/>
  <c r="I499" i="10"/>
  <c r="K499" i="10" s="1"/>
  <c r="M499" i="10" s="1"/>
  <c r="N499" i="10" s="1"/>
  <c r="U498" i="10"/>
  <c r="AD498" i="10" s="1"/>
  <c r="AM498" i="10" s="1"/>
  <c r="Q498" i="10"/>
  <c r="P498" i="10"/>
  <c r="Y498" i="10" s="1"/>
  <c r="I498" i="10"/>
  <c r="K498" i="10" s="1"/>
  <c r="M498" i="10" s="1"/>
  <c r="N498" i="10" s="1"/>
  <c r="U497" i="10"/>
  <c r="AD497" i="10" s="1"/>
  <c r="Q497" i="10"/>
  <c r="P497" i="10"/>
  <c r="Y497" i="10" s="1"/>
  <c r="I497" i="10"/>
  <c r="K497" i="10" s="1"/>
  <c r="M497" i="10" s="1"/>
  <c r="N497" i="10" s="1"/>
  <c r="U496" i="10"/>
  <c r="AD496" i="10" s="1"/>
  <c r="AM496" i="10" s="1"/>
  <c r="Q496" i="10"/>
  <c r="P496" i="10"/>
  <c r="I496" i="10"/>
  <c r="K496" i="10" s="1"/>
  <c r="M496" i="10" s="1"/>
  <c r="N496" i="10" s="1"/>
  <c r="U495" i="10"/>
  <c r="AD495" i="10" s="1"/>
  <c r="AM495" i="10" s="1"/>
  <c r="Q495" i="10"/>
  <c r="P495" i="10"/>
  <c r="Y495" i="10" s="1"/>
  <c r="AH495" i="10" s="1"/>
  <c r="I495" i="10"/>
  <c r="K495" i="10" s="1"/>
  <c r="M495" i="10" s="1"/>
  <c r="N495" i="10" s="1"/>
  <c r="U494" i="10"/>
  <c r="AD494" i="10" s="1"/>
  <c r="AM494" i="10" s="1"/>
  <c r="Q494" i="10"/>
  <c r="P494" i="10"/>
  <c r="Y494" i="10" s="1"/>
  <c r="AH494" i="10" s="1"/>
  <c r="I494" i="10"/>
  <c r="K494" i="10" s="1"/>
  <c r="M494" i="10" s="1"/>
  <c r="N494" i="10" s="1"/>
  <c r="U493" i="10"/>
  <c r="AD493" i="10" s="1"/>
  <c r="AM493" i="10" s="1"/>
  <c r="Q493" i="10"/>
  <c r="P493" i="10"/>
  <c r="I493" i="10"/>
  <c r="K493" i="10" s="1"/>
  <c r="M493" i="10" s="1"/>
  <c r="N493" i="10" s="1"/>
  <c r="U492" i="10"/>
  <c r="AD492" i="10" s="1"/>
  <c r="AM492" i="10" s="1"/>
  <c r="Q492" i="10"/>
  <c r="P492" i="10"/>
  <c r="I492" i="10"/>
  <c r="K492" i="10" s="1"/>
  <c r="M492" i="10" s="1"/>
  <c r="N492" i="10" s="1"/>
  <c r="U491" i="10"/>
  <c r="AD491" i="10" s="1"/>
  <c r="AM491" i="10" s="1"/>
  <c r="Q491" i="10"/>
  <c r="P491" i="10"/>
  <c r="Y491" i="10" s="1"/>
  <c r="AH491" i="10" s="1"/>
  <c r="I491" i="10"/>
  <c r="K491" i="10" s="1"/>
  <c r="M491" i="10" s="1"/>
  <c r="N491" i="10" s="1"/>
  <c r="U490" i="10"/>
  <c r="AD490" i="10" s="1"/>
  <c r="AM490" i="10" s="1"/>
  <c r="Q490" i="10"/>
  <c r="P490" i="10"/>
  <c r="Y490" i="10" s="1"/>
  <c r="AH490" i="10" s="1"/>
  <c r="I490" i="10"/>
  <c r="K490" i="10" s="1"/>
  <c r="M490" i="10" s="1"/>
  <c r="N490" i="10" s="1"/>
  <c r="U489" i="10"/>
  <c r="AD489" i="10" s="1"/>
  <c r="Q489" i="10"/>
  <c r="P489" i="10"/>
  <c r="Y489" i="10" s="1"/>
  <c r="AH489" i="10" s="1"/>
  <c r="I489" i="10"/>
  <c r="K489" i="10" s="1"/>
  <c r="M489" i="10" s="1"/>
  <c r="N489" i="10" s="1"/>
  <c r="U488" i="10"/>
  <c r="AD488" i="10" s="1"/>
  <c r="AM488" i="10" s="1"/>
  <c r="Q488" i="10"/>
  <c r="P488" i="10"/>
  <c r="I488" i="10"/>
  <c r="K488" i="10" s="1"/>
  <c r="M488" i="10" s="1"/>
  <c r="N488" i="10" s="1"/>
  <c r="U487" i="10"/>
  <c r="AD487" i="10" s="1"/>
  <c r="Q487" i="10"/>
  <c r="P487" i="10"/>
  <c r="Y487" i="10" s="1"/>
  <c r="AH487" i="10" s="1"/>
  <c r="I487" i="10"/>
  <c r="K487" i="10" s="1"/>
  <c r="M487" i="10" s="1"/>
  <c r="N487" i="10" s="1"/>
  <c r="U486" i="10"/>
  <c r="AD486" i="10" s="1"/>
  <c r="Q486" i="10"/>
  <c r="P486" i="10"/>
  <c r="I486" i="10"/>
  <c r="K486" i="10" s="1"/>
  <c r="M486" i="10" s="1"/>
  <c r="N486" i="10" s="1"/>
  <c r="U485" i="10"/>
  <c r="AD485" i="10" s="1"/>
  <c r="AM485" i="10" s="1"/>
  <c r="Q485" i="10"/>
  <c r="P485" i="10"/>
  <c r="I485" i="10"/>
  <c r="K485" i="10" s="1"/>
  <c r="M485" i="10" s="1"/>
  <c r="N485" i="10" s="1"/>
  <c r="U484" i="10"/>
  <c r="AD484" i="10" s="1"/>
  <c r="AM484" i="10" s="1"/>
  <c r="Q484" i="10"/>
  <c r="P484" i="10"/>
  <c r="Y484" i="10" s="1"/>
  <c r="AH484" i="10" s="1"/>
  <c r="I484" i="10"/>
  <c r="K484" i="10" s="1"/>
  <c r="M484" i="10" s="1"/>
  <c r="N484" i="10" s="1"/>
  <c r="U483" i="10"/>
  <c r="AD483" i="10" s="1"/>
  <c r="Q483" i="10"/>
  <c r="P483" i="10"/>
  <c r="Y483" i="10" s="1"/>
  <c r="AH483" i="10" s="1"/>
  <c r="I483" i="10"/>
  <c r="K483" i="10" s="1"/>
  <c r="M483" i="10" s="1"/>
  <c r="N483" i="10" s="1"/>
  <c r="U482" i="10"/>
  <c r="AD482" i="10" s="1"/>
  <c r="AM482" i="10" s="1"/>
  <c r="Q482" i="10"/>
  <c r="P482" i="10"/>
  <c r="I482" i="10"/>
  <c r="K482" i="10" s="1"/>
  <c r="M482" i="10" s="1"/>
  <c r="N482" i="10" s="1"/>
  <c r="U481" i="10"/>
  <c r="AD481" i="10" s="1"/>
  <c r="Q481" i="10"/>
  <c r="Z481" i="10" s="1"/>
  <c r="AI481" i="10" s="1"/>
  <c r="P481" i="10"/>
  <c r="Y481" i="10" s="1"/>
  <c r="AH481" i="10" s="1"/>
  <c r="I481" i="10"/>
  <c r="K481" i="10" s="1"/>
  <c r="M481" i="10" s="1"/>
  <c r="N481" i="10" s="1"/>
  <c r="U480" i="10"/>
  <c r="AD480" i="10" s="1"/>
  <c r="AM480" i="10" s="1"/>
  <c r="Q480" i="10"/>
  <c r="P480" i="10"/>
  <c r="Y480" i="10" s="1"/>
  <c r="AH480" i="10" s="1"/>
  <c r="I480" i="10"/>
  <c r="K480" i="10" s="1"/>
  <c r="M480" i="10" s="1"/>
  <c r="N480" i="10" s="1"/>
  <c r="U479" i="10"/>
  <c r="AD479" i="10" s="1"/>
  <c r="AM479" i="10" s="1"/>
  <c r="Q479" i="10"/>
  <c r="P479" i="10"/>
  <c r="Y479" i="10" s="1"/>
  <c r="AH479" i="10" s="1"/>
  <c r="I479" i="10"/>
  <c r="K479" i="10" s="1"/>
  <c r="M479" i="10" s="1"/>
  <c r="N479" i="10" s="1"/>
  <c r="U478" i="10"/>
  <c r="AD478" i="10" s="1"/>
  <c r="AM478" i="10" s="1"/>
  <c r="Q478" i="10"/>
  <c r="Z478" i="10" s="1"/>
  <c r="AI478" i="10" s="1"/>
  <c r="P478" i="10"/>
  <c r="I478" i="10"/>
  <c r="K478" i="10" s="1"/>
  <c r="M478" i="10" s="1"/>
  <c r="N478" i="10" s="1"/>
  <c r="U477" i="10"/>
  <c r="AD477" i="10" s="1"/>
  <c r="AM477" i="10" s="1"/>
  <c r="Q477" i="10"/>
  <c r="P477" i="10"/>
  <c r="Y477" i="10" s="1"/>
  <c r="AH477" i="10" s="1"/>
  <c r="I477" i="10"/>
  <c r="K477" i="10" s="1"/>
  <c r="M477" i="10" s="1"/>
  <c r="N477" i="10" s="1"/>
  <c r="U476" i="10"/>
  <c r="AD476" i="10" s="1"/>
  <c r="AM476" i="10" s="1"/>
  <c r="Q476" i="10"/>
  <c r="P476" i="10"/>
  <c r="Y476" i="10" s="1"/>
  <c r="I476" i="10"/>
  <c r="K476" i="10" s="1"/>
  <c r="M476" i="10" s="1"/>
  <c r="N476" i="10" s="1"/>
  <c r="U475" i="10"/>
  <c r="AD475" i="10" s="1"/>
  <c r="AM475" i="10" s="1"/>
  <c r="Q475" i="10"/>
  <c r="P475" i="10"/>
  <c r="Y475" i="10" s="1"/>
  <c r="AH475" i="10" s="1"/>
  <c r="I475" i="10"/>
  <c r="K475" i="10" s="1"/>
  <c r="M475" i="10" s="1"/>
  <c r="N475" i="10" s="1"/>
  <c r="U474" i="10"/>
  <c r="AD474" i="10" s="1"/>
  <c r="AM474" i="10" s="1"/>
  <c r="Q474" i="10"/>
  <c r="P474" i="10"/>
  <c r="Y474" i="10" s="1"/>
  <c r="I474" i="10"/>
  <c r="K474" i="10" s="1"/>
  <c r="M474" i="10" s="1"/>
  <c r="N474" i="10" s="1"/>
  <c r="U473" i="10"/>
  <c r="Q473" i="10"/>
  <c r="P473" i="10"/>
  <c r="Y473" i="10" s="1"/>
  <c r="I473" i="10"/>
  <c r="K473" i="10" s="1"/>
  <c r="M473" i="10" s="1"/>
  <c r="N473" i="10" s="1"/>
  <c r="U472" i="10"/>
  <c r="AD472" i="10" s="1"/>
  <c r="Q472" i="10"/>
  <c r="P472" i="10"/>
  <c r="Y472" i="10" s="1"/>
  <c r="AH472" i="10" s="1"/>
  <c r="I472" i="10"/>
  <c r="K472" i="10" s="1"/>
  <c r="M472" i="10" s="1"/>
  <c r="N472" i="10" s="1"/>
  <c r="U471" i="10"/>
  <c r="Q471" i="10"/>
  <c r="P471" i="10"/>
  <c r="Y471" i="10" s="1"/>
  <c r="AH471" i="10" s="1"/>
  <c r="I471" i="10"/>
  <c r="K471" i="10" s="1"/>
  <c r="M471" i="10" s="1"/>
  <c r="N471" i="10" s="1"/>
  <c r="U470" i="10"/>
  <c r="Q470" i="10"/>
  <c r="P470" i="10"/>
  <c r="Y470" i="10" s="1"/>
  <c r="AH470" i="10" s="1"/>
  <c r="I470" i="10"/>
  <c r="K470" i="10" s="1"/>
  <c r="M470" i="10" s="1"/>
  <c r="N470" i="10" s="1"/>
  <c r="U469" i="10"/>
  <c r="AD469" i="10" s="1"/>
  <c r="Q469" i="10"/>
  <c r="P469" i="10"/>
  <c r="Y469" i="10" s="1"/>
  <c r="AH469" i="10" s="1"/>
  <c r="I469" i="10"/>
  <c r="K469" i="10" s="1"/>
  <c r="M469" i="10" s="1"/>
  <c r="N469" i="10" s="1"/>
  <c r="U468" i="10"/>
  <c r="Q468" i="10"/>
  <c r="P468" i="10"/>
  <c r="Y468" i="10" s="1"/>
  <c r="AH468" i="10" s="1"/>
  <c r="I468" i="10"/>
  <c r="K468" i="10" s="1"/>
  <c r="M468" i="10" s="1"/>
  <c r="N468" i="10" s="1"/>
  <c r="U467" i="10"/>
  <c r="Q467" i="10"/>
  <c r="P467" i="10"/>
  <c r="Y467" i="10" s="1"/>
  <c r="AH467" i="10" s="1"/>
  <c r="I467" i="10"/>
  <c r="K467" i="10" s="1"/>
  <c r="M467" i="10" s="1"/>
  <c r="N467" i="10" s="1"/>
  <c r="U466" i="10"/>
  <c r="AD466" i="10" s="1"/>
  <c r="Q466" i="10"/>
  <c r="P466" i="10"/>
  <c r="Y466" i="10" s="1"/>
  <c r="AH466" i="10" s="1"/>
  <c r="I466" i="10"/>
  <c r="K466" i="10" s="1"/>
  <c r="M466" i="10" s="1"/>
  <c r="N466" i="10" s="1"/>
  <c r="U465" i="10"/>
  <c r="Q465" i="10"/>
  <c r="P465" i="10"/>
  <c r="Y465" i="10" s="1"/>
  <c r="AH465" i="10" s="1"/>
  <c r="I465" i="10"/>
  <c r="K465" i="10" s="1"/>
  <c r="M465" i="10" s="1"/>
  <c r="N465" i="10" s="1"/>
  <c r="U464" i="10"/>
  <c r="Q464" i="10"/>
  <c r="P464" i="10"/>
  <c r="Y464" i="10" s="1"/>
  <c r="AH464" i="10" s="1"/>
  <c r="I464" i="10"/>
  <c r="K464" i="10" s="1"/>
  <c r="M464" i="10" s="1"/>
  <c r="N464" i="10" s="1"/>
  <c r="U463" i="10"/>
  <c r="AD463" i="10" s="1"/>
  <c r="Q463" i="10"/>
  <c r="P463" i="10"/>
  <c r="Y463" i="10" s="1"/>
  <c r="AH463" i="10" s="1"/>
  <c r="I463" i="10"/>
  <c r="K463" i="10" s="1"/>
  <c r="M463" i="10" s="1"/>
  <c r="N463" i="10" s="1"/>
  <c r="U462" i="10"/>
  <c r="Q462" i="10"/>
  <c r="P462" i="10"/>
  <c r="Y462" i="10" s="1"/>
  <c r="AH462" i="10" s="1"/>
  <c r="I462" i="10"/>
  <c r="K462" i="10" s="1"/>
  <c r="M462" i="10" s="1"/>
  <c r="N462" i="10" s="1"/>
  <c r="U461" i="10"/>
  <c r="Q461" i="10"/>
  <c r="P461" i="10"/>
  <c r="Y461" i="10" s="1"/>
  <c r="AH461" i="10" s="1"/>
  <c r="I461" i="10"/>
  <c r="K461" i="10" s="1"/>
  <c r="M461" i="10" s="1"/>
  <c r="N461" i="10" s="1"/>
  <c r="U460" i="10"/>
  <c r="Q460" i="10"/>
  <c r="P460" i="10"/>
  <c r="Y460" i="10" s="1"/>
  <c r="AH460" i="10" s="1"/>
  <c r="I460" i="10"/>
  <c r="K460" i="10" s="1"/>
  <c r="M460" i="10" s="1"/>
  <c r="N460" i="10" s="1"/>
  <c r="U459" i="10"/>
  <c r="AD459" i="10" s="1"/>
  <c r="Q459" i="10"/>
  <c r="P459" i="10"/>
  <c r="Y459" i="10" s="1"/>
  <c r="AH459" i="10" s="1"/>
  <c r="I459" i="10"/>
  <c r="K459" i="10" s="1"/>
  <c r="M459" i="10" s="1"/>
  <c r="N459" i="10" s="1"/>
  <c r="U458" i="10"/>
  <c r="Q458" i="10"/>
  <c r="P458" i="10"/>
  <c r="Y458" i="10" s="1"/>
  <c r="AH458" i="10" s="1"/>
  <c r="I458" i="10"/>
  <c r="K458" i="10" s="1"/>
  <c r="M458" i="10" s="1"/>
  <c r="N458" i="10" s="1"/>
  <c r="U452" i="10"/>
  <c r="AD452" i="10" s="1"/>
  <c r="Q452" i="10"/>
  <c r="P452" i="10"/>
  <c r="Y452" i="10" s="1"/>
  <c r="AH452" i="10" s="1"/>
  <c r="I452" i="10"/>
  <c r="K452" i="10" s="1"/>
  <c r="M452" i="10" s="1"/>
  <c r="N452" i="10" s="1"/>
  <c r="U451" i="10"/>
  <c r="Q451" i="10"/>
  <c r="P451" i="10"/>
  <c r="Y451" i="10" s="1"/>
  <c r="AH451" i="10" s="1"/>
  <c r="I451" i="10"/>
  <c r="K451" i="10" s="1"/>
  <c r="M451" i="10" s="1"/>
  <c r="N451" i="10" s="1"/>
  <c r="U450" i="10"/>
  <c r="Q450" i="10"/>
  <c r="Z450" i="10" s="1"/>
  <c r="P450" i="10"/>
  <c r="Y450" i="10" s="1"/>
  <c r="AH450" i="10" s="1"/>
  <c r="I450" i="10"/>
  <c r="K450" i="10" s="1"/>
  <c r="M450" i="10" s="1"/>
  <c r="N450" i="10" s="1"/>
  <c r="U449" i="10"/>
  <c r="AD449" i="10" s="1"/>
  <c r="Q449" i="10"/>
  <c r="P449" i="10"/>
  <c r="Y449" i="10" s="1"/>
  <c r="AH449" i="10" s="1"/>
  <c r="I449" i="10"/>
  <c r="K449" i="10" s="1"/>
  <c r="M449" i="10" s="1"/>
  <c r="N449" i="10" s="1"/>
  <c r="U448" i="10"/>
  <c r="Q448" i="10"/>
  <c r="P448" i="10"/>
  <c r="Y448" i="10" s="1"/>
  <c r="AH448" i="10" s="1"/>
  <c r="I448" i="10"/>
  <c r="K448" i="10" s="1"/>
  <c r="M448" i="10" s="1"/>
  <c r="N448" i="10" s="1"/>
  <c r="U447" i="10"/>
  <c r="Q447" i="10"/>
  <c r="P447" i="10"/>
  <c r="Y447" i="10" s="1"/>
  <c r="AH447" i="10" s="1"/>
  <c r="I447" i="10"/>
  <c r="K447" i="10" s="1"/>
  <c r="M447" i="10" s="1"/>
  <c r="N447" i="10" s="1"/>
  <c r="U446" i="10"/>
  <c r="AD446" i="10" s="1"/>
  <c r="Q446" i="10"/>
  <c r="P446" i="10"/>
  <c r="Y446" i="10" s="1"/>
  <c r="AH446" i="10" s="1"/>
  <c r="I446" i="10"/>
  <c r="K446" i="10" s="1"/>
  <c r="M446" i="10" s="1"/>
  <c r="N446" i="10" s="1"/>
  <c r="U445" i="10"/>
  <c r="Q445" i="10"/>
  <c r="P445" i="10"/>
  <c r="Y445" i="10" s="1"/>
  <c r="AH445" i="10" s="1"/>
  <c r="I445" i="10"/>
  <c r="K445" i="10" s="1"/>
  <c r="M445" i="10" s="1"/>
  <c r="N445" i="10" s="1"/>
  <c r="U444" i="10"/>
  <c r="Q444" i="10"/>
  <c r="P444" i="10"/>
  <c r="Y444" i="10" s="1"/>
  <c r="AH444" i="10" s="1"/>
  <c r="I444" i="10"/>
  <c r="K444" i="10" s="1"/>
  <c r="M444" i="10" s="1"/>
  <c r="N444" i="10" s="1"/>
  <c r="U443" i="10"/>
  <c r="AD443" i="10" s="1"/>
  <c r="Q443" i="10"/>
  <c r="P443" i="10"/>
  <c r="Y443" i="10" s="1"/>
  <c r="AH443" i="10" s="1"/>
  <c r="I443" i="10"/>
  <c r="K443" i="10" s="1"/>
  <c r="M443" i="10" s="1"/>
  <c r="N443" i="10" s="1"/>
  <c r="U442" i="10"/>
  <c r="Q442" i="10"/>
  <c r="P442" i="10"/>
  <c r="Y442" i="10" s="1"/>
  <c r="AH442" i="10" s="1"/>
  <c r="I442" i="10"/>
  <c r="K442" i="10" s="1"/>
  <c r="M442" i="10" s="1"/>
  <c r="N442" i="10" s="1"/>
  <c r="U441" i="10"/>
  <c r="Q441" i="10"/>
  <c r="P441" i="10"/>
  <c r="Y441" i="10" s="1"/>
  <c r="AH441" i="10" s="1"/>
  <c r="I441" i="10"/>
  <c r="K441" i="10" s="1"/>
  <c r="M441" i="10" s="1"/>
  <c r="N441" i="10" s="1"/>
  <c r="U440" i="10"/>
  <c r="AD440" i="10" s="1"/>
  <c r="Q440" i="10"/>
  <c r="P440" i="10"/>
  <c r="Y440" i="10" s="1"/>
  <c r="AH440" i="10" s="1"/>
  <c r="I440" i="10"/>
  <c r="K440" i="10" s="1"/>
  <c r="M440" i="10" s="1"/>
  <c r="N440" i="10" s="1"/>
  <c r="U439" i="10"/>
  <c r="Q439" i="10"/>
  <c r="P439" i="10"/>
  <c r="Y439" i="10" s="1"/>
  <c r="AH439" i="10" s="1"/>
  <c r="I439" i="10"/>
  <c r="K439" i="10" s="1"/>
  <c r="M439" i="10" s="1"/>
  <c r="N439" i="10" s="1"/>
  <c r="U438" i="10"/>
  <c r="Q438" i="10"/>
  <c r="P438" i="10"/>
  <c r="Y438" i="10" s="1"/>
  <c r="AH438" i="10" s="1"/>
  <c r="I438" i="10"/>
  <c r="K438" i="10" s="1"/>
  <c r="M438" i="10" s="1"/>
  <c r="N438" i="10" s="1"/>
  <c r="U437" i="10"/>
  <c r="AD437" i="10" s="1"/>
  <c r="Q437" i="10"/>
  <c r="P437" i="10"/>
  <c r="Y437" i="10" s="1"/>
  <c r="AH437" i="10" s="1"/>
  <c r="I437" i="10"/>
  <c r="K437" i="10" s="1"/>
  <c r="M437" i="10" s="1"/>
  <c r="N437" i="10" s="1"/>
  <c r="U436" i="10"/>
  <c r="Q436" i="10"/>
  <c r="P436" i="10"/>
  <c r="Y436" i="10" s="1"/>
  <c r="AH436" i="10" s="1"/>
  <c r="I436" i="10"/>
  <c r="K436" i="10" s="1"/>
  <c r="M436" i="10" s="1"/>
  <c r="N436" i="10" s="1"/>
  <c r="U435" i="10"/>
  <c r="Q435" i="10"/>
  <c r="P435" i="10"/>
  <c r="Y435" i="10" s="1"/>
  <c r="AH435" i="10" s="1"/>
  <c r="I435" i="10"/>
  <c r="K435" i="10" s="1"/>
  <c r="M435" i="10" s="1"/>
  <c r="N435" i="10" s="1"/>
  <c r="U434" i="10"/>
  <c r="AD434" i="10" s="1"/>
  <c r="Q434" i="10"/>
  <c r="P434" i="10"/>
  <c r="Y434" i="10" s="1"/>
  <c r="AH434" i="10" s="1"/>
  <c r="I434" i="10"/>
  <c r="K434" i="10" s="1"/>
  <c r="M434" i="10" s="1"/>
  <c r="N434" i="10" s="1"/>
  <c r="U433" i="10"/>
  <c r="Q433" i="10"/>
  <c r="P433" i="10"/>
  <c r="Y433" i="10" s="1"/>
  <c r="AH433" i="10" s="1"/>
  <c r="I433" i="10"/>
  <c r="K433" i="10" s="1"/>
  <c r="M433" i="10" s="1"/>
  <c r="N433" i="10" s="1"/>
  <c r="U432" i="10"/>
  <c r="Q432" i="10"/>
  <c r="P432" i="10"/>
  <c r="Y432" i="10" s="1"/>
  <c r="AH432" i="10" s="1"/>
  <c r="I432" i="10"/>
  <c r="K432" i="10" s="1"/>
  <c r="M432" i="10" s="1"/>
  <c r="N432" i="10" s="1"/>
  <c r="U431" i="10"/>
  <c r="AD431" i="10" s="1"/>
  <c r="Q431" i="10"/>
  <c r="P431" i="10"/>
  <c r="Y431" i="10" s="1"/>
  <c r="AH431" i="10" s="1"/>
  <c r="I431" i="10"/>
  <c r="K431" i="10" s="1"/>
  <c r="M431" i="10" s="1"/>
  <c r="N431" i="10" s="1"/>
  <c r="U430" i="10"/>
  <c r="Q430" i="10"/>
  <c r="P430" i="10"/>
  <c r="Y430" i="10" s="1"/>
  <c r="AH430" i="10" s="1"/>
  <c r="I430" i="10"/>
  <c r="K430" i="10" s="1"/>
  <c r="M430" i="10" s="1"/>
  <c r="N430" i="10" s="1"/>
  <c r="U429" i="10"/>
  <c r="Q429" i="10"/>
  <c r="P429" i="10"/>
  <c r="Y429" i="10" s="1"/>
  <c r="AH429" i="10" s="1"/>
  <c r="I429" i="10"/>
  <c r="K429" i="10" s="1"/>
  <c r="M429" i="10" s="1"/>
  <c r="N429" i="10" s="1"/>
  <c r="U428" i="10"/>
  <c r="AD428" i="10" s="1"/>
  <c r="AM428" i="10" s="1"/>
  <c r="Q428" i="10"/>
  <c r="Z428" i="10" s="1"/>
  <c r="P428" i="10"/>
  <c r="Y428" i="10" s="1"/>
  <c r="AH428" i="10" s="1"/>
  <c r="I428" i="10"/>
  <c r="K428" i="10" s="1"/>
  <c r="M428" i="10" s="1"/>
  <c r="N428" i="10" s="1"/>
  <c r="U427" i="10"/>
  <c r="AD427" i="10" s="1"/>
  <c r="Q427" i="10"/>
  <c r="P427" i="10"/>
  <c r="Y427" i="10" s="1"/>
  <c r="AH427" i="10" s="1"/>
  <c r="I427" i="10"/>
  <c r="K427" i="10" s="1"/>
  <c r="M427" i="10" s="1"/>
  <c r="N427" i="10" s="1"/>
  <c r="U426" i="10"/>
  <c r="Q426" i="10"/>
  <c r="P426" i="10"/>
  <c r="I426" i="10"/>
  <c r="K426" i="10" s="1"/>
  <c r="M426" i="10" s="1"/>
  <c r="N426" i="10" s="1"/>
  <c r="U425" i="10"/>
  <c r="AD425" i="10" s="1"/>
  <c r="AM425" i="10" s="1"/>
  <c r="Q425" i="10"/>
  <c r="P425" i="10"/>
  <c r="Y425" i="10" s="1"/>
  <c r="AH425" i="10" s="1"/>
  <c r="I425" i="10"/>
  <c r="K425" i="10" s="1"/>
  <c r="M425" i="10" s="1"/>
  <c r="N425" i="10" s="1"/>
  <c r="U424" i="10"/>
  <c r="AD424" i="10" s="1"/>
  <c r="Q424" i="10"/>
  <c r="P424" i="10"/>
  <c r="Y424" i="10" s="1"/>
  <c r="I424" i="10"/>
  <c r="K424" i="10" s="1"/>
  <c r="M424" i="10" s="1"/>
  <c r="N424" i="10" s="1"/>
  <c r="U423" i="10"/>
  <c r="AD423" i="10" s="1"/>
  <c r="AM423" i="10" s="1"/>
  <c r="Q423" i="10"/>
  <c r="P423" i="10"/>
  <c r="Y423" i="10" s="1"/>
  <c r="AH423" i="10" s="1"/>
  <c r="I423" i="10"/>
  <c r="K423" i="10" s="1"/>
  <c r="M423" i="10" s="1"/>
  <c r="N423" i="10" s="1"/>
  <c r="U422" i="10"/>
  <c r="AD422" i="10" s="1"/>
  <c r="AM422" i="10" s="1"/>
  <c r="Q422" i="10"/>
  <c r="P422" i="10"/>
  <c r="Y422" i="10" s="1"/>
  <c r="AH422" i="10" s="1"/>
  <c r="I422" i="10"/>
  <c r="K422" i="10" s="1"/>
  <c r="M422" i="10" s="1"/>
  <c r="N422" i="10" s="1"/>
  <c r="U421" i="10"/>
  <c r="AD421" i="10" s="1"/>
  <c r="AM421" i="10" s="1"/>
  <c r="Q421" i="10"/>
  <c r="P421" i="10"/>
  <c r="Y421" i="10" s="1"/>
  <c r="AH421" i="10" s="1"/>
  <c r="I421" i="10"/>
  <c r="K421" i="10" s="1"/>
  <c r="M421" i="10" s="1"/>
  <c r="N421" i="10" s="1"/>
  <c r="U420" i="10"/>
  <c r="AD420" i="10" s="1"/>
  <c r="Q420" i="10"/>
  <c r="P420" i="10"/>
  <c r="Y420" i="10" s="1"/>
  <c r="I420" i="10"/>
  <c r="K420" i="10" s="1"/>
  <c r="M420" i="10" s="1"/>
  <c r="N420" i="10" s="1"/>
  <c r="U419" i="10"/>
  <c r="AD419" i="10" s="1"/>
  <c r="AM419" i="10" s="1"/>
  <c r="Q419" i="10"/>
  <c r="Z419" i="10" s="1"/>
  <c r="AI419" i="10" s="1"/>
  <c r="P419" i="10"/>
  <c r="Y419" i="10" s="1"/>
  <c r="I419" i="10"/>
  <c r="K419" i="10" s="1"/>
  <c r="M419" i="10" s="1"/>
  <c r="N419" i="10" s="1"/>
  <c r="U418" i="10"/>
  <c r="AD418" i="10" s="1"/>
  <c r="AM418" i="10" s="1"/>
  <c r="Q418" i="10"/>
  <c r="P418" i="10"/>
  <c r="Y418" i="10" s="1"/>
  <c r="AH418" i="10" s="1"/>
  <c r="I418" i="10"/>
  <c r="K418" i="10" s="1"/>
  <c r="M418" i="10" s="1"/>
  <c r="N418" i="10" s="1"/>
  <c r="U417" i="10"/>
  <c r="Q417" i="10"/>
  <c r="P417" i="10"/>
  <c r="Y417" i="10" s="1"/>
  <c r="AH417" i="10" s="1"/>
  <c r="I417" i="10"/>
  <c r="K417" i="10" s="1"/>
  <c r="M417" i="10" s="1"/>
  <c r="N417" i="10" s="1"/>
  <c r="U416" i="10"/>
  <c r="AD416" i="10" s="1"/>
  <c r="AM416" i="10" s="1"/>
  <c r="Q416" i="10"/>
  <c r="P416" i="10"/>
  <c r="Y416" i="10" s="1"/>
  <c r="AH416" i="10" s="1"/>
  <c r="I416" i="10"/>
  <c r="K416" i="10" s="1"/>
  <c r="M416" i="10" s="1"/>
  <c r="N416" i="10" s="1"/>
  <c r="U415" i="10"/>
  <c r="AD415" i="10" s="1"/>
  <c r="AM415" i="10" s="1"/>
  <c r="Q415" i="10"/>
  <c r="P415" i="10"/>
  <c r="Y415" i="10" s="1"/>
  <c r="I415" i="10"/>
  <c r="K415" i="10" s="1"/>
  <c r="M415" i="10" s="1"/>
  <c r="N415" i="10" s="1"/>
  <c r="U414" i="10"/>
  <c r="AD414" i="10" s="1"/>
  <c r="Q414" i="10"/>
  <c r="P414" i="10"/>
  <c r="Y414" i="10" s="1"/>
  <c r="AH414" i="10" s="1"/>
  <c r="I414" i="10"/>
  <c r="K414" i="10" s="1"/>
  <c r="M414" i="10" s="1"/>
  <c r="N414" i="10" s="1"/>
  <c r="U413" i="10"/>
  <c r="AD413" i="10" s="1"/>
  <c r="Q413" i="10"/>
  <c r="Z413" i="10" s="1"/>
  <c r="AI413" i="10" s="1"/>
  <c r="P413" i="10"/>
  <c r="I413" i="10"/>
  <c r="K413" i="10" s="1"/>
  <c r="M413" i="10" s="1"/>
  <c r="N413" i="10" s="1"/>
  <c r="U412" i="10"/>
  <c r="AD412" i="10" s="1"/>
  <c r="AM412" i="10" s="1"/>
  <c r="Q412" i="10"/>
  <c r="P412" i="10"/>
  <c r="Y412" i="10" s="1"/>
  <c r="AH412" i="10" s="1"/>
  <c r="I412" i="10"/>
  <c r="K412" i="10" s="1"/>
  <c r="M412" i="10" s="1"/>
  <c r="N412" i="10" s="1"/>
  <c r="U410" i="10"/>
  <c r="AD410" i="10" s="1"/>
  <c r="AM410" i="10" s="1"/>
  <c r="Q410" i="10"/>
  <c r="P410" i="10"/>
  <c r="Y410" i="10" s="1"/>
  <c r="AH410" i="10" s="1"/>
  <c r="I410" i="10"/>
  <c r="K410" i="10" s="1"/>
  <c r="M410" i="10" s="1"/>
  <c r="N410" i="10" s="1"/>
  <c r="U409" i="10"/>
  <c r="AD409" i="10" s="1"/>
  <c r="AM409" i="10" s="1"/>
  <c r="Q409" i="10"/>
  <c r="P409" i="10"/>
  <c r="Y409" i="10" s="1"/>
  <c r="AH409" i="10" s="1"/>
  <c r="I409" i="10"/>
  <c r="K409" i="10" s="1"/>
  <c r="M409" i="10" s="1"/>
  <c r="N409" i="10" s="1"/>
  <c r="U408" i="10"/>
  <c r="AD408" i="10" s="1"/>
  <c r="AM408" i="10" s="1"/>
  <c r="Q408" i="10"/>
  <c r="P408" i="10"/>
  <c r="Y408" i="10" s="1"/>
  <c r="AH408" i="10" s="1"/>
  <c r="I408" i="10"/>
  <c r="K408" i="10" s="1"/>
  <c r="M408" i="10" s="1"/>
  <c r="N408" i="10" s="1"/>
  <c r="U407" i="10"/>
  <c r="AD407" i="10" s="1"/>
  <c r="Q407" i="10"/>
  <c r="P407" i="10"/>
  <c r="Y407" i="10" s="1"/>
  <c r="AH407" i="10" s="1"/>
  <c r="I407" i="10"/>
  <c r="K407" i="10" s="1"/>
  <c r="M407" i="10" s="1"/>
  <c r="N407" i="10" s="1"/>
  <c r="U406" i="10"/>
  <c r="AD406" i="10" s="1"/>
  <c r="AM406" i="10" s="1"/>
  <c r="Q406" i="10"/>
  <c r="P406" i="10"/>
  <c r="Y406" i="10" s="1"/>
  <c r="AH406" i="10" s="1"/>
  <c r="I406" i="10"/>
  <c r="K406" i="10" s="1"/>
  <c r="M406" i="10" s="1"/>
  <c r="N406" i="10" s="1"/>
  <c r="U405" i="10"/>
  <c r="AD405" i="10" s="1"/>
  <c r="AM405" i="10" s="1"/>
  <c r="Q405" i="10"/>
  <c r="P405" i="10"/>
  <c r="Y405" i="10" s="1"/>
  <c r="AH405" i="10" s="1"/>
  <c r="I405" i="10"/>
  <c r="K405" i="10" s="1"/>
  <c r="M405" i="10" s="1"/>
  <c r="N405" i="10" s="1"/>
  <c r="U404" i="10"/>
  <c r="AD404" i="10" s="1"/>
  <c r="AM404" i="10" s="1"/>
  <c r="Q404" i="10"/>
  <c r="P404" i="10"/>
  <c r="Y404" i="10" s="1"/>
  <c r="AH404" i="10" s="1"/>
  <c r="I404" i="10"/>
  <c r="K404" i="10" s="1"/>
  <c r="M404" i="10" s="1"/>
  <c r="N404" i="10" s="1"/>
  <c r="U403" i="10"/>
  <c r="AD403" i="10" s="1"/>
  <c r="AM403" i="10" s="1"/>
  <c r="Q403" i="10"/>
  <c r="P403" i="10"/>
  <c r="Y403" i="10" s="1"/>
  <c r="AH403" i="10" s="1"/>
  <c r="I403" i="10"/>
  <c r="K403" i="10" s="1"/>
  <c r="M403" i="10" s="1"/>
  <c r="N403" i="10" s="1"/>
  <c r="U402" i="10"/>
  <c r="AD402" i="10" s="1"/>
  <c r="AM402" i="10" s="1"/>
  <c r="Q402" i="10"/>
  <c r="P402" i="10"/>
  <c r="Y402" i="10" s="1"/>
  <c r="AH402" i="10" s="1"/>
  <c r="I402" i="10"/>
  <c r="K402" i="10" s="1"/>
  <c r="M402" i="10" s="1"/>
  <c r="N402" i="10" s="1"/>
  <c r="U401" i="10"/>
  <c r="AD401" i="10" s="1"/>
  <c r="AM401" i="10" s="1"/>
  <c r="Q401" i="10"/>
  <c r="P401" i="10"/>
  <c r="Y401" i="10" s="1"/>
  <c r="AH401" i="10" s="1"/>
  <c r="I401" i="10"/>
  <c r="K401" i="10" s="1"/>
  <c r="M401" i="10" s="1"/>
  <c r="N401" i="10" s="1"/>
  <c r="U400" i="10"/>
  <c r="AD400" i="10" s="1"/>
  <c r="AM400" i="10" s="1"/>
  <c r="Q400" i="10"/>
  <c r="P400" i="10"/>
  <c r="Y400" i="10" s="1"/>
  <c r="AH400" i="10" s="1"/>
  <c r="I400" i="10"/>
  <c r="K400" i="10" s="1"/>
  <c r="M400" i="10" s="1"/>
  <c r="N400" i="10" s="1"/>
  <c r="U395" i="10"/>
  <c r="AD395" i="10" s="1"/>
  <c r="AM395" i="10" s="1"/>
  <c r="Q395" i="10"/>
  <c r="P395" i="10"/>
  <c r="Y395" i="10" s="1"/>
  <c r="I395" i="10"/>
  <c r="K395" i="10" s="1"/>
  <c r="M395" i="10" s="1"/>
  <c r="N395" i="10" s="1"/>
  <c r="U394" i="10"/>
  <c r="AD394" i="10" s="1"/>
  <c r="Q394" i="10"/>
  <c r="P394" i="10"/>
  <c r="I394" i="10"/>
  <c r="K394" i="10" s="1"/>
  <c r="M394" i="10" s="1"/>
  <c r="N394" i="10" s="1"/>
  <c r="U393" i="10"/>
  <c r="Q393" i="10"/>
  <c r="P393" i="10"/>
  <c r="Y393" i="10" s="1"/>
  <c r="AH393" i="10" s="1"/>
  <c r="I393" i="10"/>
  <c r="K393" i="10" s="1"/>
  <c r="M393" i="10" s="1"/>
  <c r="N393" i="10" s="1"/>
  <c r="U392" i="10"/>
  <c r="AD392" i="10" s="1"/>
  <c r="AM392" i="10" s="1"/>
  <c r="Q392" i="10"/>
  <c r="P392" i="10"/>
  <c r="Y392" i="10" s="1"/>
  <c r="AH392" i="10" s="1"/>
  <c r="I392" i="10"/>
  <c r="K392" i="10" s="1"/>
  <c r="M392" i="10" s="1"/>
  <c r="N392" i="10" s="1"/>
  <c r="U391" i="10"/>
  <c r="AD391" i="10" s="1"/>
  <c r="Q391" i="10"/>
  <c r="P391" i="10"/>
  <c r="I391" i="10"/>
  <c r="K391" i="10" s="1"/>
  <c r="M391" i="10" s="1"/>
  <c r="N391" i="10" s="1"/>
  <c r="U390" i="10"/>
  <c r="AD390" i="10" s="1"/>
  <c r="Q390" i="10"/>
  <c r="P390" i="10"/>
  <c r="Y390" i="10" s="1"/>
  <c r="AH390" i="10" s="1"/>
  <c r="I390" i="10"/>
  <c r="K390" i="10" s="1"/>
  <c r="M390" i="10" s="1"/>
  <c r="N390" i="10" s="1"/>
  <c r="U389" i="10"/>
  <c r="AD389" i="10" s="1"/>
  <c r="AM389" i="10" s="1"/>
  <c r="Q389" i="10"/>
  <c r="P389" i="10"/>
  <c r="Y389" i="10" s="1"/>
  <c r="AH389" i="10" s="1"/>
  <c r="I389" i="10"/>
  <c r="K389" i="10" s="1"/>
  <c r="M389" i="10" s="1"/>
  <c r="N389" i="10" s="1"/>
  <c r="U388" i="10"/>
  <c r="AD388" i="10" s="1"/>
  <c r="Q388" i="10"/>
  <c r="P388" i="10"/>
  <c r="Y388" i="10" s="1"/>
  <c r="AH388" i="10" s="1"/>
  <c r="I388" i="10"/>
  <c r="K388" i="10" s="1"/>
  <c r="M388" i="10" s="1"/>
  <c r="N388" i="10" s="1"/>
  <c r="U387" i="10"/>
  <c r="AD387" i="10" s="1"/>
  <c r="Q387" i="10"/>
  <c r="P387" i="10"/>
  <c r="Y387" i="10" s="1"/>
  <c r="AH387" i="10" s="1"/>
  <c r="I387" i="10"/>
  <c r="K387" i="10" s="1"/>
  <c r="M387" i="10" s="1"/>
  <c r="N387" i="10" s="1"/>
  <c r="U386" i="10"/>
  <c r="AD386" i="10" s="1"/>
  <c r="AM386" i="10" s="1"/>
  <c r="Q386" i="10"/>
  <c r="Z386" i="10" s="1"/>
  <c r="P386" i="10"/>
  <c r="Y386" i="10" s="1"/>
  <c r="AH386" i="10" s="1"/>
  <c r="I386" i="10"/>
  <c r="K386" i="10" s="1"/>
  <c r="M386" i="10" s="1"/>
  <c r="N386" i="10" s="1"/>
  <c r="U385" i="10"/>
  <c r="AD385" i="10" s="1"/>
  <c r="Q385" i="10"/>
  <c r="P385" i="10"/>
  <c r="I385" i="10"/>
  <c r="K385" i="10" s="1"/>
  <c r="M385" i="10" s="1"/>
  <c r="N385" i="10" s="1"/>
  <c r="U384" i="10"/>
  <c r="AD384" i="10" s="1"/>
  <c r="Q384" i="10"/>
  <c r="P384" i="10"/>
  <c r="Y384" i="10" s="1"/>
  <c r="AH384" i="10" s="1"/>
  <c r="I384" i="10"/>
  <c r="K384" i="10" s="1"/>
  <c r="M384" i="10" s="1"/>
  <c r="N384" i="10" s="1"/>
  <c r="U383" i="10"/>
  <c r="AD383" i="10" s="1"/>
  <c r="AM383" i="10" s="1"/>
  <c r="Q383" i="10"/>
  <c r="P383" i="10"/>
  <c r="Y383" i="10" s="1"/>
  <c r="AH383" i="10" s="1"/>
  <c r="I383" i="10"/>
  <c r="K383" i="10" s="1"/>
  <c r="M383" i="10" s="1"/>
  <c r="N383" i="10" s="1"/>
  <c r="U382" i="10"/>
  <c r="AD382" i="10" s="1"/>
  <c r="Q382" i="10"/>
  <c r="Z382" i="10" s="1"/>
  <c r="P382" i="10"/>
  <c r="Y382" i="10" s="1"/>
  <c r="AH382" i="10" s="1"/>
  <c r="I382" i="10"/>
  <c r="K382" i="10" s="1"/>
  <c r="M382" i="10" s="1"/>
  <c r="N382" i="10" s="1"/>
  <c r="U381" i="10"/>
  <c r="Q381" i="10"/>
  <c r="P381" i="10"/>
  <c r="Y381" i="10" s="1"/>
  <c r="AH381" i="10" s="1"/>
  <c r="I381" i="10"/>
  <c r="K381" i="10" s="1"/>
  <c r="M381" i="10" s="1"/>
  <c r="N381" i="10" s="1"/>
  <c r="U378" i="10"/>
  <c r="AD378" i="10" s="1"/>
  <c r="AM378" i="10" s="1"/>
  <c r="Q378" i="10"/>
  <c r="Z378" i="10" s="1"/>
  <c r="P378" i="10"/>
  <c r="Y378" i="10" s="1"/>
  <c r="AH378" i="10" s="1"/>
  <c r="I378" i="10"/>
  <c r="K378" i="10" s="1"/>
  <c r="M378" i="10" s="1"/>
  <c r="N378" i="10" s="1"/>
  <c r="U377" i="10"/>
  <c r="Q377" i="10"/>
  <c r="P377" i="10"/>
  <c r="Y377" i="10" s="1"/>
  <c r="AH377" i="10" s="1"/>
  <c r="I377" i="10"/>
  <c r="K377" i="10" s="1"/>
  <c r="M377" i="10" s="1"/>
  <c r="N377" i="10" s="1"/>
  <c r="U376" i="10"/>
  <c r="Q376" i="10"/>
  <c r="P376" i="10"/>
  <c r="I376" i="10"/>
  <c r="K376" i="10" s="1"/>
  <c r="M376" i="10" s="1"/>
  <c r="N376" i="10" s="1"/>
  <c r="U375" i="10"/>
  <c r="AD375" i="10" s="1"/>
  <c r="Q375" i="10"/>
  <c r="P375" i="10"/>
  <c r="Y375" i="10" s="1"/>
  <c r="AH375" i="10" s="1"/>
  <c r="I375" i="10"/>
  <c r="K375" i="10" s="1"/>
  <c r="M375" i="10" s="1"/>
  <c r="N375" i="10" s="1"/>
  <c r="U374" i="10"/>
  <c r="Q374" i="10"/>
  <c r="P374" i="10"/>
  <c r="Y374" i="10" s="1"/>
  <c r="AH374" i="10" s="1"/>
  <c r="I374" i="10"/>
  <c r="K374" i="10" s="1"/>
  <c r="M374" i="10" s="1"/>
  <c r="N374" i="10" s="1"/>
  <c r="U367" i="10"/>
  <c r="Q367" i="10"/>
  <c r="P367" i="10"/>
  <c r="I367" i="10"/>
  <c r="K367" i="10" s="1"/>
  <c r="M367" i="10" s="1"/>
  <c r="N367" i="10" s="1"/>
  <c r="U366" i="10"/>
  <c r="AD366" i="10" s="1"/>
  <c r="Q366" i="10"/>
  <c r="P366" i="10"/>
  <c r="Y366" i="10" s="1"/>
  <c r="AH366" i="10" s="1"/>
  <c r="I366" i="10"/>
  <c r="K366" i="10" s="1"/>
  <c r="M366" i="10" s="1"/>
  <c r="N366" i="10" s="1"/>
  <c r="U365" i="10"/>
  <c r="Q365" i="10"/>
  <c r="P365" i="10"/>
  <c r="Y365" i="10" s="1"/>
  <c r="AH365" i="10" s="1"/>
  <c r="I365" i="10"/>
  <c r="K365" i="10" s="1"/>
  <c r="M365" i="10" s="1"/>
  <c r="N365" i="10" s="1"/>
  <c r="U364" i="10"/>
  <c r="Q364" i="10"/>
  <c r="P364" i="10"/>
  <c r="Y364" i="10" s="1"/>
  <c r="AH364" i="10" s="1"/>
  <c r="I364" i="10"/>
  <c r="K364" i="10" s="1"/>
  <c r="M364" i="10" s="1"/>
  <c r="N364" i="10" s="1"/>
  <c r="U363" i="10"/>
  <c r="AD363" i="10" s="1"/>
  <c r="Q363" i="10"/>
  <c r="P363" i="10"/>
  <c r="Y363" i="10" s="1"/>
  <c r="AH363" i="10" s="1"/>
  <c r="I363" i="10"/>
  <c r="K363" i="10" s="1"/>
  <c r="M363" i="10" s="1"/>
  <c r="N363" i="10" s="1"/>
  <c r="U362" i="10"/>
  <c r="Q362" i="10"/>
  <c r="P362" i="10"/>
  <c r="Y362" i="10" s="1"/>
  <c r="AH362" i="10" s="1"/>
  <c r="I362" i="10"/>
  <c r="K362" i="10" s="1"/>
  <c r="M362" i="10" s="1"/>
  <c r="N362" i="10" s="1"/>
  <c r="U361" i="10"/>
  <c r="Q361" i="10"/>
  <c r="Z361" i="10" s="1"/>
  <c r="P361" i="10"/>
  <c r="Y361" i="10" s="1"/>
  <c r="AH361" i="10" s="1"/>
  <c r="I361" i="10"/>
  <c r="K361" i="10" s="1"/>
  <c r="M361" i="10" s="1"/>
  <c r="N361" i="10" s="1"/>
  <c r="U360" i="10"/>
  <c r="AD360" i="10" s="1"/>
  <c r="Q360" i="10"/>
  <c r="P360" i="10"/>
  <c r="Y360" i="10" s="1"/>
  <c r="AH360" i="10" s="1"/>
  <c r="I360" i="10"/>
  <c r="K360" i="10" s="1"/>
  <c r="M360" i="10" s="1"/>
  <c r="N360" i="10" s="1"/>
  <c r="U359" i="10"/>
  <c r="Q359" i="10"/>
  <c r="P359" i="10"/>
  <c r="Y359" i="10" s="1"/>
  <c r="AH359" i="10" s="1"/>
  <c r="I359" i="10"/>
  <c r="K359" i="10" s="1"/>
  <c r="M359" i="10" s="1"/>
  <c r="N359" i="10" s="1"/>
  <c r="U358" i="10"/>
  <c r="Q358" i="10"/>
  <c r="P358" i="10"/>
  <c r="Y358" i="10" s="1"/>
  <c r="AH358" i="10" s="1"/>
  <c r="I358" i="10"/>
  <c r="K358" i="10" s="1"/>
  <c r="M358" i="10" s="1"/>
  <c r="N358" i="10" s="1"/>
  <c r="U357" i="10"/>
  <c r="AD357" i="10" s="1"/>
  <c r="Q357" i="10"/>
  <c r="P357" i="10"/>
  <c r="Y357" i="10" s="1"/>
  <c r="AH357" i="10" s="1"/>
  <c r="I357" i="10"/>
  <c r="K357" i="10" s="1"/>
  <c r="M357" i="10" s="1"/>
  <c r="N357" i="10" s="1"/>
  <c r="U356" i="10"/>
  <c r="AD356" i="10" s="1"/>
  <c r="Q356" i="10"/>
  <c r="P356" i="10"/>
  <c r="Y356" i="10" s="1"/>
  <c r="AH356" i="10" s="1"/>
  <c r="I356" i="10"/>
  <c r="K356" i="10" s="1"/>
  <c r="M356" i="10" s="1"/>
  <c r="N356" i="10" s="1"/>
  <c r="U355" i="10"/>
  <c r="Q355" i="10"/>
  <c r="P355" i="10"/>
  <c r="I355" i="10"/>
  <c r="K355" i="10" s="1"/>
  <c r="M355" i="10" s="1"/>
  <c r="N355" i="10" s="1"/>
  <c r="U354" i="10"/>
  <c r="AD354" i="10" s="1"/>
  <c r="AM354" i="10" s="1"/>
  <c r="Q354" i="10"/>
  <c r="P354" i="10"/>
  <c r="Y354" i="10" s="1"/>
  <c r="AH354" i="10" s="1"/>
  <c r="I354" i="10"/>
  <c r="K354" i="10" s="1"/>
  <c r="M354" i="10" s="1"/>
  <c r="N354" i="10" s="1"/>
  <c r="U353" i="10"/>
  <c r="AD353" i="10" s="1"/>
  <c r="Q353" i="10"/>
  <c r="P353" i="10"/>
  <c r="Y353" i="10" s="1"/>
  <c r="AH353" i="10" s="1"/>
  <c r="I353" i="10"/>
  <c r="K353" i="10" s="1"/>
  <c r="M353" i="10" s="1"/>
  <c r="N353" i="10" s="1"/>
  <c r="U352" i="10"/>
  <c r="Q352" i="10"/>
  <c r="Z352" i="10" s="1"/>
  <c r="AI352" i="10" s="1"/>
  <c r="P352" i="10"/>
  <c r="Y352" i="10" s="1"/>
  <c r="AH352" i="10" s="1"/>
  <c r="I352" i="10"/>
  <c r="K352" i="10" s="1"/>
  <c r="M352" i="10" s="1"/>
  <c r="N352" i="10" s="1"/>
  <c r="U351" i="10"/>
  <c r="AD351" i="10" s="1"/>
  <c r="AM351" i="10" s="1"/>
  <c r="Q351" i="10"/>
  <c r="P351" i="10"/>
  <c r="I351" i="10"/>
  <c r="K351" i="10" s="1"/>
  <c r="M351" i="10" s="1"/>
  <c r="N351" i="10" s="1"/>
  <c r="U350" i="10"/>
  <c r="AD350" i="10" s="1"/>
  <c r="Q350" i="10"/>
  <c r="P350" i="10"/>
  <c r="Y350" i="10" s="1"/>
  <c r="AH350" i="10" s="1"/>
  <c r="I350" i="10"/>
  <c r="K350" i="10" s="1"/>
  <c r="M350" i="10" s="1"/>
  <c r="N350" i="10" s="1"/>
  <c r="U345" i="10"/>
  <c r="Q345" i="10"/>
  <c r="P345" i="10"/>
  <c r="I345" i="10"/>
  <c r="K345" i="10" s="1"/>
  <c r="M345" i="10" s="1"/>
  <c r="N345" i="10" s="1"/>
  <c r="U344" i="10"/>
  <c r="AD344" i="10" s="1"/>
  <c r="AM344" i="10" s="1"/>
  <c r="Q344" i="10"/>
  <c r="Z344" i="10" s="1"/>
  <c r="P344" i="10"/>
  <c r="Y344" i="10" s="1"/>
  <c r="AH344" i="10" s="1"/>
  <c r="I344" i="10"/>
  <c r="K344" i="10" s="1"/>
  <c r="M344" i="10" s="1"/>
  <c r="N344" i="10" s="1"/>
  <c r="U343" i="10"/>
  <c r="AD343" i="10" s="1"/>
  <c r="Q343" i="10"/>
  <c r="P343" i="10"/>
  <c r="Y343" i="10" s="1"/>
  <c r="AH343" i="10" s="1"/>
  <c r="I343" i="10"/>
  <c r="K343" i="10" s="1"/>
  <c r="M343" i="10" s="1"/>
  <c r="N343" i="10" s="1"/>
  <c r="U342" i="10"/>
  <c r="Q342" i="10"/>
  <c r="Z342" i="10" s="1"/>
  <c r="AI342" i="10" s="1"/>
  <c r="P342" i="10"/>
  <c r="I342" i="10"/>
  <c r="K342" i="10" s="1"/>
  <c r="M342" i="10" s="1"/>
  <c r="N342" i="10" s="1"/>
  <c r="U341" i="10"/>
  <c r="AD341" i="10" s="1"/>
  <c r="Q341" i="10"/>
  <c r="P341" i="10"/>
  <c r="I341" i="10"/>
  <c r="K341" i="10" s="1"/>
  <c r="M341" i="10" s="1"/>
  <c r="N341" i="10" s="1"/>
  <c r="U340" i="10"/>
  <c r="AD340" i="10" s="1"/>
  <c r="Q340" i="10"/>
  <c r="P340" i="10"/>
  <c r="Y340" i="10" s="1"/>
  <c r="AH340" i="10" s="1"/>
  <c r="I340" i="10"/>
  <c r="K340" i="10" s="1"/>
  <c r="M340" i="10" s="1"/>
  <c r="N340" i="10" s="1"/>
  <c r="U339" i="10"/>
  <c r="Q339" i="10"/>
  <c r="P339" i="10"/>
  <c r="Y339" i="10" s="1"/>
  <c r="AH339" i="10" s="1"/>
  <c r="I339" i="10"/>
  <c r="K339" i="10" s="1"/>
  <c r="M339" i="10" s="1"/>
  <c r="N339" i="10" s="1"/>
  <c r="U338" i="10"/>
  <c r="AD338" i="10" s="1"/>
  <c r="AM338" i="10" s="1"/>
  <c r="Q338" i="10"/>
  <c r="P338" i="10"/>
  <c r="Y338" i="10" s="1"/>
  <c r="AH338" i="10" s="1"/>
  <c r="I338" i="10"/>
  <c r="K338" i="10" s="1"/>
  <c r="M338" i="10" s="1"/>
  <c r="N338" i="10" s="1"/>
  <c r="U337" i="10"/>
  <c r="AD337" i="10" s="1"/>
  <c r="Q337" i="10"/>
  <c r="P337" i="10"/>
  <c r="Y337" i="10" s="1"/>
  <c r="AH337" i="10" s="1"/>
  <c r="I337" i="10"/>
  <c r="K337" i="10" s="1"/>
  <c r="M337" i="10" s="1"/>
  <c r="N337" i="10" s="1"/>
  <c r="U336" i="10"/>
  <c r="Q336" i="10"/>
  <c r="P336" i="10"/>
  <c r="Y336" i="10" s="1"/>
  <c r="I336" i="10"/>
  <c r="K336" i="10" s="1"/>
  <c r="M336" i="10" s="1"/>
  <c r="N336" i="10" s="1"/>
  <c r="U335" i="10"/>
  <c r="AD335" i="10" s="1"/>
  <c r="Q335" i="10"/>
  <c r="P335" i="10"/>
  <c r="Y335" i="10" s="1"/>
  <c r="AH335" i="10" s="1"/>
  <c r="I335" i="10"/>
  <c r="K335" i="10" s="1"/>
  <c r="M335" i="10" s="1"/>
  <c r="N335" i="10" s="1"/>
  <c r="U334" i="10"/>
  <c r="AD334" i="10" s="1"/>
  <c r="Q334" i="10"/>
  <c r="P334" i="10"/>
  <c r="Y334" i="10" s="1"/>
  <c r="AH334" i="10" s="1"/>
  <c r="I334" i="10"/>
  <c r="K334" i="10" s="1"/>
  <c r="M334" i="10" s="1"/>
  <c r="N334" i="10" s="1"/>
  <c r="U333" i="10"/>
  <c r="Q333" i="10"/>
  <c r="P333" i="10"/>
  <c r="I333" i="10"/>
  <c r="K333" i="10" s="1"/>
  <c r="M333" i="10" s="1"/>
  <c r="N333" i="10" s="1"/>
  <c r="U332" i="10"/>
  <c r="AD332" i="10" s="1"/>
  <c r="AM332" i="10" s="1"/>
  <c r="Q332" i="10"/>
  <c r="P332" i="10"/>
  <c r="Y332" i="10" s="1"/>
  <c r="AH332" i="10" s="1"/>
  <c r="I332" i="10"/>
  <c r="K332" i="10" s="1"/>
  <c r="M332" i="10" s="1"/>
  <c r="N332" i="10" s="1"/>
  <c r="U331" i="10"/>
  <c r="AD331" i="10" s="1"/>
  <c r="Q331" i="10"/>
  <c r="P331" i="10"/>
  <c r="Y331" i="10" s="1"/>
  <c r="AH331" i="10" s="1"/>
  <c r="I331" i="10"/>
  <c r="K331" i="10" s="1"/>
  <c r="M331" i="10" s="1"/>
  <c r="N331" i="10" s="1"/>
  <c r="U329" i="10"/>
  <c r="Q329" i="10"/>
  <c r="P329" i="10"/>
  <c r="Y329" i="10" s="1"/>
  <c r="AH329" i="10" s="1"/>
  <c r="I329" i="10"/>
  <c r="K329" i="10" s="1"/>
  <c r="M329" i="10" s="1"/>
  <c r="N329" i="10" s="1"/>
  <c r="U328" i="10"/>
  <c r="AD328" i="10" s="1"/>
  <c r="AM328" i="10" s="1"/>
  <c r="Q328" i="10"/>
  <c r="P328" i="10"/>
  <c r="Y328" i="10" s="1"/>
  <c r="AH328" i="10" s="1"/>
  <c r="I328" i="10"/>
  <c r="K328" i="10" s="1"/>
  <c r="M328" i="10" s="1"/>
  <c r="N328" i="10" s="1"/>
  <c r="U327" i="10"/>
  <c r="Q327" i="10"/>
  <c r="P327" i="10"/>
  <c r="Y327" i="10" s="1"/>
  <c r="AH327" i="10" s="1"/>
  <c r="I327" i="10"/>
  <c r="K327" i="10" s="1"/>
  <c r="M327" i="10" s="1"/>
  <c r="N327" i="10" s="1"/>
  <c r="U326" i="10"/>
  <c r="AD326" i="10" s="1"/>
  <c r="AM326" i="10" s="1"/>
  <c r="Q326" i="10"/>
  <c r="P326" i="10"/>
  <c r="Y326" i="10" s="1"/>
  <c r="AH326" i="10" s="1"/>
  <c r="I326" i="10"/>
  <c r="K326" i="10" s="1"/>
  <c r="M326" i="10" s="1"/>
  <c r="N326" i="10" s="1"/>
  <c r="U325" i="10"/>
  <c r="AD325" i="10" s="1"/>
  <c r="AM325" i="10" s="1"/>
  <c r="Q325" i="10"/>
  <c r="Z325" i="10" s="1"/>
  <c r="AI325" i="10" s="1"/>
  <c r="P325" i="10"/>
  <c r="Y325" i="10" s="1"/>
  <c r="AH325" i="10" s="1"/>
  <c r="I325" i="10"/>
  <c r="K325" i="10" s="1"/>
  <c r="M325" i="10" s="1"/>
  <c r="N325" i="10" s="1"/>
  <c r="U324" i="10"/>
  <c r="AD324" i="10" s="1"/>
  <c r="Q324" i="10"/>
  <c r="P324" i="10"/>
  <c r="Y324" i="10" s="1"/>
  <c r="AH324" i="10" s="1"/>
  <c r="I324" i="10"/>
  <c r="K324" i="10" s="1"/>
  <c r="M324" i="10" s="1"/>
  <c r="N324" i="10" s="1"/>
  <c r="U315" i="10"/>
  <c r="AD315" i="10" s="1"/>
  <c r="AM315" i="10" s="1"/>
  <c r="Q315" i="10"/>
  <c r="P315" i="10"/>
  <c r="Y315" i="10" s="1"/>
  <c r="I315" i="10"/>
  <c r="K315" i="10" s="1"/>
  <c r="M315" i="10" s="1"/>
  <c r="N315" i="10" s="1"/>
  <c r="U314" i="10"/>
  <c r="Q314" i="10"/>
  <c r="P314" i="10"/>
  <c r="I314" i="10"/>
  <c r="K314" i="10" s="1"/>
  <c r="M314" i="10" s="1"/>
  <c r="N314" i="10" s="1"/>
  <c r="U313" i="10"/>
  <c r="AD313" i="10" s="1"/>
  <c r="AM313" i="10" s="1"/>
  <c r="Q313" i="10"/>
  <c r="P313" i="10"/>
  <c r="Y313" i="10" s="1"/>
  <c r="AH313" i="10" s="1"/>
  <c r="I313" i="10"/>
  <c r="K313" i="10" s="1"/>
  <c r="M313" i="10" s="1"/>
  <c r="N313" i="10" s="1"/>
  <c r="U312" i="10"/>
  <c r="AD312" i="10" s="1"/>
  <c r="AM312" i="10" s="1"/>
  <c r="Q312" i="10"/>
  <c r="P312" i="10"/>
  <c r="Y312" i="10" s="1"/>
  <c r="AH312" i="10" s="1"/>
  <c r="I312" i="10"/>
  <c r="K312" i="10" s="1"/>
  <c r="M312" i="10" s="1"/>
  <c r="N312" i="10" s="1"/>
  <c r="U311" i="10"/>
  <c r="AD311" i="10" s="1"/>
  <c r="AM311" i="10" s="1"/>
  <c r="Q311" i="10"/>
  <c r="P311" i="10"/>
  <c r="Y311" i="10" s="1"/>
  <c r="AH311" i="10" s="1"/>
  <c r="I311" i="10"/>
  <c r="K311" i="10" s="1"/>
  <c r="M311" i="10" s="1"/>
  <c r="N311" i="10" s="1"/>
  <c r="U310" i="10"/>
  <c r="AD310" i="10" s="1"/>
  <c r="AM310" i="10" s="1"/>
  <c r="Q310" i="10"/>
  <c r="P310" i="10"/>
  <c r="Y310" i="10" s="1"/>
  <c r="AH310" i="10" s="1"/>
  <c r="I310" i="10"/>
  <c r="K310" i="10" s="1"/>
  <c r="M310" i="10" s="1"/>
  <c r="N310" i="10" s="1"/>
  <c r="U309" i="10"/>
  <c r="AD309" i="10" s="1"/>
  <c r="AM309" i="10" s="1"/>
  <c r="Q309" i="10"/>
  <c r="P309" i="10"/>
  <c r="Y309" i="10" s="1"/>
  <c r="AH309" i="10" s="1"/>
  <c r="I309" i="10"/>
  <c r="K309" i="10" s="1"/>
  <c r="M309" i="10" s="1"/>
  <c r="N309" i="10" s="1"/>
  <c r="U308" i="10"/>
  <c r="AD308" i="10" s="1"/>
  <c r="AM308" i="10" s="1"/>
  <c r="Q308" i="10"/>
  <c r="P308" i="10"/>
  <c r="Y308" i="10" s="1"/>
  <c r="AH308" i="10" s="1"/>
  <c r="I308" i="10"/>
  <c r="K308" i="10" s="1"/>
  <c r="M308" i="10" s="1"/>
  <c r="N308" i="10" s="1"/>
  <c r="U307" i="10"/>
  <c r="AD307" i="10" s="1"/>
  <c r="AM307" i="10" s="1"/>
  <c r="Q307" i="10"/>
  <c r="P307" i="10"/>
  <c r="Y307" i="10" s="1"/>
  <c r="AH307" i="10" s="1"/>
  <c r="I307" i="10"/>
  <c r="K307" i="10" s="1"/>
  <c r="M307" i="10" s="1"/>
  <c r="N307" i="10" s="1"/>
  <c r="U306" i="10"/>
  <c r="AD306" i="10" s="1"/>
  <c r="AM306" i="10" s="1"/>
  <c r="Q306" i="10"/>
  <c r="P306" i="10"/>
  <c r="Y306" i="10" s="1"/>
  <c r="AH306" i="10" s="1"/>
  <c r="I306" i="10"/>
  <c r="K306" i="10" s="1"/>
  <c r="M306" i="10" s="1"/>
  <c r="N306" i="10" s="1"/>
  <c r="U305" i="10"/>
  <c r="Q305" i="10"/>
  <c r="P305" i="10"/>
  <c r="Y305" i="10" s="1"/>
  <c r="AH305" i="10" s="1"/>
  <c r="I305" i="10"/>
  <c r="K305" i="10" s="1"/>
  <c r="M305" i="10" s="1"/>
  <c r="N305" i="10" s="1"/>
  <c r="U304" i="10"/>
  <c r="AD304" i="10" s="1"/>
  <c r="AM304" i="10" s="1"/>
  <c r="Q304" i="10"/>
  <c r="P304" i="10"/>
  <c r="Y304" i="10" s="1"/>
  <c r="AH304" i="10" s="1"/>
  <c r="I304" i="10"/>
  <c r="K304" i="10" s="1"/>
  <c r="M304" i="10" s="1"/>
  <c r="N304" i="10" s="1"/>
  <c r="U303" i="10"/>
  <c r="AD303" i="10" s="1"/>
  <c r="AM303" i="10" s="1"/>
  <c r="Q303" i="10"/>
  <c r="Z303" i="10" s="1"/>
  <c r="P303" i="10"/>
  <c r="Y303" i="10" s="1"/>
  <c r="AH303" i="10" s="1"/>
  <c r="I303" i="10"/>
  <c r="K303" i="10" s="1"/>
  <c r="M303" i="10" s="1"/>
  <c r="N303" i="10" s="1"/>
  <c r="U302" i="10"/>
  <c r="AD302" i="10" s="1"/>
  <c r="AM302" i="10" s="1"/>
  <c r="Q302" i="10"/>
  <c r="P302" i="10"/>
  <c r="Y302" i="10" s="1"/>
  <c r="AH302" i="10" s="1"/>
  <c r="I302" i="10"/>
  <c r="K302" i="10" s="1"/>
  <c r="M302" i="10" s="1"/>
  <c r="N302" i="10" s="1"/>
  <c r="U301" i="10"/>
  <c r="AD301" i="10" s="1"/>
  <c r="AM301" i="10" s="1"/>
  <c r="Q301" i="10"/>
  <c r="P301" i="10"/>
  <c r="Y301" i="10" s="1"/>
  <c r="AH301" i="10" s="1"/>
  <c r="I301" i="10"/>
  <c r="K301" i="10" s="1"/>
  <c r="M301" i="10" s="1"/>
  <c r="N301" i="10" s="1"/>
  <c r="U300" i="10"/>
  <c r="AD300" i="10" s="1"/>
  <c r="AM300" i="10" s="1"/>
  <c r="Q300" i="10"/>
  <c r="P300" i="10"/>
  <c r="Y300" i="10" s="1"/>
  <c r="AH300" i="10" s="1"/>
  <c r="I300" i="10"/>
  <c r="K300" i="10" s="1"/>
  <c r="M300" i="10" s="1"/>
  <c r="N300" i="10" s="1"/>
  <c r="U293" i="10"/>
  <c r="AD293" i="10" s="1"/>
  <c r="AM293" i="10" s="1"/>
  <c r="Q293" i="10"/>
  <c r="P293" i="10"/>
  <c r="Y293" i="10" s="1"/>
  <c r="AH293" i="10" s="1"/>
  <c r="I293" i="10"/>
  <c r="K293" i="10" s="1"/>
  <c r="M293" i="10" s="1"/>
  <c r="N293" i="10" s="1"/>
  <c r="U292" i="10"/>
  <c r="AD292" i="10" s="1"/>
  <c r="AM292" i="10" s="1"/>
  <c r="Q292" i="10"/>
  <c r="P292" i="10"/>
  <c r="Y292" i="10" s="1"/>
  <c r="AH292" i="10" s="1"/>
  <c r="I292" i="10"/>
  <c r="K292" i="10" s="1"/>
  <c r="M292" i="10" s="1"/>
  <c r="N292" i="10" s="1"/>
  <c r="U291" i="10"/>
  <c r="AD291" i="10" s="1"/>
  <c r="AM291" i="10" s="1"/>
  <c r="Q291" i="10"/>
  <c r="P291" i="10"/>
  <c r="Y291" i="10" s="1"/>
  <c r="AH291" i="10" s="1"/>
  <c r="I291" i="10"/>
  <c r="K291" i="10" s="1"/>
  <c r="M291" i="10" s="1"/>
  <c r="N291" i="10" s="1"/>
  <c r="U290" i="10"/>
  <c r="AD290" i="10" s="1"/>
  <c r="AM290" i="10" s="1"/>
  <c r="Q290" i="10"/>
  <c r="P290" i="10"/>
  <c r="Y290" i="10" s="1"/>
  <c r="AH290" i="10" s="1"/>
  <c r="I290" i="10"/>
  <c r="K290" i="10" s="1"/>
  <c r="M290" i="10" s="1"/>
  <c r="N290" i="10" s="1"/>
  <c r="U289" i="10"/>
  <c r="AD289" i="10" s="1"/>
  <c r="AM289" i="10" s="1"/>
  <c r="Q289" i="10"/>
  <c r="P289" i="10"/>
  <c r="Y289" i="10" s="1"/>
  <c r="AH289" i="10" s="1"/>
  <c r="I289" i="10"/>
  <c r="K289" i="10" s="1"/>
  <c r="M289" i="10" s="1"/>
  <c r="N289" i="10" s="1"/>
  <c r="U288" i="10"/>
  <c r="AD288" i="10" s="1"/>
  <c r="AM288" i="10" s="1"/>
  <c r="Q288" i="10"/>
  <c r="P288" i="10"/>
  <c r="Y288" i="10" s="1"/>
  <c r="AH288" i="10" s="1"/>
  <c r="I288" i="10"/>
  <c r="K288" i="10" s="1"/>
  <c r="M288" i="10" s="1"/>
  <c r="N288" i="10" s="1"/>
  <c r="U287" i="10"/>
  <c r="AD287" i="10" s="1"/>
  <c r="AM287" i="10" s="1"/>
  <c r="Q287" i="10"/>
  <c r="P287" i="10"/>
  <c r="Y287" i="10" s="1"/>
  <c r="AH287" i="10" s="1"/>
  <c r="I287" i="10"/>
  <c r="K287" i="10" s="1"/>
  <c r="M287" i="10" s="1"/>
  <c r="N287" i="10" s="1"/>
  <c r="U286" i="10"/>
  <c r="AD286" i="10" s="1"/>
  <c r="AM286" i="10" s="1"/>
  <c r="Q286" i="10"/>
  <c r="Z286" i="10" s="1"/>
  <c r="AI286" i="10" s="1"/>
  <c r="P286" i="10"/>
  <c r="Y286" i="10" s="1"/>
  <c r="I286" i="10"/>
  <c r="K286" i="10" s="1"/>
  <c r="M286" i="10" s="1"/>
  <c r="N286" i="10" s="1"/>
  <c r="U285" i="10"/>
  <c r="AD285" i="10" s="1"/>
  <c r="AM285" i="10" s="1"/>
  <c r="Q285" i="10"/>
  <c r="P285" i="10"/>
  <c r="Y285" i="10" s="1"/>
  <c r="AH285" i="10" s="1"/>
  <c r="I285" i="10"/>
  <c r="K285" i="10" s="1"/>
  <c r="M285" i="10" s="1"/>
  <c r="N285" i="10" s="1"/>
  <c r="U284" i="10"/>
  <c r="AD284" i="10" s="1"/>
  <c r="AM284" i="10" s="1"/>
  <c r="Q284" i="10"/>
  <c r="P284" i="10"/>
  <c r="Y284" i="10" s="1"/>
  <c r="AH284" i="10" s="1"/>
  <c r="I284" i="10"/>
  <c r="K284" i="10" s="1"/>
  <c r="M284" i="10" s="1"/>
  <c r="N284" i="10" s="1"/>
  <c r="U283" i="10"/>
  <c r="AD283" i="10" s="1"/>
  <c r="AM283" i="10" s="1"/>
  <c r="Q283" i="10"/>
  <c r="Z283" i="10" s="1"/>
  <c r="AI283" i="10" s="1"/>
  <c r="P283" i="10"/>
  <c r="Y283" i="10" s="1"/>
  <c r="AH283" i="10" s="1"/>
  <c r="I283" i="10"/>
  <c r="K283" i="10" s="1"/>
  <c r="M283" i="10" s="1"/>
  <c r="N283" i="10" s="1"/>
  <c r="U282" i="10"/>
  <c r="AD282" i="10" s="1"/>
  <c r="AM282" i="10" s="1"/>
  <c r="Q282" i="10"/>
  <c r="P282" i="10"/>
  <c r="Y282" i="10" s="1"/>
  <c r="AH282" i="10" s="1"/>
  <c r="I282" i="10"/>
  <c r="K282" i="10" s="1"/>
  <c r="M282" i="10" s="1"/>
  <c r="N282" i="10" s="1"/>
  <c r="U281" i="10"/>
  <c r="AD281" i="10" s="1"/>
  <c r="AM281" i="10" s="1"/>
  <c r="Q281" i="10"/>
  <c r="P281" i="10"/>
  <c r="Y281" i="10" s="1"/>
  <c r="AH281" i="10" s="1"/>
  <c r="I281" i="10"/>
  <c r="K281" i="10" s="1"/>
  <c r="M281" i="10" s="1"/>
  <c r="N281" i="10" s="1"/>
  <c r="U279" i="10"/>
  <c r="AD279" i="10" s="1"/>
  <c r="AM279" i="10" s="1"/>
  <c r="Q279" i="10"/>
  <c r="Z279" i="10" s="1"/>
  <c r="AI279" i="10" s="1"/>
  <c r="P279" i="10"/>
  <c r="Y279" i="10" s="1"/>
  <c r="AH279" i="10" s="1"/>
  <c r="I279" i="10"/>
  <c r="K279" i="10" s="1"/>
  <c r="M279" i="10" s="1"/>
  <c r="N279" i="10" s="1"/>
  <c r="U278" i="10"/>
  <c r="AD278" i="10" s="1"/>
  <c r="AM278" i="10" s="1"/>
  <c r="Q278" i="10"/>
  <c r="Z278" i="10" s="1"/>
  <c r="AI278" i="10" s="1"/>
  <c r="P278" i="10"/>
  <c r="Y278" i="10" s="1"/>
  <c r="AH278" i="10" s="1"/>
  <c r="I278" i="10"/>
  <c r="K278" i="10" s="1"/>
  <c r="M278" i="10" s="1"/>
  <c r="N278" i="10" s="1"/>
  <c r="U277" i="10"/>
  <c r="AD277" i="10" s="1"/>
  <c r="AM277" i="10" s="1"/>
  <c r="Q277" i="10"/>
  <c r="P277" i="10"/>
  <c r="Y277" i="10" s="1"/>
  <c r="AH277" i="10" s="1"/>
  <c r="I277" i="10"/>
  <c r="K277" i="10" s="1"/>
  <c r="M277" i="10" s="1"/>
  <c r="N277" i="10" s="1"/>
  <c r="U276" i="10"/>
  <c r="AD276" i="10" s="1"/>
  <c r="AM276" i="10" s="1"/>
  <c r="Q276" i="10"/>
  <c r="Z276" i="10" s="1"/>
  <c r="P276" i="10"/>
  <c r="Y276" i="10" s="1"/>
  <c r="AH276" i="10" s="1"/>
  <c r="I276" i="10"/>
  <c r="K276" i="10" s="1"/>
  <c r="M276" i="10" s="1"/>
  <c r="N276" i="10" s="1"/>
  <c r="U275" i="10"/>
  <c r="AD275" i="10" s="1"/>
  <c r="AM275" i="10" s="1"/>
  <c r="Q275" i="10"/>
  <c r="P275" i="10"/>
  <c r="Y275" i="10" s="1"/>
  <c r="AH275" i="10" s="1"/>
  <c r="I275" i="10"/>
  <c r="K275" i="10" s="1"/>
  <c r="M275" i="10" s="1"/>
  <c r="N275" i="10" s="1"/>
  <c r="U274" i="10"/>
  <c r="AD274" i="10" s="1"/>
  <c r="AM274" i="10" s="1"/>
  <c r="Q274" i="10"/>
  <c r="P274" i="10"/>
  <c r="Y274" i="10" s="1"/>
  <c r="AH274" i="10" s="1"/>
  <c r="I274" i="10"/>
  <c r="K274" i="10" s="1"/>
  <c r="M274" i="10" s="1"/>
  <c r="N274" i="10" s="1"/>
  <c r="U269" i="10"/>
  <c r="AD269" i="10" s="1"/>
  <c r="AM269" i="10" s="1"/>
  <c r="Q269" i="10"/>
  <c r="P269" i="10"/>
  <c r="Y269" i="10" s="1"/>
  <c r="AH269" i="10" s="1"/>
  <c r="I269" i="10"/>
  <c r="K269" i="10" s="1"/>
  <c r="M269" i="10" s="1"/>
  <c r="N269" i="10" s="1"/>
  <c r="U268" i="10"/>
  <c r="AD268" i="10" s="1"/>
  <c r="AM268" i="10" s="1"/>
  <c r="Q268" i="10"/>
  <c r="P268" i="10"/>
  <c r="I268" i="10"/>
  <c r="K268" i="10" s="1"/>
  <c r="M268" i="10" s="1"/>
  <c r="N268" i="10" s="1"/>
  <c r="U267" i="10"/>
  <c r="AD267" i="10" s="1"/>
  <c r="AM267" i="10" s="1"/>
  <c r="Q267" i="10"/>
  <c r="P267" i="10"/>
  <c r="Y267" i="10" s="1"/>
  <c r="AH267" i="10" s="1"/>
  <c r="I267" i="10"/>
  <c r="K267" i="10" s="1"/>
  <c r="M267" i="10" s="1"/>
  <c r="N267" i="10" s="1"/>
  <c r="U266" i="10"/>
  <c r="AD266" i="10" s="1"/>
  <c r="AM266" i="10" s="1"/>
  <c r="Q266" i="10"/>
  <c r="Z266" i="10" s="1"/>
  <c r="P266" i="10"/>
  <c r="Y266" i="10" s="1"/>
  <c r="AH266" i="10" s="1"/>
  <c r="I266" i="10"/>
  <c r="K266" i="10" s="1"/>
  <c r="M266" i="10" s="1"/>
  <c r="N266" i="10" s="1"/>
  <c r="U265" i="10"/>
  <c r="AD265" i="10" s="1"/>
  <c r="AM265" i="10" s="1"/>
  <c r="Q265" i="10"/>
  <c r="Z265" i="10" s="1"/>
  <c r="AI265" i="10" s="1"/>
  <c r="P265" i="10"/>
  <c r="Y265" i="10" s="1"/>
  <c r="AH265" i="10" s="1"/>
  <c r="I265" i="10"/>
  <c r="K265" i="10" s="1"/>
  <c r="M265" i="10" s="1"/>
  <c r="N265" i="10" s="1"/>
  <c r="U264" i="10"/>
  <c r="AD264" i="10" s="1"/>
  <c r="AM264" i="10" s="1"/>
  <c r="Q264" i="10"/>
  <c r="P264" i="10"/>
  <c r="Y264" i="10" s="1"/>
  <c r="AH264" i="10" s="1"/>
  <c r="I264" i="10"/>
  <c r="K264" i="10" s="1"/>
  <c r="M264" i="10" s="1"/>
  <c r="N264" i="10" s="1"/>
  <c r="U263" i="10"/>
  <c r="AD263" i="10" s="1"/>
  <c r="AM263" i="10" s="1"/>
  <c r="Q263" i="10"/>
  <c r="P263" i="10"/>
  <c r="Y263" i="10" s="1"/>
  <c r="AH263" i="10" s="1"/>
  <c r="I263" i="10"/>
  <c r="K263" i="10" s="1"/>
  <c r="M263" i="10" s="1"/>
  <c r="N263" i="10" s="1"/>
  <c r="U262" i="10"/>
  <c r="AD262" i="10" s="1"/>
  <c r="AM262" i="10" s="1"/>
  <c r="Q262" i="10"/>
  <c r="Z262" i="10" s="1"/>
  <c r="AI262" i="10" s="1"/>
  <c r="P262" i="10"/>
  <c r="Y262" i="10" s="1"/>
  <c r="AH262" i="10" s="1"/>
  <c r="I262" i="10"/>
  <c r="K262" i="10" s="1"/>
  <c r="M262" i="10" s="1"/>
  <c r="N262" i="10" s="1"/>
  <c r="U261" i="10"/>
  <c r="AD261" i="10" s="1"/>
  <c r="AM261" i="10" s="1"/>
  <c r="Q261" i="10"/>
  <c r="P261" i="10"/>
  <c r="Y261" i="10" s="1"/>
  <c r="AH261" i="10" s="1"/>
  <c r="I261" i="10"/>
  <c r="K261" i="10" s="1"/>
  <c r="M261" i="10" s="1"/>
  <c r="N261" i="10" s="1"/>
  <c r="U260" i="10"/>
  <c r="AD260" i="10" s="1"/>
  <c r="AM260" i="10" s="1"/>
  <c r="Q260" i="10"/>
  <c r="P260" i="10"/>
  <c r="Y260" i="10" s="1"/>
  <c r="I260" i="10"/>
  <c r="K260" i="10" s="1"/>
  <c r="M260" i="10" s="1"/>
  <c r="N260" i="10" s="1"/>
  <c r="U259" i="10"/>
  <c r="AD259" i="10" s="1"/>
  <c r="AM259" i="10" s="1"/>
  <c r="Q259" i="10"/>
  <c r="P259" i="10"/>
  <c r="I259" i="10"/>
  <c r="K259" i="10" s="1"/>
  <c r="M259" i="10" s="1"/>
  <c r="N259" i="10" s="1"/>
  <c r="U258" i="10"/>
  <c r="AD258" i="10" s="1"/>
  <c r="AM258" i="10" s="1"/>
  <c r="Q258" i="10"/>
  <c r="P258" i="10"/>
  <c r="Y258" i="10" s="1"/>
  <c r="AH258" i="10" s="1"/>
  <c r="I258" i="10"/>
  <c r="K258" i="10" s="1"/>
  <c r="M258" i="10" s="1"/>
  <c r="N258" i="10" s="1"/>
  <c r="U257" i="10"/>
  <c r="AD257" i="10" s="1"/>
  <c r="AM257" i="10" s="1"/>
  <c r="Q257" i="10"/>
  <c r="P257" i="10"/>
  <c r="Y257" i="10" s="1"/>
  <c r="I257" i="10"/>
  <c r="K257" i="10" s="1"/>
  <c r="M257" i="10" s="1"/>
  <c r="N257" i="10" s="1"/>
  <c r="U256" i="10"/>
  <c r="AD256" i="10" s="1"/>
  <c r="AM256" i="10" s="1"/>
  <c r="Q256" i="10"/>
  <c r="Z256" i="10" s="1"/>
  <c r="AI256" i="10" s="1"/>
  <c r="P256" i="10"/>
  <c r="I256" i="10"/>
  <c r="K256" i="10" s="1"/>
  <c r="M256" i="10" s="1"/>
  <c r="N256" i="10" s="1"/>
  <c r="U255" i="10"/>
  <c r="AD255" i="10" s="1"/>
  <c r="AM255" i="10" s="1"/>
  <c r="Q255" i="10"/>
  <c r="P255" i="10"/>
  <c r="Y255" i="10" s="1"/>
  <c r="AH255" i="10" s="1"/>
  <c r="I255" i="10"/>
  <c r="K255" i="10" s="1"/>
  <c r="M255" i="10" s="1"/>
  <c r="N255" i="10" s="1"/>
  <c r="U253" i="10"/>
  <c r="AD253" i="10" s="1"/>
  <c r="AM253" i="10" s="1"/>
  <c r="Q253" i="10"/>
  <c r="P253" i="10"/>
  <c r="Y253" i="10" s="1"/>
  <c r="I253" i="10"/>
  <c r="K253" i="10" s="1"/>
  <c r="M253" i="10" s="1"/>
  <c r="N253" i="10" s="1"/>
  <c r="U252" i="10"/>
  <c r="AD252" i="10" s="1"/>
  <c r="AM252" i="10" s="1"/>
  <c r="Q252" i="10"/>
  <c r="P252" i="10"/>
  <c r="Y252" i="10" s="1"/>
  <c r="AH252" i="10" s="1"/>
  <c r="I252" i="10"/>
  <c r="K252" i="10" s="1"/>
  <c r="M252" i="10" s="1"/>
  <c r="N252" i="10" s="1"/>
  <c r="U251" i="10"/>
  <c r="AD251" i="10" s="1"/>
  <c r="AM251" i="10" s="1"/>
  <c r="Q251" i="10"/>
  <c r="P251" i="10"/>
  <c r="Y251" i="10" s="1"/>
  <c r="I251" i="10"/>
  <c r="K251" i="10" s="1"/>
  <c r="M251" i="10" s="1"/>
  <c r="N251" i="10" s="1"/>
  <c r="U250" i="10"/>
  <c r="AD250" i="10" s="1"/>
  <c r="AM250" i="10" s="1"/>
  <c r="Q250" i="10"/>
  <c r="P250" i="10"/>
  <c r="Y250" i="10" s="1"/>
  <c r="I250" i="10"/>
  <c r="K250" i="10" s="1"/>
  <c r="M250" i="10" s="1"/>
  <c r="N250" i="10" s="1"/>
  <c r="U249" i="10"/>
  <c r="AD249" i="10" s="1"/>
  <c r="AM249" i="10" s="1"/>
  <c r="Q249" i="10"/>
  <c r="P249" i="10"/>
  <c r="Y249" i="10" s="1"/>
  <c r="AH249" i="10" s="1"/>
  <c r="I249" i="10"/>
  <c r="K249" i="10" s="1"/>
  <c r="M249" i="10" s="1"/>
  <c r="N249" i="10" s="1"/>
  <c r="U248" i="10"/>
  <c r="AD248" i="10" s="1"/>
  <c r="AM248" i="10" s="1"/>
  <c r="Q248" i="10"/>
  <c r="P248" i="10"/>
  <c r="Y248" i="10" s="1"/>
  <c r="AH248" i="10" s="1"/>
  <c r="I248" i="10"/>
  <c r="K248" i="10" s="1"/>
  <c r="M248" i="10" s="1"/>
  <c r="N248" i="10" s="1"/>
  <c r="U243" i="10"/>
  <c r="AD243" i="10" s="1"/>
  <c r="AM243" i="10" s="1"/>
  <c r="Q243" i="10"/>
  <c r="P243" i="10"/>
  <c r="Y243" i="10" s="1"/>
  <c r="AH243" i="10" s="1"/>
  <c r="I243" i="10"/>
  <c r="K243" i="10" s="1"/>
  <c r="M243" i="10" s="1"/>
  <c r="N243" i="10" s="1"/>
  <c r="U242" i="10"/>
  <c r="AD242" i="10" s="1"/>
  <c r="AM242" i="10" s="1"/>
  <c r="Q242" i="10"/>
  <c r="P242" i="10"/>
  <c r="Y242" i="10" s="1"/>
  <c r="AH242" i="10" s="1"/>
  <c r="I242" i="10"/>
  <c r="K242" i="10" s="1"/>
  <c r="M242" i="10" s="1"/>
  <c r="N242" i="10" s="1"/>
  <c r="U241" i="10"/>
  <c r="AD241" i="10" s="1"/>
  <c r="AM241" i="10" s="1"/>
  <c r="Q241" i="10"/>
  <c r="P241" i="10"/>
  <c r="Y241" i="10" s="1"/>
  <c r="AH241" i="10" s="1"/>
  <c r="I241" i="10"/>
  <c r="K241" i="10" s="1"/>
  <c r="M241" i="10" s="1"/>
  <c r="N241" i="10" s="1"/>
  <c r="U240" i="10"/>
  <c r="AD240" i="10" s="1"/>
  <c r="AM240" i="10" s="1"/>
  <c r="Q240" i="10"/>
  <c r="Z240" i="10" s="1"/>
  <c r="AI240" i="10" s="1"/>
  <c r="P240" i="10"/>
  <c r="Y240" i="10" s="1"/>
  <c r="AH240" i="10" s="1"/>
  <c r="I240" i="10"/>
  <c r="K240" i="10" s="1"/>
  <c r="M240" i="10" s="1"/>
  <c r="N240" i="10" s="1"/>
  <c r="U239" i="10"/>
  <c r="AD239" i="10" s="1"/>
  <c r="AM239" i="10" s="1"/>
  <c r="Q239" i="10"/>
  <c r="P239" i="10"/>
  <c r="Y239" i="10" s="1"/>
  <c r="AH239" i="10" s="1"/>
  <c r="I239" i="10"/>
  <c r="K239" i="10" s="1"/>
  <c r="M239" i="10" s="1"/>
  <c r="N239" i="10" s="1"/>
  <c r="U238" i="10"/>
  <c r="AD238" i="10" s="1"/>
  <c r="AM238" i="10" s="1"/>
  <c r="Q238" i="10"/>
  <c r="P238" i="10"/>
  <c r="Y238" i="10" s="1"/>
  <c r="AH238" i="10" s="1"/>
  <c r="I238" i="10"/>
  <c r="K238" i="10" s="1"/>
  <c r="M238" i="10" s="1"/>
  <c r="N238" i="10" s="1"/>
  <c r="U237" i="10"/>
  <c r="AD237" i="10" s="1"/>
  <c r="AM237" i="10" s="1"/>
  <c r="Q237" i="10"/>
  <c r="P237" i="10"/>
  <c r="Y237" i="10" s="1"/>
  <c r="AH237" i="10" s="1"/>
  <c r="I237" i="10"/>
  <c r="K237" i="10" s="1"/>
  <c r="M237" i="10" s="1"/>
  <c r="N237" i="10" s="1"/>
  <c r="U236" i="10"/>
  <c r="AD236" i="10" s="1"/>
  <c r="AM236" i="10" s="1"/>
  <c r="Q236" i="10"/>
  <c r="P236" i="10"/>
  <c r="Y236" i="10" s="1"/>
  <c r="I236" i="10"/>
  <c r="K236" i="10" s="1"/>
  <c r="M236" i="10" s="1"/>
  <c r="N236" i="10" s="1"/>
  <c r="U235" i="10"/>
  <c r="AD235" i="10" s="1"/>
  <c r="Q235" i="10"/>
  <c r="P235" i="10"/>
  <c r="I235" i="10"/>
  <c r="K235" i="10" s="1"/>
  <c r="M235" i="10" s="1"/>
  <c r="N235" i="10" s="1"/>
  <c r="U234" i="10"/>
  <c r="AD234" i="10" s="1"/>
  <c r="AM234" i="10" s="1"/>
  <c r="Q234" i="10"/>
  <c r="P234" i="10"/>
  <c r="Y234" i="10" s="1"/>
  <c r="AH234" i="10" s="1"/>
  <c r="I234" i="10"/>
  <c r="K234" i="10" s="1"/>
  <c r="M234" i="10" s="1"/>
  <c r="N234" i="10" s="1"/>
  <c r="U233" i="10"/>
  <c r="AD233" i="10" s="1"/>
  <c r="AM233" i="10" s="1"/>
  <c r="Q233" i="10"/>
  <c r="P233" i="10"/>
  <c r="Y233" i="10" s="1"/>
  <c r="AH233" i="10" s="1"/>
  <c r="I233" i="10"/>
  <c r="K233" i="10" s="1"/>
  <c r="M233" i="10" s="1"/>
  <c r="N233" i="10" s="1"/>
  <c r="U231" i="10"/>
  <c r="AD231" i="10" s="1"/>
  <c r="AM231" i="10" s="1"/>
  <c r="Q231" i="10"/>
  <c r="P231" i="10"/>
  <c r="Y231" i="10" s="1"/>
  <c r="AH231" i="10" s="1"/>
  <c r="I231" i="10"/>
  <c r="K231" i="10" s="1"/>
  <c r="M231" i="10" s="1"/>
  <c r="N231" i="10" s="1"/>
  <c r="U230" i="10"/>
  <c r="AD230" i="10" s="1"/>
  <c r="AM230" i="10" s="1"/>
  <c r="Q230" i="10"/>
  <c r="P230" i="10"/>
  <c r="Y230" i="10" s="1"/>
  <c r="AH230" i="10" s="1"/>
  <c r="I230" i="10"/>
  <c r="K230" i="10" s="1"/>
  <c r="M230" i="10" s="1"/>
  <c r="N230" i="10" s="1"/>
  <c r="U229" i="10"/>
  <c r="AD229" i="10" s="1"/>
  <c r="AM229" i="10" s="1"/>
  <c r="Q229" i="10"/>
  <c r="P229" i="10"/>
  <c r="Y229" i="10" s="1"/>
  <c r="AH229" i="10" s="1"/>
  <c r="I229" i="10"/>
  <c r="K229" i="10" s="1"/>
  <c r="M229" i="10" s="1"/>
  <c r="N229" i="10" s="1"/>
  <c r="U224" i="10"/>
  <c r="AD224" i="10" s="1"/>
  <c r="AM224" i="10" s="1"/>
  <c r="Q224" i="10"/>
  <c r="P224" i="10"/>
  <c r="Y224" i="10" s="1"/>
  <c r="I224" i="10"/>
  <c r="K224" i="10" s="1"/>
  <c r="M224" i="10" s="1"/>
  <c r="N224" i="10" s="1"/>
  <c r="U223" i="10"/>
  <c r="AD223" i="10" s="1"/>
  <c r="AM223" i="10" s="1"/>
  <c r="Q223" i="10"/>
  <c r="P223" i="10"/>
  <c r="I223" i="10"/>
  <c r="K223" i="10" s="1"/>
  <c r="M223" i="10" s="1"/>
  <c r="N223" i="10" s="1"/>
  <c r="U222" i="10"/>
  <c r="AD222" i="10" s="1"/>
  <c r="AM222" i="10" s="1"/>
  <c r="Q222" i="10"/>
  <c r="P222" i="10"/>
  <c r="Y222" i="10" s="1"/>
  <c r="I222" i="10"/>
  <c r="K222" i="10" s="1"/>
  <c r="M222" i="10" s="1"/>
  <c r="N222" i="10" s="1"/>
  <c r="U221" i="10"/>
  <c r="AD221" i="10" s="1"/>
  <c r="AM221" i="10" s="1"/>
  <c r="Q221" i="10"/>
  <c r="Z221" i="10" s="1"/>
  <c r="AI221" i="10" s="1"/>
  <c r="P221" i="10"/>
  <c r="I221" i="10"/>
  <c r="K221" i="10" s="1"/>
  <c r="M221" i="10" s="1"/>
  <c r="N221" i="10" s="1"/>
  <c r="U220" i="10"/>
  <c r="Q220" i="10"/>
  <c r="P220" i="10"/>
  <c r="I220" i="10"/>
  <c r="K220" i="10" s="1"/>
  <c r="M220" i="10" s="1"/>
  <c r="N220" i="10" s="1"/>
  <c r="U219" i="10"/>
  <c r="AD219" i="10" s="1"/>
  <c r="AM219" i="10" s="1"/>
  <c r="Q219" i="10"/>
  <c r="P219" i="10"/>
  <c r="Y219" i="10" s="1"/>
  <c r="I219" i="10"/>
  <c r="K219" i="10" s="1"/>
  <c r="M219" i="10" s="1"/>
  <c r="N219" i="10" s="1"/>
  <c r="U218" i="10"/>
  <c r="AD218" i="10" s="1"/>
  <c r="AM218" i="10" s="1"/>
  <c r="Q218" i="10"/>
  <c r="P218" i="10"/>
  <c r="Y218" i="10" s="1"/>
  <c r="AH218" i="10" s="1"/>
  <c r="I218" i="10"/>
  <c r="K218" i="10" s="1"/>
  <c r="M218" i="10" s="1"/>
  <c r="N218" i="10" s="1"/>
  <c r="U217" i="10"/>
  <c r="AD217" i="10" s="1"/>
  <c r="AM217" i="10" s="1"/>
  <c r="Q217" i="10"/>
  <c r="Z217" i="10" s="1"/>
  <c r="AI217" i="10" s="1"/>
  <c r="P217" i="10"/>
  <c r="Y217" i="10" s="1"/>
  <c r="AH217" i="10" s="1"/>
  <c r="I217" i="10"/>
  <c r="K217" i="10" s="1"/>
  <c r="M217" i="10" s="1"/>
  <c r="N217" i="10" s="1"/>
  <c r="U216" i="10"/>
  <c r="AD216" i="10" s="1"/>
  <c r="AM216" i="10" s="1"/>
  <c r="Q216" i="10"/>
  <c r="P216" i="10"/>
  <c r="Y216" i="10" s="1"/>
  <c r="AH216" i="10" s="1"/>
  <c r="I216" i="10"/>
  <c r="K216" i="10" s="1"/>
  <c r="M216" i="10" s="1"/>
  <c r="N216" i="10" s="1"/>
  <c r="U215" i="10"/>
  <c r="AD215" i="10" s="1"/>
  <c r="AM215" i="10" s="1"/>
  <c r="Q215" i="10"/>
  <c r="P215" i="10"/>
  <c r="Y215" i="10" s="1"/>
  <c r="AH215" i="10" s="1"/>
  <c r="I215" i="10"/>
  <c r="K215" i="10" s="1"/>
  <c r="M215" i="10" s="1"/>
  <c r="N215" i="10" s="1"/>
  <c r="U214" i="10"/>
  <c r="AD214" i="10" s="1"/>
  <c r="AM214" i="10" s="1"/>
  <c r="Q214" i="10"/>
  <c r="P214" i="10"/>
  <c r="Y214" i="10" s="1"/>
  <c r="AH214" i="10" s="1"/>
  <c r="I214" i="10"/>
  <c r="K214" i="10" s="1"/>
  <c r="M214" i="10" s="1"/>
  <c r="N214" i="10" s="1"/>
  <c r="U213" i="10"/>
  <c r="AD213" i="10" s="1"/>
  <c r="AM213" i="10" s="1"/>
  <c r="Q213" i="10"/>
  <c r="P213" i="10"/>
  <c r="Y213" i="10" s="1"/>
  <c r="AH213" i="10" s="1"/>
  <c r="I213" i="10"/>
  <c r="K213" i="10" s="1"/>
  <c r="M213" i="10" s="1"/>
  <c r="N213" i="10" s="1"/>
  <c r="U212" i="10"/>
  <c r="Q212" i="10"/>
  <c r="P212" i="10"/>
  <c r="Y212" i="10" s="1"/>
  <c r="I212" i="10"/>
  <c r="K212" i="10" s="1"/>
  <c r="M212" i="10" s="1"/>
  <c r="N212" i="10" s="1"/>
  <c r="U211" i="10"/>
  <c r="AD211" i="10" s="1"/>
  <c r="AM211" i="10" s="1"/>
  <c r="Q211" i="10"/>
  <c r="Z211" i="10" s="1"/>
  <c r="P211" i="10"/>
  <c r="I211" i="10"/>
  <c r="K211" i="10" s="1"/>
  <c r="M211" i="10" s="1"/>
  <c r="N211" i="10" s="1"/>
  <c r="U210" i="10"/>
  <c r="AD210" i="10" s="1"/>
  <c r="Q210" i="10"/>
  <c r="P210" i="10"/>
  <c r="Y210" i="10" s="1"/>
  <c r="AH210" i="10" s="1"/>
  <c r="I210" i="10"/>
  <c r="K210" i="10" s="1"/>
  <c r="M210" i="10" s="1"/>
  <c r="N210" i="10" s="1"/>
  <c r="U207" i="10"/>
  <c r="Q207" i="10"/>
  <c r="Z207" i="10" s="1"/>
  <c r="AI207" i="10" s="1"/>
  <c r="P207" i="10"/>
  <c r="I207" i="10"/>
  <c r="K207" i="10" s="1"/>
  <c r="M207" i="10" s="1"/>
  <c r="N207" i="10" s="1"/>
  <c r="U206" i="10"/>
  <c r="AD206" i="10" s="1"/>
  <c r="AM206" i="10" s="1"/>
  <c r="Q206" i="10"/>
  <c r="P206" i="10"/>
  <c r="Y206" i="10" s="1"/>
  <c r="AH206" i="10" s="1"/>
  <c r="I206" i="10"/>
  <c r="K206" i="10" s="1"/>
  <c r="M206" i="10" s="1"/>
  <c r="N206" i="10" s="1"/>
  <c r="U205" i="10"/>
  <c r="AD205" i="10" s="1"/>
  <c r="Q205" i="10"/>
  <c r="P205" i="10"/>
  <c r="Y205" i="10" s="1"/>
  <c r="AH205" i="10" s="1"/>
  <c r="I205" i="10"/>
  <c r="K205" i="10" s="1"/>
  <c r="M205" i="10" s="1"/>
  <c r="N205" i="10" s="1"/>
  <c r="U198" i="10"/>
  <c r="Q198" i="10"/>
  <c r="P198" i="10"/>
  <c r="Y198" i="10" s="1"/>
  <c r="I198" i="10"/>
  <c r="K198" i="10" s="1"/>
  <c r="M198" i="10" s="1"/>
  <c r="N198" i="10" s="1"/>
  <c r="U191" i="10"/>
  <c r="Q191" i="10"/>
  <c r="P191" i="10"/>
  <c r="I191" i="10"/>
  <c r="K191" i="10" s="1"/>
  <c r="M191" i="10" s="1"/>
  <c r="N191" i="10" s="1"/>
  <c r="U190" i="10"/>
  <c r="AD190" i="10" s="1"/>
  <c r="AM190" i="10" s="1"/>
  <c r="Q190" i="10"/>
  <c r="P190" i="10"/>
  <c r="Y190" i="10" s="1"/>
  <c r="AH190" i="10" s="1"/>
  <c r="I190" i="10"/>
  <c r="K190" i="10" s="1"/>
  <c r="M190" i="10" s="1"/>
  <c r="N190" i="10" s="1"/>
  <c r="U189" i="10"/>
  <c r="AD189" i="10" s="1"/>
  <c r="Q189" i="10"/>
  <c r="P189" i="10"/>
  <c r="Y189" i="10" s="1"/>
  <c r="AH189" i="10" s="1"/>
  <c r="I189" i="10"/>
  <c r="K189" i="10" s="1"/>
  <c r="M189" i="10" s="1"/>
  <c r="N189" i="10" s="1"/>
  <c r="U188" i="10"/>
  <c r="Q188" i="10"/>
  <c r="P188" i="10"/>
  <c r="I188" i="10"/>
  <c r="K188" i="10" s="1"/>
  <c r="M188" i="10" s="1"/>
  <c r="N188" i="10" s="1"/>
  <c r="U187" i="10"/>
  <c r="AD187" i="10" s="1"/>
  <c r="Q187" i="10"/>
  <c r="P187" i="10"/>
  <c r="Y187" i="10" s="1"/>
  <c r="AH187" i="10" s="1"/>
  <c r="I187" i="10"/>
  <c r="K187" i="10" s="1"/>
  <c r="M187" i="10" s="1"/>
  <c r="N187" i="10" s="1"/>
  <c r="U186" i="10"/>
  <c r="AD186" i="10" s="1"/>
  <c r="Q186" i="10"/>
  <c r="P186" i="10"/>
  <c r="Y186" i="10" s="1"/>
  <c r="AH186" i="10" s="1"/>
  <c r="I186" i="10"/>
  <c r="K186" i="10" s="1"/>
  <c r="M186" i="10" s="1"/>
  <c r="N186" i="10" s="1"/>
  <c r="U185" i="10"/>
  <c r="Q185" i="10"/>
  <c r="P185" i="10"/>
  <c r="Y185" i="10" s="1"/>
  <c r="I185" i="10"/>
  <c r="K185" i="10" s="1"/>
  <c r="M185" i="10" s="1"/>
  <c r="N185" i="10" s="1"/>
  <c r="U184" i="10"/>
  <c r="AD184" i="10" s="1"/>
  <c r="AM184" i="10" s="1"/>
  <c r="Q184" i="10"/>
  <c r="P184" i="10"/>
  <c r="Y184" i="10" s="1"/>
  <c r="AH184" i="10" s="1"/>
  <c r="I184" i="10"/>
  <c r="K184" i="10" s="1"/>
  <c r="M184" i="10" s="1"/>
  <c r="N184" i="10" s="1"/>
  <c r="U183" i="10"/>
  <c r="AD183" i="10" s="1"/>
  <c r="Q183" i="10"/>
  <c r="P183" i="10"/>
  <c r="Y183" i="10" s="1"/>
  <c r="AH183" i="10" s="1"/>
  <c r="I183" i="10"/>
  <c r="K183" i="10" s="1"/>
  <c r="M183" i="10" s="1"/>
  <c r="N183" i="10" s="1"/>
  <c r="U182" i="10"/>
  <c r="Q182" i="10"/>
  <c r="P182" i="10"/>
  <c r="Y182" i="10" s="1"/>
  <c r="AH182" i="10" s="1"/>
  <c r="I182" i="10"/>
  <c r="K182" i="10" s="1"/>
  <c r="M182" i="10" s="1"/>
  <c r="N182" i="10" s="1"/>
  <c r="U181" i="10"/>
  <c r="AD181" i="10" s="1"/>
  <c r="AM181" i="10" s="1"/>
  <c r="Q181" i="10"/>
  <c r="P181" i="10"/>
  <c r="Y181" i="10" s="1"/>
  <c r="AH181" i="10" s="1"/>
  <c r="I181" i="10"/>
  <c r="K181" i="10" s="1"/>
  <c r="M181" i="10" s="1"/>
  <c r="N181" i="10" s="1"/>
  <c r="U180" i="10"/>
  <c r="AD180" i="10" s="1"/>
  <c r="Q180" i="10"/>
  <c r="P180" i="10"/>
  <c r="Y180" i="10" s="1"/>
  <c r="AH180" i="10" s="1"/>
  <c r="I180" i="10"/>
  <c r="K180" i="10" s="1"/>
  <c r="M180" i="10" s="1"/>
  <c r="N180" i="10" s="1"/>
  <c r="U178" i="10"/>
  <c r="Q178" i="10"/>
  <c r="P178" i="10"/>
  <c r="Y178" i="10" s="1"/>
  <c r="AH178" i="10" s="1"/>
  <c r="I178" i="10"/>
  <c r="K178" i="10" s="1"/>
  <c r="M178" i="10" s="1"/>
  <c r="N178" i="10" s="1"/>
  <c r="U174" i="10"/>
  <c r="AD174" i="10" s="1"/>
  <c r="Q174" i="10"/>
  <c r="P174" i="10"/>
  <c r="Y174" i="10" s="1"/>
  <c r="AH174" i="10" s="1"/>
  <c r="I174" i="10"/>
  <c r="K174" i="10" s="1"/>
  <c r="M174" i="10" s="1"/>
  <c r="N174" i="10" s="1"/>
  <c r="U175" i="10"/>
  <c r="AD175" i="10" s="1"/>
  <c r="Q175" i="10"/>
  <c r="P175" i="10"/>
  <c r="Y175" i="10" s="1"/>
  <c r="AH175" i="10" s="1"/>
  <c r="I175" i="10"/>
  <c r="K175" i="10" s="1"/>
  <c r="M175" i="10" s="1"/>
  <c r="N175" i="10" s="1"/>
  <c r="U177" i="10"/>
  <c r="Q177" i="10"/>
  <c r="P177" i="10"/>
  <c r="Y177" i="10" s="1"/>
  <c r="AH177" i="10" s="1"/>
  <c r="I177" i="10"/>
  <c r="K177" i="10" s="1"/>
  <c r="M177" i="10" s="1"/>
  <c r="N177" i="10" s="1"/>
  <c r="U176" i="10"/>
  <c r="AD176" i="10" s="1"/>
  <c r="AM176" i="10" s="1"/>
  <c r="Q176" i="10"/>
  <c r="P176" i="10"/>
  <c r="Y176" i="10" s="1"/>
  <c r="AH176" i="10" s="1"/>
  <c r="I176" i="10"/>
  <c r="K176" i="10" s="1"/>
  <c r="M176" i="10" s="1"/>
  <c r="N176" i="10" s="1"/>
  <c r="U179" i="10"/>
  <c r="Q179" i="10"/>
  <c r="P179" i="10"/>
  <c r="Y179" i="10" s="1"/>
  <c r="AH179" i="10" s="1"/>
  <c r="I179" i="10"/>
  <c r="K179" i="10" s="1"/>
  <c r="M179" i="10" s="1"/>
  <c r="N179" i="10" s="1"/>
  <c r="U173" i="10"/>
  <c r="Q173" i="10"/>
  <c r="P173" i="10"/>
  <c r="Y173" i="10" s="1"/>
  <c r="I173" i="10"/>
  <c r="K173" i="10" s="1"/>
  <c r="M173" i="10" s="1"/>
  <c r="N173" i="10" s="1"/>
  <c r="U172" i="10"/>
  <c r="AD172" i="10" s="1"/>
  <c r="AM172" i="10" s="1"/>
  <c r="Q172" i="10"/>
  <c r="P172" i="10"/>
  <c r="Y172" i="10" s="1"/>
  <c r="AH172" i="10" s="1"/>
  <c r="I172" i="10"/>
  <c r="K172" i="10" s="1"/>
  <c r="M172" i="10" s="1"/>
  <c r="N172" i="10" s="1"/>
  <c r="U171" i="10"/>
  <c r="AD171" i="10" s="1"/>
  <c r="AM171" i="10" s="1"/>
  <c r="Q171" i="10"/>
  <c r="P171" i="10"/>
  <c r="Y171" i="10" s="1"/>
  <c r="I171" i="10"/>
  <c r="K171" i="10" s="1"/>
  <c r="M171" i="10" s="1"/>
  <c r="N171" i="10" s="1"/>
  <c r="U165" i="10"/>
  <c r="AD165" i="10" s="1"/>
  <c r="AM165" i="10" s="1"/>
  <c r="Q165" i="10"/>
  <c r="P165" i="10"/>
  <c r="Y165" i="10" s="1"/>
  <c r="I165" i="10"/>
  <c r="K165" i="10" s="1"/>
  <c r="M165" i="10" s="1"/>
  <c r="N165" i="10" s="1"/>
  <c r="U157" i="10"/>
  <c r="AD157" i="10" s="1"/>
  <c r="AM157" i="10" s="1"/>
  <c r="Q157" i="10"/>
  <c r="P157" i="10"/>
  <c r="Y157" i="10" s="1"/>
  <c r="AH157" i="10" s="1"/>
  <c r="I157" i="10"/>
  <c r="K157" i="10" s="1"/>
  <c r="M157" i="10" s="1"/>
  <c r="N157" i="10" s="1"/>
  <c r="U163" i="10"/>
  <c r="AD163" i="10" s="1"/>
  <c r="AM163" i="10" s="1"/>
  <c r="Q163" i="10"/>
  <c r="P163" i="10"/>
  <c r="Y163" i="10" s="1"/>
  <c r="AH163" i="10" s="1"/>
  <c r="I163" i="10"/>
  <c r="K163" i="10" s="1"/>
  <c r="M163" i="10" s="1"/>
  <c r="N163" i="10" s="1"/>
  <c r="U162" i="10"/>
  <c r="AD162" i="10" s="1"/>
  <c r="AM162" i="10" s="1"/>
  <c r="Q162" i="10"/>
  <c r="P162" i="10"/>
  <c r="Y162" i="10" s="1"/>
  <c r="I162" i="10"/>
  <c r="K162" i="10" s="1"/>
  <c r="M162" i="10" s="1"/>
  <c r="N162" i="10" s="1"/>
  <c r="U161" i="10"/>
  <c r="AD161" i="10" s="1"/>
  <c r="AM161" i="10" s="1"/>
  <c r="Q161" i="10"/>
  <c r="P161" i="10"/>
  <c r="Y161" i="10" s="1"/>
  <c r="AH161" i="10" s="1"/>
  <c r="I161" i="10"/>
  <c r="K161" i="10" s="1"/>
  <c r="M161" i="10" s="1"/>
  <c r="N161" i="10" s="1"/>
  <c r="U160" i="10"/>
  <c r="AD160" i="10" s="1"/>
  <c r="AM160" i="10" s="1"/>
  <c r="Q160" i="10"/>
  <c r="P160" i="10"/>
  <c r="Y160" i="10" s="1"/>
  <c r="I160" i="10"/>
  <c r="K160" i="10" s="1"/>
  <c r="M160" i="10" s="1"/>
  <c r="N160" i="10" s="1"/>
  <c r="U159" i="10"/>
  <c r="AD159" i="10" s="1"/>
  <c r="AM159" i="10" s="1"/>
  <c r="Q159" i="10"/>
  <c r="P159" i="10"/>
  <c r="Y159" i="10" s="1"/>
  <c r="AH159" i="10" s="1"/>
  <c r="I159" i="10"/>
  <c r="K159" i="10" s="1"/>
  <c r="M159" i="10" s="1"/>
  <c r="N159" i="10" s="1"/>
  <c r="U158" i="10"/>
  <c r="AD158" i="10" s="1"/>
  <c r="AM158" i="10" s="1"/>
  <c r="Q158" i="10"/>
  <c r="P158" i="10"/>
  <c r="Y158" i="10" s="1"/>
  <c r="AH158" i="10" s="1"/>
  <c r="I158" i="10"/>
  <c r="K158" i="10" s="1"/>
  <c r="M158" i="10" s="1"/>
  <c r="N158" i="10" s="1"/>
  <c r="U164" i="10"/>
  <c r="AD164" i="10" s="1"/>
  <c r="AM164" i="10" s="1"/>
  <c r="Q164" i="10"/>
  <c r="P164" i="10"/>
  <c r="Y164" i="10" s="1"/>
  <c r="AH164" i="10" s="1"/>
  <c r="I164" i="10"/>
  <c r="K164" i="10" s="1"/>
  <c r="M164" i="10" s="1"/>
  <c r="N164" i="10" s="1"/>
  <c r="U156" i="10"/>
  <c r="AD156" i="10" s="1"/>
  <c r="AM156" i="10" s="1"/>
  <c r="Q156" i="10"/>
  <c r="P156" i="10"/>
  <c r="Y156" i="10" s="1"/>
  <c r="AH156" i="10" s="1"/>
  <c r="I156" i="10"/>
  <c r="K156" i="10" s="1"/>
  <c r="M156" i="10" s="1"/>
  <c r="N156" i="10" s="1"/>
  <c r="U155" i="10"/>
  <c r="AD155" i="10" s="1"/>
  <c r="AM155" i="10" s="1"/>
  <c r="Q155" i="10"/>
  <c r="P155" i="10"/>
  <c r="Y155" i="10" s="1"/>
  <c r="AH155" i="10" s="1"/>
  <c r="I155" i="10"/>
  <c r="K155" i="10" s="1"/>
  <c r="M155" i="10" s="1"/>
  <c r="N155" i="10" s="1"/>
  <c r="U154" i="10"/>
  <c r="AD154" i="10" s="1"/>
  <c r="Q154" i="10"/>
  <c r="P154" i="10"/>
  <c r="Y154" i="10" s="1"/>
  <c r="I154" i="10"/>
  <c r="K154" i="10" s="1"/>
  <c r="M154" i="10" s="1"/>
  <c r="N154" i="10" s="1"/>
  <c r="U151" i="10"/>
  <c r="AD151" i="10" s="1"/>
  <c r="AM151" i="10" s="1"/>
  <c r="Q151" i="10"/>
  <c r="P151" i="10"/>
  <c r="Y151" i="10" s="1"/>
  <c r="AH151" i="10" s="1"/>
  <c r="I151" i="10"/>
  <c r="K151" i="10" s="1"/>
  <c r="M151" i="10" s="1"/>
  <c r="N151" i="10" s="1"/>
  <c r="U152" i="10"/>
  <c r="AD152" i="10" s="1"/>
  <c r="AM152" i="10" s="1"/>
  <c r="Q152" i="10"/>
  <c r="P152" i="10"/>
  <c r="I152" i="10"/>
  <c r="K152" i="10" s="1"/>
  <c r="M152" i="10" s="1"/>
  <c r="N152" i="10" s="1"/>
  <c r="U153" i="10"/>
  <c r="AD153" i="10" s="1"/>
  <c r="AM153" i="10" s="1"/>
  <c r="Q153" i="10"/>
  <c r="P153" i="10"/>
  <c r="Y153" i="10" s="1"/>
  <c r="AH153" i="10" s="1"/>
  <c r="I153" i="10"/>
  <c r="K153" i="10" s="1"/>
  <c r="M153" i="10" s="1"/>
  <c r="N153" i="10" s="1"/>
  <c r="U150" i="10"/>
  <c r="Q150" i="10"/>
  <c r="P150" i="10"/>
  <c r="Y150" i="10" s="1"/>
  <c r="AH150" i="10" s="1"/>
  <c r="I150" i="10"/>
  <c r="K150" i="10" s="1"/>
  <c r="M150" i="10" s="1"/>
  <c r="N150" i="10" s="1"/>
  <c r="U149" i="10"/>
  <c r="AD149" i="10" s="1"/>
  <c r="AM149" i="10" s="1"/>
  <c r="Q149" i="10"/>
  <c r="P149" i="10"/>
  <c r="Y149" i="10" s="1"/>
  <c r="AH149" i="10" s="1"/>
  <c r="I149" i="10"/>
  <c r="K149" i="10" s="1"/>
  <c r="M149" i="10" s="1"/>
  <c r="N149" i="10" s="1"/>
  <c r="U141" i="10"/>
  <c r="AD141" i="10" s="1"/>
  <c r="Q141" i="10"/>
  <c r="P141" i="10"/>
  <c r="Y141" i="10" s="1"/>
  <c r="AH141" i="10" s="1"/>
  <c r="I141" i="10"/>
  <c r="K141" i="10" s="1"/>
  <c r="M141" i="10" s="1"/>
  <c r="N141" i="10" s="1"/>
  <c r="U140" i="10"/>
  <c r="Q140" i="10"/>
  <c r="P140" i="10"/>
  <c r="Y140" i="10" s="1"/>
  <c r="AH140" i="10" s="1"/>
  <c r="I140" i="10"/>
  <c r="K140" i="10" s="1"/>
  <c r="M140" i="10" s="1"/>
  <c r="N140" i="10" s="1"/>
  <c r="U139" i="10"/>
  <c r="AD139" i="10" s="1"/>
  <c r="Q139" i="10"/>
  <c r="P139" i="10"/>
  <c r="Y139" i="10" s="1"/>
  <c r="AH139" i="10" s="1"/>
  <c r="I139" i="10"/>
  <c r="K139" i="10" s="1"/>
  <c r="M139" i="10" s="1"/>
  <c r="N139" i="10" s="1"/>
  <c r="U138" i="10"/>
  <c r="AD138" i="10" s="1"/>
  <c r="Q138" i="10"/>
  <c r="P138" i="10"/>
  <c r="Y138" i="10" s="1"/>
  <c r="AH138" i="10" s="1"/>
  <c r="I138" i="10"/>
  <c r="K138" i="10" s="1"/>
  <c r="M138" i="10" s="1"/>
  <c r="N138" i="10" s="1"/>
  <c r="U137" i="10"/>
  <c r="Q137" i="10"/>
  <c r="P137" i="10"/>
  <c r="Y137" i="10" s="1"/>
  <c r="AH137" i="10" s="1"/>
  <c r="I137" i="10"/>
  <c r="K137" i="10" s="1"/>
  <c r="M137" i="10" s="1"/>
  <c r="N137" i="10" s="1"/>
  <c r="U136" i="10"/>
  <c r="AD136" i="10" s="1"/>
  <c r="AM136" i="10" s="1"/>
  <c r="Q136" i="10"/>
  <c r="P136" i="10"/>
  <c r="Y136" i="10" s="1"/>
  <c r="AH136" i="10" s="1"/>
  <c r="I136" i="10"/>
  <c r="K136" i="10" s="1"/>
  <c r="M136" i="10" s="1"/>
  <c r="N136" i="10" s="1"/>
  <c r="U135" i="10"/>
  <c r="AD135" i="10" s="1"/>
  <c r="Q135" i="10"/>
  <c r="P135" i="10"/>
  <c r="Y135" i="10" s="1"/>
  <c r="AH135" i="10" s="1"/>
  <c r="I135" i="10"/>
  <c r="K135" i="10" s="1"/>
  <c r="M135" i="10" s="1"/>
  <c r="N135" i="10" s="1"/>
  <c r="U134" i="10"/>
  <c r="Q134" i="10"/>
  <c r="P134" i="10"/>
  <c r="Y134" i="10" s="1"/>
  <c r="AH134" i="10" s="1"/>
  <c r="I134" i="10"/>
  <c r="K134" i="10" s="1"/>
  <c r="M134" i="10" s="1"/>
  <c r="N134" i="10" s="1"/>
  <c r="U133" i="10"/>
  <c r="AD133" i="10" s="1"/>
  <c r="AM133" i="10" s="1"/>
  <c r="Q133" i="10"/>
  <c r="P133" i="10"/>
  <c r="Y133" i="10" s="1"/>
  <c r="AH133" i="10" s="1"/>
  <c r="I133" i="10"/>
  <c r="K133" i="10" s="1"/>
  <c r="M133" i="10" s="1"/>
  <c r="N133" i="10" s="1"/>
  <c r="U132" i="10"/>
  <c r="AD132" i="10" s="1"/>
  <c r="Q132" i="10"/>
  <c r="P132" i="10"/>
  <c r="Y132" i="10" s="1"/>
  <c r="AH132" i="10" s="1"/>
  <c r="I132" i="10"/>
  <c r="K132" i="10" s="1"/>
  <c r="M132" i="10" s="1"/>
  <c r="N132" i="10" s="1"/>
  <c r="U131" i="10"/>
  <c r="Q131" i="10"/>
  <c r="P131" i="10"/>
  <c r="Y131" i="10" s="1"/>
  <c r="AH131" i="10" s="1"/>
  <c r="I131" i="10"/>
  <c r="K131" i="10" s="1"/>
  <c r="M131" i="10" s="1"/>
  <c r="N131" i="10" s="1"/>
  <c r="U130" i="10"/>
  <c r="AD130" i="10" s="1"/>
  <c r="AM130" i="10" s="1"/>
  <c r="Q130" i="10"/>
  <c r="P130" i="10"/>
  <c r="Y130" i="10" s="1"/>
  <c r="AH130" i="10" s="1"/>
  <c r="I130" i="10"/>
  <c r="K130" i="10" s="1"/>
  <c r="M130" i="10" s="1"/>
  <c r="N130" i="10" s="1"/>
  <c r="U129" i="10"/>
  <c r="AD129" i="10" s="1"/>
  <c r="Q129" i="10"/>
  <c r="P129" i="10"/>
  <c r="Y129" i="10" s="1"/>
  <c r="AH129" i="10" s="1"/>
  <c r="I129" i="10"/>
  <c r="K129" i="10" s="1"/>
  <c r="M129" i="10" s="1"/>
  <c r="N129" i="10" s="1"/>
  <c r="U128" i="10"/>
  <c r="Q128" i="10"/>
  <c r="P128" i="10"/>
  <c r="Y128" i="10" s="1"/>
  <c r="AH128" i="10" s="1"/>
  <c r="I128" i="10"/>
  <c r="K128" i="10" s="1"/>
  <c r="M128" i="10" s="1"/>
  <c r="N128" i="10" s="1"/>
  <c r="U127" i="10"/>
  <c r="AD127" i="10" s="1"/>
  <c r="AM127" i="10" s="1"/>
  <c r="Q127" i="10"/>
  <c r="P127" i="10"/>
  <c r="Y127" i="10" s="1"/>
  <c r="AH127" i="10" s="1"/>
  <c r="I127" i="10"/>
  <c r="K127" i="10" s="1"/>
  <c r="M127" i="10" s="1"/>
  <c r="N127" i="10" s="1"/>
  <c r="U124" i="10"/>
  <c r="AD124" i="10" s="1"/>
  <c r="Q124" i="10"/>
  <c r="P124" i="10"/>
  <c r="Y124" i="10" s="1"/>
  <c r="AH124" i="10" s="1"/>
  <c r="I124" i="10"/>
  <c r="K124" i="10" s="1"/>
  <c r="M124" i="10" s="1"/>
  <c r="N124" i="10" s="1"/>
  <c r="U125" i="10"/>
  <c r="Q125" i="10"/>
  <c r="Z125" i="10" s="1"/>
  <c r="AI125" i="10" s="1"/>
  <c r="P125" i="10"/>
  <c r="Y125" i="10" s="1"/>
  <c r="AH125" i="10" s="1"/>
  <c r="I125" i="10"/>
  <c r="K125" i="10" s="1"/>
  <c r="M125" i="10" s="1"/>
  <c r="N125" i="10" s="1"/>
  <c r="U123" i="10"/>
  <c r="AD123" i="10" s="1"/>
  <c r="AM123" i="10" s="1"/>
  <c r="Q123" i="10"/>
  <c r="P123" i="10"/>
  <c r="Y123" i="10" s="1"/>
  <c r="AH123" i="10" s="1"/>
  <c r="I123" i="10"/>
  <c r="K123" i="10" s="1"/>
  <c r="M123" i="10" s="1"/>
  <c r="N123" i="10" s="1"/>
  <c r="U117" i="10"/>
  <c r="Q117" i="10"/>
  <c r="P117" i="10"/>
  <c r="Y117" i="10" s="1"/>
  <c r="AH117" i="10" s="1"/>
  <c r="I117" i="10"/>
  <c r="K117" i="10" s="1"/>
  <c r="M117" i="10" s="1"/>
  <c r="N117" i="10" s="1"/>
  <c r="U116" i="10"/>
  <c r="AD116" i="10" s="1"/>
  <c r="AM116" i="10" s="1"/>
  <c r="Q116" i="10"/>
  <c r="P116" i="10"/>
  <c r="Y116" i="10" s="1"/>
  <c r="AH116" i="10" s="1"/>
  <c r="I116" i="10"/>
  <c r="K116" i="10" s="1"/>
  <c r="M116" i="10" s="1"/>
  <c r="N116" i="10" s="1"/>
  <c r="U115" i="10"/>
  <c r="AD115" i="10" s="1"/>
  <c r="Q115" i="10"/>
  <c r="P115" i="10"/>
  <c r="Y115" i="10" s="1"/>
  <c r="AH115" i="10" s="1"/>
  <c r="I115" i="10"/>
  <c r="K115" i="10" s="1"/>
  <c r="M115" i="10" s="1"/>
  <c r="N115" i="10" s="1"/>
  <c r="U114" i="10"/>
  <c r="Q114" i="10"/>
  <c r="P114" i="10"/>
  <c r="Y114" i="10" s="1"/>
  <c r="AH114" i="10" s="1"/>
  <c r="I114" i="10"/>
  <c r="K114" i="10" s="1"/>
  <c r="M114" i="10" s="1"/>
  <c r="N114" i="10" s="1"/>
  <c r="U113" i="10"/>
  <c r="AD113" i="10" s="1"/>
  <c r="AM113" i="10" s="1"/>
  <c r="Q113" i="10"/>
  <c r="P113" i="10"/>
  <c r="Y113" i="10" s="1"/>
  <c r="AH113" i="10" s="1"/>
  <c r="I113" i="10"/>
  <c r="K113" i="10" s="1"/>
  <c r="M113" i="10" s="1"/>
  <c r="N113" i="10" s="1"/>
  <c r="U112" i="10"/>
  <c r="Q112" i="10"/>
  <c r="P112" i="10"/>
  <c r="Y112" i="10" s="1"/>
  <c r="AH112" i="10" s="1"/>
  <c r="I112" i="10"/>
  <c r="K112" i="10" s="1"/>
  <c r="M112" i="10" s="1"/>
  <c r="N112" i="10" s="1"/>
  <c r="U111" i="10"/>
  <c r="Q111" i="10"/>
  <c r="P111" i="10"/>
  <c r="Y111" i="10" s="1"/>
  <c r="AH111" i="10" s="1"/>
  <c r="I111" i="10"/>
  <c r="K111" i="10" s="1"/>
  <c r="M111" i="10" s="1"/>
  <c r="N111" i="10" s="1"/>
  <c r="U110" i="10"/>
  <c r="AD110" i="10" s="1"/>
  <c r="AM110" i="10" s="1"/>
  <c r="Q110" i="10"/>
  <c r="P110" i="10"/>
  <c r="Y110" i="10" s="1"/>
  <c r="AH110" i="10" s="1"/>
  <c r="I110" i="10"/>
  <c r="K110" i="10" s="1"/>
  <c r="M110" i="10" s="1"/>
  <c r="N110" i="10" s="1"/>
  <c r="U109" i="10"/>
  <c r="AD109" i="10" s="1"/>
  <c r="Q109" i="10"/>
  <c r="P109" i="10"/>
  <c r="Y109" i="10" s="1"/>
  <c r="AH109" i="10" s="1"/>
  <c r="I109" i="10"/>
  <c r="K109" i="10" s="1"/>
  <c r="M109" i="10" s="1"/>
  <c r="N109" i="10" s="1"/>
  <c r="U108" i="10"/>
  <c r="Q108" i="10"/>
  <c r="P108" i="10"/>
  <c r="Y108" i="10" s="1"/>
  <c r="AH108" i="10" s="1"/>
  <c r="I108" i="10"/>
  <c r="K108" i="10" s="1"/>
  <c r="M108" i="10" s="1"/>
  <c r="N108" i="10" s="1"/>
  <c r="U107" i="10"/>
  <c r="AD107" i="10" s="1"/>
  <c r="AM107" i="10" s="1"/>
  <c r="Q107" i="10"/>
  <c r="Z107" i="10" s="1"/>
  <c r="P107" i="10"/>
  <c r="Y107" i="10" s="1"/>
  <c r="AH107" i="10" s="1"/>
  <c r="I107" i="10"/>
  <c r="K107" i="10" s="1"/>
  <c r="M107" i="10" s="1"/>
  <c r="N107" i="10" s="1"/>
  <c r="U106" i="10"/>
  <c r="AD106" i="10" s="1"/>
  <c r="Q106" i="10"/>
  <c r="P106" i="10"/>
  <c r="Y106" i="10" s="1"/>
  <c r="AH106" i="10" s="1"/>
  <c r="I106" i="10"/>
  <c r="K106" i="10" s="1"/>
  <c r="M106" i="10" s="1"/>
  <c r="N106" i="10" s="1"/>
  <c r="U104" i="10"/>
  <c r="Q104" i="10"/>
  <c r="P104" i="10"/>
  <c r="Y104" i="10" s="1"/>
  <c r="AH104" i="10" s="1"/>
  <c r="I104" i="10"/>
  <c r="K104" i="10" s="1"/>
  <c r="M104" i="10" s="1"/>
  <c r="N104" i="10" s="1"/>
  <c r="U103" i="10"/>
  <c r="AD103" i="10" s="1"/>
  <c r="AM103" i="10" s="1"/>
  <c r="Q103" i="10"/>
  <c r="Z103" i="10" s="1"/>
  <c r="P103" i="10"/>
  <c r="Y103" i="10" s="1"/>
  <c r="AH103" i="10" s="1"/>
  <c r="I103" i="10"/>
  <c r="K103" i="10" s="1"/>
  <c r="M103" i="10" s="1"/>
  <c r="N103" i="10" s="1"/>
  <c r="U102" i="10"/>
  <c r="AD102" i="10" s="1"/>
  <c r="Q102" i="10"/>
  <c r="P102" i="10"/>
  <c r="Y102" i="10" s="1"/>
  <c r="AH102" i="10" s="1"/>
  <c r="I102" i="10"/>
  <c r="K102" i="10" s="1"/>
  <c r="M102" i="10" s="1"/>
  <c r="N102" i="10" s="1"/>
  <c r="U101" i="10"/>
  <c r="Q101" i="10"/>
  <c r="P101" i="10"/>
  <c r="Y101" i="10" s="1"/>
  <c r="AH101" i="10" s="1"/>
  <c r="I101" i="10"/>
  <c r="K101" i="10" s="1"/>
  <c r="M101" i="10" s="1"/>
  <c r="N101" i="10" s="1"/>
  <c r="U100" i="10"/>
  <c r="AD100" i="10" s="1"/>
  <c r="AM100" i="10" s="1"/>
  <c r="Q100" i="10"/>
  <c r="P100" i="10"/>
  <c r="Y100" i="10" s="1"/>
  <c r="AH100" i="10" s="1"/>
  <c r="I100" i="10"/>
  <c r="K100" i="10" s="1"/>
  <c r="M100" i="10" s="1"/>
  <c r="N100" i="10" s="1"/>
  <c r="U94" i="10"/>
  <c r="Q94" i="10"/>
  <c r="P94" i="10"/>
  <c r="Y94" i="10" s="1"/>
  <c r="AH94" i="10" s="1"/>
  <c r="I94" i="10"/>
  <c r="K94" i="10" s="1"/>
  <c r="M94" i="10" s="1"/>
  <c r="N94" i="10" s="1"/>
  <c r="U99" i="10"/>
  <c r="Q99" i="10"/>
  <c r="Z99" i="10" s="1"/>
  <c r="P99" i="10"/>
  <c r="Y99" i="10" s="1"/>
  <c r="AH99" i="10" s="1"/>
  <c r="I99" i="10"/>
  <c r="K99" i="10" s="1"/>
  <c r="M99" i="10" s="1"/>
  <c r="N99" i="10" s="1"/>
  <c r="U93" i="10"/>
  <c r="AD93" i="10" s="1"/>
  <c r="AM93" i="10" s="1"/>
  <c r="Q93" i="10"/>
  <c r="Z93" i="10" s="1"/>
  <c r="P93" i="10"/>
  <c r="Y93" i="10" s="1"/>
  <c r="AH93" i="10" s="1"/>
  <c r="I93" i="10"/>
  <c r="K93" i="10" s="1"/>
  <c r="M93" i="10" s="1"/>
  <c r="N93" i="10" s="1"/>
  <c r="U92" i="10"/>
  <c r="AD92" i="10" s="1"/>
  <c r="Q92" i="10"/>
  <c r="P92" i="10"/>
  <c r="Y92" i="10" s="1"/>
  <c r="AH92" i="10" s="1"/>
  <c r="I92" i="10"/>
  <c r="K92" i="10" s="1"/>
  <c r="M92" i="10" s="1"/>
  <c r="N92" i="10" s="1"/>
  <c r="U91" i="10"/>
  <c r="Q91" i="10"/>
  <c r="P91" i="10"/>
  <c r="Y91" i="10" s="1"/>
  <c r="AH91" i="10" s="1"/>
  <c r="I91" i="10"/>
  <c r="K91" i="10" s="1"/>
  <c r="M91" i="10" s="1"/>
  <c r="N91" i="10" s="1"/>
  <c r="U90" i="10"/>
  <c r="AD90" i="10" s="1"/>
  <c r="Q90" i="10"/>
  <c r="P90" i="10"/>
  <c r="I90" i="10"/>
  <c r="K90" i="10" s="1"/>
  <c r="M90" i="10" s="1"/>
  <c r="N90" i="10" s="1"/>
  <c r="U89" i="10"/>
  <c r="AD89" i="10" s="1"/>
  <c r="Q89" i="10"/>
  <c r="P89" i="10"/>
  <c r="Y89" i="10" s="1"/>
  <c r="AH89" i="10" s="1"/>
  <c r="I89" i="10"/>
  <c r="K89" i="10" s="1"/>
  <c r="M89" i="10" s="1"/>
  <c r="N89" i="10" s="1"/>
  <c r="U88" i="10"/>
  <c r="Q88" i="10"/>
  <c r="P88" i="10"/>
  <c r="Y88" i="10" s="1"/>
  <c r="AH88" i="10" s="1"/>
  <c r="I88" i="10"/>
  <c r="K88" i="10" s="1"/>
  <c r="M88" i="10" s="1"/>
  <c r="N88" i="10" s="1"/>
  <c r="U87" i="10"/>
  <c r="AD87" i="10" s="1"/>
  <c r="Q87" i="10"/>
  <c r="Z87" i="10" s="1"/>
  <c r="P87" i="10"/>
  <c r="I87" i="10"/>
  <c r="K87" i="10" s="1"/>
  <c r="M87" i="10" s="1"/>
  <c r="N87" i="10" s="1"/>
  <c r="U84" i="10"/>
  <c r="AD84" i="10" s="1"/>
  <c r="Q84" i="10"/>
  <c r="P84" i="10"/>
  <c r="Y84" i="10" s="1"/>
  <c r="AH84" i="10" s="1"/>
  <c r="I84" i="10"/>
  <c r="K84" i="10" s="1"/>
  <c r="M84" i="10" s="1"/>
  <c r="N84" i="10" s="1"/>
  <c r="U83" i="10"/>
  <c r="Q83" i="10"/>
  <c r="P83" i="10"/>
  <c r="Y83" i="10" s="1"/>
  <c r="AH83" i="10" s="1"/>
  <c r="I83" i="10"/>
  <c r="K83" i="10" s="1"/>
  <c r="M83" i="10" s="1"/>
  <c r="N83" i="10" s="1"/>
  <c r="U82" i="10"/>
  <c r="AD82" i="10" s="1"/>
  <c r="Q82" i="10"/>
  <c r="P82" i="10"/>
  <c r="I82" i="10"/>
  <c r="K82" i="10" s="1"/>
  <c r="M82" i="10" s="1"/>
  <c r="N82" i="10" s="1"/>
  <c r="U78" i="10"/>
  <c r="AD78" i="10" s="1"/>
  <c r="Q78" i="10"/>
  <c r="P78" i="10"/>
  <c r="Y78" i="10" s="1"/>
  <c r="AH78" i="10" s="1"/>
  <c r="I78" i="10"/>
  <c r="K78" i="10" s="1"/>
  <c r="M78" i="10" s="1"/>
  <c r="N78" i="10" s="1"/>
  <c r="U73" i="10"/>
  <c r="Q73" i="10"/>
  <c r="P73" i="10"/>
  <c r="Y73" i="10" s="1"/>
  <c r="AH73" i="10" s="1"/>
  <c r="I73" i="10"/>
  <c r="K73" i="10" s="1"/>
  <c r="M73" i="10" s="1"/>
  <c r="N73" i="10" s="1"/>
  <c r="U77" i="10"/>
  <c r="AD77" i="10" s="1"/>
  <c r="Q77" i="10"/>
  <c r="P77" i="10"/>
  <c r="I77" i="10"/>
  <c r="K77" i="10" s="1"/>
  <c r="M77" i="10" s="1"/>
  <c r="N77" i="10" s="1"/>
  <c r="U76" i="10"/>
  <c r="AD76" i="10" s="1"/>
  <c r="Q76" i="10"/>
  <c r="P76" i="10"/>
  <c r="Y76" i="10" s="1"/>
  <c r="AH76" i="10" s="1"/>
  <c r="I76" i="10"/>
  <c r="K76" i="10" s="1"/>
  <c r="M76" i="10" s="1"/>
  <c r="N76" i="10" s="1"/>
  <c r="U75" i="10"/>
  <c r="Q75" i="10"/>
  <c r="P75" i="10"/>
  <c r="Y75" i="10" s="1"/>
  <c r="AH75" i="10" s="1"/>
  <c r="I75" i="10"/>
  <c r="K75" i="10" s="1"/>
  <c r="M75" i="10" s="1"/>
  <c r="N75" i="10" s="1"/>
  <c r="U74" i="10"/>
  <c r="AD74" i="10" s="1"/>
  <c r="Q74" i="10"/>
  <c r="P74" i="10"/>
  <c r="I74" i="10"/>
  <c r="K74" i="10" s="1"/>
  <c r="M74" i="10" s="1"/>
  <c r="N74" i="10" s="1"/>
  <c r="U71" i="10"/>
  <c r="AD71" i="10" s="1"/>
  <c r="Q71" i="10"/>
  <c r="P71" i="10"/>
  <c r="Y71" i="10" s="1"/>
  <c r="AH71" i="10" s="1"/>
  <c r="I71" i="10"/>
  <c r="K71" i="10" s="1"/>
  <c r="M71" i="10" s="1"/>
  <c r="N71" i="10" s="1"/>
  <c r="U72" i="10"/>
  <c r="Q72" i="10"/>
  <c r="P72" i="10"/>
  <c r="Y72" i="10" s="1"/>
  <c r="AH72" i="10" s="1"/>
  <c r="I72" i="10"/>
  <c r="K72" i="10" s="1"/>
  <c r="M72" i="10" s="1"/>
  <c r="N72" i="10" s="1"/>
  <c r="U70" i="10"/>
  <c r="AD70" i="10" s="1"/>
  <c r="Q70" i="10"/>
  <c r="P70" i="10"/>
  <c r="I70" i="10"/>
  <c r="K70" i="10" s="1"/>
  <c r="M70" i="10" s="1"/>
  <c r="N70" i="10" s="1"/>
  <c r="U69" i="10"/>
  <c r="AD69" i="10" s="1"/>
  <c r="Q69" i="10"/>
  <c r="P69" i="10"/>
  <c r="Y69" i="10" s="1"/>
  <c r="AH69" i="10" s="1"/>
  <c r="I69" i="10"/>
  <c r="K69" i="10" s="1"/>
  <c r="M69" i="10" s="1"/>
  <c r="U68" i="10"/>
  <c r="Q68" i="10"/>
  <c r="P68" i="10"/>
  <c r="Y68" i="10" s="1"/>
  <c r="AH68" i="10" s="1"/>
  <c r="I68" i="10"/>
  <c r="K68" i="10" s="1"/>
  <c r="M68" i="10" s="1"/>
  <c r="N68" i="10" s="1"/>
  <c r="U67" i="10"/>
  <c r="AD67" i="10" s="1"/>
  <c r="Q67" i="10"/>
  <c r="P67" i="10"/>
  <c r="I67" i="10"/>
  <c r="K67" i="10" s="1"/>
  <c r="M67" i="10" s="1"/>
  <c r="N67" i="10" s="1"/>
  <c r="U58" i="10"/>
  <c r="AD58" i="10" s="1"/>
  <c r="Q58" i="10"/>
  <c r="P58" i="10"/>
  <c r="Y58" i="10" s="1"/>
  <c r="AH58" i="10" s="1"/>
  <c r="I58" i="10"/>
  <c r="K58" i="10" s="1"/>
  <c r="M58" i="10" s="1"/>
  <c r="N58" i="10" s="1"/>
  <c r="U57" i="10"/>
  <c r="AD57" i="10" s="1"/>
  <c r="AM57" i="10" s="1"/>
  <c r="Q57" i="10"/>
  <c r="P57" i="10"/>
  <c r="Y57" i="10" s="1"/>
  <c r="AH57" i="10" s="1"/>
  <c r="I57" i="10"/>
  <c r="K57" i="10" s="1"/>
  <c r="M57" i="10" s="1"/>
  <c r="N57" i="10" s="1"/>
  <c r="U56" i="10"/>
  <c r="AD56" i="10" s="1"/>
  <c r="Q56" i="10"/>
  <c r="P56" i="10"/>
  <c r="I56" i="10"/>
  <c r="K56" i="10" s="1"/>
  <c r="M56" i="10" s="1"/>
  <c r="N56" i="10" s="1"/>
  <c r="U53" i="10"/>
  <c r="AD53" i="10" s="1"/>
  <c r="Q53" i="10"/>
  <c r="P53" i="10"/>
  <c r="Y53" i="10" s="1"/>
  <c r="AH53" i="10" s="1"/>
  <c r="I53" i="10"/>
  <c r="K53" i="10" s="1"/>
  <c r="M53" i="10" s="1"/>
  <c r="U55" i="10"/>
  <c r="AD55" i="10" s="1"/>
  <c r="AM55" i="10" s="1"/>
  <c r="Q55" i="10"/>
  <c r="P55" i="10"/>
  <c r="Y55" i="10" s="1"/>
  <c r="AH55" i="10" s="1"/>
  <c r="I55" i="10"/>
  <c r="K55" i="10" s="1"/>
  <c r="M55" i="10" s="1"/>
  <c r="N55" i="10" s="1"/>
  <c r="U54" i="10"/>
  <c r="AD54" i="10" s="1"/>
  <c r="Q54" i="10"/>
  <c r="P54" i="10"/>
  <c r="I54" i="10"/>
  <c r="K54" i="10" s="1"/>
  <c r="M54" i="10" s="1"/>
  <c r="N54" i="10" s="1"/>
  <c r="U52" i="10"/>
  <c r="AD52" i="10" s="1"/>
  <c r="Q52" i="10"/>
  <c r="P52" i="10"/>
  <c r="Y52" i="10" s="1"/>
  <c r="AH52" i="10" s="1"/>
  <c r="I52" i="10"/>
  <c r="K52" i="10" s="1"/>
  <c r="M52" i="10" s="1"/>
  <c r="N52" i="10" s="1"/>
  <c r="U51" i="10"/>
  <c r="AD51" i="10" s="1"/>
  <c r="AM51" i="10" s="1"/>
  <c r="Q51" i="10"/>
  <c r="P51" i="10"/>
  <c r="Y51" i="10" s="1"/>
  <c r="AH51" i="10" s="1"/>
  <c r="I51" i="10"/>
  <c r="K51" i="10" s="1"/>
  <c r="M51" i="10" s="1"/>
  <c r="N51" i="10" s="1"/>
  <c r="U50" i="10"/>
  <c r="AD50" i="10" s="1"/>
  <c r="Q50" i="10"/>
  <c r="P50" i="10"/>
  <c r="I50" i="10"/>
  <c r="K50" i="10" s="1"/>
  <c r="M50" i="10" s="1"/>
  <c r="N50" i="10" s="1"/>
  <c r="U48" i="10"/>
  <c r="AD48" i="10" s="1"/>
  <c r="Q48" i="10"/>
  <c r="P48" i="10"/>
  <c r="Y48" i="10" s="1"/>
  <c r="AH48" i="10" s="1"/>
  <c r="I48" i="10"/>
  <c r="K48" i="10" s="1"/>
  <c r="M48" i="10" s="1"/>
  <c r="N48" i="10" s="1"/>
  <c r="U49" i="10"/>
  <c r="AD49" i="10" s="1"/>
  <c r="AM49" i="10" s="1"/>
  <c r="Q49" i="10"/>
  <c r="P49" i="10"/>
  <c r="Y49" i="10" s="1"/>
  <c r="AH49" i="10" s="1"/>
  <c r="I49" i="10"/>
  <c r="K49" i="10" s="1"/>
  <c r="M49" i="10" s="1"/>
  <c r="N49" i="10" s="1"/>
  <c r="U47" i="10"/>
  <c r="AD47" i="10" s="1"/>
  <c r="Q47" i="10"/>
  <c r="P47" i="10"/>
  <c r="I47" i="10"/>
  <c r="K47" i="10" s="1"/>
  <c r="M47" i="10" s="1"/>
  <c r="N47" i="10" s="1"/>
  <c r="U46" i="10"/>
  <c r="AD46" i="10" s="1"/>
  <c r="Q46" i="10"/>
  <c r="P46" i="10"/>
  <c r="Y46" i="10" s="1"/>
  <c r="AH46" i="10" s="1"/>
  <c r="I46" i="10"/>
  <c r="K46" i="10" s="1"/>
  <c r="M46" i="10" s="1"/>
  <c r="N46" i="10" s="1"/>
  <c r="U66" i="10"/>
  <c r="AD66" i="10" s="1"/>
  <c r="AM66" i="10" s="1"/>
  <c r="Q66" i="10"/>
  <c r="P66" i="10"/>
  <c r="Y66" i="10" s="1"/>
  <c r="AH66" i="10" s="1"/>
  <c r="I66" i="10"/>
  <c r="K66" i="10" s="1"/>
  <c r="M66" i="10" s="1"/>
  <c r="N66" i="10" s="1"/>
  <c r="U65" i="10"/>
  <c r="AD65" i="10" s="1"/>
  <c r="Q65" i="10"/>
  <c r="P65" i="10"/>
  <c r="I65" i="10"/>
  <c r="K65" i="10" s="1"/>
  <c r="M65" i="10" s="1"/>
  <c r="N65" i="10" s="1"/>
  <c r="U64" i="10"/>
  <c r="AD64" i="10" s="1"/>
  <c r="Q64" i="10"/>
  <c r="P64" i="10"/>
  <c r="Y64" i="10" s="1"/>
  <c r="AH64" i="10" s="1"/>
  <c r="I64" i="10"/>
  <c r="K64" i="10" s="1"/>
  <c r="M64" i="10" s="1"/>
  <c r="U63" i="10"/>
  <c r="AD63" i="10" s="1"/>
  <c r="AM63" i="10" s="1"/>
  <c r="Q63" i="10"/>
  <c r="P63" i="10"/>
  <c r="Y63" i="10" s="1"/>
  <c r="AH63" i="10" s="1"/>
  <c r="I63" i="10"/>
  <c r="K63" i="10" s="1"/>
  <c r="M63" i="10" s="1"/>
  <c r="N63" i="10" s="1"/>
  <c r="U62" i="10"/>
  <c r="AD62" i="10" s="1"/>
  <c r="Q62" i="10"/>
  <c r="P62" i="10"/>
  <c r="I62" i="10"/>
  <c r="K62" i="10" s="1"/>
  <c r="M62" i="10" s="1"/>
  <c r="N62" i="10" s="1"/>
  <c r="U61" i="10"/>
  <c r="AD61" i="10" s="1"/>
  <c r="Q61" i="10"/>
  <c r="P61" i="10"/>
  <c r="Y61" i="10" s="1"/>
  <c r="AH61" i="10" s="1"/>
  <c r="I61" i="10"/>
  <c r="K61" i="10" s="1"/>
  <c r="M61" i="10" s="1"/>
  <c r="U60" i="10"/>
  <c r="AD60" i="10" s="1"/>
  <c r="AM60" i="10" s="1"/>
  <c r="Q60" i="10"/>
  <c r="P60" i="10"/>
  <c r="Y60" i="10" s="1"/>
  <c r="AH60" i="10" s="1"/>
  <c r="I60" i="10"/>
  <c r="K60" i="10" s="1"/>
  <c r="M60" i="10" s="1"/>
  <c r="N60" i="10" s="1"/>
  <c r="U59" i="10"/>
  <c r="AD59" i="10" s="1"/>
  <c r="Q59" i="10"/>
  <c r="P59" i="10"/>
  <c r="I59" i="10"/>
  <c r="K59" i="10" s="1"/>
  <c r="M59" i="10" s="1"/>
  <c r="N59" i="10" s="1"/>
  <c r="U45" i="10"/>
  <c r="AD45" i="10" s="1"/>
  <c r="Q45" i="10"/>
  <c r="P45" i="10"/>
  <c r="Y45" i="10" s="1"/>
  <c r="AH45" i="10" s="1"/>
  <c r="I45" i="10"/>
  <c r="K45" i="10" s="1"/>
  <c r="M45" i="10" s="1"/>
  <c r="U44" i="10"/>
  <c r="AD44" i="10" s="1"/>
  <c r="AM44" i="10" s="1"/>
  <c r="Q44" i="10"/>
  <c r="P44" i="10"/>
  <c r="Y44" i="10" s="1"/>
  <c r="AH44" i="10" s="1"/>
  <c r="I44" i="10"/>
  <c r="K44" i="10" s="1"/>
  <c r="M44" i="10" s="1"/>
  <c r="N44" i="10" s="1"/>
  <c r="H22" i="10" s="1"/>
  <c r="U43" i="10"/>
  <c r="Q43" i="10"/>
  <c r="P43" i="10"/>
  <c r="Y43" i="10" s="1"/>
  <c r="AH43" i="10" s="1"/>
  <c r="I43" i="10"/>
  <c r="K43" i="10" s="1"/>
  <c r="AH34" i="10"/>
  <c r="Y34" i="10"/>
  <c r="P34" i="10"/>
  <c r="H34" i="10"/>
  <c r="AH32" i="10"/>
  <c r="Y32" i="10"/>
  <c r="P32" i="10"/>
  <c r="H32" i="10"/>
  <c r="H31" i="10"/>
  <c r="G31" i="10"/>
  <c r="F31" i="10"/>
  <c r="H30" i="10"/>
  <c r="G30" i="10"/>
  <c r="F30" i="10"/>
  <c r="F29" i="10"/>
  <c r="F28" i="10"/>
  <c r="F27" i="10"/>
  <c r="F26" i="10"/>
  <c r="F25" i="10"/>
  <c r="F24" i="10"/>
  <c r="F23" i="10"/>
  <c r="F22" i="10"/>
  <c r="F21" i="10"/>
  <c r="N20" i="10"/>
  <c r="M20" i="10"/>
  <c r="AE602" i="3"/>
  <c r="AD602" i="3"/>
  <c r="BH30" i="7" s="1"/>
  <c r="W602" i="3"/>
  <c r="V602" i="3"/>
  <c r="AQ30" i="7" s="1"/>
  <c r="O602" i="3"/>
  <c r="N602" i="3"/>
  <c r="J602" i="3"/>
  <c r="I602" i="3"/>
  <c r="H602" i="3"/>
  <c r="G602" i="3"/>
  <c r="F602" i="3"/>
  <c r="S601" i="3"/>
  <c r="AA601" i="3" s="1"/>
  <c r="AI601" i="3" s="1"/>
  <c r="R601" i="3"/>
  <c r="Z601" i="3" s="1"/>
  <c r="Q601" i="3"/>
  <c r="P601" i="3"/>
  <c r="X601" i="3" s="1"/>
  <c r="AF601" i="3" s="1"/>
  <c r="L601" i="3"/>
  <c r="M601" i="3" s="1"/>
  <c r="S600" i="3"/>
  <c r="AA600" i="3" s="1"/>
  <c r="AI600" i="3" s="1"/>
  <c r="R600" i="3"/>
  <c r="Z600" i="3" s="1"/>
  <c r="AH600" i="3" s="1"/>
  <c r="Q600" i="3"/>
  <c r="P600" i="3"/>
  <c r="X600" i="3" s="1"/>
  <c r="AF600" i="3" s="1"/>
  <c r="L600" i="3"/>
  <c r="M600" i="3" s="1"/>
  <c r="S599" i="3"/>
  <c r="AA599" i="3" s="1"/>
  <c r="AI599" i="3" s="1"/>
  <c r="R599" i="3"/>
  <c r="Z599" i="3" s="1"/>
  <c r="AH599" i="3" s="1"/>
  <c r="Q599" i="3"/>
  <c r="Y599" i="3" s="1"/>
  <c r="AG599" i="3" s="1"/>
  <c r="P599" i="3"/>
  <c r="X599" i="3" s="1"/>
  <c r="AF599" i="3" s="1"/>
  <c r="L599" i="3"/>
  <c r="M599" i="3" s="1"/>
  <c r="S598" i="3"/>
  <c r="AA598" i="3" s="1"/>
  <c r="AI598" i="3" s="1"/>
  <c r="R598" i="3"/>
  <c r="Z598" i="3" s="1"/>
  <c r="Q598" i="3"/>
  <c r="P598" i="3"/>
  <c r="X598" i="3" s="1"/>
  <c r="AF598" i="3" s="1"/>
  <c r="L598" i="3"/>
  <c r="M598" i="3" s="1"/>
  <c r="S597" i="3"/>
  <c r="AA597" i="3" s="1"/>
  <c r="AI597" i="3" s="1"/>
  <c r="R597" i="3"/>
  <c r="Z597" i="3" s="1"/>
  <c r="AH597" i="3" s="1"/>
  <c r="Q597" i="3"/>
  <c r="P597" i="3"/>
  <c r="X597" i="3" s="1"/>
  <c r="AF597" i="3" s="1"/>
  <c r="L597" i="3"/>
  <c r="M597" i="3" s="1"/>
  <c r="S556" i="3"/>
  <c r="AA556" i="3" s="1"/>
  <c r="AI556" i="3" s="1"/>
  <c r="R556" i="3"/>
  <c r="Z556" i="3" s="1"/>
  <c r="Q556" i="3"/>
  <c r="P556" i="3"/>
  <c r="X556" i="3" s="1"/>
  <c r="AF556" i="3" s="1"/>
  <c r="L556" i="3"/>
  <c r="M556" i="3" s="1"/>
  <c r="R555" i="3"/>
  <c r="Z555" i="3" s="1"/>
  <c r="AH555" i="3" s="1"/>
  <c r="Q555" i="3"/>
  <c r="Y555" i="3" s="1"/>
  <c r="P555" i="3"/>
  <c r="X555" i="3" s="1"/>
  <c r="AF555" i="3" s="1"/>
  <c r="K555" i="3"/>
  <c r="S555" i="3" s="1"/>
  <c r="AA555" i="3" s="1"/>
  <c r="AI555" i="3" s="1"/>
  <c r="R554" i="3"/>
  <c r="Z554" i="3" s="1"/>
  <c r="AH554" i="3" s="1"/>
  <c r="Q554" i="3"/>
  <c r="P554" i="3"/>
  <c r="X554" i="3" s="1"/>
  <c r="AF554" i="3" s="1"/>
  <c r="K554" i="3"/>
  <c r="L554" i="3" s="1"/>
  <c r="M554" i="3" s="1"/>
  <c r="R553" i="3"/>
  <c r="Z553" i="3" s="1"/>
  <c r="AH553" i="3" s="1"/>
  <c r="Q553" i="3"/>
  <c r="Y553" i="3" s="1"/>
  <c r="AG553" i="3" s="1"/>
  <c r="P553" i="3"/>
  <c r="X553" i="3" s="1"/>
  <c r="AF553" i="3" s="1"/>
  <c r="K553" i="3"/>
  <c r="L553" i="3" s="1"/>
  <c r="M553" i="3" s="1"/>
  <c r="R552" i="3"/>
  <c r="Z552" i="3" s="1"/>
  <c r="AH552" i="3" s="1"/>
  <c r="Q552" i="3"/>
  <c r="P552" i="3"/>
  <c r="X552" i="3" s="1"/>
  <c r="AF552" i="3" s="1"/>
  <c r="K552" i="3"/>
  <c r="L552" i="3" s="1"/>
  <c r="M552" i="3" s="1"/>
  <c r="R551" i="3"/>
  <c r="Z551" i="3" s="1"/>
  <c r="AH551" i="3" s="1"/>
  <c r="Q551" i="3"/>
  <c r="Y551" i="3" s="1"/>
  <c r="AG551" i="3" s="1"/>
  <c r="P551" i="3"/>
  <c r="X551" i="3" s="1"/>
  <c r="AF551" i="3" s="1"/>
  <c r="K551" i="3"/>
  <c r="S551" i="3" s="1"/>
  <c r="AA551" i="3" s="1"/>
  <c r="AI551" i="3" s="1"/>
  <c r="S563" i="3"/>
  <c r="AA563" i="3" s="1"/>
  <c r="AI563" i="3" s="1"/>
  <c r="R563" i="3"/>
  <c r="Z563" i="3" s="1"/>
  <c r="AH563" i="3" s="1"/>
  <c r="Q563" i="3"/>
  <c r="Y563" i="3" s="1"/>
  <c r="P563" i="3"/>
  <c r="X563" i="3" s="1"/>
  <c r="AF563" i="3" s="1"/>
  <c r="M563" i="3"/>
  <c r="S562" i="3"/>
  <c r="AA562" i="3" s="1"/>
  <c r="AI562" i="3" s="1"/>
  <c r="R562" i="3"/>
  <c r="Q562" i="3"/>
  <c r="Y562" i="3" s="1"/>
  <c r="P562" i="3"/>
  <c r="X562" i="3" s="1"/>
  <c r="AF562" i="3" s="1"/>
  <c r="M562" i="3"/>
  <c r="S561" i="3"/>
  <c r="AA561" i="3" s="1"/>
  <c r="AI561" i="3" s="1"/>
  <c r="R561" i="3"/>
  <c r="Z561" i="3" s="1"/>
  <c r="AH561" i="3" s="1"/>
  <c r="Q561" i="3"/>
  <c r="P561" i="3"/>
  <c r="X561" i="3" s="1"/>
  <c r="AF561" i="3" s="1"/>
  <c r="M561" i="3"/>
  <c r="S560" i="3"/>
  <c r="AA560" i="3" s="1"/>
  <c r="AI560" i="3" s="1"/>
  <c r="R560" i="3"/>
  <c r="Z560" i="3" s="1"/>
  <c r="AH560" i="3" s="1"/>
  <c r="Q560" i="3"/>
  <c r="Y560" i="3" s="1"/>
  <c r="P560" i="3"/>
  <c r="X560" i="3" s="1"/>
  <c r="AF560" i="3" s="1"/>
  <c r="M560" i="3"/>
  <c r="S559" i="3"/>
  <c r="AA559" i="3" s="1"/>
  <c r="AI559" i="3" s="1"/>
  <c r="R559" i="3"/>
  <c r="Q559" i="3"/>
  <c r="Y559" i="3" s="1"/>
  <c r="P559" i="3"/>
  <c r="X559" i="3" s="1"/>
  <c r="AF559" i="3" s="1"/>
  <c r="M559" i="3"/>
  <c r="S541" i="3"/>
  <c r="AA541" i="3" s="1"/>
  <c r="AI541" i="3" s="1"/>
  <c r="R541" i="3"/>
  <c r="Z541" i="3" s="1"/>
  <c r="AH541" i="3" s="1"/>
  <c r="Q541" i="3"/>
  <c r="Y541" i="3" s="1"/>
  <c r="AG541" i="3" s="1"/>
  <c r="P541" i="3"/>
  <c r="X541" i="3" s="1"/>
  <c r="AF541" i="3" s="1"/>
  <c r="L541" i="3"/>
  <c r="M541" i="3" s="1"/>
  <c r="S540" i="3"/>
  <c r="AA540" i="3" s="1"/>
  <c r="AI540" i="3" s="1"/>
  <c r="R540" i="3"/>
  <c r="Z540" i="3" s="1"/>
  <c r="AH540" i="3" s="1"/>
  <c r="Q540" i="3"/>
  <c r="Y540" i="3" s="1"/>
  <c r="P540" i="3"/>
  <c r="X540" i="3" s="1"/>
  <c r="AF540" i="3" s="1"/>
  <c r="L540" i="3"/>
  <c r="M540" i="3" s="1"/>
  <c r="S539" i="3"/>
  <c r="AA539" i="3" s="1"/>
  <c r="AI539" i="3" s="1"/>
  <c r="R539" i="3"/>
  <c r="Q539" i="3"/>
  <c r="Y539" i="3" s="1"/>
  <c r="P539" i="3"/>
  <c r="X539" i="3" s="1"/>
  <c r="AF539" i="3" s="1"/>
  <c r="L539" i="3"/>
  <c r="M539" i="3" s="1"/>
  <c r="S538" i="3"/>
  <c r="AA538" i="3" s="1"/>
  <c r="AI538" i="3" s="1"/>
  <c r="R538" i="3"/>
  <c r="Z538" i="3" s="1"/>
  <c r="AH538" i="3" s="1"/>
  <c r="Q538" i="3"/>
  <c r="Y538" i="3" s="1"/>
  <c r="AG538" i="3" s="1"/>
  <c r="P538" i="3"/>
  <c r="X538" i="3" s="1"/>
  <c r="AF538" i="3" s="1"/>
  <c r="L538" i="3"/>
  <c r="M538" i="3" s="1"/>
  <c r="S537" i="3"/>
  <c r="AA537" i="3" s="1"/>
  <c r="AI537" i="3" s="1"/>
  <c r="R537" i="3"/>
  <c r="Z537" i="3" s="1"/>
  <c r="AH537" i="3" s="1"/>
  <c r="Q537" i="3"/>
  <c r="Y537" i="3" s="1"/>
  <c r="AG537" i="3" s="1"/>
  <c r="P537" i="3"/>
  <c r="X537" i="3" s="1"/>
  <c r="AF537" i="3" s="1"/>
  <c r="L537" i="3"/>
  <c r="M537" i="3" s="1"/>
  <c r="S596" i="3"/>
  <c r="AA596" i="3" s="1"/>
  <c r="AI596" i="3" s="1"/>
  <c r="R596" i="3"/>
  <c r="Q596" i="3"/>
  <c r="Y596" i="3" s="1"/>
  <c r="P596" i="3"/>
  <c r="X596" i="3" s="1"/>
  <c r="AF596" i="3" s="1"/>
  <c r="L596" i="3"/>
  <c r="M596" i="3" s="1"/>
  <c r="S595" i="3"/>
  <c r="AA595" i="3" s="1"/>
  <c r="AI595" i="3" s="1"/>
  <c r="R595" i="3"/>
  <c r="Z595" i="3" s="1"/>
  <c r="AH595" i="3" s="1"/>
  <c r="Q595" i="3"/>
  <c r="Y595" i="3" s="1"/>
  <c r="P595" i="3"/>
  <c r="X595" i="3" s="1"/>
  <c r="AF595" i="3" s="1"/>
  <c r="L595" i="3"/>
  <c r="M595" i="3" s="1"/>
  <c r="S594" i="3"/>
  <c r="AA594" i="3" s="1"/>
  <c r="AI594" i="3" s="1"/>
  <c r="R594" i="3"/>
  <c r="Z594" i="3" s="1"/>
  <c r="AH594" i="3" s="1"/>
  <c r="Q594" i="3"/>
  <c r="Y594" i="3" s="1"/>
  <c r="P594" i="3"/>
  <c r="X594" i="3" s="1"/>
  <c r="AF594" i="3" s="1"/>
  <c r="L594" i="3"/>
  <c r="M594" i="3" s="1"/>
  <c r="S593" i="3"/>
  <c r="AA593" i="3" s="1"/>
  <c r="AI593" i="3" s="1"/>
  <c r="R593" i="3"/>
  <c r="Q593" i="3"/>
  <c r="Y593" i="3" s="1"/>
  <c r="P593" i="3"/>
  <c r="X593" i="3" s="1"/>
  <c r="AF593" i="3" s="1"/>
  <c r="L593" i="3"/>
  <c r="M593" i="3" s="1"/>
  <c r="S592" i="3"/>
  <c r="AA592" i="3" s="1"/>
  <c r="AI592" i="3" s="1"/>
  <c r="R592" i="3"/>
  <c r="Z592" i="3" s="1"/>
  <c r="AH592" i="3" s="1"/>
  <c r="Q592" i="3"/>
  <c r="Y592" i="3" s="1"/>
  <c r="P592" i="3"/>
  <c r="X592" i="3" s="1"/>
  <c r="AF592" i="3" s="1"/>
  <c r="L592" i="3"/>
  <c r="M592" i="3" s="1"/>
  <c r="S591" i="3"/>
  <c r="AA591" i="3" s="1"/>
  <c r="AI591" i="3" s="1"/>
  <c r="R591" i="3"/>
  <c r="Z591" i="3" s="1"/>
  <c r="AH591" i="3" s="1"/>
  <c r="Q591" i="3"/>
  <c r="Y591" i="3" s="1"/>
  <c r="P591" i="3"/>
  <c r="X591" i="3" s="1"/>
  <c r="AF591" i="3" s="1"/>
  <c r="L591" i="3"/>
  <c r="M591" i="3" s="1"/>
  <c r="S590" i="3"/>
  <c r="AA590" i="3" s="1"/>
  <c r="AI590" i="3" s="1"/>
  <c r="R590" i="3"/>
  <c r="Q590" i="3"/>
  <c r="Y590" i="3" s="1"/>
  <c r="P590" i="3"/>
  <c r="X590" i="3" s="1"/>
  <c r="AF590" i="3" s="1"/>
  <c r="L590" i="3"/>
  <c r="M590" i="3" s="1"/>
  <c r="S589" i="3"/>
  <c r="AA589" i="3" s="1"/>
  <c r="AI589" i="3" s="1"/>
  <c r="R589" i="3"/>
  <c r="Z589" i="3" s="1"/>
  <c r="AH589" i="3" s="1"/>
  <c r="Q589" i="3"/>
  <c r="Y589" i="3" s="1"/>
  <c r="P589" i="3"/>
  <c r="X589" i="3" s="1"/>
  <c r="AF589" i="3" s="1"/>
  <c r="L589" i="3"/>
  <c r="M589" i="3" s="1"/>
  <c r="S588" i="3"/>
  <c r="AA588" i="3" s="1"/>
  <c r="AI588" i="3" s="1"/>
  <c r="R588" i="3"/>
  <c r="Z588" i="3" s="1"/>
  <c r="AH588" i="3" s="1"/>
  <c r="Q588" i="3"/>
  <c r="Y588" i="3" s="1"/>
  <c r="P588" i="3"/>
  <c r="X588" i="3" s="1"/>
  <c r="AF588" i="3" s="1"/>
  <c r="L588" i="3"/>
  <c r="M588" i="3" s="1"/>
  <c r="S587" i="3"/>
  <c r="AA587" i="3" s="1"/>
  <c r="AI587" i="3" s="1"/>
  <c r="R587" i="3"/>
  <c r="Q587" i="3"/>
  <c r="Y587" i="3" s="1"/>
  <c r="P587" i="3"/>
  <c r="X587" i="3" s="1"/>
  <c r="AF587" i="3" s="1"/>
  <c r="L587" i="3"/>
  <c r="M587" i="3" s="1"/>
  <c r="S586" i="3"/>
  <c r="AA586" i="3" s="1"/>
  <c r="AI586" i="3" s="1"/>
  <c r="R586" i="3"/>
  <c r="Z586" i="3" s="1"/>
  <c r="AH586" i="3" s="1"/>
  <c r="Q586" i="3"/>
  <c r="Y586" i="3" s="1"/>
  <c r="P586" i="3"/>
  <c r="X586" i="3" s="1"/>
  <c r="AF586" i="3" s="1"/>
  <c r="L586" i="3"/>
  <c r="M586" i="3" s="1"/>
  <c r="S585" i="3"/>
  <c r="AA585" i="3" s="1"/>
  <c r="AI585" i="3" s="1"/>
  <c r="R585" i="3"/>
  <c r="Z585" i="3" s="1"/>
  <c r="AH585" i="3" s="1"/>
  <c r="Q585" i="3"/>
  <c r="Y585" i="3" s="1"/>
  <c r="P585" i="3"/>
  <c r="X585" i="3" s="1"/>
  <c r="AF585" i="3" s="1"/>
  <c r="L585" i="3"/>
  <c r="M585" i="3" s="1"/>
  <c r="S584" i="3"/>
  <c r="AA584" i="3" s="1"/>
  <c r="AI584" i="3" s="1"/>
  <c r="R584" i="3"/>
  <c r="Q584" i="3"/>
  <c r="Y584" i="3" s="1"/>
  <c r="P584" i="3"/>
  <c r="X584" i="3" s="1"/>
  <c r="AF584" i="3" s="1"/>
  <c r="L584" i="3"/>
  <c r="M584" i="3" s="1"/>
  <c r="S583" i="3"/>
  <c r="AA583" i="3" s="1"/>
  <c r="AI583" i="3" s="1"/>
  <c r="R583" i="3"/>
  <c r="Z583" i="3" s="1"/>
  <c r="AH583" i="3" s="1"/>
  <c r="Q583" i="3"/>
  <c r="Y583" i="3" s="1"/>
  <c r="AG583" i="3" s="1"/>
  <c r="P583" i="3"/>
  <c r="X583" i="3" s="1"/>
  <c r="AF583" i="3" s="1"/>
  <c r="L583" i="3"/>
  <c r="M583" i="3" s="1"/>
  <c r="S582" i="3"/>
  <c r="AA582" i="3" s="1"/>
  <c r="AI582" i="3" s="1"/>
  <c r="R582" i="3"/>
  <c r="Z582" i="3" s="1"/>
  <c r="AH582" i="3" s="1"/>
  <c r="Q582" i="3"/>
  <c r="Y582" i="3" s="1"/>
  <c r="P582" i="3"/>
  <c r="X582" i="3" s="1"/>
  <c r="AF582" i="3" s="1"/>
  <c r="L582" i="3"/>
  <c r="M582" i="3" s="1"/>
  <c r="S581" i="3"/>
  <c r="AA581" i="3" s="1"/>
  <c r="AI581" i="3" s="1"/>
  <c r="R581" i="3"/>
  <c r="Q581" i="3"/>
  <c r="Y581" i="3" s="1"/>
  <c r="P581" i="3"/>
  <c r="X581" i="3" s="1"/>
  <c r="AF581" i="3" s="1"/>
  <c r="L581" i="3"/>
  <c r="M581" i="3" s="1"/>
  <c r="S580" i="3"/>
  <c r="AA580" i="3" s="1"/>
  <c r="AI580" i="3" s="1"/>
  <c r="R580" i="3"/>
  <c r="Z580" i="3" s="1"/>
  <c r="AH580" i="3" s="1"/>
  <c r="Q580" i="3"/>
  <c r="Y580" i="3" s="1"/>
  <c r="AG580" i="3" s="1"/>
  <c r="P580" i="3"/>
  <c r="X580" i="3" s="1"/>
  <c r="AF580" i="3" s="1"/>
  <c r="L580" i="3"/>
  <c r="M580" i="3" s="1"/>
  <c r="S579" i="3"/>
  <c r="AA579" i="3" s="1"/>
  <c r="AI579" i="3" s="1"/>
  <c r="R579" i="3"/>
  <c r="Z579" i="3" s="1"/>
  <c r="AH579" i="3" s="1"/>
  <c r="Q579" i="3"/>
  <c r="Y579" i="3" s="1"/>
  <c r="P579" i="3"/>
  <c r="X579" i="3" s="1"/>
  <c r="AF579" i="3" s="1"/>
  <c r="L579" i="3"/>
  <c r="M579" i="3" s="1"/>
  <c r="S578" i="3"/>
  <c r="AA578" i="3" s="1"/>
  <c r="AI578" i="3" s="1"/>
  <c r="R578" i="3"/>
  <c r="Z578" i="3" s="1"/>
  <c r="AH578" i="3" s="1"/>
  <c r="Q578" i="3"/>
  <c r="P578" i="3"/>
  <c r="X578" i="3" s="1"/>
  <c r="AF578" i="3" s="1"/>
  <c r="L578" i="3"/>
  <c r="M578" i="3" s="1"/>
  <c r="S577" i="3"/>
  <c r="AA577" i="3" s="1"/>
  <c r="AI577" i="3" s="1"/>
  <c r="R577" i="3"/>
  <c r="Z577" i="3" s="1"/>
  <c r="AH577" i="3" s="1"/>
  <c r="Q577" i="3"/>
  <c r="Y577" i="3" s="1"/>
  <c r="AG577" i="3" s="1"/>
  <c r="P577" i="3"/>
  <c r="X577" i="3" s="1"/>
  <c r="AF577" i="3" s="1"/>
  <c r="L577" i="3"/>
  <c r="M577" i="3" s="1"/>
  <c r="S576" i="3"/>
  <c r="AA576" i="3" s="1"/>
  <c r="AI576" i="3" s="1"/>
  <c r="R576" i="3"/>
  <c r="Q576" i="3"/>
  <c r="Y576" i="3" s="1"/>
  <c r="P576" i="3"/>
  <c r="X576" i="3" s="1"/>
  <c r="AF576" i="3" s="1"/>
  <c r="L576" i="3"/>
  <c r="M576" i="3" s="1"/>
  <c r="S575" i="3"/>
  <c r="AA575" i="3" s="1"/>
  <c r="AI575" i="3" s="1"/>
  <c r="R575" i="3"/>
  <c r="Z575" i="3" s="1"/>
  <c r="AH575" i="3" s="1"/>
  <c r="Q575" i="3"/>
  <c r="P575" i="3"/>
  <c r="X575" i="3" s="1"/>
  <c r="AF575" i="3" s="1"/>
  <c r="L575" i="3"/>
  <c r="M575" i="3" s="1"/>
  <c r="S574" i="3"/>
  <c r="AA574" i="3" s="1"/>
  <c r="AI574" i="3" s="1"/>
  <c r="R574" i="3"/>
  <c r="Z574" i="3" s="1"/>
  <c r="AH574" i="3" s="1"/>
  <c r="Q574" i="3"/>
  <c r="Y574" i="3" s="1"/>
  <c r="AG574" i="3" s="1"/>
  <c r="P574" i="3"/>
  <c r="X574" i="3" s="1"/>
  <c r="AF574" i="3" s="1"/>
  <c r="L574" i="3"/>
  <c r="M574" i="3" s="1"/>
  <c r="S573" i="3"/>
  <c r="AA573" i="3" s="1"/>
  <c r="AI573" i="3" s="1"/>
  <c r="R573" i="3"/>
  <c r="Z573" i="3" s="1"/>
  <c r="AH573" i="3" s="1"/>
  <c r="Q573" i="3"/>
  <c r="Y573" i="3" s="1"/>
  <c r="P573" i="3"/>
  <c r="X573" i="3" s="1"/>
  <c r="AF573" i="3" s="1"/>
  <c r="L573" i="3"/>
  <c r="M573" i="3" s="1"/>
  <c r="S572" i="3"/>
  <c r="AA572" i="3" s="1"/>
  <c r="AI572" i="3" s="1"/>
  <c r="R572" i="3"/>
  <c r="Z572" i="3" s="1"/>
  <c r="AH572" i="3" s="1"/>
  <c r="Q572" i="3"/>
  <c r="P572" i="3"/>
  <c r="X572" i="3" s="1"/>
  <c r="AF572" i="3" s="1"/>
  <c r="L572" i="3"/>
  <c r="M572" i="3" s="1"/>
  <c r="S571" i="3"/>
  <c r="AA571" i="3" s="1"/>
  <c r="AI571" i="3" s="1"/>
  <c r="R571" i="3"/>
  <c r="Z571" i="3" s="1"/>
  <c r="AH571" i="3" s="1"/>
  <c r="Q571" i="3"/>
  <c r="Y571" i="3" s="1"/>
  <c r="AG571" i="3" s="1"/>
  <c r="P571" i="3"/>
  <c r="X571" i="3" s="1"/>
  <c r="AF571" i="3" s="1"/>
  <c r="L571" i="3"/>
  <c r="M571" i="3" s="1"/>
  <c r="S570" i="3"/>
  <c r="AA570" i="3" s="1"/>
  <c r="AI570" i="3" s="1"/>
  <c r="R570" i="3"/>
  <c r="Z570" i="3" s="1"/>
  <c r="AH570" i="3" s="1"/>
  <c r="Q570" i="3"/>
  <c r="Y570" i="3" s="1"/>
  <c r="P570" i="3"/>
  <c r="X570" i="3" s="1"/>
  <c r="AF570" i="3" s="1"/>
  <c r="M570" i="3"/>
  <c r="S569" i="3"/>
  <c r="AA569" i="3" s="1"/>
  <c r="AI569" i="3" s="1"/>
  <c r="R569" i="3"/>
  <c r="Q569" i="3"/>
  <c r="Y569" i="3" s="1"/>
  <c r="AG569" i="3" s="1"/>
  <c r="P569" i="3"/>
  <c r="X569" i="3" s="1"/>
  <c r="AF569" i="3" s="1"/>
  <c r="M569" i="3"/>
  <c r="S568" i="3"/>
  <c r="AA568" i="3" s="1"/>
  <c r="AI568" i="3" s="1"/>
  <c r="R568" i="3"/>
  <c r="Z568" i="3" s="1"/>
  <c r="AH568" i="3" s="1"/>
  <c r="Q568" i="3"/>
  <c r="Y568" i="3" s="1"/>
  <c r="AG568" i="3" s="1"/>
  <c r="P568" i="3"/>
  <c r="X568" i="3" s="1"/>
  <c r="AF568" i="3" s="1"/>
  <c r="M568" i="3"/>
  <c r="S567" i="3"/>
  <c r="AA567" i="3" s="1"/>
  <c r="AI567" i="3" s="1"/>
  <c r="R567" i="3"/>
  <c r="Z567" i="3" s="1"/>
  <c r="AH567" i="3" s="1"/>
  <c r="Q567" i="3"/>
  <c r="Y567" i="3" s="1"/>
  <c r="P567" i="3"/>
  <c r="X567" i="3" s="1"/>
  <c r="AF567" i="3" s="1"/>
  <c r="M567" i="3"/>
  <c r="S566" i="3"/>
  <c r="AA566" i="3" s="1"/>
  <c r="AI566" i="3" s="1"/>
  <c r="R566" i="3"/>
  <c r="Q566" i="3"/>
  <c r="Y566" i="3" s="1"/>
  <c r="AG566" i="3" s="1"/>
  <c r="P566" i="3"/>
  <c r="X566" i="3" s="1"/>
  <c r="AF566" i="3" s="1"/>
  <c r="M566" i="3"/>
  <c r="S565" i="3"/>
  <c r="AA565" i="3" s="1"/>
  <c r="AI565" i="3" s="1"/>
  <c r="R565" i="3"/>
  <c r="Z565" i="3" s="1"/>
  <c r="AH565" i="3" s="1"/>
  <c r="Q565" i="3"/>
  <c r="Y565" i="3" s="1"/>
  <c r="AG565" i="3" s="1"/>
  <c r="P565" i="3"/>
  <c r="X565" i="3" s="1"/>
  <c r="AF565" i="3" s="1"/>
  <c r="M565" i="3"/>
  <c r="S564" i="3"/>
  <c r="AA564" i="3" s="1"/>
  <c r="AI564" i="3" s="1"/>
  <c r="R564" i="3"/>
  <c r="Z564" i="3" s="1"/>
  <c r="AH564" i="3" s="1"/>
  <c r="Q564" i="3"/>
  <c r="Y564" i="3" s="1"/>
  <c r="P564" i="3"/>
  <c r="X564" i="3" s="1"/>
  <c r="AF564" i="3" s="1"/>
  <c r="M564" i="3"/>
  <c r="R558" i="3"/>
  <c r="Q558" i="3"/>
  <c r="Y558" i="3" s="1"/>
  <c r="AG558" i="3" s="1"/>
  <c r="P558" i="3"/>
  <c r="X558" i="3" s="1"/>
  <c r="AF558" i="3" s="1"/>
  <c r="K558" i="3"/>
  <c r="S558" i="3" s="1"/>
  <c r="AA558" i="3" s="1"/>
  <c r="AI558" i="3" s="1"/>
  <c r="R557" i="3"/>
  <c r="Z557" i="3" s="1"/>
  <c r="AH557" i="3" s="1"/>
  <c r="Q557" i="3"/>
  <c r="Y557" i="3" s="1"/>
  <c r="P557" i="3"/>
  <c r="X557" i="3" s="1"/>
  <c r="AF557" i="3" s="1"/>
  <c r="K557" i="3"/>
  <c r="R546" i="3"/>
  <c r="Z546" i="3" s="1"/>
  <c r="AH546" i="3" s="1"/>
  <c r="Q546" i="3"/>
  <c r="Y546" i="3" s="1"/>
  <c r="AG546" i="3" s="1"/>
  <c r="P546" i="3"/>
  <c r="X546" i="3" s="1"/>
  <c r="AF546" i="3" s="1"/>
  <c r="K546" i="3"/>
  <c r="R545" i="3"/>
  <c r="Z545" i="3" s="1"/>
  <c r="AH545" i="3" s="1"/>
  <c r="Q545" i="3"/>
  <c r="Y545" i="3" s="1"/>
  <c r="AG545" i="3" s="1"/>
  <c r="P545" i="3"/>
  <c r="X545" i="3" s="1"/>
  <c r="AF545" i="3" s="1"/>
  <c r="K545" i="3"/>
  <c r="S545" i="3" s="1"/>
  <c r="AA545" i="3" s="1"/>
  <c r="AI545" i="3" s="1"/>
  <c r="R544" i="3"/>
  <c r="Z544" i="3" s="1"/>
  <c r="AH544" i="3" s="1"/>
  <c r="Q544" i="3"/>
  <c r="Y544" i="3" s="1"/>
  <c r="P544" i="3"/>
  <c r="X544" i="3" s="1"/>
  <c r="AF544" i="3" s="1"/>
  <c r="K544" i="3"/>
  <c r="L544" i="3" s="1"/>
  <c r="M544" i="3" s="1"/>
  <c r="R543" i="3"/>
  <c r="Z543" i="3" s="1"/>
  <c r="AH543" i="3" s="1"/>
  <c r="Q543" i="3"/>
  <c r="Y543" i="3" s="1"/>
  <c r="P543" i="3"/>
  <c r="X543" i="3" s="1"/>
  <c r="AF543" i="3" s="1"/>
  <c r="K543" i="3"/>
  <c r="L543" i="3" s="1"/>
  <c r="M543" i="3" s="1"/>
  <c r="R542" i="3"/>
  <c r="Q542" i="3"/>
  <c r="Y542" i="3" s="1"/>
  <c r="AG542" i="3" s="1"/>
  <c r="P542" i="3"/>
  <c r="X542" i="3" s="1"/>
  <c r="AF542" i="3" s="1"/>
  <c r="K542" i="3"/>
  <c r="S542" i="3" s="1"/>
  <c r="AA542" i="3" s="1"/>
  <c r="AI542" i="3" s="1"/>
  <c r="R550" i="3"/>
  <c r="Q550" i="3"/>
  <c r="Y550" i="3" s="1"/>
  <c r="AG550" i="3" s="1"/>
  <c r="P550" i="3"/>
  <c r="X550" i="3" s="1"/>
  <c r="AF550" i="3" s="1"/>
  <c r="K550" i="3"/>
  <c r="S550" i="3" s="1"/>
  <c r="AA550" i="3" s="1"/>
  <c r="AI550" i="3" s="1"/>
  <c r="R549" i="3"/>
  <c r="Z549" i="3" s="1"/>
  <c r="AH549" i="3" s="1"/>
  <c r="Q549" i="3"/>
  <c r="Y549" i="3" s="1"/>
  <c r="AG549" i="3" s="1"/>
  <c r="P549" i="3"/>
  <c r="X549" i="3" s="1"/>
  <c r="AF549" i="3" s="1"/>
  <c r="K549" i="3"/>
  <c r="S549" i="3" s="1"/>
  <c r="AA549" i="3" s="1"/>
  <c r="AI549" i="3" s="1"/>
  <c r="R548" i="3"/>
  <c r="Z548" i="3" s="1"/>
  <c r="AH548" i="3" s="1"/>
  <c r="Q548" i="3"/>
  <c r="Y548" i="3" s="1"/>
  <c r="P548" i="3"/>
  <c r="X548" i="3" s="1"/>
  <c r="AF548" i="3" s="1"/>
  <c r="K548" i="3"/>
  <c r="L548" i="3" s="1"/>
  <c r="M548" i="3" s="1"/>
  <c r="R547" i="3"/>
  <c r="Z547" i="3" s="1"/>
  <c r="AH547" i="3" s="1"/>
  <c r="Q547" i="3"/>
  <c r="P547" i="3"/>
  <c r="X547" i="3" s="1"/>
  <c r="AF547" i="3" s="1"/>
  <c r="K547" i="3"/>
  <c r="S547" i="3" s="1"/>
  <c r="AE532" i="3"/>
  <c r="AD532" i="3"/>
  <c r="BH29" i="7" s="1"/>
  <c r="W532" i="3"/>
  <c r="V532" i="3"/>
  <c r="AQ29" i="7" s="1"/>
  <c r="O532" i="3"/>
  <c r="N532" i="3"/>
  <c r="J532" i="3"/>
  <c r="I532" i="3"/>
  <c r="H532" i="3"/>
  <c r="G532" i="3"/>
  <c r="F532" i="3"/>
  <c r="S531" i="3"/>
  <c r="AA531" i="3" s="1"/>
  <c r="AI531" i="3" s="1"/>
  <c r="R531" i="3"/>
  <c r="Z531" i="3" s="1"/>
  <c r="AH531" i="3" s="1"/>
  <c r="Q531" i="3"/>
  <c r="P531" i="3"/>
  <c r="X531" i="3" s="1"/>
  <c r="AF531" i="3" s="1"/>
  <c r="L531" i="3"/>
  <c r="M531" i="3" s="1"/>
  <c r="S530" i="3"/>
  <c r="AA530" i="3" s="1"/>
  <c r="AI530" i="3" s="1"/>
  <c r="R530" i="3"/>
  <c r="Z530" i="3" s="1"/>
  <c r="AH530" i="3" s="1"/>
  <c r="Q530" i="3"/>
  <c r="Y530" i="3" s="1"/>
  <c r="AG530" i="3" s="1"/>
  <c r="P530" i="3"/>
  <c r="X530" i="3" s="1"/>
  <c r="AF530" i="3" s="1"/>
  <c r="L530" i="3"/>
  <c r="M530" i="3" s="1"/>
  <c r="R499" i="3"/>
  <c r="Z499" i="3" s="1"/>
  <c r="AH499" i="3" s="1"/>
  <c r="Q499" i="3"/>
  <c r="Y499" i="3" s="1"/>
  <c r="P499" i="3"/>
  <c r="X499" i="3" s="1"/>
  <c r="AF499" i="3" s="1"/>
  <c r="K499" i="3"/>
  <c r="L499" i="3" s="1"/>
  <c r="M499" i="3" s="1"/>
  <c r="R498" i="3"/>
  <c r="Z498" i="3" s="1"/>
  <c r="AH498" i="3" s="1"/>
  <c r="Q498" i="3"/>
  <c r="Y498" i="3" s="1"/>
  <c r="P498" i="3"/>
  <c r="X498" i="3" s="1"/>
  <c r="AF498" i="3" s="1"/>
  <c r="K498" i="3"/>
  <c r="S498" i="3" s="1"/>
  <c r="AA498" i="3" s="1"/>
  <c r="AI498" i="3" s="1"/>
  <c r="R497" i="3"/>
  <c r="Z497" i="3" s="1"/>
  <c r="AH497" i="3" s="1"/>
  <c r="Q497" i="3"/>
  <c r="P497" i="3"/>
  <c r="X497" i="3" s="1"/>
  <c r="AF497" i="3" s="1"/>
  <c r="K497" i="3"/>
  <c r="S507" i="3"/>
  <c r="AA507" i="3" s="1"/>
  <c r="AI507" i="3" s="1"/>
  <c r="R507" i="3"/>
  <c r="Q507" i="3"/>
  <c r="Y507" i="3" s="1"/>
  <c r="AG507" i="3" s="1"/>
  <c r="P507" i="3"/>
  <c r="X507" i="3" s="1"/>
  <c r="AF507" i="3" s="1"/>
  <c r="L507" i="3"/>
  <c r="M507" i="3" s="1"/>
  <c r="S506" i="3"/>
  <c r="AA506" i="3" s="1"/>
  <c r="AI506" i="3" s="1"/>
  <c r="R506" i="3"/>
  <c r="Z506" i="3" s="1"/>
  <c r="AH506" i="3" s="1"/>
  <c r="Q506" i="3"/>
  <c r="Y506" i="3" s="1"/>
  <c r="AG506" i="3" s="1"/>
  <c r="P506" i="3"/>
  <c r="X506" i="3" s="1"/>
  <c r="AF506" i="3" s="1"/>
  <c r="L506" i="3"/>
  <c r="M506" i="3" s="1"/>
  <c r="S505" i="3"/>
  <c r="AA505" i="3" s="1"/>
  <c r="AI505" i="3" s="1"/>
  <c r="R505" i="3"/>
  <c r="Z505" i="3" s="1"/>
  <c r="AH505" i="3" s="1"/>
  <c r="Q505" i="3"/>
  <c r="Y505" i="3" s="1"/>
  <c r="AG505" i="3" s="1"/>
  <c r="P505" i="3"/>
  <c r="X505" i="3" s="1"/>
  <c r="AF505" i="3" s="1"/>
  <c r="L505" i="3"/>
  <c r="M505" i="3" s="1"/>
  <c r="S504" i="3"/>
  <c r="AA504" i="3" s="1"/>
  <c r="AI504" i="3" s="1"/>
  <c r="R504" i="3"/>
  <c r="Q504" i="3"/>
  <c r="Y504" i="3" s="1"/>
  <c r="AG504" i="3" s="1"/>
  <c r="P504" i="3"/>
  <c r="X504" i="3" s="1"/>
  <c r="AF504" i="3" s="1"/>
  <c r="L504" i="3"/>
  <c r="M504" i="3" s="1"/>
  <c r="S503" i="3"/>
  <c r="AA503" i="3" s="1"/>
  <c r="AI503" i="3" s="1"/>
  <c r="R503" i="3"/>
  <c r="Z503" i="3" s="1"/>
  <c r="AH503" i="3" s="1"/>
  <c r="Q503" i="3"/>
  <c r="Y503" i="3" s="1"/>
  <c r="AG503" i="3" s="1"/>
  <c r="P503" i="3"/>
  <c r="X503" i="3" s="1"/>
  <c r="AF503" i="3" s="1"/>
  <c r="M503" i="3"/>
  <c r="S502" i="3"/>
  <c r="AA502" i="3" s="1"/>
  <c r="AI502" i="3" s="1"/>
  <c r="R502" i="3"/>
  <c r="Z502" i="3" s="1"/>
  <c r="AH502" i="3" s="1"/>
  <c r="Q502" i="3"/>
  <c r="Y502" i="3" s="1"/>
  <c r="AG502" i="3" s="1"/>
  <c r="P502" i="3"/>
  <c r="X502" i="3" s="1"/>
  <c r="AF502" i="3" s="1"/>
  <c r="L502" i="3"/>
  <c r="M502" i="3" s="1"/>
  <c r="S490" i="3"/>
  <c r="AA490" i="3" s="1"/>
  <c r="AI490" i="3" s="1"/>
  <c r="R490" i="3"/>
  <c r="Z490" i="3" s="1"/>
  <c r="AH490" i="3" s="1"/>
  <c r="Q490" i="3"/>
  <c r="Y490" i="3" s="1"/>
  <c r="AG490" i="3" s="1"/>
  <c r="P490" i="3"/>
  <c r="X490" i="3" s="1"/>
  <c r="AF490" i="3" s="1"/>
  <c r="L490" i="3"/>
  <c r="M490" i="3" s="1"/>
  <c r="S489" i="3"/>
  <c r="AA489" i="3" s="1"/>
  <c r="AI489" i="3" s="1"/>
  <c r="R489" i="3"/>
  <c r="Q489" i="3"/>
  <c r="Y489" i="3" s="1"/>
  <c r="AG489" i="3" s="1"/>
  <c r="P489" i="3"/>
  <c r="X489" i="3" s="1"/>
  <c r="AF489" i="3" s="1"/>
  <c r="L489" i="3"/>
  <c r="M489" i="3" s="1"/>
  <c r="S488" i="3"/>
  <c r="AA488" i="3" s="1"/>
  <c r="AI488" i="3" s="1"/>
  <c r="R488" i="3"/>
  <c r="Z488" i="3" s="1"/>
  <c r="AH488" i="3" s="1"/>
  <c r="Q488" i="3"/>
  <c r="Y488" i="3" s="1"/>
  <c r="AG488" i="3" s="1"/>
  <c r="P488" i="3"/>
  <c r="X488" i="3" s="1"/>
  <c r="AF488" i="3" s="1"/>
  <c r="L488" i="3"/>
  <c r="M488" i="3" s="1"/>
  <c r="S529" i="3"/>
  <c r="AA529" i="3" s="1"/>
  <c r="AI529" i="3" s="1"/>
  <c r="R529" i="3"/>
  <c r="Z529" i="3" s="1"/>
  <c r="AH529" i="3" s="1"/>
  <c r="Q529" i="3"/>
  <c r="P529" i="3"/>
  <c r="X529" i="3" s="1"/>
  <c r="AF529" i="3" s="1"/>
  <c r="L529" i="3"/>
  <c r="M529" i="3" s="1"/>
  <c r="S528" i="3"/>
  <c r="AA528" i="3" s="1"/>
  <c r="AI528" i="3" s="1"/>
  <c r="R528" i="3"/>
  <c r="Z528" i="3" s="1"/>
  <c r="AH528" i="3" s="1"/>
  <c r="Q528" i="3"/>
  <c r="P528" i="3"/>
  <c r="X528" i="3" s="1"/>
  <c r="AF528" i="3" s="1"/>
  <c r="L528" i="3"/>
  <c r="M528" i="3" s="1"/>
  <c r="S527" i="3"/>
  <c r="AA527" i="3" s="1"/>
  <c r="AI527" i="3" s="1"/>
  <c r="R527" i="3"/>
  <c r="Z527" i="3" s="1"/>
  <c r="AH527" i="3" s="1"/>
  <c r="Q527" i="3"/>
  <c r="Y527" i="3" s="1"/>
  <c r="P527" i="3"/>
  <c r="X527" i="3" s="1"/>
  <c r="AF527" i="3" s="1"/>
  <c r="L527" i="3"/>
  <c r="M527" i="3" s="1"/>
  <c r="S526" i="3"/>
  <c r="AA526" i="3" s="1"/>
  <c r="AI526" i="3" s="1"/>
  <c r="R526" i="3"/>
  <c r="Z526" i="3" s="1"/>
  <c r="AH526" i="3" s="1"/>
  <c r="Q526" i="3"/>
  <c r="P526" i="3"/>
  <c r="X526" i="3" s="1"/>
  <c r="AF526" i="3" s="1"/>
  <c r="L526" i="3"/>
  <c r="M526" i="3" s="1"/>
  <c r="S525" i="3"/>
  <c r="AA525" i="3" s="1"/>
  <c r="AI525" i="3" s="1"/>
  <c r="R525" i="3"/>
  <c r="Z525" i="3" s="1"/>
  <c r="AH525" i="3" s="1"/>
  <c r="Q525" i="3"/>
  <c r="Y525" i="3" s="1"/>
  <c r="AG525" i="3" s="1"/>
  <c r="P525" i="3"/>
  <c r="X525" i="3" s="1"/>
  <c r="AF525" i="3" s="1"/>
  <c r="L525" i="3"/>
  <c r="M525" i="3" s="1"/>
  <c r="S524" i="3"/>
  <c r="AA524" i="3" s="1"/>
  <c r="AI524" i="3" s="1"/>
  <c r="R524" i="3"/>
  <c r="Z524" i="3" s="1"/>
  <c r="AH524" i="3" s="1"/>
  <c r="Q524" i="3"/>
  <c r="Y524" i="3" s="1"/>
  <c r="P524" i="3"/>
  <c r="X524" i="3" s="1"/>
  <c r="AF524" i="3" s="1"/>
  <c r="L524" i="3"/>
  <c r="M524" i="3" s="1"/>
  <c r="S523" i="3"/>
  <c r="AA523" i="3" s="1"/>
  <c r="AI523" i="3" s="1"/>
  <c r="R523" i="3"/>
  <c r="Z523" i="3" s="1"/>
  <c r="AH523" i="3" s="1"/>
  <c r="Q523" i="3"/>
  <c r="P523" i="3"/>
  <c r="X523" i="3" s="1"/>
  <c r="AF523" i="3" s="1"/>
  <c r="M523" i="3"/>
  <c r="S522" i="3"/>
  <c r="AA522" i="3" s="1"/>
  <c r="AI522" i="3" s="1"/>
  <c r="R522" i="3"/>
  <c r="Z522" i="3" s="1"/>
  <c r="AH522" i="3" s="1"/>
  <c r="Q522" i="3"/>
  <c r="Y522" i="3" s="1"/>
  <c r="P522" i="3"/>
  <c r="X522" i="3" s="1"/>
  <c r="AF522" i="3" s="1"/>
  <c r="L522" i="3"/>
  <c r="M522" i="3" s="1"/>
  <c r="S521" i="3"/>
  <c r="AA521" i="3" s="1"/>
  <c r="AI521" i="3" s="1"/>
  <c r="R521" i="3"/>
  <c r="Z521" i="3" s="1"/>
  <c r="AH521" i="3" s="1"/>
  <c r="Q521" i="3"/>
  <c r="P521" i="3"/>
  <c r="X521" i="3" s="1"/>
  <c r="AF521" i="3" s="1"/>
  <c r="L521" i="3"/>
  <c r="M521" i="3" s="1"/>
  <c r="S520" i="3"/>
  <c r="AA520" i="3" s="1"/>
  <c r="AI520" i="3" s="1"/>
  <c r="R520" i="3"/>
  <c r="Z520" i="3" s="1"/>
  <c r="AH520" i="3" s="1"/>
  <c r="Q520" i="3"/>
  <c r="P520" i="3"/>
  <c r="X520" i="3" s="1"/>
  <c r="AF520" i="3" s="1"/>
  <c r="L520" i="3"/>
  <c r="M520" i="3" s="1"/>
  <c r="S519" i="3"/>
  <c r="AA519" i="3" s="1"/>
  <c r="AI519" i="3" s="1"/>
  <c r="R519" i="3"/>
  <c r="Z519" i="3" s="1"/>
  <c r="AH519" i="3" s="1"/>
  <c r="Q519" i="3"/>
  <c r="Y519" i="3" s="1"/>
  <c r="P519" i="3"/>
  <c r="X519" i="3" s="1"/>
  <c r="AF519" i="3" s="1"/>
  <c r="L519" i="3"/>
  <c r="M519" i="3" s="1"/>
  <c r="S518" i="3"/>
  <c r="AA518" i="3" s="1"/>
  <c r="AI518" i="3" s="1"/>
  <c r="R518" i="3"/>
  <c r="Z518" i="3" s="1"/>
  <c r="AH518" i="3" s="1"/>
  <c r="Q518" i="3"/>
  <c r="P518" i="3"/>
  <c r="X518" i="3" s="1"/>
  <c r="AF518" i="3" s="1"/>
  <c r="L518" i="3"/>
  <c r="M518" i="3" s="1"/>
  <c r="S517" i="3"/>
  <c r="AA517" i="3" s="1"/>
  <c r="AI517" i="3" s="1"/>
  <c r="R517" i="3"/>
  <c r="Z517" i="3" s="1"/>
  <c r="AH517" i="3" s="1"/>
  <c r="Q517" i="3"/>
  <c r="P517" i="3"/>
  <c r="X517" i="3" s="1"/>
  <c r="AF517" i="3" s="1"/>
  <c r="L517" i="3"/>
  <c r="M517" i="3" s="1"/>
  <c r="S516" i="3"/>
  <c r="AA516" i="3" s="1"/>
  <c r="AI516" i="3" s="1"/>
  <c r="R516" i="3"/>
  <c r="Z516" i="3" s="1"/>
  <c r="AH516" i="3" s="1"/>
  <c r="Q516" i="3"/>
  <c r="Y516" i="3" s="1"/>
  <c r="P516" i="3"/>
  <c r="X516" i="3" s="1"/>
  <c r="AF516" i="3" s="1"/>
  <c r="L516" i="3"/>
  <c r="M516" i="3" s="1"/>
  <c r="S515" i="3"/>
  <c r="AA515" i="3" s="1"/>
  <c r="AI515" i="3" s="1"/>
  <c r="R515" i="3"/>
  <c r="Z515" i="3" s="1"/>
  <c r="AH515" i="3" s="1"/>
  <c r="Q515" i="3"/>
  <c r="P515" i="3"/>
  <c r="X515" i="3" s="1"/>
  <c r="AF515" i="3" s="1"/>
  <c r="L515" i="3"/>
  <c r="M515" i="3" s="1"/>
  <c r="S514" i="3"/>
  <c r="AA514" i="3" s="1"/>
  <c r="AI514" i="3" s="1"/>
  <c r="R514" i="3"/>
  <c r="Z514" i="3" s="1"/>
  <c r="AH514" i="3" s="1"/>
  <c r="Q514" i="3"/>
  <c r="P514" i="3"/>
  <c r="X514" i="3" s="1"/>
  <c r="AF514" i="3" s="1"/>
  <c r="L514" i="3"/>
  <c r="M514" i="3" s="1"/>
  <c r="S513" i="3"/>
  <c r="AA513" i="3" s="1"/>
  <c r="AI513" i="3" s="1"/>
  <c r="R513" i="3"/>
  <c r="Z513" i="3" s="1"/>
  <c r="AH513" i="3" s="1"/>
  <c r="Q513" i="3"/>
  <c r="Y513" i="3" s="1"/>
  <c r="P513" i="3"/>
  <c r="X513" i="3" s="1"/>
  <c r="AF513" i="3" s="1"/>
  <c r="L513" i="3"/>
  <c r="M513" i="3" s="1"/>
  <c r="S512" i="3"/>
  <c r="AA512" i="3" s="1"/>
  <c r="AI512" i="3" s="1"/>
  <c r="R512" i="3"/>
  <c r="Z512" i="3" s="1"/>
  <c r="AH512" i="3" s="1"/>
  <c r="Q512" i="3"/>
  <c r="P512" i="3"/>
  <c r="X512" i="3" s="1"/>
  <c r="AF512" i="3" s="1"/>
  <c r="L512" i="3"/>
  <c r="M512" i="3" s="1"/>
  <c r="S511" i="3"/>
  <c r="AA511" i="3" s="1"/>
  <c r="AI511" i="3" s="1"/>
  <c r="R511" i="3"/>
  <c r="Z511" i="3" s="1"/>
  <c r="AH511" i="3" s="1"/>
  <c r="Q511" i="3"/>
  <c r="P511" i="3"/>
  <c r="X511" i="3" s="1"/>
  <c r="AF511" i="3" s="1"/>
  <c r="L511" i="3"/>
  <c r="M511" i="3" s="1"/>
  <c r="S510" i="3"/>
  <c r="AA510" i="3" s="1"/>
  <c r="AI510" i="3" s="1"/>
  <c r="R510" i="3"/>
  <c r="Z510" i="3" s="1"/>
  <c r="AH510" i="3" s="1"/>
  <c r="Q510" i="3"/>
  <c r="Y510" i="3" s="1"/>
  <c r="AG510" i="3" s="1"/>
  <c r="P510" i="3"/>
  <c r="X510" i="3" s="1"/>
  <c r="AF510" i="3" s="1"/>
  <c r="L510" i="3"/>
  <c r="M510" i="3" s="1"/>
  <c r="S509" i="3"/>
  <c r="AA509" i="3" s="1"/>
  <c r="AI509" i="3" s="1"/>
  <c r="R509" i="3"/>
  <c r="Z509" i="3" s="1"/>
  <c r="AH509" i="3" s="1"/>
  <c r="Q509" i="3"/>
  <c r="Y509" i="3" s="1"/>
  <c r="P509" i="3"/>
  <c r="X509" i="3" s="1"/>
  <c r="AF509" i="3" s="1"/>
  <c r="L509" i="3"/>
  <c r="M509" i="3" s="1"/>
  <c r="S508" i="3"/>
  <c r="AA508" i="3" s="1"/>
  <c r="AI508" i="3" s="1"/>
  <c r="R508" i="3"/>
  <c r="Z508" i="3" s="1"/>
  <c r="AH508" i="3" s="1"/>
  <c r="Q508" i="3"/>
  <c r="Y508" i="3" s="1"/>
  <c r="P508" i="3"/>
  <c r="X508" i="3" s="1"/>
  <c r="AF508" i="3" s="1"/>
  <c r="L508" i="3"/>
  <c r="M508" i="3" s="1"/>
  <c r="R501" i="3"/>
  <c r="Z501" i="3" s="1"/>
  <c r="AH501" i="3" s="1"/>
  <c r="Q501" i="3"/>
  <c r="P501" i="3"/>
  <c r="X501" i="3" s="1"/>
  <c r="AF501" i="3" s="1"/>
  <c r="K501" i="3"/>
  <c r="S501" i="3" s="1"/>
  <c r="AA501" i="3" s="1"/>
  <c r="AI501" i="3" s="1"/>
  <c r="R500" i="3"/>
  <c r="Z500" i="3" s="1"/>
  <c r="AH500" i="3" s="1"/>
  <c r="Q500" i="3"/>
  <c r="Y500" i="3" s="1"/>
  <c r="P500" i="3"/>
  <c r="X500" i="3" s="1"/>
  <c r="AF500" i="3" s="1"/>
  <c r="K500" i="3"/>
  <c r="L500" i="3" s="1"/>
  <c r="M500" i="3" s="1"/>
  <c r="R493" i="3"/>
  <c r="Z493" i="3" s="1"/>
  <c r="AH493" i="3" s="1"/>
  <c r="Q493" i="3"/>
  <c r="P493" i="3"/>
  <c r="X493" i="3" s="1"/>
  <c r="AF493" i="3" s="1"/>
  <c r="K493" i="3"/>
  <c r="S493" i="3" s="1"/>
  <c r="AA493" i="3" s="1"/>
  <c r="AI493" i="3" s="1"/>
  <c r="R492" i="3"/>
  <c r="Z492" i="3" s="1"/>
  <c r="AH492" i="3" s="1"/>
  <c r="Q492" i="3"/>
  <c r="Y492" i="3" s="1"/>
  <c r="AG492" i="3" s="1"/>
  <c r="P492" i="3"/>
  <c r="X492" i="3" s="1"/>
  <c r="AF492" i="3" s="1"/>
  <c r="K492" i="3"/>
  <c r="S492" i="3" s="1"/>
  <c r="AA492" i="3" s="1"/>
  <c r="R491" i="3"/>
  <c r="Z491" i="3" s="1"/>
  <c r="AH491" i="3" s="1"/>
  <c r="Q491" i="3"/>
  <c r="Y491" i="3" s="1"/>
  <c r="P491" i="3"/>
  <c r="X491" i="3" s="1"/>
  <c r="AF491" i="3" s="1"/>
  <c r="K491" i="3"/>
  <c r="L491" i="3" s="1"/>
  <c r="M491" i="3" s="1"/>
  <c r="R496" i="3"/>
  <c r="Z496" i="3" s="1"/>
  <c r="AH496" i="3" s="1"/>
  <c r="Q496" i="3"/>
  <c r="Y496" i="3" s="1"/>
  <c r="P496" i="3"/>
  <c r="X496" i="3" s="1"/>
  <c r="AF496" i="3" s="1"/>
  <c r="K496" i="3"/>
  <c r="S496" i="3" s="1"/>
  <c r="R495" i="3"/>
  <c r="Z495" i="3" s="1"/>
  <c r="AH495" i="3" s="1"/>
  <c r="Q495" i="3"/>
  <c r="P495" i="3"/>
  <c r="X495" i="3" s="1"/>
  <c r="AF495" i="3" s="1"/>
  <c r="K495" i="3"/>
  <c r="S495" i="3" s="1"/>
  <c r="AA495" i="3" s="1"/>
  <c r="AI495" i="3" s="1"/>
  <c r="R494" i="3"/>
  <c r="Z494" i="3" s="1"/>
  <c r="Q494" i="3"/>
  <c r="P494" i="3"/>
  <c r="X494" i="3" s="1"/>
  <c r="K494" i="3"/>
  <c r="S494" i="3" s="1"/>
  <c r="AA494" i="3" s="1"/>
  <c r="AE483" i="3"/>
  <c r="AD483" i="3"/>
  <c r="BH28" i="7" s="1"/>
  <c r="W483" i="3"/>
  <c r="V483" i="3"/>
  <c r="AQ28" i="7" s="1"/>
  <c r="O483" i="3"/>
  <c r="N483" i="3"/>
  <c r="J483" i="3"/>
  <c r="I483" i="3"/>
  <c r="H483" i="3"/>
  <c r="G483" i="3"/>
  <c r="F483" i="3"/>
  <c r="S482" i="3"/>
  <c r="AA482" i="3" s="1"/>
  <c r="AI482" i="3" s="1"/>
  <c r="R482" i="3"/>
  <c r="Z482" i="3" s="1"/>
  <c r="AH482" i="3" s="1"/>
  <c r="Q482" i="3"/>
  <c r="Y482" i="3" s="1"/>
  <c r="P482" i="3"/>
  <c r="X482" i="3" s="1"/>
  <c r="AF482" i="3" s="1"/>
  <c r="L482" i="3"/>
  <c r="M482" i="3" s="1"/>
  <c r="S480" i="3"/>
  <c r="AA480" i="3" s="1"/>
  <c r="AI480" i="3" s="1"/>
  <c r="R480" i="3"/>
  <c r="Z480" i="3" s="1"/>
  <c r="AH480" i="3" s="1"/>
  <c r="Q480" i="3"/>
  <c r="Y480" i="3" s="1"/>
  <c r="AG480" i="3" s="1"/>
  <c r="P480" i="3"/>
  <c r="X480" i="3" s="1"/>
  <c r="AF480" i="3" s="1"/>
  <c r="L480" i="3"/>
  <c r="M480" i="3" s="1"/>
  <c r="S479" i="3"/>
  <c r="AA479" i="3" s="1"/>
  <c r="AI479" i="3" s="1"/>
  <c r="R479" i="3"/>
  <c r="Z479" i="3" s="1"/>
  <c r="AH479" i="3" s="1"/>
  <c r="Q479" i="3"/>
  <c r="Y479" i="3" s="1"/>
  <c r="P479" i="3"/>
  <c r="X479" i="3" s="1"/>
  <c r="AF479" i="3" s="1"/>
  <c r="L479" i="3"/>
  <c r="M479" i="3" s="1"/>
  <c r="S478" i="3"/>
  <c r="AA478" i="3" s="1"/>
  <c r="AI478" i="3" s="1"/>
  <c r="R478" i="3"/>
  <c r="Z478" i="3" s="1"/>
  <c r="AH478" i="3" s="1"/>
  <c r="Q478" i="3"/>
  <c r="Y478" i="3" s="1"/>
  <c r="P478" i="3"/>
  <c r="X478" i="3" s="1"/>
  <c r="AF478" i="3" s="1"/>
  <c r="L478" i="3"/>
  <c r="M478" i="3" s="1"/>
  <c r="S477" i="3"/>
  <c r="AA477" i="3" s="1"/>
  <c r="AI477" i="3" s="1"/>
  <c r="R477" i="3"/>
  <c r="Z477" i="3" s="1"/>
  <c r="AH477" i="3" s="1"/>
  <c r="Q477" i="3"/>
  <c r="P477" i="3"/>
  <c r="X477" i="3" s="1"/>
  <c r="AF477" i="3" s="1"/>
  <c r="L477" i="3"/>
  <c r="M477" i="3" s="1"/>
  <c r="R476" i="3"/>
  <c r="Z476" i="3" s="1"/>
  <c r="AH476" i="3" s="1"/>
  <c r="Q476" i="3"/>
  <c r="Y476" i="3" s="1"/>
  <c r="P476" i="3"/>
  <c r="X476" i="3" s="1"/>
  <c r="AF476" i="3" s="1"/>
  <c r="K476" i="3"/>
  <c r="S476" i="3" s="1"/>
  <c r="AA476" i="3" s="1"/>
  <c r="AI476" i="3" s="1"/>
  <c r="S475" i="3"/>
  <c r="AA475" i="3" s="1"/>
  <c r="R475" i="3"/>
  <c r="Z475" i="3" s="1"/>
  <c r="AH475" i="3" s="1"/>
  <c r="Q475" i="3"/>
  <c r="P475" i="3"/>
  <c r="X475" i="3" s="1"/>
  <c r="AF475" i="3" s="1"/>
  <c r="L475" i="3"/>
  <c r="M475" i="3" s="1"/>
  <c r="R474" i="3"/>
  <c r="Z474" i="3" s="1"/>
  <c r="AH474" i="3" s="1"/>
  <c r="Q474" i="3"/>
  <c r="Y474" i="3" s="1"/>
  <c r="P474" i="3"/>
  <c r="X474" i="3" s="1"/>
  <c r="AF474" i="3" s="1"/>
  <c r="K474" i="3"/>
  <c r="S474" i="3" s="1"/>
  <c r="AA474" i="3" s="1"/>
  <c r="AI474" i="3" s="1"/>
  <c r="R473" i="3"/>
  <c r="Q473" i="3"/>
  <c r="Y473" i="3" s="1"/>
  <c r="P473" i="3"/>
  <c r="X473" i="3" s="1"/>
  <c r="K473" i="3"/>
  <c r="AE467" i="3"/>
  <c r="AD467" i="3"/>
  <c r="BH27" i="7" s="1"/>
  <c r="W467" i="3"/>
  <c r="V467" i="3"/>
  <c r="AQ27" i="7" s="1"/>
  <c r="O467" i="3"/>
  <c r="N467" i="3"/>
  <c r="J467" i="3"/>
  <c r="I467" i="3"/>
  <c r="H467" i="3"/>
  <c r="G467" i="3"/>
  <c r="F467" i="3"/>
  <c r="R466" i="3"/>
  <c r="Z466" i="3" s="1"/>
  <c r="AH466" i="3" s="1"/>
  <c r="Q466" i="3"/>
  <c r="Y466" i="3" s="1"/>
  <c r="AG466" i="3" s="1"/>
  <c r="P466" i="3"/>
  <c r="X466" i="3" s="1"/>
  <c r="AF466" i="3" s="1"/>
  <c r="K466" i="3"/>
  <c r="L466" i="3" s="1"/>
  <c r="M466" i="3" s="1"/>
  <c r="R465" i="3"/>
  <c r="Z465" i="3" s="1"/>
  <c r="AH465" i="3" s="1"/>
  <c r="Q465" i="3"/>
  <c r="Y465" i="3" s="1"/>
  <c r="P465" i="3"/>
  <c r="X465" i="3" s="1"/>
  <c r="AF465" i="3" s="1"/>
  <c r="K465" i="3"/>
  <c r="L465" i="3" s="1"/>
  <c r="M465" i="3" s="1"/>
  <c r="S464" i="3"/>
  <c r="AA464" i="3" s="1"/>
  <c r="AI464" i="3" s="1"/>
  <c r="R464" i="3"/>
  <c r="Z464" i="3" s="1"/>
  <c r="AH464" i="3" s="1"/>
  <c r="Q464" i="3"/>
  <c r="Y464" i="3" s="1"/>
  <c r="P464" i="3"/>
  <c r="X464" i="3" s="1"/>
  <c r="AF464" i="3" s="1"/>
  <c r="L464" i="3"/>
  <c r="M464" i="3" s="1"/>
  <c r="R463" i="3"/>
  <c r="Z463" i="3" s="1"/>
  <c r="AH463" i="3" s="1"/>
  <c r="Q463" i="3"/>
  <c r="Y463" i="3" s="1"/>
  <c r="AG463" i="3" s="1"/>
  <c r="P463" i="3"/>
  <c r="X463" i="3" s="1"/>
  <c r="AF463" i="3" s="1"/>
  <c r="L463" i="3"/>
  <c r="M463" i="3" s="1"/>
  <c r="K463" i="3"/>
  <c r="S463" i="3" s="1"/>
  <c r="AA463" i="3" s="1"/>
  <c r="AI463" i="3" s="1"/>
  <c r="S462" i="3"/>
  <c r="AA462" i="3" s="1"/>
  <c r="AI462" i="3" s="1"/>
  <c r="R462" i="3"/>
  <c r="Z462" i="3" s="1"/>
  <c r="Q462" i="3"/>
  <c r="Y462" i="3" s="1"/>
  <c r="AG462" i="3" s="1"/>
  <c r="P462" i="3"/>
  <c r="X462" i="3" s="1"/>
  <c r="AF462" i="3" s="1"/>
  <c r="L462" i="3"/>
  <c r="M462" i="3" s="1"/>
  <c r="S461" i="3"/>
  <c r="AA461" i="3" s="1"/>
  <c r="AI461" i="3" s="1"/>
  <c r="R461" i="3"/>
  <c r="Q461" i="3"/>
  <c r="Y461" i="3" s="1"/>
  <c r="AG461" i="3" s="1"/>
  <c r="P461" i="3"/>
  <c r="X461" i="3" s="1"/>
  <c r="AF461" i="3" s="1"/>
  <c r="L461" i="3"/>
  <c r="M461" i="3" s="1"/>
  <c r="S460" i="3"/>
  <c r="AA460" i="3" s="1"/>
  <c r="AI460" i="3" s="1"/>
  <c r="R460" i="3"/>
  <c r="Z460" i="3" s="1"/>
  <c r="AH460" i="3" s="1"/>
  <c r="Q460" i="3"/>
  <c r="P460" i="3"/>
  <c r="X460" i="3" s="1"/>
  <c r="AF460" i="3" s="1"/>
  <c r="L460" i="3"/>
  <c r="M460" i="3" s="1"/>
  <c r="S459" i="3"/>
  <c r="AA459" i="3" s="1"/>
  <c r="AI459" i="3" s="1"/>
  <c r="R459" i="3"/>
  <c r="Z459" i="3" s="1"/>
  <c r="Q459" i="3"/>
  <c r="Y459" i="3" s="1"/>
  <c r="AG459" i="3" s="1"/>
  <c r="P459" i="3"/>
  <c r="X459" i="3" s="1"/>
  <c r="AF459" i="3" s="1"/>
  <c r="L459" i="3"/>
  <c r="M459" i="3" s="1"/>
  <c r="S458" i="3"/>
  <c r="AA458" i="3" s="1"/>
  <c r="AI458" i="3" s="1"/>
  <c r="R458" i="3"/>
  <c r="Q458" i="3"/>
  <c r="Y458" i="3" s="1"/>
  <c r="AG458" i="3" s="1"/>
  <c r="P458" i="3"/>
  <c r="X458" i="3" s="1"/>
  <c r="AF458" i="3" s="1"/>
  <c r="L458" i="3"/>
  <c r="M458" i="3" s="1"/>
  <c r="R457" i="3"/>
  <c r="Z457" i="3" s="1"/>
  <c r="AH457" i="3" s="1"/>
  <c r="Q457" i="3"/>
  <c r="P457" i="3"/>
  <c r="X457" i="3" s="1"/>
  <c r="AF457" i="3" s="1"/>
  <c r="K457" i="3"/>
  <c r="L457" i="3" s="1"/>
  <c r="M457" i="3" s="1"/>
  <c r="R456" i="3"/>
  <c r="Z456" i="3" s="1"/>
  <c r="AH456" i="3" s="1"/>
  <c r="Q456" i="3"/>
  <c r="P456" i="3"/>
  <c r="X456" i="3" s="1"/>
  <c r="K456" i="3"/>
  <c r="AE451" i="3"/>
  <c r="AD451" i="3"/>
  <c r="BH26" i="7" s="1"/>
  <c r="W451" i="3"/>
  <c r="V451" i="3"/>
  <c r="AQ26" i="7" s="1"/>
  <c r="O451" i="3"/>
  <c r="N451" i="3"/>
  <c r="J451" i="3"/>
  <c r="I451" i="3"/>
  <c r="H451" i="3"/>
  <c r="G451" i="3"/>
  <c r="F451" i="3"/>
  <c r="S450" i="3"/>
  <c r="AA450" i="3" s="1"/>
  <c r="AI450" i="3" s="1"/>
  <c r="R450" i="3"/>
  <c r="Z450" i="3" s="1"/>
  <c r="AH450" i="3" s="1"/>
  <c r="Q450" i="3"/>
  <c r="P450" i="3"/>
  <c r="X450" i="3" s="1"/>
  <c r="AF450" i="3" s="1"/>
  <c r="L450" i="3"/>
  <c r="M450" i="3" s="1"/>
  <c r="S449" i="3"/>
  <c r="AA449" i="3" s="1"/>
  <c r="AI449" i="3" s="1"/>
  <c r="R449" i="3"/>
  <c r="Z449" i="3" s="1"/>
  <c r="AH449" i="3" s="1"/>
  <c r="Q449" i="3"/>
  <c r="P449" i="3"/>
  <c r="X449" i="3" s="1"/>
  <c r="AF449" i="3" s="1"/>
  <c r="L449" i="3"/>
  <c r="M449" i="3" s="1"/>
  <c r="S448" i="3"/>
  <c r="AA448" i="3" s="1"/>
  <c r="AI448" i="3" s="1"/>
  <c r="R448" i="3"/>
  <c r="Z448" i="3" s="1"/>
  <c r="AH448" i="3" s="1"/>
  <c r="Q448" i="3"/>
  <c r="P448" i="3"/>
  <c r="X448" i="3" s="1"/>
  <c r="AF448" i="3" s="1"/>
  <c r="L448" i="3"/>
  <c r="M448" i="3" s="1"/>
  <c r="S447" i="3"/>
  <c r="AA447" i="3" s="1"/>
  <c r="AI447" i="3" s="1"/>
  <c r="R447" i="3"/>
  <c r="Z447" i="3" s="1"/>
  <c r="AH447" i="3" s="1"/>
  <c r="Q447" i="3"/>
  <c r="P447" i="3"/>
  <c r="X447" i="3" s="1"/>
  <c r="AF447" i="3" s="1"/>
  <c r="L447" i="3"/>
  <c r="M447" i="3" s="1"/>
  <c r="S446" i="3"/>
  <c r="AA446" i="3" s="1"/>
  <c r="AI446" i="3" s="1"/>
  <c r="R446" i="3"/>
  <c r="Z446" i="3" s="1"/>
  <c r="AH446" i="3" s="1"/>
  <c r="Q446" i="3"/>
  <c r="Y446" i="3" s="1"/>
  <c r="P446" i="3"/>
  <c r="X446" i="3" s="1"/>
  <c r="AF446" i="3" s="1"/>
  <c r="L446" i="3"/>
  <c r="M446" i="3" s="1"/>
  <c r="S445" i="3"/>
  <c r="AA445" i="3" s="1"/>
  <c r="AI445" i="3" s="1"/>
  <c r="R445" i="3"/>
  <c r="Z445" i="3" s="1"/>
  <c r="AH445" i="3" s="1"/>
  <c r="Q445" i="3"/>
  <c r="P445" i="3"/>
  <c r="X445" i="3" s="1"/>
  <c r="AF445" i="3" s="1"/>
  <c r="L445" i="3"/>
  <c r="M445" i="3" s="1"/>
  <c r="S444" i="3"/>
  <c r="AA444" i="3" s="1"/>
  <c r="AI444" i="3" s="1"/>
  <c r="R444" i="3"/>
  <c r="Z444" i="3" s="1"/>
  <c r="AH444" i="3" s="1"/>
  <c r="Q444" i="3"/>
  <c r="P444" i="3"/>
  <c r="X444" i="3" s="1"/>
  <c r="AF444" i="3" s="1"/>
  <c r="L444" i="3"/>
  <c r="M444" i="3" s="1"/>
  <c r="S443" i="3"/>
  <c r="AA443" i="3" s="1"/>
  <c r="AI443" i="3" s="1"/>
  <c r="R443" i="3"/>
  <c r="Z443" i="3" s="1"/>
  <c r="AH443" i="3" s="1"/>
  <c r="Q443" i="3"/>
  <c r="Y443" i="3" s="1"/>
  <c r="P443" i="3"/>
  <c r="X443" i="3" s="1"/>
  <c r="AF443" i="3" s="1"/>
  <c r="L443" i="3"/>
  <c r="M443" i="3" s="1"/>
  <c r="S442" i="3"/>
  <c r="AA442" i="3" s="1"/>
  <c r="AI442" i="3" s="1"/>
  <c r="R442" i="3"/>
  <c r="Z442" i="3" s="1"/>
  <c r="AH442" i="3" s="1"/>
  <c r="Q442" i="3"/>
  <c r="P442" i="3"/>
  <c r="X442" i="3" s="1"/>
  <c r="AF442" i="3" s="1"/>
  <c r="L442" i="3"/>
  <c r="M442" i="3" s="1"/>
  <c r="R441" i="3"/>
  <c r="Z441" i="3" s="1"/>
  <c r="AH441" i="3" s="1"/>
  <c r="Q441" i="3"/>
  <c r="P441" i="3"/>
  <c r="X441" i="3" s="1"/>
  <c r="AF441" i="3" s="1"/>
  <c r="K441" i="3"/>
  <c r="L441" i="3" s="1"/>
  <c r="M441" i="3" s="1"/>
  <c r="S440" i="3"/>
  <c r="AA440" i="3" s="1"/>
  <c r="AI440" i="3" s="1"/>
  <c r="R440" i="3"/>
  <c r="Z440" i="3" s="1"/>
  <c r="AH440" i="3" s="1"/>
  <c r="Q440" i="3"/>
  <c r="P440" i="3"/>
  <c r="X440" i="3" s="1"/>
  <c r="AF440" i="3" s="1"/>
  <c r="L440" i="3"/>
  <c r="M440" i="3" s="1"/>
  <c r="S439" i="3"/>
  <c r="AA439" i="3" s="1"/>
  <c r="AI439" i="3" s="1"/>
  <c r="R439" i="3"/>
  <c r="Z439" i="3" s="1"/>
  <c r="AH439" i="3" s="1"/>
  <c r="Q439" i="3"/>
  <c r="Y439" i="3" s="1"/>
  <c r="P439" i="3"/>
  <c r="X439" i="3" s="1"/>
  <c r="AF439" i="3" s="1"/>
  <c r="L439" i="3"/>
  <c r="M439" i="3" s="1"/>
  <c r="S438" i="3"/>
  <c r="AA438" i="3" s="1"/>
  <c r="AI438" i="3" s="1"/>
  <c r="R438" i="3"/>
  <c r="Z438" i="3" s="1"/>
  <c r="AH438" i="3" s="1"/>
  <c r="Q438" i="3"/>
  <c r="Y438" i="3" s="1"/>
  <c r="AG438" i="3" s="1"/>
  <c r="P438" i="3"/>
  <c r="X438" i="3" s="1"/>
  <c r="AF438" i="3" s="1"/>
  <c r="L438" i="3"/>
  <c r="M438" i="3" s="1"/>
  <c r="R437" i="3"/>
  <c r="Z437" i="3" s="1"/>
  <c r="AH437" i="3" s="1"/>
  <c r="Q437" i="3"/>
  <c r="Y437" i="3" s="1"/>
  <c r="P437" i="3"/>
  <c r="X437" i="3" s="1"/>
  <c r="AF437" i="3" s="1"/>
  <c r="K437" i="3"/>
  <c r="S437" i="3" s="1"/>
  <c r="AA437" i="3" s="1"/>
  <c r="AI437" i="3" s="1"/>
  <c r="R436" i="3"/>
  <c r="Z436" i="3" s="1"/>
  <c r="AH436" i="3" s="1"/>
  <c r="Q436" i="3"/>
  <c r="Y436" i="3" s="1"/>
  <c r="P436" i="3"/>
  <c r="X436" i="3" s="1"/>
  <c r="AF436" i="3" s="1"/>
  <c r="K436" i="3"/>
  <c r="S436" i="3" s="1"/>
  <c r="AA436" i="3" s="1"/>
  <c r="AI436" i="3" s="1"/>
  <c r="R435" i="3"/>
  <c r="Z435" i="3" s="1"/>
  <c r="Q435" i="3"/>
  <c r="Y435" i="3" s="1"/>
  <c r="P435" i="3"/>
  <c r="K435" i="3"/>
  <c r="AE610" i="3"/>
  <c r="AD610" i="3"/>
  <c r="BH31" i="7" s="1"/>
  <c r="W610" i="3"/>
  <c r="V610" i="3"/>
  <c r="AQ31" i="7" s="1"/>
  <c r="O610" i="3"/>
  <c r="N610" i="3"/>
  <c r="J610" i="3"/>
  <c r="I610" i="3"/>
  <c r="H610" i="3"/>
  <c r="G610" i="3"/>
  <c r="F610" i="3"/>
  <c r="R609" i="3"/>
  <c r="Z609" i="3" s="1"/>
  <c r="AH609" i="3" s="1"/>
  <c r="Q609" i="3"/>
  <c r="Y609" i="3" s="1"/>
  <c r="AG609" i="3" s="1"/>
  <c r="P609" i="3"/>
  <c r="K609" i="3"/>
  <c r="R608" i="3"/>
  <c r="Z608" i="3" s="1"/>
  <c r="AH608" i="3" s="1"/>
  <c r="Q608" i="3"/>
  <c r="Y608" i="3" s="1"/>
  <c r="P608" i="3"/>
  <c r="X608" i="3" s="1"/>
  <c r="K608" i="3"/>
  <c r="AE429" i="3"/>
  <c r="AD429" i="3"/>
  <c r="BH25" i="7" s="1"/>
  <c r="W429" i="3"/>
  <c r="V429" i="3"/>
  <c r="AQ25" i="7" s="1"/>
  <c r="O429" i="3"/>
  <c r="N429" i="3"/>
  <c r="J429" i="3"/>
  <c r="I429" i="3"/>
  <c r="H429" i="3"/>
  <c r="G429" i="3"/>
  <c r="F429" i="3"/>
  <c r="S428" i="3"/>
  <c r="AA428" i="3" s="1"/>
  <c r="AI428" i="3" s="1"/>
  <c r="R428" i="3"/>
  <c r="Z428" i="3" s="1"/>
  <c r="AH428" i="3" s="1"/>
  <c r="Q428" i="3"/>
  <c r="Y428" i="3" s="1"/>
  <c r="P428" i="3"/>
  <c r="X428" i="3" s="1"/>
  <c r="AF428" i="3" s="1"/>
  <c r="L428" i="3"/>
  <c r="M428" i="3" s="1"/>
  <c r="S427" i="3"/>
  <c r="AA427" i="3" s="1"/>
  <c r="AI427" i="3" s="1"/>
  <c r="R427" i="3"/>
  <c r="Z427" i="3" s="1"/>
  <c r="AH427" i="3" s="1"/>
  <c r="Q427" i="3"/>
  <c r="P427" i="3"/>
  <c r="X427" i="3" s="1"/>
  <c r="AF427" i="3" s="1"/>
  <c r="L427" i="3"/>
  <c r="M427" i="3" s="1"/>
  <c r="R426" i="3"/>
  <c r="Z426" i="3" s="1"/>
  <c r="AH426" i="3" s="1"/>
  <c r="Q426" i="3"/>
  <c r="Y426" i="3" s="1"/>
  <c r="P426" i="3"/>
  <c r="X426" i="3" s="1"/>
  <c r="AF426" i="3" s="1"/>
  <c r="K426" i="3"/>
  <c r="S425" i="3"/>
  <c r="AA425" i="3" s="1"/>
  <c r="AI425" i="3" s="1"/>
  <c r="R425" i="3"/>
  <c r="Z425" i="3" s="1"/>
  <c r="AH425" i="3" s="1"/>
  <c r="Q425" i="3"/>
  <c r="P425" i="3"/>
  <c r="X425" i="3" s="1"/>
  <c r="AF425" i="3" s="1"/>
  <c r="L425" i="3"/>
  <c r="M425" i="3" s="1"/>
  <c r="S424" i="3"/>
  <c r="AA424" i="3" s="1"/>
  <c r="AI424" i="3" s="1"/>
  <c r="R424" i="3"/>
  <c r="Q424" i="3"/>
  <c r="Y424" i="3" s="1"/>
  <c r="AG424" i="3" s="1"/>
  <c r="P424" i="3"/>
  <c r="X424" i="3" s="1"/>
  <c r="AF424" i="3" s="1"/>
  <c r="L424" i="3"/>
  <c r="M424" i="3" s="1"/>
  <c r="S423" i="3"/>
  <c r="AA423" i="3" s="1"/>
  <c r="AI423" i="3" s="1"/>
  <c r="R423" i="3"/>
  <c r="Z423" i="3" s="1"/>
  <c r="AH423" i="3" s="1"/>
  <c r="Q423" i="3"/>
  <c r="Y423" i="3" s="1"/>
  <c r="AG423" i="3" s="1"/>
  <c r="P423" i="3"/>
  <c r="X423" i="3" s="1"/>
  <c r="AF423" i="3" s="1"/>
  <c r="L423" i="3"/>
  <c r="M423" i="3" s="1"/>
  <c r="S422" i="3"/>
  <c r="AA422" i="3" s="1"/>
  <c r="AI422" i="3" s="1"/>
  <c r="R422" i="3"/>
  <c r="Z422" i="3" s="1"/>
  <c r="AH422" i="3" s="1"/>
  <c r="Q422" i="3"/>
  <c r="P422" i="3"/>
  <c r="X422" i="3" s="1"/>
  <c r="AF422" i="3" s="1"/>
  <c r="L422" i="3"/>
  <c r="M422" i="3" s="1"/>
  <c r="S421" i="3"/>
  <c r="AA421" i="3" s="1"/>
  <c r="AI421" i="3" s="1"/>
  <c r="R421" i="3"/>
  <c r="Q421" i="3"/>
  <c r="Y421" i="3" s="1"/>
  <c r="AG421" i="3" s="1"/>
  <c r="P421" i="3"/>
  <c r="X421" i="3" s="1"/>
  <c r="AF421" i="3" s="1"/>
  <c r="L421" i="3"/>
  <c r="M421" i="3" s="1"/>
  <c r="S420" i="3"/>
  <c r="AA420" i="3" s="1"/>
  <c r="AI420" i="3" s="1"/>
  <c r="R420" i="3"/>
  <c r="Z420" i="3" s="1"/>
  <c r="AH420" i="3" s="1"/>
  <c r="Q420" i="3"/>
  <c r="Y420" i="3" s="1"/>
  <c r="P420" i="3"/>
  <c r="X420" i="3" s="1"/>
  <c r="AF420" i="3" s="1"/>
  <c r="L420" i="3"/>
  <c r="M420" i="3" s="1"/>
  <c r="S419" i="3"/>
  <c r="AA419" i="3" s="1"/>
  <c r="AI419" i="3" s="1"/>
  <c r="R419" i="3"/>
  <c r="Z419" i="3" s="1"/>
  <c r="AH419" i="3" s="1"/>
  <c r="Q419" i="3"/>
  <c r="P419" i="3"/>
  <c r="X419" i="3" s="1"/>
  <c r="AF419" i="3" s="1"/>
  <c r="L419" i="3"/>
  <c r="M419" i="3" s="1"/>
  <c r="S418" i="3"/>
  <c r="AA418" i="3" s="1"/>
  <c r="AI418" i="3" s="1"/>
  <c r="R418" i="3"/>
  <c r="Q418" i="3"/>
  <c r="Y418" i="3" s="1"/>
  <c r="AG418" i="3" s="1"/>
  <c r="P418" i="3"/>
  <c r="X418" i="3" s="1"/>
  <c r="AF418" i="3" s="1"/>
  <c r="L418" i="3"/>
  <c r="M418" i="3" s="1"/>
  <c r="S417" i="3"/>
  <c r="AA417" i="3" s="1"/>
  <c r="AI417" i="3" s="1"/>
  <c r="R417" i="3"/>
  <c r="Z417" i="3" s="1"/>
  <c r="AH417" i="3" s="1"/>
  <c r="Q417" i="3"/>
  <c r="Y417" i="3" s="1"/>
  <c r="P417" i="3"/>
  <c r="X417" i="3" s="1"/>
  <c r="AF417" i="3" s="1"/>
  <c r="L417" i="3"/>
  <c r="M417" i="3" s="1"/>
  <c r="S416" i="3"/>
  <c r="AA416" i="3" s="1"/>
  <c r="AI416" i="3" s="1"/>
  <c r="R416" i="3"/>
  <c r="Z416" i="3" s="1"/>
  <c r="AH416" i="3" s="1"/>
  <c r="Q416" i="3"/>
  <c r="Y416" i="3" s="1"/>
  <c r="P416" i="3"/>
  <c r="X416" i="3" s="1"/>
  <c r="AF416" i="3" s="1"/>
  <c r="L416" i="3"/>
  <c r="M416" i="3" s="1"/>
  <c r="S415" i="3"/>
  <c r="AA415" i="3" s="1"/>
  <c r="AI415" i="3" s="1"/>
  <c r="R415" i="3"/>
  <c r="Q415" i="3"/>
  <c r="Y415" i="3" s="1"/>
  <c r="AG415" i="3" s="1"/>
  <c r="P415" i="3"/>
  <c r="X415" i="3" s="1"/>
  <c r="AF415" i="3" s="1"/>
  <c r="L415" i="3"/>
  <c r="M415" i="3" s="1"/>
  <c r="S414" i="3"/>
  <c r="AA414" i="3" s="1"/>
  <c r="AI414" i="3" s="1"/>
  <c r="R414" i="3"/>
  <c r="Z414" i="3" s="1"/>
  <c r="AH414" i="3" s="1"/>
  <c r="Q414" i="3"/>
  <c r="Y414" i="3" s="1"/>
  <c r="AG414" i="3" s="1"/>
  <c r="P414" i="3"/>
  <c r="X414" i="3" s="1"/>
  <c r="AF414" i="3" s="1"/>
  <c r="L414" i="3"/>
  <c r="M414" i="3" s="1"/>
  <c r="S413" i="3"/>
  <c r="AA413" i="3" s="1"/>
  <c r="AI413" i="3" s="1"/>
  <c r="R413" i="3"/>
  <c r="Z413" i="3" s="1"/>
  <c r="AH413" i="3" s="1"/>
  <c r="Q413" i="3"/>
  <c r="P413" i="3"/>
  <c r="X413" i="3" s="1"/>
  <c r="AF413" i="3" s="1"/>
  <c r="L413" i="3"/>
  <c r="M413" i="3" s="1"/>
  <c r="R412" i="3"/>
  <c r="Q412" i="3"/>
  <c r="Y412" i="3" s="1"/>
  <c r="AG412" i="3" s="1"/>
  <c r="P412" i="3"/>
  <c r="X412" i="3" s="1"/>
  <c r="AF412" i="3" s="1"/>
  <c r="K412" i="3"/>
  <c r="R411" i="3"/>
  <c r="Z411" i="3" s="1"/>
  <c r="AH411" i="3" s="1"/>
  <c r="Q411" i="3"/>
  <c r="Y411" i="3" s="1"/>
  <c r="AG411" i="3" s="1"/>
  <c r="P411" i="3"/>
  <c r="X411" i="3" s="1"/>
  <c r="AF411" i="3" s="1"/>
  <c r="K411" i="3"/>
  <c r="L411" i="3" s="1"/>
  <c r="M411" i="3" s="1"/>
  <c r="R410" i="3"/>
  <c r="Z410" i="3" s="1"/>
  <c r="AH410" i="3" s="1"/>
  <c r="Q410" i="3"/>
  <c r="Y410" i="3" s="1"/>
  <c r="P410" i="3"/>
  <c r="X410" i="3" s="1"/>
  <c r="AF410" i="3" s="1"/>
  <c r="K410" i="3"/>
  <c r="L410" i="3" s="1"/>
  <c r="M410" i="3" s="1"/>
  <c r="R409" i="3"/>
  <c r="Z409" i="3" s="1"/>
  <c r="AH409" i="3" s="1"/>
  <c r="Q409" i="3"/>
  <c r="Y409" i="3" s="1"/>
  <c r="P409" i="3"/>
  <c r="X409" i="3" s="1"/>
  <c r="AF409" i="3" s="1"/>
  <c r="K409" i="3"/>
  <c r="S409" i="3" s="1"/>
  <c r="AA409" i="3" s="1"/>
  <c r="AI409" i="3" s="1"/>
  <c r="R408" i="3"/>
  <c r="Q408" i="3"/>
  <c r="Y408" i="3" s="1"/>
  <c r="AG408" i="3" s="1"/>
  <c r="P408" i="3"/>
  <c r="X408" i="3" s="1"/>
  <c r="AF408" i="3" s="1"/>
  <c r="K408" i="3"/>
  <c r="L408" i="3" s="1"/>
  <c r="M408" i="3" s="1"/>
  <c r="R407" i="3"/>
  <c r="Z407" i="3" s="1"/>
  <c r="AH407" i="3" s="1"/>
  <c r="Q407" i="3"/>
  <c r="P407" i="3"/>
  <c r="X407" i="3" s="1"/>
  <c r="AF407" i="3" s="1"/>
  <c r="K407" i="3"/>
  <c r="L407" i="3" s="1"/>
  <c r="M407" i="3" s="1"/>
  <c r="S406" i="3"/>
  <c r="AA406" i="3" s="1"/>
  <c r="AI406" i="3" s="1"/>
  <c r="R406" i="3"/>
  <c r="Q406" i="3"/>
  <c r="Y406" i="3" s="1"/>
  <c r="P406" i="3"/>
  <c r="L406" i="3"/>
  <c r="AE400" i="3"/>
  <c r="AD400" i="3"/>
  <c r="BH24" i="7" s="1"/>
  <c r="W400" i="3"/>
  <c r="V400" i="3"/>
  <c r="AQ24" i="7" s="1"/>
  <c r="O400" i="3"/>
  <c r="N400" i="3"/>
  <c r="J400" i="3"/>
  <c r="I400" i="3"/>
  <c r="H400" i="3"/>
  <c r="G400" i="3"/>
  <c r="F400" i="3"/>
  <c r="S399" i="3"/>
  <c r="AA399" i="3" s="1"/>
  <c r="AI399" i="3" s="1"/>
  <c r="R399" i="3"/>
  <c r="Z399" i="3" s="1"/>
  <c r="AH399" i="3" s="1"/>
  <c r="Q399" i="3"/>
  <c r="P399" i="3"/>
  <c r="X399" i="3" s="1"/>
  <c r="AF399" i="3" s="1"/>
  <c r="L399" i="3"/>
  <c r="M399" i="3" s="1"/>
  <c r="R398" i="3"/>
  <c r="Q398" i="3"/>
  <c r="Y398" i="3" s="1"/>
  <c r="P398" i="3"/>
  <c r="X398" i="3" s="1"/>
  <c r="AF398" i="3" s="1"/>
  <c r="K398" i="3"/>
  <c r="L398" i="3" s="1"/>
  <c r="M398" i="3" s="1"/>
  <c r="S397" i="3"/>
  <c r="AA397" i="3" s="1"/>
  <c r="AI397" i="3" s="1"/>
  <c r="R397" i="3"/>
  <c r="Z397" i="3" s="1"/>
  <c r="AH397" i="3" s="1"/>
  <c r="Q397" i="3"/>
  <c r="P397" i="3"/>
  <c r="X397" i="3" s="1"/>
  <c r="AF397" i="3" s="1"/>
  <c r="L397" i="3"/>
  <c r="M397" i="3" s="1"/>
  <c r="S396" i="3"/>
  <c r="R396" i="3"/>
  <c r="Z396" i="3" s="1"/>
  <c r="AH396" i="3" s="1"/>
  <c r="Q396" i="3"/>
  <c r="Y396" i="3" s="1"/>
  <c r="P396" i="3"/>
  <c r="X396" i="3" s="1"/>
  <c r="AF396" i="3" s="1"/>
  <c r="L396" i="3"/>
  <c r="M396" i="3" s="1"/>
  <c r="S395" i="3"/>
  <c r="AA395" i="3" s="1"/>
  <c r="AI395" i="3" s="1"/>
  <c r="R395" i="3"/>
  <c r="Z395" i="3" s="1"/>
  <c r="AH395" i="3" s="1"/>
  <c r="Q395" i="3"/>
  <c r="Y395" i="3" s="1"/>
  <c r="P395" i="3"/>
  <c r="X395" i="3" s="1"/>
  <c r="AF395" i="3" s="1"/>
  <c r="L395" i="3"/>
  <c r="M395" i="3" s="1"/>
  <c r="S394" i="3"/>
  <c r="AA394" i="3" s="1"/>
  <c r="AI394" i="3" s="1"/>
  <c r="R394" i="3"/>
  <c r="Z394" i="3" s="1"/>
  <c r="AH394" i="3" s="1"/>
  <c r="Q394" i="3"/>
  <c r="P394" i="3"/>
  <c r="X394" i="3" s="1"/>
  <c r="AF394" i="3" s="1"/>
  <c r="L394" i="3"/>
  <c r="M394" i="3" s="1"/>
  <c r="S393" i="3"/>
  <c r="AA393" i="3" s="1"/>
  <c r="AI393" i="3" s="1"/>
  <c r="R393" i="3"/>
  <c r="Z393" i="3" s="1"/>
  <c r="AH393" i="3" s="1"/>
  <c r="Q393" i="3"/>
  <c r="Y393" i="3" s="1"/>
  <c r="P393" i="3"/>
  <c r="X393" i="3" s="1"/>
  <c r="AF393" i="3" s="1"/>
  <c r="L393" i="3"/>
  <c r="M393" i="3" s="1"/>
  <c r="S392" i="3"/>
  <c r="AA392" i="3" s="1"/>
  <c r="AI392" i="3" s="1"/>
  <c r="R392" i="3"/>
  <c r="Z392" i="3" s="1"/>
  <c r="AH392" i="3" s="1"/>
  <c r="Q392" i="3"/>
  <c r="Y392" i="3" s="1"/>
  <c r="P392" i="3"/>
  <c r="X392" i="3" s="1"/>
  <c r="AF392" i="3" s="1"/>
  <c r="L392" i="3"/>
  <c r="M392" i="3" s="1"/>
  <c r="S391" i="3"/>
  <c r="AA391" i="3" s="1"/>
  <c r="AI391" i="3" s="1"/>
  <c r="R391" i="3"/>
  <c r="Z391" i="3" s="1"/>
  <c r="AH391" i="3" s="1"/>
  <c r="Q391" i="3"/>
  <c r="P391" i="3"/>
  <c r="X391" i="3" s="1"/>
  <c r="AF391" i="3" s="1"/>
  <c r="L391" i="3"/>
  <c r="M391" i="3" s="1"/>
  <c r="S390" i="3"/>
  <c r="AA390" i="3" s="1"/>
  <c r="AI390" i="3" s="1"/>
  <c r="R390" i="3"/>
  <c r="Z390" i="3" s="1"/>
  <c r="AH390" i="3" s="1"/>
  <c r="Q390" i="3"/>
  <c r="Y390" i="3" s="1"/>
  <c r="P390" i="3"/>
  <c r="X390" i="3" s="1"/>
  <c r="AF390" i="3" s="1"/>
  <c r="L390" i="3"/>
  <c r="M390" i="3" s="1"/>
  <c r="R389" i="3"/>
  <c r="Z389" i="3" s="1"/>
  <c r="AH389" i="3" s="1"/>
  <c r="Q389" i="3"/>
  <c r="P389" i="3"/>
  <c r="X389" i="3" s="1"/>
  <c r="AF389" i="3" s="1"/>
  <c r="K389" i="3"/>
  <c r="S389" i="3" s="1"/>
  <c r="AA389" i="3" s="1"/>
  <c r="AI389" i="3" s="1"/>
  <c r="R388" i="3"/>
  <c r="Z388" i="3" s="1"/>
  <c r="AH388" i="3" s="1"/>
  <c r="Q388" i="3"/>
  <c r="Y388" i="3" s="1"/>
  <c r="P388" i="3"/>
  <c r="X388" i="3" s="1"/>
  <c r="AF388" i="3" s="1"/>
  <c r="K388" i="3"/>
  <c r="L388" i="3" s="1"/>
  <c r="M388" i="3" s="1"/>
  <c r="R387" i="3"/>
  <c r="Z387" i="3" s="1"/>
  <c r="AH387" i="3" s="1"/>
  <c r="Q387" i="3"/>
  <c r="P387" i="3"/>
  <c r="X387" i="3" s="1"/>
  <c r="AF387" i="3" s="1"/>
  <c r="K387" i="3"/>
  <c r="L387" i="3" s="1"/>
  <c r="M387" i="3" s="1"/>
  <c r="S386" i="3"/>
  <c r="AA386" i="3" s="1"/>
  <c r="AI386" i="3" s="1"/>
  <c r="R386" i="3"/>
  <c r="Z386" i="3" s="1"/>
  <c r="Q386" i="3"/>
  <c r="Y386" i="3" s="1"/>
  <c r="AG386" i="3" s="1"/>
  <c r="P386" i="3"/>
  <c r="X386" i="3" s="1"/>
  <c r="AF386" i="3" s="1"/>
  <c r="L386" i="3"/>
  <c r="M386" i="3" s="1"/>
  <c r="S385" i="3"/>
  <c r="AA385" i="3" s="1"/>
  <c r="AI385" i="3" s="1"/>
  <c r="R385" i="3"/>
  <c r="Z385" i="3" s="1"/>
  <c r="AH385" i="3" s="1"/>
  <c r="Q385" i="3"/>
  <c r="Y385" i="3" s="1"/>
  <c r="P385" i="3"/>
  <c r="X385" i="3" s="1"/>
  <c r="AF385" i="3" s="1"/>
  <c r="L385" i="3"/>
  <c r="M385" i="3" s="1"/>
  <c r="S384" i="3"/>
  <c r="AA384" i="3" s="1"/>
  <c r="AI384" i="3" s="1"/>
  <c r="R384" i="3"/>
  <c r="Z384" i="3" s="1"/>
  <c r="AH384" i="3" s="1"/>
  <c r="Q384" i="3"/>
  <c r="Y384" i="3" s="1"/>
  <c r="AG384" i="3" s="1"/>
  <c r="P384" i="3"/>
  <c r="X384" i="3" s="1"/>
  <c r="AF384" i="3" s="1"/>
  <c r="L384" i="3"/>
  <c r="M384" i="3" s="1"/>
  <c r="R383" i="3"/>
  <c r="Z383" i="3" s="1"/>
  <c r="AH383" i="3" s="1"/>
  <c r="Q383" i="3"/>
  <c r="Y383" i="3" s="1"/>
  <c r="AG383" i="3" s="1"/>
  <c r="P383" i="3"/>
  <c r="X383" i="3" s="1"/>
  <c r="AF383" i="3" s="1"/>
  <c r="K383" i="3"/>
  <c r="S383" i="3" s="1"/>
  <c r="AA383" i="3" s="1"/>
  <c r="AI383" i="3" s="1"/>
  <c r="AE377" i="3"/>
  <c r="AD377" i="3"/>
  <c r="BH23" i="7" s="1"/>
  <c r="W377" i="3"/>
  <c r="V377" i="3"/>
  <c r="AQ23" i="7" s="1"/>
  <c r="O377" i="3"/>
  <c r="N377" i="3"/>
  <c r="J377" i="3"/>
  <c r="I377" i="3"/>
  <c r="H377" i="3"/>
  <c r="G377" i="3"/>
  <c r="F377" i="3"/>
  <c r="Y23" i="7" s="1"/>
  <c r="S376" i="3"/>
  <c r="AA376" i="3" s="1"/>
  <c r="AI376" i="3" s="1"/>
  <c r="R376" i="3"/>
  <c r="Z376" i="3" s="1"/>
  <c r="AH376" i="3" s="1"/>
  <c r="Q376" i="3"/>
  <c r="P376" i="3"/>
  <c r="X376" i="3" s="1"/>
  <c r="AF376" i="3" s="1"/>
  <c r="L376" i="3"/>
  <c r="M376" i="3" s="1"/>
  <c r="S375" i="3"/>
  <c r="R375" i="3"/>
  <c r="Z375" i="3" s="1"/>
  <c r="AH375" i="3" s="1"/>
  <c r="Q375" i="3"/>
  <c r="Y375" i="3" s="1"/>
  <c r="P375" i="3"/>
  <c r="X375" i="3" s="1"/>
  <c r="AF375" i="3" s="1"/>
  <c r="L375" i="3"/>
  <c r="M375" i="3" s="1"/>
  <c r="S374" i="3"/>
  <c r="AA374" i="3" s="1"/>
  <c r="AI374" i="3" s="1"/>
  <c r="R374" i="3"/>
  <c r="Z374" i="3" s="1"/>
  <c r="AH374" i="3" s="1"/>
  <c r="Q374" i="3"/>
  <c r="P374" i="3"/>
  <c r="X374" i="3" s="1"/>
  <c r="AF374" i="3" s="1"/>
  <c r="L374" i="3"/>
  <c r="M374" i="3" s="1"/>
  <c r="S373" i="3"/>
  <c r="AA373" i="3" s="1"/>
  <c r="AI373" i="3" s="1"/>
  <c r="R373" i="3"/>
  <c r="Z373" i="3" s="1"/>
  <c r="AH373" i="3" s="1"/>
  <c r="Q373" i="3"/>
  <c r="Y373" i="3" s="1"/>
  <c r="P373" i="3"/>
  <c r="X373" i="3" s="1"/>
  <c r="AF373" i="3" s="1"/>
  <c r="L373" i="3"/>
  <c r="M373" i="3" s="1"/>
  <c r="R372" i="3"/>
  <c r="Z372" i="3" s="1"/>
  <c r="AH372" i="3" s="1"/>
  <c r="Q372" i="3"/>
  <c r="Y372" i="3" s="1"/>
  <c r="P372" i="3"/>
  <c r="X372" i="3" s="1"/>
  <c r="AF372" i="3" s="1"/>
  <c r="K372" i="3"/>
  <c r="L372" i="3" s="1"/>
  <c r="M372" i="3" s="1"/>
  <c r="R371" i="3"/>
  <c r="Z371" i="3" s="1"/>
  <c r="AH371" i="3" s="1"/>
  <c r="Q371" i="3"/>
  <c r="P371" i="3"/>
  <c r="X371" i="3" s="1"/>
  <c r="AF371" i="3" s="1"/>
  <c r="K371" i="3"/>
  <c r="R370" i="3"/>
  <c r="Z370" i="3" s="1"/>
  <c r="AH370" i="3" s="1"/>
  <c r="Q370" i="3"/>
  <c r="P370" i="3"/>
  <c r="X370" i="3" s="1"/>
  <c r="AF370" i="3" s="1"/>
  <c r="K370" i="3"/>
  <c r="S370" i="3" s="1"/>
  <c r="AA370" i="3" s="1"/>
  <c r="AI370" i="3" s="1"/>
  <c r="S369" i="3"/>
  <c r="AA369" i="3" s="1"/>
  <c r="AI369" i="3" s="1"/>
  <c r="R369" i="3"/>
  <c r="Q369" i="3"/>
  <c r="Y369" i="3" s="1"/>
  <c r="P369" i="3"/>
  <c r="X369" i="3" s="1"/>
  <c r="AF369" i="3" s="1"/>
  <c r="L369" i="3"/>
  <c r="M369" i="3" s="1"/>
  <c r="S368" i="3"/>
  <c r="AA368" i="3" s="1"/>
  <c r="AI368" i="3" s="1"/>
  <c r="R368" i="3"/>
  <c r="Z368" i="3" s="1"/>
  <c r="AH368" i="3" s="1"/>
  <c r="Q368" i="3"/>
  <c r="P368" i="3"/>
  <c r="X368" i="3" s="1"/>
  <c r="AF368" i="3" s="1"/>
  <c r="L368" i="3"/>
  <c r="M368" i="3" s="1"/>
  <c r="S367" i="3"/>
  <c r="AA367" i="3" s="1"/>
  <c r="AI367" i="3" s="1"/>
  <c r="R367" i="3"/>
  <c r="Z367" i="3" s="1"/>
  <c r="AH367" i="3" s="1"/>
  <c r="Q367" i="3"/>
  <c r="Y367" i="3" s="1"/>
  <c r="AG367" i="3" s="1"/>
  <c r="P367" i="3"/>
  <c r="X367" i="3" s="1"/>
  <c r="AF367" i="3" s="1"/>
  <c r="L367" i="3"/>
  <c r="M367" i="3" s="1"/>
  <c r="S366" i="3"/>
  <c r="AA366" i="3" s="1"/>
  <c r="AI366" i="3" s="1"/>
  <c r="R366" i="3"/>
  <c r="Q366" i="3"/>
  <c r="Y366" i="3" s="1"/>
  <c r="P366" i="3"/>
  <c r="X366" i="3" s="1"/>
  <c r="AF366" i="3" s="1"/>
  <c r="L366" i="3"/>
  <c r="M366" i="3" s="1"/>
  <c r="S365" i="3"/>
  <c r="AA365" i="3" s="1"/>
  <c r="AI365" i="3" s="1"/>
  <c r="R365" i="3"/>
  <c r="Z365" i="3" s="1"/>
  <c r="AH365" i="3" s="1"/>
  <c r="Q365" i="3"/>
  <c r="Y365" i="3" s="1"/>
  <c r="AG365" i="3" s="1"/>
  <c r="P365" i="3"/>
  <c r="X365" i="3" s="1"/>
  <c r="AF365" i="3" s="1"/>
  <c r="L365" i="3"/>
  <c r="M365" i="3" s="1"/>
  <c r="S364" i="3"/>
  <c r="AA364" i="3" s="1"/>
  <c r="AI364" i="3" s="1"/>
  <c r="R364" i="3"/>
  <c r="Z364" i="3" s="1"/>
  <c r="AH364" i="3" s="1"/>
  <c r="Q364" i="3"/>
  <c r="P364" i="3"/>
  <c r="X364" i="3" s="1"/>
  <c r="AF364" i="3" s="1"/>
  <c r="L364" i="3"/>
  <c r="M364" i="3" s="1"/>
  <c r="S363" i="3"/>
  <c r="AA363" i="3" s="1"/>
  <c r="AI363" i="3" s="1"/>
  <c r="R363" i="3"/>
  <c r="Q363" i="3"/>
  <c r="Y363" i="3" s="1"/>
  <c r="P363" i="3"/>
  <c r="X363" i="3" s="1"/>
  <c r="AF363" i="3" s="1"/>
  <c r="L363" i="3"/>
  <c r="M363" i="3" s="1"/>
  <c r="S362" i="3"/>
  <c r="AA362" i="3" s="1"/>
  <c r="AI362" i="3" s="1"/>
  <c r="R362" i="3"/>
  <c r="Q362" i="3"/>
  <c r="Y362" i="3" s="1"/>
  <c r="AG362" i="3" s="1"/>
  <c r="P362" i="3"/>
  <c r="X362" i="3" s="1"/>
  <c r="AF362" i="3" s="1"/>
  <c r="L362" i="3"/>
  <c r="M362" i="3" s="1"/>
  <c r="S361" i="3"/>
  <c r="AA361" i="3" s="1"/>
  <c r="AI361" i="3" s="1"/>
  <c r="R361" i="3"/>
  <c r="Z361" i="3" s="1"/>
  <c r="AH361" i="3" s="1"/>
  <c r="Q361" i="3"/>
  <c r="Y361" i="3" s="1"/>
  <c r="AG361" i="3" s="1"/>
  <c r="P361" i="3"/>
  <c r="X361" i="3" s="1"/>
  <c r="AF361" i="3" s="1"/>
  <c r="L361" i="3"/>
  <c r="M361" i="3" s="1"/>
  <c r="S360" i="3"/>
  <c r="AA360" i="3" s="1"/>
  <c r="AI360" i="3" s="1"/>
  <c r="R360" i="3"/>
  <c r="Q360" i="3"/>
  <c r="Y360" i="3" s="1"/>
  <c r="P360" i="3"/>
  <c r="X360" i="3" s="1"/>
  <c r="AF360" i="3" s="1"/>
  <c r="L360" i="3"/>
  <c r="M360" i="3" s="1"/>
  <c r="S359" i="3"/>
  <c r="AA359" i="3" s="1"/>
  <c r="AI359" i="3" s="1"/>
  <c r="R359" i="3"/>
  <c r="Q359" i="3"/>
  <c r="Y359" i="3" s="1"/>
  <c r="AG359" i="3" s="1"/>
  <c r="P359" i="3"/>
  <c r="X359" i="3" s="1"/>
  <c r="AF359" i="3" s="1"/>
  <c r="L359" i="3"/>
  <c r="M359" i="3" s="1"/>
  <c r="R358" i="3"/>
  <c r="Z358" i="3" s="1"/>
  <c r="AH358" i="3" s="1"/>
  <c r="Q358" i="3"/>
  <c r="Y358" i="3" s="1"/>
  <c r="P358" i="3"/>
  <c r="X358" i="3" s="1"/>
  <c r="AF358" i="3" s="1"/>
  <c r="K358" i="3"/>
  <c r="R357" i="3"/>
  <c r="Z357" i="3" s="1"/>
  <c r="AH357" i="3" s="1"/>
  <c r="Q357" i="3"/>
  <c r="Y357" i="3" s="1"/>
  <c r="P357" i="3"/>
  <c r="X357" i="3" s="1"/>
  <c r="AF357" i="3" s="1"/>
  <c r="K357" i="3"/>
  <c r="R356" i="3"/>
  <c r="Z356" i="3" s="1"/>
  <c r="AH356" i="3" s="1"/>
  <c r="Q356" i="3"/>
  <c r="P356" i="3"/>
  <c r="X356" i="3" s="1"/>
  <c r="AF356" i="3" s="1"/>
  <c r="K356" i="3"/>
  <c r="S356" i="3" s="1"/>
  <c r="AA356" i="3" s="1"/>
  <c r="AI356" i="3" s="1"/>
  <c r="R355" i="3"/>
  <c r="Z355" i="3" s="1"/>
  <c r="AH355" i="3" s="1"/>
  <c r="Q355" i="3"/>
  <c r="Y355" i="3" s="1"/>
  <c r="P355" i="3"/>
  <c r="X355" i="3" s="1"/>
  <c r="AF355" i="3" s="1"/>
  <c r="K355" i="3"/>
  <c r="S355" i="3" s="1"/>
  <c r="AA355" i="3" s="1"/>
  <c r="AI355" i="3" s="1"/>
  <c r="S354" i="3"/>
  <c r="R354" i="3"/>
  <c r="Z354" i="3" s="1"/>
  <c r="AH354" i="3" s="1"/>
  <c r="Q354" i="3"/>
  <c r="Y354" i="3" s="1"/>
  <c r="P354" i="3"/>
  <c r="X354" i="3" s="1"/>
  <c r="AF354" i="3" s="1"/>
  <c r="L354" i="3"/>
  <c r="M354" i="3" s="1"/>
  <c r="S353" i="3"/>
  <c r="AA353" i="3" s="1"/>
  <c r="AI353" i="3" s="1"/>
  <c r="R353" i="3"/>
  <c r="Z353" i="3" s="1"/>
  <c r="AH353" i="3" s="1"/>
  <c r="Q353" i="3"/>
  <c r="P353" i="3"/>
  <c r="X353" i="3" s="1"/>
  <c r="AF353" i="3" s="1"/>
  <c r="L353" i="3"/>
  <c r="M353" i="3" s="1"/>
  <c r="S352" i="3"/>
  <c r="AA352" i="3" s="1"/>
  <c r="AI352" i="3" s="1"/>
  <c r="R352" i="3"/>
  <c r="Z352" i="3" s="1"/>
  <c r="AH352" i="3" s="1"/>
  <c r="Q352" i="3"/>
  <c r="P352" i="3"/>
  <c r="X352" i="3" s="1"/>
  <c r="AF352" i="3" s="1"/>
  <c r="L352" i="3"/>
  <c r="M352" i="3" s="1"/>
  <c r="S351" i="3"/>
  <c r="AA351" i="3" s="1"/>
  <c r="AI351" i="3" s="1"/>
  <c r="R351" i="3"/>
  <c r="Z351" i="3" s="1"/>
  <c r="AH351" i="3" s="1"/>
  <c r="Q351" i="3"/>
  <c r="Y351" i="3" s="1"/>
  <c r="AG351" i="3" s="1"/>
  <c r="P351" i="3"/>
  <c r="X351" i="3" s="1"/>
  <c r="AF351" i="3" s="1"/>
  <c r="L351" i="3"/>
  <c r="M351" i="3" s="1"/>
  <c r="S350" i="3"/>
  <c r="AA350" i="3" s="1"/>
  <c r="AI350" i="3" s="1"/>
  <c r="R350" i="3"/>
  <c r="Z350" i="3" s="1"/>
  <c r="AH350" i="3" s="1"/>
  <c r="Q350" i="3"/>
  <c r="Y350" i="3" s="1"/>
  <c r="P350" i="3"/>
  <c r="X350" i="3" s="1"/>
  <c r="AF350" i="3" s="1"/>
  <c r="L350" i="3"/>
  <c r="M350" i="3" s="1"/>
  <c r="R349" i="3"/>
  <c r="Z349" i="3" s="1"/>
  <c r="Q349" i="3"/>
  <c r="Y349" i="3" s="1"/>
  <c r="P349" i="3"/>
  <c r="X349" i="3" s="1"/>
  <c r="AF349" i="3" s="1"/>
  <c r="K349" i="3"/>
  <c r="S349" i="3" s="1"/>
  <c r="AE343" i="3"/>
  <c r="AD343" i="3"/>
  <c r="BH22" i="7" s="1"/>
  <c r="W343" i="3"/>
  <c r="V343" i="3"/>
  <c r="AQ22" i="7" s="1"/>
  <c r="O343" i="3"/>
  <c r="N343" i="3"/>
  <c r="J343" i="3"/>
  <c r="I343" i="3"/>
  <c r="H343" i="3"/>
  <c r="G343" i="3"/>
  <c r="F343" i="3"/>
  <c r="S342" i="3"/>
  <c r="AA342" i="3" s="1"/>
  <c r="AI342" i="3" s="1"/>
  <c r="R342" i="3"/>
  <c r="Z342" i="3" s="1"/>
  <c r="AH342" i="3" s="1"/>
  <c r="Q342" i="3"/>
  <c r="Y342" i="3" s="1"/>
  <c r="P342" i="3"/>
  <c r="X342" i="3" s="1"/>
  <c r="AF342" i="3" s="1"/>
  <c r="L342" i="3"/>
  <c r="M342" i="3" s="1"/>
  <c r="S341" i="3"/>
  <c r="AA341" i="3" s="1"/>
  <c r="AI341" i="3" s="1"/>
  <c r="R341" i="3"/>
  <c r="Z341" i="3" s="1"/>
  <c r="AH341" i="3" s="1"/>
  <c r="Q341" i="3"/>
  <c r="P341" i="3"/>
  <c r="X341" i="3" s="1"/>
  <c r="AF341" i="3" s="1"/>
  <c r="L341" i="3"/>
  <c r="M341" i="3" s="1"/>
  <c r="S340" i="3"/>
  <c r="R340" i="3"/>
  <c r="Z340" i="3" s="1"/>
  <c r="AH340" i="3" s="1"/>
  <c r="Q340" i="3"/>
  <c r="Y340" i="3" s="1"/>
  <c r="P340" i="3"/>
  <c r="X340" i="3" s="1"/>
  <c r="AF340" i="3" s="1"/>
  <c r="L340" i="3"/>
  <c r="M340" i="3" s="1"/>
  <c r="S339" i="3"/>
  <c r="AA339" i="3" s="1"/>
  <c r="AI339" i="3" s="1"/>
  <c r="R339" i="3"/>
  <c r="Z339" i="3" s="1"/>
  <c r="AH339" i="3" s="1"/>
  <c r="Q339" i="3"/>
  <c r="P339" i="3"/>
  <c r="X339" i="3" s="1"/>
  <c r="AF339" i="3" s="1"/>
  <c r="L339" i="3"/>
  <c r="M339" i="3" s="1"/>
  <c r="S338" i="3"/>
  <c r="AA338" i="3" s="1"/>
  <c r="AI338" i="3" s="1"/>
  <c r="R338" i="3"/>
  <c r="Z338" i="3" s="1"/>
  <c r="AH338" i="3" s="1"/>
  <c r="Q338" i="3"/>
  <c r="P338" i="3"/>
  <c r="X338" i="3" s="1"/>
  <c r="AF338" i="3" s="1"/>
  <c r="L338" i="3"/>
  <c r="M338" i="3" s="1"/>
  <c r="S337" i="3"/>
  <c r="AA337" i="3" s="1"/>
  <c r="AI337" i="3" s="1"/>
  <c r="R337" i="3"/>
  <c r="Z337" i="3" s="1"/>
  <c r="AH337" i="3" s="1"/>
  <c r="Q337" i="3"/>
  <c r="Y337" i="3" s="1"/>
  <c r="P337" i="3"/>
  <c r="X337" i="3" s="1"/>
  <c r="AF337" i="3" s="1"/>
  <c r="L337" i="3"/>
  <c r="M337" i="3" s="1"/>
  <c r="S336" i="3"/>
  <c r="AA336" i="3" s="1"/>
  <c r="AI336" i="3" s="1"/>
  <c r="R336" i="3"/>
  <c r="Z336" i="3" s="1"/>
  <c r="AH336" i="3" s="1"/>
  <c r="Q336" i="3"/>
  <c r="P336" i="3"/>
  <c r="X336" i="3" s="1"/>
  <c r="AF336" i="3" s="1"/>
  <c r="L336" i="3"/>
  <c r="M336" i="3" s="1"/>
  <c r="S335" i="3"/>
  <c r="AA335" i="3" s="1"/>
  <c r="AI335" i="3" s="1"/>
  <c r="R335" i="3"/>
  <c r="Z335" i="3" s="1"/>
  <c r="AH335" i="3" s="1"/>
  <c r="Q335" i="3"/>
  <c r="Y335" i="3" s="1"/>
  <c r="P335" i="3"/>
  <c r="X335" i="3" s="1"/>
  <c r="AF335" i="3" s="1"/>
  <c r="L335" i="3"/>
  <c r="M335" i="3" s="1"/>
  <c r="S334" i="3"/>
  <c r="AA334" i="3" s="1"/>
  <c r="AI334" i="3" s="1"/>
  <c r="R334" i="3"/>
  <c r="Z334" i="3" s="1"/>
  <c r="AH334" i="3" s="1"/>
  <c r="Q334" i="3"/>
  <c r="Y334" i="3" s="1"/>
  <c r="P334" i="3"/>
  <c r="X334" i="3" s="1"/>
  <c r="AF334" i="3" s="1"/>
  <c r="L334" i="3"/>
  <c r="M334" i="3" s="1"/>
  <c r="S333" i="3"/>
  <c r="AA333" i="3" s="1"/>
  <c r="AI333" i="3" s="1"/>
  <c r="R333" i="3"/>
  <c r="Z333" i="3" s="1"/>
  <c r="AH333" i="3" s="1"/>
  <c r="Q333" i="3"/>
  <c r="Y333" i="3" s="1"/>
  <c r="AG333" i="3" s="1"/>
  <c r="P333" i="3"/>
  <c r="X333" i="3" s="1"/>
  <c r="AF333" i="3" s="1"/>
  <c r="L333" i="3"/>
  <c r="M333" i="3" s="1"/>
  <c r="S332" i="3"/>
  <c r="AA332" i="3" s="1"/>
  <c r="AI332" i="3" s="1"/>
  <c r="R332" i="3"/>
  <c r="Z332" i="3" s="1"/>
  <c r="AH332" i="3" s="1"/>
  <c r="Q332" i="3"/>
  <c r="P332" i="3"/>
  <c r="X332" i="3" s="1"/>
  <c r="AF332" i="3" s="1"/>
  <c r="L332" i="3"/>
  <c r="M332" i="3" s="1"/>
  <c r="S331" i="3"/>
  <c r="R331" i="3"/>
  <c r="Z331" i="3" s="1"/>
  <c r="AH331" i="3" s="1"/>
  <c r="Q331" i="3"/>
  <c r="Y331" i="3" s="1"/>
  <c r="P331" i="3"/>
  <c r="L331" i="3"/>
  <c r="M331" i="3" s="1"/>
  <c r="S330" i="3"/>
  <c r="AA330" i="3" s="1"/>
  <c r="AI330" i="3" s="1"/>
  <c r="R330" i="3"/>
  <c r="Z330" i="3" s="1"/>
  <c r="AH330" i="3" s="1"/>
  <c r="Q330" i="3"/>
  <c r="P330" i="3"/>
  <c r="X330" i="3" s="1"/>
  <c r="AF330" i="3" s="1"/>
  <c r="L330" i="3"/>
  <c r="M330" i="3" s="1"/>
  <c r="S329" i="3"/>
  <c r="AA329" i="3" s="1"/>
  <c r="AI329" i="3" s="1"/>
  <c r="R329" i="3"/>
  <c r="Z329" i="3" s="1"/>
  <c r="AH329" i="3" s="1"/>
  <c r="Q329" i="3"/>
  <c r="P329" i="3"/>
  <c r="X329" i="3" s="1"/>
  <c r="AF329" i="3" s="1"/>
  <c r="L329" i="3"/>
  <c r="M329" i="3" s="1"/>
  <c r="R328" i="3"/>
  <c r="Z328" i="3" s="1"/>
  <c r="AH328" i="3" s="1"/>
  <c r="Q328" i="3"/>
  <c r="Y328" i="3" s="1"/>
  <c r="P328" i="3"/>
  <c r="X328" i="3" s="1"/>
  <c r="AF328" i="3" s="1"/>
  <c r="S328" i="3"/>
  <c r="AA328" i="3" s="1"/>
  <c r="AI328" i="3" s="1"/>
  <c r="S327" i="3"/>
  <c r="AA327" i="3" s="1"/>
  <c r="AI327" i="3" s="1"/>
  <c r="R327" i="3"/>
  <c r="Z327" i="3" s="1"/>
  <c r="AH327" i="3" s="1"/>
  <c r="Q327" i="3"/>
  <c r="P327" i="3"/>
  <c r="X327" i="3" s="1"/>
  <c r="AF327" i="3" s="1"/>
  <c r="L327" i="3"/>
  <c r="M327" i="3" s="1"/>
  <c r="R326" i="3"/>
  <c r="Q326" i="3"/>
  <c r="Y326" i="3" s="1"/>
  <c r="AG326" i="3" s="1"/>
  <c r="P326" i="3"/>
  <c r="X326" i="3" s="1"/>
  <c r="AF326" i="3" s="1"/>
  <c r="K326" i="3"/>
  <c r="L326" i="3" s="1"/>
  <c r="M326" i="3" s="1"/>
  <c r="S325" i="3"/>
  <c r="AA325" i="3" s="1"/>
  <c r="AI325" i="3" s="1"/>
  <c r="R325" i="3"/>
  <c r="Z325" i="3" s="1"/>
  <c r="AH325" i="3" s="1"/>
  <c r="Q325" i="3"/>
  <c r="P325" i="3"/>
  <c r="X325" i="3" s="1"/>
  <c r="AF325" i="3" s="1"/>
  <c r="L325" i="3"/>
  <c r="M325" i="3" s="1"/>
  <c r="R324" i="3"/>
  <c r="Z324" i="3" s="1"/>
  <c r="AH324" i="3" s="1"/>
  <c r="Q324" i="3"/>
  <c r="P324" i="3"/>
  <c r="X324" i="3" s="1"/>
  <c r="AF324" i="3" s="1"/>
  <c r="K324" i="3"/>
  <c r="L324" i="3" s="1"/>
  <c r="M324" i="3" s="1"/>
  <c r="R323" i="3"/>
  <c r="Z323" i="3" s="1"/>
  <c r="AH323" i="3" s="1"/>
  <c r="Q323" i="3"/>
  <c r="Y323" i="3" s="1"/>
  <c r="P323" i="3"/>
  <c r="X323" i="3" s="1"/>
  <c r="AF323" i="3" s="1"/>
  <c r="K323" i="3"/>
  <c r="S323" i="3" s="1"/>
  <c r="AA323" i="3" s="1"/>
  <c r="AI323" i="3" s="1"/>
  <c r="R322" i="3"/>
  <c r="Z322" i="3" s="1"/>
  <c r="AH322" i="3" s="1"/>
  <c r="Q322" i="3"/>
  <c r="Y322" i="3" s="1"/>
  <c r="P322" i="3"/>
  <c r="X322" i="3" s="1"/>
  <c r="AF322" i="3" s="1"/>
  <c r="K322" i="3"/>
  <c r="R321" i="3"/>
  <c r="Z321" i="3" s="1"/>
  <c r="AH321" i="3" s="1"/>
  <c r="Q321" i="3"/>
  <c r="Y321" i="3" s="1"/>
  <c r="AG321" i="3" s="1"/>
  <c r="P321" i="3"/>
  <c r="X321" i="3" s="1"/>
  <c r="AF321" i="3" s="1"/>
  <c r="K321" i="3"/>
  <c r="S321" i="3" s="1"/>
  <c r="AA321" i="3" s="1"/>
  <c r="AI321" i="3" s="1"/>
  <c r="R320" i="3"/>
  <c r="Q320" i="3"/>
  <c r="Y320" i="3" s="1"/>
  <c r="AG320" i="3" s="1"/>
  <c r="P320" i="3"/>
  <c r="X320" i="3" s="1"/>
  <c r="AF320" i="3" s="1"/>
  <c r="K320" i="3"/>
  <c r="L320" i="3" s="1"/>
  <c r="M320" i="3" s="1"/>
  <c r="AE314" i="3"/>
  <c r="AD314" i="3"/>
  <c r="BH21" i="7" s="1"/>
  <c r="W314" i="3"/>
  <c r="V314" i="3"/>
  <c r="AQ21" i="7" s="1"/>
  <c r="O314" i="3"/>
  <c r="N314" i="3"/>
  <c r="J314" i="3"/>
  <c r="I314" i="3"/>
  <c r="H314" i="3"/>
  <c r="G314" i="3"/>
  <c r="F314" i="3"/>
  <c r="S313" i="3"/>
  <c r="AA313" i="3" s="1"/>
  <c r="AI313" i="3" s="1"/>
  <c r="R313" i="3"/>
  <c r="Z313" i="3" s="1"/>
  <c r="AH313" i="3" s="1"/>
  <c r="Q313" i="3"/>
  <c r="P313" i="3"/>
  <c r="X313" i="3" s="1"/>
  <c r="AF313" i="3" s="1"/>
  <c r="L313" i="3"/>
  <c r="M313" i="3" s="1"/>
  <c r="S312" i="3"/>
  <c r="AA312" i="3" s="1"/>
  <c r="AI312" i="3" s="1"/>
  <c r="R312" i="3"/>
  <c r="Z312" i="3" s="1"/>
  <c r="AH312" i="3" s="1"/>
  <c r="Q312" i="3"/>
  <c r="Y312" i="3" s="1"/>
  <c r="P312" i="3"/>
  <c r="X312" i="3" s="1"/>
  <c r="AF312" i="3" s="1"/>
  <c r="L312" i="3"/>
  <c r="M312" i="3" s="1"/>
  <c r="S311" i="3"/>
  <c r="AA311" i="3" s="1"/>
  <c r="AI311" i="3" s="1"/>
  <c r="R311" i="3"/>
  <c r="Z311" i="3" s="1"/>
  <c r="AH311" i="3" s="1"/>
  <c r="Q311" i="3"/>
  <c r="Y311" i="3" s="1"/>
  <c r="AG311" i="3" s="1"/>
  <c r="P311" i="3"/>
  <c r="X311" i="3" s="1"/>
  <c r="AF311" i="3" s="1"/>
  <c r="L311" i="3"/>
  <c r="M311" i="3" s="1"/>
  <c r="S310" i="3"/>
  <c r="AA310" i="3" s="1"/>
  <c r="AI310" i="3" s="1"/>
  <c r="R310" i="3"/>
  <c r="Z310" i="3" s="1"/>
  <c r="AH310" i="3" s="1"/>
  <c r="Q310" i="3"/>
  <c r="P310" i="3"/>
  <c r="X310" i="3" s="1"/>
  <c r="AF310" i="3" s="1"/>
  <c r="L310" i="3"/>
  <c r="M310" i="3" s="1"/>
  <c r="S309" i="3"/>
  <c r="AA309" i="3" s="1"/>
  <c r="AI309" i="3" s="1"/>
  <c r="R309" i="3"/>
  <c r="Z309" i="3" s="1"/>
  <c r="AH309" i="3" s="1"/>
  <c r="Q309" i="3"/>
  <c r="P309" i="3"/>
  <c r="X309" i="3" s="1"/>
  <c r="AF309" i="3" s="1"/>
  <c r="L309" i="3"/>
  <c r="M309" i="3" s="1"/>
  <c r="S308" i="3"/>
  <c r="AA308" i="3" s="1"/>
  <c r="AI308" i="3" s="1"/>
  <c r="R308" i="3"/>
  <c r="Z308" i="3" s="1"/>
  <c r="AH308" i="3" s="1"/>
  <c r="Q308" i="3"/>
  <c r="P308" i="3"/>
  <c r="X308" i="3" s="1"/>
  <c r="AF308" i="3" s="1"/>
  <c r="L308" i="3"/>
  <c r="M308" i="3" s="1"/>
  <c r="S307" i="3"/>
  <c r="AA307" i="3" s="1"/>
  <c r="AI307" i="3" s="1"/>
  <c r="R307" i="3"/>
  <c r="Q307" i="3"/>
  <c r="Y307" i="3" s="1"/>
  <c r="AG307" i="3" s="1"/>
  <c r="P307" i="3"/>
  <c r="X307" i="3" s="1"/>
  <c r="AF307" i="3" s="1"/>
  <c r="L307" i="3"/>
  <c r="M307" i="3" s="1"/>
  <c r="S306" i="3"/>
  <c r="AA306" i="3" s="1"/>
  <c r="AI306" i="3" s="1"/>
  <c r="R306" i="3"/>
  <c r="Z306" i="3" s="1"/>
  <c r="AH306" i="3" s="1"/>
  <c r="Q306" i="3"/>
  <c r="Y306" i="3" s="1"/>
  <c r="P306" i="3"/>
  <c r="X306" i="3" s="1"/>
  <c r="AF306" i="3" s="1"/>
  <c r="L306" i="3"/>
  <c r="M306" i="3" s="1"/>
  <c r="S305" i="3"/>
  <c r="AA305" i="3" s="1"/>
  <c r="AI305" i="3" s="1"/>
  <c r="R305" i="3"/>
  <c r="Z305" i="3" s="1"/>
  <c r="AH305" i="3" s="1"/>
  <c r="Q305" i="3"/>
  <c r="P305" i="3"/>
  <c r="X305" i="3" s="1"/>
  <c r="AF305" i="3" s="1"/>
  <c r="L305" i="3"/>
  <c r="M305" i="3" s="1"/>
  <c r="S304" i="3"/>
  <c r="AA304" i="3" s="1"/>
  <c r="AI304" i="3" s="1"/>
  <c r="R304" i="3"/>
  <c r="Z304" i="3" s="1"/>
  <c r="AH304" i="3" s="1"/>
  <c r="Q304" i="3"/>
  <c r="P304" i="3"/>
  <c r="X304" i="3" s="1"/>
  <c r="AF304" i="3" s="1"/>
  <c r="L304" i="3"/>
  <c r="M304" i="3" s="1"/>
  <c r="S303" i="3"/>
  <c r="AA303" i="3" s="1"/>
  <c r="AI303" i="3" s="1"/>
  <c r="R303" i="3"/>
  <c r="Z303" i="3" s="1"/>
  <c r="AH303" i="3" s="1"/>
  <c r="Q303" i="3"/>
  <c r="Y303" i="3" s="1"/>
  <c r="P303" i="3"/>
  <c r="X303" i="3" s="1"/>
  <c r="AF303" i="3" s="1"/>
  <c r="L303" i="3"/>
  <c r="M303" i="3" s="1"/>
  <c r="S302" i="3"/>
  <c r="AA302" i="3" s="1"/>
  <c r="AI302" i="3" s="1"/>
  <c r="R302" i="3"/>
  <c r="Q302" i="3"/>
  <c r="Y302" i="3" s="1"/>
  <c r="P302" i="3"/>
  <c r="X302" i="3" s="1"/>
  <c r="AF302" i="3" s="1"/>
  <c r="L302" i="3"/>
  <c r="M302" i="3" s="1"/>
  <c r="S301" i="3"/>
  <c r="AA301" i="3" s="1"/>
  <c r="AI301" i="3" s="1"/>
  <c r="R301" i="3"/>
  <c r="Z301" i="3" s="1"/>
  <c r="AH301" i="3" s="1"/>
  <c r="Q301" i="3"/>
  <c r="Y301" i="3" s="1"/>
  <c r="P301" i="3"/>
  <c r="X301" i="3" s="1"/>
  <c r="AF301" i="3" s="1"/>
  <c r="L301" i="3"/>
  <c r="M301" i="3" s="1"/>
  <c r="S300" i="3"/>
  <c r="AA300" i="3" s="1"/>
  <c r="AI300" i="3" s="1"/>
  <c r="R300" i="3"/>
  <c r="Z300" i="3" s="1"/>
  <c r="AH300" i="3" s="1"/>
  <c r="Q300" i="3"/>
  <c r="Y300" i="3" s="1"/>
  <c r="P300" i="3"/>
  <c r="X300" i="3" s="1"/>
  <c r="AF300" i="3" s="1"/>
  <c r="L300" i="3"/>
  <c r="M300" i="3" s="1"/>
  <c r="S299" i="3"/>
  <c r="R299" i="3"/>
  <c r="Z299" i="3" s="1"/>
  <c r="AH299" i="3" s="1"/>
  <c r="Q299" i="3"/>
  <c r="Y299" i="3" s="1"/>
  <c r="AG299" i="3" s="1"/>
  <c r="P299" i="3"/>
  <c r="X299" i="3" s="1"/>
  <c r="AF299" i="3" s="1"/>
  <c r="L299" i="3"/>
  <c r="M299" i="3" s="1"/>
  <c r="S298" i="3"/>
  <c r="AA298" i="3" s="1"/>
  <c r="AI298" i="3" s="1"/>
  <c r="R298" i="3"/>
  <c r="Z298" i="3" s="1"/>
  <c r="AH298" i="3" s="1"/>
  <c r="Q298" i="3"/>
  <c r="Y298" i="3" s="1"/>
  <c r="P298" i="3"/>
  <c r="X298" i="3" s="1"/>
  <c r="AF298" i="3" s="1"/>
  <c r="L298" i="3"/>
  <c r="M298" i="3" s="1"/>
  <c r="R297" i="3"/>
  <c r="Z297" i="3" s="1"/>
  <c r="AH297" i="3" s="1"/>
  <c r="Q297" i="3"/>
  <c r="Y297" i="3" s="1"/>
  <c r="AG297" i="3" s="1"/>
  <c r="P297" i="3"/>
  <c r="X297" i="3" s="1"/>
  <c r="AF297" i="3" s="1"/>
  <c r="K297" i="3"/>
  <c r="L297" i="3" s="1"/>
  <c r="M297" i="3" s="1"/>
  <c r="R296" i="3"/>
  <c r="Z296" i="3" s="1"/>
  <c r="AH296" i="3" s="1"/>
  <c r="Q296" i="3"/>
  <c r="Y296" i="3" s="1"/>
  <c r="AG296" i="3" s="1"/>
  <c r="P296" i="3"/>
  <c r="X296" i="3" s="1"/>
  <c r="AF296" i="3" s="1"/>
  <c r="K296" i="3"/>
  <c r="L296" i="3" s="1"/>
  <c r="M296" i="3" s="1"/>
  <c r="S295" i="3"/>
  <c r="AA295" i="3" s="1"/>
  <c r="AI295" i="3" s="1"/>
  <c r="R295" i="3"/>
  <c r="Z295" i="3" s="1"/>
  <c r="AH295" i="3" s="1"/>
  <c r="Q295" i="3"/>
  <c r="P295" i="3"/>
  <c r="X295" i="3" s="1"/>
  <c r="AF295" i="3" s="1"/>
  <c r="L295" i="3"/>
  <c r="M295" i="3" s="1"/>
  <c r="S294" i="3"/>
  <c r="AA294" i="3" s="1"/>
  <c r="AI294" i="3" s="1"/>
  <c r="R294" i="3"/>
  <c r="Z294" i="3" s="1"/>
  <c r="AH294" i="3" s="1"/>
  <c r="Q294" i="3"/>
  <c r="Y294" i="3" s="1"/>
  <c r="AG294" i="3" s="1"/>
  <c r="P294" i="3"/>
  <c r="X294" i="3" s="1"/>
  <c r="AF294" i="3" s="1"/>
  <c r="L294" i="3"/>
  <c r="M294" i="3" s="1"/>
  <c r="S293" i="3"/>
  <c r="AA293" i="3" s="1"/>
  <c r="AI293" i="3" s="1"/>
  <c r="R293" i="3"/>
  <c r="Z293" i="3" s="1"/>
  <c r="AH293" i="3" s="1"/>
  <c r="Q293" i="3"/>
  <c r="P293" i="3"/>
  <c r="X293" i="3" s="1"/>
  <c r="AF293" i="3" s="1"/>
  <c r="L293" i="3"/>
  <c r="M293" i="3" s="1"/>
  <c r="S292" i="3"/>
  <c r="AA292" i="3" s="1"/>
  <c r="AI292" i="3" s="1"/>
  <c r="R292" i="3"/>
  <c r="Z292" i="3" s="1"/>
  <c r="AH292" i="3" s="1"/>
  <c r="Q292" i="3"/>
  <c r="P292" i="3"/>
  <c r="X292" i="3" s="1"/>
  <c r="AF292" i="3" s="1"/>
  <c r="L292" i="3"/>
  <c r="M292" i="3" s="1"/>
  <c r="R291" i="3"/>
  <c r="Z291" i="3" s="1"/>
  <c r="AH291" i="3" s="1"/>
  <c r="Q291" i="3"/>
  <c r="P291" i="3"/>
  <c r="X291" i="3" s="1"/>
  <c r="AF291" i="3" s="1"/>
  <c r="K291" i="3"/>
  <c r="R290" i="3"/>
  <c r="Z290" i="3" s="1"/>
  <c r="AH290" i="3" s="1"/>
  <c r="Q290" i="3"/>
  <c r="Y290" i="3" s="1"/>
  <c r="P290" i="3"/>
  <c r="X290" i="3" s="1"/>
  <c r="AF290" i="3" s="1"/>
  <c r="K290" i="3"/>
  <c r="S290" i="3" s="1"/>
  <c r="R289" i="3"/>
  <c r="Z289" i="3" s="1"/>
  <c r="AH289" i="3" s="1"/>
  <c r="Q289" i="3"/>
  <c r="Y289" i="3" s="1"/>
  <c r="P289" i="3"/>
  <c r="X289" i="3" s="1"/>
  <c r="AF289" i="3" s="1"/>
  <c r="K289" i="3"/>
  <c r="L289" i="3" s="1"/>
  <c r="M289" i="3" s="1"/>
  <c r="R288" i="3"/>
  <c r="Z288" i="3" s="1"/>
  <c r="AH288" i="3" s="1"/>
  <c r="Q288" i="3"/>
  <c r="P288" i="3"/>
  <c r="X288" i="3" s="1"/>
  <c r="AF288" i="3" s="1"/>
  <c r="K288" i="3"/>
  <c r="R287" i="3"/>
  <c r="Z287" i="3" s="1"/>
  <c r="AH287" i="3" s="1"/>
  <c r="Q287" i="3"/>
  <c r="Y287" i="3" s="1"/>
  <c r="AG287" i="3" s="1"/>
  <c r="P287" i="3"/>
  <c r="X287" i="3" s="1"/>
  <c r="AF287" i="3" s="1"/>
  <c r="K287" i="3"/>
  <c r="S286" i="3"/>
  <c r="R286" i="3"/>
  <c r="Z286" i="3" s="1"/>
  <c r="AH286" i="3" s="1"/>
  <c r="Q286" i="3"/>
  <c r="Y286" i="3" s="1"/>
  <c r="AG286" i="3" s="1"/>
  <c r="P286" i="3"/>
  <c r="X286" i="3" s="1"/>
  <c r="AF286" i="3" s="1"/>
  <c r="L286" i="3"/>
  <c r="M286" i="3" s="1"/>
  <c r="S285" i="3"/>
  <c r="R285" i="3"/>
  <c r="Z285" i="3" s="1"/>
  <c r="AH285" i="3" s="1"/>
  <c r="Q285" i="3"/>
  <c r="Y285" i="3" s="1"/>
  <c r="P285" i="3"/>
  <c r="X285" i="3" s="1"/>
  <c r="L285" i="3"/>
  <c r="M285" i="3" s="1"/>
  <c r="AE279" i="3"/>
  <c r="AD279" i="3"/>
  <c r="BH20" i="7" s="1"/>
  <c r="W279" i="3"/>
  <c r="V279" i="3"/>
  <c r="AQ20" i="7" s="1"/>
  <c r="O279" i="3"/>
  <c r="N279" i="3"/>
  <c r="J279" i="3"/>
  <c r="I279" i="3"/>
  <c r="H279" i="3"/>
  <c r="G279" i="3"/>
  <c r="F279" i="3"/>
  <c r="S278" i="3"/>
  <c r="AA278" i="3" s="1"/>
  <c r="AI278" i="3" s="1"/>
  <c r="R278" i="3"/>
  <c r="Z278" i="3" s="1"/>
  <c r="AH278" i="3" s="1"/>
  <c r="Q278" i="3"/>
  <c r="Y278" i="3" s="1"/>
  <c r="AG278" i="3" s="1"/>
  <c r="P278" i="3"/>
  <c r="X278" i="3" s="1"/>
  <c r="AF278" i="3" s="1"/>
  <c r="L278" i="3"/>
  <c r="M278" i="3" s="1"/>
  <c r="S277" i="3"/>
  <c r="AA277" i="3" s="1"/>
  <c r="AI277" i="3" s="1"/>
  <c r="R277" i="3"/>
  <c r="Z277" i="3" s="1"/>
  <c r="AH277" i="3" s="1"/>
  <c r="Q277" i="3"/>
  <c r="Y277" i="3" s="1"/>
  <c r="AG277" i="3" s="1"/>
  <c r="P277" i="3"/>
  <c r="X277" i="3" s="1"/>
  <c r="AF277" i="3" s="1"/>
  <c r="L277" i="3"/>
  <c r="M277" i="3" s="1"/>
  <c r="S276" i="3"/>
  <c r="AA276" i="3" s="1"/>
  <c r="AI276" i="3" s="1"/>
  <c r="R276" i="3"/>
  <c r="Z276" i="3" s="1"/>
  <c r="AH276" i="3" s="1"/>
  <c r="Q276" i="3"/>
  <c r="Y276" i="3" s="1"/>
  <c r="P276" i="3"/>
  <c r="X276" i="3" s="1"/>
  <c r="AF276" i="3" s="1"/>
  <c r="L276" i="3"/>
  <c r="M276" i="3" s="1"/>
  <c r="S275" i="3"/>
  <c r="AA275" i="3" s="1"/>
  <c r="AI275" i="3" s="1"/>
  <c r="R275" i="3"/>
  <c r="Z275" i="3" s="1"/>
  <c r="AH275" i="3" s="1"/>
  <c r="Q275" i="3"/>
  <c r="P275" i="3"/>
  <c r="X275" i="3" s="1"/>
  <c r="AF275" i="3" s="1"/>
  <c r="L275" i="3"/>
  <c r="M275" i="3" s="1"/>
  <c r="S274" i="3"/>
  <c r="AA274" i="3" s="1"/>
  <c r="AI274" i="3" s="1"/>
  <c r="R274" i="3"/>
  <c r="Q274" i="3"/>
  <c r="Y274" i="3" s="1"/>
  <c r="AG274" i="3" s="1"/>
  <c r="P274" i="3"/>
  <c r="X274" i="3" s="1"/>
  <c r="AF274" i="3" s="1"/>
  <c r="L274" i="3"/>
  <c r="M274" i="3" s="1"/>
  <c r="S273" i="3"/>
  <c r="AA273" i="3" s="1"/>
  <c r="AI273" i="3" s="1"/>
  <c r="R273" i="3"/>
  <c r="Z273" i="3" s="1"/>
  <c r="AH273" i="3" s="1"/>
  <c r="Q273" i="3"/>
  <c r="P273" i="3"/>
  <c r="X273" i="3" s="1"/>
  <c r="AF273" i="3" s="1"/>
  <c r="L273" i="3"/>
  <c r="M273" i="3" s="1"/>
  <c r="S272" i="3"/>
  <c r="AA272" i="3" s="1"/>
  <c r="AI272" i="3" s="1"/>
  <c r="R272" i="3"/>
  <c r="Z272" i="3" s="1"/>
  <c r="AH272" i="3" s="1"/>
  <c r="Q272" i="3"/>
  <c r="P272" i="3"/>
  <c r="X272" i="3" s="1"/>
  <c r="AF272" i="3" s="1"/>
  <c r="L272" i="3"/>
  <c r="M272" i="3" s="1"/>
  <c r="S271" i="3"/>
  <c r="AA271" i="3" s="1"/>
  <c r="R271" i="3"/>
  <c r="Z271" i="3" s="1"/>
  <c r="AH271" i="3" s="1"/>
  <c r="Q271" i="3"/>
  <c r="Y271" i="3" s="1"/>
  <c r="AG271" i="3" s="1"/>
  <c r="P271" i="3"/>
  <c r="X271" i="3" s="1"/>
  <c r="AF271" i="3" s="1"/>
  <c r="L271" i="3"/>
  <c r="M271" i="3" s="1"/>
  <c r="S270" i="3"/>
  <c r="AA270" i="3" s="1"/>
  <c r="AI270" i="3" s="1"/>
  <c r="R270" i="3"/>
  <c r="Z270" i="3" s="1"/>
  <c r="AH270" i="3" s="1"/>
  <c r="Q270" i="3"/>
  <c r="P270" i="3"/>
  <c r="X270" i="3" s="1"/>
  <c r="AF270" i="3" s="1"/>
  <c r="L270" i="3"/>
  <c r="M270" i="3" s="1"/>
  <c r="S269" i="3"/>
  <c r="AA269" i="3" s="1"/>
  <c r="AI269" i="3" s="1"/>
  <c r="R269" i="3"/>
  <c r="Z269" i="3" s="1"/>
  <c r="AH269" i="3" s="1"/>
  <c r="Q269" i="3"/>
  <c r="P269" i="3"/>
  <c r="X269" i="3" s="1"/>
  <c r="AF269" i="3" s="1"/>
  <c r="L269" i="3"/>
  <c r="M269" i="3" s="1"/>
  <c r="S268" i="3"/>
  <c r="AA268" i="3" s="1"/>
  <c r="R268" i="3"/>
  <c r="Z268" i="3" s="1"/>
  <c r="AH268" i="3" s="1"/>
  <c r="Q268" i="3"/>
  <c r="Y268" i="3" s="1"/>
  <c r="AG268" i="3" s="1"/>
  <c r="P268" i="3"/>
  <c r="X268" i="3" s="1"/>
  <c r="AF268" i="3" s="1"/>
  <c r="L268" i="3"/>
  <c r="M268" i="3" s="1"/>
  <c r="S267" i="3"/>
  <c r="AA267" i="3" s="1"/>
  <c r="AI267" i="3" s="1"/>
  <c r="R267" i="3"/>
  <c r="Z267" i="3" s="1"/>
  <c r="AH267" i="3" s="1"/>
  <c r="Q267" i="3"/>
  <c r="P267" i="3"/>
  <c r="X267" i="3" s="1"/>
  <c r="AF267" i="3" s="1"/>
  <c r="L267" i="3"/>
  <c r="M267" i="3" s="1"/>
  <c r="S266" i="3"/>
  <c r="AA266" i="3" s="1"/>
  <c r="AI266" i="3" s="1"/>
  <c r="R266" i="3"/>
  <c r="Z266" i="3" s="1"/>
  <c r="AH266" i="3" s="1"/>
  <c r="Q266" i="3"/>
  <c r="P266" i="3"/>
  <c r="X266" i="3" s="1"/>
  <c r="AF266" i="3" s="1"/>
  <c r="L266" i="3"/>
  <c r="M266" i="3" s="1"/>
  <c r="R265" i="3"/>
  <c r="Z265" i="3" s="1"/>
  <c r="AH265" i="3" s="1"/>
  <c r="Q265" i="3"/>
  <c r="Y265" i="3" s="1"/>
  <c r="P265" i="3"/>
  <c r="X265" i="3" s="1"/>
  <c r="AF265" i="3" s="1"/>
  <c r="K265" i="3"/>
  <c r="L265" i="3" s="1"/>
  <c r="M265" i="3" s="1"/>
  <c r="S264" i="3"/>
  <c r="AA264" i="3" s="1"/>
  <c r="AI264" i="3" s="1"/>
  <c r="R264" i="3"/>
  <c r="Z264" i="3" s="1"/>
  <c r="Q264" i="3"/>
  <c r="Y264" i="3" s="1"/>
  <c r="AG264" i="3" s="1"/>
  <c r="P264" i="3"/>
  <c r="X264" i="3" s="1"/>
  <c r="AF264" i="3" s="1"/>
  <c r="L264" i="3"/>
  <c r="M264" i="3" s="1"/>
  <c r="S263" i="3"/>
  <c r="AA263" i="3" s="1"/>
  <c r="AI263" i="3" s="1"/>
  <c r="R263" i="3"/>
  <c r="Z263" i="3" s="1"/>
  <c r="AH263" i="3" s="1"/>
  <c r="Q263" i="3"/>
  <c r="P263" i="3"/>
  <c r="X263" i="3" s="1"/>
  <c r="AF263" i="3" s="1"/>
  <c r="L263" i="3"/>
  <c r="M263" i="3" s="1"/>
  <c r="S262" i="3"/>
  <c r="AA262" i="3" s="1"/>
  <c r="AI262" i="3" s="1"/>
  <c r="R262" i="3"/>
  <c r="Z262" i="3" s="1"/>
  <c r="AH262" i="3" s="1"/>
  <c r="Q262" i="3"/>
  <c r="P262" i="3"/>
  <c r="X262" i="3" s="1"/>
  <c r="AF262" i="3" s="1"/>
  <c r="L262" i="3"/>
  <c r="M262" i="3" s="1"/>
  <c r="S261" i="3"/>
  <c r="AA261" i="3" s="1"/>
  <c r="AI261" i="3" s="1"/>
  <c r="R261" i="3"/>
  <c r="Z261" i="3" s="1"/>
  <c r="AH261" i="3" s="1"/>
  <c r="Q261" i="3"/>
  <c r="Y261" i="3" s="1"/>
  <c r="AG261" i="3" s="1"/>
  <c r="P261" i="3"/>
  <c r="X261" i="3" s="1"/>
  <c r="AF261" i="3" s="1"/>
  <c r="L261" i="3"/>
  <c r="M261" i="3" s="1"/>
  <c r="R260" i="3"/>
  <c r="Z260" i="3" s="1"/>
  <c r="AH260" i="3" s="1"/>
  <c r="Q260" i="3"/>
  <c r="P260" i="3"/>
  <c r="X260" i="3" s="1"/>
  <c r="AF260" i="3" s="1"/>
  <c r="K260" i="3"/>
  <c r="R259" i="3"/>
  <c r="Z259" i="3" s="1"/>
  <c r="AH259" i="3" s="1"/>
  <c r="Q259" i="3"/>
  <c r="P259" i="3"/>
  <c r="X259" i="3" s="1"/>
  <c r="AF259" i="3" s="1"/>
  <c r="K259" i="3"/>
  <c r="S259" i="3" s="1"/>
  <c r="AA259" i="3" s="1"/>
  <c r="AI259" i="3" s="1"/>
  <c r="R258" i="3"/>
  <c r="Z258" i="3" s="1"/>
  <c r="AH258" i="3" s="1"/>
  <c r="Q258" i="3"/>
  <c r="Y258" i="3" s="1"/>
  <c r="P258" i="3"/>
  <c r="X258" i="3" s="1"/>
  <c r="AF258" i="3" s="1"/>
  <c r="K258" i="3"/>
  <c r="R257" i="3"/>
  <c r="Z257" i="3" s="1"/>
  <c r="AH257" i="3" s="1"/>
  <c r="Q257" i="3"/>
  <c r="Y257" i="3" s="1"/>
  <c r="P257" i="3"/>
  <c r="X257" i="3" s="1"/>
  <c r="AF257" i="3" s="1"/>
  <c r="K257" i="3"/>
  <c r="S257" i="3" s="1"/>
  <c r="AA257" i="3" s="1"/>
  <c r="AI257" i="3" s="1"/>
  <c r="R256" i="3"/>
  <c r="Z256" i="3" s="1"/>
  <c r="AH256" i="3" s="1"/>
  <c r="Q256" i="3"/>
  <c r="Y256" i="3" s="1"/>
  <c r="AG256" i="3" s="1"/>
  <c r="P256" i="3"/>
  <c r="X256" i="3" s="1"/>
  <c r="AF256" i="3" s="1"/>
  <c r="K256" i="3"/>
  <c r="S256" i="3" s="1"/>
  <c r="R255" i="3"/>
  <c r="Z255" i="3" s="1"/>
  <c r="AH255" i="3" s="1"/>
  <c r="Q255" i="3"/>
  <c r="P255" i="3"/>
  <c r="X255" i="3" s="1"/>
  <c r="K255" i="3"/>
  <c r="S255" i="3" s="1"/>
  <c r="AA255" i="3" s="1"/>
  <c r="AI255" i="3" s="1"/>
  <c r="S254" i="3"/>
  <c r="AA254" i="3" s="1"/>
  <c r="AI254" i="3" s="1"/>
  <c r="R254" i="3"/>
  <c r="Z254" i="3" s="1"/>
  <c r="Q254" i="3"/>
  <c r="P254" i="3"/>
  <c r="X254" i="3" s="1"/>
  <c r="AF254" i="3" s="1"/>
  <c r="L254" i="3"/>
  <c r="M254" i="3" s="1"/>
  <c r="AE248" i="3"/>
  <c r="AD248" i="3"/>
  <c r="BH19" i="7" s="1"/>
  <c r="W248" i="3"/>
  <c r="V248" i="3"/>
  <c r="AQ19" i="7" s="1"/>
  <c r="O248" i="3"/>
  <c r="N248" i="3"/>
  <c r="J248" i="3"/>
  <c r="I248" i="3"/>
  <c r="H248" i="3"/>
  <c r="G248" i="3"/>
  <c r="F248" i="3"/>
  <c r="S247" i="3"/>
  <c r="AA247" i="3" s="1"/>
  <c r="AI247" i="3" s="1"/>
  <c r="R247" i="3"/>
  <c r="Z247" i="3" s="1"/>
  <c r="AH247" i="3" s="1"/>
  <c r="Q247" i="3"/>
  <c r="P247" i="3"/>
  <c r="X247" i="3" s="1"/>
  <c r="AF247" i="3" s="1"/>
  <c r="L247" i="3"/>
  <c r="M247" i="3" s="1"/>
  <c r="S246" i="3"/>
  <c r="AA246" i="3" s="1"/>
  <c r="AI246" i="3" s="1"/>
  <c r="R246" i="3"/>
  <c r="Z246" i="3" s="1"/>
  <c r="AH246" i="3" s="1"/>
  <c r="Q246" i="3"/>
  <c r="P246" i="3"/>
  <c r="X246" i="3" s="1"/>
  <c r="AF246" i="3" s="1"/>
  <c r="L246" i="3"/>
  <c r="M246" i="3" s="1"/>
  <c r="S245" i="3"/>
  <c r="AA245" i="3" s="1"/>
  <c r="AI245" i="3" s="1"/>
  <c r="R245" i="3"/>
  <c r="Z245" i="3" s="1"/>
  <c r="AH245" i="3" s="1"/>
  <c r="Q245" i="3"/>
  <c r="P245" i="3"/>
  <c r="X245" i="3" s="1"/>
  <c r="AF245" i="3" s="1"/>
  <c r="L245" i="3"/>
  <c r="M245" i="3" s="1"/>
  <c r="S244" i="3"/>
  <c r="AA244" i="3" s="1"/>
  <c r="AI244" i="3" s="1"/>
  <c r="R244" i="3"/>
  <c r="Z244" i="3" s="1"/>
  <c r="AH244" i="3" s="1"/>
  <c r="Q244" i="3"/>
  <c r="P244" i="3"/>
  <c r="X244" i="3" s="1"/>
  <c r="AF244" i="3" s="1"/>
  <c r="L244" i="3"/>
  <c r="M244" i="3" s="1"/>
  <c r="S243" i="3"/>
  <c r="AA243" i="3" s="1"/>
  <c r="AI243" i="3" s="1"/>
  <c r="R243" i="3"/>
  <c r="Z243" i="3" s="1"/>
  <c r="AH243" i="3" s="1"/>
  <c r="Q243" i="3"/>
  <c r="P243" i="3"/>
  <c r="X243" i="3" s="1"/>
  <c r="AF243" i="3" s="1"/>
  <c r="L243" i="3"/>
  <c r="M243" i="3" s="1"/>
  <c r="S242" i="3"/>
  <c r="AA242" i="3" s="1"/>
  <c r="AI242" i="3" s="1"/>
  <c r="R242" i="3"/>
  <c r="Z242" i="3" s="1"/>
  <c r="AH242" i="3" s="1"/>
  <c r="Q242" i="3"/>
  <c r="P242" i="3"/>
  <c r="X242" i="3" s="1"/>
  <c r="AF242" i="3" s="1"/>
  <c r="L242" i="3"/>
  <c r="M242" i="3" s="1"/>
  <c r="S241" i="3"/>
  <c r="AA241" i="3" s="1"/>
  <c r="AI241" i="3" s="1"/>
  <c r="R241" i="3"/>
  <c r="Z241" i="3" s="1"/>
  <c r="AH241" i="3" s="1"/>
  <c r="Q241" i="3"/>
  <c r="P241" i="3"/>
  <c r="X241" i="3" s="1"/>
  <c r="AF241" i="3" s="1"/>
  <c r="L241" i="3"/>
  <c r="M241" i="3" s="1"/>
  <c r="S240" i="3"/>
  <c r="AA240" i="3" s="1"/>
  <c r="AI240" i="3" s="1"/>
  <c r="R240" i="3"/>
  <c r="Z240" i="3" s="1"/>
  <c r="AH240" i="3" s="1"/>
  <c r="Q240" i="3"/>
  <c r="Y240" i="3" s="1"/>
  <c r="AG240" i="3" s="1"/>
  <c r="P240" i="3"/>
  <c r="X240" i="3" s="1"/>
  <c r="AF240" i="3" s="1"/>
  <c r="L240" i="3"/>
  <c r="M240" i="3" s="1"/>
  <c r="S239" i="3"/>
  <c r="AA239" i="3" s="1"/>
  <c r="AI239" i="3" s="1"/>
  <c r="R239" i="3"/>
  <c r="Z239" i="3" s="1"/>
  <c r="AH239" i="3" s="1"/>
  <c r="Q239" i="3"/>
  <c r="Y239" i="3" s="1"/>
  <c r="P239" i="3"/>
  <c r="X239" i="3" s="1"/>
  <c r="AF239" i="3" s="1"/>
  <c r="L239" i="3"/>
  <c r="M239" i="3" s="1"/>
  <c r="S238" i="3"/>
  <c r="AA238" i="3" s="1"/>
  <c r="AI238" i="3" s="1"/>
  <c r="R238" i="3"/>
  <c r="Z238" i="3" s="1"/>
  <c r="AH238" i="3" s="1"/>
  <c r="Q238" i="3"/>
  <c r="P238" i="3"/>
  <c r="X238" i="3" s="1"/>
  <c r="AF238" i="3" s="1"/>
  <c r="L238" i="3"/>
  <c r="M238" i="3" s="1"/>
  <c r="S237" i="3"/>
  <c r="AA237" i="3" s="1"/>
  <c r="AI237" i="3" s="1"/>
  <c r="R237" i="3"/>
  <c r="Z237" i="3" s="1"/>
  <c r="AH237" i="3" s="1"/>
  <c r="Q237" i="3"/>
  <c r="Y237" i="3" s="1"/>
  <c r="AG237" i="3" s="1"/>
  <c r="P237" i="3"/>
  <c r="X237" i="3" s="1"/>
  <c r="AF237" i="3" s="1"/>
  <c r="L237" i="3"/>
  <c r="M237" i="3" s="1"/>
  <c r="S236" i="3"/>
  <c r="AA236" i="3" s="1"/>
  <c r="AI236" i="3" s="1"/>
  <c r="R236" i="3"/>
  <c r="Z236" i="3" s="1"/>
  <c r="AH236" i="3" s="1"/>
  <c r="Q236" i="3"/>
  <c r="P236" i="3"/>
  <c r="X236" i="3" s="1"/>
  <c r="AF236" i="3" s="1"/>
  <c r="L236" i="3"/>
  <c r="M236" i="3" s="1"/>
  <c r="S235" i="3"/>
  <c r="AA235" i="3" s="1"/>
  <c r="AI235" i="3" s="1"/>
  <c r="R235" i="3"/>
  <c r="Z235" i="3" s="1"/>
  <c r="AH235" i="3" s="1"/>
  <c r="Q235" i="3"/>
  <c r="P235" i="3"/>
  <c r="X235" i="3" s="1"/>
  <c r="AF235" i="3" s="1"/>
  <c r="L235" i="3"/>
  <c r="M235" i="3" s="1"/>
  <c r="R234" i="3"/>
  <c r="Z234" i="3" s="1"/>
  <c r="AH234" i="3" s="1"/>
  <c r="Q234" i="3"/>
  <c r="Y234" i="3" s="1"/>
  <c r="AG234" i="3" s="1"/>
  <c r="P234" i="3"/>
  <c r="X234" i="3" s="1"/>
  <c r="AF234" i="3" s="1"/>
  <c r="K234" i="3"/>
  <c r="S234" i="3" s="1"/>
  <c r="R233" i="3"/>
  <c r="Z233" i="3" s="1"/>
  <c r="AH233" i="3" s="1"/>
  <c r="Q233" i="3"/>
  <c r="P233" i="3"/>
  <c r="X233" i="3" s="1"/>
  <c r="AF233" i="3" s="1"/>
  <c r="K233" i="3"/>
  <c r="L233" i="3" s="1"/>
  <c r="M233" i="3" s="1"/>
  <c r="R232" i="3"/>
  <c r="Z232" i="3" s="1"/>
  <c r="AH232" i="3" s="1"/>
  <c r="Q232" i="3"/>
  <c r="Y232" i="3" s="1"/>
  <c r="AG232" i="3" s="1"/>
  <c r="P232" i="3"/>
  <c r="X232" i="3" s="1"/>
  <c r="AF232" i="3" s="1"/>
  <c r="K232" i="3"/>
  <c r="S232" i="3" s="1"/>
  <c r="R231" i="3"/>
  <c r="Z231" i="3" s="1"/>
  <c r="AH231" i="3" s="1"/>
  <c r="Q231" i="3"/>
  <c r="Y231" i="3" s="1"/>
  <c r="P231" i="3"/>
  <c r="X231" i="3" s="1"/>
  <c r="AF231" i="3" s="1"/>
  <c r="K231" i="3"/>
  <c r="S230" i="3"/>
  <c r="AA230" i="3" s="1"/>
  <c r="AI230" i="3" s="1"/>
  <c r="R230" i="3"/>
  <c r="Z230" i="3" s="1"/>
  <c r="AH230" i="3" s="1"/>
  <c r="Q230" i="3"/>
  <c r="P230" i="3"/>
  <c r="X230" i="3" s="1"/>
  <c r="AF230" i="3" s="1"/>
  <c r="L230" i="3"/>
  <c r="M230" i="3" s="1"/>
  <c r="R229" i="3"/>
  <c r="Q229" i="3"/>
  <c r="P229" i="3"/>
  <c r="X229" i="3" s="1"/>
  <c r="AF229" i="3" s="1"/>
  <c r="K229" i="3"/>
  <c r="AE223" i="3"/>
  <c r="AD223" i="3"/>
  <c r="BH18" i="7" s="1"/>
  <c r="W223" i="3"/>
  <c r="V223" i="3"/>
  <c r="AQ18" i="7" s="1"/>
  <c r="O223" i="3"/>
  <c r="N223" i="3"/>
  <c r="J223" i="3"/>
  <c r="I223" i="3"/>
  <c r="H223" i="3"/>
  <c r="G223" i="3"/>
  <c r="F223" i="3"/>
  <c r="S222" i="3"/>
  <c r="AA222" i="3" s="1"/>
  <c r="AI222" i="3" s="1"/>
  <c r="R222" i="3"/>
  <c r="Z222" i="3" s="1"/>
  <c r="AH222" i="3" s="1"/>
  <c r="Q222" i="3"/>
  <c r="Y222" i="3" s="1"/>
  <c r="AG222" i="3" s="1"/>
  <c r="P222" i="3"/>
  <c r="X222" i="3" s="1"/>
  <c r="AF222" i="3" s="1"/>
  <c r="L222" i="3"/>
  <c r="M222" i="3" s="1"/>
  <c r="S221" i="3"/>
  <c r="AA221" i="3" s="1"/>
  <c r="AI221" i="3" s="1"/>
  <c r="R221" i="3"/>
  <c r="Z221" i="3" s="1"/>
  <c r="AH221" i="3" s="1"/>
  <c r="Q221" i="3"/>
  <c r="Y221" i="3" s="1"/>
  <c r="P221" i="3"/>
  <c r="X221" i="3" s="1"/>
  <c r="AF221" i="3" s="1"/>
  <c r="L221" i="3"/>
  <c r="M221" i="3" s="1"/>
  <c r="R220" i="3"/>
  <c r="Z220" i="3" s="1"/>
  <c r="AH220" i="3" s="1"/>
  <c r="Q220" i="3"/>
  <c r="P220" i="3"/>
  <c r="X220" i="3" s="1"/>
  <c r="AF220" i="3" s="1"/>
  <c r="K220" i="3"/>
  <c r="L220" i="3" s="1"/>
  <c r="M220" i="3" s="1"/>
  <c r="S219" i="3"/>
  <c r="AA219" i="3" s="1"/>
  <c r="AI219" i="3" s="1"/>
  <c r="R219" i="3"/>
  <c r="Z219" i="3" s="1"/>
  <c r="AH219" i="3" s="1"/>
  <c r="Q219" i="3"/>
  <c r="P219" i="3"/>
  <c r="X219" i="3" s="1"/>
  <c r="AF219" i="3" s="1"/>
  <c r="L219" i="3"/>
  <c r="M219" i="3" s="1"/>
  <c r="S218" i="3"/>
  <c r="AA218" i="3" s="1"/>
  <c r="AI218" i="3" s="1"/>
  <c r="R218" i="3"/>
  <c r="Z218" i="3" s="1"/>
  <c r="AH218" i="3" s="1"/>
  <c r="Q218" i="3"/>
  <c r="Y218" i="3" s="1"/>
  <c r="AG218" i="3" s="1"/>
  <c r="P218" i="3"/>
  <c r="X218" i="3" s="1"/>
  <c r="AF218" i="3" s="1"/>
  <c r="L218" i="3"/>
  <c r="M218" i="3" s="1"/>
  <c r="S217" i="3"/>
  <c r="AA217" i="3" s="1"/>
  <c r="AI217" i="3" s="1"/>
  <c r="R217" i="3"/>
  <c r="Z217" i="3" s="1"/>
  <c r="AH217" i="3" s="1"/>
  <c r="Q217" i="3"/>
  <c r="Y217" i="3" s="1"/>
  <c r="AG217" i="3" s="1"/>
  <c r="P217" i="3"/>
  <c r="X217" i="3" s="1"/>
  <c r="AF217" i="3" s="1"/>
  <c r="L217" i="3"/>
  <c r="M217" i="3" s="1"/>
  <c r="S216" i="3"/>
  <c r="AA216" i="3" s="1"/>
  <c r="AI216" i="3" s="1"/>
  <c r="R216" i="3"/>
  <c r="Z216" i="3" s="1"/>
  <c r="AH216" i="3" s="1"/>
  <c r="Q216" i="3"/>
  <c r="Y216" i="3" s="1"/>
  <c r="P216" i="3"/>
  <c r="X216" i="3" s="1"/>
  <c r="AF216" i="3" s="1"/>
  <c r="L216" i="3"/>
  <c r="M216" i="3" s="1"/>
  <c r="S215" i="3"/>
  <c r="AA215" i="3" s="1"/>
  <c r="AI215" i="3" s="1"/>
  <c r="R215" i="3"/>
  <c r="Z215" i="3" s="1"/>
  <c r="Q215" i="3"/>
  <c r="Y215" i="3" s="1"/>
  <c r="AG215" i="3" s="1"/>
  <c r="P215" i="3"/>
  <c r="X215" i="3" s="1"/>
  <c r="AF215" i="3" s="1"/>
  <c r="L215" i="3"/>
  <c r="M215" i="3" s="1"/>
  <c r="S214" i="3"/>
  <c r="AA214" i="3" s="1"/>
  <c r="AI214" i="3" s="1"/>
  <c r="R214" i="3"/>
  <c r="Z214" i="3" s="1"/>
  <c r="AH214" i="3" s="1"/>
  <c r="Q214" i="3"/>
  <c r="Y214" i="3" s="1"/>
  <c r="AG214" i="3" s="1"/>
  <c r="P214" i="3"/>
  <c r="X214" i="3" s="1"/>
  <c r="AF214" i="3" s="1"/>
  <c r="L214" i="3"/>
  <c r="M214" i="3" s="1"/>
  <c r="S213" i="3"/>
  <c r="AA213" i="3" s="1"/>
  <c r="AI213" i="3" s="1"/>
  <c r="R213" i="3"/>
  <c r="Z213" i="3" s="1"/>
  <c r="AH213" i="3" s="1"/>
  <c r="Q213" i="3"/>
  <c r="P213" i="3"/>
  <c r="X213" i="3" s="1"/>
  <c r="AF213" i="3" s="1"/>
  <c r="L213" i="3"/>
  <c r="M213" i="3" s="1"/>
  <c r="S212" i="3"/>
  <c r="AA212" i="3" s="1"/>
  <c r="AI212" i="3" s="1"/>
  <c r="R212" i="3"/>
  <c r="Z212" i="3" s="1"/>
  <c r="AH212" i="3" s="1"/>
  <c r="Q212" i="3"/>
  <c r="Y212" i="3" s="1"/>
  <c r="AG212" i="3" s="1"/>
  <c r="P212" i="3"/>
  <c r="X212" i="3" s="1"/>
  <c r="AF212" i="3" s="1"/>
  <c r="L212" i="3"/>
  <c r="M212" i="3" s="1"/>
  <c r="S211" i="3"/>
  <c r="AA211" i="3" s="1"/>
  <c r="AI211" i="3" s="1"/>
  <c r="R211" i="3"/>
  <c r="Z211" i="3" s="1"/>
  <c r="Q211" i="3"/>
  <c r="Y211" i="3" s="1"/>
  <c r="AG211" i="3" s="1"/>
  <c r="P211" i="3"/>
  <c r="X211" i="3" s="1"/>
  <c r="AF211" i="3" s="1"/>
  <c r="L211" i="3"/>
  <c r="M211" i="3" s="1"/>
  <c r="R210" i="3"/>
  <c r="Z210" i="3" s="1"/>
  <c r="AH210" i="3" s="1"/>
  <c r="Q210" i="3"/>
  <c r="Y210" i="3" s="1"/>
  <c r="P210" i="3"/>
  <c r="X210" i="3" s="1"/>
  <c r="AF210" i="3" s="1"/>
  <c r="K210" i="3"/>
  <c r="L210" i="3" s="1"/>
  <c r="M210" i="3" s="1"/>
  <c r="R209" i="3"/>
  <c r="Z209" i="3" s="1"/>
  <c r="AH209" i="3" s="1"/>
  <c r="Q209" i="3"/>
  <c r="P209" i="3"/>
  <c r="X209" i="3" s="1"/>
  <c r="AF209" i="3" s="1"/>
  <c r="K209" i="3"/>
  <c r="L209" i="3" s="1"/>
  <c r="M209" i="3" s="1"/>
  <c r="R208" i="3"/>
  <c r="Z208" i="3" s="1"/>
  <c r="AH208" i="3" s="1"/>
  <c r="Q208" i="3"/>
  <c r="Y208" i="3" s="1"/>
  <c r="AG208" i="3" s="1"/>
  <c r="P208" i="3"/>
  <c r="X208" i="3" s="1"/>
  <c r="AF208" i="3" s="1"/>
  <c r="K208" i="3"/>
  <c r="S208" i="3" s="1"/>
  <c r="AA208" i="3" s="1"/>
  <c r="AI208" i="3" s="1"/>
  <c r="R207" i="3"/>
  <c r="Z207" i="3" s="1"/>
  <c r="AH207" i="3" s="1"/>
  <c r="Q207" i="3"/>
  <c r="Y207" i="3" s="1"/>
  <c r="P207" i="3"/>
  <c r="X207" i="3" s="1"/>
  <c r="AF207" i="3" s="1"/>
  <c r="K207" i="3"/>
  <c r="L207" i="3" s="1"/>
  <c r="M207" i="3" s="1"/>
  <c r="S206" i="3"/>
  <c r="AA206" i="3" s="1"/>
  <c r="AI206" i="3" s="1"/>
  <c r="R206" i="3"/>
  <c r="Z206" i="3" s="1"/>
  <c r="AH206" i="3" s="1"/>
  <c r="Q206" i="3"/>
  <c r="Y206" i="3" s="1"/>
  <c r="AG206" i="3" s="1"/>
  <c r="P206" i="3"/>
  <c r="X206" i="3" s="1"/>
  <c r="AF206" i="3" s="1"/>
  <c r="L206" i="3"/>
  <c r="M206" i="3" s="1"/>
  <c r="S205" i="3"/>
  <c r="AA205" i="3" s="1"/>
  <c r="AI205" i="3" s="1"/>
  <c r="R205" i="3"/>
  <c r="Z205" i="3" s="1"/>
  <c r="AH205" i="3" s="1"/>
  <c r="Q205" i="3"/>
  <c r="Y205" i="3" s="1"/>
  <c r="AG205" i="3" s="1"/>
  <c r="P205" i="3"/>
  <c r="X205" i="3" s="1"/>
  <c r="AF205" i="3" s="1"/>
  <c r="L205" i="3"/>
  <c r="M205" i="3" s="1"/>
  <c r="S204" i="3"/>
  <c r="AA204" i="3" s="1"/>
  <c r="AI204" i="3" s="1"/>
  <c r="R204" i="3"/>
  <c r="Z204" i="3" s="1"/>
  <c r="AH204" i="3" s="1"/>
  <c r="Q204" i="3"/>
  <c r="Y204" i="3" s="1"/>
  <c r="P204" i="3"/>
  <c r="X204" i="3" s="1"/>
  <c r="AF204" i="3" s="1"/>
  <c r="L204" i="3"/>
  <c r="M204" i="3" s="1"/>
  <c r="S203" i="3"/>
  <c r="AA203" i="3" s="1"/>
  <c r="AI203" i="3" s="1"/>
  <c r="R203" i="3"/>
  <c r="Z203" i="3" s="1"/>
  <c r="AH203" i="3" s="1"/>
  <c r="Q203" i="3"/>
  <c r="Y203" i="3" s="1"/>
  <c r="P203" i="3"/>
  <c r="X203" i="3" s="1"/>
  <c r="AF203" i="3" s="1"/>
  <c r="L203" i="3"/>
  <c r="M203" i="3" s="1"/>
  <c r="R202" i="3"/>
  <c r="Z202" i="3" s="1"/>
  <c r="AH202" i="3" s="1"/>
  <c r="Q202" i="3"/>
  <c r="Y202" i="3" s="1"/>
  <c r="P202" i="3"/>
  <c r="X202" i="3" s="1"/>
  <c r="AF202" i="3" s="1"/>
  <c r="K202" i="3"/>
  <c r="L202" i="3" s="1"/>
  <c r="M202" i="3" s="1"/>
  <c r="S201" i="3"/>
  <c r="AA201" i="3" s="1"/>
  <c r="R201" i="3"/>
  <c r="Z201" i="3" s="1"/>
  <c r="Q201" i="3"/>
  <c r="P201" i="3"/>
  <c r="X201" i="3" s="1"/>
  <c r="AF201" i="3" s="1"/>
  <c r="L201" i="3"/>
  <c r="AE195" i="3"/>
  <c r="AD195" i="3"/>
  <c r="BH17" i="7" s="1"/>
  <c r="W195" i="3"/>
  <c r="V195" i="3"/>
  <c r="AQ17" i="7" s="1"/>
  <c r="O195" i="3"/>
  <c r="N195" i="3"/>
  <c r="J195" i="3"/>
  <c r="I195" i="3"/>
  <c r="H195" i="3"/>
  <c r="G195" i="3"/>
  <c r="F195" i="3"/>
  <c r="S194" i="3"/>
  <c r="AA194" i="3" s="1"/>
  <c r="AI194" i="3" s="1"/>
  <c r="R194" i="3"/>
  <c r="Z194" i="3" s="1"/>
  <c r="AH194" i="3" s="1"/>
  <c r="Q194" i="3"/>
  <c r="P194" i="3"/>
  <c r="X194" i="3" s="1"/>
  <c r="AF194" i="3" s="1"/>
  <c r="L194" i="3"/>
  <c r="M194" i="3" s="1"/>
  <c r="S193" i="3"/>
  <c r="AA193" i="3" s="1"/>
  <c r="AI193" i="3" s="1"/>
  <c r="R193" i="3"/>
  <c r="Z193" i="3" s="1"/>
  <c r="AH193" i="3" s="1"/>
  <c r="Q193" i="3"/>
  <c r="P193" i="3"/>
  <c r="X193" i="3" s="1"/>
  <c r="AF193" i="3" s="1"/>
  <c r="L193" i="3"/>
  <c r="M193" i="3" s="1"/>
  <c r="S192" i="3"/>
  <c r="AA192" i="3" s="1"/>
  <c r="AI192" i="3" s="1"/>
  <c r="R192" i="3"/>
  <c r="Z192" i="3" s="1"/>
  <c r="AH192" i="3" s="1"/>
  <c r="Q192" i="3"/>
  <c r="P192" i="3"/>
  <c r="X192" i="3" s="1"/>
  <c r="AF192" i="3" s="1"/>
  <c r="L192" i="3"/>
  <c r="M192" i="3" s="1"/>
  <c r="R191" i="3"/>
  <c r="Z191" i="3" s="1"/>
  <c r="AH191" i="3" s="1"/>
  <c r="Q191" i="3"/>
  <c r="Y191" i="3" s="1"/>
  <c r="AG191" i="3" s="1"/>
  <c r="P191" i="3"/>
  <c r="X191" i="3" s="1"/>
  <c r="AF191" i="3" s="1"/>
  <c r="K191" i="3"/>
  <c r="L191" i="3" s="1"/>
  <c r="M191" i="3" s="1"/>
  <c r="S190" i="3"/>
  <c r="AA190" i="3" s="1"/>
  <c r="AI190" i="3" s="1"/>
  <c r="R190" i="3"/>
  <c r="Z190" i="3" s="1"/>
  <c r="AH190" i="3" s="1"/>
  <c r="Q190" i="3"/>
  <c r="Y190" i="3" s="1"/>
  <c r="AG190" i="3" s="1"/>
  <c r="P190" i="3"/>
  <c r="X190" i="3" s="1"/>
  <c r="AF190" i="3" s="1"/>
  <c r="L190" i="3"/>
  <c r="M190" i="3" s="1"/>
  <c r="S189" i="3"/>
  <c r="AA189" i="3" s="1"/>
  <c r="AI189" i="3" s="1"/>
  <c r="R189" i="3"/>
  <c r="Z189" i="3" s="1"/>
  <c r="AH189" i="3" s="1"/>
  <c r="Q189" i="3"/>
  <c r="P189" i="3"/>
  <c r="X189" i="3" s="1"/>
  <c r="AF189" i="3" s="1"/>
  <c r="L189" i="3"/>
  <c r="M189" i="3" s="1"/>
  <c r="S188" i="3"/>
  <c r="AA188" i="3" s="1"/>
  <c r="AI188" i="3" s="1"/>
  <c r="R188" i="3"/>
  <c r="Z188" i="3" s="1"/>
  <c r="AH188" i="3" s="1"/>
  <c r="Q188" i="3"/>
  <c r="P188" i="3"/>
  <c r="X188" i="3" s="1"/>
  <c r="AF188" i="3" s="1"/>
  <c r="L188" i="3"/>
  <c r="M188" i="3" s="1"/>
  <c r="S187" i="3"/>
  <c r="AA187" i="3" s="1"/>
  <c r="AI187" i="3" s="1"/>
  <c r="R187" i="3"/>
  <c r="Z187" i="3" s="1"/>
  <c r="AH187" i="3" s="1"/>
  <c r="Q187" i="3"/>
  <c r="P187" i="3"/>
  <c r="X187" i="3" s="1"/>
  <c r="AF187" i="3" s="1"/>
  <c r="L187" i="3"/>
  <c r="M187" i="3" s="1"/>
  <c r="S186" i="3"/>
  <c r="AA186" i="3" s="1"/>
  <c r="AI186" i="3" s="1"/>
  <c r="R186" i="3"/>
  <c r="Z186" i="3" s="1"/>
  <c r="AH186" i="3" s="1"/>
  <c r="Q186" i="3"/>
  <c r="Y186" i="3" s="1"/>
  <c r="AG186" i="3" s="1"/>
  <c r="P186" i="3"/>
  <c r="X186" i="3" s="1"/>
  <c r="AF186" i="3" s="1"/>
  <c r="L186" i="3"/>
  <c r="M186" i="3" s="1"/>
  <c r="S185" i="3"/>
  <c r="AA185" i="3" s="1"/>
  <c r="AI185" i="3" s="1"/>
  <c r="R185" i="3"/>
  <c r="Z185" i="3" s="1"/>
  <c r="AH185" i="3" s="1"/>
  <c r="Q185" i="3"/>
  <c r="Y185" i="3" s="1"/>
  <c r="AG185" i="3" s="1"/>
  <c r="P185" i="3"/>
  <c r="X185" i="3" s="1"/>
  <c r="AF185" i="3" s="1"/>
  <c r="L185" i="3"/>
  <c r="M185" i="3" s="1"/>
  <c r="S184" i="3"/>
  <c r="AA184" i="3" s="1"/>
  <c r="AI184" i="3" s="1"/>
  <c r="R184" i="3"/>
  <c r="Z184" i="3" s="1"/>
  <c r="AH184" i="3" s="1"/>
  <c r="Q184" i="3"/>
  <c r="P184" i="3"/>
  <c r="X184" i="3" s="1"/>
  <c r="AF184" i="3" s="1"/>
  <c r="L184" i="3"/>
  <c r="M184" i="3" s="1"/>
  <c r="S183" i="3"/>
  <c r="AA183" i="3" s="1"/>
  <c r="AI183" i="3" s="1"/>
  <c r="R183" i="3"/>
  <c r="Z183" i="3" s="1"/>
  <c r="AH183" i="3" s="1"/>
  <c r="Q183" i="3"/>
  <c r="Y183" i="3" s="1"/>
  <c r="P183" i="3"/>
  <c r="X183" i="3" s="1"/>
  <c r="AF183" i="3" s="1"/>
  <c r="L183" i="3"/>
  <c r="M183" i="3" s="1"/>
  <c r="S182" i="3"/>
  <c r="AA182" i="3" s="1"/>
  <c r="AI182" i="3" s="1"/>
  <c r="R182" i="3"/>
  <c r="Z182" i="3" s="1"/>
  <c r="AH182" i="3" s="1"/>
  <c r="Q182" i="3"/>
  <c r="Y182" i="3" s="1"/>
  <c r="AG182" i="3" s="1"/>
  <c r="P182" i="3"/>
  <c r="X182" i="3" s="1"/>
  <c r="AF182" i="3" s="1"/>
  <c r="L182" i="3"/>
  <c r="M182" i="3" s="1"/>
  <c r="S181" i="3"/>
  <c r="AA181" i="3" s="1"/>
  <c r="AI181" i="3" s="1"/>
  <c r="R181" i="3"/>
  <c r="Z181" i="3" s="1"/>
  <c r="AH181" i="3" s="1"/>
  <c r="Q181" i="3"/>
  <c r="P181" i="3"/>
  <c r="X181" i="3" s="1"/>
  <c r="AF181" i="3" s="1"/>
  <c r="L181" i="3"/>
  <c r="M181" i="3" s="1"/>
  <c r="R180" i="3"/>
  <c r="Z180" i="3" s="1"/>
  <c r="AH180" i="3" s="1"/>
  <c r="Q180" i="3"/>
  <c r="P180" i="3"/>
  <c r="X180" i="3" s="1"/>
  <c r="AF180" i="3" s="1"/>
  <c r="K180" i="3"/>
  <c r="S180" i="3" s="1"/>
  <c r="AA180" i="3" s="1"/>
  <c r="AI180" i="3" s="1"/>
  <c r="R179" i="3"/>
  <c r="Z179" i="3" s="1"/>
  <c r="AH179" i="3" s="1"/>
  <c r="Q179" i="3"/>
  <c r="Y179" i="3" s="1"/>
  <c r="P179" i="3"/>
  <c r="X179" i="3" s="1"/>
  <c r="AF179" i="3" s="1"/>
  <c r="K179" i="3"/>
  <c r="R178" i="3"/>
  <c r="Z178" i="3" s="1"/>
  <c r="AH178" i="3" s="1"/>
  <c r="Q178" i="3"/>
  <c r="Y178" i="3" s="1"/>
  <c r="AG178" i="3" s="1"/>
  <c r="P178" i="3"/>
  <c r="X178" i="3" s="1"/>
  <c r="AF178" i="3" s="1"/>
  <c r="K178" i="3"/>
  <c r="S178" i="3" s="1"/>
  <c r="AA178" i="3" s="1"/>
  <c r="AI178" i="3" s="1"/>
  <c r="R177" i="3"/>
  <c r="Z177" i="3" s="1"/>
  <c r="AH177" i="3" s="1"/>
  <c r="Q177" i="3"/>
  <c r="P177" i="3"/>
  <c r="X177" i="3" s="1"/>
  <c r="AF177" i="3" s="1"/>
  <c r="K177" i="3"/>
  <c r="L177" i="3" s="1"/>
  <c r="M177" i="3" s="1"/>
  <c r="S176" i="3"/>
  <c r="AA176" i="3" s="1"/>
  <c r="R176" i="3"/>
  <c r="Z176" i="3" s="1"/>
  <c r="Q176" i="3"/>
  <c r="Y176" i="3" s="1"/>
  <c r="P176" i="3"/>
  <c r="L176" i="3"/>
  <c r="M176" i="3" s="1"/>
  <c r="AE170" i="3"/>
  <c r="AD170" i="3"/>
  <c r="BH16" i="7" s="1"/>
  <c r="W170" i="3"/>
  <c r="V170" i="3"/>
  <c r="AQ16" i="7" s="1"/>
  <c r="O170" i="3"/>
  <c r="N170" i="3"/>
  <c r="J170" i="3"/>
  <c r="I170" i="3"/>
  <c r="H170" i="3"/>
  <c r="G170" i="3"/>
  <c r="F170" i="3"/>
  <c r="S169" i="3"/>
  <c r="AA169" i="3" s="1"/>
  <c r="AI169" i="3" s="1"/>
  <c r="R169" i="3"/>
  <c r="Z169" i="3" s="1"/>
  <c r="AH169" i="3" s="1"/>
  <c r="Q169" i="3"/>
  <c r="Y169" i="3" s="1"/>
  <c r="AG169" i="3" s="1"/>
  <c r="P169" i="3"/>
  <c r="X169" i="3" s="1"/>
  <c r="AF169" i="3" s="1"/>
  <c r="L169" i="3"/>
  <c r="M169" i="3" s="1"/>
  <c r="R168" i="3"/>
  <c r="Z168" i="3" s="1"/>
  <c r="AH168" i="3" s="1"/>
  <c r="Q168" i="3"/>
  <c r="Y168" i="3" s="1"/>
  <c r="P168" i="3"/>
  <c r="X168" i="3" s="1"/>
  <c r="AF168" i="3" s="1"/>
  <c r="K168" i="3"/>
  <c r="S168" i="3" s="1"/>
  <c r="AA168" i="3" s="1"/>
  <c r="AI168" i="3" s="1"/>
  <c r="R167" i="3"/>
  <c r="Z167" i="3" s="1"/>
  <c r="AH167" i="3" s="1"/>
  <c r="Q167" i="3"/>
  <c r="P167" i="3"/>
  <c r="X167" i="3" s="1"/>
  <c r="AF167" i="3" s="1"/>
  <c r="K167" i="3"/>
  <c r="S167" i="3" s="1"/>
  <c r="AA167" i="3" s="1"/>
  <c r="AI167" i="3" s="1"/>
  <c r="S166" i="3"/>
  <c r="AA166" i="3" s="1"/>
  <c r="AI166" i="3" s="1"/>
  <c r="R166" i="3"/>
  <c r="Z166" i="3" s="1"/>
  <c r="AH166" i="3" s="1"/>
  <c r="Q166" i="3"/>
  <c r="Y166" i="3" s="1"/>
  <c r="P166" i="3"/>
  <c r="X166" i="3" s="1"/>
  <c r="AF166" i="3" s="1"/>
  <c r="L166" i="3"/>
  <c r="M166" i="3" s="1"/>
  <c r="S165" i="3"/>
  <c r="AA165" i="3" s="1"/>
  <c r="AI165" i="3" s="1"/>
  <c r="R165" i="3"/>
  <c r="Z165" i="3" s="1"/>
  <c r="AH165" i="3" s="1"/>
  <c r="Q165" i="3"/>
  <c r="P165" i="3"/>
  <c r="X165" i="3" s="1"/>
  <c r="AF165" i="3" s="1"/>
  <c r="L165" i="3"/>
  <c r="M165" i="3" s="1"/>
  <c r="S164" i="3"/>
  <c r="AA164" i="3" s="1"/>
  <c r="AI164" i="3" s="1"/>
  <c r="R164" i="3"/>
  <c r="Z164" i="3" s="1"/>
  <c r="Q164" i="3"/>
  <c r="Y164" i="3" s="1"/>
  <c r="AG164" i="3" s="1"/>
  <c r="P164" i="3"/>
  <c r="X164" i="3" s="1"/>
  <c r="AF164" i="3" s="1"/>
  <c r="L164" i="3"/>
  <c r="M164" i="3" s="1"/>
  <c r="S163" i="3"/>
  <c r="AA163" i="3" s="1"/>
  <c r="AI163" i="3" s="1"/>
  <c r="R163" i="3"/>
  <c r="Z163" i="3" s="1"/>
  <c r="AH163" i="3" s="1"/>
  <c r="Q163" i="3"/>
  <c r="P163" i="3"/>
  <c r="X163" i="3" s="1"/>
  <c r="AF163" i="3" s="1"/>
  <c r="L163" i="3"/>
  <c r="M163" i="3" s="1"/>
  <c r="S162" i="3"/>
  <c r="AA162" i="3" s="1"/>
  <c r="AI162" i="3" s="1"/>
  <c r="R162" i="3"/>
  <c r="Z162" i="3" s="1"/>
  <c r="Q162" i="3"/>
  <c r="Y162" i="3" s="1"/>
  <c r="AG162" i="3" s="1"/>
  <c r="P162" i="3"/>
  <c r="X162" i="3" s="1"/>
  <c r="AF162" i="3" s="1"/>
  <c r="L162" i="3"/>
  <c r="M162" i="3" s="1"/>
  <c r="S161" i="3"/>
  <c r="AA161" i="3" s="1"/>
  <c r="AI161" i="3" s="1"/>
  <c r="R161" i="3"/>
  <c r="Z161" i="3" s="1"/>
  <c r="AH161" i="3" s="1"/>
  <c r="Q161" i="3"/>
  <c r="Y161" i="3" s="1"/>
  <c r="P161" i="3"/>
  <c r="X161" i="3" s="1"/>
  <c r="AF161" i="3" s="1"/>
  <c r="L161" i="3"/>
  <c r="M161" i="3" s="1"/>
  <c r="S160" i="3"/>
  <c r="AA160" i="3" s="1"/>
  <c r="AI160" i="3" s="1"/>
  <c r="R160" i="3"/>
  <c r="Z160" i="3" s="1"/>
  <c r="AH160" i="3" s="1"/>
  <c r="Q160" i="3"/>
  <c r="P160" i="3"/>
  <c r="X160" i="3" s="1"/>
  <c r="AF160" i="3" s="1"/>
  <c r="L160" i="3"/>
  <c r="M160" i="3" s="1"/>
  <c r="S159" i="3"/>
  <c r="AA159" i="3" s="1"/>
  <c r="AI159" i="3" s="1"/>
  <c r="R159" i="3"/>
  <c r="Z159" i="3" s="1"/>
  <c r="AH159" i="3" s="1"/>
  <c r="Q159" i="3"/>
  <c r="Y159" i="3" s="1"/>
  <c r="AG159" i="3" s="1"/>
  <c r="P159" i="3"/>
  <c r="X159" i="3" s="1"/>
  <c r="AF159" i="3" s="1"/>
  <c r="L159" i="3"/>
  <c r="M159" i="3" s="1"/>
  <c r="S158" i="3"/>
  <c r="AA158" i="3" s="1"/>
  <c r="AI158" i="3" s="1"/>
  <c r="R158" i="3"/>
  <c r="Z158" i="3" s="1"/>
  <c r="AH158" i="3" s="1"/>
  <c r="Q158" i="3"/>
  <c r="P158" i="3"/>
  <c r="X158" i="3" s="1"/>
  <c r="AF158" i="3" s="1"/>
  <c r="L158" i="3"/>
  <c r="M158" i="3" s="1"/>
  <c r="S157" i="3"/>
  <c r="AA157" i="3" s="1"/>
  <c r="AI157" i="3" s="1"/>
  <c r="R157" i="3"/>
  <c r="Z157" i="3" s="1"/>
  <c r="AH157" i="3" s="1"/>
  <c r="Q157" i="3"/>
  <c r="P157" i="3"/>
  <c r="X157" i="3" s="1"/>
  <c r="AF157" i="3" s="1"/>
  <c r="L157" i="3"/>
  <c r="M157" i="3" s="1"/>
  <c r="R156" i="3"/>
  <c r="Z156" i="3" s="1"/>
  <c r="AH156" i="3" s="1"/>
  <c r="Q156" i="3"/>
  <c r="Y156" i="3" s="1"/>
  <c r="AG156" i="3" s="1"/>
  <c r="P156" i="3"/>
  <c r="X156" i="3" s="1"/>
  <c r="AF156" i="3" s="1"/>
  <c r="K156" i="3"/>
  <c r="S156" i="3" s="1"/>
  <c r="AA156" i="3" s="1"/>
  <c r="AI156" i="3" s="1"/>
  <c r="R155" i="3"/>
  <c r="Z155" i="3" s="1"/>
  <c r="AH155" i="3" s="1"/>
  <c r="Q155" i="3"/>
  <c r="Y155" i="3" s="1"/>
  <c r="P155" i="3"/>
  <c r="X155" i="3" s="1"/>
  <c r="AF155" i="3" s="1"/>
  <c r="K155" i="3"/>
  <c r="S154" i="3"/>
  <c r="AA154" i="3" s="1"/>
  <c r="AI154" i="3" s="1"/>
  <c r="R154" i="3"/>
  <c r="Z154" i="3" s="1"/>
  <c r="AH154" i="3" s="1"/>
  <c r="Q154" i="3"/>
  <c r="Y154" i="3" s="1"/>
  <c r="AG154" i="3" s="1"/>
  <c r="P154" i="3"/>
  <c r="X154" i="3" s="1"/>
  <c r="AF154" i="3" s="1"/>
  <c r="L154" i="3"/>
  <c r="M154" i="3" s="1"/>
  <c r="S153" i="3"/>
  <c r="AA153" i="3" s="1"/>
  <c r="AI153" i="3" s="1"/>
  <c r="R153" i="3"/>
  <c r="Z153" i="3" s="1"/>
  <c r="AH153" i="3" s="1"/>
  <c r="Q153" i="3"/>
  <c r="Y153" i="3" s="1"/>
  <c r="P153" i="3"/>
  <c r="X153" i="3" s="1"/>
  <c r="AF153" i="3" s="1"/>
  <c r="L153" i="3"/>
  <c r="M153" i="3" s="1"/>
  <c r="S152" i="3"/>
  <c r="AA152" i="3" s="1"/>
  <c r="AI152" i="3" s="1"/>
  <c r="R152" i="3"/>
  <c r="Q152" i="3"/>
  <c r="Y152" i="3" s="1"/>
  <c r="P152" i="3"/>
  <c r="X152" i="3" s="1"/>
  <c r="AF152" i="3" s="1"/>
  <c r="L152" i="3"/>
  <c r="M152" i="3" s="1"/>
  <c r="S151" i="3"/>
  <c r="AA151" i="3" s="1"/>
  <c r="AI151" i="3" s="1"/>
  <c r="R151" i="3"/>
  <c r="Z151" i="3" s="1"/>
  <c r="AH151" i="3" s="1"/>
  <c r="Q151" i="3"/>
  <c r="Y151" i="3" s="1"/>
  <c r="AG151" i="3" s="1"/>
  <c r="P151" i="3"/>
  <c r="X151" i="3" s="1"/>
  <c r="AF151" i="3" s="1"/>
  <c r="L151" i="3"/>
  <c r="M151" i="3" s="1"/>
  <c r="S150" i="3"/>
  <c r="AA150" i="3" s="1"/>
  <c r="AI150" i="3" s="1"/>
  <c r="R150" i="3"/>
  <c r="Z150" i="3" s="1"/>
  <c r="AH150" i="3" s="1"/>
  <c r="Q150" i="3"/>
  <c r="P150" i="3"/>
  <c r="X150" i="3" s="1"/>
  <c r="AF150" i="3" s="1"/>
  <c r="L150" i="3"/>
  <c r="M150" i="3" s="1"/>
  <c r="S149" i="3"/>
  <c r="AA149" i="3" s="1"/>
  <c r="AI149" i="3" s="1"/>
  <c r="R149" i="3"/>
  <c r="Z149" i="3" s="1"/>
  <c r="AH149" i="3" s="1"/>
  <c r="Q149" i="3"/>
  <c r="Y149" i="3" s="1"/>
  <c r="P149" i="3"/>
  <c r="X149" i="3" s="1"/>
  <c r="AF149" i="3" s="1"/>
  <c r="L149" i="3"/>
  <c r="M149" i="3" s="1"/>
  <c r="S148" i="3"/>
  <c r="R148" i="3"/>
  <c r="Z148" i="3" s="1"/>
  <c r="AH148" i="3" s="1"/>
  <c r="Q148" i="3"/>
  <c r="Y148" i="3" s="1"/>
  <c r="AG148" i="3" s="1"/>
  <c r="P148" i="3"/>
  <c r="X148" i="3" s="1"/>
  <c r="AF148" i="3" s="1"/>
  <c r="L148" i="3"/>
  <c r="M148" i="3" s="1"/>
  <c r="S147" i="3"/>
  <c r="AA147" i="3" s="1"/>
  <c r="AI147" i="3" s="1"/>
  <c r="R147" i="3"/>
  <c r="Z147" i="3" s="1"/>
  <c r="AH147" i="3" s="1"/>
  <c r="Q147" i="3"/>
  <c r="Y147" i="3" s="1"/>
  <c r="AG147" i="3" s="1"/>
  <c r="P147" i="3"/>
  <c r="X147" i="3" s="1"/>
  <c r="AF147" i="3" s="1"/>
  <c r="L147" i="3"/>
  <c r="M147" i="3" s="1"/>
  <c r="AE141" i="3"/>
  <c r="AD141" i="3"/>
  <c r="BH15" i="7" s="1"/>
  <c r="W141" i="3"/>
  <c r="V141" i="3"/>
  <c r="AQ15" i="7" s="1"/>
  <c r="O141" i="3"/>
  <c r="N141" i="3"/>
  <c r="J141" i="3"/>
  <c r="I141" i="3"/>
  <c r="H141" i="3"/>
  <c r="G141" i="3"/>
  <c r="F141" i="3"/>
  <c r="S140" i="3"/>
  <c r="AA140" i="3" s="1"/>
  <c r="AI140" i="3" s="1"/>
  <c r="R140" i="3"/>
  <c r="Q140" i="3"/>
  <c r="Y140" i="3" s="1"/>
  <c r="AG140" i="3" s="1"/>
  <c r="P140" i="3"/>
  <c r="X140" i="3" s="1"/>
  <c r="AF140" i="3" s="1"/>
  <c r="L140" i="3"/>
  <c r="M140" i="3" s="1"/>
  <c r="S139" i="3"/>
  <c r="AA139" i="3" s="1"/>
  <c r="AI139" i="3" s="1"/>
  <c r="R139" i="3"/>
  <c r="Z139" i="3" s="1"/>
  <c r="AH139" i="3" s="1"/>
  <c r="Q139" i="3"/>
  <c r="Y139" i="3" s="1"/>
  <c r="P139" i="3"/>
  <c r="X139" i="3" s="1"/>
  <c r="AF139" i="3" s="1"/>
  <c r="L139" i="3"/>
  <c r="M139" i="3" s="1"/>
  <c r="S134" i="3"/>
  <c r="R134" i="3"/>
  <c r="Z134" i="3" s="1"/>
  <c r="AH134" i="3" s="1"/>
  <c r="Q134" i="3"/>
  <c r="Y134" i="3" s="1"/>
  <c r="AG134" i="3" s="1"/>
  <c r="P134" i="3"/>
  <c r="X134" i="3" s="1"/>
  <c r="AF134" i="3" s="1"/>
  <c r="L134" i="3"/>
  <c r="M134" i="3" s="1"/>
  <c r="S133" i="3"/>
  <c r="AA133" i="3" s="1"/>
  <c r="AI133" i="3" s="1"/>
  <c r="R133" i="3"/>
  <c r="Q133" i="3"/>
  <c r="Y133" i="3" s="1"/>
  <c r="AG133" i="3" s="1"/>
  <c r="P133" i="3"/>
  <c r="X133" i="3" s="1"/>
  <c r="AF133" i="3" s="1"/>
  <c r="L133" i="3"/>
  <c r="M133" i="3" s="1"/>
  <c r="R132" i="3"/>
  <c r="Z132" i="3" s="1"/>
  <c r="AH132" i="3" s="1"/>
  <c r="Q132" i="3"/>
  <c r="P132" i="3"/>
  <c r="X132" i="3" s="1"/>
  <c r="AF132" i="3" s="1"/>
  <c r="K132" i="3"/>
  <c r="L132" i="3" s="1"/>
  <c r="M132" i="3" s="1"/>
  <c r="S131" i="3"/>
  <c r="AA131" i="3" s="1"/>
  <c r="AI131" i="3" s="1"/>
  <c r="R131" i="3"/>
  <c r="Q131" i="3"/>
  <c r="Y131" i="3" s="1"/>
  <c r="P131" i="3"/>
  <c r="X131" i="3" s="1"/>
  <c r="AF131" i="3" s="1"/>
  <c r="L131" i="3"/>
  <c r="M131" i="3" s="1"/>
  <c r="S138" i="3"/>
  <c r="AA138" i="3" s="1"/>
  <c r="AI138" i="3" s="1"/>
  <c r="R138" i="3"/>
  <c r="Z138" i="3" s="1"/>
  <c r="AH138" i="3" s="1"/>
  <c r="Q138" i="3"/>
  <c r="Y138" i="3" s="1"/>
  <c r="AG138" i="3" s="1"/>
  <c r="P138" i="3"/>
  <c r="X138" i="3" s="1"/>
  <c r="AF138" i="3" s="1"/>
  <c r="L138" i="3"/>
  <c r="M138" i="3" s="1"/>
  <c r="R130" i="3"/>
  <c r="Z130" i="3" s="1"/>
  <c r="AH130" i="3" s="1"/>
  <c r="Q130" i="3"/>
  <c r="Y130" i="3" s="1"/>
  <c r="P130" i="3"/>
  <c r="X130" i="3" s="1"/>
  <c r="AF130" i="3" s="1"/>
  <c r="K130" i="3"/>
  <c r="R129" i="3"/>
  <c r="Z129" i="3" s="1"/>
  <c r="Q129" i="3"/>
  <c r="P129" i="3"/>
  <c r="X129" i="3" s="1"/>
  <c r="AF129" i="3" s="1"/>
  <c r="K129" i="3"/>
  <c r="L129" i="3" s="1"/>
  <c r="M129" i="3" s="1"/>
  <c r="AE123" i="3"/>
  <c r="AD123" i="3"/>
  <c r="BH14" i="7" s="1"/>
  <c r="W123" i="3"/>
  <c r="V123" i="3"/>
  <c r="AQ14" i="7" s="1"/>
  <c r="O123" i="3"/>
  <c r="N123" i="3"/>
  <c r="J123" i="3"/>
  <c r="I123" i="3"/>
  <c r="H123" i="3"/>
  <c r="G123" i="3"/>
  <c r="F123" i="3"/>
  <c r="S122" i="3"/>
  <c r="AA122" i="3" s="1"/>
  <c r="AI122" i="3" s="1"/>
  <c r="R122" i="3"/>
  <c r="Z122" i="3" s="1"/>
  <c r="AH122" i="3" s="1"/>
  <c r="Q122" i="3"/>
  <c r="P122" i="3"/>
  <c r="X122" i="3" s="1"/>
  <c r="AF122" i="3" s="1"/>
  <c r="L122" i="3"/>
  <c r="M122" i="3" s="1"/>
  <c r="S121" i="3"/>
  <c r="AA121" i="3" s="1"/>
  <c r="AI121" i="3" s="1"/>
  <c r="R121" i="3"/>
  <c r="Z121" i="3" s="1"/>
  <c r="AH121" i="3" s="1"/>
  <c r="Q121" i="3"/>
  <c r="P121" i="3"/>
  <c r="X121" i="3" s="1"/>
  <c r="AF121" i="3" s="1"/>
  <c r="L121" i="3"/>
  <c r="M121" i="3" s="1"/>
  <c r="S120" i="3"/>
  <c r="AA120" i="3" s="1"/>
  <c r="AI120" i="3" s="1"/>
  <c r="R120" i="3"/>
  <c r="Z120" i="3" s="1"/>
  <c r="AH120" i="3" s="1"/>
  <c r="Q120" i="3"/>
  <c r="P120" i="3"/>
  <c r="X120" i="3" s="1"/>
  <c r="AF120" i="3" s="1"/>
  <c r="L120" i="3"/>
  <c r="M120" i="3" s="1"/>
  <c r="S119" i="3"/>
  <c r="AA119" i="3" s="1"/>
  <c r="AI119" i="3" s="1"/>
  <c r="R119" i="3"/>
  <c r="Z119" i="3" s="1"/>
  <c r="AH119" i="3" s="1"/>
  <c r="Q119" i="3"/>
  <c r="Y119" i="3" s="1"/>
  <c r="AG119" i="3" s="1"/>
  <c r="P119" i="3"/>
  <c r="X119" i="3" s="1"/>
  <c r="AF119" i="3" s="1"/>
  <c r="L119" i="3"/>
  <c r="M119" i="3" s="1"/>
  <c r="S118" i="3"/>
  <c r="AA118" i="3" s="1"/>
  <c r="AI118" i="3" s="1"/>
  <c r="R118" i="3"/>
  <c r="Z118" i="3" s="1"/>
  <c r="AH118" i="3" s="1"/>
  <c r="Q118" i="3"/>
  <c r="Y118" i="3" s="1"/>
  <c r="AG118" i="3" s="1"/>
  <c r="P118" i="3"/>
  <c r="X118" i="3" s="1"/>
  <c r="AF118" i="3" s="1"/>
  <c r="L118" i="3"/>
  <c r="M118" i="3" s="1"/>
  <c r="S117" i="3"/>
  <c r="AA117" i="3" s="1"/>
  <c r="AI117" i="3" s="1"/>
  <c r="R117" i="3"/>
  <c r="Z117" i="3" s="1"/>
  <c r="AH117" i="3" s="1"/>
  <c r="Q117" i="3"/>
  <c r="Y117" i="3" s="1"/>
  <c r="AG117" i="3" s="1"/>
  <c r="P117" i="3"/>
  <c r="X117" i="3" s="1"/>
  <c r="AF117" i="3" s="1"/>
  <c r="L117" i="3"/>
  <c r="M117" i="3" s="1"/>
  <c r="S116" i="3"/>
  <c r="AA116" i="3" s="1"/>
  <c r="AI116" i="3" s="1"/>
  <c r="R116" i="3"/>
  <c r="Z116" i="3" s="1"/>
  <c r="AH116" i="3" s="1"/>
  <c r="Q116" i="3"/>
  <c r="Y116" i="3" s="1"/>
  <c r="P116" i="3"/>
  <c r="X116" i="3" s="1"/>
  <c r="AF116" i="3" s="1"/>
  <c r="L116" i="3"/>
  <c r="M116" i="3" s="1"/>
  <c r="S115" i="3"/>
  <c r="AA115" i="3" s="1"/>
  <c r="AI115" i="3" s="1"/>
  <c r="R115" i="3"/>
  <c r="Z115" i="3" s="1"/>
  <c r="AH115" i="3" s="1"/>
  <c r="Q115" i="3"/>
  <c r="P115" i="3"/>
  <c r="X115" i="3" s="1"/>
  <c r="AF115" i="3" s="1"/>
  <c r="L115" i="3"/>
  <c r="M115" i="3" s="1"/>
  <c r="S114" i="3"/>
  <c r="AA114" i="3" s="1"/>
  <c r="AI114" i="3" s="1"/>
  <c r="R114" i="3"/>
  <c r="Z114" i="3" s="1"/>
  <c r="AH114" i="3" s="1"/>
  <c r="Q114" i="3"/>
  <c r="Y114" i="3" s="1"/>
  <c r="P114" i="3"/>
  <c r="X114" i="3" s="1"/>
  <c r="AF114" i="3" s="1"/>
  <c r="L114" i="3"/>
  <c r="M114" i="3" s="1"/>
  <c r="S113" i="3"/>
  <c r="AA113" i="3" s="1"/>
  <c r="AI113" i="3" s="1"/>
  <c r="R113" i="3"/>
  <c r="Z113" i="3" s="1"/>
  <c r="AH113" i="3" s="1"/>
  <c r="Q113" i="3"/>
  <c r="P113" i="3"/>
  <c r="X113" i="3" s="1"/>
  <c r="AF113" i="3" s="1"/>
  <c r="L113" i="3"/>
  <c r="M113" i="3" s="1"/>
  <c r="S112" i="3"/>
  <c r="AA112" i="3" s="1"/>
  <c r="AI112" i="3" s="1"/>
  <c r="R112" i="3"/>
  <c r="Z112" i="3" s="1"/>
  <c r="AH112" i="3" s="1"/>
  <c r="Q112" i="3"/>
  <c r="Y112" i="3" s="1"/>
  <c r="P112" i="3"/>
  <c r="X112" i="3" s="1"/>
  <c r="AF112" i="3" s="1"/>
  <c r="L112" i="3"/>
  <c r="M112" i="3" s="1"/>
  <c r="S111" i="3"/>
  <c r="AA111" i="3" s="1"/>
  <c r="AI111" i="3" s="1"/>
  <c r="R111" i="3"/>
  <c r="Z111" i="3" s="1"/>
  <c r="AH111" i="3" s="1"/>
  <c r="Q111" i="3"/>
  <c r="P111" i="3"/>
  <c r="X111" i="3" s="1"/>
  <c r="AF111" i="3" s="1"/>
  <c r="L111" i="3"/>
  <c r="M111" i="3" s="1"/>
  <c r="S110" i="3"/>
  <c r="AA110" i="3" s="1"/>
  <c r="AI110" i="3" s="1"/>
  <c r="R110" i="3"/>
  <c r="Z110" i="3" s="1"/>
  <c r="AH110" i="3" s="1"/>
  <c r="Q110" i="3"/>
  <c r="Y110" i="3" s="1"/>
  <c r="AG110" i="3" s="1"/>
  <c r="P110" i="3"/>
  <c r="X110" i="3" s="1"/>
  <c r="AF110" i="3" s="1"/>
  <c r="L110" i="3"/>
  <c r="M110" i="3" s="1"/>
  <c r="S109" i="3"/>
  <c r="AA109" i="3" s="1"/>
  <c r="AI109" i="3" s="1"/>
  <c r="R109" i="3"/>
  <c r="Z109" i="3" s="1"/>
  <c r="AH109" i="3" s="1"/>
  <c r="Q109" i="3"/>
  <c r="Y109" i="3" s="1"/>
  <c r="AG109" i="3" s="1"/>
  <c r="P109" i="3"/>
  <c r="X109" i="3" s="1"/>
  <c r="AF109" i="3" s="1"/>
  <c r="L109" i="3"/>
  <c r="M109" i="3" s="1"/>
  <c r="S108" i="3"/>
  <c r="AA108" i="3" s="1"/>
  <c r="AI108" i="3" s="1"/>
  <c r="R108" i="3"/>
  <c r="Z108" i="3" s="1"/>
  <c r="AH108" i="3" s="1"/>
  <c r="Q108" i="3"/>
  <c r="Y108" i="3" s="1"/>
  <c r="P108" i="3"/>
  <c r="X108" i="3" s="1"/>
  <c r="AF108" i="3" s="1"/>
  <c r="L108" i="3"/>
  <c r="M108" i="3" s="1"/>
  <c r="R107" i="3"/>
  <c r="Z107" i="3" s="1"/>
  <c r="AH107" i="3" s="1"/>
  <c r="Q107" i="3"/>
  <c r="Y107" i="3" s="1"/>
  <c r="AG107" i="3" s="1"/>
  <c r="P107" i="3"/>
  <c r="X107" i="3" s="1"/>
  <c r="AF107" i="3" s="1"/>
  <c r="K107" i="3"/>
  <c r="L107" i="3" s="1"/>
  <c r="M107" i="3" s="1"/>
  <c r="S106" i="3"/>
  <c r="AA106" i="3" s="1"/>
  <c r="AI106" i="3" s="1"/>
  <c r="R106" i="3"/>
  <c r="Z106" i="3" s="1"/>
  <c r="AH106" i="3" s="1"/>
  <c r="Q106" i="3"/>
  <c r="P106" i="3"/>
  <c r="X106" i="3" s="1"/>
  <c r="AF106" i="3" s="1"/>
  <c r="L106" i="3"/>
  <c r="M106" i="3" s="1"/>
  <c r="S105" i="3"/>
  <c r="AA105" i="3" s="1"/>
  <c r="AI105" i="3" s="1"/>
  <c r="R105" i="3"/>
  <c r="Z105" i="3" s="1"/>
  <c r="AH105" i="3" s="1"/>
  <c r="Q105" i="3"/>
  <c r="P105" i="3"/>
  <c r="X105" i="3" s="1"/>
  <c r="AF105" i="3" s="1"/>
  <c r="L105" i="3"/>
  <c r="M105" i="3" s="1"/>
  <c r="R104" i="3"/>
  <c r="Q104" i="3"/>
  <c r="Y104" i="3" s="1"/>
  <c r="AG104" i="3" s="1"/>
  <c r="P104" i="3"/>
  <c r="K104" i="3"/>
  <c r="R103" i="3"/>
  <c r="Z103" i="3" s="1"/>
  <c r="AH103" i="3" s="1"/>
  <c r="Q103" i="3"/>
  <c r="Y103" i="3" s="1"/>
  <c r="P103" i="3"/>
  <c r="X103" i="3" s="1"/>
  <c r="AF103" i="3" s="1"/>
  <c r="K103" i="3"/>
  <c r="L103" i="3" s="1"/>
  <c r="M103" i="3" s="1"/>
  <c r="R102" i="3"/>
  <c r="Q102" i="3"/>
  <c r="Y102" i="3" s="1"/>
  <c r="P102" i="3"/>
  <c r="X102" i="3" s="1"/>
  <c r="K102" i="3"/>
  <c r="L102" i="3" s="1"/>
  <c r="AE97" i="3"/>
  <c r="AD97" i="3"/>
  <c r="BH13" i="7" s="1"/>
  <c r="W97" i="3"/>
  <c r="V97" i="3"/>
  <c r="AQ13" i="7" s="1"/>
  <c r="O97" i="3"/>
  <c r="N97" i="3"/>
  <c r="Y13" i="7" s="1"/>
  <c r="J97" i="3"/>
  <c r="I97" i="3"/>
  <c r="H97" i="3"/>
  <c r="G97" i="3"/>
  <c r="F97" i="3"/>
  <c r="H13" i="7" s="1"/>
  <c r="S96" i="3"/>
  <c r="AA96" i="3" s="1"/>
  <c r="AI96" i="3" s="1"/>
  <c r="R96" i="3"/>
  <c r="Z96" i="3" s="1"/>
  <c r="AH96" i="3" s="1"/>
  <c r="Q96" i="3"/>
  <c r="Y96" i="3" s="1"/>
  <c r="P96" i="3"/>
  <c r="X96" i="3" s="1"/>
  <c r="AF96" i="3" s="1"/>
  <c r="L96" i="3"/>
  <c r="M96" i="3" s="1"/>
  <c r="S95" i="3"/>
  <c r="AA95" i="3" s="1"/>
  <c r="AI95" i="3" s="1"/>
  <c r="R95" i="3"/>
  <c r="Z95" i="3" s="1"/>
  <c r="AH95" i="3" s="1"/>
  <c r="Q95" i="3"/>
  <c r="Y95" i="3" s="1"/>
  <c r="AG95" i="3" s="1"/>
  <c r="P95" i="3"/>
  <c r="X95" i="3" s="1"/>
  <c r="AF95" i="3" s="1"/>
  <c r="L95" i="3"/>
  <c r="M95" i="3" s="1"/>
  <c r="S94" i="3"/>
  <c r="AA94" i="3" s="1"/>
  <c r="AI94" i="3" s="1"/>
  <c r="R94" i="3"/>
  <c r="Z94" i="3" s="1"/>
  <c r="AH94" i="3" s="1"/>
  <c r="Q94" i="3"/>
  <c r="P94" i="3"/>
  <c r="X94" i="3" s="1"/>
  <c r="AF94" i="3" s="1"/>
  <c r="L94" i="3"/>
  <c r="M94" i="3" s="1"/>
  <c r="S93" i="3"/>
  <c r="AA93" i="3" s="1"/>
  <c r="AI93" i="3" s="1"/>
  <c r="R93" i="3"/>
  <c r="Z93" i="3" s="1"/>
  <c r="AH93" i="3" s="1"/>
  <c r="Q93" i="3"/>
  <c r="P93" i="3"/>
  <c r="X93" i="3" s="1"/>
  <c r="AF93" i="3" s="1"/>
  <c r="L93" i="3"/>
  <c r="M93" i="3" s="1"/>
  <c r="S92" i="3"/>
  <c r="R92" i="3"/>
  <c r="Z92" i="3" s="1"/>
  <c r="AH92" i="3" s="1"/>
  <c r="Q92" i="3"/>
  <c r="Y92" i="3" s="1"/>
  <c r="AG92" i="3" s="1"/>
  <c r="P92" i="3"/>
  <c r="X92" i="3" s="1"/>
  <c r="AF92" i="3" s="1"/>
  <c r="L92" i="3"/>
  <c r="M92" i="3" s="1"/>
  <c r="S91" i="3"/>
  <c r="AA91" i="3" s="1"/>
  <c r="AI91" i="3" s="1"/>
  <c r="R91" i="3"/>
  <c r="Z91" i="3" s="1"/>
  <c r="AH91" i="3" s="1"/>
  <c r="Q91" i="3"/>
  <c r="P91" i="3"/>
  <c r="X91" i="3" s="1"/>
  <c r="AF91" i="3" s="1"/>
  <c r="L91" i="3"/>
  <c r="M91" i="3" s="1"/>
  <c r="R90" i="3"/>
  <c r="Z90" i="3" s="1"/>
  <c r="AH90" i="3" s="1"/>
  <c r="Q90" i="3"/>
  <c r="Y90" i="3" s="1"/>
  <c r="P90" i="3"/>
  <c r="X90" i="3" s="1"/>
  <c r="AF90" i="3" s="1"/>
  <c r="K90" i="3"/>
  <c r="S90" i="3" s="1"/>
  <c r="AA90" i="3" s="1"/>
  <c r="AI90" i="3" s="1"/>
  <c r="R89" i="3"/>
  <c r="Z89" i="3" s="1"/>
  <c r="AH89" i="3" s="1"/>
  <c r="Q89" i="3"/>
  <c r="Y89" i="3" s="1"/>
  <c r="AG89" i="3" s="1"/>
  <c r="P89" i="3"/>
  <c r="X89" i="3" s="1"/>
  <c r="AF89" i="3" s="1"/>
  <c r="K89" i="3"/>
  <c r="L89" i="3" s="1"/>
  <c r="M89" i="3" s="1"/>
  <c r="R88" i="3"/>
  <c r="Z88" i="3" s="1"/>
  <c r="AH88" i="3" s="1"/>
  <c r="Q88" i="3"/>
  <c r="Y88" i="3" s="1"/>
  <c r="P88" i="3"/>
  <c r="X88" i="3" s="1"/>
  <c r="AF88" i="3" s="1"/>
  <c r="K88" i="3"/>
  <c r="S86" i="3"/>
  <c r="AA86" i="3" s="1"/>
  <c r="AI86" i="3" s="1"/>
  <c r="R86" i="3"/>
  <c r="Z86" i="3" s="1"/>
  <c r="AH86" i="3" s="1"/>
  <c r="Q86" i="3"/>
  <c r="Y86" i="3" s="1"/>
  <c r="AG86" i="3" s="1"/>
  <c r="P86" i="3"/>
  <c r="X86" i="3" s="1"/>
  <c r="AF86" i="3" s="1"/>
  <c r="L86" i="3"/>
  <c r="M86" i="3" s="1"/>
  <c r="S87" i="3"/>
  <c r="AA87" i="3" s="1"/>
  <c r="AI87" i="3" s="1"/>
  <c r="R87" i="3"/>
  <c r="Z87" i="3" s="1"/>
  <c r="AH87" i="3" s="1"/>
  <c r="Q87" i="3"/>
  <c r="P87" i="3"/>
  <c r="X87" i="3" s="1"/>
  <c r="AF87" i="3" s="1"/>
  <c r="L87" i="3"/>
  <c r="M87" i="3" s="1"/>
  <c r="S85" i="3"/>
  <c r="AA85" i="3" s="1"/>
  <c r="AI85" i="3" s="1"/>
  <c r="R85" i="3"/>
  <c r="Z85" i="3" s="1"/>
  <c r="AH85" i="3" s="1"/>
  <c r="Q85" i="3"/>
  <c r="P85" i="3"/>
  <c r="X85" i="3" s="1"/>
  <c r="AF85" i="3" s="1"/>
  <c r="L85" i="3"/>
  <c r="M85" i="3" s="1"/>
  <c r="S84" i="3"/>
  <c r="AA84" i="3" s="1"/>
  <c r="AI84" i="3" s="1"/>
  <c r="R84" i="3"/>
  <c r="Z84" i="3" s="1"/>
  <c r="AH84" i="3" s="1"/>
  <c r="Q84" i="3"/>
  <c r="Y84" i="3" s="1"/>
  <c r="AG84" i="3" s="1"/>
  <c r="P84" i="3"/>
  <c r="X84" i="3" s="1"/>
  <c r="AF84" i="3" s="1"/>
  <c r="L84" i="3"/>
  <c r="M84" i="3" s="1"/>
  <c r="R83" i="3"/>
  <c r="Q83" i="3"/>
  <c r="Y83" i="3" s="1"/>
  <c r="P83" i="3"/>
  <c r="K83" i="3"/>
  <c r="S83" i="3" s="1"/>
  <c r="AA83" i="3" s="1"/>
  <c r="AI83" i="3" s="1"/>
  <c r="AE77" i="3"/>
  <c r="AD77" i="3"/>
  <c r="BH12" i="7" s="1"/>
  <c r="W77" i="3"/>
  <c r="V77" i="3"/>
  <c r="AQ12" i="7" s="1"/>
  <c r="O77" i="3"/>
  <c r="N77" i="3"/>
  <c r="Y12" i="7" s="1"/>
  <c r="J77" i="3"/>
  <c r="I77" i="3"/>
  <c r="H77" i="3"/>
  <c r="G77" i="3"/>
  <c r="F77" i="3"/>
  <c r="H12" i="7" s="1"/>
  <c r="R76" i="3"/>
  <c r="Z76" i="3" s="1"/>
  <c r="AH76" i="3" s="1"/>
  <c r="Q76" i="3"/>
  <c r="Y76" i="3" s="1"/>
  <c r="AG76" i="3" s="1"/>
  <c r="P76" i="3"/>
  <c r="X76" i="3" s="1"/>
  <c r="AF76" i="3" s="1"/>
  <c r="K76" i="3"/>
  <c r="S76" i="3" s="1"/>
  <c r="AA76" i="3" s="1"/>
  <c r="S75" i="3"/>
  <c r="AA75" i="3" s="1"/>
  <c r="AI75" i="3" s="1"/>
  <c r="R75" i="3"/>
  <c r="Z75" i="3" s="1"/>
  <c r="AH75" i="3" s="1"/>
  <c r="Q75" i="3"/>
  <c r="P75" i="3"/>
  <c r="X75" i="3" s="1"/>
  <c r="AF75" i="3" s="1"/>
  <c r="L75" i="3"/>
  <c r="M75" i="3" s="1"/>
  <c r="R74" i="3"/>
  <c r="Z74" i="3" s="1"/>
  <c r="AH74" i="3" s="1"/>
  <c r="Q74" i="3"/>
  <c r="Y74" i="3" s="1"/>
  <c r="AG74" i="3" s="1"/>
  <c r="P74" i="3"/>
  <c r="X74" i="3" s="1"/>
  <c r="AF74" i="3" s="1"/>
  <c r="L74" i="3"/>
  <c r="M74" i="3" s="1"/>
  <c r="K74" i="3"/>
  <c r="S74" i="3" s="1"/>
  <c r="AA74" i="3" s="1"/>
  <c r="S73" i="3"/>
  <c r="AA73" i="3" s="1"/>
  <c r="AI73" i="3" s="1"/>
  <c r="R73" i="3"/>
  <c r="Z73" i="3" s="1"/>
  <c r="AH73" i="3" s="1"/>
  <c r="Q73" i="3"/>
  <c r="P73" i="3"/>
  <c r="X73" i="3" s="1"/>
  <c r="AF73" i="3" s="1"/>
  <c r="L73" i="3"/>
  <c r="M73" i="3" s="1"/>
  <c r="R72" i="3"/>
  <c r="Z72" i="3" s="1"/>
  <c r="AH72" i="3" s="1"/>
  <c r="Q72" i="3"/>
  <c r="Y72" i="3" s="1"/>
  <c r="P72" i="3"/>
  <c r="X72" i="3" s="1"/>
  <c r="AF72" i="3" s="1"/>
  <c r="K72" i="3"/>
  <c r="L72" i="3" s="1"/>
  <c r="M72" i="3" s="1"/>
  <c r="S71" i="3"/>
  <c r="AA71" i="3" s="1"/>
  <c r="AI71" i="3" s="1"/>
  <c r="R71" i="3"/>
  <c r="Z71" i="3" s="1"/>
  <c r="AH71" i="3" s="1"/>
  <c r="Q71" i="3"/>
  <c r="Y71" i="3" s="1"/>
  <c r="P71" i="3"/>
  <c r="X71" i="3" s="1"/>
  <c r="AF71" i="3" s="1"/>
  <c r="L71" i="3"/>
  <c r="M71" i="3" s="1"/>
  <c r="S70" i="3"/>
  <c r="AA70" i="3" s="1"/>
  <c r="AI70" i="3" s="1"/>
  <c r="R70" i="3"/>
  <c r="Z70" i="3" s="1"/>
  <c r="AH70" i="3" s="1"/>
  <c r="Q70" i="3"/>
  <c r="P70" i="3"/>
  <c r="X70" i="3" s="1"/>
  <c r="AF70" i="3" s="1"/>
  <c r="L70" i="3"/>
  <c r="M70" i="3" s="1"/>
  <c r="S69" i="3"/>
  <c r="R69" i="3"/>
  <c r="Z69" i="3" s="1"/>
  <c r="AH69" i="3" s="1"/>
  <c r="Q69" i="3"/>
  <c r="Y69" i="3" s="1"/>
  <c r="AG69" i="3" s="1"/>
  <c r="P69" i="3"/>
  <c r="X69" i="3" s="1"/>
  <c r="AF69" i="3" s="1"/>
  <c r="L69" i="3"/>
  <c r="M69" i="3" s="1"/>
  <c r="S68" i="3"/>
  <c r="AA68" i="3" s="1"/>
  <c r="AI68" i="3" s="1"/>
  <c r="R68" i="3"/>
  <c r="Z68" i="3" s="1"/>
  <c r="AH68" i="3" s="1"/>
  <c r="Q68" i="3"/>
  <c r="Y68" i="3" s="1"/>
  <c r="P68" i="3"/>
  <c r="X68" i="3" s="1"/>
  <c r="AF68" i="3" s="1"/>
  <c r="L68" i="3"/>
  <c r="M68" i="3" s="1"/>
  <c r="S67" i="3"/>
  <c r="AA67" i="3" s="1"/>
  <c r="AI67" i="3" s="1"/>
  <c r="R67" i="3"/>
  <c r="Z67" i="3" s="1"/>
  <c r="AH67" i="3" s="1"/>
  <c r="Q67" i="3"/>
  <c r="P67" i="3"/>
  <c r="X67" i="3" s="1"/>
  <c r="AF67" i="3" s="1"/>
  <c r="L67" i="3"/>
  <c r="M67" i="3" s="1"/>
  <c r="S66" i="3"/>
  <c r="AA66" i="3" s="1"/>
  <c r="AI66" i="3" s="1"/>
  <c r="R66" i="3"/>
  <c r="Z66" i="3" s="1"/>
  <c r="AH66" i="3" s="1"/>
  <c r="Q66" i="3"/>
  <c r="Y66" i="3" s="1"/>
  <c r="AG66" i="3" s="1"/>
  <c r="P66" i="3"/>
  <c r="X66" i="3" s="1"/>
  <c r="AF66" i="3" s="1"/>
  <c r="L66" i="3"/>
  <c r="M66" i="3" s="1"/>
  <c r="S65" i="3"/>
  <c r="AA65" i="3" s="1"/>
  <c r="AI65" i="3" s="1"/>
  <c r="R65" i="3"/>
  <c r="Z65" i="3" s="1"/>
  <c r="AH65" i="3" s="1"/>
  <c r="Q65" i="3"/>
  <c r="Y65" i="3" s="1"/>
  <c r="P65" i="3"/>
  <c r="X65" i="3" s="1"/>
  <c r="AF65" i="3" s="1"/>
  <c r="L65" i="3"/>
  <c r="M65" i="3" s="1"/>
  <c r="S64" i="3"/>
  <c r="AA64" i="3" s="1"/>
  <c r="AI64" i="3" s="1"/>
  <c r="R64" i="3"/>
  <c r="Z64" i="3" s="1"/>
  <c r="AH64" i="3" s="1"/>
  <c r="Q64" i="3"/>
  <c r="Y64" i="3" s="1"/>
  <c r="P64" i="3"/>
  <c r="X64" i="3" s="1"/>
  <c r="AF64" i="3" s="1"/>
  <c r="L64" i="3"/>
  <c r="M64" i="3" s="1"/>
  <c r="S63" i="3"/>
  <c r="AA63" i="3" s="1"/>
  <c r="AI63" i="3" s="1"/>
  <c r="R63" i="3"/>
  <c r="Z63" i="3" s="1"/>
  <c r="AH63" i="3" s="1"/>
  <c r="Q63" i="3"/>
  <c r="Y63" i="3" s="1"/>
  <c r="AG63" i="3" s="1"/>
  <c r="P63" i="3"/>
  <c r="X63" i="3" s="1"/>
  <c r="AF63" i="3" s="1"/>
  <c r="L63" i="3"/>
  <c r="M63" i="3" s="1"/>
  <c r="S62" i="3"/>
  <c r="AA62" i="3" s="1"/>
  <c r="AI62" i="3" s="1"/>
  <c r="R62" i="3"/>
  <c r="Z62" i="3" s="1"/>
  <c r="AH62" i="3" s="1"/>
  <c r="Q62" i="3"/>
  <c r="Y62" i="3" s="1"/>
  <c r="AG62" i="3" s="1"/>
  <c r="P62" i="3"/>
  <c r="X62" i="3" s="1"/>
  <c r="AF62" i="3" s="1"/>
  <c r="L62" i="3"/>
  <c r="M62" i="3" s="1"/>
  <c r="S61" i="3"/>
  <c r="AA61" i="3" s="1"/>
  <c r="AI61" i="3" s="1"/>
  <c r="R61" i="3"/>
  <c r="Z61" i="3" s="1"/>
  <c r="AH61" i="3" s="1"/>
  <c r="Q61" i="3"/>
  <c r="Y61" i="3" s="1"/>
  <c r="P61" i="3"/>
  <c r="X61" i="3" s="1"/>
  <c r="AF61" i="3" s="1"/>
  <c r="L61" i="3"/>
  <c r="M61" i="3" s="1"/>
  <c r="S60" i="3"/>
  <c r="AA60" i="3" s="1"/>
  <c r="R60" i="3"/>
  <c r="Z60" i="3" s="1"/>
  <c r="AH60" i="3" s="1"/>
  <c r="Q60" i="3"/>
  <c r="Y60" i="3" s="1"/>
  <c r="AG60" i="3" s="1"/>
  <c r="P60" i="3"/>
  <c r="X60" i="3" s="1"/>
  <c r="AF60" i="3" s="1"/>
  <c r="L60" i="3"/>
  <c r="M60" i="3" s="1"/>
  <c r="S59" i="3"/>
  <c r="AA59" i="3" s="1"/>
  <c r="AI59" i="3" s="1"/>
  <c r="R59" i="3"/>
  <c r="Z59" i="3" s="1"/>
  <c r="AH59" i="3" s="1"/>
  <c r="Q59" i="3"/>
  <c r="Y59" i="3" s="1"/>
  <c r="P59" i="3"/>
  <c r="X59" i="3" s="1"/>
  <c r="AF59" i="3" s="1"/>
  <c r="L59" i="3"/>
  <c r="M59" i="3" s="1"/>
  <c r="S58" i="3"/>
  <c r="AA58" i="3" s="1"/>
  <c r="AI58" i="3" s="1"/>
  <c r="R58" i="3"/>
  <c r="Z58" i="3" s="1"/>
  <c r="AH58" i="3" s="1"/>
  <c r="Q58" i="3"/>
  <c r="Y58" i="3" s="1"/>
  <c r="P58" i="3"/>
  <c r="X58" i="3" s="1"/>
  <c r="AF58" i="3" s="1"/>
  <c r="L58" i="3"/>
  <c r="M58" i="3" s="1"/>
  <c r="S57" i="3"/>
  <c r="R57" i="3"/>
  <c r="Z57" i="3" s="1"/>
  <c r="AH57" i="3" s="1"/>
  <c r="Q57" i="3"/>
  <c r="Y57" i="3" s="1"/>
  <c r="AG57" i="3" s="1"/>
  <c r="P57" i="3"/>
  <c r="X57" i="3" s="1"/>
  <c r="AF57" i="3" s="1"/>
  <c r="L57" i="3"/>
  <c r="M57" i="3" s="1"/>
  <c r="S56" i="3"/>
  <c r="AA56" i="3" s="1"/>
  <c r="AI56" i="3" s="1"/>
  <c r="R56" i="3"/>
  <c r="Z56" i="3" s="1"/>
  <c r="AH56" i="3" s="1"/>
  <c r="Q56" i="3"/>
  <c r="Y56" i="3" s="1"/>
  <c r="P56" i="3"/>
  <c r="X56" i="3" s="1"/>
  <c r="AF56" i="3" s="1"/>
  <c r="L56" i="3"/>
  <c r="M56" i="3" s="1"/>
  <c r="S55" i="3"/>
  <c r="AA55" i="3" s="1"/>
  <c r="AI55" i="3" s="1"/>
  <c r="R55" i="3"/>
  <c r="Z55" i="3" s="1"/>
  <c r="AH55" i="3" s="1"/>
  <c r="Q55" i="3"/>
  <c r="Y55" i="3" s="1"/>
  <c r="P55" i="3"/>
  <c r="X55" i="3" s="1"/>
  <c r="AF55" i="3" s="1"/>
  <c r="L55" i="3"/>
  <c r="M55" i="3" s="1"/>
  <c r="S54" i="3"/>
  <c r="AA54" i="3" s="1"/>
  <c r="AI54" i="3" s="1"/>
  <c r="R54" i="3"/>
  <c r="Z54" i="3" s="1"/>
  <c r="AH54" i="3" s="1"/>
  <c r="Q54" i="3"/>
  <c r="Y54" i="3" s="1"/>
  <c r="AG54" i="3" s="1"/>
  <c r="P54" i="3"/>
  <c r="X54" i="3" s="1"/>
  <c r="AF54" i="3" s="1"/>
  <c r="L54" i="3"/>
  <c r="M54" i="3" s="1"/>
  <c r="R53" i="3"/>
  <c r="Z53" i="3" s="1"/>
  <c r="AH53" i="3" s="1"/>
  <c r="Q53" i="3"/>
  <c r="Y53" i="3" s="1"/>
  <c r="P53" i="3"/>
  <c r="X53" i="3" s="1"/>
  <c r="AF53" i="3" s="1"/>
  <c r="K53" i="3"/>
  <c r="L53" i="3" s="1"/>
  <c r="M53" i="3" s="1"/>
  <c r="S52" i="3"/>
  <c r="AA52" i="3" s="1"/>
  <c r="AI52" i="3" s="1"/>
  <c r="R52" i="3"/>
  <c r="Z52" i="3" s="1"/>
  <c r="AH52" i="3" s="1"/>
  <c r="Q52" i="3"/>
  <c r="Y52" i="3" s="1"/>
  <c r="P52" i="3"/>
  <c r="X52" i="3" s="1"/>
  <c r="AF52" i="3" s="1"/>
  <c r="L52" i="3"/>
  <c r="M52" i="3" s="1"/>
  <c r="R51" i="3"/>
  <c r="Z51" i="3" s="1"/>
  <c r="AH51" i="3" s="1"/>
  <c r="Q51" i="3"/>
  <c r="Y51" i="3" s="1"/>
  <c r="P51" i="3"/>
  <c r="X51" i="3" s="1"/>
  <c r="AF51" i="3" s="1"/>
  <c r="K51" i="3"/>
  <c r="R50" i="3"/>
  <c r="Z50" i="3" s="1"/>
  <c r="AH50" i="3" s="1"/>
  <c r="Q50" i="3"/>
  <c r="Y50" i="3" s="1"/>
  <c r="AG50" i="3" s="1"/>
  <c r="P50" i="3"/>
  <c r="X50" i="3" s="1"/>
  <c r="AF50" i="3" s="1"/>
  <c r="K50" i="3"/>
  <c r="S50" i="3" s="1"/>
  <c r="AA50" i="3" s="1"/>
  <c r="R49" i="3"/>
  <c r="Z49" i="3" s="1"/>
  <c r="AH49" i="3" s="1"/>
  <c r="Q49" i="3"/>
  <c r="P49" i="3"/>
  <c r="X49" i="3" s="1"/>
  <c r="AF49" i="3" s="1"/>
  <c r="K49" i="3"/>
  <c r="L49" i="3" s="1"/>
  <c r="R48" i="3"/>
  <c r="Q48" i="3"/>
  <c r="Y48" i="3" s="1"/>
  <c r="P48" i="3"/>
  <c r="M48" i="3"/>
  <c r="AE42" i="3"/>
  <c r="AD42" i="3"/>
  <c r="W42" i="3"/>
  <c r="V42" i="3"/>
  <c r="O42" i="3"/>
  <c r="N42" i="3"/>
  <c r="J42" i="3"/>
  <c r="I42" i="3"/>
  <c r="G42" i="3"/>
  <c r="F42" i="3"/>
  <c r="S41" i="3"/>
  <c r="AA41" i="3" s="1"/>
  <c r="AI41" i="3" s="1"/>
  <c r="R41" i="3"/>
  <c r="Z41" i="3" s="1"/>
  <c r="AH41" i="3" s="1"/>
  <c r="Q41" i="3"/>
  <c r="Y41" i="3" s="1"/>
  <c r="AG41" i="3" s="1"/>
  <c r="P41" i="3"/>
  <c r="X41" i="3" s="1"/>
  <c r="AF41" i="3" s="1"/>
  <c r="L41" i="3"/>
  <c r="M41" i="3" s="1"/>
  <c r="S40" i="3"/>
  <c r="AA40" i="3" s="1"/>
  <c r="AI40" i="3" s="1"/>
  <c r="R40" i="3"/>
  <c r="Z40" i="3" s="1"/>
  <c r="AH40" i="3" s="1"/>
  <c r="Q40" i="3"/>
  <c r="P40" i="3"/>
  <c r="X40" i="3" s="1"/>
  <c r="AF40" i="3" s="1"/>
  <c r="L40" i="3"/>
  <c r="M40" i="3" s="1"/>
  <c r="S39" i="3"/>
  <c r="AA39" i="3" s="1"/>
  <c r="AI39" i="3" s="1"/>
  <c r="R39" i="3"/>
  <c r="Z39" i="3" s="1"/>
  <c r="AH39" i="3" s="1"/>
  <c r="Q39" i="3"/>
  <c r="Y39" i="3" s="1"/>
  <c r="AG39" i="3" s="1"/>
  <c r="P39" i="3"/>
  <c r="X39" i="3" s="1"/>
  <c r="AF39" i="3" s="1"/>
  <c r="L39" i="3"/>
  <c r="M39" i="3" s="1"/>
  <c r="S38" i="3"/>
  <c r="AA38" i="3" s="1"/>
  <c r="AI38" i="3" s="1"/>
  <c r="R38" i="3"/>
  <c r="Z38" i="3" s="1"/>
  <c r="AH38" i="3" s="1"/>
  <c r="Q38" i="3"/>
  <c r="Y38" i="3" s="1"/>
  <c r="AG38" i="3" s="1"/>
  <c r="P38" i="3"/>
  <c r="X38" i="3" s="1"/>
  <c r="AF38" i="3" s="1"/>
  <c r="L38" i="3"/>
  <c r="M38" i="3" s="1"/>
  <c r="S37" i="3"/>
  <c r="AA37" i="3" s="1"/>
  <c r="AI37" i="3" s="1"/>
  <c r="R37" i="3"/>
  <c r="Z37" i="3" s="1"/>
  <c r="AH37" i="3" s="1"/>
  <c r="Q37" i="3"/>
  <c r="P37" i="3"/>
  <c r="X37" i="3" s="1"/>
  <c r="AF37" i="3" s="1"/>
  <c r="L37" i="3"/>
  <c r="M37" i="3" s="1"/>
  <c r="S36" i="3"/>
  <c r="AA36" i="3" s="1"/>
  <c r="AI36" i="3" s="1"/>
  <c r="R36" i="3"/>
  <c r="Z36" i="3" s="1"/>
  <c r="AH36" i="3" s="1"/>
  <c r="Q36" i="3"/>
  <c r="Y36" i="3" s="1"/>
  <c r="AG36" i="3" s="1"/>
  <c r="P36" i="3"/>
  <c r="X36" i="3" s="1"/>
  <c r="AF36" i="3" s="1"/>
  <c r="L36" i="3"/>
  <c r="M36" i="3" s="1"/>
  <c r="S35" i="3"/>
  <c r="AA35" i="3" s="1"/>
  <c r="AI35" i="3" s="1"/>
  <c r="R35" i="3"/>
  <c r="Z35" i="3" s="1"/>
  <c r="AH35" i="3" s="1"/>
  <c r="Q35" i="3"/>
  <c r="Y35" i="3" s="1"/>
  <c r="AG35" i="3" s="1"/>
  <c r="P35" i="3"/>
  <c r="X35" i="3" s="1"/>
  <c r="AF35" i="3" s="1"/>
  <c r="L35" i="3"/>
  <c r="M35" i="3" s="1"/>
  <c r="S34" i="3"/>
  <c r="AA34" i="3" s="1"/>
  <c r="AI34" i="3" s="1"/>
  <c r="R34" i="3"/>
  <c r="Z34" i="3" s="1"/>
  <c r="AH34" i="3" s="1"/>
  <c r="Q34" i="3"/>
  <c r="Y34" i="3" s="1"/>
  <c r="AG34" i="3" s="1"/>
  <c r="P34" i="3"/>
  <c r="X34" i="3" s="1"/>
  <c r="AF34" i="3" s="1"/>
  <c r="L34" i="3"/>
  <c r="M34" i="3" s="1"/>
  <c r="S33" i="3"/>
  <c r="AA33" i="3" s="1"/>
  <c r="AI33" i="3" s="1"/>
  <c r="R33" i="3"/>
  <c r="Z33" i="3" s="1"/>
  <c r="Q33" i="3"/>
  <c r="Y33" i="3" s="1"/>
  <c r="AG33" i="3" s="1"/>
  <c r="P33" i="3"/>
  <c r="X33" i="3" s="1"/>
  <c r="AF33" i="3" s="1"/>
  <c r="L33" i="3"/>
  <c r="M33" i="3" s="1"/>
  <c r="S32" i="3"/>
  <c r="AA32" i="3" s="1"/>
  <c r="AI32" i="3" s="1"/>
  <c r="R32" i="3"/>
  <c r="Z32" i="3" s="1"/>
  <c r="AH32" i="3" s="1"/>
  <c r="Q32" i="3"/>
  <c r="Y32" i="3" s="1"/>
  <c r="AG32" i="3" s="1"/>
  <c r="P32" i="3"/>
  <c r="X32" i="3" s="1"/>
  <c r="AF32" i="3" s="1"/>
  <c r="L32" i="3"/>
  <c r="M32" i="3" s="1"/>
  <c r="S31" i="3"/>
  <c r="AA31" i="3" s="1"/>
  <c r="AI31" i="3" s="1"/>
  <c r="R31" i="3"/>
  <c r="Z31" i="3" s="1"/>
  <c r="AH31" i="3" s="1"/>
  <c r="Q31" i="3"/>
  <c r="Y31" i="3" s="1"/>
  <c r="P31" i="3"/>
  <c r="X31" i="3" s="1"/>
  <c r="AF31" i="3" s="1"/>
  <c r="L31" i="3"/>
  <c r="M31" i="3" s="1"/>
  <c r="R30" i="3"/>
  <c r="Z30" i="3" s="1"/>
  <c r="AH30" i="3" s="1"/>
  <c r="Q30" i="3"/>
  <c r="Y30" i="3" s="1"/>
  <c r="AG30" i="3" s="1"/>
  <c r="P30" i="3"/>
  <c r="X30" i="3" s="1"/>
  <c r="AF30" i="3" s="1"/>
  <c r="K30" i="3"/>
  <c r="S30" i="3" s="1"/>
  <c r="AA30" i="3" s="1"/>
  <c r="AI30" i="3" s="1"/>
  <c r="S29" i="3"/>
  <c r="AA29" i="3" s="1"/>
  <c r="AI29" i="3" s="1"/>
  <c r="R29" i="3"/>
  <c r="Z29" i="3" s="1"/>
  <c r="AH29" i="3" s="1"/>
  <c r="Q29" i="3"/>
  <c r="Y29" i="3" s="1"/>
  <c r="AG29" i="3" s="1"/>
  <c r="P29" i="3"/>
  <c r="X29" i="3" s="1"/>
  <c r="AF29" i="3" s="1"/>
  <c r="L29" i="3"/>
  <c r="M29" i="3" s="1"/>
  <c r="S28" i="3"/>
  <c r="AA28" i="3" s="1"/>
  <c r="AI28" i="3" s="1"/>
  <c r="R28" i="3"/>
  <c r="Z28" i="3" s="1"/>
  <c r="AH28" i="3" s="1"/>
  <c r="Q28" i="3"/>
  <c r="Y28" i="3" s="1"/>
  <c r="AG28" i="3" s="1"/>
  <c r="P28" i="3"/>
  <c r="X28" i="3" s="1"/>
  <c r="AF28" i="3" s="1"/>
  <c r="L28" i="3"/>
  <c r="M28" i="3" s="1"/>
  <c r="R23" i="3"/>
  <c r="Z23" i="3" s="1"/>
  <c r="AH23" i="3" s="1"/>
  <c r="Q23" i="3"/>
  <c r="Y23" i="3" s="1"/>
  <c r="AG23" i="3" s="1"/>
  <c r="R22" i="3"/>
  <c r="Q22" i="3"/>
  <c r="Y22" i="3" s="1"/>
  <c r="AG22" i="3" s="1"/>
  <c r="P22" i="3"/>
  <c r="X22" i="3" s="1"/>
  <c r="AF22" i="3" s="1"/>
  <c r="K22" i="3"/>
  <c r="L22" i="3" s="1"/>
  <c r="M22" i="3" s="1"/>
  <c r="R21" i="3"/>
  <c r="Z21" i="3" s="1"/>
  <c r="AH21" i="3" s="1"/>
  <c r="Q21" i="3"/>
  <c r="P21" i="3"/>
  <c r="X21" i="3" s="1"/>
  <c r="AF21" i="3" s="1"/>
  <c r="K21" i="3"/>
  <c r="S21" i="3" s="1"/>
  <c r="AA21" i="3" s="1"/>
  <c r="AI21" i="3" s="1"/>
  <c r="R20" i="3"/>
  <c r="Z20" i="3" s="1"/>
  <c r="AH20" i="3" s="1"/>
  <c r="Q20" i="3"/>
  <c r="Y20" i="3" s="1"/>
  <c r="AG20" i="3" s="1"/>
  <c r="P20" i="3"/>
  <c r="X20" i="3" s="1"/>
  <c r="AF20" i="3" s="1"/>
  <c r="K20" i="3"/>
  <c r="L20" i="3" s="1"/>
  <c r="M20" i="3" s="1"/>
  <c r="R19" i="3"/>
  <c r="Z19" i="3" s="1"/>
  <c r="AH19" i="3" s="1"/>
  <c r="Q19" i="3"/>
  <c r="Y19" i="3" s="1"/>
  <c r="AG19" i="3" s="1"/>
  <c r="P19" i="3"/>
  <c r="X19" i="3" s="1"/>
  <c r="AF19" i="3" s="1"/>
  <c r="K19" i="3"/>
  <c r="S19" i="3" s="1"/>
  <c r="AA19" i="3" s="1"/>
  <c r="AI19" i="3" s="1"/>
  <c r="R18" i="3"/>
  <c r="Z18" i="3" s="1"/>
  <c r="Q18" i="3"/>
  <c r="Y18" i="3" s="1"/>
  <c r="AG18" i="3" s="1"/>
  <c r="P18" i="3"/>
  <c r="X18" i="3" s="1"/>
  <c r="AF18" i="3" s="1"/>
  <c r="K18" i="3"/>
  <c r="S18" i="3" s="1"/>
  <c r="AA18" i="3" s="1"/>
  <c r="AI18" i="3" s="1"/>
  <c r="R17" i="3"/>
  <c r="Z17" i="3" s="1"/>
  <c r="AH17" i="3" s="1"/>
  <c r="Q17" i="3"/>
  <c r="Y17" i="3" s="1"/>
  <c r="P17" i="3"/>
  <c r="X17" i="3" s="1"/>
  <c r="AF17" i="3" s="1"/>
  <c r="K17" i="3"/>
  <c r="R16" i="3"/>
  <c r="Z16" i="3" s="1"/>
  <c r="AH16" i="3" s="1"/>
  <c r="Q16" i="3"/>
  <c r="Y16" i="3" s="1"/>
  <c r="AG16" i="3" s="1"/>
  <c r="P16" i="3"/>
  <c r="X16" i="3" s="1"/>
  <c r="AF16" i="3" s="1"/>
  <c r="K16" i="3"/>
  <c r="S16" i="3" s="1"/>
  <c r="AA16" i="3" s="1"/>
  <c r="R15" i="3"/>
  <c r="Z15" i="3" s="1"/>
  <c r="AH15" i="3" s="1"/>
  <c r="Q15" i="3"/>
  <c r="P15" i="3"/>
  <c r="X15" i="3" s="1"/>
  <c r="AF15" i="3" s="1"/>
  <c r="K15" i="3"/>
  <c r="L15" i="3" s="1"/>
  <c r="M15" i="3" s="1"/>
  <c r="R14" i="3"/>
  <c r="Q14" i="3"/>
  <c r="Y14" i="3" s="1"/>
  <c r="AG14" i="3" s="1"/>
  <c r="P14" i="3"/>
  <c r="X14" i="3" s="1"/>
  <c r="AF14" i="3" s="1"/>
  <c r="K14" i="3"/>
  <c r="L14" i="3" s="1"/>
  <c r="M14" i="3" s="1"/>
  <c r="R13" i="3"/>
  <c r="Z13" i="3" s="1"/>
  <c r="AH13" i="3" s="1"/>
  <c r="Q13" i="3"/>
  <c r="Y13" i="3" s="1"/>
  <c r="P13" i="3"/>
  <c r="X13" i="3" s="1"/>
  <c r="AF13" i="3" s="1"/>
  <c r="K13" i="3"/>
  <c r="R12" i="3"/>
  <c r="Z12" i="3" s="1"/>
  <c r="AH12" i="3" s="1"/>
  <c r="Q12" i="3"/>
  <c r="Y12" i="3" s="1"/>
  <c r="AG12" i="3" s="1"/>
  <c r="P12" i="3"/>
  <c r="X12" i="3" s="1"/>
  <c r="AF12" i="3" s="1"/>
  <c r="K12" i="3"/>
  <c r="L12" i="3" s="1"/>
  <c r="M12" i="3" s="1"/>
  <c r="AK1" i="3"/>
  <c r="AJ1" i="3"/>
  <c r="AH1" i="3"/>
  <c r="AG1" i="3"/>
  <c r="AF1" i="3"/>
  <c r="AE1" i="3"/>
  <c r="AD1" i="3"/>
  <c r="AC1" i="3"/>
  <c r="AB1" i="3"/>
  <c r="Z1" i="3"/>
  <c r="Y1" i="3"/>
  <c r="X1" i="3"/>
  <c r="W1" i="3"/>
  <c r="V1" i="3"/>
  <c r="U1" i="3"/>
  <c r="T1" i="3"/>
  <c r="R1" i="3"/>
  <c r="Q1" i="3"/>
  <c r="P1" i="3"/>
  <c r="O1" i="3"/>
  <c r="N1" i="3"/>
  <c r="M1" i="3"/>
  <c r="L1" i="3"/>
  <c r="J1" i="3"/>
  <c r="I1" i="3"/>
  <c r="H1" i="3"/>
  <c r="G1" i="3"/>
  <c r="F1" i="3"/>
  <c r="AP1180" i="2"/>
  <c r="AN1180" i="2"/>
  <c r="AF1180" i="2"/>
  <c r="AD1180" i="2"/>
  <c r="V1180" i="2"/>
  <c r="T1180" i="2"/>
  <c r="M1180" i="2"/>
  <c r="L1180" i="2"/>
  <c r="J1180" i="2"/>
  <c r="H1180" i="2"/>
  <c r="G1180" i="2"/>
  <c r="G30" i="7" s="1"/>
  <c r="W1173" i="2"/>
  <c r="AG1173" i="2" s="1"/>
  <c r="AQ1173" i="2" s="1"/>
  <c r="R1173" i="2"/>
  <c r="AB1173" i="2" s="1"/>
  <c r="AL1173" i="2" s="1"/>
  <c r="Q1173" i="2"/>
  <c r="I1173" i="2"/>
  <c r="O1173" i="2" s="1"/>
  <c r="P1173" i="2" s="1"/>
  <c r="W1172" i="2"/>
  <c r="AG1172" i="2" s="1"/>
  <c r="AQ1172" i="2" s="1"/>
  <c r="R1172" i="2"/>
  <c r="AB1172" i="2" s="1"/>
  <c r="AL1172" i="2" s="1"/>
  <c r="Q1172" i="2"/>
  <c r="AA1172" i="2" s="1"/>
  <c r="I1172" i="2"/>
  <c r="O1172" i="2" s="1"/>
  <c r="P1172" i="2" s="1"/>
  <c r="W1174" i="2"/>
  <c r="AG1174" i="2" s="1"/>
  <c r="AQ1174" i="2" s="1"/>
  <c r="R1174" i="2"/>
  <c r="AB1174" i="2" s="1"/>
  <c r="AL1174" i="2" s="1"/>
  <c r="Q1174" i="2"/>
  <c r="I1174" i="2"/>
  <c r="O1174" i="2" s="1"/>
  <c r="P1174" i="2" s="1"/>
  <c r="W1171" i="2"/>
  <c r="AG1171" i="2" s="1"/>
  <c r="AQ1171" i="2" s="1"/>
  <c r="R1171" i="2"/>
  <c r="AB1171" i="2" s="1"/>
  <c r="AL1171" i="2" s="1"/>
  <c r="Q1171" i="2"/>
  <c r="I1171" i="2"/>
  <c r="W1170" i="2"/>
  <c r="R1170" i="2"/>
  <c r="AB1170" i="2" s="1"/>
  <c r="AL1170" i="2" s="1"/>
  <c r="Q1170" i="2"/>
  <c r="AA1170" i="2" s="1"/>
  <c r="AK1170" i="2" s="1"/>
  <c r="I1170" i="2"/>
  <c r="O1170" i="2" s="1"/>
  <c r="P1170" i="2" s="1"/>
  <c r="W1169" i="2"/>
  <c r="AG1169" i="2" s="1"/>
  <c r="AQ1169" i="2" s="1"/>
  <c r="R1169" i="2"/>
  <c r="AB1169" i="2" s="1"/>
  <c r="AL1169" i="2" s="1"/>
  <c r="Q1169" i="2"/>
  <c r="AA1169" i="2" s="1"/>
  <c r="AK1169" i="2" s="1"/>
  <c r="I1169" i="2"/>
  <c r="O1169" i="2" s="1"/>
  <c r="P1169" i="2" s="1"/>
  <c r="W1168" i="2"/>
  <c r="AG1168" i="2" s="1"/>
  <c r="AQ1168" i="2" s="1"/>
  <c r="R1168" i="2"/>
  <c r="AB1168" i="2" s="1"/>
  <c r="AL1168" i="2" s="1"/>
  <c r="Q1168" i="2"/>
  <c r="AA1168" i="2" s="1"/>
  <c r="AK1168" i="2" s="1"/>
  <c r="I1168" i="2"/>
  <c r="N1168" i="2" s="1"/>
  <c r="W1178" i="2"/>
  <c r="AG1178" i="2" s="1"/>
  <c r="AQ1178" i="2" s="1"/>
  <c r="R1178" i="2"/>
  <c r="AB1178" i="2" s="1"/>
  <c r="AL1178" i="2" s="1"/>
  <c r="Q1178" i="2"/>
  <c r="I1178" i="2"/>
  <c r="O1178" i="2" s="1"/>
  <c r="P1178" i="2" s="1"/>
  <c r="W1177" i="2"/>
  <c r="AG1177" i="2" s="1"/>
  <c r="AQ1177" i="2" s="1"/>
  <c r="R1177" i="2"/>
  <c r="AB1177" i="2" s="1"/>
  <c r="AL1177" i="2" s="1"/>
  <c r="Q1177" i="2"/>
  <c r="AA1177" i="2" s="1"/>
  <c r="I1177" i="2"/>
  <c r="O1177" i="2" s="1"/>
  <c r="P1177" i="2" s="1"/>
  <c r="W1176" i="2"/>
  <c r="AG1176" i="2" s="1"/>
  <c r="AQ1176" i="2" s="1"/>
  <c r="R1176" i="2"/>
  <c r="Q1176" i="2"/>
  <c r="AA1176" i="2" s="1"/>
  <c r="AK1176" i="2" s="1"/>
  <c r="I1176" i="2"/>
  <c r="N1176" i="2" s="1"/>
  <c r="W1175" i="2"/>
  <c r="AG1175" i="2" s="1"/>
  <c r="AQ1175" i="2" s="1"/>
  <c r="R1175" i="2"/>
  <c r="AB1175" i="2" s="1"/>
  <c r="AL1175" i="2" s="1"/>
  <c r="Q1175" i="2"/>
  <c r="AA1175" i="2" s="1"/>
  <c r="AK1175" i="2" s="1"/>
  <c r="I1175" i="2"/>
  <c r="O1175" i="2" s="1"/>
  <c r="P1175" i="2" s="1"/>
  <c r="W1143" i="2"/>
  <c r="AG1143" i="2" s="1"/>
  <c r="AQ1143" i="2" s="1"/>
  <c r="R1143" i="2"/>
  <c r="AB1143" i="2" s="1"/>
  <c r="AL1143" i="2" s="1"/>
  <c r="Q1143" i="2"/>
  <c r="I1143" i="2"/>
  <c r="O1143" i="2" s="1"/>
  <c r="P1143" i="2" s="1"/>
  <c r="W1137" i="2"/>
  <c r="AG1137" i="2" s="1"/>
  <c r="AQ1137" i="2" s="1"/>
  <c r="R1137" i="2"/>
  <c r="AB1137" i="2" s="1"/>
  <c r="AL1137" i="2" s="1"/>
  <c r="Q1137" i="2"/>
  <c r="I1137" i="2"/>
  <c r="W1124" i="2"/>
  <c r="AG1124" i="2" s="1"/>
  <c r="AQ1124" i="2" s="1"/>
  <c r="R1124" i="2"/>
  <c r="AB1124" i="2" s="1"/>
  <c r="AL1124" i="2" s="1"/>
  <c r="Q1124" i="2"/>
  <c r="AA1124" i="2" s="1"/>
  <c r="I1124" i="2"/>
  <c r="O1124" i="2" s="1"/>
  <c r="P1124" i="2" s="1"/>
  <c r="W1145" i="2"/>
  <c r="R1145" i="2"/>
  <c r="AB1145" i="2" s="1"/>
  <c r="AL1145" i="2" s="1"/>
  <c r="Q1145" i="2"/>
  <c r="AA1145" i="2" s="1"/>
  <c r="AK1145" i="2" s="1"/>
  <c r="I1145" i="2"/>
  <c r="O1145" i="2" s="1"/>
  <c r="P1145" i="2" s="1"/>
  <c r="W1129" i="2"/>
  <c r="AG1129" i="2" s="1"/>
  <c r="AQ1129" i="2" s="1"/>
  <c r="R1129" i="2"/>
  <c r="Q1129" i="2"/>
  <c r="AA1129" i="2" s="1"/>
  <c r="AK1129" i="2" s="1"/>
  <c r="I1129" i="2"/>
  <c r="O1129" i="2" s="1"/>
  <c r="P1129" i="2" s="1"/>
  <c r="W1128" i="2"/>
  <c r="AG1128" i="2" s="1"/>
  <c r="AQ1128" i="2" s="1"/>
  <c r="R1128" i="2"/>
  <c r="AB1128" i="2" s="1"/>
  <c r="AL1128" i="2" s="1"/>
  <c r="Q1128" i="2"/>
  <c r="AA1128" i="2" s="1"/>
  <c r="AK1128" i="2" s="1"/>
  <c r="I1128" i="2"/>
  <c r="O1128" i="2" s="1"/>
  <c r="P1128" i="2" s="1"/>
  <c r="W1119" i="2"/>
  <c r="AG1119" i="2" s="1"/>
  <c r="AQ1119" i="2" s="1"/>
  <c r="R1119" i="2"/>
  <c r="AB1119" i="2" s="1"/>
  <c r="AL1119" i="2" s="1"/>
  <c r="Q1119" i="2"/>
  <c r="AA1119" i="2" s="1"/>
  <c r="AK1119" i="2" s="1"/>
  <c r="I1119" i="2"/>
  <c r="N1119" i="2" s="1"/>
  <c r="W1125" i="2"/>
  <c r="AG1125" i="2" s="1"/>
  <c r="R1125" i="2"/>
  <c r="AB1125" i="2" s="1"/>
  <c r="AL1125" i="2" s="1"/>
  <c r="Q1125" i="2"/>
  <c r="AA1125" i="2" s="1"/>
  <c r="AK1125" i="2" s="1"/>
  <c r="I1125" i="2"/>
  <c r="W1140" i="2"/>
  <c r="AG1140" i="2" s="1"/>
  <c r="AQ1140" i="2" s="1"/>
  <c r="R1140" i="2"/>
  <c r="AB1140" i="2" s="1"/>
  <c r="AL1140" i="2" s="1"/>
  <c r="Q1140" i="2"/>
  <c r="AA1140" i="2" s="1"/>
  <c r="I1140" i="2"/>
  <c r="O1140" i="2" s="1"/>
  <c r="P1140" i="2" s="1"/>
  <c r="W1139" i="2"/>
  <c r="R1139" i="2"/>
  <c r="AB1139" i="2" s="1"/>
  <c r="AL1139" i="2" s="1"/>
  <c r="I1139" i="2"/>
  <c r="O1139" i="2" s="1"/>
  <c r="P1139" i="2" s="1"/>
  <c r="W1138" i="2"/>
  <c r="AG1138" i="2" s="1"/>
  <c r="AQ1138" i="2" s="1"/>
  <c r="R1138" i="2"/>
  <c r="AB1138" i="2" s="1"/>
  <c r="AL1138" i="2" s="1"/>
  <c r="Q1138" i="2"/>
  <c r="AA1138" i="2" s="1"/>
  <c r="I1138" i="2"/>
  <c r="O1138" i="2" s="1"/>
  <c r="P1138" i="2" s="1"/>
  <c r="W1135" i="2"/>
  <c r="AG1135" i="2" s="1"/>
  <c r="AQ1135" i="2" s="1"/>
  <c r="R1135" i="2"/>
  <c r="AB1135" i="2" s="1"/>
  <c r="AL1135" i="2" s="1"/>
  <c r="Q1135" i="2"/>
  <c r="I1135" i="2"/>
  <c r="N1135" i="2" s="1"/>
  <c r="W1134" i="2"/>
  <c r="AG1134" i="2" s="1"/>
  <c r="AQ1134" i="2" s="1"/>
  <c r="R1134" i="2"/>
  <c r="AB1134" i="2" s="1"/>
  <c r="AL1134" i="2" s="1"/>
  <c r="Q1134" i="2"/>
  <c r="I1134" i="2"/>
  <c r="N1134" i="2" s="1"/>
  <c r="W1133" i="2"/>
  <c r="AG1133" i="2" s="1"/>
  <c r="AQ1133" i="2" s="1"/>
  <c r="R1133" i="2"/>
  <c r="AB1133" i="2" s="1"/>
  <c r="AL1133" i="2" s="1"/>
  <c r="Q1133" i="2"/>
  <c r="AA1133" i="2" s="1"/>
  <c r="I1133" i="2"/>
  <c r="N1133" i="2" s="1"/>
  <c r="W1132" i="2"/>
  <c r="AG1132" i="2" s="1"/>
  <c r="AQ1132" i="2" s="1"/>
  <c r="R1132" i="2"/>
  <c r="AB1132" i="2" s="1"/>
  <c r="AL1132" i="2" s="1"/>
  <c r="Q1132" i="2"/>
  <c r="I1132" i="2"/>
  <c r="N1132" i="2" s="1"/>
  <c r="W1131" i="2"/>
  <c r="AG1131" i="2" s="1"/>
  <c r="AQ1131" i="2" s="1"/>
  <c r="R1131" i="2"/>
  <c r="Q1131" i="2"/>
  <c r="AA1131" i="2" s="1"/>
  <c r="AK1131" i="2" s="1"/>
  <c r="I1131" i="2"/>
  <c r="W1130" i="2"/>
  <c r="AG1130" i="2" s="1"/>
  <c r="AQ1130" i="2" s="1"/>
  <c r="R1130" i="2"/>
  <c r="AB1130" i="2" s="1"/>
  <c r="AL1130" i="2" s="1"/>
  <c r="Q1130" i="2"/>
  <c r="AA1130" i="2" s="1"/>
  <c r="I1130" i="2"/>
  <c r="W1126" i="2"/>
  <c r="AG1126" i="2" s="1"/>
  <c r="AQ1126" i="2" s="1"/>
  <c r="R1126" i="2"/>
  <c r="AB1126" i="2" s="1"/>
  <c r="AL1126" i="2" s="1"/>
  <c r="Q1126" i="2"/>
  <c r="AA1126" i="2" s="1"/>
  <c r="I1126" i="2"/>
  <c r="O1126" i="2" s="1"/>
  <c r="P1126" i="2" s="1"/>
  <c r="W1123" i="2"/>
  <c r="AG1123" i="2" s="1"/>
  <c r="AQ1123" i="2" s="1"/>
  <c r="R1123" i="2"/>
  <c r="AB1123" i="2" s="1"/>
  <c r="AL1123" i="2" s="1"/>
  <c r="Q1123" i="2"/>
  <c r="AA1123" i="2" s="1"/>
  <c r="I1123" i="2"/>
  <c r="O1123" i="2" s="1"/>
  <c r="P1123" i="2" s="1"/>
  <c r="W1122" i="2"/>
  <c r="AG1122" i="2" s="1"/>
  <c r="AQ1122" i="2" s="1"/>
  <c r="R1122" i="2"/>
  <c r="AB1122" i="2" s="1"/>
  <c r="AL1122" i="2" s="1"/>
  <c r="Q1122" i="2"/>
  <c r="I1122" i="2"/>
  <c r="N1122" i="2" s="1"/>
  <c r="W1127" i="2"/>
  <c r="AG1127" i="2" s="1"/>
  <c r="AQ1127" i="2" s="1"/>
  <c r="R1127" i="2"/>
  <c r="AB1127" i="2" s="1"/>
  <c r="AL1127" i="2" s="1"/>
  <c r="Q1127" i="2"/>
  <c r="I1127" i="2"/>
  <c r="O1127" i="2" s="1"/>
  <c r="P1127" i="2" s="1"/>
  <c r="W1118" i="2"/>
  <c r="AG1118" i="2" s="1"/>
  <c r="AQ1118" i="2" s="1"/>
  <c r="R1118" i="2"/>
  <c r="AB1118" i="2" s="1"/>
  <c r="AL1118" i="2" s="1"/>
  <c r="Q1118" i="2"/>
  <c r="AA1118" i="2" s="1"/>
  <c r="AK1118" i="2" s="1"/>
  <c r="I1118" i="2"/>
  <c r="N1118" i="2" s="1"/>
  <c r="W1117" i="2"/>
  <c r="AG1117" i="2" s="1"/>
  <c r="AQ1117" i="2" s="1"/>
  <c r="R1117" i="2"/>
  <c r="AB1117" i="2" s="1"/>
  <c r="AL1117" i="2" s="1"/>
  <c r="Q1117" i="2"/>
  <c r="AA1117" i="2" s="1"/>
  <c r="I1117" i="2"/>
  <c r="N1117" i="2" s="1"/>
  <c r="W1121" i="2"/>
  <c r="AG1121" i="2" s="1"/>
  <c r="AQ1121" i="2" s="1"/>
  <c r="R1121" i="2"/>
  <c r="AB1121" i="2" s="1"/>
  <c r="AL1121" i="2" s="1"/>
  <c r="Q1121" i="2"/>
  <c r="AA1121" i="2" s="1"/>
  <c r="AK1121" i="2" s="1"/>
  <c r="I1121" i="2"/>
  <c r="N1121" i="2" s="1"/>
  <c r="W1115" i="2"/>
  <c r="AG1115" i="2" s="1"/>
  <c r="AQ1115" i="2" s="1"/>
  <c r="R1115" i="2"/>
  <c r="AB1115" i="2" s="1"/>
  <c r="AL1115" i="2" s="1"/>
  <c r="Q1115" i="2"/>
  <c r="AA1115" i="2" s="1"/>
  <c r="I1115" i="2"/>
  <c r="W1144" i="2"/>
  <c r="AG1144" i="2" s="1"/>
  <c r="AQ1144" i="2" s="1"/>
  <c r="R1144" i="2"/>
  <c r="AB1144" i="2" s="1"/>
  <c r="AL1144" i="2" s="1"/>
  <c r="Q1144" i="2"/>
  <c r="AA1144" i="2" s="1"/>
  <c r="I1144" i="2"/>
  <c r="O1144" i="2" s="1"/>
  <c r="P1144" i="2" s="1"/>
  <c r="W1120" i="2"/>
  <c r="AG1120" i="2" s="1"/>
  <c r="AQ1120" i="2" s="1"/>
  <c r="R1120" i="2"/>
  <c r="AB1120" i="2" s="1"/>
  <c r="AL1120" i="2" s="1"/>
  <c r="Q1120" i="2"/>
  <c r="I1120" i="2"/>
  <c r="N1120" i="2" s="1"/>
  <c r="W1136" i="2"/>
  <c r="AG1136" i="2" s="1"/>
  <c r="R1136" i="2"/>
  <c r="AB1136" i="2" s="1"/>
  <c r="AL1136" i="2" s="1"/>
  <c r="Q1136" i="2"/>
  <c r="AA1136" i="2" s="1"/>
  <c r="AK1136" i="2" s="1"/>
  <c r="I1136" i="2"/>
  <c r="W1114" i="2"/>
  <c r="AG1114" i="2" s="1"/>
  <c r="AQ1114" i="2" s="1"/>
  <c r="R1114" i="2"/>
  <c r="AB1114" i="2" s="1"/>
  <c r="AL1114" i="2" s="1"/>
  <c r="Q1114" i="2"/>
  <c r="AA1114" i="2" s="1"/>
  <c r="AK1114" i="2" s="1"/>
  <c r="I1114" i="2"/>
  <c r="N1114" i="2" s="1"/>
  <c r="W1116" i="2"/>
  <c r="AG1116" i="2" s="1"/>
  <c r="R1116" i="2"/>
  <c r="AB1116" i="2" s="1"/>
  <c r="AL1116" i="2" s="1"/>
  <c r="Q1116" i="2"/>
  <c r="AA1116" i="2" s="1"/>
  <c r="AK1116" i="2" s="1"/>
  <c r="I1116" i="2"/>
  <c r="O1116" i="2" s="1"/>
  <c r="P1116" i="2" s="1"/>
  <c r="W1112" i="2"/>
  <c r="AG1112" i="2" s="1"/>
  <c r="AQ1112" i="2" s="1"/>
  <c r="R1112" i="2"/>
  <c r="AB1112" i="2" s="1"/>
  <c r="AL1112" i="2" s="1"/>
  <c r="Q1112" i="2"/>
  <c r="AA1112" i="2" s="1"/>
  <c r="I1112" i="2"/>
  <c r="O1112" i="2" s="1"/>
  <c r="P1112" i="2" s="1"/>
  <c r="W1113" i="2"/>
  <c r="AG1113" i="2" s="1"/>
  <c r="AQ1113" i="2" s="1"/>
  <c r="R1113" i="2"/>
  <c r="AB1113" i="2" s="1"/>
  <c r="AL1113" i="2" s="1"/>
  <c r="Q1113" i="2"/>
  <c r="I1113" i="2"/>
  <c r="O1113" i="2" s="1"/>
  <c r="P1113" i="2" s="1"/>
  <c r="W1109" i="2"/>
  <c r="AG1109" i="2" s="1"/>
  <c r="AQ1109" i="2" s="1"/>
  <c r="R1109" i="2"/>
  <c r="AB1109" i="2" s="1"/>
  <c r="AL1109" i="2" s="1"/>
  <c r="Q1109" i="2"/>
  <c r="I1109" i="2"/>
  <c r="W1107" i="2"/>
  <c r="AG1107" i="2" s="1"/>
  <c r="AQ1107" i="2" s="1"/>
  <c r="R1107" i="2"/>
  <c r="AB1107" i="2" s="1"/>
  <c r="AL1107" i="2" s="1"/>
  <c r="Q1107" i="2"/>
  <c r="AA1107" i="2" s="1"/>
  <c r="I1107" i="2"/>
  <c r="O1107" i="2" s="1"/>
  <c r="P1107" i="2" s="1"/>
  <c r="W1101" i="2"/>
  <c r="AG1101" i="2" s="1"/>
  <c r="AQ1101" i="2" s="1"/>
  <c r="R1101" i="2"/>
  <c r="AB1101" i="2" s="1"/>
  <c r="AL1101" i="2" s="1"/>
  <c r="Q1101" i="2"/>
  <c r="I1101" i="2"/>
  <c r="N1101" i="2" s="1"/>
  <c r="W1097" i="2"/>
  <c r="AG1097" i="2" s="1"/>
  <c r="AQ1097" i="2" s="1"/>
  <c r="R1097" i="2"/>
  <c r="AB1097" i="2" s="1"/>
  <c r="AL1097" i="2" s="1"/>
  <c r="Q1097" i="2"/>
  <c r="AA1097" i="2" s="1"/>
  <c r="I1097" i="2"/>
  <c r="W1104" i="2"/>
  <c r="AG1104" i="2" s="1"/>
  <c r="AQ1104" i="2" s="1"/>
  <c r="R1104" i="2"/>
  <c r="AB1104" i="2" s="1"/>
  <c r="AL1104" i="2" s="1"/>
  <c r="Q1104" i="2"/>
  <c r="AA1104" i="2" s="1"/>
  <c r="AK1104" i="2" s="1"/>
  <c r="I1104" i="2"/>
  <c r="N1104" i="2" s="1"/>
  <c r="W1103" i="2"/>
  <c r="AG1103" i="2" s="1"/>
  <c r="AQ1103" i="2" s="1"/>
  <c r="R1103" i="2"/>
  <c r="AB1103" i="2" s="1"/>
  <c r="AL1103" i="2" s="1"/>
  <c r="Q1103" i="2"/>
  <c r="AA1103" i="2" s="1"/>
  <c r="I1103" i="2"/>
  <c r="O1103" i="2" s="1"/>
  <c r="P1103" i="2" s="1"/>
  <c r="W1094" i="2"/>
  <c r="AG1094" i="2" s="1"/>
  <c r="AQ1094" i="2" s="1"/>
  <c r="R1094" i="2"/>
  <c r="AB1094" i="2" s="1"/>
  <c r="AL1094" i="2" s="1"/>
  <c r="Q1094" i="2"/>
  <c r="AA1094" i="2" s="1"/>
  <c r="I1094" i="2"/>
  <c r="N1094" i="2" s="1"/>
  <c r="W1093" i="2"/>
  <c r="AG1093" i="2" s="1"/>
  <c r="AQ1093" i="2" s="1"/>
  <c r="R1093" i="2"/>
  <c r="AB1093" i="2" s="1"/>
  <c r="AL1093" i="2" s="1"/>
  <c r="Q1093" i="2"/>
  <c r="AA1093" i="2" s="1"/>
  <c r="AK1093" i="2" s="1"/>
  <c r="I1093" i="2"/>
  <c r="N1093" i="2" s="1"/>
  <c r="W1091" i="2"/>
  <c r="AG1091" i="2" s="1"/>
  <c r="AQ1091" i="2" s="1"/>
  <c r="R1091" i="2"/>
  <c r="AB1091" i="2" s="1"/>
  <c r="AL1091" i="2" s="1"/>
  <c r="Q1091" i="2"/>
  <c r="AA1091" i="2" s="1"/>
  <c r="I1091" i="2"/>
  <c r="O1091" i="2" s="1"/>
  <c r="P1091" i="2" s="1"/>
  <c r="W1085" i="2"/>
  <c r="AG1085" i="2" s="1"/>
  <c r="AQ1085" i="2" s="1"/>
  <c r="R1085" i="2"/>
  <c r="AB1085" i="2" s="1"/>
  <c r="AL1085" i="2" s="1"/>
  <c r="Q1085" i="2"/>
  <c r="I1085" i="2"/>
  <c r="N1085" i="2" s="1"/>
  <c r="W1108" i="2"/>
  <c r="AG1108" i="2" s="1"/>
  <c r="AQ1108" i="2" s="1"/>
  <c r="R1108" i="2"/>
  <c r="AB1108" i="2" s="1"/>
  <c r="AL1108" i="2" s="1"/>
  <c r="Q1108" i="2"/>
  <c r="I1108" i="2"/>
  <c r="O1108" i="2" s="1"/>
  <c r="P1108" i="2" s="1"/>
  <c r="W1102" i="2"/>
  <c r="AG1102" i="2" s="1"/>
  <c r="AQ1102" i="2" s="1"/>
  <c r="R1102" i="2"/>
  <c r="AB1102" i="2" s="1"/>
  <c r="AL1102" i="2" s="1"/>
  <c r="Q1102" i="2"/>
  <c r="I1102" i="2"/>
  <c r="N1102" i="2" s="1"/>
  <c r="W1106" i="2"/>
  <c r="R1106" i="2"/>
  <c r="AB1106" i="2" s="1"/>
  <c r="AL1106" i="2" s="1"/>
  <c r="Q1106" i="2"/>
  <c r="AA1106" i="2" s="1"/>
  <c r="AK1106" i="2" s="1"/>
  <c r="I1106" i="2"/>
  <c r="O1106" i="2" s="1"/>
  <c r="P1106" i="2" s="1"/>
  <c r="W1105" i="2"/>
  <c r="AG1105" i="2" s="1"/>
  <c r="AQ1105" i="2" s="1"/>
  <c r="R1105" i="2"/>
  <c r="AB1105" i="2" s="1"/>
  <c r="AL1105" i="2" s="1"/>
  <c r="Q1105" i="2"/>
  <c r="AA1105" i="2" s="1"/>
  <c r="I1105" i="2"/>
  <c r="W1096" i="2"/>
  <c r="AG1096" i="2" s="1"/>
  <c r="AQ1096" i="2" s="1"/>
  <c r="R1096" i="2"/>
  <c r="Q1096" i="2"/>
  <c r="AA1096" i="2" s="1"/>
  <c r="AK1096" i="2" s="1"/>
  <c r="I1096" i="2"/>
  <c r="O1096" i="2" s="1"/>
  <c r="P1096" i="2" s="1"/>
  <c r="W1095" i="2"/>
  <c r="AG1095" i="2" s="1"/>
  <c r="AQ1095" i="2" s="1"/>
  <c r="R1095" i="2"/>
  <c r="AB1095" i="2" s="1"/>
  <c r="AL1095" i="2" s="1"/>
  <c r="Q1095" i="2"/>
  <c r="AA1095" i="2" s="1"/>
  <c r="I1095" i="2"/>
  <c r="W1089" i="2"/>
  <c r="AG1089" i="2" s="1"/>
  <c r="AQ1089" i="2" s="1"/>
  <c r="R1089" i="2"/>
  <c r="AB1089" i="2" s="1"/>
  <c r="AL1089" i="2" s="1"/>
  <c r="Q1089" i="2"/>
  <c r="AA1089" i="2" s="1"/>
  <c r="I1089" i="2"/>
  <c r="O1089" i="2" s="1"/>
  <c r="P1089" i="2" s="1"/>
  <c r="W1088" i="2"/>
  <c r="AG1088" i="2" s="1"/>
  <c r="AQ1088" i="2" s="1"/>
  <c r="R1088" i="2"/>
  <c r="AB1088" i="2" s="1"/>
  <c r="AL1088" i="2" s="1"/>
  <c r="Q1088" i="2"/>
  <c r="I1088" i="2"/>
  <c r="W1099" i="2"/>
  <c r="AG1099" i="2" s="1"/>
  <c r="AQ1099" i="2" s="1"/>
  <c r="R1099" i="2"/>
  <c r="Q1099" i="2"/>
  <c r="AA1099" i="2" s="1"/>
  <c r="AK1099" i="2" s="1"/>
  <c r="I1099" i="2"/>
  <c r="O1099" i="2" s="1"/>
  <c r="P1099" i="2" s="1"/>
  <c r="W1098" i="2"/>
  <c r="AG1098" i="2" s="1"/>
  <c r="AQ1098" i="2" s="1"/>
  <c r="AB1098" i="2"/>
  <c r="AL1098" i="2" s="1"/>
  <c r="Q1098" i="2"/>
  <c r="AA1098" i="2" s="1"/>
  <c r="I1098" i="2"/>
  <c r="W1087" i="2"/>
  <c r="AG1087" i="2" s="1"/>
  <c r="AQ1087" i="2" s="1"/>
  <c r="R1087" i="2"/>
  <c r="AB1087" i="2" s="1"/>
  <c r="AL1087" i="2" s="1"/>
  <c r="Q1087" i="2"/>
  <c r="I1087" i="2"/>
  <c r="N1087" i="2" s="1"/>
  <c r="W1086" i="2"/>
  <c r="R1086" i="2"/>
  <c r="AB1086" i="2" s="1"/>
  <c r="AL1086" i="2" s="1"/>
  <c r="Q1086" i="2"/>
  <c r="AA1086" i="2" s="1"/>
  <c r="I1086" i="2"/>
  <c r="O1086" i="2" s="1"/>
  <c r="P1086" i="2" s="1"/>
  <c r="W1084" i="2"/>
  <c r="AG1084" i="2" s="1"/>
  <c r="AQ1084" i="2" s="1"/>
  <c r="R1084" i="2"/>
  <c r="AB1084" i="2" s="1"/>
  <c r="AL1084" i="2" s="1"/>
  <c r="Q1084" i="2"/>
  <c r="I1084" i="2"/>
  <c r="N1084" i="2" s="1"/>
  <c r="W1083" i="2"/>
  <c r="AG1083" i="2" s="1"/>
  <c r="AQ1083" i="2" s="1"/>
  <c r="R1083" i="2"/>
  <c r="AB1083" i="2" s="1"/>
  <c r="AL1083" i="2" s="1"/>
  <c r="Q1083" i="2"/>
  <c r="I1083" i="2"/>
  <c r="N1083" i="2" s="1"/>
  <c r="W1079" i="2"/>
  <c r="AG1079" i="2" s="1"/>
  <c r="AQ1079" i="2" s="1"/>
  <c r="R1079" i="2"/>
  <c r="Q1079" i="2"/>
  <c r="AA1079" i="2" s="1"/>
  <c r="AK1079" i="2" s="1"/>
  <c r="I1079" i="2"/>
  <c r="O1079" i="2" s="1"/>
  <c r="P1079" i="2" s="1"/>
  <c r="W1078" i="2"/>
  <c r="AG1078" i="2" s="1"/>
  <c r="AQ1078" i="2" s="1"/>
  <c r="R1078" i="2"/>
  <c r="AB1078" i="2" s="1"/>
  <c r="AL1078" i="2" s="1"/>
  <c r="Q1078" i="2"/>
  <c r="AA1078" i="2" s="1"/>
  <c r="AK1078" i="2" s="1"/>
  <c r="I1078" i="2"/>
  <c r="N1078" i="2" s="1"/>
  <c r="W1081" i="2"/>
  <c r="AG1081" i="2" s="1"/>
  <c r="AQ1081" i="2" s="1"/>
  <c r="R1081" i="2"/>
  <c r="AB1081" i="2" s="1"/>
  <c r="AL1081" i="2" s="1"/>
  <c r="Q1081" i="2"/>
  <c r="I1081" i="2"/>
  <c r="W1080" i="2"/>
  <c r="AG1080" i="2" s="1"/>
  <c r="AQ1080" i="2" s="1"/>
  <c r="AB1080" i="2"/>
  <c r="AL1080" i="2" s="1"/>
  <c r="Q1080" i="2"/>
  <c r="I1080" i="2"/>
  <c r="O1080" i="2" s="1"/>
  <c r="P1080" i="2" s="1"/>
  <c r="W1167" i="2"/>
  <c r="AG1167" i="2" s="1"/>
  <c r="R1167" i="2"/>
  <c r="AB1167" i="2" s="1"/>
  <c r="AL1167" i="2" s="1"/>
  <c r="Q1167" i="2"/>
  <c r="AA1167" i="2" s="1"/>
  <c r="AK1167" i="2" s="1"/>
  <c r="I1167" i="2"/>
  <c r="W1165" i="2"/>
  <c r="AG1165" i="2" s="1"/>
  <c r="AQ1165" i="2" s="1"/>
  <c r="Q1165" i="2"/>
  <c r="AA1165" i="2" s="1"/>
  <c r="I1165" i="2"/>
  <c r="N1165" i="2" s="1"/>
  <c r="W1163" i="2"/>
  <c r="AG1163" i="2" s="1"/>
  <c r="AQ1163" i="2" s="1"/>
  <c r="R1163" i="2"/>
  <c r="AB1163" i="2" s="1"/>
  <c r="AL1163" i="2" s="1"/>
  <c r="Q1163" i="2"/>
  <c r="AA1163" i="2" s="1"/>
  <c r="AK1163" i="2" s="1"/>
  <c r="I1163" i="2"/>
  <c r="W1161" i="2"/>
  <c r="AG1161" i="2" s="1"/>
  <c r="AQ1161" i="2" s="1"/>
  <c r="R1161" i="2"/>
  <c r="AB1161" i="2" s="1"/>
  <c r="AL1161" i="2" s="1"/>
  <c r="Q1161" i="2"/>
  <c r="AA1161" i="2" s="1"/>
  <c r="I1161" i="2"/>
  <c r="W1160" i="2"/>
  <c r="AG1160" i="2" s="1"/>
  <c r="AQ1160" i="2" s="1"/>
  <c r="R1160" i="2"/>
  <c r="AB1160" i="2" s="1"/>
  <c r="AL1160" i="2" s="1"/>
  <c r="Q1160" i="2"/>
  <c r="I1160" i="2"/>
  <c r="W1162" i="2"/>
  <c r="AG1162" i="2" s="1"/>
  <c r="AQ1162" i="2" s="1"/>
  <c r="R1162" i="2"/>
  <c r="AB1162" i="2" s="1"/>
  <c r="AL1162" i="2" s="1"/>
  <c r="Q1162" i="2"/>
  <c r="AA1162" i="2" s="1"/>
  <c r="I1162" i="2"/>
  <c r="W1166" i="2"/>
  <c r="AG1166" i="2" s="1"/>
  <c r="AQ1166" i="2" s="1"/>
  <c r="R1166" i="2"/>
  <c r="AB1166" i="2" s="1"/>
  <c r="AL1166" i="2" s="1"/>
  <c r="Q1166" i="2"/>
  <c r="I1166" i="2"/>
  <c r="W1153" i="2"/>
  <c r="AG1153" i="2" s="1"/>
  <c r="AQ1153" i="2" s="1"/>
  <c r="R1153" i="2"/>
  <c r="AB1153" i="2" s="1"/>
  <c r="AL1153" i="2" s="1"/>
  <c r="Q1153" i="2"/>
  <c r="I1153" i="2"/>
  <c r="N1153" i="2" s="1"/>
  <c r="W1157" i="2"/>
  <c r="AG1157" i="2" s="1"/>
  <c r="AQ1157" i="2" s="1"/>
  <c r="R1157" i="2"/>
  <c r="AB1157" i="2" s="1"/>
  <c r="AL1157" i="2" s="1"/>
  <c r="Q1157" i="2"/>
  <c r="AA1157" i="2" s="1"/>
  <c r="I1157" i="2"/>
  <c r="O1157" i="2" s="1"/>
  <c r="P1157" i="2" s="1"/>
  <c r="W1156" i="2"/>
  <c r="R1156" i="2"/>
  <c r="AB1156" i="2" s="1"/>
  <c r="AL1156" i="2" s="1"/>
  <c r="Q1156" i="2"/>
  <c r="AA1156" i="2" s="1"/>
  <c r="I1156" i="2"/>
  <c r="O1156" i="2" s="1"/>
  <c r="P1156" i="2" s="1"/>
  <c r="W1152" i="2"/>
  <c r="AG1152" i="2" s="1"/>
  <c r="AQ1152" i="2" s="1"/>
  <c r="R1152" i="2"/>
  <c r="AB1152" i="2" s="1"/>
  <c r="AL1152" i="2" s="1"/>
  <c r="Q1152" i="2"/>
  <c r="AA1152" i="2" s="1"/>
  <c r="I1152" i="2"/>
  <c r="O1152" i="2" s="1"/>
  <c r="P1152" i="2" s="1"/>
  <c r="W1154" i="2"/>
  <c r="AG1154" i="2" s="1"/>
  <c r="AQ1154" i="2" s="1"/>
  <c r="R1154" i="2"/>
  <c r="AB1154" i="2" s="1"/>
  <c r="AL1154" i="2" s="1"/>
  <c r="Q1154" i="2"/>
  <c r="I1154" i="2"/>
  <c r="O1154" i="2" s="1"/>
  <c r="P1154" i="2" s="1"/>
  <c r="W1158" i="2"/>
  <c r="AG1158" i="2" s="1"/>
  <c r="AQ1158" i="2" s="1"/>
  <c r="R1158" i="2"/>
  <c r="AB1158" i="2" s="1"/>
  <c r="AL1158" i="2" s="1"/>
  <c r="Q1158" i="2"/>
  <c r="AA1158" i="2" s="1"/>
  <c r="I1158" i="2"/>
  <c r="O1158" i="2" s="1"/>
  <c r="P1158" i="2" s="1"/>
  <c r="W1159" i="2"/>
  <c r="AG1159" i="2" s="1"/>
  <c r="AQ1159" i="2" s="1"/>
  <c r="R1159" i="2"/>
  <c r="Q1159" i="2"/>
  <c r="AA1159" i="2" s="1"/>
  <c r="AK1159" i="2" s="1"/>
  <c r="I1159" i="2"/>
  <c r="N1159" i="2" s="1"/>
  <c r="W1150" i="2"/>
  <c r="AG1150" i="2" s="1"/>
  <c r="AQ1150" i="2" s="1"/>
  <c r="R1150" i="2"/>
  <c r="AB1150" i="2" s="1"/>
  <c r="AL1150" i="2" s="1"/>
  <c r="Q1150" i="2"/>
  <c r="AA1150" i="2" s="1"/>
  <c r="I1150" i="2"/>
  <c r="W1155" i="2"/>
  <c r="AG1155" i="2" s="1"/>
  <c r="AQ1155" i="2" s="1"/>
  <c r="R1155" i="2"/>
  <c r="AB1155" i="2" s="1"/>
  <c r="AL1155" i="2" s="1"/>
  <c r="Q1155" i="2"/>
  <c r="AA1155" i="2" s="1"/>
  <c r="I1155" i="2"/>
  <c r="O1155" i="2" s="1"/>
  <c r="P1155" i="2" s="1"/>
  <c r="W1151" i="2"/>
  <c r="AG1151" i="2" s="1"/>
  <c r="AQ1151" i="2" s="1"/>
  <c r="R1151" i="2"/>
  <c r="AB1151" i="2" s="1"/>
  <c r="AL1151" i="2" s="1"/>
  <c r="Q1151" i="2"/>
  <c r="I1151" i="2"/>
  <c r="O1151" i="2" s="1"/>
  <c r="P1151" i="2" s="1"/>
  <c r="W1149" i="2"/>
  <c r="AG1149" i="2" s="1"/>
  <c r="AQ1149" i="2" s="1"/>
  <c r="R1149" i="2"/>
  <c r="AB1149" i="2" s="1"/>
  <c r="AL1149" i="2" s="1"/>
  <c r="Q1149" i="2"/>
  <c r="I1149" i="2"/>
  <c r="O1149" i="2" s="1"/>
  <c r="P1149" i="2" s="1"/>
  <c r="W1148" i="2"/>
  <c r="AG1148" i="2" s="1"/>
  <c r="AQ1148" i="2" s="1"/>
  <c r="R1148" i="2"/>
  <c r="AB1148" i="2" s="1"/>
  <c r="AL1148" i="2" s="1"/>
  <c r="Q1148" i="2"/>
  <c r="AA1148" i="2" s="1"/>
  <c r="I1148" i="2"/>
  <c r="O1148" i="2" s="1"/>
  <c r="P1148" i="2" s="1"/>
  <c r="W1147" i="2"/>
  <c r="R1147" i="2"/>
  <c r="AB1147" i="2" s="1"/>
  <c r="AL1147" i="2" s="1"/>
  <c r="Q1147" i="2"/>
  <c r="AA1147" i="2" s="1"/>
  <c r="I1147" i="2"/>
  <c r="O1147" i="2" s="1"/>
  <c r="P1147" i="2" s="1"/>
  <c r="W1076" i="2"/>
  <c r="AG1076" i="2" s="1"/>
  <c r="AQ1076" i="2" s="1"/>
  <c r="R1076" i="2"/>
  <c r="Q1076" i="2"/>
  <c r="AA1076" i="2" s="1"/>
  <c r="AK1076" i="2" s="1"/>
  <c r="I1076" i="2"/>
  <c r="O1076" i="2" s="1"/>
  <c r="P1076" i="2" s="1"/>
  <c r="W1075" i="2"/>
  <c r="AG1075" i="2" s="1"/>
  <c r="AQ1075" i="2" s="1"/>
  <c r="R1075" i="2"/>
  <c r="AB1075" i="2" s="1"/>
  <c r="AL1075" i="2" s="1"/>
  <c r="Q1075" i="2"/>
  <c r="AA1075" i="2" s="1"/>
  <c r="I1075" i="2"/>
  <c r="W1073" i="2"/>
  <c r="AG1073" i="2" s="1"/>
  <c r="AQ1073" i="2" s="1"/>
  <c r="R1073" i="2"/>
  <c r="AB1073" i="2" s="1"/>
  <c r="AL1073" i="2" s="1"/>
  <c r="Q1073" i="2"/>
  <c r="AA1073" i="2" s="1"/>
  <c r="I1073" i="2"/>
  <c r="O1073" i="2" s="1"/>
  <c r="P1073" i="2" s="1"/>
  <c r="W1074" i="2"/>
  <c r="AG1074" i="2" s="1"/>
  <c r="AQ1074" i="2" s="1"/>
  <c r="R1074" i="2"/>
  <c r="AB1074" i="2" s="1"/>
  <c r="AL1074" i="2" s="1"/>
  <c r="Q1074" i="2"/>
  <c r="I1074" i="2"/>
  <c r="O1074" i="2" s="1"/>
  <c r="P1074" i="2" s="1"/>
  <c r="W1072" i="2"/>
  <c r="AG1072" i="2" s="1"/>
  <c r="AQ1072" i="2" s="1"/>
  <c r="R1072" i="2"/>
  <c r="AB1072" i="2" s="1"/>
  <c r="AL1072" i="2" s="1"/>
  <c r="Q1072" i="2"/>
  <c r="I1072" i="2"/>
  <c r="O1072" i="2" s="1"/>
  <c r="P1072" i="2" s="1"/>
  <c r="W1071" i="2"/>
  <c r="AG1071" i="2" s="1"/>
  <c r="AQ1071" i="2" s="1"/>
  <c r="R1071" i="2"/>
  <c r="Q1071" i="2"/>
  <c r="AA1071" i="2" s="1"/>
  <c r="AK1071" i="2" s="1"/>
  <c r="I1071" i="2"/>
  <c r="O1071" i="2" s="1"/>
  <c r="P1071" i="2" s="1"/>
  <c r="W1070" i="2"/>
  <c r="R1070" i="2"/>
  <c r="Q1070" i="2"/>
  <c r="I1070" i="2"/>
  <c r="AG1069" i="2"/>
  <c r="AI1069" i="2"/>
  <c r="AS1069" i="2" s="1"/>
  <c r="M1069" i="2"/>
  <c r="L1069" i="2"/>
  <c r="AP1065" i="2"/>
  <c r="AN1065" i="2"/>
  <c r="AF1065" i="2"/>
  <c r="AD1065" i="2"/>
  <c r="V1065" i="2"/>
  <c r="T1065" i="2"/>
  <c r="M1065" i="2"/>
  <c r="L1065" i="2"/>
  <c r="J1065" i="2"/>
  <c r="H1065" i="2"/>
  <c r="G1065" i="2"/>
  <c r="P1064" i="2"/>
  <c r="Z1064" i="2" s="1"/>
  <c r="AJ1064" i="2" s="1"/>
  <c r="AT1064" i="2" s="1"/>
  <c r="W1056" i="2"/>
  <c r="R1056" i="2"/>
  <c r="AB1056" i="2" s="1"/>
  <c r="AL1056" i="2" s="1"/>
  <c r="Q1056" i="2"/>
  <c r="AA1056" i="2" s="1"/>
  <c r="AK1056" i="2" s="1"/>
  <c r="I1056" i="2"/>
  <c r="W1053" i="2"/>
  <c r="AG1053" i="2" s="1"/>
  <c r="AQ1053" i="2" s="1"/>
  <c r="R1053" i="2"/>
  <c r="Q1053" i="2"/>
  <c r="AA1053" i="2" s="1"/>
  <c r="AK1053" i="2" s="1"/>
  <c r="I1053" i="2"/>
  <c r="O1053" i="2" s="1"/>
  <c r="P1053" i="2" s="1"/>
  <c r="W1051" i="2"/>
  <c r="AG1051" i="2" s="1"/>
  <c r="AQ1051" i="2" s="1"/>
  <c r="R1051" i="2"/>
  <c r="AB1051" i="2" s="1"/>
  <c r="AL1051" i="2" s="1"/>
  <c r="Q1051" i="2"/>
  <c r="AA1051" i="2" s="1"/>
  <c r="I1051" i="2"/>
  <c r="O1051" i="2" s="1"/>
  <c r="P1051" i="2" s="1"/>
  <c r="W1055" i="2"/>
  <c r="AG1055" i="2" s="1"/>
  <c r="AQ1055" i="2" s="1"/>
  <c r="R1055" i="2"/>
  <c r="AB1055" i="2" s="1"/>
  <c r="AL1055" i="2" s="1"/>
  <c r="Q1055" i="2"/>
  <c r="AA1055" i="2" s="1"/>
  <c r="I1055" i="2"/>
  <c r="W1059" i="2"/>
  <c r="AG1059" i="2" s="1"/>
  <c r="AQ1059" i="2" s="1"/>
  <c r="R1059" i="2"/>
  <c r="AB1059" i="2" s="1"/>
  <c r="AL1059" i="2" s="1"/>
  <c r="Q1059" i="2"/>
  <c r="I1059" i="2"/>
  <c r="O1059" i="2" s="1"/>
  <c r="P1059" i="2" s="1"/>
  <c r="W1058" i="2"/>
  <c r="AG1058" i="2" s="1"/>
  <c r="AQ1058" i="2" s="1"/>
  <c r="R1058" i="2"/>
  <c r="AB1058" i="2" s="1"/>
  <c r="AL1058" i="2" s="1"/>
  <c r="Q1058" i="2"/>
  <c r="I1058" i="2"/>
  <c r="O1058" i="2" s="1"/>
  <c r="P1058" i="2" s="1"/>
  <c r="W1057" i="2"/>
  <c r="AG1057" i="2" s="1"/>
  <c r="AQ1057" i="2" s="1"/>
  <c r="R1057" i="2"/>
  <c r="AB1057" i="2" s="1"/>
  <c r="AL1057" i="2" s="1"/>
  <c r="Q1057" i="2"/>
  <c r="I1057" i="2"/>
  <c r="O1057" i="2" s="1"/>
  <c r="P1057" i="2" s="1"/>
  <c r="W1050" i="2"/>
  <c r="AG1050" i="2" s="1"/>
  <c r="AQ1050" i="2" s="1"/>
  <c r="R1050" i="2"/>
  <c r="AB1050" i="2" s="1"/>
  <c r="AL1050" i="2" s="1"/>
  <c r="Q1050" i="2"/>
  <c r="I1050" i="2"/>
  <c r="O1050" i="2" s="1"/>
  <c r="P1050" i="2" s="1"/>
  <c r="W1054" i="2"/>
  <c r="AG1054" i="2" s="1"/>
  <c r="AQ1054" i="2" s="1"/>
  <c r="R1054" i="2"/>
  <c r="AB1054" i="2" s="1"/>
  <c r="AL1054" i="2" s="1"/>
  <c r="Q1054" i="2"/>
  <c r="I1054" i="2"/>
  <c r="O1054" i="2" s="1"/>
  <c r="P1054" i="2" s="1"/>
  <c r="W1052" i="2"/>
  <c r="AG1052" i="2" s="1"/>
  <c r="AQ1052" i="2" s="1"/>
  <c r="R1052" i="2"/>
  <c r="Q1052" i="2"/>
  <c r="AA1052" i="2" s="1"/>
  <c r="AK1052" i="2" s="1"/>
  <c r="I1052" i="2"/>
  <c r="N1052" i="2" s="1"/>
  <c r="W1063" i="2"/>
  <c r="AG1063" i="2" s="1"/>
  <c r="AQ1063" i="2" s="1"/>
  <c r="R1063" i="2"/>
  <c r="AB1063" i="2" s="1"/>
  <c r="AL1063" i="2" s="1"/>
  <c r="Q1063" i="2"/>
  <c r="I1063" i="2"/>
  <c r="O1063" i="2" s="1"/>
  <c r="P1063" i="2" s="1"/>
  <c r="W1062" i="2"/>
  <c r="AG1062" i="2" s="1"/>
  <c r="AQ1062" i="2" s="1"/>
  <c r="R1062" i="2"/>
  <c r="AB1062" i="2" s="1"/>
  <c r="AL1062" i="2" s="1"/>
  <c r="Q1062" i="2"/>
  <c r="AA1062" i="2" s="1"/>
  <c r="I1062" i="2"/>
  <c r="O1062" i="2" s="1"/>
  <c r="P1062" i="2" s="1"/>
  <c r="W1061" i="2"/>
  <c r="AG1061" i="2" s="1"/>
  <c r="AQ1061" i="2" s="1"/>
  <c r="R1061" i="2"/>
  <c r="AB1061" i="2" s="1"/>
  <c r="AL1061" i="2" s="1"/>
  <c r="Q1061" i="2"/>
  <c r="I1061" i="2"/>
  <c r="O1061" i="2" s="1"/>
  <c r="P1061" i="2" s="1"/>
  <c r="W1060" i="2"/>
  <c r="AB1060" i="2"/>
  <c r="AL1060" i="2" s="1"/>
  <c r="Q1060" i="2"/>
  <c r="AA1060" i="2" s="1"/>
  <c r="I1060" i="2"/>
  <c r="O1060" i="2" s="1"/>
  <c r="P1060" i="2" s="1"/>
  <c r="W1020" i="2"/>
  <c r="AG1020" i="2" s="1"/>
  <c r="R1020" i="2"/>
  <c r="AB1020" i="2" s="1"/>
  <c r="AL1020" i="2" s="1"/>
  <c r="I1020" i="2"/>
  <c r="N1020" i="2" s="1"/>
  <c r="W1018" i="2"/>
  <c r="AG1018" i="2" s="1"/>
  <c r="AQ1018" i="2" s="1"/>
  <c r="R1018" i="2"/>
  <c r="AB1018" i="2" s="1"/>
  <c r="AL1018" i="2" s="1"/>
  <c r="Q1018" i="2"/>
  <c r="AA1018" i="2" s="1"/>
  <c r="AK1018" i="2" s="1"/>
  <c r="I1018" i="2"/>
  <c r="N1018" i="2" s="1"/>
  <c r="W1014" i="2"/>
  <c r="AG1014" i="2" s="1"/>
  <c r="AQ1014" i="2" s="1"/>
  <c r="R1014" i="2"/>
  <c r="AB1014" i="2" s="1"/>
  <c r="AL1014" i="2" s="1"/>
  <c r="Q1014" i="2"/>
  <c r="AA1014" i="2" s="1"/>
  <c r="I1014" i="2"/>
  <c r="N1014" i="2" s="1"/>
  <c r="W1012" i="2"/>
  <c r="AG1012" i="2" s="1"/>
  <c r="AQ1012" i="2" s="1"/>
  <c r="R1012" i="2"/>
  <c r="AB1012" i="2" s="1"/>
  <c r="AL1012" i="2" s="1"/>
  <c r="Q1012" i="2"/>
  <c r="I1012" i="2"/>
  <c r="W1011" i="2"/>
  <c r="R1011" i="2"/>
  <c r="AB1011" i="2" s="1"/>
  <c r="AL1011" i="2" s="1"/>
  <c r="Q1011" i="2"/>
  <c r="AA1011" i="2" s="1"/>
  <c r="AK1011" i="2" s="1"/>
  <c r="I1011" i="2"/>
  <c r="W1027" i="2"/>
  <c r="AG1027" i="2" s="1"/>
  <c r="AQ1027" i="2" s="1"/>
  <c r="AB1027" i="2"/>
  <c r="AL1027" i="2" s="1"/>
  <c r="Q1027" i="2"/>
  <c r="AA1027" i="2" s="1"/>
  <c r="AK1027" i="2" s="1"/>
  <c r="I1027" i="2"/>
  <c r="N1027" i="2" s="1"/>
  <c r="W1025" i="2"/>
  <c r="AG1025" i="2" s="1"/>
  <c r="AQ1025" i="2" s="1"/>
  <c r="R1025" i="2"/>
  <c r="AB1025" i="2" s="1"/>
  <c r="AL1025" i="2" s="1"/>
  <c r="Q1025" i="2"/>
  <c r="AA1025" i="2" s="1"/>
  <c r="AK1025" i="2" s="1"/>
  <c r="I1025" i="2"/>
  <c r="W1024" i="2"/>
  <c r="AG1024" i="2" s="1"/>
  <c r="AQ1024" i="2" s="1"/>
  <c r="R1024" i="2"/>
  <c r="AB1024" i="2" s="1"/>
  <c r="AL1024" i="2" s="1"/>
  <c r="Q1024" i="2"/>
  <c r="I1024" i="2"/>
  <c r="O1024" i="2" s="1"/>
  <c r="P1024" i="2" s="1"/>
  <c r="W1007" i="2"/>
  <c r="AG1007" i="2" s="1"/>
  <c r="AQ1007" i="2" s="1"/>
  <c r="R1007" i="2"/>
  <c r="AB1007" i="2" s="1"/>
  <c r="AL1007" i="2" s="1"/>
  <c r="Q1007" i="2"/>
  <c r="AA1007" i="2" s="1"/>
  <c r="AK1007" i="2" s="1"/>
  <c r="I1007" i="2"/>
  <c r="O1007" i="2" s="1"/>
  <c r="P1007" i="2" s="1"/>
  <c r="W1023" i="2"/>
  <c r="AG1023" i="2" s="1"/>
  <c r="AQ1023" i="2" s="1"/>
  <c r="R1023" i="2"/>
  <c r="AB1023" i="2" s="1"/>
  <c r="AL1023" i="2" s="1"/>
  <c r="Q1023" i="2"/>
  <c r="I1023" i="2"/>
  <c r="O1023" i="2" s="1"/>
  <c r="P1023" i="2" s="1"/>
  <c r="W1005" i="2"/>
  <c r="AG1005" i="2" s="1"/>
  <c r="AQ1005" i="2" s="1"/>
  <c r="R1005" i="2"/>
  <c r="AB1005" i="2" s="1"/>
  <c r="AL1005" i="2" s="1"/>
  <c r="Q1005" i="2"/>
  <c r="I1005" i="2"/>
  <c r="O1005" i="2" s="1"/>
  <c r="P1005" i="2" s="1"/>
  <c r="W1004" i="2"/>
  <c r="AG1004" i="2" s="1"/>
  <c r="AQ1004" i="2" s="1"/>
  <c r="R1004" i="2"/>
  <c r="AB1004" i="2" s="1"/>
  <c r="AL1004" i="2" s="1"/>
  <c r="Q1004" i="2"/>
  <c r="AA1004" i="2" s="1"/>
  <c r="AK1004" i="2" s="1"/>
  <c r="I1004" i="2"/>
  <c r="W1003" i="2"/>
  <c r="R1003" i="2"/>
  <c r="AB1003" i="2" s="1"/>
  <c r="AL1003" i="2" s="1"/>
  <c r="Q1003" i="2"/>
  <c r="AA1003" i="2" s="1"/>
  <c r="I1003" i="2"/>
  <c r="N1003" i="2" s="1"/>
  <c r="W1002" i="2"/>
  <c r="R1002" i="2"/>
  <c r="AB1002" i="2" s="1"/>
  <c r="AL1002" i="2" s="1"/>
  <c r="I1002" i="2"/>
  <c r="O1002" i="2" s="1"/>
  <c r="P1002" i="2" s="1"/>
  <c r="W1022" i="2"/>
  <c r="AG1022" i="2" s="1"/>
  <c r="AQ1022" i="2" s="1"/>
  <c r="R1022" i="2"/>
  <c r="AB1022" i="2" s="1"/>
  <c r="AL1022" i="2" s="1"/>
  <c r="Q1022" i="2"/>
  <c r="AA1022" i="2" s="1"/>
  <c r="AK1022" i="2" s="1"/>
  <c r="I1022" i="2"/>
  <c r="O1022" i="2" s="1"/>
  <c r="P1022" i="2" s="1"/>
  <c r="W1016" i="2"/>
  <c r="R1016" i="2"/>
  <c r="AB1016" i="2" s="1"/>
  <c r="AL1016" i="2" s="1"/>
  <c r="I1016" i="2"/>
  <c r="O1016" i="2" s="1"/>
  <c r="P1016" i="2" s="1"/>
  <c r="W1000" i="2"/>
  <c r="AG1000" i="2" s="1"/>
  <c r="AQ1000" i="2" s="1"/>
  <c r="R1000" i="2"/>
  <c r="AB1000" i="2" s="1"/>
  <c r="AL1000" i="2" s="1"/>
  <c r="Q1000" i="2"/>
  <c r="AA1000" i="2" s="1"/>
  <c r="I1000" i="2"/>
  <c r="N1000" i="2" s="1"/>
  <c r="W999" i="2"/>
  <c r="AG999" i="2" s="1"/>
  <c r="AQ999" i="2" s="1"/>
  <c r="R999" i="2"/>
  <c r="AB999" i="2" s="1"/>
  <c r="AL999" i="2" s="1"/>
  <c r="Q999" i="2"/>
  <c r="I999" i="2"/>
  <c r="O999" i="2" s="1"/>
  <c r="P999" i="2" s="1"/>
  <c r="W998" i="2"/>
  <c r="AG998" i="2" s="1"/>
  <c r="AQ998" i="2" s="1"/>
  <c r="R998" i="2"/>
  <c r="AB998" i="2" s="1"/>
  <c r="AL998" i="2" s="1"/>
  <c r="Q998" i="2"/>
  <c r="AA998" i="2" s="1"/>
  <c r="AK998" i="2" s="1"/>
  <c r="I998" i="2"/>
  <c r="O998" i="2" s="1"/>
  <c r="P998" i="2" s="1"/>
  <c r="W1021" i="2"/>
  <c r="AG1021" i="2" s="1"/>
  <c r="AQ1021" i="2" s="1"/>
  <c r="R1021" i="2"/>
  <c r="AB1021" i="2" s="1"/>
  <c r="AL1021" i="2" s="1"/>
  <c r="Q1021" i="2"/>
  <c r="I1021" i="2"/>
  <c r="N1021" i="2" s="1"/>
  <c r="W996" i="2"/>
  <c r="AG996" i="2" s="1"/>
  <c r="AQ996" i="2" s="1"/>
  <c r="R996" i="2"/>
  <c r="Q996" i="2"/>
  <c r="AA996" i="2" s="1"/>
  <c r="AK996" i="2" s="1"/>
  <c r="I996" i="2"/>
  <c r="O996" i="2" s="1"/>
  <c r="P996" i="2" s="1"/>
  <c r="W995" i="2"/>
  <c r="AG995" i="2" s="1"/>
  <c r="AQ995" i="2" s="1"/>
  <c r="R995" i="2"/>
  <c r="AB995" i="2" s="1"/>
  <c r="AL995" i="2" s="1"/>
  <c r="Q995" i="2"/>
  <c r="AA995" i="2" s="1"/>
  <c r="I995" i="2"/>
  <c r="W1019" i="2"/>
  <c r="AG1019" i="2" s="1"/>
  <c r="AQ1019" i="2" s="1"/>
  <c r="R1019" i="2"/>
  <c r="AB1019" i="2" s="1"/>
  <c r="AL1019" i="2" s="1"/>
  <c r="Q1019" i="2"/>
  <c r="AA1019" i="2" s="1"/>
  <c r="I1019" i="2"/>
  <c r="O1019" i="2" s="1"/>
  <c r="P1019" i="2" s="1"/>
  <c r="W1015" i="2"/>
  <c r="AG1015" i="2" s="1"/>
  <c r="AQ1015" i="2" s="1"/>
  <c r="R1015" i="2"/>
  <c r="AB1015" i="2" s="1"/>
  <c r="AL1015" i="2" s="1"/>
  <c r="Q1015" i="2"/>
  <c r="AA1015" i="2" s="1"/>
  <c r="I1015" i="2"/>
  <c r="N1015" i="2" s="1"/>
  <c r="W1013" i="2"/>
  <c r="AG1013" i="2" s="1"/>
  <c r="R1013" i="2"/>
  <c r="AB1013" i="2" s="1"/>
  <c r="AL1013" i="2" s="1"/>
  <c r="Q1013" i="2"/>
  <c r="AA1013" i="2" s="1"/>
  <c r="AK1013" i="2" s="1"/>
  <c r="I1013" i="2"/>
  <c r="O1013" i="2" s="1"/>
  <c r="P1013" i="2" s="1"/>
  <c r="W1017" i="2"/>
  <c r="AG1017" i="2" s="1"/>
  <c r="AQ1017" i="2" s="1"/>
  <c r="R1017" i="2"/>
  <c r="AB1017" i="2" s="1"/>
  <c r="AL1017" i="2" s="1"/>
  <c r="Q1017" i="2"/>
  <c r="I1017" i="2"/>
  <c r="O1017" i="2" s="1"/>
  <c r="P1017" i="2" s="1"/>
  <c r="W1010" i="2"/>
  <c r="AG1010" i="2" s="1"/>
  <c r="AQ1010" i="2" s="1"/>
  <c r="R1010" i="2"/>
  <c r="AB1010" i="2" s="1"/>
  <c r="AL1010" i="2" s="1"/>
  <c r="Q1010" i="2"/>
  <c r="AA1010" i="2" s="1"/>
  <c r="AK1010" i="2" s="1"/>
  <c r="I1010" i="2"/>
  <c r="O1010" i="2" s="1"/>
  <c r="P1010" i="2" s="1"/>
  <c r="W990" i="2"/>
  <c r="AG990" i="2" s="1"/>
  <c r="AQ990" i="2" s="1"/>
  <c r="R990" i="2"/>
  <c r="AB990" i="2" s="1"/>
  <c r="AL990" i="2" s="1"/>
  <c r="Q990" i="2"/>
  <c r="AA990" i="2" s="1"/>
  <c r="I990" i="2"/>
  <c r="W1009" i="2"/>
  <c r="AG1009" i="2" s="1"/>
  <c r="AQ1009" i="2" s="1"/>
  <c r="R1009" i="2"/>
  <c r="Q1009" i="2"/>
  <c r="AA1009" i="2" s="1"/>
  <c r="AK1009" i="2" s="1"/>
  <c r="I1009" i="2"/>
  <c r="O1009" i="2" s="1"/>
  <c r="P1009" i="2" s="1"/>
  <c r="W1008" i="2"/>
  <c r="AG1008" i="2" s="1"/>
  <c r="AQ1008" i="2" s="1"/>
  <c r="R1008" i="2"/>
  <c r="AB1008" i="2" s="1"/>
  <c r="AL1008" i="2" s="1"/>
  <c r="Q1008" i="2"/>
  <c r="I1008" i="2"/>
  <c r="W1006" i="2"/>
  <c r="AG1006" i="2" s="1"/>
  <c r="AQ1006" i="2" s="1"/>
  <c r="R1006" i="2"/>
  <c r="AB1006" i="2" s="1"/>
  <c r="AL1006" i="2" s="1"/>
  <c r="Q1006" i="2"/>
  <c r="AA1006" i="2" s="1"/>
  <c r="I1006" i="2"/>
  <c r="O1006" i="2" s="1"/>
  <c r="P1006" i="2" s="1"/>
  <c r="W1001" i="2"/>
  <c r="AG1001" i="2" s="1"/>
  <c r="AQ1001" i="2" s="1"/>
  <c r="R1001" i="2"/>
  <c r="AB1001" i="2" s="1"/>
  <c r="AL1001" i="2" s="1"/>
  <c r="Q1001" i="2"/>
  <c r="AA1001" i="2" s="1"/>
  <c r="I1001" i="2"/>
  <c r="N1001" i="2" s="1"/>
  <c r="W997" i="2"/>
  <c r="AG997" i="2" s="1"/>
  <c r="AQ997" i="2" s="1"/>
  <c r="R997" i="2"/>
  <c r="Q997" i="2"/>
  <c r="AA997" i="2" s="1"/>
  <c r="AK997" i="2" s="1"/>
  <c r="I997" i="2"/>
  <c r="O997" i="2" s="1"/>
  <c r="P997" i="2" s="1"/>
  <c r="W994" i="2"/>
  <c r="AG994" i="2" s="1"/>
  <c r="AQ994" i="2" s="1"/>
  <c r="R994" i="2"/>
  <c r="AB994" i="2" s="1"/>
  <c r="AL994" i="2" s="1"/>
  <c r="Q994" i="2"/>
  <c r="I994" i="2"/>
  <c r="W993" i="2"/>
  <c r="AG993" i="2" s="1"/>
  <c r="AQ993" i="2" s="1"/>
  <c r="R993" i="2"/>
  <c r="AB993" i="2" s="1"/>
  <c r="AL993" i="2" s="1"/>
  <c r="Q993" i="2"/>
  <c r="AA993" i="2" s="1"/>
  <c r="I993" i="2"/>
  <c r="O993" i="2" s="1"/>
  <c r="P993" i="2" s="1"/>
  <c r="W992" i="2"/>
  <c r="R992" i="2"/>
  <c r="AB992" i="2" s="1"/>
  <c r="AL992" i="2" s="1"/>
  <c r="Q992" i="2"/>
  <c r="AA992" i="2" s="1"/>
  <c r="I992" i="2"/>
  <c r="W991" i="2"/>
  <c r="AG991" i="2" s="1"/>
  <c r="AQ991" i="2" s="1"/>
  <c r="R991" i="2"/>
  <c r="Q991" i="2"/>
  <c r="AA991" i="2" s="1"/>
  <c r="AK991" i="2" s="1"/>
  <c r="I991" i="2"/>
  <c r="O991" i="2" s="1"/>
  <c r="P991" i="2" s="1"/>
  <c r="W989" i="2"/>
  <c r="AG989" i="2" s="1"/>
  <c r="AQ989" i="2" s="1"/>
  <c r="R989" i="2"/>
  <c r="AB989" i="2" s="1"/>
  <c r="AL989" i="2" s="1"/>
  <c r="Q989" i="2"/>
  <c r="I989" i="2"/>
  <c r="W983" i="2"/>
  <c r="AG983" i="2" s="1"/>
  <c r="AQ983" i="2" s="1"/>
  <c r="R983" i="2"/>
  <c r="AB983" i="2" s="1"/>
  <c r="AL983" i="2" s="1"/>
  <c r="Q983" i="2"/>
  <c r="I983" i="2"/>
  <c r="W980" i="2"/>
  <c r="AG980" i="2" s="1"/>
  <c r="AQ980" i="2" s="1"/>
  <c r="R980" i="2"/>
  <c r="AB980" i="2" s="1"/>
  <c r="AL980" i="2" s="1"/>
  <c r="Q980" i="2"/>
  <c r="AA980" i="2" s="1"/>
  <c r="I980" i="2"/>
  <c r="N980" i="2" s="1"/>
  <c r="W987" i="2"/>
  <c r="R987" i="2"/>
  <c r="AB987" i="2" s="1"/>
  <c r="AL987" i="2" s="1"/>
  <c r="Q987" i="2"/>
  <c r="AA987" i="2" s="1"/>
  <c r="AK987" i="2" s="1"/>
  <c r="I987" i="2"/>
  <c r="N987" i="2" s="1"/>
  <c r="W986" i="2"/>
  <c r="AG986" i="2" s="1"/>
  <c r="R986" i="2"/>
  <c r="AB986" i="2" s="1"/>
  <c r="AL986" i="2" s="1"/>
  <c r="Q986" i="2"/>
  <c r="AA986" i="2" s="1"/>
  <c r="AK986" i="2" s="1"/>
  <c r="I986" i="2"/>
  <c r="N986" i="2" s="1"/>
  <c r="W985" i="2"/>
  <c r="AG985" i="2" s="1"/>
  <c r="AQ985" i="2" s="1"/>
  <c r="R985" i="2"/>
  <c r="Q985" i="2"/>
  <c r="AA985" i="2" s="1"/>
  <c r="AK985" i="2" s="1"/>
  <c r="I985" i="2"/>
  <c r="O985" i="2" s="1"/>
  <c r="P985" i="2" s="1"/>
  <c r="W952" i="2"/>
  <c r="AG952" i="2" s="1"/>
  <c r="AQ952" i="2" s="1"/>
  <c r="AB952" i="2"/>
  <c r="AL952" i="2" s="1"/>
  <c r="Q952" i="2"/>
  <c r="I952" i="2"/>
  <c r="W984" i="2"/>
  <c r="AG984" i="2" s="1"/>
  <c r="AQ984" i="2" s="1"/>
  <c r="R984" i="2"/>
  <c r="Q984" i="2"/>
  <c r="AA984" i="2" s="1"/>
  <c r="AK984" i="2" s="1"/>
  <c r="I984" i="2"/>
  <c r="O984" i="2" s="1"/>
  <c r="P984" i="2" s="1"/>
  <c r="W974" i="2"/>
  <c r="AG974" i="2" s="1"/>
  <c r="AQ974" i="2" s="1"/>
  <c r="R974" i="2"/>
  <c r="Q974" i="2"/>
  <c r="AA974" i="2" s="1"/>
  <c r="I974" i="2"/>
  <c r="O974" i="2" s="1"/>
  <c r="P974" i="2" s="1"/>
  <c r="W982" i="2"/>
  <c r="AG982" i="2" s="1"/>
  <c r="AQ982" i="2" s="1"/>
  <c r="R982" i="2"/>
  <c r="AB982" i="2" s="1"/>
  <c r="AL982" i="2" s="1"/>
  <c r="Q982" i="2"/>
  <c r="AA982" i="2" s="1"/>
  <c r="I982" i="2"/>
  <c r="O982" i="2" s="1"/>
  <c r="P982" i="2" s="1"/>
  <c r="W981" i="2"/>
  <c r="AG981" i="2" s="1"/>
  <c r="AQ981" i="2" s="1"/>
  <c r="R981" i="2"/>
  <c r="AB981" i="2" s="1"/>
  <c r="AL981" i="2" s="1"/>
  <c r="Q981" i="2"/>
  <c r="I981" i="2"/>
  <c r="N981" i="2" s="1"/>
  <c r="W979" i="2"/>
  <c r="R979" i="2"/>
  <c r="AB979" i="2" s="1"/>
  <c r="AL979" i="2" s="1"/>
  <c r="Q979" i="2"/>
  <c r="AA979" i="2" s="1"/>
  <c r="AK979" i="2" s="1"/>
  <c r="I979" i="2"/>
  <c r="N979" i="2" s="1"/>
  <c r="W975" i="2"/>
  <c r="AG975" i="2" s="1"/>
  <c r="R975" i="2"/>
  <c r="AB975" i="2" s="1"/>
  <c r="AL975" i="2" s="1"/>
  <c r="Q975" i="2"/>
  <c r="AA975" i="2" s="1"/>
  <c r="AK975" i="2" s="1"/>
  <c r="I975" i="2"/>
  <c r="N975" i="2" s="1"/>
  <c r="W971" i="2"/>
  <c r="AG971" i="2" s="1"/>
  <c r="AQ971" i="2" s="1"/>
  <c r="R971" i="2"/>
  <c r="Q971" i="2"/>
  <c r="AA971" i="2" s="1"/>
  <c r="AK971" i="2" s="1"/>
  <c r="I971" i="2"/>
  <c r="O971" i="2" s="1"/>
  <c r="P971" i="2" s="1"/>
  <c r="W978" i="2"/>
  <c r="AG978" i="2" s="1"/>
  <c r="AQ978" i="2" s="1"/>
  <c r="R978" i="2"/>
  <c r="AB978" i="2" s="1"/>
  <c r="AL978" i="2" s="1"/>
  <c r="Q978" i="2"/>
  <c r="AA978" i="2" s="1"/>
  <c r="I978" i="2"/>
  <c r="W970" i="2"/>
  <c r="AG970" i="2" s="1"/>
  <c r="AQ970" i="2" s="1"/>
  <c r="R970" i="2"/>
  <c r="AB970" i="2" s="1"/>
  <c r="AL970" i="2" s="1"/>
  <c r="I970" i="2"/>
  <c r="W977" i="2"/>
  <c r="AG977" i="2" s="1"/>
  <c r="AQ977" i="2" s="1"/>
  <c r="R977" i="2"/>
  <c r="AB977" i="2" s="1"/>
  <c r="AL977" i="2" s="1"/>
  <c r="Q977" i="2"/>
  <c r="AA977" i="2" s="1"/>
  <c r="I977" i="2"/>
  <c r="W968" i="2"/>
  <c r="AG968" i="2" s="1"/>
  <c r="AQ968" i="2" s="1"/>
  <c r="R968" i="2"/>
  <c r="AB968" i="2" s="1"/>
  <c r="AL968" i="2" s="1"/>
  <c r="Q968" i="2"/>
  <c r="I968" i="2"/>
  <c r="O968" i="2" s="1"/>
  <c r="P968" i="2" s="1"/>
  <c r="W967" i="2"/>
  <c r="AG967" i="2" s="1"/>
  <c r="AQ967" i="2" s="1"/>
  <c r="R967" i="2"/>
  <c r="AB967" i="2" s="1"/>
  <c r="AL967" i="2" s="1"/>
  <c r="Q967" i="2"/>
  <c r="I967" i="2"/>
  <c r="O967" i="2" s="1"/>
  <c r="P967" i="2" s="1"/>
  <c r="W976" i="2"/>
  <c r="AG976" i="2" s="1"/>
  <c r="AQ976" i="2" s="1"/>
  <c r="R976" i="2"/>
  <c r="AB976" i="2" s="1"/>
  <c r="AL976" i="2" s="1"/>
  <c r="Q976" i="2"/>
  <c r="I976" i="2"/>
  <c r="N976" i="2" s="1"/>
  <c r="W965" i="2"/>
  <c r="R965" i="2"/>
  <c r="AB965" i="2" s="1"/>
  <c r="AL965" i="2" s="1"/>
  <c r="Q965" i="2"/>
  <c r="AA965" i="2" s="1"/>
  <c r="AK965" i="2" s="1"/>
  <c r="I965" i="2"/>
  <c r="N965" i="2" s="1"/>
  <c r="W964" i="2"/>
  <c r="AG964" i="2" s="1"/>
  <c r="AQ964" i="2" s="1"/>
  <c r="R964" i="2"/>
  <c r="Q964" i="2"/>
  <c r="AA964" i="2" s="1"/>
  <c r="AK964" i="2" s="1"/>
  <c r="I964" i="2"/>
  <c r="W963" i="2"/>
  <c r="AG963" i="2" s="1"/>
  <c r="AQ963" i="2" s="1"/>
  <c r="R963" i="2"/>
  <c r="Q963" i="2"/>
  <c r="AA963" i="2" s="1"/>
  <c r="AK963" i="2" s="1"/>
  <c r="I963" i="2"/>
  <c r="W973" i="2"/>
  <c r="AG973" i="2" s="1"/>
  <c r="AQ973" i="2" s="1"/>
  <c r="R973" i="2"/>
  <c r="AB973" i="2" s="1"/>
  <c r="AL973" i="2" s="1"/>
  <c r="Q973" i="2"/>
  <c r="I973" i="2"/>
  <c r="W972" i="2"/>
  <c r="AG972" i="2" s="1"/>
  <c r="AQ972" i="2" s="1"/>
  <c r="R972" i="2"/>
  <c r="AB972" i="2" s="1"/>
  <c r="AL972" i="2" s="1"/>
  <c r="Q972" i="2"/>
  <c r="I972" i="2"/>
  <c r="W960" i="2"/>
  <c r="AG960" i="2" s="1"/>
  <c r="AQ960" i="2" s="1"/>
  <c r="R960" i="2"/>
  <c r="AB960" i="2" s="1"/>
  <c r="AL960" i="2" s="1"/>
  <c r="Q960" i="2"/>
  <c r="AA960" i="2" s="1"/>
  <c r="I960" i="2"/>
  <c r="O960" i="2" s="1"/>
  <c r="P960" i="2" s="1"/>
  <c r="W959" i="2"/>
  <c r="AG959" i="2" s="1"/>
  <c r="AQ959" i="2" s="1"/>
  <c r="R959" i="2"/>
  <c r="AB959" i="2" s="1"/>
  <c r="AL959" i="2" s="1"/>
  <c r="Q959" i="2"/>
  <c r="AA959" i="2" s="1"/>
  <c r="I959" i="2"/>
  <c r="W969" i="2"/>
  <c r="AG969" i="2" s="1"/>
  <c r="AQ969" i="2" s="1"/>
  <c r="R969" i="2"/>
  <c r="AB969" i="2" s="1"/>
  <c r="AL969" i="2" s="1"/>
  <c r="Q969" i="2"/>
  <c r="AA969" i="2" s="1"/>
  <c r="AK969" i="2" s="1"/>
  <c r="I969" i="2"/>
  <c r="W951" i="2"/>
  <c r="AG951" i="2" s="1"/>
  <c r="AQ951" i="2" s="1"/>
  <c r="AB951" i="2"/>
  <c r="AL951" i="2" s="1"/>
  <c r="Q951" i="2"/>
  <c r="I951" i="2"/>
  <c r="O951" i="2" s="1"/>
  <c r="P951" i="2" s="1"/>
  <c r="W957" i="2"/>
  <c r="AG957" i="2" s="1"/>
  <c r="AQ957" i="2" s="1"/>
  <c r="R957" i="2"/>
  <c r="AB957" i="2" s="1"/>
  <c r="AL957" i="2" s="1"/>
  <c r="Q957" i="2"/>
  <c r="AA957" i="2" s="1"/>
  <c r="I957" i="2"/>
  <c r="O957" i="2" s="1"/>
  <c r="P957" i="2" s="1"/>
  <c r="W956" i="2"/>
  <c r="AG956" i="2" s="1"/>
  <c r="AQ956" i="2" s="1"/>
  <c r="R956" i="2"/>
  <c r="AB956" i="2" s="1"/>
  <c r="AL956" i="2" s="1"/>
  <c r="Q956" i="2"/>
  <c r="I956" i="2"/>
  <c r="O956" i="2" s="1"/>
  <c r="P956" i="2" s="1"/>
  <c r="W966" i="2"/>
  <c r="AG966" i="2" s="1"/>
  <c r="AQ966" i="2" s="1"/>
  <c r="R966" i="2"/>
  <c r="AB966" i="2" s="1"/>
  <c r="AL966" i="2" s="1"/>
  <c r="Q966" i="2"/>
  <c r="I966" i="2"/>
  <c r="N966" i="2" s="1"/>
  <c r="W962" i="2"/>
  <c r="AG962" i="2" s="1"/>
  <c r="R962" i="2"/>
  <c r="AB962" i="2" s="1"/>
  <c r="AL962" i="2" s="1"/>
  <c r="Q962" i="2"/>
  <c r="I962" i="2"/>
  <c r="N962" i="2" s="1"/>
  <c r="W961" i="2"/>
  <c r="AG961" i="2" s="1"/>
  <c r="AQ961" i="2" s="1"/>
  <c r="R961" i="2"/>
  <c r="Q961" i="2"/>
  <c r="AA961" i="2" s="1"/>
  <c r="AK961" i="2" s="1"/>
  <c r="I961" i="2"/>
  <c r="N961" i="2" s="1"/>
  <c r="W958" i="2"/>
  <c r="AG958" i="2" s="1"/>
  <c r="AQ958" i="2" s="1"/>
  <c r="R958" i="2"/>
  <c r="Q958" i="2"/>
  <c r="AA958" i="2" s="1"/>
  <c r="AK958" i="2" s="1"/>
  <c r="I958" i="2"/>
  <c r="O958" i="2" s="1"/>
  <c r="P958" i="2" s="1"/>
  <c r="W955" i="2"/>
  <c r="AG955" i="2" s="1"/>
  <c r="AQ955" i="2" s="1"/>
  <c r="R955" i="2"/>
  <c r="AB955" i="2" s="1"/>
  <c r="AL955" i="2" s="1"/>
  <c r="Q955" i="2"/>
  <c r="I955" i="2"/>
  <c r="W949" i="2"/>
  <c r="AG949" i="2" s="1"/>
  <c r="AQ949" i="2" s="1"/>
  <c r="AB949" i="2"/>
  <c r="AL949" i="2" s="1"/>
  <c r="Q949" i="2"/>
  <c r="I949" i="2"/>
  <c r="O949" i="2" s="1"/>
  <c r="P949" i="2" s="1"/>
  <c r="W954" i="2"/>
  <c r="AG954" i="2" s="1"/>
  <c r="AQ954" i="2" s="1"/>
  <c r="R954" i="2"/>
  <c r="AB954" i="2" s="1"/>
  <c r="AL954" i="2" s="1"/>
  <c r="Q954" i="2"/>
  <c r="I954" i="2"/>
  <c r="O954" i="2" s="1"/>
  <c r="P954" i="2" s="1"/>
  <c r="W953" i="2"/>
  <c r="AG953" i="2" s="1"/>
  <c r="AQ953" i="2" s="1"/>
  <c r="R953" i="2"/>
  <c r="AB953" i="2" s="1"/>
  <c r="AL953" i="2" s="1"/>
  <c r="Q953" i="2"/>
  <c r="I953" i="2"/>
  <c r="O953" i="2" s="1"/>
  <c r="P953" i="2" s="1"/>
  <c r="W948" i="2"/>
  <c r="AG948" i="2" s="1"/>
  <c r="AQ948" i="2" s="1"/>
  <c r="AB948" i="2"/>
  <c r="AL948" i="2" s="1"/>
  <c r="Q948" i="2"/>
  <c r="I948" i="2"/>
  <c r="N948" i="2" s="1"/>
  <c r="W1049" i="2"/>
  <c r="AG1049" i="2" s="1"/>
  <c r="AQ1049" i="2" s="1"/>
  <c r="R1049" i="2"/>
  <c r="AB1049" i="2" s="1"/>
  <c r="AL1049" i="2" s="1"/>
  <c r="Q1049" i="2"/>
  <c r="AA1049" i="2" s="1"/>
  <c r="AK1049" i="2" s="1"/>
  <c r="I1049" i="2"/>
  <c r="W1048" i="2"/>
  <c r="AG1048" i="2" s="1"/>
  <c r="AQ1048" i="2" s="1"/>
  <c r="R1048" i="2"/>
  <c r="AB1048" i="2" s="1"/>
  <c r="AL1048" i="2" s="1"/>
  <c r="Q1048" i="2"/>
  <c r="I1048" i="2"/>
  <c r="N1048" i="2" s="1"/>
  <c r="W1047" i="2"/>
  <c r="AG1047" i="2" s="1"/>
  <c r="AQ1047" i="2" s="1"/>
  <c r="R1047" i="2"/>
  <c r="AB1047" i="2" s="1"/>
  <c r="AL1047" i="2" s="1"/>
  <c r="Q1047" i="2"/>
  <c r="I1047" i="2"/>
  <c r="O1047" i="2" s="1"/>
  <c r="P1047" i="2" s="1"/>
  <c r="W1046" i="2"/>
  <c r="AG1046" i="2" s="1"/>
  <c r="AQ1046" i="2" s="1"/>
  <c r="R1046" i="2"/>
  <c r="AB1046" i="2" s="1"/>
  <c r="AL1046" i="2" s="1"/>
  <c r="Q1046" i="2"/>
  <c r="I1046" i="2"/>
  <c r="W1045" i="2"/>
  <c r="AG1045" i="2" s="1"/>
  <c r="AQ1045" i="2" s="1"/>
  <c r="R1045" i="2"/>
  <c r="AB1045" i="2" s="1"/>
  <c r="AL1045" i="2" s="1"/>
  <c r="Q1045" i="2"/>
  <c r="I1045" i="2"/>
  <c r="O1045" i="2" s="1"/>
  <c r="P1045" i="2" s="1"/>
  <c r="W1044" i="2"/>
  <c r="AG1044" i="2" s="1"/>
  <c r="AQ1044" i="2" s="1"/>
  <c r="R1044" i="2"/>
  <c r="AB1044" i="2" s="1"/>
  <c r="AL1044" i="2" s="1"/>
  <c r="Q1044" i="2"/>
  <c r="AA1044" i="2" s="1"/>
  <c r="I1044" i="2"/>
  <c r="O1044" i="2" s="1"/>
  <c r="P1044" i="2" s="1"/>
  <c r="W1043" i="2"/>
  <c r="AG1043" i="2" s="1"/>
  <c r="AQ1043" i="2" s="1"/>
  <c r="R1043" i="2"/>
  <c r="AB1043" i="2" s="1"/>
  <c r="AL1043" i="2" s="1"/>
  <c r="Q1043" i="2"/>
  <c r="I1043" i="2"/>
  <c r="O1043" i="2" s="1"/>
  <c r="P1043" i="2" s="1"/>
  <c r="W1042" i="2"/>
  <c r="AG1042" i="2" s="1"/>
  <c r="AQ1042" i="2" s="1"/>
  <c r="R1042" i="2"/>
  <c r="AB1042" i="2" s="1"/>
  <c r="AL1042" i="2" s="1"/>
  <c r="Q1042" i="2"/>
  <c r="I1042" i="2"/>
  <c r="N1042" i="2" s="1"/>
  <c r="W1037" i="2"/>
  <c r="R1037" i="2"/>
  <c r="AB1037" i="2" s="1"/>
  <c r="AL1037" i="2" s="1"/>
  <c r="Q1037" i="2"/>
  <c r="AA1037" i="2" s="1"/>
  <c r="AK1037" i="2" s="1"/>
  <c r="I1037" i="2"/>
  <c r="N1037" i="2" s="1"/>
  <c r="W1040" i="2"/>
  <c r="AG1040" i="2" s="1"/>
  <c r="AQ1040" i="2" s="1"/>
  <c r="R1040" i="2"/>
  <c r="AB1040" i="2" s="1"/>
  <c r="AL1040" i="2" s="1"/>
  <c r="Q1040" i="2"/>
  <c r="AA1040" i="2" s="1"/>
  <c r="AK1040" i="2" s="1"/>
  <c r="I1040" i="2"/>
  <c r="N1040" i="2" s="1"/>
  <c r="W1039" i="2"/>
  <c r="AG1039" i="2" s="1"/>
  <c r="AQ1039" i="2" s="1"/>
  <c r="R1039" i="2"/>
  <c r="AB1039" i="2" s="1"/>
  <c r="AL1039" i="2" s="1"/>
  <c r="Q1039" i="2"/>
  <c r="I1039" i="2"/>
  <c r="AB1031" i="2"/>
  <c r="AL1031" i="2" s="1"/>
  <c r="W1031" i="2"/>
  <c r="AG1031" i="2" s="1"/>
  <c r="AQ1031" i="2" s="1"/>
  <c r="Q1031" i="2"/>
  <c r="I1031" i="2"/>
  <c r="N1031" i="2" s="1"/>
  <c r="W1038" i="2"/>
  <c r="R1038" i="2"/>
  <c r="AB1038" i="2" s="1"/>
  <c r="AL1038" i="2" s="1"/>
  <c r="Q1038" i="2"/>
  <c r="AA1038" i="2" s="1"/>
  <c r="AK1038" i="2" s="1"/>
  <c r="I1038" i="2"/>
  <c r="N1038" i="2" s="1"/>
  <c r="W1036" i="2"/>
  <c r="AG1036" i="2" s="1"/>
  <c r="R1036" i="2"/>
  <c r="AB1036" i="2" s="1"/>
  <c r="AL1036" i="2" s="1"/>
  <c r="Q1036" i="2"/>
  <c r="I1036" i="2"/>
  <c r="N1036" i="2" s="1"/>
  <c r="W1035" i="2"/>
  <c r="AG1035" i="2" s="1"/>
  <c r="AQ1035" i="2" s="1"/>
  <c r="R1035" i="2"/>
  <c r="Q1035" i="2"/>
  <c r="AA1035" i="2" s="1"/>
  <c r="AK1035" i="2" s="1"/>
  <c r="I1035" i="2"/>
  <c r="O1035" i="2" s="1"/>
  <c r="P1035" i="2" s="1"/>
  <c r="W1034" i="2"/>
  <c r="AG1034" i="2" s="1"/>
  <c r="AQ1034" i="2" s="1"/>
  <c r="R1034" i="2"/>
  <c r="AB1034" i="2" s="1"/>
  <c r="AL1034" i="2" s="1"/>
  <c r="Q1034" i="2"/>
  <c r="AA1034" i="2" s="1"/>
  <c r="I1034" i="2"/>
  <c r="W1033" i="2"/>
  <c r="AG1033" i="2" s="1"/>
  <c r="AQ1033" i="2" s="1"/>
  <c r="R1033" i="2"/>
  <c r="AB1033" i="2" s="1"/>
  <c r="AL1033" i="2" s="1"/>
  <c r="Q1033" i="2"/>
  <c r="AA1033" i="2" s="1"/>
  <c r="I1033" i="2"/>
  <c r="O1033" i="2" s="1"/>
  <c r="P1033" i="2" s="1"/>
  <c r="W1032" i="2"/>
  <c r="AG1032" i="2" s="1"/>
  <c r="AQ1032" i="2" s="1"/>
  <c r="R1032" i="2"/>
  <c r="AB1032" i="2" s="1"/>
  <c r="AL1032" i="2" s="1"/>
  <c r="Q1032" i="2"/>
  <c r="AA1032" i="2" s="1"/>
  <c r="I1032" i="2"/>
  <c r="O1032" i="2" s="1"/>
  <c r="P1032" i="2" s="1"/>
  <c r="W1041" i="2"/>
  <c r="AG1041" i="2" s="1"/>
  <c r="AQ1041" i="2" s="1"/>
  <c r="R1041" i="2"/>
  <c r="AB1041" i="2" s="1"/>
  <c r="AL1041" i="2" s="1"/>
  <c r="Q1041" i="2"/>
  <c r="I1041" i="2"/>
  <c r="O1041" i="2" s="1"/>
  <c r="P1041" i="2" s="1"/>
  <c r="W1030" i="2"/>
  <c r="AG1030" i="2" s="1"/>
  <c r="AQ1030" i="2" s="1"/>
  <c r="R1030" i="2"/>
  <c r="AB1030" i="2" s="1"/>
  <c r="AL1030" i="2" s="1"/>
  <c r="Q1030" i="2"/>
  <c r="I1030" i="2"/>
  <c r="N1030" i="2" s="1"/>
  <c r="W1029" i="2"/>
  <c r="AB1029" i="2"/>
  <c r="AL1029" i="2" s="1"/>
  <c r="Q1029" i="2"/>
  <c r="AA1029" i="2" s="1"/>
  <c r="AK1029" i="2" s="1"/>
  <c r="I1029" i="2"/>
  <c r="N1029" i="2" s="1"/>
  <c r="W1028" i="2"/>
  <c r="AG1028" i="2" s="1"/>
  <c r="R1028" i="2"/>
  <c r="AB1028" i="2" s="1"/>
  <c r="AL1028" i="2" s="1"/>
  <c r="Q1028" i="2"/>
  <c r="I1028" i="2"/>
  <c r="N1028" i="2" s="1"/>
  <c r="W947" i="2"/>
  <c r="AG947" i="2" s="1"/>
  <c r="AQ947" i="2" s="1"/>
  <c r="Q947" i="2"/>
  <c r="AA947" i="2" s="1"/>
  <c r="AK947" i="2" s="1"/>
  <c r="I947" i="2"/>
  <c r="O947" i="2" s="1"/>
  <c r="P947" i="2" s="1"/>
  <c r="W944" i="2"/>
  <c r="AG944" i="2" s="1"/>
  <c r="AQ944" i="2" s="1"/>
  <c r="R944" i="2"/>
  <c r="AB944" i="2" s="1"/>
  <c r="AL944" i="2" s="1"/>
  <c r="Q944" i="2"/>
  <c r="AA944" i="2" s="1"/>
  <c r="I944" i="2"/>
  <c r="W945" i="2"/>
  <c r="AG945" i="2" s="1"/>
  <c r="AQ945" i="2" s="1"/>
  <c r="R945" i="2"/>
  <c r="AB945" i="2" s="1"/>
  <c r="AL945" i="2" s="1"/>
  <c r="Q945" i="2"/>
  <c r="AA945" i="2" s="1"/>
  <c r="I945" i="2"/>
  <c r="O945" i="2" s="1"/>
  <c r="P945" i="2" s="1"/>
  <c r="W946" i="2"/>
  <c r="AG946" i="2" s="1"/>
  <c r="AQ946" i="2" s="1"/>
  <c r="R946" i="2"/>
  <c r="AB946" i="2" s="1"/>
  <c r="AL946" i="2" s="1"/>
  <c r="Q946" i="2"/>
  <c r="AA946" i="2" s="1"/>
  <c r="I946" i="2"/>
  <c r="O946" i="2" s="1"/>
  <c r="P946" i="2" s="1"/>
  <c r="W943" i="2"/>
  <c r="AG943" i="2" s="1"/>
  <c r="AQ943" i="2" s="1"/>
  <c r="AB943" i="2"/>
  <c r="AL943" i="2" s="1"/>
  <c r="Q943" i="2"/>
  <c r="I943" i="2"/>
  <c r="O943" i="2" s="1"/>
  <c r="P943" i="2" s="1"/>
  <c r="W942" i="2"/>
  <c r="AG942" i="2" s="1"/>
  <c r="AQ942" i="2" s="1"/>
  <c r="AB942" i="2"/>
  <c r="AL942" i="2" s="1"/>
  <c r="Q942" i="2"/>
  <c r="I942" i="2"/>
  <c r="N942" i="2" s="1"/>
  <c r="W941" i="2"/>
  <c r="AG941" i="2" s="1"/>
  <c r="Q941" i="2"/>
  <c r="AA941" i="2" s="1"/>
  <c r="I941" i="2"/>
  <c r="O941" i="2" s="1"/>
  <c r="P941" i="2" s="1"/>
  <c r="Y940" i="2"/>
  <c r="AI940" i="2" s="1"/>
  <c r="AS940" i="2" s="1"/>
  <c r="AP936" i="2"/>
  <c r="AO936" i="2"/>
  <c r="AN936" i="2"/>
  <c r="AF936" i="2"/>
  <c r="AE936" i="2"/>
  <c r="AD936" i="2"/>
  <c r="V936" i="2"/>
  <c r="U936" i="2"/>
  <c r="T936" i="2"/>
  <c r="M936" i="2"/>
  <c r="L936" i="2"/>
  <c r="K936" i="2"/>
  <c r="J936" i="2"/>
  <c r="H936" i="2"/>
  <c r="G936" i="2"/>
  <c r="G28" i="7" s="1"/>
  <c r="W934" i="2"/>
  <c r="AG934" i="2" s="1"/>
  <c r="AQ934" i="2" s="1"/>
  <c r="AB934" i="2"/>
  <c r="AL934" i="2" s="1"/>
  <c r="Q934" i="2"/>
  <c r="AA934" i="2" s="1"/>
  <c r="AK934" i="2" s="1"/>
  <c r="I934" i="2"/>
  <c r="O934" i="2" s="1"/>
  <c r="P934" i="2" s="1"/>
  <c r="W933" i="2"/>
  <c r="AG933" i="2" s="1"/>
  <c r="AQ933" i="2" s="1"/>
  <c r="AB933" i="2"/>
  <c r="AL933" i="2" s="1"/>
  <c r="Q933" i="2"/>
  <c r="AA933" i="2" s="1"/>
  <c r="I933" i="2"/>
  <c r="W932" i="2"/>
  <c r="AB932" i="2"/>
  <c r="AL932" i="2" s="1"/>
  <c r="Q932" i="2"/>
  <c r="AA932" i="2" s="1"/>
  <c r="AK932" i="2" s="1"/>
  <c r="I932" i="2"/>
  <c r="O932" i="2" s="1"/>
  <c r="P932" i="2" s="1"/>
  <c r="W931" i="2"/>
  <c r="AG931" i="2" s="1"/>
  <c r="AQ931" i="2" s="1"/>
  <c r="R931" i="2"/>
  <c r="AB931" i="2" s="1"/>
  <c r="AL931" i="2" s="1"/>
  <c r="Q931" i="2"/>
  <c r="AA931" i="2" s="1"/>
  <c r="I931" i="2"/>
  <c r="O931" i="2" s="1"/>
  <c r="P931" i="2" s="1"/>
  <c r="W929" i="2"/>
  <c r="AG929" i="2" s="1"/>
  <c r="AQ929" i="2" s="1"/>
  <c r="AB929" i="2"/>
  <c r="AL929" i="2" s="1"/>
  <c r="Q929" i="2"/>
  <c r="I929" i="2"/>
  <c r="O929" i="2" s="1"/>
  <c r="P929" i="2" s="1"/>
  <c r="W928" i="2"/>
  <c r="AG928" i="2" s="1"/>
  <c r="AQ928" i="2" s="1"/>
  <c r="R928" i="2"/>
  <c r="AB928" i="2" s="1"/>
  <c r="AL928" i="2" s="1"/>
  <c r="Q928" i="2"/>
  <c r="I928" i="2"/>
  <c r="N928" i="2" s="1"/>
  <c r="W927" i="2"/>
  <c r="AG927" i="2" s="1"/>
  <c r="AQ927" i="2" s="1"/>
  <c r="R927" i="2"/>
  <c r="AB927" i="2" s="1"/>
  <c r="AL927" i="2" s="1"/>
  <c r="Q927" i="2"/>
  <c r="AA927" i="2" s="1"/>
  <c r="AK927" i="2" s="1"/>
  <c r="I927" i="2"/>
  <c r="O927" i="2" s="1"/>
  <c r="P927" i="2" s="1"/>
  <c r="W926" i="2"/>
  <c r="AG926" i="2" s="1"/>
  <c r="AQ926" i="2" s="1"/>
  <c r="R926" i="2"/>
  <c r="AB926" i="2" s="1"/>
  <c r="AL926" i="2" s="1"/>
  <c r="Q926" i="2"/>
  <c r="AA926" i="2" s="1"/>
  <c r="I926" i="2"/>
  <c r="N926" i="2" s="1"/>
  <c r="W925" i="2"/>
  <c r="AG925" i="2" s="1"/>
  <c r="AQ925" i="2" s="1"/>
  <c r="AB925" i="2"/>
  <c r="AL925" i="2" s="1"/>
  <c r="Q925" i="2"/>
  <c r="AA925" i="2" s="1"/>
  <c r="AK925" i="2" s="1"/>
  <c r="I925" i="2"/>
  <c r="O925" i="2" s="1"/>
  <c r="P925" i="2" s="1"/>
  <c r="W924" i="2"/>
  <c r="AG924" i="2" s="1"/>
  <c r="AQ924" i="2" s="1"/>
  <c r="AB924" i="2"/>
  <c r="AL924" i="2" s="1"/>
  <c r="Q924" i="2"/>
  <c r="AA924" i="2" s="1"/>
  <c r="I924" i="2"/>
  <c r="W923" i="2"/>
  <c r="AB923" i="2"/>
  <c r="AL923" i="2" s="1"/>
  <c r="Q923" i="2"/>
  <c r="AA923" i="2" s="1"/>
  <c r="I923" i="2"/>
  <c r="O923" i="2" s="1"/>
  <c r="P923" i="2" s="1"/>
  <c r="W922" i="2"/>
  <c r="AG922" i="2" s="1"/>
  <c r="AQ922" i="2" s="1"/>
  <c r="AB922" i="2"/>
  <c r="AL922" i="2" s="1"/>
  <c r="Q922" i="2"/>
  <c r="AA922" i="2" s="1"/>
  <c r="I922" i="2"/>
  <c r="O922" i="2" s="1"/>
  <c r="P922" i="2" s="1"/>
  <c r="W921" i="2"/>
  <c r="AG921" i="2" s="1"/>
  <c r="AQ921" i="2" s="1"/>
  <c r="AB921" i="2"/>
  <c r="AL921" i="2" s="1"/>
  <c r="Q921" i="2"/>
  <c r="I921" i="2"/>
  <c r="O921" i="2" s="1"/>
  <c r="P921" i="2" s="1"/>
  <c r="W920" i="2"/>
  <c r="AG920" i="2" s="1"/>
  <c r="AQ920" i="2" s="1"/>
  <c r="AB920" i="2"/>
  <c r="AL920" i="2" s="1"/>
  <c r="Q920" i="2"/>
  <c r="I920" i="2"/>
  <c r="N920" i="2" s="1"/>
  <c r="W919" i="2"/>
  <c r="AG919" i="2" s="1"/>
  <c r="AQ919" i="2" s="1"/>
  <c r="R919" i="2"/>
  <c r="AB919" i="2" s="1"/>
  <c r="AL919" i="2" s="1"/>
  <c r="Q919" i="2"/>
  <c r="AA919" i="2" s="1"/>
  <c r="AK919" i="2" s="1"/>
  <c r="I919" i="2"/>
  <c r="O919" i="2" s="1"/>
  <c r="P919" i="2" s="1"/>
  <c r="W918" i="2"/>
  <c r="AG918" i="2" s="1"/>
  <c r="AQ918" i="2" s="1"/>
  <c r="R918" i="2"/>
  <c r="AB918" i="2" s="1"/>
  <c r="AL918" i="2" s="1"/>
  <c r="Q918" i="2"/>
  <c r="AA918" i="2" s="1"/>
  <c r="I918" i="2"/>
  <c r="N918" i="2" s="1"/>
  <c r="W917" i="2"/>
  <c r="AG917" i="2" s="1"/>
  <c r="AQ917" i="2" s="1"/>
  <c r="R917" i="2"/>
  <c r="AB917" i="2" s="1"/>
  <c r="AL917" i="2" s="1"/>
  <c r="Q917" i="2"/>
  <c r="AA917" i="2" s="1"/>
  <c r="I917" i="2"/>
  <c r="O917" i="2" s="1"/>
  <c r="P917" i="2" s="1"/>
  <c r="W916" i="2"/>
  <c r="AG916" i="2" s="1"/>
  <c r="AQ916" i="2" s="1"/>
  <c r="R916" i="2"/>
  <c r="AB916" i="2" s="1"/>
  <c r="AL916" i="2" s="1"/>
  <c r="Q916" i="2"/>
  <c r="AA916" i="2" s="1"/>
  <c r="I916" i="2"/>
  <c r="W915" i="2"/>
  <c r="R915" i="2"/>
  <c r="AB915" i="2" s="1"/>
  <c r="AL915" i="2" s="1"/>
  <c r="Q915" i="2"/>
  <c r="AA915" i="2" s="1"/>
  <c r="AK915" i="2" s="1"/>
  <c r="I915" i="2"/>
  <c r="O915" i="2" s="1"/>
  <c r="P915" i="2" s="1"/>
  <c r="W914" i="2"/>
  <c r="AG914" i="2" s="1"/>
  <c r="AQ914" i="2" s="1"/>
  <c r="R914" i="2"/>
  <c r="AB914" i="2" s="1"/>
  <c r="AL914" i="2" s="1"/>
  <c r="Q914" i="2"/>
  <c r="AA914" i="2" s="1"/>
  <c r="I914" i="2"/>
  <c r="O914" i="2" s="1"/>
  <c r="P914" i="2" s="1"/>
  <c r="W913" i="2"/>
  <c r="AG913" i="2" s="1"/>
  <c r="AQ913" i="2" s="1"/>
  <c r="AB913" i="2"/>
  <c r="AL913" i="2" s="1"/>
  <c r="Q913" i="2"/>
  <c r="I913" i="2"/>
  <c r="O913" i="2" s="1"/>
  <c r="P913" i="2" s="1"/>
  <c r="W912" i="2"/>
  <c r="AG912" i="2" s="1"/>
  <c r="AQ912" i="2" s="1"/>
  <c r="AB912" i="2"/>
  <c r="AL912" i="2" s="1"/>
  <c r="Q912" i="2"/>
  <c r="I912" i="2"/>
  <c r="N912" i="2" s="1"/>
  <c r="W911" i="2"/>
  <c r="AB911" i="2"/>
  <c r="AL911" i="2" s="1"/>
  <c r="Q911" i="2"/>
  <c r="AA911" i="2" s="1"/>
  <c r="I911" i="2"/>
  <c r="O911" i="2" s="1"/>
  <c r="P911" i="2" s="1"/>
  <c r="W910" i="2"/>
  <c r="AG910" i="2" s="1"/>
  <c r="AQ910" i="2" s="1"/>
  <c r="AB910" i="2"/>
  <c r="AL910" i="2" s="1"/>
  <c r="Q910" i="2"/>
  <c r="AA910" i="2" s="1"/>
  <c r="I910" i="2"/>
  <c r="N910" i="2" s="1"/>
  <c r="W909" i="2"/>
  <c r="AG909" i="2" s="1"/>
  <c r="AQ909" i="2" s="1"/>
  <c r="AB909" i="2"/>
  <c r="AL909" i="2" s="1"/>
  <c r="Q909" i="2"/>
  <c r="AA909" i="2" s="1"/>
  <c r="AK909" i="2" s="1"/>
  <c r="I909" i="2"/>
  <c r="O909" i="2" s="1"/>
  <c r="P909" i="2" s="1"/>
  <c r="W908" i="2"/>
  <c r="AG908" i="2" s="1"/>
  <c r="AQ908" i="2" s="1"/>
  <c r="AB908" i="2"/>
  <c r="AL908" i="2" s="1"/>
  <c r="Q908" i="2"/>
  <c r="AA908" i="2" s="1"/>
  <c r="I908" i="2"/>
  <c r="W907" i="2"/>
  <c r="AG907" i="2" s="1"/>
  <c r="Q907" i="2"/>
  <c r="AA907" i="2" s="1"/>
  <c r="AK907" i="2" s="1"/>
  <c r="I907" i="2"/>
  <c r="O907" i="2" s="1"/>
  <c r="P907" i="2" s="1"/>
  <c r="Y906" i="2"/>
  <c r="AS906" i="2" s="1"/>
  <c r="M906" i="2"/>
  <c r="AP902" i="2"/>
  <c r="AO902" i="2"/>
  <c r="AN902" i="2"/>
  <c r="AF902" i="2"/>
  <c r="AE902" i="2"/>
  <c r="AD902" i="2"/>
  <c r="V902" i="2"/>
  <c r="U902" i="2"/>
  <c r="T902" i="2"/>
  <c r="M902" i="2"/>
  <c r="L902" i="2"/>
  <c r="K902" i="2"/>
  <c r="J902" i="2"/>
  <c r="H902" i="2"/>
  <c r="G902" i="2"/>
  <c r="G27" i="7" s="1"/>
  <c r="P901" i="2"/>
  <c r="Z901" i="2" s="1"/>
  <c r="AJ901" i="2" s="1"/>
  <c r="AT901" i="2" s="1"/>
  <c r="AA900" i="2"/>
  <c r="AK900" i="2" s="1"/>
  <c r="W900" i="2"/>
  <c r="AG900" i="2" s="1"/>
  <c r="AQ900" i="2" s="1"/>
  <c r="AB900" i="2"/>
  <c r="AL900" i="2" s="1"/>
  <c r="I900" i="2"/>
  <c r="O900" i="2" s="1"/>
  <c r="P900" i="2" s="1"/>
  <c r="AA898" i="2"/>
  <c r="AK898" i="2" s="1"/>
  <c r="W898" i="2"/>
  <c r="AG898" i="2" s="1"/>
  <c r="AQ898" i="2" s="1"/>
  <c r="AB898" i="2"/>
  <c r="AL898" i="2" s="1"/>
  <c r="I898" i="2"/>
  <c r="AA897" i="2"/>
  <c r="AK897" i="2" s="1"/>
  <c r="W897" i="2"/>
  <c r="AG897" i="2" s="1"/>
  <c r="AQ897" i="2" s="1"/>
  <c r="R897" i="2"/>
  <c r="AB897" i="2" s="1"/>
  <c r="AL897" i="2" s="1"/>
  <c r="I897" i="2"/>
  <c r="N897" i="2" s="1"/>
  <c r="AA896" i="2"/>
  <c r="AK896" i="2" s="1"/>
  <c r="W896" i="2"/>
  <c r="AG896" i="2" s="1"/>
  <c r="R896" i="2"/>
  <c r="I896" i="2"/>
  <c r="O896" i="2" s="1"/>
  <c r="P896" i="2" s="1"/>
  <c r="AA895" i="2"/>
  <c r="AK895" i="2" s="1"/>
  <c r="W895" i="2"/>
  <c r="R895" i="2"/>
  <c r="AB895" i="2" s="1"/>
  <c r="AL895" i="2" s="1"/>
  <c r="I895" i="2"/>
  <c r="O895" i="2" s="1"/>
  <c r="P895" i="2" s="1"/>
  <c r="AA894" i="2"/>
  <c r="AK894" i="2" s="1"/>
  <c r="W894" i="2"/>
  <c r="AG894" i="2" s="1"/>
  <c r="R894" i="2"/>
  <c r="AB894" i="2" s="1"/>
  <c r="AL894" i="2" s="1"/>
  <c r="I894" i="2"/>
  <c r="AA893" i="2"/>
  <c r="W893" i="2"/>
  <c r="AG893" i="2" s="1"/>
  <c r="AQ893" i="2" s="1"/>
  <c r="R893" i="2"/>
  <c r="AB893" i="2" s="1"/>
  <c r="AL893" i="2" s="1"/>
  <c r="I893" i="2"/>
  <c r="N893" i="2" s="1"/>
  <c r="AA892" i="2"/>
  <c r="AK892" i="2" s="1"/>
  <c r="W892" i="2"/>
  <c r="AG892" i="2" s="1"/>
  <c r="AQ892" i="2" s="1"/>
  <c r="R892" i="2"/>
  <c r="I892" i="2"/>
  <c r="AA891" i="2"/>
  <c r="AK891" i="2" s="1"/>
  <c r="W891" i="2"/>
  <c r="R891" i="2"/>
  <c r="AB891" i="2" s="1"/>
  <c r="AL891" i="2" s="1"/>
  <c r="I891" i="2"/>
  <c r="N891" i="2" s="1"/>
  <c r="AA890" i="2"/>
  <c r="AK890" i="2" s="1"/>
  <c r="W890" i="2"/>
  <c r="R890" i="2"/>
  <c r="AB890" i="2" s="1"/>
  <c r="AL890" i="2" s="1"/>
  <c r="I890" i="2"/>
  <c r="AA889" i="2"/>
  <c r="AK889" i="2" s="1"/>
  <c r="W889" i="2"/>
  <c r="AG889" i="2" s="1"/>
  <c r="AQ889" i="2" s="1"/>
  <c r="R889" i="2"/>
  <c r="AB889" i="2" s="1"/>
  <c r="AL889" i="2" s="1"/>
  <c r="I889" i="2"/>
  <c r="AA888" i="2"/>
  <c r="AK888" i="2" s="1"/>
  <c r="W888" i="2"/>
  <c r="AG888" i="2" s="1"/>
  <c r="R888" i="2"/>
  <c r="I888" i="2"/>
  <c r="O888" i="2" s="1"/>
  <c r="P888" i="2" s="1"/>
  <c r="AA887" i="2"/>
  <c r="AK887" i="2" s="1"/>
  <c r="W887" i="2"/>
  <c r="AG887" i="2" s="1"/>
  <c r="AQ887" i="2" s="1"/>
  <c r="R887" i="2"/>
  <c r="AB887" i="2" s="1"/>
  <c r="AL887" i="2" s="1"/>
  <c r="I887" i="2"/>
  <c r="O887" i="2" s="1"/>
  <c r="P887" i="2" s="1"/>
  <c r="AA886" i="2"/>
  <c r="AK886" i="2" s="1"/>
  <c r="W886" i="2"/>
  <c r="R886" i="2"/>
  <c r="AB886" i="2" s="1"/>
  <c r="AL886" i="2" s="1"/>
  <c r="I886" i="2"/>
  <c r="AA885" i="2"/>
  <c r="AK885" i="2" s="1"/>
  <c r="W885" i="2"/>
  <c r="AG885" i="2" s="1"/>
  <c r="AQ885" i="2" s="1"/>
  <c r="R885" i="2"/>
  <c r="AB885" i="2" s="1"/>
  <c r="AL885" i="2" s="1"/>
  <c r="I885" i="2"/>
  <c r="N885" i="2" s="1"/>
  <c r="AA884" i="2"/>
  <c r="AK884" i="2" s="1"/>
  <c r="W884" i="2"/>
  <c r="AG884" i="2" s="1"/>
  <c r="AQ884" i="2" s="1"/>
  <c r="I884" i="2"/>
  <c r="O884" i="2" s="1"/>
  <c r="P884" i="2" s="1"/>
  <c r="AA882" i="2"/>
  <c r="AK882" i="2" s="1"/>
  <c r="W882" i="2"/>
  <c r="AG882" i="2" s="1"/>
  <c r="AQ882" i="2" s="1"/>
  <c r="AB882" i="2"/>
  <c r="AL882" i="2" s="1"/>
  <c r="I882" i="2"/>
  <c r="O882" i="2" s="1"/>
  <c r="P882" i="2" s="1"/>
  <c r="AA881" i="2"/>
  <c r="AK881" i="2" s="1"/>
  <c r="W881" i="2"/>
  <c r="AB881" i="2"/>
  <c r="AL881" i="2" s="1"/>
  <c r="I881" i="2"/>
  <c r="AA880" i="2"/>
  <c r="W880" i="2"/>
  <c r="AG880" i="2" s="1"/>
  <c r="AQ880" i="2" s="1"/>
  <c r="R880" i="2"/>
  <c r="I880" i="2"/>
  <c r="N880" i="2" s="1"/>
  <c r="AA879" i="2"/>
  <c r="AK879" i="2" s="1"/>
  <c r="W879" i="2"/>
  <c r="AG879" i="2" s="1"/>
  <c r="AQ879" i="2" s="1"/>
  <c r="R879" i="2"/>
  <c r="I879" i="2"/>
  <c r="O879" i="2" s="1"/>
  <c r="P879" i="2" s="1"/>
  <c r="AA878" i="2"/>
  <c r="AK878" i="2" s="1"/>
  <c r="W878" i="2"/>
  <c r="AG878" i="2" s="1"/>
  <c r="R878" i="2"/>
  <c r="AB878" i="2" s="1"/>
  <c r="AL878" i="2" s="1"/>
  <c r="I878" i="2"/>
  <c r="O878" i="2" s="1"/>
  <c r="P878" i="2" s="1"/>
  <c r="AA877" i="2"/>
  <c r="AK877" i="2" s="1"/>
  <c r="W877" i="2"/>
  <c r="R877" i="2"/>
  <c r="AB877" i="2" s="1"/>
  <c r="AL877" i="2" s="1"/>
  <c r="I877" i="2"/>
  <c r="AA876" i="2"/>
  <c r="W876" i="2"/>
  <c r="AG876" i="2" s="1"/>
  <c r="AQ876" i="2" s="1"/>
  <c r="R876" i="2"/>
  <c r="AB876" i="2" s="1"/>
  <c r="AL876" i="2" s="1"/>
  <c r="I876" i="2"/>
  <c r="N876" i="2" s="1"/>
  <c r="AA875" i="2"/>
  <c r="AK875" i="2" s="1"/>
  <c r="W875" i="2"/>
  <c r="AG875" i="2" s="1"/>
  <c r="AQ875" i="2" s="1"/>
  <c r="R875" i="2"/>
  <c r="I875" i="2"/>
  <c r="N875" i="2" s="1"/>
  <c r="AA874" i="2"/>
  <c r="AK874" i="2" s="1"/>
  <c r="W874" i="2"/>
  <c r="AG874" i="2" s="1"/>
  <c r="R874" i="2"/>
  <c r="AB874" i="2" s="1"/>
  <c r="AL874" i="2" s="1"/>
  <c r="I874" i="2"/>
  <c r="O874" i="2" s="1"/>
  <c r="P874" i="2" s="1"/>
  <c r="AA873" i="2"/>
  <c r="AK873" i="2" s="1"/>
  <c r="W873" i="2"/>
  <c r="R873" i="2"/>
  <c r="AB873" i="2" s="1"/>
  <c r="AL873" i="2" s="1"/>
  <c r="I873" i="2"/>
  <c r="AA872" i="2"/>
  <c r="W872" i="2"/>
  <c r="AG872" i="2" s="1"/>
  <c r="AQ872" i="2" s="1"/>
  <c r="R872" i="2"/>
  <c r="AB872" i="2" s="1"/>
  <c r="AL872" i="2" s="1"/>
  <c r="I872" i="2"/>
  <c r="N872" i="2" s="1"/>
  <c r="AA871" i="2"/>
  <c r="AK871" i="2" s="1"/>
  <c r="W871" i="2"/>
  <c r="AG871" i="2" s="1"/>
  <c r="AQ871" i="2" s="1"/>
  <c r="R871" i="2"/>
  <c r="I871" i="2"/>
  <c r="N871" i="2" s="1"/>
  <c r="AA870" i="2"/>
  <c r="AK870" i="2" s="1"/>
  <c r="W870" i="2"/>
  <c r="R870" i="2"/>
  <c r="AB870" i="2" s="1"/>
  <c r="AL870" i="2" s="1"/>
  <c r="I870" i="2"/>
  <c r="O870" i="2" s="1"/>
  <c r="P870" i="2" s="1"/>
  <c r="AA869" i="2"/>
  <c r="AK869" i="2" s="1"/>
  <c r="W869" i="2"/>
  <c r="AG869" i="2" s="1"/>
  <c r="R869" i="2"/>
  <c r="AB869" i="2" s="1"/>
  <c r="AL869" i="2" s="1"/>
  <c r="I869" i="2"/>
  <c r="AA868" i="2"/>
  <c r="W868" i="2"/>
  <c r="AG868" i="2" s="1"/>
  <c r="AQ868" i="2" s="1"/>
  <c r="R868" i="2"/>
  <c r="AB868" i="2" s="1"/>
  <c r="AL868" i="2" s="1"/>
  <c r="I868" i="2"/>
  <c r="N868" i="2" s="1"/>
  <c r="AA867" i="2"/>
  <c r="AK867" i="2" s="1"/>
  <c r="W867" i="2"/>
  <c r="AG867" i="2" s="1"/>
  <c r="AQ867" i="2" s="1"/>
  <c r="R867" i="2"/>
  <c r="I867" i="2"/>
  <c r="N867" i="2" s="1"/>
  <c r="AA866" i="2"/>
  <c r="AK866" i="2" s="1"/>
  <c r="W866" i="2"/>
  <c r="AG866" i="2" s="1"/>
  <c r="AQ866" i="2" s="1"/>
  <c r="R866" i="2"/>
  <c r="AB866" i="2" s="1"/>
  <c r="AL866" i="2" s="1"/>
  <c r="I866" i="2"/>
  <c r="O866" i="2" s="1"/>
  <c r="P866" i="2" s="1"/>
  <c r="AA865" i="2"/>
  <c r="AK865" i="2" s="1"/>
  <c r="W865" i="2"/>
  <c r="R865" i="2"/>
  <c r="AB865" i="2" s="1"/>
  <c r="AL865" i="2" s="1"/>
  <c r="I865" i="2"/>
  <c r="AA864" i="2"/>
  <c r="AK864" i="2" s="1"/>
  <c r="W864" i="2"/>
  <c r="AG864" i="2" s="1"/>
  <c r="AQ864" i="2" s="1"/>
  <c r="R864" i="2"/>
  <c r="I864" i="2"/>
  <c r="N864" i="2" s="1"/>
  <c r="AA863" i="2"/>
  <c r="AK863" i="2" s="1"/>
  <c r="W863" i="2"/>
  <c r="AG863" i="2" s="1"/>
  <c r="AQ863" i="2" s="1"/>
  <c r="R863" i="2"/>
  <c r="I863" i="2"/>
  <c r="N863" i="2" s="1"/>
  <c r="AA861" i="2"/>
  <c r="AK861" i="2" s="1"/>
  <c r="W861" i="2"/>
  <c r="R861" i="2"/>
  <c r="AB861" i="2" s="1"/>
  <c r="AL861" i="2" s="1"/>
  <c r="I861" i="2"/>
  <c r="O861" i="2" s="1"/>
  <c r="P861" i="2" s="1"/>
  <c r="AA859" i="2"/>
  <c r="AK859" i="2" s="1"/>
  <c r="W859" i="2"/>
  <c r="R859" i="2"/>
  <c r="AB859" i="2" s="1"/>
  <c r="AL859" i="2" s="1"/>
  <c r="I859" i="2"/>
  <c r="AA858" i="2"/>
  <c r="AK858" i="2" s="1"/>
  <c r="W858" i="2"/>
  <c r="R858" i="2"/>
  <c r="AB858" i="2" s="1"/>
  <c r="AL858" i="2" s="1"/>
  <c r="I858" i="2"/>
  <c r="N858" i="2" s="1"/>
  <c r="AA857" i="2"/>
  <c r="AK857" i="2" s="1"/>
  <c r="W857" i="2"/>
  <c r="AG857" i="2" s="1"/>
  <c r="AQ857" i="2" s="1"/>
  <c r="I857" i="2"/>
  <c r="N857" i="2" s="1"/>
  <c r="AA856" i="2"/>
  <c r="AK856" i="2" s="1"/>
  <c r="W856" i="2"/>
  <c r="AB856" i="2"/>
  <c r="AL856" i="2" s="1"/>
  <c r="I856" i="2"/>
  <c r="O856" i="2" s="1"/>
  <c r="P856" i="2" s="1"/>
  <c r="AA855" i="2"/>
  <c r="AK855" i="2" s="1"/>
  <c r="W855" i="2"/>
  <c r="R855" i="2"/>
  <c r="AB855" i="2" s="1"/>
  <c r="AL855" i="2" s="1"/>
  <c r="I855" i="2"/>
  <c r="AA854" i="2"/>
  <c r="W854" i="2"/>
  <c r="AG854" i="2" s="1"/>
  <c r="AQ854" i="2" s="1"/>
  <c r="AB854" i="2"/>
  <c r="AL854" i="2" s="1"/>
  <c r="I854" i="2"/>
  <c r="W853" i="2"/>
  <c r="AG853" i="2" s="1"/>
  <c r="AQ853" i="2" s="1"/>
  <c r="AB853" i="2"/>
  <c r="AL853" i="2" s="1"/>
  <c r="Q853" i="2"/>
  <c r="I853" i="2"/>
  <c r="AA852" i="2"/>
  <c r="W852" i="2"/>
  <c r="AG852" i="2" s="1"/>
  <c r="AQ852" i="2" s="1"/>
  <c r="R852" i="2"/>
  <c r="AB852" i="2" s="1"/>
  <c r="AL852" i="2" s="1"/>
  <c r="I852" i="2"/>
  <c r="N852" i="2" s="1"/>
  <c r="AA851" i="2"/>
  <c r="W851" i="2"/>
  <c r="AG851" i="2" s="1"/>
  <c r="R851" i="2"/>
  <c r="I851" i="2"/>
  <c r="AP846" i="2"/>
  <c r="AN846" i="2"/>
  <c r="AF846" i="2"/>
  <c r="AD846" i="2"/>
  <c r="V846" i="2"/>
  <c r="T846" i="2"/>
  <c r="M846" i="2"/>
  <c r="L846" i="2"/>
  <c r="J846" i="2"/>
  <c r="H846" i="2"/>
  <c r="G846" i="2"/>
  <c r="G26" i="7" s="1"/>
  <c r="AA844" i="2"/>
  <c r="W844" i="2"/>
  <c r="R844" i="2"/>
  <c r="AB844" i="2" s="1"/>
  <c r="AL844" i="2" s="1"/>
  <c r="I844" i="2"/>
  <c r="O844" i="2" s="1"/>
  <c r="P844" i="2" s="1"/>
  <c r="AA842" i="2"/>
  <c r="AK842" i="2" s="1"/>
  <c r="W842" i="2"/>
  <c r="R842" i="2"/>
  <c r="AB842" i="2" s="1"/>
  <c r="AL842" i="2" s="1"/>
  <c r="I842" i="2"/>
  <c r="N842" i="2" s="1"/>
  <c r="AA839" i="2"/>
  <c r="W839" i="2"/>
  <c r="AG839" i="2" s="1"/>
  <c r="AQ839" i="2" s="1"/>
  <c r="R839" i="2"/>
  <c r="AB839" i="2" s="1"/>
  <c r="AL839" i="2" s="1"/>
  <c r="I839" i="2"/>
  <c r="O839" i="2" s="1"/>
  <c r="P839" i="2" s="1"/>
  <c r="AA841" i="2"/>
  <c r="AK841" i="2" s="1"/>
  <c r="W841" i="2"/>
  <c r="AG841" i="2" s="1"/>
  <c r="AQ841" i="2" s="1"/>
  <c r="R841" i="2"/>
  <c r="AB841" i="2" s="1"/>
  <c r="AL841" i="2" s="1"/>
  <c r="I841" i="2"/>
  <c r="N841" i="2" s="1"/>
  <c r="AA843" i="2"/>
  <c r="W843" i="2"/>
  <c r="AG843" i="2" s="1"/>
  <c r="AQ843" i="2" s="1"/>
  <c r="R843" i="2"/>
  <c r="AB843" i="2" s="1"/>
  <c r="AL843" i="2" s="1"/>
  <c r="I843" i="2"/>
  <c r="AA840" i="2"/>
  <c r="W840" i="2"/>
  <c r="AG840" i="2" s="1"/>
  <c r="AQ840" i="2" s="1"/>
  <c r="R840" i="2"/>
  <c r="AB840" i="2" s="1"/>
  <c r="AL840" i="2" s="1"/>
  <c r="I840" i="2"/>
  <c r="N840" i="2" s="1"/>
  <c r="AA834" i="2"/>
  <c r="AK834" i="2" s="1"/>
  <c r="W834" i="2"/>
  <c r="AG834" i="2" s="1"/>
  <c r="R834" i="2"/>
  <c r="AB834" i="2" s="1"/>
  <c r="AL834" i="2" s="1"/>
  <c r="I834" i="2"/>
  <c r="AA838" i="2"/>
  <c r="W838" i="2"/>
  <c r="R838" i="2"/>
  <c r="AB838" i="2" s="1"/>
  <c r="AL838" i="2" s="1"/>
  <c r="I838" i="2"/>
  <c r="AA836" i="2"/>
  <c r="AK836" i="2" s="1"/>
  <c r="W836" i="2"/>
  <c r="R836" i="2"/>
  <c r="AB836" i="2" s="1"/>
  <c r="AL836" i="2" s="1"/>
  <c r="I836" i="2"/>
  <c r="AA837" i="2"/>
  <c r="W837" i="2"/>
  <c r="AG837" i="2" s="1"/>
  <c r="AQ837" i="2" s="1"/>
  <c r="R837" i="2"/>
  <c r="I837" i="2"/>
  <c r="N837" i="2" s="1"/>
  <c r="AA835" i="2"/>
  <c r="AK835" i="2" s="1"/>
  <c r="W835" i="2"/>
  <c r="R835" i="2"/>
  <c r="AB835" i="2" s="1"/>
  <c r="AL835" i="2" s="1"/>
  <c r="I835" i="2"/>
  <c r="AA833" i="2"/>
  <c r="W833" i="2"/>
  <c r="AB833" i="2"/>
  <c r="AL833" i="2" s="1"/>
  <c r="I833" i="2"/>
  <c r="AA831" i="2"/>
  <c r="W831" i="2"/>
  <c r="R831" i="2"/>
  <c r="AB831" i="2" s="1"/>
  <c r="AL831" i="2" s="1"/>
  <c r="I831" i="2"/>
  <c r="N831" i="2" s="1"/>
  <c r="AA830" i="2"/>
  <c r="W830" i="2"/>
  <c r="AG830" i="2" s="1"/>
  <c r="AQ830" i="2" s="1"/>
  <c r="R830" i="2"/>
  <c r="AB830" i="2" s="1"/>
  <c r="AL830" i="2" s="1"/>
  <c r="I830" i="2"/>
  <c r="N830" i="2" s="1"/>
  <c r="AA829" i="2"/>
  <c r="AK829" i="2" s="1"/>
  <c r="W829" i="2"/>
  <c r="AG829" i="2" s="1"/>
  <c r="R829" i="2"/>
  <c r="AB829" i="2" s="1"/>
  <c r="AL829" i="2" s="1"/>
  <c r="I829" i="2"/>
  <c r="AA828" i="2"/>
  <c r="W828" i="2"/>
  <c r="AG828" i="2" s="1"/>
  <c r="AQ828" i="2" s="1"/>
  <c r="R828" i="2"/>
  <c r="AB828" i="2" s="1"/>
  <c r="AL828" i="2" s="1"/>
  <c r="I828" i="2"/>
  <c r="N828" i="2" s="1"/>
  <c r="AA827" i="2"/>
  <c r="W827" i="2"/>
  <c r="AG827" i="2" s="1"/>
  <c r="AQ827" i="2" s="1"/>
  <c r="R827" i="2"/>
  <c r="AB827" i="2" s="1"/>
  <c r="AL827" i="2" s="1"/>
  <c r="I827" i="2"/>
  <c r="N827" i="2" s="1"/>
  <c r="AA826" i="2"/>
  <c r="AK826" i="2" s="1"/>
  <c r="W826" i="2"/>
  <c r="R826" i="2"/>
  <c r="AB826" i="2" s="1"/>
  <c r="AL826" i="2" s="1"/>
  <c r="I826" i="2"/>
  <c r="AA825" i="2"/>
  <c r="AK825" i="2" s="1"/>
  <c r="W825" i="2"/>
  <c r="R825" i="2"/>
  <c r="AB825" i="2" s="1"/>
  <c r="AL825" i="2" s="1"/>
  <c r="I825" i="2"/>
  <c r="AA824" i="2"/>
  <c r="AK824" i="2" s="1"/>
  <c r="W824" i="2"/>
  <c r="AG824" i="2" s="1"/>
  <c r="AQ824" i="2" s="1"/>
  <c r="AB824" i="2"/>
  <c r="AL824" i="2" s="1"/>
  <c r="I824" i="2"/>
  <c r="AA823" i="2"/>
  <c r="AK823" i="2" s="1"/>
  <c r="W823" i="2"/>
  <c r="R823" i="2"/>
  <c r="AB823" i="2" s="1"/>
  <c r="AL823" i="2" s="1"/>
  <c r="I823" i="2"/>
  <c r="N823" i="2" s="1"/>
  <c r="AA822" i="2"/>
  <c r="W822" i="2"/>
  <c r="R822" i="2"/>
  <c r="AB822" i="2" s="1"/>
  <c r="AL822" i="2" s="1"/>
  <c r="I822" i="2"/>
  <c r="N822" i="2" s="1"/>
  <c r="AA821" i="2"/>
  <c r="W821" i="2"/>
  <c r="R821" i="2"/>
  <c r="AB821" i="2" s="1"/>
  <c r="AL821" i="2" s="1"/>
  <c r="I821" i="2"/>
  <c r="O821" i="2" s="1"/>
  <c r="P821" i="2" s="1"/>
  <c r="AA820" i="2"/>
  <c r="W820" i="2"/>
  <c r="AG820" i="2" s="1"/>
  <c r="AQ820" i="2" s="1"/>
  <c r="R820" i="2"/>
  <c r="AB820" i="2" s="1"/>
  <c r="AL820" i="2" s="1"/>
  <c r="I820" i="2"/>
  <c r="AA819" i="2"/>
  <c r="AK819" i="2" s="1"/>
  <c r="W819" i="2"/>
  <c r="R819" i="2"/>
  <c r="AB819" i="2" s="1"/>
  <c r="AL819" i="2" s="1"/>
  <c r="I819" i="2"/>
  <c r="AA818" i="2"/>
  <c r="AK818" i="2" s="1"/>
  <c r="W818" i="2"/>
  <c r="AG818" i="2" s="1"/>
  <c r="AQ818" i="2" s="1"/>
  <c r="R818" i="2"/>
  <c r="AB818" i="2" s="1"/>
  <c r="AL818" i="2" s="1"/>
  <c r="I818" i="2"/>
  <c r="AA817" i="2"/>
  <c r="AK817" i="2" s="1"/>
  <c r="W817" i="2"/>
  <c r="R817" i="2"/>
  <c r="AB817" i="2" s="1"/>
  <c r="AL817" i="2" s="1"/>
  <c r="I817" i="2"/>
  <c r="N817" i="2" s="1"/>
  <c r="AA816" i="2"/>
  <c r="AK816" i="2" s="1"/>
  <c r="W816" i="2"/>
  <c r="AG816" i="2" s="1"/>
  <c r="AQ816" i="2" s="1"/>
  <c r="R816" i="2"/>
  <c r="AB816" i="2" s="1"/>
  <c r="AL816" i="2" s="1"/>
  <c r="I816" i="2"/>
  <c r="N816" i="2" s="1"/>
  <c r="AA815" i="2"/>
  <c r="AK815" i="2" s="1"/>
  <c r="W815" i="2"/>
  <c r="R815" i="2"/>
  <c r="AB815" i="2" s="1"/>
  <c r="AL815" i="2" s="1"/>
  <c r="I815" i="2"/>
  <c r="N815" i="2" s="1"/>
  <c r="AA814" i="2"/>
  <c r="W814" i="2"/>
  <c r="AG814" i="2" s="1"/>
  <c r="AQ814" i="2" s="1"/>
  <c r="R814" i="2"/>
  <c r="AB814" i="2" s="1"/>
  <c r="AL814" i="2" s="1"/>
  <c r="I814" i="2"/>
  <c r="N814" i="2" s="1"/>
  <c r="AA813" i="2"/>
  <c r="W813" i="2"/>
  <c r="AG813" i="2" s="1"/>
  <c r="AQ813" i="2" s="1"/>
  <c r="R813" i="2"/>
  <c r="AB813" i="2" s="1"/>
  <c r="AL813" i="2" s="1"/>
  <c r="I813" i="2"/>
  <c r="O813" i="2" s="1"/>
  <c r="P813" i="2" s="1"/>
  <c r="AA812" i="2"/>
  <c r="W812" i="2"/>
  <c r="R812" i="2"/>
  <c r="AB812" i="2" s="1"/>
  <c r="AL812" i="2" s="1"/>
  <c r="I812" i="2"/>
  <c r="N812" i="2" s="1"/>
  <c r="AA811" i="2"/>
  <c r="AK811" i="2" s="1"/>
  <c r="W811" i="2"/>
  <c r="R811" i="2"/>
  <c r="AB811" i="2" s="1"/>
  <c r="AL811" i="2" s="1"/>
  <c r="I811" i="2"/>
  <c r="AA810" i="2"/>
  <c r="AK810" i="2" s="1"/>
  <c r="W810" i="2"/>
  <c r="AG810" i="2" s="1"/>
  <c r="AQ810" i="2" s="1"/>
  <c r="R810" i="2"/>
  <c r="AB810" i="2" s="1"/>
  <c r="AL810" i="2" s="1"/>
  <c r="I810" i="2"/>
  <c r="AA809" i="2"/>
  <c r="AK809" i="2" s="1"/>
  <c r="W809" i="2"/>
  <c r="AG809" i="2" s="1"/>
  <c r="AQ809" i="2" s="1"/>
  <c r="R809" i="2"/>
  <c r="AB809" i="2" s="1"/>
  <c r="AL809" i="2" s="1"/>
  <c r="I809" i="2"/>
  <c r="N809" i="2" s="1"/>
  <c r="AA808" i="2"/>
  <c r="AK808" i="2" s="1"/>
  <c r="W808" i="2"/>
  <c r="AG808" i="2" s="1"/>
  <c r="AQ808" i="2" s="1"/>
  <c r="R808" i="2"/>
  <c r="AB808" i="2" s="1"/>
  <c r="AL808" i="2" s="1"/>
  <c r="I808" i="2"/>
  <c r="AA807" i="2"/>
  <c r="AK807" i="2" s="1"/>
  <c r="W807" i="2"/>
  <c r="R807" i="2"/>
  <c r="AB807" i="2" s="1"/>
  <c r="AL807" i="2" s="1"/>
  <c r="I807" i="2"/>
  <c r="N807" i="2" s="1"/>
  <c r="AA806" i="2"/>
  <c r="W806" i="2"/>
  <c r="AG806" i="2" s="1"/>
  <c r="AQ806" i="2" s="1"/>
  <c r="R806" i="2"/>
  <c r="AB806" i="2" s="1"/>
  <c r="AL806" i="2" s="1"/>
  <c r="I806" i="2"/>
  <c r="N806" i="2" s="1"/>
  <c r="W805" i="2"/>
  <c r="AG805" i="2" s="1"/>
  <c r="AQ805" i="2" s="1"/>
  <c r="R805" i="2"/>
  <c r="AB805" i="2" s="1"/>
  <c r="AL805" i="2" s="1"/>
  <c r="Q805" i="2"/>
  <c r="I805" i="2"/>
  <c r="O805" i="2" s="1"/>
  <c r="P805" i="2" s="1"/>
  <c r="AA804" i="2"/>
  <c r="W804" i="2"/>
  <c r="R804" i="2"/>
  <c r="AB804" i="2" s="1"/>
  <c r="AL804" i="2" s="1"/>
  <c r="I804" i="2"/>
  <c r="O804" i="2" s="1"/>
  <c r="P804" i="2" s="1"/>
  <c r="AA803" i="2"/>
  <c r="W803" i="2"/>
  <c r="R803" i="2"/>
  <c r="AB803" i="2" s="1"/>
  <c r="I803" i="2"/>
  <c r="N803" i="2" s="1"/>
  <c r="AP796" i="2"/>
  <c r="AO796" i="2"/>
  <c r="AN796" i="2"/>
  <c r="AF796" i="2"/>
  <c r="AE796" i="2"/>
  <c r="AD796" i="2"/>
  <c r="V796" i="2"/>
  <c r="U796" i="2"/>
  <c r="T796" i="2"/>
  <c r="M796" i="2"/>
  <c r="L796" i="2"/>
  <c r="K796" i="2"/>
  <c r="J796" i="2"/>
  <c r="H796" i="2"/>
  <c r="G796" i="2"/>
  <c r="G25" i="7" s="1"/>
  <c r="Y795" i="2"/>
  <c r="AI795" i="2" s="1"/>
  <c r="AS795" i="2" s="1"/>
  <c r="W794" i="2"/>
  <c r="AG794" i="2" s="1"/>
  <c r="AQ794" i="2" s="1"/>
  <c r="R794" i="2"/>
  <c r="AB794" i="2" s="1"/>
  <c r="AL794" i="2" s="1"/>
  <c r="Q794" i="2"/>
  <c r="I794" i="2"/>
  <c r="O794" i="2" s="1"/>
  <c r="P794" i="2" s="1"/>
  <c r="W793" i="2"/>
  <c r="AG793" i="2" s="1"/>
  <c r="AQ793" i="2" s="1"/>
  <c r="R793" i="2"/>
  <c r="AB793" i="2" s="1"/>
  <c r="AL793" i="2" s="1"/>
  <c r="Q793" i="2"/>
  <c r="AA793" i="2" s="1"/>
  <c r="I793" i="2"/>
  <c r="O793" i="2" s="1"/>
  <c r="P793" i="2" s="1"/>
  <c r="W792" i="2"/>
  <c r="AG792" i="2" s="1"/>
  <c r="AQ792" i="2" s="1"/>
  <c r="R792" i="2"/>
  <c r="AB792" i="2" s="1"/>
  <c r="AL792" i="2" s="1"/>
  <c r="Q792" i="2"/>
  <c r="I792" i="2"/>
  <c r="O792" i="2" s="1"/>
  <c r="P792" i="2" s="1"/>
  <c r="W791" i="2"/>
  <c r="AG791" i="2" s="1"/>
  <c r="AQ791" i="2" s="1"/>
  <c r="R791" i="2"/>
  <c r="AB791" i="2" s="1"/>
  <c r="AL791" i="2" s="1"/>
  <c r="Q791" i="2"/>
  <c r="AA791" i="2" s="1"/>
  <c r="AK791" i="2" s="1"/>
  <c r="I791" i="2"/>
  <c r="O791" i="2" s="1"/>
  <c r="P791" i="2" s="1"/>
  <c r="W789" i="2"/>
  <c r="AG789" i="2" s="1"/>
  <c r="AQ789" i="2" s="1"/>
  <c r="R789" i="2"/>
  <c r="AB789" i="2" s="1"/>
  <c r="AL789" i="2" s="1"/>
  <c r="Q789" i="2"/>
  <c r="I789" i="2"/>
  <c r="W788" i="2"/>
  <c r="AG788" i="2" s="1"/>
  <c r="AQ788" i="2" s="1"/>
  <c r="R788" i="2"/>
  <c r="AB788" i="2" s="1"/>
  <c r="AL788" i="2" s="1"/>
  <c r="Q788" i="2"/>
  <c r="AA788" i="2" s="1"/>
  <c r="AK788" i="2" s="1"/>
  <c r="I788" i="2"/>
  <c r="O788" i="2" s="1"/>
  <c r="P788" i="2" s="1"/>
  <c r="W787" i="2"/>
  <c r="AG787" i="2" s="1"/>
  <c r="AQ787" i="2" s="1"/>
  <c r="R787" i="2"/>
  <c r="AB787" i="2" s="1"/>
  <c r="AL787" i="2" s="1"/>
  <c r="Q787" i="2"/>
  <c r="AA787" i="2" s="1"/>
  <c r="I787" i="2"/>
  <c r="W790" i="2"/>
  <c r="AG790" i="2" s="1"/>
  <c r="AQ790" i="2" s="1"/>
  <c r="R790" i="2"/>
  <c r="AB790" i="2" s="1"/>
  <c r="AL790" i="2" s="1"/>
  <c r="Q790" i="2"/>
  <c r="I790" i="2"/>
  <c r="O790" i="2" s="1"/>
  <c r="P790" i="2" s="1"/>
  <c r="W786" i="2"/>
  <c r="AG786" i="2" s="1"/>
  <c r="AQ786" i="2" s="1"/>
  <c r="R786" i="2"/>
  <c r="AB786" i="2" s="1"/>
  <c r="AL786" i="2" s="1"/>
  <c r="Q786" i="2"/>
  <c r="I786" i="2"/>
  <c r="O786" i="2" s="1"/>
  <c r="P786" i="2" s="1"/>
  <c r="W785" i="2"/>
  <c r="AG785" i="2" s="1"/>
  <c r="AQ785" i="2" s="1"/>
  <c r="R785" i="2"/>
  <c r="AB785" i="2" s="1"/>
  <c r="AL785" i="2" s="1"/>
  <c r="Q785" i="2"/>
  <c r="AA785" i="2" s="1"/>
  <c r="I785" i="2"/>
  <c r="O785" i="2" s="1"/>
  <c r="P785" i="2" s="1"/>
  <c r="W784" i="2"/>
  <c r="AG784" i="2" s="1"/>
  <c r="AQ784" i="2" s="1"/>
  <c r="R784" i="2"/>
  <c r="AB784" i="2" s="1"/>
  <c r="AL784" i="2" s="1"/>
  <c r="Q784" i="2"/>
  <c r="I784" i="2"/>
  <c r="O784" i="2" s="1"/>
  <c r="P784" i="2" s="1"/>
  <c r="W783" i="2"/>
  <c r="AG783" i="2" s="1"/>
  <c r="AQ783" i="2" s="1"/>
  <c r="R783" i="2"/>
  <c r="AB783" i="2" s="1"/>
  <c r="AL783" i="2" s="1"/>
  <c r="Q783" i="2"/>
  <c r="I783" i="2"/>
  <c r="W780" i="2"/>
  <c r="AG780" i="2" s="1"/>
  <c r="AQ780" i="2" s="1"/>
  <c r="R780" i="2"/>
  <c r="AB780" i="2" s="1"/>
  <c r="AL780" i="2" s="1"/>
  <c r="Q780" i="2"/>
  <c r="I780" i="2"/>
  <c r="N780" i="2" s="1"/>
  <c r="W782" i="2"/>
  <c r="AG782" i="2" s="1"/>
  <c r="R782" i="2"/>
  <c r="AB782" i="2" s="1"/>
  <c r="AL782" i="2" s="1"/>
  <c r="Q782" i="2"/>
  <c r="AA782" i="2" s="1"/>
  <c r="AK782" i="2" s="1"/>
  <c r="I782" i="2"/>
  <c r="N782" i="2" s="1"/>
  <c r="W781" i="2"/>
  <c r="AG781" i="2" s="1"/>
  <c r="AQ781" i="2" s="1"/>
  <c r="R781" i="2"/>
  <c r="AB781" i="2" s="1"/>
  <c r="AL781" i="2" s="1"/>
  <c r="Q781" i="2"/>
  <c r="AA781" i="2" s="1"/>
  <c r="I781" i="2"/>
  <c r="W779" i="2"/>
  <c r="AG779" i="2" s="1"/>
  <c r="AQ779" i="2" s="1"/>
  <c r="R779" i="2"/>
  <c r="AB779" i="2" s="1"/>
  <c r="AL779" i="2" s="1"/>
  <c r="Q779" i="2"/>
  <c r="I779" i="2"/>
  <c r="O779" i="2" s="1"/>
  <c r="P779" i="2" s="1"/>
  <c r="W777" i="2"/>
  <c r="AG777" i="2" s="1"/>
  <c r="AQ777" i="2" s="1"/>
  <c r="R777" i="2"/>
  <c r="AB777" i="2" s="1"/>
  <c r="AL777" i="2" s="1"/>
  <c r="Q777" i="2"/>
  <c r="AA777" i="2" s="1"/>
  <c r="I777" i="2"/>
  <c r="O777" i="2" s="1"/>
  <c r="P777" i="2" s="1"/>
  <c r="W776" i="2"/>
  <c r="AG776" i="2" s="1"/>
  <c r="AQ776" i="2" s="1"/>
  <c r="R776" i="2"/>
  <c r="AB776" i="2" s="1"/>
  <c r="AL776" i="2" s="1"/>
  <c r="Q776" i="2"/>
  <c r="I776" i="2"/>
  <c r="O776" i="2" s="1"/>
  <c r="P776" i="2" s="1"/>
  <c r="W775" i="2"/>
  <c r="AG775" i="2" s="1"/>
  <c r="AQ775" i="2" s="1"/>
  <c r="R775" i="2"/>
  <c r="AB775" i="2" s="1"/>
  <c r="AL775" i="2" s="1"/>
  <c r="Q775" i="2"/>
  <c r="I775" i="2"/>
  <c r="W774" i="2"/>
  <c r="AG774" i="2" s="1"/>
  <c r="AQ774" i="2" s="1"/>
  <c r="R774" i="2"/>
  <c r="AB774" i="2" s="1"/>
  <c r="AL774" i="2" s="1"/>
  <c r="Q774" i="2"/>
  <c r="AA774" i="2" s="1"/>
  <c r="I774" i="2"/>
  <c r="W772" i="2"/>
  <c r="AG772" i="2" s="1"/>
  <c r="AQ772" i="2" s="1"/>
  <c r="R772" i="2"/>
  <c r="AB772" i="2" s="1"/>
  <c r="AL772" i="2" s="1"/>
  <c r="Q772" i="2"/>
  <c r="AA772" i="2" s="1"/>
  <c r="AK772" i="2" s="1"/>
  <c r="I772" i="2"/>
  <c r="O772" i="2" s="1"/>
  <c r="P772" i="2" s="1"/>
  <c r="W770" i="2"/>
  <c r="AG770" i="2" s="1"/>
  <c r="AQ770" i="2" s="1"/>
  <c r="R770" i="2"/>
  <c r="AB770" i="2" s="1"/>
  <c r="AL770" i="2" s="1"/>
  <c r="Q770" i="2"/>
  <c r="AA770" i="2" s="1"/>
  <c r="I770" i="2"/>
  <c r="W771" i="2"/>
  <c r="AG771" i="2" s="1"/>
  <c r="AQ771" i="2" s="1"/>
  <c r="R771" i="2"/>
  <c r="AB771" i="2" s="1"/>
  <c r="AL771" i="2" s="1"/>
  <c r="Q771" i="2"/>
  <c r="AA771" i="2" s="1"/>
  <c r="AK771" i="2" s="1"/>
  <c r="I771" i="2"/>
  <c r="O771" i="2" s="1"/>
  <c r="P771" i="2" s="1"/>
  <c r="W769" i="2"/>
  <c r="R769" i="2"/>
  <c r="AB769" i="2" s="1"/>
  <c r="Q769" i="2"/>
  <c r="AA769" i="2" s="1"/>
  <c r="I769" i="2"/>
  <c r="O769" i="2" s="1"/>
  <c r="Y768" i="2"/>
  <c r="AI768" i="2" s="1"/>
  <c r="AS768" i="2" s="1"/>
  <c r="AP763" i="2"/>
  <c r="AO763" i="2"/>
  <c r="AN763" i="2"/>
  <c r="AF763" i="2"/>
  <c r="AE763" i="2"/>
  <c r="AD763" i="2"/>
  <c r="V763" i="2"/>
  <c r="U763" i="2"/>
  <c r="T763" i="2"/>
  <c r="M763" i="2"/>
  <c r="L763" i="2"/>
  <c r="K763" i="2"/>
  <c r="J763" i="2"/>
  <c r="H763" i="2"/>
  <c r="G763" i="2"/>
  <c r="G24" i="7" s="1"/>
  <c r="W761" i="2"/>
  <c r="AG761" i="2" s="1"/>
  <c r="AQ761" i="2" s="1"/>
  <c r="R761" i="2"/>
  <c r="AB761" i="2" s="1"/>
  <c r="AL761" i="2" s="1"/>
  <c r="Q761" i="2"/>
  <c r="AA761" i="2" s="1"/>
  <c r="I761" i="2"/>
  <c r="O761" i="2" s="1"/>
  <c r="P761" i="2" s="1"/>
  <c r="W759" i="2"/>
  <c r="AG759" i="2" s="1"/>
  <c r="AQ759" i="2" s="1"/>
  <c r="R759" i="2"/>
  <c r="AB759" i="2" s="1"/>
  <c r="AL759" i="2" s="1"/>
  <c r="Q759" i="2"/>
  <c r="AA759" i="2" s="1"/>
  <c r="I759" i="2"/>
  <c r="O759" i="2" s="1"/>
  <c r="P759" i="2" s="1"/>
  <c r="W754" i="2"/>
  <c r="AG754" i="2" s="1"/>
  <c r="AQ754" i="2" s="1"/>
  <c r="R754" i="2"/>
  <c r="AB754" i="2" s="1"/>
  <c r="AL754" i="2" s="1"/>
  <c r="Q754" i="2"/>
  <c r="I754" i="2"/>
  <c r="O754" i="2" s="1"/>
  <c r="P754" i="2" s="1"/>
  <c r="W751" i="2"/>
  <c r="AG751" i="2" s="1"/>
  <c r="AQ751" i="2" s="1"/>
  <c r="R751" i="2"/>
  <c r="AB751" i="2" s="1"/>
  <c r="AL751" i="2" s="1"/>
  <c r="Q751" i="2"/>
  <c r="I751" i="2"/>
  <c r="N751" i="2" s="1"/>
  <c r="W750" i="2"/>
  <c r="AG750" i="2" s="1"/>
  <c r="AQ750" i="2" s="1"/>
  <c r="R750" i="2"/>
  <c r="AB750" i="2" s="1"/>
  <c r="AL750" i="2" s="1"/>
  <c r="Q750" i="2"/>
  <c r="I750" i="2"/>
  <c r="N750" i="2" s="1"/>
  <c r="W757" i="2"/>
  <c r="AG757" i="2" s="1"/>
  <c r="AQ757" i="2" s="1"/>
  <c r="R757" i="2"/>
  <c r="Q757" i="2"/>
  <c r="AA757" i="2" s="1"/>
  <c r="AK757" i="2" s="1"/>
  <c r="I757" i="2"/>
  <c r="O757" i="2" s="1"/>
  <c r="P757" i="2" s="1"/>
  <c r="W752" i="2"/>
  <c r="AG752" i="2" s="1"/>
  <c r="AQ752" i="2" s="1"/>
  <c r="R752" i="2"/>
  <c r="AB752" i="2" s="1"/>
  <c r="AL752" i="2" s="1"/>
  <c r="Q752" i="2"/>
  <c r="AA752" i="2" s="1"/>
  <c r="I752" i="2"/>
  <c r="O752" i="2" s="1"/>
  <c r="P752" i="2" s="1"/>
  <c r="W753" i="2"/>
  <c r="AG753" i="2" s="1"/>
  <c r="AQ753" i="2" s="1"/>
  <c r="R753" i="2"/>
  <c r="Q753" i="2"/>
  <c r="AA753" i="2" s="1"/>
  <c r="I753" i="2"/>
  <c r="O753" i="2" s="1"/>
  <c r="P753" i="2" s="1"/>
  <c r="W756" i="2"/>
  <c r="AG756" i="2" s="1"/>
  <c r="AQ756" i="2" s="1"/>
  <c r="R756" i="2"/>
  <c r="AB756" i="2" s="1"/>
  <c r="AL756" i="2" s="1"/>
  <c r="Q756" i="2"/>
  <c r="I756" i="2"/>
  <c r="O756" i="2" s="1"/>
  <c r="P756" i="2" s="1"/>
  <c r="W749" i="2"/>
  <c r="AG749" i="2" s="1"/>
  <c r="AQ749" i="2" s="1"/>
  <c r="R749" i="2"/>
  <c r="AB749" i="2" s="1"/>
  <c r="AL749" i="2" s="1"/>
  <c r="Q749" i="2"/>
  <c r="AA749" i="2" s="1"/>
  <c r="I749" i="2"/>
  <c r="O749" i="2" s="1"/>
  <c r="P749" i="2" s="1"/>
  <c r="W748" i="2"/>
  <c r="AG748" i="2" s="1"/>
  <c r="AQ748" i="2" s="1"/>
  <c r="R748" i="2"/>
  <c r="AB748" i="2" s="1"/>
  <c r="AL748" i="2" s="1"/>
  <c r="Q748" i="2"/>
  <c r="I748" i="2"/>
  <c r="W744" i="2"/>
  <c r="AG744" i="2" s="1"/>
  <c r="AQ744" i="2" s="1"/>
  <c r="R744" i="2"/>
  <c r="AB744" i="2" s="1"/>
  <c r="AL744" i="2" s="1"/>
  <c r="Q744" i="2"/>
  <c r="I744" i="2"/>
  <c r="N744" i="2" s="1"/>
  <c r="W741" i="2"/>
  <c r="AG741" i="2" s="1"/>
  <c r="AQ741" i="2" s="1"/>
  <c r="R741" i="2"/>
  <c r="AB741" i="2" s="1"/>
  <c r="AL741" i="2" s="1"/>
  <c r="Q741" i="2"/>
  <c r="AA741" i="2" s="1"/>
  <c r="AK741" i="2" s="1"/>
  <c r="I741" i="2"/>
  <c r="W740" i="2"/>
  <c r="AG740" i="2" s="1"/>
  <c r="AQ740" i="2" s="1"/>
  <c r="R740" i="2"/>
  <c r="AB740" i="2" s="1"/>
  <c r="AL740" i="2" s="1"/>
  <c r="Q740" i="2"/>
  <c r="AA740" i="2" s="1"/>
  <c r="I740" i="2"/>
  <c r="O740" i="2" s="1"/>
  <c r="P740" i="2" s="1"/>
  <c r="W739" i="2"/>
  <c r="AG739" i="2" s="1"/>
  <c r="AQ739" i="2" s="1"/>
  <c r="R739" i="2"/>
  <c r="AB739" i="2" s="1"/>
  <c r="AL739" i="2" s="1"/>
  <c r="Q739" i="2"/>
  <c r="AA739" i="2" s="1"/>
  <c r="I739" i="2"/>
  <c r="W743" i="2"/>
  <c r="AG743" i="2" s="1"/>
  <c r="AQ743" i="2" s="1"/>
  <c r="R743" i="2"/>
  <c r="AB743" i="2" s="1"/>
  <c r="AL743" i="2" s="1"/>
  <c r="Q743" i="2"/>
  <c r="I743" i="2"/>
  <c r="O743" i="2" s="1"/>
  <c r="P743" i="2" s="1"/>
  <c r="W747" i="2"/>
  <c r="AG747" i="2" s="1"/>
  <c r="AQ747" i="2" s="1"/>
  <c r="R747" i="2"/>
  <c r="AB747" i="2" s="1"/>
  <c r="AL747" i="2" s="1"/>
  <c r="Q747" i="2"/>
  <c r="AA747" i="2" s="1"/>
  <c r="I747" i="2"/>
  <c r="W742" i="2"/>
  <c r="AG742" i="2" s="1"/>
  <c r="AQ742" i="2" s="1"/>
  <c r="R742" i="2"/>
  <c r="AB742" i="2" s="1"/>
  <c r="AL742" i="2" s="1"/>
  <c r="Q742" i="2"/>
  <c r="AA742" i="2" s="1"/>
  <c r="I742" i="2"/>
  <c r="O742" i="2" s="1"/>
  <c r="P742" i="2" s="1"/>
  <c r="W745" i="2"/>
  <c r="AG745" i="2" s="1"/>
  <c r="AQ745" i="2" s="1"/>
  <c r="R745" i="2"/>
  <c r="AB745" i="2" s="1"/>
  <c r="AL745" i="2" s="1"/>
  <c r="Q745" i="2"/>
  <c r="I745" i="2"/>
  <c r="W736" i="2"/>
  <c r="AG736" i="2" s="1"/>
  <c r="AQ736" i="2" s="1"/>
  <c r="R736" i="2"/>
  <c r="AB736" i="2" s="1"/>
  <c r="AL736" i="2" s="1"/>
  <c r="Q736" i="2"/>
  <c r="AA736" i="2" s="1"/>
  <c r="AK736" i="2" s="1"/>
  <c r="I736" i="2"/>
  <c r="W737" i="2"/>
  <c r="AG737" i="2" s="1"/>
  <c r="AQ737" i="2" s="1"/>
  <c r="R737" i="2"/>
  <c r="AB737" i="2" s="1"/>
  <c r="AL737" i="2" s="1"/>
  <c r="Q737" i="2"/>
  <c r="AA737" i="2" s="1"/>
  <c r="I737" i="2"/>
  <c r="W735" i="2"/>
  <c r="AG735" i="2" s="1"/>
  <c r="AQ735" i="2" s="1"/>
  <c r="R735" i="2"/>
  <c r="AB735" i="2" s="1"/>
  <c r="AL735" i="2" s="1"/>
  <c r="Q735" i="2"/>
  <c r="AA735" i="2" s="1"/>
  <c r="I735" i="2"/>
  <c r="O735" i="2" s="1"/>
  <c r="P735" i="2" s="1"/>
  <c r="W734" i="2"/>
  <c r="AG734" i="2" s="1"/>
  <c r="AQ734" i="2" s="1"/>
  <c r="R734" i="2"/>
  <c r="AB734" i="2" s="1"/>
  <c r="AL734" i="2" s="1"/>
  <c r="Q734" i="2"/>
  <c r="I734" i="2"/>
  <c r="O734" i="2" s="1"/>
  <c r="P734" i="2" s="1"/>
  <c r="W733" i="2"/>
  <c r="AG733" i="2" s="1"/>
  <c r="AQ733" i="2" s="1"/>
  <c r="R733" i="2"/>
  <c r="AB733" i="2" s="1"/>
  <c r="AL733" i="2" s="1"/>
  <c r="Q733" i="2"/>
  <c r="I733" i="2"/>
  <c r="N733" i="2" s="1"/>
  <c r="W732" i="2"/>
  <c r="R732" i="2"/>
  <c r="AB732" i="2" s="1"/>
  <c r="AL732" i="2" s="1"/>
  <c r="Q732" i="2"/>
  <c r="AA732" i="2" s="1"/>
  <c r="AK732" i="2" s="1"/>
  <c r="I732" i="2"/>
  <c r="N732" i="2" s="1"/>
  <c r="W731" i="2"/>
  <c r="R731" i="2"/>
  <c r="Q731" i="2"/>
  <c r="I731" i="2"/>
  <c r="O731" i="2" s="1"/>
  <c r="Y730" i="2"/>
  <c r="AI730" i="2" s="1"/>
  <c r="AS730" i="2" s="1"/>
  <c r="AP725" i="2"/>
  <c r="AN725" i="2"/>
  <c r="AF725" i="2"/>
  <c r="AD725" i="2"/>
  <c r="V725" i="2"/>
  <c r="T725" i="2"/>
  <c r="M725" i="2"/>
  <c r="L725" i="2"/>
  <c r="J725" i="2"/>
  <c r="H725" i="2"/>
  <c r="G725" i="2"/>
  <c r="G23" i="7" s="1"/>
  <c r="P724" i="2"/>
  <c r="Z724" i="2" s="1"/>
  <c r="AJ724" i="2" s="1"/>
  <c r="AT724" i="2" s="1"/>
  <c r="R723" i="2"/>
  <c r="AB723" i="2" s="1"/>
  <c r="AL723" i="2" s="1"/>
  <c r="Q723" i="2"/>
  <c r="I723" i="2"/>
  <c r="O723" i="2" s="1"/>
  <c r="P723" i="2" s="1"/>
  <c r="W721" i="2"/>
  <c r="AG721" i="2" s="1"/>
  <c r="AQ721" i="2" s="1"/>
  <c r="R721" i="2"/>
  <c r="AB721" i="2" s="1"/>
  <c r="AL721" i="2" s="1"/>
  <c r="Q721" i="2"/>
  <c r="AA721" i="2" s="1"/>
  <c r="I721" i="2"/>
  <c r="N721" i="2" s="1"/>
  <c r="W720" i="2"/>
  <c r="AG720" i="2" s="1"/>
  <c r="AQ720" i="2" s="1"/>
  <c r="R720" i="2"/>
  <c r="AB720" i="2" s="1"/>
  <c r="AL720" i="2" s="1"/>
  <c r="Q720" i="2"/>
  <c r="I720" i="2"/>
  <c r="N720" i="2" s="1"/>
  <c r="W719" i="2"/>
  <c r="AG719" i="2" s="1"/>
  <c r="AQ719" i="2" s="1"/>
  <c r="R719" i="2"/>
  <c r="AB719" i="2" s="1"/>
  <c r="AL719" i="2" s="1"/>
  <c r="Q719" i="2"/>
  <c r="AA719" i="2" s="1"/>
  <c r="AK719" i="2" s="1"/>
  <c r="I719" i="2"/>
  <c r="O719" i="2" s="1"/>
  <c r="P719" i="2" s="1"/>
  <c r="W718" i="2"/>
  <c r="AG718" i="2" s="1"/>
  <c r="AQ718" i="2" s="1"/>
  <c r="R718" i="2"/>
  <c r="AB718" i="2" s="1"/>
  <c r="AL718" i="2" s="1"/>
  <c r="Q718" i="2"/>
  <c r="I718" i="2"/>
  <c r="W717" i="2"/>
  <c r="AG717" i="2" s="1"/>
  <c r="AQ717" i="2" s="1"/>
  <c r="R717" i="2"/>
  <c r="AB717" i="2" s="1"/>
  <c r="AL717" i="2" s="1"/>
  <c r="Q717" i="2"/>
  <c r="AA717" i="2" s="1"/>
  <c r="AK717" i="2" s="1"/>
  <c r="I717" i="2"/>
  <c r="O717" i="2" s="1"/>
  <c r="P717" i="2" s="1"/>
  <c r="W716" i="2"/>
  <c r="AG716" i="2" s="1"/>
  <c r="AQ716" i="2" s="1"/>
  <c r="R716" i="2"/>
  <c r="AB716" i="2" s="1"/>
  <c r="AL716" i="2" s="1"/>
  <c r="Q716" i="2"/>
  <c r="AA716" i="2" s="1"/>
  <c r="I716" i="2"/>
  <c r="O716" i="2" s="1"/>
  <c r="P716" i="2" s="1"/>
  <c r="W715" i="2"/>
  <c r="AG715" i="2" s="1"/>
  <c r="AQ715" i="2" s="1"/>
  <c r="R715" i="2"/>
  <c r="AB715" i="2" s="1"/>
  <c r="AL715" i="2" s="1"/>
  <c r="Q715" i="2"/>
  <c r="I715" i="2"/>
  <c r="W714" i="2"/>
  <c r="AG714" i="2" s="1"/>
  <c r="AQ714" i="2" s="1"/>
  <c r="R714" i="2"/>
  <c r="AB714" i="2" s="1"/>
  <c r="AL714" i="2" s="1"/>
  <c r="Q714" i="2"/>
  <c r="I714" i="2"/>
  <c r="O714" i="2" s="1"/>
  <c r="P714" i="2" s="1"/>
  <c r="W713" i="2"/>
  <c r="AG713" i="2" s="1"/>
  <c r="AQ713" i="2" s="1"/>
  <c r="R713" i="2"/>
  <c r="AB713" i="2" s="1"/>
  <c r="AL713" i="2" s="1"/>
  <c r="Q713" i="2"/>
  <c r="I713" i="2"/>
  <c r="W712" i="2"/>
  <c r="AG712" i="2" s="1"/>
  <c r="AQ712" i="2" s="1"/>
  <c r="R712" i="2"/>
  <c r="AB712" i="2" s="1"/>
  <c r="AL712" i="2" s="1"/>
  <c r="Q712" i="2"/>
  <c r="I712" i="2"/>
  <c r="N712" i="2" s="1"/>
  <c r="W711" i="2"/>
  <c r="AG711" i="2" s="1"/>
  <c r="AQ711" i="2" s="1"/>
  <c r="R711" i="2"/>
  <c r="AB711" i="2" s="1"/>
  <c r="AL711" i="2" s="1"/>
  <c r="Q711" i="2"/>
  <c r="I711" i="2"/>
  <c r="O711" i="2" s="1"/>
  <c r="P711" i="2" s="1"/>
  <c r="W710" i="2"/>
  <c r="AG710" i="2" s="1"/>
  <c r="AQ710" i="2" s="1"/>
  <c r="R710" i="2"/>
  <c r="AB710" i="2" s="1"/>
  <c r="AL710" i="2" s="1"/>
  <c r="Q710" i="2"/>
  <c r="W709" i="2"/>
  <c r="AG709" i="2" s="1"/>
  <c r="AQ709" i="2" s="1"/>
  <c r="R709" i="2"/>
  <c r="AB709" i="2" s="1"/>
  <c r="AL709" i="2" s="1"/>
  <c r="Q709" i="2"/>
  <c r="AA709" i="2" s="1"/>
  <c r="I709" i="2"/>
  <c r="N709" i="2" s="1"/>
  <c r="W707" i="2"/>
  <c r="AG707" i="2" s="1"/>
  <c r="AQ707" i="2" s="1"/>
  <c r="AB707" i="2"/>
  <c r="AL707" i="2" s="1"/>
  <c r="Q707" i="2"/>
  <c r="AA707" i="2" s="1"/>
  <c r="AK707" i="2" s="1"/>
  <c r="I707" i="2"/>
  <c r="O707" i="2" s="1"/>
  <c r="P707" i="2" s="1"/>
  <c r="W706" i="2"/>
  <c r="AG706" i="2" s="1"/>
  <c r="AQ706" i="2" s="1"/>
  <c r="R706" i="2"/>
  <c r="AB706" i="2" s="1"/>
  <c r="AL706" i="2" s="1"/>
  <c r="Q706" i="2"/>
  <c r="I706" i="2"/>
  <c r="O706" i="2" s="1"/>
  <c r="P706" i="2" s="1"/>
  <c r="W705" i="2"/>
  <c r="AG705" i="2" s="1"/>
  <c r="AQ705" i="2" s="1"/>
  <c r="R705" i="2"/>
  <c r="AB705" i="2" s="1"/>
  <c r="AL705" i="2" s="1"/>
  <c r="Q705" i="2"/>
  <c r="I705" i="2"/>
  <c r="O705" i="2" s="1"/>
  <c r="P705" i="2" s="1"/>
  <c r="W704" i="2"/>
  <c r="AG704" i="2" s="1"/>
  <c r="AQ704" i="2" s="1"/>
  <c r="R704" i="2"/>
  <c r="AB704" i="2" s="1"/>
  <c r="AL704" i="2" s="1"/>
  <c r="Q704" i="2"/>
  <c r="AA704" i="2" s="1"/>
  <c r="I704" i="2"/>
  <c r="O704" i="2" s="1"/>
  <c r="P704" i="2" s="1"/>
  <c r="W703" i="2"/>
  <c r="AG703" i="2" s="1"/>
  <c r="AQ703" i="2" s="1"/>
  <c r="R703" i="2"/>
  <c r="AB703" i="2" s="1"/>
  <c r="AL703" i="2" s="1"/>
  <c r="Q703" i="2"/>
  <c r="I703" i="2"/>
  <c r="N703" i="2" s="1"/>
  <c r="W702" i="2"/>
  <c r="AG702" i="2" s="1"/>
  <c r="AQ702" i="2" s="1"/>
  <c r="R702" i="2"/>
  <c r="AB702" i="2" s="1"/>
  <c r="AL702" i="2" s="1"/>
  <c r="Q702" i="2"/>
  <c r="I702" i="2"/>
  <c r="O702" i="2" s="1"/>
  <c r="P702" i="2" s="1"/>
  <c r="W701" i="2"/>
  <c r="AG701" i="2" s="1"/>
  <c r="AQ701" i="2" s="1"/>
  <c r="R701" i="2"/>
  <c r="AB701" i="2" s="1"/>
  <c r="AL701" i="2" s="1"/>
  <c r="Q701" i="2"/>
  <c r="AA701" i="2" s="1"/>
  <c r="I701" i="2"/>
  <c r="W700" i="2"/>
  <c r="AG700" i="2" s="1"/>
  <c r="AQ700" i="2" s="1"/>
  <c r="R700" i="2"/>
  <c r="AB700" i="2" s="1"/>
  <c r="AL700" i="2" s="1"/>
  <c r="Q700" i="2"/>
  <c r="AA700" i="2" s="1"/>
  <c r="AK700" i="2" s="1"/>
  <c r="I700" i="2"/>
  <c r="N700" i="2" s="1"/>
  <c r="W699" i="2"/>
  <c r="AG699" i="2" s="1"/>
  <c r="AQ699" i="2" s="1"/>
  <c r="R699" i="2"/>
  <c r="AB699" i="2" s="1"/>
  <c r="AL699" i="2" s="1"/>
  <c r="Q699" i="2"/>
  <c r="AA699" i="2" s="1"/>
  <c r="AK699" i="2" s="1"/>
  <c r="I699" i="2"/>
  <c r="O699" i="2" s="1"/>
  <c r="P699" i="2" s="1"/>
  <c r="W698" i="2"/>
  <c r="AG698" i="2" s="1"/>
  <c r="AQ698" i="2" s="1"/>
  <c r="R698" i="2"/>
  <c r="AB698" i="2" s="1"/>
  <c r="AL698" i="2" s="1"/>
  <c r="Q698" i="2"/>
  <c r="I698" i="2"/>
  <c r="O698" i="2" s="1"/>
  <c r="P698" i="2" s="1"/>
  <c r="W697" i="2"/>
  <c r="AG697" i="2" s="1"/>
  <c r="AQ697" i="2" s="1"/>
  <c r="R697" i="2"/>
  <c r="AB697" i="2" s="1"/>
  <c r="Q697" i="2"/>
  <c r="AA697" i="2" s="1"/>
  <c r="AK697" i="2" s="1"/>
  <c r="N697" i="2"/>
  <c r="K697" i="2"/>
  <c r="O697" i="2" s="1"/>
  <c r="W696" i="2"/>
  <c r="AG696" i="2" s="1"/>
  <c r="AQ696" i="2" s="1"/>
  <c r="R696" i="2"/>
  <c r="AB696" i="2" s="1"/>
  <c r="AL696" i="2" s="1"/>
  <c r="Q696" i="2"/>
  <c r="I696" i="2"/>
  <c r="O696" i="2" s="1"/>
  <c r="P696" i="2" s="1"/>
  <c r="W695" i="2"/>
  <c r="AG695" i="2" s="1"/>
  <c r="AQ695" i="2" s="1"/>
  <c r="R695" i="2"/>
  <c r="AB695" i="2" s="1"/>
  <c r="AL695" i="2" s="1"/>
  <c r="Q695" i="2"/>
  <c r="I695" i="2"/>
  <c r="W694" i="2"/>
  <c r="AG694" i="2" s="1"/>
  <c r="AQ694" i="2" s="1"/>
  <c r="R694" i="2"/>
  <c r="AB694" i="2" s="1"/>
  <c r="Q694" i="2"/>
  <c r="AA694" i="2" s="1"/>
  <c r="AK694" i="2" s="1"/>
  <c r="N694" i="2"/>
  <c r="K694" i="2"/>
  <c r="O694" i="2" s="1"/>
  <c r="P694" i="2" s="1"/>
  <c r="W693" i="2"/>
  <c r="AG693" i="2" s="1"/>
  <c r="AQ693" i="2" s="1"/>
  <c r="R693" i="2"/>
  <c r="AB693" i="2" s="1"/>
  <c r="AL693" i="2" s="1"/>
  <c r="Q693" i="2"/>
  <c r="I693" i="2"/>
  <c r="K693" i="2" s="1"/>
  <c r="W692" i="2"/>
  <c r="AG692" i="2" s="1"/>
  <c r="AQ692" i="2" s="1"/>
  <c r="R692" i="2"/>
  <c r="AB692" i="2" s="1"/>
  <c r="AL692" i="2" s="1"/>
  <c r="Q692" i="2"/>
  <c r="I692" i="2"/>
  <c r="O692" i="2" s="1"/>
  <c r="P692" i="2" s="1"/>
  <c r="W691" i="2"/>
  <c r="AG691" i="2" s="1"/>
  <c r="AQ691" i="2" s="1"/>
  <c r="R691" i="2"/>
  <c r="AB691" i="2" s="1"/>
  <c r="AL691" i="2" s="1"/>
  <c r="Q691" i="2"/>
  <c r="AA691" i="2" s="1"/>
  <c r="I691" i="2"/>
  <c r="W690" i="2"/>
  <c r="AG690" i="2" s="1"/>
  <c r="AQ690" i="2" s="1"/>
  <c r="R690" i="2"/>
  <c r="AB690" i="2" s="1"/>
  <c r="AL690" i="2" s="1"/>
  <c r="Q690" i="2"/>
  <c r="AA690" i="2" s="1"/>
  <c r="AK690" i="2" s="1"/>
  <c r="I690" i="2"/>
  <c r="N690" i="2" s="1"/>
  <c r="W689" i="2"/>
  <c r="AG689" i="2" s="1"/>
  <c r="AQ689" i="2" s="1"/>
  <c r="R689" i="2"/>
  <c r="AB689" i="2" s="1"/>
  <c r="AL689" i="2" s="1"/>
  <c r="Q689" i="2"/>
  <c r="I689" i="2"/>
  <c r="O689" i="2" s="1"/>
  <c r="P689" i="2" s="1"/>
  <c r="W688" i="2"/>
  <c r="AG688" i="2" s="1"/>
  <c r="AQ688" i="2" s="1"/>
  <c r="R688" i="2"/>
  <c r="AB688" i="2" s="1"/>
  <c r="AL688" i="2" s="1"/>
  <c r="Q688" i="2"/>
  <c r="I688" i="2"/>
  <c r="O688" i="2" s="1"/>
  <c r="P688" i="2" s="1"/>
  <c r="W687" i="2"/>
  <c r="AG687" i="2" s="1"/>
  <c r="AQ687" i="2" s="1"/>
  <c r="R687" i="2"/>
  <c r="AB687" i="2" s="1"/>
  <c r="AL687" i="2" s="1"/>
  <c r="Q687" i="2"/>
  <c r="AA687" i="2" s="1"/>
  <c r="I687" i="2"/>
  <c r="W686" i="2"/>
  <c r="R686" i="2"/>
  <c r="Q686" i="2"/>
  <c r="I686" i="2"/>
  <c r="O686" i="2" s="1"/>
  <c r="P686" i="2" s="1"/>
  <c r="Y685" i="2"/>
  <c r="AI685" i="2" s="1"/>
  <c r="AS685" i="2" s="1"/>
  <c r="AP680" i="2"/>
  <c r="AN680" i="2"/>
  <c r="AF680" i="2"/>
  <c r="AD680" i="2"/>
  <c r="V680" i="2"/>
  <c r="T680" i="2"/>
  <c r="M680" i="2"/>
  <c r="L680" i="2"/>
  <c r="J680" i="2"/>
  <c r="H680" i="2"/>
  <c r="G680" i="2"/>
  <c r="G22" i="7" s="1"/>
  <c r="P679" i="2"/>
  <c r="Z679" i="2" s="1"/>
  <c r="AJ679" i="2" s="1"/>
  <c r="AT679" i="2" s="1"/>
  <c r="W678" i="2"/>
  <c r="AG678" i="2" s="1"/>
  <c r="AQ678" i="2" s="1"/>
  <c r="R678" i="2"/>
  <c r="AB678" i="2" s="1"/>
  <c r="AL678" i="2" s="1"/>
  <c r="Q678" i="2"/>
  <c r="I678" i="2"/>
  <c r="N678" i="2" s="1"/>
  <c r="W669" i="2"/>
  <c r="AG669" i="2" s="1"/>
  <c r="AQ669" i="2" s="1"/>
  <c r="R669" i="2"/>
  <c r="AB669" i="2" s="1"/>
  <c r="AL669" i="2" s="1"/>
  <c r="Q669" i="2"/>
  <c r="I669" i="2"/>
  <c r="O669" i="2" s="1"/>
  <c r="P669" i="2" s="1"/>
  <c r="W668" i="2"/>
  <c r="AG668" i="2" s="1"/>
  <c r="AQ668" i="2" s="1"/>
  <c r="R668" i="2"/>
  <c r="AB668" i="2" s="1"/>
  <c r="AL668" i="2" s="1"/>
  <c r="Q668" i="2"/>
  <c r="I668" i="2"/>
  <c r="W672" i="2"/>
  <c r="AG672" i="2" s="1"/>
  <c r="AQ672" i="2" s="1"/>
  <c r="R672" i="2"/>
  <c r="AB672" i="2" s="1"/>
  <c r="Q672" i="2"/>
  <c r="N672" i="2"/>
  <c r="K680" i="2"/>
  <c r="W667" i="2"/>
  <c r="AG667" i="2" s="1"/>
  <c r="AQ667" i="2" s="1"/>
  <c r="R667" i="2"/>
  <c r="AB667" i="2" s="1"/>
  <c r="AL667" i="2" s="1"/>
  <c r="Q667" i="2"/>
  <c r="I667" i="2"/>
  <c r="O667" i="2" s="1"/>
  <c r="P667" i="2" s="1"/>
  <c r="W675" i="2"/>
  <c r="AG675" i="2" s="1"/>
  <c r="AQ675" i="2" s="1"/>
  <c r="R675" i="2"/>
  <c r="AB675" i="2" s="1"/>
  <c r="AL675" i="2" s="1"/>
  <c r="Q675" i="2"/>
  <c r="AA675" i="2" s="1"/>
  <c r="I675" i="2"/>
  <c r="W666" i="2"/>
  <c r="AG666" i="2" s="1"/>
  <c r="AQ666" i="2" s="1"/>
  <c r="R666" i="2"/>
  <c r="AB666" i="2" s="1"/>
  <c r="AL666" i="2" s="1"/>
  <c r="Q666" i="2"/>
  <c r="AA666" i="2" s="1"/>
  <c r="AK666" i="2" s="1"/>
  <c r="I666" i="2"/>
  <c r="N666" i="2" s="1"/>
  <c r="W665" i="2"/>
  <c r="AG665" i="2" s="1"/>
  <c r="AQ665" i="2" s="1"/>
  <c r="R665" i="2"/>
  <c r="AB665" i="2" s="1"/>
  <c r="AL665" i="2" s="1"/>
  <c r="Q665" i="2"/>
  <c r="I665" i="2"/>
  <c r="O665" i="2" s="1"/>
  <c r="P665" i="2" s="1"/>
  <c r="W670" i="2"/>
  <c r="AG670" i="2" s="1"/>
  <c r="AQ670" i="2" s="1"/>
  <c r="R670" i="2"/>
  <c r="AB670" i="2" s="1"/>
  <c r="AL670" i="2" s="1"/>
  <c r="Q670" i="2"/>
  <c r="I670" i="2"/>
  <c r="O670" i="2" s="1"/>
  <c r="P670" i="2" s="1"/>
  <c r="W674" i="2"/>
  <c r="AG674" i="2" s="1"/>
  <c r="AQ674" i="2" s="1"/>
  <c r="R674" i="2"/>
  <c r="AB674" i="2" s="1"/>
  <c r="AL674" i="2" s="1"/>
  <c r="Q674" i="2"/>
  <c r="AA674" i="2" s="1"/>
  <c r="I674" i="2"/>
  <c r="W664" i="2"/>
  <c r="AG664" i="2" s="1"/>
  <c r="AQ664" i="2" s="1"/>
  <c r="R664" i="2"/>
  <c r="AB664" i="2" s="1"/>
  <c r="AL664" i="2" s="1"/>
  <c r="Q664" i="2"/>
  <c r="I664" i="2"/>
  <c r="O664" i="2" s="1"/>
  <c r="P664" i="2" s="1"/>
  <c r="W662" i="2"/>
  <c r="AG662" i="2" s="1"/>
  <c r="AQ662" i="2" s="1"/>
  <c r="R662" i="2"/>
  <c r="AB662" i="2" s="1"/>
  <c r="AL662" i="2" s="1"/>
  <c r="Q662" i="2"/>
  <c r="I662" i="2"/>
  <c r="O662" i="2" s="1"/>
  <c r="P662" i="2" s="1"/>
  <c r="W658" i="2"/>
  <c r="AG658" i="2" s="1"/>
  <c r="AQ658" i="2" s="1"/>
  <c r="R658" i="2"/>
  <c r="AB658" i="2" s="1"/>
  <c r="AL658" i="2" s="1"/>
  <c r="Q658" i="2"/>
  <c r="I658" i="2"/>
  <c r="W657" i="2"/>
  <c r="AG657" i="2" s="1"/>
  <c r="AQ657" i="2" s="1"/>
  <c r="R657" i="2"/>
  <c r="AB657" i="2" s="1"/>
  <c r="AL657" i="2" s="1"/>
  <c r="Q657" i="2"/>
  <c r="AA657" i="2" s="1"/>
  <c r="I657" i="2"/>
  <c r="N657" i="2" s="1"/>
  <c r="W656" i="2"/>
  <c r="AG656" i="2" s="1"/>
  <c r="AQ656" i="2" s="1"/>
  <c r="R656" i="2"/>
  <c r="AB656" i="2" s="1"/>
  <c r="AL656" i="2" s="1"/>
  <c r="Q656" i="2"/>
  <c r="AA656" i="2" s="1"/>
  <c r="AK656" i="2" s="1"/>
  <c r="I656" i="2"/>
  <c r="O656" i="2" s="1"/>
  <c r="P656" i="2" s="1"/>
  <c r="W655" i="2"/>
  <c r="AG655" i="2" s="1"/>
  <c r="AQ655" i="2" s="1"/>
  <c r="R655" i="2"/>
  <c r="AB655" i="2" s="1"/>
  <c r="AL655" i="2" s="1"/>
  <c r="Q655" i="2"/>
  <c r="I655" i="2"/>
  <c r="O655" i="2" s="1"/>
  <c r="P655" i="2" s="1"/>
  <c r="W654" i="2"/>
  <c r="AG654" i="2" s="1"/>
  <c r="AQ654" i="2" s="1"/>
  <c r="R654" i="2"/>
  <c r="AB654" i="2" s="1"/>
  <c r="AL654" i="2" s="1"/>
  <c r="Q654" i="2"/>
  <c r="I654" i="2"/>
  <c r="O654" i="2" s="1"/>
  <c r="P654" i="2" s="1"/>
  <c r="W653" i="2"/>
  <c r="AG653" i="2" s="1"/>
  <c r="AQ653" i="2" s="1"/>
  <c r="R653" i="2"/>
  <c r="AB653" i="2" s="1"/>
  <c r="AL653" i="2" s="1"/>
  <c r="Q653" i="2"/>
  <c r="AA653" i="2" s="1"/>
  <c r="I653" i="2"/>
  <c r="N653" i="2" s="1"/>
  <c r="W652" i="2"/>
  <c r="AG652" i="2" s="1"/>
  <c r="AQ652" i="2" s="1"/>
  <c r="R652" i="2"/>
  <c r="AB652" i="2" s="1"/>
  <c r="AL652" i="2" s="1"/>
  <c r="Q652" i="2"/>
  <c r="I652" i="2"/>
  <c r="O652" i="2" s="1"/>
  <c r="P652" i="2" s="1"/>
  <c r="W660" i="2"/>
  <c r="AG660" i="2" s="1"/>
  <c r="AQ660" i="2" s="1"/>
  <c r="R660" i="2"/>
  <c r="AB660" i="2" s="1"/>
  <c r="AL660" i="2" s="1"/>
  <c r="Q660" i="2"/>
  <c r="I660" i="2"/>
  <c r="O660" i="2" s="1"/>
  <c r="P660" i="2" s="1"/>
  <c r="W651" i="2"/>
  <c r="R651" i="2"/>
  <c r="AB651" i="2" s="1"/>
  <c r="AL651" i="2" s="1"/>
  <c r="Q651" i="2"/>
  <c r="AA651" i="2" s="1"/>
  <c r="I651" i="2"/>
  <c r="W649" i="2"/>
  <c r="AG649" i="2" s="1"/>
  <c r="AQ649" i="2" s="1"/>
  <c r="R649" i="2"/>
  <c r="AB649" i="2" s="1"/>
  <c r="AL649" i="2" s="1"/>
  <c r="Q649" i="2"/>
  <c r="AA649" i="2" s="1"/>
  <c r="AK649" i="2" s="1"/>
  <c r="I649" i="2"/>
  <c r="O649" i="2" s="1"/>
  <c r="P649" i="2" s="1"/>
  <c r="W648" i="2"/>
  <c r="AG648" i="2" s="1"/>
  <c r="AQ648" i="2" s="1"/>
  <c r="R648" i="2"/>
  <c r="AB648" i="2" s="1"/>
  <c r="AL648" i="2" s="1"/>
  <c r="Q648" i="2"/>
  <c r="I648" i="2"/>
  <c r="O648" i="2" s="1"/>
  <c r="P648" i="2" s="1"/>
  <c r="W647" i="2"/>
  <c r="AG647" i="2" s="1"/>
  <c r="AQ647" i="2" s="1"/>
  <c r="R647" i="2"/>
  <c r="AB647" i="2" s="1"/>
  <c r="AL647" i="2" s="1"/>
  <c r="Q647" i="2"/>
  <c r="AA647" i="2" s="1"/>
  <c r="AK647" i="2" s="1"/>
  <c r="I647" i="2"/>
  <c r="O647" i="2" s="1"/>
  <c r="P647" i="2" s="1"/>
  <c r="W646" i="2"/>
  <c r="AG646" i="2" s="1"/>
  <c r="AQ646" i="2" s="1"/>
  <c r="R646" i="2"/>
  <c r="AB646" i="2" s="1"/>
  <c r="AL646" i="2" s="1"/>
  <c r="Q646" i="2"/>
  <c r="AA646" i="2" s="1"/>
  <c r="I646" i="2"/>
  <c r="N646" i="2" s="1"/>
  <c r="W645" i="2"/>
  <c r="AG645" i="2" s="1"/>
  <c r="AQ645" i="2" s="1"/>
  <c r="R645" i="2"/>
  <c r="AB645" i="2" s="1"/>
  <c r="Q645" i="2"/>
  <c r="AA645" i="2" s="1"/>
  <c r="AK645" i="2" s="1"/>
  <c r="O645" i="2"/>
  <c r="P645" i="2" s="1"/>
  <c r="N645" i="2"/>
  <c r="W644" i="2"/>
  <c r="AG644" i="2" s="1"/>
  <c r="AQ644" i="2" s="1"/>
  <c r="R644" i="2"/>
  <c r="AB644" i="2" s="1"/>
  <c r="AL644" i="2" s="1"/>
  <c r="Q644" i="2"/>
  <c r="AA644" i="2" s="1"/>
  <c r="I644" i="2"/>
  <c r="W643" i="2"/>
  <c r="AG643" i="2" s="1"/>
  <c r="AQ643" i="2" s="1"/>
  <c r="R643" i="2"/>
  <c r="AB643" i="2" s="1"/>
  <c r="AL643" i="2" s="1"/>
  <c r="Q643" i="2"/>
  <c r="AA643" i="2" s="1"/>
  <c r="AK643" i="2" s="1"/>
  <c r="I643" i="2"/>
  <c r="O643" i="2" s="1"/>
  <c r="P643" i="2" s="1"/>
  <c r="W642" i="2"/>
  <c r="AG642" i="2" s="1"/>
  <c r="AQ642" i="2" s="1"/>
  <c r="R642" i="2"/>
  <c r="AB642" i="2" s="1"/>
  <c r="AL642" i="2" s="1"/>
  <c r="Q642" i="2"/>
  <c r="I642" i="2"/>
  <c r="O642" i="2" s="1"/>
  <c r="P642" i="2" s="1"/>
  <c r="W641" i="2"/>
  <c r="AG641" i="2" s="1"/>
  <c r="AQ641" i="2" s="1"/>
  <c r="R641" i="2"/>
  <c r="AB641" i="2" s="1"/>
  <c r="AL641" i="2" s="1"/>
  <c r="Q641" i="2"/>
  <c r="AA641" i="2" s="1"/>
  <c r="I641" i="2"/>
  <c r="O641" i="2" s="1"/>
  <c r="P641" i="2" s="1"/>
  <c r="W640" i="2"/>
  <c r="AG640" i="2" s="1"/>
  <c r="AQ640" i="2" s="1"/>
  <c r="R640" i="2"/>
  <c r="AB640" i="2" s="1"/>
  <c r="AL640" i="2" s="1"/>
  <c r="Q640" i="2"/>
  <c r="AA640" i="2" s="1"/>
  <c r="I640" i="2"/>
  <c r="Y639" i="2"/>
  <c r="AI639" i="2" s="1"/>
  <c r="AS639" i="2" s="1"/>
  <c r="AP634" i="2"/>
  <c r="AN634" i="2"/>
  <c r="AF634" i="2"/>
  <c r="AD634" i="2"/>
  <c r="V634" i="2"/>
  <c r="T634" i="2"/>
  <c r="M634" i="2"/>
  <c r="L634" i="2"/>
  <c r="J634" i="2"/>
  <c r="H634" i="2"/>
  <c r="G634" i="2"/>
  <c r="G21" i="7" s="1"/>
  <c r="Y633" i="2"/>
  <c r="AI633" i="2" s="1"/>
  <c r="AS633" i="2" s="1"/>
  <c r="Q633" i="2"/>
  <c r="AA633" i="2" s="1"/>
  <c r="AK633" i="2" s="1"/>
  <c r="P633" i="2"/>
  <c r="Z633" i="2" s="1"/>
  <c r="AJ633" i="2" s="1"/>
  <c r="AT633" i="2" s="1"/>
  <c r="W632" i="2"/>
  <c r="AG632" i="2" s="1"/>
  <c r="AQ632" i="2" s="1"/>
  <c r="R632" i="2"/>
  <c r="AB632" i="2" s="1"/>
  <c r="AL632" i="2" s="1"/>
  <c r="Q632" i="2"/>
  <c r="AA632" i="2" s="1"/>
  <c r="AK632" i="2" s="1"/>
  <c r="I632" i="2"/>
  <c r="O632" i="2" s="1"/>
  <c r="P632" i="2" s="1"/>
  <c r="W630" i="2"/>
  <c r="AG630" i="2" s="1"/>
  <c r="AQ630" i="2" s="1"/>
  <c r="AB630" i="2"/>
  <c r="AL630" i="2" s="1"/>
  <c r="Q630" i="2"/>
  <c r="I630" i="2"/>
  <c r="O630" i="2" s="1"/>
  <c r="P630" i="2" s="1"/>
  <c r="W629" i="2"/>
  <c r="AG629" i="2" s="1"/>
  <c r="AQ629" i="2" s="1"/>
  <c r="R629" i="2"/>
  <c r="AB629" i="2" s="1"/>
  <c r="AL629" i="2" s="1"/>
  <c r="Q629" i="2"/>
  <c r="I629" i="2"/>
  <c r="O629" i="2" s="1"/>
  <c r="P629" i="2" s="1"/>
  <c r="W626" i="2"/>
  <c r="R626" i="2"/>
  <c r="AB626" i="2" s="1"/>
  <c r="AL626" i="2" s="1"/>
  <c r="Q626" i="2"/>
  <c r="AA626" i="2" s="1"/>
  <c r="I626" i="2"/>
  <c r="O626" i="2" s="1"/>
  <c r="P626" i="2" s="1"/>
  <c r="W625" i="2"/>
  <c r="AG625" i="2" s="1"/>
  <c r="AQ625" i="2" s="1"/>
  <c r="R625" i="2"/>
  <c r="AB625" i="2" s="1"/>
  <c r="AL625" i="2" s="1"/>
  <c r="Q625" i="2"/>
  <c r="I625" i="2"/>
  <c r="W624" i="2"/>
  <c r="AG624" i="2" s="1"/>
  <c r="AQ624" i="2" s="1"/>
  <c r="R624" i="2"/>
  <c r="AB624" i="2" s="1"/>
  <c r="AL624" i="2" s="1"/>
  <c r="Q624" i="2"/>
  <c r="I624" i="2"/>
  <c r="W623" i="2"/>
  <c r="AG623" i="2" s="1"/>
  <c r="AQ623" i="2" s="1"/>
  <c r="R623" i="2"/>
  <c r="AB623" i="2" s="1"/>
  <c r="AL623" i="2" s="1"/>
  <c r="Q623" i="2"/>
  <c r="AA623" i="2" s="1"/>
  <c r="AK623" i="2" s="1"/>
  <c r="I623" i="2"/>
  <c r="W622" i="2"/>
  <c r="AG622" i="2" s="1"/>
  <c r="AQ622" i="2" s="1"/>
  <c r="R622" i="2"/>
  <c r="AB622" i="2" s="1"/>
  <c r="AL622" i="2" s="1"/>
  <c r="Q622" i="2"/>
  <c r="AA622" i="2" s="1"/>
  <c r="I622" i="2"/>
  <c r="N622" i="2" s="1"/>
  <c r="W621" i="2"/>
  <c r="AG621" i="2" s="1"/>
  <c r="AQ621" i="2" s="1"/>
  <c r="R621" i="2"/>
  <c r="AB621" i="2" s="1"/>
  <c r="AL621" i="2" s="1"/>
  <c r="Q621" i="2"/>
  <c r="AA621" i="2" s="1"/>
  <c r="I621" i="2"/>
  <c r="O621" i="2" s="1"/>
  <c r="P621" i="2" s="1"/>
  <c r="W628" i="2"/>
  <c r="AG628" i="2" s="1"/>
  <c r="AQ628" i="2" s="1"/>
  <c r="R628" i="2"/>
  <c r="AB628" i="2" s="1"/>
  <c r="AL628" i="2" s="1"/>
  <c r="Q628" i="2"/>
  <c r="I628" i="2"/>
  <c r="O628" i="2" s="1"/>
  <c r="P628" i="2" s="1"/>
  <c r="W619" i="2"/>
  <c r="AG619" i="2" s="1"/>
  <c r="AQ619" i="2" s="1"/>
  <c r="R619" i="2"/>
  <c r="AB619" i="2" s="1"/>
  <c r="AL619" i="2" s="1"/>
  <c r="Q619" i="2"/>
  <c r="AA619" i="2" s="1"/>
  <c r="I619" i="2"/>
  <c r="O619" i="2" s="1"/>
  <c r="P619" i="2" s="1"/>
  <c r="W618" i="2"/>
  <c r="R618" i="2"/>
  <c r="AB618" i="2" s="1"/>
  <c r="AL618" i="2" s="1"/>
  <c r="Q618" i="2"/>
  <c r="AA618" i="2" s="1"/>
  <c r="I618" i="2"/>
  <c r="O618" i="2" s="1"/>
  <c r="P618" i="2" s="1"/>
  <c r="W620" i="2"/>
  <c r="AG620" i="2" s="1"/>
  <c r="AQ620" i="2" s="1"/>
  <c r="R620" i="2"/>
  <c r="AB620" i="2" s="1"/>
  <c r="AL620" i="2" s="1"/>
  <c r="Q620" i="2"/>
  <c r="I620" i="2"/>
  <c r="W627" i="2"/>
  <c r="AG627" i="2" s="1"/>
  <c r="AQ627" i="2" s="1"/>
  <c r="R627" i="2"/>
  <c r="AB627" i="2" s="1"/>
  <c r="AL627" i="2" s="1"/>
  <c r="Q627" i="2"/>
  <c r="I627" i="2"/>
  <c r="W614" i="2"/>
  <c r="AG614" i="2" s="1"/>
  <c r="AQ614" i="2" s="1"/>
  <c r="R614" i="2"/>
  <c r="AB614" i="2" s="1"/>
  <c r="AL614" i="2" s="1"/>
  <c r="Q614" i="2"/>
  <c r="I614" i="2"/>
  <c r="W616" i="2"/>
  <c r="AG616" i="2" s="1"/>
  <c r="AQ616" i="2" s="1"/>
  <c r="R616" i="2"/>
  <c r="AB616" i="2" s="1"/>
  <c r="AL616" i="2" s="1"/>
  <c r="Q616" i="2"/>
  <c r="AA616" i="2" s="1"/>
  <c r="I616" i="2"/>
  <c r="N616" i="2" s="1"/>
  <c r="W610" i="2"/>
  <c r="AG610" i="2" s="1"/>
  <c r="AQ610" i="2" s="1"/>
  <c r="R610" i="2"/>
  <c r="AB610" i="2" s="1"/>
  <c r="AL610" i="2" s="1"/>
  <c r="Q610" i="2"/>
  <c r="AA610" i="2" s="1"/>
  <c r="AK610" i="2" s="1"/>
  <c r="I610" i="2"/>
  <c r="W615" i="2"/>
  <c r="AG615" i="2" s="1"/>
  <c r="AQ615" i="2" s="1"/>
  <c r="R615" i="2"/>
  <c r="AB615" i="2" s="1"/>
  <c r="AL615" i="2" s="1"/>
  <c r="Q615" i="2"/>
  <c r="I615" i="2"/>
  <c r="O615" i="2" s="1"/>
  <c r="P615" i="2" s="1"/>
  <c r="W613" i="2"/>
  <c r="AG613" i="2" s="1"/>
  <c r="AQ613" i="2" s="1"/>
  <c r="R613" i="2"/>
  <c r="AB613" i="2" s="1"/>
  <c r="AL613" i="2" s="1"/>
  <c r="Q613" i="2"/>
  <c r="AA613" i="2" s="1"/>
  <c r="I613" i="2"/>
  <c r="O613" i="2" s="1"/>
  <c r="P613" i="2" s="1"/>
  <c r="W609" i="2"/>
  <c r="AG609" i="2" s="1"/>
  <c r="AQ609" i="2" s="1"/>
  <c r="R609" i="2"/>
  <c r="AB609" i="2" s="1"/>
  <c r="AL609" i="2" s="1"/>
  <c r="Q609" i="2"/>
  <c r="AA609" i="2" s="1"/>
  <c r="I609" i="2"/>
  <c r="N609" i="2" s="1"/>
  <c r="W608" i="2"/>
  <c r="AG608" i="2" s="1"/>
  <c r="AQ608" i="2" s="1"/>
  <c r="R608" i="2"/>
  <c r="AB608" i="2" s="1"/>
  <c r="AL608" i="2" s="1"/>
  <c r="Q608" i="2"/>
  <c r="I608" i="2"/>
  <c r="O608" i="2" s="1"/>
  <c r="P608" i="2" s="1"/>
  <c r="W612" i="2"/>
  <c r="AG612" i="2" s="1"/>
  <c r="AQ612" i="2" s="1"/>
  <c r="R612" i="2"/>
  <c r="AB612" i="2" s="1"/>
  <c r="AL612" i="2" s="1"/>
  <c r="Q612" i="2"/>
  <c r="I612" i="2"/>
  <c r="W605" i="2"/>
  <c r="AG605" i="2" s="1"/>
  <c r="AQ605" i="2" s="1"/>
  <c r="R605" i="2"/>
  <c r="AB605" i="2" s="1"/>
  <c r="AL605" i="2" s="1"/>
  <c r="Q605" i="2"/>
  <c r="I605" i="2"/>
  <c r="N605" i="2" s="1"/>
  <c r="W607" i="2"/>
  <c r="AG607" i="2" s="1"/>
  <c r="AQ607" i="2" s="1"/>
  <c r="R607" i="2"/>
  <c r="AB607" i="2" s="1"/>
  <c r="AL607" i="2" s="1"/>
  <c r="Q607" i="2"/>
  <c r="AA607" i="2" s="1"/>
  <c r="AK607" i="2" s="1"/>
  <c r="I607" i="2"/>
  <c r="N607" i="2" s="1"/>
  <c r="W606" i="2"/>
  <c r="AG606" i="2" s="1"/>
  <c r="AQ606" i="2" s="1"/>
  <c r="R606" i="2"/>
  <c r="AB606" i="2" s="1"/>
  <c r="AL606" i="2" s="1"/>
  <c r="Q606" i="2"/>
  <c r="AA606" i="2" s="1"/>
  <c r="I606" i="2"/>
  <c r="O606" i="2" s="1"/>
  <c r="P606" i="2" s="1"/>
  <c r="W611" i="2"/>
  <c r="AG611" i="2" s="1"/>
  <c r="AQ611" i="2" s="1"/>
  <c r="R611" i="2"/>
  <c r="AB611" i="2" s="1"/>
  <c r="AL611" i="2" s="1"/>
  <c r="Q611" i="2"/>
  <c r="I611" i="2"/>
  <c r="O611" i="2" s="1"/>
  <c r="P611" i="2" s="1"/>
  <c r="W604" i="2"/>
  <c r="AG604" i="2" s="1"/>
  <c r="AQ604" i="2" s="1"/>
  <c r="R604" i="2"/>
  <c r="AB604" i="2" s="1"/>
  <c r="AL604" i="2" s="1"/>
  <c r="Q604" i="2"/>
  <c r="AA604" i="2" s="1"/>
  <c r="I604" i="2"/>
  <c r="O604" i="2" s="1"/>
  <c r="P604" i="2" s="1"/>
  <c r="W601" i="2"/>
  <c r="AG601" i="2" s="1"/>
  <c r="AQ601" i="2" s="1"/>
  <c r="R601" i="2"/>
  <c r="AB601" i="2" s="1"/>
  <c r="AL601" i="2" s="1"/>
  <c r="Q601" i="2"/>
  <c r="AA601" i="2" s="1"/>
  <c r="I601" i="2"/>
  <c r="N601" i="2" s="1"/>
  <c r="W598" i="2"/>
  <c r="AG598" i="2" s="1"/>
  <c r="AQ598" i="2" s="1"/>
  <c r="R598" i="2"/>
  <c r="AB598" i="2" s="1"/>
  <c r="AL598" i="2" s="1"/>
  <c r="Q598" i="2"/>
  <c r="I598" i="2"/>
  <c r="W599" i="2"/>
  <c r="AG599" i="2" s="1"/>
  <c r="AQ599" i="2" s="1"/>
  <c r="R599" i="2"/>
  <c r="AB599" i="2" s="1"/>
  <c r="AL599" i="2" s="1"/>
  <c r="Q599" i="2"/>
  <c r="I599" i="2"/>
  <c r="O599" i="2" s="1"/>
  <c r="P599" i="2" s="1"/>
  <c r="W600" i="2"/>
  <c r="AG600" i="2" s="1"/>
  <c r="AQ600" i="2" s="1"/>
  <c r="R600" i="2"/>
  <c r="AB600" i="2" s="1"/>
  <c r="AL600" i="2" s="1"/>
  <c r="Q600" i="2"/>
  <c r="I600" i="2"/>
  <c r="O600" i="2" s="1"/>
  <c r="P600" i="2" s="1"/>
  <c r="W597" i="2"/>
  <c r="AG597" i="2" s="1"/>
  <c r="AQ597" i="2" s="1"/>
  <c r="R597" i="2"/>
  <c r="AB597" i="2" s="1"/>
  <c r="AL597" i="2" s="1"/>
  <c r="Q597" i="2"/>
  <c r="AA597" i="2" s="1"/>
  <c r="I597" i="2"/>
  <c r="W596" i="2"/>
  <c r="AG596" i="2" s="1"/>
  <c r="AQ596" i="2" s="1"/>
  <c r="R596" i="2"/>
  <c r="AB596" i="2" s="1"/>
  <c r="AL596" i="2" s="1"/>
  <c r="Q596" i="2"/>
  <c r="AA596" i="2" s="1"/>
  <c r="N596" i="2"/>
  <c r="K596" i="2"/>
  <c r="W595" i="2"/>
  <c r="AG595" i="2" s="1"/>
  <c r="AQ595" i="2" s="1"/>
  <c r="R595" i="2"/>
  <c r="AB595" i="2" s="1"/>
  <c r="AL595" i="2" s="1"/>
  <c r="Q595" i="2"/>
  <c r="AA595" i="2" s="1"/>
  <c r="I595" i="2"/>
  <c r="W594" i="2"/>
  <c r="AG594" i="2" s="1"/>
  <c r="AQ594" i="2" s="1"/>
  <c r="R594" i="2"/>
  <c r="AB594" i="2" s="1"/>
  <c r="AL594" i="2" s="1"/>
  <c r="Q594" i="2"/>
  <c r="AA594" i="2" s="1"/>
  <c r="AK594" i="2" s="1"/>
  <c r="I594" i="2"/>
  <c r="N594" i="2" s="1"/>
  <c r="W593" i="2"/>
  <c r="AG593" i="2" s="1"/>
  <c r="AQ593" i="2" s="1"/>
  <c r="R593" i="2"/>
  <c r="AB593" i="2" s="1"/>
  <c r="AL593" i="2" s="1"/>
  <c r="Q593" i="2"/>
  <c r="I593" i="2"/>
  <c r="W592" i="2"/>
  <c r="AG592" i="2" s="1"/>
  <c r="R592" i="2"/>
  <c r="AB592" i="2" s="1"/>
  <c r="AL592" i="2" s="1"/>
  <c r="Q592" i="2"/>
  <c r="AA592" i="2" s="1"/>
  <c r="I592" i="2"/>
  <c r="Y591" i="2"/>
  <c r="AI591" i="2" s="1"/>
  <c r="AS591" i="2" s="1"/>
  <c r="AP586" i="2"/>
  <c r="AO586" i="2"/>
  <c r="AN586" i="2"/>
  <c r="AF586" i="2"/>
  <c r="AE586" i="2"/>
  <c r="AD586" i="2"/>
  <c r="V586" i="2"/>
  <c r="U586" i="2"/>
  <c r="T586" i="2"/>
  <c r="M586" i="2"/>
  <c r="L586" i="2"/>
  <c r="K586" i="2"/>
  <c r="J586" i="2"/>
  <c r="H586" i="2"/>
  <c r="G586" i="2"/>
  <c r="G20" i="7" s="1"/>
  <c r="P585" i="2"/>
  <c r="Z585" i="2" s="1"/>
  <c r="AJ585" i="2" s="1"/>
  <c r="AT585" i="2" s="1"/>
  <c r="W584" i="2"/>
  <c r="AG584" i="2" s="1"/>
  <c r="AQ584" i="2" s="1"/>
  <c r="R584" i="2"/>
  <c r="Q584" i="2"/>
  <c r="AA584" i="2" s="1"/>
  <c r="AK584" i="2" s="1"/>
  <c r="I584" i="2"/>
  <c r="O584" i="2" s="1"/>
  <c r="P584" i="2" s="1"/>
  <c r="W578" i="2"/>
  <c r="AG578" i="2" s="1"/>
  <c r="AQ578" i="2" s="1"/>
  <c r="R578" i="2"/>
  <c r="AB578" i="2" s="1"/>
  <c r="AL578" i="2" s="1"/>
  <c r="Q578" i="2"/>
  <c r="I578" i="2"/>
  <c r="O578" i="2" s="1"/>
  <c r="P578" i="2" s="1"/>
  <c r="W582" i="2"/>
  <c r="AG582" i="2" s="1"/>
  <c r="AQ582" i="2" s="1"/>
  <c r="R582" i="2"/>
  <c r="AB582" i="2" s="1"/>
  <c r="AL582" i="2" s="1"/>
  <c r="Q582" i="2"/>
  <c r="AA582" i="2" s="1"/>
  <c r="I582" i="2"/>
  <c r="O582" i="2" s="1"/>
  <c r="P582" i="2" s="1"/>
  <c r="W581" i="2"/>
  <c r="AG581" i="2" s="1"/>
  <c r="AQ581" i="2" s="1"/>
  <c r="R581" i="2"/>
  <c r="AB581" i="2" s="1"/>
  <c r="AL581" i="2" s="1"/>
  <c r="Q581" i="2"/>
  <c r="AA581" i="2" s="1"/>
  <c r="AK581" i="2" s="1"/>
  <c r="I581" i="2"/>
  <c r="W580" i="2"/>
  <c r="AG580" i="2" s="1"/>
  <c r="AQ580" i="2" s="1"/>
  <c r="R580" i="2"/>
  <c r="AB580" i="2" s="1"/>
  <c r="AL580" i="2" s="1"/>
  <c r="Q580" i="2"/>
  <c r="I580" i="2"/>
  <c r="O580" i="2" s="1"/>
  <c r="P580" i="2" s="1"/>
  <c r="W579" i="2"/>
  <c r="AG579" i="2" s="1"/>
  <c r="R579" i="2"/>
  <c r="Q579" i="2"/>
  <c r="AA579" i="2" s="1"/>
  <c r="AK579" i="2" s="1"/>
  <c r="I579" i="2"/>
  <c r="O579" i="2" s="1"/>
  <c r="P579" i="2" s="1"/>
  <c r="W577" i="2"/>
  <c r="AG577" i="2" s="1"/>
  <c r="AQ577" i="2" s="1"/>
  <c r="R577" i="2"/>
  <c r="AB577" i="2" s="1"/>
  <c r="AL577" i="2" s="1"/>
  <c r="Q577" i="2"/>
  <c r="I577" i="2"/>
  <c r="W576" i="2"/>
  <c r="AG576" i="2" s="1"/>
  <c r="AQ576" i="2" s="1"/>
  <c r="R576" i="2"/>
  <c r="Q576" i="2"/>
  <c r="AA576" i="2" s="1"/>
  <c r="AK576" i="2" s="1"/>
  <c r="I576" i="2"/>
  <c r="O576" i="2" s="1"/>
  <c r="P576" i="2" s="1"/>
  <c r="W575" i="2"/>
  <c r="AG575" i="2" s="1"/>
  <c r="AQ575" i="2" s="1"/>
  <c r="AB575" i="2"/>
  <c r="AL575" i="2" s="1"/>
  <c r="Q575" i="2"/>
  <c r="I575" i="2"/>
  <c r="O575" i="2" s="1"/>
  <c r="P575" i="2" s="1"/>
  <c r="W574" i="2"/>
  <c r="AG574" i="2" s="1"/>
  <c r="AQ574" i="2" s="1"/>
  <c r="R574" i="2"/>
  <c r="AB574" i="2" s="1"/>
  <c r="AL574" i="2" s="1"/>
  <c r="Q574" i="2"/>
  <c r="I574" i="2"/>
  <c r="W573" i="2"/>
  <c r="AG573" i="2" s="1"/>
  <c r="AQ573" i="2" s="1"/>
  <c r="R573" i="2"/>
  <c r="AB573" i="2" s="1"/>
  <c r="AL573" i="2" s="1"/>
  <c r="Q573" i="2"/>
  <c r="I573" i="2"/>
  <c r="O573" i="2" s="1"/>
  <c r="P573" i="2" s="1"/>
  <c r="W572" i="2"/>
  <c r="AG572" i="2" s="1"/>
  <c r="AQ572" i="2" s="1"/>
  <c r="R572" i="2"/>
  <c r="AB572" i="2" s="1"/>
  <c r="AL572" i="2" s="1"/>
  <c r="Q572" i="2"/>
  <c r="AA572" i="2" s="1"/>
  <c r="I572" i="2"/>
  <c r="N572" i="2" s="1"/>
  <c r="W571" i="2"/>
  <c r="AG571" i="2" s="1"/>
  <c r="R571" i="2"/>
  <c r="AB571" i="2" s="1"/>
  <c r="AL571" i="2" s="1"/>
  <c r="Q571" i="2"/>
  <c r="AA571" i="2" s="1"/>
  <c r="AK571" i="2" s="1"/>
  <c r="I571" i="2"/>
  <c r="W570" i="2"/>
  <c r="AG570" i="2" s="1"/>
  <c r="AQ570" i="2" s="1"/>
  <c r="R570" i="2"/>
  <c r="AB570" i="2" s="1"/>
  <c r="AL570" i="2" s="1"/>
  <c r="Q570" i="2"/>
  <c r="I570" i="2"/>
  <c r="W569" i="2"/>
  <c r="AG569" i="2" s="1"/>
  <c r="AQ569" i="2" s="1"/>
  <c r="R569" i="2"/>
  <c r="AB569" i="2" s="1"/>
  <c r="AL569" i="2" s="1"/>
  <c r="Q569" i="2"/>
  <c r="I569" i="2"/>
  <c r="O569" i="2" s="1"/>
  <c r="P569" i="2" s="1"/>
  <c r="W568" i="2"/>
  <c r="AG568" i="2" s="1"/>
  <c r="AQ568" i="2" s="1"/>
  <c r="R568" i="2"/>
  <c r="AB568" i="2" s="1"/>
  <c r="AL568" i="2" s="1"/>
  <c r="Q568" i="2"/>
  <c r="AA568" i="2" s="1"/>
  <c r="AK568" i="2" s="1"/>
  <c r="I568" i="2"/>
  <c r="N568" i="2" s="1"/>
  <c r="W567" i="2"/>
  <c r="AG567" i="2" s="1"/>
  <c r="AQ567" i="2" s="1"/>
  <c r="R567" i="2"/>
  <c r="Q567" i="2"/>
  <c r="AA567" i="2" s="1"/>
  <c r="AK567" i="2" s="1"/>
  <c r="I567" i="2"/>
  <c r="O567" i="2" s="1"/>
  <c r="P567" i="2" s="1"/>
  <c r="W566" i="2"/>
  <c r="AG566" i="2" s="1"/>
  <c r="AQ566" i="2" s="1"/>
  <c r="R566" i="2"/>
  <c r="AB566" i="2" s="1"/>
  <c r="AL566" i="2" s="1"/>
  <c r="Q566" i="2"/>
  <c r="I566" i="2"/>
  <c r="W565" i="2"/>
  <c r="AG565" i="2" s="1"/>
  <c r="AQ565" i="2" s="1"/>
  <c r="R565" i="2"/>
  <c r="AB565" i="2" s="1"/>
  <c r="AL565" i="2" s="1"/>
  <c r="Q565" i="2"/>
  <c r="AA565" i="2" s="1"/>
  <c r="I565" i="2"/>
  <c r="O565" i="2" s="1"/>
  <c r="P565" i="2" s="1"/>
  <c r="AB564" i="2"/>
  <c r="AL564" i="2" s="1"/>
  <c r="W564" i="2"/>
  <c r="AG564" i="2" s="1"/>
  <c r="AQ564" i="2" s="1"/>
  <c r="Q564" i="2"/>
  <c r="I564" i="2"/>
  <c r="O564" i="2" s="1"/>
  <c r="P564" i="2" s="1"/>
  <c r="W563" i="2"/>
  <c r="AG563" i="2" s="1"/>
  <c r="AQ563" i="2" s="1"/>
  <c r="R563" i="2"/>
  <c r="AB563" i="2" s="1"/>
  <c r="AL563" i="2" s="1"/>
  <c r="Q563" i="2"/>
  <c r="I563" i="2"/>
  <c r="W562" i="2"/>
  <c r="AG562" i="2" s="1"/>
  <c r="AQ562" i="2" s="1"/>
  <c r="R562" i="2"/>
  <c r="AB562" i="2" s="1"/>
  <c r="AL562" i="2" s="1"/>
  <c r="Q562" i="2"/>
  <c r="AA562" i="2" s="1"/>
  <c r="I562" i="2"/>
  <c r="O562" i="2" s="1"/>
  <c r="P562" i="2" s="1"/>
  <c r="W556" i="2"/>
  <c r="AG556" i="2" s="1"/>
  <c r="AQ556" i="2" s="1"/>
  <c r="R556" i="2"/>
  <c r="AB556" i="2" s="1"/>
  <c r="AL556" i="2" s="1"/>
  <c r="Q556" i="2"/>
  <c r="I556" i="2"/>
  <c r="O556" i="2" s="1"/>
  <c r="P556" i="2" s="1"/>
  <c r="W561" i="2"/>
  <c r="AG561" i="2" s="1"/>
  <c r="AQ561" i="2" s="1"/>
  <c r="R561" i="2"/>
  <c r="AB561" i="2" s="1"/>
  <c r="AL561" i="2" s="1"/>
  <c r="Q561" i="2"/>
  <c r="AA561" i="2" s="1"/>
  <c r="AK561" i="2" s="1"/>
  <c r="I561" i="2"/>
  <c r="W560" i="2"/>
  <c r="AG560" i="2" s="1"/>
  <c r="AQ560" i="2" s="1"/>
  <c r="R560" i="2"/>
  <c r="Q560" i="2"/>
  <c r="AA560" i="2" s="1"/>
  <c r="AK560" i="2" s="1"/>
  <c r="I560" i="2"/>
  <c r="O560" i="2" s="1"/>
  <c r="P560" i="2" s="1"/>
  <c r="W555" i="2"/>
  <c r="AG555" i="2" s="1"/>
  <c r="AQ555" i="2" s="1"/>
  <c r="R555" i="2"/>
  <c r="AB555" i="2" s="1"/>
  <c r="AL555" i="2" s="1"/>
  <c r="Q555" i="2"/>
  <c r="I555" i="2"/>
  <c r="W554" i="2"/>
  <c r="AG554" i="2" s="1"/>
  <c r="AQ554" i="2" s="1"/>
  <c r="R554" i="2"/>
  <c r="AB554" i="2" s="1"/>
  <c r="AL554" i="2" s="1"/>
  <c r="Q554" i="2"/>
  <c r="AA554" i="2" s="1"/>
  <c r="AK554" i="2" s="1"/>
  <c r="I554" i="2"/>
  <c r="O554" i="2" s="1"/>
  <c r="P554" i="2" s="1"/>
  <c r="W553" i="2"/>
  <c r="AG553" i="2" s="1"/>
  <c r="AQ553" i="2" s="1"/>
  <c r="R553" i="2"/>
  <c r="AB553" i="2" s="1"/>
  <c r="Q553" i="2"/>
  <c r="AA553" i="2" s="1"/>
  <c r="I553" i="2"/>
  <c r="N553" i="2" s="1"/>
  <c r="Y552" i="2"/>
  <c r="AI552" i="2" s="1"/>
  <c r="AS552" i="2" s="1"/>
  <c r="AP547" i="2"/>
  <c r="AO547" i="2"/>
  <c r="AN547" i="2"/>
  <c r="AF547" i="2"/>
  <c r="AE547" i="2"/>
  <c r="AD547" i="2"/>
  <c r="V547" i="2"/>
  <c r="U547" i="2"/>
  <c r="T547" i="2"/>
  <c r="M547" i="2"/>
  <c r="L547" i="2"/>
  <c r="K547" i="2"/>
  <c r="J547" i="2"/>
  <c r="H547" i="2"/>
  <c r="G547" i="2"/>
  <c r="G19" i="7" s="1"/>
  <c r="W545" i="2"/>
  <c r="AG545" i="2" s="1"/>
  <c r="AQ545" i="2" s="1"/>
  <c r="R545" i="2"/>
  <c r="AB545" i="2" s="1"/>
  <c r="AL545" i="2" s="1"/>
  <c r="Q545" i="2"/>
  <c r="AA545" i="2" s="1"/>
  <c r="I545" i="2"/>
  <c r="O545" i="2" s="1"/>
  <c r="P545" i="2" s="1"/>
  <c r="AA544" i="2"/>
  <c r="W544" i="2"/>
  <c r="AG544" i="2" s="1"/>
  <c r="AQ544" i="2" s="1"/>
  <c r="R544" i="2"/>
  <c r="AB544" i="2" s="1"/>
  <c r="AL544" i="2" s="1"/>
  <c r="I544" i="2"/>
  <c r="O544" i="2" s="1"/>
  <c r="P544" i="2" s="1"/>
  <c r="W542" i="2"/>
  <c r="AG542" i="2" s="1"/>
  <c r="AQ542" i="2" s="1"/>
  <c r="R542" i="2"/>
  <c r="AB542" i="2" s="1"/>
  <c r="AL542" i="2" s="1"/>
  <c r="Q542" i="2"/>
  <c r="I542" i="2"/>
  <c r="W541" i="2"/>
  <c r="AG541" i="2" s="1"/>
  <c r="AQ541" i="2" s="1"/>
  <c r="R541" i="2"/>
  <c r="AB541" i="2" s="1"/>
  <c r="AL541" i="2" s="1"/>
  <c r="Q541" i="2"/>
  <c r="AA541" i="2" s="1"/>
  <c r="I541" i="2"/>
  <c r="O541" i="2" s="1"/>
  <c r="P541" i="2" s="1"/>
  <c r="W540" i="2"/>
  <c r="AG540" i="2" s="1"/>
  <c r="AQ540" i="2" s="1"/>
  <c r="R540" i="2"/>
  <c r="AB540" i="2" s="1"/>
  <c r="AL540" i="2" s="1"/>
  <c r="Q540" i="2"/>
  <c r="I540" i="2"/>
  <c r="O540" i="2" s="1"/>
  <c r="P540" i="2" s="1"/>
  <c r="W539" i="2"/>
  <c r="AG539" i="2" s="1"/>
  <c r="AQ539" i="2" s="1"/>
  <c r="R539" i="2"/>
  <c r="AB539" i="2" s="1"/>
  <c r="AL539" i="2" s="1"/>
  <c r="Q539" i="2"/>
  <c r="AA539" i="2" s="1"/>
  <c r="I539" i="2"/>
  <c r="O539" i="2" s="1"/>
  <c r="P539" i="2" s="1"/>
  <c r="W538" i="2"/>
  <c r="AG538" i="2" s="1"/>
  <c r="AQ538" i="2" s="1"/>
  <c r="R538" i="2"/>
  <c r="AB538" i="2" s="1"/>
  <c r="AL538" i="2" s="1"/>
  <c r="Q538" i="2"/>
  <c r="I538" i="2"/>
  <c r="O538" i="2" s="1"/>
  <c r="P538" i="2" s="1"/>
  <c r="AA537" i="2"/>
  <c r="W537" i="2"/>
  <c r="R537" i="2"/>
  <c r="AB537" i="2" s="1"/>
  <c r="AL537" i="2" s="1"/>
  <c r="I537" i="2"/>
  <c r="N537" i="2" s="1"/>
  <c r="W536" i="2"/>
  <c r="AG536" i="2" s="1"/>
  <c r="R536" i="2"/>
  <c r="AB536" i="2" s="1"/>
  <c r="AL536" i="2" s="1"/>
  <c r="Q536" i="2"/>
  <c r="AA536" i="2" s="1"/>
  <c r="AK536" i="2" s="1"/>
  <c r="I536" i="2"/>
  <c r="O536" i="2" s="1"/>
  <c r="P536" i="2" s="1"/>
  <c r="W535" i="2"/>
  <c r="AG535" i="2" s="1"/>
  <c r="AQ535" i="2" s="1"/>
  <c r="R535" i="2"/>
  <c r="AB535" i="2" s="1"/>
  <c r="AL535" i="2" s="1"/>
  <c r="Q535" i="2"/>
  <c r="I535" i="2"/>
  <c r="O535" i="2" s="1"/>
  <c r="P535" i="2" s="1"/>
  <c r="W534" i="2"/>
  <c r="AG534" i="2" s="1"/>
  <c r="AQ534" i="2" s="1"/>
  <c r="R534" i="2"/>
  <c r="AB534" i="2" s="1"/>
  <c r="AL534" i="2" s="1"/>
  <c r="Q534" i="2"/>
  <c r="I534" i="2"/>
  <c r="O534" i="2" s="1"/>
  <c r="P534" i="2" s="1"/>
  <c r="W532" i="2"/>
  <c r="AG532" i="2" s="1"/>
  <c r="AQ532" i="2" s="1"/>
  <c r="R532" i="2"/>
  <c r="AB532" i="2" s="1"/>
  <c r="AL532" i="2" s="1"/>
  <c r="Q532" i="2"/>
  <c r="AA532" i="2" s="1"/>
  <c r="AK532" i="2" s="1"/>
  <c r="I532" i="2"/>
  <c r="O532" i="2" s="1"/>
  <c r="P532" i="2" s="1"/>
  <c r="W531" i="2"/>
  <c r="AG531" i="2" s="1"/>
  <c r="AQ531" i="2" s="1"/>
  <c r="R531" i="2"/>
  <c r="Q531" i="2"/>
  <c r="AA531" i="2" s="1"/>
  <c r="AK531" i="2" s="1"/>
  <c r="I531" i="2"/>
  <c r="O531" i="2" s="1"/>
  <c r="P531" i="2" s="1"/>
  <c r="W530" i="2"/>
  <c r="AG530" i="2" s="1"/>
  <c r="AQ530" i="2" s="1"/>
  <c r="R530" i="2"/>
  <c r="AB530" i="2" s="1"/>
  <c r="AL530" i="2" s="1"/>
  <c r="Q530" i="2"/>
  <c r="I530" i="2"/>
  <c r="AA529" i="2"/>
  <c r="AK529" i="2" s="1"/>
  <c r="W529" i="2"/>
  <c r="AG529" i="2" s="1"/>
  <c r="AQ529" i="2" s="1"/>
  <c r="R529" i="2"/>
  <c r="AB529" i="2" s="1"/>
  <c r="AL529" i="2" s="1"/>
  <c r="I529" i="2"/>
  <c r="N529" i="2" s="1"/>
  <c r="W528" i="2"/>
  <c r="AG528" i="2" s="1"/>
  <c r="AQ528" i="2" s="1"/>
  <c r="R528" i="2"/>
  <c r="Q528" i="2"/>
  <c r="AA528" i="2" s="1"/>
  <c r="AK528" i="2" s="1"/>
  <c r="I528" i="2"/>
  <c r="N528" i="2" s="1"/>
  <c r="W527" i="2"/>
  <c r="AG527" i="2" s="1"/>
  <c r="AQ527" i="2" s="1"/>
  <c r="R527" i="2"/>
  <c r="AB527" i="2" s="1"/>
  <c r="AL527" i="2" s="1"/>
  <c r="Q527" i="2"/>
  <c r="I527" i="2"/>
  <c r="W526" i="2"/>
  <c r="AG526" i="2" s="1"/>
  <c r="AQ526" i="2" s="1"/>
  <c r="R526" i="2"/>
  <c r="AB526" i="2" s="1"/>
  <c r="AL526" i="2" s="1"/>
  <c r="Q526" i="2"/>
  <c r="I526" i="2"/>
  <c r="W525" i="2"/>
  <c r="AG525" i="2" s="1"/>
  <c r="AQ525" i="2" s="1"/>
  <c r="R525" i="2"/>
  <c r="AB525" i="2" s="1"/>
  <c r="AL525" i="2" s="1"/>
  <c r="Q525" i="2"/>
  <c r="AA525" i="2" s="1"/>
  <c r="AK525" i="2" s="1"/>
  <c r="I525" i="2"/>
  <c r="N525" i="2" s="1"/>
  <c r="W524" i="2"/>
  <c r="AG524" i="2" s="1"/>
  <c r="R524" i="2"/>
  <c r="AB524" i="2" s="1"/>
  <c r="AL524" i="2" s="1"/>
  <c r="Q524" i="2"/>
  <c r="AA524" i="2" s="1"/>
  <c r="AK524" i="2" s="1"/>
  <c r="I524" i="2"/>
  <c r="N524" i="2" s="1"/>
  <c r="W523" i="2"/>
  <c r="AG523" i="2" s="1"/>
  <c r="AQ523" i="2" s="1"/>
  <c r="R523" i="2"/>
  <c r="AB523" i="2" s="1"/>
  <c r="AL523" i="2" s="1"/>
  <c r="Q523" i="2"/>
  <c r="I523" i="2"/>
  <c r="O523" i="2" s="1"/>
  <c r="P523" i="2" s="1"/>
  <c r="W522" i="2"/>
  <c r="AG522" i="2" s="1"/>
  <c r="AQ522" i="2" s="1"/>
  <c r="R522" i="2"/>
  <c r="AB522" i="2" s="1"/>
  <c r="AL522" i="2" s="1"/>
  <c r="Q522" i="2"/>
  <c r="I522" i="2"/>
  <c r="O522" i="2" s="1"/>
  <c r="P522" i="2" s="1"/>
  <c r="W518" i="2"/>
  <c r="AG518" i="2" s="1"/>
  <c r="AQ518" i="2" s="1"/>
  <c r="R518" i="2"/>
  <c r="AB518" i="2" s="1"/>
  <c r="AL518" i="2" s="1"/>
  <c r="Q518" i="2"/>
  <c r="I518" i="2"/>
  <c r="W517" i="2"/>
  <c r="AG517" i="2" s="1"/>
  <c r="AQ517" i="2" s="1"/>
  <c r="R517" i="2"/>
  <c r="AB517" i="2" s="1"/>
  <c r="AL517" i="2" s="1"/>
  <c r="Q517" i="2"/>
  <c r="AA517" i="2" s="1"/>
  <c r="AK517" i="2" s="1"/>
  <c r="I517" i="2"/>
  <c r="W516" i="2"/>
  <c r="AG516" i="2" s="1"/>
  <c r="AQ516" i="2" s="1"/>
  <c r="R516" i="2"/>
  <c r="AB516" i="2" s="1"/>
  <c r="AL516" i="2" s="1"/>
  <c r="Q516" i="2"/>
  <c r="AA516" i="2" s="1"/>
  <c r="I516" i="2"/>
  <c r="N516" i="2" s="1"/>
  <c r="W515" i="2"/>
  <c r="AG515" i="2" s="1"/>
  <c r="R515" i="2"/>
  <c r="AB515" i="2" s="1"/>
  <c r="AL515" i="2" s="1"/>
  <c r="Q515" i="2"/>
  <c r="AA515" i="2" s="1"/>
  <c r="AK515" i="2" s="1"/>
  <c r="I515" i="2"/>
  <c r="O515" i="2" s="1"/>
  <c r="P515" i="2" s="1"/>
  <c r="W514" i="2"/>
  <c r="R514" i="2"/>
  <c r="Q514" i="2"/>
  <c r="I514" i="2"/>
  <c r="O514" i="2" s="1"/>
  <c r="Y513" i="2"/>
  <c r="AI513" i="2" s="1"/>
  <c r="AS513" i="2" s="1"/>
  <c r="AP508" i="2"/>
  <c r="AN508" i="2"/>
  <c r="AF508" i="2"/>
  <c r="AD508" i="2"/>
  <c r="V508" i="2"/>
  <c r="T508" i="2"/>
  <c r="M508" i="2"/>
  <c r="L508" i="2"/>
  <c r="J508" i="2"/>
  <c r="H508" i="2"/>
  <c r="G508" i="2"/>
  <c r="G18" i="7" s="1"/>
  <c r="P507" i="2"/>
  <c r="Z507" i="2" s="1"/>
  <c r="AJ507" i="2" s="1"/>
  <c r="AT507" i="2" s="1"/>
  <c r="W506" i="2"/>
  <c r="AG506" i="2" s="1"/>
  <c r="AQ506" i="2" s="1"/>
  <c r="R506" i="2"/>
  <c r="AB506" i="2" s="1"/>
  <c r="AL506" i="2" s="1"/>
  <c r="Q506" i="2"/>
  <c r="I506" i="2"/>
  <c r="AA503" i="2"/>
  <c r="AK503" i="2" s="1"/>
  <c r="W503" i="2"/>
  <c r="AG503" i="2" s="1"/>
  <c r="AQ503" i="2" s="1"/>
  <c r="R503" i="2"/>
  <c r="AB503" i="2" s="1"/>
  <c r="AL503" i="2" s="1"/>
  <c r="I503" i="2"/>
  <c r="O503" i="2" s="1"/>
  <c r="P503" i="2" s="1"/>
  <c r="AA502" i="2"/>
  <c r="AK502" i="2" s="1"/>
  <c r="W502" i="2"/>
  <c r="R502" i="2"/>
  <c r="AB502" i="2" s="1"/>
  <c r="AL502" i="2" s="1"/>
  <c r="I502" i="2"/>
  <c r="O502" i="2" s="1"/>
  <c r="P502" i="2" s="1"/>
  <c r="W501" i="2"/>
  <c r="AG501" i="2" s="1"/>
  <c r="AQ501" i="2" s="1"/>
  <c r="R501" i="2"/>
  <c r="AB501" i="2" s="1"/>
  <c r="AL501" i="2" s="1"/>
  <c r="Q501" i="2"/>
  <c r="I501" i="2"/>
  <c r="O501" i="2" s="1"/>
  <c r="P501" i="2" s="1"/>
  <c r="W500" i="2"/>
  <c r="AG500" i="2" s="1"/>
  <c r="AQ500" i="2" s="1"/>
  <c r="R500" i="2"/>
  <c r="AB500" i="2" s="1"/>
  <c r="AL500" i="2" s="1"/>
  <c r="Q500" i="2"/>
  <c r="I500" i="2"/>
  <c r="O500" i="2" s="1"/>
  <c r="P500" i="2" s="1"/>
  <c r="W499" i="2"/>
  <c r="AG499" i="2" s="1"/>
  <c r="AQ499" i="2" s="1"/>
  <c r="R499" i="2"/>
  <c r="AB499" i="2" s="1"/>
  <c r="AL499" i="2" s="1"/>
  <c r="Q499" i="2"/>
  <c r="AA499" i="2" s="1"/>
  <c r="AK499" i="2" s="1"/>
  <c r="I499" i="2"/>
  <c r="N499" i="2" s="1"/>
  <c r="W498" i="2"/>
  <c r="AG498" i="2" s="1"/>
  <c r="AQ498" i="2" s="1"/>
  <c r="R498" i="2"/>
  <c r="Q498" i="2"/>
  <c r="AA498" i="2" s="1"/>
  <c r="AK498" i="2" s="1"/>
  <c r="I498" i="2"/>
  <c r="O498" i="2" s="1"/>
  <c r="P498" i="2" s="1"/>
  <c r="W497" i="2"/>
  <c r="AG497" i="2" s="1"/>
  <c r="AQ497" i="2" s="1"/>
  <c r="R497" i="2"/>
  <c r="AB497" i="2" s="1"/>
  <c r="AL497" i="2" s="1"/>
  <c r="Q497" i="2"/>
  <c r="I497" i="2"/>
  <c r="W496" i="2"/>
  <c r="AG496" i="2" s="1"/>
  <c r="AQ496" i="2" s="1"/>
  <c r="R496" i="2"/>
  <c r="AB496" i="2" s="1"/>
  <c r="AL496" i="2" s="1"/>
  <c r="Q496" i="2"/>
  <c r="AA496" i="2" s="1"/>
  <c r="I496" i="2"/>
  <c r="W495" i="2"/>
  <c r="AG495" i="2" s="1"/>
  <c r="AQ495" i="2" s="1"/>
  <c r="R495" i="2"/>
  <c r="AB495" i="2" s="1"/>
  <c r="AL495" i="2" s="1"/>
  <c r="Q495" i="2"/>
  <c r="I495" i="2"/>
  <c r="O495" i="2" s="1"/>
  <c r="P495" i="2" s="1"/>
  <c r="W494" i="2"/>
  <c r="AG494" i="2" s="1"/>
  <c r="AQ494" i="2" s="1"/>
  <c r="R494" i="2"/>
  <c r="AB494" i="2" s="1"/>
  <c r="AL494" i="2" s="1"/>
  <c r="Q494" i="2"/>
  <c r="AA494" i="2" s="1"/>
  <c r="I494" i="2"/>
  <c r="O494" i="2" s="1"/>
  <c r="P494" i="2" s="1"/>
  <c r="W493" i="2"/>
  <c r="AG493" i="2" s="1"/>
  <c r="AQ493" i="2" s="1"/>
  <c r="R493" i="2"/>
  <c r="AB493" i="2" s="1"/>
  <c r="AL493" i="2" s="1"/>
  <c r="Q493" i="2"/>
  <c r="I493" i="2"/>
  <c r="O493" i="2" s="1"/>
  <c r="P493" i="2" s="1"/>
  <c r="W492" i="2"/>
  <c r="AG492" i="2" s="1"/>
  <c r="AQ492" i="2" s="1"/>
  <c r="R492" i="2"/>
  <c r="AB492" i="2" s="1"/>
  <c r="AL492" i="2" s="1"/>
  <c r="Q492" i="2"/>
  <c r="I492" i="2"/>
  <c r="O492" i="2" s="1"/>
  <c r="P492" i="2" s="1"/>
  <c r="W491" i="2"/>
  <c r="R491" i="2"/>
  <c r="AB491" i="2" s="1"/>
  <c r="AL491" i="2" s="1"/>
  <c r="Q491" i="2"/>
  <c r="AA491" i="2" s="1"/>
  <c r="AK491" i="2" s="1"/>
  <c r="I491" i="2"/>
  <c r="N491" i="2" s="1"/>
  <c r="AA489" i="2"/>
  <c r="AK489" i="2" s="1"/>
  <c r="W489" i="2"/>
  <c r="AG489" i="2" s="1"/>
  <c r="AQ489" i="2" s="1"/>
  <c r="R489" i="2"/>
  <c r="I489" i="2"/>
  <c r="O489" i="2" s="1"/>
  <c r="P489" i="2" s="1"/>
  <c r="AA488" i="2"/>
  <c r="W488" i="2"/>
  <c r="AB488" i="2"/>
  <c r="AL488" i="2" s="1"/>
  <c r="I488" i="2"/>
  <c r="N488" i="2" s="1"/>
  <c r="W487" i="2"/>
  <c r="AG487" i="2" s="1"/>
  <c r="R487" i="2"/>
  <c r="AB487" i="2" s="1"/>
  <c r="AL487" i="2" s="1"/>
  <c r="Q487" i="2"/>
  <c r="AA487" i="2" s="1"/>
  <c r="AK487" i="2" s="1"/>
  <c r="I487" i="2"/>
  <c r="N487" i="2" s="1"/>
  <c r="W486" i="2"/>
  <c r="AG486" i="2" s="1"/>
  <c r="AQ486" i="2" s="1"/>
  <c r="R486" i="2"/>
  <c r="AB486" i="2" s="1"/>
  <c r="AL486" i="2" s="1"/>
  <c r="Q486" i="2"/>
  <c r="I486" i="2"/>
  <c r="O486" i="2" s="1"/>
  <c r="P486" i="2" s="1"/>
  <c r="W485" i="2"/>
  <c r="AG485" i="2" s="1"/>
  <c r="AQ485" i="2" s="1"/>
  <c r="R485" i="2"/>
  <c r="AB485" i="2" s="1"/>
  <c r="AL485" i="2" s="1"/>
  <c r="Q485" i="2"/>
  <c r="I485" i="2"/>
  <c r="W484" i="2"/>
  <c r="AG484" i="2" s="1"/>
  <c r="AQ484" i="2" s="1"/>
  <c r="R484" i="2"/>
  <c r="AB484" i="2" s="1"/>
  <c r="AL484" i="2" s="1"/>
  <c r="Q484" i="2"/>
  <c r="AA484" i="2" s="1"/>
  <c r="AK484" i="2" s="1"/>
  <c r="I484" i="2"/>
  <c r="N484" i="2" s="1"/>
  <c r="W483" i="2"/>
  <c r="AG483" i="2" s="1"/>
  <c r="AQ483" i="2" s="1"/>
  <c r="R483" i="2"/>
  <c r="AB483" i="2" s="1"/>
  <c r="AL483" i="2" s="1"/>
  <c r="Q483" i="2"/>
  <c r="I483" i="2"/>
  <c r="O483" i="2" s="1"/>
  <c r="P483" i="2" s="1"/>
  <c r="W482" i="2"/>
  <c r="AG482" i="2" s="1"/>
  <c r="AQ482" i="2" s="1"/>
  <c r="R482" i="2"/>
  <c r="AB482" i="2" s="1"/>
  <c r="AL482" i="2" s="1"/>
  <c r="Q482" i="2"/>
  <c r="AA482" i="2" s="1"/>
  <c r="AK482" i="2" s="1"/>
  <c r="I482" i="2"/>
  <c r="O482" i="2" s="1"/>
  <c r="P482" i="2" s="1"/>
  <c r="W481" i="2"/>
  <c r="AG481" i="2" s="1"/>
  <c r="AQ481" i="2" s="1"/>
  <c r="R481" i="2"/>
  <c r="AB481" i="2" s="1"/>
  <c r="AL481" i="2" s="1"/>
  <c r="Q481" i="2"/>
  <c r="I481" i="2"/>
  <c r="O481" i="2" s="1"/>
  <c r="P481" i="2" s="1"/>
  <c r="W480" i="2"/>
  <c r="AG480" i="2" s="1"/>
  <c r="AQ480" i="2" s="1"/>
  <c r="R480" i="2"/>
  <c r="AB480" i="2" s="1"/>
  <c r="AL480" i="2" s="1"/>
  <c r="Q480" i="2"/>
  <c r="AA480" i="2" s="1"/>
  <c r="AK480" i="2" s="1"/>
  <c r="I480" i="2"/>
  <c r="N480" i="2" s="1"/>
  <c r="W479" i="2"/>
  <c r="AG479" i="2" s="1"/>
  <c r="R479" i="2"/>
  <c r="AB479" i="2" s="1"/>
  <c r="AL479" i="2" s="1"/>
  <c r="Q479" i="2"/>
  <c r="AA479" i="2" s="1"/>
  <c r="AK479" i="2" s="1"/>
  <c r="I479" i="2"/>
  <c r="N479" i="2" s="1"/>
  <c r="W478" i="2"/>
  <c r="AG478" i="2" s="1"/>
  <c r="AQ478" i="2" s="1"/>
  <c r="R478" i="2"/>
  <c r="AB478" i="2" s="1"/>
  <c r="AL478" i="2" s="1"/>
  <c r="Q478" i="2"/>
  <c r="I478" i="2"/>
  <c r="N478" i="2" s="1"/>
  <c r="W477" i="2"/>
  <c r="AG477" i="2" s="1"/>
  <c r="R477" i="2"/>
  <c r="AB477" i="2" s="1"/>
  <c r="AL477" i="2" s="1"/>
  <c r="Q477" i="2"/>
  <c r="AA477" i="2" s="1"/>
  <c r="AK477" i="2" s="1"/>
  <c r="I477" i="2"/>
  <c r="W476" i="2"/>
  <c r="AG476" i="2" s="1"/>
  <c r="AQ476" i="2" s="1"/>
  <c r="R476" i="2"/>
  <c r="AB476" i="2" s="1"/>
  <c r="AL476" i="2" s="1"/>
  <c r="Q476" i="2"/>
  <c r="AA476" i="2" s="1"/>
  <c r="AK476" i="2" s="1"/>
  <c r="I476" i="2"/>
  <c r="N476" i="2" s="1"/>
  <c r="W475" i="2"/>
  <c r="AG475" i="2" s="1"/>
  <c r="AQ475" i="2" s="1"/>
  <c r="R475" i="2"/>
  <c r="AB475" i="2" s="1"/>
  <c r="AL475" i="2" s="1"/>
  <c r="Q475" i="2"/>
  <c r="AA475" i="2" s="1"/>
  <c r="I475" i="2"/>
  <c r="N475" i="2" s="1"/>
  <c r="W474" i="2"/>
  <c r="AG474" i="2" s="1"/>
  <c r="AQ474" i="2" s="1"/>
  <c r="R474" i="2"/>
  <c r="AB474" i="2" s="1"/>
  <c r="AL474" i="2" s="1"/>
  <c r="Q474" i="2"/>
  <c r="AA474" i="2" s="1"/>
  <c r="AK474" i="2" s="1"/>
  <c r="I474" i="2"/>
  <c r="O474" i="2" s="1"/>
  <c r="P474" i="2" s="1"/>
  <c r="W473" i="2"/>
  <c r="AG473" i="2" s="1"/>
  <c r="AQ473" i="2" s="1"/>
  <c r="R473" i="2"/>
  <c r="AB473" i="2" s="1"/>
  <c r="AL473" i="2" s="1"/>
  <c r="Q473" i="2"/>
  <c r="I473" i="2"/>
  <c r="O473" i="2" s="1"/>
  <c r="P473" i="2" s="1"/>
  <c r="W472" i="2"/>
  <c r="AG472" i="2" s="1"/>
  <c r="AQ472" i="2" s="1"/>
  <c r="R472" i="2"/>
  <c r="AB472" i="2" s="1"/>
  <c r="AL472" i="2" s="1"/>
  <c r="Q472" i="2"/>
  <c r="AA472" i="2" s="1"/>
  <c r="I472" i="2"/>
  <c r="N472" i="2" s="1"/>
  <c r="W470" i="2"/>
  <c r="AG470" i="2" s="1"/>
  <c r="AQ470" i="2" s="1"/>
  <c r="R470" i="2"/>
  <c r="AB470" i="2" s="1"/>
  <c r="AL470" i="2" s="1"/>
  <c r="Q470" i="2"/>
  <c r="AA470" i="2" s="1"/>
  <c r="I470" i="2"/>
  <c r="W469" i="2"/>
  <c r="AG469" i="2" s="1"/>
  <c r="AQ469" i="2" s="1"/>
  <c r="R469" i="2"/>
  <c r="AB469" i="2" s="1"/>
  <c r="AL469" i="2" s="1"/>
  <c r="Q469" i="2"/>
  <c r="AA469" i="2" s="1"/>
  <c r="AK469" i="2" s="1"/>
  <c r="I469" i="2"/>
  <c r="O469" i="2" s="1"/>
  <c r="P469" i="2" s="1"/>
  <c r="W468" i="2"/>
  <c r="AG468" i="2" s="1"/>
  <c r="AQ468" i="2" s="1"/>
  <c r="R468" i="2"/>
  <c r="AB468" i="2" s="1"/>
  <c r="AL468" i="2" s="1"/>
  <c r="Q468" i="2"/>
  <c r="AA468" i="2" s="1"/>
  <c r="AK468" i="2" s="1"/>
  <c r="I468" i="2"/>
  <c r="O468" i="2" s="1"/>
  <c r="P468" i="2" s="1"/>
  <c r="W467" i="2"/>
  <c r="AG467" i="2" s="1"/>
  <c r="AQ467" i="2" s="1"/>
  <c r="R467" i="2"/>
  <c r="AB467" i="2" s="1"/>
  <c r="AL467" i="2" s="1"/>
  <c r="Q467" i="2"/>
  <c r="AA467" i="2" s="1"/>
  <c r="I467" i="2"/>
  <c r="N467" i="2" s="1"/>
  <c r="W466" i="2"/>
  <c r="AG466" i="2" s="1"/>
  <c r="AQ466" i="2" s="1"/>
  <c r="R466" i="2"/>
  <c r="AB466" i="2" s="1"/>
  <c r="AL466" i="2" s="1"/>
  <c r="Q466" i="2"/>
  <c r="AA466" i="2" s="1"/>
  <c r="I466" i="2"/>
  <c r="N466" i="2" s="1"/>
  <c r="W465" i="2"/>
  <c r="AG465" i="2" s="1"/>
  <c r="R465" i="2"/>
  <c r="AB465" i="2" s="1"/>
  <c r="Q465" i="2"/>
  <c r="I465" i="2"/>
  <c r="O465" i="2" s="1"/>
  <c r="AQ464" i="2"/>
  <c r="AQ513" i="2" s="1"/>
  <c r="AQ552" i="2" s="1"/>
  <c r="AQ591" i="2" s="1"/>
  <c r="AQ639" i="2" s="1"/>
  <c r="AQ685" i="2" s="1"/>
  <c r="AQ730" i="2" s="1"/>
  <c r="AQ768" i="2" s="1"/>
  <c r="AQ352" i="2" s="1"/>
  <c r="AP464" i="2"/>
  <c r="AP513" i="2" s="1"/>
  <c r="AP552" i="2" s="1"/>
  <c r="AP591" i="2" s="1"/>
  <c r="AP639" i="2" s="1"/>
  <c r="AP685" i="2" s="1"/>
  <c r="AP730" i="2" s="1"/>
  <c r="AP768" i="2" s="1"/>
  <c r="AP352" i="2" s="1"/>
  <c r="AO464" i="2"/>
  <c r="AO513" i="2" s="1"/>
  <c r="AO552" i="2" s="1"/>
  <c r="AO591" i="2" s="1"/>
  <c r="AO639" i="2" s="1"/>
  <c r="AO685" i="2" s="1"/>
  <c r="AO730" i="2" s="1"/>
  <c r="AO768" i="2" s="1"/>
  <c r="AO352" i="2" s="1"/>
  <c r="AG464" i="2"/>
  <c r="AG513" i="2" s="1"/>
  <c r="AG552" i="2" s="1"/>
  <c r="AG591" i="2" s="1"/>
  <c r="AG639" i="2" s="1"/>
  <c r="AG685" i="2" s="1"/>
  <c r="AG730" i="2" s="1"/>
  <c r="AG768" i="2" s="1"/>
  <c r="AG352" i="2" s="1"/>
  <c r="AF464" i="2"/>
  <c r="AF513" i="2" s="1"/>
  <c r="AF552" i="2" s="1"/>
  <c r="AF591" i="2" s="1"/>
  <c r="AF639" i="2" s="1"/>
  <c r="AF685" i="2" s="1"/>
  <c r="AF730" i="2" s="1"/>
  <c r="AF768" i="2" s="1"/>
  <c r="AF352" i="2" s="1"/>
  <c r="AE464" i="2"/>
  <c r="AE513" i="2" s="1"/>
  <c r="AE552" i="2" s="1"/>
  <c r="AE591" i="2" s="1"/>
  <c r="AE639" i="2" s="1"/>
  <c r="AE685" i="2" s="1"/>
  <c r="AE730" i="2" s="1"/>
  <c r="AE768" i="2" s="1"/>
  <c r="AE352" i="2" s="1"/>
  <c r="Y464" i="2"/>
  <c r="AI464" i="2" s="1"/>
  <c r="AS464" i="2" s="1"/>
  <c r="W464" i="2"/>
  <c r="W513" i="2" s="1"/>
  <c r="W552" i="2" s="1"/>
  <c r="W591" i="2" s="1"/>
  <c r="W639" i="2" s="1"/>
  <c r="W685" i="2" s="1"/>
  <c r="W730" i="2" s="1"/>
  <c r="W768" i="2" s="1"/>
  <c r="W352" i="2" s="1"/>
  <c r="V464" i="2"/>
  <c r="V513" i="2" s="1"/>
  <c r="V552" i="2" s="1"/>
  <c r="V591" i="2" s="1"/>
  <c r="V639" i="2" s="1"/>
  <c r="V685" i="2" s="1"/>
  <c r="V730" i="2" s="1"/>
  <c r="V768" i="2" s="1"/>
  <c r="V352" i="2" s="1"/>
  <c r="U464" i="2"/>
  <c r="U513" i="2" s="1"/>
  <c r="U552" i="2" s="1"/>
  <c r="U591" i="2" s="1"/>
  <c r="U639" i="2" s="1"/>
  <c r="U685" i="2" s="1"/>
  <c r="U730" i="2" s="1"/>
  <c r="U768" i="2" s="1"/>
  <c r="U352" i="2" s="1"/>
  <c r="M464" i="2"/>
  <c r="M513" i="2" s="1"/>
  <c r="M552" i="2" s="1"/>
  <c r="M591" i="2" s="1"/>
  <c r="M639" i="2" s="1"/>
  <c r="M685" i="2" s="1"/>
  <c r="M730" i="2" s="1"/>
  <c r="M768" i="2" s="1"/>
  <c r="M352" i="2" s="1"/>
  <c r="L464" i="2"/>
  <c r="L513" i="2" s="1"/>
  <c r="L552" i="2" s="1"/>
  <c r="L591" i="2" s="1"/>
  <c r="L639" i="2" s="1"/>
  <c r="L685" i="2" s="1"/>
  <c r="L730" i="2" s="1"/>
  <c r="L768" i="2" s="1"/>
  <c r="L352" i="2" s="1"/>
  <c r="K464" i="2"/>
  <c r="K513" i="2" s="1"/>
  <c r="K552" i="2" s="1"/>
  <c r="K591" i="2" s="1"/>
  <c r="K639" i="2" s="1"/>
  <c r="K685" i="2" s="1"/>
  <c r="K730" i="2" s="1"/>
  <c r="K768" i="2" s="1"/>
  <c r="K352" i="2" s="1"/>
  <c r="AP459" i="2"/>
  <c r="AN459" i="2"/>
  <c r="AF459" i="2"/>
  <c r="AD459" i="2"/>
  <c r="V459" i="2"/>
  <c r="T459" i="2"/>
  <c r="M459" i="2"/>
  <c r="L459" i="2"/>
  <c r="J459" i="2"/>
  <c r="H459" i="2"/>
  <c r="G459" i="2"/>
  <c r="G17" i="7" s="1"/>
  <c r="P458" i="2"/>
  <c r="Z458" i="2" s="1"/>
  <c r="AJ458" i="2" s="1"/>
  <c r="AT458" i="2" s="1"/>
  <c r="W457" i="2"/>
  <c r="AG457" i="2" s="1"/>
  <c r="R457" i="2"/>
  <c r="Q457" i="2"/>
  <c r="AA457" i="2" s="1"/>
  <c r="AK457" i="2" s="1"/>
  <c r="I457" i="2"/>
  <c r="N457" i="2" s="1"/>
  <c r="W456" i="2"/>
  <c r="AG456" i="2" s="1"/>
  <c r="AQ456" i="2" s="1"/>
  <c r="R456" i="2"/>
  <c r="AB456" i="2" s="1"/>
  <c r="AL456" i="2" s="1"/>
  <c r="Q456" i="2"/>
  <c r="I456" i="2"/>
  <c r="O456" i="2" s="1"/>
  <c r="P456" i="2" s="1"/>
  <c r="W455" i="2"/>
  <c r="AG455" i="2" s="1"/>
  <c r="AQ455" i="2" s="1"/>
  <c r="R455" i="2"/>
  <c r="AB455" i="2" s="1"/>
  <c r="AL455" i="2" s="1"/>
  <c r="Q455" i="2"/>
  <c r="AA455" i="2" s="1"/>
  <c r="I455" i="2"/>
  <c r="O455" i="2" s="1"/>
  <c r="P455" i="2" s="1"/>
  <c r="W454" i="2"/>
  <c r="AG454" i="2" s="1"/>
  <c r="AQ454" i="2" s="1"/>
  <c r="R454" i="2"/>
  <c r="AB454" i="2" s="1"/>
  <c r="AL454" i="2" s="1"/>
  <c r="Q454" i="2"/>
  <c r="AA454" i="2" s="1"/>
  <c r="I454" i="2"/>
  <c r="O454" i="2" s="1"/>
  <c r="P454" i="2" s="1"/>
  <c r="W453" i="2"/>
  <c r="AG453" i="2" s="1"/>
  <c r="AQ453" i="2" s="1"/>
  <c r="R453" i="2"/>
  <c r="AB453" i="2" s="1"/>
  <c r="AL453" i="2" s="1"/>
  <c r="Q453" i="2"/>
  <c r="AA453" i="2" s="1"/>
  <c r="I453" i="2"/>
  <c r="O453" i="2" s="1"/>
  <c r="P453" i="2" s="1"/>
  <c r="W451" i="2"/>
  <c r="AG451" i="2" s="1"/>
  <c r="AQ451" i="2" s="1"/>
  <c r="R451" i="2"/>
  <c r="AB451" i="2" s="1"/>
  <c r="AL451" i="2" s="1"/>
  <c r="Q451" i="2"/>
  <c r="I451" i="2"/>
  <c r="O451" i="2" s="1"/>
  <c r="P451" i="2" s="1"/>
  <c r="W450" i="2"/>
  <c r="AG450" i="2" s="1"/>
  <c r="AQ450" i="2" s="1"/>
  <c r="R450" i="2"/>
  <c r="AB450" i="2" s="1"/>
  <c r="AL450" i="2" s="1"/>
  <c r="Q450" i="2"/>
  <c r="AA450" i="2" s="1"/>
  <c r="I450" i="2"/>
  <c r="N450" i="2" s="1"/>
  <c r="W449" i="2"/>
  <c r="AG449" i="2" s="1"/>
  <c r="AQ449" i="2" s="1"/>
  <c r="R449" i="2"/>
  <c r="AB449" i="2" s="1"/>
  <c r="AL449" i="2" s="1"/>
  <c r="Q449" i="2"/>
  <c r="AA449" i="2" s="1"/>
  <c r="I449" i="2"/>
  <c r="N449" i="2" s="1"/>
  <c r="W448" i="2"/>
  <c r="AG448" i="2" s="1"/>
  <c r="AQ448" i="2" s="1"/>
  <c r="R448" i="2"/>
  <c r="AB448" i="2" s="1"/>
  <c r="AL448" i="2" s="1"/>
  <c r="Q448" i="2"/>
  <c r="AA448" i="2" s="1"/>
  <c r="I448" i="2"/>
  <c r="W447" i="2"/>
  <c r="AG447" i="2" s="1"/>
  <c r="AQ447" i="2" s="1"/>
  <c r="R447" i="2"/>
  <c r="AB447" i="2" s="1"/>
  <c r="AL447" i="2" s="1"/>
  <c r="Q447" i="2"/>
  <c r="I447" i="2"/>
  <c r="O447" i="2" s="1"/>
  <c r="P447" i="2" s="1"/>
  <c r="W446" i="2"/>
  <c r="AG446" i="2" s="1"/>
  <c r="AQ446" i="2" s="1"/>
  <c r="R446" i="2"/>
  <c r="AB446" i="2" s="1"/>
  <c r="AL446" i="2" s="1"/>
  <c r="Q446" i="2"/>
  <c r="AA446" i="2" s="1"/>
  <c r="I446" i="2"/>
  <c r="N446" i="2" s="1"/>
  <c r="W445" i="2"/>
  <c r="R445" i="2"/>
  <c r="AB445" i="2" s="1"/>
  <c r="AL445" i="2" s="1"/>
  <c r="Q445" i="2"/>
  <c r="AA445" i="2" s="1"/>
  <c r="AK445" i="2" s="1"/>
  <c r="I445" i="2"/>
  <c r="O445" i="2" s="1"/>
  <c r="P445" i="2" s="1"/>
  <c r="W444" i="2"/>
  <c r="AG444" i="2" s="1"/>
  <c r="AQ444" i="2" s="1"/>
  <c r="R444" i="2"/>
  <c r="Q444" i="2"/>
  <c r="AA444" i="2" s="1"/>
  <c r="I444" i="2"/>
  <c r="N444" i="2" s="1"/>
  <c r="W442" i="2"/>
  <c r="AG442" i="2" s="1"/>
  <c r="AQ442" i="2" s="1"/>
  <c r="R442" i="2"/>
  <c r="AB442" i="2" s="1"/>
  <c r="AL442" i="2" s="1"/>
  <c r="Q442" i="2"/>
  <c r="AA442" i="2" s="1"/>
  <c r="AK442" i="2" s="1"/>
  <c r="I442" i="2"/>
  <c r="O442" i="2" s="1"/>
  <c r="P442" i="2" s="1"/>
  <c r="W441" i="2"/>
  <c r="AG441" i="2" s="1"/>
  <c r="AQ441" i="2" s="1"/>
  <c r="R441" i="2"/>
  <c r="AB441" i="2" s="1"/>
  <c r="AL441" i="2" s="1"/>
  <c r="Q441" i="2"/>
  <c r="AA441" i="2" s="1"/>
  <c r="I441" i="2"/>
  <c r="O441" i="2" s="1"/>
  <c r="P441" i="2" s="1"/>
  <c r="W440" i="2"/>
  <c r="AG440" i="2" s="1"/>
  <c r="AQ440" i="2" s="1"/>
  <c r="R440" i="2"/>
  <c r="AB440" i="2" s="1"/>
  <c r="AL440" i="2" s="1"/>
  <c r="Q440" i="2"/>
  <c r="I440" i="2"/>
  <c r="O440" i="2" s="1"/>
  <c r="P440" i="2" s="1"/>
  <c r="W439" i="2"/>
  <c r="AG439" i="2" s="1"/>
  <c r="AQ439" i="2" s="1"/>
  <c r="R439" i="2"/>
  <c r="AB439" i="2" s="1"/>
  <c r="AL439" i="2" s="1"/>
  <c r="Q439" i="2"/>
  <c r="AA439" i="2" s="1"/>
  <c r="I439" i="2"/>
  <c r="O439" i="2" s="1"/>
  <c r="P439" i="2" s="1"/>
  <c r="W438" i="2"/>
  <c r="AG438" i="2" s="1"/>
  <c r="AQ438" i="2" s="1"/>
  <c r="R438" i="2"/>
  <c r="AB438" i="2" s="1"/>
  <c r="AL438" i="2" s="1"/>
  <c r="Q438" i="2"/>
  <c r="I438" i="2"/>
  <c r="O438" i="2" s="1"/>
  <c r="P438" i="2" s="1"/>
  <c r="W437" i="2"/>
  <c r="AG437" i="2" s="1"/>
  <c r="AQ437" i="2" s="1"/>
  <c r="R437" i="2"/>
  <c r="AB437" i="2" s="1"/>
  <c r="AL437" i="2" s="1"/>
  <c r="Q437" i="2"/>
  <c r="AA437" i="2" s="1"/>
  <c r="I437" i="2"/>
  <c r="N437" i="2" s="1"/>
  <c r="AG436" i="2"/>
  <c r="R436" i="2"/>
  <c r="AB436" i="2" s="1"/>
  <c r="AL436" i="2" s="1"/>
  <c r="Q436" i="2"/>
  <c r="I436" i="2"/>
  <c r="O436" i="2" s="1"/>
  <c r="P436" i="2" s="1"/>
  <c r="W435" i="2"/>
  <c r="R435" i="2"/>
  <c r="AB435" i="2" s="1"/>
  <c r="AL435" i="2" s="1"/>
  <c r="Q435" i="2"/>
  <c r="AA435" i="2" s="1"/>
  <c r="I435" i="2"/>
  <c r="N435" i="2" s="1"/>
  <c r="W434" i="2"/>
  <c r="R434" i="2"/>
  <c r="AB434" i="2" s="1"/>
  <c r="AL434" i="2" s="1"/>
  <c r="Q434" i="2"/>
  <c r="AA434" i="2" s="1"/>
  <c r="AK434" i="2" s="1"/>
  <c r="I434" i="2"/>
  <c r="O434" i="2" s="1"/>
  <c r="P434" i="2" s="1"/>
  <c r="W433" i="2"/>
  <c r="AG433" i="2" s="1"/>
  <c r="AQ433" i="2" s="1"/>
  <c r="R433" i="2"/>
  <c r="Q433" i="2"/>
  <c r="AA433" i="2" s="1"/>
  <c r="I433" i="2"/>
  <c r="N433" i="2" s="1"/>
  <c r="W432" i="2"/>
  <c r="AG432" i="2" s="1"/>
  <c r="AQ432" i="2" s="1"/>
  <c r="R432" i="2"/>
  <c r="Q432" i="2"/>
  <c r="AA432" i="2" s="1"/>
  <c r="I432" i="2"/>
  <c r="AP425" i="2"/>
  <c r="AO425" i="2"/>
  <c r="AN425" i="2"/>
  <c r="AF425" i="2"/>
  <c r="AE425" i="2"/>
  <c r="AD425" i="2"/>
  <c r="V425" i="2"/>
  <c r="U425" i="2"/>
  <c r="T425" i="2"/>
  <c r="M425" i="2"/>
  <c r="L425" i="2"/>
  <c r="K425" i="2"/>
  <c r="J425" i="2"/>
  <c r="H425" i="2"/>
  <c r="G425" i="2"/>
  <c r="G16" i="7" s="1"/>
  <c r="P424" i="2"/>
  <c r="Z424" i="2" s="1"/>
  <c r="AJ424" i="2" s="1"/>
  <c r="AT424" i="2" s="1"/>
  <c r="W423" i="2"/>
  <c r="AG423" i="2" s="1"/>
  <c r="AQ423" i="2" s="1"/>
  <c r="AB423" i="2"/>
  <c r="AL423" i="2" s="1"/>
  <c r="Q423" i="2"/>
  <c r="AA423" i="2" s="1"/>
  <c r="I423" i="2"/>
  <c r="O423" i="2" s="1"/>
  <c r="P423" i="2" s="1"/>
  <c r="W421" i="2"/>
  <c r="AG421" i="2" s="1"/>
  <c r="AQ421" i="2" s="1"/>
  <c r="R421" i="2"/>
  <c r="AB421" i="2" s="1"/>
  <c r="AL421" i="2" s="1"/>
  <c r="Q421" i="2"/>
  <c r="AA421" i="2" s="1"/>
  <c r="I421" i="2"/>
  <c r="O421" i="2" s="1"/>
  <c r="P421" i="2" s="1"/>
  <c r="W420" i="2"/>
  <c r="AG420" i="2" s="1"/>
  <c r="AQ420" i="2" s="1"/>
  <c r="R420" i="2"/>
  <c r="AB420" i="2" s="1"/>
  <c r="AL420" i="2" s="1"/>
  <c r="Q420" i="2"/>
  <c r="I420" i="2"/>
  <c r="O420" i="2" s="1"/>
  <c r="P420" i="2" s="1"/>
  <c r="W419" i="2"/>
  <c r="AG419" i="2" s="1"/>
  <c r="AQ419" i="2" s="1"/>
  <c r="R419" i="2"/>
  <c r="AB419" i="2" s="1"/>
  <c r="AL419" i="2" s="1"/>
  <c r="Q419" i="2"/>
  <c r="AA419" i="2" s="1"/>
  <c r="AK419" i="2" s="1"/>
  <c r="I419" i="2"/>
  <c r="N419" i="2" s="1"/>
  <c r="W418" i="2"/>
  <c r="AG418" i="2" s="1"/>
  <c r="R418" i="2"/>
  <c r="Q418" i="2"/>
  <c r="AA418" i="2" s="1"/>
  <c r="AK418" i="2" s="1"/>
  <c r="I418" i="2"/>
  <c r="O418" i="2" s="1"/>
  <c r="P418" i="2" s="1"/>
  <c r="W417" i="2"/>
  <c r="AG417" i="2" s="1"/>
  <c r="AQ417" i="2" s="1"/>
  <c r="R417" i="2"/>
  <c r="Q417" i="2"/>
  <c r="AA417" i="2" s="1"/>
  <c r="AK417" i="2" s="1"/>
  <c r="I417" i="2"/>
  <c r="N417" i="2" s="1"/>
  <c r="W416" i="2"/>
  <c r="AG416" i="2" s="1"/>
  <c r="AQ416" i="2" s="1"/>
  <c r="R416" i="2"/>
  <c r="AB416" i="2" s="1"/>
  <c r="AL416" i="2" s="1"/>
  <c r="Q416" i="2"/>
  <c r="AA416" i="2" s="1"/>
  <c r="AK416" i="2" s="1"/>
  <c r="I416" i="2"/>
  <c r="W415" i="2"/>
  <c r="AG415" i="2" s="1"/>
  <c r="AQ415" i="2" s="1"/>
  <c r="R415" i="2"/>
  <c r="AB415" i="2" s="1"/>
  <c r="AL415" i="2" s="1"/>
  <c r="Q415" i="2"/>
  <c r="I415" i="2"/>
  <c r="O415" i="2" s="1"/>
  <c r="P415" i="2" s="1"/>
  <c r="W414" i="2"/>
  <c r="AG414" i="2" s="1"/>
  <c r="AQ414" i="2" s="1"/>
  <c r="R414" i="2"/>
  <c r="AB414" i="2" s="1"/>
  <c r="AL414" i="2" s="1"/>
  <c r="Q414" i="2"/>
  <c r="I414" i="2"/>
  <c r="O414" i="2" s="1"/>
  <c r="P414" i="2" s="1"/>
  <c r="W413" i="2"/>
  <c r="AG413" i="2" s="1"/>
  <c r="AQ413" i="2" s="1"/>
  <c r="AB413" i="2"/>
  <c r="AL413" i="2" s="1"/>
  <c r="Q413" i="2"/>
  <c r="AA413" i="2" s="1"/>
  <c r="I413" i="2"/>
  <c r="N413" i="2" s="1"/>
  <c r="W412" i="2"/>
  <c r="AG412" i="2" s="1"/>
  <c r="AQ412" i="2" s="1"/>
  <c r="R412" i="2"/>
  <c r="AB412" i="2" s="1"/>
  <c r="AL412" i="2" s="1"/>
  <c r="Q412" i="2"/>
  <c r="I412" i="2"/>
  <c r="O412" i="2" s="1"/>
  <c r="P412" i="2" s="1"/>
  <c r="W411" i="2"/>
  <c r="AG411" i="2" s="1"/>
  <c r="AQ411" i="2" s="1"/>
  <c r="AB411" i="2"/>
  <c r="AL411" i="2" s="1"/>
  <c r="Q411" i="2"/>
  <c r="I411" i="2"/>
  <c r="N411" i="2" s="1"/>
  <c r="W410" i="2"/>
  <c r="AG410" i="2" s="1"/>
  <c r="R410" i="2"/>
  <c r="Q410" i="2"/>
  <c r="AA410" i="2" s="1"/>
  <c r="AK410" i="2" s="1"/>
  <c r="I410" i="2"/>
  <c r="W409" i="2"/>
  <c r="AG409" i="2" s="1"/>
  <c r="AQ409" i="2" s="1"/>
  <c r="R409" i="2"/>
  <c r="Q409" i="2"/>
  <c r="AA409" i="2" s="1"/>
  <c r="I409" i="2"/>
  <c r="N409" i="2" s="1"/>
  <c r="W408" i="2"/>
  <c r="AG408" i="2" s="1"/>
  <c r="AQ408" i="2" s="1"/>
  <c r="R408" i="2"/>
  <c r="AB408" i="2" s="1"/>
  <c r="AL408" i="2" s="1"/>
  <c r="Q408" i="2"/>
  <c r="I408" i="2"/>
  <c r="W407" i="2"/>
  <c r="AG407" i="2" s="1"/>
  <c r="AQ407" i="2" s="1"/>
  <c r="R407" i="2"/>
  <c r="AB407" i="2" s="1"/>
  <c r="AL407" i="2" s="1"/>
  <c r="Q407" i="2"/>
  <c r="AA407" i="2" s="1"/>
  <c r="I407" i="2"/>
  <c r="O407" i="2" s="1"/>
  <c r="P407" i="2" s="1"/>
  <c r="W406" i="2"/>
  <c r="AG406" i="2" s="1"/>
  <c r="AQ406" i="2" s="1"/>
  <c r="R406" i="2"/>
  <c r="AB406" i="2" s="1"/>
  <c r="AL406" i="2" s="1"/>
  <c r="Q406" i="2"/>
  <c r="AA406" i="2" s="1"/>
  <c r="I406" i="2"/>
  <c r="O406" i="2" s="1"/>
  <c r="P406" i="2" s="1"/>
  <c r="W405" i="2"/>
  <c r="AG405" i="2" s="1"/>
  <c r="AQ405" i="2" s="1"/>
  <c r="R405" i="2"/>
  <c r="AB405" i="2" s="1"/>
  <c r="AL405" i="2" s="1"/>
  <c r="Q405" i="2"/>
  <c r="AA405" i="2" s="1"/>
  <c r="I405" i="2"/>
  <c r="O405" i="2" s="1"/>
  <c r="P405" i="2" s="1"/>
  <c r="W404" i="2"/>
  <c r="AG404" i="2" s="1"/>
  <c r="AQ404" i="2" s="1"/>
  <c r="AB404" i="2"/>
  <c r="AL404" i="2" s="1"/>
  <c r="Q404" i="2"/>
  <c r="I404" i="2"/>
  <c r="O404" i="2" s="1"/>
  <c r="P404" i="2" s="1"/>
  <c r="W403" i="2"/>
  <c r="AG403" i="2" s="1"/>
  <c r="AQ403" i="2" s="1"/>
  <c r="R403" i="2"/>
  <c r="AB403" i="2" s="1"/>
  <c r="AL403" i="2" s="1"/>
  <c r="Q403" i="2"/>
  <c r="I403" i="2"/>
  <c r="N403" i="2" s="1"/>
  <c r="W402" i="2"/>
  <c r="AG402" i="2" s="1"/>
  <c r="R402" i="2"/>
  <c r="Q402" i="2"/>
  <c r="AA402" i="2" s="1"/>
  <c r="AK402" i="2" s="1"/>
  <c r="I402" i="2"/>
  <c r="N402" i="2" s="1"/>
  <c r="W401" i="2"/>
  <c r="AG401" i="2" s="1"/>
  <c r="AQ401" i="2" s="1"/>
  <c r="R401" i="2"/>
  <c r="Q401" i="2"/>
  <c r="AA401" i="2" s="1"/>
  <c r="AK401" i="2" s="1"/>
  <c r="I401" i="2"/>
  <c r="N401" i="2" s="1"/>
  <c r="W400" i="2"/>
  <c r="AG400" i="2" s="1"/>
  <c r="AQ400" i="2" s="1"/>
  <c r="R400" i="2"/>
  <c r="AB400" i="2" s="1"/>
  <c r="AL400" i="2" s="1"/>
  <c r="Q400" i="2"/>
  <c r="AA400" i="2" s="1"/>
  <c r="AK400" i="2" s="1"/>
  <c r="I400" i="2"/>
  <c r="W399" i="2"/>
  <c r="AG399" i="2" s="1"/>
  <c r="AQ399" i="2" s="1"/>
  <c r="R399" i="2"/>
  <c r="Q399" i="2"/>
  <c r="AA399" i="2" s="1"/>
  <c r="I399" i="2"/>
  <c r="O399" i="2" s="1"/>
  <c r="P399" i="2" s="1"/>
  <c r="W398" i="2"/>
  <c r="AG398" i="2" s="1"/>
  <c r="AQ398" i="2" s="1"/>
  <c r="R398" i="2"/>
  <c r="AB398" i="2" s="1"/>
  <c r="AL398" i="2" s="1"/>
  <c r="Q398" i="2"/>
  <c r="AA398" i="2" s="1"/>
  <c r="I398" i="2"/>
  <c r="O398" i="2" s="1"/>
  <c r="P398" i="2" s="1"/>
  <c r="W397" i="2"/>
  <c r="AG397" i="2" s="1"/>
  <c r="AQ397" i="2" s="1"/>
  <c r="R397" i="2"/>
  <c r="AB397" i="2" s="1"/>
  <c r="AL397" i="2" s="1"/>
  <c r="Q397" i="2"/>
  <c r="AA397" i="2" s="1"/>
  <c r="I397" i="2"/>
  <c r="O397" i="2" s="1"/>
  <c r="P397" i="2" s="1"/>
  <c r="W396" i="2"/>
  <c r="AG396" i="2" s="1"/>
  <c r="AQ396" i="2" s="1"/>
  <c r="R396" i="2"/>
  <c r="AB396" i="2" s="1"/>
  <c r="AL396" i="2" s="1"/>
  <c r="Q396" i="2"/>
  <c r="I396" i="2"/>
  <c r="O396" i="2" s="1"/>
  <c r="P396" i="2" s="1"/>
  <c r="W395" i="2"/>
  <c r="AG395" i="2" s="1"/>
  <c r="AQ395" i="2" s="1"/>
  <c r="R395" i="2"/>
  <c r="AB395" i="2" s="1"/>
  <c r="AL395" i="2" s="1"/>
  <c r="Q395" i="2"/>
  <c r="AA395" i="2" s="1"/>
  <c r="AK395" i="2" s="1"/>
  <c r="I395" i="2"/>
  <c r="N395" i="2" s="1"/>
  <c r="W394" i="2"/>
  <c r="AG394" i="2" s="1"/>
  <c r="R394" i="2"/>
  <c r="Q394" i="2"/>
  <c r="AA394" i="2" s="1"/>
  <c r="AK394" i="2" s="1"/>
  <c r="I394" i="2"/>
  <c r="N394" i="2" s="1"/>
  <c r="W393" i="2"/>
  <c r="AG393" i="2" s="1"/>
  <c r="R393" i="2"/>
  <c r="Q393" i="2"/>
  <c r="AA393" i="2" s="1"/>
  <c r="AK393" i="2" s="1"/>
  <c r="I393" i="2"/>
  <c r="N393" i="2" s="1"/>
  <c r="W392" i="2"/>
  <c r="AG392" i="2" s="1"/>
  <c r="AQ392" i="2" s="1"/>
  <c r="R392" i="2"/>
  <c r="AB392" i="2" s="1"/>
  <c r="AL392" i="2" s="1"/>
  <c r="Q392" i="2"/>
  <c r="AA392" i="2" s="1"/>
  <c r="AK392" i="2" s="1"/>
  <c r="I392" i="2"/>
  <c r="W391" i="2"/>
  <c r="AG391" i="2" s="1"/>
  <c r="AQ391" i="2" s="1"/>
  <c r="R391" i="2"/>
  <c r="AB391" i="2" s="1"/>
  <c r="AL391" i="2" s="1"/>
  <c r="Q391" i="2"/>
  <c r="AA391" i="2" s="1"/>
  <c r="I391" i="2"/>
  <c r="O391" i="2" s="1"/>
  <c r="P391" i="2" s="1"/>
  <c r="W390" i="2"/>
  <c r="AG390" i="2" s="1"/>
  <c r="AQ390" i="2" s="1"/>
  <c r="R390" i="2"/>
  <c r="AB390" i="2" s="1"/>
  <c r="AL390" i="2" s="1"/>
  <c r="Q390" i="2"/>
  <c r="AA390" i="2" s="1"/>
  <c r="I390" i="2"/>
  <c r="O390" i="2" s="1"/>
  <c r="P390" i="2" s="1"/>
  <c r="W389" i="2"/>
  <c r="AG389" i="2" s="1"/>
  <c r="AQ389" i="2" s="1"/>
  <c r="AB389" i="2"/>
  <c r="AL389" i="2" s="1"/>
  <c r="Q389" i="2"/>
  <c r="AA389" i="2" s="1"/>
  <c r="I389" i="2"/>
  <c r="O389" i="2" s="1"/>
  <c r="P389" i="2" s="1"/>
  <c r="W388" i="2"/>
  <c r="AG388" i="2" s="1"/>
  <c r="AQ388" i="2" s="1"/>
  <c r="R388" i="2"/>
  <c r="AB388" i="2" s="1"/>
  <c r="AL388" i="2" s="1"/>
  <c r="Q388" i="2"/>
  <c r="I388" i="2"/>
  <c r="O388" i="2" s="1"/>
  <c r="P388" i="2" s="1"/>
  <c r="W387" i="2"/>
  <c r="AG387" i="2" s="1"/>
  <c r="AQ387" i="2" s="1"/>
  <c r="R387" i="2"/>
  <c r="AB387" i="2" s="1"/>
  <c r="AL387" i="2" s="1"/>
  <c r="Q387" i="2"/>
  <c r="AA387" i="2" s="1"/>
  <c r="AK387" i="2" s="1"/>
  <c r="I387" i="2"/>
  <c r="N387" i="2" s="1"/>
  <c r="W386" i="2"/>
  <c r="AG386" i="2" s="1"/>
  <c r="Q386" i="2"/>
  <c r="AA386" i="2" s="1"/>
  <c r="AK386" i="2" s="1"/>
  <c r="I386" i="2"/>
  <c r="O386" i="2" s="1"/>
  <c r="P386" i="2" s="1"/>
  <c r="W385" i="2"/>
  <c r="AG385" i="2" s="1"/>
  <c r="AQ385" i="2" s="1"/>
  <c r="R385" i="2"/>
  <c r="Q385" i="2"/>
  <c r="AA385" i="2" s="1"/>
  <c r="AK385" i="2" s="1"/>
  <c r="I385" i="2"/>
  <c r="N385" i="2" s="1"/>
  <c r="W384" i="2"/>
  <c r="AG384" i="2" s="1"/>
  <c r="AQ384" i="2" s="1"/>
  <c r="R384" i="2"/>
  <c r="AB384" i="2" s="1"/>
  <c r="AL384" i="2" s="1"/>
  <c r="Q384" i="2"/>
  <c r="I384" i="2"/>
  <c r="W383" i="2"/>
  <c r="AG383" i="2" s="1"/>
  <c r="AQ383" i="2" s="1"/>
  <c r="R383" i="2"/>
  <c r="AB383" i="2" s="1"/>
  <c r="AL383" i="2" s="1"/>
  <c r="Q383" i="2"/>
  <c r="AA383" i="2" s="1"/>
  <c r="I383" i="2"/>
  <c r="O383" i="2" s="1"/>
  <c r="P383" i="2" s="1"/>
  <c r="W382" i="2"/>
  <c r="AG382" i="2" s="1"/>
  <c r="AQ382" i="2" s="1"/>
  <c r="R382" i="2"/>
  <c r="AB382" i="2" s="1"/>
  <c r="AL382" i="2" s="1"/>
  <c r="Q382" i="2"/>
  <c r="AA382" i="2" s="1"/>
  <c r="I382" i="2"/>
  <c r="O382" i="2" s="1"/>
  <c r="P382" i="2" s="1"/>
  <c r="W381" i="2"/>
  <c r="AG381" i="2" s="1"/>
  <c r="AQ381" i="2" s="1"/>
  <c r="R381" i="2"/>
  <c r="AB381" i="2" s="1"/>
  <c r="AL381" i="2" s="1"/>
  <c r="Q381" i="2"/>
  <c r="AA381" i="2" s="1"/>
  <c r="I381" i="2"/>
  <c r="W380" i="2"/>
  <c r="AG380" i="2" s="1"/>
  <c r="AQ380" i="2" s="1"/>
  <c r="R380" i="2"/>
  <c r="AB380" i="2" s="1"/>
  <c r="AL380" i="2" s="1"/>
  <c r="Q380" i="2"/>
  <c r="I380" i="2"/>
  <c r="O380" i="2" s="1"/>
  <c r="P380" i="2" s="1"/>
  <c r="W379" i="2"/>
  <c r="AG379" i="2" s="1"/>
  <c r="AQ379" i="2" s="1"/>
  <c r="R379" i="2"/>
  <c r="AB379" i="2" s="1"/>
  <c r="AL379" i="2" s="1"/>
  <c r="Q379" i="2"/>
  <c r="AA379" i="2" s="1"/>
  <c r="AK379" i="2" s="1"/>
  <c r="I379" i="2"/>
  <c r="N379" i="2" s="1"/>
  <c r="W378" i="2"/>
  <c r="AG378" i="2" s="1"/>
  <c r="R378" i="2"/>
  <c r="Q378" i="2"/>
  <c r="AA378" i="2" s="1"/>
  <c r="AK378" i="2" s="1"/>
  <c r="I378" i="2"/>
  <c r="O378" i="2" s="1"/>
  <c r="P378" i="2" s="1"/>
  <c r="W377" i="2"/>
  <c r="AG377" i="2" s="1"/>
  <c r="AQ377" i="2" s="1"/>
  <c r="R377" i="2"/>
  <c r="Q377" i="2"/>
  <c r="AA377" i="2" s="1"/>
  <c r="AK377" i="2" s="1"/>
  <c r="I377" i="2"/>
  <c r="N377" i="2" s="1"/>
  <c r="W376" i="2"/>
  <c r="AG376" i="2" s="1"/>
  <c r="AQ376" i="2" s="1"/>
  <c r="R376" i="2"/>
  <c r="AB376" i="2" s="1"/>
  <c r="AL376" i="2" s="1"/>
  <c r="Q376" i="2"/>
  <c r="I376" i="2"/>
  <c r="W375" i="2"/>
  <c r="AG375" i="2" s="1"/>
  <c r="AQ375" i="2" s="1"/>
  <c r="R375" i="2"/>
  <c r="AB375" i="2" s="1"/>
  <c r="AL375" i="2" s="1"/>
  <c r="Q375" i="2"/>
  <c r="I375" i="2"/>
  <c r="O375" i="2" s="1"/>
  <c r="P375" i="2" s="1"/>
  <c r="W374" i="2"/>
  <c r="AG374" i="2" s="1"/>
  <c r="AQ374" i="2" s="1"/>
  <c r="AB374" i="2"/>
  <c r="AL374" i="2" s="1"/>
  <c r="Q374" i="2"/>
  <c r="I374" i="2"/>
  <c r="N374" i="2" s="1"/>
  <c r="W373" i="2"/>
  <c r="AG373" i="2" s="1"/>
  <c r="AQ373" i="2" s="1"/>
  <c r="R373" i="2"/>
  <c r="AB373" i="2" s="1"/>
  <c r="AL373" i="2" s="1"/>
  <c r="Q373" i="2"/>
  <c r="I373" i="2"/>
  <c r="N373" i="2" s="1"/>
  <c r="W372" i="2"/>
  <c r="AG372" i="2" s="1"/>
  <c r="AQ372" i="2" s="1"/>
  <c r="R372" i="2"/>
  <c r="AB372" i="2" s="1"/>
  <c r="AL372" i="2" s="1"/>
  <c r="Q372" i="2"/>
  <c r="I372" i="2"/>
  <c r="O372" i="2" s="1"/>
  <c r="P372" i="2" s="1"/>
  <c r="W371" i="2"/>
  <c r="AG371" i="2" s="1"/>
  <c r="AQ371" i="2" s="1"/>
  <c r="R371" i="2"/>
  <c r="AB371" i="2" s="1"/>
  <c r="AL371" i="2" s="1"/>
  <c r="Q371" i="2"/>
  <c r="AA371" i="2" s="1"/>
  <c r="AK371" i="2" s="1"/>
  <c r="I371" i="2"/>
  <c r="N371" i="2" s="1"/>
  <c r="W370" i="2"/>
  <c r="AG370" i="2" s="1"/>
  <c r="AQ370" i="2" s="1"/>
  <c r="R370" i="2"/>
  <c r="Q370" i="2"/>
  <c r="AA370" i="2" s="1"/>
  <c r="AK370" i="2" s="1"/>
  <c r="I370" i="2"/>
  <c r="N370" i="2" s="1"/>
  <c r="W369" i="2"/>
  <c r="AG369" i="2" s="1"/>
  <c r="AQ369" i="2" s="1"/>
  <c r="R369" i="2"/>
  <c r="Q369" i="2"/>
  <c r="AA369" i="2" s="1"/>
  <c r="AK369" i="2" s="1"/>
  <c r="I369" i="2"/>
  <c r="W368" i="2"/>
  <c r="AG368" i="2" s="1"/>
  <c r="AQ368" i="2" s="1"/>
  <c r="R368" i="2"/>
  <c r="AB368" i="2" s="1"/>
  <c r="AL368" i="2" s="1"/>
  <c r="Q368" i="2"/>
  <c r="I368" i="2"/>
  <c r="W367" i="2"/>
  <c r="AG367" i="2" s="1"/>
  <c r="AQ367" i="2" s="1"/>
  <c r="R367" i="2"/>
  <c r="Q367" i="2"/>
  <c r="AA367" i="2" s="1"/>
  <c r="AK367" i="2" s="1"/>
  <c r="I367" i="2"/>
  <c r="O367" i="2" s="1"/>
  <c r="P367" i="2" s="1"/>
  <c r="W366" i="2"/>
  <c r="AG366" i="2" s="1"/>
  <c r="AQ366" i="2" s="1"/>
  <c r="R366" i="2"/>
  <c r="AB366" i="2" s="1"/>
  <c r="AL366" i="2" s="1"/>
  <c r="Q366" i="2"/>
  <c r="I366" i="2"/>
  <c r="O366" i="2" s="1"/>
  <c r="P366" i="2" s="1"/>
  <c r="W365" i="2"/>
  <c r="AG365" i="2" s="1"/>
  <c r="AQ365" i="2" s="1"/>
  <c r="R365" i="2"/>
  <c r="AB365" i="2" s="1"/>
  <c r="AL365" i="2" s="1"/>
  <c r="Q365" i="2"/>
  <c r="I365" i="2"/>
  <c r="O365" i="2" s="1"/>
  <c r="P365" i="2" s="1"/>
  <c r="W364" i="2"/>
  <c r="AG364" i="2" s="1"/>
  <c r="AQ364" i="2" s="1"/>
  <c r="R364" i="2"/>
  <c r="AB364" i="2" s="1"/>
  <c r="AL364" i="2" s="1"/>
  <c r="Q364" i="2"/>
  <c r="I364" i="2"/>
  <c r="O364" i="2" s="1"/>
  <c r="P364" i="2" s="1"/>
  <c r="W362" i="2"/>
  <c r="AG362" i="2" s="1"/>
  <c r="AQ362" i="2" s="1"/>
  <c r="R362" i="2"/>
  <c r="Q362" i="2"/>
  <c r="AA362" i="2" s="1"/>
  <c r="AK362" i="2" s="1"/>
  <c r="I362" i="2"/>
  <c r="O362" i="2" s="1"/>
  <c r="P362" i="2" s="1"/>
  <c r="W361" i="2"/>
  <c r="AG361" i="2" s="1"/>
  <c r="AQ361" i="2" s="1"/>
  <c r="R361" i="2"/>
  <c r="Q361" i="2"/>
  <c r="AA361" i="2" s="1"/>
  <c r="AK361" i="2" s="1"/>
  <c r="I361" i="2"/>
  <c r="O361" i="2" s="1"/>
  <c r="P361" i="2" s="1"/>
  <c r="W360" i="2"/>
  <c r="AG360" i="2" s="1"/>
  <c r="AQ360" i="2" s="1"/>
  <c r="R360" i="2"/>
  <c r="AB360" i="2" s="1"/>
  <c r="AL360" i="2" s="1"/>
  <c r="Q360" i="2"/>
  <c r="AA360" i="2" s="1"/>
  <c r="I360" i="2"/>
  <c r="W359" i="2"/>
  <c r="AG359" i="2" s="1"/>
  <c r="AQ359" i="2" s="1"/>
  <c r="R359" i="2"/>
  <c r="AB359" i="2" s="1"/>
  <c r="AL359" i="2" s="1"/>
  <c r="Q359" i="2"/>
  <c r="I359" i="2"/>
  <c r="O359" i="2" s="1"/>
  <c r="P359" i="2" s="1"/>
  <c r="W358" i="2"/>
  <c r="AG358" i="2" s="1"/>
  <c r="AQ358" i="2" s="1"/>
  <c r="R358" i="2"/>
  <c r="AB358" i="2" s="1"/>
  <c r="AL358" i="2" s="1"/>
  <c r="Q358" i="2"/>
  <c r="I358" i="2"/>
  <c r="W357" i="2"/>
  <c r="AG357" i="2" s="1"/>
  <c r="AQ357" i="2" s="1"/>
  <c r="R357" i="2"/>
  <c r="AB357" i="2" s="1"/>
  <c r="AL357" i="2" s="1"/>
  <c r="Q357" i="2"/>
  <c r="I357" i="2"/>
  <c r="O357" i="2" s="1"/>
  <c r="P357" i="2" s="1"/>
  <c r="W356" i="2"/>
  <c r="AG356" i="2" s="1"/>
  <c r="AQ356" i="2" s="1"/>
  <c r="R356" i="2"/>
  <c r="AB356" i="2" s="1"/>
  <c r="AL356" i="2" s="1"/>
  <c r="Q356" i="2"/>
  <c r="I356" i="2"/>
  <c r="W355" i="2"/>
  <c r="AG355" i="2" s="1"/>
  <c r="AQ355" i="2" s="1"/>
  <c r="R355" i="2"/>
  <c r="AB355" i="2" s="1"/>
  <c r="AL355" i="2" s="1"/>
  <c r="Q355" i="2"/>
  <c r="I355" i="2"/>
  <c r="W354" i="2"/>
  <c r="AG354" i="2" s="1"/>
  <c r="AQ354" i="2" s="1"/>
  <c r="R354" i="2"/>
  <c r="AB354" i="2" s="1"/>
  <c r="AL354" i="2" s="1"/>
  <c r="Q354" i="2"/>
  <c r="I354" i="2"/>
  <c r="O354" i="2" s="1"/>
  <c r="P354" i="2" s="1"/>
  <c r="W353" i="2"/>
  <c r="AG353" i="2" s="1"/>
  <c r="R353" i="2"/>
  <c r="Q353" i="2"/>
  <c r="I353" i="2"/>
  <c r="N353" i="2" s="1"/>
  <c r="Y352" i="2"/>
  <c r="AI352" i="2" s="1"/>
  <c r="AS352" i="2" s="1"/>
  <c r="AP348" i="2"/>
  <c r="AO348" i="2"/>
  <c r="AN348" i="2"/>
  <c r="AF348" i="2"/>
  <c r="AE348" i="2"/>
  <c r="AD348" i="2"/>
  <c r="V348" i="2"/>
  <c r="U348" i="2"/>
  <c r="T348" i="2"/>
  <c r="M348" i="2"/>
  <c r="L348" i="2"/>
  <c r="K348" i="2"/>
  <c r="J348" i="2"/>
  <c r="H348" i="2"/>
  <c r="G348" i="2"/>
  <c r="G15" i="7" s="1"/>
  <c r="W346" i="2"/>
  <c r="AG346" i="2" s="1"/>
  <c r="AQ346" i="2" s="1"/>
  <c r="R346" i="2"/>
  <c r="AB346" i="2" s="1"/>
  <c r="AL346" i="2" s="1"/>
  <c r="Q346" i="2"/>
  <c r="I346" i="2"/>
  <c r="O346" i="2" s="1"/>
  <c r="P346" i="2" s="1"/>
  <c r="W345" i="2"/>
  <c r="AG345" i="2" s="1"/>
  <c r="AQ345" i="2" s="1"/>
  <c r="R345" i="2"/>
  <c r="AB345" i="2" s="1"/>
  <c r="AL345" i="2" s="1"/>
  <c r="Q345" i="2"/>
  <c r="AA345" i="2" s="1"/>
  <c r="I345" i="2"/>
  <c r="O345" i="2" s="1"/>
  <c r="P345" i="2" s="1"/>
  <c r="W344" i="2"/>
  <c r="AG344" i="2" s="1"/>
  <c r="AQ344" i="2" s="1"/>
  <c r="R344" i="2"/>
  <c r="AB344" i="2" s="1"/>
  <c r="AL344" i="2" s="1"/>
  <c r="Q344" i="2"/>
  <c r="I344" i="2"/>
  <c r="O344" i="2" s="1"/>
  <c r="P344" i="2" s="1"/>
  <c r="W343" i="2"/>
  <c r="AG343" i="2" s="1"/>
  <c r="AQ343" i="2" s="1"/>
  <c r="R343" i="2"/>
  <c r="AB343" i="2" s="1"/>
  <c r="AL343" i="2" s="1"/>
  <c r="Q343" i="2"/>
  <c r="I343" i="2"/>
  <c r="W342" i="2"/>
  <c r="AG342" i="2" s="1"/>
  <c r="AQ342" i="2" s="1"/>
  <c r="R342" i="2"/>
  <c r="AB342" i="2" s="1"/>
  <c r="AL342" i="2" s="1"/>
  <c r="Q342" i="2"/>
  <c r="AA342" i="2" s="1"/>
  <c r="AK342" i="2" s="1"/>
  <c r="I342" i="2"/>
  <c r="N342" i="2" s="1"/>
  <c r="W341" i="2"/>
  <c r="AG341" i="2" s="1"/>
  <c r="AQ341" i="2" s="1"/>
  <c r="R341" i="2"/>
  <c r="AB341" i="2" s="1"/>
  <c r="AL341" i="2" s="1"/>
  <c r="Q341" i="2"/>
  <c r="AA341" i="2" s="1"/>
  <c r="I341" i="2"/>
  <c r="O341" i="2" s="1"/>
  <c r="P341" i="2" s="1"/>
  <c r="W340" i="2"/>
  <c r="AG340" i="2" s="1"/>
  <c r="AQ340" i="2" s="1"/>
  <c r="R340" i="2"/>
  <c r="AB340" i="2" s="1"/>
  <c r="AL340" i="2" s="1"/>
  <c r="Q340" i="2"/>
  <c r="AA340" i="2" s="1"/>
  <c r="AK340" i="2" s="1"/>
  <c r="I340" i="2"/>
  <c r="O340" i="2" s="1"/>
  <c r="P340" i="2" s="1"/>
  <c r="W338" i="2"/>
  <c r="AG338" i="2" s="1"/>
  <c r="AQ338" i="2" s="1"/>
  <c r="R338" i="2"/>
  <c r="AB338" i="2" s="1"/>
  <c r="AL338" i="2" s="1"/>
  <c r="Q338" i="2"/>
  <c r="I338" i="2"/>
  <c r="O338" i="2" s="1"/>
  <c r="P338" i="2" s="1"/>
  <c r="W332" i="2"/>
  <c r="AG332" i="2" s="1"/>
  <c r="AQ332" i="2" s="1"/>
  <c r="R332" i="2"/>
  <c r="AB332" i="2" s="1"/>
  <c r="AL332" i="2" s="1"/>
  <c r="Q332" i="2"/>
  <c r="I332" i="2"/>
  <c r="O332" i="2" s="1"/>
  <c r="P332" i="2" s="1"/>
  <c r="W336" i="2"/>
  <c r="R336" i="2"/>
  <c r="AB336" i="2" s="1"/>
  <c r="AL336" i="2" s="1"/>
  <c r="Q336" i="2"/>
  <c r="AA336" i="2" s="1"/>
  <c r="AK336" i="2" s="1"/>
  <c r="I336" i="2"/>
  <c r="N336" i="2" s="1"/>
  <c r="W339" i="2"/>
  <c r="AG339" i="2" s="1"/>
  <c r="AQ339" i="2" s="1"/>
  <c r="R339" i="2"/>
  <c r="AB339" i="2" s="1"/>
  <c r="AL339" i="2" s="1"/>
  <c r="Q339" i="2"/>
  <c r="I339" i="2"/>
  <c r="O339" i="2" s="1"/>
  <c r="P339" i="2" s="1"/>
  <c r="W337" i="2"/>
  <c r="AG337" i="2" s="1"/>
  <c r="AQ337" i="2" s="1"/>
  <c r="R337" i="2"/>
  <c r="AB337" i="2" s="1"/>
  <c r="AL337" i="2" s="1"/>
  <c r="Q337" i="2"/>
  <c r="I337" i="2"/>
  <c r="O337" i="2" s="1"/>
  <c r="P337" i="2" s="1"/>
  <c r="W335" i="2"/>
  <c r="AG335" i="2" s="1"/>
  <c r="AQ335" i="2" s="1"/>
  <c r="R335" i="2"/>
  <c r="AB335" i="2" s="1"/>
  <c r="AL335" i="2" s="1"/>
  <c r="Q335" i="2"/>
  <c r="AA335" i="2" s="1"/>
  <c r="I335" i="2"/>
  <c r="N335" i="2" s="1"/>
  <c r="W334" i="2"/>
  <c r="AG334" i="2" s="1"/>
  <c r="AQ334" i="2" s="1"/>
  <c r="R334" i="2"/>
  <c r="AB334" i="2" s="1"/>
  <c r="AL334" i="2" s="1"/>
  <c r="Q334" i="2"/>
  <c r="AA334" i="2" s="1"/>
  <c r="AK334" i="2" s="1"/>
  <c r="I334" i="2"/>
  <c r="W333" i="2"/>
  <c r="AG333" i="2" s="1"/>
  <c r="AQ333" i="2" s="1"/>
  <c r="R333" i="2"/>
  <c r="AB333" i="2" s="1"/>
  <c r="AL333" i="2" s="1"/>
  <c r="Q333" i="2"/>
  <c r="AA333" i="2" s="1"/>
  <c r="AK333" i="2" s="1"/>
  <c r="I333" i="2"/>
  <c r="W329" i="2"/>
  <c r="AG329" i="2" s="1"/>
  <c r="AQ329" i="2" s="1"/>
  <c r="R329" i="2"/>
  <c r="AB329" i="2" s="1"/>
  <c r="AL329" i="2" s="1"/>
  <c r="Q329" i="2"/>
  <c r="I329" i="2"/>
  <c r="O329" i="2" s="1"/>
  <c r="P329" i="2" s="1"/>
  <c r="W330" i="2"/>
  <c r="AG330" i="2" s="1"/>
  <c r="AQ330" i="2" s="1"/>
  <c r="R330" i="2"/>
  <c r="AB330" i="2" s="1"/>
  <c r="AL330" i="2" s="1"/>
  <c r="Q330" i="2"/>
  <c r="I330" i="2"/>
  <c r="N330" i="2" s="1"/>
  <c r="W331" i="2"/>
  <c r="AG331" i="2" s="1"/>
  <c r="AQ331" i="2" s="1"/>
  <c r="R331" i="2"/>
  <c r="AB331" i="2" s="1"/>
  <c r="AL331" i="2" s="1"/>
  <c r="Q331" i="2"/>
  <c r="AA331" i="2" s="1"/>
  <c r="I331" i="2"/>
  <c r="W328" i="2"/>
  <c r="AG328" i="2" s="1"/>
  <c r="AQ328" i="2" s="1"/>
  <c r="R328" i="2"/>
  <c r="AB328" i="2" s="1"/>
  <c r="AL328" i="2" s="1"/>
  <c r="Q328" i="2"/>
  <c r="AA328" i="2" s="1"/>
  <c r="AK328" i="2" s="1"/>
  <c r="I328" i="2"/>
  <c r="O328" i="2" s="1"/>
  <c r="P328" i="2" s="1"/>
  <c r="W327" i="2"/>
  <c r="AG327" i="2" s="1"/>
  <c r="AQ327" i="2" s="1"/>
  <c r="R327" i="2"/>
  <c r="AB327" i="2" s="1"/>
  <c r="AL327" i="2" s="1"/>
  <c r="Q327" i="2"/>
  <c r="I327" i="2"/>
  <c r="O327" i="2" s="1"/>
  <c r="P327" i="2" s="1"/>
  <c r="W326" i="2"/>
  <c r="AG326" i="2" s="1"/>
  <c r="AQ326" i="2" s="1"/>
  <c r="R326" i="2"/>
  <c r="AB326" i="2" s="1"/>
  <c r="AL326" i="2" s="1"/>
  <c r="Q326" i="2"/>
  <c r="I326" i="2"/>
  <c r="W325" i="2"/>
  <c r="R325" i="2"/>
  <c r="AB325" i="2" s="1"/>
  <c r="AL325" i="2" s="1"/>
  <c r="Q325" i="2"/>
  <c r="AA325" i="2" s="1"/>
  <c r="AK325" i="2" s="1"/>
  <c r="I325" i="2"/>
  <c r="N325" i="2" s="1"/>
  <c r="W324" i="2"/>
  <c r="AG324" i="2" s="1"/>
  <c r="AQ324" i="2" s="1"/>
  <c r="R324" i="2"/>
  <c r="AB324" i="2" s="1"/>
  <c r="AL324" i="2" s="1"/>
  <c r="Q324" i="2"/>
  <c r="AA324" i="2" s="1"/>
  <c r="I324" i="2"/>
  <c r="W323" i="2"/>
  <c r="AG323" i="2" s="1"/>
  <c r="AQ323" i="2" s="1"/>
  <c r="R323" i="2"/>
  <c r="AB323" i="2" s="1"/>
  <c r="AL323" i="2" s="1"/>
  <c r="Q323" i="2"/>
  <c r="I323" i="2"/>
  <c r="O323" i="2" s="1"/>
  <c r="P323" i="2" s="1"/>
  <c r="W322" i="2"/>
  <c r="AG322" i="2" s="1"/>
  <c r="AQ322" i="2" s="1"/>
  <c r="R322" i="2"/>
  <c r="AB322" i="2" s="1"/>
  <c r="AL322" i="2" s="1"/>
  <c r="Q322" i="2"/>
  <c r="AA322" i="2" s="1"/>
  <c r="AK322" i="2" s="1"/>
  <c r="I322" i="2"/>
  <c r="O322" i="2" s="1"/>
  <c r="P322" i="2" s="1"/>
  <c r="W321" i="2"/>
  <c r="AG321" i="2" s="1"/>
  <c r="AQ321" i="2" s="1"/>
  <c r="R321" i="2"/>
  <c r="AB321" i="2" s="1"/>
  <c r="AL321" i="2" s="1"/>
  <c r="Q321" i="2"/>
  <c r="AA321" i="2" s="1"/>
  <c r="I321" i="2"/>
  <c r="W320" i="2"/>
  <c r="AG320" i="2" s="1"/>
  <c r="AQ320" i="2" s="1"/>
  <c r="R320" i="2"/>
  <c r="AB320" i="2" s="1"/>
  <c r="AL320" i="2" s="1"/>
  <c r="Q320" i="2"/>
  <c r="I320" i="2"/>
  <c r="O320" i="2" s="1"/>
  <c r="P320" i="2" s="1"/>
  <c r="W319" i="2"/>
  <c r="AG319" i="2" s="1"/>
  <c r="AQ319" i="2" s="1"/>
  <c r="R319" i="2"/>
  <c r="AB319" i="2" s="1"/>
  <c r="AL319" i="2" s="1"/>
  <c r="Q319" i="2"/>
  <c r="I319" i="2"/>
  <c r="W318" i="2"/>
  <c r="AG318" i="2" s="1"/>
  <c r="AQ318" i="2" s="1"/>
  <c r="R318" i="2"/>
  <c r="AB318" i="2" s="1"/>
  <c r="AL318" i="2" s="1"/>
  <c r="Q318" i="2"/>
  <c r="I318" i="2"/>
  <c r="O318" i="2" s="1"/>
  <c r="P318" i="2" s="1"/>
  <c r="W317" i="2"/>
  <c r="AG317" i="2" s="1"/>
  <c r="R317" i="2"/>
  <c r="AB317" i="2" s="1"/>
  <c r="Q317" i="2"/>
  <c r="I317" i="2"/>
  <c r="N317" i="2" s="1"/>
  <c r="Y316" i="2"/>
  <c r="AI316" i="2" s="1"/>
  <c r="AS316" i="2" s="1"/>
  <c r="AP311" i="2"/>
  <c r="AN311" i="2"/>
  <c r="AF311" i="2"/>
  <c r="AD311" i="2"/>
  <c r="V311" i="2"/>
  <c r="T311" i="2"/>
  <c r="M311" i="2"/>
  <c r="L311" i="2"/>
  <c r="J311" i="2"/>
  <c r="H311" i="2"/>
  <c r="G311" i="2"/>
  <c r="G14" i="7" s="1"/>
  <c r="W308" i="2"/>
  <c r="AG308" i="2" s="1"/>
  <c r="AQ308" i="2" s="1"/>
  <c r="R308" i="2"/>
  <c r="AB308" i="2" s="1"/>
  <c r="AL308" i="2" s="1"/>
  <c r="Q308" i="2"/>
  <c r="I308" i="2"/>
  <c r="O308" i="2" s="1"/>
  <c r="P308" i="2" s="1"/>
  <c r="W307" i="2"/>
  <c r="AG307" i="2" s="1"/>
  <c r="AQ307" i="2" s="1"/>
  <c r="R307" i="2"/>
  <c r="Q307" i="2"/>
  <c r="AA307" i="2" s="1"/>
  <c r="I307" i="2"/>
  <c r="N307" i="2" s="1"/>
  <c r="W306" i="2"/>
  <c r="AG306" i="2" s="1"/>
  <c r="AQ306" i="2" s="1"/>
  <c r="R306" i="2"/>
  <c r="AB306" i="2" s="1"/>
  <c r="AL306" i="2" s="1"/>
  <c r="Q306" i="2"/>
  <c r="AA306" i="2" s="1"/>
  <c r="AK306" i="2" s="1"/>
  <c r="I306" i="2"/>
  <c r="O306" i="2" s="1"/>
  <c r="P306" i="2" s="1"/>
  <c r="W305" i="2"/>
  <c r="AG305" i="2" s="1"/>
  <c r="AQ305" i="2" s="1"/>
  <c r="R305" i="2"/>
  <c r="AB305" i="2" s="1"/>
  <c r="AL305" i="2" s="1"/>
  <c r="Q305" i="2"/>
  <c r="AA305" i="2" s="1"/>
  <c r="I305" i="2"/>
  <c r="W304" i="2"/>
  <c r="AG304" i="2" s="1"/>
  <c r="AQ304" i="2" s="1"/>
  <c r="R304" i="2"/>
  <c r="AB304" i="2" s="1"/>
  <c r="AL304" i="2" s="1"/>
  <c r="Q304" i="2"/>
  <c r="AA304" i="2" s="1"/>
  <c r="AK304" i="2" s="1"/>
  <c r="I304" i="2"/>
  <c r="O304" i="2" s="1"/>
  <c r="P304" i="2" s="1"/>
  <c r="W309" i="2"/>
  <c r="AG309" i="2" s="1"/>
  <c r="AQ309" i="2" s="1"/>
  <c r="R309" i="2"/>
  <c r="AB309" i="2" s="1"/>
  <c r="AL309" i="2" s="1"/>
  <c r="Q309" i="2"/>
  <c r="AA309" i="2" s="1"/>
  <c r="I309" i="2"/>
  <c r="O309" i="2" s="1"/>
  <c r="P309" i="2" s="1"/>
  <c r="W297" i="2"/>
  <c r="AG297" i="2" s="1"/>
  <c r="AQ297" i="2" s="1"/>
  <c r="R297" i="2"/>
  <c r="AB297" i="2" s="1"/>
  <c r="AL297" i="2" s="1"/>
  <c r="Q297" i="2"/>
  <c r="I297" i="2"/>
  <c r="O297" i="2" s="1"/>
  <c r="P297" i="2" s="1"/>
  <c r="W301" i="2"/>
  <c r="AG301" i="2" s="1"/>
  <c r="AQ301" i="2" s="1"/>
  <c r="R301" i="2"/>
  <c r="AB301" i="2" s="1"/>
  <c r="AL301" i="2" s="1"/>
  <c r="Q301" i="2"/>
  <c r="AA301" i="2" s="1"/>
  <c r="I301" i="2"/>
  <c r="W300" i="2"/>
  <c r="AG300" i="2" s="1"/>
  <c r="AQ300" i="2" s="1"/>
  <c r="R300" i="2"/>
  <c r="AB300" i="2" s="1"/>
  <c r="AL300" i="2" s="1"/>
  <c r="Q300" i="2"/>
  <c r="AA300" i="2" s="1"/>
  <c r="AK300" i="2" s="1"/>
  <c r="I300" i="2"/>
  <c r="W299" i="2"/>
  <c r="AG299" i="2" s="1"/>
  <c r="AQ299" i="2" s="1"/>
  <c r="R299" i="2"/>
  <c r="AB299" i="2" s="1"/>
  <c r="AL299" i="2" s="1"/>
  <c r="Q299" i="2"/>
  <c r="I299" i="2"/>
  <c r="O299" i="2" s="1"/>
  <c r="P299" i="2" s="1"/>
  <c r="W303" i="2"/>
  <c r="AG303" i="2" s="1"/>
  <c r="AQ303" i="2" s="1"/>
  <c r="R303" i="2"/>
  <c r="AB303" i="2" s="1"/>
  <c r="AL303" i="2" s="1"/>
  <c r="Q303" i="2"/>
  <c r="I303" i="2"/>
  <c r="O303" i="2" s="1"/>
  <c r="P303" i="2" s="1"/>
  <c r="W298" i="2"/>
  <c r="R298" i="2"/>
  <c r="AB298" i="2" s="1"/>
  <c r="AL298" i="2" s="1"/>
  <c r="Q298" i="2"/>
  <c r="AA298" i="2" s="1"/>
  <c r="I298" i="2"/>
  <c r="W296" i="2"/>
  <c r="AG296" i="2" s="1"/>
  <c r="AQ296" i="2" s="1"/>
  <c r="R296" i="2"/>
  <c r="AB296" i="2" s="1"/>
  <c r="AL296" i="2" s="1"/>
  <c r="Q296" i="2"/>
  <c r="AA296" i="2" s="1"/>
  <c r="AK296" i="2" s="1"/>
  <c r="I296" i="2"/>
  <c r="O296" i="2" s="1"/>
  <c r="P296" i="2" s="1"/>
  <c r="W295" i="2"/>
  <c r="AG295" i="2" s="1"/>
  <c r="AQ295" i="2" s="1"/>
  <c r="R295" i="2"/>
  <c r="AB295" i="2" s="1"/>
  <c r="AL295" i="2" s="1"/>
  <c r="Q295" i="2"/>
  <c r="AA295" i="2" s="1"/>
  <c r="I295" i="2"/>
  <c r="W294" i="2"/>
  <c r="AG294" i="2" s="1"/>
  <c r="AQ294" i="2" s="1"/>
  <c r="R294" i="2"/>
  <c r="AB294" i="2" s="1"/>
  <c r="AL294" i="2" s="1"/>
  <c r="Q294" i="2"/>
  <c r="AA294" i="2" s="1"/>
  <c r="I294" i="2"/>
  <c r="W293" i="2"/>
  <c r="AG293" i="2" s="1"/>
  <c r="AQ293" i="2" s="1"/>
  <c r="R293" i="2"/>
  <c r="AB293" i="2" s="1"/>
  <c r="AL293" i="2" s="1"/>
  <c r="Q293" i="2"/>
  <c r="I293" i="2"/>
  <c r="O293" i="2" s="1"/>
  <c r="P293" i="2" s="1"/>
  <c r="W292" i="2"/>
  <c r="AG292" i="2" s="1"/>
  <c r="AQ292" i="2" s="1"/>
  <c r="AB292" i="2"/>
  <c r="AL292" i="2" s="1"/>
  <c r="Q292" i="2"/>
  <c r="I292" i="2"/>
  <c r="O292" i="2" s="1"/>
  <c r="P292" i="2" s="1"/>
  <c r="W285" i="2"/>
  <c r="AG285" i="2" s="1"/>
  <c r="AQ285" i="2" s="1"/>
  <c r="AB285" i="2"/>
  <c r="AL285" i="2" s="1"/>
  <c r="Q285" i="2"/>
  <c r="AA285" i="2" s="1"/>
  <c r="I285" i="2"/>
  <c r="O285" i="2" s="1"/>
  <c r="P285" i="2" s="1"/>
  <c r="W284" i="2"/>
  <c r="AG284" i="2" s="1"/>
  <c r="AQ284" i="2" s="1"/>
  <c r="Q284" i="2"/>
  <c r="AA284" i="2" s="1"/>
  <c r="I284" i="2"/>
  <c r="N284" i="2" s="1"/>
  <c r="W291" i="2"/>
  <c r="AG291" i="2" s="1"/>
  <c r="AQ291" i="2" s="1"/>
  <c r="R291" i="2"/>
  <c r="AB291" i="2" s="1"/>
  <c r="AL291" i="2" s="1"/>
  <c r="Q291" i="2"/>
  <c r="I291" i="2"/>
  <c r="O291" i="2" s="1"/>
  <c r="P291" i="2" s="1"/>
  <c r="W279" i="2"/>
  <c r="AG279" i="2" s="1"/>
  <c r="AQ279" i="2" s="1"/>
  <c r="R279" i="2"/>
  <c r="AB279" i="2" s="1"/>
  <c r="AL279" i="2" s="1"/>
  <c r="Q279" i="2"/>
  <c r="I279" i="2"/>
  <c r="N279" i="2" s="1"/>
  <c r="W287" i="2"/>
  <c r="AG287" i="2" s="1"/>
  <c r="AQ287" i="2" s="1"/>
  <c r="R287" i="2"/>
  <c r="AB287" i="2" s="1"/>
  <c r="AL287" i="2" s="1"/>
  <c r="Q287" i="2"/>
  <c r="I287" i="2"/>
  <c r="O287" i="2" s="1"/>
  <c r="P287" i="2" s="1"/>
  <c r="W290" i="2"/>
  <c r="AG290" i="2" s="1"/>
  <c r="AQ290" i="2" s="1"/>
  <c r="R290" i="2"/>
  <c r="AB290" i="2" s="1"/>
  <c r="AL290" i="2" s="1"/>
  <c r="Q290" i="2"/>
  <c r="I290" i="2"/>
  <c r="O290" i="2" s="1"/>
  <c r="P290" i="2" s="1"/>
  <c r="W289" i="2"/>
  <c r="AG289" i="2" s="1"/>
  <c r="AQ289" i="2" s="1"/>
  <c r="R289" i="2"/>
  <c r="AB289" i="2" s="1"/>
  <c r="AL289" i="2" s="1"/>
  <c r="Q289" i="2"/>
  <c r="AA289" i="2" s="1"/>
  <c r="I289" i="2"/>
  <c r="O289" i="2" s="1"/>
  <c r="P289" i="2" s="1"/>
  <c r="W276" i="2"/>
  <c r="AG276" i="2" s="1"/>
  <c r="AQ276" i="2" s="1"/>
  <c r="R276" i="2"/>
  <c r="Q276" i="2"/>
  <c r="AA276" i="2" s="1"/>
  <c r="I276" i="2"/>
  <c r="W283" i="2"/>
  <c r="AG283" i="2" s="1"/>
  <c r="AQ283" i="2" s="1"/>
  <c r="R283" i="2"/>
  <c r="AB283" i="2" s="1"/>
  <c r="AL283" i="2" s="1"/>
  <c r="Q283" i="2"/>
  <c r="AA283" i="2" s="1"/>
  <c r="AK283" i="2" s="1"/>
  <c r="I283" i="2"/>
  <c r="O283" i="2" s="1"/>
  <c r="P283" i="2" s="1"/>
  <c r="W278" i="2"/>
  <c r="AG278" i="2" s="1"/>
  <c r="AQ278" i="2" s="1"/>
  <c r="R278" i="2"/>
  <c r="AB278" i="2" s="1"/>
  <c r="AL278" i="2" s="1"/>
  <c r="Q278" i="2"/>
  <c r="AA278" i="2" s="1"/>
  <c r="I278" i="2"/>
  <c r="W282" i="2"/>
  <c r="R282" i="2"/>
  <c r="AB282" i="2" s="1"/>
  <c r="AL282" i="2" s="1"/>
  <c r="Q282" i="2"/>
  <c r="AA282" i="2" s="1"/>
  <c r="I282" i="2"/>
  <c r="O282" i="2" s="1"/>
  <c r="P282" i="2" s="1"/>
  <c r="W277" i="2"/>
  <c r="R277" i="2"/>
  <c r="AB277" i="2" s="1"/>
  <c r="AL277" i="2" s="1"/>
  <c r="Q277" i="2"/>
  <c r="AA277" i="2" s="1"/>
  <c r="I277" i="2"/>
  <c r="O277" i="2" s="1"/>
  <c r="P277" i="2" s="1"/>
  <c r="W275" i="2"/>
  <c r="AG275" i="2" s="1"/>
  <c r="AQ275" i="2" s="1"/>
  <c r="R275" i="2"/>
  <c r="AB275" i="2" s="1"/>
  <c r="AL275" i="2" s="1"/>
  <c r="Q275" i="2"/>
  <c r="I275" i="2"/>
  <c r="W281" i="2"/>
  <c r="AG281" i="2" s="1"/>
  <c r="AQ281" i="2" s="1"/>
  <c r="R281" i="2"/>
  <c r="AB281" i="2" s="1"/>
  <c r="AL281" i="2" s="1"/>
  <c r="Q281" i="2"/>
  <c r="I281" i="2"/>
  <c r="O281" i="2" s="1"/>
  <c r="P281" i="2" s="1"/>
  <c r="W288" i="2"/>
  <c r="AG288" i="2" s="1"/>
  <c r="AQ288" i="2" s="1"/>
  <c r="R288" i="2"/>
  <c r="AB288" i="2" s="1"/>
  <c r="AL288" i="2" s="1"/>
  <c r="Q288" i="2"/>
  <c r="AA288" i="2" s="1"/>
  <c r="I288" i="2"/>
  <c r="O288" i="2" s="1"/>
  <c r="P288" i="2" s="1"/>
  <c r="W274" i="2"/>
  <c r="AG274" i="2" s="1"/>
  <c r="AQ274" i="2" s="1"/>
  <c r="R274" i="2"/>
  <c r="Q274" i="2"/>
  <c r="AA274" i="2" s="1"/>
  <c r="I274" i="2"/>
  <c r="W280" i="2"/>
  <c r="AG280" i="2" s="1"/>
  <c r="R280" i="2"/>
  <c r="AB280" i="2" s="1"/>
  <c r="AL280" i="2" s="1"/>
  <c r="Q280" i="2"/>
  <c r="AA280" i="2" s="1"/>
  <c r="AK280" i="2" s="1"/>
  <c r="I280" i="2"/>
  <c r="O280" i="2" s="1"/>
  <c r="P280" i="2" s="1"/>
  <c r="W273" i="2"/>
  <c r="AG273" i="2" s="1"/>
  <c r="AQ273" i="2" s="1"/>
  <c r="R273" i="2"/>
  <c r="AB273" i="2" s="1"/>
  <c r="AL273" i="2" s="1"/>
  <c r="Q273" i="2"/>
  <c r="AA273" i="2" s="1"/>
  <c r="I273" i="2"/>
  <c r="W286" i="2"/>
  <c r="AG286" i="2" s="1"/>
  <c r="AQ286" i="2" s="1"/>
  <c r="R286" i="2"/>
  <c r="Q286" i="2"/>
  <c r="AA286" i="2" s="1"/>
  <c r="AK286" i="2" s="1"/>
  <c r="I286" i="2"/>
  <c r="O286" i="2" s="1"/>
  <c r="P286" i="2" s="1"/>
  <c r="W272" i="2"/>
  <c r="AG272" i="2" s="1"/>
  <c r="AQ272" i="2" s="1"/>
  <c r="R272" i="2"/>
  <c r="AB272" i="2" s="1"/>
  <c r="AL272" i="2" s="1"/>
  <c r="Q272" i="2"/>
  <c r="I272" i="2"/>
  <c r="O272" i="2" s="1"/>
  <c r="P272" i="2" s="1"/>
  <c r="W271" i="2"/>
  <c r="AG271" i="2" s="1"/>
  <c r="AQ271" i="2" s="1"/>
  <c r="R271" i="2"/>
  <c r="AB271" i="2" s="1"/>
  <c r="AL271" i="2" s="1"/>
  <c r="Q271" i="2"/>
  <c r="I271" i="2"/>
  <c r="O271" i="2" s="1"/>
  <c r="P271" i="2" s="1"/>
  <c r="W270" i="2"/>
  <c r="AG270" i="2" s="1"/>
  <c r="AQ270" i="2" s="1"/>
  <c r="R270" i="2"/>
  <c r="AB270" i="2" s="1"/>
  <c r="AL270" i="2" s="1"/>
  <c r="Q270" i="2"/>
  <c r="I270" i="2"/>
  <c r="O270" i="2" s="1"/>
  <c r="P270" i="2" s="1"/>
  <c r="W269" i="2"/>
  <c r="AG269" i="2" s="1"/>
  <c r="AQ269" i="2" s="1"/>
  <c r="R269" i="2"/>
  <c r="AB269" i="2" s="1"/>
  <c r="AL269" i="2" s="1"/>
  <c r="Q269" i="2"/>
  <c r="AA269" i="2" s="1"/>
  <c r="I269" i="2"/>
  <c r="W267" i="2"/>
  <c r="AG267" i="2" s="1"/>
  <c r="AQ267" i="2" s="1"/>
  <c r="Q267" i="2"/>
  <c r="AA267" i="2" s="1"/>
  <c r="I267" i="2"/>
  <c r="O267" i="2" s="1"/>
  <c r="P267" i="2" s="1"/>
  <c r="W266" i="2"/>
  <c r="AG266" i="2" s="1"/>
  <c r="AQ266" i="2" s="1"/>
  <c r="R266" i="2"/>
  <c r="AB266" i="2" s="1"/>
  <c r="AL266" i="2" s="1"/>
  <c r="Q266" i="2"/>
  <c r="I266" i="2"/>
  <c r="W265" i="2"/>
  <c r="R265" i="2"/>
  <c r="AB265" i="2" s="1"/>
  <c r="Q265" i="2"/>
  <c r="AA265" i="2" s="1"/>
  <c r="AK265" i="2" s="1"/>
  <c r="I265" i="2"/>
  <c r="Y264" i="2"/>
  <c r="AI264" i="2" s="1"/>
  <c r="AS264" i="2" s="1"/>
  <c r="AP259" i="2"/>
  <c r="AN259" i="2"/>
  <c r="AF259" i="2"/>
  <c r="AD259" i="2"/>
  <c r="V259" i="2"/>
  <c r="T259" i="2"/>
  <c r="M259" i="2"/>
  <c r="L259" i="2"/>
  <c r="J259" i="2"/>
  <c r="H259" i="2"/>
  <c r="G259" i="2"/>
  <c r="G13" i="7" s="1"/>
  <c r="W257" i="2"/>
  <c r="AG257" i="2" s="1"/>
  <c r="R257" i="2"/>
  <c r="Q257" i="2"/>
  <c r="AA257" i="2" s="1"/>
  <c r="AK257" i="2" s="1"/>
  <c r="N257" i="2"/>
  <c r="W255" i="2"/>
  <c r="AG255" i="2" s="1"/>
  <c r="AQ255" i="2" s="1"/>
  <c r="R255" i="2"/>
  <c r="Q255" i="2"/>
  <c r="AA255" i="2" s="1"/>
  <c r="AK255" i="2" s="1"/>
  <c r="O255" i="2"/>
  <c r="P255" i="2" s="1"/>
  <c r="W254" i="2"/>
  <c r="AG254" i="2" s="1"/>
  <c r="AQ254" i="2" s="1"/>
  <c r="R254" i="2"/>
  <c r="AB254" i="2" s="1"/>
  <c r="AL254" i="2" s="1"/>
  <c r="Q254" i="2"/>
  <c r="W253" i="2"/>
  <c r="AG253" i="2" s="1"/>
  <c r="AQ253" i="2" s="1"/>
  <c r="R253" i="2"/>
  <c r="AB253" i="2" s="1"/>
  <c r="AL253" i="2" s="1"/>
  <c r="Q253" i="2"/>
  <c r="O253" i="2"/>
  <c r="P253" i="2" s="1"/>
  <c r="W252" i="2"/>
  <c r="AG252" i="2" s="1"/>
  <c r="AQ252" i="2" s="1"/>
  <c r="R252" i="2"/>
  <c r="AB252" i="2" s="1"/>
  <c r="AL252" i="2" s="1"/>
  <c r="Q252" i="2"/>
  <c r="W256" i="2"/>
  <c r="AG256" i="2" s="1"/>
  <c r="AQ256" i="2" s="1"/>
  <c r="R256" i="2"/>
  <c r="AB256" i="2" s="1"/>
  <c r="AL256" i="2" s="1"/>
  <c r="Q256" i="2"/>
  <c r="W251" i="2"/>
  <c r="AG251" i="2" s="1"/>
  <c r="AQ251" i="2" s="1"/>
  <c r="R251" i="2"/>
  <c r="AB251" i="2" s="1"/>
  <c r="AL251" i="2" s="1"/>
  <c r="Q251" i="2"/>
  <c r="O251" i="2"/>
  <c r="P251" i="2" s="1"/>
  <c r="W249" i="2"/>
  <c r="AG249" i="2" s="1"/>
  <c r="AQ249" i="2" s="1"/>
  <c r="R249" i="2"/>
  <c r="AB249" i="2" s="1"/>
  <c r="AL249" i="2" s="1"/>
  <c r="Q249" i="2"/>
  <c r="AA249" i="2" s="1"/>
  <c r="N249" i="2"/>
  <c r="W248" i="2"/>
  <c r="AG248" i="2" s="1"/>
  <c r="R248" i="2"/>
  <c r="Q248" i="2"/>
  <c r="AA248" i="2" s="1"/>
  <c r="AK248" i="2" s="1"/>
  <c r="N248" i="2"/>
  <c r="W247" i="2"/>
  <c r="AG247" i="2" s="1"/>
  <c r="AQ247" i="2" s="1"/>
  <c r="R247" i="2"/>
  <c r="Q247" i="2"/>
  <c r="AA247" i="2" s="1"/>
  <c r="AK247" i="2" s="1"/>
  <c r="O247" i="2"/>
  <c r="P247" i="2" s="1"/>
  <c r="W246" i="2"/>
  <c r="AG246" i="2" s="1"/>
  <c r="AQ246" i="2" s="1"/>
  <c r="R246" i="2"/>
  <c r="AB246" i="2" s="1"/>
  <c r="AL246" i="2" s="1"/>
  <c r="Q246" i="2"/>
  <c r="AA246" i="2" s="1"/>
  <c r="AQ250" i="2"/>
  <c r="R250" i="2"/>
  <c r="AB250" i="2" s="1"/>
  <c r="AL250" i="2" s="1"/>
  <c r="Q250" i="2"/>
  <c r="O250" i="2"/>
  <c r="P250" i="2" s="1"/>
  <c r="W245" i="2"/>
  <c r="AG245" i="2" s="1"/>
  <c r="AQ245" i="2" s="1"/>
  <c r="R245" i="2"/>
  <c r="Q245" i="2"/>
  <c r="AA245" i="2" s="1"/>
  <c r="W244" i="2"/>
  <c r="AG244" i="2" s="1"/>
  <c r="AQ244" i="2" s="1"/>
  <c r="R244" i="2"/>
  <c r="AB244" i="2" s="1"/>
  <c r="AL244" i="2" s="1"/>
  <c r="Q244" i="2"/>
  <c r="W243" i="2"/>
  <c r="AG243" i="2" s="1"/>
  <c r="AQ243" i="2" s="1"/>
  <c r="R243" i="2"/>
  <c r="AB243" i="2" s="1"/>
  <c r="AL243" i="2" s="1"/>
  <c r="Q243" i="2"/>
  <c r="AA243" i="2" s="1"/>
  <c r="N243" i="2"/>
  <c r="W242" i="2"/>
  <c r="AG242" i="2" s="1"/>
  <c r="AQ242" i="2" s="1"/>
  <c r="R242" i="2"/>
  <c r="AB242" i="2" s="1"/>
  <c r="AL242" i="2" s="1"/>
  <c r="Q242" i="2"/>
  <c r="W241" i="2"/>
  <c r="AG241" i="2" s="1"/>
  <c r="AQ241" i="2" s="1"/>
  <c r="R241" i="2"/>
  <c r="AB241" i="2" s="1"/>
  <c r="AL241" i="2" s="1"/>
  <c r="Q241" i="2"/>
  <c r="W239" i="2"/>
  <c r="AG239" i="2" s="1"/>
  <c r="AQ239" i="2" s="1"/>
  <c r="R239" i="2"/>
  <c r="AB239" i="2" s="1"/>
  <c r="AL239" i="2" s="1"/>
  <c r="Q239" i="2"/>
  <c r="W225" i="2"/>
  <c r="R225" i="2"/>
  <c r="AB225" i="2" s="1"/>
  <c r="AL225" i="2" s="1"/>
  <c r="Q225" i="2"/>
  <c r="AA225" i="2" s="1"/>
  <c r="AK225" i="2" s="1"/>
  <c r="N225" i="2"/>
  <c r="AQ240" i="2"/>
  <c r="R240" i="2"/>
  <c r="AB240" i="2" s="1"/>
  <c r="Q240" i="2"/>
  <c r="AA240" i="2" s="1"/>
  <c r="N240" i="2"/>
  <c r="W231" i="2"/>
  <c r="AG231" i="2" s="1"/>
  <c r="AQ231" i="2" s="1"/>
  <c r="R231" i="2"/>
  <c r="AB231" i="2" s="1"/>
  <c r="AL231" i="2" s="1"/>
  <c r="Q231" i="2"/>
  <c r="W238" i="2"/>
  <c r="R238" i="2"/>
  <c r="AB238" i="2" s="1"/>
  <c r="AL238" i="2" s="1"/>
  <c r="Q238" i="2"/>
  <c r="AA238" i="2" s="1"/>
  <c r="N238" i="2"/>
  <c r="W230" i="2"/>
  <c r="AG230" i="2" s="1"/>
  <c r="AQ230" i="2" s="1"/>
  <c r="R230" i="2"/>
  <c r="AB230" i="2" s="1"/>
  <c r="AL230" i="2" s="1"/>
  <c r="Q230" i="2"/>
  <c r="AA230" i="2" s="1"/>
  <c r="AK230" i="2" s="1"/>
  <c r="W226" i="2"/>
  <c r="AG226" i="2" s="1"/>
  <c r="AQ226" i="2" s="1"/>
  <c r="R226" i="2"/>
  <c r="Q226" i="2"/>
  <c r="AA226" i="2" s="1"/>
  <c r="AK226" i="2" s="1"/>
  <c r="O226" i="2"/>
  <c r="P226" i="2" s="1"/>
  <c r="W237" i="2"/>
  <c r="AG237" i="2" s="1"/>
  <c r="AQ237" i="2" s="1"/>
  <c r="R237" i="2"/>
  <c r="AB237" i="2" s="1"/>
  <c r="AL237" i="2" s="1"/>
  <c r="Q237" i="2"/>
  <c r="O237" i="2"/>
  <c r="P237" i="2" s="1"/>
  <c r="W232" i="2"/>
  <c r="R232" i="2"/>
  <c r="AB232" i="2" s="1"/>
  <c r="AL232" i="2" s="1"/>
  <c r="Q232" i="2"/>
  <c r="AA232" i="2" s="1"/>
  <c r="N232" i="2"/>
  <c r="W236" i="2"/>
  <c r="R236" i="2"/>
  <c r="AB236" i="2" s="1"/>
  <c r="AL236" i="2" s="1"/>
  <c r="Q236" i="2"/>
  <c r="AA236" i="2" s="1"/>
  <c r="O236" i="2"/>
  <c r="P236" i="2" s="1"/>
  <c r="W227" i="2"/>
  <c r="AG227" i="2" s="1"/>
  <c r="AQ227" i="2" s="1"/>
  <c r="R227" i="2"/>
  <c r="AB227" i="2" s="1"/>
  <c r="AL227" i="2" s="1"/>
  <c r="Q227" i="2"/>
  <c r="O227" i="2"/>
  <c r="P227" i="2" s="1"/>
  <c r="W235" i="2"/>
  <c r="AG235" i="2" s="1"/>
  <c r="AQ235" i="2" s="1"/>
  <c r="R235" i="2"/>
  <c r="AB235" i="2" s="1"/>
  <c r="AL235" i="2" s="1"/>
  <c r="Q235" i="2"/>
  <c r="W234" i="2"/>
  <c r="R234" i="2"/>
  <c r="AB234" i="2" s="1"/>
  <c r="AL234" i="2" s="1"/>
  <c r="Q234" i="2"/>
  <c r="AA234" i="2" s="1"/>
  <c r="AK234" i="2" s="1"/>
  <c r="N234" i="2"/>
  <c r="W228" i="2"/>
  <c r="AG228" i="2" s="1"/>
  <c r="AQ228" i="2" s="1"/>
  <c r="R228" i="2"/>
  <c r="AB228" i="2" s="1"/>
  <c r="AL228" i="2" s="1"/>
  <c r="Q228" i="2"/>
  <c r="AA228" i="2" s="1"/>
  <c r="AK228" i="2" s="1"/>
  <c r="O228" i="2"/>
  <c r="P228" i="2" s="1"/>
  <c r="W223" i="2"/>
  <c r="AG223" i="2" s="1"/>
  <c r="AQ223" i="2" s="1"/>
  <c r="R223" i="2"/>
  <c r="AB223" i="2" s="1"/>
  <c r="AL223" i="2" s="1"/>
  <c r="Q223" i="2"/>
  <c r="AA223" i="2" s="1"/>
  <c r="AK223" i="2" s="1"/>
  <c r="O223" i="2"/>
  <c r="P223" i="2" s="1"/>
  <c r="W224" i="2"/>
  <c r="R224" i="2"/>
  <c r="AB224" i="2" s="1"/>
  <c r="AL224" i="2" s="1"/>
  <c r="Q224" i="2"/>
  <c r="AA224" i="2" s="1"/>
  <c r="AK224" i="2" s="1"/>
  <c r="O224" i="2"/>
  <c r="P224" i="2" s="1"/>
  <c r="W222" i="2"/>
  <c r="R222" i="2"/>
  <c r="AB222" i="2" s="1"/>
  <c r="AL222" i="2" s="1"/>
  <c r="Q222" i="2"/>
  <c r="AA222" i="2" s="1"/>
  <c r="W221" i="2"/>
  <c r="AG221" i="2" s="1"/>
  <c r="AQ221" i="2" s="1"/>
  <c r="R221" i="2"/>
  <c r="AB221" i="2" s="1"/>
  <c r="AL221" i="2" s="1"/>
  <c r="Q221" i="2"/>
  <c r="O221" i="2"/>
  <c r="P221" i="2" s="1"/>
  <c r="W220" i="2"/>
  <c r="AG220" i="2" s="1"/>
  <c r="AQ220" i="2" s="1"/>
  <c r="R220" i="2"/>
  <c r="AB220" i="2" s="1"/>
  <c r="AL220" i="2" s="1"/>
  <c r="Q220" i="2"/>
  <c r="AA220" i="2" s="1"/>
  <c r="N220" i="2"/>
  <c r="W219" i="2"/>
  <c r="AG219" i="2" s="1"/>
  <c r="AQ219" i="2" s="1"/>
  <c r="R219" i="2"/>
  <c r="AB219" i="2" s="1"/>
  <c r="AL219" i="2" s="1"/>
  <c r="Q219" i="2"/>
  <c r="O219" i="2"/>
  <c r="P219" i="2" s="1"/>
  <c r="W218" i="2"/>
  <c r="AG218" i="2" s="1"/>
  <c r="AQ218" i="2" s="1"/>
  <c r="R218" i="2"/>
  <c r="AB218" i="2" s="1"/>
  <c r="AL218" i="2" s="1"/>
  <c r="Q218" i="2"/>
  <c r="N218" i="2"/>
  <c r="W217" i="2"/>
  <c r="R217" i="2"/>
  <c r="AB217" i="2" s="1"/>
  <c r="AL217" i="2" s="1"/>
  <c r="Q217" i="2"/>
  <c r="AA217" i="2" s="1"/>
  <c r="AK217" i="2" s="1"/>
  <c r="W216" i="2"/>
  <c r="R216" i="2"/>
  <c r="AB216" i="2" s="1"/>
  <c r="Q216" i="2"/>
  <c r="AA216" i="2" s="1"/>
  <c r="I216" i="2"/>
  <c r="O216" i="2" s="1"/>
  <c r="Y215" i="2"/>
  <c r="AI215" i="2" s="1"/>
  <c r="AS215" i="2" s="1"/>
  <c r="AP210" i="2"/>
  <c r="AO210" i="2"/>
  <c r="AN210" i="2"/>
  <c r="AF210" i="2"/>
  <c r="AE210" i="2"/>
  <c r="AD210" i="2"/>
  <c r="V210" i="2"/>
  <c r="U210" i="2"/>
  <c r="T210" i="2"/>
  <c r="M210" i="2"/>
  <c r="L210" i="2"/>
  <c r="K210" i="2"/>
  <c r="J210" i="2"/>
  <c r="H210" i="2"/>
  <c r="G210" i="2"/>
  <c r="G12" i="7" s="1"/>
  <c r="Y209" i="2"/>
  <c r="AI209" i="2" s="1"/>
  <c r="AS209" i="2" s="1"/>
  <c r="P209" i="2"/>
  <c r="Z209" i="2" s="1"/>
  <c r="AJ209" i="2" s="1"/>
  <c r="AT209" i="2" s="1"/>
  <c r="W201" i="2"/>
  <c r="AG201" i="2" s="1"/>
  <c r="AQ201" i="2" s="1"/>
  <c r="AB201" i="2"/>
  <c r="AL201" i="2" s="1"/>
  <c r="Q201" i="2"/>
  <c r="AA201" i="2" s="1"/>
  <c r="N201" i="2"/>
  <c r="W200" i="2"/>
  <c r="AG200" i="2" s="1"/>
  <c r="R200" i="2"/>
  <c r="AB200" i="2" s="1"/>
  <c r="AL200" i="2" s="1"/>
  <c r="Q200" i="2"/>
  <c r="AA200" i="2" s="1"/>
  <c r="AK200" i="2" s="1"/>
  <c r="O200" i="2"/>
  <c r="P200" i="2" s="1"/>
  <c r="W199" i="2"/>
  <c r="AG199" i="2" s="1"/>
  <c r="AQ199" i="2" s="1"/>
  <c r="R199" i="2"/>
  <c r="AB199" i="2" s="1"/>
  <c r="AL199" i="2" s="1"/>
  <c r="Q199" i="2"/>
  <c r="N199" i="2"/>
  <c r="W208" i="2"/>
  <c r="R208" i="2"/>
  <c r="AB208" i="2" s="1"/>
  <c r="AL208" i="2" s="1"/>
  <c r="Q208" i="2"/>
  <c r="AA208" i="2" s="1"/>
  <c r="AK208" i="2" s="1"/>
  <c r="W207" i="2"/>
  <c r="AG207" i="2" s="1"/>
  <c r="AQ207" i="2" s="1"/>
  <c r="AB207" i="2"/>
  <c r="AL207" i="2" s="1"/>
  <c r="Q207" i="2"/>
  <c r="AA207" i="2" s="1"/>
  <c r="W206" i="2"/>
  <c r="AG206" i="2" s="1"/>
  <c r="AQ206" i="2" s="1"/>
  <c r="AB206" i="2"/>
  <c r="AL206" i="2" s="1"/>
  <c r="Q206" i="2"/>
  <c r="O206" i="2"/>
  <c r="P206" i="2" s="1"/>
  <c r="W205" i="2"/>
  <c r="AG205" i="2" s="1"/>
  <c r="AQ205" i="2" s="1"/>
  <c r="R205" i="2"/>
  <c r="AB205" i="2" s="1"/>
  <c r="AL205" i="2" s="1"/>
  <c r="Q205" i="2"/>
  <c r="W204" i="2"/>
  <c r="AG204" i="2" s="1"/>
  <c r="AQ204" i="2" s="1"/>
  <c r="R204" i="2"/>
  <c r="AB204" i="2" s="1"/>
  <c r="AL204" i="2" s="1"/>
  <c r="Q204" i="2"/>
  <c r="AA204" i="2" s="1"/>
  <c r="AK204" i="2" s="1"/>
  <c r="O204" i="2"/>
  <c r="W203" i="2"/>
  <c r="AG203" i="2" s="1"/>
  <c r="AQ203" i="2" s="1"/>
  <c r="R203" i="2"/>
  <c r="AB203" i="2" s="1"/>
  <c r="AL203" i="2" s="1"/>
  <c r="Q203" i="2"/>
  <c r="O203" i="2"/>
  <c r="P203" i="2" s="1"/>
  <c r="W202" i="2"/>
  <c r="AG202" i="2" s="1"/>
  <c r="AQ202" i="2" s="1"/>
  <c r="R202" i="2"/>
  <c r="AB202" i="2" s="1"/>
  <c r="AL202" i="2" s="1"/>
  <c r="Q202" i="2"/>
  <c r="W195" i="2"/>
  <c r="AB195" i="2"/>
  <c r="AL195" i="2" s="1"/>
  <c r="Q195" i="2"/>
  <c r="AA195" i="2" s="1"/>
  <c r="W194" i="2"/>
  <c r="AG194" i="2" s="1"/>
  <c r="AQ194" i="2" s="1"/>
  <c r="R194" i="2"/>
  <c r="Q194" i="2"/>
  <c r="AA194" i="2" s="1"/>
  <c r="W193" i="2"/>
  <c r="AG193" i="2" s="1"/>
  <c r="AQ193" i="2" s="1"/>
  <c r="AB193" i="2"/>
  <c r="AL193" i="2" s="1"/>
  <c r="Q193" i="2"/>
  <c r="O193" i="2"/>
  <c r="W192" i="2"/>
  <c r="AG192" i="2" s="1"/>
  <c r="AQ192" i="2" s="1"/>
  <c r="R192" i="2"/>
  <c r="AB192" i="2" s="1"/>
  <c r="AL192" i="2" s="1"/>
  <c r="Q192" i="2"/>
  <c r="W191" i="2"/>
  <c r="R191" i="2"/>
  <c r="AB191" i="2" s="1"/>
  <c r="AL191" i="2" s="1"/>
  <c r="Q191" i="2"/>
  <c r="AA191" i="2" s="1"/>
  <c r="W190" i="2"/>
  <c r="AG190" i="2" s="1"/>
  <c r="AQ190" i="2" s="1"/>
  <c r="R190" i="2"/>
  <c r="AB190" i="2" s="1"/>
  <c r="AL190" i="2" s="1"/>
  <c r="Q190" i="2"/>
  <c r="AA190" i="2" s="1"/>
  <c r="W189" i="2"/>
  <c r="AG189" i="2" s="1"/>
  <c r="AQ189" i="2" s="1"/>
  <c r="R189" i="2"/>
  <c r="AB189" i="2" s="1"/>
  <c r="AL189" i="2" s="1"/>
  <c r="Q189" i="2"/>
  <c r="O189" i="2"/>
  <c r="P189" i="2" s="1"/>
  <c r="W188" i="2"/>
  <c r="AG188" i="2" s="1"/>
  <c r="AQ188" i="2" s="1"/>
  <c r="R188" i="2"/>
  <c r="AB188" i="2" s="1"/>
  <c r="AL188" i="2" s="1"/>
  <c r="Q188" i="2"/>
  <c r="W187" i="2"/>
  <c r="R187" i="2"/>
  <c r="AB187" i="2" s="1"/>
  <c r="AL187" i="2" s="1"/>
  <c r="Q187" i="2"/>
  <c r="AA187" i="2" s="1"/>
  <c r="O187" i="2"/>
  <c r="P187" i="2" s="1"/>
  <c r="W186" i="2"/>
  <c r="AG186" i="2" s="1"/>
  <c r="AQ186" i="2" s="1"/>
  <c r="R186" i="2"/>
  <c r="AB186" i="2" s="1"/>
  <c r="AL186" i="2" s="1"/>
  <c r="Q186" i="2"/>
  <c r="AA186" i="2" s="1"/>
  <c r="N186" i="2"/>
  <c r="W182" i="2"/>
  <c r="AG182" i="2" s="1"/>
  <c r="AQ182" i="2" s="1"/>
  <c r="R182" i="2"/>
  <c r="AB182" i="2" s="1"/>
  <c r="AL182" i="2" s="1"/>
  <c r="Q182" i="2"/>
  <c r="O182" i="2"/>
  <c r="P182" i="2" s="1"/>
  <c r="W181" i="2"/>
  <c r="AG181" i="2" s="1"/>
  <c r="AQ181" i="2" s="1"/>
  <c r="R181" i="2"/>
  <c r="AB181" i="2" s="1"/>
  <c r="AL181" i="2" s="1"/>
  <c r="Q181" i="2"/>
  <c r="W185" i="2"/>
  <c r="AB185" i="2"/>
  <c r="AL185" i="2" s="1"/>
  <c r="Q185" i="2"/>
  <c r="AA185" i="2" s="1"/>
  <c r="AK185" i="2" s="1"/>
  <c r="W184" i="2"/>
  <c r="AG184" i="2" s="1"/>
  <c r="AQ184" i="2" s="1"/>
  <c r="AB184" i="2"/>
  <c r="AL184" i="2" s="1"/>
  <c r="Q184" i="2"/>
  <c r="AA184" i="2" s="1"/>
  <c r="W183" i="2"/>
  <c r="AG183" i="2" s="1"/>
  <c r="AQ183" i="2" s="1"/>
  <c r="AB183" i="2"/>
  <c r="AL183" i="2" s="1"/>
  <c r="Q183" i="2"/>
  <c r="AA183" i="2" s="1"/>
  <c r="AK183" i="2" s="1"/>
  <c r="O183" i="2"/>
  <c r="P183" i="2" s="1"/>
  <c r="W174" i="2"/>
  <c r="AG174" i="2" s="1"/>
  <c r="AQ174" i="2" s="1"/>
  <c r="R174" i="2"/>
  <c r="AB174" i="2" s="1"/>
  <c r="AL174" i="2" s="1"/>
  <c r="Q174" i="2"/>
  <c r="W180" i="2"/>
  <c r="AG180" i="2" s="1"/>
  <c r="AQ180" i="2" s="1"/>
  <c r="AB180" i="2"/>
  <c r="AL180" i="2" s="1"/>
  <c r="Q180" i="2"/>
  <c r="AA180" i="2" s="1"/>
  <c r="AK180" i="2" s="1"/>
  <c r="W179" i="2"/>
  <c r="AG179" i="2" s="1"/>
  <c r="AQ179" i="2" s="1"/>
  <c r="AB179" i="2"/>
  <c r="AL179" i="2" s="1"/>
  <c r="Q179" i="2"/>
  <c r="AA179" i="2" s="1"/>
  <c r="W178" i="2"/>
  <c r="AG178" i="2" s="1"/>
  <c r="AQ178" i="2" s="1"/>
  <c r="AB178" i="2"/>
  <c r="AL178" i="2" s="1"/>
  <c r="Q178" i="2"/>
  <c r="AA178" i="2" s="1"/>
  <c r="AK178" i="2" s="1"/>
  <c r="O178" i="2"/>
  <c r="P178" i="2" s="1"/>
  <c r="W177" i="2"/>
  <c r="AG177" i="2" s="1"/>
  <c r="AQ177" i="2" s="1"/>
  <c r="AB177" i="2"/>
  <c r="AL177" i="2" s="1"/>
  <c r="Q177" i="2"/>
  <c r="W176" i="2"/>
  <c r="AB176" i="2"/>
  <c r="AL176" i="2" s="1"/>
  <c r="Q176" i="2"/>
  <c r="AA176" i="2" s="1"/>
  <c r="AK176" i="2" s="1"/>
  <c r="N176" i="2"/>
  <c r="W175" i="2"/>
  <c r="AG175" i="2" s="1"/>
  <c r="AQ175" i="2" s="1"/>
  <c r="AB175" i="2"/>
  <c r="AL175" i="2" s="1"/>
  <c r="Q175" i="2"/>
  <c r="W169" i="2"/>
  <c r="AG169" i="2" s="1"/>
  <c r="AQ169" i="2" s="1"/>
  <c r="AB169" i="2"/>
  <c r="AL169" i="2" s="1"/>
  <c r="Q169" i="2"/>
  <c r="AA169" i="2" s="1"/>
  <c r="AK169" i="2" s="1"/>
  <c r="O169" i="2"/>
  <c r="P169" i="2" s="1"/>
  <c r="W167" i="2"/>
  <c r="AG167" i="2" s="1"/>
  <c r="AQ167" i="2" s="1"/>
  <c r="R167" i="2"/>
  <c r="AB167" i="2" s="1"/>
  <c r="AL167" i="2" s="1"/>
  <c r="Q167" i="2"/>
  <c r="W166" i="2"/>
  <c r="AG166" i="2" s="1"/>
  <c r="AQ166" i="2" s="1"/>
  <c r="R166" i="2"/>
  <c r="AB166" i="2" s="1"/>
  <c r="AL166" i="2" s="1"/>
  <c r="Q166" i="2"/>
  <c r="AA166" i="2" s="1"/>
  <c r="AK166" i="2" s="1"/>
  <c r="O166" i="2"/>
  <c r="P166" i="2" s="1"/>
  <c r="W168" i="2"/>
  <c r="AG168" i="2" s="1"/>
  <c r="AQ168" i="2" s="1"/>
  <c r="R168" i="2"/>
  <c r="AB168" i="2" s="1"/>
  <c r="AL168" i="2" s="1"/>
  <c r="Q168" i="2"/>
  <c r="N168" i="2"/>
  <c r="W170" i="2"/>
  <c r="AG170" i="2" s="1"/>
  <c r="AQ170" i="2" s="1"/>
  <c r="R170" i="2"/>
  <c r="AB170" i="2" s="1"/>
  <c r="AL170" i="2" s="1"/>
  <c r="Q170" i="2"/>
  <c r="AA170" i="2" s="1"/>
  <c r="AK170" i="2" s="1"/>
  <c r="O170" i="2"/>
  <c r="P170" i="2" s="1"/>
  <c r="W165" i="2"/>
  <c r="AG165" i="2" s="1"/>
  <c r="AQ165" i="2" s="1"/>
  <c r="R165" i="2"/>
  <c r="AB165" i="2" s="1"/>
  <c r="AL165" i="2" s="1"/>
  <c r="Q165" i="2"/>
  <c r="W173" i="2"/>
  <c r="R173" i="2"/>
  <c r="AB173" i="2" s="1"/>
  <c r="AL173" i="2" s="1"/>
  <c r="Q173" i="2"/>
  <c r="AA173" i="2" s="1"/>
  <c r="AK173" i="2" s="1"/>
  <c r="O173" i="2"/>
  <c r="P173" i="2" s="1"/>
  <c r="W163" i="2"/>
  <c r="AG163" i="2" s="1"/>
  <c r="AQ163" i="2" s="1"/>
  <c r="R163" i="2"/>
  <c r="AB163" i="2" s="1"/>
  <c r="AL163" i="2" s="1"/>
  <c r="Q163" i="2"/>
  <c r="AA163" i="2" s="1"/>
  <c r="N163" i="2"/>
  <c r="W172" i="2"/>
  <c r="AG172" i="2" s="1"/>
  <c r="AQ172" i="2" s="1"/>
  <c r="R172" i="2"/>
  <c r="AB172" i="2" s="1"/>
  <c r="AL172" i="2" s="1"/>
  <c r="Q172" i="2"/>
  <c r="O172" i="2"/>
  <c r="P172" i="2" s="1"/>
  <c r="W171" i="2"/>
  <c r="AG171" i="2" s="1"/>
  <c r="AQ171" i="2" s="1"/>
  <c r="R171" i="2"/>
  <c r="AB171" i="2" s="1"/>
  <c r="AL171" i="2" s="1"/>
  <c r="Q171" i="2"/>
  <c r="W164" i="2"/>
  <c r="AG164" i="2" s="1"/>
  <c r="AQ164" i="2" s="1"/>
  <c r="R164" i="2"/>
  <c r="AB164" i="2" s="1"/>
  <c r="AL164" i="2" s="1"/>
  <c r="Q164" i="2"/>
  <c r="AA164" i="2" s="1"/>
  <c r="AK164" i="2" s="1"/>
  <c r="O164" i="2"/>
  <c r="P164" i="2" s="1"/>
  <c r="W162" i="2"/>
  <c r="AG162" i="2" s="1"/>
  <c r="AQ162" i="2" s="1"/>
  <c r="R162" i="2"/>
  <c r="AB162" i="2" s="1"/>
  <c r="AL162" i="2" s="1"/>
  <c r="Q162" i="2"/>
  <c r="AA162" i="2" s="1"/>
  <c r="N162" i="2"/>
  <c r="W161" i="2"/>
  <c r="R161" i="2"/>
  <c r="Q161" i="2"/>
  <c r="AA161" i="2" s="1"/>
  <c r="AK161" i="2" s="1"/>
  <c r="I161" i="2"/>
  <c r="O161" i="2" s="1"/>
  <c r="AQ160" i="2"/>
  <c r="AQ215" i="2" s="1"/>
  <c r="AQ264" i="2" s="1"/>
  <c r="AQ316" i="2" s="1"/>
  <c r="AQ940" i="2" s="1"/>
  <c r="AP160" i="2"/>
  <c r="AP215" i="2" s="1"/>
  <c r="AP264" i="2" s="1"/>
  <c r="AP316" i="2" s="1"/>
  <c r="AP940" i="2" s="1"/>
  <c r="AO160" i="2"/>
  <c r="AO215" i="2" s="1"/>
  <c r="AO264" i="2" s="1"/>
  <c r="AO316" i="2" s="1"/>
  <c r="AO940" i="2" s="1"/>
  <c r="AG160" i="2"/>
  <c r="AG215" i="2" s="1"/>
  <c r="AG264" i="2" s="1"/>
  <c r="AG316" i="2" s="1"/>
  <c r="AG940" i="2" s="1"/>
  <c r="AF160" i="2"/>
  <c r="AF215" i="2" s="1"/>
  <c r="AF264" i="2" s="1"/>
  <c r="AF316" i="2" s="1"/>
  <c r="AF940" i="2" s="1"/>
  <c r="AE160" i="2"/>
  <c r="AE215" i="2" s="1"/>
  <c r="AE264" i="2" s="1"/>
  <c r="AE316" i="2" s="1"/>
  <c r="AE940" i="2" s="1"/>
  <c r="Y160" i="2"/>
  <c r="AI160" i="2" s="1"/>
  <c r="AS160" i="2" s="1"/>
  <c r="W160" i="2"/>
  <c r="W215" i="2" s="1"/>
  <c r="W264" i="2" s="1"/>
  <c r="W316" i="2" s="1"/>
  <c r="W940" i="2" s="1"/>
  <c r="V160" i="2"/>
  <c r="V215" i="2" s="1"/>
  <c r="V264" i="2" s="1"/>
  <c r="V316" i="2" s="1"/>
  <c r="V940" i="2" s="1"/>
  <c r="U160" i="2"/>
  <c r="U215" i="2" s="1"/>
  <c r="U264" i="2" s="1"/>
  <c r="U316" i="2" s="1"/>
  <c r="U940" i="2" s="1"/>
  <c r="M160" i="2"/>
  <c r="M215" i="2" s="1"/>
  <c r="M264" i="2" s="1"/>
  <c r="M316" i="2" s="1"/>
  <c r="M940" i="2" s="1"/>
  <c r="L160" i="2"/>
  <c r="L215" i="2" s="1"/>
  <c r="L264" i="2" s="1"/>
  <c r="L316" i="2" s="1"/>
  <c r="L940" i="2" s="1"/>
  <c r="K160" i="2"/>
  <c r="K215" i="2" s="1"/>
  <c r="K264" i="2" s="1"/>
  <c r="K316" i="2" s="1"/>
  <c r="K940" i="2" s="1"/>
  <c r="AN155" i="2"/>
  <c r="AD155" i="2"/>
  <c r="T155" i="2"/>
  <c r="J31" i="16" s="1"/>
  <c r="J155" i="2"/>
  <c r="H155" i="2"/>
  <c r="G155" i="2"/>
  <c r="Y154" i="2"/>
  <c r="P154" i="2"/>
  <c r="W153" i="2"/>
  <c r="AG153" i="2" s="1"/>
  <c r="AQ153" i="2" s="1"/>
  <c r="R153" i="2"/>
  <c r="AB153" i="2" s="1"/>
  <c r="AL153" i="2" s="1"/>
  <c r="Q153" i="2"/>
  <c r="AA153" i="2" s="1"/>
  <c r="O153" i="2"/>
  <c r="P153" i="2" s="1"/>
  <c r="W152" i="2"/>
  <c r="AG152" i="2" s="1"/>
  <c r="AQ152" i="2" s="1"/>
  <c r="R152" i="2"/>
  <c r="AB152" i="2" s="1"/>
  <c r="AL152" i="2" s="1"/>
  <c r="Q152" i="2"/>
  <c r="AA152" i="2" s="1"/>
  <c r="N152" i="2"/>
  <c r="W151" i="2"/>
  <c r="AG151" i="2" s="1"/>
  <c r="AQ151" i="2" s="1"/>
  <c r="R151" i="2"/>
  <c r="AB151" i="2" s="1"/>
  <c r="AL151" i="2" s="1"/>
  <c r="Q151" i="2"/>
  <c r="AA151" i="2" s="1"/>
  <c r="AK151" i="2" s="1"/>
  <c r="O151" i="2"/>
  <c r="P151" i="2" s="1"/>
  <c r="W150" i="2"/>
  <c r="AG150" i="2" s="1"/>
  <c r="AQ150" i="2" s="1"/>
  <c r="R150" i="2"/>
  <c r="AB150" i="2" s="1"/>
  <c r="AL150" i="2" s="1"/>
  <c r="Q150" i="2"/>
  <c r="AA150" i="2" s="1"/>
  <c r="W149" i="2"/>
  <c r="AG149" i="2" s="1"/>
  <c r="AQ149" i="2" s="1"/>
  <c r="R149" i="2"/>
  <c r="AB149" i="2" s="1"/>
  <c r="AL149" i="2" s="1"/>
  <c r="Q149" i="2"/>
  <c r="AA149" i="2" s="1"/>
  <c r="AK149" i="2" s="1"/>
  <c r="O149" i="2"/>
  <c r="P149" i="2" s="1"/>
  <c r="W148" i="2"/>
  <c r="AG148" i="2" s="1"/>
  <c r="AQ148" i="2" s="1"/>
  <c r="R148" i="2"/>
  <c r="AB148" i="2" s="1"/>
  <c r="AL148" i="2" s="1"/>
  <c r="Q148" i="2"/>
  <c r="AA148" i="2" s="1"/>
  <c r="N148" i="2"/>
  <c r="W147" i="2"/>
  <c r="AG147" i="2" s="1"/>
  <c r="AQ147" i="2" s="1"/>
  <c r="R147" i="2"/>
  <c r="AB147" i="2" s="1"/>
  <c r="AL147" i="2" s="1"/>
  <c r="Q147" i="2"/>
  <c r="N147" i="2"/>
  <c r="W145" i="2"/>
  <c r="AG145" i="2" s="1"/>
  <c r="AQ145" i="2" s="1"/>
  <c r="R145" i="2"/>
  <c r="AB145" i="2" s="1"/>
  <c r="AL145" i="2" s="1"/>
  <c r="Q145" i="2"/>
  <c r="AA145" i="2" s="1"/>
  <c r="W144" i="2"/>
  <c r="AG144" i="2" s="1"/>
  <c r="AQ144" i="2" s="1"/>
  <c r="R144" i="2"/>
  <c r="AB144" i="2" s="1"/>
  <c r="AL144" i="2" s="1"/>
  <c r="Q144" i="2"/>
  <c r="AA144" i="2" s="1"/>
  <c r="AK144" i="2" s="1"/>
  <c r="O144" i="2"/>
  <c r="P144" i="2" s="1"/>
  <c r="W143" i="2"/>
  <c r="AG143" i="2" s="1"/>
  <c r="AQ143" i="2" s="1"/>
  <c r="R143" i="2"/>
  <c r="AB143" i="2" s="1"/>
  <c r="AL143" i="2" s="1"/>
  <c r="Q143" i="2"/>
  <c r="AA143" i="2" s="1"/>
  <c r="N143" i="2"/>
  <c r="W142" i="2"/>
  <c r="AG142" i="2" s="1"/>
  <c r="R142" i="2"/>
  <c r="AB142" i="2" s="1"/>
  <c r="AL142" i="2" s="1"/>
  <c r="Q142" i="2"/>
  <c r="AA142" i="2" s="1"/>
  <c r="AK142" i="2" s="1"/>
  <c r="O142" i="2"/>
  <c r="P142" i="2" s="1"/>
  <c r="W141" i="2"/>
  <c r="AG141" i="2" s="1"/>
  <c r="AQ141" i="2" s="1"/>
  <c r="R141" i="2"/>
  <c r="AB141" i="2" s="1"/>
  <c r="AL141" i="2" s="1"/>
  <c r="Q141" i="2"/>
  <c r="N141" i="2"/>
  <c r="W140" i="2"/>
  <c r="AG140" i="2" s="1"/>
  <c r="AQ140" i="2" s="1"/>
  <c r="R140" i="2"/>
  <c r="AB140" i="2" s="1"/>
  <c r="AL140" i="2" s="1"/>
  <c r="Q140" i="2"/>
  <c r="AA140" i="2" s="1"/>
  <c r="O140" i="2"/>
  <c r="P140" i="2" s="1"/>
  <c r="W139" i="2"/>
  <c r="AG139" i="2" s="1"/>
  <c r="AQ139" i="2" s="1"/>
  <c r="R139" i="2"/>
  <c r="AB139" i="2" s="1"/>
  <c r="AL139" i="2" s="1"/>
  <c r="Q139" i="2"/>
  <c r="AA139" i="2" s="1"/>
  <c r="N139" i="2"/>
  <c r="W138" i="2"/>
  <c r="AG138" i="2" s="1"/>
  <c r="AQ138" i="2" s="1"/>
  <c r="R138" i="2"/>
  <c r="AB138" i="2" s="1"/>
  <c r="AL138" i="2" s="1"/>
  <c r="Q138" i="2"/>
  <c r="AA138" i="2" s="1"/>
  <c r="W136" i="2"/>
  <c r="AG136" i="2" s="1"/>
  <c r="AQ136" i="2" s="1"/>
  <c r="R136" i="2"/>
  <c r="AB136" i="2" s="1"/>
  <c r="AL136" i="2" s="1"/>
  <c r="Q136" i="2"/>
  <c r="N136" i="2"/>
  <c r="W134" i="2"/>
  <c r="AG134" i="2" s="1"/>
  <c r="AQ134" i="2" s="1"/>
  <c r="AB134" i="2"/>
  <c r="AL134" i="2" s="1"/>
  <c r="Q134" i="2"/>
  <c r="AA134" i="2" s="1"/>
  <c r="AK134" i="2" s="1"/>
  <c r="O134" i="2"/>
  <c r="P134" i="2" s="1"/>
  <c r="W133" i="2"/>
  <c r="AG133" i="2" s="1"/>
  <c r="AQ133" i="2" s="1"/>
  <c r="R133" i="2"/>
  <c r="AB133" i="2" s="1"/>
  <c r="AL133" i="2" s="1"/>
  <c r="Q133" i="2"/>
  <c r="AA133" i="2" s="1"/>
  <c r="N133" i="2"/>
  <c r="W132" i="2"/>
  <c r="AG132" i="2" s="1"/>
  <c r="AQ132" i="2" s="1"/>
  <c r="R132" i="2"/>
  <c r="AB132" i="2" s="1"/>
  <c r="AL132" i="2" s="1"/>
  <c r="Q132" i="2"/>
  <c r="AA132" i="2" s="1"/>
  <c r="AK132" i="2" s="1"/>
  <c r="O132" i="2"/>
  <c r="P132" i="2" s="1"/>
  <c r="W131" i="2"/>
  <c r="AG131" i="2" s="1"/>
  <c r="AQ131" i="2" s="1"/>
  <c r="R131" i="2"/>
  <c r="AB131" i="2" s="1"/>
  <c r="AL131" i="2" s="1"/>
  <c r="Q131" i="2"/>
  <c r="AA131" i="2" s="1"/>
  <c r="W130" i="2"/>
  <c r="AB130" i="2"/>
  <c r="AL130" i="2" s="1"/>
  <c r="Q130" i="2"/>
  <c r="AA130" i="2" s="1"/>
  <c r="AK130" i="2" s="1"/>
  <c r="O130" i="2"/>
  <c r="P130" i="2" s="1"/>
  <c r="W127" i="2"/>
  <c r="AG127" i="2" s="1"/>
  <c r="AQ127" i="2" s="1"/>
  <c r="R127" i="2"/>
  <c r="AB127" i="2" s="1"/>
  <c r="AL127" i="2" s="1"/>
  <c r="Q127" i="2"/>
  <c r="AA127" i="2" s="1"/>
  <c r="N127" i="2"/>
  <c r="W124" i="2"/>
  <c r="AG124" i="2" s="1"/>
  <c r="AQ124" i="2" s="1"/>
  <c r="R124" i="2"/>
  <c r="AB124" i="2" s="1"/>
  <c r="AL124" i="2" s="1"/>
  <c r="Q124" i="2"/>
  <c r="AA124" i="2" s="1"/>
  <c r="AK124" i="2" s="1"/>
  <c r="O124" i="2"/>
  <c r="P124" i="2" s="1"/>
  <c r="W122" i="2"/>
  <c r="AG122" i="2" s="1"/>
  <c r="AQ122" i="2" s="1"/>
  <c r="R122" i="2"/>
  <c r="AB122" i="2" s="1"/>
  <c r="AL122" i="2" s="1"/>
  <c r="Q122" i="2"/>
  <c r="N122" i="2"/>
  <c r="W121" i="2"/>
  <c r="R121" i="2"/>
  <c r="AB121" i="2" s="1"/>
  <c r="AL121" i="2" s="1"/>
  <c r="Q121" i="2"/>
  <c r="AA121" i="2" s="1"/>
  <c r="AK121" i="2" s="1"/>
  <c r="O121" i="2"/>
  <c r="P121" i="2" s="1"/>
  <c r="W118" i="2"/>
  <c r="AG118" i="2" s="1"/>
  <c r="AQ118" i="2" s="1"/>
  <c r="R118" i="2"/>
  <c r="AB118" i="2" s="1"/>
  <c r="AL118" i="2" s="1"/>
  <c r="Q118" i="2"/>
  <c r="AA118" i="2" s="1"/>
  <c r="AK118" i="2" s="1"/>
  <c r="O118" i="2"/>
  <c r="P118" i="2" s="1"/>
  <c r="W117" i="2"/>
  <c r="AG117" i="2" s="1"/>
  <c r="AQ117" i="2" s="1"/>
  <c r="R117" i="2"/>
  <c r="AB117" i="2" s="1"/>
  <c r="AL117" i="2" s="1"/>
  <c r="Q117" i="2"/>
  <c r="AA117" i="2" s="1"/>
  <c r="W115" i="2"/>
  <c r="AG115" i="2" s="1"/>
  <c r="AQ115" i="2" s="1"/>
  <c r="R115" i="2"/>
  <c r="AB115" i="2" s="1"/>
  <c r="AL115" i="2" s="1"/>
  <c r="Q115" i="2"/>
  <c r="O115" i="2"/>
  <c r="P115" i="2" s="1"/>
  <c r="W114" i="2"/>
  <c r="AG114" i="2" s="1"/>
  <c r="AQ114" i="2" s="1"/>
  <c r="R114" i="2"/>
  <c r="AB114" i="2" s="1"/>
  <c r="AL114" i="2" s="1"/>
  <c r="Q114" i="2"/>
  <c r="AA114" i="2" s="1"/>
  <c r="N114" i="2"/>
  <c r="W113" i="2"/>
  <c r="R113" i="2"/>
  <c r="AB113" i="2" s="1"/>
  <c r="AL113" i="2" s="1"/>
  <c r="Q113" i="2"/>
  <c r="AA113" i="2" s="1"/>
  <c r="AK113" i="2" s="1"/>
  <c r="W112" i="2"/>
  <c r="AG112" i="2" s="1"/>
  <c r="AQ112" i="2" s="1"/>
  <c r="R112" i="2"/>
  <c r="AB112" i="2" s="1"/>
  <c r="AL112" i="2" s="1"/>
  <c r="Q112" i="2"/>
  <c r="N112" i="2"/>
  <c r="W111" i="2"/>
  <c r="AG111" i="2" s="1"/>
  <c r="AQ111" i="2" s="1"/>
  <c r="R111" i="2"/>
  <c r="AB111" i="2" s="1"/>
  <c r="AL111" i="2" s="1"/>
  <c r="Q111" i="2"/>
  <c r="AA111" i="2" s="1"/>
  <c r="AK111" i="2" s="1"/>
  <c r="O111" i="2"/>
  <c r="P111" i="2" s="1"/>
  <c r="W109" i="2"/>
  <c r="AG109" i="2" s="1"/>
  <c r="AQ109" i="2" s="1"/>
  <c r="R109" i="2"/>
  <c r="AB109" i="2" s="1"/>
  <c r="AL109" i="2" s="1"/>
  <c r="Q109" i="2"/>
  <c r="AA109" i="2" s="1"/>
  <c r="N109" i="2"/>
  <c r="W108" i="2"/>
  <c r="AG108" i="2" s="1"/>
  <c r="AQ108" i="2" s="1"/>
  <c r="R108" i="2"/>
  <c r="AB108" i="2" s="1"/>
  <c r="AL108" i="2" s="1"/>
  <c r="Q108" i="2"/>
  <c r="AA108" i="2" s="1"/>
  <c r="O108" i="2"/>
  <c r="P108" i="2" s="1"/>
  <c r="W107" i="2"/>
  <c r="AG107" i="2" s="1"/>
  <c r="AQ107" i="2" s="1"/>
  <c r="R107" i="2"/>
  <c r="AB107" i="2" s="1"/>
  <c r="AL107" i="2" s="1"/>
  <c r="Q107" i="2"/>
  <c r="AA107" i="2" s="1"/>
  <c r="W106" i="2"/>
  <c r="AG106" i="2" s="1"/>
  <c r="AQ106" i="2" s="1"/>
  <c r="R106" i="2"/>
  <c r="AB106" i="2" s="1"/>
  <c r="AL106" i="2" s="1"/>
  <c r="Q106" i="2"/>
  <c r="AA106" i="2" s="1"/>
  <c r="O106" i="2"/>
  <c r="P106" i="2" s="1"/>
  <c r="W104" i="2"/>
  <c r="AG104" i="2" s="1"/>
  <c r="AQ104" i="2" s="1"/>
  <c r="R104" i="2"/>
  <c r="AB104" i="2" s="1"/>
  <c r="AL104" i="2" s="1"/>
  <c r="Q104" i="2"/>
  <c r="AA104" i="2" s="1"/>
  <c r="N104" i="2"/>
  <c r="W103" i="2"/>
  <c r="AG103" i="2" s="1"/>
  <c r="AQ103" i="2" s="1"/>
  <c r="R103" i="2"/>
  <c r="AB103" i="2" s="1"/>
  <c r="AL103" i="2" s="1"/>
  <c r="Q103" i="2"/>
  <c r="AA103" i="2" s="1"/>
  <c r="N103" i="2"/>
  <c r="W102" i="2"/>
  <c r="AG102" i="2" s="1"/>
  <c r="AB102" i="2"/>
  <c r="AL102" i="2" s="1"/>
  <c r="Q102" i="2"/>
  <c r="AA102" i="2" s="1"/>
  <c r="AK102" i="2" s="1"/>
  <c r="O102" i="2"/>
  <c r="P102" i="2" s="1"/>
  <c r="W100" i="2"/>
  <c r="R100" i="2"/>
  <c r="AB100" i="2" s="1"/>
  <c r="AL100" i="2" s="1"/>
  <c r="O100" i="2"/>
  <c r="P100" i="2" s="1"/>
  <c r="W99" i="2"/>
  <c r="R99" i="2"/>
  <c r="AB99" i="2" s="1"/>
  <c r="AL99" i="2" s="1"/>
  <c r="O99" i="2"/>
  <c r="P99" i="2" s="1"/>
  <c r="W98" i="2"/>
  <c r="AG98" i="2" s="1"/>
  <c r="AQ98" i="2" s="1"/>
  <c r="Q98" i="2"/>
  <c r="AA98" i="2" s="1"/>
  <c r="AK98" i="2" s="1"/>
  <c r="W94" i="2"/>
  <c r="R94" i="2"/>
  <c r="AB94" i="2" s="1"/>
  <c r="AL94" i="2" s="1"/>
  <c r="Q94" i="2"/>
  <c r="AA94" i="2" s="1"/>
  <c r="AK94" i="2" s="1"/>
  <c r="O94" i="2"/>
  <c r="P94" i="2" s="1"/>
  <c r="W93" i="2"/>
  <c r="AG93" i="2" s="1"/>
  <c r="AQ93" i="2" s="1"/>
  <c r="R93" i="2"/>
  <c r="AB93" i="2" s="1"/>
  <c r="AL93" i="2" s="1"/>
  <c r="Q93" i="2"/>
  <c r="AA93" i="2" s="1"/>
  <c r="N93" i="2"/>
  <c r="W89" i="2"/>
  <c r="R89" i="2"/>
  <c r="AB89" i="2" s="1"/>
  <c r="AL89" i="2" s="1"/>
  <c r="Q89" i="2"/>
  <c r="AA89" i="2" s="1"/>
  <c r="AK89" i="2" s="1"/>
  <c r="O89" i="2"/>
  <c r="P89" i="2" s="1"/>
  <c r="W88" i="2"/>
  <c r="AG88" i="2" s="1"/>
  <c r="AQ88" i="2" s="1"/>
  <c r="R88" i="2"/>
  <c r="AB88" i="2" s="1"/>
  <c r="AL88" i="2" s="1"/>
  <c r="Q88" i="2"/>
  <c r="AA88" i="2" s="1"/>
  <c r="N88" i="2"/>
  <c r="W87" i="2"/>
  <c r="R87" i="2"/>
  <c r="AB87" i="2" s="1"/>
  <c r="AL87" i="2" s="1"/>
  <c r="Q87" i="2"/>
  <c r="AA87" i="2" s="1"/>
  <c r="O87" i="2"/>
  <c r="P87" i="2" s="1"/>
  <c r="W86" i="2"/>
  <c r="AG86" i="2" s="1"/>
  <c r="AQ86" i="2" s="1"/>
  <c r="R86" i="2"/>
  <c r="AB86" i="2" s="1"/>
  <c r="AL86" i="2" s="1"/>
  <c r="Q86" i="2"/>
  <c r="AA86" i="2" s="1"/>
  <c r="O86" i="2"/>
  <c r="P86" i="2" s="1"/>
  <c r="W85" i="2"/>
  <c r="AG85" i="2" s="1"/>
  <c r="AQ85" i="2" s="1"/>
  <c r="R85" i="2"/>
  <c r="AB85" i="2" s="1"/>
  <c r="AL85" i="2" s="1"/>
  <c r="Q85" i="2"/>
  <c r="AA85" i="2" s="1"/>
  <c r="O85" i="2"/>
  <c r="P85" i="2" s="1"/>
  <c r="W84" i="2"/>
  <c r="AG84" i="2" s="1"/>
  <c r="AQ84" i="2" s="1"/>
  <c r="R84" i="2"/>
  <c r="AB84" i="2" s="1"/>
  <c r="AL84" i="2" s="1"/>
  <c r="Q84" i="2"/>
  <c r="AA84" i="2" s="1"/>
  <c r="N84" i="2"/>
  <c r="W83" i="2"/>
  <c r="R83" i="2"/>
  <c r="AB83" i="2" s="1"/>
  <c r="AL83" i="2" s="1"/>
  <c r="Q83" i="2"/>
  <c r="AA83" i="2" s="1"/>
  <c r="O83" i="2"/>
  <c r="P83" i="2" s="1"/>
  <c r="W81" i="2"/>
  <c r="AG81" i="2" s="1"/>
  <c r="AQ81" i="2" s="1"/>
  <c r="R81" i="2"/>
  <c r="AB81" i="2" s="1"/>
  <c r="AL81" i="2" s="1"/>
  <c r="Q81" i="2"/>
  <c r="AA81" i="2" s="1"/>
  <c r="AK81" i="2" s="1"/>
  <c r="N81" i="2"/>
  <c r="W82" i="2"/>
  <c r="AG82" i="2" s="1"/>
  <c r="AQ82" i="2" s="1"/>
  <c r="R82" i="2"/>
  <c r="AB82" i="2" s="1"/>
  <c r="AL82" i="2" s="1"/>
  <c r="Q82" i="2"/>
  <c r="AA82" i="2" s="1"/>
  <c r="AK82" i="2" s="1"/>
  <c r="O82" i="2"/>
  <c r="P82" i="2" s="1"/>
  <c r="W80" i="2"/>
  <c r="AG80" i="2" s="1"/>
  <c r="AQ80" i="2" s="1"/>
  <c r="R80" i="2"/>
  <c r="AB80" i="2" s="1"/>
  <c r="AL80" i="2" s="1"/>
  <c r="Q80" i="2"/>
  <c r="N80" i="2"/>
  <c r="W79" i="2"/>
  <c r="AG79" i="2" s="1"/>
  <c r="AQ79" i="2" s="1"/>
  <c r="R79" i="2"/>
  <c r="AB79" i="2" s="1"/>
  <c r="AL79" i="2" s="1"/>
  <c r="Q79" i="2"/>
  <c r="AA79" i="2" s="1"/>
  <c r="O79" i="2"/>
  <c r="P79" i="2" s="1"/>
  <c r="W78" i="2"/>
  <c r="AG78" i="2" s="1"/>
  <c r="R78" i="2"/>
  <c r="AB78" i="2" s="1"/>
  <c r="AL78" i="2" s="1"/>
  <c r="Q78" i="2"/>
  <c r="AA78" i="2" s="1"/>
  <c r="AK78" i="2" s="1"/>
  <c r="N78" i="2"/>
  <c r="W77" i="2"/>
  <c r="AG77" i="2" s="1"/>
  <c r="AQ77" i="2" s="1"/>
  <c r="R77" i="2"/>
  <c r="AB77" i="2" s="1"/>
  <c r="AL77" i="2" s="1"/>
  <c r="Q77" i="2"/>
  <c r="O77" i="2"/>
  <c r="P77" i="2" s="1"/>
  <c r="W76" i="2"/>
  <c r="AG76" i="2" s="1"/>
  <c r="AQ76" i="2" s="1"/>
  <c r="R76" i="2"/>
  <c r="AB76" i="2" s="1"/>
  <c r="AL76" i="2" s="1"/>
  <c r="Q76" i="2"/>
  <c r="AA76" i="2" s="1"/>
  <c r="O76" i="2"/>
  <c r="P76" i="2" s="1"/>
  <c r="W75" i="2"/>
  <c r="AG75" i="2" s="1"/>
  <c r="R75" i="2"/>
  <c r="AB75" i="2" s="1"/>
  <c r="AL75" i="2" s="1"/>
  <c r="Q75" i="2"/>
  <c r="AA75" i="2" s="1"/>
  <c r="AK75" i="2" s="1"/>
  <c r="N75" i="2"/>
  <c r="W74" i="2"/>
  <c r="AG74" i="2" s="1"/>
  <c r="R74" i="2"/>
  <c r="AB74" i="2" s="1"/>
  <c r="AL74" i="2" s="1"/>
  <c r="Q74" i="2"/>
  <c r="AA74" i="2" s="1"/>
  <c r="AK74" i="2" s="1"/>
  <c r="O74" i="2"/>
  <c r="P74" i="2" s="1"/>
  <c r="W73" i="2"/>
  <c r="AG73" i="2" s="1"/>
  <c r="AQ73" i="2" s="1"/>
  <c r="R73" i="2"/>
  <c r="AB73" i="2" s="1"/>
  <c r="AL73" i="2" s="1"/>
  <c r="Q73" i="2"/>
  <c r="O73" i="2"/>
  <c r="P73" i="2" s="1"/>
  <c r="W72" i="2"/>
  <c r="AG72" i="2" s="1"/>
  <c r="AQ72" i="2" s="1"/>
  <c r="R72" i="2"/>
  <c r="AB72" i="2" s="1"/>
  <c r="AL72" i="2" s="1"/>
  <c r="Q72" i="2"/>
  <c r="AA72" i="2" s="1"/>
  <c r="AK72" i="2" s="1"/>
  <c r="O72" i="2"/>
  <c r="P72" i="2" s="1"/>
  <c r="W71" i="2"/>
  <c r="AG71" i="2" s="1"/>
  <c r="AQ71" i="2" s="1"/>
  <c r="AB71" i="2"/>
  <c r="AL71" i="2" s="1"/>
  <c r="Q71" i="2"/>
  <c r="AA71" i="2" s="1"/>
  <c r="O71" i="2"/>
  <c r="P71" i="2" s="1"/>
  <c r="W70" i="2"/>
  <c r="AG70" i="2" s="1"/>
  <c r="AQ70" i="2" s="1"/>
  <c r="R70" i="2"/>
  <c r="AB70" i="2" s="1"/>
  <c r="AL70" i="2" s="1"/>
  <c r="Q70" i="2"/>
  <c r="O70" i="2"/>
  <c r="P70" i="2" s="1"/>
  <c r="W69" i="2"/>
  <c r="AG69" i="2" s="1"/>
  <c r="AQ69" i="2" s="1"/>
  <c r="R69" i="2"/>
  <c r="AB69" i="2" s="1"/>
  <c r="AL69" i="2" s="1"/>
  <c r="Q69" i="2"/>
  <c r="AA69" i="2" s="1"/>
  <c r="O69" i="2"/>
  <c r="P69" i="2" s="1"/>
  <c r="W67" i="2"/>
  <c r="AG67" i="2" s="1"/>
  <c r="AQ67" i="2" s="1"/>
  <c r="R67" i="2"/>
  <c r="AB67" i="2" s="1"/>
  <c r="AL67" i="2" s="1"/>
  <c r="Q67" i="2"/>
  <c r="AA67" i="2" s="1"/>
  <c r="N67" i="2"/>
  <c r="W66" i="2"/>
  <c r="AG66" i="2" s="1"/>
  <c r="R66" i="2"/>
  <c r="AB66" i="2" s="1"/>
  <c r="AL66" i="2" s="1"/>
  <c r="Q66" i="2"/>
  <c r="N66" i="2"/>
  <c r="W65" i="2"/>
  <c r="AG65" i="2" s="1"/>
  <c r="R65" i="2"/>
  <c r="AB65" i="2" s="1"/>
  <c r="AL65" i="2" s="1"/>
  <c r="Q65" i="2"/>
  <c r="AA65" i="2" s="1"/>
  <c r="AK65" i="2" s="1"/>
  <c r="O65" i="2"/>
  <c r="P65" i="2" s="1"/>
  <c r="W64" i="2"/>
  <c r="AG64" i="2" s="1"/>
  <c r="AQ64" i="2" s="1"/>
  <c r="R64" i="2"/>
  <c r="AB64" i="2" s="1"/>
  <c r="AL64" i="2" s="1"/>
  <c r="Q64" i="2"/>
  <c r="O64" i="2"/>
  <c r="P64" i="2" s="1"/>
  <c r="W63" i="2"/>
  <c r="AG63" i="2" s="1"/>
  <c r="AQ63" i="2" s="1"/>
  <c r="R63" i="2"/>
  <c r="AB63" i="2" s="1"/>
  <c r="AL63" i="2" s="1"/>
  <c r="Q63" i="2"/>
  <c r="AA63" i="2" s="1"/>
  <c r="W62" i="2"/>
  <c r="AG62" i="2" s="1"/>
  <c r="R62" i="2"/>
  <c r="AB62" i="2" s="1"/>
  <c r="AL62" i="2" s="1"/>
  <c r="Q62" i="2"/>
  <c r="N62" i="2"/>
  <c r="W61" i="2"/>
  <c r="AG61" i="2" s="1"/>
  <c r="R61" i="2"/>
  <c r="AB61" i="2" s="1"/>
  <c r="AL61" i="2" s="1"/>
  <c r="Q61" i="2"/>
  <c r="AA61" i="2" s="1"/>
  <c r="AK61" i="2" s="1"/>
  <c r="O61" i="2"/>
  <c r="P61" i="2" s="1"/>
  <c r="W60" i="2"/>
  <c r="AG60" i="2" s="1"/>
  <c r="AQ60" i="2" s="1"/>
  <c r="R60" i="2"/>
  <c r="AB60" i="2" s="1"/>
  <c r="AL60" i="2" s="1"/>
  <c r="Q60" i="2"/>
  <c r="O60" i="2"/>
  <c r="P60" i="2" s="1"/>
  <c r="W58" i="2"/>
  <c r="AG58" i="2" s="1"/>
  <c r="AQ58" i="2" s="1"/>
  <c r="R58" i="2"/>
  <c r="AB58" i="2" s="1"/>
  <c r="AL58" i="2" s="1"/>
  <c r="Q58" i="2"/>
  <c r="AA58" i="2" s="1"/>
  <c r="AK58" i="2" s="1"/>
  <c r="O58" i="2"/>
  <c r="P58" i="2" s="1"/>
  <c r="W56" i="2"/>
  <c r="AG56" i="2" s="1"/>
  <c r="AQ56" i="2" s="1"/>
  <c r="R56" i="2"/>
  <c r="AB56" i="2" s="1"/>
  <c r="AL56" i="2" s="1"/>
  <c r="Q56" i="2"/>
  <c r="AA56" i="2" s="1"/>
  <c r="O56" i="2"/>
  <c r="P56" i="2" s="1"/>
  <c r="W55" i="2"/>
  <c r="AG55" i="2" s="1"/>
  <c r="AQ55" i="2" s="1"/>
  <c r="R55" i="2"/>
  <c r="AB55" i="2" s="1"/>
  <c r="AL55" i="2" s="1"/>
  <c r="Q55" i="2"/>
  <c r="O55" i="2"/>
  <c r="P55" i="2" s="1"/>
  <c r="W54" i="2"/>
  <c r="AG54" i="2" s="1"/>
  <c r="AQ54" i="2" s="1"/>
  <c r="R54" i="2"/>
  <c r="Q54" i="2"/>
  <c r="AA54" i="2" s="1"/>
  <c r="W53" i="2"/>
  <c r="AG53" i="2" s="1"/>
  <c r="AQ53" i="2" s="1"/>
  <c r="R53" i="2"/>
  <c r="AB53" i="2" s="1"/>
  <c r="AL53" i="2" s="1"/>
  <c r="Q53" i="2"/>
  <c r="AA53" i="2" s="1"/>
  <c r="AK53" i="2" s="1"/>
  <c r="N53" i="2"/>
  <c r="W51" i="2"/>
  <c r="AG51" i="2" s="1"/>
  <c r="AQ51" i="2" s="1"/>
  <c r="R51" i="2"/>
  <c r="AB51" i="2" s="1"/>
  <c r="AL51" i="2" s="1"/>
  <c r="Q51" i="2"/>
  <c r="AA51" i="2" s="1"/>
  <c r="O51" i="2"/>
  <c r="P51" i="2" s="1"/>
  <c r="W48" i="2"/>
  <c r="AG48" i="2" s="1"/>
  <c r="AQ48" i="2" s="1"/>
  <c r="R48" i="2"/>
  <c r="AB48" i="2" s="1"/>
  <c r="AL48" i="2" s="1"/>
  <c r="Q48" i="2"/>
  <c r="O48" i="2"/>
  <c r="P48" i="2" s="1"/>
  <c r="W47" i="2"/>
  <c r="AG47" i="2" s="1"/>
  <c r="AQ47" i="2" s="1"/>
  <c r="R47" i="2"/>
  <c r="AB47" i="2" s="1"/>
  <c r="AL47" i="2" s="1"/>
  <c r="Q47" i="2"/>
  <c r="AA47" i="2" s="1"/>
  <c r="O47" i="2"/>
  <c r="P47" i="2" s="1"/>
  <c r="W46" i="2"/>
  <c r="AG46" i="2" s="1"/>
  <c r="AQ46" i="2" s="1"/>
  <c r="R46" i="2"/>
  <c r="AB46" i="2" s="1"/>
  <c r="AL46" i="2" s="1"/>
  <c r="Q46" i="2"/>
  <c r="AA46" i="2" s="1"/>
  <c r="O46" i="2"/>
  <c r="P46" i="2" s="1"/>
  <c r="W44" i="2"/>
  <c r="AG44" i="2" s="1"/>
  <c r="AQ44" i="2" s="1"/>
  <c r="R44" i="2"/>
  <c r="AB44" i="2" s="1"/>
  <c r="AL44" i="2" s="1"/>
  <c r="Q44" i="2"/>
  <c r="AA44" i="2" s="1"/>
  <c r="N44" i="2"/>
  <c r="W43" i="2"/>
  <c r="AG43" i="2" s="1"/>
  <c r="R43" i="2"/>
  <c r="AB43" i="2" s="1"/>
  <c r="AL43" i="2" s="1"/>
  <c r="Q43" i="2"/>
  <c r="AA43" i="2" s="1"/>
  <c r="AK43" i="2" s="1"/>
  <c r="O43" i="2"/>
  <c r="P43" i="2" s="1"/>
  <c r="W42" i="2"/>
  <c r="AG42" i="2" s="1"/>
  <c r="AQ42" i="2" s="1"/>
  <c r="R42" i="2"/>
  <c r="AB42" i="2" s="1"/>
  <c r="AL42" i="2" s="1"/>
  <c r="Q42" i="2"/>
  <c r="AA42" i="2" s="1"/>
  <c r="W41" i="2"/>
  <c r="AG41" i="2" s="1"/>
  <c r="AQ41" i="2" s="1"/>
  <c r="R41" i="2"/>
  <c r="AB41" i="2" s="1"/>
  <c r="AL41" i="2" s="1"/>
  <c r="Q41" i="2"/>
  <c r="AA41" i="2" s="1"/>
  <c r="O41" i="2"/>
  <c r="P41" i="2" s="1"/>
  <c r="W40" i="2"/>
  <c r="AG40" i="2" s="1"/>
  <c r="AQ40" i="2" s="1"/>
  <c r="R40" i="2"/>
  <c r="AB40" i="2" s="1"/>
  <c r="AL40" i="2" s="1"/>
  <c r="Q40" i="2"/>
  <c r="AA40" i="2" s="1"/>
  <c r="N40" i="2"/>
  <c r="W38" i="2"/>
  <c r="AG38" i="2" s="1"/>
  <c r="AQ38" i="2" s="1"/>
  <c r="R38" i="2"/>
  <c r="AB38" i="2" s="1"/>
  <c r="AL38" i="2" s="1"/>
  <c r="Q38" i="2"/>
  <c r="O38" i="2"/>
  <c r="P38" i="2" s="1"/>
  <c r="W37" i="2"/>
  <c r="AG37" i="2" s="1"/>
  <c r="AQ37" i="2" s="1"/>
  <c r="R37" i="2"/>
  <c r="AB37" i="2" s="1"/>
  <c r="AL37" i="2" s="1"/>
  <c r="Q37" i="2"/>
  <c r="AA37" i="2" s="1"/>
  <c r="AK37" i="2" s="1"/>
  <c r="O37" i="2"/>
  <c r="P37" i="2" s="1"/>
  <c r="W36" i="2"/>
  <c r="AG36" i="2" s="1"/>
  <c r="AQ36" i="2" s="1"/>
  <c r="R36" i="2"/>
  <c r="AB36" i="2" s="1"/>
  <c r="AL36" i="2" s="1"/>
  <c r="Q36" i="2"/>
  <c r="AA36" i="2" s="1"/>
  <c r="O36" i="2"/>
  <c r="P36" i="2" s="1"/>
  <c r="W35" i="2"/>
  <c r="AG35" i="2" s="1"/>
  <c r="AQ35" i="2" s="1"/>
  <c r="R35" i="2"/>
  <c r="AB35" i="2" s="1"/>
  <c r="AL35" i="2" s="1"/>
  <c r="Q35" i="2"/>
  <c r="O35" i="2"/>
  <c r="P35" i="2" s="1"/>
  <c r="W34" i="2"/>
  <c r="AG34" i="2" s="1"/>
  <c r="AQ34" i="2" s="1"/>
  <c r="R34" i="2"/>
  <c r="AB34" i="2" s="1"/>
  <c r="AL34" i="2" s="1"/>
  <c r="Q34" i="2"/>
  <c r="AA34" i="2" s="1"/>
  <c r="O34" i="2"/>
  <c r="P34" i="2" s="1"/>
  <c r="W32" i="2"/>
  <c r="AG32" i="2" s="1"/>
  <c r="R32" i="2"/>
  <c r="AB32" i="2" s="1"/>
  <c r="AL32" i="2" s="1"/>
  <c r="Q32" i="2"/>
  <c r="AA32" i="2" s="1"/>
  <c r="AK32" i="2" s="1"/>
  <c r="N32" i="2"/>
  <c r="W31" i="2"/>
  <c r="AG31" i="2" s="1"/>
  <c r="AB31" i="2"/>
  <c r="AL31" i="2" s="1"/>
  <c r="Q31" i="2"/>
  <c r="O31" i="2"/>
  <c r="W29" i="2"/>
  <c r="AG29" i="2" s="1"/>
  <c r="AQ29" i="2" s="1"/>
  <c r="R29" i="2"/>
  <c r="AB29" i="2" s="1"/>
  <c r="AL29" i="2" s="1"/>
  <c r="Q29" i="2"/>
  <c r="O29" i="2"/>
  <c r="P29" i="2" s="1"/>
  <c r="W28" i="2"/>
  <c r="AG28" i="2" s="1"/>
  <c r="AQ28" i="2" s="1"/>
  <c r="R28" i="2"/>
  <c r="AB28" i="2" s="1"/>
  <c r="AL28" i="2" s="1"/>
  <c r="Q28" i="2"/>
  <c r="AA28" i="2" s="1"/>
  <c r="AK28" i="2" s="1"/>
  <c r="O28" i="2"/>
  <c r="P28" i="2" s="1"/>
  <c r="W27" i="2"/>
  <c r="AG27" i="2" s="1"/>
  <c r="R27" i="2"/>
  <c r="K27" i="2"/>
  <c r="W26" i="2"/>
  <c r="AG26" i="2" s="1"/>
  <c r="R26" i="2"/>
  <c r="AB26" i="2" s="1"/>
  <c r="AL26" i="2" s="1"/>
  <c r="Q26" i="2"/>
  <c r="N26" i="2"/>
  <c r="W25" i="2"/>
  <c r="AG25" i="2" s="1"/>
  <c r="AB25" i="2"/>
  <c r="AL25" i="2" s="1"/>
  <c r="Q25" i="2"/>
  <c r="AA25" i="2" s="1"/>
  <c r="AK25" i="2" s="1"/>
  <c r="O25" i="2"/>
  <c r="W24" i="2"/>
  <c r="AG24" i="2" s="1"/>
  <c r="AQ24" i="2" s="1"/>
  <c r="R24" i="2"/>
  <c r="AB24" i="2" s="1"/>
  <c r="AL24" i="2" s="1"/>
  <c r="Q24" i="2"/>
  <c r="O24" i="2"/>
  <c r="W23" i="2"/>
  <c r="R23" i="2"/>
  <c r="AB23" i="2" s="1"/>
  <c r="AL23" i="2" s="1"/>
  <c r="Q23" i="2"/>
  <c r="AA23" i="2" s="1"/>
  <c r="AK23" i="2" s="1"/>
  <c r="O23" i="2"/>
  <c r="W22" i="2"/>
  <c r="R22" i="2"/>
  <c r="AB22" i="2" s="1"/>
  <c r="AL22" i="2" s="1"/>
  <c r="Q22" i="2"/>
  <c r="AA22" i="2" s="1"/>
  <c r="I22" i="2"/>
  <c r="Y21" i="2"/>
  <c r="AI21" i="2" s="1"/>
  <c r="AN3" i="2"/>
  <c r="AD3" i="2"/>
  <c r="T3" i="2"/>
  <c r="J3" i="2"/>
  <c r="AT1" i="2"/>
  <c r="AR1" i="2"/>
  <c r="AP1" i="2"/>
  <c r="AO1" i="2"/>
  <c r="AN1" i="2"/>
  <c r="AJ1" i="2"/>
  <c r="AH1" i="2"/>
  <c r="AF1" i="2"/>
  <c r="AE1" i="2"/>
  <c r="AD1" i="2"/>
  <c r="Z1" i="2"/>
  <c r="X1" i="2"/>
  <c r="V1" i="2"/>
  <c r="U1" i="2"/>
  <c r="T1" i="2"/>
  <c r="P1" i="2"/>
  <c r="O1" i="2"/>
  <c r="N1" i="2"/>
  <c r="L1" i="2"/>
  <c r="K1" i="2"/>
  <c r="J1" i="2"/>
  <c r="G1" i="2"/>
  <c r="Q1" i="2" s="1"/>
  <c r="AA1" i="2" s="1"/>
  <c r="AK1" i="2" s="1"/>
  <c r="AV484" i="14"/>
  <c r="AS484" i="14"/>
  <c r="AI484" i="14"/>
  <c r="AF484" i="14"/>
  <c r="V484" i="14"/>
  <c r="T484" i="14"/>
  <c r="S484" i="14"/>
  <c r="O484" i="14"/>
  <c r="M484" i="14"/>
  <c r="L484" i="14"/>
  <c r="J484" i="14"/>
  <c r="I484" i="14"/>
  <c r="H484" i="14"/>
  <c r="G484" i="14"/>
  <c r="F484" i="14"/>
  <c r="AU480" i="14"/>
  <c r="AW480" i="14" s="1"/>
  <c r="AH480" i="14"/>
  <c r="AJ480" i="14" s="1"/>
  <c r="AG480" i="14"/>
  <c r="AT480" i="14" s="1"/>
  <c r="AB480" i="14"/>
  <c r="AO480" i="14" s="1"/>
  <c r="BB480" i="14" s="1"/>
  <c r="U480" i="14"/>
  <c r="W480" i="14" s="1"/>
  <c r="X480" i="14" s="1"/>
  <c r="R480" i="14"/>
  <c r="AE480" i="14" s="1"/>
  <c r="AR480" i="14" s="1"/>
  <c r="K480" i="14"/>
  <c r="N480" i="14" s="1"/>
  <c r="P480" i="14" s="1"/>
  <c r="Q480" i="14" s="1"/>
  <c r="AU479" i="14"/>
  <c r="AW479" i="14" s="1"/>
  <c r="AH479" i="14"/>
  <c r="AJ479" i="14" s="1"/>
  <c r="AG479" i="14"/>
  <c r="AT479" i="14" s="1"/>
  <c r="AB479" i="14"/>
  <c r="AO479" i="14" s="1"/>
  <c r="BB479" i="14" s="1"/>
  <c r="U479" i="14"/>
  <c r="W479" i="14" s="1"/>
  <c r="X479" i="14" s="1"/>
  <c r="R479" i="14"/>
  <c r="AE479" i="14" s="1"/>
  <c r="AR479" i="14" s="1"/>
  <c r="K479" i="14"/>
  <c r="N479" i="14" s="1"/>
  <c r="P479" i="14" s="1"/>
  <c r="Q479" i="14" s="1"/>
  <c r="AU478" i="14"/>
  <c r="AW478" i="14" s="1"/>
  <c r="AH478" i="14"/>
  <c r="AJ478" i="14" s="1"/>
  <c r="AG478" i="14"/>
  <c r="AT478" i="14" s="1"/>
  <c r="AB478" i="14"/>
  <c r="AO478" i="14" s="1"/>
  <c r="BB478" i="14" s="1"/>
  <c r="U478" i="14"/>
  <c r="W478" i="14" s="1"/>
  <c r="X478" i="14" s="1"/>
  <c r="R478" i="14"/>
  <c r="AE478" i="14" s="1"/>
  <c r="AR478" i="14" s="1"/>
  <c r="K478" i="14"/>
  <c r="N478" i="14" s="1"/>
  <c r="P478" i="14" s="1"/>
  <c r="Q478" i="14" s="1"/>
  <c r="AU477" i="14"/>
  <c r="AW477" i="14" s="1"/>
  <c r="AH477" i="14"/>
  <c r="AJ477" i="14" s="1"/>
  <c r="AG477" i="14"/>
  <c r="AT477" i="14" s="1"/>
  <c r="AB477" i="14"/>
  <c r="AO477" i="14" s="1"/>
  <c r="BB477" i="14" s="1"/>
  <c r="U477" i="14"/>
  <c r="W477" i="14" s="1"/>
  <c r="X477" i="14" s="1"/>
  <c r="R477" i="14"/>
  <c r="AE477" i="14" s="1"/>
  <c r="AR477" i="14" s="1"/>
  <c r="K477" i="14"/>
  <c r="N477" i="14" s="1"/>
  <c r="P477" i="14" s="1"/>
  <c r="Q477" i="14" s="1"/>
  <c r="AU476" i="14"/>
  <c r="AW476" i="14" s="1"/>
  <c r="AH476" i="14"/>
  <c r="AJ476" i="14" s="1"/>
  <c r="AG476" i="14"/>
  <c r="AT476" i="14" s="1"/>
  <c r="AB476" i="14"/>
  <c r="AO476" i="14" s="1"/>
  <c r="BB476" i="14" s="1"/>
  <c r="U476" i="14"/>
  <c r="W476" i="14" s="1"/>
  <c r="X476" i="14" s="1"/>
  <c r="R476" i="14"/>
  <c r="AE476" i="14" s="1"/>
  <c r="AR476" i="14" s="1"/>
  <c r="K476" i="14"/>
  <c r="N476" i="14" s="1"/>
  <c r="P476" i="14" s="1"/>
  <c r="Q476" i="14" s="1"/>
  <c r="AU475" i="14"/>
  <c r="AW475" i="14" s="1"/>
  <c r="AH475" i="14"/>
  <c r="AJ475" i="14" s="1"/>
  <c r="AG475" i="14"/>
  <c r="AT475" i="14" s="1"/>
  <c r="AB475" i="14"/>
  <c r="AO475" i="14" s="1"/>
  <c r="BB475" i="14" s="1"/>
  <c r="U475" i="14"/>
  <c r="W475" i="14" s="1"/>
  <c r="X475" i="14" s="1"/>
  <c r="Y475" i="14" s="1"/>
  <c r="R475" i="14"/>
  <c r="AE475" i="14" s="1"/>
  <c r="AR475" i="14" s="1"/>
  <c r="K475" i="14"/>
  <c r="N475" i="14" s="1"/>
  <c r="P475" i="14" s="1"/>
  <c r="Q475" i="14" s="1"/>
  <c r="AU474" i="14"/>
  <c r="AW474" i="14" s="1"/>
  <c r="AH474" i="14"/>
  <c r="AJ474" i="14" s="1"/>
  <c r="AG474" i="14"/>
  <c r="AT474" i="14" s="1"/>
  <c r="AB474" i="14"/>
  <c r="AO474" i="14" s="1"/>
  <c r="BB474" i="14" s="1"/>
  <c r="U474" i="14"/>
  <c r="W474" i="14" s="1"/>
  <c r="X474" i="14" s="1"/>
  <c r="Y474" i="14" s="1"/>
  <c r="R474" i="14"/>
  <c r="AE474" i="14" s="1"/>
  <c r="AR474" i="14" s="1"/>
  <c r="K474" i="14"/>
  <c r="N474" i="14" s="1"/>
  <c r="P474" i="14" s="1"/>
  <c r="Q474" i="14" s="1"/>
  <c r="AU473" i="14"/>
  <c r="AW473" i="14" s="1"/>
  <c r="AH473" i="14"/>
  <c r="AJ473" i="14" s="1"/>
  <c r="AG473" i="14"/>
  <c r="AT473" i="14" s="1"/>
  <c r="AB473" i="14"/>
  <c r="AO473" i="14" s="1"/>
  <c r="BB473" i="14" s="1"/>
  <c r="U473" i="14"/>
  <c r="W473" i="14" s="1"/>
  <c r="X473" i="14" s="1"/>
  <c r="Y473" i="14" s="1"/>
  <c r="R473" i="14"/>
  <c r="AE473" i="14" s="1"/>
  <c r="AR473" i="14" s="1"/>
  <c r="K473" i="14"/>
  <c r="N473" i="14" s="1"/>
  <c r="P473" i="14" s="1"/>
  <c r="Q473" i="14" s="1"/>
  <c r="AU472" i="14"/>
  <c r="AW472" i="14" s="1"/>
  <c r="AH472" i="14"/>
  <c r="AJ472" i="14" s="1"/>
  <c r="AG472" i="14"/>
  <c r="AT472" i="14" s="1"/>
  <c r="AB472" i="14"/>
  <c r="AO472" i="14" s="1"/>
  <c r="BB472" i="14" s="1"/>
  <c r="U472" i="14"/>
  <c r="W472" i="14" s="1"/>
  <c r="X472" i="14" s="1"/>
  <c r="Y472" i="14" s="1"/>
  <c r="R472" i="14"/>
  <c r="AE472" i="14" s="1"/>
  <c r="AR472" i="14" s="1"/>
  <c r="K472" i="14"/>
  <c r="N472" i="14" s="1"/>
  <c r="P472" i="14" s="1"/>
  <c r="Q472" i="14" s="1"/>
  <c r="AU471" i="14"/>
  <c r="AW471" i="14" s="1"/>
  <c r="AH471" i="14"/>
  <c r="AJ471" i="14" s="1"/>
  <c r="AG471" i="14"/>
  <c r="AT471" i="14" s="1"/>
  <c r="AB471" i="14"/>
  <c r="AO471" i="14" s="1"/>
  <c r="BB471" i="14" s="1"/>
  <c r="U471" i="14"/>
  <c r="W471" i="14" s="1"/>
  <c r="X471" i="14" s="1"/>
  <c r="Y471" i="14" s="1"/>
  <c r="AA471" i="14" s="1"/>
  <c r="R471" i="14"/>
  <c r="AE471" i="14" s="1"/>
  <c r="AR471" i="14" s="1"/>
  <c r="K471" i="14"/>
  <c r="N471" i="14" s="1"/>
  <c r="P471" i="14" s="1"/>
  <c r="Q471" i="14" s="1"/>
  <c r="AU470" i="14"/>
  <c r="AW470" i="14" s="1"/>
  <c r="AH470" i="14"/>
  <c r="AJ470" i="14" s="1"/>
  <c r="AG470" i="14"/>
  <c r="AT470" i="14" s="1"/>
  <c r="AB470" i="14"/>
  <c r="AO470" i="14" s="1"/>
  <c r="BB470" i="14" s="1"/>
  <c r="U470" i="14"/>
  <c r="W470" i="14" s="1"/>
  <c r="X470" i="14" s="1"/>
  <c r="R470" i="14"/>
  <c r="AE470" i="14" s="1"/>
  <c r="AR470" i="14" s="1"/>
  <c r="K470" i="14"/>
  <c r="N470" i="14" s="1"/>
  <c r="P470" i="14" s="1"/>
  <c r="Q470" i="14" s="1"/>
  <c r="AU469" i="14"/>
  <c r="AW469" i="14" s="1"/>
  <c r="AH469" i="14"/>
  <c r="AJ469" i="14" s="1"/>
  <c r="AG469" i="14"/>
  <c r="AB469" i="14"/>
  <c r="AO469" i="14" s="1"/>
  <c r="BB469" i="14" s="1"/>
  <c r="U469" i="14"/>
  <c r="W469" i="14" s="1"/>
  <c r="X469" i="14" s="1"/>
  <c r="R469" i="14"/>
  <c r="AE469" i="14" s="1"/>
  <c r="AR469" i="14" s="1"/>
  <c r="K469" i="14"/>
  <c r="N469" i="14" s="1"/>
  <c r="P469" i="14" s="1"/>
  <c r="Q469" i="14" s="1"/>
  <c r="AU468" i="14"/>
  <c r="AW468" i="14" s="1"/>
  <c r="AH468" i="14"/>
  <c r="AJ468" i="14" s="1"/>
  <c r="AG468" i="14"/>
  <c r="AT468" i="14" s="1"/>
  <c r="AB468" i="14"/>
  <c r="AO468" i="14" s="1"/>
  <c r="BB468" i="14" s="1"/>
  <c r="U468" i="14"/>
  <c r="W468" i="14" s="1"/>
  <c r="X468" i="14" s="1"/>
  <c r="R468" i="14"/>
  <c r="AE468" i="14" s="1"/>
  <c r="AR468" i="14" s="1"/>
  <c r="K468" i="14"/>
  <c r="N468" i="14" s="1"/>
  <c r="P468" i="14" s="1"/>
  <c r="Q468" i="14" s="1"/>
  <c r="AU467" i="14"/>
  <c r="AW467" i="14" s="1"/>
  <c r="AH467" i="14"/>
  <c r="AJ467" i="14" s="1"/>
  <c r="AG467" i="14"/>
  <c r="AT467" i="14" s="1"/>
  <c r="AB467" i="14"/>
  <c r="AO467" i="14" s="1"/>
  <c r="BB467" i="14" s="1"/>
  <c r="U467" i="14"/>
  <c r="W467" i="14" s="1"/>
  <c r="X467" i="14" s="1"/>
  <c r="R467" i="14"/>
  <c r="AE467" i="14" s="1"/>
  <c r="AR467" i="14" s="1"/>
  <c r="K467" i="14"/>
  <c r="N467" i="14" s="1"/>
  <c r="P467" i="14" s="1"/>
  <c r="Q467" i="14" s="1"/>
  <c r="AU466" i="14"/>
  <c r="AW466" i="14" s="1"/>
  <c r="AH466" i="14"/>
  <c r="AJ466" i="14" s="1"/>
  <c r="AG466" i="14"/>
  <c r="AT466" i="14" s="1"/>
  <c r="AB466" i="14"/>
  <c r="AO466" i="14" s="1"/>
  <c r="BB466" i="14" s="1"/>
  <c r="U466" i="14"/>
  <c r="W466" i="14" s="1"/>
  <c r="X466" i="14" s="1"/>
  <c r="R466" i="14"/>
  <c r="AE466" i="14" s="1"/>
  <c r="AR466" i="14" s="1"/>
  <c r="K466" i="14"/>
  <c r="N466" i="14" s="1"/>
  <c r="P466" i="14" s="1"/>
  <c r="Q466" i="14" s="1"/>
  <c r="AU465" i="14"/>
  <c r="AW465" i="14" s="1"/>
  <c r="AH465" i="14"/>
  <c r="AJ465" i="14" s="1"/>
  <c r="AG465" i="14"/>
  <c r="AT465" i="14" s="1"/>
  <c r="AB465" i="14"/>
  <c r="AO465" i="14" s="1"/>
  <c r="BB465" i="14" s="1"/>
  <c r="U465" i="14"/>
  <c r="W465" i="14" s="1"/>
  <c r="X465" i="14" s="1"/>
  <c r="R465" i="14"/>
  <c r="AE465" i="14" s="1"/>
  <c r="AR465" i="14" s="1"/>
  <c r="K465" i="14"/>
  <c r="N465" i="14" s="1"/>
  <c r="P465" i="14" s="1"/>
  <c r="Q465" i="14" s="1"/>
  <c r="AU464" i="14"/>
  <c r="AW464" i="14" s="1"/>
  <c r="AH464" i="14"/>
  <c r="AJ464" i="14" s="1"/>
  <c r="AG464" i="14"/>
  <c r="AT464" i="14" s="1"/>
  <c r="AB464" i="14"/>
  <c r="AO464" i="14" s="1"/>
  <c r="BB464" i="14" s="1"/>
  <c r="U464" i="14"/>
  <c r="W464" i="14" s="1"/>
  <c r="X464" i="14" s="1"/>
  <c r="R464" i="14"/>
  <c r="AE464" i="14" s="1"/>
  <c r="AR464" i="14" s="1"/>
  <c r="K464" i="14"/>
  <c r="N464" i="14" s="1"/>
  <c r="P464" i="14" s="1"/>
  <c r="Q464" i="14" s="1"/>
  <c r="AU463" i="14"/>
  <c r="AW463" i="14" s="1"/>
  <c r="AH463" i="14"/>
  <c r="AJ463" i="14" s="1"/>
  <c r="AG463" i="14"/>
  <c r="AT463" i="14" s="1"/>
  <c r="AB463" i="14"/>
  <c r="AO463" i="14" s="1"/>
  <c r="BB463" i="14" s="1"/>
  <c r="U463" i="14"/>
  <c r="W463" i="14" s="1"/>
  <c r="X463" i="14" s="1"/>
  <c r="R463" i="14"/>
  <c r="AE463" i="14" s="1"/>
  <c r="AR463" i="14" s="1"/>
  <c r="K463" i="14"/>
  <c r="N463" i="14" s="1"/>
  <c r="P463" i="14" s="1"/>
  <c r="Q463" i="14" s="1"/>
  <c r="AU462" i="14"/>
  <c r="AW462" i="14" s="1"/>
  <c r="AH462" i="14"/>
  <c r="AJ462" i="14" s="1"/>
  <c r="AG462" i="14"/>
  <c r="AT462" i="14" s="1"/>
  <c r="AB462" i="14"/>
  <c r="AO462" i="14" s="1"/>
  <c r="BB462" i="14" s="1"/>
  <c r="U462" i="14"/>
  <c r="W462" i="14" s="1"/>
  <c r="X462" i="14" s="1"/>
  <c r="R462" i="14"/>
  <c r="AE462" i="14" s="1"/>
  <c r="AR462" i="14" s="1"/>
  <c r="K462" i="14"/>
  <c r="N462" i="14" s="1"/>
  <c r="P462" i="14" s="1"/>
  <c r="Q462" i="14" s="1"/>
  <c r="AU461" i="14"/>
  <c r="AW461" i="14" s="1"/>
  <c r="AH461" i="14"/>
  <c r="AJ461" i="14" s="1"/>
  <c r="AG461" i="14"/>
  <c r="AT461" i="14" s="1"/>
  <c r="AB461" i="14"/>
  <c r="AO461" i="14" s="1"/>
  <c r="BB461" i="14" s="1"/>
  <c r="U461" i="14"/>
  <c r="W461" i="14" s="1"/>
  <c r="X461" i="14" s="1"/>
  <c r="R461" i="14"/>
  <c r="AE461" i="14" s="1"/>
  <c r="AR461" i="14" s="1"/>
  <c r="K461" i="14"/>
  <c r="N461" i="14" s="1"/>
  <c r="P461" i="14" s="1"/>
  <c r="Q461" i="14" s="1"/>
  <c r="AU460" i="14"/>
  <c r="AW460" i="14" s="1"/>
  <c r="AH460" i="14"/>
  <c r="AJ460" i="14" s="1"/>
  <c r="AG460" i="14"/>
  <c r="AT460" i="14" s="1"/>
  <c r="AB460" i="14"/>
  <c r="AO460" i="14" s="1"/>
  <c r="BB460" i="14" s="1"/>
  <c r="U460" i="14"/>
  <c r="W460" i="14" s="1"/>
  <c r="X460" i="14" s="1"/>
  <c r="R460" i="14"/>
  <c r="AE460" i="14" s="1"/>
  <c r="AR460" i="14" s="1"/>
  <c r="K460" i="14"/>
  <c r="N460" i="14" s="1"/>
  <c r="P460" i="14" s="1"/>
  <c r="Q460" i="14" s="1"/>
  <c r="AU459" i="14"/>
  <c r="AW459" i="14" s="1"/>
  <c r="AH459" i="14"/>
  <c r="AJ459" i="14" s="1"/>
  <c r="AG459" i="14"/>
  <c r="AT459" i="14" s="1"/>
  <c r="AB459" i="14"/>
  <c r="AO459" i="14" s="1"/>
  <c r="BB459" i="14" s="1"/>
  <c r="U459" i="14"/>
  <c r="W459" i="14" s="1"/>
  <c r="X459" i="14" s="1"/>
  <c r="R459" i="14"/>
  <c r="AE459" i="14" s="1"/>
  <c r="AR459" i="14" s="1"/>
  <c r="K459" i="14"/>
  <c r="N459" i="14" s="1"/>
  <c r="P459" i="14" s="1"/>
  <c r="Q459" i="14" s="1"/>
  <c r="AU458" i="14"/>
  <c r="AW458" i="14" s="1"/>
  <c r="AH458" i="14"/>
  <c r="AJ458" i="14" s="1"/>
  <c r="AG458" i="14"/>
  <c r="AT458" i="14" s="1"/>
  <c r="AB458" i="14"/>
  <c r="AO458" i="14" s="1"/>
  <c r="BB458" i="14" s="1"/>
  <c r="U458" i="14"/>
  <c r="W458" i="14" s="1"/>
  <c r="X458" i="14" s="1"/>
  <c r="Y458" i="14" s="1"/>
  <c r="R458" i="14"/>
  <c r="AE458" i="14" s="1"/>
  <c r="AR458" i="14" s="1"/>
  <c r="K458" i="14"/>
  <c r="N458" i="14" s="1"/>
  <c r="P458" i="14" s="1"/>
  <c r="Q458" i="14" s="1"/>
  <c r="AU457" i="14"/>
  <c r="AW457" i="14" s="1"/>
  <c r="AH457" i="14"/>
  <c r="AJ457" i="14" s="1"/>
  <c r="AG457" i="14"/>
  <c r="AT457" i="14" s="1"/>
  <c r="AB457" i="14"/>
  <c r="AO457" i="14" s="1"/>
  <c r="BB457" i="14" s="1"/>
  <c r="U457" i="14"/>
  <c r="W457" i="14" s="1"/>
  <c r="X457" i="14" s="1"/>
  <c r="R457" i="14"/>
  <c r="AE457" i="14" s="1"/>
  <c r="AR457" i="14" s="1"/>
  <c r="K457" i="14"/>
  <c r="N457" i="14" s="1"/>
  <c r="P457" i="14" s="1"/>
  <c r="Q457" i="14" s="1"/>
  <c r="AU456" i="14"/>
  <c r="AW456" i="14" s="1"/>
  <c r="AH456" i="14"/>
  <c r="AJ456" i="14" s="1"/>
  <c r="AG456" i="14"/>
  <c r="AT456" i="14" s="1"/>
  <c r="AB456" i="14"/>
  <c r="AO456" i="14" s="1"/>
  <c r="BB456" i="14" s="1"/>
  <c r="U456" i="14"/>
  <c r="W456" i="14" s="1"/>
  <c r="X456" i="14" s="1"/>
  <c r="R456" i="14"/>
  <c r="AE456" i="14" s="1"/>
  <c r="AR456" i="14" s="1"/>
  <c r="K456" i="14"/>
  <c r="N456" i="14" s="1"/>
  <c r="P456" i="14" s="1"/>
  <c r="Q456" i="14" s="1"/>
  <c r="AU455" i="14"/>
  <c r="AW455" i="14" s="1"/>
  <c r="AH455" i="14"/>
  <c r="AJ455" i="14" s="1"/>
  <c r="AG455" i="14"/>
  <c r="AT455" i="14" s="1"/>
  <c r="AB455" i="14"/>
  <c r="AO455" i="14" s="1"/>
  <c r="BB455" i="14" s="1"/>
  <c r="U455" i="14"/>
  <c r="W455" i="14" s="1"/>
  <c r="X455" i="14" s="1"/>
  <c r="R455" i="14"/>
  <c r="AE455" i="14" s="1"/>
  <c r="AR455" i="14" s="1"/>
  <c r="K455" i="14"/>
  <c r="N455" i="14" s="1"/>
  <c r="P455" i="14" s="1"/>
  <c r="Q455" i="14" s="1"/>
  <c r="AU454" i="14"/>
  <c r="AW454" i="14" s="1"/>
  <c r="AH454" i="14"/>
  <c r="AJ454" i="14" s="1"/>
  <c r="AG454" i="14"/>
  <c r="AT454" i="14" s="1"/>
  <c r="AB454" i="14"/>
  <c r="AO454" i="14" s="1"/>
  <c r="BB454" i="14" s="1"/>
  <c r="U454" i="14"/>
  <c r="W454" i="14" s="1"/>
  <c r="X454" i="14" s="1"/>
  <c r="R454" i="14"/>
  <c r="AE454" i="14" s="1"/>
  <c r="AR454" i="14" s="1"/>
  <c r="K454" i="14"/>
  <c r="N454" i="14" s="1"/>
  <c r="P454" i="14" s="1"/>
  <c r="Q454" i="14" s="1"/>
  <c r="AU453" i="14"/>
  <c r="AW453" i="14" s="1"/>
  <c r="AH453" i="14"/>
  <c r="AJ453" i="14" s="1"/>
  <c r="AG453" i="14"/>
  <c r="AT453" i="14" s="1"/>
  <c r="AB453" i="14"/>
  <c r="AO453" i="14" s="1"/>
  <c r="BB453" i="14" s="1"/>
  <c r="U453" i="14"/>
  <c r="W453" i="14" s="1"/>
  <c r="X453" i="14" s="1"/>
  <c r="R453" i="14"/>
  <c r="AE453" i="14" s="1"/>
  <c r="AR453" i="14" s="1"/>
  <c r="K453" i="14"/>
  <c r="N453" i="14" s="1"/>
  <c r="P453" i="14" s="1"/>
  <c r="Q453" i="14" s="1"/>
  <c r="AU452" i="14"/>
  <c r="AW452" i="14" s="1"/>
  <c r="AH452" i="14"/>
  <c r="AJ452" i="14" s="1"/>
  <c r="AG452" i="14"/>
  <c r="AT452" i="14" s="1"/>
  <c r="AB452" i="14"/>
  <c r="AO452" i="14" s="1"/>
  <c r="BB452" i="14" s="1"/>
  <c r="U452" i="14"/>
  <c r="W452" i="14" s="1"/>
  <c r="X452" i="14" s="1"/>
  <c r="R452" i="14"/>
  <c r="AE452" i="14" s="1"/>
  <c r="AR452" i="14" s="1"/>
  <c r="K452" i="14"/>
  <c r="N452" i="14" s="1"/>
  <c r="P452" i="14" s="1"/>
  <c r="Q452" i="14" s="1"/>
  <c r="AU451" i="14"/>
  <c r="AW451" i="14" s="1"/>
  <c r="AH451" i="14"/>
  <c r="AJ451" i="14" s="1"/>
  <c r="AG451" i="14"/>
  <c r="AT451" i="14" s="1"/>
  <c r="AB451" i="14"/>
  <c r="AO451" i="14" s="1"/>
  <c r="BB451" i="14" s="1"/>
  <c r="U451" i="14"/>
  <c r="W451" i="14" s="1"/>
  <c r="X451" i="14" s="1"/>
  <c r="R451" i="14"/>
  <c r="AE451" i="14" s="1"/>
  <c r="AR451" i="14" s="1"/>
  <c r="K451" i="14"/>
  <c r="N451" i="14" s="1"/>
  <c r="P451" i="14" s="1"/>
  <c r="Q451" i="14" s="1"/>
  <c r="AU450" i="14"/>
  <c r="AW450" i="14" s="1"/>
  <c r="AH450" i="14"/>
  <c r="AJ450" i="14" s="1"/>
  <c r="AG450" i="14"/>
  <c r="AT450" i="14" s="1"/>
  <c r="AB450" i="14"/>
  <c r="AO450" i="14" s="1"/>
  <c r="BB450" i="14" s="1"/>
  <c r="U450" i="14"/>
  <c r="W450" i="14" s="1"/>
  <c r="X450" i="14" s="1"/>
  <c r="Y450" i="14" s="1"/>
  <c r="R450" i="14"/>
  <c r="AE450" i="14" s="1"/>
  <c r="AR450" i="14" s="1"/>
  <c r="K450" i="14"/>
  <c r="N450" i="14" s="1"/>
  <c r="P450" i="14" s="1"/>
  <c r="Q450" i="14" s="1"/>
  <c r="AU449" i="14"/>
  <c r="AW449" i="14" s="1"/>
  <c r="AH449" i="14"/>
  <c r="AJ449" i="14" s="1"/>
  <c r="AG449" i="14"/>
  <c r="AT449" i="14" s="1"/>
  <c r="AB449" i="14"/>
  <c r="AO449" i="14" s="1"/>
  <c r="BB449" i="14" s="1"/>
  <c r="U449" i="14"/>
  <c r="W449" i="14" s="1"/>
  <c r="X449" i="14" s="1"/>
  <c r="R449" i="14"/>
  <c r="AE449" i="14" s="1"/>
  <c r="AR449" i="14" s="1"/>
  <c r="K449" i="14"/>
  <c r="N449" i="14" s="1"/>
  <c r="P449" i="14" s="1"/>
  <c r="Q449" i="14" s="1"/>
  <c r="AU448" i="14"/>
  <c r="AW448" i="14" s="1"/>
  <c r="AH448" i="14"/>
  <c r="AG448" i="14"/>
  <c r="AB448" i="14"/>
  <c r="AO448" i="14" s="1"/>
  <c r="U448" i="14"/>
  <c r="R448" i="14"/>
  <c r="K448" i="14"/>
  <c r="N448" i="14" s="1"/>
  <c r="S447" i="14"/>
  <c r="AF447" i="14" s="1"/>
  <c r="AS447" i="14" s="1"/>
  <c r="R447" i="14"/>
  <c r="AE447" i="14" s="1"/>
  <c r="AR447" i="14" s="1"/>
  <c r="R445" i="14"/>
  <c r="AE445" i="14" s="1"/>
  <c r="AR445" i="14" s="1"/>
  <c r="AV442" i="14"/>
  <c r="AS442" i="14"/>
  <c r="AI442" i="14"/>
  <c r="AF442" i="14"/>
  <c r="V442" i="14"/>
  <c r="T442" i="14"/>
  <c r="S442" i="14"/>
  <c r="O442" i="14"/>
  <c r="M442" i="14"/>
  <c r="L442" i="14"/>
  <c r="J442" i="14"/>
  <c r="I442" i="14"/>
  <c r="H442" i="14"/>
  <c r="G442" i="14"/>
  <c r="F442" i="14"/>
  <c r="AU441" i="14"/>
  <c r="AW441" i="14" s="1"/>
  <c r="AH441" i="14"/>
  <c r="AJ441" i="14" s="1"/>
  <c r="AG441" i="14"/>
  <c r="AT441" i="14" s="1"/>
  <c r="AB441" i="14"/>
  <c r="AO441" i="14" s="1"/>
  <c r="BB441" i="14" s="1"/>
  <c r="U441" i="14"/>
  <c r="W441" i="14" s="1"/>
  <c r="X441" i="14" s="1"/>
  <c r="R441" i="14"/>
  <c r="AE441" i="14" s="1"/>
  <c r="AR441" i="14" s="1"/>
  <c r="K441" i="14"/>
  <c r="N441" i="14" s="1"/>
  <c r="P441" i="14" s="1"/>
  <c r="Q441" i="14" s="1"/>
  <c r="AU439" i="14"/>
  <c r="AW439" i="14" s="1"/>
  <c r="AH439" i="14"/>
  <c r="AJ439" i="14" s="1"/>
  <c r="AG439" i="14"/>
  <c r="AT439" i="14" s="1"/>
  <c r="AB439" i="14"/>
  <c r="AO439" i="14" s="1"/>
  <c r="BB439" i="14" s="1"/>
  <c r="U439" i="14"/>
  <c r="W439" i="14" s="1"/>
  <c r="X439" i="14" s="1"/>
  <c r="R439" i="14"/>
  <c r="AE439" i="14" s="1"/>
  <c r="AR439" i="14" s="1"/>
  <c r="K439" i="14"/>
  <c r="N439" i="14" s="1"/>
  <c r="P439" i="14" s="1"/>
  <c r="Q439" i="14" s="1"/>
  <c r="AU438" i="14"/>
  <c r="AW438" i="14" s="1"/>
  <c r="AH438" i="14"/>
  <c r="AJ438" i="14" s="1"/>
  <c r="AG438" i="14"/>
  <c r="AT438" i="14" s="1"/>
  <c r="AB438" i="14"/>
  <c r="AO438" i="14" s="1"/>
  <c r="BB438" i="14" s="1"/>
  <c r="U438" i="14"/>
  <c r="W438" i="14" s="1"/>
  <c r="X438" i="14" s="1"/>
  <c r="R438" i="14"/>
  <c r="AE438" i="14" s="1"/>
  <c r="AR438" i="14" s="1"/>
  <c r="K438" i="14"/>
  <c r="N438" i="14" s="1"/>
  <c r="P438" i="14" s="1"/>
  <c r="Q438" i="14" s="1"/>
  <c r="AU437" i="14"/>
  <c r="AW437" i="14" s="1"/>
  <c r="AH437" i="14"/>
  <c r="AJ437" i="14" s="1"/>
  <c r="AG437" i="14"/>
  <c r="AT437" i="14" s="1"/>
  <c r="AB437" i="14"/>
  <c r="AO437" i="14" s="1"/>
  <c r="BB437" i="14" s="1"/>
  <c r="U437" i="14"/>
  <c r="W437" i="14" s="1"/>
  <c r="X437" i="14" s="1"/>
  <c r="R437" i="14"/>
  <c r="AE437" i="14" s="1"/>
  <c r="AR437" i="14" s="1"/>
  <c r="K437" i="14"/>
  <c r="N437" i="14" s="1"/>
  <c r="P437" i="14" s="1"/>
  <c r="Q437" i="14" s="1"/>
  <c r="AU436" i="14"/>
  <c r="AW436" i="14" s="1"/>
  <c r="AH436" i="14"/>
  <c r="AJ436" i="14" s="1"/>
  <c r="AG436" i="14"/>
  <c r="AT436" i="14" s="1"/>
  <c r="AB436" i="14"/>
  <c r="AO436" i="14" s="1"/>
  <c r="BB436" i="14" s="1"/>
  <c r="U436" i="14"/>
  <c r="W436" i="14" s="1"/>
  <c r="X436" i="14" s="1"/>
  <c r="R436" i="14"/>
  <c r="AE436" i="14" s="1"/>
  <c r="AR436" i="14" s="1"/>
  <c r="K436" i="14"/>
  <c r="N436" i="14" s="1"/>
  <c r="P436" i="14" s="1"/>
  <c r="Q436" i="14" s="1"/>
  <c r="AU435" i="14"/>
  <c r="AW435" i="14" s="1"/>
  <c r="AH435" i="14"/>
  <c r="AJ435" i="14" s="1"/>
  <c r="AG435" i="14"/>
  <c r="AT435" i="14" s="1"/>
  <c r="AB435" i="14"/>
  <c r="AO435" i="14" s="1"/>
  <c r="BB435" i="14" s="1"/>
  <c r="U435" i="14"/>
  <c r="W435" i="14" s="1"/>
  <c r="X435" i="14" s="1"/>
  <c r="Y435" i="14" s="1"/>
  <c r="R435" i="14"/>
  <c r="AE435" i="14" s="1"/>
  <c r="AR435" i="14" s="1"/>
  <c r="K435" i="14"/>
  <c r="N435" i="14" s="1"/>
  <c r="P435" i="14" s="1"/>
  <c r="Q435" i="14" s="1"/>
  <c r="AU434" i="14"/>
  <c r="AW434" i="14" s="1"/>
  <c r="AH434" i="14"/>
  <c r="AJ434" i="14" s="1"/>
  <c r="AG434" i="14"/>
  <c r="AT434" i="14" s="1"/>
  <c r="AB434" i="14"/>
  <c r="AO434" i="14" s="1"/>
  <c r="BB434" i="14" s="1"/>
  <c r="U434" i="14"/>
  <c r="W434" i="14" s="1"/>
  <c r="X434" i="14" s="1"/>
  <c r="R434" i="14"/>
  <c r="AE434" i="14" s="1"/>
  <c r="AR434" i="14" s="1"/>
  <c r="K434" i="14"/>
  <c r="N434" i="14" s="1"/>
  <c r="P434" i="14" s="1"/>
  <c r="Q434" i="14" s="1"/>
  <c r="AU433" i="14"/>
  <c r="AW433" i="14" s="1"/>
  <c r="AH433" i="14"/>
  <c r="AJ433" i="14" s="1"/>
  <c r="AG433" i="14"/>
  <c r="AB433" i="14"/>
  <c r="AO433" i="14" s="1"/>
  <c r="BB433" i="14" s="1"/>
  <c r="U433" i="14"/>
  <c r="W433" i="14" s="1"/>
  <c r="X433" i="14" s="1"/>
  <c r="R433" i="14"/>
  <c r="AE433" i="14" s="1"/>
  <c r="AR433" i="14" s="1"/>
  <c r="K433" i="14"/>
  <c r="N433" i="14" s="1"/>
  <c r="P433" i="14" s="1"/>
  <c r="Q433" i="14" s="1"/>
  <c r="AU432" i="14"/>
  <c r="AW432" i="14" s="1"/>
  <c r="AH432" i="14"/>
  <c r="AJ432" i="14" s="1"/>
  <c r="AG432" i="14"/>
  <c r="AT432" i="14" s="1"/>
  <c r="AB432" i="14"/>
  <c r="AO432" i="14" s="1"/>
  <c r="BB432" i="14" s="1"/>
  <c r="U432" i="14"/>
  <c r="W432" i="14" s="1"/>
  <c r="X432" i="14" s="1"/>
  <c r="R432" i="14"/>
  <c r="AE432" i="14" s="1"/>
  <c r="AR432" i="14" s="1"/>
  <c r="K432" i="14"/>
  <c r="N432" i="14" s="1"/>
  <c r="P432" i="14" s="1"/>
  <c r="Q432" i="14" s="1"/>
  <c r="AU431" i="14"/>
  <c r="AW431" i="14" s="1"/>
  <c r="AH431" i="14"/>
  <c r="AJ431" i="14" s="1"/>
  <c r="AG431" i="14"/>
  <c r="AT431" i="14" s="1"/>
  <c r="AB431" i="14"/>
  <c r="AO431" i="14" s="1"/>
  <c r="BB431" i="14" s="1"/>
  <c r="U431" i="14"/>
  <c r="W431" i="14" s="1"/>
  <c r="X431" i="14" s="1"/>
  <c r="R431" i="14"/>
  <c r="AE431" i="14" s="1"/>
  <c r="AR431" i="14" s="1"/>
  <c r="K431" i="14"/>
  <c r="N431" i="14" s="1"/>
  <c r="P431" i="14" s="1"/>
  <c r="Q431" i="14" s="1"/>
  <c r="AU430" i="14"/>
  <c r="AW430" i="14" s="1"/>
  <c r="AH430" i="14"/>
  <c r="AJ430" i="14" s="1"/>
  <c r="AG430" i="14"/>
  <c r="AT430" i="14" s="1"/>
  <c r="AB430" i="14"/>
  <c r="AO430" i="14" s="1"/>
  <c r="BB430" i="14" s="1"/>
  <c r="U430" i="14"/>
  <c r="W430" i="14" s="1"/>
  <c r="X430" i="14" s="1"/>
  <c r="R430" i="14"/>
  <c r="AE430" i="14" s="1"/>
  <c r="AR430" i="14" s="1"/>
  <c r="K430" i="14"/>
  <c r="N430" i="14" s="1"/>
  <c r="P430" i="14" s="1"/>
  <c r="Q430" i="14" s="1"/>
  <c r="AU429" i="14"/>
  <c r="AW429" i="14" s="1"/>
  <c r="AH429" i="14"/>
  <c r="AJ429" i="14" s="1"/>
  <c r="AG429" i="14"/>
  <c r="AT429" i="14" s="1"/>
  <c r="AB429" i="14"/>
  <c r="AO429" i="14" s="1"/>
  <c r="BB429" i="14" s="1"/>
  <c r="U429" i="14"/>
  <c r="W429" i="14" s="1"/>
  <c r="X429" i="14" s="1"/>
  <c r="R429" i="14"/>
  <c r="AE429" i="14" s="1"/>
  <c r="AR429" i="14" s="1"/>
  <c r="K429" i="14"/>
  <c r="N429" i="14" s="1"/>
  <c r="P429" i="14" s="1"/>
  <c r="Q429" i="14" s="1"/>
  <c r="AU428" i="14"/>
  <c r="AW428" i="14" s="1"/>
  <c r="AH428" i="14"/>
  <c r="AJ428" i="14" s="1"/>
  <c r="AG428" i="14"/>
  <c r="AT428" i="14" s="1"/>
  <c r="AB428" i="14"/>
  <c r="AO428" i="14" s="1"/>
  <c r="BB428" i="14" s="1"/>
  <c r="U428" i="14"/>
  <c r="W428" i="14" s="1"/>
  <c r="X428" i="14" s="1"/>
  <c r="R428" i="14"/>
  <c r="AE428" i="14" s="1"/>
  <c r="AR428" i="14" s="1"/>
  <c r="K428" i="14"/>
  <c r="N428" i="14" s="1"/>
  <c r="P428" i="14" s="1"/>
  <c r="Q428" i="14" s="1"/>
  <c r="AU427" i="14"/>
  <c r="AW427" i="14" s="1"/>
  <c r="AH427" i="14"/>
  <c r="AJ427" i="14" s="1"/>
  <c r="AG427" i="14"/>
  <c r="AT427" i="14" s="1"/>
  <c r="AB427" i="14"/>
  <c r="AO427" i="14" s="1"/>
  <c r="BB427" i="14" s="1"/>
  <c r="U427" i="14"/>
  <c r="W427" i="14" s="1"/>
  <c r="X427" i="14" s="1"/>
  <c r="Y427" i="14" s="1"/>
  <c r="R427" i="14"/>
  <c r="AE427" i="14" s="1"/>
  <c r="AR427" i="14" s="1"/>
  <c r="K427" i="14"/>
  <c r="N427" i="14" s="1"/>
  <c r="P427" i="14" s="1"/>
  <c r="Q427" i="14" s="1"/>
  <c r="AU426" i="14"/>
  <c r="AW426" i="14" s="1"/>
  <c r="AH426" i="14"/>
  <c r="AJ426" i="14" s="1"/>
  <c r="AG426" i="14"/>
  <c r="AT426" i="14" s="1"/>
  <c r="AB426" i="14"/>
  <c r="AO426" i="14" s="1"/>
  <c r="BB426" i="14" s="1"/>
  <c r="U426" i="14"/>
  <c r="W426" i="14" s="1"/>
  <c r="X426" i="14" s="1"/>
  <c r="R426" i="14"/>
  <c r="AE426" i="14" s="1"/>
  <c r="AR426" i="14" s="1"/>
  <c r="K426" i="14"/>
  <c r="N426" i="14" s="1"/>
  <c r="P426" i="14" s="1"/>
  <c r="Q426" i="14" s="1"/>
  <c r="AU425" i="14"/>
  <c r="AW425" i="14" s="1"/>
  <c r="AH425" i="14"/>
  <c r="AJ425" i="14" s="1"/>
  <c r="AG425" i="14"/>
  <c r="AB425" i="14"/>
  <c r="AO425" i="14" s="1"/>
  <c r="BB425" i="14" s="1"/>
  <c r="U425" i="14"/>
  <c r="W425" i="14" s="1"/>
  <c r="X425" i="14" s="1"/>
  <c r="R425" i="14"/>
  <c r="AE425" i="14" s="1"/>
  <c r="AR425" i="14" s="1"/>
  <c r="K425" i="14"/>
  <c r="N425" i="14" s="1"/>
  <c r="P425" i="14" s="1"/>
  <c r="Q425" i="14" s="1"/>
  <c r="AU424" i="14"/>
  <c r="AW424" i="14" s="1"/>
  <c r="AH424" i="14"/>
  <c r="AJ424" i="14" s="1"/>
  <c r="AG424" i="14"/>
  <c r="AT424" i="14" s="1"/>
  <c r="AB424" i="14"/>
  <c r="AO424" i="14" s="1"/>
  <c r="BB424" i="14" s="1"/>
  <c r="U424" i="14"/>
  <c r="W424" i="14" s="1"/>
  <c r="X424" i="14" s="1"/>
  <c r="R424" i="14"/>
  <c r="AE424" i="14" s="1"/>
  <c r="AR424" i="14" s="1"/>
  <c r="K424" i="14"/>
  <c r="N424" i="14" s="1"/>
  <c r="P424" i="14" s="1"/>
  <c r="Q424" i="14" s="1"/>
  <c r="AU423" i="14"/>
  <c r="AW423" i="14" s="1"/>
  <c r="AH423" i="14"/>
  <c r="AJ423" i="14" s="1"/>
  <c r="AG423" i="14"/>
  <c r="AT423" i="14" s="1"/>
  <c r="AB423" i="14"/>
  <c r="AO423" i="14" s="1"/>
  <c r="BB423" i="14" s="1"/>
  <c r="U423" i="14"/>
  <c r="W423" i="14" s="1"/>
  <c r="X423" i="14" s="1"/>
  <c r="R423" i="14"/>
  <c r="AE423" i="14" s="1"/>
  <c r="AR423" i="14" s="1"/>
  <c r="K423" i="14"/>
  <c r="N423" i="14" s="1"/>
  <c r="P423" i="14" s="1"/>
  <c r="Q423" i="14" s="1"/>
  <c r="AU422" i="14"/>
  <c r="AW422" i="14" s="1"/>
  <c r="AH422" i="14"/>
  <c r="AJ422" i="14" s="1"/>
  <c r="AG422" i="14"/>
  <c r="AT422" i="14" s="1"/>
  <c r="AB422" i="14"/>
  <c r="AO422" i="14" s="1"/>
  <c r="BB422" i="14" s="1"/>
  <c r="U422" i="14"/>
  <c r="W422" i="14" s="1"/>
  <c r="X422" i="14" s="1"/>
  <c r="Y422" i="14" s="1"/>
  <c r="AA422" i="14" s="1"/>
  <c r="R422" i="14"/>
  <c r="AE422" i="14" s="1"/>
  <c r="AR422" i="14" s="1"/>
  <c r="K422" i="14"/>
  <c r="N422" i="14" s="1"/>
  <c r="P422" i="14" s="1"/>
  <c r="Q422" i="14" s="1"/>
  <c r="AU421" i="14"/>
  <c r="AW421" i="14" s="1"/>
  <c r="AH421" i="14"/>
  <c r="AJ421" i="14" s="1"/>
  <c r="AG421" i="14"/>
  <c r="AT421" i="14" s="1"/>
  <c r="AB421" i="14"/>
  <c r="AO421" i="14" s="1"/>
  <c r="BB421" i="14" s="1"/>
  <c r="U421" i="14"/>
  <c r="W421" i="14" s="1"/>
  <c r="X421" i="14" s="1"/>
  <c r="R421" i="14"/>
  <c r="AE421" i="14" s="1"/>
  <c r="AR421" i="14" s="1"/>
  <c r="K421" i="14"/>
  <c r="N421" i="14" s="1"/>
  <c r="P421" i="14" s="1"/>
  <c r="Q421" i="14" s="1"/>
  <c r="AU420" i="14"/>
  <c r="AW420" i="14" s="1"/>
  <c r="AH420" i="14"/>
  <c r="AJ420" i="14" s="1"/>
  <c r="AG420" i="14"/>
  <c r="AT420" i="14" s="1"/>
  <c r="AB420" i="14"/>
  <c r="AO420" i="14" s="1"/>
  <c r="BB420" i="14" s="1"/>
  <c r="U420" i="14"/>
  <c r="W420" i="14" s="1"/>
  <c r="X420" i="14" s="1"/>
  <c r="R420" i="14"/>
  <c r="AE420" i="14" s="1"/>
  <c r="AR420" i="14" s="1"/>
  <c r="K420" i="14"/>
  <c r="N420" i="14" s="1"/>
  <c r="P420" i="14" s="1"/>
  <c r="Q420" i="14" s="1"/>
  <c r="AU419" i="14"/>
  <c r="AW419" i="14" s="1"/>
  <c r="AH419" i="14"/>
  <c r="AJ419" i="14" s="1"/>
  <c r="AG419" i="14"/>
  <c r="AT419" i="14" s="1"/>
  <c r="AB419" i="14"/>
  <c r="AO419" i="14" s="1"/>
  <c r="BB419" i="14" s="1"/>
  <c r="U419" i="14"/>
  <c r="W419" i="14" s="1"/>
  <c r="X419" i="14" s="1"/>
  <c r="R419" i="14"/>
  <c r="AE419" i="14" s="1"/>
  <c r="AR419" i="14" s="1"/>
  <c r="K419" i="14"/>
  <c r="N419" i="14" s="1"/>
  <c r="P419" i="14" s="1"/>
  <c r="Q419" i="14" s="1"/>
  <c r="AU418" i="14"/>
  <c r="AW418" i="14" s="1"/>
  <c r="AH418" i="14"/>
  <c r="AJ418" i="14" s="1"/>
  <c r="AG418" i="14"/>
  <c r="AT418" i="14" s="1"/>
  <c r="AB418" i="14"/>
  <c r="AO418" i="14" s="1"/>
  <c r="BB418" i="14" s="1"/>
  <c r="U418" i="14"/>
  <c r="W418" i="14" s="1"/>
  <c r="X418" i="14" s="1"/>
  <c r="R418" i="14"/>
  <c r="AE418" i="14" s="1"/>
  <c r="AR418" i="14" s="1"/>
  <c r="K418" i="14"/>
  <c r="N418" i="14" s="1"/>
  <c r="P418" i="14" s="1"/>
  <c r="Q418" i="14" s="1"/>
  <c r="AU417" i="14"/>
  <c r="AW417" i="14" s="1"/>
  <c r="AH417" i="14"/>
  <c r="AJ417" i="14" s="1"/>
  <c r="AG417" i="14"/>
  <c r="AT417" i="14" s="1"/>
  <c r="AB417" i="14"/>
  <c r="AO417" i="14" s="1"/>
  <c r="BB417" i="14" s="1"/>
  <c r="U417" i="14"/>
  <c r="W417" i="14" s="1"/>
  <c r="X417" i="14" s="1"/>
  <c r="R417" i="14"/>
  <c r="AE417" i="14" s="1"/>
  <c r="AR417" i="14" s="1"/>
  <c r="K417" i="14"/>
  <c r="N417" i="14" s="1"/>
  <c r="P417" i="14" s="1"/>
  <c r="Q417" i="14" s="1"/>
  <c r="AU416" i="14"/>
  <c r="AW416" i="14" s="1"/>
  <c r="AH416" i="14"/>
  <c r="AJ416" i="14" s="1"/>
  <c r="AG416" i="14"/>
  <c r="AT416" i="14" s="1"/>
  <c r="AB416" i="14"/>
  <c r="AO416" i="14" s="1"/>
  <c r="BB416" i="14" s="1"/>
  <c r="U416" i="14"/>
  <c r="W416" i="14" s="1"/>
  <c r="X416" i="14" s="1"/>
  <c r="R416" i="14"/>
  <c r="AE416" i="14" s="1"/>
  <c r="AR416" i="14" s="1"/>
  <c r="K416" i="14"/>
  <c r="N416" i="14" s="1"/>
  <c r="P416" i="14" s="1"/>
  <c r="Q416" i="14" s="1"/>
  <c r="AU415" i="14"/>
  <c r="AW415" i="14" s="1"/>
  <c r="AH415" i="14"/>
  <c r="AJ415" i="14" s="1"/>
  <c r="AG415" i="14"/>
  <c r="AT415" i="14" s="1"/>
  <c r="AB415" i="14"/>
  <c r="AO415" i="14" s="1"/>
  <c r="BB415" i="14" s="1"/>
  <c r="U415" i="14"/>
  <c r="W415" i="14" s="1"/>
  <c r="X415" i="14" s="1"/>
  <c r="R415" i="14"/>
  <c r="AE415" i="14" s="1"/>
  <c r="AR415" i="14" s="1"/>
  <c r="K415" i="14"/>
  <c r="N415" i="14" s="1"/>
  <c r="P415" i="14" s="1"/>
  <c r="Q415" i="14" s="1"/>
  <c r="AU414" i="14"/>
  <c r="AW414" i="14" s="1"/>
  <c r="AH414" i="14"/>
  <c r="AJ414" i="14" s="1"/>
  <c r="AG414" i="14"/>
  <c r="AT414" i="14" s="1"/>
  <c r="AB414" i="14"/>
  <c r="AO414" i="14" s="1"/>
  <c r="BB414" i="14" s="1"/>
  <c r="U414" i="14"/>
  <c r="W414" i="14" s="1"/>
  <c r="X414" i="14" s="1"/>
  <c r="R414" i="14"/>
  <c r="AE414" i="14" s="1"/>
  <c r="AR414" i="14" s="1"/>
  <c r="K414" i="14"/>
  <c r="N414" i="14" s="1"/>
  <c r="P414" i="14" s="1"/>
  <c r="Q414" i="14" s="1"/>
  <c r="AU413" i="14"/>
  <c r="AW413" i="14" s="1"/>
  <c r="AH413" i="14"/>
  <c r="AJ413" i="14" s="1"/>
  <c r="AG413" i="14"/>
  <c r="AT413" i="14" s="1"/>
  <c r="AB413" i="14"/>
  <c r="AO413" i="14" s="1"/>
  <c r="BB413" i="14" s="1"/>
  <c r="U413" i="14"/>
  <c r="W413" i="14" s="1"/>
  <c r="X413" i="14" s="1"/>
  <c r="R413" i="14"/>
  <c r="AE413" i="14" s="1"/>
  <c r="AR413" i="14" s="1"/>
  <c r="K413" i="14"/>
  <c r="N413" i="14" s="1"/>
  <c r="P413" i="14" s="1"/>
  <c r="Q413" i="14" s="1"/>
  <c r="AU412" i="14"/>
  <c r="AW412" i="14" s="1"/>
  <c r="AH412" i="14"/>
  <c r="AJ412" i="14" s="1"/>
  <c r="AG412" i="14"/>
  <c r="AT412" i="14" s="1"/>
  <c r="AB412" i="14"/>
  <c r="AO412" i="14" s="1"/>
  <c r="BB412" i="14" s="1"/>
  <c r="U412" i="14"/>
  <c r="W412" i="14" s="1"/>
  <c r="X412" i="14" s="1"/>
  <c r="R412" i="14"/>
  <c r="AE412" i="14" s="1"/>
  <c r="AR412" i="14" s="1"/>
  <c r="K412" i="14"/>
  <c r="N412" i="14" s="1"/>
  <c r="P412" i="14" s="1"/>
  <c r="Q412" i="14" s="1"/>
  <c r="AU411" i="14"/>
  <c r="AW411" i="14" s="1"/>
  <c r="AH411" i="14"/>
  <c r="AJ411" i="14" s="1"/>
  <c r="AG411" i="14"/>
  <c r="AT411" i="14" s="1"/>
  <c r="AB411" i="14"/>
  <c r="AO411" i="14" s="1"/>
  <c r="BB411" i="14" s="1"/>
  <c r="U411" i="14"/>
  <c r="W411" i="14" s="1"/>
  <c r="X411" i="14" s="1"/>
  <c r="R411" i="14"/>
  <c r="AE411" i="14" s="1"/>
  <c r="AR411" i="14" s="1"/>
  <c r="K411" i="14"/>
  <c r="N411" i="14" s="1"/>
  <c r="P411" i="14" s="1"/>
  <c r="Q411" i="14" s="1"/>
  <c r="AU410" i="14"/>
  <c r="AW410" i="14" s="1"/>
  <c r="AH410" i="14"/>
  <c r="AJ410" i="14" s="1"/>
  <c r="AG410" i="14"/>
  <c r="AT410" i="14" s="1"/>
  <c r="AB410" i="14"/>
  <c r="AO410" i="14" s="1"/>
  <c r="BB410" i="14" s="1"/>
  <c r="U410" i="14"/>
  <c r="W410" i="14" s="1"/>
  <c r="X410" i="14" s="1"/>
  <c r="R410" i="14"/>
  <c r="AE410" i="14" s="1"/>
  <c r="AR410" i="14" s="1"/>
  <c r="K410" i="14"/>
  <c r="N410" i="14" s="1"/>
  <c r="P410" i="14" s="1"/>
  <c r="Q410" i="14" s="1"/>
  <c r="AU409" i="14"/>
  <c r="AW409" i="14" s="1"/>
  <c r="AH409" i="14"/>
  <c r="AJ409" i="14" s="1"/>
  <c r="AG409" i="14"/>
  <c r="AT409" i="14" s="1"/>
  <c r="AB409" i="14"/>
  <c r="AO409" i="14" s="1"/>
  <c r="BB409" i="14" s="1"/>
  <c r="U409" i="14"/>
  <c r="W409" i="14" s="1"/>
  <c r="X409" i="14" s="1"/>
  <c r="R409" i="14"/>
  <c r="AE409" i="14" s="1"/>
  <c r="AR409" i="14" s="1"/>
  <c r="K409" i="14"/>
  <c r="N409" i="14" s="1"/>
  <c r="P409" i="14" s="1"/>
  <c r="Q409" i="14" s="1"/>
  <c r="AU408" i="14"/>
  <c r="AW408" i="14" s="1"/>
  <c r="AH408" i="14"/>
  <c r="AJ408" i="14" s="1"/>
  <c r="AG408" i="14"/>
  <c r="AT408" i="14" s="1"/>
  <c r="AB408" i="14"/>
  <c r="AO408" i="14" s="1"/>
  <c r="BB408" i="14" s="1"/>
  <c r="U408" i="14"/>
  <c r="W408" i="14" s="1"/>
  <c r="X408" i="14" s="1"/>
  <c r="R408" i="14"/>
  <c r="AE408" i="14" s="1"/>
  <c r="AR408" i="14" s="1"/>
  <c r="K408" i="14"/>
  <c r="N408" i="14" s="1"/>
  <c r="P408" i="14" s="1"/>
  <c r="Q408" i="14" s="1"/>
  <c r="AU407" i="14"/>
  <c r="AW407" i="14" s="1"/>
  <c r="AH407" i="14"/>
  <c r="AJ407" i="14" s="1"/>
  <c r="AG407" i="14"/>
  <c r="AT407" i="14" s="1"/>
  <c r="AB407" i="14"/>
  <c r="AO407" i="14" s="1"/>
  <c r="BB407" i="14" s="1"/>
  <c r="U407" i="14"/>
  <c r="W407" i="14" s="1"/>
  <c r="X407" i="14" s="1"/>
  <c r="R407" i="14"/>
  <c r="AE407" i="14" s="1"/>
  <c r="AR407" i="14" s="1"/>
  <c r="K407" i="14"/>
  <c r="N407" i="14" s="1"/>
  <c r="P407" i="14" s="1"/>
  <c r="Q407" i="14" s="1"/>
  <c r="AU406" i="14"/>
  <c r="AW406" i="14" s="1"/>
  <c r="AH406" i="14"/>
  <c r="AJ406" i="14" s="1"/>
  <c r="AG406" i="14"/>
  <c r="AT406" i="14" s="1"/>
  <c r="AB406" i="14"/>
  <c r="AO406" i="14" s="1"/>
  <c r="BB406" i="14" s="1"/>
  <c r="U406" i="14"/>
  <c r="W406" i="14" s="1"/>
  <c r="X406" i="14" s="1"/>
  <c r="R406" i="14"/>
  <c r="AE406" i="14" s="1"/>
  <c r="AR406" i="14" s="1"/>
  <c r="K406" i="14"/>
  <c r="N406" i="14" s="1"/>
  <c r="P406" i="14" s="1"/>
  <c r="Q406" i="14" s="1"/>
  <c r="AU405" i="14"/>
  <c r="AW405" i="14" s="1"/>
  <c r="AH405" i="14"/>
  <c r="AJ405" i="14" s="1"/>
  <c r="AG405" i="14"/>
  <c r="AT405" i="14" s="1"/>
  <c r="AB405" i="14"/>
  <c r="AO405" i="14" s="1"/>
  <c r="BB405" i="14" s="1"/>
  <c r="U405" i="14"/>
  <c r="W405" i="14" s="1"/>
  <c r="X405" i="14" s="1"/>
  <c r="R405" i="14"/>
  <c r="AE405" i="14" s="1"/>
  <c r="AR405" i="14" s="1"/>
  <c r="K405" i="14"/>
  <c r="N405" i="14" s="1"/>
  <c r="P405" i="14" s="1"/>
  <c r="Q405" i="14" s="1"/>
  <c r="AU404" i="14"/>
  <c r="AW404" i="14" s="1"/>
  <c r="AH404" i="14"/>
  <c r="AJ404" i="14" s="1"/>
  <c r="AG404" i="14"/>
  <c r="AT404" i="14" s="1"/>
  <c r="AB404" i="14"/>
  <c r="AO404" i="14" s="1"/>
  <c r="BB404" i="14" s="1"/>
  <c r="U404" i="14"/>
  <c r="W404" i="14" s="1"/>
  <c r="X404" i="14" s="1"/>
  <c r="R404" i="14"/>
  <c r="AE404" i="14" s="1"/>
  <c r="AR404" i="14" s="1"/>
  <c r="K404" i="14"/>
  <c r="N404" i="14" s="1"/>
  <c r="P404" i="14" s="1"/>
  <c r="Q404" i="14" s="1"/>
  <c r="AU403" i="14"/>
  <c r="AW403" i="14" s="1"/>
  <c r="AH403" i="14"/>
  <c r="AJ403" i="14" s="1"/>
  <c r="AG403" i="14"/>
  <c r="AT403" i="14" s="1"/>
  <c r="AB403" i="14"/>
  <c r="AO403" i="14" s="1"/>
  <c r="BB403" i="14" s="1"/>
  <c r="U403" i="14"/>
  <c r="W403" i="14" s="1"/>
  <c r="X403" i="14" s="1"/>
  <c r="R403" i="14"/>
  <c r="AE403" i="14" s="1"/>
  <c r="AR403" i="14" s="1"/>
  <c r="K403" i="14"/>
  <c r="N403" i="14" s="1"/>
  <c r="P403" i="14" s="1"/>
  <c r="Q403" i="14" s="1"/>
  <c r="AU402" i="14"/>
  <c r="AW402" i="14" s="1"/>
  <c r="AH402" i="14"/>
  <c r="AJ402" i="14" s="1"/>
  <c r="AG402" i="14"/>
  <c r="AT402" i="14" s="1"/>
  <c r="AB402" i="14"/>
  <c r="AO402" i="14" s="1"/>
  <c r="BB402" i="14" s="1"/>
  <c r="U402" i="14"/>
  <c r="W402" i="14" s="1"/>
  <c r="X402" i="14" s="1"/>
  <c r="R402" i="14"/>
  <c r="AE402" i="14" s="1"/>
  <c r="AR402" i="14" s="1"/>
  <c r="K402" i="14"/>
  <c r="N402" i="14" s="1"/>
  <c r="P402" i="14" s="1"/>
  <c r="Q402" i="14" s="1"/>
  <c r="AU401" i="14"/>
  <c r="AH401" i="14"/>
  <c r="AG401" i="14"/>
  <c r="AB401" i="14"/>
  <c r="AO401" i="14" s="1"/>
  <c r="U401" i="14"/>
  <c r="R401" i="14"/>
  <c r="K401" i="14"/>
  <c r="N401" i="14" s="1"/>
  <c r="S400" i="14"/>
  <c r="AF400" i="14" s="1"/>
  <c r="AS400" i="14" s="1"/>
  <c r="R400" i="14"/>
  <c r="AE400" i="14" s="1"/>
  <c r="AR400" i="14" s="1"/>
  <c r="R398" i="14"/>
  <c r="AE398" i="14" s="1"/>
  <c r="AR398" i="14" s="1"/>
  <c r="AV395" i="14"/>
  <c r="AS395" i="14"/>
  <c r="AI395" i="14"/>
  <c r="AF395" i="14"/>
  <c r="V395" i="14"/>
  <c r="T395" i="14"/>
  <c r="S395" i="14"/>
  <c r="O395" i="14"/>
  <c r="M395" i="14"/>
  <c r="L395" i="14"/>
  <c r="J395" i="14"/>
  <c r="I395" i="14"/>
  <c r="H395" i="14"/>
  <c r="G395" i="14"/>
  <c r="F395" i="14"/>
  <c r="AU394" i="14"/>
  <c r="AW394" i="14" s="1"/>
  <c r="AH394" i="14"/>
  <c r="AJ394" i="14" s="1"/>
  <c r="AG394" i="14"/>
  <c r="AT394" i="14" s="1"/>
  <c r="AB394" i="14"/>
  <c r="AO394" i="14" s="1"/>
  <c r="BB394" i="14" s="1"/>
  <c r="U394" i="14"/>
  <c r="W394" i="14" s="1"/>
  <c r="X394" i="14" s="1"/>
  <c r="R394" i="14"/>
  <c r="AE394" i="14" s="1"/>
  <c r="AR394" i="14" s="1"/>
  <c r="K394" i="14"/>
  <c r="N394" i="14" s="1"/>
  <c r="P394" i="14" s="1"/>
  <c r="Q394" i="14" s="1"/>
  <c r="AU393" i="14"/>
  <c r="AW393" i="14" s="1"/>
  <c r="AH393" i="14"/>
  <c r="AJ393" i="14" s="1"/>
  <c r="AG393" i="14"/>
  <c r="AT393" i="14" s="1"/>
  <c r="AB393" i="14"/>
  <c r="AO393" i="14" s="1"/>
  <c r="BB393" i="14" s="1"/>
  <c r="U393" i="14"/>
  <c r="W393" i="14" s="1"/>
  <c r="X393" i="14" s="1"/>
  <c r="R393" i="14"/>
  <c r="AE393" i="14" s="1"/>
  <c r="AR393" i="14" s="1"/>
  <c r="K393" i="14"/>
  <c r="N393" i="14" s="1"/>
  <c r="P393" i="14" s="1"/>
  <c r="Q393" i="14" s="1"/>
  <c r="AU392" i="14"/>
  <c r="AW392" i="14" s="1"/>
  <c r="AH392" i="14"/>
  <c r="AJ392" i="14" s="1"/>
  <c r="AG392" i="14"/>
  <c r="AT392" i="14" s="1"/>
  <c r="AB392" i="14"/>
  <c r="AO392" i="14" s="1"/>
  <c r="BB392" i="14" s="1"/>
  <c r="U392" i="14"/>
  <c r="W392" i="14" s="1"/>
  <c r="X392" i="14" s="1"/>
  <c r="R392" i="14"/>
  <c r="AE392" i="14" s="1"/>
  <c r="AR392" i="14" s="1"/>
  <c r="K392" i="14"/>
  <c r="N392" i="14" s="1"/>
  <c r="P392" i="14" s="1"/>
  <c r="Q392" i="14" s="1"/>
  <c r="AU391" i="14"/>
  <c r="AW391" i="14" s="1"/>
  <c r="AH391" i="14"/>
  <c r="AJ391" i="14" s="1"/>
  <c r="AG391" i="14"/>
  <c r="AT391" i="14" s="1"/>
  <c r="AB391" i="14"/>
  <c r="AO391" i="14" s="1"/>
  <c r="BB391" i="14" s="1"/>
  <c r="U391" i="14"/>
  <c r="W391" i="14" s="1"/>
  <c r="X391" i="14" s="1"/>
  <c r="R391" i="14"/>
  <c r="AE391" i="14" s="1"/>
  <c r="AR391" i="14" s="1"/>
  <c r="K391" i="14"/>
  <c r="N391" i="14" s="1"/>
  <c r="P391" i="14" s="1"/>
  <c r="Q391" i="14" s="1"/>
  <c r="AU390" i="14"/>
  <c r="AW390" i="14" s="1"/>
  <c r="AH390" i="14"/>
  <c r="AJ390" i="14" s="1"/>
  <c r="AG390" i="14"/>
  <c r="AT390" i="14" s="1"/>
  <c r="AB390" i="14"/>
  <c r="AO390" i="14" s="1"/>
  <c r="BB390" i="14" s="1"/>
  <c r="U390" i="14"/>
  <c r="W390" i="14" s="1"/>
  <c r="X390" i="14" s="1"/>
  <c r="R390" i="14"/>
  <c r="AE390" i="14" s="1"/>
  <c r="AR390" i="14" s="1"/>
  <c r="K390" i="14"/>
  <c r="N390" i="14" s="1"/>
  <c r="P390" i="14" s="1"/>
  <c r="Q390" i="14" s="1"/>
  <c r="AU389" i="14"/>
  <c r="AW389" i="14" s="1"/>
  <c r="AH389" i="14"/>
  <c r="AJ389" i="14" s="1"/>
  <c r="AG389" i="14"/>
  <c r="AT389" i="14" s="1"/>
  <c r="AB389" i="14"/>
  <c r="AO389" i="14" s="1"/>
  <c r="BB389" i="14" s="1"/>
  <c r="U389" i="14"/>
  <c r="W389" i="14" s="1"/>
  <c r="X389" i="14" s="1"/>
  <c r="R389" i="14"/>
  <c r="AE389" i="14" s="1"/>
  <c r="AR389" i="14" s="1"/>
  <c r="K389" i="14"/>
  <c r="N389" i="14" s="1"/>
  <c r="P389" i="14" s="1"/>
  <c r="Q389" i="14" s="1"/>
  <c r="AU388" i="14"/>
  <c r="AW388" i="14" s="1"/>
  <c r="AH388" i="14"/>
  <c r="AJ388" i="14" s="1"/>
  <c r="AG388" i="14"/>
  <c r="AT388" i="14" s="1"/>
  <c r="AB388" i="14"/>
  <c r="AO388" i="14" s="1"/>
  <c r="BB388" i="14" s="1"/>
  <c r="U388" i="14"/>
  <c r="W388" i="14" s="1"/>
  <c r="X388" i="14" s="1"/>
  <c r="R388" i="14"/>
  <c r="AE388" i="14" s="1"/>
  <c r="AR388" i="14" s="1"/>
  <c r="K388" i="14"/>
  <c r="N388" i="14" s="1"/>
  <c r="P388" i="14" s="1"/>
  <c r="Q388" i="14" s="1"/>
  <c r="AU387" i="14"/>
  <c r="AW387" i="14" s="1"/>
  <c r="AH387" i="14"/>
  <c r="AJ387" i="14" s="1"/>
  <c r="AG387" i="14"/>
  <c r="AT387" i="14" s="1"/>
  <c r="AB387" i="14"/>
  <c r="AO387" i="14" s="1"/>
  <c r="BB387" i="14" s="1"/>
  <c r="U387" i="14"/>
  <c r="W387" i="14" s="1"/>
  <c r="X387" i="14" s="1"/>
  <c r="R387" i="14"/>
  <c r="AE387" i="14" s="1"/>
  <c r="AR387" i="14" s="1"/>
  <c r="K387" i="14"/>
  <c r="N387" i="14" s="1"/>
  <c r="P387" i="14" s="1"/>
  <c r="Q387" i="14" s="1"/>
  <c r="AU386" i="14"/>
  <c r="AW386" i="14" s="1"/>
  <c r="AH386" i="14"/>
  <c r="AJ386" i="14" s="1"/>
  <c r="AG386" i="14"/>
  <c r="AT386" i="14" s="1"/>
  <c r="AB386" i="14"/>
  <c r="AO386" i="14" s="1"/>
  <c r="BB386" i="14" s="1"/>
  <c r="U386" i="14"/>
  <c r="W386" i="14" s="1"/>
  <c r="X386" i="14" s="1"/>
  <c r="Y386" i="14" s="1"/>
  <c r="AA386" i="14" s="1"/>
  <c r="R386" i="14"/>
  <c r="AE386" i="14" s="1"/>
  <c r="AR386" i="14" s="1"/>
  <c r="K386" i="14"/>
  <c r="N386" i="14" s="1"/>
  <c r="P386" i="14" s="1"/>
  <c r="Q386" i="14" s="1"/>
  <c r="AU385" i="14"/>
  <c r="AW385" i="14" s="1"/>
  <c r="AH385" i="14"/>
  <c r="AJ385" i="14" s="1"/>
  <c r="AG385" i="14"/>
  <c r="AT385" i="14" s="1"/>
  <c r="AB385" i="14"/>
  <c r="AO385" i="14" s="1"/>
  <c r="BB385" i="14" s="1"/>
  <c r="U385" i="14"/>
  <c r="W385" i="14" s="1"/>
  <c r="X385" i="14" s="1"/>
  <c r="R385" i="14"/>
  <c r="AE385" i="14" s="1"/>
  <c r="AR385" i="14" s="1"/>
  <c r="K385" i="14"/>
  <c r="N385" i="14" s="1"/>
  <c r="P385" i="14" s="1"/>
  <c r="Q385" i="14" s="1"/>
  <c r="AU384" i="14"/>
  <c r="AW384" i="14" s="1"/>
  <c r="AH384" i="14"/>
  <c r="AJ384" i="14" s="1"/>
  <c r="AG384" i="14"/>
  <c r="AT384" i="14" s="1"/>
  <c r="AB384" i="14"/>
  <c r="AO384" i="14" s="1"/>
  <c r="BB384" i="14" s="1"/>
  <c r="U384" i="14"/>
  <c r="R384" i="14"/>
  <c r="AE384" i="14" s="1"/>
  <c r="AR384" i="14" s="1"/>
  <c r="K384" i="14"/>
  <c r="N384" i="14" s="1"/>
  <c r="P384" i="14" s="1"/>
  <c r="Q384" i="14" s="1"/>
  <c r="AU383" i="14"/>
  <c r="AH383" i="14"/>
  <c r="AJ383" i="14" s="1"/>
  <c r="AG383" i="14"/>
  <c r="AB383" i="14"/>
  <c r="W383" i="14"/>
  <c r="R383" i="14"/>
  <c r="K383" i="14"/>
  <c r="S382" i="14"/>
  <c r="AF382" i="14" s="1"/>
  <c r="AS382" i="14" s="1"/>
  <c r="R382" i="14"/>
  <c r="AE382" i="14" s="1"/>
  <c r="AR382" i="14" s="1"/>
  <c r="R380" i="14"/>
  <c r="AE380" i="14" s="1"/>
  <c r="AR380" i="14" s="1"/>
  <c r="AV377" i="14"/>
  <c r="AS377" i="14"/>
  <c r="AI377" i="14"/>
  <c r="AF377" i="14"/>
  <c r="V377" i="14"/>
  <c r="T377" i="14"/>
  <c r="S377" i="14"/>
  <c r="O377" i="14"/>
  <c r="M377" i="14"/>
  <c r="L377" i="14"/>
  <c r="J377" i="14"/>
  <c r="I377" i="14"/>
  <c r="H377" i="14"/>
  <c r="G377" i="14"/>
  <c r="F377" i="14"/>
  <c r="AU376" i="14"/>
  <c r="AW376" i="14" s="1"/>
  <c r="AH376" i="14"/>
  <c r="AJ376" i="14" s="1"/>
  <c r="AG376" i="14"/>
  <c r="AT376" i="14" s="1"/>
  <c r="AB376" i="14"/>
  <c r="AO376" i="14" s="1"/>
  <c r="BB376" i="14" s="1"/>
  <c r="U376" i="14"/>
  <c r="W376" i="14" s="1"/>
  <c r="X376" i="14" s="1"/>
  <c r="R376" i="14"/>
  <c r="AE376" i="14" s="1"/>
  <c r="AR376" i="14" s="1"/>
  <c r="K376" i="14"/>
  <c r="N376" i="14" s="1"/>
  <c r="P376" i="14" s="1"/>
  <c r="Q376" i="14" s="1"/>
  <c r="AU374" i="14"/>
  <c r="AW374" i="14" s="1"/>
  <c r="AH374" i="14"/>
  <c r="AJ374" i="14" s="1"/>
  <c r="AG374" i="14"/>
  <c r="AT374" i="14" s="1"/>
  <c r="AB374" i="14"/>
  <c r="AO374" i="14" s="1"/>
  <c r="BB374" i="14" s="1"/>
  <c r="U374" i="14"/>
  <c r="W374" i="14" s="1"/>
  <c r="X374" i="14" s="1"/>
  <c r="Y374" i="14" s="1"/>
  <c r="R374" i="14"/>
  <c r="AE374" i="14" s="1"/>
  <c r="AR374" i="14" s="1"/>
  <c r="K374" i="14"/>
  <c r="N374" i="14" s="1"/>
  <c r="P374" i="14" s="1"/>
  <c r="Q374" i="14" s="1"/>
  <c r="AU373" i="14"/>
  <c r="AW373" i="14" s="1"/>
  <c r="AH373" i="14"/>
  <c r="AJ373" i="14" s="1"/>
  <c r="AG373" i="14"/>
  <c r="AT373" i="14" s="1"/>
  <c r="AB373" i="14"/>
  <c r="AO373" i="14" s="1"/>
  <c r="BB373" i="14" s="1"/>
  <c r="U373" i="14"/>
  <c r="W373" i="14" s="1"/>
  <c r="X373" i="14" s="1"/>
  <c r="R373" i="14"/>
  <c r="AE373" i="14" s="1"/>
  <c r="AR373" i="14" s="1"/>
  <c r="K373" i="14"/>
  <c r="N373" i="14" s="1"/>
  <c r="P373" i="14" s="1"/>
  <c r="Q373" i="14" s="1"/>
  <c r="AU372" i="14"/>
  <c r="AW372" i="14" s="1"/>
  <c r="AH372" i="14"/>
  <c r="AJ372" i="14" s="1"/>
  <c r="AG372" i="14"/>
  <c r="AT372" i="14" s="1"/>
  <c r="AB372" i="14"/>
  <c r="AO372" i="14" s="1"/>
  <c r="BB372" i="14" s="1"/>
  <c r="U372" i="14"/>
  <c r="W372" i="14" s="1"/>
  <c r="X372" i="14" s="1"/>
  <c r="R372" i="14"/>
  <c r="AE372" i="14" s="1"/>
  <c r="AR372" i="14" s="1"/>
  <c r="K372" i="14"/>
  <c r="N372" i="14" s="1"/>
  <c r="P372" i="14" s="1"/>
  <c r="Q372" i="14" s="1"/>
  <c r="AU371" i="14"/>
  <c r="AW371" i="14" s="1"/>
  <c r="AH371" i="14"/>
  <c r="AJ371" i="14" s="1"/>
  <c r="AG371" i="14"/>
  <c r="AT371" i="14" s="1"/>
  <c r="AB371" i="14"/>
  <c r="AO371" i="14" s="1"/>
  <c r="BB371" i="14" s="1"/>
  <c r="U371" i="14"/>
  <c r="W371" i="14" s="1"/>
  <c r="X371" i="14" s="1"/>
  <c r="R371" i="14"/>
  <c r="AE371" i="14" s="1"/>
  <c r="AR371" i="14" s="1"/>
  <c r="K371" i="14"/>
  <c r="N371" i="14" s="1"/>
  <c r="P371" i="14" s="1"/>
  <c r="Q371" i="14" s="1"/>
  <c r="AU370" i="14"/>
  <c r="AW370" i="14" s="1"/>
  <c r="AH370" i="14"/>
  <c r="AJ370" i="14" s="1"/>
  <c r="AG370" i="14"/>
  <c r="AT370" i="14" s="1"/>
  <c r="AB370" i="14"/>
  <c r="AO370" i="14" s="1"/>
  <c r="BB370" i="14" s="1"/>
  <c r="U370" i="14"/>
  <c r="W370" i="14" s="1"/>
  <c r="X370" i="14" s="1"/>
  <c r="R370" i="14"/>
  <c r="AE370" i="14" s="1"/>
  <c r="AR370" i="14" s="1"/>
  <c r="K370" i="14"/>
  <c r="N370" i="14" s="1"/>
  <c r="P370" i="14" s="1"/>
  <c r="Q370" i="14" s="1"/>
  <c r="AU369" i="14"/>
  <c r="AW369" i="14" s="1"/>
  <c r="AH369" i="14"/>
  <c r="AJ369" i="14" s="1"/>
  <c r="AG369" i="14"/>
  <c r="AT369" i="14" s="1"/>
  <c r="AB369" i="14"/>
  <c r="AO369" i="14" s="1"/>
  <c r="BB369" i="14" s="1"/>
  <c r="U369" i="14"/>
  <c r="W369" i="14" s="1"/>
  <c r="X369" i="14" s="1"/>
  <c r="R369" i="14"/>
  <c r="AE369" i="14" s="1"/>
  <c r="AR369" i="14" s="1"/>
  <c r="K369" i="14"/>
  <c r="N369" i="14" s="1"/>
  <c r="P369" i="14" s="1"/>
  <c r="Q369" i="14" s="1"/>
  <c r="AU368" i="14"/>
  <c r="AW368" i="14" s="1"/>
  <c r="AH368" i="14"/>
  <c r="AJ368" i="14" s="1"/>
  <c r="AG368" i="14"/>
  <c r="AT368" i="14" s="1"/>
  <c r="AB368" i="14"/>
  <c r="AO368" i="14" s="1"/>
  <c r="BB368" i="14" s="1"/>
  <c r="U368" i="14"/>
  <c r="W368" i="14" s="1"/>
  <c r="X368" i="14" s="1"/>
  <c r="R368" i="14"/>
  <c r="AE368" i="14" s="1"/>
  <c r="AR368" i="14" s="1"/>
  <c r="K368" i="14"/>
  <c r="N368" i="14" s="1"/>
  <c r="P368" i="14" s="1"/>
  <c r="Q368" i="14" s="1"/>
  <c r="AU367" i="14"/>
  <c r="AW367" i="14" s="1"/>
  <c r="AH367" i="14"/>
  <c r="AJ367" i="14" s="1"/>
  <c r="AG367" i="14"/>
  <c r="AT367" i="14" s="1"/>
  <c r="AB367" i="14"/>
  <c r="AO367" i="14" s="1"/>
  <c r="BB367" i="14" s="1"/>
  <c r="U367" i="14"/>
  <c r="W367" i="14" s="1"/>
  <c r="X367" i="14" s="1"/>
  <c r="R367" i="14"/>
  <c r="AE367" i="14" s="1"/>
  <c r="AR367" i="14" s="1"/>
  <c r="K367" i="14"/>
  <c r="N367" i="14" s="1"/>
  <c r="P367" i="14" s="1"/>
  <c r="Q367" i="14" s="1"/>
  <c r="AU366" i="14"/>
  <c r="AW366" i="14" s="1"/>
  <c r="AH366" i="14"/>
  <c r="AJ366" i="14" s="1"/>
  <c r="AG366" i="14"/>
  <c r="AT366" i="14" s="1"/>
  <c r="AB366" i="14"/>
  <c r="AO366" i="14" s="1"/>
  <c r="BB366" i="14" s="1"/>
  <c r="U366" i="14"/>
  <c r="W366" i="14" s="1"/>
  <c r="X366" i="14" s="1"/>
  <c r="R366" i="14"/>
  <c r="AE366" i="14" s="1"/>
  <c r="AR366" i="14" s="1"/>
  <c r="K366" i="14"/>
  <c r="N366" i="14" s="1"/>
  <c r="P366" i="14" s="1"/>
  <c r="Q366" i="14" s="1"/>
  <c r="AU365" i="14"/>
  <c r="AW365" i="14" s="1"/>
  <c r="AH365" i="14"/>
  <c r="AJ365" i="14" s="1"/>
  <c r="AG365" i="14"/>
  <c r="AT365" i="14" s="1"/>
  <c r="AB365" i="14"/>
  <c r="AO365" i="14" s="1"/>
  <c r="BB365" i="14" s="1"/>
  <c r="U365" i="14"/>
  <c r="W365" i="14" s="1"/>
  <c r="X365" i="14" s="1"/>
  <c r="R365" i="14"/>
  <c r="AE365" i="14" s="1"/>
  <c r="AR365" i="14" s="1"/>
  <c r="K365" i="14"/>
  <c r="N365" i="14" s="1"/>
  <c r="P365" i="14" s="1"/>
  <c r="Q365" i="14" s="1"/>
  <c r="AU364" i="14"/>
  <c r="AW364" i="14" s="1"/>
  <c r="AH364" i="14"/>
  <c r="AJ364" i="14" s="1"/>
  <c r="AG364" i="14"/>
  <c r="AT364" i="14" s="1"/>
  <c r="AB364" i="14"/>
  <c r="AO364" i="14" s="1"/>
  <c r="BB364" i="14" s="1"/>
  <c r="U364" i="14"/>
  <c r="W364" i="14" s="1"/>
  <c r="X364" i="14" s="1"/>
  <c r="R364" i="14"/>
  <c r="AE364" i="14" s="1"/>
  <c r="AR364" i="14" s="1"/>
  <c r="K364" i="14"/>
  <c r="N364" i="14" s="1"/>
  <c r="P364" i="14" s="1"/>
  <c r="Q364" i="14" s="1"/>
  <c r="AU363" i="14"/>
  <c r="AW363" i="14" s="1"/>
  <c r="AH363" i="14"/>
  <c r="AJ363" i="14" s="1"/>
  <c r="AG363" i="14"/>
  <c r="AT363" i="14" s="1"/>
  <c r="AB363" i="14"/>
  <c r="AO363" i="14" s="1"/>
  <c r="BB363" i="14" s="1"/>
  <c r="U363" i="14"/>
  <c r="W363" i="14" s="1"/>
  <c r="R363" i="14"/>
  <c r="AE363" i="14" s="1"/>
  <c r="AR363" i="14" s="1"/>
  <c r="K363" i="14"/>
  <c r="N363" i="14" s="1"/>
  <c r="P363" i="14" s="1"/>
  <c r="Q363" i="14" s="1"/>
  <c r="AU362" i="14"/>
  <c r="AW362" i="14" s="1"/>
  <c r="AH362" i="14"/>
  <c r="AJ362" i="14" s="1"/>
  <c r="AG362" i="14"/>
  <c r="AT362" i="14" s="1"/>
  <c r="AB362" i="14"/>
  <c r="AO362" i="14" s="1"/>
  <c r="BB362" i="14" s="1"/>
  <c r="U362" i="14"/>
  <c r="W362" i="14" s="1"/>
  <c r="X362" i="14" s="1"/>
  <c r="R362" i="14"/>
  <c r="AE362" i="14" s="1"/>
  <c r="AR362" i="14" s="1"/>
  <c r="K362" i="14"/>
  <c r="N362" i="14" s="1"/>
  <c r="P362" i="14" s="1"/>
  <c r="Q362" i="14" s="1"/>
  <c r="AU361" i="14"/>
  <c r="AH361" i="14"/>
  <c r="AG361" i="14"/>
  <c r="AB361" i="14"/>
  <c r="U361" i="14"/>
  <c r="W361" i="14" s="1"/>
  <c r="X361" i="14" s="1"/>
  <c r="R361" i="14"/>
  <c r="K361" i="14"/>
  <c r="S360" i="14"/>
  <c r="AF360" i="14" s="1"/>
  <c r="AS360" i="14" s="1"/>
  <c r="R360" i="14"/>
  <c r="AE360" i="14" s="1"/>
  <c r="AR360" i="14" s="1"/>
  <c r="R358" i="14"/>
  <c r="AE358" i="14" s="1"/>
  <c r="AR358" i="14" s="1"/>
  <c r="AV356" i="14"/>
  <c r="AS356" i="14"/>
  <c r="AI356" i="14"/>
  <c r="AF356" i="14"/>
  <c r="V356" i="14"/>
  <c r="T356" i="14"/>
  <c r="S356" i="14"/>
  <c r="O356" i="14"/>
  <c r="M356" i="14"/>
  <c r="L356" i="14"/>
  <c r="J356" i="14"/>
  <c r="I356" i="14"/>
  <c r="H356" i="14"/>
  <c r="G356" i="14"/>
  <c r="F356" i="14"/>
  <c r="AU355" i="14"/>
  <c r="AW355" i="14" s="1"/>
  <c r="AH355" i="14"/>
  <c r="AJ355" i="14" s="1"/>
  <c r="AG355" i="14"/>
  <c r="AT355" i="14" s="1"/>
  <c r="AB355" i="14"/>
  <c r="AO355" i="14" s="1"/>
  <c r="BB355" i="14" s="1"/>
  <c r="U355" i="14"/>
  <c r="W355" i="14" s="1"/>
  <c r="X355" i="14" s="1"/>
  <c r="R355" i="14"/>
  <c r="AE355" i="14" s="1"/>
  <c r="AR355" i="14" s="1"/>
  <c r="K355" i="14"/>
  <c r="N355" i="14" s="1"/>
  <c r="P355" i="14" s="1"/>
  <c r="Q355" i="14" s="1"/>
  <c r="AU354" i="14"/>
  <c r="AW354" i="14" s="1"/>
  <c r="AH354" i="14"/>
  <c r="AJ354" i="14" s="1"/>
  <c r="AG354" i="14"/>
  <c r="AT354" i="14" s="1"/>
  <c r="AB354" i="14"/>
  <c r="AO354" i="14" s="1"/>
  <c r="BB354" i="14" s="1"/>
  <c r="U354" i="14"/>
  <c r="W354" i="14" s="1"/>
  <c r="X354" i="14" s="1"/>
  <c r="R354" i="14"/>
  <c r="AE354" i="14" s="1"/>
  <c r="AR354" i="14" s="1"/>
  <c r="K354" i="14"/>
  <c r="N354" i="14" s="1"/>
  <c r="P354" i="14" s="1"/>
  <c r="Q354" i="14" s="1"/>
  <c r="AU353" i="14"/>
  <c r="AW353" i="14" s="1"/>
  <c r="AH353" i="14"/>
  <c r="AJ353" i="14" s="1"/>
  <c r="AG353" i="14"/>
  <c r="AT353" i="14" s="1"/>
  <c r="AB353" i="14"/>
  <c r="AO353" i="14" s="1"/>
  <c r="BB353" i="14" s="1"/>
  <c r="U353" i="14"/>
  <c r="W353" i="14" s="1"/>
  <c r="X353" i="14" s="1"/>
  <c r="R353" i="14"/>
  <c r="AE353" i="14" s="1"/>
  <c r="AR353" i="14" s="1"/>
  <c r="K353" i="14"/>
  <c r="N353" i="14" s="1"/>
  <c r="P353" i="14" s="1"/>
  <c r="Q353" i="14" s="1"/>
  <c r="AU352" i="14"/>
  <c r="AW352" i="14" s="1"/>
  <c r="AH352" i="14"/>
  <c r="AJ352" i="14" s="1"/>
  <c r="AG352" i="14"/>
  <c r="AT352" i="14" s="1"/>
  <c r="AB352" i="14"/>
  <c r="AO352" i="14" s="1"/>
  <c r="BB352" i="14" s="1"/>
  <c r="U352" i="14"/>
  <c r="W352" i="14" s="1"/>
  <c r="X352" i="14" s="1"/>
  <c r="R352" i="14"/>
  <c r="AE352" i="14" s="1"/>
  <c r="AR352" i="14" s="1"/>
  <c r="K352" i="14"/>
  <c r="N352" i="14" s="1"/>
  <c r="P352" i="14" s="1"/>
  <c r="Q352" i="14" s="1"/>
  <c r="AU351" i="14"/>
  <c r="AW351" i="14" s="1"/>
  <c r="AH351" i="14"/>
  <c r="AJ351" i="14" s="1"/>
  <c r="AG351" i="14"/>
  <c r="AT351" i="14" s="1"/>
  <c r="AB351" i="14"/>
  <c r="AO351" i="14" s="1"/>
  <c r="BB351" i="14" s="1"/>
  <c r="U351" i="14"/>
  <c r="W351" i="14" s="1"/>
  <c r="X351" i="14" s="1"/>
  <c r="R351" i="14"/>
  <c r="AE351" i="14" s="1"/>
  <c r="AR351" i="14" s="1"/>
  <c r="K351" i="14"/>
  <c r="N351" i="14" s="1"/>
  <c r="P351" i="14" s="1"/>
  <c r="Q351" i="14" s="1"/>
  <c r="AU350" i="14"/>
  <c r="AW350" i="14" s="1"/>
  <c r="AH350" i="14"/>
  <c r="AJ350" i="14" s="1"/>
  <c r="AG350" i="14"/>
  <c r="AT350" i="14" s="1"/>
  <c r="AB350" i="14"/>
  <c r="AO350" i="14" s="1"/>
  <c r="BB350" i="14" s="1"/>
  <c r="U350" i="14"/>
  <c r="W350" i="14" s="1"/>
  <c r="X350" i="14" s="1"/>
  <c r="R350" i="14"/>
  <c r="AE350" i="14" s="1"/>
  <c r="AR350" i="14" s="1"/>
  <c r="K350" i="14"/>
  <c r="N350" i="14" s="1"/>
  <c r="P350" i="14" s="1"/>
  <c r="Q350" i="14" s="1"/>
  <c r="AU349" i="14"/>
  <c r="AW349" i="14" s="1"/>
  <c r="AH349" i="14"/>
  <c r="AJ349" i="14" s="1"/>
  <c r="AG349" i="14"/>
  <c r="AT349" i="14" s="1"/>
  <c r="AB349" i="14"/>
  <c r="AO349" i="14" s="1"/>
  <c r="BB349" i="14" s="1"/>
  <c r="U349" i="14"/>
  <c r="W349" i="14" s="1"/>
  <c r="X349" i="14" s="1"/>
  <c r="R349" i="14"/>
  <c r="AE349" i="14" s="1"/>
  <c r="AR349" i="14" s="1"/>
  <c r="K349" i="14"/>
  <c r="N349" i="14" s="1"/>
  <c r="P349" i="14" s="1"/>
  <c r="Q349" i="14" s="1"/>
  <c r="AU348" i="14"/>
  <c r="AW348" i="14" s="1"/>
  <c r="AH348" i="14"/>
  <c r="AJ348" i="14" s="1"/>
  <c r="AG348" i="14"/>
  <c r="AT348" i="14" s="1"/>
  <c r="AB348" i="14"/>
  <c r="AO348" i="14" s="1"/>
  <c r="BB348" i="14" s="1"/>
  <c r="U348" i="14"/>
  <c r="W348" i="14" s="1"/>
  <c r="X348" i="14" s="1"/>
  <c r="R348" i="14"/>
  <c r="AE348" i="14" s="1"/>
  <c r="AR348" i="14" s="1"/>
  <c r="K348" i="14"/>
  <c r="N348" i="14" s="1"/>
  <c r="P348" i="14" s="1"/>
  <c r="Q348" i="14" s="1"/>
  <c r="AU347" i="14"/>
  <c r="AW347" i="14" s="1"/>
  <c r="AH347" i="14"/>
  <c r="AJ347" i="14" s="1"/>
  <c r="AG347" i="14"/>
  <c r="AT347" i="14" s="1"/>
  <c r="AB347" i="14"/>
  <c r="AO347" i="14" s="1"/>
  <c r="BB347" i="14" s="1"/>
  <c r="U347" i="14"/>
  <c r="W347" i="14" s="1"/>
  <c r="X347" i="14" s="1"/>
  <c r="R347" i="14"/>
  <c r="AE347" i="14" s="1"/>
  <c r="AR347" i="14" s="1"/>
  <c r="K347" i="14"/>
  <c r="N347" i="14" s="1"/>
  <c r="P347" i="14" s="1"/>
  <c r="Q347" i="14" s="1"/>
  <c r="AU346" i="14"/>
  <c r="AW346" i="14" s="1"/>
  <c r="AH346" i="14"/>
  <c r="AJ346" i="14" s="1"/>
  <c r="AG346" i="14"/>
  <c r="AT346" i="14" s="1"/>
  <c r="AB346" i="14"/>
  <c r="AO346" i="14" s="1"/>
  <c r="BB346" i="14" s="1"/>
  <c r="U346" i="14"/>
  <c r="W346" i="14" s="1"/>
  <c r="X346" i="14" s="1"/>
  <c r="R346" i="14"/>
  <c r="AE346" i="14" s="1"/>
  <c r="AR346" i="14" s="1"/>
  <c r="K346" i="14"/>
  <c r="N346" i="14" s="1"/>
  <c r="P346" i="14" s="1"/>
  <c r="Q346" i="14" s="1"/>
  <c r="AU345" i="14"/>
  <c r="AW345" i="14" s="1"/>
  <c r="AH345" i="14"/>
  <c r="AJ345" i="14" s="1"/>
  <c r="AG345" i="14"/>
  <c r="AT345" i="14" s="1"/>
  <c r="AB345" i="14"/>
  <c r="AO345" i="14" s="1"/>
  <c r="BB345" i="14" s="1"/>
  <c r="U345" i="14"/>
  <c r="W345" i="14" s="1"/>
  <c r="X345" i="14" s="1"/>
  <c r="R345" i="14"/>
  <c r="AE345" i="14" s="1"/>
  <c r="AR345" i="14" s="1"/>
  <c r="K345" i="14"/>
  <c r="N345" i="14" s="1"/>
  <c r="P345" i="14" s="1"/>
  <c r="Q345" i="14" s="1"/>
  <c r="AU344" i="14"/>
  <c r="AW344" i="14" s="1"/>
  <c r="AH344" i="14"/>
  <c r="AG344" i="14"/>
  <c r="AB344" i="14"/>
  <c r="U344" i="14"/>
  <c r="W344" i="14" s="1"/>
  <c r="X344" i="14" s="1"/>
  <c r="R344" i="14"/>
  <c r="AE344" i="14" s="1"/>
  <c r="K344" i="14"/>
  <c r="N344" i="14" s="1"/>
  <c r="P344" i="14" s="1"/>
  <c r="S343" i="14"/>
  <c r="AF343" i="14" s="1"/>
  <c r="AS343" i="14" s="1"/>
  <c r="R343" i="14"/>
  <c r="AE343" i="14" s="1"/>
  <c r="AR343" i="14" s="1"/>
  <c r="R341" i="14"/>
  <c r="AE341" i="14" s="1"/>
  <c r="AR341" i="14" s="1"/>
  <c r="AV191" i="14"/>
  <c r="AS191" i="14"/>
  <c r="AI191" i="14"/>
  <c r="AF191" i="14"/>
  <c r="V191" i="14"/>
  <c r="T191" i="14"/>
  <c r="S191" i="14"/>
  <c r="O191" i="14"/>
  <c r="M191" i="14"/>
  <c r="L191" i="14"/>
  <c r="J191" i="14"/>
  <c r="I191" i="14"/>
  <c r="H191" i="14"/>
  <c r="G191" i="14"/>
  <c r="F191" i="14"/>
  <c r="AU190" i="14"/>
  <c r="AW190" i="14" s="1"/>
  <c r="AH190" i="14"/>
  <c r="AJ190" i="14" s="1"/>
  <c r="AG190" i="14"/>
  <c r="AT190" i="14" s="1"/>
  <c r="AB190" i="14"/>
  <c r="AO190" i="14" s="1"/>
  <c r="BB190" i="14" s="1"/>
  <c r="U190" i="14"/>
  <c r="W190" i="14" s="1"/>
  <c r="X190" i="14" s="1"/>
  <c r="R190" i="14"/>
  <c r="AE190" i="14" s="1"/>
  <c r="AR190" i="14" s="1"/>
  <c r="K190" i="14"/>
  <c r="N190" i="14" s="1"/>
  <c r="P190" i="14" s="1"/>
  <c r="Q190" i="14" s="1"/>
  <c r="AU189" i="14"/>
  <c r="AW189" i="14" s="1"/>
  <c r="AH189" i="14"/>
  <c r="AJ189" i="14" s="1"/>
  <c r="AG189" i="14"/>
  <c r="AT189" i="14" s="1"/>
  <c r="AB189" i="14"/>
  <c r="AO189" i="14" s="1"/>
  <c r="BB189" i="14" s="1"/>
  <c r="U189" i="14"/>
  <c r="W189" i="14" s="1"/>
  <c r="X189" i="14" s="1"/>
  <c r="Y189" i="14" s="1"/>
  <c r="R189" i="14"/>
  <c r="AE189" i="14" s="1"/>
  <c r="AR189" i="14" s="1"/>
  <c r="K189" i="14"/>
  <c r="N189" i="14" s="1"/>
  <c r="P189" i="14" s="1"/>
  <c r="Q189" i="14" s="1"/>
  <c r="AU188" i="14"/>
  <c r="AW188" i="14" s="1"/>
  <c r="AH188" i="14"/>
  <c r="AJ188" i="14" s="1"/>
  <c r="AG188" i="14"/>
  <c r="AT188" i="14" s="1"/>
  <c r="AB188" i="14"/>
  <c r="AO188" i="14" s="1"/>
  <c r="BB188" i="14" s="1"/>
  <c r="U188" i="14"/>
  <c r="W188" i="14" s="1"/>
  <c r="X188" i="14" s="1"/>
  <c r="R188" i="14"/>
  <c r="AE188" i="14" s="1"/>
  <c r="AR188" i="14" s="1"/>
  <c r="K188" i="14"/>
  <c r="N188" i="14" s="1"/>
  <c r="P188" i="14" s="1"/>
  <c r="Q188" i="14" s="1"/>
  <c r="AU187" i="14"/>
  <c r="AW187" i="14" s="1"/>
  <c r="AH187" i="14"/>
  <c r="AJ187" i="14" s="1"/>
  <c r="AG187" i="14"/>
  <c r="AT187" i="14" s="1"/>
  <c r="AB187" i="14"/>
  <c r="AO187" i="14" s="1"/>
  <c r="BB187" i="14" s="1"/>
  <c r="U187" i="14"/>
  <c r="W187" i="14" s="1"/>
  <c r="X187" i="14" s="1"/>
  <c r="R187" i="14"/>
  <c r="AE187" i="14" s="1"/>
  <c r="AR187" i="14" s="1"/>
  <c r="K187" i="14"/>
  <c r="N187" i="14" s="1"/>
  <c r="P187" i="14" s="1"/>
  <c r="Q187" i="14" s="1"/>
  <c r="AU186" i="14"/>
  <c r="AW186" i="14" s="1"/>
  <c r="AH186" i="14"/>
  <c r="AJ186" i="14" s="1"/>
  <c r="AG186" i="14"/>
  <c r="AT186" i="14" s="1"/>
  <c r="AB186" i="14"/>
  <c r="AO186" i="14" s="1"/>
  <c r="BB186" i="14" s="1"/>
  <c r="U186" i="14"/>
  <c r="W186" i="14" s="1"/>
  <c r="X186" i="14" s="1"/>
  <c r="R186" i="14"/>
  <c r="AE186" i="14" s="1"/>
  <c r="AR186" i="14" s="1"/>
  <c r="K186" i="14"/>
  <c r="N186" i="14" s="1"/>
  <c r="P186" i="14" s="1"/>
  <c r="Q186" i="14" s="1"/>
  <c r="AU185" i="14"/>
  <c r="AW185" i="14" s="1"/>
  <c r="AH185" i="14"/>
  <c r="AJ185" i="14" s="1"/>
  <c r="AG185" i="14"/>
  <c r="AT185" i="14" s="1"/>
  <c r="AB185" i="14"/>
  <c r="AO185" i="14" s="1"/>
  <c r="BB185" i="14" s="1"/>
  <c r="U185" i="14"/>
  <c r="W185" i="14" s="1"/>
  <c r="X185" i="14" s="1"/>
  <c r="R185" i="14"/>
  <c r="AE185" i="14" s="1"/>
  <c r="AR185" i="14" s="1"/>
  <c r="K185" i="14"/>
  <c r="N185" i="14" s="1"/>
  <c r="P185" i="14" s="1"/>
  <c r="Q185" i="14" s="1"/>
  <c r="AU184" i="14"/>
  <c r="AW184" i="14" s="1"/>
  <c r="AH184" i="14"/>
  <c r="AJ184" i="14" s="1"/>
  <c r="AG184" i="14"/>
  <c r="AT184" i="14" s="1"/>
  <c r="AB184" i="14"/>
  <c r="AO184" i="14" s="1"/>
  <c r="BB184" i="14" s="1"/>
  <c r="U184" i="14"/>
  <c r="W184" i="14" s="1"/>
  <c r="X184" i="14" s="1"/>
  <c r="Y184" i="14" s="1"/>
  <c r="AA184" i="14" s="1"/>
  <c r="R184" i="14"/>
  <c r="AE184" i="14" s="1"/>
  <c r="AR184" i="14" s="1"/>
  <c r="K184" i="14"/>
  <c r="N184" i="14" s="1"/>
  <c r="P184" i="14" s="1"/>
  <c r="Q184" i="14" s="1"/>
  <c r="AU183" i="14"/>
  <c r="AH183" i="14"/>
  <c r="AJ183" i="14" s="1"/>
  <c r="AG183" i="14"/>
  <c r="AT183" i="14" s="1"/>
  <c r="AB183" i="14"/>
  <c r="U183" i="14"/>
  <c r="W183" i="14" s="1"/>
  <c r="X183" i="14" s="1"/>
  <c r="R183" i="14"/>
  <c r="AE183" i="14" s="1"/>
  <c r="AR183" i="14" s="1"/>
  <c r="K183" i="14"/>
  <c r="N183" i="14" s="1"/>
  <c r="P183" i="14" s="1"/>
  <c r="Q183" i="14" s="1"/>
  <c r="AU182" i="14"/>
  <c r="AW182" i="14" s="1"/>
  <c r="AH182" i="14"/>
  <c r="AJ182" i="14" s="1"/>
  <c r="AG182" i="14"/>
  <c r="AT182" i="14" s="1"/>
  <c r="AB182" i="14"/>
  <c r="AO182" i="14" s="1"/>
  <c r="BB182" i="14" s="1"/>
  <c r="U182" i="14"/>
  <c r="W182" i="14" s="1"/>
  <c r="X182" i="14" s="1"/>
  <c r="R182" i="14"/>
  <c r="AE182" i="14" s="1"/>
  <c r="AR182" i="14" s="1"/>
  <c r="K182" i="14"/>
  <c r="N182" i="14" s="1"/>
  <c r="P182" i="14" s="1"/>
  <c r="Q182" i="14" s="1"/>
  <c r="AU181" i="14"/>
  <c r="AW181" i="14" s="1"/>
  <c r="AH181" i="14"/>
  <c r="AJ181" i="14" s="1"/>
  <c r="AG181" i="14"/>
  <c r="AT181" i="14" s="1"/>
  <c r="AB181" i="14"/>
  <c r="AO181" i="14" s="1"/>
  <c r="BB181" i="14" s="1"/>
  <c r="U181" i="14"/>
  <c r="W181" i="14" s="1"/>
  <c r="X181" i="14" s="1"/>
  <c r="R181" i="14"/>
  <c r="AE181" i="14" s="1"/>
  <c r="AR181" i="14" s="1"/>
  <c r="K181" i="14"/>
  <c r="N181" i="14" s="1"/>
  <c r="P181" i="14" s="1"/>
  <c r="Q181" i="14" s="1"/>
  <c r="AU180" i="14"/>
  <c r="AW180" i="14" s="1"/>
  <c r="AH180" i="14"/>
  <c r="AJ180" i="14" s="1"/>
  <c r="AG180" i="14"/>
  <c r="AT180" i="14" s="1"/>
  <c r="AB180" i="14"/>
  <c r="AO180" i="14" s="1"/>
  <c r="BB180" i="14" s="1"/>
  <c r="U180" i="14"/>
  <c r="W180" i="14" s="1"/>
  <c r="X180" i="14" s="1"/>
  <c r="R180" i="14"/>
  <c r="AE180" i="14" s="1"/>
  <c r="AR180" i="14" s="1"/>
  <c r="K180" i="14"/>
  <c r="N180" i="14" s="1"/>
  <c r="P180" i="14" s="1"/>
  <c r="Q180" i="14" s="1"/>
  <c r="AU179" i="14"/>
  <c r="AW179" i="14" s="1"/>
  <c r="AH179" i="14"/>
  <c r="AJ179" i="14" s="1"/>
  <c r="AG179" i="14"/>
  <c r="AT179" i="14" s="1"/>
  <c r="AB179" i="14"/>
  <c r="AO179" i="14" s="1"/>
  <c r="BB179" i="14" s="1"/>
  <c r="U179" i="14"/>
  <c r="W179" i="14" s="1"/>
  <c r="X179" i="14" s="1"/>
  <c r="R179" i="14"/>
  <c r="AE179" i="14" s="1"/>
  <c r="AR179" i="14" s="1"/>
  <c r="K179" i="14"/>
  <c r="N179" i="14" s="1"/>
  <c r="P179" i="14" s="1"/>
  <c r="Q179" i="14" s="1"/>
  <c r="AU178" i="14"/>
  <c r="AW178" i="14" s="1"/>
  <c r="AH178" i="14"/>
  <c r="AJ178" i="14" s="1"/>
  <c r="AG178" i="14"/>
  <c r="AT178" i="14" s="1"/>
  <c r="AB178" i="14"/>
  <c r="AO178" i="14" s="1"/>
  <c r="BB178" i="14" s="1"/>
  <c r="U178" i="14"/>
  <c r="W178" i="14" s="1"/>
  <c r="X178" i="14" s="1"/>
  <c r="R178" i="14"/>
  <c r="AE178" i="14" s="1"/>
  <c r="AR178" i="14" s="1"/>
  <c r="K178" i="14"/>
  <c r="N178" i="14" s="1"/>
  <c r="P178" i="14" s="1"/>
  <c r="Q178" i="14" s="1"/>
  <c r="AU177" i="14"/>
  <c r="AW177" i="14" s="1"/>
  <c r="AH177" i="14"/>
  <c r="AJ177" i="14" s="1"/>
  <c r="AG177" i="14"/>
  <c r="AT177" i="14" s="1"/>
  <c r="AB177" i="14"/>
  <c r="AO177" i="14" s="1"/>
  <c r="BB177" i="14" s="1"/>
  <c r="U177" i="14"/>
  <c r="W177" i="14" s="1"/>
  <c r="X177" i="14" s="1"/>
  <c r="R177" i="14"/>
  <c r="AE177" i="14" s="1"/>
  <c r="AR177" i="14" s="1"/>
  <c r="K177" i="14"/>
  <c r="N177" i="14" s="1"/>
  <c r="P177" i="14" s="1"/>
  <c r="Q177" i="14" s="1"/>
  <c r="AU176" i="14"/>
  <c r="AW176" i="14" s="1"/>
  <c r="AH176" i="14"/>
  <c r="AJ176" i="14" s="1"/>
  <c r="AG176" i="14"/>
  <c r="AT176" i="14" s="1"/>
  <c r="AB176" i="14"/>
  <c r="AO176" i="14" s="1"/>
  <c r="BB176" i="14" s="1"/>
  <c r="U176" i="14"/>
  <c r="W176" i="14" s="1"/>
  <c r="X176" i="14" s="1"/>
  <c r="R176" i="14"/>
  <c r="AE176" i="14" s="1"/>
  <c r="AR176" i="14" s="1"/>
  <c r="K176" i="14"/>
  <c r="N176" i="14" s="1"/>
  <c r="P176" i="14" s="1"/>
  <c r="Q176" i="14" s="1"/>
  <c r="AU175" i="14"/>
  <c r="AW175" i="14" s="1"/>
  <c r="AH175" i="14"/>
  <c r="AJ175" i="14" s="1"/>
  <c r="AG175" i="14"/>
  <c r="AT175" i="14" s="1"/>
  <c r="AB175" i="14"/>
  <c r="AO175" i="14" s="1"/>
  <c r="BB175" i="14" s="1"/>
  <c r="U175" i="14"/>
  <c r="W175" i="14" s="1"/>
  <c r="X175" i="14" s="1"/>
  <c r="R175" i="14"/>
  <c r="AE175" i="14" s="1"/>
  <c r="AR175" i="14" s="1"/>
  <c r="K175" i="14"/>
  <c r="N175" i="14" s="1"/>
  <c r="P175" i="14" s="1"/>
  <c r="Q175" i="14" s="1"/>
  <c r="AU174" i="14"/>
  <c r="AW174" i="14" s="1"/>
  <c r="AH174" i="14"/>
  <c r="AJ174" i="14" s="1"/>
  <c r="AG174" i="14"/>
  <c r="AT174" i="14" s="1"/>
  <c r="AB174" i="14"/>
  <c r="AO174" i="14" s="1"/>
  <c r="BB174" i="14" s="1"/>
  <c r="U174" i="14"/>
  <c r="W174" i="14" s="1"/>
  <c r="X174" i="14" s="1"/>
  <c r="R174" i="14"/>
  <c r="AE174" i="14" s="1"/>
  <c r="AR174" i="14" s="1"/>
  <c r="K174" i="14"/>
  <c r="N174" i="14" s="1"/>
  <c r="P174" i="14" s="1"/>
  <c r="Q174" i="14" s="1"/>
  <c r="AU173" i="14"/>
  <c r="AW173" i="14" s="1"/>
  <c r="AH173" i="14"/>
  <c r="AJ173" i="14" s="1"/>
  <c r="AG173" i="14"/>
  <c r="AT173" i="14" s="1"/>
  <c r="AB173" i="14"/>
  <c r="AO173" i="14" s="1"/>
  <c r="BB173" i="14" s="1"/>
  <c r="U173" i="14"/>
  <c r="W173" i="14" s="1"/>
  <c r="X173" i="14" s="1"/>
  <c r="R173" i="14"/>
  <c r="AE173" i="14" s="1"/>
  <c r="AR173" i="14" s="1"/>
  <c r="K173" i="14"/>
  <c r="N173" i="14" s="1"/>
  <c r="P173" i="14" s="1"/>
  <c r="Q173" i="14" s="1"/>
  <c r="AU172" i="14"/>
  <c r="AW172" i="14" s="1"/>
  <c r="AH172" i="14"/>
  <c r="AJ172" i="14" s="1"/>
  <c r="AG172" i="14"/>
  <c r="AT172" i="14" s="1"/>
  <c r="AB172" i="14"/>
  <c r="AO172" i="14" s="1"/>
  <c r="BB172" i="14" s="1"/>
  <c r="U172" i="14"/>
  <c r="W172" i="14" s="1"/>
  <c r="X172" i="14" s="1"/>
  <c r="R172" i="14"/>
  <c r="AE172" i="14" s="1"/>
  <c r="AR172" i="14" s="1"/>
  <c r="K172" i="14"/>
  <c r="N172" i="14" s="1"/>
  <c r="P172" i="14" s="1"/>
  <c r="Q172" i="14" s="1"/>
  <c r="AU171" i="14"/>
  <c r="AW171" i="14" s="1"/>
  <c r="AH171" i="14"/>
  <c r="AJ171" i="14" s="1"/>
  <c r="AG171" i="14"/>
  <c r="AT171" i="14" s="1"/>
  <c r="AB171" i="14"/>
  <c r="AO171" i="14" s="1"/>
  <c r="BB171" i="14" s="1"/>
  <c r="U171" i="14"/>
  <c r="W171" i="14" s="1"/>
  <c r="X171" i="14" s="1"/>
  <c r="R171" i="14"/>
  <c r="AE171" i="14" s="1"/>
  <c r="AR171" i="14" s="1"/>
  <c r="K171" i="14"/>
  <c r="N171" i="14" s="1"/>
  <c r="P171" i="14" s="1"/>
  <c r="Q171" i="14" s="1"/>
  <c r="AU170" i="14"/>
  <c r="AW170" i="14" s="1"/>
  <c r="AH170" i="14"/>
  <c r="AJ170" i="14" s="1"/>
  <c r="AG170" i="14"/>
  <c r="AT170" i="14" s="1"/>
  <c r="AB170" i="14"/>
  <c r="AO170" i="14" s="1"/>
  <c r="BB170" i="14" s="1"/>
  <c r="U170" i="14"/>
  <c r="W170" i="14" s="1"/>
  <c r="X170" i="14" s="1"/>
  <c r="R170" i="14"/>
  <c r="AE170" i="14" s="1"/>
  <c r="AR170" i="14" s="1"/>
  <c r="K170" i="14"/>
  <c r="N170" i="14" s="1"/>
  <c r="P170" i="14" s="1"/>
  <c r="Q170" i="14" s="1"/>
  <c r="AU169" i="14"/>
  <c r="AW169" i="14" s="1"/>
  <c r="AH169" i="14"/>
  <c r="AJ169" i="14" s="1"/>
  <c r="AG169" i="14"/>
  <c r="AT169" i="14" s="1"/>
  <c r="AB169" i="14"/>
  <c r="AO169" i="14" s="1"/>
  <c r="BB169" i="14" s="1"/>
  <c r="U169" i="14"/>
  <c r="W169" i="14" s="1"/>
  <c r="X169" i="14" s="1"/>
  <c r="R169" i="14"/>
  <c r="AE169" i="14" s="1"/>
  <c r="AR169" i="14" s="1"/>
  <c r="K169" i="14"/>
  <c r="N169" i="14" s="1"/>
  <c r="P169" i="14" s="1"/>
  <c r="Q169" i="14" s="1"/>
  <c r="AU168" i="14"/>
  <c r="AW168" i="14" s="1"/>
  <c r="AH168" i="14"/>
  <c r="AJ168" i="14" s="1"/>
  <c r="AG168" i="14"/>
  <c r="AT168" i="14" s="1"/>
  <c r="AB168" i="14"/>
  <c r="AO168" i="14" s="1"/>
  <c r="BB168" i="14" s="1"/>
  <c r="U168" i="14"/>
  <c r="W168" i="14" s="1"/>
  <c r="X168" i="14" s="1"/>
  <c r="R168" i="14"/>
  <c r="AE168" i="14" s="1"/>
  <c r="AR168" i="14" s="1"/>
  <c r="K168" i="14"/>
  <c r="N168" i="14" s="1"/>
  <c r="P168" i="14" s="1"/>
  <c r="Q168" i="14" s="1"/>
  <c r="AU167" i="14"/>
  <c r="AW167" i="14" s="1"/>
  <c r="AH167" i="14"/>
  <c r="AJ167" i="14" s="1"/>
  <c r="AG167" i="14"/>
  <c r="AT167" i="14" s="1"/>
  <c r="AB167" i="14"/>
  <c r="AO167" i="14" s="1"/>
  <c r="BB167" i="14" s="1"/>
  <c r="U167" i="14"/>
  <c r="W167" i="14" s="1"/>
  <c r="R167" i="14"/>
  <c r="AE167" i="14" s="1"/>
  <c r="AR167" i="14" s="1"/>
  <c r="K167" i="14"/>
  <c r="N167" i="14" s="1"/>
  <c r="S166" i="14"/>
  <c r="AF166" i="14" s="1"/>
  <c r="AS166" i="14" s="1"/>
  <c r="R166" i="14"/>
  <c r="AE166" i="14" s="1"/>
  <c r="AR166" i="14" s="1"/>
  <c r="R164" i="14"/>
  <c r="AE164" i="14" s="1"/>
  <c r="AR164" i="14" s="1"/>
  <c r="AU337" i="14"/>
  <c r="AW337" i="14" s="1"/>
  <c r="AH337" i="14"/>
  <c r="AJ337" i="14" s="1"/>
  <c r="AG337" i="14"/>
  <c r="AT337" i="14" s="1"/>
  <c r="AB337" i="14"/>
  <c r="AO337" i="14" s="1"/>
  <c r="BB337" i="14" s="1"/>
  <c r="U337" i="14"/>
  <c r="W337" i="14" s="1"/>
  <c r="X337" i="14" s="1"/>
  <c r="R337" i="14"/>
  <c r="AE337" i="14" s="1"/>
  <c r="AR337" i="14" s="1"/>
  <c r="K337" i="14"/>
  <c r="N337" i="14" s="1"/>
  <c r="P337" i="14" s="1"/>
  <c r="Q337" i="14" s="1"/>
  <c r="AU331" i="14"/>
  <c r="AH331" i="14"/>
  <c r="AG331" i="14"/>
  <c r="AB331" i="14"/>
  <c r="U331" i="14"/>
  <c r="R331" i="14"/>
  <c r="K331" i="14"/>
  <c r="AU335" i="14"/>
  <c r="AW335" i="14" s="1"/>
  <c r="AH335" i="14"/>
  <c r="AJ335" i="14" s="1"/>
  <c r="AG335" i="14"/>
  <c r="AT335" i="14" s="1"/>
  <c r="AB335" i="14"/>
  <c r="AO335" i="14" s="1"/>
  <c r="BB335" i="14" s="1"/>
  <c r="U335" i="14"/>
  <c r="W335" i="14" s="1"/>
  <c r="X335" i="14" s="1"/>
  <c r="R335" i="14"/>
  <c r="AE335" i="14" s="1"/>
  <c r="AR335" i="14" s="1"/>
  <c r="K335" i="14"/>
  <c r="N335" i="14" s="1"/>
  <c r="P335" i="14" s="1"/>
  <c r="Q335" i="14" s="1"/>
  <c r="AU334" i="14"/>
  <c r="AW334" i="14" s="1"/>
  <c r="AH334" i="14"/>
  <c r="AJ334" i="14" s="1"/>
  <c r="AG334" i="14"/>
  <c r="AT334" i="14" s="1"/>
  <c r="AB334" i="14"/>
  <c r="AO334" i="14" s="1"/>
  <c r="BB334" i="14" s="1"/>
  <c r="U334" i="14"/>
  <c r="W334" i="14" s="1"/>
  <c r="X334" i="14" s="1"/>
  <c r="R334" i="14"/>
  <c r="AE334" i="14" s="1"/>
  <c r="AR334" i="14" s="1"/>
  <c r="K334" i="14"/>
  <c r="N334" i="14" s="1"/>
  <c r="P334" i="14" s="1"/>
  <c r="Q334" i="14" s="1"/>
  <c r="AU336" i="14"/>
  <c r="AW336" i="14" s="1"/>
  <c r="AH336" i="14"/>
  <c r="AJ336" i="14" s="1"/>
  <c r="AG336" i="14"/>
  <c r="AT336" i="14" s="1"/>
  <c r="AB336" i="14"/>
  <c r="AO336" i="14" s="1"/>
  <c r="BB336" i="14" s="1"/>
  <c r="U336" i="14"/>
  <c r="W336" i="14" s="1"/>
  <c r="X336" i="14" s="1"/>
  <c r="R336" i="14"/>
  <c r="AE336" i="14" s="1"/>
  <c r="AR336" i="14" s="1"/>
  <c r="K336" i="14"/>
  <c r="N336" i="14" s="1"/>
  <c r="P336" i="14" s="1"/>
  <c r="Q336" i="14" s="1"/>
  <c r="AU332" i="14"/>
  <c r="AW332" i="14" s="1"/>
  <c r="AH332" i="14"/>
  <c r="AJ332" i="14" s="1"/>
  <c r="AG332" i="14"/>
  <c r="AT332" i="14" s="1"/>
  <c r="AB332" i="14"/>
  <c r="AO332" i="14" s="1"/>
  <c r="BB332" i="14" s="1"/>
  <c r="U332" i="14"/>
  <c r="W332" i="14" s="1"/>
  <c r="X332" i="14" s="1"/>
  <c r="R332" i="14"/>
  <c r="AE332" i="14" s="1"/>
  <c r="AR332" i="14" s="1"/>
  <c r="K332" i="14"/>
  <c r="N332" i="14" s="1"/>
  <c r="P332" i="14" s="1"/>
  <c r="Q332" i="14" s="1"/>
  <c r="AU333" i="14"/>
  <c r="AH333" i="14"/>
  <c r="AG333" i="14"/>
  <c r="AT333" i="14" s="1"/>
  <c r="AB333" i="14"/>
  <c r="AO333" i="14" s="1"/>
  <c r="U333" i="14"/>
  <c r="R333" i="14"/>
  <c r="K333" i="14"/>
  <c r="N333" i="14" s="1"/>
  <c r="S330" i="14"/>
  <c r="AF330" i="14" s="1"/>
  <c r="AS330" i="14" s="1"/>
  <c r="R330" i="14"/>
  <c r="AE330" i="14" s="1"/>
  <c r="AR330" i="14" s="1"/>
  <c r="R328" i="14"/>
  <c r="AE328" i="14" s="1"/>
  <c r="AR328" i="14" s="1"/>
  <c r="AV326" i="14"/>
  <c r="AS326" i="14"/>
  <c r="AI326" i="14"/>
  <c r="AF326" i="14"/>
  <c r="V326" i="14"/>
  <c r="T326" i="14"/>
  <c r="S326" i="14"/>
  <c r="O326" i="14"/>
  <c r="M326" i="14"/>
  <c r="L326" i="14"/>
  <c r="J326" i="14"/>
  <c r="I326" i="14"/>
  <c r="H326" i="14"/>
  <c r="G326" i="14"/>
  <c r="F326" i="14"/>
  <c r="AU325" i="14"/>
  <c r="AW325" i="14" s="1"/>
  <c r="AH325" i="14"/>
  <c r="AJ325" i="14" s="1"/>
  <c r="AG325" i="14"/>
  <c r="AT325" i="14" s="1"/>
  <c r="AB325" i="14"/>
  <c r="AO325" i="14" s="1"/>
  <c r="BB325" i="14" s="1"/>
  <c r="U325" i="14"/>
  <c r="W325" i="14" s="1"/>
  <c r="X325" i="14" s="1"/>
  <c r="R325" i="14"/>
  <c r="AE325" i="14" s="1"/>
  <c r="AR325" i="14" s="1"/>
  <c r="K325" i="14"/>
  <c r="N325" i="14" s="1"/>
  <c r="P325" i="14" s="1"/>
  <c r="Q325" i="14" s="1"/>
  <c r="AU323" i="14"/>
  <c r="AW323" i="14" s="1"/>
  <c r="AH323" i="14"/>
  <c r="AJ323" i="14" s="1"/>
  <c r="AG323" i="14"/>
  <c r="AT323" i="14" s="1"/>
  <c r="AB323" i="14"/>
  <c r="AO323" i="14" s="1"/>
  <c r="BB323" i="14" s="1"/>
  <c r="U323" i="14"/>
  <c r="W323" i="14" s="1"/>
  <c r="X323" i="14" s="1"/>
  <c r="R323" i="14"/>
  <c r="AE323" i="14" s="1"/>
  <c r="AR323" i="14" s="1"/>
  <c r="K323" i="14"/>
  <c r="N323" i="14" s="1"/>
  <c r="P323" i="14" s="1"/>
  <c r="Q323" i="14" s="1"/>
  <c r="AU322" i="14"/>
  <c r="AW322" i="14" s="1"/>
  <c r="AH322" i="14"/>
  <c r="AJ322" i="14" s="1"/>
  <c r="AG322" i="14"/>
  <c r="AT322" i="14" s="1"/>
  <c r="AB322" i="14"/>
  <c r="AO322" i="14" s="1"/>
  <c r="BB322" i="14" s="1"/>
  <c r="U322" i="14"/>
  <c r="W322" i="14" s="1"/>
  <c r="X322" i="14" s="1"/>
  <c r="R322" i="14"/>
  <c r="AE322" i="14" s="1"/>
  <c r="AR322" i="14" s="1"/>
  <c r="K322" i="14"/>
  <c r="N322" i="14" s="1"/>
  <c r="P322" i="14" s="1"/>
  <c r="Q322" i="14" s="1"/>
  <c r="AU321" i="14"/>
  <c r="AW321" i="14" s="1"/>
  <c r="AH321" i="14"/>
  <c r="AJ321" i="14" s="1"/>
  <c r="AG321" i="14"/>
  <c r="AT321" i="14" s="1"/>
  <c r="AB321" i="14"/>
  <c r="AO321" i="14" s="1"/>
  <c r="BB321" i="14" s="1"/>
  <c r="U321" i="14"/>
  <c r="W321" i="14" s="1"/>
  <c r="X321" i="14" s="1"/>
  <c r="R321" i="14"/>
  <c r="AE321" i="14" s="1"/>
  <c r="AR321" i="14" s="1"/>
  <c r="K321" i="14"/>
  <c r="N321" i="14" s="1"/>
  <c r="P321" i="14" s="1"/>
  <c r="Q321" i="14" s="1"/>
  <c r="AU320" i="14"/>
  <c r="AW320" i="14" s="1"/>
  <c r="AH320" i="14"/>
  <c r="AJ320" i="14" s="1"/>
  <c r="AG320" i="14"/>
  <c r="AT320" i="14" s="1"/>
  <c r="AB320" i="14"/>
  <c r="AO320" i="14" s="1"/>
  <c r="BB320" i="14" s="1"/>
  <c r="U320" i="14"/>
  <c r="W320" i="14" s="1"/>
  <c r="X320" i="14" s="1"/>
  <c r="R320" i="14"/>
  <c r="AE320" i="14" s="1"/>
  <c r="AR320" i="14" s="1"/>
  <c r="K320" i="14"/>
  <c r="N320" i="14" s="1"/>
  <c r="P320" i="14" s="1"/>
  <c r="Q320" i="14" s="1"/>
  <c r="AU319" i="14"/>
  <c r="AW319" i="14" s="1"/>
  <c r="AH319" i="14"/>
  <c r="AJ319" i="14" s="1"/>
  <c r="AG319" i="14"/>
  <c r="AT319" i="14" s="1"/>
  <c r="AB319" i="14"/>
  <c r="AO319" i="14" s="1"/>
  <c r="BB319" i="14" s="1"/>
  <c r="U319" i="14"/>
  <c r="W319" i="14" s="1"/>
  <c r="X319" i="14" s="1"/>
  <c r="Y319" i="14" s="1"/>
  <c r="R319" i="14"/>
  <c r="AE319" i="14" s="1"/>
  <c r="AR319" i="14" s="1"/>
  <c r="K319" i="14"/>
  <c r="N319" i="14" s="1"/>
  <c r="P319" i="14" s="1"/>
  <c r="Q319" i="14" s="1"/>
  <c r="AU318" i="14"/>
  <c r="AW318" i="14" s="1"/>
  <c r="AH318" i="14"/>
  <c r="AJ318" i="14" s="1"/>
  <c r="AG318" i="14"/>
  <c r="AT318" i="14" s="1"/>
  <c r="AB318" i="14"/>
  <c r="AO318" i="14" s="1"/>
  <c r="BB318" i="14" s="1"/>
  <c r="U318" i="14"/>
  <c r="W318" i="14" s="1"/>
  <c r="X318" i="14" s="1"/>
  <c r="Y318" i="14" s="1"/>
  <c r="R318" i="14"/>
  <c r="AE318" i="14" s="1"/>
  <c r="AR318" i="14" s="1"/>
  <c r="K318" i="14"/>
  <c r="N318" i="14" s="1"/>
  <c r="P318" i="14" s="1"/>
  <c r="Q318" i="14" s="1"/>
  <c r="AU317" i="14"/>
  <c r="AW317" i="14" s="1"/>
  <c r="AH317" i="14"/>
  <c r="AJ317" i="14" s="1"/>
  <c r="AG317" i="14"/>
  <c r="AT317" i="14" s="1"/>
  <c r="AB317" i="14"/>
  <c r="AO317" i="14" s="1"/>
  <c r="BB317" i="14" s="1"/>
  <c r="U317" i="14"/>
  <c r="W317" i="14" s="1"/>
  <c r="X317" i="14" s="1"/>
  <c r="R317" i="14"/>
  <c r="AE317" i="14" s="1"/>
  <c r="AR317" i="14" s="1"/>
  <c r="K317" i="14"/>
  <c r="N317" i="14" s="1"/>
  <c r="P317" i="14" s="1"/>
  <c r="Q317" i="14" s="1"/>
  <c r="AU316" i="14"/>
  <c r="AW316" i="14" s="1"/>
  <c r="AH316" i="14"/>
  <c r="AJ316" i="14" s="1"/>
  <c r="AG316" i="14"/>
  <c r="AT316" i="14" s="1"/>
  <c r="AB316" i="14"/>
  <c r="AO316" i="14" s="1"/>
  <c r="BB316" i="14" s="1"/>
  <c r="U316" i="14"/>
  <c r="W316" i="14" s="1"/>
  <c r="X316" i="14" s="1"/>
  <c r="R316" i="14"/>
  <c r="AE316" i="14" s="1"/>
  <c r="AR316" i="14" s="1"/>
  <c r="K316" i="14"/>
  <c r="N316" i="14" s="1"/>
  <c r="P316" i="14" s="1"/>
  <c r="Q316" i="14" s="1"/>
  <c r="AU315" i="14"/>
  <c r="AH315" i="14"/>
  <c r="AG315" i="14"/>
  <c r="AT315" i="14" s="1"/>
  <c r="AB315" i="14"/>
  <c r="U315" i="14"/>
  <c r="R315" i="14"/>
  <c r="AE315" i="14" s="1"/>
  <c r="K315" i="14"/>
  <c r="S314" i="14"/>
  <c r="AF314" i="14" s="1"/>
  <c r="AS314" i="14" s="1"/>
  <c r="R314" i="14"/>
  <c r="AE314" i="14" s="1"/>
  <c r="AR314" i="14" s="1"/>
  <c r="R312" i="14"/>
  <c r="AE312" i="14" s="1"/>
  <c r="AR312" i="14" s="1"/>
  <c r="AV310" i="14"/>
  <c r="AS310" i="14"/>
  <c r="AI310" i="14"/>
  <c r="AF310" i="14"/>
  <c r="V310" i="14"/>
  <c r="T310" i="14"/>
  <c r="S310" i="14"/>
  <c r="O310" i="14"/>
  <c r="M310" i="14"/>
  <c r="L310" i="14"/>
  <c r="J310" i="14"/>
  <c r="I310" i="14"/>
  <c r="H310" i="14"/>
  <c r="G310" i="14"/>
  <c r="F310" i="14"/>
  <c r="AU308" i="14"/>
  <c r="AW308" i="14" s="1"/>
  <c r="AH308" i="14"/>
  <c r="AJ308" i="14" s="1"/>
  <c r="AG308" i="14"/>
  <c r="AT308" i="14" s="1"/>
  <c r="AB308" i="14"/>
  <c r="AO308" i="14" s="1"/>
  <c r="BB308" i="14" s="1"/>
  <c r="U308" i="14"/>
  <c r="W308" i="14" s="1"/>
  <c r="X308" i="14" s="1"/>
  <c r="R308" i="14"/>
  <c r="AE308" i="14" s="1"/>
  <c r="AR308" i="14" s="1"/>
  <c r="K308" i="14"/>
  <c r="N308" i="14" s="1"/>
  <c r="P308" i="14" s="1"/>
  <c r="Q308" i="14" s="1"/>
  <c r="AU307" i="14"/>
  <c r="AW307" i="14" s="1"/>
  <c r="AH307" i="14"/>
  <c r="AJ307" i="14" s="1"/>
  <c r="AG307" i="14"/>
  <c r="AT307" i="14" s="1"/>
  <c r="AB307" i="14"/>
  <c r="AO307" i="14" s="1"/>
  <c r="BB307" i="14" s="1"/>
  <c r="U307" i="14"/>
  <c r="W307" i="14" s="1"/>
  <c r="X307" i="14" s="1"/>
  <c r="R307" i="14"/>
  <c r="AE307" i="14" s="1"/>
  <c r="AR307" i="14" s="1"/>
  <c r="K307" i="14"/>
  <c r="N307" i="14" s="1"/>
  <c r="P307" i="14" s="1"/>
  <c r="Q307" i="14" s="1"/>
  <c r="AU306" i="14"/>
  <c r="AW306" i="14" s="1"/>
  <c r="AH306" i="14"/>
  <c r="AJ306" i="14" s="1"/>
  <c r="AG306" i="14"/>
  <c r="AT306" i="14" s="1"/>
  <c r="AB306" i="14"/>
  <c r="AO306" i="14" s="1"/>
  <c r="BB306" i="14" s="1"/>
  <c r="U306" i="14"/>
  <c r="W306" i="14" s="1"/>
  <c r="X306" i="14" s="1"/>
  <c r="R306" i="14"/>
  <c r="AE306" i="14" s="1"/>
  <c r="AR306" i="14" s="1"/>
  <c r="K306" i="14"/>
  <c r="N306" i="14" s="1"/>
  <c r="P306" i="14" s="1"/>
  <c r="Q306" i="14" s="1"/>
  <c r="AU305" i="14"/>
  <c r="AW305" i="14" s="1"/>
  <c r="AH305" i="14"/>
  <c r="AJ305" i="14" s="1"/>
  <c r="AG305" i="14"/>
  <c r="AT305" i="14" s="1"/>
  <c r="AB305" i="14"/>
  <c r="AO305" i="14" s="1"/>
  <c r="BB305" i="14" s="1"/>
  <c r="U305" i="14"/>
  <c r="W305" i="14" s="1"/>
  <c r="X305" i="14" s="1"/>
  <c r="R305" i="14"/>
  <c r="AE305" i="14" s="1"/>
  <c r="AR305" i="14" s="1"/>
  <c r="K305" i="14"/>
  <c r="N305" i="14" s="1"/>
  <c r="P305" i="14" s="1"/>
  <c r="Q305" i="14" s="1"/>
  <c r="AU304" i="14"/>
  <c r="AW304" i="14" s="1"/>
  <c r="AH304" i="14"/>
  <c r="AJ304" i="14" s="1"/>
  <c r="AG304" i="14"/>
  <c r="AT304" i="14" s="1"/>
  <c r="AB304" i="14"/>
  <c r="AO304" i="14" s="1"/>
  <c r="BB304" i="14" s="1"/>
  <c r="U304" i="14"/>
  <c r="W304" i="14" s="1"/>
  <c r="X304" i="14" s="1"/>
  <c r="R304" i="14"/>
  <c r="AE304" i="14" s="1"/>
  <c r="AR304" i="14" s="1"/>
  <c r="K304" i="14"/>
  <c r="N304" i="14" s="1"/>
  <c r="P304" i="14" s="1"/>
  <c r="Q304" i="14" s="1"/>
  <c r="AU303" i="14"/>
  <c r="AW303" i="14" s="1"/>
  <c r="AH303" i="14"/>
  <c r="AJ303" i="14" s="1"/>
  <c r="AG303" i="14"/>
  <c r="AT303" i="14" s="1"/>
  <c r="AB303" i="14"/>
  <c r="AO303" i="14" s="1"/>
  <c r="BB303" i="14" s="1"/>
  <c r="U303" i="14"/>
  <c r="W303" i="14" s="1"/>
  <c r="X303" i="14" s="1"/>
  <c r="R303" i="14"/>
  <c r="AE303" i="14" s="1"/>
  <c r="AR303" i="14" s="1"/>
  <c r="K303" i="14"/>
  <c r="N303" i="14" s="1"/>
  <c r="P303" i="14" s="1"/>
  <c r="Q303" i="14" s="1"/>
  <c r="AU302" i="14"/>
  <c r="AW302" i="14" s="1"/>
  <c r="AH302" i="14"/>
  <c r="AJ302" i="14" s="1"/>
  <c r="AG302" i="14"/>
  <c r="AT302" i="14" s="1"/>
  <c r="AB302" i="14"/>
  <c r="AO302" i="14" s="1"/>
  <c r="BB302" i="14" s="1"/>
  <c r="U302" i="14"/>
  <c r="W302" i="14" s="1"/>
  <c r="X302" i="14" s="1"/>
  <c r="R302" i="14"/>
  <c r="AE302" i="14" s="1"/>
  <c r="AR302" i="14" s="1"/>
  <c r="K302" i="14"/>
  <c r="N302" i="14" s="1"/>
  <c r="P302" i="14" s="1"/>
  <c r="Q302" i="14" s="1"/>
  <c r="AU301" i="14"/>
  <c r="AW301" i="14" s="1"/>
  <c r="AH301" i="14"/>
  <c r="AJ301" i="14" s="1"/>
  <c r="AG301" i="14"/>
  <c r="AT301" i="14" s="1"/>
  <c r="AB301" i="14"/>
  <c r="AO301" i="14" s="1"/>
  <c r="BB301" i="14" s="1"/>
  <c r="U301" i="14"/>
  <c r="W301" i="14" s="1"/>
  <c r="X301" i="14" s="1"/>
  <c r="R301" i="14"/>
  <c r="AE301" i="14" s="1"/>
  <c r="AR301" i="14" s="1"/>
  <c r="K301" i="14"/>
  <c r="N301" i="14" s="1"/>
  <c r="P301" i="14" s="1"/>
  <c r="Q301" i="14" s="1"/>
  <c r="AU300" i="14"/>
  <c r="AW300" i="14" s="1"/>
  <c r="AH300" i="14"/>
  <c r="AJ300" i="14" s="1"/>
  <c r="AG300" i="14"/>
  <c r="AT300" i="14" s="1"/>
  <c r="AB300" i="14"/>
  <c r="AO300" i="14" s="1"/>
  <c r="BB300" i="14" s="1"/>
  <c r="U300" i="14"/>
  <c r="W300" i="14" s="1"/>
  <c r="X300" i="14" s="1"/>
  <c r="R300" i="14"/>
  <c r="AE300" i="14" s="1"/>
  <c r="AR300" i="14" s="1"/>
  <c r="K300" i="14"/>
  <c r="N300" i="14" s="1"/>
  <c r="P300" i="14" s="1"/>
  <c r="Q300" i="14" s="1"/>
  <c r="AU299" i="14"/>
  <c r="AW299" i="14" s="1"/>
  <c r="AH299" i="14"/>
  <c r="AJ299" i="14" s="1"/>
  <c r="AG299" i="14"/>
  <c r="AT299" i="14" s="1"/>
  <c r="AB299" i="14"/>
  <c r="AO299" i="14" s="1"/>
  <c r="BB299" i="14" s="1"/>
  <c r="U299" i="14"/>
  <c r="W299" i="14" s="1"/>
  <c r="X299" i="14" s="1"/>
  <c r="R299" i="14"/>
  <c r="AE299" i="14" s="1"/>
  <c r="AR299" i="14" s="1"/>
  <c r="K299" i="14"/>
  <c r="N299" i="14" s="1"/>
  <c r="P299" i="14" s="1"/>
  <c r="Q299" i="14" s="1"/>
  <c r="AU298" i="14"/>
  <c r="AW298" i="14" s="1"/>
  <c r="AH298" i="14"/>
  <c r="AJ298" i="14" s="1"/>
  <c r="AG298" i="14"/>
  <c r="AT298" i="14" s="1"/>
  <c r="AB298" i="14"/>
  <c r="AO298" i="14" s="1"/>
  <c r="BB298" i="14" s="1"/>
  <c r="U298" i="14"/>
  <c r="W298" i="14" s="1"/>
  <c r="X298" i="14" s="1"/>
  <c r="R298" i="14"/>
  <c r="AE298" i="14" s="1"/>
  <c r="AR298" i="14" s="1"/>
  <c r="K298" i="14"/>
  <c r="N298" i="14" s="1"/>
  <c r="P298" i="14" s="1"/>
  <c r="Q298" i="14" s="1"/>
  <c r="AU297" i="14"/>
  <c r="AW297" i="14" s="1"/>
  <c r="AH297" i="14"/>
  <c r="AJ297" i="14" s="1"/>
  <c r="AG297" i="14"/>
  <c r="AT297" i="14" s="1"/>
  <c r="AB297" i="14"/>
  <c r="AO297" i="14" s="1"/>
  <c r="BB297" i="14" s="1"/>
  <c r="U297" i="14"/>
  <c r="W297" i="14" s="1"/>
  <c r="X297" i="14" s="1"/>
  <c r="R297" i="14"/>
  <c r="AE297" i="14" s="1"/>
  <c r="AR297" i="14" s="1"/>
  <c r="K297" i="14"/>
  <c r="N297" i="14" s="1"/>
  <c r="P297" i="14" s="1"/>
  <c r="Q297" i="14" s="1"/>
  <c r="AU296" i="14"/>
  <c r="AH296" i="14"/>
  <c r="AJ296" i="14" s="1"/>
  <c r="AG296" i="14"/>
  <c r="AT296" i="14" s="1"/>
  <c r="AB296" i="14"/>
  <c r="AO296" i="14" s="1"/>
  <c r="U296" i="14"/>
  <c r="W296" i="14" s="1"/>
  <c r="R296" i="14"/>
  <c r="K296" i="14"/>
  <c r="S295" i="14"/>
  <c r="AF295" i="14" s="1"/>
  <c r="AS295" i="14" s="1"/>
  <c r="R295" i="14"/>
  <c r="AE295" i="14" s="1"/>
  <c r="AR295" i="14" s="1"/>
  <c r="R293" i="14"/>
  <c r="AE293" i="14" s="1"/>
  <c r="AR293" i="14" s="1"/>
  <c r="AV291" i="14"/>
  <c r="AS291" i="14"/>
  <c r="AI291" i="14"/>
  <c r="AF291" i="14"/>
  <c r="V291" i="14"/>
  <c r="T291" i="14"/>
  <c r="S291" i="14"/>
  <c r="O291" i="14"/>
  <c r="M291" i="14"/>
  <c r="L291" i="14"/>
  <c r="J291" i="14"/>
  <c r="I291" i="14"/>
  <c r="H291" i="14"/>
  <c r="G291" i="14"/>
  <c r="F291" i="14"/>
  <c r="AU287" i="14"/>
  <c r="AW287" i="14" s="1"/>
  <c r="AH287" i="14"/>
  <c r="AJ287" i="14" s="1"/>
  <c r="AG287" i="14"/>
  <c r="AT287" i="14" s="1"/>
  <c r="AB287" i="14"/>
  <c r="AO287" i="14" s="1"/>
  <c r="BB287" i="14" s="1"/>
  <c r="U287" i="14"/>
  <c r="W287" i="14" s="1"/>
  <c r="X287" i="14" s="1"/>
  <c r="R287" i="14"/>
  <c r="AE287" i="14" s="1"/>
  <c r="AR287" i="14" s="1"/>
  <c r="K287" i="14"/>
  <c r="N287" i="14" s="1"/>
  <c r="P287" i="14" s="1"/>
  <c r="Q287" i="14" s="1"/>
  <c r="AU286" i="14"/>
  <c r="AW286" i="14" s="1"/>
  <c r="AH286" i="14"/>
  <c r="AJ286" i="14" s="1"/>
  <c r="AG286" i="14"/>
  <c r="AT286" i="14" s="1"/>
  <c r="AB286" i="14"/>
  <c r="AO286" i="14" s="1"/>
  <c r="BB286" i="14" s="1"/>
  <c r="U286" i="14"/>
  <c r="W286" i="14" s="1"/>
  <c r="X286" i="14" s="1"/>
  <c r="R286" i="14"/>
  <c r="AE286" i="14" s="1"/>
  <c r="AR286" i="14" s="1"/>
  <c r="K286" i="14"/>
  <c r="N286" i="14" s="1"/>
  <c r="P286" i="14" s="1"/>
  <c r="Q286" i="14" s="1"/>
  <c r="AU285" i="14"/>
  <c r="AW285" i="14" s="1"/>
  <c r="AH285" i="14"/>
  <c r="AJ285" i="14" s="1"/>
  <c r="AG285" i="14"/>
  <c r="AT285" i="14" s="1"/>
  <c r="AB285" i="14"/>
  <c r="AO285" i="14" s="1"/>
  <c r="BB285" i="14" s="1"/>
  <c r="U285" i="14"/>
  <c r="W285" i="14" s="1"/>
  <c r="X285" i="14" s="1"/>
  <c r="R285" i="14"/>
  <c r="AE285" i="14" s="1"/>
  <c r="AR285" i="14" s="1"/>
  <c r="K285" i="14"/>
  <c r="N285" i="14" s="1"/>
  <c r="P285" i="14" s="1"/>
  <c r="Q285" i="14" s="1"/>
  <c r="AU284" i="14"/>
  <c r="AW284" i="14" s="1"/>
  <c r="AH284" i="14"/>
  <c r="AJ284" i="14" s="1"/>
  <c r="AG284" i="14"/>
  <c r="AT284" i="14" s="1"/>
  <c r="AB284" i="14"/>
  <c r="AO284" i="14" s="1"/>
  <c r="BB284" i="14" s="1"/>
  <c r="U284" i="14"/>
  <c r="W284" i="14" s="1"/>
  <c r="X284" i="14" s="1"/>
  <c r="R284" i="14"/>
  <c r="AE284" i="14" s="1"/>
  <c r="AR284" i="14" s="1"/>
  <c r="K284" i="14"/>
  <c r="N284" i="14" s="1"/>
  <c r="P284" i="14" s="1"/>
  <c r="Q284" i="14" s="1"/>
  <c r="AU283" i="14"/>
  <c r="AW283" i="14" s="1"/>
  <c r="AH283" i="14"/>
  <c r="AJ283" i="14" s="1"/>
  <c r="AG283" i="14"/>
  <c r="AT283" i="14" s="1"/>
  <c r="AB283" i="14"/>
  <c r="AO283" i="14" s="1"/>
  <c r="BB283" i="14" s="1"/>
  <c r="U283" i="14"/>
  <c r="W283" i="14" s="1"/>
  <c r="X283" i="14" s="1"/>
  <c r="R283" i="14"/>
  <c r="AE283" i="14" s="1"/>
  <c r="AR283" i="14" s="1"/>
  <c r="K283" i="14"/>
  <c r="N283" i="14" s="1"/>
  <c r="P283" i="14" s="1"/>
  <c r="Q283" i="14" s="1"/>
  <c r="AU282" i="14"/>
  <c r="AW282" i="14" s="1"/>
  <c r="AH282" i="14"/>
  <c r="AJ282" i="14" s="1"/>
  <c r="AG282" i="14"/>
  <c r="AT282" i="14" s="1"/>
  <c r="AB282" i="14"/>
  <c r="AO282" i="14" s="1"/>
  <c r="BB282" i="14" s="1"/>
  <c r="U282" i="14"/>
  <c r="W282" i="14" s="1"/>
  <c r="X282" i="14" s="1"/>
  <c r="R282" i="14"/>
  <c r="AE282" i="14" s="1"/>
  <c r="AR282" i="14" s="1"/>
  <c r="K282" i="14"/>
  <c r="N282" i="14" s="1"/>
  <c r="P282" i="14" s="1"/>
  <c r="Q282" i="14" s="1"/>
  <c r="AU281" i="14"/>
  <c r="AW281" i="14" s="1"/>
  <c r="AH281" i="14"/>
  <c r="AJ281" i="14" s="1"/>
  <c r="AG281" i="14"/>
  <c r="AT281" i="14" s="1"/>
  <c r="AB281" i="14"/>
  <c r="AO281" i="14" s="1"/>
  <c r="BB281" i="14" s="1"/>
  <c r="U281" i="14"/>
  <c r="W281" i="14" s="1"/>
  <c r="X281" i="14" s="1"/>
  <c r="R281" i="14"/>
  <c r="AE281" i="14" s="1"/>
  <c r="AR281" i="14" s="1"/>
  <c r="K281" i="14"/>
  <c r="N281" i="14" s="1"/>
  <c r="P281" i="14" s="1"/>
  <c r="Q281" i="14" s="1"/>
  <c r="AU280" i="14"/>
  <c r="AW280" i="14" s="1"/>
  <c r="AH280" i="14"/>
  <c r="AJ280" i="14" s="1"/>
  <c r="AG280" i="14"/>
  <c r="AT280" i="14" s="1"/>
  <c r="AB280" i="14"/>
  <c r="AO280" i="14" s="1"/>
  <c r="BB280" i="14" s="1"/>
  <c r="U280" i="14"/>
  <c r="W280" i="14" s="1"/>
  <c r="X280" i="14" s="1"/>
  <c r="R280" i="14"/>
  <c r="AE280" i="14" s="1"/>
  <c r="AR280" i="14" s="1"/>
  <c r="K280" i="14"/>
  <c r="N280" i="14" s="1"/>
  <c r="P280" i="14" s="1"/>
  <c r="Q280" i="14" s="1"/>
  <c r="AU279" i="14"/>
  <c r="AW279" i="14" s="1"/>
  <c r="AH279" i="14"/>
  <c r="AJ279" i="14" s="1"/>
  <c r="AG279" i="14"/>
  <c r="AT279" i="14" s="1"/>
  <c r="AB279" i="14"/>
  <c r="AO279" i="14" s="1"/>
  <c r="BB279" i="14" s="1"/>
  <c r="U279" i="14"/>
  <c r="W279" i="14" s="1"/>
  <c r="X279" i="14" s="1"/>
  <c r="R279" i="14"/>
  <c r="AE279" i="14" s="1"/>
  <c r="AR279" i="14" s="1"/>
  <c r="K279" i="14"/>
  <c r="N279" i="14" s="1"/>
  <c r="P279" i="14" s="1"/>
  <c r="Q279" i="14" s="1"/>
  <c r="AU278" i="14"/>
  <c r="AW278" i="14" s="1"/>
  <c r="AH278" i="14"/>
  <c r="AG278" i="14"/>
  <c r="AT278" i="14" s="1"/>
  <c r="AB278" i="14"/>
  <c r="AO278" i="14" s="1"/>
  <c r="U278" i="14"/>
  <c r="R278" i="14"/>
  <c r="AE278" i="14" s="1"/>
  <c r="K278" i="14"/>
  <c r="S277" i="14"/>
  <c r="AF277" i="14" s="1"/>
  <c r="AS277" i="14" s="1"/>
  <c r="R277" i="14"/>
  <c r="AE277" i="14" s="1"/>
  <c r="AR277" i="14" s="1"/>
  <c r="R275" i="14"/>
  <c r="AE275" i="14" s="1"/>
  <c r="AR275" i="14" s="1"/>
  <c r="AV273" i="14"/>
  <c r="AS273" i="14"/>
  <c r="AI273" i="14"/>
  <c r="AF273" i="14"/>
  <c r="V273" i="14"/>
  <c r="T273" i="14"/>
  <c r="S273" i="14"/>
  <c r="O273" i="14"/>
  <c r="M273" i="14"/>
  <c r="L273" i="14"/>
  <c r="J273" i="14"/>
  <c r="I273" i="14"/>
  <c r="H273" i="14"/>
  <c r="G273" i="14"/>
  <c r="F273" i="14"/>
  <c r="AU270" i="14"/>
  <c r="AW270" i="14" s="1"/>
  <c r="AH270" i="14"/>
  <c r="AJ270" i="14" s="1"/>
  <c r="AG270" i="14"/>
  <c r="AT270" i="14" s="1"/>
  <c r="AB270" i="14"/>
  <c r="AO270" i="14" s="1"/>
  <c r="BB270" i="14" s="1"/>
  <c r="U270" i="14"/>
  <c r="W270" i="14" s="1"/>
  <c r="X270" i="14" s="1"/>
  <c r="R270" i="14"/>
  <c r="AE270" i="14" s="1"/>
  <c r="AR270" i="14" s="1"/>
  <c r="K270" i="14"/>
  <c r="N270" i="14" s="1"/>
  <c r="P270" i="14" s="1"/>
  <c r="Q270" i="14" s="1"/>
  <c r="AU269" i="14"/>
  <c r="AW269" i="14" s="1"/>
  <c r="AH269" i="14"/>
  <c r="AJ269" i="14" s="1"/>
  <c r="AG269" i="14"/>
  <c r="AT269" i="14" s="1"/>
  <c r="AB269" i="14"/>
  <c r="AO269" i="14" s="1"/>
  <c r="BB269" i="14" s="1"/>
  <c r="U269" i="14"/>
  <c r="W269" i="14" s="1"/>
  <c r="X269" i="14" s="1"/>
  <c r="R269" i="14"/>
  <c r="AE269" i="14" s="1"/>
  <c r="AR269" i="14" s="1"/>
  <c r="K269" i="14"/>
  <c r="N269" i="14" s="1"/>
  <c r="P269" i="14" s="1"/>
  <c r="Q269" i="14" s="1"/>
  <c r="AU268" i="14"/>
  <c r="AW268" i="14" s="1"/>
  <c r="AH268" i="14"/>
  <c r="AJ268" i="14" s="1"/>
  <c r="AG268" i="14"/>
  <c r="AT268" i="14" s="1"/>
  <c r="AB268" i="14"/>
  <c r="AO268" i="14" s="1"/>
  <c r="BB268" i="14" s="1"/>
  <c r="U268" i="14"/>
  <c r="W268" i="14" s="1"/>
  <c r="X268" i="14" s="1"/>
  <c r="R268" i="14"/>
  <c r="AE268" i="14" s="1"/>
  <c r="AR268" i="14" s="1"/>
  <c r="K268" i="14"/>
  <c r="N268" i="14" s="1"/>
  <c r="P268" i="14" s="1"/>
  <c r="Q268" i="14" s="1"/>
  <c r="AU267" i="14"/>
  <c r="AW267" i="14" s="1"/>
  <c r="AH267" i="14"/>
  <c r="AJ267" i="14" s="1"/>
  <c r="AG267" i="14"/>
  <c r="AT267" i="14" s="1"/>
  <c r="AB267" i="14"/>
  <c r="AO267" i="14" s="1"/>
  <c r="BB267" i="14" s="1"/>
  <c r="U267" i="14"/>
  <c r="W267" i="14" s="1"/>
  <c r="X267" i="14" s="1"/>
  <c r="R267" i="14"/>
  <c r="AE267" i="14" s="1"/>
  <c r="AR267" i="14" s="1"/>
  <c r="K267" i="14"/>
  <c r="N267" i="14" s="1"/>
  <c r="P267" i="14" s="1"/>
  <c r="Q267" i="14" s="1"/>
  <c r="AU266" i="14"/>
  <c r="AW266" i="14" s="1"/>
  <c r="AH266" i="14"/>
  <c r="AJ266" i="14" s="1"/>
  <c r="AG266" i="14"/>
  <c r="AT266" i="14" s="1"/>
  <c r="AB266" i="14"/>
  <c r="AO266" i="14" s="1"/>
  <c r="BB266" i="14" s="1"/>
  <c r="U266" i="14"/>
  <c r="W266" i="14" s="1"/>
  <c r="X266" i="14" s="1"/>
  <c r="R266" i="14"/>
  <c r="AE266" i="14" s="1"/>
  <c r="AR266" i="14" s="1"/>
  <c r="K266" i="14"/>
  <c r="N266" i="14" s="1"/>
  <c r="P266" i="14" s="1"/>
  <c r="Q266" i="14" s="1"/>
  <c r="AU265" i="14"/>
  <c r="AW265" i="14" s="1"/>
  <c r="AH265" i="14"/>
  <c r="AJ265" i="14" s="1"/>
  <c r="AG265" i="14"/>
  <c r="AT265" i="14" s="1"/>
  <c r="AB265" i="14"/>
  <c r="AO265" i="14" s="1"/>
  <c r="BB265" i="14" s="1"/>
  <c r="U265" i="14"/>
  <c r="W265" i="14" s="1"/>
  <c r="X265" i="14" s="1"/>
  <c r="R265" i="14"/>
  <c r="AE265" i="14" s="1"/>
  <c r="AR265" i="14" s="1"/>
  <c r="K265" i="14"/>
  <c r="N265" i="14" s="1"/>
  <c r="P265" i="14" s="1"/>
  <c r="Q265" i="14" s="1"/>
  <c r="AU264" i="14"/>
  <c r="AW264" i="14" s="1"/>
  <c r="AH264" i="14"/>
  <c r="AJ264" i="14" s="1"/>
  <c r="AG264" i="14"/>
  <c r="AT264" i="14" s="1"/>
  <c r="AB264" i="14"/>
  <c r="AO264" i="14" s="1"/>
  <c r="BB264" i="14" s="1"/>
  <c r="U264" i="14"/>
  <c r="W264" i="14" s="1"/>
  <c r="X264" i="14" s="1"/>
  <c r="Y264" i="14" s="1"/>
  <c r="R264" i="14"/>
  <c r="AE264" i="14" s="1"/>
  <c r="AR264" i="14" s="1"/>
  <c r="K264" i="14"/>
  <c r="N264" i="14" s="1"/>
  <c r="P264" i="14" s="1"/>
  <c r="Q264" i="14" s="1"/>
  <c r="AU263" i="14"/>
  <c r="AW263" i="14" s="1"/>
  <c r="AH263" i="14"/>
  <c r="AJ263" i="14" s="1"/>
  <c r="AG263" i="14"/>
  <c r="AT263" i="14" s="1"/>
  <c r="AB263" i="14"/>
  <c r="AO263" i="14" s="1"/>
  <c r="BB263" i="14" s="1"/>
  <c r="U263" i="14"/>
  <c r="W263" i="14" s="1"/>
  <c r="X263" i="14" s="1"/>
  <c r="Y263" i="14" s="1"/>
  <c r="R263" i="14"/>
  <c r="AE263" i="14" s="1"/>
  <c r="AR263" i="14" s="1"/>
  <c r="K263" i="14"/>
  <c r="N263" i="14" s="1"/>
  <c r="P263" i="14" s="1"/>
  <c r="Q263" i="14" s="1"/>
  <c r="AU262" i="14"/>
  <c r="AW262" i="14" s="1"/>
  <c r="AH262" i="14"/>
  <c r="AJ262" i="14" s="1"/>
  <c r="AG262" i="14"/>
  <c r="AT262" i="14" s="1"/>
  <c r="AB262" i="14"/>
  <c r="AO262" i="14" s="1"/>
  <c r="BB262" i="14" s="1"/>
  <c r="U262" i="14"/>
  <c r="W262" i="14" s="1"/>
  <c r="X262" i="14" s="1"/>
  <c r="R262" i="14"/>
  <c r="AE262" i="14" s="1"/>
  <c r="AR262" i="14" s="1"/>
  <c r="K262" i="14"/>
  <c r="N262" i="14" s="1"/>
  <c r="P262" i="14" s="1"/>
  <c r="Q262" i="14" s="1"/>
  <c r="AU261" i="14"/>
  <c r="AW261" i="14" s="1"/>
  <c r="AH261" i="14"/>
  <c r="AJ261" i="14" s="1"/>
  <c r="AG261" i="14"/>
  <c r="AT261" i="14" s="1"/>
  <c r="AB261" i="14"/>
  <c r="AO261" i="14" s="1"/>
  <c r="BB261" i="14" s="1"/>
  <c r="U261" i="14"/>
  <c r="W261" i="14" s="1"/>
  <c r="X261" i="14" s="1"/>
  <c r="R261" i="14"/>
  <c r="AE261" i="14" s="1"/>
  <c r="AR261" i="14" s="1"/>
  <c r="K261" i="14"/>
  <c r="N261" i="14" s="1"/>
  <c r="P261" i="14" s="1"/>
  <c r="Q261" i="14" s="1"/>
  <c r="AU260" i="14"/>
  <c r="AW260" i="14" s="1"/>
  <c r="AH260" i="14"/>
  <c r="AJ260" i="14" s="1"/>
  <c r="AG260" i="14"/>
  <c r="AT260" i="14" s="1"/>
  <c r="AB260" i="14"/>
  <c r="AO260" i="14" s="1"/>
  <c r="BB260" i="14" s="1"/>
  <c r="U260" i="14"/>
  <c r="W260" i="14" s="1"/>
  <c r="X260" i="14" s="1"/>
  <c r="Y260" i="14" s="1"/>
  <c r="AA260" i="14" s="1"/>
  <c r="R260" i="14"/>
  <c r="AE260" i="14" s="1"/>
  <c r="AR260" i="14" s="1"/>
  <c r="K260" i="14"/>
  <c r="N260" i="14" s="1"/>
  <c r="P260" i="14" s="1"/>
  <c r="Q260" i="14" s="1"/>
  <c r="AU259" i="14"/>
  <c r="AW259" i="14" s="1"/>
  <c r="AH259" i="14"/>
  <c r="AJ259" i="14" s="1"/>
  <c r="AG259" i="14"/>
  <c r="AB259" i="14"/>
  <c r="U259" i="14"/>
  <c r="R259" i="14"/>
  <c r="K259" i="14"/>
  <c r="S258" i="14"/>
  <c r="AF258" i="14" s="1"/>
  <c r="AS258" i="14" s="1"/>
  <c r="R258" i="14"/>
  <c r="AE258" i="14" s="1"/>
  <c r="AR258" i="14" s="1"/>
  <c r="R256" i="14"/>
  <c r="AE256" i="14" s="1"/>
  <c r="AR256" i="14" s="1"/>
  <c r="AV254" i="14"/>
  <c r="AS254" i="14"/>
  <c r="AI254" i="14"/>
  <c r="AF254" i="14"/>
  <c r="V254" i="14"/>
  <c r="T254" i="14"/>
  <c r="S254" i="14"/>
  <c r="O254" i="14"/>
  <c r="M254" i="14"/>
  <c r="L254" i="14"/>
  <c r="J254" i="14"/>
  <c r="I254" i="14"/>
  <c r="H254" i="14"/>
  <c r="G254" i="14"/>
  <c r="F254" i="14"/>
  <c r="AU253" i="14"/>
  <c r="AW253" i="14" s="1"/>
  <c r="AH253" i="14"/>
  <c r="AJ253" i="14" s="1"/>
  <c r="AG253" i="14"/>
  <c r="AT253" i="14" s="1"/>
  <c r="AB253" i="14"/>
  <c r="AO253" i="14" s="1"/>
  <c r="BB253" i="14" s="1"/>
  <c r="U253" i="14"/>
  <c r="W253" i="14" s="1"/>
  <c r="X253" i="14" s="1"/>
  <c r="R253" i="14"/>
  <c r="AE253" i="14" s="1"/>
  <c r="AR253" i="14" s="1"/>
  <c r="K253" i="14"/>
  <c r="N253" i="14" s="1"/>
  <c r="P253" i="14" s="1"/>
  <c r="Q253" i="14" s="1"/>
  <c r="AU252" i="14"/>
  <c r="AW252" i="14" s="1"/>
  <c r="AH252" i="14"/>
  <c r="AJ252" i="14" s="1"/>
  <c r="AG252" i="14"/>
  <c r="AT252" i="14" s="1"/>
  <c r="AB252" i="14"/>
  <c r="AO252" i="14" s="1"/>
  <c r="BB252" i="14" s="1"/>
  <c r="U252" i="14"/>
  <c r="W252" i="14" s="1"/>
  <c r="X252" i="14" s="1"/>
  <c r="Y252" i="14" s="1"/>
  <c r="R252" i="14"/>
  <c r="AE252" i="14" s="1"/>
  <c r="AR252" i="14" s="1"/>
  <c r="K252" i="14"/>
  <c r="N252" i="14" s="1"/>
  <c r="P252" i="14" s="1"/>
  <c r="Q252" i="14" s="1"/>
  <c r="AU251" i="14"/>
  <c r="AW251" i="14" s="1"/>
  <c r="AH251" i="14"/>
  <c r="AJ251" i="14" s="1"/>
  <c r="AG251" i="14"/>
  <c r="AT251" i="14" s="1"/>
  <c r="AB251" i="14"/>
  <c r="AO251" i="14" s="1"/>
  <c r="BB251" i="14" s="1"/>
  <c r="U251" i="14"/>
  <c r="W251" i="14" s="1"/>
  <c r="X251" i="14" s="1"/>
  <c r="Y251" i="14" s="1"/>
  <c r="R251" i="14"/>
  <c r="AE251" i="14" s="1"/>
  <c r="AR251" i="14" s="1"/>
  <c r="K251" i="14"/>
  <c r="N251" i="14" s="1"/>
  <c r="P251" i="14" s="1"/>
  <c r="Q251" i="14" s="1"/>
  <c r="AU250" i="14"/>
  <c r="AW250" i="14" s="1"/>
  <c r="AH250" i="14"/>
  <c r="AJ250" i="14" s="1"/>
  <c r="AG250" i="14"/>
  <c r="AT250" i="14" s="1"/>
  <c r="AB250" i="14"/>
  <c r="AO250" i="14" s="1"/>
  <c r="BB250" i="14" s="1"/>
  <c r="U250" i="14"/>
  <c r="W250" i="14" s="1"/>
  <c r="X250" i="14" s="1"/>
  <c r="R250" i="14"/>
  <c r="AE250" i="14" s="1"/>
  <c r="AR250" i="14" s="1"/>
  <c r="K250" i="14"/>
  <c r="N250" i="14" s="1"/>
  <c r="P250" i="14" s="1"/>
  <c r="Q250" i="14" s="1"/>
  <c r="AU249" i="14"/>
  <c r="AW249" i="14" s="1"/>
  <c r="AH249" i="14"/>
  <c r="AJ249" i="14" s="1"/>
  <c r="AG249" i="14"/>
  <c r="AT249" i="14" s="1"/>
  <c r="AB249" i="14"/>
  <c r="AO249" i="14" s="1"/>
  <c r="BB249" i="14" s="1"/>
  <c r="U249" i="14"/>
  <c r="W249" i="14" s="1"/>
  <c r="X249" i="14" s="1"/>
  <c r="R249" i="14"/>
  <c r="AE249" i="14" s="1"/>
  <c r="AR249" i="14" s="1"/>
  <c r="K249" i="14"/>
  <c r="N249" i="14" s="1"/>
  <c r="P249" i="14" s="1"/>
  <c r="Q249" i="14" s="1"/>
  <c r="AU248" i="14"/>
  <c r="AW248" i="14" s="1"/>
  <c r="AH248" i="14"/>
  <c r="AJ248" i="14" s="1"/>
  <c r="AG248" i="14"/>
  <c r="AT248" i="14" s="1"/>
  <c r="AB248" i="14"/>
  <c r="AO248" i="14" s="1"/>
  <c r="BB248" i="14" s="1"/>
  <c r="U248" i="14"/>
  <c r="W248" i="14" s="1"/>
  <c r="X248" i="14" s="1"/>
  <c r="R248" i="14"/>
  <c r="AE248" i="14" s="1"/>
  <c r="AR248" i="14" s="1"/>
  <c r="K248" i="14"/>
  <c r="N248" i="14" s="1"/>
  <c r="P248" i="14" s="1"/>
  <c r="Q248" i="14" s="1"/>
  <c r="AU247" i="14"/>
  <c r="AW247" i="14" s="1"/>
  <c r="AH247" i="14"/>
  <c r="AJ247" i="14" s="1"/>
  <c r="AG247" i="14"/>
  <c r="AT247" i="14" s="1"/>
  <c r="AB247" i="14"/>
  <c r="AO247" i="14" s="1"/>
  <c r="BB247" i="14" s="1"/>
  <c r="U247" i="14"/>
  <c r="W247" i="14" s="1"/>
  <c r="X247" i="14" s="1"/>
  <c r="R247" i="14"/>
  <c r="AE247" i="14" s="1"/>
  <c r="AR247" i="14" s="1"/>
  <c r="K247" i="14"/>
  <c r="N247" i="14" s="1"/>
  <c r="P247" i="14" s="1"/>
  <c r="Q247" i="14" s="1"/>
  <c r="AU246" i="14"/>
  <c r="AW246" i="14" s="1"/>
  <c r="AH246" i="14"/>
  <c r="AJ246" i="14" s="1"/>
  <c r="AG246" i="14"/>
  <c r="AT246" i="14" s="1"/>
  <c r="AB246" i="14"/>
  <c r="AO246" i="14" s="1"/>
  <c r="BB246" i="14" s="1"/>
  <c r="U246" i="14"/>
  <c r="W246" i="14" s="1"/>
  <c r="X246" i="14" s="1"/>
  <c r="R246" i="14"/>
  <c r="AE246" i="14" s="1"/>
  <c r="AR246" i="14" s="1"/>
  <c r="K246" i="14"/>
  <c r="N246" i="14" s="1"/>
  <c r="P246" i="14" s="1"/>
  <c r="Q246" i="14" s="1"/>
  <c r="AU245" i="14"/>
  <c r="AW245" i="14" s="1"/>
  <c r="AH245" i="14"/>
  <c r="AJ245" i="14" s="1"/>
  <c r="AG245" i="14"/>
  <c r="AT245" i="14" s="1"/>
  <c r="AB245" i="14"/>
  <c r="AO245" i="14" s="1"/>
  <c r="BB245" i="14" s="1"/>
  <c r="U245" i="14"/>
  <c r="W245" i="14" s="1"/>
  <c r="X245" i="14" s="1"/>
  <c r="R245" i="14"/>
  <c r="AE245" i="14" s="1"/>
  <c r="AR245" i="14" s="1"/>
  <c r="K245" i="14"/>
  <c r="N245" i="14" s="1"/>
  <c r="P245" i="14" s="1"/>
  <c r="Q245" i="14" s="1"/>
  <c r="AU244" i="14"/>
  <c r="AH244" i="14"/>
  <c r="AJ244" i="14" s="1"/>
  <c r="AG244" i="14"/>
  <c r="AT244" i="14" s="1"/>
  <c r="AB244" i="14"/>
  <c r="U244" i="14"/>
  <c r="R244" i="14"/>
  <c r="K244" i="14"/>
  <c r="S243" i="14"/>
  <c r="AF243" i="14" s="1"/>
  <c r="AS243" i="14" s="1"/>
  <c r="R243" i="14"/>
  <c r="AE243" i="14" s="1"/>
  <c r="AR243" i="14" s="1"/>
  <c r="R241" i="14"/>
  <c r="AE241" i="14" s="1"/>
  <c r="AR241" i="14" s="1"/>
  <c r="AV239" i="14"/>
  <c r="AS239" i="14"/>
  <c r="AI239" i="14"/>
  <c r="AF239" i="14"/>
  <c r="V239" i="14"/>
  <c r="T239" i="14"/>
  <c r="S239" i="14"/>
  <c r="O239" i="14"/>
  <c r="M239" i="14"/>
  <c r="L239" i="14"/>
  <c r="J239" i="14"/>
  <c r="I239" i="14"/>
  <c r="H239" i="14"/>
  <c r="G239" i="14"/>
  <c r="F239" i="14"/>
  <c r="AU238" i="14"/>
  <c r="AW238" i="14" s="1"/>
  <c r="AH238" i="14"/>
  <c r="AJ238" i="14" s="1"/>
  <c r="AG238" i="14"/>
  <c r="AT238" i="14" s="1"/>
  <c r="AB238" i="14"/>
  <c r="AO238" i="14" s="1"/>
  <c r="BB238" i="14" s="1"/>
  <c r="U238" i="14"/>
  <c r="W238" i="14" s="1"/>
  <c r="X238" i="14" s="1"/>
  <c r="R238" i="14"/>
  <c r="AE238" i="14" s="1"/>
  <c r="AR238" i="14" s="1"/>
  <c r="K238" i="14"/>
  <c r="N238" i="14" s="1"/>
  <c r="P238" i="14" s="1"/>
  <c r="Q238" i="14" s="1"/>
  <c r="AU236" i="14"/>
  <c r="AW236" i="14" s="1"/>
  <c r="AH236" i="14"/>
  <c r="AJ236" i="14" s="1"/>
  <c r="AG236" i="14"/>
  <c r="AT236" i="14" s="1"/>
  <c r="AB236" i="14"/>
  <c r="AO236" i="14" s="1"/>
  <c r="BB236" i="14" s="1"/>
  <c r="U236" i="14"/>
  <c r="W236" i="14" s="1"/>
  <c r="X236" i="14" s="1"/>
  <c r="R236" i="14"/>
  <c r="AE236" i="14" s="1"/>
  <c r="AR236" i="14" s="1"/>
  <c r="K236" i="14"/>
  <c r="N236" i="14" s="1"/>
  <c r="P236" i="14" s="1"/>
  <c r="Q236" i="14" s="1"/>
  <c r="AU235" i="14"/>
  <c r="AW235" i="14" s="1"/>
  <c r="AH235" i="14"/>
  <c r="AJ235" i="14" s="1"/>
  <c r="AG235" i="14"/>
  <c r="AT235" i="14" s="1"/>
  <c r="AB235" i="14"/>
  <c r="AO235" i="14" s="1"/>
  <c r="BB235" i="14" s="1"/>
  <c r="U235" i="14"/>
  <c r="W235" i="14" s="1"/>
  <c r="X235" i="14" s="1"/>
  <c r="Y235" i="14" s="1"/>
  <c r="R235" i="14"/>
  <c r="AE235" i="14" s="1"/>
  <c r="AR235" i="14" s="1"/>
  <c r="K235" i="14"/>
  <c r="N235" i="14" s="1"/>
  <c r="P235" i="14" s="1"/>
  <c r="Q235" i="14" s="1"/>
  <c r="AU234" i="14"/>
  <c r="AW234" i="14" s="1"/>
  <c r="AH234" i="14"/>
  <c r="AJ234" i="14" s="1"/>
  <c r="AG234" i="14"/>
  <c r="AT234" i="14" s="1"/>
  <c r="AB234" i="14"/>
  <c r="AO234" i="14" s="1"/>
  <c r="BB234" i="14" s="1"/>
  <c r="U234" i="14"/>
  <c r="W234" i="14" s="1"/>
  <c r="X234" i="14" s="1"/>
  <c r="R234" i="14"/>
  <c r="AE234" i="14" s="1"/>
  <c r="AR234" i="14" s="1"/>
  <c r="K234" i="14"/>
  <c r="N234" i="14" s="1"/>
  <c r="P234" i="14" s="1"/>
  <c r="Q234" i="14" s="1"/>
  <c r="AU233" i="14"/>
  <c r="AW233" i="14" s="1"/>
  <c r="AH233" i="14"/>
  <c r="AJ233" i="14" s="1"/>
  <c r="AG233" i="14"/>
  <c r="AT233" i="14" s="1"/>
  <c r="AB233" i="14"/>
  <c r="AO233" i="14" s="1"/>
  <c r="BB233" i="14" s="1"/>
  <c r="U233" i="14"/>
  <c r="W233" i="14" s="1"/>
  <c r="X233" i="14" s="1"/>
  <c r="R233" i="14"/>
  <c r="AE233" i="14" s="1"/>
  <c r="AR233" i="14" s="1"/>
  <c r="K233" i="14"/>
  <c r="N233" i="14" s="1"/>
  <c r="P233" i="14" s="1"/>
  <c r="Q233" i="14" s="1"/>
  <c r="AU232" i="14"/>
  <c r="AW232" i="14" s="1"/>
  <c r="AH232" i="14"/>
  <c r="AJ232" i="14" s="1"/>
  <c r="AG232" i="14"/>
  <c r="AT232" i="14" s="1"/>
  <c r="AB232" i="14"/>
  <c r="AO232" i="14" s="1"/>
  <c r="BB232" i="14" s="1"/>
  <c r="U232" i="14"/>
  <c r="W232" i="14" s="1"/>
  <c r="X232" i="14" s="1"/>
  <c r="R232" i="14"/>
  <c r="AE232" i="14" s="1"/>
  <c r="AR232" i="14" s="1"/>
  <c r="K232" i="14"/>
  <c r="N232" i="14" s="1"/>
  <c r="P232" i="14" s="1"/>
  <c r="Q232" i="14" s="1"/>
  <c r="AU231" i="14"/>
  <c r="AW231" i="14" s="1"/>
  <c r="AH231" i="14"/>
  <c r="AJ231" i="14" s="1"/>
  <c r="AG231" i="14"/>
  <c r="AT231" i="14" s="1"/>
  <c r="AB231" i="14"/>
  <c r="AO231" i="14" s="1"/>
  <c r="BB231" i="14" s="1"/>
  <c r="U231" i="14"/>
  <c r="W231" i="14" s="1"/>
  <c r="X231" i="14" s="1"/>
  <c r="R231" i="14"/>
  <c r="AE231" i="14" s="1"/>
  <c r="AR231" i="14" s="1"/>
  <c r="K231" i="14"/>
  <c r="N231" i="14" s="1"/>
  <c r="P231" i="14" s="1"/>
  <c r="Q231" i="14" s="1"/>
  <c r="AU230" i="14"/>
  <c r="AW230" i="14" s="1"/>
  <c r="AH230" i="14"/>
  <c r="AJ230" i="14" s="1"/>
  <c r="AG230" i="14"/>
  <c r="AT230" i="14" s="1"/>
  <c r="AB230" i="14"/>
  <c r="AO230" i="14" s="1"/>
  <c r="BB230" i="14" s="1"/>
  <c r="U230" i="14"/>
  <c r="W230" i="14" s="1"/>
  <c r="X230" i="14" s="1"/>
  <c r="Y230" i="14" s="1"/>
  <c r="R230" i="14"/>
  <c r="AE230" i="14" s="1"/>
  <c r="AR230" i="14" s="1"/>
  <c r="K230" i="14"/>
  <c r="N230" i="14" s="1"/>
  <c r="P230" i="14" s="1"/>
  <c r="Q230" i="14" s="1"/>
  <c r="AU229" i="14"/>
  <c r="AW229" i="14" s="1"/>
  <c r="AH229" i="14"/>
  <c r="AJ229" i="14" s="1"/>
  <c r="AG229" i="14"/>
  <c r="AT229" i="14" s="1"/>
  <c r="AB229" i="14"/>
  <c r="U229" i="14"/>
  <c r="W229" i="14" s="1"/>
  <c r="X229" i="14" s="1"/>
  <c r="R229" i="14"/>
  <c r="AE229" i="14" s="1"/>
  <c r="AR229" i="14" s="1"/>
  <c r="K229" i="14"/>
  <c r="AU228" i="14"/>
  <c r="AW228" i="14" s="1"/>
  <c r="AH228" i="14"/>
  <c r="AJ228" i="14" s="1"/>
  <c r="AG228" i="14"/>
  <c r="AB228" i="14"/>
  <c r="AO228" i="14" s="1"/>
  <c r="U228" i="14"/>
  <c r="W228" i="14" s="1"/>
  <c r="X228" i="14" s="1"/>
  <c r="R228" i="14"/>
  <c r="K228" i="14"/>
  <c r="S227" i="14"/>
  <c r="AF227" i="14" s="1"/>
  <c r="AS227" i="14" s="1"/>
  <c r="R227" i="14"/>
  <c r="AE227" i="14" s="1"/>
  <c r="AR227" i="14" s="1"/>
  <c r="R225" i="14"/>
  <c r="AE225" i="14" s="1"/>
  <c r="AR225" i="14" s="1"/>
  <c r="AV223" i="14"/>
  <c r="AS223" i="14"/>
  <c r="AI223" i="14"/>
  <c r="AF223" i="14"/>
  <c r="V223" i="14"/>
  <c r="T223" i="14"/>
  <c r="S223" i="14"/>
  <c r="O223" i="14"/>
  <c r="M223" i="14"/>
  <c r="L223" i="14"/>
  <c r="J223" i="14"/>
  <c r="I223" i="14"/>
  <c r="H223" i="14"/>
  <c r="G223" i="14"/>
  <c r="F223" i="14"/>
  <c r="AU221" i="14"/>
  <c r="AW221" i="14" s="1"/>
  <c r="AH221" i="14"/>
  <c r="AJ221" i="14" s="1"/>
  <c r="AG221" i="14"/>
  <c r="AT221" i="14" s="1"/>
  <c r="AB221" i="14"/>
  <c r="AO221" i="14" s="1"/>
  <c r="BB221" i="14" s="1"/>
  <c r="U221" i="14"/>
  <c r="W221" i="14" s="1"/>
  <c r="X221" i="14" s="1"/>
  <c r="R221" i="14"/>
  <c r="AE221" i="14" s="1"/>
  <c r="AR221" i="14" s="1"/>
  <c r="K221" i="14"/>
  <c r="N221" i="14" s="1"/>
  <c r="P221" i="14" s="1"/>
  <c r="Q221" i="14" s="1"/>
  <c r="AU220" i="14"/>
  <c r="AW220" i="14" s="1"/>
  <c r="AH220" i="14"/>
  <c r="AJ220" i="14" s="1"/>
  <c r="AG220" i="14"/>
  <c r="AT220" i="14" s="1"/>
  <c r="AB220" i="14"/>
  <c r="AO220" i="14" s="1"/>
  <c r="BB220" i="14" s="1"/>
  <c r="U220" i="14"/>
  <c r="W220" i="14" s="1"/>
  <c r="X220" i="14" s="1"/>
  <c r="R220" i="14"/>
  <c r="AE220" i="14" s="1"/>
  <c r="AR220" i="14" s="1"/>
  <c r="K220" i="14"/>
  <c r="N220" i="14" s="1"/>
  <c r="P220" i="14" s="1"/>
  <c r="Q220" i="14" s="1"/>
  <c r="AU219" i="14"/>
  <c r="AW219" i="14" s="1"/>
  <c r="AH219" i="14"/>
  <c r="AJ219" i="14" s="1"/>
  <c r="AG219" i="14"/>
  <c r="AT219" i="14" s="1"/>
  <c r="AB219" i="14"/>
  <c r="AO219" i="14" s="1"/>
  <c r="BB219" i="14" s="1"/>
  <c r="U219" i="14"/>
  <c r="W219" i="14" s="1"/>
  <c r="X219" i="14" s="1"/>
  <c r="R219" i="14"/>
  <c r="AE219" i="14" s="1"/>
  <c r="AR219" i="14" s="1"/>
  <c r="K219" i="14"/>
  <c r="N219" i="14" s="1"/>
  <c r="P219" i="14" s="1"/>
  <c r="Q219" i="14" s="1"/>
  <c r="AU218" i="14"/>
  <c r="AW218" i="14" s="1"/>
  <c r="AH218" i="14"/>
  <c r="AJ218" i="14" s="1"/>
  <c r="AG218" i="14"/>
  <c r="AT218" i="14" s="1"/>
  <c r="AB218" i="14"/>
  <c r="AO218" i="14" s="1"/>
  <c r="BB218" i="14" s="1"/>
  <c r="U218" i="14"/>
  <c r="W218" i="14" s="1"/>
  <c r="X218" i="14" s="1"/>
  <c r="R218" i="14"/>
  <c r="AE218" i="14" s="1"/>
  <c r="AR218" i="14" s="1"/>
  <c r="K218" i="14"/>
  <c r="N218" i="14" s="1"/>
  <c r="P218" i="14" s="1"/>
  <c r="Q218" i="14" s="1"/>
  <c r="AU217" i="14"/>
  <c r="AW217" i="14" s="1"/>
  <c r="AH217" i="14"/>
  <c r="AJ217" i="14" s="1"/>
  <c r="AG217" i="14"/>
  <c r="AT217" i="14" s="1"/>
  <c r="AB217" i="14"/>
  <c r="AO217" i="14" s="1"/>
  <c r="BB217" i="14" s="1"/>
  <c r="U217" i="14"/>
  <c r="W217" i="14" s="1"/>
  <c r="X217" i="14" s="1"/>
  <c r="Y217" i="14" s="1"/>
  <c r="R217" i="14"/>
  <c r="AE217" i="14" s="1"/>
  <c r="AR217" i="14" s="1"/>
  <c r="K217" i="14"/>
  <c r="N217" i="14" s="1"/>
  <c r="P217" i="14" s="1"/>
  <c r="Q217" i="14" s="1"/>
  <c r="AU216" i="14"/>
  <c r="AW216" i="14" s="1"/>
  <c r="AH216" i="14"/>
  <c r="AJ216" i="14" s="1"/>
  <c r="AG216" i="14"/>
  <c r="AT216" i="14" s="1"/>
  <c r="AB216" i="14"/>
  <c r="AO216" i="14" s="1"/>
  <c r="BB216" i="14" s="1"/>
  <c r="U216" i="14"/>
  <c r="W216" i="14" s="1"/>
  <c r="X216" i="14" s="1"/>
  <c r="R216" i="14"/>
  <c r="AE216" i="14" s="1"/>
  <c r="AR216" i="14" s="1"/>
  <c r="K216" i="14"/>
  <c r="N216" i="14" s="1"/>
  <c r="P216" i="14" s="1"/>
  <c r="Q216" i="14" s="1"/>
  <c r="AU215" i="14"/>
  <c r="AW215" i="14" s="1"/>
  <c r="AH215" i="14"/>
  <c r="AJ215" i="14" s="1"/>
  <c r="AG215" i="14"/>
  <c r="AT215" i="14" s="1"/>
  <c r="AB215" i="14"/>
  <c r="AO215" i="14" s="1"/>
  <c r="BB215" i="14" s="1"/>
  <c r="U215" i="14"/>
  <c r="W215" i="14" s="1"/>
  <c r="X215" i="14" s="1"/>
  <c r="Y215" i="14" s="1"/>
  <c r="AA215" i="14" s="1"/>
  <c r="R215" i="14"/>
  <c r="AE215" i="14" s="1"/>
  <c r="AR215" i="14" s="1"/>
  <c r="K215" i="14"/>
  <c r="N215" i="14" s="1"/>
  <c r="P215" i="14" s="1"/>
  <c r="Q215" i="14" s="1"/>
  <c r="AU214" i="14"/>
  <c r="AW214" i="14" s="1"/>
  <c r="AH214" i="14"/>
  <c r="AJ214" i="14" s="1"/>
  <c r="AG214" i="14"/>
  <c r="AT214" i="14" s="1"/>
  <c r="AB214" i="14"/>
  <c r="AO214" i="14" s="1"/>
  <c r="BB214" i="14" s="1"/>
  <c r="U214" i="14"/>
  <c r="W214" i="14" s="1"/>
  <c r="X214" i="14" s="1"/>
  <c r="Y214" i="14" s="1"/>
  <c r="AA214" i="14" s="1"/>
  <c r="R214" i="14"/>
  <c r="AE214" i="14" s="1"/>
  <c r="AR214" i="14" s="1"/>
  <c r="K214" i="14"/>
  <c r="N214" i="14" s="1"/>
  <c r="P214" i="14" s="1"/>
  <c r="Q214" i="14" s="1"/>
  <c r="AU213" i="14"/>
  <c r="AW213" i="14" s="1"/>
  <c r="AH213" i="14"/>
  <c r="AJ213" i="14" s="1"/>
  <c r="AG213" i="14"/>
  <c r="AT213" i="14" s="1"/>
  <c r="AB213" i="14"/>
  <c r="AO213" i="14" s="1"/>
  <c r="BB213" i="14" s="1"/>
  <c r="U213" i="14"/>
  <c r="W213" i="14" s="1"/>
  <c r="X213" i="14" s="1"/>
  <c r="R213" i="14"/>
  <c r="AE213" i="14" s="1"/>
  <c r="AR213" i="14" s="1"/>
  <c r="K213" i="14"/>
  <c r="N213" i="14" s="1"/>
  <c r="P213" i="14" s="1"/>
  <c r="Q213" i="14" s="1"/>
  <c r="AU212" i="14"/>
  <c r="AW212" i="14" s="1"/>
  <c r="AH212" i="14"/>
  <c r="AJ212" i="14" s="1"/>
  <c r="AG212" i="14"/>
  <c r="AT212" i="14" s="1"/>
  <c r="AB212" i="14"/>
  <c r="AO212" i="14" s="1"/>
  <c r="BB212" i="14" s="1"/>
  <c r="U212" i="14"/>
  <c r="W212" i="14" s="1"/>
  <c r="X212" i="14" s="1"/>
  <c r="R212" i="14"/>
  <c r="AE212" i="14" s="1"/>
  <c r="AR212" i="14" s="1"/>
  <c r="K212" i="14"/>
  <c r="N212" i="14" s="1"/>
  <c r="P212" i="14" s="1"/>
  <c r="Q212" i="14" s="1"/>
  <c r="AU211" i="14"/>
  <c r="AW211" i="14" s="1"/>
  <c r="AH211" i="14"/>
  <c r="AJ211" i="14" s="1"/>
  <c r="AG211" i="14"/>
  <c r="AT211" i="14" s="1"/>
  <c r="AB211" i="14"/>
  <c r="AO211" i="14" s="1"/>
  <c r="BB211" i="14" s="1"/>
  <c r="U211" i="14"/>
  <c r="W211" i="14" s="1"/>
  <c r="X211" i="14" s="1"/>
  <c r="R211" i="14"/>
  <c r="AE211" i="14" s="1"/>
  <c r="AR211" i="14" s="1"/>
  <c r="K211" i="14"/>
  <c r="N211" i="14" s="1"/>
  <c r="P211" i="14" s="1"/>
  <c r="Q211" i="14" s="1"/>
  <c r="AU210" i="14"/>
  <c r="AW210" i="14" s="1"/>
  <c r="AH210" i="14"/>
  <c r="AJ210" i="14" s="1"/>
  <c r="AG210" i="14"/>
  <c r="AT210" i="14" s="1"/>
  <c r="AB210" i="14"/>
  <c r="AO210" i="14" s="1"/>
  <c r="BB210" i="14" s="1"/>
  <c r="U210" i="14"/>
  <c r="W210" i="14" s="1"/>
  <c r="X210" i="14" s="1"/>
  <c r="R210" i="14"/>
  <c r="AE210" i="14" s="1"/>
  <c r="AR210" i="14" s="1"/>
  <c r="K210" i="14"/>
  <c r="N210" i="14" s="1"/>
  <c r="P210" i="14" s="1"/>
  <c r="Q210" i="14" s="1"/>
  <c r="AU209" i="14"/>
  <c r="AW209" i="14" s="1"/>
  <c r="AH209" i="14"/>
  <c r="AJ209" i="14" s="1"/>
  <c r="AG209" i="14"/>
  <c r="AT209" i="14" s="1"/>
  <c r="AB209" i="14"/>
  <c r="AO209" i="14" s="1"/>
  <c r="BB209" i="14" s="1"/>
  <c r="U209" i="14"/>
  <c r="W209" i="14" s="1"/>
  <c r="X209" i="14" s="1"/>
  <c r="R209" i="14"/>
  <c r="K209" i="14"/>
  <c r="S208" i="14"/>
  <c r="AF208" i="14" s="1"/>
  <c r="AS208" i="14" s="1"/>
  <c r="R208" i="14"/>
  <c r="AE208" i="14" s="1"/>
  <c r="AR208" i="14" s="1"/>
  <c r="R206" i="14"/>
  <c r="AE206" i="14" s="1"/>
  <c r="AR206" i="14" s="1"/>
  <c r="AV204" i="14"/>
  <c r="AS204" i="14"/>
  <c r="AI204" i="14"/>
  <c r="AF204" i="14"/>
  <c r="V204" i="14"/>
  <c r="T204" i="14"/>
  <c r="S204" i="14"/>
  <c r="O204" i="14"/>
  <c r="M204" i="14"/>
  <c r="L204" i="14"/>
  <c r="J204" i="14"/>
  <c r="I204" i="14"/>
  <c r="H204" i="14"/>
  <c r="G204" i="14"/>
  <c r="F204" i="14"/>
  <c r="AU201" i="14"/>
  <c r="AW201" i="14" s="1"/>
  <c r="AH201" i="14"/>
  <c r="AJ201" i="14" s="1"/>
  <c r="AG201" i="14"/>
  <c r="AT201" i="14" s="1"/>
  <c r="AB201" i="14"/>
  <c r="AO201" i="14" s="1"/>
  <c r="BB201" i="14" s="1"/>
  <c r="U201" i="14"/>
  <c r="W201" i="14" s="1"/>
  <c r="X201" i="14" s="1"/>
  <c r="Y201" i="14" s="1"/>
  <c r="AA201" i="14" s="1"/>
  <c r="R201" i="14"/>
  <c r="AE201" i="14" s="1"/>
  <c r="AR201" i="14" s="1"/>
  <c r="K201" i="14"/>
  <c r="N201" i="14" s="1"/>
  <c r="P201" i="14" s="1"/>
  <c r="Q201" i="14" s="1"/>
  <c r="AU200" i="14"/>
  <c r="AW200" i="14" s="1"/>
  <c r="AH200" i="14"/>
  <c r="AJ200" i="14" s="1"/>
  <c r="AG200" i="14"/>
  <c r="AT200" i="14" s="1"/>
  <c r="AB200" i="14"/>
  <c r="AO200" i="14" s="1"/>
  <c r="BB200" i="14" s="1"/>
  <c r="U200" i="14"/>
  <c r="W200" i="14" s="1"/>
  <c r="X200" i="14" s="1"/>
  <c r="R200" i="14"/>
  <c r="AE200" i="14" s="1"/>
  <c r="AR200" i="14" s="1"/>
  <c r="K200" i="14"/>
  <c r="N200" i="14" s="1"/>
  <c r="P200" i="14" s="1"/>
  <c r="Q200" i="14" s="1"/>
  <c r="AU199" i="14"/>
  <c r="AW199" i="14" s="1"/>
  <c r="AH199" i="14"/>
  <c r="AJ199" i="14" s="1"/>
  <c r="AG199" i="14"/>
  <c r="AT199" i="14" s="1"/>
  <c r="AB199" i="14"/>
  <c r="AO199" i="14" s="1"/>
  <c r="BB199" i="14" s="1"/>
  <c r="U199" i="14"/>
  <c r="W199" i="14" s="1"/>
  <c r="X199" i="14" s="1"/>
  <c r="R199" i="14"/>
  <c r="AE199" i="14" s="1"/>
  <c r="AR199" i="14" s="1"/>
  <c r="K199" i="14"/>
  <c r="N199" i="14" s="1"/>
  <c r="P199" i="14" s="1"/>
  <c r="Q199" i="14" s="1"/>
  <c r="AU198" i="14"/>
  <c r="AW198" i="14" s="1"/>
  <c r="AH198" i="14"/>
  <c r="AJ198" i="14" s="1"/>
  <c r="AG198" i="14"/>
  <c r="AT198" i="14" s="1"/>
  <c r="AB198" i="14"/>
  <c r="AO198" i="14" s="1"/>
  <c r="BB198" i="14" s="1"/>
  <c r="U198" i="14"/>
  <c r="W198" i="14" s="1"/>
  <c r="X198" i="14" s="1"/>
  <c r="R198" i="14"/>
  <c r="AE198" i="14" s="1"/>
  <c r="AR198" i="14" s="1"/>
  <c r="K198" i="14"/>
  <c r="N198" i="14" s="1"/>
  <c r="P198" i="14" s="1"/>
  <c r="Q198" i="14" s="1"/>
  <c r="AU197" i="14"/>
  <c r="AW197" i="14" s="1"/>
  <c r="AH197" i="14"/>
  <c r="AJ197" i="14" s="1"/>
  <c r="AG197" i="14"/>
  <c r="AT197" i="14" s="1"/>
  <c r="AB197" i="14"/>
  <c r="AO197" i="14" s="1"/>
  <c r="BB197" i="14" s="1"/>
  <c r="U197" i="14"/>
  <c r="W197" i="14" s="1"/>
  <c r="X197" i="14" s="1"/>
  <c r="R197" i="14"/>
  <c r="AE197" i="14" s="1"/>
  <c r="AR197" i="14" s="1"/>
  <c r="K197" i="14"/>
  <c r="N197" i="14" s="1"/>
  <c r="P197" i="14" s="1"/>
  <c r="Q197" i="14" s="1"/>
  <c r="AU196" i="14"/>
  <c r="AH196" i="14"/>
  <c r="AG196" i="14"/>
  <c r="AB196" i="14"/>
  <c r="AO196" i="14" s="1"/>
  <c r="U196" i="14"/>
  <c r="W196" i="14" s="1"/>
  <c r="R196" i="14"/>
  <c r="AE196" i="14" s="1"/>
  <c r="K196" i="14"/>
  <c r="S195" i="14"/>
  <c r="AF195" i="14" s="1"/>
  <c r="AS195" i="14" s="1"/>
  <c r="R195" i="14"/>
  <c r="AE195" i="14" s="1"/>
  <c r="AR195" i="14" s="1"/>
  <c r="R193" i="14"/>
  <c r="AE193" i="14" s="1"/>
  <c r="AR193" i="14" s="1"/>
  <c r="AV162" i="14"/>
  <c r="AS162" i="14"/>
  <c r="AI162" i="14"/>
  <c r="AF162" i="14"/>
  <c r="V162" i="14"/>
  <c r="T162" i="14"/>
  <c r="S162" i="14"/>
  <c r="O162" i="14"/>
  <c r="M162" i="14"/>
  <c r="L162" i="14"/>
  <c r="J162" i="14"/>
  <c r="I162" i="14"/>
  <c r="H162" i="14"/>
  <c r="G162" i="14"/>
  <c r="F162" i="14"/>
  <c r="AU161" i="14"/>
  <c r="AW161" i="14" s="1"/>
  <c r="AH161" i="14"/>
  <c r="AJ161" i="14" s="1"/>
  <c r="AG161" i="14"/>
  <c r="AT161" i="14" s="1"/>
  <c r="AB161" i="14"/>
  <c r="AO161" i="14" s="1"/>
  <c r="BB161" i="14" s="1"/>
  <c r="U161" i="14"/>
  <c r="W161" i="14" s="1"/>
  <c r="X161" i="14" s="1"/>
  <c r="R161" i="14"/>
  <c r="AE161" i="14" s="1"/>
  <c r="AR161" i="14" s="1"/>
  <c r="K161" i="14"/>
  <c r="N161" i="14" s="1"/>
  <c r="P161" i="14" s="1"/>
  <c r="Q161" i="14" s="1"/>
  <c r="AU160" i="14"/>
  <c r="AW160" i="14" s="1"/>
  <c r="AH160" i="14"/>
  <c r="AJ160" i="14" s="1"/>
  <c r="AG160" i="14"/>
  <c r="AT160" i="14" s="1"/>
  <c r="AB160" i="14"/>
  <c r="AO160" i="14" s="1"/>
  <c r="BB160" i="14" s="1"/>
  <c r="U160" i="14"/>
  <c r="W160" i="14" s="1"/>
  <c r="X160" i="14" s="1"/>
  <c r="Y160" i="14" s="1"/>
  <c r="R160" i="14"/>
  <c r="AE160" i="14" s="1"/>
  <c r="AR160" i="14" s="1"/>
  <c r="K160" i="14"/>
  <c r="N160" i="14" s="1"/>
  <c r="P160" i="14" s="1"/>
  <c r="Q160" i="14" s="1"/>
  <c r="AU159" i="14"/>
  <c r="AW159" i="14" s="1"/>
  <c r="AH159" i="14"/>
  <c r="AJ159" i="14" s="1"/>
  <c r="AG159" i="14"/>
  <c r="AT159" i="14" s="1"/>
  <c r="AB159" i="14"/>
  <c r="AO159" i="14" s="1"/>
  <c r="BB159" i="14" s="1"/>
  <c r="U159" i="14"/>
  <c r="W159" i="14" s="1"/>
  <c r="X159" i="14" s="1"/>
  <c r="R159" i="14"/>
  <c r="AE159" i="14" s="1"/>
  <c r="AR159" i="14" s="1"/>
  <c r="K159" i="14"/>
  <c r="N159" i="14" s="1"/>
  <c r="P159" i="14" s="1"/>
  <c r="Q159" i="14" s="1"/>
  <c r="AU158" i="14"/>
  <c r="AW158" i="14" s="1"/>
  <c r="AH158" i="14"/>
  <c r="AJ158" i="14" s="1"/>
  <c r="AG158" i="14"/>
  <c r="AT158" i="14" s="1"/>
  <c r="AB158" i="14"/>
  <c r="AO158" i="14" s="1"/>
  <c r="BB158" i="14" s="1"/>
  <c r="U158" i="14"/>
  <c r="W158" i="14" s="1"/>
  <c r="X158" i="14" s="1"/>
  <c r="R158" i="14"/>
  <c r="AE158" i="14" s="1"/>
  <c r="AR158" i="14" s="1"/>
  <c r="K158" i="14"/>
  <c r="N158" i="14" s="1"/>
  <c r="P158" i="14" s="1"/>
  <c r="Q158" i="14" s="1"/>
  <c r="AU157" i="14"/>
  <c r="AW157" i="14" s="1"/>
  <c r="AH157" i="14"/>
  <c r="AJ157" i="14" s="1"/>
  <c r="AG157" i="14"/>
  <c r="AT157" i="14" s="1"/>
  <c r="AB157" i="14"/>
  <c r="AO157" i="14" s="1"/>
  <c r="BB157" i="14" s="1"/>
  <c r="U157" i="14"/>
  <c r="W157" i="14" s="1"/>
  <c r="X157" i="14" s="1"/>
  <c r="R157" i="14"/>
  <c r="AE157" i="14" s="1"/>
  <c r="AR157" i="14" s="1"/>
  <c r="K157" i="14"/>
  <c r="N157" i="14" s="1"/>
  <c r="P157" i="14" s="1"/>
  <c r="Q157" i="14" s="1"/>
  <c r="AU156" i="14"/>
  <c r="AW156" i="14" s="1"/>
  <c r="AH156" i="14"/>
  <c r="AJ156" i="14" s="1"/>
  <c r="AG156" i="14"/>
  <c r="AT156" i="14" s="1"/>
  <c r="AB156" i="14"/>
  <c r="AO156" i="14" s="1"/>
  <c r="BB156" i="14" s="1"/>
  <c r="U156" i="14"/>
  <c r="W156" i="14" s="1"/>
  <c r="X156" i="14" s="1"/>
  <c r="R156" i="14"/>
  <c r="AE156" i="14" s="1"/>
  <c r="AR156" i="14" s="1"/>
  <c r="K156" i="14"/>
  <c r="N156" i="14" s="1"/>
  <c r="P156" i="14" s="1"/>
  <c r="Q156" i="14" s="1"/>
  <c r="AU155" i="14"/>
  <c r="AW155" i="14" s="1"/>
  <c r="AH155" i="14"/>
  <c r="AJ155" i="14" s="1"/>
  <c r="AG155" i="14"/>
  <c r="AT155" i="14" s="1"/>
  <c r="AB155" i="14"/>
  <c r="AO155" i="14" s="1"/>
  <c r="BB155" i="14" s="1"/>
  <c r="U155" i="14"/>
  <c r="W155" i="14" s="1"/>
  <c r="X155" i="14" s="1"/>
  <c r="R155" i="14"/>
  <c r="AE155" i="14" s="1"/>
  <c r="AR155" i="14" s="1"/>
  <c r="K155" i="14"/>
  <c r="N155" i="14" s="1"/>
  <c r="P155" i="14" s="1"/>
  <c r="Q155" i="14" s="1"/>
  <c r="AU154" i="14"/>
  <c r="AW154" i="14" s="1"/>
  <c r="AH154" i="14"/>
  <c r="AJ154" i="14" s="1"/>
  <c r="AG154" i="14"/>
  <c r="AT154" i="14" s="1"/>
  <c r="AB154" i="14"/>
  <c r="AO154" i="14" s="1"/>
  <c r="BB154" i="14" s="1"/>
  <c r="U154" i="14"/>
  <c r="W154" i="14" s="1"/>
  <c r="X154" i="14" s="1"/>
  <c r="R154" i="14"/>
  <c r="AE154" i="14" s="1"/>
  <c r="AR154" i="14" s="1"/>
  <c r="K154" i="14"/>
  <c r="N154" i="14" s="1"/>
  <c r="P154" i="14" s="1"/>
  <c r="Q154" i="14" s="1"/>
  <c r="AU153" i="14"/>
  <c r="AW153" i="14" s="1"/>
  <c r="AH153" i="14"/>
  <c r="AJ153" i="14" s="1"/>
  <c r="AG153" i="14"/>
  <c r="AT153" i="14" s="1"/>
  <c r="AB153" i="14"/>
  <c r="AO153" i="14" s="1"/>
  <c r="BB153" i="14" s="1"/>
  <c r="U153" i="14"/>
  <c r="W153" i="14" s="1"/>
  <c r="X153" i="14" s="1"/>
  <c r="Y153" i="14" s="1"/>
  <c r="R153" i="14"/>
  <c r="AE153" i="14" s="1"/>
  <c r="AR153" i="14" s="1"/>
  <c r="K153" i="14"/>
  <c r="N153" i="14" s="1"/>
  <c r="P153" i="14" s="1"/>
  <c r="Q153" i="14" s="1"/>
  <c r="AU152" i="14"/>
  <c r="AW152" i="14" s="1"/>
  <c r="AH152" i="14"/>
  <c r="AJ152" i="14" s="1"/>
  <c r="AG152" i="14"/>
  <c r="AT152" i="14" s="1"/>
  <c r="AB152" i="14"/>
  <c r="AO152" i="14" s="1"/>
  <c r="BB152" i="14" s="1"/>
  <c r="U152" i="14"/>
  <c r="W152" i="14" s="1"/>
  <c r="X152" i="14" s="1"/>
  <c r="Y152" i="14" s="1"/>
  <c r="R152" i="14"/>
  <c r="AE152" i="14" s="1"/>
  <c r="AR152" i="14" s="1"/>
  <c r="K152" i="14"/>
  <c r="N152" i="14" s="1"/>
  <c r="P152" i="14" s="1"/>
  <c r="Q152" i="14" s="1"/>
  <c r="AU151" i="14"/>
  <c r="AW151" i="14" s="1"/>
  <c r="AH151" i="14"/>
  <c r="AJ151" i="14" s="1"/>
  <c r="AG151" i="14"/>
  <c r="AT151" i="14" s="1"/>
  <c r="AB151" i="14"/>
  <c r="AO151" i="14" s="1"/>
  <c r="BB151" i="14" s="1"/>
  <c r="U151" i="14"/>
  <c r="W151" i="14" s="1"/>
  <c r="X151" i="14" s="1"/>
  <c r="R151" i="14"/>
  <c r="AE151" i="14" s="1"/>
  <c r="AR151" i="14" s="1"/>
  <c r="K151" i="14"/>
  <c r="N151" i="14" s="1"/>
  <c r="P151" i="14" s="1"/>
  <c r="Q151" i="14" s="1"/>
  <c r="AU150" i="14"/>
  <c r="AW150" i="14" s="1"/>
  <c r="AH150" i="14"/>
  <c r="AJ150" i="14" s="1"/>
  <c r="AG150" i="14"/>
  <c r="AT150" i="14" s="1"/>
  <c r="AB150" i="14"/>
  <c r="AO150" i="14" s="1"/>
  <c r="BB150" i="14" s="1"/>
  <c r="U150" i="14"/>
  <c r="W150" i="14" s="1"/>
  <c r="X150" i="14" s="1"/>
  <c r="R150" i="14"/>
  <c r="AE150" i="14" s="1"/>
  <c r="AR150" i="14" s="1"/>
  <c r="K150" i="14"/>
  <c r="N150" i="14" s="1"/>
  <c r="P150" i="14" s="1"/>
  <c r="Q150" i="14" s="1"/>
  <c r="AU149" i="14"/>
  <c r="AH149" i="14"/>
  <c r="AG149" i="14"/>
  <c r="AB149" i="14"/>
  <c r="AO149" i="14" s="1"/>
  <c r="U149" i="14"/>
  <c r="W149" i="14" s="1"/>
  <c r="X149" i="14" s="1"/>
  <c r="R149" i="14"/>
  <c r="K149" i="14"/>
  <c r="N149" i="14" s="1"/>
  <c r="S148" i="14"/>
  <c r="AF148" i="14" s="1"/>
  <c r="AS148" i="14" s="1"/>
  <c r="R148" i="14"/>
  <c r="AE148" i="14" s="1"/>
  <c r="AR148" i="14" s="1"/>
  <c r="R146" i="14"/>
  <c r="AE146" i="14" s="1"/>
  <c r="AR146" i="14" s="1"/>
  <c r="AV144" i="14"/>
  <c r="AS144" i="14"/>
  <c r="AI144" i="14"/>
  <c r="AF144" i="14"/>
  <c r="V144" i="14"/>
  <c r="T144" i="14"/>
  <c r="S144" i="14"/>
  <c r="O144" i="14"/>
  <c r="M144" i="14"/>
  <c r="L144" i="14"/>
  <c r="J144" i="14"/>
  <c r="I144" i="14"/>
  <c r="H144" i="14"/>
  <c r="G144" i="14"/>
  <c r="AU143" i="14"/>
  <c r="AW143" i="14" s="1"/>
  <c r="AH143" i="14"/>
  <c r="AJ143" i="14" s="1"/>
  <c r="AG143" i="14"/>
  <c r="AT143" i="14" s="1"/>
  <c r="AB143" i="14"/>
  <c r="AO143" i="14" s="1"/>
  <c r="BB143" i="14" s="1"/>
  <c r="U143" i="14"/>
  <c r="W143" i="14" s="1"/>
  <c r="X143" i="14" s="1"/>
  <c r="R143" i="14"/>
  <c r="AE143" i="14" s="1"/>
  <c r="AR143" i="14" s="1"/>
  <c r="K143" i="14"/>
  <c r="N143" i="14" s="1"/>
  <c r="P143" i="14" s="1"/>
  <c r="Q143" i="14" s="1"/>
  <c r="AU142" i="14"/>
  <c r="AW142" i="14" s="1"/>
  <c r="AH142" i="14"/>
  <c r="AJ142" i="14" s="1"/>
  <c r="AG142" i="14"/>
  <c r="AT142" i="14" s="1"/>
  <c r="AB142" i="14"/>
  <c r="AO142" i="14" s="1"/>
  <c r="BB142" i="14" s="1"/>
  <c r="U142" i="14"/>
  <c r="W142" i="14" s="1"/>
  <c r="X142" i="14" s="1"/>
  <c r="R142" i="14"/>
  <c r="AE142" i="14" s="1"/>
  <c r="AR142" i="14" s="1"/>
  <c r="K142" i="14"/>
  <c r="N142" i="14" s="1"/>
  <c r="P142" i="14" s="1"/>
  <c r="Q142" i="14" s="1"/>
  <c r="AU141" i="14"/>
  <c r="AW141" i="14" s="1"/>
  <c r="AH141" i="14"/>
  <c r="AJ141" i="14" s="1"/>
  <c r="AG141" i="14"/>
  <c r="AT141" i="14" s="1"/>
  <c r="AB141" i="14"/>
  <c r="AO141" i="14" s="1"/>
  <c r="BB141" i="14" s="1"/>
  <c r="U141" i="14"/>
  <c r="W141" i="14" s="1"/>
  <c r="X141" i="14" s="1"/>
  <c r="Y141" i="14" s="1"/>
  <c r="R141" i="14"/>
  <c r="AE141" i="14" s="1"/>
  <c r="AR141" i="14" s="1"/>
  <c r="K141" i="14"/>
  <c r="N141" i="14" s="1"/>
  <c r="P141" i="14" s="1"/>
  <c r="Q141" i="14" s="1"/>
  <c r="AU140" i="14"/>
  <c r="AW140" i="14" s="1"/>
  <c r="AH140" i="14"/>
  <c r="AJ140" i="14" s="1"/>
  <c r="AG140" i="14"/>
  <c r="AT140" i="14" s="1"/>
  <c r="AB140" i="14"/>
  <c r="AO140" i="14" s="1"/>
  <c r="BB140" i="14" s="1"/>
  <c r="U140" i="14"/>
  <c r="W140" i="14" s="1"/>
  <c r="X140" i="14" s="1"/>
  <c r="R140" i="14"/>
  <c r="AE140" i="14" s="1"/>
  <c r="AR140" i="14" s="1"/>
  <c r="K140" i="14"/>
  <c r="N140" i="14" s="1"/>
  <c r="P140" i="14" s="1"/>
  <c r="Q140" i="14" s="1"/>
  <c r="AU139" i="14"/>
  <c r="AW139" i="14" s="1"/>
  <c r="AH139" i="14"/>
  <c r="AJ139" i="14" s="1"/>
  <c r="AG139" i="14"/>
  <c r="AT139" i="14" s="1"/>
  <c r="AB139" i="14"/>
  <c r="AO139" i="14" s="1"/>
  <c r="BB139" i="14" s="1"/>
  <c r="U139" i="14"/>
  <c r="W139" i="14" s="1"/>
  <c r="X139" i="14" s="1"/>
  <c r="R139" i="14"/>
  <c r="AE139" i="14" s="1"/>
  <c r="AR139" i="14" s="1"/>
  <c r="K139" i="14"/>
  <c r="N139" i="14" s="1"/>
  <c r="P139" i="14" s="1"/>
  <c r="Q139" i="14" s="1"/>
  <c r="AU138" i="14"/>
  <c r="AW138" i="14" s="1"/>
  <c r="AH138" i="14"/>
  <c r="AJ138" i="14" s="1"/>
  <c r="AG138" i="14"/>
  <c r="AT138" i="14" s="1"/>
  <c r="AB138" i="14"/>
  <c r="AO138" i="14" s="1"/>
  <c r="BB138" i="14" s="1"/>
  <c r="U138" i="14"/>
  <c r="W138" i="14" s="1"/>
  <c r="X138" i="14" s="1"/>
  <c r="R138" i="14"/>
  <c r="AE138" i="14" s="1"/>
  <c r="AR138" i="14" s="1"/>
  <c r="K138" i="14"/>
  <c r="N138" i="14" s="1"/>
  <c r="P138" i="14" s="1"/>
  <c r="Q138" i="14" s="1"/>
  <c r="AU137" i="14"/>
  <c r="AW137" i="14" s="1"/>
  <c r="AH137" i="14"/>
  <c r="AJ137" i="14" s="1"/>
  <c r="AG137" i="14"/>
  <c r="AT137" i="14" s="1"/>
  <c r="AB137" i="14"/>
  <c r="AO137" i="14" s="1"/>
  <c r="BB137" i="14" s="1"/>
  <c r="U137" i="14"/>
  <c r="W137" i="14" s="1"/>
  <c r="X137" i="14" s="1"/>
  <c r="R137" i="14"/>
  <c r="AE137" i="14" s="1"/>
  <c r="AR137" i="14" s="1"/>
  <c r="K137" i="14"/>
  <c r="N137" i="14" s="1"/>
  <c r="P137" i="14" s="1"/>
  <c r="Q137" i="14" s="1"/>
  <c r="AU136" i="14"/>
  <c r="AW136" i="14" s="1"/>
  <c r="AH136" i="14"/>
  <c r="AJ136" i="14" s="1"/>
  <c r="AG136" i="14"/>
  <c r="AT136" i="14" s="1"/>
  <c r="AB136" i="14"/>
  <c r="AO136" i="14" s="1"/>
  <c r="BB136" i="14" s="1"/>
  <c r="U136" i="14"/>
  <c r="W136" i="14" s="1"/>
  <c r="X136" i="14" s="1"/>
  <c r="R136" i="14"/>
  <c r="AE136" i="14" s="1"/>
  <c r="AR136" i="14" s="1"/>
  <c r="K136" i="14"/>
  <c r="N136" i="14" s="1"/>
  <c r="P136" i="14" s="1"/>
  <c r="Q136" i="14" s="1"/>
  <c r="AU135" i="14"/>
  <c r="AW135" i="14" s="1"/>
  <c r="AH135" i="14"/>
  <c r="AJ135" i="14" s="1"/>
  <c r="AG135" i="14"/>
  <c r="AT135" i="14" s="1"/>
  <c r="AB135" i="14"/>
  <c r="AO135" i="14" s="1"/>
  <c r="BB135" i="14" s="1"/>
  <c r="U135" i="14"/>
  <c r="W135" i="14" s="1"/>
  <c r="X135" i="14" s="1"/>
  <c r="R135" i="14"/>
  <c r="AE135" i="14" s="1"/>
  <c r="AR135" i="14" s="1"/>
  <c r="K135" i="14"/>
  <c r="N135" i="14" s="1"/>
  <c r="P135" i="14" s="1"/>
  <c r="Q135" i="14" s="1"/>
  <c r="AU134" i="14"/>
  <c r="AW134" i="14" s="1"/>
  <c r="AH134" i="14"/>
  <c r="AJ134" i="14" s="1"/>
  <c r="AG134" i="14"/>
  <c r="AT134" i="14" s="1"/>
  <c r="AB134" i="14"/>
  <c r="AO134" i="14" s="1"/>
  <c r="BB134" i="14" s="1"/>
  <c r="U134" i="14"/>
  <c r="W134" i="14" s="1"/>
  <c r="X134" i="14" s="1"/>
  <c r="Y134" i="14" s="1"/>
  <c r="R134" i="14"/>
  <c r="AE134" i="14" s="1"/>
  <c r="AR134" i="14" s="1"/>
  <c r="K134" i="14"/>
  <c r="N134" i="14" s="1"/>
  <c r="P134" i="14" s="1"/>
  <c r="Q134" i="14" s="1"/>
  <c r="AU133" i="14"/>
  <c r="AW133" i="14" s="1"/>
  <c r="AH133" i="14"/>
  <c r="AJ133" i="14" s="1"/>
  <c r="AG133" i="14"/>
  <c r="AT133" i="14" s="1"/>
  <c r="AB133" i="14"/>
  <c r="AO133" i="14" s="1"/>
  <c r="BB133" i="14" s="1"/>
  <c r="U133" i="14"/>
  <c r="W133" i="14" s="1"/>
  <c r="X133" i="14" s="1"/>
  <c r="Y133" i="14" s="1"/>
  <c r="R133" i="14"/>
  <c r="AE133" i="14" s="1"/>
  <c r="AR133" i="14" s="1"/>
  <c r="K133" i="14"/>
  <c r="N133" i="14" s="1"/>
  <c r="P133" i="14" s="1"/>
  <c r="Q133" i="14" s="1"/>
  <c r="AU132" i="14"/>
  <c r="AW132" i="14" s="1"/>
  <c r="AH132" i="14"/>
  <c r="AJ132" i="14" s="1"/>
  <c r="AG132" i="14"/>
  <c r="AT132" i="14" s="1"/>
  <c r="AB132" i="14"/>
  <c r="AO132" i="14" s="1"/>
  <c r="BB132" i="14" s="1"/>
  <c r="U132" i="14"/>
  <c r="W132" i="14" s="1"/>
  <c r="X132" i="14" s="1"/>
  <c r="R132" i="14"/>
  <c r="AE132" i="14" s="1"/>
  <c r="AR132" i="14" s="1"/>
  <c r="K132" i="14"/>
  <c r="N132" i="14" s="1"/>
  <c r="P132" i="14" s="1"/>
  <c r="Q132" i="14" s="1"/>
  <c r="AU131" i="14"/>
  <c r="AW131" i="14" s="1"/>
  <c r="AH131" i="14"/>
  <c r="AJ131" i="14" s="1"/>
  <c r="AG131" i="14"/>
  <c r="AT131" i="14" s="1"/>
  <c r="AB131" i="14"/>
  <c r="AO131" i="14" s="1"/>
  <c r="BB131" i="14" s="1"/>
  <c r="U131" i="14"/>
  <c r="W131" i="14" s="1"/>
  <c r="X131" i="14" s="1"/>
  <c r="R131" i="14"/>
  <c r="AE131" i="14" s="1"/>
  <c r="AR131" i="14" s="1"/>
  <c r="K131" i="14"/>
  <c r="N131" i="14" s="1"/>
  <c r="P131" i="14" s="1"/>
  <c r="Q131" i="14" s="1"/>
  <c r="AU130" i="14"/>
  <c r="AW130" i="14" s="1"/>
  <c r="AH130" i="14"/>
  <c r="AJ130" i="14" s="1"/>
  <c r="AG130" i="14"/>
  <c r="AT130" i="14" s="1"/>
  <c r="AB130" i="14"/>
  <c r="AO130" i="14" s="1"/>
  <c r="BB130" i="14" s="1"/>
  <c r="U130" i="14"/>
  <c r="W130" i="14" s="1"/>
  <c r="X130" i="14" s="1"/>
  <c r="R130" i="14"/>
  <c r="AE130" i="14" s="1"/>
  <c r="AR130" i="14" s="1"/>
  <c r="K130" i="14"/>
  <c r="N130" i="14" s="1"/>
  <c r="P130" i="14" s="1"/>
  <c r="Q130" i="14" s="1"/>
  <c r="AU129" i="14"/>
  <c r="AW129" i="14" s="1"/>
  <c r="AH129" i="14"/>
  <c r="AJ129" i="14" s="1"/>
  <c r="AG129" i="14"/>
  <c r="AT129" i="14" s="1"/>
  <c r="AB129" i="14"/>
  <c r="AO129" i="14" s="1"/>
  <c r="BB129" i="14" s="1"/>
  <c r="U129" i="14"/>
  <c r="W129" i="14" s="1"/>
  <c r="X129" i="14" s="1"/>
  <c r="R129" i="14"/>
  <c r="AE129" i="14" s="1"/>
  <c r="AR129" i="14" s="1"/>
  <c r="K129" i="14"/>
  <c r="N129" i="14" s="1"/>
  <c r="P129" i="14" s="1"/>
  <c r="Q129" i="14" s="1"/>
  <c r="AU128" i="14"/>
  <c r="AW128" i="14" s="1"/>
  <c r="AH128" i="14"/>
  <c r="AJ128" i="14" s="1"/>
  <c r="AG128" i="14"/>
  <c r="AT128" i="14" s="1"/>
  <c r="AB128" i="14"/>
  <c r="AO128" i="14" s="1"/>
  <c r="BB128" i="14" s="1"/>
  <c r="U128" i="14"/>
  <c r="W128" i="14" s="1"/>
  <c r="X128" i="14" s="1"/>
  <c r="R128" i="14"/>
  <c r="AE128" i="14" s="1"/>
  <c r="AR128" i="14" s="1"/>
  <c r="K128" i="14"/>
  <c r="N128" i="14" s="1"/>
  <c r="P128" i="14" s="1"/>
  <c r="Q128" i="14" s="1"/>
  <c r="AU127" i="14"/>
  <c r="AW127" i="14" s="1"/>
  <c r="AH127" i="14"/>
  <c r="AJ127" i="14" s="1"/>
  <c r="AG127" i="14"/>
  <c r="AT127" i="14" s="1"/>
  <c r="AB127" i="14"/>
  <c r="AO127" i="14" s="1"/>
  <c r="BB127" i="14" s="1"/>
  <c r="U127" i="14"/>
  <c r="W127" i="14" s="1"/>
  <c r="X127" i="14" s="1"/>
  <c r="R127" i="14"/>
  <c r="AE127" i="14" s="1"/>
  <c r="AR127" i="14" s="1"/>
  <c r="K127" i="14"/>
  <c r="N127" i="14" s="1"/>
  <c r="P127" i="14" s="1"/>
  <c r="Q127" i="14" s="1"/>
  <c r="AU126" i="14"/>
  <c r="AW126" i="14" s="1"/>
  <c r="AH126" i="14"/>
  <c r="AJ126" i="14" s="1"/>
  <c r="AG126" i="14"/>
  <c r="AT126" i="14" s="1"/>
  <c r="AB126" i="14"/>
  <c r="AO126" i="14" s="1"/>
  <c r="BB126" i="14" s="1"/>
  <c r="U126" i="14"/>
  <c r="W126" i="14" s="1"/>
  <c r="X126" i="14" s="1"/>
  <c r="Y126" i="14" s="1"/>
  <c r="R126" i="14"/>
  <c r="AE126" i="14" s="1"/>
  <c r="AR126" i="14" s="1"/>
  <c r="K126" i="14"/>
  <c r="N126" i="14" s="1"/>
  <c r="P126" i="14" s="1"/>
  <c r="Q126" i="14" s="1"/>
  <c r="AU125" i="14"/>
  <c r="AW125" i="14" s="1"/>
  <c r="AH125" i="14"/>
  <c r="AJ125" i="14" s="1"/>
  <c r="AG125" i="14"/>
  <c r="AT125" i="14" s="1"/>
  <c r="AB125" i="14"/>
  <c r="AO125" i="14" s="1"/>
  <c r="BB125" i="14" s="1"/>
  <c r="U125" i="14"/>
  <c r="W125" i="14" s="1"/>
  <c r="X125" i="14" s="1"/>
  <c r="R125" i="14"/>
  <c r="AE125" i="14" s="1"/>
  <c r="AR125" i="14" s="1"/>
  <c r="K125" i="14"/>
  <c r="N125" i="14" s="1"/>
  <c r="P125" i="14" s="1"/>
  <c r="Q125" i="14" s="1"/>
  <c r="AU124" i="14"/>
  <c r="AW124" i="14" s="1"/>
  <c r="AH124" i="14"/>
  <c r="AJ124" i="14" s="1"/>
  <c r="AG124" i="14"/>
  <c r="AT124" i="14" s="1"/>
  <c r="AB124" i="14"/>
  <c r="AO124" i="14" s="1"/>
  <c r="BB124" i="14" s="1"/>
  <c r="U124" i="14"/>
  <c r="W124" i="14" s="1"/>
  <c r="X124" i="14" s="1"/>
  <c r="R124" i="14"/>
  <c r="AE124" i="14" s="1"/>
  <c r="AR124" i="14" s="1"/>
  <c r="K124" i="14"/>
  <c r="N124" i="14" s="1"/>
  <c r="P124" i="14" s="1"/>
  <c r="Q124" i="14" s="1"/>
  <c r="AU123" i="14"/>
  <c r="AW123" i="14" s="1"/>
  <c r="AH123" i="14"/>
  <c r="AG123" i="14"/>
  <c r="AB123" i="14"/>
  <c r="AO123" i="14" s="1"/>
  <c r="U123" i="14"/>
  <c r="W123" i="14" s="1"/>
  <c r="R123" i="14"/>
  <c r="K123" i="14"/>
  <c r="S122" i="14"/>
  <c r="AF122" i="14" s="1"/>
  <c r="AS122" i="14" s="1"/>
  <c r="R122" i="14"/>
  <c r="AE122" i="14" s="1"/>
  <c r="AR122" i="14" s="1"/>
  <c r="R120" i="14"/>
  <c r="AE120" i="14" s="1"/>
  <c r="AR120" i="14" s="1"/>
  <c r="AV118" i="14"/>
  <c r="AS118" i="14"/>
  <c r="AI118" i="14"/>
  <c r="AF118" i="14"/>
  <c r="V118" i="14"/>
  <c r="T118" i="14"/>
  <c r="S118" i="14"/>
  <c r="O118" i="14"/>
  <c r="M118" i="14"/>
  <c r="L118" i="14"/>
  <c r="J118" i="14"/>
  <c r="I118" i="14"/>
  <c r="H118" i="14"/>
  <c r="G118" i="14"/>
  <c r="F118" i="14"/>
  <c r="AU116" i="14"/>
  <c r="AW116" i="14" s="1"/>
  <c r="AH116" i="14"/>
  <c r="AJ116" i="14" s="1"/>
  <c r="AG116" i="14"/>
  <c r="AT116" i="14" s="1"/>
  <c r="AB116" i="14"/>
  <c r="AO116" i="14" s="1"/>
  <c r="BB116" i="14" s="1"/>
  <c r="U116" i="14"/>
  <c r="W116" i="14" s="1"/>
  <c r="X116" i="14" s="1"/>
  <c r="R116" i="14"/>
  <c r="AE116" i="14" s="1"/>
  <c r="AR116" i="14" s="1"/>
  <c r="K116" i="14"/>
  <c r="N116" i="14" s="1"/>
  <c r="P116" i="14" s="1"/>
  <c r="Q116" i="14" s="1"/>
  <c r="AU115" i="14"/>
  <c r="AW115" i="14" s="1"/>
  <c r="AH115" i="14"/>
  <c r="AJ115" i="14" s="1"/>
  <c r="AG115" i="14"/>
  <c r="AT115" i="14" s="1"/>
  <c r="AB115" i="14"/>
  <c r="AO115" i="14" s="1"/>
  <c r="BB115" i="14" s="1"/>
  <c r="U115" i="14"/>
  <c r="W115" i="14" s="1"/>
  <c r="X115" i="14" s="1"/>
  <c r="R115" i="14"/>
  <c r="AE115" i="14" s="1"/>
  <c r="AR115" i="14" s="1"/>
  <c r="K115" i="14"/>
  <c r="N115" i="14" s="1"/>
  <c r="P115" i="14" s="1"/>
  <c r="Q115" i="14" s="1"/>
  <c r="AU114" i="14"/>
  <c r="AW114" i="14" s="1"/>
  <c r="AH114" i="14"/>
  <c r="AJ114" i="14" s="1"/>
  <c r="AG114" i="14"/>
  <c r="AT114" i="14" s="1"/>
  <c r="AB114" i="14"/>
  <c r="AO114" i="14" s="1"/>
  <c r="BB114" i="14" s="1"/>
  <c r="U114" i="14"/>
  <c r="W114" i="14" s="1"/>
  <c r="X114" i="14" s="1"/>
  <c r="Y114" i="14" s="1"/>
  <c r="R114" i="14"/>
  <c r="AE114" i="14" s="1"/>
  <c r="AR114" i="14" s="1"/>
  <c r="K114" i="14"/>
  <c r="N114" i="14" s="1"/>
  <c r="P114" i="14" s="1"/>
  <c r="Q114" i="14" s="1"/>
  <c r="AU113" i="14"/>
  <c r="AW113" i="14" s="1"/>
  <c r="AH113" i="14"/>
  <c r="AJ113" i="14" s="1"/>
  <c r="AG113" i="14"/>
  <c r="AT113" i="14" s="1"/>
  <c r="AB113" i="14"/>
  <c r="AO113" i="14" s="1"/>
  <c r="BB113" i="14" s="1"/>
  <c r="U113" i="14"/>
  <c r="W113" i="14" s="1"/>
  <c r="X113" i="14" s="1"/>
  <c r="Y113" i="14" s="1"/>
  <c r="R113" i="14"/>
  <c r="AE113" i="14" s="1"/>
  <c r="AR113" i="14" s="1"/>
  <c r="K113" i="14"/>
  <c r="N113" i="14" s="1"/>
  <c r="P113" i="14" s="1"/>
  <c r="Q113" i="14" s="1"/>
  <c r="AU112" i="14"/>
  <c r="AW112" i="14" s="1"/>
  <c r="AH112" i="14"/>
  <c r="AJ112" i="14" s="1"/>
  <c r="AG112" i="14"/>
  <c r="AT112" i="14" s="1"/>
  <c r="AB112" i="14"/>
  <c r="AO112" i="14" s="1"/>
  <c r="BB112" i="14" s="1"/>
  <c r="U112" i="14"/>
  <c r="W112" i="14" s="1"/>
  <c r="X112" i="14" s="1"/>
  <c r="R112" i="14"/>
  <c r="AE112" i="14" s="1"/>
  <c r="AR112" i="14" s="1"/>
  <c r="K112" i="14"/>
  <c r="N112" i="14" s="1"/>
  <c r="P112" i="14" s="1"/>
  <c r="Q112" i="14" s="1"/>
  <c r="AU111" i="14"/>
  <c r="AW111" i="14" s="1"/>
  <c r="AH111" i="14"/>
  <c r="AJ111" i="14" s="1"/>
  <c r="AG111" i="14"/>
  <c r="AT111" i="14" s="1"/>
  <c r="AB111" i="14"/>
  <c r="AO111" i="14" s="1"/>
  <c r="BB111" i="14" s="1"/>
  <c r="U111" i="14"/>
  <c r="W111" i="14" s="1"/>
  <c r="X111" i="14" s="1"/>
  <c r="R111" i="14"/>
  <c r="AE111" i="14" s="1"/>
  <c r="AR111" i="14" s="1"/>
  <c r="K111" i="14"/>
  <c r="N111" i="14" s="1"/>
  <c r="P111" i="14" s="1"/>
  <c r="Q111" i="14" s="1"/>
  <c r="AU110" i="14"/>
  <c r="AW110" i="14" s="1"/>
  <c r="AH110" i="14"/>
  <c r="AJ110" i="14" s="1"/>
  <c r="AG110" i="14"/>
  <c r="AT110" i="14" s="1"/>
  <c r="AB110" i="14"/>
  <c r="AO110" i="14" s="1"/>
  <c r="BB110" i="14" s="1"/>
  <c r="U110" i="14"/>
  <c r="W110" i="14" s="1"/>
  <c r="X110" i="14" s="1"/>
  <c r="R110" i="14"/>
  <c r="AE110" i="14" s="1"/>
  <c r="AR110" i="14" s="1"/>
  <c r="K110" i="14"/>
  <c r="N110" i="14" s="1"/>
  <c r="P110" i="14" s="1"/>
  <c r="Q110" i="14" s="1"/>
  <c r="AU109" i="14"/>
  <c r="AW109" i="14" s="1"/>
  <c r="AH109" i="14"/>
  <c r="AJ109" i="14" s="1"/>
  <c r="AG109" i="14"/>
  <c r="AT109" i="14" s="1"/>
  <c r="AB109" i="14"/>
  <c r="AO109" i="14" s="1"/>
  <c r="BB109" i="14" s="1"/>
  <c r="U109" i="14"/>
  <c r="W109" i="14" s="1"/>
  <c r="X109" i="14" s="1"/>
  <c r="R109" i="14"/>
  <c r="AE109" i="14" s="1"/>
  <c r="AR109" i="14" s="1"/>
  <c r="K109" i="14"/>
  <c r="N109" i="14" s="1"/>
  <c r="P109" i="14" s="1"/>
  <c r="Q109" i="14" s="1"/>
  <c r="AU108" i="14"/>
  <c r="AW108" i="14" s="1"/>
  <c r="AH108" i="14"/>
  <c r="AJ108" i="14" s="1"/>
  <c r="AG108" i="14"/>
  <c r="AT108" i="14" s="1"/>
  <c r="AB108" i="14"/>
  <c r="AO108" i="14" s="1"/>
  <c r="BB108" i="14" s="1"/>
  <c r="U108" i="14"/>
  <c r="W108" i="14" s="1"/>
  <c r="X108" i="14" s="1"/>
  <c r="R108" i="14"/>
  <c r="AE108" i="14" s="1"/>
  <c r="AR108" i="14" s="1"/>
  <c r="K108" i="14"/>
  <c r="N108" i="14" s="1"/>
  <c r="P108" i="14" s="1"/>
  <c r="Q108" i="14" s="1"/>
  <c r="AU107" i="14"/>
  <c r="AW107" i="14" s="1"/>
  <c r="AH107" i="14"/>
  <c r="AJ107" i="14" s="1"/>
  <c r="AG107" i="14"/>
  <c r="AT107" i="14" s="1"/>
  <c r="AB107" i="14"/>
  <c r="AO107" i="14" s="1"/>
  <c r="BB107" i="14" s="1"/>
  <c r="U107" i="14"/>
  <c r="W107" i="14" s="1"/>
  <c r="X107" i="14" s="1"/>
  <c r="R107" i="14"/>
  <c r="AE107" i="14" s="1"/>
  <c r="AR107" i="14" s="1"/>
  <c r="K107" i="14"/>
  <c r="N107" i="14" s="1"/>
  <c r="P107" i="14" s="1"/>
  <c r="Q107" i="14" s="1"/>
  <c r="AU106" i="14"/>
  <c r="AW106" i="14" s="1"/>
  <c r="AH106" i="14"/>
  <c r="AJ106" i="14" s="1"/>
  <c r="AG106" i="14"/>
  <c r="AT106" i="14" s="1"/>
  <c r="AB106" i="14"/>
  <c r="AO106" i="14" s="1"/>
  <c r="BB106" i="14" s="1"/>
  <c r="U106" i="14"/>
  <c r="W106" i="14" s="1"/>
  <c r="X106" i="14" s="1"/>
  <c r="R106" i="14"/>
  <c r="AE106" i="14" s="1"/>
  <c r="AR106" i="14" s="1"/>
  <c r="K106" i="14"/>
  <c r="N106" i="14" s="1"/>
  <c r="P106" i="14" s="1"/>
  <c r="Q106" i="14" s="1"/>
  <c r="AU105" i="14"/>
  <c r="AW105" i="14" s="1"/>
  <c r="AH105" i="14"/>
  <c r="AJ105" i="14" s="1"/>
  <c r="AG105" i="14"/>
  <c r="AT105" i="14" s="1"/>
  <c r="AB105" i="14"/>
  <c r="AO105" i="14" s="1"/>
  <c r="BB105" i="14" s="1"/>
  <c r="U105" i="14"/>
  <c r="W105" i="14" s="1"/>
  <c r="X105" i="14" s="1"/>
  <c r="Y105" i="14" s="1"/>
  <c r="R105" i="14"/>
  <c r="AE105" i="14" s="1"/>
  <c r="AR105" i="14" s="1"/>
  <c r="K105" i="14"/>
  <c r="N105" i="14" s="1"/>
  <c r="P105" i="14" s="1"/>
  <c r="Q105" i="14" s="1"/>
  <c r="AU104" i="14"/>
  <c r="AW104" i="14" s="1"/>
  <c r="AH104" i="14"/>
  <c r="AJ104" i="14" s="1"/>
  <c r="AG104" i="14"/>
  <c r="AT104" i="14" s="1"/>
  <c r="AB104" i="14"/>
  <c r="AO104" i="14" s="1"/>
  <c r="BB104" i="14" s="1"/>
  <c r="U104" i="14"/>
  <c r="W104" i="14" s="1"/>
  <c r="X104" i="14" s="1"/>
  <c r="R104" i="14"/>
  <c r="AE104" i="14" s="1"/>
  <c r="AR104" i="14" s="1"/>
  <c r="K104" i="14"/>
  <c r="N104" i="14" s="1"/>
  <c r="P104" i="14" s="1"/>
  <c r="Q104" i="14" s="1"/>
  <c r="AU103" i="14"/>
  <c r="AW103" i="14" s="1"/>
  <c r="AH103" i="14"/>
  <c r="AJ103" i="14" s="1"/>
  <c r="AG103" i="14"/>
  <c r="AT103" i="14" s="1"/>
  <c r="AB103" i="14"/>
  <c r="AO103" i="14" s="1"/>
  <c r="BB103" i="14" s="1"/>
  <c r="U103" i="14"/>
  <c r="W103" i="14" s="1"/>
  <c r="X103" i="14" s="1"/>
  <c r="R103" i="14"/>
  <c r="AE103" i="14" s="1"/>
  <c r="AR103" i="14" s="1"/>
  <c r="K103" i="14"/>
  <c r="N103" i="14" s="1"/>
  <c r="P103" i="14" s="1"/>
  <c r="Q103" i="14" s="1"/>
  <c r="AU102" i="14"/>
  <c r="AW102" i="14" s="1"/>
  <c r="AH102" i="14"/>
  <c r="AJ102" i="14" s="1"/>
  <c r="AG102" i="14"/>
  <c r="AT102" i="14" s="1"/>
  <c r="AB102" i="14"/>
  <c r="AO102" i="14" s="1"/>
  <c r="BB102" i="14" s="1"/>
  <c r="U102" i="14"/>
  <c r="W102" i="14" s="1"/>
  <c r="X102" i="14" s="1"/>
  <c r="R102" i="14"/>
  <c r="AE102" i="14" s="1"/>
  <c r="AR102" i="14" s="1"/>
  <c r="K102" i="14"/>
  <c r="N102" i="14" s="1"/>
  <c r="P102" i="14" s="1"/>
  <c r="Q102" i="14" s="1"/>
  <c r="AU101" i="14"/>
  <c r="AW101" i="14" s="1"/>
  <c r="AH101" i="14"/>
  <c r="AJ101" i="14" s="1"/>
  <c r="AG101" i="14"/>
  <c r="AT101" i="14" s="1"/>
  <c r="AB101" i="14"/>
  <c r="AO101" i="14" s="1"/>
  <c r="BB101" i="14" s="1"/>
  <c r="U101" i="14"/>
  <c r="W101" i="14" s="1"/>
  <c r="X101" i="14" s="1"/>
  <c r="R101" i="14"/>
  <c r="AE101" i="14" s="1"/>
  <c r="AR101" i="14" s="1"/>
  <c r="K101" i="14"/>
  <c r="N101" i="14" s="1"/>
  <c r="P101" i="14" s="1"/>
  <c r="Q101" i="14" s="1"/>
  <c r="AU100" i="14"/>
  <c r="AW100" i="14" s="1"/>
  <c r="AH100" i="14"/>
  <c r="AJ100" i="14" s="1"/>
  <c r="AG100" i="14"/>
  <c r="AT100" i="14" s="1"/>
  <c r="AB100" i="14"/>
  <c r="AO100" i="14" s="1"/>
  <c r="BB100" i="14" s="1"/>
  <c r="U100" i="14"/>
  <c r="W100" i="14" s="1"/>
  <c r="X100" i="14" s="1"/>
  <c r="R100" i="14"/>
  <c r="AE100" i="14" s="1"/>
  <c r="AR100" i="14" s="1"/>
  <c r="K100" i="14"/>
  <c r="N100" i="14" s="1"/>
  <c r="P100" i="14" s="1"/>
  <c r="Q100" i="14" s="1"/>
  <c r="AU99" i="14"/>
  <c r="AW99" i="14" s="1"/>
  <c r="AH99" i="14"/>
  <c r="AG99" i="14"/>
  <c r="AB99" i="14"/>
  <c r="AO99" i="14" s="1"/>
  <c r="U99" i="14"/>
  <c r="W99" i="14" s="1"/>
  <c r="R99" i="14"/>
  <c r="AE99" i="14" s="1"/>
  <c r="K99" i="14"/>
  <c r="N99" i="14" s="1"/>
  <c r="S98" i="14"/>
  <c r="AF98" i="14" s="1"/>
  <c r="AS98" i="14" s="1"/>
  <c r="R98" i="14"/>
  <c r="AE98" i="14" s="1"/>
  <c r="AR98" i="14" s="1"/>
  <c r="R96" i="14"/>
  <c r="AE96" i="14" s="1"/>
  <c r="AR96" i="14" s="1"/>
  <c r="AV94" i="14"/>
  <c r="AS94" i="14"/>
  <c r="AI94" i="14"/>
  <c r="AF94" i="14"/>
  <c r="V94" i="14"/>
  <c r="T94" i="14"/>
  <c r="S94" i="14"/>
  <c r="O94" i="14"/>
  <c r="M94" i="14"/>
  <c r="L94" i="14"/>
  <c r="J94" i="14"/>
  <c r="I94" i="14"/>
  <c r="H94" i="14"/>
  <c r="G94" i="14"/>
  <c r="F94" i="14"/>
  <c r="AU93" i="14"/>
  <c r="AW93" i="14" s="1"/>
  <c r="AH93" i="14"/>
  <c r="AJ93" i="14" s="1"/>
  <c r="AG93" i="14"/>
  <c r="AT93" i="14" s="1"/>
  <c r="AB93" i="14"/>
  <c r="AO93" i="14" s="1"/>
  <c r="BB93" i="14" s="1"/>
  <c r="U93" i="14"/>
  <c r="W93" i="14" s="1"/>
  <c r="X93" i="14" s="1"/>
  <c r="R93" i="14"/>
  <c r="AE93" i="14" s="1"/>
  <c r="AR93" i="14" s="1"/>
  <c r="K93" i="14"/>
  <c r="N93" i="14" s="1"/>
  <c r="P93" i="14" s="1"/>
  <c r="Q93" i="14" s="1"/>
  <c r="AU92" i="14"/>
  <c r="AW92" i="14" s="1"/>
  <c r="AH92" i="14"/>
  <c r="AJ92" i="14" s="1"/>
  <c r="AG92" i="14"/>
  <c r="AT92" i="14" s="1"/>
  <c r="AB92" i="14"/>
  <c r="AO92" i="14" s="1"/>
  <c r="BB92" i="14" s="1"/>
  <c r="U92" i="14"/>
  <c r="W92" i="14" s="1"/>
  <c r="X92" i="14" s="1"/>
  <c r="R92" i="14"/>
  <c r="AE92" i="14" s="1"/>
  <c r="AR92" i="14" s="1"/>
  <c r="K92" i="14"/>
  <c r="N92" i="14" s="1"/>
  <c r="P92" i="14" s="1"/>
  <c r="Q92" i="14" s="1"/>
  <c r="AU91" i="14"/>
  <c r="AW91" i="14" s="1"/>
  <c r="AH91" i="14"/>
  <c r="AJ91" i="14" s="1"/>
  <c r="AG91" i="14"/>
  <c r="AT91" i="14" s="1"/>
  <c r="AB91" i="14"/>
  <c r="AO91" i="14" s="1"/>
  <c r="BB91" i="14" s="1"/>
  <c r="U91" i="14"/>
  <c r="W91" i="14" s="1"/>
  <c r="X91" i="14" s="1"/>
  <c r="R91" i="14"/>
  <c r="AE91" i="14" s="1"/>
  <c r="AR91" i="14" s="1"/>
  <c r="K91" i="14"/>
  <c r="N91" i="14" s="1"/>
  <c r="P91" i="14" s="1"/>
  <c r="Q91" i="14" s="1"/>
  <c r="AU90" i="14"/>
  <c r="AW90" i="14" s="1"/>
  <c r="AH90" i="14"/>
  <c r="AJ90" i="14" s="1"/>
  <c r="AG90" i="14"/>
  <c r="AT90" i="14" s="1"/>
  <c r="AB90" i="14"/>
  <c r="AO90" i="14" s="1"/>
  <c r="BB90" i="14" s="1"/>
  <c r="U90" i="14"/>
  <c r="W90" i="14" s="1"/>
  <c r="X90" i="14" s="1"/>
  <c r="R90" i="14"/>
  <c r="AE90" i="14" s="1"/>
  <c r="AR90" i="14" s="1"/>
  <c r="K90" i="14"/>
  <c r="N90" i="14" s="1"/>
  <c r="P90" i="14" s="1"/>
  <c r="Q90" i="14" s="1"/>
  <c r="AU89" i="14"/>
  <c r="AW89" i="14" s="1"/>
  <c r="AH89" i="14"/>
  <c r="AJ89" i="14" s="1"/>
  <c r="AG89" i="14"/>
  <c r="AT89" i="14" s="1"/>
  <c r="AB89" i="14"/>
  <c r="AO89" i="14" s="1"/>
  <c r="BB89" i="14" s="1"/>
  <c r="U89" i="14"/>
  <c r="W89" i="14" s="1"/>
  <c r="X89" i="14" s="1"/>
  <c r="R89" i="14"/>
  <c r="AE89" i="14" s="1"/>
  <c r="AR89" i="14" s="1"/>
  <c r="K89" i="14"/>
  <c r="N89" i="14" s="1"/>
  <c r="P89" i="14" s="1"/>
  <c r="Q89" i="14" s="1"/>
  <c r="AU88" i="14"/>
  <c r="AW88" i="14" s="1"/>
  <c r="AH88" i="14"/>
  <c r="AJ88" i="14" s="1"/>
  <c r="AG88" i="14"/>
  <c r="AT88" i="14" s="1"/>
  <c r="AB88" i="14"/>
  <c r="AO88" i="14" s="1"/>
  <c r="BB88" i="14" s="1"/>
  <c r="U88" i="14"/>
  <c r="W88" i="14" s="1"/>
  <c r="X88" i="14" s="1"/>
  <c r="R88" i="14"/>
  <c r="AE88" i="14" s="1"/>
  <c r="AR88" i="14" s="1"/>
  <c r="K88" i="14"/>
  <c r="N88" i="14" s="1"/>
  <c r="P88" i="14" s="1"/>
  <c r="Q88" i="14" s="1"/>
  <c r="AU87" i="14"/>
  <c r="AW87" i="14" s="1"/>
  <c r="AH87" i="14"/>
  <c r="AJ87" i="14" s="1"/>
  <c r="AG87" i="14"/>
  <c r="AT87" i="14" s="1"/>
  <c r="AB87" i="14"/>
  <c r="AO87" i="14" s="1"/>
  <c r="BB87" i="14" s="1"/>
  <c r="U87" i="14"/>
  <c r="W87" i="14" s="1"/>
  <c r="X87" i="14" s="1"/>
  <c r="R87" i="14"/>
  <c r="AE87" i="14" s="1"/>
  <c r="AR87" i="14" s="1"/>
  <c r="K87" i="14"/>
  <c r="N87" i="14" s="1"/>
  <c r="P87" i="14" s="1"/>
  <c r="Q87" i="14" s="1"/>
  <c r="AU86" i="14"/>
  <c r="AW86" i="14" s="1"/>
  <c r="AH86" i="14"/>
  <c r="AJ86" i="14" s="1"/>
  <c r="AG86" i="14"/>
  <c r="AT86" i="14" s="1"/>
  <c r="AB86" i="14"/>
  <c r="AO86" i="14" s="1"/>
  <c r="BB86" i="14" s="1"/>
  <c r="U86" i="14"/>
  <c r="W86" i="14" s="1"/>
  <c r="X86" i="14" s="1"/>
  <c r="R86" i="14"/>
  <c r="AE86" i="14" s="1"/>
  <c r="AR86" i="14" s="1"/>
  <c r="K86" i="14"/>
  <c r="N86" i="14" s="1"/>
  <c r="P86" i="14" s="1"/>
  <c r="Q86" i="14" s="1"/>
  <c r="AU85" i="14"/>
  <c r="AW85" i="14" s="1"/>
  <c r="AH85" i="14"/>
  <c r="AJ85" i="14" s="1"/>
  <c r="AG85" i="14"/>
  <c r="AT85" i="14" s="1"/>
  <c r="AB85" i="14"/>
  <c r="AO85" i="14" s="1"/>
  <c r="BB85" i="14" s="1"/>
  <c r="U85" i="14"/>
  <c r="W85" i="14" s="1"/>
  <c r="X85" i="14" s="1"/>
  <c r="R85" i="14"/>
  <c r="AE85" i="14" s="1"/>
  <c r="AR85" i="14" s="1"/>
  <c r="K85" i="14"/>
  <c r="N85" i="14" s="1"/>
  <c r="P85" i="14" s="1"/>
  <c r="Q85" i="14" s="1"/>
  <c r="AU84" i="14"/>
  <c r="AW84" i="14" s="1"/>
  <c r="AH84" i="14"/>
  <c r="AJ84" i="14" s="1"/>
  <c r="AG84" i="14"/>
  <c r="AT84" i="14" s="1"/>
  <c r="AB84" i="14"/>
  <c r="AO84" i="14" s="1"/>
  <c r="BB84" i="14" s="1"/>
  <c r="U84" i="14"/>
  <c r="W84" i="14" s="1"/>
  <c r="X84" i="14" s="1"/>
  <c r="R84" i="14"/>
  <c r="AE84" i="14" s="1"/>
  <c r="AR84" i="14" s="1"/>
  <c r="K84" i="14"/>
  <c r="N84" i="14" s="1"/>
  <c r="P84" i="14" s="1"/>
  <c r="Q84" i="14" s="1"/>
  <c r="AU83" i="14"/>
  <c r="AW83" i="14" s="1"/>
  <c r="AH83" i="14"/>
  <c r="AJ83" i="14" s="1"/>
  <c r="AG83" i="14"/>
  <c r="AT83" i="14" s="1"/>
  <c r="AB83" i="14"/>
  <c r="AO83" i="14" s="1"/>
  <c r="BB83" i="14" s="1"/>
  <c r="U83" i="14"/>
  <c r="W83" i="14" s="1"/>
  <c r="X83" i="14" s="1"/>
  <c r="R83" i="14"/>
  <c r="AE83" i="14" s="1"/>
  <c r="AR83" i="14" s="1"/>
  <c r="K83" i="14"/>
  <c r="N83" i="14" s="1"/>
  <c r="P83" i="14" s="1"/>
  <c r="Q83" i="14" s="1"/>
  <c r="AU82" i="14"/>
  <c r="AW82" i="14" s="1"/>
  <c r="AH82" i="14"/>
  <c r="AJ82" i="14" s="1"/>
  <c r="AG82" i="14"/>
  <c r="AT82" i="14" s="1"/>
  <c r="AB82" i="14"/>
  <c r="AO82" i="14" s="1"/>
  <c r="BB82" i="14" s="1"/>
  <c r="U82" i="14"/>
  <c r="W82" i="14" s="1"/>
  <c r="X82" i="14" s="1"/>
  <c r="R82" i="14"/>
  <c r="AE82" i="14" s="1"/>
  <c r="AR82" i="14" s="1"/>
  <c r="K82" i="14"/>
  <c r="N82" i="14" s="1"/>
  <c r="P82" i="14" s="1"/>
  <c r="Q82" i="14" s="1"/>
  <c r="AU81" i="14"/>
  <c r="AW81" i="14" s="1"/>
  <c r="AH81" i="14"/>
  <c r="AJ81" i="14" s="1"/>
  <c r="AG81" i="14"/>
  <c r="AT81" i="14" s="1"/>
  <c r="AB81" i="14"/>
  <c r="AO81" i="14" s="1"/>
  <c r="BB81" i="14" s="1"/>
  <c r="U81" i="14"/>
  <c r="W81" i="14" s="1"/>
  <c r="X81" i="14" s="1"/>
  <c r="R81" i="14"/>
  <c r="AE81" i="14" s="1"/>
  <c r="AR81" i="14" s="1"/>
  <c r="K81" i="14"/>
  <c r="N81" i="14" s="1"/>
  <c r="P81" i="14" s="1"/>
  <c r="Q81" i="14" s="1"/>
  <c r="AU80" i="14"/>
  <c r="AW80" i="14" s="1"/>
  <c r="AH80" i="14"/>
  <c r="AJ80" i="14" s="1"/>
  <c r="AG80" i="14"/>
  <c r="AT80" i="14" s="1"/>
  <c r="AB80" i="14"/>
  <c r="AO80" i="14" s="1"/>
  <c r="BB80" i="14" s="1"/>
  <c r="U80" i="14"/>
  <c r="W80" i="14" s="1"/>
  <c r="X80" i="14" s="1"/>
  <c r="R80" i="14"/>
  <c r="AE80" i="14" s="1"/>
  <c r="AR80" i="14" s="1"/>
  <c r="K80" i="14"/>
  <c r="N80" i="14" s="1"/>
  <c r="P80" i="14" s="1"/>
  <c r="Q80" i="14" s="1"/>
  <c r="AU79" i="14"/>
  <c r="AW79" i="14" s="1"/>
  <c r="AH79" i="14"/>
  <c r="AJ79" i="14" s="1"/>
  <c r="AG79" i="14"/>
  <c r="AT79" i="14" s="1"/>
  <c r="AB79" i="14"/>
  <c r="AO79" i="14" s="1"/>
  <c r="BB79" i="14" s="1"/>
  <c r="U79" i="14"/>
  <c r="W79" i="14" s="1"/>
  <c r="X79" i="14" s="1"/>
  <c r="R79" i="14"/>
  <c r="AE79" i="14" s="1"/>
  <c r="AR79" i="14" s="1"/>
  <c r="K79" i="14"/>
  <c r="N79" i="14" s="1"/>
  <c r="P79" i="14" s="1"/>
  <c r="Q79" i="14" s="1"/>
  <c r="AU78" i="14"/>
  <c r="AW78" i="14" s="1"/>
  <c r="AH78" i="14"/>
  <c r="AJ78" i="14" s="1"/>
  <c r="AG78" i="14"/>
  <c r="AT78" i="14" s="1"/>
  <c r="AB78" i="14"/>
  <c r="AO78" i="14" s="1"/>
  <c r="BB78" i="14" s="1"/>
  <c r="U78" i="14"/>
  <c r="W78" i="14" s="1"/>
  <c r="X78" i="14" s="1"/>
  <c r="R78" i="14"/>
  <c r="AE78" i="14" s="1"/>
  <c r="AR78" i="14" s="1"/>
  <c r="K78" i="14"/>
  <c r="N78" i="14" s="1"/>
  <c r="P78" i="14" s="1"/>
  <c r="Q78" i="14" s="1"/>
  <c r="AU77" i="14"/>
  <c r="AW77" i="14" s="1"/>
  <c r="AH77" i="14"/>
  <c r="AJ77" i="14" s="1"/>
  <c r="AG77" i="14"/>
  <c r="AT77" i="14" s="1"/>
  <c r="AB77" i="14"/>
  <c r="AO77" i="14" s="1"/>
  <c r="BB77" i="14" s="1"/>
  <c r="U77" i="14"/>
  <c r="W77" i="14" s="1"/>
  <c r="X77" i="14" s="1"/>
  <c r="R77" i="14"/>
  <c r="AE77" i="14" s="1"/>
  <c r="AR77" i="14" s="1"/>
  <c r="K77" i="14"/>
  <c r="N77" i="14" s="1"/>
  <c r="P77" i="14" s="1"/>
  <c r="Q77" i="14" s="1"/>
  <c r="AU76" i="14"/>
  <c r="AW76" i="14" s="1"/>
  <c r="AH76" i="14"/>
  <c r="AJ76" i="14" s="1"/>
  <c r="AG76" i="14"/>
  <c r="AT76" i="14" s="1"/>
  <c r="AB76" i="14"/>
  <c r="AO76" i="14" s="1"/>
  <c r="BB76" i="14" s="1"/>
  <c r="U76" i="14"/>
  <c r="W76" i="14" s="1"/>
  <c r="X76" i="14" s="1"/>
  <c r="R76" i="14"/>
  <c r="AE76" i="14" s="1"/>
  <c r="AR76" i="14" s="1"/>
  <c r="K76" i="14"/>
  <c r="N76" i="14" s="1"/>
  <c r="P76" i="14" s="1"/>
  <c r="Q76" i="14" s="1"/>
  <c r="AU75" i="14"/>
  <c r="AW75" i="14" s="1"/>
  <c r="AH75" i="14"/>
  <c r="AJ75" i="14" s="1"/>
  <c r="AG75" i="14"/>
  <c r="AT75" i="14" s="1"/>
  <c r="AB75" i="14"/>
  <c r="AO75" i="14" s="1"/>
  <c r="BB75" i="14" s="1"/>
  <c r="U75" i="14"/>
  <c r="W75" i="14" s="1"/>
  <c r="X75" i="14" s="1"/>
  <c r="R75" i="14"/>
  <c r="AE75" i="14" s="1"/>
  <c r="AR75" i="14" s="1"/>
  <c r="K75" i="14"/>
  <c r="N75" i="14" s="1"/>
  <c r="P75" i="14" s="1"/>
  <c r="Q75" i="14" s="1"/>
  <c r="AU74" i="14"/>
  <c r="AW74" i="14" s="1"/>
  <c r="AH74" i="14"/>
  <c r="AJ74" i="14" s="1"/>
  <c r="AG74" i="14"/>
  <c r="AT74" i="14" s="1"/>
  <c r="AB74" i="14"/>
  <c r="AO74" i="14" s="1"/>
  <c r="BB74" i="14" s="1"/>
  <c r="U74" i="14"/>
  <c r="W74" i="14" s="1"/>
  <c r="X74" i="14" s="1"/>
  <c r="R74" i="14"/>
  <c r="AE74" i="14" s="1"/>
  <c r="AR74" i="14" s="1"/>
  <c r="K74" i="14"/>
  <c r="N74" i="14" s="1"/>
  <c r="P74" i="14" s="1"/>
  <c r="Q74" i="14" s="1"/>
  <c r="AU73" i="14"/>
  <c r="AW73" i="14" s="1"/>
  <c r="AH73" i="14"/>
  <c r="AJ73" i="14" s="1"/>
  <c r="AG73" i="14"/>
  <c r="AT73" i="14" s="1"/>
  <c r="AB73" i="14"/>
  <c r="AO73" i="14" s="1"/>
  <c r="BB73" i="14" s="1"/>
  <c r="U73" i="14"/>
  <c r="W73" i="14" s="1"/>
  <c r="X73" i="14" s="1"/>
  <c r="R73" i="14"/>
  <c r="AE73" i="14" s="1"/>
  <c r="AR73" i="14" s="1"/>
  <c r="K73" i="14"/>
  <c r="N73" i="14" s="1"/>
  <c r="P73" i="14" s="1"/>
  <c r="Q73" i="14" s="1"/>
  <c r="AU72" i="14"/>
  <c r="AW72" i="14" s="1"/>
  <c r="AH72" i="14"/>
  <c r="AJ72" i="14" s="1"/>
  <c r="AG72" i="14"/>
  <c r="AT72" i="14" s="1"/>
  <c r="AB72" i="14"/>
  <c r="AO72" i="14" s="1"/>
  <c r="BB72" i="14" s="1"/>
  <c r="U72" i="14"/>
  <c r="W72" i="14" s="1"/>
  <c r="X72" i="14" s="1"/>
  <c r="R72" i="14"/>
  <c r="AE72" i="14" s="1"/>
  <c r="AR72" i="14" s="1"/>
  <c r="K72" i="14"/>
  <c r="N72" i="14" s="1"/>
  <c r="P72" i="14" s="1"/>
  <c r="Q72" i="14" s="1"/>
  <c r="AU71" i="14"/>
  <c r="AW71" i="14" s="1"/>
  <c r="AH71" i="14"/>
  <c r="AJ71" i="14" s="1"/>
  <c r="AG71" i="14"/>
  <c r="AT71" i="14" s="1"/>
  <c r="AB71" i="14"/>
  <c r="AO71" i="14" s="1"/>
  <c r="BB71" i="14" s="1"/>
  <c r="U71" i="14"/>
  <c r="W71" i="14" s="1"/>
  <c r="X71" i="14" s="1"/>
  <c r="R71" i="14"/>
  <c r="AE71" i="14" s="1"/>
  <c r="AR71" i="14" s="1"/>
  <c r="K71" i="14"/>
  <c r="N71" i="14" s="1"/>
  <c r="P71" i="14" s="1"/>
  <c r="Q71" i="14" s="1"/>
  <c r="AU70" i="14"/>
  <c r="AW70" i="14" s="1"/>
  <c r="AH70" i="14"/>
  <c r="AJ70" i="14" s="1"/>
  <c r="AG70" i="14"/>
  <c r="AT70" i="14" s="1"/>
  <c r="AB70" i="14"/>
  <c r="AO70" i="14" s="1"/>
  <c r="BB70" i="14" s="1"/>
  <c r="U70" i="14"/>
  <c r="W70" i="14" s="1"/>
  <c r="X70" i="14" s="1"/>
  <c r="R70" i="14"/>
  <c r="AE70" i="14" s="1"/>
  <c r="AR70" i="14" s="1"/>
  <c r="K70" i="14"/>
  <c r="N70" i="14" s="1"/>
  <c r="P70" i="14" s="1"/>
  <c r="Q70" i="14" s="1"/>
  <c r="AU69" i="14"/>
  <c r="AW69" i="14" s="1"/>
  <c r="AH69" i="14"/>
  <c r="AJ69" i="14" s="1"/>
  <c r="AG69" i="14"/>
  <c r="AT69" i="14" s="1"/>
  <c r="AB69" i="14"/>
  <c r="AO69" i="14" s="1"/>
  <c r="BB69" i="14" s="1"/>
  <c r="U69" i="14"/>
  <c r="W69" i="14" s="1"/>
  <c r="X69" i="14" s="1"/>
  <c r="R69" i="14"/>
  <c r="AE69" i="14" s="1"/>
  <c r="AR69" i="14" s="1"/>
  <c r="K69" i="14"/>
  <c r="N69" i="14" s="1"/>
  <c r="P69" i="14" s="1"/>
  <c r="Q69" i="14" s="1"/>
  <c r="AU68" i="14"/>
  <c r="AW68" i="14" s="1"/>
  <c r="AH68" i="14"/>
  <c r="AJ68" i="14" s="1"/>
  <c r="AG68" i="14"/>
  <c r="AT68" i="14" s="1"/>
  <c r="AB68" i="14"/>
  <c r="AO68" i="14" s="1"/>
  <c r="BB68" i="14" s="1"/>
  <c r="U68" i="14"/>
  <c r="W68" i="14" s="1"/>
  <c r="X68" i="14" s="1"/>
  <c r="R68" i="14"/>
  <c r="AE68" i="14" s="1"/>
  <c r="AR68" i="14" s="1"/>
  <c r="K68" i="14"/>
  <c r="N68" i="14" s="1"/>
  <c r="P68" i="14" s="1"/>
  <c r="Q68" i="14" s="1"/>
  <c r="AU67" i="14"/>
  <c r="AW67" i="14" s="1"/>
  <c r="AH67" i="14"/>
  <c r="AJ67" i="14" s="1"/>
  <c r="AG67" i="14"/>
  <c r="AT67" i="14" s="1"/>
  <c r="AB67" i="14"/>
  <c r="AO67" i="14" s="1"/>
  <c r="BB67" i="14" s="1"/>
  <c r="U67" i="14"/>
  <c r="W67" i="14" s="1"/>
  <c r="X67" i="14" s="1"/>
  <c r="R67" i="14"/>
  <c r="AE67" i="14" s="1"/>
  <c r="AR67" i="14" s="1"/>
  <c r="K67" i="14"/>
  <c r="N67" i="14" s="1"/>
  <c r="P67" i="14" s="1"/>
  <c r="Q67" i="14" s="1"/>
  <c r="AU66" i="14"/>
  <c r="AW66" i="14" s="1"/>
  <c r="AH66" i="14"/>
  <c r="AJ66" i="14" s="1"/>
  <c r="AG66" i="14"/>
  <c r="AT66" i="14" s="1"/>
  <c r="AB66" i="14"/>
  <c r="AO66" i="14" s="1"/>
  <c r="BB66" i="14" s="1"/>
  <c r="U66" i="14"/>
  <c r="W66" i="14" s="1"/>
  <c r="X66" i="14" s="1"/>
  <c r="R66" i="14"/>
  <c r="AE66" i="14" s="1"/>
  <c r="AR66" i="14" s="1"/>
  <c r="K66" i="14"/>
  <c r="N66" i="14" s="1"/>
  <c r="P66" i="14" s="1"/>
  <c r="Q66" i="14" s="1"/>
  <c r="AU65" i="14"/>
  <c r="AW65" i="14" s="1"/>
  <c r="AH65" i="14"/>
  <c r="AJ65" i="14" s="1"/>
  <c r="AG65" i="14"/>
  <c r="AT65" i="14" s="1"/>
  <c r="AB65" i="14"/>
  <c r="AO65" i="14" s="1"/>
  <c r="BB65" i="14" s="1"/>
  <c r="U65" i="14"/>
  <c r="W65" i="14" s="1"/>
  <c r="X65" i="14" s="1"/>
  <c r="R65" i="14"/>
  <c r="AE65" i="14" s="1"/>
  <c r="AR65" i="14" s="1"/>
  <c r="K65" i="14"/>
  <c r="N65" i="14" s="1"/>
  <c r="P65" i="14" s="1"/>
  <c r="Q65" i="14" s="1"/>
  <c r="AU64" i="14"/>
  <c r="AW64" i="14" s="1"/>
  <c r="AH64" i="14"/>
  <c r="AJ64" i="14" s="1"/>
  <c r="AG64" i="14"/>
  <c r="AT64" i="14" s="1"/>
  <c r="AB64" i="14"/>
  <c r="AO64" i="14" s="1"/>
  <c r="BB64" i="14" s="1"/>
  <c r="U64" i="14"/>
  <c r="W64" i="14" s="1"/>
  <c r="X64" i="14" s="1"/>
  <c r="R64" i="14"/>
  <c r="AE64" i="14" s="1"/>
  <c r="AR64" i="14" s="1"/>
  <c r="K64" i="14"/>
  <c r="N64" i="14" s="1"/>
  <c r="P64" i="14" s="1"/>
  <c r="Q64" i="14" s="1"/>
  <c r="AU63" i="14"/>
  <c r="AW63" i="14" s="1"/>
  <c r="AH63" i="14"/>
  <c r="AJ63" i="14" s="1"/>
  <c r="AG63" i="14"/>
  <c r="AT63" i="14" s="1"/>
  <c r="AB63" i="14"/>
  <c r="AO63" i="14" s="1"/>
  <c r="BB63" i="14" s="1"/>
  <c r="U63" i="14"/>
  <c r="W63" i="14" s="1"/>
  <c r="X63" i="14" s="1"/>
  <c r="R63" i="14"/>
  <c r="AE63" i="14" s="1"/>
  <c r="AR63" i="14" s="1"/>
  <c r="K63" i="14"/>
  <c r="N63" i="14" s="1"/>
  <c r="P63" i="14" s="1"/>
  <c r="Q63" i="14" s="1"/>
  <c r="AU62" i="14"/>
  <c r="AW62" i="14" s="1"/>
  <c r="AH62" i="14"/>
  <c r="AJ62" i="14" s="1"/>
  <c r="AG62" i="14"/>
  <c r="AT62" i="14" s="1"/>
  <c r="AB62" i="14"/>
  <c r="AO62" i="14" s="1"/>
  <c r="BB62" i="14" s="1"/>
  <c r="U62" i="14"/>
  <c r="W62" i="14" s="1"/>
  <c r="X62" i="14" s="1"/>
  <c r="R62" i="14"/>
  <c r="AE62" i="14" s="1"/>
  <c r="AR62" i="14" s="1"/>
  <c r="K62" i="14"/>
  <c r="N62" i="14" s="1"/>
  <c r="P62" i="14" s="1"/>
  <c r="Q62" i="14" s="1"/>
  <c r="AU61" i="14"/>
  <c r="AW61" i="14" s="1"/>
  <c r="AH61" i="14"/>
  <c r="AJ61" i="14" s="1"/>
  <c r="AG61" i="14"/>
  <c r="AT61" i="14" s="1"/>
  <c r="AB61" i="14"/>
  <c r="AO61" i="14" s="1"/>
  <c r="BB61" i="14" s="1"/>
  <c r="U61" i="14"/>
  <c r="W61" i="14" s="1"/>
  <c r="X61" i="14" s="1"/>
  <c r="R61" i="14"/>
  <c r="AE61" i="14" s="1"/>
  <c r="AR61" i="14" s="1"/>
  <c r="K61" i="14"/>
  <c r="N61" i="14" s="1"/>
  <c r="P61" i="14" s="1"/>
  <c r="Q61" i="14" s="1"/>
  <c r="AU60" i="14"/>
  <c r="AW60" i="14" s="1"/>
  <c r="AH60" i="14"/>
  <c r="AJ60" i="14" s="1"/>
  <c r="AG60" i="14"/>
  <c r="AT60" i="14" s="1"/>
  <c r="AB60" i="14"/>
  <c r="AO60" i="14" s="1"/>
  <c r="BB60" i="14" s="1"/>
  <c r="U60" i="14"/>
  <c r="W60" i="14" s="1"/>
  <c r="X60" i="14" s="1"/>
  <c r="R60" i="14"/>
  <c r="AE60" i="14" s="1"/>
  <c r="AR60" i="14" s="1"/>
  <c r="K60" i="14"/>
  <c r="N60" i="14" s="1"/>
  <c r="P60" i="14" s="1"/>
  <c r="Q60" i="14" s="1"/>
  <c r="AU59" i="14"/>
  <c r="AW59" i="14" s="1"/>
  <c r="AH59" i="14"/>
  <c r="AJ59" i="14" s="1"/>
  <c r="AG59" i="14"/>
  <c r="AT59" i="14" s="1"/>
  <c r="AB59" i="14"/>
  <c r="AO59" i="14" s="1"/>
  <c r="BB59" i="14" s="1"/>
  <c r="U59" i="14"/>
  <c r="W59" i="14" s="1"/>
  <c r="X59" i="14" s="1"/>
  <c r="R59" i="14"/>
  <c r="AE59" i="14" s="1"/>
  <c r="AR59" i="14" s="1"/>
  <c r="K59" i="14"/>
  <c r="N59" i="14" s="1"/>
  <c r="P59" i="14" s="1"/>
  <c r="Q59" i="14" s="1"/>
  <c r="AU58" i="14"/>
  <c r="AW58" i="14" s="1"/>
  <c r="AH58" i="14"/>
  <c r="AJ58" i="14" s="1"/>
  <c r="AG58" i="14"/>
  <c r="AT58" i="14" s="1"/>
  <c r="AB58" i="14"/>
  <c r="AO58" i="14" s="1"/>
  <c r="BB58" i="14" s="1"/>
  <c r="U58" i="14"/>
  <c r="W58" i="14" s="1"/>
  <c r="X58" i="14" s="1"/>
  <c r="R58" i="14"/>
  <c r="AE58" i="14" s="1"/>
  <c r="AR58" i="14" s="1"/>
  <c r="K58" i="14"/>
  <c r="N58" i="14" s="1"/>
  <c r="P58" i="14" s="1"/>
  <c r="Q58" i="14" s="1"/>
  <c r="AU57" i="14"/>
  <c r="AW57" i="14" s="1"/>
  <c r="AH57" i="14"/>
  <c r="AJ57" i="14" s="1"/>
  <c r="AG57" i="14"/>
  <c r="AT57" i="14" s="1"/>
  <c r="AB57" i="14"/>
  <c r="AO57" i="14" s="1"/>
  <c r="BB57" i="14" s="1"/>
  <c r="U57" i="14"/>
  <c r="W57" i="14" s="1"/>
  <c r="X57" i="14" s="1"/>
  <c r="R57" i="14"/>
  <c r="AE57" i="14" s="1"/>
  <c r="AR57" i="14" s="1"/>
  <c r="K57" i="14"/>
  <c r="N57" i="14" s="1"/>
  <c r="P57" i="14" s="1"/>
  <c r="Q57" i="14" s="1"/>
  <c r="AU56" i="14"/>
  <c r="AW56" i="14" s="1"/>
  <c r="AH56" i="14"/>
  <c r="AJ56" i="14" s="1"/>
  <c r="AG56" i="14"/>
  <c r="AT56" i="14" s="1"/>
  <c r="AB56" i="14"/>
  <c r="AO56" i="14" s="1"/>
  <c r="BB56" i="14" s="1"/>
  <c r="U56" i="14"/>
  <c r="W56" i="14" s="1"/>
  <c r="X56" i="14" s="1"/>
  <c r="R56" i="14"/>
  <c r="AE56" i="14" s="1"/>
  <c r="AR56" i="14" s="1"/>
  <c r="K56" i="14"/>
  <c r="N56" i="14" s="1"/>
  <c r="P56" i="14" s="1"/>
  <c r="Q56" i="14" s="1"/>
  <c r="AU55" i="14"/>
  <c r="AW55" i="14" s="1"/>
  <c r="AH55" i="14"/>
  <c r="AJ55" i="14" s="1"/>
  <c r="AG55" i="14"/>
  <c r="AT55" i="14" s="1"/>
  <c r="AB55" i="14"/>
  <c r="AO55" i="14" s="1"/>
  <c r="BB55" i="14" s="1"/>
  <c r="U55" i="14"/>
  <c r="W55" i="14" s="1"/>
  <c r="X55" i="14" s="1"/>
  <c r="R55" i="14"/>
  <c r="AE55" i="14" s="1"/>
  <c r="AR55" i="14" s="1"/>
  <c r="K55" i="14"/>
  <c r="N55" i="14" s="1"/>
  <c r="P55" i="14" s="1"/>
  <c r="Q55" i="14" s="1"/>
  <c r="AU54" i="14"/>
  <c r="AW54" i="14" s="1"/>
  <c r="AH54" i="14"/>
  <c r="AJ54" i="14" s="1"/>
  <c r="AG54" i="14"/>
  <c r="AT54" i="14" s="1"/>
  <c r="AB54" i="14"/>
  <c r="AO54" i="14" s="1"/>
  <c r="BB54" i="14" s="1"/>
  <c r="U54" i="14"/>
  <c r="W54" i="14" s="1"/>
  <c r="X54" i="14" s="1"/>
  <c r="R54" i="14"/>
  <c r="AE54" i="14" s="1"/>
  <c r="AR54" i="14" s="1"/>
  <c r="K54" i="14"/>
  <c r="N54" i="14" s="1"/>
  <c r="P54" i="14" s="1"/>
  <c r="Q54" i="14" s="1"/>
  <c r="AU53" i="14"/>
  <c r="AW53" i="14" s="1"/>
  <c r="AH53" i="14"/>
  <c r="AJ53" i="14" s="1"/>
  <c r="AG53" i="14"/>
  <c r="AT53" i="14" s="1"/>
  <c r="AB53" i="14"/>
  <c r="AO53" i="14" s="1"/>
  <c r="BB53" i="14" s="1"/>
  <c r="U53" i="14"/>
  <c r="W53" i="14" s="1"/>
  <c r="X53" i="14" s="1"/>
  <c r="R53" i="14"/>
  <c r="AE53" i="14" s="1"/>
  <c r="AR53" i="14" s="1"/>
  <c r="K53" i="14"/>
  <c r="N53" i="14" s="1"/>
  <c r="P53" i="14" s="1"/>
  <c r="Q53" i="14" s="1"/>
  <c r="AU52" i="14"/>
  <c r="AW52" i="14" s="1"/>
  <c r="AH52" i="14"/>
  <c r="AJ52" i="14" s="1"/>
  <c r="AG52" i="14"/>
  <c r="AT52" i="14" s="1"/>
  <c r="AB52" i="14"/>
  <c r="AO52" i="14" s="1"/>
  <c r="BB52" i="14" s="1"/>
  <c r="U52" i="14"/>
  <c r="W52" i="14" s="1"/>
  <c r="X52" i="14" s="1"/>
  <c r="R52" i="14"/>
  <c r="AE52" i="14" s="1"/>
  <c r="AR52" i="14" s="1"/>
  <c r="K52" i="14"/>
  <c r="N52" i="14" s="1"/>
  <c r="P52" i="14" s="1"/>
  <c r="Q52" i="14" s="1"/>
  <c r="AU51" i="14"/>
  <c r="AW51" i="14" s="1"/>
  <c r="AH51" i="14"/>
  <c r="AJ51" i="14" s="1"/>
  <c r="AG51" i="14"/>
  <c r="AT51" i="14" s="1"/>
  <c r="AB51" i="14"/>
  <c r="AO51" i="14" s="1"/>
  <c r="BB51" i="14" s="1"/>
  <c r="U51" i="14"/>
  <c r="W51" i="14" s="1"/>
  <c r="X51" i="14" s="1"/>
  <c r="R51" i="14"/>
  <c r="AE51" i="14" s="1"/>
  <c r="AR51" i="14" s="1"/>
  <c r="K51" i="14"/>
  <c r="N51" i="14" s="1"/>
  <c r="P51" i="14" s="1"/>
  <c r="Q51" i="14" s="1"/>
  <c r="AU50" i="14"/>
  <c r="AW50" i="14" s="1"/>
  <c r="AH50" i="14"/>
  <c r="AJ50" i="14" s="1"/>
  <c r="AG50" i="14"/>
  <c r="AT50" i="14" s="1"/>
  <c r="AB50" i="14"/>
  <c r="AO50" i="14" s="1"/>
  <c r="BB50" i="14" s="1"/>
  <c r="U50" i="14"/>
  <c r="W50" i="14" s="1"/>
  <c r="X50" i="14" s="1"/>
  <c r="R50" i="14"/>
  <c r="AE50" i="14" s="1"/>
  <c r="AR50" i="14" s="1"/>
  <c r="K50" i="14"/>
  <c r="N50" i="14" s="1"/>
  <c r="P50" i="14" s="1"/>
  <c r="Q50" i="14" s="1"/>
  <c r="AU49" i="14"/>
  <c r="AW49" i="14" s="1"/>
  <c r="AH49" i="14"/>
  <c r="AJ49" i="14" s="1"/>
  <c r="AG49" i="14"/>
  <c r="AT49" i="14" s="1"/>
  <c r="AB49" i="14"/>
  <c r="AO49" i="14" s="1"/>
  <c r="BB49" i="14" s="1"/>
  <c r="U49" i="14"/>
  <c r="W49" i="14" s="1"/>
  <c r="X49" i="14" s="1"/>
  <c r="R49" i="14"/>
  <c r="AE49" i="14" s="1"/>
  <c r="AR49" i="14" s="1"/>
  <c r="K49" i="14"/>
  <c r="N49" i="14" s="1"/>
  <c r="P49" i="14" s="1"/>
  <c r="Q49" i="14" s="1"/>
  <c r="AU48" i="14"/>
  <c r="AW48" i="14" s="1"/>
  <c r="AH48" i="14"/>
  <c r="AJ48" i="14" s="1"/>
  <c r="AG48" i="14"/>
  <c r="AT48" i="14" s="1"/>
  <c r="AB48" i="14"/>
  <c r="AO48" i="14" s="1"/>
  <c r="BB48" i="14" s="1"/>
  <c r="U48" i="14"/>
  <c r="W48" i="14" s="1"/>
  <c r="X48" i="14" s="1"/>
  <c r="R48" i="14"/>
  <c r="AE48" i="14" s="1"/>
  <c r="AR48" i="14" s="1"/>
  <c r="K48" i="14"/>
  <c r="N48" i="14" s="1"/>
  <c r="P48" i="14" s="1"/>
  <c r="Q48" i="14" s="1"/>
  <c r="AU47" i="14"/>
  <c r="AW47" i="14" s="1"/>
  <c r="AH47" i="14"/>
  <c r="AJ47" i="14" s="1"/>
  <c r="AG47" i="14"/>
  <c r="AT47" i="14" s="1"/>
  <c r="AB47" i="14"/>
  <c r="AO47" i="14" s="1"/>
  <c r="BB47" i="14" s="1"/>
  <c r="U47" i="14"/>
  <c r="W47" i="14" s="1"/>
  <c r="X47" i="14" s="1"/>
  <c r="R47" i="14"/>
  <c r="AE47" i="14" s="1"/>
  <c r="AR47" i="14" s="1"/>
  <c r="K47" i="14"/>
  <c r="N47" i="14" s="1"/>
  <c r="P47" i="14" s="1"/>
  <c r="Q47" i="14" s="1"/>
  <c r="AU46" i="14"/>
  <c r="AW46" i="14" s="1"/>
  <c r="AH46" i="14"/>
  <c r="AJ46" i="14" s="1"/>
  <c r="AG46" i="14"/>
  <c r="AT46" i="14" s="1"/>
  <c r="AB46" i="14"/>
  <c r="AO46" i="14" s="1"/>
  <c r="BB46" i="14" s="1"/>
  <c r="U46" i="14"/>
  <c r="W46" i="14" s="1"/>
  <c r="X46" i="14" s="1"/>
  <c r="R46" i="14"/>
  <c r="AE46" i="14" s="1"/>
  <c r="AR46" i="14" s="1"/>
  <c r="K46" i="14"/>
  <c r="N46" i="14" s="1"/>
  <c r="P46" i="14" s="1"/>
  <c r="Q46" i="14" s="1"/>
  <c r="AU45" i="14"/>
  <c r="AW45" i="14" s="1"/>
  <c r="AH45" i="14"/>
  <c r="AJ45" i="14" s="1"/>
  <c r="AG45" i="14"/>
  <c r="AT45" i="14" s="1"/>
  <c r="AB45" i="14"/>
  <c r="AO45" i="14" s="1"/>
  <c r="BB45" i="14" s="1"/>
  <c r="U45" i="14"/>
  <c r="W45" i="14" s="1"/>
  <c r="X45" i="14" s="1"/>
  <c r="R45" i="14"/>
  <c r="AE45" i="14" s="1"/>
  <c r="AR45" i="14" s="1"/>
  <c r="K45" i="14"/>
  <c r="N45" i="14" s="1"/>
  <c r="P45" i="14" s="1"/>
  <c r="Q45" i="14" s="1"/>
  <c r="AU44" i="14"/>
  <c r="AW44" i="14" s="1"/>
  <c r="AH44" i="14"/>
  <c r="AJ44" i="14" s="1"/>
  <c r="AG44" i="14"/>
  <c r="AT44" i="14" s="1"/>
  <c r="AB44" i="14"/>
  <c r="AO44" i="14" s="1"/>
  <c r="BB44" i="14" s="1"/>
  <c r="U44" i="14"/>
  <c r="W44" i="14" s="1"/>
  <c r="X44" i="14" s="1"/>
  <c r="R44" i="14"/>
  <c r="AE44" i="14" s="1"/>
  <c r="AR44" i="14" s="1"/>
  <c r="K44" i="14"/>
  <c r="N44" i="14" s="1"/>
  <c r="P44" i="14" s="1"/>
  <c r="Q44" i="14" s="1"/>
  <c r="AU43" i="14"/>
  <c r="AW43" i="14" s="1"/>
  <c r="AH43" i="14"/>
  <c r="AJ43" i="14" s="1"/>
  <c r="AG43" i="14"/>
  <c r="AT43" i="14" s="1"/>
  <c r="AB43" i="14"/>
  <c r="AO43" i="14" s="1"/>
  <c r="BB43" i="14" s="1"/>
  <c r="U43" i="14"/>
  <c r="W43" i="14" s="1"/>
  <c r="X43" i="14" s="1"/>
  <c r="R43" i="14"/>
  <c r="AE43" i="14" s="1"/>
  <c r="AR43" i="14" s="1"/>
  <c r="K43" i="14"/>
  <c r="N43" i="14" s="1"/>
  <c r="P43" i="14" s="1"/>
  <c r="Q43" i="14" s="1"/>
  <c r="AU42" i="14"/>
  <c r="AW42" i="14" s="1"/>
  <c r="AH42" i="14"/>
  <c r="AJ42" i="14" s="1"/>
  <c r="AG42" i="14"/>
  <c r="AT42" i="14" s="1"/>
  <c r="AB42" i="14"/>
  <c r="AO42" i="14" s="1"/>
  <c r="BB42" i="14" s="1"/>
  <c r="U42" i="14"/>
  <c r="W42" i="14" s="1"/>
  <c r="X42" i="14" s="1"/>
  <c r="R42" i="14"/>
  <c r="AE42" i="14" s="1"/>
  <c r="AR42" i="14" s="1"/>
  <c r="K42" i="14"/>
  <c r="N42" i="14" s="1"/>
  <c r="P42" i="14" s="1"/>
  <c r="Q42" i="14" s="1"/>
  <c r="AU41" i="14"/>
  <c r="AW41" i="14" s="1"/>
  <c r="AH41" i="14"/>
  <c r="AJ41" i="14" s="1"/>
  <c r="AG41" i="14"/>
  <c r="AT41" i="14" s="1"/>
  <c r="AB41" i="14"/>
  <c r="AO41" i="14" s="1"/>
  <c r="BB41" i="14" s="1"/>
  <c r="U41" i="14"/>
  <c r="W41" i="14" s="1"/>
  <c r="X41" i="14" s="1"/>
  <c r="R41" i="14"/>
  <c r="AE41" i="14" s="1"/>
  <c r="AR41" i="14" s="1"/>
  <c r="K41" i="14"/>
  <c r="N41" i="14" s="1"/>
  <c r="P41" i="14" s="1"/>
  <c r="Q41" i="14" s="1"/>
  <c r="AU40" i="14"/>
  <c r="AW40" i="14" s="1"/>
  <c r="AH40" i="14"/>
  <c r="AJ40" i="14" s="1"/>
  <c r="AG40" i="14"/>
  <c r="AT40" i="14" s="1"/>
  <c r="AB40" i="14"/>
  <c r="AO40" i="14" s="1"/>
  <c r="BB40" i="14" s="1"/>
  <c r="U40" i="14"/>
  <c r="W40" i="14" s="1"/>
  <c r="X40" i="14" s="1"/>
  <c r="R40" i="14"/>
  <c r="AE40" i="14" s="1"/>
  <c r="AR40" i="14" s="1"/>
  <c r="K40" i="14"/>
  <c r="N40" i="14" s="1"/>
  <c r="P40" i="14" s="1"/>
  <c r="Q40" i="14" s="1"/>
  <c r="AU39" i="14"/>
  <c r="AW39" i="14" s="1"/>
  <c r="AH39" i="14"/>
  <c r="AJ39" i="14" s="1"/>
  <c r="AG39" i="14"/>
  <c r="AT39" i="14" s="1"/>
  <c r="AB39" i="14"/>
  <c r="AO39" i="14" s="1"/>
  <c r="BB39" i="14" s="1"/>
  <c r="U39" i="14"/>
  <c r="W39" i="14" s="1"/>
  <c r="X39" i="14" s="1"/>
  <c r="Y39" i="14" s="1"/>
  <c r="AA39" i="14" s="1"/>
  <c r="R39" i="14"/>
  <c r="AE39" i="14" s="1"/>
  <c r="AR39" i="14" s="1"/>
  <c r="K39" i="14"/>
  <c r="N39" i="14" s="1"/>
  <c r="P39" i="14" s="1"/>
  <c r="Q39" i="14" s="1"/>
  <c r="AU38" i="14"/>
  <c r="AW38" i="14" s="1"/>
  <c r="AH38" i="14"/>
  <c r="AJ38" i="14" s="1"/>
  <c r="AG38" i="14"/>
  <c r="AT38" i="14" s="1"/>
  <c r="AB38" i="14"/>
  <c r="AO38" i="14" s="1"/>
  <c r="BB38" i="14" s="1"/>
  <c r="U38" i="14"/>
  <c r="W38" i="14" s="1"/>
  <c r="X38" i="14" s="1"/>
  <c r="R38" i="14"/>
  <c r="AE38" i="14" s="1"/>
  <c r="AR38" i="14" s="1"/>
  <c r="K38" i="14"/>
  <c r="N38" i="14" s="1"/>
  <c r="P38" i="14" s="1"/>
  <c r="Q38" i="14" s="1"/>
  <c r="AU37" i="14"/>
  <c r="AW37" i="14" s="1"/>
  <c r="AH37" i="14"/>
  <c r="AJ37" i="14" s="1"/>
  <c r="AG37" i="14"/>
  <c r="AT37" i="14" s="1"/>
  <c r="AB37" i="14"/>
  <c r="U37" i="14"/>
  <c r="W37" i="14" s="1"/>
  <c r="X37" i="14" s="1"/>
  <c r="R37" i="14"/>
  <c r="K37" i="14"/>
  <c r="N37" i="14" s="1"/>
  <c r="S36" i="14"/>
  <c r="AF36" i="14" s="1"/>
  <c r="AS36" i="14" s="1"/>
  <c r="R36" i="14"/>
  <c r="AE36" i="14" s="1"/>
  <c r="AR36" i="14" s="1"/>
  <c r="R34" i="14"/>
  <c r="AE34" i="14" s="1"/>
  <c r="AR34" i="14" s="1"/>
  <c r="BB32" i="14"/>
  <c r="AV32" i="14"/>
  <c r="AO32" i="14"/>
  <c r="AI32" i="14"/>
  <c r="AB32" i="14"/>
  <c r="V32" i="14"/>
  <c r="T32" i="14"/>
  <c r="O32" i="14"/>
  <c r="J32" i="14"/>
  <c r="I32" i="14"/>
  <c r="G32" i="14"/>
  <c r="F32" i="14"/>
  <c r="AG31" i="14"/>
  <c r="AT31" i="14" s="1"/>
  <c r="U31" i="14"/>
  <c r="K31" i="14"/>
  <c r="N31" i="14" s="1"/>
  <c r="P31" i="14" s="1"/>
  <c r="Q31" i="14" s="1"/>
  <c r="AG30" i="14"/>
  <c r="AT30" i="14" s="1"/>
  <c r="U30" i="14"/>
  <c r="K30" i="14"/>
  <c r="N30" i="14" s="1"/>
  <c r="P30" i="14" s="1"/>
  <c r="Q30" i="14" s="1"/>
  <c r="AG29" i="14"/>
  <c r="AT29" i="14" s="1"/>
  <c r="U29" i="14"/>
  <c r="K29" i="14"/>
  <c r="N29" i="14" s="1"/>
  <c r="P29" i="14" s="1"/>
  <c r="Q29" i="14" s="1"/>
  <c r="AG28" i="14"/>
  <c r="AT28" i="14" s="1"/>
  <c r="U28" i="14"/>
  <c r="K28" i="14"/>
  <c r="N28" i="14" s="1"/>
  <c r="P28" i="14" s="1"/>
  <c r="Q28" i="14" s="1"/>
  <c r="AG27" i="14"/>
  <c r="AT27" i="14" s="1"/>
  <c r="U27" i="14"/>
  <c r="K27" i="14"/>
  <c r="N27" i="14" s="1"/>
  <c r="P27" i="14" s="1"/>
  <c r="Q27" i="14" s="1"/>
  <c r="AG26" i="14"/>
  <c r="AT26" i="14" s="1"/>
  <c r="U26" i="14"/>
  <c r="K26" i="14"/>
  <c r="N26" i="14" s="1"/>
  <c r="P26" i="14" s="1"/>
  <c r="Q26" i="14" s="1"/>
  <c r="AG25" i="14"/>
  <c r="AT25" i="14" s="1"/>
  <c r="U25" i="14"/>
  <c r="K25" i="14"/>
  <c r="N25" i="14" s="1"/>
  <c r="P25" i="14" s="1"/>
  <c r="Q25" i="14" s="1"/>
  <c r="AG24" i="14"/>
  <c r="AT24" i="14" s="1"/>
  <c r="U24" i="14"/>
  <c r="K24" i="14"/>
  <c r="N24" i="14" s="1"/>
  <c r="P24" i="14" s="1"/>
  <c r="Q24" i="14" s="1"/>
  <c r="AG23" i="14"/>
  <c r="AT23" i="14" s="1"/>
  <c r="U23" i="14"/>
  <c r="K23" i="14"/>
  <c r="N23" i="14" s="1"/>
  <c r="P23" i="14" s="1"/>
  <c r="Q23" i="14" s="1"/>
  <c r="AG22" i="14"/>
  <c r="AT22" i="14" s="1"/>
  <c r="U22" i="14"/>
  <c r="K22" i="14"/>
  <c r="N22" i="14" s="1"/>
  <c r="P22" i="14" s="1"/>
  <c r="Q22" i="14" s="1"/>
  <c r="AG21" i="14"/>
  <c r="AT21" i="14" s="1"/>
  <c r="U21" i="14"/>
  <c r="K21" i="14"/>
  <c r="N21" i="14" s="1"/>
  <c r="P21" i="14" s="1"/>
  <c r="Q21" i="14" s="1"/>
  <c r="AG20" i="14"/>
  <c r="AT20" i="14" s="1"/>
  <c r="U20" i="14"/>
  <c r="K20" i="14"/>
  <c r="N20" i="14" s="1"/>
  <c r="P20" i="14" s="1"/>
  <c r="Q20" i="14" s="1"/>
  <c r="AG18" i="14"/>
  <c r="AT18" i="14" s="1"/>
  <c r="U18" i="14"/>
  <c r="K18" i="14"/>
  <c r="N18" i="14" s="1"/>
  <c r="P18" i="14" s="1"/>
  <c r="Q18" i="14" s="1"/>
  <c r="AG17" i="14"/>
  <c r="AT17" i="14" s="1"/>
  <c r="U17" i="14"/>
  <c r="K17" i="14"/>
  <c r="N17" i="14" s="1"/>
  <c r="P17" i="14" s="1"/>
  <c r="Q17" i="14" s="1"/>
  <c r="AG19" i="14"/>
  <c r="AT19" i="14" s="1"/>
  <c r="U19" i="14"/>
  <c r="K19" i="14"/>
  <c r="N19" i="14" s="1"/>
  <c r="P19" i="14" s="1"/>
  <c r="Q19" i="14" s="1"/>
  <c r="AG16" i="14"/>
  <c r="AT16" i="14" s="1"/>
  <c r="U16" i="14"/>
  <c r="K16" i="14"/>
  <c r="N16" i="14" s="1"/>
  <c r="P16" i="14" s="1"/>
  <c r="Q16" i="14" s="1"/>
  <c r="AG15" i="14"/>
  <c r="AT15" i="14" s="1"/>
  <c r="U15" i="14"/>
  <c r="R15" i="14"/>
  <c r="AE15" i="14" s="1"/>
  <c r="K15" i="14"/>
  <c r="H15" i="14"/>
  <c r="AG14" i="14"/>
  <c r="AT14" i="14" s="1"/>
  <c r="U14" i="14"/>
  <c r="R14" i="14"/>
  <c r="AE14" i="14" s="1"/>
  <c r="K14" i="14"/>
  <c r="M14" i="14" s="1"/>
  <c r="H14" i="14"/>
  <c r="AG13" i="14"/>
  <c r="AT13" i="14" s="1"/>
  <c r="U13" i="14"/>
  <c r="R13" i="14"/>
  <c r="S13" i="14" s="1"/>
  <c r="K13" i="14"/>
  <c r="H13" i="14"/>
  <c r="AG12" i="14"/>
  <c r="AT12" i="14" s="1"/>
  <c r="U12" i="14"/>
  <c r="AH12" i="14" s="1"/>
  <c r="AU12" i="14" s="1"/>
  <c r="AW12" i="14" s="1"/>
  <c r="R12" i="14"/>
  <c r="S12" i="14" s="1"/>
  <c r="K12" i="14"/>
  <c r="H12" i="14"/>
  <c r="AG11" i="14"/>
  <c r="AT11" i="14" s="1"/>
  <c r="U11" i="14"/>
  <c r="R11" i="14"/>
  <c r="K11" i="14"/>
  <c r="H11" i="14"/>
  <c r="S8" i="14"/>
  <c r="AF8" i="14" s="1"/>
  <c r="R8" i="14"/>
  <c r="AE8" i="14" s="1"/>
  <c r="BD1" i="14"/>
  <c r="BC1" i="14"/>
  <c r="BB1" i="14"/>
  <c r="BA1" i="14"/>
  <c r="AY1" i="14"/>
  <c r="AX1" i="14"/>
  <c r="AW1" i="14"/>
  <c r="AT1" i="14"/>
  <c r="AQ1" i="14"/>
  <c r="AP1" i="14"/>
  <c r="AO1" i="14"/>
  <c r="AN1" i="14"/>
  <c r="AL1" i="14"/>
  <c r="AK1" i="14"/>
  <c r="AJ1" i="14"/>
  <c r="AG1" i="14"/>
  <c r="AD1" i="14"/>
  <c r="AC1" i="14"/>
  <c r="AB1" i="14"/>
  <c r="AA1" i="14"/>
  <c r="Y1" i="14"/>
  <c r="X1" i="14"/>
  <c r="W1" i="14"/>
  <c r="T1" i="14"/>
  <c r="Q1" i="14"/>
  <c r="P1" i="14"/>
  <c r="AG439" i="1"/>
  <c r="AS439" i="1" s="1"/>
  <c r="AA439" i="1"/>
  <c r="AM439" i="1" s="1"/>
  <c r="AY439" i="1" s="1"/>
  <c r="V439" i="1"/>
  <c r="W439" i="1" s="1"/>
  <c r="Y439" i="1" s="1"/>
  <c r="S439" i="1"/>
  <c r="T439" i="1" s="1"/>
  <c r="K439" i="1"/>
  <c r="M439" i="1" s="1"/>
  <c r="H439" i="1"/>
  <c r="V441" i="1"/>
  <c r="AH441" i="1" s="1"/>
  <c r="S441" i="1"/>
  <c r="AE441" i="1" s="1"/>
  <c r="K441" i="1"/>
  <c r="M441" i="1" s="1"/>
  <c r="H441" i="1"/>
  <c r="V440" i="1"/>
  <c r="AH440" i="1" s="1"/>
  <c r="S440" i="1"/>
  <c r="K440" i="1"/>
  <c r="M440" i="1" s="1"/>
  <c r="H440" i="1"/>
  <c r="AG438" i="1"/>
  <c r="AS438" i="1" s="1"/>
  <c r="AA438" i="1"/>
  <c r="AM438" i="1" s="1"/>
  <c r="AY438" i="1" s="1"/>
  <c r="V438" i="1"/>
  <c r="AH438" i="1" s="1"/>
  <c r="AT438" i="1" s="1"/>
  <c r="S438" i="1"/>
  <c r="K438" i="1"/>
  <c r="M438" i="1" s="1"/>
  <c r="H438" i="1"/>
  <c r="V442" i="1"/>
  <c r="S442" i="1"/>
  <c r="K442" i="1"/>
  <c r="M442" i="1" s="1"/>
  <c r="H442" i="1"/>
  <c r="AG444" i="1"/>
  <c r="AS444" i="1" s="1"/>
  <c r="AA444" i="1"/>
  <c r="AM444" i="1" s="1"/>
  <c r="AY444" i="1" s="1"/>
  <c r="V444" i="1"/>
  <c r="S444" i="1"/>
  <c r="T444" i="1" s="1"/>
  <c r="K444" i="1"/>
  <c r="M444" i="1" s="1"/>
  <c r="H444" i="1"/>
  <c r="AG437" i="1"/>
  <c r="AS437" i="1" s="1"/>
  <c r="AA437" i="1"/>
  <c r="AM437" i="1" s="1"/>
  <c r="AY437" i="1" s="1"/>
  <c r="V437" i="1"/>
  <c r="S437" i="1"/>
  <c r="T437" i="1" s="1"/>
  <c r="K437" i="1"/>
  <c r="M437" i="1" s="1"/>
  <c r="H437" i="1"/>
  <c r="AA436" i="1"/>
  <c r="AM436" i="1" s="1"/>
  <c r="AY436" i="1" s="1"/>
  <c r="V436" i="1"/>
  <c r="W436" i="1" s="1"/>
  <c r="Y436" i="1" s="1"/>
  <c r="S436" i="1"/>
  <c r="AE436" i="1" s="1"/>
  <c r="AF436" i="1" s="1"/>
  <c r="K436" i="1"/>
  <c r="M436" i="1" s="1"/>
  <c r="H436" i="1"/>
  <c r="AA435" i="1"/>
  <c r="AM435" i="1" s="1"/>
  <c r="AY435" i="1" s="1"/>
  <c r="V435" i="1"/>
  <c r="AH435" i="1" s="1"/>
  <c r="S435" i="1"/>
  <c r="AE435" i="1" s="1"/>
  <c r="AQ435" i="1" s="1"/>
  <c r="AR435" i="1" s="1"/>
  <c r="K435" i="1"/>
  <c r="H435" i="1"/>
  <c r="AG434" i="1"/>
  <c r="AS434" i="1" s="1"/>
  <c r="AA434" i="1"/>
  <c r="AM434" i="1" s="1"/>
  <c r="AY434" i="1" s="1"/>
  <c r="V434" i="1"/>
  <c r="AH434" i="1" s="1"/>
  <c r="AT434" i="1" s="1"/>
  <c r="S434" i="1"/>
  <c r="K434" i="1"/>
  <c r="H434" i="1"/>
  <c r="AG433" i="1"/>
  <c r="AA433" i="1"/>
  <c r="AM433" i="1" s="1"/>
  <c r="AY433" i="1" s="1"/>
  <c r="V433" i="1"/>
  <c r="W433" i="1" s="1"/>
  <c r="Y433" i="1" s="1"/>
  <c r="S433" i="1"/>
  <c r="AE433" i="1" s="1"/>
  <c r="AQ433" i="1" s="1"/>
  <c r="AR433" i="1" s="1"/>
  <c r="K433" i="1"/>
  <c r="H433" i="1"/>
  <c r="AG432" i="1"/>
  <c r="AA432" i="1"/>
  <c r="AM432" i="1" s="1"/>
  <c r="AY432" i="1" s="1"/>
  <c r="V432" i="1"/>
  <c r="AH432" i="1" s="1"/>
  <c r="AT432" i="1" s="1"/>
  <c r="S432" i="1"/>
  <c r="AE432" i="1" s="1"/>
  <c r="AQ432" i="1" s="1"/>
  <c r="AR432" i="1" s="1"/>
  <c r="K432" i="1"/>
  <c r="M432" i="1" s="1"/>
  <c r="H432" i="1"/>
  <c r="AG431" i="1"/>
  <c r="AA431" i="1"/>
  <c r="AM431" i="1" s="1"/>
  <c r="AY431" i="1" s="1"/>
  <c r="V431" i="1"/>
  <c r="S431" i="1"/>
  <c r="K431" i="1"/>
  <c r="H431" i="1"/>
  <c r="AG443" i="1"/>
  <c r="AS443" i="1" s="1"/>
  <c r="AA443" i="1"/>
  <c r="AM443" i="1" s="1"/>
  <c r="AY443" i="1" s="1"/>
  <c r="V443" i="1"/>
  <c r="W443" i="1" s="1"/>
  <c r="Y443" i="1" s="1"/>
  <c r="S443" i="1"/>
  <c r="T443" i="1" s="1"/>
  <c r="K443" i="1"/>
  <c r="H443" i="1"/>
  <c r="AG429" i="1"/>
  <c r="AS429" i="1" s="1"/>
  <c r="AA429" i="1"/>
  <c r="AM429" i="1" s="1"/>
  <c r="AY429" i="1" s="1"/>
  <c r="V429" i="1"/>
  <c r="S429" i="1"/>
  <c r="T429" i="1" s="1"/>
  <c r="K429" i="1"/>
  <c r="H429" i="1"/>
  <c r="AG428" i="1"/>
  <c r="AS428" i="1" s="1"/>
  <c r="AA428" i="1"/>
  <c r="AM428" i="1" s="1"/>
  <c r="AY428" i="1" s="1"/>
  <c r="V428" i="1"/>
  <c r="AH428" i="1" s="1"/>
  <c r="S428" i="1"/>
  <c r="AE428" i="1" s="1"/>
  <c r="K428" i="1"/>
  <c r="H428" i="1"/>
  <c r="AG427" i="1"/>
  <c r="AS427" i="1" s="1"/>
  <c r="AA427" i="1"/>
  <c r="AM427" i="1" s="1"/>
  <c r="AY427" i="1" s="1"/>
  <c r="V427" i="1"/>
  <c r="AH427" i="1" s="1"/>
  <c r="AT427" i="1" s="1"/>
  <c r="S427" i="1"/>
  <c r="T427" i="1" s="1"/>
  <c r="K427" i="1"/>
  <c r="H427" i="1"/>
  <c r="AG425" i="1"/>
  <c r="AS425" i="1" s="1"/>
  <c r="AA425" i="1"/>
  <c r="AM425" i="1" s="1"/>
  <c r="AY425" i="1" s="1"/>
  <c r="V425" i="1"/>
  <c r="AH425" i="1" s="1"/>
  <c r="AT425" i="1" s="1"/>
  <c r="S425" i="1"/>
  <c r="AE425" i="1" s="1"/>
  <c r="K425" i="1"/>
  <c r="H425" i="1"/>
  <c r="AG424" i="1"/>
  <c r="AS424" i="1" s="1"/>
  <c r="AA424" i="1"/>
  <c r="AM424" i="1" s="1"/>
  <c r="AY424" i="1" s="1"/>
  <c r="V424" i="1"/>
  <c r="W424" i="1" s="1"/>
  <c r="Y424" i="1" s="1"/>
  <c r="S424" i="1"/>
  <c r="AE424" i="1" s="1"/>
  <c r="K424" i="1"/>
  <c r="H424" i="1"/>
  <c r="AG423" i="1"/>
  <c r="AS423" i="1" s="1"/>
  <c r="AA423" i="1"/>
  <c r="AM423" i="1" s="1"/>
  <c r="AY423" i="1" s="1"/>
  <c r="V423" i="1"/>
  <c r="S423" i="1"/>
  <c r="T423" i="1" s="1"/>
  <c r="K423" i="1"/>
  <c r="H423" i="1"/>
  <c r="AG422" i="1"/>
  <c r="AS422" i="1" s="1"/>
  <c r="AA422" i="1"/>
  <c r="AM422" i="1" s="1"/>
  <c r="AY422" i="1" s="1"/>
  <c r="V422" i="1"/>
  <c r="AH422" i="1" s="1"/>
  <c r="AT422" i="1" s="1"/>
  <c r="S422" i="1"/>
  <c r="AE422" i="1" s="1"/>
  <c r="K422" i="1"/>
  <c r="H422" i="1"/>
  <c r="AG420" i="1"/>
  <c r="AS420" i="1" s="1"/>
  <c r="AA420" i="1"/>
  <c r="AM420" i="1" s="1"/>
  <c r="AY420" i="1" s="1"/>
  <c r="V420" i="1"/>
  <c r="AH420" i="1" s="1"/>
  <c r="S420" i="1"/>
  <c r="AE420" i="1" s="1"/>
  <c r="K420" i="1"/>
  <c r="M420" i="1" s="1"/>
  <c r="H420" i="1"/>
  <c r="AG418" i="1"/>
  <c r="AS418" i="1" s="1"/>
  <c r="AA418" i="1"/>
  <c r="AM418" i="1" s="1"/>
  <c r="AY418" i="1" s="1"/>
  <c r="V418" i="1"/>
  <c r="S418" i="1"/>
  <c r="AE418" i="1" s="1"/>
  <c r="AQ418" i="1" s="1"/>
  <c r="AR418" i="1" s="1"/>
  <c r="K418" i="1"/>
  <c r="H418" i="1"/>
  <c r="AG417" i="1"/>
  <c r="AS417" i="1" s="1"/>
  <c r="AA417" i="1"/>
  <c r="AM417" i="1" s="1"/>
  <c r="AY417" i="1" s="1"/>
  <c r="V417" i="1"/>
  <c r="S417" i="1"/>
  <c r="AE417" i="1" s="1"/>
  <c r="K417" i="1"/>
  <c r="M417" i="1" s="1"/>
  <c r="H417" i="1"/>
  <c r="AG416" i="1"/>
  <c r="AA416" i="1"/>
  <c r="AM416" i="1" s="1"/>
  <c r="AY416" i="1" s="1"/>
  <c r="V416" i="1"/>
  <c r="AH416" i="1" s="1"/>
  <c r="AT416" i="1" s="1"/>
  <c r="S416" i="1"/>
  <c r="T416" i="1" s="1"/>
  <c r="K416" i="1"/>
  <c r="H416" i="1"/>
  <c r="AG82" i="1"/>
  <c r="AS82" i="1" s="1"/>
  <c r="AA82" i="1"/>
  <c r="V82" i="1"/>
  <c r="AH82" i="1" s="1"/>
  <c r="AT82" i="1" s="1"/>
  <c r="S82" i="1"/>
  <c r="T82" i="1" s="1"/>
  <c r="K82" i="1"/>
  <c r="H82" i="1"/>
  <c r="AG414" i="1"/>
  <c r="AS414" i="1" s="1"/>
  <c r="AA414" i="1"/>
  <c r="AM414" i="1" s="1"/>
  <c r="AY414" i="1" s="1"/>
  <c r="V414" i="1"/>
  <c r="S414" i="1"/>
  <c r="AE414" i="1" s="1"/>
  <c r="AF414" i="1" s="1"/>
  <c r="K414" i="1"/>
  <c r="H414" i="1"/>
  <c r="AG413" i="1"/>
  <c r="AS413" i="1" s="1"/>
  <c r="AA413" i="1"/>
  <c r="AM413" i="1" s="1"/>
  <c r="AY413" i="1" s="1"/>
  <c r="V413" i="1"/>
  <c r="W413" i="1" s="1"/>
  <c r="Y413" i="1" s="1"/>
  <c r="S413" i="1"/>
  <c r="AE413" i="1" s="1"/>
  <c r="K413" i="1"/>
  <c r="H413" i="1"/>
  <c r="AG411" i="1"/>
  <c r="AS411" i="1" s="1"/>
  <c r="AA411" i="1"/>
  <c r="AM411" i="1" s="1"/>
  <c r="AY411" i="1" s="1"/>
  <c r="V411" i="1"/>
  <c r="AH411" i="1" s="1"/>
  <c r="S411" i="1"/>
  <c r="AE411" i="1" s="1"/>
  <c r="K411" i="1"/>
  <c r="H411" i="1"/>
  <c r="AG409" i="1"/>
  <c r="AS409" i="1" s="1"/>
  <c r="AA409" i="1"/>
  <c r="AM409" i="1" s="1"/>
  <c r="AY409" i="1" s="1"/>
  <c r="V409" i="1"/>
  <c r="S409" i="1"/>
  <c r="AE409" i="1" s="1"/>
  <c r="AQ409" i="1" s="1"/>
  <c r="AR409" i="1" s="1"/>
  <c r="K409" i="1"/>
  <c r="H409" i="1"/>
  <c r="AG408" i="1"/>
  <c r="AA408" i="1"/>
  <c r="V408" i="1"/>
  <c r="S408" i="1"/>
  <c r="K408" i="1"/>
  <c r="H408" i="1"/>
  <c r="T407" i="1"/>
  <c r="AF407" i="1" s="1"/>
  <c r="AR407" i="1" s="1"/>
  <c r="S407" i="1"/>
  <c r="AE407" i="1" s="1"/>
  <c r="AQ407" i="1" s="1"/>
  <c r="AG400" i="1"/>
  <c r="AS400" i="1" s="1"/>
  <c r="AA400" i="1"/>
  <c r="AM400" i="1" s="1"/>
  <c r="AY400" i="1" s="1"/>
  <c r="V400" i="1"/>
  <c r="AH400" i="1" s="1"/>
  <c r="AT400" i="1" s="1"/>
  <c r="S400" i="1"/>
  <c r="K400" i="1"/>
  <c r="H400" i="1"/>
  <c r="AG395" i="1"/>
  <c r="AS395" i="1" s="1"/>
  <c r="AA395" i="1"/>
  <c r="AM395" i="1" s="1"/>
  <c r="AY395" i="1" s="1"/>
  <c r="V395" i="1"/>
  <c r="AH395" i="1" s="1"/>
  <c r="AT395" i="1" s="1"/>
  <c r="S395" i="1"/>
  <c r="AE395" i="1" s="1"/>
  <c r="K395" i="1"/>
  <c r="H395" i="1"/>
  <c r="AG374" i="1"/>
  <c r="AA374" i="1"/>
  <c r="AM374" i="1" s="1"/>
  <c r="AY374" i="1" s="1"/>
  <c r="V374" i="1"/>
  <c r="W374" i="1" s="1"/>
  <c r="Y374" i="1" s="1"/>
  <c r="S374" i="1"/>
  <c r="K374" i="1"/>
  <c r="H374" i="1"/>
  <c r="AG394" i="1"/>
  <c r="AS394" i="1" s="1"/>
  <c r="AA394" i="1"/>
  <c r="AM394" i="1" s="1"/>
  <c r="AY394" i="1" s="1"/>
  <c r="V394" i="1"/>
  <c r="W394" i="1" s="1"/>
  <c r="Y394" i="1" s="1"/>
  <c r="S394" i="1"/>
  <c r="AE394" i="1" s="1"/>
  <c r="K394" i="1"/>
  <c r="H394" i="1"/>
  <c r="AG393" i="1"/>
  <c r="AA393" i="1"/>
  <c r="AM393" i="1" s="1"/>
  <c r="AY393" i="1" s="1"/>
  <c r="V393" i="1"/>
  <c r="AH393" i="1" s="1"/>
  <c r="AT393" i="1" s="1"/>
  <c r="S393" i="1"/>
  <c r="T393" i="1" s="1"/>
  <c r="K393" i="1"/>
  <c r="H393" i="1"/>
  <c r="AG375" i="1"/>
  <c r="AS375" i="1" s="1"/>
  <c r="AA375" i="1"/>
  <c r="AM375" i="1" s="1"/>
  <c r="AY375" i="1" s="1"/>
  <c r="V375" i="1"/>
  <c r="S375" i="1"/>
  <c r="T375" i="1" s="1"/>
  <c r="K375" i="1"/>
  <c r="H375" i="1"/>
  <c r="AG392" i="1"/>
  <c r="AS392" i="1" s="1"/>
  <c r="AA392" i="1"/>
  <c r="AM392" i="1" s="1"/>
  <c r="AY392" i="1" s="1"/>
  <c r="V392" i="1"/>
  <c r="W392" i="1" s="1"/>
  <c r="Y392" i="1" s="1"/>
  <c r="S392" i="1"/>
  <c r="T392" i="1" s="1"/>
  <c r="K392" i="1"/>
  <c r="H392" i="1"/>
  <c r="AG391" i="1"/>
  <c r="AA391" i="1"/>
  <c r="AM391" i="1" s="1"/>
  <c r="AY391" i="1" s="1"/>
  <c r="V391" i="1"/>
  <c r="AH391" i="1" s="1"/>
  <c r="AT391" i="1" s="1"/>
  <c r="S391" i="1"/>
  <c r="K391" i="1"/>
  <c r="H391" i="1"/>
  <c r="AG373" i="1"/>
  <c r="AS373" i="1" s="1"/>
  <c r="AA373" i="1"/>
  <c r="AM373" i="1" s="1"/>
  <c r="AY373" i="1" s="1"/>
  <c r="V373" i="1"/>
  <c r="S373" i="1"/>
  <c r="K373" i="1"/>
  <c r="H373" i="1"/>
  <c r="AA390" i="1"/>
  <c r="AM390" i="1" s="1"/>
  <c r="AY390" i="1" s="1"/>
  <c r="V390" i="1"/>
  <c r="AH390" i="1" s="1"/>
  <c r="AI390" i="1" s="1"/>
  <c r="AK390" i="1" s="1"/>
  <c r="S390" i="1"/>
  <c r="AE390" i="1" s="1"/>
  <c r="AQ390" i="1" s="1"/>
  <c r="AR390" i="1" s="1"/>
  <c r="K390" i="1"/>
  <c r="H390" i="1"/>
  <c r="AA389" i="1"/>
  <c r="AM389" i="1" s="1"/>
  <c r="AY389" i="1" s="1"/>
  <c r="V389" i="1"/>
  <c r="W389" i="1" s="1"/>
  <c r="Y389" i="1" s="1"/>
  <c r="S389" i="1"/>
  <c r="K389" i="1"/>
  <c r="H389" i="1"/>
  <c r="AG372" i="1"/>
  <c r="AS372" i="1" s="1"/>
  <c r="AA372" i="1"/>
  <c r="AM372" i="1" s="1"/>
  <c r="AY372" i="1" s="1"/>
  <c r="V372" i="1"/>
  <c r="W372" i="1" s="1"/>
  <c r="Y372" i="1" s="1"/>
  <c r="S372" i="1"/>
  <c r="AE372" i="1" s="1"/>
  <c r="K372" i="1"/>
  <c r="H372" i="1"/>
  <c r="AG388" i="1"/>
  <c r="AS388" i="1" s="1"/>
  <c r="AA388" i="1"/>
  <c r="AM388" i="1" s="1"/>
  <c r="AY388" i="1" s="1"/>
  <c r="V388" i="1"/>
  <c r="AH388" i="1" s="1"/>
  <c r="S388" i="1"/>
  <c r="T388" i="1" s="1"/>
  <c r="K388" i="1"/>
  <c r="H388" i="1"/>
  <c r="AG387" i="1"/>
  <c r="AS387" i="1" s="1"/>
  <c r="AA387" i="1"/>
  <c r="AM387" i="1" s="1"/>
  <c r="AY387" i="1" s="1"/>
  <c r="V387" i="1"/>
  <c r="S387" i="1"/>
  <c r="T387" i="1" s="1"/>
  <c r="K387" i="1"/>
  <c r="M387" i="1" s="1"/>
  <c r="H387" i="1"/>
  <c r="AG382" i="1"/>
  <c r="AS382" i="1" s="1"/>
  <c r="AA382" i="1"/>
  <c r="AM382" i="1" s="1"/>
  <c r="AY382" i="1" s="1"/>
  <c r="V382" i="1"/>
  <c r="AH382" i="1" s="1"/>
  <c r="S382" i="1"/>
  <c r="AE382" i="1" s="1"/>
  <c r="K382" i="1"/>
  <c r="H382" i="1"/>
  <c r="AG371" i="1"/>
  <c r="AS371" i="1" s="1"/>
  <c r="AA371" i="1"/>
  <c r="AM371" i="1" s="1"/>
  <c r="AY371" i="1" s="1"/>
  <c r="V371" i="1"/>
  <c r="W371" i="1" s="1"/>
  <c r="Y371" i="1" s="1"/>
  <c r="S371" i="1"/>
  <c r="AE371" i="1" s="1"/>
  <c r="AQ371" i="1" s="1"/>
  <c r="AR371" i="1" s="1"/>
  <c r="K371" i="1"/>
  <c r="H371" i="1"/>
  <c r="AG381" i="1"/>
  <c r="AS381" i="1" s="1"/>
  <c r="AA381" i="1"/>
  <c r="AM381" i="1" s="1"/>
  <c r="AY381" i="1" s="1"/>
  <c r="V381" i="1"/>
  <c r="AH381" i="1" s="1"/>
  <c r="AT381" i="1" s="1"/>
  <c r="S381" i="1"/>
  <c r="K381" i="1"/>
  <c r="H381" i="1"/>
  <c r="AG380" i="1"/>
  <c r="AS380" i="1" s="1"/>
  <c r="AA380" i="1"/>
  <c r="AM380" i="1" s="1"/>
  <c r="AY380" i="1" s="1"/>
  <c r="V380" i="1"/>
  <c r="AH380" i="1" s="1"/>
  <c r="AT380" i="1" s="1"/>
  <c r="S380" i="1"/>
  <c r="T380" i="1" s="1"/>
  <c r="K380" i="1"/>
  <c r="H380" i="1"/>
  <c r="AG379" i="1"/>
  <c r="AS379" i="1" s="1"/>
  <c r="AA379" i="1"/>
  <c r="AM379" i="1" s="1"/>
  <c r="AY379" i="1" s="1"/>
  <c r="V379" i="1"/>
  <c r="S379" i="1"/>
  <c r="AE379" i="1" s="1"/>
  <c r="AQ379" i="1" s="1"/>
  <c r="AR379" i="1" s="1"/>
  <c r="K379" i="1"/>
  <c r="H379" i="1"/>
  <c r="AG378" i="1"/>
  <c r="AS378" i="1" s="1"/>
  <c r="AA378" i="1"/>
  <c r="AM378" i="1" s="1"/>
  <c r="AY378" i="1" s="1"/>
  <c r="V378" i="1"/>
  <c r="W378" i="1" s="1"/>
  <c r="Y378" i="1" s="1"/>
  <c r="S378" i="1"/>
  <c r="AE378" i="1" s="1"/>
  <c r="AF378" i="1" s="1"/>
  <c r="K378" i="1"/>
  <c r="H378" i="1"/>
  <c r="AG376" i="1"/>
  <c r="AS376" i="1" s="1"/>
  <c r="AA376" i="1"/>
  <c r="AM376" i="1" s="1"/>
  <c r="AY376" i="1" s="1"/>
  <c r="V376" i="1"/>
  <c r="AH376" i="1" s="1"/>
  <c r="AT376" i="1" s="1"/>
  <c r="S376" i="1"/>
  <c r="AE376" i="1" s="1"/>
  <c r="K376" i="1"/>
  <c r="H376" i="1"/>
  <c r="AG399" i="1"/>
  <c r="AA399" i="1"/>
  <c r="AM399" i="1" s="1"/>
  <c r="AY399" i="1" s="1"/>
  <c r="V399" i="1"/>
  <c r="AH399" i="1" s="1"/>
  <c r="AT399" i="1" s="1"/>
  <c r="S399" i="1"/>
  <c r="K399" i="1"/>
  <c r="H399" i="1"/>
  <c r="AG369" i="1"/>
  <c r="AS369" i="1" s="1"/>
  <c r="AA369" i="1"/>
  <c r="AM369" i="1" s="1"/>
  <c r="AY369" i="1" s="1"/>
  <c r="V369" i="1"/>
  <c r="AH369" i="1" s="1"/>
  <c r="S369" i="1"/>
  <c r="T369" i="1" s="1"/>
  <c r="K369" i="1"/>
  <c r="H369" i="1"/>
  <c r="AG368" i="1"/>
  <c r="AS368" i="1" s="1"/>
  <c r="AA368" i="1"/>
  <c r="AM368" i="1" s="1"/>
  <c r="AY368" i="1" s="1"/>
  <c r="V368" i="1"/>
  <c r="S368" i="1"/>
  <c r="AE368" i="1" s="1"/>
  <c r="K368" i="1"/>
  <c r="H368" i="1"/>
  <c r="AG384" i="1"/>
  <c r="AS384" i="1" s="1"/>
  <c r="AA384" i="1"/>
  <c r="AM384" i="1" s="1"/>
  <c r="AY384" i="1" s="1"/>
  <c r="V384" i="1"/>
  <c r="S384" i="1"/>
  <c r="K384" i="1"/>
  <c r="AG383" i="1"/>
  <c r="AS383" i="1" s="1"/>
  <c r="AA383" i="1"/>
  <c r="AM383" i="1" s="1"/>
  <c r="AY383" i="1" s="1"/>
  <c r="V383" i="1"/>
  <c r="W383" i="1" s="1"/>
  <c r="Y383" i="1" s="1"/>
  <c r="S383" i="1"/>
  <c r="AE383" i="1" s="1"/>
  <c r="K383" i="1"/>
  <c r="H383" i="1"/>
  <c r="AG365" i="1"/>
  <c r="AA365" i="1"/>
  <c r="AM365" i="1" s="1"/>
  <c r="AY365" i="1" s="1"/>
  <c r="V365" i="1"/>
  <c r="AH365" i="1" s="1"/>
  <c r="AT365" i="1" s="1"/>
  <c r="S365" i="1"/>
  <c r="K365" i="1"/>
  <c r="H365" i="1"/>
  <c r="AG385" i="1"/>
  <c r="AS385" i="1" s="1"/>
  <c r="AA385" i="1"/>
  <c r="AM385" i="1" s="1"/>
  <c r="AY385" i="1" s="1"/>
  <c r="V385" i="1"/>
  <c r="AH385" i="1" s="1"/>
  <c r="AT385" i="1" s="1"/>
  <c r="S385" i="1"/>
  <c r="T385" i="1" s="1"/>
  <c r="K385" i="1"/>
  <c r="H385" i="1"/>
  <c r="AG363" i="1"/>
  <c r="AA363" i="1"/>
  <c r="AM363" i="1" s="1"/>
  <c r="AY363" i="1" s="1"/>
  <c r="V363" i="1"/>
  <c r="AH363" i="1" s="1"/>
  <c r="AT363" i="1" s="1"/>
  <c r="S363" i="1"/>
  <c r="AE363" i="1" s="1"/>
  <c r="K363" i="1"/>
  <c r="H363" i="1"/>
  <c r="AG398" i="1"/>
  <c r="AS398" i="1" s="1"/>
  <c r="AA398" i="1"/>
  <c r="AM398" i="1" s="1"/>
  <c r="AY398" i="1" s="1"/>
  <c r="V398" i="1"/>
  <c r="AH398" i="1" s="1"/>
  <c r="AT398" i="1" s="1"/>
  <c r="S398" i="1"/>
  <c r="AE398" i="1" s="1"/>
  <c r="K398" i="1"/>
  <c r="H398" i="1"/>
  <c r="AG386" i="1"/>
  <c r="AA386" i="1"/>
  <c r="AM386" i="1" s="1"/>
  <c r="AY386" i="1" s="1"/>
  <c r="V386" i="1"/>
  <c r="AH386" i="1" s="1"/>
  <c r="AT386" i="1" s="1"/>
  <c r="S386" i="1"/>
  <c r="T386" i="1" s="1"/>
  <c r="K386" i="1"/>
  <c r="H386" i="1"/>
  <c r="AG362" i="1"/>
  <c r="AA362" i="1"/>
  <c r="V362" i="1"/>
  <c r="S362" i="1"/>
  <c r="K362" i="1"/>
  <c r="H362" i="1"/>
  <c r="T360" i="1"/>
  <c r="AF360" i="1" s="1"/>
  <c r="AR360" i="1" s="1"/>
  <c r="S360" i="1"/>
  <c r="AE360" i="1" s="1"/>
  <c r="AQ360" i="1" s="1"/>
  <c r="AP355" i="1"/>
  <c r="BE28" i="7" s="1"/>
  <c r="AD355" i="1"/>
  <c r="AN28" i="7" s="1"/>
  <c r="U355" i="1"/>
  <c r="R355" i="1"/>
  <c r="V28" i="7" s="1"/>
  <c r="O355" i="1"/>
  <c r="L355" i="1"/>
  <c r="J355" i="1"/>
  <c r="I355" i="1"/>
  <c r="G355" i="1"/>
  <c r="E28" i="7"/>
  <c r="AG345" i="1"/>
  <c r="AA345" i="1"/>
  <c r="AM345" i="1" s="1"/>
  <c r="AY345" i="1" s="1"/>
  <c r="V345" i="1"/>
  <c r="W345" i="1" s="1"/>
  <c r="S345" i="1"/>
  <c r="AE345" i="1" s="1"/>
  <c r="K345" i="1"/>
  <c r="H345" i="1"/>
  <c r="AG344" i="1"/>
  <c r="AS344" i="1" s="1"/>
  <c r="AA344" i="1"/>
  <c r="AM344" i="1" s="1"/>
  <c r="AY344" i="1" s="1"/>
  <c r="V344" i="1"/>
  <c r="W344" i="1" s="1"/>
  <c r="S344" i="1"/>
  <c r="AE344" i="1" s="1"/>
  <c r="AF344" i="1" s="1"/>
  <c r="K344" i="1"/>
  <c r="H344" i="1"/>
  <c r="AW346" i="1"/>
  <c r="AK346" i="1"/>
  <c r="AG346" i="1"/>
  <c r="AA346" i="1"/>
  <c r="AM346" i="1" s="1"/>
  <c r="AY346" i="1" s="1"/>
  <c r="Y346" i="1"/>
  <c r="V346" i="1"/>
  <c r="AH346" i="1" s="1"/>
  <c r="AT346" i="1" s="1"/>
  <c r="S346" i="1"/>
  <c r="AE346" i="1" s="1"/>
  <c r="M346" i="1"/>
  <c r="K346" i="1"/>
  <c r="H346" i="1"/>
  <c r="AG350" i="1"/>
  <c r="AA350" i="1"/>
  <c r="AM350" i="1" s="1"/>
  <c r="AY350" i="1" s="1"/>
  <c r="V350" i="1"/>
  <c r="W350" i="1" s="1"/>
  <c r="S350" i="1"/>
  <c r="AE350" i="1" s="1"/>
  <c r="K350" i="1"/>
  <c r="H350" i="1"/>
  <c r="AG349" i="1"/>
  <c r="AS349" i="1" s="1"/>
  <c r="AA349" i="1"/>
  <c r="AM349" i="1" s="1"/>
  <c r="AY349" i="1" s="1"/>
  <c r="V349" i="1"/>
  <c r="W349" i="1" s="1"/>
  <c r="S349" i="1"/>
  <c r="AE349" i="1" s="1"/>
  <c r="K349" i="1"/>
  <c r="H349" i="1"/>
  <c r="AG351" i="1"/>
  <c r="AA351" i="1"/>
  <c r="AM351" i="1" s="1"/>
  <c r="AY351" i="1" s="1"/>
  <c r="V351" i="1"/>
  <c r="AH351" i="1" s="1"/>
  <c r="AT351" i="1" s="1"/>
  <c r="S351" i="1"/>
  <c r="T351" i="1" s="1"/>
  <c r="K351" i="1"/>
  <c r="H351" i="1"/>
  <c r="AG354" i="1"/>
  <c r="AA354" i="1"/>
  <c r="V354" i="1"/>
  <c r="S354" i="1"/>
  <c r="AE354" i="1" s="1"/>
  <c r="K354" i="1"/>
  <c r="H354" i="1"/>
  <c r="T342" i="1"/>
  <c r="AF342" i="1" s="1"/>
  <c r="AR342" i="1" s="1"/>
  <c r="S342" i="1"/>
  <c r="AE342" i="1" s="1"/>
  <c r="AQ342" i="1" s="1"/>
  <c r="AP337" i="1"/>
  <c r="BE27" i="7" s="1"/>
  <c r="AD337" i="1"/>
  <c r="AN27" i="7" s="1"/>
  <c r="U337" i="1"/>
  <c r="R337" i="1"/>
  <c r="V27" i="7" s="1"/>
  <c r="O337" i="1"/>
  <c r="L337" i="1"/>
  <c r="J337" i="1"/>
  <c r="I337" i="1"/>
  <c r="G337" i="1"/>
  <c r="E27" i="7"/>
  <c r="AG336" i="1"/>
  <c r="AS336" i="1" s="1"/>
  <c r="AA336" i="1"/>
  <c r="AM336" i="1" s="1"/>
  <c r="AY336" i="1" s="1"/>
  <c r="V336" i="1"/>
  <c r="W336" i="1" s="1"/>
  <c r="S336" i="1"/>
  <c r="K336" i="1"/>
  <c r="H336" i="1"/>
  <c r="AG334" i="1"/>
  <c r="AS334" i="1" s="1"/>
  <c r="AA334" i="1"/>
  <c r="AM334" i="1" s="1"/>
  <c r="AY334" i="1" s="1"/>
  <c r="V334" i="1"/>
  <c r="AH334" i="1" s="1"/>
  <c r="AT334" i="1" s="1"/>
  <c r="S334" i="1"/>
  <c r="AE334" i="1" s="1"/>
  <c r="K334" i="1"/>
  <c r="H334" i="1"/>
  <c r="AG333" i="1"/>
  <c r="AS333" i="1" s="1"/>
  <c r="AA333" i="1"/>
  <c r="AM333" i="1" s="1"/>
  <c r="AY333" i="1" s="1"/>
  <c r="V333" i="1"/>
  <c r="W333" i="1" s="1"/>
  <c r="S333" i="1"/>
  <c r="K333" i="1"/>
  <c r="H333" i="1"/>
  <c r="AG332" i="1"/>
  <c r="AA332" i="1"/>
  <c r="AM332" i="1" s="1"/>
  <c r="AY332" i="1" s="1"/>
  <c r="V332" i="1"/>
  <c r="AH332" i="1" s="1"/>
  <c r="AT332" i="1" s="1"/>
  <c r="S332" i="1"/>
  <c r="T332" i="1" s="1"/>
  <c r="K332" i="1"/>
  <c r="H332" i="1"/>
  <c r="AG331" i="1"/>
  <c r="AS331" i="1" s="1"/>
  <c r="AA331" i="1"/>
  <c r="AM331" i="1" s="1"/>
  <c r="AY331" i="1" s="1"/>
  <c r="V331" i="1"/>
  <c r="W331" i="1" s="1"/>
  <c r="S331" i="1"/>
  <c r="T331" i="1" s="1"/>
  <c r="K331" i="1"/>
  <c r="H331" i="1"/>
  <c r="AG330" i="1"/>
  <c r="AS330" i="1" s="1"/>
  <c r="AA330" i="1"/>
  <c r="AM330" i="1" s="1"/>
  <c r="AY330" i="1" s="1"/>
  <c r="V330" i="1"/>
  <c r="W330" i="1" s="1"/>
  <c r="S330" i="1"/>
  <c r="AE330" i="1" s="1"/>
  <c r="K330" i="1"/>
  <c r="H330" i="1"/>
  <c r="AG329" i="1"/>
  <c r="AA329" i="1"/>
  <c r="AM329" i="1" s="1"/>
  <c r="AY329" i="1" s="1"/>
  <c r="V329" i="1"/>
  <c r="W329" i="1" s="1"/>
  <c r="S329" i="1"/>
  <c r="K329" i="1"/>
  <c r="H329" i="1"/>
  <c r="AG328" i="1"/>
  <c r="AS328" i="1" s="1"/>
  <c r="AA328" i="1"/>
  <c r="AM328" i="1" s="1"/>
  <c r="AY328" i="1" s="1"/>
  <c r="V328" i="1"/>
  <c r="AH328" i="1" s="1"/>
  <c r="AT328" i="1" s="1"/>
  <c r="S328" i="1"/>
  <c r="T328" i="1" s="1"/>
  <c r="K328" i="1"/>
  <c r="H328" i="1"/>
  <c r="AG327" i="1"/>
  <c r="AS327" i="1" s="1"/>
  <c r="AA327" i="1"/>
  <c r="AM327" i="1" s="1"/>
  <c r="AY327" i="1" s="1"/>
  <c r="V327" i="1"/>
  <c r="W327" i="1" s="1"/>
  <c r="S327" i="1"/>
  <c r="K327" i="1"/>
  <c r="H327" i="1"/>
  <c r="AG326" i="1"/>
  <c r="AS326" i="1" s="1"/>
  <c r="AA326" i="1"/>
  <c r="AM326" i="1" s="1"/>
  <c r="AY326" i="1" s="1"/>
  <c r="V326" i="1"/>
  <c r="AH326" i="1" s="1"/>
  <c r="AT326" i="1" s="1"/>
  <c r="S326" i="1"/>
  <c r="T326" i="1" s="1"/>
  <c r="K326" i="1"/>
  <c r="H326" i="1"/>
  <c r="AG325" i="1"/>
  <c r="AA325" i="1"/>
  <c r="AM325" i="1" s="1"/>
  <c r="AY325" i="1" s="1"/>
  <c r="V325" i="1"/>
  <c r="S325" i="1"/>
  <c r="AE325" i="1" s="1"/>
  <c r="K325" i="1"/>
  <c r="H325" i="1"/>
  <c r="AG324" i="1"/>
  <c r="AS324" i="1" s="1"/>
  <c r="AA324" i="1"/>
  <c r="AM324" i="1" s="1"/>
  <c r="AY324" i="1" s="1"/>
  <c r="V324" i="1"/>
  <c r="AH324" i="1" s="1"/>
  <c r="S324" i="1"/>
  <c r="T324" i="1" s="1"/>
  <c r="K324" i="1"/>
  <c r="H324" i="1"/>
  <c r="AG323" i="1"/>
  <c r="AS323" i="1" s="1"/>
  <c r="AA323" i="1"/>
  <c r="AM323" i="1" s="1"/>
  <c r="AY323" i="1" s="1"/>
  <c r="V323" i="1"/>
  <c r="S323" i="1"/>
  <c r="AE323" i="1" s="1"/>
  <c r="K323" i="1"/>
  <c r="H323" i="1"/>
  <c r="AG322" i="1"/>
  <c r="AA322" i="1"/>
  <c r="AM322" i="1" s="1"/>
  <c r="AY322" i="1" s="1"/>
  <c r="V322" i="1"/>
  <c r="W322" i="1" s="1"/>
  <c r="S322" i="1"/>
  <c r="K322" i="1"/>
  <c r="H322" i="1"/>
  <c r="AG321" i="1"/>
  <c r="AS321" i="1" s="1"/>
  <c r="AA321" i="1"/>
  <c r="V321" i="1"/>
  <c r="W321" i="1" s="1"/>
  <c r="S321" i="1"/>
  <c r="T321" i="1" s="1"/>
  <c r="K321" i="1"/>
  <c r="H321" i="1"/>
  <c r="T320" i="1"/>
  <c r="AF320" i="1" s="1"/>
  <c r="AR320" i="1" s="1"/>
  <c r="S320" i="1"/>
  <c r="AE320" i="1" s="1"/>
  <c r="AQ320" i="1" s="1"/>
  <c r="AP315" i="1"/>
  <c r="BE26" i="7" s="1"/>
  <c r="AD315" i="1"/>
  <c r="AN26" i="7" s="1"/>
  <c r="U315" i="1"/>
  <c r="R315" i="1"/>
  <c r="V26" i="7" s="1"/>
  <c r="O315" i="1"/>
  <c r="L315" i="1"/>
  <c r="J315" i="1"/>
  <c r="I315" i="1"/>
  <c r="G315" i="1"/>
  <c r="E26" i="7"/>
  <c r="AG311" i="1"/>
  <c r="AA311" i="1"/>
  <c r="AM311" i="1" s="1"/>
  <c r="AY311" i="1" s="1"/>
  <c r="V311" i="1"/>
  <c r="AH311" i="1" s="1"/>
  <c r="AT311" i="1" s="1"/>
  <c r="S311" i="1"/>
  <c r="T311" i="1" s="1"/>
  <c r="K311" i="1"/>
  <c r="H311" i="1"/>
  <c r="AG397" i="1"/>
  <c r="AA397" i="1"/>
  <c r="AM397" i="1" s="1"/>
  <c r="AY397" i="1" s="1"/>
  <c r="V397" i="1"/>
  <c r="AH397" i="1" s="1"/>
  <c r="AT397" i="1" s="1"/>
  <c r="S397" i="1"/>
  <c r="AE397" i="1" s="1"/>
  <c r="K397" i="1"/>
  <c r="H397" i="1"/>
  <c r="AG309" i="1"/>
  <c r="AS309" i="1" s="1"/>
  <c r="AA309" i="1"/>
  <c r="AM309" i="1" s="1"/>
  <c r="AY309" i="1" s="1"/>
  <c r="V309" i="1"/>
  <c r="S309" i="1"/>
  <c r="K309" i="1"/>
  <c r="H309" i="1"/>
  <c r="AG396" i="1"/>
  <c r="AS396" i="1" s="1"/>
  <c r="AA396" i="1"/>
  <c r="AM396" i="1" s="1"/>
  <c r="AY396" i="1" s="1"/>
  <c r="V396" i="1"/>
  <c r="W396" i="1" s="1"/>
  <c r="Y396" i="1" s="1"/>
  <c r="S396" i="1"/>
  <c r="AE396" i="1" s="1"/>
  <c r="K396" i="1"/>
  <c r="H396" i="1"/>
  <c r="AG314" i="1"/>
  <c r="AS314" i="1" s="1"/>
  <c r="AA314" i="1"/>
  <c r="AM314" i="1" s="1"/>
  <c r="AY314" i="1" s="1"/>
  <c r="V314" i="1"/>
  <c r="AH314" i="1" s="1"/>
  <c r="AT314" i="1" s="1"/>
  <c r="S314" i="1"/>
  <c r="T314" i="1" s="1"/>
  <c r="K314" i="1"/>
  <c r="M314" i="1" s="1"/>
  <c r="H314" i="1"/>
  <c r="AG308" i="1"/>
  <c r="AS308" i="1" s="1"/>
  <c r="AA308" i="1"/>
  <c r="AM308" i="1" s="1"/>
  <c r="AY308" i="1" s="1"/>
  <c r="V308" i="1"/>
  <c r="S308" i="1"/>
  <c r="AE308" i="1" s="1"/>
  <c r="K308" i="1"/>
  <c r="H308" i="1"/>
  <c r="AG313" i="1"/>
  <c r="AA313" i="1"/>
  <c r="AM313" i="1" s="1"/>
  <c r="AY313" i="1" s="1"/>
  <c r="V313" i="1"/>
  <c r="AH313" i="1" s="1"/>
  <c r="AT313" i="1" s="1"/>
  <c r="S313" i="1"/>
  <c r="AE313" i="1" s="1"/>
  <c r="K313" i="1"/>
  <c r="M313" i="1" s="1"/>
  <c r="H313" i="1"/>
  <c r="AG307" i="1"/>
  <c r="AA307" i="1"/>
  <c r="AM307" i="1" s="1"/>
  <c r="AY307" i="1" s="1"/>
  <c r="V307" i="1"/>
  <c r="AH307" i="1" s="1"/>
  <c r="AT307" i="1" s="1"/>
  <c r="S307" i="1"/>
  <c r="AE307" i="1" s="1"/>
  <c r="K307" i="1"/>
  <c r="H307" i="1"/>
  <c r="AG306" i="1"/>
  <c r="AS306" i="1" s="1"/>
  <c r="AA306" i="1"/>
  <c r="AM306" i="1" s="1"/>
  <c r="AY306" i="1" s="1"/>
  <c r="V306" i="1"/>
  <c r="S306" i="1"/>
  <c r="K306" i="1"/>
  <c r="H306" i="1"/>
  <c r="AG305" i="1"/>
  <c r="AS305" i="1" s="1"/>
  <c r="AA305" i="1"/>
  <c r="AM305" i="1" s="1"/>
  <c r="AY305" i="1" s="1"/>
  <c r="V305" i="1"/>
  <c r="W305" i="1" s="1"/>
  <c r="Y305" i="1" s="1"/>
  <c r="S305" i="1"/>
  <c r="AE305" i="1" s="1"/>
  <c r="K305" i="1"/>
  <c r="H305" i="1"/>
  <c r="AG312" i="1"/>
  <c r="AS312" i="1" s="1"/>
  <c r="AA312" i="1"/>
  <c r="AM312" i="1" s="1"/>
  <c r="AY312" i="1" s="1"/>
  <c r="V312" i="1"/>
  <c r="W312" i="1" s="1"/>
  <c r="Y312" i="1" s="1"/>
  <c r="S312" i="1"/>
  <c r="AE312" i="1" s="1"/>
  <c r="K312" i="1"/>
  <c r="M312" i="1" s="1"/>
  <c r="H312" i="1"/>
  <c r="AG304" i="1"/>
  <c r="AS304" i="1" s="1"/>
  <c r="AA304" i="1"/>
  <c r="AM304" i="1" s="1"/>
  <c r="AY304" i="1" s="1"/>
  <c r="V304" i="1"/>
  <c r="W304" i="1" s="1"/>
  <c r="Y304" i="1" s="1"/>
  <c r="S304" i="1"/>
  <c r="AE304" i="1" s="1"/>
  <c r="K304" i="1"/>
  <c r="H304" i="1"/>
  <c r="AG303" i="1"/>
  <c r="AS303" i="1" s="1"/>
  <c r="AA303" i="1"/>
  <c r="AM303" i="1" s="1"/>
  <c r="AY303" i="1" s="1"/>
  <c r="V303" i="1"/>
  <c r="S303" i="1"/>
  <c r="AE303" i="1" s="1"/>
  <c r="K303" i="1"/>
  <c r="H303" i="1"/>
  <c r="AG302" i="1"/>
  <c r="AS302" i="1" s="1"/>
  <c r="AA302" i="1"/>
  <c r="AM302" i="1" s="1"/>
  <c r="AY302" i="1" s="1"/>
  <c r="V302" i="1"/>
  <c r="S302" i="1"/>
  <c r="K302" i="1"/>
  <c r="H302" i="1"/>
  <c r="T299" i="1"/>
  <c r="AF299" i="1" s="1"/>
  <c r="AR299" i="1" s="1"/>
  <c r="S299" i="1"/>
  <c r="AE299" i="1" s="1"/>
  <c r="AQ299" i="1" s="1"/>
  <c r="AP294" i="1"/>
  <c r="BE25" i="7" s="1"/>
  <c r="AD294" i="1"/>
  <c r="AN25" i="7" s="1"/>
  <c r="U294" i="1"/>
  <c r="R294" i="1"/>
  <c r="V25" i="7" s="1"/>
  <c r="O294" i="1"/>
  <c r="L294" i="1"/>
  <c r="J294" i="1"/>
  <c r="I294" i="1"/>
  <c r="G294" i="1"/>
  <c r="E25" i="7"/>
  <c r="AG293" i="1"/>
  <c r="AS293" i="1" s="1"/>
  <c r="AA293" i="1"/>
  <c r="AM293" i="1" s="1"/>
  <c r="AY293" i="1" s="1"/>
  <c r="V293" i="1"/>
  <c r="AH293" i="1" s="1"/>
  <c r="AT293" i="1" s="1"/>
  <c r="S293" i="1"/>
  <c r="T293" i="1" s="1"/>
  <c r="K293" i="1"/>
  <c r="H293" i="1"/>
  <c r="AG291" i="1"/>
  <c r="AS291" i="1" s="1"/>
  <c r="AA291" i="1"/>
  <c r="AM291" i="1" s="1"/>
  <c r="AY291" i="1" s="1"/>
  <c r="V291" i="1"/>
  <c r="AH291" i="1" s="1"/>
  <c r="AT291" i="1" s="1"/>
  <c r="S291" i="1"/>
  <c r="T291" i="1" s="1"/>
  <c r="K291" i="1"/>
  <c r="H291" i="1"/>
  <c r="AG292" i="1"/>
  <c r="AS292" i="1" s="1"/>
  <c r="AA292" i="1"/>
  <c r="AM292" i="1" s="1"/>
  <c r="AY292" i="1" s="1"/>
  <c r="V292" i="1"/>
  <c r="W292" i="1" s="1"/>
  <c r="Y292" i="1" s="1"/>
  <c r="S292" i="1"/>
  <c r="AE292" i="1" s="1"/>
  <c r="AF292" i="1" s="1"/>
  <c r="K292" i="1"/>
  <c r="H292" i="1"/>
  <c r="AG289" i="1"/>
  <c r="AS289" i="1" s="1"/>
  <c r="AA289" i="1"/>
  <c r="AM289" i="1" s="1"/>
  <c r="AY289" i="1" s="1"/>
  <c r="V289" i="1"/>
  <c r="S289" i="1"/>
  <c r="K289" i="1"/>
  <c r="H289" i="1"/>
  <c r="AG290" i="1"/>
  <c r="AA290" i="1"/>
  <c r="AM290" i="1" s="1"/>
  <c r="AY290" i="1" s="1"/>
  <c r="V290" i="1"/>
  <c r="W290" i="1" s="1"/>
  <c r="Y290" i="1" s="1"/>
  <c r="S290" i="1"/>
  <c r="T290" i="1" s="1"/>
  <c r="K290" i="1"/>
  <c r="H290" i="1"/>
  <c r="AG288" i="1"/>
  <c r="AA288" i="1"/>
  <c r="AM288" i="1" s="1"/>
  <c r="AY288" i="1" s="1"/>
  <c r="V288" i="1"/>
  <c r="W288" i="1" s="1"/>
  <c r="Y288" i="1" s="1"/>
  <c r="S288" i="1"/>
  <c r="T288" i="1" s="1"/>
  <c r="K288" i="1"/>
  <c r="H288" i="1"/>
  <c r="AG361" i="1"/>
  <c r="AS361" i="1" s="1"/>
  <c r="AA361" i="1"/>
  <c r="AM361" i="1" s="1"/>
  <c r="AY361" i="1" s="1"/>
  <c r="V361" i="1"/>
  <c r="AH361" i="1" s="1"/>
  <c r="AT361" i="1" s="1"/>
  <c r="S361" i="1"/>
  <c r="AE361" i="1" s="1"/>
  <c r="AF361" i="1" s="1"/>
  <c r="K361" i="1"/>
  <c r="H361" i="1"/>
  <c r="T286" i="1"/>
  <c r="AF286" i="1" s="1"/>
  <c r="AR286" i="1" s="1"/>
  <c r="S286" i="1"/>
  <c r="AE286" i="1" s="1"/>
  <c r="AQ286" i="1" s="1"/>
  <c r="AP281" i="1"/>
  <c r="BE24" i="7" s="1"/>
  <c r="AD281" i="1"/>
  <c r="AN24" i="7" s="1"/>
  <c r="U281" i="1"/>
  <c r="R281" i="1"/>
  <c r="V24" i="7" s="1"/>
  <c r="O281" i="1"/>
  <c r="L281" i="1"/>
  <c r="J281" i="1"/>
  <c r="I281" i="1"/>
  <c r="G281" i="1"/>
  <c r="E24" i="7"/>
  <c r="AG278" i="1"/>
  <c r="AA278" i="1"/>
  <c r="AM278" i="1" s="1"/>
  <c r="AY278" i="1" s="1"/>
  <c r="V278" i="1"/>
  <c r="AH278" i="1" s="1"/>
  <c r="AT278" i="1" s="1"/>
  <c r="S278" i="1"/>
  <c r="AE278" i="1" s="1"/>
  <c r="K278" i="1"/>
  <c r="M278" i="1" s="1"/>
  <c r="H278" i="1"/>
  <c r="AG276" i="1"/>
  <c r="AS276" i="1" s="1"/>
  <c r="AA276" i="1"/>
  <c r="AM276" i="1" s="1"/>
  <c r="AY276" i="1" s="1"/>
  <c r="V276" i="1"/>
  <c r="W276" i="1" s="1"/>
  <c r="Y276" i="1" s="1"/>
  <c r="S276" i="1"/>
  <c r="T276" i="1" s="1"/>
  <c r="K276" i="1"/>
  <c r="H276" i="1"/>
  <c r="AG273" i="1"/>
  <c r="AS273" i="1" s="1"/>
  <c r="AA273" i="1"/>
  <c r="AM273" i="1" s="1"/>
  <c r="AY273" i="1" s="1"/>
  <c r="V273" i="1"/>
  <c r="W273" i="1" s="1"/>
  <c r="Y273" i="1" s="1"/>
  <c r="S273" i="1"/>
  <c r="T273" i="1" s="1"/>
  <c r="K273" i="1"/>
  <c r="H273" i="1"/>
  <c r="V277" i="1"/>
  <c r="AH277" i="1" s="1"/>
  <c r="S277" i="1"/>
  <c r="AE277" i="1" s="1"/>
  <c r="K277" i="1"/>
  <c r="M277" i="1" s="1"/>
  <c r="H277" i="1"/>
  <c r="V279" i="1"/>
  <c r="AH279" i="1" s="1"/>
  <c r="S279" i="1"/>
  <c r="AE279" i="1" s="1"/>
  <c r="K279" i="1"/>
  <c r="M279" i="1" s="1"/>
  <c r="H279" i="1"/>
  <c r="AG272" i="1"/>
  <c r="AA272" i="1"/>
  <c r="AM272" i="1" s="1"/>
  <c r="AY272" i="1" s="1"/>
  <c r="V272" i="1"/>
  <c r="W272" i="1" s="1"/>
  <c r="Y272" i="1" s="1"/>
  <c r="S272" i="1"/>
  <c r="K272" i="1"/>
  <c r="H272" i="1"/>
  <c r="AG270" i="1"/>
  <c r="AA270" i="1"/>
  <c r="V270" i="1"/>
  <c r="W270" i="1" s="1"/>
  <c r="Y270" i="1" s="1"/>
  <c r="S270" i="1"/>
  <c r="K270" i="1"/>
  <c r="H270" i="1"/>
  <c r="T269" i="1"/>
  <c r="AF269" i="1" s="1"/>
  <c r="AR269" i="1" s="1"/>
  <c r="S269" i="1"/>
  <c r="AE269" i="1" s="1"/>
  <c r="AQ269" i="1" s="1"/>
  <c r="AP264" i="1"/>
  <c r="BE23" i="7" s="1"/>
  <c r="AD264" i="1"/>
  <c r="AN23" i="7" s="1"/>
  <c r="U264" i="1"/>
  <c r="R264" i="1"/>
  <c r="V23" i="7" s="1"/>
  <c r="O264" i="1"/>
  <c r="L264" i="1"/>
  <c r="J264" i="1"/>
  <c r="I264" i="1"/>
  <c r="G264" i="1"/>
  <c r="E23" i="7"/>
  <c r="AG262" i="1"/>
  <c r="AS262" i="1" s="1"/>
  <c r="AA262" i="1"/>
  <c r="AM262" i="1" s="1"/>
  <c r="AY262" i="1" s="1"/>
  <c r="V262" i="1"/>
  <c r="S262" i="1"/>
  <c r="K262" i="1"/>
  <c r="H262" i="1"/>
  <c r="AG258" i="1"/>
  <c r="AS258" i="1" s="1"/>
  <c r="AA258" i="1"/>
  <c r="AM258" i="1" s="1"/>
  <c r="AY258" i="1" s="1"/>
  <c r="V258" i="1"/>
  <c r="W258" i="1" s="1"/>
  <c r="Y258" i="1" s="1"/>
  <c r="S258" i="1"/>
  <c r="AE258" i="1" s="1"/>
  <c r="K258" i="1"/>
  <c r="H258" i="1"/>
  <c r="AG257" i="1"/>
  <c r="AA257" i="1"/>
  <c r="AM257" i="1" s="1"/>
  <c r="AY257" i="1" s="1"/>
  <c r="V257" i="1"/>
  <c r="AH257" i="1" s="1"/>
  <c r="AT257" i="1" s="1"/>
  <c r="S257" i="1"/>
  <c r="T257" i="1" s="1"/>
  <c r="K257" i="1"/>
  <c r="H257" i="1"/>
  <c r="AG252" i="1"/>
  <c r="AS252" i="1" s="1"/>
  <c r="AA252" i="1"/>
  <c r="AM252" i="1" s="1"/>
  <c r="AY252" i="1" s="1"/>
  <c r="V252" i="1"/>
  <c r="S252" i="1"/>
  <c r="T252" i="1" s="1"/>
  <c r="K252" i="1"/>
  <c r="H252" i="1"/>
  <c r="AG254" i="1"/>
  <c r="AA254" i="1"/>
  <c r="AM254" i="1" s="1"/>
  <c r="AY254" i="1" s="1"/>
  <c r="V254" i="1"/>
  <c r="AH254" i="1" s="1"/>
  <c r="AT254" i="1" s="1"/>
  <c r="S254" i="1"/>
  <c r="AE254" i="1" s="1"/>
  <c r="K254" i="1"/>
  <c r="H254" i="1"/>
  <c r="V263" i="1"/>
  <c r="AH263" i="1" s="1"/>
  <c r="S263" i="1"/>
  <c r="AE263" i="1" s="1"/>
  <c r="K263" i="1"/>
  <c r="M263" i="1" s="1"/>
  <c r="H263" i="1"/>
  <c r="AG251" i="1"/>
  <c r="AS251" i="1" s="1"/>
  <c r="AA251" i="1"/>
  <c r="AM251" i="1" s="1"/>
  <c r="AY251" i="1" s="1"/>
  <c r="V251" i="1"/>
  <c r="AH251" i="1" s="1"/>
  <c r="AT251" i="1" s="1"/>
  <c r="S251" i="1"/>
  <c r="T251" i="1" s="1"/>
  <c r="K251" i="1"/>
  <c r="H251" i="1"/>
  <c r="AG256" i="1"/>
  <c r="AS256" i="1" s="1"/>
  <c r="AA256" i="1"/>
  <c r="AM256" i="1" s="1"/>
  <c r="AY256" i="1" s="1"/>
  <c r="V256" i="1"/>
  <c r="W256" i="1" s="1"/>
  <c r="Y256" i="1" s="1"/>
  <c r="S256" i="1"/>
  <c r="AE256" i="1" s="1"/>
  <c r="K256" i="1"/>
  <c r="H256" i="1"/>
  <c r="AG255" i="1"/>
  <c r="AS255" i="1" s="1"/>
  <c r="AA255" i="1"/>
  <c r="AM255" i="1" s="1"/>
  <c r="AY255" i="1" s="1"/>
  <c r="V255" i="1"/>
  <c r="W255" i="1" s="1"/>
  <c r="Y255" i="1" s="1"/>
  <c r="S255" i="1"/>
  <c r="AE255" i="1" s="1"/>
  <c r="K255" i="1"/>
  <c r="H255" i="1"/>
  <c r="AG259" i="1"/>
  <c r="AA259" i="1"/>
  <c r="AM259" i="1" s="1"/>
  <c r="AY259" i="1" s="1"/>
  <c r="V259" i="1"/>
  <c r="AH259" i="1" s="1"/>
  <c r="S259" i="1"/>
  <c r="T259" i="1" s="1"/>
  <c r="K259" i="1"/>
  <c r="H259" i="1"/>
  <c r="T249" i="1"/>
  <c r="AF249" i="1" s="1"/>
  <c r="AR249" i="1" s="1"/>
  <c r="S249" i="1"/>
  <c r="AE249" i="1" s="1"/>
  <c r="AQ249" i="1" s="1"/>
  <c r="AP244" i="1"/>
  <c r="BE22" i="7" s="1"/>
  <c r="AD244" i="1"/>
  <c r="AN22" i="7" s="1"/>
  <c r="U244" i="1"/>
  <c r="R244" i="1"/>
  <c r="V22" i="7" s="1"/>
  <c r="O244" i="1"/>
  <c r="L244" i="1"/>
  <c r="J244" i="1"/>
  <c r="I244" i="1"/>
  <c r="G244" i="1"/>
  <c r="E22" i="7"/>
  <c r="AG242" i="1"/>
  <c r="AA242" i="1"/>
  <c r="AM242" i="1" s="1"/>
  <c r="AY242" i="1" s="1"/>
  <c r="V242" i="1"/>
  <c r="W242" i="1" s="1"/>
  <c r="Y242" i="1" s="1"/>
  <c r="S242" i="1"/>
  <c r="T242" i="1" s="1"/>
  <c r="K242" i="1"/>
  <c r="H242" i="1"/>
  <c r="AG238" i="1"/>
  <c r="AS238" i="1" s="1"/>
  <c r="AA238" i="1"/>
  <c r="AM238" i="1" s="1"/>
  <c r="AY238" i="1" s="1"/>
  <c r="V238" i="1"/>
  <c r="AH238" i="1" s="1"/>
  <c r="S238" i="1"/>
  <c r="AE238" i="1" s="1"/>
  <c r="K238" i="1"/>
  <c r="H238" i="1"/>
  <c r="AG237" i="1"/>
  <c r="AS237" i="1" s="1"/>
  <c r="AA237" i="1"/>
  <c r="AM237" i="1" s="1"/>
  <c r="AY237" i="1" s="1"/>
  <c r="V237" i="1"/>
  <c r="S237" i="1"/>
  <c r="T237" i="1" s="1"/>
  <c r="K237" i="1"/>
  <c r="H237" i="1"/>
  <c r="AG236" i="1"/>
  <c r="AS236" i="1" s="1"/>
  <c r="AA236" i="1"/>
  <c r="AM236" i="1" s="1"/>
  <c r="AY236" i="1" s="1"/>
  <c r="V236" i="1"/>
  <c r="AH236" i="1" s="1"/>
  <c r="AT236" i="1" s="1"/>
  <c r="S236" i="1"/>
  <c r="AE236" i="1" s="1"/>
  <c r="K236" i="1"/>
  <c r="H236" i="1"/>
  <c r="AG241" i="1"/>
  <c r="AS241" i="1" s="1"/>
  <c r="AA241" i="1"/>
  <c r="AM241" i="1" s="1"/>
  <c r="AY241" i="1" s="1"/>
  <c r="V241" i="1"/>
  <c r="W241" i="1" s="1"/>
  <c r="Y241" i="1" s="1"/>
  <c r="S241" i="1"/>
  <c r="AE241" i="1" s="1"/>
  <c r="K241" i="1"/>
  <c r="H241" i="1"/>
  <c r="V234" i="1"/>
  <c r="S234" i="1"/>
  <c r="K234" i="1"/>
  <c r="H234" i="1"/>
  <c r="AG235" i="1"/>
  <c r="AS235" i="1" s="1"/>
  <c r="AA235" i="1"/>
  <c r="AM235" i="1" s="1"/>
  <c r="AY235" i="1" s="1"/>
  <c r="V235" i="1"/>
  <c r="AH235" i="1" s="1"/>
  <c r="AT235" i="1" s="1"/>
  <c r="S235" i="1"/>
  <c r="T235" i="1" s="1"/>
  <c r="K235" i="1"/>
  <c r="H235" i="1"/>
  <c r="AG233" i="1"/>
  <c r="AA233" i="1"/>
  <c r="AM233" i="1" s="1"/>
  <c r="AY233" i="1" s="1"/>
  <c r="V233" i="1"/>
  <c r="W233" i="1" s="1"/>
  <c r="Y233" i="1" s="1"/>
  <c r="S233" i="1"/>
  <c r="AE233" i="1" s="1"/>
  <c r="K233" i="1"/>
  <c r="H233" i="1"/>
  <c r="AG240" i="1"/>
  <c r="AS240" i="1" s="1"/>
  <c r="AA240" i="1"/>
  <c r="AM240" i="1" s="1"/>
  <c r="AY240" i="1" s="1"/>
  <c r="V240" i="1"/>
  <c r="S240" i="1"/>
  <c r="K240" i="1"/>
  <c r="H240" i="1"/>
  <c r="AG232" i="1"/>
  <c r="AA232" i="1"/>
  <c r="AM232" i="1" s="1"/>
  <c r="V232" i="1"/>
  <c r="S232" i="1"/>
  <c r="AE232" i="1" s="1"/>
  <c r="K232" i="1"/>
  <c r="H232" i="1"/>
  <c r="T230" i="1"/>
  <c r="AF230" i="1" s="1"/>
  <c r="AR230" i="1" s="1"/>
  <c r="S230" i="1"/>
  <c r="AE230" i="1" s="1"/>
  <c r="AQ230" i="1" s="1"/>
  <c r="AP225" i="1"/>
  <c r="BE21" i="7" s="1"/>
  <c r="AD225" i="1"/>
  <c r="AN21" i="7" s="1"/>
  <c r="U225" i="1"/>
  <c r="R225" i="1"/>
  <c r="V21" i="7" s="1"/>
  <c r="O225" i="1"/>
  <c r="L225" i="1"/>
  <c r="J225" i="1"/>
  <c r="I225" i="1"/>
  <c r="G225" i="1"/>
  <c r="E21" i="7"/>
  <c r="V224" i="1"/>
  <c r="S224" i="1"/>
  <c r="AE224" i="1" s="1"/>
  <c r="K224" i="1"/>
  <c r="M224" i="1" s="1"/>
  <c r="H224" i="1"/>
  <c r="AG221" i="1"/>
  <c r="AS221" i="1" s="1"/>
  <c r="AA221" i="1"/>
  <c r="AM221" i="1" s="1"/>
  <c r="AY221" i="1" s="1"/>
  <c r="V221" i="1"/>
  <c r="AH221" i="1" s="1"/>
  <c r="AT221" i="1" s="1"/>
  <c r="S221" i="1"/>
  <c r="T221" i="1" s="1"/>
  <c r="K221" i="1"/>
  <c r="H221" i="1"/>
  <c r="AG220" i="1"/>
  <c r="AA220" i="1"/>
  <c r="AM220" i="1" s="1"/>
  <c r="AY220" i="1" s="1"/>
  <c r="V220" i="1"/>
  <c r="AH220" i="1" s="1"/>
  <c r="AT220" i="1" s="1"/>
  <c r="S220" i="1"/>
  <c r="T220" i="1" s="1"/>
  <c r="K220" i="1"/>
  <c r="H220" i="1"/>
  <c r="AG219" i="1"/>
  <c r="AS219" i="1" s="1"/>
  <c r="AA219" i="1"/>
  <c r="AM219" i="1" s="1"/>
  <c r="AY219" i="1" s="1"/>
  <c r="V219" i="1"/>
  <c r="AH219" i="1" s="1"/>
  <c r="S219" i="1"/>
  <c r="T219" i="1" s="1"/>
  <c r="K219" i="1"/>
  <c r="H219" i="1"/>
  <c r="AG218" i="1"/>
  <c r="AS218" i="1" s="1"/>
  <c r="AA218" i="1"/>
  <c r="V218" i="1"/>
  <c r="S218" i="1"/>
  <c r="AE218" i="1" s="1"/>
  <c r="AF218" i="1" s="1"/>
  <c r="K218" i="1"/>
  <c r="H218" i="1"/>
  <c r="AG217" i="1"/>
  <c r="AS217" i="1" s="1"/>
  <c r="AA217" i="1"/>
  <c r="AM217" i="1" s="1"/>
  <c r="AY217" i="1" s="1"/>
  <c r="V217" i="1"/>
  <c r="AH217" i="1" s="1"/>
  <c r="AT217" i="1" s="1"/>
  <c r="S217" i="1"/>
  <c r="AE217" i="1" s="1"/>
  <c r="K217" i="1"/>
  <c r="H217" i="1"/>
  <c r="AG216" i="1"/>
  <c r="AS216" i="1" s="1"/>
  <c r="AA216" i="1"/>
  <c r="AM216" i="1" s="1"/>
  <c r="AY216" i="1" s="1"/>
  <c r="V216" i="1"/>
  <c r="S216" i="1"/>
  <c r="K216" i="1"/>
  <c r="H216" i="1"/>
  <c r="AG215" i="1"/>
  <c r="AA215" i="1"/>
  <c r="AM215" i="1" s="1"/>
  <c r="AY215" i="1" s="1"/>
  <c r="V215" i="1"/>
  <c r="AH215" i="1" s="1"/>
  <c r="AT215" i="1" s="1"/>
  <c r="S215" i="1"/>
  <c r="T215" i="1" s="1"/>
  <c r="K215" i="1"/>
  <c r="H215" i="1"/>
  <c r="AG214" i="1"/>
  <c r="AS214" i="1" s="1"/>
  <c r="AA214" i="1"/>
  <c r="AM214" i="1" s="1"/>
  <c r="AY214" i="1" s="1"/>
  <c r="V214" i="1"/>
  <c r="AH214" i="1" s="1"/>
  <c r="S214" i="1"/>
  <c r="T214" i="1" s="1"/>
  <c r="K214" i="1"/>
  <c r="H214" i="1"/>
  <c r="AG213" i="1"/>
  <c r="AS213" i="1" s="1"/>
  <c r="AA213" i="1"/>
  <c r="AM213" i="1" s="1"/>
  <c r="AY213" i="1" s="1"/>
  <c r="V213" i="1"/>
  <c r="S213" i="1"/>
  <c r="T213" i="1" s="1"/>
  <c r="K213" i="1"/>
  <c r="H213" i="1"/>
  <c r="AG211" i="1"/>
  <c r="AA211" i="1"/>
  <c r="AM211" i="1" s="1"/>
  <c r="AY211" i="1" s="1"/>
  <c r="V211" i="1"/>
  <c r="AH211" i="1" s="1"/>
  <c r="AT211" i="1" s="1"/>
  <c r="S211" i="1"/>
  <c r="AE211" i="1" s="1"/>
  <c r="K211" i="1"/>
  <c r="H211" i="1"/>
  <c r="AG212" i="1"/>
  <c r="AA212" i="1"/>
  <c r="AM212" i="1" s="1"/>
  <c r="V212" i="1"/>
  <c r="S212" i="1"/>
  <c r="K212" i="1"/>
  <c r="H212" i="1"/>
  <c r="T210" i="1"/>
  <c r="AF210" i="1" s="1"/>
  <c r="AR210" i="1" s="1"/>
  <c r="S210" i="1"/>
  <c r="AE210" i="1" s="1"/>
  <c r="AQ210" i="1" s="1"/>
  <c r="AP205" i="1"/>
  <c r="BE20" i="7" s="1"/>
  <c r="AD205" i="1"/>
  <c r="AN20" i="7" s="1"/>
  <c r="U205" i="1"/>
  <c r="R205" i="1"/>
  <c r="V20" i="7" s="1"/>
  <c r="O205" i="1"/>
  <c r="L205" i="1"/>
  <c r="J205" i="1"/>
  <c r="I205" i="1"/>
  <c r="G205" i="1"/>
  <c r="E20" i="7"/>
  <c r="AG204" i="1"/>
  <c r="AS204" i="1" s="1"/>
  <c r="AA204" i="1"/>
  <c r="AM204" i="1" s="1"/>
  <c r="AY204" i="1" s="1"/>
  <c r="V204" i="1"/>
  <c r="S204" i="1"/>
  <c r="T204" i="1" s="1"/>
  <c r="K204" i="1"/>
  <c r="H204" i="1"/>
  <c r="AG203" i="1"/>
  <c r="AS203" i="1" s="1"/>
  <c r="AA203" i="1"/>
  <c r="AM203" i="1" s="1"/>
  <c r="AY203" i="1" s="1"/>
  <c r="V203" i="1"/>
  <c r="W203" i="1" s="1"/>
  <c r="Y203" i="1" s="1"/>
  <c r="S203" i="1"/>
  <c r="AE203" i="1" s="1"/>
  <c r="AQ203" i="1" s="1"/>
  <c r="AR203" i="1" s="1"/>
  <c r="K203" i="1"/>
  <c r="H203" i="1"/>
  <c r="AG202" i="1"/>
  <c r="AA202" i="1"/>
  <c r="AM202" i="1" s="1"/>
  <c r="AY202" i="1" s="1"/>
  <c r="V202" i="1"/>
  <c r="AH202" i="1" s="1"/>
  <c r="AT202" i="1" s="1"/>
  <c r="S202" i="1"/>
  <c r="K202" i="1"/>
  <c r="M202" i="1" s="1"/>
  <c r="H202" i="1"/>
  <c r="AG201" i="1"/>
  <c r="AS201" i="1" s="1"/>
  <c r="AA201" i="1"/>
  <c r="AM201" i="1" s="1"/>
  <c r="AY201" i="1" s="1"/>
  <c r="V201" i="1"/>
  <c r="AH201" i="1" s="1"/>
  <c r="S201" i="1"/>
  <c r="T201" i="1" s="1"/>
  <c r="K201" i="1"/>
  <c r="H201" i="1"/>
  <c r="AG200" i="1"/>
  <c r="AS200" i="1" s="1"/>
  <c r="AA200" i="1"/>
  <c r="AM200" i="1" s="1"/>
  <c r="AY200" i="1" s="1"/>
  <c r="V200" i="1"/>
  <c r="W200" i="1" s="1"/>
  <c r="Y200" i="1" s="1"/>
  <c r="S200" i="1"/>
  <c r="AE200" i="1" s="1"/>
  <c r="AF200" i="1" s="1"/>
  <c r="K200" i="1"/>
  <c r="H200" i="1"/>
  <c r="AG199" i="1"/>
  <c r="AA199" i="1"/>
  <c r="AM199" i="1" s="1"/>
  <c r="AY199" i="1" s="1"/>
  <c r="V199" i="1"/>
  <c r="W199" i="1" s="1"/>
  <c r="Y199" i="1" s="1"/>
  <c r="S199" i="1"/>
  <c r="AE199" i="1" s="1"/>
  <c r="K199" i="1"/>
  <c r="H199" i="1"/>
  <c r="AG196" i="1"/>
  <c r="AS196" i="1" s="1"/>
  <c r="AA196" i="1"/>
  <c r="AM196" i="1" s="1"/>
  <c r="AY196" i="1" s="1"/>
  <c r="V196" i="1"/>
  <c r="AH196" i="1" s="1"/>
  <c r="AT196" i="1" s="1"/>
  <c r="S196" i="1"/>
  <c r="T196" i="1" s="1"/>
  <c r="K196" i="1"/>
  <c r="H196" i="1"/>
  <c r="AG195" i="1"/>
  <c r="AS195" i="1" s="1"/>
  <c r="AA195" i="1"/>
  <c r="AM195" i="1" s="1"/>
  <c r="V195" i="1"/>
  <c r="W195" i="1" s="1"/>
  <c r="Y195" i="1" s="1"/>
  <c r="S195" i="1"/>
  <c r="AE195" i="1" s="1"/>
  <c r="AF195" i="1" s="1"/>
  <c r="K195" i="1"/>
  <c r="H195" i="1"/>
  <c r="T194" i="1"/>
  <c r="AF194" i="1" s="1"/>
  <c r="AR194" i="1" s="1"/>
  <c r="S194" i="1"/>
  <c r="AE194" i="1" s="1"/>
  <c r="AQ194" i="1" s="1"/>
  <c r="AP189" i="1"/>
  <c r="BE19" i="7" s="1"/>
  <c r="AD189" i="1"/>
  <c r="AN19" i="7" s="1"/>
  <c r="U189" i="1"/>
  <c r="R189" i="1"/>
  <c r="V19" i="7" s="1"/>
  <c r="O189" i="1"/>
  <c r="L189" i="1"/>
  <c r="J189" i="1"/>
  <c r="I189" i="1"/>
  <c r="G189" i="1"/>
  <c r="E19" i="7"/>
  <c r="V188" i="1"/>
  <c r="S188" i="1"/>
  <c r="K188" i="1"/>
  <c r="M188" i="1" s="1"/>
  <c r="H188" i="1"/>
  <c r="AG185" i="1"/>
  <c r="AS185" i="1" s="1"/>
  <c r="AA185" i="1"/>
  <c r="AM185" i="1" s="1"/>
  <c r="AY185" i="1" s="1"/>
  <c r="V185" i="1"/>
  <c r="AH185" i="1" s="1"/>
  <c r="S185" i="1"/>
  <c r="T185" i="1" s="1"/>
  <c r="K185" i="1"/>
  <c r="H185" i="1"/>
  <c r="AG184" i="1"/>
  <c r="AS184" i="1" s="1"/>
  <c r="AA184" i="1"/>
  <c r="AM184" i="1" s="1"/>
  <c r="AY184" i="1" s="1"/>
  <c r="V184" i="1"/>
  <c r="S184" i="1"/>
  <c r="T184" i="1" s="1"/>
  <c r="K184" i="1"/>
  <c r="H184" i="1"/>
  <c r="AG183" i="1"/>
  <c r="AS183" i="1" s="1"/>
  <c r="AA183" i="1"/>
  <c r="AM183" i="1" s="1"/>
  <c r="AY183" i="1" s="1"/>
  <c r="V183" i="1"/>
  <c r="AH183" i="1" s="1"/>
  <c r="AT183" i="1" s="1"/>
  <c r="S183" i="1"/>
  <c r="AE183" i="1" s="1"/>
  <c r="K183" i="1"/>
  <c r="H183" i="1"/>
  <c r="AG178" i="1"/>
  <c r="AA178" i="1"/>
  <c r="AM178" i="1" s="1"/>
  <c r="AY178" i="1" s="1"/>
  <c r="V178" i="1"/>
  <c r="AH178" i="1" s="1"/>
  <c r="AT178" i="1" s="1"/>
  <c r="S178" i="1"/>
  <c r="T178" i="1" s="1"/>
  <c r="K178" i="1"/>
  <c r="H178" i="1"/>
  <c r="AG182" i="1"/>
  <c r="AS182" i="1" s="1"/>
  <c r="AA182" i="1"/>
  <c r="AM182" i="1" s="1"/>
  <c r="AY182" i="1" s="1"/>
  <c r="V182" i="1"/>
  <c r="AH182" i="1" s="1"/>
  <c r="AT182" i="1" s="1"/>
  <c r="S182" i="1"/>
  <c r="T182" i="1" s="1"/>
  <c r="K182" i="1"/>
  <c r="H182" i="1"/>
  <c r="AG181" i="1"/>
  <c r="AS181" i="1" s="1"/>
  <c r="AA181" i="1"/>
  <c r="AM181" i="1" s="1"/>
  <c r="AY181" i="1" s="1"/>
  <c r="V181" i="1"/>
  <c r="AH181" i="1" s="1"/>
  <c r="AT181" i="1" s="1"/>
  <c r="S181" i="1"/>
  <c r="AE181" i="1" s="1"/>
  <c r="AQ181" i="1" s="1"/>
  <c r="AR181" i="1" s="1"/>
  <c r="K181" i="1"/>
  <c r="H181" i="1"/>
  <c r="AG180" i="1"/>
  <c r="AS180" i="1" s="1"/>
  <c r="AA180" i="1"/>
  <c r="AM180" i="1" s="1"/>
  <c r="AY180" i="1" s="1"/>
  <c r="V180" i="1"/>
  <c r="W180" i="1" s="1"/>
  <c r="Y180" i="1" s="1"/>
  <c r="S180" i="1"/>
  <c r="AE180" i="1" s="1"/>
  <c r="K180" i="1"/>
  <c r="H180" i="1"/>
  <c r="AG179" i="1"/>
  <c r="AA179" i="1"/>
  <c r="V179" i="1"/>
  <c r="AH179" i="1" s="1"/>
  <c r="AT179" i="1" s="1"/>
  <c r="S179" i="1"/>
  <c r="AE179" i="1" s="1"/>
  <c r="K179" i="1"/>
  <c r="H179" i="1"/>
  <c r="T177" i="1"/>
  <c r="AF177" i="1" s="1"/>
  <c r="AR177" i="1" s="1"/>
  <c r="S177" i="1"/>
  <c r="AE177" i="1" s="1"/>
  <c r="AQ177" i="1" s="1"/>
  <c r="AP172" i="1"/>
  <c r="BE18" i="7" s="1"/>
  <c r="AD172" i="1"/>
  <c r="AN18" i="7" s="1"/>
  <c r="U172" i="1"/>
  <c r="R172" i="1"/>
  <c r="V18" i="7" s="1"/>
  <c r="O172" i="1"/>
  <c r="L172" i="1"/>
  <c r="J172" i="1"/>
  <c r="I172" i="1"/>
  <c r="G172" i="1"/>
  <c r="E18" i="7"/>
  <c r="AG170" i="1"/>
  <c r="AS170" i="1" s="1"/>
  <c r="AA170" i="1"/>
  <c r="AM170" i="1" s="1"/>
  <c r="AY170" i="1" s="1"/>
  <c r="V170" i="1"/>
  <c r="S170" i="1"/>
  <c r="K170" i="1"/>
  <c r="H170" i="1"/>
  <c r="AG168" i="1"/>
  <c r="AS168" i="1" s="1"/>
  <c r="AA168" i="1"/>
  <c r="AM168" i="1" s="1"/>
  <c r="AY168" i="1" s="1"/>
  <c r="V168" i="1"/>
  <c r="W168" i="1" s="1"/>
  <c r="Y168" i="1" s="1"/>
  <c r="S168" i="1"/>
  <c r="AE168" i="1" s="1"/>
  <c r="K168" i="1"/>
  <c r="H168" i="1"/>
  <c r="AG166" i="1"/>
  <c r="AS166" i="1" s="1"/>
  <c r="AA166" i="1"/>
  <c r="AM166" i="1" s="1"/>
  <c r="AY166" i="1" s="1"/>
  <c r="V166" i="1"/>
  <c r="AH166" i="1" s="1"/>
  <c r="S166" i="1"/>
  <c r="T166" i="1" s="1"/>
  <c r="K166" i="1"/>
  <c r="H166" i="1"/>
  <c r="AG158" i="1"/>
  <c r="AS158" i="1" s="1"/>
  <c r="AA158" i="1"/>
  <c r="AM158" i="1" s="1"/>
  <c r="AY158" i="1" s="1"/>
  <c r="V158" i="1"/>
  <c r="W158" i="1" s="1"/>
  <c r="Y158" i="1" s="1"/>
  <c r="S158" i="1"/>
  <c r="T158" i="1" s="1"/>
  <c r="K158" i="1"/>
  <c r="H158" i="1"/>
  <c r="AG165" i="1"/>
  <c r="AA165" i="1"/>
  <c r="AM165" i="1" s="1"/>
  <c r="AY165" i="1" s="1"/>
  <c r="V165" i="1"/>
  <c r="AH165" i="1" s="1"/>
  <c r="AT165" i="1" s="1"/>
  <c r="S165" i="1"/>
  <c r="AE165" i="1" s="1"/>
  <c r="K165" i="1"/>
  <c r="H165" i="1"/>
  <c r="AG163" i="1"/>
  <c r="AS163" i="1" s="1"/>
  <c r="AA163" i="1"/>
  <c r="AM163" i="1" s="1"/>
  <c r="AY163" i="1" s="1"/>
  <c r="V163" i="1"/>
  <c r="S163" i="1"/>
  <c r="K163" i="1"/>
  <c r="H163" i="1"/>
  <c r="AG164" i="1"/>
  <c r="AS164" i="1" s="1"/>
  <c r="AA164" i="1"/>
  <c r="AM164" i="1" s="1"/>
  <c r="AY164" i="1" s="1"/>
  <c r="V164" i="1"/>
  <c r="AH164" i="1" s="1"/>
  <c r="AT164" i="1" s="1"/>
  <c r="S164" i="1"/>
  <c r="AE164" i="1" s="1"/>
  <c r="AQ164" i="1" s="1"/>
  <c r="AR164" i="1" s="1"/>
  <c r="K164" i="1"/>
  <c r="H164" i="1"/>
  <c r="AG162" i="1"/>
  <c r="AA162" i="1"/>
  <c r="AM162" i="1" s="1"/>
  <c r="AY162" i="1" s="1"/>
  <c r="V162" i="1"/>
  <c r="AH162" i="1" s="1"/>
  <c r="AT162" i="1" s="1"/>
  <c r="S162" i="1"/>
  <c r="T162" i="1" s="1"/>
  <c r="K162" i="1"/>
  <c r="H162" i="1"/>
  <c r="AG161" i="1"/>
  <c r="AS161" i="1" s="1"/>
  <c r="AA161" i="1"/>
  <c r="AM161" i="1" s="1"/>
  <c r="AY161" i="1" s="1"/>
  <c r="V161" i="1"/>
  <c r="AH161" i="1" s="1"/>
  <c r="AT161" i="1" s="1"/>
  <c r="S161" i="1"/>
  <c r="AE161" i="1" s="1"/>
  <c r="AF161" i="1" s="1"/>
  <c r="K161" i="1"/>
  <c r="H161" i="1"/>
  <c r="AG160" i="1"/>
  <c r="AS160" i="1" s="1"/>
  <c r="AA160" i="1"/>
  <c r="AM160" i="1" s="1"/>
  <c r="AY160" i="1" s="1"/>
  <c r="V160" i="1"/>
  <c r="S160" i="1"/>
  <c r="T160" i="1" s="1"/>
  <c r="K160" i="1"/>
  <c r="H160" i="1"/>
  <c r="T157" i="1"/>
  <c r="AF157" i="1" s="1"/>
  <c r="AR157" i="1" s="1"/>
  <c r="S157" i="1"/>
  <c r="AE157" i="1" s="1"/>
  <c r="AQ157" i="1" s="1"/>
  <c r="AG275" i="1"/>
  <c r="AS275" i="1" s="1"/>
  <c r="AA275" i="1"/>
  <c r="AM275" i="1" s="1"/>
  <c r="AY275" i="1" s="1"/>
  <c r="V275" i="1"/>
  <c r="AH275" i="1" s="1"/>
  <c r="AT275" i="1" s="1"/>
  <c r="S275" i="1"/>
  <c r="T275" i="1" s="1"/>
  <c r="K275" i="1"/>
  <c r="M275" i="1" s="1"/>
  <c r="H275" i="1"/>
  <c r="AG151" i="1"/>
  <c r="AS151" i="1" s="1"/>
  <c r="AA151" i="1"/>
  <c r="AM151" i="1" s="1"/>
  <c r="AY151" i="1" s="1"/>
  <c r="V151" i="1"/>
  <c r="AH151" i="1" s="1"/>
  <c r="AT151" i="1" s="1"/>
  <c r="S151" i="1"/>
  <c r="T151" i="1" s="1"/>
  <c r="K151" i="1"/>
  <c r="H151" i="1"/>
  <c r="AY146" i="1"/>
  <c r="V146" i="1"/>
  <c r="S146" i="1"/>
  <c r="AE146" i="1" s="1"/>
  <c r="K146" i="1"/>
  <c r="H146" i="1"/>
  <c r="AY147" i="1"/>
  <c r="V147" i="1"/>
  <c r="S147" i="1"/>
  <c r="AE147" i="1" s="1"/>
  <c r="K147" i="1"/>
  <c r="H147" i="1"/>
  <c r="AY149" i="1"/>
  <c r="V149" i="1"/>
  <c r="AH149" i="1" s="1"/>
  <c r="S149" i="1"/>
  <c r="AE149" i="1" s="1"/>
  <c r="K149" i="1"/>
  <c r="H149" i="1"/>
  <c r="AY145" i="1"/>
  <c r="V145" i="1"/>
  <c r="AH145" i="1" s="1"/>
  <c r="S145" i="1"/>
  <c r="AE145" i="1" s="1"/>
  <c r="K145" i="1"/>
  <c r="H145" i="1"/>
  <c r="V148" i="1"/>
  <c r="S148" i="1"/>
  <c r="K148" i="1"/>
  <c r="H148" i="1"/>
  <c r="AG144" i="1"/>
  <c r="AA144" i="1"/>
  <c r="V144" i="1"/>
  <c r="S144" i="1"/>
  <c r="K144" i="1"/>
  <c r="H144" i="1"/>
  <c r="T143" i="1"/>
  <c r="AF143" i="1" s="1"/>
  <c r="AR143" i="1" s="1"/>
  <c r="S143" i="1"/>
  <c r="AE143" i="1" s="1"/>
  <c r="AQ143" i="1" s="1"/>
  <c r="AP138" i="1"/>
  <c r="BE16" i="7" s="1"/>
  <c r="AD138" i="1"/>
  <c r="AN16" i="7" s="1"/>
  <c r="U138" i="1"/>
  <c r="R138" i="1"/>
  <c r="V16" i="7" s="1"/>
  <c r="O138" i="1"/>
  <c r="L138" i="1"/>
  <c r="J138" i="1"/>
  <c r="I138" i="1"/>
  <c r="G138" i="1"/>
  <c r="E16" i="7"/>
  <c r="AY121" i="1"/>
  <c r="V121" i="1"/>
  <c r="S121" i="1"/>
  <c r="K121" i="1"/>
  <c r="H121" i="1"/>
  <c r="AY123" i="1"/>
  <c r="V123" i="1"/>
  <c r="AH123" i="1" s="1"/>
  <c r="S123" i="1"/>
  <c r="AE123" i="1" s="1"/>
  <c r="K123" i="1"/>
  <c r="H123" i="1"/>
  <c r="AY137" i="1"/>
  <c r="V137" i="1"/>
  <c r="AH137" i="1" s="1"/>
  <c r="S137" i="1"/>
  <c r="K137" i="1"/>
  <c r="H137" i="1"/>
  <c r="AY136" i="1"/>
  <c r="V136" i="1"/>
  <c r="AH136" i="1" s="1"/>
  <c r="S136" i="1"/>
  <c r="AE136" i="1" s="1"/>
  <c r="K136" i="1"/>
  <c r="H136" i="1"/>
  <c r="AY135" i="1"/>
  <c r="V135" i="1"/>
  <c r="AH135" i="1" s="1"/>
  <c r="S135" i="1"/>
  <c r="AE135" i="1" s="1"/>
  <c r="K135" i="1"/>
  <c r="H135" i="1"/>
  <c r="AY132" i="1"/>
  <c r="V132" i="1"/>
  <c r="S132" i="1"/>
  <c r="AE132" i="1" s="1"/>
  <c r="K132" i="1"/>
  <c r="M132" i="1" s="1"/>
  <c r="H132" i="1"/>
  <c r="AY131" i="1"/>
  <c r="V131" i="1"/>
  <c r="S131" i="1"/>
  <c r="K131" i="1"/>
  <c r="H131" i="1"/>
  <c r="AY130" i="1"/>
  <c r="V130" i="1"/>
  <c r="AH130" i="1" s="1"/>
  <c r="S130" i="1"/>
  <c r="K130" i="1"/>
  <c r="H130" i="1"/>
  <c r="AY129" i="1"/>
  <c r="V129" i="1"/>
  <c r="S129" i="1"/>
  <c r="AE129" i="1" s="1"/>
  <c r="K129" i="1"/>
  <c r="H129" i="1"/>
  <c r="AY128" i="1"/>
  <c r="V128" i="1"/>
  <c r="AH128" i="1" s="1"/>
  <c r="S128" i="1"/>
  <c r="AE128" i="1" s="1"/>
  <c r="K128" i="1"/>
  <c r="H128" i="1"/>
  <c r="AY134" i="1"/>
  <c r="V134" i="1"/>
  <c r="AH134" i="1" s="1"/>
  <c r="S134" i="1"/>
  <c r="AE134" i="1" s="1"/>
  <c r="K134" i="1"/>
  <c r="H134" i="1"/>
  <c r="AY126" i="1"/>
  <c r="V126" i="1"/>
  <c r="AH126" i="1" s="1"/>
  <c r="S126" i="1"/>
  <c r="AE126" i="1" s="1"/>
  <c r="K126" i="1"/>
  <c r="H126" i="1"/>
  <c r="AY133" i="1"/>
  <c r="V133" i="1"/>
  <c r="AH133" i="1" s="1"/>
  <c r="S133" i="1"/>
  <c r="K133" i="1"/>
  <c r="H133" i="1"/>
  <c r="AY124" i="1"/>
  <c r="V124" i="1"/>
  <c r="S124" i="1"/>
  <c r="AE124" i="1" s="1"/>
  <c r="K124" i="1"/>
  <c r="H124" i="1"/>
  <c r="AY122" i="1"/>
  <c r="V122" i="1"/>
  <c r="AH122" i="1" s="1"/>
  <c r="S122" i="1"/>
  <c r="K122" i="1"/>
  <c r="H122" i="1"/>
  <c r="AY120" i="1"/>
  <c r="V120" i="1"/>
  <c r="AH120" i="1" s="1"/>
  <c r="S120" i="1"/>
  <c r="K120" i="1"/>
  <c r="H120" i="1"/>
  <c r="AY125" i="1"/>
  <c r="V125" i="1"/>
  <c r="AH125" i="1" s="1"/>
  <c r="S125" i="1"/>
  <c r="AE125" i="1" s="1"/>
  <c r="K125" i="1"/>
  <c r="H125" i="1"/>
  <c r="AY119" i="1"/>
  <c r="V119" i="1"/>
  <c r="S119" i="1"/>
  <c r="AE119" i="1" s="1"/>
  <c r="K119" i="1"/>
  <c r="H119" i="1"/>
  <c r="AY117" i="1"/>
  <c r="V117" i="1"/>
  <c r="AH117" i="1" s="1"/>
  <c r="S117" i="1"/>
  <c r="AE117" i="1" s="1"/>
  <c r="K117" i="1"/>
  <c r="H117" i="1"/>
  <c r="AY116" i="1"/>
  <c r="V116" i="1"/>
  <c r="AH116" i="1" s="1"/>
  <c r="S116" i="1"/>
  <c r="K116" i="1"/>
  <c r="H116" i="1"/>
  <c r="AY115" i="1"/>
  <c r="V115" i="1"/>
  <c r="S115" i="1"/>
  <c r="AE115" i="1" s="1"/>
  <c r="K115" i="1"/>
  <c r="H115" i="1"/>
  <c r="AY127" i="1"/>
  <c r="V127" i="1"/>
  <c r="AH127" i="1" s="1"/>
  <c r="S127" i="1"/>
  <c r="K127" i="1"/>
  <c r="H127" i="1"/>
  <c r="AY118" i="1"/>
  <c r="V118" i="1"/>
  <c r="S118" i="1"/>
  <c r="AE118" i="1" s="1"/>
  <c r="K118" i="1"/>
  <c r="H118" i="1"/>
  <c r="AG114" i="1"/>
  <c r="AA114" i="1"/>
  <c r="V114" i="1"/>
  <c r="AH114" i="1" s="1"/>
  <c r="S114" i="1"/>
  <c r="K114" i="1"/>
  <c r="H114" i="1"/>
  <c r="T113" i="1"/>
  <c r="AF113" i="1" s="1"/>
  <c r="AR113" i="1" s="1"/>
  <c r="S113" i="1"/>
  <c r="AE113" i="1" s="1"/>
  <c r="AQ113" i="1" s="1"/>
  <c r="AP108" i="1"/>
  <c r="BE15" i="7" s="1"/>
  <c r="AD108" i="1"/>
  <c r="AN15" i="7" s="1"/>
  <c r="U108" i="1"/>
  <c r="R108" i="1"/>
  <c r="V15" i="7" s="1"/>
  <c r="O108" i="1"/>
  <c r="L108" i="1"/>
  <c r="J108" i="1"/>
  <c r="I108" i="1"/>
  <c r="G108" i="1"/>
  <c r="E15" i="7"/>
  <c r="AY107" i="1"/>
  <c r="V107" i="1"/>
  <c r="AH107" i="1" s="1"/>
  <c r="S107" i="1"/>
  <c r="K107" i="1"/>
  <c r="H107" i="1"/>
  <c r="AY106" i="1"/>
  <c r="V106" i="1"/>
  <c r="AH106" i="1" s="1"/>
  <c r="S106" i="1"/>
  <c r="AE106" i="1" s="1"/>
  <c r="K106" i="1"/>
  <c r="H106" i="1"/>
  <c r="AY105" i="1"/>
  <c r="V105" i="1"/>
  <c r="S105" i="1"/>
  <c r="K105" i="1"/>
  <c r="H105" i="1"/>
  <c r="AY103" i="1"/>
  <c r="V103" i="1"/>
  <c r="AH103" i="1" s="1"/>
  <c r="S103" i="1"/>
  <c r="AE103" i="1" s="1"/>
  <c r="K103" i="1"/>
  <c r="H103" i="1"/>
  <c r="AY101" i="1"/>
  <c r="V101" i="1"/>
  <c r="AH101" i="1" s="1"/>
  <c r="S101" i="1"/>
  <c r="K101" i="1"/>
  <c r="H101" i="1"/>
  <c r="AY99" i="1"/>
  <c r="V99" i="1"/>
  <c r="AH99" i="1" s="1"/>
  <c r="S99" i="1"/>
  <c r="AE99" i="1" s="1"/>
  <c r="K99" i="1"/>
  <c r="H99" i="1"/>
  <c r="AY98" i="1"/>
  <c r="V98" i="1"/>
  <c r="AH98" i="1" s="1"/>
  <c r="S98" i="1"/>
  <c r="AE98" i="1" s="1"/>
  <c r="K98" i="1"/>
  <c r="H98" i="1"/>
  <c r="AY97" i="1"/>
  <c r="V97" i="1"/>
  <c r="AH97" i="1" s="1"/>
  <c r="S97" i="1"/>
  <c r="AE97" i="1" s="1"/>
  <c r="K97" i="1"/>
  <c r="H97" i="1"/>
  <c r="AY96" i="1"/>
  <c r="V96" i="1"/>
  <c r="S96" i="1"/>
  <c r="AE96" i="1" s="1"/>
  <c r="K96" i="1"/>
  <c r="H96" i="1"/>
  <c r="AY100" i="1"/>
  <c r="V100" i="1"/>
  <c r="AH100" i="1" s="1"/>
  <c r="S100" i="1"/>
  <c r="K100" i="1"/>
  <c r="H100" i="1"/>
  <c r="AG95" i="1"/>
  <c r="AA95" i="1"/>
  <c r="AM95" i="1" s="1"/>
  <c r="AY95" i="1" s="1"/>
  <c r="V95" i="1"/>
  <c r="AH95" i="1" s="1"/>
  <c r="S95" i="1"/>
  <c r="AE95" i="1" s="1"/>
  <c r="K95" i="1"/>
  <c r="H95" i="1"/>
  <c r="T94" i="1"/>
  <c r="AF94" i="1" s="1"/>
  <c r="AR94" i="1" s="1"/>
  <c r="S94" i="1"/>
  <c r="AE94" i="1" s="1"/>
  <c r="AQ94" i="1" s="1"/>
  <c r="AG83" i="1"/>
  <c r="AS83" i="1" s="1"/>
  <c r="AA83" i="1"/>
  <c r="V83" i="1"/>
  <c r="AH83" i="1" s="1"/>
  <c r="AT83" i="1" s="1"/>
  <c r="S83" i="1"/>
  <c r="K83" i="1"/>
  <c r="H83" i="1"/>
  <c r="AG77" i="1"/>
  <c r="AS77" i="1" s="1"/>
  <c r="AA77" i="1"/>
  <c r="V77" i="1"/>
  <c r="AH77" i="1" s="1"/>
  <c r="AT77" i="1" s="1"/>
  <c r="S77" i="1"/>
  <c r="T77" i="1" s="1"/>
  <c r="K77" i="1"/>
  <c r="H77" i="1"/>
  <c r="AG78" i="1"/>
  <c r="AS78" i="1" s="1"/>
  <c r="AA78" i="1"/>
  <c r="V78" i="1"/>
  <c r="AH78" i="1" s="1"/>
  <c r="AT78" i="1" s="1"/>
  <c r="S78" i="1"/>
  <c r="AE78" i="1" s="1"/>
  <c r="AQ78" i="1" s="1"/>
  <c r="AR78" i="1" s="1"/>
  <c r="K78" i="1"/>
  <c r="H78" i="1"/>
  <c r="AG74" i="1"/>
  <c r="AA74" i="1"/>
  <c r="AM74" i="1" s="1"/>
  <c r="AY74" i="1" s="1"/>
  <c r="V74" i="1"/>
  <c r="AH74" i="1" s="1"/>
  <c r="AT74" i="1" s="1"/>
  <c r="S74" i="1"/>
  <c r="K74" i="1"/>
  <c r="H74" i="1"/>
  <c r="AG80" i="1"/>
  <c r="AS80" i="1" s="1"/>
  <c r="AA80" i="1"/>
  <c r="V80" i="1"/>
  <c r="AH80" i="1" s="1"/>
  <c r="AT80" i="1" s="1"/>
  <c r="S80" i="1"/>
  <c r="AE80" i="1" s="1"/>
  <c r="AQ80" i="1" s="1"/>
  <c r="AR80" i="1" s="1"/>
  <c r="K80" i="1"/>
  <c r="H80" i="1"/>
  <c r="AG79" i="1"/>
  <c r="AS79" i="1" s="1"/>
  <c r="AA79" i="1"/>
  <c r="V79" i="1"/>
  <c r="AH79" i="1" s="1"/>
  <c r="AT79" i="1" s="1"/>
  <c r="S79" i="1"/>
  <c r="T79" i="1" s="1"/>
  <c r="K79" i="1"/>
  <c r="H79" i="1"/>
  <c r="AG75" i="1"/>
  <c r="AS75" i="1" s="1"/>
  <c r="AA75" i="1"/>
  <c r="V75" i="1"/>
  <c r="AH75" i="1" s="1"/>
  <c r="AT75" i="1" s="1"/>
  <c r="S75" i="1"/>
  <c r="AE75" i="1" s="1"/>
  <c r="AQ75" i="1" s="1"/>
  <c r="AR75" i="1" s="1"/>
  <c r="K75" i="1"/>
  <c r="H75" i="1"/>
  <c r="AG71" i="1"/>
  <c r="AS71" i="1" s="1"/>
  <c r="AA71" i="1"/>
  <c r="AM71" i="1" s="1"/>
  <c r="AY71" i="1" s="1"/>
  <c r="V71" i="1"/>
  <c r="AH71" i="1" s="1"/>
  <c r="AT71" i="1" s="1"/>
  <c r="S71" i="1"/>
  <c r="AE71" i="1" s="1"/>
  <c r="K71" i="1"/>
  <c r="H71" i="1"/>
  <c r="AG76" i="1"/>
  <c r="AS76" i="1" s="1"/>
  <c r="AA76" i="1"/>
  <c r="V76" i="1"/>
  <c r="AH76" i="1" s="1"/>
  <c r="AT76" i="1" s="1"/>
  <c r="S76" i="1"/>
  <c r="K76" i="1"/>
  <c r="H76" i="1"/>
  <c r="AG72" i="1"/>
  <c r="AS72" i="1" s="1"/>
  <c r="AA72" i="1"/>
  <c r="AM72" i="1" s="1"/>
  <c r="AY72" i="1" s="1"/>
  <c r="V72" i="1"/>
  <c r="AH72" i="1" s="1"/>
  <c r="S72" i="1"/>
  <c r="AE72" i="1" s="1"/>
  <c r="AQ72" i="1" s="1"/>
  <c r="AR72" i="1" s="1"/>
  <c r="K72" i="1"/>
  <c r="H72" i="1"/>
  <c r="AG70" i="1"/>
  <c r="AS70" i="1" s="1"/>
  <c r="AA70" i="1"/>
  <c r="AM70" i="1" s="1"/>
  <c r="AY70" i="1" s="1"/>
  <c r="V70" i="1"/>
  <c r="AH70" i="1" s="1"/>
  <c r="S70" i="1"/>
  <c r="AE70" i="1" s="1"/>
  <c r="AQ70" i="1" s="1"/>
  <c r="AR70" i="1" s="1"/>
  <c r="K70" i="1"/>
  <c r="H70" i="1"/>
  <c r="AG73" i="1"/>
  <c r="AA73" i="1"/>
  <c r="AM73" i="1" s="1"/>
  <c r="AY73" i="1" s="1"/>
  <c r="V73" i="1"/>
  <c r="AH73" i="1" s="1"/>
  <c r="AT73" i="1" s="1"/>
  <c r="S73" i="1"/>
  <c r="T73" i="1" s="1"/>
  <c r="K73" i="1"/>
  <c r="H73" i="1"/>
  <c r="AG69" i="1"/>
  <c r="AS69" i="1" s="1"/>
  <c r="AA69" i="1"/>
  <c r="AM69" i="1" s="1"/>
  <c r="AY69" i="1" s="1"/>
  <c r="V69" i="1"/>
  <c r="AH69" i="1" s="1"/>
  <c r="S69" i="1"/>
  <c r="T69" i="1" s="1"/>
  <c r="K69" i="1"/>
  <c r="H69" i="1"/>
  <c r="AG68" i="1"/>
  <c r="AA68" i="1"/>
  <c r="V68" i="1"/>
  <c r="S68" i="1"/>
  <c r="H68" i="1"/>
  <c r="T67" i="1"/>
  <c r="AF67" i="1" s="1"/>
  <c r="AR67" i="1" s="1"/>
  <c r="S67" i="1"/>
  <c r="AE67" i="1" s="1"/>
  <c r="AQ67" i="1" s="1"/>
  <c r="AP62" i="1"/>
  <c r="BE13" i="7" s="1"/>
  <c r="AD62" i="1"/>
  <c r="AN13" i="7" s="1"/>
  <c r="U62" i="1"/>
  <c r="R62" i="1"/>
  <c r="V13" i="7" s="1"/>
  <c r="O62" i="1"/>
  <c r="L62" i="1"/>
  <c r="J62" i="1"/>
  <c r="I62" i="1"/>
  <c r="G62" i="1"/>
  <c r="E13" i="7"/>
  <c r="AG55" i="1"/>
  <c r="AA55" i="1"/>
  <c r="AM55" i="1" s="1"/>
  <c r="AY55" i="1" s="1"/>
  <c r="V55" i="1"/>
  <c r="W55" i="1" s="1"/>
  <c r="Y55" i="1" s="1"/>
  <c r="S55" i="1"/>
  <c r="AE55" i="1" s="1"/>
  <c r="K55" i="1"/>
  <c r="H55" i="1"/>
  <c r="AG56" i="1"/>
  <c r="AA56" i="1"/>
  <c r="AM56" i="1" s="1"/>
  <c r="AY56" i="1" s="1"/>
  <c r="V56" i="1"/>
  <c r="AH56" i="1" s="1"/>
  <c r="AT56" i="1" s="1"/>
  <c r="S56" i="1"/>
  <c r="AE56" i="1" s="1"/>
  <c r="AF56" i="1" s="1"/>
  <c r="K56" i="1"/>
  <c r="H56" i="1"/>
  <c r="AG48" i="1"/>
  <c r="AS48" i="1" s="1"/>
  <c r="AA48" i="1"/>
  <c r="AM48" i="1" s="1"/>
  <c r="AY48" i="1" s="1"/>
  <c r="V48" i="1"/>
  <c r="S48" i="1"/>
  <c r="T48" i="1" s="1"/>
  <c r="K48" i="1"/>
  <c r="H48" i="1"/>
  <c r="AG49" i="1"/>
  <c r="AA49" i="1"/>
  <c r="AM49" i="1" s="1"/>
  <c r="AY49" i="1" s="1"/>
  <c r="V49" i="1"/>
  <c r="S49" i="1"/>
  <c r="T49" i="1" s="1"/>
  <c r="K49" i="1"/>
  <c r="H49" i="1"/>
  <c r="AG46" i="1"/>
  <c r="AA46" i="1"/>
  <c r="AM46" i="1" s="1"/>
  <c r="AY46" i="1" s="1"/>
  <c r="V46" i="1"/>
  <c r="W46" i="1" s="1"/>
  <c r="Y46" i="1" s="1"/>
  <c r="S46" i="1"/>
  <c r="K46" i="1"/>
  <c r="H46" i="1"/>
  <c r="AG50" i="1"/>
  <c r="AS50" i="1" s="1"/>
  <c r="AA50" i="1"/>
  <c r="AM50" i="1" s="1"/>
  <c r="AY50" i="1" s="1"/>
  <c r="V50" i="1"/>
  <c r="AH50" i="1" s="1"/>
  <c r="AT50" i="1" s="1"/>
  <c r="S50" i="1"/>
  <c r="AE50" i="1" s="1"/>
  <c r="AQ50" i="1" s="1"/>
  <c r="AR50" i="1" s="1"/>
  <c r="K50" i="1"/>
  <c r="H50" i="1"/>
  <c r="AG53" i="1"/>
  <c r="AS53" i="1" s="1"/>
  <c r="AA53" i="1"/>
  <c r="AM53" i="1" s="1"/>
  <c r="AY53" i="1" s="1"/>
  <c r="V53" i="1"/>
  <c r="AH53" i="1" s="1"/>
  <c r="AT53" i="1" s="1"/>
  <c r="S53" i="1"/>
  <c r="AE53" i="1" s="1"/>
  <c r="K53" i="1"/>
  <c r="H53" i="1"/>
  <c r="AG52" i="1"/>
  <c r="AA52" i="1"/>
  <c r="AM52" i="1" s="1"/>
  <c r="AY52" i="1" s="1"/>
  <c r="V52" i="1"/>
  <c r="W52" i="1" s="1"/>
  <c r="Y52" i="1" s="1"/>
  <c r="S52" i="1"/>
  <c r="AE52" i="1" s="1"/>
  <c r="K52" i="1"/>
  <c r="H52" i="1"/>
  <c r="AG51" i="1"/>
  <c r="AA51" i="1"/>
  <c r="AM51" i="1" s="1"/>
  <c r="AY51" i="1" s="1"/>
  <c r="V51" i="1"/>
  <c r="AH51" i="1" s="1"/>
  <c r="AT51" i="1" s="1"/>
  <c r="S51" i="1"/>
  <c r="AE51" i="1" s="1"/>
  <c r="K51" i="1"/>
  <c r="H51" i="1"/>
  <c r="AG45" i="1"/>
  <c r="AS45" i="1" s="1"/>
  <c r="AA45" i="1"/>
  <c r="AM45" i="1" s="1"/>
  <c r="AY45" i="1" s="1"/>
  <c r="V45" i="1"/>
  <c r="S45" i="1"/>
  <c r="K45" i="1"/>
  <c r="H45" i="1"/>
  <c r="AG47" i="1"/>
  <c r="AS47" i="1" s="1"/>
  <c r="AA47" i="1"/>
  <c r="AM47" i="1" s="1"/>
  <c r="AY47" i="1" s="1"/>
  <c r="V47" i="1"/>
  <c r="AH47" i="1" s="1"/>
  <c r="AT47" i="1" s="1"/>
  <c r="S47" i="1"/>
  <c r="T47" i="1" s="1"/>
  <c r="K47" i="1"/>
  <c r="H47" i="1"/>
  <c r="AG44" i="1"/>
  <c r="AS44" i="1" s="1"/>
  <c r="AA44" i="1"/>
  <c r="AM44" i="1" s="1"/>
  <c r="AY44" i="1" s="1"/>
  <c r="V44" i="1"/>
  <c r="AH44" i="1" s="1"/>
  <c r="AT44" i="1" s="1"/>
  <c r="S44" i="1"/>
  <c r="T44" i="1" s="1"/>
  <c r="K44" i="1"/>
  <c r="H44" i="1"/>
  <c r="AG43" i="1"/>
  <c r="AS43" i="1" s="1"/>
  <c r="AA43" i="1"/>
  <c r="V43" i="1"/>
  <c r="S43" i="1"/>
  <c r="AE43" i="1" s="1"/>
  <c r="AQ43" i="1" s="1"/>
  <c r="K43" i="1"/>
  <c r="H43" i="1"/>
  <c r="T42" i="1"/>
  <c r="AF42" i="1" s="1"/>
  <c r="AR42" i="1" s="1"/>
  <c r="S42" i="1"/>
  <c r="AE42" i="1" s="1"/>
  <c r="AQ42" i="1" s="1"/>
  <c r="AP37" i="1"/>
  <c r="BE12" i="7" s="1"/>
  <c r="AD37" i="1"/>
  <c r="AN12" i="7" s="1"/>
  <c r="U37" i="1"/>
  <c r="R37" i="1"/>
  <c r="V12" i="7" s="1"/>
  <c r="O37" i="1"/>
  <c r="L37" i="1"/>
  <c r="J37" i="1"/>
  <c r="I37" i="1"/>
  <c r="G37" i="1"/>
  <c r="E12" i="7"/>
  <c r="AG21" i="1"/>
  <c r="AA21" i="1"/>
  <c r="AM21" i="1" s="1"/>
  <c r="AY21" i="1" s="1"/>
  <c r="V21" i="1"/>
  <c r="W21" i="1" s="1"/>
  <c r="Y21" i="1" s="1"/>
  <c r="S21" i="1"/>
  <c r="T21" i="1" s="1"/>
  <c r="K21" i="1"/>
  <c r="H21" i="1"/>
  <c r="AG32" i="1"/>
  <c r="AA32" i="1"/>
  <c r="AM32" i="1" s="1"/>
  <c r="AY32" i="1" s="1"/>
  <c r="V32" i="1"/>
  <c r="AH32" i="1" s="1"/>
  <c r="AT32" i="1" s="1"/>
  <c r="S32" i="1"/>
  <c r="AE32" i="1" s="1"/>
  <c r="K32" i="1"/>
  <c r="H32" i="1"/>
  <c r="AG36" i="1"/>
  <c r="AS36" i="1" s="1"/>
  <c r="AA36" i="1"/>
  <c r="AM36" i="1" s="1"/>
  <c r="AY36" i="1" s="1"/>
  <c r="V36" i="1"/>
  <c r="W36" i="1" s="1"/>
  <c r="Y36" i="1" s="1"/>
  <c r="S36" i="1"/>
  <c r="AE36" i="1" s="1"/>
  <c r="K36" i="1"/>
  <c r="H36" i="1"/>
  <c r="AG30" i="1"/>
  <c r="AA30" i="1"/>
  <c r="AM30" i="1" s="1"/>
  <c r="AY30" i="1" s="1"/>
  <c r="V30" i="1"/>
  <c r="W30" i="1" s="1"/>
  <c r="Y30" i="1" s="1"/>
  <c r="S30" i="1"/>
  <c r="AE30" i="1" s="1"/>
  <c r="AF30" i="1" s="1"/>
  <c r="K30" i="1"/>
  <c r="H30" i="1"/>
  <c r="AG27" i="1"/>
  <c r="AA27" i="1"/>
  <c r="AM27" i="1" s="1"/>
  <c r="AY27" i="1" s="1"/>
  <c r="V27" i="1"/>
  <c r="W27" i="1" s="1"/>
  <c r="Y27" i="1" s="1"/>
  <c r="S27" i="1"/>
  <c r="AE27" i="1" s="1"/>
  <c r="K27" i="1"/>
  <c r="H27" i="1"/>
  <c r="AG33" i="1"/>
  <c r="AS33" i="1" s="1"/>
  <c r="AA33" i="1"/>
  <c r="AM33" i="1" s="1"/>
  <c r="AY33" i="1" s="1"/>
  <c r="V33" i="1"/>
  <c r="W33" i="1" s="1"/>
  <c r="Y33" i="1" s="1"/>
  <c r="S33" i="1"/>
  <c r="AE33" i="1" s="1"/>
  <c r="K33" i="1"/>
  <c r="H33" i="1"/>
  <c r="AG23" i="1"/>
  <c r="AA23" i="1"/>
  <c r="AM23" i="1" s="1"/>
  <c r="AY23" i="1" s="1"/>
  <c r="V23" i="1"/>
  <c r="W23" i="1" s="1"/>
  <c r="Y23" i="1" s="1"/>
  <c r="S23" i="1"/>
  <c r="AE23" i="1" s="1"/>
  <c r="K23" i="1"/>
  <c r="H23" i="1"/>
  <c r="AG15" i="1"/>
  <c r="AA15" i="1"/>
  <c r="AM15" i="1" s="1"/>
  <c r="AY15" i="1" s="1"/>
  <c r="V15" i="1"/>
  <c r="W15" i="1" s="1"/>
  <c r="Y15" i="1" s="1"/>
  <c r="S15" i="1"/>
  <c r="AE15" i="1" s="1"/>
  <c r="K15" i="1"/>
  <c r="H15" i="1"/>
  <c r="AG16" i="1"/>
  <c r="AA16" i="1"/>
  <c r="AM16" i="1" s="1"/>
  <c r="AY16" i="1" s="1"/>
  <c r="V16" i="1"/>
  <c r="AH16" i="1" s="1"/>
  <c r="AT16" i="1" s="1"/>
  <c r="S16" i="1"/>
  <c r="AE16" i="1" s="1"/>
  <c r="K16" i="1"/>
  <c r="H16" i="1"/>
  <c r="AG25" i="1"/>
  <c r="AS25" i="1" s="1"/>
  <c r="AA25" i="1"/>
  <c r="AM25" i="1" s="1"/>
  <c r="AY25" i="1" s="1"/>
  <c r="V25" i="1"/>
  <c r="W25" i="1" s="1"/>
  <c r="Y25" i="1" s="1"/>
  <c r="S25" i="1"/>
  <c r="AE25" i="1" s="1"/>
  <c r="K25" i="1"/>
  <c r="H25" i="1"/>
  <c r="AG29" i="1"/>
  <c r="AA29" i="1"/>
  <c r="AM29" i="1" s="1"/>
  <c r="AY29" i="1" s="1"/>
  <c r="V29" i="1"/>
  <c r="W29" i="1" s="1"/>
  <c r="Y29" i="1" s="1"/>
  <c r="S29" i="1"/>
  <c r="AE29" i="1" s="1"/>
  <c r="AF29" i="1" s="1"/>
  <c r="K29" i="1"/>
  <c r="H29" i="1"/>
  <c r="AG11" i="1"/>
  <c r="AA11" i="1"/>
  <c r="AM11" i="1" s="1"/>
  <c r="AY11" i="1" s="1"/>
  <c r="V11" i="1"/>
  <c r="W11" i="1" s="1"/>
  <c r="Y11" i="1" s="1"/>
  <c r="S11" i="1"/>
  <c r="AE11" i="1" s="1"/>
  <c r="AF11" i="1" s="1"/>
  <c r="K11" i="1"/>
  <c r="H11" i="1"/>
  <c r="AG14" i="1"/>
  <c r="AA14" i="1"/>
  <c r="AM14" i="1" s="1"/>
  <c r="AY14" i="1" s="1"/>
  <c r="V14" i="1"/>
  <c r="AH14" i="1" s="1"/>
  <c r="AT14" i="1" s="1"/>
  <c r="S14" i="1"/>
  <c r="T14" i="1" s="1"/>
  <c r="K14" i="1"/>
  <c r="H14" i="1"/>
  <c r="AG13" i="1"/>
  <c r="AA13" i="1"/>
  <c r="AM13" i="1" s="1"/>
  <c r="AY13" i="1" s="1"/>
  <c r="V13" i="1"/>
  <c r="W13" i="1" s="1"/>
  <c r="Y13" i="1" s="1"/>
  <c r="S13" i="1"/>
  <c r="AE13" i="1" s="1"/>
  <c r="K13" i="1"/>
  <c r="H13" i="1"/>
  <c r="AG22" i="1"/>
  <c r="AA22" i="1"/>
  <c r="AM22" i="1" s="1"/>
  <c r="AY22" i="1" s="1"/>
  <c r="V22" i="1"/>
  <c r="W22" i="1" s="1"/>
  <c r="Y22" i="1" s="1"/>
  <c r="S22" i="1"/>
  <c r="AE22" i="1" s="1"/>
  <c r="AF22" i="1" s="1"/>
  <c r="K22" i="1"/>
  <c r="H22" i="1"/>
  <c r="AG19" i="1"/>
  <c r="AS19" i="1" s="1"/>
  <c r="AA19" i="1"/>
  <c r="AM19" i="1" s="1"/>
  <c r="AY19" i="1" s="1"/>
  <c r="V19" i="1"/>
  <c r="W19" i="1" s="1"/>
  <c r="Y19" i="1" s="1"/>
  <c r="S19" i="1"/>
  <c r="AE19" i="1" s="1"/>
  <c r="AF19" i="1" s="1"/>
  <c r="K19" i="1"/>
  <c r="H19" i="1"/>
  <c r="AG17" i="1"/>
  <c r="AS17" i="1" s="1"/>
  <c r="AA17" i="1"/>
  <c r="AM17" i="1" s="1"/>
  <c r="AY17" i="1" s="1"/>
  <c r="V17" i="1"/>
  <c r="AH17" i="1" s="1"/>
  <c r="S17" i="1"/>
  <c r="AE17" i="1" s="1"/>
  <c r="K17" i="1"/>
  <c r="H17" i="1"/>
  <c r="AG24" i="1"/>
  <c r="AA24" i="1"/>
  <c r="AM24" i="1" s="1"/>
  <c r="AY24" i="1" s="1"/>
  <c r="V24" i="1"/>
  <c r="W24" i="1" s="1"/>
  <c r="Y24" i="1" s="1"/>
  <c r="S24" i="1"/>
  <c r="AE24" i="1" s="1"/>
  <c r="K24" i="1"/>
  <c r="H24" i="1"/>
  <c r="AG28" i="1"/>
  <c r="AS28" i="1" s="1"/>
  <c r="AA28" i="1"/>
  <c r="AM28" i="1" s="1"/>
  <c r="AY28" i="1" s="1"/>
  <c r="V28" i="1"/>
  <c r="W28" i="1" s="1"/>
  <c r="Y28" i="1" s="1"/>
  <c r="S28" i="1"/>
  <c r="AE28" i="1" s="1"/>
  <c r="AQ28" i="1" s="1"/>
  <c r="AR28" i="1" s="1"/>
  <c r="K28" i="1"/>
  <c r="H28" i="1"/>
  <c r="AG12" i="1"/>
  <c r="AS12" i="1" s="1"/>
  <c r="AA12" i="1"/>
  <c r="AM12" i="1" s="1"/>
  <c r="AY12" i="1" s="1"/>
  <c r="V12" i="1"/>
  <c r="AH12" i="1" s="1"/>
  <c r="AT12" i="1" s="1"/>
  <c r="S12" i="1"/>
  <c r="AE12" i="1" s="1"/>
  <c r="AF12" i="1" s="1"/>
  <c r="K12" i="1"/>
  <c r="H12" i="1"/>
  <c r="AG35" i="1"/>
  <c r="AA35" i="1"/>
  <c r="AM35" i="1" s="1"/>
  <c r="AY35" i="1" s="1"/>
  <c r="V35" i="1"/>
  <c r="W35" i="1" s="1"/>
  <c r="Y35" i="1" s="1"/>
  <c r="S35" i="1"/>
  <c r="AE35" i="1" s="1"/>
  <c r="AF35" i="1" s="1"/>
  <c r="K35" i="1"/>
  <c r="H35" i="1"/>
  <c r="AG26" i="1"/>
  <c r="AS26" i="1" s="1"/>
  <c r="AA26" i="1"/>
  <c r="AM26" i="1" s="1"/>
  <c r="AY26" i="1" s="1"/>
  <c r="V26" i="1"/>
  <c r="W26" i="1" s="1"/>
  <c r="Y26" i="1" s="1"/>
  <c r="S26" i="1"/>
  <c r="AE26" i="1" s="1"/>
  <c r="AF26" i="1" s="1"/>
  <c r="K26" i="1"/>
  <c r="H26" i="1"/>
  <c r="AG10" i="1"/>
  <c r="AS10" i="1" s="1"/>
  <c r="AA10" i="1"/>
  <c r="AM10" i="1" s="1"/>
  <c r="AY10" i="1" s="1"/>
  <c r="V10" i="1"/>
  <c r="AH10" i="1" s="1"/>
  <c r="AT10" i="1" s="1"/>
  <c r="S10" i="1"/>
  <c r="AE10" i="1" s="1"/>
  <c r="K10" i="1"/>
  <c r="H10" i="1"/>
  <c r="AG9" i="1"/>
  <c r="AA9" i="1"/>
  <c r="AM9" i="1" s="1"/>
  <c r="AY9" i="1" s="1"/>
  <c r="V9" i="1"/>
  <c r="S9" i="1"/>
  <c r="AE9" i="1" s="1"/>
  <c r="AF9" i="1" s="1"/>
  <c r="K9" i="1"/>
  <c r="H9" i="1"/>
  <c r="T8" i="1"/>
  <c r="AF8" i="1" s="1"/>
  <c r="AR8" i="1" s="1"/>
  <c r="AR1" i="1" s="1"/>
  <c r="S8" i="1"/>
  <c r="AE8" i="1" s="1"/>
  <c r="G5" i="1"/>
  <c r="BA1" i="1"/>
  <c r="AZ1" i="1"/>
  <c r="AY1" i="1"/>
  <c r="AV1" i="1"/>
  <c r="AU1" i="1"/>
  <c r="AS1" i="1"/>
  <c r="AO1" i="1"/>
  <c r="AN1" i="1"/>
  <c r="AM1" i="1"/>
  <c r="AJ1" i="1"/>
  <c r="AI1" i="1"/>
  <c r="AG1" i="1"/>
  <c r="AC1" i="1"/>
  <c r="AB1" i="1"/>
  <c r="AA1" i="1"/>
  <c r="X1" i="1"/>
  <c r="W1" i="1"/>
  <c r="U1" i="1"/>
  <c r="Q1" i="1"/>
  <c r="P1" i="1"/>
  <c r="Q9" i="7"/>
  <c r="BM9" i="7"/>
  <c r="BL9" i="7"/>
  <c r="BK9" i="7"/>
  <c r="BG9" i="7"/>
  <c r="BF9" i="7"/>
  <c r="BE9" i="7"/>
  <c r="AV9" i="7"/>
  <c r="AU9" i="7"/>
  <c r="AT9" i="7"/>
  <c r="AP9" i="7"/>
  <c r="AO9" i="7"/>
  <c r="AN9" i="7"/>
  <c r="AH9" i="7"/>
  <c r="AD9" i="7"/>
  <c r="AC9" i="7"/>
  <c r="AB9" i="7"/>
  <c r="Z9" i="7"/>
  <c r="X9" i="7"/>
  <c r="W9" i="7"/>
  <c r="V9" i="7"/>
  <c r="R9" i="7"/>
  <c r="M9" i="7"/>
  <c r="L9" i="7"/>
  <c r="K9" i="7"/>
  <c r="I9" i="7"/>
  <c r="G9" i="7"/>
  <c r="F9" i="7"/>
  <c r="E9" i="7"/>
  <c r="AL8" i="7"/>
  <c r="T8" i="7"/>
  <c r="I8" i="7"/>
  <c r="AB1070" i="2" l="1"/>
  <c r="AL1070" i="2" s="1"/>
  <c r="R1180" i="2"/>
  <c r="BD31" i="7"/>
  <c r="M234" i="1"/>
  <c r="N234" i="1" s="1"/>
  <c r="P234" i="1" s="1"/>
  <c r="Q234" i="1" s="1"/>
  <c r="M30" i="1"/>
  <c r="N30" i="1" s="1"/>
  <c r="P30" i="1" s="1"/>
  <c r="Q30" i="1" s="1"/>
  <c r="M17" i="1"/>
  <c r="N17" i="1" s="1"/>
  <c r="P17" i="1" s="1"/>
  <c r="Q17" i="1" s="1"/>
  <c r="M21" i="1"/>
  <c r="N21" i="1" s="1"/>
  <c r="P21" i="1" s="1"/>
  <c r="Q21" i="1" s="1"/>
  <c r="M26" i="1"/>
  <c r="N26" i="1" s="1"/>
  <c r="P26" i="1" s="1"/>
  <c r="Q26" i="1" s="1"/>
  <c r="M13" i="1"/>
  <c r="N13" i="1" s="1"/>
  <c r="P13" i="1" s="1"/>
  <c r="Q13" i="1" s="1"/>
  <c r="M33" i="1"/>
  <c r="N33" i="1" s="1"/>
  <c r="P33" i="1" s="1"/>
  <c r="Q33" i="1" s="1"/>
  <c r="M36" i="1"/>
  <c r="N36" i="1" s="1"/>
  <c r="P36" i="1" s="1"/>
  <c r="Q36" i="1" s="1"/>
  <c r="M19" i="1"/>
  <c r="N19" i="1" s="1"/>
  <c r="P19" i="1" s="1"/>
  <c r="Q19" i="1" s="1"/>
  <c r="M24" i="1"/>
  <c r="N24" i="1" s="1"/>
  <c r="P24" i="1" s="1"/>
  <c r="Q24" i="1" s="1"/>
  <c r="M25" i="1"/>
  <c r="N25" i="1" s="1"/>
  <c r="P25" i="1" s="1"/>
  <c r="Q25" i="1" s="1"/>
  <c r="M32" i="1"/>
  <c r="N32" i="1" s="1"/>
  <c r="P32" i="1" s="1"/>
  <c r="Q32" i="1" s="1"/>
  <c r="M35" i="1"/>
  <c r="N35" i="1" s="1"/>
  <c r="P35" i="1" s="1"/>
  <c r="Q35" i="1" s="1"/>
  <c r="M27" i="1"/>
  <c r="N27" i="1" s="1"/>
  <c r="P27" i="1" s="1"/>
  <c r="Q27" i="1" s="1"/>
  <c r="M10" i="1"/>
  <c r="N10" i="1" s="1"/>
  <c r="P10" i="1" s="1"/>
  <c r="Q10" i="1" s="1"/>
  <c r="M22" i="1"/>
  <c r="N22" i="1" s="1"/>
  <c r="P22" i="1" s="1"/>
  <c r="Q22" i="1" s="1"/>
  <c r="AU79" i="1"/>
  <c r="AW79" i="1" s="1"/>
  <c r="H89" i="1"/>
  <c r="S89" i="1"/>
  <c r="AH68" i="1"/>
  <c r="V89" i="1"/>
  <c r="AM68" i="1"/>
  <c r="AY68" i="1" s="1"/>
  <c r="AA89" i="1"/>
  <c r="AS68" i="1"/>
  <c r="AG89" i="1"/>
  <c r="K89" i="1"/>
  <c r="M2" i="2"/>
  <c r="M3" i="2" s="1"/>
  <c r="AU75" i="1"/>
  <c r="AW75" i="1" s="1"/>
  <c r="AU76" i="1"/>
  <c r="AW76" i="1" s="1"/>
  <c r="W188" i="1"/>
  <c r="Y188" i="1" s="1"/>
  <c r="AH188" i="1"/>
  <c r="AF224" i="1"/>
  <c r="AQ224" i="1"/>
  <c r="AR224" i="1" s="1"/>
  <c r="AU83" i="1"/>
  <c r="AW83" i="1" s="1"/>
  <c r="AI440" i="1"/>
  <c r="AK440" i="1" s="1"/>
  <c r="AT440" i="1"/>
  <c r="AU440" i="1" s="1"/>
  <c r="AW440" i="1" s="1"/>
  <c r="AU80" i="1"/>
  <c r="AW80" i="1" s="1"/>
  <c r="T188" i="1"/>
  <c r="AE188" i="1"/>
  <c r="T400" i="1"/>
  <c r="AE400" i="1"/>
  <c r="AF400" i="1" s="1"/>
  <c r="AF279" i="1"/>
  <c r="AQ279" i="1"/>
  <c r="AR279" i="1" s="1"/>
  <c r="AI441" i="1"/>
  <c r="AK441" i="1" s="1"/>
  <c r="AT441" i="1"/>
  <c r="AU441" i="1" s="1"/>
  <c r="AW441" i="1" s="1"/>
  <c r="AI279" i="1"/>
  <c r="AK279" i="1" s="1"/>
  <c r="AT279" i="1"/>
  <c r="AU279" i="1" s="1"/>
  <c r="AW279" i="1" s="1"/>
  <c r="AI263" i="1"/>
  <c r="AK263" i="1" s="1"/>
  <c r="AT263" i="1"/>
  <c r="AU263" i="1" s="1"/>
  <c r="AW263" i="1" s="1"/>
  <c r="AI277" i="1"/>
  <c r="AK277" i="1" s="1"/>
  <c r="AT277" i="1"/>
  <c r="AU277" i="1" s="1"/>
  <c r="AW277" i="1" s="1"/>
  <c r="AF441" i="1"/>
  <c r="AQ441" i="1"/>
  <c r="AR441" i="1" s="1"/>
  <c r="AU77" i="1"/>
  <c r="AW77" i="1" s="1"/>
  <c r="AF263" i="1"/>
  <c r="AQ263" i="1"/>
  <c r="AR263" i="1" s="1"/>
  <c r="AF277" i="1"/>
  <c r="AQ277" i="1"/>
  <c r="AR277" i="1" s="1"/>
  <c r="W96" i="1"/>
  <c r="Y96" i="1" s="1"/>
  <c r="AH96" i="1"/>
  <c r="AT103" i="1"/>
  <c r="AU103" i="1" s="1"/>
  <c r="AW103" i="1" s="1"/>
  <c r="AI103" i="1"/>
  <c r="AK103" i="1" s="1"/>
  <c r="W115" i="1"/>
  <c r="AH115" i="1"/>
  <c r="T120" i="1"/>
  <c r="AE120" i="1"/>
  <c r="W129" i="1"/>
  <c r="AH129" i="1"/>
  <c r="AQ136" i="1"/>
  <c r="AR136" i="1" s="1"/>
  <c r="AF136" i="1"/>
  <c r="AT149" i="1"/>
  <c r="AU149" i="1" s="1"/>
  <c r="AW149" i="1" s="1"/>
  <c r="AI149" i="1"/>
  <c r="AK149" i="1" s="1"/>
  <c r="W442" i="1"/>
  <c r="Y442" i="1" s="1"/>
  <c r="AH442" i="1"/>
  <c r="AF115" i="1"/>
  <c r="AQ115" i="1"/>
  <c r="AR115" i="1" s="1"/>
  <c r="AT123" i="1"/>
  <c r="AU123" i="1" s="1"/>
  <c r="AW123" i="1" s="1"/>
  <c r="AI123" i="1"/>
  <c r="AK123" i="1" s="1"/>
  <c r="AM77" i="1"/>
  <c r="AY77" i="1" s="1"/>
  <c r="AQ99" i="1"/>
  <c r="AR99" i="1" s="1"/>
  <c r="AF99" i="1"/>
  <c r="AQ118" i="1"/>
  <c r="AR118" i="1" s="1"/>
  <c r="AF118" i="1"/>
  <c r="AT120" i="1"/>
  <c r="AU120" i="1" s="1"/>
  <c r="AW120" i="1" s="1"/>
  <c r="AI120" i="1"/>
  <c r="AF134" i="1"/>
  <c r="AQ134" i="1"/>
  <c r="AR134" i="1" s="1"/>
  <c r="AT136" i="1"/>
  <c r="AU136" i="1" s="1"/>
  <c r="AW136" i="1" s="1"/>
  <c r="AI136" i="1"/>
  <c r="AK136" i="1" s="1"/>
  <c r="AM79" i="1"/>
  <c r="AY79" i="1" s="1"/>
  <c r="AM80" i="1"/>
  <c r="AY80" i="1" s="1"/>
  <c r="AT99" i="1"/>
  <c r="AU99" i="1" s="1"/>
  <c r="AW99" i="1" s="1"/>
  <c r="AI99" i="1"/>
  <c r="T107" i="1"/>
  <c r="AE107" i="1"/>
  <c r="W118" i="1"/>
  <c r="Y118" i="1" s="1"/>
  <c r="AH118" i="1"/>
  <c r="AQ119" i="1"/>
  <c r="AR119" i="1" s="1"/>
  <c r="AF119" i="1"/>
  <c r="AT134" i="1"/>
  <c r="AU134" i="1" s="1"/>
  <c r="AW134" i="1" s="1"/>
  <c r="AI134" i="1"/>
  <c r="AF132" i="1"/>
  <c r="AQ132" i="1"/>
  <c r="AR132" i="1" s="1"/>
  <c r="T148" i="1"/>
  <c r="AE148" i="1"/>
  <c r="T234" i="1"/>
  <c r="AE234" i="1"/>
  <c r="AU82" i="1"/>
  <c r="AW82" i="1" s="1"/>
  <c r="AQ97" i="1"/>
  <c r="AR97" i="1" s="1"/>
  <c r="AF97" i="1"/>
  <c r="AT107" i="1"/>
  <c r="AU107" i="1" s="1"/>
  <c r="AW107" i="1" s="1"/>
  <c r="AI107" i="1"/>
  <c r="W119" i="1"/>
  <c r="AH119" i="1"/>
  <c r="T133" i="1"/>
  <c r="AE133" i="1"/>
  <c r="W132" i="1"/>
  <c r="Y132" i="1" s="1"/>
  <c r="AH132" i="1"/>
  <c r="T121" i="1"/>
  <c r="AE121" i="1"/>
  <c r="W148" i="1"/>
  <c r="AH148" i="1"/>
  <c r="W234" i="1"/>
  <c r="Y234" i="1" s="1"/>
  <c r="AH234" i="1"/>
  <c r="AM82" i="1"/>
  <c r="AY82" i="1" s="1"/>
  <c r="AI97" i="1"/>
  <c r="AK97" i="1" s="1"/>
  <c r="AT97" i="1"/>
  <c r="AU97" i="1" s="1"/>
  <c r="AW97" i="1" s="1"/>
  <c r="T105" i="1"/>
  <c r="AE105" i="1"/>
  <c r="T116" i="1"/>
  <c r="AE116" i="1"/>
  <c r="AT133" i="1"/>
  <c r="AU133" i="1" s="1"/>
  <c r="AW133" i="1" s="1"/>
  <c r="AI133" i="1"/>
  <c r="T130" i="1"/>
  <c r="AE130" i="1"/>
  <c r="W121" i="1"/>
  <c r="Y121" i="1" s="1"/>
  <c r="AH121" i="1"/>
  <c r="AQ147" i="1"/>
  <c r="AR147" i="1" s="1"/>
  <c r="AF147" i="1"/>
  <c r="W224" i="1"/>
  <c r="Y224" i="1" s="1"/>
  <c r="AH224" i="1"/>
  <c r="AQ103" i="1"/>
  <c r="AR103" i="1" s="1"/>
  <c r="AF103" i="1"/>
  <c r="T100" i="1"/>
  <c r="AE100" i="1"/>
  <c r="W105" i="1"/>
  <c r="AH105" i="1"/>
  <c r="AT116" i="1"/>
  <c r="AU116" i="1" s="1"/>
  <c r="AW116" i="1" s="1"/>
  <c r="AI116" i="1"/>
  <c r="T122" i="1"/>
  <c r="AE122" i="1"/>
  <c r="AT130" i="1"/>
  <c r="AU130" i="1" s="1"/>
  <c r="AW130" i="1" s="1"/>
  <c r="AI130" i="1"/>
  <c r="AK130" i="1" s="1"/>
  <c r="T137" i="1"/>
  <c r="AE137" i="1"/>
  <c r="W147" i="1"/>
  <c r="AH147" i="1"/>
  <c r="AF129" i="1"/>
  <c r="AQ129" i="1"/>
  <c r="AR129" i="1" s="1"/>
  <c r="AQ149" i="1"/>
  <c r="AR149" i="1" s="1"/>
  <c r="AF149" i="1"/>
  <c r="T442" i="1"/>
  <c r="AE442" i="1"/>
  <c r="AU78" i="1"/>
  <c r="AW78" i="1" s="1"/>
  <c r="AT100" i="1"/>
  <c r="AU100" i="1" s="1"/>
  <c r="AW100" i="1" s="1"/>
  <c r="AI100" i="1"/>
  <c r="AK100" i="1" s="1"/>
  <c r="T101" i="1"/>
  <c r="AE101" i="1"/>
  <c r="T127" i="1"/>
  <c r="AE127" i="1"/>
  <c r="AT122" i="1"/>
  <c r="AU122" i="1" s="1"/>
  <c r="AW122" i="1" s="1"/>
  <c r="AI122" i="1"/>
  <c r="AF128" i="1"/>
  <c r="AQ128" i="1"/>
  <c r="AR128" i="1" s="1"/>
  <c r="AI137" i="1"/>
  <c r="AK137" i="1" s="1"/>
  <c r="AT137" i="1"/>
  <c r="AU137" i="1" s="1"/>
  <c r="AW137" i="1" s="1"/>
  <c r="AF145" i="1"/>
  <c r="AQ145" i="1"/>
  <c r="AR145" i="1" s="1"/>
  <c r="W124" i="1"/>
  <c r="Y124" i="1" s="1"/>
  <c r="AH124" i="1"/>
  <c r="AM78" i="1"/>
  <c r="AY78" i="1" s="1"/>
  <c r="AM83" i="1"/>
  <c r="AY83" i="1" s="1"/>
  <c r="AT101" i="1"/>
  <c r="AU101" i="1" s="1"/>
  <c r="AW101" i="1" s="1"/>
  <c r="AI101" i="1"/>
  <c r="AT127" i="1"/>
  <c r="AU127" i="1" s="1"/>
  <c r="AW127" i="1" s="1"/>
  <c r="AI127" i="1"/>
  <c r="AQ125" i="1"/>
  <c r="AR125" i="1" s="1"/>
  <c r="AF125" i="1"/>
  <c r="AI128" i="1"/>
  <c r="AK128" i="1" s="1"/>
  <c r="AT128" i="1"/>
  <c r="AU128" i="1" s="1"/>
  <c r="AW128" i="1" s="1"/>
  <c r="AQ135" i="1"/>
  <c r="AR135" i="1" s="1"/>
  <c r="AF135" i="1"/>
  <c r="AT145" i="1"/>
  <c r="AU145" i="1" s="1"/>
  <c r="AW145" i="1" s="1"/>
  <c r="AI145" i="1"/>
  <c r="AM76" i="1"/>
  <c r="AY76" i="1" s="1"/>
  <c r="AM75" i="1"/>
  <c r="AQ98" i="1"/>
  <c r="AR98" i="1" s="1"/>
  <c r="AF98" i="1"/>
  <c r="AT125" i="1"/>
  <c r="AU125" i="1" s="1"/>
  <c r="AW125" i="1" s="1"/>
  <c r="AI125" i="1"/>
  <c r="AF126" i="1"/>
  <c r="AQ126" i="1"/>
  <c r="AR126" i="1" s="1"/>
  <c r="AT135" i="1"/>
  <c r="AU135" i="1" s="1"/>
  <c r="AW135" i="1" s="1"/>
  <c r="AI135" i="1"/>
  <c r="AT98" i="1"/>
  <c r="AU98" i="1" s="1"/>
  <c r="AW98" i="1" s="1"/>
  <c r="AI98" i="1"/>
  <c r="AK98" i="1" s="1"/>
  <c r="AQ106" i="1"/>
  <c r="AR106" i="1" s="1"/>
  <c r="AF106" i="1"/>
  <c r="AF117" i="1"/>
  <c r="AQ117" i="1"/>
  <c r="AR117" i="1" s="1"/>
  <c r="AT126" i="1"/>
  <c r="AU126" i="1" s="1"/>
  <c r="AW126" i="1" s="1"/>
  <c r="AI126" i="1"/>
  <c r="T131" i="1"/>
  <c r="AE131" i="1"/>
  <c r="AQ146" i="1"/>
  <c r="AR146" i="1" s="1"/>
  <c r="AF146" i="1"/>
  <c r="AF96" i="1"/>
  <c r="AQ96" i="1"/>
  <c r="AR96" i="1" s="1"/>
  <c r="AT106" i="1"/>
  <c r="AU106" i="1" s="1"/>
  <c r="AW106" i="1" s="1"/>
  <c r="AI106" i="1"/>
  <c r="AT117" i="1"/>
  <c r="AU117" i="1" s="1"/>
  <c r="AW117" i="1" s="1"/>
  <c r="AI117" i="1"/>
  <c r="AQ124" i="1"/>
  <c r="AR124" i="1" s="1"/>
  <c r="AF124" i="1"/>
  <c r="W131" i="1"/>
  <c r="AH131" i="1"/>
  <c r="AQ123" i="1"/>
  <c r="AR123" i="1" s="1"/>
  <c r="AF123" i="1"/>
  <c r="W146" i="1"/>
  <c r="Y146" i="1" s="1"/>
  <c r="AH146" i="1"/>
  <c r="T440" i="1"/>
  <c r="AE440" i="1"/>
  <c r="M409" i="1"/>
  <c r="N409" i="1" s="1"/>
  <c r="P409" i="1" s="1"/>
  <c r="Q409" i="1" s="1"/>
  <c r="M411" i="1"/>
  <c r="N411" i="1" s="1"/>
  <c r="P411" i="1" s="1"/>
  <c r="Q411" i="1" s="1"/>
  <c r="M413" i="1"/>
  <c r="N413" i="1" s="1"/>
  <c r="P413" i="1" s="1"/>
  <c r="Q413" i="1" s="1"/>
  <c r="M422" i="1"/>
  <c r="N422" i="1" s="1"/>
  <c r="P422" i="1" s="1"/>
  <c r="Q422" i="1" s="1"/>
  <c r="M424" i="1"/>
  <c r="N424" i="1" s="1"/>
  <c r="P424" i="1" s="1"/>
  <c r="Q424" i="1" s="1"/>
  <c r="M428" i="1"/>
  <c r="N428" i="1" s="1"/>
  <c r="P428" i="1" s="1"/>
  <c r="Q428" i="1" s="1"/>
  <c r="M443" i="1"/>
  <c r="N443" i="1" s="1"/>
  <c r="P443" i="1" s="1"/>
  <c r="Q443" i="1" s="1"/>
  <c r="M434" i="1"/>
  <c r="N434" i="1" s="1"/>
  <c r="P434" i="1" s="1"/>
  <c r="Q434" i="1" s="1"/>
  <c r="M414" i="1"/>
  <c r="N414" i="1" s="1"/>
  <c r="P414" i="1" s="1"/>
  <c r="Q414" i="1" s="1"/>
  <c r="M416" i="1"/>
  <c r="N416" i="1" s="1"/>
  <c r="P416" i="1" s="1"/>
  <c r="Q416" i="1" s="1"/>
  <c r="M418" i="1"/>
  <c r="N418" i="1" s="1"/>
  <c r="P418" i="1" s="1"/>
  <c r="Q418" i="1" s="1"/>
  <c r="M423" i="1"/>
  <c r="N423" i="1" s="1"/>
  <c r="P423" i="1" s="1"/>
  <c r="Q423" i="1" s="1"/>
  <c r="M425" i="1"/>
  <c r="N425" i="1" s="1"/>
  <c r="P425" i="1" s="1"/>
  <c r="Q425" i="1" s="1"/>
  <c r="M427" i="1"/>
  <c r="N427" i="1" s="1"/>
  <c r="P427" i="1" s="1"/>
  <c r="Q427" i="1" s="1"/>
  <c r="M429" i="1"/>
  <c r="N429" i="1" s="1"/>
  <c r="P429" i="1" s="1"/>
  <c r="Q429" i="1" s="1"/>
  <c r="M431" i="1"/>
  <c r="N431" i="1" s="1"/>
  <c r="P431" i="1" s="1"/>
  <c r="Q431" i="1" s="1"/>
  <c r="M433" i="1"/>
  <c r="N433" i="1" s="1"/>
  <c r="P433" i="1" s="1"/>
  <c r="Q433" i="1" s="1"/>
  <c r="M435" i="1"/>
  <c r="N435" i="1" s="1"/>
  <c r="P435" i="1" s="1"/>
  <c r="Q435" i="1" s="1"/>
  <c r="H445" i="1"/>
  <c r="K445" i="1"/>
  <c r="K152" i="1"/>
  <c r="AA445" i="1"/>
  <c r="AS408" i="1"/>
  <c r="AG445" i="1"/>
  <c r="AE408" i="1"/>
  <c r="AQ408" i="1" s="1"/>
  <c r="S445" i="1"/>
  <c r="AH408" i="1"/>
  <c r="AT408" i="1" s="1"/>
  <c r="V445" i="1"/>
  <c r="H401" i="1"/>
  <c r="K401" i="1"/>
  <c r="T362" i="1"/>
  <c r="S401" i="1"/>
  <c r="W362" i="1"/>
  <c r="V401" i="1"/>
  <c r="AM362" i="1"/>
  <c r="AM401" i="1" s="1"/>
  <c r="AA401" i="1"/>
  <c r="AS362" i="1"/>
  <c r="AG401" i="1"/>
  <c r="T144" i="1"/>
  <c r="S152" i="1"/>
  <c r="AH144" i="1"/>
  <c r="AI144" i="1" s="1"/>
  <c r="V152" i="1"/>
  <c r="AM144" i="1"/>
  <c r="AA152" i="1"/>
  <c r="AS144" i="1"/>
  <c r="AG152" i="1"/>
  <c r="H152" i="1"/>
  <c r="M386" i="1"/>
  <c r="N386" i="1" s="1"/>
  <c r="P386" i="1" s="1"/>
  <c r="Q386" i="1" s="1"/>
  <c r="M365" i="1"/>
  <c r="N365" i="1" s="1"/>
  <c r="P365" i="1" s="1"/>
  <c r="Q365" i="1" s="1"/>
  <c r="M396" i="1"/>
  <c r="N396" i="1" s="1"/>
  <c r="P396" i="1" s="1"/>
  <c r="Q396" i="1" s="1"/>
  <c r="M397" i="1"/>
  <c r="N397" i="1" s="1"/>
  <c r="P397" i="1" s="1"/>
  <c r="Q397" i="1" s="1"/>
  <c r="M391" i="1"/>
  <c r="N391" i="1" s="1"/>
  <c r="P391" i="1" s="1"/>
  <c r="Q391" i="1" s="1"/>
  <c r="M375" i="1"/>
  <c r="N375" i="1" s="1"/>
  <c r="P375" i="1" s="1"/>
  <c r="Q375" i="1" s="1"/>
  <c r="M394" i="1"/>
  <c r="N394" i="1" s="1"/>
  <c r="P394" i="1" s="1"/>
  <c r="Q394" i="1" s="1"/>
  <c r="M395" i="1"/>
  <c r="N395" i="1" s="1"/>
  <c r="P395" i="1" s="1"/>
  <c r="Q395" i="1" s="1"/>
  <c r="M400" i="1"/>
  <c r="N400" i="1" s="1"/>
  <c r="P400" i="1" s="1"/>
  <c r="Q400" i="1" s="1"/>
  <c r="M390" i="1"/>
  <c r="N390" i="1" s="1"/>
  <c r="P390" i="1" s="1"/>
  <c r="Q390" i="1" s="1"/>
  <c r="M369" i="1"/>
  <c r="N369" i="1" s="1"/>
  <c r="P369" i="1" s="1"/>
  <c r="Q369" i="1" s="1"/>
  <c r="M376" i="1"/>
  <c r="N376" i="1" s="1"/>
  <c r="P376" i="1" s="1"/>
  <c r="Q376" i="1" s="1"/>
  <c r="M379" i="1"/>
  <c r="N379" i="1" s="1"/>
  <c r="P379" i="1" s="1"/>
  <c r="Q379" i="1" s="1"/>
  <c r="M381" i="1"/>
  <c r="N381" i="1" s="1"/>
  <c r="P381" i="1" s="1"/>
  <c r="Q381" i="1" s="1"/>
  <c r="M382" i="1"/>
  <c r="N382" i="1" s="1"/>
  <c r="P382" i="1" s="1"/>
  <c r="Q382" i="1" s="1"/>
  <c r="M388" i="1"/>
  <c r="N388" i="1" s="1"/>
  <c r="P388" i="1" s="1"/>
  <c r="Q388" i="1" s="1"/>
  <c r="M372" i="1"/>
  <c r="N372" i="1" s="1"/>
  <c r="P372" i="1" s="1"/>
  <c r="Q372" i="1" s="1"/>
  <c r="M362" i="1"/>
  <c r="N362" i="1" s="1"/>
  <c r="M398" i="1"/>
  <c r="N398" i="1" s="1"/>
  <c r="P398" i="1" s="1"/>
  <c r="Q398" i="1" s="1"/>
  <c r="M363" i="1"/>
  <c r="N363" i="1" s="1"/>
  <c r="P363" i="1" s="1"/>
  <c r="Q363" i="1" s="1"/>
  <c r="M385" i="1"/>
  <c r="N385" i="1" s="1"/>
  <c r="P385" i="1" s="1"/>
  <c r="Q385" i="1" s="1"/>
  <c r="M383" i="1"/>
  <c r="N383" i="1" s="1"/>
  <c r="P383" i="1" s="1"/>
  <c r="Q383" i="1" s="1"/>
  <c r="M373" i="1"/>
  <c r="N373" i="1" s="1"/>
  <c r="P373" i="1" s="1"/>
  <c r="Q373" i="1" s="1"/>
  <c r="M392" i="1"/>
  <c r="N392" i="1" s="1"/>
  <c r="P392" i="1" s="1"/>
  <c r="Q392" i="1" s="1"/>
  <c r="M393" i="1"/>
  <c r="N393" i="1" s="1"/>
  <c r="P393" i="1" s="1"/>
  <c r="Q393" i="1" s="1"/>
  <c r="M374" i="1"/>
  <c r="N374" i="1" s="1"/>
  <c r="P374" i="1" s="1"/>
  <c r="Q374" i="1" s="1"/>
  <c r="M384" i="1"/>
  <c r="N384" i="1" s="1"/>
  <c r="P384" i="1" s="1"/>
  <c r="Q384" i="1" s="1"/>
  <c r="M368" i="1"/>
  <c r="N368" i="1" s="1"/>
  <c r="P368" i="1" s="1"/>
  <c r="Q368" i="1" s="1"/>
  <c r="M399" i="1"/>
  <c r="N399" i="1" s="1"/>
  <c r="P399" i="1" s="1"/>
  <c r="Q399" i="1" s="1"/>
  <c r="M378" i="1"/>
  <c r="N378" i="1" s="1"/>
  <c r="P378" i="1" s="1"/>
  <c r="Q378" i="1" s="1"/>
  <c r="M380" i="1"/>
  <c r="N380" i="1" s="1"/>
  <c r="P380" i="1" s="1"/>
  <c r="Q380" i="1" s="1"/>
  <c r="M371" i="1"/>
  <c r="N371" i="1" s="1"/>
  <c r="P371" i="1" s="1"/>
  <c r="Q371" i="1" s="1"/>
  <c r="M389" i="1"/>
  <c r="N389" i="1" s="1"/>
  <c r="P389" i="1" s="1"/>
  <c r="Q389" i="1" s="1"/>
  <c r="M305" i="1"/>
  <c r="N305" i="1" s="1"/>
  <c r="P305" i="1" s="1"/>
  <c r="Q305" i="1" s="1"/>
  <c r="M311" i="1"/>
  <c r="N311" i="1" s="1"/>
  <c r="P311" i="1" s="1"/>
  <c r="Q311" i="1" s="1"/>
  <c r="M303" i="1"/>
  <c r="N303" i="1" s="1"/>
  <c r="P303" i="1" s="1"/>
  <c r="Q303" i="1" s="1"/>
  <c r="M304" i="1"/>
  <c r="N304" i="1" s="1"/>
  <c r="P304" i="1" s="1"/>
  <c r="Q304" i="1" s="1"/>
  <c r="M307" i="1"/>
  <c r="N307" i="1" s="1"/>
  <c r="P307" i="1" s="1"/>
  <c r="Q307" i="1" s="1"/>
  <c r="M308" i="1"/>
  <c r="N308" i="1" s="1"/>
  <c r="P308" i="1" s="1"/>
  <c r="Q308" i="1" s="1"/>
  <c r="M302" i="1"/>
  <c r="N302" i="1" s="1"/>
  <c r="P302" i="1" s="1"/>
  <c r="Q302" i="1" s="1"/>
  <c r="M306" i="1"/>
  <c r="N306" i="1" s="1"/>
  <c r="P306" i="1" s="1"/>
  <c r="Q306" i="1" s="1"/>
  <c r="M309" i="1"/>
  <c r="N309" i="1" s="1"/>
  <c r="P309" i="1" s="1"/>
  <c r="Q309" i="1" s="1"/>
  <c r="M288" i="1"/>
  <c r="N288" i="1" s="1"/>
  <c r="P288" i="1" s="1"/>
  <c r="Q288" i="1" s="1"/>
  <c r="M289" i="1"/>
  <c r="N289" i="1" s="1"/>
  <c r="P289" i="1" s="1"/>
  <c r="Q289" i="1" s="1"/>
  <c r="M291" i="1"/>
  <c r="N291" i="1" s="1"/>
  <c r="P291" i="1" s="1"/>
  <c r="Q291" i="1" s="1"/>
  <c r="M290" i="1"/>
  <c r="N290" i="1" s="1"/>
  <c r="P290" i="1" s="1"/>
  <c r="Q290" i="1" s="1"/>
  <c r="M292" i="1"/>
  <c r="N292" i="1" s="1"/>
  <c r="P292" i="1" s="1"/>
  <c r="Q292" i="1" s="1"/>
  <c r="M293" i="1"/>
  <c r="N293" i="1" s="1"/>
  <c r="P293" i="1" s="1"/>
  <c r="Q293" i="1" s="1"/>
  <c r="M276" i="1"/>
  <c r="N276" i="1" s="1"/>
  <c r="P276" i="1" s="1"/>
  <c r="Q276" i="1" s="1"/>
  <c r="M273" i="1"/>
  <c r="N273" i="1" s="1"/>
  <c r="P273" i="1" s="1"/>
  <c r="Q273" i="1" s="1"/>
  <c r="N278" i="1"/>
  <c r="P278" i="1" s="1"/>
  <c r="Q278" i="1" s="1"/>
  <c r="M254" i="1"/>
  <c r="N254" i="1" s="1"/>
  <c r="P254" i="1" s="1"/>
  <c r="Q254" i="1" s="1"/>
  <c r="M252" i="1"/>
  <c r="N252" i="1" s="1"/>
  <c r="P252" i="1" s="1"/>
  <c r="Q252" i="1" s="1"/>
  <c r="M251" i="1"/>
  <c r="N251" i="1" s="1"/>
  <c r="P251" i="1" s="1"/>
  <c r="Q251" i="1" s="1"/>
  <c r="M262" i="1"/>
  <c r="N262" i="1" s="1"/>
  <c r="P262" i="1" s="1"/>
  <c r="Q262" i="1" s="1"/>
  <c r="M256" i="1"/>
  <c r="N256" i="1" s="1"/>
  <c r="P256" i="1" s="1"/>
  <c r="Q256" i="1" s="1"/>
  <c r="M258" i="1"/>
  <c r="N258" i="1" s="1"/>
  <c r="P258" i="1" s="1"/>
  <c r="Q258" i="1" s="1"/>
  <c r="M255" i="1"/>
  <c r="N255" i="1" s="1"/>
  <c r="M257" i="1"/>
  <c r="N257" i="1" s="1"/>
  <c r="P257" i="1" s="1"/>
  <c r="Q257" i="1" s="1"/>
  <c r="M240" i="1"/>
  <c r="N240" i="1" s="1"/>
  <c r="P240" i="1" s="1"/>
  <c r="Q240" i="1" s="1"/>
  <c r="M237" i="1"/>
  <c r="N237" i="1" s="1"/>
  <c r="P237" i="1" s="1"/>
  <c r="Q237" i="1" s="1"/>
  <c r="M242" i="1"/>
  <c r="N242" i="1" s="1"/>
  <c r="P242" i="1" s="1"/>
  <c r="Q242" i="1" s="1"/>
  <c r="M232" i="1"/>
  <c r="M233" i="1"/>
  <c r="N233" i="1" s="1"/>
  <c r="P233" i="1" s="1"/>
  <c r="Q233" i="1" s="1"/>
  <c r="M235" i="1"/>
  <c r="N235" i="1" s="1"/>
  <c r="P235" i="1" s="1"/>
  <c r="Q235" i="1" s="1"/>
  <c r="M241" i="1"/>
  <c r="N241" i="1" s="1"/>
  <c r="P241" i="1" s="1"/>
  <c r="Q241" i="1" s="1"/>
  <c r="M236" i="1"/>
  <c r="N236" i="1" s="1"/>
  <c r="P236" i="1" s="1"/>
  <c r="Q236" i="1" s="1"/>
  <c r="M238" i="1"/>
  <c r="N238" i="1" s="1"/>
  <c r="P238" i="1" s="1"/>
  <c r="Q238" i="1" s="1"/>
  <c r="M211" i="1"/>
  <c r="N211" i="1" s="1"/>
  <c r="P211" i="1" s="1"/>
  <c r="Q211" i="1" s="1"/>
  <c r="M214" i="1"/>
  <c r="N214" i="1" s="1"/>
  <c r="P214" i="1" s="1"/>
  <c r="Q214" i="1" s="1"/>
  <c r="M216" i="1"/>
  <c r="N216" i="1" s="1"/>
  <c r="P216" i="1" s="1"/>
  <c r="Q216" i="1" s="1"/>
  <c r="M218" i="1"/>
  <c r="N218" i="1" s="1"/>
  <c r="P218" i="1" s="1"/>
  <c r="Q218" i="1" s="1"/>
  <c r="M220" i="1"/>
  <c r="N220" i="1" s="1"/>
  <c r="P220" i="1" s="1"/>
  <c r="Q220" i="1" s="1"/>
  <c r="M213" i="1"/>
  <c r="N213" i="1" s="1"/>
  <c r="P213" i="1" s="1"/>
  <c r="Q213" i="1" s="1"/>
  <c r="M215" i="1"/>
  <c r="N215" i="1" s="1"/>
  <c r="P215" i="1" s="1"/>
  <c r="Q215" i="1" s="1"/>
  <c r="M217" i="1"/>
  <c r="N217" i="1" s="1"/>
  <c r="P217" i="1" s="1"/>
  <c r="Q217" i="1" s="1"/>
  <c r="M219" i="1"/>
  <c r="N219" i="1" s="1"/>
  <c r="P219" i="1" s="1"/>
  <c r="Q219" i="1" s="1"/>
  <c r="M221" i="1"/>
  <c r="N221" i="1" s="1"/>
  <c r="P221" i="1" s="1"/>
  <c r="Q221" i="1" s="1"/>
  <c r="M200" i="1"/>
  <c r="N200" i="1" s="1"/>
  <c r="P200" i="1" s="1"/>
  <c r="Q200" i="1" s="1"/>
  <c r="M204" i="1"/>
  <c r="N204" i="1" s="1"/>
  <c r="P204" i="1" s="1"/>
  <c r="Q204" i="1" s="1"/>
  <c r="M196" i="1"/>
  <c r="N196" i="1" s="1"/>
  <c r="P196" i="1" s="1"/>
  <c r="Q196" i="1" s="1"/>
  <c r="M199" i="1"/>
  <c r="N199" i="1" s="1"/>
  <c r="P199" i="1" s="1"/>
  <c r="Q199" i="1" s="1"/>
  <c r="M201" i="1"/>
  <c r="N201" i="1" s="1"/>
  <c r="P201" i="1" s="1"/>
  <c r="Q201" i="1" s="1"/>
  <c r="M203" i="1"/>
  <c r="N203" i="1" s="1"/>
  <c r="P203" i="1" s="1"/>
  <c r="Q203" i="1" s="1"/>
  <c r="M179" i="1"/>
  <c r="M181" i="1"/>
  <c r="N181" i="1" s="1"/>
  <c r="P181" i="1" s="1"/>
  <c r="Q181" i="1" s="1"/>
  <c r="M178" i="1"/>
  <c r="N178" i="1" s="1"/>
  <c r="P178" i="1" s="1"/>
  <c r="Q178" i="1" s="1"/>
  <c r="M183" i="1"/>
  <c r="N183" i="1" s="1"/>
  <c r="P183" i="1" s="1"/>
  <c r="Q183" i="1" s="1"/>
  <c r="M185" i="1"/>
  <c r="N185" i="1" s="1"/>
  <c r="P185" i="1" s="1"/>
  <c r="Q185" i="1" s="1"/>
  <c r="M180" i="1"/>
  <c r="N180" i="1" s="1"/>
  <c r="P180" i="1" s="1"/>
  <c r="Q180" i="1" s="1"/>
  <c r="M182" i="1"/>
  <c r="N182" i="1" s="1"/>
  <c r="P182" i="1" s="1"/>
  <c r="Q182" i="1" s="1"/>
  <c r="M184" i="1"/>
  <c r="N184" i="1" s="1"/>
  <c r="P184" i="1" s="1"/>
  <c r="Q184" i="1" s="1"/>
  <c r="M160" i="1"/>
  <c r="N160" i="1" s="1"/>
  <c r="P160" i="1" s="1"/>
  <c r="Q160" i="1" s="1"/>
  <c r="M162" i="1"/>
  <c r="N162" i="1" s="1"/>
  <c r="P162" i="1" s="1"/>
  <c r="Q162" i="1" s="1"/>
  <c r="M163" i="1"/>
  <c r="N163" i="1" s="1"/>
  <c r="P163" i="1" s="1"/>
  <c r="Q163" i="1" s="1"/>
  <c r="M158" i="1"/>
  <c r="N158" i="1" s="1"/>
  <c r="P158" i="1" s="1"/>
  <c r="Q158" i="1" s="1"/>
  <c r="M170" i="1"/>
  <c r="N170" i="1" s="1"/>
  <c r="P170" i="1" s="1"/>
  <c r="Q170" i="1" s="1"/>
  <c r="M161" i="1"/>
  <c r="N161" i="1" s="1"/>
  <c r="P161" i="1" s="1"/>
  <c r="Q161" i="1" s="1"/>
  <c r="M164" i="1"/>
  <c r="N164" i="1" s="1"/>
  <c r="P164" i="1" s="1"/>
  <c r="Q164" i="1" s="1"/>
  <c r="M165" i="1"/>
  <c r="N165" i="1" s="1"/>
  <c r="P165" i="1" s="1"/>
  <c r="Q165" i="1" s="1"/>
  <c r="M166" i="1"/>
  <c r="N166" i="1" s="1"/>
  <c r="P166" i="1" s="1"/>
  <c r="Q166" i="1" s="1"/>
  <c r="M168" i="1"/>
  <c r="N168" i="1" s="1"/>
  <c r="P168" i="1" s="1"/>
  <c r="Q168" i="1" s="1"/>
  <c r="M145" i="1"/>
  <c r="N145" i="1" s="1"/>
  <c r="P145" i="1" s="1"/>
  <c r="Q145" i="1" s="1"/>
  <c r="M147" i="1"/>
  <c r="N147" i="1" s="1"/>
  <c r="P147" i="1" s="1"/>
  <c r="Q147" i="1" s="1"/>
  <c r="M151" i="1"/>
  <c r="N151" i="1" s="1"/>
  <c r="P151" i="1" s="1"/>
  <c r="Q151" i="1" s="1"/>
  <c r="M148" i="1"/>
  <c r="N148" i="1" s="1"/>
  <c r="P148" i="1" s="1"/>
  <c r="Q148" i="1" s="1"/>
  <c r="M149" i="1"/>
  <c r="N149" i="1" s="1"/>
  <c r="P149" i="1" s="1"/>
  <c r="Q149" i="1" s="1"/>
  <c r="M146" i="1"/>
  <c r="N146" i="1" s="1"/>
  <c r="P146" i="1" s="1"/>
  <c r="Q146" i="1" s="1"/>
  <c r="M127" i="1"/>
  <c r="N127" i="1" s="1"/>
  <c r="P127" i="1" s="1"/>
  <c r="Q127" i="1" s="1"/>
  <c r="M116" i="1"/>
  <c r="N116" i="1" s="1"/>
  <c r="P116" i="1" s="1"/>
  <c r="Q116" i="1" s="1"/>
  <c r="M119" i="1"/>
  <c r="N119" i="1" s="1"/>
  <c r="P119" i="1" s="1"/>
  <c r="Q119" i="1" s="1"/>
  <c r="M120" i="1"/>
  <c r="N120" i="1" s="1"/>
  <c r="P120" i="1" s="1"/>
  <c r="Q120" i="1" s="1"/>
  <c r="M124" i="1"/>
  <c r="N124" i="1" s="1"/>
  <c r="P124" i="1" s="1"/>
  <c r="Q124" i="1" s="1"/>
  <c r="M126" i="1"/>
  <c r="N126" i="1" s="1"/>
  <c r="P126" i="1" s="1"/>
  <c r="Q126" i="1" s="1"/>
  <c r="M128" i="1"/>
  <c r="N128" i="1" s="1"/>
  <c r="P128" i="1" s="1"/>
  <c r="Q128" i="1" s="1"/>
  <c r="M130" i="1"/>
  <c r="N130" i="1" s="1"/>
  <c r="P130" i="1" s="1"/>
  <c r="Q130" i="1" s="1"/>
  <c r="N132" i="1"/>
  <c r="P132" i="1" s="1"/>
  <c r="Q132" i="1" s="1"/>
  <c r="M136" i="1"/>
  <c r="N136" i="1" s="1"/>
  <c r="P136" i="1" s="1"/>
  <c r="Q136" i="1" s="1"/>
  <c r="M123" i="1"/>
  <c r="N123" i="1" s="1"/>
  <c r="P123" i="1" s="1"/>
  <c r="Q123" i="1" s="1"/>
  <c r="M118" i="1"/>
  <c r="N118" i="1" s="1"/>
  <c r="P118" i="1" s="1"/>
  <c r="Q118" i="1" s="1"/>
  <c r="M117" i="1"/>
  <c r="N117" i="1" s="1"/>
  <c r="P117" i="1" s="1"/>
  <c r="Q117" i="1" s="1"/>
  <c r="M125" i="1"/>
  <c r="N125" i="1" s="1"/>
  <c r="P125" i="1" s="1"/>
  <c r="Q125" i="1" s="1"/>
  <c r="M122" i="1"/>
  <c r="N122" i="1" s="1"/>
  <c r="P122" i="1" s="1"/>
  <c r="Q122" i="1" s="1"/>
  <c r="M133" i="1"/>
  <c r="N133" i="1" s="1"/>
  <c r="P133" i="1" s="1"/>
  <c r="Q133" i="1" s="1"/>
  <c r="M134" i="1"/>
  <c r="N134" i="1" s="1"/>
  <c r="P134" i="1" s="1"/>
  <c r="Q134" i="1" s="1"/>
  <c r="M129" i="1"/>
  <c r="N129" i="1" s="1"/>
  <c r="P129" i="1" s="1"/>
  <c r="Q129" i="1" s="1"/>
  <c r="M131" i="1"/>
  <c r="N131" i="1" s="1"/>
  <c r="P131" i="1" s="1"/>
  <c r="Q131" i="1" s="1"/>
  <c r="M135" i="1"/>
  <c r="N135" i="1" s="1"/>
  <c r="P135" i="1" s="1"/>
  <c r="Q135" i="1" s="1"/>
  <c r="M137" i="1"/>
  <c r="N137" i="1" s="1"/>
  <c r="P137" i="1" s="1"/>
  <c r="Q137" i="1" s="1"/>
  <c r="M121" i="1"/>
  <c r="N121" i="1" s="1"/>
  <c r="P121" i="1" s="1"/>
  <c r="Q121" i="1" s="1"/>
  <c r="M100" i="1"/>
  <c r="N100" i="1" s="1"/>
  <c r="P100" i="1" s="1"/>
  <c r="Q100" i="1" s="1"/>
  <c r="M97" i="1"/>
  <c r="N97" i="1" s="1"/>
  <c r="P97" i="1" s="1"/>
  <c r="M99" i="1"/>
  <c r="N99" i="1" s="1"/>
  <c r="P99" i="1" s="1"/>
  <c r="Q99" i="1" s="1"/>
  <c r="M103" i="1"/>
  <c r="N103" i="1" s="1"/>
  <c r="P103" i="1" s="1"/>
  <c r="Q103" i="1" s="1"/>
  <c r="M106" i="1"/>
  <c r="N106" i="1" s="1"/>
  <c r="P106" i="1" s="1"/>
  <c r="Q106" i="1" s="1"/>
  <c r="M95" i="1"/>
  <c r="M96" i="1"/>
  <c r="N96" i="1" s="1"/>
  <c r="P96" i="1" s="1"/>
  <c r="Q96" i="1" s="1"/>
  <c r="M98" i="1"/>
  <c r="N98" i="1" s="1"/>
  <c r="P98" i="1" s="1"/>
  <c r="Q98" i="1" s="1"/>
  <c r="M101" i="1"/>
  <c r="N101" i="1" s="1"/>
  <c r="P101" i="1" s="1"/>
  <c r="Q101" i="1" s="1"/>
  <c r="M107" i="1"/>
  <c r="N107" i="1" s="1"/>
  <c r="P107" i="1" s="1"/>
  <c r="Q107" i="1" s="1"/>
  <c r="M105" i="1"/>
  <c r="N105" i="1" s="1"/>
  <c r="P105" i="1" s="1"/>
  <c r="Q105" i="1" s="1"/>
  <c r="M69" i="1"/>
  <c r="M73" i="1"/>
  <c r="N73" i="1" s="1"/>
  <c r="M76" i="1"/>
  <c r="N76" i="1" s="1"/>
  <c r="P76" i="1" s="1"/>
  <c r="Q76" i="1" s="1"/>
  <c r="M75" i="1"/>
  <c r="N75" i="1" s="1"/>
  <c r="P75" i="1" s="1"/>
  <c r="Q75" i="1" s="1"/>
  <c r="M74" i="1"/>
  <c r="N74" i="1" s="1"/>
  <c r="P74" i="1" s="1"/>
  <c r="Q74" i="1" s="1"/>
  <c r="M78" i="1"/>
  <c r="N78" i="1" s="1"/>
  <c r="P78" i="1" s="1"/>
  <c r="Q78" i="1" s="1"/>
  <c r="M83" i="1"/>
  <c r="N83" i="1" s="1"/>
  <c r="P83" i="1" s="1"/>
  <c r="Q83" i="1" s="1"/>
  <c r="M82" i="1"/>
  <c r="N82" i="1" s="1"/>
  <c r="P82" i="1" s="1"/>
  <c r="Q82" i="1" s="1"/>
  <c r="M68" i="1"/>
  <c r="M70" i="1"/>
  <c r="N70" i="1" s="1"/>
  <c r="P70" i="1" s="1"/>
  <c r="Q70" i="1" s="1"/>
  <c r="M72" i="1"/>
  <c r="N72" i="1" s="1"/>
  <c r="P72" i="1" s="1"/>
  <c r="Q72" i="1" s="1"/>
  <c r="N71" i="1"/>
  <c r="P71" i="1" s="1"/>
  <c r="Q71" i="1" s="1"/>
  <c r="M79" i="1"/>
  <c r="N79" i="1" s="1"/>
  <c r="P79" i="1" s="1"/>
  <c r="Q79" i="1" s="1"/>
  <c r="M80" i="1"/>
  <c r="N80" i="1" s="1"/>
  <c r="P80" i="1" s="1"/>
  <c r="Q80" i="1" s="1"/>
  <c r="M77" i="1"/>
  <c r="N77" i="1" s="1"/>
  <c r="P77" i="1" s="1"/>
  <c r="Q77" i="1" s="1"/>
  <c r="M47" i="1"/>
  <c r="N47" i="1" s="1"/>
  <c r="P47" i="1" s="1"/>
  <c r="Q47" i="1" s="1"/>
  <c r="M51" i="1"/>
  <c r="N51" i="1" s="1"/>
  <c r="P51" i="1" s="1"/>
  <c r="Q51" i="1" s="1"/>
  <c r="M53" i="1"/>
  <c r="N53" i="1" s="1"/>
  <c r="P53" i="1" s="1"/>
  <c r="Q53" i="1" s="1"/>
  <c r="M46" i="1"/>
  <c r="N46" i="1" s="1"/>
  <c r="P46" i="1" s="1"/>
  <c r="Q46" i="1" s="1"/>
  <c r="M48" i="1"/>
  <c r="N48" i="1" s="1"/>
  <c r="P48" i="1" s="1"/>
  <c r="Q48" i="1" s="1"/>
  <c r="M56" i="1"/>
  <c r="N56" i="1" s="1"/>
  <c r="P56" i="1" s="1"/>
  <c r="Q56" i="1" s="1"/>
  <c r="M44" i="1"/>
  <c r="N44" i="1" s="1"/>
  <c r="P44" i="1" s="1"/>
  <c r="Q44" i="1" s="1"/>
  <c r="M45" i="1"/>
  <c r="N45" i="1" s="1"/>
  <c r="P45" i="1" s="1"/>
  <c r="Q45" i="1" s="1"/>
  <c r="M52" i="1"/>
  <c r="M50" i="1"/>
  <c r="N50" i="1" s="1"/>
  <c r="P50" i="1" s="1"/>
  <c r="Q50" i="1" s="1"/>
  <c r="M49" i="1"/>
  <c r="N49" i="1" s="1"/>
  <c r="P49" i="1" s="1"/>
  <c r="Q49" i="1" s="1"/>
  <c r="M55" i="1"/>
  <c r="N55" i="1" s="1"/>
  <c r="P55" i="1" s="1"/>
  <c r="Q55" i="1" s="1"/>
  <c r="M12" i="1"/>
  <c r="N12" i="1" s="1"/>
  <c r="P12" i="1" s="1"/>
  <c r="Q12" i="1" s="1"/>
  <c r="M11" i="1"/>
  <c r="N11" i="1" s="1"/>
  <c r="P11" i="1" s="1"/>
  <c r="Q11" i="1" s="1"/>
  <c r="M15" i="1"/>
  <c r="N15" i="1" s="1"/>
  <c r="P15" i="1" s="1"/>
  <c r="Q15" i="1" s="1"/>
  <c r="M28" i="1"/>
  <c r="N28" i="1" s="1"/>
  <c r="P28" i="1" s="1"/>
  <c r="Q28" i="1" s="1"/>
  <c r="M14" i="1"/>
  <c r="N14" i="1" s="1"/>
  <c r="P14" i="1" s="1"/>
  <c r="Q14" i="1" s="1"/>
  <c r="M29" i="1"/>
  <c r="N29" i="1" s="1"/>
  <c r="P29" i="1" s="1"/>
  <c r="Q29" i="1" s="1"/>
  <c r="M16" i="1"/>
  <c r="N16" i="1" s="1"/>
  <c r="P16" i="1" s="1"/>
  <c r="Q16" i="1" s="1"/>
  <c r="M23" i="1"/>
  <c r="N23" i="1" s="1"/>
  <c r="P23" i="1" s="1"/>
  <c r="Q23" i="1" s="1"/>
  <c r="M43" i="1"/>
  <c r="N43" i="1" s="1"/>
  <c r="P43" i="1" s="1"/>
  <c r="M259" i="1"/>
  <c r="M114" i="1"/>
  <c r="M361" i="1"/>
  <c r="M212" i="1"/>
  <c r="M270" i="1"/>
  <c r="M272" i="1"/>
  <c r="N272" i="1" s="1"/>
  <c r="P272" i="1" s="1"/>
  <c r="Q272" i="1" s="1"/>
  <c r="M144" i="1"/>
  <c r="M195" i="1"/>
  <c r="M408" i="1"/>
  <c r="N408" i="1" s="1"/>
  <c r="P408" i="1" s="1"/>
  <c r="M115" i="1"/>
  <c r="N115" i="1" s="1"/>
  <c r="P115" i="1" s="1"/>
  <c r="Q115" i="1" s="1"/>
  <c r="N331" i="14"/>
  <c r="K338" i="14"/>
  <c r="AE331" i="14"/>
  <c r="R338" i="14"/>
  <c r="W331" i="14"/>
  <c r="U338" i="14"/>
  <c r="AO331" i="14"/>
  <c r="AB338" i="14"/>
  <c r="AT331" i="14"/>
  <c r="AT338" i="14" s="1"/>
  <c r="AG338" i="14"/>
  <c r="AJ331" i="14"/>
  <c r="AK331" i="14" s="1"/>
  <c r="AH338" i="14"/>
  <c r="AW331" i="14"/>
  <c r="AU338" i="14"/>
  <c r="K326" i="14"/>
  <c r="K248" i="3"/>
  <c r="N346" i="1"/>
  <c r="P346" i="1" s="1"/>
  <c r="Q346" i="1" s="1"/>
  <c r="R750" i="10"/>
  <c r="T750" i="10" s="1"/>
  <c r="V750" i="10" s="1"/>
  <c r="W750" i="10" s="1"/>
  <c r="R756" i="10"/>
  <c r="T756" i="10" s="1"/>
  <c r="V756" i="10" s="1"/>
  <c r="W756" i="10" s="1"/>
  <c r="AJ12" i="14"/>
  <c r="AK12" i="14" s="1"/>
  <c r="AC214" i="14"/>
  <c r="AD214" i="14" s="1"/>
  <c r="W13" i="14"/>
  <c r="X13" i="14" s="1"/>
  <c r="AH13" i="14"/>
  <c r="W19" i="14"/>
  <c r="X19" i="14" s="1"/>
  <c r="Y19" i="14" s="1"/>
  <c r="AH19" i="14"/>
  <c r="W23" i="14"/>
  <c r="X23" i="14" s="1"/>
  <c r="Y23" i="14" s="1"/>
  <c r="AH23" i="14"/>
  <c r="W29" i="14"/>
  <c r="X29" i="14" s="1"/>
  <c r="Y29" i="14" s="1"/>
  <c r="AH29" i="14"/>
  <c r="W15" i="14"/>
  <c r="X15" i="14" s="1"/>
  <c r="AH15" i="14"/>
  <c r="W21" i="14"/>
  <c r="X21" i="14" s="1"/>
  <c r="Y21" i="14" s="1"/>
  <c r="AH21" i="14"/>
  <c r="W27" i="14"/>
  <c r="X27" i="14" s="1"/>
  <c r="Y27" i="14" s="1"/>
  <c r="AH27" i="14"/>
  <c r="W16" i="14"/>
  <c r="X16" i="14" s="1"/>
  <c r="Y16" i="14" s="1"/>
  <c r="AH16" i="14"/>
  <c r="W20" i="14"/>
  <c r="X20" i="14" s="1"/>
  <c r="AH20" i="14"/>
  <c r="W26" i="14"/>
  <c r="X26" i="14" s="1"/>
  <c r="Y26" i="14" s="1"/>
  <c r="AH26" i="14"/>
  <c r="W22" i="14"/>
  <c r="X22" i="14" s="1"/>
  <c r="AH22" i="14"/>
  <c r="W28" i="14"/>
  <c r="X28" i="14" s="1"/>
  <c r="Y28" i="14" s="1"/>
  <c r="AH28" i="14"/>
  <c r="W11" i="14"/>
  <c r="X11" i="14" s="1"/>
  <c r="AH11" i="14"/>
  <c r="W18" i="14"/>
  <c r="X18" i="14" s="1"/>
  <c r="Y18" i="14" s="1"/>
  <c r="AH18" i="14"/>
  <c r="W25" i="14"/>
  <c r="X25" i="14" s="1"/>
  <c r="AH25" i="14"/>
  <c r="W31" i="14"/>
  <c r="X31" i="14" s="1"/>
  <c r="Y31" i="14" s="1"/>
  <c r="AH31" i="14"/>
  <c r="AK161" i="14"/>
  <c r="W14" i="14"/>
  <c r="X14" i="14" s="1"/>
  <c r="AH14" i="14"/>
  <c r="W17" i="14"/>
  <c r="X17" i="14" s="1"/>
  <c r="Y17" i="14" s="1"/>
  <c r="AH17" i="14"/>
  <c r="W24" i="14"/>
  <c r="X24" i="14" s="1"/>
  <c r="Y24" i="14" s="1"/>
  <c r="AH24" i="14"/>
  <c r="W30" i="14"/>
  <c r="X30" i="14" s="1"/>
  <c r="Y30" i="14" s="1"/>
  <c r="AH30" i="14"/>
  <c r="X443" i="1"/>
  <c r="Z443" i="1" s="1"/>
  <c r="N275" i="1"/>
  <c r="P275" i="1" s="1"/>
  <c r="Q275" i="1" s="1"/>
  <c r="N444" i="1"/>
  <c r="P444" i="1" s="1"/>
  <c r="Q444" i="1" s="1"/>
  <c r="N438" i="1"/>
  <c r="P438" i="1" s="1"/>
  <c r="Q438" i="1" s="1"/>
  <c r="M9" i="1"/>
  <c r="N9" i="1" s="1"/>
  <c r="P9" i="1" s="1"/>
  <c r="Q9" i="1" s="1"/>
  <c r="W68" i="1"/>
  <c r="W70" i="1"/>
  <c r="Y70" i="1" s="1"/>
  <c r="W71" i="1"/>
  <c r="W80" i="1"/>
  <c r="Y80" i="1" s="1"/>
  <c r="W74" i="1"/>
  <c r="Y74" i="1" s="1"/>
  <c r="W78" i="1"/>
  <c r="Y78" i="1" s="1"/>
  <c r="W77" i="1"/>
  <c r="Y77" i="1" s="1"/>
  <c r="N224" i="1"/>
  <c r="P224" i="1" s="1"/>
  <c r="Q224" i="1" s="1"/>
  <c r="N279" i="1"/>
  <c r="P279" i="1" s="1"/>
  <c r="Q279" i="1" s="1"/>
  <c r="N277" i="1"/>
  <c r="P277" i="1" s="1"/>
  <c r="Q277" i="1" s="1"/>
  <c r="M324" i="1"/>
  <c r="N324" i="1" s="1"/>
  <c r="P324" i="1" s="1"/>
  <c r="Q324" i="1" s="1"/>
  <c r="M325" i="1"/>
  <c r="N325" i="1" s="1"/>
  <c r="P325" i="1" s="1"/>
  <c r="Q325" i="1" s="1"/>
  <c r="M326" i="1"/>
  <c r="N326" i="1" s="1"/>
  <c r="M328" i="1"/>
  <c r="N328" i="1" s="1"/>
  <c r="M330" i="1"/>
  <c r="N330" i="1" s="1"/>
  <c r="M331" i="1"/>
  <c r="N331" i="1" s="1"/>
  <c r="P331" i="1" s="1"/>
  <c r="Q331" i="1" s="1"/>
  <c r="M332" i="1"/>
  <c r="N332" i="1" s="1"/>
  <c r="M333" i="1"/>
  <c r="N333" i="1" s="1"/>
  <c r="P333" i="1" s="1"/>
  <c r="Q333" i="1" s="1"/>
  <c r="M334" i="1"/>
  <c r="N334" i="1" s="1"/>
  <c r="N437" i="1"/>
  <c r="P437" i="1" s="1"/>
  <c r="Q437" i="1" s="1"/>
  <c r="N442" i="1"/>
  <c r="P442" i="1" s="1"/>
  <c r="Q442" i="1" s="1"/>
  <c r="N440" i="1"/>
  <c r="P440" i="1" s="1"/>
  <c r="Q440" i="1" s="1"/>
  <c r="N439" i="1"/>
  <c r="P439" i="1" s="1"/>
  <c r="Q439" i="1" s="1"/>
  <c r="N202" i="1"/>
  <c r="P202" i="1" s="1"/>
  <c r="Q202" i="1" s="1"/>
  <c r="N263" i="1"/>
  <c r="P263" i="1" s="1"/>
  <c r="Q263" i="1" s="1"/>
  <c r="N312" i="1"/>
  <c r="P312" i="1" s="1"/>
  <c r="Q312" i="1" s="1"/>
  <c r="N313" i="1"/>
  <c r="P313" i="1" s="1"/>
  <c r="Q313" i="1" s="1"/>
  <c r="Y349" i="1"/>
  <c r="N436" i="1"/>
  <c r="P436" i="1" s="1"/>
  <c r="Q436" i="1" s="1"/>
  <c r="N188" i="1"/>
  <c r="P188" i="1" s="1"/>
  <c r="Q188" i="1" s="1"/>
  <c r="N417" i="1"/>
  <c r="P417" i="1" s="1"/>
  <c r="Q417" i="1" s="1"/>
  <c r="N420" i="1"/>
  <c r="P420" i="1" s="1"/>
  <c r="Q420" i="1" s="1"/>
  <c r="N432" i="1"/>
  <c r="P432" i="1" s="1"/>
  <c r="Q432" i="1" s="1"/>
  <c r="N441" i="1"/>
  <c r="P441" i="1" s="1"/>
  <c r="Q441" i="1" s="1"/>
  <c r="N314" i="1"/>
  <c r="P314" i="1" s="1"/>
  <c r="Q314" i="1" s="1"/>
  <c r="Y322" i="1"/>
  <c r="Y331" i="1"/>
  <c r="Y333" i="1"/>
  <c r="E33" i="16"/>
  <c r="M344" i="1"/>
  <c r="N344" i="1" s="1"/>
  <c r="P344" i="1" s="1"/>
  <c r="Q344" i="1" s="1"/>
  <c r="N387" i="1"/>
  <c r="AI185" i="1"/>
  <c r="AK185" i="1" s="1"/>
  <c r="X242" i="1"/>
  <c r="Z242" i="1" s="1"/>
  <c r="AB242" i="1" s="1"/>
  <c r="AC242" i="1" s="1"/>
  <c r="X276" i="1"/>
  <c r="Z276" i="1" s="1"/>
  <c r="AB276" i="1" s="1"/>
  <c r="AC276" i="1" s="1"/>
  <c r="T277" i="1"/>
  <c r="T292" i="1"/>
  <c r="X292" i="1" s="1"/>
  <c r="Z292" i="1" s="1"/>
  <c r="AB292" i="1" s="1"/>
  <c r="AC292" i="1" s="1"/>
  <c r="AM31" i="7"/>
  <c r="R610" i="10"/>
  <c r="T610" i="10" s="1"/>
  <c r="V610" i="10" s="1"/>
  <c r="W610" i="10" s="1"/>
  <c r="R764" i="10"/>
  <c r="T764" i="10" s="1"/>
  <c r="V764" i="10" s="1"/>
  <c r="W764" i="10" s="1"/>
  <c r="R90" i="10"/>
  <c r="T90" i="10" s="1"/>
  <c r="V90" i="10" s="1"/>
  <c r="W90" i="10" s="1"/>
  <c r="AA107" i="10"/>
  <c r="AC107" i="10" s="1"/>
  <c r="AR9" i="7"/>
  <c r="AJ771" i="10"/>
  <c r="AL771" i="10" s="1"/>
  <c r="R793" i="10"/>
  <c r="T793" i="10" s="1"/>
  <c r="V793" i="10" s="1"/>
  <c r="W793" i="10" s="1"/>
  <c r="BH9" i="7"/>
  <c r="BD9" i="7" s="1"/>
  <c r="AK238" i="14"/>
  <c r="AO24" i="7"/>
  <c r="BF24" i="7"/>
  <c r="W24" i="7"/>
  <c r="F24" i="7"/>
  <c r="AK376" i="14"/>
  <c r="P448" i="14"/>
  <c r="Q448" i="14" s="1"/>
  <c r="Q484" i="14" s="1"/>
  <c r="L30" i="7" s="1"/>
  <c r="E54" i="16"/>
  <c r="E30" i="16"/>
  <c r="G30" i="16" s="1"/>
  <c r="H30" i="16" s="1"/>
  <c r="N296" i="14"/>
  <c r="P296" i="14" s="1"/>
  <c r="P310" i="14" s="1"/>
  <c r="E38" i="16"/>
  <c r="G38" i="16" s="1"/>
  <c r="H38" i="16" s="1"/>
  <c r="BF16" i="7"/>
  <c r="AO16" i="7"/>
  <c r="W16" i="7"/>
  <c r="F16" i="7"/>
  <c r="AX376" i="14"/>
  <c r="AO11" i="7"/>
  <c r="BF11" i="7"/>
  <c r="W11" i="7"/>
  <c r="F11" i="7"/>
  <c r="N278" i="14"/>
  <c r="N291" i="14" s="1"/>
  <c r="E34" i="16"/>
  <c r="G34" i="16" s="1"/>
  <c r="H34" i="16" s="1"/>
  <c r="E42" i="16"/>
  <c r="G42" i="16" s="1"/>
  <c r="H42" i="16" s="1"/>
  <c r="BF27" i="7"/>
  <c r="AO27" i="7"/>
  <c r="W27" i="7"/>
  <c r="F27" i="7"/>
  <c r="BF18" i="7"/>
  <c r="AO18" i="7"/>
  <c r="W18" i="7"/>
  <c r="F18" i="7"/>
  <c r="BF15" i="7"/>
  <c r="AO15" i="7"/>
  <c r="W15" i="7"/>
  <c r="F15" i="7"/>
  <c r="AO19" i="7"/>
  <c r="BF19" i="7"/>
  <c r="W19" i="7"/>
  <c r="F19" i="7"/>
  <c r="N209" i="14"/>
  <c r="P209" i="14" s="1"/>
  <c r="E18" i="16"/>
  <c r="N228" i="14"/>
  <c r="P228" i="14" s="1"/>
  <c r="E22" i="16"/>
  <c r="G22" i="16" s="1"/>
  <c r="H22" i="16" s="1"/>
  <c r="N361" i="14"/>
  <c r="P361" i="14" s="1"/>
  <c r="P377" i="14" s="1"/>
  <c r="E50" i="16"/>
  <c r="BF13" i="7"/>
  <c r="AO13" i="7"/>
  <c r="W13" i="7"/>
  <c r="F13" i="7"/>
  <c r="D13" i="7" s="1"/>
  <c r="J18" i="16"/>
  <c r="P333" i="14"/>
  <c r="E46" i="16"/>
  <c r="G46" i="16" s="1"/>
  <c r="H46" i="16" s="1"/>
  <c r="BF29" i="7"/>
  <c r="AO29" i="7"/>
  <c r="W29" i="7"/>
  <c r="F29" i="7"/>
  <c r="J22" i="16"/>
  <c r="AO20" i="7"/>
  <c r="BF20" i="7"/>
  <c r="W20" i="7"/>
  <c r="F20" i="7"/>
  <c r="AO22" i="7"/>
  <c r="BF22" i="7"/>
  <c r="W22" i="7"/>
  <c r="F22" i="7"/>
  <c r="BF25" i="7"/>
  <c r="AO25" i="7"/>
  <c r="W25" i="7"/>
  <c r="F25" i="7"/>
  <c r="Y361" i="14"/>
  <c r="AO12" i="7"/>
  <c r="BF12" i="7"/>
  <c r="W12" i="7"/>
  <c r="F12" i="7"/>
  <c r="AO26" i="7"/>
  <c r="BF26" i="7"/>
  <c r="W26" i="7"/>
  <c r="F26" i="7"/>
  <c r="AO21" i="7"/>
  <c r="BF21" i="7"/>
  <c r="W21" i="7"/>
  <c r="F21" i="7"/>
  <c r="AO23" i="7"/>
  <c r="BF23" i="7"/>
  <c r="W23" i="7"/>
  <c r="F23" i="7"/>
  <c r="BF28" i="7"/>
  <c r="AO28" i="7"/>
  <c r="W28" i="7"/>
  <c r="F28" i="7"/>
  <c r="E14" i="16"/>
  <c r="G14" i="16" s="1"/>
  <c r="AK221" i="14"/>
  <c r="N244" i="14"/>
  <c r="N254" i="14" s="1"/>
  <c r="E26" i="16"/>
  <c r="G26" i="16" s="1"/>
  <c r="H26" i="16" s="1"/>
  <c r="BF17" i="7"/>
  <c r="AO17" i="7"/>
  <c r="W17" i="7"/>
  <c r="F17" i="7"/>
  <c r="BF30" i="7"/>
  <c r="AO30" i="7"/>
  <c r="W30" i="7"/>
  <c r="F30" i="7"/>
  <c r="AI201" i="1"/>
  <c r="AK201" i="1" s="1"/>
  <c r="X439" i="1"/>
  <c r="Z439" i="1" s="1"/>
  <c r="AB439" i="1" s="1"/>
  <c r="AC439" i="1" s="1"/>
  <c r="S1" i="1"/>
  <c r="AE443" i="1"/>
  <c r="AF443" i="1" s="1"/>
  <c r="AI369" i="1"/>
  <c r="AK369" i="1" s="1"/>
  <c r="X331" i="1"/>
  <c r="T390" i="1"/>
  <c r="T323" i="1"/>
  <c r="T325" i="1"/>
  <c r="AI388" i="1"/>
  <c r="AK388" i="1" s="1"/>
  <c r="T420" i="1"/>
  <c r="X290" i="1"/>
  <c r="Z290" i="1" s="1"/>
  <c r="T304" i="1"/>
  <c r="X304" i="1" s="1"/>
  <c r="Z304" i="1" s="1"/>
  <c r="T409" i="1"/>
  <c r="T308" i="1"/>
  <c r="T424" i="1"/>
  <c r="X424" i="1" s="1"/>
  <c r="Z424" i="1" s="1"/>
  <c r="X288" i="1"/>
  <c r="Z288" i="1" s="1"/>
  <c r="AB288" i="1" s="1"/>
  <c r="AC288" i="1" s="1"/>
  <c r="AE311" i="1"/>
  <c r="AQ311" i="1" s="1"/>
  <c r="AR311" i="1" s="1"/>
  <c r="AE392" i="1"/>
  <c r="AF392" i="1" s="1"/>
  <c r="AU438" i="1"/>
  <c r="AW438" i="1" s="1"/>
  <c r="X158" i="1"/>
  <c r="T305" i="1"/>
  <c r="X305" i="1" s="1"/>
  <c r="AE332" i="1"/>
  <c r="AF332" i="1" s="1"/>
  <c r="T345" i="1"/>
  <c r="X345" i="1" s="1"/>
  <c r="T408" i="1"/>
  <c r="AH304" i="1"/>
  <c r="AT304" i="1" s="1"/>
  <c r="AU304" i="1" s="1"/>
  <c r="AW304" i="1" s="1"/>
  <c r="W398" i="1"/>
  <c r="Y398" i="1" s="1"/>
  <c r="W432" i="1"/>
  <c r="Y432" i="1" s="1"/>
  <c r="X392" i="1"/>
  <c r="Z392" i="1" s="1"/>
  <c r="AF1" i="1"/>
  <c r="AE290" i="1"/>
  <c r="AQ290" i="1" s="1"/>
  <c r="AR290" i="1" s="1"/>
  <c r="AU293" i="1"/>
  <c r="AW293" i="1" s="1"/>
  <c r="AU400" i="1"/>
  <c r="AW400" i="1" s="1"/>
  <c r="AU427" i="1"/>
  <c r="AW427" i="1" s="1"/>
  <c r="X273" i="1"/>
  <c r="Z273" i="1" s="1"/>
  <c r="AB273" i="1" s="1"/>
  <c r="AC273" i="1" s="1"/>
  <c r="W313" i="1"/>
  <c r="Y313" i="1" s="1"/>
  <c r="AI311" i="1"/>
  <c r="AK311" i="1" s="1"/>
  <c r="AU326" i="1"/>
  <c r="AW326" i="1" s="1"/>
  <c r="AI420" i="1"/>
  <c r="AK420" i="1" s="1"/>
  <c r="T435" i="1"/>
  <c r="AI17" i="1"/>
  <c r="AK17" i="1" s="1"/>
  <c r="W291" i="1"/>
  <c r="Y291" i="1" s="1"/>
  <c r="AH344" i="1"/>
  <c r="AT344" i="1" s="1"/>
  <c r="AU344" i="1" s="1"/>
  <c r="W420" i="1"/>
  <c r="Y420" i="1" s="1"/>
  <c r="T428" i="1"/>
  <c r="X21" i="1"/>
  <c r="X321" i="1"/>
  <c r="AE326" i="1"/>
  <c r="AF326" i="1" s="1"/>
  <c r="W390" i="1"/>
  <c r="Y390" i="1" s="1"/>
  <c r="W391" i="1"/>
  <c r="Y391" i="1" s="1"/>
  <c r="AY294" i="1"/>
  <c r="AQ8" i="1"/>
  <c r="AQ1" i="1" s="1"/>
  <c r="AE1" i="1"/>
  <c r="E17" i="16"/>
  <c r="E41" i="16"/>
  <c r="T361" i="1"/>
  <c r="AU314" i="1"/>
  <c r="AW314" i="1" s="1"/>
  <c r="AI332" i="1"/>
  <c r="AK332" i="1" s="1"/>
  <c r="T334" i="1"/>
  <c r="T376" i="1"/>
  <c r="AI400" i="1"/>
  <c r="AK400" i="1" s="1"/>
  <c r="T425" i="1"/>
  <c r="AE276" i="1"/>
  <c r="AQ276" i="1" s="1"/>
  <c r="AR276" i="1" s="1"/>
  <c r="AH290" i="1"/>
  <c r="AT290" i="1" s="1"/>
  <c r="W428" i="1"/>
  <c r="Y428" i="1" s="1"/>
  <c r="W361" i="1"/>
  <c r="Y361" i="1" s="1"/>
  <c r="AQ292" i="1"/>
  <c r="AR292" i="1" s="1"/>
  <c r="W376" i="1"/>
  <c r="Y376" i="1" s="1"/>
  <c r="AE380" i="1"/>
  <c r="AF380" i="1" s="1"/>
  <c r="AI411" i="1"/>
  <c r="AK411" i="1" s="1"/>
  <c r="AH439" i="1"/>
  <c r="AT439" i="1" s="1"/>
  <c r="AU439" i="1" s="1"/>
  <c r="AW439" i="1" s="1"/>
  <c r="M321" i="1"/>
  <c r="N321" i="1" s="1"/>
  <c r="E49" i="16"/>
  <c r="F49" i="16" s="1"/>
  <c r="K337" i="1"/>
  <c r="T368" i="1"/>
  <c r="T379" i="1"/>
  <c r="W411" i="1"/>
  <c r="Y411" i="1" s="1"/>
  <c r="E21" i="16"/>
  <c r="K205" i="1"/>
  <c r="E25" i="16"/>
  <c r="E29" i="16"/>
  <c r="W293" i="1"/>
  <c r="Y293" i="1" s="1"/>
  <c r="AE362" i="1"/>
  <c r="T372" i="1"/>
  <c r="X372" i="1" s="1"/>
  <c r="Z372" i="1" s="1"/>
  <c r="AB372" i="1" s="1"/>
  <c r="AC372" i="1" s="1"/>
  <c r="T413" i="1"/>
  <c r="X413" i="1" s="1"/>
  <c r="Z413" i="1" s="1"/>
  <c r="W427" i="1"/>
  <c r="Y427" i="1" s="1"/>
  <c r="E37" i="16"/>
  <c r="AE387" i="1"/>
  <c r="AF387" i="1" s="1"/>
  <c r="AF433" i="1"/>
  <c r="W397" i="1"/>
  <c r="Y397" i="1" s="1"/>
  <c r="AQ344" i="1"/>
  <c r="AR344" i="1" s="1"/>
  <c r="AH383" i="1"/>
  <c r="AE416" i="1"/>
  <c r="AQ416" i="1" s="1"/>
  <c r="AR416" i="1" s="1"/>
  <c r="T418" i="1"/>
  <c r="T9" i="1"/>
  <c r="AE328" i="1"/>
  <c r="W435" i="1"/>
  <c r="Y435" i="1" s="1"/>
  <c r="H294" i="1"/>
  <c r="E45" i="16"/>
  <c r="W381" i="1"/>
  <c r="Y381" i="1" s="1"/>
  <c r="W82" i="1"/>
  <c r="Y82" i="1" s="1"/>
  <c r="AF418" i="1"/>
  <c r="Z154" i="2"/>
  <c r="AI154" i="2"/>
  <c r="G29" i="7"/>
  <c r="G2" i="2"/>
  <c r="G14" i="2"/>
  <c r="F20" i="9" s="1"/>
  <c r="J12" i="2"/>
  <c r="G13" i="2"/>
  <c r="F19" i="9" s="1"/>
  <c r="K12" i="2"/>
  <c r="G10" i="2"/>
  <c r="F16" i="9" s="1"/>
  <c r="G9" i="2"/>
  <c r="G12" i="2"/>
  <c r="G8" i="2"/>
  <c r="F14" i="9" s="1"/>
  <c r="G7" i="2"/>
  <c r="F13" i="9" s="1"/>
  <c r="G6" i="2"/>
  <c r="F12" i="9" s="1"/>
  <c r="G5" i="2"/>
  <c r="F11" i="9" s="1"/>
  <c r="G11" i="2"/>
  <c r="F17" i="9" s="1"/>
  <c r="G15" i="2"/>
  <c r="J15" i="2"/>
  <c r="K15" i="2"/>
  <c r="AG22" i="2"/>
  <c r="AC22" i="2" s="1"/>
  <c r="AH22" i="2" s="1"/>
  <c r="AI22" i="2" s="1"/>
  <c r="P193" i="2"/>
  <c r="P204" i="2"/>
  <c r="P23" i="2"/>
  <c r="R257" i="10"/>
  <c r="T257" i="10" s="1"/>
  <c r="V257" i="10" s="1"/>
  <c r="W257" i="10" s="1"/>
  <c r="AA266" i="10"/>
  <c r="AC266" i="10" s="1"/>
  <c r="AE266" i="10" s="1"/>
  <c r="AF266" i="10" s="1"/>
  <c r="AA303" i="10"/>
  <c r="AC303" i="10" s="1"/>
  <c r="AE303" i="10" s="1"/>
  <c r="AF303" i="10" s="1"/>
  <c r="R775" i="10"/>
  <c r="T775" i="10" s="1"/>
  <c r="V775" i="10" s="1"/>
  <c r="W775" i="10" s="1"/>
  <c r="R783" i="10"/>
  <c r="T783" i="10" s="1"/>
  <c r="V783" i="10" s="1"/>
  <c r="W783" i="10" s="1"/>
  <c r="R568" i="10"/>
  <c r="T568" i="10" s="1"/>
  <c r="R311" i="10"/>
  <c r="T311" i="10" s="1"/>
  <c r="V311" i="10" s="1"/>
  <c r="W311" i="10" s="1"/>
  <c r="R334" i="10"/>
  <c r="T334" i="10" s="1"/>
  <c r="V334" i="10" s="1"/>
  <c r="W334" i="10" s="1"/>
  <c r="R337" i="10"/>
  <c r="T337" i="10" s="1"/>
  <c r="V337" i="10" s="1"/>
  <c r="W337" i="10" s="1"/>
  <c r="R557" i="10"/>
  <c r="T557" i="10" s="1"/>
  <c r="V557" i="10" s="1"/>
  <c r="W557" i="10" s="1"/>
  <c r="R683" i="10"/>
  <c r="T683" i="10" s="1"/>
  <c r="V683" i="10" s="1"/>
  <c r="W683" i="10" s="1"/>
  <c r="R690" i="10"/>
  <c r="T690" i="10" s="1"/>
  <c r="V690" i="10" s="1"/>
  <c r="W690" i="10" s="1"/>
  <c r="R698" i="10"/>
  <c r="T698" i="10" s="1"/>
  <c r="V698" i="10" s="1"/>
  <c r="W698" i="10" s="1"/>
  <c r="R795" i="10"/>
  <c r="T795" i="10" s="1"/>
  <c r="V795" i="10" s="1"/>
  <c r="W795" i="10" s="1"/>
  <c r="R641" i="10"/>
  <c r="T641" i="10" s="1"/>
  <c r="V641" i="10" s="1"/>
  <c r="W641" i="10" s="1"/>
  <c r="R440" i="10"/>
  <c r="T440" i="10" s="1"/>
  <c r="V440" i="10" s="1"/>
  <c r="W440" i="10" s="1"/>
  <c r="R653" i="10"/>
  <c r="T653" i="10" s="1"/>
  <c r="V653" i="10" s="1"/>
  <c r="W653" i="10" s="1"/>
  <c r="AJ715" i="10"/>
  <c r="AL715" i="10" s="1"/>
  <c r="R718" i="10"/>
  <c r="T718" i="10" s="1"/>
  <c r="V718" i="10" s="1"/>
  <c r="W718" i="10" s="1"/>
  <c r="R724" i="10"/>
  <c r="T724" i="10" s="1"/>
  <c r="V724" i="10" s="1"/>
  <c r="W724" i="10" s="1"/>
  <c r="R306" i="10"/>
  <c r="T306" i="10" s="1"/>
  <c r="V306" i="10" s="1"/>
  <c r="W306" i="10" s="1"/>
  <c r="R602" i="10"/>
  <c r="T602" i="10" s="1"/>
  <c r="V602" i="10" s="1"/>
  <c r="W602" i="10" s="1"/>
  <c r="R735" i="10"/>
  <c r="T735" i="10" s="1"/>
  <c r="V735" i="10" s="1"/>
  <c r="W735" i="10" s="1"/>
  <c r="R452" i="10"/>
  <c r="T452" i="10" s="1"/>
  <c r="V452" i="10" s="1"/>
  <c r="W452" i="10" s="1"/>
  <c r="AJ531" i="10"/>
  <c r="AL531" i="10" s="1"/>
  <c r="R565" i="10"/>
  <c r="T565" i="10" s="1"/>
  <c r="V565" i="10" s="1"/>
  <c r="W565" i="10" s="1"/>
  <c r="R687" i="10"/>
  <c r="T687" i="10" s="1"/>
  <c r="V687" i="10" s="1"/>
  <c r="W687" i="10" s="1"/>
  <c r="R727" i="10"/>
  <c r="T727" i="10" s="1"/>
  <c r="V727" i="10" s="1"/>
  <c r="W727" i="10" s="1"/>
  <c r="R234" i="10"/>
  <c r="T234" i="10" s="1"/>
  <c r="V234" i="10" s="1"/>
  <c r="W234" i="10" s="1"/>
  <c r="AJ615" i="10"/>
  <c r="AL615" i="10" s="1"/>
  <c r="AN615" i="10" s="1"/>
  <c r="AO615" i="10" s="1"/>
  <c r="R595" i="10"/>
  <c r="T595" i="10" s="1"/>
  <c r="V595" i="10" s="1"/>
  <c r="W595" i="10" s="1"/>
  <c r="R781" i="10"/>
  <c r="T781" i="10" s="1"/>
  <c r="V781" i="10" s="1"/>
  <c r="W781" i="10" s="1"/>
  <c r="Z234" i="10"/>
  <c r="AI234" i="10" s="1"/>
  <c r="AJ234" i="10" s="1"/>
  <c r="AL234" i="10" s="1"/>
  <c r="AN234" i="10" s="1"/>
  <c r="AO234" i="10" s="1"/>
  <c r="R598" i="10"/>
  <c r="T598" i="10" s="1"/>
  <c r="V598" i="10" s="1"/>
  <c r="W598" i="10" s="1"/>
  <c r="R768" i="10"/>
  <c r="T768" i="10" s="1"/>
  <c r="V768" i="10" s="1"/>
  <c r="W768" i="10" s="1"/>
  <c r="R128" i="10"/>
  <c r="T128" i="10" s="1"/>
  <c r="V128" i="10" s="1"/>
  <c r="W128" i="10" s="1"/>
  <c r="R327" i="10"/>
  <c r="T327" i="10" s="1"/>
  <c r="V327" i="10" s="1"/>
  <c r="W327" i="10" s="1"/>
  <c r="R115" i="10"/>
  <c r="T115" i="10" s="1"/>
  <c r="V115" i="10" s="1"/>
  <c r="W115" i="10" s="1"/>
  <c r="R136" i="10"/>
  <c r="T136" i="10" s="1"/>
  <c r="V136" i="10" s="1"/>
  <c r="W136" i="10" s="1"/>
  <c r="R173" i="10"/>
  <c r="T173" i="10" s="1"/>
  <c r="V173" i="10" s="1"/>
  <c r="W173" i="10" s="1"/>
  <c r="R366" i="10"/>
  <c r="T366" i="10" s="1"/>
  <c r="V366" i="10" s="1"/>
  <c r="W366" i="10" s="1"/>
  <c r="R633" i="10"/>
  <c r="T633" i="10" s="1"/>
  <c r="V633" i="10" s="1"/>
  <c r="W633" i="10" s="1"/>
  <c r="R113" i="10"/>
  <c r="T113" i="10" s="1"/>
  <c r="V113" i="10" s="1"/>
  <c r="W113" i="10" s="1"/>
  <c r="R206" i="10"/>
  <c r="T206" i="10" s="1"/>
  <c r="V206" i="10" s="1"/>
  <c r="W206" i="10" s="1"/>
  <c r="R253" i="10"/>
  <c r="T253" i="10" s="1"/>
  <c r="V253" i="10" s="1"/>
  <c r="W253" i="10" s="1"/>
  <c r="R285" i="10"/>
  <c r="T285" i="10" s="1"/>
  <c r="V285" i="10" s="1"/>
  <c r="W285" i="10" s="1"/>
  <c r="R434" i="10"/>
  <c r="T434" i="10" s="1"/>
  <c r="V434" i="10" s="1"/>
  <c r="W434" i="10" s="1"/>
  <c r="R593" i="10"/>
  <c r="T593" i="10" s="1"/>
  <c r="V593" i="10" s="1"/>
  <c r="W593" i="10" s="1"/>
  <c r="R263" i="10"/>
  <c r="T263" i="10" s="1"/>
  <c r="V263" i="10" s="1"/>
  <c r="W263" i="10" s="1"/>
  <c r="R350" i="10"/>
  <c r="T350" i="10" s="1"/>
  <c r="V350" i="10" s="1"/>
  <c r="W350" i="10" s="1"/>
  <c r="R437" i="10"/>
  <c r="T437" i="10" s="1"/>
  <c r="V437" i="10" s="1"/>
  <c r="W437" i="10" s="1"/>
  <c r="R616" i="10"/>
  <c r="T616" i="10" s="1"/>
  <c r="V616" i="10" s="1"/>
  <c r="W616" i="10" s="1"/>
  <c r="R736" i="10"/>
  <c r="T736" i="10" s="1"/>
  <c r="V736" i="10" s="1"/>
  <c r="W736" i="10" s="1"/>
  <c r="R751" i="10"/>
  <c r="T751" i="10" s="1"/>
  <c r="V751" i="10" s="1"/>
  <c r="W751" i="10" s="1"/>
  <c r="H25" i="10"/>
  <c r="R124" i="10"/>
  <c r="T124" i="10" s="1"/>
  <c r="V124" i="10" s="1"/>
  <c r="W124" i="10" s="1"/>
  <c r="R314" i="10"/>
  <c r="T314" i="10" s="1"/>
  <c r="V314" i="10" s="1"/>
  <c r="W314" i="10" s="1"/>
  <c r="R400" i="10"/>
  <c r="T400" i="10" s="1"/>
  <c r="V400" i="10" s="1"/>
  <c r="W400" i="10" s="1"/>
  <c r="R766" i="10"/>
  <c r="T766" i="10" s="1"/>
  <c r="V766" i="10" s="1"/>
  <c r="W766" i="10" s="1"/>
  <c r="R181" i="10"/>
  <c r="T181" i="10" s="1"/>
  <c r="V181" i="10" s="1"/>
  <c r="W181" i="10" s="1"/>
  <c r="R339" i="10"/>
  <c r="T339" i="10" s="1"/>
  <c r="V339" i="10" s="1"/>
  <c r="W339" i="10" s="1"/>
  <c r="R354" i="10"/>
  <c r="T354" i="10" s="1"/>
  <c r="V354" i="10" s="1"/>
  <c r="W354" i="10" s="1"/>
  <c r="R468" i="10"/>
  <c r="T468" i="10" s="1"/>
  <c r="V468" i="10" s="1"/>
  <c r="W468" i="10" s="1"/>
  <c r="R799" i="10"/>
  <c r="T799" i="10" s="1"/>
  <c r="V799" i="10" s="1"/>
  <c r="W799" i="10" s="1"/>
  <c r="R70" i="10"/>
  <c r="T70" i="10" s="1"/>
  <c r="V70" i="10" s="1"/>
  <c r="W70" i="10" s="1"/>
  <c r="AJ240" i="10"/>
  <c r="AL240" i="10" s="1"/>
  <c r="AN240" i="10" s="1"/>
  <c r="AO240" i="10" s="1"/>
  <c r="R252" i="10"/>
  <c r="T252" i="10" s="1"/>
  <c r="V252" i="10" s="1"/>
  <c r="W252" i="10" s="1"/>
  <c r="R315" i="10"/>
  <c r="T315" i="10" s="1"/>
  <c r="V315" i="10" s="1"/>
  <c r="W315" i="10" s="1"/>
  <c r="R331" i="10"/>
  <c r="T331" i="10" s="1"/>
  <c r="V331" i="10" s="1"/>
  <c r="W331" i="10" s="1"/>
  <c r="R430" i="10"/>
  <c r="T430" i="10" s="1"/>
  <c r="V430" i="10" s="1"/>
  <c r="W430" i="10" s="1"/>
  <c r="AJ217" i="10"/>
  <c r="AL217" i="10" s="1"/>
  <c r="AN217" i="10" s="1"/>
  <c r="AO217" i="10" s="1"/>
  <c r="R185" i="10"/>
  <c r="T185" i="10" s="1"/>
  <c r="V185" i="10" s="1"/>
  <c r="W185" i="10" s="1"/>
  <c r="R188" i="10"/>
  <c r="T188" i="10" s="1"/>
  <c r="V188" i="10" s="1"/>
  <c r="W188" i="10" s="1"/>
  <c r="R305" i="10"/>
  <c r="T305" i="10" s="1"/>
  <c r="V305" i="10" s="1"/>
  <c r="W305" i="10" s="1"/>
  <c r="R356" i="10"/>
  <c r="T356" i="10" s="1"/>
  <c r="V356" i="10" s="1"/>
  <c r="W356" i="10" s="1"/>
  <c r="R364" i="10"/>
  <c r="T364" i="10" s="1"/>
  <c r="V364" i="10" s="1"/>
  <c r="W364" i="10" s="1"/>
  <c r="R388" i="10"/>
  <c r="R480" i="10"/>
  <c r="T480" i="10" s="1"/>
  <c r="V480" i="10" s="1"/>
  <c r="W480" i="10" s="1"/>
  <c r="R546" i="10"/>
  <c r="T546" i="10" s="1"/>
  <c r="V546" i="10" s="1"/>
  <c r="W546" i="10" s="1"/>
  <c r="R650" i="10"/>
  <c r="T650" i="10" s="1"/>
  <c r="V650" i="10" s="1"/>
  <c r="W650" i="10" s="1"/>
  <c r="R675" i="10"/>
  <c r="T675" i="10" s="1"/>
  <c r="V675" i="10" s="1"/>
  <c r="W675" i="10" s="1"/>
  <c r="R720" i="10"/>
  <c r="T720" i="10" s="1"/>
  <c r="V720" i="10" s="1"/>
  <c r="W720" i="10" s="1"/>
  <c r="R340" i="10"/>
  <c r="T340" i="10" s="1"/>
  <c r="V340" i="10" s="1"/>
  <c r="W340" i="10" s="1"/>
  <c r="R345" i="10"/>
  <c r="T345" i="10" s="1"/>
  <c r="V345" i="10" s="1"/>
  <c r="W345" i="10" s="1"/>
  <c r="Z593" i="10"/>
  <c r="AI593" i="10" s="1"/>
  <c r="Z735" i="10"/>
  <c r="AI735" i="10" s="1"/>
  <c r="R300" i="10"/>
  <c r="T300" i="10" s="1"/>
  <c r="V300" i="10" s="1"/>
  <c r="W300" i="10" s="1"/>
  <c r="R303" i="10"/>
  <c r="T303" i="10" s="1"/>
  <c r="V303" i="10" s="1"/>
  <c r="W303" i="10" s="1"/>
  <c r="R359" i="10"/>
  <c r="T359" i="10" s="1"/>
  <c r="V359" i="10" s="1"/>
  <c r="W359" i="10" s="1"/>
  <c r="R435" i="10"/>
  <c r="T435" i="10" s="1"/>
  <c r="V435" i="10" s="1"/>
  <c r="W435" i="10" s="1"/>
  <c r="R517" i="10"/>
  <c r="T517" i="10" s="1"/>
  <c r="V517" i="10" s="1"/>
  <c r="W517" i="10" s="1"/>
  <c r="R715" i="10"/>
  <c r="T715" i="10" s="1"/>
  <c r="V715" i="10" s="1"/>
  <c r="W715" i="10" s="1"/>
  <c r="Z720" i="10"/>
  <c r="AA720" i="10" s="1"/>
  <c r="R779" i="10"/>
  <c r="T779" i="10" s="1"/>
  <c r="V779" i="10" s="1"/>
  <c r="W779" i="10" s="1"/>
  <c r="R790" i="10"/>
  <c r="T790" i="10" s="1"/>
  <c r="V790" i="10" s="1"/>
  <c r="W790" i="10" s="1"/>
  <c r="R189" i="10"/>
  <c r="T189" i="10" s="1"/>
  <c r="V189" i="10" s="1"/>
  <c r="W189" i="10" s="1"/>
  <c r="Z253" i="10"/>
  <c r="AI253" i="10" s="1"/>
  <c r="R262" i="10"/>
  <c r="T262" i="10" s="1"/>
  <c r="V262" i="10" s="1"/>
  <c r="W262" i="10" s="1"/>
  <c r="AJ279" i="10"/>
  <c r="AL279" i="10" s="1"/>
  <c r="AN279" i="10" s="1"/>
  <c r="AO279" i="10" s="1"/>
  <c r="Z285" i="10"/>
  <c r="AI285" i="10" s="1"/>
  <c r="AJ285" i="10" s="1"/>
  <c r="AL285" i="10" s="1"/>
  <c r="AN285" i="10" s="1"/>
  <c r="AO285" i="10" s="1"/>
  <c r="R512" i="10"/>
  <c r="R654" i="10"/>
  <c r="T654" i="10" s="1"/>
  <c r="V654" i="10" s="1"/>
  <c r="W654" i="10" s="1"/>
  <c r="R713" i="10"/>
  <c r="T713" i="10" s="1"/>
  <c r="V713" i="10" s="1"/>
  <c r="W713" i="10" s="1"/>
  <c r="R734" i="10"/>
  <c r="T734" i="10" s="1"/>
  <c r="V734" i="10" s="1"/>
  <c r="W734" i="10" s="1"/>
  <c r="R788" i="10"/>
  <c r="T788" i="10" s="1"/>
  <c r="V788" i="10" s="1"/>
  <c r="W788" i="10" s="1"/>
  <c r="R796" i="10"/>
  <c r="T796" i="10" s="1"/>
  <c r="V796" i="10" s="1"/>
  <c r="W796" i="10" s="1"/>
  <c r="R357" i="10"/>
  <c r="T357" i="10" s="1"/>
  <c r="V357" i="10" s="1"/>
  <c r="W357" i="10" s="1"/>
  <c r="R384" i="10"/>
  <c r="T384" i="10" s="1"/>
  <c r="V384" i="10" s="1"/>
  <c r="W384" i="10" s="1"/>
  <c r="R395" i="10"/>
  <c r="T395" i="10" s="1"/>
  <c r="V395" i="10" s="1"/>
  <c r="W395" i="10" s="1"/>
  <c r="R405" i="10"/>
  <c r="R408" i="10"/>
  <c r="R425" i="10"/>
  <c r="T425" i="10" s="1"/>
  <c r="V425" i="10" s="1"/>
  <c r="W425" i="10" s="1"/>
  <c r="R524" i="10"/>
  <c r="T524" i="10" s="1"/>
  <c r="V524" i="10" s="1"/>
  <c r="W524" i="10" s="1"/>
  <c r="R555" i="10"/>
  <c r="T555" i="10" s="1"/>
  <c r="V555" i="10" s="1"/>
  <c r="W555" i="10" s="1"/>
  <c r="R560" i="10"/>
  <c r="T560" i="10" s="1"/>
  <c r="V560" i="10" s="1"/>
  <c r="W560" i="10" s="1"/>
  <c r="R773" i="10"/>
  <c r="T773" i="10" s="1"/>
  <c r="V773" i="10" s="1"/>
  <c r="W773" i="10" s="1"/>
  <c r="R154" i="10"/>
  <c r="T154" i="10" s="1"/>
  <c r="V154" i="10" s="1"/>
  <c r="W154" i="10" s="1"/>
  <c r="AJ265" i="10"/>
  <c r="AL265" i="10" s="1"/>
  <c r="AN265" i="10" s="1"/>
  <c r="AO265" i="10" s="1"/>
  <c r="AJ283" i="10"/>
  <c r="AL283" i="10" s="1"/>
  <c r="AN283" i="10" s="1"/>
  <c r="AO283" i="10" s="1"/>
  <c r="AA286" i="10"/>
  <c r="AC286" i="10" s="1"/>
  <c r="AE286" i="10" s="1"/>
  <c r="AF286" i="10" s="1"/>
  <c r="AJ325" i="10"/>
  <c r="AL325" i="10" s="1"/>
  <c r="AN325" i="10" s="1"/>
  <c r="AO325" i="10" s="1"/>
  <c r="Z734" i="10"/>
  <c r="AI734" i="10" s="1"/>
  <c r="AJ734" i="10" s="1"/>
  <c r="Z181" i="10"/>
  <c r="AA181" i="10" s="1"/>
  <c r="R237" i="10"/>
  <c r="T237" i="10" s="1"/>
  <c r="V237" i="10" s="1"/>
  <c r="W237" i="10" s="1"/>
  <c r="R355" i="10"/>
  <c r="T355" i="10" s="1"/>
  <c r="V355" i="10" s="1"/>
  <c r="W355" i="10" s="1"/>
  <c r="R363" i="10"/>
  <c r="T363" i="10" s="1"/>
  <c r="V363" i="10" s="1"/>
  <c r="W363" i="10" s="1"/>
  <c r="R382" i="10"/>
  <c r="T382" i="10" s="1"/>
  <c r="V382" i="10" s="1"/>
  <c r="W382" i="10" s="1"/>
  <c r="Z408" i="10"/>
  <c r="AI408" i="10" s="1"/>
  <c r="AJ408" i="10" s="1"/>
  <c r="R439" i="10"/>
  <c r="T439" i="10" s="1"/>
  <c r="V439" i="10" s="1"/>
  <c r="W439" i="10" s="1"/>
  <c r="R462" i="10"/>
  <c r="T462" i="10" s="1"/>
  <c r="V462" i="10" s="1"/>
  <c r="W462" i="10" s="1"/>
  <c r="R558" i="10"/>
  <c r="T558" i="10" s="1"/>
  <c r="V558" i="10" s="1"/>
  <c r="W558" i="10" s="1"/>
  <c r="Z560" i="10"/>
  <c r="AI560" i="10" s="1"/>
  <c r="AJ560" i="10" s="1"/>
  <c r="AL560" i="10" s="1"/>
  <c r="AN560" i="10" s="1"/>
  <c r="AO560" i="10" s="1"/>
  <c r="R677" i="10"/>
  <c r="T677" i="10" s="1"/>
  <c r="V677" i="10" s="1"/>
  <c r="W677" i="10" s="1"/>
  <c r="R719" i="10"/>
  <c r="T719" i="10" s="1"/>
  <c r="V719" i="10" s="1"/>
  <c r="W719" i="10" s="1"/>
  <c r="Z724" i="10"/>
  <c r="AI724" i="10" s="1"/>
  <c r="Z783" i="10"/>
  <c r="AI783" i="10" s="1"/>
  <c r="AJ783" i="10" s="1"/>
  <c r="AL783" i="10" s="1"/>
  <c r="G25" i="10"/>
  <c r="R243" i="10"/>
  <c r="R358" i="10"/>
  <c r="T358" i="10" s="1"/>
  <c r="V358" i="10" s="1"/>
  <c r="W358" i="10" s="1"/>
  <c r="R406" i="10"/>
  <c r="T406" i="10" s="1"/>
  <c r="V406" i="10" s="1"/>
  <c r="W406" i="10" s="1"/>
  <c r="R450" i="10"/>
  <c r="T450" i="10" s="1"/>
  <c r="V450" i="10" s="1"/>
  <c r="W450" i="10" s="1"/>
  <c r="R502" i="10"/>
  <c r="R631" i="10"/>
  <c r="T631" i="10" s="1"/>
  <c r="V631" i="10" s="1"/>
  <c r="W631" i="10" s="1"/>
  <c r="R689" i="10"/>
  <c r="T689" i="10" s="1"/>
  <c r="V689" i="10" s="1"/>
  <c r="W689" i="10" s="1"/>
  <c r="R722" i="10"/>
  <c r="T722" i="10" s="1"/>
  <c r="V722" i="10" s="1"/>
  <c r="W722" i="10" s="1"/>
  <c r="R730" i="10"/>
  <c r="T730" i="10" s="1"/>
  <c r="V730" i="10" s="1"/>
  <c r="W730" i="10" s="1"/>
  <c r="Z101" i="10"/>
  <c r="AA101" i="10" s="1"/>
  <c r="AC101" i="10" s="1"/>
  <c r="R101" i="10"/>
  <c r="T101" i="10" s="1"/>
  <c r="V101" i="10" s="1"/>
  <c r="Z293" i="10"/>
  <c r="AI293" i="10" s="1"/>
  <c r="AJ293" i="10" s="1"/>
  <c r="R293" i="10"/>
  <c r="T293" i="10" s="1"/>
  <c r="V293" i="10" s="1"/>
  <c r="W293" i="10" s="1"/>
  <c r="Z332" i="10"/>
  <c r="AA332" i="10" s="1"/>
  <c r="R332" i="10"/>
  <c r="T332" i="10" s="1"/>
  <c r="V332" i="10" s="1"/>
  <c r="W332" i="10" s="1"/>
  <c r="Z514" i="10"/>
  <c r="AI514" i="10" s="1"/>
  <c r="AJ514" i="10" s="1"/>
  <c r="AL514" i="10" s="1"/>
  <c r="R514" i="10"/>
  <c r="Z585" i="10"/>
  <c r="AI585" i="10" s="1"/>
  <c r="AJ585" i="10" s="1"/>
  <c r="R585" i="10"/>
  <c r="T585" i="10" s="1"/>
  <c r="V585" i="10" s="1"/>
  <c r="W585" i="10" s="1"/>
  <c r="Z45" i="10"/>
  <c r="AI45" i="10" s="1"/>
  <c r="AJ45" i="10" s="1"/>
  <c r="AL45" i="10" s="1"/>
  <c r="R45" i="10"/>
  <c r="Z63" i="10"/>
  <c r="AA63" i="10" s="1"/>
  <c r="R63" i="10"/>
  <c r="T63" i="10" s="1"/>
  <c r="V63" i="10" s="1"/>
  <c r="W63" i="10" s="1"/>
  <c r="Z49" i="10"/>
  <c r="AA49" i="10" s="1"/>
  <c r="R49" i="10"/>
  <c r="T49" i="10" s="1"/>
  <c r="V49" i="10" s="1"/>
  <c r="W49" i="10" s="1"/>
  <c r="Z53" i="10"/>
  <c r="R53" i="10"/>
  <c r="T53" i="10" s="1"/>
  <c r="V53" i="10" s="1"/>
  <c r="W53" i="10" s="1"/>
  <c r="Z111" i="10"/>
  <c r="AA111" i="10" s="1"/>
  <c r="AC111" i="10" s="1"/>
  <c r="R111" i="10"/>
  <c r="T111" i="10" s="1"/>
  <c r="V111" i="10" s="1"/>
  <c r="W111" i="10" s="1"/>
  <c r="R125" i="10"/>
  <c r="T125" i="10" s="1"/>
  <c r="V125" i="10" s="1"/>
  <c r="W125" i="10" s="1"/>
  <c r="Z127" i="10"/>
  <c r="AI127" i="10" s="1"/>
  <c r="AJ127" i="10" s="1"/>
  <c r="R127" i="10"/>
  <c r="Z173" i="10"/>
  <c r="AI173" i="10" s="1"/>
  <c r="R210" i="10"/>
  <c r="T210" i="10" s="1"/>
  <c r="V210" i="10" s="1"/>
  <c r="W210" i="10" s="1"/>
  <c r="Z223" i="10"/>
  <c r="AI223" i="10" s="1"/>
  <c r="R223" i="10"/>
  <c r="T223" i="10" s="1"/>
  <c r="V223" i="10" s="1"/>
  <c r="W223" i="10" s="1"/>
  <c r="Z236" i="10"/>
  <c r="AI236" i="10" s="1"/>
  <c r="R236" i="10"/>
  <c r="T236" i="10" s="1"/>
  <c r="V236" i="10" s="1"/>
  <c r="W236" i="10" s="1"/>
  <c r="Z241" i="10"/>
  <c r="AI241" i="10" s="1"/>
  <c r="AJ241" i="10" s="1"/>
  <c r="R241" i="10"/>
  <c r="T241" i="10" s="1"/>
  <c r="V241" i="10" s="1"/>
  <c r="W241" i="10" s="1"/>
  <c r="Z277" i="10"/>
  <c r="AI277" i="10" s="1"/>
  <c r="AJ277" i="10" s="1"/>
  <c r="R277" i="10"/>
  <c r="T277" i="10" s="1"/>
  <c r="V277" i="10" s="1"/>
  <c r="W277" i="10" s="1"/>
  <c r="Z284" i="10"/>
  <c r="AI284" i="10" s="1"/>
  <c r="AJ284" i="10" s="1"/>
  <c r="R284" i="10"/>
  <c r="T284" i="10" s="1"/>
  <c r="V284" i="10" s="1"/>
  <c r="W284" i="10" s="1"/>
  <c r="R286" i="10"/>
  <c r="T286" i="10" s="1"/>
  <c r="V286" i="10" s="1"/>
  <c r="W286" i="10" s="1"/>
  <c r="AI303" i="10"/>
  <c r="AJ303" i="10" s="1"/>
  <c r="AL303" i="10" s="1"/>
  <c r="AN303" i="10" s="1"/>
  <c r="AO303" i="10" s="1"/>
  <c r="Z305" i="10"/>
  <c r="AI305" i="10" s="1"/>
  <c r="AJ305" i="10" s="1"/>
  <c r="AL305" i="10" s="1"/>
  <c r="R325" i="10"/>
  <c r="T325" i="10" s="1"/>
  <c r="V325" i="10" s="1"/>
  <c r="W325" i="10" s="1"/>
  <c r="Z329" i="10"/>
  <c r="AI329" i="10" s="1"/>
  <c r="AJ329" i="10" s="1"/>
  <c r="AL329" i="10" s="1"/>
  <c r="R329" i="10"/>
  <c r="T329" i="10" s="1"/>
  <c r="V329" i="10" s="1"/>
  <c r="W329" i="10" s="1"/>
  <c r="Z339" i="10"/>
  <c r="AI339" i="10" s="1"/>
  <c r="AJ339" i="10" s="1"/>
  <c r="AL339" i="10" s="1"/>
  <c r="R342" i="10"/>
  <c r="T342" i="10" s="1"/>
  <c r="V342" i="10" s="1"/>
  <c r="W342" i="10" s="1"/>
  <c r="R344" i="10"/>
  <c r="T344" i="10" s="1"/>
  <c r="V344" i="10" s="1"/>
  <c r="W344" i="10" s="1"/>
  <c r="Z358" i="10"/>
  <c r="AI358" i="10" s="1"/>
  <c r="AJ358" i="10" s="1"/>
  <c r="AL358" i="10" s="1"/>
  <c r="Z376" i="10"/>
  <c r="AI376" i="10" s="1"/>
  <c r="R376" i="10"/>
  <c r="T376" i="10" s="1"/>
  <c r="V376" i="10" s="1"/>
  <c r="W376" i="10" s="1"/>
  <c r="Z383" i="10"/>
  <c r="AI383" i="10" s="1"/>
  <c r="AJ383" i="10" s="1"/>
  <c r="R383" i="10"/>
  <c r="R392" i="10"/>
  <c r="T392" i="10" s="1"/>
  <c r="V392" i="10" s="1"/>
  <c r="W392" i="10" s="1"/>
  <c r="Z400" i="10"/>
  <c r="AI400" i="10" s="1"/>
  <c r="AJ400" i="10" s="1"/>
  <c r="Z406" i="10"/>
  <c r="AI406" i="10" s="1"/>
  <c r="AJ406" i="10" s="1"/>
  <c r="Z43" i="10"/>
  <c r="AA43" i="10" s="1"/>
  <c r="AC43" i="10" s="1"/>
  <c r="R43" i="10"/>
  <c r="Z68" i="10"/>
  <c r="AA68" i="10" s="1"/>
  <c r="AC68" i="10" s="1"/>
  <c r="R68" i="10"/>
  <c r="T68" i="10" s="1"/>
  <c r="V68" i="10" s="1"/>
  <c r="W68" i="10" s="1"/>
  <c r="Z70" i="10"/>
  <c r="AI70" i="10" s="1"/>
  <c r="R76" i="10"/>
  <c r="T76" i="10" s="1"/>
  <c r="V76" i="10" s="1"/>
  <c r="W76" i="10" s="1"/>
  <c r="Z88" i="10"/>
  <c r="AA88" i="10" s="1"/>
  <c r="AC88" i="10" s="1"/>
  <c r="R88" i="10"/>
  <c r="T88" i="10" s="1"/>
  <c r="V88" i="10" s="1"/>
  <c r="W88" i="10" s="1"/>
  <c r="Z90" i="10"/>
  <c r="R129" i="10"/>
  <c r="Z150" i="10"/>
  <c r="AI150" i="10" s="1"/>
  <c r="AJ150" i="10" s="1"/>
  <c r="AL150" i="10" s="1"/>
  <c r="R150" i="10"/>
  <c r="T150" i="10" s="1"/>
  <c r="V150" i="10" s="1"/>
  <c r="W150" i="10" s="1"/>
  <c r="Z152" i="10"/>
  <c r="AI152" i="10" s="1"/>
  <c r="R152" i="10"/>
  <c r="T152" i="10" s="1"/>
  <c r="V152" i="10" s="1"/>
  <c r="W152" i="10" s="1"/>
  <c r="Z177" i="10"/>
  <c r="AA177" i="10" s="1"/>
  <c r="AC177" i="10" s="1"/>
  <c r="R177" i="10"/>
  <c r="T177" i="10" s="1"/>
  <c r="V177" i="10" s="1"/>
  <c r="W177" i="10" s="1"/>
  <c r="Z288" i="10"/>
  <c r="AI288" i="10" s="1"/>
  <c r="AJ288" i="10" s="1"/>
  <c r="AL288" i="10" s="1"/>
  <c r="AN288" i="10" s="1"/>
  <c r="AO288" i="10" s="1"/>
  <c r="R288" i="10"/>
  <c r="Z310" i="10"/>
  <c r="AI310" i="10" s="1"/>
  <c r="AJ310" i="10" s="1"/>
  <c r="R310" i="10"/>
  <c r="T310" i="10" s="1"/>
  <c r="V310" i="10" s="1"/>
  <c r="W310" i="10" s="1"/>
  <c r="Z312" i="10"/>
  <c r="AI312" i="10" s="1"/>
  <c r="AJ312" i="10" s="1"/>
  <c r="R312" i="10"/>
  <c r="T312" i="10" s="1"/>
  <c r="V312" i="10" s="1"/>
  <c r="W312" i="10" s="1"/>
  <c r="Z314" i="10"/>
  <c r="AI314" i="10" s="1"/>
  <c r="R365" i="10"/>
  <c r="T365" i="10" s="1"/>
  <c r="V365" i="10" s="1"/>
  <c r="W365" i="10" s="1"/>
  <c r="R447" i="10"/>
  <c r="T447" i="10" s="1"/>
  <c r="V447" i="10" s="1"/>
  <c r="W447" i="10" s="1"/>
  <c r="Z447" i="10"/>
  <c r="AA447" i="10" s="1"/>
  <c r="AC447" i="10" s="1"/>
  <c r="Z470" i="10"/>
  <c r="AA470" i="10" s="1"/>
  <c r="AC470" i="10" s="1"/>
  <c r="R470" i="10"/>
  <c r="T470" i="10" s="1"/>
  <c r="V470" i="10" s="1"/>
  <c r="W470" i="10" s="1"/>
  <c r="Z473" i="10"/>
  <c r="AI473" i="10" s="1"/>
  <c r="R473" i="10"/>
  <c r="T473" i="10" s="1"/>
  <c r="V473" i="10" s="1"/>
  <c r="W473" i="10" s="1"/>
  <c r="Z486" i="10"/>
  <c r="AI486" i="10" s="1"/>
  <c r="R486" i="10"/>
  <c r="T486" i="10" s="1"/>
  <c r="V486" i="10" s="1"/>
  <c r="W486" i="10" s="1"/>
  <c r="Z491" i="10"/>
  <c r="AI491" i="10" s="1"/>
  <c r="AJ491" i="10" s="1"/>
  <c r="R491" i="10"/>
  <c r="Z658" i="10"/>
  <c r="AA658" i="10" s="1"/>
  <c r="R658" i="10"/>
  <c r="T658" i="10" s="1"/>
  <c r="V658" i="10" s="1"/>
  <c r="W658" i="10" s="1"/>
  <c r="R721" i="10"/>
  <c r="T721" i="10" s="1"/>
  <c r="V721" i="10" s="1"/>
  <c r="W721" i="10" s="1"/>
  <c r="Z721" i="10"/>
  <c r="AA721" i="10" s="1"/>
  <c r="AC721" i="10" s="1"/>
  <c r="Z156" i="10"/>
  <c r="AI156" i="10" s="1"/>
  <c r="AJ156" i="10" s="1"/>
  <c r="R156" i="10"/>
  <c r="T156" i="10" s="1"/>
  <c r="V156" i="10" s="1"/>
  <c r="W156" i="10" s="1"/>
  <c r="Z158" i="10"/>
  <c r="AI158" i="10" s="1"/>
  <c r="AJ158" i="10" s="1"/>
  <c r="R158" i="10"/>
  <c r="T158" i="10" s="1"/>
  <c r="V158" i="10" s="1"/>
  <c r="W158" i="10" s="1"/>
  <c r="Z160" i="10"/>
  <c r="AI160" i="10" s="1"/>
  <c r="R160" i="10"/>
  <c r="Z174" i="10"/>
  <c r="AI174" i="10" s="1"/>
  <c r="AJ174" i="10" s="1"/>
  <c r="AL174" i="10" s="1"/>
  <c r="R174" i="10"/>
  <c r="T174" i="10" s="1"/>
  <c r="V174" i="10" s="1"/>
  <c r="W174" i="10" s="1"/>
  <c r="Z182" i="10"/>
  <c r="AA182" i="10" s="1"/>
  <c r="AC182" i="10" s="1"/>
  <c r="R182" i="10"/>
  <c r="Z282" i="10"/>
  <c r="AI282" i="10" s="1"/>
  <c r="AJ282" i="10" s="1"/>
  <c r="AL282" i="10" s="1"/>
  <c r="AN282" i="10" s="1"/>
  <c r="AO282" i="10" s="1"/>
  <c r="R282" i="10"/>
  <c r="T282" i="10" s="1"/>
  <c r="V282" i="10" s="1"/>
  <c r="W282" i="10" s="1"/>
  <c r="Z302" i="10"/>
  <c r="AI302" i="10" s="1"/>
  <c r="AJ302" i="10" s="1"/>
  <c r="AL302" i="10" s="1"/>
  <c r="AN302" i="10" s="1"/>
  <c r="AO302" i="10" s="1"/>
  <c r="R302" i="10"/>
  <c r="T302" i="10" s="1"/>
  <c r="V302" i="10" s="1"/>
  <c r="W302" i="10" s="1"/>
  <c r="Z394" i="10"/>
  <c r="AI394" i="10" s="1"/>
  <c r="R394" i="10"/>
  <c r="T394" i="10" s="1"/>
  <c r="V394" i="10" s="1"/>
  <c r="W394" i="10" s="1"/>
  <c r="Z418" i="10"/>
  <c r="AI418" i="10" s="1"/>
  <c r="AJ418" i="10" s="1"/>
  <c r="AL418" i="10" s="1"/>
  <c r="AN418" i="10" s="1"/>
  <c r="AO418" i="10" s="1"/>
  <c r="R418" i="10"/>
  <c r="Z51" i="10"/>
  <c r="AI51" i="10" s="1"/>
  <c r="AJ51" i="10" s="1"/>
  <c r="R51" i="10"/>
  <c r="Z54" i="10"/>
  <c r="AI54" i="10" s="1"/>
  <c r="R54" i="10"/>
  <c r="R78" i="10"/>
  <c r="R93" i="10"/>
  <c r="R94" i="10"/>
  <c r="R109" i="10"/>
  <c r="Z113" i="10"/>
  <c r="AA113" i="10" s="1"/>
  <c r="R138" i="10"/>
  <c r="T138" i="10" s="1"/>
  <c r="V138" i="10" s="1"/>
  <c r="W138" i="10" s="1"/>
  <c r="Z154" i="10"/>
  <c r="AI154" i="10" s="1"/>
  <c r="Z165" i="10"/>
  <c r="AI165" i="10" s="1"/>
  <c r="R165" i="10"/>
  <c r="R217" i="10"/>
  <c r="R221" i="10"/>
  <c r="T221" i="10" s="1"/>
  <c r="V221" i="10" s="1"/>
  <c r="W221" i="10" s="1"/>
  <c r="Z229" i="10"/>
  <c r="AI229" i="10" s="1"/>
  <c r="AJ229" i="10" s="1"/>
  <c r="R229" i="10"/>
  <c r="T229" i="10" s="1"/>
  <c r="V229" i="10" s="1"/>
  <c r="W229" i="10" s="1"/>
  <c r="Z231" i="10"/>
  <c r="AA231" i="10" s="1"/>
  <c r="AC231" i="10" s="1"/>
  <c r="AE231" i="10" s="1"/>
  <c r="AF231" i="10" s="1"/>
  <c r="R231" i="10"/>
  <c r="T231" i="10" s="1"/>
  <c r="V231" i="10" s="1"/>
  <c r="W231" i="10" s="1"/>
  <c r="Z248" i="10"/>
  <c r="AI248" i="10" s="1"/>
  <c r="AJ248" i="10" s="1"/>
  <c r="R248" i="10"/>
  <c r="T248" i="10" s="1"/>
  <c r="V248" i="10" s="1"/>
  <c r="W248" i="10" s="1"/>
  <c r="Z255" i="10"/>
  <c r="R255" i="10"/>
  <c r="T255" i="10" s="1"/>
  <c r="V255" i="10" s="1"/>
  <c r="W255" i="10" s="1"/>
  <c r="R265" i="10"/>
  <c r="T265" i="10" s="1"/>
  <c r="V265" i="10" s="1"/>
  <c r="W265" i="10" s="1"/>
  <c r="Z267" i="10"/>
  <c r="AI267" i="10" s="1"/>
  <c r="AJ267" i="10" s="1"/>
  <c r="R267" i="10"/>
  <c r="T267" i="10" s="1"/>
  <c r="V267" i="10" s="1"/>
  <c r="W267" i="10" s="1"/>
  <c r="Z300" i="10"/>
  <c r="Z308" i="10"/>
  <c r="AI308" i="10" s="1"/>
  <c r="AJ308" i="10" s="1"/>
  <c r="R308" i="10"/>
  <c r="T308" i="10" s="1"/>
  <c r="V308" i="10" s="1"/>
  <c r="W308" i="10" s="1"/>
  <c r="AD314" i="10"/>
  <c r="AM314" i="10" s="1"/>
  <c r="R335" i="10"/>
  <c r="T335" i="10" s="1"/>
  <c r="V335" i="10" s="1"/>
  <c r="W335" i="10" s="1"/>
  <c r="Y342" i="10"/>
  <c r="AH342" i="10" s="1"/>
  <c r="AJ342" i="10" s="1"/>
  <c r="AL342" i="10" s="1"/>
  <c r="R352" i="10"/>
  <c r="T352" i="10" s="1"/>
  <c r="V352" i="10" s="1"/>
  <c r="W352" i="10" s="1"/>
  <c r="R381" i="10"/>
  <c r="T381" i="10" s="1"/>
  <c r="V381" i="10" s="1"/>
  <c r="W381" i="10" s="1"/>
  <c r="R386" i="10"/>
  <c r="T386" i="10" s="1"/>
  <c r="V386" i="10" s="1"/>
  <c r="W386" i="10" s="1"/>
  <c r="Z392" i="10"/>
  <c r="AI392" i="10" s="1"/>
  <c r="AJ392" i="10" s="1"/>
  <c r="Z416" i="10"/>
  <c r="AI416" i="10" s="1"/>
  <c r="AJ416" i="10" s="1"/>
  <c r="R416" i="10"/>
  <c r="T416" i="10" s="1"/>
  <c r="V416" i="10" s="1"/>
  <c r="W416" i="10" s="1"/>
  <c r="Z500" i="10"/>
  <c r="AI500" i="10" s="1"/>
  <c r="AJ500" i="10" s="1"/>
  <c r="R500" i="10"/>
  <c r="T500" i="10" s="1"/>
  <c r="V500" i="10" s="1"/>
  <c r="W500" i="10" s="1"/>
  <c r="R505" i="10"/>
  <c r="Z505" i="10"/>
  <c r="AI505" i="10" s="1"/>
  <c r="Z542" i="10"/>
  <c r="R542" i="10"/>
  <c r="T542" i="10" s="1"/>
  <c r="V542" i="10" s="1"/>
  <c r="W542" i="10" s="1"/>
  <c r="Z269" i="10"/>
  <c r="R269" i="10"/>
  <c r="T269" i="10" s="1"/>
  <c r="V269" i="10" s="1"/>
  <c r="W269" i="10" s="1"/>
  <c r="Z444" i="10"/>
  <c r="AA444" i="10" s="1"/>
  <c r="AC444" i="10" s="1"/>
  <c r="R444" i="10"/>
  <c r="T444" i="10" s="1"/>
  <c r="V444" i="10" s="1"/>
  <c r="W444" i="10" s="1"/>
  <c r="H24" i="10"/>
  <c r="Z61" i="10"/>
  <c r="AI61" i="10" s="1"/>
  <c r="AJ61" i="10" s="1"/>
  <c r="AL61" i="10" s="1"/>
  <c r="R61" i="10"/>
  <c r="Z46" i="10"/>
  <c r="AI46" i="10" s="1"/>
  <c r="AJ46" i="10" s="1"/>
  <c r="AL46" i="10" s="1"/>
  <c r="R46" i="10"/>
  <c r="T46" i="10" s="1"/>
  <c r="V46" i="10" s="1"/>
  <c r="W46" i="10" s="1"/>
  <c r="Z74" i="10"/>
  <c r="AI74" i="10" s="1"/>
  <c r="R74" i="10"/>
  <c r="Z134" i="10"/>
  <c r="AI134" i="10" s="1"/>
  <c r="AJ134" i="10" s="1"/>
  <c r="AL134" i="10" s="1"/>
  <c r="R134" i="10"/>
  <c r="T134" i="10" s="1"/>
  <c r="V134" i="10" s="1"/>
  <c r="W134" i="10" s="1"/>
  <c r="Z163" i="10"/>
  <c r="AI163" i="10" s="1"/>
  <c r="AJ163" i="10" s="1"/>
  <c r="R163" i="10"/>
  <c r="T163" i="10" s="1"/>
  <c r="V163" i="10" s="1"/>
  <c r="W163" i="10" s="1"/>
  <c r="R172" i="10"/>
  <c r="T172" i="10" s="1"/>
  <c r="V172" i="10" s="1"/>
  <c r="W172" i="10" s="1"/>
  <c r="Z206" i="10"/>
  <c r="AI206" i="10" s="1"/>
  <c r="AJ206" i="10" s="1"/>
  <c r="Z219" i="10"/>
  <c r="AI219" i="10" s="1"/>
  <c r="R219" i="10"/>
  <c r="T219" i="10" s="1"/>
  <c r="V219" i="10" s="1"/>
  <c r="W219" i="10" s="1"/>
  <c r="Z239" i="10"/>
  <c r="AI239" i="10" s="1"/>
  <c r="AJ239" i="10" s="1"/>
  <c r="R239" i="10"/>
  <c r="T239" i="10" s="1"/>
  <c r="V239" i="10" s="1"/>
  <c r="W239" i="10" s="1"/>
  <c r="Z243" i="10"/>
  <c r="AI243" i="10" s="1"/>
  <c r="AJ243" i="10" s="1"/>
  <c r="Z304" i="10"/>
  <c r="R304" i="10"/>
  <c r="T304" i="10" s="1"/>
  <c r="V304" i="10" s="1"/>
  <c r="W304" i="10" s="1"/>
  <c r="Z324" i="10"/>
  <c r="R324" i="10"/>
  <c r="R338" i="10"/>
  <c r="R374" i="10"/>
  <c r="Z390" i="10"/>
  <c r="AA390" i="10" s="1"/>
  <c r="R390" i="10"/>
  <c r="T390" i="10" s="1"/>
  <c r="V390" i="10" s="1"/>
  <c r="W390" i="10" s="1"/>
  <c r="Z401" i="10"/>
  <c r="AI401" i="10" s="1"/>
  <c r="AJ401" i="10" s="1"/>
  <c r="R401" i="10"/>
  <c r="T401" i="10" s="1"/>
  <c r="V401" i="10" s="1"/>
  <c r="W401" i="10" s="1"/>
  <c r="Z403" i="10"/>
  <c r="AI403" i="10" s="1"/>
  <c r="AJ403" i="10" s="1"/>
  <c r="R403" i="10"/>
  <c r="Z547" i="10"/>
  <c r="AI547" i="10" s="1"/>
  <c r="AJ547" i="10" s="1"/>
  <c r="AL547" i="10" s="1"/>
  <c r="R547" i="10"/>
  <c r="Z607" i="10"/>
  <c r="AA607" i="10" s="1"/>
  <c r="R607" i="10"/>
  <c r="R620" i="10"/>
  <c r="T620" i="10" s="1"/>
  <c r="V620" i="10" s="1"/>
  <c r="W620" i="10" s="1"/>
  <c r="Z620" i="10"/>
  <c r="AI620" i="10" s="1"/>
  <c r="Z747" i="10"/>
  <c r="AI747" i="10" s="1"/>
  <c r="AJ747" i="10" s="1"/>
  <c r="R747" i="10"/>
  <c r="T747" i="10" s="1"/>
  <c r="V747" i="10" s="1"/>
  <c r="W747" i="10" s="1"/>
  <c r="Z117" i="10"/>
  <c r="AI117" i="10" s="1"/>
  <c r="AJ117" i="10" s="1"/>
  <c r="AL117" i="10" s="1"/>
  <c r="R117" i="10"/>
  <c r="T117" i="10" s="1"/>
  <c r="V117" i="10" s="1"/>
  <c r="W117" i="10" s="1"/>
  <c r="Z367" i="10"/>
  <c r="AI367" i="10" s="1"/>
  <c r="R367" i="10"/>
  <c r="T367" i="10" s="1"/>
  <c r="V367" i="10" s="1"/>
  <c r="W367" i="10" s="1"/>
  <c r="Z58" i="10"/>
  <c r="AI58" i="10" s="1"/>
  <c r="AJ58" i="10" s="1"/>
  <c r="AL58" i="10" s="1"/>
  <c r="R58" i="10"/>
  <c r="T58" i="10" s="1"/>
  <c r="V58" i="10" s="1"/>
  <c r="W58" i="10" s="1"/>
  <c r="Z72" i="10"/>
  <c r="AA72" i="10" s="1"/>
  <c r="AC72" i="10" s="1"/>
  <c r="R72" i="10"/>
  <c r="R84" i="10"/>
  <c r="T84" i="10" s="1"/>
  <c r="V84" i="10" s="1"/>
  <c r="W84" i="10" s="1"/>
  <c r="Z91" i="10"/>
  <c r="AI91" i="10" s="1"/>
  <c r="AJ91" i="10" s="1"/>
  <c r="AL91" i="10" s="1"/>
  <c r="R91" i="10"/>
  <c r="T91" i="10" s="1"/>
  <c r="V91" i="10" s="1"/>
  <c r="W91" i="10" s="1"/>
  <c r="R102" i="10"/>
  <c r="R104" i="10"/>
  <c r="R107" i="10"/>
  <c r="R132" i="10"/>
  <c r="T132" i="10" s="1"/>
  <c r="V132" i="10" s="1"/>
  <c r="W132" i="10" s="1"/>
  <c r="Z136" i="10"/>
  <c r="AA136" i="10" s="1"/>
  <c r="Z161" i="10"/>
  <c r="AI161" i="10" s="1"/>
  <c r="AJ161" i="10" s="1"/>
  <c r="R161" i="10"/>
  <c r="R179" i="10"/>
  <c r="T179" i="10" s="1"/>
  <c r="V179" i="10" s="1"/>
  <c r="R183" i="10"/>
  <c r="T183" i="10" s="1"/>
  <c r="V183" i="10" s="1"/>
  <c r="W183" i="10" s="1"/>
  <c r="Z185" i="10"/>
  <c r="AI185" i="10" s="1"/>
  <c r="Z190" i="10"/>
  <c r="AI190" i="10" s="1"/>
  <c r="AJ190" i="10" s="1"/>
  <c r="R190" i="10"/>
  <c r="T190" i="10" s="1"/>
  <c r="V190" i="10" s="1"/>
  <c r="W190" i="10" s="1"/>
  <c r="R211" i="10"/>
  <c r="T211" i="10" s="1"/>
  <c r="V211" i="10" s="1"/>
  <c r="W211" i="10" s="1"/>
  <c r="Z213" i="10"/>
  <c r="AI213" i="10" s="1"/>
  <c r="AJ213" i="10" s="1"/>
  <c r="R213" i="10"/>
  <c r="T213" i="10" s="1"/>
  <c r="V213" i="10" s="1"/>
  <c r="W213" i="10" s="1"/>
  <c r="Z215" i="10"/>
  <c r="AI215" i="10" s="1"/>
  <c r="AJ215" i="10" s="1"/>
  <c r="R215" i="10"/>
  <c r="T215" i="10" s="1"/>
  <c r="V215" i="10" s="1"/>
  <c r="W215" i="10" s="1"/>
  <c r="Z250" i="10"/>
  <c r="AI250" i="10" s="1"/>
  <c r="R250" i="10"/>
  <c r="T250" i="10" s="1"/>
  <c r="V250" i="10" s="1"/>
  <c r="W250" i="10" s="1"/>
  <c r="Z252" i="10"/>
  <c r="AI252" i="10" s="1"/>
  <c r="AJ252" i="10" s="1"/>
  <c r="Z261" i="10"/>
  <c r="AI261" i="10" s="1"/>
  <c r="AJ261" i="10" s="1"/>
  <c r="R261" i="10"/>
  <c r="T261" i="10" s="1"/>
  <c r="V261" i="10" s="1"/>
  <c r="W261" i="10" s="1"/>
  <c r="R278" i="10"/>
  <c r="T278" i="10" s="1"/>
  <c r="V278" i="10" s="1"/>
  <c r="W278" i="10" s="1"/>
  <c r="R283" i="10"/>
  <c r="T283" i="10" s="1"/>
  <c r="V283" i="10" s="1"/>
  <c r="W283" i="10" s="1"/>
  <c r="AH286" i="10"/>
  <c r="AJ286" i="10" s="1"/>
  <c r="Z290" i="10"/>
  <c r="AI290" i="10" s="1"/>
  <c r="AJ290" i="10" s="1"/>
  <c r="AL290" i="10" s="1"/>
  <c r="AN290" i="10" s="1"/>
  <c r="AO290" i="10" s="1"/>
  <c r="R290" i="10"/>
  <c r="T290" i="10" s="1"/>
  <c r="V290" i="10" s="1"/>
  <c r="W290" i="10" s="1"/>
  <c r="AA352" i="10"/>
  <c r="AC352" i="10" s="1"/>
  <c r="R361" i="10"/>
  <c r="T361" i="10" s="1"/>
  <c r="V361" i="10" s="1"/>
  <c r="W361" i="10" s="1"/>
  <c r="R377" i="10"/>
  <c r="AA386" i="10"/>
  <c r="AC386" i="10" s="1"/>
  <c r="AE386" i="10" s="1"/>
  <c r="AF386" i="10" s="1"/>
  <c r="Z388" i="10"/>
  <c r="AI388" i="10" s="1"/>
  <c r="AJ388" i="10" s="1"/>
  <c r="AL388" i="10" s="1"/>
  <c r="Z405" i="10"/>
  <c r="AI405" i="10" s="1"/>
  <c r="AJ405" i="10" s="1"/>
  <c r="R433" i="10"/>
  <c r="Z435" i="10"/>
  <c r="AI435" i="10" s="1"/>
  <c r="AJ435" i="10" s="1"/>
  <c r="AL435" i="10" s="1"/>
  <c r="Z479" i="10"/>
  <c r="AA479" i="10" s="1"/>
  <c r="R479" i="10"/>
  <c r="T479" i="10" s="1"/>
  <c r="V479" i="10" s="1"/>
  <c r="W479" i="10" s="1"/>
  <c r="AJ481" i="10"/>
  <c r="AL481" i="10" s="1"/>
  <c r="Z484" i="10"/>
  <c r="AI484" i="10" s="1"/>
  <c r="AJ484" i="10" s="1"/>
  <c r="R484" i="10"/>
  <c r="Y505" i="10"/>
  <c r="AH505" i="10" s="1"/>
  <c r="Z571" i="10"/>
  <c r="AA571" i="10" s="1"/>
  <c r="AC571" i="10" s="1"/>
  <c r="AE571" i="10" s="1"/>
  <c r="AF571" i="10" s="1"/>
  <c r="R571" i="10"/>
  <c r="T571" i="10" s="1"/>
  <c r="V571" i="10" s="1"/>
  <c r="W571" i="10" s="1"/>
  <c r="Z59" i="10"/>
  <c r="AI59" i="10" s="1"/>
  <c r="R59" i="10"/>
  <c r="T59" i="10" s="1"/>
  <c r="V59" i="10" s="1"/>
  <c r="W59" i="10" s="1"/>
  <c r="Z65" i="10"/>
  <c r="AI65" i="10" s="1"/>
  <c r="R65" i="10"/>
  <c r="T65" i="10" s="1"/>
  <c r="V65" i="10" s="1"/>
  <c r="W65" i="10" s="1"/>
  <c r="Z48" i="10"/>
  <c r="AI48" i="10" s="1"/>
  <c r="AJ48" i="10" s="1"/>
  <c r="AL48" i="10" s="1"/>
  <c r="R48" i="10"/>
  <c r="T48" i="10" s="1"/>
  <c r="V48" i="10" s="1"/>
  <c r="W48" i="10" s="1"/>
  <c r="Z77" i="10"/>
  <c r="AI77" i="10" s="1"/>
  <c r="R77" i="10"/>
  <c r="R141" i="10"/>
  <c r="T141" i="10" s="1"/>
  <c r="V141" i="10" s="1"/>
  <c r="W141" i="10" s="1"/>
  <c r="Z155" i="10"/>
  <c r="AI155" i="10" s="1"/>
  <c r="AJ155" i="10" s="1"/>
  <c r="AL155" i="10" s="1"/>
  <c r="AN155" i="10" s="1"/>
  <c r="AO155" i="10" s="1"/>
  <c r="R155" i="10"/>
  <c r="T155" i="10" s="1"/>
  <c r="V155" i="10" s="1"/>
  <c r="W155" i="10" s="1"/>
  <c r="Z164" i="10"/>
  <c r="AI164" i="10" s="1"/>
  <c r="AJ164" i="10" s="1"/>
  <c r="R164" i="10"/>
  <c r="Z159" i="10"/>
  <c r="AI159" i="10" s="1"/>
  <c r="AJ159" i="10" s="1"/>
  <c r="AL159" i="10" s="1"/>
  <c r="AN159" i="10" s="1"/>
  <c r="AO159" i="10" s="1"/>
  <c r="R159" i="10"/>
  <c r="Z178" i="10"/>
  <c r="AA178" i="10" s="1"/>
  <c r="AC178" i="10" s="1"/>
  <c r="R178" i="10"/>
  <c r="T178" i="10" s="1"/>
  <c r="V178" i="10" s="1"/>
  <c r="W178" i="10" s="1"/>
  <c r="Z242" i="10"/>
  <c r="AI242" i="10" s="1"/>
  <c r="AJ242" i="10" s="1"/>
  <c r="R242" i="10"/>
  <c r="T242" i="10" s="1"/>
  <c r="V242" i="10" s="1"/>
  <c r="W242" i="10" s="1"/>
  <c r="Z259" i="10"/>
  <c r="AI259" i="10" s="1"/>
  <c r="R259" i="10"/>
  <c r="T259" i="10" s="1"/>
  <c r="V259" i="10" s="1"/>
  <c r="W259" i="10" s="1"/>
  <c r="Z292" i="10"/>
  <c r="R292" i="10"/>
  <c r="T292" i="10" s="1"/>
  <c r="V292" i="10" s="1"/>
  <c r="W292" i="10" s="1"/>
  <c r="Z333" i="10"/>
  <c r="AI333" i="10" s="1"/>
  <c r="R333" i="10"/>
  <c r="T333" i="10" s="1"/>
  <c r="V333" i="10" s="1"/>
  <c r="W333" i="10" s="1"/>
  <c r="Z395" i="10"/>
  <c r="AI395" i="10" s="1"/>
  <c r="Z407" i="10"/>
  <c r="AI407" i="10" s="1"/>
  <c r="AJ407" i="10" s="1"/>
  <c r="AL407" i="10" s="1"/>
  <c r="R407" i="10"/>
  <c r="T407" i="10" s="1"/>
  <c r="V407" i="10" s="1"/>
  <c r="W407" i="10" s="1"/>
  <c r="Z423" i="10"/>
  <c r="AI423" i="10" s="1"/>
  <c r="AJ423" i="10" s="1"/>
  <c r="R423" i="10"/>
  <c r="T423" i="10" s="1"/>
  <c r="V423" i="10" s="1"/>
  <c r="W423" i="10" s="1"/>
  <c r="Z426" i="10"/>
  <c r="AI426" i="10" s="1"/>
  <c r="R426" i="10"/>
  <c r="T426" i="10" s="1"/>
  <c r="V426" i="10" s="1"/>
  <c r="W426" i="10" s="1"/>
  <c r="Z492" i="10"/>
  <c r="AI492" i="10" s="1"/>
  <c r="R492" i="10"/>
  <c r="T492" i="10" s="1"/>
  <c r="V492" i="10" s="1"/>
  <c r="W492" i="10" s="1"/>
  <c r="Z495" i="10"/>
  <c r="AI495" i="10" s="1"/>
  <c r="AJ495" i="10" s="1"/>
  <c r="R495" i="10"/>
  <c r="T495" i="10" s="1"/>
  <c r="V495" i="10" s="1"/>
  <c r="W495" i="10" s="1"/>
  <c r="Z592" i="10"/>
  <c r="AI592" i="10" s="1"/>
  <c r="AJ592" i="10" s="1"/>
  <c r="AL592" i="10" s="1"/>
  <c r="R592" i="10"/>
  <c r="R678" i="10"/>
  <c r="T678" i="10" s="1"/>
  <c r="V678" i="10" s="1"/>
  <c r="W678" i="10" s="1"/>
  <c r="R769" i="10"/>
  <c r="Z769" i="10"/>
  <c r="AA769" i="10" s="1"/>
  <c r="R106" i="10"/>
  <c r="Z198" i="10"/>
  <c r="AI198" i="10" s="1"/>
  <c r="R198" i="10"/>
  <c r="T198" i="10" s="1"/>
  <c r="V198" i="10" s="1"/>
  <c r="W198" i="10" s="1"/>
  <c r="Z212" i="10"/>
  <c r="AI212" i="10" s="1"/>
  <c r="R212" i="10"/>
  <c r="T212" i="10" s="1"/>
  <c r="V212" i="10" s="1"/>
  <c r="W212" i="10" s="1"/>
  <c r="Z64" i="10"/>
  <c r="R64" i="10"/>
  <c r="Z55" i="10"/>
  <c r="AA55" i="10" s="1"/>
  <c r="R55" i="10"/>
  <c r="Z56" i="10"/>
  <c r="AI56" i="10" s="1"/>
  <c r="R56" i="10"/>
  <c r="T56" i="10" s="1"/>
  <c r="V56" i="10" s="1"/>
  <c r="W56" i="10" s="1"/>
  <c r="Z82" i="10"/>
  <c r="AI82" i="10" s="1"/>
  <c r="R82" i="10"/>
  <c r="R110" i="10"/>
  <c r="T110" i="10" s="1"/>
  <c r="V110" i="10" s="1"/>
  <c r="W110" i="10" s="1"/>
  <c r="Z112" i="10"/>
  <c r="AI112" i="10" s="1"/>
  <c r="AJ112" i="10" s="1"/>
  <c r="AL112" i="10" s="1"/>
  <c r="R112" i="10"/>
  <c r="T112" i="10" s="1"/>
  <c r="Z114" i="10"/>
  <c r="AI114" i="10" s="1"/>
  <c r="AJ114" i="10" s="1"/>
  <c r="AL114" i="10" s="1"/>
  <c r="R114" i="10"/>
  <c r="T114" i="10" s="1"/>
  <c r="V114" i="10" s="1"/>
  <c r="W114" i="10" s="1"/>
  <c r="Z116" i="10"/>
  <c r="AA116" i="10" s="1"/>
  <c r="R116" i="10"/>
  <c r="Z130" i="10"/>
  <c r="AA130" i="10" s="1"/>
  <c r="R130" i="10"/>
  <c r="Z139" i="10"/>
  <c r="AA139" i="10" s="1"/>
  <c r="AC139" i="10" s="1"/>
  <c r="AE139" i="10" s="1"/>
  <c r="AF139" i="10" s="1"/>
  <c r="R139" i="10"/>
  <c r="T139" i="10" s="1"/>
  <c r="V139" i="10" s="1"/>
  <c r="W139" i="10" s="1"/>
  <c r="R149" i="10"/>
  <c r="T149" i="10" s="1"/>
  <c r="V149" i="10" s="1"/>
  <c r="W149" i="10" s="1"/>
  <c r="Z151" i="10"/>
  <c r="AI151" i="10" s="1"/>
  <c r="AJ151" i="10" s="1"/>
  <c r="R151" i="10"/>
  <c r="T151" i="10" s="1"/>
  <c r="V151" i="10" s="1"/>
  <c r="W151" i="10" s="1"/>
  <c r="Z172" i="10"/>
  <c r="AA172" i="10" s="1"/>
  <c r="R175" i="10"/>
  <c r="T175" i="10" s="1"/>
  <c r="V175" i="10" s="1"/>
  <c r="W175" i="10" s="1"/>
  <c r="R205" i="10"/>
  <c r="T205" i="10" s="1"/>
  <c r="V205" i="10" s="1"/>
  <c r="W205" i="10" s="1"/>
  <c r="R224" i="10"/>
  <c r="T224" i="10" s="1"/>
  <c r="V224" i="10" s="1"/>
  <c r="W224" i="10" s="1"/>
  <c r="Z263" i="10"/>
  <c r="AA263" i="10" s="1"/>
  <c r="AC263" i="10" s="1"/>
  <c r="AE263" i="10" s="1"/>
  <c r="AF263" i="10" s="1"/>
  <c r="Z268" i="10"/>
  <c r="AI268" i="10" s="1"/>
  <c r="R268" i="10"/>
  <c r="Z274" i="10"/>
  <c r="AI274" i="10" s="1"/>
  <c r="AJ274" i="10" s="1"/>
  <c r="AL274" i="10" s="1"/>
  <c r="AN274" i="10" s="1"/>
  <c r="AO274" i="10" s="1"/>
  <c r="R274" i="10"/>
  <c r="T274" i="10" s="1"/>
  <c r="V274" i="10" s="1"/>
  <c r="W274" i="10" s="1"/>
  <c r="R276" i="10"/>
  <c r="T276" i="10" s="1"/>
  <c r="V276" i="10" s="1"/>
  <c r="W276" i="10" s="1"/>
  <c r="Z281" i="10"/>
  <c r="R281" i="10"/>
  <c r="T281" i="10" s="1"/>
  <c r="V281" i="10" s="1"/>
  <c r="W281" i="10" s="1"/>
  <c r="Z301" i="10"/>
  <c r="AI301" i="10" s="1"/>
  <c r="AJ301" i="10" s="1"/>
  <c r="R301" i="10"/>
  <c r="T301" i="10" s="1"/>
  <c r="V301" i="10" s="1"/>
  <c r="W301" i="10" s="1"/>
  <c r="Z306" i="10"/>
  <c r="AA306" i="10" s="1"/>
  <c r="AC306" i="10" s="1"/>
  <c r="AE306" i="10" s="1"/>
  <c r="AF306" i="10" s="1"/>
  <c r="Z326" i="10"/>
  <c r="AI326" i="10" s="1"/>
  <c r="AJ326" i="10" s="1"/>
  <c r="R326" i="10"/>
  <c r="R328" i="10"/>
  <c r="Z336" i="10"/>
  <c r="AI336" i="10" s="1"/>
  <c r="R336" i="10"/>
  <c r="T336" i="10" s="1"/>
  <c r="V336" i="10" s="1"/>
  <c r="W336" i="10" s="1"/>
  <c r="Z409" i="10"/>
  <c r="AI409" i="10" s="1"/>
  <c r="AJ409" i="10" s="1"/>
  <c r="R409" i="10"/>
  <c r="T409" i="10" s="1"/>
  <c r="V409" i="10" s="1"/>
  <c r="W409" i="10" s="1"/>
  <c r="Z417" i="10"/>
  <c r="AI417" i="10" s="1"/>
  <c r="AJ417" i="10" s="1"/>
  <c r="AL417" i="10" s="1"/>
  <c r="R417" i="10"/>
  <c r="T417" i="10" s="1"/>
  <c r="V417" i="10" s="1"/>
  <c r="W417" i="10" s="1"/>
  <c r="Z431" i="10"/>
  <c r="AA431" i="10" s="1"/>
  <c r="R431" i="10"/>
  <c r="T431" i="10" s="1"/>
  <c r="V431" i="10" s="1"/>
  <c r="W431" i="10" s="1"/>
  <c r="R451" i="10"/>
  <c r="T451" i="10" s="1"/>
  <c r="V451" i="10" s="1"/>
  <c r="W451" i="10" s="1"/>
  <c r="Z490" i="10"/>
  <c r="AI490" i="10" s="1"/>
  <c r="AJ490" i="10" s="1"/>
  <c r="R490" i="10"/>
  <c r="R527" i="10"/>
  <c r="T527" i="10" s="1"/>
  <c r="V527" i="10" s="1"/>
  <c r="W527" i="10" s="1"/>
  <c r="Z527" i="10"/>
  <c r="AI527" i="10" s="1"/>
  <c r="AJ527" i="10" s="1"/>
  <c r="AL527" i="10" s="1"/>
  <c r="Z44" i="10"/>
  <c r="AA44" i="10" s="1"/>
  <c r="R44" i="10"/>
  <c r="T44" i="10" s="1"/>
  <c r="V44" i="10" s="1"/>
  <c r="R69" i="10"/>
  <c r="Z75" i="10"/>
  <c r="AA75" i="10" s="1"/>
  <c r="AC75" i="10" s="1"/>
  <c r="R75" i="10"/>
  <c r="T75" i="10" s="1"/>
  <c r="V75" i="10" s="1"/>
  <c r="R89" i="10"/>
  <c r="R99" i="10"/>
  <c r="T99" i="10" s="1"/>
  <c r="V99" i="10" s="1"/>
  <c r="W99" i="10" s="1"/>
  <c r="R100" i="10"/>
  <c r="T100" i="10" s="1"/>
  <c r="V100" i="10" s="1"/>
  <c r="W100" i="10" s="1"/>
  <c r="Z123" i="10"/>
  <c r="AA123" i="10" s="1"/>
  <c r="R123" i="10"/>
  <c r="T123" i="10" s="1"/>
  <c r="V123" i="10" s="1"/>
  <c r="W123" i="10" s="1"/>
  <c r="R186" i="10"/>
  <c r="T186" i="10" s="1"/>
  <c r="V186" i="10" s="1"/>
  <c r="W186" i="10" s="1"/>
  <c r="Z188" i="10"/>
  <c r="AI188" i="10" s="1"/>
  <c r="R207" i="10"/>
  <c r="T207" i="10" s="1"/>
  <c r="V207" i="10" s="1"/>
  <c r="W207" i="10" s="1"/>
  <c r="Z222" i="10"/>
  <c r="AI222" i="10" s="1"/>
  <c r="R222" i="10"/>
  <c r="T222" i="10" s="1"/>
  <c r="V222" i="10" s="1"/>
  <c r="W222" i="10" s="1"/>
  <c r="R230" i="10"/>
  <c r="Z237" i="10"/>
  <c r="AI237" i="10" s="1"/>
  <c r="AJ237" i="10" s="1"/>
  <c r="R240" i="10"/>
  <c r="T240" i="10" s="1"/>
  <c r="V240" i="10" s="1"/>
  <c r="W240" i="10" s="1"/>
  <c r="Z249" i="10"/>
  <c r="AI249" i="10" s="1"/>
  <c r="AJ249" i="10" s="1"/>
  <c r="AL249" i="10" s="1"/>
  <c r="AN249" i="10" s="1"/>
  <c r="AO249" i="10" s="1"/>
  <c r="R249" i="10"/>
  <c r="T249" i="10" s="1"/>
  <c r="V249" i="10" s="1"/>
  <c r="W249" i="10" s="1"/>
  <c r="Z309" i="10"/>
  <c r="R309" i="10"/>
  <c r="T309" i="10" s="1"/>
  <c r="V309" i="10" s="1"/>
  <c r="W309" i="10" s="1"/>
  <c r="Z313" i="10"/>
  <c r="AI313" i="10" s="1"/>
  <c r="AJ313" i="10" s="1"/>
  <c r="R313" i="10"/>
  <c r="T313" i="10" s="1"/>
  <c r="V313" i="10" s="1"/>
  <c r="W313" i="10" s="1"/>
  <c r="R343" i="10"/>
  <c r="Z351" i="10"/>
  <c r="R351" i="10"/>
  <c r="R387" i="10"/>
  <c r="T387" i="10" s="1"/>
  <c r="V387" i="10" s="1"/>
  <c r="W387" i="10" s="1"/>
  <c r="Z391" i="10"/>
  <c r="AI391" i="10" s="1"/>
  <c r="R391" i="10"/>
  <c r="T391" i="10" s="1"/>
  <c r="V391" i="10" s="1"/>
  <c r="W391" i="10" s="1"/>
  <c r="Z393" i="10"/>
  <c r="AI393" i="10" s="1"/>
  <c r="AJ393" i="10" s="1"/>
  <c r="AL393" i="10" s="1"/>
  <c r="R393" i="10"/>
  <c r="T393" i="10" s="1"/>
  <c r="V393" i="10" s="1"/>
  <c r="W393" i="10" s="1"/>
  <c r="R436" i="10"/>
  <c r="Z460" i="10"/>
  <c r="AI460" i="10" s="1"/>
  <c r="AJ460" i="10" s="1"/>
  <c r="AL460" i="10" s="1"/>
  <c r="R460" i="10"/>
  <c r="T460" i="10" s="1"/>
  <c r="V460" i="10" s="1"/>
  <c r="W460" i="10" s="1"/>
  <c r="Z482" i="10"/>
  <c r="AI482" i="10" s="1"/>
  <c r="R482" i="10"/>
  <c r="T482" i="10" s="1"/>
  <c r="V482" i="10" s="1"/>
  <c r="W482" i="10" s="1"/>
  <c r="Z506" i="10"/>
  <c r="AI506" i="10" s="1"/>
  <c r="AJ506" i="10" s="1"/>
  <c r="R506" i="10"/>
  <c r="T506" i="10" s="1"/>
  <c r="V506" i="10" s="1"/>
  <c r="W506" i="10" s="1"/>
  <c r="Z62" i="10"/>
  <c r="AI62" i="10" s="1"/>
  <c r="R62" i="10"/>
  <c r="T62" i="10" s="1"/>
  <c r="V62" i="10" s="1"/>
  <c r="W62" i="10" s="1"/>
  <c r="Z47" i="10"/>
  <c r="AI47" i="10" s="1"/>
  <c r="R47" i="10"/>
  <c r="R87" i="10"/>
  <c r="Z104" i="10"/>
  <c r="AA104" i="10" s="1"/>
  <c r="AC104" i="10" s="1"/>
  <c r="Z110" i="10"/>
  <c r="AA110" i="10" s="1"/>
  <c r="AC110" i="10" s="1"/>
  <c r="AE110" i="10" s="1"/>
  <c r="AF110" i="10" s="1"/>
  <c r="R135" i="10"/>
  <c r="T135" i="10" s="1"/>
  <c r="V135" i="10" s="1"/>
  <c r="W135" i="10" s="1"/>
  <c r="R153" i="10"/>
  <c r="T153" i="10" s="1"/>
  <c r="V153" i="10" s="1"/>
  <c r="W153" i="10" s="1"/>
  <c r="Z157" i="10"/>
  <c r="AI157" i="10" s="1"/>
  <c r="AJ157" i="10" s="1"/>
  <c r="R157" i="10"/>
  <c r="Z176" i="10"/>
  <c r="AA176" i="10" s="1"/>
  <c r="R176" i="10"/>
  <c r="R184" i="10"/>
  <c r="Z220" i="10"/>
  <c r="AI220" i="10" s="1"/>
  <c r="R220" i="10"/>
  <c r="Z235" i="10"/>
  <c r="AI235" i="10" s="1"/>
  <c r="R235" i="10"/>
  <c r="Z257" i="10"/>
  <c r="AI257" i="10" s="1"/>
  <c r="R266" i="10"/>
  <c r="T266" i="10" s="1"/>
  <c r="V266" i="10" s="1"/>
  <c r="W266" i="10" s="1"/>
  <c r="Z287" i="10"/>
  <c r="AI287" i="10" s="1"/>
  <c r="AJ287" i="10" s="1"/>
  <c r="R287" i="10"/>
  <c r="T287" i="10" s="1"/>
  <c r="V287" i="10" s="1"/>
  <c r="W287" i="10" s="1"/>
  <c r="Z311" i="10"/>
  <c r="AI311" i="10" s="1"/>
  <c r="AJ311" i="10" s="1"/>
  <c r="AL311" i="10" s="1"/>
  <c r="AN311" i="10" s="1"/>
  <c r="AO311" i="10" s="1"/>
  <c r="Z315" i="10"/>
  <c r="AI315" i="10" s="1"/>
  <c r="Z341" i="10"/>
  <c r="AI341" i="10" s="1"/>
  <c r="R341" i="10"/>
  <c r="Y345" i="10"/>
  <c r="AH345" i="10" s="1"/>
  <c r="R353" i="10"/>
  <c r="T353" i="10" s="1"/>
  <c r="V353" i="10" s="1"/>
  <c r="W353" i="10" s="1"/>
  <c r="Z355" i="10"/>
  <c r="AI355" i="10" s="1"/>
  <c r="R375" i="10"/>
  <c r="T375" i="10" s="1"/>
  <c r="V375" i="10" s="1"/>
  <c r="W375" i="10" s="1"/>
  <c r="R378" i="10"/>
  <c r="T378" i="10" s="1"/>
  <c r="V378" i="10" s="1"/>
  <c r="W378" i="10" s="1"/>
  <c r="R389" i="10"/>
  <c r="T389" i="10" s="1"/>
  <c r="V389" i="10" s="1"/>
  <c r="W389" i="10" s="1"/>
  <c r="Z587" i="10"/>
  <c r="AI587" i="10" s="1"/>
  <c r="AJ587" i="10" s="1"/>
  <c r="AL587" i="10" s="1"/>
  <c r="R587" i="10"/>
  <c r="Z651" i="10"/>
  <c r="AI651" i="10" s="1"/>
  <c r="AJ651" i="10" s="1"/>
  <c r="AL651" i="10" s="1"/>
  <c r="R651" i="10"/>
  <c r="T651" i="10" s="1"/>
  <c r="V651" i="10" s="1"/>
  <c r="W651" i="10" s="1"/>
  <c r="Z131" i="10"/>
  <c r="AI131" i="10" s="1"/>
  <c r="AJ131" i="10" s="1"/>
  <c r="AL131" i="10" s="1"/>
  <c r="R131" i="10"/>
  <c r="T131" i="10" s="1"/>
  <c r="V131" i="10" s="1"/>
  <c r="W131" i="10" s="1"/>
  <c r="Z140" i="10"/>
  <c r="AI140" i="10" s="1"/>
  <c r="AJ140" i="10" s="1"/>
  <c r="AL140" i="10" s="1"/>
  <c r="R140" i="10"/>
  <c r="T140" i="10" s="1"/>
  <c r="V140" i="10" s="1"/>
  <c r="W140" i="10" s="1"/>
  <c r="Z258" i="10"/>
  <c r="AI258" i="10" s="1"/>
  <c r="AJ258" i="10" s="1"/>
  <c r="R258" i="10"/>
  <c r="T258" i="10" s="1"/>
  <c r="V258" i="10" s="1"/>
  <c r="W258" i="10" s="1"/>
  <c r="Z60" i="10"/>
  <c r="AI60" i="10" s="1"/>
  <c r="AJ60" i="10" s="1"/>
  <c r="R60" i="10"/>
  <c r="Z66" i="10"/>
  <c r="AA66" i="10" s="1"/>
  <c r="R66" i="10"/>
  <c r="Z52" i="10"/>
  <c r="AI52" i="10" s="1"/>
  <c r="AJ52" i="10" s="1"/>
  <c r="AL52" i="10" s="1"/>
  <c r="R52" i="10"/>
  <c r="T52" i="10" s="1"/>
  <c r="V52" i="10" s="1"/>
  <c r="W52" i="10" s="1"/>
  <c r="Z67" i="10"/>
  <c r="AI67" i="10" s="1"/>
  <c r="R67" i="10"/>
  <c r="R71" i="10"/>
  <c r="T71" i="10" s="1"/>
  <c r="V71" i="10" s="1"/>
  <c r="W71" i="10" s="1"/>
  <c r="Z73" i="10"/>
  <c r="AA73" i="10" s="1"/>
  <c r="AC73" i="10" s="1"/>
  <c r="R73" i="10"/>
  <c r="T73" i="10" s="1"/>
  <c r="V73" i="10" s="1"/>
  <c r="W73" i="10" s="1"/>
  <c r="R92" i="10"/>
  <c r="Z108" i="10"/>
  <c r="AA108" i="10" s="1"/>
  <c r="AC108" i="10" s="1"/>
  <c r="R108" i="10"/>
  <c r="T108" i="10" s="1"/>
  <c r="V108" i="10" s="1"/>
  <c r="W108" i="10" s="1"/>
  <c r="Z133" i="10"/>
  <c r="AA133" i="10" s="1"/>
  <c r="AC133" i="10" s="1"/>
  <c r="AE133" i="10" s="1"/>
  <c r="AF133" i="10" s="1"/>
  <c r="R133" i="10"/>
  <c r="T133" i="10" s="1"/>
  <c r="V133" i="10" s="1"/>
  <c r="W133" i="10" s="1"/>
  <c r="Z137" i="10"/>
  <c r="AI137" i="10" s="1"/>
  <c r="AJ137" i="10" s="1"/>
  <c r="AL137" i="10" s="1"/>
  <c r="R137" i="10"/>
  <c r="T137" i="10" s="1"/>
  <c r="V137" i="10" s="1"/>
  <c r="W137" i="10" s="1"/>
  <c r="Z162" i="10"/>
  <c r="AI162" i="10" s="1"/>
  <c r="R162" i="10"/>
  <c r="T162" i="10" s="1"/>
  <c r="V162" i="10" s="1"/>
  <c r="W162" i="10" s="1"/>
  <c r="Z171" i="10"/>
  <c r="AI171" i="10" s="1"/>
  <c r="R171" i="10"/>
  <c r="Z216" i="10"/>
  <c r="AI216" i="10" s="1"/>
  <c r="AJ216" i="10" s="1"/>
  <c r="R216" i="10"/>
  <c r="T216" i="10" s="1"/>
  <c r="V216" i="10" s="1"/>
  <c r="W216" i="10" s="1"/>
  <c r="Z233" i="10"/>
  <c r="AI233" i="10" s="1"/>
  <c r="AJ233" i="10" s="1"/>
  <c r="AL233" i="10" s="1"/>
  <c r="AN233" i="10" s="1"/>
  <c r="AO233" i="10" s="1"/>
  <c r="R233" i="10"/>
  <c r="T233" i="10" s="1"/>
  <c r="V233" i="10" s="1"/>
  <c r="W233" i="10" s="1"/>
  <c r="Z251" i="10"/>
  <c r="AI251" i="10" s="1"/>
  <c r="R251" i="10"/>
  <c r="T251" i="10" s="1"/>
  <c r="V251" i="10" s="1"/>
  <c r="W251" i="10" s="1"/>
  <c r="Z264" i="10"/>
  <c r="AI264" i="10" s="1"/>
  <c r="AJ264" i="10" s="1"/>
  <c r="R264" i="10"/>
  <c r="T264" i="10" s="1"/>
  <c r="V264" i="10" s="1"/>
  <c r="W264" i="10" s="1"/>
  <c r="Z289" i="10"/>
  <c r="AI289" i="10" s="1"/>
  <c r="AJ289" i="10" s="1"/>
  <c r="R289" i="10"/>
  <c r="T289" i="10" s="1"/>
  <c r="V289" i="10" s="1"/>
  <c r="W289" i="10" s="1"/>
  <c r="Z291" i="10"/>
  <c r="AI291" i="10" s="1"/>
  <c r="AJ291" i="10" s="1"/>
  <c r="R291" i="10"/>
  <c r="T291" i="10" s="1"/>
  <c r="V291" i="10" s="1"/>
  <c r="W291" i="10" s="1"/>
  <c r="Z307" i="10"/>
  <c r="AI307" i="10" s="1"/>
  <c r="AJ307" i="10" s="1"/>
  <c r="R307" i="10"/>
  <c r="T307" i="10" s="1"/>
  <c r="V307" i="10" s="1"/>
  <c r="W307" i="10" s="1"/>
  <c r="Z345" i="10"/>
  <c r="AI345" i="10" s="1"/>
  <c r="Y351" i="10"/>
  <c r="AH351" i="10" s="1"/>
  <c r="R362" i="10"/>
  <c r="Z364" i="10"/>
  <c r="AI364" i="10" s="1"/>
  <c r="AJ364" i="10" s="1"/>
  <c r="AL364" i="10" s="1"/>
  <c r="Z402" i="10"/>
  <c r="AI402" i="10" s="1"/>
  <c r="AJ402" i="10" s="1"/>
  <c r="R402" i="10"/>
  <c r="T402" i="10" s="1"/>
  <c r="V402" i="10" s="1"/>
  <c r="W402" i="10" s="1"/>
  <c r="Z404" i="10"/>
  <c r="AA404" i="10" s="1"/>
  <c r="R404" i="10"/>
  <c r="T404" i="10" s="1"/>
  <c r="V404" i="10" s="1"/>
  <c r="W404" i="10" s="1"/>
  <c r="Z424" i="10"/>
  <c r="AI424" i="10" s="1"/>
  <c r="R424" i="10"/>
  <c r="T424" i="10" s="1"/>
  <c r="V424" i="10" s="1"/>
  <c r="W424" i="10" s="1"/>
  <c r="R441" i="10"/>
  <c r="T441" i="10" s="1"/>
  <c r="V441" i="10" s="1"/>
  <c r="W441" i="10" s="1"/>
  <c r="Z441" i="10"/>
  <c r="AA441" i="10" s="1"/>
  <c r="AC441" i="10" s="1"/>
  <c r="R472" i="10"/>
  <c r="T472" i="10" s="1"/>
  <c r="V472" i="10" s="1"/>
  <c r="W472" i="10" s="1"/>
  <c r="Z475" i="10"/>
  <c r="AI475" i="10" s="1"/>
  <c r="AJ475" i="10" s="1"/>
  <c r="R475" i="10"/>
  <c r="Z485" i="10"/>
  <c r="AI485" i="10" s="1"/>
  <c r="R485" i="10"/>
  <c r="Z493" i="10"/>
  <c r="AI493" i="10" s="1"/>
  <c r="R493" i="10"/>
  <c r="Z187" i="10"/>
  <c r="AI187" i="10" s="1"/>
  <c r="AJ187" i="10" s="1"/>
  <c r="AL187" i="10" s="1"/>
  <c r="R187" i="10"/>
  <c r="Z50" i="10"/>
  <c r="AI50" i="10" s="1"/>
  <c r="R50" i="10"/>
  <c r="Z57" i="10"/>
  <c r="AA57" i="10" s="1"/>
  <c r="R57" i="10"/>
  <c r="Z83" i="10"/>
  <c r="AA83" i="10" s="1"/>
  <c r="AC83" i="10" s="1"/>
  <c r="R83" i="10"/>
  <c r="R103" i="10"/>
  <c r="Z128" i="10"/>
  <c r="AI128" i="10" s="1"/>
  <c r="AJ128" i="10" s="1"/>
  <c r="AL128" i="10" s="1"/>
  <c r="Z149" i="10"/>
  <c r="AI149" i="10" s="1"/>
  <c r="AJ149" i="10" s="1"/>
  <c r="R180" i="10"/>
  <c r="Z191" i="10"/>
  <c r="AI191" i="10" s="1"/>
  <c r="R191" i="10"/>
  <c r="T191" i="10" s="1"/>
  <c r="V191" i="10" s="1"/>
  <c r="W191" i="10" s="1"/>
  <c r="Z214" i="10"/>
  <c r="AI214" i="10" s="1"/>
  <c r="AJ214" i="10" s="1"/>
  <c r="R214" i="10"/>
  <c r="Z218" i="10"/>
  <c r="AI218" i="10" s="1"/>
  <c r="AJ218" i="10" s="1"/>
  <c r="R218" i="10"/>
  <c r="T218" i="10" s="1"/>
  <c r="V218" i="10" s="1"/>
  <c r="W218" i="10" s="1"/>
  <c r="AD220" i="10"/>
  <c r="AM220" i="10" s="1"/>
  <c r="Z224" i="10"/>
  <c r="AI224" i="10" s="1"/>
  <c r="Z230" i="10"/>
  <c r="AI230" i="10" s="1"/>
  <c r="AJ230" i="10" s="1"/>
  <c r="Z238" i="10"/>
  <c r="AI238" i="10" s="1"/>
  <c r="AJ238" i="10" s="1"/>
  <c r="R238" i="10"/>
  <c r="R256" i="10"/>
  <c r="T256" i="10" s="1"/>
  <c r="V256" i="10" s="1"/>
  <c r="W256" i="10" s="1"/>
  <c r="Z260" i="10"/>
  <c r="AI260" i="10" s="1"/>
  <c r="R260" i="10"/>
  <c r="T260" i="10" s="1"/>
  <c r="V260" i="10" s="1"/>
  <c r="W260" i="10" s="1"/>
  <c r="Z275" i="10"/>
  <c r="AI275" i="10" s="1"/>
  <c r="AJ275" i="10" s="1"/>
  <c r="AL275" i="10" s="1"/>
  <c r="AN275" i="10" s="1"/>
  <c r="AO275" i="10" s="1"/>
  <c r="R275" i="10"/>
  <c r="R279" i="10"/>
  <c r="T279" i="10" s="1"/>
  <c r="V279" i="10" s="1"/>
  <c r="W279" i="10" s="1"/>
  <c r="R360" i="10"/>
  <c r="T360" i="10" s="1"/>
  <c r="V360" i="10" s="1"/>
  <c r="W360" i="10" s="1"/>
  <c r="Z385" i="10"/>
  <c r="AI385" i="10" s="1"/>
  <c r="R385" i="10"/>
  <c r="T385" i="10" s="1"/>
  <c r="V385" i="10" s="1"/>
  <c r="W385" i="10" s="1"/>
  <c r="Z389" i="10"/>
  <c r="AI389" i="10" s="1"/>
  <c r="AJ389" i="10" s="1"/>
  <c r="Z410" i="10"/>
  <c r="AI410" i="10" s="1"/>
  <c r="AJ410" i="10" s="1"/>
  <c r="R410" i="10"/>
  <c r="R413" i="10"/>
  <c r="T413" i="10" s="1"/>
  <c r="V413" i="10" s="1"/>
  <c r="W413" i="10" s="1"/>
  <c r="Z432" i="10"/>
  <c r="AA432" i="10" s="1"/>
  <c r="AC432" i="10" s="1"/>
  <c r="R432" i="10"/>
  <c r="T432" i="10" s="1"/>
  <c r="V432" i="10" s="1"/>
  <c r="W432" i="10" s="1"/>
  <c r="Z499" i="10"/>
  <c r="AI499" i="10" s="1"/>
  <c r="R499" i="10"/>
  <c r="Z544" i="10"/>
  <c r="AA544" i="10" s="1"/>
  <c r="R544" i="10"/>
  <c r="T544" i="10" s="1"/>
  <c r="V544" i="10" s="1"/>
  <c r="W544" i="10" s="1"/>
  <c r="R564" i="10"/>
  <c r="Z649" i="10"/>
  <c r="AI649" i="10" s="1"/>
  <c r="AJ649" i="10" s="1"/>
  <c r="R649" i="10"/>
  <c r="T649" i="10" s="1"/>
  <c r="V649" i="10" s="1"/>
  <c r="W649" i="10" s="1"/>
  <c r="R765" i="10"/>
  <c r="T765" i="10" s="1"/>
  <c r="V765" i="10" s="1"/>
  <c r="W765" i="10" s="1"/>
  <c r="Z765" i="10"/>
  <c r="AI765" i="10" s="1"/>
  <c r="AJ765" i="10" s="1"/>
  <c r="AL765" i="10" s="1"/>
  <c r="R459" i="10"/>
  <c r="T459" i="10" s="1"/>
  <c r="V459" i="10" s="1"/>
  <c r="W459" i="10" s="1"/>
  <c r="R461" i="10"/>
  <c r="R471" i="10"/>
  <c r="T471" i="10" s="1"/>
  <c r="V471" i="10" s="1"/>
  <c r="W471" i="10" s="1"/>
  <c r="R478" i="10"/>
  <c r="T478" i="10" s="1"/>
  <c r="V478" i="10" s="1"/>
  <c r="W478" i="10" s="1"/>
  <c r="R518" i="10"/>
  <c r="T518" i="10" s="1"/>
  <c r="V518" i="10" s="1"/>
  <c r="W518" i="10" s="1"/>
  <c r="Z521" i="10"/>
  <c r="AA521" i="10" s="1"/>
  <c r="R521" i="10"/>
  <c r="T521" i="10" s="1"/>
  <c r="V521" i="10" s="1"/>
  <c r="W521" i="10" s="1"/>
  <c r="R523" i="10"/>
  <c r="T523" i="10" s="1"/>
  <c r="V523" i="10" s="1"/>
  <c r="W523" i="10" s="1"/>
  <c r="R554" i="10"/>
  <c r="Z562" i="10"/>
  <c r="AA562" i="10" s="1"/>
  <c r="AC562" i="10" s="1"/>
  <c r="AE562" i="10" s="1"/>
  <c r="AF562" i="10" s="1"/>
  <c r="R562" i="10"/>
  <c r="T562" i="10" s="1"/>
  <c r="V562" i="10" s="1"/>
  <c r="W562" i="10" s="1"/>
  <c r="R574" i="10"/>
  <c r="T574" i="10" s="1"/>
  <c r="V574" i="10" s="1"/>
  <c r="W574" i="10" s="1"/>
  <c r="R579" i="10"/>
  <c r="Z594" i="10"/>
  <c r="AI594" i="10" s="1"/>
  <c r="AJ594" i="10" s="1"/>
  <c r="AL594" i="10" s="1"/>
  <c r="R594" i="10"/>
  <c r="Z605" i="10"/>
  <c r="AI605" i="10" s="1"/>
  <c r="R605" i="10"/>
  <c r="Z622" i="10"/>
  <c r="AI622" i="10" s="1"/>
  <c r="AJ622" i="10" s="1"/>
  <c r="AL622" i="10" s="1"/>
  <c r="R622" i="10"/>
  <c r="T622" i="10" s="1"/>
  <c r="V622" i="10" s="1"/>
  <c r="W622" i="10" s="1"/>
  <c r="Z635" i="10"/>
  <c r="AI635" i="10" s="1"/>
  <c r="AJ635" i="10" s="1"/>
  <c r="AL635" i="10" s="1"/>
  <c r="AN635" i="10" s="1"/>
  <c r="AO635" i="10" s="1"/>
  <c r="R635" i="10"/>
  <c r="T635" i="10" s="1"/>
  <c r="V635" i="10" s="1"/>
  <c r="W635" i="10" s="1"/>
  <c r="Z637" i="10"/>
  <c r="AI637" i="10" s="1"/>
  <c r="AJ637" i="10" s="1"/>
  <c r="AL637" i="10" s="1"/>
  <c r="AN637" i="10" s="1"/>
  <c r="AO637" i="10" s="1"/>
  <c r="R637" i="10"/>
  <c r="Z641" i="10"/>
  <c r="AI641" i="10" s="1"/>
  <c r="AJ641" i="10" s="1"/>
  <c r="AL641" i="10" s="1"/>
  <c r="Z663" i="10"/>
  <c r="AI663" i="10" s="1"/>
  <c r="AJ663" i="10" s="1"/>
  <c r="AL663" i="10" s="1"/>
  <c r="R663" i="10"/>
  <c r="T663" i="10" s="1"/>
  <c r="V663" i="10" s="1"/>
  <c r="W663" i="10" s="1"/>
  <c r="R696" i="10"/>
  <c r="R700" i="10"/>
  <c r="T700" i="10" s="1"/>
  <c r="V700" i="10" s="1"/>
  <c r="W700" i="10" s="1"/>
  <c r="Z702" i="10"/>
  <c r="AA702" i="10" s="1"/>
  <c r="R702" i="10"/>
  <c r="T702" i="10" s="1"/>
  <c r="V702" i="10" s="1"/>
  <c r="W702" i="10" s="1"/>
  <c r="R707" i="10"/>
  <c r="T707" i="10" s="1"/>
  <c r="V707" i="10" s="1"/>
  <c r="W707" i="10" s="1"/>
  <c r="Z709" i="10"/>
  <c r="AI709" i="10" s="1"/>
  <c r="R709" i="10"/>
  <c r="T709" i="10" s="1"/>
  <c r="V709" i="10" s="1"/>
  <c r="W709" i="10" s="1"/>
  <c r="R717" i="10"/>
  <c r="T717" i="10" s="1"/>
  <c r="V717" i="10" s="1"/>
  <c r="W717" i="10" s="1"/>
  <c r="Z726" i="10"/>
  <c r="AA726" i="10" s="1"/>
  <c r="R726" i="10"/>
  <c r="T726" i="10" s="1"/>
  <c r="V726" i="10" s="1"/>
  <c r="W726" i="10" s="1"/>
  <c r="R728" i="10"/>
  <c r="Z737" i="10"/>
  <c r="AI737" i="10" s="1"/>
  <c r="R737" i="10"/>
  <c r="T737" i="10" s="1"/>
  <c r="V737" i="10" s="1"/>
  <c r="W737" i="10" s="1"/>
  <c r="Z743" i="10"/>
  <c r="AI743" i="10" s="1"/>
  <c r="AJ743" i="10" s="1"/>
  <c r="R743" i="10"/>
  <c r="T743" i="10" s="1"/>
  <c r="V743" i="10" s="1"/>
  <c r="W743" i="10" s="1"/>
  <c r="R749" i="10"/>
  <c r="T749" i="10" s="1"/>
  <c r="V749" i="10" s="1"/>
  <c r="W749" i="10" s="1"/>
  <c r="Z751" i="10"/>
  <c r="AA751" i="10" s="1"/>
  <c r="R758" i="10"/>
  <c r="T758" i="10" s="1"/>
  <c r="V758" i="10" s="1"/>
  <c r="W758" i="10" s="1"/>
  <c r="Z776" i="10"/>
  <c r="AI776" i="10" s="1"/>
  <c r="AJ776" i="10" s="1"/>
  <c r="AL776" i="10" s="1"/>
  <c r="R776" i="10"/>
  <c r="T776" i="10" s="1"/>
  <c r="V776" i="10" s="1"/>
  <c r="W776" i="10" s="1"/>
  <c r="Z779" i="10"/>
  <c r="AI779" i="10" s="1"/>
  <c r="AJ779" i="10" s="1"/>
  <c r="AL779" i="10" s="1"/>
  <c r="R787" i="10"/>
  <c r="T787" i="10" s="1"/>
  <c r="V787" i="10" s="1"/>
  <c r="W787" i="10" s="1"/>
  <c r="R791" i="10"/>
  <c r="T791" i="10" s="1"/>
  <c r="V791" i="10" s="1"/>
  <c r="W791" i="10" s="1"/>
  <c r="Z798" i="10"/>
  <c r="AI798" i="10" s="1"/>
  <c r="AJ798" i="10" s="1"/>
  <c r="AL798" i="10" s="1"/>
  <c r="R798" i="10"/>
  <c r="T798" i="10" s="1"/>
  <c r="V798" i="10" s="1"/>
  <c r="W798" i="10" s="1"/>
  <c r="Z415" i="10"/>
  <c r="AI415" i="10" s="1"/>
  <c r="R415" i="10"/>
  <c r="T415" i="10" s="1"/>
  <c r="V415" i="10" s="1"/>
  <c r="W415" i="10" s="1"/>
  <c r="R419" i="10"/>
  <c r="T419" i="10" s="1"/>
  <c r="V419" i="10" s="1"/>
  <c r="W419" i="10" s="1"/>
  <c r="Z421" i="10"/>
  <c r="AA421" i="10" s="1"/>
  <c r="R421" i="10"/>
  <c r="T421" i="10" s="1"/>
  <c r="V421" i="10" s="1"/>
  <c r="W421" i="10" s="1"/>
  <c r="R428" i="10"/>
  <c r="T428" i="10" s="1"/>
  <c r="V428" i="10" s="1"/>
  <c r="W428" i="10" s="1"/>
  <c r="R446" i="10"/>
  <c r="T446" i="10" s="1"/>
  <c r="V446" i="10" s="1"/>
  <c r="W446" i="10" s="1"/>
  <c r="R448" i="10"/>
  <c r="Z464" i="10"/>
  <c r="AA464" i="10" s="1"/>
  <c r="AC464" i="10" s="1"/>
  <c r="R464" i="10"/>
  <c r="T464" i="10" s="1"/>
  <c r="V464" i="10" s="1"/>
  <c r="W464" i="10" s="1"/>
  <c r="R466" i="10"/>
  <c r="T466" i="10" s="1"/>
  <c r="V466" i="10" s="1"/>
  <c r="W466" i="10" s="1"/>
  <c r="Z476" i="10"/>
  <c r="AI476" i="10" s="1"/>
  <c r="R476" i="10"/>
  <c r="Z487" i="10"/>
  <c r="AA487" i="10" s="1"/>
  <c r="R487" i="10"/>
  <c r="T487" i="10" s="1"/>
  <c r="V487" i="10" s="1"/>
  <c r="W487" i="10" s="1"/>
  <c r="Z494" i="10"/>
  <c r="AI494" i="10" s="1"/>
  <c r="AJ494" i="10" s="1"/>
  <c r="R494" i="10"/>
  <c r="T494" i="10" s="1"/>
  <c r="V494" i="10" s="1"/>
  <c r="W494" i="10" s="1"/>
  <c r="Z504" i="10"/>
  <c r="AI504" i="10" s="1"/>
  <c r="AJ504" i="10" s="1"/>
  <c r="R504" i="10"/>
  <c r="T504" i="10" s="1"/>
  <c r="V504" i="10" s="1"/>
  <c r="W504" i="10" s="1"/>
  <c r="Z511" i="10"/>
  <c r="AI511" i="10" s="1"/>
  <c r="AJ511" i="10" s="1"/>
  <c r="R511" i="10"/>
  <c r="T511" i="10" s="1"/>
  <c r="V511" i="10" s="1"/>
  <c r="W511" i="10" s="1"/>
  <c r="Z513" i="10"/>
  <c r="AI513" i="10" s="1"/>
  <c r="R513" i="10"/>
  <c r="T513" i="10" s="1"/>
  <c r="V513" i="10" s="1"/>
  <c r="W513" i="10" s="1"/>
  <c r="R529" i="10"/>
  <c r="T529" i="10" s="1"/>
  <c r="V529" i="10" s="1"/>
  <c r="W529" i="10" s="1"/>
  <c r="R534" i="10"/>
  <c r="Z552" i="10"/>
  <c r="AI552" i="10" s="1"/>
  <c r="AJ552" i="10" s="1"/>
  <c r="AL552" i="10" s="1"/>
  <c r="R552" i="10"/>
  <c r="T552" i="10" s="1"/>
  <c r="V552" i="10" s="1"/>
  <c r="W552" i="10" s="1"/>
  <c r="AA558" i="10"/>
  <c r="AC558" i="10" s="1"/>
  <c r="AE558" i="10" s="1"/>
  <c r="AF558" i="10" s="1"/>
  <c r="Z569" i="10"/>
  <c r="AA569" i="10" s="1"/>
  <c r="AC569" i="10" s="1"/>
  <c r="R569" i="10"/>
  <c r="T569" i="10" s="1"/>
  <c r="V569" i="10" s="1"/>
  <c r="W569" i="10" s="1"/>
  <c r="R581" i="10"/>
  <c r="T581" i="10" s="1"/>
  <c r="V581" i="10" s="1"/>
  <c r="W581" i="10" s="1"/>
  <c r="Z590" i="10"/>
  <c r="AI590" i="10" s="1"/>
  <c r="AJ590" i="10" s="1"/>
  <c r="AL590" i="10" s="1"/>
  <c r="AN590" i="10" s="1"/>
  <c r="AO590" i="10" s="1"/>
  <c r="R590" i="10"/>
  <c r="T590" i="10" s="1"/>
  <c r="V590" i="10" s="1"/>
  <c r="W590" i="10" s="1"/>
  <c r="Z596" i="10"/>
  <c r="AI596" i="10" s="1"/>
  <c r="AJ596" i="10" s="1"/>
  <c r="R596" i="10"/>
  <c r="Z603" i="10"/>
  <c r="AI603" i="10" s="1"/>
  <c r="R603" i="10"/>
  <c r="T603" i="10" s="1"/>
  <c r="V603" i="10" s="1"/>
  <c r="W603" i="10" s="1"/>
  <c r="R614" i="10"/>
  <c r="Z618" i="10"/>
  <c r="AI618" i="10" s="1"/>
  <c r="R618" i="10"/>
  <c r="T618" i="10" s="1"/>
  <c r="V618" i="10" s="1"/>
  <c r="W618" i="10" s="1"/>
  <c r="Z625" i="10"/>
  <c r="AI625" i="10" s="1"/>
  <c r="R625" i="10"/>
  <c r="T625" i="10" s="1"/>
  <c r="V625" i="10" s="1"/>
  <c r="W625" i="10" s="1"/>
  <c r="Z630" i="10"/>
  <c r="AI630" i="10" s="1"/>
  <c r="AJ630" i="10" s="1"/>
  <c r="AL630" i="10" s="1"/>
  <c r="AN630" i="10" s="1"/>
  <c r="AO630" i="10" s="1"/>
  <c r="R630" i="10"/>
  <c r="T630" i="10" s="1"/>
  <c r="V630" i="10" s="1"/>
  <c r="W630" i="10" s="1"/>
  <c r="Z639" i="10"/>
  <c r="AA639" i="10" s="1"/>
  <c r="R639" i="10"/>
  <c r="R640" i="10"/>
  <c r="Z646" i="10"/>
  <c r="AI646" i="10" s="1"/>
  <c r="AJ646" i="10" s="1"/>
  <c r="R646" i="10"/>
  <c r="Z653" i="10"/>
  <c r="AI653" i="10" s="1"/>
  <c r="AJ653" i="10" s="1"/>
  <c r="AL653" i="10" s="1"/>
  <c r="R656" i="10"/>
  <c r="T656" i="10" s="1"/>
  <c r="V656" i="10" s="1"/>
  <c r="W656" i="10" s="1"/>
  <c r="Z661" i="10"/>
  <c r="AA661" i="10" s="1"/>
  <c r="R661" i="10"/>
  <c r="T661" i="10" s="1"/>
  <c r="V661" i="10" s="1"/>
  <c r="W661" i="10" s="1"/>
  <c r="Z670" i="10"/>
  <c r="AA670" i="10" s="1"/>
  <c r="R670" i="10"/>
  <c r="T670" i="10" s="1"/>
  <c r="V670" i="10" s="1"/>
  <c r="W670" i="10" s="1"/>
  <c r="Z672" i="10"/>
  <c r="AI672" i="10" s="1"/>
  <c r="AJ672" i="10" s="1"/>
  <c r="AL672" i="10" s="1"/>
  <c r="R672" i="10"/>
  <c r="T672" i="10" s="1"/>
  <c r="V672" i="10" s="1"/>
  <c r="W672" i="10" s="1"/>
  <c r="Z681" i="10"/>
  <c r="AI681" i="10" s="1"/>
  <c r="R681" i="10"/>
  <c r="R684" i="10"/>
  <c r="T684" i="10" s="1"/>
  <c r="V684" i="10" s="1"/>
  <c r="W684" i="10" s="1"/>
  <c r="Z686" i="10"/>
  <c r="AA686" i="10" s="1"/>
  <c r="R686" i="10"/>
  <c r="Z712" i="10"/>
  <c r="AI712" i="10" s="1"/>
  <c r="R712" i="10"/>
  <c r="T712" i="10" s="1"/>
  <c r="V712" i="10" s="1"/>
  <c r="W712" i="10" s="1"/>
  <c r="Z741" i="10"/>
  <c r="AI741" i="10" s="1"/>
  <c r="AJ741" i="10" s="1"/>
  <c r="R741" i="10"/>
  <c r="Z763" i="10"/>
  <c r="AA763" i="10" s="1"/>
  <c r="AC763" i="10" s="1"/>
  <c r="R763" i="10"/>
  <c r="R774" i="10"/>
  <c r="T774" i="10" s="1"/>
  <c r="V774" i="10" s="1"/>
  <c r="W774" i="10" s="1"/>
  <c r="Z782" i="10"/>
  <c r="AI782" i="10" s="1"/>
  <c r="R782" i="10"/>
  <c r="T782" i="10" s="1"/>
  <c r="V782" i="10" s="1"/>
  <c r="W782" i="10" s="1"/>
  <c r="Z789" i="10"/>
  <c r="AI789" i="10" s="1"/>
  <c r="AJ789" i="10" s="1"/>
  <c r="AL789" i="10" s="1"/>
  <c r="R789" i="10"/>
  <c r="T789" i="10" s="1"/>
  <c r="V789" i="10" s="1"/>
  <c r="W789" i="10" s="1"/>
  <c r="Z474" i="10"/>
  <c r="AI474" i="10" s="1"/>
  <c r="R474" i="10"/>
  <c r="T474" i="10" s="1"/>
  <c r="V474" i="10" s="1"/>
  <c r="W474" i="10" s="1"/>
  <c r="Z497" i="10"/>
  <c r="AI497" i="10" s="1"/>
  <c r="R497" i="10"/>
  <c r="T497" i="10" s="1"/>
  <c r="V497" i="10" s="1"/>
  <c r="W497" i="10" s="1"/>
  <c r="Z509" i="10"/>
  <c r="AA509" i="10" s="1"/>
  <c r="R509" i="10"/>
  <c r="Z538" i="10"/>
  <c r="AA538" i="10" s="1"/>
  <c r="AC538" i="10" s="1"/>
  <c r="AE538" i="10" s="1"/>
  <c r="AF538" i="10" s="1"/>
  <c r="R538" i="10"/>
  <c r="T538" i="10" s="1"/>
  <c r="V538" i="10" s="1"/>
  <c r="W538" i="10" s="1"/>
  <c r="Z540" i="10"/>
  <c r="AI540" i="10" s="1"/>
  <c r="AJ540" i="10" s="1"/>
  <c r="AL540" i="10" s="1"/>
  <c r="R540" i="10"/>
  <c r="T540" i="10" s="1"/>
  <c r="V540" i="10" s="1"/>
  <c r="W540" i="10" s="1"/>
  <c r="Z556" i="10"/>
  <c r="AA556" i="10" s="1"/>
  <c r="R556" i="10"/>
  <c r="T556" i="10" s="1"/>
  <c r="V556" i="10" s="1"/>
  <c r="W556" i="10" s="1"/>
  <c r="R567" i="10"/>
  <c r="T567" i="10" s="1"/>
  <c r="V567" i="10" s="1"/>
  <c r="W567" i="10" s="1"/>
  <c r="Z583" i="10"/>
  <c r="AA583" i="10" s="1"/>
  <c r="AC583" i="10" s="1"/>
  <c r="R583" i="10"/>
  <c r="T583" i="10" s="1"/>
  <c r="V583" i="10" s="1"/>
  <c r="W583" i="10" s="1"/>
  <c r="R601" i="10"/>
  <c r="T601" i="10" s="1"/>
  <c r="V601" i="10" s="1"/>
  <c r="W601" i="10" s="1"/>
  <c r="Z627" i="10"/>
  <c r="AA627" i="10" s="1"/>
  <c r="AC627" i="10" s="1"/>
  <c r="AE627" i="10" s="1"/>
  <c r="AF627" i="10" s="1"/>
  <c r="R627" i="10"/>
  <c r="T627" i="10" s="1"/>
  <c r="V627" i="10" s="1"/>
  <c r="W627" i="10" s="1"/>
  <c r="Z632" i="10"/>
  <c r="AI632" i="10" s="1"/>
  <c r="R632" i="10"/>
  <c r="Z644" i="10"/>
  <c r="AA644" i="10" s="1"/>
  <c r="R644" i="10"/>
  <c r="T644" i="10" s="1"/>
  <c r="V644" i="10" s="1"/>
  <c r="W644" i="10" s="1"/>
  <c r="Z668" i="10"/>
  <c r="AI668" i="10" s="1"/>
  <c r="R668" i="10"/>
  <c r="Z691" i="10"/>
  <c r="AA691" i="10" s="1"/>
  <c r="R691" i="10"/>
  <c r="Z694" i="10"/>
  <c r="AI694" i="10" s="1"/>
  <c r="R694" i="10"/>
  <c r="T694" i="10" s="1"/>
  <c r="V694" i="10" s="1"/>
  <c r="W694" i="10" s="1"/>
  <c r="Z705" i="10"/>
  <c r="AA705" i="10" s="1"/>
  <c r="R705" i="10"/>
  <c r="Z745" i="10"/>
  <c r="AI745" i="10" s="1"/>
  <c r="R745" i="10"/>
  <c r="T745" i="10" s="1"/>
  <c r="V745" i="10" s="1"/>
  <c r="W745" i="10" s="1"/>
  <c r="R771" i="10"/>
  <c r="T771" i="10" s="1"/>
  <c r="V771" i="10" s="1"/>
  <c r="W771" i="10" s="1"/>
  <c r="Z785" i="10"/>
  <c r="AI785" i="10" s="1"/>
  <c r="R785" i="10"/>
  <c r="T785" i="10" s="1"/>
  <c r="V785" i="10" s="1"/>
  <c r="W785" i="10" s="1"/>
  <c r="Z803" i="10"/>
  <c r="AI803" i="10" s="1"/>
  <c r="AJ803" i="10" s="1"/>
  <c r="R803" i="10"/>
  <c r="T803" i="10" s="1"/>
  <c r="V803" i="10" s="1"/>
  <c r="W803" i="10" s="1"/>
  <c r="R469" i="10"/>
  <c r="R481" i="10"/>
  <c r="Z483" i="10"/>
  <c r="AI483" i="10" s="1"/>
  <c r="AJ483" i="10" s="1"/>
  <c r="AL483" i="10" s="1"/>
  <c r="R483" i="10"/>
  <c r="Z507" i="10"/>
  <c r="AI507" i="10" s="1"/>
  <c r="AJ507" i="10" s="1"/>
  <c r="R507" i="10"/>
  <c r="Z516" i="10"/>
  <c r="AI516" i="10" s="1"/>
  <c r="R516" i="10"/>
  <c r="T516" i="10" s="1"/>
  <c r="V516" i="10" s="1"/>
  <c r="W516" i="10" s="1"/>
  <c r="R526" i="10"/>
  <c r="T526" i="10" s="1"/>
  <c r="V526" i="10" s="1"/>
  <c r="W526" i="10" s="1"/>
  <c r="Z532" i="10"/>
  <c r="AA532" i="10" s="1"/>
  <c r="R532" i="10"/>
  <c r="T532" i="10" s="1"/>
  <c r="V532" i="10" s="1"/>
  <c r="W532" i="10" s="1"/>
  <c r="R536" i="10"/>
  <c r="T536" i="10" s="1"/>
  <c r="V536" i="10" s="1"/>
  <c r="W536" i="10" s="1"/>
  <c r="Z548" i="10"/>
  <c r="AA548" i="10" s="1"/>
  <c r="AC548" i="10" s="1"/>
  <c r="R548" i="10"/>
  <c r="Z550" i="10"/>
  <c r="AI550" i="10" s="1"/>
  <c r="AJ550" i="10" s="1"/>
  <c r="AL550" i="10" s="1"/>
  <c r="AN550" i="10" s="1"/>
  <c r="AO550" i="10" s="1"/>
  <c r="R550" i="10"/>
  <c r="T550" i="10" s="1"/>
  <c r="V550" i="10" s="1"/>
  <c r="W550" i="10" s="1"/>
  <c r="AJ554" i="10"/>
  <c r="AL554" i="10" s="1"/>
  <c r="AN554" i="10" s="1"/>
  <c r="AO554" i="10" s="1"/>
  <c r="AA574" i="10"/>
  <c r="AC574" i="10" s="1"/>
  <c r="AE574" i="10" s="1"/>
  <c r="AF574" i="10" s="1"/>
  <c r="Z577" i="10"/>
  <c r="AA577" i="10" s="1"/>
  <c r="AC577" i="10" s="1"/>
  <c r="R577" i="10"/>
  <c r="T577" i="10" s="1"/>
  <c r="V577" i="10" s="1"/>
  <c r="W577" i="10" s="1"/>
  <c r="R612" i="10"/>
  <c r="T612" i="10" s="1"/>
  <c r="V612" i="10" s="1"/>
  <c r="W612" i="10" s="1"/>
  <c r="R679" i="10"/>
  <c r="R731" i="10"/>
  <c r="Z733" i="10"/>
  <c r="AA733" i="10" s="1"/>
  <c r="R733" i="10"/>
  <c r="T733" i="10" s="1"/>
  <c r="V733" i="10" s="1"/>
  <c r="W733" i="10" s="1"/>
  <c r="Z754" i="10"/>
  <c r="AA754" i="10" s="1"/>
  <c r="R754" i="10"/>
  <c r="Z780" i="10"/>
  <c r="AA780" i="10" s="1"/>
  <c r="AC780" i="10" s="1"/>
  <c r="R780" i="10"/>
  <c r="T780" i="10" s="1"/>
  <c r="V780" i="10" s="1"/>
  <c r="W780" i="10" s="1"/>
  <c r="Z794" i="10"/>
  <c r="AI794" i="10" s="1"/>
  <c r="AJ794" i="10" s="1"/>
  <c r="R794" i="10"/>
  <c r="Z801" i="10"/>
  <c r="AI801" i="10" s="1"/>
  <c r="AJ801" i="10" s="1"/>
  <c r="AL801" i="10" s="1"/>
  <c r="R801" i="10"/>
  <c r="T801" i="10" s="1"/>
  <c r="V801" i="10" s="1"/>
  <c r="W801" i="10" s="1"/>
  <c r="Z543" i="10"/>
  <c r="AA543" i="10" s="1"/>
  <c r="R543" i="10"/>
  <c r="Z545" i="10"/>
  <c r="AA545" i="10" s="1"/>
  <c r="AC545" i="10" s="1"/>
  <c r="R545" i="10"/>
  <c r="T545" i="10" s="1"/>
  <c r="V545" i="10" s="1"/>
  <c r="W545" i="10" s="1"/>
  <c r="Z572" i="10"/>
  <c r="AA572" i="10" s="1"/>
  <c r="AC572" i="10" s="1"/>
  <c r="R572" i="10"/>
  <c r="T572" i="10" s="1"/>
  <c r="V572" i="10" s="1"/>
  <c r="W572" i="10" s="1"/>
  <c r="Z588" i="10"/>
  <c r="AI588" i="10" s="1"/>
  <c r="AJ588" i="10" s="1"/>
  <c r="AL588" i="10" s="1"/>
  <c r="R588" i="10"/>
  <c r="T588" i="10" s="1"/>
  <c r="V588" i="10" s="1"/>
  <c r="W588" i="10" s="1"/>
  <c r="Z606" i="10"/>
  <c r="AI606" i="10" s="1"/>
  <c r="R606" i="10"/>
  <c r="T606" i="10" s="1"/>
  <c r="V606" i="10" s="1"/>
  <c r="W606" i="10" s="1"/>
  <c r="Z608" i="10"/>
  <c r="AI608" i="10" s="1"/>
  <c r="AJ608" i="10" s="1"/>
  <c r="R608" i="10"/>
  <c r="T608" i="10" s="1"/>
  <c r="V608" i="10" s="1"/>
  <c r="W608" i="10" s="1"/>
  <c r="Z642" i="10"/>
  <c r="AA642" i="10" s="1"/>
  <c r="R642" i="10"/>
  <c r="Z652" i="10"/>
  <c r="AI652" i="10" s="1"/>
  <c r="AJ652" i="10" s="1"/>
  <c r="R652" i="10"/>
  <c r="T652" i="10" s="1"/>
  <c r="V652" i="10" s="1"/>
  <c r="W652" i="10" s="1"/>
  <c r="Z659" i="10"/>
  <c r="AI659" i="10" s="1"/>
  <c r="AJ659" i="10" s="1"/>
  <c r="R659" i="10"/>
  <c r="Z664" i="10"/>
  <c r="AI664" i="10" s="1"/>
  <c r="AJ664" i="10" s="1"/>
  <c r="R664" i="10"/>
  <c r="Z703" i="10"/>
  <c r="AI703" i="10" s="1"/>
  <c r="R703" i="10"/>
  <c r="T703" i="10" s="1"/>
  <c r="V703" i="10" s="1"/>
  <c r="W703" i="10" s="1"/>
  <c r="R710" i="10"/>
  <c r="T710" i="10" s="1"/>
  <c r="V710" i="10" s="1"/>
  <c r="W710" i="10" s="1"/>
  <c r="Z740" i="10"/>
  <c r="AI740" i="10" s="1"/>
  <c r="AJ740" i="10" s="1"/>
  <c r="R740" i="10"/>
  <c r="T740" i="10" s="1"/>
  <c r="V740" i="10" s="1"/>
  <c r="W740" i="10" s="1"/>
  <c r="Z752" i="10"/>
  <c r="AA752" i="10" s="1"/>
  <c r="R752" i="10"/>
  <c r="T752" i="10" s="1"/>
  <c r="V752" i="10" s="1"/>
  <c r="W752" i="10" s="1"/>
  <c r="R778" i="10"/>
  <c r="T778" i="10" s="1"/>
  <c r="V778" i="10" s="1"/>
  <c r="W778" i="10" s="1"/>
  <c r="R575" i="10"/>
  <c r="Z586" i="10"/>
  <c r="AA586" i="10" s="1"/>
  <c r="R586" i="10"/>
  <c r="T586" i="10" s="1"/>
  <c r="V586" i="10" s="1"/>
  <c r="W586" i="10" s="1"/>
  <c r="Z591" i="10"/>
  <c r="AA591" i="10" s="1"/>
  <c r="AC591" i="10" s="1"/>
  <c r="AE591" i="10" s="1"/>
  <c r="AF591" i="10" s="1"/>
  <c r="R591" i="10"/>
  <c r="T591" i="10" s="1"/>
  <c r="V591" i="10" s="1"/>
  <c r="W591" i="10" s="1"/>
  <c r="Z599" i="10"/>
  <c r="AI599" i="10" s="1"/>
  <c r="AJ599" i="10" s="1"/>
  <c r="AL599" i="10" s="1"/>
  <c r="AN599" i="10" s="1"/>
  <c r="AO599" i="10" s="1"/>
  <c r="R599" i="10"/>
  <c r="T599" i="10" s="1"/>
  <c r="V599" i="10" s="1"/>
  <c r="W599" i="10" s="1"/>
  <c r="Z623" i="10"/>
  <c r="AI623" i="10" s="1"/>
  <c r="R623" i="10"/>
  <c r="T623" i="10" s="1"/>
  <c r="V623" i="10" s="1"/>
  <c r="W623" i="10" s="1"/>
  <c r="Z648" i="10"/>
  <c r="AI648" i="10" s="1"/>
  <c r="AJ648" i="10" s="1"/>
  <c r="AL648" i="10" s="1"/>
  <c r="R648" i="10"/>
  <c r="T648" i="10" s="1"/>
  <c r="V648" i="10" s="1"/>
  <c r="W648" i="10" s="1"/>
  <c r="Z666" i="10"/>
  <c r="AI666" i="10" s="1"/>
  <c r="AJ666" i="10" s="1"/>
  <c r="AL666" i="10" s="1"/>
  <c r="R666" i="10"/>
  <c r="T666" i="10" s="1"/>
  <c r="V666" i="10" s="1"/>
  <c r="W666" i="10" s="1"/>
  <c r="Z729" i="10"/>
  <c r="AA729" i="10" s="1"/>
  <c r="R729" i="10"/>
  <c r="T729" i="10" s="1"/>
  <c r="V729" i="10" s="1"/>
  <c r="W729" i="10" s="1"/>
  <c r="R738" i="10"/>
  <c r="T738" i="10" s="1"/>
  <c r="V738" i="10" s="1"/>
  <c r="W738" i="10" s="1"/>
  <c r="R759" i="10"/>
  <c r="T759" i="10" s="1"/>
  <c r="V759" i="10" s="1"/>
  <c r="W759" i="10" s="1"/>
  <c r="Z761" i="10"/>
  <c r="AI761" i="10" s="1"/>
  <c r="AJ761" i="10" s="1"/>
  <c r="AL761" i="10" s="1"/>
  <c r="R761" i="10"/>
  <c r="T761" i="10" s="1"/>
  <c r="V761" i="10" s="1"/>
  <c r="W761" i="10" s="1"/>
  <c r="Z792" i="10"/>
  <c r="AA792" i="10" s="1"/>
  <c r="AC792" i="10" s="1"/>
  <c r="R792" i="10"/>
  <c r="T792" i="10" s="1"/>
  <c r="V792" i="10" s="1"/>
  <c r="W792" i="10" s="1"/>
  <c r="Z422" i="10"/>
  <c r="R422" i="10"/>
  <c r="T422" i="10" s="1"/>
  <c r="V422" i="10" s="1"/>
  <c r="W422" i="10" s="1"/>
  <c r="Z429" i="10"/>
  <c r="AI429" i="10" s="1"/>
  <c r="AJ429" i="10" s="1"/>
  <c r="AL429" i="10" s="1"/>
  <c r="R429" i="10"/>
  <c r="T429" i="10" s="1"/>
  <c r="V429" i="10" s="1"/>
  <c r="W429" i="10" s="1"/>
  <c r="Z438" i="10"/>
  <c r="AA438" i="10" s="1"/>
  <c r="AC438" i="10" s="1"/>
  <c r="R438" i="10"/>
  <c r="T438" i="10" s="1"/>
  <c r="V438" i="10" s="1"/>
  <c r="W438" i="10" s="1"/>
  <c r="R442" i="10"/>
  <c r="T442" i="10" s="1"/>
  <c r="V442" i="10" s="1"/>
  <c r="W442" i="10" s="1"/>
  <c r="R449" i="10"/>
  <c r="T449" i="10" s="1"/>
  <c r="V449" i="10" s="1"/>
  <c r="W449" i="10" s="1"/>
  <c r="Z467" i="10"/>
  <c r="AA467" i="10" s="1"/>
  <c r="AC467" i="10" s="1"/>
  <c r="R467" i="10"/>
  <c r="T467" i="10" s="1"/>
  <c r="V467" i="10" s="1"/>
  <c r="W467" i="10" s="1"/>
  <c r="Z477" i="10"/>
  <c r="AI477" i="10" s="1"/>
  <c r="AJ477" i="10" s="1"/>
  <c r="R477" i="10"/>
  <c r="T477" i="10" s="1"/>
  <c r="V477" i="10" s="1"/>
  <c r="W477" i="10" s="1"/>
  <c r="Z488" i="10"/>
  <c r="AI488" i="10" s="1"/>
  <c r="R488" i="10"/>
  <c r="Z498" i="10"/>
  <c r="AI498" i="10" s="1"/>
  <c r="R498" i="10"/>
  <c r="Z528" i="10"/>
  <c r="AI528" i="10" s="1"/>
  <c r="AJ528" i="10" s="1"/>
  <c r="R528" i="10"/>
  <c r="R530" i="10"/>
  <c r="T530" i="10" s="1"/>
  <c r="V530" i="10" s="1"/>
  <c r="W530" i="10" s="1"/>
  <c r="Z563" i="10"/>
  <c r="AA563" i="10" s="1"/>
  <c r="AC563" i="10" s="1"/>
  <c r="R563" i="10"/>
  <c r="T563" i="10" s="1"/>
  <c r="V563" i="10" s="1"/>
  <c r="W563" i="10" s="1"/>
  <c r="R570" i="10"/>
  <c r="Z580" i="10"/>
  <c r="AI580" i="10" s="1"/>
  <c r="AJ580" i="10" s="1"/>
  <c r="AL580" i="10" s="1"/>
  <c r="R580" i="10"/>
  <c r="T580" i="10" s="1"/>
  <c r="V580" i="10" s="1"/>
  <c r="W580" i="10" s="1"/>
  <c r="R582" i="10"/>
  <c r="T582" i="10" s="1"/>
  <c r="V582" i="10" s="1"/>
  <c r="W582" i="10" s="1"/>
  <c r="Z597" i="10"/>
  <c r="AI597" i="10" s="1"/>
  <c r="AJ597" i="10" s="1"/>
  <c r="AL597" i="10" s="1"/>
  <c r="R597" i="10"/>
  <c r="Z604" i="10"/>
  <c r="AI604" i="10" s="1"/>
  <c r="AJ604" i="10" s="1"/>
  <c r="R604" i="10"/>
  <c r="T604" i="10" s="1"/>
  <c r="V604" i="10" s="1"/>
  <c r="W604" i="10" s="1"/>
  <c r="Z619" i="10"/>
  <c r="AA619" i="10" s="1"/>
  <c r="R619" i="10"/>
  <c r="T619" i="10" s="1"/>
  <c r="V619" i="10" s="1"/>
  <c r="W619" i="10" s="1"/>
  <c r="Z621" i="10"/>
  <c r="AI621" i="10" s="1"/>
  <c r="AJ621" i="10" s="1"/>
  <c r="AL621" i="10" s="1"/>
  <c r="AN621" i="10" s="1"/>
  <c r="AO621" i="10" s="1"/>
  <c r="R621" i="10"/>
  <c r="R626" i="10"/>
  <c r="T626" i="10" s="1"/>
  <c r="V626" i="10" s="1"/>
  <c r="W626" i="10" s="1"/>
  <c r="R636" i="10"/>
  <c r="T636" i="10" s="1"/>
  <c r="V636" i="10" s="1"/>
  <c r="W636" i="10" s="1"/>
  <c r="R638" i="10"/>
  <c r="T638" i="10" s="1"/>
  <c r="V638" i="10" s="1"/>
  <c r="W638" i="10" s="1"/>
  <c r="Z673" i="10"/>
  <c r="AI673" i="10" s="1"/>
  <c r="AJ673" i="10" s="1"/>
  <c r="R673" i="10"/>
  <c r="T673" i="10" s="1"/>
  <c r="V673" i="10" s="1"/>
  <c r="W673" i="10" s="1"/>
  <c r="Z675" i="10"/>
  <c r="AA675" i="10" s="1"/>
  <c r="AC675" i="10" s="1"/>
  <c r="AE675" i="10" s="1"/>
  <c r="AF675" i="10" s="1"/>
  <c r="Z688" i="10"/>
  <c r="AA688" i="10" s="1"/>
  <c r="R688" i="10"/>
  <c r="R697" i="10"/>
  <c r="R699" i="10"/>
  <c r="T699" i="10" s="1"/>
  <c r="V699" i="10" s="1"/>
  <c r="W699" i="10" s="1"/>
  <c r="R701" i="10"/>
  <c r="T701" i="10" s="1"/>
  <c r="V701" i="10" s="1"/>
  <c r="W701" i="10" s="1"/>
  <c r="Z708" i="10"/>
  <c r="AI708" i="10" s="1"/>
  <c r="AJ708" i="10" s="1"/>
  <c r="R708" i="10"/>
  <c r="T708" i="10" s="1"/>
  <c r="V708" i="10" s="1"/>
  <c r="W708" i="10" s="1"/>
  <c r="Z742" i="10"/>
  <c r="AI742" i="10" s="1"/>
  <c r="R742" i="10"/>
  <c r="T742" i="10" s="1"/>
  <c r="V742" i="10" s="1"/>
  <c r="W742" i="10" s="1"/>
  <c r="Z746" i="10"/>
  <c r="AI746" i="10" s="1"/>
  <c r="AJ746" i="10" s="1"/>
  <c r="R746" i="10"/>
  <c r="R748" i="10"/>
  <c r="T748" i="10" s="1"/>
  <c r="V748" i="10" s="1"/>
  <c r="W748" i="10" s="1"/>
  <c r="Z797" i="10"/>
  <c r="AI797" i="10" s="1"/>
  <c r="AJ797" i="10" s="1"/>
  <c r="R797" i="10"/>
  <c r="T797" i="10" s="1"/>
  <c r="V797" i="10" s="1"/>
  <c r="W797" i="10" s="1"/>
  <c r="Z539" i="10"/>
  <c r="AA539" i="10" s="1"/>
  <c r="R539" i="10"/>
  <c r="T539" i="10" s="1"/>
  <c r="V539" i="10" s="1"/>
  <c r="W539" i="10" s="1"/>
  <c r="Z541" i="10"/>
  <c r="AA541" i="10" s="1"/>
  <c r="AC541" i="10" s="1"/>
  <c r="R541" i="10"/>
  <c r="Z553" i="10"/>
  <c r="AA553" i="10" s="1"/>
  <c r="R553" i="10"/>
  <c r="T553" i="10" s="1"/>
  <c r="V553" i="10" s="1"/>
  <c r="W553" i="10" s="1"/>
  <c r="Z565" i="10"/>
  <c r="AA565" i="10" s="1"/>
  <c r="AC565" i="10" s="1"/>
  <c r="AE565" i="10" s="1"/>
  <c r="AF565" i="10" s="1"/>
  <c r="Z575" i="10"/>
  <c r="AA575" i="10" s="1"/>
  <c r="AC575" i="10" s="1"/>
  <c r="AE575" i="10" s="1"/>
  <c r="AF575" i="10" s="1"/>
  <c r="Z578" i="10"/>
  <c r="AA578" i="10" s="1"/>
  <c r="R578" i="10"/>
  <c r="T578" i="10" s="1"/>
  <c r="V578" i="10" s="1"/>
  <c r="W578" i="10" s="1"/>
  <c r="Z584" i="10"/>
  <c r="AI584" i="10" s="1"/>
  <c r="AJ584" i="10" s="1"/>
  <c r="AL584" i="10" s="1"/>
  <c r="R584" i="10"/>
  <c r="T584" i="10" s="1"/>
  <c r="V584" i="10" s="1"/>
  <c r="W584" i="10" s="1"/>
  <c r="Z634" i="10"/>
  <c r="AI634" i="10" s="1"/>
  <c r="AJ634" i="10" s="1"/>
  <c r="R634" i="10"/>
  <c r="T634" i="10" s="1"/>
  <c r="V634" i="10" s="1"/>
  <c r="W634" i="10" s="1"/>
  <c r="Z657" i="10"/>
  <c r="AI657" i="10" s="1"/>
  <c r="AJ657" i="10" s="1"/>
  <c r="AL657" i="10" s="1"/>
  <c r="R657" i="10"/>
  <c r="T657" i="10" s="1"/>
  <c r="V657" i="10" s="1"/>
  <c r="W657" i="10" s="1"/>
  <c r="Z662" i="10"/>
  <c r="AI662" i="10" s="1"/>
  <c r="R662" i="10"/>
  <c r="T662" i="10" s="1"/>
  <c r="V662" i="10" s="1"/>
  <c r="W662" i="10" s="1"/>
  <c r="Z669" i="10"/>
  <c r="AA669" i="10" s="1"/>
  <c r="AC669" i="10" s="1"/>
  <c r="AE669" i="10" s="1"/>
  <c r="AF669" i="10" s="1"/>
  <c r="R669" i="10"/>
  <c r="T669" i="10" s="1"/>
  <c r="V669" i="10" s="1"/>
  <c r="W669" i="10" s="1"/>
  <c r="Z677" i="10"/>
  <c r="AI677" i="10" s="1"/>
  <c r="Z693" i="10"/>
  <c r="AI693" i="10" s="1"/>
  <c r="AJ693" i="10" s="1"/>
  <c r="R693" i="10"/>
  <c r="Z695" i="10"/>
  <c r="AI695" i="10" s="1"/>
  <c r="AJ695" i="10" s="1"/>
  <c r="AL695" i="10" s="1"/>
  <c r="R695" i="10"/>
  <c r="T695" i="10" s="1"/>
  <c r="V695" i="10" s="1"/>
  <c r="W695" i="10" s="1"/>
  <c r="R725" i="10"/>
  <c r="T725" i="10" s="1"/>
  <c r="V725" i="10" s="1"/>
  <c r="W725" i="10" s="1"/>
  <c r="Z744" i="10"/>
  <c r="AI744" i="10" s="1"/>
  <c r="AJ744" i="10" s="1"/>
  <c r="R744" i="10"/>
  <c r="T744" i="10" s="1"/>
  <c r="V744" i="10" s="1"/>
  <c r="W744" i="10" s="1"/>
  <c r="R757" i="10"/>
  <c r="Z786" i="10"/>
  <c r="AI786" i="10" s="1"/>
  <c r="R786" i="10"/>
  <c r="T786" i="10" s="1"/>
  <c r="V786" i="10" s="1"/>
  <c r="W786" i="10" s="1"/>
  <c r="Z412" i="10"/>
  <c r="AI412" i="10" s="1"/>
  <c r="AJ412" i="10" s="1"/>
  <c r="R412" i="10"/>
  <c r="Z414" i="10"/>
  <c r="AI414" i="10" s="1"/>
  <c r="AJ414" i="10" s="1"/>
  <c r="AL414" i="10" s="1"/>
  <c r="R414" i="10"/>
  <c r="T414" i="10" s="1"/>
  <c r="V414" i="10" s="1"/>
  <c r="W414" i="10" s="1"/>
  <c r="Z420" i="10"/>
  <c r="AI420" i="10" s="1"/>
  <c r="R420" i="10"/>
  <c r="T420" i="10" s="1"/>
  <c r="V420" i="10" s="1"/>
  <c r="W420" i="10" s="1"/>
  <c r="R427" i="10"/>
  <c r="T427" i="10" s="1"/>
  <c r="V427" i="10" s="1"/>
  <c r="W427" i="10" s="1"/>
  <c r="R445" i="10"/>
  <c r="T445" i="10" s="1"/>
  <c r="V445" i="10" s="1"/>
  <c r="W445" i="10" s="1"/>
  <c r="R458" i="10"/>
  <c r="R463" i="10"/>
  <c r="T463" i="10" s="1"/>
  <c r="V463" i="10" s="1"/>
  <c r="W463" i="10" s="1"/>
  <c r="R465" i="10"/>
  <c r="T465" i="10" s="1"/>
  <c r="V465" i="10" s="1"/>
  <c r="W465" i="10" s="1"/>
  <c r="Z503" i="10"/>
  <c r="AI503" i="10" s="1"/>
  <c r="AJ503" i="10" s="1"/>
  <c r="AL503" i="10" s="1"/>
  <c r="AN503" i="10" s="1"/>
  <c r="AO503" i="10" s="1"/>
  <c r="R503" i="10"/>
  <c r="T503" i="10" s="1"/>
  <c r="V503" i="10" s="1"/>
  <c r="W503" i="10" s="1"/>
  <c r="Z510" i="10"/>
  <c r="AI510" i="10" s="1"/>
  <c r="AJ510" i="10" s="1"/>
  <c r="R510" i="10"/>
  <c r="R522" i="10"/>
  <c r="T522" i="10" s="1"/>
  <c r="V522" i="10" s="1"/>
  <c r="W522" i="10" s="1"/>
  <c r="R533" i="10"/>
  <c r="T533" i="10" s="1"/>
  <c r="V533" i="10" s="1"/>
  <c r="W533" i="10" s="1"/>
  <c r="R537" i="10"/>
  <c r="T537" i="10" s="1"/>
  <c r="V537" i="10" s="1"/>
  <c r="W537" i="10" s="1"/>
  <c r="Z551" i="10"/>
  <c r="AI551" i="10" s="1"/>
  <c r="AJ551" i="10" s="1"/>
  <c r="R551" i="10"/>
  <c r="T551" i="10" s="1"/>
  <c r="V551" i="10" s="1"/>
  <c r="W551" i="10" s="1"/>
  <c r="R561" i="10"/>
  <c r="T561" i="10" s="1"/>
  <c r="V561" i="10" s="1"/>
  <c r="W561" i="10" s="1"/>
  <c r="R573" i="10"/>
  <c r="T573" i="10" s="1"/>
  <c r="V573" i="10" s="1"/>
  <c r="W573" i="10" s="1"/>
  <c r="Z611" i="10"/>
  <c r="AI611" i="10" s="1"/>
  <c r="AJ611" i="10" s="1"/>
  <c r="R611" i="10"/>
  <c r="Z613" i="10"/>
  <c r="AI613" i="10" s="1"/>
  <c r="AJ613" i="10" s="1"/>
  <c r="AL613" i="10" s="1"/>
  <c r="R613" i="10"/>
  <c r="R615" i="10"/>
  <c r="R617" i="10"/>
  <c r="T617" i="10" s="1"/>
  <c r="V617" i="10" s="1"/>
  <c r="W617" i="10" s="1"/>
  <c r="Z629" i="10"/>
  <c r="AI629" i="10" s="1"/>
  <c r="AJ629" i="10" s="1"/>
  <c r="R629" i="10"/>
  <c r="T629" i="10" s="1"/>
  <c r="V629" i="10" s="1"/>
  <c r="W629" i="10" s="1"/>
  <c r="Z645" i="10"/>
  <c r="AA645" i="10" s="1"/>
  <c r="AC645" i="10" s="1"/>
  <c r="R645" i="10"/>
  <c r="T645" i="10" s="1"/>
  <c r="V645" i="10" s="1"/>
  <c r="W645" i="10" s="1"/>
  <c r="Z650" i="10"/>
  <c r="AI650" i="10" s="1"/>
  <c r="AJ650" i="10" s="1"/>
  <c r="AL650" i="10" s="1"/>
  <c r="Z655" i="10"/>
  <c r="AI655" i="10" s="1"/>
  <c r="AJ655" i="10" s="1"/>
  <c r="R655" i="10"/>
  <c r="T655" i="10" s="1"/>
  <c r="V655" i="10" s="1"/>
  <c r="W655" i="10" s="1"/>
  <c r="Z671" i="10"/>
  <c r="AI671" i="10" s="1"/>
  <c r="AJ671" i="10" s="1"/>
  <c r="AL671" i="10" s="1"/>
  <c r="R671" i="10"/>
  <c r="T671" i="10" s="1"/>
  <c r="V671" i="10" s="1"/>
  <c r="W671" i="10" s="1"/>
  <c r="R680" i="10"/>
  <c r="T680" i="10" s="1"/>
  <c r="V680" i="10" s="1"/>
  <c r="W680" i="10" s="1"/>
  <c r="Z683" i="10"/>
  <c r="AA683" i="10" s="1"/>
  <c r="R685" i="10"/>
  <c r="T685" i="10" s="1"/>
  <c r="V685" i="10" s="1"/>
  <c r="W685" i="10" s="1"/>
  <c r="R692" i="10"/>
  <c r="Y697" i="10"/>
  <c r="AH697" i="10" s="1"/>
  <c r="Z699" i="10"/>
  <c r="AI699" i="10" s="1"/>
  <c r="AJ699" i="10" s="1"/>
  <c r="R704" i="10"/>
  <c r="T704" i="10" s="1"/>
  <c r="V704" i="10" s="1"/>
  <c r="W704" i="10" s="1"/>
  <c r="Z706" i="10"/>
  <c r="AI706" i="10" s="1"/>
  <c r="R706" i="10"/>
  <c r="T706" i="10" s="1"/>
  <c r="V706" i="10" s="1"/>
  <c r="W706" i="10" s="1"/>
  <c r="R716" i="10"/>
  <c r="T716" i="10" s="1"/>
  <c r="V716" i="10" s="1"/>
  <c r="W716" i="10" s="1"/>
  <c r="Z718" i="10"/>
  <c r="AI718" i="10" s="1"/>
  <c r="AJ718" i="10" s="1"/>
  <c r="AL718" i="10" s="1"/>
  <c r="R723" i="10"/>
  <c r="Z732" i="10"/>
  <c r="AI732" i="10" s="1"/>
  <c r="AJ732" i="10" s="1"/>
  <c r="R732" i="10"/>
  <c r="T732" i="10" s="1"/>
  <c r="V732" i="10" s="1"/>
  <c r="W732" i="10" s="1"/>
  <c r="R767" i="10"/>
  <c r="T767" i="10" s="1"/>
  <c r="V767" i="10" s="1"/>
  <c r="W767" i="10" s="1"/>
  <c r="R770" i="10"/>
  <c r="R772" i="10"/>
  <c r="R802" i="10"/>
  <c r="T802" i="10" s="1"/>
  <c r="V802" i="10" s="1"/>
  <c r="W802" i="10" s="1"/>
  <c r="R535" i="10"/>
  <c r="T535" i="10" s="1"/>
  <c r="V535" i="10" s="1"/>
  <c r="W535" i="10" s="1"/>
  <c r="Z549" i="10"/>
  <c r="AA549" i="10" s="1"/>
  <c r="R549" i="10"/>
  <c r="Z559" i="10"/>
  <c r="AA559" i="10" s="1"/>
  <c r="R559" i="10"/>
  <c r="T559" i="10" s="1"/>
  <c r="V559" i="10" s="1"/>
  <c r="W559" i="10" s="1"/>
  <c r="Z589" i="10"/>
  <c r="AA589" i="10" s="1"/>
  <c r="R589" i="10"/>
  <c r="T589" i="10" s="1"/>
  <c r="V589" i="10" s="1"/>
  <c r="W589" i="10" s="1"/>
  <c r="Z609" i="10"/>
  <c r="AA609" i="10" s="1"/>
  <c r="R609" i="10"/>
  <c r="T609" i="10" s="1"/>
  <c r="V609" i="10" s="1"/>
  <c r="W609" i="10" s="1"/>
  <c r="Z624" i="10"/>
  <c r="AI624" i="10" s="1"/>
  <c r="R624" i="10"/>
  <c r="T624" i="10" s="1"/>
  <c r="V624" i="10" s="1"/>
  <c r="W624" i="10" s="1"/>
  <c r="Z643" i="10"/>
  <c r="AI643" i="10" s="1"/>
  <c r="AJ643" i="10" s="1"/>
  <c r="R643" i="10"/>
  <c r="Z660" i="10"/>
  <c r="AA660" i="10" s="1"/>
  <c r="R660" i="10"/>
  <c r="T660" i="10" s="1"/>
  <c r="V660" i="10" s="1"/>
  <c r="W660" i="10" s="1"/>
  <c r="Z711" i="10"/>
  <c r="AI711" i="10" s="1"/>
  <c r="AJ711" i="10" s="1"/>
  <c r="R711" i="10"/>
  <c r="T711" i="10" s="1"/>
  <c r="V711" i="10" s="1"/>
  <c r="W711" i="10" s="1"/>
  <c r="R762" i="10"/>
  <c r="T762" i="10" s="1"/>
  <c r="V762" i="10" s="1"/>
  <c r="W762" i="10" s="1"/>
  <c r="Z773" i="10"/>
  <c r="Z800" i="10"/>
  <c r="AI800" i="10" s="1"/>
  <c r="AJ800" i="10" s="1"/>
  <c r="AL800" i="10" s="1"/>
  <c r="R800" i="10"/>
  <c r="R443" i="10"/>
  <c r="Z489" i="10"/>
  <c r="AI489" i="10" s="1"/>
  <c r="AJ489" i="10" s="1"/>
  <c r="AL489" i="10" s="1"/>
  <c r="R489" i="10"/>
  <c r="T489" i="10" s="1"/>
  <c r="V489" i="10" s="1"/>
  <c r="W489" i="10" s="1"/>
  <c r="Z496" i="10"/>
  <c r="AI496" i="10" s="1"/>
  <c r="R496" i="10"/>
  <c r="T496" i="10" s="1"/>
  <c r="V496" i="10" s="1"/>
  <c r="W496" i="10" s="1"/>
  <c r="Z501" i="10"/>
  <c r="AI501" i="10" s="1"/>
  <c r="AJ501" i="10" s="1"/>
  <c r="R501" i="10"/>
  <c r="T501" i="10" s="1"/>
  <c r="V501" i="10" s="1"/>
  <c r="W501" i="10" s="1"/>
  <c r="Z508" i="10"/>
  <c r="AI508" i="10" s="1"/>
  <c r="R508" i="10"/>
  <c r="T508" i="10" s="1"/>
  <c r="V508" i="10" s="1"/>
  <c r="W508" i="10" s="1"/>
  <c r="Z512" i="10"/>
  <c r="AI512" i="10" s="1"/>
  <c r="R515" i="10"/>
  <c r="R525" i="10"/>
  <c r="R531" i="10"/>
  <c r="Z555" i="10"/>
  <c r="AI555" i="10" s="1"/>
  <c r="Z557" i="10"/>
  <c r="AI557" i="10" s="1"/>
  <c r="AJ557" i="10" s="1"/>
  <c r="Z566" i="10"/>
  <c r="AI566" i="10" s="1"/>
  <c r="AJ566" i="10" s="1"/>
  <c r="AL566" i="10" s="1"/>
  <c r="R566" i="10"/>
  <c r="T566" i="10" s="1"/>
  <c r="V566" i="10" s="1"/>
  <c r="W566" i="10" s="1"/>
  <c r="Z568" i="10"/>
  <c r="AA568" i="10" s="1"/>
  <c r="AC568" i="10" s="1"/>
  <c r="AE568" i="10" s="1"/>
  <c r="AF568" i="10" s="1"/>
  <c r="Z576" i="10"/>
  <c r="AA576" i="10" s="1"/>
  <c r="R576" i="10"/>
  <c r="T576" i="10" s="1"/>
  <c r="V576" i="10" s="1"/>
  <c r="W576" i="10" s="1"/>
  <c r="Z600" i="10"/>
  <c r="AI600" i="10" s="1"/>
  <c r="R600" i="10"/>
  <c r="Z602" i="10"/>
  <c r="AI602" i="10" s="1"/>
  <c r="AJ617" i="10"/>
  <c r="AL617" i="10" s="1"/>
  <c r="AN617" i="10" s="1"/>
  <c r="AO617" i="10" s="1"/>
  <c r="Z631" i="10"/>
  <c r="AI631" i="10" s="1"/>
  <c r="AJ631" i="10" s="1"/>
  <c r="AL631" i="10" s="1"/>
  <c r="Z633" i="10"/>
  <c r="AI633" i="10" s="1"/>
  <c r="AJ633" i="10" s="1"/>
  <c r="R647" i="10"/>
  <c r="T647" i="10" s="1"/>
  <c r="V647" i="10" s="1"/>
  <c r="W647" i="10" s="1"/>
  <c r="R665" i="10"/>
  <c r="Z667" i="10"/>
  <c r="AI667" i="10" s="1"/>
  <c r="AJ667" i="10" s="1"/>
  <c r="R667" i="10"/>
  <c r="T667" i="10" s="1"/>
  <c r="V667" i="10" s="1"/>
  <c r="W667" i="10" s="1"/>
  <c r="R674" i="10"/>
  <c r="T674" i="10" s="1"/>
  <c r="V674" i="10" s="1"/>
  <c r="W674" i="10" s="1"/>
  <c r="R676" i="10"/>
  <c r="T676" i="10" s="1"/>
  <c r="V676" i="10" s="1"/>
  <c r="W676" i="10" s="1"/>
  <c r="R682" i="10"/>
  <c r="AI697" i="10"/>
  <c r="Z714" i="10"/>
  <c r="AA714" i="10" s="1"/>
  <c r="R714" i="10"/>
  <c r="T714" i="10" s="1"/>
  <c r="V714" i="10" s="1"/>
  <c r="W714" i="10" s="1"/>
  <c r="R739" i="10"/>
  <c r="T739" i="10" s="1"/>
  <c r="V739" i="10" s="1"/>
  <c r="W739" i="10" s="1"/>
  <c r="R753" i="10"/>
  <c r="T753" i="10" s="1"/>
  <c r="V753" i="10" s="1"/>
  <c r="W753" i="10" s="1"/>
  <c r="R755" i="10"/>
  <c r="T755" i="10" s="1"/>
  <c r="V755" i="10" s="1"/>
  <c r="W755" i="10" s="1"/>
  <c r="R760" i="10"/>
  <c r="T760" i="10" s="1"/>
  <c r="V760" i="10" s="1"/>
  <c r="W760" i="10" s="1"/>
  <c r="R777" i="10"/>
  <c r="T777" i="10" s="1"/>
  <c r="V777" i="10" s="1"/>
  <c r="W777" i="10" s="1"/>
  <c r="R784" i="10"/>
  <c r="T784" i="10" s="1"/>
  <c r="V784" i="10" s="1"/>
  <c r="W784" i="10" s="1"/>
  <c r="Z788" i="10"/>
  <c r="AI788" i="10" s="1"/>
  <c r="AJ788" i="10" s="1"/>
  <c r="Z795" i="10"/>
  <c r="AA795" i="10" s="1"/>
  <c r="AC795" i="10" s="1"/>
  <c r="AM139" i="10"/>
  <c r="AH162" i="10"/>
  <c r="AH173" i="10"/>
  <c r="AH260" i="10"/>
  <c r="AH185" i="10"/>
  <c r="N69" i="10"/>
  <c r="H28" i="10" s="1"/>
  <c r="G28" i="10"/>
  <c r="N23" i="10"/>
  <c r="N26" i="10"/>
  <c r="N30" i="10"/>
  <c r="Y259" i="10"/>
  <c r="AH259" i="10" s="1"/>
  <c r="AA279" i="10"/>
  <c r="AC279" i="10" s="1"/>
  <c r="AE279" i="10" s="1"/>
  <c r="AF279" i="10" s="1"/>
  <c r="O30" i="10"/>
  <c r="AA99" i="10"/>
  <c r="AC99" i="10" s="1"/>
  <c r="Z100" i="10"/>
  <c r="AA100" i="10" s="1"/>
  <c r="AC100" i="10" s="1"/>
  <c r="AE100" i="10" s="1"/>
  <c r="AF100" i="10" s="1"/>
  <c r="AI266" i="10"/>
  <c r="AJ266" i="10" s="1"/>
  <c r="N21" i="10"/>
  <c r="N27" i="10"/>
  <c r="P30" i="10"/>
  <c r="AI99" i="10"/>
  <c r="AJ99" i="10" s="1"/>
  <c r="AL99" i="10" s="1"/>
  <c r="AH424" i="10"/>
  <c r="Y256" i="10"/>
  <c r="AH256" i="10" s="1"/>
  <c r="AJ256" i="10" s="1"/>
  <c r="AA276" i="10"/>
  <c r="AJ278" i="10"/>
  <c r="AL278" i="10" s="1"/>
  <c r="AN278" i="10" s="1"/>
  <c r="AO278" i="10" s="1"/>
  <c r="AH498" i="10"/>
  <c r="Z536" i="10"/>
  <c r="AI536" i="10" s="1"/>
  <c r="AJ536" i="10" s="1"/>
  <c r="G24" i="10"/>
  <c r="AI276" i="10"/>
  <c r="AJ276" i="10" s="1"/>
  <c r="AD305" i="10"/>
  <c r="AM305" i="10" s="1"/>
  <c r="Y221" i="10"/>
  <c r="AH221" i="10" s="1"/>
  <c r="AJ221" i="10" s="1"/>
  <c r="AH315" i="10"/>
  <c r="AH420" i="10"/>
  <c r="G22" i="10"/>
  <c r="N24" i="10"/>
  <c r="N28" i="10"/>
  <c r="N31" i="10"/>
  <c r="O31" i="10"/>
  <c r="AD94" i="10"/>
  <c r="AM94" i="10" s="1"/>
  <c r="Z522" i="10"/>
  <c r="AA522" i="10" s="1"/>
  <c r="AC522" i="10" s="1"/>
  <c r="AE522" i="10" s="1"/>
  <c r="AF522" i="10" s="1"/>
  <c r="N22" i="10"/>
  <c r="N29" i="10"/>
  <c r="P31" i="10"/>
  <c r="U805" i="10"/>
  <c r="K21" i="6" s="1"/>
  <c r="Q21" i="6" s="1"/>
  <c r="Z184" i="10"/>
  <c r="AI184" i="10" s="1"/>
  <c r="AJ184" i="10" s="1"/>
  <c r="AA283" i="10"/>
  <c r="AC283" i="10" s="1"/>
  <c r="AE283" i="10" s="1"/>
  <c r="AF283" i="10" s="1"/>
  <c r="N25" i="10"/>
  <c r="Y493" i="10"/>
  <c r="AH493" i="10" s="1"/>
  <c r="AA615" i="10"/>
  <c r="AC615" i="10" s="1"/>
  <c r="AE615" i="10" s="1"/>
  <c r="AF615" i="10" s="1"/>
  <c r="AH677" i="10"/>
  <c r="AD588" i="10"/>
  <c r="AM588" i="10" s="1"/>
  <c r="AD631" i="10"/>
  <c r="AM631" i="10" s="1"/>
  <c r="AI636" i="10"/>
  <c r="AJ636" i="10" s="1"/>
  <c r="AA636" i="10"/>
  <c r="AI638" i="10"/>
  <c r="AJ638" i="10" s="1"/>
  <c r="AA638" i="10"/>
  <c r="Z515" i="10"/>
  <c r="AI515" i="10" s="1"/>
  <c r="AJ515" i="10" s="1"/>
  <c r="AL515" i="10" s="1"/>
  <c r="AA526" i="10"/>
  <c r="AH555" i="10"/>
  <c r="AI614" i="10"/>
  <c r="AJ614" i="10" s="1"/>
  <c r="AA614" i="10"/>
  <c r="Z775" i="10"/>
  <c r="AA775" i="10" s="1"/>
  <c r="AD532" i="10"/>
  <c r="AM532" i="10" s="1"/>
  <c r="Y314" i="10"/>
  <c r="AH314" i="10" s="1"/>
  <c r="Z338" i="10"/>
  <c r="AA338" i="10" s="1"/>
  <c r="AJ526" i="10"/>
  <c r="AL526" i="10" s="1"/>
  <c r="AM487" i="10"/>
  <c r="AI730" i="10"/>
  <c r="AJ730" i="10" s="1"/>
  <c r="AL730" i="10" s="1"/>
  <c r="AA730" i="10"/>
  <c r="AC730" i="10" s="1"/>
  <c r="AA481" i="10"/>
  <c r="AA579" i="10"/>
  <c r="AH395" i="10"/>
  <c r="AH474" i="10"/>
  <c r="AA531" i="10"/>
  <c r="AC531" i="10" s="1"/>
  <c r="AJ534" i="10"/>
  <c r="AJ647" i="10"/>
  <c r="AL647" i="10" s="1"/>
  <c r="AJ665" i="10"/>
  <c r="AA647" i="10"/>
  <c r="AC647" i="10" s="1"/>
  <c r="AE647" i="10" s="1"/>
  <c r="AF647" i="10" s="1"/>
  <c r="Z674" i="10"/>
  <c r="AA674" i="10" s="1"/>
  <c r="AC674" i="10" s="1"/>
  <c r="AE674" i="10" s="1"/>
  <c r="AF674" i="10" s="1"/>
  <c r="AJ582" i="10"/>
  <c r="AL582" i="10" s="1"/>
  <c r="AN582" i="10" s="1"/>
  <c r="AO582" i="10" s="1"/>
  <c r="AA676" i="10"/>
  <c r="AC676" i="10" s="1"/>
  <c r="AE676" i="10" s="1"/>
  <c r="AF676" i="10" s="1"/>
  <c r="Y605" i="10"/>
  <c r="AH605" i="10" s="1"/>
  <c r="AA684" i="10"/>
  <c r="AC684" i="10" s="1"/>
  <c r="AA689" i="10"/>
  <c r="AC689" i="10" s="1"/>
  <c r="Y782" i="10"/>
  <c r="AH782" i="10" s="1"/>
  <c r="Y668" i="10"/>
  <c r="AH668" i="10" s="1"/>
  <c r="Z757" i="10"/>
  <c r="AI757" i="10" s="1"/>
  <c r="AJ757" i="10" s="1"/>
  <c r="AL757" i="10" s="1"/>
  <c r="Z762" i="10"/>
  <c r="AA762" i="10" s="1"/>
  <c r="Z678" i="10"/>
  <c r="AA678" i="10" s="1"/>
  <c r="AC678" i="10" s="1"/>
  <c r="N61" i="10"/>
  <c r="H26" i="10" s="1"/>
  <c r="G26" i="10"/>
  <c r="N64" i="10"/>
  <c r="H29" i="10" s="1"/>
  <c r="G29" i="10"/>
  <c r="N53" i="10"/>
  <c r="H27" i="10" s="1"/>
  <c r="G27" i="10"/>
  <c r="N45" i="10"/>
  <c r="H23" i="10" s="1"/>
  <c r="G23" i="10"/>
  <c r="AM70" i="10"/>
  <c r="AE107" i="10"/>
  <c r="AF107" i="10" s="1"/>
  <c r="AM62" i="10"/>
  <c r="AM47" i="10"/>
  <c r="AM52" i="10"/>
  <c r="AM67" i="10"/>
  <c r="AM90" i="10"/>
  <c r="AA103" i="10"/>
  <c r="K805" i="10"/>
  <c r="D21" i="6" s="1"/>
  <c r="G21" i="6" s="1"/>
  <c r="M43" i="10"/>
  <c r="M805" i="10" s="1"/>
  <c r="AM59" i="10"/>
  <c r="AM64" i="10"/>
  <c r="AM65" i="10"/>
  <c r="AM48" i="10"/>
  <c r="AM56" i="10"/>
  <c r="AM82" i="10"/>
  <c r="F35" i="10"/>
  <c r="I21" i="6" s="1"/>
  <c r="AM74" i="10"/>
  <c r="AM61" i="10"/>
  <c r="AM46" i="10"/>
  <c r="AM54" i="10"/>
  <c r="AA93" i="10"/>
  <c r="AM87" i="10"/>
  <c r="AM45" i="10"/>
  <c r="AM50" i="10"/>
  <c r="AM53" i="10"/>
  <c r="AM77" i="10"/>
  <c r="AM58" i="10"/>
  <c r="AD68" i="10"/>
  <c r="Z69" i="10"/>
  <c r="AM69" i="10"/>
  <c r="AD72" i="10"/>
  <c r="Z71" i="10"/>
  <c r="AM71" i="10"/>
  <c r="AD75" i="10"/>
  <c r="Z76" i="10"/>
  <c r="AM76" i="10"/>
  <c r="AD73" i="10"/>
  <c r="Z78" i="10"/>
  <c r="AM78" i="10"/>
  <c r="AD83" i="10"/>
  <c r="Z84" i="10"/>
  <c r="AM84" i="10"/>
  <c r="AI87" i="10"/>
  <c r="AD88" i="10"/>
  <c r="Z89" i="10"/>
  <c r="AM89" i="10"/>
  <c r="AD91" i="10"/>
  <c r="Z92" i="10"/>
  <c r="AM92" i="10"/>
  <c r="AI93" i="10"/>
  <c r="AJ93" i="10" s="1"/>
  <c r="AD99" i="10"/>
  <c r="Z94" i="10"/>
  <c r="AD101" i="10"/>
  <c r="Z102" i="10"/>
  <c r="AM102" i="10"/>
  <c r="AI103" i="10"/>
  <c r="AJ103" i="10" s="1"/>
  <c r="AD104" i="10"/>
  <c r="Z106" i="10"/>
  <c r="AM106" i="10"/>
  <c r="AI107" i="10"/>
  <c r="AJ107" i="10" s="1"/>
  <c r="AD108" i="10"/>
  <c r="Z109" i="10"/>
  <c r="AM109" i="10"/>
  <c r="AD111" i="10"/>
  <c r="AD112" i="10"/>
  <c r="AH171" i="10"/>
  <c r="Y59" i="10"/>
  <c r="AH59" i="10" s="1"/>
  <c r="Y62" i="10"/>
  <c r="AH62" i="10" s="1"/>
  <c r="Y65" i="10"/>
  <c r="AH65" i="10" s="1"/>
  <c r="Y47" i="10"/>
  <c r="AH47" i="10" s="1"/>
  <c r="Y50" i="10"/>
  <c r="AH50" i="10" s="1"/>
  <c r="Y54" i="10"/>
  <c r="AH54" i="10" s="1"/>
  <c r="Y56" i="10"/>
  <c r="AH56" i="10" s="1"/>
  <c r="Y67" i="10"/>
  <c r="AH67" i="10" s="1"/>
  <c r="Y70" i="10"/>
  <c r="AH70" i="10" s="1"/>
  <c r="Y74" i="10"/>
  <c r="AH74" i="10" s="1"/>
  <c r="Y77" i="10"/>
  <c r="AH77" i="10" s="1"/>
  <c r="Y82" i="10"/>
  <c r="AH82" i="10" s="1"/>
  <c r="Y87" i="10"/>
  <c r="AH87" i="10" s="1"/>
  <c r="Y90" i="10"/>
  <c r="AH90" i="10" s="1"/>
  <c r="AD114" i="10"/>
  <c r="AH154" i="10"/>
  <c r="AH165" i="10"/>
  <c r="AM183" i="10"/>
  <c r="AA125" i="10"/>
  <c r="AC125" i="10" s="1"/>
  <c r="AD43" i="10"/>
  <c r="AJ125" i="10"/>
  <c r="AL125" i="10" s="1"/>
  <c r="AD191" i="10"/>
  <c r="Y207" i="10"/>
  <c r="Y211" i="10"/>
  <c r="AH211" i="10" s="1"/>
  <c r="AD173" i="10"/>
  <c r="AD177" i="10"/>
  <c r="Z180" i="10"/>
  <c r="AD188" i="10"/>
  <c r="Y191" i="10"/>
  <c r="AH191" i="10" s="1"/>
  <c r="AI211" i="10"/>
  <c r="AH236" i="10"/>
  <c r="AH160" i="10"/>
  <c r="Z205" i="10"/>
  <c r="AD207" i="10"/>
  <c r="AH224" i="10"/>
  <c r="Z179" i="10"/>
  <c r="AD185" i="10"/>
  <c r="Z115" i="10"/>
  <c r="AM115" i="10"/>
  <c r="AD117" i="10"/>
  <c r="AD125" i="10"/>
  <c r="Z124" i="10"/>
  <c r="AM124" i="10"/>
  <c r="AD128" i="10"/>
  <c r="Z129" i="10"/>
  <c r="AM129" i="10"/>
  <c r="AD131" i="10"/>
  <c r="Z132" i="10"/>
  <c r="AM132" i="10"/>
  <c r="AD134" i="10"/>
  <c r="Z135" i="10"/>
  <c r="AM135" i="10"/>
  <c r="AD137" i="10"/>
  <c r="Z138" i="10"/>
  <c r="AM138" i="10"/>
  <c r="AD140" i="10"/>
  <c r="Z141" i="10"/>
  <c r="AM141" i="10"/>
  <c r="AD150" i="10"/>
  <c r="Z153" i="10"/>
  <c r="Y152" i="10"/>
  <c r="AM154" i="10"/>
  <c r="AM187" i="10"/>
  <c r="AJ262" i="10"/>
  <c r="AD179" i="10"/>
  <c r="AH251" i="10"/>
  <c r="AM174" i="10"/>
  <c r="AH198" i="10"/>
  <c r="AM205" i="10"/>
  <c r="AM186" i="10"/>
  <c r="AM189" i="10"/>
  <c r="AH253" i="10"/>
  <c r="AM180" i="10"/>
  <c r="AM235" i="10"/>
  <c r="AH219" i="10"/>
  <c r="AM175" i="10"/>
  <c r="Z183" i="10"/>
  <c r="Y188" i="10"/>
  <c r="AH188" i="10" s="1"/>
  <c r="AH250" i="10"/>
  <c r="AM382" i="10"/>
  <c r="Z186" i="10"/>
  <c r="AH222" i="10"/>
  <c r="AA325" i="10"/>
  <c r="AD182" i="10"/>
  <c r="AD198" i="10"/>
  <c r="AH212" i="10"/>
  <c r="Y220" i="10"/>
  <c r="AH220" i="10" s="1"/>
  <c r="Y235" i="10"/>
  <c r="AH257" i="10"/>
  <c r="Y268" i="10"/>
  <c r="AH268" i="10" s="1"/>
  <c r="AM324" i="10"/>
  <c r="AA344" i="10"/>
  <c r="AI344" i="10"/>
  <c r="AJ344" i="10" s="1"/>
  <c r="Z381" i="10"/>
  <c r="Y223" i="10"/>
  <c r="AH223" i="10" s="1"/>
  <c r="Z335" i="10"/>
  <c r="AM340" i="10"/>
  <c r="AD342" i="10"/>
  <c r="AM343" i="10"/>
  <c r="Z350" i="10"/>
  <c r="Z354" i="10"/>
  <c r="Z360" i="10"/>
  <c r="Y385" i="10"/>
  <c r="AH385" i="10" s="1"/>
  <c r="AD393" i="10"/>
  <c r="AM363" i="10"/>
  <c r="Z189" i="10"/>
  <c r="AM210" i="10"/>
  <c r="AD212" i="10"/>
  <c r="AD339" i="10"/>
  <c r="Y341" i="10"/>
  <c r="AH341" i="10" s="1"/>
  <c r="AM366" i="10"/>
  <c r="Y376" i="10"/>
  <c r="AH376" i="10" s="1"/>
  <c r="Y333" i="10"/>
  <c r="AH333" i="10" s="1"/>
  <c r="AM335" i="10"/>
  <c r="AM390" i="10"/>
  <c r="Z327" i="10"/>
  <c r="AM334" i="10"/>
  <c r="AM356" i="10"/>
  <c r="AM385" i="10"/>
  <c r="AD178" i="10"/>
  <c r="Z210" i="10"/>
  <c r="AD327" i="10"/>
  <c r="AM337" i="10"/>
  <c r="AD365" i="10"/>
  <c r="AM394" i="10"/>
  <c r="Z175" i="10"/>
  <c r="Z331" i="10"/>
  <c r="AH336" i="10"/>
  <c r="AM353" i="10"/>
  <c r="AD359" i="10"/>
  <c r="Y367" i="10"/>
  <c r="AH367" i="10" s="1"/>
  <c r="AM387" i="10"/>
  <c r="Y355" i="10"/>
  <c r="Z375" i="10"/>
  <c r="AM414" i="10"/>
  <c r="AJ352" i="10"/>
  <c r="AL352" i="10" s="1"/>
  <c r="Z357" i="10"/>
  <c r="AD377" i="10"/>
  <c r="Z328" i="10"/>
  <c r="AM341" i="10"/>
  <c r="AA378" i="10"/>
  <c r="AI378" i="10"/>
  <c r="AJ378" i="10" s="1"/>
  <c r="AD381" i="10"/>
  <c r="Y413" i="10"/>
  <c r="AH413" i="10" s="1"/>
  <c r="AJ413" i="10" s="1"/>
  <c r="AL413" i="10" s="1"/>
  <c r="AA217" i="10"/>
  <c r="AA240" i="10"/>
  <c r="AA262" i="10"/>
  <c r="AA265" i="10"/>
  <c r="AA278" i="10"/>
  <c r="AD336" i="10"/>
  <c r="Z343" i="10"/>
  <c r="AD355" i="10"/>
  <c r="AD374" i="10"/>
  <c r="AD417" i="10"/>
  <c r="AD333" i="10"/>
  <c r="Z340" i="10"/>
  <c r="AD352" i="10"/>
  <c r="Z363" i="10"/>
  <c r="AM375" i="10"/>
  <c r="Z384" i="10"/>
  <c r="AM360" i="10"/>
  <c r="AD362" i="10"/>
  <c r="AH419" i="10"/>
  <c r="AJ419" i="10" s="1"/>
  <c r="AA419" i="10"/>
  <c r="AD329" i="10"/>
  <c r="AM331" i="10"/>
  <c r="Z337" i="10"/>
  <c r="AM350" i="10"/>
  <c r="Z356" i="10"/>
  <c r="AI361" i="10"/>
  <c r="AJ361" i="10" s="1"/>
  <c r="AL361" i="10" s="1"/>
  <c r="AA361" i="10"/>
  <c r="AC361" i="10" s="1"/>
  <c r="AM384" i="10"/>
  <c r="Y391" i="10"/>
  <c r="AH391" i="10" s="1"/>
  <c r="AH415" i="10"/>
  <c r="AM420" i="10"/>
  <c r="AM357" i="10"/>
  <c r="AM388" i="10"/>
  <c r="Y394" i="10"/>
  <c r="AH394" i="10" s="1"/>
  <c r="Z334" i="10"/>
  <c r="AD345" i="10"/>
  <c r="Z353" i="10"/>
  <c r="Z387" i="10"/>
  <c r="AM407" i="10"/>
  <c r="Z366" i="10"/>
  <c r="AI382" i="10"/>
  <c r="AJ382" i="10" s="1"/>
  <c r="AL382" i="10" s="1"/>
  <c r="AA382" i="10"/>
  <c r="AM391" i="10"/>
  <c r="Z425" i="10"/>
  <c r="AM497" i="10"/>
  <c r="AH499" i="10"/>
  <c r="AI386" i="10"/>
  <c r="AJ386" i="10" s="1"/>
  <c r="AM413" i="10"/>
  <c r="Z427" i="10"/>
  <c r="AD358" i="10"/>
  <c r="Z359" i="10"/>
  <c r="AD361" i="10"/>
  <c r="Z362" i="10"/>
  <c r="AD364" i="10"/>
  <c r="Z365" i="10"/>
  <c r="AD367" i="10"/>
  <c r="Z374" i="10"/>
  <c r="AD376" i="10"/>
  <c r="Z377" i="10"/>
  <c r="AM424" i="10"/>
  <c r="Y426" i="10"/>
  <c r="AH426" i="10" s="1"/>
  <c r="AD430" i="10"/>
  <c r="AM440" i="10"/>
  <c r="AM437" i="10"/>
  <c r="Y486" i="10"/>
  <c r="AH486" i="10" s="1"/>
  <c r="AA428" i="10"/>
  <c r="AI428" i="10"/>
  <c r="AJ428" i="10" s="1"/>
  <c r="AM434" i="10"/>
  <c r="AH476" i="10"/>
  <c r="AM431" i="10"/>
  <c r="AM427" i="10"/>
  <c r="AM514" i="10"/>
  <c r="AD429" i="10"/>
  <c r="AD433" i="10"/>
  <c r="AD436" i="10"/>
  <c r="AD439" i="10"/>
  <c r="AD442" i="10"/>
  <c r="AD445" i="10"/>
  <c r="AD448" i="10"/>
  <c r="AD451" i="10"/>
  <c r="AD458" i="10"/>
  <c r="AD461" i="10"/>
  <c r="AH497" i="10"/>
  <c r="Y508" i="10"/>
  <c r="AM443" i="10"/>
  <c r="AM446" i="10"/>
  <c r="AM449" i="10"/>
  <c r="AM452" i="10"/>
  <c r="AM459" i="10"/>
  <c r="AM486" i="10"/>
  <c r="AM481" i="10"/>
  <c r="AA502" i="10"/>
  <c r="AH502" i="10"/>
  <c r="AJ502" i="10" s="1"/>
  <c r="Z434" i="10"/>
  <c r="Z437" i="10"/>
  <c r="Z440" i="10"/>
  <c r="Z443" i="10"/>
  <c r="Z446" i="10"/>
  <c r="Z449" i="10"/>
  <c r="Z452" i="10"/>
  <c r="Z459" i="10"/>
  <c r="AD473" i="10"/>
  <c r="Y478" i="10"/>
  <c r="Z480" i="10"/>
  <c r="Y492" i="10"/>
  <c r="AM489" i="10"/>
  <c r="Z430" i="10"/>
  <c r="Y482" i="10"/>
  <c r="Y496" i="10"/>
  <c r="AM517" i="10"/>
  <c r="AD426" i="10"/>
  <c r="AA450" i="10"/>
  <c r="AC450" i="10" s="1"/>
  <c r="AI450" i="10"/>
  <c r="AJ450" i="10" s="1"/>
  <c r="AL450" i="10" s="1"/>
  <c r="AH473" i="10"/>
  <c r="AM483" i="10"/>
  <c r="Z518" i="10"/>
  <c r="Y523" i="10"/>
  <c r="AH523" i="10" s="1"/>
  <c r="AJ523" i="10" s="1"/>
  <c r="AD530" i="10"/>
  <c r="AD561" i="10"/>
  <c r="AD432" i="10"/>
  <c r="Z433" i="10"/>
  <c r="AD435" i="10"/>
  <c r="Z436" i="10"/>
  <c r="AD438" i="10"/>
  <c r="Z439" i="10"/>
  <c r="AD441" i="10"/>
  <c r="Z442" i="10"/>
  <c r="AD444" i="10"/>
  <c r="Z445" i="10"/>
  <c r="AD447" i="10"/>
  <c r="Z448" i="10"/>
  <c r="AD450" i="10"/>
  <c r="Z451" i="10"/>
  <c r="Z458" i="10"/>
  <c r="AD460" i="10"/>
  <c r="Z461" i="10"/>
  <c r="Z462" i="10"/>
  <c r="AD464" i="10"/>
  <c r="Z465" i="10"/>
  <c r="AD467" i="10"/>
  <c r="Z468" i="10"/>
  <c r="AD470" i="10"/>
  <c r="Z471" i="10"/>
  <c r="Y485" i="10"/>
  <c r="Y488" i="10"/>
  <c r="Y513" i="10"/>
  <c r="AH513" i="10" s="1"/>
  <c r="Z525" i="10"/>
  <c r="AM515" i="10"/>
  <c r="Z517" i="10"/>
  <c r="AM525" i="10"/>
  <c r="AM558" i="10"/>
  <c r="AD529" i="10"/>
  <c r="Z546" i="10"/>
  <c r="AD462" i="10"/>
  <c r="Z463" i="10"/>
  <c r="AM463" i="10"/>
  <c r="AD465" i="10"/>
  <c r="Z466" i="10"/>
  <c r="AM466" i="10"/>
  <c r="AD468" i="10"/>
  <c r="Z469" i="10"/>
  <c r="AM469" i="10"/>
  <c r="AD471" i="10"/>
  <c r="Z472" i="10"/>
  <c r="AM472" i="10"/>
  <c r="AM512" i="10"/>
  <c r="AM513" i="10"/>
  <c r="Y512" i="10"/>
  <c r="AM522" i="10"/>
  <c r="Z524" i="10"/>
  <c r="AM538" i="10"/>
  <c r="AM508" i="10"/>
  <c r="Y516" i="10"/>
  <c r="AH516" i="10" s="1"/>
  <c r="AM521" i="10"/>
  <c r="AD545" i="10"/>
  <c r="AM526" i="10"/>
  <c r="Y533" i="10"/>
  <c r="AD537" i="10"/>
  <c r="AD542" i="10"/>
  <c r="AM565" i="10"/>
  <c r="AM571" i="10"/>
  <c r="Z530" i="10"/>
  <c r="AM539" i="10"/>
  <c r="AM552" i="10"/>
  <c r="AM555" i="10"/>
  <c r="AH558" i="10"/>
  <c r="AJ558" i="10" s="1"/>
  <c r="AL558" i="10" s="1"/>
  <c r="AD516" i="10"/>
  <c r="AM527" i="10"/>
  <c r="Y529" i="10"/>
  <c r="AH529" i="10" s="1"/>
  <c r="AD531" i="10"/>
  <c r="Z535" i="10"/>
  <c r="AA534" i="10"/>
  <c r="AM562" i="10"/>
  <c r="AM579" i="10"/>
  <c r="AM587" i="10"/>
  <c r="AD548" i="10"/>
  <c r="AM568" i="10"/>
  <c r="AM574" i="10"/>
  <c r="AM584" i="10"/>
  <c r="Z537" i="10"/>
  <c r="AM540" i="10"/>
  <c r="AM546" i="10"/>
  <c r="AD524" i="10"/>
  <c r="AI529" i="10"/>
  <c r="AD533" i="10"/>
  <c r="AM547" i="10"/>
  <c r="AD541" i="10"/>
  <c r="AI579" i="10"/>
  <c r="AJ579" i="10" s="1"/>
  <c r="AL579" i="10" s="1"/>
  <c r="AA582" i="10"/>
  <c r="AD583" i="10"/>
  <c r="AA554" i="10"/>
  <c r="AD577" i="10"/>
  <c r="AM580" i="10"/>
  <c r="Z581" i="10"/>
  <c r="AM594" i="10"/>
  <c r="AM597" i="10"/>
  <c r="AD563" i="10"/>
  <c r="Z564" i="10"/>
  <c r="AM564" i="10"/>
  <c r="AD566" i="10"/>
  <c r="Z567" i="10"/>
  <c r="AM567" i="10"/>
  <c r="AD569" i="10"/>
  <c r="Z570" i="10"/>
  <c r="AM570" i="10"/>
  <c r="AD572" i="10"/>
  <c r="Z573" i="10"/>
  <c r="AM573" i="10"/>
  <c r="AI574" i="10"/>
  <c r="AJ574" i="10" s="1"/>
  <c r="AL574" i="10" s="1"/>
  <c r="AM591" i="10"/>
  <c r="AH600" i="10"/>
  <c r="Z561" i="10"/>
  <c r="V568" i="10"/>
  <c r="W568" i="10" s="1"/>
  <c r="AI601" i="10"/>
  <c r="AJ601" i="10" s="1"/>
  <c r="AA601" i="10"/>
  <c r="AM600" i="10"/>
  <c r="Y593" i="10"/>
  <c r="AH593" i="10" s="1"/>
  <c r="AD603" i="10"/>
  <c r="Z598" i="10"/>
  <c r="AH602" i="10"/>
  <c r="Z595" i="10"/>
  <c r="AM592" i="10"/>
  <c r="AM616" i="10"/>
  <c r="AH620" i="10"/>
  <c r="AH606" i="10"/>
  <c r="AI626" i="10"/>
  <c r="AJ626" i="10" s="1"/>
  <c r="AA626" i="10"/>
  <c r="AD618" i="10"/>
  <c r="AM642" i="10"/>
  <c r="AM602" i="10"/>
  <c r="Y603" i="10"/>
  <c r="Z610" i="10"/>
  <c r="Y612" i="10"/>
  <c r="AA617" i="10"/>
  <c r="AM613" i="10"/>
  <c r="AM622" i="10"/>
  <c r="AH632" i="10"/>
  <c r="AI640" i="10"/>
  <c r="AJ640" i="10" s="1"/>
  <c r="AA640" i="10"/>
  <c r="Z616" i="10"/>
  <c r="Y623" i="10"/>
  <c r="AH623" i="10" s="1"/>
  <c r="Y624" i="10"/>
  <c r="AH625" i="10"/>
  <c r="AH618" i="10"/>
  <c r="AM641" i="10"/>
  <c r="AM680" i="10"/>
  <c r="AM644" i="10"/>
  <c r="AM647" i="10"/>
  <c r="AM650" i="10"/>
  <c r="AH662" i="10"/>
  <c r="AD678" i="10"/>
  <c r="AJ656" i="10"/>
  <c r="Y681" i="10"/>
  <c r="AH681" i="10" s="1"/>
  <c r="AA656" i="10"/>
  <c r="AI676" i="10"/>
  <c r="AJ676" i="10" s="1"/>
  <c r="AL676" i="10" s="1"/>
  <c r="Z654" i="10"/>
  <c r="AM672" i="10"/>
  <c r="AD645" i="10"/>
  <c r="AD648" i="10"/>
  <c r="AD651" i="10"/>
  <c r="AD679" i="10"/>
  <c r="AM669" i="10"/>
  <c r="Z687" i="10"/>
  <c r="AM654" i="10"/>
  <c r="AM657" i="10"/>
  <c r="AM660" i="10"/>
  <c r="AD684" i="10"/>
  <c r="AA665" i="10"/>
  <c r="AC665" i="10" s="1"/>
  <c r="AE665" i="10" s="1"/>
  <c r="AF665" i="10" s="1"/>
  <c r="AM666" i="10"/>
  <c r="AM671" i="10"/>
  <c r="AD653" i="10"/>
  <c r="AM663" i="10"/>
  <c r="AM682" i="10"/>
  <c r="AH684" i="10"/>
  <c r="AJ684" i="10" s="1"/>
  <c r="AL684" i="10" s="1"/>
  <c r="AM687" i="10"/>
  <c r="AH689" i="10"/>
  <c r="AJ689" i="10" s="1"/>
  <c r="AL689" i="10" s="1"/>
  <c r="Y712" i="10"/>
  <c r="Z680" i="10"/>
  <c r="AA700" i="10"/>
  <c r="AC700" i="10" s="1"/>
  <c r="AH700" i="10"/>
  <c r="AJ700" i="10" s="1"/>
  <c r="AL700" i="10" s="1"/>
  <c r="AM710" i="10"/>
  <c r="AM674" i="10"/>
  <c r="AM676" i="10"/>
  <c r="Z679" i="10"/>
  <c r="AM690" i="10"/>
  <c r="Y709" i="10"/>
  <c r="Z696" i="10"/>
  <c r="AH703" i="10"/>
  <c r="AM704" i="10"/>
  <c r="AH706" i="10"/>
  <c r="AM707" i="10"/>
  <c r="AM685" i="10"/>
  <c r="AD700" i="10"/>
  <c r="AD689" i="10"/>
  <c r="Z690" i="10"/>
  <c r="Z682" i="10"/>
  <c r="Z685" i="10"/>
  <c r="AD692" i="10"/>
  <c r="AH694" i="10"/>
  <c r="AM695" i="10"/>
  <c r="Y692" i="10"/>
  <c r="AM713" i="10"/>
  <c r="AM698" i="10"/>
  <c r="AD716" i="10"/>
  <c r="AM719" i="10"/>
  <c r="AD697" i="10"/>
  <c r="AM701" i="10"/>
  <c r="AA715" i="10"/>
  <c r="AC715" i="10" s="1"/>
  <c r="Z698" i="10"/>
  <c r="AD722" i="10"/>
  <c r="AH735" i="10"/>
  <c r="AM714" i="10"/>
  <c r="Z717" i="10"/>
  <c r="Z701" i="10"/>
  <c r="AD703" i="10"/>
  <c r="AD706" i="10"/>
  <c r="AD709" i="10"/>
  <c r="AD712" i="10"/>
  <c r="Z704" i="10"/>
  <c r="Z707" i="10"/>
  <c r="Z710" i="10"/>
  <c r="Z713" i="10"/>
  <c r="AD724" i="10"/>
  <c r="Z722" i="10"/>
  <c r="Z749" i="10"/>
  <c r="AD718" i="10"/>
  <c r="AM723" i="10"/>
  <c r="Y724" i="10"/>
  <c r="Z739" i="10"/>
  <c r="Z716" i="10"/>
  <c r="AJ727" i="10"/>
  <c r="AL727" i="10" s="1"/>
  <c r="Z723" i="10"/>
  <c r="AA727" i="10"/>
  <c r="AC727" i="10" s="1"/>
  <c r="AD735" i="10"/>
  <c r="Y738" i="10"/>
  <c r="AD764" i="10"/>
  <c r="AM731" i="10"/>
  <c r="AD721" i="10"/>
  <c r="Y737" i="10"/>
  <c r="Z719" i="10"/>
  <c r="Z736" i="10"/>
  <c r="AM748" i="10"/>
  <c r="AD715" i="10"/>
  <c r="AM725" i="10"/>
  <c r="AM728" i="10"/>
  <c r="AH742" i="10"/>
  <c r="AM755" i="10"/>
  <c r="Z766" i="10"/>
  <c r="Z725" i="10"/>
  <c r="AD727" i="10"/>
  <c r="Z728" i="10"/>
  <c r="AD730" i="10"/>
  <c r="Z731" i="10"/>
  <c r="AM750" i="10"/>
  <c r="AD757" i="10"/>
  <c r="AM758" i="10"/>
  <c r="AD760" i="10"/>
  <c r="Z750" i="10"/>
  <c r="AJ760" i="10"/>
  <c r="AL760" i="10" s="1"/>
  <c r="Y745" i="10"/>
  <c r="Z756" i="10"/>
  <c r="AI753" i="10"/>
  <c r="AJ753" i="10" s="1"/>
  <c r="AA753" i="10"/>
  <c r="Z759" i="10"/>
  <c r="AM765" i="10"/>
  <c r="Y748" i="10"/>
  <c r="AM759" i="10"/>
  <c r="AM745" i="10"/>
  <c r="AM756" i="10"/>
  <c r="AM762" i="10"/>
  <c r="Z755" i="10"/>
  <c r="AD761" i="10"/>
  <c r="Z764" i="10"/>
  <c r="AI767" i="10"/>
  <c r="AJ767" i="10" s="1"/>
  <c r="AL767" i="10" s="1"/>
  <c r="AA767" i="10"/>
  <c r="AM767" i="10"/>
  <c r="Z758" i="10"/>
  <c r="AD763" i="10"/>
  <c r="AD766" i="10"/>
  <c r="AM752" i="10"/>
  <c r="AM751" i="10"/>
  <c r="AM772" i="10"/>
  <c r="AA760" i="10"/>
  <c r="AC760" i="10" s="1"/>
  <c r="Z768" i="10"/>
  <c r="AA770" i="10"/>
  <c r="AM781" i="10"/>
  <c r="AM799" i="10"/>
  <c r="Z802" i="10"/>
  <c r="Y786" i="10"/>
  <c r="AH786" i="10" s="1"/>
  <c r="AD787" i="10"/>
  <c r="AM774" i="10"/>
  <c r="AM782" i="10"/>
  <c r="AA771" i="10"/>
  <c r="AD776" i="10"/>
  <c r="AD792" i="10"/>
  <c r="AJ770" i="10"/>
  <c r="Y785" i="10"/>
  <c r="AH785" i="10" s="1"/>
  <c r="AD777" i="10"/>
  <c r="AM779" i="10"/>
  <c r="Z784" i="10"/>
  <c r="Z791" i="10"/>
  <c r="AD801" i="10"/>
  <c r="Z772" i="10"/>
  <c r="AI777" i="10"/>
  <c r="AD784" i="10"/>
  <c r="AM778" i="10"/>
  <c r="Z793" i="10"/>
  <c r="AM771" i="10"/>
  <c r="Z774" i="10"/>
  <c r="AD773" i="10"/>
  <c r="Z781" i="10"/>
  <c r="AM790" i="10"/>
  <c r="AM800" i="10"/>
  <c r="Y777" i="10"/>
  <c r="AH777" i="10" s="1"/>
  <c r="AM796" i="10"/>
  <c r="Z778" i="10"/>
  <c r="AD789" i="10"/>
  <c r="AD798" i="10"/>
  <c r="Z799" i="10"/>
  <c r="AD786" i="10"/>
  <c r="AM793" i="10"/>
  <c r="AM802" i="10"/>
  <c r="AD783" i="10"/>
  <c r="Z790" i="10"/>
  <c r="AD795" i="10"/>
  <c r="Z796" i="10"/>
  <c r="AD780" i="10"/>
  <c r="Z787" i="10"/>
  <c r="O2" i="3"/>
  <c r="O3" i="3" s="1"/>
  <c r="S129" i="3"/>
  <c r="AA129" i="3" s="1"/>
  <c r="AI129" i="3" s="1"/>
  <c r="I2" i="3"/>
  <c r="I3" i="3" s="1"/>
  <c r="J2" i="3"/>
  <c r="J3" i="3" s="1"/>
  <c r="L321" i="3"/>
  <c r="M321" i="3" s="1"/>
  <c r="L542" i="3"/>
  <c r="M542" i="3" s="1"/>
  <c r="T189" i="3"/>
  <c r="U189" i="3" s="1"/>
  <c r="T188" i="3"/>
  <c r="U188" i="3" s="1"/>
  <c r="T368" i="3"/>
  <c r="U368" i="3" s="1"/>
  <c r="T262" i="3"/>
  <c r="U262" i="3" s="1"/>
  <c r="L476" i="3"/>
  <c r="M476" i="3" s="1"/>
  <c r="T213" i="3"/>
  <c r="U213" i="3" s="1"/>
  <c r="T217" i="3"/>
  <c r="U217" i="3" s="1"/>
  <c r="T399" i="3"/>
  <c r="U399" i="3" s="1"/>
  <c r="T422" i="3"/>
  <c r="U422" i="3" s="1"/>
  <c r="K467" i="3"/>
  <c r="T244" i="3"/>
  <c r="U244" i="3" s="1"/>
  <c r="T272" i="3"/>
  <c r="U272" i="3" s="1"/>
  <c r="T391" i="3"/>
  <c r="U391" i="3" s="1"/>
  <c r="T449" i="3"/>
  <c r="U449" i="3" s="1"/>
  <c r="S191" i="3"/>
  <c r="AA191" i="3" s="1"/>
  <c r="AI191" i="3" s="1"/>
  <c r="AJ191" i="3" s="1"/>
  <c r="AK191" i="3" s="1"/>
  <c r="T201" i="3"/>
  <c r="U201" i="3" s="1"/>
  <c r="S107" i="3"/>
  <c r="AA107" i="3" s="1"/>
  <c r="AB107" i="3" s="1"/>
  <c r="AC107" i="3" s="1"/>
  <c r="W2" i="3"/>
  <c r="W3" i="3" s="1"/>
  <c r="T219" i="3"/>
  <c r="U219" i="3" s="1"/>
  <c r="T539" i="3"/>
  <c r="U539" i="3" s="1"/>
  <c r="AE2" i="3"/>
  <c r="AE3" i="3" s="1"/>
  <c r="L370" i="3"/>
  <c r="M370" i="3" s="1"/>
  <c r="T419" i="3"/>
  <c r="U419" i="3" s="1"/>
  <c r="T57" i="3"/>
  <c r="U57" i="3" s="1"/>
  <c r="AJ178" i="3"/>
  <c r="AK178" i="3" s="1"/>
  <c r="S233" i="3"/>
  <c r="AA233" i="3" s="1"/>
  <c r="AI233" i="3" s="1"/>
  <c r="T559" i="3"/>
  <c r="U559" i="3" s="1"/>
  <c r="T69" i="3"/>
  <c r="U69" i="3" s="1"/>
  <c r="S89" i="3"/>
  <c r="AA89" i="3" s="1"/>
  <c r="AI89" i="3" s="1"/>
  <c r="AJ89" i="3" s="1"/>
  <c r="AK89" i="3" s="1"/>
  <c r="L494" i="3"/>
  <c r="M494" i="3" s="1"/>
  <c r="L492" i="3"/>
  <c r="M492" i="3" s="1"/>
  <c r="S500" i="3"/>
  <c r="AA500" i="3" s="1"/>
  <c r="AI500" i="3" s="1"/>
  <c r="L437" i="3"/>
  <c r="M437" i="3" s="1"/>
  <c r="S15" i="3"/>
  <c r="AA15" i="3" s="1"/>
  <c r="AI15" i="3" s="1"/>
  <c r="T28" i="3"/>
  <c r="U28" i="3" s="1"/>
  <c r="L90" i="3"/>
  <c r="M90" i="3" s="1"/>
  <c r="S202" i="3"/>
  <c r="AA202" i="3" s="1"/>
  <c r="AI202" i="3" s="1"/>
  <c r="Y368" i="3"/>
  <c r="AG368" i="3" s="1"/>
  <c r="AJ368" i="3" s="1"/>
  <c r="AK368" i="3" s="1"/>
  <c r="AJ214" i="3"/>
  <c r="AK214" i="3" s="1"/>
  <c r="T393" i="3"/>
  <c r="U393" i="3" s="1"/>
  <c r="T596" i="3"/>
  <c r="U596" i="3" s="1"/>
  <c r="T206" i="3"/>
  <c r="U206" i="3" s="1"/>
  <c r="T562" i="3"/>
  <c r="U562" i="3" s="1"/>
  <c r="Y449" i="3"/>
  <c r="AG449" i="3" s="1"/>
  <c r="AJ449" i="3" s="1"/>
  <c r="AK449" i="3" s="1"/>
  <c r="S177" i="3"/>
  <c r="AA177" i="3" s="1"/>
  <c r="AI177" i="3" s="1"/>
  <c r="AJ222" i="3"/>
  <c r="AK222" i="3" s="1"/>
  <c r="T237" i="3"/>
  <c r="U237" i="3" s="1"/>
  <c r="S387" i="3"/>
  <c r="AA387" i="3" s="1"/>
  <c r="AI387" i="3" s="1"/>
  <c r="AJ525" i="3"/>
  <c r="AK525" i="3" s="1"/>
  <c r="T598" i="3"/>
  <c r="U598" i="3" s="1"/>
  <c r="S209" i="3"/>
  <c r="AA209" i="3" s="1"/>
  <c r="AI209" i="3" s="1"/>
  <c r="AJ240" i="3"/>
  <c r="AK240" i="3" s="1"/>
  <c r="AJ62" i="3"/>
  <c r="AK62" i="3" s="1"/>
  <c r="T364" i="3"/>
  <c r="U364" i="3" s="1"/>
  <c r="L474" i="3"/>
  <c r="M474" i="3" s="1"/>
  <c r="S491" i="3"/>
  <c r="AA491" i="3" s="1"/>
  <c r="AI491" i="3" s="1"/>
  <c r="T153" i="3"/>
  <c r="U153" i="3" s="1"/>
  <c r="T301" i="3"/>
  <c r="U301" i="3" s="1"/>
  <c r="T375" i="3"/>
  <c r="U375" i="3" s="1"/>
  <c r="H31" i="7"/>
  <c r="H9" i="7" s="1"/>
  <c r="D9" i="7" s="1"/>
  <c r="Y31" i="7"/>
  <c r="S20" i="3"/>
  <c r="AA20" i="3" s="1"/>
  <c r="AI20" i="3" s="1"/>
  <c r="AJ20" i="3" s="1"/>
  <c r="AK20" i="3" s="1"/>
  <c r="T310" i="3"/>
  <c r="U310" i="3" s="1"/>
  <c r="T325" i="3"/>
  <c r="U325" i="3" s="1"/>
  <c r="T336" i="3"/>
  <c r="U336" i="3" s="1"/>
  <c r="Y399" i="3"/>
  <c r="AG399" i="3" s="1"/>
  <c r="AJ399" i="3" s="1"/>
  <c r="AK399" i="3" s="1"/>
  <c r="AJ580" i="3"/>
  <c r="AK580" i="3" s="1"/>
  <c r="T584" i="3"/>
  <c r="U584" i="3" s="1"/>
  <c r="T561" i="3"/>
  <c r="U561" i="3" s="1"/>
  <c r="T193" i="3"/>
  <c r="U193" i="3" s="1"/>
  <c r="S210" i="3"/>
  <c r="AA210" i="3" s="1"/>
  <c r="AI210" i="3" s="1"/>
  <c r="H19" i="7"/>
  <c r="Y19" i="7"/>
  <c r="T295" i="3"/>
  <c r="U295" i="3" s="1"/>
  <c r="K483" i="3"/>
  <c r="T576" i="3"/>
  <c r="U576" i="3" s="1"/>
  <c r="H30" i="7"/>
  <c r="Y30" i="7"/>
  <c r="S48" i="3"/>
  <c r="AA48" i="3" s="1"/>
  <c r="AI48" i="3" s="1"/>
  <c r="T122" i="3"/>
  <c r="U122" i="3" s="1"/>
  <c r="L156" i="3"/>
  <c r="M156" i="3" s="1"/>
  <c r="T158" i="3"/>
  <c r="U158" i="3" s="1"/>
  <c r="L356" i="3"/>
  <c r="M356" i="3" s="1"/>
  <c r="H27" i="7"/>
  <c r="Y27" i="7"/>
  <c r="T570" i="3"/>
  <c r="U570" i="3" s="1"/>
  <c r="AJ537" i="3"/>
  <c r="AK537" i="3" s="1"/>
  <c r="T70" i="3"/>
  <c r="U70" i="3" s="1"/>
  <c r="H15" i="7"/>
  <c r="Y15" i="7"/>
  <c r="T152" i="3"/>
  <c r="U152" i="3" s="1"/>
  <c r="AB312" i="3"/>
  <c r="AC312" i="3" s="1"/>
  <c r="S457" i="3"/>
  <c r="AA457" i="3" s="1"/>
  <c r="AI457" i="3" s="1"/>
  <c r="S499" i="3"/>
  <c r="AA499" i="3" s="1"/>
  <c r="AI499" i="3" s="1"/>
  <c r="T374" i="3"/>
  <c r="U374" i="3" s="1"/>
  <c r="AJ423" i="3"/>
  <c r="AK423" i="3" s="1"/>
  <c r="AJ438" i="3"/>
  <c r="AK438" i="3" s="1"/>
  <c r="H28" i="7"/>
  <c r="Y28" i="7"/>
  <c r="T528" i="3"/>
  <c r="U528" i="3" s="1"/>
  <c r="H17" i="7"/>
  <c r="Y17" i="7"/>
  <c r="T269" i="3"/>
  <c r="U269" i="3" s="1"/>
  <c r="H20" i="7"/>
  <c r="Y20" i="7"/>
  <c r="T352" i="3"/>
  <c r="U352" i="3" s="1"/>
  <c r="T390" i="3"/>
  <c r="U390" i="3" s="1"/>
  <c r="T394" i="3"/>
  <c r="U394" i="3" s="1"/>
  <c r="S398" i="3"/>
  <c r="AA398" i="3" s="1"/>
  <c r="AI398" i="3" s="1"/>
  <c r="T425" i="3"/>
  <c r="U425" i="3" s="1"/>
  <c r="H25" i="7"/>
  <c r="Y25" i="7"/>
  <c r="L551" i="3"/>
  <c r="M551" i="3" s="1"/>
  <c r="V2" i="3"/>
  <c r="U19" i="6" s="1"/>
  <c r="AQ11" i="7"/>
  <c r="AQ8" i="7" s="1"/>
  <c r="H21" i="7"/>
  <c r="Y21" i="7"/>
  <c r="H24" i="7"/>
  <c r="Y24" i="7"/>
  <c r="L257" i="3"/>
  <c r="M257" i="3" s="1"/>
  <c r="H26" i="7"/>
  <c r="Y26" i="7"/>
  <c r="AB462" i="3"/>
  <c r="AC462" i="3" s="1"/>
  <c r="T477" i="3"/>
  <c r="U477" i="3" s="1"/>
  <c r="T567" i="3"/>
  <c r="U567" i="3" s="1"/>
  <c r="T587" i="3"/>
  <c r="U587" i="3" s="1"/>
  <c r="AJ551" i="3"/>
  <c r="AK551" i="3" s="1"/>
  <c r="AD2" i="3"/>
  <c r="AA19" i="6" s="1"/>
  <c r="BH11" i="7"/>
  <c r="BH8" i="7" s="1"/>
  <c r="T149" i="3"/>
  <c r="U149" i="3" s="1"/>
  <c r="T181" i="3"/>
  <c r="U181" i="3" s="1"/>
  <c r="AJ205" i="3"/>
  <c r="AK205" i="3" s="1"/>
  <c r="T360" i="3"/>
  <c r="U360" i="3" s="1"/>
  <c r="T573" i="3"/>
  <c r="U573" i="3" s="1"/>
  <c r="H14" i="7"/>
  <c r="Y14" i="7"/>
  <c r="S132" i="3"/>
  <c r="AA132" i="3" s="1"/>
  <c r="AI132" i="3" s="1"/>
  <c r="K170" i="3"/>
  <c r="H16" i="7"/>
  <c r="Y16" i="7"/>
  <c r="H18" i="7"/>
  <c r="Y18" i="7"/>
  <c r="T443" i="3"/>
  <c r="U443" i="3" s="1"/>
  <c r="T450" i="3"/>
  <c r="U450" i="3" s="1"/>
  <c r="H29" i="7"/>
  <c r="Y29" i="7"/>
  <c r="T579" i="3"/>
  <c r="U579" i="3" s="1"/>
  <c r="T556" i="3"/>
  <c r="U556" i="3" s="1"/>
  <c r="T601" i="3"/>
  <c r="U601" i="3" s="1"/>
  <c r="S103" i="3"/>
  <c r="AA103" i="3" s="1"/>
  <c r="AI103" i="3" s="1"/>
  <c r="AB215" i="3"/>
  <c r="AC215" i="3" s="1"/>
  <c r="H22" i="7"/>
  <c r="Y22" i="7"/>
  <c r="Y364" i="3"/>
  <c r="AG364" i="3" s="1"/>
  <c r="AJ364" i="3" s="1"/>
  <c r="AK364" i="3" s="1"/>
  <c r="T564" i="3"/>
  <c r="U564" i="3" s="1"/>
  <c r="N1177" i="2"/>
  <c r="N793" i="2"/>
  <c r="N1147" i="2"/>
  <c r="Y585" i="2"/>
  <c r="AI585" i="2" s="1"/>
  <c r="AS585" i="2" s="1"/>
  <c r="Y724" i="2"/>
  <c r="AI724" i="2" s="1"/>
  <c r="AS724" i="2" s="1"/>
  <c r="S1151" i="2"/>
  <c r="X1151" i="2" s="1"/>
  <c r="Y1151" i="2" s="1"/>
  <c r="Z1151" i="2" s="1"/>
  <c r="N106" i="2"/>
  <c r="N183" i="2"/>
  <c r="O284" i="2"/>
  <c r="P284" i="2" s="1"/>
  <c r="N328" i="2"/>
  <c r="O975" i="2"/>
  <c r="P975" i="2" s="1"/>
  <c r="O1122" i="2"/>
  <c r="P1122" i="2" s="1"/>
  <c r="O240" i="2"/>
  <c r="P240" i="2" s="1"/>
  <c r="O480" i="2"/>
  <c r="P480" i="2" s="1"/>
  <c r="N704" i="2"/>
  <c r="AM228" i="2"/>
  <c r="AR228" i="2" s="1"/>
  <c r="AS228" i="2" s="1"/>
  <c r="AT228" i="2" s="1"/>
  <c r="O220" i="2"/>
  <c r="P220" i="2" s="1"/>
  <c r="O666" i="2"/>
  <c r="P666" i="2" s="1"/>
  <c r="L13" i="9"/>
  <c r="S611" i="2"/>
  <c r="X611" i="2" s="1"/>
  <c r="Y611" i="2" s="1"/>
  <c r="Z611" i="2" s="1"/>
  <c r="S99" i="2"/>
  <c r="X99" i="2" s="1"/>
  <c r="Y99" i="2" s="1"/>
  <c r="Z99" i="2" s="1"/>
  <c r="N94" i="2"/>
  <c r="AG99" i="2"/>
  <c r="AQ99" i="2" s="1"/>
  <c r="AM99" i="2" s="1"/>
  <c r="AR99" i="2" s="1"/>
  <c r="AS99" i="2" s="1"/>
  <c r="L16" i="9"/>
  <c r="O62" i="2"/>
  <c r="P62" i="2" s="1"/>
  <c r="O616" i="2"/>
  <c r="P616" i="2" s="1"/>
  <c r="S880" i="2"/>
  <c r="X880" i="2" s="1"/>
  <c r="Y880" i="2" s="1"/>
  <c r="Z880" i="2" s="1"/>
  <c r="O893" i="2"/>
  <c r="P893" i="2" s="1"/>
  <c r="N63" i="2"/>
  <c r="S100" i="2"/>
  <c r="X100" i="2" s="1"/>
  <c r="Y100" i="2" s="1"/>
  <c r="Z100" i="2" s="1"/>
  <c r="O487" i="2"/>
  <c r="P487" i="2" s="1"/>
  <c r="N656" i="2"/>
  <c r="S674" i="2"/>
  <c r="X674" i="2" s="1"/>
  <c r="Y674" i="2" s="1"/>
  <c r="Z674" i="2" s="1"/>
  <c r="O53" i="2"/>
  <c r="P53" i="2" s="1"/>
  <c r="N76" i="2"/>
  <c r="AM151" i="2"/>
  <c r="AR151" i="2" s="1"/>
  <c r="AS151" i="2" s="1"/>
  <c r="AT151" i="2" s="1"/>
  <c r="N236" i="2"/>
  <c r="AM503" i="2"/>
  <c r="AR503" i="2" s="1"/>
  <c r="AS503" i="2" s="1"/>
  <c r="AT503" i="2" s="1"/>
  <c r="L19" i="9"/>
  <c r="O104" i="2"/>
  <c r="P104" i="2" s="1"/>
  <c r="AM306" i="2"/>
  <c r="AR306" i="2" s="1"/>
  <c r="AS306" i="2" s="1"/>
  <c r="AT306" i="2" s="1"/>
  <c r="S376" i="2"/>
  <c r="X376" i="2" s="1"/>
  <c r="Y376" i="2" s="1"/>
  <c r="Z376" i="2" s="1"/>
  <c r="O751" i="2"/>
  <c r="P751" i="2" s="1"/>
  <c r="S544" i="2"/>
  <c r="X544" i="2" s="1"/>
  <c r="Y544" i="2" s="1"/>
  <c r="Z544" i="2" s="1"/>
  <c r="S835" i="2"/>
  <c r="X835" i="2" s="1"/>
  <c r="Y835" i="2" s="1"/>
  <c r="Z835" i="2" s="1"/>
  <c r="O987" i="2"/>
  <c r="P987" i="2" s="1"/>
  <c r="N861" i="2"/>
  <c r="S1048" i="2"/>
  <c r="X1048" i="2" s="1"/>
  <c r="Y1048" i="2" s="1"/>
  <c r="Z1048" i="2" s="1"/>
  <c r="S115" i="2"/>
  <c r="X115" i="2" s="1"/>
  <c r="Y115" i="2" s="1"/>
  <c r="Z115" i="2" s="1"/>
  <c r="N288" i="2"/>
  <c r="N1063" i="2"/>
  <c r="N308" i="2"/>
  <c r="S374" i="2"/>
  <c r="X374" i="2" s="1"/>
  <c r="Y374" i="2" s="1"/>
  <c r="Z374" i="2" s="1"/>
  <c r="N389" i="2"/>
  <c r="S890" i="2"/>
  <c r="X890" i="2" s="1"/>
  <c r="Y890" i="2" s="1"/>
  <c r="Z890" i="2" s="1"/>
  <c r="N996" i="2"/>
  <c r="O1078" i="2"/>
  <c r="P1078" i="2" s="1"/>
  <c r="S483" i="2"/>
  <c r="X483" i="2" s="1"/>
  <c r="Y483" i="2" s="1"/>
  <c r="Z483" i="2" s="1"/>
  <c r="O830" i="2"/>
  <c r="P830" i="2" s="1"/>
  <c r="AM1163" i="2"/>
  <c r="AR1163" i="2" s="1"/>
  <c r="AS1163" i="2" s="1"/>
  <c r="AT1163" i="2" s="1"/>
  <c r="AM132" i="2"/>
  <c r="AR132" i="2" s="1"/>
  <c r="AS132" i="2" s="1"/>
  <c r="AT132" i="2" s="1"/>
  <c r="S626" i="2"/>
  <c r="X626" i="2" s="1"/>
  <c r="Y626" i="2" s="1"/>
  <c r="Z626" i="2" s="1"/>
  <c r="AM736" i="2"/>
  <c r="AR736" i="2" s="1"/>
  <c r="AS736" i="2" s="1"/>
  <c r="AT736" i="2" s="1"/>
  <c r="N960" i="2"/>
  <c r="N100" i="2"/>
  <c r="N187" i="2"/>
  <c r="O336" i="2"/>
  <c r="P336" i="2" s="1"/>
  <c r="S375" i="2"/>
  <c r="X375" i="2" s="1"/>
  <c r="Y375" i="2" s="1"/>
  <c r="Z375" i="2" s="1"/>
  <c r="O402" i="2"/>
  <c r="P402" i="2" s="1"/>
  <c r="S811" i="2"/>
  <c r="X811" i="2" s="1"/>
  <c r="Y811" i="2" s="1"/>
  <c r="Z811" i="2" s="1"/>
  <c r="S817" i="2"/>
  <c r="X817" i="2" s="1"/>
  <c r="Y817" i="2" s="1"/>
  <c r="Z817" i="2" s="1"/>
  <c r="O858" i="2"/>
  <c r="P858" i="2" s="1"/>
  <c r="O1117" i="2"/>
  <c r="P1117" i="2" s="1"/>
  <c r="N25" i="2"/>
  <c r="S75" i="2"/>
  <c r="X75" i="2" s="1"/>
  <c r="Y75" i="2" s="1"/>
  <c r="Z75" i="2" s="1"/>
  <c r="S274" i="2"/>
  <c r="X274" i="2" s="1"/>
  <c r="Y274" i="2" s="1"/>
  <c r="Z274" i="2" s="1"/>
  <c r="N345" i="2"/>
  <c r="O394" i="2"/>
  <c r="P394" i="2" s="1"/>
  <c r="O411" i="2"/>
  <c r="P411" i="2" s="1"/>
  <c r="N436" i="2"/>
  <c r="AC709" i="2"/>
  <c r="AH709" i="2" s="1"/>
  <c r="AI709" i="2" s="1"/>
  <c r="AJ709" i="2" s="1"/>
  <c r="N914" i="2"/>
  <c r="O981" i="2"/>
  <c r="P981" i="2" s="1"/>
  <c r="S1154" i="2"/>
  <c r="X1154" i="2" s="1"/>
  <c r="Y1154" i="2" s="1"/>
  <c r="Z1154" i="2" s="1"/>
  <c r="S66" i="2"/>
  <c r="X66" i="2" s="1"/>
  <c r="Y66" i="2" s="1"/>
  <c r="Z66" i="2" s="1"/>
  <c r="S254" i="2"/>
  <c r="X254" i="2" s="1"/>
  <c r="Y254" i="2" s="1"/>
  <c r="Z254" i="2" s="1"/>
  <c r="O201" i="2"/>
  <c r="P201" i="2" s="1"/>
  <c r="N468" i="2"/>
  <c r="S609" i="2"/>
  <c r="X609" i="2" s="1"/>
  <c r="Y609" i="2" s="1"/>
  <c r="Z609" i="2" s="1"/>
  <c r="S955" i="2"/>
  <c r="X955" i="2" s="1"/>
  <c r="Y955" i="2" s="1"/>
  <c r="Z955" i="2" s="1"/>
  <c r="O980" i="2"/>
  <c r="P980" i="2" s="1"/>
  <c r="N1080" i="2"/>
  <c r="O572" i="2"/>
  <c r="P572" i="2" s="1"/>
  <c r="N754" i="2"/>
  <c r="N884" i="2"/>
  <c r="S1028" i="2"/>
  <c r="X1028" i="2" s="1"/>
  <c r="Y1028" i="2" s="1"/>
  <c r="Z1028" i="2" s="1"/>
  <c r="AC1115" i="2"/>
  <c r="AH1115" i="2" s="1"/>
  <c r="AI1115" i="2" s="1"/>
  <c r="AJ1115" i="2" s="1"/>
  <c r="N118" i="2"/>
  <c r="S304" i="2"/>
  <c r="X304" i="2" s="1"/>
  <c r="Y304" i="2" s="1"/>
  <c r="Z304" i="2" s="1"/>
  <c r="AC475" i="2"/>
  <c r="AH475" i="2" s="1"/>
  <c r="AI475" i="2" s="1"/>
  <c r="AJ475" i="2" s="1"/>
  <c r="N486" i="2"/>
  <c r="N643" i="2"/>
  <c r="AM771" i="2"/>
  <c r="AR771" i="2" s="1"/>
  <c r="AS771" i="2" s="1"/>
  <c r="AT771" i="2" s="1"/>
  <c r="O875" i="2"/>
  <c r="P875" i="2" s="1"/>
  <c r="N943" i="2"/>
  <c r="N954" i="2"/>
  <c r="S1023" i="2"/>
  <c r="X1023" i="2" s="1"/>
  <c r="Y1023" i="2" s="1"/>
  <c r="Z1023" i="2" s="1"/>
  <c r="AM118" i="2"/>
  <c r="AR118" i="2" s="1"/>
  <c r="AS118" i="2" s="1"/>
  <c r="AT118" i="2" s="1"/>
  <c r="N130" i="2"/>
  <c r="O307" i="2"/>
  <c r="P307" i="2" s="1"/>
  <c r="N318" i="2"/>
  <c r="O450" i="2"/>
  <c r="P450" i="2" s="1"/>
  <c r="O484" i="2"/>
  <c r="P484" i="2" s="1"/>
  <c r="N941" i="2"/>
  <c r="N1062" i="2"/>
  <c r="AA1151" i="2"/>
  <c r="AK1151" i="2" s="1"/>
  <c r="AM1151" i="2" s="1"/>
  <c r="AR1151" i="2" s="1"/>
  <c r="AS1151" i="2" s="1"/>
  <c r="O1134" i="2"/>
  <c r="P1134" i="2" s="1"/>
  <c r="N535" i="2"/>
  <c r="S1095" i="2"/>
  <c r="X1095" i="2" s="1"/>
  <c r="Y1095" i="2" s="1"/>
  <c r="Z1095" i="2" s="1"/>
  <c r="AM1121" i="2"/>
  <c r="AR1121" i="2" s="1"/>
  <c r="AS1121" i="2" s="1"/>
  <c r="AT1121" i="2" s="1"/>
  <c r="N65" i="2"/>
  <c r="N339" i="2"/>
  <c r="K690" i="2"/>
  <c r="O690" i="2" s="1"/>
  <c r="P690" i="2" s="1"/>
  <c r="S714" i="2"/>
  <c r="X714" i="2" s="1"/>
  <c r="Y714" i="2" s="1"/>
  <c r="Z714" i="2" s="1"/>
  <c r="N743" i="2"/>
  <c r="O841" i="2"/>
  <c r="P841" i="2" s="1"/>
  <c r="S870" i="2"/>
  <c r="X870" i="2" s="1"/>
  <c r="Y870" i="2" s="1"/>
  <c r="Z870" i="2" s="1"/>
  <c r="S873" i="2"/>
  <c r="X873" i="2" s="1"/>
  <c r="Y873" i="2" s="1"/>
  <c r="Z873" i="2" s="1"/>
  <c r="AC644" i="2"/>
  <c r="AH644" i="2" s="1"/>
  <c r="AI644" i="2" s="1"/>
  <c r="AJ644" i="2" s="1"/>
  <c r="AM81" i="2"/>
  <c r="AR81" i="2" s="1"/>
  <c r="AS81" i="2" s="1"/>
  <c r="AT81" i="2" s="1"/>
  <c r="S298" i="2"/>
  <c r="X298" i="2" s="1"/>
  <c r="Y298" i="2" s="1"/>
  <c r="Z298" i="2" s="1"/>
  <c r="S1022" i="2"/>
  <c r="X1022" i="2" s="1"/>
  <c r="Y1022" i="2" s="1"/>
  <c r="Z1022" i="2" s="1"/>
  <c r="N1144" i="2"/>
  <c r="O275" i="2"/>
  <c r="P275" i="2" s="1"/>
  <c r="N275" i="2"/>
  <c r="S436" i="2"/>
  <c r="X436" i="2" s="1"/>
  <c r="Y436" i="2" s="1"/>
  <c r="Z436" i="2" s="1"/>
  <c r="AA436" i="2"/>
  <c r="N41" i="2"/>
  <c r="O93" i="2"/>
  <c r="P93" i="2" s="1"/>
  <c r="S98" i="2"/>
  <c r="X98" i="2" s="1"/>
  <c r="AM111" i="2"/>
  <c r="AR111" i="2" s="1"/>
  <c r="AS111" i="2" s="1"/>
  <c r="AT111" i="2" s="1"/>
  <c r="N142" i="2"/>
  <c r="N151" i="2"/>
  <c r="S163" i="2"/>
  <c r="X163" i="2" s="1"/>
  <c r="Y163" i="2" s="1"/>
  <c r="Z163" i="2" s="1"/>
  <c r="AM170" i="2"/>
  <c r="AR170" i="2" s="1"/>
  <c r="AS170" i="2" s="1"/>
  <c r="AT170" i="2" s="1"/>
  <c r="AA254" i="2"/>
  <c r="AC254" i="2" s="1"/>
  <c r="S265" i="2"/>
  <c r="X265" i="2" s="1"/>
  <c r="Y265" i="2" s="1"/>
  <c r="N271" i="2"/>
  <c r="AM300" i="2"/>
  <c r="AR300" i="2" s="1"/>
  <c r="N362" i="2"/>
  <c r="O370" i="2"/>
  <c r="P370" i="2" s="1"/>
  <c r="N85" i="2"/>
  <c r="AM178" i="2"/>
  <c r="AR178" i="2" s="1"/>
  <c r="AS178" i="2" s="1"/>
  <c r="AT178" i="2" s="1"/>
  <c r="S182" i="2"/>
  <c r="X182" i="2" s="1"/>
  <c r="Y182" i="2" s="1"/>
  <c r="Z182" i="2" s="1"/>
  <c r="S237" i="2"/>
  <c r="X237" i="2" s="1"/>
  <c r="Y237" i="2" s="1"/>
  <c r="Z237" i="2" s="1"/>
  <c r="AM230" i="2"/>
  <c r="AR230" i="2" s="1"/>
  <c r="AS230" i="2" s="1"/>
  <c r="AT230" i="2" s="1"/>
  <c r="N390" i="2"/>
  <c r="O269" i="2"/>
  <c r="P269" i="2" s="1"/>
  <c r="N269" i="2"/>
  <c r="O331" i="2"/>
  <c r="P331" i="2" s="1"/>
  <c r="N331" i="2"/>
  <c r="N173" i="2"/>
  <c r="O176" i="2"/>
  <c r="P176" i="2" s="1"/>
  <c r="O279" i="2"/>
  <c r="P279" i="2" s="1"/>
  <c r="AM296" i="2"/>
  <c r="AR296" i="2" s="1"/>
  <c r="AS296" i="2" s="1"/>
  <c r="AT296" i="2" s="1"/>
  <c r="N418" i="2"/>
  <c r="S73" i="2"/>
  <c r="X73" i="2" s="1"/>
  <c r="Y73" i="2" s="1"/>
  <c r="Z73" i="2" s="1"/>
  <c r="O103" i="2"/>
  <c r="P103" i="2" s="1"/>
  <c r="G11" i="7"/>
  <c r="N224" i="2"/>
  <c r="AC240" i="2"/>
  <c r="AH240" i="2" s="1"/>
  <c r="AI240" i="2" s="1"/>
  <c r="AJ240" i="2" s="1"/>
  <c r="AL240" i="2"/>
  <c r="AM240" i="2" s="1"/>
  <c r="AR240" i="2" s="1"/>
  <c r="AS240" i="2" s="1"/>
  <c r="AT240" i="2" s="1"/>
  <c r="S250" i="2"/>
  <c r="X250" i="2" s="1"/>
  <c r="Y250" i="2" s="1"/>
  <c r="Z250" i="2" s="1"/>
  <c r="AA250" i="2"/>
  <c r="O410" i="2"/>
  <c r="P410" i="2" s="1"/>
  <c r="N410" i="2"/>
  <c r="S194" i="2"/>
  <c r="X194" i="2" s="1"/>
  <c r="Y194" i="2" s="1"/>
  <c r="Z194" i="2" s="1"/>
  <c r="N203" i="2"/>
  <c r="O319" i="2"/>
  <c r="P319" i="2" s="1"/>
  <c r="N319" i="2"/>
  <c r="S382" i="2"/>
  <c r="X382" i="2" s="1"/>
  <c r="Y382" i="2" s="1"/>
  <c r="Z382" i="2" s="1"/>
  <c r="N138" i="2"/>
  <c r="L138" i="2"/>
  <c r="O138" i="2" s="1"/>
  <c r="P138" i="2" s="1"/>
  <c r="O257" i="2"/>
  <c r="P257" i="2" s="1"/>
  <c r="Y310" i="2"/>
  <c r="AI310" i="2" s="1"/>
  <c r="AS310" i="2" s="1"/>
  <c r="P310" i="2"/>
  <c r="Z310" i="2" s="1"/>
  <c r="AJ310" i="2" s="1"/>
  <c r="AT310" i="2" s="1"/>
  <c r="O334" i="2"/>
  <c r="P334" i="2" s="1"/>
  <c r="N334" i="2"/>
  <c r="S62" i="2"/>
  <c r="X62" i="2" s="1"/>
  <c r="Y62" i="2" s="1"/>
  <c r="Z62" i="2" s="1"/>
  <c r="AA62" i="2"/>
  <c r="AK62" i="2" s="1"/>
  <c r="N82" i="2"/>
  <c r="O113" i="2"/>
  <c r="P113" i="2" s="1"/>
  <c r="N113" i="2"/>
  <c r="AM169" i="2"/>
  <c r="AR169" i="2" s="1"/>
  <c r="AS169" i="2" s="1"/>
  <c r="AT169" i="2" s="1"/>
  <c r="N221" i="2"/>
  <c r="O232" i="2"/>
  <c r="P232" i="2" s="1"/>
  <c r="O248" i="2"/>
  <c r="P248" i="2" s="1"/>
  <c r="N299" i="2"/>
  <c r="O325" i="2"/>
  <c r="P325" i="2" s="1"/>
  <c r="N344" i="2"/>
  <c r="O358" i="2"/>
  <c r="P358" i="2" s="1"/>
  <c r="N358" i="2"/>
  <c r="N23" i="2"/>
  <c r="N28" i="2"/>
  <c r="S309" i="2"/>
  <c r="X309" i="2" s="1"/>
  <c r="Y309" i="2" s="1"/>
  <c r="Z309" i="2" s="1"/>
  <c r="N43" i="2"/>
  <c r="N448" i="2"/>
  <c r="O448" i="2"/>
  <c r="P448" i="2" s="1"/>
  <c r="S113" i="2"/>
  <c r="X113" i="2" s="1"/>
  <c r="Y113" i="2" s="1"/>
  <c r="Z113" i="2" s="1"/>
  <c r="N144" i="2"/>
  <c r="S195" i="2"/>
  <c r="X195" i="2" s="1"/>
  <c r="Y195" i="2" s="1"/>
  <c r="Z195" i="2" s="1"/>
  <c r="S232" i="2"/>
  <c r="X232" i="2" s="1"/>
  <c r="Y232" i="2" s="1"/>
  <c r="Z232" i="2" s="1"/>
  <c r="O298" i="2"/>
  <c r="P298" i="2" s="1"/>
  <c r="N298" i="2"/>
  <c r="O381" i="2"/>
  <c r="P381" i="2" s="1"/>
  <c r="N381" i="2"/>
  <c r="N652" i="2"/>
  <c r="AC740" i="2"/>
  <c r="AH740" i="2" s="1"/>
  <c r="AI740" i="2" s="1"/>
  <c r="AJ740" i="2" s="1"/>
  <c r="S891" i="2"/>
  <c r="X891" i="2" s="1"/>
  <c r="Y891" i="2" s="1"/>
  <c r="Z891" i="2" s="1"/>
  <c r="S926" i="2"/>
  <c r="X926" i="2" s="1"/>
  <c r="Y926" i="2" s="1"/>
  <c r="Z926" i="2" s="1"/>
  <c r="AA1154" i="2"/>
  <c r="AK1154" i="2" s="1"/>
  <c r="AM1154" i="2" s="1"/>
  <c r="AR1154" i="2" s="1"/>
  <c r="AS1154" i="2" s="1"/>
  <c r="N1108" i="2"/>
  <c r="O491" i="2"/>
  <c r="P491" i="2" s="1"/>
  <c r="S515" i="2"/>
  <c r="X515" i="2" s="1"/>
  <c r="Y515" i="2" s="1"/>
  <c r="Z515" i="2" s="1"/>
  <c r="O524" i="2"/>
  <c r="P524" i="2" s="1"/>
  <c r="S536" i="2"/>
  <c r="X536" i="2" s="1"/>
  <c r="Y536" i="2" s="1"/>
  <c r="Z536" i="2" s="1"/>
  <c r="N575" i="2"/>
  <c r="N618" i="2"/>
  <c r="N632" i="2"/>
  <c r="S695" i="2"/>
  <c r="X695" i="2" s="1"/>
  <c r="Y695" i="2" s="1"/>
  <c r="Z695" i="2" s="1"/>
  <c r="N791" i="2"/>
  <c r="O840" i="2"/>
  <c r="P840" i="2" s="1"/>
  <c r="S1036" i="2"/>
  <c r="X1036" i="2" s="1"/>
  <c r="Y1036" i="2" s="1"/>
  <c r="Z1036" i="2" s="1"/>
  <c r="N1059" i="2"/>
  <c r="S1108" i="2"/>
  <c r="X1108" i="2" s="1"/>
  <c r="Y1108" i="2" s="1"/>
  <c r="Z1108" i="2" s="1"/>
  <c r="N1112" i="2"/>
  <c r="S599" i="2"/>
  <c r="X599" i="2" s="1"/>
  <c r="Y599" i="2" s="1"/>
  <c r="Z599" i="2" s="1"/>
  <c r="S601" i="2"/>
  <c r="X601" i="2" s="1"/>
  <c r="Y601" i="2" s="1"/>
  <c r="Z601" i="2" s="1"/>
  <c r="AM632" i="2"/>
  <c r="AR632" i="2" s="1"/>
  <c r="AS632" i="2" s="1"/>
  <c r="AT632" i="2" s="1"/>
  <c r="S640" i="2"/>
  <c r="X640" i="2" s="1"/>
  <c r="S652" i="2"/>
  <c r="X652" i="2" s="1"/>
  <c r="Y652" i="2" s="1"/>
  <c r="Z652" i="2" s="1"/>
  <c r="S740" i="2"/>
  <c r="X740" i="2" s="1"/>
  <c r="Y740" i="2" s="1"/>
  <c r="Z740" i="2" s="1"/>
  <c r="O864" i="2"/>
  <c r="P864" i="2" s="1"/>
  <c r="S1072" i="2"/>
  <c r="X1072" i="2" s="1"/>
  <c r="Y1072" i="2" s="1"/>
  <c r="Z1072" i="2" s="1"/>
  <c r="AC1128" i="2"/>
  <c r="AH1128" i="2" s="1"/>
  <c r="AI1128" i="2" s="1"/>
  <c r="AJ1128" i="2" s="1"/>
  <c r="S391" i="2"/>
  <c r="X391" i="2" s="1"/>
  <c r="Y391" i="2" s="1"/>
  <c r="Z391" i="2" s="1"/>
  <c r="O478" i="2"/>
  <c r="P478" i="2" s="1"/>
  <c r="O488" i="2"/>
  <c r="P488" i="2" s="1"/>
  <c r="AC516" i="2"/>
  <c r="AH516" i="2" s="1"/>
  <c r="AI516" i="2" s="1"/>
  <c r="AJ516" i="2" s="1"/>
  <c r="O568" i="2"/>
  <c r="P568" i="2" s="1"/>
  <c r="S731" i="2"/>
  <c r="X731" i="2" s="1"/>
  <c r="S825" i="2"/>
  <c r="X825" i="2" s="1"/>
  <c r="Y825" i="2" s="1"/>
  <c r="Z825" i="2" s="1"/>
  <c r="O827" i="2"/>
  <c r="P827" i="2" s="1"/>
  <c r="S911" i="2"/>
  <c r="X911" i="2" s="1"/>
  <c r="Y911" i="2" s="1"/>
  <c r="Z911" i="2" s="1"/>
  <c r="N925" i="2"/>
  <c r="O966" i="2"/>
  <c r="P966" i="2" s="1"/>
  <c r="N967" i="2"/>
  <c r="S1112" i="2"/>
  <c r="X1112" i="2" s="1"/>
  <c r="Y1112" i="2" s="1"/>
  <c r="Z1112" i="2" s="1"/>
  <c r="O1135" i="2"/>
  <c r="P1135" i="2" s="1"/>
  <c r="S399" i="2"/>
  <c r="X399" i="2" s="1"/>
  <c r="Y399" i="2" s="1"/>
  <c r="Z399" i="2" s="1"/>
  <c r="N649" i="2"/>
  <c r="S803" i="2"/>
  <c r="X803" i="2" s="1"/>
  <c r="Y803" i="2" s="1"/>
  <c r="AM887" i="2"/>
  <c r="AR887" i="2" s="1"/>
  <c r="AS887" i="2" s="1"/>
  <c r="AT887" i="2" s="1"/>
  <c r="S581" i="2"/>
  <c r="X581" i="2" s="1"/>
  <c r="Y581" i="2" s="1"/>
  <c r="Z581" i="2" s="1"/>
  <c r="AA1028" i="2"/>
  <c r="AK1028" i="2" s="1"/>
  <c r="AA1048" i="2"/>
  <c r="AK1048" i="2" s="1"/>
  <c r="AM1048" i="2" s="1"/>
  <c r="AR1048" i="2" s="1"/>
  <c r="AS1048" i="2" s="1"/>
  <c r="S951" i="2"/>
  <c r="X951" i="2" s="1"/>
  <c r="Y951" i="2" s="1"/>
  <c r="Z951" i="2" s="1"/>
  <c r="AA1023" i="2"/>
  <c r="AK1023" i="2" s="1"/>
  <c r="AM1023" i="2" s="1"/>
  <c r="AR1023" i="2" s="1"/>
  <c r="AS1023" i="2" s="1"/>
  <c r="S1054" i="2"/>
  <c r="X1054" i="2" s="1"/>
  <c r="Y1054" i="2" s="1"/>
  <c r="Z1054" i="2" s="1"/>
  <c r="S723" i="2"/>
  <c r="X723" i="2" s="1"/>
  <c r="Y723" i="2" s="1"/>
  <c r="Z723" i="2" s="1"/>
  <c r="AA723" i="2"/>
  <c r="O1085" i="2"/>
  <c r="P1085" i="2" s="1"/>
  <c r="N1116" i="2"/>
  <c r="S571" i="2"/>
  <c r="X571" i="2" s="1"/>
  <c r="Y571" i="2" s="1"/>
  <c r="Z571" i="2" s="1"/>
  <c r="O622" i="2"/>
  <c r="P622" i="2" s="1"/>
  <c r="N699" i="2"/>
  <c r="AM741" i="2"/>
  <c r="AR741" i="2" s="1"/>
  <c r="AS741" i="2" s="1"/>
  <c r="AT741" i="2" s="1"/>
  <c r="O809" i="2"/>
  <c r="P809" i="2" s="1"/>
  <c r="O876" i="2"/>
  <c r="P876" i="2" s="1"/>
  <c r="S881" i="2"/>
  <c r="X881" i="2" s="1"/>
  <c r="Y881" i="2" s="1"/>
  <c r="Z881" i="2" s="1"/>
  <c r="AM925" i="2"/>
  <c r="AR925" i="2" s="1"/>
  <c r="AS925" i="2" s="1"/>
  <c r="AT925" i="2" s="1"/>
  <c r="O928" i="2"/>
  <c r="P928" i="2" s="1"/>
  <c r="N946" i="2"/>
  <c r="N1032" i="2"/>
  <c r="N982" i="2"/>
  <c r="AM1025" i="2"/>
  <c r="AR1025" i="2" s="1"/>
  <c r="AS1025" i="2" s="1"/>
  <c r="AT1025" i="2" s="1"/>
  <c r="N1058" i="2"/>
  <c r="AC1161" i="2"/>
  <c r="AH1161" i="2" s="1"/>
  <c r="AI1161" i="2" s="1"/>
  <c r="AJ1161" i="2" s="1"/>
  <c r="O1119" i="2"/>
  <c r="P1119" i="2" s="1"/>
  <c r="S271" i="2"/>
  <c r="X271" i="2" s="1"/>
  <c r="Y271" i="2" s="1"/>
  <c r="Z271" i="2" s="1"/>
  <c r="S390" i="2"/>
  <c r="X390" i="2" s="1"/>
  <c r="Y390" i="2" s="1"/>
  <c r="Z390" i="2" s="1"/>
  <c r="O413" i="2"/>
  <c r="P413" i="2" s="1"/>
  <c r="N498" i="2"/>
  <c r="N717" i="2"/>
  <c r="N804" i="2"/>
  <c r="O842" i="2"/>
  <c r="P842" i="2" s="1"/>
  <c r="N915" i="2"/>
  <c r="O942" i="2"/>
  <c r="P942" i="2" s="1"/>
  <c r="O1000" i="2"/>
  <c r="P1000" i="2" s="1"/>
  <c r="AM1004" i="2"/>
  <c r="AR1004" i="2" s="1"/>
  <c r="AS1004" i="2" s="1"/>
  <c r="AT1004" i="2" s="1"/>
  <c r="N1076" i="2"/>
  <c r="O1120" i="2"/>
  <c r="P1120" i="2" s="1"/>
  <c r="S172" i="2"/>
  <c r="X172" i="2" s="1"/>
  <c r="Y172" i="2" s="1"/>
  <c r="Z172" i="2" s="1"/>
  <c r="S203" i="2"/>
  <c r="X203" i="2" s="1"/>
  <c r="Y203" i="2" s="1"/>
  <c r="Z203" i="2" s="1"/>
  <c r="S236" i="2"/>
  <c r="X236" i="2" s="1"/>
  <c r="Y236" i="2" s="1"/>
  <c r="Z236" i="2" s="1"/>
  <c r="N327" i="2"/>
  <c r="O374" i="2"/>
  <c r="P374" i="2" s="1"/>
  <c r="N447" i="2"/>
  <c r="N465" i="2"/>
  <c r="N580" i="2"/>
  <c r="S593" i="2"/>
  <c r="X593" i="2" s="1"/>
  <c r="Y593" i="2" s="1"/>
  <c r="Z593" i="2" s="1"/>
  <c r="S654" i="2"/>
  <c r="X654" i="2" s="1"/>
  <c r="Y654" i="2" s="1"/>
  <c r="Z654" i="2" s="1"/>
  <c r="S744" i="2"/>
  <c r="X744" i="2" s="1"/>
  <c r="Y744" i="2" s="1"/>
  <c r="Z744" i="2" s="1"/>
  <c r="N856" i="2"/>
  <c r="N879" i="2"/>
  <c r="O891" i="2"/>
  <c r="P891" i="2" s="1"/>
  <c r="N1044" i="2"/>
  <c r="O962" i="2"/>
  <c r="P962" i="2" s="1"/>
  <c r="O976" i="2"/>
  <c r="P976" i="2" s="1"/>
  <c r="S1007" i="2"/>
  <c r="X1007" i="2" s="1"/>
  <c r="Y1007" i="2" s="1"/>
  <c r="Z1007" i="2" s="1"/>
  <c r="AM1018" i="2"/>
  <c r="AR1018" i="2" s="1"/>
  <c r="AS1018" i="2" s="1"/>
  <c r="AT1018" i="2" s="1"/>
  <c r="O1159" i="2"/>
  <c r="P1159" i="2" s="1"/>
  <c r="U22" i="9"/>
  <c r="S580" i="2"/>
  <c r="X580" i="2" s="1"/>
  <c r="Y580" i="2" s="1"/>
  <c r="Z580" i="2" s="1"/>
  <c r="O1029" i="2"/>
  <c r="P1029" i="2" s="1"/>
  <c r="Q8" i="7"/>
  <c r="Q7" i="7" s="1"/>
  <c r="R8" i="7"/>
  <c r="AJ156" i="3"/>
  <c r="AK156" i="3" s="1"/>
  <c r="AG168" i="3"/>
  <c r="AJ168" i="3" s="1"/>
  <c r="AK168" i="3" s="1"/>
  <c r="AB168" i="3"/>
  <c r="AC168" i="3" s="1"/>
  <c r="AJ159" i="3"/>
  <c r="AK159" i="3" s="1"/>
  <c r="AJ169" i="3"/>
  <c r="AK169" i="3" s="1"/>
  <c r="AG298" i="3"/>
  <c r="AJ298" i="3" s="1"/>
  <c r="AK298" i="3" s="1"/>
  <c r="AB298" i="3"/>
  <c r="AC298" i="3" s="1"/>
  <c r="AJ19" i="3"/>
  <c r="AK19" i="3" s="1"/>
  <c r="R77" i="3"/>
  <c r="T94" i="3"/>
  <c r="U94" i="3" s="1"/>
  <c r="T183" i="3"/>
  <c r="U183" i="3" s="1"/>
  <c r="T221" i="3"/>
  <c r="U221" i="3" s="1"/>
  <c r="T300" i="3"/>
  <c r="U300" i="3" s="1"/>
  <c r="S320" i="3"/>
  <c r="AA320" i="3" s="1"/>
  <c r="T334" i="3"/>
  <c r="U334" i="3" s="1"/>
  <c r="K223" i="3"/>
  <c r="T339" i="3"/>
  <c r="U339" i="3" s="1"/>
  <c r="Y339" i="3"/>
  <c r="AB339" i="3" s="1"/>
  <c r="AC339" i="3" s="1"/>
  <c r="Y11" i="7"/>
  <c r="N2" i="3"/>
  <c r="C19" i="6" s="1"/>
  <c r="T92" i="3"/>
  <c r="U92" i="3" s="1"/>
  <c r="T131" i="3"/>
  <c r="U131" i="3" s="1"/>
  <c r="K141" i="3"/>
  <c r="T148" i="3"/>
  <c r="U148" i="3" s="1"/>
  <c r="AB153" i="3"/>
  <c r="AC153" i="3" s="1"/>
  <c r="L168" i="3"/>
  <c r="M168" i="3" s="1"/>
  <c r="L208" i="3"/>
  <c r="M208" i="3" s="1"/>
  <c r="L232" i="3"/>
  <c r="M232" i="3" s="1"/>
  <c r="T271" i="3"/>
  <c r="U271" i="3" s="1"/>
  <c r="Y272" i="3"/>
  <c r="AG272" i="3" s="1"/>
  <c r="AJ272" i="3" s="1"/>
  <c r="AK272" i="3" s="1"/>
  <c r="L290" i="3"/>
  <c r="M290" i="3" s="1"/>
  <c r="S296" i="3"/>
  <c r="T303" i="3"/>
  <c r="U303" i="3" s="1"/>
  <c r="T306" i="3"/>
  <c r="U306" i="3" s="1"/>
  <c r="S326" i="3"/>
  <c r="AA326" i="3" s="1"/>
  <c r="AI326" i="3" s="1"/>
  <c r="T329" i="3"/>
  <c r="U329" i="3" s="1"/>
  <c r="T33" i="3"/>
  <c r="U33" i="3" s="1"/>
  <c r="Z48" i="3"/>
  <c r="AH48" i="3" s="1"/>
  <c r="AH77" i="3" s="1"/>
  <c r="AB164" i="3"/>
  <c r="AC164" i="3" s="1"/>
  <c r="T166" i="3"/>
  <c r="U166" i="3" s="1"/>
  <c r="AB300" i="3"/>
  <c r="AC300" i="3" s="1"/>
  <c r="AB303" i="3"/>
  <c r="AC303" i="3" s="1"/>
  <c r="T311" i="3"/>
  <c r="U311" i="3" s="1"/>
  <c r="AH386" i="3"/>
  <c r="AJ386" i="3" s="1"/>
  <c r="AK386" i="3" s="1"/>
  <c r="AB386" i="3"/>
  <c r="AC386" i="3" s="1"/>
  <c r="S22" i="3"/>
  <c r="AA22" i="3" s="1"/>
  <c r="AI22" i="3" s="1"/>
  <c r="S53" i="3"/>
  <c r="AA53" i="3" s="1"/>
  <c r="AI53" i="3" s="1"/>
  <c r="Z152" i="3"/>
  <c r="AH152" i="3" s="1"/>
  <c r="Y213" i="3"/>
  <c r="AJ217" i="3"/>
  <c r="AK217" i="3" s="1"/>
  <c r="T247" i="3"/>
  <c r="U247" i="3" s="1"/>
  <c r="Z326" i="3"/>
  <c r="AH326" i="3" s="1"/>
  <c r="L328" i="3"/>
  <c r="M328" i="3" s="1"/>
  <c r="Z131" i="3"/>
  <c r="AH131" i="3" s="1"/>
  <c r="T151" i="3"/>
  <c r="U151" i="3" s="1"/>
  <c r="T156" i="3"/>
  <c r="U156" i="3" s="1"/>
  <c r="AB162" i="3"/>
  <c r="AC162" i="3" s="1"/>
  <c r="T186" i="3"/>
  <c r="U186" i="3" s="1"/>
  <c r="AB217" i="3"/>
  <c r="AC217" i="3" s="1"/>
  <c r="Y233" i="3"/>
  <c r="AG303" i="3"/>
  <c r="AJ303" i="3" s="1"/>
  <c r="AK303" i="3" s="1"/>
  <c r="T91" i="3"/>
  <c r="U91" i="3" s="1"/>
  <c r="T93" i="3"/>
  <c r="U93" i="3" s="1"/>
  <c r="K123" i="3"/>
  <c r="T159" i="3"/>
  <c r="U159" i="3" s="1"/>
  <c r="L178" i="3"/>
  <c r="M178" i="3" s="1"/>
  <c r="L256" i="3"/>
  <c r="M256" i="3" s="1"/>
  <c r="T261" i="3"/>
  <c r="U261" i="3" s="1"/>
  <c r="AB294" i="3"/>
  <c r="AC294" i="3" s="1"/>
  <c r="Y295" i="3"/>
  <c r="AB295" i="3" s="1"/>
  <c r="AC295" i="3" s="1"/>
  <c r="Y325" i="3"/>
  <c r="T328" i="3"/>
  <c r="U328" i="3" s="1"/>
  <c r="Y336" i="3"/>
  <c r="AG336" i="3" s="1"/>
  <c r="AJ336" i="3" s="1"/>
  <c r="AK336" i="3" s="1"/>
  <c r="T353" i="3"/>
  <c r="U353" i="3" s="1"/>
  <c r="Y353" i="3"/>
  <c r="AG353" i="3" s="1"/>
  <c r="AJ353" i="3" s="1"/>
  <c r="AK353" i="3" s="1"/>
  <c r="AG153" i="3"/>
  <c r="AJ153" i="3" s="1"/>
  <c r="AK153" i="3" s="1"/>
  <c r="T162" i="3"/>
  <c r="U162" i="3" s="1"/>
  <c r="AB204" i="3"/>
  <c r="AC204" i="3" s="1"/>
  <c r="AB222" i="3"/>
  <c r="AC222" i="3" s="1"/>
  <c r="AJ237" i="3"/>
  <c r="AK237" i="3" s="1"/>
  <c r="T242" i="3"/>
  <c r="U242" i="3" s="1"/>
  <c r="Y247" i="3"/>
  <c r="AG247" i="3" s="1"/>
  <c r="AJ247" i="3" s="1"/>
  <c r="AK247" i="3" s="1"/>
  <c r="AJ311" i="3"/>
  <c r="AK311" i="3" s="1"/>
  <c r="AG420" i="3"/>
  <c r="AJ420" i="3" s="1"/>
  <c r="AK420" i="3" s="1"/>
  <c r="AB420" i="3"/>
  <c r="AC420" i="3" s="1"/>
  <c r="AG437" i="3"/>
  <c r="AJ437" i="3" s="1"/>
  <c r="AK437" i="3" s="1"/>
  <c r="AB437" i="3"/>
  <c r="AC437" i="3" s="1"/>
  <c r="AJ34" i="3"/>
  <c r="AK34" i="3" s="1"/>
  <c r="S49" i="3"/>
  <c r="AA49" i="3" s="1"/>
  <c r="AI49" i="3" s="1"/>
  <c r="S155" i="3"/>
  <c r="AA155" i="3" s="1"/>
  <c r="AI155" i="3" s="1"/>
  <c r="AH164" i="3"/>
  <c r="AJ164" i="3" s="1"/>
  <c r="AK164" i="3" s="1"/>
  <c r="Y181" i="3"/>
  <c r="Y189" i="3"/>
  <c r="AG202" i="3"/>
  <c r="AB211" i="3"/>
  <c r="AC211" i="3" s="1"/>
  <c r="Y219" i="3"/>
  <c r="AG219" i="3" s="1"/>
  <c r="AJ219" i="3" s="1"/>
  <c r="AK219" i="3" s="1"/>
  <c r="S220" i="3"/>
  <c r="AA220" i="3" s="1"/>
  <c r="AI220" i="3" s="1"/>
  <c r="T257" i="3"/>
  <c r="U257" i="3" s="1"/>
  <c r="T276" i="3"/>
  <c r="U276" i="3" s="1"/>
  <c r="Y310" i="3"/>
  <c r="AB310" i="3" s="1"/>
  <c r="AC310" i="3" s="1"/>
  <c r="S324" i="3"/>
  <c r="AA324" i="3" s="1"/>
  <c r="AI324" i="3" s="1"/>
  <c r="T38" i="3"/>
  <c r="U38" i="3" s="1"/>
  <c r="T40" i="3"/>
  <c r="U40" i="3" s="1"/>
  <c r="AB90" i="3"/>
  <c r="AC90" i="3" s="1"/>
  <c r="T176" i="3"/>
  <c r="U176" i="3" s="1"/>
  <c r="Y201" i="3"/>
  <c r="AG201" i="3" s="1"/>
  <c r="S207" i="3"/>
  <c r="T239" i="3"/>
  <c r="U239" i="3" s="1"/>
  <c r="T259" i="3"/>
  <c r="U259" i="3" s="1"/>
  <c r="T263" i="3"/>
  <c r="U263" i="3" s="1"/>
  <c r="T268" i="3"/>
  <c r="U268" i="3" s="1"/>
  <c r="Y269" i="3"/>
  <c r="AG269" i="3" s="1"/>
  <c r="AJ269" i="3" s="1"/>
  <c r="AK269" i="3" s="1"/>
  <c r="AB278" i="3"/>
  <c r="AC278" i="3" s="1"/>
  <c r="T294" i="3"/>
  <c r="U294" i="3" s="1"/>
  <c r="S297" i="3"/>
  <c r="AA297" i="3" s="1"/>
  <c r="AI297" i="3" s="1"/>
  <c r="AJ297" i="3" s="1"/>
  <c r="AK297" i="3" s="1"/>
  <c r="T331" i="3"/>
  <c r="U331" i="3" s="1"/>
  <c r="AA331" i="3"/>
  <c r="AI331" i="3" s="1"/>
  <c r="L19" i="3"/>
  <c r="M19" i="3" s="1"/>
  <c r="H11" i="7"/>
  <c r="F2" i="3"/>
  <c r="I19" i="6" s="1"/>
  <c r="T73" i="3"/>
  <c r="U73" i="3" s="1"/>
  <c r="T139" i="3"/>
  <c r="U139" i="3" s="1"/>
  <c r="Y158" i="3"/>
  <c r="AG158" i="3" s="1"/>
  <c r="AJ158" i="3" s="1"/>
  <c r="AK158" i="3" s="1"/>
  <c r="T178" i="3"/>
  <c r="U178" i="3" s="1"/>
  <c r="T222" i="3"/>
  <c r="U222" i="3" s="1"/>
  <c r="Y244" i="3"/>
  <c r="AG244" i="3" s="1"/>
  <c r="AJ244" i="3" s="1"/>
  <c r="AK244" i="3" s="1"/>
  <c r="AB459" i="3"/>
  <c r="AC459" i="3" s="1"/>
  <c r="G2" i="3"/>
  <c r="G3" i="3" s="1"/>
  <c r="AJ154" i="3"/>
  <c r="AK154" i="3" s="1"/>
  <c r="AH162" i="3"/>
  <c r="AJ162" i="3" s="1"/>
  <c r="AK162" i="3" s="1"/>
  <c r="T203" i="3"/>
  <c r="U203" i="3" s="1"/>
  <c r="Y242" i="3"/>
  <c r="AB242" i="3" s="1"/>
  <c r="AC242" i="3" s="1"/>
  <c r="Y259" i="3"/>
  <c r="AG259" i="3" s="1"/>
  <c r="AJ259" i="3" s="1"/>
  <c r="AK259" i="3" s="1"/>
  <c r="T278" i="3"/>
  <c r="U278" i="3" s="1"/>
  <c r="AB306" i="3"/>
  <c r="AC306" i="3" s="1"/>
  <c r="AJ365" i="3"/>
  <c r="AK365" i="3" s="1"/>
  <c r="AJ510" i="3"/>
  <c r="AK510" i="3" s="1"/>
  <c r="Q602" i="3"/>
  <c r="T575" i="3"/>
  <c r="U575" i="3" s="1"/>
  <c r="Z576" i="3"/>
  <c r="AH576" i="3" s="1"/>
  <c r="AB537" i="3"/>
  <c r="AC537" i="3" s="1"/>
  <c r="T600" i="3"/>
  <c r="U600" i="3" s="1"/>
  <c r="Y601" i="3"/>
  <c r="AG601" i="3" s="1"/>
  <c r="AA375" i="3"/>
  <c r="AI375" i="3" s="1"/>
  <c r="L473" i="3"/>
  <c r="T474" i="3"/>
  <c r="U474" i="3" s="1"/>
  <c r="T494" i="3"/>
  <c r="U494" i="3" s="1"/>
  <c r="T572" i="3"/>
  <c r="U572" i="3" s="1"/>
  <c r="S554" i="3"/>
  <c r="AA554" i="3" s="1"/>
  <c r="AI554" i="3" s="1"/>
  <c r="L555" i="3"/>
  <c r="M555" i="3" s="1"/>
  <c r="T597" i="3"/>
  <c r="U597" i="3" s="1"/>
  <c r="Y598" i="3"/>
  <c r="AG598" i="3" s="1"/>
  <c r="T363" i="3"/>
  <c r="U363" i="3" s="1"/>
  <c r="AB384" i="3"/>
  <c r="AC384" i="3" s="1"/>
  <c r="T439" i="3"/>
  <c r="U439" i="3" s="1"/>
  <c r="T462" i="3"/>
  <c r="U462" i="3" s="1"/>
  <c r="T517" i="3"/>
  <c r="U517" i="3" s="1"/>
  <c r="AJ490" i="3"/>
  <c r="AK490" i="3" s="1"/>
  <c r="AJ530" i="3"/>
  <c r="AK530" i="3" s="1"/>
  <c r="T582" i="3"/>
  <c r="U582" i="3" s="1"/>
  <c r="L355" i="3"/>
  <c r="M355" i="3" s="1"/>
  <c r="AB395" i="3"/>
  <c r="AC395" i="3" s="1"/>
  <c r="T509" i="3"/>
  <c r="U509" i="3" s="1"/>
  <c r="S543" i="3"/>
  <c r="AA543" i="3" s="1"/>
  <c r="AI543" i="3" s="1"/>
  <c r="AJ577" i="3"/>
  <c r="AK577" i="3" s="1"/>
  <c r="Y561" i="3"/>
  <c r="AG561" i="3" s="1"/>
  <c r="AJ561" i="3" s="1"/>
  <c r="AK561" i="3" s="1"/>
  <c r="S553" i="3"/>
  <c r="Y554" i="3"/>
  <c r="AG554" i="3" s="1"/>
  <c r="T555" i="3"/>
  <c r="U555" i="3" s="1"/>
  <c r="Y556" i="3"/>
  <c r="AG556" i="3" s="1"/>
  <c r="Y600" i="3"/>
  <c r="AB600" i="3" s="1"/>
  <c r="AC600" i="3" s="1"/>
  <c r="T373" i="3"/>
  <c r="U373" i="3" s="1"/>
  <c r="Y374" i="3"/>
  <c r="AG374" i="3" s="1"/>
  <c r="AJ374" i="3" s="1"/>
  <c r="AK374" i="3" s="1"/>
  <c r="T447" i="3"/>
  <c r="U447" i="3" s="1"/>
  <c r="T459" i="3"/>
  <c r="U459" i="3" s="1"/>
  <c r="R483" i="3"/>
  <c r="T480" i="3"/>
  <c r="U480" i="3" s="1"/>
  <c r="T492" i="3"/>
  <c r="U492" i="3" s="1"/>
  <c r="L501" i="3"/>
  <c r="M501" i="3" s="1"/>
  <c r="T526" i="3"/>
  <c r="U526" i="3" s="1"/>
  <c r="L550" i="3"/>
  <c r="M550" i="3" s="1"/>
  <c r="S388" i="3"/>
  <c r="AA388" i="3" s="1"/>
  <c r="AI388" i="3" s="1"/>
  <c r="S407" i="3"/>
  <c r="AA407" i="3" s="1"/>
  <c r="AI407" i="3" s="1"/>
  <c r="Q467" i="3"/>
  <c r="S473" i="3"/>
  <c r="AA473" i="3" s="1"/>
  <c r="Y494" i="3"/>
  <c r="AB494" i="3" s="1"/>
  <c r="AB490" i="3"/>
  <c r="AC490" i="3" s="1"/>
  <c r="T531" i="3"/>
  <c r="U531" i="3" s="1"/>
  <c r="AJ574" i="3"/>
  <c r="AK574" i="3" s="1"/>
  <c r="T594" i="3"/>
  <c r="U594" i="3" s="1"/>
  <c r="Y597" i="3"/>
  <c r="AG597" i="3" s="1"/>
  <c r="AJ597" i="3" s="1"/>
  <c r="AK597" i="3" s="1"/>
  <c r="Z360" i="3"/>
  <c r="AH360" i="3" s="1"/>
  <c r="Y407" i="3"/>
  <c r="AG407" i="3" s="1"/>
  <c r="S411" i="3"/>
  <c r="AA411" i="3" s="1"/>
  <c r="AI411" i="3" s="1"/>
  <c r="AJ411" i="3" s="1"/>
  <c r="AK411" i="3" s="1"/>
  <c r="R451" i="3"/>
  <c r="Z473" i="3"/>
  <c r="AH473" i="3" s="1"/>
  <c r="AH483" i="3" s="1"/>
  <c r="T475" i="3"/>
  <c r="U475" i="3" s="1"/>
  <c r="T501" i="3"/>
  <c r="U501" i="3" s="1"/>
  <c r="T520" i="3"/>
  <c r="U520" i="3" s="1"/>
  <c r="Y528" i="3"/>
  <c r="AG528" i="3" s="1"/>
  <c r="AJ528" i="3" s="1"/>
  <c r="AK528" i="3" s="1"/>
  <c r="AJ568" i="3"/>
  <c r="AK568" i="3" s="1"/>
  <c r="AJ571" i="3"/>
  <c r="AK571" i="3" s="1"/>
  <c r="T591" i="3"/>
  <c r="U591" i="3" s="1"/>
  <c r="Y352" i="3"/>
  <c r="AG352" i="3" s="1"/>
  <c r="AJ352" i="3" s="1"/>
  <c r="AK352" i="3" s="1"/>
  <c r="T365" i="3"/>
  <c r="U365" i="3" s="1"/>
  <c r="L383" i="3"/>
  <c r="M383" i="3" s="1"/>
  <c r="R429" i="3"/>
  <c r="T446" i="3"/>
  <c r="U446" i="3" s="1"/>
  <c r="Y456" i="3"/>
  <c r="AG456" i="3" s="1"/>
  <c r="T505" i="3"/>
  <c r="U505" i="3" s="1"/>
  <c r="T550" i="3"/>
  <c r="U550" i="3" s="1"/>
  <c r="T384" i="3"/>
  <c r="U384" i="3" s="1"/>
  <c r="Y394" i="3"/>
  <c r="AB394" i="3" s="1"/>
  <c r="AC394" i="3" s="1"/>
  <c r="S441" i="3"/>
  <c r="AA441" i="3" s="1"/>
  <c r="AI441" i="3" s="1"/>
  <c r="T542" i="3"/>
  <c r="U542" i="3" s="1"/>
  <c r="T588" i="3"/>
  <c r="U588" i="3" s="1"/>
  <c r="T593" i="3"/>
  <c r="U593" i="3" s="1"/>
  <c r="T361" i="3"/>
  <c r="U361" i="3" s="1"/>
  <c r="Z406" i="3"/>
  <c r="AH406" i="3" s="1"/>
  <c r="Y422" i="3"/>
  <c r="AG422" i="3" s="1"/>
  <c r="AJ422" i="3" s="1"/>
  <c r="AK422" i="3" s="1"/>
  <c r="Y475" i="3"/>
  <c r="AG475" i="3" s="1"/>
  <c r="Y477" i="3"/>
  <c r="AG477" i="3" s="1"/>
  <c r="AJ477" i="3" s="1"/>
  <c r="AK477" i="3" s="1"/>
  <c r="T525" i="3"/>
  <c r="U525" i="3" s="1"/>
  <c r="T502" i="3"/>
  <c r="U502" i="3" s="1"/>
  <c r="AB503" i="3"/>
  <c r="AC503" i="3" s="1"/>
  <c r="Y531" i="3"/>
  <c r="AG531" i="3" s="1"/>
  <c r="AJ531" i="3" s="1"/>
  <c r="AK531" i="3" s="1"/>
  <c r="T578" i="3"/>
  <c r="U578" i="3" s="1"/>
  <c r="S372" i="3"/>
  <c r="T372" i="3" s="1"/>
  <c r="U372" i="3" s="1"/>
  <c r="R610" i="3"/>
  <c r="T460" i="3"/>
  <c r="U460" i="3" s="1"/>
  <c r="T463" i="3"/>
  <c r="U463" i="3" s="1"/>
  <c r="Y501" i="3"/>
  <c r="AG501" i="3" s="1"/>
  <c r="AJ501" i="3" s="1"/>
  <c r="AK501" i="3" s="1"/>
  <c r="T510" i="3"/>
  <c r="U510" i="3" s="1"/>
  <c r="T514" i="3"/>
  <c r="U514" i="3" s="1"/>
  <c r="T523" i="3"/>
  <c r="U523" i="3" s="1"/>
  <c r="T529" i="3"/>
  <c r="U529" i="3" s="1"/>
  <c r="T490" i="3"/>
  <c r="U490" i="3" s="1"/>
  <c r="T530" i="3"/>
  <c r="U530" i="3" s="1"/>
  <c r="T585" i="3"/>
  <c r="U585" i="3" s="1"/>
  <c r="T590" i="3"/>
  <c r="U590" i="3" s="1"/>
  <c r="AG108" i="3"/>
  <c r="AJ108" i="3" s="1"/>
  <c r="AK108" i="3" s="1"/>
  <c r="AB108" i="3"/>
  <c r="AC108" i="3" s="1"/>
  <c r="AB112" i="3"/>
  <c r="AC112" i="3" s="1"/>
  <c r="AG112" i="3"/>
  <c r="AJ112" i="3" s="1"/>
  <c r="AK112" i="3" s="1"/>
  <c r="AB116" i="3"/>
  <c r="AC116" i="3" s="1"/>
  <c r="AJ41" i="3"/>
  <c r="AK41" i="3" s="1"/>
  <c r="T75" i="3"/>
  <c r="U75" i="3" s="1"/>
  <c r="AG116" i="3"/>
  <c r="AJ116" i="3" s="1"/>
  <c r="AK116" i="3" s="1"/>
  <c r="AJ117" i="3"/>
  <c r="AK117" i="3" s="1"/>
  <c r="AB32" i="3"/>
  <c r="AC32" i="3" s="1"/>
  <c r="AJ35" i="3"/>
  <c r="AK35" i="3" s="1"/>
  <c r="AJ84" i="3"/>
  <c r="AK84" i="3" s="1"/>
  <c r="T86" i="3"/>
  <c r="U86" i="3" s="1"/>
  <c r="Y94" i="3"/>
  <c r="AG94" i="3" s="1"/>
  <c r="AJ94" i="3" s="1"/>
  <c r="AK94" i="3" s="1"/>
  <c r="AJ110" i="3"/>
  <c r="AK110" i="3" s="1"/>
  <c r="AB52" i="3"/>
  <c r="AC52" i="3" s="1"/>
  <c r="T118" i="3"/>
  <c r="U118" i="3" s="1"/>
  <c r="T37" i="3"/>
  <c r="U37" i="3" s="1"/>
  <c r="T87" i="3"/>
  <c r="U87" i="3" s="1"/>
  <c r="Y91" i="3"/>
  <c r="AG91" i="3" s="1"/>
  <c r="AJ91" i="3" s="1"/>
  <c r="AK91" i="3" s="1"/>
  <c r="T117" i="3"/>
  <c r="U117" i="3" s="1"/>
  <c r="AJ38" i="3"/>
  <c r="AK38" i="3" s="1"/>
  <c r="AJ54" i="3"/>
  <c r="AK54" i="3" s="1"/>
  <c r="AJ63" i="3"/>
  <c r="AK63" i="3" s="1"/>
  <c r="T84" i="3"/>
  <c r="U84" i="3" s="1"/>
  <c r="AJ32" i="3"/>
  <c r="AK32" i="3" s="1"/>
  <c r="AB59" i="3"/>
  <c r="AC59" i="3" s="1"/>
  <c r="AB62" i="3"/>
  <c r="AC62" i="3" s="1"/>
  <c r="AJ95" i="3"/>
  <c r="AK95" i="3" s="1"/>
  <c r="T120" i="3"/>
  <c r="U120" i="3" s="1"/>
  <c r="Y37" i="3"/>
  <c r="AB37" i="3" s="1"/>
  <c r="AC37" i="3" s="1"/>
  <c r="AG52" i="3"/>
  <c r="AJ52" i="3" s="1"/>
  <c r="AK52" i="3" s="1"/>
  <c r="T66" i="3"/>
  <c r="U66" i="3" s="1"/>
  <c r="AB71" i="3"/>
  <c r="AC71" i="3" s="1"/>
  <c r="Y87" i="3"/>
  <c r="AB87" i="3" s="1"/>
  <c r="AC87" i="3" s="1"/>
  <c r="AB110" i="3"/>
  <c r="AC110" i="3" s="1"/>
  <c r="T111" i="3"/>
  <c r="U111" i="3" s="1"/>
  <c r="AB117" i="3"/>
  <c r="AC117" i="3" s="1"/>
  <c r="T21" i="3"/>
  <c r="U21" i="3" s="1"/>
  <c r="AB56" i="3"/>
  <c r="AC56" i="3" s="1"/>
  <c r="AB65" i="3"/>
  <c r="AC65" i="3" s="1"/>
  <c r="AB68" i="3"/>
  <c r="AC68" i="3" s="1"/>
  <c r="T95" i="3"/>
  <c r="U95" i="3" s="1"/>
  <c r="T116" i="3"/>
  <c r="U116" i="3" s="1"/>
  <c r="S14" i="3"/>
  <c r="AA14" i="3" s="1"/>
  <c r="AI14" i="3" s="1"/>
  <c r="T62" i="3"/>
  <c r="U62" i="3" s="1"/>
  <c r="P97" i="3"/>
  <c r="AJ109" i="3"/>
  <c r="AK109" i="3" s="1"/>
  <c r="Y21" i="3"/>
  <c r="AB21" i="3" s="1"/>
  <c r="AC21" i="3" s="1"/>
  <c r="T110" i="3"/>
  <c r="U110" i="3" s="1"/>
  <c r="T119" i="3"/>
  <c r="U119" i="3" s="1"/>
  <c r="T39" i="3"/>
  <c r="U39" i="3" s="1"/>
  <c r="AJ86" i="3"/>
  <c r="AK86" i="3" s="1"/>
  <c r="T105" i="3"/>
  <c r="U105" i="3" s="1"/>
  <c r="Y111" i="3"/>
  <c r="AG111" i="3" s="1"/>
  <c r="AJ111" i="3" s="1"/>
  <c r="AK111" i="3" s="1"/>
  <c r="T55" i="3"/>
  <c r="U55" i="3" s="1"/>
  <c r="AG59" i="3"/>
  <c r="AJ59" i="3" s="1"/>
  <c r="AK59" i="3" s="1"/>
  <c r="T67" i="3"/>
  <c r="U67" i="3" s="1"/>
  <c r="T109" i="3"/>
  <c r="U109" i="3" s="1"/>
  <c r="AB118" i="3"/>
  <c r="AC118" i="3" s="1"/>
  <c r="BI7" i="7"/>
  <c r="AQ9" i="7"/>
  <c r="AR7" i="7"/>
  <c r="W804" i="10"/>
  <c r="AJ28" i="3"/>
  <c r="AK28" i="3" s="1"/>
  <c r="AJ30" i="3"/>
  <c r="AK30" i="3" s="1"/>
  <c r="AI60" i="3"/>
  <c r="AJ60" i="3" s="1"/>
  <c r="AK60" i="3" s="1"/>
  <c r="AB60" i="3"/>
  <c r="AC60" i="3" s="1"/>
  <c r="AG17" i="3"/>
  <c r="AB74" i="3"/>
  <c r="AC74" i="3" s="1"/>
  <c r="AI74" i="3"/>
  <c r="AJ74" i="3" s="1"/>
  <c r="AK74" i="3" s="1"/>
  <c r="AI76" i="3"/>
  <c r="AJ76" i="3" s="1"/>
  <c r="AK76" i="3" s="1"/>
  <c r="AB76" i="3"/>
  <c r="AC76" i="3" s="1"/>
  <c r="AJ39" i="3"/>
  <c r="AK39" i="3" s="1"/>
  <c r="AG51" i="3"/>
  <c r="AJ66" i="3"/>
  <c r="AK66" i="3" s="1"/>
  <c r="AB36" i="3"/>
  <c r="AC36" i="3" s="1"/>
  <c r="AB55" i="3"/>
  <c r="AC55" i="3" s="1"/>
  <c r="AG55" i="3"/>
  <c r="AJ55" i="3" s="1"/>
  <c r="AK55" i="3" s="1"/>
  <c r="AB61" i="3"/>
  <c r="AC61" i="3" s="1"/>
  <c r="AG61" i="3"/>
  <c r="AJ61" i="3" s="1"/>
  <c r="AK61" i="3" s="1"/>
  <c r="AI16" i="3"/>
  <c r="AJ16" i="3" s="1"/>
  <c r="AK16" i="3" s="1"/>
  <c r="AB16" i="3"/>
  <c r="AC16" i="3" s="1"/>
  <c r="AB33" i="3"/>
  <c r="AC33" i="3" s="1"/>
  <c r="AH33" i="3"/>
  <c r="AJ33" i="3" s="1"/>
  <c r="AK33" i="3" s="1"/>
  <c r="AG53" i="3"/>
  <c r="AB58" i="3"/>
  <c r="AC58" i="3" s="1"/>
  <c r="AG58" i="3"/>
  <c r="AJ58" i="3" s="1"/>
  <c r="AK58" i="3" s="1"/>
  <c r="AG83" i="3"/>
  <c r="AJ29" i="3"/>
  <c r="AK29" i="3" s="1"/>
  <c r="AB30" i="3"/>
  <c r="AC30" i="3" s="1"/>
  <c r="AB18" i="3"/>
  <c r="AC18" i="3" s="1"/>
  <c r="AH18" i="3"/>
  <c r="AJ18" i="3" s="1"/>
  <c r="AK18" i="3" s="1"/>
  <c r="AI50" i="3"/>
  <c r="AJ50" i="3" s="1"/>
  <c r="AK50" i="3" s="1"/>
  <c r="AB50" i="3"/>
  <c r="AC50" i="3" s="1"/>
  <c r="AB64" i="3"/>
  <c r="AC64" i="3" s="1"/>
  <c r="AG64" i="3"/>
  <c r="AJ64" i="3" s="1"/>
  <c r="AK64" i="3" s="1"/>
  <c r="AJ36" i="3"/>
  <c r="AK36" i="3" s="1"/>
  <c r="AG13" i="3"/>
  <c r="AF141" i="3"/>
  <c r="S12" i="3"/>
  <c r="S13" i="3"/>
  <c r="L13" i="3"/>
  <c r="M13" i="3" s="1"/>
  <c r="L18" i="3"/>
  <c r="M18" i="3" s="1"/>
  <c r="AB28" i="3"/>
  <c r="AC28" i="3" s="1"/>
  <c r="T29" i="3"/>
  <c r="U29" i="3" s="1"/>
  <c r="T35" i="3"/>
  <c r="U35" i="3" s="1"/>
  <c r="AB41" i="3"/>
  <c r="AC41" i="3" s="1"/>
  <c r="M49" i="3"/>
  <c r="T58" i="3"/>
  <c r="U58" i="3" s="1"/>
  <c r="T63" i="3"/>
  <c r="U63" i="3" s="1"/>
  <c r="Y70" i="3"/>
  <c r="T71" i="3"/>
  <c r="U71" i="3" s="1"/>
  <c r="L88" i="3"/>
  <c r="M88" i="3" s="1"/>
  <c r="S88" i="3"/>
  <c r="AA88" i="3" s="1"/>
  <c r="AI88" i="3" s="1"/>
  <c r="AG90" i="3"/>
  <c r="AJ90" i="3" s="1"/>
  <c r="AK90" i="3" s="1"/>
  <c r="T96" i="3"/>
  <c r="U96" i="3" s="1"/>
  <c r="AB138" i="3"/>
  <c r="AC138" i="3" s="1"/>
  <c r="AJ147" i="3"/>
  <c r="AB151" i="3"/>
  <c r="AC151" i="3" s="1"/>
  <c r="Z14" i="3"/>
  <c r="AH14" i="3" s="1"/>
  <c r="Z22" i="3"/>
  <c r="AH22" i="3" s="1"/>
  <c r="AB31" i="3"/>
  <c r="AC31" i="3" s="1"/>
  <c r="AA57" i="3"/>
  <c r="AI57" i="3" s="1"/>
  <c r="AJ57" i="3" s="1"/>
  <c r="AK57" i="3" s="1"/>
  <c r="X83" i="3"/>
  <c r="AA92" i="3"/>
  <c r="Y93" i="3"/>
  <c r="AG130" i="3"/>
  <c r="AG152" i="3"/>
  <c r="AG203" i="3"/>
  <c r="AJ203" i="3" s="1"/>
  <c r="AK203" i="3" s="1"/>
  <c r="AB203" i="3"/>
  <c r="AC203" i="3" s="1"/>
  <c r="AB19" i="3"/>
  <c r="AC19" i="3" s="1"/>
  <c r="L30" i="3"/>
  <c r="M30" i="3" s="1"/>
  <c r="T32" i="3"/>
  <c r="U32" i="3" s="1"/>
  <c r="AB38" i="3"/>
  <c r="AC38" i="3" s="1"/>
  <c r="L50" i="3"/>
  <c r="M50" i="3" s="1"/>
  <c r="T52" i="3"/>
  <c r="U52" i="3" s="1"/>
  <c r="AG56" i="3"/>
  <c r="AJ56" i="3" s="1"/>
  <c r="AK56" i="3" s="1"/>
  <c r="T59" i="3"/>
  <c r="U59" i="3" s="1"/>
  <c r="T64" i="3"/>
  <c r="U64" i="3" s="1"/>
  <c r="AA69" i="3"/>
  <c r="AI69" i="3" s="1"/>
  <c r="AJ69" i="3" s="1"/>
  <c r="AK69" i="3" s="1"/>
  <c r="S72" i="3"/>
  <c r="AA72" i="3" s="1"/>
  <c r="AI72" i="3" s="1"/>
  <c r="L76" i="3"/>
  <c r="M76" i="3" s="1"/>
  <c r="M102" i="3"/>
  <c r="Y122" i="3"/>
  <c r="Y129" i="3"/>
  <c r="Q141" i="3"/>
  <c r="AG131" i="3"/>
  <c r="AI176" i="3"/>
  <c r="AB182" i="3"/>
  <c r="AC182" i="3" s="1"/>
  <c r="L16" i="3"/>
  <c r="M16" i="3" s="1"/>
  <c r="T36" i="3"/>
  <c r="U36" i="3" s="1"/>
  <c r="T54" i="3"/>
  <c r="U54" i="3" s="1"/>
  <c r="AG68" i="3"/>
  <c r="AJ68" i="3" s="1"/>
  <c r="AK68" i="3" s="1"/>
  <c r="T106" i="3"/>
  <c r="U106" i="3" s="1"/>
  <c r="Y106" i="3"/>
  <c r="AB119" i="3"/>
  <c r="AC119" i="3" s="1"/>
  <c r="Y120" i="3"/>
  <c r="T138" i="3"/>
  <c r="U138" i="3" s="1"/>
  <c r="Y132" i="3"/>
  <c r="P141" i="3"/>
  <c r="P170" i="3"/>
  <c r="Y150" i="3"/>
  <c r="T150" i="3"/>
  <c r="U150" i="3" s="1"/>
  <c r="L179" i="3"/>
  <c r="M179" i="3" s="1"/>
  <c r="S179" i="3"/>
  <c r="K195" i="3"/>
  <c r="AJ182" i="3"/>
  <c r="AK182" i="3" s="1"/>
  <c r="AB205" i="3"/>
  <c r="AC205" i="3" s="1"/>
  <c r="AH215" i="3"/>
  <c r="AJ215" i="3" s="1"/>
  <c r="AK215" i="3" s="1"/>
  <c r="AB29" i="3"/>
  <c r="AC29" i="3" s="1"/>
  <c r="AB35" i="3"/>
  <c r="AC35" i="3" s="1"/>
  <c r="AB63" i="3"/>
  <c r="AC63" i="3" s="1"/>
  <c r="T65" i="3"/>
  <c r="U65" i="3" s="1"/>
  <c r="AG72" i="3"/>
  <c r="K77" i="3"/>
  <c r="AB96" i="3"/>
  <c r="AC96" i="3" s="1"/>
  <c r="L104" i="3"/>
  <c r="M104" i="3" s="1"/>
  <c r="S104" i="3"/>
  <c r="AA104" i="3" s="1"/>
  <c r="AI104" i="3" s="1"/>
  <c r="Y157" i="3"/>
  <c r="T157" i="3"/>
  <c r="U157" i="3" s="1"/>
  <c r="AB190" i="3"/>
  <c r="AC190" i="3" s="1"/>
  <c r="AG31" i="3"/>
  <c r="AJ31" i="3" s="1"/>
  <c r="AK31" i="3" s="1"/>
  <c r="T60" i="3"/>
  <c r="U60" i="3" s="1"/>
  <c r="Y73" i="3"/>
  <c r="T74" i="3"/>
  <c r="U74" i="3" s="1"/>
  <c r="AB84" i="3"/>
  <c r="AC84" i="3" s="1"/>
  <c r="AB95" i="3"/>
  <c r="AC95" i="3" s="1"/>
  <c r="Z102" i="3"/>
  <c r="R123" i="3"/>
  <c r="X104" i="3"/>
  <c r="AF104" i="3" s="1"/>
  <c r="P123" i="3"/>
  <c r="AB159" i="3"/>
  <c r="AC159" i="3" s="1"/>
  <c r="Y187" i="3"/>
  <c r="T187" i="3"/>
  <c r="U187" i="3" s="1"/>
  <c r="Y15" i="3"/>
  <c r="T18" i="3"/>
  <c r="U18" i="3" s="1"/>
  <c r="T34" i="3"/>
  <c r="U34" i="3" s="1"/>
  <c r="AB39" i="3"/>
  <c r="AC39" i="3" s="1"/>
  <c r="Y49" i="3"/>
  <c r="T90" i="3"/>
  <c r="U90" i="3" s="1"/>
  <c r="AG96" i="3"/>
  <c r="AJ96" i="3" s="1"/>
  <c r="AK96" i="3" s="1"/>
  <c r="S102" i="3"/>
  <c r="T102" i="3" s="1"/>
  <c r="T112" i="3"/>
  <c r="U112" i="3" s="1"/>
  <c r="T114" i="3"/>
  <c r="U114" i="3" s="1"/>
  <c r="Y115" i="3"/>
  <c r="T115" i="3"/>
  <c r="U115" i="3" s="1"/>
  <c r="AJ118" i="3"/>
  <c r="AK118" i="3" s="1"/>
  <c r="AJ119" i="3"/>
  <c r="AK119" i="3" s="1"/>
  <c r="AH129" i="3"/>
  <c r="Z140" i="3"/>
  <c r="AH140" i="3" s="1"/>
  <c r="AJ140" i="3" s="1"/>
  <c r="AK140" i="3" s="1"/>
  <c r="T140" i="3"/>
  <c r="U140" i="3" s="1"/>
  <c r="AJ151" i="3"/>
  <c r="AK151" i="3" s="1"/>
  <c r="S17" i="3"/>
  <c r="AA17" i="3" s="1"/>
  <c r="AI17" i="3" s="1"/>
  <c r="L17" i="3"/>
  <c r="M17" i="3" s="1"/>
  <c r="T30" i="3"/>
  <c r="U30" i="3" s="1"/>
  <c r="Y40" i="3"/>
  <c r="S51" i="3"/>
  <c r="AA51" i="3" s="1"/>
  <c r="AI51" i="3" s="1"/>
  <c r="L51" i="3"/>
  <c r="M51" i="3" s="1"/>
  <c r="AB54" i="3"/>
  <c r="AC54" i="3" s="1"/>
  <c r="T56" i="3"/>
  <c r="U56" i="3" s="1"/>
  <c r="T61" i="3"/>
  <c r="U61" i="3" s="1"/>
  <c r="AG71" i="3"/>
  <c r="AJ71" i="3" s="1"/>
  <c r="AK71" i="3" s="1"/>
  <c r="T76" i="3"/>
  <c r="U76" i="3" s="1"/>
  <c r="Z104" i="3"/>
  <c r="Y113" i="3"/>
  <c r="T113" i="3"/>
  <c r="U113" i="3" s="1"/>
  <c r="AJ138" i="3"/>
  <c r="AK138" i="3" s="1"/>
  <c r="X141" i="3"/>
  <c r="X170" i="3"/>
  <c r="AG155" i="3"/>
  <c r="AG166" i="3"/>
  <c r="AJ166" i="3" s="1"/>
  <c r="AK166" i="3" s="1"/>
  <c r="AB166" i="3"/>
  <c r="AC166" i="3" s="1"/>
  <c r="Y167" i="3"/>
  <c r="T167" i="3"/>
  <c r="U167" i="3" s="1"/>
  <c r="AB169" i="3"/>
  <c r="AC169" i="3" s="1"/>
  <c r="T16" i="3"/>
  <c r="U16" i="3" s="1"/>
  <c r="T19" i="3"/>
  <c r="U19" i="3" s="1"/>
  <c r="T31" i="3"/>
  <c r="U31" i="3" s="1"/>
  <c r="T41" i="3"/>
  <c r="U41" i="3" s="1"/>
  <c r="T50" i="3"/>
  <c r="U50" i="3" s="1"/>
  <c r="Y67" i="3"/>
  <c r="T68" i="3"/>
  <c r="U68" i="3" s="1"/>
  <c r="Y75" i="3"/>
  <c r="Q77" i="3"/>
  <c r="AB86" i="3"/>
  <c r="AC86" i="3" s="1"/>
  <c r="AG88" i="3"/>
  <c r="Y105" i="3"/>
  <c r="T163" i="3"/>
  <c r="U163" i="3" s="1"/>
  <c r="Y163" i="3"/>
  <c r="AG210" i="3"/>
  <c r="Q42" i="3"/>
  <c r="X48" i="3"/>
  <c r="P77" i="3"/>
  <c r="AB161" i="3"/>
  <c r="AC161" i="3" s="1"/>
  <c r="AG161" i="3"/>
  <c r="AJ161" i="3" s="1"/>
  <c r="AK161" i="3" s="1"/>
  <c r="Q195" i="3"/>
  <c r="Y177" i="3"/>
  <c r="AB221" i="3"/>
  <c r="AC221" i="3" s="1"/>
  <c r="AG221" i="3"/>
  <c r="AJ221" i="3" s="1"/>
  <c r="AK221" i="3" s="1"/>
  <c r="R42" i="3"/>
  <c r="AG48" i="3"/>
  <c r="T83" i="3"/>
  <c r="Q97" i="3"/>
  <c r="AG103" i="3"/>
  <c r="AG114" i="3"/>
  <c r="AJ114" i="3" s="1"/>
  <c r="AK114" i="3" s="1"/>
  <c r="AB114" i="3"/>
  <c r="AC114" i="3" s="1"/>
  <c r="Z133" i="3"/>
  <c r="T133" i="3"/>
  <c r="U133" i="3" s="1"/>
  <c r="Y194" i="3"/>
  <c r="T194" i="3"/>
  <c r="U194" i="3" s="1"/>
  <c r="AG216" i="3"/>
  <c r="AJ216" i="3" s="1"/>
  <c r="AK216" i="3" s="1"/>
  <c r="AB216" i="3"/>
  <c r="AC216" i="3" s="1"/>
  <c r="AB34" i="3"/>
  <c r="AC34" i="3" s="1"/>
  <c r="AG65" i="3"/>
  <c r="AJ65" i="3" s="1"/>
  <c r="AK65" i="3" s="1"/>
  <c r="AB66" i="3"/>
  <c r="AC66" i="3" s="1"/>
  <c r="R97" i="3"/>
  <c r="Z83" i="3"/>
  <c r="AB83" i="3" s="1"/>
  <c r="Y85" i="3"/>
  <c r="T85" i="3"/>
  <c r="U85" i="3" s="1"/>
  <c r="AB109" i="3"/>
  <c r="AC109" i="3" s="1"/>
  <c r="Y121" i="3"/>
  <c r="T121" i="3"/>
  <c r="U121" i="3" s="1"/>
  <c r="AA134" i="3"/>
  <c r="AI134" i="3" s="1"/>
  <c r="AJ134" i="3" s="1"/>
  <c r="AK134" i="3" s="1"/>
  <c r="T134" i="3"/>
  <c r="U134" i="3" s="1"/>
  <c r="AG139" i="3"/>
  <c r="AJ139" i="3" s="1"/>
  <c r="AK139" i="3" s="1"/>
  <c r="AB139" i="3"/>
  <c r="AC139" i="3" s="1"/>
  <c r="AF170" i="3"/>
  <c r="AG183" i="3"/>
  <c r="AJ183" i="3" s="1"/>
  <c r="AK183" i="3" s="1"/>
  <c r="AB183" i="3"/>
  <c r="AC183" i="3" s="1"/>
  <c r="R141" i="3"/>
  <c r="Q170" i="3"/>
  <c r="L180" i="3"/>
  <c r="M180" i="3" s="1"/>
  <c r="Y184" i="3"/>
  <c r="T184" i="3"/>
  <c r="U184" i="3" s="1"/>
  <c r="AJ186" i="3"/>
  <c r="AK186" i="3" s="1"/>
  <c r="R195" i="3"/>
  <c r="AI201" i="3"/>
  <c r="AG204" i="3"/>
  <c r="AJ204" i="3" s="1"/>
  <c r="AK204" i="3" s="1"/>
  <c r="AG231" i="3"/>
  <c r="K97" i="3"/>
  <c r="S130" i="3"/>
  <c r="AA130" i="3" s="1"/>
  <c r="AI130" i="3" s="1"/>
  <c r="L130" i="3"/>
  <c r="M130" i="3" s="1"/>
  <c r="R170" i="3"/>
  <c r="AH176" i="3"/>
  <c r="AH195" i="3" s="1"/>
  <c r="Z195" i="3"/>
  <c r="AF223" i="3"/>
  <c r="T211" i="3"/>
  <c r="U211" i="3" s="1"/>
  <c r="AB212" i="3"/>
  <c r="AC212" i="3" s="1"/>
  <c r="AJ218" i="3"/>
  <c r="AK218" i="3" s="1"/>
  <c r="AI268" i="3"/>
  <c r="AJ268" i="3" s="1"/>
  <c r="AK268" i="3" s="1"/>
  <c r="AB268" i="3"/>
  <c r="AC268" i="3" s="1"/>
  <c r="Y293" i="3"/>
  <c r="T293" i="3"/>
  <c r="U293" i="3" s="1"/>
  <c r="Z307" i="3"/>
  <c r="T307" i="3"/>
  <c r="U307" i="3" s="1"/>
  <c r="L83" i="3"/>
  <c r="T154" i="3"/>
  <c r="U154" i="3" s="1"/>
  <c r="AB156" i="3"/>
  <c r="AC156" i="3" s="1"/>
  <c r="T169" i="3"/>
  <c r="U169" i="3" s="1"/>
  <c r="AB176" i="3"/>
  <c r="AB186" i="3"/>
  <c r="AC186" i="3" s="1"/>
  <c r="AJ212" i="3"/>
  <c r="AK212" i="3" s="1"/>
  <c r="X223" i="3"/>
  <c r="AA234" i="3"/>
  <c r="T234" i="3"/>
  <c r="U234" i="3" s="1"/>
  <c r="AG258" i="3"/>
  <c r="T273" i="3"/>
  <c r="U273" i="3" s="1"/>
  <c r="Y273" i="3"/>
  <c r="L21" i="3"/>
  <c r="M21" i="3" s="1"/>
  <c r="T147" i="3"/>
  <c r="T164" i="3"/>
  <c r="U164" i="3" s="1"/>
  <c r="Y165" i="3"/>
  <c r="T165" i="3"/>
  <c r="U165" i="3" s="1"/>
  <c r="T168" i="3"/>
  <c r="U168" i="3" s="1"/>
  <c r="AB185" i="3"/>
  <c r="AC185" i="3" s="1"/>
  <c r="Y193" i="3"/>
  <c r="AB237" i="3"/>
  <c r="AC237" i="3" s="1"/>
  <c r="AB257" i="3"/>
  <c r="AC257" i="3" s="1"/>
  <c r="AG257" i="3"/>
  <c r="AJ257" i="3" s="1"/>
  <c r="AK257" i="3" s="1"/>
  <c r="Y230" i="3"/>
  <c r="T230" i="3"/>
  <c r="U230" i="3" s="1"/>
  <c r="T267" i="3"/>
  <c r="U267" i="3" s="1"/>
  <c r="Y267" i="3"/>
  <c r="Z320" i="3"/>
  <c r="R343" i="3"/>
  <c r="AB147" i="3"/>
  <c r="AA148" i="3"/>
  <c r="AB154" i="3"/>
  <c r="AC154" i="3" s="1"/>
  <c r="Y160" i="3"/>
  <c r="T160" i="3"/>
  <c r="U160" i="3" s="1"/>
  <c r="T161" i="3"/>
  <c r="U161" i="3" s="1"/>
  <c r="AH211" i="3"/>
  <c r="AJ211" i="3" s="1"/>
  <c r="AK211" i="3" s="1"/>
  <c r="AH254" i="3"/>
  <c r="Y245" i="3"/>
  <c r="T245" i="3"/>
  <c r="U245" i="3" s="1"/>
  <c r="AI271" i="3"/>
  <c r="AJ271" i="3" s="1"/>
  <c r="AK271" i="3" s="1"/>
  <c r="AB271" i="3"/>
  <c r="AC271" i="3" s="1"/>
  <c r="T275" i="3"/>
  <c r="U275" i="3" s="1"/>
  <c r="Y275" i="3"/>
  <c r="AF102" i="3"/>
  <c r="X176" i="3"/>
  <c r="P195" i="3"/>
  <c r="T236" i="3"/>
  <c r="U236" i="3" s="1"/>
  <c r="Y236" i="3"/>
  <c r="T266" i="3"/>
  <c r="U266" i="3" s="1"/>
  <c r="Y266" i="3"/>
  <c r="Q123" i="3"/>
  <c r="AG102" i="3"/>
  <c r="T108" i="3"/>
  <c r="U108" i="3" s="1"/>
  <c r="AG176" i="3"/>
  <c r="AG179" i="3"/>
  <c r="M201" i="3"/>
  <c r="T204" i="3"/>
  <c r="U204" i="3" s="1"/>
  <c r="AJ206" i="3"/>
  <c r="AK206" i="3" s="1"/>
  <c r="X248" i="3"/>
  <c r="AG289" i="3"/>
  <c r="R248" i="3"/>
  <c r="Z229" i="3"/>
  <c r="AA232" i="3"/>
  <c r="AI232" i="3" s="1"/>
  <c r="AJ232" i="3" s="1"/>
  <c r="AK232" i="3" s="1"/>
  <c r="T232" i="3"/>
  <c r="U232" i="3" s="1"/>
  <c r="AB264" i="3"/>
  <c r="AC264" i="3" s="1"/>
  <c r="AH264" i="3"/>
  <c r="AJ264" i="3" s="1"/>
  <c r="AK264" i="3" s="1"/>
  <c r="T270" i="3"/>
  <c r="U270" i="3" s="1"/>
  <c r="Y270" i="3"/>
  <c r="AB277" i="3"/>
  <c r="AC277" i="3" s="1"/>
  <c r="L231" i="3"/>
  <c r="M231" i="3" s="1"/>
  <c r="S231" i="3"/>
  <c r="AG149" i="3"/>
  <c r="AJ149" i="3" s="1"/>
  <c r="AK149" i="3" s="1"/>
  <c r="AB149" i="3"/>
  <c r="AC149" i="3" s="1"/>
  <c r="AJ185" i="3"/>
  <c r="AK185" i="3" s="1"/>
  <c r="AJ190" i="3"/>
  <c r="AK190" i="3" s="1"/>
  <c r="Y192" i="3"/>
  <c r="T192" i="3"/>
  <c r="U192" i="3" s="1"/>
  <c r="Z223" i="3"/>
  <c r="AH201" i="3"/>
  <c r="AF248" i="3"/>
  <c r="AA285" i="3"/>
  <c r="AB285" i="3" s="1"/>
  <c r="T309" i="3"/>
  <c r="U309" i="3" s="1"/>
  <c r="Y309" i="3"/>
  <c r="P223" i="3"/>
  <c r="AJ208" i="3"/>
  <c r="AK208" i="3" s="1"/>
  <c r="L234" i="3"/>
  <c r="M234" i="3" s="1"/>
  <c r="S291" i="3"/>
  <c r="AA291" i="3" s="1"/>
  <c r="AI291" i="3" s="1"/>
  <c r="L291" i="3"/>
  <c r="M291" i="3" s="1"/>
  <c r="AJ294" i="3"/>
  <c r="AK294" i="3" s="1"/>
  <c r="AA299" i="3"/>
  <c r="T299" i="3"/>
  <c r="U299" i="3" s="1"/>
  <c r="T308" i="3"/>
  <c r="U308" i="3" s="1"/>
  <c r="Y308" i="3"/>
  <c r="T313" i="3"/>
  <c r="U313" i="3" s="1"/>
  <c r="Y313" i="3"/>
  <c r="AB208" i="3"/>
  <c r="AC208" i="3" s="1"/>
  <c r="Q223" i="3"/>
  <c r="S258" i="3"/>
  <c r="AA258" i="3" s="1"/>
  <c r="AI258" i="3" s="1"/>
  <c r="L258" i="3"/>
  <c r="M258" i="3" s="1"/>
  <c r="T264" i="3"/>
  <c r="U264" i="3" s="1"/>
  <c r="AJ278" i="3"/>
  <c r="AK278" i="3" s="1"/>
  <c r="AG334" i="3"/>
  <c r="AJ334" i="3" s="1"/>
  <c r="AK334" i="3" s="1"/>
  <c r="AB334" i="3"/>
  <c r="AC334" i="3" s="1"/>
  <c r="Z359" i="3"/>
  <c r="T359" i="3"/>
  <c r="U359" i="3" s="1"/>
  <c r="T180" i="3"/>
  <c r="U180" i="3" s="1"/>
  <c r="AB218" i="3"/>
  <c r="AC218" i="3" s="1"/>
  <c r="R223" i="3"/>
  <c r="S229" i="3"/>
  <c r="L229" i="3"/>
  <c r="Y260" i="3"/>
  <c r="AG265" i="3"/>
  <c r="Y291" i="3"/>
  <c r="Y327" i="3"/>
  <c r="T327" i="3"/>
  <c r="U327" i="3" s="1"/>
  <c r="AG337" i="3"/>
  <c r="AJ337" i="3" s="1"/>
  <c r="AK337" i="3" s="1"/>
  <c r="AB337" i="3"/>
  <c r="AC337" i="3" s="1"/>
  <c r="AA340" i="3"/>
  <c r="AI340" i="3" s="1"/>
  <c r="T340" i="3"/>
  <c r="U340" i="3" s="1"/>
  <c r="Y371" i="3"/>
  <c r="L167" i="3"/>
  <c r="M167" i="3" s="1"/>
  <c r="T205" i="3"/>
  <c r="U205" i="3" s="1"/>
  <c r="T215" i="3"/>
  <c r="U215" i="3" s="1"/>
  <c r="P248" i="3"/>
  <c r="Y241" i="3"/>
  <c r="T241" i="3"/>
  <c r="U241" i="3" s="1"/>
  <c r="X279" i="3"/>
  <c r="AF255" i="3"/>
  <c r="AF279" i="3" s="1"/>
  <c r="Y263" i="3"/>
  <c r="K279" i="3"/>
  <c r="S288" i="3"/>
  <c r="AA288" i="3" s="1"/>
  <c r="AI288" i="3" s="1"/>
  <c r="L288" i="3"/>
  <c r="M288" i="3" s="1"/>
  <c r="AG300" i="3"/>
  <c r="AJ300" i="3" s="1"/>
  <c r="AK300" i="3" s="1"/>
  <c r="AG328" i="3"/>
  <c r="AJ328" i="3" s="1"/>
  <c r="AK328" i="3" s="1"/>
  <c r="AB328" i="3"/>
  <c r="AC328" i="3" s="1"/>
  <c r="X331" i="3"/>
  <c r="P343" i="3"/>
  <c r="T332" i="3"/>
  <c r="U332" i="3" s="1"/>
  <c r="Y332" i="3"/>
  <c r="AB178" i="3"/>
  <c r="AC178" i="3" s="1"/>
  <c r="T182" i="3"/>
  <c r="U182" i="3" s="1"/>
  <c r="T190" i="3"/>
  <c r="U190" i="3" s="1"/>
  <c r="AB206" i="3"/>
  <c r="AC206" i="3" s="1"/>
  <c r="T214" i="3"/>
  <c r="U214" i="3" s="1"/>
  <c r="T216" i="3"/>
  <c r="U216" i="3" s="1"/>
  <c r="Y220" i="3"/>
  <c r="Q248" i="3"/>
  <c r="Y235" i="3"/>
  <c r="T235" i="3"/>
  <c r="U235" i="3" s="1"/>
  <c r="T240" i="3"/>
  <c r="U240" i="3" s="1"/>
  <c r="T254" i="3"/>
  <c r="Q279" i="3"/>
  <c r="Y255" i="3"/>
  <c r="T255" i="3"/>
  <c r="U255" i="3" s="1"/>
  <c r="T256" i="3"/>
  <c r="U256" i="3" s="1"/>
  <c r="AJ261" i="3"/>
  <c r="AK261" i="3" s="1"/>
  <c r="Y262" i="3"/>
  <c r="K314" i="3"/>
  <c r="L287" i="3"/>
  <c r="M287" i="3" s="1"/>
  <c r="S289" i="3"/>
  <c r="AG355" i="3"/>
  <c r="AJ355" i="3" s="1"/>
  <c r="AK355" i="3" s="1"/>
  <c r="AB355" i="3"/>
  <c r="AC355" i="3" s="1"/>
  <c r="AB239" i="3"/>
  <c r="AC239" i="3" s="1"/>
  <c r="R279" i="3"/>
  <c r="Y288" i="3"/>
  <c r="AA290" i="3"/>
  <c r="AI290" i="3" s="1"/>
  <c r="T290" i="3"/>
  <c r="U290" i="3" s="1"/>
  <c r="Z302" i="3"/>
  <c r="AH302" i="3" s="1"/>
  <c r="T302" i="3"/>
  <c r="U302" i="3" s="1"/>
  <c r="T376" i="3"/>
  <c r="U376" i="3" s="1"/>
  <c r="Y376" i="3"/>
  <c r="AA354" i="3"/>
  <c r="AI354" i="3" s="1"/>
  <c r="T354" i="3"/>
  <c r="U354" i="3" s="1"/>
  <c r="Y180" i="3"/>
  <c r="Y188" i="3"/>
  <c r="AG207" i="3"/>
  <c r="T208" i="3"/>
  <c r="U208" i="3" s="1"/>
  <c r="Y243" i="3"/>
  <c r="T243" i="3"/>
  <c r="U243" i="3" s="1"/>
  <c r="AA256" i="3"/>
  <c r="AI256" i="3" s="1"/>
  <c r="AJ256" i="3" s="1"/>
  <c r="AK256" i="3" s="1"/>
  <c r="AB261" i="3"/>
  <c r="AC261" i="3" s="1"/>
  <c r="Z274" i="3"/>
  <c r="T274" i="3"/>
  <c r="U274" i="3" s="1"/>
  <c r="P279" i="3"/>
  <c r="AG290" i="3"/>
  <c r="AG302" i="3"/>
  <c r="AB335" i="3"/>
  <c r="AC335" i="3" s="1"/>
  <c r="AG335" i="3"/>
  <c r="AJ335" i="3" s="1"/>
  <c r="AK335" i="3" s="1"/>
  <c r="Y370" i="3"/>
  <c r="T370" i="3"/>
  <c r="U370" i="3" s="1"/>
  <c r="AB373" i="3"/>
  <c r="AC373" i="3" s="1"/>
  <c r="AG373" i="3"/>
  <c r="AJ373" i="3" s="1"/>
  <c r="AK373" i="3" s="1"/>
  <c r="L155" i="3"/>
  <c r="M155" i="3" s="1"/>
  <c r="AB214" i="3"/>
  <c r="AC214" i="3" s="1"/>
  <c r="T218" i="3"/>
  <c r="U218" i="3" s="1"/>
  <c r="Y229" i="3"/>
  <c r="AG239" i="3"/>
  <c r="AJ239" i="3" s="1"/>
  <c r="AK239" i="3" s="1"/>
  <c r="AB240" i="3"/>
  <c r="AC240" i="3" s="1"/>
  <c r="Y254" i="3"/>
  <c r="AA286" i="3"/>
  <c r="T286" i="3"/>
  <c r="U286" i="3" s="1"/>
  <c r="S287" i="3"/>
  <c r="AA287" i="3" s="1"/>
  <c r="T305" i="3"/>
  <c r="U305" i="3" s="1"/>
  <c r="Y305" i="3"/>
  <c r="AG322" i="3"/>
  <c r="AF377" i="3"/>
  <c r="T341" i="3"/>
  <c r="U341" i="3" s="1"/>
  <c r="Y341" i="3"/>
  <c r="AG349" i="3"/>
  <c r="T185" i="3"/>
  <c r="U185" i="3" s="1"/>
  <c r="Y209" i="3"/>
  <c r="T212" i="3"/>
  <c r="U212" i="3" s="1"/>
  <c r="Y238" i="3"/>
  <c r="T238" i="3"/>
  <c r="U238" i="3" s="1"/>
  <c r="S260" i="3"/>
  <c r="AA260" i="3" s="1"/>
  <c r="AI260" i="3" s="1"/>
  <c r="L260" i="3"/>
  <c r="M260" i="3" s="1"/>
  <c r="AG276" i="3"/>
  <c r="AJ276" i="3" s="1"/>
  <c r="AK276" i="3" s="1"/>
  <c r="AB276" i="3"/>
  <c r="AC276" i="3" s="1"/>
  <c r="X314" i="3"/>
  <c r="AF285" i="3"/>
  <c r="AF314" i="3" s="1"/>
  <c r="AG301" i="3"/>
  <c r="AJ301" i="3" s="1"/>
  <c r="AK301" i="3" s="1"/>
  <c r="AB301" i="3"/>
  <c r="AC301" i="3" s="1"/>
  <c r="Y246" i="3"/>
  <c r="T246" i="3"/>
  <c r="U246" i="3" s="1"/>
  <c r="AG285" i="3"/>
  <c r="T292" i="3"/>
  <c r="U292" i="3" s="1"/>
  <c r="Y292" i="3"/>
  <c r="S265" i="3"/>
  <c r="AA265" i="3" s="1"/>
  <c r="AI265" i="3" s="1"/>
  <c r="AJ277" i="3"/>
  <c r="AK277" i="3" s="1"/>
  <c r="T298" i="3"/>
  <c r="U298" i="3" s="1"/>
  <c r="AJ321" i="3"/>
  <c r="AK321" i="3" s="1"/>
  <c r="T335" i="3"/>
  <c r="U335" i="3" s="1"/>
  <c r="S357" i="3"/>
  <c r="AA357" i="3" s="1"/>
  <c r="AI357" i="3" s="1"/>
  <c r="L357" i="3"/>
  <c r="M357" i="3" s="1"/>
  <c r="AG390" i="3"/>
  <c r="AJ390" i="3" s="1"/>
  <c r="AK390" i="3" s="1"/>
  <c r="AB390" i="3"/>
  <c r="AC390" i="3" s="1"/>
  <c r="AG409" i="3"/>
  <c r="AJ409" i="3" s="1"/>
  <c r="AK409" i="3" s="1"/>
  <c r="AB409" i="3"/>
  <c r="AC409" i="3" s="1"/>
  <c r="AG306" i="3"/>
  <c r="AJ306" i="3" s="1"/>
  <c r="AK306" i="3" s="1"/>
  <c r="L322" i="3"/>
  <c r="M322" i="3" s="1"/>
  <c r="S322" i="3"/>
  <c r="AG331" i="3"/>
  <c r="AG366" i="3"/>
  <c r="Y427" i="3"/>
  <c r="T427" i="3"/>
  <c r="U427" i="3" s="1"/>
  <c r="T277" i="3"/>
  <c r="U277" i="3" s="1"/>
  <c r="Y304" i="3"/>
  <c r="T304" i="3"/>
  <c r="U304" i="3" s="1"/>
  <c r="Y324" i="3"/>
  <c r="Y329" i="3"/>
  <c r="Y338" i="3"/>
  <c r="T338" i="3"/>
  <c r="U338" i="3" s="1"/>
  <c r="AG340" i="3"/>
  <c r="AG354" i="3"/>
  <c r="T366" i="3"/>
  <c r="U366" i="3" s="1"/>
  <c r="Z366" i="3"/>
  <c r="AH366" i="3" s="1"/>
  <c r="AJ333" i="3"/>
  <c r="AK333" i="3" s="1"/>
  <c r="AA396" i="3"/>
  <c r="AI396" i="3" s="1"/>
  <c r="T396" i="3"/>
  <c r="U396" i="3" s="1"/>
  <c r="P314" i="3"/>
  <c r="Q377" i="3"/>
  <c r="T349" i="3"/>
  <c r="AG369" i="3"/>
  <c r="T383" i="3"/>
  <c r="L255" i="3"/>
  <c r="M255" i="3" s="1"/>
  <c r="Q314" i="3"/>
  <c r="T285" i="3"/>
  <c r="AG312" i="3"/>
  <c r="AJ312" i="3" s="1"/>
  <c r="AK312" i="3" s="1"/>
  <c r="T321" i="3"/>
  <c r="U321" i="3" s="1"/>
  <c r="R377" i="3"/>
  <c r="AJ351" i="3"/>
  <c r="AK351" i="3" s="1"/>
  <c r="L358" i="3"/>
  <c r="M358" i="3" s="1"/>
  <c r="S358" i="3"/>
  <c r="AG363" i="3"/>
  <c r="T369" i="3"/>
  <c r="U369" i="3" s="1"/>
  <c r="Z369" i="3"/>
  <c r="AH369" i="3" s="1"/>
  <c r="AG375" i="3"/>
  <c r="L259" i="3"/>
  <c r="M259" i="3" s="1"/>
  <c r="R314" i="3"/>
  <c r="AB311" i="3"/>
  <c r="AC311" i="3" s="1"/>
  <c r="AG323" i="3"/>
  <c r="AJ323" i="3" s="1"/>
  <c r="AK323" i="3" s="1"/>
  <c r="AB323" i="3"/>
  <c r="AC323" i="3" s="1"/>
  <c r="T337" i="3"/>
  <c r="U337" i="3" s="1"/>
  <c r="X377" i="3"/>
  <c r="AB351" i="3"/>
  <c r="AC351" i="3" s="1"/>
  <c r="Z362" i="3"/>
  <c r="T362" i="3"/>
  <c r="U362" i="3" s="1"/>
  <c r="T330" i="3"/>
  <c r="U330" i="3" s="1"/>
  <c r="Y330" i="3"/>
  <c r="AH349" i="3"/>
  <c r="K343" i="3"/>
  <c r="AG342" i="3"/>
  <c r="AJ342" i="3" s="1"/>
  <c r="AK342" i="3" s="1"/>
  <c r="AB342" i="3"/>
  <c r="AC342" i="3" s="1"/>
  <c r="AG360" i="3"/>
  <c r="AJ367" i="3"/>
  <c r="AK367" i="3" s="1"/>
  <c r="Q400" i="3"/>
  <c r="AB392" i="3"/>
  <c r="AC392" i="3" s="1"/>
  <c r="AG392" i="3"/>
  <c r="AJ392" i="3" s="1"/>
  <c r="AK392" i="3" s="1"/>
  <c r="Z398" i="3"/>
  <c r="AH398" i="3" s="1"/>
  <c r="AF608" i="3"/>
  <c r="P451" i="3"/>
  <c r="X435" i="3"/>
  <c r="AB333" i="3"/>
  <c r="AC333" i="3" s="1"/>
  <c r="AG350" i="3"/>
  <c r="AJ350" i="3" s="1"/>
  <c r="AK350" i="3" s="1"/>
  <c r="AB350" i="3"/>
  <c r="AC350" i="3" s="1"/>
  <c r="T351" i="3"/>
  <c r="U351" i="3" s="1"/>
  <c r="Y356" i="3"/>
  <c r="T356" i="3"/>
  <c r="U356" i="3" s="1"/>
  <c r="AB367" i="3"/>
  <c r="AC367" i="3" s="1"/>
  <c r="AB439" i="3"/>
  <c r="AC439" i="3" s="1"/>
  <c r="AG439" i="3"/>
  <c r="AJ439" i="3" s="1"/>
  <c r="AK439" i="3" s="1"/>
  <c r="K377" i="3"/>
  <c r="T355" i="3"/>
  <c r="U355" i="3" s="1"/>
  <c r="AJ361" i="3"/>
  <c r="AK361" i="3" s="1"/>
  <c r="Y397" i="3"/>
  <c r="T397" i="3"/>
  <c r="U397" i="3" s="1"/>
  <c r="X400" i="3"/>
  <c r="T413" i="3"/>
  <c r="U413" i="3" s="1"/>
  <c r="Y413" i="3"/>
  <c r="S426" i="3"/>
  <c r="L426" i="3"/>
  <c r="M426" i="3" s="1"/>
  <c r="Q343" i="3"/>
  <c r="AB321" i="3"/>
  <c r="AC321" i="3" s="1"/>
  <c r="L323" i="3"/>
  <c r="M323" i="3" s="1"/>
  <c r="AG358" i="3"/>
  <c r="AB361" i="3"/>
  <c r="AC361" i="3" s="1"/>
  <c r="Z363" i="3"/>
  <c r="AH363" i="3" s="1"/>
  <c r="AB365" i="3"/>
  <c r="AC365" i="3" s="1"/>
  <c r="S371" i="3"/>
  <c r="AA371" i="3" s="1"/>
  <c r="AI371" i="3" s="1"/>
  <c r="L371" i="3"/>
  <c r="M371" i="3" s="1"/>
  <c r="AF400" i="3"/>
  <c r="T386" i="3"/>
  <c r="U386" i="3" s="1"/>
  <c r="T392" i="3"/>
  <c r="U392" i="3" s="1"/>
  <c r="AG385" i="3"/>
  <c r="AJ385" i="3" s="1"/>
  <c r="AK385" i="3" s="1"/>
  <c r="AB385" i="3"/>
  <c r="AC385" i="3" s="1"/>
  <c r="AG396" i="3"/>
  <c r="L412" i="3"/>
  <c r="M412" i="3" s="1"/>
  <c r="S412" i="3"/>
  <c r="AA412" i="3" s="1"/>
  <c r="AI412" i="3" s="1"/>
  <c r="AG417" i="3"/>
  <c r="AJ417" i="3" s="1"/>
  <c r="AK417" i="3" s="1"/>
  <c r="AB417" i="3"/>
  <c r="AC417" i="3" s="1"/>
  <c r="AG426" i="3"/>
  <c r="T312" i="3"/>
  <c r="U312" i="3" s="1"/>
  <c r="T342" i="3"/>
  <c r="U342" i="3" s="1"/>
  <c r="AA349" i="3"/>
  <c r="P377" i="3"/>
  <c r="AG357" i="3"/>
  <c r="T323" i="3"/>
  <c r="U323" i="3" s="1"/>
  <c r="T333" i="3"/>
  <c r="U333" i="3" s="1"/>
  <c r="T350" i="3"/>
  <c r="U350" i="3" s="1"/>
  <c r="T367" i="3"/>
  <c r="U367" i="3" s="1"/>
  <c r="AG372" i="3"/>
  <c r="AJ384" i="3"/>
  <c r="AK384" i="3" s="1"/>
  <c r="Y419" i="3"/>
  <c r="AB423" i="3"/>
  <c r="AC423" i="3" s="1"/>
  <c r="Y389" i="3"/>
  <c r="T389" i="3"/>
  <c r="U389" i="3" s="1"/>
  <c r="AB416" i="3"/>
  <c r="AC416" i="3" s="1"/>
  <c r="K429" i="3"/>
  <c r="K610" i="3"/>
  <c r="S608" i="3"/>
  <c r="T444" i="3"/>
  <c r="U444" i="3" s="1"/>
  <c r="Y444" i="3"/>
  <c r="P400" i="3"/>
  <c r="Z412" i="3"/>
  <c r="AG416" i="3"/>
  <c r="AJ416" i="3" s="1"/>
  <c r="AK416" i="3" s="1"/>
  <c r="T424" i="3"/>
  <c r="U424" i="3" s="1"/>
  <c r="Z424" i="3"/>
  <c r="L608" i="3"/>
  <c r="AG398" i="3"/>
  <c r="AG410" i="3"/>
  <c r="AJ414" i="3"/>
  <c r="AK414" i="3" s="1"/>
  <c r="H23" i="7"/>
  <c r="R400" i="3"/>
  <c r="AJ383" i="3"/>
  <c r="T385" i="3"/>
  <c r="U385" i="3" s="1"/>
  <c r="AB414" i="3"/>
  <c r="AC414" i="3" s="1"/>
  <c r="Y425" i="3"/>
  <c r="Y610" i="3"/>
  <c r="AG608" i="3"/>
  <c r="Z610" i="3"/>
  <c r="Y440" i="3"/>
  <c r="T440" i="3"/>
  <c r="U440" i="3" s="1"/>
  <c r="AG388" i="3"/>
  <c r="AG395" i="3"/>
  <c r="AJ395" i="3" s="1"/>
  <c r="AK395" i="3" s="1"/>
  <c r="S410" i="3"/>
  <c r="T421" i="3"/>
  <c r="U421" i="3" s="1"/>
  <c r="Z421" i="3"/>
  <c r="AH610" i="3"/>
  <c r="AG435" i="3"/>
  <c r="AG428" i="3"/>
  <c r="AJ428" i="3" s="1"/>
  <c r="AK428" i="3" s="1"/>
  <c r="AB428" i="3"/>
  <c r="AC428" i="3" s="1"/>
  <c r="Y387" i="3"/>
  <c r="P429" i="3"/>
  <c r="Z408" i="3"/>
  <c r="T418" i="3"/>
  <c r="U418" i="3" s="1"/>
  <c r="Z418" i="3"/>
  <c r="Y445" i="3"/>
  <c r="T445" i="3"/>
  <c r="U445" i="3" s="1"/>
  <c r="L349" i="3"/>
  <c r="AB393" i="3"/>
  <c r="AC393" i="3" s="1"/>
  <c r="AG393" i="3"/>
  <c r="AJ393" i="3" s="1"/>
  <c r="AK393" i="3" s="1"/>
  <c r="AG406" i="3"/>
  <c r="S408" i="3"/>
  <c r="AA408" i="3" s="1"/>
  <c r="AI408" i="3" s="1"/>
  <c r="T416" i="3"/>
  <c r="U416" i="3" s="1"/>
  <c r="K451" i="3"/>
  <c r="L435" i="3"/>
  <c r="S435" i="3"/>
  <c r="T435" i="3" s="1"/>
  <c r="AG436" i="3"/>
  <c r="AJ436" i="3" s="1"/>
  <c r="AK436" i="3" s="1"/>
  <c r="AB436" i="3"/>
  <c r="AC436" i="3" s="1"/>
  <c r="T438" i="3"/>
  <c r="U438" i="3" s="1"/>
  <c r="K400" i="3"/>
  <c r="AB383" i="3"/>
  <c r="Y391" i="3"/>
  <c r="T395" i="3"/>
  <c r="U395" i="3" s="1"/>
  <c r="T406" i="3"/>
  <c r="T415" i="3"/>
  <c r="U415" i="3" s="1"/>
  <c r="Z415" i="3"/>
  <c r="L609" i="3"/>
  <c r="M609" i="3" s="1"/>
  <c r="S609" i="3"/>
  <c r="AA609" i="3" s="1"/>
  <c r="AI609" i="3" s="1"/>
  <c r="AJ609" i="3" s="1"/>
  <c r="AK609" i="3" s="1"/>
  <c r="Q610" i="3"/>
  <c r="Q451" i="3"/>
  <c r="T436" i="3"/>
  <c r="U436" i="3" s="1"/>
  <c r="P610" i="3"/>
  <c r="X609" i="3"/>
  <c r="AF609" i="3" s="1"/>
  <c r="M406" i="3"/>
  <c r="Q429" i="3"/>
  <c r="Y442" i="3"/>
  <c r="T442" i="3"/>
  <c r="U442" i="3" s="1"/>
  <c r="AG482" i="3"/>
  <c r="AJ482" i="3" s="1"/>
  <c r="AK482" i="3" s="1"/>
  <c r="AB482" i="3"/>
  <c r="AC482" i="3" s="1"/>
  <c r="AA496" i="3"/>
  <c r="AI496" i="3" s="1"/>
  <c r="T496" i="3"/>
  <c r="U496" i="3" s="1"/>
  <c r="X483" i="3"/>
  <c r="AF473" i="3"/>
  <c r="AF483" i="3" s="1"/>
  <c r="AG478" i="3"/>
  <c r="AJ478" i="3" s="1"/>
  <c r="AK478" i="3" s="1"/>
  <c r="AB478" i="3"/>
  <c r="AC478" i="3" s="1"/>
  <c r="L409" i="3"/>
  <c r="M409" i="3" s="1"/>
  <c r="T437" i="3"/>
  <c r="U437" i="3" s="1"/>
  <c r="AG473" i="3"/>
  <c r="AG476" i="3"/>
  <c r="AJ476" i="3" s="1"/>
  <c r="AK476" i="3" s="1"/>
  <c r="AB476" i="3"/>
  <c r="AC476" i="3" s="1"/>
  <c r="AI494" i="3"/>
  <c r="AG496" i="3"/>
  <c r="L389" i="3"/>
  <c r="M389" i="3" s="1"/>
  <c r="T414" i="3"/>
  <c r="U414" i="3" s="1"/>
  <c r="T417" i="3"/>
  <c r="U417" i="3" s="1"/>
  <c r="T420" i="3"/>
  <c r="U420" i="3" s="1"/>
  <c r="T423" i="3"/>
  <c r="U423" i="3" s="1"/>
  <c r="L436" i="3"/>
  <c r="M436" i="3" s="1"/>
  <c r="AB438" i="3"/>
  <c r="AC438" i="3" s="1"/>
  <c r="Y441" i="3"/>
  <c r="AG443" i="3"/>
  <c r="AJ443" i="3" s="1"/>
  <c r="AK443" i="3" s="1"/>
  <c r="AB443" i="3"/>
  <c r="AC443" i="3" s="1"/>
  <c r="AG464" i="3"/>
  <c r="AJ464" i="3" s="1"/>
  <c r="AK464" i="3" s="1"/>
  <c r="AB464" i="3"/>
  <c r="AC464" i="3" s="1"/>
  <c r="Z458" i="3"/>
  <c r="AH458" i="3" s="1"/>
  <c r="AJ458" i="3" s="1"/>
  <c r="AK458" i="3" s="1"/>
  <c r="T458" i="3"/>
  <c r="U458" i="3" s="1"/>
  <c r="Z461" i="3"/>
  <c r="AH461" i="3" s="1"/>
  <c r="AJ461" i="3" s="1"/>
  <c r="AK461" i="3" s="1"/>
  <c r="T461" i="3"/>
  <c r="U461" i="3" s="1"/>
  <c r="AG508" i="3"/>
  <c r="AJ508" i="3" s="1"/>
  <c r="AK508" i="3" s="1"/>
  <c r="AB508" i="3"/>
  <c r="AC508" i="3" s="1"/>
  <c r="Z451" i="3"/>
  <c r="AI492" i="3"/>
  <c r="AJ492" i="3" s="1"/>
  <c r="AK492" i="3" s="1"/>
  <c r="AB492" i="3"/>
  <c r="AC492" i="3" s="1"/>
  <c r="X406" i="3"/>
  <c r="AG446" i="3"/>
  <c r="AJ446" i="3" s="1"/>
  <c r="AK446" i="3" s="1"/>
  <c r="AB446" i="3"/>
  <c r="AC446" i="3" s="1"/>
  <c r="AI475" i="3"/>
  <c r="AJ480" i="3"/>
  <c r="AK480" i="3" s="1"/>
  <c r="T409" i="3"/>
  <c r="U409" i="3" s="1"/>
  <c r="T428" i="3"/>
  <c r="U428" i="3" s="1"/>
  <c r="R467" i="3"/>
  <c r="T495" i="3"/>
  <c r="U495" i="3" s="1"/>
  <c r="AF456" i="3"/>
  <c r="AF467" i="3" s="1"/>
  <c r="X467" i="3"/>
  <c r="AG474" i="3"/>
  <c r="AJ474" i="3" s="1"/>
  <c r="AK474" i="3" s="1"/>
  <c r="AB474" i="3"/>
  <c r="AC474" i="3" s="1"/>
  <c r="Y448" i="3"/>
  <c r="T448" i="3"/>
  <c r="U448" i="3" s="1"/>
  <c r="AH435" i="3"/>
  <c r="AH451" i="3" s="1"/>
  <c r="AJ463" i="3"/>
  <c r="AK463" i="3" s="1"/>
  <c r="AB479" i="3"/>
  <c r="AC479" i="3" s="1"/>
  <c r="T493" i="3"/>
  <c r="U493" i="3" s="1"/>
  <c r="AG509" i="3"/>
  <c r="AJ509" i="3" s="1"/>
  <c r="AK509" i="3" s="1"/>
  <c r="AB509" i="3"/>
  <c r="AC509" i="3" s="1"/>
  <c r="Y447" i="3"/>
  <c r="Y450" i="3"/>
  <c r="S456" i="3"/>
  <c r="AH459" i="3"/>
  <c r="AJ459" i="3" s="1"/>
  <c r="AK459" i="3" s="1"/>
  <c r="AH462" i="3"/>
  <c r="AJ462" i="3" s="1"/>
  <c r="AK462" i="3" s="1"/>
  <c r="S466" i="3"/>
  <c r="AA466" i="3" s="1"/>
  <c r="AI466" i="3" s="1"/>
  <c r="AJ466" i="3" s="1"/>
  <c r="AK466" i="3" s="1"/>
  <c r="P467" i="3"/>
  <c r="AG479" i="3"/>
  <c r="AJ479" i="3" s="1"/>
  <c r="AK479" i="3" s="1"/>
  <c r="Y495" i="3"/>
  <c r="L496" i="3"/>
  <c r="M496" i="3" s="1"/>
  <c r="AG491" i="3"/>
  <c r="Y493" i="3"/>
  <c r="AG500" i="3"/>
  <c r="AG516" i="3"/>
  <c r="AJ516" i="3" s="1"/>
  <c r="AK516" i="3" s="1"/>
  <c r="AB516" i="3"/>
  <c r="AC516" i="3" s="1"/>
  <c r="Y457" i="3"/>
  <c r="Y460" i="3"/>
  <c r="AG465" i="3"/>
  <c r="Y518" i="3"/>
  <c r="T518" i="3"/>
  <c r="U518" i="3" s="1"/>
  <c r="X532" i="3"/>
  <c r="T511" i="3"/>
  <c r="U511" i="3" s="1"/>
  <c r="Y511" i="3"/>
  <c r="AG522" i="3"/>
  <c r="AJ522" i="3" s="1"/>
  <c r="AK522" i="3" s="1"/>
  <c r="AB522" i="3"/>
  <c r="AC522" i="3" s="1"/>
  <c r="S465" i="3"/>
  <c r="T479" i="3"/>
  <c r="U479" i="3" s="1"/>
  <c r="L495" i="3"/>
  <c r="M495" i="3" s="1"/>
  <c r="L493" i="3"/>
  <c r="M493" i="3" s="1"/>
  <c r="AB524" i="3"/>
  <c r="AC524" i="3" s="1"/>
  <c r="AG524" i="3"/>
  <c r="AJ524" i="3" s="1"/>
  <c r="AK524" i="3" s="1"/>
  <c r="AB510" i="3"/>
  <c r="AC510" i="3" s="1"/>
  <c r="AG513" i="3"/>
  <c r="AJ513" i="3" s="1"/>
  <c r="AK513" i="3" s="1"/>
  <c r="AB513" i="3"/>
  <c r="AC513" i="3" s="1"/>
  <c r="AB463" i="3"/>
  <c r="AC463" i="3" s="1"/>
  <c r="AB480" i="3"/>
  <c r="AC480" i="3" s="1"/>
  <c r="K532" i="3"/>
  <c r="P483" i="3"/>
  <c r="T508" i="3"/>
  <c r="U508" i="3" s="1"/>
  <c r="Y515" i="3"/>
  <c r="T515" i="3"/>
  <c r="U515" i="3" s="1"/>
  <c r="L456" i="3"/>
  <c r="T464" i="3"/>
  <c r="U464" i="3" s="1"/>
  <c r="T476" i="3"/>
  <c r="U476" i="3" s="1"/>
  <c r="T478" i="3"/>
  <c r="U478" i="3" s="1"/>
  <c r="T482" i="3"/>
  <c r="U482" i="3" s="1"/>
  <c r="Q483" i="3"/>
  <c r="AG519" i="3"/>
  <c r="AJ519" i="3" s="1"/>
  <c r="AK519" i="3" s="1"/>
  <c r="AB519" i="3"/>
  <c r="AC519" i="3" s="1"/>
  <c r="P532" i="3"/>
  <c r="AF494" i="3"/>
  <c r="AF532" i="3" s="1"/>
  <c r="Y521" i="3"/>
  <c r="T521" i="3"/>
  <c r="U521" i="3" s="1"/>
  <c r="Q532" i="3"/>
  <c r="AB527" i="3"/>
  <c r="AC527" i="3" s="1"/>
  <c r="AG527" i="3"/>
  <c r="AJ527" i="3" s="1"/>
  <c r="AK527" i="3" s="1"/>
  <c r="R532" i="3"/>
  <c r="AH494" i="3"/>
  <c r="Y512" i="3"/>
  <c r="T512" i="3"/>
  <c r="U512" i="3" s="1"/>
  <c r="Y514" i="3"/>
  <c r="Y517" i="3"/>
  <c r="Y520" i="3"/>
  <c r="Y523" i="3"/>
  <c r="Y526" i="3"/>
  <c r="Y529" i="3"/>
  <c r="AJ503" i="3"/>
  <c r="AK503" i="3" s="1"/>
  <c r="AG498" i="3"/>
  <c r="AJ498" i="3" s="1"/>
  <c r="AK498" i="3" s="1"/>
  <c r="AB498" i="3"/>
  <c r="AC498" i="3" s="1"/>
  <c r="AG543" i="3"/>
  <c r="T513" i="3"/>
  <c r="U513" i="3" s="1"/>
  <c r="T516" i="3"/>
  <c r="U516" i="3" s="1"/>
  <c r="T519" i="3"/>
  <c r="U519" i="3" s="1"/>
  <c r="T522" i="3"/>
  <c r="U522" i="3" s="1"/>
  <c r="AF602" i="3"/>
  <c r="AJ549" i="3"/>
  <c r="AK549" i="3" s="1"/>
  <c r="T545" i="3"/>
  <c r="U545" i="3" s="1"/>
  <c r="AB488" i="3"/>
  <c r="AC488" i="3" s="1"/>
  <c r="AB506" i="3"/>
  <c r="AC506" i="3" s="1"/>
  <c r="AJ545" i="3"/>
  <c r="AK545" i="3" s="1"/>
  <c r="T524" i="3"/>
  <c r="U524" i="3" s="1"/>
  <c r="T527" i="3"/>
  <c r="U527" i="3" s="1"/>
  <c r="S497" i="3"/>
  <c r="AA497" i="3" s="1"/>
  <c r="AI497" i="3" s="1"/>
  <c r="L497" i="3"/>
  <c r="M497" i="3" s="1"/>
  <c r="AG548" i="3"/>
  <c r="AJ502" i="3"/>
  <c r="AK502" i="3" s="1"/>
  <c r="AB525" i="3"/>
  <c r="AC525" i="3" s="1"/>
  <c r="AJ505" i="3"/>
  <c r="AK505" i="3" s="1"/>
  <c r="Z507" i="3"/>
  <c r="T507" i="3"/>
  <c r="U507" i="3" s="1"/>
  <c r="AG544" i="3"/>
  <c r="AB502" i="3"/>
  <c r="AC502" i="3" s="1"/>
  <c r="Z504" i="3"/>
  <c r="T504" i="3"/>
  <c r="U504" i="3" s="1"/>
  <c r="Z489" i="3"/>
  <c r="T489" i="3"/>
  <c r="U489" i="3" s="1"/>
  <c r="AJ488" i="3"/>
  <c r="AK488" i="3" s="1"/>
  <c r="AJ506" i="3"/>
  <c r="AK506" i="3" s="1"/>
  <c r="T549" i="3"/>
  <c r="U549" i="3" s="1"/>
  <c r="Y497" i="3"/>
  <c r="L498" i="3"/>
  <c r="M498" i="3" s="1"/>
  <c r="AG499" i="3"/>
  <c r="Z550" i="3"/>
  <c r="Z542" i="3"/>
  <c r="L546" i="3"/>
  <c r="M546" i="3" s="1"/>
  <c r="S546" i="3"/>
  <c r="AA546" i="3" s="1"/>
  <c r="AI546" i="3" s="1"/>
  <c r="AJ546" i="3" s="1"/>
  <c r="AK546" i="3" s="1"/>
  <c r="AB564" i="3"/>
  <c r="AC564" i="3" s="1"/>
  <c r="AG564" i="3"/>
  <c r="AJ564" i="3" s="1"/>
  <c r="AK564" i="3" s="1"/>
  <c r="AB571" i="3"/>
  <c r="AC571" i="3" s="1"/>
  <c r="AB573" i="3"/>
  <c r="AC573" i="3" s="1"/>
  <c r="AG573" i="3"/>
  <c r="AJ573" i="3" s="1"/>
  <c r="AK573" i="3" s="1"/>
  <c r="AB580" i="3"/>
  <c r="AC580" i="3" s="1"/>
  <c r="P602" i="3"/>
  <c r="S548" i="3"/>
  <c r="S544" i="3"/>
  <c r="AG557" i="3"/>
  <c r="T569" i="3"/>
  <c r="U569" i="3" s="1"/>
  <c r="Z569" i="3"/>
  <c r="AH569" i="3" s="1"/>
  <c r="AJ569" i="3" s="1"/>
  <c r="AK569" i="3" s="1"/>
  <c r="AB574" i="3"/>
  <c r="AC574" i="3" s="1"/>
  <c r="AB577" i="3"/>
  <c r="AC577" i="3" s="1"/>
  <c r="AG584" i="3"/>
  <c r="AG589" i="3"/>
  <c r="AJ589" i="3" s="1"/>
  <c r="AK589" i="3" s="1"/>
  <c r="AB589" i="3"/>
  <c r="AC589" i="3" s="1"/>
  <c r="AB594" i="3"/>
  <c r="AC594" i="3" s="1"/>
  <c r="AG594" i="3"/>
  <c r="AJ594" i="3" s="1"/>
  <c r="AK594" i="3" s="1"/>
  <c r="AB591" i="3"/>
  <c r="AC591" i="3" s="1"/>
  <c r="AG591" i="3"/>
  <c r="AJ591" i="3" s="1"/>
  <c r="AK591" i="3" s="1"/>
  <c r="R602" i="3"/>
  <c r="AB565" i="3"/>
  <c r="AC565" i="3" s="1"/>
  <c r="AG581" i="3"/>
  <c r="AG586" i="3"/>
  <c r="AJ586" i="3" s="1"/>
  <c r="AK586" i="3" s="1"/>
  <c r="AB586" i="3"/>
  <c r="AC586" i="3" s="1"/>
  <c r="T581" i="3"/>
  <c r="U581" i="3" s="1"/>
  <c r="Z581" i="3"/>
  <c r="AH581" i="3" s="1"/>
  <c r="AB588" i="3"/>
  <c r="AC588" i="3" s="1"/>
  <c r="AG588" i="3"/>
  <c r="AJ588" i="3" s="1"/>
  <c r="AK588" i="3" s="1"/>
  <c r="T547" i="3"/>
  <c r="L549" i="3"/>
  <c r="M549" i="3" s="1"/>
  <c r="AB549" i="3"/>
  <c r="AC549" i="3" s="1"/>
  <c r="L545" i="3"/>
  <c r="M545" i="3" s="1"/>
  <c r="AB545" i="3"/>
  <c r="AC545" i="3" s="1"/>
  <c r="AG596" i="3"/>
  <c r="AB505" i="3"/>
  <c r="AC505" i="3" s="1"/>
  <c r="T498" i="3"/>
  <c r="U498" i="3" s="1"/>
  <c r="AB530" i="3"/>
  <c r="AC530" i="3" s="1"/>
  <c r="AB567" i="3"/>
  <c r="AC567" i="3" s="1"/>
  <c r="AG567" i="3"/>
  <c r="AJ567" i="3" s="1"/>
  <c r="AK567" i="3" s="1"/>
  <c r="AJ583" i="3"/>
  <c r="AK583" i="3" s="1"/>
  <c r="AB585" i="3"/>
  <c r="AC585" i="3" s="1"/>
  <c r="AG585" i="3"/>
  <c r="AJ585" i="3" s="1"/>
  <c r="AK585" i="3" s="1"/>
  <c r="AG593" i="3"/>
  <c r="X602" i="3"/>
  <c r="L557" i="3"/>
  <c r="M557" i="3" s="1"/>
  <c r="S557" i="3"/>
  <c r="L558" i="3"/>
  <c r="M558" i="3" s="1"/>
  <c r="T488" i="3"/>
  <c r="U488" i="3" s="1"/>
  <c r="T503" i="3"/>
  <c r="U503" i="3" s="1"/>
  <c r="T506" i="3"/>
  <c r="U506" i="3" s="1"/>
  <c r="Y547" i="3"/>
  <c r="AB568" i="3"/>
  <c r="AC568" i="3" s="1"/>
  <c r="AG590" i="3"/>
  <c r="T566" i="3"/>
  <c r="U566" i="3" s="1"/>
  <c r="Z566" i="3"/>
  <c r="AH566" i="3" s="1"/>
  <c r="AJ566" i="3" s="1"/>
  <c r="AK566" i="3" s="1"/>
  <c r="AB582" i="3"/>
  <c r="AC582" i="3" s="1"/>
  <c r="AG582" i="3"/>
  <c r="AJ582" i="3" s="1"/>
  <c r="AK582" i="3" s="1"/>
  <c r="K602" i="3"/>
  <c r="AA547" i="3"/>
  <c r="T558" i="3"/>
  <c r="U558" i="3" s="1"/>
  <c r="AB570" i="3"/>
  <c r="AC570" i="3" s="1"/>
  <c r="AG570" i="3"/>
  <c r="AJ570" i="3" s="1"/>
  <c r="AK570" i="3" s="1"/>
  <c r="AB583" i="3"/>
  <c r="AC583" i="3" s="1"/>
  <c r="AG587" i="3"/>
  <c r="AG595" i="3"/>
  <c r="AJ595" i="3" s="1"/>
  <c r="AK595" i="3" s="1"/>
  <c r="AB595" i="3"/>
  <c r="AC595" i="3" s="1"/>
  <c r="L547" i="3"/>
  <c r="AJ565" i="3"/>
  <c r="AK565" i="3" s="1"/>
  <c r="AG576" i="3"/>
  <c r="AB579" i="3"/>
  <c r="AC579" i="3" s="1"/>
  <c r="AG579" i="3"/>
  <c r="AJ579" i="3" s="1"/>
  <c r="AK579" i="3" s="1"/>
  <c r="AG592" i="3"/>
  <c r="AJ592" i="3" s="1"/>
  <c r="AK592" i="3" s="1"/>
  <c r="AB592" i="3"/>
  <c r="AC592" i="3" s="1"/>
  <c r="Y572" i="3"/>
  <c r="Y575" i="3"/>
  <c r="Y578" i="3"/>
  <c r="T565" i="3"/>
  <c r="U565" i="3" s="1"/>
  <c r="T568" i="3"/>
  <c r="U568" i="3" s="1"/>
  <c r="T571" i="3"/>
  <c r="U571" i="3" s="1"/>
  <c r="T574" i="3"/>
  <c r="U574" i="3" s="1"/>
  <c r="T577" i="3"/>
  <c r="U577" i="3" s="1"/>
  <c r="T580" i="3"/>
  <c r="U580" i="3" s="1"/>
  <c r="T583" i="3"/>
  <c r="U583" i="3" s="1"/>
  <c r="Z584" i="3"/>
  <c r="AH584" i="3" s="1"/>
  <c r="T586" i="3"/>
  <c r="U586" i="3" s="1"/>
  <c r="Z587" i="3"/>
  <c r="AH587" i="3" s="1"/>
  <c r="T589" i="3"/>
  <c r="U589" i="3" s="1"/>
  <c r="Z590" i="3"/>
  <c r="AH590" i="3" s="1"/>
  <c r="T592" i="3"/>
  <c r="U592" i="3" s="1"/>
  <c r="Z593" i="3"/>
  <c r="AH593" i="3" s="1"/>
  <c r="T595" i="3"/>
  <c r="U595" i="3" s="1"/>
  <c r="Z596" i="3"/>
  <c r="AH596" i="3" s="1"/>
  <c r="AB560" i="3"/>
  <c r="AC560" i="3" s="1"/>
  <c r="AG560" i="3"/>
  <c r="AJ560" i="3" s="1"/>
  <c r="AK560" i="3" s="1"/>
  <c r="AB563" i="3"/>
  <c r="AC563" i="3" s="1"/>
  <c r="AG563" i="3"/>
  <c r="AJ563" i="3" s="1"/>
  <c r="AK563" i="3" s="1"/>
  <c r="Z558" i="3"/>
  <c r="AJ599" i="3"/>
  <c r="AK599" i="3" s="1"/>
  <c r="AH556" i="3"/>
  <c r="AH598" i="3"/>
  <c r="AH601" i="3"/>
  <c r="T538" i="3"/>
  <c r="U538" i="3" s="1"/>
  <c r="AB551" i="3"/>
  <c r="AC551" i="3" s="1"/>
  <c r="AG539" i="3"/>
  <c r="T541" i="3"/>
  <c r="U541" i="3" s="1"/>
  <c r="AG559" i="3"/>
  <c r="Y552" i="3"/>
  <c r="AJ538" i="3"/>
  <c r="AK538" i="3" s="1"/>
  <c r="AG562" i="3"/>
  <c r="AJ541" i="3"/>
  <c r="AK541" i="3" s="1"/>
  <c r="AB540" i="3"/>
  <c r="AC540" i="3" s="1"/>
  <c r="AG540" i="3"/>
  <c r="AJ540" i="3" s="1"/>
  <c r="AK540" i="3" s="1"/>
  <c r="AG555" i="3"/>
  <c r="AJ555" i="3" s="1"/>
  <c r="AK555" i="3" s="1"/>
  <c r="AB555" i="3"/>
  <c r="AC555" i="3" s="1"/>
  <c r="Z539" i="3"/>
  <c r="AH539" i="3" s="1"/>
  <c r="Z559" i="3"/>
  <c r="AH559" i="3" s="1"/>
  <c r="Z562" i="3"/>
  <c r="AH562" i="3" s="1"/>
  <c r="T599" i="3"/>
  <c r="U599" i="3" s="1"/>
  <c r="S552" i="3"/>
  <c r="AA552" i="3" s="1"/>
  <c r="AI552" i="3" s="1"/>
  <c r="T537" i="3"/>
  <c r="U537" i="3" s="1"/>
  <c r="T540" i="3"/>
  <c r="U540" i="3" s="1"/>
  <c r="T560" i="3"/>
  <c r="U560" i="3" s="1"/>
  <c r="T563" i="3"/>
  <c r="U563" i="3" s="1"/>
  <c r="T551" i="3"/>
  <c r="U551" i="3" s="1"/>
  <c r="AB538" i="3"/>
  <c r="AC538" i="3" s="1"/>
  <c r="AB541" i="3"/>
  <c r="AC541" i="3" s="1"/>
  <c r="AB599" i="3"/>
  <c r="AC599" i="3" s="1"/>
  <c r="Z7" i="7"/>
  <c r="I7" i="7"/>
  <c r="R7" i="7"/>
  <c r="AH7" i="7"/>
  <c r="W50" i="1"/>
  <c r="Y50" i="1" s="1"/>
  <c r="T75" i="1"/>
  <c r="AE144" i="1"/>
  <c r="AQ396" i="1"/>
  <c r="AR396" i="1" s="1"/>
  <c r="AF396" i="1"/>
  <c r="AQ411" i="1"/>
  <c r="AR411" i="1" s="1"/>
  <c r="AF411" i="1"/>
  <c r="T211" i="1"/>
  <c r="AI361" i="1"/>
  <c r="AK361" i="1" s="1"/>
  <c r="AQ323" i="1"/>
  <c r="AR323" i="1" s="1"/>
  <c r="AF323" i="1"/>
  <c r="AU376" i="1"/>
  <c r="AW376" i="1" s="1"/>
  <c r="AQ372" i="1"/>
  <c r="AR372" i="1" s="1"/>
  <c r="AF372" i="1"/>
  <c r="AQ394" i="1"/>
  <c r="AR394" i="1" s="1"/>
  <c r="AF394" i="1"/>
  <c r="AI214" i="1"/>
  <c r="AK214" i="1" s="1"/>
  <c r="AQ398" i="1"/>
  <c r="AR398" i="1" s="1"/>
  <c r="AF398" i="1"/>
  <c r="W100" i="1"/>
  <c r="T99" i="1"/>
  <c r="AQ361" i="1"/>
  <c r="AR361" i="1" s="1"/>
  <c r="AS290" i="1"/>
  <c r="AF424" i="1"/>
  <c r="AQ424" i="1"/>
  <c r="AR424" i="1" s="1"/>
  <c r="AF422" i="1"/>
  <c r="AQ422" i="1"/>
  <c r="AR422" i="1" s="1"/>
  <c r="AQ305" i="1"/>
  <c r="AR305" i="1" s="1"/>
  <c r="AF305" i="1"/>
  <c r="V294" i="1"/>
  <c r="AE275" i="1"/>
  <c r="AF275" i="1" s="1"/>
  <c r="AH276" i="1"/>
  <c r="AT276" i="1" s="1"/>
  <c r="AU276" i="1" s="1"/>
  <c r="AW276" i="1" s="1"/>
  <c r="AE293" i="1"/>
  <c r="AQ293" i="1" s="1"/>
  <c r="AR293" i="1" s="1"/>
  <c r="AQ303" i="1"/>
  <c r="AR303" i="1" s="1"/>
  <c r="AF303" i="1"/>
  <c r="AQ376" i="1"/>
  <c r="AR376" i="1" s="1"/>
  <c r="AF376" i="1"/>
  <c r="W56" i="1"/>
  <c r="Y56" i="1" s="1"/>
  <c r="AH270" i="1"/>
  <c r="AT270" i="1" s="1"/>
  <c r="AQ420" i="1"/>
  <c r="AR420" i="1" s="1"/>
  <c r="AF420" i="1"/>
  <c r="AQ428" i="1"/>
  <c r="AR428" i="1" s="1"/>
  <c r="AF428" i="1"/>
  <c r="W101" i="1"/>
  <c r="Y101" i="1" s="1"/>
  <c r="T115" i="1"/>
  <c r="AQ161" i="1"/>
  <c r="AR161" i="1" s="1"/>
  <c r="W263" i="1"/>
  <c r="Y263" i="1" s="1"/>
  <c r="AF312" i="1"/>
  <c r="AQ312" i="1"/>
  <c r="AR312" i="1" s="1"/>
  <c r="AF346" i="1"/>
  <c r="AQ346" i="1"/>
  <c r="AR346" i="1" s="1"/>
  <c r="AQ383" i="1"/>
  <c r="AR383" i="1" s="1"/>
  <c r="AF383" i="1"/>
  <c r="AH292" i="1"/>
  <c r="AT292" i="1" s="1"/>
  <c r="AU292" i="1" s="1"/>
  <c r="AW292" i="1" s="1"/>
  <c r="AH312" i="1"/>
  <c r="AT312" i="1" s="1"/>
  <c r="AU312" i="1" s="1"/>
  <c r="AW312" i="1" s="1"/>
  <c r="T396" i="1"/>
  <c r="X396" i="1" s="1"/>
  <c r="Z396" i="1" s="1"/>
  <c r="AU328" i="1"/>
  <c r="AH330" i="1"/>
  <c r="AT330" i="1" s="1"/>
  <c r="AU330" i="1" s="1"/>
  <c r="AS332" i="1"/>
  <c r="AU332" i="1" s="1"/>
  <c r="AH349" i="1"/>
  <c r="AT349" i="1" s="1"/>
  <c r="AU349" i="1" s="1"/>
  <c r="T398" i="1"/>
  <c r="W363" i="1"/>
  <c r="Y363" i="1" s="1"/>
  <c r="AH372" i="1"/>
  <c r="AH394" i="1"/>
  <c r="W400" i="1"/>
  <c r="T411" i="1"/>
  <c r="AI427" i="1"/>
  <c r="AK427" i="1" s="1"/>
  <c r="AH443" i="1"/>
  <c r="AT443" i="1" s="1"/>
  <c r="AU443" i="1" s="1"/>
  <c r="AW443" i="1" s="1"/>
  <c r="AE437" i="1"/>
  <c r="W314" i="1"/>
  <c r="Y314" i="1" s="1"/>
  <c r="AS311" i="1"/>
  <c r="AU311" i="1" s="1"/>
  <c r="AW311" i="1" s="1"/>
  <c r="M336" i="1"/>
  <c r="AE351" i="1"/>
  <c r="AF351" i="1" s="1"/>
  <c r="W369" i="1"/>
  <c r="Y369" i="1" s="1"/>
  <c r="W425" i="1"/>
  <c r="Y425" i="1" s="1"/>
  <c r="T436" i="1"/>
  <c r="X436" i="1" s="1"/>
  <c r="Z436" i="1" s="1"/>
  <c r="W440" i="1"/>
  <c r="Y440" i="1" s="1"/>
  <c r="T303" i="1"/>
  <c r="AH305" i="1"/>
  <c r="AT305" i="1" s="1"/>
  <c r="AU305" i="1" s="1"/>
  <c r="AW305" i="1" s="1"/>
  <c r="T307" i="1"/>
  <c r="AE314" i="1"/>
  <c r="AF314" i="1" s="1"/>
  <c r="W311" i="1"/>
  <c r="Y311" i="1" s="1"/>
  <c r="AE321" i="1"/>
  <c r="AF321" i="1" s="1"/>
  <c r="AH327" i="1"/>
  <c r="AT327" i="1" s="1"/>
  <c r="AU327" i="1" s="1"/>
  <c r="T354" i="1"/>
  <c r="W386" i="1"/>
  <c r="Y386" i="1" s="1"/>
  <c r="AE369" i="1"/>
  <c r="T378" i="1"/>
  <c r="X378" i="1" s="1"/>
  <c r="T371" i="1"/>
  <c r="X371" i="1" s="1"/>
  <c r="Z371" i="1" s="1"/>
  <c r="AB371" i="1" s="1"/>
  <c r="AC371" i="1" s="1"/>
  <c r="T382" i="1"/>
  <c r="W388" i="1"/>
  <c r="Y388" i="1" s="1"/>
  <c r="W393" i="1"/>
  <c r="Y393" i="1" s="1"/>
  <c r="T395" i="1"/>
  <c r="AH413" i="1"/>
  <c r="AT413" i="1" s="1"/>
  <c r="AU413" i="1" s="1"/>
  <c r="AW413" i="1" s="1"/>
  <c r="T417" i="1"/>
  <c r="T422" i="1"/>
  <c r="AE444" i="1"/>
  <c r="AQ444" i="1" s="1"/>
  <c r="AR444" i="1" s="1"/>
  <c r="AU434" i="1"/>
  <c r="AW434" i="1" s="1"/>
  <c r="AE439" i="1"/>
  <c r="W307" i="1"/>
  <c r="Y307" i="1" s="1"/>
  <c r="W324" i="1"/>
  <c r="W332" i="1"/>
  <c r="T350" i="1"/>
  <c r="X350" i="1" s="1"/>
  <c r="T346" i="1"/>
  <c r="W399" i="1"/>
  <c r="Y399" i="1" s="1"/>
  <c r="W382" i="1"/>
  <c r="Y382" i="1" s="1"/>
  <c r="AE393" i="1"/>
  <c r="AQ393" i="1" s="1"/>
  <c r="AR393" i="1" s="1"/>
  <c r="T394" i="1"/>
  <c r="W395" i="1"/>
  <c r="Y395" i="1" s="1"/>
  <c r="AF409" i="1"/>
  <c r="W416" i="1"/>
  <c r="Y416" i="1" s="1"/>
  <c r="W422" i="1"/>
  <c r="Y422" i="1" s="1"/>
  <c r="AH424" i="1"/>
  <c r="AI424" i="1" s="1"/>
  <c r="AK424" i="1" s="1"/>
  <c r="T432" i="1"/>
  <c r="W434" i="1"/>
  <c r="Y434" i="1" s="1"/>
  <c r="AF435" i="1"/>
  <c r="W438" i="1"/>
  <c r="Y438" i="1" s="1"/>
  <c r="AH396" i="1"/>
  <c r="AT396" i="1" s="1"/>
  <c r="AU396" i="1" s="1"/>
  <c r="AW396" i="1" s="1"/>
  <c r="AI326" i="1"/>
  <c r="AK326" i="1" s="1"/>
  <c r="W334" i="1"/>
  <c r="Y334" i="1" s="1"/>
  <c r="AF371" i="1"/>
  <c r="AI393" i="1"/>
  <c r="AK393" i="1" s="1"/>
  <c r="AI82" i="1"/>
  <c r="T433" i="1"/>
  <c r="X433" i="1" s="1"/>
  <c r="Z433" i="1" s="1"/>
  <c r="AB433" i="1" s="1"/>
  <c r="AC433" i="1" s="1"/>
  <c r="AA315" i="1"/>
  <c r="T312" i="1"/>
  <c r="X312" i="1" s="1"/>
  <c r="Z312" i="1" s="1"/>
  <c r="AB312" i="1" s="1"/>
  <c r="AC312" i="1" s="1"/>
  <c r="M322" i="1"/>
  <c r="T330" i="1"/>
  <c r="X330" i="1" s="1"/>
  <c r="AH336" i="1"/>
  <c r="AT336" i="1" s="1"/>
  <c r="AU336" i="1" s="1"/>
  <c r="T349" i="1"/>
  <c r="X349" i="1" s="1"/>
  <c r="W346" i="1"/>
  <c r="AI399" i="1"/>
  <c r="AK399" i="1" s="1"/>
  <c r="W380" i="1"/>
  <c r="Y380" i="1" s="1"/>
  <c r="AT388" i="1"/>
  <c r="AU388" i="1" s="1"/>
  <c r="AW388" i="1" s="1"/>
  <c r="AF390" i="1"/>
  <c r="S355" i="1"/>
  <c r="W365" i="1"/>
  <c r="Y365" i="1" s="1"/>
  <c r="T383" i="1"/>
  <c r="X383" i="1" s="1"/>
  <c r="Z383" i="1" s="1"/>
  <c r="AB383" i="1" s="1"/>
  <c r="AC383" i="1" s="1"/>
  <c r="AS399" i="1"/>
  <c r="AU399" i="1" s="1"/>
  <c r="AW399" i="1" s="1"/>
  <c r="AH378" i="1"/>
  <c r="AT378" i="1" s="1"/>
  <c r="AU378" i="1" s="1"/>
  <c r="AW378" i="1" s="1"/>
  <c r="AF379" i="1"/>
  <c r="AH371" i="1"/>
  <c r="AT371" i="1" s="1"/>
  <c r="AU371" i="1" s="1"/>
  <c r="AW371" i="1" s="1"/>
  <c r="AH389" i="1"/>
  <c r="AT389" i="1" s="1"/>
  <c r="AU389" i="1" s="1"/>
  <c r="AW389" i="1" s="1"/>
  <c r="AT390" i="1"/>
  <c r="AU390" i="1" s="1"/>
  <c r="AW390" i="1" s="1"/>
  <c r="T414" i="1"/>
  <c r="W351" i="1"/>
  <c r="AH392" i="1"/>
  <c r="AT392" i="1" s="1"/>
  <c r="AU392" i="1" s="1"/>
  <c r="AW392" i="1" s="1"/>
  <c r="AS393" i="1"/>
  <c r="AU393" i="1" s="1"/>
  <c r="AW393" i="1" s="1"/>
  <c r="AI422" i="1"/>
  <c r="AK422" i="1" s="1"/>
  <c r="AI293" i="1"/>
  <c r="AK293" i="1" s="1"/>
  <c r="AH331" i="1"/>
  <c r="AT331" i="1" s="1"/>
  <c r="AU331" i="1" s="1"/>
  <c r="AW331" i="1" s="1"/>
  <c r="AU334" i="1"/>
  <c r="T344" i="1"/>
  <c r="X344" i="1" s="1"/>
  <c r="T363" i="1"/>
  <c r="AT369" i="1"/>
  <c r="AU369" i="1" s="1"/>
  <c r="AW369" i="1" s="1"/>
  <c r="AT420" i="1"/>
  <c r="AU420" i="1" s="1"/>
  <c r="AW420" i="1" s="1"/>
  <c r="AI432" i="1"/>
  <c r="AK432" i="1" s="1"/>
  <c r="AU291" i="1"/>
  <c r="AW291" i="1" s="1"/>
  <c r="AI385" i="1"/>
  <c r="AK385" i="1" s="1"/>
  <c r="AE423" i="1"/>
  <c r="AQ423" i="1" s="1"/>
  <c r="AR423" i="1" s="1"/>
  <c r="AE427" i="1"/>
  <c r="AQ427" i="1" s="1"/>
  <c r="AR427" i="1" s="1"/>
  <c r="T30" i="1"/>
  <c r="X30" i="1" s="1"/>
  <c r="W221" i="1"/>
  <c r="Y221" i="1" s="1"/>
  <c r="T56" i="1"/>
  <c r="W145" i="1"/>
  <c r="Y145" i="1" s="1"/>
  <c r="T164" i="1"/>
  <c r="T263" i="1"/>
  <c r="W97" i="1"/>
  <c r="Y97" i="1" s="1"/>
  <c r="S281" i="1"/>
  <c r="T32" i="1"/>
  <c r="W164" i="1"/>
  <c r="Y164" i="1" s="1"/>
  <c r="AE213" i="1"/>
  <c r="AF213" i="1" s="1"/>
  <c r="T218" i="1"/>
  <c r="W32" i="1"/>
  <c r="Y32" i="1" s="1"/>
  <c r="T195" i="1"/>
  <c r="X195" i="1" s="1"/>
  <c r="Z195" i="1" s="1"/>
  <c r="AI32" i="1"/>
  <c r="AK32" i="1" s="1"/>
  <c r="AE21" i="1"/>
  <c r="AF21" i="1" s="1"/>
  <c r="AF70" i="1"/>
  <c r="T35" i="1"/>
  <c r="X35" i="1" s="1"/>
  <c r="W278" i="1"/>
  <c r="Y278" i="1" s="1"/>
  <c r="W44" i="1"/>
  <c r="Y44" i="1" s="1"/>
  <c r="W144" i="1"/>
  <c r="W79" i="1"/>
  <c r="Y79" i="1" s="1"/>
  <c r="T200" i="1"/>
  <c r="X200" i="1" s="1"/>
  <c r="AE14" i="1"/>
  <c r="AF14" i="1" s="1"/>
  <c r="T128" i="1"/>
  <c r="AE178" i="1"/>
  <c r="AQ178" i="1" s="1"/>
  <c r="AR178" i="1" s="1"/>
  <c r="W185" i="1"/>
  <c r="Y185" i="1" s="1"/>
  <c r="AF36" i="1"/>
  <c r="AQ36" i="1"/>
  <c r="AR36" i="1" s="1"/>
  <c r="AE48" i="1"/>
  <c r="AI72" i="1"/>
  <c r="AK72" i="1" s="1"/>
  <c r="AI79" i="1"/>
  <c r="W107" i="1"/>
  <c r="W125" i="1"/>
  <c r="Y125" i="1" s="1"/>
  <c r="T145" i="1"/>
  <c r="W181" i="1"/>
  <c r="Y181" i="1" s="1"/>
  <c r="W196" i="1"/>
  <c r="Y196" i="1" s="1"/>
  <c r="T255" i="1"/>
  <c r="X255" i="1" s="1"/>
  <c r="AE270" i="1"/>
  <c r="AQ270" i="1" s="1"/>
  <c r="T16" i="1"/>
  <c r="AF50" i="1"/>
  <c r="AE221" i="1"/>
  <c r="AQ221" i="1" s="1"/>
  <c r="AR221" i="1" s="1"/>
  <c r="AH233" i="1"/>
  <c r="AT233" i="1" s="1"/>
  <c r="T24" i="1"/>
  <c r="AH19" i="1"/>
  <c r="AT19" i="1" s="1"/>
  <c r="AU19" i="1" s="1"/>
  <c r="AW19" i="1" s="1"/>
  <c r="AE47" i="1"/>
  <c r="AF47" i="1" s="1"/>
  <c r="W51" i="1"/>
  <c r="Y51" i="1" s="1"/>
  <c r="T55" i="1"/>
  <c r="X55" i="1" s="1"/>
  <c r="Z55" i="1" s="1"/>
  <c r="AB55" i="1" s="1"/>
  <c r="AC55" i="1" s="1"/>
  <c r="T70" i="1"/>
  <c r="AI78" i="1"/>
  <c r="AE158" i="1"/>
  <c r="AQ158" i="1" s="1"/>
  <c r="AR158" i="1" s="1"/>
  <c r="AU196" i="1"/>
  <c r="AW196" i="1" s="1"/>
  <c r="W214" i="1"/>
  <c r="Y214" i="1" s="1"/>
  <c r="W257" i="1"/>
  <c r="Y257" i="1" s="1"/>
  <c r="K138" i="1"/>
  <c r="H172" i="1"/>
  <c r="AI196" i="1"/>
  <c r="AK196" i="1" s="1"/>
  <c r="T241" i="1"/>
  <c r="X241" i="1" s="1"/>
  <c r="Z241" i="1" s="1"/>
  <c r="AB241" i="1" s="1"/>
  <c r="AC241" i="1" s="1"/>
  <c r="AS270" i="1"/>
  <c r="T80" i="1"/>
  <c r="T119" i="1"/>
  <c r="H281" i="1"/>
  <c r="T279" i="1"/>
  <c r="T161" i="1"/>
  <c r="W162" i="1"/>
  <c r="Y162" i="1" s="1"/>
  <c r="AT214" i="1"/>
  <c r="AU214" i="1" s="1"/>
  <c r="AW214" i="1" s="1"/>
  <c r="T232" i="1"/>
  <c r="T236" i="1"/>
  <c r="AE237" i="1"/>
  <c r="AF237" i="1" s="1"/>
  <c r="W259" i="1"/>
  <c r="Y259" i="1" s="1"/>
  <c r="W277" i="1"/>
  <c r="Y277" i="1" s="1"/>
  <c r="T25" i="1"/>
  <c r="X25" i="1" s="1"/>
  <c r="T36" i="1"/>
  <c r="X36" i="1" s="1"/>
  <c r="AH55" i="1"/>
  <c r="AT55" i="1" s="1"/>
  <c r="W130" i="1"/>
  <c r="Y130" i="1" s="1"/>
  <c r="AI164" i="1"/>
  <c r="AK164" i="1" s="1"/>
  <c r="AI220" i="1"/>
  <c r="AK220" i="1" s="1"/>
  <c r="V244" i="1"/>
  <c r="AU251" i="1"/>
  <c r="AW251" i="1" s="1"/>
  <c r="T68" i="1"/>
  <c r="T72" i="1"/>
  <c r="W99" i="1"/>
  <c r="Y99" i="1" s="1"/>
  <c r="W161" i="1"/>
  <c r="Y161" i="1" s="1"/>
  <c r="AE162" i="1"/>
  <c r="AF162" i="1" s="1"/>
  <c r="W236" i="1"/>
  <c r="Y236" i="1" s="1"/>
  <c r="AI73" i="1"/>
  <c r="AK73" i="1" s="1"/>
  <c r="AE77" i="1"/>
  <c r="AQ77" i="1" s="1"/>
  <c r="AR77" i="1" s="1"/>
  <c r="AI162" i="1"/>
  <c r="AK162" i="1" s="1"/>
  <c r="AU164" i="1"/>
  <c r="AW164" i="1" s="1"/>
  <c r="T10" i="1"/>
  <c r="T15" i="1"/>
  <c r="X15" i="1" s="1"/>
  <c r="T50" i="1"/>
  <c r="T129" i="1"/>
  <c r="AU236" i="1"/>
  <c r="AW236" i="1" s="1"/>
  <c r="AE273" i="1"/>
  <c r="AF273" i="1" s="1"/>
  <c r="AS73" i="1"/>
  <c r="AU73" i="1" s="1"/>
  <c r="AW73" i="1" s="1"/>
  <c r="T78" i="1"/>
  <c r="AI95" i="1"/>
  <c r="AK95" i="1" s="1"/>
  <c r="W179" i="1"/>
  <c r="Y179" i="1" s="1"/>
  <c r="W211" i="1"/>
  <c r="Y211" i="1" s="1"/>
  <c r="AE219" i="1"/>
  <c r="AF24" i="1"/>
  <c r="AQ24" i="1"/>
  <c r="AR24" i="1" s="1"/>
  <c r="AF13" i="1"/>
  <c r="AQ13" i="1"/>
  <c r="AR13" i="1" s="1"/>
  <c r="AF17" i="1"/>
  <c r="AQ17" i="1"/>
  <c r="AR17" i="1" s="1"/>
  <c r="AF23" i="1"/>
  <c r="AQ23" i="1"/>
  <c r="AR23" i="1" s="1"/>
  <c r="AQ53" i="1"/>
  <c r="AR53" i="1" s="1"/>
  <c r="AF53" i="1"/>
  <c r="AF25" i="1"/>
  <c r="AQ25" i="1"/>
  <c r="AR25" i="1" s="1"/>
  <c r="AF10" i="1"/>
  <c r="AQ10" i="1"/>
  <c r="AR10" i="1" s="1"/>
  <c r="AF33" i="1"/>
  <c r="AQ33" i="1"/>
  <c r="AR33" i="1" s="1"/>
  <c r="W10" i="1"/>
  <c r="AT17" i="1"/>
  <c r="AU17" i="1" s="1"/>
  <c r="AW17" i="1" s="1"/>
  <c r="T13" i="1"/>
  <c r="X13" i="1" s="1"/>
  <c r="W14" i="1"/>
  <c r="Y14" i="1" s="1"/>
  <c r="H62" i="1"/>
  <c r="T53" i="1"/>
  <c r="AI238" i="1"/>
  <c r="AK238" i="1" s="1"/>
  <c r="AT238" i="1"/>
  <c r="AU238" i="1" s="1"/>
  <c r="AW238" i="1" s="1"/>
  <c r="AQ11" i="1"/>
  <c r="AR11" i="1" s="1"/>
  <c r="AQ55" i="1"/>
  <c r="AR55" i="1" s="1"/>
  <c r="AF55" i="1"/>
  <c r="AH26" i="1"/>
  <c r="AT26" i="1" s="1"/>
  <c r="AU26" i="1" s="1"/>
  <c r="AW26" i="1" s="1"/>
  <c r="T17" i="1"/>
  <c r="T22" i="1"/>
  <c r="X22" i="1" s="1"/>
  <c r="W16" i="1"/>
  <c r="Y16" i="1" s="1"/>
  <c r="T43" i="1"/>
  <c r="AI44" i="1"/>
  <c r="AK44" i="1" s="1"/>
  <c r="W47" i="1"/>
  <c r="Y47" i="1" s="1"/>
  <c r="AQ241" i="1"/>
  <c r="AR241" i="1" s="1"/>
  <c r="AF241" i="1"/>
  <c r="AH52" i="1"/>
  <c r="AT52" i="1" s="1"/>
  <c r="AH49" i="1"/>
  <c r="AT49" i="1" s="1"/>
  <c r="W49" i="1"/>
  <c r="Y49" i="1" s="1"/>
  <c r="AF180" i="1"/>
  <c r="AQ180" i="1"/>
  <c r="AR180" i="1" s="1"/>
  <c r="AQ9" i="1"/>
  <c r="AR9" i="1" s="1"/>
  <c r="T12" i="1"/>
  <c r="T28" i="1"/>
  <c r="X28" i="1" s="1"/>
  <c r="W17" i="1"/>
  <c r="Y17" i="1" s="1"/>
  <c r="T29" i="1"/>
  <c r="X29" i="1" s="1"/>
  <c r="T27" i="1"/>
  <c r="X27" i="1" s="1"/>
  <c r="W12" i="1"/>
  <c r="Y12" i="1" s="1"/>
  <c r="AH25" i="1"/>
  <c r="AT25" i="1" s="1"/>
  <c r="AU25" i="1" s="1"/>
  <c r="AW25" i="1" s="1"/>
  <c r="T23" i="1"/>
  <c r="X23" i="1" s="1"/>
  <c r="T33" i="1"/>
  <c r="X33" i="1" s="1"/>
  <c r="AQ30" i="1"/>
  <c r="AR30" i="1" s="1"/>
  <c r="AI47" i="1"/>
  <c r="AK47" i="1" s="1"/>
  <c r="H37" i="1"/>
  <c r="AF28" i="1"/>
  <c r="T11" i="1"/>
  <c r="X11" i="1" s="1"/>
  <c r="T52" i="1"/>
  <c r="X52" i="1" s="1"/>
  <c r="AQ258" i="1"/>
  <c r="AR258" i="1" s="1"/>
  <c r="AF258" i="1"/>
  <c r="AH28" i="1"/>
  <c r="AT28" i="1" s="1"/>
  <c r="AU28" i="1" s="1"/>
  <c r="AW28" i="1" s="1"/>
  <c r="AU47" i="1"/>
  <c r="AW47" i="1" s="1"/>
  <c r="AI10" i="1"/>
  <c r="AK10" i="1" s="1"/>
  <c r="AI12" i="1"/>
  <c r="AK12" i="1" s="1"/>
  <c r="AQ238" i="1"/>
  <c r="AR238" i="1" s="1"/>
  <c r="AF238" i="1"/>
  <c r="AS95" i="1"/>
  <c r="W117" i="1"/>
  <c r="W136" i="1"/>
  <c r="Y136" i="1" s="1"/>
  <c r="AI161" i="1"/>
  <c r="AK161" i="1" s="1"/>
  <c r="W183" i="1"/>
  <c r="Y183" i="1" s="1"/>
  <c r="AE184" i="1"/>
  <c r="AF184" i="1" s="1"/>
  <c r="AH199" i="1"/>
  <c r="AT199" i="1" s="1"/>
  <c r="AT201" i="1"/>
  <c r="AU201" i="1" s="1"/>
  <c r="AW201" i="1" s="1"/>
  <c r="AI257" i="1"/>
  <c r="AK257" i="1" s="1"/>
  <c r="AS55" i="1"/>
  <c r="AE73" i="1"/>
  <c r="AF73" i="1" s="1"/>
  <c r="T118" i="1"/>
  <c r="T132" i="1"/>
  <c r="W275" i="1"/>
  <c r="Y275" i="1" s="1"/>
  <c r="AE160" i="1"/>
  <c r="AF160" i="1" s="1"/>
  <c r="AS162" i="1"/>
  <c r="AU162" i="1" s="1"/>
  <c r="AW162" i="1" s="1"/>
  <c r="AI181" i="1"/>
  <c r="AK181" i="1" s="1"/>
  <c r="W178" i="1"/>
  <c r="Y178" i="1" s="1"/>
  <c r="T217" i="1"/>
  <c r="W220" i="1"/>
  <c r="Y220" i="1" s="1"/>
  <c r="AH241" i="1"/>
  <c r="T238" i="1"/>
  <c r="AI251" i="1"/>
  <c r="AK251" i="1" s="1"/>
  <c r="AH258" i="1"/>
  <c r="W114" i="1"/>
  <c r="Y114" i="1" s="1"/>
  <c r="T123" i="1"/>
  <c r="T146" i="1"/>
  <c r="W151" i="1"/>
  <c r="Y151" i="1" s="1"/>
  <c r="T165" i="1"/>
  <c r="AE182" i="1"/>
  <c r="AQ182" i="1" s="1"/>
  <c r="AR182" i="1" s="1"/>
  <c r="W215" i="1"/>
  <c r="Y215" i="1" s="1"/>
  <c r="W217" i="1"/>
  <c r="Y217" i="1" s="1"/>
  <c r="AH232" i="1"/>
  <c r="AT232" i="1" s="1"/>
  <c r="W238" i="1"/>
  <c r="Y238" i="1" s="1"/>
  <c r="AI56" i="1"/>
  <c r="AK56" i="1" s="1"/>
  <c r="T98" i="1"/>
  <c r="T126" i="1"/>
  <c r="W128" i="1"/>
  <c r="Y128" i="1" s="1"/>
  <c r="AE196" i="1"/>
  <c r="AF196" i="1" s="1"/>
  <c r="AE49" i="1"/>
  <c r="AQ49" i="1" s="1"/>
  <c r="AR49" i="1" s="1"/>
  <c r="AE68" i="1"/>
  <c r="T71" i="1"/>
  <c r="W123" i="1"/>
  <c r="Y123" i="1" s="1"/>
  <c r="T147" i="1"/>
  <c r="AU151" i="1"/>
  <c r="AW151" i="1" s="1"/>
  <c r="AI275" i="1"/>
  <c r="AK275" i="1" s="1"/>
  <c r="W165" i="1"/>
  <c r="Y165" i="1" s="1"/>
  <c r="T168" i="1"/>
  <c r="T180" i="1"/>
  <c r="X180" i="1" s="1"/>
  <c r="W202" i="1"/>
  <c r="Y202" i="1" s="1"/>
  <c r="T203" i="1"/>
  <c r="X203" i="1" s="1"/>
  <c r="AE215" i="1"/>
  <c r="AQ215" i="1" s="1"/>
  <c r="AR215" i="1" s="1"/>
  <c r="AU217" i="1"/>
  <c r="AW217" i="1" s="1"/>
  <c r="AS232" i="1"/>
  <c r="AH255" i="1"/>
  <c r="AT255" i="1" s="1"/>
  <c r="AU255" i="1" s="1"/>
  <c r="AW255" i="1" s="1"/>
  <c r="W254" i="1"/>
  <c r="Y254" i="1" s="1"/>
  <c r="AQ56" i="1"/>
  <c r="AR56" i="1" s="1"/>
  <c r="W122" i="1"/>
  <c r="Y122" i="1" s="1"/>
  <c r="W126" i="1"/>
  <c r="AI151" i="1"/>
  <c r="AK151" i="1" s="1"/>
  <c r="AH158" i="1"/>
  <c r="AT158" i="1" s="1"/>
  <c r="AU158" i="1" s="1"/>
  <c r="AW158" i="1" s="1"/>
  <c r="AI178" i="1"/>
  <c r="AK178" i="1" s="1"/>
  <c r="AS56" i="1"/>
  <c r="AU56" i="1" s="1"/>
  <c r="AW56" i="1" s="1"/>
  <c r="T97" i="1"/>
  <c r="T125" i="1"/>
  <c r="T124" i="1"/>
  <c r="T179" i="1"/>
  <c r="T181" i="1"/>
  <c r="AI202" i="1"/>
  <c r="AK202" i="1" s="1"/>
  <c r="AE204" i="1"/>
  <c r="H225" i="1"/>
  <c r="AS220" i="1"/>
  <c r="AU220" i="1" s="1"/>
  <c r="AW220" i="1" s="1"/>
  <c r="T233" i="1"/>
  <c r="X233" i="1" s="1"/>
  <c r="Z233" i="1" s="1"/>
  <c r="W235" i="1"/>
  <c r="Y235" i="1" s="1"/>
  <c r="W95" i="1"/>
  <c r="Y95" i="1" s="1"/>
  <c r="AU275" i="1"/>
  <c r="AW275" i="1" s="1"/>
  <c r="W201" i="1"/>
  <c r="Y201" i="1" s="1"/>
  <c r="AY264" i="1"/>
  <c r="T258" i="1"/>
  <c r="X258" i="1" s="1"/>
  <c r="T106" i="1"/>
  <c r="AS178" i="1"/>
  <c r="AU178" i="1" s="1"/>
  <c r="AW178" i="1" s="1"/>
  <c r="AI219" i="1"/>
  <c r="AK219" i="1" s="1"/>
  <c r="AU235" i="1"/>
  <c r="AW235" i="1" s="1"/>
  <c r="AE242" i="1"/>
  <c r="AF242" i="1" s="1"/>
  <c r="T117" i="1"/>
  <c r="T136" i="1"/>
  <c r="T183" i="1"/>
  <c r="AH203" i="1"/>
  <c r="AT203" i="1" s="1"/>
  <c r="AU203" i="1" s="1"/>
  <c r="AW203" i="1" s="1"/>
  <c r="W219" i="1"/>
  <c r="Y219" i="1" s="1"/>
  <c r="W232" i="1"/>
  <c r="Y232" i="1" s="1"/>
  <c r="S244" i="1"/>
  <c r="AI50" i="1"/>
  <c r="AK50" i="1" s="1"/>
  <c r="W72" i="1"/>
  <c r="Y72" i="1" s="1"/>
  <c r="AU161" i="1"/>
  <c r="AW161" i="1" s="1"/>
  <c r="AF164" i="1"/>
  <c r="AH168" i="1"/>
  <c r="AI168" i="1" s="1"/>
  <c r="AK168" i="1" s="1"/>
  <c r="AH180" i="1"/>
  <c r="AT180" i="1" s="1"/>
  <c r="AU180" i="1" s="1"/>
  <c r="AW180" i="1" s="1"/>
  <c r="AF181" i="1"/>
  <c r="W182" i="1"/>
  <c r="Y182" i="1" s="1"/>
  <c r="H205" i="1"/>
  <c r="AH195" i="1"/>
  <c r="AI195" i="1" s="1"/>
  <c r="AK195" i="1" s="1"/>
  <c r="AH200" i="1"/>
  <c r="AT200" i="1" s="1"/>
  <c r="AU200" i="1" s="1"/>
  <c r="AW200" i="1" s="1"/>
  <c r="T256" i="1"/>
  <c r="X256" i="1" s="1"/>
  <c r="Z256" i="1" s="1"/>
  <c r="AE251" i="1"/>
  <c r="AQ251" i="1" s="1"/>
  <c r="AR251" i="1" s="1"/>
  <c r="AM37" i="1"/>
  <c r="AY37" i="1"/>
  <c r="AI70" i="1"/>
  <c r="AK70" i="1" s="1"/>
  <c r="AT70" i="1"/>
  <c r="AU70" i="1" s="1"/>
  <c r="AW70" i="1" s="1"/>
  <c r="AS22" i="1"/>
  <c r="AS13" i="1"/>
  <c r="T51" i="1"/>
  <c r="AE74" i="1"/>
  <c r="T74" i="1"/>
  <c r="AA62" i="1"/>
  <c r="AM43" i="1"/>
  <c r="AH13" i="1"/>
  <c r="AT13" i="1" s="1"/>
  <c r="AI14" i="1"/>
  <c r="AK14" i="1" s="1"/>
  <c r="AS14" i="1"/>
  <c r="AU14" i="1" s="1"/>
  <c r="AW14" i="1" s="1"/>
  <c r="AS23" i="1"/>
  <c r="AF43" i="1"/>
  <c r="AF52" i="1"/>
  <c r="AQ52" i="1"/>
  <c r="AR52" i="1" s="1"/>
  <c r="AE46" i="1"/>
  <c r="T46" i="1"/>
  <c r="X46" i="1" s="1"/>
  <c r="Z46" i="1" s="1"/>
  <c r="AS35" i="1"/>
  <c r="T26" i="1"/>
  <c r="X26" i="1" s="1"/>
  <c r="AQ26" i="1"/>
  <c r="T19" i="1"/>
  <c r="X19" i="1" s="1"/>
  <c r="AQ19" i="1"/>
  <c r="AR19" i="1" s="1"/>
  <c r="AF27" i="1"/>
  <c r="AQ27" i="1"/>
  <c r="AR27" i="1" s="1"/>
  <c r="AS30" i="1"/>
  <c r="AI76" i="1"/>
  <c r="AF15" i="1"/>
  <c r="AQ15" i="1"/>
  <c r="AR15" i="1" s="1"/>
  <c r="T1" i="1"/>
  <c r="AU12" i="1"/>
  <c r="AW12" i="1" s="1"/>
  <c r="AQ32" i="1"/>
  <c r="AR32" i="1" s="1"/>
  <c r="AF32" i="1"/>
  <c r="AS21" i="1"/>
  <c r="W53" i="1"/>
  <c r="Y53" i="1" s="1"/>
  <c r="AU53" i="1"/>
  <c r="AW53" i="1" s="1"/>
  <c r="AG62" i="1"/>
  <c r="AA37" i="1"/>
  <c r="AI51" i="1"/>
  <c r="AK51" i="1" s="1"/>
  <c r="AS51" i="1"/>
  <c r="AU51" i="1" s="1"/>
  <c r="AW51" i="1" s="1"/>
  <c r="W106" i="1"/>
  <c r="Y106" i="1" s="1"/>
  <c r="AS29" i="1"/>
  <c r="AR43" i="1"/>
  <c r="AQ35" i="1"/>
  <c r="AR35" i="1" s="1"/>
  <c r="AS9" i="1"/>
  <c r="AG37" i="1"/>
  <c r="AS24" i="1"/>
  <c r="AS15" i="1"/>
  <c r="K62" i="1"/>
  <c r="V37" i="1"/>
  <c r="W9" i="1"/>
  <c r="AF51" i="1"/>
  <c r="AQ51" i="1"/>
  <c r="AR51" i="1" s="1"/>
  <c r="AQ22" i="1"/>
  <c r="AR22" i="1" s="1"/>
  <c r="AH9" i="1"/>
  <c r="AH15" i="1"/>
  <c r="AT15" i="1" s="1"/>
  <c r="AS27" i="1"/>
  <c r="AU44" i="1"/>
  <c r="AW44" i="1" s="1"/>
  <c r="AU50" i="1"/>
  <c r="AW50" i="1" s="1"/>
  <c r="AS46" i="1"/>
  <c r="AF71" i="1"/>
  <c r="AQ71" i="1"/>
  <c r="AR71" i="1" s="1"/>
  <c r="K37" i="1"/>
  <c r="AQ12" i="1"/>
  <c r="AR12" i="1" s="1"/>
  <c r="AS11" i="1"/>
  <c r="AQ29" i="1"/>
  <c r="AR29" i="1" s="1"/>
  <c r="AH33" i="1"/>
  <c r="AT33" i="1" s="1"/>
  <c r="AU33" i="1" s="1"/>
  <c r="AW33" i="1" s="1"/>
  <c r="AH27" i="1"/>
  <c r="AT27" i="1" s="1"/>
  <c r="T45" i="1"/>
  <c r="AE45" i="1"/>
  <c r="AS52" i="1"/>
  <c r="W48" i="1"/>
  <c r="Y48" i="1" s="1"/>
  <c r="AH48" i="1"/>
  <c r="AT48" i="1" s="1"/>
  <c r="AU48" i="1" s="1"/>
  <c r="AW48" i="1" s="1"/>
  <c r="AT69" i="1"/>
  <c r="AU69" i="1" s="1"/>
  <c r="AW69" i="1" s="1"/>
  <c r="AI69" i="1"/>
  <c r="AK69" i="1" s="1"/>
  <c r="AI16" i="1"/>
  <c r="AK16" i="1" s="1"/>
  <c r="AS16" i="1"/>
  <c r="AU16" i="1" s="1"/>
  <c r="AW16" i="1" s="1"/>
  <c r="S37" i="1"/>
  <c r="AU10" i="1"/>
  <c r="AH11" i="1"/>
  <c r="AT11" i="1" s="1"/>
  <c r="AH36" i="1"/>
  <c r="AT36" i="1" s="1"/>
  <c r="AU36" i="1" s="1"/>
  <c r="AW36" i="1" s="1"/>
  <c r="W45" i="1"/>
  <c r="Y45" i="1" s="1"/>
  <c r="AH45" i="1"/>
  <c r="AF75" i="1"/>
  <c r="AQ16" i="1"/>
  <c r="AR16" i="1" s="1"/>
  <c r="AF16" i="1"/>
  <c r="AH43" i="1"/>
  <c r="V62" i="1"/>
  <c r="W43" i="1"/>
  <c r="Y43" i="1" s="1"/>
  <c r="AI53" i="1"/>
  <c r="AK53" i="1" s="1"/>
  <c r="AS49" i="1"/>
  <c r="S62" i="1"/>
  <c r="AI80" i="1"/>
  <c r="AY108" i="1"/>
  <c r="AS32" i="1"/>
  <c r="AU32" i="1" s="1"/>
  <c r="AW32" i="1" s="1"/>
  <c r="AH46" i="1"/>
  <c r="AT46" i="1" s="1"/>
  <c r="AI83" i="1"/>
  <c r="W98" i="1"/>
  <c r="S138" i="1"/>
  <c r="T114" i="1"/>
  <c r="AE114" i="1"/>
  <c r="T149" i="1"/>
  <c r="W69" i="1"/>
  <c r="Y69" i="1" s="1"/>
  <c r="AI75" i="1"/>
  <c r="AT95" i="1"/>
  <c r="T134" i="1"/>
  <c r="T135" i="1"/>
  <c r="AF72" i="1"/>
  <c r="W76" i="1"/>
  <c r="Y76" i="1" s="1"/>
  <c r="W75" i="1"/>
  <c r="Y75" i="1" s="1"/>
  <c r="T96" i="1"/>
  <c r="E30" i="5"/>
  <c r="F30" i="5" s="1"/>
  <c r="G30" i="5" s="1"/>
  <c r="H30" i="5" s="1"/>
  <c r="K172" i="1"/>
  <c r="AE76" i="1"/>
  <c r="AQ76" i="1" s="1"/>
  <c r="AR76" i="1" s="1"/>
  <c r="T76" i="1"/>
  <c r="AI74" i="1"/>
  <c r="AK74" i="1" s="1"/>
  <c r="AS74" i="1"/>
  <c r="AU74" i="1" s="1"/>
  <c r="AW74" i="1" s="1"/>
  <c r="V108" i="1"/>
  <c r="AA138" i="1"/>
  <c r="AM114" i="1"/>
  <c r="W83" i="1"/>
  <c r="Y83" i="1" s="1"/>
  <c r="AM108" i="1"/>
  <c r="AE44" i="1"/>
  <c r="AU71" i="1"/>
  <c r="AE83" i="1"/>
  <c r="AQ83" i="1" s="1"/>
  <c r="AR83" i="1" s="1"/>
  <c r="T83" i="1"/>
  <c r="AQ95" i="1"/>
  <c r="AF95" i="1"/>
  <c r="AT114" i="1"/>
  <c r="W127" i="1"/>
  <c r="AH35" i="1"/>
  <c r="AT35" i="1" s="1"/>
  <c r="AH24" i="1"/>
  <c r="AT24" i="1" s="1"/>
  <c r="AH22" i="1"/>
  <c r="AT22" i="1" s="1"/>
  <c r="AH29" i="1"/>
  <c r="AT29" i="1" s="1"/>
  <c r="AH23" i="1"/>
  <c r="AT23" i="1" s="1"/>
  <c r="AH30" i="1"/>
  <c r="AT30" i="1" s="1"/>
  <c r="AH21" i="1"/>
  <c r="AT21" i="1" s="1"/>
  <c r="AF78" i="1"/>
  <c r="H108" i="1"/>
  <c r="W73" i="1"/>
  <c r="Y73" i="1" s="1"/>
  <c r="AT72" i="1"/>
  <c r="AU72" i="1" s="1"/>
  <c r="AW72" i="1" s="1"/>
  <c r="AF80" i="1"/>
  <c r="T103" i="1"/>
  <c r="AG108" i="1"/>
  <c r="AE69" i="1"/>
  <c r="AI77" i="1"/>
  <c r="AK77" i="1" s="1"/>
  <c r="W103" i="1"/>
  <c r="W120" i="1"/>
  <c r="AI71" i="1"/>
  <c r="AA108" i="1"/>
  <c r="W135" i="1"/>
  <c r="Y135" i="1" s="1"/>
  <c r="W149" i="1"/>
  <c r="S108" i="1"/>
  <c r="AT166" i="1"/>
  <c r="AU166" i="1" s="1"/>
  <c r="AW166" i="1" s="1"/>
  <c r="AI166" i="1"/>
  <c r="AK166" i="1" s="1"/>
  <c r="T95" i="1"/>
  <c r="W166" i="1"/>
  <c r="Y166" i="1" s="1"/>
  <c r="V189" i="1"/>
  <c r="H138" i="1"/>
  <c r="AI114" i="1"/>
  <c r="AK114" i="1" s="1"/>
  <c r="T170" i="1"/>
  <c r="AE170" i="1"/>
  <c r="W170" i="1"/>
  <c r="Y170" i="1" s="1"/>
  <c r="AH170" i="1"/>
  <c r="AM179" i="1"/>
  <c r="AA189" i="1"/>
  <c r="AE79" i="1"/>
  <c r="AQ79" i="1" s="1"/>
  <c r="AR79" i="1" s="1"/>
  <c r="W116" i="1"/>
  <c r="Y116" i="1" s="1"/>
  <c r="W133" i="1"/>
  <c r="Y133" i="1" s="1"/>
  <c r="W134" i="1"/>
  <c r="Y134" i="1" s="1"/>
  <c r="AQ168" i="1"/>
  <c r="AR168" i="1" s="1"/>
  <c r="AF168" i="1"/>
  <c r="AG172" i="1"/>
  <c r="W160" i="1"/>
  <c r="Y160" i="1" s="1"/>
  <c r="AH160" i="1"/>
  <c r="V138" i="1"/>
  <c r="W137" i="1"/>
  <c r="Y137" i="1" s="1"/>
  <c r="K108" i="1"/>
  <c r="AH184" i="1"/>
  <c r="W184" i="1"/>
  <c r="Y184" i="1" s="1"/>
  <c r="AG138" i="1"/>
  <c r="AE151" i="1"/>
  <c r="H189" i="1"/>
  <c r="AU181" i="1"/>
  <c r="AW181" i="1" s="1"/>
  <c r="AU182" i="1"/>
  <c r="AW182" i="1" s="1"/>
  <c r="AU183" i="1"/>
  <c r="AW183" i="1" s="1"/>
  <c r="S189" i="1"/>
  <c r="W204" i="1"/>
  <c r="Y204" i="1" s="1"/>
  <c r="AH204" i="1"/>
  <c r="AM264" i="1"/>
  <c r="AG294" i="1"/>
  <c r="AS288" i="1"/>
  <c r="AA172" i="1"/>
  <c r="S172" i="1"/>
  <c r="AT185" i="1"/>
  <c r="AU185" i="1" s="1"/>
  <c r="AW185" i="1" s="1"/>
  <c r="AS165" i="1"/>
  <c r="AU165" i="1" s="1"/>
  <c r="AW165" i="1" s="1"/>
  <c r="AI165" i="1"/>
  <c r="AK165" i="1" s="1"/>
  <c r="AI215" i="1"/>
  <c r="AK215" i="1" s="1"/>
  <c r="AS215" i="1"/>
  <c r="AU215" i="1" s="1"/>
  <c r="AW215" i="1" s="1"/>
  <c r="AE262" i="1"/>
  <c r="T262" i="1"/>
  <c r="AS114" i="1"/>
  <c r="AY172" i="1"/>
  <c r="AF179" i="1"/>
  <c r="AQ179" i="1"/>
  <c r="AS199" i="1"/>
  <c r="T202" i="1"/>
  <c r="AE202" i="1"/>
  <c r="W216" i="1"/>
  <c r="Y216" i="1" s="1"/>
  <c r="AH216" i="1"/>
  <c r="AT216" i="1" s="1"/>
  <c r="AU216" i="1" s="1"/>
  <c r="AW216" i="1" s="1"/>
  <c r="AF183" i="1"/>
  <c r="AQ183" i="1"/>
  <c r="AR183" i="1" s="1"/>
  <c r="K189" i="1"/>
  <c r="AF165" i="1"/>
  <c r="AQ165" i="1"/>
  <c r="AR165" i="1" s="1"/>
  <c r="AQ195" i="1"/>
  <c r="AG225" i="1"/>
  <c r="AS212" i="1"/>
  <c r="W213" i="1"/>
  <c r="Y213" i="1" s="1"/>
  <c r="AH213" i="1"/>
  <c r="AM218" i="1"/>
  <c r="AY218" i="1" s="1"/>
  <c r="AA225" i="1"/>
  <c r="AM172" i="1"/>
  <c r="AE163" i="1"/>
  <c r="T163" i="1"/>
  <c r="AI182" i="1"/>
  <c r="AK182" i="1" s="1"/>
  <c r="AY212" i="1"/>
  <c r="V172" i="1"/>
  <c r="W163" i="1"/>
  <c r="Y163" i="1" s="1"/>
  <c r="AH163" i="1"/>
  <c r="AT163" i="1" s="1"/>
  <c r="AU163" i="1" s="1"/>
  <c r="AW163" i="1" s="1"/>
  <c r="AG189" i="1"/>
  <c r="AI179" i="1"/>
  <c r="AK179" i="1" s="1"/>
  <c r="AS179" i="1"/>
  <c r="AM205" i="1"/>
  <c r="AY195" i="1"/>
  <c r="AY205" i="1" s="1"/>
  <c r="E32" i="5"/>
  <c r="F32" i="5" s="1"/>
  <c r="G32" i="5" s="1"/>
  <c r="H32" i="5" s="1"/>
  <c r="AI183" i="1"/>
  <c r="AK183" i="1" s="1"/>
  <c r="AI235" i="1"/>
  <c r="AK235" i="1" s="1"/>
  <c r="AA205" i="1"/>
  <c r="E34" i="5"/>
  <c r="F34" i="5" s="1"/>
  <c r="G34" i="5" s="1"/>
  <c r="H34" i="5" s="1"/>
  <c r="AF217" i="1"/>
  <c r="AQ217" i="1"/>
  <c r="AR217" i="1" s="1"/>
  <c r="K225" i="1"/>
  <c r="AS233" i="1"/>
  <c r="AF203" i="1"/>
  <c r="V205" i="1"/>
  <c r="AI211" i="1"/>
  <c r="AK211" i="1" s="1"/>
  <c r="AS211" i="1"/>
  <c r="AU211" i="1" s="1"/>
  <c r="AW211" i="1" s="1"/>
  <c r="AQ256" i="1"/>
  <c r="AR256" i="1" s="1"/>
  <c r="AF256" i="1"/>
  <c r="AQ350" i="1"/>
  <c r="AR350" i="1" s="1"/>
  <c r="AF350" i="1"/>
  <c r="AI221" i="1"/>
  <c r="AK221" i="1" s="1"/>
  <c r="AF236" i="1"/>
  <c r="AQ236" i="1"/>
  <c r="AR236" i="1" s="1"/>
  <c r="AQ232" i="1"/>
  <c r="T240" i="1"/>
  <c r="AE240" i="1"/>
  <c r="AF255" i="1"/>
  <c r="AQ255" i="1"/>
  <c r="AR255" i="1" s="1"/>
  <c r="AE166" i="1"/>
  <c r="AE185" i="1"/>
  <c r="S205" i="1"/>
  <c r="E36" i="5"/>
  <c r="F36" i="5" s="1"/>
  <c r="G36" i="5" s="1"/>
  <c r="H36" i="5" s="1"/>
  <c r="AF211" i="1"/>
  <c r="AQ211" i="1"/>
  <c r="AR211" i="1" s="1"/>
  <c r="AE216" i="1"/>
  <c r="T216" i="1"/>
  <c r="AQ218" i="1"/>
  <c r="AR218" i="1" s="1"/>
  <c r="AT219" i="1"/>
  <c r="AU219" i="1" s="1"/>
  <c r="AW219" i="1" s="1"/>
  <c r="AF232" i="1"/>
  <c r="W240" i="1"/>
  <c r="Y240" i="1" s="1"/>
  <c r="AH240" i="1"/>
  <c r="AS242" i="1"/>
  <c r="H244" i="1"/>
  <c r="AH252" i="1"/>
  <c r="W252" i="1"/>
  <c r="Y252" i="1" s="1"/>
  <c r="T289" i="1"/>
  <c r="AE289" i="1"/>
  <c r="S294" i="1"/>
  <c r="AF199" i="1"/>
  <c r="AQ199" i="1"/>
  <c r="AR199" i="1" s="1"/>
  <c r="AQ200" i="1"/>
  <c r="AR200" i="1" s="1"/>
  <c r="T212" i="1"/>
  <c r="AE212" i="1"/>
  <c r="AE220" i="1"/>
  <c r="AU221" i="1"/>
  <c r="AW221" i="1" s="1"/>
  <c r="S225" i="1"/>
  <c r="AF233" i="1"/>
  <c r="AQ233" i="1"/>
  <c r="AR233" i="1" s="1"/>
  <c r="AH256" i="1"/>
  <c r="AA264" i="1"/>
  <c r="T199" i="1"/>
  <c r="X199" i="1" s="1"/>
  <c r="Z199" i="1" s="1"/>
  <c r="AS202" i="1"/>
  <c r="AU202" i="1" s="1"/>
  <c r="AW202" i="1" s="1"/>
  <c r="V225" i="1"/>
  <c r="W212" i="1"/>
  <c r="Y212" i="1" s="1"/>
  <c r="AH212" i="1"/>
  <c r="AH218" i="1"/>
  <c r="W218" i="1"/>
  <c r="Y218" i="1" s="1"/>
  <c r="T224" i="1"/>
  <c r="AM244" i="1"/>
  <c r="AY232" i="1"/>
  <c r="AY244" i="1" s="1"/>
  <c r="AH237" i="1"/>
  <c r="W237" i="1"/>
  <c r="Y237" i="1" s="1"/>
  <c r="AG205" i="1"/>
  <c r="AE259" i="1"/>
  <c r="S264" i="1"/>
  <c r="W302" i="1"/>
  <c r="Y302" i="1" s="1"/>
  <c r="AH302" i="1"/>
  <c r="AE201" i="1"/>
  <c r="AE214" i="1"/>
  <c r="AI217" i="1"/>
  <c r="AK217" i="1" s="1"/>
  <c r="AE235" i="1"/>
  <c r="AI236" i="1"/>
  <c r="AK236" i="1" s="1"/>
  <c r="H264" i="1"/>
  <c r="AE272" i="1"/>
  <c r="T272" i="1"/>
  <c r="X272" i="1" s="1"/>
  <c r="Z272" i="1" s="1"/>
  <c r="E44" i="5"/>
  <c r="F44" i="5" s="1"/>
  <c r="G44" i="5" s="1"/>
  <c r="H44" i="5" s="1"/>
  <c r="W289" i="1"/>
  <c r="Y289" i="1" s="1"/>
  <c r="AH289" i="1"/>
  <c r="AQ307" i="1"/>
  <c r="AR307" i="1" s="1"/>
  <c r="AF307" i="1"/>
  <c r="AS313" i="1"/>
  <c r="AI313" i="1"/>
  <c r="AK313" i="1" s="1"/>
  <c r="AF308" i="1"/>
  <c r="AQ308" i="1"/>
  <c r="AR308" i="1" s="1"/>
  <c r="T336" i="1"/>
  <c r="X336" i="1" s="1"/>
  <c r="AE336" i="1"/>
  <c r="T365" i="1"/>
  <c r="AE365" i="1"/>
  <c r="AA244" i="1"/>
  <c r="AS259" i="1"/>
  <c r="AI259" i="1"/>
  <c r="AK259" i="1" s="1"/>
  <c r="AM294" i="1"/>
  <c r="AI307" i="1"/>
  <c r="AK307" i="1" s="1"/>
  <c r="AS307" i="1"/>
  <c r="AU307" i="1" s="1"/>
  <c r="AW307" i="1" s="1"/>
  <c r="E38" i="5"/>
  <c r="F38" i="5" s="1"/>
  <c r="G38" i="5" s="1"/>
  <c r="H38" i="5" s="1"/>
  <c r="AF254" i="1"/>
  <c r="AQ254" i="1"/>
  <c r="AR254" i="1" s="1"/>
  <c r="AS257" i="1"/>
  <c r="AU257" i="1" s="1"/>
  <c r="AW257" i="1" s="1"/>
  <c r="AG264" i="1"/>
  <c r="AA281" i="1"/>
  <c r="AI278" i="1"/>
  <c r="AK278" i="1" s="1"/>
  <c r="AS278" i="1"/>
  <c r="AU278" i="1" s="1"/>
  <c r="AW278" i="1" s="1"/>
  <c r="AM315" i="1"/>
  <c r="AY315" i="1"/>
  <c r="W303" i="1"/>
  <c r="Y303" i="1" s="1"/>
  <c r="AH303" i="1"/>
  <c r="T329" i="1"/>
  <c r="X329" i="1" s="1"/>
  <c r="AE329" i="1"/>
  <c r="AG244" i="1"/>
  <c r="T254" i="1"/>
  <c r="AA355" i="1"/>
  <c r="AM354" i="1"/>
  <c r="K281" i="1"/>
  <c r="AS272" i="1"/>
  <c r="AE288" i="1"/>
  <c r="AI291" i="1"/>
  <c r="AK291" i="1" s="1"/>
  <c r="V315" i="1"/>
  <c r="AE322" i="1"/>
  <c r="T322" i="1"/>
  <c r="X322" i="1" s="1"/>
  <c r="W325" i="1"/>
  <c r="AH325" i="1"/>
  <c r="AT325" i="1" s="1"/>
  <c r="AF313" i="1"/>
  <c r="AQ313" i="1"/>
  <c r="AR313" i="1" s="1"/>
  <c r="AH242" i="1"/>
  <c r="AT242" i="1" s="1"/>
  <c r="AT259" i="1"/>
  <c r="AE257" i="1"/>
  <c r="W262" i="1"/>
  <c r="Y262" i="1" s="1"/>
  <c r="AH262" i="1"/>
  <c r="AT262" i="1" s="1"/>
  <c r="AU262" i="1" s="1"/>
  <c r="AW262" i="1" s="1"/>
  <c r="V264" i="1"/>
  <c r="AA294" i="1"/>
  <c r="T313" i="1"/>
  <c r="AI328" i="1"/>
  <c r="AI254" i="1"/>
  <c r="AK254" i="1" s="1"/>
  <c r="AS254" i="1"/>
  <c r="AU254" i="1" s="1"/>
  <c r="AW254" i="1" s="1"/>
  <c r="W279" i="1"/>
  <c r="Y279" i="1" s="1"/>
  <c r="AF278" i="1"/>
  <c r="AQ278" i="1"/>
  <c r="AR278" i="1" s="1"/>
  <c r="K294" i="1"/>
  <c r="Y321" i="1"/>
  <c r="K244" i="1"/>
  <c r="W251" i="1"/>
  <c r="Y251" i="1" s="1"/>
  <c r="V281" i="1"/>
  <c r="T278" i="1"/>
  <c r="T302" i="1"/>
  <c r="AE302" i="1"/>
  <c r="AE252" i="1"/>
  <c r="AH272" i="1"/>
  <c r="AT272" i="1" s="1"/>
  <c r="AG281" i="1"/>
  <c r="AE291" i="1"/>
  <c r="AS322" i="1"/>
  <c r="T327" i="1"/>
  <c r="X327" i="1" s="1"/>
  <c r="AE327" i="1"/>
  <c r="Y330" i="1"/>
  <c r="M350" i="1"/>
  <c r="N350" i="1" s="1"/>
  <c r="Y345" i="1"/>
  <c r="H315" i="1"/>
  <c r="T306" i="1"/>
  <c r="AE306" i="1"/>
  <c r="AH308" i="1"/>
  <c r="W308" i="1"/>
  <c r="Y308" i="1" s="1"/>
  <c r="Y327" i="1"/>
  <c r="AF349" i="1"/>
  <c r="AQ349" i="1"/>
  <c r="AR349" i="1" s="1"/>
  <c r="T270" i="1"/>
  <c r="K315" i="1"/>
  <c r="W306" i="1"/>
  <c r="Y306" i="1" s="1"/>
  <c r="AH306" i="1"/>
  <c r="AI314" i="1"/>
  <c r="AK314" i="1" s="1"/>
  <c r="AF397" i="1"/>
  <c r="AQ397" i="1"/>
  <c r="AR397" i="1" s="1"/>
  <c r="Y344" i="1"/>
  <c r="T397" i="1"/>
  <c r="AF330" i="1"/>
  <c r="AQ330" i="1"/>
  <c r="AR330" i="1" s="1"/>
  <c r="AI334" i="1"/>
  <c r="Y350" i="1"/>
  <c r="T333" i="1"/>
  <c r="X333" i="1" s="1"/>
  <c r="AE333" i="1"/>
  <c r="E40" i="5"/>
  <c r="F40" i="5" s="1"/>
  <c r="G40" i="5" s="1"/>
  <c r="H40" i="5" s="1"/>
  <c r="K264" i="1"/>
  <c r="AM270" i="1"/>
  <c r="S315" i="1"/>
  <c r="AG315" i="1"/>
  <c r="AA337" i="1"/>
  <c r="AM321" i="1"/>
  <c r="M323" i="1"/>
  <c r="N323" i="1" s="1"/>
  <c r="AE324" i="1"/>
  <c r="K355" i="1"/>
  <c r="M354" i="1"/>
  <c r="N354" i="1" s="1"/>
  <c r="T399" i="1"/>
  <c r="AE399" i="1"/>
  <c r="AH273" i="1"/>
  <c r="AU361" i="1"/>
  <c r="AW361" i="1" s="1"/>
  <c r="AH288" i="1"/>
  <c r="AI288" i="1" s="1"/>
  <c r="AK288" i="1" s="1"/>
  <c r="AI397" i="1"/>
  <c r="AK397" i="1" s="1"/>
  <c r="AS397" i="1"/>
  <c r="AU397" i="1" s="1"/>
  <c r="AW397" i="1" s="1"/>
  <c r="AI351" i="1"/>
  <c r="AS351" i="1"/>
  <c r="AU351" i="1" s="1"/>
  <c r="AU398" i="1"/>
  <c r="AW398" i="1" s="1"/>
  <c r="AF368" i="1"/>
  <c r="AQ368" i="1"/>
  <c r="AR368" i="1" s="1"/>
  <c r="E42" i="5"/>
  <c r="F42" i="5" s="1"/>
  <c r="G42" i="5" s="1"/>
  <c r="H42" i="5" s="1"/>
  <c r="T309" i="1"/>
  <c r="AE309" i="1"/>
  <c r="H337" i="1"/>
  <c r="AT324" i="1"/>
  <c r="AU324" i="1" s="1"/>
  <c r="AI324" i="1"/>
  <c r="V355" i="1"/>
  <c r="W354" i="1"/>
  <c r="AH354" i="1"/>
  <c r="AI354" i="1" s="1"/>
  <c r="AK354" i="1" s="1"/>
  <c r="AF304" i="1"/>
  <c r="AQ304" i="1"/>
  <c r="AR304" i="1" s="1"/>
  <c r="W309" i="1"/>
  <c r="Y309" i="1" s="1"/>
  <c r="AH309" i="1"/>
  <c r="AH323" i="1"/>
  <c r="W323" i="1"/>
  <c r="AQ325" i="1"/>
  <c r="AR325" i="1" s="1"/>
  <c r="AF325" i="1"/>
  <c r="M351" i="1"/>
  <c r="AH322" i="1"/>
  <c r="AT322" i="1" s="1"/>
  <c r="M345" i="1"/>
  <c r="AI363" i="1"/>
  <c r="AK363" i="1" s="1"/>
  <c r="AS363" i="1"/>
  <c r="AU363" i="1" s="1"/>
  <c r="AW363" i="1" s="1"/>
  <c r="AF334" i="1"/>
  <c r="AQ334" i="1"/>
  <c r="AR334" i="1" s="1"/>
  <c r="AT382" i="1"/>
  <c r="AU382" i="1" s="1"/>
  <c r="AW382" i="1" s="1"/>
  <c r="AI382" i="1"/>
  <c r="AK382" i="1" s="1"/>
  <c r="W326" i="1"/>
  <c r="M327" i="1"/>
  <c r="W328" i="1"/>
  <c r="M329" i="1"/>
  <c r="AH329" i="1"/>
  <c r="AT329" i="1" s="1"/>
  <c r="AE331" i="1"/>
  <c r="AF354" i="1"/>
  <c r="AQ354" i="1"/>
  <c r="M349" i="1"/>
  <c r="AH333" i="1"/>
  <c r="AI365" i="1"/>
  <c r="AK365" i="1" s="1"/>
  <c r="AS365" i="1"/>
  <c r="AU365" i="1" s="1"/>
  <c r="AW365" i="1" s="1"/>
  <c r="AE384" i="1"/>
  <c r="T384" i="1"/>
  <c r="AE386" i="1"/>
  <c r="S337" i="1"/>
  <c r="Y329" i="1"/>
  <c r="AS329" i="1"/>
  <c r="Y336" i="1"/>
  <c r="H355" i="1"/>
  <c r="T373" i="1"/>
  <c r="AE373" i="1"/>
  <c r="AG337" i="1"/>
  <c r="AS325" i="1"/>
  <c r="AG355" i="1"/>
  <c r="AS354" i="1"/>
  <c r="AI346" i="1"/>
  <c r="AS346" i="1"/>
  <c r="AU346" i="1" s="1"/>
  <c r="AQ345" i="1"/>
  <c r="AR345" i="1" s="1"/>
  <c r="AF345" i="1"/>
  <c r="W373" i="1"/>
  <c r="Y373" i="1" s="1"/>
  <c r="AH373" i="1"/>
  <c r="V337" i="1"/>
  <c r="AH321" i="1"/>
  <c r="AU380" i="1"/>
  <c r="AW380" i="1" s="1"/>
  <c r="AS350" i="1"/>
  <c r="AS345" i="1"/>
  <c r="AI398" i="1"/>
  <c r="AK398" i="1" s="1"/>
  <c r="AH379" i="1"/>
  <c r="W379" i="1"/>
  <c r="Y379" i="1" s="1"/>
  <c r="AE391" i="1"/>
  <c r="T391" i="1"/>
  <c r="AI386" i="1"/>
  <c r="AK386" i="1" s="1"/>
  <c r="AH375" i="1"/>
  <c r="W375" i="1"/>
  <c r="Y375" i="1" s="1"/>
  <c r="AH350" i="1"/>
  <c r="AH345" i="1"/>
  <c r="AT345" i="1" s="1"/>
  <c r="W387" i="1"/>
  <c r="Y387" i="1" s="1"/>
  <c r="AH387" i="1"/>
  <c r="AH362" i="1"/>
  <c r="W385" i="1"/>
  <c r="Y385" i="1" s="1"/>
  <c r="AU381" i="1"/>
  <c r="AW381" i="1" s="1"/>
  <c r="AS433" i="1"/>
  <c r="AS386" i="1"/>
  <c r="AE381" i="1"/>
  <c r="T381" i="1"/>
  <c r="W384" i="1"/>
  <c r="Y384" i="1" s="1"/>
  <c r="AH384" i="1"/>
  <c r="AT384" i="1" s="1"/>
  <c r="AU384" i="1" s="1"/>
  <c r="AW384" i="1" s="1"/>
  <c r="AH368" i="1"/>
  <c r="W368" i="1"/>
  <c r="Y368" i="1" s="1"/>
  <c r="AI376" i="1"/>
  <c r="AK376" i="1" s="1"/>
  <c r="AF363" i="1"/>
  <c r="AQ363" i="1"/>
  <c r="AR363" i="1" s="1"/>
  <c r="AU385" i="1"/>
  <c r="AW385" i="1" s="1"/>
  <c r="AF395" i="1"/>
  <c r="AQ395" i="1"/>
  <c r="AR395" i="1" s="1"/>
  <c r="AE385" i="1"/>
  <c r="AI391" i="1"/>
  <c r="AK391" i="1" s="1"/>
  <c r="AS391" i="1"/>
  <c r="AU391" i="1" s="1"/>
  <c r="AW391" i="1" s="1"/>
  <c r="AU395" i="1"/>
  <c r="AW395" i="1" s="1"/>
  <c r="AF417" i="1"/>
  <c r="AQ417" i="1"/>
  <c r="AR417" i="1" s="1"/>
  <c r="AI428" i="1"/>
  <c r="AK428" i="1" s="1"/>
  <c r="AT428" i="1"/>
  <c r="AU428" i="1" s="1"/>
  <c r="AW428" i="1" s="1"/>
  <c r="AE374" i="1"/>
  <c r="T374" i="1"/>
  <c r="X374" i="1" s="1"/>
  <c r="Z374" i="1" s="1"/>
  <c r="W423" i="1"/>
  <c r="Y423" i="1" s="1"/>
  <c r="AH423" i="1"/>
  <c r="AH414" i="1"/>
  <c r="W414" i="1"/>
  <c r="Y414" i="1" s="1"/>
  <c r="AI381" i="1"/>
  <c r="AK381" i="1" s="1"/>
  <c r="AF382" i="1"/>
  <c r="AQ382" i="1"/>
  <c r="AR382" i="1" s="1"/>
  <c r="AE389" i="1"/>
  <c r="T389" i="1"/>
  <c r="X389" i="1" s="1"/>
  <c r="Z389" i="1" s="1"/>
  <c r="AS374" i="1"/>
  <c r="AQ378" i="1"/>
  <c r="AR378" i="1" s="1"/>
  <c r="AI380" i="1"/>
  <c r="AK380" i="1" s="1"/>
  <c r="AH409" i="1"/>
  <c r="W409" i="1"/>
  <c r="Y409" i="1" s="1"/>
  <c r="W431" i="1"/>
  <c r="Y431" i="1" s="1"/>
  <c r="AH431" i="1"/>
  <c r="AT431" i="1" s="1"/>
  <c r="AE388" i="1"/>
  <c r="AE375" i="1"/>
  <c r="AH374" i="1"/>
  <c r="AT374" i="1" s="1"/>
  <c r="AI395" i="1"/>
  <c r="AK395" i="1" s="1"/>
  <c r="W408" i="1"/>
  <c r="AH418" i="1"/>
  <c r="W418" i="1"/>
  <c r="Y418" i="1" s="1"/>
  <c r="AF413" i="1"/>
  <c r="AQ413" i="1"/>
  <c r="AR413" i="1" s="1"/>
  <c r="AQ414" i="1"/>
  <c r="AR414" i="1" s="1"/>
  <c r="AM408" i="1"/>
  <c r="AM445" i="1" s="1"/>
  <c r="AT411" i="1"/>
  <c r="AU411" i="1" s="1"/>
  <c r="AW411" i="1" s="1"/>
  <c r="T431" i="1"/>
  <c r="AE431" i="1"/>
  <c r="W444" i="1"/>
  <c r="Y444" i="1" s="1"/>
  <c r="AH444" i="1"/>
  <c r="AS431" i="1"/>
  <c r="AE434" i="1"/>
  <c r="T434" i="1"/>
  <c r="AF432" i="1"/>
  <c r="AT435" i="1"/>
  <c r="AU435" i="1" s="1"/>
  <c r="AW435" i="1" s="1"/>
  <c r="AI435" i="1"/>
  <c r="AK435" i="1" s="1"/>
  <c r="W417" i="1"/>
  <c r="Y417" i="1" s="1"/>
  <c r="AH417" i="1"/>
  <c r="AT417" i="1" s="1"/>
  <c r="AU417" i="1" s="1"/>
  <c r="AW417" i="1" s="1"/>
  <c r="AS416" i="1"/>
  <c r="AU416" i="1" s="1"/>
  <c r="AW416" i="1" s="1"/>
  <c r="AI416" i="1"/>
  <c r="AK416" i="1" s="1"/>
  <c r="AF425" i="1"/>
  <c r="AQ425" i="1"/>
  <c r="AR425" i="1" s="1"/>
  <c r="AS432" i="1"/>
  <c r="AU432" i="1" s="1"/>
  <c r="AW432" i="1" s="1"/>
  <c r="AU425" i="1"/>
  <c r="AW425" i="1" s="1"/>
  <c r="AQ436" i="1"/>
  <c r="AR436" i="1" s="1"/>
  <c r="AE429" i="1"/>
  <c r="AI434" i="1"/>
  <c r="AK434" i="1" s="1"/>
  <c r="T438" i="1"/>
  <c r="AE438" i="1"/>
  <c r="AE82" i="1"/>
  <c r="AQ82" i="1" s="1"/>
  <c r="AR82" i="1" s="1"/>
  <c r="AU422" i="1"/>
  <c r="AW422" i="1" s="1"/>
  <c r="AI425" i="1"/>
  <c r="AK425" i="1" s="1"/>
  <c r="AH433" i="1"/>
  <c r="T441" i="1"/>
  <c r="AH437" i="1"/>
  <c r="W437" i="1"/>
  <c r="Y437" i="1" s="1"/>
  <c r="AI438" i="1"/>
  <c r="AK438" i="1" s="1"/>
  <c r="AH429" i="1"/>
  <c r="W429" i="1"/>
  <c r="Y429" i="1" s="1"/>
  <c r="AH436" i="1"/>
  <c r="W441" i="1"/>
  <c r="Y441" i="1" s="1"/>
  <c r="AK213" i="14"/>
  <c r="AX213" i="14"/>
  <c r="AK262" i="14"/>
  <c r="AK86" i="14"/>
  <c r="AX308" i="14"/>
  <c r="AK430" i="14"/>
  <c r="AL117" i="14"/>
  <c r="AY117" i="14" s="1"/>
  <c r="BA117" i="14" s="1"/>
  <c r="BC117" i="14" s="1"/>
  <c r="BD117" i="14" s="1"/>
  <c r="AK179" i="14"/>
  <c r="F2" i="14"/>
  <c r="AA8" i="6" s="1"/>
  <c r="I2" i="14"/>
  <c r="I3" i="14" s="1"/>
  <c r="AA117" i="14"/>
  <c r="AC117" i="14" s="1"/>
  <c r="AD117" i="14" s="1"/>
  <c r="AV2" i="14"/>
  <c r="AK335" i="14"/>
  <c r="O2" i="14"/>
  <c r="K8" i="6" s="1"/>
  <c r="G2" i="14"/>
  <c r="G3" i="14" s="1"/>
  <c r="V2" i="14"/>
  <c r="J2" i="14"/>
  <c r="J3" i="14" s="1"/>
  <c r="AI2" i="14"/>
  <c r="T2" i="14"/>
  <c r="T3" i="14" s="1"/>
  <c r="AK263" i="14"/>
  <c r="AL263" i="14" s="1"/>
  <c r="AN263" i="14" s="1"/>
  <c r="AP263" i="14" s="1"/>
  <c r="AQ263" i="14" s="1"/>
  <c r="AK334" i="14"/>
  <c r="AC215" i="14"/>
  <c r="AD215" i="14" s="1"/>
  <c r="AK450" i="14"/>
  <c r="AL450" i="14" s="1"/>
  <c r="AN450" i="14" s="1"/>
  <c r="AP450" i="14" s="1"/>
  <c r="AQ450" i="14" s="1"/>
  <c r="AK77" i="14"/>
  <c r="AK159" i="14"/>
  <c r="AK220" i="14"/>
  <c r="AK317" i="14"/>
  <c r="AK336" i="14"/>
  <c r="AK464" i="14"/>
  <c r="AK480" i="14"/>
  <c r="AK83" i="14"/>
  <c r="AK91" i="14"/>
  <c r="AK141" i="14"/>
  <c r="AL141" i="14" s="1"/>
  <c r="AN141" i="14" s="1"/>
  <c r="AP141" i="14" s="1"/>
  <c r="AQ141" i="14" s="1"/>
  <c r="AK157" i="14"/>
  <c r="AK306" i="14"/>
  <c r="AK323" i="14"/>
  <c r="AK181" i="14"/>
  <c r="AK82" i="14"/>
  <c r="AK90" i="14"/>
  <c r="AK384" i="14"/>
  <c r="AC471" i="14"/>
  <c r="AD471" i="14" s="1"/>
  <c r="AK305" i="14"/>
  <c r="AK79" i="14"/>
  <c r="AK106" i="14"/>
  <c r="AK114" i="14"/>
  <c r="AL114" i="14" s="1"/>
  <c r="AN114" i="14" s="1"/>
  <c r="AP114" i="14" s="1"/>
  <c r="AQ114" i="14" s="1"/>
  <c r="AX115" i="14"/>
  <c r="AK302" i="14"/>
  <c r="AK434" i="14"/>
  <c r="AK459" i="14"/>
  <c r="AX114" i="14"/>
  <c r="AK43" i="14"/>
  <c r="AK75" i="14"/>
  <c r="AX69" i="14"/>
  <c r="AK304" i="14"/>
  <c r="AK303" i="14"/>
  <c r="AX304" i="14"/>
  <c r="AX303" i="14"/>
  <c r="AK458" i="14"/>
  <c r="AL458" i="14" s="1"/>
  <c r="AN458" i="14" s="1"/>
  <c r="AP458" i="14" s="1"/>
  <c r="AQ458" i="14" s="1"/>
  <c r="AK264" i="14"/>
  <c r="AL264" i="14" s="1"/>
  <c r="AK182" i="14"/>
  <c r="AK374" i="14"/>
  <c r="AL374" i="14" s="1"/>
  <c r="AK472" i="14"/>
  <c r="AL472" i="14" s="1"/>
  <c r="AN472" i="14" s="1"/>
  <c r="AP472" i="14" s="1"/>
  <c r="AQ472" i="14" s="1"/>
  <c r="AK180" i="14"/>
  <c r="AK142" i="14"/>
  <c r="AK150" i="14"/>
  <c r="AK452" i="14"/>
  <c r="AK423" i="14"/>
  <c r="AK46" i="14"/>
  <c r="AK54" i="14"/>
  <c r="AK62" i="14"/>
  <c r="AK70" i="14"/>
  <c r="AK363" i="14"/>
  <c r="AK126" i="14"/>
  <c r="AL126" i="14" s="1"/>
  <c r="AN126" i="14" s="1"/>
  <c r="AP126" i="14" s="1"/>
  <c r="AQ126" i="14" s="1"/>
  <c r="AC422" i="14"/>
  <c r="AD422" i="14" s="1"/>
  <c r="AG204" i="14"/>
  <c r="AK474" i="14"/>
  <c r="AL474" i="14" s="1"/>
  <c r="AN474" i="14" s="1"/>
  <c r="AP474" i="14" s="1"/>
  <c r="AQ474" i="14" s="1"/>
  <c r="AX214" i="14"/>
  <c r="AK473" i="14"/>
  <c r="AL473" i="14" s="1"/>
  <c r="AK81" i="14"/>
  <c r="AK89" i="14"/>
  <c r="AK156" i="14"/>
  <c r="AK259" i="14"/>
  <c r="AK170" i="14"/>
  <c r="AK80" i="14"/>
  <c r="AK88" i="14"/>
  <c r="AX89" i="14"/>
  <c r="AK131" i="14"/>
  <c r="AK139" i="14"/>
  <c r="AX156" i="14"/>
  <c r="AK319" i="14"/>
  <c r="AL319" i="14" s="1"/>
  <c r="AN319" i="14" s="1"/>
  <c r="AP319" i="14" s="1"/>
  <c r="AQ319" i="14" s="1"/>
  <c r="AK169" i="14"/>
  <c r="AK453" i="14"/>
  <c r="AK87" i="14"/>
  <c r="AX453" i="14"/>
  <c r="AK408" i="14"/>
  <c r="AK42" i="14"/>
  <c r="AK50" i="14"/>
  <c r="AK58" i="14"/>
  <c r="AK66" i="14"/>
  <c r="AK74" i="14"/>
  <c r="AX74" i="14"/>
  <c r="AK282" i="14"/>
  <c r="AX374" i="14"/>
  <c r="AK460" i="14"/>
  <c r="AK138" i="14"/>
  <c r="AK283" i="14"/>
  <c r="AK301" i="14"/>
  <c r="AX475" i="14"/>
  <c r="AK371" i="14"/>
  <c r="AX468" i="14"/>
  <c r="AK411" i="14"/>
  <c r="AX421" i="14"/>
  <c r="AX456" i="14"/>
  <c r="AK246" i="14"/>
  <c r="AK345" i="14"/>
  <c r="AK41" i="14"/>
  <c r="AK49" i="14"/>
  <c r="AX50" i="14"/>
  <c r="AK57" i="14"/>
  <c r="AK73" i="14"/>
  <c r="AK101" i="14"/>
  <c r="AK109" i="14"/>
  <c r="AK285" i="14"/>
  <c r="AX101" i="14"/>
  <c r="AK284" i="14"/>
  <c r="AX284" i="14"/>
  <c r="AK52" i="14"/>
  <c r="AK68" i="14"/>
  <c r="AK76" i="14"/>
  <c r="AK104" i="14"/>
  <c r="AX81" i="14"/>
  <c r="AK318" i="14"/>
  <c r="AL318" i="14" s="1"/>
  <c r="AX355" i="14"/>
  <c r="AK402" i="14"/>
  <c r="AX150" i="14"/>
  <c r="AK198" i="14"/>
  <c r="AK234" i="14"/>
  <c r="AU254" i="14"/>
  <c r="AG273" i="14"/>
  <c r="AB326" i="14"/>
  <c r="AK436" i="14"/>
  <c r="AK307" i="14"/>
  <c r="AK177" i="14"/>
  <c r="AK372" i="14"/>
  <c r="AK435" i="14"/>
  <c r="AL435" i="14" s="1"/>
  <c r="AN435" i="14" s="1"/>
  <c r="AP435" i="14" s="1"/>
  <c r="AQ435" i="14" s="1"/>
  <c r="AX233" i="14"/>
  <c r="AX414" i="14"/>
  <c r="AK465" i="14"/>
  <c r="AX176" i="14"/>
  <c r="AK369" i="14"/>
  <c r="AK370" i="14"/>
  <c r="AK462" i="14"/>
  <c r="AK476" i="14"/>
  <c r="AX112" i="14"/>
  <c r="AK154" i="14"/>
  <c r="AK219" i="14"/>
  <c r="AK266" i="14"/>
  <c r="AK267" i="14"/>
  <c r="AK268" i="14"/>
  <c r="AK300" i="14"/>
  <c r="AK322" i="14"/>
  <c r="AK431" i="14"/>
  <c r="AX154" i="14"/>
  <c r="AK265" i="14"/>
  <c r="AK321" i="14"/>
  <c r="AK65" i="14"/>
  <c r="AX218" i="14"/>
  <c r="AK286" i="14"/>
  <c r="AK287" i="14"/>
  <c r="AK320" i="14"/>
  <c r="AK188" i="14"/>
  <c r="AK346" i="14"/>
  <c r="AK352" i="14"/>
  <c r="AK404" i="14"/>
  <c r="AK405" i="14"/>
  <c r="AK414" i="14"/>
  <c r="AK441" i="14"/>
  <c r="AK478" i="14"/>
  <c r="AK298" i="14"/>
  <c r="H32" i="14"/>
  <c r="H2" i="14" s="1"/>
  <c r="AK39" i="14"/>
  <c r="AL39" i="14" s="1"/>
  <c r="AK47" i="14"/>
  <c r="AK63" i="14"/>
  <c r="AK71" i="14"/>
  <c r="AK84" i="14"/>
  <c r="AK151" i="14"/>
  <c r="AK251" i="14"/>
  <c r="AL251" i="14" s="1"/>
  <c r="AN251" i="14" s="1"/>
  <c r="AP251" i="14" s="1"/>
  <c r="AQ251" i="14" s="1"/>
  <c r="AK252" i="14"/>
  <c r="AL252" i="14" s="1"/>
  <c r="AK253" i="14"/>
  <c r="AX175" i="14"/>
  <c r="AK353" i="14"/>
  <c r="AK355" i="14"/>
  <c r="AK392" i="14"/>
  <c r="AK439" i="14"/>
  <c r="AX449" i="14"/>
  <c r="AX459" i="14"/>
  <c r="AX479" i="14"/>
  <c r="AK64" i="14"/>
  <c r="AX151" i="14"/>
  <c r="AK245" i="14"/>
  <c r="AX297" i="14"/>
  <c r="AX353" i="14"/>
  <c r="AX402" i="14"/>
  <c r="AX404" i="14"/>
  <c r="AK426" i="14"/>
  <c r="AK429" i="14"/>
  <c r="AK438" i="14"/>
  <c r="AK471" i="14"/>
  <c r="AL471" i="14" s="1"/>
  <c r="AX477" i="14"/>
  <c r="AK48" i="14"/>
  <c r="AK56" i="14"/>
  <c r="AK153" i="14"/>
  <c r="AL153" i="14" s="1"/>
  <c r="AN153" i="14" s="1"/>
  <c r="AP153" i="14" s="1"/>
  <c r="AQ153" i="14" s="1"/>
  <c r="AK211" i="14"/>
  <c r="R32" i="14"/>
  <c r="AK37" i="14"/>
  <c r="AX83" i="14"/>
  <c r="AX249" i="14"/>
  <c r="AX251" i="14"/>
  <c r="AX279" i="14"/>
  <c r="AB395" i="14"/>
  <c r="U395" i="14"/>
  <c r="AX391" i="14"/>
  <c r="AK437" i="14"/>
  <c r="AX268" i="14"/>
  <c r="AK175" i="14"/>
  <c r="R1" i="14"/>
  <c r="AX37" i="14"/>
  <c r="AX82" i="14"/>
  <c r="AK107" i="14"/>
  <c r="AK199" i="14"/>
  <c r="AK200" i="14"/>
  <c r="AX219" i="14"/>
  <c r="AK230" i="14"/>
  <c r="AL230" i="14" s="1"/>
  <c r="AG395" i="14"/>
  <c r="AK409" i="14"/>
  <c r="AX417" i="14"/>
  <c r="AK419" i="14"/>
  <c r="AK422" i="14"/>
  <c r="AL422" i="14" s="1"/>
  <c r="AN422" i="14" s="1"/>
  <c r="AP422" i="14" s="1"/>
  <c r="AQ422" i="14" s="1"/>
  <c r="AK424" i="14"/>
  <c r="AK432" i="14"/>
  <c r="AX435" i="14"/>
  <c r="AX470" i="14"/>
  <c r="AX471" i="14"/>
  <c r="AK40" i="14"/>
  <c r="AK85" i="14"/>
  <c r="AX234" i="14"/>
  <c r="AT254" i="14"/>
  <c r="AK297" i="14"/>
  <c r="AK349" i="14"/>
  <c r="S1" i="14"/>
  <c r="AX76" i="14"/>
  <c r="AK93" i="14"/>
  <c r="AK140" i="14"/>
  <c r="AX266" i="14"/>
  <c r="AK178" i="14"/>
  <c r="AX371" i="14"/>
  <c r="AX431" i="14"/>
  <c r="AX434" i="14"/>
  <c r="AX352" i="14"/>
  <c r="L13" i="14"/>
  <c r="AK72" i="14"/>
  <c r="AK279" i="14"/>
  <c r="AK299" i="14"/>
  <c r="AK168" i="14"/>
  <c r="AC39" i="14"/>
  <c r="AD39" i="14" s="1"/>
  <c r="AK115" i="14"/>
  <c r="AK155" i="14"/>
  <c r="AX157" i="14"/>
  <c r="AX199" i="14"/>
  <c r="AX265" i="14"/>
  <c r="AX283" i="14"/>
  <c r="AK364" i="14"/>
  <c r="AX423" i="14"/>
  <c r="AK461" i="14"/>
  <c r="AK45" i="14"/>
  <c r="AK53" i="14"/>
  <c r="AK61" i="14"/>
  <c r="AK100" i="14"/>
  <c r="AK108" i="14"/>
  <c r="AK125" i="14"/>
  <c r="AK44" i="14"/>
  <c r="AK60" i="14"/>
  <c r="AX108" i="14"/>
  <c r="AX52" i="14"/>
  <c r="AX60" i="14"/>
  <c r="AK105" i="14"/>
  <c r="AL105" i="14" s="1"/>
  <c r="AN105" i="14" s="1"/>
  <c r="AP105" i="14" s="1"/>
  <c r="AQ105" i="14" s="1"/>
  <c r="AX105" i="14"/>
  <c r="AX65" i="14"/>
  <c r="K32" i="14"/>
  <c r="AK110" i="14"/>
  <c r="AE204" i="14"/>
  <c r="AR196" i="14"/>
  <c r="AR204" i="14" s="1"/>
  <c r="AX78" i="14"/>
  <c r="AX79" i="14"/>
  <c r="AX80" i="14"/>
  <c r="AX88" i="14"/>
  <c r="AX201" i="14"/>
  <c r="AX210" i="14"/>
  <c r="AK212" i="14"/>
  <c r="AB254" i="14"/>
  <c r="AO244" i="14"/>
  <c r="BB244" i="14" s="1"/>
  <c r="BB254" i="14" s="1"/>
  <c r="AX280" i="14"/>
  <c r="AK348" i="14"/>
  <c r="AK350" i="14"/>
  <c r="AX389" i="14"/>
  <c r="AX426" i="14"/>
  <c r="AX465" i="14"/>
  <c r="AX90" i="14"/>
  <c r="AK92" i="14"/>
  <c r="AX127" i="14"/>
  <c r="AX140" i="14"/>
  <c r="AK143" i="14"/>
  <c r="R162" i="14"/>
  <c r="AK158" i="14"/>
  <c r="AX211" i="14"/>
  <c r="AX238" i="14"/>
  <c r="AC260" i="14"/>
  <c r="AD260" i="14" s="1"/>
  <c r="AK347" i="14"/>
  <c r="AX350" i="14"/>
  <c r="AT223" i="14"/>
  <c r="AB273" i="14"/>
  <c r="AO259" i="14"/>
  <c r="BB259" i="14" s="1"/>
  <c r="BB273" i="14" s="1"/>
  <c r="AX63" i="14"/>
  <c r="AX92" i="14"/>
  <c r="AK113" i="14"/>
  <c r="AL113" i="14" s="1"/>
  <c r="AK116" i="14"/>
  <c r="AX141" i="14"/>
  <c r="AX142" i="14"/>
  <c r="AK152" i="14"/>
  <c r="AL152" i="14" s="1"/>
  <c r="AH204" i="14"/>
  <c r="AX212" i="14"/>
  <c r="AK337" i="14"/>
  <c r="AX351" i="14"/>
  <c r="AK368" i="14"/>
  <c r="AX430" i="14"/>
  <c r="AX46" i="14"/>
  <c r="AK69" i="14"/>
  <c r="AX93" i="14"/>
  <c r="AX116" i="14"/>
  <c r="AX124" i="14"/>
  <c r="AG162" i="14"/>
  <c r="AK160" i="14"/>
  <c r="AL160" i="14" s="1"/>
  <c r="AK209" i="14"/>
  <c r="AB239" i="14"/>
  <c r="AX270" i="14"/>
  <c r="AX337" i="14"/>
  <c r="AK367" i="14"/>
  <c r="AK78" i="14"/>
  <c r="AX102" i="14"/>
  <c r="AK133" i="14"/>
  <c r="AL133" i="14" s="1"/>
  <c r="AN133" i="14" s="1"/>
  <c r="AP133" i="14" s="1"/>
  <c r="AQ133" i="14" s="1"/>
  <c r="AH162" i="14"/>
  <c r="AX159" i="14"/>
  <c r="R204" i="14"/>
  <c r="AU204" i="14"/>
  <c r="AK210" i="14"/>
  <c r="AX181" i="14"/>
  <c r="AE12" i="14"/>
  <c r="AF12" i="14" s="1"/>
  <c r="AX44" i="14"/>
  <c r="AK67" i="14"/>
  <c r="AX84" i="14"/>
  <c r="AX85" i="14"/>
  <c r="AX86" i="14"/>
  <c r="AK132" i="14"/>
  <c r="AT149" i="14"/>
  <c r="AT162" i="14" s="1"/>
  <c r="AX160" i="14"/>
  <c r="AW196" i="14"/>
  <c r="AW204" i="14" s="1"/>
  <c r="AK201" i="14"/>
  <c r="AL201" i="14" s="1"/>
  <c r="AK229" i="14"/>
  <c r="AK231" i="14"/>
  <c r="AX302" i="14"/>
  <c r="AX171" i="14"/>
  <c r="AK387" i="14"/>
  <c r="AX478" i="14"/>
  <c r="AX77" i="14"/>
  <c r="AX87" i="14"/>
  <c r="AX131" i="14"/>
  <c r="AU162" i="14"/>
  <c r="AX153" i="14"/>
  <c r="AX161" i="14"/>
  <c r="R223" i="14"/>
  <c r="AK325" i="14"/>
  <c r="AX169" i="14"/>
  <c r="AK171" i="14"/>
  <c r="AK185" i="14"/>
  <c r="AK186" i="14"/>
  <c r="AK189" i="14"/>
  <c r="AL189" i="14" s="1"/>
  <c r="AN189" i="14" s="1"/>
  <c r="AP189" i="14" s="1"/>
  <c r="AQ189" i="14" s="1"/>
  <c r="AK190" i="14"/>
  <c r="AX349" i="14"/>
  <c r="AK365" i="14"/>
  <c r="AK366" i="14"/>
  <c r="AX367" i="14"/>
  <c r="AK373" i="14"/>
  <c r="AK385" i="14"/>
  <c r="AK389" i="14"/>
  <c r="AX392" i="14"/>
  <c r="AK449" i="14"/>
  <c r="AK451" i="14"/>
  <c r="AX221" i="14"/>
  <c r="K239" i="14"/>
  <c r="AX231" i="14"/>
  <c r="AX246" i="14"/>
  <c r="AK250" i="14"/>
  <c r="K273" i="14"/>
  <c r="AK260" i="14"/>
  <c r="AL260" i="14" s="1"/>
  <c r="AK269" i="14"/>
  <c r="AT310" i="14"/>
  <c r="AX306" i="14"/>
  <c r="AH326" i="14"/>
  <c r="AX325" i="14"/>
  <c r="AK167" i="14"/>
  <c r="AK172" i="14"/>
  <c r="AK173" i="14"/>
  <c r="AX189" i="14"/>
  <c r="AX190" i="14"/>
  <c r="AX365" i="14"/>
  <c r="AX366" i="14"/>
  <c r="AX368" i="14"/>
  <c r="AX372" i="14"/>
  <c r="AK417" i="14"/>
  <c r="AX452" i="14"/>
  <c r="AK214" i="14"/>
  <c r="AL214" i="14" s="1"/>
  <c r="N229" i="14"/>
  <c r="P229" i="14" s="1"/>
  <c r="Q229" i="14" s="1"/>
  <c r="AX236" i="14"/>
  <c r="N259" i="14"/>
  <c r="P259" i="14" s="1"/>
  <c r="Q259" i="14" s="1"/>
  <c r="Q273" i="14" s="1"/>
  <c r="L21" i="7" s="1"/>
  <c r="AX261" i="14"/>
  <c r="AK270" i="14"/>
  <c r="AK308" i="14"/>
  <c r="AJ315" i="14"/>
  <c r="AJ326" i="14" s="1"/>
  <c r="AK332" i="14"/>
  <c r="AX172" i="14"/>
  <c r="AK174" i="14"/>
  <c r="AK394" i="14"/>
  <c r="AK407" i="14"/>
  <c r="AX419" i="14"/>
  <c r="AK420" i="14"/>
  <c r="AK421" i="14"/>
  <c r="AK433" i="14"/>
  <c r="AK455" i="14"/>
  <c r="AK456" i="14"/>
  <c r="AK215" i="14"/>
  <c r="AL215" i="14" s="1"/>
  <c r="AN215" i="14" s="1"/>
  <c r="AP215" i="14" s="1"/>
  <c r="AQ215" i="14" s="1"/>
  <c r="AX269" i="14"/>
  <c r="AU326" i="14"/>
  <c r="AX173" i="14"/>
  <c r="AK351" i="14"/>
  <c r="K377" i="14"/>
  <c r="AX370" i="14"/>
  <c r="AX394" i="14"/>
  <c r="AK406" i="14"/>
  <c r="AX420" i="14"/>
  <c r="AX215" i="14"/>
  <c r="K254" i="14"/>
  <c r="AX264" i="14"/>
  <c r="AK281" i="14"/>
  <c r="AK176" i="14"/>
  <c r="AC184" i="14"/>
  <c r="AD184" i="14" s="1"/>
  <c r="AC386" i="14"/>
  <c r="AD386" i="14" s="1"/>
  <c r="AK391" i="14"/>
  <c r="AK425" i="14"/>
  <c r="AX429" i="14"/>
  <c r="AX437" i="14"/>
  <c r="AX457" i="14"/>
  <c r="AX39" i="14"/>
  <c r="AA152" i="14"/>
  <c r="AC152" i="14" s="1"/>
  <c r="AD152" i="14" s="1"/>
  <c r="AK130" i="14"/>
  <c r="AX48" i="14"/>
  <c r="AK129" i="14"/>
  <c r="AK103" i="14"/>
  <c r="AK135" i="14"/>
  <c r="AX67" i="14"/>
  <c r="AX75" i="14"/>
  <c r="AK102" i="14"/>
  <c r="AX134" i="14"/>
  <c r="K204" i="14"/>
  <c r="L14" i="14"/>
  <c r="N14" i="14" s="1"/>
  <c r="P14" i="14" s="1"/>
  <c r="Q14" i="14" s="1"/>
  <c r="AX139" i="14"/>
  <c r="Y38" i="14"/>
  <c r="AA38" i="14" s="1"/>
  <c r="AC38" i="14" s="1"/>
  <c r="AD38" i="14" s="1"/>
  <c r="Y37" i="14"/>
  <c r="AF15" i="14"/>
  <c r="AR15" i="14"/>
  <c r="AS15" i="14" s="1"/>
  <c r="Y69" i="14"/>
  <c r="AR14" i="14"/>
  <c r="AS14" i="14" s="1"/>
  <c r="AF14" i="14"/>
  <c r="AE1" i="14"/>
  <c r="AR8" i="14"/>
  <c r="AR1" i="14" s="1"/>
  <c r="AF1" i="14"/>
  <c r="AS8" i="14"/>
  <c r="AS1" i="14" s="1"/>
  <c r="AK111" i="14"/>
  <c r="S11" i="14"/>
  <c r="M13" i="14"/>
  <c r="AX109" i="14"/>
  <c r="AX110" i="14"/>
  <c r="AK112" i="14"/>
  <c r="AX158" i="14"/>
  <c r="AO118" i="14"/>
  <c r="AX198" i="14"/>
  <c r="U32" i="14"/>
  <c r="AE13" i="14"/>
  <c r="S14" i="14"/>
  <c r="S15" i="14"/>
  <c r="AK51" i="14"/>
  <c r="AK55" i="14"/>
  <c r="AX43" i="14"/>
  <c r="AX54" i="14"/>
  <c r="AX64" i="14"/>
  <c r="AX68" i="14"/>
  <c r="AX71" i="14"/>
  <c r="Y125" i="14"/>
  <c r="AA125" i="14" s="1"/>
  <c r="AC125" i="14" s="1"/>
  <c r="AD125" i="14" s="1"/>
  <c r="AE11" i="14"/>
  <c r="AX12" i="14"/>
  <c r="AX40" i="14"/>
  <c r="AK59" i="14"/>
  <c r="AX103" i="14"/>
  <c r="AX138" i="14"/>
  <c r="BB149" i="14"/>
  <c r="BB162" i="14" s="1"/>
  <c r="AO162" i="14"/>
  <c r="AX42" i="14"/>
  <c r="AX91" i="14"/>
  <c r="AX106" i="14"/>
  <c r="AO204" i="14"/>
  <c r="BB196" i="14"/>
  <c r="BB204" i="14" s="1"/>
  <c r="AX111" i="14"/>
  <c r="AX113" i="14"/>
  <c r="AX197" i="14"/>
  <c r="K291" i="14"/>
  <c r="N196" i="14"/>
  <c r="P196" i="14" s="1"/>
  <c r="AJ196" i="14"/>
  <c r="AK196" i="14" s="1"/>
  <c r="AK216" i="14"/>
  <c r="AK235" i="14"/>
  <c r="AL235" i="14" s="1"/>
  <c r="R254" i="14"/>
  <c r="AE244" i="14"/>
  <c r="AX247" i="14"/>
  <c r="AK248" i="14"/>
  <c r="AX250" i="14"/>
  <c r="AK136" i="14"/>
  <c r="AK137" i="14"/>
  <c r="AE149" i="14"/>
  <c r="AW149" i="14"/>
  <c r="AB162" i="14"/>
  <c r="AB204" i="14"/>
  <c r="AK217" i="14"/>
  <c r="AL217" i="14" s="1"/>
  <c r="R273" i="14"/>
  <c r="AX263" i="14"/>
  <c r="AR278" i="14"/>
  <c r="AR291" i="14" s="1"/>
  <c r="AE291" i="14"/>
  <c r="AO310" i="14"/>
  <c r="BB296" i="14"/>
  <c r="BB310" i="14" s="1"/>
  <c r="AX136" i="14"/>
  <c r="AX143" i="14"/>
  <c r="AK197" i="14"/>
  <c r="AX200" i="14"/>
  <c r="AB223" i="14"/>
  <c r="AX216" i="14"/>
  <c r="AG239" i="14"/>
  <c r="AX235" i="14"/>
  <c r="AK236" i="14"/>
  <c r="AX245" i="14"/>
  <c r="AX248" i="14"/>
  <c r="AK280" i="14"/>
  <c r="AX281" i="14"/>
  <c r="AX282" i="14"/>
  <c r="AX300" i="14"/>
  <c r="AX129" i="14"/>
  <c r="AX133" i="14"/>
  <c r="AX152" i="14"/>
  <c r="AE209" i="14"/>
  <c r="AU223" i="14"/>
  <c r="AK218" i="14"/>
  <c r="AX220" i="14"/>
  <c r="AH239" i="14"/>
  <c r="AG254" i="14"/>
  <c r="BB278" i="14"/>
  <c r="BB291" i="14" s="1"/>
  <c r="AO291" i="14"/>
  <c r="AX285" i="14"/>
  <c r="AX125" i="14"/>
  <c r="AJ149" i="14"/>
  <c r="AK149" i="14" s="1"/>
  <c r="AT196" i="14"/>
  <c r="AG223" i="14"/>
  <c r="AX209" i="14"/>
  <c r="AX217" i="14"/>
  <c r="AT291" i="14"/>
  <c r="AK124" i="14"/>
  <c r="AK127" i="14"/>
  <c r="AK134" i="14"/>
  <c r="AL134" i="14" s="1"/>
  <c r="K223" i="14"/>
  <c r="AH223" i="14"/>
  <c r="BB228" i="14"/>
  <c r="AH273" i="14"/>
  <c r="AX267" i="14"/>
  <c r="AH291" i="14"/>
  <c r="AJ278" i="14"/>
  <c r="AK278" i="14" s="1"/>
  <c r="AX298" i="14"/>
  <c r="AX155" i="14"/>
  <c r="AC201" i="14"/>
  <c r="AD201" i="14" s="1"/>
  <c r="AE228" i="14"/>
  <c r="R239" i="14"/>
  <c r="AW239" i="14"/>
  <c r="AX229" i="14"/>
  <c r="AK247" i="14"/>
  <c r="AX252" i="14"/>
  <c r="AW291" i="14"/>
  <c r="AB291" i="14"/>
  <c r="U239" i="14"/>
  <c r="AU239" i="14"/>
  <c r="R310" i="14"/>
  <c r="AX316" i="14"/>
  <c r="AX317" i="14"/>
  <c r="AR191" i="14"/>
  <c r="AT228" i="14"/>
  <c r="AT239" i="14" s="1"/>
  <c r="AO229" i="14"/>
  <c r="BB229" i="14" s="1"/>
  <c r="AK232" i="14"/>
  <c r="AK233" i="14"/>
  <c r="AK249" i="14"/>
  <c r="AX253" i="14"/>
  <c r="AK261" i="14"/>
  <c r="AX262" i="14"/>
  <c r="AX287" i="14"/>
  <c r="AU291" i="14"/>
  <c r="AX318" i="14"/>
  <c r="AX332" i="14"/>
  <c r="AX174" i="14"/>
  <c r="AX177" i="14"/>
  <c r="AX178" i="14"/>
  <c r="AW244" i="14"/>
  <c r="U291" i="14"/>
  <c r="AX286" i="14"/>
  <c r="AG291" i="14"/>
  <c r="AB310" i="14"/>
  <c r="AU310" i="14"/>
  <c r="AX301" i="14"/>
  <c r="AE326" i="14"/>
  <c r="AR315" i="14"/>
  <c r="AR326" i="14" s="1"/>
  <c r="AX320" i="14"/>
  <c r="AX321" i="14"/>
  <c r="AX179" i="14"/>
  <c r="AT259" i="14"/>
  <c r="AT273" i="14" s="1"/>
  <c r="AU273" i="14"/>
  <c r="W278" i="14"/>
  <c r="X278" i="14" s="1"/>
  <c r="J34" i="16" s="1"/>
  <c r="R291" i="14"/>
  <c r="AE296" i="14"/>
  <c r="AW296" i="14"/>
  <c r="AW310" i="14" s="1"/>
  <c r="AX336" i="14"/>
  <c r="AX180" i="14"/>
  <c r="AH254" i="14"/>
  <c r="AE259" i="14"/>
  <c r="AG310" i="14"/>
  <c r="AX299" i="14"/>
  <c r="AX322" i="14"/>
  <c r="AX334" i="14"/>
  <c r="AX335" i="14"/>
  <c r="Y168" i="14"/>
  <c r="AA168" i="14" s="1"/>
  <c r="AC168" i="14" s="1"/>
  <c r="AD168" i="14" s="1"/>
  <c r="K310" i="14"/>
  <c r="AH310" i="14"/>
  <c r="AT326" i="14"/>
  <c r="BB333" i="14"/>
  <c r="AX230" i="14"/>
  <c r="AX232" i="14"/>
  <c r="AX260" i="14"/>
  <c r="AJ310" i="14"/>
  <c r="AG326" i="14"/>
  <c r="AE333" i="14"/>
  <c r="AB191" i="14"/>
  <c r="AK187" i="14"/>
  <c r="K356" i="14"/>
  <c r="AH356" i="14"/>
  <c r="AX346" i="14"/>
  <c r="AX348" i="14"/>
  <c r="AG377" i="14"/>
  <c r="AT361" i="14"/>
  <c r="AT377" i="14" s="1"/>
  <c r="AX362" i="14"/>
  <c r="AX364" i="14"/>
  <c r="Y389" i="14"/>
  <c r="AA389" i="14" s="1"/>
  <c r="AC389" i="14" s="1"/>
  <c r="AD389" i="14" s="1"/>
  <c r="AX428" i="14"/>
  <c r="U484" i="14"/>
  <c r="W448" i="14"/>
  <c r="W484" i="14" s="1"/>
  <c r="AK470" i="14"/>
  <c r="AA472" i="14"/>
  <c r="AC472" i="14" s="1"/>
  <c r="AD472" i="14" s="1"/>
  <c r="R326" i="14"/>
  <c r="AW333" i="14"/>
  <c r="AX333" i="14" s="1"/>
  <c r="AX170" i="14"/>
  <c r="AK184" i="14"/>
  <c r="AL184" i="14" s="1"/>
  <c r="AX354" i="14"/>
  <c r="AH377" i="14"/>
  <c r="AJ361" i="14"/>
  <c r="AK361" i="14" s="1"/>
  <c r="AX463" i="14"/>
  <c r="AX182" i="14"/>
  <c r="AX462" i="14"/>
  <c r="N315" i="14"/>
  <c r="N326" i="14" s="1"/>
  <c r="AO315" i="14"/>
  <c r="AJ333" i="14"/>
  <c r="U356" i="14"/>
  <c r="R377" i="14"/>
  <c r="AK390" i="14"/>
  <c r="AX416" i="14"/>
  <c r="AX418" i="14"/>
  <c r="AX305" i="14"/>
  <c r="AX307" i="14"/>
  <c r="AK316" i="14"/>
  <c r="AX184" i="14"/>
  <c r="AK354" i="14"/>
  <c r="U377" i="14"/>
  <c r="Y391" i="14"/>
  <c r="AX410" i="14"/>
  <c r="AX411" i="14"/>
  <c r="U326" i="14"/>
  <c r="AK183" i="14"/>
  <c r="AX345" i="14"/>
  <c r="AX373" i="14"/>
  <c r="AX319" i="14"/>
  <c r="AX323" i="14"/>
  <c r="AX168" i="14"/>
  <c r="R191" i="14"/>
  <c r="AX185" i="14"/>
  <c r="AB356" i="14"/>
  <c r="AB377" i="14"/>
  <c r="Y390" i="14"/>
  <c r="AA390" i="14" s="1"/>
  <c r="AC390" i="14" s="1"/>
  <c r="AD390" i="14" s="1"/>
  <c r="AX390" i="14"/>
  <c r="AU442" i="14"/>
  <c r="AX472" i="14"/>
  <c r="AW315" i="14"/>
  <c r="AU191" i="14"/>
  <c r="AG356" i="14"/>
  <c r="AE361" i="14"/>
  <c r="AE377" i="14" s="1"/>
  <c r="Y480" i="14"/>
  <c r="AA480" i="14" s="1"/>
  <c r="AC480" i="14" s="1"/>
  <c r="AD480" i="14" s="1"/>
  <c r="AX363" i="14"/>
  <c r="AK386" i="14"/>
  <c r="AL386" i="14" s="1"/>
  <c r="AN386" i="14" s="1"/>
  <c r="AP386" i="14" s="1"/>
  <c r="AQ386" i="14" s="1"/>
  <c r="AK416" i="14"/>
  <c r="AK427" i="14"/>
  <c r="AL427" i="14" s="1"/>
  <c r="AX458" i="14"/>
  <c r="AK463" i="14"/>
  <c r="AK362" i="14"/>
  <c r="AH395" i="14"/>
  <c r="AK388" i="14"/>
  <c r="AK393" i="14"/>
  <c r="R442" i="14"/>
  <c r="AK403" i="14"/>
  <c r="AK412" i="14"/>
  <c r="AK418" i="14"/>
  <c r="AX427" i="14"/>
  <c r="AX436" i="14"/>
  <c r="AK457" i="14"/>
  <c r="AK468" i="14"/>
  <c r="AX480" i="14"/>
  <c r="AU377" i="14"/>
  <c r="AX369" i="14"/>
  <c r="AX387" i="14"/>
  <c r="U442" i="14"/>
  <c r="AX412" i="14"/>
  <c r="AK413" i="14"/>
  <c r="AK428" i="14"/>
  <c r="AK454" i="14"/>
  <c r="AX461" i="14"/>
  <c r="AK479" i="14"/>
  <c r="AW361" i="14"/>
  <c r="AW377" i="14" s="1"/>
  <c r="K395" i="14"/>
  <c r="AU395" i="14"/>
  <c r="AX460" i="14"/>
  <c r="AX467" i="14"/>
  <c r="N383" i="14"/>
  <c r="P383" i="14" s="1"/>
  <c r="AW383" i="14"/>
  <c r="AW395" i="14" s="1"/>
  <c r="AX403" i="14"/>
  <c r="AK410" i="14"/>
  <c r="AX413" i="14"/>
  <c r="AX450" i="14"/>
  <c r="R395" i="14"/>
  <c r="AX384" i="14"/>
  <c r="AH442" i="14"/>
  <c r="AX451" i="14"/>
  <c r="AX464" i="14"/>
  <c r="Y42" i="14"/>
  <c r="AA42" i="14" s="1"/>
  <c r="AC42" i="14" s="1"/>
  <c r="AD42" i="14" s="1"/>
  <c r="Y44" i="14"/>
  <c r="Y40" i="14"/>
  <c r="AT32" i="14"/>
  <c r="AX41" i="14"/>
  <c r="Y41" i="14"/>
  <c r="Y43" i="14"/>
  <c r="AG32" i="14"/>
  <c r="N94" i="14"/>
  <c r="AJ94" i="14"/>
  <c r="AT94" i="14"/>
  <c r="Y57" i="14"/>
  <c r="AA57" i="14" s="1"/>
  <c r="AC57" i="14" s="1"/>
  <c r="AD57" i="14" s="1"/>
  <c r="Y58" i="14"/>
  <c r="AA58" i="14" s="1"/>
  <c r="AC58" i="14" s="1"/>
  <c r="AD58" i="14" s="1"/>
  <c r="Y59" i="14"/>
  <c r="AA59" i="14" s="1"/>
  <c r="AC59" i="14" s="1"/>
  <c r="AD59" i="14" s="1"/>
  <c r="Y61" i="14"/>
  <c r="Y62" i="14"/>
  <c r="Y82" i="14"/>
  <c r="AA82" i="14" s="1"/>
  <c r="AC82" i="14" s="1"/>
  <c r="AD82" i="14" s="1"/>
  <c r="Y87" i="14"/>
  <c r="L11" i="14"/>
  <c r="L15" i="14"/>
  <c r="P37" i="14"/>
  <c r="AB94" i="14"/>
  <c r="AK38" i="14"/>
  <c r="AU94" i="14"/>
  <c r="Y60" i="14"/>
  <c r="AA60" i="14" s="1"/>
  <c r="AC60" i="14" s="1"/>
  <c r="AD60" i="14" s="1"/>
  <c r="AX66" i="14"/>
  <c r="AX70" i="14"/>
  <c r="M11" i="14"/>
  <c r="M15" i="14"/>
  <c r="AW94" i="14"/>
  <c r="Y91" i="14"/>
  <c r="AA91" i="14" s="1"/>
  <c r="AC91" i="14" s="1"/>
  <c r="AD91" i="14" s="1"/>
  <c r="L12" i="14"/>
  <c r="W12" i="14"/>
  <c r="R94" i="14"/>
  <c r="AO37" i="14"/>
  <c r="AX38" i="14"/>
  <c r="AX45" i="14"/>
  <c r="AX47" i="14"/>
  <c r="AX49" i="14"/>
  <c r="AX51" i="14"/>
  <c r="AX53" i="14"/>
  <c r="AX55" i="14"/>
  <c r="AX72" i="14"/>
  <c r="AX73" i="14"/>
  <c r="Y83" i="14"/>
  <c r="AA83" i="14" s="1"/>
  <c r="AC83" i="14" s="1"/>
  <c r="AD83" i="14" s="1"/>
  <c r="M12" i="14"/>
  <c r="AE37" i="14"/>
  <c r="AX56" i="14"/>
  <c r="AX58" i="14"/>
  <c r="AX62" i="14"/>
  <c r="Y67" i="14"/>
  <c r="Y70" i="14"/>
  <c r="Y77" i="14"/>
  <c r="AA77" i="14" s="1"/>
  <c r="AC77" i="14" s="1"/>
  <c r="AD77" i="14" s="1"/>
  <c r="Y88" i="14"/>
  <c r="Y93" i="14"/>
  <c r="U94" i="14"/>
  <c r="AX57" i="14"/>
  <c r="AX59" i="14"/>
  <c r="AX61" i="14"/>
  <c r="Y65" i="14"/>
  <c r="Y66" i="14"/>
  <c r="AA66" i="14" s="1"/>
  <c r="AC66" i="14" s="1"/>
  <c r="AD66" i="14" s="1"/>
  <c r="Y71" i="14"/>
  <c r="AA71" i="14" s="1"/>
  <c r="AC71" i="14" s="1"/>
  <c r="AD71" i="14" s="1"/>
  <c r="Y72" i="14"/>
  <c r="AA72" i="14" s="1"/>
  <c r="AC72" i="14" s="1"/>
  <c r="AD72" i="14" s="1"/>
  <c r="Y79" i="14"/>
  <c r="AA79" i="14" s="1"/>
  <c r="AC79" i="14" s="1"/>
  <c r="AD79" i="14" s="1"/>
  <c r="Y80" i="14"/>
  <c r="AA80" i="14" s="1"/>
  <c r="AC80" i="14" s="1"/>
  <c r="AD80" i="14" s="1"/>
  <c r="Y85" i="14"/>
  <c r="AA85" i="14" s="1"/>
  <c r="AC85" i="14" s="1"/>
  <c r="AD85" i="14" s="1"/>
  <c r="W94" i="14"/>
  <c r="AG94" i="14"/>
  <c r="Y45" i="14"/>
  <c r="AA45" i="14" s="1"/>
  <c r="AC45" i="14" s="1"/>
  <c r="AD45" i="14" s="1"/>
  <c r="Y46" i="14"/>
  <c r="Y47" i="14"/>
  <c r="Y49" i="14"/>
  <c r="Y50" i="14"/>
  <c r="Y51" i="14"/>
  <c r="AA51" i="14" s="1"/>
  <c r="AC51" i="14" s="1"/>
  <c r="AD51" i="14" s="1"/>
  <c r="Y53" i="14"/>
  <c r="Y54" i="14"/>
  <c r="Y55" i="14"/>
  <c r="Y64" i="14"/>
  <c r="AA64" i="14" s="1"/>
  <c r="AC64" i="14" s="1"/>
  <c r="AD64" i="14" s="1"/>
  <c r="Y68" i="14"/>
  <c r="Y73" i="14"/>
  <c r="Y75" i="14"/>
  <c r="K94" i="14"/>
  <c r="X94" i="14"/>
  <c r="AH94" i="14"/>
  <c r="Y48" i="14"/>
  <c r="Y52" i="14"/>
  <c r="AA52" i="14" s="1"/>
  <c r="AC52" i="14" s="1"/>
  <c r="AD52" i="14" s="1"/>
  <c r="Y56" i="14"/>
  <c r="AA56" i="14" s="1"/>
  <c r="AC56" i="14" s="1"/>
  <c r="AD56" i="14" s="1"/>
  <c r="Y63" i="14"/>
  <c r="Y74" i="14"/>
  <c r="Y90" i="14"/>
  <c r="AA90" i="14" s="1"/>
  <c r="AC90" i="14" s="1"/>
  <c r="AD90" i="14" s="1"/>
  <c r="Y100" i="14"/>
  <c r="AA100" i="14" s="1"/>
  <c r="AC100" i="14" s="1"/>
  <c r="AD100" i="14" s="1"/>
  <c r="Y78" i="14"/>
  <c r="AA78" i="14" s="1"/>
  <c r="AC78" i="14" s="1"/>
  <c r="AD78" i="14" s="1"/>
  <c r="Y86" i="14"/>
  <c r="N118" i="14"/>
  <c r="P99" i="14"/>
  <c r="AX100" i="14"/>
  <c r="AA105" i="14"/>
  <c r="AC105" i="14" s="1"/>
  <c r="AD105" i="14" s="1"/>
  <c r="Y109" i="14"/>
  <c r="AA109" i="14" s="1"/>
  <c r="AC109" i="14" s="1"/>
  <c r="AD109" i="14" s="1"/>
  <c r="Y124" i="14"/>
  <c r="Y129" i="14"/>
  <c r="AA129" i="14" s="1"/>
  <c r="AC129" i="14" s="1"/>
  <c r="AD129" i="14" s="1"/>
  <c r="AA133" i="14"/>
  <c r="AC133" i="14" s="1"/>
  <c r="AD133" i="14" s="1"/>
  <c r="Y229" i="14"/>
  <c r="AA229" i="14" s="1"/>
  <c r="AC229" i="14" s="1"/>
  <c r="AD229" i="14" s="1"/>
  <c r="AE118" i="14"/>
  <c r="AR99" i="14"/>
  <c r="AR118" i="14" s="1"/>
  <c r="Y106" i="14"/>
  <c r="AA106" i="14" s="1"/>
  <c r="AC106" i="14" s="1"/>
  <c r="AD106" i="14" s="1"/>
  <c r="Y135" i="14"/>
  <c r="AA135" i="14" s="1"/>
  <c r="AC135" i="14" s="1"/>
  <c r="AD135" i="14" s="1"/>
  <c r="Y159" i="14"/>
  <c r="Y211" i="14"/>
  <c r="AA211" i="14" s="1"/>
  <c r="AC211" i="14" s="1"/>
  <c r="AD211" i="14" s="1"/>
  <c r="Y232" i="14"/>
  <c r="AA232" i="14" s="1"/>
  <c r="AC232" i="14" s="1"/>
  <c r="AD232" i="14" s="1"/>
  <c r="Y248" i="14"/>
  <c r="AA248" i="14" s="1"/>
  <c r="AC248" i="14" s="1"/>
  <c r="AD248" i="14" s="1"/>
  <c r="U118" i="14"/>
  <c r="AU118" i="14"/>
  <c r="Y103" i="14"/>
  <c r="AA103" i="14" s="1"/>
  <c r="AC103" i="14" s="1"/>
  <c r="AD103" i="14" s="1"/>
  <c r="AX107" i="14"/>
  <c r="AK128" i="14"/>
  <c r="AX130" i="14"/>
  <c r="Y219" i="14"/>
  <c r="Y287" i="14"/>
  <c r="AA287" i="14" s="1"/>
  <c r="AC287" i="14" s="1"/>
  <c r="AD287" i="14" s="1"/>
  <c r="Y303" i="14"/>
  <c r="Y81" i="14"/>
  <c r="AA81" i="14" s="1"/>
  <c r="AC81" i="14" s="1"/>
  <c r="AD81" i="14" s="1"/>
  <c r="Y89" i="14"/>
  <c r="W118" i="14"/>
  <c r="AW118" i="14"/>
  <c r="AX104" i="14"/>
  <c r="Y110" i="14"/>
  <c r="AA110" i="14" s="1"/>
  <c r="AC110" i="14" s="1"/>
  <c r="AD110" i="14" s="1"/>
  <c r="Y115" i="14"/>
  <c r="AA115" i="14" s="1"/>
  <c r="AC115" i="14" s="1"/>
  <c r="AD115" i="14" s="1"/>
  <c r="R118" i="14"/>
  <c r="Y132" i="14"/>
  <c r="AX132" i="14"/>
  <c r="Y136" i="14"/>
  <c r="Y138" i="14"/>
  <c r="Y155" i="14"/>
  <c r="Y157" i="14"/>
  <c r="Y161" i="14"/>
  <c r="U273" i="14"/>
  <c r="W259" i="14"/>
  <c r="X99" i="14"/>
  <c r="BB99" i="14"/>
  <c r="BB118" i="14" s="1"/>
  <c r="Y116" i="14"/>
  <c r="AA116" i="14" s="1"/>
  <c r="AC116" i="14" s="1"/>
  <c r="AD116" i="14" s="1"/>
  <c r="AO144" i="14"/>
  <c r="BB123" i="14"/>
  <c r="BB144" i="14" s="1"/>
  <c r="Y127" i="14"/>
  <c r="AX128" i="14"/>
  <c r="Y130" i="14"/>
  <c r="AA134" i="14"/>
  <c r="AC134" i="14" s="1"/>
  <c r="AD134" i="14" s="1"/>
  <c r="AX137" i="14"/>
  <c r="Y140" i="14"/>
  <c r="AA140" i="14" s="1"/>
  <c r="AC140" i="14" s="1"/>
  <c r="AD140" i="14" s="1"/>
  <c r="Y236" i="14"/>
  <c r="AA236" i="14" s="1"/>
  <c r="AC236" i="14" s="1"/>
  <c r="AD236" i="14" s="1"/>
  <c r="Y101" i="14"/>
  <c r="Y104" i="14"/>
  <c r="AA104" i="14" s="1"/>
  <c r="AC104" i="14" s="1"/>
  <c r="AD104" i="14" s="1"/>
  <c r="Y107" i="14"/>
  <c r="AA107" i="14" s="1"/>
  <c r="AC107" i="14" s="1"/>
  <c r="AD107" i="14" s="1"/>
  <c r="Y112" i="14"/>
  <c r="Y137" i="14"/>
  <c r="Y253" i="14"/>
  <c r="AA253" i="14" s="1"/>
  <c r="AC253" i="14" s="1"/>
  <c r="AD253" i="14" s="1"/>
  <c r="Y261" i="14"/>
  <c r="AA261" i="14" s="1"/>
  <c r="AC261" i="14" s="1"/>
  <c r="AD261" i="14" s="1"/>
  <c r="Y76" i="14"/>
  <c r="AA76" i="14" s="1"/>
  <c r="AC76" i="14" s="1"/>
  <c r="AD76" i="14" s="1"/>
  <c r="Y84" i="14"/>
  <c r="Y92" i="14"/>
  <c r="AT99" i="14"/>
  <c r="AT118" i="14" s="1"/>
  <c r="AG118" i="14"/>
  <c r="AA113" i="14"/>
  <c r="AC113" i="14" s="1"/>
  <c r="AD113" i="14" s="1"/>
  <c r="AA114" i="14"/>
  <c r="AC114" i="14" s="1"/>
  <c r="AD114" i="14" s="1"/>
  <c r="AX126" i="14"/>
  <c r="Y128" i="14"/>
  <c r="AA128" i="14" s="1"/>
  <c r="AC128" i="14" s="1"/>
  <c r="AD128" i="14" s="1"/>
  <c r="AX135" i="14"/>
  <c r="Y218" i="14"/>
  <c r="AA218" i="14" s="1"/>
  <c r="AC218" i="14" s="1"/>
  <c r="AD218" i="14" s="1"/>
  <c r="AJ99" i="14"/>
  <c r="AH118" i="14"/>
  <c r="Y102" i="14"/>
  <c r="AA102" i="14" s="1"/>
  <c r="AC102" i="14" s="1"/>
  <c r="AD102" i="14" s="1"/>
  <c r="Y108" i="14"/>
  <c r="Y111" i="14"/>
  <c r="K144" i="14"/>
  <c r="AA126" i="14"/>
  <c r="AC126" i="14" s="1"/>
  <c r="AD126" i="14" s="1"/>
  <c r="Y131" i="14"/>
  <c r="Y139" i="14"/>
  <c r="Y142" i="14"/>
  <c r="AA142" i="14" s="1"/>
  <c r="AC142" i="14" s="1"/>
  <c r="AD142" i="14" s="1"/>
  <c r="Y143" i="14"/>
  <c r="AA143" i="14" s="1"/>
  <c r="AC143" i="14" s="1"/>
  <c r="AD143" i="14" s="1"/>
  <c r="W239" i="14"/>
  <c r="Y238" i="14"/>
  <c r="N123" i="14"/>
  <c r="AU144" i="14"/>
  <c r="AA141" i="14"/>
  <c r="AC141" i="14" s="1"/>
  <c r="AD141" i="14" s="1"/>
  <c r="AB144" i="14"/>
  <c r="W162" i="14"/>
  <c r="AA153" i="14"/>
  <c r="AC153" i="14" s="1"/>
  <c r="AD153" i="14" s="1"/>
  <c r="Y233" i="14"/>
  <c r="AA233" i="14" s="1"/>
  <c r="AC233" i="14" s="1"/>
  <c r="AD233" i="14" s="1"/>
  <c r="AA251" i="14"/>
  <c r="AC251" i="14" s="1"/>
  <c r="AD251" i="14" s="1"/>
  <c r="AW144" i="14"/>
  <c r="Y149" i="14"/>
  <c r="AA149" i="14" s="1"/>
  <c r="Y150" i="14"/>
  <c r="Y151" i="14"/>
  <c r="X162" i="14"/>
  <c r="W204" i="14"/>
  <c r="X196" i="14"/>
  <c r="J14" i="16" s="1"/>
  <c r="Y198" i="14"/>
  <c r="Y200" i="14"/>
  <c r="Y213" i="14"/>
  <c r="AA217" i="14"/>
  <c r="AC217" i="14" s="1"/>
  <c r="AD217" i="14" s="1"/>
  <c r="U254" i="14"/>
  <c r="W244" i="14"/>
  <c r="AA252" i="14"/>
  <c r="AC252" i="14" s="1"/>
  <c r="AD252" i="14" s="1"/>
  <c r="Y262" i="14"/>
  <c r="K118" i="14"/>
  <c r="AB118" i="14"/>
  <c r="R144" i="14"/>
  <c r="Y158" i="14"/>
  <c r="AJ223" i="14"/>
  <c r="BB223" i="14"/>
  <c r="Y221" i="14"/>
  <c r="AA221" i="14" s="1"/>
  <c r="AC221" i="14" s="1"/>
  <c r="AD221" i="14" s="1"/>
  <c r="AK228" i="14"/>
  <c r="AJ239" i="14"/>
  <c r="Y246" i="14"/>
  <c r="U144" i="14"/>
  <c r="AE123" i="14"/>
  <c r="U223" i="14"/>
  <c r="AW223" i="14"/>
  <c r="X239" i="14"/>
  <c r="Y234" i="14"/>
  <c r="AA263" i="14"/>
  <c r="AC263" i="14" s="1"/>
  <c r="AD263" i="14" s="1"/>
  <c r="W144" i="14"/>
  <c r="AG144" i="14"/>
  <c r="Y199" i="14"/>
  <c r="U204" i="14"/>
  <c r="Y209" i="14"/>
  <c r="X223" i="14"/>
  <c r="Y212" i="14"/>
  <c r="AA212" i="14" s="1"/>
  <c r="AC212" i="14" s="1"/>
  <c r="AD212" i="14" s="1"/>
  <c r="Y228" i="14"/>
  <c r="AA228" i="14" s="1"/>
  <c r="AA230" i="14"/>
  <c r="AC230" i="14" s="1"/>
  <c r="AD230" i="14" s="1"/>
  <c r="Y250" i="14"/>
  <c r="AA250" i="14" s="1"/>
  <c r="AC250" i="14" s="1"/>
  <c r="AD250" i="14" s="1"/>
  <c r="Y266" i="14"/>
  <c r="Y279" i="14"/>
  <c r="Y283" i="14"/>
  <c r="Y299" i="14"/>
  <c r="AA299" i="14" s="1"/>
  <c r="AC299" i="14" s="1"/>
  <c r="AD299" i="14" s="1"/>
  <c r="Y300" i="14"/>
  <c r="AA300" i="14" s="1"/>
  <c r="AC300" i="14" s="1"/>
  <c r="AD300" i="14" s="1"/>
  <c r="Y320" i="14"/>
  <c r="AA320" i="14" s="1"/>
  <c r="AC320" i="14" s="1"/>
  <c r="AD320" i="14" s="1"/>
  <c r="X123" i="14"/>
  <c r="AH144" i="14"/>
  <c r="N162" i="14"/>
  <c r="P149" i="14"/>
  <c r="Y197" i="14"/>
  <c r="AA197" i="14" s="1"/>
  <c r="AC197" i="14" s="1"/>
  <c r="AD197" i="14" s="1"/>
  <c r="Y216" i="14"/>
  <c r="W223" i="14"/>
  <c r="AO223" i="14"/>
  <c r="Y245" i="14"/>
  <c r="AJ123" i="14"/>
  <c r="AT123" i="14"/>
  <c r="Y154" i="14"/>
  <c r="Y156" i="14"/>
  <c r="AA160" i="14"/>
  <c r="AC160" i="14" s="1"/>
  <c r="AD160" i="14" s="1"/>
  <c r="U162" i="14"/>
  <c r="Y210" i="14"/>
  <c r="AA210" i="14" s="1"/>
  <c r="AC210" i="14" s="1"/>
  <c r="AD210" i="14" s="1"/>
  <c r="Y220" i="14"/>
  <c r="AA220" i="14" s="1"/>
  <c r="AC220" i="14" s="1"/>
  <c r="AD220" i="14" s="1"/>
  <c r="Y231" i="14"/>
  <c r="AA231" i="14" s="1"/>
  <c r="AC231" i="14" s="1"/>
  <c r="AD231" i="14" s="1"/>
  <c r="AA235" i="14"/>
  <c r="AC235" i="14" s="1"/>
  <c r="AD235" i="14" s="1"/>
  <c r="AK244" i="14"/>
  <c r="AJ254" i="14"/>
  <c r="Y247" i="14"/>
  <c r="Y249" i="14"/>
  <c r="AA249" i="14" s="1"/>
  <c r="AC249" i="14" s="1"/>
  <c r="AD249" i="14" s="1"/>
  <c r="AW273" i="14"/>
  <c r="AA264" i="14"/>
  <c r="AC264" i="14" s="1"/>
  <c r="AD264" i="14" s="1"/>
  <c r="K162" i="14"/>
  <c r="AJ273" i="14"/>
  <c r="Y281" i="14"/>
  <c r="Y316" i="14"/>
  <c r="AA316" i="14" s="1"/>
  <c r="AC316" i="14" s="1"/>
  <c r="AD316" i="14" s="1"/>
  <c r="Y265" i="14"/>
  <c r="Y268" i="14"/>
  <c r="Y270" i="14"/>
  <c r="Y282" i="14"/>
  <c r="Y286" i="14"/>
  <c r="Y304" i="14"/>
  <c r="Y305" i="14"/>
  <c r="Y306" i="14"/>
  <c r="AA306" i="14" s="1"/>
  <c r="AC306" i="14" s="1"/>
  <c r="AD306" i="14" s="1"/>
  <c r="Y267" i="14"/>
  <c r="AA267" i="14" s="1"/>
  <c r="AC267" i="14" s="1"/>
  <c r="AD267" i="14" s="1"/>
  <c r="Y269" i="14"/>
  <c r="AA269" i="14" s="1"/>
  <c r="AC269" i="14" s="1"/>
  <c r="AD269" i="14" s="1"/>
  <c r="Y284" i="14"/>
  <c r="AA284" i="14" s="1"/>
  <c r="AC284" i="14" s="1"/>
  <c r="AD284" i="14" s="1"/>
  <c r="Y285" i="14"/>
  <c r="AA285" i="14" s="1"/>
  <c r="AC285" i="14" s="1"/>
  <c r="AD285" i="14" s="1"/>
  <c r="X296" i="14"/>
  <c r="J38" i="16" s="1"/>
  <c r="W310" i="14"/>
  <c r="Y297" i="14"/>
  <c r="Y307" i="14"/>
  <c r="AA307" i="14" s="1"/>
  <c r="AC307" i="14" s="1"/>
  <c r="AD307" i="14" s="1"/>
  <c r="Y308" i="14"/>
  <c r="Y298" i="14"/>
  <c r="Y302" i="14"/>
  <c r="Y280" i="14"/>
  <c r="Y301" i="14"/>
  <c r="Y332" i="14"/>
  <c r="Y337" i="14"/>
  <c r="AA337" i="14" s="1"/>
  <c r="AC337" i="14" s="1"/>
  <c r="AD337" i="14" s="1"/>
  <c r="Y171" i="14"/>
  <c r="U310" i="14"/>
  <c r="W315" i="14"/>
  <c r="AA318" i="14"/>
  <c r="AC318" i="14" s="1"/>
  <c r="AD318" i="14" s="1"/>
  <c r="Y170" i="14"/>
  <c r="AA170" i="14" s="1"/>
  <c r="AC170" i="14" s="1"/>
  <c r="AD170" i="14" s="1"/>
  <c r="Y182" i="14"/>
  <c r="Y183" i="14"/>
  <c r="AA183" i="14" s="1"/>
  <c r="AC183" i="14" s="1"/>
  <c r="AD183" i="14" s="1"/>
  <c r="Y174" i="14"/>
  <c r="Y175" i="14"/>
  <c r="AA175" i="14" s="1"/>
  <c r="AC175" i="14" s="1"/>
  <c r="AD175" i="14" s="1"/>
  <c r="Y180" i="14"/>
  <c r="AA180" i="14" s="1"/>
  <c r="AC180" i="14" s="1"/>
  <c r="AD180" i="14" s="1"/>
  <c r="Y321" i="14"/>
  <c r="Y322" i="14"/>
  <c r="W191" i="14"/>
  <c r="X167" i="14"/>
  <c r="Y172" i="14"/>
  <c r="Y176" i="14"/>
  <c r="AA176" i="14" s="1"/>
  <c r="AC176" i="14" s="1"/>
  <c r="AD176" i="14" s="1"/>
  <c r="AX186" i="14"/>
  <c r="AX278" i="14"/>
  <c r="Y186" i="14"/>
  <c r="AA186" i="14" s="1"/>
  <c r="AC186" i="14" s="1"/>
  <c r="AD186" i="14" s="1"/>
  <c r="Y323" i="14"/>
  <c r="AA323" i="14" s="1"/>
  <c r="AC323" i="14" s="1"/>
  <c r="AD323" i="14" s="1"/>
  <c r="Y325" i="14"/>
  <c r="Y177" i="14"/>
  <c r="AA177" i="14" s="1"/>
  <c r="AC177" i="14" s="1"/>
  <c r="AD177" i="14" s="1"/>
  <c r="AK296" i="14"/>
  <c r="AA319" i="14"/>
  <c r="AC319" i="14" s="1"/>
  <c r="AD319" i="14" s="1"/>
  <c r="Y334" i="14"/>
  <c r="Y335" i="14"/>
  <c r="AA335" i="14" s="1"/>
  <c r="AC335" i="14" s="1"/>
  <c r="AD335" i="14" s="1"/>
  <c r="Y317" i="14"/>
  <c r="Y178" i="14"/>
  <c r="Y179" i="14"/>
  <c r="AA179" i="14" s="1"/>
  <c r="AC179" i="14" s="1"/>
  <c r="AD179" i="14" s="1"/>
  <c r="Y187" i="14"/>
  <c r="W333" i="14"/>
  <c r="Y173" i="14"/>
  <c r="Y181" i="14"/>
  <c r="AG191" i="14"/>
  <c r="Y355" i="14"/>
  <c r="AA355" i="14" s="1"/>
  <c r="AC355" i="14" s="1"/>
  <c r="AD355" i="14" s="1"/>
  <c r="AH191" i="14"/>
  <c r="Y354" i="14"/>
  <c r="AA354" i="14" s="1"/>
  <c r="AC354" i="14" s="1"/>
  <c r="AD354" i="14" s="1"/>
  <c r="AJ191" i="14"/>
  <c r="K191" i="14"/>
  <c r="AT191" i="14"/>
  <c r="AX187" i="14"/>
  <c r="Y353" i="14"/>
  <c r="N191" i="14"/>
  <c r="Q344" i="14"/>
  <c r="Q356" i="14" s="1"/>
  <c r="L26" i="7" s="1"/>
  <c r="P356" i="14"/>
  <c r="AW356" i="14"/>
  <c r="Y346" i="14"/>
  <c r="Y349" i="14"/>
  <c r="Y336" i="14"/>
  <c r="P167" i="14"/>
  <c r="Y169" i="14"/>
  <c r="AA169" i="14" s="1"/>
  <c r="AC169" i="14" s="1"/>
  <c r="AD169" i="14" s="1"/>
  <c r="AW183" i="14"/>
  <c r="AX183" i="14" s="1"/>
  <c r="Y185" i="14"/>
  <c r="Y190" i="14"/>
  <c r="AE356" i="14"/>
  <c r="AR344" i="14"/>
  <c r="AR356" i="14" s="1"/>
  <c r="AX347" i="14"/>
  <c r="Y350" i="14"/>
  <c r="AA350" i="14" s="1"/>
  <c r="AC350" i="14" s="1"/>
  <c r="AD350" i="14" s="1"/>
  <c r="AX167" i="14"/>
  <c r="Y369" i="14"/>
  <c r="AO183" i="14"/>
  <c r="Y188" i="14"/>
  <c r="AA188" i="14" s="1"/>
  <c r="AC188" i="14" s="1"/>
  <c r="AD188" i="14" s="1"/>
  <c r="AX188" i="14"/>
  <c r="W356" i="14"/>
  <c r="Y347" i="14"/>
  <c r="AA347" i="14" s="1"/>
  <c r="AC347" i="14" s="1"/>
  <c r="AD347" i="14" s="1"/>
  <c r="Y351" i="14"/>
  <c r="Y385" i="14"/>
  <c r="U191" i="14"/>
  <c r="AE191" i="14"/>
  <c r="X356" i="14"/>
  <c r="Y345" i="14"/>
  <c r="AA345" i="14" s="1"/>
  <c r="AC345" i="14" s="1"/>
  <c r="AD345" i="14" s="1"/>
  <c r="Y348" i="14"/>
  <c r="AA348" i="14" s="1"/>
  <c r="AC348" i="14" s="1"/>
  <c r="AD348" i="14" s="1"/>
  <c r="AA189" i="14"/>
  <c r="AC189" i="14" s="1"/>
  <c r="AD189" i="14" s="1"/>
  <c r="AK383" i="14"/>
  <c r="Y387" i="14"/>
  <c r="AA387" i="14" s="1"/>
  <c r="AC387" i="14" s="1"/>
  <c r="AD387" i="14" s="1"/>
  <c r="AX388" i="14"/>
  <c r="AO442" i="14"/>
  <c r="BB401" i="14"/>
  <c r="BB442" i="14" s="1"/>
  <c r="Y406" i="14"/>
  <c r="AA406" i="14" s="1"/>
  <c r="AC406" i="14" s="1"/>
  <c r="AD406" i="14" s="1"/>
  <c r="AX408" i="14"/>
  <c r="Y416" i="14"/>
  <c r="AA416" i="14" s="1"/>
  <c r="AC416" i="14" s="1"/>
  <c r="AD416" i="14" s="1"/>
  <c r="AU356" i="14"/>
  <c r="Y392" i="14"/>
  <c r="AA392" i="14" s="1"/>
  <c r="AC392" i="14" s="1"/>
  <c r="AD392" i="14" s="1"/>
  <c r="AX393" i="14"/>
  <c r="AX409" i="14"/>
  <c r="Y417" i="14"/>
  <c r="Y344" i="14"/>
  <c r="AJ344" i="14"/>
  <c r="AT344" i="14"/>
  <c r="AT356" i="14" s="1"/>
  <c r="Y352" i="14"/>
  <c r="AA352" i="14" s="1"/>
  <c r="AC352" i="14" s="1"/>
  <c r="AD352" i="14" s="1"/>
  <c r="N356" i="14"/>
  <c r="AO361" i="14"/>
  <c r="Y366" i="14"/>
  <c r="Y403" i="14"/>
  <c r="Y407" i="14"/>
  <c r="AA407" i="14" s="1"/>
  <c r="AC407" i="14" s="1"/>
  <c r="AD407" i="14" s="1"/>
  <c r="Y408" i="14"/>
  <c r="Y413" i="14"/>
  <c r="AA413" i="14" s="1"/>
  <c r="AC413" i="14" s="1"/>
  <c r="AD413" i="14" s="1"/>
  <c r="AO383" i="14"/>
  <c r="Y388" i="14"/>
  <c r="AA388" i="14" s="1"/>
  <c r="AC388" i="14" s="1"/>
  <c r="AD388" i="14" s="1"/>
  <c r="Y393" i="14"/>
  <c r="AA393" i="14" s="1"/>
  <c r="AC393" i="14" s="1"/>
  <c r="AD393" i="14" s="1"/>
  <c r="Y412" i="14"/>
  <c r="AA412" i="14" s="1"/>
  <c r="AC412" i="14" s="1"/>
  <c r="AD412" i="14" s="1"/>
  <c r="Y418" i="14"/>
  <c r="AA418" i="14" s="1"/>
  <c r="AC418" i="14" s="1"/>
  <c r="AD418" i="14" s="1"/>
  <c r="W377" i="14"/>
  <c r="AE383" i="14"/>
  <c r="AX405" i="14"/>
  <c r="Y409" i="14"/>
  <c r="Y414" i="14"/>
  <c r="AX415" i="14"/>
  <c r="AX385" i="14"/>
  <c r="AX386" i="14"/>
  <c r="Y394" i="14"/>
  <c r="AA394" i="14" s="1"/>
  <c r="AC394" i="14" s="1"/>
  <c r="AD394" i="14" s="1"/>
  <c r="Y404" i="14"/>
  <c r="Y410" i="14"/>
  <c r="AA410" i="14" s="1"/>
  <c r="AC410" i="14" s="1"/>
  <c r="AD410" i="14" s="1"/>
  <c r="Y415" i="14"/>
  <c r="AA415" i="14" s="1"/>
  <c r="AC415" i="14" s="1"/>
  <c r="AD415" i="14" s="1"/>
  <c r="AO344" i="14"/>
  <c r="R356" i="14"/>
  <c r="X383" i="14"/>
  <c r="W384" i="14"/>
  <c r="X384" i="14" s="1"/>
  <c r="AX406" i="14"/>
  <c r="Y411" i="14"/>
  <c r="AA411" i="14" s="1"/>
  <c r="AC411" i="14" s="1"/>
  <c r="AD411" i="14" s="1"/>
  <c r="AJ395" i="14"/>
  <c r="AT383" i="14"/>
  <c r="AT395" i="14" s="1"/>
  <c r="Y402" i="14"/>
  <c r="Y405" i="14"/>
  <c r="AX407" i="14"/>
  <c r="Y420" i="14"/>
  <c r="Y433" i="14"/>
  <c r="Y425" i="14"/>
  <c r="AA425" i="14" s="1"/>
  <c r="AC425" i="14" s="1"/>
  <c r="AD425" i="14" s="1"/>
  <c r="AE401" i="14"/>
  <c r="Y419" i="14"/>
  <c r="AA419" i="14" s="1"/>
  <c r="AC419" i="14" s="1"/>
  <c r="AD419" i="14" s="1"/>
  <c r="Y428" i="14"/>
  <c r="AA428" i="14" s="1"/>
  <c r="AC428" i="14" s="1"/>
  <c r="AD428" i="14" s="1"/>
  <c r="Y430" i="14"/>
  <c r="W401" i="14"/>
  <c r="AG442" i="14"/>
  <c r="Y426" i="14"/>
  <c r="AA426" i="14" s="1"/>
  <c r="AC426" i="14" s="1"/>
  <c r="AD426" i="14" s="1"/>
  <c r="AX432" i="14"/>
  <c r="Y434" i="14"/>
  <c r="Y436" i="14"/>
  <c r="AK415" i="14"/>
  <c r="Y423" i="14"/>
  <c r="AX424" i="14"/>
  <c r="K442" i="14"/>
  <c r="AJ401" i="14"/>
  <c r="AT401" i="14"/>
  <c r="Y431" i="14"/>
  <c r="N442" i="14"/>
  <c r="AX422" i="14"/>
  <c r="Y424" i="14"/>
  <c r="Y429" i="14"/>
  <c r="AA429" i="14" s="1"/>
  <c r="AC429" i="14" s="1"/>
  <c r="AD429" i="14" s="1"/>
  <c r="P401" i="14"/>
  <c r="AB442" i="14"/>
  <c r="AW401" i="14"/>
  <c r="Y421" i="14"/>
  <c r="AA421" i="14" s="1"/>
  <c r="AC421" i="14" s="1"/>
  <c r="AD421" i="14" s="1"/>
  <c r="Y437" i="14"/>
  <c r="AA427" i="14"/>
  <c r="AC427" i="14" s="1"/>
  <c r="AD427" i="14" s="1"/>
  <c r="AA435" i="14"/>
  <c r="AC435" i="14" s="1"/>
  <c r="AD435" i="14" s="1"/>
  <c r="Y441" i="14"/>
  <c r="AA441" i="14" s="1"/>
  <c r="AC441" i="14" s="1"/>
  <c r="AD441" i="14" s="1"/>
  <c r="Y449" i="14"/>
  <c r="AA449" i="14" s="1"/>
  <c r="AC449" i="14" s="1"/>
  <c r="AD449" i="14" s="1"/>
  <c r="Y457" i="14"/>
  <c r="AA457" i="14" s="1"/>
  <c r="AC457" i="14" s="1"/>
  <c r="AD457" i="14" s="1"/>
  <c r="AX438" i="14"/>
  <c r="AO484" i="14"/>
  <c r="Y454" i="14"/>
  <c r="AX454" i="14"/>
  <c r="Y462" i="14"/>
  <c r="AW484" i="14"/>
  <c r="Y456" i="14"/>
  <c r="AA456" i="14" s="1"/>
  <c r="AC456" i="14" s="1"/>
  <c r="AD456" i="14" s="1"/>
  <c r="Y438" i="14"/>
  <c r="Y452" i="14"/>
  <c r="AA452" i="14" s="1"/>
  <c r="AC452" i="14" s="1"/>
  <c r="AD452" i="14" s="1"/>
  <c r="Y460" i="14"/>
  <c r="AA460" i="14" s="1"/>
  <c r="AC460" i="14" s="1"/>
  <c r="AD460" i="14" s="1"/>
  <c r="Y466" i="14"/>
  <c r="AA466" i="14" s="1"/>
  <c r="AC466" i="14" s="1"/>
  <c r="AD466" i="14" s="1"/>
  <c r="Y479" i="14"/>
  <c r="AA479" i="14" s="1"/>
  <c r="AC479" i="14" s="1"/>
  <c r="AD479" i="14" s="1"/>
  <c r="Y432" i="14"/>
  <c r="AX439" i="14"/>
  <c r="AA450" i="14"/>
  <c r="AC450" i="14" s="1"/>
  <c r="AD450" i="14" s="1"/>
  <c r="AA458" i="14"/>
  <c r="AC458" i="14" s="1"/>
  <c r="AD458" i="14" s="1"/>
  <c r="Y465" i="14"/>
  <c r="AT425" i="14"/>
  <c r="AX425" i="14" s="1"/>
  <c r="AT433" i="14"/>
  <c r="AX433" i="14" s="1"/>
  <c r="AX455" i="14"/>
  <c r="Y468" i="14"/>
  <c r="AA468" i="14" s="1"/>
  <c r="AC468" i="14" s="1"/>
  <c r="AD468" i="14" s="1"/>
  <c r="Y453" i="14"/>
  <c r="AA453" i="14" s="1"/>
  <c r="AC453" i="14" s="1"/>
  <c r="AD453" i="14" s="1"/>
  <c r="Y461" i="14"/>
  <c r="AA461" i="14" s="1"/>
  <c r="AC461" i="14" s="1"/>
  <c r="AD461" i="14" s="1"/>
  <c r="Y439" i="14"/>
  <c r="AX441" i="14"/>
  <c r="Y451" i="14"/>
  <c r="Y455" i="14"/>
  <c r="AA455" i="14" s="1"/>
  <c r="AC455" i="14" s="1"/>
  <c r="AD455" i="14" s="1"/>
  <c r="Y459" i="14"/>
  <c r="Y463" i="14"/>
  <c r="AA463" i="14" s="1"/>
  <c r="AC463" i="14" s="1"/>
  <c r="AD463" i="14" s="1"/>
  <c r="Y476" i="14"/>
  <c r="AA476" i="14" s="1"/>
  <c r="AC476" i="14" s="1"/>
  <c r="AD476" i="14" s="1"/>
  <c r="R484" i="14"/>
  <c r="AK469" i="14"/>
  <c r="AT469" i="14"/>
  <c r="AX469" i="14" s="1"/>
  <c r="AX474" i="14"/>
  <c r="Y477" i="14"/>
  <c r="AA477" i="14" s="1"/>
  <c r="AC477" i="14" s="1"/>
  <c r="AD477" i="14" s="1"/>
  <c r="AE448" i="14"/>
  <c r="AK467" i="14"/>
  <c r="AX473" i="14"/>
  <c r="AA474" i="14"/>
  <c r="AC474" i="14" s="1"/>
  <c r="AD474" i="14" s="1"/>
  <c r="AX476" i="14"/>
  <c r="AG484" i="14"/>
  <c r="BB448" i="14"/>
  <c r="BB484" i="14" s="1"/>
  <c r="AK466" i="14"/>
  <c r="AH484" i="14"/>
  <c r="Y470" i="14"/>
  <c r="AA470" i="14" s="1"/>
  <c r="AC470" i="14" s="1"/>
  <c r="AD470" i="14" s="1"/>
  <c r="K484" i="14"/>
  <c r="AJ448" i="14"/>
  <c r="AT448" i="14"/>
  <c r="Y464" i="14"/>
  <c r="AA464" i="14" s="1"/>
  <c r="AC464" i="14" s="1"/>
  <c r="AD464" i="14" s="1"/>
  <c r="Y467" i="14"/>
  <c r="AA467" i="14" s="1"/>
  <c r="AC467" i="14" s="1"/>
  <c r="AD467" i="14" s="1"/>
  <c r="AK475" i="14"/>
  <c r="AK477" i="14"/>
  <c r="AU484" i="14"/>
  <c r="N484" i="14"/>
  <c r="AX466" i="14"/>
  <c r="Y469" i="14"/>
  <c r="AA469" i="14" s="1"/>
  <c r="AC469" i="14" s="1"/>
  <c r="AD469" i="14" s="1"/>
  <c r="Y478" i="14"/>
  <c r="AA478" i="14" s="1"/>
  <c r="AC478" i="14" s="1"/>
  <c r="AD478" i="14" s="1"/>
  <c r="AB484" i="14"/>
  <c r="AA473" i="14"/>
  <c r="AC473" i="14" s="1"/>
  <c r="AD473" i="14" s="1"/>
  <c r="AA475" i="14"/>
  <c r="AC475" i="14" s="1"/>
  <c r="AD475" i="14" s="1"/>
  <c r="I155" i="2"/>
  <c r="N36" i="2"/>
  <c r="S60" i="2"/>
  <c r="X60" i="2" s="1"/>
  <c r="Y60" i="2" s="1"/>
  <c r="Z60" i="2" s="1"/>
  <c r="S70" i="2"/>
  <c r="X70" i="2" s="1"/>
  <c r="Y70" i="2" s="1"/>
  <c r="Z70" i="2" s="1"/>
  <c r="O75" i="2"/>
  <c r="P75" i="2" s="1"/>
  <c r="N111" i="2"/>
  <c r="N149" i="2"/>
  <c r="O162" i="2"/>
  <c r="P162" i="2" s="1"/>
  <c r="N166" i="2"/>
  <c r="O186" i="2"/>
  <c r="P186" i="2" s="1"/>
  <c r="S189" i="2"/>
  <c r="X189" i="2" s="1"/>
  <c r="Y189" i="2" s="1"/>
  <c r="Z189" i="2" s="1"/>
  <c r="S223" i="2"/>
  <c r="X223" i="2" s="1"/>
  <c r="Y223" i="2" s="1"/>
  <c r="Z223" i="2" s="1"/>
  <c r="S240" i="2"/>
  <c r="X240" i="2" s="1"/>
  <c r="Y240" i="2" s="1"/>
  <c r="Z240" i="2" s="1"/>
  <c r="N287" i="2"/>
  <c r="S279" i="2"/>
  <c r="X279" i="2" s="1"/>
  <c r="Y279" i="2" s="1"/>
  <c r="Z279" i="2" s="1"/>
  <c r="S294" i="2"/>
  <c r="X294" i="2" s="1"/>
  <c r="Y294" i="2" s="1"/>
  <c r="Z294" i="2" s="1"/>
  <c r="S295" i="2"/>
  <c r="X295" i="2" s="1"/>
  <c r="Y295" i="2" s="1"/>
  <c r="Z295" i="2" s="1"/>
  <c r="S308" i="2"/>
  <c r="X308" i="2" s="1"/>
  <c r="Y308" i="2" s="1"/>
  <c r="Z308" i="2" s="1"/>
  <c r="AM322" i="2"/>
  <c r="AR322" i="2" s="1"/>
  <c r="AS322" i="2" s="1"/>
  <c r="AT322" i="2" s="1"/>
  <c r="N357" i="2"/>
  <c r="S358" i="2"/>
  <c r="X358" i="2" s="1"/>
  <c r="Y358" i="2" s="1"/>
  <c r="Z358" i="2" s="1"/>
  <c r="S366" i="2"/>
  <c r="X366" i="2" s="1"/>
  <c r="Y366" i="2" s="1"/>
  <c r="Z366" i="2" s="1"/>
  <c r="N382" i="2"/>
  <c r="O403" i="2"/>
  <c r="P403" i="2" s="1"/>
  <c r="W459" i="2"/>
  <c r="AC454" i="2"/>
  <c r="AH454" i="2" s="1"/>
  <c r="AI454" i="2" s="1"/>
  <c r="AJ454" i="2" s="1"/>
  <c r="S456" i="2"/>
  <c r="X456" i="2" s="1"/>
  <c r="Y456" i="2" s="1"/>
  <c r="Z456" i="2" s="1"/>
  <c r="O466" i="2"/>
  <c r="P466" i="2" s="1"/>
  <c r="AM469" i="2"/>
  <c r="AR469" i="2" s="1"/>
  <c r="AS469" i="2" s="1"/>
  <c r="AT469" i="2" s="1"/>
  <c r="S472" i="2"/>
  <c r="X472" i="2" s="1"/>
  <c r="Y472" i="2" s="1"/>
  <c r="Z472" i="2" s="1"/>
  <c r="O479" i="2"/>
  <c r="P479" i="2" s="1"/>
  <c r="S495" i="2"/>
  <c r="X495" i="2" s="1"/>
  <c r="Y495" i="2" s="1"/>
  <c r="Z495" i="2" s="1"/>
  <c r="O525" i="2"/>
  <c r="P525" i="2" s="1"/>
  <c r="O528" i="2"/>
  <c r="P528" i="2" s="1"/>
  <c r="N536" i="2"/>
  <c r="S537" i="2"/>
  <c r="X537" i="2" s="1"/>
  <c r="Y537" i="2" s="1"/>
  <c r="Z537" i="2" s="1"/>
  <c r="S541" i="2"/>
  <c r="X541" i="2" s="1"/>
  <c r="Y541" i="2" s="1"/>
  <c r="Z541" i="2" s="1"/>
  <c r="N560" i="2"/>
  <c r="N608" i="2"/>
  <c r="O609" i="2"/>
  <c r="P609" i="2" s="1"/>
  <c r="AC616" i="2"/>
  <c r="AH616" i="2" s="1"/>
  <c r="AI616" i="2" s="1"/>
  <c r="AJ616" i="2" s="1"/>
  <c r="N626" i="2"/>
  <c r="O646" i="2"/>
  <c r="P646" i="2" s="1"/>
  <c r="S651" i="2"/>
  <c r="X651" i="2" s="1"/>
  <c r="Y651" i="2" s="1"/>
  <c r="Z651" i="2" s="1"/>
  <c r="O653" i="2"/>
  <c r="P653" i="2" s="1"/>
  <c r="S657" i="2"/>
  <c r="X657" i="2" s="1"/>
  <c r="Y657" i="2" s="1"/>
  <c r="Z657" i="2" s="1"/>
  <c r="N686" i="2"/>
  <c r="O747" i="2"/>
  <c r="P747" i="2" s="1"/>
  <c r="N747" i="2"/>
  <c r="S55" i="2"/>
  <c r="X55" i="2" s="1"/>
  <c r="Y55" i="2" s="1"/>
  <c r="Z55" i="2" s="1"/>
  <c r="S76" i="2"/>
  <c r="V76" i="2" s="1"/>
  <c r="S130" i="2"/>
  <c r="X130" i="2" s="1"/>
  <c r="Y130" i="2" s="1"/>
  <c r="Z130" i="2" s="1"/>
  <c r="S208" i="2"/>
  <c r="X208" i="2" s="1"/>
  <c r="Y208" i="2" s="1"/>
  <c r="Z208" i="2" s="1"/>
  <c r="AG232" i="2"/>
  <c r="AQ232" i="2" s="1"/>
  <c r="S252" i="2"/>
  <c r="X252" i="2" s="1"/>
  <c r="Y252" i="2" s="1"/>
  <c r="Z252" i="2" s="1"/>
  <c r="S276" i="2"/>
  <c r="X276" i="2" s="1"/>
  <c r="Y276" i="2" s="1"/>
  <c r="Z276" i="2" s="1"/>
  <c r="S287" i="2"/>
  <c r="X287" i="2" s="1"/>
  <c r="Y287" i="2" s="1"/>
  <c r="Z287" i="2" s="1"/>
  <c r="S354" i="2"/>
  <c r="X354" i="2" s="1"/>
  <c r="Y354" i="2" s="1"/>
  <c r="Z354" i="2" s="1"/>
  <c r="S368" i="2"/>
  <c r="X368" i="2" s="1"/>
  <c r="Y368" i="2" s="1"/>
  <c r="Z368" i="2" s="1"/>
  <c r="S383" i="2"/>
  <c r="X383" i="2" s="1"/>
  <c r="Y383" i="2" s="1"/>
  <c r="Z383" i="2" s="1"/>
  <c r="S403" i="2"/>
  <c r="X403" i="2" s="1"/>
  <c r="Y403" i="2" s="1"/>
  <c r="Z403" i="2" s="1"/>
  <c r="S408" i="2"/>
  <c r="X408" i="2" s="1"/>
  <c r="Y408" i="2" s="1"/>
  <c r="Z408" i="2" s="1"/>
  <c r="N440" i="2"/>
  <c r="S441" i="2"/>
  <c r="X441" i="2" s="1"/>
  <c r="Y441" i="2" s="1"/>
  <c r="Z441" i="2" s="1"/>
  <c r="O475" i="2"/>
  <c r="P475" i="2" s="1"/>
  <c r="S476" i="2"/>
  <c r="X476" i="2" s="1"/>
  <c r="Y476" i="2" s="1"/>
  <c r="Z476" i="2" s="1"/>
  <c r="S491" i="2"/>
  <c r="X491" i="2" s="1"/>
  <c r="Y491" i="2" s="1"/>
  <c r="Z491" i="2" s="1"/>
  <c r="R547" i="2"/>
  <c r="O553" i="2"/>
  <c r="P553" i="2" s="1"/>
  <c r="N567" i="2"/>
  <c r="S668" i="2"/>
  <c r="X668" i="2" s="1"/>
  <c r="Y668" i="2" s="1"/>
  <c r="Z668" i="2" s="1"/>
  <c r="Y679" i="2"/>
  <c r="AI679" i="2" s="1"/>
  <c r="AS679" i="2" s="1"/>
  <c r="S713" i="2"/>
  <c r="X713" i="2" s="1"/>
  <c r="Y713" i="2" s="1"/>
  <c r="Z713" i="2" s="1"/>
  <c r="S717" i="2"/>
  <c r="X717" i="2" s="1"/>
  <c r="Y717" i="2" s="1"/>
  <c r="Z717" i="2" s="1"/>
  <c r="S31" i="2"/>
  <c r="X31" i="2" s="1"/>
  <c r="Y31" i="2" s="1"/>
  <c r="Z31" i="2" s="1"/>
  <c r="N182" i="2"/>
  <c r="AA203" i="2"/>
  <c r="AK203" i="2" s="1"/>
  <c r="AM203" i="2" s="1"/>
  <c r="AR203" i="2" s="1"/>
  <c r="AS203" i="2" s="1"/>
  <c r="AT203" i="2" s="1"/>
  <c r="S228" i="2"/>
  <c r="X228" i="2" s="1"/>
  <c r="Y228" i="2" s="1"/>
  <c r="Z228" i="2" s="1"/>
  <c r="O238" i="2"/>
  <c r="P238" i="2" s="1"/>
  <c r="S266" i="2"/>
  <c r="X266" i="2" s="1"/>
  <c r="Y266" i="2" s="1"/>
  <c r="Z266" i="2" s="1"/>
  <c r="S299" i="2"/>
  <c r="X299" i="2" s="1"/>
  <c r="Y299" i="2" s="1"/>
  <c r="Z299" i="2" s="1"/>
  <c r="S411" i="2"/>
  <c r="X411" i="2" s="1"/>
  <c r="Y411" i="2" s="1"/>
  <c r="Z411" i="2" s="1"/>
  <c r="S415" i="2"/>
  <c r="X415" i="2" s="1"/>
  <c r="Y415" i="2" s="1"/>
  <c r="Z415" i="2" s="1"/>
  <c r="S440" i="2"/>
  <c r="X440" i="2" s="1"/>
  <c r="Y440" i="2" s="1"/>
  <c r="Z440" i="2" s="1"/>
  <c r="S564" i="2"/>
  <c r="X564" i="2" s="1"/>
  <c r="Y564" i="2" s="1"/>
  <c r="Z564" i="2" s="1"/>
  <c r="AM707" i="2"/>
  <c r="AR707" i="2" s="1"/>
  <c r="AS707" i="2" s="1"/>
  <c r="AT707" i="2" s="1"/>
  <c r="S710" i="2"/>
  <c r="X710" i="2" s="1"/>
  <c r="Y710" i="2" s="1"/>
  <c r="Z710" i="2" s="1"/>
  <c r="S716" i="2"/>
  <c r="X716" i="2" s="1"/>
  <c r="Y716" i="2" s="1"/>
  <c r="Z716" i="2" s="1"/>
  <c r="O775" i="2"/>
  <c r="P775" i="2" s="1"/>
  <c r="N775" i="2"/>
  <c r="Q508" i="2"/>
  <c r="X18" i="7" s="1"/>
  <c r="AC541" i="2"/>
  <c r="AH541" i="2" s="1"/>
  <c r="AI541" i="2" s="1"/>
  <c r="AJ541" i="2" s="1"/>
  <c r="AM719" i="2"/>
  <c r="AR719" i="2" s="1"/>
  <c r="AS719" i="2" s="1"/>
  <c r="AT719" i="2" s="1"/>
  <c r="O739" i="2"/>
  <c r="P739" i="2" s="1"/>
  <c r="N739" i="2"/>
  <c r="S26" i="2"/>
  <c r="X26" i="2" s="1"/>
  <c r="Y26" i="2" s="1"/>
  <c r="Z26" i="2" s="1"/>
  <c r="S35" i="2"/>
  <c r="X35" i="2" s="1"/>
  <c r="Y35" i="2" s="1"/>
  <c r="Z35" i="2" s="1"/>
  <c r="S63" i="2"/>
  <c r="V63" i="2" s="1"/>
  <c r="N71" i="2"/>
  <c r="S109" i="2"/>
  <c r="X109" i="2" s="1"/>
  <c r="Y109" i="2" s="1"/>
  <c r="Z109" i="2" s="1"/>
  <c r="S145" i="2"/>
  <c r="X145" i="2" s="1"/>
  <c r="Y145" i="2" s="1"/>
  <c r="Z145" i="2" s="1"/>
  <c r="O163" i="2"/>
  <c r="P163" i="2" s="1"/>
  <c r="S193" i="2"/>
  <c r="X193" i="2" s="1"/>
  <c r="Y193" i="2" s="1"/>
  <c r="Z193" i="2" s="1"/>
  <c r="S207" i="2"/>
  <c r="X207" i="2" s="1"/>
  <c r="Y207" i="2" s="1"/>
  <c r="Z207" i="2" s="1"/>
  <c r="AC223" i="2"/>
  <c r="AH223" i="2" s="1"/>
  <c r="AI223" i="2" s="1"/>
  <c r="AJ223" i="2" s="1"/>
  <c r="N227" i="2"/>
  <c r="O225" i="2"/>
  <c r="P225" i="2" s="1"/>
  <c r="AA252" i="2"/>
  <c r="AC252" i="2" s="1"/>
  <c r="AH252" i="2" s="1"/>
  <c r="AI252" i="2" s="1"/>
  <c r="N267" i="2"/>
  <c r="N277" i="2"/>
  <c r="AM283" i="2"/>
  <c r="AR283" i="2" s="1"/>
  <c r="AS283" i="2" s="1"/>
  <c r="AT283" i="2" s="1"/>
  <c r="N289" i="2"/>
  <c r="AC295" i="2"/>
  <c r="N309" i="2"/>
  <c r="S318" i="2"/>
  <c r="X318" i="2" s="1"/>
  <c r="Y318" i="2" s="1"/>
  <c r="Z318" i="2" s="1"/>
  <c r="S323" i="2"/>
  <c r="X323" i="2" s="1"/>
  <c r="Y323" i="2" s="1"/>
  <c r="Z323" i="2" s="1"/>
  <c r="S326" i="2"/>
  <c r="X326" i="2" s="1"/>
  <c r="Y326" i="2" s="1"/>
  <c r="Z326" i="2" s="1"/>
  <c r="O330" i="2"/>
  <c r="P330" i="2" s="1"/>
  <c r="AM340" i="2"/>
  <c r="AR340" i="2" s="1"/>
  <c r="AS340" i="2" s="1"/>
  <c r="AT340" i="2" s="1"/>
  <c r="O342" i="2"/>
  <c r="P342" i="2" s="1"/>
  <c r="O373" i="2"/>
  <c r="P373" i="2" s="1"/>
  <c r="N414" i="2"/>
  <c r="O419" i="2"/>
  <c r="P419" i="2" s="1"/>
  <c r="N439" i="2"/>
  <c r="K459" i="2"/>
  <c r="N474" i="2"/>
  <c r="O499" i="2"/>
  <c r="P499" i="2" s="1"/>
  <c r="S502" i="2"/>
  <c r="X502" i="2" s="1"/>
  <c r="Y502" i="2" s="1"/>
  <c r="Z502" i="2" s="1"/>
  <c r="S506" i="2"/>
  <c r="N515" i="2"/>
  <c r="S540" i="2"/>
  <c r="X540" i="2" s="1"/>
  <c r="Y540" i="2" s="1"/>
  <c r="Z540" i="2" s="1"/>
  <c r="S555" i="2"/>
  <c r="X555" i="2" s="1"/>
  <c r="Y555" i="2" s="1"/>
  <c r="Z555" i="2" s="1"/>
  <c r="AC572" i="2"/>
  <c r="AH572" i="2" s="1"/>
  <c r="AI572" i="2" s="1"/>
  <c r="AJ572" i="2" s="1"/>
  <c r="AM594" i="2"/>
  <c r="AR594" i="2" s="1"/>
  <c r="AS594" i="2" s="1"/>
  <c r="AT594" i="2" s="1"/>
  <c r="N615" i="2"/>
  <c r="S618" i="2"/>
  <c r="X618" i="2" s="1"/>
  <c r="Y618" i="2" s="1"/>
  <c r="Z618" i="2" s="1"/>
  <c r="N621" i="2"/>
  <c r="S625" i="2"/>
  <c r="X625" i="2" s="1"/>
  <c r="Y625" i="2" s="1"/>
  <c r="Z625" i="2" s="1"/>
  <c r="N630" i="2"/>
  <c r="O657" i="2"/>
  <c r="P657" i="2" s="1"/>
  <c r="N664" i="2"/>
  <c r="N665" i="2"/>
  <c r="O712" i="2"/>
  <c r="P712" i="2" s="1"/>
  <c r="AA713" i="2"/>
  <c r="AC713" i="2" s="1"/>
  <c r="AH713" i="2" s="1"/>
  <c r="AI713" i="2" s="1"/>
  <c r="O737" i="2"/>
  <c r="P737" i="2" s="1"/>
  <c r="N737" i="2"/>
  <c r="Y1" i="2"/>
  <c r="N48" i="2"/>
  <c r="N56" i="2"/>
  <c r="S87" i="2"/>
  <c r="X87" i="2" s="1"/>
  <c r="Y87" i="2" s="1"/>
  <c r="Z87" i="2" s="1"/>
  <c r="S93" i="2"/>
  <c r="X93" i="2" s="1"/>
  <c r="Y93" i="2" s="1"/>
  <c r="Z93" i="2" s="1"/>
  <c r="N115" i="2"/>
  <c r="AC140" i="2"/>
  <c r="AH140" i="2" s="1"/>
  <c r="AI140" i="2" s="1"/>
  <c r="AJ140" i="2" s="1"/>
  <c r="N164" i="2"/>
  <c r="N169" i="2"/>
  <c r="AA266" i="2"/>
  <c r="AC266" i="2" s="1"/>
  <c r="S291" i="2"/>
  <c r="X291" i="2" s="1"/>
  <c r="Y291" i="2" s="1"/>
  <c r="Z291" i="2" s="1"/>
  <c r="S340" i="2"/>
  <c r="X340" i="2" s="1"/>
  <c r="Y340" i="2" s="1"/>
  <c r="Z340" i="2" s="1"/>
  <c r="S359" i="2"/>
  <c r="X359" i="2" s="1"/>
  <c r="Y359" i="2" s="1"/>
  <c r="Z359" i="2" s="1"/>
  <c r="S367" i="2"/>
  <c r="X367" i="2" s="1"/>
  <c r="Y367" i="2" s="1"/>
  <c r="Z367" i="2" s="1"/>
  <c r="S378" i="2"/>
  <c r="X378" i="2" s="1"/>
  <c r="Y378" i="2" s="1"/>
  <c r="Z378" i="2" s="1"/>
  <c r="AA440" i="2"/>
  <c r="AC440" i="2" s="1"/>
  <c r="AH440" i="2" s="1"/>
  <c r="AI440" i="2" s="1"/>
  <c r="AJ440" i="2" s="1"/>
  <c r="S488" i="2"/>
  <c r="X488" i="2" s="1"/>
  <c r="Y488" i="2" s="1"/>
  <c r="Z488" i="2" s="1"/>
  <c r="N523" i="2"/>
  <c r="S632" i="2"/>
  <c r="X632" i="2" s="1"/>
  <c r="Y632" i="2" s="1"/>
  <c r="Z632" i="2" s="1"/>
  <c r="S644" i="2"/>
  <c r="X644" i="2" s="1"/>
  <c r="Y644" i="2" s="1"/>
  <c r="Z644" i="2" s="1"/>
  <c r="S699" i="2"/>
  <c r="X699" i="2" s="1"/>
  <c r="Y699" i="2" s="1"/>
  <c r="Z699" i="2" s="1"/>
  <c r="Q902" i="2"/>
  <c r="X27" i="7" s="1"/>
  <c r="AA853" i="2"/>
  <c r="AK853" i="2" s="1"/>
  <c r="AM853" i="2" s="1"/>
  <c r="AR853" i="2" s="1"/>
  <c r="AS853" i="2" s="1"/>
  <c r="AT853" i="2" s="1"/>
  <c r="S886" i="2"/>
  <c r="X886" i="2" s="1"/>
  <c r="Y886" i="2" s="1"/>
  <c r="Z886" i="2" s="1"/>
  <c r="AG886" i="2"/>
  <c r="AC886" i="2" s="1"/>
  <c r="AH886" i="2" s="1"/>
  <c r="AI886" i="2" s="1"/>
  <c r="AJ886" i="2" s="1"/>
  <c r="S104" i="2"/>
  <c r="X104" i="2" s="1"/>
  <c r="Y104" i="2" s="1"/>
  <c r="Z104" i="2" s="1"/>
  <c r="AC108" i="2"/>
  <c r="AH108" i="2" s="1"/>
  <c r="AI108" i="2" s="1"/>
  <c r="AJ108" i="2" s="1"/>
  <c r="S169" i="2"/>
  <c r="X169" i="2" s="1"/>
  <c r="Y169" i="2" s="1"/>
  <c r="Z169" i="2" s="1"/>
  <c r="S190" i="2"/>
  <c r="X190" i="2" s="1"/>
  <c r="Y190" i="2" s="1"/>
  <c r="Z190" i="2" s="1"/>
  <c r="AM223" i="2"/>
  <c r="AR223" i="2" s="1"/>
  <c r="AS223" i="2" s="1"/>
  <c r="AT223" i="2" s="1"/>
  <c r="S414" i="2"/>
  <c r="X414" i="2" s="1"/>
  <c r="Y414" i="2" s="1"/>
  <c r="Z414" i="2" s="1"/>
  <c r="S416" i="2"/>
  <c r="X416" i="2" s="1"/>
  <c r="Y416" i="2" s="1"/>
  <c r="Z416" i="2" s="1"/>
  <c r="S542" i="2"/>
  <c r="X542" i="2" s="1"/>
  <c r="Y542" i="2" s="1"/>
  <c r="Z542" i="2" s="1"/>
  <c r="S572" i="2"/>
  <c r="X572" i="2" s="1"/>
  <c r="Y572" i="2" s="1"/>
  <c r="Z572" i="2" s="1"/>
  <c r="N745" i="2"/>
  <c r="O745" i="2"/>
  <c r="P745" i="2" s="1"/>
  <c r="S739" i="2"/>
  <c r="X739" i="2" s="1"/>
  <c r="Y739" i="2" s="1"/>
  <c r="Z739" i="2" s="1"/>
  <c r="O748" i="2"/>
  <c r="P748" i="2" s="1"/>
  <c r="N748" i="2"/>
  <c r="S753" i="2"/>
  <c r="X753" i="2" s="1"/>
  <c r="Y753" i="2" s="1"/>
  <c r="Z753" i="2" s="1"/>
  <c r="AB753" i="2"/>
  <c r="AL753" i="2" s="1"/>
  <c r="O783" i="2"/>
  <c r="P783" i="2" s="1"/>
  <c r="N783" i="2"/>
  <c r="O892" i="2"/>
  <c r="P892" i="2" s="1"/>
  <c r="N892" i="2"/>
  <c r="AC1155" i="2"/>
  <c r="AH1155" i="2" s="1"/>
  <c r="AI1155" i="2" s="1"/>
  <c r="AJ1155" i="2" s="1"/>
  <c r="AK1155" i="2"/>
  <c r="AM1155" i="2" s="1"/>
  <c r="AR1155" i="2" s="1"/>
  <c r="AS1155" i="2" s="1"/>
  <c r="AT1155" i="2" s="1"/>
  <c r="AM144" i="2"/>
  <c r="AR144" i="2" s="1"/>
  <c r="AS144" i="2" s="1"/>
  <c r="AT144" i="2" s="1"/>
  <c r="N628" i="2"/>
  <c r="S621" i="2"/>
  <c r="X621" i="2" s="1"/>
  <c r="Y621" i="2" s="1"/>
  <c r="Z621" i="2" s="1"/>
  <c r="S622" i="2"/>
  <c r="X622" i="2" s="1"/>
  <c r="Y622" i="2" s="1"/>
  <c r="Z622" i="2" s="1"/>
  <c r="S629" i="2"/>
  <c r="X629" i="2" s="1"/>
  <c r="Y629" i="2" s="1"/>
  <c r="Z629" i="2" s="1"/>
  <c r="S689" i="2"/>
  <c r="X689" i="2" s="1"/>
  <c r="Y689" i="2" s="1"/>
  <c r="Z689" i="2" s="1"/>
  <c r="N716" i="2"/>
  <c r="O720" i="2"/>
  <c r="P720" i="2" s="1"/>
  <c r="S769" i="2"/>
  <c r="X769" i="2" s="1"/>
  <c r="S751" i="2"/>
  <c r="X751" i="2" s="1"/>
  <c r="Y751" i="2" s="1"/>
  <c r="Z751" i="2" s="1"/>
  <c r="S877" i="2"/>
  <c r="X877" i="2" s="1"/>
  <c r="Y877" i="2" s="1"/>
  <c r="Z877" i="2" s="1"/>
  <c r="AB880" i="2"/>
  <c r="AL880" i="2" s="1"/>
  <c r="S895" i="2"/>
  <c r="X895" i="2" s="1"/>
  <c r="Y895" i="2" s="1"/>
  <c r="Z895" i="2" s="1"/>
  <c r="N907" i="2"/>
  <c r="N932" i="2"/>
  <c r="N1033" i="2"/>
  <c r="S1047" i="2"/>
  <c r="X1047" i="2" s="1"/>
  <c r="Y1047" i="2" s="1"/>
  <c r="Z1047" i="2" s="1"/>
  <c r="S977" i="2"/>
  <c r="X977" i="2" s="1"/>
  <c r="Y977" i="2" s="1"/>
  <c r="Z977" i="2" s="1"/>
  <c r="AC978" i="2"/>
  <c r="N1154" i="2"/>
  <c r="O1087" i="2"/>
  <c r="P1087" i="2" s="1"/>
  <c r="S1098" i="2"/>
  <c r="X1098" i="2" s="1"/>
  <c r="Y1098" i="2" s="1"/>
  <c r="Z1098" i="2" s="1"/>
  <c r="AC1140" i="2"/>
  <c r="AH1140" i="2" s="1"/>
  <c r="AI1140" i="2" s="1"/>
  <c r="AJ1140" i="2" s="1"/>
  <c r="S1125" i="2"/>
  <c r="X1125" i="2" s="1"/>
  <c r="Y1125" i="2" s="1"/>
  <c r="Z1125" i="2" s="1"/>
  <c r="N1169" i="2"/>
  <c r="AM788" i="2"/>
  <c r="AR788" i="2" s="1"/>
  <c r="AS788" i="2" s="1"/>
  <c r="AT788" i="2" s="1"/>
  <c r="AM816" i="2"/>
  <c r="AR816" i="2" s="1"/>
  <c r="AS816" i="2" s="1"/>
  <c r="AT816" i="2" s="1"/>
  <c r="AC889" i="2"/>
  <c r="AH889" i="2" s="1"/>
  <c r="AI889" i="2" s="1"/>
  <c r="AJ889" i="2" s="1"/>
  <c r="S972" i="2"/>
  <c r="X972" i="2" s="1"/>
  <c r="Y972" i="2" s="1"/>
  <c r="Z972" i="2" s="1"/>
  <c r="N1050" i="2"/>
  <c r="S1055" i="2"/>
  <c r="X1055" i="2" s="1"/>
  <c r="Y1055" i="2" s="1"/>
  <c r="Z1055" i="2" s="1"/>
  <c r="S1051" i="2"/>
  <c r="X1051" i="2" s="1"/>
  <c r="Y1051" i="2" s="1"/>
  <c r="Z1051" i="2" s="1"/>
  <c r="AC1130" i="2"/>
  <c r="AH1130" i="2" s="1"/>
  <c r="AI1130" i="2" s="1"/>
  <c r="AJ1130" i="2" s="1"/>
  <c r="S1132" i="2"/>
  <c r="X1132" i="2" s="1"/>
  <c r="Y1132" i="2" s="1"/>
  <c r="Z1132" i="2" s="1"/>
  <c r="N1172" i="2"/>
  <c r="N749" i="2"/>
  <c r="S757" i="2"/>
  <c r="X757" i="2" s="1"/>
  <c r="Y757" i="2" s="1"/>
  <c r="Z757" i="2" s="1"/>
  <c r="S779" i="2"/>
  <c r="X779" i="2" s="1"/>
  <c r="Y779" i="2" s="1"/>
  <c r="Z779" i="2" s="1"/>
  <c r="O782" i="2"/>
  <c r="P782" i="2" s="1"/>
  <c r="S833" i="2"/>
  <c r="X833" i="2" s="1"/>
  <c r="Y833" i="2" s="1"/>
  <c r="Z833" i="2" s="1"/>
  <c r="S872" i="2"/>
  <c r="X872" i="2" s="1"/>
  <c r="Y872" i="2" s="1"/>
  <c r="Z872" i="2" s="1"/>
  <c r="S876" i="2"/>
  <c r="X876" i="2" s="1"/>
  <c r="Y876" i="2" s="1"/>
  <c r="Z876" i="2" s="1"/>
  <c r="O918" i="2"/>
  <c r="P918" i="2" s="1"/>
  <c r="AC945" i="2"/>
  <c r="AH945" i="2" s="1"/>
  <c r="AI945" i="2" s="1"/>
  <c r="AJ945" i="2" s="1"/>
  <c r="O1028" i="2"/>
  <c r="P1028" i="2" s="1"/>
  <c r="AM1049" i="2"/>
  <c r="AR1049" i="2" s="1"/>
  <c r="AS1049" i="2" s="1"/>
  <c r="AT1049" i="2" s="1"/>
  <c r="N958" i="2"/>
  <c r="N956" i="2"/>
  <c r="AM969" i="2"/>
  <c r="AR969" i="2" s="1"/>
  <c r="AS969" i="2" s="1"/>
  <c r="AT969" i="2" s="1"/>
  <c r="O986" i="2"/>
  <c r="P986" i="2" s="1"/>
  <c r="N1016" i="2"/>
  <c r="O1014" i="2"/>
  <c r="P1014" i="2" s="1"/>
  <c r="O1018" i="2"/>
  <c r="P1018" i="2" s="1"/>
  <c r="AA1072" i="2"/>
  <c r="AC1072" i="2" s="1"/>
  <c r="AH1072" i="2" s="1"/>
  <c r="AI1072" i="2" s="1"/>
  <c r="AJ1072" i="2" s="1"/>
  <c r="S1109" i="2"/>
  <c r="X1109" i="2" s="1"/>
  <c r="Y1109" i="2" s="1"/>
  <c r="Z1109" i="2" s="1"/>
  <c r="S1140" i="2"/>
  <c r="X1140" i="2" s="1"/>
  <c r="Y1140" i="2" s="1"/>
  <c r="Z1140" i="2" s="1"/>
  <c r="R12" i="5"/>
  <c r="AM889" i="2"/>
  <c r="AR889" i="2" s="1"/>
  <c r="AS889" i="2" s="1"/>
  <c r="AT889" i="2" s="1"/>
  <c r="AM919" i="2"/>
  <c r="AR919" i="2" s="1"/>
  <c r="AS919" i="2" s="1"/>
  <c r="AT919" i="2" s="1"/>
  <c r="W12" i="5"/>
  <c r="L14" i="9"/>
  <c r="L20" i="9"/>
  <c r="S864" i="2"/>
  <c r="X864" i="2" s="1"/>
  <c r="Y864" i="2" s="1"/>
  <c r="Z864" i="2" s="1"/>
  <c r="N887" i="2"/>
  <c r="N909" i="2"/>
  <c r="N917" i="2"/>
  <c r="S923" i="2"/>
  <c r="X923" i="2" s="1"/>
  <c r="Y923" i="2" s="1"/>
  <c r="Z923" i="2" s="1"/>
  <c r="N947" i="2"/>
  <c r="N1041" i="2"/>
  <c r="N953" i="2"/>
  <c r="N951" i="2"/>
  <c r="N984" i="2"/>
  <c r="S1001" i="2"/>
  <c r="X1001" i="2" s="1"/>
  <c r="Y1001" i="2" s="1"/>
  <c r="Z1001" i="2" s="1"/>
  <c r="N1060" i="2"/>
  <c r="N1054" i="2"/>
  <c r="AC1093" i="2"/>
  <c r="AH1093" i="2" s="1"/>
  <c r="AI1093" i="2" s="1"/>
  <c r="AJ1093" i="2" s="1"/>
  <c r="O1104" i="2"/>
  <c r="P1104" i="2" s="1"/>
  <c r="N1113" i="2"/>
  <c r="S1121" i="2"/>
  <c r="X1121" i="2" s="1"/>
  <c r="Y1121" i="2" s="1"/>
  <c r="Z1121" i="2" s="1"/>
  <c r="N1127" i="2"/>
  <c r="N1124" i="2"/>
  <c r="AM772" i="2"/>
  <c r="AR772" i="2" s="1"/>
  <c r="AS772" i="2" s="1"/>
  <c r="AT772" i="2" s="1"/>
  <c r="S777" i="2"/>
  <c r="X777" i="2" s="1"/>
  <c r="Y777" i="2" s="1"/>
  <c r="Z777" i="2" s="1"/>
  <c r="AM909" i="2"/>
  <c r="AR909" i="2" s="1"/>
  <c r="AS909" i="2" s="1"/>
  <c r="AT909" i="2" s="1"/>
  <c r="S918" i="2"/>
  <c r="X918" i="2" s="1"/>
  <c r="Y918" i="2" s="1"/>
  <c r="Z918" i="2" s="1"/>
  <c r="S1032" i="2"/>
  <c r="X1032" i="2" s="1"/>
  <c r="Y1032" i="2" s="1"/>
  <c r="Z1032" i="2" s="1"/>
  <c r="AC1015" i="2"/>
  <c r="AH1015" i="2" s="1"/>
  <c r="AI1015" i="2" s="1"/>
  <c r="AJ1015" i="2" s="1"/>
  <c r="AC1051" i="2"/>
  <c r="AH1051" i="2" s="1"/>
  <c r="AI1051" i="2" s="1"/>
  <c r="AJ1051" i="2" s="1"/>
  <c r="AM1078" i="2"/>
  <c r="AR1078" i="2" s="1"/>
  <c r="AS1078" i="2" s="1"/>
  <c r="AT1078" i="2" s="1"/>
  <c r="AM1104" i="2"/>
  <c r="AR1104" i="2" s="1"/>
  <c r="AS1104" i="2" s="1"/>
  <c r="AT1104" i="2" s="1"/>
  <c r="AA1109" i="2"/>
  <c r="AK1109" i="2" s="1"/>
  <c r="AM1109" i="2" s="1"/>
  <c r="S761" i="2"/>
  <c r="X761" i="2" s="1"/>
  <c r="Y761" i="2" s="1"/>
  <c r="Z761" i="2" s="1"/>
  <c r="AC785" i="2"/>
  <c r="AH785" i="2" s="1"/>
  <c r="AI785" i="2" s="1"/>
  <c r="AJ785" i="2" s="1"/>
  <c r="AG825" i="2"/>
  <c r="AQ825" i="2" s="1"/>
  <c r="AM825" i="2" s="1"/>
  <c r="AR825" i="2" s="1"/>
  <c r="AS825" i="2" s="1"/>
  <c r="O863" i="2"/>
  <c r="P863" i="2" s="1"/>
  <c r="AM866" i="2"/>
  <c r="AR866" i="2" s="1"/>
  <c r="AS866" i="2" s="1"/>
  <c r="AT866" i="2" s="1"/>
  <c r="N913" i="2"/>
  <c r="O1030" i="2"/>
  <c r="P1030" i="2" s="1"/>
  <c r="N1045" i="2"/>
  <c r="S962" i="2"/>
  <c r="X962" i="2" s="1"/>
  <c r="Y962" i="2" s="1"/>
  <c r="Z962" i="2" s="1"/>
  <c r="O979" i="2"/>
  <c r="P979" i="2" s="1"/>
  <c r="N974" i="2"/>
  <c r="N1002" i="2"/>
  <c r="O1020" i="2"/>
  <c r="P1020" i="2" s="1"/>
  <c r="S1058" i="2"/>
  <c r="X1058" i="2" s="1"/>
  <c r="Y1058" i="2" s="1"/>
  <c r="Z1058" i="2" s="1"/>
  <c r="N1151" i="2"/>
  <c r="N1158" i="2"/>
  <c r="O1102" i="2"/>
  <c r="P1102" i="2" s="1"/>
  <c r="S1119" i="2"/>
  <c r="X1119" i="2" s="1"/>
  <c r="Y1119" i="2" s="1"/>
  <c r="Z1119" i="2" s="1"/>
  <c r="N1170" i="2"/>
  <c r="S1173" i="2"/>
  <c r="X1173" i="2" s="1"/>
  <c r="Y1173" i="2" s="1"/>
  <c r="Z1173" i="2" s="1"/>
  <c r="O948" i="2"/>
  <c r="P948" i="2" s="1"/>
  <c r="S949" i="2"/>
  <c r="X949" i="2" s="1"/>
  <c r="Y949" i="2" s="1"/>
  <c r="Z949" i="2" s="1"/>
  <c r="N957" i="2"/>
  <c r="S1010" i="2"/>
  <c r="X1010" i="2" s="1"/>
  <c r="Y1010" i="2" s="1"/>
  <c r="Z1010" i="2" s="1"/>
  <c r="O1052" i="2"/>
  <c r="P1052" i="2" s="1"/>
  <c r="S1056" i="2"/>
  <c r="X1056" i="2" s="1"/>
  <c r="Y1056" i="2" s="1"/>
  <c r="Z1056" i="2" s="1"/>
  <c r="N1152" i="2"/>
  <c r="O1084" i="2"/>
  <c r="P1084" i="2" s="1"/>
  <c r="N1088" i="2"/>
  <c r="O1093" i="2"/>
  <c r="P1093" i="2" s="1"/>
  <c r="N1107" i="2"/>
  <c r="AK153" i="2"/>
  <c r="AM153" i="2" s="1"/>
  <c r="AR153" i="2" s="1"/>
  <c r="AS153" i="2" s="1"/>
  <c r="AC153" i="2"/>
  <c r="AH153" i="2" s="1"/>
  <c r="AI153" i="2" s="1"/>
  <c r="AJ153" i="2" s="1"/>
  <c r="AI1" i="2"/>
  <c r="AS21" i="2"/>
  <c r="AS1" i="2" s="1"/>
  <c r="O32" i="2"/>
  <c r="P32" i="2" s="1"/>
  <c r="S36" i="2"/>
  <c r="X36" i="2" s="1"/>
  <c r="Y36" i="2" s="1"/>
  <c r="Z36" i="2" s="1"/>
  <c r="N46" i="2"/>
  <c r="S48" i="2"/>
  <c r="X48" i="2" s="1"/>
  <c r="Y48" i="2" s="1"/>
  <c r="Z48" i="2" s="1"/>
  <c r="S54" i="2"/>
  <c r="S56" i="2"/>
  <c r="X56" i="2" s="1"/>
  <c r="Y56" i="2" s="1"/>
  <c r="Z56" i="2" s="1"/>
  <c r="N72" i="2"/>
  <c r="N74" i="2"/>
  <c r="S77" i="2"/>
  <c r="X77" i="2" s="1"/>
  <c r="Y77" i="2" s="1"/>
  <c r="Z77" i="2" s="1"/>
  <c r="S78" i="2"/>
  <c r="X78" i="2" s="1"/>
  <c r="Y78" i="2" s="1"/>
  <c r="Z78" i="2" s="1"/>
  <c r="O81" i="2"/>
  <c r="P81" i="2" s="1"/>
  <c r="N83" i="2"/>
  <c r="S89" i="2"/>
  <c r="X89" i="2" s="1"/>
  <c r="Y89" i="2" s="1"/>
  <c r="Z89" i="2" s="1"/>
  <c r="S107" i="2"/>
  <c r="X107" i="2" s="1"/>
  <c r="Y107" i="2" s="1"/>
  <c r="Z107" i="2" s="1"/>
  <c r="AA115" i="2"/>
  <c r="AK115" i="2" s="1"/>
  <c r="AM115" i="2" s="1"/>
  <c r="AR115" i="2" s="1"/>
  <c r="AS115" i="2" s="1"/>
  <c r="S121" i="2"/>
  <c r="X121" i="2" s="1"/>
  <c r="Y121" i="2" s="1"/>
  <c r="Z121" i="2" s="1"/>
  <c r="N134" i="2"/>
  <c r="S139" i="2"/>
  <c r="X139" i="2" s="1"/>
  <c r="Y139" i="2" s="1"/>
  <c r="Z139" i="2" s="1"/>
  <c r="S144" i="2"/>
  <c r="X144" i="2" s="1"/>
  <c r="Y144" i="2" s="1"/>
  <c r="Z144" i="2" s="1"/>
  <c r="S152" i="2"/>
  <c r="X152" i="2" s="1"/>
  <c r="Y152" i="2" s="1"/>
  <c r="Z152" i="2" s="1"/>
  <c r="AA172" i="2"/>
  <c r="S166" i="2"/>
  <c r="X166" i="2" s="1"/>
  <c r="Y166" i="2" s="1"/>
  <c r="Z166" i="2" s="1"/>
  <c r="S179" i="2"/>
  <c r="X179" i="2" s="1"/>
  <c r="Y179" i="2" s="1"/>
  <c r="Z179" i="2" s="1"/>
  <c r="N184" i="2"/>
  <c r="O184" i="2"/>
  <c r="P184" i="2" s="1"/>
  <c r="S187" i="2"/>
  <c r="X187" i="2" s="1"/>
  <c r="Y187" i="2" s="1"/>
  <c r="Z187" i="2" s="1"/>
  <c r="AG187" i="2"/>
  <c r="AQ187" i="2" s="1"/>
  <c r="AB194" i="2"/>
  <c r="AL194" i="2" s="1"/>
  <c r="S206" i="2"/>
  <c r="X206" i="2" s="1"/>
  <c r="Y206" i="2" s="1"/>
  <c r="Z206" i="2" s="1"/>
  <c r="O199" i="2"/>
  <c r="P199" i="2" s="1"/>
  <c r="N200" i="2"/>
  <c r="O217" i="2"/>
  <c r="P217" i="2" s="1"/>
  <c r="N217" i="2"/>
  <c r="N230" i="2"/>
  <c r="O230" i="2"/>
  <c r="P230" i="2" s="1"/>
  <c r="W155" i="2"/>
  <c r="AA26" i="2"/>
  <c r="AK26" i="2" s="1"/>
  <c r="N31" i="2"/>
  <c r="O44" i="2"/>
  <c r="P44" i="2" s="1"/>
  <c r="S51" i="2"/>
  <c r="X51" i="2" s="1"/>
  <c r="Y51" i="2" s="1"/>
  <c r="Z51" i="2" s="1"/>
  <c r="AA66" i="2"/>
  <c r="AK66" i="2" s="1"/>
  <c r="N70" i="2"/>
  <c r="S74" i="2"/>
  <c r="X74" i="2" s="1"/>
  <c r="Y74" i="2" s="1"/>
  <c r="Z74" i="2" s="1"/>
  <c r="S86" i="2"/>
  <c r="X86" i="2" s="1"/>
  <c r="Y86" i="2" s="1"/>
  <c r="Z86" i="2" s="1"/>
  <c r="S94" i="2"/>
  <c r="X94" i="2" s="1"/>
  <c r="Y94" i="2" s="1"/>
  <c r="Z94" i="2" s="1"/>
  <c r="AG100" i="2"/>
  <c r="AQ100" i="2" s="1"/>
  <c r="AM100" i="2" s="1"/>
  <c r="AR100" i="2" s="1"/>
  <c r="AS100" i="2" s="1"/>
  <c r="N132" i="2"/>
  <c r="S140" i="2"/>
  <c r="X140" i="2" s="1"/>
  <c r="Y140" i="2" s="1"/>
  <c r="Z140" i="2" s="1"/>
  <c r="S173" i="2"/>
  <c r="X173" i="2" s="1"/>
  <c r="Y173" i="2" s="1"/>
  <c r="Z173" i="2" s="1"/>
  <c r="S186" i="2"/>
  <c r="X186" i="2" s="1"/>
  <c r="Y186" i="2" s="1"/>
  <c r="Z186" i="2" s="1"/>
  <c r="AA193" i="2"/>
  <c r="AK193" i="2" s="1"/>
  <c r="AM193" i="2" s="1"/>
  <c r="AR193" i="2" s="1"/>
  <c r="AS193" i="2" s="1"/>
  <c r="AT193" i="2" s="1"/>
  <c r="O195" i="2"/>
  <c r="N195" i="2"/>
  <c r="O245" i="2"/>
  <c r="P245" i="2" s="1"/>
  <c r="N245" i="2"/>
  <c r="AG282" i="2"/>
  <c r="AQ282" i="2" s="1"/>
  <c r="S282" i="2"/>
  <c r="X282" i="2" s="1"/>
  <c r="Y282" i="2" s="1"/>
  <c r="Z282" i="2" s="1"/>
  <c r="AA320" i="2"/>
  <c r="AC320" i="2" s="1"/>
  <c r="AH320" i="2" s="1"/>
  <c r="AI320" i="2" s="1"/>
  <c r="AJ320" i="2" s="1"/>
  <c r="S320" i="2"/>
  <c r="X320" i="2" s="1"/>
  <c r="Y320" i="2" s="1"/>
  <c r="Z320" i="2" s="1"/>
  <c r="AM82" i="2"/>
  <c r="AR82" i="2" s="1"/>
  <c r="AS82" i="2" s="1"/>
  <c r="AT82" i="2" s="1"/>
  <c r="S191" i="2"/>
  <c r="X191" i="2" s="1"/>
  <c r="Y191" i="2" s="1"/>
  <c r="Z191" i="2" s="1"/>
  <c r="AG191" i="2"/>
  <c r="AQ191" i="2" s="1"/>
  <c r="N194" i="2"/>
  <c r="O194" i="2"/>
  <c r="P194" i="2" s="1"/>
  <c r="O208" i="2"/>
  <c r="P208" i="2" s="1"/>
  <c r="N208" i="2"/>
  <c r="N242" i="2"/>
  <c r="K242" i="2"/>
  <c r="K259" i="2" s="1"/>
  <c r="AA253" i="2"/>
  <c r="S253" i="2"/>
  <c r="X253" i="2" s="1"/>
  <c r="Y253" i="2" s="1"/>
  <c r="Z253" i="2" s="1"/>
  <c r="AB286" i="2"/>
  <c r="AL286" i="2" s="1"/>
  <c r="AM286" i="2" s="1"/>
  <c r="AR286" i="2" s="1"/>
  <c r="AS286" i="2" s="1"/>
  <c r="AT286" i="2" s="1"/>
  <c r="S286" i="2"/>
  <c r="X286" i="2" s="1"/>
  <c r="Y286" i="2" s="1"/>
  <c r="Z286" i="2" s="1"/>
  <c r="O301" i="2"/>
  <c r="P301" i="2" s="1"/>
  <c r="N301" i="2"/>
  <c r="AK341" i="2"/>
  <c r="AM341" i="2" s="1"/>
  <c r="AR341" i="2" s="1"/>
  <c r="AS341" i="2" s="1"/>
  <c r="AT341" i="2" s="1"/>
  <c r="AC341" i="2"/>
  <c r="AH341" i="2" s="1"/>
  <c r="AI341" i="2" s="1"/>
  <c r="AJ341" i="2" s="1"/>
  <c r="AM554" i="2"/>
  <c r="AR554" i="2" s="1"/>
  <c r="AS554" i="2" s="1"/>
  <c r="AT554" i="2" s="1"/>
  <c r="N22" i="2"/>
  <c r="O26" i="2"/>
  <c r="S29" i="2"/>
  <c r="X29" i="2" s="1"/>
  <c r="Y29" i="2" s="1"/>
  <c r="Z29" i="2" s="1"/>
  <c r="S32" i="2"/>
  <c r="X32" i="2" s="1"/>
  <c r="Y32" i="2" s="1"/>
  <c r="Z32" i="2" s="1"/>
  <c r="O40" i="2"/>
  <c r="P40" i="2" s="1"/>
  <c r="S43" i="2"/>
  <c r="X43" i="2" s="1"/>
  <c r="Y43" i="2" s="1"/>
  <c r="Z43" i="2" s="1"/>
  <c r="O66" i="2"/>
  <c r="P66" i="2" s="1"/>
  <c r="O67" i="2"/>
  <c r="P67" i="2" s="1"/>
  <c r="S71" i="2"/>
  <c r="X71" i="2" s="1"/>
  <c r="Y71" i="2" s="1"/>
  <c r="Z71" i="2" s="1"/>
  <c r="AC82" i="2"/>
  <c r="AH82" i="2" s="1"/>
  <c r="AI82" i="2" s="1"/>
  <c r="S81" i="2"/>
  <c r="X81" i="2" s="1"/>
  <c r="Y81" i="2" s="1"/>
  <c r="Z81" i="2" s="1"/>
  <c r="N102" i="2"/>
  <c r="O114" i="2"/>
  <c r="P114" i="2" s="1"/>
  <c r="AM124" i="2"/>
  <c r="AR124" i="2" s="1"/>
  <c r="AS124" i="2" s="1"/>
  <c r="AT124" i="2" s="1"/>
  <c r="S133" i="2"/>
  <c r="X133" i="2" s="1"/>
  <c r="Y133" i="2" s="1"/>
  <c r="Z133" i="2" s="1"/>
  <c r="O143" i="2"/>
  <c r="P143" i="2" s="1"/>
  <c r="O148" i="2"/>
  <c r="P148" i="2" s="1"/>
  <c r="AC151" i="2"/>
  <c r="AH151" i="2" s="1"/>
  <c r="AI151" i="2" s="1"/>
  <c r="AJ151" i="2" s="1"/>
  <c r="N161" i="2"/>
  <c r="N172" i="2"/>
  <c r="AC170" i="2"/>
  <c r="AH170" i="2" s="1"/>
  <c r="AI170" i="2" s="1"/>
  <c r="AJ170" i="2" s="1"/>
  <c r="N175" i="2"/>
  <c r="O175" i="2"/>
  <c r="S183" i="2"/>
  <c r="X183" i="2" s="1"/>
  <c r="Y183" i="2" s="1"/>
  <c r="Z183" i="2" s="1"/>
  <c r="S184" i="2"/>
  <c r="X184" i="2" s="1"/>
  <c r="Y184" i="2" s="1"/>
  <c r="Z184" i="2" s="1"/>
  <c r="S185" i="2"/>
  <c r="X185" i="2" s="1"/>
  <c r="Y185" i="2" s="1"/>
  <c r="Z185" i="2" s="1"/>
  <c r="AG185" i="2"/>
  <c r="AQ185" i="2" s="1"/>
  <c r="AM185" i="2" s="1"/>
  <c r="AR185" i="2" s="1"/>
  <c r="AS185" i="2" s="1"/>
  <c r="AT185" i="2" s="1"/>
  <c r="AA182" i="2"/>
  <c r="N204" i="2"/>
  <c r="AA206" i="2"/>
  <c r="AK206" i="2" s="1"/>
  <c r="AM206" i="2" s="1"/>
  <c r="AR206" i="2" s="1"/>
  <c r="AS206" i="2" s="1"/>
  <c r="AT206" i="2" s="1"/>
  <c r="S245" i="2"/>
  <c r="X245" i="2" s="1"/>
  <c r="Y245" i="2" s="1"/>
  <c r="Z245" i="2" s="1"/>
  <c r="AB245" i="2"/>
  <c r="AL245" i="2" s="1"/>
  <c r="O252" i="2"/>
  <c r="P252" i="2" s="1"/>
  <c r="N252" i="2"/>
  <c r="O22" i="2"/>
  <c r="J5" i="2" s="1"/>
  <c r="S44" i="2"/>
  <c r="X44" i="2" s="1"/>
  <c r="Y44" i="2" s="1"/>
  <c r="Z44" i="2" s="1"/>
  <c r="AC79" i="2"/>
  <c r="AH79" i="2" s="1"/>
  <c r="AI79" i="2" s="1"/>
  <c r="AJ79" i="2" s="1"/>
  <c r="S83" i="2"/>
  <c r="X83" i="2" s="1"/>
  <c r="Y83" i="2" s="1"/>
  <c r="Z83" i="2" s="1"/>
  <c r="Q210" i="2"/>
  <c r="X12" i="7" s="1"/>
  <c r="AA175" i="2"/>
  <c r="AC175" i="2" s="1"/>
  <c r="AH175" i="2" s="1"/>
  <c r="AI175" i="2" s="1"/>
  <c r="S175" i="2"/>
  <c r="X175" i="2" s="1"/>
  <c r="Y175" i="2" s="1"/>
  <c r="Z175" i="2" s="1"/>
  <c r="O180" i="2"/>
  <c r="P180" i="2" s="1"/>
  <c r="N180" i="2"/>
  <c r="S204" i="2"/>
  <c r="X204" i="2" s="1"/>
  <c r="Y204" i="2" s="1"/>
  <c r="Z204" i="2" s="1"/>
  <c r="N207" i="2"/>
  <c r="O207" i="2"/>
  <c r="P207" i="2" s="1"/>
  <c r="O222" i="2"/>
  <c r="P222" i="2" s="1"/>
  <c r="N222" i="2"/>
  <c r="S272" i="2"/>
  <c r="X272" i="2" s="1"/>
  <c r="Y272" i="2" s="1"/>
  <c r="Z272" i="2" s="1"/>
  <c r="AA272" i="2"/>
  <c r="AC272" i="2" s="1"/>
  <c r="AH272" i="2" s="1"/>
  <c r="AI272" i="2" s="1"/>
  <c r="AG277" i="2"/>
  <c r="AQ277" i="2" s="1"/>
  <c r="S277" i="2"/>
  <c r="X277" i="2" s="1"/>
  <c r="Y277" i="2" s="1"/>
  <c r="Z277" i="2" s="1"/>
  <c r="O276" i="2"/>
  <c r="P276" i="2" s="1"/>
  <c r="N276" i="2"/>
  <c r="O294" i="2"/>
  <c r="P294" i="2" s="1"/>
  <c r="N294" i="2"/>
  <c r="AA319" i="2"/>
  <c r="AK319" i="2" s="1"/>
  <c r="AM319" i="2" s="1"/>
  <c r="AR319" i="2" s="1"/>
  <c r="AS319" i="2" s="1"/>
  <c r="S319" i="2"/>
  <c r="X319" i="2" s="1"/>
  <c r="Y319" i="2" s="1"/>
  <c r="Z319" i="2" s="1"/>
  <c r="S25" i="2"/>
  <c r="X25" i="2" s="1"/>
  <c r="Y25" i="2" s="1"/>
  <c r="Z25" i="2" s="1"/>
  <c r="N27" i="2"/>
  <c r="N37" i="2"/>
  <c r="S42" i="2"/>
  <c r="N51" i="2"/>
  <c r="N58" i="2"/>
  <c r="N61" i="2"/>
  <c r="S65" i="2"/>
  <c r="X65" i="2" s="1"/>
  <c r="Y65" i="2" s="1"/>
  <c r="Z65" i="2" s="1"/>
  <c r="O78" i="2"/>
  <c r="P78" i="2" s="1"/>
  <c r="N79" i="2"/>
  <c r="AG87" i="2"/>
  <c r="AQ87" i="2" s="1"/>
  <c r="N89" i="2"/>
  <c r="N99" i="2"/>
  <c r="S103" i="2"/>
  <c r="X103" i="2" s="1"/>
  <c r="Y103" i="2" s="1"/>
  <c r="Z103" i="2" s="1"/>
  <c r="N108" i="2"/>
  <c r="O112" i="2"/>
  <c r="P112" i="2" s="1"/>
  <c r="N121" i="2"/>
  <c r="O122" i="2"/>
  <c r="P122" i="2" s="1"/>
  <c r="N124" i="2"/>
  <c r="O127" i="2"/>
  <c r="P127" i="2" s="1"/>
  <c r="N140" i="2"/>
  <c r="K147" i="2"/>
  <c r="O147" i="2" s="1"/>
  <c r="P147" i="2" s="1"/>
  <c r="O152" i="2"/>
  <c r="P152" i="2" s="1"/>
  <c r="N153" i="2"/>
  <c r="S162" i="2"/>
  <c r="X162" i="2" s="1"/>
  <c r="Y162" i="2" s="1"/>
  <c r="Z162" i="2" s="1"/>
  <c r="N170" i="2"/>
  <c r="O168" i="2"/>
  <c r="P168" i="2" s="1"/>
  <c r="N179" i="2"/>
  <c r="O179" i="2"/>
  <c r="P179" i="2" s="1"/>
  <c r="O244" i="2"/>
  <c r="P244" i="2" s="1"/>
  <c r="N244" i="2"/>
  <c r="S24" i="2"/>
  <c r="X24" i="2" s="1"/>
  <c r="Y24" i="2" s="1"/>
  <c r="Z24" i="2" s="1"/>
  <c r="S27" i="2"/>
  <c r="AA31" i="2"/>
  <c r="AK31" i="2" s="1"/>
  <c r="N35" i="2"/>
  <c r="S38" i="2"/>
  <c r="X38" i="2" s="1"/>
  <c r="Y38" i="2" s="1"/>
  <c r="Z38" i="2" s="1"/>
  <c r="S40" i="2"/>
  <c r="X40" i="2" s="1"/>
  <c r="Y40" i="2" s="1"/>
  <c r="Z40" i="2" s="1"/>
  <c r="N55" i="2"/>
  <c r="S61" i="2"/>
  <c r="X61" i="2" s="1"/>
  <c r="Y61" i="2" s="1"/>
  <c r="Z61" i="2" s="1"/>
  <c r="S64" i="2"/>
  <c r="X64" i="2" s="1"/>
  <c r="Y64" i="2" s="1"/>
  <c r="Z64" i="2" s="1"/>
  <c r="S80" i="2"/>
  <c r="X80" i="2" s="1"/>
  <c r="Y80" i="2" s="1"/>
  <c r="Z80" i="2" s="1"/>
  <c r="S82" i="2"/>
  <c r="X82" i="2" s="1"/>
  <c r="Y82" i="2" s="1"/>
  <c r="Z82" i="2" s="1"/>
  <c r="N86" i="2"/>
  <c r="N87" i="2"/>
  <c r="S117" i="2"/>
  <c r="X117" i="2" s="1"/>
  <c r="Y117" i="2" s="1"/>
  <c r="Z117" i="2" s="1"/>
  <c r="S143" i="2"/>
  <c r="X143" i="2" s="1"/>
  <c r="Y143" i="2" s="1"/>
  <c r="Z143" i="2" s="1"/>
  <c r="S147" i="2"/>
  <c r="S150" i="2"/>
  <c r="X150" i="2" s="1"/>
  <c r="Y150" i="2" s="1"/>
  <c r="Z150" i="2" s="1"/>
  <c r="W210" i="2"/>
  <c r="S164" i="2"/>
  <c r="X164" i="2" s="1"/>
  <c r="Y164" i="2" s="1"/>
  <c r="Z164" i="2" s="1"/>
  <c r="AA168" i="2"/>
  <c r="AK168" i="2" s="1"/>
  <c r="AM168" i="2" s="1"/>
  <c r="AR168" i="2" s="1"/>
  <c r="AS168" i="2" s="1"/>
  <c r="S168" i="2"/>
  <c r="X168" i="2" s="1"/>
  <c r="Y168" i="2" s="1"/>
  <c r="Z168" i="2" s="1"/>
  <c r="S176" i="2"/>
  <c r="X176" i="2" s="1"/>
  <c r="Y176" i="2" s="1"/>
  <c r="Z176" i="2" s="1"/>
  <c r="AA189" i="2"/>
  <c r="AK189" i="2" s="1"/>
  <c r="AM189" i="2" s="1"/>
  <c r="AR189" i="2" s="1"/>
  <c r="AS189" i="2" s="1"/>
  <c r="AT189" i="2" s="1"/>
  <c r="O191" i="2"/>
  <c r="P191" i="2" s="1"/>
  <c r="N191" i="2"/>
  <c r="O241" i="2"/>
  <c r="P241" i="2" s="1"/>
  <c r="N241" i="2"/>
  <c r="AQ280" i="2"/>
  <c r="AM280" i="2" s="1"/>
  <c r="AR280" i="2" s="1"/>
  <c r="AS280" i="2" s="1"/>
  <c r="AT280" i="2" s="1"/>
  <c r="AC280" i="2"/>
  <c r="AH280" i="2" s="1"/>
  <c r="AI280" i="2" s="1"/>
  <c r="AJ280" i="2" s="1"/>
  <c r="O185" i="2"/>
  <c r="P185" i="2" s="1"/>
  <c r="N185" i="2"/>
  <c r="N190" i="2"/>
  <c r="O190" i="2"/>
  <c r="P190" i="2" s="1"/>
  <c r="O256" i="2"/>
  <c r="P256" i="2" s="1"/>
  <c r="N256" i="2"/>
  <c r="O274" i="2"/>
  <c r="P274" i="2" s="1"/>
  <c r="N274" i="2"/>
  <c r="AK282" i="2"/>
  <c r="AC407" i="2"/>
  <c r="AH407" i="2" s="1"/>
  <c r="AI407" i="2" s="1"/>
  <c r="AJ407" i="2" s="1"/>
  <c r="AM499" i="2"/>
  <c r="AR499" i="2" s="1"/>
  <c r="AS499" i="2" s="1"/>
  <c r="AT499" i="2" s="1"/>
  <c r="S248" i="2"/>
  <c r="X248" i="2" s="1"/>
  <c r="Y248" i="2" s="1"/>
  <c r="Z248" i="2" s="1"/>
  <c r="S257" i="2"/>
  <c r="X257" i="2" s="1"/>
  <c r="Y257" i="2" s="1"/>
  <c r="Z257" i="2" s="1"/>
  <c r="S275" i="2"/>
  <c r="X275" i="2" s="1"/>
  <c r="Y275" i="2" s="1"/>
  <c r="Z275" i="2" s="1"/>
  <c r="S278" i="2"/>
  <c r="X278" i="2" s="1"/>
  <c r="Y278" i="2" s="1"/>
  <c r="Z278" i="2" s="1"/>
  <c r="S324" i="2"/>
  <c r="X324" i="2" s="1"/>
  <c r="Y324" i="2" s="1"/>
  <c r="Z324" i="2" s="1"/>
  <c r="S330" i="2"/>
  <c r="X330" i="2" s="1"/>
  <c r="Y330" i="2" s="1"/>
  <c r="Z330" i="2" s="1"/>
  <c r="S342" i="2"/>
  <c r="X342" i="2" s="1"/>
  <c r="Y342" i="2" s="1"/>
  <c r="Z342" i="2" s="1"/>
  <c r="N354" i="2"/>
  <c r="AA354" i="2"/>
  <c r="AK354" i="2" s="1"/>
  <c r="AM354" i="2" s="1"/>
  <c r="AR354" i="2" s="1"/>
  <c r="AS354" i="2" s="1"/>
  <c r="AA366" i="2"/>
  <c r="AC366" i="2" s="1"/>
  <c r="AH366" i="2" s="1"/>
  <c r="AI366" i="2" s="1"/>
  <c r="AB367" i="2"/>
  <c r="AL367" i="2" s="1"/>
  <c r="AM367" i="2" s="1"/>
  <c r="AR367" i="2" s="1"/>
  <c r="AS367" i="2" s="1"/>
  <c r="AT367" i="2" s="1"/>
  <c r="AA368" i="2"/>
  <c r="AK368" i="2" s="1"/>
  <c r="AM368" i="2" s="1"/>
  <c r="AR368" i="2" s="1"/>
  <c r="AS368" i="2" s="1"/>
  <c r="AA374" i="2"/>
  <c r="AC374" i="2" s="1"/>
  <c r="AH374" i="2" s="1"/>
  <c r="AI374" i="2" s="1"/>
  <c r="AJ374" i="2" s="1"/>
  <c r="AA375" i="2"/>
  <c r="AK375" i="2" s="1"/>
  <c r="AM375" i="2" s="1"/>
  <c r="AR375" i="2" s="1"/>
  <c r="AS375" i="2" s="1"/>
  <c r="AT375" i="2" s="1"/>
  <c r="AA376" i="2"/>
  <c r="AK376" i="2" s="1"/>
  <c r="AM376" i="2" s="1"/>
  <c r="AR376" i="2" s="1"/>
  <c r="AS376" i="2" s="1"/>
  <c r="N378" i="2"/>
  <c r="O379" i="2"/>
  <c r="P379" i="2" s="1"/>
  <c r="S386" i="2"/>
  <c r="X386" i="2" s="1"/>
  <c r="Y386" i="2" s="1"/>
  <c r="Z386" i="2" s="1"/>
  <c r="N397" i="2"/>
  <c r="N398" i="2"/>
  <c r="AB399" i="2"/>
  <c r="AL399" i="2" s="1"/>
  <c r="AA411" i="2"/>
  <c r="AK411" i="2" s="1"/>
  <c r="AM411" i="2" s="1"/>
  <c r="AR411" i="2" s="1"/>
  <c r="AS411" i="2" s="1"/>
  <c r="AA415" i="2"/>
  <c r="AK415" i="2" s="1"/>
  <c r="AM415" i="2" s="1"/>
  <c r="AR415" i="2" s="1"/>
  <c r="AS415" i="2" s="1"/>
  <c r="AT415" i="2" s="1"/>
  <c r="S419" i="2"/>
  <c r="X419" i="2" s="1"/>
  <c r="Y419" i="2" s="1"/>
  <c r="Z419" i="2" s="1"/>
  <c r="Y424" i="2"/>
  <c r="AI424" i="2" s="1"/>
  <c r="AS424" i="2" s="1"/>
  <c r="I459" i="2"/>
  <c r="S433" i="2"/>
  <c r="X433" i="2" s="1"/>
  <c r="Y433" i="2" s="1"/>
  <c r="Z433" i="2" s="1"/>
  <c r="S434" i="2"/>
  <c r="X434" i="2" s="1"/>
  <c r="Y434" i="2" s="1"/>
  <c r="Z434" i="2" s="1"/>
  <c r="N445" i="2"/>
  <c r="O446" i="2"/>
  <c r="P446" i="2" s="1"/>
  <c r="S447" i="2"/>
  <c r="X447" i="2" s="1"/>
  <c r="Y447" i="2" s="1"/>
  <c r="Z447" i="2" s="1"/>
  <c r="R508" i="2"/>
  <c r="O472" i="2"/>
  <c r="P472" i="2" s="1"/>
  <c r="AM474" i="2"/>
  <c r="AR474" i="2" s="1"/>
  <c r="AS474" i="2" s="1"/>
  <c r="AT474" i="2" s="1"/>
  <c r="AC479" i="2"/>
  <c r="AH479" i="2" s="1"/>
  <c r="AI479" i="2" s="1"/>
  <c r="AJ479" i="2" s="1"/>
  <c r="N483" i="2"/>
  <c r="AA483" i="2"/>
  <c r="AK483" i="2" s="1"/>
  <c r="AM483" i="2" s="1"/>
  <c r="AR483" i="2" s="1"/>
  <c r="AS483" i="2" s="1"/>
  <c r="AT483" i="2" s="1"/>
  <c r="N494" i="2"/>
  <c r="N495" i="2"/>
  <c r="AA495" i="2"/>
  <c r="AK495" i="2" s="1"/>
  <c r="AM495" i="2" s="1"/>
  <c r="AR495" i="2" s="1"/>
  <c r="AS495" i="2" s="1"/>
  <c r="O516" i="2"/>
  <c r="P516" i="2" s="1"/>
  <c r="N532" i="2"/>
  <c r="O537" i="2"/>
  <c r="P537" i="2" s="1"/>
  <c r="N538" i="2"/>
  <c r="N539" i="2"/>
  <c r="N540" i="2"/>
  <c r="AA540" i="2"/>
  <c r="AC540" i="2" s="1"/>
  <c r="AH540" i="2" s="1"/>
  <c r="AI540" i="2" s="1"/>
  <c r="N544" i="2"/>
  <c r="N564" i="2"/>
  <c r="O571" i="2"/>
  <c r="P571" i="2" s="1"/>
  <c r="N571" i="2"/>
  <c r="O577" i="2"/>
  <c r="P577" i="2" s="1"/>
  <c r="N577" i="2"/>
  <c r="O597" i="2"/>
  <c r="P597" i="2" s="1"/>
  <c r="N597" i="2"/>
  <c r="S200" i="2"/>
  <c r="X200" i="2" s="1"/>
  <c r="Y200" i="2" s="1"/>
  <c r="Z200" i="2" s="1"/>
  <c r="O218" i="2"/>
  <c r="P218" i="2" s="1"/>
  <c r="N219" i="2"/>
  <c r="S222" i="2"/>
  <c r="X222" i="2" s="1"/>
  <c r="Y222" i="2" s="1"/>
  <c r="Z222" i="2" s="1"/>
  <c r="N237" i="2"/>
  <c r="N226" i="2"/>
  <c r="S225" i="2"/>
  <c r="X225" i="2" s="1"/>
  <c r="Y225" i="2" s="1"/>
  <c r="Z225" i="2" s="1"/>
  <c r="S246" i="2"/>
  <c r="X246" i="2" s="1"/>
  <c r="Y246" i="2" s="1"/>
  <c r="Z246" i="2" s="1"/>
  <c r="N272" i="2"/>
  <c r="AA279" i="2"/>
  <c r="AC279" i="2" s="1"/>
  <c r="AH279" i="2" s="1"/>
  <c r="AI279" i="2" s="1"/>
  <c r="AA291" i="2"/>
  <c r="AK291" i="2" s="1"/>
  <c r="AM291" i="2" s="1"/>
  <c r="AR291" i="2" s="1"/>
  <c r="AS291" i="2" s="1"/>
  <c r="AT291" i="2" s="1"/>
  <c r="N285" i="2"/>
  <c r="N293" i="2"/>
  <c r="S305" i="2"/>
  <c r="X305" i="2" s="1"/>
  <c r="Y305" i="2" s="1"/>
  <c r="Z305" i="2" s="1"/>
  <c r="S307" i="2"/>
  <c r="X307" i="2" s="1"/>
  <c r="Y307" i="2" s="1"/>
  <c r="Z307" i="2" s="1"/>
  <c r="N323" i="2"/>
  <c r="AM328" i="2"/>
  <c r="AR328" i="2" s="1"/>
  <c r="AS328" i="2" s="1"/>
  <c r="AT328" i="2" s="1"/>
  <c r="S341" i="2"/>
  <c r="X341" i="2" s="1"/>
  <c r="Y341" i="2" s="1"/>
  <c r="Z341" i="2" s="1"/>
  <c r="AA358" i="2"/>
  <c r="AC358" i="2" s="1"/>
  <c r="AH358" i="2" s="1"/>
  <c r="AI358" i="2" s="1"/>
  <c r="AJ358" i="2" s="1"/>
  <c r="AA359" i="2"/>
  <c r="AC359" i="2" s="1"/>
  <c r="AH359" i="2" s="1"/>
  <c r="AI359" i="2" s="1"/>
  <c r="AJ359" i="2" s="1"/>
  <c r="N365" i="2"/>
  <c r="N366" i="2"/>
  <c r="O371" i="2"/>
  <c r="P371" i="2" s="1"/>
  <c r="S384" i="2"/>
  <c r="X384" i="2" s="1"/>
  <c r="Y384" i="2" s="1"/>
  <c r="Z384" i="2" s="1"/>
  <c r="O395" i="2"/>
  <c r="P395" i="2" s="1"/>
  <c r="S402" i="2"/>
  <c r="X402" i="2" s="1"/>
  <c r="Y402" i="2" s="1"/>
  <c r="Z402" i="2" s="1"/>
  <c r="S406" i="2"/>
  <c r="X406" i="2" s="1"/>
  <c r="Y406" i="2" s="1"/>
  <c r="Z406" i="2" s="1"/>
  <c r="S407" i="2"/>
  <c r="X407" i="2" s="1"/>
  <c r="Y407" i="2" s="1"/>
  <c r="Z407" i="2" s="1"/>
  <c r="AA414" i="2"/>
  <c r="AK414" i="2" s="1"/>
  <c r="AM414" i="2" s="1"/>
  <c r="AR414" i="2" s="1"/>
  <c r="AS414" i="2" s="1"/>
  <c r="Q459" i="2"/>
  <c r="X17" i="7" s="1"/>
  <c r="S454" i="2"/>
  <c r="X454" i="2" s="1"/>
  <c r="Y454" i="2" s="1"/>
  <c r="Z454" i="2" s="1"/>
  <c r="S455" i="2"/>
  <c r="X455" i="2" s="1"/>
  <c r="Y455" i="2" s="1"/>
  <c r="Z455" i="2" s="1"/>
  <c r="N493" i="2"/>
  <c r="S497" i="2"/>
  <c r="X497" i="2" s="1"/>
  <c r="Y497" i="2" s="1"/>
  <c r="Z497" i="2" s="1"/>
  <c r="S499" i="2"/>
  <c r="X499" i="2" s="1"/>
  <c r="Y499" i="2" s="1"/>
  <c r="Z499" i="2" s="1"/>
  <c r="O506" i="2"/>
  <c r="P506" i="2" s="1"/>
  <c r="N514" i="2"/>
  <c r="S517" i="2"/>
  <c r="X517" i="2" s="1"/>
  <c r="Y517" i="2" s="1"/>
  <c r="Z517" i="2" s="1"/>
  <c r="S524" i="2"/>
  <c r="X524" i="2" s="1"/>
  <c r="Y524" i="2" s="1"/>
  <c r="Z524" i="2" s="1"/>
  <c r="S526" i="2"/>
  <c r="X526" i="2" s="1"/>
  <c r="Y526" i="2" s="1"/>
  <c r="Z526" i="2" s="1"/>
  <c r="AM529" i="2"/>
  <c r="AR529" i="2" s="1"/>
  <c r="AS529" i="2" s="1"/>
  <c r="AT529" i="2" s="1"/>
  <c r="N531" i="2"/>
  <c r="S534" i="2"/>
  <c r="X534" i="2" s="1"/>
  <c r="Y534" i="2" s="1"/>
  <c r="Z534" i="2" s="1"/>
  <c r="AK541" i="2"/>
  <c r="AM541" i="2" s="1"/>
  <c r="AR541" i="2" s="1"/>
  <c r="AS541" i="2" s="1"/>
  <c r="AT541" i="2" s="1"/>
  <c r="R586" i="2"/>
  <c r="AC562" i="2"/>
  <c r="AH562" i="2" s="1"/>
  <c r="AI562" i="2" s="1"/>
  <c r="AJ562" i="2" s="1"/>
  <c r="S573" i="2"/>
  <c r="X573" i="2" s="1"/>
  <c r="Y573" i="2" s="1"/>
  <c r="Z573" i="2" s="1"/>
  <c r="AA573" i="2"/>
  <c r="O713" i="2"/>
  <c r="P713" i="2" s="1"/>
  <c r="N713" i="2"/>
  <c r="N178" i="2"/>
  <c r="N189" i="2"/>
  <c r="N193" i="2"/>
  <c r="N206" i="2"/>
  <c r="S201" i="2"/>
  <c r="X201" i="2" s="1"/>
  <c r="Y201" i="2" s="1"/>
  <c r="Z201" i="2" s="1"/>
  <c r="S216" i="2"/>
  <c r="X216" i="2" s="1"/>
  <c r="S219" i="2"/>
  <c r="X219" i="2" s="1"/>
  <c r="Y219" i="2" s="1"/>
  <c r="Z219" i="2" s="1"/>
  <c r="O234" i="2"/>
  <c r="P234" i="2" s="1"/>
  <c r="S238" i="2"/>
  <c r="X238" i="2" s="1"/>
  <c r="Y238" i="2" s="1"/>
  <c r="Z238" i="2" s="1"/>
  <c r="O243" i="2"/>
  <c r="P243" i="2" s="1"/>
  <c r="S244" i="2"/>
  <c r="X244" i="2" s="1"/>
  <c r="Y244" i="2" s="1"/>
  <c r="Z244" i="2" s="1"/>
  <c r="S273" i="2"/>
  <c r="X273" i="2" s="1"/>
  <c r="Y273" i="2" s="1"/>
  <c r="Z273" i="2" s="1"/>
  <c r="S293" i="2"/>
  <c r="X293" i="2" s="1"/>
  <c r="Y293" i="2" s="1"/>
  <c r="Z293" i="2" s="1"/>
  <c r="K311" i="2"/>
  <c r="S345" i="2"/>
  <c r="X345" i="2" s="1"/>
  <c r="Y345" i="2" s="1"/>
  <c r="Z345" i="2" s="1"/>
  <c r="S355" i="2"/>
  <c r="X355" i="2" s="1"/>
  <c r="Y355" i="2" s="1"/>
  <c r="Z355" i="2" s="1"/>
  <c r="S371" i="2"/>
  <c r="X371" i="2" s="1"/>
  <c r="Y371" i="2" s="1"/>
  <c r="Z371" i="2" s="1"/>
  <c r="S395" i="2"/>
  <c r="X395" i="2" s="1"/>
  <c r="Y395" i="2" s="1"/>
  <c r="Z395" i="2" s="1"/>
  <c r="S400" i="2"/>
  <c r="X400" i="2" s="1"/>
  <c r="Y400" i="2" s="1"/>
  <c r="Z400" i="2" s="1"/>
  <c r="S418" i="2"/>
  <c r="X418" i="2" s="1"/>
  <c r="Y418" i="2" s="1"/>
  <c r="Z418" i="2" s="1"/>
  <c r="S423" i="2"/>
  <c r="X423" i="2" s="1"/>
  <c r="Y423" i="2" s="1"/>
  <c r="Z423" i="2" s="1"/>
  <c r="R459" i="2"/>
  <c r="S474" i="2"/>
  <c r="X474" i="2" s="1"/>
  <c r="Y474" i="2" s="1"/>
  <c r="Z474" i="2" s="1"/>
  <c r="AG488" i="2"/>
  <c r="AQ488" i="2" s="1"/>
  <c r="S496" i="2"/>
  <c r="X496" i="2" s="1"/>
  <c r="Y496" i="2" s="1"/>
  <c r="Z496" i="2" s="1"/>
  <c r="N506" i="2"/>
  <c r="Y507" i="2"/>
  <c r="AI507" i="2" s="1"/>
  <c r="AS507" i="2" s="1"/>
  <c r="S525" i="2"/>
  <c r="X525" i="2" s="1"/>
  <c r="Y525" i="2" s="1"/>
  <c r="Z525" i="2" s="1"/>
  <c r="S545" i="2"/>
  <c r="X545" i="2" s="1"/>
  <c r="Y545" i="2" s="1"/>
  <c r="Z545" i="2" s="1"/>
  <c r="S553" i="2"/>
  <c r="X553" i="2" s="1"/>
  <c r="N561" i="2"/>
  <c r="O561" i="2"/>
  <c r="P561" i="2" s="1"/>
  <c r="O570" i="2"/>
  <c r="P570" i="2" s="1"/>
  <c r="N570" i="2"/>
  <c r="N576" i="2"/>
  <c r="O601" i="2"/>
  <c r="P601" i="2" s="1"/>
  <c r="AK606" i="2"/>
  <c r="AM606" i="2" s="1"/>
  <c r="AR606" i="2" s="1"/>
  <c r="AS606" i="2" s="1"/>
  <c r="AT606" i="2" s="1"/>
  <c r="AC606" i="2"/>
  <c r="AH606" i="2" s="1"/>
  <c r="AI606" i="2" s="1"/>
  <c r="AJ606" i="2" s="1"/>
  <c r="AA403" i="2"/>
  <c r="AK403" i="2" s="1"/>
  <c r="AM403" i="2" s="1"/>
  <c r="AR403" i="2" s="1"/>
  <c r="AS403" i="2" s="1"/>
  <c r="AA408" i="2"/>
  <c r="AK408" i="2" s="1"/>
  <c r="AM408" i="2" s="1"/>
  <c r="AR408" i="2" s="1"/>
  <c r="AS408" i="2" s="1"/>
  <c r="AA456" i="2"/>
  <c r="AK456" i="2" s="1"/>
  <c r="AM456" i="2" s="1"/>
  <c r="AR456" i="2" s="1"/>
  <c r="AS456" i="2" s="1"/>
  <c r="N595" i="2"/>
  <c r="O595" i="2"/>
  <c r="P595" i="2" s="1"/>
  <c r="AK621" i="2"/>
  <c r="AM621" i="2" s="1"/>
  <c r="AR621" i="2" s="1"/>
  <c r="AS621" i="2" s="1"/>
  <c r="AT621" i="2" s="1"/>
  <c r="AC621" i="2"/>
  <c r="AH621" i="2" s="1"/>
  <c r="AI621" i="2" s="1"/>
  <c r="AJ621" i="2" s="1"/>
  <c r="N674" i="2"/>
  <c r="O674" i="2"/>
  <c r="P674" i="2" s="1"/>
  <c r="O715" i="2"/>
  <c r="P715" i="2" s="1"/>
  <c r="N715" i="2"/>
  <c r="AC278" i="2"/>
  <c r="O335" i="2"/>
  <c r="P335" i="2" s="1"/>
  <c r="N340" i="2"/>
  <c r="N341" i="2"/>
  <c r="N361" i="2"/>
  <c r="S394" i="2"/>
  <c r="X394" i="2" s="1"/>
  <c r="Y394" i="2" s="1"/>
  <c r="Z394" i="2" s="1"/>
  <c r="S398" i="2"/>
  <c r="X398" i="2" s="1"/>
  <c r="Y398" i="2" s="1"/>
  <c r="Z398" i="2" s="1"/>
  <c r="N434" i="2"/>
  <c r="O435" i="2"/>
  <c r="P435" i="2" s="1"/>
  <c r="N438" i="2"/>
  <c r="S444" i="2"/>
  <c r="X444" i="2" s="1"/>
  <c r="Y444" i="2" s="1"/>
  <c r="Z444" i="2" s="1"/>
  <c r="S445" i="2"/>
  <c r="X445" i="2" s="1"/>
  <c r="Y445" i="2" s="1"/>
  <c r="Z445" i="2" s="1"/>
  <c r="N453" i="2"/>
  <c r="N454" i="2"/>
  <c r="Y458" i="2"/>
  <c r="AI458" i="2" s="1"/>
  <c r="AS458" i="2" s="1"/>
  <c r="K470" i="2"/>
  <c r="N473" i="2"/>
  <c r="S480" i="2"/>
  <c r="X480" i="2" s="1"/>
  <c r="Y480" i="2" s="1"/>
  <c r="Z480" i="2" s="1"/>
  <c r="AM482" i="2"/>
  <c r="AR482" i="2" s="1"/>
  <c r="AS482" i="2" s="1"/>
  <c r="AT482" i="2" s="1"/>
  <c r="S494" i="2"/>
  <c r="X494" i="2" s="1"/>
  <c r="Y494" i="2" s="1"/>
  <c r="Z494" i="2" s="1"/>
  <c r="N502" i="2"/>
  <c r="W547" i="2"/>
  <c r="S516" i="2"/>
  <c r="X516" i="2" s="1"/>
  <c r="Y516" i="2" s="1"/>
  <c r="Z516" i="2" s="1"/>
  <c r="S530" i="2"/>
  <c r="X530" i="2" s="1"/>
  <c r="Y530" i="2" s="1"/>
  <c r="Z530" i="2" s="1"/>
  <c r="S539" i="2"/>
  <c r="X539" i="2" s="1"/>
  <c r="Y539" i="2" s="1"/>
  <c r="Z539" i="2" s="1"/>
  <c r="AA564" i="2"/>
  <c r="AK564" i="2" s="1"/>
  <c r="AM564" i="2" s="1"/>
  <c r="AR564" i="2" s="1"/>
  <c r="AS564" i="2" s="1"/>
  <c r="AA593" i="2"/>
  <c r="AK593" i="2" s="1"/>
  <c r="AM593" i="2" s="1"/>
  <c r="AR593" i="2" s="1"/>
  <c r="AS593" i="2" s="1"/>
  <c r="AT593" i="2" s="1"/>
  <c r="S607" i="2"/>
  <c r="X607" i="2" s="1"/>
  <c r="Y607" i="2" s="1"/>
  <c r="Z607" i="2" s="1"/>
  <c r="AC610" i="2"/>
  <c r="AH610" i="2" s="1"/>
  <c r="AI610" i="2" s="1"/>
  <c r="AJ610" i="2" s="1"/>
  <c r="AC619" i="2"/>
  <c r="AH619" i="2" s="1"/>
  <c r="AI619" i="2" s="1"/>
  <c r="AJ619" i="2" s="1"/>
  <c r="AC649" i="2"/>
  <c r="AH649" i="2" s="1"/>
  <c r="AI649" i="2" s="1"/>
  <c r="AJ649" i="2" s="1"/>
  <c r="S658" i="2"/>
  <c r="X658" i="2" s="1"/>
  <c r="Y658" i="2" s="1"/>
  <c r="Z658" i="2" s="1"/>
  <c r="AA658" i="2"/>
  <c r="AC658" i="2" s="1"/>
  <c r="AH658" i="2" s="1"/>
  <c r="AI658" i="2" s="1"/>
  <c r="S180" i="2"/>
  <c r="X180" i="2" s="1"/>
  <c r="Y180" i="2" s="1"/>
  <c r="Z180" i="2" s="1"/>
  <c r="AM183" i="2"/>
  <c r="AR183" i="2" s="1"/>
  <c r="AS183" i="2" s="1"/>
  <c r="AT183" i="2" s="1"/>
  <c r="S217" i="2"/>
  <c r="X217" i="2" s="1"/>
  <c r="Y217" i="2" s="1"/>
  <c r="Z217" i="2" s="1"/>
  <c r="S234" i="2"/>
  <c r="X234" i="2" s="1"/>
  <c r="Y234" i="2" s="1"/>
  <c r="Z234" i="2" s="1"/>
  <c r="O249" i="2"/>
  <c r="P249" i="2" s="1"/>
  <c r="Q311" i="2"/>
  <c r="X14" i="7" s="1"/>
  <c r="S284" i="2"/>
  <c r="X284" i="2" s="1"/>
  <c r="Y284" i="2" s="1"/>
  <c r="Z284" i="2" s="1"/>
  <c r="AC305" i="2"/>
  <c r="AB348" i="2"/>
  <c r="AM333" i="2"/>
  <c r="AR333" i="2" s="1"/>
  <c r="AS333" i="2" s="1"/>
  <c r="AT333" i="2" s="1"/>
  <c r="N338" i="2"/>
  <c r="Y347" i="2"/>
  <c r="AI347" i="2" s="1"/>
  <c r="AS347" i="2" s="1"/>
  <c r="S360" i="2"/>
  <c r="X360" i="2" s="1"/>
  <c r="Y360" i="2" s="1"/>
  <c r="Z360" i="2" s="1"/>
  <c r="AA384" i="2"/>
  <c r="AK384" i="2" s="1"/>
  <c r="AM384" i="2" s="1"/>
  <c r="AR384" i="2" s="1"/>
  <c r="AS384" i="2" s="1"/>
  <c r="N386" i="2"/>
  <c r="O387" i="2"/>
  <c r="P387" i="2" s="1"/>
  <c r="S392" i="2"/>
  <c r="X392" i="2" s="1"/>
  <c r="Y392" i="2" s="1"/>
  <c r="Z392" i="2" s="1"/>
  <c r="N405" i="2"/>
  <c r="N406" i="2"/>
  <c r="N421" i="2"/>
  <c r="N423" i="2"/>
  <c r="O437" i="2"/>
  <c r="P437" i="2" s="1"/>
  <c r="S438" i="2"/>
  <c r="X438" i="2" s="1"/>
  <c r="Y438" i="2" s="1"/>
  <c r="Z438" i="2" s="1"/>
  <c r="S442" i="2"/>
  <c r="X442" i="2" s="1"/>
  <c r="Y442" i="2" s="1"/>
  <c r="Z442" i="2" s="1"/>
  <c r="N451" i="2"/>
  <c r="O467" i="2"/>
  <c r="P467" i="2" s="1"/>
  <c r="N470" i="2"/>
  <c r="S481" i="2"/>
  <c r="X481" i="2" s="1"/>
  <c r="Y481" i="2" s="1"/>
  <c r="Z481" i="2" s="1"/>
  <c r="S484" i="2"/>
  <c r="X484" i="2" s="1"/>
  <c r="Y484" i="2" s="1"/>
  <c r="Z484" i="2" s="1"/>
  <c r="N489" i="2"/>
  <c r="N501" i="2"/>
  <c r="AB514" i="2"/>
  <c r="AL514" i="2" s="1"/>
  <c r="AA526" i="2"/>
  <c r="AC526" i="2" s="1"/>
  <c r="O529" i="2"/>
  <c r="P529" i="2" s="1"/>
  <c r="S566" i="2"/>
  <c r="X566" i="2" s="1"/>
  <c r="Y566" i="2" s="1"/>
  <c r="Z566" i="2" s="1"/>
  <c r="AA575" i="2"/>
  <c r="AK575" i="2" s="1"/>
  <c r="AM575" i="2" s="1"/>
  <c r="S575" i="2"/>
  <c r="X575" i="2" s="1"/>
  <c r="Y575" i="2" s="1"/>
  <c r="Z575" i="2" s="1"/>
  <c r="S614" i="2"/>
  <c r="X614" i="2" s="1"/>
  <c r="Y614" i="2" s="1"/>
  <c r="Z614" i="2" s="1"/>
  <c r="AA614" i="2"/>
  <c r="AK614" i="2" s="1"/>
  <c r="AM614" i="2" s="1"/>
  <c r="AR614" i="2" s="1"/>
  <c r="AS614" i="2" s="1"/>
  <c r="O620" i="2"/>
  <c r="P620" i="2" s="1"/>
  <c r="N620" i="2"/>
  <c r="O625" i="2"/>
  <c r="P625" i="2" s="1"/>
  <c r="N625" i="2"/>
  <c r="S256" i="2"/>
  <c r="X256" i="2" s="1"/>
  <c r="Y256" i="2" s="1"/>
  <c r="Z256" i="2" s="1"/>
  <c r="S267" i="2"/>
  <c r="X267" i="2" s="1"/>
  <c r="Y267" i="2" s="1"/>
  <c r="Z267" i="2" s="1"/>
  <c r="AC309" i="2"/>
  <c r="AH309" i="2" s="1"/>
  <c r="AI309" i="2" s="1"/>
  <c r="AJ309" i="2" s="1"/>
  <c r="S321" i="2"/>
  <c r="X321" i="2" s="1"/>
  <c r="Y321" i="2" s="1"/>
  <c r="Z321" i="2" s="1"/>
  <c r="S335" i="2"/>
  <c r="X335" i="2" s="1"/>
  <c r="Y335" i="2" s="1"/>
  <c r="Z335" i="2" s="1"/>
  <c r="S338" i="2"/>
  <c r="X338" i="2" s="1"/>
  <c r="Y338" i="2" s="1"/>
  <c r="Z338" i="2" s="1"/>
  <c r="AA355" i="2"/>
  <c r="AK355" i="2" s="1"/>
  <c r="AM355" i="2" s="1"/>
  <c r="AR355" i="2" s="1"/>
  <c r="AS355" i="2" s="1"/>
  <c r="AC383" i="2"/>
  <c r="AH383" i="2" s="1"/>
  <c r="AI383" i="2" s="1"/>
  <c r="AJ383" i="2" s="1"/>
  <c r="S410" i="2"/>
  <c r="X410" i="2" s="1"/>
  <c r="Y410" i="2" s="1"/>
  <c r="Z410" i="2" s="1"/>
  <c r="S451" i="2"/>
  <c r="X451" i="2" s="1"/>
  <c r="Y451" i="2" s="1"/>
  <c r="Z451" i="2" s="1"/>
  <c r="S457" i="2"/>
  <c r="X457" i="2" s="1"/>
  <c r="Y457" i="2" s="1"/>
  <c r="Z457" i="2" s="1"/>
  <c r="S473" i="2"/>
  <c r="X473" i="2" s="1"/>
  <c r="Y473" i="2" s="1"/>
  <c r="Z473" i="2" s="1"/>
  <c r="AC474" i="2"/>
  <c r="AH474" i="2" s="1"/>
  <c r="AI474" i="2" s="1"/>
  <c r="AJ474" i="2" s="1"/>
  <c r="S487" i="2"/>
  <c r="X487" i="2" s="1"/>
  <c r="Y487" i="2" s="1"/>
  <c r="Z487" i="2" s="1"/>
  <c r="AC496" i="2"/>
  <c r="AM532" i="2"/>
  <c r="AR532" i="2" s="1"/>
  <c r="AS532" i="2" s="1"/>
  <c r="AT532" i="2" s="1"/>
  <c r="AC544" i="2"/>
  <c r="AH544" i="2" s="1"/>
  <c r="AI544" i="2" s="1"/>
  <c r="AJ544" i="2" s="1"/>
  <c r="AC545" i="2"/>
  <c r="AH545" i="2" s="1"/>
  <c r="AI545" i="2" s="1"/>
  <c r="AJ545" i="2" s="1"/>
  <c r="S569" i="2"/>
  <c r="X569" i="2" s="1"/>
  <c r="Y569" i="2" s="1"/>
  <c r="Z569" i="2" s="1"/>
  <c r="S718" i="2"/>
  <c r="X718" i="2" s="1"/>
  <c r="Y718" i="2" s="1"/>
  <c r="Z718" i="2" s="1"/>
  <c r="AA718" i="2"/>
  <c r="AC718" i="2" s="1"/>
  <c r="AH718" i="2" s="1"/>
  <c r="AI718" i="2" s="1"/>
  <c r="AM416" i="2"/>
  <c r="AR416" i="2" s="1"/>
  <c r="AS416" i="2" s="1"/>
  <c r="AT416" i="2" s="1"/>
  <c r="AC472" i="2"/>
  <c r="AH472" i="2" s="1"/>
  <c r="AI472" i="2" s="1"/>
  <c r="AJ472" i="2" s="1"/>
  <c r="O610" i="2"/>
  <c r="P610" i="2" s="1"/>
  <c r="N610" i="2"/>
  <c r="AC622" i="2"/>
  <c r="AH622" i="2" s="1"/>
  <c r="AI622" i="2" s="1"/>
  <c r="AJ622" i="2" s="1"/>
  <c r="AK622" i="2"/>
  <c r="AM622" i="2" s="1"/>
  <c r="AR622" i="2" s="1"/>
  <c r="AS622" i="2" s="1"/>
  <c r="AT622" i="2" s="1"/>
  <c r="N640" i="2"/>
  <c r="O640" i="2"/>
  <c r="P640" i="2" s="1"/>
  <c r="N644" i="2"/>
  <c r="O644" i="2"/>
  <c r="P644" i="2" s="1"/>
  <c r="S686" i="2"/>
  <c r="X686" i="2" s="1"/>
  <c r="AA686" i="2"/>
  <c r="AK686" i="2" s="1"/>
  <c r="AM610" i="2"/>
  <c r="AR610" i="2" s="1"/>
  <c r="AS610" i="2" s="1"/>
  <c r="AT610" i="2" s="1"/>
  <c r="O678" i="2"/>
  <c r="P678" i="2" s="1"/>
  <c r="N693" i="2"/>
  <c r="O703" i="2"/>
  <c r="P703" i="2" s="1"/>
  <c r="O721" i="2"/>
  <c r="P721" i="2" s="1"/>
  <c r="S780" i="2"/>
  <c r="X780" i="2" s="1"/>
  <c r="Y780" i="2" s="1"/>
  <c r="Z780" i="2" s="1"/>
  <c r="N785" i="2"/>
  <c r="S805" i="2"/>
  <c r="X805" i="2" s="1"/>
  <c r="Y805" i="2" s="1"/>
  <c r="Z805" i="2" s="1"/>
  <c r="AA805" i="2"/>
  <c r="AK805" i="2" s="1"/>
  <c r="AM805" i="2" s="1"/>
  <c r="AR805" i="2" s="1"/>
  <c r="AS805" i="2" s="1"/>
  <c r="AC806" i="2"/>
  <c r="AH806" i="2" s="1"/>
  <c r="AI806" i="2" s="1"/>
  <c r="AJ806" i="2" s="1"/>
  <c r="N854" i="2"/>
  <c r="O854" i="2"/>
  <c r="P854" i="2" s="1"/>
  <c r="S861" i="2"/>
  <c r="X861" i="2" s="1"/>
  <c r="Y861" i="2" s="1"/>
  <c r="Z861" i="2" s="1"/>
  <c r="AG861" i="2"/>
  <c r="AQ861" i="2" s="1"/>
  <c r="AM861" i="2" s="1"/>
  <c r="AR861" i="2" s="1"/>
  <c r="AS861" i="2" s="1"/>
  <c r="S574" i="2"/>
  <c r="X574" i="2" s="1"/>
  <c r="Y574" i="2" s="1"/>
  <c r="Z574" i="2" s="1"/>
  <c r="N611" i="2"/>
  <c r="N606" i="2"/>
  <c r="O607" i="2"/>
  <c r="P607" i="2" s="1"/>
  <c r="S605" i="2"/>
  <c r="X605" i="2" s="1"/>
  <c r="Y605" i="2" s="1"/>
  <c r="Z605" i="2" s="1"/>
  <c r="S616" i="2"/>
  <c r="X616" i="2" s="1"/>
  <c r="Y616" i="2" s="1"/>
  <c r="Z616" i="2" s="1"/>
  <c r="S647" i="2"/>
  <c r="X647" i="2" s="1"/>
  <c r="Y647" i="2" s="1"/>
  <c r="Z647" i="2" s="1"/>
  <c r="N648" i="2"/>
  <c r="S665" i="2"/>
  <c r="X665" i="2" s="1"/>
  <c r="Y665" i="2" s="1"/>
  <c r="Z665" i="2" s="1"/>
  <c r="S666" i="2"/>
  <c r="X666" i="2" s="1"/>
  <c r="Y666" i="2" s="1"/>
  <c r="Z666" i="2" s="1"/>
  <c r="S678" i="2"/>
  <c r="X678" i="2" s="1"/>
  <c r="Y678" i="2" s="1"/>
  <c r="Z678" i="2" s="1"/>
  <c r="N689" i="2"/>
  <c r="O700" i="2"/>
  <c r="P700" i="2" s="1"/>
  <c r="S703" i="2"/>
  <c r="X703" i="2" s="1"/>
  <c r="Y703" i="2" s="1"/>
  <c r="Z703" i="2" s="1"/>
  <c r="S706" i="2"/>
  <c r="X706" i="2" s="1"/>
  <c r="Y706" i="2" s="1"/>
  <c r="Z706" i="2" s="1"/>
  <c r="S709" i="2"/>
  <c r="X709" i="2" s="1"/>
  <c r="Y709" i="2" s="1"/>
  <c r="Z709" i="2" s="1"/>
  <c r="AM717" i="2"/>
  <c r="AR717" i="2" s="1"/>
  <c r="AS717" i="2" s="1"/>
  <c r="AT717" i="2" s="1"/>
  <c r="S720" i="2"/>
  <c r="X720" i="2" s="1"/>
  <c r="Y720" i="2" s="1"/>
  <c r="Z720" i="2" s="1"/>
  <c r="Q763" i="2"/>
  <c r="X24" i="7" s="1"/>
  <c r="O733" i="2"/>
  <c r="P733" i="2" s="1"/>
  <c r="N734" i="2"/>
  <c r="N742" i="2"/>
  <c r="N756" i="2"/>
  <c r="N753" i="2"/>
  <c r="S776" i="2"/>
  <c r="X776" i="2" s="1"/>
  <c r="Y776" i="2" s="1"/>
  <c r="Z776" i="2" s="1"/>
  <c r="AA779" i="2"/>
  <c r="AK779" i="2" s="1"/>
  <c r="AM779" i="2" s="1"/>
  <c r="AR779" i="2" s="1"/>
  <c r="AS779" i="2" s="1"/>
  <c r="AT779" i="2" s="1"/>
  <c r="N789" i="2"/>
  <c r="O789" i="2"/>
  <c r="P789" i="2" s="1"/>
  <c r="AK837" i="2"/>
  <c r="S565" i="2"/>
  <c r="X565" i="2" s="1"/>
  <c r="Y565" i="2" s="1"/>
  <c r="Z565" i="2" s="1"/>
  <c r="S578" i="2"/>
  <c r="X578" i="2" s="1"/>
  <c r="Y578" i="2" s="1"/>
  <c r="Z578" i="2" s="1"/>
  <c r="O594" i="2"/>
  <c r="P594" i="2" s="1"/>
  <c r="S600" i="2"/>
  <c r="X600" i="2" s="1"/>
  <c r="Y600" i="2" s="1"/>
  <c r="Z600" i="2" s="1"/>
  <c r="S642" i="2"/>
  <c r="X642" i="2" s="1"/>
  <c r="Y642" i="2" s="1"/>
  <c r="Z642" i="2" s="1"/>
  <c r="AM643" i="2"/>
  <c r="AR643" i="2" s="1"/>
  <c r="AS643" i="2" s="1"/>
  <c r="AT643" i="2" s="1"/>
  <c r="S646" i="2"/>
  <c r="X646" i="2" s="1"/>
  <c r="Y646" i="2" s="1"/>
  <c r="Z646" i="2" s="1"/>
  <c r="S648" i="2"/>
  <c r="X648" i="2" s="1"/>
  <c r="Y648" i="2" s="1"/>
  <c r="Z648" i="2" s="1"/>
  <c r="S664" i="2"/>
  <c r="X664" i="2" s="1"/>
  <c r="Y664" i="2" s="1"/>
  <c r="Z664" i="2" s="1"/>
  <c r="S670" i="2"/>
  <c r="X670" i="2" s="1"/>
  <c r="Y670" i="2" s="1"/>
  <c r="Z670" i="2" s="1"/>
  <c r="S687" i="2"/>
  <c r="X687" i="2" s="1"/>
  <c r="Y687" i="2" s="1"/>
  <c r="Z687" i="2" s="1"/>
  <c r="AC690" i="2"/>
  <c r="S691" i="2"/>
  <c r="X691" i="2" s="1"/>
  <c r="Y691" i="2" s="1"/>
  <c r="Z691" i="2" s="1"/>
  <c r="AA695" i="2"/>
  <c r="AK695" i="2" s="1"/>
  <c r="AM695" i="2" s="1"/>
  <c r="AR695" i="2" s="1"/>
  <c r="AS695" i="2" s="1"/>
  <c r="S698" i="2"/>
  <c r="X698" i="2" s="1"/>
  <c r="Y698" i="2" s="1"/>
  <c r="Z698" i="2" s="1"/>
  <c r="S701" i="2"/>
  <c r="X701" i="2" s="1"/>
  <c r="Y701" i="2" s="1"/>
  <c r="Z701" i="2" s="1"/>
  <c r="S704" i="2"/>
  <c r="X704" i="2" s="1"/>
  <c r="Y704" i="2" s="1"/>
  <c r="Z704" i="2" s="1"/>
  <c r="S705" i="2"/>
  <c r="X705" i="2" s="1"/>
  <c r="Y705" i="2" s="1"/>
  <c r="Z705" i="2" s="1"/>
  <c r="AA710" i="2"/>
  <c r="AC710" i="2" s="1"/>
  <c r="AH710" i="2" s="1"/>
  <c r="AI710" i="2" s="1"/>
  <c r="O732" i="2"/>
  <c r="P732" i="2" s="1"/>
  <c r="N735" i="2"/>
  <c r="AC736" i="2"/>
  <c r="AH736" i="2" s="1"/>
  <c r="AI736" i="2" s="1"/>
  <c r="AJ736" i="2" s="1"/>
  <c r="S748" i="2"/>
  <c r="X748" i="2" s="1"/>
  <c r="Y748" i="2" s="1"/>
  <c r="Z748" i="2" s="1"/>
  <c r="S790" i="2"/>
  <c r="X790" i="2" s="1"/>
  <c r="Y790" i="2" s="1"/>
  <c r="Z790" i="2" s="1"/>
  <c r="AA790" i="2"/>
  <c r="N824" i="2"/>
  <c r="O824" i="2"/>
  <c r="P824" i="2" s="1"/>
  <c r="AG842" i="2"/>
  <c r="AQ842" i="2" s="1"/>
  <c r="AM842" i="2" s="1"/>
  <c r="AR842" i="2" s="1"/>
  <c r="AS842" i="2" s="1"/>
  <c r="AT842" i="2" s="1"/>
  <c r="S842" i="2"/>
  <c r="X842" i="2" s="1"/>
  <c r="Y842" i="2" s="1"/>
  <c r="Z842" i="2" s="1"/>
  <c r="O851" i="2"/>
  <c r="P851" i="2" s="1"/>
  <c r="N851" i="2"/>
  <c r="O774" i="2"/>
  <c r="P774" i="2" s="1"/>
  <c r="N774" i="2"/>
  <c r="S785" i="2"/>
  <c r="X785" i="2" s="1"/>
  <c r="Y785" i="2" s="1"/>
  <c r="Z785" i="2" s="1"/>
  <c r="AA794" i="2"/>
  <c r="AC794" i="2" s="1"/>
  <c r="AH794" i="2" s="1"/>
  <c r="AI794" i="2" s="1"/>
  <c r="S794" i="2"/>
  <c r="X794" i="2" s="1"/>
  <c r="Y794" i="2" s="1"/>
  <c r="Z794" i="2" s="1"/>
  <c r="AG804" i="2"/>
  <c r="AQ804" i="2" s="1"/>
  <c r="S804" i="2"/>
  <c r="X804" i="2" s="1"/>
  <c r="Y804" i="2" s="1"/>
  <c r="Z804" i="2" s="1"/>
  <c r="S822" i="2"/>
  <c r="X822" i="2" s="1"/>
  <c r="Y822" i="2" s="1"/>
  <c r="Z822" i="2" s="1"/>
  <c r="AG822" i="2"/>
  <c r="AQ822" i="2" s="1"/>
  <c r="AQ878" i="2"/>
  <c r="AM878" i="2" s="1"/>
  <c r="AR878" i="2" s="1"/>
  <c r="AS878" i="2" s="1"/>
  <c r="AT878" i="2" s="1"/>
  <c r="AC878" i="2"/>
  <c r="AH878" i="2" s="1"/>
  <c r="AI878" i="2" s="1"/>
  <c r="AJ878" i="2" s="1"/>
  <c r="S563" i="2"/>
  <c r="X563" i="2" s="1"/>
  <c r="Y563" i="2" s="1"/>
  <c r="Z563" i="2" s="1"/>
  <c r="AG618" i="2"/>
  <c r="AQ618" i="2" s="1"/>
  <c r="S623" i="2"/>
  <c r="X623" i="2" s="1"/>
  <c r="Y623" i="2" s="1"/>
  <c r="Z623" i="2" s="1"/>
  <c r="AG626" i="2"/>
  <c r="AQ626" i="2" s="1"/>
  <c r="W680" i="2"/>
  <c r="AA668" i="2"/>
  <c r="AC668" i="2" s="1"/>
  <c r="AH668" i="2" s="1"/>
  <c r="AI668" i="2" s="1"/>
  <c r="S690" i="2"/>
  <c r="AM699" i="2"/>
  <c r="AR699" i="2" s="1"/>
  <c r="AS699" i="2" s="1"/>
  <c r="AT699" i="2" s="1"/>
  <c r="S700" i="2"/>
  <c r="X700" i="2" s="1"/>
  <c r="Y700" i="2" s="1"/>
  <c r="Z700" i="2" s="1"/>
  <c r="S737" i="2"/>
  <c r="X737" i="2" s="1"/>
  <c r="Y737" i="2" s="1"/>
  <c r="Z737" i="2" s="1"/>
  <c r="S741" i="2"/>
  <c r="X741" i="2" s="1"/>
  <c r="Y741" i="2" s="1"/>
  <c r="Z741" i="2" s="1"/>
  <c r="S752" i="2"/>
  <c r="X752" i="2" s="1"/>
  <c r="Y752" i="2" s="1"/>
  <c r="Z752" i="2" s="1"/>
  <c r="N759" i="2"/>
  <c r="AC771" i="2"/>
  <c r="AH771" i="2" s="1"/>
  <c r="AI771" i="2" s="1"/>
  <c r="AJ771" i="2" s="1"/>
  <c r="N772" i="2"/>
  <c r="S819" i="2"/>
  <c r="X819" i="2" s="1"/>
  <c r="Y819" i="2" s="1"/>
  <c r="Z819" i="2" s="1"/>
  <c r="AG819" i="2"/>
  <c r="S826" i="2"/>
  <c r="X826" i="2" s="1"/>
  <c r="Y826" i="2" s="1"/>
  <c r="Z826" i="2" s="1"/>
  <c r="AG826" i="2"/>
  <c r="O855" i="2"/>
  <c r="P855" i="2" s="1"/>
  <c r="N855" i="2"/>
  <c r="S562" i="2"/>
  <c r="X562" i="2" s="1"/>
  <c r="Y562" i="2" s="1"/>
  <c r="Z562" i="2" s="1"/>
  <c r="AA605" i="2"/>
  <c r="AK605" i="2" s="1"/>
  <c r="AM605" i="2" s="1"/>
  <c r="AR605" i="2" s="1"/>
  <c r="AS605" i="2" s="1"/>
  <c r="AT605" i="2" s="1"/>
  <c r="AM649" i="2"/>
  <c r="AR649" i="2" s="1"/>
  <c r="AS649" i="2" s="1"/>
  <c r="AT649" i="2" s="1"/>
  <c r="S655" i="2"/>
  <c r="X655" i="2" s="1"/>
  <c r="Y655" i="2" s="1"/>
  <c r="Z655" i="2" s="1"/>
  <c r="AM656" i="2"/>
  <c r="AR656" i="2" s="1"/>
  <c r="AS656" i="2" s="1"/>
  <c r="AT656" i="2" s="1"/>
  <c r="O709" i="2"/>
  <c r="P709" i="2" s="1"/>
  <c r="S715" i="2"/>
  <c r="X715" i="2" s="1"/>
  <c r="Y715" i="2" s="1"/>
  <c r="Z715" i="2" s="1"/>
  <c r="S732" i="2"/>
  <c r="X732" i="2" s="1"/>
  <c r="Y732" i="2" s="1"/>
  <c r="Z732" i="2" s="1"/>
  <c r="S743" i="2"/>
  <c r="X743" i="2" s="1"/>
  <c r="Y743" i="2" s="1"/>
  <c r="Z743" i="2" s="1"/>
  <c r="AA776" i="2"/>
  <c r="AC776" i="2" s="1"/>
  <c r="AH776" i="2" s="1"/>
  <c r="AI776" i="2" s="1"/>
  <c r="AM898" i="2"/>
  <c r="AR898" i="2" s="1"/>
  <c r="AS898" i="2" s="1"/>
  <c r="AT898" i="2" s="1"/>
  <c r="AB796" i="2"/>
  <c r="S783" i="2"/>
  <c r="X783" i="2" s="1"/>
  <c r="Y783" i="2" s="1"/>
  <c r="Z783" i="2" s="1"/>
  <c r="AA783" i="2"/>
  <c r="AK783" i="2" s="1"/>
  <c r="AM783" i="2" s="1"/>
  <c r="AR783" i="2" s="1"/>
  <c r="AS783" i="2" s="1"/>
  <c r="AT783" i="2" s="1"/>
  <c r="S786" i="2"/>
  <c r="X786" i="2" s="1"/>
  <c r="Y786" i="2" s="1"/>
  <c r="Z786" i="2" s="1"/>
  <c r="AA786" i="2"/>
  <c r="AC786" i="2" s="1"/>
  <c r="AH786" i="2" s="1"/>
  <c r="AI786" i="2" s="1"/>
  <c r="N808" i="2"/>
  <c r="O808" i="2"/>
  <c r="P808" i="2" s="1"/>
  <c r="N834" i="2"/>
  <c r="O834" i="2"/>
  <c r="P834" i="2" s="1"/>
  <c r="AG858" i="2"/>
  <c r="AQ858" i="2" s="1"/>
  <c r="AM858" i="2" s="1"/>
  <c r="AR858" i="2" s="1"/>
  <c r="AS858" i="2" s="1"/>
  <c r="AT858" i="2" s="1"/>
  <c r="S858" i="2"/>
  <c r="X858" i="2" s="1"/>
  <c r="Y858" i="2" s="1"/>
  <c r="Z858" i="2" s="1"/>
  <c r="AM607" i="2"/>
  <c r="AR607" i="2" s="1"/>
  <c r="AS607" i="2" s="1"/>
  <c r="AT607" i="2" s="1"/>
  <c r="S610" i="2"/>
  <c r="X610" i="2" s="1"/>
  <c r="Y610" i="2" s="1"/>
  <c r="Z610" i="2" s="1"/>
  <c r="S619" i="2"/>
  <c r="X619" i="2" s="1"/>
  <c r="Y619" i="2" s="1"/>
  <c r="Z619" i="2" s="1"/>
  <c r="AC699" i="2"/>
  <c r="AH699" i="2" s="1"/>
  <c r="AI699" i="2" s="1"/>
  <c r="AJ699" i="2" s="1"/>
  <c r="N707" i="2"/>
  <c r="S712" i="2"/>
  <c r="X712" i="2" s="1"/>
  <c r="Y712" i="2" s="1"/>
  <c r="Z712" i="2" s="1"/>
  <c r="AA731" i="2"/>
  <c r="AK731" i="2" s="1"/>
  <c r="S736" i="2"/>
  <c r="X736" i="2" s="1"/>
  <c r="Y736" i="2" s="1"/>
  <c r="Z736" i="2" s="1"/>
  <c r="O750" i="2"/>
  <c r="P750" i="2" s="1"/>
  <c r="S759" i="2"/>
  <c r="X759" i="2" s="1"/>
  <c r="Y759" i="2" s="1"/>
  <c r="Z759" i="2" s="1"/>
  <c r="N776" i="2"/>
  <c r="O780" i="2"/>
  <c r="P780" i="2" s="1"/>
  <c r="N820" i="2"/>
  <c r="O820" i="2"/>
  <c r="P820" i="2" s="1"/>
  <c r="S821" i="2"/>
  <c r="X821" i="2" s="1"/>
  <c r="Y821" i="2" s="1"/>
  <c r="Z821" i="2" s="1"/>
  <c r="AG821" i="2"/>
  <c r="AQ821" i="2" s="1"/>
  <c r="N825" i="2"/>
  <c r="O825" i="2"/>
  <c r="P825" i="2" s="1"/>
  <c r="AB837" i="2"/>
  <c r="AL837" i="2" s="1"/>
  <c r="S837" i="2"/>
  <c r="AM841" i="2"/>
  <c r="AR841" i="2" s="1"/>
  <c r="AS841" i="2" s="1"/>
  <c r="AT841" i="2" s="1"/>
  <c r="AM809" i="2"/>
  <c r="AR809" i="2" s="1"/>
  <c r="AS809" i="2" s="1"/>
  <c r="AT809" i="2" s="1"/>
  <c r="S813" i="2"/>
  <c r="X813" i="2" s="1"/>
  <c r="Y813" i="2" s="1"/>
  <c r="Z813" i="2" s="1"/>
  <c r="AC814" i="2"/>
  <c r="AH814" i="2" s="1"/>
  <c r="AI814" i="2" s="1"/>
  <c r="AJ814" i="2" s="1"/>
  <c r="AC830" i="2"/>
  <c r="AH830" i="2" s="1"/>
  <c r="AI830" i="2" s="1"/>
  <c r="AJ830" i="2" s="1"/>
  <c r="N870" i="2"/>
  <c r="O871" i="2"/>
  <c r="P871" i="2" s="1"/>
  <c r="N895" i="2"/>
  <c r="O897" i="2"/>
  <c r="P897" i="2" s="1"/>
  <c r="N900" i="2"/>
  <c r="N919" i="2"/>
  <c r="N922" i="2"/>
  <c r="N923" i="2"/>
  <c r="N927" i="2"/>
  <c r="N929" i="2"/>
  <c r="N931" i="2"/>
  <c r="N934" i="2"/>
  <c r="S1029" i="2"/>
  <c r="X1029" i="2" s="1"/>
  <c r="Y1029" i="2" s="1"/>
  <c r="Z1029" i="2" s="1"/>
  <c r="AA1036" i="2"/>
  <c r="AK1036" i="2" s="1"/>
  <c r="N1039" i="2"/>
  <c r="O1040" i="2"/>
  <c r="P1040" i="2" s="1"/>
  <c r="S1044" i="2"/>
  <c r="X1044" i="2" s="1"/>
  <c r="Y1044" i="2" s="1"/>
  <c r="Z1044" i="2" s="1"/>
  <c r="AA1047" i="2"/>
  <c r="AC1047" i="2" s="1"/>
  <c r="AH1047" i="2" s="1"/>
  <c r="AI1047" i="2" s="1"/>
  <c r="AJ1047" i="2" s="1"/>
  <c r="N1049" i="2"/>
  <c r="O1049" i="2"/>
  <c r="P1049" i="2" s="1"/>
  <c r="AA949" i="2"/>
  <c r="AC949" i="2" s="1"/>
  <c r="AH949" i="2" s="1"/>
  <c r="AI949" i="2" s="1"/>
  <c r="S960" i="2"/>
  <c r="X960" i="2" s="1"/>
  <c r="Y960" i="2" s="1"/>
  <c r="Z960" i="2" s="1"/>
  <c r="AA972" i="2"/>
  <c r="AC972" i="2" s="1"/>
  <c r="AH972" i="2" s="1"/>
  <c r="AI972" i="2" s="1"/>
  <c r="AJ972" i="2" s="1"/>
  <c r="O977" i="2"/>
  <c r="P977" i="2" s="1"/>
  <c r="N977" i="2"/>
  <c r="S979" i="2"/>
  <c r="X979" i="2" s="1"/>
  <c r="Y979" i="2" s="1"/>
  <c r="Z979" i="2" s="1"/>
  <c r="AG979" i="2"/>
  <c r="AQ979" i="2" s="1"/>
  <c r="AM979" i="2" s="1"/>
  <c r="AR979" i="2" s="1"/>
  <c r="AS979" i="2" s="1"/>
  <c r="AB974" i="2"/>
  <c r="AL974" i="2" s="1"/>
  <c r="S974" i="2"/>
  <c r="X974" i="2" s="1"/>
  <c r="Y974" i="2" s="1"/>
  <c r="Z974" i="2" s="1"/>
  <c r="O992" i="2"/>
  <c r="P992" i="2" s="1"/>
  <c r="N992" i="2"/>
  <c r="AC990" i="2"/>
  <c r="AH990" i="2" s="1"/>
  <c r="AI990" i="2" s="1"/>
  <c r="AJ990" i="2" s="1"/>
  <c r="Q796" i="2"/>
  <c r="X25" i="7" s="1"/>
  <c r="N788" i="2"/>
  <c r="S789" i="2"/>
  <c r="X789" i="2" s="1"/>
  <c r="Y789" i="2" s="1"/>
  <c r="Z789" i="2" s="1"/>
  <c r="N805" i="2"/>
  <c r="O812" i="2"/>
  <c r="P812" i="2" s="1"/>
  <c r="O816" i="2"/>
  <c r="P816" i="2" s="1"/>
  <c r="O817" i="2"/>
  <c r="P817" i="2" s="1"/>
  <c r="S836" i="2"/>
  <c r="X836" i="2" s="1"/>
  <c r="Y836" i="2" s="1"/>
  <c r="Z836" i="2" s="1"/>
  <c r="O852" i="2"/>
  <c r="P852" i="2" s="1"/>
  <c r="AB864" i="2"/>
  <c r="AL864" i="2" s="1"/>
  <c r="AM864" i="2" s="1"/>
  <c r="AR864" i="2" s="1"/>
  <c r="AS864" i="2" s="1"/>
  <c r="AT864" i="2" s="1"/>
  <c r="O868" i="2"/>
  <c r="P868" i="2" s="1"/>
  <c r="S874" i="2"/>
  <c r="X874" i="2" s="1"/>
  <c r="Y874" i="2" s="1"/>
  <c r="Z874" i="2" s="1"/>
  <c r="S882" i="2"/>
  <c r="X882" i="2" s="1"/>
  <c r="Y882" i="2" s="1"/>
  <c r="Z882" i="2" s="1"/>
  <c r="N896" i="2"/>
  <c r="AM934" i="2"/>
  <c r="AR934" i="2" s="1"/>
  <c r="AS934" i="2" s="1"/>
  <c r="AT934" i="2" s="1"/>
  <c r="S943" i="2"/>
  <c r="X943" i="2" s="1"/>
  <c r="Y943" i="2" s="1"/>
  <c r="Z943" i="2" s="1"/>
  <c r="AC1033" i="2"/>
  <c r="AH1033" i="2" s="1"/>
  <c r="AI1033" i="2" s="1"/>
  <c r="AJ1033" i="2" s="1"/>
  <c r="S1039" i="2"/>
  <c r="S969" i="2"/>
  <c r="X969" i="2" s="1"/>
  <c r="Y969" i="2" s="1"/>
  <c r="Z969" i="2" s="1"/>
  <c r="AK978" i="2"/>
  <c r="AM978" i="2" s="1"/>
  <c r="AA952" i="2"/>
  <c r="AC952" i="2" s="1"/>
  <c r="S952" i="2"/>
  <c r="X952" i="2" s="1"/>
  <c r="Y952" i="2" s="1"/>
  <c r="Z952" i="2" s="1"/>
  <c r="AG1156" i="2"/>
  <c r="AQ1156" i="2" s="1"/>
  <c r="S1156" i="2"/>
  <c r="X1156" i="2" s="1"/>
  <c r="Y1156" i="2" s="1"/>
  <c r="Z1156" i="2" s="1"/>
  <c r="R796" i="2"/>
  <c r="S771" i="2"/>
  <c r="X771" i="2" s="1"/>
  <c r="Y771" i="2" s="1"/>
  <c r="S791" i="2"/>
  <c r="X791" i="2" s="1"/>
  <c r="Y791" i="2" s="1"/>
  <c r="Z791" i="2" s="1"/>
  <c r="AC813" i="2"/>
  <c r="AH813" i="2" s="1"/>
  <c r="AI813" i="2" s="1"/>
  <c r="AJ813" i="2" s="1"/>
  <c r="AK830" i="2"/>
  <c r="AM830" i="2" s="1"/>
  <c r="AR830" i="2" s="1"/>
  <c r="AS830" i="2" s="1"/>
  <c r="AT830" i="2" s="1"/>
  <c r="S854" i="2"/>
  <c r="X854" i="2" s="1"/>
  <c r="Y854" i="2" s="1"/>
  <c r="Z854" i="2" s="1"/>
  <c r="S855" i="2"/>
  <c r="X855" i="2" s="1"/>
  <c r="Y855" i="2" s="1"/>
  <c r="Z855" i="2" s="1"/>
  <c r="S856" i="2"/>
  <c r="X856" i="2" s="1"/>
  <c r="Y856" i="2" s="1"/>
  <c r="Z856" i="2" s="1"/>
  <c r="N866" i="2"/>
  <c r="O867" i="2"/>
  <c r="P867" i="2" s="1"/>
  <c r="S869" i="2"/>
  <c r="X869" i="2" s="1"/>
  <c r="Y869" i="2" s="1"/>
  <c r="Z869" i="2" s="1"/>
  <c r="AC872" i="2"/>
  <c r="AH872" i="2" s="1"/>
  <c r="AI872" i="2" s="1"/>
  <c r="AJ872" i="2" s="1"/>
  <c r="AG873" i="2"/>
  <c r="AC873" i="2" s="1"/>
  <c r="AH873" i="2" s="1"/>
  <c r="AI873" i="2" s="1"/>
  <c r="AC887" i="2"/>
  <c r="AH887" i="2" s="1"/>
  <c r="AI887" i="2" s="1"/>
  <c r="AJ887" i="2" s="1"/>
  <c r="AG891" i="2"/>
  <c r="AC891" i="2" s="1"/>
  <c r="AH891" i="2" s="1"/>
  <c r="AI891" i="2" s="1"/>
  <c r="S897" i="2"/>
  <c r="X897" i="2" s="1"/>
  <c r="Y897" i="2" s="1"/>
  <c r="Z897" i="2" s="1"/>
  <c r="O910" i="2"/>
  <c r="P910" i="2" s="1"/>
  <c r="N911" i="2"/>
  <c r="N921" i="2"/>
  <c r="S934" i="2"/>
  <c r="X934" i="2" s="1"/>
  <c r="Y934" i="2" s="1"/>
  <c r="Z934" i="2" s="1"/>
  <c r="N945" i="2"/>
  <c r="O1036" i="2"/>
  <c r="P1036" i="2" s="1"/>
  <c r="O1038" i="2"/>
  <c r="P1038" i="2" s="1"/>
  <c r="O1031" i="2"/>
  <c r="P1031" i="2" s="1"/>
  <c r="O961" i="2"/>
  <c r="P961" i="2" s="1"/>
  <c r="S957" i="2"/>
  <c r="X957" i="2" s="1"/>
  <c r="Y957" i="2" s="1"/>
  <c r="Z957" i="2" s="1"/>
  <c r="O965" i="2"/>
  <c r="P965" i="2" s="1"/>
  <c r="AC993" i="2"/>
  <c r="AH993" i="2" s="1"/>
  <c r="AI993" i="2" s="1"/>
  <c r="AJ993" i="2" s="1"/>
  <c r="O1166" i="2"/>
  <c r="P1166" i="2" s="1"/>
  <c r="N1166" i="2"/>
  <c r="AM818" i="2"/>
  <c r="AR818" i="2" s="1"/>
  <c r="AS818" i="2" s="1"/>
  <c r="AT818" i="2" s="1"/>
  <c r="S852" i="2"/>
  <c r="X852" i="2" s="1"/>
  <c r="Y852" i="2" s="1"/>
  <c r="Z852" i="2" s="1"/>
  <c r="S868" i="2"/>
  <c r="X868" i="2" s="1"/>
  <c r="Y868" i="2" s="1"/>
  <c r="Z868" i="2" s="1"/>
  <c r="AC876" i="2"/>
  <c r="AH876" i="2" s="1"/>
  <c r="AI876" i="2" s="1"/>
  <c r="AJ876" i="2" s="1"/>
  <c r="AG877" i="2"/>
  <c r="AQ877" i="2" s="1"/>
  <c r="AM877" i="2" s="1"/>
  <c r="AR877" i="2" s="1"/>
  <c r="AS877" i="2" s="1"/>
  <c r="AG881" i="2"/>
  <c r="AC881" i="2" s="1"/>
  <c r="AH881" i="2" s="1"/>
  <c r="AI881" i="2" s="1"/>
  <c r="AJ881" i="2" s="1"/>
  <c r="AM882" i="2"/>
  <c r="AR882" i="2" s="1"/>
  <c r="AS882" i="2" s="1"/>
  <c r="AT882" i="2" s="1"/>
  <c r="S914" i="2"/>
  <c r="X914" i="2" s="1"/>
  <c r="Y914" i="2" s="1"/>
  <c r="Z914" i="2" s="1"/>
  <c r="S917" i="2"/>
  <c r="X917" i="2" s="1"/>
  <c r="Y917" i="2" s="1"/>
  <c r="Z917" i="2" s="1"/>
  <c r="S925" i="2"/>
  <c r="X925" i="2" s="1"/>
  <c r="Y925" i="2" s="1"/>
  <c r="Z925" i="2" s="1"/>
  <c r="S946" i="2"/>
  <c r="X946" i="2" s="1"/>
  <c r="N1035" i="2"/>
  <c r="S1037" i="2"/>
  <c r="X1037" i="2" s="1"/>
  <c r="Y1037" i="2" s="1"/>
  <c r="Z1037" i="2" s="1"/>
  <c r="N949" i="2"/>
  <c r="O972" i="2"/>
  <c r="P972" i="2" s="1"/>
  <c r="N972" i="2"/>
  <c r="S973" i="2"/>
  <c r="X973" i="2" s="1"/>
  <c r="Y973" i="2" s="1"/>
  <c r="Z973" i="2" s="1"/>
  <c r="N968" i="2"/>
  <c r="S987" i="2"/>
  <c r="X987" i="2" s="1"/>
  <c r="Y987" i="2" s="1"/>
  <c r="Z987" i="2" s="1"/>
  <c r="AG992" i="2"/>
  <c r="AQ992" i="2" s="1"/>
  <c r="S992" i="2"/>
  <c r="X992" i="2" s="1"/>
  <c r="Y992" i="2" s="1"/>
  <c r="Z992" i="2" s="1"/>
  <c r="AB1052" i="2"/>
  <c r="AL1052" i="2" s="1"/>
  <c r="AM1052" i="2" s="1"/>
  <c r="AR1052" i="2" s="1"/>
  <c r="AS1052" i="2" s="1"/>
  <c r="S1052" i="2"/>
  <c r="X1052" i="2" s="1"/>
  <c r="Y1052" i="2" s="1"/>
  <c r="Z1052" i="2" s="1"/>
  <c r="AA968" i="2"/>
  <c r="AK968" i="2" s="1"/>
  <c r="AM968" i="2" s="1"/>
  <c r="AR968" i="2" s="1"/>
  <c r="AS968" i="2" s="1"/>
  <c r="S968" i="2"/>
  <c r="X968" i="2" s="1"/>
  <c r="Y968" i="2" s="1"/>
  <c r="Z968" i="2" s="1"/>
  <c r="S1024" i="2"/>
  <c r="X1024" i="2" s="1"/>
  <c r="Y1024" i="2" s="1"/>
  <c r="Z1024" i="2" s="1"/>
  <c r="AA1024" i="2"/>
  <c r="N839" i="2"/>
  <c r="N844" i="2"/>
  <c r="S865" i="2"/>
  <c r="X865" i="2" s="1"/>
  <c r="Y865" i="2" s="1"/>
  <c r="Z865" i="2" s="1"/>
  <c r="S866" i="2"/>
  <c r="X866" i="2" s="1"/>
  <c r="Y866" i="2" s="1"/>
  <c r="Z866" i="2" s="1"/>
  <c r="N874" i="2"/>
  <c r="N878" i="2"/>
  <c r="N882" i="2"/>
  <c r="O885" i="2"/>
  <c r="P885" i="2" s="1"/>
  <c r="N888" i="2"/>
  <c r="AC897" i="2"/>
  <c r="AH897" i="2" s="1"/>
  <c r="AI897" i="2" s="1"/>
  <c r="AJ897" i="2" s="1"/>
  <c r="S908" i="2"/>
  <c r="X908" i="2" s="1"/>
  <c r="Y908" i="2" s="1"/>
  <c r="Z908" i="2" s="1"/>
  <c r="S910" i="2"/>
  <c r="X910" i="2" s="1"/>
  <c r="Y910" i="2" s="1"/>
  <c r="Z910" i="2" s="1"/>
  <c r="S932" i="2"/>
  <c r="X932" i="2" s="1"/>
  <c r="Y932" i="2" s="1"/>
  <c r="Z932" i="2" s="1"/>
  <c r="N1043" i="2"/>
  <c r="S1046" i="2"/>
  <c r="X1046" i="2" s="1"/>
  <c r="Y1046" i="2" s="1"/>
  <c r="Z1046" i="2" s="1"/>
  <c r="AA962" i="2"/>
  <c r="AK962" i="2" s="1"/>
  <c r="AA951" i="2"/>
  <c r="AK951" i="2" s="1"/>
  <c r="AM951" i="2" s="1"/>
  <c r="AR951" i="2" s="1"/>
  <c r="AS951" i="2" s="1"/>
  <c r="N964" i="2"/>
  <c r="O964" i="2"/>
  <c r="P964" i="2" s="1"/>
  <c r="AB984" i="2"/>
  <c r="AL984" i="2" s="1"/>
  <c r="AM984" i="2" s="1"/>
  <c r="AR984" i="2" s="1"/>
  <c r="AS984" i="2" s="1"/>
  <c r="S984" i="2"/>
  <c r="X984" i="2" s="1"/>
  <c r="Y984" i="2" s="1"/>
  <c r="Z984" i="2" s="1"/>
  <c r="AA1063" i="2"/>
  <c r="AK1063" i="2" s="1"/>
  <c r="AM1063" i="2" s="1"/>
  <c r="AR1063" i="2" s="1"/>
  <c r="AS1063" i="2" s="1"/>
  <c r="S1063" i="2"/>
  <c r="X1063" i="2" s="1"/>
  <c r="Y1063" i="2" s="1"/>
  <c r="Z1063" i="2" s="1"/>
  <c r="O1160" i="2"/>
  <c r="P1160" i="2" s="1"/>
  <c r="N1160" i="2"/>
  <c r="S793" i="2"/>
  <c r="X793" i="2" s="1"/>
  <c r="Y793" i="2" s="1"/>
  <c r="Z793" i="2" s="1"/>
  <c r="S809" i="2"/>
  <c r="X809" i="2" s="1"/>
  <c r="Y809" i="2" s="1"/>
  <c r="Z809" i="2" s="1"/>
  <c r="AG811" i="2"/>
  <c r="AQ811" i="2" s="1"/>
  <c r="AM811" i="2" s="1"/>
  <c r="AR811" i="2" s="1"/>
  <c r="AS811" i="2" s="1"/>
  <c r="AG817" i="2"/>
  <c r="AQ817" i="2" s="1"/>
  <c r="AM817" i="2" s="1"/>
  <c r="AR817" i="2" s="1"/>
  <c r="AS817" i="2" s="1"/>
  <c r="AG833" i="2"/>
  <c r="AQ833" i="2" s="1"/>
  <c r="O857" i="2"/>
  <c r="P857" i="2" s="1"/>
  <c r="AC868" i="2"/>
  <c r="AH868" i="2" s="1"/>
  <c r="AI868" i="2" s="1"/>
  <c r="AJ868" i="2" s="1"/>
  <c r="AG870" i="2"/>
  <c r="AC870" i="2" s="1"/>
  <c r="AH870" i="2" s="1"/>
  <c r="AI870" i="2" s="1"/>
  <c r="S915" i="2"/>
  <c r="X915" i="2" s="1"/>
  <c r="Y915" i="2" s="1"/>
  <c r="Z915" i="2" s="1"/>
  <c r="S944" i="2"/>
  <c r="X944" i="2" s="1"/>
  <c r="S1041" i="2"/>
  <c r="X1041" i="2" s="1"/>
  <c r="Y1041" i="2" s="1"/>
  <c r="Z1041" i="2" s="1"/>
  <c r="S1034" i="2"/>
  <c r="X1034" i="2" s="1"/>
  <c r="Y1034" i="2" s="1"/>
  <c r="Z1034" i="2" s="1"/>
  <c r="S1038" i="2"/>
  <c r="X1038" i="2" s="1"/>
  <c r="Y1038" i="2" s="1"/>
  <c r="Z1038" i="2" s="1"/>
  <c r="AA973" i="2"/>
  <c r="AC977" i="2"/>
  <c r="AH977" i="2" s="1"/>
  <c r="AI977" i="2" s="1"/>
  <c r="AJ977" i="2" s="1"/>
  <c r="S978" i="2"/>
  <c r="X978" i="2" s="1"/>
  <c r="Y978" i="2" s="1"/>
  <c r="Z978" i="2" s="1"/>
  <c r="AA1059" i="2"/>
  <c r="AK1059" i="2" s="1"/>
  <c r="AM1059" i="2" s="1"/>
  <c r="AR1059" i="2" s="1"/>
  <c r="AS1059" i="2" s="1"/>
  <c r="S1059" i="2"/>
  <c r="X1059" i="2" s="1"/>
  <c r="Y1059" i="2" s="1"/>
  <c r="Z1059" i="2" s="1"/>
  <c r="O1056" i="2"/>
  <c r="P1056" i="2" s="1"/>
  <c r="N1056" i="2"/>
  <c r="AG895" i="2"/>
  <c r="AC895" i="2" s="1"/>
  <c r="AH895" i="2" s="1"/>
  <c r="AI895" i="2" s="1"/>
  <c r="AJ895" i="2" s="1"/>
  <c r="AM897" i="2"/>
  <c r="AR897" i="2" s="1"/>
  <c r="AS897" i="2" s="1"/>
  <c r="AT897" i="2" s="1"/>
  <c r="AC917" i="2"/>
  <c r="AH917" i="2" s="1"/>
  <c r="AI917" i="2" s="1"/>
  <c r="AJ917" i="2" s="1"/>
  <c r="AG923" i="2"/>
  <c r="AQ923" i="2" s="1"/>
  <c r="AC934" i="2"/>
  <c r="AH934" i="2" s="1"/>
  <c r="AI934" i="2" s="1"/>
  <c r="N990" i="2"/>
  <c r="O990" i="2"/>
  <c r="P990" i="2" s="1"/>
  <c r="AA1021" i="2"/>
  <c r="AK1021" i="2" s="1"/>
  <c r="AM1021" i="2" s="1"/>
  <c r="AR1021" i="2" s="1"/>
  <c r="AS1021" i="2" s="1"/>
  <c r="S1021" i="2"/>
  <c r="X1021" i="2" s="1"/>
  <c r="Y1021" i="2" s="1"/>
  <c r="Z1021" i="2" s="1"/>
  <c r="O1025" i="2"/>
  <c r="P1025" i="2" s="1"/>
  <c r="N1025" i="2"/>
  <c r="O1162" i="2"/>
  <c r="P1162" i="2" s="1"/>
  <c r="N1162" i="2"/>
  <c r="AA1081" i="2"/>
  <c r="AC1081" i="2" s="1"/>
  <c r="AH1081" i="2" s="1"/>
  <c r="AI1081" i="2" s="1"/>
  <c r="S1081" i="2"/>
  <c r="X1081" i="2" s="1"/>
  <c r="Y1081" i="2" s="1"/>
  <c r="Z1081" i="2" s="1"/>
  <c r="S965" i="2"/>
  <c r="X965" i="2" s="1"/>
  <c r="Y965" i="2" s="1"/>
  <c r="Z965" i="2" s="1"/>
  <c r="S1060" i="2"/>
  <c r="X1060" i="2" s="1"/>
  <c r="Y1060" i="2" s="1"/>
  <c r="Z1060" i="2" s="1"/>
  <c r="S1157" i="2"/>
  <c r="X1157" i="2" s="1"/>
  <c r="Y1157" i="2" s="1"/>
  <c r="Z1157" i="2" s="1"/>
  <c r="N991" i="2"/>
  <c r="N1009" i="2"/>
  <c r="N1013" i="2"/>
  <c r="O1015" i="2"/>
  <c r="P1015" i="2" s="1"/>
  <c r="N1022" i="2"/>
  <c r="N1005" i="2"/>
  <c r="N1023" i="2"/>
  <c r="O1027" i="2"/>
  <c r="P1027" i="2" s="1"/>
  <c r="N1053" i="2"/>
  <c r="N1072" i="2"/>
  <c r="N1149" i="2"/>
  <c r="AC1091" i="2"/>
  <c r="AH1091" i="2" s="1"/>
  <c r="AI1091" i="2" s="1"/>
  <c r="AJ1091" i="2" s="1"/>
  <c r="AK1091" i="2"/>
  <c r="AM1091" i="2" s="1"/>
  <c r="AR1091" i="2" s="1"/>
  <c r="AS1091" i="2" s="1"/>
  <c r="AT1091" i="2" s="1"/>
  <c r="AM970" i="2"/>
  <c r="AR970" i="2" s="1"/>
  <c r="AS970" i="2" s="1"/>
  <c r="AT970" i="2" s="1"/>
  <c r="N997" i="2"/>
  <c r="O1001" i="2"/>
  <c r="P1001" i="2" s="1"/>
  <c r="S1019" i="2"/>
  <c r="X1019" i="2" s="1"/>
  <c r="Y1019" i="2" s="1"/>
  <c r="Z1019" i="2" s="1"/>
  <c r="S1014" i="2"/>
  <c r="X1014" i="2" s="1"/>
  <c r="Y1014" i="2" s="1"/>
  <c r="Z1014" i="2" s="1"/>
  <c r="N1071" i="2"/>
  <c r="S1155" i="2"/>
  <c r="X1155" i="2" s="1"/>
  <c r="Y1155" i="2" s="1"/>
  <c r="Z1155" i="2" s="1"/>
  <c r="O1153" i="2"/>
  <c r="P1153" i="2" s="1"/>
  <c r="S1161" i="2"/>
  <c r="X1161" i="2" s="1"/>
  <c r="Y1161" i="2" s="1"/>
  <c r="Z1161" i="2" s="1"/>
  <c r="S1163" i="2"/>
  <c r="X1163" i="2" s="1"/>
  <c r="Y1163" i="2" s="1"/>
  <c r="Z1163" i="2" s="1"/>
  <c r="S993" i="2"/>
  <c r="X993" i="2" s="1"/>
  <c r="Y993" i="2" s="1"/>
  <c r="Z993" i="2" s="1"/>
  <c r="S990" i="2"/>
  <c r="X990" i="2" s="1"/>
  <c r="Y990" i="2" s="1"/>
  <c r="Z990" i="2" s="1"/>
  <c r="O1003" i="2"/>
  <c r="P1003" i="2" s="1"/>
  <c r="S1025" i="2"/>
  <c r="X1025" i="2" s="1"/>
  <c r="Y1025" i="2" s="1"/>
  <c r="Z1025" i="2" s="1"/>
  <c r="S1018" i="2"/>
  <c r="X1018" i="2" s="1"/>
  <c r="Y1018" i="2" s="1"/>
  <c r="Z1018" i="2" s="1"/>
  <c r="AG1060" i="2"/>
  <c r="AQ1060" i="2" s="1"/>
  <c r="AG1086" i="2"/>
  <c r="AQ1086" i="2" s="1"/>
  <c r="S1086" i="2"/>
  <c r="X1086" i="2" s="1"/>
  <c r="Y1086" i="2" s="1"/>
  <c r="Z1086" i="2" s="1"/>
  <c r="S1015" i="2"/>
  <c r="X1015" i="2" s="1"/>
  <c r="Y1015" i="2" s="1"/>
  <c r="Z1015" i="2" s="1"/>
  <c r="S1027" i="2"/>
  <c r="X1027" i="2" s="1"/>
  <c r="Y1027" i="2" s="1"/>
  <c r="Z1027" i="2" s="1"/>
  <c r="AC1073" i="2"/>
  <c r="AH1073" i="2" s="1"/>
  <c r="AI1073" i="2" s="1"/>
  <c r="AJ1073" i="2" s="1"/>
  <c r="AC1089" i="2"/>
  <c r="AH1089" i="2" s="1"/>
  <c r="AI1089" i="2" s="1"/>
  <c r="AJ1089" i="2" s="1"/>
  <c r="AM1010" i="2"/>
  <c r="AR1010" i="2" s="1"/>
  <c r="AS1010" i="2" s="1"/>
  <c r="AT1010" i="2" s="1"/>
  <c r="S1084" i="2"/>
  <c r="X1084" i="2" s="1"/>
  <c r="Y1084" i="2" s="1"/>
  <c r="Z1084" i="2" s="1"/>
  <c r="N1105" i="2"/>
  <c r="O1105" i="2"/>
  <c r="P1105" i="2" s="1"/>
  <c r="S959" i="2"/>
  <c r="O1021" i="2"/>
  <c r="P1021" i="2" s="1"/>
  <c r="S1003" i="2"/>
  <c r="X1003" i="2" s="1"/>
  <c r="Y1003" i="2" s="1"/>
  <c r="Z1003" i="2" s="1"/>
  <c r="N1061" i="2"/>
  <c r="S1062" i="2"/>
  <c r="X1062" i="2" s="1"/>
  <c r="Y1062" i="2" s="1"/>
  <c r="Z1062" i="2" s="1"/>
  <c r="AC1157" i="2"/>
  <c r="AH1157" i="2" s="1"/>
  <c r="AI1157" i="2" s="1"/>
  <c r="AJ1157" i="2" s="1"/>
  <c r="O1161" i="2"/>
  <c r="P1161" i="2" s="1"/>
  <c r="N1161" i="2"/>
  <c r="O1081" i="2"/>
  <c r="P1081" i="2" s="1"/>
  <c r="N1081" i="2"/>
  <c r="S1087" i="2"/>
  <c r="X1087" i="2" s="1"/>
  <c r="Y1087" i="2" s="1"/>
  <c r="Z1087" i="2" s="1"/>
  <c r="S1091" i="2"/>
  <c r="X1091" i="2" s="1"/>
  <c r="Y1091" i="2" s="1"/>
  <c r="Z1091" i="2" s="1"/>
  <c r="O1121" i="2"/>
  <c r="P1121" i="2" s="1"/>
  <c r="AM1118" i="2"/>
  <c r="N1123" i="2"/>
  <c r="N1126" i="2"/>
  <c r="O1132" i="2"/>
  <c r="P1132" i="2" s="1"/>
  <c r="N1138" i="2"/>
  <c r="N1139" i="2"/>
  <c r="N1143" i="2"/>
  <c r="O1176" i="2"/>
  <c r="P1176" i="2" s="1"/>
  <c r="O1168" i="2"/>
  <c r="P1168" i="2" s="1"/>
  <c r="AA1173" i="2"/>
  <c r="X16" i="5"/>
  <c r="Y16" i="5" s="1"/>
  <c r="Z16" i="5" s="1"/>
  <c r="P22" i="9"/>
  <c r="L12" i="9"/>
  <c r="L17" i="9"/>
  <c r="O1094" i="2"/>
  <c r="P1094" i="2" s="1"/>
  <c r="S1107" i="2"/>
  <c r="X1107" i="2" s="1"/>
  <c r="Y1107" i="2" s="1"/>
  <c r="Z1107" i="2" s="1"/>
  <c r="AM1175" i="2"/>
  <c r="AR1175" i="2" s="1"/>
  <c r="AS1175" i="2" s="1"/>
  <c r="AT1175" i="2" s="1"/>
  <c r="S1177" i="2"/>
  <c r="X1177" i="2" s="1"/>
  <c r="Y1177" i="2" s="1"/>
  <c r="Z1177" i="2" s="1"/>
  <c r="N1173" i="2"/>
  <c r="Q22" i="9"/>
  <c r="O1165" i="2"/>
  <c r="S1078" i="2"/>
  <c r="X1078" i="2" s="1"/>
  <c r="Y1078" i="2" s="1"/>
  <c r="Z1078" i="2" s="1"/>
  <c r="N1089" i="2"/>
  <c r="S1105" i="2"/>
  <c r="X1105" i="2" s="1"/>
  <c r="Y1105" i="2" s="1"/>
  <c r="Z1105" i="2" s="1"/>
  <c r="S1106" i="2"/>
  <c r="X1106" i="2" s="1"/>
  <c r="Y1106" i="2" s="1"/>
  <c r="Z1106" i="2" s="1"/>
  <c r="N1103" i="2"/>
  <c r="O1114" i="2"/>
  <c r="P1114" i="2" s="1"/>
  <c r="S1115" i="2"/>
  <c r="X1115" i="2" s="1"/>
  <c r="Y1115" i="2" s="1"/>
  <c r="Z1115" i="2" s="1"/>
  <c r="S1123" i="2"/>
  <c r="X1123" i="2" s="1"/>
  <c r="Y1123" i="2" s="1"/>
  <c r="Z1123" i="2" s="1"/>
  <c r="S1126" i="2"/>
  <c r="X1126" i="2" s="1"/>
  <c r="Y1126" i="2" s="1"/>
  <c r="Z1126" i="2" s="1"/>
  <c r="S1130" i="2"/>
  <c r="X1130" i="2" s="1"/>
  <c r="Y1130" i="2" s="1"/>
  <c r="Z1130" i="2" s="1"/>
  <c r="S1138" i="2"/>
  <c r="X1138" i="2" s="1"/>
  <c r="Y1138" i="2" s="1"/>
  <c r="Z1138" i="2" s="1"/>
  <c r="N1145" i="2"/>
  <c r="S1168" i="2"/>
  <c r="X1168" i="2" s="1"/>
  <c r="Y1168" i="2" s="1"/>
  <c r="Z1168" i="2" s="1"/>
  <c r="S1172" i="2"/>
  <c r="X1172" i="2" s="1"/>
  <c r="Y1172" i="2" s="1"/>
  <c r="Z1172" i="2" s="1"/>
  <c r="E12" i="5"/>
  <c r="R22" i="9"/>
  <c r="S1160" i="2"/>
  <c r="X1160" i="2" s="1"/>
  <c r="Y1160" i="2" s="1"/>
  <c r="Z1160" i="2" s="1"/>
  <c r="AA1087" i="2"/>
  <c r="AC1087" i="2" s="1"/>
  <c r="AH1087" i="2" s="1"/>
  <c r="AI1087" i="2" s="1"/>
  <c r="AJ1087" i="2" s="1"/>
  <c r="N1128" i="2"/>
  <c r="N1129" i="2"/>
  <c r="S1169" i="2"/>
  <c r="X1169" i="2" s="1"/>
  <c r="Y1169" i="2" s="1"/>
  <c r="Z1169" i="2" s="1"/>
  <c r="S1073" i="2"/>
  <c r="X1073" i="2" s="1"/>
  <c r="Y1073" i="2" s="1"/>
  <c r="Z1073" i="2" s="1"/>
  <c r="S1147" i="2"/>
  <c r="X1147" i="2" s="1"/>
  <c r="Y1147" i="2" s="1"/>
  <c r="Z1147" i="2" s="1"/>
  <c r="N1157" i="2"/>
  <c r="S1165" i="2"/>
  <c r="X1165" i="2" s="1"/>
  <c r="Y1165" i="2" s="1"/>
  <c r="Z1165" i="2" s="1"/>
  <c r="O1083" i="2"/>
  <c r="P1083" i="2" s="1"/>
  <c r="N1086" i="2"/>
  <c r="S1088" i="2"/>
  <c r="S1094" i="2"/>
  <c r="X1094" i="2" s="1"/>
  <c r="Y1094" i="2" s="1"/>
  <c r="Z1094" i="2" s="1"/>
  <c r="S1114" i="2"/>
  <c r="X1114" i="2" s="1"/>
  <c r="Y1114" i="2" s="1"/>
  <c r="Z1114" i="2" s="1"/>
  <c r="S1136" i="2"/>
  <c r="X1136" i="2" s="1"/>
  <c r="Y1136" i="2" s="1"/>
  <c r="Z1136" i="2" s="1"/>
  <c r="AA1132" i="2"/>
  <c r="AK1132" i="2" s="1"/>
  <c r="AM1132" i="2" s="1"/>
  <c r="AR1132" i="2" s="1"/>
  <c r="AS1132" i="2" s="1"/>
  <c r="AT1132" i="2" s="1"/>
  <c r="N1140" i="2"/>
  <c r="AM1128" i="2"/>
  <c r="AR1128" i="2" s="1"/>
  <c r="AS1128" i="2" s="1"/>
  <c r="AT1128" i="2" s="1"/>
  <c r="S1124" i="2"/>
  <c r="X1124" i="2" s="1"/>
  <c r="Y1124" i="2" s="1"/>
  <c r="Z1124" i="2" s="1"/>
  <c r="S1089" i="2"/>
  <c r="X1089" i="2" s="1"/>
  <c r="Y1089" i="2" s="1"/>
  <c r="Z1089" i="2" s="1"/>
  <c r="S1116" i="2"/>
  <c r="X1116" i="2" s="1"/>
  <c r="Y1116" i="2" s="1"/>
  <c r="Z1116" i="2" s="1"/>
  <c r="O1133" i="2"/>
  <c r="P1133" i="2" s="1"/>
  <c r="AM1119" i="2"/>
  <c r="AR1119" i="2" s="1"/>
  <c r="AS1119" i="2" s="1"/>
  <c r="AT1119" i="2" s="1"/>
  <c r="S1145" i="2"/>
  <c r="X1145" i="2" s="1"/>
  <c r="Y1145" i="2" s="1"/>
  <c r="Z1145" i="2" s="1"/>
  <c r="L11" i="9"/>
  <c r="S22" i="9"/>
  <c r="P24" i="2"/>
  <c r="AQ27" i="2"/>
  <c r="AQ32" i="2"/>
  <c r="AM32" i="2" s="1"/>
  <c r="AR32" i="2" s="1"/>
  <c r="AS32" i="2" s="1"/>
  <c r="AC32" i="2"/>
  <c r="AH32" i="2" s="1"/>
  <c r="AI32" i="2" s="1"/>
  <c r="AK34" i="2"/>
  <c r="AM34" i="2" s="1"/>
  <c r="AR34" i="2" s="1"/>
  <c r="AS34" i="2" s="1"/>
  <c r="AC34" i="2"/>
  <c r="AH34" i="2" s="1"/>
  <c r="AI34" i="2" s="1"/>
  <c r="AC44" i="2"/>
  <c r="AH44" i="2" s="1"/>
  <c r="AI44" i="2" s="1"/>
  <c r="AK44" i="2"/>
  <c r="AM44" i="2" s="1"/>
  <c r="AR44" i="2" s="1"/>
  <c r="AS44" i="2" s="1"/>
  <c r="AC56" i="2"/>
  <c r="AH56" i="2" s="1"/>
  <c r="AI56" i="2" s="1"/>
  <c r="AK56" i="2"/>
  <c r="AM56" i="2" s="1"/>
  <c r="AR56" i="2" s="1"/>
  <c r="AS56" i="2" s="1"/>
  <c r="AC102" i="2"/>
  <c r="AH102" i="2" s="1"/>
  <c r="AI102" i="2" s="1"/>
  <c r="AQ102" i="2"/>
  <c r="AM102" i="2" s="1"/>
  <c r="AR102" i="2" s="1"/>
  <c r="AS102" i="2" s="1"/>
  <c r="AC36" i="2"/>
  <c r="AH36" i="2" s="1"/>
  <c r="AI36" i="2" s="1"/>
  <c r="AK36" i="2"/>
  <c r="AM36" i="2" s="1"/>
  <c r="AR36" i="2" s="1"/>
  <c r="AS36" i="2" s="1"/>
  <c r="AC46" i="2"/>
  <c r="AH46" i="2" s="1"/>
  <c r="AI46" i="2" s="1"/>
  <c r="AM58" i="2"/>
  <c r="AR58" i="2" s="1"/>
  <c r="AS58" i="2" s="1"/>
  <c r="AC67" i="2"/>
  <c r="AH67" i="2" s="1"/>
  <c r="AI67" i="2" s="1"/>
  <c r="AK138" i="2"/>
  <c r="AM138" i="2" s="1"/>
  <c r="AC138" i="2"/>
  <c r="AM37" i="2"/>
  <c r="AR37" i="2" s="1"/>
  <c r="AS37" i="2" s="1"/>
  <c r="AC43" i="2"/>
  <c r="AH43" i="2" s="1"/>
  <c r="AI43" i="2" s="1"/>
  <c r="AQ43" i="2"/>
  <c r="AM43" i="2" s="1"/>
  <c r="AR43" i="2" s="1"/>
  <c r="AS43" i="2" s="1"/>
  <c r="AC65" i="2"/>
  <c r="AH65" i="2" s="1"/>
  <c r="AI65" i="2" s="1"/>
  <c r="AQ65" i="2"/>
  <c r="AM65" i="2" s="1"/>
  <c r="AR65" i="2" s="1"/>
  <c r="AS65" i="2" s="1"/>
  <c r="AC74" i="2"/>
  <c r="AH74" i="2" s="1"/>
  <c r="AI74" i="2" s="1"/>
  <c r="AQ74" i="2"/>
  <c r="AM74" i="2" s="1"/>
  <c r="AR74" i="2" s="1"/>
  <c r="AS74" i="2" s="1"/>
  <c r="AC76" i="2"/>
  <c r="AK76" i="2"/>
  <c r="AM76" i="2" s="1"/>
  <c r="AC25" i="2"/>
  <c r="AH25" i="2" s="1"/>
  <c r="AI25" i="2" s="1"/>
  <c r="AQ25" i="2"/>
  <c r="AM25" i="2" s="1"/>
  <c r="AR25" i="2" s="1"/>
  <c r="AS25" i="2" s="1"/>
  <c r="AM28" i="2"/>
  <c r="AR28" i="2" s="1"/>
  <c r="AS28" i="2" s="1"/>
  <c r="P31" i="2"/>
  <c r="AK47" i="2"/>
  <c r="AM47" i="2" s="1"/>
  <c r="AR47" i="2" s="1"/>
  <c r="AS47" i="2" s="1"/>
  <c r="AC47" i="2"/>
  <c r="AH47" i="2" s="1"/>
  <c r="AI47" i="2" s="1"/>
  <c r="AQ66" i="2"/>
  <c r="AK69" i="2"/>
  <c r="AM69" i="2" s="1"/>
  <c r="AR69" i="2" s="1"/>
  <c r="AS69" i="2" s="1"/>
  <c r="AC69" i="2"/>
  <c r="AH69" i="2" s="1"/>
  <c r="AI69" i="2" s="1"/>
  <c r="AQ75" i="2"/>
  <c r="AM75" i="2" s="1"/>
  <c r="AR75" i="2" s="1"/>
  <c r="AS75" i="2" s="1"/>
  <c r="AC75" i="2"/>
  <c r="AH75" i="2" s="1"/>
  <c r="AI75" i="2" s="1"/>
  <c r="AQ26" i="2"/>
  <c r="O27" i="2"/>
  <c r="AC40" i="2"/>
  <c r="AH40" i="2" s="1"/>
  <c r="AI40" i="2" s="1"/>
  <c r="AK40" i="2"/>
  <c r="AM40" i="2" s="1"/>
  <c r="AR40" i="2" s="1"/>
  <c r="AS40" i="2" s="1"/>
  <c r="AC51" i="2"/>
  <c r="AH51" i="2" s="1"/>
  <c r="AI51" i="2" s="1"/>
  <c r="AK51" i="2"/>
  <c r="AM51" i="2" s="1"/>
  <c r="AR51" i="2" s="1"/>
  <c r="AS51" i="2" s="1"/>
  <c r="O63" i="2"/>
  <c r="P63" i="2" s="1"/>
  <c r="AC71" i="2"/>
  <c r="AH71" i="2" s="1"/>
  <c r="AI71" i="2" s="1"/>
  <c r="AK71" i="2"/>
  <c r="AM71" i="2" s="1"/>
  <c r="AR71" i="2" s="1"/>
  <c r="AS71" i="2" s="1"/>
  <c r="AK85" i="2"/>
  <c r="AM85" i="2" s="1"/>
  <c r="AR85" i="2" s="1"/>
  <c r="AS85" i="2" s="1"/>
  <c r="AC85" i="2"/>
  <c r="AH85" i="2" s="1"/>
  <c r="AI85" i="2" s="1"/>
  <c r="AC41" i="2"/>
  <c r="AH41" i="2" s="1"/>
  <c r="AI41" i="2" s="1"/>
  <c r="AM53" i="2"/>
  <c r="AR53" i="2" s="1"/>
  <c r="AS53" i="2" s="1"/>
  <c r="AM72" i="2"/>
  <c r="AR72" i="2" s="1"/>
  <c r="AS72" i="2" s="1"/>
  <c r="AM134" i="2"/>
  <c r="AR134" i="2" s="1"/>
  <c r="AS134" i="2" s="1"/>
  <c r="AC61" i="2"/>
  <c r="AH61" i="2" s="1"/>
  <c r="AI61" i="2" s="1"/>
  <c r="AQ61" i="2"/>
  <c r="AM61" i="2" s="1"/>
  <c r="AR61" i="2" s="1"/>
  <c r="AS61" i="2" s="1"/>
  <c r="AC63" i="2"/>
  <c r="AK63" i="2"/>
  <c r="AM63" i="2" s="1"/>
  <c r="AK22" i="2"/>
  <c r="P25" i="2"/>
  <c r="AQ31" i="2"/>
  <c r="AC42" i="2"/>
  <c r="AK42" i="2"/>
  <c r="AM42" i="2" s="1"/>
  <c r="AK54" i="2"/>
  <c r="AQ62" i="2"/>
  <c r="AQ78" i="2"/>
  <c r="AM78" i="2" s="1"/>
  <c r="AR78" i="2" s="1"/>
  <c r="AS78" i="2" s="1"/>
  <c r="AC78" i="2"/>
  <c r="AH78" i="2" s="1"/>
  <c r="AI78" i="2" s="1"/>
  <c r="AQ142" i="2"/>
  <c r="AM142" i="2" s="1"/>
  <c r="AR142" i="2" s="1"/>
  <c r="AS142" i="2" s="1"/>
  <c r="AC142" i="2"/>
  <c r="AH142" i="2" s="1"/>
  <c r="AI142" i="2" s="1"/>
  <c r="R155" i="2"/>
  <c r="N24" i="2"/>
  <c r="N29" i="2"/>
  <c r="N38" i="2"/>
  <c r="O54" i="2"/>
  <c r="P54" i="2" s="1"/>
  <c r="N60" i="2"/>
  <c r="N64" i="2"/>
  <c r="N73" i="2"/>
  <c r="N77" i="2"/>
  <c r="O80" i="2"/>
  <c r="P80" i="2" s="1"/>
  <c r="AC81" i="2"/>
  <c r="AH81" i="2" s="1"/>
  <c r="AI81" i="2" s="1"/>
  <c r="AK83" i="2"/>
  <c r="AG89" i="2"/>
  <c r="AK93" i="2"/>
  <c r="AM93" i="2" s="1"/>
  <c r="AR93" i="2" s="1"/>
  <c r="AS93" i="2" s="1"/>
  <c r="AC93" i="2"/>
  <c r="AH93" i="2" s="1"/>
  <c r="AI93" i="2" s="1"/>
  <c r="O98" i="2"/>
  <c r="P98" i="2" s="1"/>
  <c r="AC107" i="2"/>
  <c r="AH107" i="2" s="1"/>
  <c r="AI107" i="2" s="1"/>
  <c r="AK107" i="2"/>
  <c r="AM107" i="2" s="1"/>
  <c r="AR107" i="2" s="1"/>
  <c r="AS107" i="2" s="1"/>
  <c r="S108" i="2"/>
  <c r="X108" i="2" s="1"/>
  <c r="Y108" i="2" s="1"/>
  <c r="Z108" i="2" s="1"/>
  <c r="AK108" i="2"/>
  <c r="AM108" i="2" s="1"/>
  <c r="AR108" i="2" s="1"/>
  <c r="AS108" i="2" s="1"/>
  <c r="AG113" i="2"/>
  <c r="AG121" i="2"/>
  <c r="AG130" i="2"/>
  <c r="AQ130" i="2" s="1"/>
  <c r="AM130" i="2" s="1"/>
  <c r="AR130" i="2" s="1"/>
  <c r="AS130" i="2" s="1"/>
  <c r="S131" i="2"/>
  <c r="X131" i="2" s="1"/>
  <c r="Y131" i="2" s="1"/>
  <c r="Z131" i="2" s="1"/>
  <c r="O136" i="2"/>
  <c r="P136" i="2" s="1"/>
  <c r="AK140" i="2"/>
  <c r="AM140" i="2" s="1"/>
  <c r="AR140" i="2" s="1"/>
  <c r="AS140" i="2" s="1"/>
  <c r="O150" i="2"/>
  <c r="P150" i="2" s="1"/>
  <c r="N150" i="2"/>
  <c r="AM164" i="2"/>
  <c r="AR164" i="2" s="1"/>
  <c r="AS164" i="2" s="1"/>
  <c r="AC169" i="2"/>
  <c r="AH169" i="2" s="1"/>
  <c r="AI169" i="2" s="1"/>
  <c r="S177" i="2"/>
  <c r="X177" i="2" s="1"/>
  <c r="Y177" i="2" s="1"/>
  <c r="Z177" i="2" s="1"/>
  <c r="AA177" i="2"/>
  <c r="AC179" i="2"/>
  <c r="AH179" i="2" s="1"/>
  <c r="AI179" i="2" s="1"/>
  <c r="AK179" i="2"/>
  <c r="AM179" i="2" s="1"/>
  <c r="AR179" i="2" s="1"/>
  <c r="AS179" i="2" s="1"/>
  <c r="O174" i="2"/>
  <c r="P174" i="2" s="1"/>
  <c r="N174" i="2"/>
  <c r="O205" i="2"/>
  <c r="P205" i="2" s="1"/>
  <c r="N205" i="2"/>
  <c r="AK216" i="2"/>
  <c r="AA218" i="2"/>
  <c r="S218" i="2"/>
  <c r="X218" i="2" s="1"/>
  <c r="Y218" i="2" s="1"/>
  <c r="Z218" i="2" s="1"/>
  <c r="AK222" i="2"/>
  <c r="S22" i="2"/>
  <c r="AC28" i="2"/>
  <c r="AH28" i="2" s="1"/>
  <c r="AI28" i="2" s="1"/>
  <c r="S34" i="2"/>
  <c r="X34" i="2" s="1"/>
  <c r="Y34" i="2" s="1"/>
  <c r="Z34" i="2" s="1"/>
  <c r="AA35" i="2"/>
  <c r="AC37" i="2"/>
  <c r="AH37" i="2" s="1"/>
  <c r="AI37" i="2" s="1"/>
  <c r="S47" i="2"/>
  <c r="X47" i="2" s="1"/>
  <c r="Y47" i="2" s="1"/>
  <c r="Z47" i="2" s="1"/>
  <c r="AA48" i="2"/>
  <c r="AC53" i="2"/>
  <c r="AH53" i="2" s="1"/>
  <c r="AI53" i="2" s="1"/>
  <c r="N54" i="2"/>
  <c r="AA55" i="2"/>
  <c r="AC58" i="2"/>
  <c r="AH58" i="2" s="1"/>
  <c r="AI58" i="2" s="1"/>
  <c r="S69" i="2"/>
  <c r="X69" i="2" s="1"/>
  <c r="Y69" i="2" s="1"/>
  <c r="Z69" i="2" s="1"/>
  <c r="AA70" i="2"/>
  <c r="AC72" i="2"/>
  <c r="AH72" i="2" s="1"/>
  <c r="AI72" i="2" s="1"/>
  <c r="AK79" i="2"/>
  <c r="AM79" i="2" s="1"/>
  <c r="AR79" i="2" s="1"/>
  <c r="AS79" i="2" s="1"/>
  <c r="AA80" i="2"/>
  <c r="S84" i="2"/>
  <c r="X84" i="2" s="1"/>
  <c r="Y84" i="2" s="1"/>
  <c r="Z84" i="2" s="1"/>
  <c r="AK87" i="2"/>
  <c r="S88" i="2"/>
  <c r="X88" i="2" s="1"/>
  <c r="Y88" i="2" s="1"/>
  <c r="Z88" i="2" s="1"/>
  <c r="N98" i="2"/>
  <c r="AB98" i="2"/>
  <c r="AL98" i="2" s="1"/>
  <c r="AM98" i="2" s="1"/>
  <c r="AC106" i="2"/>
  <c r="AH106" i="2" s="1"/>
  <c r="AI106" i="2" s="1"/>
  <c r="S114" i="2"/>
  <c r="X114" i="2" s="1"/>
  <c r="Y114" i="2" s="1"/>
  <c r="Z114" i="2" s="1"/>
  <c r="AC118" i="2"/>
  <c r="AH118" i="2" s="1"/>
  <c r="AI118" i="2" s="1"/>
  <c r="AA136" i="2"/>
  <c r="S136" i="2"/>
  <c r="X136" i="2" s="1"/>
  <c r="Y136" i="2" s="1"/>
  <c r="Z136" i="2" s="1"/>
  <c r="S138" i="2"/>
  <c r="AC143" i="2"/>
  <c r="AH143" i="2" s="1"/>
  <c r="AI143" i="2" s="1"/>
  <c r="AK143" i="2"/>
  <c r="AM143" i="2" s="1"/>
  <c r="AR143" i="2" s="1"/>
  <c r="AS143" i="2" s="1"/>
  <c r="AC150" i="2"/>
  <c r="AH150" i="2" s="1"/>
  <c r="AI150" i="2" s="1"/>
  <c r="AK150" i="2"/>
  <c r="AM150" i="2" s="1"/>
  <c r="AR150" i="2" s="1"/>
  <c r="AS150" i="2" s="1"/>
  <c r="S153" i="2"/>
  <c r="X153" i="2" s="1"/>
  <c r="Y153" i="2" s="1"/>
  <c r="Z153" i="2" s="1"/>
  <c r="AG173" i="2"/>
  <c r="AQ173" i="2" s="1"/>
  <c r="AM173" i="2" s="1"/>
  <c r="AR173" i="2" s="1"/>
  <c r="AS173" i="2" s="1"/>
  <c r="S170" i="2"/>
  <c r="X170" i="2" s="1"/>
  <c r="Y170" i="2" s="1"/>
  <c r="Z170" i="2" s="1"/>
  <c r="AC166" i="2"/>
  <c r="AH166" i="2" s="1"/>
  <c r="AI166" i="2" s="1"/>
  <c r="AA174" i="2"/>
  <c r="S174" i="2"/>
  <c r="X174" i="2" s="1"/>
  <c r="Y174" i="2" s="1"/>
  <c r="Z174" i="2" s="1"/>
  <c r="AC184" i="2"/>
  <c r="AH184" i="2" s="1"/>
  <c r="AI184" i="2" s="1"/>
  <c r="AK184" i="2"/>
  <c r="AM184" i="2" s="1"/>
  <c r="AR184" i="2" s="1"/>
  <c r="AS184" i="2" s="1"/>
  <c r="AK187" i="2"/>
  <c r="S205" i="2"/>
  <c r="X205" i="2" s="1"/>
  <c r="Y205" i="2" s="1"/>
  <c r="Z205" i="2" s="1"/>
  <c r="AA205" i="2"/>
  <c r="AC207" i="2"/>
  <c r="AH207" i="2" s="1"/>
  <c r="AI207" i="2" s="1"/>
  <c r="AK207" i="2"/>
  <c r="AM207" i="2" s="1"/>
  <c r="AR207" i="2" s="1"/>
  <c r="AS207" i="2" s="1"/>
  <c r="AL216" i="2"/>
  <c r="S23" i="2"/>
  <c r="X23" i="2" s="1"/>
  <c r="Y23" i="2" s="1"/>
  <c r="Z23" i="2" s="1"/>
  <c r="AA24" i="2"/>
  <c r="S28" i="2"/>
  <c r="X28" i="2" s="1"/>
  <c r="Y28" i="2" s="1"/>
  <c r="Z28" i="2" s="1"/>
  <c r="AA29" i="2"/>
  <c r="S37" i="2"/>
  <c r="X37" i="2" s="1"/>
  <c r="Y37" i="2" s="1"/>
  <c r="Z37" i="2" s="1"/>
  <c r="AA38" i="2"/>
  <c r="S53" i="2"/>
  <c r="X53" i="2" s="1"/>
  <c r="Y53" i="2" s="1"/>
  <c r="Z53" i="2" s="1"/>
  <c r="S58" i="2"/>
  <c r="X58" i="2" s="1"/>
  <c r="Y58" i="2" s="1"/>
  <c r="Z58" i="2" s="1"/>
  <c r="AA60" i="2"/>
  <c r="AA64" i="2"/>
  <c r="S72" i="2"/>
  <c r="X72" i="2" s="1"/>
  <c r="Y72" i="2" s="1"/>
  <c r="Z72" i="2" s="1"/>
  <c r="AA73" i="2"/>
  <c r="AA77" i="2"/>
  <c r="AG94" i="2"/>
  <c r="AQ94" i="2" s="1"/>
  <c r="AM94" i="2" s="1"/>
  <c r="AR94" i="2" s="1"/>
  <c r="AS94" i="2" s="1"/>
  <c r="O117" i="2"/>
  <c r="P117" i="2" s="1"/>
  <c r="N117" i="2"/>
  <c r="AC124" i="2"/>
  <c r="AH124" i="2" s="1"/>
  <c r="AI124" i="2" s="1"/>
  <c r="AC127" i="2"/>
  <c r="AH127" i="2" s="1"/>
  <c r="AI127" i="2" s="1"/>
  <c r="AK127" i="2"/>
  <c r="AM127" i="2" s="1"/>
  <c r="AR127" i="2" s="1"/>
  <c r="AS127" i="2" s="1"/>
  <c r="O133" i="2"/>
  <c r="P133" i="2" s="1"/>
  <c r="AC134" i="2"/>
  <c r="AH134" i="2" s="1"/>
  <c r="AI134" i="2" s="1"/>
  <c r="AC149" i="2"/>
  <c r="AH149" i="2" s="1"/>
  <c r="AI149" i="2" s="1"/>
  <c r="AC162" i="2"/>
  <c r="AH162" i="2" s="1"/>
  <c r="AI162" i="2" s="1"/>
  <c r="AK162" i="2"/>
  <c r="AM162" i="2" s="1"/>
  <c r="AR162" i="2" s="1"/>
  <c r="AS162" i="2" s="1"/>
  <c r="O171" i="2"/>
  <c r="P171" i="2" s="1"/>
  <c r="N171" i="2"/>
  <c r="AC178" i="2"/>
  <c r="AH178" i="2" s="1"/>
  <c r="AI178" i="2" s="1"/>
  <c r="O181" i="2"/>
  <c r="P181" i="2" s="1"/>
  <c r="N181" i="2"/>
  <c r="AK232" i="2"/>
  <c r="AG23" i="2"/>
  <c r="AK41" i="2"/>
  <c r="AM41" i="2" s="1"/>
  <c r="AR41" i="2" s="1"/>
  <c r="AS41" i="2" s="1"/>
  <c r="AK46" i="2"/>
  <c r="AM46" i="2" s="1"/>
  <c r="AR46" i="2" s="1"/>
  <c r="AS46" i="2" s="1"/>
  <c r="AK67" i="2"/>
  <c r="AM67" i="2" s="1"/>
  <c r="AR67" i="2" s="1"/>
  <c r="AS67" i="2" s="1"/>
  <c r="S85" i="2"/>
  <c r="X85" i="2" s="1"/>
  <c r="Y85" i="2" s="1"/>
  <c r="Z85" i="2" s="1"/>
  <c r="AA112" i="2"/>
  <c r="S112" i="2"/>
  <c r="X112" i="2" s="1"/>
  <c r="Y112" i="2" s="1"/>
  <c r="Z112" i="2" s="1"/>
  <c r="AC117" i="2"/>
  <c r="AH117" i="2" s="1"/>
  <c r="AI117" i="2" s="1"/>
  <c r="AK117" i="2"/>
  <c r="AM117" i="2" s="1"/>
  <c r="AR117" i="2" s="1"/>
  <c r="AS117" i="2" s="1"/>
  <c r="AC133" i="2"/>
  <c r="AH133" i="2" s="1"/>
  <c r="AI133" i="2" s="1"/>
  <c r="AK133" i="2"/>
  <c r="AM133" i="2" s="1"/>
  <c r="AR133" i="2" s="1"/>
  <c r="AS133" i="2" s="1"/>
  <c r="S142" i="2"/>
  <c r="X142" i="2" s="1"/>
  <c r="Y142" i="2" s="1"/>
  <c r="Z142" i="2" s="1"/>
  <c r="AA147" i="2"/>
  <c r="AA171" i="2"/>
  <c r="S171" i="2"/>
  <c r="X171" i="2" s="1"/>
  <c r="Y171" i="2" s="1"/>
  <c r="Z171" i="2" s="1"/>
  <c r="AC163" i="2"/>
  <c r="AH163" i="2" s="1"/>
  <c r="AI163" i="2" s="1"/>
  <c r="AK163" i="2"/>
  <c r="AM163" i="2" s="1"/>
  <c r="AR163" i="2" s="1"/>
  <c r="AS163" i="2" s="1"/>
  <c r="AM166" i="2"/>
  <c r="AR166" i="2" s="1"/>
  <c r="AS166" i="2" s="1"/>
  <c r="AC183" i="2"/>
  <c r="AH183" i="2" s="1"/>
  <c r="AI183" i="2" s="1"/>
  <c r="S181" i="2"/>
  <c r="X181" i="2" s="1"/>
  <c r="Y181" i="2" s="1"/>
  <c r="Z181" i="2" s="1"/>
  <c r="AA181" i="2"/>
  <c r="AC186" i="2"/>
  <c r="AH186" i="2" s="1"/>
  <c r="AI186" i="2" s="1"/>
  <c r="AK186" i="2"/>
  <c r="AM186" i="2" s="1"/>
  <c r="AR186" i="2" s="1"/>
  <c r="AS186" i="2" s="1"/>
  <c r="O188" i="2"/>
  <c r="P188" i="2" s="1"/>
  <c r="N188" i="2"/>
  <c r="AK191" i="2"/>
  <c r="AG195" i="2"/>
  <c r="AQ195" i="2" s="1"/>
  <c r="AG208" i="2"/>
  <c r="AQ200" i="2"/>
  <c r="AM200" i="2" s="1"/>
  <c r="AR200" i="2" s="1"/>
  <c r="AS200" i="2" s="1"/>
  <c r="AC200" i="2"/>
  <c r="AH200" i="2" s="1"/>
  <c r="AI200" i="2" s="1"/>
  <c r="AC201" i="2"/>
  <c r="AH201" i="2" s="1"/>
  <c r="AI201" i="2" s="1"/>
  <c r="AK201" i="2"/>
  <c r="AM201" i="2" s="1"/>
  <c r="AR201" i="2" s="1"/>
  <c r="AS201" i="2" s="1"/>
  <c r="AB27" i="2"/>
  <c r="AL27" i="2" s="1"/>
  <c r="N34" i="2"/>
  <c r="O42" i="2"/>
  <c r="N47" i="2"/>
  <c r="N69" i="2"/>
  <c r="AK103" i="2"/>
  <c r="AM103" i="2" s="1"/>
  <c r="AR103" i="2" s="1"/>
  <c r="AS103" i="2" s="1"/>
  <c r="AC103" i="2"/>
  <c r="AH103" i="2" s="1"/>
  <c r="AI103" i="2" s="1"/>
  <c r="AC104" i="2"/>
  <c r="AH104" i="2" s="1"/>
  <c r="AI104" i="2" s="1"/>
  <c r="AK104" i="2"/>
  <c r="AM104" i="2" s="1"/>
  <c r="AR104" i="2" s="1"/>
  <c r="AS104" i="2" s="1"/>
  <c r="S106" i="2"/>
  <c r="X106" i="2" s="1"/>
  <c r="Y106" i="2" s="1"/>
  <c r="Z106" i="2" s="1"/>
  <c r="AK106" i="2"/>
  <c r="AM106" i="2" s="1"/>
  <c r="AR106" i="2" s="1"/>
  <c r="AS106" i="2" s="1"/>
  <c r="O109" i="2"/>
  <c r="P109" i="2" s="1"/>
  <c r="AC111" i="2"/>
  <c r="AH111" i="2" s="1"/>
  <c r="AI111" i="2" s="1"/>
  <c r="S127" i="2"/>
  <c r="X127" i="2" s="1"/>
  <c r="Y127" i="2" s="1"/>
  <c r="Z127" i="2" s="1"/>
  <c r="AC132" i="2"/>
  <c r="AH132" i="2" s="1"/>
  <c r="AI132" i="2" s="1"/>
  <c r="O141" i="2"/>
  <c r="P141" i="2" s="1"/>
  <c r="O145" i="2"/>
  <c r="P145" i="2" s="1"/>
  <c r="N145" i="2"/>
  <c r="AC148" i="2"/>
  <c r="AH148" i="2" s="1"/>
  <c r="AI148" i="2" s="1"/>
  <c r="AK148" i="2"/>
  <c r="AM148" i="2" s="1"/>
  <c r="AR148" i="2" s="1"/>
  <c r="AS148" i="2" s="1"/>
  <c r="Q155" i="2"/>
  <c r="P161" i="2"/>
  <c r="O165" i="2"/>
  <c r="P165" i="2" s="1"/>
  <c r="N165" i="2"/>
  <c r="AG176" i="2"/>
  <c r="AQ176" i="2" s="1"/>
  <c r="AM176" i="2" s="1"/>
  <c r="AR176" i="2" s="1"/>
  <c r="AS176" i="2" s="1"/>
  <c r="S178" i="2"/>
  <c r="X178" i="2" s="1"/>
  <c r="Y178" i="2" s="1"/>
  <c r="Z178" i="2" s="1"/>
  <c r="AC180" i="2"/>
  <c r="AH180" i="2" s="1"/>
  <c r="AI180" i="2" s="1"/>
  <c r="AA188" i="2"/>
  <c r="S188" i="2"/>
  <c r="X188" i="2" s="1"/>
  <c r="Y188" i="2" s="1"/>
  <c r="Z188" i="2" s="1"/>
  <c r="AC190" i="2"/>
  <c r="AH190" i="2" s="1"/>
  <c r="AI190" i="2" s="1"/>
  <c r="AK190" i="2"/>
  <c r="AM190" i="2" s="1"/>
  <c r="AR190" i="2" s="1"/>
  <c r="AS190" i="2" s="1"/>
  <c r="AK195" i="2"/>
  <c r="AC204" i="2"/>
  <c r="AH204" i="2" s="1"/>
  <c r="AI204" i="2" s="1"/>
  <c r="AG217" i="2"/>
  <c r="AC220" i="2"/>
  <c r="AH220" i="2" s="1"/>
  <c r="AI220" i="2" s="1"/>
  <c r="AK220" i="2"/>
  <c r="AM220" i="2" s="1"/>
  <c r="AR220" i="2" s="1"/>
  <c r="AS220" i="2" s="1"/>
  <c r="N42" i="2"/>
  <c r="AB54" i="2"/>
  <c r="AL54" i="2" s="1"/>
  <c r="AG83" i="2"/>
  <c r="AQ83" i="2" s="1"/>
  <c r="AC86" i="2"/>
  <c r="AH86" i="2" s="1"/>
  <c r="AI86" i="2" s="1"/>
  <c r="AK86" i="2"/>
  <c r="AM86" i="2" s="1"/>
  <c r="AR86" i="2" s="1"/>
  <c r="AS86" i="2" s="1"/>
  <c r="S102" i="2"/>
  <c r="X102" i="2" s="1"/>
  <c r="Y102" i="2" s="1"/>
  <c r="Z102" i="2" s="1"/>
  <c r="AC109" i="2"/>
  <c r="AH109" i="2" s="1"/>
  <c r="AI109" i="2" s="1"/>
  <c r="AK109" i="2"/>
  <c r="AM109" i="2" s="1"/>
  <c r="AR109" i="2" s="1"/>
  <c r="AS109" i="2" s="1"/>
  <c r="O131" i="2"/>
  <c r="P131" i="2" s="1"/>
  <c r="N131" i="2"/>
  <c r="AA141" i="2"/>
  <c r="S141" i="2"/>
  <c r="X141" i="2" s="1"/>
  <c r="Y141" i="2" s="1"/>
  <c r="Z141" i="2" s="1"/>
  <c r="AC145" i="2"/>
  <c r="AH145" i="2" s="1"/>
  <c r="AI145" i="2" s="1"/>
  <c r="AK145" i="2"/>
  <c r="AM145" i="2" s="1"/>
  <c r="AR145" i="2" s="1"/>
  <c r="AS145" i="2" s="1"/>
  <c r="S149" i="2"/>
  <c r="X149" i="2" s="1"/>
  <c r="Y149" i="2" s="1"/>
  <c r="Z149" i="2" s="1"/>
  <c r="AM149" i="2"/>
  <c r="AR149" i="2" s="1"/>
  <c r="AS149" i="2" s="1"/>
  <c r="S165" i="2"/>
  <c r="X165" i="2" s="1"/>
  <c r="Y165" i="2" s="1"/>
  <c r="Z165" i="2" s="1"/>
  <c r="AA165" i="2"/>
  <c r="O167" i="2"/>
  <c r="P167" i="2" s="1"/>
  <c r="N167" i="2"/>
  <c r="O192" i="2"/>
  <c r="P192" i="2" s="1"/>
  <c r="N192" i="2"/>
  <c r="S41" i="2"/>
  <c r="X41" i="2" s="1"/>
  <c r="Y41" i="2" s="1"/>
  <c r="Z41" i="2" s="1"/>
  <c r="S46" i="2"/>
  <c r="X46" i="2" s="1"/>
  <c r="Y46" i="2" s="1"/>
  <c r="Z46" i="2" s="1"/>
  <c r="S67" i="2"/>
  <c r="X67" i="2" s="1"/>
  <c r="Y67" i="2" s="1"/>
  <c r="Z67" i="2" s="1"/>
  <c r="S79" i="2"/>
  <c r="X79" i="2" s="1"/>
  <c r="Y79" i="2" s="1"/>
  <c r="Z79" i="2" s="1"/>
  <c r="O84" i="2"/>
  <c r="P84" i="2" s="1"/>
  <c r="O88" i="2"/>
  <c r="P88" i="2" s="1"/>
  <c r="S111" i="2"/>
  <c r="X111" i="2" s="1"/>
  <c r="Y111" i="2" s="1"/>
  <c r="Z111" i="2" s="1"/>
  <c r="AA122" i="2"/>
  <c r="S122" i="2"/>
  <c r="X122" i="2" s="1"/>
  <c r="Y122" i="2" s="1"/>
  <c r="Z122" i="2" s="1"/>
  <c r="S124" i="2"/>
  <c r="X124" i="2" s="1"/>
  <c r="Y124" i="2" s="1"/>
  <c r="Z124" i="2" s="1"/>
  <c r="AC131" i="2"/>
  <c r="AH131" i="2" s="1"/>
  <c r="AI131" i="2" s="1"/>
  <c r="AK131" i="2"/>
  <c r="AM131" i="2" s="1"/>
  <c r="AR131" i="2" s="1"/>
  <c r="AS131" i="2" s="1"/>
  <c r="S132" i="2"/>
  <c r="X132" i="2" s="1"/>
  <c r="Y132" i="2" s="1"/>
  <c r="Z132" i="2" s="1"/>
  <c r="S134" i="2"/>
  <c r="X134" i="2" s="1"/>
  <c r="Y134" i="2" s="1"/>
  <c r="Z134" i="2" s="1"/>
  <c r="O139" i="2"/>
  <c r="P139" i="2" s="1"/>
  <c r="AC144" i="2"/>
  <c r="AH144" i="2" s="1"/>
  <c r="AI144" i="2" s="1"/>
  <c r="S148" i="2"/>
  <c r="X148" i="2" s="1"/>
  <c r="Y148" i="2" s="1"/>
  <c r="Z148" i="2" s="1"/>
  <c r="AC152" i="2"/>
  <c r="AH152" i="2" s="1"/>
  <c r="AI152" i="2" s="1"/>
  <c r="AK152" i="2"/>
  <c r="AM152" i="2" s="1"/>
  <c r="AR152" i="2" s="1"/>
  <c r="AS152" i="2" s="1"/>
  <c r="AB161" i="2"/>
  <c r="R210" i="2"/>
  <c r="AC164" i="2"/>
  <c r="AH164" i="2" s="1"/>
  <c r="AI164" i="2" s="1"/>
  <c r="AA167" i="2"/>
  <c r="S167" i="2"/>
  <c r="X167" i="2" s="1"/>
  <c r="Y167" i="2" s="1"/>
  <c r="Z167" i="2" s="1"/>
  <c r="AM180" i="2"/>
  <c r="AR180" i="2" s="1"/>
  <c r="AS180" i="2" s="1"/>
  <c r="S192" i="2"/>
  <c r="X192" i="2" s="1"/>
  <c r="Y192" i="2" s="1"/>
  <c r="Z192" i="2" s="1"/>
  <c r="AA192" i="2"/>
  <c r="AK194" i="2"/>
  <c r="O202" i="2"/>
  <c r="P202" i="2" s="1"/>
  <c r="N202" i="2"/>
  <c r="AM204" i="2"/>
  <c r="AR204" i="2" s="1"/>
  <c r="AS204" i="2" s="1"/>
  <c r="AG224" i="2"/>
  <c r="AQ224" i="2" s="1"/>
  <c r="AM224" i="2" s="1"/>
  <c r="AR224" i="2" s="1"/>
  <c r="AS224" i="2" s="1"/>
  <c r="S224" i="2"/>
  <c r="X224" i="2" s="1"/>
  <c r="Y224" i="2" s="1"/>
  <c r="Z224" i="2" s="1"/>
  <c r="AC84" i="2"/>
  <c r="AH84" i="2" s="1"/>
  <c r="AI84" i="2" s="1"/>
  <c r="AK84" i="2"/>
  <c r="AM84" i="2" s="1"/>
  <c r="AR84" i="2" s="1"/>
  <c r="AS84" i="2" s="1"/>
  <c r="AC88" i="2"/>
  <c r="AH88" i="2" s="1"/>
  <c r="AI88" i="2" s="1"/>
  <c r="AK88" i="2"/>
  <c r="AM88" i="2" s="1"/>
  <c r="AR88" i="2" s="1"/>
  <c r="AS88" i="2" s="1"/>
  <c r="O107" i="2"/>
  <c r="P107" i="2" s="1"/>
  <c r="N107" i="2"/>
  <c r="AC114" i="2"/>
  <c r="AH114" i="2" s="1"/>
  <c r="AI114" i="2" s="1"/>
  <c r="AK114" i="2"/>
  <c r="AM114" i="2" s="1"/>
  <c r="AR114" i="2" s="1"/>
  <c r="AS114" i="2" s="1"/>
  <c r="AC139" i="2"/>
  <c r="AH139" i="2" s="1"/>
  <c r="AI139" i="2" s="1"/>
  <c r="AK139" i="2"/>
  <c r="AM139" i="2" s="1"/>
  <c r="AR139" i="2" s="1"/>
  <c r="AS139" i="2" s="1"/>
  <c r="O177" i="2"/>
  <c r="N177" i="2"/>
  <c r="AA202" i="2"/>
  <c r="S202" i="2"/>
  <c r="X202" i="2" s="1"/>
  <c r="Y202" i="2" s="1"/>
  <c r="Z202" i="2" s="1"/>
  <c r="AA199" i="2"/>
  <c r="S199" i="2"/>
  <c r="X199" i="2" s="1"/>
  <c r="Y199" i="2" s="1"/>
  <c r="Z199" i="2" s="1"/>
  <c r="P216" i="2"/>
  <c r="S118" i="2"/>
  <c r="X118" i="2" s="1"/>
  <c r="Y118" i="2" s="1"/>
  <c r="Z118" i="2" s="1"/>
  <c r="S151" i="2"/>
  <c r="X151" i="2" s="1"/>
  <c r="Y151" i="2" s="1"/>
  <c r="Z151" i="2" s="1"/>
  <c r="S161" i="2"/>
  <c r="X161" i="2" s="1"/>
  <c r="I210" i="2"/>
  <c r="AG222" i="2"/>
  <c r="AQ222" i="2" s="1"/>
  <c r="AG234" i="2"/>
  <c r="AQ234" i="2" s="1"/>
  <c r="AM234" i="2" s="1"/>
  <c r="AR234" i="2" s="1"/>
  <c r="AS234" i="2" s="1"/>
  <c r="AA235" i="2"/>
  <c r="S235" i="2"/>
  <c r="X235" i="2" s="1"/>
  <c r="Y235" i="2" s="1"/>
  <c r="Z235" i="2" s="1"/>
  <c r="AG225" i="2"/>
  <c r="AQ225" i="2" s="1"/>
  <c r="AM225" i="2" s="1"/>
  <c r="AR225" i="2" s="1"/>
  <c r="AS225" i="2" s="1"/>
  <c r="S243" i="2"/>
  <c r="X243" i="2" s="1"/>
  <c r="Y243" i="2" s="1"/>
  <c r="Z243" i="2" s="1"/>
  <c r="AC246" i="2"/>
  <c r="AH246" i="2" s="1"/>
  <c r="AI246" i="2" s="1"/>
  <c r="AC249" i="2"/>
  <c r="AH249" i="2" s="1"/>
  <c r="AI249" i="2" s="1"/>
  <c r="AL265" i="2"/>
  <c r="O266" i="2"/>
  <c r="P266" i="2" s="1"/>
  <c r="N266" i="2"/>
  <c r="AA281" i="2"/>
  <c r="S281" i="2"/>
  <c r="X281" i="2" s="1"/>
  <c r="Y281" i="2" s="1"/>
  <c r="Z281" i="2" s="1"/>
  <c r="O278" i="2"/>
  <c r="P278" i="2" s="1"/>
  <c r="N278" i="2"/>
  <c r="AA292" i="2"/>
  <c r="S292" i="2"/>
  <c r="X292" i="2" s="1"/>
  <c r="Y292" i="2" s="1"/>
  <c r="Z292" i="2" s="1"/>
  <c r="AC296" i="2"/>
  <c r="AH296" i="2" s="1"/>
  <c r="AI296" i="2" s="1"/>
  <c r="AG298" i="2"/>
  <c r="AQ298" i="2" s="1"/>
  <c r="AC301" i="2"/>
  <c r="AH301" i="2" s="1"/>
  <c r="AI301" i="2" s="1"/>
  <c r="AL317" i="2"/>
  <c r="AL348" i="2" s="1"/>
  <c r="AC321" i="2"/>
  <c r="AH321" i="2" s="1"/>
  <c r="AI321" i="2" s="1"/>
  <c r="O333" i="2"/>
  <c r="P333" i="2" s="1"/>
  <c r="N333" i="2"/>
  <c r="AC439" i="2"/>
  <c r="AH439" i="2" s="1"/>
  <c r="AI439" i="2" s="1"/>
  <c r="AK439" i="2"/>
  <c r="AM439" i="2" s="1"/>
  <c r="AR439" i="2" s="1"/>
  <c r="AS439" i="2" s="1"/>
  <c r="AC449" i="2"/>
  <c r="AK449" i="2"/>
  <c r="AM449" i="2" s="1"/>
  <c r="AK450" i="2"/>
  <c r="AM450" i="2" s="1"/>
  <c r="AR450" i="2" s="1"/>
  <c r="AS450" i="2" s="1"/>
  <c r="AC450" i="2"/>
  <c r="AH450" i="2" s="1"/>
  <c r="AI450" i="2" s="1"/>
  <c r="AG161" i="2"/>
  <c r="Q259" i="2"/>
  <c r="X13" i="7" s="1"/>
  <c r="AA219" i="2"/>
  <c r="S227" i="2"/>
  <c r="X227" i="2" s="1"/>
  <c r="Y227" i="2" s="1"/>
  <c r="Z227" i="2" s="1"/>
  <c r="AA227" i="2"/>
  <c r="O231" i="2"/>
  <c r="P231" i="2" s="1"/>
  <c r="N231" i="2"/>
  <c r="AQ248" i="2"/>
  <c r="S269" i="2"/>
  <c r="X269" i="2" s="1"/>
  <c r="Y269" i="2" s="1"/>
  <c r="Z269" i="2" s="1"/>
  <c r="AC283" i="2"/>
  <c r="AH283" i="2" s="1"/>
  <c r="AI283" i="2" s="1"/>
  <c r="S289" i="2"/>
  <c r="X289" i="2" s="1"/>
  <c r="Y289" i="2" s="1"/>
  <c r="Z289" i="2" s="1"/>
  <c r="AC294" i="2"/>
  <c r="AH294" i="2" s="1"/>
  <c r="AI294" i="2" s="1"/>
  <c r="O321" i="2"/>
  <c r="P321" i="2" s="1"/>
  <c r="N321" i="2"/>
  <c r="AC322" i="2"/>
  <c r="AH322" i="2" s="1"/>
  <c r="AI322" i="2" s="1"/>
  <c r="S362" i="2"/>
  <c r="X362" i="2" s="1"/>
  <c r="Y362" i="2" s="1"/>
  <c r="Z362" i="2" s="1"/>
  <c r="AB362" i="2"/>
  <c r="AQ378" i="2"/>
  <c r="AQ393" i="2"/>
  <c r="R259" i="2"/>
  <c r="AK236" i="2"/>
  <c r="AG236" i="2"/>
  <c r="AQ236" i="2" s="1"/>
  <c r="AA231" i="2"/>
  <c r="S231" i="2"/>
  <c r="X231" i="2" s="1"/>
  <c r="Y231" i="2" s="1"/>
  <c r="Z231" i="2" s="1"/>
  <c r="S242" i="2"/>
  <c r="O246" i="2"/>
  <c r="N246" i="2"/>
  <c r="S249" i="2"/>
  <c r="X249" i="2" s="1"/>
  <c r="Y249" i="2" s="1"/>
  <c r="Z249" i="2" s="1"/>
  <c r="W311" i="2"/>
  <c r="AK274" i="2"/>
  <c r="AK284" i="2"/>
  <c r="S301" i="2"/>
  <c r="X301" i="2" s="1"/>
  <c r="Y301" i="2" s="1"/>
  <c r="Z301" i="2" s="1"/>
  <c r="Q348" i="2"/>
  <c r="X15" i="7" s="1"/>
  <c r="AA317" i="2"/>
  <c r="S317" i="2"/>
  <c r="X317" i="2" s="1"/>
  <c r="S329" i="2"/>
  <c r="X329" i="2" s="1"/>
  <c r="Y329" i="2" s="1"/>
  <c r="Z329" i="2" s="1"/>
  <c r="AA329" i="2"/>
  <c r="AC334" i="2"/>
  <c r="AH334" i="2" s="1"/>
  <c r="AI334" i="2" s="1"/>
  <c r="S336" i="2"/>
  <c r="X336" i="2" s="1"/>
  <c r="Y336" i="2" s="1"/>
  <c r="Z336" i="2" s="1"/>
  <c r="AG336" i="2"/>
  <c r="AQ336" i="2" s="1"/>
  <c r="AM336" i="2" s="1"/>
  <c r="AR336" i="2" s="1"/>
  <c r="AS336" i="2" s="1"/>
  <c r="AA332" i="2"/>
  <c r="S332" i="2"/>
  <c r="X332" i="2" s="1"/>
  <c r="Y332" i="2" s="1"/>
  <c r="Z332" i="2" s="1"/>
  <c r="AM419" i="2"/>
  <c r="AR419" i="2" s="1"/>
  <c r="AS419" i="2" s="1"/>
  <c r="S221" i="2"/>
  <c r="X221" i="2" s="1"/>
  <c r="Y221" i="2" s="1"/>
  <c r="Z221" i="2" s="1"/>
  <c r="AA221" i="2"/>
  <c r="AC228" i="2"/>
  <c r="AH228" i="2" s="1"/>
  <c r="AI228" i="2" s="1"/>
  <c r="AB255" i="2"/>
  <c r="AL255" i="2" s="1"/>
  <c r="AM255" i="2" s="1"/>
  <c r="AR255" i="2" s="1"/>
  <c r="AS255" i="2" s="1"/>
  <c r="S255" i="2"/>
  <c r="X255" i="2" s="1"/>
  <c r="Y255" i="2" s="1"/>
  <c r="Z255" i="2" s="1"/>
  <c r="AC273" i="2"/>
  <c r="AH273" i="2" s="1"/>
  <c r="AI273" i="2" s="1"/>
  <c r="AC288" i="2"/>
  <c r="AH288" i="2" s="1"/>
  <c r="AI288" i="2" s="1"/>
  <c r="AC285" i="2"/>
  <c r="AH285" i="2" s="1"/>
  <c r="AI285" i="2" s="1"/>
  <c r="AA303" i="2"/>
  <c r="S303" i="2"/>
  <c r="X303" i="2" s="1"/>
  <c r="Y303" i="2" s="1"/>
  <c r="Z303" i="2" s="1"/>
  <c r="AC304" i="2"/>
  <c r="AH304" i="2" s="1"/>
  <c r="AI304" i="2" s="1"/>
  <c r="AK307" i="2"/>
  <c r="R311" i="2"/>
  <c r="N326" i="2"/>
  <c r="O326" i="2"/>
  <c r="P326" i="2" s="1"/>
  <c r="AM334" i="2"/>
  <c r="AR334" i="2" s="1"/>
  <c r="AS334" i="2" s="1"/>
  <c r="AM342" i="2"/>
  <c r="AR342" i="2" s="1"/>
  <c r="AS342" i="2" s="1"/>
  <c r="AA346" i="2"/>
  <c r="S346" i="2"/>
  <c r="X346" i="2" s="1"/>
  <c r="Y346" i="2" s="1"/>
  <c r="Z346" i="2" s="1"/>
  <c r="AK409" i="2"/>
  <c r="W259" i="2"/>
  <c r="AG216" i="2"/>
  <c r="AC216" i="2" s="1"/>
  <c r="AH216" i="2" s="1"/>
  <c r="AI216" i="2" s="1"/>
  <c r="N223" i="2"/>
  <c r="N228" i="2"/>
  <c r="AA237" i="2"/>
  <c r="AC230" i="2"/>
  <c r="AH230" i="2" s="1"/>
  <c r="AI230" i="2" s="1"/>
  <c r="AG238" i="2"/>
  <c r="AQ238" i="2" s="1"/>
  <c r="AA270" i="2"/>
  <c r="S270" i="2"/>
  <c r="X270" i="2" s="1"/>
  <c r="Y270" i="2" s="1"/>
  <c r="Z270" i="2" s="1"/>
  <c r="O273" i="2"/>
  <c r="P273" i="2" s="1"/>
  <c r="N273" i="2"/>
  <c r="AA290" i="2"/>
  <c r="S290" i="2"/>
  <c r="X290" i="2" s="1"/>
  <c r="Y290" i="2" s="1"/>
  <c r="Z290" i="2" s="1"/>
  <c r="AM304" i="2"/>
  <c r="AR304" i="2" s="1"/>
  <c r="AS304" i="2" s="1"/>
  <c r="AQ317" i="2"/>
  <c r="AC324" i="2"/>
  <c r="AH324" i="2" s="1"/>
  <c r="AI324" i="2" s="1"/>
  <c r="AG325" i="2"/>
  <c r="S325" i="2"/>
  <c r="X325" i="2" s="1"/>
  <c r="Y325" i="2" s="1"/>
  <c r="Z325" i="2" s="1"/>
  <c r="R425" i="2"/>
  <c r="AB353" i="2"/>
  <c r="S353" i="2"/>
  <c r="X353" i="2" s="1"/>
  <c r="AC391" i="2"/>
  <c r="AH391" i="2" s="1"/>
  <c r="AI391" i="2" s="1"/>
  <c r="AK391" i="2"/>
  <c r="AM391" i="2" s="1"/>
  <c r="AR391" i="2" s="1"/>
  <c r="AS391" i="2" s="1"/>
  <c r="AC397" i="2"/>
  <c r="AH397" i="2" s="1"/>
  <c r="AI397" i="2" s="1"/>
  <c r="AK397" i="2"/>
  <c r="AM397" i="2" s="1"/>
  <c r="AR397" i="2" s="1"/>
  <c r="AS397" i="2" s="1"/>
  <c r="I259" i="2"/>
  <c r="S220" i="2"/>
  <c r="X220" i="2" s="1"/>
  <c r="Y220" i="2" s="1"/>
  <c r="Z220" i="2" s="1"/>
  <c r="O239" i="2"/>
  <c r="P239" i="2" s="1"/>
  <c r="N239" i="2"/>
  <c r="S241" i="2"/>
  <c r="X241" i="2" s="1"/>
  <c r="Y241" i="2" s="1"/>
  <c r="Z241" i="2" s="1"/>
  <c r="AA241" i="2"/>
  <c r="AA251" i="2"/>
  <c r="S251" i="2"/>
  <c r="X251" i="2" s="1"/>
  <c r="Y251" i="2" s="1"/>
  <c r="Z251" i="2" s="1"/>
  <c r="I311" i="2"/>
  <c r="S288" i="2"/>
  <c r="X288" i="2" s="1"/>
  <c r="Y288" i="2" s="1"/>
  <c r="Z288" i="2" s="1"/>
  <c r="S285" i="2"/>
  <c r="X285" i="2" s="1"/>
  <c r="Y285" i="2" s="1"/>
  <c r="Z285" i="2" s="1"/>
  <c r="AA297" i="2"/>
  <c r="S297" i="2"/>
  <c r="X297" i="2" s="1"/>
  <c r="Y297" i="2" s="1"/>
  <c r="Z297" i="2" s="1"/>
  <c r="O305" i="2"/>
  <c r="P305" i="2" s="1"/>
  <c r="N305" i="2"/>
  <c r="O324" i="2"/>
  <c r="P324" i="2" s="1"/>
  <c r="N324" i="2"/>
  <c r="AC331" i="2"/>
  <c r="AH331" i="2" s="1"/>
  <c r="AI331" i="2" s="1"/>
  <c r="AA339" i="2"/>
  <c r="S339" i="2"/>
  <c r="X339" i="2" s="1"/>
  <c r="Y339" i="2" s="1"/>
  <c r="Z339" i="2" s="1"/>
  <c r="N355" i="2"/>
  <c r="O355" i="2"/>
  <c r="P355" i="2" s="1"/>
  <c r="S369" i="2"/>
  <c r="X369" i="2" s="1"/>
  <c r="Y369" i="2" s="1"/>
  <c r="Z369" i="2" s="1"/>
  <c r="AB369" i="2"/>
  <c r="AL369" i="2" s="1"/>
  <c r="AM369" i="2" s="1"/>
  <c r="AR369" i="2" s="1"/>
  <c r="AS369" i="2" s="1"/>
  <c r="N216" i="2"/>
  <c r="S230" i="2"/>
  <c r="X230" i="2" s="1"/>
  <c r="Y230" i="2" s="1"/>
  <c r="Z230" i="2" s="1"/>
  <c r="AK238" i="2"/>
  <c r="AA239" i="2"/>
  <c r="S239" i="2"/>
  <c r="X239" i="2" s="1"/>
  <c r="Y239" i="2" s="1"/>
  <c r="Z239" i="2" s="1"/>
  <c r="AC243" i="2"/>
  <c r="AH243" i="2" s="1"/>
  <c r="AI243" i="2" s="1"/>
  <c r="AB247" i="2"/>
  <c r="AL247" i="2" s="1"/>
  <c r="AM247" i="2" s="1"/>
  <c r="AR247" i="2" s="1"/>
  <c r="AS247" i="2" s="1"/>
  <c r="S247" i="2"/>
  <c r="X247" i="2" s="1"/>
  <c r="Y247" i="2" s="1"/>
  <c r="Z247" i="2" s="1"/>
  <c r="AQ257" i="2"/>
  <c r="AK267" i="2"/>
  <c r="AK276" i="2"/>
  <c r="AC300" i="2"/>
  <c r="AC306" i="2"/>
  <c r="AH306" i="2" s="1"/>
  <c r="AI306" i="2" s="1"/>
  <c r="S412" i="2"/>
  <c r="X412" i="2" s="1"/>
  <c r="Y412" i="2" s="1"/>
  <c r="Z412" i="2" s="1"/>
  <c r="AA412" i="2"/>
  <c r="O235" i="2"/>
  <c r="P235" i="2" s="1"/>
  <c r="N235" i="2"/>
  <c r="AB226" i="2"/>
  <c r="S226" i="2"/>
  <c r="X226" i="2" s="1"/>
  <c r="Y226" i="2" s="1"/>
  <c r="Z226" i="2" s="1"/>
  <c r="O254" i="2"/>
  <c r="P254" i="2" s="1"/>
  <c r="N254" i="2"/>
  <c r="AC269" i="2"/>
  <c r="AH269" i="2" s="1"/>
  <c r="AI269" i="2" s="1"/>
  <c r="AC289" i="2"/>
  <c r="AH289" i="2" s="1"/>
  <c r="AI289" i="2" s="1"/>
  <c r="O295" i="2"/>
  <c r="N295" i="2"/>
  <c r="O400" i="2"/>
  <c r="P400" i="2" s="1"/>
  <c r="N400" i="2"/>
  <c r="S280" i="2"/>
  <c r="X280" i="2" s="1"/>
  <c r="Y280" i="2" s="1"/>
  <c r="Z280" i="2" s="1"/>
  <c r="S283" i="2"/>
  <c r="X283" i="2" s="1"/>
  <c r="Y283" i="2" s="1"/>
  <c r="Z283" i="2" s="1"/>
  <c r="S296" i="2"/>
  <c r="X296" i="2" s="1"/>
  <c r="Y296" i="2" s="1"/>
  <c r="Z296" i="2" s="1"/>
  <c r="S300" i="2"/>
  <c r="S306" i="2"/>
  <c r="X306" i="2" s="1"/>
  <c r="Y306" i="2" s="1"/>
  <c r="Z306" i="2" s="1"/>
  <c r="R348" i="2"/>
  <c r="S322" i="2"/>
  <c r="X322" i="2" s="1"/>
  <c r="Y322" i="2" s="1"/>
  <c r="Z322" i="2" s="1"/>
  <c r="AA323" i="2"/>
  <c r="S327" i="2"/>
  <c r="X327" i="2" s="1"/>
  <c r="Y327" i="2" s="1"/>
  <c r="Z327" i="2" s="1"/>
  <c r="AK331" i="2"/>
  <c r="AM331" i="2" s="1"/>
  <c r="AR331" i="2" s="1"/>
  <c r="AS331" i="2" s="1"/>
  <c r="AA330" i="2"/>
  <c r="AC360" i="2"/>
  <c r="AH360" i="2" s="1"/>
  <c r="AI360" i="2" s="1"/>
  <c r="S364" i="2"/>
  <c r="X364" i="2" s="1"/>
  <c r="Y364" i="2" s="1"/>
  <c r="Z364" i="2" s="1"/>
  <c r="AA364" i="2"/>
  <c r="AA373" i="2"/>
  <c r="S373" i="2"/>
  <c r="X373" i="2" s="1"/>
  <c r="Y373" i="2" s="1"/>
  <c r="Z373" i="2" s="1"/>
  <c r="O376" i="2"/>
  <c r="P376" i="2" s="1"/>
  <c r="N376" i="2"/>
  <c r="S379" i="2"/>
  <c r="X379" i="2" s="1"/>
  <c r="Y379" i="2" s="1"/>
  <c r="Z379" i="2" s="1"/>
  <c r="S388" i="2"/>
  <c r="X388" i="2" s="1"/>
  <c r="Y388" i="2" s="1"/>
  <c r="Z388" i="2" s="1"/>
  <c r="AA388" i="2"/>
  <c r="AM392" i="2"/>
  <c r="AR392" i="2" s="1"/>
  <c r="AS392" i="2" s="1"/>
  <c r="AM395" i="2"/>
  <c r="AR395" i="2" s="1"/>
  <c r="AS395" i="2" s="1"/>
  <c r="AC398" i="2"/>
  <c r="AH398" i="2" s="1"/>
  <c r="AI398" i="2" s="1"/>
  <c r="S409" i="2"/>
  <c r="X409" i="2" s="1"/>
  <c r="Y409" i="2" s="1"/>
  <c r="Z409" i="2" s="1"/>
  <c r="AB409" i="2"/>
  <c r="AL409" i="2" s="1"/>
  <c r="AQ418" i="2"/>
  <c r="AK433" i="2"/>
  <c r="AC441" i="2"/>
  <c r="AH441" i="2" s="1"/>
  <c r="AI441" i="2" s="1"/>
  <c r="AM442" i="2"/>
  <c r="AR442" i="2" s="1"/>
  <c r="AS442" i="2" s="1"/>
  <c r="AA244" i="2"/>
  <c r="AB248" i="2"/>
  <c r="AL248" i="2" s="1"/>
  <c r="AA256" i="2"/>
  <c r="AB257" i="2"/>
  <c r="AL257" i="2" s="1"/>
  <c r="AB267" i="2"/>
  <c r="AL267" i="2" s="1"/>
  <c r="AA271" i="2"/>
  <c r="AB274" i="2"/>
  <c r="AL274" i="2" s="1"/>
  <c r="AA275" i="2"/>
  <c r="AB276" i="2"/>
  <c r="AL276" i="2" s="1"/>
  <c r="AA287" i="2"/>
  <c r="AB284" i="2"/>
  <c r="AL284" i="2" s="1"/>
  <c r="AA293" i="2"/>
  <c r="AA299" i="2"/>
  <c r="AB307" i="2"/>
  <c r="AL307" i="2" s="1"/>
  <c r="AA308" i="2"/>
  <c r="AA318" i="2"/>
  <c r="AK324" i="2"/>
  <c r="AM324" i="2" s="1"/>
  <c r="AR324" i="2" s="1"/>
  <c r="AS324" i="2" s="1"/>
  <c r="AA326" i="2"/>
  <c r="AC333" i="2"/>
  <c r="AH333" i="2" s="1"/>
  <c r="AI333" i="2" s="1"/>
  <c r="S334" i="2"/>
  <c r="X334" i="2" s="1"/>
  <c r="Y334" i="2" s="1"/>
  <c r="Z334" i="2" s="1"/>
  <c r="AC335" i="2"/>
  <c r="AH335" i="2" s="1"/>
  <c r="AI335" i="2" s="1"/>
  <c r="W348" i="2"/>
  <c r="AG425" i="2"/>
  <c r="AQ353" i="2"/>
  <c r="O356" i="2"/>
  <c r="P356" i="2" s="1"/>
  <c r="N356" i="2"/>
  <c r="O360" i="2"/>
  <c r="P360" i="2" s="1"/>
  <c r="N360" i="2"/>
  <c r="S361" i="2"/>
  <c r="X361" i="2" s="1"/>
  <c r="Y361" i="2" s="1"/>
  <c r="Z361" i="2" s="1"/>
  <c r="AB361" i="2"/>
  <c r="AL361" i="2" s="1"/>
  <c r="AM361" i="2" s="1"/>
  <c r="AR361" i="2" s="1"/>
  <c r="AS361" i="2" s="1"/>
  <c r="O368" i="2"/>
  <c r="P368" i="2" s="1"/>
  <c r="N368" i="2"/>
  <c r="S385" i="2"/>
  <c r="X385" i="2" s="1"/>
  <c r="Y385" i="2" s="1"/>
  <c r="Z385" i="2" s="1"/>
  <c r="AB385" i="2"/>
  <c r="AL385" i="2" s="1"/>
  <c r="AM385" i="2" s="1"/>
  <c r="AR385" i="2" s="1"/>
  <c r="AS385" i="2" s="1"/>
  <c r="AQ394" i="2"/>
  <c r="AC413" i="2"/>
  <c r="AH413" i="2" s="1"/>
  <c r="AI413" i="2" s="1"/>
  <c r="AK413" i="2"/>
  <c r="AM413" i="2" s="1"/>
  <c r="AR413" i="2" s="1"/>
  <c r="AS413" i="2" s="1"/>
  <c r="O416" i="2"/>
  <c r="P416" i="2" s="1"/>
  <c r="N416" i="2"/>
  <c r="AC453" i="2"/>
  <c r="AH453" i="2" s="1"/>
  <c r="AI453" i="2" s="1"/>
  <c r="AK453" i="2"/>
  <c r="AM453" i="2" s="1"/>
  <c r="AR453" i="2" s="1"/>
  <c r="AS453" i="2" s="1"/>
  <c r="AC466" i="2"/>
  <c r="AH466" i="2" s="1"/>
  <c r="AI466" i="2" s="1"/>
  <c r="AK466" i="2"/>
  <c r="AM466" i="2" s="1"/>
  <c r="AR466" i="2" s="1"/>
  <c r="AS466" i="2" s="1"/>
  <c r="AC467" i="2"/>
  <c r="AH467" i="2" s="1"/>
  <c r="AI467" i="2" s="1"/>
  <c r="AK467" i="2"/>
  <c r="AM467" i="2" s="1"/>
  <c r="AR467" i="2" s="1"/>
  <c r="AS467" i="2" s="1"/>
  <c r="AK246" i="2"/>
  <c r="AM246" i="2" s="1"/>
  <c r="AR246" i="2" s="1"/>
  <c r="AS246" i="2" s="1"/>
  <c r="AK273" i="2"/>
  <c r="AM273" i="2" s="1"/>
  <c r="AR273" i="2" s="1"/>
  <c r="AS273" i="2" s="1"/>
  <c r="AK278" i="2"/>
  <c r="AM278" i="2" s="1"/>
  <c r="AR278" i="2" s="1"/>
  <c r="AS278" i="2" s="1"/>
  <c r="AK295" i="2"/>
  <c r="AM295" i="2" s="1"/>
  <c r="AR295" i="2" s="1"/>
  <c r="AS295" i="2" s="1"/>
  <c r="AK305" i="2"/>
  <c r="AM305" i="2" s="1"/>
  <c r="AR305" i="2" s="1"/>
  <c r="AS305" i="2" s="1"/>
  <c r="AK321" i="2"/>
  <c r="AM321" i="2" s="1"/>
  <c r="AR321" i="2" s="1"/>
  <c r="AS321" i="2" s="1"/>
  <c r="AC342" i="2"/>
  <c r="AH342" i="2" s="1"/>
  <c r="AI342" i="2" s="1"/>
  <c r="S356" i="2"/>
  <c r="X356" i="2" s="1"/>
  <c r="Y356" i="2" s="1"/>
  <c r="Z356" i="2" s="1"/>
  <c r="AA356" i="2"/>
  <c r="AA357" i="2"/>
  <c r="S357" i="2"/>
  <c r="X357" i="2" s="1"/>
  <c r="Y357" i="2" s="1"/>
  <c r="Z357" i="2" s="1"/>
  <c r="AC389" i="2"/>
  <c r="AH389" i="2" s="1"/>
  <c r="AI389" i="2" s="1"/>
  <c r="AK389" i="2"/>
  <c r="AM389" i="2" s="1"/>
  <c r="AR389" i="2" s="1"/>
  <c r="AS389" i="2" s="1"/>
  <c r="O392" i="2"/>
  <c r="P392" i="2" s="1"/>
  <c r="N392" i="2"/>
  <c r="S404" i="2"/>
  <c r="X404" i="2" s="1"/>
  <c r="Y404" i="2" s="1"/>
  <c r="Z404" i="2" s="1"/>
  <c r="AA404" i="2"/>
  <c r="AK435" i="2"/>
  <c r="AK444" i="2"/>
  <c r="AC455" i="2"/>
  <c r="AH455" i="2" s="1"/>
  <c r="AI455" i="2" s="1"/>
  <c r="AQ465" i="2"/>
  <c r="AA242" i="2"/>
  <c r="AK243" i="2"/>
  <c r="AM243" i="2" s="1"/>
  <c r="AR243" i="2" s="1"/>
  <c r="AS243" i="2" s="1"/>
  <c r="N247" i="2"/>
  <c r="AK249" i="2"/>
  <c r="AM249" i="2" s="1"/>
  <c r="AR249" i="2" s="1"/>
  <c r="AS249" i="2" s="1"/>
  <c r="N255" i="2"/>
  <c r="AG265" i="2"/>
  <c r="AK269" i="2"/>
  <c r="AM269" i="2" s="1"/>
  <c r="AR269" i="2" s="1"/>
  <c r="AS269" i="2" s="1"/>
  <c r="N280" i="2"/>
  <c r="AK288" i="2"/>
  <c r="AM288" i="2" s="1"/>
  <c r="AR288" i="2" s="1"/>
  <c r="AS288" i="2" s="1"/>
  <c r="N283" i="2"/>
  <c r="AK289" i="2"/>
  <c r="AM289" i="2" s="1"/>
  <c r="AR289" i="2" s="1"/>
  <c r="AS289" i="2" s="1"/>
  <c r="AK285" i="2"/>
  <c r="AM285" i="2" s="1"/>
  <c r="AR285" i="2" s="1"/>
  <c r="AS285" i="2" s="1"/>
  <c r="N296" i="2"/>
  <c r="AK298" i="2"/>
  <c r="N300" i="2"/>
  <c r="AK301" i="2"/>
  <c r="AM301" i="2" s="1"/>
  <c r="AR301" i="2" s="1"/>
  <c r="AS301" i="2" s="1"/>
  <c r="N306" i="2"/>
  <c r="I348" i="2"/>
  <c r="N322" i="2"/>
  <c r="O343" i="2"/>
  <c r="P343" i="2" s="1"/>
  <c r="N343" i="2"/>
  <c r="AK360" i="2"/>
  <c r="AM360" i="2" s="1"/>
  <c r="AR360" i="2" s="1"/>
  <c r="AS360" i="2" s="1"/>
  <c r="S370" i="2"/>
  <c r="X370" i="2" s="1"/>
  <c r="Y370" i="2" s="1"/>
  <c r="Z370" i="2" s="1"/>
  <c r="AB370" i="2"/>
  <c r="S380" i="2"/>
  <c r="X380" i="2" s="1"/>
  <c r="Y380" i="2" s="1"/>
  <c r="Z380" i="2" s="1"/>
  <c r="AA380" i="2"/>
  <c r="AM387" i="2"/>
  <c r="AR387" i="2" s="1"/>
  <c r="AS387" i="2" s="1"/>
  <c r="AC390" i="2"/>
  <c r="AH390" i="2" s="1"/>
  <c r="AI390" i="2" s="1"/>
  <c r="S401" i="2"/>
  <c r="X401" i="2" s="1"/>
  <c r="Y401" i="2" s="1"/>
  <c r="Z401" i="2" s="1"/>
  <c r="AB401" i="2"/>
  <c r="AK407" i="2"/>
  <c r="AM407" i="2" s="1"/>
  <c r="AR407" i="2" s="1"/>
  <c r="AS407" i="2" s="1"/>
  <c r="AQ410" i="2"/>
  <c r="AK245" i="2"/>
  <c r="N251" i="2"/>
  <c r="N270" i="2"/>
  <c r="N281" i="2"/>
  <c r="AK277" i="2"/>
  <c r="N290" i="2"/>
  <c r="N292" i="2"/>
  <c r="AK294" i="2"/>
  <c r="AM294" i="2" s="1"/>
  <c r="AR294" i="2" s="1"/>
  <c r="AS294" i="2" s="1"/>
  <c r="N303" i="2"/>
  <c r="N297" i="2"/>
  <c r="AK309" i="2"/>
  <c r="AM309" i="2" s="1"/>
  <c r="AR309" i="2" s="1"/>
  <c r="AS309" i="2" s="1"/>
  <c r="AC328" i="2"/>
  <c r="AH328" i="2" s="1"/>
  <c r="AI328" i="2" s="1"/>
  <c r="S333" i="2"/>
  <c r="X333" i="2" s="1"/>
  <c r="Y333" i="2" s="1"/>
  <c r="Z333" i="2" s="1"/>
  <c r="N337" i="2"/>
  <c r="S343" i="2"/>
  <c r="X343" i="2" s="1"/>
  <c r="Y343" i="2" s="1"/>
  <c r="Z343" i="2" s="1"/>
  <c r="AA343" i="2"/>
  <c r="AA344" i="2"/>
  <c r="S344" i="2"/>
  <c r="X344" i="2" s="1"/>
  <c r="Y344" i="2" s="1"/>
  <c r="Z344" i="2" s="1"/>
  <c r="AC345" i="2"/>
  <c r="AH345" i="2" s="1"/>
  <c r="AI345" i="2" s="1"/>
  <c r="I425" i="2"/>
  <c r="O353" i="2"/>
  <c r="W425" i="2"/>
  <c r="AA365" i="2"/>
  <c r="S365" i="2"/>
  <c r="X365" i="2" s="1"/>
  <c r="Y365" i="2" s="1"/>
  <c r="Z365" i="2" s="1"/>
  <c r="S372" i="2"/>
  <c r="X372" i="2" s="1"/>
  <c r="Y372" i="2" s="1"/>
  <c r="Z372" i="2" s="1"/>
  <c r="AA372" i="2"/>
  <c r="S377" i="2"/>
  <c r="X377" i="2" s="1"/>
  <c r="Y377" i="2" s="1"/>
  <c r="Z377" i="2" s="1"/>
  <c r="AB377" i="2"/>
  <c r="AL377" i="2" s="1"/>
  <c r="AM377" i="2" s="1"/>
  <c r="AR377" i="2" s="1"/>
  <c r="AS377" i="2" s="1"/>
  <c r="AK383" i="2"/>
  <c r="AM383" i="2" s="1"/>
  <c r="AR383" i="2" s="1"/>
  <c r="AS383" i="2" s="1"/>
  <c r="AQ386" i="2"/>
  <c r="AC405" i="2"/>
  <c r="AH405" i="2" s="1"/>
  <c r="AI405" i="2" s="1"/>
  <c r="AK405" i="2"/>
  <c r="AM405" i="2" s="1"/>
  <c r="AR405" i="2" s="1"/>
  <c r="AS405" i="2" s="1"/>
  <c r="O408" i="2"/>
  <c r="P408" i="2" s="1"/>
  <c r="N408" i="2"/>
  <c r="S420" i="2"/>
  <c r="X420" i="2" s="1"/>
  <c r="Y420" i="2" s="1"/>
  <c r="Z420" i="2" s="1"/>
  <c r="AA420" i="2"/>
  <c r="AK446" i="2"/>
  <c r="AM446" i="2" s="1"/>
  <c r="AR446" i="2" s="1"/>
  <c r="AS446" i="2" s="1"/>
  <c r="AC446" i="2"/>
  <c r="AH446" i="2" s="1"/>
  <c r="AI446" i="2" s="1"/>
  <c r="N250" i="2"/>
  <c r="N253" i="2"/>
  <c r="N265" i="2"/>
  <c r="N286" i="2"/>
  <c r="N282" i="2"/>
  <c r="N291" i="2"/>
  <c r="N304" i="2"/>
  <c r="O317" i="2"/>
  <c r="N320" i="2"/>
  <c r="AA327" i="2"/>
  <c r="S331" i="2"/>
  <c r="X331" i="2" s="1"/>
  <c r="Y331" i="2" s="1"/>
  <c r="Z331" i="2" s="1"/>
  <c r="N329" i="2"/>
  <c r="S337" i="2"/>
  <c r="X337" i="2" s="1"/>
  <c r="Y337" i="2" s="1"/>
  <c r="Z337" i="2" s="1"/>
  <c r="AA337" i="2"/>
  <c r="N369" i="2"/>
  <c r="O369" i="2"/>
  <c r="P369" i="2" s="1"/>
  <c r="AM371" i="2"/>
  <c r="AR371" i="2" s="1"/>
  <c r="AS371" i="2" s="1"/>
  <c r="AC381" i="2"/>
  <c r="AH381" i="2" s="1"/>
  <c r="AI381" i="2" s="1"/>
  <c r="AK381" i="2"/>
  <c r="AM381" i="2" s="1"/>
  <c r="AR381" i="2" s="1"/>
  <c r="AS381" i="2" s="1"/>
  <c r="O384" i="2"/>
  <c r="P384" i="2" s="1"/>
  <c r="N384" i="2"/>
  <c r="S387" i="2"/>
  <c r="X387" i="2" s="1"/>
  <c r="Y387" i="2" s="1"/>
  <c r="Z387" i="2" s="1"/>
  <c r="S396" i="2"/>
  <c r="X396" i="2" s="1"/>
  <c r="Y396" i="2" s="1"/>
  <c r="Z396" i="2" s="1"/>
  <c r="AA396" i="2"/>
  <c r="AM400" i="2"/>
  <c r="AR400" i="2" s="1"/>
  <c r="AS400" i="2" s="1"/>
  <c r="AC406" i="2"/>
  <c r="AH406" i="2" s="1"/>
  <c r="AI406" i="2" s="1"/>
  <c r="S417" i="2"/>
  <c r="X417" i="2" s="1"/>
  <c r="Y417" i="2" s="1"/>
  <c r="Z417" i="2" s="1"/>
  <c r="AB417" i="2"/>
  <c r="AL417" i="2" s="1"/>
  <c r="AM417" i="2" s="1"/>
  <c r="AR417" i="2" s="1"/>
  <c r="AS417" i="2" s="1"/>
  <c r="AC421" i="2"/>
  <c r="AH421" i="2" s="1"/>
  <c r="AI421" i="2" s="1"/>
  <c r="AK421" i="2"/>
  <c r="AM421" i="2" s="1"/>
  <c r="AR421" i="2" s="1"/>
  <c r="AS421" i="2" s="1"/>
  <c r="AC423" i="2"/>
  <c r="AH423" i="2" s="1"/>
  <c r="AI423" i="2" s="1"/>
  <c r="AK437" i="2"/>
  <c r="AM437" i="2" s="1"/>
  <c r="AR437" i="2" s="1"/>
  <c r="AS437" i="2" s="1"/>
  <c r="AC437" i="2"/>
  <c r="AH437" i="2" s="1"/>
  <c r="AI437" i="2" s="1"/>
  <c r="AC477" i="2"/>
  <c r="AH477" i="2" s="1"/>
  <c r="AI477" i="2" s="1"/>
  <c r="AQ477" i="2"/>
  <c r="AM477" i="2" s="1"/>
  <c r="AR477" i="2" s="1"/>
  <c r="AS477" i="2" s="1"/>
  <c r="O265" i="2"/>
  <c r="S328" i="2"/>
  <c r="X328" i="2" s="1"/>
  <c r="Y328" i="2" s="1"/>
  <c r="Z328" i="2" s="1"/>
  <c r="AK335" i="2"/>
  <c r="AM335" i="2" s="1"/>
  <c r="AR335" i="2" s="1"/>
  <c r="AS335" i="2" s="1"/>
  <c r="AA338" i="2"/>
  <c r="AC340" i="2"/>
  <c r="AH340" i="2" s="1"/>
  <c r="AI340" i="2" s="1"/>
  <c r="Q425" i="2"/>
  <c r="X16" i="7" s="1"/>
  <c r="AM379" i="2"/>
  <c r="AR379" i="2" s="1"/>
  <c r="AS379" i="2" s="1"/>
  <c r="AC382" i="2"/>
  <c r="AH382" i="2" s="1"/>
  <c r="AI382" i="2" s="1"/>
  <c r="S393" i="2"/>
  <c r="X393" i="2" s="1"/>
  <c r="Y393" i="2" s="1"/>
  <c r="Z393" i="2" s="1"/>
  <c r="AB393" i="2"/>
  <c r="AL393" i="2" s="1"/>
  <c r="AK399" i="2"/>
  <c r="AQ402" i="2"/>
  <c r="AC448" i="2"/>
  <c r="AH448" i="2" s="1"/>
  <c r="AI448" i="2" s="1"/>
  <c r="AK448" i="2"/>
  <c r="AM448" i="2" s="1"/>
  <c r="AR448" i="2" s="1"/>
  <c r="AS448" i="2" s="1"/>
  <c r="AQ457" i="2"/>
  <c r="P465" i="2"/>
  <c r="AC470" i="2"/>
  <c r="AK470" i="2"/>
  <c r="AM470" i="2" s="1"/>
  <c r="AK345" i="2"/>
  <c r="AM345" i="2" s="1"/>
  <c r="AR345" i="2" s="1"/>
  <c r="AS345" i="2" s="1"/>
  <c r="N364" i="2"/>
  <c r="N372" i="2"/>
  <c r="O377" i="2"/>
  <c r="P377" i="2" s="1"/>
  <c r="N380" i="2"/>
  <c r="S381" i="2"/>
  <c r="X381" i="2" s="1"/>
  <c r="Y381" i="2" s="1"/>
  <c r="Z381" i="2" s="1"/>
  <c r="AK382" i="2"/>
  <c r="AM382" i="2" s="1"/>
  <c r="AR382" i="2" s="1"/>
  <c r="AS382" i="2" s="1"/>
  <c r="O385" i="2"/>
  <c r="P385" i="2" s="1"/>
  <c r="N388" i="2"/>
  <c r="S389" i="2"/>
  <c r="X389" i="2" s="1"/>
  <c r="Y389" i="2" s="1"/>
  <c r="Z389" i="2" s="1"/>
  <c r="AK390" i="2"/>
  <c r="AM390" i="2" s="1"/>
  <c r="AR390" i="2" s="1"/>
  <c r="AS390" i="2" s="1"/>
  <c r="AC392" i="2"/>
  <c r="AH392" i="2" s="1"/>
  <c r="AI392" i="2" s="1"/>
  <c r="O393" i="2"/>
  <c r="P393" i="2" s="1"/>
  <c r="N396" i="2"/>
  <c r="S397" i="2"/>
  <c r="X397" i="2" s="1"/>
  <c r="Y397" i="2" s="1"/>
  <c r="Z397" i="2" s="1"/>
  <c r="AK398" i="2"/>
  <c r="AM398" i="2" s="1"/>
  <c r="AR398" i="2" s="1"/>
  <c r="AS398" i="2" s="1"/>
  <c r="AC400" i="2"/>
  <c r="AH400" i="2" s="1"/>
  <c r="AI400" i="2" s="1"/>
  <c r="O401" i="2"/>
  <c r="P401" i="2" s="1"/>
  <c r="N404" i="2"/>
  <c r="S405" i="2"/>
  <c r="X405" i="2" s="1"/>
  <c r="Y405" i="2" s="1"/>
  <c r="Z405" i="2" s="1"/>
  <c r="AK406" i="2"/>
  <c r="AM406" i="2" s="1"/>
  <c r="AR406" i="2" s="1"/>
  <c r="AS406" i="2" s="1"/>
  <c r="O409" i="2"/>
  <c r="P409" i="2" s="1"/>
  <c r="N412" i="2"/>
  <c r="S413" i="2"/>
  <c r="X413" i="2" s="1"/>
  <c r="Y413" i="2" s="1"/>
  <c r="Z413" i="2" s="1"/>
  <c r="AC416" i="2"/>
  <c r="AH416" i="2" s="1"/>
  <c r="AI416" i="2" s="1"/>
  <c r="O417" i="2"/>
  <c r="P417" i="2" s="1"/>
  <c r="N420" i="2"/>
  <c r="S421" i="2"/>
  <c r="X421" i="2" s="1"/>
  <c r="Y421" i="2" s="1"/>
  <c r="Z421" i="2" s="1"/>
  <c r="AK423" i="2"/>
  <c r="AM423" i="2" s="1"/>
  <c r="AR423" i="2" s="1"/>
  <c r="AS423" i="2" s="1"/>
  <c r="O433" i="2"/>
  <c r="P433" i="2" s="1"/>
  <c r="AG434" i="2"/>
  <c r="S439" i="2"/>
  <c r="X439" i="2" s="1"/>
  <c r="Y439" i="2" s="1"/>
  <c r="Z439" i="2" s="1"/>
  <c r="AC442" i="2"/>
  <c r="AH442" i="2" s="1"/>
  <c r="AI442" i="2" s="1"/>
  <c r="O444" i="2"/>
  <c r="P444" i="2" s="1"/>
  <c r="AG445" i="2"/>
  <c r="S448" i="2"/>
  <c r="X448" i="2" s="1"/>
  <c r="Y448" i="2" s="1"/>
  <c r="Z448" i="2" s="1"/>
  <c r="S453" i="2"/>
  <c r="X453" i="2" s="1"/>
  <c r="Y453" i="2" s="1"/>
  <c r="Z453" i="2" s="1"/>
  <c r="AK454" i="2"/>
  <c r="AM454" i="2" s="1"/>
  <c r="AR454" i="2" s="1"/>
  <c r="AS454" i="2" s="1"/>
  <c r="O457" i="2"/>
  <c r="P457" i="2" s="1"/>
  <c r="S466" i="2"/>
  <c r="X466" i="2" s="1"/>
  <c r="Y466" i="2" s="1"/>
  <c r="Z466" i="2" s="1"/>
  <c r="S467" i="2"/>
  <c r="X467" i="2" s="1"/>
  <c r="Y467" i="2" s="1"/>
  <c r="Z467" i="2" s="1"/>
  <c r="AK472" i="2"/>
  <c r="AM472" i="2" s="1"/>
  <c r="AR472" i="2" s="1"/>
  <c r="AS472" i="2" s="1"/>
  <c r="AC476" i="2"/>
  <c r="AH476" i="2" s="1"/>
  <c r="AI476" i="2" s="1"/>
  <c r="AA481" i="2"/>
  <c r="AC482" i="2"/>
  <c r="AH482" i="2" s="1"/>
  <c r="AI482" i="2" s="1"/>
  <c r="AM484" i="2"/>
  <c r="AR484" i="2" s="1"/>
  <c r="AS484" i="2" s="1"/>
  <c r="P514" i="2"/>
  <c r="N527" i="2"/>
  <c r="O527" i="2"/>
  <c r="P527" i="2" s="1"/>
  <c r="I586" i="2"/>
  <c r="S556" i="2"/>
  <c r="X556" i="2" s="1"/>
  <c r="Y556" i="2" s="1"/>
  <c r="Z556" i="2" s="1"/>
  <c r="AA570" i="2"/>
  <c r="S570" i="2"/>
  <c r="X570" i="2" s="1"/>
  <c r="Y570" i="2" s="1"/>
  <c r="Z570" i="2" s="1"/>
  <c r="AC582" i="2"/>
  <c r="AH582" i="2" s="1"/>
  <c r="AI582" i="2" s="1"/>
  <c r="AK582" i="2"/>
  <c r="AM582" i="2" s="1"/>
  <c r="AR582" i="2" s="1"/>
  <c r="AS582" i="2" s="1"/>
  <c r="AC597" i="2"/>
  <c r="AH597" i="2" s="1"/>
  <c r="AI597" i="2" s="1"/>
  <c r="N332" i="2"/>
  <c r="N346" i="2"/>
  <c r="AA353" i="2"/>
  <c r="N359" i="2"/>
  <c r="N367" i="2"/>
  <c r="AC371" i="2"/>
  <c r="AH371" i="2" s="1"/>
  <c r="AI371" i="2" s="1"/>
  <c r="N375" i="2"/>
  <c r="AC379" i="2"/>
  <c r="AH379" i="2" s="1"/>
  <c r="AI379" i="2" s="1"/>
  <c r="N383" i="2"/>
  <c r="AC387" i="2"/>
  <c r="AH387" i="2" s="1"/>
  <c r="AI387" i="2" s="1"/>
  <c r="N391" i="2"/>
  <c r="AC395" i="2"/>
  <c r="AH395" i="2" s="1"/>
  <c r="AI395" i="2" s="1"/>
  <c r="N399" i="2"/>
  <c r="N407" i="2"/>
  <c r="N415" i="2"/>
  <c r="AC419" i="2"/>
  <c r="AH419" i="2" s="1"/>
  <c r="AI419" i="2" s="1"/>
  <c r="S432" i="2"/>
  <c r="N441" i="2"/>
  <c r="N455" i="2"/>
  <c r="AK475" i="2"/>
  <c r="AM475" i="2" s="1"/>
  <c r="AR475" i="2" s="1"/>
  <c r="AS475" i="2" s="1"/>
  <c r="AQ479" i="2"/>
  <c r="AM479" i="2" s="1"/>
  <c r="AR479" i="2" s="1"/>
  <c r="AS479" i="2" s="1"/>
  <c r="N481" i="2"/>
  <c r="N482" i="2"/>
  <c r="AA486" i="2"/>
  <c r="S486" i="2"/>
  <c r="X486" i="2" s="1"/>
  <c r="Y486" i="2" s="1"/>
  <c r="Z486" i="2" s="1"/>
  <c r="AG491" i="2"/>
  <c r="AQ491" i="2" s="1"/>
  <c r="AM491" i="2" s="1"/>
  <c r="AR491" i="2" s="1"/>
  <c r="AS491" i="2" s="1"/>
  <c r="AA493" i="2"/>
  <c r="S493" i="2"/>
  <c r="X493" i="2" s="1"/>
  <c r="Y493" i="2" s="1"/>
  <c r="Z493" i="2" s="1"/>
  <c r="AK496" i="2"/>
  <c r="AM496" i="2" s="1"/>
  <c r="AR496" i="2" s="1"/>
  <c r="AS496" i="2" s="1"/>
  <c r="S498" i="2"/>
  <c r="X498" i="2" s="1"/>
  <c r="Y498" i="2" s="1"/>
  <c r="Z498" i="2" s="1"/>
  <c r="AB498" i="2"/>
  <c r="S500" i="2"/>
  <c r="X500" i="2" s="1"/>
  <c r="Y500" i="2" s="1"/>
  <c r="Z500" i="2" s="1"/>
  <c r="AA500" i="2"/>
  <c r="AC503" i="2"/>
  <c r="AH503" i="2" s="1"/>
  <c r="AI503" i="2" s="1"/>
  <c r="W508" i="2"/>
  <c r="AQ515" i="2"/>
  <c r="AM515" i="2" s="1"/>
  <c r="AR515" i="2" s="1"/>
  <c r="AS515" i="2" s="1"/>
  <c r="AC515" i="2"/>
  <c r="AH515" i="2" s="1"/>
  <c r="AI515" i="2" s="1"/>
  <c r="S527" i="2"/>
  <c r="X527" i="2" s="1"/>
  <c r="Y527" i="2" s="1"/>
  <c r="Z527" i="2" s="1"/>
  <c r="AG537" i="2"/>
  <c r="AQ537" i="2" s="1"/>
  <c r="Q586" i="2"/>
  <c r="X20" i="7" s="1"/>
  <c r="N555" i="2"/>
  <c r="O555" i="2"/>
  <c r="P555" i="2" s="1"/>
  <c r="S567" i="2"/>
  <c r="X567" i="2" s="1"/>
  <c r="Y567" i="2" s="1"/>
  <c r="Z567" i="2" s="1"/>
  <c r="AB567" i="2"/>
  <c r="AL567" i="2" s="1"/>
  <c r="AM567" i="2" s="1"/>
  <c r="AR567" i="2" s="1"/>
  <c r="AS567" i="2" s="1"/>
  <c r="AM568" i="2"/>
  <c r="AR568" i="2" s="1"/>
  <c r="AS568" i="2" s="1"/>
  <c r="AB584" i="2"/>
  <c r="AL584" i="2" s="1"/>
  <c r="AM584" i="2" s="1"/>
  <c r="AR584" i="2" s="1"/>
  <c r="AS584" i="2" s="1"/>
  <c r="S584" i="2"/>
  <c r="X584" i="2" s="1"/>
  <c r="Y584" i="2" s="1"/>
  <c r="Z584" i="2" s="1"/>
  <c r="AB433" i="2"/>
  <c r="AL433" i="2" s="1"/>
  <c r="S435" i="2"/>
  <c r="X435" i="2" s="1"/>
  <c r="Y435" i="2" s="1"/>
  <c r="Z435" i="2" s="1"/>
  <c r="S437" i="2"/>
  <c r="X437" i="2" s="1"/>
  <c r="Y437" i="2" s="1"/>
  <c r="Z437" i="2" s="1"/>
  <c r="AA438" i="2"/>
  <c r="AB444" i="2"/>
  <c r="AL444" i="2" s="1"/>
  <c r="S446" i="2"/>
  <c r="X446" i="2" s="1"/>
  <c r="Y446" i="2" s="1"/>
  <c r="Z446" i="2" s="1"/>
  <c r="AA447" i="2"/>
  <c r="S450" i="2"/>
  <c r="X450" i="2" s="1"/>
  <c r="Y450" i="2" s="1"/>
  <c r="Z450" i="2" s="1"/>
  <c r="AA451" i="2"/>
  <c r="AB457" i="2"/>
  <c r="AL457" i="2" s="1"/>
  <c r="AA465" i="2"/>
  <c r="S468" i="2"/>
  <c r="X468" i="2" s="1"/>
  <c r="Y468" i="2" s="1"/>
  <c r="Z468" i="2" s="1"/>
  <c r="N469" i="2"/>
  <c r="AC469" i="2"/>
  <c r="AH469" i="2" s="1"/>
  <c r="AI469" i="2" s="1"/>
  <c r="AQ487" i="2"/>
  <c r="AM487" i="2" s="1"/>
  <c r="AR487" i="2" s="1"/>
  <c r="AS487" i="2" s="1"/>
  <c r="AC487" i="2"/>
  <c r="AH487" i="2" s="1"/>
  <c r="AI487" i="2" s="1"/>
  <c r="AA514" i="2"/>
  <c r="Q547" i="2"/>
  <c r="X19" i="7" s="1"/>
  <c r="S514" i="2"/>
  <c r="X514" i="2" s="1"/>
  <c r="AM517" i="2"/>
  <c r="AR517" i="2" s="1"/>
  <c r="AS517" i="2" s="1"/>
  <c r="AM525" i="2"/>
  <c r="AR525" i="2" s="1"/>
  <c r="AS525" i="2" s="1"/>
  <c r="N530" i="2"/>
  <c r="O530" i="2"/>
  <c r="P530" i="2" s="1"/>
  <c r="AQ536" i="2"/>
  <c r="AM536" i="2" s="1"/>
  <c r="AR536" i="2" s="1"/>
  <c r="AS536" i="2" s="1"/>
  <c r="AC536" i="2"/>
  <c r="AH536" i="2" s="1"/>
  <c r="AI536" i="2" s="1"/>
  <c r="AC565" i="2"/>
  <c r="AH565" i="2" s="1"/>
  <c r="AI565" i="2" s="1"/>
  <c r="S579" i="2"/>
  <c r="X579" i="2" s="1"/>
  <c r="Y579" i="2" s="1"/>
  <c r="Z579" i="2" s="1"/>
  <c r="AB579" i="2"/>
  <c r="AL579" i="2" s="1"/>
  <c r="AG435" i="2"/>
  <c r="AQ435" i="2" s="1"/>
  <c r="AK441" i="2"/>
  <c r="AM441" i="2" s="1"/>
  <c r="AR441" i="2" s="1"/>
  <c r="AS441" i="2" s="1"/>
  <c r="AK455" i="2"/>
  <c r="AM455" i="2" s="1"/>
  <c r="AR455" i="2" s="1"/>
  <c r="AS455" i="2" s="1"/>
  <c r="AL465" i="2"/>
  <c r="O477" i="2"/>
  <c r="P477" i="2" s="1"/>
  <c r="N477" i="2"/>
  <c r="AM480" i="2"/>
  <c r="AR480" i="2" s="1"/>
  <c r="AS480" i="2" s="1"/>
  <c r="O485" i="2"/>
  <c r="P485" i="2" s="1"/>
  <c r="N485" i="2"/>
  <c r="N497" i="2"/>
  <c r="O497" i="2"/>
  <c r="P497" i="2" s="1"/>
  <c r="S522" i="2"/>
  <c r="X522" i="2" s="1"/>
  <c r="Y522" i="2" s="1"/>
  <c r="Z522" i="2" s="1"/>
  <c r="AA522" i="2"/>
  <c r="N574" i="2"/>
  <c r="O574" i="2"/>
  <c r="P574" i="2" s="1"/>
  <c r="N581" i="2"/>
  <c r="O581" i="2"/>
  <c r="P581" i="2" s="1"/>
  <c r="N432" i="2"/>
  <c r="E15" i="16" s="1"/>
  <c r="G15" i="16" s="1"/>
  <c r="H15" i="16" s="1"/>
  <c r="N442" i="2"/>
  <c r="S449" i="2"/>
  <c r="N456" i="2"/>
  <c r="AM468" i="2"/>
  <c r="AR468" i="2" s="1"/>
  <c r="AS468" i="2" s="1"/>
  <c r="S479" i="2"/>
  <c r="X479" i="2" s="1"/>
  <c r="Y479" i="2" s="1"/>
  <c r="Z479" i="2" s="1"/>
  <c r="S482" i="2"/>
  <c r="X482" i="2" s="1"/>
  <c r="Y482" i="2" s="1"/>
  <c r="Z482" i="2" s="1"/>
  <c r="AC484" i="2"/>
  <c r="AH484" i="2" s="1"/>
  <c r="AI484" i="2" s="1"/>
  <c r="S485" i="2"/>
  <c r="X485" i="2" s="1"/>
  <c r="Y485" i="2" s="1"/>
  <c r="Z485" i="2" s="1"/>
  <c r="AA485" i="2"/>
  <c r="N518" i="2"/>
  <c r="O518" i="2"/>
  <c r="P518" i="2" s="1"/>
  <c r="O526" i="2"/>
  <c r="P526" i="2" s="1"/>
  <c r="N526" i="2"/>
  <c r="AM561" i="2"/>
  <c r="AR561" i="2" s="1"/>
  <c r="AS561" i="2" s="1"/>
  <c r="AK565" i="2"/>
  <c r="AM565" i="2" s="1"/>
  <c r="AR565" i="2" s="1"/>
  <c r="AS565" i="2" s="1"/>
  <c r="S576" i="2"/>
  <c r="X576" i="2" s="1"/>
  <c r="Y576" i="2" s="1"/>
  <c r="Z576" i="2" s="1"/>
  <c r="AB576" i="2"/>
  <c r="AC592" i="2"/>
  <c r="AH592" i="2" s="1"/>
  <c r="AK592" i="2"/>
  <c r="AB378" i="2"/>
  <c r="AL378" i="2" s="1"/>
  <c r="AB386" i="2"/>
  <c r="AL386" i="2" s="1"/>
  <c r="AB394" i="2"/>
  <c r="AL394" i="2" s="1"/>
  <c r="AB402" i="2"/>
  <c r="AL402" i="2" s="1"/>
  <c r="AB410" i="2"/>
  <c r="AL410" i="2" s="1"/>
  <c r="AB418" i="2"/>
  <c r="AL418" i="2" s="1"/>
  <c r="O432" i="2"/>
  <c r="S465" i="2"/>
  <c r="X465" i="2" s="1"/>
  <c r="S469" i="2"/>
  <c r="X469" i="2" s="1"/>
  <c r="Y469" i="2" s="1"/>
  <c r="Z469" i="2" s="1"/>
  <c r="AA473" i="2"/>
  <c r="S477" i="2"/>
  <c r="X477" i="2" s="1"/>
  <c r="Y477" i="2" s="1"/>
  <c r="Z477" i="2" s="1"/>
  <c r="S489" i="2"/>
  <c r="X489" i="2" s="1"/>
  <c r="Y489" i="2" s="1"/>
  <c r="Z489" i="2" s="1"/>
  <c r="AB489" i="2"/>
  <c r="AC494" i="2"/>
  <c r="AH494" i="2" s="1"/>
  <c r="AI494" i="2" s="1"/>
  <c r="AK494" i="2"/>
  <c r="AM494" i="2" s="1"/>
  <c r="AR494" i="2" s="1"/>
  <c r="AS494" i="2" s="1"/>
  <c r="AA501" i="2"/>
  <c r="S501" i="2"/>
  <c r="X501" i="2" s="1"/>
  <c r="Y501" i="2" s="1"/>
  <c r="Z501" i="2" s="1"/>
  <c r="AK516" i="2"/>
  <c r="AM516" i="2" s="1"/>
  <c r="AR516" i="2" s="1"/>
  <c r="AS516" i="2" s="1"/>
  <c r="S518" i="2"/>
  <c r="X518" i="2" s="1"/>
  <c r="Y518" i="2" s="1"/>
  <c r="Z518" i="2" s="1"/>
  <c r="AQ524" i="2"/>
  <c r="AM524" i="2" s="1"/>
  <c r="AR524" i="2" s="1"/>
  <c r="AS524" i="2" s="1"/>
  <c r="AC524" i="2"/>
  <c r="AH524" i="2" s="1"/>
  <c r="AI524" i="2" s="1"/>
  <c r="AA535" i="2"/>
  <c r="S535" i="2"/>
  <c r="X535" i="2" s="1"/>
  <c r="Y535" i="2" s="1"/>
  <c r="Z535" i="2" s="1"/>
  <c r="AA538" i="2"/>
  <c r="S538" i="2"/>
  <c r="X538" i="2" s="1"/>
  <c r="Y538" i="2" s="1"/>
  <c r="Z538" i="2" s="1"/>
  <c r="AK545" i="2"/>
  <c r="AM545" i="2" s="1"/>
  <c r="AR545" i="2" s="1"/>
  <c r="AS545" i="2" s="1"/>
  <c r="S560" i="2"/>
  <c r="X560" i="2" s="1"/>
  <c r="Y560" i="2" s="1"/>
  <c r="Z560" i="2" s="1"/>
  <c r="AB560" i="2"/>
  <c r="AL560" i="2" s="1"/>
  <c r="AM560" i="2" s="1"/>
  <c r="AR560" i="2" s="1"/>
  <c r="AS560" i="2" s="1"/>
  <c r="AK562" i="2"/>
  <c r="AM562" i="2" s="1"/>
  <c r="AR562" i="2" s="1"/>
  <c r="AS562" i="2" s="1"/>
  <c r="N566" i="2"/>
  <c r="O566" i="2"/>
  <c r="P566" i="2" s="1"/>
  <c r="AQ571" i="2"/>
  <c r="AM571" i="2" s="1"/>
  <c r="AR571" i="2" s="1"/>
  <c r="AS571" i="2" s="1"/>
  <c r="AC571" i="2"/>
  <c r="AH571" i="2" s="1"/>
  <c r="AI571" i="2" s="1"/>
  <c r="AB634" i="2"/>
  <c r="AC604" i="2"/>
  <c r="AH604" i="2" s="1"/>
  <c r="AI604" i="2" s="1"/>
  <c r="AK604" i="2"/>
  <c r="AM604" i="2" s="1"/>
  <c r="AR604" i="2" s="1"/>
  <c r="AS604" i="2" s="1"/>
  <c r="AK432" i="2"/>
  <c r="AM476" i="2"/>
  <c r="AR476" i="2" s="1"/>
  <c r="AS476" i="2" s="1"/>
  <c r="AC480" i="2"/>
  <c r="AH480" i="2" s="1"/>
  <c r="AI480" i="2" s="1"/>
  <c r="S492" i="2"/>
  <c r="X492" i="2" s="1"/>
  <c r="Y492" i="2" s="1"/>
  <c r="Z492" i="2" s="1"/>
  <c r="AA492" i="2"/>
  <c r="O496" i="2"/>
  <c r="P496" i="2" s="1"/>
  <c r="N496" i="2"/>
  <c r="AA523" i="2"/>
  <c r="S523" i="2"/>
  <c r="X523" i="2" s="1"/>
  <c r="Y523" i="2" s="1"/>
  <c r="Z523" i="2" s="1"/>
  <c r="S528" i="2"/>
  <c r="X528" i="2" s="1"/>
  <c r="Y528" i="2" s="1"/>
  <c r="Z528" i="2" s="1"/>
  <c r="AB528" i="2"/>
  <c r="AL528" i="2" s="1"/>
  <c r="AM528" i="2" s="1"/>
  <c r="AR528" i="2" s="1"/>
  <c r="AS528" i="2" s="1"/>
  <c r="S531" i="2"/>
  <c r="X531" i="2" s="1"/>
  <c r="Y531" i="2" s="1"/>
  <c r="Z531" i="2" s="1"/>
  <c r="AB531" i="2"/>
  <c r="P546" i="2"/>
  <c r="Z546" i="2" s="1"/>
  <c r="AJ546" i="2" s="1"/>
  <c r="AT546" i="2" s="1"/>
  <c r="Y546" i="2"/>
  <c r="AI546" i="2" s="1"/>
  <c r="AS546" i="2" s="1"/>
  <c r="AC554" i="2"/>
  <c r="AH554" i="2" s="1"/>
  <c r="AI554" i="2" s="1"/>
  <c r="N563" i="2"/>
  <c r="O563" i="2"/>
  <c r="P563" i="2" s="1"/>
  <c r="AQ579" i="2"/>
  <c r="I634" i="2"/>
  <c r="O592" i="2"/>
  <c r="N592" i="2"/>
  <c r="AB432" i="2"/>
  <c r="I508" i="2"/>
  <c r="AC468" i="2"/>
  <c r="AH468" i="2" s="1"/>
  <c r="AI468" i="2" s="1"/>
  <c r="S470" i="2"/>
  <c r="S475" i="2"/>
  <c r="X475" i="2" s="1"/>
  <c r="Y475" i="2" s="1"/>
  <c r="Z475" i="2" s="1"/>
  <c r="O476" i="2"/>
  <c r="P476" i="2" s="1"/>
  <c r="AA478" i="2"/>
  <c r="S478" i="2"/>
  <c r="X478" i="2" s="1"/>
  <c r="Y478" i="2" s="1"/>
  <c r="Z478" i="2" s="1"/>
  <c r="AG502" i="2"/>
  <c r="AQ502" i="2" s="1"/>
  <c r="AM502" i="2" s="1"/>
  <c r="AR502" i="2" s="1"/>
  <c r="AS502" i="2" s="1"/>
  <c r="AA506" i="2"/>
  <c r="O517" i="2"/>
  <c r="P517" i="2" s="1"/>
  <c r="N517" i="2"/>
  <c r="I547" i="2"/>
  <c r="AC517" i="2"/>
  <c r="AH517" i="2" s="1"/>
  <c r="AI517" i="2" s="1"/>
  <c r="AC525" i="2"/>
  <c r="AH525" i="2" s="1"/>
  <c r="AI525" i="2" s="1"/>
  <c r="AC529" i="2"/>
  <c r="AH529" i="2" s="1"/>
  <c r="AI529" i="2" s="1"/>
  <c r="AC539" i="2"/>
  <c r="AH539" i="2" s="1"/>
  <c r="AI539" i="2" s="1"/>
  <c r="AK539" i="2"/>
  <c r="AM539" i="2" s="1"/>
  <c r="AR539" i="2" s="1"/>
  <c r="AS539" i="2" s="1"/>
  <c r="N542" i="2"/>
  <c r="O542" i="2"/>
  <c r="P542" i="2" s="1"/>
  <c r="AA577" i="2"/>
  <c r="S577" i="2"/>
  <c r="X577" i="2" s="1"/>
  <c r="Y577" i="2" s="1"/>
  <c r="Z577" i="2" s="1"/>
  <c r="AG586" i="2"/>
  <c r="O593" i="2"/>
  <c r="P593" i="2" s="1"/>
  <c r="N593" i="2"/>
  <c r="N492" i="2"/>
  <c r="N500" i="2"/>
  <c r="N503" i="2"/>
  <c r="N522" i="2"/>
  <c r="N534" i="2"/>
  <c r="N556" i="2"/>
  <c r="N569" i="2"/>
  <c r="N578" i="2"/>
  <c r="W586" i="2"/>
  <c r="AA600" i="2"/>
  <c r="AA599" i="2"/>
  <c r="N598" i="2"/>
  <c r="O624" i="2"/>
  <c r="P624" i="2" s="1"/>
  <c r="N624" i="2"/>
  <c r="AC632" i="2"/>
  <c r="AH632" i="2" s="1"/>
  <c r="AI632" i="2" s="1"/>
  <c r="S643" i="2"/>
  <c r="X643" i="2" s="1"/>
  <c r="Y643" i="2" s="1"/>
  <c r="Z643" i="2" s="1"/>
  <c r="AC646" i="2"/>
  <c r="AH646" i="2" s="1"/>
  <c r="AI646" i="2" s="1"/>
  <c r="O651" i="2"/>
  <c r="P651" i="2" s="1"/>
  <c r="N651" i="2"/>
  <c r="N655" i="2"/>
  <c r="AC666" i="2"/>
  <c r="AH666" i="2" s="1"/>
  <c r="AI666" i="2" s="1"/>
  <c r="R725" i="2"/>
  <c r="AA688" i="2"/>
  <c r="S688" i="2"/>
  <c r="X688" i="2" s="1"/>
  <c r="Y688" i="2" s="1"/>
  <c r="Z688" i="2" s="1"/>
  <c r="S693" i="2"/>
  <c r="AA696" i="2"/>
  <c r="S696" i="2"/>
  <c r="X696" i="2" s="1"/>
  <c r="Y696" i="2" s="1"/>
  <c r="Z696" i="2" s="1"/>
  <c r="AA705" i="2"/>
  <c r="AC707" i="2"/>
  <c r="AH707" i="2" s="1"/>
  <c r="AI707" i="2" s="1"/>
  <c r="AK709" i="2"/>
  <c r="AM709" i="2" s="1"/>
  <c r="AR709" i="2" s="1"/>
  <c r="AS709" i="2" s="1"/>
  <c r="AA711" i="2"/>
  <c r="S711" i="2"/>
  <c r="X711" i="2" s="1"/>
  <c r="Y711" i="2" s="1"/>
  <c r="Z711" i="2" s="1"/>
  <c r="AC721" i="2"/>
  <c r="AH721" i="2" s="1"/>
  <c r="AI721" i="2" s="1"/>
  <c r="S775" i="2"/>
  <c r="X775" i="2" s="1"/>
  <c r="Y775" i="2" s="1"/>
  <c r="Z775" i="2" s="1"/>
  <c r="AA775" i="2"/>
  <c r="AA497" i="2"/>
  <c r="AC499" i="2"/>
  <c r="AH499" i="2" s="1"/>
  <c r="AI499" i="2" s="1"/>
  <c r="AG514" i="2"/>
  <c r="AA518" i="2"/>
  <c r="AA527" i="2"/>
  <c r="S529" i="2"/>
  <c r="X529" i="2" s="1"/>
  <c r="Y529" i="2" s="1"/>
  <c r="Z529" i="2" s="1"/>
  <c r="AA530" i="2"/>
  <c r="AC532" i="2"/>
  <c r="AH532" i="2" s="1"/>
  <c r="AI532" i="2" s="1"/>
  <c r="AA542" i="2"/>
  <c r="S554" i="2"/>
  <c r="AA555" i="2"/>
  <c r="AC561" i="2"/>
  <c r="AH561" i="2" s="1"/>
  <c r="AI561" i="2" s="1"/>
  <c r="AA563" i="2"/>
  <c r="AA566" i="2"/>
  <c r="AC568" i="2"/>
  <c r="AH568" i="2" s="1"/>
  <c r="AI568" i="2" s="1"/>
  <c r="AA574" i="2"/>
  <c r="AC581" i="2"/>
  <c r="AH581" i="2" s="1"/>
  <c r="AI581" i="2" s="1"/>
  <c r="S582" i="2"/>
  <c r="X582" i="2" s="1"/>
  <c r="Y582" i="2" s="1"/>
  <c r="Z582" i="2" s="1"/>
  <c r="AA578" i="2"/>
  <c r="S592" i="2"/>
  <c r="X592" i="2" s="1"/>
  <c r="Q634" i="2"/>
  <c r="X21" i="7" s="1"/>
  <c r="S597" i="2"/>
  <c r="X597" i="2" s="1"/>
  <c r="Y597" i="2" s="1"/>
  <c r="Z597" i="2" s="1"/>
  <c r="N599" i="2"/>
  <c r="K598" i="2"/>
  <c r="K634" i="2" s="1"/>
  <c r="S604" i="2"/>
  <c r="X604" i="2" s="1"/>
  <c r="Y604" i="2" s="1"/>
  <c r="Z604" i="2" s="1"/>
  <c r="S606" i="2"/>
  <c r="X606" i="2" s="1"/>
  <c r="Y606" i="2" s="1"/>
  <c r="Z606" i="2" s="1"/>
  <c r="AC607" i="2"/>
  <c r="AH607" i="2" s="1"/>
  <c r="AI607" i="2" s="1"/>
  <c r="O605" i="2"/>
  <c r="P605" i="2" s="1"/>
  <c r="AK616" i="2"/>
  <c r="AM616" i="2" s="1"/>
  <c r="AR616" i="2" s="1"/>
  <c r="AS616" i="2" s="1"/>
  <c r="O623" i="2"/>
  <c r="P623" i="2" s="1"/>
  <c r="N623" i="2"/>
  <c r="AC623" i="2"/>
  <c r="AH623" i="2" s="1"/>
  <c r="AI623" i="2" s="1"/>
  <c r="AA624" i="2"/>
  <c r="S624" i="2"/>
  <c r="X624" i="2" s="1"/>
  <c r="Y624" i="2" s="1"/>
  <c r="Z624" i="2" s="1"/>
  <c r="I680" i="2"/>
  <c r="N642" i="2"/>
  <c r="S649" i="2"/>
  <c r="X649" i="2" s="1"/>
  <c r="Y649" i="2" s="1"/>
  <c r="Z649" i="2" s="1"/>
  <c r="AG651" i="2"/>
  <c r="AQ651" i="2" s="1"/>
  <c r="AQ680" i="2" s="1"/>
  <c r="S653" i="2"/>
  <c r="X653" i="2" s="1"/>
  <c r="Y653" i="2" s="1"/>
  <c r="Z653" i="2" s="1"/>
  <c r="AA670" i="2"/>
  <c r="O668" i="2"/>
  <c r="P668" i="2" s="1"/>
  <c r="N668" i="2"/>
  <c r="AC687" i="2"/>
  <c r="AH687" i="2" s="1"/>
  <c r="AI687" i="2" s="1"/>
  <c r="AC700" i="2"/>
  <c r="AH700" i="2" s="1"/>
  <c r="AI700" i="2" s="1"/>
  <c r="O718" i="2"/>
  <c r="P718" i="2" s="1"/>
  <c r="N718" i="2"/>
  <c r="AQ782" i="2"/>
  <c r="AM782" i="2" s="1"/>
  <c r="AR782" i="2" s="1"/>
  <c r="AS782" i="2" s="1"/>
  <c r="AC782" i="2"/>
  <c r="AH782" i="2" s="1"/>
  <c r="AI782" i="2" s="1"/>
  <c r="AK488" i="2"/>
  <c r="S532" i="2"/>
  <c r="X532" i="2" s="1"/>
  <c r="Y532" i="2" s="1"/>
  <c r="Z532" i="2" s="1"/>
  <c r="AA534" i="2"/>
  <c r="AK537" i="2"/>
  <c r="S561" i="2"/>
  <c r="X561" i="2" s="1"/>
  <c r="Y561" i="2" s="1"/>
  <c r="Z561" i="2" s="1"/>
  <c r="AA556" i="2"/>
  <c r="S568" i="2"/>
  <c r="X568" i="2" s="1"/>
  <c r="Y568" i="2" s="1"/>
  <c r="Z568" i="2" s="1"/>
  <c r="AA569" i="2"/>
  <c r="AA580" i="2"/>
  <c r="R634" i="2"/>
  <c r="AC594" i="2"/>
  <c r="AH594" i="2" s="1"/>
  <c r="AI594" i="2" s="1"/>
  <c r="AC595" i="2"/>
  <c r="AH595" i="2" s="1"/>
  <c r="AI595" i="2" s="1"/>
  <c r="AC596" i="2"/>
  <c r="S598" i="2"/>
  <c r="O612" i="2"/>
  <c r="P612" i="2" s="1"/>
  <c r="N612" i="2"/>
  <c r="AC613" i="2"/>
  <c r="AH613" i="2" s="1"/>
  <c r="AI613" i="2" s="1"/>
  <c r="S615" i="2"/>
  <c r="X615" i="2" s="1"/>
  <c r="Y615" i="2" s="1"/>
  <c r="Z615" i="2" s="1"/>
  <c r="AA615" i="2"/>
  <c r="S620" i="2"/>
  <c r="X620" i="2" s="1"/>
  <c r="Y620" i="2" s="1"/>
  <c r="Z620" i="2" s="1"/>
  <c r="AK619" i="2"/>
  <c r="AM619" i="2" s="1"/>
  <c r="AR619" i="2" s="1"/>
  <c r="AS619" i="2" s="1"/>
  <c r="AC641" i="2"/>
  <c r="AH641" i="2" s="1"/>
  <c r="AI641" i="2" s="1"/>
  <c r="AC657" i="2"/>
  <c r="AH657" i="2" s="1"/>
  <c r="AI657" i="2" s="1"/>
  <c r="AM666" i="2"/>
  <c r="AR666" i="2" s="1"/>
  <c r="AS666" i="2" s="1"/>
  <c r="AA667" i="2"/>
  <c r="S667" i="2"/>
  <c r="X667" i="2" s="1"/>
  <c r="Y667" i="2" s="1"/>
  <c r="Z667" i="2" s="1"/>
  <c r="O687" i="2"/>
  <c r="P687" i="2" s="1"/>
  <c r="N687" i="2"/>
  <c r="O695" i="2"/>
  <c r="P695" i="2" s="1"/>
  <c r="N695" i="2"/>
  <c r="O710" i="2"/>
  <c r="P710" i="2" s="1"/>
  <c r="N710" i="2"/>
  <c r="AK544" i="2"/>
  <c r="AM544" i="2" s="1"/>
  <c r="AR544" i="2" s="1"/>
  <c r="AS544" i="2" s="1"/>
  <c r="AK553" i="2"/>
  <c r="AK572" i="2"/>
  <c r="AM572" i="2" s="1"/>
  <c r="AR572" i="2" s="1"/>
  <c r="AS572" i="2" s="1"/>
  <c r="AQ592" i="2"/>
  <c r="AL634" i="2"/>
  <c r="O596" i="2"/>
  <c r="P596" i="2" s="1"/>
  <c r="AC601" i="2"/>
  <c r="AH601" i="2" s="1"/>
  <c r="AI601" i="2" s="1"/>
  <c r="AA612" i="2"/>
  <c r="S612" i="2"/>
  <c r="X612" i="2" s="1"/>
  <c r="Y612" i="2" s="1"/>
  <c r="Z612" i="2" s="1"/>
  <c r="S608" i="2"/>
  <c r="X608" i="2" s="1"/>
  <c r="Y608" i="2" s="1"/>
  <c r="Z608" i="2" s="1"/>
  <c r="AA608" i="2"/>
  <c r="AC609" i="2"/>
  <c r="AH609" i="2" s="1"/>
  <c r="AI609" i="2" s="1"/>
  <c r="O627" i="2"/>
  <c r="P627" i="2" s="1"/>
  <c r="N627" i="2"/>
  <c r="AA654" i="2"/>
  <c r="AC675" i="2"/>
  <c r="AH675" i="2" s="1"/>
  <c r="AI675" i="2" s="1"/>
  <c r="I725" i="2"/>
  <c r="AM690" i="2"/>
  <c r="AM700" i="2"/>
  <c r="AR700" i="2" s="1"/>
  <c r="AS700" i="2" s="1"/>
  <c r="AA702" i="2"/>
  <c r="S702" i="2"/>
  <c r="X702" i="2" s="1"/>
  <c r="Y702" i="2" s="1"/>
  <c r="Z702" i="2" s="1"/>
  <c r="AC704" i="2"/>
  <c r="AH704" i="2" s="1"/>
  <c r="AI704" i="2" s="1"/>
  <c r="AC719" i="2"/>
  <c r="AH719" i="2" s="1"/>
  <c r="AI719" i="2" s="1"/>
  <c r="S721" i="2"/>
  <c r="X721" i="2" s="1"/>
  <c r="Y721" i="2" s="1"/>
  <c r="Z721" i="2" s="1"/>
  <c r="N843" i="2"/>
  <c r="O843" i="2"/>
  <c r="P843" i="2" s="1"/>
  <c r="S503" i="2"/>
  <c r="X503" i="2" s="1"/>
  <c r="Y503" i="2" s="1"/>
  <c r="Z503" i="2" s="1"/>
  <c r="N541" i="2"/>
  <c r="N545" i="2"/>
  <c r="AL553" i="2"/>
  <c r="N554" i="2"/>
  <c r="N562" i="2"/>
  <c r="N565" i="2"/>
  <c r="N573" i="2"/>
  <c r="N579" i="2"/>
  <c r="N584" i="2"/>
  <c r="S594" i="2"/>
  <c r="X594" i="2" s="1"/>
  <c r="Y594" i="2" s="1"/>
  <c r="Z594" i="2" s="1"/>
  <c r="S595" i="2"/>
  <c r="X595" i="2" s="1"/>
  <c r="Y595" i="2" s="1"/>
  <c r="Z595" i="2" s="1"/>
  <c r="O614" i="2"/>
  <c r="P614" i="2" s="1"/>
  <c r="N614" i="2"/>
  <c r="AA627" i="2"/>
  <c r="S627" i="2"/>
  <c r="X627" i="2" s="1"/>
  <c r="Y627" i="2" s="1"/>
  <c r="Z627" i="2" s="1"/>
  <c r="AA629" i="2"/>
  <c r="S630" i="2"/>
  <c r="X630" i="2" s="1"/>
  <c r="Y630" i="2" s="1"/>
  <c r="Z630" i="2" s="1"/>
  <c r="AA630" i="2"/>
  <c r="Q680" i="2"/>
  <c r="X22" i="7" s="1"/>
  <c r="AC656" i="2"/>
  <c r="AH656" i="2" s="1"/>
  <c r="AI656" i="2" s="1"/>
  <c r="AK657" i="2"/>
  <c r="AM657" i="2" s="1"/>
  <c r="AR657" i="2" s="1"/>
  <c r="AS657" i="2" s="1"/>
  <c r="AA662" i="2"/>
  <c r="S662" i="2"/>
  <c r="X662" i="2" s="1"/>
  <c r="Y662" i="2" s="1"/>
  <c r="Z662" i="2" s="1"/>
  <c r="AC674" i="2"/>
  <c r="AH674" i="2" s="1"/>
  <c r="AI674" i="2" s="1"/>
  <c r="O675" i="2"/>
  <c r="P675" i="2" s="1"/>
  <c r="N675" i="2"/>
  <c r="AA692" i="2"/>
  <c r="S692" i="2"/>
  <c r="X692" i="2" s="1"/>
  <c r="Y692" i="2" s="1"/>
  <c r="Z692" i="2" s="1"/>
  <c r="AC701" i="2"/>
  <c r="AH701" i="2" s="1"/>
  <c r="AI701" i="2" s="1"/>
  <c r="S707" i="2"/>
  <c r="X707" i="2" s="1"/>
  <c r="Y707" i="2" s="1"/>
  <c r="Z707" i="2" s="1"/>
  <c r="S807" i="2"/>
  <c r="X807" i="2" s="1"/>
  <c r="Y807" i="2" s="1"/>
  <c r="Z807" i="2" s="1"/>
  <c r="AG807" i="2"/>
  <c r="AC553" i="2"/>
  <c r="AH553" i="2" s="1"/>
  <c r="S596" i="2"/>
  <c r="AA611" i="2"/>
  <c r="S613" i="2"/>
  <c r="X613" i="2" s="1"/>
  <c r="Y613" i="2" s="1"/>
  <c r="Z613" i="2" s="1"/>
  <c r="AK613" i="2"/>
  <c r="AM613" i="2" s="1"/>
  <c r="AR613" i="2" s="1"/>
  <c r="AS613" i="2" s="1"/>
  <c r="AM623" i="2"/>
  <c r="AR623" i="2" s="1"/>
  <c r="AS623" i="2" s="1"/>
  <c r="S641" i="2"/>
  <c r="X641" i="2" s="1"/>
  <c r="Y641" i="2" s="1"/>
  <c r="Z641" i="2" s="1"/>
  <c r="AK641" i="2"/>
  <c r="AM641" i="2" s="1"/>
  <c r="AR641" i="2" s="1"/>
  <c r="AS641" i="2" s="1"/>
  <c r="AC643" i="2"/>
  <c r="AH643" i="2" s="1"/>
  <c r="AI643" i="2" s="1"/>
  <c r="AK644" i="2"/>
  <c r="AM644" i="2" s="1"/>
  <c r="AR644" i="2" s="1"/>
  <c r="AS644" i="2" s="1"/>
  <c r="AC647" i="2"/>
  <c r="AH647" i="2" s="1"/>
  <c r="AI647" i="2" s="1"/>
  <c r="S675" i="2"/>
  <c r="X675" i="2" s="1"/>
  <c r="Y675" i="2" s="1"/>
  <c r="Z675" i="2" s="1"/>
  <c r="AA672" i="2"/>
  <c r="AK672" i="2" s="1"/>
  <c r="S672" i="2"/>
  <c r="AC691" i="2"/>
  <c r="AH691" i="2" s="1"/>
  <c r="AI691" i="2" s="1"/>
  <c r="O693" i="2"/>
  <c r="P693" i="2" s="1"/>
  <c r="O701" i="2"/>
  <c r="P701" i="2" s="1"/>
  <c r="N701" i="2"/>
  <c r="N706" i="2"/>
  <c r="AA714" i="2"/>
  <c r="AC716" i="2"/>
  <c r="AH716" i="2" s="1"/>
  <c r="AI716" i="2" s="1"/>
  <c r="AK716" i="2"/>
  <c r="AM716" i="2" s="1"/>
  <c r="AR716" i="2" s="1"/>
  <c r="AS716" i="2" s="1"/>
  <c r="Q725" i="2"/>
  <c r="X23" i="7" s="1"/>
  <c r="AA660" i="2"/>
  <c r="S660" i="2"/>
  <c r="X660" i="2" s="1"/>
  <c r="Y660" i="2" s="1"/>
  <c r="Z660" i="2" s="1"/>
  <c r="AC653" i="2"/>
  <c r="AH653" i="2" s="1"/>
  <c r="AI653" i="2" s="1"/>
  <c r="O658" i="2"/>
  <c r="P658" i="2" s="1"/>
  <c r="N658" i="2"/>
  <c r="O691" i="2"/>
  <c r="P691" i="2" s="1"/>
  <c r="N691" i="2"/>
  <c r="AM581" i="2"/>
  <c r="AR581" i="2" s="1"/>
  <c r="AS581" i="2" s="1"/>
  <c r="AK595" i="2"/>
  <c r="AM595" i="2" s="1"/>
  <c r="AR595" i="2" s="1"/>
  <c r="AS595" i="2" s="1"/>
  <c r="AK596" i="2"/>
  <c r="AM596" i="2" s="1"/>
  <c r="AA598" i="2"/>
  <c r="S628" i="2"/>
  <c r="X628" i="2" s="1"/>
  <c r="Y628" i="2" s="1"/>
  <c r="Z628" i="2" s="1"/>
  <c r="AA628" i="2"/>
  <c r="AM647" i="2"/>
  <c r="AR647" i="2" s="1"/>
  <c r="AS647" i="2" s="1"/>
  <c r="S656" i="2"/>
  <c r="X656" i="2" s="1"/>
  <c r="Y656" i="2" s="1"/>
  <c r="Z656" i="2" s="1"/>
  <c r="AA669" i="2"/>
  <c r="S669" i="2"/>
  <c r="X669" i="2" s="1"/>
  <c r="Y669" i="2" s="1"/>
  <c r="Z669" i="2" s="1"/>
  <c r="N698" i="2"/>
  <c r="AC717" i="2"/>
  <c r="AH717" i="2" s="1"/>
  <c r="AI717" i="2" s="1"/>
  <c r="S815" i="2"/>
  <c r="X815" i="2" s="1"/>
  <c r="Y815" i="2" s="1"/>
  <c r="Z815" i="2" s="1"/>
  <c r="AG815" i="2"/>
  <c r="AA620" i="2"/>
  <c r="AA625" i="2"/>
  <c r="AA652" i="2"/>
  <c r="AA664" i="2"/>
  <c r="AA678" i="2"/>
  <c r="AB686" i="2"/>
  <c r="AL686" i="2" s="1"/>
  <c r="AA689" i="2"/>
  <c r="AA703" i="2"/>
  <c r="AA712" i="2"/>
  <c r="S719" i="2"/>
  <c r="X719" i="2" s="1"/>
  <c r="Y719" i="2" s="1"/>
  <c r="Z719" i="2" s="1"/>
  <c r="AA720" i="2"/>
  <c r="R763" i="2"/>
  <c r="AB731" i="2"/>
  <c r="AG732" i="2"/>
  <c r="AC761" i="2"/>
  <c r="AH761" i="2" s="1"/>
  <c r="AI761" i="2" s="1"/>
  <c r="O781" i="2"/>
  <c r="P781" i="2" s="1"/>
  <c r="N781" i="2"/>
  <c r="N833" i="2"/>
  <c r="O833" i="2"/>
  <c r="P833" i="2" s="1"/>
  <c r="O838" i="2"/>
  <c r="P838" i="2" s="1"/>
  <c r="N838" i="2"/>
  <c r="W634" i="2"/>
  <c r="AA642" i="2"/>
  <c r="AA648" i="2"/>
  <c r="AA655" i="2"/>
  <c r="AA665" i="2"/>
  <c r="AA698" i="2"/>
  <c r="AA706" i="2"/>
  <c r="AA715" i="2"/>
  <c r="S733" i="2"/>
  <c r="X733" i="2" s="1"/>
  <c r="Y733" i="2" s="1"/>
  <c r="Z733" i="2" s="1"/>
  <c r="AA733" i="2"/>
  <c r="AC737" i="2"/>
  <c r="AH737" i="2" s="1"/>
  <c r="AI737" i="2" s="1"/>
  <c r="AK749" i="2"/>
  <c r="AM749" i="2" s="1"/>
  <c r="AR749" i="2" s="1"/>
  <c r="AS749" i="2" s="1"/>
  <c r="AC749" i="2"/>
  <c r="AH749" i="2" s="1"/>
  <c r="AI749" i="2" s="1"/>
  <c r="AK781" i="2"/>
  <c r="AM781" i="2" s="1"/>
  <c r="AR781" i="2" s="1"/>
  <c r="AS781" i="2" s="1"/>
  <c r="AC781" i="2"/>
  <c r="AH781" i="2" s="1"/>
  <c r="AI781" i="2" s="1"/>
  <c r="AM791" i="2"/>
  <c r="AR791" i="2" s="1"/>
  <c r="AS791" i="2" s="1"/>
  <c r="AM810" i="2"/>
  <c r="AR810" i="2" s="1"/>
  <c r="AS810" i="2" s="1"/>
  <c r="N826" i="2"/>
  <c r="O826" i="2"/>
  <c r="P826" i="2" s="1"/>
  <c r="AC827" i="2"/>
  <c r="AH827" i="2" s="1"/>
  <c r="AI827" i="2" s="1"/>
  <c r="AK827" i="2"/>
  <c r="AM827" i="2" s="1"/>
  <c r="AR827" i="2" s="1"/>
  <c r="AS827" i="2" s="1"/>
  <c r="AK828" i="2"/>
  <c r="AM828" i="2" s="1"/>
  <c r="AR828" i="2" s="1"/>
  <c r="AS828" i="2" s="1"/>
  <c r="AC828" i="2"/>
  <c r="AH828" i="2" s="1"/>
  <c r="AI828" i="2" s="1"/>
  <c r="AQ829" i="2"/>
  <c r="AM829" i="2" s="1"/>
  <c r="AR829" i="2" s="1"/>
  <c r="AS829" i="2" s="1"/>
  <c r="AC829" i="2"/>
  <c r="AH829" i="2" s="1"/>
  <c r="AI829" i="2" s="1"/>
  <c r="AG844" i="2"/>
  <c r="AQ844" i="2" s="1"/>
  <c r="S844" i="2"/>
  <c r="X844" i="2" s="1"/>
  <c r="Y844" i="2" s="1"/>
  <c r="Z844" i="2" s="1"/>
  <c r="AK651" i="2"/>
  <c r="AK675" i="2"/>
  <c r="AM675" i="2" s="1"/>
  <c r="AR675" i="2" s="1"/>
  <c r="AS675" i="2" s="1"/>
  <c r="AK687" i="2"/>
  <c r="AM687" i="2" s="1"/>
  <c r="AR687" i="2" s="1"/>
  <c r="AS687" i="2" s="1"/>
  <c r="AK691" i="2"/>
  <c r="AM691" i="2" s="1"/>
  <c r="AR691" i="2" s="1"/>
  <c r="AS691" i="2" s="1"/>
  <c r="AA693" i="2"/>
  <c r="AK701" i="2"/>
  <c r="AM701" i="2" s="1"/>
  <c r="AR701" i="2" s="1"/>
  <c r="AS701" i="2" s="1"/>
  <c r="W763" i="2"/>
  <c r="AA734" i="2"/>
  <c r="S734" i="2"/>
  <c r="X734" i="2" s="1"/>
  <c r="Y734" i="2" s="1"/>
  <c r="Z734" i="2" s="1"/>
  <c r="AC735" i="2"/>
  <c r="AH735" i="2" s="1"/>
  <c r="AI735" i="2" s="1"/>
  <c r="AK735" i="2"/>
  <c r="AM735" i="2" s="1"/>
  <c r="AR735" i="2" s="1"/>
  <c r="AS735" i="2" s="1"/>
  <c r="AC747" i="2"/>
  <c r="AH747" i="2" s="1"/>
  <c r="AI747" i="2" s="1"/>
  <c r="AK747" i="2"/>
  <c r="AM747" i="2" s="1"/>
  <c r="AR747" i="2" s="1"/>
  <c r="AS747" i="2" s="1"/>
  <c r="W796" i="2"/>
  <c r="AM808" i="2"/>
  <c r="AR808" i="2" s="1"/>
  <c r="AS808" i="2" s="1"/>
  <c r="S823" i="2"/>
  <c r="X823" i="2" s="1"/>
  <c r="Y823" i="2" s="1"/>
  <c r="Z823" i="2" s="1"/>
  <c r="AG823" i="2"/>
  <c r="O836" i="2"/>
  <c r="P836" i="2" s="1"/>
  <c r="N836" i="2"/>
  <c r="AQ834" i="2"/>
  <c r="AM834" i="2" s="1"/>
  <c r="AR834" i="2" s="1"/>
  <c r="AS834" i="2" s="1"/>
  <c r="AC834" i="2"/>
  <c r="AH834" i="2" s="1"/>
  <c r="AI834" i="2" s="1"/>
  <c r="AK597" i="2"/>
  <c r="AM597" i="2" s="1"/>
  <c r="AR597" i="2" s="1"/>
  <c r="AS597" i="2" s="1"/>
  <c r="AK601" i="2"/>
  <c r="AM601" i="2" s="1"/>
  <c r="AR601" i="2" s="1"/>
  <c r="AS601" i="2" s="1"/>
  <c r="AK609" i="2"/>
  <c r="AM609" i="2" s="1"/>
  <c r="AR609" i="2" s="1"/>
  <c r="AS609" i="2" s="1"/>
  <c r="AK618" i="2"/>
  <c r="AK626" i="2"/>
  <c r="AK640" i="2"/>
  <c r="AK646" i="2"/>
  <c r="AM646" i="2" s="1"/>
  <c r="AR646" i="2" s="1"/>
  <c r="AS646" i="2" s="1"/>
  <c r="N660" i="2"/>
  <c r="AK653" i="2"/>
  <c r="AM653" i="2" s="1"/>
  <c r="AR653" i="2" s="1"/>
  <c r="AS653" i="2" s="1"/>
  <c r="N662" i="2"/>
  <c r="AK674" i="2"/>
  <c r="AM674" i="2" s="1"/>
  <c r="AR674" i="2" s="1"/>
  <c r="AS674" i="2" s="1"/>
  <c r="N667" i="2"/>
  <c r="N669" i="2"/>
  <c r="W725" i="2"/>
  <c r="AG686" i="2"/>
  <c r="N688" i="2"/>
  <c r="N692" i="2"/>
  <c r="N696" i="2"/>
  <c r="N702" i="2"/>
  <c r="AK704" i="2"/>
  <c r="AM704" i="2" s="1"/>
  <c r="AR704" i="2" s="1"/>
  <c r="AS704" i="2" s="1"/>
  <c r="N711" i="2"/>
  <c r="N719" i="2"/>
  <c r="AK721" i="2"/>
  <c r="AM721" i="2" s="1"/>
  <c r="AR721" i="2" s="1"/>
  <c r="AS721" i="2" s="1"/>
  <c r="O736" i="2"/>
  <c r="P736" i="2" s="1"/>
  <c r="N736" i="2"/>
  <c r="AK742" i="2"/>
  <c r="AM742" i="2" s="1"/>
  <c r="AR742" i="2" s="1"/>
  <c r="AS742" i="2" s="1"/>
  <c r="AC742" i="2"/>
  <c r="AH742" i="2" s="1"/>
  <c r="AI742" i="2" s="1"/>
  <c r="AK740" i="2"/>
  <c r="AM740" i="2" s="1"/>
  <c r="AR740" i="2" s="1"/>
  <c r="AS740" i="2" s="1"/>
  <c r="S756" i="2"/>
  <c r="X756" i="2" s="1"/>
  <c r="Y756" i="2" s="1"/>
  <c r="Z756" i="2" s="1"/>
  <c r="AA756" i="2"/>
  <c r="O770" i="2"/>
  <c r="P770" i="2" s="1"/>
  <c r="N770" i="2"/>
  <c r="AC777" i="2"/>
  <c r="AH777" i="2" s="1"/>
  <c r="AI777" i="2" s="1"/>
  <c r="O787" i="2"/>
  <c r="P787" i="2" s="1"/>
  <c r="N787" i="2"/>
  <c r="N811" i="2"/>
  <c r="O811" i="2"/>
  <c r="P811" i="2" s="1"/>
  <c r="AK812" i="2"/>
  <c r="N829" i="2"/>
  <c r="O829" i="2"/>
  <c r="P829" i="2" s="1"/>
  <c r="N582" i="2"/>
  <c r="N600" i="2"/>
  <c r="N604" i="2"/>
  <c r="N613" i="2"/>
  <c r="N619" i="2"/>
  <c r="N629" i="2"/>
  <c r="N641" i="2"/>
  <c r="N647" i="2"/>
  <c r="N654" i="2"/>
  <c r="N670" i="2"/>
  <c r="N705" i="2"/>
  <c r="N714" i="2"/>
  <c r="N723" i="2"/>
  <c r="I763" i="2"/>
  <c r="N731" i="2"/>
  <c r="S735" i="2"/>
  <c r="S745" i="2"/>
  <c r="X745" i="2" s="1"/>
  <c r="Y745" i="2" s="1"/>
  <c r="Z745" i="2" s="1"/>
  <c r="AA745" i="2"/>
  <c r="S747" i="2"/>
  <c r="X747" i="2" s="1"/>
  <c r="Y747" i="2" s="1"/>
  <c r="Z747" i="2" s="1"/>
  <c r="AC739" i="2"/>
  <c r="AH739" i="2" s="1"/>
  <c r="AI739" i="2" s="1"/>
  <c r="Y762" i="2"/>
  <c r="AI762" i="2" s="1"/>
  <c r="AS762" i="2" s="1"/>
  <c r="P762" i="2"/>
  <c r="Z762" i="2" s="1"/>
  <c r="AJ762" i="2" s="1"/>
  <c r="AT762" i="2" s="1"/>
  <c r="AK770" i="2"/>
  <c r="AM770" i="2" s="1"/>
  <c r="AR770" i="2" s="1"/>
  <c r="AS770" i="2" s="1"/>
  <c r="AC770" i="2"/>
  <c r="AH770" i="2" s="1"/>
  <c r="AI770" i="2" s="1"/>
  <c r="S784" i="2"/>
  <c r="X784" i="2" s="1"/>
  <c r="Y784" i="2" s="1"/>
  <c r="Z784" i="2" s="1"/>
  <c r="AA784" i="2"/>
  <c r="AK787" i="2"/>
  <c r="AM787" i="2" s="1"/>
  <c r="AR787" i="2" s="1"/>
  <c r="AS787" i="2" s="1"/>
  <c r="AC787" i="2"/>
  <c r="AH787" i="2" s="1"/>
  <c r="AI787" i="2" s="1"/>
  <c r="AC793" i="2"/>
  <c r="AH793" i="2" s="1"/>
  <c r="AI793" i="2" s="1"/>
  <c r="N810" i="2"/>
  <c r="O810" i="2"/>
  <c r="P810" i="2" s="1"/>
  <c r="AC640" i="2"/>
  <c r="AH640" i="2" s="1"/>
  <c r="AK737" i="2"/>
  <c r="AM737" i="2" s="1"/>
  <c r="AR737" i="2" s="1"/>
  <c r="AS737" i="2" s="1"/>
  <c r="O741" i="2"/>
  <c r="P741" i="2" s="1"/>
  <c r="N741" i="2"/>
  <c r="AC741" i="2"/>
  <c r="AH741" i="2" s="1"/>
  <c r="AI741" i="2" s="1"/>
  <c r="AC752" i="2"/>
  <c r="AH752" i="2" s="1"/>
  <c r="AI752" i="2" s="1"/>
  <c r="AC759" i="2"/>
  <c r="AH759" i="2" s="1"/>
  <c r="AI759" i="2" s="1"/>
  <c r="AK774" i="2"/>
  <c r="AM774" i="2" s="1"/>
  <c r="AR774" i="2" s="1"/>
  <c r="AS774" i="2" s="1"/>
  <c r="AC774" i="2"/>
  <c r="AH774" i="2" s="1"/>
  <c r="AI774" i="2" s="1"/>
  <c r="AC788" i="2"/>
  <c r="AH788" i="2" s="1"/>
  <c r="AI788" i="2" s="1"/>
  <c r="S792" i="2"/>
  <c r="X792" i="2" s="1"/>
  <c r="Y792" i="2" s="1"/>
  <c r="Z792" i="2" s="1"/>
  <c r="AA792" i="2"/>
  <c r="N819" i="2"/>
  <c r="O819" i="2"/>
  <c r="P819" i="2" s="1"/>
  <c r="AC820" i="2"/>
  <c r="AH820" i="2" s="1"/>
  <c r="AI820" i="2" s="1"/>
  <c r="AK820" i="2"/>
  <c r="AM820" i="2" s="1"/>
  <c r="AR820" i="2" s="1"/>
  <c r="AS820" i="2" s="1"/>
  <c r="AM824" i="2"/>
  <c r="AR824" i="2" s="1"/>
  <c r="AS824" i="2" s="1"/>
  <c r="P731" i="2"/>
  <c r="AA743" i="2"/>
  <c r="S750" i="2"/>
  <c r="X750" i="2" s="1"/>
  <c r="Y750" i="2" s="1"/>
  <c r="Z750" i="2" s="1"/>
  <c r="S754" i="2"/>
  <c r="X754" i="2" s="1"/>
  <c r="Y754" i="2" s="1"/>
  <c r="Z754" i="2" s="1"/>
  <c r="AA754" i="2"/>
  <c r="P769" i="2"/>
  <c r="AC772" i="2"/>
  <c r="AH772" i="2" s="1"/>
  <c r="AI772" i="2" s="1"/>
  <c r="N818" i="2"/>
  <c r="O818" i="2"/>
  <c r="P818" i="2" s="1"/>
  <c r="AK739" i="2"/>
  <c r="AM739" i="2" s="1"/>
  <c r="AR739" i="2" s="1"/>
  <c r="AS739" i="2" s="1"/>
  <c r="O744" i="2"/>
  <c r="P744" i="2" s="1"/>
  <c r="AK752" i="2"/>
  <c r="AM752" i="2" s="1"/>
  <c r="AR752" i="2" s="1"/>
  <c r="AS752" i="2" s="1"/>
  <c r="AK761" i="2"/>
  <c r="AM761" i="2" s="1"/>
  <c r="AR761" i="2" s="1"/>
  <c r="AS761" i="2" s="1"/>
  <c r="AK769" i="2"/>
  <c r="AK777" i="2"/>
  <c r="AM777" i="2" s="1"/>
  <c r="AR777" i="2" s="1"/>
  <c r="AS777" i="2" s="1"/>
  <c r="N784" i="2"/>
  <c r="N792" i="2"/>
  <c r="R846" i="2"/>
  <c r="AK804" i="2"/>
  <c r="O806" i="2"/>
  <c r="P806" i="2" s="1"/>
  <c r="O807" i="2"/>
  <c r="P807" i="2" s="1"/>
  <c r="S812" i="2"/>
  <c r="X812" i="2" s="1"/>
  <c r="Y812" i="2" s="1"/>
  <c r="Z812" i="2" s="1"/>
  <c r="O814" i="2"/>
  <c r="P814" i="2" s="1"/>
  <c r="O815" i="2"/>
  <c r="P815" i="2" s="1"/>
  <c r="S820" i="2"/>
  <c r="X820" i="2" s="1"/>
  <c r="Y820" i="2" s="1"/>
  <c r="Z820" i="2" s="1"/>
  <c r="O822" i="2"/>
  <c r="P822" i="2" s="1"/>
  <c r="O823" i="2"/>
  <c r="P823" i="2" s="1"/>
  <c r="S827" i="2"/>
  <c r="X827" i="2" s="1"/>
  <c r="Y827" i="2" s="1"/>
  <c r="Z827" i="2" s="1"/>
  <c r="S828" i="2"/>
  <c r="X828" i="2" s="1"/>
  <c r="Y828" i="2" s="1"/>
  <c r="Z828" i="2" s="1"/>
  <c r="O831" i="2"/>
  <c r="P831" i="2" s="1"/>
  <c r="AK831" i="2"/>
  <c r="AG838" i="2"/>
  <c r="AQ838" i="2" s="1"/>
  <c r="S838" i="2"/>
  <c r="AK840" i="2"/>
  <c r="AM840" i="2" s="1"/>
  <c r="AR840" i="2" s="1"/>
  <c r="AS840" i="2" s="1"/>
  <c r="AC840" i="2"/>
  <c r="AH840" i="2" s="1"/>
  <c r="AI840" i="2" s="1"/>
  <c r="AC839" i="2"/>
  <c r="AH839" i="2" s="1"/>
  <c r="AI839" i="2" s="1"/>
  <c r="AK839" i="2"/>
  <c r="AM839" i="2" s="1"/>
  <c r="AR839" i="2" s="1"/>
  <c r="AS839" i="2" s="1"/>
  <c r="S859" i="2"/>
  <c r="X859" i="2" s="1"/>
  <c r="Y859" i="2" s="1"/>
  <c r="Z859" i="2" s="1"/>
  <c r="AG859" i="2"/>
  <c r="AB884" i="2"/>
  <c r="AL884" i="2" s="1"/>
  <c r="AM884" i="2" s="1"/>
  <c r="AR884" i="2" s="1"/>
  <c r="AS884" i="2" s="1"/>
  <c r="S884" i="2"/>
  <c r="X884" i="2" s="1"/>
  <c r="Y884" i="2" s="1"/>
  <c r="Z884" i="2" s="1"/>
  <c r="N740" i="2"/>
  <c r="AA744" i="2"/>
  <c r="N757" i="2"/>
  <c r="AA750" i="2"/>
  <c r="AL769" i="2"/>
  <c r="AL796" i="2" s="1"/>
  <c r="N771" i="2"/>
  <c r="S770" i="2"/>
  <c r="N779" i="2"/>
  <c r="S781" i="2"/>
  <c r="X781" i="2" s="1"/>
  <c r="Y781" i="2" s="1"/>
  <c r="Z781" i="2" s="1"/>
  <c r="N790" i="2"/>
  <c r="S787" i="2"/>
  <c r="X787" i="2" s="1"/>
  <c r="Y787" i="2" s="1"/>
  <c r="Z787" i="2" s="1"/>
  <c r="AC791" i="2"/>
  <c r="AH791" i="2" s="1"/>
  <c r="AI791" i="2" s="1"/>
  <c r="AC808" i="2"/>
  <c r="AH808" i="2" s="1"/>
  <c r="AI808" i="2" s="1"/>
  <c r="AC816" i="2"/>
  <c r="AH816" i="2" s="1"/>
  <c r="AI816" i="2" s="1"/>
  <c r="AC824" i="2"/>
  <c r="AH824" i="2" s="1"/>
  <c r="AI824" i="2" s="1"/>
  <c r="AK843" i="2"/>
  <c r="AM843" i="2" s="1"/>
  <c r="AR843" i="2" s="1"/>
  <c r="AS843" i="2" s="1"/>
  <c r="AC843" i="2"/>
  <c r="AH843" i="2" s="1"/>
  <c r="AI843" i="2" s="1"/>
  <c r="Q846" i="2"/>
  <c r="X26" i="7" s="1"/>
  <c r="AB875" i="2"/>
  <c r="AL875" i="2" s="1"/>
  <c r="AM875" i="2" s="1"/>
  <c r="AR875" i="2" s="1"/>
  <c r="AS875" i="2" s="1"/>
  <c r="S875" i="2"/>
  <c r="X875" i="2" s="1"/>
  <c r="Y875" i="2" s="1"/>
  <c r="Z875" i="2" s="1"/>
  <c r="AG731" i="2"/>
  <c r="S742" i="2"/>
  <c r="X742" i="2" s="1"/>
  <c r="Y742" i="2" s="1"/>
  <c r="Z742" i="2" s="1"/>
  <c r="S749" i="2"/>
  <c r="X749" i="2" s="1"/>
  <c r="Y749" i="2" s="1"/>
  <c r="Z749" i="2" s="1"/>
  <c r="S774" i="2"/>
  <c r="X774" i="2" s="1"/>
  <c r="Y774" i="2" s="1"/>
  <c r="Z774" i="2" s="1"/>
  <c r="P795" i="2"/>
  <c r="Z795" i="2" s="1"/>
  <c r="AJ795" i="2" s="1"/>
  <c r="AT795" i="2" s="1"/>
  <c r="W846" i="2"/>
  <c r="AG803" i="2"/>
  <c r="S806" i="2"/>
  <c r="X806" i="2" s="1"/>
  <c r="Y806" i="2" s="1"/>
  <c r="Z806" i="2" s="1"/>
  <c r="AK806" i="2"/>
  <c r="AM806" i="2" s="1"/>
  <c r="AR806" i="2" s="1"/>
  <c r="AS806" i="2" s="1"/>
  <c r="AC809" i="2"/>
  <c r="AH809" i="2" s="1"/>
  <c r="AI809" i="2" s="1"/>
  <c r="AC810" i="2"/>
  <c r="AH810" i="2" s="1"/>
  <c r="AI810" i="2" s="1"/>
  <c r="AK813" i="2"/>
  <c r="AM813" i="2" s="1"/>
  <c r="AR813" i="2" s="1"/>
  <c r="AS813" i="2" s="1"/>
  <c r="S814" i="2"/>
  <c r="X814" i="2" s="1"/>
  <c r="Y814" i="2" s="1"/>
  <c r="Z814" i="2" s="1"/>
  <c r="AK814" i="2"/>
  <c r="AM814" i="2" s="1"/>
  <c r="AR814" i="2" s="1"/>
  <c r="AS814" i="2" s="1"/>
  <c r="AC818" i="2"/>
  <c r="AH818" i="2" s="1"/>
  <c r="AI818" i="2" s="1"/>
  <c r="AK821" i="2"/>
  <c r="AK822" i="2"/>
  <c r="AG831" i="2"/>
  <c r="AQ831" i="2" s="1"/>
  <c r="S831" i="2"/>
  <c r="X831" i="2" s="1"/>
  <c r="Y831" i="2" s="1"/>
  <c r="Z831" i="2" s="1"/>
  <c r="AG836" i="2"/>
  <c r="Y845" i="2"/>
  <c r="AI845" i="2" s="1"/>
  <c r="AS845" i="2" s="1"/>
  <c r="P845" i="2"/>
  <c r="Z845" i="2" s="1"/>
  <c r="AJ845" i="2" s="1"/>
  <c r="AT845" i="2" s="1"/>
  <c r="AC852" i="2"/>
  <c r="AH852" i="2" s="1"/>
  <c r="AI852" i="2" s="1"/>
  <c r="AK852" i="2"/>
  <c r="AM852" i="2" s="1"/>
  <c r="AR852" i="2" s="1"/>
  <c r="AS852" i="2" s="1"/>
  <c r="O873" i="2"/>
  <c r="P873" i="2" s="1"/>
  <c r="N873" i="2"/>
  <c r="O894" i="2"/>
  <c r="P894" i="2" s="1"/>
  <c r="N894" i="2"/>
  <c r="AA748" i="2"/>
  <c r="AB757" i="2"/>
  <c r="AL757" i="2" s="1"/>
  <c r="AM757" i="2" s="1"/>
  <c r="AR757" i="2" s="1"/>
  <c r="AS757" i="2" s="1"/>
  <c r="AA751" i="2"/>
  <c r="AG769" i="2"/>
  <c r="S772" i="2"/>
  <c r="X772" i="2" s="1"/>
  <c r="Y772" i="2" s="1"/>
  <c r="Z772" i="2" s="1"/>
  <c r="S782" i="2"/>
  <c r="X782" i="2" s="1"/>
  <c r="Y782" i="2" s="1"/>
  <c r="Z782" i="2" s="1"/>
  <c r="AA780" i="2"/>
  <c r="S788" i="2"/>
  <c r="X788" i="2" s="1"/>
  <c r="Y788" i="2" s="1"/>
  <c r="Z788" i="2" s="1"/>
  <c r="AA789" i="2"/>
  <c r="I846" i="2"/>
  <c r="S808" i="2"/>
  <c r="X808" i="2" s="1"/>
  <c r="Y808" i="2" s="1"/>
  <c r="Z808" i="2" s="1"/>
  <c r="S816" i="2"/>
  <c r="X816" i="2" s="1"/>
  <c r="Y816" i="2" s="1"/>
  <c r="Z816" i="2" s="1"/>
  <c r="S824" i="2"/>
  <c r="X824" i="2" s="1"/>
  <c r="Y824" i="2" s="1"/>
  <c r="Z824" i="2" s="1"/>
  <c r="S830" i="2"/>
  <c r="X830" i="2" s="1"/>
  <c r="Y830" i="2" s="1"/>
  <c r="Z830" i="2" s="1"/>
  <c r="AK833" i="2"/>
  <c r="AK753" i="2"/>
  <c r="AK759" i="2"/>
  <c r="AM759" i="2" s="1"/>
  <c r="AR759" i="2" s="1"/>
  <c r="AS759" i="2" s="1"/>
  <c r="AK785" i="2"/>
  <c r="AM785" i="2" s="1"/>
  <c r="AR785" i="2" s="1"/>
  <c r="AS785" i="2" s="1"/>
  <c r="AK793" i="2"/>
  <c r="AM793" i="2" s="1"/>
  <c r="AR793" i="2" s="1"/>
  <c r="AS793" i="2" s="1"/>
  <c r="AC874" i="2"/>
  <c r="AH874" i="2" s="1"/>
  <c r="AI874" i="2" s="1"/>
  <c r="AQ874" i="2"/>
  <c r="AM874" i="2" s="1"/>
  <c r="AR874" i="2" s="1"/>
  <c r="AS874" i="2" s="1"/>
  <c r="N889" i="2"/>
  <c r="O889" i="2"/>
  <c r="P889" i="2" s="1"/>
  <c r="N752" i="2"/>
  <c r="N761" i="2"/>
  <c r="N769" i="2"/>
  <c r="E47" i="16" s="1"/>
  <c r="G47" i="16" s="1"/>
  <c r="H47" i="16" s="1"/>
  <c r="N777" i="2"/>
  <c r="N786" i="2"/>
  <c r="N794" i="2"/>
  <c r="I796" i="2"/>
  <c r="O803" i="2"/>
  <c r="AK803" i="2"/>
  <c r="S810" i="2"/>
  <c r="AG812" i="2"/>
  <c r="AQ812" i="2" s="1"/>
  <c r="N813" i="2"/>
  <c r="S818" i="2"/>
  <c r="X818" i="2" s="1"/>
  <c r="Y818" i="2" s="1"/>
  <c r="Z818" i="2" s="1"/>
  <c r="N821" i="2"/>
  <c r="O828" i="2"/>
  <c r="P828" i="2" s="1"/>
  <c r="S829" i="2"/>
  <c r="X829" i="2" s="1"/>
  <c r="Y829" i="2" s="1"/>
  <c r="Z829" i="2" s="1"/>
  <c r="AG835" i="2"/>
  <c r="AL803" i="2"/>
  <c r="O835" i="2"/>
  <c r="P835" i="2" s="1"/>
  <c r="N835" i="2"/>
  <c r="AQ888" i="2"/>
  <c r="AQ896" i="2"/>
  <c r="S834" i="2"/>
  <c r="X834" i="2" s="1"/>
  <c r="Y834" i="2" s="1"/>
  <c r="Z834" i="2" s="1"/>
  <c r="AC841" i="2"/>
  <c r="AH841" i="2" s="1"/>
  <c r="AI841" i="2" s="1"/>
  <c r="S839" i="2"/>
  <c r="X839" i="2" s="1"/>
  <c r="Y839" i="2" s="1"/>
  <c r="Z839" i="2" s="1"/>
  <c r="I902" i="2"/>
  <c r="O853" i="2"/>
  <c r="P853" i="2" s="1"/>
  <c r="N853" i="2"/>
  <c r="AC854" i="2"/>
  <c r="AH854" i="2" s="1"/>
  <c r="AI854" i="2" s="1"/>
  <c r="AC866" i="2"/>
  <c r="AH866" i="2" s="1"/>
  <c r="AI866" i="2" s="1"/>
  <c r="AB867" i="2"/>
  <c r="AL867" i="2" s="1"/>
  <c r="AM867" i="2" s="1"/>
  <c r="AR867" i="2" s="1"/>
  <c r="AS867" i="2" s="1"/>
  <c r="S867" i="2"/>
  <c r="X867" i="2" s="1"/>
  <c r="Y867" i="2" s="1"/>
  <c r="Z867" i="2" s="1"/>
  <c r="O869" i="2"/>
  <c r="P869" i="2" s="1"/>
  <c r="N869" i="2"/>
  <c r="AC869" i="2"/>
  <c r="AH869" i="2" s="1"/>
  <c r="AI869" i="2" s="1"/>
  <c r="O877" i="2"/>
  <c r="P877" i="2" s="1"/>
  <c r="N877" i="2"/>
  <c r="AB879" i="2"/>
  <c r="AL879" i="2" s="1"/>
  <c r="AM879" i="2" s="1"/>
  <c r="AR879" i="2" s="1"/>
  <c r="AS879" i="2" s="1"/>
  <c r="S879" i="2"/>
  <c r="X879" i="2" s="1"/>
  <c r="Y879" i="2" s="1"/>
  <c r="Z879" i="2" s="1"/>
  <c r="AC882" i="2"/>
  <c r="AH882" i="2" s="1"/>
  <c r="AI882" i="2" s="1"/>
  <c r="AG890" i="2"/>
  <c r="O898" i="2"/>
  <c r="P898" i="2" s="1"/>
  <c r="N898" i="2"/>
  <c r="O881" i="2"/>
  <c r="P881" i="2" s="1"/>
  <c r="N881" i="2"/>
  <c r="AM885" i="2"/>
  <c r="AR885" i="2" s="1"/>
  <c r="AS885" i="2" s="1"/>
  <c r="AQ894" i="2"/>
  <c r="AM894" i="2" s="1"/>
  <c r="AR894" i="2" s="1"/>
  <c r="AS894" i="2" s="1"/>
  <c r="AC894" i="2"/>
  <c r="AH894" i="2" s="1"/>
  <c r="AI894" i="2" s="1"/>
  <c r="AK838" i="2"/>
  <c r="S840" i="2"/>
  <c r="X840" i="2" s="1"/>
  <c r="Y840" i="2" s="1"/>
  <c r="Z840" i="2" s="1"/>
  <c r="S843" i="2"/>
  <c r="X843" i="2" s="1"/>
  <c r="Y843" i="2" s="1"/>
  <c r="Z843" i="2" s="1"/>
  <c r="S841" i="2"/>
  <c r="X841" i="2" s="1"/>
  <c r="Y841" i="2" s="1"/>
  <c r="Z841" i="2" s="1"/>
  <c r="AG855" i="2"/>
  <c r="AB863" i="2"/>
  <c r="S863" i="2"/>
  <c r="X863" i="2" s="1"/>
  <c r="Y863" i="2" s="1"/>
  <c r="Z863" i="2" s="1"/>
  <c r="O865" i="2"/>
  <c r="P865" i="2" s="1"/>
  <c r="N865" i="2"/>
  <c r="AG865" i="2"/>
  <c r="O872" i="2"/>
  <c r="P872" i="2" s="1"/>
  <c r="S878" i="2"/>
  <c r="X878" i="2" s="1"/>
  <c r="Y878" i="2" s="1"/>
  <c r="Z878" i="2" s="1"/>
  <c r="S887" i="2"/>
  <c r="X887" i="2" s="1"/>
  <c r="Y887" i="2" s="1"/>
  <c r="Z887" i="2" s="1"/>
  <c r="O890" i="2"/>
  <c r="P890" i="2" s="1"/>
  <c r="N890" i="2"/>
  <c r="R902" i="2"/>
  <c r="S851" i="2"/>
  <c r="X851" i="2" s="1"/>
  <c r="AB851" i="2"/>
  <c r="AG856" i="2"/>
  <c r="AQ869" i="2"/>
  <c r="AM869" i="2" s="1"/>
  <c r="AR869" i="2" s="1"/>
  <c r="AS869" i="2" s="1"/>
  <c r="O886" i="2"/>
  <c r="P886" i="2" s="1"/>
  <c r="N886" i="2"/>
  <c r="AK911" i="2"/>
  <c r="AQ851" i="2"/>
  <c r="AK851" i="2"/>
  <c r="S853" i="2"/>
  <c r="X853" i="2" s="1"/>
  <c r="Y853" i="2" s="1"/>
  <c r="Z853" i="2" s="1"/>
  <c r="AK854" i="2"/>
  <c r="AM854" i="2" s="1"/>
  <c r="AR854" i="2" s="1"/>
  <c r="AS854" i="2" s="1"/>
  <c r="AB857" i="2"/>
  <c r="S857" i="2"/>
  <c r="X857" i="2" s="1"/>
  <c r="Y857" i="2" s="1"/>
  <c r="Z857" i="2" s="1"/>
  <c r="O859" i="2"/>
  <c r="P859" i="2" s="1"/>
  <c r="N859" i="2"/>
  <c r="AK872" i="2"/>
  <c r="AM872" i="2" s="1"/>
  <c r="AR872" i="2" s="1"/>
  <c r="AS872" i="2" s="1"/>
  <c r="O880" i="2"/>
  <c r="P880" i="2" s="1"/>
  <c r="AC893" i="2"/>
  <c r="AH893" i="2" s="1"/>
  <c r="AI893" i="2" s="1"/>
  <c r="AM900" i="2"/>
  <c r="AR900" i="2" s="1"/>
  <c r="AS900" i="2" s="1"/>
  <c r="AK868" i="2"/>
  <c r="AM868" i="2" s="1"/>
  <c r="AR868" i="2" s="1"/>
  <c r="AS868" i="2" s="1"/>
  <c r="AK876" i="2"/>
  <c r="AM876" i="2" s="1"/>
  <c r="AR876" i="2" s="1"/>
  <c r="AS876" i="2" s="1"/>
  <c r="AB892" i="2"/>
  <c r="S892" i="2"/>
  <c r="X892" i="2" s="1"/>
  <c r="Y892" i="2" s="1"/>
  <c r="Z892" i="2" s="1"/>
  <c r="AA912" i="2"/>
  <c r="S912" i="2"/>
  <c r="X912" i="2" s="1"/>
  <c r="Y912" i="2" s="1"/>
  <c r="Z912" i="2" s="1"/>
  <c r="Q936" i="2"/>
  <c r="X28" i="7" s="1"/>
  <c r="AB871" i="2"/>
  <c r="AL871" i="2" s="1"/>
  <c r="AM871" i="2" s="1"/>
  <c r="AR871" i="2" s="1"/>
  <c r="AS871" i="2" s="1"/>
  <c r="S871" i="2"/>
  <c r="X871" i="2" s="1"/>
  <c r="Y871" i="2" s="1"/>
  <c r="Z871" i="2" s="1"/>
  <c r="AK880" i="2"/>
  <c r="AC885" i="2"/>
  <c r="AH885" i="2" s="1"/>
  <c r="AI885" i="2" s="1"/>
  <c r="AB888" i="2"/>
  <c r="AL888" i="2" s="1"/>
  <c r="S888" i="2"/>
  <c r="X888" i="2" s="1"/>
  <c r="Y888" i="2" s="1"/>
  <c r="Z888" i="2" s="1"/>
  <c r="AK893" i="2"/>
  <c r="AM893" i="2" s="1"/>
  <c r="AR893" i="2" s="1"/>
  <c r="AS893" i="2" s="1"/>
  <c r="AB896" i="2"/>
  <c r="AL896" i="2" s="1"/>
  <c r="S896" i="2"/>
  <c r="X896" i="2" s="1"/>
  <c r="Y896" i="2" s="1"/>
  <c r="Z896" i="2" s="1"/>
  <c r="AM927" i="2"/>
  <c r="AR927" i="2" s="1"/>
  <c r="AS927" i="2" s="1"/>
  <c r="O916" i="2"/>
  <c r="P916" i="2" s="1"/>
  <c r="N916" i="2"/>
  <c r="O933" i="2"/>
  <c r="P933" i="2" s="1"/>
  <c r="N933" i="2"/>
  <c r="O1034" i="2"/>
  <c r="P1034" i="2" s="1"/>
  <c r="N1034" i="2"/>
  <c r="Y901" i="2"/>
  <c r="AI901" i="2" s="1"/>
  <c r="AS901" i="2" s="1"/>
  <c r="R936" i="2"/>
  <c r="AQ907" i="2"/>
  <c r="AC910" i="2"/>
  <c r="AH910" i="2" s="1"/>
  <c r="AI910" i="2" s="1"/>
  <c r="AK910" i="2"/>
  <c r="AM910" i="2" s="1"/>
  <c r="AR910" i="2" s="1"/>
  <c r="AS910" i="2" s="1"/>
  <c r="AC916" i="2"/>
  <c r="AH916" i="2" s="1"/>
  <c r="AI916" i="2" s="1"/>
  <c r="AK916" i="2"/>
  <c r="AM916" i="2" s="1"/>
  <c r="AR916" i="2" s="1"/>
  <c r="AS916" i="2" s="1"/>
  <c r="AK917" i="2"/>
  <c r="AM917" i="2" s="1"/>
  <c r="AR917" i="2" s="1"/>
  <c r="AS917" i="2" s="1"/>
  <c r="S919" i="2"/>
  <c r="X919" i="2" s="1"/>
  <c r="Y919" i="2" s="1"/>
  <c r="Z919" i="2" s="1"/>
  <c r="AC922" i="2"/>
  <c r="AH922" i="2" s="1"/>
  <c r="AI922" i="2" s="1"/>
  <c r="AK922" i="2"/>
  <c r="AM922" i="2" s="1"/>
  <c r="AR922" i="2" s="1"/>
  <c r="AS922" i="2" s="1"/>
  <c r="AK923" i="2"/>
  <c r="O926" i="2"/>
  <c r="P926" i="2" s="1"/>
  <c r="AA928" i="2"/>
  <c r="S928" i="2"/>
  <c r="X928" i="2" s="1"/>
  <c r="Y928" i="2" s="1"/>
  <c r="Z928" i="2" s="1"/>
  <c r="AC933" i="2"/>
  <c r="AH933" i="2" s="1"/>
  <c r="AI933" i="2" s="1"/>
  <c r="AK933" i="2"/>
  <c r="AM933" i="2" s="1"/>
  <c r="AR933" i="2" s="1"/>
  <c r="AS933" i="2" s="1"/>
  <c r="AQ1028" i="2"/>
  <c r="AC1034" i="2"/>
  <c r="AH1034" i="2" s="1"/>
  <c r="AI1034" i="2" s="1"/>
  <c r="AK1034" i="2"/>
  <c r="AM1034" i="2" s="1"/>
  <c r="AR1034" i="2" s="1"/>
  <c r="AS1034" i="2" s="1"/>
  <c r="AQ1036" i="2"/>
  <c r="AC900" i="2"/>
  <c r="AH900" i="2" s="1"/>
  <c r="AI900" i="2" s="1"/>
  <c r="S907" i="2"/>
  <c r="X907" i="2" s="1"/>
  <c r="W936" i="2"/>
  <c r="AC909" i="2"/>
  <c r="AH909" i="2" s="1"/>
  <c r="AI909" i="2" s="1"/>
  <c r="AG911" i="2"/>
  <c r="AQ911" i="2" s="1"/>
  <c r="AC926" i="2"/>
  <c r="AH926" i="2" s="1"/>
  <c r="AI926" i="2" s="1"/>
  <c r="AK926" i="2"/>
  <c r="AM926" i="2" s="1"/>
  <c r="AR926" i="2" s="1"/>
  <c r="AS926" i="2" s="1"/>
  <c r="AC927" i="2"/>
  <c r="AH927" i="2" s="1"/>
  <c r="AI927" i="2" s="1"/>
  <c r="AA942" i="2"/>
  <c r="S942" i="2"/>
  <c r="X942" i="2" s="1"/>
  <c r="Y942" i="2" s="1"/>
  <c r="Z942" i="2" s="1"/>
  <c r="AK945" i="2"/>
  <c r="AM945" i="2" s="1"/>
  <c r="AR945" i="2" s="1"/>
  <c r="AS945" i="2" s="1"/>
  <c r="AG1029" i="2"/>
  <c r="AG1038" i="2"/>
  <c r="AC1040" i="2"/>
  <c r="AQ962" i="2"/>
  <c r="S885" i="2"/>
  <c r="X885" i="2" s="1"/>
  <c r="Y885" i="2" s="1"/>
  <c r="Z885" i="2" s="1"/>
  <c r="S889" i="2"/>
  <c r="X889" i="2" s="1"/>
  <c r="Y889" i="2" s="1"/>
  <c r="Z889" i="2" s="1"/>
  <c r="S893" i="2"/>
  <c r="X893" i="2" s="1"/>
  <c r="Y893" i="2" s="1"/>
  <c r="Z893" i="2" s="1"/>
  <c r="O908" i="2"/>
  <c r="P908" i="2" s="1"/>
  <c r="N908" i="2"/>
  <c r="AG915" i="2"/>
  <c r="AQ915" i="2" s="1"/>
  <c r="AM915" i="2" s="1"/>
  <c r="AR915" i="2" s="1"/>
  <c r="AS915" i="2" s="1"/>
  <c r="S916" i="2"/>
  <c r="X916" i="2" s="1"/>
  <c r="Y916" i="2" s="1"/>
  <c r="Z916" i="2" s="1"/>
  <c r="S921" i="2"/>
  <c r="X921" i="2" s="1"/>
  <c r="Y921" i="2" s="1"/>
  <c r="Z921" i="2" s="1"/>
  <c r="S922" i="2"/>
  <c r="X922" i="2" s="1"/>
  <c r="Y922" i="2" s="1"/>
  <c r="Z922" i="2" s="1"/>
  <c r="AC925" i="2"/>
  <c r="AH925" i="2" s="1"/>
  <c r="AI925" i="2" s="1"/>
  <c r="S927" i="2"/>
  <c r="X927" i="2" s="1"/>
  <c r="Y927" i="2" s="1"/>
  <c r="Z927" i="2" s="1"/>
  <c r="AG932" i="2"/>
  <c r="AQ932" i="2" s="1"/>
  <c r="AM932" i="2" s="1"/>
  <c r="AR932" i="2" s="1"/>
  <c r="AS932" i="2" s="1"/>
  <c r="S933" i="2"/>
  <c r="X933" i="2" s="1"/>
  <c r="Y933" i="2" s="1"/>
  <c r="Z933" i="2" s="1"/>
  <c r="I936" i="2"/>
  <c r="AC1032" i="2"/>
  <c r="AH1032" i="2" s="1"/>
  <c r="AI1032" i="2" s="1"/>
  <c r="AK1032" i="2"/>
  <c r="AM1032" i="2" s="1"/>
  <c r="AR1032" i="2" s="1"/>
  <c r="AS1032" i="2" s="1"/>
  <c r="AC898" i="2"/>
  <c r="AH898" i="2" s="1"/>
  <c r="AI898" i="2" s="1"/>
  <c r="W902" i="2"/>
  <c r="AC908" i="2"/>
  <c r="AH908" i="2" s="1"/>
  <c r="AI908" i="2" s="1"/>
  <c r="AK908" i="2"/>
  <c r="AM908" i="2" s="1"/>
  <c r="AR908" i="2" s="1"/>
  <c r="AS908" i="2" s="1"/>
  <c r="S909" i="2"/>
  <c r="X909" i="2" s="1"/>
  <c r="Y909" i="2" s="1"/>
  <c r="Z909" i="2" s="1"/>
  <c r="AC914" i="2"/>
  <c r="AH914" i="2" s="1"/>
  <c r="AI914" i="2" s="1"/>
  <c r="AK914" i="2"/>
  <c r="AM914" i="2" s="1"/>
  <c r="AR914" i="2" s="1"/>
  <c r="AS914" i="2" s="1"/>
  <c r="O920" i="2"/>
  <c r="P920" i="2" s="1"/>
  <c r="O924" i="2"/>
  <c r="P924" i="2" s="1"/>
  <c r="N924" i="2"/>
  <c r="O935" i="2"/>
  <c r="AC946" i="2"/>
  <c r="AH946" i="2" s="1"/>
  <c r="AI946" i="2" s="1"/>
  <c r="AK946" i="2"/>
  <c r="AM946" i="2" s="1"/>
  <c r="AR946" i="2" s="1"/>
  <c r="AS946" i="2" s="1"/>
  <c r="O944" i="2"/>
  <c r="P944" i="2" s="1"/>
  <c r="N944" i="2"/>
  <c r="AB947" i="2"/>
  <c r="AL947" i="2" s="1"/>
  <c r="AM947" i="2" s="1"/>
  <c r="AR947" i="2" s="1"/>
  <c r="AS947" i="2" s="1"/>
  <c r="S947" i="2"/>
  <c r="X947" i="2" s="1"/>
  <c r="AK844" i="2"/>
  <c r="S894" i="2"/>
  <c r="X894" i="2" s="1"/>
  <c r="Y894" i="2" s="1"/>
  <c r="Z894" i="2" s="1"/>
  <c r="S898" i="2"/>
  <c r="X898" i="2" s="1"/>
  <c r="Y898" i="2" s="1"/>
  <c r="Z898" i="2" s="1"/>
  <c r="S900" i="2"/>
  <c r="X900" i="2" s="1"/>
  <c r="Y900" i="2" s="1"/>
  <c r="Z900" i="2" s="1"/>
  <c r="AA920" i="2"/>
  <c r="S920" i="2"/>
  <c r="X920" i="2" s="1"/>
  <c r="Y920" i="2" s="1"/>
  <c r="Z920" i="2" s="1"/>
  <c r="AC924" i="2"/>
  <c r="AH924" i="2" s="1"/>
  <c r="AI924" i="2" s="1"/>
  <c r="AK924" i="2"/>
  <c r="AM924" i="2" s="1"/>
  <c r="AR924" i="2" s="1"/>
  <c r="AS924" i="2" s="1"/>
  <c r="AC931" i="2"/>
  <c r="AH931" i="2" s="1"/>
  <c r="AI931" i="2" s="1"/>
  <c r="AK931" i="2"/>
  <c r="AM931" i="2" s="1"/>
  <c r="AR931" i="2" s="1"/>
  <c r="AS931" i="2" s="1"/>
  <c r="AC944" i="2"/>
  <c r="AH944" i="2" s="1"/>
  <c r="AI944" i="2" s="1"/>
  <c r="AK944" i="2"/>
  <c r="AM944" i="2" s="1"/>
  <c r="AR944" i="2" s="1"/>
  <c r="AS944" i="2" s="1"/>
  <c r="AB1035" i="2"/>
  <c r="AL1035" i="2" s="1"/>
  <c r="AM1035" i="2" s="1"/>
  <c r="AR1035" i="2" s="1"/>
  <c r="AS1035" i="2" s="1"/>
  <c r="S1035" i="2"/>
  <c r="X1035" i="2" s="1"/>
  <c r="Y1035" i="2" s="1"/>
  <c r="Z1035" i="2" s="1"/>
  <c r="AA953" i="2"/>
  <c r="S953" i="2"/>
  <c r="X953" i="2" s="1"/>
  <c r="Y953" i="2" s="1"/>
  <c r="Z953" i="2" s="1"/>
  <c r="S913" i="2"/>
  <c r="X913" i="2" s="1"/>
  <c r="Y913" i="2" s="1"/>
  <c r="Z913" i="2" s="1"/>
  <c r="AC918" i="2"/>
  <c r="AH918" i="2" s="1"/>
  <c r="AI918" i="2" s="1"/>
  <c r="AK918" i="2"/>
  <c r="AM918" i="2" s="1"/>
  <c r="AR918" i="2" s="1"/>
  <c r="AS918" i="2" s="1"/>
  <c r="AC919" i="2"/>
  <c r="AH919" i="2" s="1"/>
  <c r="AI919" i="2" s="1"/>
  <c r="R1065" i="2"/>
  <c r="AB941" i="2"/>
  <c r="AC941" i="2" s="1"/>
  <c r="AH941" i="2" s="1"/>
  <c r="AI941" i="2" s="1"/>
  <c r="AA1030" i="2"/>
  <c r="S1030" i="2"/>
  <c r="X1030" i="2" s="1"/>
  <c r="Y1030" i="2" s="1"/>
  <c r="Z1030" i="2" s="1"/>
  <c r="AA1031" i="2"/>
  <c r="S1031" i="2"/>
  <c r="X1031" i="2" s="1"/>
  <c r="Y1031" i="2" s="1"/>
  <c r="Z1031" i="2" s="1"/>
  <c r="AA1045" i="2"/>
  <c r="S1045" i="2"/>
  <c r="X1045" i="2" s="1"/>
  <c r="Y1045" i="2" s="1"/>
  <c r="Z1045" i="2" s="1"/>
  <c r="O1046" i="2"/>
  <c r="P1046" i="2" s="1"/>
  <c r="N1046" i="2"/>
  <c r="AA954" i="2"/>
  <c r="S954" i="2"/>
  <c r="X954" i="2" s="1"/>
  <c r="Y954" i="2" s="1"/>
  <c r="Z954" i="2" s="1"/>
  <c r="O912" i="2"/>
  <c r="P912" i="2" s="1"/>
  <c r="S924" i="2"/>
  <c r="X924" i="2" s="1"/>
  <c r="Y924" i="2" s="1"/>
  <c r="Z924" i="2" s="1"/>
  <c r="S929" i="2"/>
  <c r="X929" i="2" s="1"/>
  <c r="Y929" i="2" s="1"/>
  <c r="Z929" i="2" s="1"/>
  <c r="S931" i="2"/>
  <c r="X931" i="2" s="1"/>
  <c r="Y931" i="2" s="1"/>
  <c r="Z931" i="2" s="1"/>
  <c r="W1065" i="2"/>
  <c r="AQ941" i="2"/>
  <c r="AK1033" i="2"/>
  <c r="AM1033" i="2" s="1"/>
  <c r="AR1033" i="2" s="1"/>
  <c r="AS1033" i="2" s="1"/>
  <c r="AB907" i="2"/>
  <c r="I1065" i="2"/>
  <c r="O1039" i="2"/>
  <c r="P1039" i="2" s="1"/>
  <c r="S1040" i="2"/>
  <c r="AA1043" i="2"/>
  <c r="S1043" i="2"/>
  <c r="X1043" i="2" s="1"/>
  <c r="Y1043" i="2" s="1"/>
  <c r="Z1043" i="2" s="1"/>
  <c r="AA1046" i="2"/>
  <c r="O955" i="2"/>
  <c r="P955" i="2" s="1"/>
  <c r="N955" i="2"/>
  <c r="AA955" i="2"/>
  <c r="AC960" i="2"/>
  <c r="AH960" i="2" s="1"/>
  <c r="AI960" i="2" s="1"/>
  <c r="AK960" i="2"/>
  <c r="AM960" i="2" s="1"/>
  <c r="AR960" i="2" s="1"/>
  <c r="AS960" i="2" s="1"/>
  <c r="AG965" i="2"/>
  <c r="O970" i="2"/>
  <c r="P970" i="2" s="1"/>
  <c r="N970" i="2"/>
  <c r="S971" i="2"/>
  <c r="X971" i="2" s="1"/>
  <c r="Y971" i="2" s="1"/>
  <c r="Z971" i="2" s="1"/>
  <c r="AB971" i="2"/>
  <c r="AA913" i="2"/>
  <c r="AA921" i="2"/>
  <c r="AA929" i="2"/>
  <c r="AA943" i="2"/>
  <c r="AA1041" i="2"/>
  <c r="O1037" i="2"/>
  <c r="P1037" i="2" s="1"/>
  <c r="AB961" i="2"/>
  <c r="S961" i="2"/>
  <c r="S963" i="2"/>
  <c r="X963" i="2" s="1"/>
  <c r="Y963" i="2" s="1"/>
  <c r="Z963" i="2" s="1"/>
  <c r="AB963" i="2"/>
  <c r="AL963" i="2" s="1"/>
  <c r="AM963" i="2" s="1"/>
  <c r="AR963" i="2" s="1"/>
  <c r="AS963" i="2" s="1"/>
  <c r="O978" i="2"/>
  <c r="P978" i="2" s="1"/>
  <c r="N978" i="2"/>
  <c r="AK980" i="2"/>
  <c r="AM980" i="2" s="1"/>
  <c r="AR980" i="2" s="1"/>
  <c r="AS980" i="2" s="1"/>
  <c r="AC980" i="2"/>
  <c r="AH980" i="2" s="1"/>
  <c r="AI980" i="2" s="1"/>
  <c r="S945" i="2"/>
  <c r="X945" i="2" s="1"/>
  <c r="Y945" i="2" s="1"/>
  <c r="Z945" i="2" s="1"/>
  <c r="S1033" i="2"/>
  <c r="X1033" i="2" s="1"/>
  <c r="Y1033" i="2" s="1"/>
  <c r="Z1033" i="2" s="1"/>
  <c r="AA1039" i="2"/>
  <c r="AM1040" i="2"/>
  <c r="O973" i="2"/>
  <c r="P973" i="2" s="1"/>
  <c r="N973" i="2"/>
  <c r="AK982" i="2"/>
  <c r="AM982" i="2" s="1"/>
  <c r="AR982" i="2" s="1"/>
  <c r="AS982" i="2" s="1"/>
  <c r="AC982" i="2"/>
  <c r="AH982" i="2" s="1"/>
  <c r="AI982" i="2" s="1"/>
  <c r="O952" i="2"/>
  <c r="P952" i="2" s="1"/>
  <c r="N952" i="2"/>
  <c r="AQ986" i="2"/>
  <c r="AM986" i="2" s="1"/>
  <c r="AR986" i="2" s="1"/>
  <c r="AS986" i="2" s="1"/>
  <c r="AC986" i="2"/>
  <c r="AH986" i="2" s="1"/>
  <c r="AI986" i="2" s="1"/>
  <c r="AG987" i="2"/>
  <c r="AK941" i="2"/>
  <c r="AG1037" i="2"/>
  <c r="AC1044" i="2"/>
  <c r="AH1044" i="2" s="1"/>
  <c r="AI1044" i="2" s="1"/>
  <c r="AK1044" i="2"/>
  <c r="AM1044" i="2" s="1"/>
  <c r="AR1044" i="2" s="1"/>
  <c r="AS1044" i="2" s="1"/>
  <c r="N1047" i="2"/>
  <c r="AC1049" i="2"/>
  <c r="AH1049" i="2" s="1"/>
  <c r="AI1049" i="2" s="1"/>
  <c r="AC957" i="2"/>
  <c r="AH957" i="2" s="1"/>
  <c r="AI957" i="2" s="1"/>
  <c r="AK957" i="2"/>
  <c r="AM957" i="2" s="1"/>
  <c r="AR957" i="2" s="1"/>
  <c r="AS957" i="2" s="1"/>
  <c r="AA967" i="2"/>
  <c r="S967" i="2"/>
  <c r="X967" i="2" s="1"/>
  <c r="Y967" i="2" s="1"/>
  <c r="Z967" i="2" s="1"/>
  <c r="AQ975" i="2"/>
  <c r="AM975" i="2" s="1"/>
  <c r="AR975" i="2" s="1"/>
  <c r="AS975" i="2" s="1"/>
  <c r="AC975" i="2"/>
  <c r="AH975" i="2" s="1"/>
  <c r="AI975" i="2" s="1"/>
  <c r="Q1065" i="2"/>
  <c r="X29" i="7" s="1"/>
  <c r="O1042" i="2"/>
  <c r="P1042" i="2" s="1"/>
  <c r="S958" i="2"/>
  <c r="X958" i="2" s="1"/>
  <c r="Y958" i="2" s="1"/>
  <c r="Z958" i="2" s="1"/>
  <c r="AB958" i="2"/>
  <c r="AL958" i="2" s="1"/>
  <c r="AM958" i="2" s="1"/>
  <c r="AR958" i="2" s="1"/>
  <c r="AS958" i="2" s="1"/>
  <c r="S1042" i="2"/>
  <c r="X1042" i="2" s="1"/>
  <c r="Y1042" i="2" s="1"/>
  <c r="Z1042" i="2" s="1"/>
  <c r="AA1042" i="2"/>
  <c r="AA956" i="2"/>
  <c r="S956" i="2"/>
  <c r="X956" i="2" s="1"/>
  <c r="Y956" i="2" s="1"/>
  <c r="Z956" i="2" s="1"/>
  <c r="AB964" i="2"/>
  <c r="S964" i="2"/>
  <c r="X964" i="2" s="1"/>
  <c r="Y964" i="2" s="1"/>
  <c r="Z964" i="2" s="1"/>
  <c r="AK974" i="2"/>
  <c r="S941" i="2"/>
  <c r="X941" i="2" s="1"/>
  <c r="Y941" i="2" s="1"/>
  <c r="O1048" i="2"/>
  <c r="P1048" i="2" s="1"/>
  <c r="S1049" i="2"/>
  <c r="X1049" i="2" s="1"/>
  <c r="Y1049" i="2" s="1"/>
  <c r="Z1049" i="2" s="1"/>
  <c r="S948" i="2"/>
  <c r="X948" i="2" s="1"/>
  <c r="Y948" i="2" s="1"/>
  <c r="Z948" i="2" s="1"/>
  <c r="AA948" i="2"/>
  <c r="S966" i="2"/>
  <c r="X966" i="2" s="1"/>
  <c r="Y966" i="2" s="1"/>
  <c r="Z966" i="2" s="1"/>
  <c r="AA966" i="2"/>
  <c r="N959" i="2"/>
  <c r="O959" i="2"/>
  <c r="P959" i="2" s="1"/>
  <c r="AC959" i="2"/>
  <c r="AK959" i="2"/>
  <c r="AM959" i="2" s="1"/>
  <c r="S976" i="2"/>
  <c r="X976" i="2" s="1"/>
  <c r="Y976" i="2" s="1"/>
  <c r="Z976" i="2" s="1"/>
  <c r="AA976" i="2"/>
  <c r="AK977" i="2"/>
  <c r="AM977" i="2" s="1"/>
  <c r="AR977" i="2" s="1"/>
  <c r="AS977" i="2" s="1"/>
  <c r="AC970" i="2"/>
  <c r="AH970" i="2" s="1"/>
  <c r="AI970" i="2" s="1"/>
  <c r="O969" i="2"/>
  <c r="P969" i="2" s="1"/>
  <c r="N969" i="2"/>
  <c r="AC969" i="2"/>
  <c r="AH969" i="2" s="1"/>
  <c r="AI969" i="2" s="1"/>
  <c r="O963" i="2"/>
  <c r="P963" i="2" s="1"/>
  <c r="N963" i="2"/>
  <c r="S981" i="2"/>
  <c r="X981" i="2" s="1"/>
  <c r="Y981" i="2" s="1"/>
  <c r="Z981" i="2" s="1"/>
  <c r="AA981" i="2"/>
  <c r="S985" i="2"/>
  <c r="X985" i="2" s="1"/>
  <c r="Y985" i="2" s="1"/>
  <c r="Z985" i="2" s="1"/>
  <c r="AB985" i="2"/>
  <c r="AA1008" i="2"/>
  <c r="S1008" i="2"/>
  <c r="X1008" i="2" s="1"/>
  <c r="Y1008" i="2" s="1"/>
  <c r="Z1008" i="2" s="1"/>
  <c r="AG1002" i="2"/>
  <c r="S1002" i="2"/>
  <c r="X1002" i="2" s="1"/>
  <c r="Y1002" i="2" s="1"/>
  <c r="Z1002" i="2" s="1"/>
  <c r="N971" i="2"/>
  <c r="S975" i="2"/>
  <c r="X975" i="2" s="1"/>
  <c r="Y975" i="2" s="1"/>
  <c r="Z975" i="2" s="1"/>
  <c r="N985" i="2"/>
  <c r="S986" i="2"/>
  <c r="X986" i="2" s="1"/>
  <c r="Y986" i="2" s="1"/>
  <c r="Z986" i="2" s="1"/>
  <c r="S983" i="2"/>
  <c r="X983" i="2" s="1"/>
  <c r="Y983" i="2" s="1"/>
  <c r="Z983" i="2" s="1"/>
  <c r="S991" i="2"/>
  <c r="X991" i="2" s="1"/>
  <c r="Y991" i="2" s="1"/>
  <c r="Z991" i="2" s="1"/>
  <c r="AB991" i="2"/>
  <c r="AL991" i="2" s="1"/>
  <c r="AM991" i="2" s="1"/>
  <c r="AR991" i="2" s="1"/>
  <c r="AS991" i="2" s="1"/>
  <c r="AC1013" i="2"/>
  <c r="AH1013" i="2" s="1"/>
  <c r="AI1013" i="2" s="1"/>
  <c r="AQ1013" i="2"/>
  <c r="AM1013" i="2" s="1"/>
  <c r="AR1013" i="2" s="1"/>
  <c r="AS1013" i="2" s="1"/>
  <c r="S999" i="2"/>
  <c r="X999" i="2" s="1"/>
  <c r="Y999" i="2" s="1"/>
  <c r="Z999" i="2" s="1"/>
  <c r="AA999" i="2"/>
  <c r="AM1007" i="2"/>
  <c r="AR1007" i="2" s="1"/>
  <c r="AS1007" i="2" s="1"/>
  <c r="S970" i="2"/>
  <c r="X970" i="2" s="1"/>
  <c r="Y970" i="2" s="1"/>
  <c r="Z970" i="2" s="1"/>
  <c r="S982" i="2"/>
  <c r="X982" i="2" s="1"/>
  <c r="Y982" i="2" s="1"/>
  <c r="Z982" i="2" s="1"/>
  <c r="S980" i="2"/>
  <c r="X980" i="2" s="1"/>
  <c r="Y980" i="2" s="1"/>
  <c r="Z980" i="2" s="1"/>
  <c r="AC1006" i="2"/>
  <c r="AH1006" i="2" s="1"/>
  <c r="AI1006" i="2" s="1"/>
  <c r="S996" i="2"/>
  <c r="X996" i="2" s="1"/>
  <c r="Y996" i="2" s="1"/>
  <c r="Z996" i="2" s="1"/>
  <c r="AB996" i="2"/>
  <c r="AL996" i="2" s="1"/>
  <c r="AM996" i="2" s="1"/>
  <c r="AR996" i="2" s="1"/>
  <c r="AS996" i="2" s="1"/>
  <c r="AM1022" i="2"/>
  <c r="AR1022" i="2" s="1"/>
  <c r="AS1022" i="2" s="1"/>
  <c r="O989" i="2"/>
  <c r="P989" i="2" s="1"/>
  <c r="N989" i="2"/>
  <c r="AK993" i="2"/>
  <c r="AM993" i="2" s="1"/>
  <c r="AR993" i="2" s="1"/>
  <c r="AS993" i="2" s="1"/>
  <c r="AB997" i="2"/>
  <c r="S997" i="2"/>
  <c r="X997" i="2" s="1"/>
  <c r="Y997" i="2" s="1"/>
  <c r="Z997" i="2" s="1"/>
  <c r="AC1019" i="2"/>
  <c r="AH1019" i="2" s="1"/>
  <c r="AI1019" i="2" s="1"/>
  <c r="AC1000" i="2"/>
  <c r="AH1000" i="2" s="1"/>
  <c r="AI1000" i="2" s="1"/>
  <c r="AK1000" i="2"/>
  <c r="AM1000" i="2" s="1"/>
  <c r="AR1000" i="2" s="1"/>
  <c r="AS1000" i="2" s="1"/>
  <c r="AA989" i="2"/>
  <c r="S989" i="2"/>
  <c r="X989" i="2" s="1"/>
  <c r="Y989" i="2" s="1"/>
  <c r="Z989" i="2" s="1"/>
  <c r="S1009" i="2"/>
  <c r="X1009" i="2" s="1"/>
  <c r="Y1009" i="2" s="1"/>
  <c r="Z1009" i="2" s="1"/>
  <c r="AB1009" i="2"/>
  <c r="AM998" i="2"/>
  <c r="AR998" i="2" s="1"/>
  <c r="AS998" i="2" s="1"/>
  <c r="S1005" i="2"/>
  <c r="X1005" i="2" s="1"/>
  <c r="Y1005" i="2" s="1"/>
  <c r="Z1005" i="2" s="1"/>
  <c r="AA1005" i="2"/>
  <c r="O994" i="2"/>
  <c r="P994" i="2" s="1"/>
  <c r="N994" i="2"/>
  <c r="AC1001" i="2"/>
  <c r="AH1001" i="2" s="1"/>
  <c r="AI1001" i="2" s="1"/>
  <c r="S1006" i="2"/>
  <c r="X1006" i="2" s="1"/>
  <c r="Y1006" i="2" s="1"/>
  <c r="Z1006" i="2" s="1"/>
  <c r="AK1006" i="2"/>
  <c r="AM1006" i="2" s="1"/>
  <c r="AR1006" i="2" s="1"/>
  <c r="AS1006" i="2" s="1"/>
  <c r="S1017" i="2"/>
  <c r="X1017" i="2" s="1"/>
  <c r="Y1017" i="2" s="1"/>
  <c r="Z1017" i="2" s="1"/>
  <c r="AA1017" i="2"/>
  <c r="AK1019" i="2"/>
  <c r="AM1019" i="2" s="1"/>
  <c r="AR1019" i="2" s="1"/>
  <c r="AS1019" i="2" s="1"/>
  <c r="AK1003" i="2"/>
  <c r="S994" i="2"/>
  <c r="X994" i="2" s="1"/>
  <c r="Y994" i="2" s="1"/>
  <c r="Z994" i="2" s="1"/>
  <c r="AA994" i="2"/>
  <c r="O995" i="2"/>
  <c r="P995" i="2" s="1"/>
  <c r="N995" i="2"/>
  <c r="S998" i="2"/>
  <c r="X998" i="2" s="1"/>
  <c r="Y998" i="2" s="1"/>
  <c r="Z998" i="2" s="1"/>
  <c r="AG1016" i="2"/>
  <c r="S1016" i="2"/>
  <c r="X1016" i="2" s="1"/>
  <c r="Y1016" i="2" s="1"/>
  <c r="Z1016" i="2" s="1"/>
  <c r="O983" i="2"/>
  <c r="P983" i="2" s="1"/>
  <c r="N983" i="2"/>
  <c r="AA983" i="2"/>
  <c r="O1008" i="2"/>
  <c r="P1008" i="2" s="1"/>
  <c r="N1008" i="2"/>
  <c r="AK995" i="2"/>
  <c r="AM995" i="2" s="1"/>
  <c r="AR995" i="2" s="1"/>
  <c r="AS995" i="2" s="1"/>
  <c r="AC995" i="2"/>
  <c r="AH995" i="2" s="1"/>
  <c r="AI995" i="2" s="1"/>
  <c r="AC1022" i="2"/>
  <c r="AH1022" i="2" s="1"/>
  <c r="AI1022" i="2" s="1"/>
  <c r="S1011" i="2"/>
  <c r="X1011" i="2" s="1"/>
  <c r="Y1011" i="2" s="1"/>
  <c r="Z1011" i="2" s="1"/>
  <c r="AG1011" i="2"/>
  <c r="AQ1011" i="2" s="1"/>
  <c r="AM1011" i="2" s="1"/>
  <c r="AR1011" i="2" s="1"/>
  <c r="AS1011" i="2" s="1"/>
  <c r="AK1001" i="2"/>
  <c r="AM1001" i="2" s="1"/>
  <c r="AR1001" i="2" s="1"/>
  <c r="AS1001" i="2" s="1"/>
  <c r="N1017" i="2"/>
  <c r="S1013" i="2"/>
  <c r="X1013" i="2" s="1"/>
  <c r="Y1013" i="2" s="1"/>
  <c r="Z1013" i="2" s="1"/>
  <c r="AK1015" i="2"/>
  <c r="AM1015" i="2" s="1"/>
  <c r="AR1015" i="2" s="1"/>
  <c r="AS1015" i="2" s="1"/>
  <c r="N999" i="2"/>
  <c r="S1000" i="2"/>
  <c r="X1000" i="2" s="1"/>
  <c r="Y1000" i="2" s="1"/>
  <c r="Z1000" i="2" s="1"/>
  <c r="N1024" i="2"/>
  <c r="AC1025" i="2"/>
  <c r="AH1025" i="2" s="1"/>
  <c r="AI1025" i="2" s="1"/>
  <c r="AC1027" i="2"/>
  <c r="AH1027" i="2" s="1"/>
  <c r="AI1027" i="2" s="1"/>
  <c r="AK1060" i="2"/>
  <c r="AC1062" i="2"/>
  <c r="AH1062" i="2" s="1"/>
  <c r="AI1062" i="2" s="1"/>
  <c r="N1006" i="2"/>
  <c r="AC1010" i="2"/>
  <c r="AH1010" i="2" s="1"/>
  <c r="AI1010" i="2" s="1"/>
  <c r="N1019" i="2"/>
  <c r="S995" i="2"/>
  <c r="X995" i="2" s="1"/>
  <c r="Y995" i="2" s="1"/>
  <c r="Z995" i="2" s="1"/>
  <c r="AC998" i="2"/>
  <c r="AH998" i="2" s="1"/>
  <c r="AI998" i="2" s="1"/>
  <c r="S1004" i="2"/>
  <c r="X1004" i="2" s="1"/>
  <c r="Y1004" i="2" s="1"/>
  <c r="Z1004" i="2" s="1"/>
  <c r="AC1055" i="2"/>
  <c r="AH1055" i="2" s="1"/>
  <c r="AI1055" i="2" s="1"/>
  <c r="AK1055" i="2"/>
  <c r="AM1055" i="2" s="1"/>
  <c r="AR1055" i="2" s="1"/>
  <c r="AS1055" i="2" s="1"/>
  <c r="AK1014" i="2"/>
  <c r="AM1014" i="2" s="1"/>
  <c r="AR1014" i="2" s="1"/>
  <c r="AS1014" i="2" s="1"/>
  <c r="AC1014" i="2"/>
  <c r="AH1014" i="2" s="1"/>
  <c r="AI1014" i="2" s="1"/>
  <c r="S1061" i="2"/>
  <c r="X1061" i="2" s="1"/>
  <c r="Y1061" i="2" s="1"/>
  <c r="Z1061" i="2" s="1"/>
  <c r="AA1061" i="2"/>
  <c r="AB1053" i="2"/>
  <c r="AL1053" i="2" s="1"/>
  <c r="AM1053" i="2" s="1"/>
  <c r="AR1053" i="2" s="1"/>
  <c r="AS1053" i="2" s="1"/>
  <c r="S1053" i="2"/>
  <c r="X1053" i="2" s="1"/>
  <c r="Y1053" i="2" s="1"/>
  <c r="Z1053" i="2" s="1"/>
  <c r="AC1020" i="2"/>
  <c r="AH1020" i="2" s="1"/>
  <c r="AI1020" i="2" s="1"/>
  <c r="AQ1020" i="2"/>
  <c r="AM1020" i="2" s="1"/>
  <c r="AR1020" i="2" s="1"/>
  <c r="AS1020" i="2" s="1"/>
  <c r="AK992" i="2"/>
  <c r="AK990" i="2"/>
  <c r="AM990" i="2" s="1"/>
  <c r="AR990" i="2" s="1"/>
  <c r="AS990" i="2" s="1"/>
  <c r="AM1027" i="2"/>
  <c r="AR1027" i="2" s="1"/>
  <c r="AS1027" i="2" s="1"/>
  <c r="N993" i="2"/>
  <c r="N1010" i="2"/>
  <c r="N998" i="2"/>
  <c r="AG1003" i="2"/>
  <c r="AQ1003" i="2" s="1"/>
  <c r="N1012" i="2"/>
  <c r="O1012" i="2"/>
  <c r="P1012" i="2" s="1"/>
  <c r="S1050" i="2"/>
  <c r="X1050" i="2" s="1"/>
  <c r="Y1050" i="2" s="1"/>
  <c r="Z1050" i="2" s="1"/>
  <c r="AA1050" i="2"/>
  <c r="N1004" i="2"/>
  <c r="O1004" i="2"/>
  <c r="P1004" i="2" s="1"/>
  <c r="AC1004" i="2"/>
  <c r="AH1004" i="2" s="1"/>
  <c r="AI1004" i="2" s="1"/>
  <c r="S1012" i="2"/>
  <c r="X1012" i="2" s="1"/>
  <c r="Y1012" i="2" s="1"/>
  <c r="Z1012" i="2" s="1"/>
  <c r="AA1012" i="2"/>
  <c r="AC1007" i="2"/>
  <c r="AH1007" i="2" s="1"/>
  <c r="AI1007" i="2" s="1"/>
  <c r="O1011" i="2"/>
  <c r="P1011" i="2" s="1"/>
  <c r="N1011" i="2"/>
  <c r="AC1018" i="2"/>
  <c r="AH1018" i="2" s="1"/>
  <c r="AI1018" i="2" s="1"/>
  <c r="S1057" i="2"/>
  <c r="X1057" i="2" s="1"/>
  <c r="Y1057" i="2" s="1"/>
  <c r="Z1057" i="2" s="1"/>
  <c r="AA1057" i="2"/>
  <c r="N1007" i="2"/>
  <c r="Y1064" i="2"/>
  <c r="AI1064" i="2" s="1"/>
  <c r="AS1064" i="2" s="1"/>
  <c r="S1149" i="2"/>
  <c r="X1149" i="2" s="1"/>
  <c r="Y1149" i="2" s="1"/>
  <c r="Z1149" i="2" s="1"/>
  <c r="AA1149" i="2"/>
  <c r="AQ1167" i="2"/>
  <c r="AM1167" i="2" s="1"/>
  <c r="AR1167" i="2" s="1"/>
  <c r="AS1167" i="2" s="1"/>
  <c r="AC1167" i="2"/>
  <c r="AH1167" i="2" s="1"/>
  <c r="AI1167" i="2" s="1"/>
  <c r="S1020" i="2"/>
  <c r="X1020" i="2" s="1"/>
  <c r="Y1020" i="2" s="1"/>
  <c r="Z1020" i="2" s="1"/>
  <c r="AA1054" i="2"/>
  <c r="N1057" i="2"/>
  <c r="AA1058" i="2"/>
  <c r="S1071" i="2"/>
  <c r="X1071" i="2" s="1"/>
  <c r="Y1071" i="2" s="1"/>
  <c r="Z1071" i="2" s="1"/>
  <c r="AB1071" i="2"/>
  <c r="AL1071" i="2" s="1"/>
  <c r="AM1071" i="2" s="1"/>
  <c r="AR1071" i="2" s="1"/>
  <c r="AS1071" i="2" s="1"/>
  <c r="O1055" i="2"/>
  <c r="P1055" i="2" s="1"/>
  <c r="N1055" i="2"/>
  <c r="AK1051" i="2"/>
  <c r="AM1051" i="2" s="1"/>
  <c r="AR1051" i="2" s="1"/>
  <c r="AS1051" i="2" s="1"/>
  <c r="S1076" i="2"/>
  <c r="X1076" i="2" s="1"/>
  <c r="Y1076" i="2" s="1"/>
  <c r="Z1076" i="2" s="1"/>
  <c r="AB1076" i="2"/>
  <c r="AL1076" i="2" s="1"/>
  <c r="AM1076" i="2" s="1"/>
  <c r="AR1076" i="2" s="1"/>
  <c r="AS1076" i="2" s="1"/>
  <c r="I1180" i="2"/>
  <c r="O1070" i="2"/>
  <c r="N1070" i="2"/>
  <c r="O1150" i="2"/>
  <c r="P1150" i="2" s="1"/>
  <c r="N1150" i="2"/>
  <c r="Q1180" i="2"/>
  <c r="X30" i="7" s="1"/>
  <c r="AA1070" i="2"/>
  <c r="S1070" i="2"/>
  <c r="X1070" i="2" s="1"/>
  <c r="S1074" i="2"/>
  <c r="X1074" i="2" s="1"/>
  <c r="Y1074" i="2" s="1"/>
  <c r="Z1074" i="2" s="1"/>
  <c r="AA1074" i="2"/>
  <c r="AK1073" i="2"/>
  <c r="AM1073" i="2" s="1"/>
  <c r="AR1073" i="2" s="1"/>
  <c r="AS1073" i="2" s="1"/>
  <c r="AK1150" i="2"/>
  <c r="AM1150" i="2" s="1"/>
  <c r="AR1150" i="2" s="1"/>
  <c r="AS1150" i="2" s="1"/>
  <c r="AC1150" i="2"/>
  <c r="AH1150" i="2" s="1"/>
  <c r="AI1150" i="2" s="1"/>
  <c r="AC1158" i="2"/>
  <c r="AH1158" i="2" s="1"/>
  <c r="AI1158" i="2" s="1"/>
  <c r="AK1158" i="2"/>
  <c r="AM1158" i="2" s="1"/>
  <c r="AR1158" i="2" s="1"/>
  <c r="AS1158" i="2" s="1"/>
  <c r="AK1062" i="2"/>
  <c r="AM1062" i="2" s="1"/>
  <c r="AR1062" i="2" s="1"/>
  <c r="AS1062" i="2" s="1"/>
  <c r="O1075" i="2"/>
  <c r="P1075" i="2" s="1"/>
  <c r="N1075" i="2"/>
  <c r="AK1148" i="2"/>
  <c r="AM1148" i="2" s="1"/>
  <c r="AR1148" i="2" s="1"/>
  <c r="AS1148" i="2" s="1"/>
  <c r="AC1148" i="2"/>
  <c r="AH1148" i="2" s="1"/>
  <c r="AI1148" i="2" s="1"/>
  <c r="N1051" i="2"/>
  <c r="AG1056" i="2"/>
  <c r="AQ1056" i="2" s="1"/>
  <c r="AM1056" i="2" s="1"/>
  <c r="AR1056" i="2" s="1"/>
  <c r="AS1056" i="2" s="1"/>
  <c r="AK1075" i="2"/>
  <c r="AM1075" i="2" s="1"/>
  <c r="AR1075" i="2" s="1"/>
  <c r="AS1075" i="2" s="1"/>
  <c r="AC1075" i="2"/>
  <c r="AH1075" i="2" s="1"/>
  <c r="AI1075" i="2" s="1"/>
  <c r="S1159" i="2"/>
  <c r="X1159" i="2" s="1"/>
  <c r="Y1159" i="2" s="1"/>
  <c r="Z1159" i="2" s="1"/>
  <c r="AB1159" i="2"/>
  <c r="AL1159" i="2" s="1"/>
  <c r="AM1159" i="2" s="1"/>
  <c r="AR1159" i="2" s="1"/>
  <c r="AS1159" i="2" s="1"/>
  <c r="AC1152" i="2"/>
  <c r="AH1152" i="2" s="1"/>
  <c r="AI1152" i="2" s="1"/>
  <c r="AK1152" i="2"/>
  <c r="AM1152" i="2" s="1"/>
  <c r="AR1152" i="2" s="1"/>
  <c r="AS1152" i="2" s="1"/>
  <c r="N1074" i="2"/>
  <c r="AG1147" i="2"/>
  <c r="AQ1147" i="2" s="1"/>
  <c r="S1158" i="2"/>
  <c r="X1158" i="2" s="1"/>
  <c r="Y1158" i="2" s="1"/>
  <c r="Z1158" i="2" s="1"/>
  <c r="N1156" i="2"/>
  <c r="AK1157" i="2"/>
  <c r="AM1157" i="2" s="1"/>
  <c r="AR1157" i="2" s="1"/>
  <c r="AS1157" i="2" s="1"/>
  <c r="AK1161" i="2"/>
  <c r="AM1161" i="2" s="1"/>
  <c r="AR1161" i="2" s="1"/>
  <c r="AS1161" i="2" s="1"/>
  <c r="N1073" i="2"/>
  <c r="S1075" i="2"/>
  <c r="X1075" i="2" s="1"/>
  <c r="Y1075" i="2" s="1"/>
  <c r="Z1075" i="2" s="1"/>
  <c r="N1155" i="2"/>
  <c r="S1150" i="2"/>
  <c r="X1150" i="2" s="1"/>
  <c r="Y1150" i="2" s="1"/>
  <c r="Z1150" i="2" s="1"/>
  <c r="S1152" i="2"/>
  <c r="X1152" i="2" s="1"/>
  <c r="Y1152" i="2" s="1"/>
  <c r="Z1152" i="2" s="1"/>
  <c r="AA1153" i="2"/>
  <c r="S1153" i="2"/>
  <c r="X1153" i="2" s="1"/>
  <c r="Y1153" i="2" s="1"/>
  <c r="Z1153" i="2" s="1"/>
  <c r="O1167" i="2"/>
  <c r="P1167" i="2" s="1"/>
  <c r="N1167" i="2"/>
  <c r="AK1086" i="2"/>
  <c r="AA1102" i="2"/>
  <c r="S1102" i="2"/>
  <c r="X1102" i="2" s="1"/>
  <c r="Y1102" i="2" s="1"/>
  <c r="Z1102" i="2" s="1"/>
  <c r="W1180" i="2"/>
  <c r="AG1070" i="2"/>
  <c r="S1148" i="2"/>
  <c r="X1148" i="2" s="1"/>
  <c r="Y1148" i="2" s="1"/>
  <c r="Z1148" i="2" s="1"/>
  <c r="S1166" i="2"/>
  <c r="X1166" i="2" s="1"/>
  <c r="Y1166" i="2" s="1"/>
  <c r="Z1166" i="2" s="1"/>
  <c r="AA1166" i="2"/>
  <c r="AA1160" i="2"/>
  <c r="AB1099" i="2"/>
  <c r="AL1099" i="2" s="1"/>
  <c r="AM1099" i="2" s="1"/>
  <c r="AR1099" i="2" s="1"/>
  <c r="AS1099" i="2" s="1"/>
  <c r="S1099" i="2"/>
  <c r="X1099" i="2" s="1"/>
  <c r="Y1099" i="2" s="1"/>
  <c r="Z1099" i="2" s="1"/>
  <c r="AC1105" i="2"/>
  <c r="AH1105" i="2" s="1"/>
  <c r="AI1105" i="2" s="1"/>
  <c r="AC1162" i="2"/>
  <c r="AH1162" i="2" s="1"/>
  <c r="AI1162" i="2" s="1"/>
  <c r="AK1162" i="2"/>
  <c r="AM1162" i="2" s="1"/>
  <c r="AR1162" i="2" s="1"/>
  <c r="AS1162" i="2" s="1"/>
  <c r="AB1096" i="2"/>
  <c r="S1096" i="2"/>
  <c r="X1096" i="2" s="1"/>
  <c r="Y1096" i="2" s="1"/>
  <c r="Z1096" i="2" s="1"/>
  <c r="AK1147" i="2"/>
  <c r="O1163" i="2"/>
  <c r="P1163" i="2" s="1"/>
  <c r="N1163" i="2"/>
  <c r="S1167" i="2"/>
  <c r="X1167" i="2" s="1"/>
  <c r="Y1167" i="2" s="1"/>
  <c r="Z1167" i="2" s="1"/>
  <c r="AA1083" i="2"/>
  <c r="S1083" i="2"/>
  <c r="X1083" i="2" s="1"/>
  <c r="Y1083" i="2" s="1"/>
  <c r="Z1083" i="2" s="1"/>
  <c r="N1148" i="2"/>
  <c r="AK1156" i="2"/>
  <c r="S1162" i="2"/>
  <c r="X1162" i="2" s="1"/>
  <c r="Y1162" i="2" s="1"/>
  <c r="Z1162" i="2" s="1"/>
  <c r="AC1163" i="2"/>
  <c r="AH1163" i="2" s="1"/>
  <c r="AI1163" i="2" s="1"/>
  <c r="AC1078" i="2"/>
  <c r="AH1078" i="2" s="1"/>
  <c r="AI1078" i="2" s="1"/>
  <c r="AC1098" i="2"/>
  <c r="AH1098" i="2" s="1"/>
  <c r="AI1098" i="2" s="1"/>
  <c r="AG1106" i="2"/>
  <c r="AK1165" i="2"/>
  <c r="S1080" i="2"/>
  <c r="X1080" i="2" s="1"/>
  <c r="Y1080" i="2" s="1"/>
  <c r="Z1080" i="2" s="1"/>
  <c r="AB1079" i="2"/>
  <c r="S1079" i="2"/>
  <c r="X1079" i="2" s="1"/>
  <c r="Y1079" i="2" s="1"/>
  <c r="Z1079" i="2" s="1"/>
  <c r="O1098" i="2"/>
  <c r="P1098" i="2" s="1"/>
  <c r="N1098" i="2"/>
  <c r="AK1089" i="2"/>
  <c r="AM1089" i="2" s="1"/>
  <c r="AR1089" i="2" s="1"/>
  <c r="AS1089" i="2" s="1"/>
  <c r="AC1095" i="2"/>
  <c r="AH1095" i="2" s="1"/>
  <c r="AI1095" i="2" s="1"/>
  <c r="O1095" i="2"/>
  <c r="P1095" i="2" s="1"/>
  <c r="N1095" i="2"/>
  <c r="O1088" i="2"/>
  <c r="P1088" i="2" s="1"/>
  <c r="AK1105" i="2"/>
  <c r="AM1105" i="2" s="1"/>
  <c r="AR1105" i="2" s="1"/>
  <c r="AS1105" i="2" s="1"/>
  <c r="AB1165" i="2"/>
  <c r="AL1165" i="2" s="1"/>
  <c r="AA1080" i="2"/>
  <c r="AA1084" i="2"/>
  <c r="N1106" i="2"/>
  <c r="AA1108" i="2"/>
  <c r="AC1107" i="2"/>
  <c r="AH1107" i="2" s="1"/>
  <c r="AI1107" i="2" s="1"/>
  <c r="AK1107" i="2"/>
  <c r="AM1107" i="2" s="1"/>
  <c r="AR1107" i="2" s="1"/>
  <c r="AS1107" i="2" s="1"/>
  <c r="O1136" i="2"/>
  <c r="P1136" i="2" s="1"/>
  <c r="N1136" i="2"/>
  <c r="AK1098" i="2"/>
  <c r="AM1098" i="2" s="1"/>
  <c r="AR1098" i="2" s="1"/>
  <c r="AS1098" i="2" s="1"/>
  <c r="AA1088" i="2"/>
  <c r="AK1095" i="2"/>
  <c r="AM1095" i="2" s="1"/>
  <c r="AR1095" i="2" s="1"/>
  <c r="AS1095" i="2" s="1"/>
  <c r="N1079" i="2"/>
  <c r="N1099" i="2"/>
  <c r="N1096" i="2"/>
  <c r="AC1094" i="2"/>
  <c r="AH1094" i="2" s="1"/>
  <c r="AI1094" i="2" s="1"/>
  <c r="AK1094" i="2"/>
  <c r="AM1094" i="2" s="1"/>
  <c r="AR1094" i="2" s="1"/>
  <c r="AS1094" i="2" s="1"/>
  <c r="S1085" i="2"/>
  <c r="X1085" i="2" s="1"/>
  <c r="Y1085" i="2" s="1"/>
  <c r="Z1085" i="2" s="1"/>
  <c r="AA1085" i="2"/>
  <c r="AC1097" i="2"/>
  <c r="AH1097" i="2" s="1"/>
  <c r="AI1097" i="2" s="1"/>
  <c r="AM1093" i="2"/>
  <c r="AR1093" i="2" s="1"/>
  <c r="AS1093" i="2" s="1"/>
  <c r="AC1103" i="2"/>
  <c r="AH1103" i="2" s="1"/>
  <c r="AI1103" i="2" s="1"/>
  <c r="AK1103" i="2"/>
  <c r="AM1103" i="2" s="1"/>
  <c r="AR1103" i="2" s="1"/>
  <c r="AS1103" i="2" s="1"/>
  <c r="S1104" i="2"/>
  <c r="X1104" i="2" s="1"/>
  <c r="Y1104" i="2" s="1"/>
  <c r="Z1104" i="2" s="1"/>
  <c r="S1101" i="2"/>
  <c r="X1101" i="2" s="1"/>
  <c r="Y1101" i="2" s="1"/>
  <c r="Z1101" i="2" s="1"/>
  <c r="AA1101" i="2"/>
  <c r="S1113" i="2"/>
  <c r="X1113" i="2" s="1"/>
  <c r="Y1113" i="2" s="1"/>
  <c r="Z1113" i="2" s="1"/>
  <c r="AA1113" i="2"/>
  <c r="AC1114" i="2"/>
  <c r="AH1114" i="2" s="1"/>
  <c r="AI1114" i="2" s="1"/>
  <c r="S1097" i="2"/>
  <c r="X1097" i="2" s="1"/>
  <c r="Y1097" i="2" s="1"/>
  <c r="Z1097" i="2" s="1"/>
  <c r="AC1112" i="2"/>
  <c r="AH1112" i="2" s="1"/>
  <c r="AI1112" i="2" s="1"/>
  <c r="AK1112" i="2"/>
  <c r="AM1112" i="2" s="1"/>
  <c r="AR1112" i="2" s="1"/>
  <c r="AS1112" i="2" s="1"/>
  <c r="AQ1116" i="2"/>
  <c r="AM1116" i="2" s="1"/>
  <c r="AR1116" i="2" s="1"/>
  <c r="AS1116" i="2" s="1"/>
  <c r="AC1116" i="2"/>
  <c r="AH1116" i="2" s="1"/>
  <c r="AI1116" i="2" s="1"/>
  <c r="O1115" i="2"/>
  <c r="P1115" i="2" s="1"/>
  <c r="N1115" i="2"/>
  <c r="AC1126" i="2"/>
  <c r="AH1126" i="2" s="1"/>
  <c r="AI1126" i="2" s="1"/>
  <c r="AK1126" i="2"/>
  <c r="AM1126" i="2" s="1"/>
  <c r="AR1126" i="2" s="1"/>
  <c r="AS1126" i="2" s="1"/>
  <c r="N1091" i="2"/>
  <c r="AK1097" i="2"/>
  <c r="AM1097" i="2" s="1"/>
  <c r="AR1097" i="2" s="1"/>
  <c r="AS1097" i="2" s="1"/>
  <c r="AM1114" i="2"/>
  <c r="AR1114" i="2" s="1"/>
  <c r="AS1114" i="2" s="1"/>
  <c r="S1093" i="2"/>
  <c r="X1093" i="2" s="1"/>
  <c r="Y1093" i="2" s="1"/>
  <c r="Z1093" i="2" s="1"/>
  <c r="S1103" i="2"/>
  <c r="X1103" i="2" s="1"/>
  <c r="Y1103" i="2" s="1"/>
  <c r="Z1103" i="2" s="1"/>
  <c r="AC1104" i="2"/>
  <c r="AH1104" i="2" s="1"/>
  <c r="AI1104" i="2" s="1"/>
  <c r="O1109" i="2"/>
  <c r="P1109" i="2" s="1"/>
  <c r="N1109" i="2"/>
  <c r="AC1136" i="2"/>
  <c r="AH1136" i="2" s="1"/>
  <c r="AI1136" i="2" s="1"/>
  <c r="AQ1136" i="2"/>
  <c r="AM1136" i="2" s="1"/>
  <c r="AR1136" i="2" s="1"/>
  <c r="AS1136" i="2" s="1"/>
  <c r="S1120" i="2"/>
  <c r="X1120" i="2" s="1"/>
  <c r="Y1120" i="2" s="1"/>
  <c r="Z1120" i="2" s="1"/>
  <c r="AK1117" i="2"/>
  <c r="AM1117" i="2" s="1"/>
  <c r="AR1117" i="2" s="1"/>
  <c r="AS1117" i="2" s="1"/>
  <c r="AC1117" i="2"/>
  <c r="AH1117" i="2" s="1"/>
  <c r="AI1117" i="2" s="1"/>
  <c r="O1097" i="2"/>
  <c r="P1097" i="2" s="1"/>
  <c r="N1097" i="2"/>
  <c r="O1101" i="2"/>
  <c r="P1101" i="2" s="1"/>
  <c r="AC1144" i="2"/>
  <c r="AH1144" i="2" s="1"/>
  <c r="AI1144" i="2" s="1"/>
  <c r="S1131" i="2"/>
  <c r="X1131" i="2" s="1"/>
  <c r="Y1131" i="2" s="1"/>
  <c r="Z1131" i="2" s="1"/>
  <c r="AB1131" i="2"/>
  <c r="AL1131" i="2" s="1"/>
  <c r="AM1131" i="2" s="1"/>
  <c r="AR1131" i="2" s="1"/>
  <c r="AS1131" i="2" s="1"/>
  <c r="AA1120" i="2"/>
  <c r="AK1115" i="2"/>
  <c r="AM1115" i="2" s="1"/>
  <c r="AR1115" i="2" s="1"/>
  <c r="AS1115" i="2" s="1"/>
  <c r="AC1121" i="2"/>
  <c r="AH1121" i="2" s="1"/>
  <c r="AI1121" i="2" s="1"/>
  <c r="AA1122" i="2"/>
  <c r="S1122" i="2"/>
  <c r="X1122" i="2" s="1"/>
  <c r="Y1122" i="2" s="1"/>
  <c r="Z1122" i="2" s="1"/>
  <c r="AG1139" i="2"/>
  <c r="S1139" i="2"/>
  <c r="X1139" i="2" s="1"/>
  <c r="Y1139" i="2" s="1"/>
  <c r="Z1139" i="2" s="1"/>
  <c r="O1130" i="2"/>
  <c r="P1130" i="2" s="1"/>
  <c r="N1130" i="2"/>
  <c r="S1134" i="2"/>
  <c r="X1134" i="2" s="1"/>
  <c r="Y1134" i="2" s="1"/>
  <c r="Z1134" i="2" s="1"/>
  <c r="AA1134" i="2"/>
  <c r="AC1138" i="2"/>
  <c r="AH1138" i="2" s="1"/>
  <c r="AI1138" i="2" s="1"/>
  <c r="AK1138" i="2"/>
  <c r="AM1138" i="2" s="1"/>
  <c r="AR1138" i="2" s="1"/>
  <c r="AS1138" i="2" s="1"/>
  <c r="AK1144" i="2"/>
  <c r="AM1144" i="2" s="1"/>
  <c r="AR1144" i="2" s="1"/>
  <c r="AS1144" i="2" s="1"/>
  <c r="S1117" i="2"/>
  <c r="X1117" i="2" s="1"/>
  <c r="Y1117" i="2" s="1"/>
  <c r="Z1117" i="2" s="1"/>
  <c r="AC1118" i="2"/>
  <c r="AH1118" i="2" s="1"/>
  <c r="AI1118" i="2" s="1"/>
  <c r="AK1130" i="2"/>
  <c r="AM1130" i="2" s="1"/>
  <c r="AR1130" i="2" s="1"/>
  <c r="AS1130" i="2" s="1"/>
  <c r="AK1133" i="2"/>
  <c r="AM1133" i="2" s="1"/>
  <c r="AR1133" i="2" s="1"/>
  <c r="AS1133" i="2" s="1"/>
  <c r="AC1133" i="2"/>
  <c r="AH1133" i="2" s="1"/>
  <c r="AI1133" i="2" s="1"/>
  <c r="AK1140" i="2"/>
  <c r="AM1140" i="2" s="1"/>
  <c r="AR1140" i="2" s="1"/>
  <c r="AS1140" i="2" s="1"/>
  <c r="O1118" i="2"/>
  <c r="P1118" i="2" s="1"/>
  <c r="AC1123" i="2"/>
  <c r="AH1123" i="2" s="1"/>
  <c r="AI1123" i="2" s="1"/>
  <c r="AK1123" i="2"/>
  <c r="AM1123" i="2" s="1"/>
  <c r="AR1123" i="2" s="1"/>
  <c r="AS1123" i="2" s="1"/>
  <c r="S1144" i="2"/>
  <c r="X1144" i="2" s="1"/>
  <c r="Y1144" i="2" s="1"/>
  <c r="Z1144" i="2" s="1"/>
  <c r="AA1135" i="2"/>
  <c r="S1135" i="2"/>
  <c r="X1135" i="2" s="1"/>
  <c r="Y1135" i="2" s="1"/>
  <c r="Z1135" i="2" s="1"/>
  <c r="S1127" i="2"/>
  <c r="X1127" i="2" s="1"/>
  <c r="Y1127" i="2" s="1"/>
  <c r="Z1127" i="2" s="1"/>
  <c r="AA1127" i="2"/>
  <c r="N1131" i="2"/>
  <c r="O1131" i="2"/>
  <c r="P1131" i="2" s="1"/>
  <c r="AB1129" i="2"/>
  <c r="S1129" i="2"/>
  <c r="X1129" i="2" s="1"/>
  <c r="Y1129" i="2" s="1"/>
  <c r="Z1129" i="2" s="1"/>
  <c r="O1125" i="2"/>
  <c r="P1125" i="2" s="1"/>
  <c r="N1125" i="2"/>
  <c r="S1118" i="2"/>
  <c r="X1118" i="2" s="1"/>
  <c r="Y1118" i="2" s="1"/>
  <c r="Z1118" i="2" s="1"/>
  <c r="S1133" i="2"/>
  <c r="X1133" i="2" s="1"/>
  <c r="Y1133" i="2" s="1"/>
  <c r="Z1133" i="2" s="1"/>
  <c r="AQ1125" i="2"/>
  <c r="AM1125" i="2" s="1"/>
  <c r="AR1125" i="2" s="1"/>
  <c r="AS1125" i="2" s="1"/>
  <c r="AC1125" i="2"/>
  <c r="AH1125" i="2" s="1"/>
  <c r="AI1125" i="2" s="1"/>
  <c r="AC1124" i="2"/>
  <c r="AH1124" i="2" s="1"/>
  <c r="AI1124" i="2" s="1"/>
  <c r="AK1124" i="2"/>
  <c r="AM1124" i="2" s="1"/>
  <c r="AR1124" i="2" s="1"/>
  <c r="AS1124" i="2" s="1"/>
  <c r="S1143" i="2"/>
  <c r="X1143" i="2" s="1"/>
  <c r="Y1143" i="2" s="1"/>
  <c r="Z1143" i="2" s="1"/>
  <c r="AA1143" i="2"/>
  <c r="AC1175" i="2"/>
  <c r="AH1175" i="2" s="1"/>
  <c r="AI1175" i="2" s="1"/>
  <c r="AM1168" i="2"/>
  <c r="AR1168" i="2" s="1"/>
  <c r="AS1168" i="2" s="1"/>
  <c r="O1137" i="2"/>
  <c r="P1137" i="2" s="1"/>
  <c r="N1137" i="2"/>
  <c r="AA1174" i="2"/>
  <c r="S1174" i="2"/>
  <c r="X1174" i="2" s="1"/>
  <c r="Y1174" i="2" s="1"/>
  <c r="Z1174" i="2" s="1"/>
  <c r="AA1137" i="2"/>
  <c r="S1137" i="2"/>
  <c r="X1137" i="2" s="1"/>
  <c r="Y1137" i="2" s="1"/>
  <c r="Z1137" i="2" s="1"/>
  <c r="N1175" i="2"/>
  <c r="S1176" i="2"/>
  <c r="X1176" i="2" s="1"/>
  <c r="Y1176" i="2" s="1"/>
  <c r="Z1176" i="2" s="1"/>
  <c r="AB1176" i="2"/>
  <c r="AL1176" i="2" s="1"/>
  <c r="AM1176" i="2" s="1"/>
  <c r="AR1176" i="2" s="1"/>
  <c r="AS1176" i="2" s="1"/>
  <c r="AC1119" i="2"/>
  <c r="AH1119" i="2" s="1"/>
  <c r="AI1119" i="2" s="1"/>
  <c r="AA1178" i="2"/>
  <c r="S1178" i="2"/>
  <c r="X1178" i="2" s="1"/>
  <c r="Y1178" i="2" s="1"/>
  <c r="Z1178" i="2" s="1"/>
  <c r="AC1177" i="2"/>
  <c r="AH1177" i="2" s="1"/>
  <c r="AI1177" i="2" s="1"/>
  <c r="AM1169" i="2"/>
  <c r="AR1169" i="2" s="1"/>
  <c r="AS1169" i="2" s="1"/>
  <c r="AG1170" i="2"/>
  <c r="AQ1170" i="2" s="1"/>
  <c r="AM1170" i="2" s="1"/>
  <c r="AR1170" i="2" s="1"/>
  <c r="AS1170" i="2" s="1"/>
  <c r="S1170" i="2"/>
  <c r="X1170" i="2" s="1"/>
  <c r="Y1170" i="2" s="1"/>
  <c r="Z1170" i="2" s="1"/>
  <c r="O1171" i="2"/>
  <c r="P1171" i="2" s="1"/>
  <c r="N1171" i="2"/>
  <c r="AG1145" i="2"/>
  <c r="AQ1145" i="2" s="1"/>
  <c r="AM1145" i="2" s="1"/>
  <c r="AR1145" i="2" s="1"/>
  <c r="AS1145" i="2" s="1"/>
  <c r="S1171" i="2"/>
  <c r="X1171" i="2" s="1"/>
  <c r="Y1171" i="2" s="1"/>
  <c r="Z1171" i="2" s="1"/>
  <c r="AA1171" i="2"/>
  <c r="AC1172" i="2"/>
  <c r="AH1172" i="2" s="1"/>
  <c r="AI1172" i="2" s="1"/>
  <c r="AK1172" i="2"/>
  <c r="AM1172" i="2" s="1"/>
  <c r="AR1172" i="2" s="1"/>
  <c r="AS1172" i="2" s="1"/>
  <c r="S12" i="5"/>
  <c r="T16" i="5"/>
  <c r="S1128" i="2"/>
  <c r="X1128" i="2" s="1"/>
  <c r="Y1128" i="2" s="1"/>
  <c r="Z1128" i="2" s="1"/>
  <c r="S1175" i="2"/>
  <c r="X1175" i="2" s="1"/>
  <c r="Y1175" i="2" s="1"/>
  <c r="Z1175" i="2" s="1"/>
  <c r="F12" i="5"/>
  <c r="G16" i="5"/>
  <c r="K12" i="5"/>
  <c r="AK1177" i="2"/>
  <c r="AM1177" i="2" s="1"/>
  <c r="AR1177" i="2" s="1"/>
  <c r="AS1177" i="2" s="1"/>
  <c r="L12" i="5"/>
  <c r="N1178" i="2"/>
  <c r="Y1179" i="2"/>
  <c r="AI1179" i="2" s="1"/>
  <c r="AS1179" i="2" s="1"/>
  <c r="P1179" i="2"/>
  <c r="Z1179" i="2" s="1"/>
  <c r="AJ1179" i="2" s="1"/>
  <c r="AT1179" i="2" s="1"/>
  <c r="AC1168" i="2"/>
  <c r="AH1168" i="2" s="1"/>
  <c r="AI1168" i="2" s="1"/>
  <c r="AC1169" i="2"/>
  <c r="AH1169" i="2" s="1"/>
  <c r="AI1169" i="2" s="1"/>
  <c r="N1174" i="2"/>
  <c r="M20" i="5"/>
  <c r="M12" i="5" s="1"/>
  <c r="J12" i="5"/>
  <c r="J22" i="9"/>
  <c r="K22" i="9"/>
  <c r="P697" i="2"/>
  <c r="AL697" i="2"/>
  <c r="AM697" i="2" s="1"/>
  <c r="AC697" i="2"/>
  <c r="S697" i="2"/>
  <c r="AL694" i="2"/>
  <c r="AC694" i="2"/>
  <c r="S694" i="2"/>
  <c r="AL672" i="2"/>
  <c r="O672" i="2"/>
  <c r="S645" i="2"/>
  <c r="R680" i="2"/>
  <c r="AL645" i="2"/>
  <c r="AB680" i="2"/>
  <c r="AC645" i="2"/>
  <c r="AQ436" i="2"/>
  <c r="Y368" i="14"/>
  <c r="Y373" i="14"/>
  <c r="Y371" i="14"/>
  <c r="Y365" i="14"/>
  <c r="Y364" i="14"/>
  <c r="Y367" i="14"/>
  <c r="AA374" i="14"/>
  <c r="AC374" i="14" s="1"/>
  <c r="AD374" i="14" s="1"/>
  <c r="Y376" i="14"/>
  <c r="Y362" i="14"/>
  <c r="X363" i="14"/>
  <c r="J50" i="16" s="1"/>
  <c r="Y370" i="14"/>
  <c r="Y372" i="14"/>
  <c r="N1180" i="2" l="1"/>
  <c r="AI181" i="10"/>
  <c r="AJ181" i="10" s="1"/>
  <c r="AI43" i="10"/>
  <c r="AI44" i="10"/>
  <c r="AJ44" i="10" s="1"/>
  <c r="AA288" i="10"/>
  <c r="AA405" i="10"/>
  <c r="AC405" i="10" s="1"/>
  <c r="AE405" i="10" s="1"/>
  <c r="AF405" i="10" s="1"/>
  <c r="AI182" i="10"/>
  <c r="AJ182" i="10" s="1"/>
  <c r="AL182" i="10" s="1"/>
  <c r="AI754" i="10"/>
  <c r="AJ754" i="10" s="1"/>
  <c r="AL754" i="10" s="1"/>
  <c r="AN754" i="10" s="1"/>
  <c r="AO754" i="10" s="1"/>
  <c r="AA629" i="10"/>
  <c r="AC629" i="10" s="1"/>
  <c r="AE629" i="10" s="1"/>
  <c r="AF629" i="10" s="1"/>
  <c r="AA127" i="10"/>
  <c r="AC127" i="10" s="1"/>
  <c r="AE127" i="10" s="1"/>
  <c r="AF127" i="10" s="1"/>
  <c r="AI532" i="10"/>
  <c r="AJ532" i="10" s="1"/>
  <c r="AL532" i="10" s="1"/>
  <c r="AN532" i="10" s="1"/>
  <c r="AO532" i="10" s="1"/>
  <c r="AA527" i="10"/>
  <c r="AC527" i="10" s="1"/>
  <c r="AE527" i="10" s="1"/>
  <c r="AF527" i="10" s="1"/>
  <c r="AA393" i="10"/>
  <c r="AC393" i="10" s="1"/>
  <c r="AE393" i="10" s="1"/>
  <c r="AF393" i="10" s="1"/>
  <c r="AA151" i="10"/>
  <c r="AC151" i="10" s="1"/>
  <c r="AE151" i="10" s="1"/>
  <c r="AF151" i="10" s="1"/>
  <c r="AN46" i="10"/>
  <c r="AO46" i="10" s="1"/>
  <c r="AJ620" i="10"/>
  <c r="AL620" i="10" s="1"/>
  <c r="AN620" i="10" s="1"/>
  <c r="AO620" i="10" s="1"/>
  <c r="AJ315" i="10"/>
  <c r="AL315" i="10" s="1"/>
  <c r="AN315" i="10" s="1"/>
  <c r="AO315" i="10" s="1"/>
  <c r="AA187" i="10"/>
  <c r="AC187" i="10" s="1"/>
  <c r="AE187" i="10" s="1"/>
  <c r="AF187" i="10" s="1"/>
  <c r="AA46" i="10"/>
  <c r="AC46" i="10" s="1"/>
  <c r="AE46" i="10" s="1"/>
  <c r="AJ486" i="10"/>
  <c r="AL486" i="10" s="1"/>
  <c r="AN486" i="10" s="1"/>
  <c r="AO486" i="10" s="1"/>
  <c r="AA592" i="10"/>
  <c r="AN388" i="10"/>
  <c r="AO388" i="10" s="1"/>
  <c r="AA514" i="10"/>
  <c r="AC514" i="10" s="1"/>
  <c r="AE514" i="10" s="1"/>
  <c r="AF514" i="10" s="1"/>
  <c r="AA174" i="10"/>
  <c r="AC174" i="10" s="1"/>
  <c r="AE174" i="10" s="1"/>
  <c r="AF174" i="10" s="1"/>
  <c r="AA388" i="10"/>
  <c r="AC388" i="10" s="1"/>
  <c r="AE388" i="10" s="1"/>
  <c r="AF388" i="10" s="1"/>
  <c r="AI55" i="10"/>
  <c r="AJ55" i="10" s="1"/>
  <c r="AL55" i="10" s="1"/>
  <c r="AN55" i="10" s="1"/>
  <c r="AO55" i="10" s="1"/>
  <c r="AI607" i="10"/>
  <c r="AJ607" i="10" s="1"/>
  <c r="AL607" i="10" s="1"/>
  <c r="AN607" i="10" s="1"/>
  <c r="AO607" i="10" s="1"/>
  <c r="AA233" i="10"/>
  <c r="AC233" i="10" s="1"/>
  <c r="AE233" i="10" s="1"/>
  <c r="AF233" i="10" s="1"/>
  <c r="AA402" i="10"/>
  <c r="AC402" i="10" s="1"/>
  <c r="AE402" i="10" s="1"/>
  <c r="AF402" i="10" s="1"/>
  <c r="AA596" i="10"/>
  <c r="AC596" i="10" s="1"/>
  <c r="AE596" i="10" s="1"/>
  <c r="AF596" i="10" s="1"/>
  <c r="AA699" i="10"/>
  <c r="AC699" i="10" s="1"/>
  <c r="AE699" i="10" s="1"/>
  <c r="AF699" i="10" s="1"/>
  <c r="AA477" i="10"/>
  <c r="AC477" i="10" s="1"/>
  <c r="AE477" i="10" s="1"/>
  <c r="AF477" i="10" s="1"/>
  <c r="AI583" i="10"/>
  <c r="AJ583" i="10" s="1"/>
  <c r="AL583" i="10" s="1"/>
  <c r="AA597" i="10"/>
  <c r="AC597" i="10" s="1"/>
  <c r="AE597" i="10" s="1"/>
  <c r="AF597" i="10" s="1"/>
  <c r="AI176" i="10"/>
  <c r="AJ176" i="10" s="1"/>
  <c r="AL176" i="10" s="1"/>
  <c r="AN176" i="10" s="1"/>
  <c r="AO176" i="10" s="1"/>
  <c r="AI705" i="10"/>
  <c r="AJ705" i="10" s="1"/>
  <c r="AL705" i="10" s="1"/>
  <c r="AN705" i="10" s="1"/>
  <c r="AO705" i="10" s="1"/>
  <c r="AI562" i="10"/>
  <c r="AJ562" i="10" s="1"/>
  <c r="AL562" i="10" s="1"/>
  <c r="AN562" i="10" s="1"/>
  <c r="AO562" i="10" s="1"/>
  <c r="AA798" i="10"/>
  <c r="AC798" i="10" s="1"/>
  <c r="AE798" i="10" s="1"/>
  <c r="AF798" i="10" s="1"/>
  <c r="AI586" i="10"/>
  <c r="AJ586" i="10" s="1"/>
  <c r="AL586" i="10" s="1"/>
  <c r="AN586" i="10" s="1"/>
  <c r="AO586" i="10" s="1"/>
  <c r="AA587" i="10"/>
  <c r="AC587" i="10" s="1"/>
  <c r="AE587" i="10" s="1"/>
  <c r="AF587" i="10" s="1"/>
  <c r="AA214" i="10"/>
  <c r="AC214" i="10" s="1"/>
  <c r="AE214" i="10" s="1"/>
  <c r="AF214" i="10" s="1"/>
  <c r="AJ253" i="10"/>
  <c r="AL253" i="10" s="1"/>
  <c r="AN253" i="10" s="1"/>
  <c r="AO253" i="10" s="1"/>
  <c r="AA253" i="10"/>
  <c r="AC253" i="10" s="1"/>
  <c r="AE253" i="10" s="1"/>
  <c r="AF253" i="10" s="1"/>
  <c r="AI113" i="10"/>
  <c r="AJ113" i="10" s="1"/>
  <c r="AL113" i="10" s="1"/>
  <c r="AN113" i="10" s="1"/>
  <c r="AO113" i="10" s="1"/>
  <c r="AI68" i="10"/>
  <c r="AJ68" i="10" s="1"/>
  <c r="AL68" i="10" s="1"/>
  <c r="AI544" i="10"/>
  <c r="AJ544" i="10" s="1"/>
  <c r="AL544" i="10" s="1"/>
  <c r="AN544" i="10" s="1"/>
  <c r="AO544" i="10" s="1"/>
  <c r="AI658" i="10"/>
  <c r="AJ658" i="10" s="1"/>
  <c r="AL658" i="10" s="1"/>
  <c r="AN658" i="10" s="1"/>
  <c r="AO658" i="10" s="1"/>
  <c r="AI792" i="10"/>
  <c r="AJ792" i="10" s="1"/>
  <c r="AL792" i="10" s="1"/>
  <c r="AJ625" i="10"/>
  <c r="AL625" i="10" s="1"/>
  <c r="AN625" i="10" s="1"/>
  <c r="AO625" i="10" s="1"/>
  <c r="AA251" i="10"/>
  <c r="AC251" i="10" s="1"/>
  <c r="AE251" i="10" s="1"/>
  <c r="AF251" i="10" s="1"/>
  <c r="AA158" i="10"/>
  <c r="AC158" i="10" s="1"/>
  <c r="AE158" i="10" s="1"/>
  <c r="AF158" i="10" s="1"/>
  <c r="AI136" i="10"/>
  <c r="AJ136" i="10" s="1"/>
  <c r="AL136" i="10" s="1"/>
  <c r="AN136" i="10" s="1"/>
  <c r="AO136" i="10" s="1"/>
  <c r="AA747" i="10"/>
  <c r="AC747" i="10" s="1"/>
  <c r="AE747" i="10" s="1"/>
  <c r="AF747" i="10" s="1"/>
  <c r="AJ476" i="10"/>
  <c r="AL476" i="10" s="1"/>
  <c r="AN476" i="10" s="1"/>
  <c r="AO476" i="10" s="1"/>
  <c r="AA625" i="10"/>
  <c r="AC625" i="10" s="1"/>
  <c r="AE625" i="10" s="1"/>
  <c r="AF625" i="10" s="1"/>
  <c r="AI110" i="10"/>
  <c r="AJ110" i="10" s="1"/>
  <c r="AL110" i="10" s="1"/>
  <c r="AN110" i="10" s="1"/>
  <c r="AO110" i="10" s="1"/>
  <c r="AA414" i="10"/>
  <c r="AC414" i="10" s="1"/>
  <c r="AE414" i="10" s="1"/>
  <c r="AF414" i="10" s="1"/>
  <c r="AI675" i="10"/>
  <c r="AJ675" i="10" s="1"/>
  <c r="AL675" i="10" s="1"/>
  <c r="AN675" i="10" s="1"/>
  <c r="AO675" i="10" s="1"/>
  <c r="AA797" i="10"/>
  <c r="AC797" i="10" s="1"/>
  <c r="AE797" i="10" s="1"/>
  <c r="AF797" i="10" s="1"/>
  <c r="AA403" i="10"/>
  <c r="AC403" i="10" s="1"/>
  <c r="AE403" i="10" s="1"/>
  <c r="AF403" i="10" s="1"/>
  <c r="AI720" i="10"/>
  <c r="AJ720" i="10" s="1"/>
  <c r="AL720" i="10" s="1"/>
  <c r="AN720" i="10" s="1"/>
  <c r="AO720" i="10" s="1"/>
  <c r="AA695" i="10"/>
  <c r="AC695" i="10" s="1"/>
  <c r="AE695" i="10" s="1"/>
  <c r="AF695" i="10" s="1"/>
  <c r="AI569" i="10"/>
  <c r="AJ569" i="10" s="1"/>
  <c r="AL569" i="10" s="1"/>
  <c r="AA594" i="10"/>
  <c r="AC594" i="10" s="1"/>
  <c r="AE594" i="10" s="1"/>
  <c r="AF594" i="10" s="1"/>
  <c r="AI479" i="10"/>
  <c r="AJ479" i="10" s="1"/>
  <c r="AL479" i="10" s="1"/>
  <c r="AN479" i="10" s="1"/>
  <c r="AO479" i="10" s="1"/>
  <c r="AA652" i="10"/>
  <c r="AC652" i="10" s="1"/>
  <c r="AE652" i="10" s="1"/>
  <c r="AF652" i="10" s="1"/>
  <c r="AI639" i="10"/>
  <c r="AJ639" i="10" s="1"/>
  <c r="AL639" i="10" s="1"/>
  <c r="AN639" i="10" s="1"/>
  <c r="AO639" i="10" s="1"/>
  <c r="AA165" i="10"/>
  <c r="AC165" i="10" s="1"/>
  <c r="AE165" i="10" s="1"/>
  <c r="AF165" i="10" s="1"/>
  <c r="AJ154" i="10"/>
  <c r="AL154" i="10" s="1"/>
  <c r="AN154" i="10" s="1"/>
  <c r="AO154" i="10" s="1"/>
  <c r="AI644" i="10"/>
  <c r="AJ644" i="10" s="1"/>
  <c r="AL644" i="10" s="1"/>
  <c r="AN644" i="10" s="1"/>
  <c r="AO644" i="10" s="1"/>
  <c r="AJ314" i="10"/>
  <c r="AL314" i="10" s="1"/>
  <c r="AN314" i="10" s="1"/>
  <c r="AO314" i="10" s="1"/>
  <c r="AA585" i="10"/>
  <c r="AC585" i="10" s="1"/>
  <c r="AE585" i="10" s="1"/>
  <c r="AF585" i="10" s="1"/>
  <c r="AA410" i="10"/>
  <c r="AC410" i="10" s="1"/>
  <c r="AE410" i="10" s="1"/>
  <c r="AF410" i="10" s="1"/>
  <c r="AJ185" i="10"/>
  <c r="AL185" i="10" s="1"/>
  <c r="AA58" i="10"/>
  <c r="AC58" i="10" s="1"/>
  <c r="AE58" i="10" s="1"/>
  <c r="AF58" i="10" s="1"/>
  <c r="AA400" i="10"/>
  <c r="AC400" i="10" s="1"/>
  <c r="AE400" i="10" s="1"/>
  <c r="AF400" i="10" s="1"/>
  <c r="AA112" i="10"/>
  <c r="AC112" i="10" s="1"/>
  <c r="AE112" i="10" s="1"/>
  <c r="AF112" i="10" s="1"/>
  <c r="AA460" i="10"/>
  <c r="AC460" i="10" s="1"/>
  <c r="AE460" i="10" s="1"/>
  <c r="AF460" i="10" s="1"/>
  <c r="AA599" i="10"/>
  <c r="AC599" i="10" s="1"/>
  <c r="AE599" i="10" s="1"/>
  <c r="AF599" i="10" s="1"/>
  <c r="AI421" i="10"/>
  <c r="AJ421" i="10" s="1"/>
  <c r="AL421" i="10" s="1"/>
  <c r="AN421" i="10" s="1"/>
  <c r="AO421" i="10" s="1"/>
  <c r="AA632" i="10"/>
  <c r="AC632" i="10" s="1"/>
  <c r="AE632" i="10" s="1"/>
  <c r="AF632" i="10" s="1"/>
  <c r="AA311" i="10"/>
  <c r="AC311" i="10" s="1"/>
  <c r="AE311" i="10" s="1"/>
  <c r="AF311" i="10" s="1"/>
  <c r="AA741" i="10"/>
  <c r="AC741" i="10" s="1"/>
  <c r="AE741" i="10" s="1"/>
  <c r="AF741" i="10" s="1"/>
  <c r="AI447" i="10"/>
  <c r="AJ447" i="10" s="1"/>
  <c r="AL447" i="10" s="1"/>
  <c r="AA401" i="10"/>
  <c r="AC401" i="10" s="1"/>
  <c r="AE401" i="10" s="1"/>
  <c r="AF401" i="10" s="1"/>
  <c r="AA389" i="10"/>
  <c r="AC389" i="10" s="1"/>
  <c r="AE389" i="10" s="1"/>
  <c r="AF389" i="10" s="1"/>
  <c r="AA308" i="10"/>
  <c r="AC308" i="10" s="1"/>
  <c r="AE308" i="10" s="1"/>
  <c r="AF308" i="10" s="1"/>
  <c r="AA655" i="10"/>
  <c r="AC655" i="10" s="1"/>
  <c r="AE655" i="10" s="1"/>
  <c r="AF655" i="10" s="1"/>
  <c r="AA560" i="10"/>
  <c r="AC560" i="10" s="1"/>
  <c r="AE560" i="10" s="1"/>
  <c r="AF560" i="10" s="1"/>
  <c r="AA650" i="10"/>
  <c r="AC650" i="10" s="1"/>
  <c r="AE650" i="10" s="1"/>
  <c r="AF650" i="10" s="1"/>
  <c r="AA550" i="10"/>
  <c r="AC550" i="10" s="1"/>
  <c r="AE550" i="10" s="1"/>
  <c r="AF550" i="10" s="1"/>
  <c r="AA743" i="10"/>
  <c r="AC743" i="10" s="1"/>
  <c r="AE743" i="10" s="1"/>
  <c r="AF743" i="10" s="1"/>
  <c r="AI702" i="10"/>
  <c r="AJ702" i="10" s="1"/>
  <c r="AL702" i="10" s="1"/>
  <c r="AN702" i="10" s="1"/>
  <c r="AO702" i="10" s="1"/>
  <c r="AA435" i="10"/>
  <c r="AC435" i="10" s="1"/>
  <c r="AE435" i="10" s="1"/>
  <c r="AF435" i="10" s="1"/>
  <c r="AA302" i="10"/>
  <c r="AC302" i="10" s="1"/>
  <c r="AE302" i="10" s="1"/>
  <c r="AF302" i="10" s="1"/>
  <c r="AJ173" i="10"/>
  <c r="AL173" i="10" s="1"/>
  <c r="AI661" i="10"/>
  <c r="AJ661" i="10" s="1"/>
  <c r="AL661" i="10" s="1"/>
  <c r="AN661" i="10" s="1"/>
  <c r="AO661" i="10" s="1"/>
  <c r="AA602" i="10"/>
  <c r="AC602" i="10" s="1"/>
  <c r="AE602" i="10" s="1"/>
  <c r="AF602" i="10" s="1"/>
  <c r="AI464" i="10"/>
  <c r="AJ464" i="10" s="1"/>
  <c r="AL464" i="10" s="1"/>
  <c r="AA310" i="10"/>
  <c r="AC310" i="10" s="1"/>
  <c r="AE310" i="10" s="1"/>
  <c r="AF310" i="10" s="1"/>
  <c r="AJ165" i="10"/>
  <c r="AL165" i="10" s="1"/>
  <c r="AN165" i="10" s="1"/>
  <c r="AO165" i="10" s="1"/>
  <c r="AA277" i="10"/>
  <c r="AC277" i="10" s="1"/>
  <c r="AE277" i="10" s="1"/>
  <c r="AF277" i="10" s="1"/>
  <c r="AA173" i="10"/>
  <c r="AC173" i="10" s="1"/>
  <c r="AE173" i="10" s="1"/>
  <c r="AF173" i="10" s="1"/>
  <c r="AA779" i="10"/>
  <c r="AC779" i="10" s="1"/>
  <c r="AE779" i="10" s="1"/>
  <c r="AF779" i="10" s="1"/>
  <c r="AA61" i="10"/>
  <c r="AC61" i="10" s="1"/>
  <c r="AE61" i="10" s="1"/>
  <c r="AF61" i="10" s="1"/>
  <c r="AI642" i="10"/>
  <c r="AJ642" i="10" s="1"/>
  <c r="AL642" i="10" s="1"/>
  <c r="AN642" i="10" s="1"/>
  <c r="AO642" i="10" s="1"/>
  <c r="AI609" i="10"/>
  <c r="AJ609" i="10" s="1"/>
  <c r="AL609" i="10" s="1"/>
  <c r="AN609" i="10" s="1"/>
  <c r="AO609" i="10" s="1"/>
  <c r="AI438" i="10"/>
  <c r="AJ438" i="10" s="1"/>
  <c r="AL438" i="10" s="1"/>
  <c r="AA239" i="10"/>
  <c r="AC239" i="10" s="1"/>
  <c r="AE239" i="10" s="1"/>
  <c r="AF239" i="10" s="1"/>
  <c r="AI780" i="10"/>
  <c r="AJ780" i="10" s="1"/>
  <c r="AL780" i="10" s="1"/>
  <c r="AA540" i="10"/>
  <c r="AC540" i="10" s="1"/>
  <c r="AE540" i="10" s="1"/>
  <c r="AF540" i="10" s="1"/>
  <c r="AJ632" i="10"/>
  <c r="AL632" i="10" s="1"/>
  <c r="AN632" i="10" s="1"/>
  <c r="AO632" i="10" s="1"/>
  <c r="AA499" i="10"/>
  <c r="AC499" i="10" s="1"/>
  <c r="AE499" i="10" s="1"/>
  <c r="AF499" i="10" s="1"/>
  <c r="AI178" i="10"/>
  <c r="AJ178" i="10" s="1"/>
  <c r="AL178" i="10" s="1"/>
  <c r="AI619" i="10"/>
  <c r="AJ619" i="10" s="1"/>
  <c r="AL619" i="10" s="1"/>
  <c r="AN619" i="10" s="1"/>
  <c r="AO619" i="10" s="1"/>
  <c r="AI332" i="10"/>
  <c r="AJ332" i="10" s="1"/>
  <c r="AL332" i="10" s="1"/>
  <c r="AN332" i="10" s="1"/>
  <c r="AO332" i="10" s="1"/>
  <c r="AA248" i="10"/>
  <c r="AC248" i="10" s="1"/>
  <c r="AE248" i="10" s="1"/>
  <c r="AF248" i="10" s="1"/>
  <c r="AA190" i="10"/>
  <c r="AC190" i="10" s="1"/>
  <c r="AE190" i="10" s="1"/>
  <c r="AF190" i="10" s="1"/>
  <c r="AA313" i="10"/>
  <c r="AC313" i="10" s="1"/>
  <c r="AE313" i="10" s="1"/>
  <c r="AF313" i="10" s="1"/>
  <c r="AI577" i="10"/>
  <c r="AJ577" i="10" s="1"/>
  <c r="AL577" i="10" s="1"/>
  <c r="AA744" i="10"/>
  <c r="AC744" i="10" s="1"/>
  <c r="AE744" i="10" s="1"/>
  <c r="AF744" i="10" s="1"/>
  <c r="AI543" i="10"/>
  <c r="AJ543" i="10" s="1"/>
  <c r="AL543" i="10" s="1"/>
  <c r="AN543" i="10" s="1"/>
  <c r="AO543" i="10" s="1"/>
  <c r="AA507" i="10"/>
  <c r="AC507" i="10" s="1"/>
  <c r="AE507" i="10" s="1"/>
  <c r="AF507" i="10" s="1"/>
  <c r="AA51" i="10"/>
  <c r="AC51" i="10" s="1"/>
  <c r="AE51" i="10" s="1"/>
  <c r="AF51" i="10" s="1"/>
  <c r="AA154" i="10"/>
  <c r="AC154" i="10" s="1"/>
  <c r="AE154" i="10" s="1"/>
  <c r="AF154" i="10" s="1"/>
  <c r="AA91" i="10"/>
  <c r="AC91" i="10" s="1"/>
  <c r="AE91" i="10" s="1"/>
  <c r="AF91" i="10" s="1"/>
  <c r="AI729" i="10"/>
  <c r="AJ729" i="10" s="1"/>
  <c r="AL729" i="10" s="1"/>
  <c r="AN729" i="10" s="1"/>
  <c r="AO729" i="10" s="1"/>
  <c r="AI669" i="10"/>
  <c r="AJ669" i="10" s="1"/>
  <c r="AL669" i="10" s="1"/>
  <c r="AN669" i="10" s="1"/>
  <c r="AO669" i="10" s="1"/>
  <c r="AA566" i="10"/>
  <c r="AC566" i="10" s="1"/>
  <c r="AE566" i="10" s="1"/>
  <c r="AF566" i="10" s="1"/>
  <c r="AA293" i="10"/>
  <c r="AC293" i="10" s="1"/>
  <c r="AE293" i="10" s="1"/>
  <c r="AF293" i="10" s="1"/>
  <c r="AA156" i="10"/>
  <c r="AC156" i="10" s="1"/>
  <c r="AE156" i="10" s="1"/>
  <c r="AF156" i="10" s="1"/>
  <c r="AA212" i="10"/>
  <c r="AC212" i="10" s="1"/>
  <c r="AE212" i="10" s="1"/>
  <c r="AF212" i="10" s="1"/>
  <c r="AA150" i="10"/>
  <c r="AC150" i="10" s="1"/>
  <c r="AE150" i="10" s="1"/>
  <c r="AF150" i="10" s="1"/>
  <c r="AA794" i="10"/>
  <c r="AC794" i="10" s="1"/>
  <c r="AE794" i="10" s="1"/>
  <c r="AF794" i="10" s="1"/>
  <c r="AA708" i="10"/>
  <c r="AC708" i="10" s="1"/>
  <c r="AE708" i="10" s="1"/>
  <c r="AF708" i="10" s="1"/>
  <c r="AI645" i="10"/>
  <c r="AJ645" i="10" s="1"/>
  <c r="AL645" i="10" s="1"/>
  <c r="AA622" i="10"/>
  <c r="AC622" i="10" s="1"/>
  <c r="AE622" i="10" s="1"/>
  <c r="AF622" i="10" s="1"/>
  <c r="AA229" i="10"/>
  <c r="AC229" i="10" s="1"/>
  <c r="AE229" i="10" s="1"/>
  <c r="AF229" i="10" s="1"/>
  <c r="AI130" i="10"/>
  <c r="AJ130" i="10" s="1"/>
  <c r="AL130" i="10" s="1"/>
  <c r="AN130" i="10" s="1"/>
  <c r="AO130" i="10" s="1"/>
  <c r="AI66" i="10"/>
  <c r="AJ66" i="10" s="1"/>
  <c r="AL66" i="10" s="1"/>
  <c r="AN66" i="10" s="1"/>
  <c r="AO66" i="10" s="1"/>
  <c r="AI72" i="10"/>
  <c r="AJ72" i="10" s="1"/>
  <c r="AL72" i="10" s="1"/>
  <c r="AA630" i="10"/>
  <c r="AC630" i="10" s="1"/>
  <c r="AE630" i="10" s="1"/>
  <c r="AF630" i="10" s="1"/>
  <c r="AI263" i="10"/>
  <c r="AJ263" i="10" s="1"/>
  <c r="AL263" i="10" s="1"/>
  <c r="AN263" i="10" s="1"/>
  <c r="AO263" i="10" s="1"/>
  <c r="AA406" i="10"/>
  <c r="AC406" i="10" s="1"/>
  <c r="AE406" i="10" s="1"/>
  <c r="AF406" i="10" s="1"/>
  <c r="AI752" i="10"/>
  <c r="AJ752" i="10" s="1"/>
  <c r="AL752" i="10" s="1"/>
  <c r="AN752" i="10" s="1"/>
  <c r="AO752" i="10" s="1"/>
  <c r="AJ499" i="10"/>
  <c r="AL499" i="10" s="1"/>
  <c r="AN499" i="10" s="1"/>
  <c r="AO499" i="10" s="1"/>
  <c r="AA185" i="10"/>
  <c r="AC185" i="10" s="1"/>
  <c r="AE185" i="10" s="1"/>
  <c r="AF185" i="10" s="1"/>
  <c r="AA735" i="10"/>
  <c r="AC735" i="10" s="1"/>
  <c r="AE735" i="10" s="1"/>
  <c r="AF735" i="10" s="1"/>
  <c r="AA648" i="10"/>
  <c r="AC648" i="10" s="1"/>
  <c r="AE648" i="10" s="1"/>
  <c r="AF648" i="10" s="1"/>
  <c r="AI563" i="10"/>
  <c r="AJ563" i="10" s="1"/>
  <c r="AL563" i="10" s="1"/>
  <c r="AA528" i="10"/>
  <c r="AC528" i="10" s="1"/>
  <c r="AE528" i="10" s="1"/>
  <c r="AF528" i="10" s="1"/>
  <c r="AA408" i="10"/>
  <c r="AC408" i="10" s="1"/>
  <c r="AE408" i="10" s="1"/>
  <c r="AF408" i="10" s="1"/>
  <c r="AA198" i="10"/>
  <c r="AC198" i="10" s="1"/>
  <c r="AE198" i="10" s="1"/>
  <c r="AF198" i="10" s="1"/>
  <c r="AA224" i="10"/>
  <c r="AC224" i="10" s="1"/>
  <c r="AE224" i="10" s="1"/>
  <c r="AF224" i="10" s="1"/>
  <c r="AA483" i="10"/>
  <c r="AC483" i="10" s="1"/>
  <c r="AE483" i="10" s="1"/>
  <c r="AF483" i="10" s="1"/>
  <c r="AA243" i="10"/>
  <c r="AC243" i="10" s="1"/>
  <c r="AE243" i="10" s="1"/>
  <c r="AF243" i="10" s="1"/>
  <c r="AA800" i="10"/>
  <c r="AC800" i="10" s="1"/>
  <c r="AE800" i="10" s="1"/>
  <c r="AF800" i="10" s="1"/>
  <c r="AA788" i="10"/>
  <c r="AC788" i="10" s="1"/>
  <c r="AE788" i="10" s="1"/>
  <c r="AF788" i="10" s="1"/>
  <c r="AI763" i="10"/>
  <c r="AJ763" i="10" s="1"/>
  <c r="AL763" i="10" s="1"/>
  <c r="AJ735" i="10"/>
  <c r="AL735" i="10" s="1"/>
  <c r="AI571" i="10"/>
  <c r="AJ571" i="10" s="1"/>
  <c r="AL571" i="10" s="1"/>
  <c r="AN571" i="10" s="1"/>
  <c r="AO571" i="10" s="1"/>
  <c r="AJ473" i="10"/>
  <c r="AL473" i="10" s="1"/>
  <c r="AA476" i="10"/>
  <c r="AC476" i="10" s="1"/>
  <c r="AE476" i="10" s="1"/>
  <c r="AF476" i="10" s="1"/>
  <c r="AJ212" i="10"/>
  <c r="AL212" i="10" s="1"/>
  <c r="AJ198" i="10"/>
  <c r="AL198" i="10" s="1"/>
  <c r="AJ224" i="10"/>
  <c r="AL224" i="10" s="1"/>
  <c r="AN224" i="10" s="1"/>
  <c r="AO224" i="10" s="1"/>
  <c r="AA342" i="10"/>
  <c r="AC342" i="10" s="1"/>
  <c r="AE342" i="10" s="1"/>
  <c r="AF342" i="10" s="1"/>
  <c r="AN641" i="10"/>
  <c r="AO641" i="10" s="1"/>
  <c r="P1165" i="2"/>
  <c r="O1180" i="2"/>
  <c r="X131" i="1"/>
  <c r="Y13" i="14"/>
  <c r="AJ556" i="3"/>
  <c r="AK556" i="3" s="1"/>
  <c r="X96" i="1"/>
  <c r="Z96" i="1" s="1"/>
  <c r="AB96" i="1" s="1"/>
  <c r="AC96" i="1" s="1"/>
  <c r="T209" i="3"/>
  <c r="U209" i="3" s="1"/>
  <c r="T129" i="3"/>
  <c r="U129" i="3" s="1"/>
  <c r="AC1028" i="2"/>
  <c r="AH1028" i="2" s="1"/>
  <c r="AI1028" i="2" s="1"/>
  <c r="AJ1028" i="2" s="1"/>
  <c r="AM1028" i="2"/>
  <c r="AR1028" i="2" s="1"/>
  <c r="AS1028" i="2" s="1"/>
  <c r="AT1028" i="2" s="1"/>
  <c r="U12" i="7"/>
  <c r="P484" i="14"/>
  <c r="AI408" i="1"/>
  <c r="AK408" i="1" s="1"/>
  <c r="AM753" i="2"/>
  <c r="AR753" i="2" s="1"/>
  <c r="AS753" i="2" s="1"/>
  <c r="AT753" i="2" s="1"/>
  <c r="AC753" i="2"/>
  <c r="AH753" i="2" s="1"/>
  <c r="AI753" i="2" s="1"/>
  <c r="AJ753" i="2" s="1"/>
  <c r="AB500" i="3"/>
  <c r="AC500" i="3" s="1"/>
  <c r="AB210" i="3"/>
  <c r="AC210" i="3" s="1"/>
  <c r="AS89" i="1"/>
  <c r="AQ68" i="1"/>
  <c r="AR68" i="1" s="1"/>
  <c r="AE89" i="1"/>
  <c r="AM89" i="1"/>
  <c r="AT68" i="1"/>
  <c r="AH89" i="1"/>
  <c r="T89" i="1"/>
  <c r="AI68" i="1"/>
  <c r="X442" i="1"/>
  <c r="Z442" i="1" s="1"/>
  <c r="AB442" i="1" s="1"/>
  <c r="AC442" i="1" s="1"/>
  <c r="X188" i="1"/>
  <c r="Z188" i="1" s="1"/>
  <c r="AB188" i="1" s="1"/>
  <c r="AC188" i="1" s="1"/>
  <c r="N68" i="1"/>
  <c r="M89" i="1"/>
  <c r="Y68" i="1"/>
  <c r="Y89" i="1" s="1"/>
  <c r="W89" i="1"/>
  <c r="P73" i="1"/>
  <c r="L18" i="16"/>
  <c r="M18" i="16" s="1"/>
  <c r="L14" i="16"/>
  <c r="M14" i="16" s="1"/>
  <c r="X147" i="1"/>
  <c r="L22" i="16"/>
  <c r="M22" i="16" s="1"/>
  <c r="G18" i="16"/>
  <c r="H18" i="16" s="1"/>
  <c r="L34" i="16"/>
  <c r="M34" i="16" s="1"/>
  <c r="L38" i="16"/>
  <c r="M38" i="16" s="1"/>
  <c r="K50" i="16"/>
  <c r="L50" i="16" s="1"/>
  <c r="M50" i="16" s="1"/>
  <c r="X121" i="1"/>
  <c r="Z121" i="1" s="1"/>
  <c r="AB121" i="1" s="1"/>
  <c r="AC121" i="1" s="1"/>
  <c r="T500" i="3"/>
  <c r="U500" i="3" s="1"/>
  <c r="AJ500" i="3"/>
  <c r="AK500" i="3" s="1"/>
  <c r="AB528" i="3"/>
  <c r="AC528" i="3" s="1"/>
  <c r="T499" i="3"/>
  <c r="U499" i="3" s="1"/>
  <c r="D31" i="7"/>
  <c r="AB556" i="3"/>
  <c r="AC556" i="3" s="1"/>
  <c r="AC825" i="2"/>
  <c r="AH825" i="2" s="1"/>
  <c r="AI825" i="2" s="1"/>
  <c r="AJ825" i="2" s="1"/>
  <c r="X961" i="2"/>
  <c r="W2" i="2"/>
  <c r="W3" i="2" s="1"/>
  <c r="AL161" i="14"/>
  <c r="AN161" i="14" s="1"/>
  <c r="AP161" i="14" s="1"/>
  <c r="AQ161" i="14" s="1"/>
  <c r="AX331" i="14"/>
  <c r="AX338" i="14" s="1"/>
  <c r="U13" i="7"/>
  <c r="AL402" i="14"/>
  <c r="AN402" i="14" s="1"/>
  <c r="AP402" i="14" s="1"/>
  <c r="AQ402" i="14" s="1"/>
  <c r="D18" i="7"/>
  <c r="AL423" i="14"/>
  <c r="AN423" i="14" s="1"/>
  <c r="AP423" i="14" s="1"/>
  <c r="AQ423" i="14" s="1"/>
  <c r="U23" i="7"/>
  <c r="F54" i="16"/>
  <c r="G54" i="16" s="1"/>
  <c r="H54" i="16" s="1"/>
  <c r="F50" i="16"/>
  <c r="G50" i="16" s="1"/>
  <c r="AF408" i="1"/>
  <c r="AF188" i="1"/>
  <c r="AQ188" i="1"/>
  <c r="AR188" i="1" s="1"/>
  <c r="X129" i="1"/>
  <c r="X234" i="1"/>
  <c r="Z234" i="1" s="1"/>
  <c r="AB234" i="1" s="1"/>
  <c r="AC234" i="1" s="1"/>
  <c r="AF234" i="1"/>
  <c r="AQ234" i="1"/>
  <c r="AR234" i="1" s="1"/>
  <c r="AI442" i="1"/>
  <c r="AK442" i="1" s="1"/>
  <c r="AT442" i="1"/>
  <c r="AU442" i="1" s="1"/>
  <c r="AW442" i="1" s="1"/>
  <c r="X105" i="1"/>
  <c r="X115" i="1"/>
  <c r="X118" i="1"/>
  <c r="Z118" i="1" s="1"/>
  <c r="AB118" i="1" s="1"/>
  <c r="AC118" i="1" s="1"/>
  <c r="AI224" i="1"/>
  <c r="AK224" i="1" s="1"/>
  <c r="AT224" i="1"/>
  <c r="AU224" i="1" s="1"/>
  <c r="AW224" i="1" s="1"/>
  <c r="AY362" i="1"/>
  <c r="AY401" i="1" s="1"/>
  <c r="AI234" i="1"/>
  <c r="AK234" i="1" s="1"/>
  <c r="AT234" i="1"/>
  <c r="AU234" i="1" s="1"/>
  <c r="AW234" i="1" s="1"/>
  <c r="AF440" i="1"/>
  <c r="AQ440" i="1"/>
  <c r="AR440" i="1" s="1"/>
  <c r="AT188" i="1"/>
  <c r="AU188" i="1" s="1"/>
  <c r="AW188" i="1" s="1"/>
  <c r="AI188" i="1"/>
  <c r="AK188" i="1" s="1"/>
  <c r="AF442" i="1"/>
  <c r="AQ442" i="1"/>
  <c r="AR442" i="1" s="1"/>
  <c r="X124" i="1"/>
  <c r="Z124" i="1" s="1"/>
  <c r="AB124" i="1" s="1"/>
  <c r="AC124" i="1" s="1"/>
  <c r="X148" i="1"/>
  <c r="AJ598" i="3"/>
  <c r="AK598" i="3" s="1"/>
  <c r="AB598" i="3"/>
  <c r="AC598" i="3" s="1"/>
  <c r="AJ210" i="3"/>
  <c r="AK210" i="3" s="1"/>
  <c r="U20" i="7"/>
  <c r="U16" i="7"/>
  <c r="X224" i="1"/>
  <c r="AT146" i="1"/>
  <c r="AU146" i="1" s="1"/>
  <c r="AW146" i="1" s="1"/>
  <c r="AI146" i="1"/>
  <c r="AK146" i="1" s="1"/>
  <c r="Y98" i="1"/>
  <c r="AY75" i="1"/>
  <c r="AY89" i="1" s="1"/>
  <c r="AK127" i="1"/>
  <c r="AK133" i="1"/>
  <c r="AK107" i="1"/>
  <c r="AT129" i="1"/>
  <c r="AU129" i="1" s="1"/>
  <c r="AW129" i="1" s="1"/>
  <c r="AI129" i="1"/>
  <c r="AK83" i="1"/>
  <c r="AK76" i="1"/>
  <c r="Y129" i="1"/>
  <c r="Y120" i="1"/>
  <c r="Y126" i="1"/>
  <c r="X146" i="1"/>
  <c r="AK101" i="1"/>
  <c r="AF116" i="1"/>
  <c r="AQ116" i="1"/>
  <c r="AR116" i="1" s="1"/>
  <c r="AT148" i="1"/>
  <c r="AU148" i="1" s="1"/>
  <c r="AW148" i="1" s="1"/>
  <c r="AI148" i="1"/>
  <c r="AF120" i="1"/>
  <c r="AQ120" i="1"/>
  <c r="AR120" i="1" s="1"/>
  <c r="AT131" i="1"/>
  <c r="AU131" i="1" s="1"/>
  <c r="AW131" i="1" s="1"/>
  <c r="AI131" i="1"/>
  <c r="AQ131" i="1"/>
  <c r="AR131" i="1" s="1"/>
  <c r="AF131" i="1"/>
  <c r="AK135" i="1"/>
  <c r="AQ122" i="1"/>
  <c r="AR122" i="1" s="1"/>
  <c r="AF122" i="1"/>
  <c r="Y148" i="1"/>
  <c r="AT118" i="1"/>
  <c r="AU118" i="1" s="1"/>
  <c r="AW118" i="1" s="1"/>
  <c r="AI118" i="1"/>
  <c r="AK118" i="1" s="1"/>
  <c r="Y100" i="1"/>
  <c r="Y131" i="1"/>
  <c r="AK145" i="1"/>
  <c r="AK122" i="1"/>
  <c r="AQ105" i="1"/>
  <c r="AR105" i="1" s="1"/>
  <c r="AF105" i="1"/>
  <c r="AF121" i="1"/>
  <c r="AQ121" i="1"/>
  <c r="AR121" i="1" s="1"/>
  <c r="AT115" i="1"/>
  <c r="AU115" i="1" s="1"/>
  <c r="AW115" i="1" s="1"/>
  <c r="AI115" i="1"/>
  <c r="Y103" i="1"/>
  <c r="Y117" i="1"/>
  <c r="AK126" i="1"/>
  <c r="AK116" i="1"/>
  <c r="AQ107" i="1"/>
  <c r="AR107" i="1" s="1"/>
  <c r="AF107" i="1"/>
  <c r="AK120" i="1"/>
  <c r="Y115" i="1"/>
  <c r="AK75" i="1"/>
  <c r="AK80" i="1"/>
  <c r="AF127" i="1"/>
  <c r="AQ127" i="1"/>
  <c r="AR127" i="1" s="1"/>
  <c r="AT132" i="1"/>
  <c r="AU132" i="1" s="1"/>
  <c r="AW132" i="1" s="1"/>
  <c r="AI132" i="1"/>
  <c r="AK132" i="1" s="1"/>
  <c r="Y119" i="1"/>
  <c r="AK78" i="1"/>
  <c r="AK82" i="1"/>
  <c r="AK117" i="1"/>
  <c r="AK125" i="1"/>
  <c r="AT105" i="1"/>
  <c r="AU105" i="1" s="1"/>
  <c r="AW105" i="1" s="1"/>
  <c r="AI105" i="1"/>
  <c r="Z132" i="1"/>
  <c r="AB132" i="1" s="1"/>
  <c r="AC132" i="1" s="1"/>
  <c r="AQ148" i="1"/>
  <c r="AR148" i="1" s="1"/>
  <c r="AF148" i="1"/>
  <c r="AK99" i="1"/>
  <c r="AK134" i="1"/>
  <c r="X119" i="1"/>
  <c r="AT124" i="1"/>
  <c r="AU124" i="1" s="1"/>
  <c r="AW124" i="1" s="1"/>
  <c r="AI124" i="1"/>
  <c r="AF101" i="1"/>
  <c r="AQ101" i="1"/>
  <c r="AR101" i="1" s="1"/>
  <c r="Y105" i="1"/>
  <c r="AT121" i="1"/>
  <c r="AU121" i="1" s="1"/>
  <c r="AW121" i="1" s="1"/>
  <c r="AI121" i="1"/>
  <c r="AF133" i="1"/>
  <c r="AQ133" i="1"/>
  <c r="AR133" i="1" s="1"/>
  <c r="Y127" i="1"/>
  <c r="AF137" i="1"/>
  <c r="AQ137" i="1"/>
  <c r="AR137" i="1" s="1"/>
  <c r="Y107" i="1"/>
  <c r="AK106" i="1"/>
  <c r="AT147" i="1"/>
  <c r="AU147" i="1" s="1"/>
  <c r="AW147" i="1" s="1"/>
  <c r="AI147" i="1"/>
  <c r="AK147" i="1" s="1"/>
  <c r="AF100" i="1"/>
  <c r="AQ100" i="1"/>
  <c r="AR100" i="1" s="1"/>
  <c r="AT96" i="1"/>
  <c r="AU96" i="1" s="1"/>
  <c r="AW96" i="1" s="1"/>
  <c r="AI96" i="1"/>
  <c r="Y149" i="1"/>
  <c r="AK79" i="1"/>
  <c r="Y147" i="1"/>
  <c r="AQ130" i="1"/>
  <c r="AR130" i="1" s="1"/>
  <c r="AF130" i="1"/>
  <c r="AT119" i="1"/>
  <c r="AU119" i="1" s="1"/>
  <c r="AW119" i="1" s="1"/>
  <c r="AI119" i="1"/>
  <c r="AL157" i="14"/>
  <c r="AN157" i="14" s="1"/>
  <c r="AP157" i="14" s="1"/>
  <c r="AQ157" i="14" s="1"/>
  <c r="AL262" i="14"/>
  <c r="AN262" i="14" s="1"/>
  <c r="AP262" i="14" s="1"/>
  <c r="AQ262" i="14" s="1"/>
  <c r="M445" i="1"/>
  <c r="G33" i="16"/>
  <c r="H33" i="16" s="1"/>
  <c r="G49" i="16"/>
  <c r="H49" i="16" s="1"/>
  <c r="G29" i="16"/>
  <c r="H29" i="16" s="1"/>
  <c r="G25" i="16"/>
  <c r="H25" i="16" s="1"/>
  <c r="G21" i="16"/>
  <c r="H21" i="16" s="1"/>
  <c r="G45" i="16"/>
  <c r="H45" i="16" s="1"/>
  <c r="G41" i="16"/>
  <c r="H41" i="16" s="1"/>
  <c r="G37" i="16"/>
  <c r="H37" i="16" s="1"/>
  <c r="G17" i="16"/>
  <c r="H17" i="16" s="1"/>
  <c r="X70" i="1"/>
  <c r="Z70" i="1" s="1"/>
  <c r="AB70" i="1" s="1"/>
  <c r="AC70" i="1" s="1"/>
  <c r="Z322" i="1"/>
  <c r="AB322" i="1" s="1"/>
  <c r="AC322" i="1" s="1"/>
  <c r="AT144" i="1"/>
  <c r="AU144" i="1" s="1"/>
  <c r="X362" i="1"/>
  <c r="T445" i="1"/>
  <c r="AH445" i="1"/>
  <c r="Y408" i="1"/>
  <c r="Y445" i="1" s="1"/>
  <c r="W445" i="1"/>
  <c r="AE445" i="1"/>
  <c r="AS445" i="1"/>
  <c r="P362" i="1"/>
  <c r="M401" i="1"/>
  <c r="AS401" i="1"/>
  <c r="Y362" i="1"/>
  <c r="W401" i="1"/>
  <c r="AH401" i="1"/>
  <c r="T401" i="1"/>
  <c r="AQ362" i="1"/>
  <c r="AE401" i="1"/>
  <c r="AS152" i="1"/>
  <c r="AQ144" i="1"/>
  <c r="AE152" i="1"/>
  <c r="AY144" i="1"/>
  <c r="AM152" i="1"/>
  <c r="M152" i="1"/>
  <c r="AH152" i="1"/>
  <c r="W152" i="1"/>
  <c r="AK144" i="1"/>
  <c r="T152" i="1"/>
  <c r="P387" i="1"/>
  <c r="M315" i="1"/>
  <c r="M294" i="1"/>
  <c r="M264" i="1"/>
  <c r="M172" i="1"/>
  <c r="M205" i="1"/>
  <c r="M244" i="1"/>
  <c r="N232" i="1"/>
  <c r="N244" i="1" s="1"/>
  <c r="M189" i="1"/>
  <c r="M225" i="1"/>
  <c r="Y281" i="1"/>
  <c r="AI349" i="1"/>
  <c r="AJ349" i="1" s="1"/>
  <c r="AV349" i="1" s="1"/>
  <c r="M108" i="1"/>
  <c r="N95" i="1"/>
  <c r="P95" i="1" s="1"/>
  <c r="Q95" i="1" s="1"/>
  <c r="Z35" i="1"/>
  <c r="AB35" i="1" s="1"/>
  <c r="AC35" i="1" s="1"/>
  <c r="AI389" i="1"/>
  <c r="AK389" i="1" s="1"/>
  <c r="X77" i="1"/>
  <c r="Z77" i="1" s="1"/>
  <c r="AB77" i="1" s="1"/>
  <c r="AC77" i="1" s="1"/>
  <c r="Y172" i="1"/>
  <c r="N445" i="1"/>
  <c r="Y205" i="1"/>
  <c r="Y294" i="1"/>
  <c r="Y225" i="1"/>
  <c r="N315" i="1"/>
  <c r="N259" i="1"/>
  <c r="N264" i="1" s="1"/>
  <c r="N69" i="1"/>
  <c r="P69" i="1" s="1"/>
  <c r="Q69" i="1" s="1"/>
  <c r="M281" i="1"/>
  <c r="Y189" i="1"/>
  <c r="X400" i="1"/>
  <c r="AJ400" i="1" s="1"/>
  <c r="AL400" i="1" s="1"/>
  <c r="AN400" i="1" s="1"/>
  <c r="AO400" i="1" s="1"/>
  <c r="Y400" i="1"/>
  <c r="Y62" i="1"/>
  <c r="N195" i="1"/>
  <c r="P195" i="1" s="1"/>
  <c r="Q195" i="1" s="1"/>
  <c r="Q205" i="1" s="1"/>
  <c r="K20" i="7" s="1"/>
  <c r="N270" i="1"/>
  <c r="P270" i="1" s="1"/>
  <c r="Q270" i="1" s="1"/>
  <c r="Q281" i="1" s="1"/>
  <c r="K24" i="7" s="1"/>
  <c r="N172" i="1"/>
  <c r="N144" i="1"/>
  <c r="N212" i="1"/>
  <c r="P212" i="1" s="1"/>
  <c r="Y244" i="1"/>
  <c r="N179" i="1"/>
  <c r="P179" i="1" s="1"/>
  <c r="Q179" i="1" s="1"/>
  <c r="Q189" i="1" s="1"/>
  <c r="K19" i="7" s="1"/>
  <c r="N361" i="1"/>
  <c r="P361" i="1" s="1"/>
  <c r="Q361" i="1" s="1"/>
  <c r="Q294" i="1" s="1"/>
  <c r="K25" i="7" s="1"/>
  <c r="Y264" i="1"/>
  <c r="X79" i="1"/>
  <c r="M138" i="1"/>
  <c r="X144" i="1"/>
  <c r="Y144" i="1"/>
  <c r="Y315" i="1"/>
  <c r="N114" i="1"/>
  <c r="P114" i="1" s="1"/>
  <c r="P138" i="1" s="1"/>
  <c r="AK1081" i="2"/>
  <c r="AM1081" i="2" s="1"/>
  <c r="AR1081" i="2" s="1"/>
  <c r="AS1081" i="2" s="1"/>
  <c r="AT1081" i="2" s="1"/>
  <c r="AK254" i="2"/>
  <c r="AM254" i="2" s="1"/>
  <c r="AR254" i="2" s="1"/>
  <c r="AS254" i="2" s="1"/>
  <c r="AT254" i="2" s="1"/>
  <c r="AA697" i="10"/>
  <c r="AC697" i="10" s="1"/>
  <c r="AE697" i="10" s="1"/>
  <c r="AF697" i="10" s="1"/>
  <c r="AI549" i="10"/>
  <c r="AJ549" i="10" s="1"/>
  <c r="AL549" i="10" s="1"/>
  <c r="AN549" i="10" s="1"/>
  <c r="AO549" i="10" s="1"/>
  <c r="AI795" i="10"/>
  <c r="AJ795" i="10" s="1"/>
  <c r="AL795" i="10" s="1"/>
  <c r="AA765" i="10"/>
  <c r="AC765" i="10" s="1"/>
  <c r="AE765" i="10" s="1"/>
  <c r="AF765" i="10" s="1"/>
  <c r="AA608" i="10"/>
  <c r="AC608" i="10" s="1"/>
  <c r="AE608" i="10" s="1"/>
  <c r="AF608" i="10" s="1"/>
  <c r="AI538" i="10"/>
  <c r="AJ538" i="10" s="1"/>
  <c r="AL538" i="10" s="1"/>
  <c r="AN538" i="10" s="1"/>
  <c r="AO538" i="10" s="1"/>
  <c r="AA776" i="10"/>
  <c r="AC776" i="10" s="1"/>
  <c r="AE776" i="10" s="1"/>
  <c r="AF776" i="10" s="1"/>
  <c r="AA238" i="10"/>
  <c r="AC238" i="10" s="1"/>
  <c r="AE238" i="10" s="1"/>
  <c r="AF238" i="10" s="1"/>
  <c r="AA552" i="10"/>
  <c r="AC552" i="10" s="1"/>
  <c r="AE552" i="10" s="1"/>
  <c r="AF552" i="10" s="1"/>
  <c r="AI714" i="10"/>
  <c r="AJ714" i="10" s="1"/>
  <c r="AL714" i="10" s="1"/>
  <c r="AN714" i="10" s="1"/>
  <c r="AO714" i="10" s="1"/>
  <c r="AI487" i="10"/>
  <c r="AJ487" i="10" s="1"/>
  <c r="AL487" i="10" s="1"/>
  <c r="AN487" i="10" s="1"/>
  <c r="AO487" i="10" s="1"/>
  <c r="AA653" i="10"/>
  <c r="AC653" i="10" s="1"/>
  <c r="AE653" i="10" s="1"/>
  <c r="AF653" i="10" s="1"/>
  <c r="AA409" i="10"/>
  <c r="AC409" i="10" s="1"/>
  <c r="AE409" i="10" s="1"/>
  <c r="AF409" i="10" s="1"/>
  <c r="AA547" i="10"/>
  <c r="AC547" i="10" s="1"/>
  <c r="AE547" i="10" s="1"/>
  <c r="AF547" i="10" s="1"/>
  <c r="AA801" i="10"/>
  <c r="AC801" i="10" s="1"/>
  <c r="AE801" i="10" s="1"/>
  <c r="AF801" i="10" s="1"/>
  <c r="AI660" i="10"/>
  <c r="AJ660" i="10" s="1"/>
  <c r="AL660" i="10" s="1"/>
  <c r="AN660" i="10" s="1"/>
  <c r="AO660" i="10" s="1"/>
  <c r="AI111" i="10"/>
  <c r="AJ111" i="10" s="1"/>
  <c r="AL111" i="10" s="1"/>
  <c r="AA128" i="10"/>
  <c r="AC128" i="10" s="1"/>
  <c r="AE128" i="10" s="1"/>
  <c r="AF128" i="10" s="1"/>
  <c r="AN526" i="10"/>
  <c r="AO526" i="10" s="1"/>
  <c r="AJ338" i="14"/>
  <c r="BB331" i="14"/>
  <c r="BB338" i="14" s="1"/>
  <c r="AO338" i="14"/>
  <c r="X331" i="14"/>
  <c r="W338" i="14"/>
  <c r="AR331" i="14"/>
  <c r="AE338" i="14"/>
  <c r="AW338" i="14"/>
  <c r="P331" i="14"/>
  <c r="N338" i="14"/>
  <c r="Q333" i="14"/>
  <c r="AC1048" i="2"/>
  <c r="AH1048" i="2" s="1"/>
  <c r="AI1048" i="2" s="1"/>
  <c r="AJ1048" i="2" s="1"/>
  <c r="U19" i="7"/>
  <c r="U27" i="7"/>
  <c r="AQ7" i="7"/>
  <c r="AM1036" i="2"/>
  <c r="AR1036" i="2" s="1"/>
  <c r="AS1036" i="2" s="1"/>
  <c r="AT1036" i="2" s="1"/>
  <c r="N210" i="2"/>
  <c r="P195" i="2"/>
  <c r="O210" i="2"/>
  <c r="AL362" i="14"/>
  <c r="AN362" i="14" s="1"/>
  <c r="AP362" i="14" s="1"/>
  <c r="AQ362" i="14" s="1"/>
  <c r="AL372" i="14"/>
  <c r="AY372" i="14" s="1"/>
  <c r="BA372" i="14" s="1"/>
  <c r="BC372" i="14" s="1"/>
  <c r="BD372" i="14" s="1"/>
  <c r="AL190" i="14"/>
  <c r="AN190" i="14" s="1"/>
  <c r="AP190" i="14" s="1"/>
  <c r="AQ190" i="14" s="1"/>
  <c r="AK1072" i="2"/>
  <c r="AM1072" i="2" s="1"/>
  <c r="AR1072" i="2" s="1"/>
  <c r="AS1072" i="2" s="1"/>
  <c r="AT1072" i="2" s="1"/>
  <c r="AC1036" i="2"/>
  <c r="AH1036" i="2" s="1"/>
  <c r="AI1036" i="2" s="1"/>
  <c r="AJ1036" i="2" s="1"/>
  <c r="AF158" i="1"/>
  <c r="AF293" i="1"/>
  <c r="AU233" i="1"/>
  <c r="AW233" i="1" s="1"/>
  <c r="AI233" i="1"/>
  <c r="AK233" i="1" s="1"/>
  <c r="AF362" i="1"/>
  <c r="AQ213" i="1"/>
  <c r="AR213" i="1" s="1"/>
  <c r="AQ73" i="1"/>
  <c r="AR73" i="1" s="1"/>
  <c r="AQ14" i="1"/>
  <c r="AR14" i="1" s="1"/>
  <c r="AM1156" i="2"/>
  <c r="AR1156" i="2" s="1"/>
  <c r="AS1156" i="2" s="1"/>
  <c r="AT1156" i="2" s="1"/>
  <c r="AC1023" i="2"/>
  <c r="AH1023" i="2" s="1"/>
  <c r="AI1023" i="2" s="1"/>
  <c r="AJ1023" i="2" s="1"/>
  <c r="D28" i="7"/>
  <c r="AL216" i="14"/>
  <c r="AN216" i="14" s="1"/>
  <c r="AP216" i="14" s="1"/>
  <c r="AQ216" i="14" s="1"/>
  <c r="D26" i="7"/>
  <c r="AL364" i="14"/>
  <c r="AY364" i="14" s="1"/>
  <c r="BA364" i="14" s="1"/>
  <c r="BC364" i="14" s="1"/>
  <c r="BD364" i="14" s="1"/>
  <c r="AL86" i="14"/>
  <c r="AN86" i="14" s="1"/>
  <c r="AP86" i="14" s="1"/>
  <c r="AQ86" i="14" s="1"/>
  <c r="AL265" i="14"/>
  <c r="AY265" i="14" s="1"/>
  <c r="BA265" i="14" s="1"/>
  <c r="BC265" i="14" s="1"/>
  <c r="BD265" i="14" s="1"/>
  <c r="AL430" i="14"/>
  <c r="AY430" i="14" s="1"/>
  <c r="BA430" i="14" s="1"/>
  <c r="BC430" i="14" s="1"/>
  <c r="BD430" i="14" s="1"/>
  <c r="AL462" i="14"/>
  <c r="AN462" i="14" s="1"/>
  <c r="AP462" i="14" s="1"/>
  <c r="AQ462" i="14" s="1"/>
  <c r="AQ443" i="1"/>
  <c r="AR443" i="1" s="1"/>
  <c r="X381" i="1"/>
  <c r="Z381" i="1" s="1"/>
  <c r="AB381" i="1" s="1"/>
  <c r="AC381" i="1" s="1"/>
  <c r="X391" i="1"/>
  <c r="Z391" i="1" s="1"/>
  <c r="AB391" i="1" s="1"/>
  <c r="AC391" i="1" s="1"/>
  <c r="AI439" i="1"/>
  <c r="AK439" i="1" s="1"/>
  <c r="AJ222" i="10"/>
  <c r="AL222" i="10" s="1"/>
  <c r="AN222" i="10" s="1"/>
  <c r="AO222" i="10" s="1"/>
  <c r="AN58" i="10"/>
  <c r="AO58" i="10" s="1"/>
  <c r="AA242" i="10"/>
  <c r="AC242" i="10" s="1"/>
  <c r="AE242" i="10" s="1"/>
  <c r="AF242" i="10" s="1"/>
  <c r="AI139" i="10"/>
  <c r="AJ139" i="10" s="1"/>
  <c r="AL139" i="10" s="1"/>
  <c r="AN139" i="10" s="1"/>
  <c r="AO139" i="10" s="1"/>
  <c r="AA258" i="10"/>
  <c r="AC258" i="10" s="1"/>
  <c r="AE258" i="10" s="1"/>
  <c r="AF258" i="10" s="1"/>
  <c r="AA613" i="10"/>
  <c r="AC613" i="10" s="1"/>
  <c r="AE613" i="10" s="1"/>
  <c r="AF613" i="10" s="1"/>
  <c r="AI541" i="10"/>
  <c r="AJ541" i="10" s="1"/>
  <c r="AL541" i="10" s="1"/>
  <c r="AJ250" i="10"/>
  <c r="AL250" i="10" s="1"/>
  <c r="AN250" i="10" s="1"/>
  <c r="AO250" i="10" s="1"/>
  <c r="AA171" i="10"/>
  <c r="AC171" i="10" s="1"/>
  <c r="AE171" i="10" s="1"/>
  <c r="AF171" i="10" s="1"/>
  <c r="AA420" i="10"/>
  <c r="AC420" i="10" s="1"/>
  <c r="AE420" i="10" s="1"/>
  <c r="AF420" i="10" s="1"/>
  <c r="AA250" i="10"/>
  <c r="AC250" i="10" s="1"/>
  <c r="AE250" i="10" s="1"/>
  <c r="AF250" i="10" s="1"/>
  <c r="AJ171" i="10"/>
  <c r="AL171" i="10" s="1"/>
  <c r="AN171" i="10" s="1"/>
  <c r="AO171" i="10" s="1"/>
  <c r="AJ420" i="10"/>
  <c r="AL420" i="10" s="1"/>
  <c r="AN420" i="10" s="1"/>
  <c r="AO420" i="10" s="1"/>
  <c r="AA473" i="10"/>
  <c r="AC473" i="10" s="1"/>
  <c r="AE473" i="10" s="1"/>
  <c r="AF473" i="10" s="1"/>
  <c r="AI73" i="10"/>
  <c r="AJ73" i="10" s="1"/>
  <c r="AL73" i="10" s="1"/>
  <c r="AI101" i="10"/>
  <c r="AJ101" i="10" s="1"/>
  <c r="AL101" i="10" s="1"/>
  <c r="AI576" i="10"/>
  <c r="AJ576" i="10" s="1"/>
  <c r="AL576" i="10" s="1"/>
  <c r="AN576" i="10" s="1"/>
  <c r="AO576" i="10" s="1"/>
  <c r="AA326" i="10"/>
  <c r="AC326" i="10" s="1"/>
  <c r="AE326" i="10" s="1"/>
  <c r="AF326" i="10" s="1"/>
  <c r="AA671" i="10"/>
  <c r="AC671" i="10" s="1"/>
  <c r="AE671" i="10" s="1"/>
  <c r="AF671" i="10" s="1"/>
  <c r="AN771" i="10"/>
  <c r="AO771" i="10" s="1"/>
  <c r="AI404" i="10"/>
  <c r="AJ404" i="10" s="1"/>
  <c r="AL404" i="10" s="1"/>
  <c r="AN404" i="10" s="1"/>
  <c r="AO404" i="10" s="1"/>
  <c r="AJ257" i="10"/>
  <c r="AL257" i="10" s="1"/>
  <c r="AN257" i="10" s="1"/>
  <c r="AO257" i="10" s="1"/>
  <c r="AN613" i="10"/>
  <c r="AO613" i="10" s="1"/>
  <c r="AL376" i="14"/>
  <c r="AY376" i="14" s="1"/>
  <c r="BA376" i="14" s="1"/>
  <c r="BC376" i="14" s="1"/>
  <c r="BD376" i="14" s="1"/>
  <c r="AL136" i="14"/>
  <c r="AN136" i="14" s="1"/>
  <c r="AP136" i="14" s="1"/>
  <c r="AQ136" i="14" s="1"/>
  <c r="P315" i="14"/>
  <c r="P326" i="14" s="1"/>
  <c r="AF444" i="1"/>
  <c r="Z28" i="1"/>
  <c r="AB28" i="1" s="1"/>
  <c r="AC28" i="1" s="1"/>
  <c r="Z327" i="1"/>
  <c r="AB327" i="1" s="1"/>
  <c r="AC327" i="1" s="1"/>
  <c r="AQ162" i="1"/>
  <c r="AR162" i="1" s="1"/>
  <c r="AI390" i="10"/>
  <c r="AJ390" i="10" s="1"/>
  <c r="AL390" i="10" s="1"/>
  <c r="AN390" i="10" s="1"/>
  <c r="AO390" i="10" s="1"/>
  <c r="AA515" i="10"/>
  <c r="AC515" i="10" s="1"/>
  <c r="AE515" i="10" s="1"/>
  <c r="AF515" i="10" s="1"/>
  <c r="AA415" i="10"/>
  <c r="AC415" i="10" s="1"/>
  <c r="AE415" i="10" s="1"/>
  <c r="AF415" i="10" s="1"/>
  <c r="AI691" i="10"/>
  <c r="AJ691" i="10" s="1"/>
  <c r="AL691" i="10" s="1"/>
  <c r="AN691" i="10" s="1"/>
  <c r="AO691" i="10" s="1"/>
  <c r="AJ415" i="10"/>
  <c r="AL415" i="10" s="1"/>
  <c r="AN415" i="10" s="1"/>
  <c r="AO415" i="10" s="1"/>
  <c r="AA230" i="10"/>
  <c r="AC230" i="10" s="1"/>
  <c r="AE230" i="10" s="1"/>
  <c r="AF230" i="10" s="1"/>
  <c r="AA664" i="10"/>
  <c r="AC664" i="10" s="1"/>
  <c r="AE664" i="10" s="1"/>
  <c r="AF664" i="10" s="1"/>
  <c r="AA637" i="10"/>
  <c r="AC637" i="10" s="1"/>
  <c r="AE637" i="10" s="1"/>
  <c r="AF637" i="10" s="1"/>
  <c r="AI509" i="10"/>
  <c r="AJ509" i="10" s="1"/>
  <c r="AL509" i="10" s="1"/>
  <c r="AN509" i="10" s="1"/>
  <c r="AO509" i="10" s="1"/>
  <c r="AA803" i="10"/>
  <c r="AC803" i="10" s="1"/>
  <c r="AE803" i="10" s="1"/>
  <c r="AF803" i="10" s="1"/>
  <c r="AA307" i="10"/>
  <c r="AC307" i="10" s="1"/>
  <c r="AE307" i="10" s="1"/>
  <c r="AF307" i="10" s="1"/>
  <c r="AA216" i="10"/>
  <c r="AC216" i="10" s="1"/>
  <c r="AE216" i="10" s="1"/>
  <c r="AF216" i="10" s="1"/>
  <c r="AA588" i="10"/>
  <c r="AC588" i="10" s="1"/>
  <c r="AE588" i="10" s="1"/>
  <c r="AF588" i="10" s="1"/>
  <c r="AA339" i="10"/>
  <c r="AC339" i="10" s="1"/>
  <c r="AE339" i="10" s="1"/>
  <c r="AF339" i="10" s="1"/>
  <c r="AI751" i="10"/>
  <c r="AJ751" i="10" s="1"/>
  <c r="AL751" i="10" s="1"/>
  <c r="AN751" i="10" s="1"/>
  <c r="AO751" i="10" s="1"/>
  <c r="AA662" i="10"/>
  <c r="AC662" i="10" s="1"/>
  <c r="AE662" i="10" s="1"/>
  <c r="AF662" i="10" s="1"/>
  <c r="AJ259" i="10"/>
  <c r="AL259" i="10" s="1"/>
  <c r="AN259" i="10" s="1"/>
  <c r="AO259" i="10" s="1"/>
  <c r="AI686" i="10"/>
  <c r="AJ686" i="10" s="1"/>
  <c r="AL686" i="10" s="1"/>
  <c r="AN686" i="10" s="1"/>
  <c r="AO686" i="10" s="1"/>
  <c r="AI553" i="10"/>
  <c r="AJ553" i="10" s="1"/>
  <c r="AL553" i="10" s="1"/>
  <c r="AN553" i="10" s="1"/>
  <c r="AO553" i="10" s="1"/>
  <c r="AA206" i="10"/>
  <c r="AC206" i="10" s="1"/>
  <c r="AE206" i="10" s="1"/>
  <c r="AF206" i="10" s="1"/>
  <c r="AA241" i="10"/>
  <c r="AC241" i="10" s="1"/>
  <c r="AE241" i="10" s="1"/>
  <c r="AF241" i="10" s="1"/>
  <c r="AJ385" i="10"/>
  <c r="AL385" i="10" s="1"/>
  <c r="AN385" i="10" s="1"/>
  <c r="AO385" i="10" s="1"/>
  <c r="AI467" i="10"/>
  <c r="AJ467" i="10" s="1"/>
  <c r="AL467" i="10" s="1"/>
  <c r="AJ600" i="10"/>
  <c r="AL600" i="10" s="1"/>
  <c r="AN600" i="10" s="1"/>
  <c r="AO600" i="10" s="1"/>
  <c r="AA157" i="10"/>
  <c r="AC157" i="10" s="1"/>
  <c r="AE157" i="10" s="1"/>
  <c r="AF157" i="10" s="1"/>
  <c r="AA424" i="10"/>
  <c r="AC424" i="10" s="1"/>
  <c r="AE424" i="10" s="1"/>
  <c r="AF424" i="10" s="1"/>
  <c r="AA237" i="10"/>
  <c r="AC237" i="10" s="1"/>
  <c r="AE237" i="10" s="1"/>
  <c r="AF237" i="10" s="1"/>
  <c r="AJ424" i="10"/>
  <c r="AL424" i="10" s="1"/>
  <c r="AN424" i="10" s="1"/>
  <c r="AO424" i="10" s="1"/>
  <c r="BH7" i="7"/>
  <c r="D19" i="7"/>
  <c r="D20" i="7"/>
  <c r="AC411" i="2"/>
  <c r="AH411" i="2" s="1"/>
  <c r="AI411" i="2" s="1"/>
  <c r="AJ411" i="2" s="1"/>
  <c r="AC1154" i="2"/>
  <c r="AH1154" i="2" s="1"/>
  <c r="AI1154" i="2" s="1"/>
  <c r="AJ1154" i="2" s="1"/>
  <c r="AC1151" i="2"/>
  <c r="AH1151" i="2" s="1"/>
  <c r="AI1151" i="2" s="1"/>
  <c r="AJ1151" i="2" s="1"/>
  <c r="AL88" i="14"/>
  <c r="AN88" i="14" s="1"/>
  <c r="AP88" i="14" s="1"/>
  <c r="AQ88" i="14" s="1"/>
  <c r="AL283" i="14"/>
  <c r="AY283" i="14" s="1"/>
  <c r="BA283" i="14" s="1"/>
  <c r="BC283" i="14" s="1"/>
  <c r="BD283" i="14" s="1"/>
  <c r="AL369" i="14"/>
  <c r="AY369" i="14" s="1"/>
  <c r="BA369" i="14" s="1"/>
  <c r="BC369" i="14" s="1"/>
  <c r="BD369" i="14" s="1"/>
  <c r="AY264" i="14"/>
  <c r="BA264" i="14" s="1"/>
  <c r="BC264" i="14" s="1"/>
  <c r="BD264" i="14" s="1"/>
  <c r="N223" i="14"/>
  <c r="AL438" i="14"/>
  <c r="AN438" i="14" s="1"/>
  <c r="AP438" i="14" s="1"/>
  <c r="AQ438" i="14" s="1"/>
  <c r="D16" i="7"/>
  <c r="D24" i="7"/>
  <c r="AL432" i="14"/>
  <c r="AN432" i="14" s="1"/>
  <c r="AP432" i="14" s="1"/>
  <c r="AQ432" i="14" s="1"/>
  <c r="AL385" i="14"/>
  <c r="AN385" i="14" s="1"/>
  <c r="AP385" i="14" s="1"/>
  <c r="AQ385" i="14" s="1"/>
  <c r="AL325" i="14"/>
  <c r="AN325" i="14" s="1"/>
  <c r="AP325" i="14" s="1"/>
  <c r="AQ325" i="14" s="1"/>
  <c r="D25" i="7"/>
  <c r="AL408" i="14"/>
  <c r="AN408" i="14" s="1"/>
  <c r="AP408" i="14" s="1"/>
  <c r="AQ408" i="14" s="1"/>
  <c r="D27" i="7"/>
  <c r="AL367" i="14"/>
  <c r="AN367" i="14" s="1"/>
  <c r="AP367" i="14" s="1"/>
  <c r="AQ367" i="14" s="1"/>
  <c r="U24" i="7"/>
  <c r="X448" i="14"/>
  <c r="J54" i="16" s="1"/>
  <c r="AL305" i="14"/>
  <c r="AN305" i="14" s="1"/>
  <c r="AP305" i="14" s="1"/>
  <c r="AQ305" i="14" s="1"/>
  <c r="AL308" i="14"/>
  <c r="AY308" i="14" s="1"/>
  <c r="BA308" i="14" s="1"/>
  <c r="BC308" i="14" s="1"/>
  <c r="BD308" i="14" s="1"/>
  <c r="D23" i="7"/>
  <c r="AL266" i="14"/>
  <c r="AN266" i="14" s="1"/>
  <c r="AP266" i="14" s="1"/>
  <c r="AQ266" i="14" s="1"/>
  <c r="AL417" i="14"/>
  <c r="AN417" i="14" s="1"/>
  <c r="AP417" i="14" s="1"/>
  <c r="AQ417" i="14" s="1"/>
  <c r="AL346" i="14"/>
  <c r="AN346" i="14" s="1"/>
  <c r="AP346" i="14" s="1"/>
  <c r="AQ346" i="14" s="1"/>
  <c r="AL238" i="14"/>
  <c r="AN238" i="14" s="1"/>
  <c r="AP238" i="14" s="1"/>
  <c r="AQ238" i="14" s="1"/>
  <c r="AL303" i="14"/>
  <c r="AY303" i="14" s="1"/>
  <c r="BA303" i="14" s="1"/>
  <c r="BC303" i="14" s="1"/>
  <c r="BD303" i="14" s="1"/>
  <c r="AU17" i="14"/>
  <c r="AW17" i="14" s="1"/>
  <c r="AX17" i="14" s="1"/>
  <c r="AJ17" i="14"/>
  <c r="AK17" i="14" s="1"/>
  <c r="AL17" i="14" s="1"/>
  <c r="AU23" i="14"/>
  <c r="AW23" i="14" s="1"/>
  <c r="AX23" i="14" s="1"/>
  <c r="AJ23" i="14"/>
  <c r="AK23" i="14" s="1"/>
  <c r="AL23" i="14" s="1"/>
  <c r="AN23" i="14" s="1"/>
  <c r="AL365" i="14"/>
  <c r="AY365" i="14" s="1"/>
  <c r="BA365" i="14" s="1"/>
  <c r="BC365" i="14" s="1"/>
  <c r="BD365" i="14" s="1"/>
  <c r="AL286" i="14"/>
  <c r="AY286" i="14" s="1"/>
  <c r="BA286" i="14" s="1"/>
  <c r="BC286" i="14" s="1"/>
  <c r="BD286" i="14" s="1"/>
  <c r="Y15" i="14"/>
  <c r="AA17" i="14"/>
  <c r="AC17" i="14" s="1"/>
  <c r="AD17" i="14" s="1"/>
  <c r="AU31" i="14"/>
  <c r="AW31" i="14" s="1"/>
  <c r="AX31" i="14" s="1"/>
  <c r="AJ31" i="14"/>
  <c r="AK31" i="14" s="1"/>
  <c r="AU11" i="14"/>
  <c r="AH32" i="14"/>
  <c r="AH2" i="14" s="1"/>
  <c r="AJ11" i="14"/>
  <c r="AU16" i="14"/>
  <c r="AW16" i="14" s="1"/>
  <c r="AX16" i="14" s="1"/>
  <c r="AJ16" i="14"/>
  <c r="AK16" i="14" s="1"/>
  <c r="AL16" i="14" s="1"/>
  <c r="AN16" i="14" s="1"/>
  <c r="AU15" i="14"/>
  <c r="AW15" i="14" s="1"/>
  <c r="AX15" i="14" s="1"/>
  <c r="AJ15" i="14"/>
  <c r="AK15" i="14" s="1"/>
  <c r="AM15" i="14" s="1"/>
  <c r="AA23" i="14"/>
  <c r="AC23" i="14" s="1"/>
  <c r="AD23" i="14" s="1"/>
  <c r="AA18" i="14"/>
  <c r="AC18" i="14" s="1"/>
  <c r="AD18" i="14" s="1"/>
  <c r="AL436" i="14"/>
  <c r="AN436" i="14" s="1"/>
  <c r="AP436" i="14" s="1"/>
  <c r="AQ436" i="14" s="1"/>
  <c r="AL282" i="14"/>
  <c r="AN282" i="14" s="1"/>
  <c r="AP282" i="14" s="1"/>
  <c r="AQ282" i="14" s="1"/>
  <c r="AU30" i="14"/>
  <c r="AW30" i="14" s="1"/>
  <c r="AX30" i="14" s="1"/>
  <c r="AJ30" i="14"/>
  <c r="AK30" i="14" s="1"/>
  <c r="AL30" i="14" s="1"/>
  <c r="AN30" i="14" s="1"/>
  <c r="AU14" i="14"/>
  <c r="AW14" i="14" s="1"/>
  <c r="AX14" i="14" s="1"/>
  <c r="AJ14" i="14"/>
  <c r="AK14" i="14" s="1"/>
  <c r="AM14" i="14" s="1"/>
  <c r="AA31" i="14"/>
  <c r="AC31" i="14" s="1"/>
  <c r="AD31" i="14" s="1"/>
  <c r="Z11" i="14"/>
  <c r="AA16" i="14"/>
  <c r="AC16" i="14" s="1"/>
  <c r="AD16" i="14" s="1"/>
  <c r="Z15" i="14"/>
  <c r="AU19" i="14"/>
  <c r="AW19" i="14" s="1"/>
  <c r="AX19" i="14" s="1"/>
  <c r="AJ19" i="14"/>
  <c r="AK19" i="14" s="1"/>
  <c r="AL19" i="14" s="1"/>
  <c r="AZ12" i="14"/>
  <c r="AR12" i="14"/>
  <c r="AS12" i="14" s="1"/>
  <c r="D22" i="7"/>
  <c r="AA30" i="14"/>
  <c r="AC30" i="14" s="1"/>
  <c r="AD30" i="14" s="1"/>
  <c r="Z14" i="14"/>
  <c r="AU25" i="14"/>
  <c r="AW25" i="14" s="1"/>
  <c r="AX25" i="14" s="1"/>
  <c r="AJ25" i="14"/>
  <c r="AK25" i="14" s="1"/>
  <c r="AU28" i="14"/>
  <c r="AW28" i="14" s="1"/>
  <c r="AX28" i="14" s="1"/>
  <c r="AJ28" i="14"/>
  <c r="AK28" i="14" s="1"/>
  <c r="AL28" i="14" s="1"/>
  <c r="AU26" i="14"/>
  <c r="AW26" i="14" s="1"/>
  <c r="AX26" i="14" s="1"/>
  <c r="AJ26" i="14"/>
  <c r="AK26" i="14" s="1"/>
  <c r="AL26" i="14" s="1"/>
  <c r="AN26" i="14" s="1"/>
  <c r="AU27" i="14"/>
  <c r="AW27" i="14" s="1"/>
  <c r="AX27" i="14" s="1"/>
  <c r="AJ27" i="14"/>
  <c r="AK27" i="14" s="1"/>
  <c r="AL27" i="14" s="1"/>
  <c r="AA19" i="14"/>
  <c r="AC19" i="14" s="1"/>
  <c r="AD19" i="14" s="1"/>
  <c r="AA21" i="14"/>
  <c r="AC21" i="14" s="1"/>
  <c r="AD21" i="14" s="1"/>
  <c r="AU24" i="14"/>
  <c r="AW24" i="14" s="1"/>
  <c r="AX24" i="14" s="1"/>
  <c r="AJ24" i="14"/>
  <c r="AK24" i="14" s="1"/>
  <c r="AL24" i="14" s="1"/>
  <c r="AN24" i="14" s="1"/>
  <c r="Y25" i="14"/>
  <c r="AA25" i="14" s="1"/>
  <c r="AC25" i="14" s="1"/>
  <c r="AD25" i="14" s="1"/>
  <c r="AA28" i="14"/>
  <c r="AC28" i="14" s="1"/>
  <c r="AD28" i="14" s="1"/>
  <c r="AA26" i="14"/>
  <c r="AC26" i="14" s="1"/>
  <c r="AD26" i="14" s="1"/>
  <c r="AA27" i="14"/>
  <c r="AC27" i="14" s="1"/>
  <c r="AD27" i="14" s="1"/>
  <c r="AU29" i="14"/>
  <c r="AW29" i="14" s="1"/>
  <c r="AX29" i="14" s="1"/>
  <c r="AJ29" i="14"/>
  <c r="AK29" i="14" s="1"/>
  <c r="AL29" i="14" s="1"/>
  <c r="AU13" i="14"/>
  <c r="AW13" i="14" s="1"/>
  <c r="AX13" i="14" s="1"/>
  <c r="AJ13" i="14"/>
  <c r="AK13" i="14" s="1"/>
  <c r="AM13" i="14" s="1"/>
  <c r="AL268" i="14"/>
  <c r="AY268" i="14" s="1"/>
  <c r="BA268" i="14" s="1"/>
  <c r="BC268" i="14" s="1"/>
  <c r="BD268" i="14" s="1"/>
  <c r="Y20" i="14"/>
  <c r="AA20" i="14" s="1"/>
  <c r="Y22" i="14"/>
  <c r="AA22" i="14" s="1"/>
  <c r="AC22" i="14" s="1"/>
  <c r="AD22" i="14" s="1"/>
  <c r="AL37" i="14"/>
  <c r="AY37" i="14" s="1"/>
  <c r="BA37" i="14" s="1"/>
  <c r="AA24" i="14"/>
  <c r="AC24" i="14" s="1"/>
  <c r="AD24" i="14" s="1"/>
  <c r="AU18" i="14"/>
  <c r="AW18" i="14" s="1"/>
  <c r="AX18" i="14" s="1"/>
  <c r="AJ18" i="14"/>
  <c r="AK18" i="14" s="1"/>
  <c r="AL18" i="14" s="1"/>
  <c r="AU22" i="14"/>
  <c r="AW22" i="14" s="1"/>
  <c r="AX22" i="14" s="1"/>
  <c r="AJ22" i="14"/>
  <c r="AK22" i="14" s="1"/>
  <c r="AU20" i="14"/>
  <c r="AW20" i="14" s="1"/>
  <c r="AX20" i="14" s="1"/>
  <c r="AJ20" i="14"/>
  <c r="AK20" i="14" s="1"/>
  <c r="AU21" i="14"/>
  <c r="AW21" i="14" s="1"/>
  <c r="AX21" i="14" s="1"/>
  <c r="AJ21" i="14"/>
  <c r="AK21" i="14" s="1"/>
  <c r="AL21" i="14" s="1"/>
  <c r="AN21" i="14" s="1"/>
  <c r="AA29" i="14"/>
  <c r="AC29" i="14" s="1"/>
  <c r="AD29" i="14" s="1"/>
  <c r="Z13" i="14"/>
  <c r="X411" i="1"/>
  <c r="Z411" i="1" s="1"/>
  <c r="AB411" i="1" s="1"/>
  <c r="AC411" i="1" s="1"/>
  <c r="AF276" i="1"/>
  <c r="X68" i="1"/>
  <c r="X80" i="1"/>
  <c r="Z80" i="1" s="1"/>
  <c r="AB80" i="1" s="1"/>
  <c r="AC80" i="1" s="1"/>
  <c r="AQ380" i="1"/>
  <c r="AR380" i="1" s="1"/>
  <c r="X179" i="1"/>
  <c r="Z179" i="1" s="1"/>
  <c r="AB179" i="1" s="1"/>
  <c r="Z26" i="1"/>
  <c r="AB26" i="1" s="1"/>
  <c r="AC26" i="1" s="1"/>
  <c r="AF416" i="1"/>
  <c r="X202" i="1"/>
  <c r="Z202" i="1" s="1"/>
  <c r="AB202" i="1" s="1"/>
  <c r="AC202" i="1" s="1"/>
  <c r="AE37" i="1"/>
  <c r="AI331" i="1"/>
  <c r="AK331" i="1" s="1"/>
  <c r="AF68" i="1"/>
  <c r="Z27" i="1"/>
  <c r="AB27" i="1" s="1"/>
  <c r="AC27" i="1" s="1"/>
  <c r="AQ21" i="1"/>
  <c r="AR21" i="1" s="1"/>
  <c r="Z331" i="1"/>
  <c r="AB331" i="1" s="1"/>
  <c r="AC331" i="1" s="1"/>
  <c r="AQ332" i="1"/>
  <c r="AR332" i="1" s="1"/>
  <c r="X74" i="1"/>
  <c r="Z74" i="1" s="1"/>
  <c r="AB74" i="1" s="1"/>
  <c r="AC74" i="1" s="1"/>
  <c r="Z29" i="1"/>
  <c r="AB29" i="1" s="1"/>
  <c r="AC29" i="1" s="1"/>
  <c r="Z333" i="1"/>
  <c r="AB333" i="1" s="1"/>
  <c r="AC333" i="1" s="1"/>
  <c r="AI396" i="1"/>
  <c r="Z19" i="1"/>
  <c r="AB19" i="1" s="1"/>
  <c r="AC19" i="1" s="1"/>
  <c r="AI304" i="1"/>
  <c r="Q97" i="1"/>
  <c r="Z36" i="1"/>
  <c r="AB36" i="1" s="1"/>
  <c r="AC36" i="1" s="1"/>
  <c r="AQ387" i="1"/>
  <c r="AR387" i="1" s="1"/>
  <c r="X365" i="1"/>
  <c r="Z365" i="1" s="1"/>
  <c r="AB365" i="1" s="1"/>
  <c r="AC365" i="1" s="1"/>
  <c r="X114" i="1"/>
  <c r="Z114" i="1" s="1"/>
  <c r="AB114" i="1" s="1"/>
  <c r="Z22" i="1"/>
  <c r="AB22" i="1" s="1"/>
  <c r="AC22" i="1" s="1"/>
  <c r="X78" i="1"/>
  <c r="AJ78" i="1" s="1"/>
  <c r="AV78" i="1" s="1"/>
  <c r="Z15" i="1"/>
  <c r="AB15" i="1" s="1"/>
  <c r="AC15" i="1" s="1"/>
  <c r="AI443" i="1"/>
  <c r="X363" i="1"/>
  <c r="Z363" i="1" s="1"/>
  <c r="AB363" i="1" s="1"/>
  <c r="AC363" i="1" s="1"/>
  <c r="Z350" i="1"/>
  <c r="AB350" i="1" s="1"/>
  <c r="AC350" i="1" s="1"/>
  <c r="Z345" i="1"/>
  <c r="AB345" i="1" s="1"/>
  <c r="AC345" i="1" s="1"/>
  <c r="AF423" i="1"/>
  <c r="AQ242" i="1"/>
  <c r="AR242" i="1" s="1"/>
  <c r="AI28" i="1"/>
  <c r="Z344" i="1"/>
  <c r="AB344" i="1" s="1"/>
  <c r="AC344" i="1" s="1"/>
  <c r="Z330" i="1"/>
  <c r="AB330" i="1" s="1"/>
  <c r="AC330" i="1" s="1"/>
  <c r="X117" i="1"/>
  <c r="AU232" i="1"/>
  <c r="AW232" i="1" s="1"/>
  <c r="X438" i="1"/>
  <c r="Z438" i="1" s="1"/>
  <c r="AB438" i="1" s="1"/>
  <c r="AC438" i="1" s="1"/>
  <c r="X313" i="1"/>
  <c r="Z313" i="1" s="1"/>
  <c r="AB313" i="1" s="1"/>
  <c r="AC313" i="1" s="1"/>
  <c r="Z336" i="1"/>
  <c r="AB336" i="1" s="1"/>
  <c r="AC336" i="1" s="1"/>
  <c r="N327" i="1"/>
  <c r="P327" i="1" s="1"/>
  <c r="Q327" i="1" s="1"/>
  <c r="X252" i="1"/>
  <c r="Z252" i="1" s="1"/>
  <c r="AI203" i="1"/>
  <c r="AK203" i="1" s="1"/>
  <c r="X219" i="1"/>
  <c r="Z219" i="1" s="1"/>
  <c r="AB219" i="1" s="1"/>
  <c r="AC219" i="1" s="1"/>
  <c r="X235" i="1"/>
  <c r="Z235" i="1" s="1"/>
  <c r="AB235" i="1" s="1"/>
  <c r="AC235" i="1" s="1"/>
  <c r="X220" i="1"/>
  <c r="Z220" i="1" s="1"/>
  <c r="X178" i="1"/>
  <c r="Z178" i="1" s="1"/>
  <c r="AB178" i="1" s="1"/>
  <c r="AC178" i="1" s="1"/>
  <c r="X47" i="1"/>
  <c r="Z47" i="1" s="1"/>
  <c r="AB47" i="1" s="1"/>
  <c r="AC47" i="1" s="1"/>
  <c r="X277" i="1"/>
  <c r="AJ277" i="1" s="1"/>
  <c r="AL277" i="1" s="1"/>
  <c r="AN277" i="1" s="1"/>
  <c r="AO277" i="1" s="1"/>
  <c r="X162" i="1"/>
  <c r="Z162" i="1" s="1"/>
  <c r="AB162" i="1" s="1"/>
  <c r="AC162" i="1" s="1"/>
  <c r="X166" i="1"/>
  <c r="Z166" i="1" s="1"/>
  <c r="AW336" i="1"/>
  <c r="X375" i="1"/>
  <c r="Z375" i="1" s="1"/>
  <c r="AB375" i="1" s="1"/>
  <c r="AC375" i="1" s="1"/>
  <c r="N345" i="1"/>
  <c r="P345" i="1" s="1"/>
  <c r="Q345" i="1" s="1"/>
  <c r="X323" i="1"/>
  <c r="Z203" i="1"/>
  <c r="AB203" i="1" s="1"/>
  <c r="AC203" i="1" s="1"/>
  <c r="X127" i="1"/>
  <c r="X328" i="1"/>
  <c r="X184" i="1"/>
  <c r="Z184" i="1" s="1"/>
  <c r="AB184" i="1" s="1"/>
  <c r="AC184" i="1" s="1"/>
  <c r="Z24" i="1"/>
  <c r="AB24" i="1" s="1"/>
  <c r="AC24" i="1" s="1"/>
  <c r="X332" i="1"/>
  <c r="AJ332" i="1" s="1"/>
  <c r="X386" i="1"/>
  <c r="Z386" i="1" s="1"/>
  <c r="AB386" i="1" s="1"/>
  <c r="AC386" i="1" s="1"/>
  <c r="Z158" i="1"/>
  <c r="AB158" i="1" s="1"/>
  <c r="AC158" i="1" s="1"/>
  <c r="AF427" i="1"/>
  <c r="X409" i="1"/>
  <c r="Z409" i="1" s="1"/>
  <c r="AB409" i="1" s="1"/>
  <c r="AC409" i="1" s="1"/>
  <c r="X423" i="1"/>
  <c r="Z423" i="1" s="1"/>
  <c r="AB423" i="1" s="1"/>
  <c r="AC423" i="1" s="1"/>
  <c r="X259" i="1"/>
  <c r="Z259" i="1" s="1"/>
  <c r="AB259" i="1" s="1"/>
  <c r="X160" i="1"/>
  <c r="Z160" i="1" s="1"/>
  <c r="X133" i="1"/>
  <c r="Z133" i="1" s="1"/>
  <c r="AB133" i="1" s="1"/>
  <c r="AC133" i="1" s="1"/>
  <c r="X120" i="1"/>
  <c r="X75" i="1"/>
  <c r="Z75" i="1" s="1"/>
  <c r="AB75" i="1" s="1"/>
  <c r="AC75" i="1" s="1"/>
  <c r="X97" i="1"/>
  <c r="AJ97" i="1" s="1"/>
  <c r="Z11" i="1"/>
  <c r="AB11" i="1" s="1"/>
  <c r="AC11" i="1" s="1"/>
  <c r="Z23" i="1"/>
  <c r="AB23" i="1" s="1"/>
  <c r="AC23" i="1" s="1"/>
  <c r="X130" i="1"/>
  <c r="Z130" i="1" s="1"/>
  <c r="AB130" i="1" s="1"/>
  <c r="AC130" i="1" s="1"/>
  <c r="Z25" i="1"/>
  <c r="AB25" i="1" s="1"/>
  <c r="AC25" i="1" s="1"/>
  <c r="X185" i="1"/>
  <c r="Z185" i="1" s="1"/>
  <c r="Z200" i="1"/>
  <c r="AB200" i="1" s="1"/>
  <c r="AC200" i="1" s="1"/>
  <c r="X221" i="1"/>
  <c r="Z221" i="1" s="1"/>
  <c r="Y351" i="1"/>
  <c r="Z349" i="1"/>
  <c r="AB349" i="1" s="1"/>
  <c r="AC349" i="1" s="1"/>
  <c r="Z378" i="1"/>
  <c r="AB378" i="1" s="1"/>
  <c r="AC378" i="1" s="1"/>
  <c r="N329" i="1"/>
  <c r="P329" i="1" s="1"/>
  <c r="Q329" i="1" s="1"/>
  <c r="X215" i="1"/>
  <c r="Z215" i="1" s="1"/>
  <c r="AB215" i="1" s="1"/>
  <c r="AC215" i="1" s="1"/>
  <c r="X257" i="1"/>
  <c r="Z257" i="1" s="1"/>
  <c r="AB257" i="1" s="1"/>
  <c r="AC257" i="1" s="1"/>
  <c r="X437" i="1"/>
  <c r="Z437" i="1" s="1"/>
  <c r="AB437" i="1" s="1"/>
  <c r="AC437" i="1" s="1"/>
  <c r="X444" i="1"/>
  <c r="Z444" i="1" s="1"/>
  <c r="X116" i="1"/>
  <c r="Z116" i="1" s="1"/>
  <c r="AB116" i="1" s="1"/>
  <c r="AC116" i="1" s="1"/>
  <c r="M62" i="1"/>
  <c r="N52" i="1"/>
  <c r="P52" i="1" s="1"/>
  <c r="Q52" i="1" s="1"/>
  <c r="X201" i="1"/>
  <c r="Z201" i="1" s="1"/>
  <c r="AB201" i="1" s="1"/>
  <c r="AC201" i="1" s="1"/>
  <c r="X151" i="1"/>
  <c r="Z151" i="1" s="1"/>
  <c r="AB151" i="1" s="1"/>
  <c r="AC151" i="1" s="1"/>
  <c r="Z13" i="1"/>
  <c r="AB13" i="1" s="1"/>
  <c r="AC13" i="1" s="1"/>
  <c r="X214" i="1"/>
  <c r="Z214" i="1" s="1"/>
  <c r="Z255" i="1"/>
  <c r="AB255" i="1" s="1"/>
  <c r="AC255" i="1" s="1"/>
  <c r="Z30" i="1"/>
  <c r="AB30" i="1" s="1"/>
  <c r="AC30" i="1" s="1"/>
  <c r="AW334" i="1"/>
  <c r="X380" i="1"/>
  <c r="Z380" i="1" s="1"/>
  <c r="AB380" i="1" s="1"/>
  <c r="AC380" i="1" s="1"/>
  <c r="N322" i="1"/>
  <c r="P322" i="1" s="1"/>
  <c r="Q322" i="1" s="1"/>
  <c r="X416" i="1"/>
  <c r="Z416" i="1" s="1"/>
  <c r="AB416" i="1" s="1"/>
  <c r="AC416" i="1" s="1"/>
  <c r="X324" i="1"/>
  <c r="X388" i="1"/>
  <c r="Z388" i="1" s="1"/>
  <c r="AB388" i="1" s="1"/>
  <c r="AC388" i="1" s="1"/>
  <c r="Z258" i="1"/>
  <c r="AB258" i="1" s="1"/>
  <c r="AC258" i="1" s="1"/>
  <c r="X393" i="1"/>
  <c r="Z393" i="1" s="1"/>
  <c r="AB393" i="1" s="1"/>
  <c r="AC393" i="1" s="1"/>
  <c r="Z321" i="1"/>
  <c r="X385" i="1"/>
  <c r="Z385" i="1" s="1"/>
  <c r="AB385" i="1" s="1"/>
  <c r="AC385" i="1" s="1"/>
  <c r="X387" i="1"/>
  <c r="Z387" i="1" s="1"/>
  <c r="Y332" i="1"/>
  <c r="AI327" i="1"/>
  <c r="AK327" i="1" s="1"/>
  <c r="N351" i="1"/>
  <c r="P351" i="1" s="1"/>
  <c r="Q351" i="1" s="1"/>
  <c r="P350" i="1"/>
  <c r="Q350" i="1" s="1"/>
  <c r="X325" i="1"/>
  <c r="AQ273" i="1"/>
  <c r="AR273" i="1" s="1"/>
  <c r="X213" i="1"/>
  <c r="Z213" i="1" s="1"/>
  <c r="AB213" i="1" s="1"/>
  <c r="AC213" i="1" s="1"/>
  <c r="X69" i="1"/>
  <c r="Z69" i="1" s="1"/>
  <c r="AB69" i="1" s="1"/>
  <c r="AC69" i="1" s="1"/>
  <c r="X182" i="1"/>
  <c r="Z182" i="1" s="1"/>
  <c r="X122" i="1"/>
  <c r="Z122" i="1" s="1"/>
  <c r="AB122" i="1" s="1"/>
  <c r="AC122" i="1" s="1"/>
  <c r="Z180" i="1"/>
  <c r="AB180" i="1" s="1"/>
  <c r="AC180" i="1" s="1"/>
  <c r="X107" i="1"/>
  <c r="X44" i="1"/>
  <c r="Z44" i="1" s="1"/>
  <c r="X311" i="1"/>
  <c r="Z311" i="1" s="1"/>
  <c r="X49" i="1"/>
  <c r="Z49" i="1" s="1"/>
  <c r="AB49" i="1" s="1"/>
  <c r="AC49" i="1" s="1"/>
  <c r="AW327" i="1"/>
  <c r="AB304" i="1"/>
  <c r="AC304" i="1" s="1"/>
  <c r="X429" i="1"/>
  <c r="Z429" i="1" s="1"/>
  <c r="AB429" i="1" s="1"/>
  <c r="AC429" i="1" s="1"/>
  <c r="N349" i="1"/>
  <c r="P349" i="1" s="1"/>
  <c r="Q349" i="1" s="1"/>
  <c r="X251" i="1"/>
  <c r="Z251" i="1" s="1"/>
  <c r="Z329" i="1"/>
  <c r="X237" i="1"/>
  <c r="Z237" i="1" s="1"/>
  <c r="AB237" i="1" s="1"/>
  <c r="AC237" i="1" s="1"/>
  <c r="X204" i="1"/>
  <c r="Z204" i="1" s="1"/>
  <c r="X137" i="1"/>
  <c r="Z137" i="1" s="1"/>
  <c r="AB137" i="1" s="1"/>
  <c r="AC137" i="1" s="1"/>
  <c r="X48" i="1"/>
  <c r="Z48" i="1" s="1"/>
  <c r="AB48" i="1" s="1"/>
  <c r="AC48" i="1" s="1"/>
  <c r="X183" i="1"/>
  <c r="Z183" i="1" s="1"/>
  <c r="AB183" i="1" s="1"/>
  <c r="AC183" i="1" s="1"/>
  <c r="X275" i="1"/>
  <c r="Z275" i="1" s="1"/>
  <c r="AB275" i="1" s="1"/>
  <c r="AC275" i="1" s="1"/>
  <c r="Z33" i="1"/>
  <c r="AB33" i="1" s="1"/>
  <c r="AC33" i="1" s="1"/>
  <c r="Y10" i="1"/>
  <c r="N336" i="1"/>
  <c r="P336" i="1" s="1"/>
  <c r="Q336" i="1" s="1"/>
  <c r="Z21" i="1"/>
  <c r="AB21" i="1" s="1"/>
  <c r="AC21" i="1" s="1"/>
  <c r="P255" i="1"/>
  <c r="Q255" i="1" s="1"/>
  <c r="Z52" i="1"/>
  <c r="AB52" i="1" s="1"/>
  <c r="AC52" i="1" s="1"/>
  <c r="X293" i="1"/>
  <c r="Z293" i="1" s="1"/>
  <c r="AB293" i="1" s="1"/>
  <c r="AC293" i="1" s="1"/>
  <c r="P330" i="1"/>
  <c r="Q330" i="1" s="1"/>
  <c r="P326" i="1"/>
  <c r="Q326" i="1" s="1"/>
  <c r="AW332" i="1"/>
  <c r="X100" i="1"/>
  <c r="X82" i="1"/>
  <c r="Z82" i="1" s="1"/>
  <c r="AB82" i="1" s="1"/>
  <c r="AC82" i="1" s="1"/>
  <c r="X427" i="1"/>
  <c r="Z427" i="1" s="1"/>
  <c r="AB427" i="1" s="1"/>
  <c r="AC427" i="1" s="1"/>
  <c r="AB424" i="1"/>
  <c r="AC424" i="1" s="1"/>
  <c r="P332" i="1"/>
  <c r="Q332" i="1" s="1"/>
  <c r="X369" i="1"/>
  <c r="Z369" i="1" s="1"/>
  <c r="AB369" i="1" s="1"/>
  <c r="AC369" i="1" s="1"/>
  <c r="X314" i="1"/>
  <c r="Z314" i="1" s="1"/>
  <c r="AB314" i="1" s="1"/>
  <c r="AC314" i="1" s="1"/>
  <c r="P328" i="1"/>
  <c r="Q328" i="1" s="1"/>
  <c r="X440" i="1"/>
  <c r="Z440" i="1" s="1"/>
  <c r="AB440" i="1" s="1"/>
  <c r="AC440" i="1" s="1"/>
  <c r="AW328" i="1"/>
  <c r="P334" i="1"/>
  <c r="Q334" i="1" s="1"/>
  <c r="AB396" i="1"/>
  <c r="AC396" i="1" s="1"/>
  <c r="X101" i="1"/>
  <c r="Z101" i="1" s="1"/>
  <c r="AB101" i="1" s="1"/>
  <c r="AC101" i="1" s="1"/>
  <c r="AB290" i="1"/>
  <c r="AC290" i="1" s="1"/>
  <c r="Z305" i="1"/>
  <c r="AB305" i="1" s="1"/>
  <c r="AC305" i="1" s="1"/>
  <c r="AK1047" i="2"/>
  <c r="AM1047" i="2" s="1"/>
  <c r="AR1047" i="2" s="1"/>
  <c r="AS1047" i="2" s="1"/>
  <c r="AT1047" i="2" s="1"/>
  <c r="AC1063" i="2"/>
  <c r="AH1063" i="2" s="1"/>
  <c r="AI1063" i="2" s="1"/>
  <c r="AJ1063" i="2" s="1"/>
  <c r="AK952" i="2"/>
  <c r="AM952" i="2" s="1"/>
  <c r="AR952" i="2" s="1"/>
  <c r="AS952" i="2" s="1"/>
  <c r="AT952" i="2" s="1"/>
  <c r="AC1021" i="2"/>
  <c r="AH1021" i="2" s="1"/>
  <c r="AI1021" i="2" s="1"/>
  <c r="AJ1021" i="2" s="1"/>
  <c r="AC984" i="2"/>
  <c r="AH984" i="2" s="1"/>
  <c r="AI984" i="2" s="1"/>
  <c r="AJ984" i="2" s="1"/>
  <c r="AM833" i="2"/>
  <c r="AR833" i="2" s="1"/>
  <c r="AS833" i="2" s="1"/>
  <c r="AT833" i="2" s="1"/>
  <c r="AM232" i="2"/>
  <c r="AR232" i="2" s="1"/>
  <c r="AS232" i="2" s="1"/>
  <c r="AT232" i="2" s="1"/>
  <c r="AK713" i="2"/>
  <c r="AM713" i="2" s="1"/>
  <c r="AR713" i="2" s="1"/>
  <c r="AS713" i="2" s="1"/>
  <c r="AT713" i="2" s="1"/>
  <c r="AC979" i="2"/>
  <c r="AH979" i="2" s="1"/>
  <c r="AI979" i="2" s="1"/>
  <c r="AJ979" i="2" s="1"/>
  <c r="AC1132" i="2"/>
  <c r="AH1132" i="2" s="1"/>
  <c r="AI1132" i="2" s="1"/>
  <c r="AJ1132" i="2" s="1"/>
  <c r="AK1087" i="2"/>
  <c r="AM1087" i="2" s="1"/>
  <c r="AR1087" i="2" s="1"/>
  <c r="AS1087" i="2" s="1"/>
  <c r="AT1087" i="2" s="1"/>
  <c r="AK949" i="2"/>
  <c r="AM949" i="2" s="1"/>
  <c r="AR949" i="2" s="1"/>
  <c r="AS949" i="2" s="1"/>
  <c r="AT949" i="2" s="1"/>
  <c r="AC1060" i="2"/>
  <c r="AH1060" i="2" s="1"/>
  <c r="AI1060" i="2" s="1"/>
  <c r="AJ1060" i="2" s="1"/>
  <c r="AC864" i="2"/>
  <c r="AH864" i="2" s="1"/>
  <c r="AI864" i="2" s="1"/>
  <c r="AJ864" i="2" s="1"/>
  <c r="AM1060" i="2"/>
  <c r="AR1060" i="2" s="1"/>
  <c r="AS1060" i="2" s="1"/>
  <c r="AT1060" i="2" s="1"/>
  <c r="H8" i="7"/>
  <c r="H7" i="7" s="1"/>
  <c r="AM12" i="14"/>
  <c r="F8" i="7"/>
  <c r="F7" i="7" s="1"/>
  <c r="G8" i="7"/>
  <c r="G7" i="7" s="1"/>
  <c r="AM880" i="2"/>
  <c r="AR880" i="2" s="1"/>
  <c r="AS880" i="2" s="1"/>
  <c r="AT880" i="2" s="1"/>
  <c r="AC880" i="2"/>
  <c r="AH880" i="2" s="1"/>
  <c r="AI880" i="2" s="1"/>
  <c r="AJ880" i="2" s="1"/>
  <c r="AK540" i="2"/>
  <c r="AM540" i="2" s="1"/>
  <c r="AR540" i="2" s="1"/>
  <c r="AS540" i="2" s="1"/>
  <c r="AT540" i="2" s="1"/>
  <c r="AK252" i="2"/>
  <c r="AM252" i="2" s="1"/>
  <c r="AR252" i="2" s="1"/>
  <c r="AS252" i="2" s="1"/>
  <c r="AT252" i="2" s="1"/>
  <c r="AO311" i="2"/>
  <c r="AQ891" i="2"/>
  <c r="AM891" i="2" s="1"/>
  <c r="AR891" i="2" s="1"/>
  <c r="AS891" i="2" s="1"/>
  <c r="AT891" i="2" s="1"/>
  <c r="AK786" i="2"/>
  <c r="AM786" i="2" s="1"/>
  <c r="AR786" i="2" s="1"/>
  <c r="AS786" i="2" s="1"/>
  <c r="AT786" i="2" s="1"/>
  <c r="AM992" i="2"/>
  <c r="AR992" i="2" s="1"/>
  <c r="AS992" i="2" s="1"/>
  <c r="AT992" i="2" s="1"/>
  <c r="AC951" i="2"/>
  <c r="AH951" i="2" s="1"/>
  <c r="AI951" i="2" s="1"/>
  <c r="AJ951" i="2" s="1"/>
  <c r="AB449" i="3"/>
  <c r="AC449" i="3" s="1"/>
  <c r="AG600" i="3"/>
  <c r="AJ600" i="3" s="1"/>
  <c r="AK600" i="3" s="1"/>
  <c r="AB597" i="3"/>
  <c r="AC597" i="3" s="1"/>
  <c r="T387" i="3"/>
  <c r="U387" i="3" s="1"/>
  <c r="AB89" i="3"/>
  <c r="AC89" i="3" s="1"/>
  <c r="T220" i="3"/>
  <c r="U220" i="3" s="1"/>
  <c r="AB477" i="3"/>
  <c r="AC477" i="3" s="1"/>
  <c r="AA740" i="10"/>
  <c r="AC740" i="10" s="1"/>
  <c r="AE740" i="10" s="1"/>
  <c r="AF740" i="10" s="1"/>
  <c r="AI670" i="10"/>
  <c r="AJ670" i="10" s="1"/>
  <c r="AL670" i="10" s="1"/>
  <c r="AN670" i="10" s="1"/>
  <c r="AO670" i="10" s="1"/>
  <c r="AA159" i="10"/>
  <c r="AC159" i="10" s="1"/>
  <c r="AE159" i="10" s="1"/>
  <c r="AF159" i="10" s="1"/>
  <c r="AI591" i="10"/>
  <c r="AJ591" i="10" s="1"/>
  <c r="AL591" i="10" s="1"/>
  <c r="AN591" i="10" s="1"/>
  <c r="AO591" i="10" s="1"/>
  <c r="AA213" i="10"/>
  <c r="AC213" i="10" s="1"/>
  <c r="AE213" i="10" s="1"/>
  <c r="AF213" i="10" s="1"/>
  <c r="AA134" i="10"/>
  <c r="AC134" i="10" s="1"/>
  <c r="AE134" i="10" s="1"/>
  <c r="AF134" i="10" s="1"/>
  <c r="AA412" i="10"/>
  <c r="AC412" i="10" s="1"/>
  <c r="AE412" i="10" s="1"/>
  <c r="AF412" i="10" s="1"/>
  <c r="AI49" i="10"/>
  <c r="AJ49" i="10" s="1"/>
  <c r="AL49" i="10" s="1"/>
  <c r="AN49" i="10" s="1"/>
  <c r="AO49" i="10" s="1"/>
  <c r="AA395" i="10"/>
  <c r="AC395" i="10" s="1"/>
  <c r="AE395" i="10" s="1"/>
  <c r="AF395" i="10" s="1"/>
  <c r="AI674" i="10"/>
  <c r="AJ674" i="10" s="1"/>
  <c r="AL674" i="10" s="1"/>
  <c r="AN674" i="10" s="1"/>
  <c r="AO674" i="10" s="1"/>
  <c r="AA290" i="10"/>
  <c r="AC290" i="10" s="1"/>
  <c r="AE290" i="10" s="1"/>
  <c r="AF290" i="10" s="1"/>
  <c r="AJ395" i="10"/>
  <c r="AL395" i="10" s="1"/>
  <c r="AN395" i="10" s="1"/>
  <c r="AO395" i="10" s="1"/>
  <c r="AJ345" i="10"/>
  <c r="AL345" i="10" s="1"/>
  <c r="AA475" i="10"/>
  <c r="AC475" i="10" s="1"/>
  <c r="AE475" i="10" s="1"/>
  <c r="AF475" i="10" s="1"/>
  <c r="AA305" i="10"/>
  <c r="AC305" i="10" s="1"/>
  <c r="AE305" i="10" s="1"/>
  <c r="AF305" i="10" s="1"/>
  <c r="AA301" i="10"/>
  <c r="AC301" i="10" s="1"/>
  <c r="AE301" i="10" s="1"/>
  <c r="AF301" i="10" s="1"/>
  <c r="AA677" i="10"/>
  <c r="AC677" i="10" s="1"/>
  <c r="AE677" i="10" s="1"/>
  <c r="AF677" i="10" s="1"/>
  <c r="AA631" i="10"/>
  <c r="AC631" i="10" s="1"/>
  <c r="AE631" i="10" s="1"/>
  <c r="AF631" i="10" s="1"/>
  <c r="AA407" i="10"/>
  <c r="AC407" i="10" s="1"/>
  <c r="AE407" i="10" s="1"/>
  <c r="AF407" i="10" s="1"/>
  <c r="AJ188" i="10"/>
  <c r="AL188" i="10" s="1"/>
  <c r="AA285" i="10"/>
  <c r="AC285" i="10" s="1"/>
  <c r="AE285" i="10" s="1"/>
  <c r="AF285" i="10" s="1"/>
  <c r="AJ555" i="10"/>
  <c r="AL555" i="10" s="1"/>
  <c r="AN555" i="10" s="1"/>
  <c r="AO555" i="10" s="1"/>
  <c r="AI578" i="10"/>
  <c r="AJ578" i="10" s="1"/>
  <c r="AL578" i="10" s="1"/>
  <c r="AN578" i="10" s="1"/>
  <c r="AO578" i="10" s="1"/>
  <c r="AI431" i="10"/>
  <c r="AJ431" i="10" s="1"/>
  <c r="AL431" i="10" s="1"/>
  <c r="AN431" i="10" s="1"/>
  <c r="AO431" i="10" s="1"/>
  <c r="AJ220" i="10"/>
  <c r="AL220" i="10" s="1"/>
  <c r="AN220" i="10" s="1"/>
  <c r="AO220" i="10" s="1"/>
  <c r="AN481" i="10"/>
  <c r="AO481" i="10" s="1"/>
  <c r="AA551" i="10"/>
  <c r="AC551" i="10" s="1"/>
  <c r="AE551" i="10" s="1"/>
  <c r="AF551" i="10" s="1"/>
  <c r="AA137" i="10"/>
  <c r="AC137" i="10" s="1"/>
  <c r="AE137" i="10" s="1"/>
  <c r="AF137" i="10" s="1"/>
  <c r="AA489" i="10"/>
  <c r="AC489" i="10" s="1"/>
  <c r="AE489" i="10" s="1"/>
  <c r="AF489" i="10" s="1"/>
  <c r="AJ223" i="10"/>
  <c r="AL223" i="10" s="1"/>
  <c r="AN223" i="10" s="1"/>
  <c r="AO223" i="10" s="1"/>
  <c r="AI721" i="10"/>
  <c r="AJ721" i="10" s="1"/>
  <c r="AL721" i="10" s="1"/>
  <c r="AA734" i="10"/>
  <c r="AC734" i="10" s="1"/>
  <c r="AE734" i="10" s="1"/>
  <c r="AF734" i="10" s="1"/>
  <c r="AJ498" i="10"/>
  <c r="AL498" i="10" s="1"/>
  <c r="AN498" i="10" s="1"/>
  <c r="AO498" i="10" s="1"/>
  <c r="AN489" i="10"/>
  <c r="AO489" i="10" s="1"/>
  <c r="AA131" i="10"/>
  <c r="AC131" i="10" s="1"/>
  <c r="AE131" i="10" s="1"/>
  <c r="AF131" i="10" s="1"/>
  <c r="AI769" i="10"/>
  <c r="AJ769" i="10" s="1"/>
  <c r="AL769" i="10" s="1"/>
  <c r="AN769" i="10" s="1"/>
  <c r="AO769" i="10" s="1"/>
  <c r="AA600" i="10"/>
  <c r="AC600" i="10" s="1"/>
  <c r="AE600" i="10" s="1"/>
  <c r="AF600" i="10" s="1"/>
  <c r="AA590" i="10"/>
  <c r="AC590" i="10" s="1"/>
  <c r="AE590" i="10" s="1"/>
  <c r="AF590" i="10" s="1"/>
  <c r="AA329" i="10"/>
  <c r="AC329" i="10" s="1"/>
  <c r="AE329" i="10" s="1"/>
  <c r="AF329" i="10" s="1"/>
  <c r="AN666" i="10"/>
  <c r="AO666" i="10" s="1"/>
  <c r="AA633" i="10"/>
  <c r="AC633" i="10" s="1"/>
  <c r="AE633" i="10" s="1"/>
  <c r="AF633" i="10" s="1"/>
  <c r="AN584" i="10"/>
  <c r="AO584" i="10" s="1"/>
  <c r="AA584" i="10"/>
  <c r="AC584" i="10" s="1"/>
  <c r="AE584" i="10" s="1"/>
  <c r="AF584" i="10" s="1"/>
  <c r="AI521" i="10"/>
  <c r="AJ521" i="10" s="1"/>
  <c r="AL521" i="10" s="1"/>
  <c r="AN521" i="10" s="1"/>
  <c r="AO521" i="10" s="1"/>
  <c r="AA641" i="10"/>
  <c r="AC641" i="10" s="1"/>
  <c r="AE641" i="10" s="1"/>
  <c r="AF641" i="10" s="1"/>
  <c r="AA345" i="10"/>
  <c r="AC345" i="10" s="1"/>
  <c r="AE345" i="10" s="1"/>
  <c r="AF345" i="10" s="1"/>
  <c r="AA693" i="10"/>
  <c r="AC693" i="10" s="1"/>
  <c r="AE693" i="10" s="1"/>
  <c r="AF693" i="10" s="1"/>
  <c r="AA218" i="10"/>
  <c r="AC218" i="10" s="1"/>
  <c r="AE218" i="10" s="1"/>
  <c r="AF218" i="10" s="1"/>
  <c r="AA694" i="10"/>
  <c r="AC694" i="10" s="1"/>
  <c r="AE694" i="10" s="1"/>
  <c r="AF694" i="10" s="1"/>
  <c r="AI572" i="10"/>
  <c r="AJ572" i="10" s="1"/>
  <c r="AL572" i="10" s="1"/>
  <c r="AA672" i="10"/>
  <c r="AC672" i="10" s="1"/>
  <c r="AE672" i="10" s="1"/>
  <c r="AF672" i="10" s="1"/>
  <c r="AA783" i="10"/>
  <c r="AC783" i="10" s="1"/>
  <c r="AE783" i="10" s="1"/>
  <c r="AF783" i="10" s="1"/>
  <c r="AJ694" i="10"/>
  <c r="AL694" i="10" s="1"/>
  <c r="AN694" i="10" s="1"/>
  <c r="AO694" i="10" s="1"/>
  <c r="AA164" i="10"/>
  <c r="AC164" i="10" s="1"/>
  <c r="AE164" i="10" s="1"/>
  <c r="AF164" i="10" s="1"/>
  <c r="AA315" i="10"/>
  <c r="AC315" i="10" s="1"/>
  <c r="AE315" i="10" s="1"/>
  <c r="AF315" i="10" s="1"/>
  <c r="AI688" i="10"/>
  <c r="AJ688" i="10" s="1"/>
  <c r="AL688" i="10" s="1"/>
  <c r="AN688" i="10" s="1"/>
  <c r="AO688" i="10" s="1"/>
  <c r="AA621" i="10"/>
  <c r="AC621" i="10" s="1"/>
  <c r="AE621" i="10" s="1"/>
  <c r="AF621" i="10" s="1"/>
  <c r="AI432" i="10"/>
  <c r="AJ432" i="10" s="1"/>
  <c r="AL432" i="10" s="1"/>
  <c r="AA149" i="10"/>
  <c r="AC149" i="10" s="1"/>
  <c r="AE149" i="10" s="1"/>
  <c r="AF149" i="10" s="1"/>
  <c r="AJ662" i="10"/>
  <c r="AL662" i="10" s="1"/>
  <c r="AN662" i="10" s="1"/>
  <c r="AO662" i="10" s="1"/>
  <c r="AI726" i="10"/>
  <c r="AJ726" i="10" s="1"/>
  <c r="AL726" i="10" s="1"/>
  <c r="AN726" i="10" s="1"/>
  <c r="AO726" i="10" s="1"/>
  <c r="AI548" i="10"/>
  <c r="AJ548" i="10" s="1"/>
  <c r="AL548" i="10" s="1"/>
  <c r="AA503" i="10"/>
  <c r="AC503" i="10" s="1"/>
  <c r="AE503" i="10" s="1"/>
  <c r="AF503" i="10" s="1"/>
  <c r="AA500" i="10"/>
  <c r="AC500" i="10" s="1"/>
  <c r="AE500" i="10" s="1"/>
  <c r="AF500" i="10" s="1"/>
  <c r="AA649" i="10"/>
  <c r="AC649" i="10" s="1"/>
  <c r="AE649" i="10" s="1"/>
  <c r="AF649" i="10" s="1"/>
  <c r="AI559" i="10"/>
  <c r="AJ559" i="10" s="1"/>
  <c r="AL559" i="10" s="1"/>
  <c r="AN559" i="10" s="1"/>
  <c r="AO559" i="10" s="1"/>
  <c r="AA511" i="10"/>
  <c r="AC511" i="10" s="1"/>
  <c r="AE511" i="10" s="1"/>
  <c r="AF511" i="10" s="1"/>
  <c r="AA275" i="10"/>
  <c r="AC275" i="10" s="1"/>
  <c r="AE275" i="10" s="1"/>
  <c r="AF275" i="10" s="1"/>
  <c r="AJ236" i="10"/>
  <c r="AL236" i="10" s="1"/>
  <c r="AN236" i="10" s="1"/>
  <c r="AO236" i="10" s="1"/>
  <c r="AA117" i="10"/>
  <c r="AC117" i="10" s="1"/>
  <c r="AE117" i="10" s="1"/>
  <c r="AF117" i="10" s="1"/>
  <c r="AI88" i="10"/>
  <c r="AJ88" i="10" s="1"/>
  <c r="AL88" i="10" s="1"/>
  <c r="AA162" i="10"/>
  <c r="AC162" i="10" s="1"/>
  <c r="AE162" i="10" s="1"/>
  <c r="AF162" i="10" s="1"/>
  <c r="AA351" i="10"/>
  <c r="AC351" i="10" s="1"/>
  <c r="AE351" i="10" s="1"/>
  <c r="AF351" i="10" s="1"/>
  <c r="AA673" i="10"/>
  <c r="AC673" i="10" s="1"/>
  <c r="AE673" i="10" s="1"/>
  <c r="AF673" i="10" s="1"/>
  <c r="AA618" i="10"/>
  <c r="AC618" i="10" s="1"/>
  <c r="AE618" i="10" s="1"/>
  <c r="AF618" i="10" s="1"/>
  <c r="AJ606" i="10"/>
  <c r="AL606" i="10" s="1"/>
  <c r="AN606" i="10" s="1"/>
  <c r="AO606" i="10" s="1"/>
  <c r="AA557" i="10"/>
  <c r="AC557" i="10" s="1"/>
  <c r="AE557" i="10" s="1"/>
  <c r="AF557" i="10" s="1"/>
  <c r="AA423" i="10"/>
  <c r="AC423" i="10" s="1"/>
  <c r="AE423" i="10" s="1"/>
  <c r="AF423" i="10" s="1"/>
  <c r="AA249" i="10"/>
  <c r="AC249" i="10" s="1"/>
  <c r="AE249" i="10" s="1"/>
  <c r="AF249" i="10" s="1"/>
  <c r="AA236" i="10"/>
  <c r="AC236" i="10" s="1"/>
  <c r="AE236" i="10" s="1"/>
  <c r="AF236" i="10" s="1"/>
  <c r="AI57" i="10"/>
  <c r="AJ57" i="10" s="1"/>
  <c r="AL57" i="10" s="1"/>
  <c r="AN57" i="10" s="1"/>
  <c r="AO57" i="10" s="1"/>
  <c r="AA666" i="10"/>
  <c r="AC666" i="10" s="1"/>
  <c r="AE666" i="10" s="1"/>
  <c r="AF666" i="10" s="1"/>
  <c r="AI306" i="10"/>
  <c r="AJ306" i="10" s="1"/>
  <c r="AL306" i="10" s="1"/>
  <c r="AN306" i="10" s="1"/>
  <c r="AO306" i="10" s="1"/>
  <c r="AA606" i="10"/>
  <c r="AC606" i="10" s="1"/>
  <c r="AE606" i="10" s="1"/>
  <c r="AF606" i="10" s="1"/>
  <c r="AJ618" i="10"/>
  <c r="AL618" i="10" s="1"/>
  <c r="AI627" i="10"/>
  <c r="AJ627" i="10" s="1"/>
  <c r="AL627" i="10" s="1"/>
  <c r="AN627" i="10" s="1"/>
  <c r="AO627" i="10" s="1"/>
  <c r="AA706" i="10"/>
  <c r="AC706" i="10" s="1"/>
  <c r="AE706" i="10" s="1"/>
  <c r="AF706" i="10" s="1"/>
  <c r="AA604" i="10"/>
  <c r="AC604" i="10" s="1"/>
  <c r="AE604" i="10" s="1"/>
  <c r="AF604" i="10" s="1"/>
  <c r="AA234" i="10"/>
  <c r="AC234" i="10" s="1"/>
  <c r="AE234" i="10" s="1"/>
  <c r="AF234" i="10" s="1"/>
  <c r="AI231" i="10"/>
  <c r="AJ231" i="10" s="1"/>
  <c r="AL231" i="10" s="1"/>
  <c r="AN231" i="10" s="1"/>
  <c r="AO231" i="10" s="1"/>
  <c r="AA742" i="10"/>
  <c r="AC742" i="10" s="1"/>
  <c r="AE742" i="10" s="1"/>
  <c r="AF742" i="10" s="1"/>
  <c r="AJ706" i="10"/>
  <c r="AL706" i="10" s="1"/>
  <c r="AA667" i="10"/>
  <c r="AC667" i="10" s="1"/>
  <c r="AE667" i="10" s="1"/>
  <c r="AF667" i="10" s="1"/>
  <c r="AI678" i="10"/>
  <c r="AJ678" i="10" s="1"/>
  <c r="AL678" i="10" s="1"/>
  <c r="AA252" i="10"/>
  <c r="AC252" i="10" s="1"/>
  <c r="AE252" i="10" s="1"/>
  <c r="AF252" i="10" s="1"/>
  <c r="AI83" i="10"/>
  <c r="AJ83" i="10" s="1"/>
  <c r="AL83" i="10" s="1"/>
  <c r="AI762" i="10"/>
  <c r="AJ762" i="10" s="1"/>
  <c r="AL762" i="10" s="1"/>
  <c r="AN762" i="10" s="1"/>
  <c r="AO762" i="10" s="1"/>
  <c r="AJ742" i="10"/>
  <c r="AL742" i="10" s="1"/>
  <c r="AN742" i="10" s="1"/>
  <c r="AO742" i="10" s="1"/>
  <c r="AA635" i="10"/>
  <c r="AC635" i="10" s="1"/>
  <c r="AE635" i="10" s="1"/>
  <c r="AF635" i="10" s="1"/>
  <c r="AJ160" i="10"/>
  <c r="AL160" i="10" s="1"/>
  <c r="AN160" i="10" s="1"/>
  <c r="AO160" i="10" s="1"/>
  <c r="AI100" i="10"/>
  <c r="AJ100" i="10" s="1"/>
  <c r="AL100" i="10" s="1"/>
  <c r="AN100" i="10" s="1"/>
  <c r="AO100" i="10" s="1"/>
  <c r="AA418" i="10"/>
  <c r="AC418" i="10" s="1"/>
  <c r="AE418" i="10" s="1"/>
  <c r="AF418" i="10" s="1"/>
  <c r="AJ268" i="10"/>
  <c r="AL268" i="10" s="1"/>
  <c r="AN268" i="10" s="1"/>
  <c r="AO268" i="10" s="1"/>
  <c r="AA505" i="10"/>
  <c r="AC505" i="10" s="1"/>
  <c r="AE505" i="10" s="1"/>
  <c r="AF505" i="10" s="1"/>
  <c r="AA160" i="10"/>
  <c r="AC160" i="10" s="1"/>
  <c r="AE160" i="10" s="1"/>
  <c r="AF160" i="10" s="1"/>
  <c r="AJ697" i="10"/>
  <c r="AL697" i="10" s="1"/>
  <c r="AI568" i="10"/>
  <c r="AJ568" i="10" s="1"/>
  <c r="AL568" i="10" s="1"/>
  <c r="AN568" i="10" s="1"/>
  <c r="AO568" i="10" s="1"/>
  <c r="AA501" i="10"/>
  <c r="AC501" i="10" s="1"/>
  <c r="AE501" i="10" s="1"/>
  <c r="AF501" i="10" s="1"/>
  <c r="AI351" i="10"/>
  <c r="AJ351" i="10" s="1"/>
  <c r="AL351" i="10" s="1"/>
  <c r="AN351" i="10" s="1"/>
  <c r="AO351" i="10" s="1"/>
  <c r="AA312" i="10"/>
  <c r="AC312" i="10" s="1"/>
  <c r="AE312" i="10" s="1"/>
  <c r="AF312" i="10" s="1"/>
  <c r="AA611" i="10"/>
  <c r="AC611" i="10" s="1"/>
  <c r="AE611" i="10" s="1"/>
  <c r="AF611" i="10" s="1"/>
  <c r="AA506" i="10"/>
  <c r="AC506" i="10" s="1"/>
  <c r="AE506" i="10" s="1"/>
  <c r="AF506" i="10" s="1"/>
  <c r="AI63" i="10"/>
  <c r="AJ63" i="10" s="1"/>
  <c r="AL63" i="10" s="1"/>
  <c r="AN63" i="10" s="1"/>
  <c r="AO63" i="10" s="1"/>
  <c r="AA259" i="10"/>
  <c r="AC259" i="10" s="1"/>
  <c r="AE259" i="10" s="1"/>
  <c r="AF259" i="10" s="1"/>
  <c r="AA659" i="10"/>
  <c r="AC659" i="10" s="1"/>
  <c r="AE659" i="10" s="1"/>
  <c r="AF659" i="10" s="1"/>
  <c r="AA491" i="10"/>
  <c r="AC491" i="10" s="1"/>
  <c r="AE491" i="10" s="1"/>
  <c r="AF491" i="10" s="1"/>
  <c r="AJ497" i="10"/>
  <c r="AL497" i="10" s="1"/>
  <c r="AN497" i="10" s="1"/>
  <c r="AO497" i="10" s="1"/>
  <c r="AB422" i="3"/>
  <c r="AC422" i="3" s="1"/>
  <c r="AB219" i="3"/>
  <c r="AC219" i="3" s="1"/>
  <c r="T132" i="3"/>
  <c r="U132" i="3" s="1"/>
  <c r="AG394" i="3"/>
  <c r="AJ394" i="3" s="1"/>
  <c r="AK394" i="3" s="1"/>
  <c r="AB388" i="3"/>
  <c r="AC388" i="3" s="1"/>
  <c r="AB352" i="3"/>
  <c r="AC352" i="3" s="1"/>
  <c r="AB297" i="3"/>
  <c r="AC297" i="3" s="1"/>
  <c r="T210" i="3"/>
  <c r="U210" i="3" s="1"/>
  <c r="AB20" i="3"/>
  <c r="AC20" i="3" s="1"/>
  <c r="T20" i="3"/>
  <c r="U20" i="3" s="1"/>
  <c r="AJ576" i="3"/>
  <c r="AK576" i="3" s="1"/>
  <c r="AB576" i="3"/>
  <c r="AC576" i="3" s="1"/>
  <c r="T177" i="3"/>
  <c r="U177" i="3" s="1"/>
  <c r="AB269" i="3"/>
  <c r="AC269" i="3" s="1"/>
  <c r="U22" i="7"/>
  <c r="T543" i="3"/>
  <c r="U543" i="3" s="1"/>
  <c r="AB368" i="3"/>
  <c r="AC368" i="3" s="1"/>
  <c r="U28" i="7"/>
  <c r="AB364" i="3"/>
  <c r="AC364" i="3" s="1"/>
  <c r="AG242" i="3"/>
  <c r="AJ242" i="3" s="1"/>
  <c r="AK242" i="3" s="1"/>
  <c r="AJ88" i="3"/>
  <c r="AK88" i="3" s="1"/>
  <c r="AB202" i="3"/>
  <c r="AC202" i="3" s="1"/>
  <c r="T398" i="3"/>
  <c r="U398" i="3" s="1"/>
  <c r="AB247" i="3"/>
  <c r="AC247" i="3" s="1"/>
  <c r="S170" i="3"/>
  <c r="AJ543" i="3"/>
  <c r="AK543" i="3" s="1"/>
  <c r="T320" i="3"/>
  <c r="U320" i="3" s="1"/>
  <c r="T202" i="3"/>
  <c r="U202" i="3" s="1"/>
  <c r="M141" i="3"/>
  <c r="N15" i="7" s="1"/>
  <c r="AB543" i="3"/>
  <c r="AC543" i="3" s="1"/>
  <c r="AB411" i="3"/>
  <c r="AC411" i="3" s="1"/>
  <c r="AB399" i="3"/>
  <c r="AC399" i="3" s="1"/>
  <c r="AJ155" i="3"/>
  <c r="AK155" i="3" s="1"/>
  <c r="AJ202" i="3"/>
  <c r="AK202" i="3" s="1"/>
  <c r="AB155" i="3"/>
  <c r="AC155" i="3" s="1"/>
  <c r="U18" i="7"/>
  <c r="U26" i="7"/>
  <c r="Z483" i="3"/>
  <c r="AA372" i="3"/>
  <c r="AI372" i="3" s="1"/>
  <c r="AJ372" i="3" s="1"/>
  <c r="AK372" i="3" s="1"/>
  <c r="AJ491" i="3"/>
  <c r="AK491" i="3" s="1"/>
  <c r="T191" i="3"/>
  <c r="U191" i="3" s="1"/>
  <c r="T491" i="3"/>
  <c r="U491" i="3" s="1"/>
  <c r="AB491" i="3"/>
  <c r="AC491" i="3" s="1"/>
  <c r="AB191" i="3"/>
  <c r="AC191" i="3" s="1"/>
  <c r="AB131" i="3"/>
  <c r="AC131" i="3" s="1"/>
  <c r="D21" i="7"/>
  <c r="D15" i="7"/>
  <c r="O449" i="2"/>
  <c r="P449" i="2" s="1"/>
  <c r="AQ886" i="2"/>
  <c r="AM886" i="2" s="1"/>
  <c r="AR886" i="2" s="1"/>
  <c r="AS886" i="2" s="1"/>
  <c r="AT886" i="2" s="1"/>
  <c r="AC62" i="2"/>
  <c r="AH62" i="2" s="1"/>
  <c r="AI62" i="2" s="1"/>
  <c r="AJ62" i="2" s="1"/>
  <c r="AM62" i="2"/>
  <c r="AR62" i="2" s="1"/>
  <c r="AS62" i="2" s="1"/>
  <c r="AT62" i="2" s="1"/>
  <c r="AA902" i="2"/>
  <c r="AP27" i="7" s="1"/>
  <c r="AM27" i="7" s="1"/>
  <c r="AK658" i="2"/>
  <c r="AM658" i="2" s="1"/>
  <c r="AR658" i="2" s="1"/>
  <c r="AS658" i="2" s="1"/>
  <c r="AT658" i="2" s="1"/>
  <c r="AQ22" i="2"/>
  <c r="AM22" i="2" s="1"/>
  <c r="AR22" i="2" s="1"/>
  <c r="AS22" i="2" s="1"/>
  <c r="K725" i="2"/>
  <c r="AC1086" i="2"/>
  <c r="AH1086" i="2" s="1"/>
  <c r="AI1086" i="2" s="1"/>
  <c r="AJ1086" i="2" s="1"/>
  <c r="P278" i="14"/>
  <c r="P291" i="14" s="1"/>
  <c r="AL437" i="14"/>
  <c r="AY437" i="14" s="1"/>
  <c r="BA437" i="14" s="1"/>
  <c r="BC437" i="14" s="1"/>
  <c r="BD437" i="14" s="1"/>
  <c r="AL336" i="14"/>
  <c r="AN336" i="14" s="1"/>
  <c r="AP336" i="14" s="1"/>
  <c r="AQ336" i="14" s="1"/>
  <c r="AL173" i="14"/>
  <c r="AN173" i="14" s="1"/>
  <c r="AP173" i="14" s="1"/>
  <c r="AQ173" i="14" s="1"/>
  <c r="AL301" i="14"/>
  <c r="AN301" i="14" s="1"/>
  <c r="AP301" i="14" s="1"/>
  <c r="AQ301" i="14" s="1"/>
  <c r="AL302" i="14"/>
  <c r="AY302" i="14" s="1"/>
  <c r="BA302" i="14" s="1"/>
  <c r="BC302" i="14" s="1"/>
  <c r="BD302" i="14" s="1"/>
  <c r="AJ377" i="14"/>
  <c r="AL371" i="14"/>
  <c r="AN371" i="14" s="1"/>
  <c r="AP371" i="14" s="1"/>
  <c r="AQ371" i="14" s="1"/>
  <c r="N310" i="14"/>
  <c r="AY214" i="14"/>
  <c r="BA214" i="14" s="1"/>
  <c r="BC214" i="14" s="1"/>
  <c r="BD214" i="14" s="1"/>
  <c r="AL459" i="14"/>
  <c r="AN459" i="14" s="1"/>
  <c r="AP459" i="14" s="1"/>
  <c r="AQ459" i="14" s="1"/>
  <c r="AL139" i="14"/>
  <c r="AN139" i="14" s="1"/>
  <c r="AP139" i="14" s="1"/>
  <c r="AQ139" i="14" s="1"/>
  <c r="N377" i="14"/>
  <c r="Q296" i="14"/>
  <c r="Q310" i="14" s="1"/>
  <c r="L23" i="7" s="1"/>
  <c r="Q361" i="14"/>
  <c r="Q377" i="14" s="1"/>
  <c r="L27" i="7" s="1"/>
  <c r="U25" i="7"/>
  <c r="AL404" i="14"/>
  <c r="AN404" i="14" s="1"/>
  <c r="AP404" i="14" s="1"/>
  <c r="AQ404" i="14" s="1"/>
  <c r="AL403" i="14"/>
  <c r="AY403" i="14" s="1"/>
  <c r="BA403" i="14" s="1"/>
  <c r="BC403" i="14" s="1"/>
  <c r="BD403" i="14" s="1"/>
  <c r="AL54" i="14"/>
  <c r="AN54" i="14" s="1"/>
  <c r="AP54" i="14" s="1"/>
  <c r="AQ54" i="14" s="1"/>
  <c r="AY201" i="14"/>
  <c r="BA201" i="14" s="1"/>
  <c r="BC201" i="14" s="1"/>
  <c r="BD201" i="14" s="1"/>
  <c r="AL131" i="14"/>
  <c r="AY131" i="14" s="1"/>
  <c r="BA131" i="14" s="1"/>
  <c r="BC131" i="14" s="1"/>
  <c r="BD131" i="14" s="1"/>
  <c r="AX149" i="14"/>
  <c r="AL50" i="14"/>
  <c r="AN50" i="14" s="1"/>
  <c r="AP50" i="14" s="1"/>
  <c r="AQ50" i="14" s="1"/>
  <c r="AL101" i="14"/>
  <c r="AN101" i="14" s="1"/>
  <c r="AP101" i="14" s="1"/>
  <c r="AQ101" i="14" s="1"/>
  <c r="AL69" i="14"/>
  <c r="AN69" i="14" s="1"/>
  <c r="AP69" i="14" s="1"/>
  <c r="AQ69" i="14" s="1"/>
  <c r="AL246" i="14"/>
  <c r="AN246" i="14" s="1"/>
  <c r="AP246" i="14" s="1"/>
  <c r="AQ246" i="14" s="1"/>
  <c r="AL451" i="14"/>
  <c r="AN451" i="14" s="1"/>
  <c r="AP451" i="14" s="1"/>
  <c r="AQ451" i="14" s="1"/>
  <c r="AL199" i="14"/>
  <c r="AY199" i="14" s="1"/>
  <c r="BA199" i="14" s="1"/>
  <c r="BC199" i="14" s="1"/>
  <c r="BD199" i="14" s="1"/>
  <c r="AL439" i="14"/>
  <c r="AN439" i="14" s="1"/>
  <c r="AP439" i="14" s="1"/>
  <c r="AQ439" i="14" s="1"/>
  <c r="AL366" i="14"/>
  <c r="AN366" i="14" s="1"/>
  <c r="AP366" i="14" s="1"/>
  <c r="AQ366" i="14" s="1"/>
  <c r="AY184" i="14"/>
  <c r="BA184" i="14" s="1"/>
  <c r="BC184" i="14" s="1"/>
  <c r="BD184" i="14" s="1"/>
  <c r="AL434" i="14"/>
  <c r="AN434" i="14" s="1"/>
  <c r="AP434" i="14" s="1"/>
  <c r="AQ434" i="14" s="1"/>
  <c r="U15" i="7"/>
  <c r="AL92" i="14"/>
  <c r="AY92" i="14" s="1"/>
  <c r="BA92" i="14" s="1"/>
  <c r="BC92" i="14" s="1"/>
  <c r="BD92" i="14" s="1"/>
  <c r="AL431" i="14"/>
  <c r="AN431" i="14" s="1"/>
  <c r="AP431" i="14" s="1"/>
  <c r="AQ431" i="14" s="1"/>
  <c r="AL317" i="14"/>
  <c r="AY317" i="14" s="1"/>
  <c r="BA317" i="14" s="1"/>
  <c r="BC317" i="14" s="1"/>
  <c r="BD317" i="14" s="1"/>
  <c r="AL200" i="14"/>
  <c r="AN200" i="14" s="1"/>
  <c r="AP200" i="14" s="1"/>
  <c r="AQ200" i="14" s="1"/>
  <c r="AL182" i="14"/>
  <c r="AN182" i="14" s="1"/>
  <c r="AP182" i="14" s="1"/>
  <c r="AQ182" i="14" s="1"/>
  <c r="AL298" i="14"/>
  <c r="AY298" i="14" s="1"/>
  <c r="BA298" i="14" s="1"/>
  <c r="BC298" i="14" s="1"/>
  <c r="BD298" i="14" s="1"/>
  <c r="AL370" i="14"/>
  <c r="AN370" i="14" s="1"/>
  <c r="AP370" i="14" s="1"/>
  <c r="AQ370" i="14" s="1"/>
  <c r="R14" i="16"/>
  <c r="AL361" i="14"/>
  <c r="AN361" i="14" s="1"/>
  <c r="AA361" i="14"/>
  <c r="AC361" i="14" s="1"/>
  <c r="AR361" i="14"/>
  <c r="AR377" i="14" s="1"/>
  <c r="AL405" i="14"/>
  <c r="AN405" i="14" s="1"/>
  <c r="AP405" i="14" s="1"/>
  <c r="AQ405" i="14" s="1"/>
  <c r="H14" i="16"/>
  <c r="R26" i="16"/>
  <c r="R22" i="16"/>
  <c r="R38" i="16"/>
  <c r="P273" i="14"/>
  <c r="R50" i="16"/>
  <c r="W8" i="7"/>
  <c r="W7" i="7" s="1"/>
  <c r="AL414" i="14"/>
  <c r="AY414" i="14" s="1"/>
  <c r="BA414" i="14" s="1"/>
  <c r="BC414" i="14" s="1"/>
  <c r="BD414" i="14" s="1"/>
  <c r="BF8" i="7"/>
  <c r="BF7" i="7" s="1"/>
  <c r="W34" i="16"/>
  <c r="AL213" i="14"/>
  <c r="AN213" i="14" s="1"/>
  <c r="AP213" i="14" s="1"/>
  <c r="AQ213" i="14" s="1"/>
  <c r="R34" i="16"/>
  <c r="W18" i="16"/>
  <c r="AO8" i="7"/>
  <c r="AO7" i="7" s="1"/>
  <c r="AL334" i="14"/>
  <c r="AY334" i="14" s="1"/>
  <c r="BA334" i="14" s="1"/>
  <c r="BC334" i="14" s="1"/>
  <c r="BD334" i="14" s="1"/>
  <c r="P244" i="14"/>
  <c r="P254" i="14" s="1"/>
  <c r="R30" i="16"/>
  <c r="AL373" i="14"/>
  <c r="AY373" i="14" s="1"/>
  <c r="BA373" i="14" s="1"/>
  <c r="BC373" i="14" s="1"/>
  <c r="BD373" i="14" s="1"/>
  <c r="AL63" i="14"/>
  <c r="AN63" i="14" s="1"/>
  <c r="AP63" i="14" s="1"/>
  <c r="AQ63" i="14" s="1"/>
  <c r="R18" i="16"/>
  <c r="AL368" i="14"/>
  <c r="AY368" i="14" s="1"/>
  <c r="BA368" i="14" s="1"/>
  <c r="BC368" i="14" s="1"/>
  <c r="BD368" i="14" s="1"/>
  <c r="U21" i="7"/>
  <c r="AL181" i="14"/>
  <c r="AN181" i="14" s="1"/>
  <c r="AP181" i="14" s="1"/>
  <c r="AQ181" i="14" s="1"/>
  <c r="W46" i="16"/>
  <c r="AF251" i="1"/>
  <c r="X50" i="1"/>
  <c r="AJ50" i="1" s="1"/>
  <c r="AQ184" i="1"/>
  <c r="AR184" i="1" s="1"/>
  <c r="AQ275" i="1"/>
  <c r="AR275" i="1" s="1"/>
  <c r="AI52" i="1"/>
  <c r="AK52" i="1" s="1"/>
  <c r="AF393" i="1"/>
  <c r="X354" i="1"/>
  <c r="AJ354" i="1" s="1"/>
  <c r="X361" i="1"/>
  <c r="AJ361" i="1" s="1"/>
  <c r="AL361" i="1" s="1"/>
  <c r="AT195" i="1"/>
  <c r="AU195" i="1" s="1"/>
  <c r="AW195" i="1" s="1"/>
  <c r="AU95" i="1"/>
  <c r="AW95" i="1" s="1"/>
  <c r="X216" i="1"/>
  <c r="Z216" i="1" s="1"/>
  <c r="AB216" i="1" s="1"/>
  <c r="AC216" i="1" s="1"/>
  <c r="AI417" i="1"/>
  <c r="AK417" i="1" s="1"/>
  <c r="X373" i="1"/>
  <c r="Z373" i="1" s="1"/>
  <c r="X103" i="1"/>
  <c r="AJ103" i="1" s="1"/>
  <c r="X217" i="1"/>
  <c r="AJ217" i="1" s="1"/>
  <c r="AV217" i="1" s="1"/>
  <c r="AI49" i="1"/>
  <c r="AK49" i="1" s="1"/>
  <c r="AF77" i="1"/>
  <c r="AI330" i="1"/>
  <c r="AK330" i="1" s="1"/>
  <c r="J29" i="16"/>
  <c r="AI19" i="1"/>
  <c r="AK19" i="1" s="1"/>
  <c r="J49" i="16"/>
  <c r="X303" i="1"/>
  <c r="Z303" i="1" s="1"/>
  <c r="AU270" i="1"/>
  <c r="AW270" i="1" s="1"/>
  <c r="X431" i="1"/>
  <c r="Z431" i="1" s="1"/>
  <c r="AB431" i="1" s="1"/>
  <c r="AC431" i="1" s="1"/>
  <c r="AU49" i="1"/>
  <c r="AW49" i="1" s="1"/>
  <c r="X125" i="1"/>
  <c r="Z125" i="1" s="1"/>
  <c r="AB125" i="1" s="1"/>
  <c r="AC125" i="1" s="1"/>
  <c r="X417" i="1"/>
  <c r="Z417" i="1" s="1"/>
  <c r="AI276" i="1"/>
  <c r="AK276" i="1" s="1"/>
  <c r="AI374" i="1"/>
  <c r="AK374" i="1" s="1"/>
  <c r="X181" i="1"/>
  <c r="AJ181" i="1" s="1"/>
  <c r="AL181" i="1" s="1"/>
  <c r="AF221" i="1"/>
  <c r="X72" i="1"/>
  <c r="Z72" i="1" s="1"/>
  <c r="AB72" i="1" s="1"/>
  <c r="AC72" i="1" s="1"/>
  <c r="AQ314" i="1"/>
  <c r="AR314" i="1" s="1"/>
  <c r="AT168" i="1"/>
  <c r="AU168" i="1" s="1"/>
  <c r="AW168" i="1" s="1"/>
  <c r="AQ237" i="1"/>
  <c r="AR237" i="1" s="1"/>
  <c r="X263" i="1"/>
  <c r="AJ263" i="1" s="1"/>
  <c r="AV263" i="1" s="1"/>
  <c r="AX263" i="1" s="1"/>
  <c r="AZ263" i="1" s="1"/>
  <c r="BA263" i="1" s="1"/>
  <c r="X382" i="1"/>
  <c r="Z382" i="1" s="1"/>
  <c r="AB382" i="1" s="1"/>
  <c r="AC382" i="1" s="1"/>
  <c r="X308" i="1"/>
  <c r="Z308" i="1" s="1"/>
  <c r="X170" i="1"/>
  <c r="Z170" i="1" s="1"/>
  <c r="X123" i="1"/>
  <c r="Z123" i="1" s="1"/>
  <c r="AB123" i="1" s="1"/>
  <c r="AC123" i="1" s="1"/>
  <c r="X390" i="1"/>
  <c r="X420" i="1"/>
  <c r="Z420" i="1" s="1"/>
  <c r="X136" i="1"/>
  <c r="AJ136" i="1" s="1"/>
  <c r="X164" i="1"/>
  <c r="AJ164" i="1" s="1"/>
  <c r="AV164" i="1" s="1"/>
  <c r="AX164" i="1" s="1"/>
  <c r="X432" i="1"/>
  <c r="Z432" i="1" s="1"/>
  <c r="X346" i="1"/>
  <c r="AJ346" i="1" s="1"/>
  <c r="AV346" i="1" s="1"/>
  <c r="AX346" i="1" s="1"/>
  <c r="AI371" i="1"/>
  <c r="AK371" i="1" s="1"/>
  <c r="X384" i="1"/>
  <c r="Z384" i="1" s="1"/>
  <c r="X161" i="1"/>
  <c r="AJ161" i="1" s="1"/>
  <c r="AV161" i="1" s="1"/>
  <c r="AX161" i="1" s="1"/>
  <c r="AI270" i="1"/>
  <c r="AK270" i="1" s="1"/>
  <c r="AQ326" i="1"/>
  <c r="AR326" i="1" s="1"/>
  <c r="AU55" i="1"/>
  <c r="AW55" i="1" s="1"/>
  <c r="AQ392" i="1"/>
  <c r="AR392" i="1" s="1"/>
  <c r="X395" i="1"/>
  <c r="Z395" i="1" s="1"/>
  <c r="AB395" i="1" s="1"/>
  <c r="AC395" i="1" s="1"/>
  <c r="X376" i="1"/>
  <c r="Z376" i="1" s="1"/>
  <c r="X435" i="1"/>
  <c r="Z435" i="1" s="1"/>
  <c r="AB435" i="1" s="1"/>
  <c r="AC435" i="1" s="1"/>
  <c r="X397" i="1"/>
  <c r="AJ195" i="1"/>
  <c r="AL195" i="1" s="1"/>
  <c r="X128" i="1"/>
  <c r="AJ128" i="1" s="1"/>
  <c r="X218" i="1"/>
  <c r="Z218" i="1" s="1"/>
  <c r="AB218" i="1" s="1"/>
  <c r="AC218" i="1" s="1"/>
  <c r="X56" i="1"/>
  <c r="AJ56" i="1" s="1"/>
  <c r="AF311" i="1"/>
  <c r="X278" i="1"/>
  <c r="Z278" i="1" s="1"/>
  <c r="AB278" i="1" s="1"/>
  <c r="AC278" i="1" s="1"/>
  <c r="X254" i="1"/>
  <c r="Z254" i="1" s="1"/>
  <c r="AB254" i="1" s="1"/>
  <c r="AC254" i="1" s="1"/>
  <c r="X351" i="1"/>
  <c r="AJ351" i="1" s="1"/>
  <c r="X291" i="1"/>
  <c r="X306" i="1"/>
  <c r="Z306" i="1" s="1"/>
  <c r="AB306" i="1" s="1"/>
  <c r="AC306" i="1" s="1"/>
  <c r="J44" i="5"/>
  <c r="K44" i="5" s="1"/>
  <c r="L44" i="5" s="1"/>
  <c r="M44" i="5" s="1"/>
  <c r="AQ47" i="1"/>
  <c r="AR47" i="1" s="1"/>
  <c r="AI158" i="1"/>
  <c r="AK158" i="1" s="1"/>
  <c r="AI25" i="1"/>
  <c r="AF144" i="1"/>
  <c r="X98" i="1"/>
  <c r="X422" i="1"/>
  <c r="Z422" i="1" s="1"/>
  <c r="AB422" i="1" s="1"/>
  <c r="AC422" i="1" s="1"/>
  <c r="AE355" i="1"/>
  <c r="AI312" i="1"/>
  <c r="AK312" i="1" s="1"/>
  <c r="X168" i="1"/>
  <c r="X334" i="1"/>
  <c r="AJ334" i="1" s="1"/>
  <c r="AV334" i="1" s="1"/>
  <c r="X326" i="1"/>
  <c r="AJ326" i="1" s="1"/>
  <c r="AI336" i="1"/>
  <c r="AK336" i="1" s="1"/>
  <c r="X238" i="1"/>
  <c r="Z238" i="1" s="1"/>
  <c r="X309" i="1"/>
  <c r="Z309" i="1" s="1"/>
  <c r="X441" i="1"/>
  <c r="AJ441" i="1" s="1"/>
  <c r="AL441" i="1" s="1"/>
  <c r="AN441" i="1" s="1"/>
  <c r="AO441" i="1" s="1"/>
  <c r="AQ400" i="1"/>
  <c r="AR400" i="1" s="1"/>
  <c r="X279" i="1"/>
  <c r="AJ279" i="1" s="1"/>
  <c r="AL279" i="1" s="1"/>
  <c r="AN279" i="1" s="1"/>
  <c r="AO279" i="1" s="1"/>
  <c r="J25" i="16"/>
  <c r="AI413" i="1"/>
  <c r="AK413" i="1" s="1"/>
  <c r="AI392" i="1"/>
  <c r="AK392" i="1" s="1"/>
  <c r="X289" i="1"/>
  <c r="Z289" i="1" s="1"/>
  <c r="X163" i="1"/>
  <c r="Z163" i="1" s="1"/>
  <c r="AB163" i="1" s="1"/>
  <c r="AC163" i="1" s="1"/>
  <c r="X106" i="1"/>
  <c r="AJ106" i="1" s="1"/>
  <c r="X434" i="1"/>
  <c r="Z434" i="1" s="1"/>
  <c r="AB434" i="1" s="1"/>
  <c r="AC434" i="1" s="1"/>
  <c r="AU345" i="1"/>
  <c r="AW345" i="1" s="1"/>
  <c r="X399" i="1"/>
  <c r="Z399" i="1" s="1"/>
  <c r="AB399" i="1" s="1"/>
  <c r="AC399" i="1" s="1"/>
  <c r="AQ351" i="1"/>
  <c r="AR351" i="1" s="1"/>
  <c r="AF270" i="1"/>
  <c r="X240" i="1"/>
  <c r="Z240" i="1" s="1"/>
  <c r="AB240" i="1" s="1"/>
  <c r="AC240" i="1" s="1"/>
  <c r="X165" i="1"/>
  <c r="AJ165" i="1" s="1"/>
  <c r="AV165" i="1" s="1"/>
  <c r="AX165" i="1" s="1"/>
  <c r="AI344" i="1"/>
  <c r="AK344" i="1" s="1"/>
  <c r="AI325" i="1"/>
  <c r="AK325" i="1" s="1"/>
  <c r="X145" i="1"/>
  <c r="Z145" i="1" s="1"/>
  <c r="AB145" i="1" s="1"/>
  <c r="AC145" i="1" s="1"/>
  <c r="X414" i="1"/>
  <c r="Z414" i="1" s="1"/>
  <c r="AB414" i="1" s="1"/>
  <c r="AC414" i="1" s="1"/>
  <c r="X394" i="1"/>
  <c r="AU290" i="1"/>
  <c r="AW290" i="1" s="1"/>
  <c r="X262" i="1"/>
  <c r="Z262" i="1" s="1"/>
  <c r="X135" i="1"/>
  <c r="AJ135" i="1" s="1"/>
  <c r="X236" i="1"/>
  <c r="AJ236" i="1" s="1"/>
  <c r="AV236" i="1" s="1"/>
  <c r="X398" i="1"/>
  <c r="Z398" i="1" s="1"/>
  <c r="X211" i="1"/>
  <c r="AJ211" i="1" s="1"/>
  <c r="AL211" i="1" s="1"/>
  <c r="AT424" i="1"/>
  <c r="AU424" i="1" s="1"/>
  <c r="AW424" i="1" s="1"/>
  <c r="AI305" i="1"/>
  <c r="AK305" i="1" s="1"/>
  <c r="T315" i="1"/>
  <c r="X302" i="1"/>
  <c r="Z302" i="1" s="1"/>
  <c r="AI255" i="1"/>
  <c r="AK255" i="1" s="1"/>
  <c r="X379" i="1"/>
  <c r="Z379" i="1" s="1"/>
  <c r="X196" i="1"/>
  <c r="AJ196" i="1" s="1"/>
  <c r="AL196" i="1" s="1"/>
  <c r="AJ424" i="1"/>
  <c r="AU325" i="1"/>
  <c r="AW325" i="1" s="1"/>
  <c r="AF290" i="1"/>
  <c r="X149" i="1"/>
  <c r="X126" i="1"/>
  <c r="X99" i="1"/>
  <c r="AJ99" i="1" s="1"/>
  <c r="X425" i="1"/>
  <c r="AJ425" i="1" s="1"/>
  <c r="AV425" i="1" s="1"/>
  <c r="AX425" i="1" s="1"/>
  <c r="X418" i="1"/>
  <c r="Z418" i="1" s="1"/>
  <c r="J41" i="16"/>
  <c r="X134" i="1"/>
  <c r="AJ134" i="1" s="1"/>
  <c r="AF178" i="1"/>
  <c r="X307" i="1"/>
  <c r="AJ307" i="1" s="1"/>
  <c r="AL307" i="1" s="1"/>
  <c r="X368" i="1"/>
  <c r="Z368" i="1" s="1"/>
  <c r="AB368" i="1" s="1"/>
  <c r="AC368" i="1" s="1"/>
  <c r="X428" i="1"/>
  <c r="X408" i="1"/>
  <c r="AQ160" i="1"/>
  <c r="AR160" i="1" s="1"/>
  <c r="X9" i="1"/>
  <c r="X51" i="1"/>
  <c r="AJ51" i="1" s="1"/>
  <c r="J45" i="16"/>
  <c r="AI378" i="1"/>
  <c r="AK378" i="1" s="1"/>
  <c r="AI290" i="1"/>
  <c r="AK290" i="1" s="1"/>
  <c r="X232" i="1"/>
  <c r="J33" i="16"/>
  <c r="AI383" i="1"/>
  <c r="AK383" i="1" s="1"/>
  <c r="AT383" i="1"/>
  <c r="AU383" i="1" s="1"/>
  <c r="AW383" i="1" s="1"/>
  <c r="J21" i="16"/>
  <c r="W294" i="1"/>
  <c r="AF49" i="1"/>
  <c r="AF182" i="1"/>
  <c r="AF328" i="1"/>
  <c r="AQ328" i="1"/>
  <c r="AR328" i="1" s="1"/>
  <c r="J37" i="16"/>
  <c r="T355" i="1"/>
  <c r="AQ321" i="1"/>
  <c r="AR321" i="1" s="1"/>
  <c r="X43" i="1"/>
  <c r="Z43" i="1" s="1"/>
  <c r="Y12" i="5"/>
  <c r="X12" i="5"/>
  <c r="Y258" i="2"/>
  <c r="AI258" i="2" s="1"/>
  <c r="J16" i="2"/>
  <c r="T15" i="2"/>
  <c r="D21" i="9" s="1"/>
  <c r="AS154" i="2"/>
  <c r="AJ154" i="2"/>
  <c r="T5" i="2"/>
  <c r="C11" i="9" s="1"/>
  <c r="T9" i="2"/>
  <c r="C15" i="9" s="1"/>
  <c r="T13" i="2"/>
  <c r="C19" i="9" s="1"/>
  <c r="J6" i="2"/>
  <c r="G12" i="9" s="1"/>
  <c r="H12" i="9" s="1"/>
  <c r="U15" i="2"/>
  <c r="V12" i="2"/>
  <c r="T6" i="2"/>
  <c r="C12" i="9" s="1"/>
  <c r="T10" i="2"/>
  <c r="C16" i="9" s="1"/>
  <c r="U12" i="2"/>
  <c r="P175" i="2"/>
  <c r="T7" i="2"/>
  <c r="C13" i="9" s="1"/>
  <c r="T11" i="2"/>
  <c r="C17" i="9" s="1"/>
  <c r="P26" i="2"/>
  <c r="J8" i="2"/>
  <c r="G14" i="9" s="1"/>
  <c r="H14" i="9" s="1"/>
  <c r="G17" i="2"/>
  <c r="I13" i="6" s="1"/>
  <c r="J7" i="2"/>
  <c r="G13" i="9" s="1"/>
  <c r="H13" i="9" s="1"/>
  <c r="AQ23" i="2"/>
  <c r="K9" i="2"/>
  <c r="T14" i="2"/>
  <c r="C20" i="9" s="1"/>
  <c r="J9" i="2"/>
  <c r="T8" i="2"/>
  <c r="C14" i="9" s="1"/>
  <c r="T12" i="2"/>
  <c r="C18" i="9" s="1"/>
  <c r="V15" i="2"/>
  <c r="AL392" i="10"/>
  <c r="AN392" i="10" s="1"/>
  <c r="AO392" i="10" s="1"/>
  <c r="AL383" i="10"/>
  <c r="AN383" i="10" s="1"/>
  <c r="AO383" i="10" s="1"/>
  <c r="AL732" i="10"/>
  <c r="AN732" i="10" s="1"/>
  <c r="AO732" i="10" s="1"/>
  <c r="AL494" i="10"/>
  <c r="AN494" i="10" s="1"/>
  <c r="AO494" i="10" s="1"/>
  <c r="AL286" i="10"/>
  <c r="AN286" i="10" s="1"/>
  <c r="AO286" i="10" s="1"/>
  <c r="AJ786" i="10"/>
  <c r="AL786" i="10" s="1"/>
  <c r="AA663" i="10"/>
  <c r="AC663" i="10" s="1"/>
  <c r="AE663" i="10" s="1"/>
  <c r="AF663" i="10" s="1"/>
  <c r="AL501" i="10"/>
  <c r="AN501" i="10" s="1"/>
  <c r="AO501" i="10" s="1"/>
  <c r="AJ191" i="10"/>
  <c r="AL191" i="10" s="1"/>
  <c r="AL743" i="10"/>
  <c r="AN743" i="10" s="1"/>
  <c r="AO743" i="10" s="1"/>
  <c r="AL636" i="10"/>
  <c r="AN636" i="10" s="1"/>
  <c r="AO636" i="10" s="1"/>
  <c r="AL502" i="10"/>
  <c r="AN502" i="10" s="1"/>
  <c r="AO502" i="10" s="1"/>
  <c r="AL264" i="10"/>
  <c r="AN264" i="10" s="1"/>
  <c r="AO264" i="10" s="1"/>
  <c r="AL643" i="10"/>
  <c r="AN643" i="10" s="1"/>
  <c r="AO643" i="10" s="1"/>
  <c r="AL301" i="10"/>
  <c r="AN301" i="10" s="1"/>
  <c r="AO301" i="10" s="1"/>
  <c r="AL277" i="10"/>
  <c r="AN277" i="10" s="1"/>
  <c r="AO277" i="10" s="1"/>
  <c r="AL477" i="10"/>
  <c r="AN477" i="10" s="1"/>
  <c r="AO477" i="10" s="1"/>
  <c r="AL699" i="10"/>
  <c r="AN699" i="10" s="1"/>
  <c r="AO699" i="10" s="1"/>
  <c r="AN695" i="10"/>
  <c r="AO695" i="10" s="1"/>
  <c r="AA643" i="10"/>
  <c r="AC643" i="10" s="1"/>
  <c r="AE643" i="10" s="1"/>
  <c r="AF643" i="10" s="1"/>
  <c r="AI565" i="10"/>
  <c r="AJ565" i="10" s="1"/>
  <c r="AL565" i="10" s="1"/>
  <c r="AN565" i="10" s="1"/>
  <c r="AO565" i="10" s="1"/>
  <c r="AL506" i="10"/>
  <c r="AN506" i="10" s="1"/>
  <c r="AO506" i="10" s="1"/>
  <c r="AL475" i="10"/>
  <c r="AN475" i="10" s="1"/>
  <c r="AO475" i="10" s="1"/>
  <c r="AL412" i="10"/>
  <c r="AN412" i="10" s="1"/>
  <c r="AO412" i="10" s="1"/>
  <c r="AL229" i="10"/>
  <c r="AN229" i="10" s="1"/>
  <c r="AO229" i="10" s="1"/>
  <c r="AL242" i="10"/>
  <c r="AN242" i="10" s="1"/>
  <c r="AO242" i="10" s="1"/>
  <c r="AL44" i="10"/>
  <c r="AN44" i="10" s="1"/>
  <c r="AO44" i="10" s="1"/>
  <c r="AL534" i="10"/>
  <c r="AN534" i="10" s="1"/>
  <c r="AO534" i="10" s="1"/>
  <c r="AA417" i="10"/>
  <c r="AC417" i="10" s="1"/>
  <c r="AE417" i="10" s="1"/>
  <c r="AF417" i="10" s="1"/>
  <c r="AL310" i="10"/>
  <c r="AN310" i="10" s="1"/>
  <c r="AO310" i="10" s="1"/>
  <c r="AJ677" i="10"/>
  <c r="AL184" i="10"/>
  <c r="AN184" i="10" s="1"/>
  <c r="AO184" i="10" s="1"/>
  <c r="AL151" i="10"/>
  <c r="AN151" i="10" s="1"/>
  <c r="AO151" i="10" s="1"/>
  <c r="AL741" i="10"/>
  <c r="AN741" i="10" s="1"/>
  <c r="AO741" i="10" s="1"/>
  <c r="AL708" i="10"/>
  <c r="AN708" i="10" s="1"/>
  <c r="AO708" i="10" s="1"/>
  <c r="AL673" i="10"/>
  <c r="AN673" i="10" s="1"/>
  <c r="AO673" i="10" s="1"/>
  <c r="AL640" i="10"/>
  <c r="AN640" i="10" s="1"/>
  <c r="AO640" i="10" s="1"/>
  <c r="AI441" i="10"/>
  <c r="AJ441" i="10" s="1"/>
  <c r="AL441" i="10" s="1"/>
  <c r="AL103" i="10"/>
  <c r="AN103" i="10" s="1"/>
  <c r="AO103" i="10" s="1"/>
  <c r="AA789" i="10"/>
  <c r="AC789" i="10" s="1"/>
  <c r="AE789" i="10" s="1"/>
  <c r="AF789" i="10" s="1"/>
  <c r="AL408" i="10"/>
  <c r="AN408" i="10" s="1"/>
  <c r="AO408" i="10" s="1"/>
  <c r="AN631" i="10"/>
  <c r="AO631" i="10" s="1"/>
  <c r="AL256" i="10"/>
  <c r="AN256" i="10" s="1"/>
  <c r="AO256" i="10" s="1"/>
  <c r="AL266" i="10"/>
  <c r="AN266" i="10" s="1"/>
  <c r="AO266" i="10" s="1"/>
  <c r="AL746" i="10"/>
  <c r="AN746" i="10" s="1"/>
  <c r="AO746" i="10" s="1"/>
  <c r="AL230" i="10"/>
  <c r="AN230" i="10" s="1"/>
  <c r="AO230" i="10" s="1"/>
  <c r="AL405" i="10"/>
  <c r="AN405" i="10" s="1"/>
  <c r="AO405" i="10" s="1"/>
  <c r="AL190" i="10"/>
  <c r="AN190" i="10" s="1"/>
  <c r="AO190" i="10" s="1"/>
  <c r="AL401" i="10"/>
  <c r="AN401" i="10" s="1"/>
  <c r="AO401" i="10" s="1"/>
  <c r="AL284" i="10"/>
  <c r="AN284" i="10" s="1"/>
  <c r="AO284" i="10" s="1"/>
  <c r="AL803" i="10"/>
  <c r="AN803" i="10" s="1"/>
  <c r="AO803" i="10" s="1"/>
  <c r="AL656" i="10"/>
  <c r="AN656" i="10" s="1"/>
  <c r="AO656" i="10" s="1"/>
  <c r="AL601" i="10"/>
  <c r="AN601" i="10" s="1"/>
  <c r="AO601" i="10" s="1"/>
  <c r="AA536" i="10"/>
  <c r="AC536" i="10" s="1"/>
  <c r="AE536" i="10" s="1"/>
  <c r="AF536" i="10" s="1"/>
  <c r="AA494" i="10"/>
  <c r="AC494" i="10" s="1"/>
  <c r="AE494" i="10" s="1"/>
  <c r="AF494" i="10" s="1"/>
  <c r="AA391" i="10"/>
  <c r="AC391" i="10" s="1"/>
  <c r="AE391" i="10" s="1"/>
  <c r="AF391" i="10" s="1"/>
  <c r="AL409" i="10"/>
  <c r="AN409" i="10" s="1"/>
  <c r="AO409" i="10" s="1"/>
  <c r="AL402" i="10"/>
  <c r="AN402" i="10" s="1"/>
  <c r="AO402" i="10" s="1"/>
  <c r="AI172" i="10"/>
  <c r="AJ172" i="10" s="1"/>
  <c r="AL149" i="10"/>
  <c r="AN149" i="10" s="1"/>
  <c r="AO149" i="10" s="1"/>
  <c r="AL127" i="10"/>
  <c r="AN127" i="10" s="1"/>
  <c r="AO127" i="10" s="1"/>
  <c r="AL629" i="10"/>
  <c r="AN629" i="10" s="1"/>
  <c r="AO629" i="10" s="1"/>
  <c r="AL400" i="10"/>
  <c r="AN400" i="10" s="1"/>
  <c r="AO400" i="10" s="1"/>
  <c r="AL158" i="10"/>
  <c r="AN158" i="10" s="1"/>
  <c r="AO158" i="10" s="1"/>
  <c r="AL646" i="10"/>
  <c r="AN646" i="10" s="1"/>
  <c r="AO646" i="10" s="1"/>
  <c r="AL60" i="10"/>
  <c r="AN60" i="10" s="1"/>
  <c r="AO60" i="10" s="1"/>
  <c r="AL287" i="10"/>
  <c r="AN287" i="10" s="1"/>
  <c r="AO287" i="10" s="1"/>
  <c r="AL157" i="10"/>
  <c r="AN157" i="10" s="1"/>
  <c r="AO157" i="10" s="1"/>
  <c r="AL237" i="10"/>
  <c r="AN237" i="10" s="1"/>
  <c r="AO237" i="10" s="1"/>
  <c r="AL261" i="10"/>
  <c r="AN261" i="10" s="1"/>
  <c r="AO261" i="10" s="1"/>
  <c r="AL51" i="10"/>
  <c r="AN51" i="10" s="1"/>
  <c r="AO51" i="10" s="1"/>
  <c r="AL504" i="10"/>
  <c r="AN504" i="10" s="1"/>
  <c r="AO504" i="10" s="1"/>
  <c r="AL744" i="10"/>
  <c r="AN744" i="10" s="1"/>
  <c r="AO744" i="10" s="1"/>
  <c r="AI683" i="10"/>
  <c r="AJ683" i="10" s="1"/>
  <c r="AL649" i="10"/>
  <c r="AN649" i="10" s="1"/>
  <c r="AO649" i="10" s="1"/>
  <c r="AL626" i="10"/>
  <c r="AN626" i="10" s="1"/>
  <c r="AO626" i="10" s="1"/>
  <c r="AL428" i="10"/>
  <c r="AN428" i="10" s="1"/>
  <c r="AO428" i="10" s="1"/>
  <c r="AL262" i="10"/>
  <c r="AN262" i="10" s="1"/>
  <c r="AO262" i="10" s="1"/>
  <c r="AL634" i="10"/>
  <c r="AN634" i="10" s="1"/>
  <c r="AO634" i="10" s="1"/>
  <c r="AL604" i="10"/>
  <c r="AN604" i="10" s="1"/>
  <c r="AO604" i="10" s="1"/>
  <c r="AL659" i="10"/>
  <c r="AN659" i="10" s="1"/>
  <c r="AO659" i="10" s="1"/>
  <c r="AL291" i="10"/>
  <c r="AN291" i="10" s="1"/>
  <c r="AO291" i="10" s="1"/>
  <c r="AL652" i="10"/>
  <c r="AN652" i="10" s="1"/>
  <c r="AO652" i="10" s="1"/>
  <c r="AL495" i="10"/>
  <c r="AN495" i="10" s="1"/>
  <c r="AO495" i="10" s="1"/>
  <c r="AA703" i="10"/>
  <c r="AC703" i="10" s="1"/>
  <c r="AE703" i="10" s="1"/>
  <c r="AF703" i="10" s="1"/>
  <c r="AJ703" i="10"/>
  <c r="AL703" i="10" s="1"/>
  <c r="AL655" i="10"/>
  <c r="AN655" i="10" s="1"/>
  <c r="AO655" i="10" s="1"/>
  <c r="AA651" i="10"/>
  <c r="AC651" i="10" s="1"/>
  <c r="AE651" i="10" s="1"/>
  <c r="AF651" i="10" s="1"/>
  <c r="AL410" i="10"/>
  <c r="AN410" i="10" s="1"/>
  <c r="AO410" i="10" s="1"/>
  <c r="AL419" i="10"/>
  <c r="AN419" i="10" s="1"/>
  <c r="AO419" i="10" s="1"/>
  <c r="AL241" i="10"/>
  <c r="AN241" i="10" s="1"/>
  <c r="AO241" i="10" s="1"/>
  <c r="AL326" i="10"/>
  <c r="AN326" i="10" s="1"/>
  <c r="AO326" i="10" s="1"/>
  <c r="AA732" i="10"/>
  <c r="AC732" i="10" s="1"/>
  <c r="AE732" i="10" s="1"/>
  <c r="AF732" i="10" s="1"/>
  <c r="AI177" i="10"/>
  <c r="AJ177" i="10" s="1"/>
  <c r="AL177" i="10" s="1"/>
  <c r="AL510" i="10"/>
  <c r="AN510" i="10" s="1"/>
  <c r="AO510" i="10" s="1"/>
  <c r="AL528" i="10"/>
  <c r="AN528" i="10" s="1"/>
  <c r="AO528" i="10" s="1"/>
  <c r="AL596" i="10"/>
  <c r="AN596" i="10" s="1"/>
  <c r="AO596" i="10" s="1"/>
  <c r="AL770" i="10"/>
  <c r="AN770" i="10" s="1"/>
  <c r="AO770" i="10" s="1"/>
  <c r="AA383" i="10"/>
  <c r="AC383" i="10" s="1"/>
  <c r="AE383" i="10" s="1"/>
  <c r="AF383" i="10" s="1"/>
  <c r="AA282" i="10"/>
  <c r="AC282" i="10" s="1"/>
  <c r="AE282" i="10" s="1"/>
  <c r="AF282" i="10" s="1"/>
  <c r="AL238" i="10"/>
  <c r="AN238" i="10" s="1"/>
  <c r="AO238" i="10" s="1"/>
  <c r="AL344" i="10"/>
  <c r="AN344" i="10" s="1"/>
  <c r="AO344" i="10" s="1"/>
  <c r="AL252" i="10"/>
  <c r="AN252" i="10" s="1"/>
  <c r="AO252" i="10" s="1"/>
  <c r="AL403" i="10"/>
  <c r="AN403" i="10" s="1"/>
  <c r="AO403" i="10" s="1"/>
  <c r="AL276" i="10"/>
  <c r="AN276" i="10" s="1"/>
  <c r="AO276" i="10" s="1"/>
  <c r="AL711" i="10"/>
  <c r="AN711" i="10" s="1"/>
  <c r="AO711" i="10" s="1"/>
  <c r="AL289" i="10"/>
  <c r="AN289" i="10" s="1"/>
  <c r="AO289" i="10" s="1"/>
  <c r="AL490" i="10"/>
  <c r="AN490" i="10" s="1"/>
  <c r="AO490" i="10" s="1"/>
  <c r="AL523" i="10"/>
  <c r="AN523" i="10" s="1"/>
  <c r="AO523" i="10" s="1"/>
  <c r="AA392" i="10"/>
  <c r="AC392" i="10" s="1"/>
  <c r="AE392" i="10" s="1"/>
  <c r="AF392" i="10" s="1"/>
  <c r="AL313" i="10"/>
  <c r="AN313" i="10" s="1"/>
  <c r="AO313" i="10" s="1"/>
  <c r="AL307" i="10"/>
  <c r="AN307" i="10" s="1"/>
  <c r="AO307" i="10" s="1"/>
  <c r="AL258" i="10"/>
  <c r="AN258" i="10" s="1"/>
  <c r="AO258" i="10" s="1"/>
  <c r="AI133" i="10"/>
  <c r="AJ133" i="10" s="1"/>
  <c r="AA52" i="10"/>
  <c r="AC52" i="10" s="1"/>
  <c r="AE52" i="10" s="1"/>
  <c r="AF52" i="10" s="1"/>
  <c r="AL491" i="10"/>
  <c r="AN491" i="10" s="1"/>
  <c r="AO491" i="10" s="1"/>
  <c r="AL248" i="10"/>
  <c r="AN248" i="10" s="1"/>
  <c r="AO248" i="10" s="1"/>
  <c r="AL633" i="10"/>
  <c r="AN633" i="10" s="1"/>
  <c r="AO633" i="10" s="1"/>
  <c r="AL557" i="10"/>
  <c r="AN557" i="10" s="1"/>
  <c r="AO557" i="10" s="1"/>
  <c r="AL423" i="10"/>
  <c r="AN423" i="10" s="1"/>
  <c r="AO423" i="10" s="1"/>
  <c r="AL161" i="10"/>
  <c r="AN161" i="10" s="1"/>
  <c r="AO161" i="10" s="1"/>
  <c r="AL308" i="10"/>
  <c r="AN308" i="10" s="1"/>
  <c r="AO308" i="10" s="1"/>
  <c r="AL406" i="10"/>
  <c r="AN406" i="10" s="1"/>
  <c r="AO406" i="10" s="1"/>
  <c r="AL797" i="10"/>
  <c r="AN797" i="10" s="1"/>
  <c r="AO797" i="10" s="1"/>
  <c r="AL794" i="10"/>
  <c r="AN794" i="10" s="1"/>
  <c r="AO794" i="10" s="1"/>
  <c r="AL664" i="10"/>
  <c r="AN664" i="10" s="1"/>
  <c r="AO664" i="10" s="1"/>
  <c r="AL667" i="10"/>
  <c r="AN667" i="10" s="1"/>
  <c r="AO667" i="10" s="1"/>
  <c r="AL614" i="10"/>
  <c r="AN614" i="10" s="1"/>
  <c r="AO614" i="10" s="1"/>
  <c r="AL389" i="10"/>
  <c r="AN389" i="10" s="1"/>
  <c r="AO389" i="10" s="1"/>
  <c r="AL378" i="10"/>
  <c r="AN378" i="10" s="1"/>
  <c r="AO378" i="10" s="1"/>
  <c r="AL293" i="10"/>
  <c r="AN293" i="10" s="1"/>
  <c r="AO293" i="10" s="1"/>
  <c r="AL213" i="10"/>
  <c r="AN213" i="10" s="1"/>
  <c r="AO213" i="10" s="1"/>
  <c r="AL214" i="10"/>
  <c r="AN214" i="10" s="1"/>
  <c r="AO214" i="10" s="1"/>
  <c r="AL243" i="10"/>
  <c r="AN243" i="10" s="1"/>
  <c r="AO243" i="10" s="1"/>
  <c r="AL551" i="10"/>
  <c r="AN551" i="10" s="1"/>
  <c r="AO551" i="10" s="1"/>
  <c r="AL740" i="10"/>
  <c r="AN740" i="10" s="1"/>
  <c r="AO740" i="10" s="1"/>
  <c r="AL484" i="10"/>
  <c r="AN484" i="10" s="1"/>
  <c r="AO484" i="10" s="1"/>
  <c r="AL215" i="10"/>
  <c r="AN215" i="10" s="1"/>
  <c r="AO215" i="10" s="1"/>
  <c r="AL163" i="10"/>
  <c r="AN163" i="10" s="1"/>
  <c r="AO163" i="10" s="1"/>
  <c r="AL500" i="10"/>
  <c r="AN500" i="10" s="1"/>
  <c r="AO500" i="10" s="1"/>
  <c r="AL753" i="10"/>
  <c r="AN753" i="10" s="1"/>
  <c r="AO753" i="10" s="1"/>
  <c r="AL734" i="10"/>
  <c r="AN734" i="10" s="1"/>
  <c r="AO734" i="10" s="1"/>
  <c r="AN663" i="10"/>
  <c r="AO663" i="10" s="1"/>
  <c r="AL511" i="10"/>
  <c r="AN511" i="10" s="1"/>
  <c r="AO511" i="10" s="1"/>
  <c r="AL386" i="10"/>
  <c r="AN386" i="10" s="1"/>
  <c r="AO386" i="10" s="1"/>
  <c r="AL206" i="10"/>
  <c r="AN206" i="10" s="1"/>
  <c r="AO206" i="10" s="1"/>
  <c r="AL181" i="10"/>
  <c r="AN181" i="10" s="1"/>
  <c r="AO181" i="10" s="1"/>
  <c r="AJ251" i="10"/>
  <c r="AL216" i="10"/>
  <c r="AN216" i="10" s="1"/>
  <c r="AO216" i="10" s="1"/>
  <c r="AL93" i="10"/>
  <c r="AN93" i="10" s="1"/>
  <c r="AO93" i="10" s="1"/>
  <c r="AL665" i="10"/>
  <c r="AN665" i="10" s="1"/>
  <c r="AO665" i="10" s="1"/>
  <c r="AL221" i="10"/>
  <c r="AN221" i="10" s="1"/>
  <c r="AO221" i="10" s="1"/>
  <c r="AL536" i="10"/>
  <c r="AN536" i="10" s="1"/>
  <c r="AO536" i="10" s="1"/>
  <c r="AL312" i="10"/>
  <c r="AN312" i="10" s="1"/>
  <c r="AO312" i="10" s="1"/>
  <c r="AL218" i="10"/>
  <c r="AN218" i="10" s="1"/>
  <c r="AO218" i="10" s="1"/>
  <c r="AJ260" i="10"/>
  <c r="AL156" i="10"/>
  <c r="AN156" i="10" s="1"/>
  <c r="AO156" i="10" s="1"/>
  <c r="AL788" i="10"/>
  <c r="AN788" i="10" s="1"/>
  <c r="AO788" i="10" s="1"/>
  <c r="AL747" i="10"/>
  <c r="AN747" i="10" s="1"/>
  <c r="AO747" i="10" s="1"/>
  <c r="AL611" i="10"/>
  <c r="AN611" i="10" s="1"/>
  <c r="AO611" i="10" s="1"/>
  <c r="AL585" i="10"/>
  <c r="AN585" i="10" s="1"/>
  <c r="AO585" i="10" s="1"/>
  <c r="AL507" i="10"/>
  <c r="AN507" i="10" s="1"/>
  <c r="AO507" i="10" s="1"/>
  <c r="AL239" i="10"/>
  <c r="AN239" i="10" s="1"/>
  <c r="AO239" i="10" s="1"/>
  <c r="AL107" i="10"/>
  <c r="AN107" i="10" s="1"/>
  <c r="AO107" i="10" s="1"/>
  <c r="AL693" i="10"/>
  <c r="AN693" i="10" s="1"/>
  <c r="AO693" i="10" s="1"/>
  <c r="AL638" i="10"/>
  <c r="AN638" i="10" s="1"/>
  <c r="AO638" i="10" s="1"/>
  <c r="AL164" i="10"/>
  <c r="AN164" i="10" s="1"/>
  <c r="AO164" i="10" s="1"/>
  <c r="AL608" i="10"/>
  <c r="AN608" i="10" s="1"/>
  <c r="AO608" i="10" s="1"/>
  <c r="AL416" i="10"/>
  <c r="AN416" i="10" s="1"/>
  <c r="AO416" i="10" s="1"/>
  <c r="AL267" i="10"/>
  <c r="AN267" i="10" s="1"/>
  <c r="AO267" i="10" s="1"/>
  <c r="AA757" i="10"/>
  <c r="AC757" i="10" s="1"/>
  <c r="AE757" i="10" s="1"/>
  <c r="AF757" i="10" s="1"/>
  <c r="AN540" i="10"/>
  <c r="AO540" i="10" s="1"/>
  <c r="AJ162" i="10"/>
  <c r="AN647" i="10"/>
  <c r="AO647" i="10" s="1"/>
  <c r="AA555" i="10"/>
  <c r="AC555" i="10" s="1"/>
  <c r="AE555" i="10" s="1"/>
  <c r="AF555" i="10" s="1"/>
  <c r="AA140" i="10"/>
  <c r="AC140" i="10" s="1"/>
  <c r="AE140" i="10" s="1"/>
  <c r="AF140" i="10" s="1"/>
  <c r="AC714" i="10"/>
  <c r="AE714" i="10" s="1"/>
  <c r="AF714" i="10" s="1"/>
  <c r="AC775" i="10"/>
  <c r="AE775" i="10" s="1"/>
  <c r="AF775" i="10" s="1"/>
  <c r="AC589" i="10"/>
  <c r="AE589" i="10" s="1"/>
  <c r="AF589" i="10" s="1"/>
  <c r="AC404" i="10"/>
  <c r="AE404" i="10" s="1"/>
  <c r="AF404" i="10" s="1"/>
  <c r="AC767" i="10"/>
  <c r="AE767" i="10" s="1"/>
  <c r="AF767" i="10" s="1"/>
  <c r="AC726" i="10"/>
  <c r="AE726" i="10" s="1"/>
  <c r="AF726" i="10" s="1"/>
  <c r="AC705" i="10"/>
  <c r="AE705" i="10" s="1"/>
  <c r="AF705" i="10" s="1"/>
  <c r="AC661" i="10"/>
  <c r="AE661" i="10" s="1"/>
  <c r="AF661" i="10" s="1"/>
  <c r="AC656" i="10"/>
  <c r="AE656" i="10" s="1"/>
  <c r="AF656" i="10" s="1"/>
  <c r="AA634" i="10"/>
  <c r="AC619" i="10"/>
  <c r="AE619" i="10" s="1"/>
  <c r="AF619" i="10" s="1"/>
  <c r="AJ602" i="10"/>
  <c r="AL602" i="10" s="1"/>
  <c r="AN602" i="10" s="1"/>
  <c r="AO602" i="10" s="1"/>
  <c r="AC607" i="10"/>
  <c r="AE607" i="10" s="1"/>
  <c r="AF607" i="10" s="1"/>
  <c r="AC509" i="10"/>
  <c r="AE509" i="10" s="1"/>
  <c r="AF509" i="10" s="1"/>
  <c r="AA510" i="10"/>
  <c r="AA497" i="10"/>
  <c r="AC265" i="10"/>
  <c r="AE265" i="10" s="1"/>
  <c r="AF265" i="10" s="1"/>
  <c r="AC55" i="10"/>
  <c r="AE55" i="10" s="1"/>
  <c r="AF55" i="10" s="1"/>
  <c r="AC539" i="10"/>
  <c r="AE539" i="10" s="1"/>
  <c r="AF539" i="10" s="1"/>
  <c r="AC49" i="10"/>
  <c r="AE49" i="10" s="1"/>
  <c r="AF49" i="10" s="1"/>
  <c r="AC325" i="10"/>
  <c r="AE325" i="10" s="1"/>
  <c r="AF325" i="10" s="1"/>
  <c r="AN45" i="10"/>
  <c r="AO45" i="10" s="1"/>
  <c r="AA580" i="10"/>
  <c r="AC521" i="10"/>
  <c r="AE521" i="10" s="1"/>
  <c r="AF521" i="10" s="1"/>
  <c r="AC421" i="10"/>
  <c r="AE421" i="10" s="1"/>
  <c r="AF421" i="10" s="1"/>
  <c r="AC113" i="10"/>
  <c r="AE113" i="10" s="1"/>
  <c r="AF113" i="10" s="1"/>
  <c r="AC526" i="10"/>
  <c r="AE526" i="10" s="1"/>
  <c r="AF526" i="10" s="1"/>
  <c r="AC479" i="10"/>
  <c r="AE479" i="10" s="1"/>
  <c r="AF479" i="10" s="1"/>
  <c r="AI575" i="10"/>
  <c r="AJ575" i="10" s="1"/>
  <c r="AC556" i="10"/>
  <c r="AE556" i="10" s="1"/>
  <c r="AF556" i="10" s="1"/>
  <c r="AC609" i="10"/>
  <c r="AE609" i="10" s="1"/>
  <c r="AF609" i="10" s="1"/>
  <c r="AC762" i="10"/>
  <c r="AE762" i="10" s="1"/>
  <c r="AF762" i="10" s="1"/>
  <c r="AC532" i="10"/>
  <c r="AE532" i="10" s="1"/>
  <c r="AF532" i="10" s="1"/>
  <c r="AC332" i="10"/>
  <c r="AE332" i="10" s="1"/>
  <c r="AF332" i="10" s="1"/>
  <c r="AC481" i="10"/>
  <c r="AE481" i="10" s="1"/>
  <c r="AF481" i="10" s="1"/>
  <c r="AC753" i="10"/>
  <c r="AE753" i="10" s="1"/>
  <c r="AF753" i="10" s="1"/>
  <c r="AC702" i="10"/>
  <c r="AE702" i="10" s="1"/>
  <c r="AF702" i="10" s="1"/>
  <c r="AC586" i="10"/>
  <c r="AE586" i="10" s="1"/>
  <c r="AF586" i="10" s="1"/>
  <c r="AA504" i="10"/>
  <c r="AC553" i="10"/>
  <c r="AE553" i="10" s="1"/>
  <c r="AF553" i="10" s="1"/>
  <c r="AA358" i="10"/>
  <c r="AC358" i="10" s="1"/>
  <c r="AE358" i="10" s="1"/>
  <c r="AF358" i="10" s="1"/>
  <c r="AA184" i="10"/>
  <c r="AC638" i="10"/>
  <c r="AE638" i="10" s="1"/>
  <c r="AF638" i="10" s="1"/>
  <c r="AC543" i="10"/>
  <c r="AE543" i="10" s="1"/>
  <c r="AF543" i="10" s="1"/>
  <c r="AC344" i="10"/>
  <c r="AE344" i="10" s="1"/>
  <c r="AF344" i="10" s="1"/>
  <c r="AC544" i="10"/>
  <c r="AE544" i="10" s="1"/>
  <c r="AF544" i="10" s="1"/>
  <c r="AN527" i="10"/>
  <c r="AO527" i="10" s="1"/>
  <c r="AJ367" i="10"/>
  <c r="AL367" i="10" s="1"/>
  <c r="AA291" i="10"/>
  <c r="AC278" i="10"/>
  <c r="AE278" i="10" s="1"/>
  <c r="AF278" i="10" s="1"/>
  <c r="AC262" i="10"/>
  <c r="AE262" i="10" s="1"/>
  <c r="AF262" i="10" s="1"/>
  <c r="AA264" i="10"/>
  <c r="AC57" i="10"/>
  <c r="AE57" i="10" s="1"/>
  <c r="AF57" i="10" s="1"/>
  <c r="AC338" i="10"/>
  <c r="AE338" i="10" s="1"/>
  <c r="AF338" i="10" s="1"/>
  <c r="AA260" i="10"/>
  <c r="AC260" i="10" s="1"/>
  <c r="AE260" i="10" s="1"/>
  <c r="AF260" i="10" s="1"/>
  <c r="AC431" i="10"/>
  <c r="AE431" i="10" s="1"/>
  <c r="AF431" i="10" s="1"/>
  <c r="AC751" i="10"/>
  <c r="AE751" i="10" s="1"/>
  <c r="AF751" i="10" s="1"/>
  <c r="AC639" i="10"/>
  <c r="AE639" i="10" s="1"/>
  <c r="AF639" i="10" s="1"/>
  <c r="AC769" i="10"/>
  <c r="AE769" i="10" s="1"/>
  <c r="AF769" i="10" s="1"/>
  <c r="AC582" i="10"/>
  <c r="AE582" i="10" s="1"/>
  <c r="AF582" i="10" s="1"/>
  <c r="AC754" i="10"/>
  <c r="AE754" i="10" s="1"/>
  <c r="AF754" i="10" s="1"/>
  <c r="AC670" i="10"/>
  <c r="AE670" i="10" s="1"/>
  <c r="AF670" i="10" s="1"/>
  <c r="AC592" i="10"/>
  <c r="AE592" i="10" s="1"/>
  <c r="AF592" i="10" s="1"/>
  <c r="AI522" i="10"/>
  <c r="AJ522" i="10" s="1"/>
  <c r="AL522" i="10" s="1"/>
  <c r="AN522" i="10" s="1"/>
  <c r="AO522" i="10" s="1"/>
  <c r="AC428" i="10"/>
  <c r="AE428" i="10" s="1"/>
  <c r="AF428" i="10" s="1"/>
  <c r="AC390" i="10"/>
  <c r="AE390" i="10" s="1"/>
  <c r="AF390" i="10" s="1"/>
  <c r="AC644" i="10"/>
  <c r="AE644" i="10" s="1"/>
  <c r="AF644" i="10" s="1"/>
  <c r="AC136" i="10"/>
  <c r="AE136" i="10" s="1"/>
  <c r="AF136" i="10" s="1"/>
  <c r="AC658" i="10"/>
  <c r="AE658" i="10" s="1"/>
  <c r="AF658" i="10" s="1"/>
  <c r="AA782" i="10"/>
  <c r="AC419" i="10"/>
  <c r="AE419" i="10" s="1"/>
  <c r="AF419" i="10" s="1"/>
  <c r="AC288" i="10"/>
  <c r="AE288" i="10" s="1"/>
  <c r="AF288" i="10" s="1"/>
  <c r="AC176" i="10"/>
  <c r="AE176" i="10" s="1"/>
  <c r="AF176" i="10" s="1"/>
  <c r="AC181" i="10"/>
  <c r="AE181" i="10" s="1"/>
  <c r="AF181" i="10" s="1"/>
  <c r="AC66" i="10"/>
  <c r="AE66" i="10" s="1"/>
  <c r="AF66" i="10" s="1"/>
  <c r="AC44" i="10"/>
  <c r="AE44" i="10" s="1"/>
  <c r="AC636" i="10"/>
  <c r="AE636" i="10" s="1"/>
  <c r="AF636" i="10" s="1"/>
  <c r="AC116" i="10"/>
  <c r="AE116" i="10" s="1"/>
  <c r="AF116" i="10" s="1"/>
  <c r="AC617" i="10"/>
  <c r="AE617" i="10" s="1"/>
  <c r="AF617" i="10" s="1"/>
  <c r="AC640" i="10"/>
  <c r="AE640" i="10" s="1"/>
  <c r="AF640" i="10" s="1"/>
  <c r="AJ782" i="10"/>
  <c r="AL782" i="10" s="1"/>
  <c r="AN782" i="10" s="1"/>
  <c r="AO782" i="10" s="1"/>
  <c r="AC771" i="10"/>
  <c r="AE771" i="10" s="1"/>
  <c r="AF771" i="10" s="1"/>
  <c r="AC691" i="10"/>
  <c r="AE691" i="10" s="1"/>
  <c r="AF691" i="10" s="1"/>
  <c r="AC683" i="10"/>
  <c r="AE683" i="10" s="1"/>
  <c r="AF683" i="10" s="1"/>
  <c r="AC554" i="10"/>
  <c r="AE554" i="10" s="1"/>
  <c r="AF554" i="10" s="1"/>
  <c r="AC559" i="10"/>
  <c r="AE559" i="10" s="1"/>
  <c r="AF559" i="10" s="1"/>
  <c r="AC240" i="10"/>
  <c r="AE240" i="10" s="1"/>
  <c r="AF240" i="10" s="1"/>
  <c r="AC63" i="10"/>
  <c r="AE63" i="10" s="1"/>
  <c r="AF63" i="10" s="1"/>
  <c r="AC752" i="10"/>
  <c r="AE752" i="10" s="1"/>
  <c r="AF752" i="10" s="1"/>
  <c r="AC614" i="10"/>
  <c r="AE614" i="10" s="1"/>
  <c r="AF614" i="10" s="1"/>
  <c r="AA155" i="10"/>
  <c r="AC155" i="10" s="1"/>
  <c r="AE155" i="10" s="1"/>
  <c r="AF155" i="10" s="1"/>
  <c r="AC172" i="10"/>
  <c r="AE172" i="10" s="1"/>
  <c r="AF172" i="10" s="1"/>
  <c r="AI775" i="10"/>
  <c r="AJ775" i="10" s="1"/>
  <c r="AC720" i="10"/>
  <c r="AE720" i="10" s="1"/>
  <c r="AF720" i="10" s="1"/>
  <c r="AC576" i="10"/>
  <c r="AE576" i="10" s="1"/>
  <c r="AF576" i="10" s="1"/>
  <c r="AC626" i="10"/>
  <c r="AE626" i="10" s="1"/>
  <c r="AF626" i="10" s="1"/>
  <c r="AC534" i="10"/>
  <c r="AE534" i="10" s="1"/>
  <c r="AF534" i="10" s="1"/>
  <c r="AC502" i="10"/>
  <c r="AE502" i="10" s="1"/>
  <c r="AF502" i="10" s="1"/>
  <c r="AC378" i="10"/>
  <c r="AE378" i="10" s="1"/>
  <c r="AF378" i="10" s="1"/>
  <c r="AA60" i="10"/>
  <c r="AC103" i="10"/>
  <c r="AE103" i="10" s="1"/>
  <c r="AF103" i="10" s="1"/>
  <c r="AC579" i="10"/>
  <c r="AE579" i="10" s="1"/>
  <c r="AF579" i="10" s="1"/>
  <c r="AI545" i="10"/>
  <c r="AJ545" i="10" s="1"/>
  <c r="AL545" i="10" s="1"/>
  <c r="AA45" i="10"/>
  <c r="AC45" i="10" s="1"/>
  <c r="AE45" i="10" s="1"/>
  <c r="AF45" i="10" s="1"/>
  <c r="AC487" i="10"/>
  <c r="AE487" i="10" s="1"/>
  <c r="AF487" i="10" s="1"/>
  <c r="AC733" i="10"/>
  <c r="AE733" i="10" s="1"/>
  <c r="AF733" i="10" s="1"/>
  <c r="AC729" i="10"/>
  <c r="AE729" i="10" s="1"/>
  <c r="AF729" i="10" s="1"/>
  <c r="AC686" i="10"/>
  <c r="AE686" i="10" s="1"/>
  <c r="AF686" i="10" s="1"/>
  <c r="AC688" i="10"/>
  <c r="AE688" i="10" s="1"/>
  <c r="AF688" i="10" s="1"/>
  <c r="AC642" i="10"/>
  <c r="AE642" i="10" s="1"/>
  <c r="AF642" i="10" s="1"/>
  <c r="AC601" i="10"/>
  <c r="AE601" i="10" s="1"/>
  <c r="AF601" i="10" s="1"/>
  <c r="AC578" i="10"/>
  <c r="AE578" i="10" s="1"/>
  <c r="AF578" i="10" s="1"/>
  <c r="AC382" i="10"/>
  <c r="AE382" i="10" s="1"/>
  <c r="AF382" i="10" s="1"/>
  <c r="AC217" i="10"/>
  <c r="AE217" i="10" s="1"/>
  <c r="AF217" i="10" s="1"/>
  <c r="AC93" i="10"/>
  <c r="AE93" i="10" s="1"/>
  <c r="AF93" i="10" s="1"/>
  <c r="AC660" i="10"/>
  <c r="AE660" i="10" s="1"/>
  <c r="AF660" i="10" s="1"/>
  <c r="AN588" i="10"/>
  <c r="AO588" i="10" s="1"/>
  <c r="AC276" i="10"/>
  <c r="AE276" i="10" s="1"/>
  <c r="AF276" i="10" s="1"/>
  <c r="AC123" i="10"/>
  <c r="AE123" i="10" s="1"/>
  <c r="AF123" i="10" s="1"/>
  <c r="AC770" i="10"/>
  <c r="AE770" i="10" s="1"/>
  <c r="AF770" i="10" s="1"/>
  <c r="AC130" i="10"/>
  <c r="AE130" i="10" s="1"/>
  <c r="AF130" i="10" s="1"/>
  <c r="AC549" i="10"/>
  <c r="AE549" i="10" s="1"/>
  <c r="AF549" i="10" s="1"/>
  <c r="AJ668" i="10"/>
  <c r="AI539" i="10"/>
  <c r="AJ539" i="10" s="1"/>
  <c r="AA498" i="10"/>
  <c r="AN414" i="10"/>
  <c r="AO414" i="10" s="1"/>
  <c r="AA256" i="10"/>
  <c r="AA114" i="10"/>
  <c r="AC114" i="10" s="1"/>
  <c r="AE114" i="10" s="1"/>
  <c r="AF114" i="10" s="1"/>
  <c r="AA161" i="10"/>
  <c r="AA711" i="10"/>
  <c r="AN407" i="10"/>
  <c r="AO407" i="10" s="1"/>
  <c r="AA367" i="10"/>
  <c r="AA215" i="10"/>
  <c r="AA257" i="10"/>
  <c r="AA761" i="10"/>
  <c r="AC761" i="10" s="1"/>
  <c r="AE761" i="10" s="1"/>
  <c r="AF761" i="10" s="1"/>
  <c r="AA287" i="10"/>
  <c r="AJ394" i="10"/>
  <c r="AA484" i="10"/>
  <c r="AA163" i="10"/>
  <c r="T665" i="10"/>
  <c r="V665" i="10" s="1"/>
  <c r="W665" i="10" s="1"/>
  <c r="T510" i="10"/>
  <c r="V510" i="10" s="1"/>
  <c r="W510" i="10" s="1"/>
  <c r="T541" i="10"/>
  <c r="V541" i="10" s="1"/>
  <c r="W541" i="10" s="1"/>
  <c r="T469" i="10"/>
  <c r="V469" i="10" s="1"/>
  <c r="W469" i="10" s="1"/>
  <c r="T579" i="10"/>
  <c r="V579" i="10" s="1"/>
  <c r="W579" i="10" s="1"/>
  <c r="T50" i="10"/>
  <c r="V50" i="10" s="1"/>
  <c r="W50" i="10" s="1"/>
  <c r="T475" i="10"/>
  <c r="V475" i="10" s="1"/>
  <c r="W475" i="10" s="1"/>
  <c r="T362" i="10"/>
  <c r="V362" i="10" s="1"/>
  <c r="W362" i="10" s="1"/>
  <c r="T235" i="10"/>
  <c r="V235" i="10" s="1"/>
  <c r="W235" i="10" s="1"/>
  <c r="T343" i="10"/>
  <c r="V343" i="10" s="1"/>
  <c r="W343" i="10" s="1"/>
  <c r="T592" i="10"/>
  <c r="V592" i="10" s="1"/>
  <c r="W592" i="10" s="1"/>
  <c r="T159" i="10"/>
  <c r="V159" i="10" s="1"/>
  <c r="W159" i="10" s="1"/>
  <c r="T374" i="10"/>
  <c r="V374" i="10" s="1"/>
  <c r="W374" i="10" s="1"/>
  <c r="T43" i="10"/>
  <c r="T514" i="10"/>
  <c r="V514" i="10" s="1"/>
  <c r="W514" i="10" s="1"/>
  <c r="T405" i="10"/>
  <c r="V405" i="10" s="1"/>
  <c r="W405" i="10" s="1"/>
  <c r="AN800" i="10"/>
  <c r="AO800" i="10" s="1"/>
  <c r="AA486" i="10"/>
  <c r="AJ87" i="10"/>
  <c r="AL87" i="10" s="1"/>
  <c r="AN87" i="10" s="1"/>
  <c r="AO87" i="10" s="1"/>
  <c r="T664" i="10"/>
  <c r="V664" i="10" s="1"/>
  <c r="W664" i="10" s="1"/>
  <c r="T691" i="10"/>
  <c r="V691" i="10" s="1"/>
  <c r="W691" i="10" s="1"/>
  <c r="T509" i="10"/>
  <c r="V509" i="10" s="1"/>
  <c r="W509" i="10" s="1"/>
  <c r="T410" i="10"/>
  <c r="V410" i="10" s="1"/>
  <c r="W410" i="10" s="1"/>
  <c r="T268" i="10"/>
  <c r="V268" i="10" s="1"/>
  <c r="W268" i="10" s="1"/>
  <c r="T547" i="10"/>
  <c r="V547" i="10" s="1"/>
  <c r="W547" i="10" s="1"/>
  <c r="T338" i="10"/>
  <c r="V338" i="10" s="1"/>
  <c r="W338" i="10" s="1"/>
  <c r="T61" i="10"/>
  <c r="V61" i="10" s="1"/>
  <c r="W61" i="10" s="1"/>
  <c r="T505" i="10"/>
  <c r="V505" i="10" s="1"/>
  <c r="W505" i="10" s="1"/>
  <c r="T418" i="10"/>
  <c r="V418" i="10" s="1"/>
  <c r="W418" i="10" s="1"/>
  <c r="T160" i="10"/>
  <c r="V160" i="10" s="1"/>
  <c r="W160" i="10" s="1"/>
  <c r="T491" i="10"/>
  <c r="V491" i="10" s="1"/>
  <c r="W491" i="10" s="1"/>
  <c r="N35" i="10"/>
  <c r="C21" i="6" s="1"/>
  <c r="O21" i="6" s="1"/>
  <c r="T412" i="10"/>
  <c r="V412" i="10" s="1"/>
  <c r="W412" i="10" s="1"/>
  <c r="T794" i="10"/>
  <c r="V794" i="10" s="1"/>
  <c r="W794" i="10" s="1"/>
  <c r="T731" i="10"/>
  <c r="V731" i="10" s="1"/>
  <c r="W731" i="10" s="1"/>
  <c r="T686" i="10"/>
  <c r="V686" i="10" s="1"/>
  <c r="W686" i="10" s="1"/>
  <c r="T614" i="10"/>
  <c r="V614" i="10" s="1"/>
  <c r="W614" i="10" s="1"/>
  <c r="T637" i="10"/>
  <c r="V637" i="10" s="1"/>
  <c r="W637" i="10" s="1"/>
  <c r="T67" i="10"/>
  <c r="V67" i="10" s="1"/>
  <c r="W67" i="10" s="1"/>
  <c r="T220" i="10"/>
  <c r="V220" i="10" s="1"/>
  <c r="W220" i="10" s="1"/>
  <c r="T490" i="10"/>
  <c r="V490" i="10" s="1"/>
  <c r="W490" i="10" s="1"/>
  <c r="T328" i="10"/>
  <c r="V328" i="10" s="1"/>
  <c r="W328" i="10" s="1"/>
  <c r="T164" i="10"/>
  <c r="V164" i="10" s="1"/>
  <c r="W164" i="10" s="1"/>
  <c r="T324" i="10"/>
  <c r="V324" i="10" s="1"/>
  <c r="W324" i="10" s="1"/>
  <c r="T127" i="10"/>
  <c r="V127" i="10" s="1"/>
  <c r="W127" i="10" s="1"/>
  <c r="T502" i="10"/>
  <c r="V502" i="10" s="1"/>
  <c r="W502" i="10" s="1"/>
  <c r="T549" i="10"/>
  <c r="V549" i="10" s="1"/>
  <c r="W549" i="10" s="1"/>
  <c r="T692" i="10"/>
  <c r="V692" i="10" s="1"/>
  <c r="W692" i="10" s="1"/>
  <c r="T528" i="10"/>
  <c r="V528" i="10" s="1"/>
  <c r="W528" i="10" s="1"/>
  <c r="T659" i="10"/>
  <c r="V659" i="10" s="1"/>
  <c r="W659" i="10" s="1"/>
  <c r="T679" i="10"/>
  <c r="V679" i="10" s="1"/>
  <c r="W679" i="10" s="1"/>
  <c r="T668" i="10"/>
  <c r="V668" i="10" s="1"/>
  <c r="W668" i="10" s="1"/>
  <c r="T646" i="10"/>
  <c r="V646" i="10" s="1"/>
  <c r="W646" i="10" s="1"/>
  <c r="T534" i="10"/>
  <c r="V534" i="10" s="1"/>
  <c r="W534" i="10" s="1"/>
  <c r="T476" i="10"/>
  <c r="V476" i="10" s="1"/>
  <c r="W476" i="10" s="1"/>
  <c r="T180" i="10"/>
  <c r="V180" i="10" s="1"/>
  <c r="W180" i="10" s="1"/>
  <c r="T87" i="10"/>
  <c r="V87" i="10" s="1"/>
  <c r="W87" i="10" s="1"/>
  <c r="T326" i="10"/>
  <c r="V326" i="10" s="1"/>
  <c r="W326" i="10" s="1"/>
  <c r="T107" i="10"/>
  <c r="V107" i="10" s="1"/>
  <c r="W107" i="10" s="1"/>
  <c r="T129" i="10"/>
  <c r="V129" i="10" s="1"/>
  <c r="W129" i="10" s="1"/>
  <c r="AJ391" i="10"/>
  <c r="AL391" i="10" s="1"/>
  <c r="AN391" i="10" s="1"/>
  <c r="AO391" i="10" s="1"/>
  <c r="AA268" i="10"/>
  <c r="T531" i="10"/>
  <c r="V531" i="10" s="1"/>
  <c r="W531" i="10" s="1"/>
  <c r="T443" i="10"/>
  <c r="V443" i="10" s="1"/>
  <c r="W443" i="10" s="1"/>
  <c r="T693" i="10"/>
  <c r="V693" i="10" s="1"/>
  <c r="W693" i="10" s="1"/>
  <c r="T597" i="10"/>
  <c r="V597" i="10" s="1"/>
  <c r="W597" i="10" s="1"/>
  <c r="T238" i="10"/>
  <c r="V238" i="10" s="1"/>
  <c r="W238" i="10" s="1"/>
  <c r="T187" i="10"/>
  <c r="V187" i="10" s="1"/>
  <c r="W187" i="10" s="1"/>
  <c r="T341" i="10"/>
  <c r="V341" i="10" s="1"/>
  <c r="W341" i="10" s="1"/>
  <c r="T47" i="10"/>
  <c r="V47" i="10" s="1"/>
  <c r="T436" i="10"/>
  <c r="V436" i="10" s="1"/>
  <c r="W436" i="10" s="1"/>
  <c r="T89" i="10"/>
  <c r="V89" i="10" s="1"/>
  <c r="W89" i="10" s="1"/>
  <c r="T433" i="10"/>
  <c r="V433" i="10" s="1"/>
  <c r="W433" i="10" s="1"/>
  <c r="T104" i="10"/>
  <c r="V104" i="10" s="1"/>
  <c r="W104" i="10" s="1"/>
  <c r="T217" i="10"/>
  <c r="V217" i="10" s="1"/>
  <c r="W217" i="10" s="1"/>
  <c r="T109" i="10"/>
  <c r="V109" i="10" s="1"/>
  <c r="W109" i="10" s="1"/>
  <c r="AA90" i="10"/>
  <c r="AN671" i="10"/>
  <c r="AO671" i="10" s="1"/>
  <c r="T525" i="10"/>
  <c r="V525" i="10" s="1"/>
  <c r="W525" i="10" s="1"/>
  <c r="T800" i="10"/>
  <c r="V800" i="10" s="1"/>
  <c r="W800" i="10" s="1"/>
  <c r="T643" i="10"/>
  <c r="V643" i="10" s="1"/>
  <c r="W643" i="10" s="1"/>
  <c r="T498" i="10"/>
  <c r="V498" i="10" s="1"/>
  <c r="W498" i="10" s="1"/>
  <c r="T681" i="10"/>
  <c r="V681" i="10" s="1"/>
  <c r="W681" i="10" s="1"/>
  <c r="T640" i="10"/>
  <c r="V640" i="10" s="1"/>
  <c r="W640" i="10" s="1"/>
  <c r="T596" i="10"/>
  <c r="V596" i="10" s="1"/>
  <c r="W596" i="10" s="1"/>
  <c r="T554" i="10"/>
  <c r="V554" i="10" s="1"/>
  <c r="W554" i="10" s="1"/>
  <c r="T564" i="10"/>
  <c r="V564" i="10" s="1"/>
  <c r="W564" i="10" s="1"/>
  <c r="T184" i="10"/>
  <c r="V184" i="10" s="1"/>
  <c r="W184" i="10" s="1"/>
  <c r="AA222" i="10"/>
  <c r="T82" i="10"/>
  <c r="V82" i="10" s="1"/>
  <c r="W82" i="10" s="1"/>
  <c r="T102" i="10"/>
  <c r="V102" i="10" s="1"/>
  <c r="W102" i="10" s="1"/>
  <c r="T403" i="10"/>
  <c r="V403" i="10" s="1"/>
  <c r="W403" i="10" s="1"/>
  <c r="T94" i="10"/>
  <c r="V94" i="10" s="1"/>
  <c r="W94" i="10" s="1"/>
  <c r="T288" i="10"/>
  <c r="V288" i="10" s="1"/>
  <c r="W288" i="10" s="1"/>
  <c r="AN594" i="10"/>
  <c r="AO594" i="10" s="1"/>
  <c r="T600" i="10"/>
  <c r="V600" i="10" s="1"/>
  <c r="W600" i="10" s="1"/>
  <c r="T515" i="10"/>
  <c r="V515" i="10" s="1"/>
  <c r="W515" i="10" s="1"/>
  <c r="T763" i="10"/>
  <c r="V763" i="10" s="1"/>
  <c r="W763" i="10" s="1"/>
  <c r="T639" i="10"/>
  <c r="V639" i="10" s="1"/>
  <c r="W639" i="10" s="1"/>
  <c r="T103" i="10"/>
  <c r="V103" i="10" s="1"/>
  <c r="W103" i="10" s="1"/>
  <c r="T66" i="10"/>
  <c r="V66" i="10" s="1"/>
  <c r="W66" i="10" s="1"/>
  <c r="T587" i="10"/>
  <c r="V587" i="10" s="1"/>
  <c r="W587" i="10" s="1"/>
  <c r="T176" i="10"/>
  <c r="V176" i="10" s="1"/>
  <c r="W176" i="10" s="1"/>
  <c r="T130" i="10"/>
  <c r="V130" i="10" s="1"/>
  <c r="W130" i="10" s="1"/>
  <c r="T106" i="10"/>
  <c r="V106" i="10" s="1"/>
  <c r="W106" i="10" s="1"/>
  <c r="T74" i="10"/>
  <c r="V74" i="10" s="1"/>
  <c r="W74" i="10" s="1"/>
  <c r="T93" i="10"/>
  <c r="V93" i="10" s="1"/>
  <c r="W93" i="10" s="1"/>
  <c r="T45" i="10"/>
  <c r="V45" i="10" s="1"/>
  <c r="T243" i="10"/>
  <c r="V243" i="10" s="1"/>
  <c r="W243" i="10" s="1"/>
  <c r="AI338" i="10"/>
  <c r="AJ338" i="10" s="1"/>
  <c r="AA221" i="10"/>
  <c r="T682" i="10"/>
  <c r="V682" i="10" s="1"/>
  <c r="W682" i="10" s="1"/>
  <c r="T723" i="10"/>
  <c r="V723" i="10" s="1"/>
  <c r="W723" i="10" s="1"/>
  <c r="T615" i="10"/>
  <c r="V615" i="10" s="1"/>
  <c r="W615" i="10" s="1"/>
  <c r="T458" i="10"/>
  <c r="V458" i="10" s="1"/>
  <c r="W458" i="10" s="1"/>
  <c r="T488" i="10"/>
  <c r="V488" i="10" s="1"/>
  <c r="W488" i="10" s="1"/>
  <c r="T642" i="10"/>
  <c r="V642" i="10" s="1"/>
  <c r="W642" i="10" s="1"/>
  <c r="T507" i="10"/>
  <c r="V507" i="10" s="1"/>
  <c r="W507" i="10" s="1"/>
  <c r="T83" i="10"/>
  <c r="V83" i="10" s="1"/>
  <c r="T69" i="10"/>
  <c r="V69" i="10" s="1"/>
  <c r="W69" i="10" s="1"/>
  <c r="T77" i="10"/>
  <c r="V77" i="10" s="1"/>
  <c r="W77" i="10" s="1"/>
  <c r="T165" i="10"/>
  <c r="V165" i="10" s="1"/>
  <c r="W165" i="10" s="1"/>
  <c r="T78" i="10"/>
  <c r="V78" i="10" s="1"/>
  <c r="W78" i="10" s="1"/>
  <c r="T613" i="10"/>
  <c r="V613" i="10" s="1"/>
  <c r="W613" i="10" s="1"/>
  <c r="T757" i="10"/>
  <c r="V757" i="10" s="1"/>
  <c r="W757" i="10" s="1"/>
  <c r="T448" i="10"/>
  <c r="V448" i="10" s="1"/>
  <c r="W448" i="10" s="1"/>
  <c r="T605" i="10"/>
  <c r="V605" i="10" s="1"/>
  <c r="W605" i="10" s="1"/>
  <c r="T461" i="10"/>
  <c r="V461" i="10" s="1"/>
  <c r="W461" i="10" s="1"/>
  <c r="T499" i="10"/>
  <c r="V499" i="10" s="1"/>
  <c r="W499" i="10" s="1"/>
  <c r="T493" i="10"/>
  <c r="V493" i="10" s="1"/>
  <c r="W493" i="10" s="1"/>
  <c r="T60" i="10"/>
  <c r="V60" i="10" s="1"/>
  <c r="T157" i="10"/>
  <c r="V157" i="10" s="1"/>
  <c r="W157" i="10" s="1"/>
  <c r="T116" i="10"/>
  <c r="V116" i="10" s="1"/>
  <c r="W116" i="10" s="1"/>
  <c r="T377" i="10"/>
  <c r="V377" i="10" s="1"/>
  <c r="W377" i="10" s="1"/>
  <c r="T54" i="10"/>
  <c r="V54" i="10" s="1"/>
  <c r="W54" i="10" s="1"/>
  <c r="AA668" i="10"/>
  <c r="T772" i="10"/>
  <c r="V772" i="10" s="1"/>
  <c r="W772" i="10" s="1"/>
  <c r="T697" i="10"/>
  <c r="V697" i="10" s="1"/>
  <c r="W697" i="10" s="1"/>
  <c r="T754" i="10"/>
  <c r="V754" i="10" s="1"/>
  <c r="W754" i="10" s="1"/>
  <c r="T483" i="10"/>
  <c r="V483" i="10" s="1"/>
  <c r="W483" i="10" s="1"/>
  <c r="T705" i="10"/>
  <c r="V705" i="10" s="1"/>
  <c r="W705" i="10" s="1"/>
  <c r="T632" i="10"/>
  <c r="V632" i="10" s="1"/>
  <c r="W632" i="10" s="1"/>
  <c r="T696" i="10"/>
  <c r="V696" i="10" s="1"/>
  <c r="W696" i="10" s="1"/>
  <c r="AJ605" i="10"/>
  <c r="T171" i="10"/>
  <c r="V171" i="10" s="1"/>
  <c r="W171" i="10" s="1"/>
  <c r="T92" i="10"/>
  <c r="V92" i="10" s="1"/>
  <c r="W92" i="10" s="1"/>
  <c r="T55" i="10"/>
  <c r="V55" i="10" s="1"/>
  <c r="W55" i="10" s="1"/>
  <c r="T72" i="10"/>
  <c r="V72" i="10" s="1"/>
  <c r="W72" i="10" s="1"/>
  <c r="T182" i="10"/>
  <c r="V182" i="10" s="1"/>
  <c r="W182" i="10" s="1"/>
  <c r="T383" i="10"/>
  <c r="V383" i="10" s="1"/>
  <c r="W383" i="10" s="1"/>
  <c r="T388" i="10"/>
  <c r="V388" i="10" s="1"/>
  <c r="W388" i="10" s="1"/>
  <c r="T770" i="10"/>
  <c r="V770" i="10" s="1"/>
  <c r="W770" i="10" s="1"/>
  <c r="T611" i="10"/>
  <c r="V611" i="10" s="1"/>
  <c r="W611" i="10" s="1"/>
  <c r="T688" i="10"/>
  <c r="V688" i="10" s="1"/>
  <c r="W688" i="10" s="1"/>
  <c r="T621" i="10"/>
  <c r="V621" i="10" s="1"/>
  <c r="W621" i="10" s="1"/>
  <c r="T575" i="10"/>
  <c r="V575" i="10" s="1"/>
  <c r="W575" i="10" s="1"/>
  <c r="T543" i="10"/>
  <c r="V543" i="10" s="1"/>
  <c r="W543" i="10" s="1"/>
  <c r="T741" i="10"/>
  <c r="V741" i="10" s="1"/>
  <c r="W741" i="10" s="1"/>
  <c r="T594" i="10"/>
  <c r="V594" i="10" s="1"/>
  <c r="W594" i="10" s="1"/>
  <c r="T275" i="10"/>
  <c r="V275" i="10" s="1"/>
  <c r="W275" i="10" s="1"/>
  <c r="T57" i="10"/>
  <c r="V57" i="10" s="1"/>
  <c r="W57" i="10" s="1"/>
  <c r="T485" i="10"/>
  <c r="V485" i="10" s="1"/>
  <c r="W485" i="10" s="1"/>
  <c r="T351" i="10"/>
  <c r="V351" i="10" s="1"/>
  <c r="W351" i="10" s="1"/>
  <c r="T769" i="10"/>
  <c r="V769" i="10" s="1"/>
  <c r="W769" i="10" s="1"/>
  <c r="T484" i="10"/>
  <c r="V484" i="10" s="1"/>
  <c r="W484" i="10" s="1"/>
  <c r="T161" i="10"/>
  <c r="V161" i="10" s="1"/>
  <c r="W161" i="10" s="1"/>
  <c r="T51" i="10"/>
  <c r="V51" i="10" s="1"/>
  <c r="W51" i="10" s="1"/>
  <c r="T512" i="10"/>
  <c r="V512" i="10" s="1"/>
  <c r="W512" i="10" s="1"/>
  <c r="AJ681" i="10"/>
  <c r="AJ211" i="10"/>
  <c r="T746" i="10"/>
  <c r="V746" i="10" s="1"/>
  <c r="W746" i="10" s="1"/>
  <c r="T570" i="10"/>
  <c r="V570" i="10" s="1"/>
  <c r="W570" i="10" s="1"/>
  <c r="T548" i="10"/>
  <c r="V548" i="10" s="1"/>
  <c r="W548" i="10" s="1"/>
  <c r="T481" i="10"/>
  <c r="V481" i="10" s="1"/>
  <c r="W481" i="10" s="1"/>
  <c r="T728" i="10"/>
  <c r="V728" i="10" s="1"/>
  <c r="W728" i="10" s="1"/>
  <c r="T214" i="10"/>
  <c r="V214" i="10" s="1"/>
  <c r="W214" i="10" s="1"/>
  <c r="T230" i="10"/>
  <c r="V230" i="10" s="1"/>
  <c r="W230" i="10" s="1"/>
  <c r="T64" i="10"/>
  <c r="V64" i="10" s="1"/>
  <c r="W64" i="10" s="1"/>
  <c r="T607" i="10"/>
  <c r="V607" i="10" s="1"/>
  <c r="W607" i="10" s="1"/>
  <c r="T408" i="10"/>
  <c r="V408" i="10" s="1"/>
  <c r="W408" i="10" s="1"/>
  <c r="AN767" i="10"/>
  <c r="AO767" i="10" s="1"/>
  <c r="AN622" i="10"/>
  <c r="AO622" i="10" s="1"/>
  <c r="AA267" i="10"/>
  <c r="AA50" i="10"/>
  <c r="AA646" i="10"/>
  <c r="AI556" i="10"/>
  <c r="AJ556" i="10" s="1"/>
  <c r="AI90" i="10"/>
  <c r="AJ90" i="10" s="1"/>
  <c r="AI733" i="10"/>
  <c r="AJ733" i="10" s="1"/>
  <c r="AA657" i="10"/>
  <c r="AI422" i="10"/>
  <c r="AJ422" i="10" s="1"/>
  <c r="AA422" i="10"/>
  <c r="AA474" i="10"/>
  <c r="AI292" i="10"/>
  <c r="AJ292" i="10" s="1"/>
  <c r="AA292" i="10"/>
  <c r="AI269" i="10"/>
  <c r="AJ269" i="10" s="1"/>
  <c r="AA269" i="10"/>
  <c r="AA786" i="10"/>
  <c r="AC786" i="10" s="1"/>
  <c r="AE786" i="10" s="1"/>
  <c r="AF786" i="10" s="1"/>
  <c r="AN597" i="10"/>
  <c r="AO597" i="10" s="1"/>
  <c r="AJ513" i="10"/>
  <c r="AI773" i="10"/>
  <c r="AJ773" i="10" s="1"/>
  <c r="AL773" i="10" s="1"/>
  <c r="AA773" i="10"/>
  <c r="AC773" i="10" s="1"/>
  <c r="AE773" i="10" s="1"/>
  <c r="AF773" i="10" s="1"/>
  <c r="AA620" i="10"/>
  <c r="AI255" i="10"/>
  <c r="AJ255" i="10" s="1"/>
  <c r="AA255" i="10"/>
  <c r="AA429" i="10"/>
  <c r="AC429" i="10" s="1"/>
  <c r="AE429" i="10" s="1"/>
  <c r="AF429" i="10" s="1"/>
  <c r="AA289" i="10"/>
  <c r="AI309" i="10"/>
  <c r="AJ309" i="10" s="1"/>
  <c r="AA309" i="10"/>
  <c r="AI64" i="10"/>
  <c r="AJ64" i="10" s="1"/>
  <c r="AA64" i="10"/>
  <c r="AN547" i="10"/>
  <c r="AO547" i="10" s="1"/>
  <c r="AA495" i="10"/>
  <c r="AA261" i="10"/>
  <c r="AI123" i="10"/>
  <c r="AJ123" i="10" s="1"/>
  <c r="AI116" i="10"/>
  <c r="AJ116" i="10" s="1"/>
  <c r="AJ474" i="10"/>
  <c r="AA718" i="10"/>
  <c r="AC718" i="10" s="1"/>
  <c r="AE718" i="10" s="1"/>
  <c r="AF718" i="10" s="1"/>
  <c r="AN305" i="10"/>
  <c r="AO305" i="10" s="1"/>
  <c r="AI324" i="10"/>
  <c r="AJ324" i="10" s="1"/>
  <c r="AA324" i="10"/>
  <c r="AI542" i="10"/>
  <c r="AJ542" i="10" s="1"/>
  <c r="AL542" i="10" s="1"/>
  <c r="AA542" i="10"/>
  <c r="AC542" i="10" s="1"/>
  <c r="AE542" i="10" s="1"/>
  <c r="AF542" i="10" s="1"/>
  <c r="AA529" i="10"/>
  <c r="AC529" i="10" s="1"/>
  <c r="AE529" i="10" s="1"/>
  <c r="AF529" i="10" s="1"/>
  <c r="AI444" i="10"/>
  <c r="AJ444" i="10" s="1"/>
  <c r="AL444" i="10" s="1"/>
  <c r="AA333" i="10"/>
  <c r="AC333" i="10" s="1"/>
  <c r="AE333" i="10" s="1"/>
  <c r="AF333" i="10" s="1"/>
  <c r="AA336" i="10"/>
  <c r="AC336" i="10" s="1"/>
  <c r="AE336" i="10" s="1"/>
  <c r="AF336" i="10" s="1"/>
  <c r="AJ333" i="10"/>
  <c r="AL333" i="10" s="1"/>
  <c r="AJ219" i="10"/>
  <c r="AJ50" i="10"/>
  <c r="AL50" i="10" s="1"/>
  <c r="AN50" i="10" s="1"/>
  <c r="AO50" i="10" s="1"/>
  <c r="AJ336" i="10"/>
  <c r="AL336" i="10" s="1"/>
  <c r="AA284" i="10"/>
  <c r="AI304" i="10"/>
  <c r="AJ304" i="10" s="1"/>
  <c r="AA304" i="10"/>
  <c r="AJ505" i="10"/>
  <c r="AI75" i="10"/>
  <c r="AJ75" i="10" s="1"/>
  <c r="AL75" i="10" s="1"/>
  <c r="AA416" i="10"/>
  <c r="AA274" i="10"/>
  <c r="AN48" i="10"/>
  <c r="AO48" i="10" s="1"/>
  <c r="AA48" i="10"/>
  <c r="AA490" i="10"/>
  <c r="AI281" i="10"/>
  <c r="AJ281" i="10" s="1"/>
  <c r="AA281" i="10"/>
  <c r="AI53" i="10"/>
  <c r="AJ53" i="10" s="1"/>
  <c r="AA53" i="10"/>
  <c r="AA746" i="10"/>
  <c r="AN657" i="10"/>
  <c r="AO657" i="10" s="1"/>
  <c r="AA593" i="10"/>
  <c r="AI589" i="10"/>
  <c r="AJ589" i="10" s="1"/>
  <c r="AI470" i="10"/>
  <c r="AJ470" i="10" s="1"/>
  <c r="AL470" i="10" s="1"/>
  <c r="AA364" i="10"/>
  <c r="AC364" i="10" s="1"/>
  <c r="AE364" i="10" s="1"/>
  <c r="AF364" i="10" s="1"/>
  <c r="AJ82" i="10"/>
  <c r="AL82" i="10" s="1"/>
  <c r="AN82" i="10" s="1"/>
  <c r="AO82" i="10" s="1"/>
  <c r="AJ70" i="10"/>
  <c r="AL70" i="10" s="1"/>
  <c r="AN70" i="10" s="1"/>
  <c r="AO70" i="10" s="1"/>
  <c r="AN61" i="10"/>
  <c r="AO61" i="10" s="1"/>
  <c r="AI108" i="10"/>
  <c r="AJ108" i="10" s="1"/>
  <c r="AL108" i="10" s="1"/>
  <c r="AA300" i="10"/>
  <c r="AI300" i="10"/>
  <c r="AJ300" i="10" s="1"/>
  <c r="AJ593" i="10"/>
  <c r="AA314" i="10"/>
  <c r="AI104" i="10"/>
  <c r="AJ104" i="10" s="1"/>
  <c r="AL104" i="10" s="1"/>
  <c r="AA219" i="10"/>
  <c r="V112" i="10"/>
  <c r="W112" i="10" s="1"/>
  <c r="AN483" i="10"/>
  <c r="AO483" i="10" s="1"/>
  <c r="AA385" i="10"/>
  <c r="AJ47" i="10"/>
  <c r="AL47" i="10" s="1"/>
  <c r="AN47" i="10" s="1"/>
  <c r="AO47" i="10" s="1"/>
  <c r="AN779" i="10"/>
  <c r="AO779" i="10" s="1"/>
  <c r="AN592" i="10"/>
  <c r="AO592" i="10" s="1"/>
  <c r="AN552" i="10"/>
  <c r="AO552" i="10" s="1"/>
  <c r="AA47" i="10"/>
  <c r="AN382" i="10"/>
  <c r="AO382" i="10" s="1"/>
  <c r="AA605" i="10"/>
  <c r="AN580" i="10"/>
  <c r="AO580" i="10" s="1"/>
  <c r="AA513" i="10"/>
  <c r="AA223" i="10"/>
  <c r="AA376" i="10"/>
  <c r="AC376" i="10" s="1"/>
  <c r="AE376" i="10" s="1"/>
  <c r="AF376" i="10" s="1"/>
  <c r="AA74" i="10"/>
  <c r="AJ376" i="10"/>
  <c r="AL376" i="10" s="1"/>
  <c r="W25" i="10"/>
  <c r="AA493" i="10"/>
  <c r="W44" i="10"/>
  <c r="P22" i="10" s="1"/>
  <c r="O22" i="10"/>
  <c r="AJ493" i="10"/>
  <c r="AN587" i="10"/>
  <c r="AO587" i="10" s="1"/>
  <c r="AA67" i="10"/>
  <c r="AA516" i="10"/>
  <c r="AC516" i="10" s="1"/>
  <c r="AE516" i="10" s="1"/>
  <c r="AF516" i="10" s="1"/>
  <c r="W179" i="10"/>
  <c r="AM780" i="10"/>
  <c r="AE780" i="10"/>
  <c r="AF780" i="10" s="1"/>
  <c r="AM783" i="10"/>
  <c r="AN783" i="10" s="1"/>
  <c r="AO783" i="10" s="1"/>
  <c r="AA777" i="10"/>
  <c r="AC777" i="10" s="1"/>
  <c r="AE777" i="10" s="1"/>
  <c r="AF777" i="10" s="1"/>
  <c r="AM709" i="10"/>
  <c r="AI687" i="10"/>
  <c r="AJ687" i="10" s="1"/>
  <c r="AL687" i="10" s="1"/>
  <c r="AN687" i="10" s="1"/>
  <c r="AO687" i="10" s="1"/>
  <c r="AA687" i="10"/>
  <c r="AI595" i="10"/>
  <c r="AJ595" i="10" s="1"/>
  <c r="AA595" i="10"/>
  <c r="AM435" i="10"/>
  <c r="AN435" i="10" s="1"/>
  <c r="AO435" i="10" s="1"/>
  <c r="AM473" i="10"/>
  <c r="AA446" i="10"/>
  <c r="AI446" i="10"/>
  <c r="AJ446" i="10" s="1"/>
  <c r="AL446" i="10" s="1"/>
  <c r="AN446" i="10" s="1"/>
  <c r="AO446" i="10" s="1"/>
  <c r="AA434" i="10"/>
  <c r="AI434" i="10"/>
  <c r="AJ434" i="10" s="1"/>
  <c r="AL434" i="10" s="1"/>
  <c r="AN434" i="10" s="1"/>
  <c r="AO434" i="10" s="1"/>
  <c r="AM448" i="10"/>
  <c r="AM429" i="10"/>
  <c r="AN429" i="10" s="1"/>
  <c r="AO429" i="10" s="1"/>
  <c r="AJ426" i="10"/>
  <c r="AL426" i="10" s="1"/>
  <c r="AM358" i="10"/>
  <c r="AN358" i="10" s="1"/>
  <c r="AO358" i="10" s="1"/>
  <c r="AM345" i="10"/>
  <c r="AM381" i="10"/>
  <c r="AM377" i="10"/>
  <c r="AA327" i="10"/>
  <c r="AC327" i="10" s="1"/>
  <c r="AE327" i="10" s="1"/>
  <c r="AF327" i="10" s="1"/>
  <c r="AI327" i="10"/>
  <c r="AJ327" i="10" s="1"/>
  <c r="AL327" i="10" s="1"/>
  <c r="AJ341" i="10"/>
  <c r="AM150" i="10"/>
  <c r="AN150" i="10" s="1"/>
  <c r="AO150" i="10" s="1"/>
  <c r="AM137" i="10"/>
  <c r="AN137" i="10" s="1"/>
  <c r="AO137" i="10" s="1"/>
  <c r="AM128" i="10"/>
  <c r="AN128" i="10" s="1"/>
  <c r="AO128" i="10" s="1"/>
  <c r="AI179" i="10"/>
  <c r="AJ179" i="10" s="1"/>
  <c r="AL179" i="10" s="1"/>
  <c r="AA179" i="10"/>
  <c r="AA87" i="10"/>
  <c r="X30" i="10"/>
  <c r="AM789" i="10"/>
  <c r="AN789" i="10" s="1"/>
  <c r="AO789" i="10" s="1"/>
  <c r="AJ777" i="10"/>
  <c r="AL777" i="10" s="1"/>
  <c r="AE760" i="10"/>
  <c r="AF760" i="10" s="1"/>
  <c r="AM760" i="10"/>
  <c r="AN760" i="10" s="1"/>
  <c r="AO760" i="10" s="1"/>
  <c r="AA731" i="10"/>
  <c r="AI731" i="10"/>
  <c r="AJ731" i="10" s="1"/>
  <c r="AM735" i="10"/>
  <c r="AI713" i="10"/>
  <c r="AJ713" i="10" s="1"/>
  <c r="AA713" i="10"/>
  <c r="AI679" i="10"/>
  <c r="AJ679" i="10" s="1"/>
  <c r="AL679" i="10" s="1"/>
  <c r="AA679" i="10"/>
  <c r="AA681" i="10"/>
  <c r="AM679" i="10"/>
  <c r="AN672" i="10"/>
  <c r="AO672" i="10" s="1"/>
  <c r="AN650" i="10"/>
  <c r="AO650" i="10" s="1"/>
  <c r="AI471" i="10"/>
  <c r="AJ471" i="10" s="1"/>
  <c r="AL471" i="10" s="1"/>
  <c r="AA471" i="10"/>
  <c r="AC471" i="10" s="1"/>
  <c r="AE471" i="10" s="1"/>
  <c r="AF471" i="10" s="1"/>
  <c r="AI451" i="10"/>
  <c r="AJ451" i="10" s="1"/>
  <c r="AL451" i="10" s="1"/>
  <c r="AA451" i="10"/>
  <c r="AC451" i="10" s="1"/>
  <c r="AE451" i="10" s="1"/>
  <c r="AF451" i="10" s="1"/>
  <c r="AA433" i="10"/>
  <c r="AC433" i="10" s="1"/>
  <c r="AE433" i="10" s="1"/>
  <c r="AF433" i="10" s="1"/>
  <c r="AI433" i="10"/>
  <c r="AJ433" i="10" s="1"/>
  <c r="AL433" i="10" s="1"/>
  <c r="AA426" i="10"/>
  <c r="AA427" i="10"/>
  <c r="AI427" i="10"/>
  <c r="AJ427" i="10" s="1"/>
  <c r="AA413" i="10"/>
  <c r="AA384" i="10"/>
  <c r="AI384" i="10"/>
  <c r="AJ384" i="10" s="1"/>
  <c r="AM333" i="10"/>
  <c r="AA341" i="10"/>
  <c r="AA360" i="10"/>
  <c r="AI360" i="10"/>
  <c r="AJ360" i="10" s="1"/>
  <c r="AA191" i="10"/>
  <c r="AM173" i="10"/>
  <c r="AM114" i="10"/>
  <c r="AN114" i="10" s="1"/>
  <c r="AO114" i="10" s="1"/>
  <c r="AI106" i="10"/>
  <c r="AJ106" i="10" s="1"/>
  <c r="AA106" i="10"/>
  <c r="AI92" i="10"/>
  <c r="AJ92" i="10" s="1"/>
  <c r="AA92" i="10"/>
  <c r="AI78" i="10"/>
  <c r="AJ78" i="10" s="1"/>
  <c r="AA78" i="10"/>
  <c r="AI69" i="10"/>
  <c r="AJ69" i="10" s="1"/>
  <c r="AA69" i="10"/>
  <c r="X31" i="10"/>
  <c r="AA756" i="10"/>
  <c r="AI756" i="10"/>
  <c r="AJ756" i="10" s="1"/>
  <c r="AM730" i="10"/>
  <c r="AN730" i="10" s="1"/>
  <c r="AO730" i="10" s="1"/>
  <c r="AE730" i="10"/>
  <c r="AF730" i="10" s="1"/>
  <c r="AI736" i="10"/>
  <c r="AJ736" i="10" s="1"/>
  <c r="AA736" i="10"/>
  <c r="AA716" i="10"/>
  <c r="AI716" i="10"/>
  <c r="AJ716" i="10" s="1"/>
  <c r="AL716" i="10" s="1"/>
  <c r="AA749" i="10"/>
  <c r="AI749" i="10"/>
  <c r="AJ749" i="10" s="1"/>
  <c r="AA722" i="10"/>
  <c r="AC722" i="10" s="1"/>
  <c r="AE722" i="10" s="1"/>
  <c r="AF722" i="10" s="1"/>
  <c r="AI722" i="10"/>
  <c r="AJ722" i="10" s="1"/>
  <c r="AL722" i="10" s="1"/>
  <c r="AM706" i="10"/>
  <c r="AN676" i="10"/>
  <c r="AO676" i="10" s="1"/>
  <c r="AI680" i="10"/>
  <c r="AJ680" i="10" s="1"/>
  <c r="AL680" i="10" s="1"/>
  <c r="AN680" i="10" s="1"/>
  <c r="AO680" i="10" s="1"/>
  <c r="AA680" i="10"/>
  <c r="AM653" i="10"/>
  <c r="AN653" i="10" s="1"/>
  <c r="AO653" i="10" s="1"/>
  <c r="AI567" i="10"/>
  <c r="AJ567" i="10" s="1"/>
  <c r="AA567" i="10"/>
  <c r="AM533" i="10"/>
  <c r="AM548" i="10"/>
  <c r="AE548" i="10"/>
  <c r="AF548" i="10" s="1"/>
  <c r="AM516" i="10"/>
  <c r="AM537" i="10"/>
  <c r="AA466" i="10"/>
  <c r="AI466" i="10"/>
  <c r="AJ466" i="10" s="1"/>
  <c r="AI546" i="10"/>
  <c r="AJ546" i="10" s="1"/>
  <c r="AA546" i="10"/>
  <c r="AM470" i="10"/>
  <c r="AE470" i="10"/>
  <c r="AF470" i="10" s="1"/>
  <c r="AM450" i="10"/>
  <c r="AN450" i="10" s="1"/>
  <c r="AO450" i="10" s="1"/>
  <c r="AE450" i="10"/>
  <c r="AF450" i="10" s="1"/>
  <c r="AM432" i="10"/>
  <c r="AE432" i="10"/>
  <c r="AF432" i="10" s="1"/>
  <c r="AH482" i="10"/>
  <c r="AJ482" i="10" s="1"/>
  <c r="AA482" i="10"/>
  <c r="AM445" i="10"/>
  <c r="AI334" i="10"/>
  <c r="AJ334" i="10" s="1"/>
  <c r="AA334" i="10"/>
  <c r="AI337" i="10"/>
  <c r="AJ337" i="10" s="1"/>
  <c r="AA337" i="10"/>
  <c r="AA357" i="10"/>
  <c r="AI357" i="10"/>
  <c r="AJ357" i="10" s="1"/>
  <c r="AM365" i="10"/>
  <c r="AM178" i="10"/>
  <c r="AE178" i="10"/>
  <c r="AF178" i="10" s="1"/>
  <c r="AN187" i="10"/>
  <c r="AO187" i="10" s="1"/>
  <c r="AA211" i="10"/>
  <c r="AM104" i="10"/>
  <c r="AE104" i="10"/>
  <c r="AF104" i="10" s="1"/>
  <c r="AM91" i="10"/>
  <c r="AN91" i="10" s="1"/>
  <c r="AO91" i="10" s="1"/>
  <c r="AM73" i="10"/>
  <c r="AE73" i="10"/>
  <c r="AF73" i="10" s="1"/>
  <c r="AM68" i="10"/>
  <c r="AE68" i="10"/>
  <c r="W29" i="10"/>
  <c r="Y30" i="10"/>
  <c r="AJ65" i="10"/>
  <c r="AA772" i="10"/>
  <c r="AI772" i="10"/>
  <c r="AJ772" i="10" s="1"/>
  <c r="AM777" i="10"/>
  <c r="AM792" i="10"/>
  <c r="AE792" i="10"/>
  <c r="AF792" i="10" s="1"/>
  <c r="AM766" i="10"/>
  <c r="AI728" i="10"/>
  <c r="AJ728" i="10" s="1"/>
  <c r="AA728" i="10"/>
  <c r="AA723" i="10"/>
  <c r="AI723" i="10"/>
  <c r="AJ723" i="10" s="1"/>
  <c r="AL723" i="10" s="1"/>
  <c r="AN723" i="10" s="1"/>
  <c r="AO723" i="10" s="1"/>
  <c r="AI710" i="10"/>
  <c r="AJ710" i="10" s="1"/>
  <c r="AA710" i="10"/>
  <c r="AI690" i="10"/>
  <c r="AJ690" i="10" s="1"/>
  <c r="AA690" i="10"/>
  <c r="AA654" i="10"/>
  <c r="AI654" i="10"/>
  <c r="AJ654" i="10" s="1"/>
  <c r="AA623" i="10"/>
  <c r="AM566" i="10"/>
  <c r="AN566" i="10" s="1"/>
  <c r="AO566" i="10" s="1"/>
  <c r="AJ529" i="10"/>
  <c r="AL529" i="10" s="1"/>
  <c r="AM465" i="10"/>
  <c r="AI517" i="10"/>
  <c r="AJ517" i="10" s="1"/>
  <c r="AA517" i="10"/>
  <c r="AI468" i="10"/>
  <c r="AJ468" i="10" s="1"/>
  <c r="AL468" i="10" s="1"/>
  <c r="AA468" i="10"/>
  <c r="AI448" i="10"/>
  <c r="AJ448" i="10" s="1"/>
  <c r="AL448" i="10" s="1"/>
  <c r="AA448" i="10"/>
  <c r="AM426" i="10"/>
  <c r="AA459" i="10"/>
  <c r="AI459" i="10"/>
  <c r="AJ459" i="10" s="1"/>
  <c r="AA443" i="10"/>
  <c r="AI443" i="10"/>
  <c r="AJ443" i="10" s="1"/>
  <c r="AA377" i="10"/>
  <c r="AI377" i="10"/>
  <c r="AJ377" i="10" s="1"/>
  <c r="AL377" i="10" s="1"/>
  <c r="AM374" i="10"/>
  <c r="AM198" i="10"/>
  <c r="AA135" i="10"/>
  <c r="AI135" i="10"/>
  <c r="AJ135" i="10" s="1"/>
  <c r="AI124" i="10"/>
  <c r="AJ124" i="10" s="1"/>
  <c r="AA124" i="10"/>
  <c r="AA188" i="10"/>
  <c r="AD805" i="10"/>
  <c r="W21" i="6" s="1"/>
  <c r="AE43" i="10"/>
  <c r="AM43" i="10"/>
  <c r="AJ77" i="10"/>
  <c r="AJ67" i="10"/>
  <c r="W28" i="10"/>
  <c r="AA82" i="10"/>
  <c r="Y31" i="10"/>
  <c r="AA65" i="10"/>
  <c r="AJ62" i="10"/>
  <c r="AA774" i="10"/>
  <c r="AI774" i="10"/>
  <c r="AJ774" i="10" s="1"/>
  <c r="AM763" i="10"/>
  <c r="AE763" i="10"/>
  <c r="AF763" i="10" s="1"/>
  <c r="AA764" i="10"/>
  <c r="AI764" i="10"/>
  <c r="AJ764" i="10" s="1"/>
  <c r="AL764" i="10" s="1"/>
  <c r="AE727" i="10"/>
  <c r="AF727" i="10" s="1"/>
  <c r="AM727" i="10"/>
  <c r="AN727" i="10" s="1"/>
  <c r="AO727" i="10" s="1"/>
  <c r="AI719" i="10"/>
  <c r="AJ719" i="10" s="1"/>
  <c r="AA719" i="10"/>
  <c r="AM703" i="10"/>
  <c r="AM716" i="10"/>
  <c r="AJ623" i="10"/>
  <c r="AM524" i="10"/>
  <c r="AN515" i="10"/>
  <c r="AO515" i="10" s="1"/>
  <c r="AM467" i="10"/>
  <c r="AE467" i="10"/>
  <c r="AF467" i="10" s="1"/>
  <c r="AM447" i="10"/>
  <c r="AE447" i="10"/>
  <c r="AF447" i="10" s="1"/>
  <c r="AM561" i="10"/>
  <c r="AA518" i="10"/>
  <c r="AI518" i="10"/>
  <c r="AJ518" i="10" s="1"/>
  <c r="AA492" i="10"/>
  <c r="AH492" i="10"/>
  <c r="AJ492" i="10" s="1"/>
  <c r="AM442" i="10"/>
  <c r="AM376" i="10"/>
  <c r="AN413" i="10"/>
  <c r="AO413" i="10" s="1"/>
  <c r="AA394" i="10"/>
  <c r="AI331" i="10"/>
  <c r="AJ331" i="10" s="1"/>
  <c r="AA331" i="10"/>
  <c r="AI189" i="10"/>
  <c r="AJ189" i="10" s="1"/>
  <c r="AA189" i="10"/>
  <c r="AA354" i="10"/>
  <c r="AI354" i="10"/>
  <c r="AJ354" i="10" s="1"/>
  <c r="AM342" i="10"/>
  <c r="AN342" i="10" s="1"/>
  <c r="AO342" i="10" s="1"/>
  <c r="AI381" i="10"/>
  <c r="AJ381" i="10" s="1"/>
  <c r="AL381" i="10" s="1"/>
  <c r="AA381" i="10"/>
  <c r="AM134" i="10"/>
  <c r="AN134" i="10" s="1"/>
  <c r="AO134" i="10" s="1"/>
  <c r="AM125" i="10"/>
  <c r="AN125" i="10" s="1"/>
  <c r="AO125" i="10" s="1"/>
  <c r="AE125" i="10"/>
  <c r="AF125" i="10" s="1"/>
  <c r="AM117" i="10"/>
  <c r="AN117" i="10" s="1"/>
  <c r="AO117" i="10" s="1"/>
  <c r="W27" i="10"/>
  <c r="AA70" i="10"/>
  <c r="W101" i="10"/>
  <c r="AA62" i="10"/>
  <c r="AA750" i="10"/>
  <c r="AI750" i="10"/>
  <c r="AJ750" i="10" s="1"/>
  <c r="AM757" i="10"/>
  <c r="AN757" i="10" s="1"/>
  <c r="AO757" i="10" s="1"/>
  <c r="AI725" i="10"/>
  <c r="AJ725" i="10" s="1"/>
  <c r="AA725" i="10"/>
  <c r="AM724" i="10"/>
  <c r="AI707" i="10"/>
  <c r="AJ707" i="10" s="1"/>
  <c r="AL707" i="10" s="1"/>
  <c r="AN707" i="10" s="1"/>
  <c r="AO707" i="10" s="1"/>
  <c r="AA707" i="10"/>
  <c r="AH709" i="10"/>
  <c r="AJ709" i="10" s="1"/>
  <c r="AL709" i="10" s="1"/>
  <c r="AA709" i="10"/>
  <c r="AH712" i="10"/>
  <c r="AJ712" i="10" s="1"/>
  <c r="AL712" i="10" s="1"/>
  <c r="AA712" i="10"/>
  <c r="AM618" i="10"/>
  <c r="AA561" i="10"/>
  <c r="AI561" i="10"/>
  <c r="AJ561" i="10" s="1"/>
  <c r="AL561" i="10" s="1"/>
  <c r="AM541" i="10"/>
  <c r="AE541" i="10"/>
  <c r="AF541" i="10" s="1"/>
  <c r="AA537" i="10"/>
  <c r="AI537" i="10"/>
  <c r="AJ537" i="10" s="1"/>
  <c r="AL537" i="10" s="1"/>
  <c r="AI465" i="10"/>
  <c r="AJ465" i="10" s="1"/>
  <c r="AL465" i="10" s="1"/>
  <c r="AA465" i="10"/>
  <c r="AI445" i="10"/>
  <c r="AJ445" i="10" s="1"/>
  <c r="AL445" i="10" s="1"/>
  <c r="AA445" i="10"/>
  <c r="AM530" i="10"/>
  <c r="AA374" i="10"/>
  <c r="AI374" i="10"/>
  <c r="AJ374" i="10" s="1"/>
  <c r="AL374" i="10" s="1"/>
  <c r="AI350" i="10"/>
  <c r="AJ350" i="10" s="1"/>
  <c r="AA350" i="10"/>
  <c r="AM185" i="10"/>
  <c r="AA207" i="10"/>
  <c r="AH207" i="10"/>
  <c r="AJ207" i="10" s="1"/>
  <c r="AL207" i="10" s="1"/>
  <c r="AM112" i="10"/>
  <c r="AN112" i="10" s="1"/>
  <c r="AO112" i="10" s="1"/>
  <c r="AI102" i="10"/>
  <c r="AJ102" i="10" s="1"/>
  <c r="AA102" i="10"/>
  <c r="AI89" i="10"/>
  <c r="AJ89" i="10" s="1"/>
  <c r="AA89" i="10"/>
  <c r="AI76" i="10"/>
  <c r="AJ76" i="10" s="1"/>
  <c r="AA76" i="10"/>
  <c r="W26" i="10"/>
  <c r="AJ54" i="10"/>
  <c r="AA77" i="10"/>
  <c r="AA778" i="10"/>
  <c r="AI778" i="10"/>
  <c r="AJ778" i="10" s="1"/>
  <c r="AM761" i="10"/>
  <c r="AN761" i="10" s="1"/>
  <c r="AO761" i="10" s="1"/>
  <c r="AI796" i="10"/>
  <c r="AJ796" i="10" s="1"/>
  <c r="AA796" i="10"/>
  <c r="AM776" i="10"/>
  <c r="AN776" i="10" s="1"/>
  <c r="AO776" i="10" s="1"/>
  <c r="AM764" i="10"/>
  <c r="AI739" i="10"/>
  <c r="AJ739" i="10" s="1"/>
  <c r="AA739" i="10"/>
  <c r="AI701" i="10"/>
  <c r="AJ701" i="10" s="1"/>
  <c r="AA701" i="10"/>
  <c r="AI696" i="10"/>
  <c r="AJ696" i="10" s="1"/>
  <c r="AA696" i="10"/>
  <c r="AE678" i="10"/>
  <c r="AF678" i="10" s="1"/>
  <c r="AM678" i="10"/>
  <c r="AI598" i="10"/>
  <c r="AJ598" i="10" s="1"/>
  <c r="AA598" i="10"/>
  <c r="AI573" i="10"/>
  <c r="AJ573" i="10" s="1"/>
  <c r="AA573" i="10"/>
  <c r="AI564" i="10"/>
  <c r="AJ564" i="10" s="1"/>
  <c r="AA564" i="10"/>
  <c r="AN574" i="10"/>
  <c r="AO574" i="10" s="1"/>
  <c r="AI530" i="10"/>
  <c r="AJ530" i="10" s="1"/>
  <c r="AL530" i="10" s="1"/>
  <c r="AA530" i="10"/>
  <c r="AA533" i="10"/>
  <c r="AH533" i="10"/>
  <c r="AJ533" i="10" s="1"/>
  <c r="AL533" i="10" s="1"/>
  <c r="AM545" i="10"/>
  <c r="AE545" i="10"/>
  <c r="AF545" i="10" s="1"/>
  <c r="AA472" i="10"/>
  <c r="AI472" i="10"/>
  <c r="AJ472" i="10" s="1"/>
  <c r="AA463" i="10"/>
  <c r="AI463" i="10"/>
  <c r="AJ463" i="10" s="1"/>
  <c r="AM529" i="10"/>
  <c r="AM464" i="10"/>
  <c r="AE464" i="10"/>
  <c r="AF464" i="10" s="1"/>
  <c r="AM444" i="10"/>
  <c r="AE444" i="10"/>
  <c r="AF444" i="10" s="1"/>
  <c r="AJ516" i="10"/>
  <c r="AL516" i="10" s="1"/>
  <c r="AA452" i="10"/>
  <c r="AI452" i="10"/>
  <c r="AJ452" i="10" s="1"/>
  <c r="AA440" i="10"/>
  <c r="AI440" i="10"/>
  <c r="AJ440" i="10" s="1"/>
  <c r="AM461" i="10"/>
  <c r="AM439" i="10"/>
  <c r="AM430" i="10"/>
  <c r="AM367" i="10"/>
  <c r="AA366" i="10"/>
  <c r="AI366" i="10"/>
  <c r="AJ366" i="10" s="1"/>
  <c r="AM329" i="10"/>
  <c r="AN329" i="10" s="1"/>
  <c r="AO329" i="10" s="1"/>
  <c r="AM362" i="10"/>
  <c r="AM355" i="10"/>
  <c r="AM179" i="10"/>
  <c r="AM188" i="10"/>
  <c r="AM111" i="10"/>
  <c r="AE111" i="10"/>
  <c r="AF111" i="10" s="1"/>
  <c r="AM101" i="10"/>
  <c r="AE101" i="10"/>
  <c r="AF101" i="10" s="1"/>
  <c r="AM88" i="10"/>
  <c r="AE88" i="10"/>
  <c r="AF88" i="10" s="1"/>
  <c r="AM75" i="10"/>
  <c r="AE75" i="10"/>
  <c r="AF75" i="10" s="1"/>
  <c r="AA54" i="10"/>
  <c r="AJ59" i="10"/>
  <c r="W75" i="10"/>
  <c r="AM801" i="10"/>
  <c r="AN801" i="10" s="1"/>
  <c r="AO801" i="10" s="1"/>
  <c r="AI759" i="10"/>
  <c r="AJ759" i="10" s="1"/>
  <c r="AA759" i="10"/>
  <c r="AH745" i="10"/>
  <c r="AJ745" i="10" s="1"/>
  <c r="AL745" i="10" s="1"/>
  <c r="AN745" i="10" s="1"/>
  <c r="AO745" i="10" s="1"/>
  <c r="AA745" i="10"/>
  <c r="AM715" i="10"/>
  <c r="AN715" i="10" s="1"/>
  <c r="AO715" i="10" s="1"/>
  <c r="AE715" i="10"/>
  <c r="AF715" i="10" s="1"/>
  <c r="AA737" i="10"/>
  <c r="AH737" i="10"/>
  <c r="AJ737" i="10" s="1"/>
  <c r="AI704" i="10"/>
  <c r="AJ704" i="10" s="1"/>
  <c r="AA704" i="10"/>
  <c r="AM722" i="10"/>
  <c r="AM692" i="10"/>
  <c r="AM689" i="10"/>
  <c r="AN689" i="10" s="1"/>
  <c r="AO689" i="10" s="1"/>
  <c r="AE689" i="10"/>
  <c r="AF689" i="10" s="1"/>
  <c r="AM700" i="10"/>
  <c r="AN700" i="10" s="1"/>
  <c r="AO700" i="10" s="1"/>
  <c r="AE700" i="10"/>
  <c r="AF700" i="10" s="1"/>
  <c r="AH612" i="10"/>
  <c r="AJ612" i="10" s="1"/>
  <c r="AA612" i="10"/>
  <c r="AM572" i="10"/>
  <c r="AE572" i="10"/>
  <c r="AF572" i="10" s="1"/>
  <c r="AM563" i="10"/>
  <c r="AE563" i="10"/>
  <c r="AF563" i="10" s="1"/>
  <c r="AA535" i="10"/>
  <c r="AI535" i="10"/>
  <c r="AJ535" i="10" s="1"/>
  <c r="AH512" i="10"/>
  <c r="AJ512" i="10" s="1"/>
  <c r="AA512" i="10"/>
  <c r="AM471" i="10"/>
  <c r="AM462" i="10"/>
  <c r="AA525" i="10"/>
  <c r="AI525" i="10"/>
  <c r="AJ525" i="10" s="1"/>
  <c r="AL525" i="10" s="1"/>
  <c r="AN525" i="10" s="1"/>
  <c r="AO525" i="10" s="1"/>
  <c r="AI462" i="10"/>
  <c r="AJ462" i="10" s="1"/>
  <c r="AL462" i="10" s="1"/>
  <c r="AA462" i="10"/>
  <c r="AI442" i="10"/>
  <c r="AJ442" i="10" s="1"/>
  <c r="AL442" i="10" s="1"/>
  <c r="AA442" i="10"/>
  <c r="AH508" i="10"/>
  <c r="AJ508" i="10" s="1"/>
  <c r="AA508" i="10"/>
  <c r="AA365" i="10"/>
  <c r="AI365" i="10"/>
  <c r="AJ365" i="10" s="1"/>
  <c r="AL365" i="10" s="1"/>
  <c r="AA425" i="10"/>
  <c r="AI425" i="10"/>
  <c r="AJ425" i="10" s="1"/>
  <c r="AI356" i="10"/>
  <c r="AJ356" i="10" s="1"/>
  <c r="AA356" i="10"/>
  <c r="AA363" i="10"/>
  <c r="AI363" i="10"/>
  <c r="AJ363" i="10" s="1"/>
  <c r="AM417" i="10"/>
  <c r="AN417" i="10" s="1"/>
  <c r="AO417" i="10" s="1"/>
  <c r="AA328" i="10"/>
  <c r="AI328" i="10"/>
  <c r="AJ328" i="10" s="1"/>
  <c r="AM327" i="10"/>
  <c r="AN174" i="10"/>
  <c r="AO174" i="10" s="1"/>
  <c r="AA141" i="10"/>
  <c r="AI141" i="10"/>
  <c r="AJ141" i="10" s="1"/>
  <c r="AA132" i="10"/>
  <c r="AI132" i="10"/>
  <c r="AJ132" i="10" s="1"/>
  <c r="AI115" i="10"/>
  <c r="AJ115" i="10" s="1"/>
  <c r="AA115" i="10"/>
  <c r="AM191" i="10"/>
  <c r="AJ74" i="10"/>
  <c r="W24" i="10"/>
  <c r="AA59" i="10"/>
  <c r="AN52" i="10"/>
  <c r="AO52" i="10" s="1"/>
  <c r="AI758" i="10"/>
  <c r="AJ758" i="10" s="1"/>
  <c r="AA758" i="10"/>
  <c r="AM795" i="10"/>
  <c r="AE795" i="10"/>
  <c r="AF795" i="10" s="1"/>
  <c r="AI793" i="10"/>
  <c r="AJ793" i="10" s="1"/>
  <c r="AA793" i="10"/>
  <c r="AI802" i="10"/>
  <c r="AJ802" i="10" s="1"/>
  <c r="AA802" i="10"/>
  <c r="AA755" i="10"/>
  <c r="AI755" i="10"/>
  <c r="AJ755" i="10" s="1"/>
  <c r="AH748" i="10"/>
  <c r="AJ748" i="10" s="1"/>
  <c r="AA748" i="10"/>
  <c r="AA766" i="10"/>
  <c r="AI766" i="10"/>
  <c r="AJ766" i="10" s="1"/>
  <c r="AL766" i="10" s="1"/>
  <c r="AA692" i="10"/>
  <c r="AH692" i="10"/>
  <c r="AJ692" i="10" s="1"/>
  <c r="AL692" i="10" s="1"/>
  <c r="AI685" i="10"/>
  <c r="AJ685" i="10" s="1"/>
  <c r="AA685" i="10"/>
  <c r="AM651" i="10"/>
  <c r="AN651" i="10" s="1"/>
  <c r="AO651" i="10" s="1"/>
  <c r="AN579" i="10"/>
  <c r="AO579" i="10" s="1"/>
  <c r="AE531" i="10"/>
  <c r="AF531" i="10" s="1"/>
  <c r="AM531" i="10"/>
  <c r="AN531" i="10" s="1"/>
  <c r="AO531" i="10" s="1"/>
  <c r="AA524" i="10"/>
  <c r="AI524" i="10"/>
  <c r="AJ524" i="10" s="1"/>
  <c r="AL524" i="10" s="1"/>
  <c r="AN558" i="10"/>
  <c r="AO558" i="10" s="1"/>
  <c r="AM441" i="10"/>
  <c r="AE441" i="10"/>
  <c r="AF441" i="10" s="1"/>
  <c r="AI430" i="10"/>
  <c r="AJ430" i="10" s="1"/>
  <c r="AL430" i="10" s="1"/>
  <c r="AA430" i="10"/>
  <c r="AI480" i="10"/>
  <c r="AJ480" i="10" s="1"/>
  <c r="AA480" i="10"/>
  <c r="AM458" i="10"/>
  <c r="AM436" i="10"/>
  <c r="AM364" i="10"/>
  <c r="AN364" i="10" s="1"/>
  <c r="AO364" i="10" s="1"/>
  <c r="AA387" i="10"/>
  <c r="AI387" i="10"/>
  <c r="AJ387" i="10" s="1"/>
  <c r="AA220" i="10"/>
  <c r="AH355" i="10"/>
  <c r="AJ355" i="10" s="1"/>
  <c r="AL355" i="10" s="1"/>
  <c r="AA355" i="10"/>
  <c r="AI175" i="10"/>
  <c r="AJ175" i="10" s="1"/>
  <c r="AA175" i="10"/>
  <c r="AM393" i="10"/>
  <c r="AN393" i="10" s="1"/>
  <c r="AO393" i="10" s="1"/>
  <c r="AM182" i="10"/>
  <c r="AE182" i="10"/>
  <c r="AF182" i="10" s="1"/>
  <c r="AM140" i="10"/>
  <c r="AN140" i="10" s="1"/>
  <c r="AO140" i="10" s="1"/>
  <c r="AM131" i="10"/>
  <c r="AN131" i="10" s="1"/>
  <c r="AO131" i="10" s="1"/>
  <c r="AM207" i="10"/>
  <c r="W23" i="10"/>
  <c r="AJ43" i="10"/>
  <c r="AL43" i="10" s="1"/>
  <c r="N43" i="10"/>
  <c r="G21" i="10"/>
  <c r="G35" i="10" s="1"/>
  <c r="AA799" i="10"/>
  <c r="AI799" i="10"/>
  <c r="AJ799" i="10" s="1"/>
  <c r="AA785" i="10"/>
  <c r="AA781" i="10"/>
  <c r="AI781" i="10"/>
  <c r="AJ781" i="10" s="1"/>
  <c r="AI791" i="10"/>
  <c r="AJ791" i="10" s="1"/>
  <c r="AA791" i="10"/>
  <c r="AM787" i="10"/>
  <c r="AI768" i="10"/>
  <c r="AJ768" i="10" s="1"/>
  <c r="AA768" i="10"/>
  <c r="AN765" i="10"/>
  <c r="AO765" i="10" s="1"/>
  <c r="AM721" i="10"/>
  <c r="AE721" i="10"/>
  <c r="AF721" i="10" s="1"/>
  <c r="AA738" i="10"/>
  <c r="AH738" i="10"/>
  <c r="AJ738" i="10" s="1"/>
  <c r="AH724" i="10"/>
  <c r="AJ724" i="10" s="1"/>
  <c r="AL724" i="10" s="1"/>
  <c r="AA724" i="10"/>
  <c r="AA717" i="10"/>
  <c r="AI717" i="10"/>
  <c r="AJ717" i="10" s="1"/>
  <c r="AA698" i="10"/>
  <c r="AI698" i="10"/>
  <c r="AJ698" i="10" s="1"/>
  <c r="AM648" i="10"/>
  <c r="AN648" i="10" s="1"/>
  <c r="AO648" i="10" s="1"/>
  <c r="AH624" i="10"/>
  <c r="AJ624" i="10" s="1"/>
  <c r="AA624" i="10"/>
  <c r="AI616" i="10"/>
  <c r="AJ616" i="10" s="1"/>
  <c r="AA616" i="10"/>
  <c r="AA610" i="10"/>
  <c r="AI610" i="10"/>
  <c r="AJ610" i="10" s="1"/>
  <c r="AI581" i="10"/>
  <c r="AJ581" i="10" s="1"/>
  <c r="AA581" i="10"/>
  <c r="AM583" i="10"/>
  <c r="AE583" i="10"/>
  <c r="AF583" i="10" s="1"/>
  <c r="AA523" i="10"/>
  <c r="AH488" i="10"/>
  <c r="AJ488" i="10" s="1"/>
  <c r="AA488" i="10"/>
  <c r="AI461" i="10"/>
  <c r="AJ461" i="10" s="1"/>
  <c r="AL461" i="10" s="1"/>
  <c r="AA461" i="10"/>
  <c r="AA439" i="10"/>
  <c r="AI439" i="10"/>
  <c r="AJ439" i="10" s="1"/>
  <c r="AL439" i="10" s="1"/>
  <c r="AA449" i="10"/>
  <c r="AI449" i="10"/>
  <c r="AJ449" i="10" s="1"/>
  <c r="AA437" i="10"/>
  <c r="AI437" i="10"/>
  <c r="AJ437" i="10" s="1"/>
  <c r="AN514" i="10"/>
  <c r="AO514" i="10" s="1"/>
  <c r="AA362" i="10"/>
  <c r="AI362" i="10"/>
  <c r="AJ362" i="10" s="1"/>
  <c r="AL362" i="10" s="1"/>
  <c r="AM352" i="10"/>
  <c r="AN352" i="10" s="1"/>
  <c r="AO352" i="10" s="1"/>
  <c r="AE352" i="10"/>
  <c r="AF352" i="10" s="1"/>
  <c r="AA343" i="10"/>
  <c r="AI343" i="10"/>
  <c r="AJ343" i="10" s="1"/>
  <c r="AA335" i="10"/>
  <c r="AI335" i="10"/>
  <c r="AJ335" i="10" s="1"/>
  <c r="AH235" i="10"/>
  <c r="AJ235" i="10" s="1"/>
  <c r="AA235" i="10"/>
  <c r="AI186" i="10"/>
  <c r="AJ186" i="10" s="1"/>
  <c r="AA186" i="10"/>
  <c r="AA183" i="10"/>
  <c r="AI183" i="10"/>
  <c r="AJ183" i="10" s="1"/>
  <c r="AA180" i="10"/>
  <c r="AI180" i="10"/>
  <c r="AJ180" i="10" s="1"/>
  <c r="AI109" i="10"/>
  <c r="AJ109" i="10" s="1"/>
  <c r="AA109" i="10"/>
  <c r="AI94" i="10"/>
  <c r="AJ94" i="10" s="1"/>
  <c r="AA94" i="10"/>
  <c r="AI84" i="10"/>
  <c r="AJ84" i="10" s="1"/>
  <c r="AA84" i="10"/>
  <c r="AI71" i="10"/>
  <c r="AJ71" i="10" s="1"/>
  <c r="AA71" i="10"/>
  <c r="W22" i="10"/>
  <c r="AI787" i="10"/>
  <c r="AJ787" i="10" s="1"/>
  <c r="AL787" i="10" s="1"/>
  <c r="AA787" i="10"/>
  <c r="AI790" i="10"/>
  <c r="AJ790" i="10" s="1"/>
  <c r="AA790" i="10"/>
  <c r="AJ785" i="10"/>
  <c r="AM773" i="10"/>
  <c r="AM712" i="10"/>
  <c r="AM684" i="10"/>
  <c r="AN684" i="10" s="1"/>
  <c r="AO684" i="10" s="1"/>
  <c r="AE684" i="10"/>
  <c r="AF684" i="10" s="1"/>
  <c r="AM645" i="10"/>
  <c r="AE645" i="10"/>
  <c r="AF645" i="10" s="1"/>
  <c r="AH603" i="10"/>
  <c r="AJ603" i="10" s="1"/>
  <c r="AL603" i="10" s="1"/>
  <c r="AA603" i="10"/>
  <c r="AM603" i="10"/>
  <c r="AI570" i="10"/>
  <c r="AJ570" i="10" s="1"/>
  <c r="AA570" i="10"/>
  <c r="AA469" i="10"/>
  <c r="AI469" i="10"/>
  <c r="AJ469" i="10" s="1"/>
  <c r="AH485" i="10"/>
  <c r="AJ485" i="10" s="1"/>
  <c r="AA485" i="10"/>
  <c r="AM460" i="10"/>
  <c r="AN460" i="10" s="1"/>
  <c r="AO460" i="10" s="1"/>
  <c r="AM438" i="10"/>
  <c r="AE438" i="10"/>
  <c r="AF438" i="10" s="1"/>
  <c r="AH496" i="10"/>
  <c r="AJ496" i="10" s="1"/>
  <c r="AA496" i="10"/>
  <c r="AH478" i="10"/>
  <c r="AJ478" i="10" s="1"/>
  <c r="AA478" i="10"/>
  <c r="AM451" i="10"/>
  <c r="AM433" i="10"/>
  <c r="AE361" i="10"/>
  <c r="AF361" i="10" s="1"/>
  <c r="AM361" i="10"/>
  <c r="AN361" i="10" s="1"/>
  <c r="AO361" i="10" s="1"/>
  <c r="AI353" i="10"/>
  <c r="AJ353" i="10" s="1"/>
  <c r="AA353" i="10"/>
  <c r="AM359" i="10"/>
  <c r="AM339" i="10"/>
  <c r="AN339" i="10" s="1"/>
  <c r="AO339" i="10" s="1"/>
  <c r="AM212" i="10"/>
  <c r="AH152" i="10"/>
  <c r="AJ152" i="10" s="1"/>
  <c r="AA152" i="10"/>
  <c r="AI205" i="10"/>
  <c r="AJ205" i="10" s="1"/>
  <c r="AA205" i="10"/>
  <c r="AM108" i="10"/>
  <c r="AE108" i="10"/>
  <c r="AF108" i="10" s="1"/>
  <c r="AM99" i="10"/>
  <c r="AN99" i="10" s="1"/>
  <c r="AO99" i="10" s="1"/>
  <c r="AE99" i="10"/>
  <c r="AF99" i="10" s="1"/>
  <c r="AM83" i="10"/>
  <c r="AE83" i="10"/>
  <c r="AF83" i="10" s="1"/>
  <c r="AM72" i="10"/>
  <c r="AE72" i="10"/>
  <c r="AF72" i="10" s="1"/>
  <c r="W21" i="10"/>
  <c r="W30" i="10"/>
  <c r="AJ56" i="10"/>
  <c r="AM786" i="10"/>
  <c r="AM798" i="10"/>
  <c r="AN798" i="10" s="1"/>
  <c r="AO798" i="10" s="1"/>
  <c r="AM784" i="10"/>
  <c r="AI784" i="10"/>
  <c r="AJ784" i="10" s="1"/>
  <c r="AL784" i="10" s="1"/>
  <c r="AA784" i="10"/>
  <c r="AM718" i="10"/>
  <c r="AN718" i="10" s="1"/>
  <c r="AO718" i="10" s="1"/>
  <c r="AM697" i="10"/>
  <c r="AI682" i="10"/>
  <c r="AJ682" i="10" s="1"/>
  <c r="AA682" i="10"/>
  <c r="AM569" i="10"/>
  <c r="AE569" i="10"/>
  <c r="AF569" i="10" s="1"/>
  <c r="AM577" i="10"/>
  <c r="AE577" i="10"/>
  <c r="AF577" i="10" s="1"/>
  <c r="AM542" i="10"/>
  <c r="AM468" i="10"/>
  <c r="AI458" i="10"/>
  <c r="AJ458" i="10" s="1"/>
  <c r="AL458" i="10" s="1"/>
  <c r="AA458" i="10"/>
  <c r="AA436" i="10"/>
  <c r="AI436" i="10"/>
  <c r="AJ436" i="10" s="1"/>
  <c r="AL436" i="10" s="1"/>
  <c r="AI359" i="10"/>
  <c r="AJ359" i="10" s="1"/>
  <c r="AL359" i="10" s="1"/>
  <c r="AA359" i="10"/>
  <c r="AI340" i="10"/>
  <c r="AJ340" i="10" s="1"/>
  <c r="AA340" i="10"/>
  <c r="AM336" i="10"/>
  <c r="AA375" i="10"/>
  <c r="AI375" i="10"/>
  <c r="AJ375" i="10" s="1"/>
  <c r="AI210" i="10"/>
  <c r="AJ210" i="10" s="1"/>
  <c r="AA210" i="10"/>
  <c r="AI153" i="10"/>
  <c r="AJ153" i="10" s="1"/>
  <c r="AA153" i="10"/>
  <c r="AA138" i="10"/>
  <c r="AI138" i="10"/>
  <c r="AJ138" i="10" s="1"/>
  <c r="AI129" i="10"/>
  <c r="AJ129" i="10" s="1"/>
  <c r="AA129" i="10"/>
  <c r="AE177" i="10"/>
  <c r="AF177" i="10" s="1"/>
  <c r="AM177" i="10"/>
  <c r="W31" i="10"/>
  <c r="AA56" i="10"/>
  <c r="AB233" i="3"/>
  <c r="AC233" i="3" s="1"/>
  <c r="AB272" i="3"/>
  <c r="AC272" i="3" s="1"/>
  <c r="AB326" i="3"/>
  <c r="AC326" i="3" s="1"/>
  <c r="AG494" i="3"/>
  <c r="AJ494" i="3" s="1"/>
  <c r="AB531" i="3"/>
  <c r="AC531" i="3" s="1"/>
  <c r="AB336" i="3"/>
  <c r="AC336" i="3" s="1"/>
  <c r="AJ131" i="3"/>
  <c r="AK131" i="3" s="1"/>
  <c r="S195" i="3"/>
  <c r="AJ326" i="3"/>
  <c r="AK326" i="3" s="1"/>
  <c r="T324" i="3"/>
  <c r="U324" i="3" s="1"/>
  <c r="L483" i="3"/>
  <c r="T49" i="3"/>
  <c r="U49" i="3" s="1"/>
  <c r="T48" i="3"/>
  <c r="U48" i="3" s="1"/>
  <c r="AJ388" i="3"/>
  <c r="AK388" i="3" s="1"/>
  <c r="AB374" i="3"/>
  <c r="AC374" i="3" s="1"/>
  <c r="AB473" i="3"/>
  <c r="AJ53" i="3"/>
  <c r="AK53" i="3" s="1"/>
  <c r="AB331" i="3"/>
  <c r="AC331" i="3" s="1"/>
  <c r="AB201" i="3"/>
  <c r="AC201" i="3" s="1"/>
  <c r="AJ331" i="3"/>
  <c r="AK331" i="3" s="1"/>
  <c r="AB554" i="3"/>
  <c r="AC554" i="3" s="1"/>
  <c r="AJ554" i="3"/>
  <c r="AK554" i="3" s="1"/>
  <c r="AJ601" i="3"/>
  <c r="AK601" i="3" s="1"/>
  <c r="AG87" i="3"/>
  <c r="AJ87" i="3" s="1"/>
  <c r="AK87" i="3" s="1"/>
  <c r="T53" i="3"/>
  <c r="U53" i="3" s="1"/>
  <c r="AB601" i="3"/>
  <c r="AC601" i="3" s="1"/>
  <c r="AJ201" i="3"/>
  <c r="AK201" i="3" s="1"/>
  <c r="T15" i="3"/>
  <c r="U15" i="3" s="1"/>
  <c r="T473" i="3"/>
  <c r="U473" i="3" s="1"/>
  <c r="U483" i="3" s="1"/>
  <c r="AE28" i="7" s="1"/>
  <c r="S483" i="3"/>
  <c r="AG295" i="3"/>
  <c r="AJ295" i="3" s="1"/>
  <c r="AK295" i="3" s="1"/>
  <c r="AB561" i="3"/>
  <c r="AC561" i="3" s="1"/>
  <c r="AJ103" i="3"/>
  <c r="AK103" i="3" s="1"/>
  <c r="AB501" i="3"/>
  <c r="AC501" i="3" s="1"/>
  <c r="AI473" i="3"/>
  <c r="AJ473" i="3" s="1"/>
  <c r="AA483" i="3"/>
  <c r="AB406" i="3"/>
  <c r="AC406" i="3" s="1"/>
  <c r="AG310" i="3"/>
  <c r="AJ310" i="3" s="1"/>
  <c r="AK310" i="3" s="1"/>
  <c r="AI107" i="3"/>
  <c r="AJ107" i="3" s="1"/>
  <c r="AK107" i="3" s="1"/>
  <c r="AM9" i="7"/>
  <c r="AG339" i="3"/>
  <c r="AJ339" i="3" s="1"/>
  <c r="AK339" i="3" s="1"/>
  <c r="S343" i="3"/>
  <c r="T107" i="3"/>
  <c r="U107" i="3" s="1"/>
  <c r="AB353" i="3"/>
  <c r="AC353" i="3" s="1"/>
  <c r="AB244" i="3"/>
  <c r="AC244" i="3" s="1"/>
  <c r="AB103" i="3"/>
  <c r="AC103" i="3" s="1"/>
  <c r="AB475" i="3"/>
  <c r="AC475" i="3" s="1"/>
  <c r="AJ475" i="3"/>
  <c r="AK475" i="3" s="1"/>
  <c r="M473" i="3"/>
  <c r="M483" i="3" s="1"/>
  <c r="N28" i="7" s="1"/>
  <c r="Y483" i="3"/>
  <c r="AJ72" i="3"/>
  <c r="AK72" i="3" s="1"/>
  <c r="S223" i="3"/>
  <c r="AB158" i="3"/>
  <c r="AC158" i="3" s="1"/>
  <c r="Z279" i="3"/>
  <c r="AJ14" i="3"/>
  <c r="AK14" i="3" s="1"/>
  <c r="M195" i="3"/>
  <c r="N17" i="7" s="1"/>
  <c r="AB499" i="3"/>
  <c r="AC499" i="3" s="1"/>
  <c r="AJ302" i="3"/>
  <c r="AK302" i="3" s="1"/>
  <c r="AG233" i="3"/>
  <c r="AJ233" i="3" s="1"/>
  <c r="AK233" i="3" s="1"/>
  <c r="T89" i="3"/>
  <c r="U89" i="3" s="1"/>
  <c r="AJ22" i="3"/>
  <c r="AK22" i="3" s="1"/>
  <c r="T103" i="3"/>
  <c r="U103" i="3" s="1"/>
  <c r="O19" i="6"/>
  <c r="T441" i="3"/>
  <c r="U441" i="3" s="1"/>
  <c r="AB152" i="3"/>
  <c r="AC152" i="3" s="1"/>
  <c r="AJ152" i="3"/>
  <c r="AK152" i="3" s="1"/>
  <c r="AB48" i="3"/>
  <c r="AC48" i="3" s="1"/>
  <c r="Y8" i="7"/>
  <c r="Z170" i="3"/>
  <c r="AB407" i="3"/>
  <c r="AC407" i="3" s="1"/>
  <c r="AB360" i="3"/>
  <c r="AC360" i="3" s="1"/>
  <c r="T297" i="3"/>
  <c r="U297" i="3" s="1"/>
  <c r="Z77" i="3"/>
  <c r="AB53" i="3"/>
  <c r="AC53" i="3" s="1"/>
  <c r="AJ360" i="3"/>
  <c r="AK360" i="3" s="1"/>
  <c r="AB375" i="3"/>
  <c r="AC375" i="3" s="1"/>
  <c r="AB259" i="3"/>
  <c r="AC259" i="3" s="1"/>
  <c r="AJ375" i="3"/>
  <c r="AK375" i="3" s="1"/>
  <c r="AH400" i="3"/>
  <c r="AB290" i="3"/>
  <c r="AC290" i="3" s="1"/>
  <c r="T291" i="3"/>
  <c r="U291" i="3" s="1"/>
  <c r="Z400" i="3"/>
  <c r="AJ407" i="3"/>
  <c r="AK407" i="3" s="1"/>
  <c r="AG21" i="3"/>
  <c r="AJ21" i="3" s="1"/>
  <c r="AK21" i="3" s="1"/>
  <c r="T233" i="3"/>
  <c r="U233" i="3" s="1"/>
  <c r="AB72" i="3"/>
  <c r="AC72" i="3" s="1"/>
  <c r="Y467" i="3"/>
  <c r="AB340" i="3"/>
  <c r="AC340" i="3" s="1"/>
  <c r="Z467" i="3"/>
  <c r="Y314" i="3"/>
  <c r="Z314" i="3"/>
  <c r="Y97" i="3"/>
  <c r="AB22" i="3"/>
  <c r="AC22" i="3" s="1"/>
  <c r="AB458" i="3"/>
  <c r="AC458" i="3" s="1"/>
  <c r="Y429" i="3"/>
  <c r="M170" i="3"/>
  <c r="N16" i="7" s="1"/>
  <c r="AB94" i="3"/>
  <c r="AC94" i="3" s="1"/>
  <c r="AB232" i="3"/>
  <c r="AC232" i="3" s="1"/>
  <c r="AB569" i="3"/>
  <c r="AC569" i="3" s="1"/>
  <c r="AH170" i="3"/>
  <c r="AI141" i="3"/>
  <c r="AB111" i="3"/>
  <c r="AC111" i="3" s="1"/>
  <c r="AB302" i="3"/>
  <c r="AC302" i="3" s="1"/>
  <c r="S77" i="3"/>
  <c r="T457" i="3"/>
  <c r="U457" i="3" s="1"/>
  <c r="T51" i="3"/>
  <c r="U51" i="3" s="1"/>
  <c r="T388" i="3"/>
  <c r="U388" i="3" s="1"/>
  <c r="T554" i="3"/>
  <c r="U554" i="3" s="1"/>
  <c r="AB559" i="3"/>
  <c r="AC559" i="3" s="1"/>
  <c r="M279" i="3"/>
  <c r="N20" i="7" s="1"/>
  <c r="AJ559" i="3"/>
  <c r="AK559" i="3" s="1"/>
  <c r="U31" i="7"/>
  <c r="Y9" i="7"/>
  <c r="AA97" i="3"/>
  <c r="Y42" i="3"/>
  <c r="AB88" i="3"/>
  <c r="AC88" i="3" s="1"/>
  <c r="T14" i="3"/>
  <c r="U14" i="3" s="1"/>
  <c r="AI77" i="3"/>
  <c r="AB398" i="3"/>
  <c r="AC398" i="3" s="1"/>
  <c r="T22" i="3"/>
  <c r="U22" i="3" s="1"/>
  <c r="AK972" i="2"/>
  <c r="AM972" i="2" s="1"/>
  <c r="AR972" i="2" s="1"/>
  <c r="AS972" i="2" s="1"/>
  <c r="AT972" i="2" s="1"/>
  <c r="AC783" i="2"/>
  <c r="AH783" i="2" s="1"/>
  <c r="AI783" i="2" s="1"/>
  <c r="AJ783" i="2" s="1"/>
  <c r="AM1086" i="2"/>
  <c r="AR1086" i="2" s="1"/>
  <c r="AS1086" i="2" s="1"/>
  <c r="AT1086" i="2" s="1"/>
  <c r="AB846" i="2"/>
  <c r="AA846" i="2"/>
  <c r="AP26" i="7" s="1"/>
  <c r="AM26" i="7" s="1"/>
  <c r="AC968" i="2"/>
  <c r="AH968" i="2" s="1"/>
  <c r="AI968" i="2" s="1"/>
  <c r="AJ968" i="2" s="1"/>
  <c r="AC99" i="2"/>
  <c r="AH99" i="2" s="1"/>
  <c r="AI99" i="2" s="1"/>
  <c r="AJ99" i="2" s="1"/>
  <c r="AC1109" i="2"/>
  <c r="AH1109" i="2" s="1"/>
  <c r="AI1109" i="2" s="1"/>
  <c r="AJ1109" i="2" s="1"/>
  <c r="AQ870" i="2"/>
  <c r="AM870" i="2" s="1"/>
  <c r="AR870" i="2" s="1"/>
  <c r="AS870" i="2" s="1"/>
  <c r="AT870" i="2" s="1"/>
  <c r="AM804" i="2"/>
  <c r="AR804" i="2" s="1"/>
  <c r="AS804" i="2" s="1"/>
  <c r="AT804" i="2" s="1"/>
  <c r="AK794" i="2"/>
  <c r="AM794" i="2" s="1"/>
  <c r="AR794" i="2" s="1"/>
  <c r="AS794" i="2" s="1"/>
  <c r="AT794" i="2" s="1"/>
  <c r="AK718" i="2"/>
  <c r="AM718" i="2" s="1"/>
  <c r="AR718" i="2" s="1"/>
  <c r="AS718" i="2" s="1"/>
  <c r="AT718" i="2" s="1"/>
  <c r="AC695" i="2"/>
  <c r="AH695" i="2" s="1"/>
  <c r="AI695" i="2" s="1"/>
  <c r="AJ695" i="2" s="1"/>
  <c r="AM974" i="2"/>
  <c r="AR974" i="2" s="1"/>
  <c r="AS974" i="2" s="1"/>
  <c r="AT974" i="2" s="1"/>
  <c r="AC974" i="2"/>
  <c r="AH974" i="2" s="1"/>
  <c r="AI974" i="2" s="1"/>
  <c r="AJ974" i="2" s="1"/>
  <c r="AC805" i="2"/>
  <c r="AH805" i="2" s="1"/>
  <c r="AI805" i="2" s="1"/>
  <c r="AJ805" i="2" s="1"/>
  <c r="AC593" i="2"/>
  <c r="AH593" i="2" s="1"/>
  <c r="AI593" i="2" s="1"/>
  <c r="AJ593" i="2" s="1"/>
  <c r="AM626" i="2"/>
  <c r="AR626" i="2" s="1"/>
  <c r="AS626" i="2" s="1"/>
  <c r="AT626" i="2" s="1"/>
  <c r="AM822" i="2"/>
  <c r="AR822" i="2" s="1"/>
  <c r="AS822" i="2" s="1"/>
  <c r="AT822" i="2" s="1"/>
  <c r="Y98" i="2"/>
  <c r="Z98" i="2" s="1"/>
  <c r="AC483" i="2"/>
  <c r="AH483" i="2" s="1"/>
  <c r="AI483" i="2" s="1"/>
  <c r="AJ483" i="2" s="1"/>
  <c r="L155" i="2"/>
  <c r="L2" i="2" s="1"/>
  <c r="L3" i="2" s="1"/>
  <c r="AM488" i="2"/>
  <c r="AR488" i="2" s="1"/>
  <c r="AS488" i="2" s="1"/>
  <c r="AT488" i="2" s="1"/>
  <c r="AM821" i="2"/>
  <c r="AR821" i="2" s="1"/>
  <c r="AS821" i="2" s="1"/>
  <c r="AT821" i="2" s="1"/>
  <c r="AC564" i="2"/>
  <c r="AH564" i="2" s="1"/>
  <c r="AI564" i="2" s="1"/>
  <c r="AJ564" i="2" s="1"/>
  <c r="AQ881" i="2"/>
  <c r="AM881" i="2" s="1"/>
  <c r="AR881" i="2" s="1"/>
  <c r="AS881" i="2" s="1"/>
  <c r="AT881" i="2" s="1"/>
  <c r="AC191" i="2"/>
  <c r="AH191" i="2" s="1"/>
  <c r="AI191" i="2" s="1"/>
  <c r="AJ191" i="2" s="1"/>
  <c r="AC193" i="2"/>
  <c r="AH193" i="2" s="1"/>
  <c r="AI193" i="2" s="1"/>
  <c r="AJ193" i="2" s="1"/>
  <c r="AC232" i="2"/>
  <c r="AH232" i="2" s="1"/>
  <c r="AI232" i="2" s="1"/>
  <c r="AJ232" i="2" s="1"/>
  <c r="AC605" i="2"/>
  <c r="AH605" i="2" s="1"/>
  <c r="AI605" i="2" s="1"/>
  <c r="AJ605" i="2" s="1"/>
  <c r="AG634" i="2"/>
  <c r="AQ634" i="2"/>
  <c r="AK266" i="2"/>
  <c r="AM266" i="2" s="1"/>
  <c r="AR266" i="2" s="1"/>
  <c r="AS266" i="2" s="1"/>
  <c r="AT266" i="2" s="1"/>
  <c r="AC779" i="2"/>
  <c r="AH779" i="2" s="1"/>
  <c r="AI779" i="2" s="1"/>
  <c r="AJ779" i="2" s="1"/>
  <c r="AC853" i="2"/>
  <c r="AH853" i="2" s="1"/>
  <c r="AI853" i="2" s="1"/>
  <c r="AJ853" i="2" s="1"/>
  <c r="X63" i="2"/>
  <c r="Y63" i="2" s="1"/>
  <c r="X76" i="2"/>
  <c r="Y76" i="2" s="1"/>
  <c r="AM191" i="2"/>
  <c r="AR191" i="2" s="1"/>
  <c r="AS191" i="2" s="1"/>
  <c r="AT191" i="2" s="1"/>
  <c r="AC185" i="2"/>
  <c r="AH185" i="2" s="1"/>
  <c r="AI185" i="2" s="1"/>
  <c r="AJ185" i="2" s="1"/>
  <c r="AC1052" i="2"/>
  <c r="AH1052" i="2" s="1"/>
  <c r="AI1052" i="2" s="1"/>
  <c r="AJ1052" i="2" s="1"/>
  <c r="AC456" i="2"/>
  <c r="AH456" i="2" s="1"/>
  <c r="AI456" i="2" s="1"/>
  <c r="AJ456" i="2" s="1"/>
  <c r="AQ895" i="2"/>
  <c r="AM895" i="2" s="1"/>
  <c r="AR895" i="2" s="1"/>
  <c r="AS895" i="2" s="1"/>
  <c r="AT895" i="2" s="1"/>
  <c r="AC804" i="2"/>
  <c r="AH804" i="2" s="1"/>
  <c r="AI804" i="2" s="1"/>
  <c r="AJ804" i="2" s="1"/>
  <c r="AC626" i="2"/>
  <c r="AH626" i="2" s="1"/>
  <c r="AI626" i="2" s="1"/>
  <c r="AJ626" i="2" s="1"/>
  <c r="AC575" i="2"/>
  <c r="AH575" i="2" s="1"/>
  <c r="AI575" i="2" s="1"/>
  <c r="AJ575" i="2" s="1"/>
  <c r="AK668" i="2"/>
  <c r="AM668" i="2" s="1"/>
  <c r="AR668" i="2" s="1"/>
  <c r="AS668" i="2" s="1"/>
  <c r="AT668" i="2" s="1"/>
  <c r="AM618" i="2"/>
  <c r="AR618" i="2" s="1"/>
  <c r="AS618" i="2" s="1"/>
  <c r="AT618" i="2" s="1"/>
  <c r="AC817" i="2"/>
  <c r="AH817" i="2" s="1"/>
  <c r="AI817" i="2" s="1"/>
  <c r="AJ817" i="2" s="1"/>
  <c r="AC319" i="2"/>
  <c r="AH319" i="2" s="1"/>
  <c r="AI319" i="2" s="1"/>
  <c r="AJ319" i="2" s="1"/>
  <c r="AC355" i="2"/>
  <c r="AH355" i="2" s="1"/>
  <c r="AI355" i="2" s="1"/>
  <c r="AJ355" i="2" s="1"/>
  <c r="AC992" i="2"/>
  <c r="AH992" i="2" s="1"/>
  <c r="AI992" i="2" s="1"/>
  <c r="AJ992" i="2" s="1"/>
  <c r="AK710" i="2"/>
  <c r="AM710" i="2" s="1"/>
  <c r="AR710" i="2" s="1"/>
  <c r="AS710" i="2" s="1"/>
  <c r="AT710" i="2" s="1"/>
  <c r="AM962" i="2"/>
  <c r="AR962" i="2" s="1"/>
  <c r="AS962" i="2" s="1"/>
  <c r="AT962" i="2" s="1"/>
  <c r="AC962" i="2"/>
  <c r="AH962" i="2" s="1"/>
  <c r="AI962" i="2" s="1"/>
  <c r="AJ962" i="2" s="1"/>
  <c r="AC861" i="2"/>
  <c r="AH861" i="2" s="1"/>
  <c r="AI861" i="2" s="1"/>
  <c r="AJ861" i="2" s="1"/>
  <c r="AK526" i="2"/>
  <c r="AM526" i="2" s="1"/>
  <c r="AR526" i="2" s="1"/>
  <c r="AS526" i="2" s="1"/>
  <c r="AT526" i="2" s="1"/>
  <c r="AC877" i="2"/>
  <c r="AH877" i="2" s="1"/>
  <c r="AI877" i="2" s="1"/>
  <c r="AJ877" i="2" s="1"/>
  <c r="AC495" i="2"/>
  <c r="AH495" i="2" s="1"/>
  <c r="AI495" i="2" s="1"/>
  <c r="AJ495" i="2" s="1"/>
  <c r="AC66" i="2"/>
  <c r="AH66" i="2" s="1"/>
  <c r="AI66" i="2" s="1"/>
  <c r="AJ66" i="2" s="1"/>
  <c r="AM66" i="2"/>
  <c r="AR66" i="2" s="1"/>
  <c r="AS66" i="2" s="1"/>
  <c r="AT66" i="2" s="1"/>
  <c r="AC833" i="2"/>
  <c r="AH833" i="2" s="1"/>
  <c r="AI833" i="2" s="1"/>
  <c r="AJ833" i="2" s="1"/>
  <c r="AK272" i="2"/>
  <c r="AM272" i="2" s="1"/>
  <c r="AR272" i="2" s="1"/>
  <c r="AS272" i="2" s="1"/>
  <c r="AT272" i="2" s="1"/>
  <c r="D11" i="7"/>
  <c r="AC488" i="2"/>
  <c r="AH488" i="2" s="1"/>
  <c r="AI488" i="2" s="1"/>
  <c r="AJ488" i="2" s="1"/>
  <c r="AC414" i="2"/>
  <c r="AH414" i="2" s="1"/>
  <c r="AI414" i="2" s="1"/>
  <c r="AJ414" i="2" s="1"/>
  <c r="AC403" i="2"/>
  <c r="AH403" i="2" s="1"/>
  <c r="AI403" i="2" s="1"/>
  <c r="AJ403" i="2" s="1"/>
  <c r="AQ873" i="2"/>
  <c r="AM873" i="2" s="1"/>
  <c r="AR873" i="2" s="1"/>
  <c r="AS873" i="2" s="1"/>
  <c r="AT873" i="2" s="1"/>
  <c r="AC672" i="2"/>
  <c r="AM672" i="2"/>
  <c r="AR672" i="2" s="1"/>
  <c r="AC408" i="2"/>
  <c r="AH408" i="2" s="1"/>
  <c r="AI408" i="2" s="1"/>
  <c r="AJ408" i="2" s="1"/>
  <c r="O242" i="2"/>
  <c r="P242" i="2" s="1"/>
  <c r="AK359" i="2"/>
  <c r="AM359" i="2" s="1"/>
  <c r="AR359" i="2" s="1"/>
  <c r="AS359" i="2" s="1"/>
  <c r="AT359" i="2" s="1"/>
  <c r="AM245" i="2"/>
  <c r="AR245" i="2" s="1"/>
  <c r="AS245" i="2" s="1"/>
  <c r="AT245" i="2" s="1"/>
  <c r="AM399" i="2"/>
  <c r="AR399" i="2" s="1"/>
  <c r="AS399" i="2" s="1"/>
  <c r="AT399" i="2" s="1"/>
  <c r="AC286" i="2"/>
  <c r="AH286" i="2" s="1"/>
  <c r="AI286" i="2" s="1"/>
  <c r="AJ286" i="2" s="1"/>
  <c r="O680" i="2"/>
  <c r="AC618" i="2"/>
  <c r="AH618" i="2" s="1"/>
  <c r="AI618" i="2" s="1"/>
  <c r="AJ618" i="2" s="1"/>
  <c r="AC963" i="2"/>
  <c r="AH963" i="2" s="1"/>
  <c r="AI963" i="2" s="1"/>
  <c r="AJ963" i="2" s="1"/>
  <c r="P258" i="2"/>
  <c r="AC194" i="2"/>
  <c r="AH194" i="2" s="1"/>
  <c r="AI194" i="2" s="1"/>
  <c r="AJ194" i="2" s="1"/>
  <c r="AC384" i="2"/>
  <c r="AH384" i="2" s="1"/>
  <c r="AI384" i="2" s="1"/>
  <c r="AJ384" i="2" s="1"/>
  <c r="AC189" i="2"/>
  <c r="AH189" i="2" s="1"/>
  <c r="AI189" i="2" s="1"/>
  <c r="AJ189" i="2" s="1"/>
  <c r="AC100" i="2"/>
  <c r="AH100" i="2" s="1"/>
  <c r="AI100" i="2" s="1"/>
  <c r="AJ100" i="2" s="1"/>
  <c r="P347" i="2"/>
  <c r="Z347" i="2" s="1"/>
  <c r="AJ347" i="2" s="1"/>
  <c r="AT347" i="2" s="1"/>
  <c r="AK279" i="2"/>
  <c r="AM279" i="2" s="1"/>
  <c r="AR279" i="2" s="1"/>
  <c r="AS279" i="2" s="1"/>
  <c r="AT279" i="2" s="1"/>
  <c r="AC354" i="2"/>
  <c r="AH354" i="2" s="1"/>
  <c r="AI354" i="2" s="1"/>
  <c r="AJ354" i="2" s="1"/>
  <c r="AC26" i="2"/>
  <c r="AH26" i="2" s="1"/>
  <c r="AI26" i="2" s="1"/>
  <c r="AK358" i="2"/>
  <c r="AM358" i="2" s="1"/>
  <c r="AR358" i="2" s="1"/>
  <c r="AS358" i="2" s="1"/>
  <c r="AT358" i="2" s="1"/>
  <c r="AC245" i="2"/>
  <c r="AH245" i="2" s="1"/>
  <c r="AI245" i="2" s="1"/>
  <c r="AJ245" i="2" s="1"/>
  <c r="AM194" i="2"/>
  <c r="AR194" i="2" s="1"/>
  <c r="AS194" i="2" s="1"/>
  <c r="AT194" i="2" s="1"/>
  <c r="AC168" i="2"/>
  <c r="AH168" i="2" s="1"/>
  <c r="AI168" i="2" s="1"/>
  <c r="AJ168" i="2" s="1"/>
  <c r="AC298" i="2"/>
  <c r="AH298" i="2" s="1"/>
  <c r="AI298" i="2" s="1"/>
  <c r="AJ298" i="2" s="1"/>
  <c r="AM26" i="2"/>
  <c r="AR26" i="2" s="1"/>
  <c r="AS26" i="2" s="1"/>
  <c r="AT26" i="2" s="1"/>
  <c r="AC161" i="2"/>
  <c r="AH161" i="2" s="1"/>
  <c r="AI161" i="2" s="1"/>
  <c r="AC203" i="2"/>
  <c r="AH203" i="2" s="1"/>
  <c r="AI203" i="2" s="1"/>
  <c r="AJ203" i="2" s="1"/>
  <c r="AM187" i="2"/>
  <c r="AR187" i="2" s="1"/>
  <c r="AS187" i="2" s="1"/>
  <c r="AT187" i="2" s="1"/>
  <c r="P586" i="2"/>
  <c r="M20" i="7" s="1"/>
  <c r="E14" i="15" s="1"/>
  <c r="AJ20" i="7" s="1"/>
  <c r="AC206" i="2"/>
  <c r="AH206" i="2" s="1"/>
  <c r="AI206" i="2" s="1"/>
  <c r="AJ206" i="2" s="1"/>
  <c r="AL155" i="2"/>
  <c r="F22" i="9"/>
  <c r="AC368" i="2"/>
  <c r="AH368" i="2" s="1"/>
  <c r="AI368" i="2" s="1"/>
  <c r="AJ368" i="2" s="1"/>
  <c r="AC875" i="2"/>
  <c r="AH875" i="2" s="1"/>
  <c r="AI875" i="2" s="1"/>
  <c r="AJ875" i="2" s="1"/>
  <c r="AM394" i="2"/>
  <c r="AR394" i="2" s="1"/>
  <c r="AS394" i="2" s="1"/>
  <c r="AT394" i="2" s="1"/>
  <c r="AC234" i="2"/>
  <c r="AH234" i="2" s="1"/>
  <c r="AI234" i="2" s="1"/>
  <c r="AJ234" i="2" s="1"/>
  <c r="AC491" i="2"/>
  <c r="AH491" i="2" s="1"/>
  <c r="AI491" i="2" s="1"/>
  <c r="AJ491" i="2" s="1"/>
  <c r="AM837" i="2"/>
  <c r="S259" i="2"/>
  <c r="AK776" i="2"/>
  <c r="AM776" i="2" s="1"/>
  <c r="AR776" i="2" s="1"/>
  <c r="AS776" i="2" s="1"/>
  <c r="AT776" i="2" s="1"/>
  <c r="AM195" i="2"/>
  <c r="AR195" i="2" s="1"/>
  <c r="AS195" i="2" s="1"/>
  <c r="AT195" i="2" s="1"/>
  <c r="AC1059" i="2"/>
  <c r="AH1059" i="2" s="1"/>
  <c r="AI1059" i="2" s="1"/>
  <c r="AJ1059" i="2" s="1"/>
  <c r="AK440" i="2"/>
  <c r="AM440" i="2" s="1"/>
  <c r="AR440" i="2" s="1"/>
  <c r="AS440" i="2" s="1"/>
  <c r="AT440" i="2" s="1"/>
  <c r="AC277" i="2"/>
  <c r="AH277" i="2" s="1"/>
  <c r="AI277" i="2" s="1"/>
  <c r="AJ277" i="2" s="1"/>
  <c r="AC858" i="2"/>
  <c r="AH858" i="2" s="1"/>
  <c r="AI858" i="2" s="1"/>
  <c r="AJ858" i="2" s="1"/>
  <c r="AC842" i="2"/>
  <c r="AH842" i="2" s="1"/>
  <c r="AI842" i="2" s="1"/>
  <c r="AJ842" i="2" s="1"/>
  <c r="AM277" i="2"/>
  <c r="AR277" i="2" s="1"/>
  <c r="AS277" i="2" s="1"/>
  <c r="AT277" i="2" s="1"/>
  <c r="AC115" i="2"/>
  <c r="AH115" i="2" s="1"/>
  <c r="AI115" i="2" s="1"/>
  <c r="AJ115" i="2" s="1"/>
  <c r="AC224" i="2"/>
  <c r="AH224" i="2" s="1"/>
  <c r="AI224" i="2" s="1"/>
  <c r="AJ224" i="2" s="1"/>
  <c r="E43" i="16"/>
  <c r="G43" i="16" s="1"/>
  <c r="H43" i="16" s="1"/>
  <c r="AC376" i="2"/>
  <c r="AH376" i="2" s="1"/>
  <c r="AI376" i="2" s="1"/>
  <c r="AJ376" i="2" s="1"/>
  <c r="AC375" i="2"/>
  <c r="AH375" i="2" s="1"/>
  <c r="AI375" i="2" s="1"/>
  <c r="AJ375" i="2" s="1"/>
  <c r="AM31" i="2"/>
  <c r="AR31" i="2" s="1"/>
  <c r="AS31" i="2" s="1"/>
  <c r="AT31" i="2" s="1"/>
  <c r="X506" i="2"/>
  <c r="Y506" i="2" s="1"/>
  <c r="Z506" i="2" s="1"/>
  <c r="AK374" i="2"/>
  <c r="AM374" i="2" s="1"/>
  <c r="AR374" i="2" s="1"/>
  <c r="AS374" i="2" s="1"/>
  <c r="AT374" i="2" s="1"/>
  <c r="AC31" i="2"/>
  <c r="AH31" i="2" s="1"/>
  <c r="AI31" i="2" s="1"/>
  <c r="E55" i="16"/>
  <c r="AK320" i="2"/>
  <c r="AM320" i="2" s="1"/>
  <c r="AR320" i="2" s="1"/>
  <c r="AS320" i="2" s="1"/>
  <c r="AT320" i="2" s="1"/>
  <c r="X11" i="7"/>
  <c r="Q2" i="2"/>
  <c r="AH266" i="2"/>
  <c r="AI266" i="2" s="1"/>
  <c r="AJ266" i="2" s="1"/>
  <c r="Y640" i="2"/>
  <c r="Z640" i="2" s="1"/>
  <c r="AE311" i="2"/>
  <c r="AH300" i="2"/>
  <c r="AE690" i="2"/>
  <c r="AH690" i="2"/>
  <c r="AC187" i="2"/>
  <c r="AH187" i="2" s="1"/>
  <c r="AI187" i="2" s="1"/>
  <c r="AJ187" i="2" s="1"/>
  <c r="AC1076" i="2"/>
  <c r="AH1076" i="2" s="1"/>
  <c r="AI1076" i="2" s="1"/>
  <c r="AJ1076" i="2" s="1"/>
  <c r="AE1040" i="2"/>
  <c r="AH1040" i="2"/>
  <c r="J51" i="16"/>
  <c r="AM393" i="2"/>
  <c r="AR393" i="2" s="1"/>
  <c r="AS393" i="2" s="1"/>
  <c r="AT393" i="2" s="1"/>
  <c r="AE42" i="2"/>
  <c r="AH42" i="2"/>
  <c r="AR63" i="2"/>
  <c r="AP63" i="2"/>
  <c r="AH694" i="2"/>
  <c r="AE694" i="2"/>
  <c r="AH645" i="2"/>
  <c r="AH697" i="2"/>
  <c r="AE697" i="2"/>
  <c r="AC1170" i="2"/>
  <c r="AH1170" i="2" s="1"/>
  <c r="AI1170" i="2" s="1"/>
  <c r="AJ1170" i="2" s="1"/>
  <c r="Y465" i="2"/>
  <c r="Z465" i="2" s="1"/>
  <c r="G16" i="16"/>
  <c r="AE459" i="2"/>
  <c r="AH449" i="2"/>
  <c r="AF63" i="2"/>
  <c r="AH63" i="2"/>
  <c r="E35" i="16"/>
  <c r="G35" i="16" s="1"/>
  <c r="H35" i="16" s="1"/>
  <c r="AK723" i="2"/>
  <c r="AM723" i="2" s="1"/>
  <c r="AR723" i="2" s="1"/>
  <c r="AS723" i="2" s="1"/>
  <c r="AT723" i="2" s="1"/>
  <c r="AC723" i="2"/>
  <c r="AH723" i="2" s="1"/>
  <c r="AI723" i="2" s="1"/>
  <c r="AJ723" i="2" s="1"/>
  <c r="AC250" i="2"/>
  <c r="AH250" i="2" s="1"/>
  <c r="AI250" i="2" s="1"/>
  <c r="AJ250" i="2" s="1"/>
  <c r="AK250" i="2"/>
  <c r="AM250" i="2" s="1"/>
  <c r="AR250" i="2" s="1"/>
  <c r="AS250" i="2" s="1"/>
  <c r="AT250" i="2" s="1"/>
  <c r="AI592" i="2"/>
  <c r="AR98" i="2"/>
  <c r="AC1156" i="2"/>
  <c r="AH1156" i="2" s="1"/>
  <c r="AI1156" i="2" s="1"/>
  <c r="AJ1156" i="2" s="1"/>
  <c r="AH952" i="2"/>
  <c r="AI952" i="2" s="1"/>
  <c r="AJ952" i="2" s="1"/>
  <c r="K508" i="2"/>
  <c r="AC888" i="2"/>
  <c r="AH888" i="2" s="1"/>
  <c r="AI888" i="2" s="1"/>
  <c r="AJ888" i="2" s="1"/>
  <c r="AI640" i="2"/>
  <c r="AJ640" i="2" s="1"/>
  <c r="E31" i="16"/>
  <c r="G31" i="16" s="1"/>
  <c r="H31" i="16" s="1"/>
  <c r="AH254" i="2"/>
  <c r="AI254" i="2" s="1"/>
  <c r="AJ254" i="2" s="1"/>
  <c r="AE470" i="2"/>
  <c r="AH470" i="2"/>
  <c r="E51" i="16"/>
  <c r="AH496" i="2"/>
  <c r="AI496" i="2" s="1"/>
  <c r="AJ496" i="2" s="1"/>
  <c r="E23" i="16"/>
  <c r="G23" i="16" s="1"/>
  <c r="H23" i="16" s="1"/>
  <c r="Y769" i="2"/>
  <c r="Z769" i="2" s="1"/>
  <c r="Y514" i="2"/>
  <c r="Z514" i="2" s="1"/>
  <c r="Z547" i="2" s="1"/>
  <c r="AD19" i="7" s="1"/>
  <c r="F13" i="15" s="1"/>
  <c r="BA19" i="7" s="1"/>
  <c r="J23" i="16"/>
  <c r="AH978" i="2"/>
  <c r="AI978" i="2" s="1"/>
  <c r="AJ978" i="2" s="1"/>
  <c r="AH959" i="2"/>
  <c r="AI553" i="2"/>
  <c r="AM457" i="2"/>
  <c r="AR457" i="2" s="1"/>
  <c r="AS457" i="2" s="1"/>
  <c r="AT457" i="2" s="1"/>
  <c r="AM418" i="2"/>
  <c r="AR418" i="2" s="1"/>
  <c r="AS418" i="2" s="1"/>
  <c r="AT418" i="2" s="1"/>
  <c r="AR76" i="2"/>
  <c r="AP76" i="2"/>
  <c r="AF138" i="2"/>
  <c r="AH138" i="2"/>
  <c r="AH278" i="2"/>
  <c r="AI278" i="2" s="1"/>
  <c r="AJ278" i="2" s="1"/>
  <c r="E39" i="16"/>
  <c r="G39" i="16" s="1"/>
  <c r="H39" i="16" s="1"/>
  <c r="E27" i="16"/>
  <c r="G27" i="16" s="1"/>
  <c r="H27" i="16" s="1"/>
  <c r="Y731" i="2"/>
  <c r="Z731" i="2" s="1"/>
  <c r="AC436" i="2"/>
  <c r="AH436" i="2" s="1"/>
  <c r="AI436" i="2" s="1"/>
  <c r="AJ436" i="2" s="1"/>
  <c r="AK436" i="2"/>
  <c r="AM436" i="2" s="1"/>
  <c r="AR436" i="2" s="1"/>
  <c r="AS436" i="2" s="1"/>
  <c r="AT436" i="2" s="1"/>
  <c r="AF76" i="2"/>
  <c r="AH76" i="2"/>
  <c r="AR138" i="2"/>
  <c r="AP138" i="2"/>
  <c r="AH526" i="2"/>
  <c r="AI526" i="2" s="1"/>
  <c r="AJ526" i="2" s="1"/>
  <c r="Y553" i="2"/>
  <c r="Z553" i="2" s="1"/>
  <c r="E19" i="16"/>
  <c r="AE596" i="2"/>
  <c r="AH596" i="2"/>
  <c r="AC822" i="2"/>
  <c r="AH822" i="2" s="1"/>
  <c r="AI822" i="2" s="1"/>
  <c r="AJ822" i="2" s="1"/>
  <c r="AC399" i="2"/>
  <c r="AH399" i="2" s="1"/>
  <c r="AI399" i="2" s="1"/>
  <c r="AJ399" i="2" s="1"/>
  <c r="AC282" i="2"/>
  <c r="AH282" i="2" s="1"/>
  <c r="AI282" i="2" s="1"/>
  <c r="AJ282" i="2" s="1"/>
  <c r="AH295" i="2"/>
  <c r="AI295" i="2" s="1"/>
  <c r="AJ295" i="2" s="1"/>
  <c r="AC867" i="2"/>
  <c r="AH867" i="2" s="1"/>
  <c r="AI867" i="2" s="1"/>
  <c r="AJ867" i="2" s="1"/>
  <c r="AC415" i="2"/>
  <c r="AH415" i="2" s="1"/>
  <c r="AI415" i="2" s="1"/>
  <c r="AJ415" i="2" s="1"/>
  <c r="AC98" i="2"/>
  <c r="Y686" i="2"/>
  <c r="Z686" i="2" s="1"/>
  <c r="AC367" i="2"/>
  <c r="AH367" i="2" s="1"/>
  <c r="AI367" i="2" s="1"/>
  <c r="AJ367" i="2" s="1"/>
  <c r="AH305" i="2"/>
  <c r="AI305" i="2" s="1"/>
  <c r="AJ305" i="2" s="1"/>
  <c r="AJ587" i="3"/>
  <c r="AK587" i="3" s="1"/>
  <c r="L170" i="3"/>
  <c r="AB325" i="3"/>
  <c r="AC325" i="3" s="1"/>
  <c r="AG325" i="3"/>
  <c r="AJ325" i="3" s="1"/>
  <c r="AK325" i="3" s="1"/>
  <c r="L223" i="3"/>
  <c r="L141" i="3"/>
  <c r="AB496" i="3"/>
  <c r="AC496" i="3" s="1"/>
  <c r="Z377" i="3"/>
  <c r="AB363" i="3"/>
  <c r="AC363" i="3" s="1"/>
  <c r="M343" i="3"/>
  <c r="N22" i="7" s="1"/>
  <c r="T265" i="3"/>
  <c r="U265" i="3" s="1"/>
  <c r="AB256" i="3"/>
  <c r="AC256" i="3" s="1"/>
  <c r="AB258" i="3"/>
  <c r="AC258" i="3" s="1"/>
  <c r="AB562" i="3"/>
  <c r="AC562" i="3" s="1"/>
  <c r="S602" i="3"/>
  <c r="AJ398" i="3"/>
  <c r="AK398" i="3" s="1"/>
  <c r="AJ363" i="3"/>
  <c r="AK363" i="3" s="1"/>
  <c r="AJ258" i="3"/>
  <c r="AK258" i="3" s="1"/>
  <c r="AG37" i="3"/>
  <c r="AJ37" i="3" s="1"/>
  <c r="AK37" i="3" s="1"/>
  <c r="T326" i="3"/>
  <c r="U326" i="3" s="1"/>
  <c r="AJ562" i="3"/>
  <c r="AK562" i="3" s="1"/>
  <c r="AB366" i="3"/>
  <c r="AC366" i="3" s="1"/>
  <c r="M314" i="3"/>
  <c r="N21" i="7" s="1"/>
  <c r="AB140" i="3"/>
  <c r="AC140" i="3" s="1"/>
  <c r="T207" i="3"/>
  <c r="U207" i="3" s="1"/>
  <c r="AA207" i="3"/>
  <c r="AB581" i="3"/>
  <c r="AC581" i="3" s="1"/>
  <c r="AJ366" i="3"/>
  <c r="AK366" i="3" s="1"/>
  <c r="Y123" i="3"/>
  <c r="Y170" i="3"/>
  <c r="AJ581" i="3"/>
  <c r="AK581" i="3" s="1"/>
  <c r="AB57" i="3"/>
  <c r="AC57" i="3" s="1"/>
  <c r="AB91" i="3"/>
  <c r="AC91" i="3" s="1"/>
  <c r="T407" i="3"/>
  <c r="U407" i="3" s="1"/>
  <c r="AG213" i="3"/>
  <c r="AJ213" i="3" s="1"/>
  <c r="AK213" i="3" s="1"/>
  <c r="AB213" i="3"/>
  <c r="AC213" i="3" s="1"/>
  <c r="T296" i="3"/>
  <c r="U296" i="3" s="1"/>
  <c r="AA296" i="3"/>
  <c r="Y400" i="3"/>
  <c r="Y343" i="3"/>
  <c r="AA279" i="3"/>
  <c r="AA553" i="3"/>
  <c r="T553" i="3"/>
  <c r="U553" i="3" s="1"/>
  <c r="T155" i="3"/>
  <c r="U155" i="3" s="1"/>
  <c r="T552" i="3"/>
  <c r="U552" i="3" s="1"/>
  <c r="AB609" i="3"/>
  <c r="AC609" i="3" s="1"/>
  <c r="T260" i="3"/>
  <c r="U260" i="3" s="1"/>
  <c r="S279" i="3"/>
  <c r="AB189" i="3"/>
  <c r="AC189" i="3" s="1"/>
  <c r="AG189" i="3"/>
  <c r="AJ189" i="3" s="1"/>
  <c r="AK189" i="3" s="1"/>
  <c r="AB587" i="3"/>
  <c r="AC587" i="3" s="1"/>
  <c r="AJ499" i="3"/>
  <c r="AK499" i="3" s="1"/>
  <c r="T258" i="3"/>
  <c r="U258" i="3" s="1"/>
  <c r="AI279" i="3"/>
  <c r="T411" i="3"/>
  <c r="U411" i="3" s="1"/>
  <c r="AB181" i="3"/>
  <c r="AC181" i="3" s="1"/>
  <c r="AG181" i="3"/>
  <c r="AJ181" i="3" s="1"/>
  <c r="AK181" i="3" s="1"/>
  <c r="T88" i="3"/>
  <c r="U88" i="3" s="1"/>
  <c r="Z42" i="3"/>
  <c r="R2" i="3"/>
  <c r="M77" i="3"/>
  <c r="N12" i="7" s="1"/>
  <c r="T72" i="3"/>
  <c r="U72" i="3" s="1"/>
  <c r="Q2" i="3"/>
  <c r="S97" i="3"/>
  <c r="AC83" i="3"/>
  <c r="AB539" i="3"/>
  <c r="AC539" i="3" s="1"/>
  <c r="AB566" i="3"/>
  <c r="AC566" i="3" s="1"/>
  <c r="AA465" i="3"/>
  <c r="T465" i="3"/>
  <c r="U465" i="3" s="1"/>
  <c r="AB391" i="3"/>
  <c r="AC391" i="3" s="1"/>
  <c r="AG391" i="3"/>
  <c r="AJ391" i="3" s="1"/>
  <c r="AK391" i="3" s="1"/>
  <c r="T609" i="3"/>
  <c r="U609" i="3" s="1"/>
  <c r="AB396" i="3"/>
  <c r="AC396" i="3" s="1"/>
  <c r="AB413" i="3"/>
  <c r="AC413" i="3" s="1"/>
  <c r="AG413" i="3"/>
  <c r="AJ413" i="3" s="1"/>
  <c r="AK413" i="3" s="1"/>
  <c r="AH362" i="3"/>
  <c r="AJ362" i="3" s="1"/>
  <c r="AK362" i="3" s="1"/>
  <c r="AB362" i="3"/>
  <c r="AC362" i="3" s="1"/>
  <c r="AB369" i="3"/>
  <c r="AC369" i="3" s="1"/>
  <c r="AB354" i="3"/>
  <c r="AC354" i="3" s="1"/>
  <c r="AB341" i="3"/>
  <c r="AC341" i="3" s="1"/>
  <c r="AG341" i="3"/>
  <c r="AJ341" i="3" s="1"/>
  <c r="AK341" i="3" s="1"/>
  <c r="Y279" i="3"/>
  <c r="AG254" i="3"/>
  <c r="AB254" i="3"/>
  <c r="L343" i="3"/>
  <c r="AG220" i="3"/>
  <c r="AJ220" i="3" s="1"/>
  <c r="AK220" i="3" s="1"/>
  <c r="AB220" i="3"/>
  <c r="AC220" i="3" s="1"/>
  <c r="AB265" i="3"/>
  <c r="AC265" i="3" s="1"/>
  <c r="AB134" i="3"/>
  <c r="AC134" i="3" s="1"/>
  <c r="AC147" i="3"/>
  <c r="AG273" i="3"/>
  <c r="AJ273" i="3" s="1"/>
  <c r="AK273" i="3" s="1"/>
  <c r="AB273" i="3"/>
  <c r="AC273" i="3" s="1"/>
  <c r="T104" i="3"/>
  <c r="U104" i="3" s="1"/>
  <c r="AB120" i="3"/>
  <c r="AC120" i="3" s="1"/>
  <c r="AG120" i="3"/>
  <c r="AJ120" i="3" s="1"/>
  <c r="AK120" i="3" s="1"/>
  <c r="X97" i="3"/>
  <c r="AF83" i="3"/>
  <c r="AF97" i="3" s="1"/>
  <c r="AJ51" i="3"/>
  <c r="AK51" i="3" s="1"/>
  <c r="AB17" i="3"/>
  <c r="AC17" i="3" s="1"/>
  <c r="AJ539" i="3"/>
  <c r="AK539" i="3" s="1"/>
  <c r="AB507" i="3"/>
  <c r="AC507" i="3" s="1"/>
  <c r="AH507" i="3"/>
  <c r="AJ507" i="3" s="1"/>
  <c r="AK507" i="3" s="1"/>
  <c r="AB515" i="3"/>
  <c r="AC515" i="3" s="1"/>
  <c r="AG515" i="3"/>
  <c r="AJ515" i="3" s="1"/>
  <c r="AK515" i="3" s="1"/>
  <c r="AH467" i="3"/>
  <c r="AB442" i="3"/>
  <c r="AC442" i="3" s="1"/>
  <c r="AG442" i="3"/>
  <c r="AJ442" i="3" s="1"/>
  <c r="AK442" i="3" s="1"/>
  <c r="AB418" i="3"/>
  <c r="AC418" i="3" s="1"/>
  <c r="AH418" i="3"/>
  <c r="AJ418" i="3" s="1"/>
  <c r="AK418" i="3" s="1"/>
  <c r="K23" i="3"/>
  <c r="H42" i="3"/>
  <c r="P23" i="3"/>
  <c r="S610" i="3"/>
  <c r="AA608" i="3"/>
  <c r="T608" i="3"/>
  <c r="AB419" i="3"/>
  <c r="AC419" i="3" s="1"/>
  <c r="AG419" i="3"/>
  <c r="AJ419" i="3" s="1"/>
  <c r="AK419" i="3" s="1"/>
  <c r="S377" i="3"/>
  <c r="AJ369" i="3"/>
  <c r="AK369" i="3" s="1"/>
  <c r="AJ354" i="3"/>
  <c r="AK354" i="3" s="1"/>
  <c r="AB238" i="3"/>
  <c r="AC238" i="3" s="1"/>
  <c r="AG238" i="3"/>
  <c r="AJ238" i="3" s="1"/>
  <c r="AK238" i="3" s="1"/>
  <c r="AB274" i="3"/>
  <c r="AC274" i="3" s="1"/>
  <c r="AH274" i="3"/>
  <c r="AJ274" i="3" s="1"/>
  <c r="AK274" i="3" s="1"/>
  <c r="T288" i="3"/>
  <c r="U288" i="3" s="1"/>
  <c r="AA289" i="3"/>
  <c r="T289" i="3"/>
  <c r="U289" i="3" s="1"/>
  <c r="AG255" i="3"/>
  <c r="AJ255" i="3" s="1"/>
  <c r="AK255" i="3" s="1"/>
  <c r="AB255" i="3"/>
  <c r="AC255" i="3" s="1"/>
  <c r="AJ265" i="3"/>
  <c r="AK265" i="3" s="1"/>
  <c r="AH359" i="3"/>
  <c r="AJ359" i="3" s="1"/>
  <c r="AK359" i="3" s="1"/>
  <c r="AB359" i="3"/>
  <c r="AC359" i="3" s="1"/>
  <c r="S314" i="3"/>
  <c r="AF123" i="3"/>
  <c r="AC176" i="3"/>
  <c r="AB75" i="3"/>
  <c r="AC75" i="3" s="1"/>
  <c r="AG75" i="3"/>
  <c r="AJ75" i="3" s="1"/>
  <c r="AK75" i="3" s="1"/>
  <c r="AB167" i="3"/>
  <c r="AC167" i="3" s="1"/>
  <c r="AG167" i="3"/>
  <c r="AJ167" i="3" s="1"/>
  <c r="AK167" i="3" s="1"/>
  <c r="AH104" i="3"/>
  <c r="AJ104" i="3" s="1"/>
  <c r="AK104" i="3" s="1"/>
  <c r="AB104" i="3"/>
  <c r="AC104" i="3" s="1"/>
  <c r="AB40" i="3"/>
  <c r="AC40" i="3" s="1"/>
  <c r="AG40" i="3"/>
  <c r="AJ40" i="3" s="1"/>
  <c r="AK40" i="3" s="1"/>
  <c r="AB49" i="3"/>
  <c r="AG49" i="3"/>
  <c r="AJ49" i="3" s="1"/>
  <c r="AK49" i="3" s="1"/>
  <c r="AA13" i="3"/>
  <c r="T13" i="3"/>
  <c r="U13" i="3" s="1"/>
  <c r="AB51" i="3"/>
  <c r="AC51" i="3" s="1"/>
  <c r="AH558" i="3"/>
  <c r="AJ558" i="3" s="1"/>
  <c r="AK558" i="3" s="1"/>
  <c r="AB558" i="3"/>
  <c r="AC558" i="3" s="1"/>
  <c r="AB518" i="3"/>
  <c r="AC518" i="3" s="1"/>
  <c r="AG518" i="3"/>
  <c r="AJ518" i="3" s="1"/>
  <c r="AK518" i="3" s="1"/>
  <c r="AG493" i="3"/>
  <c r="AJ493" i="3" s="1"/>
  <c r="AK493" i="3" s="1"/>
  <c r="AB493" i="3"/>
  <c r="AC493" i="3" s="1"/>
  <c r="AB441" i="3"/>
  <c r="AC441" i="3" s="1"/>
  <c r="AG441" i="3"/>
  <c r="AJ441" i="3" s="1"/>
  <c r="AK441" i="3" s="1"/>
  <c r="AC383" i="3"/>
  <c r="AJ406" i="3"/>
  <c r="AI349" i="3"/>
  <c r="AJ349" i="3" s="1"/>
  <c r="M400" i="3"/>
  <c r="N24" i="7" s="1"/>
  <c r="T287" i="3"/>
  <c r="U287" i="3" s="1"/>
  <c r="AB246" i="3"/>
  <c r="AC246" i="3" s="1"/>
  <c r="AG246" i="3"/>
  <c r="AJ246" i="3" s="1"/>
  <c r="AK246" i="3" s="1"/>
  <c r="AB188" i="3"/>
  <c r="AC188" i="3" s="1"/>
  <c r="AG188" i="3"/>
  <c r="AJ188" i="3" s="1"/>
  <c r="AK188" i="3" s="1"/>
  <c r="AG288" i="3"/>
  <c r="AJ288" i="3" s="1"/>
  <c r="AK288" i="3" s="1"/>
  <c r="AB288" i="3"/>
  <c r="AC288" i="3" s="1"/>
  <c r="AF331" i="3"/>
  <c r="AF343" i="3" s="1"/>
  <c r="X343" i="3"/>
  <c r="T371" i="3"/>
  <c r="U371" i="3" s="1"/>
  <c r="AG260" i="3"/>
  <c r="AJ260" i="3" s="1"/>
  <c r="AK260" i="3" s="1"/>
  <c r="AB260" i="3"/>
  <c r="AC260" i="3" s="1"/>
  <c r="AI285" i="3"/>
  <c r="AJ285" i="3" s="1"/>
  <c r="AG266" i="3"/>
  <c r="AJ266" i="3" s="1"/>
  <c r="AK266" i="3" s="1"/>
  <c r="AB266" i="3"/>
  <c r="AC266" i="3" s="1"/>
  <c r="U83" i="3"/>
  <c r="AB163" i="3"/>
  <c r="AC163" i="3" s="1"/>
  <c r="AG163" i="3"/>
  <c r="AJ163" i="3" s="1"/>
  <c r="AK163" i="3" s="1"/>
  <c r="U102" i="3"/>
  <c r="AB70" i="3"/>
  <c r="AC70" i="3" s="1"/>
  <c r="AG70" i="3"/>
  <c r="AJ70" i="3" s="1"/>
  <c r="AK70" i="3" s="1"/>
  <c r="AA12" i="3"/>
  <c r="T12" i="3"/>
  <c r="U12" i="3" s="1"/>
  <c r="T557" i="3"/>
  <c r="U557" i="3" s="1"/>
  <c r="AA557" i="3"/>
  <c r="AB504" i="3"/>
  <c r="AC504" i="3" s="1"/>
  <c r="AH504" i="3"/>
  <c r="AJ504" i="3" s="1"/>
  <c r="AK504" i="3" s="1"/>
  <c r="AG529" i="3"/>
  <c r="AJ529" i="3" s="1"/>
  <c r="AK529" i="3" s="1"/>
  <c r="AB529" i="3"/>
  <c r="AC529" i="3" s="1"/>
  <c r="AB512" i="3"/>
  <c r="AC512" i="3" s="1"/>
  <c r="AG512" i="3"/>
  <c r="AJ512" i="3" s="1"/>
  <c r="AK512" i="3" s="1"/>
  <c r="AB408" i="3"/>
  <c r="AC408" i="3" s="1"/>
  <c r="AH408" i="3"/>
  <c r="Z429" i="3"/>
  <c r="AB421" i="3"/>
  <c r="AC421" i="3" s="1"/>
  <c r="AH421" i="3"/>
  <c r="AJ421" i="3" s="1"/>
  <c r="AK421" i="3" s="1"/>
  <c r="AG440" i="3"/>
  <c r="AJ440" i="3" s="1"/>
  <c r="AK440" i="3" s="1"/>
  <c r="AB440" i="3"/>
  <c r="AC440" i="3" s="1"/>
  <c r="AB412" i="3"/>
  <c r="AC412" i="3" s="1"/>
  <c r="AH412" i="3"/>
  <c r="AJ412" i="3" s="1"/>
  <c r="AK412" i="3" s="1"/>
  <c r="L400" i="3"/>
  <c r="AG427" i="3"/>
  <c r="AJ427" i="3" s="1"/>
  <c r="AK427" i="3" s="1"/>
  <c r="AB427" i="3"/>
  <c r="AC427" i="3" s="1"/>
  <c r="AB180" i="3"/>
  <c r="AC180" i="3" s="1"/>
  <c r="AG180" i="3"/>
  <c r="AJ180" i="3" s="1"/>
  <c r="AK180" i="3" s="1"/>
  <c r="U254" i="3"/>
  <c r="AB371" i="3"/>
  <c r="AC371" i="3" s="1"/>
  <c r="AG371" i="3"/>
  <c r="AJ371" i="3" s="1"/>
  <c r="AK371" i="3" s="1"/>
  <c r="Z343" i="3"/>
  <c r="AH320" i="3"/>
  <c r="AB320" i="3"/>
  <c r="AB67" i="3"/>
  <c r="AC67" i="3" s="1"/>
  <c r="AG67" i="3"/>
  <c r="AJ67" i="3" s="1"/>
  <c r="AK67" i="3" s="1"/>
  <c r="AG115" i="3"/>
  <c r="AJ115" i="3" s="1"/>
  <c r="AK115" i="3" s="1"/>
  <c r="AB115" i="3"/>
  <c r="AC115" i="3" s="1"/>
  <c r="AG106" i="3"/>
  <c r="AJ106" i="3" s="1"/>
  <c r="AK106" i="3" s="1"/>
  <c r="AB106" i="3"/>
  <c r="AC106" i="3" s="1"/>
  <c r="AK147" i="3"/>
  <c r="AB552" i="3"/>
  <c r="AC552" i="3" s="1"/>
  <c r="AG552" i="3"/>
  <c r="AJ552" i="3" s="1"/>
  <c r="AK552" i="3" s="1"/>
  <c r="AG497" i="3"/>
  <c r="AJ497" i="3" s="1"/>
  <c r="AK497" i="3" s="1"/>
  <c r="AB497" i="3"/>
  <c r="AC497" i="3" s="1"/>
  <c r="AG526" i="3"/>
  <c r="AJ526" i="3" s="1"/>
  <c r="AK526" i="3" s="1"/>
  <c r="AB526" i="3"/>
  <c r="AC526" i="3" s="1"/>
  <c r="AG511" i="3"/>
  <c r="AJ511" i="3" s="1"/>
  <c r="AK511" i="3" s="1"/>
  <c r="AB511" i="3"/>
  <c r="AC511" i="3" s="1"/>
  <c r="AG460" i="3"/>
  <c r="AJ460" i="3" s="1"/>
  <c r="AK460" i="3" s="1"/>
  <c r="AB460" i="3"/>
  <c r="AC460" i="3" s="1"/>
  <c r="AB461" i="3"/>
  <c r="AC461" i="3" s="1"/>
  <c r="AJ496" i="3"/>
  <c r="AK496" i="3" s="1"/>
  <c r="M429" i="3"/>
  <c r="N25" i="7" s="1"/>
  <c r="AB415" i="3"/>
  <c r="AC415" i="3" s="1"/>
  <c r="AH415" i="3"/>
  <c r="AJ415" i="3" s="1"/>
  <c r="AK415" i="3" s="1"/>
  <c r="T408" i="3"/>
  <c r="U408" i="3" s="1"/>
  <c r="T412" i="3"/>
  <c r="U412" i="3" s="1"/>
  <c r="AB397" i="3"/>
  <c r="AC397" i="3" s="1"/>
  <c r="AG397" i="3"/>
  <c r="AJ397" i="3" s="1"/>
  <c r="AK397" i="3" s="1"/>
  <c r="X451" i="3"/>
  <c r="AF435" i="3"/>
  <c r="AF451" i="3" s="1"/>
  <c r="U349" i="3"/>
  <c r="AJ340" i="3"/>
  <c r="AK340" i="3" s="1"/>
  <c r="AG209" i="3"/>
  <c r="AJ209" i="3" s="1"/>
  <c r="AK209" i="3" s="1"/>
  <c r="AB209" i="3"/>
  <c r="AC209" i="3" s="1"/>
  <c r="AG370" i="3"/>
  <c r="AJ370" i="3" s="1"/>
  <c r="AK370" i="3" s="1"/>
  <c r="AB370" i="3"/>
  <c r="AC370" i="3" s="1"/>
  <c r="L314" i="3"/>
  <c r="L248" i="3"/>
  <c r="M229" i="3"/>
  <c r="M248" i="3" s="1"/>
  <c r="N19" i="7" s="1"/>
  <c r="M223" i="3"/>
  <c r="N18" i="7" s="1"/>
  <c r="AB236" i="3"/>
  <c r="AC236" i="3" s="1"/>
  <c r="AG236" i="3"/>
  <c r="AJ236" i="3" s="1"/>
  <c r="AK236" i="3" s="1"/>
  <c r="AG275" i="3"/>
  <c r="AJ275" i="3" s="1"/>
  <c r="AK275" i="3" s="1"/>
  <c r="AB275" i="3"/>
  <c r="AC275" i="3" s="1"/>
  <c r="L195" i="3"/>
  <c r="AB193" i="3"/>
  <c r="AC193" i="3" s="1"/>
  <c r="AG193" i="3"/>
  <c r="AJ193" i="3" s="1"/>
  <c r="AK193" i="3" s="1"/>
  <c r="S141" i="3"/>
  <c r="AG184" i="3"/>
  <c r="AJ184" i="3" s="1"/>
  <c r="AK184" i="3" s="1"/>
  <c r="AB184" i="3"/>
  <c r="AC184" i="3" s="1"/>
  <c r="AG85" i="3"/>
  <c r="AJ85" i="3" s="1"/>
  <c r="AK85" i="3" s="1"/>
  <c r="AB85" i="3"/>
  <c r="AC85" i="3" s="1"/>
  <c r="AG194" i="3"/>
  <c r="AJ194" i="3" s="1"/>
  <c r="AK194" i="3" s="1"/>
  <c r="AB194" i="3"/>
  <c r="AC194" i="3" s="1"/>
  <c r="Y77" i="3"/>
  <c r="AA77" i="3"/>
  <c r="AB129" i="3"/>
  <c r="Y141" i="3"/>
  <c r="AG129" i="3"/>
  <c r="AB546" i="3"/>
  <c r="AC546" i="3" s="1"/>
  <c r="AA544" i="3"/>
  <c r="T544" i="3"/>
  <c r="U544" i="3" s="1"/>
  <c r="T546" i="3"/>
  <c r="U546" i="3" s="1"/>
  <c r="AG523" i="3"/>
  <c r="AJ523" i="3" s="1"/>
  <c r="AK523" i="3" s="1"/>
  <c r="AB523" i="3"/>
  <c r="AC523" i="3" s="1"/>
  <c r="AB466" i="3"/>
  <c r="AC466" i="3" s="1"/>
  <c r="L532" i="3"/>
  <c r="AG457" i="3"/>
  <c r="AJ457" i="3" s="1"/>
  <c r="AK457" i="3" s="1"/>
  <c r="AB457" i="3"/>
  <c r="AC457" i="3" s="1"/>
  <c r="AC494" i="3"/>
  <c r="AG610" i="3"/>
  <c r="AB292" i="3"/>
  <c r="AC292" i="3" s="1"/>
  <c r="AG292" i="3"/>
  <c r="AJ292" i="3" s="1"/>
  <c r="AK292" i="3" s="1"/>
  <c r="Y248" i="3"/>
  <c r="AG229" i="3"/>
  <c r="L279" i="3"/>
  <c r="AB241" i="3"/>
  <c r="AC241" i="3" s="1"/>
  <c r="AG241" i="3"/>
  <c r="AJ241" i="3" s="1"/>
  <c r="AK241" i="3" s="1"/>
  <c r="AH223" i="3"/>
  <c r="AA231" i="3"/>
  <c r="T231" i="3"/>
  <c r="U231" i="3" s="1"/>
  <c r="Z248" i="3"/>
  <c r="AH229" i="3"/>
  <c r="AH248" i="3" s="1"/>
  <c r="AG267" i="3"/>
  <c r="AJ267" i="3" s="1"/>
  <c r="AK267" i="3" s="1"/>
  <c r="AB267" i="3"/>
  <c r="AC267" i="3" s="1"/>
  <c r="X123" i="3"/>
  <c r="Z97" i="3"/>
  <c r="AH83" i="3"/>
  <c r="AH97" i="3" s="1"/>
  <c r="AJ48" i="3"/>
  <c r="Z123" i="3"/>
  <c r="AH102" i="3"/>
  <c r="AG157" i="3"/>
  <c r="AJ157" i="3" s="1"/>
  <c r="AK157" i="3" s="1"/>
  <c r="AB157" i="3"/>
  <c r="AC157" i="3" s="1"/>
  <c r="AB150" i="3"/>
  <c r="AC150" i="3" s="1"/>
  <c r="AG150" i="3"/>
  <c r="AG122" i="3"/>
  <c r="AJ122" i="3" s="1"/>
  <c r="AK122" i="3" s="1"/>
  <c r="AB122" i="3"/>
  <c r="AC122" i="3" s="1"/>
  <c r="Y602" i="3"/>
  <c r="AB547" i="3"/>
  <c r="AG547" i="3"/>
  <c r="AB596" i="3"/>
  <c r="AC596" i="3" s="1"/>
  <c r="U547" i="3"/>
  <c r="AG520" i="3"/>
  <c r="AJ520" i="3" s="1"/>
  <c r="AK520" i="3" s="1"/>
  <c r="AB520" i="3"/>
  <c r="AC520" i="3" s="1"/>
  <c r="AI532" i="3"/>
  <c r="T410" i="3"/>
  <c r="U410" i="3" s="1"/>
  <c r="AA410" i="3"/>
  <c r="X610" i="3"/>
  <c r="U285" i="3"/>
  <c r="AB338" i="3"/>
  <c r="AC338" i="3" s="1"/>
  <c r="AG338" i="3"/>
  <c r="AJ338" i="3" s="1"/>
  <c r="AK338" i="3" s="1"/>
  <c r="AG305" i="3"/>
  <c r="AJ305" i="3" s="1"/>
  <c r="AK305" i="3" s="1"/>
  <c r="AB305" i="3"/>
  <c r="AC305" i="3" s="1"/>
  <c r="AB243" i="3"/>
  <c r="AC243" i="3" s="1"/>
  <c r="AG243" i="3"/>
  <c r="AJ243" i="3" s="1"/>
  <c r="AK243" i="3" s="1"/>
  <c r="AB376" i="3"/>
  <c r="AC376" i="3" s="1"/>
  <c r="AG376" i="3"/>
  <c r="AJ376" i="3" s="1"/>
  <c r="AK376" i="3" s="1"/>
  <c r="S248" i="3"/>
  <c r="AA229" i="3"/>
  <c r="AB229" i="3" s="1"/>
  <c r="AB313" i="3"/>
  <c r="AC313" i="3" s="1"/>
  <c r="AG313" i="3"/>
  <c r="AJ313" i="3" s="1"/>
  <c r="AK313" i="3" s="1"/>
  <c r="M83" i="3"/>
  <c r="M97" i="3" s="1"/>
  <c r="N13" i="7" s="1"/>
  <c r="L97" i="3"/>
  <c r="M123" i="3"/>
  <c r="N14" i="7" s="1"/>
  <c r="AJ130" i="3"/>
  <c r="AK130" i="3" s="1"/>
  <c r="Z602" i="3"/>
  <c r="AJ596" i="3"/>
  <c r="AK596" i="3" s="1"/>
  <c r="AB584" i="3"/>
  <c r="AC584" i="3" s="1"/>
  <c r="AA548" i="3"/>
  <c r="T548" i="3"/>
  <c r="U548" i="3" s="1"/>
  <c r="AG517" i="3"/>
  <c r="AJ517" i="3" s="1"/>
  <c r="AK517" i="3" s="1"/>
  <c r="AB517" i="3"/>
  <c r="AC517" i="3" s="1"/>
  <c r="L467" i="3"/>
  <c r="M456" i="3"/>
  <c r="M467" i="3" s="1"/>
  <c r="N27" i="7" s="1"/>
  <c r="AA456" i="3"/>
  <c r="S467" i="3"/>
  <c r="T456" i="3"/>
  <c r="T466" i="3"/>
  <c r="U466" i="3" s="1"/>
  <c r="AA532" i="3"/>
  <c r="S429" i="3"/>
  <c r="S451" i="3"/>
  <c r="AA435" i="3"/>
  <c r="AB425" i="3"/>
  <c r="AC425" i="3" s="1"/>
  <c r="AG425" i="3"/>
  <c r="AJ425" i="3" s="1"/>
  <c r="AK425" i="3" s="1"/>
  <c r="AF610" i="3"/>
  <c r="AB330" i="3"/>
  <c r="AC330" i="3" s="1"/>
  <c r="AG330" i="3"/>
  <c r="AJ330" i="3" s="1"/>
  <c r="AK330" i="3" s="1"/>
  <c r="AI320" i="3"/>
  <c r="AB329" i="3"/>
  <c r="AC329" i="3" s="1"/>
  <c r="AG329" i="3"/>
  <c r="AJ329" i="3" s="1"/>
  <c r="AK329" i="3" s="1"/>
  <c r="AB235" i="3"/>
  <c r="AC235" i="3" s="1"/>
  <c r="AG235" i="3"/>
  <c r="AJ235" i="3" s="1"/>
  <c r="AK235" i="3" s="1"/>
  <c r="Y195" i="3"/>
  <c r="AI234" i="3"/>
  <c r="AJ234" i="3" s="1"/>
  <c r="AK234" i="3" s="1"/>
  <c r="AB234" i="3"/>
  <c r="AC234" i="3" s="1"/>
  <c r="AH133" i="3"/>
  <c r="AJ133" i="3" s="1"/>
  <c r="AK133" i="3" s="1"/>
  <c r="AB133" i="3"/>
  <c r="AC133" i="3" s="1"/>
  <c r="S123" i="3"/>
  <c r="AA102" i="3"/>
  <c r="AB102" i="3" s="1"/>
  <c r="AB14" i="3"/>
  <c r="AC14" i="3" s="1"/>
  <c r="AB130" i="3"/>
  <c r="AC130" i="3" s="1"/>
  <c r="L77" i="3"/>
  <c r="AG578" i="3"/>
  <c r="AJ578" i="3" s="1"/>
  <c r="AK578" i="3" s="1"/>
  <c r="AB578" i="3"/>
  <c r="AC578" i="3" s="1"/>
  <c r="AJ584" i="3"/>
  <c r="AK584" i="3" s="1"/>
  <c r="AG514" i="3"/>
  <c r="AJ514" i="3" s="1"/>
  <c r="AK514" i="3" s="1"/>
  <c r="AB514" i="3"/>
  <c r="AC514" i="3" s="1"/>
  <c r="Y532" i="3"/>
  <c r="AG495" i="3"/>
  <c r="AJ495" i="3" s="1"/>
  <c r="AK495" i="3" s="1"/>
  <c r="AB495" i="3"/>
  <c r="AC495" i="3" s="1"/>
  <c r="AG450" i="3"/>
  <c r="AJ450" i="3" s="1"/>
  <c r="AK450" i="3" s="1"/>
  <c r="AB450" i="3"/>
  <c r="AC450" i="3" s="1"/>
  <c r="U435" i="3"/>
  <c r="U406" i="3"/>
  <c r="L451" i="3"/>
  <c r="M435" i="3"/>
  <c r="M451" i="3" s="1"/>
  <c r="N26" i="7" s="1"/>
  <c r="AB444" i="3"/>
  <c r="AC444" i="3" s="1"/>
  <c r="AG444" i="3"/>
  <c r="AJ444" i="3" s="1"/>
  <c r="AK444" i="3" s="1"/>
  <c r="AG324" i="3"/>
  <c r="AJ324" i="3" s="1"/>
  <c r="AK324" i="3" s="1"/>
  <c r="AB324" i="3"/>
  <c r="AC324" i="3" s="1"/>
  <c r="AI287" i="3"/>
  <c r="AJ287" i="3" s="1"/>
  <c r="AK287" i="3" s="1"/>
  <c r="AB287" i="3"/>
  <c r="AC287" i="3" s="1"/>
  <c r="AB262" i="3"/>
  <c r="AC262" i="3" s="1"/>
  <c r="AG262" i="3"/>
  <c r="AJ262" i="3" s="1"/>
  <c r="AK262" i="3" s="1"/>
  <c r="AG308" i="3"/>
  <c r="AJ308" i="3" s="1"/>
  <c r="AK308" i="3" s="1"/>
  <c r="AB308" i="3"/>
  <c r="AC308" i="3" s="1"/>
  <c r="AG192" i="3"/>
  <c r="AJ192" i="3" s="1"/>
  <c r="AK192" i="3" s="1"/>
  <c r="AB192" i="3"/>
  <c r="AC192" i="3" s="1"/>
  <c r="AJ176" i="3"/>
  <c r="AB160" i="3"/>
  <c r="AC160" i="3" s="1"/>
  <c r="AG160" i="3"/>
  <c r="AJ160" i="3" s="1"/>
  <c r="AK160" i="3" s="1"/>
  <c r="AG230" i="3"/>
  <c r="AJ230" i="3" s="1"/>
  <c r="AK230" i="3" s="1"/>
  <c r="AB230" i="3"/>
  <c r="AC230" i="3" s="1"/>
  <c r="AG165" i="3"/>
  <c r="AJ165" i="3" s="1"/>
  <c r="AK165" i="3" s="1"/>
  <c r="AB165" i="3"/>
  <c r="AC165" i="3" s="1"/>
  <c r="AF48" i="3"/>
  <c r="AF77" i="3" s="1"/>
  <c r="X77" i="3"/>
  <c r="AG105" i="3"/>
  <c r="AJ105" i="3" s="1"/>
  <c r="AK105" i="3" s="1"/>
  <c r="AB105" i="3"/>
  <c r="AC105" i="3" s="1"/>
  <c r="AG15" i="3"/>
  <c r="AJ15" i="3" s="1"/>
  <c r="AK15" i="3" s="1"/>
  <c r="AB15" i="3"/>
  <c r="AC15" i="3" s="1"/>
  <c r="AG575" i="3"/>
  <c r="AJ575" i="3" s="1"/>
  <c r="AK575" i="3" s="1"/>
  <c r="AB575" i="3"/>
  <c r="AC575" i="3" s="1"/>
  <c r="AI547" i="3"/>
  <c r="AB593" i="3"/>
  <c r="AC593" i="3" s="1"/>
  <c r="Z532" i="3"/>
  <c r="AG447" i="3"/>
  <c r="AJ447" i="3" s="1"/>
  <c r="AK447" i="3" s="1"/>
  <c r="AB447" i="3"/>
  <c r="AC447" i="3" s="1"/>
  <c r="M349" i="3"/>
  <c r="M377" i="3" s="1"/>
  <c r="N23" i="7" s="1"/>
  <c r="L377" i="3"/>
  <c r="AG387" i="3"/>
  <c r="AB387" i="3"/>
  <c r="AC387" i="3" s="1"/>
  <c r="T357" i="3"/>
  <c r="U357" i="3" s="1"/>
  <c r="AA322" i="3"/>
  <c r="AA343" i="3" s="1"/>
  <c r="T322" i="3"/>
  <c r="U322" i="3" s="1"/>
  <c r="AC285" i="3"/>
  <c r="AB327" i="3"/>
  <c r="AC327" i="3" s="1"/>
  <c r="AG327" i="3"/>
  <c r="AJ327" i="3" s="1"/>
  <c r="AK327" i="3" s="1"/>
  <c r="AG270" i="3"/>
  <c r="AJ270" i="3" s="1"/>
  <c r="AK270" i="3" s="1"/>
  <c r="AB270" i="3"/>
  <c r="AC270" i="3" s="1"/>
  <c r="X195" i="3"/>
  <c r="AF176" i="3"/>
  <c r="AF195" i="3" s="1"/>
  <c r="AH307" i="3"/>
  <c r="AB307" i="3"/>
  <c r="AC307" i="3" s="1"/>
  <c r="AB177" i="3"/>
  <c r="AC177" i="3" s="1"/>
  <c r="AG177" i="3"/>
  <c r="AJ177" i="3" s="1"/>
  <c r="AK177" i="3" s="1"/>
  <c r="AA141" i="3"/>
  <c r="AG132" i="3"/>
  <c r="AJ132" i="3" s="1"/>
  <c r="AK132" i="3" s="1"/>
  <c r="AB132" i="3"/>
  <c r="AC132" i="3" s="1"/>
  <c r="L123" i="3"/>
  <c r="AG572" i="3"/>
  <c r="AJ572" i="3" s="1"/>
  <c r="AK572" i="3" s="1"/>
  <c r="AB572" i="3"/>
  <c r="AC572" i="3" s="1"/>
  <c r="AB590" i="3"/>
  <c r="AC590" i="3" s="1"/>
  <c r="AJ593" i="3"/>
  <c r="AK593" i="3" s="1"/>
  <c r="M532" i="3"/>
  <c r="N29" i="7" s="1"/>
  <c r="AH542" i="3"/>
  <c r="AJ542" i="3" s="1"/>
  <c r="AK542" i="3" s="1"/>
  <c r="AB542" i="3"/>
  <c r="AC542" i="3" s="1"/>
  <c r="AB489" i="3"/>
  <c r="AC489" i="3" s="1"/>
  <c r="AH489" i="3"/>
  <c r="AJ489" i="3" s="1"/>
  <c r="AK489" i="3" s="1"/>
  <c r="AB521" i="3"/>
  <c r="AC521" i="3" s="1"/>
  <c r="AG521" i="3"/>
  <c r="AJ521" i="3" s="1"/>
  <c r="AK521" i="3" s="1"/>
  <c r="AB448" i="3"/>
  <c r="AC448" i="3" s="1"/>
  <c r="AG448" i="3"/>
  <c r="AJ448" i="3" s="1"/>
  <c r="AK448" i="3" s="1"/>
  <c r="AG483" i="3"/>
  <c r="AK383" i="3"/>
  <c r="M608" i="3"/>
  <c r="M610" i="3" s="1"/>
  <c r="N31" i="7" s="1"/>
  <c r="L610" i="3"/>
  <c r="AB389" i="3"/>
  <c r="AC389" i="3" s="1"/>
  <c r="AG389" i="3"/>
  <c r="AJ389" i="3" s="1"/>
  <c r="AK389" i="3" s="1"/>
  <c r="L429" i="3"/>
  <c r="U383" i="3"/>
  <c r="AB349" i="3"/>
  <c r="AI286" i="3"/>
  <c r="AJ286" i="3" s="1"/>
  <c r="AK286" i="3" s="1"/>
  <c r="AB286" i="3"/>
  <c r="AC286" i="3" s="1"/>
  <c r="AJ290" i="3"/>
  <c r="AK290" i="3" s="1"/>
  <c r="T229" i="3"/>
  <c r="AG291" i="3"/>
  <c r="AJ291" i="3" s="1"/>
  <c r="AK291" i="3" s="1"/>
  <c r="AB291" i="3"/>
  <c r="AC291" i="3" s="1"/>
  <c r="AB245" i="3"/>
  <c r="AC245" i="3" s="1"/>
  <c r="AG245" i="3"/>
  <c r="AJ245" i="3" s="1"/>
  <c r="AK245" i="3" s="1"/>
  <c r="U147" i="3"/>
  <c r="Y223" i="3"/>
  <c r="Z141" i="3"/>
  <c r="AB73" i="3"/>
  <c r="AC73" i="3" s="1"/>
  <c r="AG73" i="3"/>
  <c r="AJ73" i="3" s="1"/>
  <c r="AK73" i="3" s="1"/>
  <c r="AB69" i="3"/>
  <c r="AC69" i="3" s="1"/>
  <c r="AB93" i="3"/>
  <c r="AC93" i="3" s="1"/>
  <c r="AG93" i="3"/>
  <c r="AJ93" i="3" s="1"/>
  <c r="AK93" i="3" s="1"/>
  <c r="AH42" i="3"/>
  <c r="L602" i="3"/>
  <c r="M547" i="3"/>
  <c r="M602" i="3" s="1"/>
  <c r="N30" i="7" s="1"/>
  <c r="AJ590" i="3"/>
  <c r="AK590" i="3" s="1"/>
  <c r="AH550" i="3"/>
  <c r="AB550" i="3"/>
  <c r="AC550" i="3" s="1"/>
  <c r="T497" i="3"/>
  <c r="U497" i="3" s="1"/>
  <c r="S532" i="3"/>
  <c r="X429" i="3"/>
  <c r="AF406" i="3"/>
  <c r="AF429" i="3" s="1"/>
  <c r="AB445" i="3"/>
  <c r="AC445" i="3" s="1"/>
  <c r="AG445" i="3"/>
  <c r="AJ445" i="3" s="1"/>
  <c r="AK445" i="3" s="1"/>
  <c r="AB424" i="3"/>
  <c r="AC424" i="3" s="1"/>
  <c r="AH424" i="3"/>
  <c r="AJ424" i="3" s="1"/>
  <c r="AK424" i="3" s="1"/>
  <c r="Y451" i="3"/>
  <c r="AJ357" i="3"/>
  <c r="AK357" i="3" s="1"/>
  <c r="AJ396" i="3"/>
  <c r="AK396" i="3" s="1"/>
  <c r="T426" i="3"/>
  <c r="U426" i="3" s="1"/>
  <c r="AA426" i="3"/>
  <c r="AG356" i="3"/>
  <c r="AJ356" i="3" s="1"/>
  <c r="AK356" i="3" s="1"/>
  <c r="AB356" i="3"/>
  <c r="AC356" i="3" s="1"/>
  <c r="AB357" i="3"/>
  <c r="AC357" i="3" s="1"/>
  <c r="T358" i="3"/>
  <c r="U358" i="3" s="1"/>
  <c r="AA358" i="3"/>
  <c r="S400" i="3"/>
  <c r="AG304" i="3"/>
  <c r="AJ304" i="3" s="1"/>
  <c r="AK304" i="3" s="1"/>
  <c r="AB304" i="3"/>
  <c r="AC304" i="3" s="1"/>
  <c r="Y377" i="3"/>
  <c r="AB332" i="3"/>
  <c r="AC332" i="3" s="1"/>
  <c r="AG332" i="3"/>
  <c r="AJ332" i="3" s="1"/>
  <c r="AK332" i="3" s="1"/>
  <c r="AG263" i="3"/>
  <c r="AJ263" i="3" s="1"/>
  <c r="AK263" i="3" s="1"/>
  <c r="AB263" i="3"/>
  <c r="AC263" i="3" s="1"/>
  <c r="AI299" i="3"/>
  <c r="AJ299" i="3" s="1"/>
  <c r="AK299" i="3" s="1"/>
  <c r="AB299" i="3"/>
  <c r="AC299" i="3" s="1"/>
  <c r="AG309" i="3"/>
  <c r="AJ309" i="3" s="1"/>
  <c r="AK309" i="3" s="1"/>
  <c r="AB309" i="3"/>
  <c r="AC309" i="3" s="1"/>
  <c r="AI148" i="3"/>
  <c r="AB148" i="3"/>
  <c r="AC148" i="3" s="1"/>
  <c r="AA170" i="3"/>
  <c r="AB293" i="3"/>
  <c r="AC293" i="3" s="1"/>
  <c r="AG293" i="3"/>
  <c r="AJ293" i="3" s="1"/>
  <c r="AK293" i="3" s="1"/>
  <c r="AB121" i="3"/>
  <c r="AC121" i="3" s="1"/>
  <c r="AG121" i="3"/>
  <c r="AJ121" i="3" s="1"/>
  <c r="AK121" i="3" s="1"/>
  <c r="AB113" i="3"/>
  <c r="AC113" i="3" s="1"/>
  <c r="AG113" i="3"/>
  <c r="AJ113" i="3" s="1"/>
  <c r="AK113" i="3" s="1"/>
  <c r="AG187" i="3"/>
  <c r="AJ187" i="3" s="1"/>
  <c r="AK187" i="3" s="1"/>
  <c r="AB187" i="3"/>
  <c r="AC187" i="3" s="1"/>
  <c r="T179" i="3"/>
  <c r="AA179" i="3"/>
  <c r="T130" i="3"/>
  <c r="U130" i="3" s="1"/>
  <c r="AI92" i="3"/>
  <c r="AB92" i="3"/>
  <c r="AC92" i="3" s="1"/>
  <c r="T17" i="3"/>
  <c r="U17" i="3" s="1"/>
  <c r="AJ17" i="3"/>
  <c r="AK17" i="3" s="1"/>
  <c r="AE337" i="1"/>
  <c r="AE62" i="1"/>
  <c r="AF437" i="1"/>
  <c r="AQ437" i="1"/>
  <c r="AR437" i="1" s="1"/>
  <c r="AQ439" i="1"/>
  <c r="AR439" i="1" s="1"/>
  <c r="AF439" i="1"/>
  <c r="AU374" i="1"/>
  <c r="AW374" i="1" s="1"/>
  <c r="AI322" i="1"/>
  <c r="AK322" i="1" s="1"/>
  <c r="AI384" i="1"/>
  <c r="AK384" i="1" s="1"/>
  <c r="AI292" i="1"/>
  <c r="AK292" i="1" s="1"/>
  <c r="AI329" i="1"/>
  <c r="X32" i="1"/>
  <c r="AQ369" i="1"/>
  <c r="AR369" i="1" s="1"/>
  <c r="AF369" i="1"/>
  <c r="AF355" i="1"/>
  <c r="AB413" i="1"/>
  <c r="AC413" i="1" s="1"/>
  <c r="AI345" i="1"/>
  <c r="Y324" i="1"/>
  <c r="AB436" i="1"/>
  <c r="AC436" i="1" s="1"/>
  <c r="AI394" i="1"/>
  <c r="AK394" i="1" s="1"/>
  <c r="AT394" i="1"/>
  <c r="AU394" i="1" s="1"/>
  <c r="AW394" i="1" s="1"/>
  <c r="AU329" i="1"/>
  <c r="AW329" i="1" s="1"/>
  <c r="AU15" i="1"/>
  <c r="AW15" i="1" s="1"/>
  <c r="AI372" i="1"/>
  <c r="AK372" i="1" s="1"/>
  <c r="AT372" i="1"/>
  <c r="AU372" i="1" s="1"/>
  <c r="AW372" i="1" s="1"/>
  <c r="W205" i="1"/>
  <c r="X10" i="1"/>
  <c r="AI33" i="1"/>
  <c r="AU272" i="1"/>
  <c r="AW272" i="1" s="1"/>
  <c r="AI55" i="1"/>
  <c r="AK55" i="1" s="1"/>
  <c r="AI26" i="1"/>
  <c r="AH205" i="1"/>
  <c r="AI35" i="1"/>
  <c r="AK35" i="1" s="1"/>
  <c r="T264" i="1"/>
  <c r="AF48" i="1"/>
  <c r="AQ48" i="1"/>
  <c r="AR48" i="1" s="1"/>
  <c r="AH281" i="1"/>
  <c r="W281" i="1"/>
  <c r="AF37" i="1"/>
  <c r="AF219" i="1"/>
  <c r="AQ219" i="1"/>
  <c r="AR219" i="1" s="1"/>
  <c r="X14" i="1"/>
  <c r="AU199" i="1"/>
  <c r="AW199" i="1" s="1"/>
  <c r="J34" i="5"/>
  <c r="K34" i="5" s="1"/>
  <c r="L34" i="5" s="1"/>
  <c r="M34" i="5" s="1"/>
  <c r="AI199" i="1"/>
  <c r="AK199" i="1" s="1"/>
  <c r="AI241" i="1"/>
  <c r="AK241" i="1" s="1"/>
  <c r="AT241" i="1"/>
  <c r="AU241" i="1" s="1"/>
  <c r="AW241" i="1" s="1"/>
  <c r="AU11" i="1"/>
  <c r="AW11" i="1" s="1"/>
  <c r="AU23" i="1"/>
  <c r="AW23" i="1" s="1"/>
  <c r="AI200" i="1"/>
  <c r="AK200" i="1" s="1"/>
  <c r="AE189" i="1"/>
  <c r="T62" i="1"/>
  <c r="AI232" i="1"/>
  <c r="AK232" i="1" s="1"/>
  <c r="AI180" i="1"/>
  <c r="AK180" i="1" s="1"/>
  <c r="X17" i="1"/>
  <c r="AQ196" i="1"/>
  <c r="AR196" i="1" s="1"/>
  <c r="X12" i="1"/>
  <c r="AF215" i="1"/>
  <c r="AH108" i="1"/>
  <c r="T138" i="1"/>
  <c r="AQ204" i="1"/>
  <c r="AR204" i="1" s="1"/>
  <c r="AF204" i="1"/>
  <c r="J32" i="5"/>
  <c r="K32" i="5" s="1"/>
  <c r="L32" i="5" s="1"/>
  <c r="M32" i="5" s="1"/>
  <c r="AI30" i="1"/>
  <c r="AK30" i="1" s="1"/>
  <c r="AI48" i="1"/>
  <c r="AK48" i="1" s="1"/>
  <c r="AI216" i="1"/>
  <c r="AK216" i="1" s="1"/>
  <c r="AU27" i="1"/>
  <c r="AW27" i="1" s="1"/>
  <c r="AI21" i="1"/>
  <c r="AK21" i="1" s="1"/>
  <c r="AU22" i="1"/>
  <c r="AW22" i="1" s="1"/>
  <c r="AI27" i="1"/>
  <c r="AK27" i="1" s="1"/>
  <c r="W138" i="1"/>
  <c r="AS172" i="1"/>
  <c r="AI36" i="1"/>
  <c r="X16" i="1"/>
  <c r="AJ16" i="1" s="1"/>
  <c r="AB256" i="1"/>
  <c r="AC256" i="1" s="1"/>
  <c r="AI258" i="1"/>
  <c r="AK258" i="1" s="1"/>
  <c r="AT258" i="1"/>
  <c r="AU258" i="1" s="1"/>
  <c r="AW258" i="1" s="1"/>
  <c r="Y325" i="1"/>
  <c r="AR408" i="1"/>
  <c r="AU386" i="1"/>
  <c r="AW386" i="1" s="1"/>
  <c r="AT387" i="1"/>
  <c r="AU387" i="1" s="1"/>
  <c r="AW387" i="1" s="1"/>
  <c r="AI387" i="1"/>
  <c r="AK387" i="1" s="1"/>
  <c r="AT350" i="1"/>
  <c r="AU350" i="1" s="1"/>
  <c r="AI350" i="1"/>
  <c r="AR354" i="1"/>
  <c r="AS294" i="1"/>
  <c r="N37" i="1"/>
  <c r="AF82" i="1"/>
  <c r="AI431" i="1"/>
  <c r="AK431" i="1" s="1"/>
  <c r="AQ431" i="1"/>
  <c r="AR431" i="1" s="1"/>
  <c r="AF431" i="1"/>
  <c r="AU408" i="1"/>
  <c r="AB374" i="1"/>
  <c r="AC374" i="1" s="1"/>
  <c r="AS355" i="1"/>
  <c r="AW349" i="1"/>
  <c r="W315" i="1"/>
  <c r="J40" i="5"/>
  <c r="K40" i="5" s="1"/>
  <c r="L40" i="5" s="1"/>
  <c r="M40" i="5" s="1"/>
  <c r="W264" i="1"/>
  <c r="T225" i="1"/>
  <c r="X212" i="1"/>
  <c r="Z212" i="1" s="1"/>
  <c r="AT429" i="1"/>
  <c r="AU429" i="1" s="1"/>
  <c r="AW429" i="1" s="1"/>
  <c r="AI429" i="1"/>
  <c r="AK429" i="1" s="1"/>
  <c r="AF434" i="1"/>
  <c r="AQ434" i="1"/>
  <c r="AR434" i="1" s="1"/>
  <c r="AU322" i="1"/>
  <c r="AS337" i="1"/>
  <c r="AU431" i="1"/>
  <c r="AW431" i="1" s="1"/>
  <c r="AB392" i="1"/>
  <c r="AC392" i="1" s="1"/>
  <c r="AF374" i="1"/>
  <c r="AQ374" i="1"/>
  <c r="AR374" i="1" s="1"/>
  <c r="AR179" i="1"/>
  <c r="AW324" i="1"/>
  <c r="J38" i="5"/>
  <c r="K38" i="5" s="1"/>
  <c r="L38" i="5" s="1"/>
  <c r="M38" i="5" s="1"/>
  <c r="AT437" i="1"/>
  <c r="AU437" i="1" s="1"/>
  <c r="AW437" i="1" s="1"/>
  <c r="AI437" i="1"/>
  <c r="AK437" i="1" s="1"/>
  <c r="AT375" i="1"/>
  <c r="AU375" i="1" s="1"/>
  <c r="AW375" i="1" s="1"/>
  <c r="AI375" i="1"/>
  <c r="AK375" i="1" s="1"/>
  <c r="W337" i="1"/>
  <c r="W244" i="1"/>
  <c r="AF438" i="1"/>
  <c r="AQ438" i="1"/>
  <c r="AR438" i="1" s="1"/>
  <c r="P354" i="1"/>
  <c r="AQ240" i="1"/>
  <c r="AR240" i="1" s="1"/>
  <c r="AF240" i="1"/>
  <c r="AE244" i="1"/>
  <c r="AF391" i="1"/>
  <c r="AQ391" i="1"/>
  <c r="AR391" i="1" s="1"/>
  <c r="AI323" i="1"/>
  <c r="AT323" i="1"/>
  <c r="AU323" i="1" s="1"/>
  <c r="T337" i="1"/>
  <c r="AT240" i="1"/>
  <c r="AI240" i="1"/>
  <c r="AK240" i="1" s="1"/>
  <c r="AH244" i="1"/>
  <c r="AI436" i="1"/>
  <c r="AK436" i="1" s="1"/>
  <c r="AT436" i="1"/>
  <c r="AU436" i="1" s="1"/>
  <c r="AW436" i="1" s="1"/>
  <c r="AY408" i="1"/>
  <c r="AY445" i="1" s="1"/>
  <c r="AQ375" i="1"/>
  <c r="AR375" i="1" s="1"/>
  <c r="AF375" i="1"/>
  <c r="AB389" i="1"/>
  <c r="AC389" i="1" s="1"/>
  <c r="AT433" i="1"/>
  <c r="AU433" i="1" s="1"/>
  <c r="AW433" i="1" s="1"/>
  <c r="AI433" i="1"/>
  <c r="AK433" i="1" s="1"/>
  <c r="AQ388" i="1"/>
  <c r="AR388" i="1" s="1"/>
  <c r="AF388" i="1"/>
  <c r="AF389" i="1"/>
  <c r="AQ389" i="1"/>
  <c r="AR389" i="1" s="1"/>
  <c r="AT368" i="1"/>
  <c r="AU368" i="1" s="1"/>
  <c r="AW368" i="1" s="1"/>
  <c r="AI368" i="1"/>
  <c r="AK368" i="1" s="1"/>
  <c r="AT321" i="1"/>
  <c r="AI321" i="1"/>
  <c r="AH337" i="1"/>
  <c r="AT333" i="1"/>
  <c r="AU333" i="1" s="1"/>
  <c r="AI333" i="1"/>
  <c r="M337" i="1"/>
  <c r="P323" i="1"/>
  <c r="Q323" i="1" s="1"/>
  <c r="AF288" i="1"/>
  <c r="AJ288" i="1" s="1"/>
  <c r="AL288" i="1" s="1"/>
  <c r="AQ288" i="1"/>
  <c r="AE294" i="1"/>
  <c r="AU52" i="1"/>
  <c r="AW52" i="1" s="1"/>
  <c r="AS62" i="1"/>
  <c r="AT409" i="1"/>
  <c r="AU409" i="1" s="1"/>
  <c r="AW409" i="1" s="1"/>
  <c r="AI409" i="1"/>
  <c r="AK409" i="1" s="1"/>
  <c r="Y328" i="1"/>
  <c r="AQ257" i="1"/>
  <c r="AR257" i="1" s="1"/>
  <c r="AF257" i="1"/>
  <c r="AB443" i="1"/>
  <c r="AC443" i="1" s="1"/>
  <c r="AT414" i="1"/>
  <c r="AU414" i="1" s="1"/>
  <c r="AW414" i="1" s="1"/>
  <c r="AI414" i="1"/>
  <c r="AK414" i="1" s="1"/>
  <c r="AT362" i="1"/>
  <c r="AI362" i="1"/>
  <c r="AU313" i="1"/>
  <c r="AW313" i="1" s="1"/>
  <c r="AS315" i="1"/>
  <c r="AF214" i="1"/>
  <c r="AQ214" i="1"/>
  <c r="AR214" i="1" s="1"/>
  <c r="AT444" i="1"/>
  <c r="AU444" i="1" s="1"/>
  <c r="AW444" i="1" s="1"/>
  <c r="AI444" i="1"/>
  <c r="AK444" i="1" s="1"/>
  <c r="AI418" i="1"/>
  <c r="AK418" i="1" s="1"/>
  <c r="AT418" i="1"/>
  <c r="AU418" i="1" s="1"/>
  <c r="AW418" i="1" s="1"/>
  <c r="AT273" i="1"/>
  <c r="AU273" i="1" s="1"/>
  <c r="AW273" i="1" s="1"/>
  <c r="AI273" i="1"/>
  <c r="AK273" i="1" s="1"/>
  <c r="J36" i="5"/>
  <c r="K36" i="5" s="1"/>
  <c r="L36" i="5" s="1"/>
  <c r="M36" i="5" s="1"/>
  <c r="W225" i="1"/>
  <c r="AF220" i="1"/>
  <c r="AQ220" i="1"/>
  <c r="AR220" i="1" s="1"/>
  <c r="AR26" i="1"/>
  <c r="AQ386" i="1"/>
  <c r="AF386" i="1"/>
  <c r="AT309" i="1"/>
  <c r="AU309" i="1" s="1"/>
  <c r="AW309" i="1" s="1"/>
  <c r="AI309" i="1"/>
  <c r="AK309" i="1" s="1"/>
  <c r="AF309" i="1"/>
  <c r="AQ309" i="1"/>
  <c r="AR309" i="1" s="1"/>
  <c r="AF399" i="1"/>
  <c r="AQ399" i="1"/>
  <c r="AR399" i="1" s="1"/>
  <c r="AW344" i="1"/>
  <c r="AE315" i="1"/>
  <c r="AM355" i="1"/>
  <c r="AY354" i="1"/>
  <c r="AY355" i="1" s="1"/>
  <c r="AH264" i="1"/>
  <c r="AQ336" i="1"/>
  <c r="AR336" i="1" s="1"/>
  <c r="AF336" i="1"/>
  <c r="AT289" i="1"/>
  <c r="AU289" i="1" s="1"/>
  <c r="AW289" i="1" s="1"/>
  <c r="AI289" i="1"/>
  <c r="AK289" i="1" s="1"/>
  <c r="AQ201" i="1"/>
  <c r="AR201" i="1" s="1"/>
  <c r="AF201" i="1"/>
  <c r="AQ289" i="1"/>
  <c r="AR289" i="1" s="1"/>
  <c r="AF289" i="1"/>
  <c r="AS189" i="1"/>
  <c r="AU179" i="1"/>
  <c r="AW179" i="1" s="1"/>
  <c r="AH172" i="1"/>
  <c r="AS205" i="1"/>
  <c r="X95" i="1"/>
  <c r="Z95" i="1" s="1"/>
  <c r="T108" i="1"/>
  <c r="AH138" i="1"/>
  <c r="AI22" i="1"/>
  <c r="AK22" i="1" s="1"/>
  <c r="AF384" i="1"/>
  <c r="AQ384" i="1"/>
  <c r="AR384" i="1" s="1"/>
  <c r="AQ331" i="1"/>
  <c r="AR331" i="1" s="1"/>
  <c r="AF331" i="1"/>
  <c r="AM337" i="1"/>
  <c r="AY321" i="1"/>
  <c r="AY337" i="1" s="1"/>
  <c r="AQ333" i="1"/>
  <c r="AR333" i="1" s="1"/>
  <c r="AF333" i="1"/>
  <c r="T281" i="1"/>
  <c r="X270" i="1"/>
  <c r="Z270" i="1" s="1"/>
  <c r="AT308" i="1"/>
  <c r="AU308" i="1" s="1"/>
  <c r="AW308" i="1" s="1"/>
  <c r="AI308" i="1"/>
  <c r="AK308" i="1" s="1"/>
  <c r="AF322" i="1"/>
  <c r="AQ322" i="1"/>
  <c r="AR322" i="1" s="1"/>
  <c r="P321" i="1"/>
  <c r="AT302" i="1"/>
  <c r="AI302" i="1"/>
  <c r="AK302" i="1" s="1"/>
  <c r="AF185" i="1"/>
  <c r="AQ185" i="1"/>
  <c r="AR185" i="1" s="1"/>
  <c r="AR232" i="1"/>
  <c r="J42" i="5"/>
  <c r="K42" i="5" s="1"/>
  <c r="L42" i="5" s="1"/>
  <c r="M42" i="5" s="1"/>
  <c r="AH189" i="1"/>
  <c r="AT213" i="1"/>
  <c r="AU213" i="1" s="1"/>
  <c r="AW213" i="1" s="1"/>
  <c r="AI213" i="1"/>
  <c r="AK213" i="1" s="1"/>
  <c r="AB233" i="1"/>
  <c r="AC233" i="1" s="1"/>
  <c r="AQ45" i="1"/>
  <c r="AR45" i="1" s="1"/>
  <c r="AF45" i="1"/>
  <c r="AI11" i="1"/>
  <c r="AK11" i="1" s="1"/>
  <c r="AH37" i="1"/>
  <c r="AT9" i="1"/>
  <c r="AT37" i="1" s="1"/>
  <c r="AS108" i="1"/>
  <c r="AQ381" i="1"/>
  <c r="AR381" i="1" s="1"/>
  <c r="AF381" i="1"/>
  <c r="AI373" i="1"/>
  <c r="AK373" i="1" s="1"/>
  <c r="AT373" i="1"/>
  <c r="AU373" i="1" s="1"/>
  <c r="AW373" i="1" s="1"/>
  <c r="AQ373" i="1"/>
  <c r="AR373" i="1" s="1"/>
  <c r="AF373" i="1"/>
  <c r="AQ306" i="1"/>
  <c r="AR306" i="1" s="1"/>
  <c r="AF306" i="1"/>
  <c r="AQ327" i="1"/>
  <c r="AR327" i="1" s="1"/>
  <c r="AF327" i="1"/>
  <c r="AT303" i="1"/>
  <c r="AU303" i="1" s="1"/>
  <c r="AW303" i="1" s="1"/>
  <c r="AI303" i="1"/>
  <c r="AK303" i="1" s="1"/>
  <c r="AS244" i="1"/>
  <c r="AF166" i="1"/>
  <c r="AQ166" i="1"/>
  <c r="AR166" i="1" s="1"/>
  <c r="W108" i="1"/>
  <c r="AT45" i="1"/>
  <c r="AU45" i="1" s="1"/>
  <c r="AW45" i="1" s="1"/>
  <c r="AI45" i="1"/>
  <c r="AK45" i="1" s="1"/>
  <c r="X45" i="1"/>
  <c r="Z45" i="1" s="1"/>
  <c r="X53" i="1"/>
  <c r="Z53" i="1" s="1"/>
  <c r="AF74" i="1"/>
  <c r="AQ74" i="1"/>
  <c r="AR74" i="1" s="1"/>
  <c r="AK334" i="1"/>
  <c r="AQ252" i="1"/>
  <c r="AR252" i="1" s="1"/>
  <c r="AF252" i="1"/>
  <c r="AS281" i="1"/>
  <c r="AI272" i="1"/>
  <c r="AK272" i="1" s="1"/>
  <c r="AS225" i="1"/>
  <c r="X83" i="1"/>
  <c r="Z83" i="1" s="1"/>
  <c r="AU24" i="1"/>
  <c r="AW24" i="1" s="1"/>
  <c r="AT218" i="1"/>
  <c r="AU218" i="1" s="1"/>
  <c r="AW218" i="1" s="1"/>
  <c r="AI218" i="1"/>
  <c r="AK218" i="1" s="1"/>
  <c r="AE225" i="1"/>
  <c r="AQ212" i="1"/>
  <c r="AF212" i="1"/>
  <c r="T244" i="1"/>
  <c r="AQ163" i="1"/>
  <c r="AR163" i="1" s="1"/>
  <c r="AF163" i="1"/>
  <c r="AB195" i="1"/>
  <c r="AF83" i="1"/>
  <c r="AI24" i="1"/>
  <c r="AK24" i="1" s="1"/>
  <c r="AU21" i="1"/>
  <c r="AW21" i="1" s="1"/>
  <c r="M37" i="1"/>
  <c r="AM189" i="1"/>
  <c r="AY179" i="1"/>
  <c r="AY189" i="1" s="1"/>
  <c r="AW10" i="1"/>
  <c r="AI379" i="1"/>
  <c r="AK379" i="1" s="1"/>
  <c r="AT379" i="1"/>
  <c r="AU379" i="1" s="1"/>
  <c r="AW379" i="1" s="1"/>
  <c r="Y326" i="1"/>
  <c r="AK324" i="1"/>
  <c r="M355" i="1"/>
  <c r="AI262" i="1"/>
  <c r="AK262" i="1" s="1"/>
  <c r="AU259" i="1"/>
  <c r="AW259" i="1" s="1"/>
  <c r="AS264" i="1"/>
  <c r="AT212" i="1"/>
  <c r="AU212" i="1" s="1"/>
  <c r="AW212" i="1" s="1"/>
  <c r="AH225" i="1"/>
  <c r="AI212" i="1"/>
  <c r="AK212" i="1" s="1"/>
  <c r="AB272" i="1"/>
  <c r="AC272" i="1" s="1"/>
  <c r="AF216" i="1"/>
  <c r="AQ216" i="1"/>
  <c r="AR216" i="1" s="1"/>
  <c r="T172" i="1"/>
  <c r="AT184" i="1"/>
  <c r="AU184" i="1" s="1"/>
  <c r="AW184" i="1" s="1"/>
  <c r="AI184" i="1"/>
  <c r="AK184" i="1" s="1"/>
  <c r="AF79" i="1"/>
  <c r="AT170" i="1"/>
  <c r="AU170" i="1" s="1"/>
  <c r="AW170" i="1" s="1"/>
  <c r="AI170" i="1"/>
  <c r="AK170" i="1" s="1"/>
  <c r="AI163" i="1"/>
  <c r="AK163" i="1" s="1"/>
  <c r="AQ69" i="1"/>
  <c r="AR69" i="1" s="1"/>
  <c r="AF69" i="1"/>
  <c r="AE138" i="1"/>
  <c r="AQ114" i="1"/>
  <c r="AF114" i="1"/>
  <c r="AI15" i="1"/>
  <c r="AU35" i="1"/>
  <c r="AW35" i="1" s="1"/>
  <c r="AB46" i="1"/>
  <c r="AC46" i="1" s="1"/>
  <c r="AI23" i="1"/>
  <c r="AK23" i="1" s="1"/>
  <c r="AM62" i="1"/>
  <c r="AY43" i="1"/>
  <c r="AY62" i="1" s="1"/>
  <c r="AR195" i="1"/>
  <c r="T189" i="1"/>
  <c r="AE172" i="1"/>
  <c r="AQ151" i="1"/>
  <c r="AR151" i="1" s="1"/>
  <c r="AF151" i="1"/>
  <c r="W189" i="1"/>
  <c r="W62" i="1"/>
  <c r="W37" i="1"/>
  <c r="Y9" i="1"/>
  <c r="AF46" i="1"/>
  <c r="AQ46" i="1"/>
  <c r="AR46" i="1" s="1"/>
  <c r="AM281" i="1"/>
  <c r="AY270" i="1"/>
  <c r="AY281" i="1" s="1"/>
  <c r="AQ291" i="1"/>
  <c r="AR291" i="1" s="1"/>
  <c r="AF291" i="1"/>
  <c r="T294" i="1"/>
  <c r="AR270" i="1"/>
  <c r="AQ365" i="1"/>
  <c r="AR365" i="1" s="1"/>
  <c r="AF365" i="1"/>
  <c r="AQ235" i="1"/>
  <c r="AR235" i="1" s="1"/>
  <c r="AF235" i="1"/>
  <c r="AI256" i="1"/>
  <c r="AK256" i="1" s="1"/>
  <c r="AT256" i="1"/>
  <c r="AU256" i="1" s="1"/>
  <c r="AW256" i="1" s="1"/>
  <c r="AI242" i="1"/>
  <c r="AK242" i="1" s="1"/>
  <c r="AM225" i="1"/>
  <c r="AE205" i="1"/>
  <c r="AS138" i="1"/>
  <c r="AU114" i="1"/>
  <c r="AW114" i="1" s="1"/>
  <c r="AT204" i="1"/>
  <c r="AU204" i="1" s="1"/>
  <c r="AW204" i="1" s="1"/>
  <c r="AI204" i="1"/>
  <c r="AK204" i="1" s="1"/>
  <c r="AY148" i="1"/>
  <c r="AQ44" i="1"/>
  <c r="AF44" i="1"/>
  <c r="AI9" i="1"/>
  <c r="AU29" i="1"/>
  <c r="AW29" i="1" s="1"/>
  <c r="AF429" i="1"/>
  <c r="AQ429" i="1"/>
  <c r="AR429" i="1" s="1"/>
  <c r="AT423" i="1"/>
  <c r="AU423" i="1" s="1"/>
  <c r="AW423" i="1" s="1"/>
  <c r="AI423" i="1"/>
  <c r="AK423" i="1" s="1"/>
  <c r="AF385" i="1"/>
  <c r="AQ385" i="1"/>
  <c r="AR385" i="1" s="1"/>
  <c r="AH355" i="1"/>
  <c r="AT354" i="1"/>
  <c r="AU354" i="1" s="1"/>
  <c r="AW351" i="1"/>
  <c r="AT288" i="1"/>
  <c r="AH294" i="1"/>
  <c r="AQ302" i="1"/>
  <c r="AR302" i="1" s="1"/>
  <c r="AF302" i="1"/>
  <c r="AW330" i="1"/>
  <c r="AE281" i="1"/>
  <c r="AF272" i="1"/>
  <c r="AQ272" i="1"/>
  <c r="AR272" i="1" s="1"/>
  <c r="AT237" i="1"/>
  <c r="AU237" i="1" s="1"/>
  <c r="AW237" i="1" s="1"/>
  <c r="AI237" i="1"/>
  <c r="AK237" i="1" s="1"/>
  <c r="AT252" i="1"/>
  <c r="AU252" i="1" s="1"/>
  <c r="AW252" i="1" s="1"/>
  <c r="AI252" i="1"/>
  <c r="AK252" i="1" s="1"/>
  <c r="AY225" i="1"/>
  <c r="T205" i="1"/>
  <c r="AB199" i="1"/>
  <c r="AC199" i="1" s="1"/>
  <c r="AQ170" i="1"/>
  <c r="AR170" i="1" s="1"/>
  <c r="AF170" i="1"/>
  <c r="AE108" i="1"/>
  <c r="X76" i="1"/>
  <c r="Z76" i="1" s="1"/>
  <c r="AT43" i="1"/>
  <c r="AH62" i="1"/>
  <c r="AI43" i="1"/>
  <c r="AK43" i="1" s="1"/>
  <c r="AI46" i="1"/>
  <c r="AK46" i="1" s="1"/>
  <c r="AI29" i="1"/>
  <c r="AK29" i="1" s="1"/>
  <c r="AI13" i="1"/>
  <c r="AK13" i="1" s="1"/>
  <c r="T37" i="1"/>
  <c r="Y323" i="1"/>
  <c r="Y354" i="1"/>
  <c r="W355" i="1"/>
  <c r="AK351" i="1"/>
  <c r="AQ324" i="1"/>
  <c r="AR324" i="1" s="1"/>
  <c r="AF324" i="1"/>
  <c r="AT306" i="1"/>
  <c r="AU306" i="1" s="1"/>
  <c r="AW306" i="1" s="1"/>
  <c r="AI306" i="1"/>
  <c r="AK306" i="1" s="1"/>
  <c r="AK328" i="1"/>
  <c r="AQ329" i="1"/>
  <c r="AR329" i="1" s="1"/>
  <c r="AF329" i="1"/>
  <c r="AH315" i="1"/>
  <c r="AQ259" i="1"/>
  <c r="AE264" i="1"/>
  <c r="AF259" i="1"/>
  <c r="AU242" i="1"/>
  <c r="AW242" i="1" s="1"/>
  <c r="J30" i="5"/>
  <c r="K30" i="5" s="1"/>
  <c r="L30" i="5" s="1"/>
  <c r="W172" i="1"/>
  <c r="AF202" i="1"/>
  <c r="AQ202" i="1"/>
  <c r="AR202" i="1" s="1"/>
  <c r="AF262" i="1"/>
  <c r="AQ262" i="1"/>
  <c r="AR262" i="1" s="1"/>
  <c r="AT160" i="1"/>
  <c r="AU160" i="1" s="1"/>
  <c r="AW160" i="1" s="1"/>
  <c r="AI160" i="1"/>
  <c r="AK160" i="1" s="1"/>
  <c r="AR95" i="1"/>
  <c r="AM138" i="1"/>
  <c r="AY114" i="1"/>
  <c r="AY138" i="1" s="1"/>
  <c r="AF76" i="1"/>
  <c r="X73" i="1"/>
  <c r="AU46" i="1"/>
  <c r="AW46" i="1" s="1"/>
  <c r="AS37" i="1"/>
  <c r="AU30" i="1"/>
  <c r="AW30" i="1" s="1"/>
  <c r="AU13" i="1"/>
  <c r="AW13" i="1" s="1"/>
  <c r="AL73" i="14"/>
  <c r="AN73" i="14" s="1"/>
  <c r="AP73" i="14" s="1"/>
  <c r="AQ73" i="14" s="1"/>
  <c r="AN117" i="14"/>
  <c r="AP117" i="14" s="1"/>
  <c r="AQ117" i="14" s="1"/>
  <c r="AL111" i="14"/>
  <c r="AN111" i="14" s="1"/>
  <c r="AP111" i="14" s="1"/>
  <c r="AQ111" i="14" s="1"/>
  <c r="H3" i="14"/>
  <c r="R2" i="14"/>
  <c r="R3" i="14" s="1"/>
  <c r="U2" i="14"/>
  <c r="K2" i="14"/>
  <c r="J8" i="6" s="1"/>
  <c r="AG2" i="14"/>
  <c r="AG3" i="14" s="1"/>
  <c r="AB2" i="14"/>
  <c r="AL248" i="14"/>
  <c r="AY248" i="14" s="1"/>
  <c r="BA248" i="14" s="1"/>
  <c r="BC248" i="14" s="1"/>
  <c r="BD248" i="14" s="1"/>
  <c r="AL159" i="14"/>
  <c r="AN159" i="14" s="1"/>
  <c r="AP159" i="14" s="1"/>
  <c r="AQ159" i="14" s="1"/>
  <c r="AL129" i="14"/>
  <c r="AY129" i="14" s="1"/>
  <c r="BA129" i="14" s="1"/>
  <c r="BC129" i="14" s="1"/>
  <c r="BD129" i="14" s="1"/>
  <c r="AY160" i="14"/>
  <c r="BA160" i="14" s="1"/>
  <c r="BC160" i="14" s="1"/>
  <c r="BD160" i="14" s="1"/>
  <c r="N204" i="14"/>
  <c r="AL61" i="14"/>
  <c r="AN61" i="14" s="1"/>
  <c r="AP61" i="14" s="1"/>
  <c r="AQ61" i="14" s="1"/>
  <c r="AL43" i="14"/>
  <c r="AY43" i="14" s="1"/>
  <c r="BA43" i="14" s="1"/>
  <c r="BC43" i="14" s="1"/>
  <c r="BD43" i="14" s="1"/>
  <c r="AX296" i="14"/>
  <c r="W38" i="16" s="1"/>
  <c r="AL75" i="14"/>
  <c r="AY75" i="14" s="1"/>
  <c r="BA75" i="14" s="1"/>
  <c r="BC75" i="14" s="1"/>
  <c r="BD75" i="14" s="1"/>
  <c r="AY471" i="14"/>
  <c r="BA471" i="14" s="1"/>
  <c r="BC471" i="14" s="1"/>
  <c r="BD471" i="14" s="1"/>
  <c r="AL351" i="14"/>
  <c r="AY351" i="14" s="1"/>
  <c r="BA351" i="14" s="1"/>
  <c r="BC351" i="14" s="1"/>
  <c r="BD351" i="14" s="1"/>
  <c r="N273" i="14"/>
  <c r="AL409" i="14"/>
  <c r="AN409" i="14" s="1"/>
  <c r="AP409" i="14" s="1"/>
  <c r="AQ409" i="14" s="1"/>
  <c r="AL174" i="14"/>
  <c r="AN174" i="14" s="1"/>
  <c r="AP174" i="14" s="1"/>
  <c r="AQ174" i="14" s="1"/>
  <c r="AL44" i="14"/>
  <c r="AN44" i="14" s="1"/>
  <c r="AP44" i="14" s="1"/>
  <c r="AQ44" i="14" s="1"/>
  <c r="AL236" i="14"/>
  <c r="AN236" i="14" s="1"/>
  <c r="AP236" i="14" s="1"/>
  <c r="AQ236" i="14" s="1"/>
  <c r="AL112" i="14"/>
  <c r="AN112" i="14" s="1"/>
  <c r="AP112" i="14" s="1"/>
  <c r="AQ112" i="14" s="1"/>
  <c r="AL480" i="14"/>
  <c r="AY480" i="14" s="1"/>
  <c r="BA480" i="14" s="1"/>
  <c r="BC480" i="14" s="1"/>
  <c r="BD480" i="14" s="1"/>
  <c r="AL304" i="14"/>
  <c r="AN304" i="14" s="1"/>
  <c r="AP304" i="14" s="1"/>
  <c r="AQ304" i="14" s="1"/>
  <c r="AL247" i="14"/>
  <c r="AN247" i="14" s="1"/>
  <c r="AP247" i="14" s="1"/>
  <c r="AQ247" i="14" s="1"/>
  <c r="AL138" i="14"/>
  <c r="AY138" i="14" s="1"/>
  <c r="BA138" i="14" s="1"/>
  <c r="BC138" i="14" s="1"/>
  <c r="BD138" i="14" s="1"/>
  <c r="AL281" i="14"/>
  <c r="AY281" i="14" s="1"/>
  <c r="BA281" i="14" s="1"/>
  <c r="BC281" i="14" s="1"/>
  <c r="BD281" i="14" s="1"/>
  <c r="AL127" i="14"/>
  <c r="AY127" i="14" s="1"/>
  <c r="BA127" i="14" s="1"/>
  <c r="BC127" i="14" s="1"/>
  <c r="BD127" i="14" s="1"/>
  <c r="AL48" i="14"/>
  <c r="AY48" i="14" s="1"/>
  <c r="BA48" i="14" s="1"/>
  <c r="BC48" i="14" s="1"/>
  <c r="BD48" i="14" s="1"/>
  <c r="AL55" i="14"/>
  <c r="AN55" i="14" s="1"/>
  <c r="AP55" i="14" s="1"/>
  <c r="AQ55" i="14" s="1"/>
  <c r="W291" i="14"/>
  <c r="AL156" i="14"/>
  <c r="AY156" i="14" s="1"/>
  <c r="BA156" i="14" s="1"/>
  <c r="BC156" i="14" s="1"/>
  <c r="BD156" i="14" s="1"/>
  <c r="AY235" i="14"/>
  <c r="BA235" i="14" s="1"/>
  <c r="BC235" i="14" s="1"/>
  <c r="BD235" i="14" s="1"/>
  <c r="AL321" i="14"/>
  <c r="AN321" i="14" s="1"/>
  <c r="AP321" i="14" s="1"/>
  <c r="AQ321" i="14" s="1"/>
  <c r="AL150" i="14"/>
  <c r="AN150" i="14" s="1"/>
  <c r="AP150" i="14" s="1"/>
  <c r="AQ150" i="14" s="1"/>
  <c r="AL155" i="14"/>
  <c r="AY155" i="14" s="1"/>
  <c r="BA155" i="14" s="1"/>
  <c r="BC155" i="14" s="1"/>
  <c r="BD155" i="14" s="1"/>
  <c r="AJ291" i="14"/>
  <c r="AL68" i="14"/>
  <c r="AN68" i="14" s="1"/>
  <c r="AP68" i="14" s="1"/>
  <c r="AQ68" i="14" s="1"/>
  <c r="AL47" i="14"/>
  <c r="AN47" i="14" s="1"/>
  <c r="AP47" i="14" s="1"/>
  <c r="AQ47" i="14" s="1"/>
  <c r="AN374" i="14"/>
  <c r="AP374" i="14" s="1"/>
  <c r="AQ374" i="14" s="1"/>
  <c r="AY374" i="14"/>
  <c r="BA374" i="14" s="1"/>
  <c r="BC374" i="14" s="1"/>
  <c r="BD374" i="14" s="1"/>
  <c r="AY427" i="14"/>
  <c r="BA427" i="14" s="1"/>
  <c r="BC427" i="14" s="1"/>
  <c r="BD427" i="14" s="1"/>
  <c r="AL261" i="14"/>
  <c r="AN261" i="14" s="1"/>
  <c r="AP261" i="14" s="1"/>
  <c r="AQ261" i="14" s="1"/>
  <c r="AL106" i="14"/>
  <c r="AN106" i="14" s="1"/>
  <c r="AP106" i="14" s="1"/>
  <c r="AQ106" i="14" s="1"/>
  <c r="AO273" i="14"/>
  <c r="O3" i="14"/>
  <c r="AL40" i="14"/>
  <c r="AN40" i="14" s="1"/>
  <c r="AP40" i="14" s="1"/>
  <c r="AQ40" i="14" s="1"/>
  <c r="AY260" i="14"/>
  <c r="BA260" i="14" s="1"/>
  <c r="BC260" i="14" s="1"/>
  <c r="BD260" i="14" s="1"/>
  <c r="AN473" i="14"/>
  <c r="AP473" i="14" s="1"/>
  <c r="AQ473" i="14" s="1"/>
  <c r="AL168" i="14"/>
  <c r="AY168" i="14" s="1"/>
  <c r="BA168" i="14" s="1"/>
  <c r="BC168" i="14" s="1"/>
  <c r="BD168" i="14" s="1"/>
  <c r="AL425" i="14"/>
  <c r="AN425" i="14" s="1"/>
  <c r="AP425" i="14" s="1"/>
  <c r="AQ425" i="14" s="1"/>
  <c r="AL67" i="14"/>
  <c r="AY67" i="14" s="1"/>
  <c r="BA67" i="14" s="1"/>
  <c r="BC67" i="14" s="1"/>
  <c r="BD67" i="14" s="1"/>
  <c r="AY113" i="14"/>
  <c r="BA113" i="14" s="1"/>
  <c r="BC113" i="14" s="1"/>
  <c r="BD113" i="14" s="1"/>
  <c r="AL479" i="14"/>
  <c r="AY479" i="14" s="1"/>
  <c r="BA479" i="14" s="1"/>
  <c r="BC479" i="14" s="1"/>
  <c r="BD479" i="14" s="1"/>
  <c r="AA430" i="14"/>
  <c r="AC430" i="14" s="1"/>
  <c r="AD430" i="14" s="1"/>
  <c r="AL187" i="14"/>
  <c r="AN187" i="14" s="1"/>
  <c r="AP187" i="14" s="1"/>
  <c r="AQ187" i="14" s="1"/>
  <c r="AL320" i="14"/>
  <c r="AY320" i="14" s="1"/>
  <c r="BA320" i="14" s="1"/>
  <c r="BC320" i="14" s="1"/>
  <c r="BD320" i="14" s="1"/>
  <c r="AL172" i="14"/>
  <c r="AY172" i="14" s="1"/>
  <c r="BA172" i="14" s="1"/>
  <c r="BC172" i="14" s="1"/>
  <c r="BD172" i="14" s="1"/>
  <c r="AL280" i="14"/>
  <c r="AY280" i="14" s="1"/>
  <c r="BA280" i="14" s="1"/>
  <c r="BC280" i="14" s="1"/>
  <c r="BD280" i="14" s="1"/>
  <c r="AL84" i="14"/>
  <c r="AN84" i="14" s="1"/>
  <c r="AP84" i="14" s="1"/>
  <c r="AQ84" i="14" s="1"/>
  <c r="AL62" i="14"/>
  <c r="AN62" i="14" s="1"/>
  <c r="AP62" i="14" s="1"/>
  <c r="AQ62" i="14" s="1"/>
  <c r="N395" i="14"/>
  <c r="AL180" i="14"/>
  <c r="AY180" i="14" s="1"/>
  <c r="BA180" i="14" s="1"/>
  <c r="BC180" i="14" s="1"/>
  <c r="BD180" i="14" s="1"/>
  <c r="AL108" i="14"/>
  <c r="AN108" i="14" s="1"/>
  <c r="AP108" i="14" s="1"/>
  <c r="AQ108" i="14" s="1"/>
  <c r="AL82" i="14"/>
  <c r="AN82" i="14" s="1"/>
  <c r="AP82" i="14" s="1"/>
  <c r="AQ82" i="14" s="1"/>
  <c r="AL74" i="14"/>
  <c r="AY74" i="14" s="1"/>
  <c r="BA74" i="14" s="1"/>
  <c r="BC74" i="14" s="1"/>
  <c r="BD74" i="14" s="1"/>
  <c r="AL349" i="14"/>
  <c r="AN349" i="14" s="1"/>
  <c r="AP349" i="14" s="1"/>
  <c r="AQ349" i="14" s="1"/>
  <c r="AL332" i="14"/>
  <c r="AY332" i="14" s="1"/>
  <c r="BA332" i="14" s="1"/>
  <c r="BC332" i="14" s="1"/>
  <c r="BD332" i="14" s="1"/>
  <c r="AX99" i="14"/>
  <c r="AX118" i="14" s="1"/>
  <c r="C8" i="6"/>
  <c r="AY230" i="14"/>
  <c r="BA230" i="14" s="1"/>
  <c r="BC230" i="14" s="1"/>
  <c r="BD230" i="14" s="1"/>
  <c r="AK291" i="14"/>
  <c r="AL465" i="14"/>
  <c r="AY465" i="14" s="1"/>
  <c r="BA465" i="14" s="1"/>
  <c r="BC465" i="14" s="1"/>
  <c r="BD465" i="14" s="1"/>
  <c r="AL454" i="14"/>
  <c r="AN454" i="14" s="1"/>
  <c r="AP454" i="14" s="1"/>
  <c r="AQ454" i="14" s="1"/>
  <c r="AO254" i="14"/>
  <c r="I8" i="6"/>
  <c r="AL433" i="14"/>
  <c r="AN433" i="14" s="1"/>
  <c r="AP433" i="14" s="1"/>
  <c r="AQ433" i="14" s="1"/>
  <c r="AL245" i="14"/>
  <c r="AY245" i="14" s="1"/>
  <c r="BA245" i="14" s="1"/>
  <c r="BC245" i="14" s="1"/>
  <c r="BD245" i="14" s="1"/>
  <c r="AL137" i="14"/>
  <c r="AN137" i="14" s="1"/>
  <c r="AP137" i="14" s="1"/>
  <c r="AQ137" i="14" s="1"/>
  <c r="AL124" i="14"/>
  <c r="AY124" i="14" s="1"/>
  <c r="BA124" i="14" s="1"/>
  <c r="BC124" i="14" s="1"/>
  <c r="BD124" i="14" s="1"/>
  <c r="N239" i="14"/>
  <c r="U8" i="6"/>
  <c r="AL393" i="14"/>
  <c r="AN393" i="14" s="1"/>
  <c r="AP393" i="14" s="1"/>
  <c r="AQ393" i="14" s="1"/>
  <c r="AL89" i="14"/>
  <c r="AN89" i="14" s="1"/>
  <c r="AP89" i="14" s="1"/>
  <c r="AQ89" i="14" s="1"/>
  <c r="AL87" i="14"/>
  <c r="AY87" i="14" s="1"/>
  <c r="BA87" i="14" s="1"/>
  <c r="BC87" i="14" s="1"/>
  <c r="BD87" i="14" s="1"/>
  <c r="AK273" i="14"/>
  <c r="AY39" i="14"/>
  <c r="BA39" i="14" s="1"/>
  <c r="BC39" i="14" s="1"/>
  <c r="BD39" i="14" s="1"/>
  <c r="AX259" i="14"/>
  <c r="W30" i="16" s="1"/>
  <c r="AL154" i="14"/>
  <c r="AY154" i="14" s="1"/>
  <c r="BA154" i="14" s="1"/>
  <c r="BC154" i="14" s="1"/>
  <c r="BD154" i="14" s="1"/>
  <c r="AL132" i="14"/>
  <c r="AN132" i="14" s="1"/>
  <c r="AP132" i="14" s="1"/>
  <c r="AQ132" i="14" s="1"/>
  <c r="AL270" i="14"/>
  <c r="AY270" i="14" s="1"/>
  <c r="BA270" i="14" s="1"/>
  <c r="BC270" i="14" s="1"/>
  <c r="BD270" i="14" s="1"/>
  <c r="AL142" i="14"/>
  <c r="AN142" i="14" s="1"/>
  <c r="AP142" i="14" s="1"/>
  <c r="AQ142" i="14" s="1"/>
  <c r="AL91" i="14"/>
  <c r="AY91" i="14" s="1"/>
  <c r="BA91" i="14" s="1"/>
  <c r="BC91" i="14" s="1"/>
  <c r="BD91" i="14" s="1"/>
  <c r="N13" i="14"/>
  <c r="P13" i="14" s="1"/>
  <c r="Q13" i="14" s="1"/>
  <c r="AL297" i="14"/>
  <c r="AN297" i="14" s="1"/>
  <c r="AP297" i="14" s="1"/>
  <c r="AQ297" i="14" s="1"/>
  <c r="AL130" i="14"/>
  <c r="AN130" i="14" s="1"/>
  <c r="AP130" i="14" s="1"/>
  <c r="AQ130" i="14" s="1"/>
  <c r="AL53" i="14"/>
  <c r="AN53" i="14" s="1"/>
  <c r="AP53" i="14" s="1"/>
  <c r="AQ53" i="14" s="1"/>
  <c r="AL70" i="14"/>
  <c r="AN70" i="14" s="1"/>
  <c r="AP70" i="14" s="1"/>
  <c r="AQ70" i="14" s="1"/>
  <c r="N11" i="14"/>
  <c r="P11" i="14" s="1"/>
  <c r="AL185" i="14"/>
  <c r="AN185" i="14" s="1"/>
  <c r="AP185" i="14" s="1"/>
  <c r="AQ185" i="14" s="1"/>
  <c r="AL178" i="14"/>
  <c r="AN178" i="14" s="1"/>
  <c r="AP178" i="14" s="1"/>
  <c r="AQ178" i="14" s="1"/>
  <c r="AL234" i="14"/>
  <c r="AY234" i="14" s="1"/>
  <c r="BA234" i="14" s="1"/>
  <c r="BC234" i="14" s="1"/>
  <c r="BD234" i="14" s="1"/>
  <c r="AL49" i="14"/>
  <c r="AN49" i="14" s="1"/>
  <c r="AP49" i="14" s="1"/>
  <c r="AQ49" i="14" s="1"/>
  <c r="AY318" i="14"/>
  <c r="BA318" i="14" s="1"/>
  <c r="BC318" i="14" s="1"/>
  <c r="BD318" i="14" s="1"/>
  <c r="AY217" i="14"/>
  <c r="BA217" i="14" s="1"/>
  <c r="BC217" i="14" s="1"/>
  <c r="BD217" i="14" s="1"/>
  <c r="AL175" i="14"/>
  <c r="AN175" i="14" s="1"/>
  <c r="AP175" i="14" s="1"/>
  <c r="AQ175" i="14" s="1"/>
  <c r="AL46" i="14"/>
  <c r="AN46" i="14" s="1"/>
  <c r="AP46" i="14" s="1"/>
  <c r="AQ46" i="14" s="1"/>
  <c r="AL93" i="14"/>
  <c r="AY93" i="14" s="1"/>
  <c r="BA93" i="14" s="1"/>
  <c r="BC93" i="14" s="1"/>
  <c r="BD93" i="14" s="1"/>
  <c r="AK191" i="14"/>
  <c r="AL460" i="14"/>
  <c r="AY460" i="14" s="1"/>
  <c r="BA460" i="14" s="1"/>
  <c r="BC460" i="14" s="1"/>
  <c r="BD460" i="14" s="1"/>
  <c r="AL169" i="14"/>
  <c r="AN169" i="14" s="1"/>
  <c r="AP169" i="14" s="1"/>
  <c r="AQ169" i="14" s="1"/>
  <c r="AL418" i="14"/>
  <c r="AY418" i="14" s="1"/>
  <c r="BA418" i="14" s="1"/>
  <c r="BC418" i="14" s="1"/>
  <c r="BD418" i="14" s="1"/>
  <c r="AA321" i="14"/>
  <c r="AC321" i="14" s="1"/>
  <c r="AD321" i="14" s="1"/>
  <c r="AL229" i="14"/>
  <c r="AY229" i="14" s="1"/>
  <c r="BA229" i="14" s="1"/>
  <c r="BC229" i="14" s="1"/>
  <c r="BD229" i="14" s="1"/>
  <c r="AL58" i="14"/>
  <c r="AN58" i="14" s="1"/>
  <c r="AP58" i="14" s="1"/>
  <c r="AQ58" i="14" s="1"/>
  <c r="AL109" i="14"/>
  <c r="AN109" i="14" s="1"/>
  <c r="AP109" i="14" s="1"/>
  <c r="AQ109" i="14" s="1"/>
  <c r="AL353" i="14"/>
  <c r="AY353" i="14" s="1"/>
  <c r="BA353" i="14" s="1"/>
  <c r="BC353" i="14" s="1"/>
  <c r="BD353" i="14" s="1"/>
  <c r="AL198" i="14"/>
  <c r="AY198" i="14" s="1"/>
  <c r="BA198" i="14" s="1"/>
  <c r="BC198" i="14" s="1"/>
  <c r="BD198" i="14" s="1"/>
  <c r="AL41" i="14"/>
  <c r="AN41" i="14" s="1"/>
  <c r="AP41" i="14" s="1"/>
  <c r="AQ41" i="14" s="1"/>
  <c r="AL424" i="14"/>
  <c r="AN424" i="14" s="1"/>
  <c r="AP424" i="14" s="1"/>
  <c r="AQ424" i="14" s="1"/>
  <c r="AK315" i="14"/>
  <c r="R42" i="16" s="1"/>
  <c r="AL449" i="14"/>
  <c r="AY449" i="14" s="1"/>
  <c r="BA449" i="14" s="1"/>
  <c r="BC449" i="14" s="1"/>
  <c r="BD449" i="14" s="1"/>
  <c r="AL171" i="14"/>
  <c r="AY171" i="14" s="1"/>
  <c r="BA171" i="14" s="1"/>
  <c r="BC171" i="14" s="1"/>
  <c r="BD171" i="14" s="1"/>
  <c r="AL158" i="14"/>
  <c r="AL232" i="14"/>
  <c r="AY232" i="14" s="1"/>
  <c r="BA232" i="14" s="1"/>
  <c r="BC232" i="14" s="1"/>
  <c r="BD232" i="14" s="1"/>
  <c r="AK204" i="14"/>
  <c r="AL125" i="14"/>
  <c r="AN125" i="14" s="1"/>
  <c r="AP125" i="14" s="1"/>
  <c r="AQ125" i="14" s="1"/>
  <c r="AK162" i="14"/>
  <c r="AL57" i="14"/>
  <c r="AN57" i="14" s="1"/>
  <c r="AP57" i="14" s="1"/>
  <c r="AQ57" i="14" s="1"/>
  <c r="AL420" i="14"/>
  <c r="AN420" i="14" s="1"/>
  <c r="AP420" i="14" s="1"/>
  <c r="AQ420" i="14" s="1"/>
  <c r="AL322" i="14"/>
  <c r="AN322" i="14" s="1"/>
  <c r="AP322" i="14" s="1"/>
  <c r="AQ322" i="14" s="1"/>
  <c r="AL65" i="14"/>
  <c r="AY65" i="14" s="1"/>
  <c r="BA65" i="14" s="1"/>
  <c r="BC65" i="14" s="1"/>
  <c r="BD65" i="14" s="1"/>
  <c r="AY252" i="14"/>
  <c r="BA252" i="14" s="1"/>
  <c r="BC252" i="14" s="1"/>
  <c r="BD252" i="14" s="1"/>
  <c r="AL279" i="14"/>
  <c r="AY279" i="14" s="1"/>
  <c r="BA279" i="14" s="1"/>
  <c r="BC279" i="14" s="1"/>
  <c r="BD279" i="14" s="1"/>
  <c r="AL90" i="14"/>
  <c r="AY90" i="14" s="1"/>
  <c r="BA90" i="14" s="1"/>
  <c r="BC90" i="14" s="1"/>
  <c r="BD90" i="14" s="1"/>
  <c r="AL151" i="14"/>
  <c r="AN151" i="14" s="1"/>
  <c r="AP151" i="14" s="1"/>
  <c r="AQ151" i="14" s="1"/>
  <c r="AL211" i="14"/>
  <c r="AY211" i="14" s="1"/>
  <c r="BA211" i="14" s="1"/>
  <c r="BC211" i="14" s="1"/>
  <c r="BD211" i="14" s="1"/>
  <c r="AJ204" i="14"/>
  <c r="AL219" i="14"/>
  <c r="AY219" i="14" s="1"/>
  <c r="BA219" i="14" s="1"/>
  <c r="BC219" i="14" s="1"/>
  <c r="BD219" i="14" s="1"/>
  <c r="AL455" i="14"/>
  <c r="AN455" i="14" s="1"/>
  <c r="AP455" i="14" s="1"/>
  <c r="AQ455" i="14" s="1"/>
  <c r="AN184" i="14"/>
  <c r="AP184" i="14" s="1"/>
  <c r="AQ184" i="14" s="1"/>
  <c r="AA322" i="14"/>
  <c r="AC322" i="14" s="1"/>
  <c r="AD322" i="14" s="1"/>
  <c r="AA304" i="14"/>
  <c r="AC304" i="14" s="1"/>
  <c r="AD304" i="14" s="1"/>
  <c r="AL441" i="14"/>
  <c r="AN441" i="14" s="1"/>
  <c r="AP441" i="14" s="1"/>
  <c r="AQ441" i="14" s="1"/>
  <c r="AA317" i="14"/>
  <c r="AC317" i="14" s="1"/>
  <c r="AD317" i="14" s="1"/>
  <c r="AL413" i="14"/>
  <c r="AY413" i="14" s="1"/>
  <c r="BA413" i="14" s="1"/>
  <c r="BC413" i="14" s="1"/>
  <c r="BD413" i="14" s="1"/>
  <c r="AN152" i="14"/>
  <c r="AP152" i="14" s="1"/>
  <c r="AQ152" i="14" s="1"/>
  <c r="AY152" i="14"/>
  <c r="BA152" i="14" s="1"/>
  <c r="BC152" i="14" s="1"/>
  <c r="BD152" i="14" s="1"/>
  <c r="AL419" i="14"/>
  <c r="AN419" i="14" s="1"/>
  <c r="AP419" i="14" s="1"/>
  <c r="AQ419" i="14" s="1"/>
  <c r="AL350" i="14"/>
  <c r="AN350" i="14" s="1"/>
  <c r="AP350" i="14" s="1"/>
  <c r="AQ350" i="14" s="1"/>
  <c r="AL354" i="14"/>
  <c r="AY354" i="14" s="1"/>
  <c r="BA354" i="14" s="1"/>
  <c r="BC354" i="14" s="1"/>
  <c r="BD354" i="14" s="1"/>
  <c r="AL287" i="14"/>
  <c r="AY287" i="14" s="1"/>
  <c r="BA287" i="14" s="1"/>
  <c r="BC287" i="14" s="1"/>
  <c r="BD287" i="14" s="1"/>
  <c r="AL416" i="14"/>
  <c r="AN416" i="14" s="1"/>
  <c r="AP416" i="14" s="1"/>
  <c r="AQ416" i="14" s="1"/>
  <c r="AA351" i="14"/>
  <c r="AC351" i="14" s="1"/>
  <c r="AD351" i="14" s="1"/>
  <c r="AA280" i="14"/>
  <c r="AC280" i="14" s="1"/>
  <c r="AD280" i="14" s="1"/>
  <c r="AA420" i="14"/>
  <c r="AC420" i="14" s="1"/>
  <c r="AD420" i="14" s="1"/>
  <c r="AL316" i="14"/>
  <c r="AL233" i="14"/>
  <c r="AN233" i="14" s="1"/>
  <c r="AP233" i="14" s="1"/>
  <c r="AQ233" i="14" s="1"/>
  <c r="AL391" i="14"/>
  <c r="AY391" i="14" s="1"/>
  <c r="BA391" i="14" s="1"/>
  <c r="BC391" i="14" s="1"/>
  <c r="BD391" i="14" s="1"/>
  <c r="Y14" i="14"/>
  <c r="AA434" i="14"/>
  <c r="AC434" i="14" s="1"/>
  <c r="AD434" i="14" s="1"/>
  <c r="AL394" i="14"/>
  <c r="AL300" i="14"/>
  <c r="AN300" i="14" s="1"/>
  <c r="AP300" i="14" s="1"/>
  <c r="AQ300" i="14" s="1"/>
  <c r="AL392" i="14"/>
  <c r="AN392" i="14" s="1"/>
  <c r="AP392" i="14" s="1"/>
  <c r="AQ392" i="14" s="1"/>
  <c r="AL387" i="14"/>
  <c r="AN387" i="14" s="1"/>
  <c r="AP387" i="14" s="1"/>
  <c r="AQ387" i="14" s="1"/>
  <c r="AW191" i="14"/>
  <c r="AA353" i="14"/>
  <c r="AC353" i="14" s="1"/>
  <c r="AD353" i="14" s="1"/>
  <c r="AA151" i="14"/>
  <c r="AC151" i="14" s="1"/>
  <c r="AD151" i="14" s="1"/>
  <c r="AA65" i="14"/>
  <c r="AC65" i="14" s="1"/>
  <c r="AD65" i="14" s="1"/>
  <c r="AA283" i="14"/>
  <c r="AC283" i="14" s="1"/>
  <c r="AD283" i="14" s="1"/>
  <c r="AL457" i="14"/>
  <c r="AL428" i="14"/>
  <c r="AN428" i="14" s="1"/>
  <c r="AP428" i="14" s="1"/>
  <c r="AQ428" i="14" s="1"/>
  <c r="AA424" i="14"/>
  <c r="AC424" i="14" s="1"/>
  <c r="AD424" i="14" s="1"/>
  <c r="AL347" i="14"/>
  <c r="AN347" i="14" s="1"/>
  <c r="AP347" i="14" s="1"/>
  <c r="AQ347" i="14" s="1"/>
  <c r="AL183" i="14"/>
  <c r="AN183" i="14" s="1"/>
  <c r="AP183" i="14" s="1"/>
  <c r="AQ183" i="14" s="1"/>
  <c r="AA112" i="14"/>
  <c r="AC112" i="14" s="1"/>
  <c r="AD112" i="14" s="1"/>
  <c r="AA54" i="14"/>
  <c r="AC54" i="14" s="1"/>
  <c r="AD54" i="14" s="1"/>
  <c r="AA40" i="14"/>
  <c r="AC40" i="14" s="1"/>
  <c r="AD40" i="14" s="1"/>
  <c r="AA391" i="14"/>
  <c r="AC391" i="14" s="1"/>
  <c r="AD391" i="14" s="1"/>
  <c r="AL186" i="14"/>
  <c r="AN186" i="14" s="1"/>
  <c r="AP186" i="14" s="1"/>
  <c r="AQ186" i="14" s="1"/>
  <c r="AA298" i="14"/>
  <c r="AC298" i="14" s="1"/>
  <c r="AD298" i="14" s="1"/>
  <c r="AA75" i="14"/>
  <c r="AC75" i="14" s="1"/>
  <c r="AD75" i="14" s="1"/>
  <c r="AL135" i="14"/>
  <c r="AN135" i="14" s="1"/>
  <c r="AP135" i="14" s="1"/>
  <c r="AQ135" i="14" s="1"/>
  <c r="AN427" i="14"/>
  <c r="AP427" i="14" s="1"/>
  <c r="AQ427" i="14" s="1"/>
  <c r="AL355" i="14"/>
  <c r="AY355" i="14" s="1"/>
  <c r="BA355" i="14" s="1"/>
  <c r="BC355" i="14" s="1"/>
  <c r="BD355" i="14" s="1"/>
  <c r="AA349" i="14"/>
  <c r="AC349" i="14" s="1"/>
  <c r="AD349" i="14" s="1"/>
  <c r="AA178" i="14"/>
  <c r="AC178" i="14" s="1"/>
  <c r="AD178" i="14" s="1"/>
  <c r="AA171" i="14"/>
  <c r="AC171" i="14" s="1"/>
  <c r="AD171" i="14" s="1"/>
  <c r="AA245" i="14"/>
  <c r="AC245" i="14" s="1"/>
  <c r="AD245" i="14" s="1"/>
  <c r="AA279" i="14"/>
  <c r="AC279" i="14" s="1"/>
  <c r="AD279" i="14" s="1"/>
  <c r="AA246" i="14"/>
  <c r="AC246" i="14" s="1"/>
  <c r="AD246" i="14" s="1"/>
  <c r="AA137" i="14"/>
  <c r="AC137" i="14" s="1"/>
  <c r="AD137" i="14" s="1"/>
  <c r="AL407" i="14"/>
  <c r="AN407" i="14" s="1"/>
  <c r="AP407" i="14" s="1"/>
  <c r="AQ407" i="14" s="1"/>
  <c r="AL149" i="14"/>
  <c r="AN149" i="14" s="1"/>
  <c r="AL218" i="14"/>
  <c r="AY218" i="14" s="1"/>
  <c r="BA218" i="14" s="1"/>
  <c r="BC218" i="14" s="1"/>
  <c r="BD218" i="14" s="1"/>
  <c r="AX223" i="14"/>
  <c r="AL476" i="14"/>
  <c r="AN476" i="14" s="1"/>
  <c r="AP476" i="14" s="1"/>
  <c r="AQ476" i="14" s="1"/>
  <c r="AL388" i="14"/>
  <c r="AN388" i="14" s="1"/>
  <c r="AP388" i="14" s="1"/>
  <c r="AQ388" i="14" s="1"/>
  <c r="AA190" i="14"/>
  <c r="AC190" i="14" s="1"/>
  <c r="AD190" i="14" s="1"/>
  <c r="AL285" i="14"/>
  <c r="AY285" i="14" s="1"/>
  <c r="BA285" i="14" s="1"/>
  <c r="BC285" i="14" s="1"/>
  <c r="BD285" i="14" s="1"/>
  <c r="AN264" i="14"/>
  <c r="AP264" i="14" s="1"/>
  <c r="AQ264" i="14" s="1"/>
  <c r="AA234" i="14"/>
  <c r="AC234" i="14" s="1"/>
  <c r="AD234" i="14" s="1"/>
  <c r="AL59" i="14"/>
  <c r="AN59" i="14" s="1"/>
  <c r="AP59" i="14" s="1"/>
  <c r="AQ59" i="14" s="1"/>
  <c r="AY435" i="14"/>
  <c r="BA435" i="14" s="1"/>
  <c r="BC435" i="14" s="1"/>
  <c r="BD435" i="14" s="1"/>
  <c r="AL177" i="14"/>
  <c r="AN177" i="14" s="1"/>
  <c r="AP177" i="14" s="1"/>
  <c r="AQ177" i="14" s="1"/>
  <c r="AN134" i="14"/>
  <c r="AP134" i="14" s="1"/>
  <c r="AQ134" i="14" s="1"/>
  <c r="AY134" i="14"/>
  <c r="BA134" i="14" s="1"/>
  <c r="BC134" i="14" s="1"/>
  <c r="BD134" i="14" s="1"/>
  <c r="AK223" i="14"/>
  <c r="AA108" i="14"/>
  <c r="AC108" i="14" s="1"/>
  <c r="AD108" i="14" s="1"/>
  <c r="AA48" i="14"/>
  <c r="AC48" i="14" s="1"/>
  <c r="AD48" i="14" s="1"/>
  <c r="AA73" i="14"/>
  <c r="AC73" i="14" s="1"/>
  <c r="AD73" i="14" s="1"/>
  <c r="AA213" i="14"/>
  <c r="AC213" i="14" s="1"/>
  <c r="AD213" i="14" s="1"/>
  <c r="AA219" i="14"/>
  <c r="AC219" i="14" s="1"/>
  <c r="AD219" i="14" s="1"/>
  <c r="AL116" i="14"/>
  <c r="AL80" i="14"/>
  <c r="AN80" i="14" s="1"/>
  <c r="AP80" i="14" s="1"/>
  <c r="AQ80" i="14" s="1"/>
  <c r="AA154" i="14"/>
  <c r="AC154" i="14" s="1"/>
  <c r="AD154" i="14" s="1"/>
  <c r="AA200" i="14"/>
  <c r="AC200" i="14" s="1"/>
  <c r="AD200" i="14" s="1"/>
  <c r="AA150" i="14"/>
  <c r="AC150" i="14" s="1"/>
  <c r="AD150" i="14" s="1"/>
  <c r="AL104" i="14"/>
  <c r="AN104" i="14" s="1"/>
  <c r="AP104" i="14" s="1"/>
  <c r="AQ104" i="14" s="1"/>
  <c r="AA70" i="14"/>
  <c r="AC70" i="14" s="1"/>
  <c r="AD70" i="14" s="1"/>
  <c r="AW162" i="14"/>
  <c r="AA55" i="14"/>
  <c r="AC55" i="14" s="1"/>
  <c r="AD55" i="14" s="1"/>
  <c r="N12" i="14"/>
  <c r="P12" i="14" s="1"/>
  <c r="Q12" i="14" s="1"/>
  <c r="AL79" i="14"/>
  <c r="AA87" i="14"/>
  <c r="AC87" i="14" s="1"/>
  <c r="AD87" i="14" s="1"/>
  <c r="AJ162" i="14"/>
  <c r="AY141" i="14"/>
  <c r="BA141" i="14" s="1"/>
  <c r="BC141" i="14" s="1"/>
  <c r="BD141" i="14" s="1"/>
  <c r="AA101" i="14"/>
  <c r="AC101" i="14" s="1"/>
  <c r="AD101" i="14" s="1"/>
  <c r="AA132" i="14"/>
  <c r="AC132" i="14" s="1"/>
  <c r="AD132" i="14" s="1"/>
  <c r="AL115" i="14"/>
  <c r="AN115" i="14" s="1"/>
  <c r="AP115" i="14" s="1"/>
  <c r="AQ115" i="14" s="1"/>
  <c r="AA462" i="14"/>
  <c r="AC462" i="14" s="1"/>
  <c r="AD462" i="14" s="1"/>
  <c r="AA405" i="14"/>
  <c r="AC405" i="14" s="1"/>
  <c r="AD405" i="14" s="1"/>
  <c r="AA408" i="14"/>
  <c r="AC408" i="14" s="1"/>
  <c r="AD408" i="14" s="1"/>
  <c r="AL188" i="14"/>
  <c r="AN188" i="14" s="1"/>
  <c r="AP188" i="14" s="1"/>
  <c r="AQ188" i="14" s="1"/>
  <c r="AA334" i="14"/>
  <c r="AC334" i="14" s="1"/>
  <c r="AD334" i="14" s="1"/>
  <c r="AA332" i="14"/>
  <c r="AC332" i="14" s="1"/>
  <c r="AD332" i="14" s="1"/>
  <c r="AA302" i="14"/>
  <c r="AC302" i="14" s="1"/>
  <c r="AD302" i="14" s="1"/>
  <c r="AA270" i="14"/>
  <c r="AC270" i="14" s="1"/>
  <c r="AD270" i="14" s="1"/>
  <c r="AL306" i="14"/>
  <c r="AN113" i="14"/>
  <c r="AP113" i="14" s="1"/>
  <c r="AQ113" i="14" s="1"/>
  <c r="AA74" i="14"/>
  <c r="AC74" i="14" s="1"/>
  <c r="AD74" i="14" s="1"/>
  <c r="AA92" i="14"/>
  <c r="AC92" i="14" s="1"/>
  <c r="AD92" i="14" s="1"/>
  <c r="AL72" i="14"/>
  <c r="AN72" i="14" s="1"/>
  <c r="AP72" i="14" s="1"/>
  <c r="AQ72" i="14" s="1"/>
  <c r="AL64" i="14"/>
  <c r="AN64" i="14" s="1"/>
  <c r="AP64" i="14" s="1"/>
  <c r="AQ64" i="14" s="1"/>
  <c r="AA86" i="14"/>
  <c r="AC86" i="14" s="1"/>
  <c r="AD86" i="14" s="1"/>
  <c r="AA62" i="14"/>
  <c r="AC62" i="14" s="1"/>
  <c r="AD62" i="14" s="1"/>
  <c r="AX361" i="14"/>
  <c r="AR333" i="14"/>
  <c r="AX228" i="14"/>
  <c r="AE254" i="14"/>
  <c r="AR244" i="14"/>
  <c r="AR254" i="14" s="1"/>
  <c r="AF13" i="14"/>
  <c r="AR13" i="14"/>
  <c r="AS13" i="14" s="1"/>
  <c r="AA37" i="14"/>
  <c r="AC37" i="14" s="1"/>
  <c r="AD37" i="14" s="1"/>
  <c r="AY472" i="14"/>
  <c r="BA472" i="14" s="1"/>
  <c r="BC472" i="14" s="1"/>
  <c r="BD472" i="14" s="1"/>
  <c r="AL470" i="14"/>
  <c r="AN470" i="14" s="1"/>
  <c r="AP470" i="14" s="1"/>
  <c r="AQ470" i="14" s="1"/>
  <c r="AA438" i="14"/>
  <c r="AC438" i="14" s="1"/>
  <c r="AD438" i="14" s="1"/>
  <c r="AA436" i="14"/>
  <c r="AC436" i="14" s="1"/>
  <c r="AD436" i="14" s="1"/>
  <c r="AA433" i="14"/>
  <c r="AC433" i="14" s="1"/>
  <c r="AD433" i="14" s="1"/>
  <c r="AA404" i="14"/>
  <c r="AC404" i="14" s="1"/>
  <c r="AD404" i="14" s="1"/>
  <c r="AA414" i="14"/>
  <c r="AC414" i="14" s="1"/>
  <c r="AD414" i="14" s="1"/>
  <c r="AA417" i="14"/>
  <c r="AC417" i="14" s="1"/>
  <c r="AD417" i="14" s="1"/>
  <c r="AL348" i="14"/>
  <c r="AA185" i="14"/>
  <c r="AC185" i="14" s="1"/>
  <c r="AD185" i="14" s="1"/>
  <c r="AA297" i="14"/>
  <c r="AC297" i="14" s="1"/>
  <c r="AD297" i="14" s="1"/>
  <c r="AN217" i="14"/>
  <c r="AP217" i="14" s="1"/>
  <c r="AQ217" i="14" s="1"/>
  <c r="AL212" i="14"/>
  <c r="AN212" i="14" s="1"/>
  <c r="AP212" i="14" s="1"/>
  <c r="AQ212" i="14" s="1"/>
  <c r="AL83" i="14"/>
  <c r="AN83" i="14" s="1"/>
  <c r="AP83" i="14" s="1"/>
  <c r="AQ83" i="14" s="1"/>
  <c r="AA44" i="14"/>
  <c r="AC44" i="14" s="1"/>
  <c r="AD44" i="14" s="1"/>
  <c r="AL390" i="14"/>
  <c r="AY390" i="14" s="1"/>
  <c r="BA390" i="14" s="1"/>
  <c r="BC390" i="14" s="1"/>
  <c r="BD390" i="14" s="1"/>
  <c r="AR149" i="14"/>
  <c r="AR162" i="14" s="1"/>
  <c r="AE162" i="14"/>
  <c r="AL452" i="14"/>
  <c r="AL463" i="14"/>
  <c r="AA437" i="14"/>
  <c r="AC437" i="14" s="1"/>
  <c r="AD437" i="14" s="1"/>
  <c r="AA403" i="14"/>
  <c r="AC403" i="14" s="1"/>
  <c r="AD403" i="14" s="1"/>
  <c r="AL410" i="14"/>
  <c r="AY410" i="14" s="1"/>
  <c r="BA410" i="14" s="1"/>
  <c r="BC410" i="14" s="1"/>
  <c r="BD410" i="14" s="1"/>
  <c r="AA181" i="14"/>
  <c r="AC181" i="14" s="1"/>
  <c r="AD181" i="14" s="1"/>
  <c r="AA268" i="14"/>
  <c r="AC268" i="14" s="1"/>
  <c r="AD268" i="14" s="1"/>
  <c r="AN260" i="14"/>
  <c r="AP260" i="14" s="1"/>
  <c r="AQ260" i="14" s="1"/>
  <c r="AL249" i="14"/>
  <c r="AN249" i="14" s="1"/>
  <c r="AP249" i="14" s="1"/>
  <c r="AQ249" i="14" s="1"/>
  <c r="AA199" i="14"/>
  <c r="AC199" i="14" s="1"/>
  <c r="AD199" i="14" s="1"/>
  <c r="AL210" i="14"/>
  <c r="AY210" i="14" s="1"/>
  <c r="BA210" i="14" s="1"/>
  <c r="BC210" i="14" s="1"/>
  <c r="BD210" i="14" s="1"/>
  <c r="AA139" i="14"/>
  <c r="AC139" i="14" s="1"/>
  <c r="AD139" i="14" s="1"/>
  <c r="AA63" i="14"/>
  <c r="AC63" i="14" s="1"/>
  <c r="AD63" i="14" s="1"/>
  <c r="AA50" i="14"/>
  <c r="AC50" i="14" s="1"/>
  <c r="AD50" i="14" s="1"/>
  <c r="AL60" i="14"/>
  <c r="AN60" i="14" s="1"/>
  <c r="AP60" i="14" s="1"/>
  <c r="AQ60" i="14" s="1"/>
  <c r="AR228" i="14"/>
  <c r="AR239" i="14" s="1"/>
  <c r="AE239" i="14"/>
  <c r="AE223" i="14"/>
  <c r="AR209" i="14"/>
  <c r="AR223" i="14" s="1"/>
  <c r="S32" i="14"/>
  <c r="AA69" i="14"/>
  <c r="AC69" i="14" s="1"/>
  <c r="AD69" i="14" s="1"/>
  <c r="AL345" i="14"/>
  <c r="AN345" i="14" s="1"/>
  <c r="AP345" i="14" s="1"/>
  <c r="AQ345" i="14" s="1"/>
  <c r="AY251" i="14"/>
  <c r="BA251" i="14" s="1"/>
  <c r="BC251" i="14" s="1"/>
  <c r="BD251" i="14" s="1"/>
  <c r="AE310" i="14"/>
  <c r="AR296" i="14"/>
  <c r="AR310" i="14" s="1"/>
  <c r="AA439" i="14"/>
  <c r="AC439" i="14" s="1"/>
  <c r="AD439" i="14" s="1"/>
  <c r="AA465" i="14"/>
  <c r="AC465" i="14" s="1"/>
  <c r="AD465" i="14" s="1"/>
  <c r="AL429" i="14"/>
  <c r="AY429" i="14" s="1"/>
  <c r="BA429" i="14" s="1"/>
  <c r="BC429" i="14" s="1"/>
  <c r="BD429" i="14" s="1"/>
  <c r="AL352" i="14"/>
  <c r="AN352" i="14" s="1"/>
  <c r="AP352" i="14" s="1"/>
  <c r="AQ352" i="14" s="1"/>
  <c r="AA346" i="14"/>
  <c r="AC346" i="14" s="1"/>
  <c r="AD346" i="14" s="1"/>
  <c r="AL269" i="14"/>
  <c r="AN269" i="14" s="1"/>
  <c r="AP269" i="14" s="1"/>
  <c r="AQ269" i="14" s="1"/>
  <c r="AN160" i="14"/>
  <c r="AP160" i="14" s="1"/>
  <c r="AQ160" i="14" s="1"/>
  <c r="AN230" i="14"/>
  <c r="AP230" i="14" s="1"/>
  <c r="AQ230" i="14" s="1"/>
  <c r="AA158" i="14"/>
  <c r="AC158" i="14" s="1"/>
  <c r="AD158" i="14" s="1"/>
  <c r="AY133" i="14"/>
  <c r="BA133" i="14" s="1"/>
  <c r="BC133" i="14" s="1"/>
  <c r="BD133" i="14" s="1"/>
  <c r="AL100" i="14"/>
  <c r="AN100" i="14" s="1"/>
  <c r="AP100" i="14" s="1"/>
  <c r="AQ100" i="14" s="1"/>
  <c r="AL102" i="14"/>
  <c r="AY102" i="14" s="1"/>
  <c r="BA102" i="14" s="1"/>
  <c r="BC102" i="14" s="1"/>
  <c r="BD102" i="14" s="1"/>
  <c r="AA49" i="14"/>
  <c r="AC49" i="14" s="1"/>
  <c r="AD49" i="14" s="1"/>
  <c r="AL78" i="14"/>
  <c r="AL81" i="14"/>
  <c r="AY81" i="14" s="1"/>
  <c r="BA81" i="14" s="1"/>
  <c r="BC81" i="14" s="1"/>
  <c r="BD81" i="14" s="1"/>
  <c r="AA88" i="14"/>
  <c r="AC88" i="14" s="1"/>
  <c r="AD88" i="14" s="1"/>
  <c r="AL77" i="14"/>
  <c r="AL71" i="14"/>
  <c r="AN71" i="14" s="1"/>
  <c r="AP71" i="14" s="1"/>
  <c r="AQ71" i="14" s="1"/>
  <c r="AL389" i="14"/>
  <c r="AW254" i="14"/>
  <c r="AX244" i="14"/>
  <c r="AO239" i="14"/>
  <c r="AL464" i="14"/>
  <c r="AN464" i="14" s="1"/>
  <c r="AP464" i="14" s="1"/>
  <c r="AQ464" i="14" s="1"/>
  <c r="AY450" i="14"/>
  <c r="BA450" i="14" s="1"/>
  <c r="BC450" i="14" s="1"/>
  <c r="BD450" i="14" s="1"/>
  <c r="AL411" i="14"/>
  <c r="AX383" i="14"/>
  <c r="AX395" i="14" s="1"/>
  <c r="AA385" i="14"/>
  <c r="AC385" i="14" s="1"/>
  <c r="AD385" i="14" s="1"/>
  <c r="AY319" i="14"/>
  <c r="BA319" i="14" s="1"/>
  <c r="BC319" i="14" s="1"/>
  <c r="BD319" i="14" s="1"/>
  <c r="AL307" i="14"/>
  <c r="AL267" i="14"/>
  <c r="AY267" i="14" s="1"/>
  <c r="BA267" i="14" s="1"/>
  <c r="BC267" i="14" s="1"/>
  <c r="BD267" i="14" s="1"/>
  <c r="AY263" i="14"/>
  <c r="BA263" i="14" s="1"/>
  <c r="BC263" i="14" s="1"/>
  <c r="BD263" i="14" s="1"/>
  <c r="AL220" i="14"/>
  <c r="AN220" i="14" s="1"/>
  <c r="AP220" i="14" s="1"/>
  <c r="AQ220" i="14" s="1"/>
  <c r="AA131" i="14"/>
  <c r="AC131" i="14" s="1"/>
  <c r="AD131" i="14" s="1"/>
  <c r="AK333" i="14"/>
  <c r="AK338" i="14" s="1"/>
  <c r="AK377" i="14"/>
  <c r="AE273" i="14"/>
  <c r="AR259" i="14"/>
  <c r="AR273" i="14" s="1"/>
  <c r="BB239" i="14"/>
  <c r="AF11" i="14"/>
  <c r="AE32" i="14"/>
  <c r="AR11" i="14"/>
  <c r="AL421" i="14"/>
  <c r="AY421" i="14" s="1"/>
  <c r="BA421" i="14" s="1"/>
  <c r="BC421" i="14" s="1"/>
  <c r="BD421" i="14" s="1"/>
  <c r="AL412" i="14"/>
  <c r="AN412" i="14" s="1"/>
  <c r="AP412" i="14" s="1"/>
  <c r="AQ412" i="14" s="1"/>
  <c r="AA53" i="14"/>
  <c r="AC53" i="14" s="1"/>
  <c r="AD53" i="14" s="1"/>
  <c r="AW326" i="14"/>
  <c r="AX315" i="14"/>
  <c r="AO326" i="14"/>
  <c r="BB315" i="14"/>
  <c r="BB326" i="14" s="1"/>
  <c r="AT204" i="14"/>
  <c r="AX196" i="14"/>
  <c r="AN265" i="14"/>
  <c r="AP265" i="14" s="1"/>
  <c r="AQ265" i="14" s="1"/>
  <c r="AC228" i="14"/>
  <c r="AJ484" i="14"/>
  <c r="AK448" i="14"/>
  <c r="R54" i="16" s="1"/>
  <c r="AL478" i="14"/>
  <c r="AO395" i="14"/>
  <c r="BB383" i="14"/>
  <c r="BB395" i="14" s="1"/>
  <c r="AK310" i="14"/>
  <c r="Y223" i="14"/>
  <c r="AA209" i="14"/>
  <c r="AK99" i="14"/>
  <c r="AJ118" i="14"/>
  <c r="AL42" i="14"/>
  <c r="AL475" i="14"/>
  <c r="AY475" i="14" s="1"/>
  <c r="BA475" i="14" s="1"/>
  <c r="BC475" i="14" s="1"/>
  <c r="BD475" i="14" s="1"/>
  <c r="AN471" i="14"/>
  <c r="AP471" i="14" s="1"/>
  <c r="AQ471" i="14" s="1"/>
  <c r="AL466" i="14"/>
  <c r="AN466" i="14" s="1"/>
  <c r="AP466" i="14" s="1"/>
  <c r="AQ466" i="14" s="1"/>
  <c r="AL468" i="14"/>
  <c r="AY474" i="14"/>
  <c r="BA474" i="14" s="1"/>
  <c r="BC474" i="14" s="1"/>
  <c r="BD474" i="14" s="1"/>
  <c r="AA459" i="14"/>
  <c r="AC459" i="14" s="1"/>
  <c r="AD459" i="14" s="1"/>
  <c r="AA451" i="14"/>
  <c r="AC451" i="14" s="1"/>
  <c r="AD451" i="14" s="1"/>
  <c r="AL461" i="14"/>
  <c r="AA454" i="14"/>
  <c r="AC454" i="14" s="1"/>
  <c r="AD454" i="14" s="1"/>
  <c r="AY422" i="14"/>
  <c r="BA422" i="14" s="1"/>
  <c r="BC422" i="14" s="1"/>
  <c r="BD422" i="14" s="1"/>
  <c r="AA431" i="14"/>
  <c r="AC431" i="14" s="1"/>
  <c r="AD431" i="14" s="1"/>
  <c r="AL415" i="14"/>
  <c r="AN415" i="14" s="1"/>
  <c r="AP415" i="14" s="1"/>
  <c r="AQ415" i="14" s="1"/>
  <c r="AL426" i="14"/>
  <c r="AA402" i="14"/>
  <c r="AC402" i="14" s="1"/>
  <c r="AD402" i="14" s="1"/>
  <c r="W395" i="14"/>
  <c r="AA409" i="14"/>
  <c r="AC409" i="14" s="1"/>
  <c r="AD409" i="14" s="1"/>
  <c r="AL406" i="14"/>
  <c r="AN406" i="14" s="1"/>
  <c r="AP406" i="14" s="1"/>
  <c r="AQ406" i="14" s="1"/>
  <c r="P395" i="14"/>
  <c r="Q383" i="14"/>
  <c r="Q395" i="14" s="1"/>
  <c r="L28" i="7" s="1"/>
  <c r="AA187" i="14"/>
  <c r="AC187" i="14" s="1"/>
  <c r="AD187" i="14" s="1"/>
  <c r="AA173" i="14"/>
  <c r="AC173" i="14" s="1"/>
  <c r="AD173" i="14" s="1"/>
  <c r="AL337" i="14"/>
  <c r="AA336" i="14"/>
  <c r="AC336" i="14" s="1"/>
  <c r="AD336" i="14" s="1"/>
  <c r="AA301" i="14"/>
  <c r="AC301" i="14" s="1"/>
  <c r="AD301" i="14" s="1"/>
  <c r="AA308" i="14"/>
  <c r="AC308" i="14" s="1"/>
  <c r="AD308" i="14" s="1"/>
  <c r="AA265" i="14"/>
  <c r="AC265" i="14" s="1"/>
  <c r="AD265" i="14" s="1"/>
  <c r="AL284" i="14"/>
  <c r="AA247" i="14"/>
  <c r="AC247" i="14" s="1"/>
  <c r="AD247" i="14" s="1"/>
  <c r="AN235" i="14"/>
  <c r="AP235" i="14" s="1"/>
  <c r="AQ235" i="14" s="1"/>
  <c r="AA216" i="14"/>
  <c r="AC216" i="14" s="1"/>
  <c r="AD216" i="14" s="1"/>
  <c r="AA156" i="14"/>
  <c r="AC156" i="14" s="1"/>
  <c r="AD156" i="14" s="1"/>
  <c r="AA266" i="14"/>
  <c r="AC266" i="14" s="1"/>
  <c r="AD266" i="14" s="1"/>
  <c r="AL253" i="14"/>
  <c r="AN214" i="14"/>
  <c r="AP214" i="14" s="1"/>
  <c r="AQ214" i="14" s="1"/>
  <c r="AY105" i="14"/>
  <c r="BA105" i="14" s="1"/>
  <c r="BC105" i="14" s="1"/>
  <c r="BD105" i="14" s="1"/>
  <c r="AA127" i="14"/>
  <c r="AC127" i="14" s="1"/>
  <c r="AD127" i="14" s="1"/>
  <c r="AA161" i="14"/>
  <c r="AC161" i="14" s="1"/>
  <c r="AD161" i="14" s="1"/>
  <c r="AA138" i="14"/>
  <c r="AC138" i="14" s="1"/>
  <c r="AD138" i="14" s="1"/>
  <c r="AA303" i="14"/>
  <c r="AC303" i="14" s="1"/>
  <c r="AD303" i="14" s="1"/>
  <c r="Q99" i="14"/>
  <c r="Q118" i="14" s="1"/>
  <c r="L13" i="7" s="1"/>
  <c r="P118" i="14"/>
  <c r="AA68" i="14"/>
  <c r="AC68" i="14" s="1"/>
  <c r="AD68" i="14" s="1"/>
  <c r="AA47" i="14"/>
  <c r="AC47" i="14" s="1"/>
  <c r="AD47" i="14" s="1"/>
  <c r="AA93" i="14"/>
  <c r="AC93" i="14" s="1"/>
  <c r="AD93" i="14" s="1"/>
  <c r="AA67" i="14"/>
  <c r="AC67" i="14" s="1"/>
  <c r="AD67" i="14" s="1"/>
  <c r="AL56" i="14"/>
  <c r="AN56" i="14" s="1"/>
  <c r="AP56" i="14" s="1"/>
  <c r="AQ56" i="14" s="1"/>
  <c r="AL45" i="14"/>
  <c r="AN45" i="14" s="1"/>
  <c r="AP45" i="14" s="1"/>
  <c r="AQ45" i="14" s="1"/>
  <c r="AL51" i="14"/>
  <c r="AN51" i="14" s="1"/>
  <c r="AP51" i="14" s="1"/>
  <c r="AQ51" i="14" s="1"/>
  <c r="AK94" i="14"/>
  <c r="AL38" i="14"/>
  <c r="AN38" i="14" s="1"/>
  <c r="L32" i="14"/>
  <c r="L2" i="14" s="1"/>
  <c r="Y11" i="14"/>
  <c r="AA61" i="14"/>
  <c r="AC61" i="14" s="1"/>
  <c r="AD61" i="14" s="1"/>
  <c r="AA43" i="14"/>
  <c r="AC43" i="14" s="1"/>
  <c r="AD43" i="14" s="1"/>
  <c r="AN39" i="14"/>
  <c r="AP39" i="14" s="1"/>
  <c r="AQ39" i="14" s="1"/>
  <c r="AA432" i="14"/>
  <c r="AC432" i="14" s="1"/>
  <c r="AD432" i="14" s="1"/>
  <c r="AA423" i="14"/>
  <c r="AC423" i="14" s="1"/>
  <c r="AD423" i="14" s="1"/>
  <c r="AO356" i="14"/>
  <c r="BB344" i="14"/>
  <c r="BB356" i="14" s="1"/>
  <c r="AJ356" i="14"/>
  <c r="AK344" i="14"/>
  <c r="AO191" i="14"/>
  <c r="BB183" i="14"/>
  <c r="BB191" i="14" s="1"/>
  <c r="AX191" i="14"/>
  <c r="AL170" i="14"/>
  <c r="AL179" i="14"/>
  <c r="W326" i="14"/>
  <c r="X315" i="14"/>
  <c r="J42" i="16" s="1"/>
  <c r="Y296" i="14"/>
  <c r="Y310" i="14" s="1"/>
  <c r="X310" i="14"/>
  <c r="AY215" i="14"/>
  <c r="BA215" i="14" s="1"/>
  <c r="BC215" i="14" s="1"/>
  <c r="BD215" i="14" s="1"/>
  <c r="AL231" i="14"/>
  <c r="AL250" i="14"/>
  <c r="AL76" i="14"/>
  <c r="AL85" i="14"/>
  <c r="AA84" i="14"/>
  <c r="AC84" i="14" s="1"/>
  <c r="AD84" i="14" s="1"/>
  <c r="W32" i="14"/>
  <c r="X12" i="14"/>
  <c r="AA373" i="14"/>
  <c r="AC373" i="14" s="1"/>
  <c r="AD373" i="14" s="1"/>
  <c r="AL467" i="14"/>
  <c r="AY467" i="14" s="1"/>
  <c r="BA467" i="14" s="1"/>
  <c r="BC467" i="14" s="1"/>
  <c r="BD467" i="14" s="1"/>
  <c r="AL469" i="14"/>
  <c r="AY469" i="14" s="1"/>
  <c r="BA469" i="14" s="1"/>
  <c r="BC469" i="14" s="1"/>
  <c r="BD469" i="14" s="1"/>
  <c r="AY458" i="14"/>
  <c r="BA458" i="14" s="1"/>
  <c r="BC458" i="14" s="1"/>
  <c r="BD458" i="14" s="1"/>
  <c r="AO377" i="14"/>
  <c r="BB361" i="14"/>
  <c r="BB377" i="14" s="1"/>
  <c r="Y356" i="14"/>
  <c r="AA344" i="14"/>
  <c r="AY189" i="14"/>
  <c r="BA189" i="14" s="1"/>
  <c r="BC189" i="14" s="1"/>
  <c r="BD189" i="14" s="1"/>
  <c r="AL335" i="14"/>
  <c r="AL176" i="14"/>
  <c r="X291" i="14"/>
  <c r="Y278" i="14"/>
  <c r="AA305" i="14"/>
  <c r="AC305" i="14" s="1"/>
  <c r="AD305" i="14" s="1"/>
  <c r="AK254" i="14"/>
  <c r="AY153" i="14"/>
  <c r="BA153" i="14" s="1"/>
  <c r="BC153" i="14" s="1"/>
  <c r="BD153" i="14" s="1"/>
  <c r="X144" i="14"/>
  <c r="Y123" i="14"/>
  <c r="Y144" i="14" s="1"/>
  <c r="AL209" i="14"/>
  <c r="AL197" i="14"/>
  <c r="AL221" i="14"/>
  <c r="AA238" i="14"/>
  <c r="AC238" i="14" s="1"/>
  <c r="AD238" i="14" s="1"/>
  <c r="AY126" i="14"/>
  <c r="BA126" i="14" s="1"/>
  <c r="BC126" i="14" s="1"/>
  <c r="BD126" i="14" s="1"/>
  <c r="AA157" i="14"/>
  <c r="AC157" i="14" s="1"/>
  <c r="AD157" i="14" s="1"/>
  <c r="AA136" i="14"/>
  <c r="AC136" i="14" s="1"/>
  <c r="AD136" i="14" s="1"/>
  <c r="AL299" i="14"/>
  <c r="AL140" i="14"/>
  <c r="AL107" i="14"/>
  <c r="AN107" i="14" s="1"/>
  <c r="AP107" i="14" s="1"/>
  <c r="AQ107" i="14" s="1"/>
  <c r="AA46" i="14"/>
  <c r="AC46" i="14" s="1"/>
  <c r="AD46" i="14" s="1"/>
  <c r="AE94" i="14"/>
  <c r="AR37" i="14"/>
  <c r="AR94" i="14" s="1"/>
  <c r="P94" i="14"/>
  <c r="Q37" i="14"/>
  <c r="Q94" i="14" s="1"/>
  <c r="L12" i="7" s="1"/>
  <c r="AL66" i="14"/>
  <c r="AN66" i="14" s="1"/>
  <c r="AP66" i="14" s="1"/>
  <c r="AQ66" i="14" s="1"/>
  <c r="Y94" i="14"/>
  <c r="AA41" i="14"/>
  <c r="AC41" i="14" s="1"/>
  <c r="AD41" i="14" s="1"/>
  <c r="AE484" i="14"/>
  <c r="AR448" i="14"/>
  <c r="AR484" i="14" s="1"/>
  <c r="AL456" i="14"/>
  <c r="AE442" i="14"/>
  <c r="AR401" i="14"/>
  <c r="AR442" i="14" s="1"/>
  <c r="AK395" i="14"/>
  <c r="AA369" i="14"/>
  <c r="AC369" i="14" s="1"/>
  <c r="AD369" i="14" s="1"/>
  <c r="P191" i="14"/>
  <c r="Q167" i="14"/>
  <c r="Q191" i="14" s="1"/>
  <c r="L16" i="7" s="1"/>
  <c r="AX344" i="14"/>
  <c r="X191" i="14"/>
  <c r="Y167" i="14"/>
  <c r="AA174" i="14"/>
  <c r="AC174" i="14" s="1"/>
  <c r="AD174" i="14" s="1"/>
  <c r="AA182" i="14"/>
  <c r="AC182" i="14" s="1"/>
  <c r="AD182" i="14" s="1"/>
  <c r="AA286" i="14"/>
  <c r="AC286" i="14" s="1"/>
  <c r="AD286" i="14" s="1"/>
  <c r="AA281" i="14"/>
  <c r="AC281" i="14" s="1"/>
  <c r="AD281" i="14" s="1"/>
  <c r="AN252" i="14"/>
  <c r="AP252" i="14" s="1"/>
  <c r="AQ252" i="14" s="1"/>
  <c r="AY114" i="14"/>
  <c r="BA114" i="14" s="1"/>
  <c r="BC114" i="14" s="1"/>
  <c r="BD114" i="14" s="1"/>
  <c r="AL228" i="14"/>
  <c r="AN228" i="14" s="1"/>
  <c r="AK239" i="14"/>
  <c r="AA262" i="14"/>
  <c r="AC262" i="14" s="1"/>
  <c r="AD262" i="14" s="1"/>
  <c r="X244" i="14"/>
  <c r="J26" i="16" s="1"/>
  <c r="W254" i="14"/>
  <c r="AA198" i="14"/>
  <c r="AC198" i="14" s="1"/>
  <c r="AD198" i="14" s="1"/>
  <c r="Y162" i="14"/>
  <c r="AA111" i="14"/>
  <c r="AC111" i="14" s="1"/>
  <c r="AD111" i="14" s="1"/>
  <c r="AA155" i="14"/>
  <c r="AC155" i="14" s="1"/>
  <c r="AD155" i="14" s="1"/>
  <c r="AA124" i="14"/>
  <c r="AC124" i="14" s="1"/>
  <c r="AD124" i="14" s="1"/>
  <c r="AL453" i="14"/>
  <c r="AW442" i="14"/>
  <c r="AX401" i="14"/>
  <c r="AE395" i="14"/>
  <c r="AR383" i="14"/>
  <c r="AR395" i="14" s="1"/>
  <c r="X333" i="14"/>
  <c r="J46" i="16" s="1"/>
  <c r="AL323" i="14"/>
  <c r="Y239" i="14"/>
  <c r="AR123" i="14"/>
  <c r="AR144" i="14" s="1"/>
  <c r="AE144" i="14"/>
  <c r="AC149" i="14"/>
  <c r="AL143" i="14"/>
  <c r="Y99" i="14"/>
  <c r="Y118" i="14" s="1"/>
  <c r="X118" i="14"/>
  <c r="AL128" i="14"/>
  <c r="AN128" i="14" s="1"/>
  <c r="AP128" i="14" s="1"/>
  <c r="AQ128" i="14" s="1"/>
  <c r="AA89" i="14"/>
  <c r="AC89" i="14" s="1"/>
  <c r="AD89" i="14" s="1"/>
  <c r="AL52" i="14"/>
  <c r="AX94" i="14"/>
  <c r="AA367" i="14"/>
  <c r="AC367" i="14" s="1"/>
  <c r="AD367" i="14" s="1"/>
  <c r="AL477" i="14"/>
  <c r="AY477" i="14" s="1"/>
  <c r="BA477" i="14" s="1"/>
  <c r="BC477" i="14" s="1"/>
  <c r="BD477" i="14" s="1"/>
  <c r="AT442" i="14"/>
  <c r="Y384" i="14"/>
  <c r="AL384" i="14" s="1"/>
  <c r="AA366" i="14"/>
  <c r="AC366" i="14" s="1"/>
  <c r="AD366" i="14" s="1"/>
  <c r="AN318" i="14"/>
  <c r="AP318" i="14" s="1"/>
  <c r="AQ318" i="14" s="1"/>
  <c r="AA325" i="14"/>
  <c r="AC325" i="14" s="1"/>
  <c r="AD325" i="14" s="1"/>
  <c r="AX291" i="14"/>
  <c r="AA172" i="14"/>
  <c r="AC172" i="14" s="1"/>
  <c r="AD172" i="14" s="1"/>
  <c r="AA282" i="14"/>
  <c r="AC282" i="14" s="1"/>
  <c r="AD282" i="14" s="1"/>
  <c r="AT144" i="14"/>
  <c r="AX123" i="14"/>
  <c r="Q196" i="14"/>
  <c r="Q204" i="14" s="1"/>
  <c r="L17" i="7" s="1"/>
  <c r="P204" i="14"/>
  <c r="Q149" i="14"/>
  <c r="Q162" i="14" s="1"/>
  <c r="L15" i="7" s="1"/>
  <c r="P162" i="14"/>
  <c r="AN201" i="14"/>
  <c r="AP201" i="14" s="1"/>
  <c r="AQ201" i="14" s="1"/>
  <c r="Y196" i="14"/>
  <c r="AA196" i="14" s="1"/>
  <c r="X204" i="14"/>
  <c r="Q209" i="14"/>
  <c r="Q223" i="14" s="1"/>
  <c r="L18" i="7" s="1"/>
  <c r="P223" i="14"/>
  <c r="AL110" i="14"/>
  <c r="AL103" i="14"/>
  <c r="AA130" i="14"/>
  <c r="AC130" i="14" s="1"/>
  <c r="AD130" i="14" s="1"/>
  <c r="W273" i="14"/>
  <c r="X259" i="14"/>
  <c r="AA159" i="14"/>
  <c r="AC159" i="14" s="1"/>
  <c r="AD159" i="14" s="1"/>
  <c r="AO94" i="14"/>
  <c r="BB37" i="14"/>
  <c r="M32" i="14"/>
  <c r="N15" i="14"/>
  <c r="P15" i="14" s="1"/>
  <c r="Q15" i="14" s="1"/>
  <c r="AT484" i="14"/>
  <c r="AX448" i="14"/>
  <c r="W54" i="16" s="1"/>
  <c r="AY473" i="14"/>
  <c r="BA473" i="14" s="1"/>
  <c r="BC473" i="14" s="1"/>
  <c r="BD473" i="14" s="1"/>
  <c r="P442" i="14"/>
  <c r="Q401" i="14"/>
  <c r="Q442" i="14" s="1"/>
  <c r="L29" i="7" s="1"/>
  <c r="AJ442" i="14"/>
  <c r="AK401" i="14"/>
  <c r="W442" i="14"/>
  <c r="X401" i="14"/>
  <c r="X395" i="14"/>
  <c r="Y383" i="14"/>
  <c r="AY386" i="14"/>
  <c r="BA386" i="14" s="1"/>
  <c r="BC386" i="14" s="1"/>
  <c r="BD386" i="14" s="1"/>
  <c r="P239" i="14"/>
  <c r="Q228" i="14"/>
  <c r="Q239" i="14" s="1"/>
  <c r="L19" i="7" s="1"/>
  <c r="AJ144" i="14"/>
  <c r="AK123" i="14"/>
  <c r="N144" i="14"/>
  <c r="P123" i="14"/>
  <c r="AC915" i="2"/>
  <c r="AH915" i="2" s="1"/>
  <c r="AI915" i="2" s="1"/>
  <c r="AJ915" i="2" s="1"/>
  <c r="AO596" i="2"/>
  <c r="AR596" i="2"/>
  <c r="AM579" i="2"/>
  <c r="AR579" i="2" s="1"/>
  <c r="AS579" i="2" s="1"/>
  <c r="AT579" i="2" s="1"/>
  <c r="AK366" i="2"/>
  <c r="AM366" i="2" s="1"/>
  <c r="AR366" i="2" s="1"/>
  <c r="AS366" i="2" s="1"/>
  <c r="AT366" i="2" s="1"/>
  <c r="AC385" i="2"/>
  <c r="AH385" i="2" s="1"/>
  <c r="AI385" i="2" s="1"/>
  <c r="AJ385" i="2" s="1"/>
  <c r="AR1118" i="2"/>
  <c r="AS1118" i="2" s="1"/>
  <c r="AT1118" i="2" s="1"/>
  <c r="AC923" i="2"/>
  <c r="AH923" i="2" s="1"/>
  <c r="AI923" i="2" s="1"/>
  <c r="AJ923" i="2" s="1"/>
  <c r="AC1165" i="2"/>
  <c r="AH1165" i="2" s="1"/>
  <c r="AI1165" i="2" s="1"/>
  <c r="AJ1165" i="2" s="1"/>
  <c r="AC651" i="2"/>
  <c r="AH651" i="2" s="1"/>
  <c r="AI651" i="2" s="1"/>
  <c r="AJ651" i="2" s="1"/>
  <c r="AO690" i="2"/>
  <c r="AR690" i="2"/>
  <c r="AO459" i="2"/>
  <c r="AR449" i="2"/>
  <c r="AK175" i="2"/>
  <c r="AM175" i="2" s="1"/>
  <c r="AR175" i="2" s="1"/>
  <c r="AS175" i="2" s="1"/>
  <c r="AT175" i="2" s="1"/>
  <c r="AM87" i="2"/>
  <c r="AR87" i="2" s="1"/>
  <c r="AS87" i="2" s="1"/>
  <c r="AT87" i="2" s="1"/>
  <c r="AO697" i="2"/>
  <c r="AR697" i="2"/>
  <c r="AC1053" i="2"/>
  <c r="AH1053" i="2" s="1"/>
  <c r="AI1053" i="2" s="1"/>
  <c r="AJ1053" i="2" s="1"/>
  <c r="AM923" i="2"/>
  <c r="AR923" i="2" s="1"/>
  <c r="AS923" i="2" s="1"/>
  <c r="AT923" i="2" s="1"/>
  <c r="AM911" i="2"/>
  <c r="AR911" i="2" s="1"/>
  <c r="AS911" i="2" s="1"/>
  <c r="AT911" i="2" s="1"/>
  <c r="AM838" i="2"/>
  <c r="AC291" i="2"/>
  <c r="AH291" i="2" s="1"/>
  <c r="AI291" i="2" s="1"/>
  <c r="AJ291" i="2" s="1"/>
  <c r="AR978" i="2"/>
  <c r="AS978" i="2" s="1"/>
  <c r="AT978" i="2" s="1"/>
  <c r="AM282" i="2"/>
  <c r="AR282" i="2" s="1"/>
  <c r="AS282" i="2" s="1"/>
  <c r="AT282" i="2" s="1"/>
  <c r="AR1109" i="2"/>
  <c r="AS1109" i="2" s="1"/>
  <c r="AT1109" i="2" s="1"/>
  <c r="AC267" i="2"/>
  <c r="AH267" i="2" s="1"/>
  <c r="AI267" i="2" s="1"/>
  <c r="AJ267" i="2" s="1"/>
  <c r="AC947" i="2"/>
  <c r="AH947" i="2" s="1"/>
  <c r="AI947" i="2" s="1"/>
  <c r="AJ947" i="2" s="1"/>
  <c r="AL846" i="2"/>
  <c r="AA796" i="2"/>
  <c r="AP25" i="7" s="1"/>
  <c r="AM25" i="7" s="1"/>
  <c r="AC614" i="2"/>
  <c r="AH614" i="2" s="1"/>
  <c r="AI614" i="2" s="1"/>
  <c r="AJ614" i="2" s="1"/>
  <c r="AO470" i="2"/>
  <c r="AR470" i="2"/>
  <c r="AM298" i="2"/>
  <c r="AR298" i="2" s="1"/>
  <c r="AS298" i="2" s="1"/>
  <c r="AT298" i="2" s="1"/>
  <c r="AM236" i="2"/>
  <c r="AR236" i="2" s="1"/>
  <c r="AS236" i="2" s="1"/>
  <c r="AT236" i="2" s="1"/>
  <c r="AO42" i="2"/>
  <c r="AR42" i="2"/>
  <c r="AO1040" i="2"/>
  <c r="AR1040" i="2"/>
  <c r="AM651" i="2"/>
  <c r="AR651" i="2" s="1"/>
  <c r="AS651" i="2" s="1"/>
  <c r="AT651" i="2" s="1"/>
  <c r="AM248" i="2"/>
  <c r="AR248" i="2" s="1"/>
  <c r="AS248" i="2" s="1"/>
  <c r="AT248" i="2" s="1"/>
  <c r="AC409" i="2"/>
  <c r="AH409" i="2" s="1"/>
  <c r="AI409" i="2" s="1"/>
  <c r="AJ409" i="2" s="1"/>
  <c r="AR575" i="2"/>
  <c r="AS575" i="2" s="1"/>
  <c r="AT575" i="2" s="1"/>
  <c r="AR959" i="2"/>
  <c r="AM844" i="2"/>
  <c r="AR844" i="2" s="1"/>
  <c r="AS844" i="2" s="1"/>
  <c r="AT844" i="2" s="1"/>
  <c r="AG680" i="2"/>
  <c r="E39" i="5"/>
  <c r="F39" i="5" s="1"/>
  <c r="G39" i="5" s="1"/>
  <c r="H39" i="5" s="1"/>
  <c r="AC1176" i="2"/>
  <c r="AH1176" i="2" s="1"/>
  <c r="AI1176" i="2" s="1"/>
  <c r="AJ1176" i="2" s="1"/>
  <c r="S846" i="2"/>
  <c r="X810" i="2"/>
  <c r="Y810" i="2" s="1"/>
  <c r="Z810" i="2" s="1"/>
  <c r="X838" i="2"/>
  <c r="AA680" i="2"/>
  <c r="AP22" i="7" s="1"/>
  <c r="AM22" i="7" s="1"/>
  <c r="X547" i="2"/>
  <c r="N425" i="2"/>
  <c r="X959" i="2"/>
  <c r="AJ934" i="2"/>
  <c r="AQ819" i="2"/>
  <c r="AM819" i="2" s="1"/>
  <c r="AR819" i="2" s="1"/>
  <c r="AS819" i="2" s="1"/>
  <c r="AT819" i="2" s="1"/>
  <c r="AC819" i="2"/>
  <c r="AH819" i="2" s="1"/>
  <c r="AI819" i="2" s="1"/>
  <c r="O300" i="2"/>
  <c r="P300" i="2" s="1"/>
  <c r="U147" i="2"/>
  <c r="X147" i="2"/>
  <c r="AC87" i="2"/>
  <c r="AH87" i="2" s="1"/>
  <c r="AI87" i="2" s="1"/>
  <c r="U697" i="2"/>
  <c r="X697" i="2"/>
  <c r="AM1003" i="2"/>
  <c r="AR1003" i="2" s="1"/>
  <c r="AS1003" i="2" s="1"/>
  <c r="AT1003" i="2" s="1"/>
  <c r="AC884" i="2"/>
  <c r="AH884" i="2" s="1"/>
  <c r="AI884" i="2" s="1"/>
  <c r="AJ884" i="2" s="1"/>
  <c r="AM888" i="2"/>
  <c r="AR888" i="2" s="1"/>
  <c r="AS888" i="2" s="1"/>
  <c r="AT888" i="2" s="1"/>
  <c r="AA763" i="2"/>
  <c r="AP24" i="7" s="1"/>
  <c r="AM24" i="7" s="1"/>
  <c r="AM537" i="2"/>
  <c r="AR537" i="2" s="1"/>
  <c r="AS537" i="2" s="1"/>
  <c r="AT537" i="2" s="1"/>
  <c r="Y592" i="2"/>
  <c r="AM378" i="2"/>
  <c r="AR378" i="2" s="1"/>
  <c r="AS378" i="2" s="1"/>
  <c r="AT378" i="2" s="1"/>
  <c r="AM402" i="2"/>
  <c r="AR402" i="2" s="1"/>
  <c r="AS402" i="2" s="1"/>
  <c r="AT402" i="2" s="1"/>
  <c r="AM410" i="2"/>
  <c r="AR410" i="2" s="1"/>
  <c r="AS410" i="2" s="1"/>
  <c r="AT410" i="2" s="1"/>
  <c r="U311" i="2"/>
  <c r="X300" i="2"/>
  <c r="AC378" i="2"/>
  <c r="AH378" i="2" s="1"/>
  <c r="AI378" i="2" s="1"/>
  <c r="AJ378" i="2" s="1"/>
  <c r="AC255" i="2"/>
  <c r="AH255" i="2" s="1"/>
  <c r="AI255" i="2" s="1"/>
  <c r="AJ255" i="2" s="1"/>
  <c r="AB155" i="2"/>
  <c r="AA210" i="2"/>
  <c r="AP12" i="7" s="1"/>
  <c r="AM12" i="7" s="1"/>
  <c r="AC1173" i="2"/>
  <c r="AH1173" i="2" s="1"/>
  <c r="AI1173" i="2" s="1"/>
  <c r="AK1173" i="2"/>
  <c r="AM1173" i="2" s="1"/>
  <c r="AR1173" i="2" s="1"/>
  <c r="AS1173" i="2" s="1"/>
  <c r="AT1173" i="2" s="1"/>
  <c r="Z771" i="2"/>
  <c r="Y216" i="2"/>
  <c r="O470" i="2"/>
  <c r="P470" i="2" s="1"/>
  <c r="P508" i="2" s="1"/>
  <c r="M18" i="7" s="1"/>
  <c r="E12" i="15" s="1"/>
  <c r="AJ18" i="7" s="1"/>
  <c r="AA936" i="2"/>
  <c r="AP28" i="7" s="1"/>
  <c r="AM28" i="7" s="1"/>
  <c r="N936" i="2"/>
  <c r="AG1065" i="2"/>
  <c r="AG902" i="2"/>
  <c r="AC528" i="2"/>
  <c r="AH528" i="2" s="1"/>
  <c r="AI528" i="2" s="1"/>
  <c r="AJ528" i="2" s="1"/>
  <c r="AM267" i="2"/>
  <c r="AR267" i="2" s="1"/>
  <c r="AS267" i="2" s="1"/>
  <c r="AT267" i="2" s="1"/>
  <c r="Y353" i="2"/>
  <c r="X425" i="2"/>
  <c r="X1088" i="2"/>
  <c r="J55" i="16" s="1"/>
  <c r="AC973" i="2"/>
  <c r="AH973" i="2" s="1"/>
  <c r="AI973" i="2" s="1"/>
  <c r="AK973" i="2"/>
  <c r="AM973" i="2" s="1"/>
  <c r="AC821" i="2"/>
  <c r="AH821" i="2" s="1"/>
  <c r="AI821" i="2" s="1"/>
  <c r="U690" i="2"/>
  <c r="X690" i="2"/>
  <c r="AC837" i="2"/>
  <c r="AC573" i="2"/>
  <c r="AH573" i="2" s="1"/>
  <c r="AI573" i="2" s="1"/>
  <c r="AK573" i="2"/>
  <c r="AM573" i="2" s="1"/>
  <c r="AR573" i="2" s="1"/>
  <c r="AS573" i="2" s="1"/>
  <c r="AT573" i="2" s="1"/>
  <c r="AJ82" i="2"/>
  <c r="Z941" i="2"/>
  <c r="S586" i="2"/>
  <c r="X554" i="2"/>
  <c r="J27" i="16" s="1"/>
  <c r="X837" i="2"/>
  <c r="Z803" i="2"/>
  <c r="AK172" i="2"/>
  <c r="AM172" i="2" s="1"/>
  <c r="AR172" i="2" s="1"/>
  <c r="AS172" i="2" s="1"/>
  <c r="AT172" i="2" s="1"/>
  <c r="AC172" i="2"/>
  <c r="AH172" i="2" s="1"/>
  <c r="AI172" i="2" s="1"/>
  <c r="N1065" i="2"/>
  <c r="Y851" i="2"/>
  <c r="X902" i="2"/>
  <c r="AA586" i="2"/>
  <c r="AP20" i="7" s="1"/>
  <c r="AM20" i="7" s="1"/>
  <c r="J33" i="5"/>
  <c r="K33" i="5" s="1"/>
  <c r="L33" i="5" s="1"/>
  <c r="M33" i="5" s="1"/>
  <c r="AC502" i="2"/>
  <c r="AH502" i="2" s="1"/>
  <c r="AI502" i="2" s="1"/>
  <c r="AJ502" i="2" s="1"/>
  <c r="U693" i="2"/>
  <c r="X693" i="2"/>
  <c r="AC457" i="2"/>
  <c r="AH457" i="2" s="1"/>
  <c r="AI457" i="2" s="1"/>
  <c r="AJ457" i="2" s="1"/>
  <c r="AC369" i="2"/>
  <c r="AH369" i="2" s="1"/>
  <c r="AI369" i="2" s="1"/>
  <c r="AJ369" i="2" s="1"/>
  <c r="AC336" i="2"/>
  <c r="AH336" i="2" s="1"/>
  <c r="AI336" i="2" s="1"/>
  <c r="AJ336" i="2" s="1"/>
  <c r="AC276" i="2"/>
  <c r="AH276" i="2" s="1"/>
  <c r="AI276" i="2" s="1"/>
  <c r="AJ276" i="2" s="1"/>
  <c r="AM257" i="2"/>
  <c r="AR257" i="2" s="1"/>
  <c r="AS257" i="2" s="1"/>
  <c r="AT257" i="2" s="1"/>
  <c r="AM409" i="2"/>
  <c r="AR409" i="2" s="1"/>
  <c r="AS409" i="2" s="1"/>
  <c r="AT409" i="2" s="1"/>
  <c r="V138" i="2"/>
  <c r="V155" i="2" s="1"/>
  <c r="V2" i="2" s="1"/>
  <c r="X138" i="2"/>
  <c r="AC173" i="2"/>
  <c r="AH173" i="2" s="1"/>
  <c r="AI173" i="2" s="1"/>
  <c r="AJ173" i="2" s="1"/>
  <c r="AM83" i="2"/>
  <c r="AR83" i="2" s="1"/>
  <c r="AS83" i="2" s="1"/>
  <c r="AT83" i="2" s="1"/>
  <c r="X1039" i="2"/>
  <c r="U42" i="2"/>
  <c r="X42" i="2"/>
  <c r="P22" i="2"/>
  <c r="K5" i="2" s="1"/>
  <c r="U54" i="2"/>
  <c r="X54" i="2"/>
  <c r="U694" i="2"/>
  <c r="X694" i="2"/>
  <c r="P725" i="2"/>
  <c r="M23" i="7" s="1"/>
  <c r="E17" i="15" s="1"/>
  <c r="AJ23" i="7" s="1"/>
  <c r="Y1070" i="2"/>
  <c r="E17" i="5"/>
  <c r="F17" i="5" s="1"/>
  <c r="G17" i="5" s="1"/>
  <c r="H17" i="5" s="1"/>
  <c r="P1065" i="2"/>
  <c r="Y947" i="2"/>
  <c r="Z947" i="2" s="1"/>
  <c r="N902" i="2"/>
  <c r="S796" i="2"/>
  <c r="X770" i="2"/>
  <c r="J47" i="16" s="1"/>
  <c r="L47" i="16" s="1"/>
  <c r="M47" i="16" s="1"/>
  <c r="U596" i="2"/>
  <c r="X596" i="2"/>
  <c r="U470" i="2"/>
  <c r="U508" i="2" s="1"/>
  <c r="X470" i="2"/>
  <c r="U459" i="2"/>
  <c r="X449" i="2"/>
  <c r="AM386" i="2"/>
  <c r="AR386" i="2" s="1"/>
  <c r="AS386" i="2" s="1"/>
  <c r="AT386" i="2" s="1"/>
  <c r="Y317" i="2"/>
  <c r="X348" i="2"/>
  <c r="AC274" i="2"/>
  <c r="AH274" i="2" s="1"/>
  <c r="AI274" i="2" s="1"/>
  <c r="AJ274" i="2" s="1"/>
  <c r="AA259" i="2"/>
  <c r="AP13" i="7" s="1"/>
  <c r="AM13" i="7" s="1"/>
  <c r="AC1024" i="2"/>
  <c r="AH1024" i="2" s="1"/>
  <c r="AI1024" i="2" s="1"/>
  <c r="AK1024" i="2"/>
  <c r="AM1024" i="2" s="1"/>
  <c r="AR1024" i="2" s="1"/>
  <c r="AS1024" i="2" s="1"/>
  <c r="AT1024" i="2" s="1"/>
  <c r="Y946" i="2"/>
  <c r="Z946" i="2" s="1"/>
  <c r="AQ826" i="2"/>
  <c r="AM826" i="2" s="1"/>
  <c r="AR826" i="2" s="1"/>
  <c r="AS826" i="2" s="1"/>
  <c r="AT826" i="2" s="1"/>
  <c r="AC826" i="2"/>
  <c r="AH826" i="2" s="1"/>
  <c r="AI826" i="2" s="1"/>
  <c r="Z265" i="2"/>
  <c r="X645" i="2"/>
  <c r="AB725" i="2"/>
  <c r="O725" i="2"/>
  <c r="E25" i="5"/>
  <c r="F25" i="5" s="1"/>
  <c r="G25" i="5" s="1"/>
  <c r="H25" i="5" s="1"/>
  <c r="U1040" i="2"/>
  <c r="X1040" i="2"/>
  <c r="K846" i="2"/>
  <c r="AC844" i="2"/>
  <c r="AH844" i="2" s="1"/>
  <c r="AI844" i="2" s="1"/>
  <c r="AJ844" i="2" s="1"/>
  <c r="N846" i="2"/>
  <c r="S763" i="2"/>
  <c r="X735" i="2"/>
  <c r="J43" i="16" s="1"/>
  <c r="AC686" i="2"/>
  <c r="AH686" i="2" s="1"/>
  <c r="X672" i="2"/>
  <c r="U598" i="2"/>
  <c r="X598" i="2"/>
  <c r="N348" i="2"/>
  <c r="S311" i="2"/>
  <c r="AC23" i="2"/>
  <c r="AH23" i="2" s="1"/>
  <c r="AI23" i="2" s="1"/>
  <c r="N155" i="2"/>
  <c r="AC83" i="2"/>
  <c r="AH83" i="2" s="1"/>
  <c r="AI83" i="2" s="1"/>
  <c r="AJ83" i="2" s="1"/>
  <c r="Y944" i="2"/>
  <c r="Z944" i="2" s="1"/>
  <c r="L22" i="9"/>
  <c r="E27" i="5"/>
  <c r="F27" i="5" s="1"/>
  <c r="G27" i="5" s="1"/>
  <c r="H27" i="5" s="1"/>
  <c r="AC932" i="2"/>
  <c r="AH932" i="2" s="1"/>
  <c r="AI932" i="2" s="1"/>
  <c r="AJ932" i="2" s="1"/>
  <c r="Y907" i="2"/>
  <c r="X936" i="2"/>
  <c r="AC537" i="2"/>
  <c r="AH537" i="2" s="1"/>
  <c r="AI537" i="2" s="1"/>
  <c r="AJ537" i="2" s="1"/>
  <c r="E31" i="5"/>
  <c r="F31" i="5" s="1"/>
  <c r="G31" i="5" s="1"/>
  <c r="H31" i="5" s="1"/>
  <c r="S459" i="2"/>
  <c r="X432" i="2"/>
  <c r="J15" i="16" s="1"/>
  <c r="L15" i="16" s="1"/>
  <c r="M15" i="16" s="1"/>
  <c r="U242" i="2"/>
  <c r="U259" i="2" s="1"/>
  <c r="X242" i="2"/>
  <c r="Y161" i="2"/>
  <c r="X210" i="2"/>
  <c r="AC811" i="2"/>
  <c r="AH811" i="2" s="1"/>
  <c r="AI811" i="2" s="1"/>
  <c r="AC790" i="2"/>
  <c r="AH790" i="2" s="1"/>
  <c r="AI790" i="2" s="1"/>
  <c r="AK790" i="2"/>
  <c r="AM790" i="2" s="1"/>
  <c r="AR790" i="2" s="1"/>
  <c r="AS790" i="2" s="1"/>
  <c r="AT790" i="2" s="1"/>
  <c r="U27" i="2"/>
  <c r="X27" i="2"/>
  <c r="AK182" i="2"/>
  <c r="AM182" i="2" s="1"/>
  <c r="AR182" i="2" s="1"/>
  <c r="AS182" i="2" s="1"/>
  <c r="AT182" i="2" s="1"/>
  <c r="AC182" i="2"/>
  <c r="AH182" i="2" s="1"/>
  <c r="AI182" i="2" s="1"/>
  <c r="AC253" i="2"/>
  <c r="AH253" i="2" s="1"/>
  <c r="AI253" i="2" s="1"/>
  <c r="AK253" i="2"/>
  <c r="AM253" i="2" s="1"/>
  <c r="AR253" i="2" s="1"/>
  <c r="AS253" i="2" s="1"/>
  <c r="AT253" i="2" s="1"/>
  <c r="AT1056" i="2"/>
  <c r="AT875" i="2"/>
  <c r="AT477" i="2"/>
  <c r="AT173" i="2"/>
  <c r="AT1071" i="2"/>
  <c r="AT884" i="2"/>
  <c r="AT528" i="2"/>
  <c r="AT571" i="2"/>
  <c r="AT491" i="2"/>
  <c r="AT385" i="2"/>
  <c r="AT369" i="2"/>
  <c r="AT130" i="2"/>
  <c r="AT1076" i="2"/>
  <c r="AT991" i="2"/>
  <c r="AT958" i="2"/>
  <c r="AT975" i="2"/>
  <c r="AT757" i="2"/>
  <c r="AT377" i="2"/>
  <c r="AT247" i="2"/>
  <c r="AT43" i="2"/>
  <c r="AT102" i="2"/>
  <c r="AT1099" i="2"/>
  <c r="AT869" i="2"/>
  <c r="AT834" i="2"/>
  <c r="AT336" i="2"/>
  <c r="AT75" i="2"/>
  <c r="AT915" i="2"/>
  <c r="AT879" i="2"/>
  <c r="AT867" i="2"/>
  <c r="AT584" i="2"/>
  <c r="AT224" i="2"/>
  <c r="AT200" i="2"/>
  <c r="AT361" i="2"/>
  <c r="P42" i="2"/>
  <c r="O155" i="2"/>
  <c r="AT78" i="2"/>
  <c r="AT1145" i="2"/>
  <c r="AT1011" i="2"/>
  <c r="AT567" i="2"/>
  <c r="AT142" i="2"/>
  <c r="AT1170" i="2"/>
  <c r="AT1176" i="2"/>
  <c r="AT1133" i="2"/>
  <c r="AJ1121" i="2"/>
  <c r="AJ1144" i="2"/>
  <c r="AJ1116" i="2"/>
  <c r="AK1101" i="2"/>
  <c r="AM1101" i="2" s="1"/>
  <c r="AR1101" i="2" s="1"/>
  <c r="AS1101" i="2" s="1"/>
  <c r="AC1101" i="2"/>
  <c r="AH1101" i="2" s="1"/>
  <c r="AI1101" i="2" s="1"/>
  <c r="AC1085" i="2"/>
  <c r="AH1085" i="2" s="1"/>
  <c r="AI1085" i="2" s="1"/>
  <c r="AK1085" i="2"/>
  <c r="AM1085" i="2" s="1"/>
  <c r="AR1085" i="2" s="1"/>
  <c r="AS1085" i="2" s="1"/>
  <c r="AT1094" i="2"/>
  <c r="AT1107" i="2"/>
  <c r="AC1080" i="2"/>
  <c r="AH1080" i="2" s="1"/>
  <c r="AI1080" i="2" s="1"/>
  <c r="AK1080" i="2"/>
  <c r="AM1080" i="2" s="1"/>
  <c r="AR1080" i="2" s="1"/>
  <c r="AS1080" i="2" s="1"/>
  <c r="AG1180" i="2"/>
  <c r="AQ1070" i="2"/>
  <c r="AT1075" i="2"/>
  <c r="AT1148" i="2"/>
  <c r="AT1073" i="2"/>
  <c r="P1070" i="2"/>
  <c r="K6" i="2" s="1"/>
  <c r="AT1159" i="2"/>
  <c r="AT1063" i="2"/>
  <c r="AT1023" i="2"/>
  <c r="AT993" i="2"/>
  <c r="AT996" i="2"/>
  <c r="AQ1002" i="2"/>
  <c r="AM1002" i="2" s="1"/>
  <c r="AR1002" i="2" s="1"/>
  <c r="AS1002" i="2" s="1"/>
  <c r="AC1002" i="2"/>
  <c r="AH1002" i="2" s="1"/>
  <c r="AI1002" i="2" s="1"/>
  <c r="AT951" i="2"/>
  <c r="AJ1049" i="2"/>
  <c r="AT982" i="2"/>
  <c r="AC1041" i="2"/>
  <c r="AH1041" i="2" s="1"/>
  <c r="AI1041" i="2" s="1"/>
  <c r="AK1041" i="2"/>
  <c r="AM1041" i="2" s="1"/>
  <c r="AR1041" i="2" s="1"/>
  <c r="AS1041" i="2" s="1"/>
  <c r="AC965" i="2"/>
  <c r="AH965" i="2" s="1"/>
  <c r="AI965" i="2" s="1"/>
  <c r="AQ965" i="2"/>
  <c r="AM965" i="2" s="1"/>
  <c r="AR965" i="2" s="1"/>
  <c r="AS965" i="2" s="1"/>
  <c r="AT918" i="2"/>
  <c r="AT924" i="2"/>
  <c r="AC1035" i="2"/>
  <c r="AH1035" i="2" s="1"/>
  <c r="AI1035" i="2" s="1"/>
  <c r="AJ926" i="2"/>
  <c r="AT922" i="2"/>
  <c r="AQ936" i="2"/>
  <c r="AT1048" i="2"/>
  <c r="AT900" i="2"/>
  <c r="AG936" i="2"/>
  <c r="AB902" i="2"/>
  <c r="AL851" i="2"/>
  <c r="AM851" i="2" s="1"/>
  <c r="AR851" i="2" s="1"/>
  <c r="AC851" i="2"/>
  <c r="AH851" i="2" s="1"/>
  <c r="AK846" i="2"/>
  <c r="BG26" i="7" s="1"/>
  <c r="BD26" i="7" s="1"/>
  <c r="AT793" i="2"/>
  <c r="AG796" i="2"/>
  <c r="AQ769" i="2"/>
  <c r="AQ796" i="2" s="1"/>
  <c r="AT814" i="2"/>
  <c r="AJ843" i="2"/>
  <c r="AJ791" i="2"/>
  <c r="AT840" i="2"/>
  <c r="AT777" i="2"/>
  <c r="AC792" i="2"/>
  <c r="AH792" i="2" s="1"/>
  <c r="AI792" i="2" s="1"/>
  <c r="AK792" i="2"/>
  <c r="AM792" i="2" s="1"/>
  <c r="AR792" i="2" s="1"/>
  <c r="AS792" i="2" s="1"/>
  <c r="AJ752" i="2"/>
  <c r="AT787" i="2"/>
  <c r="AT704" i="2"/>
  <c r="AT808" i="2"/>
  <c r="AT735" i="2"/>
  <c r="AC642" i="2"/>
  <c r="AH642" i="2" s="1"/>
  <c r="AI642" i="2" s="1"/>
  <c r="AK642" i="2"/>
  <c r="AM642" i="2" s="1"/>
  <c r="AR642" i="2" s="1"/>
  <c r="AS642" i="2" s="1"/>
  <c r="AJ776" i="2"/>
  <c r="AC712" i="2"/>
  <c r="AH712" i="2" s="1"/>
  <c r="AI712" i="2" s="1"/>
  <c r="AK712" i="2"/>
  <c r="AM712" i="2" s="1"/>
  <c r="AR712" i="2" s="1"/>
  <c r="AS712" i="2" s="1"/>
  <c r="AK620" i="2"/>
  <c r="AM620" i="2" s="1"/>
  <c r="AR620" i="2" s="1"/>
  <c r="AS620" i="2" s="1"/>
  <c r="AC620" i="2"/>
  <c r="AH620" i="2" s="1"/>
  <c r="AI620" i="2" s="1"/>
  <c r="AK669" i="2"/>
  <c r="AM669" i="2" s="1"/>
  <c r="AR669" i="2" s="1"/>
  <c r="AS669" i="2" s="1"/>
  <c r="AC669" i="2"/>
  <c r="AH669" i="2" s="1"/>
  <c r="AI669" i="2" s="1"/>
  <c r="AC598" i="2"/>
  <c r="AK598" i="2"/>
  <c r="AM598" i="2" s="1"/>
  <c r="AT716" i="2"/>
  <c r="AT641" i="2"/>
  <c r="AT782" i="2"/>
  <c r="AJ701" i="2"/>
  <c r="AT657" i="2"/>
  <c r="AK627" i="2"/>
  <c r="AM627" i="2" s="1"/>
  <c r="AR627" i="2" s="1"/>
  <c r="AS627" i="2" s="1"/>
  <c r="AC627" i="2"/>
  <c r="AH627" i="2" s="1"/>
  <c r="AI627" i="2" s="1"/>
  <c r="AC584" i="2"/>
  <c r="AH584" i="2" s="1"/>
  <c r="AI584" i="2" s="1"/>
  <c r="AJ719" i="2"/>
  <c r="AC654" i="2"/>
  <c r="AH654" i="2" s="1"/>
  <c r="AI654" i="2" s="1"/>
  <c r="AK654" i="2"/>
  <c r="AM654" i="2" s="1"/>
  <c r="AR654" i="2" s="1"/>
  <c r="AS654" i="2" s="1"/>
  <c r="AJ641" i="2"/>
  <c r="AC556" i="2"/>
  <c r="AH556" i="2" s="1"/>
  <c r="AI556" i="2" s="1"/>
  <c r="AK556" i="2"/>
  <c r="AM556" i="2" s="1"/>
  <c r="AR556" i="2" s="1"/>
  <c r="AS556" i="2" s="1"/>
  <c r="AJ700" i="2"/>
  <c r="AC574" i="2"/>
  <c r="AH574" i="2" s="1"/>
  <c r="AI574" i="2" s="1"/>
  <c r="AK574" i="2"/>
  <c r="AM574" i="2" s="1"/>
  <c r="AR574" i="2" s="1"/>
  <c r="AS574" i="2" s="1"/>
  <c r="E35" i="5"/>
  <c r="F35" i="5" s="1"/>
  <c r="G35" i="5" s="1"/>
  <c r="H35" i="5" s="1"/>
  <c r="AG547" i="2"/>
  <c r="AQ514" i="2"/>
  <c r="AQ547" i="2" s="1"/>
  <c r="AJ718" i="2"/>
  <c r="AK696" i="2"/>
  <c r="AM696" i="2" s="1"/>
  <c r="AR696" i="2" s="1"/>
  <c r="AS696" i="2" s="1"/>
  <c r="AC696" i="2"/>
  <c r="AH696" i="2" s="1"/>
  <c r="AI696" i="2" s="1"/>
  <c r="AT614" i="2"/>
  <c r="AC567" i="2"/>
  <c r="AH567" i="2" s="1"/>
  <c r="AI567" i="2" s="1"/>
  <c r="AJ529" i="2"/>
  <c r="AJ554" i="2"/>
  <c r="AL531" i="2"/>
  <c r="AM531" i="2" s="1"/>
  <c r="AR531" i="2" s="1"/>
  <c r="AS531" i="2" s="1"/>
  <c r="AC531" i="2"/>
  <c r="AH531" i="2" s="1"/>
  <c r="AI531" i="2" s="1"/>
  <c r="AT476" i="2"/>
  <c r="AJ604" i="2"/>
  <c r="AC501" i="2"/>
  <c r="AH501" i="2" s="1"/>
  <c r="AI501" i="2" s="1"/>
  <c r="AK501" i="2"/>
  <c r="AM501" i="2" s="1"/>
  <c r="AR501" i="2" s="1"/>
  <c r="AS501" i="2" s="1"/>
  <c r="S508" i="2"/>
  <c r="AT561" i="2"/>
  <c r="E29" i="5"/>
  <c r="F29" i="5" s="1"/>
  <c r="G29" i="5" s="1"/>
  <c r="H29" i="5" s="1"/>
  <c r="N459" i="2"/>
  <c r="AC522" i="2"/>
  <c r="AH522" i="2" s="1"/>
  <c r="AI522" i="2" s="1"/>
  <c r="AK522" i="2"/>
  <c r="AM522" i="2" s="1"/>
  <c r="AR522" i="2" s="1"/>
  <c r="AS522" i="2" s="1"/>
  <c r="AT480" i="2"/>
  <c r="AC560" i="2"/>
  <c r="AH560" i="2" s="1"/>
  <c r="AI560" i="2" s="1"/>
  <c r="AB547" i="2"/>
  <c r="AC447" i="2"/>
  <c r="AH447" i="2" s="1"/>
  <c r="AI447" i="2" s="1"/>
  <c r="AK447" i="2"/>
  <c r="AM447" i="2" s="1"/>
  <c r="AR447" i="2" s="1"/>
  <c r="AS447" i="2" s="1"/>
  <c r="AT568" i="2"/>
  <c r="AJ515" i="2"/>
  <c r="AK486" i="2"/>
  <c r="AM486" i="2" s="1"/>
  <c r="AR486" i="2" s="1"/>
  <c r="AS486" i="2" s="1"/>
  <c r="AC486" i="2"/>
  <c r="AH486" i="2" s="1"/>
  <c r="AI486" i="2" s="1"/>
  <c r="AJ395" i="2"/>
  <c r="AC481" i="2"/>
  <c r="AH481" i="2" s="1"/>
  <c r="AI481" i="2" s="1"/>
  <c r="AK481" i="2"/>
  <c r="AM481" i="2" s="1"/>
  <c r="AR481" i="2" s="1"/>
  <c r="AS481" i="2" s="1"/>
  <c r="AJ442" i="2"/>
  <c r="AT382" i="2"/>
  <c r="AJ406" i="2"/>
  <c r="AC361" i="2"/>
  <c r="AH361" i="2" s="1"/>
  <c r="AI361" i="2" s="1"/>
  <c r="N311" i="2"/>
  <c r="AT446" i="2"/>
  <c r="AJ405" i="2"/>
  <c r="AC372" i="2"/>
  <c r="AH372" i="2" s="1"/>
  <c r="AI372" i="2" s="1"/>
  <c r="AK372" i="2"/>
  <c r="AM372" i="2" s="1"/>
  <c r="AR372" i="2" s="1"/>
  <c r="AS372" i="2" s="1"/>
  <c r="AT387" i="2"/>
  <c r="AT368" i="2"/>
  <c r="AT285" i="2"/>
  <c r="AG311" i="2"/>
  <c r="AQ265" i="2"/>
  <c r="AT456" i="2"/>
  <c r="AT408" i="2"/>
  <c r="AJ342" i="2"/>
  <c r="AT467" i="2"/>
  <c r="AJ335" i="2"/>
  <c r="AC418" i="2"/>
  <c r="AH418" i="2" s="1"/>
  <c r="AI418" i="2" s="1"/>
  <c r="AC364" i="2"/>
  <c r="AH364" i="2" s="1"/>
  <c r="AI364" i="2" s="1"/>
  <c r="AK364" i="2"/>
  <c r="AM364" i="2" s="1"/>
  <c r="AR364" i="2" s="1"/>
  <c r="AS364" i="2" s="1"/>
  <c r="AC412" i="2"/>
  <c r="AH412" i="2" s="1"/>
  <c r="AI412" i="2" s="1"/>
  <c r="AK412" i="2"/>
  <c r="AM412" i="2" s="1"/>
  <c r="AR412" i="2" s="1"/>
  <c r="AS412" i="2" s="1"/>
  <c r="AC265" i="2"/>
  <c r="AH265" i="2" s="1"/>
  <c r="AI265" i="2" s="1"/>
  <c r="N259" i="2"/>
  <c r="AK339" i="2"/>
  <c r="AM339" i="2" s="1"/>
  <c r="AR339" i="2" s="1"/>
  <c r="AS339" i="2" s="1"/>
  <c r="AC339" i="2"/>
  <c r="AH339" i="2" s="1"/>
  <c r="AI339" i="2" s="1"/>
  <c r="AJ391" i="2"/>
  <c r="AJ230" i="2"/>
  <c r="AK221" i="2"/>
  <c r="AM221" i="2" s="1"/>
  <c r="AR221" i="2" s="1"/>
  <c r="AS221" i="2" s="1"/>
  <c r="AC221" i="2"/>
  <c r="AH221" i="2" s="1"/>
  <c r="AI221" i="2" s="1"/>
  <c r="AM284" i="2"/>
  <c r="AR284" i="2" s="1"/>
  <c r="AS284" i="2" s="1"/>
  <c r="AC236" i="2"/>
  <c r="AH236" i="2" s="1"/>
  <c r="AI236" i="2" s="1"/>
  <c r="AK281" i="2"/>
  <c r="AM281" i="2" s="1"/>
  <c r="AR281" i="2" s="1"/>
  <c r="AS281" i="2" s="1"/>
  <c r="AC281" i="2"/>
  <c r="AH281" i="2" s="1"/>
  <c r="AI281" i="2" s="1"/>
  <c r="AJ246" i="2"/>
  <c r="AJ139" i="2"/>
  <c r="AJ88" i="2"/>
  <c r="AK167" i="2"/>
  <c r="AM167" i="2" s="1"/>
  <c r="AR167" i="2" s="1"/>
  <c r="AS167" i="2" s="1"/>
  <c r="AC167" i="2"/>
  <c r="AH167" i="2" s="1"/>
  <c r="AI167" i="2" s="1"/>
  <c r="AJ86" i="2"/>
  <c r="AJ103" i="2"/>
  <c r="AT41" i="2"/>
  <c r="AC195" i="2"/>
  <c r="AH195" i="2" s="1"/>
  <c r="AI195" i="2" s="1"/>
  <c r="AJ162" i="2"/>
  <c r="AJ124" i="2"/>
  <c r="AC60" i="2"/>
  <c r="AH60" i="2" s="1"/>
  <c r="AI60" i="2" s="1"/>
  <c r="AK60" i="2"/>
  <c r="AM60" i="2" s="1"/>
  <c r="AR60" i="2" s="1"/>
  <c r="AS60" i="2" s="1"/>
  <c r="AC24" i="2"/>
  <c r="AH24" i="2" s="1"/>
  <c r="AI24" i="2" s="1"/>
  <c r="AK24" i="2"/>
  <c r="AM24" i="2" s="1"/>
  <c r="AR24" i="2" s="1"/>
  <c r="AS24" i="2" s="1"/>
  <c r="AJ207" i="2"/>
  <c r="AK174" i="2"/>
  <c r="AM174" i="2" s="1"/>
  <c r="AR174" i="2" s="1"/>
  <c r="AS174" i="2" s="1"/>
  <c r="AC174" i="2"/>
  <c r="AH174" i="2" s="1"/>
  <c r="AI174" i="2" s="1"/>
  <c r="AJ150" i="2"/>
  <c r="AJ106" i="2"/>
  <c r="AJ72" i="2"/>
  <c r="AJ179" i="2"/>
  <c r="AM54" i="2"/>
  <c r="AA155" i="2"/>
  <c r="AT72" i="2"/>
  <c r="AT71" i="2"/>
  <c r="AT32" i="2"/>
  <c r="AT69" i="2"/>
  <c r="AT28" i="2"/>
  <c r="AT58" i="2"/>
  <c r="AJ102" i="2"/>
  <c r="AJ32" i="2"/>
  <c r="AJ1169" i="2"/>
  <c r="AT1177" i="2"/>
  <c r="T12" i="5"/>
  <c r="U16" i="5"/>
  <c r="AC1171" i="2"/>
  <c r="AH1171" i="2" s="1"/>
  <c r="AI1171" i="2" s="1"/>
  <c r="AK1171" i="2"/>
  <c r="AM1171" i="2" s="1"/>
  <c r="AR1171" i="2" s="1"/>
  <c r="AS1171" i="2" s="1"/>
  <c r="AJ1119" i="2"/>
  <c r="AT1168" i="2"/>
  <c r="AT1130" i="2"/>
  <c r="AT1144" i="2"/>
  <c r="AT1138" i="2"/>
  <c r="AT1115" i="2"/>
  <c r="AT1131" i="2"/>
  <c r="AT1116" i="2"/>
  <c r="AJ1094" i="2"/>
  <c r="AT1095" i="2"/>
  <c r="AJ1107" i="2"/>
  <c r="AL1079" i="2"/>
  <c r="AM1079" i="2" s="1"/>
  <c r="AR1079" i="2" s="1"/>
  <c r="AS1079" i="2" s="1"/>
  <c r="AC1079" i="2"/>
  <c r="AH1079" i="2" s="1"/>
  <c r="AI1079" i="2" s="1"/>
  <c r="AL1096" i="2"/>
  <c r="AM1096" i="2" s="1"/>
  <c r="AR1096" i="2" s="1"/>
  <c r="AS1096" i="2" s="1"/>
  <c r="AC1096" i="2"/>
  <c r="AH1096" i="2" s="1"/>
  <c r="AI1096" i="2" s="1"/>
  <c r="AT1162" i="2"/>
  <c r="AJ1081" i="2"/>
  <c r="AT1158" i="2"/>
  <c r="AC1074" i="2"/>
  <c r="AH1074" i="2" s="1"/>
  <c r="AI1074" i="2" s="1"/>
  <c r="AK1074" i="2"/>
  <c r="AM1074" i="2" s="1"/>
  <c r="AR1074" i="2" s="1"/>
  <c r="AS1074" i="2" s="1"/>
  <c r="AC1056" i="2"/>
  <c r="AH1056" i="2" s="1"/>
  <c r="AI1056" i="2" s="1"/>
  <c r="AB1180" i="2"/>
  <c r="AJ1167" i="2"/>
  <c r="AT1027" i="2"/>
  <c r="AJ1014" i="2"/>
  <c r="AJ1062" i="2"/>
  <c r="AJ1001" i="2"/>
  <c r="AK989" i="2"/>
  <c r="AM989" i="2" s="1"/>
  <c r="AR989" i="2" s="1"/>
  <c r="AS989" i="2" s="1"/>
  <c r="AC989" i="2"/>
  <c r="AH989" i="2" s="1"/>
  <c r="AI989" i="2" s="1"/>
  <c r="AL985" i="2"/>
  <c r="AM985" i="2" s="1"/>
  <c r="AR985" i="2" s="1"/>
  <c r="AS985" i="2" s="1"/>
  <c r="AC985" i="2"/>
  <c r="AH985" i="2" s="1"/>
  <c r="AI985" i="2" s="1"/>
  <c r="AL964" i="2"/>
  <c r="AM964" i="2" s="1"/>
  <c r="AR964" i="2" s="1"/>
  <c r="AS964" i="2" s="1"/>
  <c r="AC964" i="2"/>
  <c r="AH964" i="2" s="1"/>
  <c r="AI964" i="2" s="1"/>
  <c r="AJ975" i="2"/>
  <c r="AT979" i="2"/>
  <c r="O1065" i="2"/>
  <c r="AC943" i="2"/>
  <c r="AH943" i="2" s="1"/>
  <c r="AI943" i="2" s="1"/>
  <c r="AK943" i="2"/>
  <c r="AM943" i="2" s="1"/>
  <c r="AR943" i="2" s="1"/>
  <c r="AS943" i="2" s="1"/>
  <c r="AC1046" i="2"/>
  <c r="AH1046" i="2" s="1"/>
  <c r="AI1046" i="2" s="1"/>
  <c r="AK1046" i="2"/>
  <c r="AM1046" i="2" s="1"/>
  <c r="AR1046" i="2" s="1"/>
  <c r="AS1046" i="2" s="1"/>
  <c r="AK1031" i="2"/>
  <c r="AM1031" i="2" s="1"/>
  <c r="AR1031" i="2" s="1"/>
  <c r="AS1031" i="2" s="1"/>
  <c r="AC1031" i="2"/>
  <c r="AH1031" i="2" s="1"/>
  <c r="AI1031" i="2" s="1"/>
  <c r="AJ918" i="2"/>
  <c r="AT944" i="2"/>
  <c r="AJ924" i="2"/>
  <c r="E23" i="5"/>
  <c r="F23" i="5" s="1"/>
  <c r="G23" i="5" s="1"/>
  <c r="H23" i="5" s="1"/>
  <c r="AJ898" i="2"/>
  <c r="AC1029" i="2"/>
  <c r="AH1029" i="2" s="1"/>
  <c r="AI1029" i="2" s="1"/>
  <c r="AQ1029" i="2"/>
  <c r="AM1029" i="2" s="1"/>
  <c r="AR1029" i="2" s="1"/>
  <c r="AS1029" i="2" s="1"/>
  <c r="AJ922" i="2"/>
  <c r="AJ885" i="2"/>
  <c r="AT876" i="2"/>
  <c r="AT894" i="2"/>
  <c r="S902" i="2"/>
  <c r="AL863" i="2"/>
  <c r="AM863" i="2" s="1"/>
  <c r="AR863" i="2" s="1"/>
  <c r="AS863" i="2" s="1"/>
  <c r="AC863" i="2"/>
  <c r="AH863" i="2" s="1"/>
  <c r="AI863" i="2" s="1"/>
  <c r="AJ894" i="2"/>
  <c r="AT947" i="2"/>
  <c r="AJ882" i="2"/>
  <c r="AC896" i="2"/>
  <c r="AH896" i="2" s="1"/>
  <c r="AI896" i="2" s="1"/>
  <c r="AT785" i="2"/>
  <c r="AC751" i="2"/>
  <c r="AH751" i="2" s="1"/>
  <c r="AI751" i="2" s="1"/>
  <c r="AK751" i="2"/>
  <c r="AM751" i="2" s="1"/>
  <c r="AR751" i="2" s="1"/>
  <c r="AS751" i="2" s="1"/>
  <c r="AQ836" i="2"/>
  <c r="AM836" i="2" s="1"/>
  <c r="AR836" i="2" s="1"/>
  <c r="AS836" i="2" s="1"/>
  <c r="AC836" i="2"/>
  <c r="AH836" i="2" s="1"/>
  <c r="AI836" i="2" s="1"/>
  <c r="AT843" i="2"/>
  <c r="AK750" i="2"/>
  <c r="AM750" i="2" s="1"/>
  <c r="AR750" i="2" s="1"/>
  <c r="AS750" i="2" s="1"/>
  <c r="AC750" i="2"/>
  <c r="AH750" i="2" s="1"/>
  <c r="AI750" i="2" s="1"/>
  <c r="AJ786" i="2"/>
  <c r="AJ741" i="2"/>
  <c r="AC756" i="2"/>
  <c r="AH756" i="2" s="1"/>
  <c r="AI756" i="2" s="1"/>
  <c r="AK756" i="2"/>
  <c r="AM756" i="2" s="1"/>
  <c r="AR756" i="2" s="1"/>
  <c r="AS756" i="2" s="1"/>
  <c r="AT674" i="2"/>
  <c r="AT609" i="2"/>
  <c r="AJ735" i="2"/>
  <c r="AT701" i="2"/>
  <c r="AJ828" i="2"/>
  <c r="AT810" i="2"/>
  <c r="AJ761" i="2"/>
  <c r="AC703" i="2"/>
  <c r="AH703" i="2" s="1"/>
  <c r="AI703" i="2" s="1"/>
  <c r="AK703" i="2"/>
  <c r="AM703" i="2" s="1"/>
  <c r="AR703" i="2" s="1"/>
  <c r="AS703" i="2" s="1"/>
  <c r="AC815" i="2"/>
  <c r="AH815" i="2" s="1"/>
  <c r="AI815" i="2" s="1"/>
  <c r="AQ815" i="2"/>
  <c r="AM815" i="2" s="1"/>
  <c r="AR815" i="2" s="1"/>
  <c r="AS815" i="2" s="1"/>
  <c r="AK660" i="2"/>
  <c r="AM660" i="2" s="1"/>
  <c r="AR660" i="2" s="1"/>
  <c r="AS660" i="2" s="1"/>
  <c r="AC660" i="2"/>
  <c r="AH660" i="2" s="1"/>
  <c r="AI660" i="2" s="1"/>
  <c r="AJ716" i="2"/>
  <c r="AJ656" i="2"/>
  <c r="AB586" i="2"/>
  <c r="AJ704" i="2"/>
  <c r="AT572" i="2"/>
  <c r="AT619" i="2"/>
  <c r="AT616" i="2"/>
  <c r="AJ568" i="2"/>
  <c r="AC542" i="2"/>
  <c r="AH542" i="2" s="1"/>
  <c r="AI542" i="2" s="1"/>
  <c r="AK542" i="2"/>
  <c r="AM542" i="2" s="1"/>
  <c r="AR542" i="2" s="1"/>
  <c r="AS542" i="2" s="1"/>
  <c r="AJ713" i="2"/>
  <c r="AJ525" i="2"/>
  <c r="E37" i="5"/>
  <c r="F37" i="5" s="1"/>
  <c r="G37" i="5" s="1"/>
  <c r="H37" i="5" s="1"/>
  <c r="N634" i="2"/>
  <c r="AT502" i="2"/>
  <c r="AG459" i="2"/>
  <c r="AC535" i="2"/>
  <c r="AH535" i="2" s="1"/>
  <c r="AI535" i="2" s="1"/>
  <c r="AK535" i="2"/>
  <c r="AM535" i="2" s="1"/>
  <c r="AR535" i="2" s="1"/>
  <c r="AS535" i="2" s="1"/>
  <c r="AT494" i="2"/>
  <c r="AT515" i="2"/>
  <c r="O586" i="2"/>
  <c r="AJ469" i="2"/>
  <c r="AL498" i="2"/>
  <c r="AM498" i="2" s="1"/>
  <c r="AR498" i="2" s="1"/>
  <c r="AS498" i="2" s="1"/>
  <c r="AC498" i="2"/>
  <c r="AH498" i="2" s="1"/>
  <c r="AI498" i="2" s="1"/>
  <c r="AT524" i="2"/>
  <c r="AJ476" i="2"/>
  <c r="AT406" i="2"/>
  <c r="AT448" i="2"/>
  <c r="AJ437" i="2"/>
  <c r="AT403" i="2"/>
  <c r="AT355" i="2"/>
  <c r="AK344" i="2"/>
  <c r="AM344" i="2" s="1"/>
  <c r="AR344" i="2" s="1"/>
  <c r="AS344" i="2" s="1"/>
  <c r="AC344" i="2"/>
  <c r="AH344" i="2" s="1"/>
  <c r="AI344" i="2" s="1"/>
  <c r="AT309" i="2"/>
  <c r="AT384" i="2"/>
  <c r="AJ455" i="2"/>
  <c r="AC404" i="2"/>
  <c r="AH404" i="2" s="1"/>
  <c r="AI404" i="2" s="1"/>
  <c r="AK404" i="2"/>
  <c r="AM404" i="2" s="1"/>
  <c r="AR404" i="2" s="1"/>
  <c r="AS404" i="2" s="1"/>
  <c r="AT321" i="2"/>
  <c r="AT246" i="2"/>
  <c r="AJ467" i="2"/>
  <c r="AC417" i="2"/>
  <c r="AH417" i="2" s="1"/>
  <c r="AI417" i="2" s="1"/>
  <c r="AC394" i="2"/>
  <c r="AH394" i="2" s="1"/>
  <c r="AI394" i="2" s="1"/>
  <c r="AC299" i="2"/>
  <c r="AH299" i="2" s="1"/>
  <c r="AI299" i="2" s="1"/>
  <c r="AK299" i="2"/>
  <c r="AM299" i="2" s="1"/>
  <c r="AR299" i="2" s="1"/>
  <c r="AS299" i="2" s="1"/>
  <c r="AC271" i="2"/>
  <c r="AH271" i="2" s="1"/>
  <c r="AI271" i="2" s="1"/>
  <c r="AK271" i="2"/>
  <c r="AM271" i="2" s="1"/>
  <c r="AR271" i="2" s="1"/>
  <c r="AS271" i="2" s="1"/>
  <c r="AJ269" i="2"/>
  <c r="AC257" i="2"/>
  <c r="AH257" i="2" s="1"/>
  <c r="AI257" i="2" s="1"/>
  <c r="AJ331" i="2"/>
  <c r="AC237" i="2"/>
  <c r="AH237" i="2" s="1"/>
  <c r="AI237" i="2" s="1"/>
  <c r="AK237" i="2"/>
  <c r="AM237" i="2" s="1"/>
  <c r="AR237" i="2" s="1"/>
  <c r="AS237" i="2" s="1"/>
  <c r="AC247" i="2"/>
  <c r="AH247" i="2" s="1"/>
  <c r="AI247" i="2" s="1"/>
  <c r="AJ334" i="2"/>
  <c r="AC284" i="2"/>
  <c r="AH284" i="2" s="1"/>
  <c r="AI284" i="2" s="1"/>
  <c r="AJ296" i="2"/>
  <c r="AC130" i="2"/>
  <c r="AH130" i="2" s="1"/>
  <c r="AI130" i="2" s="1"/>
  <c r="AT84" i="2"/>
  <c r="AJ144" i="2"/>
  <c r="AK122" i="2"/>
  <c r="AM122" i="2" s="1"/>
  <c r="AR122" i="2" s="1"/>
  <c r="AS122" i="2" s="1"/>
  <c r="AC122" i="2"/>
  <c r="AH122" i="2" s="1"/>
  <c r="AI122" i="2" s="1"/>
  <c r="AK141" i="2"/>
  <c r="AM141" i="2" s="1"/>
  <c r="AR141" i="2" s="1"/>
  <c r="AS141" i="2" s="1"/>
  <c r="AC141" i="2"/>
  <c r="AH141" i="2" s="1"/>
  <c r="AI141" i="2" s="1"/>
  <c r="AT220" i="2"/>
  <c r="AK188" i="2"/>
  <c r="AM188" i="2" s="1"/>
  <c r="AR188" i="2" s="1"/>
  <c r="AS188" i="2" s="1"/>
  <c r="AC188" i="2"/>
  <c r="AH188" i="2" s="1"/>
  <c r="AI188" i="2" s="1"/>
  <c r="AT148" i="2"/>
  <c r="AJ111" i="2"/>
  <c r="AT103" i="2"/>
  <c r="AJ183" i="2"/>
  <c r="AK112" i="2"/>
  <c r="AM112" i="2" s="1"/>
  <c r="AR112" i="2" s="1"/>
  <c r="AS112" i="2" s="1"/>
  <c r="AC112" i="2"/>
  <c r="AH112" i="2" s="1"/>
  <c r="AI112" i="2" s="1"/>
  <c r="AC205" i="2"/>
  <c r="AH205" i="2" s="1"/>
  <c r="AI205" i="2" s="1"/>
  <c r="AK205" i="2"/>
  <c r="AM205" i="2" s="1"/>
  <c r="AR205" i="2" s="1"/>
  <c r="AS205" i="2" s="1"/>
  <c r="AJ166" i="2"/>
  <c r="AT143" i="2"/>
  <c r="AC70" i="2"/>
  <c r="AH70" i="2" s="1"/>
  <c r="AI70" i="2" s="1"/>
  <c r="AK70" i="2"/>
  <c r="AM70" i="2" s="1"/>
  <c r="AR70" i="2" s="1"/>
  <c r="AS70" i="2" s="1"/>
  <c r="AJ37" i="2"/>
  <c r="AC177" i="2"/>
  <c r="AH177" i="2" s="1"/>
  <c r="AI177" i="2" s="1"/>
  <c r="AK177" i="2"/>
  <c r="AM177" i="2" s="1"/>
  <c r="AR177" i="2" s="1"/>
  <c r="AS177" i="2" s="1"/>
  <c r="AC54" i="2"/>
  <c r="AT65" i="2"/>
  <c r="AJ71" i="2"/>
  <c r="P27" i="2"/>
  <c r="AJ65" i="2"/>
  <c r="AJ46" i="2"/>
  <c r="AC94" i="2"/>
  <c r="AH94" i="2" s="1"/>
  <c r="AI94" i="2" s="1"/>
  <c r="AJ1168" i="2"/>
  <c r="AJ1175" i="2"/>
  <c r="AJ1118" i="2"/>
  <c r="AJ1138" i="2"/>
  <c r="AK1120" i="2"/>
  <c r="AM1120" i="2" s="1"/>
  <c r="AR1120" i="2" s="1"/>
  <c r="AS1120" i="2" s="1"/>
  <c r="AC1120" i="2"/>
  <c r="AH1120" i="2" s="1"/>
  <c r="AI1120" i="2" s="1"/>
  <c r="AJ1136" i="2"/>
  <c r="AT1114" i="2"/>
  <c r="AT1126" i="2"/>
  <c r="AT1112" i="2"/>
  <c r="AT1103" i="2"/>
  <c r="AC1088" i="2"/>
  <c r="AK1088" i="2"/>
  <c r="AM1088" i="2" s="1"/>
  <c r="AC1106" i="2"/>
  <c r="AH1106" i="2" s="1"/>
  <c r="AI1106" i="2" s="1"/>
  <c r="AQ1106" i="2"/>
  <c r="AM1106" i="2" s="1"/>
  <c r="AR1106" i="2" s="1"/>
  <c r="AS1106" i="2" s="1"/>
  <c r="AJ1162" i="2"/>
  <c r="AJ1158" i="2"/>
  <c r="K1180" i="2"/>
  <c r="AT1021" i="2"/>
  <c r="AT1020" i="2"/>
  <c r="AT1014" i="2"/>
  <c r="AT1015" i="2"/>
  <c r="AK1005" i="2"/>
  <c r="AM1005" i="2" s="1"/>
  <c r="AR1005" i="2" s="1"/>
  <c r="AS1005" i="2" s="1"/>
  <c r="AC1005" i="2"/>
  <c r="AH1005" i="2" s="1"/>
  <c r="AI1005" i="2" s="1"/>
  <c r="AJ1006" i="2"/>
  <c r="AJ1013" i="2"/>
  <c r="AT986" i="2"/>
  <c r="AT1044" i="2"/>
  <c r="AC987" i="2"/>
  <c r="AH987" i="2" s="1"/>
  <c r="AI987" i="2" s="1"/>
  <c r="AQ987" i="2"/>
  <c r="AM987" i="2" s="1"/>
  <c r="AR987" i="2" s="1"/>
  <c r="AS987" i="2" s="1"/>
  <c r="AT960" i="2"/>
  <c r="AC954" i="2"/>
  <c r="AH954" i="2" s="1"/>
  <c r="AI954" i="2" s="1"/>
  <c r="AK954" i="2"/>
  <c r="AM954" i="2" s="1"/>
  <c r="AR954" i="2" s="1"/>
  <c r="AS954" i="2" s="1"/>
  <c r="K1065" i="2"/>
  <c r="AJ944" i="2"/>
  <c r="AJ925" i="2"/>
  <c r="AT945" i="2"/>
  <c r="AT933" i="2"/>
  <c r="AJ893" i="2"/>
  <c r="AL857" i="2"/>
  <c r="AM857" i="2" s="1"/>
  <c r="AR857" i="2" s="1"/>
  <c r="AS857" i="2" s="1"/>
  <c r="AC857" i="2"/>
  <c r="AH857" i="2" s="1"/>
  <c r="AI857" i="2" s="1"/>
  <c r="AM896" i="2"/>
  <c r="AR896" i="2" s="1"/>
  <c r="AS896" i="2" s="1"/>
  <c r="AC879" i="2"/>
  <c r="AH879" i="2" s="1"/>
  <c r="AI879" i="2" s="1"/>
  <c r="P803" i="2"/>
  <c r="AC789" i="2"/>
  <c r="AH789" i="2" s="1"/>
  <c r="AI789" i="2" s="1"/>
  <c r="AK789" i="2"/>
  <c r="AM789" i="2" s="1"/>
  <c r="AR789" i="2" s="1"/>
  <c r="AS789" i="2" s="1"/>
  <c r="AT813" i="2"/>
  <c r="AJ870" i="2"/>
  <c r="AT761" i="2"/>
  <c r="AC838" i="2"/>
  <c r="AC743" i="2"/>
  <c r="AH743" i="2" s="1"/>
  <c r="AI743" i="2" s="1"/>
  <c r="AK743" i="2"/>
  <c r="AM743" i="2" s="1"/>
  <c r="AR743" i="2" s="1"/>
  <c r="AS743" i="2" s="1"/>
  <c r="AJ788" i="2"/>
  <c r="AC784" i="2"/>
  <c r="AH784" i="2" s="1"/>
  <c r="AI784" i="2" s="1"/>
  <c r="AK784" i="2"/>
  <c r="AM784" i="2" s="1"/>
  <c r="AR784" i="2" s="1"/>
  <c r="AS784" i="2" s="1"/>
  <c r="AJ739" i="2"/>
  <c r="E43" i="5"/>
  <c r="F43" i="5" s="1"/>
  <c r="G43" i="5" s="1"/>
  <c r="H43" i="5" s="1"/>
  <c r="N763" i="2"/>
  <c r="AT805" i="2"/>
  <c r="AT601" i="2"/>
  <c r="AC831" i="2"/>
  <c r="AH831" i="2" s="1"/>
  <c r="AI831" i="2" s="1"/>
  <c r="AT695" i="2"/>
  <c r="AT828" i="2"/>
  <c r="AT791" i="2"/>
  <c r="AC715" i="2"/>
  <c r="AH715" i="2" s="1"/>
  <c r="AI715" i="2" s="1"/>
  <c r="AK715" i="2"/>
  <c r="AM715" i="2" s="1"/>
  <c r="AR715" i="2" s="1"/>
  <c r="AS715" i="2" s="1"/>
  <c r="AT825" i="2"/>
  <c r="AC757" i="2"/>
  <c r="AH757" i="2" s="1"/>
  <c r="AI757" i="2" s="1"/>
  <c r="AC689" i="2"/>
  <c r="AH689" i="2" s="1"/>
  <c r="AI689" i="2" s="1"/>
  <c r="AK689" i="2"/>
  <c r="AM689" i="2" s="1"/>
  <c r="AR689" i="2" s="1"/>
  <c r="AS689" i="2" s="1"/>
  <c r="AT595" i="2"/>
  <c r="AC714" i="2"/>
  <c r="AH714" i="2" s="1"/>
  <c r="AI714" i="2" s="1"/>
  <c r="AK714" i="2"/>
  <c r="AM714" i="2" s="1"/>
  <c r="AR714" i="2" s="1"/>
  <c r="AS714" i="2" s="1"/>
  <c r="AK692" i="2"/>
  <c r="AM692" i="2" s="1"/>
  <c r="AR692" i="2" s="1"/>
  <c r="AS692" i="2" s="1"/>
  <c r="AC692" i="2"/>
  <c r="AH692" i="2" s="1"/>
  <c r="AI692" i="2" s="1"/>
  <c r="AK612" i="2"/>
  <c r="AM612" i="2" s="1"/>
  <c r="AR612" i="2" s="1"/>
  <c r="AS612" i="2" s="1"/>
  <c r="AC612" i="2"/>
  <c r="AH612" i="2" s="1"/>
  <c r="AI612" i="2" s="1"/>
  <c r="AT564" i="2"/>
  <c r="AJ595" i="2"/>
  <c r="AJ687" i="2"/>
  <c r="AC566" i="2"/>
  <c r="AH566" i="2" s="1"/>
  <c r="AI566" i="2" s="1"/>
  <c r="AK566" i="2"/>
  <c r="AM566" i="2" s="1"/>
  <c r="AR566" i="2" s="1"/>
  <c r="AS566" i="2" s="1"/>
  <c r="AJ532" i="2"/>
  <c r="AJ499" i="2"/>
  <c r="AJ646" i="2"/>
  <c r="O598" i="2"/>
  <c r="P598" i="2" s="1"/>
  <c r="AQ586" i="2"/>
  <c r="AK478" i="2"/>
  <c r="AM478" i="2" s="1"/>
  <c r="AR478" i="2" s="1"/>
  <c r="AS478" i="2" s="1"/>
  <c r="AC478" i="2"/>
  <c r="AH478" i="2" s="1"/>
  <c r="AI478" i="2" s="1"/>
  <c r="P592" i="2"/>
  <c r="AT560" i="2"/>
  <c r="AJ494" i="2"/>
  <c r="P432" i="2"/>
  <c r="AM592" i="2"/>
  <c r="AR592" i="2" s="1"/>
  <c r="AJ540" i="2"/>
  <c r="AT517" i="2"/>
  <c r="N547" i="2"/>
  <c r="AJ419" i="2"/>
  <c r="AJ387" i="2"/>
  <c r="AA425" i="2"/>
  <c r="AP16" i="7" s="1"/>
  <c r="AM16" i="7" s="1"/>
  <c r="AK353" i="2"/>
  <c r="AC353" i="2"/>
  <c r="AH353" i="2" s="1"/>
  <c r="AI353" i="2" s="1"/>
  <c r="O547" i="2"/>
  <c r="AT472" i="2"/>
  <c r="AT454" i="2"/>
  <c r="AJ392" i="2"/>
  <c r="AT345" i="2"/>
  <c r="AJ448" i="2"/>
  <c r="AJ382" i="2"/>
  <c r="AJ340" i="2"/>
  <c r="AT437" i="2"/>
  <c r="AT400" i="2"/>
  <c r="AT381" i="2"/>
  <c r="P317" i="2"/>
  <c r="O348" i="2"/>
  <c r="AC420" i="2"/>
  <c r="AH420" i="2" s="1"/>
  <c r="AI420" i="2" s="1"/>
  <c r="AK420" i="2"/>
  <c r="AM420" i="2" s="1"/>
  <c r="AR420" i="2" s="1"/>
  <c r="AS420" i="2" s="1"/>
  <c r="AK343" i="2"/>
  <c r="AM343" i="2" s="1"/>
  <c r="AR343" i="2" s="1"/>
  <c r="AS343" i="2" s="1"/>
  <c r="AC343" i="2"/>
  <c r="AH343" i="2" s="1"/>
  <c r="AI343" i="2" s="1"/>
  <c r="AC380" i="2"/>
  <c r="AH380" i="2" s="1"/>
  <c r="AI380" i="2" s="1"/>
  <c r="AK380" i="2"/>
  <c r="AM380" i="2" s="1"/>
  <c r="AR380" i="2" s="1"/>
  <c r="AS380" i="2" s="1"/>
  <c r="AT360" i="2"/>
  <c r="AT289" i="2"/>
  <c r="AM444" i="2"/>
  <c r="AR444" i="2" s="1"/>
  <c r="AS444" i="2" s="1"/>
  <c r="AT305" i="2"/>
  <c r="AT466" i="2"/>
  <c r="AJ333" i="2"/>
  <c r="AC377" i="2"/>
  <c r="AH377" i="2" s="1"/>
  <c r="AI377" i="2" s="1"/>
  <c r="AJ360" i="2"/>
  <c r="AC225" i="2"/>
  <c r="AH225" i="2" s="1"/>
  <c r="AI225" i="2" s="1"/>
  <c r="AQ325" i="2"/>
  <c r="AM325" i="2" s="1"/>
  <c r="AR325" i="2" s="1"/>
  <c r="AS325" i="2" s="1"/>
  <c r="AC325" i="2"/>
  <c r="AH325" i="2" s="1"/>
  <c r="AI325" i="2" s="1"/>
  <c r="AM307" i="2"/>
  <c r="AR307" i="2" s="1"/>
  <c r="AS307" i="2" s="1"/>
  <c r="AT419" i="2"/>
  <c r="AC329" i="2"/>
  <c r="AH329" i="2" s="1"/>
  <c r="AI329" i="2" s="1"/>
  <c r="AK329" i="2"/>
  <c r="AM329" i="2" s="1"/>
  <c r="AR329" i="2" s="1"/>
  <c r="AS329" i="2" s="1"/>
  <c r="AL362" i="2"/>
  <c r="AM362" i="2" s="1"/>
  <c r="AR362" i="2" s="1"/>
  <c r="AS362" i="2" s="1"/>
  <c r="AC362" i="2"/>
  <c r="AH362" i="2" s="1"/>
  <c r="AI362" i="2" s="1"/>
  <c r="AT439" i="2"/>
  <c r="AK202" i="2"/>
  <c r="AM202" i="2" s="1"/>
  <c r="AR202" i="2" s="1"/>
  <c r="AS202" i="2" s="1"/>
  <c r="AC202" i="2"/>
  <c r="AH202" i="2" s="1"/>
  <c r="AI202" i="2" s="1"/>
  <c r="AT115" i="2"/>
  <c r="AJ84" i="2"/>
  <c r="AT204" i="2"/>
  <c r="AJ164" i="2"/>
  <c r="AT176" i="2"/>
  <c r="AJ220" i="2"/>
  <c r="AJ180" i="2"/>
  <c r="AJ148" i="2"/>
  <c r="AT100" i="2"/>
  <c r="AC176" i="2"/>
  <c r="AH176" i="2" s="1"/>
  <c r="AI176" i="2" s="1"/>
  <c r="AC147" i="2"/>
  <c r="AK147" i="2"/>
  <c r="AM147" i="2" s="1"/>
  <c r="AJ143" i="2"/>
  <c r="AC35" i="2"/>
  <c r="AH35" i="2" s="1"/>
  <c r="AI35" i="2" s="1"/>
  <c r="AK35" i="2"/>
  <c r="AM35" i="2" s="1"/>
  <c r="AR35" i="2" s="1"/>
  <c r="AS35" i="2" s="1"/>
  <c r="AC222" i="2"/>
  <c r="AH222" i="2" s="1"/>
  <c r="AI222" i="2" s="1"/>
  <c r="AC113" i="2"/>
  <c r="AH113" i="2" s="1"/>
  <c r="AI113" i="2" s="1"/>
  <c r="AQ113" i="2"/>
  <c r="AM113" i="2" s="1"/>
  <c r="AR113" i="2" s="1"/>
  <c r="AS113" i="2" s="1"/>
  <c r="AJ93" i="2"/>
  <c r="AT153" i="2"/>
  <c r="AJ78" i="2"/>
  <c r="AT25" i="2"/>
  <c r="AT53" i="2"/>
  <c r="K155" i="2"/>
  <c r="AT56" i="2"/>
  <c r="AM27" i="2"/>
  <c r="Z12" i="5"/>
  <c r="G12" i="5"/>
  <c r="H16" i="5"/>
  <c r="AK1178" i="2"/>
  <c r="AM1178" i="2" s="1"/>
  <c r="AR1178" i="2" s="1"/>
  <c r="AS1178" i="2" s="1"/>
  <c r="AC1178" i="2"/>
  <c r="AH1178" i="2" s="1"/>
  <c r="AI1178" i="2" s="1"/>
  <c r="AK1143" i="2"/>
  <c r="AM1143" i="2" s="1"/>
  <c r="AR1143" i="2" s="1"/>
  <c r="AS1143" i="2" s="1"/>
  <c r="AC1143" i="2"/>
  <c r="AH1143" i="2" s="1"/>
  <c r="AI1143" i="2" s="1"/>
  <c r="AL1129" i="2"/>
  <c r="AM1129" i="2" s="1"/>
  <c r="AR1129" i="2" s="1"/>
  <c r="AS1129" i="2" s="1"/>
  <c r="AC1129" i="2"/>
  <c r="AH1129" i="2" s="1"/>
  <c r="AI1129" i="2" s="1"/>
  <c r="AC1134" i="2"/>
  <c r="AH1134" i="2" s="1"/>
  <c r="AI1134" i="2" s="1"/>
  <c r="AK1134" i="2"/>
  <c r="AM1134" i="2" s="1"/>
  <c r="AR1134" i="2" s="1"/>
  <c r="AS1134" i="2" s="1"/>
  <c r="AJ1126" i="2"/>
  <c r="AJ1112" i="2"/>
  <c r="AJ1114" i="2"/>
  <c r="AJ1103" i="2"/>
  <c r="AT1098" i="2"/>
  <c r="AJ1098" i="2"/>
  <c r="AM1147" i="2"/>
  <c r="AR1147" i="2" s="1"/>
  <c r="AS1147" i="2" s="1"/>
  <c r="AJ1105" i="2"/>
  <c r="AC1160" i="2"/>
  <c r="AH1160" i="2" s="1"/>
  <c r="AI1160" i="2" s="1"/>
  <c r="AK1160" i="2"/>
  <c r="AM1160" i="2" s="1"/>
  <c r="AR1160" i="2" s="1"/>
  <c r="AS1160" i="2" s="1"/>
  <c r="AC1071" i="2"/>
  <c r="AH1071" i="2" s="1"/>
  <c r="AI1071" i="2" s="1"/>
  <c r="S1180" i="2"/>
  <c r="AK1057" i="2"/>
  <c r="AM1057" i="2" s="1"/>
  <c r="AR1057" i="2" s="1"/>
  <c r="AS1057" i="2" s="1"/>
  <c r="AC1057" i="2"/>
  <c r="AH1057" i="2" s="1"/>
  <c r="AI1057" i="2" s="1"/>
  <c r="AK1012" i="2"/>
  <c r="AM1012" i="2" s="1"/>
  <c r="AR1012" i="2" s="1"/>
  <c r="AS1012" i="2" s="1"/>
  <c r="AC1012" i="2"/>
  <c r="AH1012" i="2" s="1"/>
  <c r="AI1012" i="2" s="1"/>
  <c r="AC1050" i="2"/>
  <c r="AH1050" i="2" s="1"/>
  <c r="AI1050" i="2" s="1"/>
  <c r="AK1050" i="2"/>
  <c r="AM1050" i="2" s="1"/>
  <c r="AR1050" i="2" s="1"/>
  <c r="AS1050" i="2" s="1"/>
  <c r="AT990" i="2"/>
  <c r="AT1053" i="2"/>
  <c r="AJ1020" i="2"/>
  <c r="AJ998" i="2"/>
  <c r="AC1003" i="2"/>
  <c r="AH1003" i="2" s="1"/>
  <c r="AI1003" i="2" s="1"/>
  <c r="AT1000" i="2"/>
  <c r="AJ970" i="2"/>
  <c r="S1065" i="2"/>
  <c r="AK956" i="2"/>
  <c r="AM956" i="2" s="1"/>
  <c r="AR956" i="2" s="1"/>
  <c r="AS956" i="2" s="1"/>
  <c r="AC956" i="2"/>
  <c r="AH956" i="2" s="1"/>
  <c r="AI956" i="2" s="1"/>
  <c r="AJ1044" i="2"/>
  <c r="AJ986" i="2"/>
  <c r="AJ960" i="2"/>
  <c r="AK1043" i="2"/>
  <c r="AM1043" i="2" s="1"/>
  <c r="AR1043" i="2" s="1"/>
  <c r="AS1043" i="2" s="1"/>
  <c r="AC1043" i="2"/>
  <c r="AH1043" i="2" s="1"/>
  <c r="AI1043" i="2" s="1"/>
  <c r="AB936" i="2"/>
  <c r="AL907" i="2"/>
  <c r="AK1030" i="2"/>
  <c r="AM1030" i="2" s="1"/>
  <c r="AR1030" i="2" s="1"/>
  <c r="AS1030" i="2" s="1"/>
  <c r="AC1030" i="2"/>
  <c r="AH1030" i="2" s="1"/>
  <c r="AI1030" i="2" s="1"/>
  <c r="O936" i="2"/>
  <c r="AK920" i="2"/>
  <c r="AM920" i="2" s="1"/>
  <c r="AR920" i="2" s="1"/>
  <c r="AS920" i="2" s="1"/>
  <c r="AC920" i="2"/>
  <c r="AH920" i="2" s="1"/>
  <c r="AI920" i="2" s="1"/>
  <c r="AT946" i="2"/>
  <c r="AT914" i="2"/>
  <c r="AT1032" i="2"/>
  <c r="AJ909" i="2"/>
  <c r="AJ933" i="2"/>
  <c r="AT917" i="2"/>
  <c r="E19" i="5"/>
  <c r="F19" i="5" s="1"/>
  <c r="G19" i="5" s="1"/>
  <c r="H19" i="5" s="1"/>
  <c r="AT927" i="2"/>
  <c r="AT877" i="2"/>
  <c r="AK912" i="2"/>
  <c r="AM912" i="2" s="1"/>
  <c r="AR912" i="2" s="1"/>
  <c r="AS912" i="2" s="1"/>
  <c r="AC912" i="2"/>
  <c r="AH912" i="2" s="1"/>
  <c r="AI912" i="2" s="1"/>
  <c r="AT854" i="2"/>
  <c r="AT885" i="2"/>
  <c r="AT861" i="2"/>
  <c r="AC748" i="2"/>
  <c r="AH748" i="2" s="1"/>
  <c r="AI748" i="2" s="1"/>
  <c r="AK748" i="2"/>
  <c r="AM748" i="2" s="1"/>
  <c r="AR748" i="2" s="1"/>
  <c r="AS748" i="2" s="1"/>
  <c r="AJ810" i="2"/>
  <c r="AK744" i="2"/>
  <c r="AM744" i="2" s="1"/>
  <c r="AR744" i="2" s="1"/>
  <c r="AS744" i="2" s="1"/>
  <c r="AC744" i="2"/>
  <c r="AH744" i="2" s="1"/>
  <c r="AI744" i="2" s="1"/>
  <c r="AC859" i="2"/>
  <c r="AH859" i="2" s="1"/>
  <c r="AI859" i="2" s="1"/>
  <c r="AQ859" i="2"/>
  <c r="AM859" i="2" s="1"/>
  <c r="AR859" i="2" s="1"/>
  <c r="AS859" i="2" s="1"/>
  <c r="AT752" i="2"/>
  <c r="AJ772" i="2"/>
  <c r="AJ774" i="2"/>
  <c r="AT817" i="2"/>
  <c r="AT740" i="2"/>
  <c r="AT653" i="2"/>
  <c r="AT597" i="2"/>
  <c r="AT829" i="2"/>
  <c r="AK734" i="2"/>
  <c r="AM734" i="2" s="1"/>
  <c r="AR734" i="2" s="1"/>
  <c r="AS734" i="2" s="1"/>
  <c r="AC734" i="2"/>
  <c r="AH734" i="2" s="1"/>
  <c r="AI734" i="2" s="1"/>
  <c r="AC693" i="2"/>
  <c r="AK693" i="2"/>
  <c r="AM693" i="2" s="1"/>
  <c r="AT827" i="2"/>
  <c r="AC706" i="2"/>
  <c r="AH706" i="2" s="1"/>
  <c r="AI706" i="2" s="1"/>
  <c r="AK706" i="2"/>
  <c r="AM706" i="2" s="1"/>
  <c r="AR706" i="2" s="1"/>
  <c r="AS706" i="2" s="1"/>
  <c r="AQ732" i="2"/>
  <c r="AM732" i="2" s="1"/>
  <c r="AR732" i="2" s="1"/>
  <c r="AS732" i="2" s="1"/>
  <c r="AC732" i="2"/>
  <c r="AH732" i="2" s="1"/>
  <c r="AI732" i="2" s="1"/>
  <c r="AT647" i="2"/>
  <c r="AT623" i="2"/>
  <c r="O837" i="2"/>
  <c r="P837" i="2" s="1"/>
  <c r="AK702" i="2"/>
  <c r="AM702" i="2" s="1"/>
  <c r="AR702" i="2" s="1"/>
  <c r="AS702" i="2" s="1"/>
  <c r="AC702" i="2"/>
  <c r="AH702" i="2" s="1"/>
  <c r="AI702" i="2" s="1"/>
  <c r="AJ601" i="2"/>
  <c r="AC615" i="2"/>
  <c r="AH615" i="2" s="1"/>
  <c r="AI615" i="2" s="1"/>
  <c r="AK615" i="2"/>
  <c r="AM615" i="2" s="1"/>
  <c r="AR615" i="2" s="1"/>
  <c r="AS615" i="2" s="1"/>
  <c r="AJ594" i="2"/>
  <c r="AJ782" i="2"/>
  <c r="S634" i="2"/>
  <c r="AC563" i="2"/>
  <c r="AH563" i="2" s="1"/>
  <c r="AI563" i="2" s="1"/>
  <c r="AK563" i="2"/>
  <c r="AM563" i="2" s="1"/>
  <c r="AR563" i="2" s="1"/>
  <c r="AS563" i="2" s="1"/>
  <c r="AC530" i="2"/>
  <c r="AH530" i="2" s="1"/>
  <c r="AI530" i="2" s="1"/>
  <c r="AK530" i="2"/>
  <c r="AM530" i="2" s="1"/>
  <c r="AR530" i="2" s="1"/>
  <c r="AS530" i="2" s="1"/>
  <c r="AK497" i="2"/>
  <c r="AM497" i="2" s="1"/>
  <c r="AR497" i="2" s="1"/>
  <c r="AS497" i="2" s="1"/>
  <c r="AC497" i="2"/>
  <c r="AH497" i="2" s="1"/>
  <c r="AI497" i="2" s="1"/>
  <c r="AK711" i="2"/>
  <c r="AM711" i="2" s="1"/>
  <c r="AR711" i="2" s="1"/>
  <c r="AS711" i="2" s="1"/>
  <c r="AC711" i="2"/>
  <c r="AH711" i="2" s="1"/>
  <c r="AI711" i="2" s="1"/>
  <c r="AK688" i="2"/>
  <c r="AM688" i="2" s="1"/>
  <c r="AR688" i="2" s="1"/>
  <c r="AS688" i="2" s="1"/>
  <c r="AC688" i="2"/>
  <c r="AH688" i="2" s="1"/>
  <c r="AI688" i="2" s="1"/>
  <c r="AC599" i="2"/>
  <c r="AH599" i="2" s="1"/>
  <c r="AI599" i="2" s="1"/>
  <c r="AK599" i="2"/>
  <c r="AM599" i="2" s="1"/>
  <c r="AR599" i="2" s="1"/>
  <c r="AS599" i="2" s="1"/>
  <c r="AJ517" i="2"/>
  <c r="AJ571" i="2"/>
  <c r="AJ524" i="2"/>
  <c r="AL489" i="2"/>
  <c r="AM489" i="2" s="1"/>
  <c r="AR489" i="2" s="1"/>
  <c r="AS489" i="2" s="1"/>
  <c r="AC489" i="2"/>
  <c r="AH489" i="2" s="1"/>
  <c r="AI489" i="2" s="1"/>
  <c r="AT495" i="2"/>
  <c r="AT468" i="2"/>
  <c r="AJ536" i="2"/>
  <c r="S547" i="2"/>
  <c r="AC438" i="2"/>
  <c r="AH438" i="2" s="1"/>
  <c r="AI438" i="2" s="1"/>
  <c r="AK438" i="2"/>
  <c r="AM438" i="2" s="1"/>
  <c r="AR438" i="2" s="1"/>
  <c r="AS438" i="2" s="1"/>
  <c r="E33" i="5"/>
  <c r="F33" i="5" s="1"/>
  <c r="G33" i="5" s="1"/>
  <c r="H33" i="5" s="1"/>
  <c r="AT496" i="2"/>
  <c r="AT479" i="2"/>
  <c r="P547" i="2"/>
  <c r="M19" i="7" s="1"/>
  <c r="E13" i="15" s="1"/>
  <c r="AJ19" i="7" s="1"/>
  <c r="AJ416" i="2"/>
  <c r="AT390" i="2"/>
  <c r="AA459" i="2"/>
  <c r="AP17" i="7" s="1"/>
  <c r="AT379" i="2"/>
  <c r="AC338" i="2"/>
  <c r="AH338" i="2" s="1"/>
  <c r="AI338" i="2" s="1"/>
  <c r="AK338" i="2"/>
  <c r="AM338" i="2" s="1"/>
  <c r="AR338" i="2" s="1"/>
  <c r="AS338" i="2" s="1"/>
  <c r="AJ423" i="2"/>
  <c r="AC396" i="2"/>
  <c r="AH396" i="2" s="1"/>
  <c r="AI396" i="2" s="1"/>
  <c r="AK396" i="2"/>
  <c r="AM396" i="2" s="1"/>
  <c r="AR396" i="2" s="1"/>
  <c r="AS396" i="2" s="1"/>
  <c r="AJ381" i="2"/>
  <c r="AK337" i="2"/>
  <c r="AM337" i="2" s="1"/>
  <c r="AR337" i="2" s="1"/>
  <c r="AS337" i="2" s="1"/>
  <c r="AC337" i="2"/>
  <c r="AH337" i="2" s="1"/>
  <c r="AI337" i="2" s="1"/>
  <c r="AC365" i="2"/>
  <c r="AH365" i="2" s="1"/>
  <c r="AI365" i="2" s="1"/>
  <c r="AK365" i="2"/>
  <c r="AM365" i="2" s="1"/>
  <c r="AR365" i="2" s="1"/>
  <c r="AS365" i="2" s="1"/>
  <c r="AC410" i="2"/>
  <c r="AH410" i="2" s="1"/>
  <c r="AI410" i="2" s="1"/>
  <c r="AT249" i="2"/>
  <c r="AC444" i="2"/>
  <c r="AH444" i="2" s="1"/>
  <c r="AI444" i="2" s="1"/>
  <c r="AT295" i="2"/>
  <c r="AJ466" i="2"/>
  <c r="AC326" i="2"/>
  <c r="AH326" i="2" s="1"/>
  <c r="AI326" i="2" s="1"/>
  <c r="AK326" i="2"/>
  <c r="AM326" i="2" s="1"/>
  <c r="AR326" i="2" s="1"/>
  <c r="AS326" i="2" s="1"/>
  <c r="AC293" i="2"/>
  <c r="AH293" i="2" s="1"/>
  <c r="AI293" i="2" s="1"/>
  <c r="AK293" i="2"/>
  <c r="AM293" i="2" s="1"/>
  <c r="AR293" i="2" s="1"/>
  <c r="AS293" i="2" s="1"/>
  <c r="AT442" i="2"/>
  <c r="AJ398" i="2"/>
  <c r="AT354" i="2"/>
  <c r="AJ324" i="2"/>
  <c r="AK290" i="2"/>
  <c r="AM290" i="2" s="1"/>
  <c r="AR290" i="2" s="1"/>
  <c r="AS290" i="2" s="1"/>
  <c r="AC290" i="2"/>
  <c r="AH290" i="2" s="1"/>
  <c r="AI290" i="2" s="1"/>
  <c r="AC346" i="2"/>
  <c r="AH346" i="2" s="1"/>
  <c r="AI346" i="2" s="1"/>
  <c r="AK346" i="2"/>
  <c r="AM346" i="2" s="1"/>
  <c r="AR346" i="2" s="1"/>
  <c r="AS346" i="2" s="1"/>
  <c r="AC307" i="2"/>
  <c r="AH307" i="2" s="1"/>
  <c r="AI307" i="2" s="1"/>
  <c r="AJ288" i="2"/>
  <c r="AK227" i="2"/>
  <c r="AM227" i="2" s="1"/>
  <c r="AR227" i="2" s="1"/>
  <c r="AS227" i="2" s="1"/>
  <c r="AC227" i="2"/>
  <c r="AH227" i="2" s="1"/>
  <c r="AI227" i="2" s="1"/>
  <c r="AJ439" i="2"/>
  <c r="AL311" i="2"/>
  <c r="S210" i="2"/>
  <c r="AT114" i="2"/>
  <c r="AC217" i="2"/>
  <c r="AH217" i="2" s="1"/>
  <c r="AI217" i="2" s="1"/>
  <c r="AQ217" i="2"/>
  <c r="AM217" i="2" s="1"/>
  <c r="AR217" i="2" s="1"/>
  <c r="AS217" i="2" s="1"/>
  <c r="AT106" i="2"/>
  <c r="AT99" i="2"/>
  <c r="AT201" i="2"/>
  <c r="AT166" i="2"/>
  <c r="AJ178" i="2"/>
  <c r="AJ149" i="2"/>
  <c r="AT94" i="2"/>
  <c r="AC38" i="2"/>
  <c r="AH38" i="2" s="1"/>
  <c r="AI38" i="2" s="1"/>
  <c r="AK38" i="2"/>
  <c r="AM38" i="2" s="1"/>
  <c r="AR38" i="2" s="1"/>
  <c r="AS38" i="2" s="1"/>
  <c r="AJ58" i="2"/>
  <c r="AM222" i="2"/>
  <c r="AR222" i="2" s="1"/>
  <c r="AS222" i="2" s="1"/>
  <c r="AJ169" i="2"/>
  <c r="AT140" i="2"/>
  <c r="AT108" i="2"/>
  <c r="AT93" i="2"/>
  <c r="AJ142" i="2"/>
  <c r="AJ61" i="2"/>
  <c r="AJ43" i="2"/>
  <c r="AT36" i="2"/>
  <c r="AJ56" i="2"/>
  <c r="AC27" i="2"/>
  <c r="N680" i="2"/>
  <c r="S680" i="2"/>
  <c r="AT1169" i="2"/>
  <c r="AK1174" i="2"/>
  <c r="AM1174" i="2" s="1"/>
  <c r="AR1174" i="2" s="1"/>
  <c r="AS1174" i="2" s="1"/>
  <c r="AC1174" i="2"/>
  <c r="AH1174" i="2" s="1"/>
  <c r="AI1174" i="2" s="1"/>
  <c r="AJ1125" i="2"/>
  <c r="AC1135" i="2"/>
  <c r="AH1135" i="2" s="1"/>
  <c r="AI1135" i="2" s="1"/>
  <c r="AK1135" i="2"/>
  <c r="AM1135" i="2" s="1"/>
  <c r="AR1135" i="2" s="1"/>
  <c r="AS1135" i="2" s="1"/>
  <c r="AC1131" i="2"/>
  <c r="AH1131" i="2" s="1"/>
  <c r="AI1131" i="2" s="1"/>
  <c r="AC1113" i="2"/>
  <c r="AH1113" i="2" s="1"/>
  <c r="AI1113" i="2" s="1"/>
  <c r="AK1113" i="2"/>
  <c r="AM1113" i="2" s="1"/>
  <c r="AR1113" i="2" s="1"/>
  <c r="AS1113" i="2" s="1"/>
  <c r="AT1093" i="2"/>
  <c r="AC1108" i="2"/>
  <c r="AH1108" i="2" s="1"/>
  <c r="AI1108" i="2" s="1"/>
  <c r="AK1108" i="2"/>
  <c r="AM1108" i="2" s="1"/>
  <c r="AR1108" i="2" s="1"/>
  <c r="AS1108" i="2" s="1"/>
  <c r="AJ1095" i="2"/>
  <c r="AM1165" i="2"/>
  <c r="AR1165" i="2" s="1"/>
  <c r="AS1165" i="2" s="1"/>
  <c r="AC1166" i="2"/>
  <c r="AH1166" i="2" s="1"/>
  <c r="AI1166" i="2" s="1"/>
  <c r="AK1166" i="2"/>
  <c r="AM1166" i="2" s="1"/>
  <c r="AR1166" i="2" s="1"/>
  <c r="AS1166" i="2" s="1"/>
  <c r="AK1153" i="2"/>
  <c r="AM1153" i="2" s="1"/>
  <c r="AR1153" i="2" s="1"/>
  <c r="AS1153" i="2" s="1"/>
  <c r="AC1153" i="2"/>
  <c r="AH1153" i="2" s="1"/>
  <c r="AI1153" i="2" s="1"/>
  <c r="AC1099" i="2"/>
  <c r="AH1099" i="2" s="1"/>
  <c r="AI1099" i="2" s="1"/>
  <c r="AT1059" i="2"/>
  <c r="AA1180" i="2"/>
  <c r="AP30" i="7" s="1"/>
  <c r="AK1070" i="2"/>
  <c r="AC1070" i="2"/>
  <c r="AH1070" i="2" s="1"/>
  <c r="AK1058" i="2"/>
  <c r="AM1058" i="2" s="1"/>
  <c r="AR1058" i="2" s="1"/>
  <c r="AS1058" i="2" s="1"/>
  <c r="AC1058" i="2"/>
  <c r="AH1058" i="2" s="1"/>
  <c r="AI1058" i="2" s="1"/>
  <c r="AJ1007" i="2"/>
  <c r="AJ1022" i="2"/>
  <c r="AC994" i="2"/>
  <c r="AH994" i="2" s="1"/>
  <c r="AI994" i="2" s="1"/>
  <c r="AK994" i="2"/>
  <c r="AM994" i="2" s="1"/>
  <c r="AR994" i="2" s="1"/>
  <c r="AS994" i="2" s="1"/>
  <c r="AT1019" i="2"/>
  <c r="AC991" i="2"/>
  <c r="AH991" i="2" s="1"/>
  <c r="AI991" i="2" s="1"/>
  <c r="AT998" i="2"/>
  <c r="AJ1000" i="2"/>
  <c r="AK1008" i="2"/>
  <c r="AM1008" i="2" s="1"/>
  <c r="AR1008" i="2" s="1"/>
  <c r="AS1008" i="2" s="1"/>
  <c r="AC1008" i="2"/>
  <c r="AH1008" i="2" s="1"/>
  <c r="AI1008" i="2" s="1"/>
  <c r="AC981" i="2"/>
  <c r="AH981" i="2" s="1"/>
  <c r="AI981" i="2" s="1"/>
  <c r="AK981" i="2"/>
  <c r="AM981" i="2" s="1"/>
  <c r="AR981" i="2" s="1"/>
  <c r="AS981" i="2" s="1"/>
  <c r="AJ969" i="2"/>
  <c r="AT977" i="2"/>
  <c r="AK1042" i="2"/>
  <c r="AM1042" i="2" s="1"/>
  <c r="AR1042" i="2" s="1"/>
  <c r="AS1042" i="2" s="1"/>
  <c r="AC1042" i="2"/>
  <c r="AH1042" i="2" s="1"/>
  <c r="AI1042" i="2" s="1"/>
  <c r="AC1037" i="2"/>
  <c r="AH1037" i="2" s="1"/>
  <c r="AI1037" i="2" s="1"/>
  <c r="AQ1037" i="2"/>
  <c r="AM1037" i="2" s="1"/>
  <c r="AR1037" i="2" s="1"/>
  <c r="AS1037" i="2" s="1"/>
  <c r="AJ980" i="2"/>
  <c r="AL971" i="2"/>
  <c r="AM971" i="2" s="1"/>
  <c r="AR971" i="2" s="1"/>
  <c r="AS971" i="2" s="1"/>
  <c r="AC971" i="2"/>
  <c r="AH971" i="2" s="1"/>
  <c r="AI971" i="2" s="1"/>
  <c r="AT1033" i="2"/>
  <c r="AB1065" i="2"/>
  <c r="AL941" i="2"/>
  <c r="AM941" i="2" s="1"/>
  <c r="AR941" i="2" s="1"/>
  <c r="AS941" i="2" s="1"/>
  <c r="AJ946" i="2"/>
  <c r="AJ914" i="2"/>
  <c r="AJ1032" i="2"/>
  <c r="AK942" i="2"/>
  <c r="AM942" i="2" s="1"/>
  <c r="AR942" i="2" s="1"/>
  <c r="AS942" i="2" s="1"/>
  <c r="AC942" i="2"/>
  <c r="AH942" i="2" s="1"/>
  <c r="AI942" i="2" s="1"/>
  <c r="AT1034" i="2"/>
  <c r="AT916" i="2"/>
  <c r="E15" i="5"/>
  <c r="AT868" i="2"/>
  <c r="AC855" i="2"/>
  <c r="AH855" i="2" s="1"/>
  <c r="AI855" i="2" s="1"/>
  <c r="AQ855" i="2"/>
  <c r="AM855" i="2" s="1"/>
  <c r="AR855" i="2" s="1"/>
  <c r="AS855" i="2" s="1"/>
  <c r="AJ866" i="2"/>
  <c r="AJ891" i="2"/>
  <c r="AC780" i="2"/>
  <c r="AH780" i="2" s="1"/>
  <c r="AI780" i="2" s="1"/>
  <c r="AK780" i="2"/>
  <c r="AM780" i="2" s="1"/>
  <c r="AR780" i="2" s="1"/>
  <c r="AS780" i="2" s="1"/>
  <c r="AJ809" i="2"/>
  <c r="AJ824" i="2"/>
  <c r="AC769" i="2"/>
  <c r="AH769" i="2" s="1"/>
  <c r="R47" i="16" s="1"/>
  <c r="T47" i="16" s="1"/>
  <c r="U47" i="16" s="1"/>
  <c r="P763" i="2"/>
  <c r="M24" i="7" s="1"/>
  <c r="E18" i="15" s="1"/>
  <c r="AJ24" i="7" s="1"/>
  <c r="AT820" i="2"/>
  <c r="AT774" i="2"/>
  <c r="AT737" i="2"/>
  <c r="AJ770" i="2"/>
  <c r="AK745" i="2"/>
  <c r="AM745" i="2" s="1"/>
  <c r="AR745" i="2" s="1"/>
  <c r="AS745" i="2" s="1"/>
  <c r="AC745" i="2"/>
  <c r="AH745" i="2" s="1"/>
  <c r="AI745" i="2" s="1"/>
  <c r="AM812" i="2"/>
  <c r="AR812" i="2" s="1"/>
  <c r="AS812" i="2" s="1"/>
  <c r="AJ742" i="2"/>
  <c r="AT721" i="2"/>
  <c r="AT691" i="2"/>
  <c r="AJ827" i="2"/>
  <c r="AJ749" i="2"/>
  <c r="AC698" i="2"/>
  <c r="AH698" i="2" s="1"/>
  <c r="AI698" i="2" s="1"/>
  <c r="AK698" i="2"/>
  <c r="AM698" i="2" s="1"/>
  <c r="AR698" i="2" s="1"/>
  <c r="AS698" i="2" s="1"/>
  <c r="AL731" i="2"/>
  <c r="AB763" i="2"/>
  <c r="AC678" i="2"/>
  <c r="AH678" i="2" s="1"/>
  <c r="AI678" i="2" s="1"/>
  <c r="AK678" i="2"/>
  <c r="AM678" i="2" s="1"/>
  <c r="AR678" i="2" s="1"/>
  <c r="AS678" i="2" s="1"/>
  <c r="AC628" i="2"/>
  <c r="AH628" i="2" s="1"/>
  <c r="AI628" i="2" s="1"/>
  <c r="AK628" i="2"/>
  <c r="AM628" i="2" s="1"/>
  <c r="AR628" i="2" s="1"/>
  <c r="AS628" i="2" s="1"/>
  <c r="AT581" i="2"/>
  <c r="AA725" i="2"/>
  <c r="AP23" i="7" s="1"/>
  <c r="AM23" i="7" s="1"/>
  <c r="AJ658" i="2"/>
  <c r="AT613" i="2"/>
  <c r="AC630" i="2"/>
  <c r="AH630" i="2" s="1"/>
  <c r="AI630" i="2" s="1"/>
  <c r="AK630" i="2"/>
  <c r="AM630" i="2" s="1"/>
  <c r="AR630" i="2" s="1"/>
  <c r="AS630" i="2" s="1"/>
  <c r="AT700" i="2"/>
  <c r="AM553" i="2"/>
  <c r="AR553" i="2" s="1"/>
  <c r="AC534" i="2"/>
  <c r="AH534" i="2" s="1"/>
  <c r="AI534" i="2" s="1"/>
  <c r="AK534" i="2"/>
  <c r="AM534" i="2" s="1"/>
  <c r="AR534" i="2" s="1"/>
  <c r="AS534" i="2" s="1"/>
  <c r="AJ607" i="2"/>
  <c r="N586" i="2"/>
  <c r="AJ561" i="2"/>
  <c r="AT709" i="2"/>
  <c r="AJ632" i="2"/>
  <c r="AC600" i="2"/>
  <c r="AH600" i="2" s="1"/>
  <c r="AI600" i="2" s="1"/>
  <c r="AK600" i="2"/>
  <c r="AM600" i="2" s="1"/>
  <c r="AR600" i="2" s="1"/>
  <c r="AS600" i="2" s="1"/>
  <c r="AC577" i="2"/>
  <c r="AH577" i="2" s="1"/>
  <c r="AI577" i="2" s="1"/>
  <c r="AK577" i="2"/>
  <c r="AM577" i="2" s="1"/>
  <c r="AR577" i="2" s="1"/>
  <c r="AS577" i="2" s="1"/>
  <c r="AL432" i="2"/>
  <c r="AL459" i="2" s="1"/>
  <c r="AB459" i="2"/>
  <c r="AC579" i="2"/>
  <c r="AH579" i="2" s="1"/>
  <c r="AI579" i="2" s="1"/>
  <c r="AC492" i="2"/>
  <c r="AH492" i="2" s="1"/>
  <c r="AI492" i="2" s="1"/>
  <c r="AK492" i="2"/>
  <c r="AM492" i="2" s="1"/>
  <c r="AR492" i="2" s="1"/>
  <c r="AS492" i="2" s="1"/>
  <c r="AT545" i="2"/>
  <c r="AA634" i="2"/>
  <c r="AP21" i="7" s="1"/>
  <c r="AM21" i="7" s="1"/>
  <c r="AB508" i="2"/>
  <c r="AA508" i="2"/>
  <c r="AP18" i="7" s="1"/>
  <c r="AM18" i="7" s="1"/>
  <c r="AC465" i="2"/>
  <c r="AH465" i="2" s="1"/>
  <c r="AK465" i="2"/>
  <c r="AT475" i="2"/>
  <c r="AJ379" i="2"/>
  <c r="AC570" i="2"/>
  <c r="AH570" i="2" s="1"/>
  <c r="AI570" i="2" s="1"/>
  <c r="AK570" i="2"/>
  <c r="AM570" i="2" s="1"/>
  <c r="AR570" i="2" s="1"/>
  <c r="AS570" i="2" s="1"/>
  <c r="AC434" i="2"/>
  <c r="AH434" i="2" s="1"/>
  <c r="AI434" i="2" s="1"/>
  <c r="AQ434" i="2"/>
  <c r="AM434" i="2" s="1"/>
  <c r="AR434" i="2" s="1"/>
  <c r="AS434" i="2" s="1"/>
  <c r="AT414" i="2"/>
  <c r="AT376" i="2"/>
  <c r="AT335" i="2"/>
  <c r="AJ477" i="2"/>
  <c r="AT421" i="2"/>
  <c r="AC386" i="2"/>
  <c r="AH386" i="2" s="1"/>
  <c r="AI386" i="2" s="1"/>
  <c r="AT294" i="2"/>
  <c r="AT407" i="2"/>
  <c r="AT301" i="2"/>
  <c r="AT288" i="2"/>
  <c r="AC435" i="2"/>
  <c r="AH435" i="2" s="1"/>
  <c r="AI435" i="2" s="1"/>
  <c r="AT413" i="2"/>
  <c r="AT324" i="2"/>
  <c r="AC256" i="2"/>
  <c r="AH256" i="2" s="1"/>
  <c r="AI256" i="2" s="1"/>
  <c r="AK256" i="2"/>
  <c r="AM256" i="2" s="1"/>
  <c r="AR256" i="2" s="1"/>
  <c r="AS256" i="2" s="1"/>
  <c r="AJ441" i="2"/>
  <c r="AT395" i="2"/>
  <c r="AC330" i="2"/>
  <c r="AH330" i="2" s="1"/>
  <c r="AI330" i="2" s="1"/>
  <c r="AK330" i="2"/>
  <c r="AM330" i="2" s="1"/>
  <c r="AR330" i="2" s="1"/>
  <c r="AS330" i="2" s="1"/>
  <c r="AL226" i="2"/>
  <c r="AM226" i="2" s="1"/>
  <c r="AR226" i="2" s="1"/>
  <c r="AS226" i="2" s="1"/>
  <c r="AC226" i="2"/>
  <c r="AH226" i="2" s="1"/>
  <c r="AI226" i="2" s="1"/>
  <c r="AJ272" i="2"/>
  <c r="AK251" i="2"/>
  <c r="AM251" i="2" s="1"/>
  <c r="AR251" i="2" s="1"/>
  <c r="AS251" i="2" s="1"/>
  <c r="AC251" i="2"/>
  <c r="AH251" i="2" s="1"/>
  <c r="AI251" i="2" s="1"/>
  <c r="S425" i="2"/>
  <c r="AG259" i="2"/>
  <c r="AQ216" i="2"/>
  <c r="AM216" i="2" s="1"/>
  <c r="AR216" i="2" s="1"/>
  <c r="AS216" i="2" s="1"/>
  <c r="AT342" i="2"/>
  <c r="AJ304" i="2"/>
  <c r="AJ273" i="2"/>
  <c r="S348" i="2"/>
  <c r="AM274" i="2"/>
  <c r="AR274" i="2" s="1"/>
  <c r="AS274" i="2" s="1"/>
  <c r="AC393" i="2"/>
  <c r="AH393" i="2" s="1"/>
  <c r="AI393" i="2" s="1"/>
  <c r="AJ294" i="2"/>
  <c r="AC248" i="2"/>
  <c r="AH248" i="2" s="1"/>
  <c r="AI248" i="2" s="1"/>
  <c r="AJ450" i="2"/>
  <c r="AJ321" i="2"/>
  <c r="AK292" i="2"/>
  <c r="AM292" i="2" s="1"/>
  <c r="AR292" i="2" s="1"/>
  <c r="AS292" i="2" s="1"/>
  <c r="AC292" i="2"/>
  <c r="AH292" i="2" s="1"/>
  <c r="AI292" i="2" s="1"/>
  <c r="AB311" i="2"/>
  <c r="AJ114" i="2"/>
  <c r="AT180" i="2"/>
  <c r="AT149" i="2"/>
  <c r="AT109" i="2"/>
  <c r="AJ204" i="2"/>
  <c r="AJ201" i="2"/>
  <c r="AT163" i="2"/>
  <c r="AT133" i="2"/>
  <c r="AJ134" i="2"/>
  <c r="AC77" i="2"/>
  <c r="AH77" i="2" s="1"/>
  <c r="AI77" i="2" s="1"/>
  <c r="AK77" i="2"/>
  <c r="AM77" i="2" s="1"/>
  <c r="AR77" i="2" s="1"/>
  <c r="AS77" i="2" s="1"/>
  <c r="AC55" i="2"/>
  <c r="AH55" i="2" s="1"/>
  <c r="AI55" i="2" s="1"/>
  <c r="AK55" i="2"/>
  <c r="AM55" i="2" s="1"/>
  <c r="AR55" i="2" s="1"/>
  <c r="AS55" i="2" s="1"/>
  <c r="AJ28" i="2"/>
  <c r="AC89" i="2"/>
  <c r="AH89" i="2" s="1"/>
  <c r="AI89" i="2" s="1"/>
  <c r="AQ89" i="2"/>
  <c r="AT134" i="2"/>
  <c r="AJ41" i="2"/>
  <c r="AT51" i="2"/>
  <c r="AJ47" i="2"/>
  <c r="AT37" i="2"/>
  <c r="AJ36" i="2"/>
  <c r="AT44" i="2"/>
  <c r="N725" i="2"/>
  <c r="AT1172" i="2"/>
  <c r="AJ1177" i="2"/>
  <c r="AQ1139" i="2"/>
  <c r="AM1139" i="2" s="1"/>
  <c r="AR1139" i="2" s="1"/>
  <c r="AS1139" i="2" s="1"/>
  <c r="AC1139" i="2"/>
  <c r="AH1139" i="2" s="1"/>
  <c r="AI1139" i="2" s="1"/>
  <c r="AT1097" i="2"/>
  <c r="AT1105" i="2"/>
  <c r="AT1089" i="2"/>
  <c r="AT1154" i="2"/>
  <c r="AT1152" i="2"/>
  <c r="AT1062" i="2"/>
  <c r="AC1159" i="2"/>
  <c r="AH1159" i="2" s="1"/>
  <c r="AI1159" i="2" s="1"/>
  <c r="AC1147" i="2"/>
  <c r="AH1147" i="2" s="1"/>
  <c r="AI1147" i="2" s="1"/>
  <c r="AC1011" i="2"/>
  <c r="AH1011" i="2" s="1"/>
  <c r="AI1011" i="2" s="1"/>
  <c r="AJ1027" i="2"/>
  <c r="AT1001" i="2"/>
  <c r="AC996" i="2"/>
  <c r="AH996" i="2" s="1"/>
  <c r="AI996" i="2" s="1"/>
  <c r="AC1017" i="2"/>
  <c r="AH1017" i="2" s="1"/>
  <c r="AI1017" i="2" s="1"/>
  <c r="AK1017" i="2"/>
  <c r="AM1017" i="2" s="1"/>
  <c r="AR1017" i="2" s="1"/>
  <c r="AS1017" i="2" s="1"/>
  <c r="AT1013" i="2"/>
  <c r="AJ1019" i="2"/>
  <c r="AC976" i="2"/>
  <c r="AH976" i="2" s="1"/>
  <c r="AI976" i="2" s="1"/>
  <c r="AK976" i="2"/>
  <c r="AM976" i="2" s="1"/>
  <c r="AR976" i="2" s="1"/>
  <c r="AS976" i="2" s="1"/>
  <c r="AC966" i="2"/>
  <c r="AH966" i="2" s="1"/>
  <c r="AI966" i="2" s="1"/>
  <c r="AK966" i="2"/>
  <c r="AM966" i="2" s="1"/>
  <c r="AR966" i="2" s="1"/>
  <c r="AS966" i="2" s="1"/>
  <c r="AK967" i="2"/>
  <c r="AM967" i="2" s="1"/>
  <c r="AR967" i="2" s="1"/>
  <c r="AS967" i="2" s="1"/>
  <c r="AC967" i="2"/>
  <c r="AH967" i="2" s="1"/>
  <c r="AI967" i="2" s="1"/>
  <c r="AC1039" i="2"/>
  <c r="AK1039" i="2"/>
  <c r="AM1039" i="2" s="1"/>
  <c r="AT980" i="2"/>
  <c r="AL961" i="2"/>
  <c r="AM961" i="2" s="1"/>
  <c r="AC961" i="2"/>
  <c r="AK929" i="2"/>
  <c r="AM929" i="2" s="1"/>
  <c r="AR929" i="2" s="1"/>
  <c r="AS929" i="2" s="1"/>
  <c r="AC929" i="2"/>
  <c r="AH929" i="2" s="1"/>
  <c r="AI929" i="2" s="1"/>
  <c r="AC955" i="2"/>
  <c r="AH955" i="2" s="1"/>
  <c r="AI955" i="2" s="1"/>
  <c r="AK955" i="2"/>
  <c r="AM955" i="2" s="1"/>
  <c r="AR955" i="2" s="1"/>
  <c r="AS955" i="2" s="1"/>
  <c r="AT1035" i="2"/>
  <c r="AT932" i="2"/>
  <c r="AC907" i="2"/>
  <c r="AH907" i="2" s="1"/>
  <c r="AI907" i="2" s="1"/>
  <c r="AA1065" i="2"/>
  <c r="AP29" i="7" s="1"/>
  <c r="S936" i="2"/>
  <c r="AJ1034" i="2"/>
  <c r="AK928" i="2"/>
  <c r="AM928" i="2" s="1"/>
  <c r="AR928" i="2" s="1"/>
  <c r="AS928" i="2" s="1"/>
  <c r="AC928" i="2"/>
  <c r="AH928" i="2" s="1"/>
  <c r="AI928" i="2" s="1"/>
  <c r="AJ916" i="2"/>
  <c r="E21" i="5"/>
  <c r="F21" i="5" s="1"/>
  <c r="G21" i="5" s="1"/>
  <c r="H21" i="5" s="1"/>
  <c r="AT871" i="2"/>
  <c r="AT872" i="2"/>
  <c r="AK902" i="2"/>
  <c r="BG27" i="7" s="1"/>
  <c r="BD27" i="7" s="1"/>
  <c r="AC865" i="2"/>
  <c r="AH865" i="2" s="1"/>
  <c r="AI865" i="2" s="1"/>
  <c r="AQ865" i="2"/>
  <c r="AM865" i="2" s="1"/>
  <c r="AR865" i="2" s="1"/>
  <c r="AS865" i="2" s="1"/>
  <c r="P902" i="2"/>
  <c r="M27" i="7" s="1"/>
  <c r="E21" i="15" s="1"/>
  <c r="AJ27" i="7" s="1"/>
  <c r="AC835" i="2"/>
  <c r="AH835" i="2" s="1"/>
  <c r="AI835" i="2" s="1"/>
  <c r="AQ835" i="2"/>
  <c r="AM835" i="2" s="1"/>
  <c r="AR835" i="2" s="1"/>
  <c r="AS835" i="2" s="1"/>
  <c r="AT759" i="2"/>
  <c r="AT852" i="2"/>
  <c r="AT806" i="2"/>
  <c r="AJ873" i="2"/>
  <c r="AJ816" i="2"/>
  <c r="AT839" i="2"/>
  <c r="AT739" i="2"/>
  <c r="P796" i="2"/>
  <c r="M25" i="7" s="1"/>
  <c r="E19" i="15" s="1"/>
  <c r="AJ25" i="7" s="1"/>
  <c r="AJ820" i="2"/>
  <c r="AJ759" i="2"/>
  <c r="O763" i="2"/>
  <c r="AT770" i="2"/>
  <c r="AC812" i="2"/>
  <c r="AH812" i="2" s="1"/>
  <c r="AI812" i="2" s="1"/>
  <c r="AT742" i="2"/>
  <c r="AG725" i="2"/>
  <c r="AQ686" i="2"/>
  <c r="AT646" i="2"/>
  <c r="AT747" i="2"/>
  <c r="AT687" i="2"/>
  <c r="AJ781" i="2"/>
  <c r="AT749" i="2"/>
  <c r="AC665" i="2"/>
  <c r="AH665" i="2" s="1"/>
  <c r="AI665" i="2" s="1"/>
  <c r="AK665" i="2"/>
  <c r="AM665" i="2" s="1"/>
  <c r="AR665" i="2" s="1"/>
  <c r="AS665" i="2" s="1"/>
  <c r="AJ794" i="2"/>
  <c r="AC664" i="2"/>
  <c r="AH664" i="2" s="1"/>
  <c r="AI664" i="2" s="1"/>
  <c r="AK664" i="2"/>
  <c r="AM664" i="2" s="1"/>
  <c r="AR664" i="2" s="1"/>
  <c r="AS664" i="2" s="1"/>
  <c r="AJ717" i="2"/>
  <c r="AJ647" i="2"/>
  <c r="AJ674" i="2"/>
  <c r="AK667" i="2"/>
  <c r="AM667" i="2" s="1"/>
  <c r="AR667" i="2" s="1"/>
  <c r="AS667" i="2" s="1"/>
  <c r="AC667" i="2"/>
  <c r="AH667" i="2" s="1"/>
  <c r="AI667" i="2" s="1"/>
  <c r="AJ613" i="2"/>
  <c r="AC580" i="2"/>
  <c r="AH580" i="2" s="1"/>
  <c r="AI580" i="2" s="1"/>
  <c r="AK580" i="2"/>
  <c r="AM580" i="2" s="1"/>
  <c r="AR580" i="2" s="1"/>
  <c r="AS580" i="2" s="1"/>
  <c r="AK624" i="2"/>
  <c r="AM624" i="2" s="1"/>
  <c r="AR624" i="2" s="1"/>
  <c r="AS624" i="2" s="1"/>
  <c r="AC624" i="2"/>
  <c r="AH624" i="2" s="1"/>
  <c r="AI624" i="2" s="1"/>
  <c r="AC578" i="2"/>
  <c r="AH578" i="2" s="1"/>
  <c r="AI578" i="2" s="1"/>
  <c r="AK578" i="2"/>
  <c r="AM578" i="2" s="1"/>
  <c r="AR578" i="2" s="1"/>
  <c r="AS578" i="2" s="1"/>
  <c r="AC555" i="2"/>
  <c r="AH555" i="2" s="1"/>
  <c r="AI555" i="2" s="1"/>
  <c r="AK555" i="2"/>
  <c r="AM555" i="2" s="1"/>
  <c r="AR555" i="2" s="1"/>
  <c r="AS555" i="2" s="1"/>
  <c r="AK527" i="2"/>
  <c r="AM527" i="2" s="1"/>
  <c r="AR527" i="2" s="1"/>
  <c r="AS527" i="2" s="1"/>
  <c r="AC527" i="2"/>
  <c r="AH527" i="2" s="1"/>
  <c r="AI527" i="2" s="1"/>
  <c r="AC775" i="2"/>
  <c r="AH775" i="2" s="1"/>
  <c r="AI775" i="2" s="1"/>
  <c r="AK775" i="2"/>
  <c r="AM775" i="2" s="1"/>
  <c r="AR775" i="2" s="1"/>
  <c r="AS775" i="2" s="1"/>
  <c r="AJ707" i="2"/>
  <c r="AJ668" i="2"/>
  <c r="AT539" i="2"/>
  <c r="AL576" i="2"/>
  <c r="AM576" i="2" s="1"/>
  <c r="AR576" i="2" s="1"/>
  <c r="AS576" i="2" s="1"/>
  <c r="AC576" i="2"/>
  <c r="AH576" i="2" s="1"/>
  <c r="AI576" i="2" s="1"/>
  <c r="AC485" i="2"/>
  <c r="AH485" i="2" s="1"/>
  <c r="AI485" i="2" s="1"/>
  <c r="AK485" i="2"/>
  <c r="AM485" i="2" s="1"/>
  <c r="AR485" i="2" s="1"/>
  <c r="AS485" i="2" s="1"/>
  <c r="AT455" i="2"/>
  <c r="AJ565" i="2"/>
  <c r="AC514" i="2"/>
  <c r="AH514" i="2" s="1"/>
  <c r="AA547" i="2"/>
  <c r="AP19" i="7" s="1"/>
  <c r="AM19" i="7" s="1"/>
  <c r="AK514" i="2"/>
  <c r="AC493" i="2"/>
  <c r="AH493" i="2" s="1"/>
  <c r="AI493" i="2" s="1"/>
  <c r="AK493" i="2"/>
  <c r="AM493" i="2" s="1"/>
  <c r="AR493" i="2" s="1"/>
  <c r="AS493" i="2" s="1"/>
  <c r="AJ597" i="2"/>
  <c r="N508" i="2"/>
  <c r="AJ400" i="2"/>
  <c r="AJ421" i="2"/>
  <c r="AT371" i="2"/>
  <c r="AT383" i="2"/>
  <c r="O425" i="2"/>
  <c r="P353" i="2"/>
  <c r="P425" i="2" s="1"/>
  <c r="M16" i="7" s="1"/>
  <c r="AL401" i="2"/>
  <c r="AM401" i="2" s="1"/>
  <c r="AR401" i="2" s="1"/>
  <c r="AS401" i="2" s="1"/>
  <c r="AC401" i="2"/>
  <c r="AH401" i="2" s="1"/>
  <c r="AI401" i="2" s="1"/>
  <c r="AL370" i="2"/>
  <c r="AM370" i="2" s="1"/>
  <c r="AR370" i="2" s="1"/>
  <c r="AS370" i="2" s="1"/>
  <c r="AC370" i="2"/>
  <c r="AH370" i="2" s="1"/>
  <c r="AI370" i="2" s="1"/>
  <c r="AT243" i="2"/>
  <c r="AQ508" i="2"/>
  <c r="AM435" i="2"/>
  <c r="AR435" i="2" s="1"/>
  <c r="AS435" i="2" s="1"/>
  <c r="AK357" i="2"/>
  <c r="AM357" i="2" s="1"/>
  <c r="AR357" i="2" s="1"/>
  <c r="AS357" i="2" s="1"/>
  <c r="AC357" i="2"/>
  <c r="AH357" i="2" s="1"/>
  <c r="AI357" i="2" s="1"/>
  <c r="AT278" i="2"/>
  <c r="AJ413" i="2"/>
  <c r="AQ425" i="2"/>
  <c r="AC318" i="2"/>
  <c r="AH318" i="2" s="1"/>
  <c r="AI318" i="2" s="1"/>
  <c r="AK318" i="2"/>
  <c r="AM318" i="2" s="1"/>
  <c r="AR318" i="2" s="1"/>
  <c r="AS318" i="2" s="1"/>
  <c r="AC287" i="2"/>
  <c r="AH287" i="2" s="1"/>
  <c r="AI287" i="2" s="1"/>
  <c r="AK287" i="2"/>
  <c r="AM287" i="2" s="1"/>
  <c r="AR287" i="2" s="1"/>
  <c r="AS287" i="2" s="1"/>
  <c r="AM433" i="2"/>
  <c r="AR433" i="2" s="1"/>
  <c r="AS433" i="2" s="1"/>
  <c r="AT392" i="2"/>
  <c r="AT331" i="2"/>
  <c r="P295" i="2"/>
  <c r="AJ279" i="2"/>
  <c r="AK239" i="2"/>
  <c r="AM239" i="2" s="1"/>
  <c r="AR239" i="2" s="1"/>
  <c r="AS239" i="2" s="1"/>
  <c r="AC239" i="2"/>
  <c r="AH239" i="2" s="1"/>
  <c r="AI239" i="2" s="1"/>
  <c r="AT397" i="2"/>
  <c r="AL353" i="2"/>
  <c r="AB425" i="2"/>
  <c r="AG348" i="2"/>
  <c r="AT334" i="2"/>
  <c r="AC238" i="2"/>
  <c r="AH238" i="2" s="1"/>
  <c r="AI238" i="2" s="1"/>
  <c r="AK317" i="2"/>
  <c r="AA348" i="2"/>
  <c r="AP15" i="7" s="1"/>
  <c r="AM15" i="7" s="1"/>
  <c r="AC317" i="2"/>
  <c r="AH317" i="2" s="1"/>
  <c r="AI317" i="2" s="1"/>
  <c r="AK231" i="2"/>
  <c r="AM231" i="2" s="1"/>
  <c r="AR231" i="2" s="1"/>
  <c r="AS231" i="2" s="1"/>
  <c r="AC231" i="2"/>
  <c r="AH231" i="2" s="1"/>
  <c r="AI231" i="2" s="1"/>
  <c r="AC219" i="2"/>
  <c r="AH219" i="2" s="1"/>
  <c r="AI219" i="2" s="1"/>
  <c r="AK219" i="2"/>
  <c r="AM219" i="2" s="1"/>
  <c r="AR219" i="2" s="1"/>
  <c r="AS219" i="2" s="1"/>
  <c r="AT450" i="2"/>
  <c r="AL161" i="2"/>
  <c r="AL210" i="2" s="1"/>
  <c r="AB210" i="2"/>
  <c r="AT131" i="2"/>
  <c r="AT168" i="2"/>
  <c r="AJ109" i="2"/>
  <c r="AT104" i="2"/>
  <c r="AJ200" i="2"/>
  <c r="AT186" i="2"/>
  <c r="AJ163" i="2"/>
  <c r="AJ133" i="2"/>
  <c r="AC73" i="2"/>
  <c r="AH73" i="2" s="1"/>
  <c r="AI73" i="2" s="1"/>
  <c r="AK73" i="2"/>
  <c r="AM73" i="2" s="1"/>
  <c r="AR73" i="2" s="1"/>
  <c r="AS73" i="2" s="1"/>
  <c r="AC29" i="2"/>
  <c r="AH29" i="2" s="1"/>
  <c r="AI29" i="2" s="1"/>
  <c r="AK29" i="2"/>
  <c r="AM29" i="2" s="1"/>
  <c r="AR29" i="2" s="1"/>
  <c r="AS29" i="2" s="1"/>
  <c r="AT184" i="2"/>
  <c r="AK136" i="2"/>
  <c r="AM136" i="2" s="1"/>
  <c r="AR136" i="2" s="1"/>
  <c r="AS136" i="2" s="1"/>
  <c r="AC136" i="2"/>
  <c r="AH136" i="2" s="1"/>
  <c r="AI136" i="2" s="1"/>
  <c r="AK218" i="2"/>
  <c r="AM218" i="2" s="1"/>
  <c r="AR218" i="2" s="1"/>
  <c r="AS218" i="2" s="1"/>
  <c r="AC218" i="2"/>
  <c r="AH218" i="2" s="1"/>
  <c r="AI218" i="2" s="1"/>
  <c r="AT107" i="2"/>
  <c r="AJ51" i="2"/>
  <c r="AJ75" i="2"/>
  <c r="AT47" i="2"/>
  <c r="AJ44" i="2"/>
  <c r="E41" i="5"/>
  <c r="F41" i="5" s="1"/>
  <c r="G41" i="5" s="1"/>
  <c r="H41" i="5" s="1"/>
  <c r="AJ1172" i="2"/>
  <c r="AT1124" i="2"/>
  <c r="AT1123" i="2"/>
  <c r="AT1140" i="2"/>
  <c r="AJ1117" i="2"/>
  <c r="AC1084" i="2"/>
  <c r="AH1084" i="2" s="1"/>
  <c r="AI1084" i="2" s="1"/>
  <c r="AK1084" i="2"/>
  <c r="AM1084" i="2" s="1"/>
  <c r="AR1084" i="2" s="1"/>
  <c r="AS1084" i="2" s="1"/>
  <c r="AJ1078" i="2"/>
  <c r="AK1083" i="2"/>
  <c r="AM1083" i="2" s="1"/>
  <c r="AR1083" i="2" s="1"/>
  <c r="AS1083" i="2" s="1"/>
  <c r="AC1083" i="2"/>
  <c r="AH1083" i="2" s="1"/>
  <c r="AI1083" i="2" s="1"/>
  <c r="AT1161" i="2"/>
  <c r="AJ1152" i="2"/>
  <c r="AJ1150" i="2"/>
  <c r="AT1051" i="2"/>
  <c r="AK1054" i="2"/>
  <c r="AM1054" i="2" s="1"/>
  <c r="AR1054" i="2" s="1"/>
  <c r="AS1054" i="2" s="1"/>
  <c r="AC1054" i="2"/>
  <c r="AH1054" i="2" s="1"/>
  <c r="AI1054" i="2" s="1"/>
  <c r="AJ1018" i="2"/>
  <c r="AJ1004" i="2"/>
  <c r="AT1055" i="2"/>
  <c r="AJ1010" i="2"/>
  <c r="AJ1025" i="2"/>
  <c r="AJ995" i="2"/>
  <c r="AC983" i="2"/>
  <c r="AH983" i="2" s="1"/>
  <c r="AI983" i="2" s="1"/>
  <c r="AK983" i="2"/>
  <c r="AM983" i="2" s="1"/>
  <c r="AR983" i="2" s="1"/>
  <c r="AS983" i="2" s="1"/>
  <c r="AQ1016" i="2"/>
  <c r="AM1016" i="2" s="1"/>
  <c r="AR1016" i="2" s="1"/>
  <c r="AS1016" i="2" s="1"/>
  <c r="AC1016" i="2"/>
  <c r="AH1016" i="2" s="1"/>
  <c r="AI1016" i="2" s="1"/>
  <c r="AL1009" i="2"/>
  <c r="AM1009" i="2" s="1"/>
  <c r="AR1009" i="2" s="1"/>
  <c r="AS1009" i="2" s="1"/>
  <c r="AC1009" i="2"/>
  <c r="AH1009" i="2" s="1"/>
  <c r="AI1009" i="2" s="1"/>
  <c r="AT1022" i="2"/>
  <c r="AT1007" i="2"/>
  <c r="AT957" i="2"/>
  <c r="AC958" i="2"/>
  <c r="AH958" i="2" s="1"/>
  <c r="AI958" i="2" s="1"/>
  <c r="AK921" i="2"/>
  <c r="AM921" i="2" s="1"/>
  <c r="AR921" i="2" s="1"/>
  <c r="AS921" i="2" s="1"/>
  <c r="AC921" i="2"/>
  <c r="AH921" i="2" s="1"/>
  <c r="AI921" i="2" s="1"/>
  <c r="AT931" i="2"/>
  <c r="AT908" i="2"/>
  <c r="AJ927" i="2"/>
  <c r="AJ900" i="2"/>
  <c r="AT910" i="2"/>
  <c r="AJ949" i="2"/>
  <c r="AT893" i="2"/>
  <c r="AC871" i="2"/>
  <c r="AH871" i="2" s="1"/>
  <c r="AI871" i="2" s="1"/>
  <c r="AC911" i="2"/>
  <c r="AH911" i="2" s="1"/>
  <c r="AI911" i="2" s="1"/>
  <c r="O902" i="2"/>
  <c r="AT874" i="2"/>
  <c r="AJ852" i="2"/>
  <c r="AJ818" i="2"/>
  <c r="AQ731" i="2"/>
  <c r="AG763" i="2"/>
  <c r="AC731" i="2"/>
  <c r="AH731" i="2" s="1"/>
  <c r="AJ808" i="2"/>
  <c r="AJ839" i="2"/>
  <c r="AM831" i="2"/>
  <c r="AR831" i="2" s="1"/>
  <c r="AS831" i="2" s="1"/>
  <c r="O796" i="2"/>
  <c r="AJ793" i="2"/>
  <c r="AT811" i="2"/>
  <c r="AJ777" i="2"/>
  <c r="AM640" i="2"/>
  <c r="AR640" i="2" s="1"/>
  <c r="AJ834" i="2"/>
  <c r="AC823" i="2"/>
  <c r="AH823" i="2" s="1"/>
  <c r="AI823" i="2" s="1"/>
  <c r="AQ823" i="2"/>
  <c r="AM823" i="2" s="1"/>
  <c r="AR823" i="2" s="1"/>
  <c r="AS823" i="2" s="1"/>
  <c r="AJ747" i="2"/>
  <c r="AT781" i="2"/>
  <c r="AJ737" i="2"/>
  <c r="AC655" i="2"/>
  <c r="AH655" i="2" s="1"/>
  <c r="AI655" i="2" s="1"/>
  <c r="AK655" i="2"/>
  <c r="AM655" i="2" s="1"/>
  <c r="AR655" i="2" s="1"/>
  <c r="AS655" i="2" s="1"/>
  <c r="AC720" i="2"/>
  <c r="AH720" i="2" s="1"/>
  <c r="AI720" i="2" s="1"/>
  <c r="AK720" i="2"/>
  <c r="AM720" i="2" s="1"/>
  <c r="AR720" i="2" s="1"/>
  <c r="AS720" i="2" s="1"/>
  <c r="AC652" i="2"/>
  <c r="AH652" i="2" s="1"/>
  <c r="AI652" i="2" s="1"/>
  <c r="AK652" i="2"/>
  <c r="AM652" i="2" s="1"/>
  <c r="AR652" i="2" s="1"/>
  <c r="AS652" i="2" s="1"/>
  <c r="AT644" i="2"/>
  <c r="AC611" i="2"/>
  <c r="AH611" i="2" s="1"/>
  <c r="AI611" i="2" s="1"/>
  <c r="AK611" i="2"/>
  <c r="AM611" i="2" s="1"/>
  <c r="AR611" i="2" s="1"/>
  <c r="AS611" i="2" s="1"/>
  <c r="AC807" i="2"/>
  <c r="AH807" i="2" s="1"/>
  <c r="AI807" i="2" s="1"/>
  <c r="AQ807" i="2"/>
  <c r="AM807" i="2" s="1"/>
  <c r="AR807" i="2" s="1"/>
  <c r="AS807" i="2" s="1"/>
  <c r="AC629" i="2"/>
  <c r="AH629" i="2" s="1"/>
  <c r="AI629" i="2" s="1"/>
  <c r="AK629" i="2"/>
  <c r="AM629" i="2" s="1"/>
  <c r="AR629" i="2" s="1"/>
  <c r="AS629" i="2" s="1"/>
  <c r="AJ609" i="2"/>
  <c r="AT666" i="2"/>
  <c r="AC569" i="2"/>
  <c r="AH569" i="2" s="1"/>
  <c r="AI569" i="2" s="1"/>
  <c r="AK569" i="2"/>
  <c r="AM569" i="2" s="1"/>
  <c r="AR569" i="2" s="1"/>
  <c r="AS569" i="2" s="1"/>
  <c r="AC670" i="2"/>
  <c r="AH670" i="2" s="1"/>
  <c r="AI670" i="2" s="1"/>
  <c r="AK670" i="2"/>
  <c r="AM670" i="2" s="1"/>
  <c r="AR670" i="2" s="1"/>
  <c r="AS670" i="2" s="1"/>
  <c r="AJ623" i="2"/>
  <c r="AC705" i="2"/>
  <c r="AH705" i="2" s="1"/>
  <c r="AI705" i="2" s="1"/>
  <c r="AK705" i="2"/>
  <c r="AM705" i="2" s="1"/>
  <c r="AR705" i="2" s="1"/>
  <c r="AS705" i="2" s="1"/>
  <c r="AJ666" i="2"/>
  <c r="AJ539" i="2"/>
  <c r="AJ468" i="2"/>
  <c r="AC523" i="2"/>
  <c r="AH523" i="2" s="1"/>
  <c r="AI523" i="2" s="1"/>
  <c r="AK523" i="2"/>
  <c r="AM523" i="2" s="1"/>
  <c r="AR523" i="2" s="1"/>
  <c r="AS523" i="2" s="1"/>
  <c r="AT487" i="2"/>
  <c r="AC538" i="2"/>
  <c r="AH538" i="2" s="1"/>
  <c r="AI538" i="2" s="1"/>
  <c r="AK538" i="2"/>
  <c r="AM538" i="2" s="1"/>
  <c r="AR538" i="2" s="1"/>
  <c r="AS538" i="2" s="1"/>
  <c r="AT516" i="2"/>
  <c r="AC473" i="2"/>
  <c r="AH473" i="2" s="1"/>
  <c r="AI473" i="2" s="1"/>
  <c r="AK473" i="2"/>
  <c r="AM473" i="2" s="1"/>
  <c r="AR473" i="2" s="1"/>
  <c r="AS473" i="2" s="1"/>
  <c r="AT441" i="2"/>
  <c r="AC451" i="2"/>
  <c r="AH451" i="2" s="1"/>
  <c r="AI451" i="2" s="1"/>
  <c r="AK451" i="2"/>
  <c r="AM451" i="2" s="1"/>
  <c r="AR451" i="2" s="1"/>
  <c r="AS451" i="2" s="1"/>
  <c r="AJ503" i="2"/>
  <c r="AJ371" i="2"/>
  <c r="AT582" i="2"/>
  <c r="AT484" i="2"/>
  <c r="AC445" i="2"/>
  <c r="AH445" i="2" s="1"/>
  <c r="AI445" i="2" s="1"/>
  <c r="AQ445" i="2"/>
  <c r="AM445" i="2" s="1"/>
  <c r="AR445" i="2" s="1"/>
  <c r="AS445" i="2" s="1"/>
  <c r="AC432" i="2"/>
  <c r="AH432" i="2" s="1"/>
  <c r="AT398" i="2"/>
  <c r="AC402" i="2"/>
  <c r="AH402" i="2" s="1"/>
  <c r="AI402" i="2" s="1"/>
  <c r="P265" i="2"/>
  <c r="AT417" i="2"/>
  <c r="AJ328" i="2"/>
  <c r="AT269" i="2"/>
  <c r="AC242" i="2"/>
  <c r="AK242" i="2"/>
  <c r="AM242" i="2" s="1"/>
  <c r="AG508" i="2"/>
  <c r="AT389" i="2"/>
  <c r="AK356" i="2"/>
  <c r="AM356" i="2" s="1"/>
  <c r="AR356" i="2" s="1"/>
  <c r="AS356" i="2" s="1"/>
  <c r="AC356" i="2"/>
  <c r="AH356" i="2" s="1"/>
  <c r="AI356" i="2" s="1"/>
  <c r="AT273" i="2"/>
  <c r="AT453" i="2"/>
  <c r="AC308" i="2"/>
  <c r="AH308" i="2" s="1"/>
  <c r="AI308" i="2" s="1"/>
  <c r="AK308" i="2"/>
  <c r="AM308" i="2" s="1"/>
  <c r="AR308" i="2" s="1"/>
  <c r="AS308" i="2" s="1"/>
  <c r="AC244" i="2"/>
  <c r="AH244" i="2" s="1"/>
  <c r="AI244" i="2" s="1"/>
  <c r="AK244" i="2"/>
  <c r="AM244" i="2" s="1"/>
  <c r="AR244" i="2" s="1"/>
  <c r="AS244" i="2" s="1"/>
  <c r="AC433" i="2"/>
  <c r="AH433" i="2" s="1"/>
  <c r="AI433" i="2" s="1"/>
  <c r="AC388" i="2"/>
  <c r="AH388" i="2" s="1"/>
  <c r="AI388" i="2" s="1"/>
  <c r="AK388" i="2"/>
  <c r="AM388" i="2" s="1"/>
  <c r="AR388" i="2" s="1"/>
  <c r="AS388" i="2" s="1"/>
  <c r="AC373" i="2"/>
  <c r="AH373" i="2" s="1"/>
  <c r="AI373" i="2" s="1"/>
  <c r="AK373" i="2"/>
  <c r="AM373" i="2" s="1"/>
  <c r="AR373" i="2" s="1"/>
  <c r="AS373" i="2" s="1"/>
  <c r="AJ289" i="2"/>
  <c r="AJ306" i="2"/>
  <c r="AM276" i="2"/>
  <c r="AR276" i="2" s="1"/>
  <c r="AS276" i="2" s="1"/>
  <c r="AM238" i="2"/>
  <c r="AR238" i="2" s="1"/>
  <c r="AS238" i="2" s="1"/>
  <c r="AC241" i="2"/>
  <c r="AH241" i="2" s="1"/>
  <c r="AI241" i="2" s="1"/>
  <c r="AK241" i="2"/>
  <c r="AM241" i="2" s="1"/>
  <c r="AR241" i="2" s="1"/>
  <c r="AS241" i="2" s="1"/>
  <c r="AJ397" i="2"/>
  <c r="AK303" i="2"/>
  <c r="AM303" i="2" s="1"/>
  <c r="AR303" i="2" s="1"/>
  <c r="AS303" i="2" s="1"/>
  <c r="AC303" i="2"/>
  <c r="AH303" i="2" s="1"/>
  <c r="AI303" i="2" s="1"/>
  <c r="AJ228" i="2"/>
  <c r="AC332" i="2"/>
  <c r="AH332" i="2" s="1"/>
  <c r="AI332" i="2" s="1"/>
  <c r="AK332" i="2"/>
  <c r="AM332" i="2" s="1"/>
  <c r="AR332" i="2" s="1"/>
  <c r="AS332" i="2" s="1"/>
  <c r="AJ322" i="2"/>
  <c r="AJ283" i="2"/>
  <c r="AJ252" i="2"/>
  <c r="AK199" i="2"/>
  <c r="AM199" i="2" s="1"/>
  <c r="AR199" i="2" s="1"/>
  <c r="AS199" i="2" s="1"/>
  <c r="AC199" i="2"/>
  <c r="AH199" i="2" s="1"/>
  <c r="AI199" i="2" s="1"/>
  <c r="P177" i="2"/>
  <c r="AJ175" i="2"/>
  <c r="AT152" i="2"/>
  <c r="AJ131" i="2"/>
  <c r="AT145" i="2"/>
  <c r="AT255" i="2"/>
  <c r="AT190" i="2"/>
  <c r="AJ132" i="2"/>
  <c r="AJ104" i="2"/>
  <c r="AJ186" i="2"/>
  <c r="AT117" i="2"/>
  <c r="AT67" i="2"/>
  <c r="AT127" i="2"/>
  <c r="AB259" i="2"/>
  <c r="AJ184" i="2"/>
  <c r="AJ118" i="2"/>
  <c r="AC80" i="2"/>
  <c r="AH80" i="2" s="1"/>
  <c r="AI80" i="2" s="1"/>
  <c r="AK80" i="2"/>
  <c r="AM80" i="2" s="1"/>
  <c r="AR80" i="2" s="1"/>
  <c r="AS80" i="2" s="1"/>
  <c r="AJ53" i="2"/>
  <c r="X22" i="2"/>
  <c r="S155" i="2"/>
  <c r="AJ107" i="2"/>
  <c r="AJ81" i="2"/>
  <c r="AJ85" i="2"/>
  <c r="AT40" i="2"/>
  <c r="AJ67" i="2"/>
  <c r="AG155" i="2"/>
  <c r="AJ34" i="2"/>
  <c r="AC1145" i="2"/>
  <c r="AH1145" i="2" s="1"/>
  <c r="AI1145" i="2" s="1"/>
  <c r="AK1137" i="2"/>
  <c r="AM1137" i="2" s="1"/>
  <c r="AR1137" i="2" s="1"/>
  <c r="AS1137" i="2" s="1"/>
  <c r="AC1137" i="2"/>
  <c r="AH1137" i="2" s="1"/>
  <c r="AI1137" i="2" s="1"/>
  <c r="AJ1124" i="2"/>
  <c r="AT1125" i="2"/>
  <c r="AK1127" i="2"/>
  <c r="AM1127" i="2" s="1"/>
  <c r="AR1127" i="2" s="1"/>
  <c r="AS1127" i="2" s="1"/>
  <c r="AC1127" i="2"/>
  <c r="AH1127" i="2" s="1"/>
  <c r="AI1127" i="2" s="1"/>
  <c r="AJ1123" i="2"/>
  <c r="AJ1133" i="2"/>
  <c r="AC1122" i="2"/>
  <c r="AH1122" i="2" s="1"/>
  <c r="AI1122" i="2" s="1"/>
  <c r="AK1122" i="2"/>
  <c r="AM1122" i="2" s="1"/>
  <c r="AR1122" i="2" s="1"/>
  <c r="AS1122" i="2" s="1"/>
  <c r="AT1117" i="2"/>
  <c r="AJ1104" i="2"/>
  <c r="AT1136" i="2"/>
  <c r="AJ1097" i="2"/>
  <c r="AJ1163" i="2"/>
  <c r="AK1102" i="2"/>
  <c r="AM1102" i="2" s="1"/>
  <c r="AR1102" i="2" s="1"/>
  <c r="AS1102" i="2" s="1"/>
  <c r="AC1102" i="2"/>
  <c r="AH1102" i="2" s="1"/>
  <c r="AI1102" i="2" s="1"/>
  <c r="AT1157" i="2"/>
  <c r="AT1151" i="2"/>
  <c r="AJ1075" i="2"/>
  <c r="AJ1148" i="2"/>
  <c r="AT1167" i="2"/>
  <c r="AT1150" i="2"/>
  <c r="AC1149" i="2"/>
  <c r="AH1149" i="2" s="1"/>
  <c r="AI1149" i="2" s="1"/>
  <c r="AK1149" i="2"/>
  <c r="AM1149" i="2" s="1"/>
  <c r="AR1149" i="2" s="1"/>
  <c r="AS1149" i="2" s="1"/>
  <c r="AT1052" i="2"/>
  <c r="AC1061" i="2"/>
  <c r="AH1061" i="2" s="1"/>
  <c r="AI1061" i="2" s="1"/>
  <c r="AK1061" i="2"/>
  <c r="AM1061" i="2" s="1"/>
  <c r="AR1061" i="2" s="1"/>
  <c r="AS1061" i="2" s="1"/>
  <c r="AJ1055" i="2"/>
  <c r="AT995" i="2"/>
  <c r="AT1006" i="2"/>
  <c r="AL997" i="2"/>
  <c r="AM997" i="2" s="1"/>
  <c r="AR997" i="2" s="1"/>
  <c r="AS997" i="2" s="1"/>
  <c r="AC997" i="2"/>
  <c r="AH997" i="2" s="1"/>
  <c r="AI997" i="2" s="1"/>
  <c r="AC999" i="2"/>
  <c r="AH999" i="2" s="1"/>
  <c r="AI999" i="2" s="1"/>
  <c r="AK999" i="2"/>
  <c r="AM999" i="2" s="1"/>
  <c r="AR999" i="2" s="1"/>
  <c r="AS999" i="2" s="1"/>
  <c r="AT968" i="2"/>
  <c r="AC948" i="2"/>
  <c r="AH948" i="2" s="1"/>
  <c r="AI948" i="2" s="1"/>
  <c r="AK948" i="2"/>
  <c r="AM948" i="2" s="1"/>
  <c r="AR948" i="2" s="1"/>
  <c r="AS948" i="2" s="1"/>
  <c r="AJ957" i="2"/>
  <c r="AJ982" i="2"/>
  <c r="AT984" i="2"/>
  <c r="AK913" i="2"/>
  <c r="AM913" i="2" s="1"/>
  <c r="AR913" i="2" s="1"/>
  <c r="AS913" i="2" s="1"/>
  <c r="AC913" i="2"/>
  <c r="AH913" i="2" s="1"/>
  <c r="AI913" i="2" s="1"/>
  <c r="AT963" i="2"/>
  <c r="AC1045" i="2"/>
  <c r="AH1045" i="2" s="1"/>
  <c r="AI1045" i="2" s="1"/>
  <c r="AK1045" i="2"/>
  <c r="AM1045" i="2" s="1"/>
  <c r="AR1045" i="2" s="1"/>
  <c r="AS1045" i="2" s="1"/>
  <c r="AJ919" i="2"/>
  <c r="AK953" i="2"/>
  <c r="AM953" i="2" s="1"/>
  <c r="AR953" i="2" s="1"/>
  <c r="AS953" i="2" s="1"/>
  <c r="AC953" i="2"/>
  <c r="AH953" i="2" s="1"/>
  <c r="AI953" i="2" s="1"/>
  <c r="AJ931" i="2"/>
  <c r="Y935" i="2"/>
  <c r="AI935" i="2" s="1"/>
  <c r="AS935" i="2" s="1"/>
  <c r="P935" i="2"/>
  <c r="Z935" i="2" s="1"/>
  <c r="AJ935" i="2" s="1"/>
  <c r="AT935" i="2" s="1"/>
  <c r="AJ908" i="2"/>
  <c r="AC1038" i="2"/>
  <c r="AH1038" i="2" s="1"/>
  <c r="AI1038" i="2" s="1"/>
  <c r="AQ1038" i="2"/>
  <c r="AM1038" i="2" s="1"/>
  <c r="AR1038" i="2" s="1"/>
  <c r="AS1038" i="2" s="1"/>
  <c r="AT926" i="2"/>
  <c r="AJ910" i="2"/>
  <c r="AL892" i="2"/>
  <c r="AM892" i="2" s="1"/>
  <c r="AR892" i="2" s="1"/>
  <c r="AS892" i="2" s="1"/>
  <c r="AC892" i="2"/>
  <c r="AH892" i="2" s="1"/>
  <c r="AI892" i="2" s="1"/>
  <c r="AC856" i="2"/>
  <c r="AH856" i="2" s="1"/>
  <c r="AI856" i="2" s="1"/>
  <c r="AQ856" i="2"/>
  <c r="AM856" i="2" s="1"/>
  <c r="AR856" i="2" s="1"/>
  <c r="AS856" i="2" s="1"/>
  <c r="AC890" i="2"/>
  <c r="AH890" i="2" s="1"/>
  <c r="AI890" i="2" s="1"/>
  <c r="AQ890" i="2"/>
  <c r="AM890" i="2" s="1"/>
  <c r="AR890" i="2" s="1"/>
  <c r="AS890" i="2" s="1"/>
  <c r="AJ869" i="2"/>
  <c r="AJ854" i="2"/>
  <c r="AJ841" i="2"/>
  <c r="E45" i="5"/>
  <c r="F45" i="5" s="1"/>
  <c r="G45" i="5" s="1"/>
  <c r="H45" i="5" s="1"/>
  <c r="N796" i="2"/>
  <c r="AJ874" i="2"/>
  <c r="AG846" i="2"/>
  <c r="AQ803" i="2"/>
  <c r="AC803" i="2"/>
  <c r="AH803" i="2" s="1"/>
  <c r="AI803" i="2" s="1"/>
  <c r="AJ840" i="2"/>
  <c r="AC754" i="2"/>
  <c r="AH754" i="2" s="1"/>
  <c r="AI754" i="2" s="1"/>
  <c r="AK754" i="2"/>
  <c r="AM754" i="2" s="1"/>
  <c r="AR754" i="2" s="1"/>
  <c r="AS754" i="2" s="1"/>
  <c r="AT824" i="2"/>
  <c r="AJ787" i="2"/>
  <c r="AT675" i="2"/>
  <c r="AJ829" i="2"/>
  <c r="AK733" i="2"/>
  <c r="AC733" i="2"/>
  <c r="AH733" i="2" s="1"/>
  <c r="AI733" i="2" s="1"/>
  <c r="AC648" i="2"/>
  <c r="AH648" i="2" s="1"/>
  <c r="AI648" i="2" s="1"/>
  <c r="AK648" i="2"/>
  <c r="AM648" i="2" s="1"/>
  <c r="AR648" i="2" s="1"/>
  <c r="AS648" i="2" s="1"/>
  <c r="AK625" i="2"/>
  <c r="AM625" i="2" s="1"/>
  <c r="AR625" i="2" s="1"/>
  <c r="AS625" i="2" s="1"/>
  <c r="AC625" i="2"/>
  <c r="AH625" i="2" s="1"/>
  <c r="AI625" i="2" s="1"/>
  <c r="AJ653" i="2"/>
  <c r="AJ691" i="2"/>
  <c r="AJ643" i="2"/>
  <c r="AK662" i="2"/>
  <c r="AM662" i="2" s="1"/>
  <c r="AR662" i="2" s="1"/>
  <c r="AS662" i="2" s="1"/>
  <c r="AC662" i="2"/>
  <c r="AH662" i="2" s="1"/>
  <c r="AI662" i="2" s="1"/>
  <c r="AJ675" i="2"/>
  <c r="AK608" i="2"/>
  <c r="AM608" i="2" s="1"/>
  <c r="AR608" i="2" s="1"/>
  <c r="AS608" i="2" s="1"/>
  <c r="AC608" i="2"/>
  <c r="AH608" i="2" s="1"/>
  <c r="AI608" i="2" s="1"/>
  <c r="AT544" i="2"/>
  <c r="AJ657" i="2"/>
  <c r="AJ710" i="2"/>
  <c r="AJ581" i="2"/>
  <c r="AK518" i="2"/>
  <c r="AM518" i="2" s="1"/>
  <c r="AR518" i="2" s="1"/>
  <c r="AS518" i="2" s="1"/>
  <c r="AC518" i="2"/>
  <c r="AH518" i="2" s="1"/>
  <c r="AI518" i="2" s="1"/>
  <c r="AJ721" i="2"/>
  <c r="AK506" i="2"/>
  <c r="AM506" i="2" s="1"/>
  <c r="AC506" i="2"/>
  <c r="AJ480" i="2"/>
  <c r="AT604" i="2"/>
  <c r="AT562" i="2"/>
  <c r="AT536" i="2"/>
  <c r="AT565" i="2"/>
  <c r="AJ484" i="2"/>
  <c r="AT525" i="2"/>
  <c r="AJ487" i="2"/>
  <c r="AC500" i="2"/>
  <c r="AH500" i="2" s="1"/>
  <c r="AI500" i="2" s="1"/>
  <c r="AK500" i="2"/>
  <c r="AM500" i="2" s="1"/>
  <c r="AR500" i="2" s="1"/>
  <c r="AS500" i="2" s="1"/>
  <c r="AJ582" i="2"/>
  <c r="AJ482" i="2"/>
  <c r="AT423" i="2"/>
  <c r="AJ366" i="2"/>
  <c r="AK327" i="2"/>
  <c r="AM327" i="2" s="1"/>
  <c r="AR327" i="2" s="1"/>
  <c r="AS327" i="2" s="1"/>
  <c r="AC327" i="2"/>
  <c r="AH327" i="2" s="1"/>
  <c r="AI327" i="2" s="1"/>
  <c r="AJ446" i="2"/>
  <c r="AT405" i="2"/>
  <c r="AJ345" i="2"/>
  <c r="AT319" i="2"/>
  <c r="AJ390" i="2"/>
  <c r="AT411" i="2"/>
  <c r="AJ389" i="2"/>
  <c r="AJ453" i="2"/>
  <c r="AC275" i="2"/>
  <c r="AH275" i="2" s="1"/>
  <c r="AI275" i="2" s="1"/>
  <c r="AK275" i="2"/>
  <c r="AM275" i="2" s="1"/>
  <c r="AR275" i="2" s="1"/>
  <c r="AS275" i="2" s="1"/>
  <c r="AC323" i="2"/>
  <c r="AH323" i="2" s="1"/>
  <c r="AI323" i="2" s="1"/>
  <c r="AK323" i="2"/>
  <c r="AM323" i="2" s="1"/>
  <c r="AR323" i="2" s="1"/>
  <c r="AS323" i="2" s="1"/>
  <c r="AA311" i="2"/>
  <c r="AP14" i="7" s="1"/>
  <c r="AJ243" i="2"/>
  <c r="AK297" i="2"/>
  <c r="AM297" i="2" s="1"/>
  <c r="AR297" i="2" s="1"/>
  <c r="AS297" i="2" s="1"/>
  <c r="AC297" i="2"/>
  <c r="AH297" i="2" s="1"/>
  <c r="AI297" i="2" s="1"/>
  <c r="AT391" i="2"/>
  <c r="AT304" i="2"/>
  <c r="AK270" i="2"/>
  <c r="AM270" i="2" s="1"/>
  <c r="AR270" i="2" s="1"/>
  <c r="AS270" i="2" s="1"/>
  <c r="AC270" i="2"/>
  <c r="AH270" i="2" s="1"/>
  <c r="AI270" i="2" s="1"/>
  <c r="AJ285" i="2"/>
  <c r="P246" i="2"/>
  <c r="AQ161" i="2"/>
  <c r="AG210" i="2"/>
  <c r="AJ301" i="2"/>
  <c r="AJ249" i="2"/>
  <c r="AK235" i="2"/>
  <c r="AM235" i="2" s="1"/>
  <c r="AR235" i="2" s="1"/>
  <c r="AS235" i="2" s="1"/>
  <c r="AC235" i="2"/>
  <c r="AH235" i="2" s="1"/>
  <c r="AI235" i="2" s="1"/>
  <c r="AT139" i="2"/>
  <c r="AT88" i="2"/>
  <c r="AC192" i="2"/>
  <c r="AH192" i="2" s="1"/>
  <c r="AI192" i="2" s="1"/>
  <c r="AK192" i="2"/>
  <c r="AM192" i="2" s="1"/>
  <c r="AR192" i="2" s="1"/>
  <c r="AS192" i="2" s="1"/>
  <c r="AJ152" i="2"/>
  <c r="AC165" i="2"/>
  <c r="AH165" i="2" s="1"/>
  <c r="AI165" i="2" s="1"/>
  <c r="AK165" i="2"/>
  <c r="AM165" i="2" s="1"/>
  <c r="AR165" i="2" s="1"/>
  <c r="AS165" i="2" s="1"/>
  <c r="AJ145" i="2"/>
  <c r="AT86" i="2"/>
  <c r="AT234" i="2"/>
  <c r="AJ190" i="2"/>
  <c r="AC208" i="2"/>
  <c r="AH208" i="2" s="1"/>
  <c r="AI208" i="2" s="1"/>
  <c r="AQ208" i="2"/>
  <c r="AM208" i="2" s="1"/>
  <c r="AR208" i="2" s="1"/>
  <c r="AS208" i="2" s="1"/>
  <c r="AC181" i="2"/>
  <c r="AH181" i="2" s="1"/>
  <c r="AI181" i="2" s="1"/>
  <c r="AK181" i="2"/>
  <c r="AM181" i="2" s="1"/>
  <c r="AR181" i="2" s="1"/>
  <c r="AS181" i="2" s="1"/>
  <c r="AK171" i="2"/>
  <c r="AM171" i="2" s="1"/>
  <c r="AR171" i="2" s="1"/>
  <c r="AS171" i="2" s="1"/>
  <c r="AC171" i="2"/>
  <c r="AH171" i="2" s="1"/>
  <c r="AI171" i="2" s="1"/>
  <c r="AJ117" i="2"/>
  <c r="AT46" i="2"/>
  <c r="AT162" i="2"/>
  <c r="AJ127" i="2"/>
  <c r="AC64" i="2"/>
  <c r="AH64" i="2" s="1"/>
  <c r="AI64" i="2" s="1"/>
  <c r="AK64" i="2"/>
  <c r="AM64" i="2" s="1"/>
  <c r="AR64" i="2" s="1"/>
  <c r="AS64" i="2" s="1"/>
  <c r="AT207" i="2"/>
  <c r="AT150" i="2"/>
  <c r="AT79" i="2"/>
  <c r="AC48" i="2"/>
  <c r="AH48" i="2" s="1"/>
  <c r="AI48" i="2" s="1"/>
  <c r="AK48" i="2"/>
  <c r="AM48" i="2" s="1"/>
  <c r="AR48" i="2" s="1"/>
  <c r="AS48" i="2" s="1"/>
  <c r="AT225" i="2"/>
  <c r="AT179" i="2"/>
  <c r="AT164" i="2"/>
  <c r="AC121" i="2"/>
  <c r="AH121" i="2" s="1"/>
  <c r="AI121" i="2" s="1"/>
  <c r="AQ121" i="2"/>
  <c r="AM121" i="2" s="1"/>
  <c r="AR121" i="2" s="1"/>
  <c r="AS121" i="2" s="1"/>
  <c r="AT74" i="2"/>
  <c r="AT85" i="2"/>
  <c r="AJ40" i="2"/>
  <c r="AJ69" i="2"/>
  <c r="AJ74" i="2"/>
  <c r="AT61" i="2"/>
  <c r="AT34" i="2"/>
  <c r="S725" i="2"/>
  <c r="AM694" i="2"/>
  <c r="AL725" i="2"/>
  <c r="P672" i="2"/>
  <c r="AL680" i="2"/>
  <c r="AM645" i="2"/>
  <c r="Y363" i="14"/>
  <c r="AL363" i="14" s="1"/>
  <c r="AA364" i="14"/>
  <c r="AC364" i="14" s="1"/>
  <c r="AD364" i="14" s="1"/>
  <c r="X377" i="14"/>
  <c r="AA362" i="14"/>
  <c r="AC362" i="14" s="1"/>
  <c r="AD362" i="14" s="1"/>
  <c r="AA368" i="14"/>
  <c r="AC368" i="14" s="1"/>
  <c r="AD368" i="14" s="1"/>
  <c r="AA365" i="14"/>
  <c r="AC365" i="14" s="1"/>
  <c r="AD365" i="14" s="1"/>
  <c r="AA372" i="14"/>
  <c r="AC372" i="14" s="1"/>
  <c r="AD372" i="14" s="1"/>
  <c r="AA376" i="14"/>
  <c r="AC376" i="14" s="1"/>
  <c r="AD376" i="14" s="1"/>
  <c r="AA371" i="14"/>
  <c r="AC371" i="14" s="1"/>
  <c r="AD371" i="14" s="1"/>
  <c r="AA370" i="14"/>
  <c r="AC370" i="14" s="1"/>
  <c r="AD370" i="14" s="1"/>
  <c r="H16" i="16" l="1"/>
  <c r="H12" i="16" s="1"/>
  <c r="O31" i="7" s="1"/>
  <c r="O9" i="7" s="1"/>
  <c r="G12" i="16"/>
  <c r="R15" i="16"/>
  <c r="T15" i="16" s="1"/>
  <c r="U15" i="16" s="1"/>
  <c r="AA13" i="14"/>
  <c r="AC13" i="14" s="1"/>
  <c r="AD13" i="14" s="1"/>
  <c r="AY402" i="14"/>
  <c r="BA402" i="14" s="1"/>
  <c r="BC402" i="14" s="1"/>
  <c r="BD402" i="14" s="1"/>
  <c r="Z131" i="1"/>
  <c r="AB131" i="1" s="1"/>
  <c r="AC131" i="1" s="1"/>
  <c r="AN182" i="10"/>
  <c r="AO182" i="10" s="1"/>
  <c r="AN583" i="10"/>
  <c r="AO583" i="10" s="1"/>
  <c r="AN68" i="10"/>
  <c r="AO68" i="10" s="1"/>
  <c r="AN569" i="10"/>
  <c r="AO569" i="10" s="1"/>
  <c r="AN792" i="10"/>
  <c r="AO792" i="10" s="1"/>
  <c r="AN563" i="10"/>
  <c r="AO563" i="10" s="1"/>
  <c r="AN101" i="10"/>
  <c r="AO101" i="10" s="1"/>
  <c r="AN447" i="10"/>
  <c r="AO447" i="10" s="1"/>
  <c r="AN185" i="10"/>
  <c r="AO185" i="10" s="1"/>
  <c r="AN645" i="10"/>
  <c r="AO645" i="10" s="1"/>
  <c r="AN473" i="10"/>
  <c r="AO473" i="10" s="1"/>
  <c r="AN467" i="10"/>
  <c r="AO467" i="10" s="1"/>
  <c r="AN173" i="10"/>
  <c r="AO173" i="10" s="1"/>
  <c r="AN464" i="10"/>
  <c r="AO464" i="10" s="1"/>
  <c r="AN178" i="10"/>
  <c r="AO178" i="10" s="1"/>
  <c r="AN438" i="10"/>
  <c r="AO438" i="10" s="1"/>
  <c r="AN212" i="10"/>
  <c r="AO212" i="10" s="1"/>
  <c r="AN577" i="10"/>
  <c r="AO577" i="10" s="1"/>
  <c r="AN198" i="10"/>
  <c r="AO198" i="10" s="1"/>
  <c r="AN795" i="10"/>
  <c r="AO795" i="10" s="1"/>
  <c r="AN111" i="10"/>
  <c r="AO111" i="10" s="1"/>
  <c r="AN780" i="10"/>
  <c r="AO780" i="10" s="1"/>
  <c r="AN735" i="10"/>
  <c r="AO735" i="10" s="1"/>
  <c r="AN763" i="10"/>
  <c r="AO763" i="10" s="1"/>
  <c r="AN72" i="10"/>
  <c r="AO72" i="10" s="1"/>
  <c r="AN88" i="10"/>
  <c r="AO88" i="10" s="1"/>
  <c r="AN786" i="10"/>
  <c r="AO786" i="10" s="1"/>
  <c r="AN177" i="10"/>
  <c r="AO177" i="10" s="1"/>
  <c r="N401" i="1"/>
  <c r="AJ96" i="1"/>
  <c r="AV96" i="1" s="1"/>
  <c r="AR89" i="1"/>
  <c r="N89" i="1"/>
  <c r="AY161" i="14"/>
  <c r="BA161" i="14" s="1"/>
  <c r="BC161" i="14" s="1"/>
  <c r="BD161" i="14" s="1"/>
  <c r="AF89" i="1"/>
  <c r="AQ89" i="1"/>
  <c r="AK68" i="1"/>
  <c r="AK89" i="1" s="1"/>
  <c r="AI89" i="1"/>
  <c r="AT89" i="1"/>
  <c r="AU68" i="1"/>
  <c r="K54" i="16"/>
  <c r="L54" i="16" s="1"/>
  <c r="M54" i="16" s="1"/>
  <c r="S54" i="16"/>
  <c r="T54" i="16" s="1"/>
  <c r="U54" i="16" s="1"/>
  <c r="X54" i="16"/>
  <c r="Y54" i="16" s="1"/>
  <c r="Z54" i="16" s="1"/>
  <c r="K55" i="16"/>
  <c r="L55" i="16" s="1"/>
  <c r="M55" i="16" s="1"/>
  <c r="P68" i="1"/>
  <c r="Q68" i="1" s="1"/>
  <c r="Z73" i="1"/>
  <c r="AB73" i="1" s="1"/>
  <c r="X89" i="1"/>
  <c r="Q73" i="1"/>
  <c r="Z68" i="1"/>
  <c r="Z147" i="1"/>
  <c r="AB147" i="1" s="1"/>
  <c r="AC147" i="1" s="1"/>
  <c r="Z126" i="1"/>
  <c r="AB126" i="1" s="1"/>
  <c r="AC126" i="1" s="1"/>
  <c r="Z279" i="1"/>
  <c r="AB279" i="1" s="1"/>
  <c r="AC279" i="1" s="1"/>
  <c r="AV279" i="1"/>
  <c r="AX279" i="1" s="1"/>
  <c r="AZ279" i="1" s="1"/>
  <c r="BA279" i="1" s="1"/>
  <c r="AJ224" i="1"/>
  <c r="AL224" i="1" s="1"/>
  <c r="AN224" i="1" s="1"/>
  <c r="AO224" i="1" s="1"/>
  <c r="Z120" i="1"/>
  <c r="AB120" i="1" s="1"/>
  <c r="AC120" i="1" s="1"/>
  <c r="L26" i="16"/>
  <c r="M26" i="16" s="1"/>
  <c r="L21" i="16"/>
  <c r="M21" i="16" s="1"/>
  <c r="T26" i="16"/>
  <c r="U26" i="16" s="1"/>
  <c r="T30" i="16"/>
  <c r="U30" i="16" s="1"/>
  <c r="L41" i="16"/>
  <c r="M41" i="16" s="1"/>
  <c r="L33" i="16"/>
  <c r="M33" i="16" s="1"/>
  <c r="K49" i="16"/>
  <c r="L49" i="16" s="1"/>
  <c r="M49" i="16" s="1"/>
  <c r="L46" i="16"/>
  <c r="M46" i="16" s="1"/>
  <c r="L42" i="16"/>
  <c r="M42" i="16" s="1"/>
  <c r="L23" i="16"/>
  <c r="M23" i="16" s="1"/>
  <c r="AJ19" i="1"/>
  <c r="AV19" i="1" s="1"/>
  <c r="AX19" i="1" s="1"/>
  <c r="AZ19" i="1" s="1"/>
  <c r="BA19" i="1" s="1"/>
  <c r="L29" i="16"/>
  <c r="M29" i="16" s="1"/>
  <c r="Y18" i="16"/>
  <c r="Z18" i="16" s="1"/>
  <c r="T14" i="16"/>
  <c r="L17" i="16"/>
  <c r="M17" i="16" s="1"/>
  <c r="S50" i="16"/>
  <c r="T50" i="16" s="1"/>
  <c r="U50" i="16" s="1"/>
  <c r="L27" i="16"/>
  <c r="M27" i="16" s="1"/>
  <c r="G19" i="16"/>
  <c r="H19" i="16" s="1"/>
  <c r="O18" i="7" s="1"/>
  <c r="K51" i="16"/>
  <c r="L51" i="16" s="1"/>
  <c r="M51" i="16" s="1"/>
  <c r="L25" i="16"/>
  <c r="M25" i="16" s="1"/>
  <c r="T42" i="16"/>
  <c r="U42" i="16" s="1"/>
  <c r="T18" i="16"/>
  <c r="U18" i="16" s="1"/>
  <c r="T38" i="16"/>
  <c r="U38" i="16" s="1"/>
  <c r="T34" i="16"/>
  <c r="U34" i="16" s="1"/>
  <c r="L45" i="16"/>
  <c r="M45" i="16" s="1"/>
  <c r="AF25" i="7" s="1"/>
  <c r="Y34" i="16"/>
  <c r="Z34" i="16" s="1"/>
  <c r="Y46" i="16"/>
  <c r="Z46" i="16" s="1"/>
  <c r="L43" i="16"/>
  <c r="M43" i="16" s="1"/>
  <c r="Y38" i="16"/>
  <c r="Z38" i="16" s="1"/>
  <c r="L37" i="16"/>
  <c r="M37" i="16" s="1"/>
  <c r="Y30" i="16"/>
  <c r="Z30" i="16" s="1"/>
  <c r="T22" i="16"/>
  <c r="U22" i="16" s="1"/>
  <c r="Y961" i="2"/>
  <c r="Z961" i="2" s="1"/>
  <c r="F55" i="16"/>
  <c r="G55" i="16" s="1"/>
  <c r="H55" i="16" s="1"/>
  <c r="AH961" i="2"/>
  <c r="AE1065" i="2"/>
  <c r="AR961" i="2"/>
  <c r="AO1065" i="2"/>
  <c r="AN430" i="14"/>
  <c r="AP430" i="14" s="1"/>
  <c r="AQ430" i="14" s="1"/>
  <c r="AY367" i="14"/>
  <c r="BA367" i="14" s="1"/>
  <c r="BC367" i="14" s="1"/>
  <c r="BD367" i="14" s="1"/>
  <c r="AY423" i="14"/>
  <c r="BA423" i="14" s="1"/>
  <c r="BC423" i="14" s="1"/>
  <c r="BD423" i="14" s="1"/>
  <c r="AY301" i="14"/>
  <c r="BA301" i="14" s="1"/>
  <c r="BC301" i="14" s="1"/>
  <c r="BD301" i="14" s="1"/>
  <c r="AY88" i="14"/>
  <c r="BA88" i="14" s="1"/>
  <c r="BC88" i="14" s="1"/>
  <c r="BD88" i="14" s="1"/>
  <c r="AN372" i="14"/>
  <c r="AP372" i="14" s="1"/>
  <c r="AQ372" i="14" s="1"/>
  <c r="AN298" i="14"/>
  <c r="AP298" i="14" s="1"/>
  <c r="AQ298" i="14" s="1"/>
  <c r="AY190" i="14"/>
  <c r="BA190" i="14" s="1"/>
  <c r="BC190" i="14" s="1"/>
  <c r="BD190" i="14" s="1"/>
  <c r="AN368" i="14"/>
  <c r="AP368" i="14" s="1"/>
  <c r="AQ368" i="14" s="1"/>
  <c r="AN376" i="14"/>
  <c r="AP376" i="14" s="1"/>
  <c r="AQ376" i="14" s="1"/>
  <c r="AY438" i="14"/>
  <c r="BA438" i="14" s="1"/>
  <c r="BC438" i="14" s="1"/>
  <c r="BD438" i="14" s="1"/>
  <c r="AN283" i="14"/>
  <c r="AP283" i="14" s="1"/>
  <c r="AQ283" i="14" s="1"/>
  <c r="AY346" i="14"/>
  <c r="BA346" i="14" s="1"/>
  <c r="BC346" i="14" s="1"/>
  <c r="BD346" i="14" s="1"/>
  <c r="Y448" i="14"/>
  <c r="Y484" i="14" s="1"/>
  <c r="X484" i="14"/>
  <c r="AY157" i="14"/>
  <c r="BA157" i="14" s="1"/>
  <c r="BC157" i="14" s="1"/>
  <c r="BD157" i="14" s="1"/>
  <c r="AY136" i="14"/>
  <c r="BA136" i="14" s="1"/>
  <c r="BC136" i="14" s="1"/>
  <c r="BD136" i="14" s="1"/>
  <c r="AN308" i="14"/>
  <c r="AP308" i="14" s="1"/>
  <c r="AQ308" i="14" s="1"/>
  <c r="AN334" i="14"/>
  <c r="AP334" i="14" s="1"/>
  <c r="AQ334" i="14" s="1"/>
  <c r="AY262" i="14"/>
  <c r="BA262" i="14" s="1"/>
  <c r="BC262" i="14" s="1"/>
  <c r="BD262" i="14" s="1"/>
  <c r="AY86" i="14"/>
  <c r="BA86" i="14" s="1"/>
  <c r="BC86" i="14" s="1"/>
  <c r="BD86" i="14" s="1"/>
  <c r="AN364" i="14"/>
  <c r="AP364" i="14" s="1"/>
  <c r="AQ364" i="14" s="1"/>
  <c r="AY362" i="14"/>
  <c r="BA362" i="14" s="1"/>
  <c r="BC362" i="14" s="1"/>
  <c r="BD362" i="14" s="1"/>
  <c r="Z129" i="1"/>
  <c r="AB129" i="1" s="1"/>
  <c r="AC129" i="1" s="1"/>
  <c r="AJ179" i="1"/>
  <c r="AL179" i="1" s="1"/>
  <c r="AN179" i="1" s="1"/>
  <c r="AV441" i="1"/>
  <c r="AX441" i="1" s="1"/>
  <c r="AZ441" i="1" s="1"/>
  <c r="BA441" i="1" s="1"/>
  <c r="H50" i="16"/>
  <c r="H10" i="16" s="1"/>
  <c r="G10" i="16"/>
  <c r="F51" i="16"/>
  <c r="G51" i="16" s="1"/>
  <c r="Z149" i="1"/>
  <c r="AB149" i="1" s="1"/>
  <c r="AC149" i="1" s="1"/>
  <c r="AJ131" i="1"/>
  <c r="AV131" i="1" s="1"/>
  <c r="Z277" i="1"/>
  <c r="AB277" i="1" s="1"/>
  <c r="AC277" i="1" s="1"/>
  <c r="AJ129" i="1"/>
  <c r="AV129" i="1" s="1"/>
  <c r="AX129" i="1" s="1"/>
  <c r="AZ129" i="1" s="1"/>
  <c r="BA129" i="1" s="1"/>
  <c r="AJ234" i="1"/>
  <c r="AL234" i="1" s="1"/>
  <c r="AN234" i="1" s="1"/>
  <c r="AO234" i="1" s="1"/>
  <c r="AX132" i="1"/>
  <c r="AZ132" i="1" s="1"/>
  <c r="BA132" i="1" s="1"/>
  <c r="Z224" i="1"/>
  <c r="AB224" i="1" s="1"/>
  <c r="AC224" i="1" s="1"/>
  <c r="Z119" i="1"/>
  <c r="AB119" i="1" s="1"/>
  <c r="AC119" i="1" s="1"/>
  <c r="AV277" i="1"/>
  <c r="AX277" i="1" s="1"/>
  <c r="AZ277" i="1" s="1"/>
  <c r="BA277" i="1" s="1"/>
  <c r="Z115" i="1"/>
  <c r="AB115" i="1" s="1"/>
  <c r="AC115" i="1" s="1"/>
  <c r="Z98" i="1"/>
  <c r="AB98" i="1" s="1"/>
  <c r="AC98" i="1" s="1"/>
  <c r="AJ442" i="1"/>
  <c r="AL442" i="1" s="1"/>
  <c r="AN442" i="1" s="1"/>
  <c r="AO442" i="1" s="1"/>
  <c r="Z117" i="1"/>
  <c r="AB117" i="1" s="1"/>
  <c r="AC117" i="1" s="1"/>
  <c r="Z105" i="1"/>
  <c r="AB105" i="1" s="1"/>
  <c r="AC105" i="1" s="1"/>
  <c r="Z100" i="1"/>
  <c r="AB100" i="1" s="1"/>
  <c r="AC100" i="1" s="1"/>
  <c r="Z127" i="1"/>
  <c r="AB127" i="1" s="1"/>
  <c r="AC127" i="1" s="1"/>
  <c r="AJ118" i="1"/>
  <c r="AL118" i="1" s="1"/>
  <c r="AN118" i="1" s="1"/>
  <c r="AO118" i="1" s="1"/>
  <c r="AJ440" i="1"/>
  <c r="AL440" i="1" s="1"/>
  <c r="AN440" i="1" s="1"/>
  <c r="AO440" i="1" s="1"/>
  <c r="Z441" i="1"/>
  <c r="AB441" i="1" s="1"/>
  <c r="AC441" i="1" s="1"/>
  <c r="P232" i="1"/>
  <c r="Q232" i="1" s="1"/>
  <c r="Q244" i="1" s="1"/>
  <c r="K22" i="7" s="1"/>
  <c r="Z148" i="1"/>
  <c r="AB148" i="1" s="1"/>
  <c r="AC148" i="1" s="1"/>
  <c r="AJ146" i="1"/>
  <c r="AL146" i="1" s="1"/>
  <c r="AN146" i="1" s="1"/>
  <c r="AO146" i="1" s="1"/>
  <c r="AL263" i="1"/>
  <c r="AN263" i="1" s="1"/>
  <c r="AO263" i="1" s="1"/>
  <c r="Z263" i="1"/>
  <c r="AB263" i="1" s="1"/>
  <c r="AC263" i="1" s="1"/>
  <c r="AJ188" i="1"/>
  <c r="AL188" i="1" s="1"/>
  <c r="AN188" i="1" s="1"/>
  <c r="AO188" i="1" s="1"/>
  <c r="Z107" i="1"/>
  <c r="AB107" i="1" s="1"/>
  <c r="AC107" i="1" s="1"/>
  <c r="AJ149" i="1"/>
  <c r="AV149" i="1" s="1"/>
  <c r="AX149" i="1" s="1"/>
  <c r="AZ149" i="1" s="1"/>
  <c r="BA149" i="1" s="1"/>
  <c r="AJ125" i="1"/>
  <c r="AL125" i="1" s="1"/>
  <c r="AN125" i="1" s="1"/>
  <c r="AO125" i="1" s="1"/>
  <c r="AJ101" i="1"/>
  <c r="AL101" i="1" s="1"/>
  <c r="AN101" i="1" s="1"/>
  <c r="AO101" i="1" s="1"/>
  <c r="AJ126" i="1"/>
  <c r="AV126" i="1" s="1"/>
  <c r="AX126" i="1" s="1"/>
  <c r="AZ126" i="1" s="1"/>
  <c r="BA126" i="1" s="1"/>
  <c r="Z128" i="1"/>
  <c r="AB128" i="1" s="1"/>
  <c r="AC128" i="1" s="1"/>
  <c r="Z106" i="1"/>
  <c r="AB106" i="1" s="1"/>
  <c r="AC106" i="1" s="1"/>
  <c r="Y108" i="1"/>
  <c r="AJ137" i="1"/>
  <c r="AL137" i="1" s="1"/>
  <c r="AN137" i="1" s="1"/>
  <c r="AO137" i="1" s="1"/>
  <c r="Z146" i="1"/>
  <c r="AB146" i="1" s="1"/>
  <c r="AC146" i="1" s="1"/>
  <c r="Y138" i="1"/>
  <c r="Z136" i="1"/>
  <c r="AB136" i="1" s="1"/>
  <c r="AC136" i="1" s="1"/>
  <c r="AJ123" i="1"/>
  <c r="AL123" i="1" s="1"/>
  <c r="AN123" i="1" s="1"/>
  <c r="AO123" i="1" s="1"/>
  <c r="Y152" i="1"/>
  <c r="AJ105" i="1"/>
  <c r="AV105" i="1" s="1"/>
  <c r="AX105" i="1" s="1"/>
  <c r="AJ122" i="1"/>
  <c r="AL122" i="1" s="1"/>
  <c r="AN122" i="1" s="1"/>
  <c r="AO122" i="1" s="1"/>
  <c r="AV99" i="1"/>
  <c r="AL99" i="1"/>
  <c r="AN99" i="1" s="1"/>
  <c r="AO99" i="1" s="1"/>
  <c r="AL136" i="1"/>
  <c r="AN136" i="1" s="1"/>
  <c r="AO136" i="1" s="1"/>
  <c r="AV136" i="1"/>
  <c r="AX136" i="1" s="1"/>
  <c r="AZ136" i="1" s="1"/>
  <c r="BA136" i="1" s="1"/>
  <c r="AV135" i="1"/>
  <c r="AX135" i="1" s="1"/>
  <c r="AL135" i="1"/>
  <c r="AN135" i="1" s="1"/>
  <c r="AO135" i="1" s="1"/>
  <c r="AL134" i="1"/>
  <c r="AN134" i="1" s="1"/>
  <c r="AO134" i="1" s="1"/>
  <c r="AV134" i="1"/>
  <c r="AX134" i="1" s="1"/>
  <c r="AV103" i="1"/>
  <c r="AX103" i="1" s="1"/>
  <c r="AL103" i="1"/>
  <c r="AN103" i="1" s="1"/>
  <c r="AO103" i="1" s="1"/>
  <c r="AL128" i="1"/>
  <c r="AN128" i="1" s="1"/>
  <c r="AO128" i="1" s="1"/>
  <c r="AV128" i="1"/>
  <c r="AX128" i="1" s="1"/>
  <c r="AZ128" i="1" s="1"/>
  <c r="BA128" i="1" s="1"/>
  <c r="AL97" i="1"/>
  <c r="AN97" i="1" s="1"/>
  <c r="AO97" i="1" s="1"/>
  <c r="AV97" i="1"/>
  <c r="AX97" i="1" s="1"/>
  <c r="AZ97" i="1" s="1"/>
  <c r="BA97" i="1" s="1"/>
  <c r="AV106" i="1"/>
  <c r="AX106" i="1" s="1"/>
  <c r="AL106" i="1"/>
  <c r="AN106" i="1" s="1"/>
  <c r="AO106" i="1" s="1"/>
  <c r="AJ25" i="1"/>
  <c r="AV25" i="1" s="1"/>
  <c r="AX25" i="1" s="1"/>
  <c r="AZ25" i="1" s="1"/>
  <c r="BA25" i="1" s="1"/>
  <c r="AK25" i="1"/>
  <c r="AJ100" i="1"/>
  <c r="AL100" i="1" s="1"/>
  <c r="AN100" i="1" s="1"/>
  <c r="AO100" i="1" s="1"/>
  <c r="AJ107" i="1"/>
  <c r="Z103" i="1"/>
  <c r="AB103" i="1" s="1"/>
  <c r="AC103" i="1" s="1"/>
  <c r="AJ148" i="1"/>
  <c r="AV148" i="1" s="1"/>
  <c r="AJ15" i="1"/>
  <c r="AK15" i="1"/>
  <c r="AK124" i="1"/>
  <c r="AJ117" i="1"/>
  <c r="Z135" i="1"/>
  <c r="AB135" i="1" s="1"/>
  <c r="AC135" i="1" s="1"/>
  <c r="AJ116" i="1"/>
  <c r="AL116" i="1" s="1"/>
  <c r="AN116" i="1" s="1"/>
  <c r="AO116" i="1" s="1"/>
  <c r="AK148" i="1"/>
  <c r="AK152" i="1" s="1"/>
  <c r="Z134" i="1"/>
  <c r="AB134" i="1" s="1"/>
  <c r="AC134" i="1" s="1"/>
  <c r="AJ36" i="1"/>
  <c r="AV36" i="1" s="1"/>
  <c r="AX36" i="1" s="1"/>
  <c r="AZ36" i="1" s="1"/>
  <c r="BA36" i="1" s="1"/>
  <c r="AK36" i="1"/>
  <c r="AK119" i="1"/>
  <c r="AJ98" i="1"/>
  <c r="AK115" i="1"/>
  <c r="AK129" i="1"/>
  <c r="AJ26" i="1"/>
  <c r="AV26" i="1" s="1"/>
  <c r="AX26" i="1" s="1"/>
  <c r="AZ26" i="1" s="1"/>
  <c r="BA26" i="1" s="1"/>
  <c r="AK26" i="1"/>
  <c r="Z99" i="1"/>
  <c r="AB99" i="1" s="1"/>
  <c r="AC99" i="1" s="1"/>
  <c r="AJ130" i="1"/>
  <c r="AL130" i="1" s="1"/>
  <c r="AN130" i="1" s="1"/>
  <c r="AO130" i="1" s="1"/>
  <c r="AK105" i="1"/>
  <c r="AJ147" i="1"/>
  <c r="AL147" i="1" s="1"/>
  <c r="AN147" i="1" s="1"/>
  <c r="AO147" i="1" s="1"/>
  <c r="AJ115" i="1"/>
  <c r="AV115" i="1" s="1"/>
  <c r="AK131" i="1"/>
  <c r="AJ119" i="1"/>
  <c r="AV119" i="1" s="1"/>
  <c r="AK96" i="1"/>
  <c r="AJ133" i="1"/>
  <c r="AL133" i="1" s="1"/>
  <c r="AN133" i="1" s="1"/>
  <c r="AO133" i="1" s="1"/>
  <c r="AJ145" i="1"/>
  <c r="AJ33" i="1"/>
  <c r="AV33" i="1" s="1"/>
  <c r="AX33" i="1" s="1"/>
  <c r="AZ33" i="1" s="1"/>
  <c r="BA33" i="1" s="1"/>
  <c r="AK33" i="1"/>
  <c r="AJ121" i="1"/>
  <c r="AV121" i="1" s="1"/>
  <c r="AX121" i="1" s="1"/>
  <c r="AZ121" i="1" s="1"/>
  <c r="BA121" i="1" s="1"/>
  <c r="AK121" i="1"/>
  <c r="AL78" i="1"/>
  <c r="AN78" i="1" s="1"/>
  <c r="AO78" i="1" s="1"/>
  <c r="AJ124" i="1"/>
  <c r="AV124" i="1" s="1"/>
  <c r="AJ127" i="1"/>
  <c r="AL127" i="1" s="1"/>
  <c r="AN127" i="1" s="1"/>
  <c r="AO127" i="1" s="1"/>
  <c r="AJ120" i="1"/>
  <c r="AJ28" i="1"/>
  <c r="AV28" i="1" s="1"/>
  <c r="AX28" i="1" s="1"/>
  <c r="AZ28" i="1" s="1"/>
  <c r="BA28" i="1" s="1"/>
  <c r="AK28" i="1"/>
  <c r="Z97" i="1"/>
  <c r="AB97" i="1" s="1"/>
  <c r="AC97" i="1" s="1"/>
  <c r="AJ77" i="1"/>
  <c r="O459" i="2"/>
  <c r="P459" i="2"/>
  <c r="M17" i="7" s="1"/>
  <c r="E11" i="15" s="1"/>
  <c r="AJ17" i="7" s="1"/>
  <c r="AJ70" i="1"/>
  <c r="AV70" i="1" s="1"/>
  <c r="AX70" i="1" s="1"/>
  <c r="AZ70" i="1" s="1"/>
  <c r="BA70" i="1" s="1"/>
  <c r="P172" i="1"/>
  <c r="O25" i="7"/>
  <c r="O19" i="7"/>
  <c r="J19" i="7" s="1"/>
  <c r="O24" i="7"/>
  <c r="O21" i="7"/>
  <c r="O20" i="7"/>
  <c r="O22" i="7"/>
  <c r="O23" i="7"/>
  <c r="AJ391" i="1"/>
  <c r="AL391" i="1" s="1"/>
  <c r="AN391" i="1" s="1"/>
  <c r="AO391" i="1" s="1"/>
  <c r="AF445" i="1"/>
  <c r="AW408" i="1"/>
  <c r="AW445" i="1" s="1"/>
  <c r="AU445" i="1"/>
  <c r="AQ445" i="1"/>
  <c r="AJ408" i="1"/>
  <c r="AV408" i="1" s="1"/>
  <c r="X445" i="1"/>
  <c r="AT445" i="1"/>
  <c r="AI445" i="1"/>
  <c r="AR445" i="1"/>
  <c r="AR362" i="1"/>
  <c r="AQ401" i="1"/>
  <c r="Y401" i="1"/>
  <c r="X401" i="1"/>
  <c r="Z362" i="1"/>
  <c r="AK362" i="1"/>
  <c r="AI401" i="1"/>
  <c r="AT401" i="1"/>
  <c r="AF401" i="1"/>
  <c r="Q362" i="1"/>
  <c r="P401" i="1"/>
  <c r="P144" i="1"/>
  <c r="N152" i="1"/>
  <c r="P259" i="1"/>
  <c r="Q259" i="1" s="1"/>
  <c r="Q264" i="1" s="1"/>
  <c r="K23" i="7" s="1"/>
  <c r="N225" i="1"/>
  <c r="AF152" i="1"/>
  <c r="AY152" i="1"/>
  <c r="Z71" i="1"/>
  <c r="AB71" i="1" s="1"/>
  <c r="AC71" i="1" s="1"/>
  <c r="X152" i="1"/>
  <c r="AR144" i="1"/>
  <c r="AQ152" i="1"/>
  <c r="AT152" i="1"/>
  <c r="AI152" i="1"/>
  <c r="AW144" i="1"/>
  <c r="AW152" i="1" s="1"/>
  <c r="AU152" i="1"/>
  <c r="Q387" i="1"/>
  <c r="N108" i="1"/>
  <c r="P108" i="1"/>
  <c r="Q108" i="1"/>
  <c r="K15" i="7" s="1"/>
  <c r="N205" i="1"/>
  <c r="P205" i="1"/>
  <c r="AJ220" i="1"/>
  <c r="AL220" i="1" s="1"/>
  <c r="AN220" i="1" s="1"/>
  <c r="AO220" i="1" s="1"/>
  <c r="AK349" i="1"/>
  <c r="AL349" i="1" s="1"/>
  <c r="AN349" i="1" s="1"/>
  <c r="AO349" i="1" s="1"/>
  <c r="P189" i="1"/>
  <c r="AJ389" i="1"/>
  <c r="AL389" i="1" s="1"/>
  <c r="AN389" i="1" s="1"/>
  <c r="AO389" i="1" s="1"/>
  <c r="Q114" i="1"/>
  <c r="Q138" i="1" s="1"/>
  <c r="K16" i="7" s="1"/>
  <c r="J16" i="7" s="1"/>
  <c r="N138" i="1"/>
  <c r="AJ178" i="1"/>
  <c r="AV178" i="1" s="1"/>
  <c r="AX178" i="1" s="1"/>
  <c r="AZ178" i="1" s="1"/>
  <c r="BA178" i="1" s="1"/>
  <c r="AJ203" i="1"/>
  <c r="AV203" i="1" s="1"/>
  <c r="AX203" i="1" s="1"/>
  <c r="AZ203" i="1" s="1"/>
  <c r="BA203" i="1" s="1"/>
  <c r="AJ331" i="1"/>
  <c r="AL331" i="1" s="1"/>
  <c r="AN331" i="1" s="1"/>
  <c r="AO331" i="1" s="1"/>
  <c r="P294" i="1"/>
  <c r="AJ114" i="1"/>
  <c r="AL114" i="1" s="1"/>
  <c r="AN114" i="1" s="1"/>
  <c r="Z79" i="1"/>
  <c r="AB79" i="1" s="1"/>
  <c r="AC79" i="1" s="1"/>
  <c r="P315" i="1"/>
  <c r="N189" i="1"/>
  <c r="Z144" i="1"/>
  <c r="Z400" i="1"/>
  <c r="AB400" i="1" s="1"/>
  <c r="AC400" i="1" s="1"/>
  <c r="AQ37" i="1"/>
  <c r="P281" i="1"/>
  <c r="AJ79" i="1"/>
  <c r="AJ68" i="1"/>
  <c r="N281" i="1"/>
  <c r="AW225" i="1"/>
  <c r="AJ144" i="1"/>
  <c r="AJ233" i="1"/>
  <c r="AL233" i="1" s="1"/>
  <c r="AN233" i="1" s="1"/>
  <c r="AO233" i="1" s="1"/>
  <c r="N294" i="1"/>
  <c r="AK189" i="1"/>
  <c r="AK264" i="1"/>
  <c r="AW281" i="1"/>
  <c r="AK294" i="1"/>
  <c r="AW264" i="1"/>
  <c r="AK172" i="1"/>
  <c r="AJ443" i="1"/>
  <c r="AV443" i="1" s="1"/>
  <c r="AX443" i="1" s="1"/>
  <c r="AZ443" i="1" s="1"/>
  <c r="BA443" i="1" s="1"/>
  <c r="AK443" i="1"/>
  <c r="AK445" i="1" s="1"/>
  <c r="AK225" i="1"/>
  <c r="AW108" i="1"/>
  <c r="AW205" i="1"/>
  <c r="AK244" i="1"/>
  <c r="AW138" i="1"/>
  <c r="AK205" i="1"/>
  <c r="AW189" i="1"/>
  <c r="AK281" i="1"/>
  <c r="AJ304" i="1"/>
  <c r="AV304" i="1" s="1"/>
  <c r="AK304" i="1"/>
  <c r="AJ396" i="1"/>
  <c r="AV396" i="1" s="1"/>
  <c r="AX396" i="1" s="1"/>
  <c r="AZ396" i="1" s="1"/>
  <c r="BA396" i="1" s="1"/>
  <c r="AK396" i="1"/>
  <c r="AN697" i="10"/>
  <c r="AO697" i="10" s="1"/>
  <c r="AN345" i="10"/>
  <c r="AO345" i="10" s="1"/>
  <c r="AN545" i="10"/>
  <c r="AO545" i="10" s="1"/>
  <c r="AN678" i="10"/>
  <c r="AO678" i="10" s="1"/>
  <c r="AN73" i="10"/>
  <c r="AO73" i="10" s="1"/>
  <c r="AN572" i="10"/>
  <c r="AO572" i="10" s="1"/>
  <c r="AN722" i="10"/>
  <c r="AO722" i="10" s="1"/>
  <c r="AN83" i="10"/>
  <c r="AO83" i="10" s="1"/>
  <c r="AN541" i="10"/>
  <c r="AO541" i="10" s="1"/>
  <c r="AN618" i="10"/>
  <c r="AO618" i="10" s="1"/>
  <c r="AN336" i="10"/>
  <c r="AO336" i="10" s="1"/>
  <c r="AN548" i="10"/>
  <c r="AO548" i="10" s="1"/>
  <c r="AS300" i="2"/>
  <c r="AT300" i="2" s="1"/>
  <c r="Q331" i="14"/>
  <c r="Q338" i="14" s="1"/>
  <c r="L25" i="7" s="1"/>
  <c r="P338" i="14"/>
  <c r="AR338" i="14"/>
  <c r="X338" i="14"/>
  <c r="Y331" i="14"/>
  <c r="AY101" i="14"/>
  <c r="BA101" i="14" s="1"/>
  <c r="BC101" i="14" s="1"/>
  <c r="BD101" i="14" s="1"/>
  <c r="H13" i="15"/>
  <c r="AI19" i="7" s="1"/>
  <c r="H21" i="15"/>
  <c r="AI27" i="7" s="1"/>
  <c r="AN721" i="10"/>
  <c r="AO721" i="10" s="1"/>
  <c r="AY238" i="14"/>
  <c r="BA238" i="14" s="1"/>
  <c r="BC238" i="14" s="1"/>
  <c r="BD238" i="14" s="1"/>
  <c r="AY282" i="14"/>
  <c r="BA282" i="14" s="1"/>
  <c r="BC282" i="14" s="1"/>
  <c r="BD282" i="14" s="1"/>
  <c r="AY216" i="14"/>
  <c r="BA216" i="14" s="1"/>
  <c r="BC216" i="14" s="1"/>
  <c r="BD216" i="14" s="1"/>
  <c r="Z78" i="1"/>
  <c r="AB78" i="1" s="1"/>
  <c r="AC78" i="1" s="1"/>
  <c r="Z32" i="1"/>
  <c r="AB32" i="1" s="1"/>
  <c r="AC32" i="1" s="1"/>
  <c r="AJ439" i="1"/>
  <c r="AL439" i="1" s="1"/>
  <c r="AN439" i="1" s="1"/>
  <c r="AO439" i="1" s="1"/>
  <c r="Z325" i="1"/>
  <c r="AB325" i="1" s="1"/>
  <c r="AC325" i="1" s="1"/>
  <c r="AJ166" i="1"/>
  <c r="AL166" i="1" s="1"/>
  <c r="AN166" i="1" s="1"/>
  <c r="AO166" i="1" s="1"/>
  <c r="AJ80" i="1"/>
  <c r="AJ44" i="1"/>
  <c r="AL44" i="1" s="1"/>
  <c r="AN44" i="1" s="1"/>
  <c r="AO44" i="1" s="1"/>
  <c r="Z10" i="1"/>
  <c r="AB10" i="1" s="1"/>
  <c r="AC10" i="1" s="1"/>
  <c r="AJ215" i="1"/>
  <c r="AL215" i="1" s="1"/>
  <c r="AN215" i="1" s="1"/>
  <c r="AO215" i="1" s="1"/>
  <c r="AJ432" i="1"/>
  <c r="AL432" i="1" s="1"/>
  <c r="AN432" i="1" s="1"/>
  <c r="AO432" i="1" s="1"/>
  <c r="AJ411" i="1"/>
  <c r="AV411" i="1" s="1"/>
  <c r="AJ363" i="1"/>
  <c r="AV363" i="1" s="1"/>
  <c r="AX363" i="1" s="1"/>
  <c r="AZ363" i="1" s="1"/>
  <c r="BA363" i="1" s="1"/>
  <c r="Z14" i="1"/>
  <c r="AB14" i="1" s="1"/>
  <c r="AC14" i="1" s="1"/>
  <c r="AJ182" i="1"/>
  <c r="AV182" i="1" s="1"/>
  <c r="AX182" i="1" s="1"/>
  <c r="AZ182" i="1" s="1"/>
  <c r="BA182" i="1" s="1"/>
  <c r="AJ30" i="1"/>
  <c r="AV30" i="1" s="1"/>
  <c r="AN365" i="14"/>
  <c r="AP365" i="14" s="1"/>
  <c r="AQ365" i="14" s="1"/>
  <c r="AY462" i="14"/>
  <c r="BA462" i="14" s="1"/>
  <c r="BC462" i="14" s="1"/>
  <c r="BD462" i="14" s="1"/>
  <c r="Q244" i="14"/>
  <c r="Q254" i="14" s="1"/>
  <c r="L20" i="7" s="1"/>
  <c r="AN37" i="14"/>
  <c r="AP37" i="14" s="1"/>
  <c r="AQ37" i="14" s="1"/>
  <c r="AY385" i="14"/>
  <c r="BA385" i="14" s="1"/>
  <c r="BC385" i="14" s="1"/>
  <c r="BD385" i="14" s="1"/>
  <c r="AY266" i="14"/>
  <c r="BA266" i="14" s="1"/>
  <c r="BC266" i="14" s="1"/>
  <c r="BD266" i="14" s="1"/>
  <c r="AA11" i="14"/>
  <c r="AC11" i="14" s="1"/>
  <c r="Q315" i="14"/>
  <c r="Q326" i="14" s="1"/>
  <c r="L24" i="7" s="1"/>
  <c r="AN369" i="14"/>
  <c r="AP369" i="14" s="1"/>
  <c r="AQ369" i="14" s="1"/>
  <c r="AY18" i="14"/>
  <c r="BA18" i="14" s="1"/>
  <c r="BC18" i="14" s="1"/>
  <c r="BD18" i="14" s="1"/>
  <c r="AY70" i="14"/>
  <c r="BA70" i="14" s="1"/>
  <c r="BC70" i="14" s="1"/>
  <c r="BD70" i="14" s="1"/>
  <c r="AY150" i="14"/>
  <c r="BA150" i="14" s="1"/>
  <c r="BC150" i="14" s="1"/>
  <c r="BD150" i="14" s="1"/>
  <c r="AJ162" i="1"/>
  <c r="AV162" i="1" s="1"/>
  <c r="AX162" i="1" s="1"/>
  <c r="AZ162" i="1" s="1"/>
  <c r="BA162" i="1" s="1"/>
  <c r="AJ429" i="1"/>
  <c r="AL429" i="1" s="1"/>
  <c r="AN429" i="1" s="1"/>
  <c r="AO429" i="1" s="1"/>
  <c r="AJ434" i="1"/>
  <c r="AL434" i="1" s="1"/>
  <c r="AN434" i="1" s="1"/>
  <c r="AO434" i="1" s="1"/>
  <c r="AJ275" i="1"/>
  <c r="AV275" i="1" s="1"/>
  <c r="AX275" i="1" s="1"/>
  <c r="AZ275" i="1" s="1"/>
  <c r="BA275" i="1" s="1"/>
  <c r="AJ333" i="1"/>
  <c r="AV333" i="1" s="1"/>
  <c r="AJ27" i="1"/>
  <c r="AV27" i="1" s="1"/>
  <c r="AX27" i="1" s="1"/>
  <c r="AZ27" i="1" s="1"/>
  <c r="BA27" i="1" s="1"/>
  <c r="AJ75" i="1"/>
  <c r="AV332" i="1"/>
  <c r="AX332" i="1" s="1"/>
  <c r="AZ332" i="1" s="1"/>
  <c r="BA332" i="1" s="1"/>
  <c r="AJ311" i="1"/>
  <c r="AL311" i="1" s="1"/>
  <c r="AN311" i="1" s="1"/>
  <c r="AO311" i="1" s="1"/>
  <c r="AJ95" i="1"/>
  <c r="AL95" i="1" s="1"/>
  <c r="AJ278" i="1"/>
  <c r="AV278" i="1" s="1"/>
  <c r="AX278" i="1" s="1"/>
  <c r="AZ278" i="1" s="1"/>
  <c r="BA278" i="1" s="1"/>
  <c r="AL354" i="1"/>
  <c r="AN354" i="1" s="1"/>
  <c r="AJ393" i="1"/>
  <c r="AV393" i="1" s="1"/>
  <c r="AX393" i="1" s="1"/>
  <c r="AZ393" i="1" s="1"/>
  <c r="BA393" i="1" s="1"/>
  <c r="X355" i="1"/>
  <c r="AJ276" i="1"/>
  <c r="AV276" i="1" s="1"/>
  <c r="AX276" i="1" s="1"/>
  <c r="AZ276" i="1" s="1"/>
  <c r="BA276" i="1" s="1"/>
  <c r="AJ416" i="1"/>
  <c r="AV416" i="1" s="1"/>
  <c r="AX416" i="1" s="1"/>
  <c r="AZ416" i="1" s="1"/>
  <c r="BA416" i="1" s="1"/>
  <c r="AN703" i="10"/>
  <c r="AO703" i="10" s="1"/>
  <c r="AN542" i="10"/>
  <c r="AO542" i="10" s="1"/>
  <c r="AN188" i="10"/>
  <c r="AO188" i="10" s="1"/>
  <c r="AN376" i="10"/>
  <c r="AO376" i="10" s="1"/>
  <c r="AN367" i="10"/>
  <c r="AO367" i="10" s="1"/>
  <c r="AN441" i="10"/>
  <c r="AO441" i="10" s="1"/>
  <c r="AN444" i="10"/>
  <c r="AO444" i="10" s="1"/>
  <c r="AN268" i="14"/>
  <c r="AP268" i="14" s="1"/>
  <c r="AQ268" i="14" s="1"/>
  <c r="AY183" i="14"/>
  <c r="BA183" i="14" s="1"/>
  <c r="BC183" i="14" s="1"/>
  <c r="BD183" i="14" s="1"/>
  <c r="AY432" i="14"/>
  <c r="BA432" i="14" s="1"/>
  <c r="BC432" i="14" s="1"/>
  <c r="BD432" i="14" s="1"/>
  <c r="AN437" i="14"/>
  <c r="AP437" i="14" s="1"/>
  <c r="AQ437" i="14" s="1"/>
  <c r="AN302" i="14"/>
  <c r="AP302" i="14" s="1"/>
  <c r="AQ302" i="14" s="1"/>
  <c r="AY305" i="14"/>
  <c r="BA305" i="14" s="1"/>
  <c r="BC305" i="14" s="1"/>
  <c r="BD305" i="14" s="1"/>
  <c r="AY408" i="14"/>
  <c r="BA408" i="14" s="1"/>
  <c r="BC408" i="14" s="1"/>
  <c r="BD408" i="14" s="1"/>
  <c r="AY139" i="14"/>
  <c r="BA139" i="14" s="1"/>
  <c r="BC139" i="14" s="1"/>
  <c r="BD139" i="14" s="1"/>
  <c r="AY29" i="14"/>
  <c r="BA29" i="14" s="1"/>
  <c r="BC29" i="14" s="1"/>
  <c r="BD29" i="14" s="1"/>
  <c r="AY41" i="14"/>
  <c r="BA41" i="14" s="1"/>
  <c r="BC41" i="14" s="1"/>
  <c r="BD41" i="14" s="1"/>
  <c r="AY55" i="14"/>
  <c r="BA55" i="14" s="1"/>
  <c r="BC55" i="14" s="1"/>
  <c r="BD55" i="14" s="1"/>
  <c r="AN303" i="14"/>
  <c r="AP303" i="14" s="1"/>
  <c r="AQ303" i="14" s="1"/>
  <c r="AY69" i="14"/>
  <c r="BA69" i="14" s="1"/>
  <c r="BC69" i="14" s="1"/>
  <c r="BD69" i="14" s="1"/>
  <c r="AY388" i="14"/>
  <c r="BA388" i="14" s="1"/>
  <c r="BC388" i="14" s="1"/>
  <c r="BD388" i="14" s="1"/>
  <c r="AY182" i="14"/>
  <c r="BA182" i="14" s="1"/>
  <c r="BC182" i="14" s="1"/>
  <c r="BD182" i="14" s="1"/>
  <c r="AY325" i="14"/>
  <c r="BA325" i="14" s="1"/>
  <c r="BC325" i="14" s="1"/>
  <c r="BD325" i="14" s="1"/>
  <c r="AA15" i="14"/>
  <c r="AC15" i="14" s="1"/>
  <c r="AD15" i="14" s="1"/>
  <c r="AY73" i="14"/>
  <c r="BA73" i="14" s="1"/>
  <c r="BC73" i="14" s="1"/>
  <c r="BD73" i="14" s="1"/>
  <c r="AY83" i="14"/>
  <c r="BA83" i="14" s="1"/>
  <c r="BC83" i="14" s="1"/>
  <c r="BD83" i="14" s="1"/>
  <c r="AY439" i="14"/>
  <c r="BA439" i="14" s="1"/>
  <c r="BC439" i="14" s="1"/>
  <c r="BD439" i="14" s="1"/>
  <c r="AY54" i="14"/>
  <c r="BA54" i="14" s="1"/>
  <c r="BC54" i="14" s="1"/>
  <c r="BD54" i="14" s="1"/>
  <c r="AY173" i="14"/>
  <c r="BA173" i="14" s="1"/>
  <c r="BC173" i="14" s="1"/>
  <c r="BD173" i="14" s="1"/>
  <c r="AY27" i="14"/>
  <c r="BA27" i="14" s="1"/>
  <c r="BC27" i="14" s="1"/>
  <c r="BD27" i="14" s="1"/>
  <c r="AY417" i="14"/>
  <c r="BA417" i="14" s="1"/>
  <c r="BC417" i="14" s="1"/>
  <c r="BD417" i="14" s="1"/>
  <c r="Q278" i="14"/>
  <c r="Q291" i="14" s="1"/>
  <c r="L22" i="7" s="1"/>
  <c r="AL15" i="14"/>
  <c r="AN15" i="14" s="1"/>
  <c r="AP15" i="14" s="1"/>
  <c r="AQ15" i="14" s="1"/>
  <c r="AL20" i="14"/>
  <c r="AY20" i="14" s="1"/>
  <c r="BA20" i="14" s="1"/>
  <c r="BC20" i="14" s="1"/>
  <c r="BD20" i="14" s="1"/>
  <c r="AY63" i="14"/>
  <c r="BA63" i="14" s="1"/>
  <c r="BC63" i="14" s="1"/>
  <c r="BD63" i="14" s="1"/>
  <c r="AY336" i="14"/>
  <c r="BA336" i="14" s="1"/>
  <c r="BC336" i="14" s="1"/>
  <c r="BD336" i="14" s="1"/>
  <c r="AL14" i="14"/>
  <c r="AN14" i="14" s="1"/>
  <c r="AP14" i="14" s="1"/>
  <c r="AQ14" i="14" s="1"/>
  <c r="AY19" i="14"/>
  <c r="BA19" i="14" s="1"/>
  <c r="BC19" i="14" s="1"/>
  <c r="BD19" i="14" s="1"/>
  <c r="AL25" i="14"/>
  <c r="AN25" i="14" s="1"/>
  <c r="AP25" i="14" s="1"/>
  <c r="AQ25" i="14" s="1"/>
  <c r="AL13" i="14"/>
  <c r="AN13" i="14" s="1"/>
  <c r="AP13" i="14" s="1"/>
  <c r="AQ13" i="14" s="1"/>
  <c r="AA14" i="14"/>
  <c r="AC14" i="14" s="1"/>
  <c r="AD14" i="14" s="1"/>
  <c r="Z12" i="14"/>
  <c r="Z32" i="14" s="1"/>
  <c r="Z2" i="14" s="1"/>
  <c r="Z3" i="14" s="1"/>
  <c r="AZ13" i="14"/>
  <c r="AN286" i="14"/>
  <c r="AP286" i="14" s="1"/>
  <c r="AQ286" i="14" s="1"/>
  <c r="AL22" i="14"/>
  <c r="AK11" i="14"/>
  <c r="AL11" i="14" s="1"/>
  <c r="AJ32" i="14"/>
  <c r="AJ2" i="14" s="1"/>
  <c r="AJ3" i="14" s="1"/>
  <c r="AY371" i="14"/>
  <c r="BA371" i="14" s="1"/>
  <c r="BC371" i="14" s="1"/>
  <c r="BD371" i="14" s="1"/>
  <c r="AN414" i="14"/>
  <c r="AP414" i="14" s="1"/>
  <c r="AQ414" i="14" s="1"/>
  <c r="AY436" i="14"/>
  <c r="BA436" i="14" s="1"/>
  <c r="BC436" i="14" s="1"/>
  <c r="BD436" i="14" s="1"/>
  <c r="AL31" i="14"/>
  <c r="AY31" i="14" s="1"/>
  <c r="BA31" i="14" s="1"/>
  <c r="AC20" i="14"/>
  <c r="AD20" i="14" s="1"/>
  <c r="AZ15" i="14"/>
  <c r="AZ14" i="14"/>
  <c r="AW11" i="14"/>
  <c r="AU32" i="14"/>
  <c r="AU2" i="14" s="1"/>
  <c r="Y355" i="1"/>
  <c r="AV326" i="1"/>
  <c r="AX326" i="1" s="1"/>
  <c r="AJ251" i="1"/>
  <c r="AV251" i="1" s="1"/>
  <c r="AX251" i="1" s="1"/>
  <c r="Z324" i="1"/>
  <c r="AB324" i="1" s="1"/>
  <c r="AC324" i="1" s="1"/>
  <c r="AJ420" i="1"/>
  <c r="AL420" i="1" s="1"/>
  <c r="AN420" i="1" s="1"/>
  <c r="AO420" i="1" s="1"/>
  <c r="AJ395" i="1"/>
  <c r="AV395" i="1" s="1"/>
  <c r="AX395" i="1" s="1"/>
  <c r="AZ395" i="1" s="1"/>
  <c r="BA395" i="1" s="1"/>
  <c r="AJ313" i="1"/>
  <c r="AL313" i="1" s="1"/>
  <c r="AN313" i="1" s="1"/>
  <c r="AO313" i="1" s="1"/>
  <c r="AJ74" i="1"/>
  <c r="AV74" i="1" s="1"/>
  <c r="AJ322" i="1"/>
  <c r="AL322" i="1" s="1"/>
  <c r="AN322" i="1" s="1"/>
  <c r="AO322" i="1" s="1"/>
  <c r="AJ35" i="1"/>
  <c r="AV35" i="1" s="1"/>
  <c r="X294" i="1"/>
  <c r="AJ47" i="1"/>
  <c r="AL47" i="1" s="1"/>
  <c r="AN47" i="1" s="1"/>
  <c r="AO47" i="1" s="1"/>
  <c r="AJ435" i="1"/>
  <c r="AV435" i="1" s="1"/>
  <c r="AX435" i="1" s="1"/>
  <c r="AZ435" i="1" s="1"/>
  <c r="BA435" i="1" s="1"/>
  <c r="AJ293" i="1"/>
  <c r="AV293" i="1" s="1"/>
  <c r="AX293" i="1" s="1"/>
  <c r="AZ293" i="1" s="1"/>
  <c r="BA293" i="1" s="1"/>
  <c r="AJ382" i="1"/>
  <c r="AV382" i="1" s="1"/>
  <c r="AX382" i="1" s="1"/>
  <c r="AZ382" i="1" s="1"/>
  <c r="BA382" i="1" s="1"/>
  <c r="AJ314" i="1"/>
  <c r="AL314" i="1" s="1"/>
  <c r="AN314" i="1" s="1"/>
  <c r="AO314" i="1" s="1"/>
  <c r="Z328" i="1"/>
  <c r="AB328" i="1" s="1"/>
  <c r="AC328" i="1" s="1"/>
  <c r="AJ183" i="1"/>
  <c r="Z332" i="1"/>
  <c r="AB332" i="1" s="1"/>
  <c r="AC332" i="1" s="1"/>
  <c r="Z17" i="1"/>
  <c r="AB17" i="1" s="1"/>
  <c r="AC17" i="1" s="1"/>
  <c r="AJ398" i="1"/>
  <c r="AV398" i="1" s="1"/>
  <c r="AX398" i="1" s="1"/>
  <c r="AZ398" i="1" s="1"/>
  <c r="BA398" i="1" s="1"/>
  <c r="AJ427" i="1"/>
  <c r="AV427" i="1" s="1"/>
  <c r="AX427" i="1" s="1"/>
  <c r="AZ427" i="1" s="1"/>
  <c r="BA427" i="1" s="1"/>
  <c r="AJ69" i="1"/>
  <c r="AL69" i="1" s="1"/>
  <c r="AN69" i="1" s="1"/>
  <c r="AO69" i="1" s="1"/>
  <c r="AJ438" i="1"/>
  <c r="AL438" i="1" s="1"/>
  <c r="AN438" i="1" s="1"/>
  <c r="AO438" i="1" s="1"/>
  <c r="AJ219" i="1"/>
  <c r="AL219" i="1" s="1"/>
  <c r="AN219" i="1" s="1"/>
  <c r="AO219" i="1" s="1"/>
  <c r="AJ72" i="1"/>
  <c r="AL72" i="1" s="1"/>
  <c r="AN72" i="1" s="1"/>
  <c r="AO72" i="1" s="1"/>
  <c r="AJ328" i="1"/>
  <c r="AL328" i="1" s="1"/>
  <c r="AN328" i="1" s="1"/>
  <c r="AO328" i="1" s="1"/>
  <c r="AJ254" i="1"/>
  <c r="AV254" i="1" s="1"/>
  <c r="AX254" i="1" s="1"/>
  <c r="AZ254" i="1" s="1"/>
  <c r="BA254" i="1" s="1"/>
  <c r="AL50" i="1"/>
  <c r="AN50" i="1" s="1"/>
  <c r="AO50" i="1" s="1"/>
  <c r="AV50" i="1"/>
  <c r="AX50" i="1" s="1"/>
  <c r="AZ50" i="1" s="1"/>
  <c r="BA50" i="1" s="1"/>
  <c r="Y37" i="1"/>
  <c r="N355" i="1"/>
  <c r="AJ221" i="1"/>
  <c r="AL221" i="1" s="1"/>
  <c r="AN221" i="1" s="1"/>
  <c r="AO221" i="1" s="1"/>
  <c r="AJ380" i="1"/>
  <c r="AV380" i="1" s="1"/>
  <c r="AX380" i="1" s="1"/>
  <c r="AZ380" i="1" s="1"/>
  <c r="BA380" i="1" s="1"/>
  <c r="AJ422" i="1"/>
  <c r="AV422" i="1" s="1"/>
  <c r="AX422" i="1" s="1"/>
  <c r="AZ422" i="1" s="1"/>
  <c r="BA422" i="1" s="1"/>
  <c r="AX349" i="1"/>
  <c r="AZ349" i="1" s="1"/>
  <c r="BA349" i="1" s="1"/>
  <c r="AJ386" i="1"/>
  <c r="AL386" i="1" s="1"/>
  <c r="AJ49" i="1"/>
  <c r="AV49" i="1" s="1"/>
  <c r="AX49" i="1" s="1"/>
  <c r="AZ49" i="1" s="1"/>
  <c r="BA49" i="1" s="1"/>
  <c r="Z9" i="1"/>
  <c r="AB9" i="1" s="1"/>
  <c r="AJ423" i="1"/>
  <c r="AL423" i="1" s="1"/>
  <c r="AN423" i="1" s="1"/>
  <c r="AO423" i="1" s="1"/>
  <c r="AJ242" i="1"/>
  <c r="AL242" i="1" s="1"/>
  <c r="AN242" i="1" s="1"/>
  <c r="AO242" i="1" s="1"/>
  <c r="AL351" i="1"/>
  <c r="AN351" i="1" s="1"/>
  <c r="AO351" i="1" s="1"/>
  <c r="AJ43" i="1"/>
  <c r="AL43" i="1" s="1"/>
  <c r="AJ184" i="1"/>
  <c r="AL184" i="1" s="1"/>
  <c r="Z326" i="1"/>
  <c r="AB326" i="1" s="1"/>
  <c r="AC326" i="1" s="1"/>
  <c r="Z323" i="1"/>
  <c r="AB323" i="1" s="1"/>
  <c r="AC323" i="1" s="1"/>
  <c r="AJ160" i="1"/>
  <c r="AV160" i="1" s="1"/>
  <c r="AX160" i="1" s="1"/>
  <c r="AZ160" i="1" s="1"/>
  <c r="BA160" i="1" s="1"/>
  <c r="AJ256" i="1"/>
  <c r="AL256" i="1" s="1"/>
  <c r="AN256" i="1" s="1"/>
  <c r="AO256" i="1" s="1"/>
  <c r="AJ237" i="1"/>
  <c r="AL237" i="1" s="1"/>
  <c r="Z354" i="1"/>
  <c r="AJ418" i="1"/>
  <c r="AL418" i="1" s="1"/>
  <c r="AJ436" i="1"/>
  <c r="AL436" i="1" s="1"/>
  <c r="AN436" i="1" s="1"/>
  <c r="AO436" i="1" s="1"/>
  <c r="AJ241" i="1"/>
  <c r="AL241" i="1" s="1"/>
  <c r="AN241" i="1" s="1"/>
  <c r="AO241" i="1" s="1"/>
  <c r="AJ345" i="1"/>
  <c r="AV345" i="1" s="1"/>
  <c r="AX345" i="1" s="1"/>
  <c r="AZ345" i="1" s="1"/>
  <c r="BA345" i="1" s="1"/>
  <c r="AK329" i="1"/>
  <c r="AJ255" i="1"/>
  <c r="AL255" i="1" s="1"/>
  <c r="AN255" i="1" s="1"/>
  <c r="AO255" i="1" s="1"/>
  <c r="AJ325" i="1"/>
  <c r="AL325" i="1" s="1"/>
  <c r="AN325" i="1" s="1"/>
  <c r="AO325" i="1" s="1"/>
  <c r="AJ392" i="1"/>
  <c r="AV392" i="1" s="1"/>
  <c r="AJ312" i="1"/>
  <c r="AV312" i="1" s="1"/>
  <c r="AJ371" i="1"/>
  <c r="AV371" i="1" s="1"/>
  <c r="Z425" i="1"/>
  <c r="AB425" i="1" s="1"/>
  <c r="AC425" i="1" s="1"/>
  <c r="Z161" i="1"/>
  <c r="AB161" i="1" s="1"/>
  <c r="AC161" i="1" s="1"/>
  <c r="AL346" i="1"/>
  <c r="AN346" i="1" s="1"/>
  <c r="AO346" i="1" s="1"/>
  <c r="AJ273" i="1"/>
  <c r="AV273" i="1" s="1"/>
  <c r="AX273" i="1" s="1"/>
  <c r="AZ273" i="1" s="1"/>
  <c r="BA273" i="1" s="1"/>
  <c r="AJ444" i="1"/>
  <c r="AL444" i="1" s="1"/>
  <c r="AJ368" i="1"/>
  <c r="AV368" i="1" s="1"/>
  <c r="AJ350" i="1"/>
  <c r="AV350" i="1" s="1"/>
  <c r="AJ344" i="1"/>
  <c r="AV344" i="1" s="1"/>
  <c r="AX344" i="1" s="1"/>
  <c r="AZ344" i="1" s="1"/>
  <c r="BA344" i="1" s="1"/>
  <c r="AL332" i="1"/>
  <c r="AN332" i="1" s="1"/>
  <c r="AO332" i="1" s="1"/>
  <c r="AL217" i="1"/>
  <c r="AN217" i="1" s="1"/>
  <c r="AO217" i="1" s="1"/>
  <c r="AL161" i="1"/>
  <c r="AN161" i="1" s="1"/>
  <c r="AO161" i="1" s="1"/>
  <c r="AB311" i="1"/>
  <c r="AC311" i="1" s="1"/>
  <c r="AB44" i="1"/>
  <c r="AC44" i="1" s="1"/>
  <c r="Z181" i="1"/>
  <c r="AB181" i="1" s="1"/>
  <c r="AC181" i="1" s="1"/>
  <c r="AJ303" i="1"/>
  <c r="AV303" i="1" s="1"/>
  <c r="AX303" i="1" s="1"/>
  <c r="AZ303" i="1" s="1"/>
  <c r="BA303" i="1" s="1"/>
  <c r="AJ213" i="1"/>
  <c r="AL213" i="1" s="1"/>
  <c r="AJ414" i="1"/>
  <c r="AL414" i="1" s="1"/>
  <c r="AJ323" i="1"/>
  <c r="AV323" i="1" s="1"/>
  <c r="Z397" i="1"/>
  <c r="AB397" i="1" s="1"/>
  <c r="AC397" i="1" s="1"/>
  <c r="Z291" i="1"/>
  <c r="AB291" i="1" s="1"/>
  <c r="AC291" i="1" s="1"/>
  <c r="Z346" i="1"/>
  <c r="AB346" i="1" s="1"/>
  <c r="AC346" i="1" s="1"/>
  <c r="AL164" i="1"/>
  <c r="AN164" i="1" s="1"/>
  <c r="AO164" i="1" s="1"/>
  <c r="AX236" i="1"/>
  <c r="AZ236" i="1" s="1"/>
  <c r="BA236" i="1" s="1"/>
  <c r="AL326" i="1"/>
  <c r="Z12" i="1"/>
  <c r="AB12" i="1" s="1"/>
  <c r="AC12" i="1" s="1"/>
  <c r="Z217" i="1"/>
  <c r="AB217" i="1" s="1"/>
  <c r="AC217" i="1" s="1"/>
  <c r="AJ321" i="1"/>
  <c r="AJ387" i="1"/>
  <c r="AV387" i="1" s="1"/>
  <c r="AX387" i="1" s="1"/>
  <c r="AZ387" i="1" s="1"/>
  <c r="BA387" i="1" s="1"/>
  <c r="AJ258" i="1"/>
  <c r="AL258" i="1" s="1"/>
  <c r="AN258" i="1" s="1"/>
  <c r="AO258" i="1" s="1"/>
  <c r="AJ199" i="1"/>
  <c r="AL199" i="1" s="1"/>
  <c r="AN199" i="1" s="1"/>
  <c r="AO199" i="1" s="1"/>
  <c r="AZ425" i="1"/>
  <c r="BA425" i="1" s="1"/>
  <c r="AB376" i="1"/>
  <c r="AC376" i="1" s="1"/>
  <c r="AB432" i="1"/>
  <c r="AC432" i="1" s="1"/>
  <c r="Z16" i="1"/>
  <c r="AB16" i="1" s="1"/>
  <c r="AC16" i="1" s="1"/>
  <c r="AL56" i="1"/>
  <c r="AN56" i="1" s="1"/>
  <c r="AO56" i="1" s="1"/>
  <c r="AL165" i="1"/>
  <c r="AN165" i="1" s="1"/>
  <c r="AO165" i="1" s="1"/>
  <c r="Z56" i="1"/>
  <c r="AB56" i="1" s="1"/>
  <c r="AC56" i="1" s="1"/>
  <c r="Z307" i="1"/>
  <c r="AB307" i="1" s="1"/>
  <c r="AC307" i="1" s="1"/>
  <c r="Z390" i="1"/>
  <c r="AB390" i="1" s="1"/>
  <c r="AC390" i="1" s="1"/>
  <c r="AJ218" i="1"/>
  <c r="AL218" i="1" s="1"/>
  <c r="AJ362" i="1"/>
  <c r="AJ433" i="1"/>
  <c r="AL433" i="1" s="1"/>
  <c r="AJ55" i="1"/>
  <c r="AL55" i="1" s="1"/>
  <c r="AN55" i="1" s="1"/>
  <c r="AO55" i="1" s="1"/>
  <c r="AN196" i="1"/>
  <c r="AO196" i="1" s="1"/>
  <c r="AJ305" i="1"/>
  <c r="AV305" i="1" s="1"/>
  <c r="AB398" i="1"/>
  <c r="AC398" i="1" s="1"/>
  <c r="AZ165" i="1"/>
  <c r="BA165" i="1" s="1"/>
  <c r="AB238" i="1"/>
  <c r="AC238" i="1" s="1"/>
  <c r="Z168" i="1"/>
  <c r="AB168" i="1" s="1"/>
  <c r="AC168" i="1" s="1"/>
  <c r="AB417" i="1"/>
  <c r="AC417" i="1" s="1"/>
  <c r="Z361" i="1"/>
  <c r="AB361" i="1" s="1"/>
  <c r="AC361" i="1" s="1"/>
  <c r="Z196" i="1"/>
  <c r="AB196" i="1" s="1"/>
  <c r="AC196" i="1" s="1"/>
  <c r="AL334" i="1"/>
  <c r="AN334" i="1" s="1"/>
  <c r="AO334" i="1" s="1"/>
  <c r="Z408" i="1"/>
  <c r="Z428" i="1"/>
  <c r="AB428" i="1" s="1"/>
  <c r="AC428" i="1" s="1"/>
  <c r="AX217" i="1"/>
  <c r="AZ217" i="1" s="1"/>
  <c r="BA217" i="1" s="1"/>
  <c r="Z232" i="1"/>
  <c r="AB232" i="1" s="1"/>
  <c r="AC232" i="1" s="1"/>
  <c r="Z334" i="1"/>
  <c r="AB334" i="1" s="1"/>
  <c r="AC334" i="1" s="1"/>
  <c r="AX71" i="1"/>
  <c r="AZ71" i="1" s="1"/>
  <c r="BA71" i="1" s="1"/>
  <c r="Z165" i="1"/>
  <c r="AB165" i="1" s="1"/>
  <c r="AC165" i="1" s="1"/>
  <c r="AL424" i="1"/>
  <c r="AN424" i="1" s="1"/>
  <c r="AO424" i="1" s="1"/>
  <c r="Z236" i="1"/>
  <c r="AB236" i="1" s="1"/>
  <c r="AC236" i="1" s="1"/>
  <c r="AJ379" i="1"/>
  <c r="AL379" i="1" s="1"/>
  <c r="AJ308" i="1"/>
  <c r="AL308" i="1" s="1"/>
  <c r="AN308" i="1" s="1"/>
  <c r="AO308" i="1" s="1"/>
  <c r="AJ409" i="1"/>
  <c r="AL409" i="1" s="1"/>
  <c r="AJ413" i="1"/>
  <c r="AV413" i="1" s="1"/>
  <c r="Z394" i="1"/>
  <c r="AB394" i="1" s="1"/>
  <c r="AC394" i="1" s="1"/>
  <c r="AJ168" i="1"/>
  <c r="AV168" i="1" s="1"/>
  <c r="AX168" i="1" s="1"/>
  <c r="AJ158" i="1"/>
  <c r="AV158" i="1" s="1"/>
  <c r="AB420" i="1"/>
  <c r="AC420" i="1" s="1"/>
  <c r="AB303" i="1"/>
  <c r="AC303" i="1" s="1"/>
  <c r="AJ330" i="1"/>
  <c r="AV330" i="1" s="1"/>
  <c r="AX330" i="1" s="1"/>
  <c r="AZ330" i="1" s="1"/>
  <c r="BA330" i="1" s="1"/>
  <c r="Z50" i="1"/>
  <c r="AB50" i="1" s="1"/>
  <c r="AC50" i="1" s="1"/>
  <c r="Z51" i="1"/>
  <c r="AB51" i="1" s="1"/>
  <c r="AC51" i="1" s="1"/>
  <c r="Z211" i="1"/>
  <c r="AB211" i="1" s="1"/>
  <c r="AC211" i="1" s="1"/>
  <c r="AL71" i="1"/>
  <c r="AN71" i="1" s="1"/>
  <c r="AO71" i="1" s="1"/>
  <c r="Z164" i="1"/>
  <c r="AB164" i="1" s="1"/>
  <c r="AC164" i="1" s="1"/>
  <c r="AX334" i="1"/>
  <c r="AZ334" i="1" s="1"/>
  <c r="BA334" i="1" s="1"/>
  <c r="AL425" i="1"/>
  <c r="AN425" i="1" s="1"/>
  <c r="AO425" i="1" s="1"/>
  <c r="Z351" i="1"/>
  <c r="AB351" i="1" s="1"/>
  <c r="AC351" i="1" s="1"/>
  <c r="AB221" i="1"/>
  <c r="AC221" i="1" s="1"/>
  <c r="AB185" i="1"/>
  <c r="AC185" i="1" s="1"/>
  <c r="AL51" i="1"/>
  <c r="AN51" i="1" s="1"/>
  <c r="AO51" i="1" s="1"/>
  <c r="AL236" i="1"/>
  <c r="AN236" i="1" s="1"/>
  <c r="AO236" i="1" s="1"/>
  <c r="AN27" i="14"/>
  <c r="AP27" i="14" s="1"/>
  <c r="AQ27" i="14" s="1"/>
  <c r="AP16" i="14"/>
  <c r="AQ16" i="14" s="1"/>
  <c r="AN17" i="14"/>
  <c r="AP17" i="14" s="1"/>
  <c r="AQ17" i="14" s="1"/>
  <c r="AN28" i="14"/>
  <c r="AP28" i="14" s="1"/>
  <c r="AQ28" i="14" s="1"/>
  <c r="AP26" i="14"/>
  <c r="AQ26" i="14" s="1"/>
  <c r="AN18" i="14"/>
  <c r="AP18" i="14" s="1"/>
  <c r="AQ18" i="14" s="1"/>
  <c r="AN19" i="14"/>
  <c r="AP19" i="14" s="1"/>
  <c r="AQ19" i="14" s="1"/>
  <c r="AN29" i="14"/>
  <c r="AP29" i="14" s="1"/>
  <c r="AQ29" i="14" s="1"/>
  <c r="O259" i="2"/>
  <c r="U6" i="2"/>
  <c r="D12" i="9" s="1"/>
  <c r="E12" i="9" s="1"/>
  <c r="I12" i="9" s="1"/>
  <c r="AJ375" i="1"/>
  <c r="AL375" i="1" s="1"/>
  <c r="AN375" i="1" s="1"/>
  <c r="AO375" i="1" s="1"/>
  <c r="AJ262" i="1"/>
  <c r="AL262" i="1" s="1"/>
  <c r="AN262" i="1" s="1"/>
  <c r="AO262" i="1" s="1"/>
  <c r="AJ431" i="1"/>
  <c r="AV431" i="1" s="1"/>
  <c r="AX431" i="1" s="1"/>
  <c r="AZ431" i="1" s="1"/>
  <c r="BA431" i="1" s="1"/>
  <c r="AJ48" i="1"/>
  <c r="AL48" i="1" s="1"/>
  <c r="AN48" i="1" s="1"/>
  <c r="AO48" i="1" s="1"/>
  <c r="AN75" i="10"/>
  <c r="AO75" i="10" s="1"/>
  <c r="AN104" i="10"/>
  <c r="AO104" i="10" s="1"/>
  <c r="AN773" i="10"/>
  <c r="AO773" i="10" s="1"/>
  <c r="AN432" i="10"/>
  <c r="AO432" i="10" s="1"/>
  <c r="AN706" i="10"/>
  <c r="AO706" i="10" s="1"/>
  <c r="AN471" i="10"/>
  <c r="AO471" i="10" s="1"/>
  <c r="AI483" i="3"/>
  <c r="T483" i="3"/>
  <c r="AB372" i="3"/>
  <c r="AC372" i="3" s="1"/>
  <c r="AN48" i="14"/>
  <c r="AP48" i="14" s="1"/>
  <c r="AQ48" i="14" s="1"/>
  <c r="AN403" i="14"/>
  <c r="AP403" i="14" s="1"/>
  <c r="AQ403" i="14" s="1"/>
  <c r="AY370" i="14"/>
  <c r="BA370" i="14" s="1"/>
  <c r="BC370" i="14" s="1"/>
  <c r="BD370" i="14" s="1"/>
  <c r="AN131" i="14"/>
  <c r="AP131" i="14" s="1"/>
  <c r="AQ131" i="14" s="1"/>
  <c r="AY459" i="14"/>
  <c r="BA459" i="14" s="1"/>
  <c r="BC459" i="14" s="1"/>
  <c r="BD459" i="14" s="1"/>
  <c r="AY424" i="14"/>
  <c r="BA424" i="14" s="1"/>
  <c r="BC424" i="14" s="1"/>
  <c r="BD424" i="14" s="1"/>
  <c r="AN93" i="14"/>
  <c r="AP93" i="14" s="1"/>
  <c r="AQ93" i="14" s="1"/>
  <c r="AY108" i="14"/>
  <c r="BA108" i="14" s="1"/>
  <c r="BC108" i="14" s="1"/>
  <c r="BD108" i="14" s="1"/>
  <c r="AY50" i="14"/>
  <c r="BA50" i="14" s="1"/>
  <c r="BC50" i="14" s="1"/>
  <c r="BD50" i="14" s="1"/>
  <c r="AY174" i="14"/>
  <c r="BA174" i="14" s="1"/>
  <c r="BC174" i="14" s="1"/>
  <c r="BD174" i="14" s="1"/>
  <c r="AY89" i="14"/>
  <c r="BA89" i="14" s="1"/>
  <c r="BC89" i="14" s="1"/>
  <c r="BD89" i="14" s="1"/>
  <c r="AY84" i="14"/>
  <c r="BA84" i="14" s="1"/>
  <c r="BC84" i="14" s="1"/>
  <c r="BD84" i="14" s="1"/>
  <c r="AK326" i="14"/>
  <c r="AX310" i="14"/>
  <c r="AY106" i="14"/>
  <c r="BA106" i="14" s="1"/>
  <c r="BC106" i="14" s="1"/>
  <c r="BD106" i="14" s="1"/>
  <c r="AY321" i="14"/>
  <c r="BA321" i="14" s="1"/>
  <c r="BC321" i="14" s="1"/>
  <c r="BD321" i="14" s="1"/>
  <c r="AN65" i="14"/>
  <c r="AP65" i="14" s="1"/>
  <c r="AQ65" i="14" s="1"/>
  <c r="AN138" i="14"/>
  <c r="AP138" i="14" s="1"/>
  <c r="AQ138" i="14" s="1"/>
  <c r="AY128" i="14"/>
  <c r="BA128" i="14" s="1"/>
  <c r="BC128" i="14" s="1"/>
  <c r="BD128" i="14" s="1"/>
  <c r="AN75" i="14"/>
  <c r="AP75" i="14" s="1"/>
  <c r="AQ75" i="14" s="1"/>
  <c r="AN351" i="14"/>
  <c r="AP351" i="14" s="1"/>
  <c r="AQ351" i="14" s="1"/>
  <c r="AN154" i="14"/>
  <c r="AP154" i="14" s="1"/>
  <c r="AQ154" i="14" s="1"/>
  <c r="AY425" i="14"/>
  <c r="BA425" i="14" s="1"/>
  <c r="BC425" i="14" s="1"/>
  <c r="BD425" i="14" s="1"/>
  <c r="O8" i="6"/>
  <c r="AN87" i="14"/>
  <c r="AP87" i="14" s="1"/>
  <c r="AQ87" i="14" s="1"/>
  <c r="AN281" i="14"/>
  <c r="AP281" i="14" s="1"/>
  <c r="AQ281" i="14" s="1"/>
  <c r="AY431" i="14"/>
  <c r="BA431" i="14" s="1"/>
  <c r="BC431" i="14" s="1"/>
  <c r="BD431" i="14" s="1"/>
  <c r="AY416" i="14"/>
  <c r="BA416" i="14" s="1"/>
  <c r="BC416" i="14" s="1"/>
  <c r="BD416" i="14" s="1"/>
  <c r="AY451" i="14"/>
  <c r="BA451" i="14" s="1"/>
  <c r="BC451" i="14" s="1"/>
  <c r="BD451" i="14" s="1"/>
  <c r="AY159" i="14"/>
  <c r="BA159" i="14" s="1"/>
  <c r="BC159" i="14" s="1"/>
  <c r="BD159" i="14" s="1"/>
  <c r="AY404" i="14"/>
  <c r="BA404" i="14" s="1"/>
  <c r="BC404" i="14" s="1"/>
  <c r="BD404" i="14" s="1"/>
  <c r="AN279" i="14"/>
  <c r="AP279" i="14" s="1"/>
  <c r="AQ279" i="14" s="1"/>
  <c r="AY178" i="14"/>
  <c r="BA178" i="14" s="1"/>
  <c r="BC178" i="14" s="1"/>
  <c r="BD178" i="14" s="1"/>
  <c r="AY454" i="14"/>
  <c r="BA454" i="14" s="1"/>
  <c r="BC454" i="14" s="1"/>
  <c r="BD454" i="14" s="1"/>
  <c r="AY46" i="14"/>
  <c r="BA46" i="14" s="1"/>
  <c r="BC46" i="14" s="1"/>
  <c r="BD46" i="14" s="1"/>
  <c r="AN317" i="14"/>
  <c r="AP317" i="14" s="1"/>
  <c r="AQ317" i="14" s="1"/>
  <c r="AY149" i="14"/>
  <c r="BA149" i="14" s="1"/>
  <c r="AY441" i="14"/>
  <c r="BA441" i="14" s="1"/>
  <c r="BC441" i="14" s="1"/>
  <c r="BD441" i="14" s="1"/>
  <c r="AN127" i="14"/>
  <c r="AP127" i="14" s="1"/>
  <c r="AQ127" i="14" s="1"/>
  <c r="AN180" i="14"/>
  <c r="AP180" i="14" s="1"/>
  <c r="AQ180" i="14" s="1"/>
  <c r="AY186" i="14"/>
  <c r="BA186" i="14" s="1"/>
  <c r="BC186" i="14" s="1"/>
  <c r="BD186" i="14" s="1"/>
  <c r="AN355" i="14"/>
  <c r="AP355" i="14" s="1"/>
  <c r="AQ355" i="14" s="1"/>
  <c r="AX162" i="14"/>
  <c r="AY434" i="14"/>
  <c r="BA434" i="14" s="1"/>
  <c r="BC434" i="14" s="1"/>
  <c r="BD434" i="14" s="1"/>
  <c r="AY366" i="14"/>
  <c r="BA366" i="14" s="1"/>
  <c r="BC366" i="14" s="1"/>
  <c r="BD366" i="14" s="1"/>
  <c r="AY247" i="14"/>
  <c r="BA247" i="14" s="1"/>
  <c r="BC247" i="14" s="1"/>
  <c r="BD247" i="14" s="1"/>
  <c r="AN168" i="14"/>
  <c r="AP168" i="14" s="1"/>
  <c r="AQ168" i="14" s="1"/>
  <c r="AX273" i="14"/>
  <c r="AY246" i="14"/>
  <c r="BA246" i="14" s="1"/>
  <c r="BC246" i="14" s="1"/>
  <c r="BD246" i="14" s="1"/>
  <c r="AN155" i="14"/>
  <c r="AP155" i="14" s="1"/>
  <c r="AQ155" i="14" s="1"/>
  <c r="AY62" i="14"/>
  <c r="BA62" i="14" s="1"/>
  <c r="BC62" i="14" s="1"/>
  <c r="BD62" i="14" s="1"/>
  <c r="AN248" i="14"/>
  <c r="AP248" i="14" s="1"/>
  <c r="AQ248" i="14" s="1"/>
  <c r="AN373" i="14"/>
  <c r="AP373" i="14" s="1"/>
  <c r="AQ373" i="14" s="1"/>
  <c r="AN67" i="14"/>
  <c r="AP67" i="14" s="1"/>
  <c r="AQ67" i="14" s="1"/>
  <c r="AY175" i="14"/>
  <c r="BA175" i="14" s="1"/>
  <c r="BC175" i="14" s="1"/>
  <c r="BD175" i="14" s="1"/>
  <c r="AY393" i="14"/>
  <c r="BA393" i="14" s="1"/>
  <c r="BC393" i="14" s="1"/>
  <c r="BD393" i="14" s="1"/>
  <c r="AY185" i="14"/>
  <c r="BA185" i="14" s="1"/>
  <c r="BC185" i="14" s="1"/>
  <c r="BD185" i="14" s="1"/>
  <c r="AL377" i="14"/>
  <c r="AN465" i="14"/>
  <c r="AP465" i="14" s="1"/>
  <c r="AQ465" i="14" s="1"/>
  <c r="AY409" i="14"/>
  <c r="BA409" i="14" s="1"/>
  <c r="BC409" i="14" s="1"/>
  <c r="BD409" i="14" s="1"/>
  <c r="AY64" i="14"/>
  <c r="BA64" i="14" s="1"/>
  <c r="BC64" i="14" s="1"/>
  <c r="BD64" i="14" s="1"/>
  <c r="AF32" i="14"/>
  <c r="AF2" i="14" s="1"/>
  <c r="AF3" i="14" s="1"/>
  <c r="AY405" i="14"/>
  <c r="BA405" i="14" s="1"/>
  <c r="BC405" i="14" s="1"/>
  <c r="BD405" i="14" s="1"/>
  <c r="AN199" i="14"/>
  <c r="AP199" i="14" s="1"/>
  <c r="AQ199" i="14" s="1"/>
  <c r="AY419" i="14"/>
  <c r="BA419" i="14" s="1"/>
  <c r="BC419" i="14" s="1"/>
  <c r="BD419" i="14" s="1"/>
  <c r="AY200" i="14"/>
  <c r="BA200" i="14" s="1"/>
  <c r="BC200" i="14" s="1"/>
  <c r="BD200" i="14" s="1"/>
  <c r="AN43" i="14"/>
  <c r="AP43" i="14" s="1"/>
  <c r="AQ43" i="14" s="1"/>
  <c r="AY80" i="14"/>
  <c r="BA80" i="14" s="1"/>
  <c r="BC80" i="14" s="1"/>
  <c r="BD80" i="14" s="1"/>
  <c r="AN391" i="14"/>
  <c r="AP391" i="14" s="1"/>
  <c r="AQ391" i="14" s="1"/>
  <c r="AN211" i="14"/>
  <c r="AP211" i="14" s="1"/>
  <c r="AQ211" i="14" s="1"/>
  <c r="AY59" i="14"/>
  <c r="BA59" i="14" s="1"/>
  <c r="BC59" i="14" s="1"/>
  <c r="BD59" i="14" s="1"/>
  <c r="AY433" i="14"/>
  <c r="BA433" i="14" s="1"/>
  <c r="BC433" i="14" s="1"/>
  <c r="BD433" i="14" s="1"/>
  <c r="AN92" i="14"/>
  <c r="AP92" i="14" s="1"/>
  <c r="AQ92" i="14" s="1"/>
  <c r="AY349" i="14"/>
  <c r="BA349" i="14" s="1"/>
  <c r="BC349" i="14" s="1"/>
  <c r="BD349" i="14" s="1"/>
  <c r="AY181" i="14"/>
  <c r="BA181" i="14" s="1"/>
  <c r="BC181" i="14" s="1"/>
  <c r="BD181" i="14" s="1"/>
  <c r="AY187" i="14"/>
  <c r="BA187" i="14" s="1"/>
  <c r="BC187" i="14" s="1"/>
  <c r="BD187" i="14" s="1"/>
  <c r="AY406" i="14"/>
  <c r="BA406" i="14" s="1"/>
  <c r="BC406" i="14" s="1"/>
  <c r="BD406" i="14" s="1"/>
  <c r="AY213" i="14"/>
  <c r="BA213" i="14" s="1"/>
  <c r="BC213" i="14" s="1"/>
  <c r="BD213" i="14" s="1"/>
  <c r="AY72" i="14"/>
  <c r="BA72" i="14" s="1"/>
  <c r="BC72" i="14" s="1"/>
  <c r="BD72" i="14" s="1"/>
  <c r="AY420" i="14"/>
  <c r="BA420" i="14" s="1"/>
  <c r="BC420" i="14" s="1"/>
  <c r="BD420" i="14" s="1"/>
  <c r="AN129" i="14"/>
  <c r="AP129" i="14" s="1"/>
  <c r="AQ129" i="14" s="1"/>
  <c r="AN449" i="14"/>
  <c r="AP449" i="14" s="1"/>
  <c r="AQ449" i="14" s="1"/>
  <c r="AN232" i="14"/>
  <c r="AP232" i="14" s="1"/>
  <c r="AQ232" i="14" s="1"/>
  <c r="AY428" i="14"/>
  <c r="BA428" i="14" s="1"/>
  <c r="BC428" i="14" s="1"/>
  <c r="BD428" i="14" s="1"/>
  <c r="AY26" i="14"/>
  <c r="AY51" i="14"/>
  <c r="BA51" i="14" s="1"/>
  <c r="BC51" i="14" s="1"/>
  <c r="BD51" i="14" s="1"/>
  <c r="AN74" i="14"/>
  <c r="AP74" i="14" s="1"/>
  <c r="AQ74" i="14" s="1"/>
  <c r="AN234" i="14"/>
  <c r="AP234" i="14" s="1"/>
  <c r="AQ234" i="14" s="1"/>
  <c r="AN91" i="14"/>
  <c r="AP91" i="14" s="1"/>
  <c r="AQ91" i="14" s="1"/>
  <c r="AY392" i="14"/>
  <c r="BA392" i="14" s="1"/>
  <c r="BC392" i="14" s="1"/>
  <c r="BD392" i="14" s="1"/>
  <c r="AN479" i="14"/>
  <c r="AP479" i="14" s="1"/>
  <c r="AQ479" i="14" s="1"/>
  <c r="AY40" i="14"/>
  <c r="BA40" i="14" s="1"/>
  <c r="BC40" i="14" s="1"/>
  <c r="BD40" i="14" s="1"/>
  <c r="AN245" i="14"/>
  <c r="AP245" i="14" s="1"/>
  <c r="AQ245" i="14" s="1"/>
  <c r="AY297" i="14"/>
  <c r="BA297" i="14" s="1"/>
  <c r="BC297" i="14" s="1"/>
  <c r="BD297" i="14" s="1"/>
  <c r="AN198" i="14"/>
  <c r="AP198" i="14" s="1"/>
  <c r="AQ198" i="14" s="1"/>
  <c r="R46" i="16"/>
  <c r="AN172" i="14"/>
  <c r="AP172" i="14" s="1"/>
  <c r="AQ172" i="14" s="1"/>
  <c r="AN480" i="14"/>
  <c r="AP480" i="14" s="1"/>
  <c r="AQ480" i="14" s="1"/>
  <c r="AY111" i="14"/>
  <c r="BA111" i="14" s="1"/>
  <c r="BC111" i="14" s="1"/>
  <c r="BD111" i="14" s="1"/>
  <c r="AN413" i="14"/>
  <c r="AP413" i="14" s="1"/>
  <c r="AQ413" i="14" s="1"/>
  <c r="AX326" i="14"/>
  <c r="W42" i="16"/>
  <c r="AY347" i="14"/>
  <c r="BA347" i="14" s="1"/>
  <c r="BC347" i="14" s="1"/>
  <c r="BD347" i="14" s="1"/>
  <c r="AY28" i="14"/>
  <c r="AN421" i="14"/>
  <c r="AP421" i="14" s="1"/>
  <c r="AQ421" i="14" s="1"/>
  <c r="AX204" i="14"/>
  <c r="W14" i="16"/>
  <c r="AN353" i="14"/>
  <c r="AP353" i="14" s="1"/>
  <c r="AQ353" i="14" s="1"/>
  <c r="AN460" i="14"/>
  <c r="AP460" i="14" s="1"/>
  <c r="AQ460" i="14" s="1"/>
  <c r="AX377" i="14"/>
  <c r="W50" i="16"/>
  <c r="AN332" i="14"/>
  <c r="AP332" i="14" s="1"/>
  <c r="AQ332" i="14" s="1"/>
  <c r="AX239" i="14"/>
  <c r="W22" i="16"/>
  <c r="AX254" i="14"/>
  <c r="W26" i="16"/>
  <c r="AY104" i="14"/>
  <c r="BA104" i="14" s="1"/>
  <c r="BC104" i="14" s="1"/>
  <c r="BD104" i="14" s="1"/>
  <c r="AV361" i="1"/>
  <c r="AX361" i="1" s="1"/>
  <c r="AZ361" i="1" s="1"/>
  <c r="AJ384" i="1"/>
  <c r="AL384" i="1" s="1"/>
  <c r="AN384" i="1" s="1"/>
  <c r="AO384" i="1" s="1"/>
  <c r="AJ240" i="1"/>
  <c r="AL240" i="1" s="1"/>
  <c r="AJ417" i="1"/>
  <c r="AV417" i="1" s="1"/>
  <c r="AX417" i="1" s="1"/>
  <c r="AZ417" i="1" s="1"/>
  <c r="BA417" i="1" s="1"/>
  <c r="AJ376" i="1"/>
  <c r="AJ309" i="1"/>
  <c r="AL309" i="1" s="1"/>
  <c r="AJ52" i="1"/>
  <c r="AV56" i="1"/>
  <c r="AJ232" i="1"/>
  <c r="AV232" i="1" s="1"/>
  <c r="AX232" i="1" s="1"/>
  <c r="AJ390" i="1"/>
  <c r="AJ170" i="1"/>
  <c r="AV170" i="1" s="1"/>
  <c r="AX170" i="1" s="1"/>
  <c r="AJ397" i="1"/>
  <c r="AL397" i="1" s="1"/>
  <c r="AV181" i="1"/>
  <c r="AX181" i="1" s="1"/>
  <c r="AZ181" i="1" s="1"/>
  <c r="BA181" i="1" s="1"/>
  <c r="AN181" i="1"/>
  <c r="AO181" i="1" s="1"/>
  <c r="AJ272" i="1"/>
  <c r="AL272" i="1" s="1"/>
  <c r="AN272" i="1" s="1"/>
  <c r="AO272" i="1" s="1"/>
  <c r="AV51" i="1"/>
  <c r="AJ238" i="1"/>
  <c r="AQ355" i="1"/>
  <c r="AI294" i="1"/>
  <c r="N62" i="1"/>
  <c r="AV424" i="1"/>
  <c r="AX424" i="1" s="1"/>
  <c r="AZ424" i="1" s="1"/>
  <c r="BA424" i="1" s="1"/>
  <c r="AJ289" i="1"/>
  <c r="AL289" i="1" s="1"/>
  <c r="AL16" i="1"/>
  <c r="AN16" i="1" s="1"/>
  <c r="AO16" i="1" s="1"/>
  <c r="R29" i="16"/>
  <c r="AJ437" i="1"/>
  <c r="AV437" i="1" s="1"/>
  <c r="AJ10" i="1"/>
  <c r="R25" i="16"/>
  <c r="AV351" i="1"/>
  <c r="AX351" i="1" s="1"/>
  <c r="AZ351" i="1" s="1"/>
  <c r="BA351" i="1" s="1"/>
  <c r="AV400" i="1"/>
  <c r="AN211" i="1"/>
  <c r="AO211" i="1" s="1"/>
  <c r="AV211" i="1"/>
  <c r="AN307" i="1"/>
  <c r="AO307" i="1" s="1"/>
  <c r="AV307" i="1"/>
  <c r="AJ365" i="1"/>
  <c r="AJ374" i="1"/>
  <c r="AL374" i="1" s="1"/>
  <c r="AJ252" i="1"/>
  <c r="AV252" i="1" s="1"/>
  <c r="AX252" i="1" s="1"/>
  <c r="W41" i="16"/>
  <c r="AJ369" i="1"/>
  <c r="AU9" i="1"/>
  <c r="AW9" i="1" s="1"/>
  <c r="AF315" i="1"/>
  <c r="AJ302" i="1"/>
  <c r="W25" i="16"/>
  <c r="AJ257" i="1"/>
  <c r="Y337" i="1"/>
  <c r="AJ151" i="1"/>
  <c r="AJ373" i="1"/>
  <c r="AV373" i="1" s="1"/>
  <c r="X37" i="1"/>
  <c r="AJ201" i="1"/>
  <c r="AJ378" i="1"/>
  <c r="AV378" i="1" s="1"/>
  <c r="AJ394" i="1"/>
  <c r="AJ385" i="1"/>
  <c r="AJ399" i="1"/>
  <c r="AK345" i="1"/>
  <c r="AJ292" i="1"/>
  <c r="AL292" i="1" s="1"/>
  <c r="AJ372" i="1"/>
  <c r="AJ329" i="1"/>
  <c r="AJ185" i="1"/>
  <c r="AJ200" i="1"/>
  <c r="AV200" i="1" s="1"/>
  <c r="AJ428" i="1"/>
  <c r="AL428" i="1" s="1"/>
  <c r="AJ202" i="1"/>
  <c r="AI355" i="1"/>
  <c r="R37" i="16"/>
  <c r="AJ216" i="1"/>
  <c r="AJ82" i="1"/>
  <c r="AJ204" i="1"/>
  <c r="AV204" i="1" s="1"/>
  <c r="AJ327" i="1"/>
  <c r="AJ336" i="1"/>
  <c r="AV336" i="1" s="1"/>
  <c r="AJ214" i="1"/>
  <c r="AJ381" i="1"/>
  <c r="AJ324" i="1"/>
  <c r="AJ235" i="1"/>
  <c r="AJ291" i="1"/>
  <c r="AJ163" i="1"/>
  <c r="AV163" i="1" s="1"/>
  <c r="AX163" i="1" s="1"/>
  <c r="AJ388" i="1"/>
  <c r="AV196" i="1"/>
  <c r="AX196" i="1" s="1"/>
  <c r="AZ196" i="1" s="1"/>
  <c r="BA196" i="1" s="1"/>
  <c r="AJ383" i="1"/>
  <c r="AL383" i="1" s="1"/>
  <c r="AJ306" i="1"/>
  <c r="AJ290" i="1"/>
  <c r="AV290" i="1" s="1"/>
  <c r="AJ180" i="1"/>
  <c r="AV180" i="1" s="1"/>
  <c r="W21" i="16"/>
  <c r="R17" i="16"/>
  <c r="W37" i="16"/>
  <c r="R41" i="16"/>
  <c r="R45" i="16"/>
  <c r="R21" i="16"/>
  <c r="R33" i="16"/>
  <c r="R49" i="16"/>
  <c r="AT294" i="1"/>
  <c r="W29" i="16"/>
  <c r="K13" i="6"/>
  <c r="K14" i="2"/>
  <c r="AE16" i="2"/>
  <c r="AD14" i="2"/>
  <c r="M20" i="9" s="1"/>
  <c r="K7" i="2"/>
  <c r="AT154" i="2"/>
  <c r="Z258" i="2"/>
  <c r="V16" i="2" s="1"/>
  <c r="K16" i="2"/>
  <c r="AR837" i="2"/>
  <c r="AS837" i="2" s="1"/>
  <c r="AT837" i="2" s="1"/>
  <c r="U16" i="2"/>
  <c r="AS672" i="2"/>
  <c r="AT672" i="2" s="1"/>
  <c r="E10" i="15"/>
  <c r="AF15" i="2"/>
  <c r="AD8" i="2"/>
  <c r="M14" i="9" s="1"/>
  <c r="AD12" i="2"/>
  <c r="M18" i="9" s="1"/>
  <c r="J13" i="2"/>
  <c r="G19" i="9" s="1"/>
  <c r="K13" i="2"/>
  <c r="AE5" i="2"/>
  <c r="AF12" i="2"/>
  <c r="K11" i="2"/>
  <c r="AD5" i="2"/>
  <c r="AD9" i="2"/>
  <c r="M15" i="9" s="1"/>
  <c r="AD13" i="2"/>
  <c r="M19" i="9" s="1"/>
  <c r="K8" i="2"/>
  <c r="J10" i="2"/>
  <c r="G16" i="9" s="1"/>
  <c r="H16" i="9" s="1"/>
  <c r="AE15" i="2"/>
  <c r="K10" i="2"/>
  <c r="J11" i="2"/>
  <c r="G17" i="9" s="1"/>
  <c r="H17" i="9" s="1"/>
  <c r="AD6" i="2"/>
  <c r="M12" i="9" s="1"/>
  <c r="AD10" i="2"/>
  <c r="M16" i="9" s="1"/>
  <c r="AD15" i="2"/>
  <c r="AE12" i="2"/>
  <c r="AM23" i="2"/>
  <c r="AR23" i="2" s="1"/>
  <c r="AS23" i="2" s="1"/>
  <c r="J14" i="2"/>
  <c r="G20" i="9" s="1"/>
  <c r="H20" i="9" s="1"/>
  <c r="AD7" i="2"/>
  <c r="M13" i="9" s="1"/>
  <c r="AD11" i="2"/>
  <c r="M17" i="9" s="1"/>
  <c r="AL71" i="10"/>
  <c r="AN71" i="10" s="1"/>
  <c r="AO71" i="10" s="1"/>
  <c r="AL186" i="10"/>
  <c r="AN186" i="10" s="1"/>
  <c r="AO186" i="10" s="1"/>
  <c r="AL698" i="10"/>
  <c r="AN698" i="10" s="1"/>
  <c r="AO698" i="10" s="1"/>
  <c r="AL768" i="10"/>
  <c r="AN768" i="10" s="1"/>
  <c r="AO768" i="10" s="1"/>
  <c r="AL758" i="10"/>
  <c r="AN758" i="10" s="1"/>
  <c r="AO758" i="10" s="1"/>
  <c r="AL759" i="10"/>
  <c r="AN759" i="10" s="1"/>
  <c r="AO759" i="10" s="1"/>
  <c r="AL719" i="10"/>
  <c r="AN719" i="10" s="1"/>
  <c r="AO719" i="10" s="1"/>
  <c r="AL77" i="10"/>
  <c r="AN77" i="10" s="1"/>
  <c r="AO77" i="10" s="1"/>
  <c r="AL710" i="10"/>
  <c r="AN710" i="10" s="1"/>
  <c r="AO710" i="10" s="1"/>
  <c r="AL546" i="10"/>
  <c r="AN546" i="10" s="1"/>
  <c r="AO546" i="10" s="1"/>
  <c r="AL427" i="10"/>
  <c r="AN427" i="10" s="1"/>
  <c r="AO427" i="10" s="1"/>
  <c r="AL474" i="10"/>
  <c r="AN474" i="10" s="1"/>
  <c r="AO474" i="10" s="1"/>
  <c r="AL67" i="10"/>
  <c r="AN67" i="10" s="1"/>
  <c r="AO67" i="10" s="1"/>
  <c r="AL152" i="10"/>
  <c r="AN152" i="10" s="1"/>
  <c r="AO152" i="10" s="1"/>
  <c r="AL141" i="10"/>
  <c r="AN141" i="10" s="1"/>
  <c r="AO141" i="10" s="1"/>
  <c r="AL366" i="10"/>
  <c r="AN366" i="10" s="1"/>
  <c r="AO366" i="10" s="1"/>
  <c r="AL796" i="10"/>
  <c r="AN796" i="10" s="1"/>
  <c r="AO796" i="10" s="1"/>
  <c r="AL774" i="10"/>
  <c r="AN774" i="10" s="1"/>
  <c r="AO774" i="10" s="1"/>
  <c r="AL90" i="10"/>
  <c r="AN90" i="10" s="1"/>
  <c r="AO90" i="10" s="1"/>
  <c r="AL772" i="10"/>
  <c r="AN772" i="10" s="1"/>
  <c r="AO772" i="10" s="1"/>
  <c r="AL334" i="10"/>
  <c r="AN334" i="10" s="1"/>
  <c r="AO334" i="10" s="1"/>
  <c r="AL466" i="10"/>
  <c r="AN466" i="10" s="1"/>
  <c r="AO466" i="10" s="1"/>
  <c r="AL731" i="10"/>
  <c r="AN731" i="10" s="1"/>
  <c r="AO731" i="10" s="1"/>
  <c r="AL341" i="10"/>
  <c r="AN341" i="10" s="1"/>
  <c r="AO341" i="10" s="1"/>
  <c r="AL595" i="10"/>
  <c r="AN595" i="10" s="1"/>
  <c r="AO595" i="10" s="1"/>
  <c r="AL53" i="10"/>
  <c r="AN53" i="10" s="1"/>
  <c r="AO53" i="10" s="1"/>
  <c r="AL116" i="10"/>
  <c r="AN116" i="10" s="1"/>
  <c r="AO116" i="10" s="1"/>
  <c r="AL292" i="10"/>
  <c r="AN292" i="10" s="1"/>
  <c r="AO292" i="10" s="1"/>
  <c r="AL205" i="10"/>
  <c r="AN205" i="10" s="1"/>
  <c r="AO205" i="10" s="1"/>
  <c r="AL488" i="10"/>
  <c r="AN488" i="10" s="1"/>
  <c r="AO488" i="10" s="1"/>
  <c r="AL485" i="10"/>
  <c r="AN485" i="10" s="1"/>
  <c r="AO485" i="10" s="1"/>
  <c r="AL785" i="10"/>
  <c r="AN785" i="10" s="1"/>
  <c r="AO785" i="10" s="1"/>
  <c r="AL84" i="10"/>
  <c r="AN84" i="10" s="1"/>
  <c r="AO84" i="10" s="1"/>
  <c r="AL235" i="10"/>
  <c r="AN235" i="10" s="1"/>
  <c r="AO235" i="10" s="1"/>
  <c r="AL437" i="10"/>
  <c r="AN437" i="10" s="1"/>
  <c r="AO437" i="10" s="1"/>
  <c r="AL616" i="10"/>
  <c r="AN616" i="10" s="1"/>
  <c r="AO616" i="10" s="1"/>
  <c r="AL717" i="10"/>
  <c r="AN717" i="10" s="1"/>
  <c r="AO717" i="10" s="1"/>
  <c r="AL685" i="10"/>
  <c r="AN685" i="10" s="1"/>
  <c r="AO685" i="10" s="1"/>
  <c r="AL356" i="10"/>
  <c r="AN356" i="10" s="1"/>
  <c r="AO356" i="10" s="1"/>
  <c r="AL696" i="10"/>
  <c r="AN696" i="10" s="1"/>
  <c r="AO696" i="10" s="1"/>
  <c r="AL76" i="10"/>
  <c r="AN76" i="10" s="1"/>
  <c r="AO76" i="10" s="1"/>
  <c r="AL505" i="10"/>
  <c r="AN505" i="10" s="1"/>
  <c r="AO505" i="10" s="1"/>
  <c r="AL123" i="10"/>
  <c r="AN123" i="10" s="1"/>
  <c r="AO123" i="10" s="1"/>
  <c r="AL255" i="10"/>
  <c r="AN255" i="10" s="1"/>
  <c r="AO255" i="10" s="1"/>
  <c r="AL539" i="10"/>
  <c r="AN539" i="10" s="1"/>
  <c r="AO539" i="10" s="1"/>
  <c r="AL133" i="10"/>
  <c r="AN133" i="10" s="1"/>
  <c r="AO133" i="10" s="1"/>
  <c r="AL210" i="10"/>
  <c r="AN210" i="10" s="1"/>
  <c r="AO210" i="10" s="1"/>
  <c r="AL480" i="10"/>
  <c r="AN480" i="10" s="1"/>
  <c r="AO480" i="10" s="1"/>
  <c r="AL425" i="10"/>
  <c r="AN425" i="10" s="1"/>
  <c r="AO425" i="10" s="1"/>
  <c r="AL612" i="10"/>
  <c r="AN612" i="10" s="1"/>
  <c r="AO612" i="10" s="1"/>
  <c r="AL65" i="10"/>
  <c r="AN65" i="10" s="1"/>
  <c r="AL69" i="10"/>
  <c r="AN69" i="10" s="1"/>
  <c r="AO69" i="10" s="1"/>
  <c r="AL360" i="10"/>
  <c r="AN360" i="10" s="1"/>
  <c r="AO360" i="10" s="1"/>
  <c r="AL281" i="10"/>
  <c r="AN281" i="10" s="1"/>
  <c r="AO281" i="10" s="1"/>
  <c r="AL605" i="10"/>
  <c r="AN605" i="10" s="1"/>
  <c r="AO605" i="10" s="1"/>
  <c r="AL162" i="10"/>
  <c r="AN162" i="10" s="1"/>
  <c r="AO162" i="10" s="1"/>
  <c r="AL335" i="10"/>
  <c r="AN335" i="10" s="1"/>
  <c r="AO335" i="10" s="1"/>
  <c r="AL704" i="10"/>
  <c r="AN704" i="10" s="1"/>
  <c r="AO704" i="10" s="1"/>
  <c r="AL701" i="10"/>
  <c r="AN701" i="10" s="1"/>
  <c r="AO701" i="10" s="1"/>
  <c r="AL778" i="10"/>
  <c r="AN778" i="10" s="1"/>
  <c r="AO778" i="10" s="1"/>
  <c r="AL89" i="10"/>
  <c r="AN89" i="10" s="1"/>
  <c r="AO89" i="10" s="1"/>
  <c r="AL350" i="10"/>
  <c r="AN350" i="10" s="1"/>
  <c r="AO350" i="10" s="1"/>
  <c r="AL482" i="10"/>
  <c r="AN482" i="10" s="1"/>
  <c r="AO482" i="10" s="1"/>
  <c r="AL736" i="10"/>
  <c r="AN736" i="10" s="1"/>
  <c r="AO736" i="10" s="1"/>
  <c r="AL304" i="10"/>
  <c r="AN304" i="10" s="1"/>
  <c r="AO304" i="10" s="1"/>
  <c r="AL422" i="10"/>
  <c r="AN422" i="10" s="1"/>
  <c r="AO422" i="10" s="1"/>
  <c r="AL668" i="10"/>
  <c r="AN668" i="10" s="1"/>
  <c r="AO668" i="10" s="1"/>
  <c r="AL775" i="10"/>
  <c r="AN775" i="10" s="1"/>
  <c r="AO775" i="10" s="1"/>
  <c r="AL575" i="10"/>
  <c r="AN575" i="10" s="1"/>
  <c r="AO575" i="10" s="1"/>
  <c r="AL251" i="10"/>
  <c r="AN251" i="10" s="1"/>
  <c r="AO251" i="10" s="1"/>
  <c r="AL683" i="10"/>
  <c r="AN683" i="10" s="1"/>
  <c r="AO683" i="10" s="1"/>
  <c r="AL337" i="10"/>
  <c r="AN337" i="10" s="1"/>
  <c r="AO337" i="10" s="1"/>
  <c r="AL375" i="10"/>
  <c r="AN375" i="10" s="1"/>
  <c r="AO375" i="10" s="1"/>
  <c r="AL790" i="10"/>
  <c r="AN790" i="10" s="1"/>
  <c r="AO790" i="10" s="1"/>
  <c r="AL94" i="10"/>
  <c r="AN94" i="10" s="1"/>
  <c r="AO94" i="10" s="1"/>
  <c r="AL449" i="10"/>
  <c r="AN449" i="10" s="1"/>
  <c r="AO449" i="10" s="1"/>
  <c r="AL624" i="10"/>
  <c r="AN624" i="10" s="1"/>
  <c r="AO624" i="10" s="1"/>
  <c r="AL175" i="10"/>
  <c r="AN175" i="10" s="1"/>
  <c r="AO175" i="10" s="1"/>
  <c r="AL469" i="10"/>
  <c r="AN469" i="10" s="1"/>
  <c r="AO469" i="10" s="1"/>
  <c r="AL343" i="10"/>
  <c r="AN343" i="10" s="1"/>
  <c r="AO343" i="10" s="1"/>
  <c r="AL791" i="10"/>
  <c r="AN791" i="10" s="1"/>
  <c r="AO791" i="10" s="1"/>
  <c r="AL802" i="10"/>
  <c r="AN802" i="10" s="1"/>
  <c r="AO802" i="10" s="1"/>
  <c r="AL74" i="10"/>
  <c r="AN74" i="10" s="1"/>
  <c r="AO74" i="10" s="1"/>
  <c r="AN327" i="10"/>
  <c r="AO327" i="10" s="1"/>
  <c r="AL737" i="10"/>
  <c r="AN737" i="10" s="1"/>
  <c r="AO737" i="10" s="1"/>
  <c r="AN179" i="10"/>
  <c r="AO179" i="10" s="1"/>
  <c r="AL62" i="10"/>
  <c r="AN62" i="10" s="1"/>
  <c r="AO62" i="10" s="1"/>
  <c r="AL78" i="10"/>
  <c r="AN78" i="10" s="1"/>
  <c r="AO78" i="10" s="1"/>
  <c r="AL493" i="10"/>
  <c r="AN493" i="10" s="1"/>
  <c r="AO493" i="10" s="1"/>
  <c r="AL363" i="10"/>
  <c r="AN363" i="10" s="1"/>
  <c r="AO363" i="10" s="1"/>
  <c r="AL478" i="10"/>
  <c r="AN478" i="10" s="1"/>
  <c r="AO478" i="10" s="1"/>
  <c r="AL109" i="10"/>
  <c r="AN109" i="10" s="1"/>
  <c r="AO109" i="10" s="1"/>
  <c r="AL738" i="10"/>
  <c r="AN738" i="10" s="1"/>
  <c r="AO738" i="10" s="1"/>
  <c r="AL781" i="10"/>
  <c r="AN781" i="10" s="1"/>
  <c r="AO781" i="10" s="1"/>
  <c r="AN191" i="10"/>
  <c r="AO191" i="10" s="1"/>
  <c r="AL59" i="10"/>
  <c r="AN59" i="10" s="1"/>
  <c r="AO59" i="10" s="1"/>
  <c r="AL463" i="10"/>
  <c r="AN463" i="10" s="1"/>
  <c r="AO463" i="10" s="1"/>
  <c r="AL564" i="10"/>
  <c r="AN564" i="10" s="1"/>
  <c r="AO564" i="10" s="1"/>
  <c r="AL739" i="10"/>
  <c r="AN739" i="10" s="1"/>
  <c r="AO739" i="10" s="1"/>
  <c r="AL102" i="10"/>
  <c r="AN102" i="10" s="1"/>
  <c r="AO102" i="10" s="1"/>
  <c r="AL354" i="10"/>
  <c r="AN354" i="10" s="1"/>
  <c r="AO354" i="10" s="1"/>
  <c r="AL654" i="10"/>
  <c r="AN654" i="10" s="1"/>
  <c r="AO654" i="10" s="1"/>
  <c r="AL728" i="10"/>
  <c r="AN728" i="10" s="1"/>
  <c r="AO728" i="10" s="1"/>
  <c r="AL513" i="10"/>
  <c r="AN513" i="10" s="1"/>
  <c r="AO513" i="10" s="1"/>
  <c r="AL733" i="10"/>
  <c r="AN733" i="10" s="1"/>
  <c r="AO733" i="10" s="1"/>
  <c r="AL677" i="10"/>
  <c r="AN677" i="10" s="1"/>
  <c r="AO677" i="10" s="1"/>
  <c r="AL459" i="10"/>
  <c r="AN459" i="10" s="1"/>
  <c r="AO459" i="10" s="1"/>
  <c r="AL749" i="10"/>
  <c r="AN749" i="10" s="1"/>
  <c r="AO749" i="10" s="1"/>
  <c r="AL269" i="10"/>
  <c r="AN269" i="10" s="1"/>
  <c r="AO269" i="10" s="1"/>
  <c r="AL517" i="10"/>
  <c r="AN517" i="10" s="1"/>
  <c r="AO517" i="10" s="1"/>
  <c r="AL756" i="10"/>
  <c r="AN756" i="10" s="1"/>
  <c r="AO756" i="10" s="1"/>
  <c r="AL92" i="10"/>
  <c r="AN92" i="10" s="1"/>
  <c r="AO92" i="10" s="1"/>
  <c r="AN333" i="10"/>
  <c r="AO333" i="10" s="1"/>
  <c r="AL593" i="10"/>
  <c r="AN593" i="10" s="1"/>
  <c r="AO593" i="10" s="1"/>
  <c r="AL64" i="10"/>
  <c r="AN64" i="10" s="1"/>
  <c r="AO64" i="10" s="1"/>
  <c r="AL394" i="10"/>
  <c r="AN394" i="10" s="1"/>
  <c r="AO394" i="10" s="1"/>
  <c r="AL172" i="10"/>
  <c r="AN172" i="10" s="1"/>
  <c r="AO172" i="10" s="1"/>
  <c r="AL56" i="10"/>
  <c r="AN56" i="10" s="1"/>
  <c r="AO56" i="10" s="1"/>
  <c r="AL610" i="10"/>
  <c r="AN610" i="10" s="1"/>
  <c r="AO610" i="10" s="1"/>
  <c r="AL567" i="10"/>
  <c r="AN567" i="10" s="1"/>
  <c r="AO567" i="10" s="1"/>
  <c r="AL153" i="10"/>
  <c r="AN153" i="10" s="1"/>
  <c r="AO153" i="10" s="1"/>
  <c r="AL180" i="10"/>
  <c r="AN180" i="10" s="1"/>
  <c r="AO180" i="10" s="1"/>
  <c r="AL440" i="10"/>
  <c r="AN440" i="10" s="1"/>
  <c r="AO440" i="10" s="1"/>
  <c r="AL725" i="10"/>
  <c r="AN725" i="10" s="1"/>
  <c r="AO725" i="10" s="1"/>
  <c r="AL492" i="10"/>
  <c r="AN492" i="10" s="1"/>
  <c r="AO492" i="10" s="1"/>
  <c r="AL129" i="10"/>
  <c r="AN129" i="10" s="1"/>
  <c r="AO129" i="10" s="1"/>
  <c r="AL496" i="10"/>
  <c r="AN496" i="10" s="1"/>
  <c r="AO496" i="10" s="1"/>
  <c r="AL570" i="10"/>
  <c r="AN570" i="10" s="1"/>
  <c r="AO570" i="10" s="1"/>
  <c r="AL387" i="10"/>
  <c r="AN387" i="10" s="1"/>
  <c r="AO387" i="10" s="1"/>
  <c r="AL748" i="10"/>
  <c r="AN748" i="10" s="1"/>
  <c r="AO748" i="10" s="1"/>
  <c r="AL115" i="10"/>
  <c r="AN115" i="10" s="1"/>
  <c r="AO115" i="10" s="1"/>
  <c r="AL508" i="10"/>
  <c r="AN508" i="10" s="1"/>
  <c r="AO508" i="10" s="1"/>
  <c r="AL535" i="10"/>
  <c r="AN535" i="10" s="1"/>
  <c r="AO535" i="10" s="1"/>
  <c r="AL472" i="10"/>
  <c r="AN472" i="10" s="1"/>
  <c r="AO472" i="10" s="1"/>
  <c r="AL573" i="10"/>
  <c r="AN573" i="10" s="1"/>
  <c r="AO573" i="10" s="1"/>
  <c r="AL357" i="10"/>
  <c r="AN357" i="10" s="1"/>
  <c r="AO357" i="10" s="1"/>
  <c r="AL384" i="10"/>
  <c r="AN384" i="10" s="1"/>
  <c r="AO384" i="10" s="1"/>
  <c r="AL300" i="10"/>
  <c r="AN300" i="10" s="1"/>
  <c r="AO300" i="10" s="1"/>
  <c r="AL589" i="10"/>
  <c r="AN589" i="10" s="1"/>
  <c r="AO589" i="10" s="1"/>
  <c r="AL556" i="10"/>
  <c r="AN556" i="10" s="1"/>
  <c r="AO556" i="10" s="1"/>
  <c r="AL211" i="10"/>
  <c r="AN211" i="10" s="1"/>
  <c r="AO211" i="10" s="1"/>
  <c r="AL132" i="10"/>
  <c r="AN132" i="10" s="1"/>
  <c r="AO132" i="10" s="1"/>
  <c r="AL331" i="10"/>
  <c r="AN331" i="10" s="1"/>
  <c r="AO331" i="10" s="1"/>
  <c r="AL793" i="10"/>
  <c r="AN793" i="10" s="1"/>
  <c r="AO793" i="10" s="1"/>
  <c r="AL328" i="10"/>
  <c r="AN328" i="10" s="1"/>
  <c r="AO328" i="10" s="1"/>
  <c r="AL512" i="10"/>
  <c r="AN512" i="10" s="1"/>
  <c r="AO512" i="10" s="1"/>
  <c r="AL623" i="10"/>
  <c r="AN623" i="10" s="1"/>
  <c r="AO623" i="10" s="1"/>
  <c r="AL138" i="10"/>
  <c r="AN138" i="10" s="1"/>
  <c r="AO138" i="10" s="1"/>
  <c r="AL340" i="10"/>
  <c r="AN340" i="10" s="1"/>
  <c r="AO340" i="10" s="1"/>
  <c r="AL183" i="10"/>
  <c r="AN183" i="10" s="1"/>
  <c r="AO183" i="10" s="1"/>
  <c r="AL799" i="10"/>
  <c r="AN799" i="10" s="1"/>
  <c r="AO799" i="10" s="1"/>
  <c r="AL755" i="10"/>
  <c r="AN755" i="10" s="1"/>
  <c r="AO755" i="10" s="1"/>
  <c r="AL452" i="10"/>
  <c r="AN452" i="10" s="1"/>
  <c r="AO452" i="10" s="1"/>
  <c r="AL54" i="10"/>
  <c r="AN54" i="10" s="1"/>
  <c r="AO54" i="10" s="1"/>
  <c r="AL189" i="10"/>
  <c r="AN189" i="10" s="1"/>
  <c r="AO189" i="10" s="1"/>
  <c r="AL518" i="10"/>
  <c r="AN518" i="10" s="1"/>
  <c r="AO518" i="10" s="1"/>
  <c r="AL124" i="10"/>
  <c r="AN124" i="10" s="1"/>
  <c r="AO124" i="10" s="1"/>
  <c r="AL443" i="10"/>
  <c r="AN443" i="10" s="1"/>
  <c r="AO443" i="10" s="1"/>
  <c r="AL106" i="10"/>
  <c r="AN106" i="10" s="1"/>
  <c r="AO106" i="10" s="1"/>
  <c r="AL324" i="10"/>
  <c r="AN324" i="10" s="1"/>
  <c r="AO324" i="10" s="1"/>
  <c r="AL309" i="10"/>
  <c r="AN309" i="10" s="1"/>
  <c r="AO309" i="10" s="1"/>
  <c r="AL260" i="10"/>
  <c r="AN260" i="10" s="1"/>
  <c r="AO260" i="10" s="1"/>
  <c r="AL682" i="10"/>
  <c r="AN682" i="10" s="1"/>
  <c r="AO682" i="10" s="1"/>
  <c r="AL353" i="10"/>
  <c r="AN353" i="10" s="1"/>
  <c r="AO353" i="10" s="1"/>
  <c r="AL581" i="10"/>
  <c r="AN581" i="10" s="1"/>
  <c r="AO581" i="10" s="1"/>
  <c r="AL598" i="10"/>
  <c r="AN598" i="10" s="1"/>
  <c r="AO598" i="10" s="1"/>
  <c r="AL750" i="10"/>
  <c r="AN750" i="10" s="1"/>
  <c r="AO750" i="10" s="1"/>
  <c r="AL135" i="10"/>
  <c r="AN135" i="10" s="1"/>
  <c r="AO135" i="10" s="1"/>
  <c r="AL690" i="10"/>
  <c r="AN690" i="10" s="1"/>
  <c r="AO690" i="10" s="1"/>
  <c r="AL713" i="10"/>
  <c r="AN713" i="10" s="1"/>
  <c r="AO713" i="10" s="1"/>
  <c r="AL219" i="10"/>
  <c r="AN219" i="10" s="1"/>
  <c r="AO219" i="10" s="1"/>
  <c r="AL681" i="10"/>
  <c r="AN681" i="10" s="1"/>
  <c r="AO681" i="10" s="1"/>
  <c r="AL338" i="10"/>
  <c r="AN338" i="10" s="1"/>
  <c r="AO338" i="10" s="1"/>
  <c r="AF46" i="10"/>
  <c r="Y23" i="10" s="1"/>
  <c r="X23" i="10"/>
  <c r="X22" i="10"/>
  <c r="AF44" i="10"/>
  <c r="Y22" i="10" s="1"/>
  <c r="AC717" i="10"/>
  <c r="AE717" i="10" s="1"/>
  <c r="AF717" i="10" s="1"/>
  <c r="AC496" i="10"/>
  <c r="AE496" i="10" s="1"/>
  <c r="AF496" i="10" s="1"/>
  <c r="AC570" i="10"/>
  <c r="AE570" i="10" s="1"/>
  <c r="AF570" i="10" s="1"/>
  <c r="AC109" i="10"/>
  <c r="AE109" i="10" s="1"/>
  <c r="AF109" i="10" s="1"/>
  <c r="AC449" i="10"/>
  <c r="AE449" i="10" s="1"/>
  <c r="AF449" i="10" s="1"/>
  <c r="AC430" i="10"/>
  <c r="AE430" i="10" s="1"/>
  <c r="AF430" i="10" s="1"/>
  <c r="AC59" i="10"/>
  <c r="AE59" i="10" s="1"/>
  <c r="AF59" i="10" s="1"/>
  <c r="AC704" i="10"/>
  <c r="AE704" i="10" s="1"/>
  <c r="AF704" i="10" s="1"/>
  <c r="AC701" i="10"/>
  <c r="AE701" i="10" s="1"/>
  <c r="AF701" i="10" s="1"/>
  <c r="AC89" i="10"/>
  <c r="AE89" i="10" s="1"/>
  <c r="AF89" i="10" s="1"/>
  <c r="AC350" i="10"/>
  <c r="AE350" i="10" s="1"/>
  <c r="AF350" i="10" s="1"/>
  <c r="AC707" i="10"/>
  <c r="AE707" i="10" s="1"/>
  <c r="AF707" i="10" s="1"/>
  <c r="AC772" i="10"/>
  <c r="AE772" i="10" s="1"/>
  <c r="AF772" i="10" s="1"/>
  <c r="AC466" i="10"/>
  <c r="AE466" i="10" s="1"/>
  <c r="AF466" i="10" s="1"/>
  <c r="AC716" i="10"/>
  <c r="AE716" i="10" s="1"/>
  <c r="AF716" i="10" s="1"/>
  <c r="AC69" i="10"/>
  <c r="AE69" i="10" s="1"/>
  <c r="AC191" i="10"/>
  <c r="AE191" i="10" s="1"/>
  <c r="AF191" i="10" s="1"/>
  <c r="AC426" i="10"/>
  <c r="AE426" i="10" s="1"/>
  <c r="AF426" i="10" s="1"/>
  <c r="AC87" i="10"/>
  <c r="AE87" i="10" s="1"/>
  <c r="AF87" i="10" s="1"/>
  <c r="AC595" i="10"/>
  <c r="AE595" i="10" s="1"/>
  <c r="AF595" i="10" s="1"/>
  <c r="AC513" i="10"/>
  <c r="AE513" i="10" s="1"/>
  <c r="AF513" i="10" s="1"/>
  <c r="AC300" i="10"/>
  <c r="AE300" i="10" s="1"/>
  <c r="AF300" i="10" s="1"/>
  <c r="AC593" i="10"/>
  <c r="AE593" i="10" s="1"/>
  <c r="AF593" i="10" s="1"/>
  <c r="AC646" i="10"/>
  <c r="AE646" i="10" s="1"/>
  <c r="AF646" i="10" s="1"/>
  <c r="AC668" i="10"/>
  <c r="AE668" i="10" s="1"/>
  <c r="AF668" i="10" s="1"/>
  <c r="AC215" i="10"/>
  <c r="AE215" i="10" s="1"/>
  <c r="AF215" i="10" s="1"/>
  <c r="AC497" i="10"/>
  <c r="AE497" i="10" s="1"/>
  <c r="AF497" i="10" s="1"/>
  <c r="AC784" i="10"/>
  <c r="AE784" i="10" s="1"/>
  <c r="AF784" i="10" s="1"/>
  <c r="AC129" i="10"/>
  <c r="AE129" i="10" s="1"/>
  <c r="AF129" i="10" s="1"/>
  <c r="AC437" i="10"/>
  <c r="AE437" i="10" s="1"/>
  <c r="AF437" i="10" s="1"/>
  <c r="AC138" i="10"/>
  <c r="AE138" i="10" s="1"/>
  <c r="AF138" i="10" s="1"/>
  <c r="AC682" i="10"/>
  <c r="AE682" i="10" s="1"/>
  <c r="AF682" i="10" s="1"/>
  <c r="AC343" i="10"/>
  <c r="AE343" i="10" s="1"/>
  <c r="AF343" i="10" s="1"/>
  <c r="AC523" i="10"/>
  <c r="AE523" i="10" s="1"/>
  <c r="AF523" i="10" s="1"/>
  <c r="AC355" i="10"/>
  <c r="AE355" i="10" s="1"/>
  <c r="AF355" i="10" s="1"/>
  <c r="AC692" i="10"/>
  <c r="AE692" i="10" s="1"/>
  <c r="AF692" i="10" s="1"/>
  <c r="AC802" i="10"/>
  <c r="AE802" i="10" s="1"/>
  <c r="AF802" i="10" s="1"/>
  <c r="AC425" i="10"/>
  <c r="AE425" i="10" s="1"/>
  <c r="AF425" i="10" s="1"/>
  <c r="AC537" i="10"/>
  <c r="AE537" i="10" s="1"/>
  <c r="AF537" i="10" s="1"/>
  <c r="AC468" i="10"/>
  <c r="AE468" i="10" s="1"/>
  <c r="AF468" i="10" s="1"/>
  <c r="AC623" i="10"/>
  <c r="AE623" i="10" s="1"/>
  <c r="AF623" i="10" s="1"/>
  <c r="AC211" i="10"/>
  <c r="AE211" i="10" s="1"/>
  <c r="AF211" i="10" s="1"/>
  <c r="AC482" i="10"/>
  <c r="AE482" i="10" s="1"/>
  <c r="AF482" i="10" s="1"/>
  <c r="AC736" i="10"/>
  <c r="AE736" i="10" s="1"/>
  <c r="AF736" i="10" s="1"/>
  <c r="AC731" i="10"/>
  <c r="AE731" i="10" s="1"/>
  <c r="AF731" i="10" s="1"/>
  <c r="AC179" i="10"/>
  <c r="AE179" i="10" s="1"/>
  <c r="AF179" i="10" s="1"/>
  <c r="AC385" i="10"/>
  <c r="AE385" i="10" s="1"/>
  <c r="AF385" i="10" s="1"/>
  <c r="AC416" i="10"/>
  <c r="AE416" i="10" s="1"/>
  <c r="AF416" i="10" s="1"/>
  <c r="AC289" i="10"/>
  <c r="AE289" i="10" s="1"/>
  <c r="AF289" i="10" s="1"/>
  <c r="AC269" i="10"/>
  <c r="AE269" i="10" s="1"/>
  <c r="AF269" i="10" s="1"/>
  <c r="AC367" i="10"/>
  <c r="AE367" i="10" s="1"/>
  <c r="AF367" i="10" s="1"/>
  <c r="AC782" i="10"/>
  <c r="AE782" i="10" s="1"/>
  <c r="AF782" i="10" s="1"/>
  <c r="AC510" i="10"/>
  <c r="AE510" i="10" s="1"/>
  <c r="AF510" i="10" s="1"/>
  <c r="AC94" i="10"/>
  <c r="AE94" i="10" s="1"/>
  <c r="AF94" i="10" s="1"/>
  <c r="AC624" i="10"/>
  <c r="AE624" i="10" s="1"/>
  <c r="AF624" i="10" s="1"/>
  <c r="AC56" i="10"/>
  <c r="AE56" i="10" s="1"/>
  <c r="AF56" i="10" s="1"/>
  <c r="AC153" i="10"/>
  <c r="AE153" i="10" s="1"/>
  <c r="AF153" i="10" s="1"/>
  <c r="AC353" i="10"/>
  <c r="AE353" i="10" s="1"/>
  <c r="AF353" i="10" s="1"/>
  <c r="AC439" i="10"/>
  <c r="AE439" i="10" s="1"/>
  <c r="AF439" i="10" s="1"/>
  <c r="AC738" i="10"/>
  <c r="AE738" i="10" s="1"/>
  <c r="AF738" i="10" s="1"/>
  <c r="AC781" i="10"/>
  <c r="AE781" i="10" s="1"/>
  <c r="AF781" i="10" s="1"/>
  <c r="AC524" i="10"/>
  <c r="AE524" i="10" s="1"/>
  <c r="AF524" i="10" s="1"/>
  <c r="AC564" i="10"/>
  <c r="AE564" i="10" s="1"/>
  <c r="AF564" i="10" s="1"/>
  <c r="AC739" i="10"/>
  <c r="AE739" i="10" s="1"/>
  <c r="AF739" i="10" s="1"/>
  <c r="AC778" i="10"/>
  <c r="AE778" i="10" s="1"/>
  <c r="AF778" i="10" s="1"/>
  <c r="AC102" i="10"/>
  <c r="AE102" i="10" s="1"/>
  <c r="AF102" i="10" s="1"/>
  <c r="AC188" i="10"/>
  <c r="AE188" i="10" s="1"/>
  <c r="AF188" i="10" s="1"/>
  <c r="AC728" i="10"/>
  <c r="AE728" i="10" s="1"/>
  <c r="AF728" i="10" s="1"/>
  <c r="AC680" i="10"/>
  <c r="AE680" i="10" s="1"/>
  <c r="AF680" i="10" s="1"/>
  <c r="AC78" i="10"/>
  <c r="AE78" i="10" s="1"/>
  <c r="AF78" i="10" s="1"/>
  <c r="AC360" i="10"/>
  <c r="AE360" i="10" s="1"/>
  <c r="AF360" i="10" s="1"/>
  <c r="AC687" i="10"/>
  <c r="AE687" i="10" s="1"/>
  <c r="AF687" i="10" s="1"/>
  <c r="AC746" i="10"/>
  <c r="AE746" i="10" s="1"/>
  <c r="AF746" i="10" s="1"/>
  <c r="AC498" i="10"/>
  <c r="AE498" i="10" s="1"/>
  <c r="AF498" i="10" s="1"/>
  <c r="AC796" i="10"/>
  <c r="AE796" i="10" s="1"/>
  <c r="AF796" i="10" s="1"/>
  <c r="AC478" i="10"/>
  <c r="AE478" i="10" s="1"/>
  <c r="AF478" i="10" s="1"/>
  <c r="AC205" i="10"/>
  <c r="AE205" i="10" s="1"/>
  <c r="AF205" i="10" s="1"/>
  <c r="AC603" i="10"/>
  <c r="AE603" i="10" s="1"/>
  <c r="AF603" i="10" s="1"/>
  <c r="AC180" i="10"/>
  <c r="AE180" i="10" s="1"/>
  <c r="AF180" i="10" s="1"/>
  <c r="AC461" i="10"/>
  <c r="AE461" i="10" s="1"/>
  <c r="AF461" i="10" s="1"/>
  <c r="AC785" i="10"/>
  <c r="AE785" i="10" s="1"/>
  <c r="AF785" i="10" s="1"/>
  <c r="AC220" i="10"/>
  <c r="AE220" i="10" s="1"/>
  <c r="AF220" i="10" s="1"/>
  <c r="AC766" i="10"/>
  <c r="AE766" i="10" s="1"/>
  <c r="AF766" i="10" s="1"/>
  <c r="AC793" i="10"/>
  <c r="AE793" i="10" s="1"/>
  <c r="AF793" i="10" s="1"/>
  <c r="AC365" i="10"/>
  <c r="AE365" i="10" s="1"/>
  <c r="AF365" i="10" s="1"/>
  <c r="AC512" i="10"/>
  <c r="AE512" i="10" s="1"/>
  <c r="AF512" i="10" s="1"/>
  <c r="AC737" i="10"/>
  <c r="AE737" i="10" s="1"/>
  <c r="AF737" i="10" s="1"/>
  <c r="AC725" i="10"/>
  <c r="AE725" i="10" s="1"/>
  <c r="AF725" i="10" s="1"/>
  <c r="AC764" i="10"/>
  <c r="AE764" i="10" s="1"/>
  <c r="AF764" i="10" s="1"/>
  <c r="AC65" i="10"/>
  <c r="AE65" i="10" s="1"/>
  <c r="AF65" i="10" s="1"/>
  <c r="AC377" i="10"/>
  <c r="AE377" i="10" s="1"/>
  <c r="AF377" i="10" s="1"/>
  <c r="AC517" i="10"/>
  <c r="AE517" i="10" s="1"/>
  <c r="AF517" i="10" s="1"/>
  <c r="AC341" i="10"/>
  <c r="AE341" i="10" s="1"/>
  <c r="AF341" i="10" s="1"/>
  <c r="AC681" i="10"/>
  <c r="AE681" i="10" s="1"/>
  <c r="AF681" i="10" s="1"/>
  <c r="AC434" i="10"/>
  <c r="AE434" i="10" s="1"/>
  <c r="AF434" i="10" s="1"/>
  <c r="AC53" i="10"/>
  <c r="AE53" i="10" s="1"/>
  <c r="AF53" i="10" s="1"/>
  <c r="AC292" i="10"/>
  <c r="AE292" i="10" s="1"/>
  <c r="AF292" i="10" s="1"/>
  <c r="AC711" i="10"/>
  <c r="AE711" i="10" s="1"/>
  <c r="AF711" i="10" s="1"/>
  <c r="AC359" i="10"/>
  <c r="AE359" i="10" s="1"/>
  <c r="AF359" i="10" s="1"/>
  <c r="AC581" i="10"/>
  <c r="AE581" i="10" s="1"/>
  <c r="AF581" i="10" s="1"/>
  <c r="AC748" i="10"/>
  <c r="AE748" i="10" s="1"/>
  <c r="AF748" i="10" s="1"/>
  <c r="AC115" i="10"/>
  <c r="AE115" i="10" s="1"/>
  <c r="AF115" i="10" s="1"/>
  <c r="AC508" i="10"/>
  <c r="AE508" i="10" s="1"/>
  <c r="AF508" i="10" s="1"/>
  <c r="AC54" i="10"/>
  <c r="AE54" i="10" s="1"/>
  <c r="AF54" i="10" s="1"/>
  <c r="AC463" i="10"/>
  <c r="AE463" i="10" s="1"/>
  <c r="AF463" i="10" s="1"/>
  <c r="AC573" i="10"/>
  <c r="AE573" i="10" s="1"/>
  <c r="AF573" i="10" s="1"/>
  <c r="AC354" i="10"/>
  <c r="AE354" i="10" s="1"/>
  <c r="AF354" i="10" s="1"/>
  <c r="AC654" i="10"/>
  <c r="AE654" i="10" s="1"/>
  <c r="AF654" i="10" s="1"/>
  <c r="AC92" i="10"/>
  <c r="AE92" i="10" s="1"/>
  <c r="AF92" i="10" s="1"/>
  <c r="AC679" i="10"/>
  <c r="AE679" i="10" s="1"/>
  <c r="AF679" i="10" s="1"/>
  <c r="AC605" i="10"/>
  <c r="AE605" i="10" s="1"/>
  <c r="AF605" i="10" s="1"/>
  <c r="AC255" i="10"/>
  <c r="AE255" i="10" s="1"/>
  <c r="AF255" i="10" s="1"/>
  <c r="AC50" i="10"/>
  <c r="AE50" i="10" s="1"/>
  <c r="AF50" i="10" s="1"/>
  <c r="AC90" i="10"/>
  <c r="AE90" i="10" s="1"/>
  <c r="AF90" i="10" s="1"/>
  <c r="AC264" i="10"/>
  <c r="AE264" i="10" s="1"/>
  <c r="AF264" i="10" s="1"/>
  <c r="AC183" i="10"/>
  <c r="AE183" i="10" s="1"/>
  <c r="AF183" i="10" s="1"/>
  <c r="AC488" i="10"/>
  <c r="AE488" i="10" s="1"/>
  <c r="AF488" i="10" s="1"/>
  <c r="AC799" i="10"/>
  <c r="AE799" i="10" s="1"/>
  <c r="AF799" i="10" s="1"/>
  <c r="AC387" i="10"/>
  <c r="AE387" i="10" s="1"/>
  <c r="AF387" i="10" s="1"/>
  <c r="AC328" i="10"/>
  <c r="AE328" i="10" s="1"/>
  <c r="AF328" i="10" s="1"/>
  <c r="AC440" i="10"/>
  <c r="AE440" i="10" s="1"/>
  <c r="AF440" i="10" s="1"/>
  <c r="AC77" i="10"/>
  <c r="AE77" i="10" s="1"/>
  <c r="AF77" i="10" s="1"/>
  <c r="AC374" i="10"/>
  <c r="AE374" i="10" s="1"/>
  <c r="AF374" i="10" s="1"/>
  <c r="AC561" i="10"/>
  <c r="AE561" i="10" s="1"/>
  <c r="AF561" i="10" s="1"/>
  <c r="AC189" i="10"/>
  <c r="AE189" i="10" s="1"/>
  <c r="AF189" i="10" s="1"/>
  <c r="AC492" i="10"/>
  <c r="AE492" i="10" s="1"/>
  <c r="AF492" i="10" s="1"/>
  <c r="AC82" i="10"/>
  <c r="AE82" i="10" s="1"/>
  <c r="AF82" i="10" s="1"/>
  <c r="AC124" i="10"/>
  <c r="AE124" i="10" s="1"/>
  <c r="AF124" i="10" s="1"/>
  <c r="AC446" i="10"/>
  <c r="AE446" i="10" s="1"/>
  <c r="AF446" i="10" s="1"/>
  <c r="AC281" i="10"/>
  <c r="AE281" i="10" s="1"/>
  <c r="AF281" i="10" s="1"/>
  <c r="AC474" i="10"/>
  <c r="AE474" i="10" s="1"/>
  <c r="AF474" i="10" s="1"/>
  <c r="AC267" i="10"/>
  <c r="AE267" i="10" s="1"/>
  <c r="AF267" i="10" s="1"/>
  <c r="AC486" i="10"/>
  <c r="AE486" i="10" s="1"/>
  <c r="AF486" i="10" s="1"/>
  <c r="AC161" i="10"/>
  <c r="AE161" i="10" s="1"/>
  <c r="AF161" i="10" s="1"/>
  <c r="AC184" i="10"/>
  <c r="AE184" i="10" s="1"/>
  <c r="AF184" i="10" s="1"/>
  <c r="AC210" i="10"/>
  <c r="AE210" i="10" s="1"/>
  <c r="AF210" i="10" s="1"/>
  <c r="AC485" i="10"/>
  <c r="AE485" i="10" s="1"/>
  <c r="AF485" i="10" s="1"/>
  <c r="AC71" i="10"/>
  <c r="AE71" i="10" s="1"/>
  <c r="AF71" i="10" s="1"/>
  <c r="AC186" i="10"/>
  <c r="AE186" i="10" s="1"/>
  <c r="AF186" i="10" s="1"/>
  <c r="AC768" i="10"/>
  <c r="AE768" i="10" s="1"/>
  <c r="AF768" i="10" s="1"/>
  <c r="AC442" i="10"/>
  <c r="AE442" i="10" s="1"/>
  <c r="AF442" i="10" s="1"/>
  <c r="AC535" i="10"/>
  <c r="AE535" i="10" s="1"/>
  <c r="AF535" i="10" s="1"/>
  <c r="AC745" i="10"/>
  <c r="AE745" i="10" s="1"/>
  <c r="AF745" i="10" s="1"/>
  <c r="AC472" i="10"/>
  <c r="AE472" i="10" s="1"/>
  <c r="AF472" i="10" s="1"/>
  <c r="AC598" i="10"/>
  <c r="AE598" i="10" s="1"/>
  <c r="AF598" i="10" s="1"/>
  <c r="AC690" i="10"/>
  <c r="AE690" i="10" s="1"/>
  <c r="AF690" i="10" s="1"/>
  <c r="AC756" i="10"/>
  <c r="AE756" i="10" s="1"/>
  <c r="AF756" i="10" s="1"/>
  <c r="AC106" i="10"/>
  <c r="AE106" i="10" s="1"/>
  <c r="AF106" i="10" s="1"/>
  <c r="AC67" i="10"/>
  <c r="AE67" i="10" s="1"/>
  <c r="AC47" i="10"/>
  <c r="AE47" i="10" s="1"/>
  <c r="AC304" i="10"/>
  <c r="AE304" i="10" s="1"/>
  <c r="AF304" i="10" s="1"/>
  <c r="AC261" i="10"/>
  <c r="AE261" i="10" s="1"/>
  <c r="AF261" i="10" s="1"/>
  <c r="AC620" i="10"/>
  <c r="AE620" i="10" s="1"/>
  <c r="AF620" i="10" s="1"/>
  <c r="AC422" i="10"/>
  <c r="AE422" i="10" s="1"/>
  <c r="AF422" i="10" s="1"/>
  <c r="AC163" i="10"/>
  <c r="AE163" i="10" s="1"/>
  <c r="AF163" i="10" s="1"/>
  <c r="AC152" i="10"/>
  <c r="AE152" i="10" s="1"/>
  <c r="AF152" i="10" s="1"/>
  <c r="AC436" i="10"/>
  <c r="AE436" i="10" s="1"/>
  <c r="AF436" i="10" s="1"/>
  <c r="AC362" i="10"/>
  <c r="AE362" i="10" s="1"/>
  <c r="AF362" i="10" s="1"/>
  <c r="AC610" i="10"/>
  <c r="AE610" i="10" s="1"/>
  <c r="AF610" i="10" s="1"/>
  <c r="AC755" i="10"/>
  <c r="AE755" i="10" s="1"/>
  <c r="AF755" i="10" s="1"/>
  <c r="AC452" i="10"/>
  <c r="AE452" i="10" s="1"/>
  <c r="AF452" i="10" s="1"/>
  <c r="AC207" i="10"/>
  <c r="AE207" i="10" s="1"/>
  <c r="AF207" i="10" s="1"/>
  <c r="AC445" i="10"/>
  <c r="AE445" i="10" s="1"/>
  <c r="AF445" i="10" s="1"/>
  <c r="AC331" i="10"/>
  <c r="AE331" i="10" s="1"/>
  <c r="AF331" i="10" s="1"/>
  <c r="AC518" i="10"/>
  <c r="AE518" i="10" s="1"/>
  <c r="AF518" i="10" s="1"/>
  <c r="AC443" i="10"/>
  <c r="AE443" i="10" s="1"/>
  <c r="AF443" i="10" s="1"/>
  <c r="AC357" i="10"/>
  <c r="AE357" i="10" s="1"/>
  <c r="AF357" i="10" s="1"/>
  <c r="AC384" i="10"/>
  <c r="AE384" i="10" s="1"/>
  <c r="AF384" i="10" s="1"/>
  <c r="AC219" i="10"/>
  <c r="AE219" i="10" s="1"/>
  <c r="AF219" i="10" s="1"/>
  <c r="AC490" i="10"/>
  <c r="AE490" i="10" s="1"/>
  <c r="AF490" i="10" s="1"/>
  <c r="AC495" i="10"/>
  <c r="AE495" i="10" s="1"/>
  <c r="AF495" i="10" s="1"/>
  <c r="AC484" i="10"/>
  <c r="AE484" i="10" s="1"/>
  <c r="AF484" i="10" s="1"/>
  <c r="AC504" i="10"/>
  <c r="AE504" i="10" s="1"/>
  <c r="AF504" i="10" s="1"/>
  <c r="AC580" i="10"/>
  <c r="AE580" i="10" s="1"/>
  <c r="AF580" i="10" s="1"/>
  <c r="AC375" i="10"/>
  <c r="AE375" i="10" s="1"/>
  <c r="AC458" i="10"/>
  <c r="AE458" i="10" s="1"/>
  <c r="AF458" i="10" s="1"/>
  <c r="AN451" i="10"/>
  <c r="AO451" i="10" s="1"/>
  <c r="AC84" i="10"/>
  <c r="AE84" i="10" s="1"/>
  <c r="AF84" i="10" s="1"/>
  <c r="AC235" i="10"/>
  <c r="AE235" i="10" s="1"/>
  <c r="AF235" i="10" s="1"/>
  <c r="AC616" i="10"/>
  <c r="AE616" i="10" s="1"/>
  <c r="AF616" i="10" s="1"/>
  <c r="AC698" i="10"/>
  <c r="AE698" i="10" s="1"/>
  <c r="AF698" i="10" s="1"/>
  <c r="AC758" i="10"/>
  <c r="AE758" i="10" s="1"/>
  <c r="AF758" i="10" s="1"/>
  <c r="AC462" i="10"/>
  <c r="AE462" i="10" s="1"/>
  <c r="AF462" i="10" s="1"/>
  <c r="AC759" i="10"/>
  <c r="AE759" i="10" s="1"/>
  <c r="AF759" i="10" s="1"/>
  <c r="AC712" i="10"/>
  <c r="AE712" i="10" s="1"/>
  <c r="AF712" i="10" s="1"/>
  <c r="AC750" i="10"/>
  <c r="AE750" i="10" s="1"/>
  <c r="AF750" i="10" s="1"/>
  <c r="AC719" i="10"/>
  <c r="AE719" i="10" s="1"/>
  <c r="AF719" i="10" s="1"/>
  <c r="AC135" i="10"/>
  <c r="AE135" i="10" s="1"/>
  <c r="AF135" i="10" s="1"/>
  <c r="AC710" i="10"/>
  <c r="AE710" i="10" s="1"/>
  <c r="AF710" i="10" s="1"/>
  <c r="AC337" i="10"/>
  <c r="AE337" i="10" s="1"/>
  <c r="AF337" i="10" s="1"/>
  <c r="AC567" i="10"/>
  <c r="AE567" i="10" s="1"/>
  <c r="AF567" i="10" s="1"/>
  <c r="AC413" i="10"/>
  <c r="AE413" i="10" s="1"/>
  <c r="AF413" i="10" s="1"/>
  <c r="AC713" i="10"/>
  <c r="AE713" i="10" s="1"/>
  <c r="AF713" i="10" s="1"/>
  <c r="AC74" i="10"/>
  <c r="AE74" i="10" s="1"/>
  <c r="AC48" i="10"/>
  <c r="AE48" i="10" s="1"/>
  <c r="AF48" i="10" s="1"/>
  <c r="AC284" i="10"/>
  <c r="AE284" i="10" s="1"/>
  <c r="AF284" i="10" s="1"/>
  <c r="AC657" i="10"/>
  <c r="AE657" i="10" s="1"/>
  <c r="AF657" i="10" s="1"/>
  <c r="AC132" i="10"/>
  <c r="AE132" i="10" s="1"/>
  <c r="AF132" i="10" s="1"/>
  <c r="AC363" i="10"/>
  <c r="AE363" i="10" s="1"/>
  <c r="AF363" i="10" s="1"/>
  <c r="AC465" i="10"/>
  <c r="AE465" i="10" s="1"/>
  <c r="AF465" i="10" s="1"/>
  <c r="AC62" i="10"/>
  <c r="AE62" i="10" s="1"/>
  <c r="AF62" i="10" s="1"/>
  <c r="AC459" i="10"/>
  <c r="AE459" i="10" s="1"/>
  <c r="AF459" i="10" s="1"/>
  <c r="AC546" i="10"/>
  <c r="AE546" i="10" s="1"/>
  <c r="AF546" i="10" s="1"/>
  <c r="AC314" i="10"/>
  <c r="AE314" i="10" s="1"/>
  <c r="AF314" i="10" s="1"/>
  <c r="AC64" i="10"/>
  <c r="AE64" i="10" s="1"/>
  <c r="AF64" i="10" s="1"/>
  <c r="AC222" i="10"/>
  <c r="AE222" i="10" s="1"/>
  <c r="AF222" i="10" s="1"/>
  <c r="AC287" i="10"/>
  <c r="AE287" i="10" s="1"/>
  <c r="AF287" i="10" s="1"/>
  <c r="AC634" i="10"/>
  <c r="AE634" i="10" s="1"/>
  <c r="AF634" i="10" s="1"/>
  <c r="AC480" i="10"/>
  <c r="AE480" i="10" s="1"/>
  <c r="AF480" i="10" s="1"/>
  <c r="AC685" i="10"/>
  <c r="AE685" i="10" s="1"/>
  <c r="AF685" i="10" s="1"/>
  <c r="AC356" i="10"/>
  <c r="AE356" i="10" s="1"/>
  <c r="AF356" i="10" s="1"/>
  <c r="AC533" i="10"/>
  <c r="AE533" i="10" s="1"/>
  <c r="AF533" i="10" s="1"/>
  <c r="AC696" i="10"/>
  <c r="AE696" i="10" s="1"/>
  <c r="AF696" i="10" s="1"/>
  <c r="AC76" i="10"/>
  <c r="AE76" i="10" s="1"/>
  <c r="AF76" i="10" s="1"/>
  <c r="AC709" i="10"/>
  <c r="AE709" i="10" s="1"/>
  <c r="AF709" i="10" s="1"/>
  <c r="AC334" i="10"/>
  <c r="AE334" i="10" s="1"/>
  <c r="AF334" i="10" s="1"/>
  <c r="AC749" i="10"/>
  <c r="AE749" i="10" s="1"/>
  <c r="AF749" i="10" s="1"/>
  <c r="AC268" i="10"/>
  <c r="AE268" i="10" s="1"/>
  <c r="AF268" i="10" s="1"/>
  <c r="AC256" i="10"/>
  <c r="AE256" i="10" s="1"/>
  <c r="AF256" i="10" s="1"/>
  <c r="AC790" i="10"/>
  <c r="AE790" i="10" s="1"/>
  <c r="AF790" i="10" s="1"/>
  <c r="AC340" i="10"/>
  <c r="AE340" i="10" s="1"/>
  <c r="AF340" i="10" s="1"/>
  <c r="AC469" i="10"/>
  <c r="AE469" i="10" s="1"/>
  <c r="AF469" i="10" s="1"/>
  <c r="AC787" i="10"/>
  <c r="AE787" i="10" s="1"/>
  <c r="AF787" i="10" s="1"/>
  <c r="AC335" i="10"/>
  <c r="AE335" i="10" s="1"/>
  <c r="AF335" i="10" s="1"/>
  <c r="AC724" i="10"/>
  <c r="AE724" i="10" s="1"/>
  <c r="AF724" i="10" s="1"/>
  <c r="AC791" i="10"/>
  <c r="AE791" i="10" s="1"/>
  <c r="AF791" i="10" s="1"/>
  <c r="AC175" i="10"/>
  <c r="AE175" i="10" s="1"/>
  <c r="AF175" i="10" s="1"/>
  <c r="AC141" i="10"/>
  <c r="AE141" i="10" s="1"/>
  <c r="AF141" i="10" s="1"/>
  <c r="AC525" i="10"/>
  <c r="AE525" i="10" s="1"/>
  <c r="AF525" i="10" s="1"/>
  <c r="AC612" i="10"/>
  <c r="AE612" i="10" s="1"/>
  <c r="AF612" i="10" s="1"/>
  <c r="AC366" i="10"/>
  <c r="AE366" i="10" s="1"/>
  <c r="AF366" i="10" s="1"/>
  <c r="AC530" i="10"/>
  <c r="AE530" i="10" s="1"/>
  <c r="AF530" i="10" s="1"/>
  <c r="AC70" i="10"/>
  <c r="AE70" i="10" s="1"/>
  <c r="AF70" i="10" s="1"/>
  <c r="AC381" i="10"/>
  <c r="AE381" i="10" s="1"/>
  <c r="AF381" i="10" s="1"/>
  <c r="AC394" i="10"/>
  <c r="AE394" i="10" s="1"/>
  <c r="AF394" i="10" s="1"/>
  <c r="AC774" i="10"/>
  <c r="AE774" i="10" s="1"/>
  <c r="AF774" i="10" s="1"/>
  <c r="AC448" i="10"/>
  <c r="AE448" i="10" s="1"/>
  <c r="AF448" i="10" s="1"/>
  <c r="AC723" i="10"/>
  <c r="AE723" i="10" s="1"/>
  <c r="AF723" i="10" s="1"/>
  <c r="AC427" i="10"/>
  <c r="AE427" i="10" s="1"/>
  <c r="AF427" i="10" s="1"/>
  <c r="AC493" i="10"/>
  <c r="AE493" i="10" s="1"/>
  <c r="AF493" i="10" s="1"/>
  <c r="AC223" i="10"/>
  <c r="AE223" i="10" s="1"/>
  <c r="AF223" i="10" s="1"/>
  <c r="AC274" i="10"/>
  <c r="AE274" i="10" s="1"/>
  <c r="AF274" i="10" s="1"/>
  <c r="AC324" i="10"/>
  <c r="AE324" i="10" s="1"/>
  <c r="AF324" i="10" s="1"/>
  <c r="AC309" i="10"/>
  <c r="AE309" i="10" s="1"/>
  <c r="AF309" i="10" s="1"/>
  <c r="AC221" i="10"/>
  <c r="AE221" i="10" s="1"/>
  <c r="AF221" i="10" s="1"/>
  <c r="AC257" i="10"/>
  <c r="AE257" i="10" s="1"/>
  <c r="AF257" i="10" s="1"/>
  <c r="AC60" i="10"/>
  <c r="AE60" i="10" s="1"/>
  <c r="AF60" i="10" s="1"/>
  <c r="AC291" i="10"/>
  <c r="AE291" i="10" s="1"/>
  <c r="AF291" i="10" s="1"/>
  <c r="AN108" i="10"/>
  <c r="AO108" i="10" s="1"/>
  <c r="T805" i="10"/>
  <c r="P29" i="10"/>
  <c r="O29" i="10"/>
  <c r="W83" i="10"/>
  <c r="P28" i="10" s="1"/>
  <c r="O28" i="10"/>
  <c r="D18" i="9" s="1"/>
  <c r="W45" i="10"/>
  <c r="P23" i="10" s="1"/>
  <c r="O23" i="10"/>
  <c r="P27" i="10"/>
  <c r="O27" i="10"/>
  <c r="W60" i="10"/>
  <c r="P26" i="10" s="1"/>
  <c r="O26" i="10"/>
  <c r="W47" i="10"/>
  <c r="P25" i="10" s="1"/>
  <c r="O25" i="10"/>
  <c r="P24" i="10"/>
  <c r="O24" i="10"/>
  <c r="V43" i="10"/>
  <c r="AN468" i="10"/>
  <c r="AO468" i="10" s="1"/>
  <c r="AN470" i="10"/>
  <c r="AO470" i="10" s="1"/>
  <c r="AN462" i="10"/>
  <c r="AO462" i="10" s="1"/>
  <c r="AN426" i="10"/>
  <c r="AO426" i="10" s="1"/>
  <c r="AN374" i="10"/>
  <c r="AO374" i="10" s="1"/>
  <c r="AN777" i="10"/>
  <c r="AO777" i="10" s="1"/>
  <c r="AN712" i="10"/>
  <c r="AO712" i="10" s="1"/>
  <c r="AN787" i="10"/>
  <c r="AO787" i="10" s="1"/>
  <c r="AN530" i="10"/>
  <c r="AO530" i="10" s="1"/>
  <c r="AN355" i="10"/>
  <c r="AO355" i="10" s="1"/>
  <c r="AN537" i="10"/>
  <c r="AO537" i="10" s="1"/>
  <c r="AN764" i="10"/>
  <c r="AO764" i="10" s="1"/>
  <c r="AN359" i="10"/>
  <c r="AO359" i="10" s="1"/>
  <c r="AF24" i="10"/>
  <c r="AF30" i="10"/>
  <c r="AN533" i="10"/>
  <c r="AO533" i="10" s="1"/>
  <c r="AF26" i="10"/>
  <c r="AF27" i="10"/>
  <c r="AF31" i="10"/>
  <c r="AF68" i="10"/>
  <c r="AN445" i="10"/>
  <c r="AO445" i="10" s="1"/>
  <c r="AF28" i="10"/>
  <c r="AH22" i="10"/>
  <c r="AG30" i="10"/>
  <c r="AN561" i="10"/>
  <c r="AO561" i="10" s="1"/>
  <c r="AN716" i="10"/>
  <c r="AO716" i="10" s="1"/>
  <c r="AM805" i="10"/>
  <c r="AC21" i="6" s="1"/>
  <c r="AN43" i="10"/>
  <c r="AN465" i="10"/>
  <c r="AO465" i="10" s="1"/>
  <c r="AN381" i="10"/>
  <c r="AO381" i="10" s="1"/>
  <c r="AF29" i="10"/>
  <c r="AH23" i="10"/>
  <c r="AG31" i="10"/>
  <c r="AF43" i="10"/>
  <c r="X21" i="10"/>
  <c r="W35" i="10"/>
  <c r="U21" i="6" s="1"/>
  <c r="N805" i="10"/>
  <c r="P31" i="7" s="1"/>
  <c r="H21" i="10"/>
  <c r="AG22" i="10"/>
  <c r="AN430" i="10"/>
  <c r="AO430" i="10" s="1"/>
  <c r="AN365" i="10"/>
  <c r="AO365" i="10" s="1"/>
  <c r="AN709" i="10"/>
  <c r="AO709" i="10" s="1"/>
  <c r="AF21" i="10"/>
  <c r="AN439" i="10"/>
  <c r="AO439" i="10" s="1"/>
  <c r="AN516" i="10"/>
  <c r="AO516" i="10" s="1"/>
  <c r="AG23" i="10"/>
  <c r="AN603" i="10"/>
  <c r="AO603" i="10" s="1"/>
  <c r="AF22" i="10"/>
  <c r="AN442" i="10"/>
  <c r="AO442" i="10" s="1"/>
  <c r="AN784" i="10"/>
  <c r="AO784" i="10" s="1"/>
  <c r="AN436" i="10"/>
  <c r="AO436" i="10" s="1"/>
  <c r="AN692" i="10"/>
  <c r="AO692" i="10" s="1"/>
  <c r="G11" i="9"/>
  <c r="H11" i="9" s="1"/>
  <c r="AF23" i="10"/>
  <c r="AN362" i="10"/>
  <c r="AO362" i="10" s="1"/>
  <c r="AN461" i="10"/>
  <c r="AO461" i="10" s="1"/>
  <c r="AN529" i="10"/>
  <c r="AO529" i="10" s="1"/>
  <c r="AN724" i="10"/>
  <c r="AO724" i="10" s="1"/>
  <c r="AN766" i="10"/>
  <c r="AO766" i="10" s="1"/>
  <c r="AN679" i="10"/>
  <c r="AO679" i="10" s="1"/>
  <c r="AH30" i="10"/>
  <c r="AN458" i="10"/>
  <c r="AO458" i="10" s="1"/>
  <c r="AN448" i="10"/>
  <c r="AO448" i="10" s="1"/>
  <c r="AN433" i="10"/>
  <c r="AO433" i="10" s="1"/>
  <c r="AF25" i="10"/>
  <c r="AH31" i="10"/>
  <c r="AN207" i="10"/>
  <c r="AO207" i="10" s="1"/>
  <c r="AN524" i="10"/>
  <c r="AO524" i="10" s="1"/>
  <c r="AN377" i="10"/>
  <c r="AO377" i="10" s="1"/>
  <c r="AB483" i="3"/>
  <c r="AC473" i="3"/>
  <c r="AC483" i="3" s="1"/>
  <c r="AW28" i="7" s="1"/>
  <c r="C21" i="9"/>
  <c r="C22" i="9" s="1"/>
  <c r="T451" i="3"/>
  <c r="T97" i="3"/>
  <c r="U77" i="3"/>
  <c r="AE12" i="7" s="1"/>
  <c r="U451" i="3"/>
  <c r="AE26" i="7" s="1"/>
  <c r="AA314" i="3"/>
  <c r="T279" i="3"/>
  <c r="T123" i="3"/>
  <c r="T314" i="3"/>
  <c r="U170" i="3"/>
  <c r="AE16" i="7" s="1"/>
  <c r="T170" i="3"/>
  <c r="U97" i="3"/>
  <c r="AE13" i="7" s="1"/>
  <c r="AA602" i="3"/>
  <c r="U314" i="3"/>
  <c r="AE21" i="7" s="1"/>
  <c r="T223" i="3"/>
  <c r="U9" i="7"/>
  <c r="Y7" i="7"/>
  <c r="AS63" i="2"/>
  <c r="AT63" i="2" s="1"/>
  <c r="AS76" i="2"/>
  <c r="AT76" i="2" s="1"/>
  <c r="P348" i="2"/>
  <c r="M15" i="7" s="1"/>
  <c r="X508" i="2"/>
  <c r="O508" i="2"/>
  <c r="Y547" i="2"/>
  <c r="AH672" i="2"/>
  <c r="AI672" i="2" s="1"/>
  <c r="AJ672" i="2" s="1"/>
  <c r="U680" i="2"/>
  <c r="AI645" i="2"/>
  <c r="J35" i="16"/>
  <c r="P210" i="2"/>
  <c r="M12" i="7" s="1"/>
  <c r="E6" i="15" s="1"/>
  <c r="AJ12" i="7" s="1"/>
  <c r="O311" i="2"/>
  <c r="AI470" i="2"/>
  <c r="J23" i="5"/>
  <c r="K23" i="5" s="1"/>
  <c r="L23" i="5" s="1"/>
  <c r="M23" i="5" s="1"/>
  <c r="AI449" i="2"/>
  <c r="AJ449" i="2" s="1"/>
  <c r="K2" i="2"/>
  <c r="K3" i="2" s="1"/>
  <c r="X1180" i="2"/>
  <c r="AC725" i="2"/>
  <c r="Y449" i="2"/>
  <c r="Z449" i="2" s="1"/>
  <c r="AS596" i="2"/>
  <c r="AT596" i="2" s="1"/>
  <c r="AI1040" i="2"/>
  <c r="AJ1040" i="2" s="1"/>
  <c r="Y147" i="2"/>
  <c r="Z147" i="2" s="1"/>
  <c r="Y690" i="2"/>
  <c r="Z690" i="2" s="1"/>
  <c r="AI76" i="2"/>
  <c r="AJ76" i="2" s="1"/>
  <c r="AI63" i="2"/>
  <c r="AI959" i="2"/>
  <c r="AJ959" i="2" s="1"/>
  <c r="AI300" i="2"/>
  <c r="AL1180" i="2"/>
  <c r="AL763" i="2"/>
  <c r="AI596" i="2"/>
  <c r="AJ596" i="2" s="1"/>
  <c r="AI42" i="2"/>
  <c r="AJ42" i="2" s="1"/>
  <c r="AE242" i="2"/>
  <c r="AE259" i="2" s="1"/>
  <c r="AH242" i="2"/>
  <c r="N2" i="2"/>
  <c r="AI694" i="2"/>
  <c r="AC680" i="2"/>
  <c r="AE508" i="2"/>
  <c r="AH506" i="2"/>
  <c r="R19" i="16" s="1"/>
  <c r="AE27" i="2"/>
  <c r="AH27" i="2"/>
  <c r="AE54" i="2"/>
  <c r="AH54" i="2"/>
  <c r="AH598" i="2"/>
  <c r="R31" i="16" s="1"/>
  <c r="AE598" i="2"/>
  <c r="AS690" i="2"/>
  <c r="AT690" i="2" s="1"/>
  <c r="AS851" i="2"/>
  <c r="W51" i="16"/>
  <c r="AI1070" i="2"/>
  <c r="AE6" i="2" s="1"/>
  <c r="AH693" i="2"/>
  <c r="AE693" i="2"/>
  <c r="AE725" i="2" s="1"/>
  <c r="AE147" i="2"/>
  <c r="AH147" i="2"/>
  <c r="X8" i="7"/>
  <c r="X7" i="7" s="1"/>
  <c r="U11" i="7"/>
  <c r="AI769" i="2"/>
  <c r="AH838" i="2"/>
  <c r="J27" i="5"/>
  <c r="K27" i="5" s="1"/>
  <c r="L27" i="5" s="1"/>
  <c r="M27" i="5" s="1"/>
  <c r="AI138" i="2"/>
  <c r="AJ138" i="2" s="1"/>
  <c r="J19" i="16"/>
  <c r="AI690" i="2"/>
  <c r="AJ690" i="2" s="1"/>
  <c r="AH1039" i="2"/>
  <c r="AG2" i="2"/>
  <c r="AG3" i="2" s="1"/>
  <c r="P311" i="2"/>
  <c r="M14" i="7" s="1"/>
  <c r="AQ348" i="2"/>
  <c r="Y598" i="2"/>
  <c r="Z598" i="2" s="1"/>
  <c r="AS640" i="2"/>
  <c r="AT640" i="2" s="1"/>
  <c r="AI731" i="2"/>
  <c r="R43" i="16"/>
  <c r="AH837" i="2"/>
  <c r="J39" i="16"/>
  <c r="R23" i="16"/>
  <c r="AI514" i="2"/>
  <c r="AI465" i="2"/>
  <c r="AS553" i="2"/>
  <c r="W27" i="16"/>
  <c r="AS470" i="2"/>
  <c r="AT470" i="2" s="1"/>
  <c r="AI697" i="2"/>
  <c r="AJ697" i="2" s="1"/>
  <c r="AS592" i="2"/>
  <c r="AI851" i="2"/>
  <c r="R51" i="16"/>
  <c r="AS1040" i="2"/>
  <c r="AT1040" i="2" s="1"/>
  <c r="AH98" i="2"/>
  <c r="AH1088" i="2"/>
  <c r="AP11" i="7"/>
  <c r="AA2" i="2"/>
  <c r="AI686" i="2"/>
  <c r="AJ686" i="2" s="1"/>
  <c r="AI432" i="2"/>
  <c r="Y959" i="2"/>
  <c r="Z959" i="2" s="1"/>
  <c r="R27" i="16"/>
  <c r="M29" i="7"/>
  <c r="AJ83" i="3"/>
  <c r="AK83" i="3" s="1"/>
  <c r="AI296" i="3"/>
  <c r="AJ296" i="3" s="1"/>
  <c r="AK296" i="3" s="1"/>
  <c r="AB296" i="3"/>
  <c r="AC296" i="3" s="1"/>
  <c r="AI207" i="3"/>
  <c r="AA223" i="3"/>
  <c r="AB207" i="3"/>
  <c r="AC207" i="3" s="1"/>
  <c r="AC223" i="3" s="1"/>
  <c r="AW18" i="7" s="1"/>
  <c r="AG195" i="3"/>
  <c r="AI553" i="3"/>
  <c r="AJ553" i="3" s="1"/>
  <c r="AK553" i="3" s="1"/>
  <c r="AB553" i="3"/>
  <c r="AC553" i="3" s="1"/>
  <c r="N9" i="7"/>
  <c r="U343" i="3"/>
  <c r="AE22" i="7" s="1"/>
  <c r="T77" i="3"/>
  <c r="Z2" i="3"/>
  <c r="Z3" i="3" s="1"/>
  <c r="Y2" i="3"/>
  <c r="Y3" i="3" s="1"/>
  <c r="H2" i="3"/>
  <c r="H3" i="3" s="1"/>
  <c r="AB123" i="3"/>
  <c r="AC102" i="3"/>
  <c r="AC123" i="3" s="1"/>
  <c r="AW14" i="7" s="1"/>
  <c r="AH141" i="3"/>
  <c r="AG123" i="3"/>
  <c r="AH602" i="3"/>
  <c r="AJ550" i="3"/>
  <c r="AK550" i="3" s="1"/>
  <c r="AI322" i="3"/>
  <c r="AJ322" i="3" s="1"/>
  <c r="AK322" i="3" s="1"/>
  <c r="AB322" i="3"/>
  <c r="AC322" i="3" s="1"/>
  <c r="AI231" i="3"/>
  <c r="AJ231" i="3" s="1"/>
  <c r="AK231" i="3" s="1"/>
  <c r="AB231" i="3"/>
  <c r="AC231" i="3" s="1"/>
  <c r="AH377" i="3"/>
  <c r="AJ408" i="3"/>
  <c r="AK408" i="3" s="1"/>
  <c r="AH429" i="3"/>
  <c r="AG451" i="3"/>
  <c r="AG141" i="3"/>
  <c r="AJ129" i="3"/>
  <c r="AI289" i="3"/>
  <c r="AJ289" i="3" s="1"/>
  <c r="AK289" i="3" s="1"/>
  <c r="AB289" i="3"/>
  <c r="AC289" i="3" s="1"/>
  <c r="AG467" i="3"/>
  <c r="AK285" i="3"/>
  <c r="AA400" i="3"/>
  <c r="AC400" i="3"/>
  <c r="AW24" i="7" s="1"/>
  <c r="AK48" i="3"/>
  <c r="AK77" i="3" s="1"/>
  <c r="BN12" i="7" s="1"/>
  <c r="AJ77" i="3"/>
  <c r="AG223" i="3"/>
  <c r="U608" i="3"/>
  <c r="U610" i="3" s="1"/>
  <c r="AE31" i="7" s="1"/>
  <c r="T610" i="3"/>
  <c r="AI358" i="3"/>
  <c r="AJ358" i="3" s="1"/>
  <c r="AK358" i="3" s="1"/>
  <c r="AB358" i="3"/>
  <c r="AC358" i="3" s="1"/>
  <c r="U429" i="3"/>
  <c r="AE25" i="7" s="1"/>
  <c r="AA123" i="3"/>
  <c r="AI102" i="3"/>
  <c r="AG314" i="3"/>
  <c r="AA451" i="3"/>
  <c r="AI435" i="3"/>
  <c r="AB435" i="3"/>
  <c r="AG77" i="3"/>
  <c r="AC129" i="3"/>
  <c r="AC141" i="3" s="1"/>
  <c r="AW15" i="7" s="1"/>
  <c r="AB141" i="3"/>
  <c r="T141" i="3"/>
  <c r="AI13" i="3"/>
  <c r="AJ13" i="3" s="1"/>
  <c r="AK13" i="3" s="1"/>
  <c r="AB13" i="3"/>
  <c r="AC13" i="3" s="1"/>
  <c r="AA610" i="3"/>
  <c r="AI608" i="3"/>
  <c r="AB608" i="3"/>
  <c r="AC349" i="3"/>
  <c r="AK473" i="3"/>
  <c r="AK483" i="3" s="1"/>
  <c r="BN28" i="7" s="1"/>
  <c r="AJ483" i="3"/>
  <c r="T429" i="3"/>
  <c r="AI229" i="3"/>
  <c r="AJ229" i="3" s="1"/>
  <c r="AA248" i="3"/>
  <c r="AC320" i="3"/>
  <c r="AI557" i="3"/>
  <c r="AJ557" i="3" s="1"/>
  <c r="AK557" i="3" s="1"/>
  <c r="AB557" i="3"/>
  <c r="AC557" i="3" s="1"/>
  <c r="U141" i="3"/>
  <c r="AE15" i="7" s="1"/>
  <c r="AB279" i="3"/>
  <c r="AC254" i="3"/>
  <c r="AC279" i="3" s="1"/>
  <c r="AW20" i="7" s="1"/>
  <c r="AG343" i="3"/>
  <c r="U400" i="3"/>
  <c r="AE24" i="7" s="1"/>
  <c r="AJ387" i="3"/>
  <c r="AG400" i="3"/>
  <c r="U223" i="3"/>
  <c r="AE18" i="7" s="1"/>
  <c r="AH532" i="3"/>
  <c r="AH343" i="3"/>
  <c r="AJ320" i="3"/>
  <c r="AJ532" i="3"/>
  <c r="AK494" i="3"/>
  <c r="AC49" i="3"/>
  <c r="AC77" i="3" s="1"/>
  <c r="AW12" i="7" s="1"/>
  <c r="AB77" i="3"/>
  <c r="X23" i="3"/>
  <c r="P42" i="3"/>
  <c r="AG279" i="3"/>
  <c r="AJ254" i="3"/>
  <c r="AB97" i="3"/>
  <c r="AI97" i="3"/>
  <c r="AJ92" i="3"/>
  <c r="AK92" i="3" s="1"/>
  <c r="T400" i="3"/>
  <c r="T532" i="3"/>
  <c r="AB532" i="3"/>
  <c r="AI544" i="3"/>
  <c r="AJ544" i="3" s="1"/>
  <c r="AK544" i="3" s="1"/>
  <c r="AB544" i="3"/>
  <c r="AC544" i="3" s="1"/>
  <c r="AG532" i="3"/>
  <c r="U123" i="3"/>
  <c r="AE14" i="7" s="1"/>
  <c r="AI465" i="3"/>
  <c r="AJ465" i="3" s="1"/>
  <c r="AK465" i="3" s="1"/>
  <c r="AB465" i="3"/>
  <c r="AC465" i="3" s="1"/>
  <c r="AC97" i="3"/>
  <c r="AW13" i="7" s="1"/>
  <c r="F19" i="6"/>
  <c r="Q3" i="3"/>
  <c r="AK349" i="3"/>
  <c r="U602" i="3"/>
  <c r="AE30" i="7" s="1"/>
  <c r="AJ150" i="3"/>
  <c r="AK150" i="3" s="1"/>
  <c r="AG170" i="3"/>
  <c r="AG248" i="3"/>
  <c r="T377" i="3"/>
  <c r="AA377" i="3"/>
  <c r="S23" i="3"/>
  <c r="L23" i="3"/>
  <c r="K42" i="3"/>
  <c r="AI179" i="3"/>
  <c r="AA195" i="3"/>
  <c r="AB179" i="3"/>
  <c r="AC179" i="3" s="1"/>
  <c r="AC195" i="3" s="1"/>
  <c r="AW17" i="7" s="1"/>
  <c r="AI426" i="3"/>
  <c r="AJ426" i="3" s="1"/>
  <c r="AK426" i="3" s="1"/>
  <c r="AB426" i="3"/>
  <c r="AC426" i="3" s="1"/>
  <c r="AG377" i="3"/>
  <c r="AK176" i="3"/>
  <c r="AI548" i="3"/>
  <c r="AJ548" i="3" s="1"/>
  <c r="AK548" i="3" s="1"/>
  <c r="AB548" i="3"/>
  <c r="AC548" i="3" s="1"/>
  <c r="E19" i="6"/>
  <c r="R3" i="3"/>
  <c r="T602" i="3"/>
  <c r="AC229" i="3"/>
  <c r="U377" i="3"/>
  <c r="AE23" i="7" s="1"/>
  <c r="AG429" i="3"/>
  <c r="AG97" i="3"/>
  <c r="U179" i="3"/>
  <c r="U195" i="3" s="1"/>
  <c r="AE17" i="7" s="1"/>
  <c r="T195" i="3"/>
  <c r="AI170" i="3"/>
  <c r="AJ148" i="3"/>
  <c r="T467" i="3"/>
  <c r="U456" i="3"/>
  <c r="U467" i="3" s="1"/>
  <c r="AE27" i="7" s="1"/>
  <c r="AI410" i="3"/>
  <c r="AB410" i="3"/>
  <c r="AA429" i="3"/>
  <c r="AK406" i="3"/>
  <c r="AC170" i="3"/>
  <c r="AW16" i="7" s="1"/>
  <c r="AG42" i="3"/>
  <c r="AH279" i="3"/>
  <c r="T248" i="3"/>
  <c r="U229" i="3"/>
  <c r="U248" i="3" s="1"/>
  <c r="AE19" i="7" s="1"/>
  <c r="T343" i="3"/>
  <c r="AG602" i="3"/>
  <c r="AJ547" i="3"/>
  <c r="U279" i="3"/>
  <c r="AE20" i="7" s="1"/>
  <c r="AB170" i="3"/>
  <c r="AH314" i="3"/>
  <c r="AJ307" i="3"/>
  <c r="AK307" i="3" s="1"/>
  <c r="AA467" i="3"/>
  <c r="AI456" i="3"/>
  <c r="AB456" i="3"/>
  <c r="AC547" i="3"/>
  <c r="AH123" i="3"/>
  <c r="AI12" i="3"/>
  <c r="AJ12" i="3" s="1"/>
  <c r="AK12" i="3" s="1"/>
  <c r="AB12" i="3"/>
  <c r="AC12" i="3" s="1"/>
  <c r="R44" i="5"/>
  <c r="S44" i="5" s="1"/>
  <c r="T44" i="5" s="1"/>
  <c r="U44" i="5" s="1"/>
  <c r="AB309" i="1"/>
  <c r="AC309" i="1" s="1"/>
  <c r="AJ32" i="1"/>
  <c r="AB444" i="1"/>
  <c r="AC444" i="1" s="1"/>
  <c r="AB373" i="1"/>
  <c r="AC373" i="1" s="1"/>
  <c r="AJ53" i="1"/>
  <c r="AQ337" i="1"/>
  <c r="X189" i="1"/>
  <c r="R40" i="5"/>
  <c r="S40" i="5" s="1"/>
  <c r="T40" i="5" s="1"/>
  <c r="U40" i="5" s="1"/>
  <c r="AJ21" i="1"/>
  <c r="AL21" i="1" s="1"/>
  <c r="AN21" i="1" s="1"/>
  <c r="AO21" i="1" s="1"/>
  <c r="AT281" i="1"/>
  <c r="AB204" i="1"/>
  <c r="AC204" i="1" s="1"/>
  <c r="AJ14" i="1"/>
  <c r="AV14" i="1" s="1"/>
  <c r="AX14" i="1" s="1"/>
  <c r="AZ14" i="1" s="1"/>
  <c r="BA14" i="1" s="1"/>
  <c r="AJ83" i="1"/>
  <c r="AB214" i="1"/>
  <c r="AC214" i="1" s="1"/>
  <c r="AV16" i="1"/>
  <c r="AX16" i="1" s="1"/>
  <c r="AZ16" i="1" s="1"/>
  <c r="BA16" i="1" s="1"/>
  <c r="AB170" i="1"/>
  <c r="AC170" i="1" s="1"/>
  <c r="R32" i="5"/>
  <c r="S32" i="5" s="1"/>
  <c r="T32" i="5" s="1"/>
  <c r="U32" i="5" s="1"/>
  <c r="AJ17" i="1"/>
  <c r="AJ12" i="1"/>
  <c r="AT205" i="1"/>
  <c r="AB262" i="1"/>
  <c r="AC262" i="1" s="1"/>
  <c r="AB220" i="1"/>
  <c r="AC220" i="1" s="1"/>
  <c r="AB182" i="1"/>
  <c r="AC182" i="1" s="1"/>
  <c r="AW350" i="1"/>
  <c r="AU355" i="1"/>
  <c r="AW354" i="1"/>
  <c r="X172" i="1"/>
  <c r="AQ264" i="1"/>
  <c r="AR259" i="1"/>
  <c r="AT62" i="1"/>
  <c r="AU43" i="1"/>
  <c r="AW43" i="1" s="1"/>
  <c r="R36" i="5"/>
  <c r="S36" i="5" s="1"/>
  <c r="T36" i="5" s="1"/>
  <c r="U36" i="5" s="1"/>
  <c r="AI225" i="1"/>
  <c r="W42" i="5"/>
  <c r="X42" i="5" s="1"/>
  <c r="Y42" i="5" s="1"/>
  <c r="Z42" i="5" s="1"/>
  <c r="AB53" i="1"/>
  <c r="AC53" i="1" s="1"/>
  <c r="AQ244" i="1"/>
  <c r="R30" i="5"/>
  <c r="S30" i="5" s="1"/>
  <c r="T30" i="5" s="1"/>
  <c r="U30" i="5" s="1"/>
  <c r="AI172" i="1"/>
  <c r="AT172" i="1"/>
  <c r="AW172" i="1"/>
  <c r="X244" i="1"/>
  <c r="Q43" i="1"/>
  <c r="Q62" i="1" s="1"/>
  <c r="K13" i="7" s="1"/>
  <c r="P62" i="1"/>
  <c r="AU362" i="1"/>
  <c r="X62" i="1"/>
  <c r="X225" i="1"/>
  <c r="AR244" i="1"/>
  <c r="Q354" i="1"/>
  <c r="Q355" i="1" s="1"/>
  <c r="K28" i="7" s="1"/>
  <c r="P355" i="1"/>
  <c r="AQ108" i="1"/>
  <c r="AQ172" i="1"/>
  <c r="X337" i="1"/>
  <c r="R34" i="5"/>
  <c r="S34" i="5" s="1"/>
  <c r="T34" i="5" s="1"/>
  <c r="U34" i="5" s="1"/>
  <c r="AI205" i="1"/>
  <c r="AF62" i="1"/>
  <c r="AI189" i="1"/>
  <c r="AB418" i="1"/>
  <c r="AC418" i="1" s="1"/>
  <c r="AB379" i="1"/>
  <c r="AC379" i="1" s="1"/>
  <c r="AW323" i="1"/>
  <c r="AB160" i="1"/>
  <c r="AC160" i="1" s="1"/>
  <c r="AR108" i="1"/>
  <c r="AJ29" i="1"/>
  <c r="AV29" i="1" s="1"/>
  <c r="AB252" i="1"/>
  <c r="AC252" i="1" s="1"/>
  <c r="AF138" i="1"/>
  <c r="AT225" i="1"/>
  <c r="AC259" i="1"/>
  <c r="R42" i="5"/>
  <c r="S42" i="5" s="1"/>
  <c r="T42" i="5" s="1"/>
  <c r="U42" i="5" s="1"/>
  <c r="AI281" i="1"/>
  <c r="AF337" i="1"/>
  <c r="AZ164" i="1"/>
  <c r="BA164" i="1" s="1"/>
  <c r="W34" i="5"/>
  <c r="X34" i="5" s="1"/>
  <c r="Y34" i="5" s="1"/>
  <c r="Z34" i="5" s="1"/>
  <c r="X281" i="1"/>
  <c r="W32" i="5"/>
  <c r="X32" i="5" s="1"/>
  <c r="Y32" i="5" s="1"/>
  <c r="Z32" i="5" s="1"/>
  <c r="AU189" i="1"/>
  <c r="AI264" i="1"/>
  <c r="AF281" i="1"/>
  <c r="AK323" i="1"/>
  <c r="AW322" i="1"/>
  <c r="AI315" i="1"/>
  <c r="AQ315" i="1"/>
  <c r="AT108" i="1"/>
  <c r="AQ138" i="1"/>
  <c r="AR114" i="1"/>
  <c r="X264" i="1"/>
  <c r="AB166" i="1"/>
  <c r="AC166" i="1" s="1"/>
  <c r="AC195" i="1"/>
  <c r="AB302" i="1"/>
  <c r="AC302" i="1" s="1"/>
  <c r="AF244" i="1"/>
  <c r="P337" i="1"/>
  <c r="Q321" i="1"/>
  <c r="Q337" i="1" s="1"/>
  <c r="K27" i="7" s="1"/>
  <c r="AU205" i="1"/>
  <c r="AI337" i="1"/>
  <c r="AK321" i="1"/>
  <c r="AJ270" i="1"/>
  <c r="AV270" i="1" s="1"/>
  <c r="AX270" i="1" s="1"/>
  <c r="AB387" i="1"/>
  <c r="AC387" i="1" s="1"/>
  <c r="AU288" i="1"/>
  <c r="AW288" i="1" s="1"/>
  <c r="AW294" i="1" s="1"/>
  <c r="M30" i="5"/>
  <c r="AJ46" i="1"/>
  <c r="AV46" i="1" s="1"/>
  <c r="AX46" i="1" s="1"/>
  <c r="X205" i="1"/>
  <c r="AJ11" i="1"/>
  <c r="AV11" i="1" s="1"/>
  <c r="AX11" i="1" s="1"/>
  <c r="AZ11" i="1" s="1"/>
  <c r="BA11" i="1" s="1"/>
  <c r="AI138" i="1"/>
  <c r="N337" i="1"/>
  <c r="AR288" i="1"/>
  <c r="AQ294" i="1"/>
  <c r="AT337" i="1"/>
  <c r="AU321" i="1"/>
  <c r="AR281" i="1"/>
  <c r="AJ23" i="1"/>
  <c r="AV23" i="1" s="1"/>
  <c r="AX23" i="1" s="1"/>
  <c r="AZ23" i="1" s="1"/>
  <c r="BA23" i="1" s="1"/>
  <c r="AF205" i="1"/>
  <c r="AJ45" i="1"/>
  <c r="AL45" i="1" s="1"/>
  <c r="AN361" i="1"/>
  <c r="AF294" i="1"/>
  <c r="AR189" i="1"/>
  <c r="AB76" i="1"/>
  <c r="AC76" i="1" s="1"/>
  <c r="AJ13" i="1"/>
  <c r="AT355" i="1"/>
  <c r="AQ281" i="1"/>
  <c r="W36" i="5"/>
  <c r="X36" i="5" s="1"/>
  <c r="Y36" i="5" s="1"/>
  <c r="Z36" i="5" s="1"/>
  <c r="AU225" i="1"/>
  <c r="AB308" i="1"/>
  <c r="AC308" i="1" s="1"/>
  <c r="AZ346" i="1"/>
  <c r="BA346" i="1" s="1"/>
  <c r="AT138" i="1"/>
  <c r="AB329" i="1"/>
  <c r="AC329" i="1" s="1"/>
  <c r="AT189" i="1"/>
  <c r="AQ189" i="1"/>
  <c r="AR355" i="1"/>
  <c r="AV354" i="1"/>
  <c r="AJ73" i="1"/>
  <c r="AR44" i="1"/>
  <c r="AQ62" i="1"/>
  <c r="AR172" i="1"/>
  <c r="W40" i="5"/>
  <c r="X40" i="5" s="1"/>
  <c r="Y40" i="5" s="1"/>
  <c r="Z40" i="5" s="1"/>
  <c r="AU264" i="1"/>
  <c r="AJ22" i="1"/>
  <c r="AV22" i="1" s="1"/>
  <c r="AX22" i="1" s="1"/>
  <c r="AZ22" i="1" s="1"/>
  <c r="BA22" i="1" s="1"/>
  <c r="AF189" i="1"/>
  <c r="AF172" i="1"/>
  <c r="P37" i="1"/>
  <c r="Q37" i="1"/>
  <c r="K12" i="7" s="1"/>
  <c r="AR386" i="1"/>
  <c r="AW333" i="1"/>
  <c r="AT264" i="1"/>
  <c r="AU138" i="1"/>
  <c r="AQ205" i="1"/>
  <c r="AB45" i="1"/>
  <c r="AC45" i="1" s="1"/>
  <c r="AB83" i="1"/>
  <c r="AC83" i="1" s="1"/>
  <c r="X108" i="1"/>
  <c r="AR37" i="1"/>
  <c r="AB212" i="1"/>
  <c r="AU108" i="1"/>
  <c r="R38" i="5"/>
  <c r="S38" i="5" s="1"/>
  <c r="T38" i="5" s="1"/>
  <c r="U38" i="5" s="1"/>
  <c r="AI244" i="1"/>
  <c r="AB321" i="1"/>
  <c r="AJ76" i="1"/>
  <c r="P225" i="1"/>
  <c r="Q212" i="1"/>
  <c r="Q225" i="1" s="1"/>
  <c r="K21" i="7" s="1"/>
  <c r="AI37" i="1"/>
  <c r="AK9" i="1"/>
  <c r="AJ9" i="1"/>
  <c r="AF108" i="1"/>
  <c r="AR205" i="1"/>
  <c r="AV195" i="1"/>
  <c r="AX195" i="1" s="1"/>
  <c r="AF225" i="1"/>
  <c r="AJ212" i="1"/>
  <c r="AL212" i="1" s="1"/>
  <c r="X315" i="1"/>
  <c r="AC179" i="1"/>
  <c r="AT244" i="1"/>
  <c r="AU240" i="1"/>
  <c r="AW240" i="1" s="1"/>
  <c r="AW244" i="1" s="1"/>
  <c r="AI108" i="1"/>
  <c r="AN195" i="1"/>
  <c r="AZ161" i="1"/>
  <c r="BA161" i="1" s="1"/>
  <c r="AJ259" i="1"/>
  <c r="AL259" i="1" s="1"/>
  <c r="AF264" i="1"/>
  <c r="AI62" i="1"/>
  <c r="AB43" i="1"/>
  <c r="AQ225" i="1"/>
  <c r="AR212" i="1"/>
  <c r="AU281" i="1"/>
  <c r="AC114" i="1"/>
  <c r="AR337" i="1"/>
  <c r="X138" i="1"/>
  <c r="AU302" i="1"/>
  <c r="AW302" i="1" s="1"/>
  <c r="AW315" i="1" s="1"/>
  <c r="AT315" i="1"/>
  <c r="AK333" i="1"/>
  <c r="AR315" i="1"/>
  <c r="AK350" i="1"/>
  <c r="AY66" i="14"/>
  <c r="BA66" i="14" s="1"/>
  <c r="BC66" i="14" s="1"/>
  <c r="BD66" i="14" s="1"/>
  <c r="AO2" i="14"/>
  <c r="AO3" i="14" s="1"/>
  <c r="AY49" i="14"/>
  <c r="BA49" i="14" s="1"/>
  <c r="BC49" i="14" s="1"/>
  <c r="BD49" i="14" s="1"/>
  <c r="AY109" i="14"/>
  <c r="BA109" i="14" s="1"/>
  <c r="BC109" i="14" s="1"/>
  <c r="BD109" i="14" s="1"/>
  <c r="AY38" i="14"/>
  <c r="BA38" i="14" s="1"/>
  <c r="BC38" i="14" s="1"/>
  <c r="BD38" i="14" s="1"/>
  <c r="AY142" i="14"/>
  <c r="BA142" i="14" s="1"/>
  <c r="BC142" i="14" s="1"/>
  <c r="BD142" i="14" s="1"/>
  <c r="AY169" i="14"/>
  <c r="BA169" i="14" s="1"/>
  <c r="BC169" i="14" s="1"/>
  <c r="BD169" i="14" s="1"/>
  <c r="AY261" i="14"/>
  <c r="BA261" i="14" s="1"/>
  <c r="BC261" i="14" s="1"/>
  <c r="BD261" i="14" s="1"/>
  <c r="AY236" i="14"/>
  <c r="BA236" i="14" s="1"/>
  <c r="BC236" i="14" s="1"/>
  <c r="BD236" i="14" s="1"/>
  <c r="AY112" i="14"/>
  <c r="BA112" i="14" s="1"/>
  <c r="BC112" i="14" s="1"/>
  <c r="BD112" i="14" s="1"/>
  <c r="AY212" i="14"/>
  <c r="BA212" i="14" s="1"/>
  <c r="BC212" i="14" s="1"/>
  <c r="BD212" i="14" s="1"/>
  <c r="AY130" i="14"/>
  <c r="BA130" i="14" s="1"/>
  <c r="BC130" i="14" s="1"/>
  <c r="BD130" i="14" s="1"/>
  <c r="AN280" i="14"/>
  <c r="AP280" i="14" s="1"/>
  <c r="AQ280" i="14" s="1"/>
  <c r="AY304" i="14"/>
  <c r="BA304" i="14" s="1"/>
  <c r="BC304" i="14" s="1"/>
  <c r="BD304" i="14" s="1"/>
  <c r="AY361" i="14"/>
  <c r="BA361" i="14" s="1"/>
  <c r="AY61" i="14"/>
  <c r="BA61" i="14" s="1"/>
  <c r="BC61" i="14" s="1"/>
  <c r="BD61" i="14" s="1"/>
  <c r="AN90" i="14"/>
  <c r="AP90" i="14" s="1"/>
  <c r="AQ90" i="14" s="1"/>
  <c r="AY82" i="14"/>
  <c r="BA82" i="14" s="1"/>
  <c r="BC82" i="14" s="1"/>
  <c r="BD82" i="14" s="1"/>
  <c r="AN156" i="14"/>
  <c r="AP156" i="14" s="1"/>
  <c r="AQ156" i="14" s="1"/>
  <c r="AY57" i="14"/>
  <c r="BA57" i="14" s="1"/>
  <c r="BC57" i="14" s="1"/>
  <c r="BD57" i="14" s="1"/>
  <c r="AY455" i="14"/>
  <c r="BA455" i="14" s="1"/>
  <c r="BC455" i="14" s="1"/>
  <c r="BD455" i="14" s="1"/>
  <c r="AY47" i="14"/>
  <c r="BA47" i="14" s="1"/>
  <c r="BC47" i="14" s="1"/>
  <c r="BD47" i="14" s="1"/>
  <c r="AY137" i="14"/>
  <c r="BA137" i="14" s="1"/>
  <c r="BC137" i="14" s="1"/>
  <c r="BD137" i="14" s="1"/>
  <c r="AN418" i="14"/>
  <c r="AP418" i="14" s="1"/>
  <c r="AQ418" i="14" s="1"/>
  <c r="AY44" i="14"/>
  <c r="BA44" i="14" s="1"/>
  <c r="BC44" i="14" s="1"/>
  <c r="BD44" i="14" s="1"/>
  <c r="AT2" i="14"/>
  <c r="AT3" i="14" s="1"/>
  <c r="S2" i="14"/>
  <c r="S3" i="14" s="1"/>
  <c r="AN171" i="14"/>
  <c r="AP171" i="14" s="1"/>
  <c r="AQ171" i="14" s="1"/>
  <c r="W2" i="14"/>
  <c r="W3" i="14" s="1"/>
  <c r="M2" i="14"/>
  <c r="M3" i="14" s="1"/>
  <c r="AE2" i="14"/>
  <c r="AE3" i="14" s="1"/>
  <c r="AY115" i="14"/>
  <c r="BA115" i="14" s="1"/>
  <c r="BC115" i="14" s="1"/>
  <c r="BD115" i="14" s="1"/>
  <c r="Y395" i="14"/>
  <c r="AN354" i="14"/>
  <c r="AP354" i="14" s="1"/>
  <c r="AQ354" i="14" s="1"/>
  <c r="AY177" i="14"/>
  <c r="BA177" i="14" s="1"/>
  <c r="BC177" i="14" s="1"/>
  <c r="BD177" i="14" s="1"/>
  <c r="AN285" i="14"/>
  <c r="AP285" i="14" s="1"/>
  <c r="AQ285" i="14" s="1"/>
  <c r="AN219" i="14"/>
  <c r="AP219" i="14" s="1"/>
  <c r="AQ219" i="14" s="1"/>
  <c r="AN320" i="14"/>
  <c r="AP320" i="14" s="1"/>
  <c r="AQ320" i="14" s="1"/>
  <c r="AY17" i="14"/>
  <c r="BA17" i="14" s="1"/>
  <c r="AN267" i="14"/>
  <c r="AP267" i="14" s="1"/>
  <c r="AQ267" i="14" s="1"/>
  <c r="AY68" i="14"/>
  <c r="BA68" i="14" s="1"/>
  <c r="BC68" i="14" s="1"/>
  <c r="BD68" i="14" s="1"/>
  <c r="AN124" i="14"/>
  <c r="AP124" i="14" s="1"/>
  <c r="AQ124" i="14" s="1"/>
  <c r="AY53" i="14"/>
  <c r="BA53" i="14" s="1"/>
  <c r="BC53" i="14" s="1"/>
  <c r="BD53" i="14" s="1"/>
  <c r="AY132" i="14"/>
  <c r="BA132" i="14" s="1"/>
  <c r="BC132" i="14" s="1"/>
  <c r="BD132" i="14" s="1"/>
  <c r="AY151" i="14"/>
  <c r="BA151" i="14" s="1"/>
  <c r="BC151" i="14" s="1"/>
  <c r="BD151" i="14" s="1"/>
  <c r="AN270" i="14"/>
  <c r="AP270" i="14" s="1"/>
  <c r="AQ270" i="14" s="1"/>
  <c r="AN229" i="14"/>
  <c r="AP229" i="14" s="1"/>
  <c r="AQ229" i="14" s="1"/>
  <c r="AL162" i="14"/>
  <c r="AY158" i="14"/>
  <c r="BA158" i="14" s="1"/>
  <c r="BC158" i="14" s="1"/>
  <c r="BD158" i="14" s="1"/>
  <c r="AY58" i="14"/>
  <c r="BA58" i="14" s="1"/>
  <c r="BC58" i="14" s="1"/>
  <c r="BD58" i="14" s="1"/>
  <c r="AN158" i="14"/>
  <c r="AP158" i="14" s="1"/>
  <c r="AQ158" i="14" s="1"/>
  <c r="AY322" i="14"/>
  <c r="BA322" i="14" s="1"/>
  <c r="BC322" i="14" s="1"/>
  <c r="BD322" i="14" s="1"/>
  <c r="AY350" i="14"/>
  <c r="BA350" i="14" s="1"/>
  <c r="BC350" i="14" s="1"/>
  <c r="BD350" i="14" s="1"/>
  <c r="AN218" i="14"/>
  <c r="AP218" i="14" s="1"/>
  <c r="AQ218" i="14" s="1"/>
  <c r="AY125" i="14"/>
  <c r="BA125" i="14" s="1"/>
  <c r="BC125" i="14" s="1"/>
  <c r="BD125" i="14" s="1"/>
  <c r="AN102" i="14"/>
  <c r="AP102" i="14" s="1"/>
  <c r="AQ102" i="14" s="1"/>
  <c r="AN429" i="14"/>
  <c r="AP429" i="14" s="1"/>
  <c r="AQ429" i="14" s="1"/>
  <c r="AY300" i="14"/>
  <c r="BA300" i="14" s="1"/>
  <c r="BC300" i="14" s="1"/>
  <c r="BD300" i="14" s="1"/>
  <c r="AY407" i="14"/>
  <c r="BA407" i="14" s="1"/>
  <c r="BC407" i="14" s="1"/>
  <c r="BD407" i="14" s="1"/>
  <c r="AN287" i="14"/>
  <c r="AP287" i="14" s="1"/>
  <c r="AQ287" i="14" s="1"/>
  <c r="AY60" i="14"/>
  <c r="BA60" i="14" s="1"/>
  <c r="BC60" i="14" s="1"/>
  <c r="BD60" i="14" s="1"/>
  <c r="AN410" i="14"/>
  <c r="AP410" i="14" s="1"/>
  <c r="AQ410" i="14" s="1"/>
  <c r="AY412" i="14"/>
  <c r="BA412" i="14" s="1"/>
  <c r="BC412" i="14" s="1"/>
  <c r="BD412" i="14" s="1"/>
  <c r="AY16" i="14"/>
  <c r="AY415" i="14"/>
  <c r="BA415" i="14" s="1"/>
  <c r="BC415" i="14" s="1"/>
  <c r="BD415" i="14" s="1"/>
  <c r="AP23" i="14"/>
  <c r="AQ23" i="14" s="1"/>
  <c r="AY23" i="14"/>
  <c r="AY45" i="14"/>
  <c r="BA45" i="14" s="1"/>
  <c r="BC45" i="14" s="1"/>
  <c r="BD45" i="14" s="1"/>
  <c r="AY269" i="14"/>
  <c r="BA269" i="14" s="1"/>
  <c r="BC269" i="14" s="1"/>
  <c r="BD269" i="14" s="1"/>
  <c r="AN81" i="14"/>
  <c r="AP81" i="14" s="1"/>
  <c r="AQ81" i="14" s="1"/>
  <c r="AY352" i="14"/>
  <c r="BA352" i="14" s="1"/>
  <c r="BC352" i="14" s="1"/>
  <c r="BD352" i="14" s="1"/>
  <c r="AY464" i="14"/>
  <c r="BA464" i="14" s="1"/>
  <c r="BC464" i="14" s="1"/>
  <c r="BD464" i="14" s="1"/>
  <c r="AY188" i="14"/>
  <c r="BA188" i="14" s="1"/>
  <c r="BC188" i="14" s="1"/>
  <c r="BD188" i="14" s="1"/>
  <c r="AY100" i="14"/>
  <c r="BA100" i="14" s="1"/>
  <c r="BC100" i="14" s="1"/>
  <c r="BD100" i="14" s="1"/>
  <c r="AY233" i="14"/>
  <c r="BA233" i="14" s="1"/>
  <c r="BC233" i="14" s="1"/>
  <c r="BD233" i="14" s="1"/>
  <c r="AY135" i="14"/>
  <c r="BA135" i="14" s="1"/>
  <c r="BC135" i="14" s="1"/>
  <c r="BD135" i="14" s="1"/>
  <c r="AY394" i="14"/>
  <c r="BA394" i="14" s="1"/>
  <c r="BC394" i="14" s="1"/>
  <c r="BD394" i="14" s="1"/>
  <c r="AN394" i="14"/>
  <c r="AP394" i="14" s="1"/>
  <c r="AQ394" i="14" s="1"/>
  <c r="AP30" i="14"/>
  <c r="AQ30" i="14" s="1"/>
  <c r="AY30" i="14"/>
  <c r="AY476" i="14"/>
  <c r="BA476" i="14" s="1"/>
  <c r="BC476" i="14" s="1"/>
  <c r="BD476" i="14" s="1"/>
  <c r="AY387" i="14"/>
  <c r="BA387" i="14" s="1"/>
  <c r="BC387" i="14" s="1"/>
  <c r="BD387" i="14" s="1"/>
  <c r="AY470" i="14"/>
  <c r="BA470" i="14" s="1"/>
  <c r="BC470" i="14" s="1"/>
  <c r="BD470" i="14" s="1"/>
  <c r="AN316" i="14"/>
  <c r="AP316" i="14" s="1"/>
  <c r="AQ316" i="14" s="1"/>
  <c r="AY316" i="14"/>
  <c r="BA316" i="14" s="1"/>
  <c r="BC316" i="14" s="1"/>
  <c r="BD316" i="14" s="1"/>
  <c r="AY466" i="14"/>
  <c r="BA466" i="14" s="1"/>
  <c r="BC466" i="14" s="1"/>
  <c r="BD466" i="14" s="1"/>
  <c r="AY71" i="14"/>
  <c r="BA71" i="14" s="1"/>
  <c r="BC71" i="14" s="1"/>
  <c r="BD71" i="14" s="1"/>
  <c r="AY220" i="14"/>
  <c r="BA220" i="14" s="1"/>
  <c r="BC220" i="14" s="1"/>
  <c r="BD220" i="14" s="1"/>
  <c r="AY56" i="14"/>
  <c r="BA56" i="14" s="1"/>
  <c r="BC56" i="14" s="1"/>
  <c r="BD56" i="14" s="1"/>
  <c r="AY249" i="14"/>
  <c r="BA249" i="14" s="1"/>
  <c r="BC249" i="14" s="1"/>
  <c r="BD249" i="14" s="1"/>
  <c r="K3" i="14"/>
  <c r="AN469" i="14"/>
  <c r="AP469" i="14" s="1"/>
  <c r="AQ469" i="14" s="1"/>
  <c r="AY21" i="14"/>
  <c r="AP21" i="14"/>
  <c r="AQ21" i="14" s="1"/>
  <c r="AN457" i="14"/>
  <c r="AP457" i="14" s="1"/>
  <c r="AQ457" i="14" s="1"/>
  <c r="AY457" i="14"/>
  <c r="BA457" i="14" s="1"/>
  <c r="BC457" i="14" s="1"/>
  <c r="BD457" i="14" s="1"/>
  <c r="AP24" i="14"/>
  <c r="AQ24" i="14" s="1"/>
  <c r="AY24" i="14"/>
  <c r="AN116" i="14"/>
  <c r="AP116" i="14" s="1"/>
  <c r="AQ116" i="14" s="1"/>
  <c r="AY116" i="14"/>
  <c r="BA116" i="14" s="1"/>
  <c r="BC116" i="14" s="1"/>
  <c r="BD116" i="14" s="1"/>
  <c r="AY79" i="14"/>
  <c r="BA79" i="14" s="1"/>
  <c r="BC79" i="14" s="1"/>
  <c r="BD79" i="14" s="1"/>
  <c r="AN79" i="14"/>
  <c r="AP79" i="14" s="1"/>
  <c r="AQ79" i="14" s="1"/>
  <c r="AA384" i="14"/>
  <c r="AC384" i="14" s="1"/>
  <c r="AD384" i="14" s="1"/>
  <c r="AN210" i="14"/>
  <c r="AP210" i="14" s="1"/>
  <c r="AQ210" i="14" s="1"/>
  <c r="AY411" i="14"/>
  <c r="BA411" i="14" s="1"/>
  <c r="BC411" i="14" s="1"/>
  <c r="BD411" i="14" s="1"/>
  <c r="AN411" i="14"/>
  <c r="AP411" i="14" s="1"/>
  <c r="AQ411" i="14" s="1"/>
  <c r="AY78" i="14"/>
  <c r="BA78" i="14" s="1"/>
  <c r="BC78" i="14" s="1"/>
  <c r="BD78" i="14" s="1"/>
  <c r="AN78" i="14"/>
  <c r="AP78" i="14" s="1"/>
  <c r="AQ78" i="14" s="1"/>
  <c r="AN390" i="14"/>
  <c r="AP390" i="14" s="1"/>
  <c r="AQ390" i="14" s="1"/>
  <c r="AY306" i="14"/>
  <c r="BA306" i="14" s="1"/>
  <c r="BC306" i="14" s="1"/>
  <c r="BD306" i="14" s="1"/>
  <c r="AN306" i="14"/>
  <c r="AP306" i="14" s="1"/>
  <c r="AQ306" i="14" s="1"/>
  <c r="AY389" i="14"/>
  <c r="BA389" i="14" s="1"/>
  <c r="BC389" i="14" s="1"/>
  <c r="BD389" i="14" s="1"/>
  <c r="AN389" i="14"/>
  <c r="AP389" i="14" s="1"/>
  <c r="AQ389" i="14" s="1"/>
  <c r="AY307" i="14"/>
  <c r="BA307" i="14" s="1"/>
  <c r="BC307" i="14" s="1"/>
  <c r="BD307" i="14" s="1"/>
  <c r="AN307" i="14"/>
  <c r="AP307" i="14" s="1"/>
  <c r="AQ307" i="14" s="1"/>
  <c r="AY463" i="14"/>
  <c r="BA463" i="14" s="1"/>
  <c r="BC463" i="14" s="1"/>
  <c r="BD463" i="14" s="1"/>
  <c r="AN463" i="14"/>
  <c r="AP463" i="14" s="1"/>
  <c r="AQ463" i="14" s="1"/>
  <c r="AA99" i="14"/>
  <c r="AC99" i="14" s="1"/>
  <c r="AR32" i="14"/>
  <c r="AS11" i="14"/>
  <c r="AS32" i="14" s="1"/>
  <c r="AY452" i="14"/>
  <c r="BA452" i="14" s="1"/>
  <c r="BC452" i="14" s="1"/>
  <c r="BD452" i="14" s="1"/>
  <c r="AN452" i="14"/>
  <c r="AP452" i="14" s="1"/>
  <c r="AQ452" i="14" s="1"/>
  <c r="AY345" i="14"/>
  <c r="BA345" i="14" s="1"/>
  <c r="BC345" i="14" s="1"/>
  <c r="BD345" i="14" s="1"/>
  <c r="AN77" i="14"/>
  <c r="AP77" i="14" s="1"/>
  <c r="AQ77" i="14" s="1"/>
  <c r="AY77" i="14"/>
  <c r="BA77" i="14" s="1"/>
  <c r="BC77" i="14" s="1"/>
  <c r="BD77" i="14" s="1"/>
  <c r="AY348" i="14"/>
  <c r="BA348" i="14" s="1"/>
  <c r="BC348" i="14" s="1"/>
  <c r="BD348" i="14" s="1"/>
  <c r="AN348" i="14"/>
  <c r="AP348" i="14" s="1"/>
  <c r="AQ348" i="14" s="1"/>
  <c r="AA204" i="14"/>
  <c r="AC196" i="14"/>
  <c r="AY107" i="14"/>
  <c r="BA107" i="14" s="1"/>
  <c r="BC107" i="14" s="1"/>
  <c r="BD107" i="14" s="1"/>
  <c r="AA162" i="14"/>
  <c r="AN323" i="14"/>
  <c r="AP323" i="14" s="1"/>
  <c r="AQ323" i="14" s="1"/>
  <c r="AY323" i="14"/>
  <c r="BA323" i="14" s="1"/>
  <c r="BC323" i="14" s="1"/>
  <c r="BD323" i="14" s="1"/>
  <c r="Q11" i="14"/>
  <c r="Q32" i="14" s="1"/>
  <c r="L11" i="7" s="1"/>
  <c r="P32" i="14"/>
  <c r="X254" i="14"/>
  <c r="Y244" i="14"/>
  <c r="AA123" i="14"/>
  <c r="E8" i="6"/>
  <c r="Q8" i="6" s="1"/>
  <c r="AB3" i="14"/>
  <c r="AN231" i="14"/>
  <c r="AP231" i="14" s="1"/>
  <c r="AQ231" i="14" s="1"/>
  <c r="AY231" i="14"/>
  <c r="BA231" i="14" s="1"/>
  <c r="BC231" i="14" s="1"/>
  <c r="BD231" i="14" s="1"/>
  <c r="AL296" i="14"/>
  <c r="P144" i="14"/>
  <c r="Q123" i="14"/>
  <c r="Q144" i="14" s="1"/>
  <c r="L14" i="7" s="1"/>
  <c r="X442" i="14"/>
  <c r="Y401" i="14"/>
  <c r="Y442" i="14" s="1"/>
  <c r="X273" i="14"/>
  <c r="Y259" i="14"/>
  <c r="AY384" i="14"/>
  <c r="BA384" i="14" s="1"/>
  <c r="BC384" i="14" s="1"/>
  <c r="BD384" i="14" s="1"/>
  <c r="AN384" i="14"/>
  <c r="AP384" i="14" s="1"/>
  <c r="AQ384" i="14" s="1"/>
  <c r="AY453" i="14"/>
  <c r="BA453" i="14" s="1"/>
  <c r="BC453" i="14" s="1"/>
  <c r="BD453" i="14" s="1"/>
  <c r="AN453" i="14"/>
  <c r="AP453" i="14" s="1"/>
  <c r="AQ453" i="14" s="1"/>
  <c r="N32" i="14"/>
  <c r="AY456" i="14"/>
  <c r="BA456" i="14" s="1"/>
  <c r="BC456" i="14" s="1"/>
  <c r="BD456" i="14" s="1"/>
  <c r="AN456" i="14"/>
  <c r="AP456" i="14" s="1"/>
  <c r="AQ456" i="14" s="1"/>
  <c r="AY176" i="14"/>
  <c r="BA176" i="14" s="1"/>
  <c r="BC176" i="14" s="1"/>
  <c r="BD176" i="14" s="1"/>
  <c r="AN176" i="14"/>
  <c r="AP176" i="14" s="1"/>
  <c r="AQ176" i="14" s="1"/>
  <c r="Y12" i="14"/>
  <c r="AL12" i="14" s="1"/>
  <c r="AN12" i="14" s="1"/>
  <c r="X32" i="14"/>
  <c r="AY85" i="14"/>
  <c r="BA85" i="14" s="1"/>
  <c r="BC85" i="14" s="1"/>
  <c r="BD85" i="14" s="1"/>
  <c r="AN85" i="14"/>
  <c r="AP85" i="14" s="1"/>
  <c r="AQ85" i="14" s="1"/>
  <c r="X326" i="14"/>
  <c r="Y315" i="14"/>
  <c r="AD228" i="14"/>
  <c r="AD239" i="14" s="1"/>
  <c r="AC19" i="7" s="1"/>
  <c r="AC239" i="14"/>
  <c r="BB94" i="14"/>
  <c r="BB2" i="14" s="1"/>
  <c r="BC37" i="14"/>
  <c r="AC94" i="14"/>
  <c r="AN221" i="14"/>
  <c r="AP221" i="14" s="1"/>
  <c r="AQ221" i="14" s="1"/>
  <c r="AY221" i="14"/>
  <c r="BA221" i="14" s="1"/>
  <c r="BC221" i="14" s="1"/>
  <c r="BD221" i="14" s="1"/>
  <c r="AY76" i="14"/>
  <c r="BA76" i="14" s="1"/>
  <c r="BC76" i="14" s="1"/>
  <c r="BD76" i="14" s="1"/>
  <c r="AN76" i="14"/>
  <c r="AP76" i="14" s="1"/>
  <c r="AQ76" i="14" s="1"/>
  <c r="L8" i="6"/>
  <c r="M8" i="6" s="1"/>
  <c r="L3" i="14"/>
  <c r="AY426" i="14"/>
  <c r="BA426" i="14" s="1"/>
  <c r="BC426" i="14" s="1"/>
  <c r="BD426" i="14" s="1"/>
  <c r="AN426" i="14"/>
  <c r="AP426" i="14" s="1"/>
  <c r="AQ426" i="14" s="1"/>
  <c r="AN461" i="14"/>
  <c r="AP461" i="14" s="1"/>
  <c r="AQ461" i="14" s="1"/>
  <c r="AY461" i="14"/>
  <c r="BA461" i="14" s="1"/>
  <c r="BC461" i="14" s="1"/>
  <c r="BD461" i="14" s="1"/>
  <c r="AA239" i="14"/>
  <c r="AA363" i="14"/>
  <c r="AC363" i="14" s="1"/>
  <c r="AD363" i="14" s="1"/>
  <c r="AK144" i="14"/>
  <c r="AL123" i="14"/>
  <c r="AL144" i="14" s="1"/>
  <c r="AK442" i="14"/>
  <c r="Y204" i="14"/>
  <c r="AL196" i="14"/>
  <c r="AP228" i="14"/>
  <c r="AX356" i="14"/>
  <c r="AA94" i="14"/>
  <c r="AY197" i="14"/>
  <c r="BA197" i="14" s="1"/>
  <c r="BC197" i="14" s="1"/>
  <c r="BD197" i="14" s="1"/>
  <c r="AN197" i="14"/>
  <c r="AP197" i="14" s="1"/>
  <c r="AQ197" i="14" s="1"/>
  <c r="AY179" i="14"/>
  <c r="BA179" i="14" s="1"/>
  <c r="BC179" i="14" s="1"/>
  <c r="BD179" i="14" s="1"/>
  <c r="AN179" i="14"/>
  <c r="AP179" i="14" s="1"/>
  <c r="AQ179" i="14" s="1"/>
  <c r="AP38" i="14"/>
  <c r="AQ38" i="14" s="1"/>
  <c r="AY253" i="14"/>
  <c r="BA253" i="14" s="1"/>
  <c r="BC253" i="14" s="1"/>
  <c r="BD253" i="14" s="1"/>
  <c r="AN253" i="14"/>
  <c r="AP253" i="14" s="1"/>
  <c r="AQ253" i="14" s="1"/>
  <c r="AL99" i="14"/>
  <c r="AK118" i="14"/>
  <c r="AN103" i="14"/>
  <c r="AP103" i="14" s="1"/>
  <c r="AQ103" i="14" s="1"/>
  <c r="AY103" i="14"/>
  <c r="BA103" i="14" s="1"/>
  <c r="BC103" i="14" s="1"/>
  <c r="BD103" i="14" s="1"/>
  <c r="AX144" i="14"/>
  <c r="AN477" i="14"/>
  <c r="AP477" i="14" s="1"/>
  <c r="AQ477" i="14" s="1"/>
  <c r="AL239" i="14"/>
  <c r="AY228" i="14"/>
  <c r="AL383" i="14"/>
  <c r="AD94" i="14"/>
  <c r="AC12" i="7" s="1"/>
  <c r="AN335" i="14"/>
  <c r="AP335" i="14" s="1"/>
  <c r="AQ335" i="14" s="1"/>
  <c r="AY335" i="14"/>
  <c r="BA335" i="14" s="1"/>
  <c r="BC335" i="14" s="1"/>
  <c r="BD335" i="14" s="1"/>
  <c r="AN170" i="14"/>
  <c r="AP170" i="14" s="1"/>
  <c r="AQ170" i="14" s="1"/>
  <c r="AY170" i="14"/>
  <c r="BA170" i="14" s="1"/>
  <c r="BC170" i="14" s="1"/>
  <c r="BD170" i="14" s="1"/>
  <c r="AL94" i="14"/>
  <c r="AN475" i="14"/>
  <c r="AP475" i="14" s="1"/>
  <c r="AQ475" i="14" s="1"/>
  <c r="AC209" i="14"/>
  <c r="AA223" i="14"/>
  <c r="AN478" i="14"/>
  <c r="AP478" i="14" s="1"/>
  <c r="AQ478" i="14" s="1"/>
  <c r="AY478" i="14"/>
  <c r="BA478" i="14" s="1"/>
  <c r="BC478" i="14" s="1"/>
  <c r="BD478" i="14" s="1"/>
  <c r="Y377" i="14"/>
  <c r="AN110" i="14"/>
  <c r="AP110" i="14" s="1"/>
  <c r="AQ110" i="14" s="1"/>
  <c r="AY110" i="14"/>
  <c r="BA110" i="14" s="1"/>
  <c r="BC110" i="14" s="1"/>
  <c r="BD110" i="14" s="1"/>
  <c r="AN52" i="14"/>
  <c r="AP52" i="14" s="1"/>
  <c r="AQ52" i="14" s="1"/>
  <c r="AY52" i="14"/>
  <c r="BA52" i="14" s="1"/>
  <c r="BC52" i="14" s="1"/>
  <c r="BD52" i="14" s="1"/>
  <c r="Y333" i="14"/>
  <c r="AA333" i="14" s="1"/>
  <c r="Y191" i="14"/>
  <c r="AL167" i="14"/>
  <c r="AL223" i="14"/>
  <c r="AN209" i="14"/>
  <c r="AY209" i="14"/>
  <c r="AY250" i="14"/>
  <c r="BA250" i="14" s="1"/>
  <c r="BC250" i="14" s="1"/>
  <c r="BD250" i="14" s="1"/>
  <c r="AN250" i="14"/>
  <c r="AP250" i="14" s="1"/>
  <c r="AQ250" i="14" s="1"/>
  <c r="AK484" i="14"/>
  <c r="AA383" i="14"/>
  <c r="AN143" i="14"/>
  <c r="AP143" i="14" s="1"/>
  <c r="AQ143" i="14" s="1"/>
  <c r="AY143" i="14"/>
  <c r="BA143" i="14" s="1"/>
  <c r="BC143" i="14" s="1"/>
  <c r="BD143" i="14" s="1"/>
  <c r="AP149" i="14"/>
  <c r="AA167" i="14"/>
  <c r="AN140" i="14"/>
  <c r="AP140" i="14" s="1"/>
  <c r="AQ140" i="14" s="1"/>
  <c r="AY140" i="14"/>
  <c r="BA140" i="14" s="1"/>
  <c r="BC140" i="14" s="1"/>
  <c r="BD140" i="14" s="1"/>
  <c r="Y291" i="14"/>
  <c r="AL278" i="14"/>
  <c r="AA356" i="14"/>
  <c r="AC344" i="14"/>
  <c r="AX484" i="14"/>
  <c r="AC162" i="14"/>
  <c r="AD149" i="14"/>
  <c r="AD162" i="14" s="1"/>
  <c r="AC15" i="7" s="1"/>
  <c r="AX442" i="14"/>
  <c r="AN299" i="14"/>
  <c r="AP299" i="14" s="1"/>
  <c r="AQ299" i="14" s="1"/>
  <c r="AY299" i="14"/>
  <c r="BA299" i="14" s="1"/>
  <c r="BC299" i="14" s="1"/>
  <c r="BD299" i="14" s="1"/>
  <c r="AA278" i="14"/>
  <c r="AN467" i="14"/>
  <c r="AP467" i="14" s="1"/>
  <c r="AQ467" i="14" s="1"/>
  <c r="AA296" i="14"/>
  <c r="AL344" i="14"/>
  <c r="AL356" i="14" s="1"/>
  <c r="AK356" i="14"/>
  <c r="AY284" i="14"/>
  <c r="BA284" i="14" s="1"/>
  <c r="BC284" i="14" s="1"/>
  <c r="BD284" i="14" s="1"/>
  <c r="AN284" i="14"/>
  <c r="AP284" i="14" s="1"/>
  <c r="AQ284" i="14" s="1"/>
  <c r="AY337" i="14"/>
  <c r="BA337" i="14" s="1"/>
  <c r="BC337" i="14" s="1"/>
  <c r="BD337" i="14" s="1"/>
  <c r="AN337" i="14"/>
  <c r="AP337" i="14" s="1"/>
  <c r="AQ337" i="14" s="1"/>
  <c r="AN468" i="14"/>
  <c r="AP468" i="14" s="1"/>
  <c r="AQ468" i="14" s="1"/>
  <c r="AY468" i="14"/>
  <c r="BA468" i="14" s="1"/>
  <c r="BC468" i="14" s="1"/>
  <c r="BD468" i="14" s="1"/>
  <c r="AY42" i="14"/>
  <c r="BA42" i="14" s="1"/>
  <c r="BC42" i="14" s="1"/>
  <c r="BD42" i="14" s="1"/>
  <c r="AN42" i="14"/>
  <c r="AP42" i="14" s="1"/>
  <c r="AQ42" i="14" s="1"/>
  <c r="T17" i="2"/>
  <c r="C13" i="6" s="1"/>
  <c r="AR506" i="2"/>
  <c r="AO508" i="2"/>
  <c r="AR645" i="2"/>
  <c r="W35" i="16" s="1"/>
  <c r="AL508" i="2"/>
  <c r="AR973" i="2"/>
  <c r="AS973" i="2" s="1"/>
  <c r="AT973" i="2" s="1"/>
  <c r="AS98" i="2"/>
  <c r="AT98" i="2" s="1"/>
  <c r="AO27" i="2"/>
  <c r="AR27" i="2"/>
  <c r="AO54" i="2"/>
  <c r="AR54" i="2"/>
  <c r="U155" i="2"/>
  <c r="Y838" i="2"/>
  <c r="Z838" i="2" s="1"/>
  <c r="AS697" i="2"/>
  <c r="AT697" i="2" s="1"/>
  <c r="AL425" i="2"/>
  <c r="AR1039" i="2"/>
  <c r="AS42" i="2"/>
  <c r="AT42" i="2" s="1"/>
  <c r="AO846" i="2"/>
  <c r="AR838" i="2"/>
  <c r="Y672" i="2"/>
  <c r="Z672" i="2" s="1"/>
  <c r="U1065" i="2"/>
  <c r="Y300" i="2"/>
  <c r="AS959" i="2"/>
  <c r="AT959" i="2" s="1"/>
  <c r="AO242" i="2"/>
  <c r="AO259" i="2" s="1"/>
  <c r="AR242" i="2"/>
  <c r="AS449" i="2"/>
  <c r="AT449" i="2" s="1"/>
  <c r="AO694" i="2"/>
  <c r="AR694" i="2"/>
  <c r="AQ259" i="2"/>
  <c r="AR693" i="2"/>
  <c r="AO693" i="2"/>
  <c r="AO147" i="2"/>
  <c r="AR147" i="2"/>
  <c r="AO598" i="2"/>
  <c r="AO634" i="2" s="1"/>
  <c r="AR598" i="2"/>
  <c r="X634" i="2"/>
  <c r="AR1088" i="2"/>
  <c r="X846" i="2"/>
  <c r="Y697" i="2"/>
  <c r="Z697" i="2" s="1"/>
  <c r="AS138" i="2"/>
  <c r="AT138" i="2" s="1"/>
  <c r="V3" i="2"/>
  <c r="E13" i="6"/>
  <c r="AM769" i="2"/>
  <c r="AR769" i="2" s="1"/>
  <c r="W47" i="16" s="1"/>
  <c r="Y47" i="16" s="1"/>
  <c r="Z47" i="16" s="1"/>
  <c r="Y1040" i="2"/>
  <c r="Z1040" i="2" s="1"/>
  <c r="AJ1024" i="2"/>
  <c r="Y42" i="2"/>
  <c r="Z42" i="2" s="1"/>
  <c r="Y693" i="2"/>
  <c r="Z693" i="2" s="1"/>
  <c r="Z851" i="2"/>
  <c r="Z902" i="2" s="1"/>
  <c r="AD27" i="7" s="1"/>
  <c r="F21" i="15" s="1"/>
  <c r="BA27" i="7" s="1"/>
  <c r="Y902" i="2"/>
  <c r="Z216" i="2"/>
  <c r="AK259" i="2"/>
  <c r="BG13" i="7" s="1"/>
  <c r="BD13" i="7" s="1"/>
  <c r="Z161" i="2"/>
  <c r="Y210" i="2"/>
  <c r="Y470" i="2"/>
  <c r="Y1088" i="2"/>
  <c r="Z1088" i="2" s="1"/>
  <c r="U1180" i="2"/>
  <c r="AL259" i="2"/>
  <c r="AJ253" i="2"/>
  <c r="AJ790" i="2"/>
  <c r="Y242" i="2"/>
  <c r="Z76" i="2"/>
  <c r="J25" i="5"/>
  <c r="K25" i="5" s="1"/>
  <c r="L25" i="5" s="1"/>
  <c r="M25" i="5" s="1"/>
  <c r="Y694" i="2"/>
  <c r="Y1039" i="2"/>
  <c r="Z1039" i="2" s="1"/>
  <c r="J21" i="5"/>
  <c r="K21" i="5" s="1"/>
  <c r="L21" i="5" s="1"/>
  <c r="M21" i="5" s="1"/>
  <c r="J31" i="5"/>
  <c r="K31" i="5" s="1"/>
  <c r="L31" i="5" s="1"/>
  <c r="M31" i="5" s="1"/>
  <c r="X1065" i="2"/>
  <c r="AC259" i="2"/>
  <c r="AQ902" i="2"/>
  <c r="X155" i="2"/>
  <c r="Y22" i="2"/>
  <c r="U5" i="2" s="1"/>
  <c r="AJ182" i="2"/>
  <c r="AJ811" i="2"/>
  <c r="X311" i="2"/>
  <c r="Y735" i="2"/>
  <c r="X763" i="2"/>
  <c r="AJ826" i="2"/>
  <c r="Y837" i="2"/>
  <c r="U846" i="2"/>
  <c r="J19" i="5"/>
  <c r="K19" i="5" s="1"/>
  <c r="L19" i="5" s="1"/>
  <c r="M19" i="5" s="1"/>
  <c r="Z907" i="2"/>
  <c r="Z936" i="2" s="1"/>
  <c r="AD28" i="7" s="1"/>
  <c r="F22" i="15" s="1"/>
  <c r="BA28" i="7" s="1"/>
  <c r="Y936" i="2"/>
  <c r="Y54" i="2"/>
  <c r="Z54" i="2" s="1"/>
  <c r="J37" i="5"/>
  <c r="K37" i="5" s="1"/>
  <c r="L37" i="5" s="1"/>
  <c r="M37" i="5" s="1"/>
  <c r="AJ172" i="2"/>
  <c r="J17" i="5"/>
  <c r="K17" i="5" s="1"/>
  <c r="L17" i="5" s="1"/>
  <c r="M17" i="5" s="1"/>
  <c r="Y27" i="2"/>
  <c r="Y432" i="2"/>
  <c r="U7" i="2" s="1"/>
  <c r="J29" i="5"/>
  <c r="K29" i="5" s="1"/>
  <c r="L29" i="5" s="1"/>
  <c r="M29" i="5" s="1"/>
  <c r="X459" i="2"/>
  <c r="Y348" i="2"/>
  <c r="Z317" i="2"/>
  <c r="Z348" i="2" s="1"/>
  <c r="AD15" i="7" s="1"/>
  <c r="F9" i="15" s="1"/>
  <c r="BA15" i="7" s="1"/>
  <c r="Y596" i="2"/>
  <c r="Z596" i="2" s="1"/>
  <c r="J43" i="5"/>
  <c r="K43" i="5" s="1"/>
  <c r="L43" i="5" s="1"/>
  <c r="M43" i="5" s="1"/>
  <c r="AJ821" i="2"/>
  <c r="Y425" i="2"/>
  <c r="Z353" i="2"/>
  <c r="Z425" i="2" s="1"/>
  <c r="AD16" i="7" s="1"/>
  <c r="F10" i="15" s="1"/>
  <c r="BA16" i="7" s="1"/>
  <c r="Z592" i="2"/>
  <c r="AK936" i="2"/>
  <c r="BG28" i="7" s="1"/>
  <c r="BD28" i="7" s="1"/>
  <c r="U634" i="2"/>
  <c r="Y138" i="2"/>
  <c r="Z138" i="2" s="1"/>
  <c r="AJ819" i="2"/>
  <c r="J15" i="5"/>
  <c r="Z63" i="2"/>
  <c r="Y645" i="2"/>
  <c r="Y770" i="2"/>
  <c r="X796" i="2"/>
  <c r="J45" i="5"/>
  <c r="K45" i="5" s="1"/>
  <c r="L45" i="5" s="1"/>
  <c r="M45" i="5" s="1"/>
  <c r="Z1070" i="2"/>
  <c r="Y554" i="2"/>
  <c r="J35" i="5"/>
  <c r="K35" i="5" s="1"/>
  <c r="L35" i="5" s="1"/>
  <c r="M35" i="5" s="1"/>
  <c r="X586" i="2"/>
  <c r="AJ573" i="2"/>
  <c r="AJ973" i="2"/>
  <c r="X259" i="2"/>
  <c r="AJ1173" i="2"/>
  <c r="AJ87" i="2"/>
  <c r="AJ171" i="2"/>
  <c r="AJ192" i="2"/>
  <c r="AT235" i="2"/>
  <c r="AJ270" i="2"/>
  <c r="AJ323" i="2"/>
  <c r="AT518" i="2"/>
  <c r="AQ846" i="2"/>
  <c r="AJ856" i="2"/>
  <c r="AT1038" i="2"/>
  <c r="AJ953" i="2"/>
  <c r="AJ913" i="2"/>
  <c r="AT948" i="2"/>
  <c r="AT999" i="2"/>
  <c r="AT1122" i="2"/>
  <c r="AJ1127" i="2"/>
  <c r="AT1137" i="2"/>
  <c r="AT80" i="2"/>
  <c r="AJ303" i="2"/>
  <c r="AJ373" i="2"/>
  <c r="AT445" i="2"/>
  <c r="AT538" i="2"/>
  <c r="AT611" i="2"/>
  <c r="AT720" i="2"/>
  <c r="AK680" i="2"/>
  <c r="BG22" i="7" s="1"/>
  <c r="BD22" i="7" s="1"/>
  <c r="AQ763" i="2"/>
  <c r="AM731" i="2"/>
  <c r="AR731" i="2" s="1"/>
  <c r="AJ911" i="2"/>
  <c r="AK1065" i="2"/>
  <c r="BG29" i="7" s="1"/>
  <c r="AT1009" i="2"/>
  <c r="AJ1084" i="2"/>
  <c r="AT231" i="2"/>
  <c r="AT493" i="2"/>
  <c r="AT775" i="2"/>
  <c r="AJ624" i="2"/>
  <c r="AJ667" i="2"/>
  <c r="AJ665" i="2"/>
  <c r="AT835" i="2"/>
  <c r="AJ865" i="2"/>
  <c r="AC936" i="2"/>
  <c r="AT929" i="2"/>
  <c r="AT967" i="2"/>
  <c r="AJ966" i="2"/>
  <c r="AJ248" i="2"/>
  <c r="AJ251" i="2"/>
  <c r="AJ579" i="2"/>
  <c r="AT630" i="2"/>
  <c r="AJ745" i="2"/>
  <c r="AJ971" i="2"/>
  <c r="AT1037" i="2"/>
  <c r="AC1180" i="2"/>
  <c r="AJ1113" i="2"/>
  <c r="AJ1174" i="2"/>
  <c r="AJ26" i="2"/>
  <c r="AJ346" i="2"/>
  <c r="AJ337" i="2"/>
  <c r="AT338" i="2"/>
  <c r="AJ489" i="2"/>
  <c r="AT599" i="2"/>
  <c r="AT530" i="2"/>
  <c r="AJ734" i="2"/>
  <c r="AT744" i="2"/>
  <c r="AJ748" i="2"/>
  <c r="AJ956" i="2"/>
  <c r="AT1134" i="2"/>
  <c r="AJ362" i="2"/>
  <c r="AT307" i="2"/>
  <c r="AJ343" i="2"/>
  <c r="AM634" i="2"/>
  <c r="P634" i="2"/>
  <c r="M21" i="7" s="1"/>
  <c r="AJ612" i="2"/>
  <c r="AJ715" i="2"/>
  <c r="AT789" i="2"/>
  <c r="O846" i="2"/>
  <c r="AT857" i="2"/>
  <c r="AT987" i="2"/>
  <c r="AJ1106" i="2"/>
  <c r="AF155" i="2"/>
  <c r="AF2" i="2" s="1"/>
  <c r="AT177" i="2"/>
  <c r="AJ188" i="2"/>
  <c r="AT122" i="2"/>
  <c r="AJ271" i="2"/>
  <c r="AT660" i="2"/>
  <c r="AJ896" i="2"/>
  <c r="AT863" i="2"/>
  <c r="AJ943" i="2"/>
  <c r="AJ1074" i="2"/>
  <c r="AT1079" i="2"/>
  <c r="AJ174" i="2"/>
  <c r="AT167" i="2"/>
  <c r="AT284" i="2"/>
  <c r="AT372" i="2"/>
  <c r="AJ486" i="2"/>
  <c r="AJ501" i="2"/>
  <c r="AT531" i="2"/>
  <c r="AJ696" i="2"/>
  <c r="AJ574" i="2"/>
  <c r="AJ584" i="2"/>
  <c r="AT669" i="2"/>
  <c r="AJ642" i="2"/>
  <c r="AL902" i="2"/>
  <c r="AJ1035" i="2"/>
  <c r="P1180" i="2"/>
  <c r="M30" i="7" s="1"/>
  <c r="E24" i="15" s="1"/>
  <c r="AT1101" i="2"/>
  <c r="AT754" i="2"/>
  <c r="AT171" i="2"/>
  <c r="AT165" i="2"/>
  <c r="AQ210" i="2"/>
  <c r="AM161" i="2"/>
  <c r="AR161" i="2" s="1"/>
  <c r="AS161" i="2" s="1"/>
  <c r="AT270" i="2"/>
  <c r="AJ327" i="2"/>
  <c r="AJ608" i="2"/>
  <c r="AT648" i="2"/>
  <c r="AJ1038" i="2"/>
  <c r="AT953" i="2"/>
  <c r="AT913" i="2"/>
  <c r="AJ948" i="2"/>
  <c r="AJ999" i="2"/>
  <c r="AJ1122" i="2"/>
  <c r="AT1127" i="2"/>
  <c r="AJ1145" i="2"/>
  <c r="AJ80" i="2"/>
  <c r="AT303" i="2"/>
  <c r="AT276" i="2"/>
  <c r="AT388" i="2"/>
  <c r="AJ445" i="2"/>
  <c r="AJ538" i="2"/>
  <c r="AJ611" i="2"/>
  <c r="AJ720" i="2"/>
  <c r="AT831" i="2"/>
  <c r="AJ871" i="2"/>
  <c r="AJ1083" i="2"/>
  <c r="AJ31" i="2"/>
  <c r="AJ493" i="2"/>
  <c r="AK725" i="2"/>
  <c r="BG23" i="7" s="1"/>
  <c r="BD23" i="7" s="1"/>
  <c r="AJ775" i="2"/>
  <c r="AT624" i="2"/>
  <c r="AT667" i="2"/>
  <c r="AJ835" i="2"/>
  <c r="AM902" i="2"/>
  <c r="AT976" i="2"/>
  <c r="AT1017" i="2"/>
  <c r="AJ1011" i="2"/>
  <c r="AJ1147" i="2"/>
  <c r="AJ25" i="2"/>
  <c r="AT251" i="2"/>
  <c r="AT434" i="2"/>
  <c r="AJ630" i="2"/>
  <c r="AT628" i="2"/>
  <c r="AT745" i="2"/>
  <c r="AT855" i="2"/>
  <c r="AT971" i="2"/>
  <c r="AJ1037" i="2"/>
  <c r="AT994" i="2"/>
  <c r="AJ1058" i="2"/>
  <c r="AK1180" i="2"/>
  <c r="BG30" i="7" s="1"/>
  <c r="AM1070" i="2"/>
  <c r="AR1070" i="2" s="1"/>
  <c r="AJ1099" i="2"/>
  <c r="AT1108" i="2"/>
  <c r="AT1174" i="2"/>
  <c r="AT337" i="2"/>
  <c r="AJ338" i="2"/>
  <c r="AT489" i="2"/>
  <c r="AJ599" i="2"/>
  <c r="AJ530" i="2"/>
  <c r="AT734" i="2"/>
  <c r="AT956" i="2"/>
  <c r="AJ1003" i="2"/>
  <c r="AJ1057" i="2"/>
  <c r="AT1160" i="2"/>
  <c r="AJ1134" i="2"/>
  <c r="H12" i="5"/>
  <c r="AC155" i="2"/>
  <c r="AT362" i="2"/>
  <c r="AJ325" i="2"/>
  <c r="AT343" i="2"/>
  <c r="O634" i="2"/>
  <c r="AT612" i="2"/>
  <c r="AT743" i="2"/>
  <c r="AJ789" i="2"/>
  <c r="AJ879" i="2"/>
  <c r="AJ987" i="2"/>
  <c r="AJ177" i="2"/>
  <c r="AT188" i="2"/>
  <c r="AT299" i="2"/>
  <c r="AJ1031" i="2"/>
  <c r="AJ989" i="2"/>
  <c r="U12" i="5"/>
  <c r="AP155" i="2"/>
  <c r="AP2" i="2" s="1"/>
  <c r="AT174" i="2"/>
  <c r="AJ281" i="2"/>
  <c r="AJ221" i="2"/>
  <c r="AJ372" i="2"/>
  <c r="AT486" i="2"/>
  <c r="AL547" i="2"/>
  <c r="AT696" i="2"/>
  <c r="AJ627" i="2"/>
  <c r="AJ620" i="2"/>
  <c r="AQ1180" i="2"/>
  <c r="AT1080" i="2"/>
  <c r="AJ733" i="2"/>
  <c r="AT1102" i="2"/>
  <c r="AT181" i="2"/>
  <c r="AJ165" i="2"/>
  <c r="AT327" i="2"/>
  <c r="AT608" i="2"/>
  <c r="AJ648" i="2"/>
  <c r="AT1149" i="2"/>
  <c r="AJ1102" i="2"/>
  <c r="AM259" i="2"/>
  <c r="AT241" i="2"/>
  <c r="AJ388" i="2"/>
  <c r="AT670" i="2"/>
  <c r="AT655" i="2"/>
  <c r="AT1083" i="2"/>
  <c r="AJ218" i="2"/>
  <c r="AT433" i="2"/>
  <c r="AJ370" i="2"/>
  <c r="AK547" i="2"/>
  <c r="BG19" i="7" s="1"/>
  <c r="BD19" i="7" s="1"/>
  <c r="AM514" i="2"/>
  <c r="AR514" i="2" s="1"/>
  <c r="AJ527" i="2"/>
  <c r="AJ976" i="2"/>
  <c r="AJ1017" i="2"/>
  <c r="AM89" i="2"/>
  <c r="AR89" i="2" s="1"/>
  <c r="AS89" i="2" s="1"/>
  <c r="AJ292" i="2"/>
  <c r="AJ434" i="2"/>
  <c r="AT534" i="2"/>
  <c r="AJ628" i="2"/>
  <c r="AJ855" i="2"/>
  <c r="AJ942" i="2"/>
  <c r="AL1065" i="2"/>
  <c r="AJ1042" i="2"/>
  <c r="AT981" i="2"/>
  <c r="AJ994" i="2"/>
  <c r="AT1058" i="2"/>
  <c r="AJ1153" i="2"/>
  <c r="AJ1108" i="2"/>
  <c r="AJ38" i="2"/>
  <c r="AJ227" i="2"/>
  <c r="AT293" i="2"/>
  <c r="AJ444" i="2"/>
  <c r="AT438" i="2"/>
  <c r="AJ688" i="2"/>
  <c r="AT563" i="2"/>
  <c r="AT706" i="2"/>
  <c r="AJ912" i="2"/>
  <c r="AJ1030" i="2"/>
  <c r="AT1057" i="2"/>
  <c r="AJ1160" i="2"/>
  <c r="AT325" i="2"/>
  <c r="AT420" i="2"/>
  <c r="AJ478" i="2"/>
  <c r="AT714" i="2"/>
  <c r="AT689" i="2"/>
  <c r="AJ743" i="2"/>
  <c r="AT896" i="2"/>
  <c r="AT205" i="2"/>
  <c r="AJ247" i="2"/>
  <c r="AJ257" i="2"/>
  <c r="AJ299" i="2"/>
  <c r="AT756" i="2"/>
  <c r="AJ836" i="2"/>
  <c r="AT1031" i="2"/>
  <c r="AT989" i="2"/>
  <c r="AT281" i="2"/>
  <c r="AT221" i="2"/>
  <c r="AT481" i="2"/>
  <c r="AJ560" i="2"/>
  <c r="AT627" i="2"/>
  <c r="AT620" i="2"/>
  <c r="AT965" i="2"/>
  <c r="AJ1080" i="2"/>
  <c r="AJ241" i="2"/>
  <c r="AJ433" i="2"/>
  <c r="AJ402" i="2"/>
  <c r="AJ670" i="2"/>
  <c r="AJ655" i="2"/>
  <c r="AJ1016" i="2"/>
  <c r="AJ1054" i="2"/>
  <c r="AT218" i="2"/>
  <c r="AT29" i="2"/>
  <c r="AC348" i="2"/>
  <c r="AT287" i="2"/>
  <c r="AT370" i="2"/>
  <c r="AT485" i="2"/>
  <c r="AT527" i="2"/>
  <c r="AT664" i="2"/>
  <c r="AM686" i="2"/>
  <c r="AR686" i="2" s="1"/>
  <c r="AQ725" i="2"/>
  <c r="AJ89" i="2"/>
  <c r="AT292" i="2"/>
  <c r="AJ393" i="2"/>
  <c r="AT570" i="2"/>
  <c r="AK508" i="2"/>
  <c r="BG18" i="7" s="1"/>
  <c r="BD18" i="7" s="1"/>
  <c r="AM465" i="2"/>
  <c r="AR465" i="2" s="1"/>
  <c r="AT577" i="2"/>
  <c r="AJ534" i="2"/>
  <c r="AT698" i="2"/>
  <c r="AC796" i="2"/>
  <c r="AT942" i="2"/>
  <c r="AT1042" i="2"/>
  <c r="AJ981" i="2"/>
  <c r="AT1153" i="2"/>
  <c r="AJ1131" i="2"/>
  <c r="P259" i="2"/>
  <c r="M13" i="7" s="1"/>
  <c r="AT227" i="2"/>
  <c r="AJ290" i="2"/>
  <c r="AK311" i="2"/>
  <c r="BG14" i="7" s="1"/>
  <c r="AJ293" i="2"/>
  <c r="AJ438" i="2"/>
  <c r="AT688" i="2"/>
  <c r="AJ563" i="2"/>
  <c r="AT615" i="2"/>
  <c r="AJ702" i="2"/>
  <c r="AJ706" i="2"/>
  <c r="AT912" i="2"/>
  <c r="AT1030" i="2"/>
  <c r="AT1050" i="2"/>
  <c r="AJ1178" i="2"/>
  <c r="AT113" i="2"/>
  <c r="AJ225" i="2"/>
  <c r="AJ420" i="2"/>
  <c r="AC425" i="2"/>
  <c r="AT478" i="2"/>
  <c r="AJ714" i="2"/>
  <c r="AJ689" i="2"/>
  <c r="AJ831" i="2"/>
  <c r="AJ1005" i="2"/>
  <c r="AJ1120" i="2"/>
  <c r="AJ94" i="2"/>
  <c r="P155" i="2"/>
  <c r="M11" i="7" s="1"/>
  <c r="AJ205" i="2"/>
  <c r="AT237" i="2"/>
  <c r="AJ394" i="2"/>
  <c r="AT404" i="2"/>
  <c r="AJ498" i="2"/>
  <c r="AJ756" i="2"/>
  <c r="AK796" i="2"/>
  <c r="BG25" i="7" s="1"/>
  <c r="BD25" i="7" s="1"/>
  <c r="AT836" i="2"/>
  <c r="AT1046" i="2"/>
  <c r="AJ985" i="2"/>
  <c r="AT412" i="2"/>
  <c r="AJ481" i="2"/>
  <c r="AT654" i="2"/>
  <c r="AT712" i="2"/>
  <c r="AT792" i="2"/>
  <c r="AJ965" i="2"/>
  <c r="AT1085" i="2"/>
  <c r="P936" i="2"/>
  <c r="M28" i="7" s="1"/>
  <c r="AT121" i="2"/>
  <c r="AT208" i="2"/>
  <c r="AJ275" i="2"/>
  <c r="AM733" i="2"/>
  <c r="AR733" i="2" s="1"/>
  <c r="AS733" i="2" s="1"/>
  <c r="AK763" i="2"/>
  <c r="BG24" i="7" s="1"/>
  <c r="BD24" i="7" s="1"/>
  <c r="AJ754" i="2"/>
  <c r="AJ890" i="2"/>
  <c r="AJ892" i="2"/>
  <c r="AT1045" i="2"/>
  <c r="AJ997" i="2"/>
  <c r="AT332" i="2"/>
  <c r="AT238" i="2"/>
  <c r="AT244" i="2"/>
  <c r="AT451" i="2"/>
  <c r="AT473" i="2"/>
  <c r="AT523" i="2"/>
  <c r="AT705" i="2"/>
  <c r="AT569" i="2"/>
  <c r="AT629" i="2"/>
  <c r="AT823" i="2"/>
  <c r="AJ921" i="2"/>
  <c r="AT1016" i="2"/>
  <c r="AT1054" i="2"/>
  <c r="AJ29" i="2"/>
  <c r="AJ287" i="2"/>
  <c r="AJ357" i="2"/>
  <c r="AJ401" i="2"/>
  <c r="AC547" i="2"/>
  <c r="AJ485" i="2"/>
  <c r="AT555" i="2"/>
  <c r="AT580" i="2"/>
  <c r="AJ664" i="2"/>
  <c r="AT274" i="2"/>
  <c r="AJ226" i="2"/>
  <c r="AT256" i="2"/>
  <c r="AJ435" i="2"/>
  <c r="AJ570" i="2"/>
  <c r="AC508" i="2"/>
  <c r="AT492" i="2"/>
  <c r="AJ577" i="2"/>
  <c r="AM586" i="2"/>
  <c r="AJ698" i="2"/>
  <c r="AT780" i="2"/>
  <c r="AT1166" i="2"/>
  <c r="AT1165" i="2"/>
  <c r="AT222" i="2"/>
  <c r="AT290" i="2"/>
  <c r="AT326" i="2"/>
  <c r="AT396" i="2"/>
  <c r="AJ711" i="2"/>
  <c r="AJ615" i="2"/>
  <c r="AT702" i="2"/>
  <c r="AL936" i="2"/>
  <c r="AM907" i="2"/>
  <c r="AR907" i="2" s="1"/>
  <c r="AS907" i="2" s="1"/>
  <c r="AJ1050" i="2"/>
  <c r="AJ1143" i="2"/>
  <c r="AT1178" i="2"/>
  <c r="AJ113" i="2"/>
  <c r="AJ202" i="2"/>
  <c r="AT329" i="2"/>
  <c r="AT380" i="2"/>
  <c r="AK425" i="2"/>
  <c r="BG16" i="7" s="1"/>
  <c r="BD16" i="7" s="1"/>
  <c r="AM353" i="2"/>
  <c r="AR353" i="2" s="1"/>
  <c r="AS353" i="2" s="1"/>
  <c r="AJ692" i="2"/>
  <c r="AJ757" i="2"/>
  <c r="AT954" i="2"/>
  <c r="AT1005" i="2"/>
  <c r="AT1120" i="2"/>
  <c r="AK155" i="2"/>
  <c r="AT70" i="2"/>
  <c r="AJ141" i="2"/>
  <c r="AJ237" i="2"/>
  <c r="AJ417" i="2"/>
  <c r="AJ404" i="2"/>
  <c r="AT498" i="2"/>
  <c r="AT535" i="2"/>
  <c r="AT815" i="2"/>
  <c r="AT751" i="2"/>
  <c r="AJ1046" i="2"/>
  <c r="AT985" i="2"/>
  <c r="AJ1096" i="2"/>
  <c r="AJ195" i="2"/>
  <c r="AJ339" i="2"/>
  <c r="AJ412" i="2"/>
  <c r="AJ654" i="2"/>
  <c r="AJ712" i="2"/>
  <c r="AJ792" i="2"/>
  <c r="AT1041" i="2"/>
  <c r="AJ1085" i="2"/>
  <c r="AK459" i="2"/>
  <c r="BG17" i="7" s="1"/>
  <c r="AJ181" i="2"/>
  <c r="AJ1149" i="2"/>
  <c r="AJ121" i="2"/>
  <c r="AJ199" i="2"/>
  <c r="AJ332" i="2"/>
  <c r="AJ244" i="2"/>
  <c r="AJ451" i="2"/>
  <c r="AJ473" i="2"/>
  <c r="AJ523" i="2"/>
  <c r="AJ705" i="2"/>
  <c r="AJ569" i="2"/>
  <c r="AJ629" i="2"/>
  <c r="AJ823" i="2"/>
  <c r="AT921" i="2"/>
  <c r="AT983" i="2"/>
  <c r="AJ23" i="2"/>
  <c r="AT219" i="2"/>
  <c r="AK348" i="2"/>
  <c r="BG15" i="7" s="1"/>
  <c r="BD15" i="7" s="1"/>
  <c r="AM317" i="2"/>
  <c r="AR317" i="2" s="1"/>
  <c r="AS317" i="2" s="1"/>
  <c r="AT318" i="2"/>
  <c r="AT357" i="2"/>
  <c r="AT401" i="2"/>
  <c r="AJ576" i="2"/>
  <c r="AJ555" i="2"/>
  <c r="AJ580" i="2"/>
  <c r="AT955" i="2"/>
  <c r="AT77" i="2"/>
  <c r="AT226" i="2"/>
  <c r="AJ256" i="2"/>
  <c r="AJ386" i="2"/>
  <c r="AJ492" i="2"/>
  <c r="AT600" i="2"/>
  <c r="AK586" i="2"/>
  <c r="BG20" i="7" s="1"/>
  <c r="BD20" i="7" s="1"/>
  <c r="AT678" i="2"/>
  <c r="AJ780" i="2"/>
  <c r="F15" i="5"/>
  <c r="E13" i="5"/>
  <c r="AJ1166" i="2"/>
  <c r="AT217" i="2"/>
  <c r="AJ326" i="2"/>
  <c r="AJ410" i="2"/>
  <c r="AJ396" i="2"/>
  <c r="AT711" i="2"/>
  <c r="AT859" i="2"/>
  <c r="AJ920" i="2"/>
  <c r="AJ1012" i="2"/>
  <c r="AT1143" i="2"/>
  <c r="AJ222" i="2"/>
  <c r="AT202" i="2"/>
  <c r="AJ329" i="2"/>
  <c r="AT444" i="2"/>
  <c r="AJ380" i="2"/>
  <c r="AT692" i="2"/>
  <c r="AT784" i="2"/>
  <c r="AJ954" i="2"/>
  <c r="AJ70" i="2"/>
  <c r="AT141" i="2"/>
  <c r="AJ344" i="2"/>
  <c r="AJ535" i="2"/>
  <c r="AJ815" i="2"/>
  <c r="AJ751" i="2"/>
  <c r="AT1096" i="2"/>
  <c r="AJ24" i="2"/>
  <c r="AJ236" i="2"/>
  <c r="AT339" i="2"/>
  <c r="AT364" i="2"/>
  <c r="AT522" i="2"/>
  <c r="AJ567" i="2"/>
  <c r="AT556" i="2"/>
  <c r="AM803" i="2"/>
  <c r="AR803" i="2" s="1"/>
  <c r="AS803" i="2" s="1"/>
  <c r="AJ1041" i="2"/>
  <c r="AC210" i="2"/>
  <c r="AT890" i="2"/>
  <c r="AJ208" i="2"/>
  <c r="AT500" i="2"/>
  <c r="AJ662" i="2"/>
  <c r="AJ625" i="2"/>
  <c r="AT892" i="2"/>
  <c r="AJ1045" i="2"/>
  <c r="AT997" i="2"/>
  <c r="AT48" i="2"/>
  <c r="AT64" i="2"/>
  <c r="AJ297" i="2"/>
  <c r="AJ500" i="2"/>
  <c r="AT662" i="2"/>
  <c r="AT625" i="2"/>
  <c r="AT1061" i="2"/>
  <c r="AT199" i="2"/>
  <c r="AT308" i="2"/>
  <c r="AJ356" i="2"/>
  <c r="AT807" i="2"/>
  <c r="AT652" i="2"/>
  <c r="AC763" i="2"/>
  <c r="AJ958" i="2"/>
  <c r="AJ983" i="2"/>
  <c r="AQ155" i="2"/>
  <c r="AJ136" i="2"/>
  <c r="AJ73" i="2"/>
  <c r="AJ219" i="2"/>
  <c r="AJ238" i="2"/>
  <c r="AJ239" i="2"/>
  <c r="AJ318" i="2"/>
  <c r="AT435" i="2"/>
  <c r="AT576" i="2"/>
  <c r="AT578" i="2"/>
  <c r="AJ928" i="2"/>
  <c r="AJ955" i="2"/>
  <c r="AJ1159" i="2"/>
  <c r="AJ1139" i="2"/>
  <c r="AT55" i="2"/>
  <c r="AJ77" i="2"/>
  <c r="AT330" i="2"/>
  <c r="AJ600" i="2"/>
  <c r="AJ678" i="2"/>
  <c r="AJ1008" i="2"/>
  <c r="AJ991" i="2"/>
  <c r="AT1135" i="2"/>
  <c r="AJ217" i="2"/>
  <c r="AJ307" i="2"/>
  <c r="AT365" i="2"/>
  <c r="AC634" i="2"/>
  <c r="AJ497" i="2"/>
  <c r="AJ732" i="2"/>
  <c r="AJ859" i="2"/>
  <c r="AT920" i="2"/>
  <c r="AJ1043" i="2"/>
  <c r="AT1012" i="2"/>
  <c r="AJ1071" i="2"/>
  <c r="AJ1129" i="2"/>
  <c r="AT35" i="2"/>
  <c r="AJ377" i="2"/>
  <c r="AT566" i="2"/>
  <c r="AJ784" i="2"/>
  <c r="AJ112" i="2"/>
  <c r="AK210" i="2"/>
  <c r="BG12" i="7" s="1"/>
  <c r="BD12" i="7" s="1"/>
  <c r="AS258" i="2"/>
  <c r="AO16" i="2" s="1"/>
  <c r="AT344" i="2"/>
  <c r="AT542" i="2"/>
  <c r="AT703" i="2"/>
  <c r="AJ750" i="2"/>
  <c r="AT1029" i="2"/>
  <c r="AJ964" i="2"/>
  <c r="AJ1056" i="2"/>
  <c r="AT1171" i="2"/>
  <c r="AT60" i="2"/>
  <c r="AJ364" i="2"/>
  <c r="AQ311" i="2"/>
  <c r="AM265" i="2"/>
  <c r="AR265" i="2" s="1"/>
  <c r="AS265" i="2" s="1"/>
  <c r="AT447" i="2"/>
  <c r="AJ522" i="2"/>
  <c r="AJ556" i="2"/>
  <c r="AJ1002" i="2"/>
  <c r="AC1065" i="2"/>
  <c r="AT275" i="2"/>
  <c r="AJ48" i="2"/>
  <c r="AJ64" i="2"/>
  <c r="AT192" i="2"/>
  <c r="AJ235" i="2"/>
  <c r="AT297" i="2"/>
  <c r="AT323" i="2"/>
  <c r="AJ518" i="2"/>
  <c r="AC846" i="2"/>
  <c r="AT856" i="2"/>
  <c r="AJ1061" i="2"/>
  <c r="AJ1137" i="2"/>
  <c r="AT373" i="2"/>
  <c r="AJ308" i="2"/>
  <c r="AT356" i="2"/>
  <c r="AC459" i="2"/>
  <c r="AJ807" i="2"/>
  <c r="AJ652" i="2"/>
  <c r="AM1065" i="2"/>
  <c r="AJ1009" i="2"/>
  <c r="AT1084" i="2"/>
  <c r="AT136" i="2"/>
  <c r="AJ231" i="2"/>
  <c r="AT239" i="2"/>
  <c r="AJ578" i="2"/>
  <c r="AT665" i="2"/>
  <c r="AJ812" i="2"/>
  <c r="AT865" i="2"/>
  <c r="AT928" i="2"/>
  <c r="AJ929" i="2"/>
  <c r="AJ967" i="2"/>
  <c r="AT966" i="2"/>
  <c r="AJ996" i="2"/>
  <c r="AT1139" i="2"/>
  <c r="AJ55" i="2"/>
  <c r="AJ330" i="2"/>
  <c r="AT812" i="2"/>
  <c r="AT1008" i="2"/>
  <c r="AT1113" i="2"/>
  <c r="AJ1135" i="2"/>
  <c r="AT346" i="2"/>
  <c r="AJ365" i="2"/>
  <c r="AT497" i="2"/>
  <c r="AT732" i="2"/>
  <c r="AJ744" i="2"/>
  <c r="AT748" i="2"/>
  <c r="AT1043" i="2"/>
  <c r="AT1147" i="2"/>
  <c r="AT1129" i="2"/>
  <c r="AQ459" i="2"/>
  <c r="AJ35" i="2"/>
  <c r="AJ176" i="2"/>
  <c r="AK634" i="2"/>
  <c r="BG21" i="7" s="1"/>
  <c r="BD21" i="7" s="1"/>
  <c r="AM432" i="2"/>
  <c r="AR432" i="2" s="1"/>
  <c r="W15" i="16" s="1"/>
  <c r="Y15" i="16" s="1"/>
  <c r="Z15" i="16" s="1"/>
  <c r="AJ566" i="2"/>
  <c r="AC586" i="2"/>
  <c r="AT715" i="2"/>
  <c r="P846" i="2"/>
  <c r="M26" i="7" s="1"/>
  <c r="AJ857" i="2"/>
  <c r="AT1106" i="2"/>
  <c r="AT112" i="2"/>
  <c r="AJ122" i="2"/>
  <c r="AJ130" i="2"/>
  <c r="AJ284" i="2"/>
  <c r="AT271" i="2"/>
  <c r="AJ542" i="2"/>
  <c r="AJ660" i="2"/>
  <c r="AJ703" i="2"/>
  <c r="AT750" i="2"/>
  <c r="AJ863" i="2"/>
  <c r="AJ1029" i="2"/>
  <c r="AT943" i="2"/>
  <c r="AT964" i="2"/>
  <c r="AT1074" i="2"/>
  <c r="AJ1079" i="2"/>
  <c r="AJ1171" i="2"/>
  <c r="AJ60" i="2"/>
  <c r="AJ167" i="2"/>
  <c r="AC311" i="2"/>
  <c r="AJ418" i="2"/>
  <c r="AJ361" i="2"/>
  <c r="AJ447" i="2"/>
  <c r="AT501" i="2"/>
  <c r="AJ531" i="2"/>
  <c r="AT574" i="2"/>
  <c r="AL586" i="2"/>
  <c r="AJ669" i="2"/>
  <c r="AT642" i="2"/>
  <c r="AC902" i="2"/>
  <c r="AQ1065" i="2"/>
  <c r="AT1002" i="2"/>
  <c r="AJ1101" i="2"/>
  <c r="U725" i="2"/>
  <c r="X725" i="2"/>
  <c r="J41" i="5"/>
  <c r="K41" i="5" s="1"/>
  <c r="L41" i="5" s="1"/>
  <c r="M41" i="5" s="1"/>
  <c r="P680" i="2"/>
  <c r="M22" i="7" s="1"/>
  <c r="J39" i="5"/>
  <c r="K39" i="5" s="1"/>
  <c r="L39" i="5" s="1"/>
  <c r="X680" i="2"/>
  <c r="AM680" i="2"/>
  <c r="AE680" i="2"/>
  <c r="AD361" i="14"/>
  <c r="AP361" i="14"/>
  <c r="AN363" i="14"/>
  <c r="AP363" i="14" s="1"/>
  <c r="AQ363" i="14" s="1"/>
  <c r="AY363" i="14"/>
  <c r="BA363" i="14" s="1"/>
  <c r="BC363" i="14" s="1"/>
  <c r="BD363" i="14" s="1"/>
  <c r="AF19" i="7" l="1"/>
  <c r="J31" i="7"/>
  <c r="J9" i="7" s="1"/>
  <c r="AF27" i="7"/>
  <c r="AF24" i="7"/>
  <c r="AF20" i="7"/>
  <c r="J21" i="6"/>
  <c r="M21" i="6" s="1"/>
  <c r="S21" i="6" s="1"/>
  <c r="L32" i="16"/>
  <c r="M32" i="16" s="1"/>
  <c r="U14" i="16"/>
  <c r="AL96" i="1"/>
  <c r="AN96" i="1" s="1"/>
  <c r="AO96" i="1" s="1"/>
  <c r="AA448" i="14"/>
  <c r="AA484" i="14" s="1"/>
  <c r="AW68" i="1"/>
  <c r="AW89" i="1" s="1"/>
  <c r="AU89" i="1"/>
  <c r="P89" i="1"/>
  <c r="Q89" i="1"/>
  <c r="Z89" i="1"/>
  <c r="AC73" i="1"/>
  <c r="AL73" i="1"/>
  <c r="AN73" i="1" s="1"/>
  <c r="AJ89" i="1"/>
  <c r="AL68" i="1"/>
  <c r="AN68" i="1" s="1"/>
  <c r="AB68" i="1"/>
  <c r="AB89" i="1" s="1"/>
  <c r="AL121" i="1"/>
  <c r="AN121" i="1" s="1"/>
  <c r="AO121" i="1" s="1"/>
  <c r="AV224" i="1"/>
  <c r="AX224" i="1" s="1"/>
  <c r="AZ224" i="1" s="1"/>
  <c r="BA224" i="1" s="1"/>
  <c r="AL129" i="1"/>
  <c r="AN129" i="1" s="1"/>
  <c r="AO129" i="1" s="1"/>
  <c r="AV391" i="1"/>
  <c r="AX391" i="1" s="1"/>
  <c r="AZ391" i="1" s="1"/>
  <c r="BA391" i="1" s="1"/>
  <c r="AV179" i="1"/>
  <c r="AX179" i="1" s="1"/>
  <c r="AV122" i="1"/>
  <c r="AX122" i="1" s="1"/>
  <c r="AZ122" i="1" s="1"/>
  <c r="BA122" i="1" s="1"/>
  <c r="AL149" i="1"/>
  <c r="AN149" i="1" s="1"/>
  <c r="AO149" i="1" s="1"/>
  <c r="T25" i="16"/>
  <c r="U25" i="16" s="1"/>
  <c r="Y26" i="16"/>
  <c r="Z26" i="16" s="1"/>
  <c r="T43" i="16"/>
  <c r="U43" i="16" s="1"/>
  <c r="L35" i="16"/>
  <c r="M35" i="16" s="1"/>
  <c r="AF22" i="7" s="1"/>
  <c r="Y27" i="16"/>
  <c r="Z27" i="16" s="1"/>
  <c r="X51" i="16"/>
  <c r="Y51" i="16" s="1"/>
  <c r="Z51" i="16" s="1"/>
  <c r="T21" i="16"/>
  <c r="U21" i="16" s="1"/>
  <c r="T27" i="16"/>
  <c r="U27" i="16" s="1"/>
  <c r="T45" i="16"/>
  <c r="U45" i="16" s="1"/>
  <c r="L19" i="16"/>
  <c r="M19" i="16" s="1"/>
  <c r="T41" i="16"/>
  <c r="U41" i="16" s="1"/>
  <c r="T16" i="16"/>
  <c r="Y37" i="16"/>
  <c r="Z37" i="16" s="1"/>
  <c r="Y25" i="16"/>
  <c r="Z25" i="16" s="1"/>
  <c r="Z281" i="1"/>
  <c r="T23" i="16"/>
  <c r="U23" i="16" s="1"/>
  <c r="T31" i="16"/>
  <c r="U31" i="16" s="1"/>
  <c r="T17" i="16"/>
  <c r="U17" i="16" s="1"/>
  <c r="Y42" i="16"/>
  <c r="Z42" i="16" s="1"/>
  <c r="AL19" i="1"/>
  <c r="AN19" i="1" s="1"/>
  <c r="AO19" i="1" s="1"/>
  <c r="L39" i="16"/>
  <c r="M39" i="16" s="1"/>
  <c r="AF23" i="7" s="1"/>
  <c r="Y21" i="16"/>
  <c r="Z21" i="16" s="1"/>
  <c r="L16" i="16"/>
  <c r="Y35" i="16"/>
  <c r="Z35" i="16" s="1"/>
  <c r="Y29" i="16"/>
  <c r="Z29" i="16" s="1"/>
  <c r="T37" i="16"/>
  <c r="U37" i="16" s="1"/>
  <c r="T29" i="16"/>
  <c r="U29" i="16" s="1"/>
  <c r="L31" i="16"/>
  <c r="M31" i="16" s="1"/>
  <c r="X50" i="16"/>
  <c r="Y50" i="16" s="1"/>
  <c r="Z50" i="16" s="1"/>
  <c r="T46" i="16"/>
  <c r="T10" i="16" s="1"/>
  <c r="S49" i="16"/>
  <c r="T49" i="16" s="1"/>
  <c r="U49" i="16" s="1"/>
  <c r="Y22" i="16"/>
  <c r="Z22" i="16" s="1"/>
  <c r="T19" i="16"/>
  <c r="U19" i="16" s="1"/>
  <c r="Y41" i="16"/>
  <c r="Z41" i="16" s="1"/>
  <c r="T51" i="16"/>
  <c r="U51" i="16" s="1"/>
  <c r="T33" i="16"/>
  <c r="U33" i="16" s="1"/>
  <c r="Y14" i="16"/>
  <c r="U2" i="2"/>
  <c r="U3" i="2" s="1"/>
  <c r="O2" i="2"/>
  <c r="O3" i="2" s="1"/>
  <c r="AI961" i="2"/>
  <c r="AJ961" i="2" s="1"/>
  <c r="X2" i="2"/>
  <c r="X3" i="2" s="1"/>
  <c r="AS961" i="2"/>
  <c r="AT961" i="2" s="1"/>
  <c r="H24" i="15"/>
  <c r="AI30" i="7" s="1"/>
  <c r="AL448" i="14"/>
  <c r="AL484" i="14" s="1"/>
  <c r="AR2" i="14"/>
  <c r="AR3" i="14" s="1"/>
  <c r="P244" i="1"/>
  <c r="H51" i="16"/>
  <c r="O27" i="7" s="1"/>
  <c r="J27" i="7" s="1"/>
  <c r="G11" i="16"/>
  <c r="AV331" i="1"/>
  <c r="AX331" i="1" s="1"/>
  <c r="AZ331" i="1" s="1"/>
  <c r="BA331" i="1" s="1"/>
  <c r="AL131" i="1"/>
  <c r="AN131" i="1" s="1"/>
  <c r="AO131" i="1" s="1"/>
  <c r="AL105" i="1"/>
  <c r="AN105" i="1" s="1"/>
  <c r="AO105" i="1" s="1"/>
  <c r="AL132" i="1"/>
  <c r="AN132" i="1" s="1"/>
  <c r="AO132" i="1" s="1"/>
  <c r="AV234" i="1"/>
  <c r="AX234" i="1" s="1"/>
  <c r="AZ234" i="1" s="1"/>
  <c r="BA234" i="1" s="1"/>
  <c r="AV442" i="1"/>
  <c r="AX442" i="1" s="1"/>
  <c r="AZ442" i="1" s="1"/>
  <c r="BA442" i="1" s="1"/>
  <c r="AL26" i="1"/>
  <c r="AN26" i="1" s="1"/>
  <c r="AO26" i="1" s="1"/>
  <c r="AV146" i="1"/>
  <c r="AX146" i="1" s="1"/>
  <c r="AZ146" i="1" s="1"/>
  <c r="BA146" i="1" s="1"/>
  <c r="AV188" i="1"/>
  <c r="AX188" i="1" s="1"/>
  <c r="AZ188" i="1" s="1"/>
  <c r="BA188" i="1" s="1"/>
  <c r="AV125" i="1"/>
  <c r="AX125" i="1" s="1"/>
  <c r="AZ125" i="1" s="1"/>
  <c r="BA125" i="1" s="1"/>
  <c r="AV440" i="1"/>
  <c r="AX440" i="1" s="1"/>
  <c r="AZ440" i="1" s="1"/>
  <c r="BA440" i="1" s="1"/>
  <c r="AV123" i="1"/>
  <c r="AV118" i="1"/>
  <c r="AX118" i="1" s="1"/>
  <c r="AZ118" i="1" s="1"/>
  <c r="BA118" i="1" s="1"/>
  <c r="AL33" i="1"/>
  <c r="AN33" i="1" s="1"/>
  <c r="AO33" i="1" s="1"/>
  <c r="AK108" i="1"/>
  <c r="AL126" i="1"/>
  <c r="AN126" i="1" s="1"/>
  <c r="AO126" i="1" s="1"/>
  <c r="J23" i="7"/>
  <c r="AL36" i="1"/>
  <c r="AN36" i="1" s="1"/>
  <c r="AO36" i="1" s="1"/>
  <c r="AL333" i="1"/>
  <c r="AN333" i="1" s="1"/>
  <c r="AO333" i="1" s="1"/>
  <c r="AV116" i="1"/>
  <c r="AX116" i="1" s="1"/>
  <c r="AZ116" i="1" s="1"/>
  <c r="BA116" i="1" s="1"/>
  <c r="AV147" i="1"/>
  <c r="AX147" i="1" s="1"/>
  <c r="AZ147" i="1" s="1"/>
  <c r="BA147" i="1" s="1"/>
  <c r="AL25" i="1"/>
  <c r="AN25" i="1" s="1"/>
  <c r="AO25" i="1" s="1"/>
  <c r="AL15" i="1"/>
  <c r="AN15" i="1" s="1"/>
  <c r="AO15" i="1" s="1"/>
  <c r="AL28" i="1"/>
  <c r="AN28" i="1" s="1"/>
  <c r="AO28" i="1" s="1"/>
  <c r="AV101" i="1"/>
  <c r="AX101" i="1" s="1"/>
  <c r="AZ101" i="1" s="1"/>
  <c r="BA101" i="1" s="1"/>
  <c r="AV15" i="1"/>
  <c r="AX15" i="1" s="1"/>
  <c r="AZ15" i="1" s="1"/>
  <c r="BA15" i="1" s="1"/>
  <c r="AV137" i="1"/>
  <c r="AX137" i="1" s="1"/>
  <c r="AZ137" i="1" s="1"/>
  <c r="BA137" i="1" s="1"/>
  <c r="AL83" i="1"/>
  <c r="AN83" i="1" s="1"/>
  <c r="AO83" i="1" s="1"/>
  <c r="AV83" i="1"/>
  <c r="AV117" i="1"/>
  <c r="AX117" i="1" s="1"/>
  <c r="AZ117" i="1" s="1"/>
  <c r="BA117" i="1" s="1"/>
  <c r="AL117" i="1"/>
  <c r="AN117" i="1" s="1"/>
  <c r="AO117" i="1" s="1"/>
  <c r="AV80" i="1"/>
  <c r="AX80" i="1" s="1"/>
  <c r="AZ80" i="1" s="1"/>
  <c r="BA80" i="1" s="1"/>
  <c r="AL80" i="1"/>
  <c r="AN80" i="1" s="1"/>
  <c r="AO80" i="1" s="1"/>
  <c r="AL98" i="1"/>
  <c r="AN98" i="1" s="1"/>
  <c r="AO98" i="1" s="1"/>
  <c r="AV98" i="1"/>
  <c r="AX98" i="1" s="1"/>
  <c r="AZ98" i="1" s="1"/>
  <c r="BA98" i="1" s="1"/>
  <c r="AL124" i="1"/>
  <c r="AN124" i="1" s="1"/>
  <c r="AO124" i="1" s="1"/>
  <c r="AV130" i="1"/>
  <c r="AL119" i="1"/>
  <c r="AN119" i="1" s="1"/>
  <c r="AO119" i="1" s="1"/>
  <c r="AV77" i="1"/>
  <c r="AX77" i="1" s="1"/>
  <c r="AZ77" i="1" s="1"/>
  <c r="BA77" i="1" s="1"/>
  <c r="AL77" i="1"/>
  <c r="AN77" i="1" s="1"/>
  <c r="AO77" i="1" s="1"/>
  <c r="AV127" i="1"/>
  <c r="AX127" i="1" s="1"/>
  <c r="AZ127" i="1" s="1"/>
  <c r="BA127" i="1" s="1"/>
  <c r="AV100" i="1"/>
  <c r="AX100" i="1" s="1"/>
  <c r="AZ100" i="1" s="1"/>
  <c r="BA100" i="1" s="1"/>
  <c r="AV76" i="1"/>
  <c r="AL76" i="1"/>
  <c r="AN76" i="1" s="1"/>
  <c r="AO76" i="1" s="1"/>
  <c r="Q172" i="1"/>
  <c r="K18" i="7" s="1"/>
  <c r="J18" i="7" s="1"/>
  <c r="AL82" i="1"/>
  <c r="AN82" i="1" s="1"/>
  <c r="AO82" i="1" s="1"/>
  <c r="AV82" i="1"/>
  <c r="AV75" i="1"/>
  <c r="AX75" i="1" s="1"/>
  <c r="AZ75" i="1" s="1"/>
  <c r="BA75" i="1" s="1"/>
  <c r="AL75" i="1"/>
  <c r="AN75" i="1" s="1"/>
  <c r="AO75" i="1" s="1"/>
  <c r="AV79" i="1"/>
  <c r="AX79" i="1" s="1"/>
  <c r="AZ79" i="1" s="1"/>
  <c r="BA79" i="1" s="1"/>
  <c r="AL79" i="1"/>
  <c r="AN79" i="1" s="1"/>
  <c r="AO79" i="1" s="1"/>
  <c r="AL115" i="1"/>
  <c r="AN115" i="1" s="1"/>
  <c r="AO115" i="1" s="1"/>
  <c r="AL148" i="1"/>
  <c r="AN148" i="1" s="1"/>
  <c r="AO148" i="1" s="1"/>
  <c r="AV133" i="1"/>
  <c r="AX133" i="1" s="1"/>
  <c r="AZ133" i="1" s="1"/>
  <c r="BA133" i="1" s="1"/>
  <c r="AV120" i="1"/>
  <c r="AX120" i="1" s="1"/>
  <c r="AZ120" i="1" s="1"/>
  <c r="BA120" i="1" s="1"/>
  <c r="AL120" i="1"/>
  <c r="AN120" i="1" s="1"/>
  <c r="AO120" i="1" s="1"/>
  <c r="AV145" i="1"/>
  <c r="AX145" i="1" s="1"/>
  <c r="AZ145" i="1" s="1"/>
  <c r="BA145" i="1" s="1"/>
  <c r="AL145" i="1"/>
  <c r="AN145" i="1" s="1"/>
  <c r="AO145" i="1" s="1"/>
  <c r="AV107" i="1"/>
  <c r="AX107" i="1" s="1"/>
  <c r="AZ107" i="1" s="1"/>
  <c r="BA107" i="1" s="1"/>
  <c r="AL107" i="1"/>
  <c r="AN107" i="1" s="1"/>
  <c r="AO107" i="1" s="1"/>
  <c r="AV220" i="1"/>
  <c r="AX220" i="1" s="1"/>
  <c r="AZ220" i="1" s="1"/>
  <c r="BA220" i="1" s="1"/>
  <c r="AL70" i="1"/>
  <c r="AN70" i="1" s="1"/>
  <c r="AO70" i="1" s="1"/>
  <c r="J25" i="7"/>
  <c r="J20" i="7"/>
  <c r="J24" i="7"/>
  <c r="P264" i="1"/>
  <c r="AV69" i="1"/>
  <c r="AX69" i="1" s="1"/>
  <c r="AZ69" i="1" s="1"/>
  <c r="BA69" i="1" s="1"/>
  <c r="AX408" i="1"/>
  <c r="AZ408" i="1" s="1"/>
  <c r="AB408" i="1"/>
  <c r="AB445" i="1" s="1"/>
  <c r="Z445" i="1"/>
  <c r="Q408" i="1"/>
  <c r="Q445" i="1" s="1"/>
  <c r="P445" i="1"/>
  <c r="AL408" i="1"/>
  <c r="AJ445" i="1"/>
  <c r="AL362" i="1"/>
  <c r="AN362" i="1" s="1"/>
  <c r="AJ401" i="1"/>
  <c r="AK401" i="1"/>
  <c r="Z401" i="1"/>
  <c r="AB362" i="1"/>
  <c r="Q401" i="1"/>
  <c r="AR401" i="1"/>
  <c r="AW362" i="1"/>
  <c r="AW401" i="1" s="1"/>
  <c r="AU401" i="1"/>
  <c r="AR152" i="1"/>
  <c r="AB144" i="1"/>
  <c r="Z152" i="1"/>
  <c r="AL144" i="1"/>
  <c r="AJ152" i="1"/>
  <c r="Q144" i="1"/>
  <c r="Q152" i="1" s="1"/>
  <c r="P152" i="1"/>
  <c r="AV233" i="1"/>
  <c r="AX233" i="1" s="1"/>
  <c r="AZ233" i="1" s="1"/>
  <c r="BA233" i="1" s="1"/>
  <c r="Q315" i="1"/>
  <c r="K26" i="7" s="1"/>
  <c r="J26" i="7" s="1"/>
  <c r="AV432" i="1"/>
  <c r="AX432" i="1" s="1"/>
  <c r="AZ432" i="1" s="1"/>
  <c r="BA432" i="1" s="1"/>
  <c r="AV389" i="1"/>
  <c r="AX389" i="1" s="1"/>
  <c r="AZ389" i="1" s="1"/>
  <c r="BA389" i="1" s="1"/>
  <c r="AL178" i="1"/>
  <c r="AN178" i="1" s="1"/>
  <c r="AO178" i="1" s="1"/>
  <c r="AV95" i="1"/>
  <c r="AX95" i="1" s="1"/>
  <c r="AL203" i="1"/>
  <c r="AN203" i="1" s="1"/>
  <c r="AO203" i="1" s="1"/>
  <c r="AV311" i="1"/>
  <c r="AX311" i="1" s="1"/>
  <c r="AZ311" i="1" s="1"/>
  <c r="BA311" i="1" s="1"/>
  <c r="AV9" i="1"/>
  <c r="AX9" i="1" s="1"/>
  <c r="AL304" i="1"/>
  <c r="AN304" i="1" s="1"/>
  <c r="AO304" i="1" s="1"/>
  <c r="AV68" i="1"/>
  <c r="AV439" i="1"/>
  <c r="AX439" i="1" s="1"/>
  <c r="AZ439" i="1" s="1"/>
  <c r="BA439" i="1" s="1"/>
  <c r="AL443" i="1"/>
  <c r="AN443" i="1" s="1"/>
  <c r="AO443" i="1" s="1"/>
  <c r="AV215" i="1"/>
  <c r="AX215" i="1" s="1"/>
  <c r="AZ215" i="1" s="1"/>
  <c r="BA215" i="1" s="1"/>
  <c r="AV429" i="1"/>
  <c r="AX429" i="1" s="1"/>
  <c r="AZ429" i="1" s="1"/>
  <c r="BA429" i="1" s="1"/>
  <c r="AV144" i="1"/>
  <c r="AV255" i="1"/>
  <c r="AX255" i="1" s="1"/>
  <c r="AZ255" i="1" s="1"/>
  <c r="BA255" i="1" s="1"/>
  <c r="AV418" i="1"/>
  <c r="AX418" i="1" s="1"/>
  <c r="AZ418" i="1" s="1"/>
  <c r="BA418" i="1" s="1"/>
  <c r="AK62" i="1"/>
  <c r="AV166" i="1"/>
  <c r="AX166" i="1" s="1"/>
  <c r="AZ166" i="1" s="1"/>
  <c r="BA166" i="1" s="1"/>
  <c r="AL396" i="1"/>
  <c r="AN396" i="1" s="1"/>
  <c r="AO396" i="1" s="1"/>
  <c r="AK315" i="1"/>
  <c r="AK138" i="1"/>
  <c r="AW62" i="1"/>
  <c r="AA331" i="14"/>
  <c r="Y338" i="14"/>
  <c r="AL331" i="14"/>
  <c r="H14" i="15"/>
  <c r="AI20" i="7" s="1"/>
  <c r="H12" i="15"/>
  <c r="AI18" i="7" s="1"/>
  <c r="H17" i="15"/>
  <c r="AI23" i="7" s="1"/>
  <c r="H19" i="15"/>
  <c r="AI25" i="7" s="1"/>
  <c r="H11" i="15"/>
  <c r="AI17" i="7" s="1"/>
  <c r="H18" i="15"/>
  <c r="AI24" i="7" s="1"/>
  <c r="AJ16" i="7"/>
  <c r="H10" i="15"/>
  <c r="AI16" i="7" s="1"/>
  <c r="E5" i="15"/>
  <c r="AJ11" i="7" s="1"/>
  <c r="AL411" i="1"/>
  <c r="AN411" i="1" s="1"/>
  <c r="AO411" i="1" s="1"/>
  <c r="AV434" i="1"/>
  <c r="AX434" i="1" s="1"/>
  <c r="AZ434" i="1" s="1"/>
  <c r="BA434" i="1" s="1"/>
  <c r="AL30" i="1"/>
  <c r="AN30" i="1" s="1"/>
  <c r="AO30" i="1" s="1"/>
  <c r="AL393" i="1"/>
  <c r="AN393" i="1" s="1"/>
  <c r="AO393" i="1" s="1"/>
  <c r="AV322" i="1"/>
  <c r="AX322" i="1" s="1"/>
  <c r="AZ322" i="1" s="1"/>
  <c r="BA322" i="1" s="1"/>
  <c r="AV199" i="1"/>
  <c r="AX199" i="1" s="1"/>
  <c r="AZ199" i="1" s="1"/>
  <c r="BA199" i="1" s="1"/>
  <c r="AL363" i="1"/>
  <c r="AN363" i="1" s="1"/>
  <c r="AO363" i="1" s="1"/>
  <c r="AL162" i="1"/>
  <c r="AN162" i="1" s="1"/>
  <c r="AO162" i="1" s="1"/>
  <c r="AL27" i="1"/>
  <c r="AN27" i="1" s="1"/>
  <c r="AO27" i="1" s="1"/>
  <c r="AL182" i="1"/>
  <c r="AN182" i="1" s="1"/>
  <c r="AO182" i="1" s="1"/>
  <c r="AU37" i="1"/>
  <c r="AV328" i="1"/>
  <c r="AX328" i="1" s="1"/>
  <c r="AZ328" i="1" s="1"/>
  <c r="BA328" i="1" s="1"/>
  <c r="AV414" i="1"/>
  <c r="AX414" i="1" s="1"/>
  <c r="AZ414" i="1" s="1"/>
  <c r="BA414" i="1" s="1"/>
  <c r="AL74" i="1"/>
  <c r="AN74" i="1" s="1"/>
  <c r="AO74" i="1" s="1"/>
  <c r="AV420" i="1"/>
  <c r="AX420" i="1" s="1"/>
  <c r="AZ420" i="1" s="1"/>
  <c r="BA420" i="1" s="1"/>
  <c r="AV256" i="1"/>
  <c r="AX256" i="1" s="1"/>
  <c r="AZ256" i="1" s="1"/>
  <c r="BA256" i="1" s="1"/>
  <c r="AV379" i="1"/>
  <c r="AX379" i="1" s="1"/>
  <c r="AZ379" i="1" s="1"/>
  <c r="BA379" i="1" s="1"/>
  <c r="AV325" i="1"/>
  <c r="AX325" i="1" s="1"/>
  <c r="AZ325" i="1" s="1"/>
  <c r="BA325" i="1" s="1"/>
  <c r="AL422" i="1"/>
  <c r="AN422" i="1" s="1"/>
  <c r="AO422" i="1" s="1"/>
  <c r="AV213" i="1"/>
  <c r="AX213" i="1" s="1"/>
  <c r="AZ213" i="1" s="1"/>
  <c r="BA213" i="1" s="1"/>
  <c r="AL275" i="1"/>
  <c r="AN275" i="1" s="1"/>
  <c r="AO275" i="1" s="1"/>
  <c r="AL35" i="1"/>
  <c r="AN35" i="1" s="1"/>
  <c r="AO35" i="1" s="1"/>
  <c r="AL293" i="1"/>
  <c r="AN293" i="1" s="1"/>
  <c r="AO293" i="1" s="1"/>
  <c r="AV237" i="1"/>
  <c r="AX237" i="1" s="1"/>
  <c r="AZ237" i="1" s="1"/>
  <c r="BA237" i="1" s="1"/>
  <c r="AV438" i="1"/>
  <c r="AX438" i="1" s="1"/>
  <c r="AZ438" i="1" s="1"/>
  <c r="BA438" i="1" s="1"/>
  <c r="AL395" i="1"/>
  <c r="AN395" i="1" s="1"/>
  <c r="AO395" i="1" s="1"/>
  <c r="AL52" i="1"/>
  <c r="AN52" i="1" s="1"/>
  <c r="AO52" i="1" s="1"/>
  <c r="AL435" i="1"/>
  <c r="AN435" i="1" s="1"/>
  <c r="AO435" i="1" s="1"/>
  <c r="AV423" i="1"/>
  <c r="AX423" i="1" s="1"/>
  <c r="AZ423" i="1" s="1"/>
  <c r="BA423" i="1" s="1"/>
  <c r="AL398" i="1"/>
  <c r="AN398" i="1" s="1"/>
  <c r="AO398" i="1" s="1"/>
  <c r="AL251" i="1"/>
  <c r="AN251" i="1" s="1"/>
  <c r="AO251" i="1" s="1"/>
  <c r="AV241" i="1"/>
  <c r="AX241" i="1" s="1"/>
  <c r="AZ241" i="1" s="1"/>
  <c r="BA241" i="1" s="1"/>
  <c r="AV444" i="1"/>
  <c r="AX444" i="1" s="1"/>
  <c r="AZ444" i="1" s="1"/>
  <c r="BA444" i="1" s="1"/>
  <c r="AL278" i="1"/>
  <c r="AN278" i="1" s="1"/>
  <c r="AO278" i="1" s="1"/>
  <c r="AX124" i="1"/>
  <c r="AZ124" i="1" s="1"/>
  <c r="BA124" i="1" s="1"/>
  <c r="AV184" i="1"/>
  <c r="AX184" i="1" s="1"/>
  <c r="AZ184" i="1" s="1"/>
  <c r="BA184" i="1" s="1"/>
  <c r="AL368" i="1"/>
  <c r="AN368" i="1" s="1"/>
  <c r="AO368" i="1" s="1"/>
  <c r="AV219" i="1"/>
  <c r="AX219" i="1" s="1"/>
  <c r="AZ219" i="1" s="1"/>
  <c r="BA219" i="1" s="1"/>
  <c r="AV313" i="1"/>
  <c r="AX313" i="1" s="1"/>
  <c r="AZ313" i="1" s="1"/>
  <c r="BA313" i="1" s="1"/>
  <c r="AL276" i="1"/>
  <c r="AN276" i="1" s="1"/>
  <c r="AO276" i="1" s="1"/>
  <c r="AL321" i="1"/>
  <c r="AL160" i="1"/>
  <c r="AN160" i="1" s="1"/>
  <c r="AO160" i="1" s="1"/>
  <c r="AV72" i="1"/>
  <c r="AX72" i="1" s="1"/>
  <c r="AZ72" i="1" s="1"/>
  <c r="BA72" i="1" s="1"/>
  <c r="AL416" i="1"/>
  <c r="AN416" i="1" s="1"/>
  <c r="AO416" i="1" s="1"/>
  <c r="AL371" i="1"/>
  <c r="AN371" i="1" s="1"/>
  <c r="AO371" i="1" s="1"/>
  <c r="AL805" i="10"/>
  <c r="AB21" i="6" s="1"/>
  <c r="AE21" i="6" s="1"/>
  <c r="AY15" i="14"/>
  <c r="BA15" i="14" s="1"/>
  <c r="BC15" i="14" s="1"/>
  <c r="BD15" i="14" s="1"/>
  <c r="AN20" i="14"/>
  <c r="AP20" i="14" s="1"/>
  <c r="AQ20" i="14" s="1"/>
  <c r="AY14" i="14"/>
  <c r="BA14" i="14" s="1"/>
  <c r="BC14" i="14" s="1"/>
  <c r="BD14" i="14" s="1"/>
  <c r="AY25" i="14"/>
  <c r="BA25" i="14" s="1"/>
  <c r="BC25" i="14" s="1"/>
  <c r="BD25" i="14" s="1"/>
  <c r="AY13" i="14"/>
  <c r="BA13" i="14" s="1"/>
  <c r="BC13" i="14" s="1"/>
  <c r="BD13" i="14" s="1"/>
  <c r="AN31" i="14"/>
  <c r="AP31" i="14" s="1"/>
  <c r="AQ31" i="14" s="1"/>
  <c r="BA24" i="14"/>
  <c r="BC24" i="14" s="1"/>
  <c r="BD24" i="14" s="1"/>
  <c r="BC31" i="14"/>
  <c r="BD31" i="14" s="1"/>
  <c r="AX11" i="14"/>
  <c r="AY11" i="14" s="1"/>
  <c r="AW32" i="14"/>
  <c r="AW2" i="14" s="1"/>
  <c r="AW3" i="14" s="1"/>
  <c r="AA12" i="14"/>
  <c r="AC12" i="14" s="1"/>
  <c r="AD12" i="14" s="1"/>
  <c r="AM11" i="14"/>
  <c r="AM32" i="14" s="1"/>
  <c r="AM2" i="14" s="1"/>
  <c r="AM3" i="14" s="1"/>
  <c r="AK32" i="14"/>
  <c r="AK2" i="14" s="1"/>
  <c r="V8" i="6" s="1"/>
  <c r="BA26" i="14"/>
  <c r="BC26" i="14" s="1"/>
  <c r="BD26" i="14" s="1"/>
  <c r="BC17" i="14"/>
  <c r="BD17" i="14" s="1"/>
  <c r="BA16" i="14"/>
  <c r="BC16" i="14" s="1"/>
  <c r="BD16" i="14" s="1"/>
  <c r="BA28" i="14"/>
  <c r="BC28" i="14" s="1"/>
  <c r="BD28" i="14" s="1"/>
  <c r="BA30" i="14"/>
  <c r="BC30" i="14" s="1"/>
  <c r="BD30" i="14" s="1"/>
  <c r="BA23" i="14"/>
  <c r="BC23" i="14" s="1"/>
  <c r="BD23" i="14" s="1"/>
  <c r="BA21" i="14"/>
  <c r="BC21" i="14" s="1"/>
  <c r="BD21" i="14" s="1"/>
  <c r="AY22" i="14"/>
  <c r="AN22" i="14"/>
  <c r="AP22" i="14" s="1"/>
  <c r="AQ22" i="14" s="1"/>
  <c r="AV47" i="1"/>
  <c r="AX47" i="1" s="1"/>
  <c r="AZ47" i="1" s="1"/>
  <c r="BA47" i="1" s="1"/>
  <c r="AL382" i="1"/>
  <c r="AN382" i="1" s="1"/>
  <c r="AO382" i="1" s="1"/>
  <c r="AV262" i="1"/>
  <c r="AX262" i="1" s="1"/>
  <c r="AZ262" i="1" s="1"/>
  <c r="BA262" i="1" s="1"/>
  <c r="AX350" i="1"/>
  <c r="AZ350" i="1" s="1"/>
  <c r="BA350" i="1" s="1"/>
  <c r="AV242" i="1"/>
  <c r="AX242" i="1" s="1"/>
  <c r="AZ242" i="1" s="1"/>
  <c r="BA242" i="1" s="1"/>
  <c r="AL427" i="1"/>
  <c r="AN427" i="1" s="1"/>
  <c r="AO427" i="1" s="1"/>
  <c r="AL254" i="1"/>
  <c r="AN254" i="1" s="1"/>
  <c r="AO254" i="1" s="1"/>
  <c r="AV386" i="1"/>
  <c r="AX386" i="1" s="1"/>
  <c r="AX148" i="1"/>
  <c r="AV55" i="1"/>
  <c r="AX55" i="1" s="1"/>
  <c r="AZ55" i="1" s="1"/>
  <c r="BA55" i="1" s="1"/>
  <c r="AV272" i="1"/>
  <c r="AX272" i="1" s="1"/>
  <c r="AZ272" i="1" s="1"/>
  <c r="BA272" i="1" s="1"/>
  <c r="AL345" i="1"/>
  <c r="AN345" i="1" s="1"/>
  <c r="AO345" i="1" s="1"/>
  <c r="AV289" i="1"/>
  <c r="AX289" i="1" s="1"/>
  <c r="AZ289" i="1" s="1"/>
  <c r="BA289" i="1" s="1"/>
  <c r="AV436" i="1"/>
  <c r="AX436" i="1" s="1"/>
  <c r="AZ436" i="1" s="1"/>
  <c r="BA436" i="1" s="1"/>
  <c r="AV314" i="1"/>
  <c r="AX314" i="1" s="1"/>
  <c r="AZ314" i="1" s="1"/>
  <c r="BA314" i="1" s="1"/>
  <c r="AV375" i="1"/>
  <c r="AX375" i="1" s="1"/>
  <c r="AZ375" i="1" s="1"/>
  <c r="BA375" i="1" s="1"/>
  <c r="AL183" i="1"/>
  <c r="AN183" i="1" s="1"/>
  <c r="AO183" i="1" s="1"/>
  <c r="AV183" i="1"/>
  <c r="AX183" i="1" s="1"/>
  <c r="AZ183" i="1" s="1"/>
  <c r="BA183" i="1" s="1"/>
  <c r="AV258" i="1"/>
  <c r="AX258" i="1" s="1"/>
  <c r="AZ258" i="1" s="1"/>
  <c r="BA258" i="1" s="1"/>
  <c r="AL392" i="1"/>
  <c r="AN392" i="1" s="1"/>
  <c r="AO392" i="1" s="1"/>
  <c r="AL344" i="1"/>
  <c r="AN344" i="1" s="1"/>
  <c r="AO344" i="1" s="1"/>
  <c r="AL232" i="1"/>
  <c r="AN232" i="1" s="1"/>
  <c r="AV218" i="1"/>
  <c r="AX218" i="1" s="1"/>
  <c r="AZ218" i="1" s="1"/>
  <c r="BA218" i="1" s="1"/>
  <c r="AV384" i="1"/>
  <c r="AX384" i="1" s="1"/>
  <c r="AZ384" i="1" s="1"/>
  <c r="BA384" i="1" s="1"/>
  <c r="AV48" i="1"/>
  <c r="AX48" i="1" s="1"/>
  <c r="AZ48" i="1" s="1"/>
  <c r="BA48" i="1" s="1"/>
  <c r="AL387" i="1"/>
  <c r="AN387" i="1" s="1"/>
  <c r="AO387" i="1" s="1"/>
  <c r="AX323" i="1"/>
  <c r="AZ323" i="1" s="1"/>
  <c r="BA323" i="1" s="1"/>
  <c r="AL303" i="1"/>
  <c r="AN303" i="1" s="1"/>
  <c r="AO303" i="1" s="1"/>
  <c r="AL49" i="1"/>
  <c r="AN49" i="1" s="1"/>
  <c r="AO49" i="1" s="1"/>
  <c r="AX333" i="1"/>
  <c r="AZ333" i="1" s="1"/>
  <c r="BA333" i="1" s="1"/>
  <c r="AL380" i="1"/>
  <c r="AN380" i="1" s="1"/>
  <c r="AO380" i="1" s="1"/>
  <c r="AV409" i="1"/>
  <c r="AX409" i="1" s="1"/>
  <c r="AZ409" i="1" s="1"/>
  <c r="BA409" i="1" s="1"/>
  <c r="AL378" i="1"/>
  <c r="AN378" i="1" s="1"/>
  <c r="AO378" i="1" s="1"/>
  <c r="AX354" i="1"/>
  <c r="AZ354" i="1" s="1"/>
  <c r="AV221" i="1"/>
  <c r="AX221" i="1" s="1"/>
  <c r="AZ221" i="1" s="1"/>
  <c r="BA221" i="1" s="1"/>
  <c r="AL214" i="1"/>
  <c r="AN214" i="1" s="1"/>
  <c r="AO214" i="1" s="1"/>
  <c r="AX200" i="1"/>
  <c r="AZ200" i="1" s="1"/>
  <c r="BA200" i="1" s="1"/>
  <c r="AV185" i="1"/>
  <c r="AL185" i="1"/>
  <c r="AN185" i="1" s="1"/>
  <c r="AO185" i="1" s="1"/>
  <c r="AZ105" i="1"/>
  <c r="BA105" i="1" s="1"/>
  <c r="AX413" i="1"/>
  <c r="AZ413" i="1" s="1"/>
  <c r="BA413" i="1" s="1"/>
  <c r="AL238" i="1"/>
  <c r="AN238" i="1" s="1"/>
  <c r="AO238" i="1" s="1"/>
  <c r="AL330" i="1"/>
  <c r="AN330" i="1" s="1"/>
  <c r="AO330" i="1" s="1"/>
  <c r="AX158" i="1"/>
  <c r="AZ158" i="1" s="1"/>
  <c r="BA158" i="1" s="1"/>
  <c r="AX305" i="1"/>
  <c r="AZ305" i="1" s="1"/>
  <c r="BA305" i="1" s="1"/>
  <c r="AL180" i="1"/>
  <c r="AN180" i="1" s="1"/>
  <c r="AO180" i="1" s="1"/>
  <c r="AL323" i="1"/>
  <c r="AN323" i="1" s="1"/>
  <c r="AO323" i="1" s="1"/>
  <c r="AL273" i="1"/>
  <c r="AN273" i="1" s="1"/>
  <c r="AO273" i="1" s="1"/>
  <c r="AX336" i="1"/>
  <c r="AZ336" i="1" s="1"/>
  <c r="BA336" i="1" s="1"/>
  <c r="AL336" i="1"/>
  <c r="AN336" i="1" s="1"/>
  <c r="AO336" i="1" s="1"/>
  <c r="AL163" i="1"/>
  <c r="AN163" i="1" s="1"/>
  <c r="AO163" i="1" s="1"/>
  <c r="AV302" i="1"/>
  <c r="AX302" i="1" s="1"/>
  <c r="AZ302" i="1" s="1"/>
  <c r="BA302" i="1" s="1"/>
  <c r="AJ337" i="1"/>
  <c r="AV291" i="1"/>
  <c r="AL291" i="1"/>
  <c r="AN291" i="1" s="1"/>
  <c r="AO291" i="1" s="1"/>
  <c r="AV52" i="1"/>
  <c r="AV151" i="1"/>
  <c r="AX151" i="1" s="1"/>
  <c r="AZ151" i="1" s="1"/>
  <c r="BA151" i="1" s="1"/>
  <c r="AL151" i="1"/>
  <c r="AN151" i="1" s="1"/>
  <c r="AO151" i="1" s="1"/>
  <c r="AL369" i="1"/>
  <c r="AN369" i="1" s="1"/>
  <c r="AO369" i="1" s="1"/>
  <c r="AN374" i="1"/>
  <c r="AO374" i="1" s="1"/>
  <c r="AX307" i="1"/>
  <c r="AZ307" i="1" s="1"/>
  <c r="BA307" i="1" s="1"/>
  <c r="AX211" i="1"/>
  <c r="AZ211" i="1" s="1"/>
  <c r="BA211" i="1" s="1"/>
  <c r="AX51" i="1"/>
  <c r="AZ51" i="1" s="1"/>
  <c r="BA51" i="1" s="1"/>
  <c r="AL373" i="1"/>
  <c r="AN373" i="1" s="1"/>
  <c r="AO373" i="1" s="1"/>
  <c r="AL437" i="1"/>
  <c r="AN437" i="1" s="1"/>
  <c r="AO437" i="1" s="1"/>
  <c r="AX371" i="1"/>
  <c r="AZ371" i="1" s="1"/>
  <c r="BA371" i="1" s="1"/>
  <c r="AL312" i="1"/>
  <c r="AN312" i="1" s="1"/>
  <c r="AO312" i="1" s="1"/>
  <c r="AL431" i="1"/>
  <c r="AN431" i="1" s="1"/>
  <c r="AO431" i="1" s="1"/>
  <c r="AX115" i="1"/>
  <c r="AZ115" i="1" s="1"/>
  <c r="BA115" i="1" s="1"/>
  <c r="AX304" i="1"/>
  <c r="AZ304" i="1" s="1"/>
  <c r="BA304" i="1" s="1"/>
  <c r="AZ46" i="1"/>
  <c r="BA46" i="1" s="1"/>
  <c r="W45" i="16"/>
  <c r="AX78" i="1"/>
  <c r="AZ78" i="1" s="1"/>
  <c r="BA78" i="1" s="1"/>
  <c r="AL235" i="1"/>
  <c r="AN235" i="1" s="1"/>
  <c r="AO235" i="1" s="1"/>
  <c r="AX378" i="1"/>
  <c r="AZ378" i="1" s="1"/>
  <c r="BA378" i="1" s="1"/>
  <c r="AV201" i="1"/>
  <c r="AL201" i="1"/>
  <c r="AN201" i="1" s="1"/>
  <c r="AO201" i="1" s="1"/>
  <c r="AL365" i="1"/>
  <c r="AN365" i="1" s="1"/>
  <c r="AO365" i="1" s="1"/>
  <c r="AV390" i="1"/>
  <c r="AX390" i="1" s="1"/>
  <c r="AZ390" i="1" s="1"/>
  <c r="BA390" i="1" s="1"/>
  <c r="AL390" i="1"/>
  <c r="AN390" i="1" s="1"/>
  <c r="AO390" i="1" s="1"/>
  <c r="AN309" i="1"/>
  <c r="AO309" i="1" s="1"/>
  <c r="AL327" i="1"/>
  <c r="AN327" i="1" s="1"/>
  <c r="AO327" i="1" s="1"/>
  <c r="AL216" i="1"/>
  <c r="AN216" i="1" s="1"/>
  <c r="AO216" i="1" s="1"/>
  <c r="AL417" i="1"/>
  <c r="AN417" i="1" s="1"/>
  <c r="AO417" i="1" s="1"/>
  <c r="AX437" i="1"/>
  <c r="AZ437" i="1" s="1"/>
  <c r="BA437" i="1" s="1"/>
  <c r="AL302" i="1"/>
  <c r="AN302" i="1" s="1"/>
  <c r="AO302" i="1" s="1"/>
  <c r="AL270" i="1"/>
  <c r="AL413" i="1"/>
  <c r="AN413" i="1" s="1"/>
  <c r="AO413" i="1" s="1"/>
  <c r="AX96" i="1"/>
  <c r="AZ96" i="1" s="1"/>
  <c r="BA96" i="1" s="1"/>
  <c r="AX312" i="1"/>
  <c r="AZ312" i="1" s="1"/>
  <c r="BA312" i="1" s="1"/>
  <c r="AL290" i="1"/>
  <c r="AN290" i="1" s="1"/>
  <c r="AO290" i="1" s="1"/>
  <c r="AL394" i="1"/>
  <c r="AN394" i="1" s="1"/>
  <c r="AO394" i="1" s="1"/>
  <c r="AL306" i="1"/>
  <c r="AN306" i="1" s="1"/>
  <c r="AO306" i="1" s="1"/>
  <c r="AV53" i="1"/>
  <c r="AL53" i="1"/>
  <c r="AN53" i="1" s="1"/>
  <c r="AO53" i="1" s="1"/>
  <c r="AV381" i="1"/>
  <c r="AL381" i="1"/>
  <c r="AN381" i="1" s="1"/>
  <c r="AO381" i="1" s="1"/>
  <c r="AZ135" i="1"/>
  <c r="BA135" i="1" s="1"/>
  <c r="AX74" i="1"/>
  <c r="AZ74" i="1" s="1"/>
  <c r="BA74" i="1" s="1"/>
  <c r="AX35" i="1"/>
  <c r="AZ35" i="1" s="1"/>
  <c r="BA35" i="1" s="1"/>
  <c r="AX180" i="1"/>
  <c r="AZ180" i="1" s="1"/>
  <c r="BA180" i="1" s="1"/>
  <c r="AV374" i="1"/>
  <c r="AX374" i="1" s="1"/>
  <c r="AZ374" i="1" s="1"/>
  <c r="BA374" i="1" s="1"/>
  <c r="AX411" i="1"/>
  <c r="AZ411" i="1" s="1"/>
  <c r="BA411" i="1" s="1"/>
  <c r="AV388" i="1"/>
  <c r="AL388" i="1"/>
  <c r="AN388" i="1" s="1"/>
  <c r="AO388" i="1" s="1"/>
  <c r="AV324" i="1"/>
  <c r="AL324" i="1"/>
  <c r="AN324" i="1" s="1"/>
  <c r="AO324" i="1" s="1"/>
  <c r="AV238" i="1"/>
  <c r="AV433" i="1"/>
  <c r="AV308" i="1"/>
  <c r="AL168" i="1"/>
  <c r="AN168" i="1" s="1"/>
  <c r="AO168" i="1" s="1"/>
  <c r="AX373" i="1"/>
  <c r="AZ373" i="1" s="1"/>
  <c r="BA373" i="1" s="1"/>
  <c r="AX290" i="1"/>
  <c r="AZ290" i="1" s="1"/>
  <c r="BA290" i="1" s="1"/>
  <c r="AL372" i="1"/>
  <c r="AN372" i="1" s="1"/>
  <c r="AO372" i="1" s="1"/>
  <c r="AX368" i="1"/>
  <c r="AZ368" i="1" s="1"/>
  <c r="BA368" i="1" s="1"/>
  <c r="AL350" i="1"/>
  <c r="AN350" i="1" s="1"/>
  <c r="AO350" i="1" s="1"/>
  <c r="AL170" i="1"/>
  <c r="AN170" i="1" s="1"/>
  <c r="AO170" i="1" s="1"/>
  <c r="AX204" i="1"/>
  <c r="AZ204" i="1" s="1"/>
  <c r="BA204" i="1" s="1"/>
  <c r="AL202" i="1"/>
  <c r="AN202" i="1" s="1"/>
  <c r="AO202" i="1" s="1"/>
  <c r="AL385" i="1"/>
  <c r="AN385" i="1" s="1"/>
  <c r="AO385" i="1" s="1"/>
  <c r="AZ168" i="1"/>
  <c r="BA168" i="1" s="1"/>
  <c r="W49" i="16"/>
  <c r="AV362" i="1"/>
  <c r="W17" i="16"/>
  <c r="AN383" i="1"/>
  <c r="AO383" i="1" s="1"/>
  <c r="AZ103" i="1"/>
  <c r="BA103" i="1" s="1"/>
  <c r="AV399" i="1"/>
  <c r="AL399" i="1"/>
  <c r="AN399" i="1" s="1"/>
  <c r="AO399" i="1" s="1"/>
  <c r="AL257" i="1"/>
  <c r="AN257" i="1" s="1"/>
  <c r="AO257" i="1" s="1"/>
  <c r="AZ106" i="1"/>
  <c r="BA106" i="1" s="1"/>
  <c r="AX56" i="1"/>
  <c r="AZ56" i="1" s="1"/>
  <c r="BA56" i="1" s="1"/>
  <c r="AV376" i="1"/>
  <c r="AL376" i="1"/>
  <c r="AN376" i="1" s="1"/>
  <c r="AO376" i="1" s="1"/>
  <c r="AL158" i="1"/>
  <c r="AN158" i="1" s="1"/>
  <c r="AO158" i="1" s="1"/>
  <c r="AL305" i="1"/>
  <c r="AN305" i="1" s="1"/>
  <c r="AO305" i="1" s="1"/>
  <c r="AL200" i="1"/>
  <c r="AN200" i="1" s="1"/>
  <c r="AO200" i="1" s="1"/>
  <c r="AX392" i="1"/>
  <c r="AZ392" i="1" s="1"/>
  <c r="BA392" i="1" s="1"/>
  <c r="AL329" i="1"/>
  <c r="AN329" i="1" s="1"/>
  <c r="AO329" i="1" s="1"/>
  <c r="AL204" i="1"/>
  <c r="AN204" i="1" s="1"/>
  <c r="AO204" i="1" s="1"/>
  <c r="AL252" i="1"/>
  <c r="AN252" i="1" s="1"/>
  <c r="AO252" i="1" s="1"/>
  <c r="AL46" i="1"/>
  <c r="AN46" i="1" s="1"/>
  <c r="AO46" i="1" s="1"/>
  <c r="AX400" i="1"/>
  <c r="AZ400" i="1" s="1"/>
  <c r="BA400" i="1" s="1"/>
  <c r="AJ258" i="2"/>
  <c r="AF16" i="2" s="1"/>
  <c r="AE11" i="2"/>
  <c r="AV288" i="1"/>
  <c r="AX288" i="1" s="1"/>
  <c r="AV365" i="1"/>
  <c r="AV327" i="1"/>
  <c r="AV372" i="1"/>
  <c r="AC805" i="10"/>
  <c r="V21" i="6" s="1"/>
  <c r="Y21" i="6" s="1"/>
  <c r="P9" i="7"/>
  <c r="P7" i="7" s="1"/>
  <c r="E25" i="15"/>
  <c r="AJ31" i="7" s="1"/>
  <c r="AC248" i="3"/>
  <c r="AW19" i="7" s="1"/>
  <c r="AD377" i="14"/>
  <c r="AC27" i="7" s="1"/>
  <c r="L8" i="7"/>
  <c r="L7" i="7" s="1"/>
  <c r="AA377" i="14"/>
  <c r="AC377" i="14"/>
  <c r="Y32" i="14"/>
  <c r="AV240" i="1"/>
  <c r="AX240" i="1" s="1"/>
  <c r="AZ240" i="1" s="1"/>
  <c r="BA240" i="1" s="1"/>
  <c r="AV309" i="1"/>
  <c r="AV257" i="1"/>
  <c r="AV397" i="1"/>
  <c r="AN397" i="1"/>
  <c r="AO397" i="1" s="1"/>
  <c r="AJ355" i="1"/>
  <c r="AV394" i="1"/>
  <c r="AB205" i="1"/>
  <c r="Z62" i="1"/>
  <c r="AV21" i="1"/>
  <c r="AX21" i="1" s="1"/>
  <c r="AZ21" i="1" s="1"/>
  <c r="BA21" i="1" s="1"/>
  <c r="AV202" i="1"/>
  <c r="AV235" i="1"/>
  <c r="Z315" i="1"/>
  <c r="AV329" i="1"/>
  <c r="AL10" i="1"/>
  <c r="AN10" i="1" s="1"/>
  <c r="AO10" i="1" s="1"/>
  <c r="AV10" i="1"/>
  <c r="AX10" i="1" s="1"/>
  <c r="AZ10" i="1" s="1"/>
  <c r="BA10" i="1" s="1"/>
  <c r="AV216" i="1"/>
  <c r="AV369" i="1"/>
  <c r="AV383" i="1"/>
  <c r="AV214" i="1"/>
  <c r="AN428" i="1"/>
  <c r="AO428" i="1" s="1"/>
  <c r="AV428" i="1"/>
  <c r="AV385" i="1"/>
  <c r="AR138" i="1"/>
  <c r="AV114" i="1"/>
  <c r="AX114" i="1" s="1"/>
  <c r="AZ114" i="1" s="1"/>
  <c r="AV321" i="1"/>
  <c r="AV306" i="1"/>
  <c r="AV292" i="1"/>
  <c r="AN292" i="1"/>
  <c r="AO292" i="1" s="1"/>
  <c r="AN379" i="1"/>
  <c r="AO379" i="1" s="1"/>
  <c r="Z337" i="1"/>
  <c r="Z205" i="1"/>
  <c r="AC205" i="1"/>
  <c r="AB20" i="7" s="1"/>
  <c r="AC189" i="1"/>
  <c r="AB19" i="7" s="1"/>
  <c r="AZ134" i="1"/>
  <c r="BA134" i="1" s="1"/>
  <c r="W33" i="16"/>
  <c r="AJ315" i="1"/>
  <c r="AJ62" i="1"/>
  <c r="AZ252" i="1"/>
  <c r="BA252" i="1" s="1"/>
  <c r="V6" i="2"/>
  <c r="U11" i="2"/>
  <c r="D17" i="9" s="1"/>
  <c r="E17" i="9" s="1"/>
  <c r="I17" i="9" s="1"/>
  <c r="AJ470" i="2"/>
  <c r="AF11" i="2" s="1"/>
  <c r="H6" i="15"/>
  <c r="AI12" i="7" s="1"/>
  <c r="J12" i="7"/>
  <c r="AN14" i="2"/>
  <c r="W20" i="9" s="1"/>
  <c r="AP15" i="2"/>
  <c r="AO9" i="2"/>
  <c r="AM796" i="2"/>
  <c r="AF9" i="2"/>
  <c r="Y259" i="2"/>
  <c r="U10" i="2"/>
  <c r="D16" i="9" s="1"/>
  <c r="E16" i="9" s="1"/>
  <c r="I16" i="9" s="1"/>
  <c r="AN10" i="2"/>
  <c r="W16" i="9" s="1"/>
  <c r="AN6" i="2"/>
  <c r="W12" i="9" s="1"/>
  <c r="J13" i="7"/>
  <c r="E7" i="15"/>
  <c r="AJ13" i="7" s="1"/>
  <c r="U13" i="2"/>
  <c r="D19" i="9" s="1"/>
  <c r="E19" i="9" s="1"/>
  <c r="AJ63" i="2"/>
  <c r="AE7" i="2"/>
  <c r="AN11" i="2"/>
  <c r="W17" i="9" s="1"/>
  <c r="AO15" i="2"/>
  <c r="AJ300" i="2"/>
  <c r="J21" i="7"/>
  <c r="E15" i="15"/>
  <c r="AJ21" i="7" s="1"/>
  <c r="AN13" i="2"/>
  <c r="W19" i="9" s="1"/>
  <c r="AN7" i="2"/>
  <c r="W13" i="9" s="1"/>
  <c r="AO11" i="2"/>
  <c r="U9" i="2"/>
  <c r="D15" i="9" s="1"/>
  <c r="J22" i="7"/>
  <c r="E16" i="15"/>
  <c r="AJ22" i="7" s="1"/>
  <c r="Z300" i="2"/>
  <c r="U14" i="2"/>
  <c r="D20" i="9" s="1"/>
  <c r="E23" i="15"/>
  <c r="AJ29" i="7" s="1"/>
  <c r="E8" i="15"/>
  <c r="AJ14" i="7" s="1"/>
  <c r="AN9" i="2"/>
  <c r="W15" i="9" s="1"/>
  <c r="AJ30" i="7"/>
  <c r="D13" i="9"/>
  <c r="E13" i="9" s="1"/>
  <c r="I13" i="9" s="1"/>
  <c r="AN5" i="2"/>
  <c r="E20" i="15"/>
  <c r="AJ26" i="7" s="1"/>
  <c r="U8" i="2"/>
  <c r="D14" i="9" s="1"/>
  <c r="E14" i="9" s="1"/>
  <c r="I14" i="9" s="1"/>
  <c r="J15" i="7"/>
  <c r="E9" i="15"/>
  <c r="AN15" i="2"/>
  <c r="J28" i="7"/>
  <c r="E22" i="15"/>
  <c r="AP12" i="2"/>
  <c r="AO5" i="2"/>
  <c r="AT23" i="2"/>
  <c r="AP11" i="2"/>
  <c r="AN12" i="2"/>
  <c r="W18" i="9" s="1"/>
  <c r="AE9" i="2"/>
  <c r="AN8" i="2"/>
  <c r="W14" i="9" s="1"/>
  <c r="AO12" i="2"/>
  <c r="AH26" i="10"/>
  <c r="AG26" i="10"/>
  <c r="AO65" i="10"/>
  <c r="AH25" i="10" s="1"/>
  <c r="AG25" i="10"/>
  <c r="AF47" i="10"/>
  <c r="Y25" i="10" s="1"/>
  <c r="X25" i="10"/>
  <c r="AF67" i="10"/>
  <c r="Y24" i="10" s="1"/>
  <c r="X24" i="10"/>
  <c r="AF74" i="10"/>
  <c r="Y29" i="10" s="1"/>
  <c r="X29" i="10"/>
  <c r="AF375" i="10"/>
  <c r="Y26" i="10" s="1"/>
  <c r="X26" i="10"/>
  <c r="Y27" i="10"/>
  <c r="AE805" i="10"/>
  <c r="X27" i="10"/>
  <c r="AF69" i="10"/>
  <c r="Y28" i="10" s="1"/>
  <c r="X28" i="10"/>
  <c r="N18" i="9" s="1"/>
  <c r="AH24" i="10"/>
  <c r="P21" i="6"/>
  <c r="AG24" i="10"/>
  <c r="W43" i="10"/>
  <c r="O21" i="10"/>
  <c r="O35" i="10" s="1"/>
  <c r="V805" i="10"/>
  <c r="AH28" i="10"/>
  <c r="AF35" i="10"/>
  <c r="AA21" i="6" s="1"/>
  <c r="AH29" i="10"/>
  <c r="AG28" i="10"/>
  <c r="Y21" i="10"/>
  <c r="AG29" i="10"/>
  <c r="AG27" i="10"/>
  <c r="H33" i="10"/>
  <c r="H35" i="10"/>
  <c r="N21" i="6" s="1"/>
  <c r="AH27" i="10"/>
  <c r="AN805" i="10"/>
  <c r="AO43" i="10"/>
  <c r="AG21" i="10"/>
  <c r="AI377" i="3"/>
  <c r="AJ377" i="3"/>
  <c r="AI314" i="3"/>
  <c r="AC314" i="3"/>
  <c r="AW21" i="7" s="1"/>
  <c r="AK377" i="3"/>
  <c r="BN23" i="7" s="1"/>
  <c r="AB248" i="3"/>
  <c r="AH2" i="3"/>
  <c r="AH3" i="3" s="1"/>
  <c r="AC377" i="3"/>
  <c r="AW23" i="7" s="1"/>
  <c r="AB602" i="3"/>
  <c r="AI343" i="3"/>
  <c r="AB314" i="3"/>
  <c r="AB377" i="3"/>
  <c r="AE9" i="7"/>
  <c r="AE846" i="2"/>
  <c r="AI54" i="2"/>
  <c r="AJ54" i="2" s="1"/>
  <c r="AI242" i="2"/>
  <c r="W23" i="5"/>
  <c r="X23" i="5" s="1"/>
  <c r="Y23" i="5" s="1"/>
  <c r="Z23" i="5" s="1"/>
  <c r="W19" i="5"/>
  <c r="X19" i="5" s="1"/>
  <c r="Y19" i="5" s="1"/>
  <c r="Z19" i="5" s="1"/>
  <c r="R35" i="16"/>
  <c r="J17" i="2"/>
  <c r="Z634" i="2"/>
  <c r="AD21" i="7" s="1"/>
  <c r="F15" i="15" s="1"/>
  <c r="BA21" i="7" s="1"/>
  <c r="Y680" i="2"/>
  <c r="AO1180" i="2"/>
  <c r="O13" i="6"/>
  <c r="Z1065" i="2"/>
  <c r="Z645" i="2"/>
  <c r="Z680" i="2" s="1"/>
  <c r="AD22" i="7" s="1"/>
  <c r="F16" i="15" s="1"/>
  <c r="BA22" i="7" s="1"/>
  <c r="AI98" i="2"/>
  <c r="AI838" i="2"/>
  <c r="AJ838" i="2" s="1"/>
  <c r="AS506" i="2"/>
  <c r="AT506" i="2" s="1"/>
  <c r="AS1039" i="2"/>
  <c r="AT1039" i="2" s="1"/>
  <c r="AI506" i="2"/>
  <c r="AJ506" i="2" s="1"/>
  <c r="Y1180" i="2"/>
  <c r="AI27" i="2"/>
  <c r="AS598" i="2"/>
  <c r="AT598" i="2" s="1"/>
  <c r="AI1088" i="2"/>
  <c r="AJ1088" i="2" s="1"/>
  <c r="K17" i="2"/>
  <c r="AI837" i="2"/>
  <c r="AJ837" i="2" s="1"/>
  <c r="AP8" i="7"/>
  <c r="AP7" i="7" s="1"/>
  <c r="AM11" i="7"/>
  <c r="AS694" i="2"/>
  <c r="AS27" i="2"/>
  <c r="AT27" i="2" s="1"/>
  <c r="AI1039" i="2"/>
  <c r="AJ1039" i="2" s="1"/>
  <c r="AS686" i="2"/>
  <c r="AT686" i="2" s="1"/>
  <c r="W39" i="16"/>
  <c r="AQ2" i="2"/>
  <c r="AQ3" i="2" s="1"/>
  <c r="AS465" i="2"/>
  <c r="W19" i="16"/>
  <c r="AS1088" i="2"/>
  <c r="AT1088" i="2" s="1"/>
  <c r="AI147" i="2"/>
  <c r="AJ147" i="2" s="1"/>
  <c r="AI598" i="2"/>
  <c r="AJ598" i="2" s="1"/>
  <c r="AS514" i="2"/>
  <c r="W23" i="16"/>
  <c r="AS731" i="2"/>
  <c r="W43" i="16"/>
  <c r="AI693" i="2"/>
  <c r="AJ693" i="2" s="1"/>
  <c r="BG11" i="7"/>
  <c r="AK2" i="2"/>
  <c r="P2" i="2"/>
  <c r="P3" i="2" s="1"/>
  <c r="R39" i="16"/>
  <c r="R55" i="16"/>
  <c r="AS769" i="2"/>
  <c r="AS147" i="2"/>
  <c r="AT147" i="2" s="1"/>
  <c r="M8" i="7"/>
  <c r="M7" i="7" s="1"/>
  <c r="W31" i="16"/>
  <c r="AS432" i="2"/>
  <c r="AS1070" i="2"/>
  <c r="AO6" i="2" s="1"/>
  <c r="W55" i="16"/>
  <c r="AG2" i="3"/>
  <c r="AG3" i="3" s="1"/>
  <c r="AI223" i="3"/>
  <c r="AJ207" i="3"/>
  <c r="AB223" i="3"/>
  <c r="K2" i="3"/>
  <c r="K3" i="3" s="1"/>
  <c r="P2" i="3"/>
  <c r="P3" i="3" s="1"/>
  <c r="AK97" i="3"/>
  <c r="BN13" i="7" s="1"/>
  <c r="T23" i="3"/>
  <c r="S42" i="3"/>
  <c r="S2" i="3" s="1"/>
  <c r="AA23" i="3"/>
  <c r="X42" i="3"/>
  <c r="AF23" i="3"/>
  <c r="AF42" i="3" s="1"/>
  <c r="AK387" i="3"/>
  <c r="AJ314" i="3"/>
  <c r="AB400" i="3"/>
  <c r="AJ97" i="3"/>
  <c r="AI248" i="3"/>
  <c r="AK314" i="3"/>
  <c r="BN21" i="7" s="1"/>
  <c r="AJ602" i="3"/>
  <c r="AK547" i="3"/>
  <c r="AK602" i="3" s="1"/>
  <c r="BN30" i="7" s="1"/>
  <c r="AJ248" i="3"/>
  <c r="AK229" i="3"/>
  <c r="AK248" i="3" s="1"/>
  <c r="BN19" i="7" s="1"/>
  <c r="AC532" i="3"/>
  <c r="AW29" i="7" s="1"/>
  <c r="U532" i="3"/>
  <c r="AE29" i="7" s="1"/>
  <c r="AK532" i="3"/>
  <c r="BN29" i="7" s="1"/>
  <c r="AC602" i="3"/>
  <c r="AW30" i="7" s="1"/>
  <c r="AC410" i="3"/>
  <c r="AC429" i="3" s="1"/>
  <c r="AW25" i="7" s="1"/>
  <c r="AB429" i="3"/>
  <c r="AK320" i="3"/>
  <c r="AK343" i="3" s="1"/>
  <c r="BN22" i="7" s="1"/>
  <c r="AJ343" i="3"/>
  <c r="AB451" i="3"/>
  <c r="AC435" i="3"/>
  <c r="AC451" i="3" s="1"/>
  <c r="AW26" i="7" s="1"/>
  <c r="AI429" i="3"/>
  <c r="AJ410" i="3"/>
  <c r="AB195" i="3"/>
  <c r="AI451" i="3"/>
  <c r="AJ435" i="3"/>
  <c r="AJ141" i="3"/>
  <c r="AK129" i="3"/>
  <c r="AK141" i="3" s="1"/>
  <c r="BN15" i="7" s="1"/>
  <c r="AC456" i="3"/>
  <c r="AC467" i="3" s="1"/>
  <c r="AW27" i="7" s="1"/>
  <c r="AB467" i="3"/>
  <c r="AC608" i="3"/>
  <c r="AC610" i="3" s="1"/>
  <c r="AW31" i="7" s="1"/>
  <c r="AB610" i="3"/>
  <c r="AI467" i="3"/>
  <c r="AJ456" i="3"/>
  <c r="AI195" i="3"/>
  <c r="AJ179" i="3"/>
  <c r="AI610" i="3"/>
  <c r="AJ608" i="3"/>
  <c r="AI602" i="3"/>
  <c r="AK254" i="3"/>
  <c r="AK279" i="3" s="1"/>
  <c r="BN20" i="7" s="1"/>
  <c r="AJ279" i="3"/>
  <c r="AI123" i="3"/>
  <c r="AJ102" i="3"/>
  <c r="AK148" i="3"/>
  <c r="AK170" i="3" s="1"/>
  <c r="BN16" i="7" s="1"/>
  <c r="AJ170" i="3"/>
  <c r="AB343" i="3"/>
  <c r="L42" i="3"/>
  <c r="M23" i="3"/>
  <c r="M42" i="3" s="1"/>
  <c r="N11" i="7" s="1"/>
  <c r="N8" i="7" s="1"/>
  <c r="AC343" i="3"/>
  <c r="AW22" i="7" s="1"/>
  <c r="AI400" i="3"/>
  <c r="AN433" i="1"/>
  <c r="AO433" i="1" s="1"/>
  <c r="AL32" i="1"/>
  <c r="AN32" i="1" s="1"/>
  <c r="AO32" i="1" s="1"/>
  <c r="AV32" i="1"/>
  <c r="AX32" i="1" s="1"/>
  <c r="AZ32" i="1" s="1"/>
  <c r="BA32" i="1" s="1"/>
  <c r="AN409" i="1"/>
  <c r="AO409" i="1" s="1"/>
  <c r="AK337" i="1"/>
  <c r="AX30" i="1"/>
  <c r="AZ30" i="1" s="1"/>
  <c r="BA30" i="1" s="1"/>
  <c r="AN444" i="1"/>
  <c r="AO444" i="1" s="1"/>
  <c r="AK355" i="1"/>
  <c r="AN414" i="1"/>
  <c r="AO414" i="1" s="1"/>
  <c r="AL13" i="1"/>
  <c r="AN13" i="1" s="1"/>
  <c r="AO13" i="1" s="1"/>
  <c r="AL24" i="1"/>
  <c r="AN24" i="1" s="1"/>
  <c r="AO24" i="1" s="1"/>
  <c r="Z244" i="1"/>
  <c r="AB244" i="1"/>
  <c r="AC244" i="1"/>
  <c r="AB22" i="7" s="1"/>
  <c r="Z189" i="1"/>
  <c r="AN45" i="1"/>
  <c r="AO45" i="1" s="1"/>
  <c r="AL9" i="1"/>
  <c r="AN9" i="1" s="1"/>
  <c r="Z225" i="1"/>
  <c r="AL14" i="1"/>
  <c r="AN14" i="1" s="1"/>
  <c r="AO14" i="1" s="1"/>
  <c r="AN218" i="1"/>
  <c r="AO218" i="1" s="1"/>
  <c r="AJ244" i="1"/>
  <c r="AX24" i="1"/>
  <c r="AZ24" i="1" s="1"/>
  <c r="BA24" i="1" s="1"/>
  <c r="AZ170" i="1"/>
  <c r="BA170" i="1" s="1"/>
  <c r="Z37" i="1"/>
  <c r="AX29" i="1"/>
  <c r="AZ29" i="1" s="1"/>
  <c r="BA29" i="1" s="1"/>
  <c r="AJ189" i="1"/>
  <c r="AL12" i="1"/>
  <c r="AN12" i="1" s="1"/>
  <c r="AO12" i="1" s="1"/>
  <c r="AV12" i="1"/>
  <c r="AX12" i="1" s="1"/>
  <c r="AZ12" i="1" s="1"/>
  <c r="BA12" i="1" s="1"/>
  <c r="AL17" i="1"/>
  <c r="AN17" i="1" s="1"/>
  <c r="AO17" i="1" s="1"/>
  <c r="AV17" i="1"/>
  <c r="AX17" i="1" s="1"/>
  <c r="AZ17" i="1" s="1"/>
  <c r="BA17" i="1" s="1"/>
  <c r="W30" i="5"/>
  <c r="X30" i="5" s="1"/>
  <c r="Y30" i="5" s="1"/>
  <c r="Z30" i="5" s="1"/>
  <c r="AU172" i="1"/>
  <c r="AJ264" i="1"/>
  <c r="AN213" i="1"/>
  <c r="AO213" i="1" s="1"/>
  <c r="AN184" i="1"/>
  <c r="AO184" i="1" s="1"/>
  <c r="AB95" i="1"/>
  <c r="Z108" i="1"/>
  <c r="AV44" i="1"/>
  <c r="AR62" i="1"/>
  <c r="AN237" i="1"/>
  <c r="AO237" i="1" s="1"/>
  <c r="W44" i="5"/>
  <c r="X44" i="5" s="1"/>
  <c r="Y44" i="5" s="1"/>
  <c r="Z44" i="5" s="1"/>
  <c r="AU294" i="1"/>
  <c r="AJ138" i="1"/>
  <c r="AO195" i="1"/>
  <c r="AJ294" i="1"/>
  <c r="AJ205" i="1"/>
  <c r="AR294" i="1"/>
  <c r="AB37" i="1"/>
  <c r="AC9" i="1"/>
  <c r="AC37" i="1" s="1"/>
  <c r="AB12" i="7" s="1"/>
  <c r="AJ172" i="1"/>
  <c r="AO354" i="1"/>
  <c r="AC43" i="1"/>
  <c r="AC62" i="1" s="1"/>
  <c r="AB13" i="7" s="1"/>
  <c r="AB62" i="1"/>
  <c r="AU315" i="1"/>
  <c r="AV13" i="1"/>
  <c r="AX13" i="1" s="1"/>
  <c r="AZ13" i="1" s="1"/>
  <c r="BA13" i="1" s="1"/>
  <c r="AV259" i="1"/>
  <c r="AX259" i="1" s="1"/>
  <c r="AR264" i="1"/>
  <c r="AO179" i="1"/>
  <c r="AW355" i="1"/>
  <c r="Z355" i="1"/>
  <c r="AB354" i="1"/>
  <c r="AZ251" i="1"/>
  <c r="BA251" i="1" s="1"/>
  <c r="AN240" i="1"/>
  <c r="AO240" i="1" s="1"/>
  <c r="AL22" i="1"/>
  <c r="AN22" i="1" s="1"/>
  <c r="AO22" i="1" s="1"/>
  <c r="AV355" i="1"/>
  <c r="AO361" i="1"/>
  <c r="AO114" i="1"/>
  <c r="AW37" i="1"/>
  <c r="Z138" i="1"/>
  <c r="AR225" i="1"/>
  <c r="AV212" i="1"/>
  <c r="AX212" i="1" s="1"/>
  <c r="AB251" i="1"/>
  <c r="Z264" i="1"/>
  <c r="AL23" i="1"/>
  <c r="AN23" i="1" s="1"/>
  <c r="AO23" i="1" s="1"/>
  <c r="AB172" i="1"/>
  <c r="AC172" i="1"/>
  <c r="AB18" i="7" s="1"/>
  <c r="AN43" i="1"/>
  <c r="AN289" i="1"/>
  <c r="AO289" i="1" s="1"/>
  <c r="AC212" i="1"/>
  <c r="AC225" i="1" s="1"/>
  <c r="AB21" i="7" s="1"/>
  <c r="AB225" i="1"/>
  <c r="AN95" i="1"/>
  <c r="AN326" i="1"/>
  <c r="AO326" i="1" s="1"/>
  <c r="AZ326" i="1"/>
  <c r="BA326" i="1" s="1"/>
  <c r="AN386" i="1"/>
  <c r="AO386" i="1" s="1"/>
  <c r="AZ163" i="1"/>
  <c r="BA163" i="1" s="1"/>
  <c r="AJ225" i="1"/>
  <c r="AJ108" i="1"/>
  <c r="AN418" i="1"/>
  <c r="AO418" i="1" s="1"/>
  <c r="AB270" i="1"/>
  <c r="AL29" i="1"/>
  <c r="AN29" i="1" s="1"/>
  <c r="AO29" i="1" s="1"/>
  <c r="AC321" i="1"/>
  <c r="AC337" i="1" s="1"/>
  <c r="AB27" i="7" s="1"/>
  <c r="AB337" i="1"/>
  <c r="AB315" i="1"/>
  <c r="AC315" i="1"/>
  <c r="AB26" i="7" s="1"/>
  <c r="AB189" i="1"/>
  <c r="AJ37" i="1"/>
  <c r="AL11" i="1"/>
  <c r="AN11" i="1" s="1"/>
  <c r="AO11" i="1" s="1"/>
  <c r="AB384" i="1"/>
  <c r="BA361" i="1"/>
  <c r="AV73" i="1"/>
  <c r="AU244" i="1"/>
  <c r="W38" i="5"/>
  <c r="X38" i="5" s="1"/>
  <c r="Y38" i="5" s="1"/>
  <c r="Z38" i="5" s="1"/>
  <c r="AK37" i="1"/>
  <c r="AV45" i="1"/>
  <c r="AU337" i="1"/>
  <c r="AW321" i="1"/>
  <c r="AW337" i="1" s="1"/>
  <c r="AJ281" i="1"/>
  <c r="Z172" i="1"/>
  <c r="AB289" i="1"/>
  <c r="Z294" i="1"/>
  <c r="AU62" i="1"/>
  <c r="AV43" i="1"/>
  <c r="AX43" i="1" s="1"/>
  <c r="P2" i="14"/>
  <c r="P3" i="14" s="1"/>
  <c r="X2" i="14"/>
  <c r="D8" i="6" s="1"/>
  <c r="P8" i="6" s="1"/>
  <c r="AS2" i="14"/>
  <c r="AS3" i="14" s="1"/>
  <c r="N2" i="14"/>
  <c r="N3" i="14" s="1"/>
  <c r="Q2" i="14"/>
  <c r="N8" i="6" s="1"/>
  <c r="AL401" i="14"/>
  <c r="AL442" i="14" s="1"/>
  <c r="AN162" i="14"/>
  <c r="AA118" i="14"/>
  <c r="AY162" i="14"/>
  <c r="AN239" i="14"/>
  <c r="AN448" i="14"/>
  <c r="AN484" i="14" s="1"/>
  <c r="W8" i="6"/>
  <c r="AA401" i="14"/>
  <c r="AC401" i="14" s="1"/>
  <c r="AC333" i="14"/>
  <c r="BA162" i="14"/>
  <c r="BC149" i="14"/>
  <c r="AP239" i="14"/>
  <c r="AQ228" i="14"/>
  <c r="AQ239" i="14" s="1"/>
  <c r="AU19" i="7" s="1"/>
  <c r="AC278" i="14"/>
  <c r="AA291" i="14"/>
  <c r="AL291" i="14"/>
  <c r="AN278" i="14"/>
  <c r="AY278" i="14"/>
  <c r="AL118" i="14"/>
  <c r="AY99" i="14"/>
  <c r="AL204" i="14"/>
  <c r="AY196" i="14"/>
  <c r="AN196" i="14"/>
  <c r="Y254" i="14"/>
  <c r="AL244" i="14"/>
  <c r="AA395" i="14"/>
  <c r="AC383" i="14"/>
  <c r="AY223" i="14"/>
  <c r="BA209" i="14"/>
  <c r="AY123" i="14"/>
  <c r="AN99" i="14"/>
  <c r="AN123" i="14"/>
  <c r="AY94" i="14"/>
  <c r="AN223" i="14"/>
  <c r="AP209" i="14"/>
  <c r="AD99" i="14"/>
  <c r="AD118" i="14" s="1"/>
  <c r="AC13" i="7" s="1"/>
  <c r="AC118" i="14"/>
  <c r="AY12" i="14"/>
  <c r="AP12" i="14"/>
  <c r="AQ12" i="14" s="1"/>
  <c r="Y273" i="14"/>
  <c r="AL259" i="14"/>
  <c r="AA244" i="14"/>
  <c r="BC94" i="14"/>
  <c r="BD37" i="14"/>
  <c r="BD94" i="14" s="1"/>
  <c r="BL12" i="7" s="1"/>
  <c r="AL32" i="14"/>
  <c r="AA259" i="14"/>
  <c r="J30" i="16" s="1"/>
  <c r="AA191" i="14"/>
  <c r="AC167" i="14"/>
  <c r="AL191" i="14"/>
  <c r="AN167" i="14"/>
  <c r="AY167" i="14"/>
  <c r="AY344" i="14"/>
  <c r="AC8" i="6"/>
  <c r="BB3" i="14"/>
  <c r="Y326" i="14"/>
  <c r="AL315" i="14"/>
  <c r="AC204" i="14"/>
  <c r="AD196" i="14"/>
  <c r="AD204" i="14" s="1"/>
  <c r="AC17" i="7" s="1"/>
  <c r="AN344" i="14"/>
  <c r="AQ149" i="14"/>
  <c r="AQ162" i="14" s="1"/>
  <c r="AU15" i="7" s="1"/>
  <c r="AP162" i="14"/>
  <c r="AC223" i="14"/>
  <c r="AD209" i="14"/>
  <c r="AD223" i="14" s="1"/>
  <c r="AC18" i="7" s="1"/>
  <c r="AL395" i="14"/>
  <c r="AN383" i="14"/>
  <c r="AY383" i="14"/>
  <c r="AN94" i="14"/>
  <c r="AA315" i="14"/>
  <c r="BA94" i="14"/>
  <c r="AQ94" i="14"/>
  <c r="AU12" i="7" s="1"/>
  <c r="AL310" i="14"/>
  <c r="AN296" i="14"/>
  <c r="AY296" i="14"/>
  <c r="AA310" i="14"/>
  <c r="AC296" i="14"/>
  <c r="AD344" i="14"/>
  <c r="AD356" i="14" s="1"/>
  <c r="AC26" i="7" s="1"/>
  <c r="AC356" i="14"/>
  <c r="AL333" i="14"/>
  <c r="AY239" i="14"/>
  <c r="BA228" i="14"/>
  <c r="AP94" i="14"/>
  <c r="AA144" i="14"/>
  <c r="AC123" i="14"/>
  <c r="Y1065" i="2"/>
  <c r="Z1180" i="2"/>
  <c r="AD30" i="7" s="1"/>
  <c r="F24" i="15" s="1"/>
  <c r="AS54" i="2"/>
  <c r="AT54" i="2" s="1"/>
  <c r="AS645" i="2"/>
  <c r="Y634" i="2"/>
  <c r="AS242" i="2"/>
  <c r="AM725" i="2"/>
  <c r="AS693" i="2"/>
  <c r="AT693" i="2" s="1"/>
  <c r="AS838" i="2"/>
  <c r="AT838" i="2" s="1"/>
  <c r="Z735" i="2"/>
  <c r="Z763" i="2" s="1"/>
  <c r="AD24" i="7" s="1"/>
  <c r="Y763" i="2"/>
  <c r="Z210" i="2"/>
  <c r="AD12" i="7" s="1"/>
  <c r="F6" i="15" s="1"/>
  <c r="BA12" i="7" s="1"/>
  <c r="R27" i="5"/>
  <c r="S27" i="5" s="1"/>
  <c r="T27" i="5" s="1"/>
  <c r="U27" i="5" s="1"/>
  <c r="Z554" i="2"/>
  <c r="Z586" i="2" s="1"/>
  <c r="AD20" i="7" s="1"/>
  <c r="F14" i="15" s="1"/>
  <c r="BA20" i="7" s="1"/>
  <c r="Y586" i="2"/>
  <c r="Y311" i="2"/>
  <c r="Z837" i="2"/>
  <c r="Y846" i="2"/>
  <c r="Z470" i="2"/>
  <c r="Y508" i="2"/>
  <c r="AE634" i="2"/>
  <c r="K15" i="5"/>
  <c r="J13" i="5"/>
  <c r="Y459" i="2"/>
  <c r="Z432" i="2"/>
  <c r="Z459" i="2" s="1"/>
  <c r="AD17" i="7" s="1"/>
  <c r="F11" i="15" s="1"/>
  <c r="BA17" i="7" s="1"/>
  <c r="Z242" i="2"/>
  <c r="V10" i="2" s="1"/>
  <c r="Q13" i="6"/>
  <c r="Z770" i="2"/>
  <c r="Z796" i="2" s="1"/>
  <c r="AD25" i="7" s="1"/>
  <c r="F19" i="15" s="1"/>
  <c r="BA25" i="7" s="1"/>
  <c r="Y796" i="2"/>
  <c r="Z27" i="2"/>
  <c r="Y155" i="2"/>
  <c r="Z22" i="2"/>
  <c r="V5" i="2" s="1"/>
  <c r="R25" i="5"/>
  <c r="S25" i="5" s="1"/>
  <c r="T25" i="5" s="1"/>
  <c r="U25" i="5" s="1"/>
  <c r="AH259" i="2"/>
  <c r="AC13" i="6"/>
  <c r="AP3" i="2"/>
  <c r="AM210" i="2"/>
  <c r="W13" i="6"/>
  <c r="AF3" i="2"/>
  <c r="AO155" i="2"/>
  <c r="N12" i="9"/>
  <c r="O12" i="9" s="1"/>
  <c r="AM547" i="2"/>
  <c r="AJ216" i="2"/>
  <c r="R19" i="5"/>
  <c r="S19" i="5" s="1"/>
  <c r="T19" i="5" s="1"/>
  <c r="U19" i="5" s="1"/>
  <c r="AT733" i="2"/>
  <c r="AM311" i="2"/>
  <c r="M11" i="9"/>
  <c r="AD17" i="2"/>
  <c r="U13" i="6" s="1"/>
  <c r="AH902" i="2"/>
  <c r="AM348" i="2"/>
  <c r="AM425" i="2"/>
  <c r="AM936" i="2"/>
  <c r="AR259" i="2"/>
  <c r="R15" i="5"/>
  <c r="AE1180" i="2"/>
  <c r="AI586" i="2"/>
  <c r="AJ553" i="2"/>
  <c r="AJ586" i="2" s="1"/>
  <c r="AV20" i="7" s="1"/>
  <c r="G14" i="15" s="1"/>
  <c r="BR20" i="7" s="1"/>
  <c r="AT73" i="2"/>
  <c r="AJ161" i="2"/>
  <c r="AJ210" i="2" s="1"/>
  <c r="AV12" i="7" s="1"/>
  <c r="G6" i="15" s="1"/>
  <c r="BR12" i="7" s="1"/>
  <c r="AI210" i="2"/>
  <c r="N3" i="2"/>
  <c r="J13" i="6"/>
  <c r="AH210" i="2"/>
  <c r="F13" i="5"/>
  <c r="G15" i="5"/>
  <c r="W15" i="5"/>
  <c r="W25" i="5"/>
  <c r="X25" i="5" s="1"/>
  <c r="Y25" i="5" s="1"/>
  <c r="Z25" i="5" s="1"/>
  <c r="AM508" i="2"/>
  <c r="R21" i="5"/>
  <c r="S21" i="5" s="1"/>
  <c r="T21" i="5" s="1"/>
  <c r="U21" i="5" s="1"/>
  <c r="AT38" i="2"/>
  <c r="AP9" i="2" s="1"/>
  <c r="AH155" i="2"/>
  <c r="AH311" i="2"/>
  <c r="AM459" i="2"/>
  <c r="AT24" i="2"/>
  <c r="W21" i="5"/>
  <c r="X21" i="5" s="1"/>
  <c r="Y21" i="5" s="1"/>
  <c r="Z21" i="5" s="1"/>
  <c r="AM155" i="2"/>
  <c r="AH425" i="2"/>
  <c r="W27" i="5"/>
  <c r="X27" i="5" s="1"/>
  <c r="Y27" i="5" s="1"/>
  <c r="Z27" i="5" s="1"/>
  <c r="R23" i="5"/>
  <c r="S23" i="5" s="1"/>
  <c r="T23" i="5" s="1"/>
  <c r="U23" i="5" s="1"/>
  <c r="N11" i="9"/>
  <c r="AJ22" i="2"/>
  <c r="AF5" i="2" s="1"/>
  <c r="AJ941" i="2"/>
  <c r="AJ592" i="2"/>
  <c r="AH846" i="2"/>
  <c r="R35" i="5"/>
  <c r="S35" i="5" s="1"/>
  <c r="T35" i="5" s="1"/>
  <c r="U35" i="5" s="1"/>
  <c r="AH586" i="2"/>
  <c r="R17" i="5"/>
  <c r="S17" i="5" s="1"/>
  <c r="T17" i="5" s="1"/>
  <c r="U17" i="5" s="1"/>
  <c r="AH1065" i="2"/>
  <c r="AT89" i="2"/>
  <c r="AM1180" i="2"/>
  <c r="AR902" i="2"/>
  <c r="AE155" i="2"/>
  <c r="AH1180" i="2"/>
  <c r="AH936" i="2"/>
  <c r="AM763" i="2"/>
  <c r="N21" i="9"/>
  <c r="M21" i="9"/>
  <c r="R37" i="5"/>
  <c r="S37" i="5" s="1"/>
  <c r="T37" i="5" s="1"/>
  <c r="U37" i="5" s="1"/>
  <c r="AH634" i="2"/>
  <c r="AM846" i="2"/>
  <c r="AH348" i="2"/>
  <c r="Y725" i="2"/>
  <c r="Z694" i="2"/>
  <c r="Z725" i="2" s="1"/>
  <c r="AD23" i="7" s="1"/>
  <c r="F17" i="15" s="1"/>
  <c r="BA23" i="7" s="1"/>
  <c r="AJ694" i="2"/>
  <c r="AH725" i="2"/>
  <c r="R41" i="5"/>
  <c r="S41" i="5" s="1"/>
  <c r="T41" i="5" s="1"/>
  <c r="U41" i="5" s="1"/>
  <c r="AO725" i="2"/>
  <c r="H19" i="9"/>
  <c r="G22" i="9"/>
  <c r="H22" i="9" s="1"/>
  <c r="AI680" i="2"/>
  <c r="AH680" i="2"/>
  <c r="R39" i="5"/>
  <c r="S39" i="5" s="1"/>
  <c r="T39" i="5" s="1"/>
  <c r="AO680" i="2"/>
  <c r="M39" i="5"/>
  <c r="BA377" i="14"/>
  <c r="BC361" i="14"/>
  <c r="AY377" i="14"/>
  <c r="AP377" i="14"/>
  <c r="AQ361" i="14"/>
  <c r="AQ377" i="14" s="1"/>
  <c r="AU27" i="7" s="1"/>
  <c r="AN377" i="14"/>
  <c r="L12" i="16" l="1"/>
  <c r="M11" i="16"/>
  <c r="AF18" i="7"/>
  <c r="U16" i="16"/>
  <c r="U12" i="16" s="1"/>
  <c r="AX31" i="7" s="1"/>
  <c r="AX9" i="7" s="1"/>
  <c r="T12" i="16"/>
  <c r="H11" i="16"/>
  <c r="AY448" i="14"/>
  <c r="BA448" i="14" s="1"/>
  <c r="AC448" i="14"/>
  <c r="AC484" i="14" s="1"/>
  <c r="S55" i="16"/>
  <c r="T55" i="16" s="1"/>
  <c r="U55" i="16" s="1"/>
  <c r="X55" i="16"/>
  <c r="Y55" i="16" s="1"/>
  <c r="Z55" i="16" s="1"/>
  <c r="AL89" i="1"/>
  <c r="AV89" i="1"/>
  <c r="AO73" i="1"/>
  <c r="AN89" i="1"/>
  <c r="AC68" i="1"/>
  <c r="AC89" i="1" s="1"/>
  <c r="AX68" i="1"/>
  <c r="AZ68" i="1" s="1"/>
  <c r="AX19" i="7"/>
  <c r="AX21" i="7"/>
  <c r="AX24" i="7"/>
  <c r="AA19" i="7"/>
  <c r="AX18" i="7"/>
  <c r="AX27" i="7"/>
  <c r="AX20" i="7"/>
  <c r="U46" i="16"/>
  <c r="U10" i="16" s="1"/>
  <c r="BO20" i="7"/>
  <c r="Z14" i="16"/>
  <c r="Z10" i="16" s="1"/>
  <c r="Y10" i="16"/>
  <c r="M16" i="16"/>
  <c r="L11" i="16"/>
  <c r="Y31" i="16"/>
  <c r="Z31" i="16" s="1"/>
  <c r="BO21" i="7" s="1"/>
  <c r="Y16" i="16"/>
  <c r="Y12" i="16" s="1"/>
  <c r="Y43" i="16"/>
  <c r="Z43" i="16" s="1"/>
  <c r="BO24" i="7" s="1"/>
  <c r="Y19" i="16"/>
  <c r="Z19" i="16" s="1"/>
  <c r="T39" i="16"/>
  <c r="U39" i="16" s="1"/>
  <c r="AX23" i="7" s="1"/>
  <c r="X49" i="16"/>
  <c r="Y49" i="16" s="1"/>
  <c r="Z49" i="16" s="1"/>
  <c r="BO27" i="7" s="1"/>
  <c r="Y33" i="16"/>
  <c r="Z33" i="16" s="1"/>
  <c r="BO22" i="7" s="1"/>
  <c r="Y17" i="16"/>
  <c r="Z17" i="16" s="1"/>
  <c r="T35" i="16"/>
  <c r="Y39" i="16"/>
  <c r="Z39" i="16" s="1"/>
  <c r="BO23" i="7" s="1"/>
  <c r="Y45" i="16"/>
  <c r="Z45" i="16" s="1"/>
  <c r="L30" i="16"/>
  <c r="Y23" i="16"/>
  <c r="Z23" i="16" s="1"/>
  <c r="BO19" i="7" s="1"/>
  <c r="AT258" i="2"/>
  <c r="AP16" i="2" s="1"/>
  <c r="Y2" i="2"/>
  <c r="Y3" i="2" s="1"/>
  <c r="AC408" i="1"/>
  <c r="AC445" i="1" s="1"/>
  <c r="AL445" i="1"/>
  <c r="AN408" i="1"/>
  <c r="AV445" i="1"/>
  <c r="AN401" i="1"/>
  <c r="AX362" i="1"/>
  <c r="AZ362" i="1" s="1"/>
  <c r="AV401" i="1"/>
  <c r="AB401" i="1"/>
  <c r="AC362" i="1"/>
  <c r="AL401" i="1"/>
  <c r="AX144" i="1"/>
  <c r="AV152" i="1"/>
  <c r="AN144" i="1"/>
  <c r="AL152" i="1"/>
  <c r="AC144" i="1"/>
  <c r="AB152" i="1"/>
  <c r="AL338" i="14"/>
  <c r="AY331" i="14"/>
  <c r="AN331" i="14"/>
  <c r="AC331" i="14"/>
  <c r="AA338" i="14"/>
  <c r="I22" i="15"/>
  <c r="AZ28" i="7" s="1"/>
  <c r="I9" i="15"/>
  <c r="AZ15" i="7" s="1"/>
  <c r="I21" i="15"/>
  <c r="AZ27" i="7" s="1"/>
  <c r="I10" i="15"/>
  <c r="AZ16" i="7" s="1"/>
  <c r="AV205" i="1"/>
  <c r="BA12" i="14"/>
  <c r="BC12" i="14" s="1"/>
  <c r="BD12" i="14" s="1"/>
  <c r="BA22" i="14"/>
  <c r="BC22" i="14" s="1"/>
  <c r="BD22" i="14" s="1"/>
  <c r="AZ11" i="14"/>
  <c r="AZ32" i="14" s="1"/>
  <c r="AZ2" i="14" s="1"/>
  <c r="AZ3" i="14" s="1"/>
  <c r="AX32" i="14"/>
  <c r="AX2" i="14" s="1"/>
  <c r="AX3" i="14" s="1"/>
  <c r="AN11" i="14"/>
  <c r="AP11" i="14" s="1"/>
  <c r="AV281" i="1"/>
  <c r="AX321" i="1"/>
  <c r="AL172" i="1"/>
  <c r="AX76" i="1"/>
  <c r="AZ76" i="1" s="1"/>
  <c r="BA76" i="1" s="1"/>
  <c r="AX365" i="1"/>
  <c r="AZ365" i="1" s="1"/>
  <c r="BA365" i="1" s="1"/>
  <c r="AX52" i="1"/>
  <c r="AZ52" i="1" s="1"/>
  <c r="BA52" i="1" s="1"/>
  <c r="AX214" i="1"/>
  <c r="AZ214" i="1" s="1"/>
  <c r="BA214" i="1" s="1"/>
  <c r="AX329" i="1"/>
  <c r="AZ329" i="1" s="1"/>
  <c r="BA329" i="1" s="1"/>
  <c r="AX123" i="1"/>
  <c r="AZ123" i="1" s="1"/>
  <c r="BA123" i="1" s="1"/>
  <c r="AX83" i="1"/>
  <c r="AZ83" i="1" s="1"/>
  <c r="BA83" i="1" s="1"/>
  <c r="AX82" i="1"/>
  <c r="AZ82" i="1" s="1"/>
  <c r="BA82" i="1" s="1"/>
  <c r="AX397" i="1"/>
  <c r="AZ397" i="1" s="1"/>
  <c r="BA397" i="1" s="1"/>
  <c r="AX399" i="1"/>
  <c r="AZ399" i="1" s="1"/>
  <c r="BA399" i="1" s="1"/>
  <c r="AX130" i="1"/>
  <c r="AZ130" i="1" s="1"/>
  <c r="BA130" i="1" s="1"/>
  <c r="AX324" i="1"/>
  <c r="AZ324" i="1" s="1"/>
  <c r="BA324" i="1" s="1"/>
  <c r="AV294" i="1"/>
  <c r="AX292" i="1"/>
  <c r="AZ292" i="1" s="1"/>
  <c r="BA292" i="1" s="1"/>
  <c r="AX99" i="1"/>
  <c r="AZ99" i="1" s="1"/>
  <c r="BA99" i="1" s="1"/>
  <c r="AX369" i="1"/>
  <c r="AZ369" i="1" s="1"/>
  <c r="BA369" i="1" s="1"/>
  <c r="AX257" i="1"/>
  <c r="AZ257" i="1" s="1"/>
  <c r="BA257" i="1" s="1"/>
  <c r="AX376" i="1"/>
  <c r="AZ376" i="1" s="1"/>
  <c r="BA376" i="1" s="1"/>
  <c r="AX53" i="1"/>
  <c r="AZ53" i="1" s="1"/>
  <c r="BA53" i="1" s="1"/>
  <c r="AX381" i="1"/>
  <c r="AZ381" i="1" s="1"/>
  <c r="BA381" i="1" s="1"/>
  <c r="AX45" i="1"/>
  <c r="AZ45" i="1" s="1"/>
  <c r="BA45" i="1" s="1"/>
  <c r="AX44" i="1"/>
  <c r="AZ44" i="1" s="1"/>
  <c r="BA44" i="1" s="1"/>
  <c r="AX428" i="1"/>
  <c r="AX235" i="1"/>
  <c r="AZ235" i="1" s="1"/>
  <c r="BA235" i="1" s="1"/>
  <c r="AX394" i="1"/>
  <c r="AZ394" i="1" s="1"/>
  <c r="BA394" i="1" s="1"/>
  <c r="AX309" i="1"/>
  <c r="AZ309" i="1" s="1"/>
  <c r="BA309" i="1" s="1"/>
  <c r="AX372" i="1"/>
  <c r="AZ372" i="1" s="1"/>
  <c r="BA372" i="1" s="1"/>
  <c r="AX308" i="1"/>
  <c r="AZ308" i="1" s="1"/>
  <c r="BA308" i="1" s="1"/>
  <c r="AX433" i="1"/>
  <c r="AZ433" i="1" s="1"/>
  <c r="BA433" i="1" s="1"/>
  <c r="AX388" i="1"/>
  <c r="AZ388" i="1" s="1"/>
  <c r="BA388" i="1" s="1"/>
  <c r="AX291" i="1"/>
  <c r="AZ291" i="1" s="1"/>
  <c r="BA291" i="1" s="1"/>
  <c r="AX185" i="1"/>
  <c r="AZ185" i="1" s="1"/>
  <c r="BA185" i="1" s="1"/>
  <c r="AX73" i="1"/>
  <c r="AX119" i="1"/>
  <c r="AZ119" i="1" s="1"/>
  <c r="BA119" i="1" s="1"/>
  <c r="AX201" i="1"/>
  <c r="AZ201" i="1" s="1"/>
  <c r="BA201" i="1" s="1"/>
  <c r="AX306" i="1"/>
  <c r="AZ306" i="1" s="1"/>
  <c r="BA306" i="1" s="1"/>
  <c r="AX385" i="1"/>
  <c r="AZ385" i="1" s="1"/>
  <c r="BA385" i="1" s="1"/>
  <c r="AX383" i="1"/>
  <c r="AZ383" i="1" s="1"/>
  <c r="BA383" i="1" s="1"/>
  <c r="AX216" i="1"/>
  <c r="AZ216" i="1" s="1"/>
  <c r="BA216" i="1" s="1"/>
  <c r="AX202" i="1"/>
  <c r="AZ202" i="1" s="1"/>
  <c r="BA202" i="1" s="1"/>
  <c r="AX131" i="1"/>
  <c r="AZ131" i="1" s="1"/>
  <c r="BA131" i="1" s="1"/>
  <c r="AX327" i="1"/>
  <c r="AZ327" i="1" s="1"/>
  <c r="BA327" i="1" s="1"/>
  <c r="AX238" i="1"/>
  <c r="AZ238" i="1" s="1"/>
  <c r="BA238" i="1" s="1"/>
  <c r="AI1065" i="2"/>
  <c r="AE10" i="2"/>
  <c r="N16" i="9" s="1"/>
  <c r="O16" i="9" s="1"/>
  <c r="AF805" i="10"/>
  <c r="AY31" i="7" s="1"/>
  <c r="G25" i="15" s="1"/>
  <c r="BR31" i="7" s="1"/>
  <c r="X15" i="9"/>
  <c r="H25" i="15"/>
  <c r="AI31" i="7" s="1"/>
  <c r="H5" i="15"/>
  <c r="AI11" i="7" s="1"/>
  <c r="Z311" i="2"/>
  <c r="AD14" i="7" s="1"/>
  <c r="F8" i="15" s="1"/>
  <c r="BA14" i="7" s="1"/>
  <c r="AA27" i="7"/>
  <c r="AY484" i="14"/>
  <c r="AV138" i="1"/>
  <c r="AL315" i="1"/>
  <c r="AX355" i="1"/>
  <c r="AV108" i="1"/>
  <c r="AJ1065" i="2"/>
  <c r="AV29" i="7" s="1"/>
  <c r="G23" i="15" s="1"/>
  <c r="BR29" i="7" s="1"/>
  <c r="H8" i="15"/>
  <c r="AI14" i="7" s="1"/>
  <c r="I6" i="15"/>
  <c r="AZ12" i="7" s="1"/>
  <c r="H15" i="15"/>
  <c r="AI21" i="7" s="1"/>
  <c r="AP13" i="2"/>
  <c r="V11" i="2"/>
  <c r="I17" i="15"/>
  <c r="AZ23" i="7" s="1"/>
  <c r="AP8" i="2"/>
  <c r="V7" i="2"/>
  <c r="V8" i="2"/>
  <c r="U17" i="2"/>
  <c r="AO13" i="2"/>
  <c r="X19" i="9" s="1"/>
  <c r="Y19" i="9" s="1"/>
  <c r="I14" i="15"/>
  <c r="AZ20" i="7" s="1"/>
  <c r="AJ725" i="2"/>
  <c r="AV23" i="7" s="1"/>
  <c r="G17" i="15" s="1"/>
  <c r="BR23" i="7" s="1"/>
  <c r="AI725" i="2"/>
  <c r="H23" i="15"/>
  <c r="AI29" i="7" s="1"/>
  <c r="F18" i="15"/>
  <c r="BA24" i="7" s="1"/>
  <c r="AD29" i="7"/>
  <c r="F23" i="15" s="1"/>
  <c r="BA29" i="7" s="1"/>
  <c r="V13" i="2"/>
  <c r="V9" i="2"/>
  <c r="AI634" i="2"/>
  <c r="AJ242" i="2"/>
  <c r="AF10" i="2" s="1"/>
  <c r="AJ28" i="7"/>
  <c r="H22" i="15"/>
  <c r="AI28" i="7" s="1"/>
  <c r="H7" i="15"/>
  <c r="AI13" i="7" s="1"/>
  <c r="H16" i="15"/>
  <c r="AI22" i="7" s="1"/>
  <c r="AO7" i="2"/>
  <c r="H20" i="15"/>
  <c r="AI26" i="7" s="1"/>
  <c r="AJ27" i="2"/>
  <c r="AF8" i="2" s="1"/>
  <c r="AE8" i="2"/>
  <c r="N14" i="9" s="1"/>
  <c r="O14" i="9" s="1"/>
  <c r="AO8" i="2"/>
  <c r="X14" i="9" s="1"/>
  <c r="Y14" i="9" s="1"/>
  <c r="AJ15" i="7"/>
  <c r="H9" i="15"/>
  <c r="AI15" i="7" s="1"/>
  <c r="I16" i="15"/>
  <c r="AZ22" i="7" s="1"/>
  <c r="AT242" i="2"/>
  <c r="AP10" i="2" s="1"/>
  <c r="AO10" i="2"/>
  <c r="X16" i="9" s="1"/>
  <c r="Y16" i="9" s="1"/>
  <c r="AE14" i="2"/>
  <c r="N20" i="9" s="1"/>
  <c r="I15" i="15"/>
  <c r="AZ21" i="7" s="1"/>
  <c r="I24" i="15"/>
  <c r="AZ30" i="7" s="1"/>
  <c r="BA30" i="7"/>
  <c r="AJ98" i="2"/>
  <c r="AF13" i="2" s="1"/>
  <c r="AE13" i="2"/>
  <c r="N19" i="9" s="1"/>
  <c r="O19" i="9" s="1"/>
  <c r="AO14" i="2"/>
  <c r="V14" i="2"/>
  <c r="N17" i="9"/>
  <c r="O17" i="9" s="1"/>
  <c r="X35" i="10"/>
  <c r="N15" i="9"/>
  <c r="D11" i="9"/>
  <c r="E11" i="9" s="1"/>
  <c r="I11" i="9" s="1"/>
  <c r="P21" i="10"/>
  <c r="W805" i="10"/>
  <c r="F25" i="15" s="1"/>
  <c r="AG35" i="10"/>
  <c r="X17" i="9"/>
  <c r="Y17" i="9" s="1"/>
  <c r="X18" i="9"/>
  <c r="Y33" i="10"/>
  <c r="Y35" i="10"/>
  <c r="Z21" i="6" s="1"/>
  <c r="AO805" i="10"/>
  <c r="BP31" i="7" s="1"/>
  <c r="AH21" i="10"/>
  <c r="AW9" i="7"/>
  <c r="AI155" i="2"/>
  <c r="I19" i="9"/>
  <c r="AJ634" i="2"/>
  <c r="AV21" i="7" s="1"/>
  <c r="G15" i="15" s="1"/>
  <c r="BR21" i="7" s="1"/>
  <c r="AO2" i="2"/>
  <c r="AO3" i="2" s="1"/>
  <c r="BG8" i="7"/>
  <c r="BG7" i="7" s="1"/>
  <c r="BD11" i="7"/>
  <c r="AE2" i="2"/>
  <c r="AE3" i="2" s="1"/>
  <c r="AA12" i="7"/>
  <c r="AK207" i="3"/>
  <c r="AK223" i="3" s="1"/>
  <c r="BN18" i="7" s="1"/>
  <c r="AJ223" i="3"/>
  <c r="M2" i="3"/>
  <c r="M3" i="3" s="1"/>
  <c r="AF2" i="3"/>
  <c r="AF3" i="3" s="1"/>
  <c r="L2" i="3"/>
  <c r="L3" i="3" s="1"/>
  <c r="X2" i="3"/>
  <c r="X3" i="3" s="1"/>
  <c r="AK608" i="3"/>
  <c r="AK610" i="3" s="1"/>
  <c r="BN31" i="7" s="1"/>
  <c r="AJ610" i="3"/>
  <c r="AJ451" i="3"/>
  <c r="AK435" i="3"/>
  <c r="AK451" i="3" s="1"/>
  <c r="BN26" i="7" s="1"/>
  <c r="AK179" i="3"/>
  <c r="AK195" i="3" s="1"/>
  <c r="BN17" i="7" s="1"/>
  <c r="AJ195" i="3"/>
  <c r="AK410" i="3"/>
  <c r="AK429" i="3" s="1"/>
  <c r="BN25" i="7" s="1"/>
  <c r="AJ429" i="3"/>
  <c r="AJ400" i="3"/>
  <c r="AJ467" i="3"/>
  <c r="AK456" i="3"/>
  <c r="AK467" i="3" s="1"/>
  <c r="BN27" i="7" s="1"/>
  <c r="AK400" i="3"/>
  <c r="BN24" i="7" s="1"/>
  <c r="AJ123" i="3"/>
  <c r="AK102" i="3"/>
  <c r="AK123" i="3" s="1"/>
  <c r="BN14" i="7" s="1"/>
  <c r="AI23" i="3"/>
  <c r="AB23" i="3"/>
  <c r="AA42" i="3"/>
  <c r="S3" i="3"/>
  <c r="D19" i="6"/>
  <c r="U23" i="3"/>
  <c r="U42" i="3" s="1"/>
  <c r="T42" i="3"/>
  <c r="T2" i="3" s="1"/>
  <c r="AO189" i="1"/>
  <c r="AT19" i="7" s="1"/>
  <c r="AN189" i="1"/>
  <c r="AV244" i="1"/>
  <c r="AL138" i="1"/>
  <c r="AN138" i="1"/>
  <c r="AL62" i="1"/>
  <c r="AO138" i="1"/>
  <c r="AT16" i="7" s="1"/>
  <c r="AV172" i="1"/>
  <c r="AV37" i="1"/>
  <c r="AX281" i="1"/>
  <c r="AZ270" i="1"/>
  <c r="AZ232" i="1"/>
  <c r="BA114" i="1"/>
  <c r="AC138" i="1"/>
  <c r="AB16" i="7" s="1"/>
  <c r="AB138" i="1"/>
  <c r="AV337" i="1"/>
  <c r="AL244" i="1"/>
  <c r="AV264" i="1"/>
  <c r="AL225" i="1"/>
  <c r="AN212" i="1"/>
  <c r="AN37" i="1"/>
  <c r="AO9" i="1"/>
  <c r="AO37" i="1" s="1"/>
  <c r="AT12" i="7" s="1"/>
  <c r="AC251" i="1"/>
  <c r="AC264" i="1" s="1"/>
  <c r="AB23" i="7" s="1"/>
  <c r="AB264" i="1"/>
  <c r="AN244" i="1"/>
  <c r="AO232" i="1"/>
  <c r="AO244" i="1" s="1"/>
  <c r="AT22" i="7" s="1"/>
  <c r="AZ386" i="1"/>
  <c r="BA386" i="1" s="1"/>
  <c r="AV315" i="1"/>
  <c r="AL37" i="1"/>
  <c r="AO68" i="1"/>
  <c r="AN172" i="1"/>
  <c r="AO172" i="1"/>
  <c r="AT18" i="7" s="1"/>
  <c r="AL337" i="1"/>
  <c r="AN321" i="1"/>
  <c r="AC354" i="1"/>
  <c r="AC355" i="1" s="1"/>
  <c r="AB28" i="7" s="1"/>
  <c r="AB355" i="1"/>
  <c r="AN288" i="1"/>
  <c r="AL294" i="1"/>
  <c r="AB108" i="1"/>
  <c r="AC95" i="1"/>
  <c r="AC108" i="1" s="1"/>
  <c r="AB15" i="7" s="1"/>
  <c r="AN108" i="1"/>
  <c r="AO95" i="1"/>
  <c r="AO108" i="1" s="1"/>
  <c r="AT15" i="7" s="1"/>
  <c r="AV62" i="1"/>
  <c r="AC384" i="1"/>
  <c r="BA408" i="1"/>
  <c r="AL108" i="1"/>
  <c r="AL205" i="1"/>
  <c r="AL189" i="1"/>
  <c r="AV189" i="1"/>
  <c r="AV225" i="1"/>
  <c r="AX37" i="1"/>
  <c r="AZ9" i="1"/>
  <c r="AZ195" i="1"/>
  <c r="AL355" i="1"/>
  <c r="AL264" i="1"/>
  <c r="AN259" i="1"/>
  <c r="AZ355" i="1"/>
  <c r="BA354" i="1"/>
  <c r="BA355" i="1" s="1"/>
  <c r="BK28" i="7" s="1"/>
  <c r="AN270" i="1"/>
  <c r="AL281" i="1"/>
  <c r="AN315" i="1"/>
  <c r="AO315" i="1"/>
  <c r="AT26" i="7" s="1"/>
  <c r="AZ95" i="1"/>
  <c r="AO362" i="1"/>
  <c r="AO401" i="1" s="1"/>
  <c r="AZ179" i="1"/>
  <c r="AC289" i="1"/>
  <c r="AC294" i="1" s="1"/>
  <c r="AB25" i="7" s="1"/>
  <c r="AB294" i="1"/>
  <c r="AC270" i="1"/>
  <c r="AC281" i="1" s="1"/>
  <c r="AB24" i="7" s="1"/>
  <c r="AB281" i="1"/>
  <c r="AN62" i="1"/>
  <c r="AO43" i="1"/>
  <c r="AO62" i="1" s="1"/>
  <c r="AT13" i="7" s="1"/>
  <c r="AD448" i="14"/>
  <c r="AD484" i="14" s="1"/>
  <c r="AC30" i="7" s="1"/>
  <c r="AN401" i="14"/>
  <c r="AP401" i="14" s="1"/>
  <c r="Y2" i="14"/>
  <c r="Y3" i="14" s="1"/>
  <c r="AY401" i="14"/>
  <c r="AY442" i="14" s="1"/>
  <c r="AA442" i="14"/>
  <c r="Q3" i="14"/>
  <c r="AP448" i="14"/>
  <c r="AP484" i="14" s="1"/>
  <c r="AK3" i="14"/>
  <c r="X3" i="14"/>
  <c r="AN310" i="14"/>
  <c r="AP296" i="14"/>
  <c r="BC209" i="14"/>
  <c r="BA223" i="14"/>
  <c r="AN333" i="14"/>
  <c r="AY333" i="14"/>
  <c r="BA484" i="14"/>
  <c r="BC448" i="14"/>
  <c r="AA32" i="14"/>
  <c r="AP278" i="14"/>
  <c r="AN291" i="14"/>
  <c r="AD123" i="14"/>
  <c r="AD144" i="14" s="1"/>
  <c r="AC14" i="7" s="1"/>
  <c r="AC144" i="14"/>
  <c r="AY356" i="14"/>
  <c r="BA344" i="14"/>
  <c r="AA273" i="14"/>
  <c r="AC259" i="14"/>
  <c r="AA254" i="14"/>
  <c r="AC244" i="14"/>
  <c r="AD11" i="14"/>
  <c r="AD32" i="14" s="1"/>
  <c r="AC11" i="7" s="1"/>
  <c r="AC32" i="14"/>
  <c r="AC395" i="14"/>
  <c r="AD383" i="14"/>
  <c r="AD395" i="14" s="1"/>
  <c r="AC28" i="7" s="1"/>
  <c r="AN395" i="14"/>
  <c r="AP383" i="14"/>
  <c r="AY291" i="14"/>
  <c r="BA278" i="14"/>
  <c r="AY191" i="14"/>
  <c r="BA167" i="14"/>
  <c r="AN204" i="14"/>
  <c r="AP196" i="14"/>
  <c r="AL326" i="14"/>
  <c r="AY315" i="14"/>
  <c r="AN315" i="14"/>
  <c r="AY204" i="14"/>
  <c r="BA196" i="14"/>
  <c r="AD296" i="14"/>
  <c r="AD310" i="14" s="1"/>
  <c r="AC23" i="7" s="1"/>
  <c r="AC310" i="14"/>
  <c r="AY32" i="14"/>
  <c r="AL273" i="14"/>
  <c r="AN259" i="14"/>
  <c r="AY259" i="14"/>
  <c r="AP223" i="14"/>
  <c r="AQ209" i="14"/>
  <c r="AQ223" i="14" s="1"/>
  <c r="AU18" i="7" s="1"/>
  <c r="AN118" i="14"/>
  <c r="AP99" i="14"/>
  <c r="AL254" i="14"/>
  <c r="AY244" i="14"/>
  <c r="AN244" i="14"/>
  <c r="AA326" i="14"/>
  <c r="AC315" i="14"/>
  <c r="AN191" i="14"/>
  <c r="AP167" i="14"/>
  <c r="AN144" i="14"/>
  <c r="AP123" i="14"/>
  <c r="AD278" i="14"/>
  <c r="AD291" i="14" s="1"/>
  <c r="AC22" i="7" s="1"/>
  <c r="AC291" i="14"/>
  <c r="AC191" i="14"/>
  <c r="AD167" i="14"/>
  <c r="AD191" i="14" s="1"/>
  <c r="AC16" i="7" s="1"/>
  <c r="AY144" i="14"/>
  <c r="BA123" i="14"/>
  <c r="AY118" i="14"/>
  <c r="BA99" i="14"/>
  <c r="BC228" i="14"/>
  <c r="BA239" i="14"/>
  <c r="AY310" i="14"/>
  <c r="BA296" i="14"/>
  <c r="AY395" i="14"/>
  <c r="BA383" i="14"/>
  <c r="AP344" i="14"/>
  <c r="AN356" i="14"/>
  <c r="AC442" i="14"/>
  <c r="AD401" i="14"/>
  <c r="AD442" i="14" s="1"/>
  <c r="AC29" i="7" s="1"/>
  <c r="BD149" i="14"/>
  <c r="BD162" i="14" s="1"/>
  <c r="BL15" i="7" s="1"/>
  <c r="BC162" i="14"/>
  <c r="AD333" i="14"/>
  <c r="O11" i="9"/>
  <c r="Z259" i="2"/>
  <c r="AD13" i="7" s="1"/>
  <c r="F7" i="15" s="1"/>
  <c r="BA13" i="7" s="1"/>
  <c r="AJ645" i="2"/>
  <c r="AJ680" i="2" s="1"/>
  <c r="AV22" i="7" s="1"/>
  <c r="G16" i="15" s="1"/>
  <c r="BR22" i="7" s="1"/>
  <c r="Z508" i="2"/>
  <c r="AD18" i="7" s="1"/>
  <c r="F12" i="15" s="1"/>
  <c r="BA18" i="7" s="1"/>
  <c r="L15" i="5"/>
  <c r="K13" i="5"/>
  <c r="Z846" i="2"/>
  <c r="AD26" i="7" s="1"/>
  <c r="F20" i="15" s="1"/>
  <c r="BA26" i="7" s="1"/>
  <c r="Z155" i="2"/>
  <c r="R31" i="5"/>
  <c r="S31" i="5" s="1"/>
  <c r="T31" i="5" s="1"/>
  <c r="U31" i="5" s="1"/>
  <c r="AH508" i="2"/>
  <c r="R33" i="5"/>
  <c r="S33" i="5" s="1"/>
  <c r="T33" i="5" s="1"/>
  <c r="U33" i="5" s="1"/>
  <c r="AH547" i="2"/>
  <c r="AI902" i="2"/>
  <c r="AJ851" i="2"/>
  <c r="AJ902" i="2" s="1"/>
  <c r="AV27" i="7" s="1"/>
  <c r="G21" i="15" s="1"/>
  <c r="BR27" i="7" s="1"/>
  <c r="AJ769" i="2"/>
  <c r="AJ796" i="2" s="1"/>
  <c r="AV25" i="7" s="1"/>
  <c r="G19" i="15" s="1"/>
  <c r="BR25" i="7" s="1"/>
  <c r="AI796" i="2"/>
  <c r="AS586" i="2"/>
  <c r="AT553" i="2"/>
  <c r="AT586" i="2" s="1"/>
  <c r="BM20" i="7" s="1"/>
  <c r="AR846" i="2"/>
  <c r="W37" i="5"/>
  <c r="X37" i="5" s="1"/>
  <c r="Y37" i="5" s="1"/>
  <c r="Z37" i="5" s="1"/>
  <c r="AR634" i="2"/>
  <c r="W11" i="9"/>
  <c r="AN17" i="2"/>
  <c r="AA13" i="6" s="1"/>
  <c r="AR155" i="2"/>
  <c r="AR936" i="2"/>
  <c r="AI259" i="2"/>
  <c r="W45" i="5"/>
  <c r="X45" i="5" s="1"/>
  <c r="Y45" i="5" s="1"/>
  <c r="Z45" i="5" s="1"/>
  <c r="AR796" i="2"/>
  <c r="AS155" i="2"/>
  <c r="AT22" i="2"/>
  <c r="AP5" i="2" s="1"/>
  <c r="X11" i="9"/>
  <c r="S15" i="5"/>
  <c r="R13" i="5"/>
  <c r="AR425" i="2"/>
  <c r="M22" i="9"/>
  <c r="AJ907" i="2"/>
  <c r="AJ936" i="2" s="1"/>
  <c r="AV28" i="7" s="1"/>
  <c r="G22" i="15" s="1"/>
  <c r="BR28" i="7" s="1"/>
  <c r="AI936" i="2"/>
  <c r="AS902" i="2"/>
  <c r="AT851" i="2"/>
  <c r="AT902" i="2" s="1"/>
  <c r="BM27" i="7" s="1"/>
  <c r="AT592" i="2"/>
  <c r="AT634" i="2" s="1"/>
  <c r="BM21" i="7" s="1"/>
  <c r="AS634" i="2"/>
  <c r="AJ265" i="2"/>
  <c r="AI311" i="2"/>
  <c r="N13" i="9"/>
  <c r="O13" i="9" s="1"/>
  <c r="X21" i="9"/>
  <c r="W21" i="9"/>
  <c r="AT769" i="2"/>
  <c r="AT796" i="2" s="1"/>
  <c r="BM25" i="7" s="1"/>
  <c r="AS796" i="2"/>
  <c r="G13" i="5"/>
  <c r="H15" i="5"/>
  <c r="G10" i="5"/>
  <c r="L13" i="6" s="1"/>
  <c r="AI1180" i="2"/>
  <c r="AJ1070" i="2"/>
  <c r="AJ1180" i="2" s="1"/>
  <c r="AV30" i="7" s="1"/>
  <c r="G24" i="15" s="1"/>
  <c r="AI846" i="2"/>
  <c r="AJ803" i="2"/>
  <c r="AJ846" i="2" s="1"/>
  <c r="AV26" i="7" s="1"/>
  <c r="G20" i="15" s="1"/>
  <c r="BR26" i="7" s="1"/>
  <c r="X15" i="5"/>
  <c r="AR348" i="2"/>
  <c r="AR311" i="2"/>
  <c r="R29" i="5"/>
  <c r="S29" i="5" s="1"/>
  <c r="T29" i="5" s="1"/>
  <c r="U29" i="5" s="1"/>
  <c r="AH459" i="2"/>
  <c r="AJ317" i="2"/>
  <c r="AJ348" i="2" s="1"/>
  <c r="AV15" i="7" s="1"/>
  <c r="G9" i="15" s="1"/>
  <c r="BR15" i="7" s="1"/>
  <c r="AI348" i="2"/>
  <c r="R43" i="5"/>
  <c r="S43" i="5" s="1"/>
  <c r="T43" i="5" s="1"/>
  <c r="U43" i="5" s="1"/>
  <c r="AH763" i="2"/>
  <c r="AT216" i="2"/>
  <c r="AS259" i="2"/>
  <c r="AJ432" i="2"/>
  <c r="AJ459" i="2" s="1"/>
  <c r="AV17" i="7" s="1"/>
  <c r="G11" i="15" s="1"/>
  <c r="BR17" i="7" s="1"/>
  <c r="AI459" i="2"/>
  <c r="AR210" i="2"/>
  <c r="AR1180" i="2"/>
  <c r="W17" i="5"/>
  <c r="X17" i="5" s="1"/>
  <c r="Y17" i="5" s="1"/>
  <c r="Z17" i="5" s="1"/>
  <c r="AR1065" i="2"/>
  <c r="AI508" i="2"/>
  <c r="AJ465" i="2"/>
  <c r="AJ508" i="2" s="1"/>
  <c r="AV18" i="7" s="1"/>
  <c r="G12" i="15" s="1"/>
  <c r="BR18" i="7" s="1"/>
  <c r="AI763" i="2"/>
  <c r="AJ731" i="2"/>
  <c r="AJ763" i="2" s="1"/>
  <c r="AV24" i="7" s="1"/>
  <c r="G18" i="15" s="1"/>
  <c r="BR24" i="7" s="1"/>
  <c r="AI425" i="2"/>
  <c r="AJ353" i="2"/>
  <c r="AJ425" i="2" s="1"/>
  <c r="AV16" i="7" s="1"/>
  <c r="G10" i="15" s="1"/>
  <c r="BR16" i="7" s="1"/>
  <c r="AS1065" i="2"/>
  <c r="AT941" i="2"/>
  <c r="AT1065" i="2" s="1"/>
  <c r="AI547" i="2"/>
  <c r="AJ514" i="2"/>
  <c r="AJ547" i="2" s="1"/>
  <c r="AV19" i="7" s="1"/>
  <c r="G13" i="15" s="1"/>
  <c r="BR19" i="7" s="1"/>
  <c r="R45" i="5"/>
  <c r="S45" i="5" s="1"/>
  <c r="T45" i="5" s="1"/>
  <c r="U45" i="5" s="1"/>
  <c r="AH796" i="2"/>
  <c r="W35" i="5"/>
  <c r="X35" i="5" s="1"/>
  <c r="Y35" i="5" s="1"/>
  <c r="Z35" i="5" s="1"/>
  <c r="AR586" i="2"/>
  <c r="D13" i="6"/>
  <c r="AR725" i="2"/>
  <c r="W41" i="5"/>
  <c r="X41" i="5" s="1"/>
  <c r="Y41" i="5" s="1"/>
  <c r="Z41" i="5" s="1"/>
  <c r="AT694" i="2"/>
  <c r="AT725" i="2" s="1"/>
  <c r="BM23" i="7" s="1"/>
  <c r="AS725" i="2"/>
  <c r="E20" i="9"/>
  <c r="I20" i="9" s="1"/>
  <c r="U39" i="5"/>
  <c r="W39" i="5"/>
  <c r="X39" i="5" s="1"/>
  <c r="Y39" i="5" s="1"/>
  <c r="AR680" i="2"/>
  <c r="BD361" i="14"/>
  <c r="BD377" i="14" s="1"/>
  <c r="BL27" i="7" s="1"/>
  <c r="BC377" i="14"/>
  <c r="M12" i="16" l="1"/>
  <c r="AF31" i="7"/>
  <c r="AO89" i="1"/>
  <c r="AZ73" i="1"/>
  <c r="AX89" i="1"/>
  <c r="BO25" i="7"/>
  <c r="AX25" i="7"/>
  <c r="M30" i="16"/>
  <c r="L10" i="16"/>
  <c r="U35" i="16"/>
  <c r="AX22" i="7" s="1"/>
  <c r="T11" i="16"/>
  <c r="Z16" i="16"/>
  <c r="Y11" i="16"/>
  <c r="BO18" i="7"/>
  <c r="AX445" i="1"/>
  <c r="AN445" i="1"/>
  <c r="AO408" i="1"/>
  <c r="AO445" i="1" s="1"/>
  <c r="AC401" i="1"/>
  <c r="AZ401" i="1"/>
  <c r="AX401" i="1"/>
  <c r="AC152" i="1"/>
  <c r="AN152" i="1"/>
  <c r="AO144" i="1"/>
  <c r="AZ144" i="1"/>
  <c r="AX152" i="1"/>
  <c r="AD331" i="14"/>
  <c r="AD338" i="14" s="1"/>
  <c r="AC25" i="7" s="1"/>
  <c r="AA25" i="7" s="1"/>
  <c r="AC338" i="14"/>
  <c r="AP331" i="14"/>
  <c r="AN338" i="14"/>
  <c r="BA331" i="14"/>
  <c r="AY338" i="14"/>
  <c r="I19" i="15"/>
  <c r="AZ25" i="7" s="1"/>
  <c r="I11" i="15"/>
  <c r="AZ17" i="7" s="1"/>
  <c r="I13" i="15"/>
  <c r="AZ19" i="7" s="1"/>
  <c r="AS19" i="7" s="1"/>
  <c r="J14" i="15"/>
  <c r="BQ20" i="7" s="1"/>
  <c r="J6" i="15"/>
  <c r="BQ12" i="7" s="1"/>
  <c r="AX189" i="1"/>
  <c r="AX205" i="1"/>
  <c r="AB8" i="6"/>
  <c r="AN32" i="14"/>
  <c r="BA11" i="14"/>
  <c r="BC11" i="14" s="1"/>
  <c r="AX108" i="1"/>
  <c r="AX244" i="1"/>
  <c r="AZ428" i="1"/>
  <c r="AX315" i="1"/>
  <c r="I23" i="15"/>
  <c r="AZ29" i="7" s="1"/>
  <c r="BA138" i="1"/>
  <c r="BK16" i="7" s="1"/>
  <c r="AZ138" i="1"/>
  <c r="AX138" i="1"/>
  <c r="J17" i="15"/>
  <c r="BQ23" i="7" s="1"/>
  <c r="AJ155" i="2"/>
  <c r="I18" i="15"/>
  <c r="AZ24" i="7" s="1"/>
  <c r="AY9" i="7"/>
  <c r="AY7" i="7" s="1"/>
  <c r="J25" i="15"/>
  <c r="BQ31" i="7" s="1"/>
  <c r="BQ9" i="7" s="1"/>
  <c r="BA31" i="7"/>
  <c r="BA9" i="7" s="1"/>
  <c r="I25" i="15"/>
  <c r="AZ31" i="7" s="1"/>
  <c r="AZ9" i="7" s="1"/>
  <c r="B26" i="15"/>
  <c r="I8" i="15"/>
  <c r="AZ14" i="7" s="1"/>
  <c r="AF6" i="2"/>
  <c r="AA23" i="7"/>
  <c r="AA22" i="7"/>
  <c r="AA16" i="7"/>
  <c r="AS12" i="7"/>
  <c r="J19" i="15"/>
  <c r="BQ25" i="7" s="1"/>
  <c r="J23" i="15"/>
  <c r="BQ29" i="7" s="1"/>
  <c r="I7" i="15"/>
  <c r="AZ13" i="7" s="1"/>
  <c r="J20" i="15"/>
  <c r="BQ26" i="7" s="1"/>
  <c r="J10" i="15"/>
  <c r="BQ16" i="7" s="1"/>
  <c r="V17" i="2"/>
  <c r="J22" i="15"/>
  <c r="BQ28" i="7" s="1"/>
  <c r="J9" i="15"/>
  <c r="BQ15" i="7" s="1"/>
  <c r="AA15" i="7"/>
  <c r="J21" i="15"/>
  <c r="BQ27" i="7" s="1"/>
  <c r="AJ311" i="2"/>
  <c r="AV14" i="7" s="1"/>
  <c r="G8" i="15" s="1"/>
  <c r="BR14" i="7" s="1"/>
  <c r="AF7" i="2"/>
  <c r="AJ259" i="2"/>
  <c r="AV13" i="7" s="1"/>
  <c r="G7" i="15" s="1"/>
  <c r="AA28" i="7"/>
  <c r="AT259" i="2"/>
  <c r="BM13" i="7" s="1"/>
  <c r="J15" i="15"/>
  <c r="BQ21" i="7" s="1"/>
  <c r="I12" i="15"/>
  <c r="AZ18" i="7" s="1"/>
  <c r="AS18" i="7" s="1"/>
  <c r="BR30" i="7"/>
  <c r="J24" i="15"/>
  <c r="BQ30" i="7" s="1"/>
  <c r="I20" i="15"/>
  <c r="AZ26" i="7" s="1"/>
  <c r="AF14" i="2"/>
  <c r="J16" i="15"/>
  <c r="BQ22" i="7" s="1"/>
  <c r="D22" i="9"/>
  <c r="E22" i="9" s="1"/>
  <c r="I22" i="9" s="1"/>
  <c r="AG9" i="7"/>
  <c r="AG7" i="7" s="1"/>
  <c r="P33" i="10"/>
  <c r="P35" i="10"/>
  <c r="H21" i="6" s="1"/>
  <c r="T21" i="6" s="1"/>
  <c r="AH33" i="10"/>
  <c r="AH35" i="10"/>
  <c r="AF21" i="6" s="1"/>
  <c r="BP9" i="7"/>
  <c r="BP7" i="7" s="1"/>
  <c r="N19" i="6"/>
  <c r="BN9" i="7"/>
  <c r="U2" i="3"/>
  <c r="H19" i="6" s="1"/>
  <c r="AE11" i="7"/>
  <c r="AE8" i="7" s="1"/>
  <c r="AE7" i="7" s="1"/>
  <c r="AH2" i="2"/>
  <c r="AH3" i="2" s="1"/>
  <c r="AI2" i="2"/>
  <c r="AI3" i="2" s="1"/>
  <c r="AS15" i="7"/>
  <c r="AA26" i="7"/>
  <c r="AA18" i="7"/>
  <c r="AA13" i="7"/>
  <c r="AD11" i="7"/>
  <c r="F5" i="15" s="1"/>
  <c r="I5" i="15" s="1"/>
  <c r="Z2" i="2"/>
  <c r="Z3" i="2" s="1"/>
  <c r="BM29" i="7"/>
  <c r="N7" i="7"/>
  <c r="J11" i="7"/>
  <c r="AA2" i="3"/>
  <c r="AA3" i="3" s="1"/>
  <c r="T3" i="3"/>
  <c r="G19" i="6"/>
  <c r="AB42" i="3"/>
  <c r="AC23" i="3"/>
  <c r="AC42" i="3" s="1"/>
  <c r="AJ23" i="3"/>
  <c r="AI42" i="3"/>
  <c r="AZ288" i="1"/>
  <c r="AX294" i="1"/>
  <c r="BA362" i="1"/>
  <c r="BA401" i="1" s="1"/>
  <c r="AX225" i="1"/>
  <c r="AZ212" i="1"/>
  <c r="BA68" i="1"/>
  <c r="AO288" i="1"/>
  <c r="AO294" i="1" s="1"/>
  <c r="AT25" i="7" s="1"/>
  <c r="AN294" i="1"/>
  <c r="AZ108" i="1"/>
  <c r="BA95" i="1"/>
  <c r="AO355" i="1"/>
  <c r="AT28" i="7" s="1"/>
  <c r="AN355" i="1"/>
  <c r="AZ321" i="1"/>
  <c r="AX337" i="1"/>
  <c r="AZ205" i="1"/>
  <c r="BA195" i="1"/>
  <c r="BA205" i="1" s="1"/>
  <c r="BK20" i="7" s="1"/>
  <c r="AZ148" i="1"/>
  <c r="BA270" i="1"/>
  <c r="BA281" i="1" s="1"/>
  <c r="BK24" i="7" s="1"/>
  <c r="AZ281" i="1"/>
  <c r="AO212" i="1"/>
  <c r="AO225" i="1" s="1"/>
  <c r="AT21" i="7" s="1"/>
  <c r="AN225" i="1"/>
  <c r="AZ315" i="1"/>
  <c r="BA315" i="1"/>
  <c r="BK26" i="7" s="1"/>
  <c r="AZ244" i="1"/>
  <c r="BA232" i="1"/>
  <c r="BA244" i="1" s="1"/>
  <c r="BK22" i="7" s="1"/>
  <c r="AZ43" i="1"/>
  <c r="AX62" i="1"/>
  <c r="AN337" i="1"/>
  <c r="AO321" i="1"/>
  <c r="AO337" i="1" s="1"/>
  <c r="AT27" i="7" s="1"/>
  <c r="AS27" i="7" s="1"/>
  <c r="BA179" i="1"/>
  <c r="BA189" i="1" s="1"/>
  <c r="BK19" i="7" s="1"/>
  <c r="AZ189" i="1"/>
  <c r="AO270" i="1"/>
  <c r="AO281" i="1" s="1"/>
  <c r="AT24" i="7" s="1"/>
  <c r="AN281" i="1"/>
  <c r="AZ37" i="1"/>
  <c r="BA9" i="1"/>
  <c r="BA37" i="1" s="1"/>
  <c r="BK12" i="7" s="1"/>
  <c r="AX172" i="1"/>
  <c r="AO205" i="1"/>
  <c r="AT20" i="7" s="1"/>
  <c r="AN205" i="1"/>
  <c r="AX264" i="1"/>
  <c r="AZ259" i="1"/>
  <c r="AN264" i="1"/>
  <c r="AO259" i="1"/>
  <c r="AO264" i="1" s="1"/>
  <c r="AT23" i="7" s="1"/>
  <c r="AN442" i="14"/>
  <c r="BA401" i="14"/>
  <c r="BA442" i="14" s="1"/>
  <c r="AL2" i="14"/>
  <c r="AL3" i="14" s="1"/>
  <c r="AA2" i="14"/>
  <c r="AA3" i="14" s="1"/>
  <c r="AQ448" i="14"/>
  <c r="AQ484" i="14" s="1"/>
  <c r="AU30" i="7" s="1"/>
  <c r="F8" i="6"/>
  <c r="G8" i="6" s="1"/>
  <c r="AP144" i="14"/>
  <c r="AQ123" i="14"/>
  <c r="AQ144" i="14" s="1"/>
  <c r="AU14" i="7" s="1"/>
  <c r="BA191" i="14"/>
  <c r="BC167" i="14"/>
  <c r="AQ11" i="14"/>
  <c r="AQ32" i="14" s="1"/>
  <c r="AU11" i="7" s="1"/>
  <c r="AP32" i="14"/>
  <c r="BA333" i="14"/>
  <c r="BC239" i="14"/>
  <c r="BD228" i="14"/>
  <c r="BD239" i="14" s="1"/>
  <c r="BL19" i="7" s="1"/>
  <c r="AP191" i="14"/>
  <c r="AQ167" i="14"/>
  <c r="AQ191" i="14" s="1"/>
  <c r="AU16" i="7" s="1"/>
  <c r="AP118" i="14"/>
  <c r="AQ99" i="14"/>
  <c r="AQ118" i="14" s="1"/>
  <c r="AU13" i="7" s="1"/>
  <c r="AP333" i="14"/>
  <c r="AP442" i="14"/>
  <c r="AQ401" i="14"/>
  <c r="AQ442" i="14" s="1"/>
  <c r="AU29" i="7" s="1"/>
  <c r="AN326" i="14"/>
  <c r="AP315" i="14"/>
  <c r="BA291" i="14"/>
  <c r="BC278" i="14"/>
  <c r="AP356" i="14"/>
  <c r="AQ344" i="14"/>
  <c r="AQ356" i="14" s="1"/>
  <c r="AU26" i="7" s="1"/>
  <c r="AC326" i="14"/>
  <c r="AD315" i="14"/>
  <c r="AD326" i="14" s="1"/>
  <c r="AC24" i="7" s="1"/>
  <c r="AA24" i="7" s="1"/>
  <c r="AY326" i="14"/>
  <c r="BA315" i="14"/>
  <c r="AD244" i="14"/>
  <c r="AD254" i="14" s="1"/>
  <c r="AC20" i="7" s="1"/>
  <c r="AA20" i="7" s="1"/>
  <c r="AC254" i="14"/>
  <c r="BA395" i="14"/>
  <c r="BC383" i="14"/>
  <c r="BA118" i="14"/>
  <c r="BC99" i="14"/>
  <c r="AP395" i="14"/>
  <c r="AQ383" i="14"/>
  <c r="AQ395" i="14" s="1"/>
  <c r="AU28" i="7" s="1"/>
  <c r="AQ278" i="14"/>
  <c r="AQ291" i="14" s="1"/>
  <c r="AU22" i="7" s="1"/>
  <c r="AP291" i="14"/>
  <c r="AY273" i="14"/>
  <c r="BA259" i="14"/>
  <c r="AP204" i="14"/>
  <c r="AQ196" i="14"/>
  <c r="AQ204" i="14" s="1"/>
  <c r="AU17" i="7" s="1"/>
  <c r="AC273" i="14"/>
  <c r="AD259" i="14"/>
  <c r="AD273" i="14" s="1"/>
  <c r="AC21" i="7" s="1"/>
  <c r="BC223" i="14"/>
  <c r="BD209" i="14"/>
  <c r="BD223" i="14" s="1"/>
  <c r="BL18" i="7" s="1"/>
  <c r="BA310" i="14"/>
  <c r="BC296" i="14"/>
  <c r="BA144" i="14"/>
  <c r="BC123" i="14"/>
  <c r="AN254" i="14"/>
  <c r="AP244" i="14"/>
  <c r="AN273" i="14"/>
  <c r="AP259" i="14"/>
  <c r="BA204" i="14"/>
  <c r="BC196" i="14"/>
  <c r="BC484" i="14"/>
  <c r="BD448" i="14"/>
  <c r="BD484" i="14" s="1"/>
  <c r="BL30" i="7" s="1"/>
  <c r="AP310" i="14"/>
  <c r="AQ296" i="14"/>
  <c r="AQ310" i="14" s="1"/>
  <c r="AU23" i="7" s="1"/>
  <c r="BA244" i="14"/>
  <c r="AY254" i="14"/>
  <c r="BA356" i="14"/>
  <c r="BC344" i="14"/>
  <c r="Y11" i="9"/>
  <c r="M15" i="5"/>
  <c r="L10" i="5"/>
  <c r="F13" i="6" s="1"/>
  <c r="G13" i="6" s="1"/>
  <c r="L13" i="5"/>
  <c r="W13" i="5"/>
  <c r="AS547" i="2"/>
  <c r="AT514" i="2"/>
  <c r="AT547" i="2" s="1"/>
  <c r="BM19" i="7" s="1"/>
  <c r="AT155" i="2"/>
  <c r="BM11" i="7" s="1"/>
  <c r="AS763" i="2"/>
  <c r="AT731" i="2"/>
  <c r="AT763" i="2" s="1"/>
  <c r="BM24" i="7" s="1"/>
  <c r="W31" i="5"/>
  <c r="X31" i="5" s="1"/>
  <c r="Y31" i="5" s="1"/>
  <c r="Z31" i="5" s="1"/>
  <c r="AR508" i="2"/>
  <c r="W33" i="5"/>
  <c r="X33" i="5" s="1"/>
  <c r="Y33" i="5" s="1"/>
  <c r="Z33" i="5" s="1"/>
  <c r="AR547" i="2"/>
  <c r="AS846" i="2"/>
  <c r="AT803" i="2"/>
  <c r="AT846" i="2" s="1"/>
  <c r="BM26" i="7" s="1"/>
  <c r="AT907" i="2"/>
  <c r="AT936" i="2" s="1"/>
  <c r="AS936" i="2"/>
  <c r="W43" i="5"/>
  <c r="X43" i="5" s="1"/>
  <c r="Y43" i="5" s="1"/>
  <c r="Z43" i="5" s="1"/>
  <c r="AR763" i="2"/>
  <c r="AT265" i="2"/>
  <c r="AT311" i="2" s="1"/>
  <c r="BM14" i="7" s="1"/>
  <c r="AS311" i="2"/>
  <c r="X13" i="9"/>
  <c r="Y13" i="9" s="1"/>
  <c r="Y15" i="5"/>
  <c r="X13" i="5"/>
  <c r="AS508" i="2"/>
  <c r="AT465" i="2"/>
  <c r="AT508" i="2" s="1"/>
  <c r="BM18" i="7" s="1"/>
  <c r="W22" i="9"/>
  <c r="M13" i="6"/>
  <c r="AS348" i="2"/>
  <c r="AT317" i="2"/>
  <c r="AT348" i="2" s="1"/>
  <c r="BM15" i="7" s="1"/>
  <c r="AS425" i="2"/>
  <c r="AT353" i="2"/>
  <c r="AT425" i="2" s="1"/>
  <c r="BM16" i="7" s="1"/>
  <c r="AR459" i="2"/>
  <c r="W29" i="5"/>
  <c r="X29" i="5" s="1"/>
  <c r="Y29" i="5" s="1"/>
  <c r="Z29" i="5" s="1"/>
  <c r="S13" i="5"/>
  <c r="T15" i="5"/>
  <c r="AT432" i="2"/>
  <c r="AT459" i="2" s="1"/>
  <c r="BM17" i="7" s="1"/>
  <c r="AS459" i="2"/>
  <c r="AS1180" i="2"/>
  <c r="AT1070" i="2"/>
  <c r="AT1180" i="2" s="1"/>
  <c r="BM30" i="7" s="1"/>
  <c r="AE17" i="2"/>
  <c r="H13" i="5"/>
  <c r="H10" i="5"/>
  <c r="N13" i="6" s="1"/>
  <c r="AS210" i="2"/>
  <c r="AT161" i="2"/>
  <c r="AP6" i="2" s="1"/>
  <c r="X12" i="9"/>
  <c r="Y12" i="9" s="1"/>
  <c r="P13" i="6"/>
  <c r="AT645" i="2"/>
  <c r="AS680" i="2"/>
  <c r="O20" i="9"/>
  <c r="N22" i="9"/>
  <c r="O22" i="9" s="1"/>
  <c r="Z39" i="5"/>
  <c r="M10" i="16" l="1"/>
  <c r="AF21" i="7"/>
  <c r="AA31" i="7"/>
  <c r="AF9" i="7"/>
  <c r="Z11" i="16"/>
  <c r="Z12" i="16"/>
  <c r="BO31" i="7" s="1"/>
  <c r="BO9" i="7" s="1"/>
  <c r="AA21" i="7"/>
  <c r="AS22" i="7"/>
  <c r="BA73" i="1"/>
  <c r="BA89" i="1" s="1"/>
  <c r="AZ89" i="1"/>
  <c r="U11" i="16"/>
  <c r="AV11" i="7"/>
  <c r="G5" i="15" s="1"/>
  <c r="BR11" i="7" s="1"/>
  <c r="AJ2" i="2"/>
  <c r="AJ3" i="2" s="1"/>
  <c r="BA428" i="1"/>
  <c r="BA445" i="1" s="1"/>
  <c r="AZ445" i="1"/>
  <c r="AO152" i="1"/>
  <c r="BA144" i="1"/>
  <c r="AZ152" i="1"/>
  <c r="BC331" i="14"/>
  <c r="BA338" i="14"/>
  <c r="AQ331" i="14"/>
  <c r="AP338" i="14"/>
  <c r="C26" i="15"/>
  <c r="J11" i="15"/>
  <c r="BQ17" i="7" s="1"/>
  <c r="J18" i="15"/>
  <c r="BQ24" i="7" s="1"/>
  <c r="J12" i="15"/>
  <c r="BQ18" i="7" s="1"/>
  <c r="J13" i="15"/>
  <c r="BQ19" i="7" s="1"/>
  <c r="BJ19" i="7" s="1"/>
  <c r="AP7" i="2"/>
  <c r="BA32" i="14"/>
  <c r="BA108" i="1"/>
  <c r="BK15" i="7" s="1"/>
  <c r="BJ15" i="7" s="1"/>
  <c r="AS31" i="7"/>
  <c r="AS9" i="7" s="1"/>
  <c r="AS23" i="7"/>
  <c r="AS26" i="7"/>
  <c r="AS28" i="7"/>
  <c r="AC8" i="7"/>
  <c r="AC7" i="7" s="1"/>
  <c r="AF17" i="2"/>
  <c r="J8" i="15"/>
  <c r="BQ14" i="7" s="1"/>
  <c r="AS13" i="7"/>
  <c r="BR13" i="7"/>
  <c r="J7" i="15"/>
  <c r="BQ13" i="7" s="1"/>
  <c r="BM28" i="7"/>
  <c r="AP14" i="2"/>
  <c r="BA11" i="7"/>
  <c r="BA8" i="7" s="1"/>
  <c r="BA7" i="7" s="1"/>
  <c r="AZ11" i="7"/>
  <c r="AJ9" i="7"/>
  <c r="BR9" i="7"/>
  <c r="U3" i="3"/>
  <c r="BJ31" i="7"/>
  <c r="BJ9" i="7" s="1"/>
  <c r="T19" i="6"/>
  <c r="AC2" i="3"/>
  <c r="Z19" i="6" s="1"/>
  <c r="AW11" i="7"/>
  <c r="AS2" i="2"/>
  <c r="AS3" i="2" s="1"/>
  <c r="AR2" i="2"/>
  <c r="AR3" i="2" s="1"/>
  <c r="AD8" i="7"/>
  <c r="AD7" i="7" s="1"/>
  <c r="AS16" i="7"/>
  <c r="AI2" i="3"/>
  <c r="AI3" i="3" s="1"/>
  <c r="AB2" i="3"/>
  <c r="AB3" i="3" s="1"/>
  <c r="AK23" i="3"/>
  <c r="AK42" i="3" s="1"/>
  <c r="AJ42" i="3"/>
  <c r="BA148" i="1"/>
  <c r="BA321" i="1"/>
  <c r="BA337" i="1" s="1"/>
  <c r="BK27" i="7" s="1"/>
  <c r="BJ27" i="7" s="1"/>
  <c r="AZ337" i="1"/>
  <c r="AZ225" i="1"/>
  <c r="BA212" i="1"/>
  <c r="BA225" i="1" s="1"/>
  <c r="BK21" i="7" s="1"/>
  <c r="BA259" i="1"/>
  <c r="BA264" i="1" s="1"/>
  <c r="BK23" i="7" s="1"/>
  <c r="AZ264" i="1"/>
  <c r="AZ172" i="1"/>
  <c r="BA172" i="1"/>
  <c r="BK18" i="7" s="1"/>
  <c r="BA288" i="1"/>
  <c r="BA294" i="1" s="1"/>
  <c r="BK25" i="7" s="1"/>
  <c r="AZ294" i="1"/>
  <c r="AZ62" i="1"/>
  <c r="BA43" i="1"/>
  <c r="BA62" i="1" s="1"/>
  <c r="BK13" i="7" s="1"/>
  <c r="BC401" i="14"/>
  <c r="AC2" i="14"/>
  <c r="AC3" i="14" s="1"/>
  <c r="AY2" i="14"/>
  <c r="AD8" i="6" s="1"/>
  <c r="AD2" i="14"/>
  <c r="AD3" i="14" s="1"/>
  <c r="AN2" i="14"/>
  <c r="AN3" i="14" s="1"/>
  <c r="R8" i="6"/>
  <c r="X8" i="6"/>
  <c r="BA273" i="14"/>
  <c r="BC259" i="14"/>
  <c r="BC395" i="14"/>
  <c r="BD383" i="14"/>
  <c r="BD395" i="14" s="1"/>
  <c r="BL28" i="7" s="1"/>
  <c r="AP273" i="14"/>
  <c r="AQ259" i="14"/>
  <c r="AQ273" i="14" s="1"/>
  <c r="AU21" i="7" s="1"/>
  <c r="AS21" i="7" s="1"/>
  <c r="AP326" i="14"/>
  <c r="AQ315" i="14"/>
  <c r="AQ326" i="14" s="1"/>
  <c r="AU24" i="7" s="1"/>
  <c r="AS24" i="7" s="1"/>
  <c r="AQ333" i="14"/>
  <c r="BC32" i="14"/>
  <c r="BD11" i="14"/>
  <c r="BD32" i="14" s="1"/>
  <c r="BL11" i="7" s="1"/>
  <c r="BD123" i="14"/>
  <c r="BD144" i="14" s="1"/>
  <c r="BL14" i="7" s="1"/>
  <c r="BC144" i="14"/>
  <c r="BA326" i="14"/>
  <c r="BC315" i="14"/>
  <c r="BC118" i="14"/>
  <c r="BD99" i="14"/>
  <c r="BD118" i="14" s="1"/>
  <c r="BL13" i="7" s="1"/>
  <c r="BD344" i="14"/>
  <c r="BD356" i="14" s="1"/>
  <c r="BL26" i="7" s="1"/>
  <c r="BJ26" i="7" s="1"/>
  <c r="BC356" i="14"/>
  <c r="BD196" i="14"/>
  <c r="BD204" i="14" s="1"/>
  <c r="BL17" i="7" s="1"/>
  <c r="BC204" i="14"/>
  <c r="BD296" i="14"/>
  <c r="BD310" i="14" s="1"/>
  <c r="BL23" i="7" s="1"/>
  <c r="BC310" i="14"/>
  <c r="AD379" i="14"/>
  <c r="BC291" i="14"/>
  <c r="BD278" i="14"/>
  <c r="BD291" i="14" s="1"/>
  <c r="BL22" i="7" s="1"/>
  <c r="S8" i="6"/>
  <c r="BC191" i="14"/>
  <c r="BD167" i="14"/>
  <c r="BD191" i="14" s="1"/>
  <c r="BL16" i="7" s="1"/>
  <c r="BJ16" i="7" s="1"/>
  <c r="BC244" i="14"/>
  <c r="BA254" i="14"/>
  <c r="AQ244" i="14"/>
  <c r="AQ254" i="14" s="1"/>
  <c r="AU20" i="7" s="1"/>
  <c r="AS20" i="7" s="1"/>
  <c r="AP254" i="14"/>
  <c r="BC333" i="14"/>
  <c r="V13" i="6"/>
  <c r="R13" i="6"/>
  <c r="M13" i="5"/>
  <c r="M10" i="5"/>
  <c r="H13" i="6" s="1"/>
  <c r="T13" i="6" s="1"/>
  <c r="S13" i="6"/>
  <c r="AT210" i="2"/>
  <c r="BM12" i="7" s="1"/>
  <c r="Z15" i="5"/>
  <c r="Z13" i="5" s="1"/>
  <c r="Y13" i="5"/>
  <c r="T13" i="5"/>
  <c r="U15" i="5"/>
  <c r="T10" i="5"/>
  <c r="X13" i="6" s="1"/>
  <c r="Y10" i="5"/>
  <c r="AD13" i="6" s="1"/>
  <c r="AT680" i="2"/>
  <c r="BM22" i="7" s="1"/>
  <c r="X20" i="9"/>
  <c r="AO17" i="2"/>
  <c r="J5" i="15" l="1"/>
  <c r="BQ11" i="7" s="1"/>
  <c r="AV8" i="7"/>
  <c r="AV7" i="7" s="1"/>
  <c r="BA152" i="1"/>
  <c r="AQ338" i="14"/>
  <c r="AU25" i="7" s="1"/>
  <c r="BD331" i="14"/>
  <c r="BC338" i="14"/>
  <c r="BJ28" i="7"/>
  <c r="BJ23" i="7"/>
  <c r="BJ18" i="7"/>
  <c r="BJ13" i="7"/>
  <c r="AS11" i="7"/>
  <c r="AI9" i="7"/>
  <c r="AA9" i="7"/>
  <c r="AC3" i="3"/>
  <c r="AK2" i="3"/>
  <c r="AK3" i="3" s="1"/>
  <c r="BN11" i="7"/>
  <c r="AW8" i="7"/>
  <c r="AW7" i="7" s="1"/>
  <c r="AB13" i="6"/>
  <c r="AI8" i="7"/>
  <c r="AA11" i="7"/>
  <c r="AZ8" i="7"/>
  <c r="AZ7" i="7" s="1"/>
  <c r="BM8" i="7"/>
  <c r="BM7" i="7" s="1"/>
  <c r="BJ22" i="7"/>
  <c r="E26" i="15"/>
  <c r="AJ8" i="7"/>
  <c r="AJ7" i="7" s="1"/>
  <c r="F26" i="15"/>
  <c r="AT2" i="2"/>
  <c r="AT3" i="2" s="1"/>
  <c r="AJ2" i="3"/>
  <c r="AJ3" i="3" s="1"/>
  <c r="BC442" i="14"/>
  <c r="BD401" i="14"/>
  <c r="BD442" i="14" s="1"/>
  <c r="BL29" i="7" s="1"/>
  <c r="BA2" i="14"/>
  <c r="BA3" i="14" s="1"/>
  <c r="AQ2" i="14"/>
  <c r="AQ3" i="14" s="1"/>
  <c r="AP2" i="14"/>
  <c r="AP3" i="14" s="1"/>
  <c r="H8" i="6"/>
  <c r="Y8" i="6"/>
  <c r="AY3" i="14"/>
  <c r="AE8" i="6"/>
  <c r="BC254" i="14"/>
  <c r="BD244" i="14"/>
  <c r="BD254" i="14" s="1"/>
  <c r="BL20" i="7" s="1"/>
  <c r="BJ20" i="7" s="1"/>
  <c r="BC326" i="14"/>
  <c r="BD315" i="14"/>
  <c r="BD326" i="14" s="1"/>
  <c r="BL24" i="7" s="1"/>
  <c r="BJ24" i="7" s="1"/>
  <c r="BD333" i="14"/>
  <c r="BC273" i="14"/>
  <c r="BD259" i="14"/>
  <c r="BD273" i="14" s="1"/>
  <c r="BL21" i="7" s="1"/>
  <c r="BJ21" i="7" s="1"/>
  <c r="Y13" i="6"/>
  <c r="AP17" i="2"/>
  <c r="Z10" i="5"/>
  <c r="U13" i="5"/>
  <c r="U10" i="5"/>
  <c r="Z13" i="6" s="1"/>
  <c r="Y20" i="9"/>
  <c r="X22" i="9"/>
  <c r="Y22" i="9" s="1"/>
  <c r="AS25" i="7" l="1"/>
  <c r="AU8" i="7"/>
  <c r="AU7" i="7" s="1"/>
  <c r="BD338" i="14"/>
  <c r="BD2" i="14" s="1"/>
  <c r="BD3" i="14" s="1"/>
  <c r="BL25" i="7"/>
  <c r="BJ25" i="7" s="1"/>
  <c r="AI7" i="7"/>
  <c r="AF19" i="6"/>
  <c r="BN8" i="7"/>
  <c r="BN7" i="7" s="1"/>
  <c r="BJ11" i="7"/>
  <c r="AE13" i="6"/>
  <c r="BR8" i="7"/>
  <c r="BR7" i="7" s="1"/>
  <c r="BJ12" i="7"/>
  <c r="BC2" i="14"/>
  <c r="BC3" i="14" s="1"/>
  <c r="T8" i="6"/>
  <c r="Z8" i="6"/>
  <c r="AF13" i="6"/>
  <c r="BL8" i="7" l="1"/>
  <c r="BL7" i="7" s="1"/>
  <c r="D26" i="15"/>
  <c r="I26" i="15"/>
  <c r="BQ8" i="7"/>
  <c r="BQ7" i="7" s="1"/>
  <c r="G26" i="15"/>
  <c r="H26" i="15"/>
  <c r="J26" i="15"/>
  <c r="AF8" i="6"/>
  <c r="K29" i="7" l="1"/>
  <c r="J29" i="7" s="1"/>
  <c r="E17" i="7" l="1"/>
  <c r="D17" i="7" s="1"/>
  <c r="K17" i="7"/>
  <c r="J28" i="5"/>
  <c r="K28" i="5" s="1"/>
  <c r="L28" i="5" s="1"/>
  <c r="BE17" i="7"/>
  <c r="BD17" i="7" s="1"/>
  <c r="BK17" i="7"/>
  <c r="V17" i="7"/>
  <c r="AT17" i="7"/>
  <c r="AN17" i="7"/>
  <c r="AM17" i="7" s="1"/>
  <c r="W28" i="5"/>
  <c r="X28" i="5" s="1"/>
  <c r="Y28" i="5" s="1"/>
  <c r="R28" i="5"/>
  <c r="S28" i="5" s="1"/>
  <c r="T28" i="5" s="1"/>
  <c r="AB17" i="7"/>
  <c r="E28" i="5"/>
  <c r="F28" i="5" s="1"/>
  <c r="G28" i="5" s="1"/>
  <c r="T13" i="16" l="1"/>
  <c r="U13" i="16" s="1"/>
  <c r="Y13" i="16"/>
  <c r="Z13" i="16" s="1"/>
  <c r="L13" i="16"/>
  <c r="M13" i="16" s="1"/>
  <c r="G13" i="16"/>
  <c r="H13" i="16" s="1"/>
  <c r="H28" i="5"/>
  <c r="H9" i="5" s="1"/>
  <c r="H8" i="5" s="1"/>
  <c r="H7" i="5" s="1"/>
  <c r="G9" i="5"/>
  <c r="G8" i="5" s="1"/>
  <c r="G7" i="5" s="1"/>
  <c r="Z28" i="5"/>
  <c r="Z9" i="5" s="1"/>
  <c r="Z8" i="5" s="1"/>
  <c r="Z7" i="5" s="1"/>
  <c r="Y9" i="5"/>
  <c r="Y8" i="5" s="1"/>
  <c r="Y7" i="5" s="1"/>
  <c r="U28" i="5"/>
  <c r="U9" i="5" s="1"/>
  <c r="U8" i="5" s="1"/>
  <c r="U7" i="5" s="1"/>
  <c r="T9" i="5"/>
  <c r="T8" i="5" s="1"/>
  <c r="T7" i="5" s="1"/>
  <c r="M28" i="5"/>
  <c r="M9" i="5" s="1"/>
  <c r="M8" i="5" s="1"/>
  <c r="M7" i="5" s="1"/>
  <c r="L9" i="5"/>
  <c r="L8" i="5" s="1"/>
  <c r="L7" i="5" s="1"/>
  <c r="U17" i="7"/>
  <c r="AF17" i="7" l="1"/>
  <c r="O17" i="7"/>
  <c r="BO17" i="7"/>
  <c r="AX17" i="7"/>
  <c r="AS17" i="7" l="1"/>
  <c r="BJ17" i="7"/>
  <c r="AA17" i="7"/>
  <c r="J17" i="7"/>
  <c r="E29" i="7"/>
  <c r="D29" i="7" s="1"/>
  <c r="V29" i="7" l="1"/>
  <c r="BK29" i="7"/>
  <c r="BJ29" i="7" s="1"/>
  <c r="AT29" i="7"/>
  <c r="AS29" i="7" s="1"/>
  <c r="AN29" i="7"/>
  <c r="AM29" i="7" s="1"/>
  <c r="AB29" i="7"/>
  <c r="AA29" i="7" s="1"/>
  <c r="BE29" i="7"/>
  <c r="BD29" i="7" s="1"/>
  <c r="U29" i="7" l="1"/>
  <c r="E30" i="7"/>
  <c r="D30" i="7" l="1"/>
  <c r="BE30" i="7" l="1"/>
  <c r="BD30" i="7" s="1"/>
  <c r="BK30" i="7"/>
  <c r="K30" i="7"/>
  <c r="V30" i="7"/>
  <c r="U30" i="7" s="1"/>
  <c r="F53" i="16"/>
  <c r="AT30" i="7"/>
  <c r="AN30" i="7"/>
  <c r="AB30" i="7"/>
  <c r="S53" i="16" l="1"/>
  <c r="T53" i="16" s="1"/>
  <c r="K53" i="16"/>
  <c r="L53" i="16" s="1"/>
  <c r="X53" i="16"/>
  <c r="Y53" i="16" s="1"/>
  <c r="G53" i="16"/>
  <c r="AM30" i="7"/>
  <c r="Z53" i="16" l="1"/>
  <c r="Y9" i="16"/>
  <c r="M53" i="16"/>
  <c r="L9" i="16"/>
  <c r="T9" i="16"/>
  <c r="T8" i="16" s="1"/>
  <c r="T7" i="16" s="1"/>
  <c r="U53" i="16"/>
  <c r="G9" i="16"/>
  <c r="H53" i="16"/>
  <c r="O30" i="7" s="1"/>
  <c r="AX30" i="7"/>
  <c r="U9" i="16"/>
  <c r="BO30" i="7"/>
  <c r="Z9" i="16"/>
  <c r="AF30" i="7" l="1"/>
  <c r="AF8" i="7" s="1"/>
  <c r="M9" i="16"/>
  <c r="Z8" i="16"/>
  <c r="Z7" i="16" s="1"/>
  <c r="G8" i="16"/>
  <c r="G7" i="16" s="1"/>
  <c r="M8" i="16"/>
  <c r="M7" i="16" s="1"/>
  <c r="L8" i="16"/>
  <c r="L7" i="16" s="1"/>
  <c r="U8" i="16"/>
  <c r="U7" i="16" s="1"/>
  <c r="Y8" i="16"/>
  <c r="Y7" i="16" s="1"/>
  <c r="H9" i="16"/>
  <c r="BO8" i="7"/>
  <c r="BO7" i="7" s="1"/>
  <c r="BJ30" i="7"/>
  <c r="AF7" i="7"/>
  <c r="AA30" i="7"/>
  <c r="AX8" i="7"/>
  <c r="AX7" i="7" s="1"/>
  <c r="AS30" i="7"/>
  <c r="J30" i="7"/>
  <c r="O8" i="7"/>
  <c r="O7" i="7" s="1"/>
  <c r="G2" i="1"/>
  <c r="G3" i="1" s="1"/>
  <c r="F2" i="1"/>
  <c r="C10" i="6" s="1"/>
  <c r="E14" i="7"/>
  <c r="D14" i="7" s="1"/>
  <c r="D8" i="7" s="1"/>
  <c r="D7" i="7" s="1"/>
  <c r="H8" i="16" l="1"/>
  <c r="H7" i="16" s="1"/>
  <c r="E8" i="7"/>
  <c r="E7" i="7" s="1"/>
  <c r="AA10" i="6"/>
  <c r="AA22" i="6" s="1"/>
  <c r="I10" i="6"/>
  <c r="I22" i="6" s="1"/>
  <c r="U10" i="6"/>
  <c r="U22" i="6" s="1"/>
  <c r="C22" i="6"/>
  <c r="J2" i="1"/>
  <c r="J3" i="1" s="1"/>
  <c r="Z2" i="1"/>
  <c r="Z3" i="1" s="1"/>
  <c r="AL2" i="1"/>
  <c r="AL3" i="1" s="1"/>
  <c r="AP2" i="1"/>
  <c r="H2" i="1"/>
  <c r="H3" i="1" s="1"/>
  <c r="BA2" i="1"/>
  <c r="BA3" i="1" s="1"/>
  <c r="BK14" i="7"/>
  <c r="BJ14" i="7" s="1"/>
  <c r="BJ8" i="7" s="1"/>
  <c r="BJ7" i="7" s="1"/>
  <c r="AD2" i="1"/>
  <c r="AH2" i="1"/>
  <c r="AG2" i="1"/>
  <c r="AG3" i="1" s="1"/>
  <c r="U2" i="1"/>
  <c r="U3" i="1" s="1"/>
  <c r="AR2" i="1"/>
  <c r="AR3" i="1" s="1"/>
  <c r="AW2" i="1"/>
  <c r="AW3" i="1" s="1"/>
  <c r="W2" i="1"/>
  <c r="W3" i="1" s="1"/>
  <c r="D10" i="6" s="1"/>
  <c r="R2" i="1"/>
  <c r="K2" i="1"/>
  <c r="K3" i="1" s="1"/>
  <c r="J10" i="6" s="1"/>
  <c r="J22" i="6" s="1"/>
  <c r="AS2" i="1"/>
  <c r="AS3" i="1" s="1"/>
  <c r="AK2" i="1"/>
  <c r="AK3" i="1" s="1"/>
  <c r="V2" i="1"/>
  <c r="AB14" i="7"/>
  <c r="AB8" i="7" s="1"/>
  <c r="AB7" i="7" s="1"/>
  <c r="AN14" i="7"/>
  <c r="AN8" i="7" s="1"/>
  <c r="AN7" i="7" s="1"/>
  <c r="P2" i="1"/>
  <c r="P3" i="1" s="1"/>
  <c r="AT14" i="7"/>
  <c r="AT8" i="7" s="1"/>
  <c r="AT7" i="7" s="1"/>
  <c r="T2" i="1"/>
  <c r="T3" i="1" s="1"/>
  <c r="K14" i="7"/>
  <c r="J14" i="7" s="1"/>
  <c r="J8" i="7" s="1"/>
  <c r="J7" i="7" s="1"/>
  <c r="BE14" i="7"/>
  <c r="BE8" i="7" s="1"/>
  <c r="BE7" i="7" s="1"/>
  <c r="AQ2" i="1"/>
  <c r="AQ3" i="1" s="1"/>
  <c r="N2" i="1"/>
  <c r="N3" i="1" s="1"/>
  <c r="AV2" i="1"/>
  <c r="AV3" i="1" s="1"/>
  <c r="AD10" i="6" s="1"/>
  <c r="O2" i="1"/>
  <c r="O3" i="1" s="1"/>
  <c r="K10" i="6" s="1"/>
  <c r="K22" i="6" s="1"/>
  <c r="AA2" i="1"/>
  <c r="AA3" i="1" s="1"/>
  <c r="E10" i="6" s="1"/>
  <c r="AI2" i="1"/>
  <c r="AI3" i="1" s="1"/>
  <c r="V10" i="6" s="1"/>
  <c r="V22" i="6" s="1"/>
  <c r="AO2" i="1"/>
  <c r="Z10" i="6" s="1"/>
  <c r="Z22" i="6" s="1"/>
  <c r="AX2" i="1"/>
  <c r="AX3" i="1" s="1"/>
  <c r="AJ2" i="1"/>
  <c r="AJ3" i="1" s="1"/>
  <c r="X10" i="6" s="1"/>
  <c r="X22" i="6" s="1"/>
  <c r="AT2" i="1"/>
  <c r="AE2" i="1"/>
  <c r="AE3" i="1" s="1"/>
  <c r="AM2" i="1"/>
  <c r="AM3" i="1" s="1"/>
  <c r="W10" i="6" s="1"/>
  <c r="AF2" i="1"/>
  <c r="AF3" i="1" s="1"/>
  <c r="X2" i="1"/>
  <c r="X3" i="1" s="1"/>
  <c r="F10" i="6" s="1"/>
  <c r="F22" i="6" s="1"/>
  <c r="AC2" i="1"/>
  <c r="H10" i="6" s="1"/>
  <c r="I2" i="1"/>
  <c r="I3" i="1" s="1"/>
  <c r="AB2" i="1"/>
  <c r="AB3" i="1" s="1"/>
  <c r="AU2" i="1"/>
  <c r="AU3" i="1" s="1"/>
  <c r="AB10" i="6" s="1"/>
  <c r="AB22" i="6" s="1"/>
  <c r="AZ2" i="1"/>
  <c r="AZ3" i="1" s="1"/>
  <c r="AN2" i="1"/>
  <c r="AN3" i="1" s="1"/>
  <c r="Q2" i="1"/>
  <c r="Q3" i="1" s="1"/>
  <c r="L2" i="1"/>
  <c r="L3" i="1" s="1"/>
  <c r="L10" i="6" s="1"/>
  <c r="Y2" i="1"/>
  <c r="Y3" i="1" s="1"/>
  <c r="AY2" i="1"/>
  <c r="AY3" i="1" s="1"/>
  <c r="AC10" i="6" s="1"/>
  <c r="AC22" i="6" s="1"/>
  <c r="S2" i="1"/>
  <c r="S3" i="1" s="1"/>
  <c r="V14" i="7"/>
  <c r="U14" i="7" s="1"/>
  <c r="U8" i="7" s="1"/>
  <c r="U7" i="7" s="1"/>
  <c r="M2" i="1"/>
  <c r="M3" i="1" s="1"/>
  <c r="O10" i="6" l="1"/>
  <c r="O22" i="6" s="1"/>
  <c r="BD14" i="7"/>
  <c r="BD8" i="7" s="1"/>
  <c r="BD7" i="7" s="1"/>
  <c r="Q10" i="6"/>
  <c r="Q22" i="6" s="1"/>
  <c r="BK8" i="7"/>
  <c r="BK7" i="7" s="1"/>
  <c r="K8" i="7"/>
  <c r="K7" i="7" s="1"/>
  <c r="N10" i="6"/>
  <c r="N22" i="6" s="1"/>
  <c r="AS14" i="7"/>
  <c r="AS8" i="7" s="1"/>
  <c r="AS7" i="7" s="1"/>
  <c r="P10" i="6"/>
  <c r="P22" i="6" s="1"/>
  <c r="E22" i="6"/>
  <c r="R10" i="6"/>
  <c r="R22" i="6" s="1"/>
  <c r="L22" i="6"/>
  <c r="AD22" i="6"/>
  <c r="AE10" i="6"/>
  <c r="AE22" i="6" s="1"/>
  <c r="AC3" i="1"/>
  <c r="AA14" i="7"/>
  <c r="AA8" i="7" s="1"/>
  <c r="AA7" i="7" s="1"/>
  <c r="AF10" i="6"/>
  <c r="AF22" i="6" s="1"/>
  <c r="H22" i="6"/>
  <c r="W22" i="6"/>
  <c r="Y10" i="6"/>
  <c r="Y22" i="6" s="1"/>
  <c r="AM14" i="7"/>
  <c r="AM8" i="7" s="1"/>
  <c r="AM7" i="7" s="1"/>
  <c r="M10" i="6"/>
  <c r="M22" i="6" s="1"/>
  <c r="G10" i="6"/>
  <c r="AO3" i="1"/>
  <c r="V8" i="7"/>
  <c r="V7" i="7" s="1"/>
  <c r="D22" i="6"/>
  <c r="T10" i="6" l="1"/>
  <c r="T22" i="6" s="1"/>
  <c r="G22" i="6"/>
  <c r="S10" i="6"/>
  <c r="S22" i="6" s="1"/>
</calcChain>
</file>

<file path=xl/comments1.xml><?xml version="1.0" encoding="utf-8"?>
<comments xmlns="http://schemas.openxmlformats.org/spreadsheetml/2006/main">
  <authors>
    <author>Author</author>
  </authors>
  <commentList>
    <comment ref="B56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Սյունիքի նախագահից տեղափոխվել է վեր.քաղ.</t>
        </r>
      </text>
    </comment>
    <comment ref="B233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իր տարբերակի մեջ չկա
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E16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Վարչական պաշտոն</t>
        </r>
      </text>
    </comment>
    <comment ref="E17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հայեցողական պաշտոն</t>
        </r>
      </text>
    </comment>
    <comment ref="E18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հայեցողական պաշտոն</t>
        </r>
      </text>
    </comment>
    <comment ref="E19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հայեցողական պաշտոն</t>
        </r>
      </text>
    </comment>
    <comment ref="E20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հայեցողական պաշտոն</t>
        </r>
      </text>
    </comment>
    <comment ref="E21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հայեցողական պաշտոն</t>
        </r>
      </text>
    </comment>
    <comment ref="E22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հայեցողական պաշտոն</t>
        </r>
      </text>
    </comment>
    <comment ref="E23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հայեցողական պաշտոն</t>
        </r>
      </text>
    </comment>
    <comment ref="E24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հայեցողական պաշտոն</t>
        </r>
      </text>
    </comment>
    <comment ref="E25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հայեցողական պաշտոն</t>
        </r>
      </text>
    </comment>
    <comment ref="E26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հայեցողական պաշտոն</t>
        </r>
      </text>
    </comment>
    <comment ref="E27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հայեցողական պաշտոն</t>
        </r>
      </text>
    </comment>
    <comment ref="E28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հայեցողական պաշտոն</t>
        </r>
      </text>
    </comment>
    <comment ref="E29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քաղաքացիական պաշտոն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K31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32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36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39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54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55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56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62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70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75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84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86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87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105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106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108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120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121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131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134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135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136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137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148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149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150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151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152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153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154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176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182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183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189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190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201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203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205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219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221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230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245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247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254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262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263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266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270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271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276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294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295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325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327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329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330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354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360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362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384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385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390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397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419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422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423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427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439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440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446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447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461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462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472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477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502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503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504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506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512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528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559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560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561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563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568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584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589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595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597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599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  <comment ref="H601" authorId="0" shapeId="0">
      <text>
        <r>
          <rPr>
            <b/>
            <sz val="9"/>
            <color indexed="81"/>
            <rFont val="Tahoma"/>
            <family val="2"/>
            <charset val="204"/>
          </rPr>
          <t>Author:</t>
        </r>
        <r>
          <rPr>
            <sz val="9"/>
            <color indexed="81"/>
            <rFont val="Tahoma"/>
            <family val="2"/>
            <charset val="204"/>
          </rPr>
          <t xml:space="preserve">
կուտակայինի մասնակից</t>
        </r>
      </text>
    </comment>
  </commentList>
</comments>
</file>

<file path=xl/sharedStrings.xml><?xml version="1.0" encoding="utf-8"?>
<sst xmlns="http://schemas.openxmlformats.org/spreadsheetml/2006/main" count="17096" uniqueCount="3395">
  <si>
    <t>Հ/Հ</t>
  </si>
  <si>
    <t>Հաստիքային միավորների թիվը</t>
  </si>
  <si>
    <t xml:space="preserve">Ընդամենը </t>
  </si>
  <si>
    <t>Դատավոր</t>
  </si>
  <si>
    <t>Դատական ծառայող</t>
  </si>
  <si>
    <t>Հերթապահություն</t>
  </si>
  <si>
    <t>Կարգադրիչների ծառայություն</t>
  </si>
  <si>
    <t>Դատարաններ</t>
  </si>
  <si>
    <t>Կարգադրիչների ծառ.</t>
  </si>
  <si>
    <t>Հերթապահության վճարներ</t>
  </si>
  <si>
    <t>հ/հ</t>
  </si>
  <si>
    <t>Դատարանի անվանումը</t>
  </si>
  <si>
    <t>Պաշտոնի անվանումը</t>
  </si>
  <si>
    <t>Տոնական և հիշատակի,  շաբաթ և կիրակի օրերի քանակը</t>
  </si>
  <si>
    <t xml:space="preserve">Պաշտոնային դրույքաչափ </t>
  </si>
  <si>
    <t xml:space="preserve">Պաշտոնային դրույքաչափ յուր. օրվա համար` համաձայն ՀՀ աշխատանքային օրեսգրքի 185-րդ հոդվածի </t>
  </si>
  <si>
    <t>1 ամսվա համար տրվող վարձավճար</t>
  </si>
  <si>
    <t>6=ս5/21օր*2</t>
  </si>
  <si>
    <t>8=ս4*ս6/12</t>
  </si>
  <si>
    <t>Ընդամենը  /հազ.դրամ/</t>
  </si>
  <si>
    <t>Ընդամենը             դրամ</t>
  </si>
  <si>
    <t>Այդ թվում`</t>
  </si>
  <si>
    <t>Դատավորներ</t>
  </si>
  <si>
    <t>Դատական ծառայողներ</t>
  </si>
  <si>
    <t>Հաստիքային ցուցակի ամփոփ</t>
  </si>
  <si>
    <t>Կառավարման  ապարատ</t>
  </si>
  <si>
    <t xml:space="preserve">Պետական կառավարման մարմնի անվանումը    </t>
  </si>
  <si>
    <t>/դրամ/</t>
  </si>
  <si>
    <t>Տարբերությունը</t>
  </si>
  <si>
    <t xml:space="preserve">Սահմանվող պաշտոնային դրույքաչափը </t>
  </si>
  <si>
    <t>Բարձր լեռնային վայրերում աշխատելու համար հավելում</t>
  </si>
  <si>
    <t>Այլ հավելա վճարներ</t>
  </si>
  <si>
    <t xml:space="preserve">Ընդամենը ամսական աշխատա վարձի ֆոնդ  </t>
  </si>
  <si>
    <t>Քաղաքական, քաղաքացիական  և  հայեցողական  պաշտոններ  /պետական կառավարման մարմնի ղեկավար, ղեկավարի տեղակալ, հանձնաժողովի (խորհրդի, ծառայության) անդամ/</t>
  </si>
  <si>
    <t>Հայեցողական պաշտոններ /խորհրդական, օգնական, մամուլի քարտուղար, ռեֆերենտ/</t>
  </si>
  <si>
    <t>Դատախազներ</t>
  </si>
  <si>
    <t>Հատուկ քննչական ծառայության ծառայողներ</t>
  </si>
  <si>
    <t>Քաղաքացիական /պետական, դատական,հատւկ/ ծառայողներ</t>
  </si>
  <si>
    <t>Դիվանագիտական ծառայողներ</t>
  </si>
  <si>
    <t>Հարկային ծառայողներ</t>
  </si>
  <si>
    <t>Մաքսային ծառայողներ</t>
  </si>
  <si>
    <t>Հարկադիր կատարողներ</t>
  </si>
  <si>
    <t>Հատուկ ծառայողներ</t>
  </si>
  <si>
    <t>Տեխնիկական սպասարկում իրականացնող անձնակազմ</t>
  </si>
  <si>
    <t>Քաղաքացիական աշխատանք կատարող և այլ վարձու աշխատողներ</t>
  </si>
  <si>
    <t>Դատական կարգադրիչներ</t>
  </si>
  <si>
    <t>Ընդամենը  ըստ  պետական կառավարման  մարմնի</t>
  </si>
  <si>
    <t>ԸՆԴԱՄԵՆԸ</t>
  </si>
  <si>
    <t>ՀԱԶԱՐ ԴՐԱՄ</t>
  </si>
  <si>
    <t>ՍՏՈՐԱԲԱԺԱՆՄԱՆ ԱՆԱՎՆՈՒՄ</t>
  </si>
  <si>
    <t xml:space="preserve"> ՀՀ վճռաբեկ դատարան</t>
  </si>
  <si>
    <r>
      <rPr>
        <b/>
        <sz val="12"/>
        <color rgb="FFFF0000"/>
        <rFont val="GHEA Grapalat"/>
        <family val="3"/>
      </rPr>
      <t xml:space="preserve">I-ԻՆ </t>
    </r>
    <r>
      <rPr>
        <b/>
        <sz val="12"/>
        <rFont val="GHEA Grapalat"/>
        <family val="3"/>
      </rPr>
      <t>ԿԻՍԱՄՅԱԿ  2014 ԹՎԱԿԱՆ</t>
    </r>
  </si>
  <si>
    <r>
      <rPr>
        <b/>
        <sz val="12"/>
        <color rgb="FFFF0000"/>
        <rFont val="GHEA Grapalat"/>
        <family val="3"/>
      </rPr>
      <t>II-ՐԴ</t>
    </r>
    <r>
      <rPr>
        <b/>
        <sz val="12"/>
        <rFont val="GHEA Grapalat"/>
        <family val="3"/>
      </rPr>
      <t xml:space="preserve"> ԿԻՍԱՄՅԱԿ  2014 ԹՎԱԿԱՆ</t>
    </r>
  </si>
  <si>
    <r>
      <t xml:space="preserve">ԸՆԴԱՄԵՆԸ </t>
    </r>
    <r>
      <rPr>
        <b/>
        <sz val="12"/>
        <color rgb="FFFF0000"/>
        <rFont val="GHEA Grapalat"/>
        <family val="3"/>
      </rPr>
      <t xml:space="preserve"> ՏԱՐԵԿԱՆ </t>
    </r>
    <r>
      <rPr>
        <b/>
        <sz val="12"/>
        <rFont val="GHEA Grapalat"/>
        <family val="3"/>
      </rPr>
      <t>ԱՇԽԱՏԱՎԱՐՁ 2014</t>
    </r>
  </si>
  <si>
    <t>Ազգանուն, Անուն</t>
  </si>
  <si>
    <t>Պաշտոն</t>
  </si>
  <si>
    <t>հաստիք</t>
  </si>
  <si>
    <t>Ստաժի %-ը</t>
  </si>
  <si>
    <t>Հավելավճար</t>
  </si>
  <si>
    <t>Բարձր Լեռնային</t>
  </si>
  <si>
    <t>Ընդամենը ամսական աշխատավարձ</t>
  </si>
  <si>
    <r>
      <t xml:space="preserve">ԸՆԴԱՄԵՆԸ               </t>
    </r>
    <r>
      <rPr>
        <b/>
        <sz val="12"/>
        <color rgb="FFFF0000"/>
        <rFont val="GHEA Grapalat"/>
        <family val="3"/>
      </rPr>
      <t>I-ԻՆ</t>
    </r>
    <r>
      <rPr>
        <b/>
        <sz val="12"/>
        <rFont val="GHEA Grapalat"/>
        <family val="3"/>
      </rPr>
      <t xml:space="preserve"> ԿԻՍԱՄՅԱԿ ԱՇԽԱՏԱՎԱՐՁ</t>
    </r>
  </si>
  <si>
    <t>Բազային դրույքաչափ</t>
  </si>
  <si>
    <t>գործակից</t>
  </si>
  <si>
    <t>Ընդամենը</t>
  </si>
  <si>
    <t>Վերաքննիչ քաղաքացիական դատարան</t>
  </si>
  <si>
    <t>Բարսեղյան Նարինե</t>
  </si>
  <si>
    <t>Վերաքննիչ քրեական դատարան</t>
  </si>
  <si>
    <t>Թադևոսյան Լիլիթ</t>
  </si>
  <si>
    <t>Վերաքննիչ վարչական դատարան</t>
  </si>
  <si>
    <t>թափուր</t>
  </si>
  <si>
    <t>Խաչատրյան Գայանե</t>
  </si>
  <si>
    <t>Բաբայան Արսեն</t>
  </si>
  <si>
    <t>Հովսեփյան Նաիրա</t>
  </si>
  <si>
    <t>Հովհաննիսյան Արտաշես</t>
  </si>
  <si>
    <t>Սյունիքի մարզի ընդհանուր իրավասության դատարան</t>
  </si>
  <si>
    <t>Գրիգորյան Սամվել</t>
  </si>
  <si>
    <t>Վարչական դատարան</t>
  </si>
  <si>
    <t>Թափուր</t>
  </si>
  <si>
    <t>I-ԻՆ ԿԻՍԱՄՅԱԿ ԱՇԽԱՏԱՎԱՐՁ 2014</t>
  </si>
  <si>
    <t>Բ-1</t>
  </si>
  <si>
    <t>Բ-2</t>
  </si>
  <si>
    <t>Գ-1</t>
  </si>
  <si>
    <t>Գ-2</t>
  </si>
  <si>
    <t>Ա-1</t>
  </si>
  <si>
    <t>Ա-2</t>
  </si>
  <si>
    <t>Կ-1</t>
  </si>
  <si>
    <t>Կ-2</t>
  </si>
  <si>
    <t>Դատական դեպարտամենտի կենտրոնական մարմին</t>
  </si>
  <si>
    <t>Ստաժ</t>
  </si>
  <si>
    <t>Գործակից</t>
  </si>
  <si>
    <t>Ըստ դատ.ծառ.պաշտ.ենթախմբ.</t>
  </si>
  <si>
    <r>
      <t xml:space="preserve">ԸՆԴԱՄԵՆԸ  </t>
    </r>
    <r>
      <rPr>
        <b/>
        <sz val="12"/>
        <color rgb="FFFF0000"/>
        <rFont val="GHEA Grapalat"/>
        <family val="3"/>
      </rPr>
      <t>II-ՐԴ</t>
    </r>
    <r>
      <rPr>
        <b/>
        <sz val="12"/>
        <rFont val="GHEA Grapalat"/>
        <family val="3"/>
      </rPr>
      <t xml:space="preserve"> ԿԻՍԱՄՅԱԿ ԱՇԽԱՏԱՎԱՐՁ 2014</t>
    </r>
  </si>
  <si>
    <t>Դատական դեպարտամենտի ղեկավար</t>
  </si>
  <si>
    <t>Դատական դեպարտամենտի ղեկավարի խորհրդական</t>
  </si>
  <si>
    <t>Անձնակազմի կառավարման վարչության պետ</t>
  </si>
  <si>
    <t>Առաջին բաժնի պետ</t>
  </si>
  <si>
    <t>Թամրազյան Արթուր</t>
  </si>
  <si>
    <t xml:space="preserve"> </t>
  </si>
  <si>
    <t>Մատինյան Սամվել</t>
  </si>
  <si>
    <t>Հարությունյան Արմեն</t>
  </si>
  <si>
    <t>Ղասաբյան Ասյա</t>
  </si>
  <si>
    <t>Փիլոյան Մարիամ</t>
  </si>
  <si>
    <t>Հայրապետյան Ջոն</t>
  </si>
  <si>
    <t>Մինասյան Գոռ</t>
  </si>
  <si>
    <t>Աբրահամյան Անժելա</t>
  </si>
  <si>
    <t>Պողոսյան Թամարա</t>
  </si>
  <si>
    <t>Արխիվապահ</t>
  </si>
  <si>
    <t>Մարտիրոսյան Քրիստինե</t>
  </si>
  <si>
    <t>Աղալոյան Արման</t>
  </si>
  <si>
    <t>Մաջարյան Վարդան</t>
  </si>
  <si>
    <t>Դանիելյան Անի</t>
  </si>
  <si>
    <t>Հովհաննիսյան Դիանա</t>
  </si>
  <si>
    <t>Սահակյան Եվգինե</t>
  </si>
  <si>
    <t>Սաղոյան Լիլիթ</t>
  </si>
  <si>
    <t>Սարգսյան Սյուզաննա</t>
  </si>
  <si>
    <t>Գասպարյան Մելինե</t>
  </si>
  <si>
    <t>Բադիրյան Կիմա</t>
  </si>
  <si>
    <t>Նազարյան Օվսաննա</t>
  </si>
  <si>
    <t>Սարգսյան Լիդա</t>
  </si>
  <si>
    <t>Նշանյան Նինա</t>
  </si>
  <si>
    <t>Մելքոնյան Գայանե</t>
  </si>
  <si>
    <t>Սալահյան Գայանե</t>
  </si>
  <si>
    <t>Ղմբոյան Աստղիկ</t>
  </si>
  <si>
    <t>Մանուկյան Հարություն</t>
  </si>
  <si>
    <t>Հարությունյան Համլետ</t>
  </si>
  <si>
    <t>Բադալյան Լիլիթ</t>
  </si>
  <si>
    <t>Խաչատրյան Նարինե</t>
  </si>
  <si>
    <t>Մանասյան Նարինե</t>
  </si>
  <si>
    <t>Առաքելյան Էլեն</t>
  </si>
  <si>
    <t>Դանիելյան Դանիել</t>
  </si>
  <si>
    <t>Գրիգորյան Աննա</t>
  </si>
  <si>
    <t>Մկրտչյան Աննա</t>
  </si>
  <si>
    <t>Մողրովյան Հասմիկ</t>
  </si>
  <si>
    <t>Հովհաննիսյան Լուսինե</t>
  </si>
  <si>
    <t>Սարգսյան Հայարփի</t>
  </si>
  <si>
    <t>Հովհաննիսյան Թեհմինե</t>
  </si>
  <si>
    <t>Գևորգյան Մարտին</t>
  </si>
  <si>
    <t>Դավթյան Մարիաննա</t>
  </si>
  <si>
    <t>Արղամանյան Արմինե</t>
  </si>
  <si>
    <t>Մկրտչյան Արուս</t>
  </si>
  <si>
    <t>Մինասյան Անի</t>
  </si>
  <si>
    <t>Հովհաննիսյան Կարինե</t>
  </si>
  <si>
    <t>Շահնազարյան Հովիկ</t>
  </si>
  <si>
    <t>Ջալալյան Հասմիկ</t>
  </si>
  <si>
    <t>Խաչատրյան Լիզա</t>
  </si>
  <si>
    <t>Ներսիսյան Նունե</t>
  </si>
  <si>
    <t>Շեկոյան Աննա</t>
  </si>
  <si>
    <t>Կարապետյան Կարինե</t>
  </si>
  <si>
    <t>Հակոբյան Մարիա</t>
  </si>
  <si>
    <t>Արոյան Սալբի</t>
  </si>
  <si>
    <t>Դանիելյան Նելլի</t>
  </si>
  <si>
    <t>Մարտիրոսյան Վարդան</t>
  </si>
  <si>
    <t>Ինջիղուլյան Արփինե</t>
  </si>
  <si>
    <t>Սաֆարյան Մերի</t>
  </si>
  <si>
    <t>Առաքելյան Ալլա</t>
  </si>
  <si>
    <t>Հակոբյան Ագնետա</t>
  </si>
  <si>
    <t>Աբգարյան Արմինե</t>
  </si>
  <si>
    <t>Ասատրյան Հասմիկ</t>
  </si>
  <si>
    <t>Ասատրյան Լիլիթ</t>
  </si>
  <si>
    <t>Ավագյան Արթուր</t>
  </si>
  <si>
    <t>Սամսոնյան Մայրանուշ</t>
  </si>
  <si>
    <t>Արտաշեսյան Սուսան</t>
  </si>
  <si>
    <t>Արտաշեսյան Հասմիկ</t>
  </si>
  <si>
    <t>Վանոյան Շուշան</t>
  </si>
  <si>
    <t>Տոնականյան Էդգար</t>
  </si>
  <si>
    <t>Մուրադյան Գևորգ</t>
  </si>
  <si>
    <t>Գրիգորյան Լիաննա</t>
  </si>
  <si>
    <t>Դանիելյան Սոնա</t>
  </si>
  <si>
    <t>Սաֆարյան Հեղինե</t>
  </si>
  <si>
    <t>Արսենյան Անուշիկ</t>
  </si>
  <si>
    <t>Սարգսյան Հասմիկ</t>
  </si>
  <si>
    <t>Մուրադյան Իվետա</t>
  </si>
  <si>
    <t>Միրզոյան Մագդա</t>
  </si>
  <si>
    <t>Մալխասյան Մանե</t>
  </si>
  <si>
    <t>Կարապետյան Էդգար</t>
  </si>
  <si>
    <t>Սիմոնյան Անանիա</t>
  </si>
  <si>
    <t>Ասեյան Վահան</t>
  </si>
  <si>
    <t>Դանիելյան Թերեզա</t>
  </si>
  <si>
    <t>Մխիթարյան Սյուզաննա</t>
  </si>
  <si>
    <t>Ալեյան Անահիտ</t>
  </si>
  <si>
    <t>Միքայելյան Սոնա</t>
  </si>
  <si>
    <t>Մինասյան Մինաս</t>
  </si>
  <si>
    <t>Մարգարյան Հայկ</t>
  </si>
  <si>
    <t>Մարգարյան Սվետլանա</t>
  </si>
  <si>
    <t>Հարությունյան Անահիտ</t>
  </si>
  <si>
    <t>Պետրոսյան Մարատ</t>
  </si>
  <si>
    <t>Սիմոնյան Մարինե</t>
  </si>
  <si>
    <t>Գզիրյան Աղավնի</t>
  </si>
  <si>
    <t>Կարապետյան Անահիտ</t>
  </si>
  <si>
    <t>Մարգարյան Սուսաննա</t>
  </si>
  <si>
    <t>Հովհաննիսյան Լիլիթ</t>
  </si>
  <si>
    <t>Հովսեփյան Աստղիկ</t>
  </si>
  <si>
    <t>Բադալյան Հրանուշ</t>
  </si>
  <si>
    <t>Սարգսյան Մոնիկա</t>
  </si>
  <si>
    <t>Ղազարյան Ծովիկ</t>
  </si>
  <si>
    <t>Առաքելյան Արևիկ</t>
  </si>
  <si>
    <t>Մանուկյան Հրայր</t>
  </si>
  <si>
    <t>Խաչատրյան Արև</t>
  </si>
  <si>
    <t>Կարեյան Սեդա</t>
  </si>
  <si>
    <t>Առաքելյան Ժաննա</t>
  </si>
  <si>
    <t>Օհանյան Անահիտ</t>
  </si>
  <si>
    <t>Զաքարյան Գնել</t>
  </si>
  <si>
    <t>Խաչատրյան Ալվարդ</t>
  </si>
  <si>
    <t>Համբարձումյան Սուսաննա</t>
  </si>
  <si>
    <t>Մովսիսյան Կարինե</t>
  </si>
  <si>
    <t>Հովհաննիսյան Անահիտ</t>
  </si>
  <si>
    <t>Խուրշուդյան Կարինե</t>
  </si>
  <si>
    <t>Մկրտչյան Մարո</t>
  </si>
  <si>
    <t>Հարությունյան Գայանե</t>
  </si>
  <si>
    <t>Խաչատրյան Հրաչ</t>
  </si>
  <si>
    <t>Մուրադյան Սաթիկ</t>
  </si>
  <si>
    <t>Դանիելյան Խանում</t>
  </si>
  <si>
    <t>Ներսիսյան Հրանուշ</t>
  </si>
  <si>
    <t>Մուրադյան Անի</t>
  </si>
  <si>
    <t>Չաբոյան Նելլի</t>
  </si>
  <si>
    <t>Մողրովյան Գայանե</t>
  </si>
  <si>
    <t>Աշխատակազմի ղեկավար</t>
  </si>
  <si>
    <t>Գլխավոր հաշվապահ</t>
  </si>
  <si>
    <t>Հաշվապահ</t>
  </si>
  <si>
    <t>Գրասենյակի պետ</t>
  </si>
  <si>
    <t>Մաքեյան Ռոբերտ</t>
  </si>
  <si>
    <t>Դատավորի գործավար</t>
  </si>
  <si>
    <t>Փաշինյան Արմենուհի</t>
  </si>
  <si>
    <t xml:space="preserve">ՏԵԽՆԻԿԱԿԱՆ ՍՊԱՍԱՐԿՈՒՄ ԻՐԱԿԱՆԱՑՆՈՂ ԱՆՁՆԱԿԱԶՄ </t>
  </si>
  <si>
    <t>պահեստապետ</t>
  </si>
  <si>
    <t>Շինարար-ճարտարագետ</t>
  </si>
  <si>
    <t>վարորդ</t>
  </si>
  <si>
    <t>Էլեկտրիկ</t>
  </si>
  <si>
    <t>հյուսն</t>
  </si>
  <si>
    <t>վերելակավար</t>
  </si>
  <si>
    <t>Շախբազյան Նարինե</t>
  </si>
  <si>
    <t>Ազիզյան Արմեն</t>
  </si>
  <si>
    <t>Երիցյան Եղիշե</t>
  </si>
  <si>
    <t>Կոստանյան Անահիտ</t>
  </si>
  <si>
    <t>Արզումանյան Արտյոմ</t>
  </si>
  <si>
    <t>Ղարիբյան Անահիտ</t>
  </si>
  <si>
    <t>Ղարիբյան Սաթենիկ</t>
  </si>
  <si>
    <t>Մարտիրոսյան Լյուբա</t>
  </si>
  <si>
    <t>Ճավռշյան Սևակ</t>
  </si>
  <si>
    <t>Մինասյան Ալվարդ</t>
  </si>
  <si>
    <t>Բարսեղյան Գենեֆիկ</t>
  </si>
  <si>
    <t>Հարությունյան Մարալ</t>
  </si>
  <si>
    <t>Տոնապետյան Հասմիկ</t>
  </si>
  <si>
    <t>Ամիրխանյան Մարիամ</t>
  </si>
  <si>
    <t>Թորոսյան Արամ</t>
  </si>
  <si>
    <t>Թաղարյան Մելանյա</t>
  </si>
  <si>
    <t>Եղիազարյան Քնքուշ</t>
  </si>
  <si>
    <t>Ազիզյան Էմմա</t>
  </si>
  <si>
    <t>Հարոյանց Էմմա</t>
  </si>
  <si>
    <t>Սիրունյան Անիչկա</t>
  </si>
  <si>
    <t>Զոհրաբյան Վարդուշ</t>
  </si>
  <si>
    <t>Բոզոյան Նինա</t>
  </si>
  <si>
    <t>Շահբազյան Ծովինար</t>
  </si>
  <si>
    <t>Եղիազարյան Նելիկ</t>
  </si>
  <si>
    <t>Հարությունյան Վալյա</t>
  </si>
  <si>
    <t>Մհերյան Զոհրաբ</t>
  </si>
  <si>
    <t>Հարությունյան Ալինա</t>
  </si>
  <si>
    <t>Ավեյան Անուշ</t>
  </si>
  <si>
    <t>Վարդանյան Սվետլանա</t>
  </si>
  <si>
    <t>Մաթևոսյան Օֆելյա</t>
  </si>
  <si>
    <t>Հարությունյան Անուշ</t>
  </si>
  <si>
    <t>Ավետիսյան Ղարիբ</t>
  </si>
  <si>
    <t>Մանուկյան Հակոբ</t>
  </si>
  <si>
    <t>Մարտիրոսյան Ալիտա</t>
  </si>
  <si>
    <t>Շաբոյան Ալիդա</t>
  </si>
  <si>
    <t>Եղիազարյան Աննա</t>
  </si>
  <si>
    <t>Խզմալյան Ռեփսիկ</t>
  </si>
  <si>
    <t>Կուրղինյան Հարություն</t>
  </si>
  <si>
    <t>Հարությունյան Սոնա</t>
  </si>
  <si>
    <t>Ասմարյան Լիլիթ</t>
  </si>
  <si>
    <t>Ստեփանյան Ժենյա</t>
  </si>
  <si>
    <t>Ղարաքեշիշյան Վալենտինա</t>
  </si>
  <si>
    <t>¸²î²Î²Ü Î²ð¶²¸ðÆâÜºðÆ Ì²è²ÚàôÂÚՈՒՆ</t>
  </si>
  <si>
    <t>Դատական կարգադրիչների աշխատավարձի հաշվարկ</t>
  </si>
  <si>
    <t xml:space="preserve">Յուրաքանչյուր պահակակետում հերթապահում են 2 հոգի, հերթապահությունը կատարվում է և ցերեկը և գիշերը, </t>
  </si>
  <si>
    <t xml:space="preserve">հերթափոխը կատարվում է 4 օրը մեկ / 2 * 4 = 8 հոգի յուրաքանչյուր ամիս / </t>
  </si>
  <si>
    <t>.նստավայրեր-54</t>
  </si>
  <si>
    <t xml:space="preserve">.յուրաքանչյուր պահակակետում հերթապահում են 2 հոգի, հերթապահությունը կատարվում է և ցերեկը և գիշերը, </t>
  </si>
  <si>
    <t>.միջին աշխատավարձ- 126070դրամ</t>
  </si>
  <si>
    <t>.գիßերավարձի գործակից-1.3 անգամ</t>
  </si>
  <si>
    <t>.տարեկան-12ամիս</t>
  </si>
  <si>
    <t>54Ýëï³í³Ûñ*2Ñá·Ç(օրը)*123514¹ñ³Ù*1.3·áñÍ³ÏÇó*12³ÙÇë</t>
  </si>
  <si>
    <t>=</t>
  </si>
  <si>
    <t xml:space="preserve">¹ñ³Ù </t>
  </si>
  <si>
    <t>.ամսական-1 ամիս</t>
  </si>
  <si>
    <t>դրամ</t>
  </si>
  <si>
    <t>Յուրաքանչյուր անձին ընկնող ամսական գիշերավարձը կլինի.</t>
  </si>
  <si>
    <t>17341300 ¹ñ³ÙÁ / 54 Ýëï³í / 8 Ñá·áõ / 12 ³ÙÇë</t>
  </si>
  <si>
    <t xml:space="preserve">184-րդ հոդվածի արտաժամյա և գիշերային աշխատանքի յուրաքանչյուր ժամի համար սահմանվում է հավելում` ժամային դրույքաչափի 30%-Çó   ոչ պակաս չափով: </t>
  </si>
  <si>
    <t>185-րդ հոդվածի հանգստյան և սույն օրենսգրքի 156-րդ հոդվածի 1-ին մասով նախատեսված տոնական և հիշատակի օրերին կատարած աշխատանքը վճարվում է ժամային /օրեկան/ դրույքաչափի կրկնակի չափից ոչ պակաս չափով:</t>
  </si>
  <si>
    <t>ԴԱՏԱԿԱՆ ԿԱՐԳԱԴՐԻՉՆԵՐԻ ԾԱՌԱՅՈՒԹՅԱՆ ԿԵՆՏՐՈՆԱԿԱՆ ՄԱՐՄԻՆ</t>
  </si>
  <si>
    <t>ԴԱՏԱԿԱՆ ԿԱՐԳԱԴՐԻՉՆԵՐ</t>
  </si>
  <si>
    <t>Անուն, Ազգանուն</t>
  </si>
  <si>
    <t>դատական կարգադրիչների ծառայության պաշտոնների համար սահմանված ենթախումբ</t>
  </si>
  <si>
    <t>Ծառայողական ստաժ /տարի/</t>
  </si>
  <si>
    <t>Պաշտոնային դրույքաչափի հաշվարկման գործակից</t>
  </si>
  <si>
    <t>Բազային պաշտոնային դրույքաչափ /14400 դրամ/</t>
  </si>
  <si>
    <t xml:space="preserve">Հաշվարկային պաշտոնային դրույքաչափ </t>
  </si>
  <si>
    <t>Սահմանվող պաշտոնային դրույքաչափ /հաշվի առնելով  նվազագույն ամսական աշխատավարձը - 50000 դրամ/</t>
  </si>
  <si>
    <t>Կոչման գործակից</t>
  </si>
  <si>
    <t>Կոչման դրույքաչափ</t>
  </si>
  <si>
    <t>Պաշտոնային դրույքաչափի և կոչման դրույքաչափի հանրագումար</t>
  </si>
  <si>
    <t>Երկարամյա ծառ, համար տրվող հավելավճար</t>
  </si>
  <si>
    <r>
      <t xml:space="preserve">Ընդամենը  </t>
    </r>
    <r>
      <rPr>
        <b/>
        <sz val="10"/>
        <color rgb="FFFF0000"/>
        <rFont val="GHEA Grapalat"/>
        <family val="3"/>
      </rPr>
      <t>I-ԻՆ ԿԻՍԱՄՅԱԿ  2014</t>
    </r>
    <r>
      <rPr>
        <b/>
        <sz val="10"/>
        <rFont val="GHEA Grapalat"/>
        <family val="3"/>
      </rPr>
      <t xml:space="preserve"> ԹՎԱԿԱՆ աշխատավարձ</t>
    </r>
  </si>
  <si>
    <t xml:space="preserve">Բազային պաշտոնային դրույքաչափ </t>
  </si>
  <si>
    <r>
      <t xml:space="preserve">Ընդամենը </t>
    </r>
    <r>
      <rPr>
        <b/>
        <sz val="10"/>
        <color rgb="FFFF0000"/>
        <rFont val="GHEA Grapalat"/>
        <family val="3"/>
      </rPr>
      <t>II-ՐԴ ԿԻՍԱՄՅԱԿ  2014 ԹՎԱԿԱՆ</t>
    </r>
    <r>
      <rPr>
        <b/>
        <sz val="10"/>
        <rFont val="GHEA Grapalat"/>
        <family val="3"/>
      </rPr>
      <t xml:space="preserve"> աշխատավարձ</t>
    </r>
  </si>
  <si>
    <t>Ընդամենը  տարեկան աշխատավարձ</t>
  </si>
  <si>
    <t>ՀՀ ԴԱՏԱԿԱՆ ԴԵՊԱՐՏԱՄԵՆՏԻ ԿԵՆՏՐՈՆԱԿԱՆ ՄԱՐՄՆԻ ԴԱՏԱԿԱՆ ԿԱՐԳԱԴՐԻՉՆԵՐԻ ԾԱՌԱՅՈՒԹՅՈՒՆ</t>
  </si>
  <si>
    <t>ՀՀ ՎՃՌԱԲԵԿ ԴԱՏԱՐԱՆԻ ԱՇԽԱՏԱԿԱԶՄԻ ԴԱՏԱԿԱՆ ԿԱՐԳԱԴՐԻՉՆԵՐԻ ԾԱՌԱՅՈՒԹՅՈՒՆ</t>
  </si>
  <si>
    <t>ՎԵՐԱՔՆՆԻՉ ՔԱՂԱՔԱՑԻԱԿԱՆ  ԴԱՏԱՐԱՆԻ ԱՇԽԱՏԱԿԱԶՄԻ ԴԱՏԱԿԱՆ ԿԱՐԳԱԴՐԻՉՆԵՐԻ ԾԱՌԱՅՈՒԹՅՈՒՆ</t>
  </si>
  <si>
    <t>ՎԵՐԱՔՆՆԻՉ ՔՐԵԱԿԱՆ ԴԱՏԱՐԱՆԻ ԱՇԽԱՏԱԿԱԶՄԻ ԴԱՏԱԿԱՆ ԿԱՐԳԱԴՐԻՉՆԵՐԻ ԾԱՌԱՅՈՒԹՅՈՒՆ</t>
  </si>
  <si>
    <t>ՎԱՐՉԱԿԱՆ  ՎԵՐԱՔՆՆԻՉ ԴԱՏԱՐԱՆԻ ԱՇԽԱՏԱԿԱԶՄԻ ԴԱՏԱԿԱՆ ԿԱՐԳԱԴՐԻՉՆԵՐԻ ԾԱՌԱՅՈՒԹՅՈՒՆ</t>
  </si>
  <si>
    <t>ԷՐԵԲՈՒՆԻ ԵՎ ՆՈՒԲԱՐԱՇԵՆ ՀԱՄԱՅՆՔՆԵՐԻ ԸՆԴՀԱՆՈՒՐ  ԻՐԱՎԱՍՈՒԹՅԱՆ ԴԱՏԱՐԱՆԻ ԱՇԽԱՏԱԿԱԶՄԻ ԴԱՏԱԿԱՆ ԿԱՐԳԱԴՐԻՉՆԵՐԻ ԾԱՌԱՅՈՒԹՅՈՒՆ</t>
  </si>
  <si>
    <t>ԿԵՆՏՐՈՆ ԵՎ ՆՈՐՔ-ՄԱՐԱՇ ՀԱՄԱՅՆՔՆԵՐԻ ԸՆԴՀԱՆՈՒՐ  ԻՐԱՎԱՍՈՒԹՅԱՆ ԴԱՏԱՐԱՆԻ ԱՇԽԱՏԱԿԱԶՄԻ ԴԱՏԱԿԱՆ ԿԱՐԳԱԴՐԻՉՆԵՐԻ ԾԱՌԱՅՈՒԹՅՈՒՆ</t>
  </si>
  <si>
    <t xml:space="preserve">ԱՋԱՓՆՅԱԿ ԵՎ ԴԱՎԹԱՇԵՆ ՀԱՄԱՅՆՔՆԵՐԻ ԸՆԴՀԱՆՈՒՐ ԻՐԱՎԱՍՈՒԹՅԱՆ ԴԱՏԱՐԱՆԻ ԱՇԽԱՏԱԿԱԶՄԻ ԴԱՏԱԿԱՆ ԿԱՐԳԱԴՐԻՉՆԵՐԻ ԾԱՌԱՅՈՒԹՅՈՒՆ </t>
  </si>
  <si>
    <t>ԱՎԱՆ ԵՎ  ՆՈՐ ՆՈՐՔ ՀԱՄԱՅՆՔՆԵՐԻ ԸՆԴՀԱՆՈՒՐ ԻՐԱՎԱՍՈՒԹՅԱՆ  ԴԱՏԱՐԱՆԻ ԱՇԽԱՏԱԿԱԶՄԻ ԴԱՏԱԿԱՆ ԿԱՐԳԱԴՐԻՉՆԵՐԻ ԾԱՌԱՅՈՒԹՅՈՒՆ</t>
  </si>
  <si>
    <t>ԱՐԱԲԿԻՐ ԵՎ  ՔԱՆԱՔԵՌ ԶԵՅԹՈՒՆ ՀԱՄԱՅՆՔՆԵՐԻ ԸՆԴՀԱՆՈՒՐ ԻՐԱՎԱՍՈՒԹՅԱՆ ԴԱՏԱՐԱՆԻ ԱՇԽԱՏԱԿԱԶՄԻ ԴԱՏԱԿԱՆ ԿԱՐԳԱԴՐԻՉՆԵՐԻ ԾԱՌԱՅՈՒԹՅՈՒՆ</t>
  </si>
  <si>
    <t>ՇԵՆԳԱՎԻԹ ՀԱՄԱՅՆՔԻ ԸՆԴՀԱՆՈՒՐ ԻՐԱՎԱՍՈՒԹՅԱՆ ԴԱՏԱՐԱՆԻ ԱՇԽԱՏԱԿԱԶՄԻ ԴԱՏԱԿԱՆ ԿԱՐԳԱԴՐԻՉՆԵՐԻ ԾԱՌԱՅՈՒԹՅՈՒՆ</t>
  </si>
  <si>
    <t>ՄԱԼԱԹԻԱ ՍԵԲԱՍՏԻԱ ՀԱՄԱՅՆՔԻ ԸՆԴՀԱՆՈՒՐ ԻՐԱՎԱՍՈՒԹՅԱՆ ԴԱՏԱՐԱՆԻ ԱՇԽԱՏԱԿԱԶՄԻ ԴԱՏԱԿԱՆ ԿԱՐԳԱԴՐԻՉՆԵՐԻ ԾԱՌԱՅՈՒԹՅՈՒՆ</t>
  </si>
  <si>
    <t>ԱՐԱԳԱԾՈՏՆԻ ՄԱՐԶԻ ԸՆԴՀԱՆՈՒՐ ԻՐԱՎԱՍՈՒԹՅԱՆ ԴԱՏԱՐԱՆԻ ԱՇԽԱՏԱԿԱԶՄԻ ԴԱՏԱԿԱՆ ԿԱՐԳԱԴՐԻՉՆԵՐԻ ԾԱՌԱՅՈՒԹՅՈՒՆ</t>
  </si>
  <si>
    <t>ԱՐԱՐԱՏԻ  ԵՎ  ՎԱՅՈՑ ՁՈՐԻ ՄԱՐԶԵՐԻ ԸՆԴՀԱՆՈՒՐ ԻՐԱՎԱՍՈՒԹՅԱՆ  ԴԱՏԱՐԱՆԻ ԱՇԽԱՏԱԿԱԶՄԻ ԴԱՏԱԿԱՆ ԿԱՐԳԱԴՐԻՉՆԵՐԻ ԾԱՌԱՅՈՒԹՅՈՒՆ</t>
  </si>
  <si>
    <t>ԱՐՄԱՎԻՐԻ ՄԱՐԶԻ ԸՆԴՀԱՆՈՒՐ ԻՐԱՎԱՍՈՒԹՅԱՆ ԴԱՏԱՐԱՆԻ ԱՇԽԱՏԱԿԱԶՄԻ ԴԱՏԱԿԱՆ ԿԱՐԳԱԴՐԻՉՆԵՐԻ ԾԱՌԱՅՈՒԹՅՈՒՆ</t>
  </si>
  <si>
    <t>ԳԵՂԱՐՔՈՒՆԻՔԻ ՄԱՐԶԻ ԸՆԴՀԱՆՈՒՐ ԻՐԱՎԱՍՈՒԹՅԱՆ ԴԱՏԱՐԱՆԻ ԱՇԽԱՏԱԿԱԶՄԻ ԴԱՏԱԿԱՆ ԿԱՐԳԱԴՐԻՉՆԵՐԻ ԾԱՌԱՅՈՒԹՅՈՒՆ</t>
  </si>
  <si>
    <t>ԼՈՌՈՒ ՄԱՐԶԻ ԸՆԴՀԱՆՈՒՐ ԻՐԱՎԱՍՈՒԹՅԱՆ ԴԱՏԱՐԱՆԻ ԱՇԽԱՏԱԿԱԶՄԻ ԴԱՏԱԿԱՆ ԿԱՐԳԱԴՐԻՉՆԵՐԻ ԾԱՌԱՅՈՒԹՅՈՒՆ</t>
  </si>
  <si>
    <t>ԿՈՏԱՅՔԻ ՄԱՐԶԻ ԸՆԴՀԱՆՈՒՐ  ԻՐԱՎԱՍՈՒԹՅԱՆ ԴԱՏԱՐԱՆԻ ԱՇԽԱՏԱԿԱԶՄԻ ԴԱՏԱԿԱՆ ԿԱՐԳԱԴՐԻՉՆԵՐԻ ԾԱՌԱՅՈՒԹՅՈՒՆ</t>
  </si>
  <si>
    <t>ՇԻՐԱԿԻ ՄԱՐԶԻ ԸՆԴՀԱՆՈՒՐ ԻՐԱՎԱՍՈՒԹՅԱՆ ԴԱՏԱՐԱՆԻ ԱՇԽԱՏԱԿԱԶՄԻ ԴԱՏԱԿԱՆ ԿԱՐԳԱԴՐԻՉՆԵՐԻ ԾԱՌԱՅՈՒԹՅՈՒՆ</t>
  </si>
  <si>
    <t>ՍՅՈՒՆԻՔԻ ՄԱՐԶԻ ԸՆԴՀԱՆՈՒՐ ԻՐԱՎԱՍՈՒԹՅԱՆ ԴԱՏԱՐԱՆԻ ԱՇԽԱՏԱԿԱԶՄԻ ԴԱՏԱԿԱՆ ԿԱՐԳԱԴՐԻՉՆԵՐԻ ԾԱՌԱՅՈՒԹՅՈՒՆ</t>
  </si>
  <si>
    <t>ՏԱՎՈՒՇԻ ՄԱՐԶԻ ԸՆԴՀԱՆՈՒՐ ԻՐԱՎԱՍՈՒԹՅԱՆ ԴԱՏԱՐԱՆԻ ԱՇԽԱՏԱԿԱԶՄԻ ԴԱՏԱԿԱՆ ԿԱՐԳԱԴՐԻՉՆԵՐԻ ԾԱՌԱՅՈՒԹՅՈՒՆ</t>
  </si>
  <si>
    <t>ՎԱՐՉԱԿԱՆ ԴԱՏԱՐԱՆԻ ԱՇԽԱՏԱԿԱԶՄԻ ԴԱՏԱԿԱՆ ԿԱՐԳԱԴՐԻՉՆԵՐԻ ԾԱՌԱՅՈՒԹՅՈՒՆ</t>
  </si>
  <si>
    <t>Տ ե ղ ե կ ա ն ք</t>
  </si>
  <si>
    <t>Ծառայողների  պաշտոններ</t>
  </si>
  <si>
    <t xml:space="preserve">Ընդամենը ամսական աշխատա    վարձ ( ըստ պաշտոնային դրույքաչափի) </t>
  </si>
  <si>
    <t xml:space="preserve">Միջին  ամսական դրույքաչափ  </t>
  </si>
  <si>
    <t>I</t>
  </si>
  <si>
    <t>Բարձրագույն</t>
  </si>
  <si>
    <t>II</t>
  </si>
  <si>
    <t>Գլխավոր</t>
  </si>
  <si>
    <t>III</t>
  </si>
  <si>
    <t>Առաջատար</t>
  </si>
  <si>
    <t>Կրտսեր</t>
  </si>
  <si>
    <t>Դատավորների պաշտոնային դրույքաչափերի համակարգ առ 01/07/2014</t>
  </si>
  <si>
    <t>Պաշտոնի անվանում</t>
  </si>
  <si>
    <t>Բազային աշխատավարձի նկատմամաբ կիրառվող գործակից</t>
  </si>
  <si>
    <t>2014 թվականի համար սահմանվող բազային ամսեկան աշխատավարձ</t>
  </si>
  <si>
    <t>Ընդամենը ամսեկան աշխատավարձ 2014</t>
  </si>
  <si>
    <t>ՀՀ վճռաբեկ դատարանի նախագահ</t>
  </si>
  <si>
    <t>ՀՀ վճռաբեկ դատարանի պալատի նախագահ</t>
  </si>
  <si>
    <t>ՀՀ վճռաբեկ դատարանի դատավոր</t>
  </si>
  <si>
    <t>Վերաքննիչ դատարանի նախագահ</t>
  </si>
  <si>
    <t>Վերաքննիչ դատարանի դատավոր</t>
  </si>
  <si>
    <t>Մասնագիտացված դատարանի նախագահ</t>
  </si>
  <si>
    <t>Մասնագիտացված դատարանի դատավոր</t>
  </si>
  <si>
    <t>Ընդհանուր իրավասության դատարանի նախագահ</t>
  </si>
  <si>
    <t>Ընդհանուր իրավասության դատարանի դատավոր</t>
  </si>
  <si>
    <t>Դատական ծառայության պաշտոնային դրույքաչափերի համակարգ առ 01/07/2014</t>
  </si>
  <si>
    <t>Փաստացի Աշխատաքային ստաժ</t>
  </si>
  <si>
    <t>«Աշխատավարձի մակարդակները</t>
  </si>
  <si>
    <t>Աշխատավարձի</t>
  </si>
  <si>
    <t>Կրտսեր պաշտոններ</t>
  </si>
  <si>
    <t>Առաջատար պաշտոններ</t>
  </si>
  <si>
    <t>Գլխավոր պաշտոններ</t>
  </si>
  <si>
    <t>Բարձրագույն պաշտոններ</t>
  </si>
  <si>
    <t>3-րդ </t>
  </si>
  <si>
    <t>2-րդ </t>
  </si>
  <si>
    <t>1-ին </t>
  </si>
  <si>
    <t>ենթախմբի սանդղակ</t>
  </si>
  <si>
    <t>19</t>
  </si>
  <si>
    <t>Աճ չկա</t>
  </si>
  <si>
    <t>16-17-18</t>
  </si>
  <si>
    <t>Երեք տարին մեկ</t>
  </si>
  <si>
    <t>13-14-15</t>
  </si>
  <si>
    <t>10-11-12</t>
  </si>
  <si>
    <t>8-9</t>
  </si>
  <si>
    <t>Երկու տարին մեկ</t>
  </si>
  <si>
    <t>6-7</t>
  </si>
  <si>
    <t>4-5</t>
  </si>
  <si>
    <t>3</t>
  </si>
  <si>
    <t>Յուրաքանչյուր տարի</t>
  </si>
  <si>
    <t>2</t>
  </si>
  <si>
    <t>1</t>
  </si>
  <si>
    <t>0</t>
  </si>
  <si>
    <t>01/01/2014-30/06/2014</t>
  </si>
  <si>
    <t>ԲԱՆԱՁԵՎ</t>
  </si>
  <si>
    <t>01/07/2014-31/12/2014</t>
  </si>
  <si>
    <t>Տեխնիկական սպասարկման պաշտոնային դրույքաչափերի համակարգ առ 01/07/2014</t>
  </si>
  <si>
    <t>Տեղեկատվական տեխնոլոգիաների համակարգող</t>
  </si>
  <si>
    <t>Համակարգչային ցանցի ադմինիստրատոր</t>
  </si>
  <si>
    <t>Համակարգչային տեխնիկայի սպասարկող մասնագետ</t>
  </si>
  <si>
    <t>ՏՏ այլ սպասարկող մասնագետ</t>
  </si>
  <si>
    <t>Համակարգչային օպերատոր</t>
  </si>
  <si>
    <t>Ինժեներ</t>
  </si>
  <si>
    <t>Վարորդ</t>
  </si>
  <si>
    <t>Պարետ</t>
  </si>
  <si>
    <t>Տնտեսվար</t>
  </si>
  <si>
    <t>Պահեստապետ</t>
  </si>
  <si>
    <t>Գրադարանավար</t>
  </si>
  <si>
    <t>կարգավար</t>
  </si>
  <si>
    <t>Տեխնիկ</t>
  </si>
  <si>
    <t>հեռախոսակապի տեխնիկ, Կապի մասնագետ</t>
  </si>
  <si>
    <t>Փականագործ</t>
  </si>
  <si>
    <t>Արխիվավար</t>
  </si>
  <si>
    <t>գործավար, քարտուղար</t>
  </si>
  <si>
    <t>պատճենահանող</t>
  </si>
  <si>
    <t>Հնոցապան</t>
  </si>
  <si>
    <t>ավտոմեխանիկ</t>
  </si>
  <si>
    <t>ավտոէլեկտրիկ</t>
  </si>
  <si>
    <t xml:space="preserve">Պահակ, Գիշերապահ </t>
  </si>
  <si>
    <t>Հավաքարար</t>
  </si>
  <si>
    <t>Կազմարար</t>
  </si>
  <si>
    <t>այգեպան</t>
  </si>
  <si>
    <t>Բակապան</t>
  </si>
  <si>
    <t>Բանվոր</t>
  </si>
  <si>
    <t>Ցրիչ</t>
  </si>
  <si>
    <t>հանդերձապահ</t>
  </si>
  <si>
    <t>Քաղաքացիական աշխատանք կատարող այլ աշխատողներ</t>
  </si>
  <si>
    <t>Տեխնիկական սպասարկում իրականացնող այլ աշխատողներ</t>
  </si>
  <si>
    <t>Գ-3</t>
  </si>
  <si>
    <t>Կ-3</t>
  </si>
  <si>
    <t>Ա-3</t>
  </si>
  <si>
    <t>II-ՐԴ ԿԻՍԱՄՅԱԿ  2014 ԹՎԱԿԱՆ</t>
  </si>
  <si>
    <t xml:space="preserve">Ընդամենը ամսական աշխատավարձի ֆոնդ  </t>
  </si>
  <si>
    <t>ՏԱՐԵԿԱՆ  2014 ԹՎԱԿԱՆ</t>
  </si>
  <si>
    <t>ՀՀ դատական դեպարտամենտի կենտրոնական մարմնի պահպանում</t>
  </si>
  <si>
    <t xml:space="preserve"> ՀՀ վճռաբեկ դատարանի պահպանում</t>
  </si>
  <si>
    <t>Վերաքննիչ քաղաքացիական դատարանի պահպանում</t>
  </si>
  <si>
    <t>Վերաքննիչ քրեական դատարանի պահպանում</t>
  </si>
  <si>
    <t>Վերաքննիչ վարչական դատարանի պահպանում</t>
  </si>
  <si>
    <t>Էրեբունի և Նուբարաշեն վարչական շրջանների ընդհանուր իրավասության դատարանի պահպանում</t>
  </si>
  <si>
    <t>Կենտրոն և Նորք-Մարաշ վարչական շրջանների ընդհանուր իրավասության դատարանի պահպանում</t>
  </si>
  <si>
    <t>Աջափնյակ և Դավթաշեն վարչական շրջանների ընդհանուր իրավասության դատարանի պահպանում</t>
  </si>
  <si>
    <t>Ավան և Նոր Նորք վարչական շրջանների ընդհանուր իրավասության դատարանի պահպանում</t>
  </si>
  <si>
    <t>Արաբկիր և Քանաքեռ-Զեյթուն վարչական շրջանների ընդհանուր իրավասության դատարանի պահպանում</t>
  </si>
  <si>
    <t>Շենգավիթ վարչական շրջանի ընդհանուր իրավասության դատարանի պահպանում</t>
  </si>
  <si>
    <t>Մալաթիա-Սեբաստիա վարչական շրջանի ընդհանուր իրավասության դատարանի պահպանում</t>
  </si>
  <si>
    <t>Արագածոտնի մարզի ընդհանուր իրավասության դատարանի պահպանում</t>
  </si>
  <si>
    <t>Արարատ և Վայոց Ձորի մարզերի ընդհանուր իրավասության դատարանի պահպանում</t>
  </si>
  <si>
    <t>Արմավիրի մարզի ընդհանուր իրավասության դատարանի պահպանում</t>
  </si>
  <si>
    <t>Գեղարքունիքի մարզի ընդհանուր իրավասության դատարանի պահպանում</t>
  </si>
  <si>
    <t>Լոռու մարզի ընդհանուր իրավասության դատարանի պահպանում</t>
  </si>
  <si>
    <t>Կոտայքի մարզի ընդհանուր իրավասության դատարանի պահպանում</t>
  </si>
  <si>
    <t>Շիրակի մարզի ընդհանուր իրավասության դատարանի պահպանում</t>
  </si>
  <si>
    <t>Սյունիքի մարզի ընդհանուր իրավասության դատարանի պահպանում</t>
  </si>
  <si>
    <t>Տավուշի մարզի ընդհանուր իրավասության դատարանի պահպանում</t>
  </si>
  <si>
    <t>Վարչական դատարանի պահպանում</t>
  </si>
  <si>
    <t>Դատական կարգադրիչների ծառայության պահպանում</t>
  </si>
  <si>
    <t>տեխնիկ</t>
  </si>
  <si>
    <t>Աշխատավարձի ամփոփ հաշվարկ</t>
  </si>
  <si>
    <t>Տեխնիկական անձնակազմ</t>
  </si>
  <si>
    <t>Դատավորի ստաժ</t>
  </si>
  <si>
    <t>հիմնական աշխատավարձ</t>
  </si>
  <si>
    <t>հիմնական աշխատավարձի նկատմամբ սահմանված հավելավճար &lt; 30%</t>
  </si>
  <si>
    <t>Դատավորի օգնական</t>
  </si>
  <si>
    <t>Դատական նիստերի քարտուղար</t>
  </si>
  <si>
    <t>Եսոյան Երեմ</t>
  </si>
  <si>
    <t>Գաբրիելյան Արտուշ</t>
  </si>
  <si>
    <t>Գրիգորյան Լիզա</t>
  </si>
  <si>
    <t>Դատարանի նախագահ</t>
  </si>
  <si>
    <t>Կուբանյան Արա</t>
  </si>
  <si>
    <t>Չիչոյան Արմեն</t>
  </si>
  <si>
    <t>Բաղդասարյան Նելլի</t>
  </si>
  <si>
    <t>Դանիելյան Արմեն</t>
  </si>
  <si>
    <t>Բունիաթյան Ռուբեն</t>
  </si>
  <si>
    <t>Խաչատրյան Արմեն</t>
  </si>
  <si>
    <t>Հովհաննիսյան Գագիկ</t>
  </si>
  <si>
    <t>Հարությունյան Մուշեղ</t>
  </si>
  <si>
    <t>Ավետիսյան Նաիրա</t>
  </si>
  <si>
    <t>Հովնանյան Վարդուհի</t>
  </si>
  <si>
    <t>Բաղդասարյան Սուրեն</t>
  </si>
  <si>
    <t>Մկոյան Աղասի</t>
  </si>
  <si>
    <t>Հովակիմյան Նարինե</t>
  </si>
  <si>
    <t>Երիցյան Սարգիս</t>
  </si>
  <si>
    <t>Աթաբեկյան Արթուր</t>
  </si>
  <si>
    <t>Գրիգորյան Դավիթ</t>
  </si>
  <si>
    <t>Պողոսյան Ասատուր</t>
  </si>
  <si>
    <t>Մակյան Մեսրոպ</t>
  </si>
  <si>
    <t>Մարտիրոսյան Մնացական</t>
  </si>
  <si>
    <t>Մարգարյան Նաիրա</t>
  </si>
  <si>
    <t>Պետրոսյան Արշակ</t>
  </si>
  <si>
    <t>Մազմանյան Գայանե</t>
  </si>
  <si>
    <t>Բադիրյան Արմենուհի</t>
  </si>
  <si>
    <t>Ամալյան Էդուարդ</t>
  </si>
  <si>
    <t>Ֆարխոյան Կարեն</t>
  </si>
  <si>
    <t>Կատվալյան Լիլիթ</t>
  </si>
  <si>
    <t xml:space="preserve">Մկրտչյան Արթուր </t>
  </si>
  <si>
    <t>Կարապետյան Նորա</t>
  </si>
  <si>
    <t>Պապոյան Ռոբերտ</t>
  </si>
  <si>
    <t>Բեկթաշյան Արմեն</t>
  </si>
  <si>
    <t>Մխիթարյան Ռուբիկ</t>
  </si>
  <si>
    <t>Ենոքյան Հարություն</t>
  </si>
  <si>
    <t>դատավոր</t>
  </si>
  <si>
    <t xml:space="preserve">Ադամյան  Արթուր </t>
  </si>
  <si>
    <t>Գրիգորյան  Նաիրա</t>
  </si>
  <si>
    <t>Մելքոնյան  Հովհաննես</t>
  </si>
  <si>
    <t>Ֆիդանյան  Գոհար</t>
  </si>
  <si>
    <t>Սեդրակյան Էդգար</t>
  </si>
  <si>
    <t>Պապոյան Մխիթար</t>
  </si>
  <si>
    <t>Փոլադյան Տիգրան</t>
  </si>
  <si>
    <t>Մաթևոսյան Կարեն</t>
  </si>
  <si>
    <t>Հակոբյան Ռուզաննա</t>
  </si>
  <si>
    <t>Ղազարյան Արգիշտի</t>
  </si>
  <si>
    <t>Պողոսյան Արթուր</t>
  </si>
  <si>
    <t>Թովմասյան Արման</t>
  </si>
  <si>
    <t>Ավետիսյան Կարեն</t>
  </si>
  <si>
    <t>Դարբինյան Աղասի</t>
  </si>
  <si>
    <t>Ծատուրյան Արթուր</t>
  </si>
  <si>
    <t>Հովակիմյան Սամվել</t>
  </si>
  <si>
    <t>Հարությունյան Անի</t>
  </si>
  <si>
    <t>Խանդանյան Ռաֆիկ</t>
  </si>
  <si>
    <t>Այվազյան Հրաչ</t>
  </si>
  <si>
    <t>Զարիկյան Կարեն</t>
  </si>
  <si>
    <t>Համբարձումյան Մերի</t>
  </si>
  <si>
    <t>Հարությունյան Ալեքսանդրա</t>
  </si>
  <si>
    <t>Մելքումյան Միքայել</t>
  </si>
  <si>
    <t>Սոսյան Գևորգ</t>
  </si>
  <si>
    <t>Ունուսյան Հերմինե</t>
  </si>
  <si>
    <t>Վարդանյան Անի</t>
  </si>
  <si>
    <t>Եղոյան Գոհարիկ</t>
  </si>
  <si>
    <t>Մեքոնյան    Կարեն</t>
  </si>
  <si>
    <t>Մովսիսյան   Քրիստինե</t>
  </si>
  <si>
    <t>Բեդևյան Հովսեփ</t>
  </si>
  <si>
    <t>Բաբայան Արա</t>
  </si>
  <si>
    <t>Առաքելյան Արթուր</t>
  </si>
  <si>
    <t>Չիչոյան Սերգեյ</t>
  </si>
  <si>
    <t>Համբարձումյան Սևակ</t>
  </si>
  <si>
    <t xml:space="preserve">Դատավոր </t>
  </si>
  <si>
    <t>Գրիգորյան Լեվոն</t>
  </si>
  <si>
    <t>Ասատրյան Համլետ</t>
  </si>
  <si>
    <t>Ավետիսյան Սերժիկ</t>
  </si>
  <si>
    <t>Դանիելյան Ելիզավետա</t>
  </si>
  <si>
    <t>Հակոբյան Գոռ</t>
  </si>
  <si>
    <t>Խաչատրյան Լիլիթ</t>
  </si>
  <si>
    <t>Մկրտչյան Բագրատ</t>
  </si>
  <si>
    <t>Ղազարյան Հովհաննես</t>
  </si>
  <si>
    <t>Գաբրիելյան Ավագ</t>
  </si>
  <si>
    <t>Մանուկյան Սերոբ</t>
  </si>
  <si>
    <t>Մելիքյան Վահագն</t>
  </si>
  <si>
    <t>Հարությունյան Վարդան</t>
  </si>
  <si>
    <t>Ջոլոխավա Դիանա</t>
  </si>
  <si>
    <t>Ադիբեկ-Մելիքյան Նինա</t>
  </si>
  <si>
    <t>Եղիազարյան Անի</t>
  </si>
  <si>
    <t>Շահինյան Լարիսա</t>
  </si>
  <si>
    <t>Մելիքսեթյան Ժենյա</t>
  </si>
  <si>
    <t>Ավագյան Վարդան</t>
  </si>
  <si>
    <t>Աբգարյան Լուսինե</t>
  </si>
  <si>
    <t>Միքաելյան Վարազդատ</t>
  </si>
  <si>
    <t>Բեգլարյան Նարեկ</t>
  </si>
  <si>
    <t>Խաչատրյան Նաիրա</t>
  </si>
  <si>
    <t>Պապիկյան Հայկանուշ</t>
  </si>
  <si>
    <t>Ալեքյան Աննա</t>
  </si>
  <si>
    <t>Հակոբյան Անդրանիկ</t>
  </si>
  <si>
    <t>Դատական կարգադրիչ</t>
  </si>
  <si>
    <t>ԸՆԴԱՄԵՆԸ ԱՄՍԱԿԱՆ ԱՇԽԱՏԱՎԱՐՁ</t>
  </si>
  <si>
    <t>ԸՆԴԱՄԵՆԸ  ՏԱՐԵԿԱՆ ԱՇԽԱՏԱՎԱՐՁԻ ՖՈՆԴ</t>
  </si>
  <si>
    <t>ՍՏՈՐԱԲԱԺԱՆՄԱՆ ԱՆՎԱՆՈՒՄ</t>
  </si>
  <si>
    <t>+</t>
  </si>
  <si>
    <t>Պետրոսյան Մարգարիտ</t>
  </si>
  <si>
    <t>5 աշխատող երեխայի խնամք</t>
  </si>
  <si>
    <t>Հարթենյան Մարգարիտա</t>
  </si>
  <si>
    <t>Ռշտունի Վազգեն</t>
  </si>
  <si>
    <t>Թադևոսյան Սամվել</t>
  </si>
  <si>
    <t>Ստեփանյան Արթուր</t>
  </si>
  <si>
    <t>Բալայան Դավիթ</t>
  </si>
  <si>
    <t>Ավագյան Գարիկ</t>
  </si>
  <si>
    <t>Սահակյան Սերգեյ</t>
  </si>
  <si>
    <t>Պետրոսյան Հարություն</t>
  </si>
  <si>
    <t>Հարությունյան Մնացական</t>
  </si>
  <si>
    <t>Մկրտչյան Արկադիկ</t>
  </si>
  <si>
    <t>Կարապետյան Իռմա</t>
  </si>
  <si>
    <t>Գևորգյան Սուսաննա</t>
  </si>
  <si>
    <t>Ղազարյան Լիլիթ</t>
  </si>
  <si>
    <t>Համբարձումյան Կարեն</t>
  </si>
  <si>
    <t>Ղազարյան Ռուզաննա</t>
  </si>
  <si>
    <t>Սիմոնյան Աննա</t>
  </si>
  <si>
    <t>Թադևոսյան Սվետլանա</t>
  </si>
  <si>
    <t>Մկրտչյան Լիաննա</t>
  </si>
  <si>
    <t>Մարկոսյան Արամայիս</t>
  </si>
  <si>
    <t>Եգանյան Արմինե</t>
  </si>
  <si>
    <t>Մելքոնյան Մարինե</t>
  </si>
  <si>
    <t>Բայրամյան Արևհատ</t>
  </si>
  <si>
    <t>Առաքելյան Գրիգոր</t>
  </si>
  <si>
    <t>Հովհաննիսյան Նաիրա</t>
  </si>
  <si>
    <t xml:space="preserve">Ընդամենը ամսական աշխատավարձ </t>
  </si>
  <si>
    <t>Հավելում (բարձր լեռնային կամ գաղտնիության)</t>
  </si>
  <si>
    <t>Որից` երեխայի խնամքում գտնվող աշխատակիցներ</t>
  </si>
  <si>
    <t>հիմնական աշխատավարձի և հավելավճարի գումար</t>
  </si>
  <si>
    <t>Բարձր Լեռնային+ Ամսական տրվում է նաև 15% լրացուցիչ վճար/գաղտ./</t>
  </si>
  <si>
    <t>Էլեկտրագետ</t>
  </si>
  <si>
    <t>Սահակյան Զվարդ</t>
  </si>
  <si>
    <t>Վարդանյան Հերմինե</t>
  </si>
  <si>
    <t>Հակոբյան Սուսաննա</t>
  </si>
  <si>
    <t>Գրիգորյան Աստղիկ</t>
  </si>
  <si>
    <t>Սարգսյան Լիաննա</t>
  </si>
  <si>
    <t>ՀՀ ՊԵՏԱԿԱՆ ԲՅՈՒՋԵՈՎ  ԴԱՏԱԿԱՆ ԾԱՌԱՅՈՂՆԵՐԻ ՊԱՐԳԵՎԱՏՐՄԱՆ ՖՈՆԴ   4113</t>
  </si>
  <si>
    <t>ԸՆԴԱՄԵՆԸ  ԴԱՏԱԿԱՆ ԾԱՌԱՅՈՂՆԵՐԻ ՊԱՐԳԵՎԱՏՐՄԱՆ ՖՈՆԴ /ԴՐԱՄ/</t>
  </si>
  <si>
    <t xml:space="preserve">Ընդամենը տարեկան աշխատավարձի ֆոնդ  </t>
  </si>
  <si>
    <t>Երեխայի խնամքում գտնվող աշխատակիցների համար նպատակային սոց վճար</t>
  </si>
  <si>
    <t>Պաշտոնային դրույքաչափ</t>
  </si>
  <si>
    <t>x</t>
  </si>
  <si>
    <t xml:space="preserve">Սահմանվող պաշտոնային դրույքաչափ </t>
  </si>
  <si>
    <t>Վարդանյան Վարդան</t>
  </si>
  <si>
    <t>Գրիգորյան Տիգրան</t>
  </si>
  <si>
    <t>Գիշերավարձ</t>
  </si>
  <si>
    <t>Սահմանվող պաշտոնային դրույքաչափ</t>
  </si>
  <si>
    <t>Ձև N 32</t>
  </si>
  <si>
    <t xml:space="preserve">Պետական ծառայության պաշտոններ զբաղեցնող ծառայողների (դատական ծառայողներ և կարգադրիչներ)  միջին  ամսական  պաշտոնային  դրույքաչափի  մասին  </t>
  </si>
  <si>
    <t>Ծառայության պետի տեղակալ</t>
  </si>
  <si>
    <t>Ծառայության պետի առաջին տեղակալ</t>
  </si>
  <si>
    <t>Անձնակազմի կառավարման բաժնի պետ</t>
  </si>
  <si>
    <t>հիմնական աշխատավարձի և հավելավճարի գումարը</t>
  </si>
  <si>
    <t>Հովհաննսիյան Էդգար</t>
  </si>
  <si>
    <t>Դատարաններ 2018</t>
  </si>
  <si>
    <t>Բարձր Լեռնային+ Ամսական տրվում է նաև 20% և 15% լրացուցիչ վճար/գաղտ./</t>
  </si>
  <si>
    <t>Նազարյան Տարոն</t>
  </si>
  <si>
    <t>Սարգսյան Լիլիթ</t>
  </si>
  <si>
    <t>Հովհաննիսյան Գրիգոր</t>
  </si>
  <si>
    <t>Ավագյան Հովհաննես</t>
  </si>
  <si>
    <t xml:space="preserve">Սարգսյան Դավիթ </t>
  </si>
  <si>
    <t xml:space="preserve">Օհանյան Նապոլեոն </t>
  </si>
  <si>
    <t xml:space="preserve">Թումանյան Անահիտ </t>
  </si>
  <si>
    <t xml:space="preserve"> Խաչատրյան Արուս</t>
  </si>
  <si>
    <t xml:space="preserve">Քոչարյան Գայանե </t>
  </si>
  <si>
    <t>Խաչատրյան Կարմեն</t>
  </si>
  <si>
    <t>Աբրահամյան Էմիլիա</t>
  </si>
  <si>
    <t>Պողոսյան Գևորգ</t>
  </si>
  <si>
    <t>Ղազարյան Անժելիկա</t>
  </si>
  <si>
    <t>Հասրաթյան Լուիզա</t>
  </si>
  <si>
    <t>Դավթյան Կարինե</t>
  </si>
  <si>
    <t xml:space="preserve">Դեմիրճյան Անահիտ </t>
  </si>
  <si>
    <t>Պետրոսյան Նաիրա</t>
  </si>
  <si>
    <t>Կոծինյան Ժաննա</t>
  </si>
  <si>
    <t>Վարդանյան Սոնա</t>
  </si>
  <si>
    <t>Սահակյան Նաիրա</t>
  </si>
  <si>
    <t xml:space="preserve">Եղոյան Զարուհի </t>
  </si>
  <si>
    <t xml:space="preserve">Խերանյան Տիգրան  </t>
  </si>
  <si>
    <t xml:space="preserve">Հովհաննիսյան Մետաքսյա </t>
  </si>
  <si>
    <t xml:space="preserve">Կարապետյան Էլեոնորա </t>
  </si>
  <si>
    <t xml:space="preserve">Բադալյան Գոհար  </t>
  </si>
  <si>
    <t xml:space="preserve">Ասատրյան Մարիցա </t>
  </si>
  <si>
    <t xml:space="preserve">Մարաբյան Արմինե </t>
  </si>
  <si>
    <t xml:space="preserve">Ալեքսանյան Քրիստինե </t>
  </si>
  <si>
    <t xml:space="preserve">Հովակիմյան Նելլի    </t>
  </si>
  <si>
    <t>Մովսիսյան Արաքսյա</t>
  </si>
  <si>
    <t xml:space="preserve">Պողոսյան Քերոբ </t>
  </si>
  <si>
    <t xml:space="preserve">Բարսեղյան  Տիգրան </t>
  </si>
  <si>
    <t>Բեգինյան Մհեր Արարատի</t>
  </si>
  <si>
    <t>Հակոբյան Արմինե</t>
  </si>
  <si>
    <t>Հովհանյան Կամո</t>
  </si>
  <si>
    <t>Գասպարյան Սերյոժա</t>
  </si>
  <si>
    <t xml:space="preserve">Դանիելյան  Անահիտ  </t>
  </si>
  <si>
    <t xml:space="preserve">Կաուկչյան Մարգո  </t>
  </si>
  <si>
    <t xml:space="preserve">Հակոբյան  Սոֆյա </t>
  </si>
  <si>
    <t xml:space="preserve">Ասատրյան Ռուզաննա </t>
  </si>
  <si>
    <t xml:space="preserve">Դավթյան Կառլեն </t>
  </si>
  <si>
    <t>Լոքյան Հռիփսիմե</t>
  </si>
  <si>
    <t>Գրիգորյան Բակուր</t>
  </si>
  <si>
    <t>Պետրոսյան Աստղիկ</t>
  </si>
  <si>
    <t>Հարությունյան Արևիկ</t>
  </si>
  <si>
    <t>Դանիելյան Լիանա</t>
  </si>
  <si>
    <t>Սոֆիյան Լիլիթ</t>
  </si>
  <si>
    <t>Մկրտչյան Ալինա</t>
  </si>
  <si>
    <t>Աղաջանյան Աննա</t>
  </si>
  <si>
    <t>Հովսեփյան Հերմինե</t>
  </si>
  <si>
    <t>Եղոյան Հեղինար</t>
  </si>
  <si>
    <t>Ղազարյան Նունե</t>
  </si>
  <si>
    <t>Հովսեփյան Կարինե</t>
  </si>
  <si>
    <t>Բադալյան Նարեկ</t>
  </si>
  <si>
    <t>Մելքոնյան Անուշ</t>
  </si>
  <si>
    <t>Կարապետյան Նունե</t>
  </si>
  <si>
    <t>Խաչատրյան Աննա</t>
  </si>
  <si>
    <t>Ղուկասյան Աննա</t>
  </si>
  <si>
    <t>Բալասյան Ալինա</t>
  </si>
  <si>
    <t>Սարգսյան Սվետլանա</t>
  </si>
  <si>
    <t>Խաչիկյան Արուս</t>
  </si>
  <si>
    <t>Սարգսյան Մարինե</t>
  </si>
  <si>
    <t>Դատական դեպարտամենտի ղեկավարի օգնական</t>
  </si>
  <si>
    <t>Եղիազարյան Ռոզա Նվերի</t>
  </si>
  <si>
    <t>Հովհաննիսյան Տարոն Սոսի</t>
  </si>
  <si>
    <t>Հայրապետյան Ռուբեն Արշալույսի</t>
  </si>
  <si>
    <t>Սահակյան Գևորգ Սահակի</t>
  </si>
  <si>
    <t>Սաֆարյան Էդգար Սամվելի</t>
  </si>
  <si>
    <t>Սարգսյան Նարեկ Գևորգի</t>
  </si>
  <si>
    <t>Ստեփանյան Ռաֆայել Համլետի</t>
  </si>
  <si>
    <t>Դարչինյան Լիանա Գրիգորի</t>
  </si>
  <si>
    <t>Ավետիսյան Արշավիր Վարդանի</t>
  </si>
  <si>
    <t>Աբգարյան Արմեն Վասիլի</t>
  </si>
  <si>
    <t>Խուդոյան Կարապետ Մուրազի</t>
  </si>
  <si>
    <t>Կարապետյան Էդուարդ Համլետի</t>
  </si>
  <si>
    <t>Ապրեսյան Կառլեն Գագիկի</t>
  </si>
  <si>
    <t>Չիլինգարյան Հայկ Տիգրանի</t>
  </si>
  <si>
    <t>Մանուկյան Նարեկ Մարատի</t>
  </si>
  <si>
    <t>Ալիխանյան Սևակ Արամայիսի</t>
  </si>
  <si>
    <t>Կոբալյան Արսեն Թաթևոսի</t>
  </si>
  <si>
    <t>Ստեփանյան Ստելլա Միսակի</t>
  </si>
  <si>
    <t>Խուդավերդյան Արամ Խաչիկի</t>
  </si>
  <si>
    <t>Զաքարյան Մխիթար Խաժակի</t>
  </si>
  <si>
    <t>Խաչատրյան Ռաֆայել Խաչիկի</t>
  </si>
  <si>
    <t>Մանուկյան Նաիրա Համբարձումի</t>
  </si>
  <si>
    <t>Սարգսյան Գայանե Նար-Դոսի</t>
  </si>
  <si>
    <t>Ղարիբյան Աշոտ Լյուդվիգի</t>
  </si>
  <si>
    <t>Գևորգյան Ալբերտ Վահանի</t>
  </si>
  <si>
    <t>Հարությունյան Արթուր Աշոտի</t>
  </si>
  <si>
    <t>Նազարյան Արթուր Կամոյի</t>
  </si>
  <si>
    <t>Եղիազարյան Գերասիմ Սուրենի</t>
  </si>
  <si>
    <t>Դավթյան Անդրանիկ Հարությունի</t>
  </si>
  <si>
    <t>Ասատրյան Պետրոս Իշխանի</t>
  </si>
  <si>
    <t>Հովսեփյան Սյուզաննա Սլավիկի</t>
  </si>
  <si>
    <t>Սարգսյան Աշոտ Հովիկի</t>
  </si>
  <si>
    <t>Զաքարյան Անդրանիկ Անդրանիկի</t>
  </si>
  <si>
    <t>Կարապետյան Մխիթար Վռամի</t>
  </si>
  <si>
    <t>Մխիթարյան Գրիգոր Սերժիկի</t>
  </si>
  <si>
    <t>Մարկոսյան Դավիթ Ատոմի</t>
  </si>
  <si>
    <t>Մուրադյան Արսեն Սարգսի</t>
  </si>
  <si>
    <t>Սարգսյան Մխիթար Ամրաստանի</t>
  </si>
  <si>
    <t>Ասատրյան Ռուստամ Դավթի</t>
  </si>
  <si>
    <t>Չոբանյան Արման Ժորայի</t>
  </si>
  <si>
    <t>Սարգսյան Գիվի Սերգեյի</t>
  </si>
  <si>
    <t>Լալայան Մխիթար Բաղդասարի</t>
  </si>
  <si>
    <t>Հակոբյան Տաթևիկ Վաղինակի</t>
  </si>
  <si>
    <t>Սարգսյան Վարդան Մխիթարի</t>
  </si>
  <si>
    <t>Ստեփանյան Սամվել Սլավիկի</t>
  </si>
  <si>
    <t>Հովհաննիսյան Սաշա Շահենի</t>
  </si>
  <si>
    <t>Հակոբյան Անդրանիկ Մարտինի</t>
  </si>
  <si>
    <t>Առաքելյան Գևորգ Վյուլենի</t>
  </si>
  <si>
    <t>Ալավերդյան Վաչագան Գագիկի</t>
  </si>
  <si>
    <t>Սաֆարյան Գևորգ Ներսեսի</t>
  </si>
  <si>
    <t>Քոչարյան Համբարձում Ասատուրի</t>
  </si>
  <si>
    <t>Գրիգորյան Էռնեստ Ալբերտի</t>
  </si>
  <si>
    <t>Սայադյան Արթուր Բենիկի</t>
  </si>
  <si>
    <t>Մինասյան Գուրգեն Մինասի</t>
  </si>
  <si>
    <t>Դավթյան Արայիկ Շավարշի</t>
  </si>
  <si>
    <t>Մուշեղյան Հակոբ Վահրամի</t>
  </si>
  <si>
    <t>Պետրոսյան Արմեն Ավետիկի</t>
  </si>
  <si>
    <t>Սարգսյան Վահե Արտուշի</t>
  </si>
  <si>
    <t>Սարգսյան Արմեն Միշիկի</t>
  </si>
  <si>
    <t>Ստեփանյան Արարատ Ժորայի</t>
  </si>
  <si>
    <t>Բաբայան Արշակ Արտաշեսի</t>
  </si>
  <si>
    <t>Պողոսյան Զարմայր Մանվելի</t>
  </si>
  <si>
    <t>Մովսիսյան Արկադյա Մովսեսի</t>
  </si>
  <si>
    <t>Մկրտումյան Գևորգ Աշոտի</t>
  </si>
  <si>
    <t>Եղիկյան Կարեն Ջամբուլատի</t>
  </si>
  <si>
    <t>Վարդանյան Հայկ Սամվելի</t>
  </si>
  <si>
    <t>Ավագիմյան Էդուարդ Վագիֆի</t>
  </si>
  <si>
    <t>Մանուկյան Վահագն Սահակի</t>
  </si>
  <si>
    <t>Հակոբյան Ռուբեն Հրայրի</t>
  </si>
  <si>
    <t>Պռազյան Նունե Լևոնի</t>
  </si>
  <si>
    <t>Ստեփանյան Ռիտա Սամվելի</t>
  </si>
  <si>
    <t>Դավթյան Վահագն Գրիշայի</t>
  </si>
  <si>
    <t>Մանուկյան Տիգրան Ռոբերտի</t>
  </si>
  <si>
    <t>Ալեքսանյան Արթուր Հենրիկի</t>
  </si>
  <si>
    <t>Գևորգյան Գևորգ Վարուժանի</t>
  </si>
  <si>
    <t>Մաթևոսյան Սևադա Համազասպի</t>
  </si>
  <si>
    <t>Բաբայան Ասատուր Հարությունի</t>
  </si>
  <si>
    <t>Վարդանյան Վարդան Վարազդատի</t>
  </si>
  <si>
    <t>Հովսեփյան Առնակ Կարենի</t>
  </si>
  <si>
    <t>Մկրտչյան Արսեն</t>
  </si>
  <si>
    <t>Պետրոսյան Մհեր</t>
  </si>
  <si>
    <t>Մարգարյան Վաչե</t>
  </si>
  <si>
    <t>Մնոյան Սուրեն</t>
  </si>
  <si>
    <t>Նարինյան Գևորգ</t>
  </si>
  <si>
    <t>Մարգարյան Մանուկ</t>
  </si>
  <si>
    <t>Խաչատրյան Գոհարիկ</t>
  </si>
  <si>
    <t>Գզոգյան Սուսաննա</t>
  </si>
  <si>
    <t>Արզումանյան Աննա</t>
  </si>
  <si>
    <t>Մարգարյան Գեղամ</t>
  </si>
  <si>
    <t>Հովհաննիսյան Լենդրուշ</t>
  </si>
  <si>
    <t>Օհանյան Արման</t>
  </si>
  <si>
    <t>4 աշխատող երեխայի խնամք</t>
  </si>
  <si>
    <t>Գաբրիելյան Նարեկ</t>
  </si>
  <si>
    <t>Սարոյան Արման</t>
  </si>
  <si>
    <t>Շահվերդյան Մանվել</t>
  </si>
  <si>
    <t>Առաքելյան Ելենա</t>
  </si>
  <si>
    <t>Հարությունյան Գոհար</t>
  </si>
  <si>
    <t>Խալաֆյան Սոնա</t>
  </si>
  <si>
    <t>Հարությունյան Մանյա</t>
  </si>
  <si>
    <t>Ավետիսյան Ժենյա</t>
  </si>
  <si>
    <t>Վարդանյան Ալմաստ</t>
  </si>
  <si>
    <t>Չերքեզյան Աննա</t>
  </si>
  <si>
    <t>Գասպարյան Լիլյանա</t>
  </si>
  <si>
    <t>Աֆաջանյան Քրիստինե</t>
  </si>
  <si>
    <t>Մելիքբեկյան Դավիթ</t>
  </si>
  <si>
    <t>Ասիկյան Մագդա</t>
  </si>
  <si>
    <t>Մարտիրոսյան Ռոզա</t>
  </si>
  <si>
    <t>Աբգարյան Զառա</t>
  </si>
  <si>
    <t>Ղազինյան Լիլիթ</t>
  </si>
  <si>
    <t>Պետրոսյան Խորեն</t>
  </si>
  <si>
    <t>Հակոբյան Լիանա</t>
  </si>
  <si>
    <t xml:space="preserve">Թորոսյան Գոռ </t>
  </si>
  <si>
    <t>Մարդանյան Սամվել</t>
  </si>
  <si>
    <t>Կուրեխյան Արման</t>
  </si>
  <si>
    <t>Փանոսյան Մարիետա</t>
  </si>
  <si>
    <t>Սամվելյան Անահիտ</t>
  </si>
  <si>
    <t>Մարտիրոսյան Վարսենիկ</t>
  </si>
  <si>
    <t>Դանիելյան Մանուշ</t>
  </si>
  <si>
    <t>Ասլանյան Ալա</t>
  </si>
  <si>
    <t>Ղազարյան Արմինե</t>
  </si>
  <si>
    <t>Հարությունյան Հարություն</t>
  </si>
  <si>
    <t>Սարգսյան Վաչագան</t>
  </si>
  <si>
    <t>Խաչիկյան Գայանե Արտեմի</t>
  </si>
  <si>
    <t>Ղարիբյան Լիլիթ Աշոտի</t>
  </si>
  <si>
    <t>Գյոգչյան Սոնա Վաչագանի</t>
  </si>
  <si>
    <t>Գրիգորյան Գառնիկ Վարդանի</t>
  </si>
  <si>
    <t>Քոչարյան Սամվել Հրանտի</t>
  </si>
  <si>
    <t>Մարգարյան Իշխան Արսենի</t>
  </si>
  <si>
    <t>Ալբերտ Անի Ակոբի</t>
  </si>
  <si>
    <t>Պետրոսյան Տիգրան Մագիտոնի</t>
  </si>
  <si>
    <t>Հարությունյան Ժորա Կառլենի</t>
  </si>
  <si>
    <t>Աղինյան Հրանտ Ռոբերտի</t>
  </si>
  <si>
    <t>Հակոբյան Նունե Սարգսի</t>
  </si>
  <si>
    <t>Քոչարյան Ալիկ Վարդանի</t>
  </si>
  <si>
    <t>Գալստյան Գրիշա Խաչատուրի</t>
  </si>
  <si>
    <t>Ֆահրադյան Վահագն Արամի</t>
  </si>
  <si>
    <t>Սարգսյան Էրիկ Սլավիկի</t>
  </si>
  <si>
    <t>Մանասյան Աստղիկ Վազգենի</t>
  </si>
  <si>
    <t>Մամբրեյան Արսեն Ռուբենի</t>
  </si>
  <si>
    <t>Գևորգյան Դավիթ Եփրեմի</t>
  </si>
  <si>
    <t>Ասլանյան Սարգիս Յուրիի</t>
  </si>
  <si>
    <t>Արզումանյան Նաիրա Արկադյայի</t>
  </si>
  <si>
    <t>Մամյան Լադիկ Ռաֆիկի</t>
  </si>
  <si>
    <t>Մելիքբեկյան Վոլոդյա Իսրայելի</t>
  </si>
  <si>
    <t xml:space="preserve">Հակոբյան Դավիթ Հակոբի </t>
  </si>
  <si>
    <t>Ղազարյան Հասմիկ Սամվելի</t>
  </si>
  <si>
    <t>Արմենակյան Սարգիս</t>
  </si>
  <si>
    <t>Բաղմանյան Իվան</t>
  </si>
  <si>
    <t>Սարգսյան Հռիփսիմե</t>
  </si>
  <si>
    <t>Սարիբեկյան Հասմիկ</t>
  </si>
  <si>
    <t>Ջանազյան Հասմիկ</t>
  </si>
  <si>
    <t>Ճաղարյան Անահիտ</t>
  </si>
  <si>
    <t>Արզաքանյան Էլլադա</t>
  </si>
  <si>
    <t>Խալաթյան Ամալյա</t>
  </si>
  <si>
    <t>Դավթյան Լուսինե</t>
  </si>
  <si>
    <t>Կարապետյան Նվարդ</t>
  </si>
  <si>
    <t>Պետրոսյան Մարիա</t>
  </si>
  <si>
    <t>Պապոյան Տիգրան</t>
  </si>
  <si>
    <t>Հայրապետյան Նազելի</t>
  </si>
  <si>
    <t>Մարկոսյան Լուսինե</t>
  </si>
  <si>
    <t>Ավագյան Գոհար</t>
  </si>
  <si>
    <t>Վարդանյան Անահիտ</t>
  </si>
  <si>
    <t>Պողոսյան Գարիկ</t>
  </si>
  <si>
    <t>Միրիբյան Ժորա</t>
  </si>
  <si>
    <t>Հայթյան Իրա</t>
  </si>
  <si>
    <t>Հովհաննիսյան Ծաղիկ</t>
  </si>
  <si>
    <t>Ալչանգյան Ժաննա</t>
  </si>
  <si>
    <t>Արսենյան Նելի</t>
  </si>
  <si>
    <t>Ավետիսյան Կարինե</t>
  </si>
  <si>
    <t>Հարությունյան Արկադի</t>
  </si>
  <si>
    <t>Քոթանջյան Լիլիթ</t>
  </si>
  <si>
    <t>Նազարյան Լիլիթ</t>
  </si>
  <si>
    <t>Դավթյան Անուշիկ</t>
  </si>
  <si>
    <t>Ստեփանյան Սուսաննա</t>
  </si>
  <si>
    <t>Մելիքյան Արմաիդա</t>
  </si>
  <si>
    <t>Մացակյան Արմինե</t>
  </si>
  <si>
    <t>Չոբանյան Նարինե</t>
  </si>
  <si>
    <t>Թունյան Անուշ</t>
  </si>
  <si>
    <t>Հակոբյան Հասմիկ</t>
  </si>
  <si>
    <t>Ասլամազյան Գոհար</t>
  </si>
  <si>
    <t>Մարտիրոսյան Մարիամ</t>
  </si>
  <si>
    <t>Դարչինյան Մելանյա</t>
  </si>
  <si>
    <t>Կասեմյան Աննա</t>
  </si>
  <si>
    <t>Գաբոյան Արեգնազան</t>
  </si>
  <si>
    <t>Գագիկյան Զարուհի</t>
  </si>
  <si>
    <t>Ալեքսանյան Լուսինե</t>
  </si>
  <si>
    <t>Ժամհարյան Արման</t>
  </si>
  <si>
    <t>Սերոբյան Աննա</t>
  </si>
  <si>
    <t>Սանոսյան Սահակ</t>
  </si>
  <si>
    <t>Համբարձումյան Անահիտ</t>
  </si>
  <si>
    <t>Ավագյան Անահիտ</t>
  </si>
  <si>
    <t>Մկրտչյան Ռիտա</t>
  </si>
  <si>
    <t>Հարությունյան Ալվարդ</t>
  </si>
  <si>
    <t>Խորիկյան Հերմինե</t>
  </si>
  <si>
    <t>Անտոնյան Աղավնի</t>
  </si>
  <si>
    <t>Դավթյան Արա</t>
  </si>
  <si>
    <t>Կարապետյան Ռուբեն</t>
  </si>
  <si>
    <t>Շոխոյան Հարություն</t>
  </si>
  <si>
    <t>Հյուսն</t>
  </si>
  <si>
    <t>Սիմոնյան Մովսես</t>
  </si>
  <si>
    <t>Վերելակավար</t>
  </si>
  <si>
    <t>Ավագյան Էլոս</t>
  </si>
  <si>
    <t>Հարությունյան  Գառնիկ</t>
  </si>
  <si>
    <t>Զեյթնաղյան Ռուբեն</t>
  </si>
  <si>
    <t>Գրիգորյան Սուսաննա</t>
  </si>
  <si>
    <t>Քյոսեյան Անահիտ</t>
  </si>
  <si>
    <t>Յոլչյան Ռուզաննա</t>
  </si>
  <si>
    <t>Գալստյան Լամարա</t>
  </si>
  <si>
    <t>Գարանյան Ռուզաննա</t>
  </si>
  <si>
    <t>Հայրապետյան Թամար</t>
  </si>
  <si>
    <t>Հակոբյան Լուսինե</t>
  </si>
  <si>
    <t>Բաղդասարյան Գրիգորի</t>
  </si>
  <si>
    <t>Կիրակոսյան Արտուշ</t>
  </si>
  <si>
    <t>Աղաջանյան Մանվել</t>
  </si>
  <si>
    <t>Աբովյան Վլադիմիր</t>
  </si>
  <si>
    <t>Մանուկյան Համեստուհի</t>
  </si>
  <si>
    <t>Սարկիսովա Տաիսա</t>
  </si>
  <si>
    <t>Սարգսյան Աշխեն</t>
  </si>
  <si>
    <t>Խաչինյան Արտաշես</t>
  </si>
  <si>
    <t>Զարգարյան Վալտեր</t>
  </si>
  <si>
    <t>Գասպարյան Զինա</t>
  </si>
  <si>
    <t>Մատինյան Անահիտ</t>
  </si>
  <si>
    <t>Խաչիկյան Գրետա</t>
  </si>
  <si>
    <t>Անանյան Լիանա</t>
  </si>
  <si>
    <t>Չիբուխչյան Նվեր</t>
  </si>
  <si>
    <t>Եղոյան Արուսյակ</t>
  </si>
  <si>
    <t xml:space="preserve">Վարորդ </t>
  </si>
  <si>
    <t>2019թ.</t>
  </si>
  <si>
    <t>Շահբազյան Գոռ</t>
  </si>
  <si>
    <t>Նիկողոսյան Արսեն</t>
  </si>
  <si>
    <t>Մաթևոսյան Աննա</t>
  </si>
  <si>
    <t xml:space="preserve">Խաչիբաբյան Ամալյա </t>
  </si>
  <si>
    <t xml:space="preserve">Մինասյան Անի </t>
  </si>
  <si>
    <t xml:space="preserve">Ավագյան Հայկանուշ </t>
  </si>
  <si>
    <t xml:space="preserve">Արսենյան Սվետլանա </t>
  </si>
  <si>
    <t xml:space="preserve">Մկրտչյան Վարդուհի </t>
  </si>
  <si>
    <t xml:space="preserve">Միրումյան Հերմինե </t>
  </si>
  <si>
    <t xml:space="preserve">Դավթյան Մարինե </t>
  </si>
  <si>
    <t xml:space="preserve">Նագդալյան Հայկուհի </t>
  </si>
  <si>
    <t xml:space="preserve">Հովհաննիսյան Գարիկ </t>
  </si>
  <si>
    <t xml:space="preserve">Բենիամինյան Օլեգ </t>
  </si>
  <si>
    <t xml:space="preserve">Առաքելյան Հերմինե </t>
  </si>
  <si>
    <t xml:space="preserve">Կարապետյան Սուսաննա </t>
  </si>
  <si>
    <t xml:space="preserve">Սարգսյան Լիլիա </t>
  </si>
  <si>
    <t xml:space="preserve">Արմաղանյան Օֆիկ </t>
  </si>
  <si>
    <t xml:space="preserve">Հարությունյան Արուս </t>
  </si>
  <si>
    <t xml:space="preserve">Աղաբեկյան Մերի </t>
  </si>
  <si>
    <t>Ընդհանուր բաժնի պետ</t>
  </si>
  <si>
    <t>Վարդանյան Արա</t>
  </si>
  <si>
    <t xml:space="preserve">Իսակուլյան Մարիս </t>
  </si>
  <si>
    <t xml:space="preserve">Ստեփանյան Աշոտ </t>
  </si>
  <si>
    <t>Աթոյան Ռուբինա</t>
  </si>
  <si>
    <t xml:space="preserve">Սպասարկող` տեխնիկական աշխատանքների              </t>
  </si>
  <si>
    <t xml:space="preserve">Օպերատոր` համակարգչի               </t>
  </si>
  <si>
    <t xml:space="preserve">Մասնագետ` կապի               </t>
  </si>
  <si>
    <t xml:space="preserve">Ընդամենը  2020 ԹՎԱԿԱՆ հերթապահության համար տրվող  վճար </t>
  </si>
  <si>
    <t xml:space="preserve">Ընդամենը  2021 ԹՎԱԿԱՆ հերթապահության համար տրվող  վճար </t>
  </si>
  <si>
    <t>Ձև N 29</t>
  </si>
  <si>
    <t>2020թ.</t>
  </si>
  <si>
    <t>Մխիթարյան Անի</t>
  </si>
  <si>
    <t>Աբրահամյան Կարեն</t>
  </si>
  <si>
    <t>Դարչինյան Սեդա</t>
  </si>
  <si>
    <t xml:space="preserve">Անտոնյան Աննա </t>
  </si>
  <si>
    <t xml:space="preserve">Սավադյան Մերի </t>
  </si>
  <si>
    <t xml:space="preserve">Ջավադյան Քրիստինե </t>
  </si>
  <si>
    <t xml:space="preserve">Ստեփանյան Ժենյա </t>
  </si>
  <si>
    <t xml:space="preserve">Ջավադյան Ասյա </t>
  </si>
  <si>
    <t xml:space="preserve">Գրիգորյան Վերա </t>
  </si>
  <si>
    <t xml:space="preserve">Գասպարյան Ալվարդ </t>
  </si>
  <si>
    <t xml:space="preserve">Ավետիսյան Արթուր </t>
  </si>
  <si>
    <t>Պոդոսյան Լիլիթ</t>
  </si>
  <si>
    <t>Ավագյան Լիլիթ</t>
  </si>
  <si>
    <t>Աշխատակազմի ղեկավարի տեղակալ</t>
  </si>
  <si>
    <t>ԲԴԽ ԱՆԴԱՄ</t>
  </si>
  <si>
    <t>Մելիքջանյան Լիպարիտ</t>
  </si>
  <si>
    <t>Բարձրաստիճան պաշտոնատար անձ հանդիսացող քաղաքական, հայեցողական, քաղաքացիական պաշտոններ</t>
  </si>
  <si>
    <t>Այդ թվում՝</t>
  </si>
  <si>
    <t>ԲԴԽ նախագահի օգնական</t>
  </si>
  <si>
    <t xml:space="preserve"> ստաժ</t>
  </si>
  <si>
    <t>ստաժ</t>
  </si>
  <si>
    <t>Գաբրիելյան Հայկ Գրիգորի</t>
  </si>
  <si>
    <t>Ղազարյան Նաիրա Մաքսիմի</t>
  </si>
  <si>
    <t>Սնանկության դատարան</t>
  </si>
  <si>
    <t>Երևան քաղաքի ընդհանուր իրավասության դատարան</t>
  </si>
  <si>
    <t>Տեխնիկական անձնակազմ ըստ հաստատված հաստիքացուցակի</t>
  </si>
  <si>
    <t>հնոցապան ըստ հաստատված հաստիքացուցակի</t>
  </si>
  <si>
    <t>Տեխնիկական անձնակազմ ըստ բյուջետային հայտի</t>
  </si>
  <si>
    <t>հնոցապան ըստ բյուջետային հայտի</t>
  </si>
  <si>
    <t xml:space="preserve">  Դատական դեպարտամենտի կենտրոնական մարմին</t>
  </si>
  <si>
    <t xml:space="preserve">  ԲԱՐՁՐԱԳՈՒՅՆ ԴԱՏԱԿԱՆ ԽՈՐՀՈՒՐԴ </t>
  </si>
  <si>
    <t>ԲԴԽ և ՀՀ դատարաններ</t>
  </si>
  <si>
    <t xml:space="preserve">Երևան քաղաքի ընդհանուր իրավասության դատարանի Էրեբունի նստավայր </t>
  </si>
  <si>
    <t>Ոսկանյան Արմիդա</t>
  </si>
  <si>
    <t>Մկրտչյան Արամ</t>
  </si>
  <si>
    <t>Գևորգյան Մեխակ</t>
  </si>
  <si>
    <t>Արագ արձագանքման և վերլուծական բաժնի պետի տեղակալ</t>
  </si>
  <si>
    <t>Դատարաններում ծառայություն իրականացնող բաժնի պետի տեղակալ</t>
  </si>
  <si>
    <t>Դատարաններում ծառայություն իրականացնող բաժանմունքի պետ</t>
  </si>
  <si>
    <t>Ծառայության պետ-դատական դեպարտամենտի ղեկավարի տեղակալ</t>
  </si>
  <si>
    <t>Անձնակազմի կառավարման բաժնի գլխավոր մասնագետ</t>
  </si>
  <si>
    <t>Արագ արձագանքման և վերլուծական բաժնի պետ</t>
  </si>
  <si>
    <t>Արագ արձագանքման և վերլուծական բաժնի գլխավոր մասնագետ</t>
  </si>
  <si>
    <t>Արագ արձագանքման և վերլուծական բաժնի առաջատար մասնագետ</t>
  </si>
  <si>
    <t>Անձնակազմի կառավարման բաժնի  առաջատար  մասնագետ</t>
  </si>
  <si>
    <t xml:space="preserve">ԴԱՏԱԿԱՆ ԿԱՐԳԱԴՐԻՉՆԵՐԻ ԾԱՌԱՅՈՒԹՅՈՒՆ </t>
  </si>
  <si>
    <t>ԴԱՏԱԿԱՆ ԿԱՐԳԱԴՐԻՉՆԵՐԻ ԾԱՌԱՅՈՒԹՅՈՒՆ</t>
  </si>
  <si>
    <t xml:space="preserve">Գրասենյակի գլխավոր մասնագետ            </t>
  </si>
  <si>
    <t xml:space="preserve">Գրասենյակի առաջատար մասնագետ            </t>
  </si>
  <si>
    <t xml:space="preserve">Գրասենյակի առաջին կարգի մասնագետ            </t>
  </si>
  <si>
    <t xml:space="preserve">Իրավական փորձաքննությունների ծառայության առաջին կարգի մասնագետ            </t>
  </si>
  <si>
    <t xml:space="preserve">Իրավական փորձաքննությունների ծառայության առաջատար մասնագետ            </t>
  </si>
  <si>
    <t xml:space="preserve">Իրավական փորձաքննությունների ծառայության գլխավոր մասնագետ            </t>
  </si>
  <si>
    <t xml:space="preserve">Իրավական փորձաքննությունների ծառայության պետ          </t>
  </si>
  <si>
    <t>Դատական դեպարտամենտի ղեկավարի առաջին տեղակալ</t>
  </si>
  <si>
    <t>Իրավական ակտերի մշակման և փորձաքննության վարչության պետ</t>
  </si>
  <si>
    <t>Դատավորների ընդհանուր ժողովի և դատարանների աշխատակազմերի գործունեության ապահովման վարչության պետ</t>
  </si>
  <si>
    <t>Արձանագրային վարչության պետ</t>
  </si>
  <si>
    <t>Անձնակազմի կառավարման վարչության գլխավոր մասնագետ</t>
  </si>
  <si>
    <t>Անձնակազմի կառավարման վարչության առաջատար մասնագետ</t>
  </si>
  <si>
    <t>Անձնակազմի կառավարման վարչության առաջին կարգի մասնագետ</t>
  </si>
  <si>
    <t>Արխիվային փաստաթղթերի պահպանման բաժնի առաջատար մասնագետ</t>
  </si>
  <si>
    <t>Արխիվային փաստաթղթերի պահպանման բաժնի առաջին կարգի մասնագետ</t>
  </si>
  <si>
    <t>Համակարգչային ծառայության գլխավոր մասնագետ</t>
  </si>
  <si>
    <t>Համակարգչային ծառայության առաջատար մասնագետ</t>
  </si>
  <si>
    <t>Ընդհանուր բաժնի առաջատար մասնագետ</t>
  </si>
  <si>
    <t>Ընդհանուր բաժնի առաջին կարգի մասնագետ</t>
  </si>
  <si>
    <t>Առաջին բաժնի առաջատար մասնագետ</t>
  </si>
  <si>
    <t>Առաջին բաժնի առաջին կարգի մասնագետ</t>
  </si>
  <si>
    <t>Մամուլի և հասարակայնության հետ կապերի ծառայության առաջատար մասնագետ</t>
  </si>
  <si>
    <t>Արձանագրային վարչության գլխավոր մասնագետ</t>
  </si>
  <si>
    <t>Արձանագրային վարչության առաջին կարգի մասնագետ</t>
  </si>
  <si>
    <t>Արտաքին կապերի և արարողակարգի վարչության պետ</t>
  </si>
  <si>
    <t>Արտաքին կապերի և արարողակարգի վարչության գլխավոր մասնագետ</t>
  </si>
  <si>
    <t>Արտաքին կապերի և արարողակարգի վարչության գլխավոր մասնագետ-թարգմանիչ</t>
  </si>
  <si>
    <t>ԲԴԽ նախագահի խորհրդական</t>
  </si>
  <si>
    <t>ԲԴԽ  անդամի օգնական</t>
  </si>
  <si>
    <t>Վերահսկողության վարչության պետ</t>
  </si>
  <si>
    <t>Վերահսկողության վարչության գլխավոր մասնագետ</t>
  </si>
  <si>
    <t>Վերահսկողության վարչության առաջատար մասնագետ</t>
  </si>
  <si>
    <t>Վերահսկողության վարչության առաջին կարգի մասնագետ</t>
  </si>
  <si>
    <t>Մամուլի և հասարակայնության հետ կապերի ծառայության պետ</t>
  </si>
  <si>
    <t>Անձնակազմի կառավարման բաժնի  առաջին կարգի մասնագետ</t>
  </si>
  <si>
    <t>Ընդհանուր բաժնի առաջատար ասնագետ</t>
  </si>
  <si>
    <t>Սերոբյան Դավիթ</t>
  </si>
  <si>
    <t>Տաշչյան Մարինա</t>
  </si>
  <si>
    <t>Ազրոյան Ռուզաննա</t>
  </si>
  <si>
    <t>Ղուկեյան Դիանա</t>
  </si>
  <si>
    <t>Հարությունյան Գոռ</t>
  </si>
  <si>
    <t>Մեխակյան Հրաչյա</t>
  </si>
  <si>
    <t>Գասպարյան Գնել</t>
  </si>
  <si>
    <t>Ուլիխանյան Սյուզաննա</t>
  </si>
  <si>
    <t>Ներսիսյան Լիանա</t>
  </si>
  <si>
    <t>Արագածոտնի մարզի առաջին ատյանի ընդհանուր իրավասության դատարան</t>
  </si>
  <si>
    <t>Արարատ և Վայոց Ձորի մարզերի առաջին ատյանի ընդհանուր իրավասության դատարան</t>
  </si>
  <si>
    <t>Արմավիրի մարզի  առաջին ատյանի ընդհանուր իրավասության դատարան</t>
  </si>
  <si>
    <t>Գեղարքունիքի մարզի  առաջին ատյանի ընդհանուր իրավասության դատարան</t>
  </si>
  <si>
    <t>Լոռու մարզի  առաջին ատյանի ընդհանուր իրավասության դատարան</t>
  </si>
  <si>
    <t>Կոտայքի մարզի  առաջին ատյանի ընդհանուր իրավասության դատարան</t>
  </si>
  <si>
    <t>Շիրակի մարզի  առաջին ատյանի ընդհանուր իրավասության դատարան</t>
  </si>
  <si>
    <t>Սյունիքի մարզի  առաջին ատյանի ընդհանուր իրավասության դատարան</t>
  </si>
  <si>
    <t>Տավուշի մարզի առաջին ատյանի ընդհանուր իրավասության դատարան</t>
  </si>
  <si>
    <t>Բարձրաստիճան պաշտոնատար անձ հանդիսացող ինքնավար, հայեցողական, վարչական պաշտոններ</t>
  </si>
  <si>
    <t>Արմավիրի մարզի առաջին ատյանի ընդհանուր իրավասության դատարան</t>
  </si>
  <si>
    <t>Գեղարքունիքի մարզի առաջին ատյանի ընդհանուր իրավասության դատարան</t>
  </si>
  <si>
    <t>Լոռու մարզի առաջին ատյանի ընդհանուր իրավասության դատարան</t>
  </si>
  <si>
    <t>Կոտայքի մարզի առաջին ատյանի ընդհանուր իրավասության դատարան</t>
  </si>
  <si>
    <t>Շիրակի մարզի առաջին ատյանի ընդհանուր իրավասության դատարան</t>
  </si>
  <si>
    <t>Սյունիքի մարզի առաջին ատյանի ընդհանուր իրավասության դատարան</t>
  </si>
  <si>
    <t>Դատական կարգադրիչների ծառայություն</t>
  </si>
  <si>
    <t>Վճռաբեկ դատարան</t>
  </si>
  <si>
    <t>Դատական դեպարտամենտի ղեկավարի տեղակալ ֆինանսատնտեսական հարցերով</t>
  </si>
  <si>
    <t>Դատական պրակտիկայի վերլուծության և մշտադիտարկման վարչության պետ</t>
  </si>
  <si>
    <t>Դատական պրակտիկայի վերլուծության և մշտադիտարկման վարչության Դատական պրակտիկայի վերլուծության բաժնի պետ</t>
  </si>
  <si>
    <t>Դատական պրակտիկայի վերլուծության և մշտադիտարկման վարչության Դատական պրակտիկայի վերլուծության բաժնի գլխավոր մասնագետ</t>
  </si>
  <si>
    <t>Դատական պրակտիկայի վերլուծության և մշտադիտարկման վարչության Դատական պրակտիկայի վերլուծության բաժնի առաջատար մասնագետ</t>
  </si>
  <si>
    <t>Դատական պրակտիկայի վերլուծության և մշտադիտարկման վարչության Մշտադիտարկման և դատական վիճակագրության բաժնի պետ</t>
  </si>
  <si>
    <t>Կիրակոսյան Մակար</t>
  </si>
  <si>
    <t>Դատական պրակտիկայի վերլուծության և մշտադիտարկման վարչության Մշտադիտարկման և դատական վիճակագրության բաժնի գլխավոր մասնագետ</t>
  </si>
  <si>
    <t>Մխիթարյան Անուշ</t>
  </si>
  <si>
    <t>Դատական պրակտիկայի վերլուծության և մշտադիտարկման վարչության Մշտադիտարկման և դատական վիճակագրության բաժնի առաջատար մասնագետ</t>
  </si>
  <si>
    <t>Իրավական ակտերի մշակման և փորձաքննության վարչության Բարձրագույն դատական խորհրդի նիստերի նախապատրաստման և որոշումների նախագծերի մշակման բաժնի պետ</t>
  </si>
  <si>
    <t>Իրավական ակտերի մշակման և փորձաքննության վարչության Բարձրագույն դատական խորհրդի նիստերի նախապատրաստման և որոշումների նախագծերի մշակման բաժնի գլխավոր մասնագետ</t>
  </si>
  <si>
    <t>Իրավական ակտերի մշակման և փորձաքննության վարչության Բարձրագույն դատական խորհրդի նիստերի նախապատրաստման և որոշումների նախագծերի մշակման բաժնի առաջատար մասնագետ</t>
  </si>
  <si>
    <t>Իրավական ակտերի մշակման և փորձաքննության վարչության Իրավական ակտերի մշակման և փորձաքննության բաժնի պետ</t>
  </si>
  <si>
    <t>Իրավական ակտերի մշակման և փորձաքննության վարչության Իրավական ակտերի մշակման և փորձաքննության բաժնի գլխավոր մասնագետ</t>
  </si>
  <si>
    <t>Իրավական ակտերի մշակման և փորձաքննության վարչության Իրավական ակտերի մշակման և փորձաքննության բաժնի առաջատար մասնագետ</t>
  </si>
  <si>
    <t>Դատավորների ընդհանուր ժողովի և դատարանների աշխատակազմերի գործունեության ապահովման վարչության Դատավորների ընդհանուր ժողովի և հանձնաժողովների գործունեության ապահովման բաժնի պետ</t>
  </si>
  <si>
    <t>Դատավորների ընդհանուր ժողովի և դատարանների աշխատակազմերի գործունեության ապահովման վարչության Դատավորների ընդհանուր ժողովի և հանձնաժողովների գործունեության ապահովման բաժնի գլխավոր մասնագետ</t>
  </si>
  <si>
    <t xml:space="preserve">  Պետրոսյան Սոնա</t>
  </si>
  <si>
    <t>Դատավորների ընդհանուր ժողովի և դատարանների աշխատակազմերի գործունեության ապահովման վարչության Դատավորների ընդհանուր ժողովի և հանձնաժողովների գործունեության ապահովման բաժնի առաջատար մասնագետ</t>
  </si>
  <si>
    <t>Դատավորների ընդհանուր ժողովի և դատարանների աշխատակազմերի գործունեության ապահովման վարչության Դատարանների աշխատակազմերի գործունեության ապահովմանն օժանդակող բաժնի պետ</t>
  </si>
  <si>
    <t>Դատավորների ընդհանուր ժողովի և դատարանների աշխատակազմերի գործունեության ապահովման վարչության Դատարանների աշխատակազմերի գործունեության ապահովմանն օժանդակող բաժնի գլխավոր մասնագետ</t>
  </si>
  <si>
    <t>Դատավորների ընդհանուր ժողովի և դատարանների աշխատակազմերի գործունեության ապահովման վարչության Դատարանների աշխատակազմերի գործունեության ապահովմանն օժանդակող բաժնի առաջատար մասնագետ</t>
  </si>
  <si>
    <t>Դատավորներին և թեկնածուներին առնչվող հարցերի վարչության պետ</t>
  </si>
  <si>
    <t>Դատավորներին և թեկնածուներին առնչվող հարցերի վարչության Դատավորների թեկնածուներին և առաջխաղացմանը վերաբերող հարցերի բաժնի պետ</t>
  </si>
  <si>
    <t>Դատավորներին և թեկնածուներին առնչվող հարցերի վարչության Դատավորների թեկնածուներին և առաջխաղացմանը վերաբերող հարցերի բաժնի գլխավոր մասնագետ</t>
  </si>
  <si>
    <t>Դատավորներին և թեկնածուներին առնչվող հարցերի վարչության Դատավորների թեկնածուներին և առաջխաղացմանը վերաբերող հարցերի բաժնի առաջատար մասնագետ</t>
  </si>
  <si>
    <t>Դատավորներին և թեկնածուներին առնչվող հարցերի վարչության Դատավորների նկատմամբ վարույթներին առնչվող հարցերի բաժնի պետ</t>
  </si>
  <si>
    <t>Դատավորներին և թեկնածուներին առնչվող հարցերի վարչության Դատավորների նկատմամբ վարույթներին առնչվող հարցերի բաժնի գլխավոր մասնագետ</t>
  </si>
  <si>
    <t>Դատավորներին և թեկնածուներին առնչվող հարցերի վարչության Դատավորների նկատմամբ վարույթներին առնչվող հարցերի բաժնի առաջատար մասնագետ</t>
  </si>
  <si>
    <t>Ֆինանսաբյուջետայի վարչության պետ</t>
  </si>
  <si>
    <t>Ֆինանսաբյուջետայի վարչության գլխավոր մասնագետ</t>
  </si>
  <si>
    <t>Ֆինանսաբյուջետայի վարչության առաջատար մասնագետ</t>
  </si>
  <si>
    <t>Հաշվապահական հաշվառման վարչության պետ, գլխավոր հաշվապահ</t>
  </si>
  <si>
    <t>Հաշվապահական հաշվառման վարչության գլխավոր մասնագետ</t>
  </si>
  <si>
    <t>Հաշվապահական հաշվառման վարչության առաջատար մասնագետ</t>
  </si>
  <si>
    <t>Հաշվապահական հաշվառման վարչության առաջին կարգի մասնագետ</t>
  </si>
  <si>
    <t>Անձնակազմի կառավարման վարչության բարեվարքության հարցերով մասնագետ</t>
  </si>
  <si>
    <t>Նյութատեխնիկական ապահովման և գնումների համակարգման վարչության պետ</t>
  </si>
  <si>
    <t>Նյութատեխնիկական ապահովման և գնումների համակարգման վարչության Նյութատեխնիկական ապահովման բաժնի պետ</t>
  </si>
  <si>
    <t>Նյութատեխնիկական ապահովման և գնումների համակարգման վարչության Նյութատեխնիկական ապահովման բաժնի գլխավոր մասնագետ</t>
  </si>
  <si>
    <t>Նյութատեխնիկական ապահովման և գնումների համակարգման վարչության Նյութատեխնիկական ապահովման բաժնի առաջատար մասնագետ</t>
  </si>
  <si>
    <t>Նյութատեխնիկական ապահովման և գնումների համակարգման վարչության Գնումների համակարգման բաժնի պետ</t>
  </si>
  <si>
    <t>Նյութատեխնիկական ապահովման և գնումների համակարգման վարչության Գնումների համակարգման բաժնի գլխավոր մասնագետ</t>
  </si>
  <si>
    <t>Սարգսյան Աննա</t>
  </si>
  <si>
    <t xml:space="preserve">Համակարգչային ծառայության պետ </t>
  </si>
  <si>
    <t>Արխիվային փաստաթղթերի պահպանման բաժնի արխիվի պետ</t>
  </si>
  <si>
    <t>Կիրակոսյան Լիլիթ</t>
  </si>
  <si>
    <t>Բալասյան Անահիտ</t>
  </si>
  <si>
    <t>Խաչատրյան Արփինե</t>
  </si>
  <si>
    <t>Սահակյան Սուրեն</t>
  </si>
  <si>
    <t>Բարսեղյան Սիրվարդ</t>
  </si>
  <si>
    <t>Հարոյան Գոհար</t>
  </si>
  <si>
    <t xml:space="preserve">Ալիփյան Լուիզա </t>
  </si>
  <si>
    <t>Ներսիսյան Աննա</t>
  </si>
  <si>
    <t>Պատուրյան Սյուզաննա</t>
  </si>
  <si>
    <t>Խաչատրյան Էլեն</t>
  </si>
  <si>
    <t>Սադոյան Լիլիթ</t>
  </si>
  <si>
    <t>Սուքիասյան Վարազդատ</t>
  </si>
  <si>
    <t>Հովսեփյան Մարիամ</t>
  </si>
  <si>
    <t>Թադևոսյան Հրաչուհի</t>
  </si>
  <si>
    <t>Միքայելյան Հռիփսիմե</t>
  </si>
  <si>
    <t>Բադալյան Անժելա</t>
  </si>
  <si>
    <t>Վարդանյան Լիլիթ</t>
  </si>
  <si>
    <t>Խաչատրյան Արուսյակ</t>
  </si>
  <si>
    <t>Հայրապետյան Լուսիկ</t>
  </si>
  <si>
    <t>Բզնունի Արփինե</t>
  </si>
  <si>
    <t>Մարտոյան Նարինե</t>
  </si>
  <si>
    <t>Թորոսյան Մերի</t>
  </si>
  <si>
    <t>Դավոյան Ռուզաննա</t>
  </si>
  <si>
    <t>Մահտեսյան Մանուշակ</t>
  </si>
  <si>
    <t>Հարությունյան Հայկուհի</t>
  </si>
  <si>
    <t>Հախնազարյան Գոհար</t>
  </si>
  <si>
    <t>Ասատրյան Արամայիս</t>
  </si>
  <si>
    <t>Նազարյան Ժենյա</t>
  </si>
  <si>
    <t>Մելիքբեկյան Քնարիկ</t>
  </si>
  <si>
    <t>Խաչատրյան Արմինե</t>
  </si>
  <si>
    <t>Կոստանյան Մարիամ</t>
  </si>
  <si>
    <t>Մարտիրոսյան Նաիրա</t>
  </si>
  <si>
    <t>Սանդոյան Նարինե</t>
  </si>
  <si>
    <t>Հարությունյան Տաթևիկ</t>
  </si>
  <si>
    <t>Ոսկանյան Արուսյակ</t>
  </si>
  <si>
    <t xml:space="preserve">Սարդարյան Մելինե </t>
  </si>
  <si>
    <t>Շահնազարյան Անի</t>
  </si>
  <si>
    <t>Մարտիրոսյան Լիանա</t>
  </si>
  <si>
    <t>Մելքոնյան Աիդա</t>
  </si>
  <si>
    <t>Մելքոնյան Անի</t>
  </si>
  <si>
    <t>Էլիզբարյան Ջեմմա</t>
  </si>
  <si>
    <t>Մանուչարյան Տաթևիկ</t>
  </si>
  <si>
    <t>Բուդուլյան Աղավնի</t>
  </si>
  <si>
    <t>Հարությունյան Ռոզա</t>
  </si>
  <si>
    <t>Միքայելյան Էմմա</t>
  </si>
  <si>
    <t>Սարգսյան Գոհար</t>
  </si>
  <si>
    <t>Նաջարյան Լուսինե</t>
  </si>
  <si>
    <t>Ջառահյան Գոհար</t>
  </si>
  <si>
    <t>Հովհաննիսյան Երվանդ</t>
  </si>
  <si>
    <t>Վարոսյան Արմեն</t>
  </si>
  <si>
    <t>Հակոբյան Լիլիթ</t>
  </si>
  <si>
    <t>Դալլաքյան Թեհմինե</t>
  </si>
  <si>
    <t>Բրուդյան Լիլիթ</t>
  </si>
  <si>
    <t>Նահապետյան Թովմաս</t>
  </si>
  <si>
    <t>Աղաջանյան Իրինա</t>
  </si>
  <si>
    <t>Աճեմյան Հասմիկ</t>
  </si>
  <si>
    <t xml:space="preserve"> %-ը </t>
  </si>
  <si>
    <t xml:space="preserve"> %-ով աշխատավարձի բարձրացում</t>
  </si>
  <si>
    <t xml:space="preserve">ԲԴԽ և Դատական դեպարտամենտի կենտրոնական մարմին </t>
  </si>
  <si>
    <t xml:space="preserve">Ընդամենը  2022 ԹՎԱԿԱՆ հերթապահության համար տրվող  վճար </t>
  </si>
  <si>
    <t>Ինքնավար, վարչական, հայեցողական պաշտոններ</t>
  </si>
  <si>
    <t>2023 թվական</t>
  </si>
  <si>
    <t>2022թ.</t>
  </si>
  <si>
    <t>2023թ.</t>
  </si>
  <si>
    <t>Մխեյան Դանիել</t>
  </si>
  <si>
    <t>Մելիքսեթյան Արմինե</t>
  </si>
  <si>
    <t>Ստեփանյան Գառնիկ</t>
  </si>
  <si>
    <t>Դունամալյան Ազատ</t>
  </si>
  <si>
    <t>Աթանեսյան Անի</t>
  </si>
  <si>
    <t>Հովհաննիսյան Սեյրան</t>
  </si>
  <si>
    <t>Սարգսյան Ալվարդ</t>
  </si>
  <si>
    <t>Հակոբյան Վարդիթեր</t>
  </si>
  <si>
    <t>Սանոսյան Արայիկ</t>
  </si>
  <si>
    <t>Նավասարդյան Արթուր</t>
  </si>
  <si>
    <t>Հովսեփյան Աիդա</t>
  </si>
  <si>
    <t>Մարտիրոսյան Կարինե</t>
  </si>
  <si>
    <t>Դոլմաջյան Հայկուհի</t>
  </si>
  <si>
    <t>Օքմինյան Ռուբինա</t>
  </si>
  <si>
    <t>Մկրտչյան Մարգարիտ</t>
  </si>
  <si>
    <t>Մելիքյան Սամվել</t>
  </si>
  <si>
    <t>Հարությունյան Անդրանիկ</t>
  </si>
  <si>
    <t>Կնյազյան Զավեն</t>
  </si>
  <si>
    <t>Գարանյան Աննա</t>
  </si>
  <si>
    <t>Ավետիսյան Գրիգոր</t>
  </si>
  <si>
    <t>Վանեցյան Սոս</t>
  </si>
  <si>
    <t>Կարապետյան Սմբատ</t>
  </si>
  <si>
    <t>Չիչոյան Բորիկ</t>
  </si>
  <si>
    <t>Թումանյան Արմիդա</t>
  </si>
  <si>
    <t>Մաթոսյան Անուշ</t>
  </si>
  <si>
    <t>Միրզոյան Սաթենիկ</t>
  </si>
  <si>
    <t>Գաբոյան Հասմիկ</t>
  </si>
  <si>
    <t>Անտոնյան Սմբատ</t>
  </si>
  <si>
    <t>Կաուկչյան Սվետլանա</t>
  </si>
  <si>
    <t>Բադիկյան Մելինե</t>
  </si>
  <si>
    <t>Բաղդասարյան Լիլիթ</t>
  </si>
  <si>
    <t>Արիստակեսյան Կարինե</t>
  </si>
  <si>
    <t>Բաբայան Ռուզան</t>
  </si>
  <si>
    <t>Սարգսյան Սուսաննա</t>
  </si>
  <si>
    <t>Քալանթարյան Գրիգոր</t>
  </si>
  <si>
    <t>Հարությունյան Լիանա</t>
  </si>
  <si>
    <t>Սուջյան Տաթևիկ</t>
  </si>
  <si>
    <t>Հովսեփյան Գայանե</t>
  </si>
  <si>
    <t>Նահապետյան Շահանե</t>
  </si>
  <si>
    <t>Մուրադյան Տաթևիկ</t>
  </si>
  <si>
    <t>Գևորգյան Նինա</t>
  </si>
  <si>
    <t>Հարությունյան Աննա</t>
  </si>
  <si>
    <t xml:space="preserve">Այվազյան Նարե </t>
  </si>
  <si>
    <t>Ասատրյան Կարինե</t>
  </si>
  <si>
    <t>Առաքելյան Փառանձեմ</t>
  </si>
  <si>
    <t>Սաղաթելյան Գայանե</t>
  </si>
  <si>
    <t>Մարտիրոսյան Անի</t>
  </si>
  <si>
    <t>Կռմաջյան Վարդան</t>
  </si>
  <si>
    <t>Կարապետյան Անի</t>
  </si>
  <si>
    <t>Օրբելյան Հասմիկ</t>
  </si>
  <si>
    <t>Ղուկասյան Սարգիս</t>
  </si>
  <si>
    <t>Մայիլյան Արթուր</t>
  </si>
  <si>
    <t>Թորոսյան Լուիզա</t>
  </si>
  <si>
    <t>Մակարյան Հասմիկ</t>
  </si>
  <si>
    <t>Կարապետյան Լուսինե</t>
  </si>
  <si>
    <t>Նանյան Քնարիկ</t>
  </si>
  <si>
    <t>Աղայան Նինա ժ/պ</t>
  </si>
  <si>
    <t>Պետրոսյան Էլիզա</t>
  </si>
  <si>
    <t>Մարուքյան Արմինե</t>
  </si>
  <si>
    <t>Գևորգյան Լիդա</t>
  </si>
  <si>
    <t>Մելիքյան Դիանա</t>
  </si>
  <si>
    <t>Խաչատրյան Լաուրա</t>
  </si>
  <si>
    <t>Անտոնյան Նաիրա</t>
  </si>
  <si>
    <t>Հարությունյան Նունե</t>
  </si>
  <si>
    <t>Ռևազյան Արմինե</t>
  </si>
  <si>
    <t>Նալբանդյան Էմիլիա</t>
  </si>
  <si>
    <t>Ավետիսյան Մերի</t>
  </si>
  <si>
    <t>Լալայան Լուսինե</t>
  </si>
  <si>
    <t>Շմավոնյան Արմինե</t>
  </si>
  <si>
    <t>Վարդանյան Մարիամ</t>
  </si>
  <si>
    <t>Հարությունյան Աիդա</t>
  </si>
  <si>
    <t>Վիրաբյան Քրիստինե</t>
  </si>
  <si>
    <t>Խաչատրյան Սոֆիկ</t>
  </si>
  <si>
    <t>Գրիգորյան Հայկանուշ</t>
  </si>
  <si>
    <t>Ղազարյան Լիանա</t>
  </si>
  <si>
    <t xml:space="preserve">Հայրապետյան Մարիամ  </t>
  </si>
  <si>
    <t>Հարությունյան Ռուզաննա</t>
  </si>
  <si>
    <t>Գևորգյան Արտակ</t>
  </si>
  <si>
    <t>Քոչարյան Վիգեն</t>
  </si>
  <si>
    <t>Մանուկյան Թամարա</t>
  </si>
  <si>
    <t>Ավագ կարգադրիչ</t>
  </si>
  <si>
    <t>Կարգադրիչ</t>
  </si>
  <si>
    <t>Բերբերյան Մարտին Հակոբի</t>
  </si>
  <si>
    <t>Կարապետյան Արթուր Արայիկի</t>
  </si>
  <si>
    <t>Հարությունյան Երանոս Սերգեյի</t>
  </si>
  <si>
    <t>Բաժնի պետի տեղակալ</t>
  </si>
  <si>
    <t>Ղազարյան Ալեքսան Վովայի</t>
  </si>
  <si>
    <t>Ավետիսյան Սարգիս Հովհաննեսի</t>
  </si>
  <si>
    <t>Փիլոսյան Արթուր Հենրիկի</t>
  </si>
  <si>
    <t>Վապուրջյան Արթուր Հարությունի</t>
  </si>
  <si>
    <t>Եսայան Հայկ Գեղամի</t>
  </si>
  <si>
    <t>Չոլակյան Անի Հովհաննեսի</t>
  </si>
  <si>
    <t>Դավթյան Լևոն Ռուբենի</t>
  </si>
  <si>
    <t>Խալաթյան Գրիգոր Վարդանի</t>
  </si>
  <si>
    <t>Խաչատրյան Արման Սերոբի</t>
  </si>
  <si>
    <t>Դանիելյան Արտյուշ Վանիչկայի</t>
  </si>
  <si>
    <t>Սարգսյան Զարզանդ Լյովայի</t>
  </si>
  <si>
    <t>Ասոյան Արտյոմ Գևորգի</t>
  </si>
  <si>
    <t>Սահակյան Արարատ Վարդանի</t>
  </si>
  <si>
    <t>Նիկոլայան Վահե Արթուրի</t>
  </si>
  <si>
    <t>Մելոյան Ալեքսան Անդրանիկի</t>
  </si>
  <si>
    <t>Համբարձումյան Արման Յուրիկի</t>
  </si>
  <si>
    <t>Բաղդագյուլյան Բորիս Էդիսոնի</t>
  </si>
  <si>
    <t>Գրիգորյան Ռուբիկ Արամի</t>
  </si>
  <si>
    <t>Հովհաննիսյան Անուշավան Սամվելի</t>
  </si>
  <si>
    <t>Թովմասյան Ալեքսանդրա Ալեքսանդրի</t>
  </si>
  <si>
    <t>Գրիգորյան Արմեն Ցոլակի</t>
  </si>
  <si>
    <t>Մելքոնյան Արմեն Հրանտի</t>
  </si>
  <si>
    <t>Ղարիբյան Սենիկ Ղարիբի</t>
  </si>
  <si>
    <t>Պապոյան Արսեն Գագիկի</t>
  </si>
  <si>
    <t>Սահակյան Գուրգեն Լևոնի</t>
  </si>
  <si>
    <t>Գալստյան Վարդուհի Սամվելի</t>
  </si>
  <si>
    <t>Ղարիբյան Արթուր Հենրիկի</t>
  </si>
  <si>
    <t xml:space="preserve">Ընդամենը  2023 ԹՎԱԿԱՆ հերթապահության համար տրվող  վճար </t>
  </si>
  <si>
    <t>2022 թվական</t>
  </si>
  <si>
    <t>2024 թվական</t>
  </si>
  <si>
    <t>2024թ.</t>
  </si>
  <si>
    <t xml:space="preserve">Դատարանի նախագահ </t>
  </si>
  <si>
    <t>Ալավերդյան Լուսինե</t>
  </si>
  <si>
    <t>Թորոսյան Վահագն</t>
  </si>
  <si>
    <t>Աբգարյան Էմին</t>
  </si>
  <si>
    <t>Բախշիյան Բորիս</t>
  </si>
  <si>
    <t>Ահարոնյան Ռոմեն</t>
  </si>
  <si>
    <t>Մախմուդյան Ռուստամ</t>
  </si>
  <si>
    <t>Հարությունյան Նելլի</t>
  </si>
  <si>
    <t>Խեդոյան Ելենա</t>
  </si>
  <si>
    <t>Զաքարյան Ալմաստ</t>
  </si>
  <si>
    <t>Ասրիյան Մերի</t>
  </si>
  <si>
    <t>Մայիլյան Փիրուզա</t>
  </si>
  <si>
    <t>Մարտիրոսյան Աննա</t>
  </si>
  <si>
    <t>Աստվածատրյան Արմինե</t>
  </si>
  <si>
    <t>Հակոբյան Սյուզաննա</t>
  </si>
  <si>
    <t>Գասպարյան Էմիլյա</t>
  </si>
  <si>
    <t>Երանոսյան Տաթևիկ</t>
  </si>
  <si>
    <t>Գարսևանյան Անուշ</t>
  </si>
  <si>
    <t>Ասատրյան Արտավազդ</t>
  </si>
  <si>
    <t>Վարժապետյան Վարսիկ</t>
  </si>
  <si>
    <t>Խուրշուդյան Լիանա</t>
  </si>
  <si>
    <t>Ավետիսյան Յանա</t>
  </si>
  <si>
    <t>Գևորգյան Մանիկ</t>
  </si>
  <si>
    <t>Մարկոսյան Նազիկ</t>
  </si>
  <si>
    <t>Ներսիսյան Աշխեն</t>
  </si>
  <si>
    <t>Եսայան Արմինե</t>
  </si>
  <si>
    <t>Ֆոլյան Կարինե</t>
  </si>
  <si>
    <t xml:space="preserve">Մկրտչյան Երանուհի </t>
  </si>
  <si>
    <t xml:space="preserve">Հունանյան Արմինե </t>
  </si>
  <si>
    <t xml:space="preserve">Քոչարյան Լիլիթ </t>
  </si>
  <si>
    <t xml:space="preserve">Համբարձումյան Լիլիթ </t>
  </si>
  <si>
    <t xml:space="preserve">Մինասյան Գրիգոր </t>
  </si>
  <si>
    <t>Քոսեյան Լուսինե</t>
  </si>
  <si>
    <t>Բուռնազյան Տաթև</t>
  </si>
  <si>
    <t>Մարգարյան Արման</t>
  </si>
  <si>
    <t>Մարտիրոսյան Քրիստինա</t>
  </si>
  <si>
    <t xml:space="preserve">Սարուխանյան Աննա </t>
  </si>
  <si>
    <t>Թորոսյան Աննա</t>
  </si>
  <si>
    <t>Հովհաննիսյան Նելլի</t>
  </si>
  <si>
    <t>Առաքելյան Անի</t>
  </si>
  <si>
    <t>Թորոսյան Արաքսի</t>
  </si>
  <si>
    <t>Ղուկասյան Վարդուհի</t>
  </si>
  <si>
    <r>
      <t xml:space="preserve">Բարձր Լեռնային+ </t>
    </r>
    <r>
      <rPr>
        <b/>
        <i/>
        <sz val="10"/>
        <color rgb="FFFF0000"/>
        <rFont val="GHEA Grapalat"/>
        <family val="3"/>
      </rPr>
      <t>Ամսական տրվում է նաև 15% լրացուցիչ վճար</t>
    </r>
  </si>
  <si>
    <t xml:space="preserve">Հախվերդյան Անահիտ </t>
  </si>
  <si>
    <t>Բաղրամյան Լիանա</t>
  </si>
  <si>
    <t>Հովհաննիսյան Լուիզա</t>
  </si>
  <si>
    <t>Ճանճապանյան Աննա</t>
  </si>
  <si>
    <t>Մանուկյան Մերի</t>
  </si>
  <si>
    <t>Համբարձումյան Մարինե</t>
  </si>
  <si>
    <t>Գրիգորյան Միքայել</t>
  </si>
  <si>
    <t>Քեռյան Վահագն</t>
  </si>
  <si>
    <t>Հովհաննիսյան Արթուր</t>
  </si>
  <si>
    <t>Հարությունյան Յուրի</t>
  </si>
  <si>
    <t>Գասպարյան Գոռ</t>
  </si>
  <si>
    <t>Ավետիսյան Էմմա</t>
  </si>
  <si>
    <t>Պապոյան Նանո</t>
  </si>
  <si>
    <t>Սահակյան Նանե</t>
  </si>
  <si>
    <t>Թումեյան Արամ</t>
  </si>
  <si>
    <t>Հայեցողական պաշտոններ</t>
  </si>
  <si>
    <t>ՔԱՂԱՔԱՑԻԱԿԱՆ ԾԱՌԱՅՈՂՆԵՐ</t>
  </si>
  <si>
    <r>
      <t xml:space="preserve">Բարձր Լեռնային+ </t>
    </r>
    <r>
      <rPr>
        <b/>
        <i/>
        <sz val="9"/>
        <color rgb="FFFF0000"/>
        <rFont val="GHEA Grapalat"/>
        <family val="3"/>
      </rPr>
      <t>Ամսական տրվում է նաև 15% լրացուցիչ վճար</t>
    </r>
  </si>
  <si>
    <t>Աբովյան Սիմա</t>
  </si>
  <si>
    <t>Հովհաննիսյան Սարգիս</t>
  </si>
  <si>
    <t>Ղուկասյան Թամարա</t>
  </si>
  <si>
    <t>Զեյնալյան Տիգրան</t>
  </si>
  <si>
    <t>Հովհաննիսյան Արսեն</t>
  </si>
  <si>
    <t xml:space="preserve">Խաչատրյան Լիաննա </t>
  </si>
  <si>
    <t>Գրիգորյան Մարինե</t>
  </si>
  <si>
    <t>Մելքոնյան Մականուշ</t>
  </si>
  <si>
    <t>Խաչատրյան Ռաֆիկ</t>
  </si>
  <si>
    <t>Խաչատրյան Աղվան</t>
  </si>
  <si>
    <t>Շահինյան Նաիրա</t>
  </si>
  <si>
    <t>Մարգարյան Կարեն</t>
  </si>
  <si>
    <t>Աղաջանյան Կարինե</t>
  </si>
  <si>
    <t>Սարիբեկյան Գրետա</t>
  </si>
  <si>
    <t>Համբարձումյան Կարինե</t>
  </si>
  <si>
    <t>Վարդանյան Մելանյա</t>
  </si>
  <si>
    <t>Կարապետյան Անուշ</t>
  </si>
  <si>
    <t>Սիմոնյան Արմինե</t>
  </si>
  <si>
    <t>Մուրադյան Անահիտ</t>
  </si>
  <si>
    <t>Կիվրանյան Ազնիվ</t>
  </si>
  <si>
    <t>Մնացականյան Սամվել</t>
  </si>
  <si>
    <t>Խրիմյան Ազնիվ</t>
  </si>
  <si>
    <t>Ղամբարյան Մարինե</t>
  </si>
  <si>
    <t>Ավանեսյան Սվետլանա</t>
  </si>
  <si>
    <t>Հակոբյան Մարիետա</t>
  </si>
  <si>
    <t>Հովակիմովա Զոյա</t>
  </si>
  <si>
    <t>Վարտանյան Մերի</t>
  </si>
  <si>
    <t>Սիմոնյան Ռիմմա</t>
  </si>
  <si>
    <t>Նազարյան Ռուզաննա</t>
  </si>
  <si>
    <t>Մարտիրոսյան Նարեկ</t>
  </si>
  <si>
    <t>Ավագյան Արամ</t>
  </si>
  <si>
    <t>Եղիկյան Արթուր</t>
  </si>
  <si>
    <t>Կարապետյան Թերեզա</t>
  </si>
  <si>
    <t>Հարությունյան Հրայր</t>
  </si>
  <si>
    <t>Սարգսյան Քնարիկ</t>
  </si>
  <si>
    <t>Հակոբյան Աշոտ</t>
  </si>
  <si>
    <t xml:space="preserve">Բաբայան Արկադի </t>
  </si>
  <si>
    <t xml:space="preserve">Ղարիբյան Էվելինա </t>
  </si>
  <si>
    <t xml:space="preserve">Ավետիսյան Վեներա </t>
  </si>
  <si>
    <t>Դեմրչյան Մարիյա</t>
  </si>
  <si>
    <t>Աղոյան Սուսաննա</t>
  </si>
  <si>
    <t>Զիրոյան   Կարեն</t>
  </si>
  <si>
    <t>Համբարյան Մելանյա</t>
  </si>
  <si>
    <t xml:space="preserve">Համբարձումյան Էլմիրա </t>
  </si>
  <si>
    <t xml:space="preserve">Ափոյան Կարեն </t>
  </si>
  <si>
    <t>Մարտիրոսյան Սոնա</t>
  </si>
  <si>
    <t>Չախալյան Մարուսյա</t>
  </si>
  <si>
    <t>Վարդանյան Ելենա</t>
  </si>
  <si>
    <t>Գալստյան Նունե</t>
  </si>
  <si>
    <t>Հովհաննիսյան Օսաննա Աշոտի</t>
  </si>
  <si>
    <t>Աշուրյան Սուրիկ Սոսի</t>
  </si>
  <si>
    <t>Զոհրաբյան Տաթևիկ Արտակի</t>
  </si>
  <si>
    <t>Աղոյան Եսթեր Մանուկի</t>
  </si>
  <si>
    <t>Եղիազարյան Դավիթ Հուսիկի</t>
  </si>
  <si>
    <t>Համբարյան Սարգիս Գեորգիի</t>
  </si>
  <si>
    <t>Ստեփանյան Թևոս Սամվելի</t>
  </si>
  <si>
    <t>Վարդանյան Միքայել Թաթուլի</t>
  </si>
  <si>
    <t>Արզումանյան Արմինե Միխակի</t>
  </si>
  <si>
    <t>Կոստանյան Ռաֆիկ Հրանտի</t>
  </si>
  <si>
    <t>Ումրոյան Գարիկ Սամվելի</t>
  </si>
  <si>
    <t>Ստեփանյան Բաբկեն Անդրանիկի</t>
  </si>
  <si>
    <t>Միլիտոնյան Կարեն Կույբիշևի</t>
  </si>
  <si>
    <t>Սորսորյան Դավիթ Ռուդիկի</t>
  </si>
  <si>
    <t>Պետրոսյան Վարդան Խաչատուրի</t>
  </si>
  <si>
    <t>Վարդանյան Լիլիթ Արմենի</t>
  </si>
  <si>
    <t>Թադևոսյան Գուրգեն Սամվելի</t>
  </si>
  <si>
    <t>ԲԴԽ և ՀՀ դատարաններ 2025</t>
  </si>
  <si>
    <t>2025թ. պարգևատրման ֆոնդ/4112/</t>
  </si>
  <si>
    <t>2025թ. պարգևատրման ֆոնդ/4113/</t>
  </si>
  <si>
    <t>ԱՇԽԱՏԱՎԱՐՁ 2025/դրամ/</t>
  </si>
  <si>
    <t xml:space="preserve">  2025 ԹՎԱԿԱՆ</t>
  </si>
  <si>
    <t xml:space="preserve"> ԱՇԽԱՏԱՎԱՐՁ 2025</t>
  </si>
  <si>
    <t>Ընդամենը տարեկան  աշխատավարձ 2025</t>
  </si>
  <si>
    <t>Ընդամենը ամսական աշխատավարձ 2025</t>
  </si>
  <si>
    <t>ԸՆԴԱՄԵՆԸ  ԱՇԽԱՏԱՎԱՐՁ 2025</t>
  </si>
  <si>
    <t xml:space="preserve"> 2025 ԹՎԱԿԱՆ</t>
  </si>
  <si>
    <t>ԸՆԴԱՄԵՆԸ 2025 ԹՎԱԿԱՆ ՏԱՐԵԿԱՆ</t>
  </si>
  <si>
    <t>2025 թվական</t>
  </si>
  <si>
    <t>2025թ.</t>
  </si>
  <si>
    <t>Նյութատեխնիկական ապահովման և գնումների համակարգման վարչության Նյութատեխնիկական ապահովման բաժնի ճարտարագետ-շինարար</t>
  </si>
  <si>
    <t>Նյութատեխնիկական ապահովման և գնումների համակարգման վարչության Նյութատեխնիկական ապահովման բաժնի ճարտարագետ-տնտեսագետ</t>
  </si>
  <si>
    <t>Խմբագիր</t>
  </si>
  <si>
    <t>Շենգավիթ նստավայրի պատասխանատու</t>
  </si>
  <si>
    <t>Ավան նստավայրի պատասխանատու</t>
  </si>
  <si>
    <t>Աջափնյակ-1  նստավայրի պատասխանատու</t>
  </si>
  <si>
    <t>Աջափնյակ-2 նստավայրի պատասխանատու</t>
  </si>
  <si>
    <t>Դատական դեպարտամենտի կենտրոնական մարմնում ծառայություն իրականացնող բաժնի պետ</t>
  </si>
  <si>
    <t xml:space="preserve">ՀՀ Վճռաբեկ դատարանում ծառայություն իրականացնող բաժնի պետ </t>
  </si>
  <si>
    <t>ՀՀ վերաքննիչ քրեական դատարանում ծառայություն իրականացնող բաժնի պետ</t>
  </si>
  <si>
    <t>ՀՀ վերաքննիչ քրեական դատարանում ծառայություն իրականացնող բաժնի պետի տեղակալ</t>
  </si>
  <si>
    <t>ՀՀ վերաքննիչ քաղաքացիական և ՀՀ վարչական դատարաններում ծառայություն իրականացնող բաժնի պետ</t>
  </si>
  <si>
    <t>ՀՀ վերաքննիչ քաղաքացիական և ՀՀ վարչական դատարաններում ծառայություն իրականացնող բաժնի պետի տեղակալ</t>
  </si>
  <si>
    <t>Գևորգյան Կարեն</t>
  </si>
  <si>
    <t>Ալեքսանյան Արուսյակ</t>
  </si>
  <si>
    <t>Շիրոյան Արմեն</t>
  </si>
  <si>
    <t>Մարիկյան Ռազմիկ</t>
  </si>
  <si>
    <t>Արղամանյան Դավիթ</t>
  </si>
  <si>
    <t>Պողոսյան Արմեն</t>
  </si>
  <si>
    <t>Մաթևոսյան Արշակ</t>
  </si>
  <si>
    <t>Սաֆարյան Արմինե</t>
  </si>
  <si>
    <t>Մելքոնյան Վարսենիկ</t>
  </si>
  <si>
    <t>Սուղյան Վարդան</t>
  </si>
  <si>
    <t>Մուշեղյան Անուշավան</t>
  </si>
  <si>
    <t>Անտոնյան Անահիտ</t>
  </si>
  <si>
    <t>Հովհաննիսյան Աշոտ</t>
  </si>
  <si>
    <t>Դալլաքյան Նանա</t>
  </si>
  <si>
    <t>Մխիթարյան Սասուն</t>
  </si>
  <si>
    <t>Ներսիսյան Արմեն</t>
  </si>
  <si>
    <t>Հակակոռուպցիոն դատարան</t>
  </si>
  <si>
    <t>Հունանյան Դավիթ</t>
  </si>
  <si>
    <t>Մուրադյան Նելլի</t>
  </si>
  <si>
    <t>Քյուրքչյան Ալլա</t>
  </si>
  <si>
    <t>Խուդինյան Աստղիկ</t>
  </si>
  <si>
    <t>Հակոբյան Աննա</t>
  </si>
  <si>
    <t>Հովհաննիսյան Տաթևիկ</t>
  </si>
  <si>
    <t>Եդիգարյան Լիանա</t>
  </si>
  <si>
    <t>Շահինյան Նորայր</t>
  </si>
  <si>
    <t>Պետրոսյան Լարիսա</t>
  </si>
  <si>
    <t>Քամալյան Հայկ</t>
  </si>
  <si>
    <t>Մատինյան Ժաննա</t>
  </si>
  <si>
    <t>Մնացականյան Վոլոդյա</t>
  </si>
  <si>
    <t>Փինաչյան Արսեն</t>
  </si>
  <si>
    <t>Ալոյան Նորիկ</t>
  </si>
  <si>
    <t>Գրիգորյան Հարութ</t>
  </si>
  <si>
    <t>Գրիգորյան Անահիտ</t>
  </si>
  <si>
    <t>Խաչատրյան Շուշան</t>
  </si>
  <si>
    <t>Բալայան Եվգենյա</t>
  </si>
  <si>
    <t>Բարսամյան Արգամ</t>
  </si>
  <si>
    <t>Կարապետյան Գագիկ</t>
  </si>
  <si>
    <t>Աթոյան Սոֆիա</t>
  </si>
  <si>
    <t>Ղազարյան Ֆիլիպ</t>
  </si>
  <si>
    <t>Պետրոսյան Սուրեն</t>
  </si>
  <si>
    <t>Մուրադյան Աշխեն</t>
  </si>
  <si>
    <t>Թադևոսյան Նաիրա</t>
  </si>
  <si>
    <t>Մարտոյան Ելենա</t>
  </si>
  <si>
    <t>Օհանջանյան Հերմինե</t>
  </si>
  <si>
    <t>Շահինյան Լյուսի</t>
  </si>
  <si>
    <t>Հովհաննիսյան Մանե</t>
  </si>
  <si>
    <t>Թադևոսյան Աղավնի</t>
  </si>
  <si>
    <t>Գուլաբյան Մարի</t>
  </si>
  <si>
    <t>Կարապետյան Լյուդմիլա</t>
  </si>
  <si>
    <t>Գազազյան Արևիկ</t>
  </si>
  <si>
    <t>Համբարյան Գոհար</t>
  </si>
  <si>
    <t>Երվանդյան Անահիտ</t>
  </si>
  <si>
    <t>Հակոբյան Թամարա</t>
  </si>
  <si>
    <t>Ղազարյան Գարուշ</t>
  </si>
  <si>
    <t>Ներսիսյան Մարտիրոս</t>
  </si>
  <si>
    <t>Հովհաննիսյան Միլենա</t>
  </si>
  <si>
    <t>Մեսրոպյան Մանե</t>
  </si>
  <si>
    <t>Մկրտչյան Սոնա</t>
  </si>
  <si>
    <t>Հարությունյան Հասմիկ</t>
  </si>
  <si>
    <t>Աղոյան Հրանտ</t>
  </si>
  <si>
    <t>Խաչատրյան Արամայիս</t>
  </si>
  <si>
    <t>Սարգսյան Էդուարդ</t>
  </si>
  <si>
    <t>Զադայան Նունե</t>
  </si>
  <si>
    <t>Հայրապետյան Էլիտա</t>
  </si>
  <si>
    <t>Ազատյան Մայրամ</t>
  </si>
  <si>
    <t>Գևորգյան Սյուզաննա</t>
  </si>
  <si>
    <t>Կարապետյան Սուսաննա Սերոբի</t>
  </si>
  <si>
    <t>Հակոբյան Արման</t>
  </si>
  <si>
    <t>Ավդալյան Անի</t>
  </si>
  <si>
    <t>Հոխանյան Սյուզաննա</t>
  </si>
  <si>
    <t xml:space="preserve">Դադոյան Լիանա </t>
  </si>
  <si>
    <t>Դանիելյան Արևիկ</t>
  </si>
  <si>
    <t>Շոլինյան Ջեմմա</t>
  </si>
  <si>
    <t>Թումանյան Անի</t>
  </si>
  <si>
    <t>Մալաքյան Իրինա</t>
  </si>
  <si>
    <t>Պապոյան Արևիկ</t>
  </si>
  <si>
    <t>Աղաջանյան Ռոբերտ</t>
  </si>
  <si>
    <t>Առաքելյան Մերի</t>
  </si>
  <si>
    <t>Մարգարյան Աննա</t>
  </si>
  <si>
    <t>Ասատրյան Սվետլանա</t>
  </si>
  <si>
    <t>Սարգսյան Վանուհի</t>
  </si>
  <si>
    <t>Ալամյան Հայկանուշ</t>
  </si>
  <si>
    <t>Մինասյան Կարինե</t>
  </si>
  <si>
    <t>Մարտիրոսյան Սոֆյա</t>
  </si>
  <si>
    <t>Միրզոյան Սյուզաննա</t>
  </si>
  <si>
    <t>Գրիգորյան Սաթենիկ</t>
  </si>
  <si>
    <t>Ղազարյան Իրինա</t>
  </si>
  <si>
    <t>Բադալյան Նազելի</t>
  </si>
  <si>
    <t>Մայիլյան Արտյոմ</t>
  </si>
  <si>
    <t>Բախչագուլյան Վանուհի</t>
  </si>
  <si>
    <t>Հովհաննիսյան Սուսաննա</t>
  </si>
  <si>
    <t>Պողոսյան Էլեն</t>
  </si>
  <si>
    <t>Գալստյան Հեղինե</t>
  </si>
  <si>
    <t>Գևորգյան Գագիկ</t>
  </si>
  <si>
    <t>Բաղդասարյան Անուշ</t>
  </si>
  <si>
    <t>Հարությունյան Ժենյա</t>
  </si>
  <si>
    <t>Թարջումանյան Սաթիկ</t>
  </si>
  <si>
    <t>Վարդանյան Նառա</t>
  </si>
  <si>
    <t>Փիլոյան Տաթև</t>
  </si>
  <si>
    <t>Առաքելյան Նարինե</t>
  </si>
  <si>
    <t>Բաղդասարյան Լուսինե</t>
  </si>
  <si>
    <t>Գրիգորյան Լուսինե</t>
  </si>
  <si>
    <t>Հայրապետյան Էսթեր</t>
  </si>
  <si>
    <t>Սիսակյան Լիլիանա</t>
  </si>
  <si>
    <t>Ասատրյան Ժաննա</t>
  </si>
  <si>
    <t>Քրեական պալատի գրասենյակի պետ</t>
  </si>
  <si>
    <t>Պողոսյան Մարինե</t>
  </si>
  <si>
    <t xml:space="preserve">Ընդհանուր բաժնի առաջատար մասնագետ            </t>
  </si>
  <si>
    <t>Առաքելյան Լուսինե</t>
  </si>
  <si>
    <t xml:space="preserve">Քրեական պալատի գրասենյակի գլխավոր մասնագետ            </t>
  </si>
  <si>
    <t xml:space="preserve">Ընդհանուր բաժնի գլխավոր մասնագետ            </t>
  </si>
  <si>
    <t xml:space="preserve">Ընդհանուր բաժնի առաջին կարգի մասնագետ            </t>
  </si>
  <si>
    <t xml:space="preserve">Քրեական պալատի գրասենյակի առաջին կարգի մասնագետ            </t>
  </si>
  <si>
    <t>Եղոյան Արթուր</t>
  </si>
  <si>
    <t>Արիստակեսյան Թորգոմ</t>
  </si>
  <si>
    <t>Հովհաննիսյան Փառանձեմ</t>
  </si>
  <si>
    <t>Մկրտչյան Քրիստինե</t>
  </si>
  <si>
    <t>Մխիթարյան Հովհաննես</t>
  </si>
  <si>
    <t>Թորոսյան Նունե</t>
  </si>
  <si>
    <t>Ավդալյան Գեղամ</t>
  </si>
  <si>
    <t>Կիրակոսյան Աննա</t>
  </si>
  <si>
    <t>Գրիգորյան Արփինե</t>
  </si>
  <si>
    <t>Խուդավերդյան Արթուր</t>
  </si>
  <si>
    <t>Դանիելյան Միրա</t>
  </si>
  <si>
    <t>Կիրակոսյան Աշոտ</t>
  </si>
  <si>
    <t>Մարտիրոսյան Վանիկ</t>
  </si>
  <si>
    <t>Հարությունյան Կարինե</t>
  </si>
  <si>
    <t>Խալաթյան Գագիկ</t>
  </si>
  <si>
    <t>Հովհաննիսյան Ռայա</t>
  </si>
  <si>
    <t>Ալավերդյան Մարինե</t>
  </si>
  <si>
    <t>Մարտիրոսյան Անահիտ</t>
  </si>
  <si>
    <t>Ֆիլիպետյան Վիգեն</t>
  </si>
  <si>
    <t>Սուքիասյան Թամարա</t>
  </si>
  <si>
    <t>Գրիգորյան Լալա</t>
  </si>
  <si>
    <t>Սիմոնյան Աննման</t>
  </si>
  <si>
    <t>Ասլանյան Գագիկ</t>
  </si>
  <si>
    <t>Ավագյան Ավետիք</t>
  </si>
  <si>
    <t>Ավագյան Անի</t>
  </si>
  <si>
    <t>Հովսեփյան Ժենյա</t>
  </si>
  <si>
    <t>Թադևոսյան Ռուզաննա</t>
  </si>
  <si>
    <t>Սահակյան Ռուզաննա</t>
  </si>
  <si>
    <t>Մալխասյան Գրիգոր</t>
  </si>
  <si>
    <t>Շտոյան Հեղինե</t>
  </si>
  <si>
    <t>Աբելյան Անժելա</t>
  </si>
  <si>
    <t>Մաթևոսյան Սուսաննա</t>
  </si>
  <si>
    <t xml:space="preserve">Թորոյան Փիրուզա </t>
  </si>
  <si>
    <t>Երիցյան Լևոն</t>
  </si>
  <si>
    <t>Ասլանյան Աբուզետ</t>
  </si>
  <si>
    <t xml:space="preserve">Հարությունյան Արամ </t>
  </si>
  <si>
    <t xml:space="preserve">Սարգսյան Արտաշես </t>
  </si>
  <si>
    <t>Ալիխանյան Արեգ</t>
  </si>
  <si>
    <t>Հարությունյան Սարգիս</t>
  </si>
  <si>
    <t>Բերբերյան  Սուսաննա</t>
  </si>
  <si>
    <t>Հարությունյան Արարատ</t>
  </si>
  <si>
    <t>Անանյան Ալվարդ</t>
  </si>
  <si>
    <t>Պապիկյան Ռուզաննա</t>
  </si>
  <si>
    <t>Հովհաննիսյան Մանուկ</t>
  </si>
  <si>
    <t>Խաչատրյան Սոնա</t>
  </si>
  <si>
    <t xml:space="preserve"> Բալասանյան Սիրանուշ</t>
  </si>
  <si>
    <t>Ամիրջանյան Ռուզաննա</t>
  </si>
  <si>
    <t>Մինասյան Ալբերտ</t>
  </si>
  <si>
    <t>Բաղդասարյան Նաիրա</t>
  </si>
  <si>
    <t xml:space="preserve">Չուխոյան Ալեքսան </t>
  </si>
  <si>
    <t>Իսկանդարյան Նատալյա</t>
  </si>
  <si>
    <t>Օհանյան Արամ</t>
  </si>
  <si>
    <t>Սերոբյան Լիլիթ</t>
  </si>
  <si>
    <t>Դանիելյան Արտաշես</t>
  </si>
  <si>
    <t>Չիչոյան Լիլյա /ֆիզ արձակուրդ/</t>
  </si>
  <si>
    <t>Օրդյան Աննա</t>
  </si>
  <si>
    <t>Թելոյան Մարինա</t>
  </si>
  <si>
    <t>Ալիխանյան Արմինե</t>
  </si>
  <si>
    <t>Աբգարյան Գոհար</t>
  </si>
  <si>
    <t>Գևորգյան Հերմինե</t>
  </si>
  <si>
    <t>Հովհաննիսյան Սյուզաննա</t>
  </si>
  <si>
    <t>Գրիգորյան Անուշ</t>
  </si>
  <si>
    <t>Ասատրյան Արթուր</t>
  </si>
  <si>
    <t>Գալստյան Վարդան</t>
  </si>
  <si>
    <t>Իսախանյան Արինա</t>
  </si>
  <si>
    <t xml:space="preserve">Վարդանյան Սվետլանա </t>
  </si>
  <si>
    <t>Զաքարյան Ինգա</t>
  </si>
  <si>
    <t>Միրզոյան Կարինե</t>
  </si>
  <si>
    <t>Կարապետյան Վարդան</t>
  </si>
  <si>
    <t>Խաչիկյան Սուրեն</t>
  </si>
  <si>
    <t>Հարությունյան Արթուր Վարնազի</t>
  </si>
  <si>
    <t>Ասատրյան Մարիաննա Ղազարոսի</t>
  </si>
  <si>
    <t xml:space="preserve">Բաբախանյան Լիանա Ալբերտի   </t>
  </si>
  <si>
    <t>Մուրադխանյան Նարինե Արտավազդի</t>
  </si>
  <si>
    <t>Գրիգորյան Արմեն Ժորայի</t>
  </si>
  <si>
    <t>Օհանյան Կարեն Աշոտի</t>
  </si>
  <si>
    <t>Պապոյան Անդրանիկ Սեյրանի</t>
  </si>
  <si>
    <t>Մանուկյան Արագած Պավելի</t>
  </si>
  <si>
    <t>Ղուկասյան Հովհաննես Ֆիլիպոսի</t>
  </si>
  <si>
    <t>Գոքորյան Արտակ Արմենի</t>
  </si>
  <si>
    <t>Գրիգորյան Դավիթ Ատոմի</t>
  </si>
  <si>
    <t>Խալաթյան Արա Վարդանի</t>
  </si>
  <si>
    <t>Վարդանյան Տիգրան Սերժիկի</t>
  </si>
  <si>
    <t>Խաչումյան Վաղինակ Անդրանիկի</t>
  </si>
  <si>
    <t>Պետրոսյան Սերգեյ Հրանտի</t>
  </si>
  <si>
    <t>Սահակյան Արթուր Աղասիի</t>
  </si>
  <si>
    <t>Շարոյան Երջանիկ Թելմանի</t>
  </si>
  <si>
    <t>Իսավերդյան Հարություն Լենիկի</t>
  </si>
  <si>
    <t>Եփրեմյան Ռոբերտ Անդրանիկի</t>
  </si>
  <si>
    <t>Խաչատուրյան Մհեր Ալեքսեյի</t>
  </si>
  <si>
    <t>Գասպարյան Անահիտ Գուրգենի</t>
  </si>
  <si>
    <t>Զեյթնաղյան Պավել Սերգեյի</t>
  </si>
  <si>
    <t>Մաթևոսյան Արմեն Հարությունի</t>
  </si>
  <si>
    <t>Մուրադյան Մելինե Սերյոժայի</t>
  </si>
  <si>
    <t>Վարդանյան Վարազդատ Վարդանի</t>
  </si>
  <si>
    <t>Գրիգորյան Մարի Հրանտի</t>
  </si>
  <si>
    <t>Գրիգորյան Ռաֆայել Վարդանի</t>
  </si>
  <si>
    <t>Արզումանյան Արմեն Հրահատի</t>
  </si>
  <si>
    <t>Ոսկանյան Տաթևիկ Երվանդի</t>
  </si>
  <si>
    <t>ՀՀ սնանկության դատարանում ծառայություն իրականացնող բաժնի պետ</t>
  </si>
  <si>
    <t>Ներսիսյան Կարեն Արգամի</t>
  </si>
  <si>
    <t>Պապոյան Գևորգ Մարտինի</t>
  </si>
  <si>
    <t>Չոբանյան Կարեն Գագիկի</t>
  </si>
  <si>
    <t>Տոնոյան Անժելա Խանաևի</t>
  </si>
  <si>
    <t>Պետրոսյան Կարապետ Վաչագանի</t>
  </si>
  <si>
    <t>Մալխասյան Լիլիթ Մարտունի</t>
  </si>
  <si>
    <t>Հովսեփյան Վարդան Վազգենի</t>
  </si>
  <si>
    <t>Խաչատրյան Դավիթ Էդուարդի</t>
  </si>
  <si>
    <t>Կիրակոսյան Հակոբ Կարապետի</t>
  </si>
  <si>
    <t>Համբարձումյան Համլետ Հրանտի</t>
  </si>
  <si>
    <t>Հակոբյան Արթուր Աշոտի</t>
  </si>
  <si>
    <t>Հայրապետյան Հարություն Էդուարդի</t>
  </si>
  <si>
    <t>Հարությունյան Լիլիթ Սամվելի</t>
  </si>
  <si>
    <t>Հակոբյան Արեն Լորիկի</t>
  </si>
  <si>
    <t>Արոյան Սերյոժա Կարենի</t>
  </si>
  <si>
    <t>Սաֆարյան Ալվարդ Գագիկի</t>
  </si>
  <si>
    <t>Մկրտչյան Արշակ Ալեքսանդրի</t>
  </si>
  <si>
    <t>Սահակյան Մուրադ Սամվելի</t>
  </si>
  <si>
    <t>Աբրահամյան Գագիկ Վասիլի</t>
  </si>
  <si>
    <t>Քոչարյան Սամվել Դերենիկի</t>
  </si>
  <si>
    <t>Գևորգյան Ղարիբ Արծրունի</t>
  </si>
  <si>
    <t>Սիրադեղյան Ռոման Գառնիկի</t>
  </si>
  <si>
    <t>Մովսիսյան Սարգիս Մովսեսի</t>
  </si>
  <si>
    <t>Անանյան Սմբատ Սաշայի</t>
  </si>
  <si>
    <t>Հովհաննիսյան Գագիկ Նորիկի</t>
  </si>
  <si>
    <t>Ռուբենյան Հրաչյա Ռուբենի</t>
  </si>
  <si>
    <t>Խաչատրյան Վահրամ Մհերի</t>
  </si>
  <si>
    <t>Հովհաննիսյան Ռազմիկ Հովհաննեսի</t>
  </si>
  <si>
    <t>Մանուկյան Մարատ Անդրանիկի</t>
  </si>
  <si>
    <t>Ավդալյան Ռուզաննա Գագիկի</t>
  </si>
  <si>
    <t>Մոսիկյան Հակոբ Արարատի</t>
  </si>
  <si>
    <t>Լոռու մարզի առաջին ատյանի ընդհանուր իրավասության դատարանում ծառայություն իրականացնող բաժնի պետ</t>
  </si>
  <si>
    <t>Կյուրեղյան Մերուժան Մերուժանի</t>
  </si>
  <si>
    <t>Նազարյան Համազասպ Պարգևի</t>
  </si>
  <si>
    <t>Բաղդասարյան Էմիլ Գրիգորի</t>
  </si>
  <si>
    <t>Արզումանյան Արսեն Հրաչիկի</t>
  </si>
  <si>
    <t>Աբովյան Տիգրան Կարենի</t>
  </si>
  <si>
    <t>Ֆրանգյան Ջիվան Պատվականի</t>
  </si>
  <si>
    <t>Հովասափյան Կարեն Փաշիկի</t>
  </si>
  <si>
    <t>Առաքելյան Ալիկ Հովիկի</t>
  </si>
  <si>
    <t>Կարապետյան Ալեքսան Ադիբեկի</t>
  </si>
  <si>
    <t>Շահբազյան Գարիկ Խաչատուրի</t>
  </si>
  <si>
    <t>Հարությունյան Հայկ Վլադիմիրի</t>
  </si>
  <si>
    <t>Հովսեփյան Արամ Ազատի</t>
  </si>
  <si>
    <t>Ոսկանյան Կարեն Էդիկի</t>
  </si>
  <si>
    <t>Սարուխանյան Միշիկ Սահակի</t>
  </si>
  <si>
    <t>Փափազյան Արսեն Հովհաննեսի</t>
  </si>
  <si>
    <t>Ալեքսանյան Արթուր Գագիկի</t>
  </si>
  <si>
    <t>Ռամազյան Գրիգոր Սեդրակի</t>
  </si>
  <si>
    <t>Ազիզբեկյան Արթուր Վաչագանի</t>
  </si>
  <si>
    <t>Մելիքյան Վահե Կարենի</t>
  </si>
  <si>
    <t>Կարապետյան Էդմոն Դերենիկի</t>
  </si>
  <si>
    <t>Ռզյան ժաննա Սարգսի</t>
  </si>
  <si>
    <t>Վարդանյան Սուրեն Գառնիկի</t>
  </si>
  <si>
    <t>Մարտիրոսյան Գևորգ Գենադիի</t>
  </si>
  <si>
    <t>Ֆռանգյան Սերյոժա Աղվանի</t>
  </si>
  <si>
    <t>Կարապետյան Կարեն Արմենի</t>
  </si>
  <si>
    <t>Ղարաջյան Նարեկ Պետրոսի</t>
  </si>
  <si>
    <t>Արղամանյան Սեյրան Վարդանի</t>
  </si>
  <si>
    <t>Պետրոսյան Նաիրի Գառնիկի</t>
  </si>
  <si>
    <t>Օսեպյան Մհեր Վալերիկի</t>
  </si>
  <si>
    <t>Փերիխանյան Պարույր Կարենի</t>
  </si>
  <si>
    <t>Զարգարյան Արման Շեքսպիրի</t>
  </si>
  <si>
    <t>Առաքելյան Կորյուն Մհերի</t>
  </si>
  <si>
    <t>Քոչարյան Վահրամ Արծվիկի</t>
  </si>
  <si>
    <t>Գրիգորյան Գրիգոր Վարդգեսի</t>
  </si>
  <si>
    <t>Սահակյան Էդգար Գևորգի</t>
  </si>
  <si>
    <t>Սոսոյան Թաթուլ Վարդգեսի</t>
  </si>
  <si>
    <t>Դանիելյան Հրաչիկ Սիմոնի</t>
  </si>
  <si>
    <t>Խաչատրյան Արման Ռուբիկի</t>
  </si>
  <si>
    <t>Պետրոսյան Հայկ Մխիթարի</t>
  </si>
  <si>
    <t>Ազիզյան Վահրամ Մերուժանի</t>
  </si>
  <si>
    <t>Շահինյան Գևորգ Սամսոնի</t>
  </si>
  <si>
    <t>Քոչարյան Դավիթ Ոսկանի</t>
  </si>
  <si>
    <t>Սանդրոյան Վազգեն Գագիկի</t>
  </si>
  <si>
    <t xml:space="preserve">Դարմանյան Անուշ Գագիկի </t>
  </si>
  <si>
    <t>Գաբրիելյան Վարշամ Հովհաննեսի</t>
  </si>
  <si>
    <t>Հարությունյան Գոռ Ավետիքի</t>
  </si>
  <si>
    <t>Թորգոմյան Տաթևիկ Թորգոմի</t>
  </si>
  <si>
    <t>Սարգսյան Արմեն Լյովայի</t>
  </si>
  <si>
    <t>Արագածոտնի մարզի առաջին ատյանի ընդհանուր իրավասության դատարանում ծառայություն իրականացնող բաժնի պետ</t>
  </si>
  <si>
    <t>Առաքելյան Հարություն Ռոբերտի</t>
  </si>
  <si>
    <t>Հարությունյան Աննա Արմենի</t>
  </si>
  <si>
    <t>Սարգսյան Հարություն Ռադիկի</t>
  </si>
  <si>
    <t>Միրզոյան Արկադի Արսենի</t>
  </si>
  <si>
    <t>Պողոսյան Գագիկ Անդրանիկի</t>
  </si>
  <si>
    <t>Մնացականյան Արման Սամվելի</t>
  </si>
  <si>
    <t>Օրդուխանյան Արայիկ Ռոբերտի</t>
  </si>
  <si>
    <t>Ստեփանյան Ալեն Կիմիկի</t>
  </si>
  <si>
    <t>Սեդրակյան Վրեժ Ղահրամանի</t>
  </si>
  <si>
    <t>Ղազարյան Արա Սերյոժայի</t>
  </si>
  <si>
    <t>Մինասյան Սևադա Վարդգեսի</t>
  </si>
  <si>
    <t>Հայրապետյան Նադեժդա Դարչոյի</t>
  </si>
  <si>
    <t>Հովհաննիսյան Հարություն Ռաֆիկի</t>
  </si>
  <si>
    <t>Հարությունյան Արտյոմ Համլետի</t>
  </si>
  <si>
    <t>Խաչյան Հայկ Հովիկի</t>
  </si>
  <si>
    <t>Մինասյան Տիգրան Վարդանի</t>
  </si>
  <si>
    <t>Գևորգյան Գևորգ Համլետի</t>
  </si>
  <si>
    <t>Անտոնյան Սամվել Աշոտի</t>
  </si>
  <si>
    <t>Աղաջանյան Հայկազ Միխայիլի</t>
  </si>
  <si>
    <t>Ասլանյան Կարեն Բենիկի</t>
  </si>
  <si>
    <t>Հակոբյան Արմեն Ռուբիկի</t>
  </si>
  <si>
    <t>Ղուկասյան Սևադա Մերուժանի</t>
  </si>
  <si>
    <t>Սահրադյան Դավիթ Ռոբերտի</t>
  </si>
  <si>
    <t>Խաչատրյան Ալեքսան Արմենի</t>
  </si>
  <si>
    <t>Աշուրյան Սոս Հովհաննեսի</t>
  </si>
  <si>
    <t>Ասոյան Ֆրունզե Նշանի</t>
  </si>
  <si>
    <t>Հովհաննիսյան Ռոման Կառլենի</t>
  </si>
  <si>
    <t>Մարտիրոսյան Մերի Ալֆրեդի</t>
  </si>
  <si>
    <t>Հարությունյան Արտակ Երվանդի</t>
  </si>
  <si>
    <t>Ասոյան Հրաչիկ Գևորգի</t>
  </si>
  <si>
    <t>Առաքելյան Սեյրան Գարուշի</t>
  </si>
  <si>
    <t>Աբրահամյան Հենրիկ Գեղամի</t>
  </si>
  <si>
    <t>Զաքարյան Վահրամ Վազգենի</t>
  </si>
  <si>
    <t>Մհերյան Տիգրան Ռաֆիկի</t>
  </si>
  <si>
    <t>Հովակիմյան Անուշ Արայիկի</t>
  </si>
  <si>
    <t>Մարգարյան Վահե Բախշիի</t>
  </si>
  <si>
    <t>Ջանոյան Արշալույս Աղաջանի</t>
  </si>
  <si>
    <t>Պողոսյան Վահե Դավիթի</t>
  </si>
  <si>
    <t>Խաչատրյան Աննա Բենիկի</t>
  </si>
  <si>
    <t>Մարգարյան Արսեն Արտավազդի</t>
  </si>
  <si>
    <t>Վարդանյան Արթուր Գեղամի</t>
  </si>
  <si>
    <t>Հակոբյան Գեղամ Էդիկի</t>
  </si>
  <si>
    <t>Հովհաննիսյան Գևորգ Հրանտի</t>
  </si>
  <si>
    <t>Մարգարյան Ավետիք Օնիկի</t>
  </si>
  <si>
    <t>Բադալյան Գոռ Արթուրի</t>
  </si>
  <si>
    <t>Ղազարյան Տիգրան Վրեժի</t>
  </si>
  <si>
    <t>Պետրոսյան Անդրանիկ Լևոնի</t>
  </si>
  <si>
    <t>Զաքարյան Բաբկեն Պետրոսի</t>
  </si>
  <si>
    <t>Այվազյան Ալիկ Իվանի</t>
  </si>
  <si>
    <t>Արարատի և Վայոց ձորի մարզերի առաջին ատյանի ընդհանուր իրավասության դատարանում ծառայություն իրականացնող բաժնի պետ</t>
  </si>
  <si>
    <t>Սյունիքի մարզի առաջին ատյանի ընդհանուր իրավասության դատարանում ծառայություն իրականացնող բաժնի պետ</t>
  </si>
  <si>
    <t>Հարությունյան Արմեն Ժոզեֆի</t>
  </si>
  <si>
    <t>Հարությունյան Համլետ Գառնիկի</t>
  </si>
  <si>
    <t>Ղազարյան Արտյոմ Հովհաննեսի</t>
  </si>
  <si>
    <t>Մարտիրոսյան Զորայր Արամայիսի</t>
  </si>
  <si>
    <t>Մաթոսյան Արթուր Սումբատի</t>
  </si>
  <si>
    <t>Գալստյան Արկադի Հայկազի</t>
  </si>
  <si>
    <t>Չարչօղլյան Արմեն Արտուշի</t>
  </si>
  <si>
    <t>Խաչատրյան Հարություն Արտաշեսի</t>
  </si>
  <si>
    <t>Մանուկյան Կարեն Արտավազդի</t>
  </si>
  <si>
    <t>Ավետիսյան Արամ Խաչատուրի</t>
  </si>
  <si>
    <t>Մանուկյան Նարեկ Համլետի</t>
  </si>
  <si>
    <t>Չարչօղլյան Մերուժան Վազգենի</t>
  </si>
  <si>
    <t>Հովհաննիսյան Գառնիկ Գուրգենի</t>
  </si>
  <si>
    <t>Հարությունյան Աննա Վահագնի</t>
  </si>
  <si>
    <t>Գրիգորյան Արտակ Ազատի</t>
  </si>
  <si>
    <t>Վարդանյան Արմենուհի Սաշայի</t>
  </si>
  <si>
    <t>Մայիլյան Արմեն Ալբերտի</t>
  </si>
  <si>
    <t>Խաչատրյան Արման Ռուդիկի</t>
  </si>
  <si>
    <t>Գասպարյան Արթուր Սամվելի</t>
  </si>
  <si>
    <t>Սաղաթելյան Արթուր Համլետի</t>
  </si>
  <si>
    <t>Շիրակի մարզի առաջին ատյանի ընդհանուր իրավասության դատարանում ծառայություն իրականացնող բաժնի պետ</t>
  </si>
  <si>
    <t>Տավուշի մարզի առաջին ատյանի ընդհանուր իրավասության դատարանում ծառայություն իրականացնող բաժնի պետ</t>
  </si>
  <si>
    <t>Անանյան Մհեր Մեխակի</t>
  </si>
  <si>
    <t>Մելքոնյան Դավիթ Հայկի</t>
  </si>
  <si>
    <t>Աբովյան Արմեն Արարատի</t>
  </si>
  <si>
    <t>Սահակյան Վահե Վարդգեսի</t>
  </si>
  <si>
    <t>Ջուլհակյան Վահրամ Հենրիկի</t>
  </si>
  <si>
    <t>Ալիխանյան Հենզել Հենրիկի</t>
  </si>
  <si>
    <t>Էլլարյան Էդգար Ռադիկի</t>
  </si>
  <si>
    <t>Ավթանդիլյան Աշոտ Իշխանի</t>
  </si>
  <si>
    <t>Մելքումյան Աշխեն Լեմաքսի</t>
  </si>
  <si>
    <t>Անանյան Գայանե Սերժիկի</t>
  </si>
  <si>
    <t>Բազինյան Դավիթ Հրաչիկի</t>
  </si>
  <si>
    <t>Պետրոսյան Վահե Աշոտի</t>
  </si>
  <si>
    <t>Աղավելյան Արթուր Աշոտի</t>
  </si>
  <si>
    <t>Պոստոլոկյան Մխիթար Հովհաննեսի</t>
  </si>
  <si>
    <t>Արզումանյան Սասուն Ռուբիկի</t>
  </si>
  <si>
    <t>Ղուլյան Գագիկ Սամվելի</t>
  </si>
  <si>
    <t>Իսկանդարյան Դանիել Անդրանիկի</t>
  </si>
  <si>
    <t>Պետրոսյան Հովհաննես Հրաչիկի</t>
  </si>
  <si>
    <t>Հովակիմյան Սերոբ Խալաթի</t>
  </si>
  <si>
    <t>Հովակիմյան Անահիտ Սլավիկի</t>
  </si>
  <si>
    <t>Թումանյան Մերի Ժորայի</t>
  </si>
  <si>
    <t>Հարությունյան Գագիկ Գառնիկի</t>
  </si>
  <si>
    <t>Գուլքանյան Գարիկ Աշոտի</t>
  </si>
  <si>
    <t>Գիշյան Արսեն Հրանտի</t>
  </si>
  <si>
    <t>Մանթաշյան Հայկ Աշոտի</t>
  </si>
  <si>
    <t>Հախվերդյան Արտակ Գագիկի</t>
  </si>
  <si>
    <t>Ամիրաղյան Արսեն Սարիբեկի</t>
  </si>
  <si>
    <t>Խաչիկյան Սուրեն Գրիշայի</t>
  </si>
  <si>
    <t>Օհանյան Աննա Ժորայի</t>
  </si>
  <si>
    <t>Հարությունյան Մհեր Աշոտի</t>
  </si>
  <si>
    <t>Մելիքյան Վահե Ժորայի</t>
  </si>
  <si>
    <t>Միրզախանյան Վոլոդյա Սուրենի</t>
  </si>
  <si>
    <t>Շառյան Արսեն Գագիկի</t>
  </si>
  <si>
    <t>Գրիգորյան Արմեն Հրայրի</t>
  </si>
  <si>
    <t>Վարդանյան Հարություն Դարչոյի</t>
  </si>
  <si>
    <t>Զաքինյան Գարիկ Սամվելի</t>
  </si>
  <si>
    <t>Զարգարյան Արմեն Արկադիայի</t>
  </si>
  <si>
    <t>Աղաջանյան Սարգիս Կոլյայի</t>
  </si>
  <si>
    <t>Ավդալյան Վահրամ Մեսրոբի</t>
  </si>
  <si>
    <t>Հովհաննիսյան Հովհաննես Օհանի</t>
  </si>
  <si>
    <t>Թովմասյան Արարատ Սերյոժայի</t>
  </si>
  <si>
    <t>Սիմոնյան Գևորգ Սամվելի</t>
  </si>
  <si>
    <t>Ավդալյան Արտյոմ Մեսրոբի</t>
  </si>
  <si>
    <t>Իսախանյան Հովհաննես Վազգենի</t>
  </si>
  <si>
    <t>Սարգսյան Հասմիկ Հարությունի</t>
  </si>
  <si>
    <t>Դանիելյան Զավեն Սասունիկի</t>
  </si>
  <si>
    <t>Պողոսյան Արթուր Անդրանիկի</t>
  </si>
  <si>
    <t>Մարտիրոսյան Թերմինե Աշոտի</t>
  </si>
  <si>
    <t>Ռեհանյան Վարդան Վազգենի</t>
  </si>
  <si>
    <t>Ասատրյան Զավեն Ռաֆիկի</t>
  </si>
  <si>
    <t>Սեդրակյան Աշոտ Սմբատի</t>
  </si>
  <si>
    <t>Սեդրակյան Արթուր Սմբատի</t>
  </si>
  <si>
    <t>Հովհաննիսյան Լիլիթ Ռաֆիկի</t>
  </si>
  <si>
    <t>Աշուղյան Գեղամ Սամվելի</t>
  </si>
  <si>
    <t>Ջանիբեկյան Աշոտ Գառնիկի</t>
  </si>
  <si>
    <t>Սարգսյան Համլետ Սամվելի</t>
  </si>
  <si>
    <t>Անտոնյան Հովհաննես Հենզելի</t>
  </si>
  <si>
    <t>Արմավիրի մարզի առաջին ատյանի ընդհանուր իրավասության դատարանում ծառայություն իրականացնող բաժնի պետ</t>
  </si>
  <si>
    <t>Կոտայքի մարզի առաջին ատյանի ընդհանուր իրավասության դատարանում ծառայություն իրականացնող բաժնի պետ</t>
  </si>
  <si>
    <t>Հովհաննիսյան Վարդան Անդրանիկի</t>
  </si>
  <si>
    <t>Ասատրյան Գոռ Կայծոյի</t>
  </si>
  <si>
    <t>Հովհաննիսյան Անահիտ Հովհաննեսի</t>
  </si>
  <si>
    <t>Պռազյան Ռազմիկ Լևոնի</t>
  </si>
  <si>
    <t>Վարդանյան Անուշ Աշոտի</t>
  </si>
  <si>
    <t>Շամբարյան Մանուշակ Հովիկի</t>
  </si>
  <si>
    <t>Բադալյան Սուրեն Մխիթարի</t>
  </si>
  <si>
    <t>Սաքունց Մարո Պապիկի</t>
  </si>
  <si>
    <t>Մուրադխանյան Արմեն Ռոբերտի</t>
  </si>
  <si>
    <t>Գալստյան Դավիթ Յուրիկի</t>
  </si>
  <si>
    <t>Հովհաննիսյան Վահե Հովհաննեսի</t>
  </si>
  <si>
    <t>Սարգսյան Գառնիկ Բաբկենի</t>
  </si>
  <si>
    <t>Թաթուլով Վլադիմիր Դավիթի</t>
  </si>
  <si>
    <t>Համբարձումյան Մանուկ Ազատի</t>
  </si>
  <si>
    <t>Գևորգյան Այգեվարդ Սնեյվազի</t>
  </si>
  <si>
    <t>Գրիգորյան Տիգրան Մանվելի</t>
  </si>
  <si>
    <t>Սիմոնյան Ժորա Մհերի</t>
  </si>
  <si>
    <t>Սահակյան Հրայր Երեմի</t>
  </si>
  <si>
    <t>Սարգսյան Սուրեն Վաչագանի</t>
  </si>
  <si>
    <t>Սիմոնյան Արսեն Անդրանիկի</t>
  </si>
  <si>
    <t>Մուրադյան Խորեն Պարգևի</t>
  </si>
  <si>
    <t>Նահապետյան Սամվել Համլետի</t>
  </si>
  <si>
    <t>Առաքելյան Լիլիթ Գարուշի</t>
  </si>
  <si>
    <t>Սիմոնյան Սասուն Ռուբենի</t>
  </si>
  <si>
    <t>Վարդազարյան Վարդան Լևոնի</t>
  </si>
  <si>
    <t>Սարգսյան Աշոտ Էդիկի</t>
  </si>
  <si>
    <t>Հովհաննիսյան Վաչագան Վարդանի</t>
  </si>
  <si>
    <t>Դավթյան Վալենսիյա Արսենի</t>
  </si>
  <si>
    <t>Դավթյան Հայկ Դավթի</t>
  </si>
  <si>
    <t>Պարոնիկյան Անուշավան Զոհրաբի</t>
  </si>
  <si>
    <t>Դրմոյան Եղիշե Կամիսարի</t>
  </si>
  <si>
    <t>Կզլյան Արմեն Միսակի</t>
  </si>
  <si>
    <t>Դավթյան Ավետիք Դավթի</t>
  </si>
  <si>
    <t>Զաքարյան Մարգարիտ Վրեժի</t>
  </si>
  <si>
    <t>Կիրակոսյան Կամո Ժորայի</t>
  </si>
  <si>
    <t>Խաչատրյան Արսեն Անդրանիկի</t>
  </si>
  <si>
    <t>Հակոբյան Վլադիմիր Վիկտորի</t>
  </si>
  <si>
    <t>Խանդանյան Վաղինակ Վիլենի</t>
  </si>
  <si>
    <t>Թորոսյան Գենյա Թորոսի</t>
  </si>
  <si>
    <t>Կարեյան Վահագն Հարությունի</t>
  </si>
  <si>
    <t>Մարեգասպարյան Հովհաննես Գուրգենի</t>
  </si>
  <si>
    <t>Եղոյան Մարտիկ Գագիկի</t>
  </si>
  <si>
    <t>Բազիկյան Դավիթ Արտավազդի</t>
  </si>
  <si>
    <t>Գրիգորյան Արևհատ Վոլոդյայի</t>
  </si>
  <si>
    <t>Սարգսյան Արման Սամվելի</t>
  </si>
  <si>
    <t>Ղարիբյան Գարուշ Սամվելի</t>
  </si>
  <si>
    <t>Նավասարդյան Դավիթ Լյովայի</t>
  </si>
  <si>
    <t>Աբրահամյան Ավետիք Հայկազի</t>
  </si>
  <si>
    <t>Հոխանյան Արտակ Աշոտի</t>
  </si>
  <si>
    <t>Արզոյան Արթուր Արմենի</t>
  </si>
  <si>
    <t>Մելիքյան Կարեն Ռոմիկի</t>
  </si>
  <si>
    <t>Հարությունյան Սասուն Գևորգի</t>
  </si>
  <si>
    <t>Հովհաննիսյան Վահե Էդվարդի</t>
  </si>
  <si>
    <t>Ճաղարյան Արտակ Սամվելի</t>
  </si>
  <si>
    <t>Ծատուրյան Արամ Հակոբի</t>
  </si>
  <si>
    <t>Պողոսյան Արշալույս Ալբերտի</t>
  </si>
  <si>
    <t>Լազարյան Աշոտ Գերասիմի</t>
  </si>
  <si>
    <t>Ղարիբյան Հովնան Թոռնիկի</t>
  </si>
  <si>
    <t>Ղուկասյան Հակոբ Ռուբենի</t>
  </si>
  <si>
    <t>Խանդանյան Յուրիկ Գագիկի</t>
  </si>
  <si>
    <t>Սահակյան Արամ Սուրենի</t>
  </si>
  <si>
    <t>Սահակյան Նաիրա Սահակի</t>
  </si>
  <si>
    <t>Գեղարքունիքի մարզի առաջին ատյանի ընդհանուր իրավասության դատարանում ծառայություն իրականացնող բաժնի պետ</t>
  </si>
  <si>
    <t>Սահակյան Արթուր Լևոնի</t>
  </si>
  <si>
    <t>Բաղդասարյան Լիանա Լեոնիդի</t>
  </si>
  <si>
    <t>Պետրոսյան Արմեն Ալբերտի</t>
  </si>
  <si>
    <t>Ղամբարյան Գևորգ Ավետիքի</t>
  </si>
  <si>
    <t>Ղամբարյան Սուսաննա Սերյոժայի</t>
  </si>
  <si>
    <t>Մաշկարյան Ռոբերտ Արթուրի</t>
  </si>
  <si>
    <t>Հովհաննիսյան Արման Կարենի</t>
  </si>
  <si>
    <t>Մուրադյան Սեյրան Ռուբենի</t>
  </si>
  <si>
    <t>Գլիջյան Արմեն Սամվելի</t>
  </si>
  <si>
    <t>Ադամյան Հրայր Ժորայի</t>
  </si>
  <si>
    <t>Այվազյան Ալինա Աշոտի</t>
  </si>
  <si>
    <t>Հովհաննիսյան Գոռ Գարեգինի</t>
  </si>
  <si>
    <t>Հովհաննիսյան Արամ Լևոնի</t>
  </si>
  <si>
    <t>Աֆյան Վահե Աշոտի</t>
  </si>
  <si>
    <t>252 օր տարվա աշխ.օրերը * 8 ժամ=2016 ժամ - 8 ժամ նախատոն.=2008 ժամ (տարվա աշխ.ժամերի քանակը)</t>
  </si>
  <si>
    <t>2008 ժամ / 12 ամսվա = 167.3 ժամ (ամսվա աշխ.ժամերի քանակը)</t>
  </si>
  <si>
    <t>Դատավորի օգնականներ</t>
  </si>
  <si>
    <t>Ծառայողներ</t>
  </si>
  <si>
    <t>7=ս4*ս6/12</t>
  </si>
  <si>
    <t>11=ս10/21օր*2</t>
  </si>
  <si>
    <t>12=ս9*ս11/12</t>
  </si>
  <si>
    <t>Հակակոռուպցիոն պալատի գրասենյակի պետ</t>
  </si>
  <si>
    <t xml:space="preserve">Հակակոռուպցիոն  պալատի գրասենյակի գլխավոր մասնագետ            </t>
  </si>
  <si>
    <t xml:space="preserve">Հակակոռուպցիոն պալատի գրասենյակի առաջատար մասնագետ            </t>
  </si>
  <si>
    <t xml:space="preserve">Հակակոռուպցիոն պալատի գրասենյակի առաջին կարգի մասնագետ            </t>
  </si>
  <si>
    <t xml:space="preserve">Ավետիսյան Արտյոմ </t>
  </si>
  <si>
    <t>Մարդոյան Վերգինե</t>
  </si>
  <si>
    <t xml:space="preserve">Մարտիրոսյան Անի </t>
  </si>
  <si>
    <t xml:space="preserve">Նովենց Վալերի </t>
  </si>
  <si>
    <t xml:space="preserve">Ընդամենը  2025 ԹՎԱԿԱՆ հերթապահության համար տրվող  վճար </t>
  </si>
  <si>
    <t xml:space="preserve"> 2026 ԹՎԱԿԱՆ</t>
  </si>
  <si>
    <t>Ընդամենը ամսական աշխատավարձ 2026</t>
  </si>
  <si>
    <t>ԸՆԴԱՄԵՆԸ  ԱՇԽԱՏԱՎԱՐՁ 2026</t>
  </si>
  <si>
    <t xml:space="preserve"> ԱՇԽԱՏԱՎԱՐՁ 2026</t>
  </si>
  <si>
    <t xml:space="preserve">  2026 ԹՎԱԿԱՆ</t>
  </si>
  <si>
    <t>Ընդամենը տարեկան  աշխատավարձ 2026</t>
  </si>
  <si>
    <t>ԸՆԴԱՄԵՆԸ 2026 ԹՎԱԿԱՆ ՏԱՐԵԿԱՆ</t>
  </si>
  <si>
    <t>ԱՇԽԱՏԱՎԱՐՁ 2026/դրամ/</t>
  </si>
  <si>
    <t xml:space="preserve">Ընդամենը  2026 ԹՎԱԿԱՆ հերթապահության համար տրվող  վճար </t>
  </si>
  <si>
    <t>2026թ. պարգևատրման ֆոնդ/4112/</t>
  </si>
  <si>
    <t>2026թ. պարգևատրման ֆոնդ/4113/</t>
  </si>
  <si>
    <t>հիմնական աշխատավարձի նկատմամբ սահմանված հավելում 50%</t>
  </si>
  <si>
    <t>Պաշտոն զբաղեցնող անձի սեռը  (արական/ իգական)</t>
  </si>
  <si>
    <t>Պաշտոն զբաղեցնող անձի տարիքը (ծննդյան տարեթիվ)</t>
  </si>
  <si>
    <t>իգական</t>
  </si>
  <si>
    <t>արական</t>
  </si>
  <si>
    <t>Դատարանի նախագահ, Քր.պալատի Դատավոր</t>
  </si>
  <si>
    <t>Քր.պալատի նախագահ</t>
  </si>
  <si>
    <t>Քր.պալատի Դատավոր</t>
  </si>
  <si>
    <t>Քաղ.պալատի Դատավոր</t>
  </si>
  <si>
    <t xml:space="preserve">Մկոյան Քրիստինե </t>
  </si>
  <si>
    <t>Վարչ.պալատի Դատավոր</t>
  </si>
  <si>
    <t>Վարչ.պալատի Դատավոր, ԲԴԽ անդամ</t>
  </si>
  <si>
    <t>Հակակոռ.պալատի Դատավոր</t>
  </si>
  <si>
    <t>Դավթյան Արթուր</t>
  </si>
  <si>
    <t>Կրկյաշարյան Արտակ</t>
  </si>
  <si>
    <t>Գյոզալյան Գևորգ</t>
  </si>
  <si>
    <t>Վեքիլյան Դավիթ</t>
  </si>
  <si>
    <t>Հովհաննիսյան Արմեն</t>
  </si>
  <si>
    <t>Ամիրյան Կարեն</t>
  </si>
  <si>
    <t>Դիլբարյան Աննա</t>
  </si>
  <si>
    <t>Չիլինգարյան Անի</t>
  </si>
  <si>
    <t>Մկրտչյան Զարուհի</t>
  </si>
  <si>
    <t>Կոստանյան Գոհար</t>
  </si>
  <si>
    <t>Պետրոսյան Հայկ</t>
  </si>
  <si>
    <t>Արական</t>
  </si>
  <si>
    <t>Իգական</t>
  </si>
  <si>
    <t>Մանասյան Էդգար</t>
  </si>
  <si>
    <t>Դատավոր, կասեցված</t>
  </si>
  <si>
    <t>Հարությունյան Արշակ</t>
  </si>
  <si>
    <t xml:space="preserve">Պողոսյան Սյուզաննա </t>
  </si>
  <si>
    <t>Գրիգորյան Գոհար</t>
  </si>
  <si>
    <t>Թադևոսյան Տիգրան</t>
  </si>
  <si>
    <t>Կարապետյան Արտակ</t>
  </si>
  <si>
    <t>Գալստյան Նոնա</t>
  </si>
  <si>
    <t>Երիջանյան Անի</t>
  </si>
  <si>
    <t>Անդրեասյան Սաթենիկ</t>
  </si>
  <si>
    <t>Իսրայելյան Հայկ</t>
  </si>
  <si>
    <t>Ջիվանյան Վահե</t>
  </si>
  <si>
    <t xml:space="preserve">Հարությունյան Արտուր </t>
  </si>
  <si>
    <t xml:space="preserve">Քոթանջյան Գուրգեն </t>
  </si>
  <si>
    <t xml:space="preserve">Աղաքարյան Հայկ </t>
  </si>
  <si>
    <t xml:space="preserve">Հակոբյան Կարեն </t>
  </si>
  <si>
    <t xml:space="preserve">Մարտիրոսյան Արամ </t>
  </si>
  <si>
    <t>Անանյան Նարինե</t>
  </si>
  <si>
    <t>Երևան քաղաքի առաջին ատյանի ընդհանուր իրավասության քաղաքացիական դատարան</t>
  </si>
  <si>
    <t>Երևան քաղաքի առաջին ատյանի ընդհանուր իրավասության քրեական դատարան</t>
  </si>
  <si>
    <t>Հովակիմյան Մուրադ</t>
  </si>
  <si>
    <t>Ստեփանյան Մարիաննա</t>
  </si>
  <si>
    <t>Ստեփանյան Տաթևիկ</t>
  </si>
  <si>
    <t>Արզումանյան Կիմա</t>
  </si>
  <si>
    <t xml:space="preserve">Զարգարյան Հայարփի </t>
  </si>
  <si>
    <t xml:space="preserve">Վարդանյան Գրիգորի </t>
  </si>
  <si>
    <t xml:space="preserve">Վարդանյան Ալֆրեդ </t>
  </si>
  <si>
    <t>Ջավախյան Աշոտ</t>
  </si>
  <si>
    <t xml:space="preserve">Պողոսյան Գագիկ  </t>
  </si>
  <si>
    <t>Գրիգորյան Տաթևիկ</t>
  </si>
  <si>
    <t>Չիչոյան Ժորա</t>
  </si>
  <si>
    <t>Յուզբաշյան Սամվել</t>
  </si>
  <si>
    <t>Գրիգորյան Վարդան Լևոնի</t>
  </si>
  <si>
    <t>Հովհաննիսյան Արման</t>
  </si>
  <si>
    <t>Ոսկանյան Տիգրան</t>
  </si>
  <si>
    <t>Սմբատյան Ռոման</t>
  </si>
  <si>
    <t>Մկրտչյան  Էդուարդ</t>
  </si>
  <si>
    <t>Արամյան Մուշեղ</t>
  </si>
  <si>
    <t>Արզումանյան Մարտին</t>
  </si>
  <si>
    <t>Ղուկասյան Ադրինե</t>
  </si>
  <si>
    <t>Վերաքննիչ հակակոռուպցիոն դատարան</t>
  </si>
  <si>
    <t xml:space="preserve">հիմնական աշխատավարձի նկատմամբ սահմանված հավելում  </t>
  </si>
  <si>
    <t>հիմնական և լրացուցիչ աշխատավարձի գումար</t>
  </si>
  <si>
    <t>Անդրեսայան Արարատ</t>
  </si>
  <si>
    <t xml:space="preserve">Գրիգորյան Կորյուն </t>
  </si>
  <si>
    <t xml:space="preserve">Բաբախանյան Արման </t>
  </si>
  <si>
    <t>Մուխսիկարոյան Սյուզանա</t>
  </si>
  <si>
    <t>Մաղաքյան Աննա</t>
  </si>
  <si>
    <t>Ավետիսյան Զավեն</t>
  </si>
  <si>
    <t>Խունդկարյան Հենրիկ</t>
  </si>
  <si>
    <t>Կտեյան Աիդա</t>
  </si>
  <si>
    <t>Յոլչյան Արեգ</t>
  </si>
  <si>
    <t>Սիրեկանյան Հռիփսիմե</t>
  </si>
  <si>
    <t>Քամալյան Իվետա</t>
  </si>
  <si>
    <t>Առաքելյան Տաթևիկ</t>
  </si>
  <si>
    <t>Սարդարյան  Ռաֆայել</t>
  </si>
  <si>
    <t>Սարիբեկյան Մերի</t>
  </si>
  <si>
    <t>Սարոյան Ալիսա</t>
  </si>
  <si>
    <t>Ղազարյան Աստղիկ</t>
  </si>
  <si>
    <t>Քոչարյան Հասմիկ</t>
  </si>
  <si>
    <t xml:space="preserve">Շախմուրադյան Վարդուհի </t>
  </si>
  <si>
    <t>Գրիգորյան  Գոռ</t>
  </si>
  <si>
    <t xml:space="preserve">Մարտիրոսյան Արիգա </t>
  </si>
  <si>
    <t>Հովակիմյան Սիլվա</t>
  </si>
  <si>
    <t>Բակլաչյան Աստղիկ</t>
  </si>
  <si>
    <t>Նազարյան Ջուլիետա</t>
  </si>
  <si>
    <t>Մկրտչյան Մելինե</t>
  </si>
  <si>
    <t>Բաղդասարյան Արման</t>
  </si>
  <si>
    <t xml:space="preserve">Ժամակոչյան Արմեն </t>
  </si>
  <si>
    <t xml:space="preserve">Համբարձումյան Օֆելյա </t>
  </si>
  <si>
    <t xml:space="preserve">Ափոյան Իլյա </t>
  </si>
  <si>
    <t xml:space="preserve">Գրիգորյան Լիլիթ </t>
  </si>
  <si>
    <t xml:space="preserve">Պողոսյան Տիգրան </t>
  </si>
  <si>
    <t xml:space="preserve">Ջանոյան Գոհար </t>
  </si>
  <si>
    <t xml:space="preserve">Հովհաննիսյան Հովիկ </t>
  </si>
  <si>
    <t xml:space="preserve">Ալեքսանյան Նունե </t>
  </si>
  <si>
    <t xml:space="preserve">Սարգսյան Արմեն </t>
  </si>
  <si>
    <t xml:space="preserve">Կոստանդյան Անուշ </t>
  </si>
  <si>
    <t xml:space="preserve">Բաբաջանյան Հասմիկ </t>
  </si>
  <si>
    <t xml:space="preserve">Օհանյան Նոնա </t>
  </si>
  <si>
    <t xml:space="preserve">Ադամյան Նարինե </t>
  </si>
  <si>
    <t xml:space="preserve">Սվազյան Շուշան </t>
  </si>
  <si>
    <t xml:space="preserve">Պետրոսյան Հերմինե </t>
  </si>
  <si>
    <t xml:space="preserve">Ջանոյան Աստղիկ </t>
  </si>
  <si>
    <t xml:space="preserve">Մկրտչյան Հովհաննես </t>
  </si>
  <si>
    <t xml:space="preserve">Գևորգյան Հասմիկ </t>
  </si>
  <si>
    <t xml:space="preserve">Սուվարյան Զարուհի </t>
  </si>
  <si>
    <t xml:space="preserve">Բադալյան Լիլիթ </t>
  </si>
  <si>
    <t xml:space="preserve">Բալյան Գեղեցիկ </t>
  </si>
  <si>
    <t xml:space="preserve">Մարտիրոսյան Ալվինա </t>
  </si>
  <si>
    <t xml:space="preserve">Հարոյան Հայկուշ </t>
  </si>
  <si>
    <t xml:space="preserve">Պապոյան Տաթևիկ </t>
  </si>
  <si>
    <t xml:space="preserve"> Երևան քաղաքի առաջին ատյանի ընդհանուր իրավասության քաղաքացիական դատարան</t>
  </si>
  <si>
    <t xml:space="preserve"> Երևան քաղաքի առաջին ատյանի ընդհանուր իրավասության քրեական դատարան</t>
  </si>
  <si>
    <t>Հակոբյան Լեռնուհի</t>
  </si>
  <si>
    <t>Ղազարյան Նարա</t>
  </si>
  <si>
    <t>Գալստյան Վեռա</t>
  </si>
  <si>
    <t>Աղանյան Դիաննա</t>
  </si>
  <si>
    <t>Երիցյան Մերի</t>
  </si>
  <si>
    <t>Մովսեսյան Նարինե</t>
  </si>
  <si>
    <t>Խաչատրյան Մանե</t>
  </si>
  <si>
    <t>Տեր-Հակոբյան Մարիամ</t>
  </si>
  <si>
    <t>Հայրապետյան Վազգեն</t>
  </si>
  <si>
    <t xml:space="preserve">Ղափանցյան Ժենյա </t>
  </si>
  <si>
    <t>Թումանյանց Երանուհի</t>
  </si>
  <si>
    <t>Գրիգորյան Հայկ</t>
  </si>
  <si>
    <t>Վարդապետյան Արշակ</t>
  </si>
  <si>
    <t>Գրիգորյան Ռոբերտ</t>
  </si>
  <si>
    <t>Հովակիմյան Աղավնի</t>
  </si>
  <si>
    <t>Գալստյան Նաիրի</t>
  </si>
  <si>
    <t xml:space="preserve">Դատական դեպարտամենտի ղեկավարի տեղակալ </t>
  </si>
  <si>
    <t>Հայրապետյան Արուս</t>
  </si>
  <si>
    <t>Գասպարյան Սեդա</t>
  </si>
  <si>
    <t>Դատական պրակտիկայի վերլուծության և մշտադիտարկման վարչության Մշտադիտարկման և դատական վիճակագրության բաժնի առաջին կարգի մասնագետ</t>
  </si>
  <si>
    <t>Մելիքյան Մելիք</t>
  </si>
  <si>
    <t>Զորհաբյան Զարուհի</t>
  </si>
  <si>
    <t>Գևորգյան Անահիտ</t>
  </si>
  <si>
    <t>Իզրաիլյան Աննա</t>
  </si>
  <si>
    <t>Ջարայան Ամալյա</t>
  </si>
  <si>
    <t>Խաչատրյան Վարսիկ</t>
  </si>
  <si>
    <t>Էվինյան Լաուրա</t>
  </si>
  <si>
    <t>Հարությունյան Քրիստինե</t>
  </si>
  <si>
    <t>Վարդանյան Հարություն</t>
  </si>
  <si>
    <t>Դանիելյան Մարիանա</t>
  </si>
  <si>
    <t>Բերակչյան Սաթենիկ</t>
  </si>
  <si>
    <t>Սիրադեղյան Տաթևիկ</t>
  </si>
  <si>
    <t>Քոսյան Լուսինե</t>
  </si>
  <si>
    <t xml:space="preserve">Փանոսյան Սամվել </t>
  </si>
  <si>
    <t>Խաչատրյան Արա</t>
  </si>
  <si>
    <t xml:space="preserve"> Հակոբյան Գոհար</t>
  </si>
  <si>
    <t>Պիշնայա Օլգա</t>
  </si>
  <si>
    <t>Շահբազյան Լիանա</t>
  </si>
  <si>
    <t xml:space="preserve">Վարդերեսյան Սիրանուշ </t>
  </si>
  <si>
    <t>Թորոսյան Սյուզաննա</t>
  </si>
  <si>
    <t>Աղամալյան Նորայր</t>
  </si>
  <si>
    <t>Աբգարյան Անդրանիկ</t>
  </si>
  <si>
    <t>Դադիվանյան Գայանե</t>
  </si>
  <si>
    <t>Բադալյան Աննա</t>
  </si>
  <si>
    <t>Հարությունյան Արսեն</t>
  </si>
  <si>
    <t>Շիրվանայան Շողեր</t>
  </si>
  <si>
    <t>Աճեմյան Սոնա</t>
  </si>
  <si>
    <t>Շահինյան Աստղիկ</t>
  </si>
  <si>
    <t>Պողոսյան Մարիամ</t>
  </si>
  <si>
    <t>Բադալյան Իրինա</t>
  </si>
  <si>
    <t xml:space="preserve">Աղայան Աննա </t>
  </si>
  <si>
    <t>Պողոսյան Մարինա</t>
  </si>
  <si>
    <t>Փաշիկյան Աննա</t>
  </si>
  <si>
    <t>Հովհաննիսյան Վերոնիկա</t>
  </si>
  <si>
    <t xml:space="preserve">Վարդանյան Ռիմա </t>
  </si>
  <si>
    <t xml:space="preserve">Հովհաննիսյան Գայանե  </t>
  </si>
  <si>
    <t>Ասատրյան Մարինե</t>
  </si>
  <si>
    <t>Ղարաբաղցյան Արաքսիա</t>
  </si>
  <si>
    <t>Դավթյան Աննա</t>
  </si>
  <si>
    <t>Լազյան Էդգար</t>
  </si>
  <si>
    <t>Եղիազարյան Քրիստինե</t>
  </si>
  <si>
    <t>Մելիքբեկյան Քրիստինե</t>
  </si>
  <si>
    <t>Ասատրյան Ելենա</t>
  </si>
  <si>
    <t>Պետրոսյան Թերեզա</t>
  </si>
  <si>
    <t xml:space="preserve">Կարապետյան Գուրգեն </t>
  </si>
  <si>
    <t>Նազարյան Ալլա</t>
  </si>
  <si>
    <t>Մարգարյան Գայանե</t>
  </si>
  <si>
    <t>Հարությունյան Սրբուհի</t>
  </si>
  <si>
    <t>Սարգսյան Գոհարիկ</t>
  </si>
  <si>
    <t>Հակոբյան Գոհար</t>
  </si>
  <si>
    <t>Սարգսյան Գայանե</t>
  </si>
  <si>
    <t>Առաքելյան Աստղիկ</t>
  </si>
  <si>
    <t>Կարապետյան Արմինե</t>
  </si>
  <si>
    <t>Աբգարյան Անահիտ Կոլյայի</t>
  </si>
  <si>
    <t>Գրիգորյան Արմինե</t>
  </si>
  <si>
    <t xml:space="preserve">Հարությունյան Մարիանա  </t>
  </si>
  <si>
    <t>Նավասարդյան Անահիտ</t>
  </si>
  <si>
    <t>Կիրակոսյան Սոֆի</t>
  </si>
  <si>
    <t>Գևորգյան Մարիամ</t>
  </si>
  <si>
    <t>Մարտիրոսյան Մերի</t>
  </si>
  <si>
    <t>Ջանջուղազյան Մառա</t>
  </si>
  <si>
    <t>Սուղյան Իննա</t>
  </si>
  <si>
    <t>Էվոյան Վերոնիկա</t>
  </si>
  <si>
    <t>Ջիլավյան Մարինե</t>
  </si>
  <si>
    <t>Չիդիլյան Ստեփան</t>
  </si>
  <si>
    <t xml:space="preserve">Խանոյան Աննա </t>
  </si>
  <si>
    <t>Վարդանյան Վիկտորյա</t>
  </si>
  <si>
    <t>Սարգսյան Մարի</t>
  </si>
  <si>
    <t>Կիրակոսյան Ալվարդ</t>
  </si>
  <si>
    <t>Թովմասյան Արաքսյա</t>
  </si>
  <si>
    <t xml:space="preserve">Հարությունյան Սոնա </t>
  </si>
  <si>
    <t xml:space="preserve">Մարտիրոսյան Քրիստինե </t>
  </si>
  <si>
    <t xml:space="preserve">Մանուկյան Գոհար </t>
  </si>
  <si>
    <t xml:space="preserve">Ավետիսյան Ալեքսան </t>
  </si>
  <si>
    <t>Մաթևոսյան Սիրուշ</t>
  </si>
  <si>
    <t xml:space="preserve">Սահակյան Անահիտ </t>
  </si>
  <si>
    <t xml:space="preserve">Հակոբյան Անահիտ </t>
  </si>
  <si>
    <t xml:space="preserve">Սահակյան Հասմիկ </t>
  </si>
  <si>
    <t xml:space="preserve">Հակոբյան Ալվարդ </t>
  </si>
  <si>
    <t xml:space="preserve">Պողոսյան Համլետ </t>
  </si>
  <si>
    <t xml:space="preserve">Մնացականյան Թամարա </t>
  </si>
  <si>
    <t xml:space="preserve">Բաղդասարյան Վաչե </t>
  </si>
  <si>
    <t xml:space="preserve">Թամրազյան Աննա </t>
  </si>
  <si>
    <t xml:space="preserve">Եսայան Անուշիկ  </t>
  </si>
  <si>
    <t>Օվակյան Ջուլիետա</t>
  </si>
  <si>
    <t>Առաքելյան Իրինա</t>
  </si>
  <si>
    <t>Հակոբյան Ասպրամ</t>
  </si>
  <si>
    <t xml:space="preserve">Մելքոնյան Էդգար </t>
  </si>
  <si>
    <t xml:space="preserve">Գևորգյան Անի </t>
  </si>
  <si>
    <t xml:space="preserve">Հովհաննիսյան Նառա </t>
  </si>
  <si>
    <t xml:space="preserve">Համզյան Լիանա </t>
  </si>
  <si>
    <t xml:space="preserve">Սարգսյան Համլետ </t>
  </si>
  <si>
    <t xml:space="preserve">Ղուկասյան Լիլիթ </t>
  </si>
  <si>
    <t xml:space="preserve">Խաչատրյան Լուիզա </t>
  </si>
  <si>
    <t xml:space="preserve">Թադևոսյան Թամարա </t>
  </si>
  <si>
    <t xml:space="preserve">Ամյան Մարինե </t>
  </si>
  <si>
    <t xml:space="preserve">Արշակյան Անահիտ </t>
  </si>
  <si>
    <t xml:space="preserve">Սարգսյան Միլենա </t>
  </si>
  <si>
    <t xml:space="preserve">Բաղդասարյան Սուսաննա </t>
  </si>
  <si>
    <t xml:space="preserve">Մուրադյան Մարինա </t>
  </si>
  <si>
    <t xml:space="preserve">Մուրադյան Հենրիկ </t>
  </si>
  <si>
    <t xml:space="preserve">Պետրոսյան Ֆլորա </t>
  </si>
  <si>
    <t xml:space="preserve">Ասատրյան Շուշանիկ </t>
  </si>
  <si>
    <t>Ջուլհակյան Լենա</t>
  </si>
  <si>
    <t xml:space="preserve">Խաչատրյան Նանե </t>
  </si>
  <si>
    <t>Հարությունյան Նվարդ</t>
  </si>
  <si>
    <t>Գևորգյան Անուշ</t>
  </si>
  <si>
    <t>Ղազազյան Ավետիք</t>
  </si>
  <si>
    <t>Վարդապետյան Աշոտ</t>
  </si>
  <si>
    <t>Մանուկյան Գևորգ</t>
  </si>
  <si>
    <t>Մարգարյան Զարուհի</t>
  </si>
  <si>
    <t>Խաչիկյան Արշալույս</t>
  </si>
  <si>
    <t>Սահակյան Լուսինե</t>
  </si>
  <si>
    <t>Փիլաֆյան Էդգար</t>
  </si>
  <si>
    <t>Խաչատրյան Նունե</t>
  </si>
  <si>
    <t>Եղիազարյան Համբարձում</t>
  </si>
  <si>
    <t>Համբարձումյան Հասմիկ</t>
  </si>
  <si>
    <t>Կարապետյան Էնեզա</t>
  </si>
  <si>
    <t>Իսրայելան Լենա</t>
  </si>
  <si>
    <t>Ադիլխանյան Գառնիկ</t>
  </si>
  <si>
    <t>Գալոյան Գոռ</t>
  </si>
  <si>
    <t>Արշակյան Աիդա</t>
  </si>
  <si>
    <t xml:space="preserve">Հակոբյան Արմինե </t>
  </si>
  <si>
    <t xml:space="preserve">Մխեյան Ամալյա </t>
  </si>
  <si>
    <t>Խաչատրյան Անուշ</t>
  </si>
  <si>
    <t xml:space="preserve">Շիրինյան Մհեր </t>
  </si>
  <si>
    <t>Բերբերյան  Եփրեմ</t>
  </si>
  <si>
    <t>Գալստյան Սարո</t>
  </si>
  <si>
    <t>Հարությունյան Հովհաննես</t>
  </si>
  <si>
    <t xml:space="preserve">արական </t>
  </si>
  <si>
    <t>Սահակյան Իսկանդար</t>
  </si>
  <si>
    <t>Եկմալյան Շավարշ</t>
  </si>
  <si>
    <t>Շաղոյան Մարինե</t>
  </si>
  <si>
    <t>Գասպարյան Գալուստ</t>
  </si>
  <si>
    <t>Խաչատրյան Երեմ</t>
  </si>
  <si>
    <t>Բայանդուրյան Սամվել</t>
  </si>
  <si>
    <t>Բադալյան Մխիթար</t>
  </si>
  <si>
    <t>Սարհատյան Տիգրան</t>
  </si>
  <si>
    <t>Մելքոնյան Բուրաստան</t>
  </si>
  <si>
    <t>Խուրշուդյան Մամիկոն</t>
  </si>
  <si>
    <t>Մարգարյան Արամ</t>
  </si>
  <si>
    <t>Զոհրաբյան Նորա</t>
  </si>
  <si>
    <t>Առաքելյան Յուրիկ</t>
  </si>
  <si>
    <t>Կարապետյան Հրաչ</t>
  </si>
  <si>
    <t>Մկրտչյան Վարդան</t>
  </si>
  <si>
    <t>Բաղդասարյան Վաղարշակ</t>
  </si>
  <si>
    <t>Սահակյան Իդա</t>
  </si>
  <si>
    <t>Գաբրիելյան Աննա</t>
  </si>
  <si>
    <t xml:space="preserve">Հովհաննիսյան Արտաշես </t>
  </si>
  <si>
    <t xml:space="preserve">Մխիթարյան Ռիմա </t>
  </si>
  <si>
    <t xml:space="preserve">Մխիթարյան Գոհար </t>
  </si>
  <si>
    <t xml:space="preserve">Եղիազարյան Ռուզաննա  </t>
  </si>
  <si>
    <t xml:space="preserve">Բարսեղյան Նարինե </t>
  </si>
  <si>
    <t xml:space="preserve">Կարապետյան Մանավազ </t>
  </si>
  <si>
    <t xml:space="preserve">Մխիթարյան Միքայել </t>
  </si>
  <si>
    <t xml:space="preserve">Սահակյան Փիրուզա </t>
  </si>
  <si>
    <t xml:space="preserve">Բարսեղյան Հնազանդ </t>
  </si>
  <si>
    <t xml:space="preserve">Նահապետյան Սոֆյա </t>
  </si>
  <si>
    <t xml:space="preserve">Հովհաննիսյան Գոհար  </t>
  </si>
  <si>
    <t xml:space="preserve">Ասատրյան Սուսամբար </t>
  </si>
  <si>
    <t xml:space="preserve">Զիրոյան Հռիփսիմե </t>
  </si>
  <si>
    <t xml:space="preserve">Մարտիրոսյան Սոֆիկ </t>
  </si>
  <si>
    <t xml:space="preserve">Վարդանյան Ամալյա </t>
  </si>
  <si>
    <t xml:space="preserve">Հովհաննիսյան Զոհրաբ </t>
  </si>
  <si>
    <t xml:space="preserve">Վարագյան Դավիթ </t>
  </si>
  <si>
    <t xml:space="preserve">Բարսեղյան Արամ </t>
  </si>
  <si>
    <t xml:space="preserve">Խաչատրյան Անահիտ </t>
  </si>
  <si>
    <t xml:space="preserve">Վարդանյան Լևոն </t>
  </si>
  <si>
    <t xml:space="preserve">Պետրոսյան Կարեն </t>
  </si>
  <si>
    <t xml:space="preserve">Գևորգյան Սեդա </t>
  </si>
  <si>
    <t xml:space="preserve">Մոստոռյան Սոնա </t>
  </si>
  <si>
    <t xml:space="preserve">Միսակյան Սիրուշ </t>
  </si>
  <si>
    <t xml:space="preserve">Բաբայան Ժոռա </t>
  </si>
  <si>
    <t>Պետրոսյան Զորիկ</t>
  </si>
  <si>
    <t>Ցոլակյան Արման Վարդգեսի</t>
  </si>
  <si>
    <t>Գրիգորյան Սուքիաս Թելմանի</t>
  </si>
  <si>
    <t>1978</t>
  </si>
  <si>
    <t>1968</t>
  </si>
  <si>
    <t>1963</t>
  </si>
  <si>
    <t>1988</t>
  </si>
  <si>
    <t>1972</t>
  </si>
  <si>
    <t>Նազարյան Ռոզա Վալտերի</t>
  </si>
  <si>
    <t>1977</t>
  </si>
  <si>
    <t>Պողոսյան Գայանե Գագիկի</t>
  </si>
  <si>
    <t>1991</t>
  </si>
  <si>
    <t>1993</t>
  </si>
  <si>
    <t>1974</t>
  </si>
  <si>
    <t>1964</t>
  </si>
  <si>
    <t>1997</t>
  </si>
  <si>
    <t>2000</t>
  </si>
  <si>
    <t>1986</t>
  </si>
  <si>
    <t>1984</t>
  </si>
  <si>
    <t>1989</t>
  </si>
  <si>
    <t>1985</t>
  </si>
  <si>
    <t>1976</t>
  </si>
  <si>
    <t>1971</t>
  </si>
  <si>
    <t>1981</t>
  </si>
  <si>
    <t>Բադալյան Անժելա Լիպարիտի</t>
  </si>
  <si>
    <t>1995</t>
  </si>
  <si>
    <t>1980</t>
  </si>
  <si>
    <t>1992</t>
  </si>
  <si>
    <t>1996</t>
  </si>
  <si>
    <t>1994</t>
  </si>
  <si>
    <t>1998</t>
  </si>
  <si>
    <t>1990</t>
  </si>
  <si>
    <t>Մովսիսյան Վարդան Նվերի</t>
  </si>
  <si>
    <t>1979</t>
  </si>
  <si>
    <t>1965</t>
  </si>
  <si>
    <t>1982</t>
  </si>
  <si>
    <t>2002</t>
  </si>
  <si>
    <t>Հովհաննիսյան Գագիկ Ստյոպայի</t>
  </si>
  <si>
    <t>Ավագյան Գայանե Հենրիկի</t>
  </si>
  <si>
    <t>Պալյան Գեղամ Հմայակի</t>
  </si>
  <si>
    <t>Ղազարյան Սիփան Էդիկի</t>
  </si>
  <si>
    <t>Սանասարյան Գագիկ Վարդանի</t>
  </si>
  <si>
    <t>Հունանյան Արթուր Իվանի</t>
  </si>
  <si>
    <t xml:space="preserve"> ՀՀ վերաքննիչ վարչական և ՀՀ հակակոռուպցիոն դատարաններում ծառայություն իրականացնող բաժնի պետ</t>
  </si>
  <si>
    <t xml:space="preserve"> ՀՀ վերաքննիչ վարչական և ՀՀ հակակոռուպցիոն դատարաններում ծառայություն իրականացնող բաժնի պետի տեղակալ</t>
  </si>
  <si>
    <t>Մովսիսյան Գևորգ Գրիգորի</t>
  </si>
  <si>
    <t>Զախարյան Յուրի Վարդանի</t>
  </si>
  <si>
    <t>Ղուլյան Նարինե Մելիքի</t>
  </si>
  <si>
    <t>Սարգսյան Վահագ Նորիկի</t>
  </si>
  <si>
    <t>Թադևոսյան Գարիկ Ժորիկի</t>
  </si>
  <si>
    <t>Ոսկանյան Արթուր Լևոնի</t>
  </si>
  <si>
    <t>Զաքարյան Ազատ Աշոտի</t>
  </si>
  <si>
    <t>Մադոյան Արմեն Հովիկի</t>
  </si>
  <si>
    <t>Մկրտչյան Արսեն Մկրտիչի</t>
  </si>
  <si>
    <t>Բադալյան Արմեն Վլադիմիրի</t>
  </si>
  <si>
    <t>Բալայան Սամվել Միքայելի</t>
  </si>
  <si>
    <t>Տուլբենջյան Մինաս Արշակի</t>
  </si>
  <si>
    <t>Ամիրխանյան Պարույր Արտիկի</t>
  </si>
  <si>
    <t>Ասլանյան Սահակ Արթուրի</t>
  </si>
  <si>
    <t>Մովսիսյան Արսեն Սեյրանի</t>
  </si>
  <si>
    <t>Տոխվ Մարինե Յուլոյի</t>
  </si>
  <si>
    <t>Մարտիրոսյան Վահրամ Սևակի</t>
  </si>
  <si>
    <t>Մանուկյան Լյովա Մակաբեյի</t>
  </si>
  <si>
    <t>Հովհաննիսյան Սուրեն Գևորգի</t>
  </si>
  <si>
    <t>Հունանյան Դավիթ Արթուրի</t>
  </si>
  <si>
    <t>Երիցյան Ժենյա Մանուկի</t>
  </si>
  <si>
    <t>Գրիգորյան Կարեն Ռուդիկի</t>
  </si>
  <si>
    <t>Պողոսյան Նորայր Սամվելի</t>
  </si>
  <si>
    <t>Հարությունյան Սարգիս Արմենի</t>
  </si>
  <si>
    <t>Մելիքսեթյան Մելիքսեթ Լևոնի</t>
  </si>
  <si>
    <t>Դարբինյան Նաիրի Հենրիկի</t>
  </si>
  <si>
    <t>Սարիբեկյան Կամո Ազնաուրի</t>
  </si>
  <si>
    <t>Համբարձումյան Անտոն Ազատի</t>
  </si>
  <si>
    <t>Սարգսյան Գնուն Գնելի</t>
  </si>
  <si>
    <t>Ստեփանյան Օֆելյա Արմենի</t>
  </si>
  <si>
    <t>Մխիթարյան Հայկ Դավիթի</t>
  </si>
  <si>
    <t>Կարապետյան Մարինե Սարգսի</t>
  </si>
  <si>
    <t>Մանուշակյան Ստեփան Տավրոսի</t>
  </si>
  <si>
    <t>Հարությունյան Խաչիկ Հարությունի</t>
  </si>
  <si>
    <t>Հովակիմյան Ժորա Հարությունի</t>
  </si>
  <si>
    <t>Բոդոյան Անելկա Գևորգի</t>
  </si>
  <si>
    <t>Արմենակյան Էմմա Վարդգեսի</t>
  </si>
  <si>
    <t>Խաչատրյան Տաթևիկ Գրիշայի</t>
  </si>
  <si>
    <t>Զոհրաբյան Վահեն Շավարշի</t>
  </si>
  <si>
    <t>Բեգջանյան Ռուզաննա Խորենի</t>
  </si>
  <si>
    <t>Բաղդասարյան Հայրապետ Տիգրանի</t>
  </si>
  <si>
    <t>Բրուդյան Նարեկ Նորայրի</t>
  </si>
  <si>
    <t>Գևորգյան Գալուստ Մկրտչի</t>
  </si>
  <si>
    <t>Գալոյան Հայկ Դավիթի</t>
  </si>
  <si>
    <t>Բաբայան Սամվել Անդրանիկի</t>
  </si>
  <si>
    <t>1987</t>
  </si>
  <si>
    <t>1983</t>
  </si>
  <si>
    <t>1961</t>
  </si>
  <si>
    <t>1970</t>
  </si>
  <si>
    <t>1973</t>
  </si>
  <si>
    <t>1969</t>
  </si>
  <si>
    <t>1999</t>
  </si>
  <si>
    <t>1962</t>
  </si>
  <si>
    <t>1957</t>
  </si>
  <si>
    <t>2001</t>
  </si>
  <si>
    <t>2003</t>
  </si>
  <si>
    <t>1966</t>
  </si>
  <si>
    <t>1958</t>
  </si>
  <si>
    <t>1960</t>
  </si>
  <si>
    <t>1975</t>
  </si>
  <si>
    <t>1967</t>
  </si>
  <si>
    <t>1959</t>
  </si>
  <si>
    <t>ԸՆԴԱՄԵՆԸ 2025</t>
  </si>
  <si>
    <t>Ընդամենը 2026 ԹՎԱԿԱՆ աշխատավարձ</t>
  </si>
  <si>
    <t>ԸՆԴԱՄԵՆԸ 2026</t>
  </si>
  <si>
    <t>16=ս15/21օր*2</t>
  </si>
  <si>
    <t>17=ս14*ս16/12</t>
  </si>
  <si>
    <t>21=ս20/21օր*2</t>
  </si>
  <si>
    <t>22=ս19*ս21/12</t>
  </si>
  <si>
    <t>2009 ժամ / 12 ամսվա = 167.4 ժամ (ամսվա աշխ.ժամերի քանակը)</t>
  </si>
  <si>
    <t>2026 թ.                       /4113/</t>
  </si>
  <si>
    <t>2026 թ.                       /4112/</t>
  </si>
  <si>
    <t>Ծառայող</t>
  </si>
  <si>
    <t>ԲԴԽ և ՀՀ դատարաններ 2026</t>
  </si>
  <si>
    <t xml:space="preserve">Գրիգորյան Աղավնի </t>
  </si>
  <si>
    <t>Գաբրիելյան Անի</t>
  </si>
  <si>
    <t>Մինասյան Էլեն</t>
  </si>
  <si>
    <t>Հարությունյան Դիանա</t>
  </si>
  <si>
    <t>Սիմոնյան Լենա</t>
  </si>
  <si>
    <t xml:space="preserve">Պողոսյան Անի </t>
  </si>
  <si>
    <t xml:space="preserve">Գևորգյան Իննա </t>
  </si>
  <si>
    <t>Մելքոնյան Արփի</t>
  </si>
  <si>
    <t>Հարությունյան Նաիրա</t>
  </si>
  <si>
    <t>Լևոնյան Տաթևիկ</t>
  </si>
  <si>
    <t>Նալբանդյան Մարիա</t>
  </si>
  <si>
    <t>Դուրյան Նարինե</t>
  </si>
  <si>
    <t xml:space="preserve">Վիրաբյան Տաթևիկ </t>
  </si>
  <si>
    <t>Ասլանյան Գոհար</t>
  </si>
  <si>
    <t>Ցոլակյան Անուշ</t>
  </si>
  <si>
    <t>Գրիգորյան Սոնա</t>
  </si>
  <si>
    <t>Պապյան Սիրուն</t>
  </si>
  <si>
    <t>Մարգարյան Ռոբերտ</t>
  </si>
  <si>
    <t>Շատյան Վարդուհի</t>
  </si>
  <si>
    <t>Զաքարյան Աննա</t>
  </si>
  <si>
    <t>Խալաթյան Նելլի</t>
  </si>
  <si>
    <t>Հայրապետյան Ռիմա</t>
  </si>
  <si>
    <t>Հակոբյան Կարինե</t>
  </si>
  <si>
    <t>Ալեքսանյան Աննա</t>
  </si>
  <si>
    <t>Թափթուղյան  Անժելա</t>
  </si>
  <si>
    <t>Կուրեղյան Գրիշա</t>
  </si>
  <si>
    <t>Դավթյան Լևոն</t>
  </si>
  <si>
    <t>Հովհաննիսյան Միքայել</t>
  </si>
  <si>
    <t>Կարապետյան Օնիկ</t>
  </si>
  <si>
    <t>Ղազարյան Վարդան</t>
  </si>
  <si>
    <t xml:space="preserve">Ղազարյան Խաչիկ </t>
  </si>
  <si>
    <t xml:space="preserve">Դադոյան Սարգիս </t>
  </si>
  <si>
    <t xml:space="preserve">Բադալյան Կարապետ </t>
  </si>
  <si>
    <t xml:space="preserve">Սարգսյան Վարդգես </t>
  </si>
  <si>
    <t xml:space="preserve">Դոլմազյան Վահե </t>
  </si>
  <si>
    <t xml:space="preserve">Հովհաննիսյան Գիվի </t>
  </si>
  <si>
    <t xml:space="preserve">Ղարսլյան Աշխեն </t>
  </si>
  <si>
    <t xml:space="preserve">Խաչատրյան Սուրեն </t>
  </si>
  <si>
    <t xml:space="preserve">Ավագյան Նարինե </t>
  </si>
  <si>
    <t xml:space="preserve">Դավթյան Տիգրան </t>
  </si>
  <si>
    <t xml:space="preserve">Գրիգորյան Արամ </t>
  </si>
  <si>
    <t xml:space="preserve">Մոսինյան Մերի </t>
  </si>
  <si>
    <t xml:space="preserve">Դրմեյան Լիլի </t>
  </si>
  <si>
    <t>2026թ. /պաշտոնային դրույքաչափի տարեկան  ֆոնդ/</t>
  </si>
  <si>
    <t>3 աշխատող երեխայի խնամք</t>
  </si>
  <si>
    <t>6 աշխատող երեխայի խնամք</t>
  </si>
  <si>
    <t xml:space="preserve"> աշխատող երեխայի խնամք</t>
  </si>
  <si>
    <t>Կակոյան Ինեսսա</t>
  </si>
  <si>
    <t>Խաչատրյան Արթուր</t>
  </si>
  <si>
    <t xml:space="preserve">Ամիրխանյան Լուսինե </t>
  </si>
  <si>
    <t>Կնյազյան Զվարթ</t>
  </si>
  <si>
    <t>Պիպոյան Գոհար</t>
  </si>
  <si>
    <t>Ղազարյան Անահիտ</t>
  </si>
  <si>
    <t>Մատինյան Էլեն</t>
  </si>
  <si>
    <t>Մկրտչյան Վազգեն</t>
  </si>
  <si>
    <t>Ավետիսյան Գոհար</t>
  </si>
  <si>
    <t>Ստեփանյան Բարեղամ</t>
  </si>
  <si>
    <t>Ալեքսանյան Աշխեն</t>
  </si>
  <si>
    <t>Խաչատուրյան Էլմիրա</t>
  </si>
  <si>
    <t>Ղասաբյան Նարինե</t>
  </si>
  <si>
    <t>Չոբանյան Լիլիթ</t>
  </si>
  <si>
    <t>Բադալյան Սյուզաննա</t>
  </si>
  <si>
    <t>Սարգսյան Անուշ</t>
  </si>
  <si>
    <t xml:space="preserve">Թովմասյան Մարինա </t>
  </si>
  <si>
    <t>Մամուլի և հասարակայնության հետ կապերի ծառայության պետի տեղակալ</t>
  </si>
  <si>
    <t>2025 ԹՎԱԿԱՆ</t>
  </si>
  <si>
    <t>2026 ԹՎԱԿԱՆ</t>
  </si>
  <si>
    <t>2027 ԹՎԱԿԱՆ</t>
  </si>
  <si>
    <t>ԲԴԽ և ՀՀ դատարաններ 2027</t>
  </si>
  <si>
    <t xml:space="preserve"> 2027 ԹՎԱԿԱՆ</t>
  </si>
  <si>
    <t>ԸՆԴԱՄԵՆԸ  ԱՇԽԱՏԱՎԱՐՁ 2027</t>
  </si>
  <si>
    <t>Ընդամենը ամսական աշխատավարձ 2027</t>
  </si>
  <si>
    <t xml:space="preserve">  2027 ԹՎԱԿԱՆ</t>
  </si>
  <si>
    <t>Ընդամենը տարեկան  աշխատավարձ 2027</t>
  </si>
  <si>
    <t>ԸՆԴԱՄԵՆԸ 2027 ԹՎԱԿԱՆ ՏԱՐԵԿԱՆ</t>
  </si>
  <si>
    <t>2025 թվականի գիշերավարձի հաշվարկ</t>
  </si>
  <si>
    <t>2027թվականի գիշերավարձի հաշվարկ</t>
  </si>
  <si>
    <t>ԱՇԽԱՏԱՎԱՐՁ 2027/դրամ/</t>
  </si>
  <si>
    <t>ԸՆԴԱՄԵՆԸ 2027</t>
  </si>
  <si>
    <t>Ընդամենը 2027 ԹՎԱԿԱՆ աշխատավարձ</t>
  </si>
  <si>
    <t xml:space="preserve">Ընդամենը  2027 ԹՎԱԿԱՆ հերթապահության համար տրվող  վճար </t>
  </si>
  <si>
    <t>2027թ. /պաշտոնային դրույքաչափի տարեկան  ֆոնդ/</t>
  </si>
  <si>
    <t>2027 թ.                       /4113/</t>
  </si>
  <si>
    <t>2027 թ.                       /4112/</t>
  </si>
  <si>
    <t xml:space="preserve"> ԱՇԽԱՏԱՎԱՐՁ 2027</t>
  </si>
  <si>
    <t>2027թ. պարգևատրման ֆոնդ/4112/</t>
  </si>
  <si>
    <t>2027թ. պարգևատրման ֆոնդ/4113/</t>
  </si>
  <si>
    <t>Թումանյան Կարեն</t>
  </si>
  <si>
    <t>Կարապետյան Էրիկ</t>
  </si>
  <si>
    <t>Նավասարդյան Յանա</t>
  </si>
  <si>
    <t>Եղիազարյան Ալլա</t>
  </si>
  <si>
    <t>Պետիկյան Շողակաթ</t>
  </si>
  <si>
    <t>Դաշյան Գեորգի</t>
  </si>
  <si>
    <t>Թադևոսյան Հակոբ</t>
  </si>
  <si>
    <t>Կարապետյան Սաթենիկ</t>
  </si>
  <si>
    <t>Ներսիսյան Մարգարիտա</t>
  </si>
  <si>
    <t>Թովմասյան Աննա</t>
  </si>
  <si>
    <t>Հովհաննիսյան Անյուտա</t>
  </si>
  <si>
    <t>Խոսրովյան Մարինե</t>
  </si>
  <si>
    <t>Հովհաննիսյան Աիդա</t>
  </si>
  <si>
    <t>Բաբայան Ազատ</t>
  </si>
  <si>
    <t>Մամուլի և հասարակայնության հետ կապերի ծառայության գլխավոր մասնագետ-խոսնակ</t>
  </si>
  <si>
    <t>Մամուլի և հասարակայնության հետ կապերի ծառայության առաջատար մասնագետ-խոսնակ</t>
  </si>
  <si>
    <t>Մամուլի և հասարակայնության հետ կապերի ծառայության առաջին կարգի մասնագետ-խոսնակ</t>
  </si>
  <si>
    <t>Հաջիկյան Լիանա</t>
  </si>
  <si>
    <t>Աբրահամյան Աբրահամ</t>
  </si>
  <si>
    <t>Գևորգյան Մերի</t>
  </si>
  <si>
    <t>Հոսեփյան Ալեքսանդրա</t>
  </si>
  <si>
    <t>Սարդարյան Սեդրակ</t>
  </si>
  <si>
    <t>Համակարգչային ծառայության առաջին կարգի մասնագետ</t>
  </si>
  <si>
    <t>Ավագյան Սամվել</t>
  </si>
  <si>
    <t>Պայլոզյան Անդրանիկ</t>
  </si>
  <si>
    <t>Վարդանյան Սոֆյա</t>
  </si>
  <si>
    <t>Աթաբեկյան Աննա</t>
  </si>
  <si>
    <t xml:space="preserve"> 7 աշխատող երեխայի խնամք</t>
  </si>
  <si>
    <t>Մուրադյան Միլենա</t>
  </si>
  <si>
    <t>Գալստյան Արսեն</t>
  </si>
  <si>
    <t>Դադիկյան Ալիկ</t>
  </si>
  <si>
    <t>Մեսրոպյան Միլենա</t>
  </si>
  <si>
    <t>Երանյան Մետաքսյա</t>
  </si>
  <si>
    <t>Կյուրեղյան Լուսինե</t>
  </si>
  <si>
    <t>Ծատրյան Ռուբինե</t>
  </si>
  <si>
    <t>Դանիելյան Մերի</t>
  </si>
  <si>
    <t>Խումարյան Ազատ</t>
  </si>
  <si>
    <t>Պողիկյան Ալլա</t>
  </si>
  <si>
    <t>Մինասյան Դավիթ</t>
  </si>
  <si>
    <t>Ղիմոյան Անի</t>
  </si>
  <si>
    <t>Վարչական պալատի գրասենյակի պետ</t>
  </si>
  <si>
    <t>Քաղաքացիական պալատի գրասենյակի պետ</t>
  </si>
  <si>
    <t>Հովհաննիսյան Օֆելյա</t>
  </si>
  <si>
    <t>Սամվելյան Գոհար</t>
  </si>
  <si>
    <t>Պողոսյան Արմինե</t>
  </si>
  <si>
    <t xml:space="preserve">Քաղաքացիական պալատի գրասենյակի գլխավոր մասնագետ            </t>
  </si>
  <si>
    <t xml:space="preserve">Վարչական պալատի գրասենյակի գլխավոր մասնագետ            </t>
  </si>
  <si>
    <t xml:space="preserve">Քաղաքացիական պալատի գրասենյակի առաջին կարգի մասնագետ            </t>
  </si>
  <si>
    <t xml:space="preserve">Վարչական պալատի պալատի գրասենյակի առաջին կարգի մասնագետ            </t>
  </si>
  <si>
    <t>Հովհաննիսյան Անուշ</t>
  </si>
  <si>
    <t xml:space="preserve"> 6 աշխատող երեխայի խնամք</t>
  </si>
  <si>
    <t>Քոլոզյան Գևորգ</t>
  </si>
  <si>
    <t>Կակոյան Անի</t>
  </si>
  <si>
    <t>Սարգսյան Մերի</t>
  </si>
  <si>
    <t>Մելիքսեթյան Արևիկ</t>
  </si>
  <si>
    <t>Գևորգյան Արմինե</t>
  </si>
  <si>
    <t>Ալեքսանյան Հասմիկ</t>
  </si>
  <si>
    <t>Հովհաննիսյան Մարիամ</t>
  </si>
  <si>
    <t>Հովհաննիսյան Վրույր</t>
  </si>
  <si>
    <t>Չոբանյան յուրա</t>
  </si>
  <si>
    <t>Աղաջանյան Ինգա</t>
  </si>
  <si>
    <t>Սահակյան Մերի</t>
  </si>
  <si>
    <t>Մովսեսյան Մարի</t>
  </si>
  <si>
    <t>Հարությունյան Նոննա</t>
  </si>
  <si>
    <t>Հարությունյան Ալբերտ</t>
  </si>
  <si>
    <t>Բեգոյան Ավետիք</t>
  </si>
  <si>
    <t>Գրիգորյան Ռոզա</t>
  </si>
  <si>
    <t>Հովհաննիսյան Ժենյա</t>
  </si>
  <si>
    <t>Նիկոլյան Արմինե</t>
  </si>
  <si>
    <t>Գրիգորյան Ռիմա</t>
  </si>
  <si>
    <t>Ասլանյան Տաթև</t>
  </si>
  <si>
    <t>Մարգարյան Մարիամ</t>
  </si>
  <si>
    <t xml:space="preserve">Գևորգյան Արմինե </t>
  </si>
  <si>
    <t xml:space="preserve">Աբրահամյան Լիանա </t>
  </si>
  <si>
    <t>2 աշխատող երեխայի խնամք</t>
  </si>
  <si>
    <t xml:space="preserve">Մարտիրոսյան Լիլիթ </t>
  </si>
  <si>
    <t xml:space="preserve">Մարուխյան Մայրանուշ </t>
  </si>
  <si>
    <t xml:space="preserve">Ստեփանյան Լուսինե </t>
  </si>
  <si>
    <t xml:space="preserve">Աբրահամյան Մարգո </t>
  </si>
  <si>
    <t>Ալեքյան Լաուրա</t>
  </si>
  <si>
    <t>Խաչատրյան Արփի</t>
  </si>
  <si>
    <t>Թադևոսյան Մարիամ</t>
  </si>
  <si>
    <t>Պետրոսյան Լուսինե</t>
  </si>
  <si>
    <t>Գևորգյան Անի</t>
  </si>
  <si>
    <t>Գրիգորյան Արսինե</t>
  </si>
  <si>
    <t>Աֆիյան  Լիանա</t>
  </si>
  <si>
    <t>Թաթոյան Հասմիկ</t>
  </si>
  <si>
    <t>Պետրոսյան Մարիամ</t>
  </si>
  <si>
    <t xml:space="preserve">Կարապետյան  Մերի </t>
  </si>
  <si>
    <t xml:space="preserve">Արևշատյան Նաիրա   </t>
  </si>
  <si>
    <t>Մարգարյան Գրիգոր</t>
  </si>
  <si>
    <t>Թանգյան Անահիտ</t>
  </si>
  <si>
    <t>Դավթյան Տաթևիկ</t>
  </si>
  <si>
    <t>Հովսեփյան Թեհմինե</t>
  </si>
  <si>
    <t>Մովսիսյան Էլեն</t>
  </si>
  <si>
    <t>Պողոսյան Մանիկ</t>
  </si>
  <si>
    <t>Մարանջյան Էլեն</t>
  </si>
  <si>
    <t>Այդինյան Մանուշակ</t>
  </si>
  <si>
    <t>Գասպարյան Օլգա</t>
  </si>
  <si>
    <t>Ղուկասյան Անժելա</t>
  </si>
  <si>
    <t>Սուքիասյան Արմինե</t>
  </si>
  <si>
    <t>Քոչարյան Արման</t>
  </si>
  <si>
    <t>Ղուկասյան Կիմա</t>
  </si>
  <si>
    <t>Մազուլյան Արփինե</t>
  </si>
  <si>
    <t>Պետրոսյան Անահիտ</t>
  </si>
  <si>
    <t>Սարգսյան Լիանա</t>
  </si>
  <si>
    <t>Գրիգորյան Նարեկ</t>
  </si>
  <si>
    <t>Գիլոյան Ռիմա</t>
  </si>
  <si>
    <t>Բագրատյան Ալմիդա</t>
  </si>
  <si>
    <t>Տիգրանյան Վարդուհի</t>
  </si>
  <si>
    <t>7աշխատող երեխայի խնամք</t>
  </si>
  <si>
    <t>Հարությունյան Սամվել</t>
  </si>
  <si>
    <t>Առաքելյան Սոֆյա</t>
  </si>
  <si>
    <t>Գաբրիելյան Անգելինա</t>
  </si>
  <si>
    <t>Ավդալյան Էլեն</t>
  </si>
  <si>
    <t>Հակոբյան Արամ</t>
  </si>
  <si>
    <t>Հակոբյան Ֆլորա</t>
  </si>
  <si>
    <t>Բաղդասարյան Սոնա</t>
  </si>
  <si>
    <t>Ղազարյան Էդգար</t>
  </si>
  <si>
    <t>Հովհաննիսյան Աննա</t>
  </si>
  <si>
    <t>Բաղրամյան Սուսաննա Սիմոնի</t>
  </si>
  <si>
    <t>Սիմոնյան Հասմիկ Ֆելիքսի</t>
  </si>
  <si>
    <t>Հակոբյան Անահիտ Նորիկի</t>
  </si>
  <si>
    <t>Պետրոսյան Սուսամբար Լևուշի</t>
  </si>
  <si>
    <t>Հովհաննիսյան Քրիստինե</t>
  </si>
  <si>
    <t>Գրիգորյան Անժելա</t>
  </si>
  <si>
    <t>Պետրոսյան Քրիստինե Վիլիկի</t>
  </si>
  <si>
    <t>Մինասյան Մարիամ</t>
  </si>
  <si>
    <t>Քոչարյան Նարինե Աշոտի</t>
  </si>
  <si>
    <t>Սայադյան Լիլիթ</t>
  </si>
  <si>
    <t>Կոստանյան Թագուհի</t>
  </si>
  <si>
    <t>Թորոսյան Հայկ</t>
  </si>
  <si>
    <t>Ադամյան Մհեր</t>
  </si>
  <si>
    <t>Հարությունյան Արմինե</t>
  </si>
  <si>
    <t xml:space="preserve">Մուսայելյան Լիլիթ </t>
  </si>
  <si>
    <t>Վարդանյան Ժենյա</t>
  </si>
  <si>
    <t>Դավթյան Նարե</t>
  </si>
  <si>
    <t>Սարգսյան Սիրանուշ</t>
  </si>
  <si>
    <t>Ավետիքյան Մերի</t>
  </si>
  <si>
    <t xml:space="preserve">Լազարյան Անժեյա </t>
  </si>
  <si>
    <t>Մարգարյան Գրիշա</t>
  </si>
  <si>
    <t>Մինասյան Կարեն</t>
  </si>
  <si>
    <t>Մեջլումյան Ամալյա</t>
  </si>
  <si>
    <t>Սարգսյան Վարդուհի</t>
  </si>
  <si>
    <t xml:space="preserve">Ստեփանյան Հարություն </t>
  </si>
  <si>
    <t>Գյուլզադյան Մարինե</t>
  </si>
  <si>
    <t>Մեսրոպյան Մերի</t>
  </si>
  <si>
    <t>Մանուկյան Անի</t>
  </si>
  <si>
    <t xml:space="preserve">իգական </t>
  </si>
  <si>
    <t>Ղուկասյան Ամալյա</t>
  </si>
  <si>
    <t>Անտոնյան Արտակ</t>
  </si>
  <si>
    <t>Սոսյան Օֆելյա</t>
  </si>
  <si>
    <t>Մալաքյան Արդա</t>
  </si>
  <si>
    <t>Հայրապետյան Լիդա</t>
  </si>
  <si>
    <t>Սուլեյմանյան Վարդան</t>
  </si>
  <si>
    <t>Մաթոսյան Վաչագան</t>
  </si>
  <si>
    <t>Չատինյան Վահե</t>
  </si>
  <si>
    <t>Այվազյան Նանե</t>
  </si>
  <si>
    <t>Սեյրանյան Իրինա</t>
  </si>
  <si>
    <t>Նիկողոսյան Դավիթ</t>
  </si>
  <si>
    <t>Մկրտչյան Վլադիմիր</t>
  </si>
  <si>
    <t>Առաքելյան Սյուզաննա</t>
  </si>
  <si>
    <t>Պետրոսյան Թագուհի</t>
  </si>
  <si>
    <t>Ղազարյան Լուսինե</t>
  </si>
  <si>
    <t>Մուրադյան Սիրանուշ</t>
  </si>
  <si>
    <t>Սեդրակյան Տաթև</t>
  </si>
  <si>
    <t xml:space="preserve">Իկիլիկյան Անի </t>
  </si>
  <si>
    <t xml:space="preserve">Փանոսյան Աղուն </t>
  </si>
  <si>
    <t xml:space="preserve">Վարդանյան Օնիկ  </t>
  </si>
  <si>
    <t>Ճավռշյան Գոհար</t>
  </si>
  <si>
    <t>Հասանխանյան Աննա</t>
  </si>
  <si>
    <t>Վարոսյան Սոֆի</t>
  </si>
  <si>
    <t>Մուրադյան Վարդուհի</t>
  </si>
  <si>
    <t>Հակոբյան Սիմավոն</t>
  </si>
  <si>
    <t xml:space="preserve">Հարությունյան Աննա </t>
  </si>
  <si>
    <t xml:space="preserve">Միրզոյան Ասլան </t>
  </si>
  <si>
    <t xml:space="preserve">Ալավերդյան Փառանձեմ </t>
  </si>
  <si>
    <t xml:space="preserve">Շահբազյան Անի </t>
  </si>
  <si>
    <t xml:space="preserve">Նավասարդյան Թամարա </t>
  </si>
  <si>
    <t>Առուստամյան Ագնեսա</t>
  </si>
  <si>
    <t xml:space="preserve">Հարությունյան Գեղեցիկ  </t>
  </si>
  <si>
    <t xml:space="preserve">Հովհաննիսյան Արտյոմ </t>
  </si>
  <si>
    <t xml:space="preserve">Ասկարյան Արա </t>
  </si>
  <si>
    <t xml:space="preserve">Գալստյան Սոնա </t>
  </si>
  <si>
    <t xml:space="preserve">Հայրապետյան Դավիթ </t>
  </si>
  <si>
    <t xml:space="preserve">Միրզոյան Արա </t>
  </si>
  <si>
    <t>Մամյան Ռուզաննա</t>
  </si>
  <si>
    <t>Ղազարյան Նանե</t>
  </si>
  <si>
    <t>Եղիազարյան Ալա</t>
  </si>
  <si>
    <t>Ոսկանյան Զինա</t>
  </si>
  <si>
    <t xml:space="preserve">Քոչարյան Իշխանուհի </t>
  </si>
  <si>
    <t>Քոչարյան Գագիկ</t>
  </si>
  <si>
    <t>Բեգնազարյան Տիգրան</t>
  </si>
  <si>
    <t xml:space="preserve">Նազարյան Աշխեն </t>
  </si>
  <si>
    <t>Մխիթարյան Ալվինա</t>
  </si>
  <si>
    <t>Նասիբյան Անուշիկ</t>
  </si>
  <si>
    <t>Մելիքյան Լուսինե</t>
  </si>
  <si>
    <t>Արամյան Ալինա</t>
  </si>
  <si>
    <t>Վիրաբյան Անահիտ</t>
  </si>
  <si>
    <t xml:space="preserve">Հովսեփյան Վարդան </t>
  </si>
  <si>
    <t>Սահակյան Վանուհի</t>
  </si>
  <si>
    <t>Մկրտչյան Սերգեյ</t>
  </si>
  <si>
    <t>Ալեքսանյան Լիլիթ</t>
  </si>
  <si>
    <t>Ջանլաթյան Հռիփսիմե</t>
  </si>
  <si>
    <t>Դանիելյան Արուսյակ</t>
  </si>
  <si>
    <t>Մկրտչյան Ելենա</t>
  </si>
  <si>
    <t>Հարությունյան Լուիզա</t>
  </si>
  <si>
    <t>Բաղդասարյան Արաքսյա</t>
  </si>
  <si>
    <t>Հովհաննիսյան Լարիսա</t>
  </si>
  <si>
    <t xml:space="preserve">Մկրտչյան Անահիտ </t>
  </si>
  <si>
    <t xml:space="preserve">Վարդանյան Մելսիկ </t>
  </si>
  <si>
    <t xml:space="preserve">Սուղյան Հրանուշ </t>
  </si>
  <si>
    <t xml:space="preserve">Մարգարյան Էլեն </t>
  </si>
  <si>
    <t xml:space="preserve">Բալոյան Սիլվա </t>
  </si>
  <si>
    <t xml:space="preserve">Ներսիսյան Մելանյա </t>
  </si>
  <si>
    <t xml:space="preserve">Աթոյան Սուրեն </t>
  </si>
  <si>
    <t xml:space="preserve">Մարտիրոսյան Աշոտ </t>
  </si>
  <si>
    <t xml:space="preserve">Գրիգորյան Ակսանա </t>
  </si>
  <si>
    <t xml:space="preserve">Գրիգորյան Սուսաննա </t>
  </si>
  <si>
    <t xml:space="preserve">Չիլինգարյան Արթուր </t>
  </si>
  <si>
    <t xml:space="preserve">Եղիազարյան Սուսաննա </t>
  </si>
  <si>
    <t xml:space="preserve">Վիրաբյան Ռոզա </t>
  </si>
  <si>
    <t xml:space="preserve">Սարգսյան Հայկ </t>
  </si>
  <si>
    <t>Նազլուխանյան Շաղիկ</t>
  </si>
  <si>
    <t xml:space="preserve">Մանուկյան Թամարա </t>
  </si>
  <si>
    <t xml:space="preserve">Ասուլյան Հեղինե </t>
  </si>
  <si>
    <t xml:space="preserve">Պողոսյան Ամալյա </t>
  </si>
  <si>
    <t xml:space="preserve">Հալաջյան Սյուզաննա </t>
  </si>
  <si>
    <t xml:space="preserve">Ազատյան Մարիաննա </t>
  </si>
  <si>
    <t xml:space="preserve">Մնացականյան Մանե </t>
  </si>
  <si>
    <t xml:space="preserve">Մալխասյան Վերգինե </t>
  </si>
  <si>
    <t>Սամսոնյան Մերի</t>
  </si>
  <si>
    <t xml:space="preserve">Մնացականյան Վարդիթեր </t>
  </si>
  <si>
    <t xml:space="preserve">Ավետիսյան Անահիտ </t>
  </si>
  <si>
    <t xml:space="preserve">Խաչատրյան Օֆելյա </t>
  </si>
  <si>
    <t xml:space="preserve">Գրիգորյան Լիլիա </t>
  </si>
  <si>
    <t xml:space="preserve">Մարտիրոսյան Ռուզաննա </t>
  </si>
  <si>
    <t xml:space="preserve">Զախարյան Մելինե </t>
  </si>
  <si>
    <t>Խոստիկյան Լիանա</t>
  </si>
  <si>
    <t>Ղոչիկյան Ռաֆիկ</t>
  </si>
  <si>
    <t xml:space="preserve">Խաչատրյան Նաիրա
</t>
  </si>
  <si>
    <t>Հակոբյան Գագիկ</t>
  </si>
  <si>
    <t>Ապրեսյան Յուրի</t>
  </si>
  <si>
    <t>Ավետիսյան Արթուր ժ/պ</t>
  </si>
  <si>
    <t>Անտոնյան Գայանե</t>
  </si>
  <si>
    <t>Ալավերդյան Մանվել</t>
  </si>
  <si>
    <t>Պետրոսյան Լիլիթ</t>
  </si>
  <si>
    <t>Փիլոյան Անուշ</t>
  </si>
  <si>
    <t xml:space="preserve">Պողոսյան Մերի </t>
  </si>
  <si>
    <t>Միքայելյան Շուշանիկ</t>
  </si>
  <si>
    <t>Հովհաննիսյան Արփինե</t>
  </si>
  <si>
    <t>Միլիտոնյան Արթուր</t>
  </si>
  <si>
    <t>Արաբկիր  նստավայրի պատասխանատու</t>
  </si>
  <si>
    <t xml:space="preserve">էրեբունի  նստավայրի Պատասխանատու </t>
  </si>
  <si>
    <t>Մալխասյան Նելլի</t>
  </si>
  <si>
    <t>Գրիգորյան Էսթեր</t>
  </si>
  <si>
    <t>Բաբայան Մանուշակ</t>
  </si>
  <si>
    <t>Թովմասյան Լուսինե</t>
  </si>
  <si>
    <t>Թորոսյան Սուսան</t>
  </si>
  <si>
    <t>Մելիքսեթյան Ռաֆիկ</t>
  </si>
  <si>
    <t>Գալստյան Խաչատուր</t>
  </si>
  <si>
    <t>Դուրյան Շողիկ</t>
  </si>
  <si>
    <t xml:space="preserve">Ասատուրյան Սոնյա </t>
  </si>
  <si>
    <t>Մանուչարյան Գրիգոր</t>
  </si>
  <si>
    <t>Պապոյան Վրեժ</t>
  </si>
  <si>
    <t>Համբարձումյան Անի</t>
  </si>
  <si>
    <t xml:space="preserve">Նալջյան Էլեն </t>
  </si>
  <si>
    <t>Ստեփանյան Վիկտորյա</t>
  </si>
  <si>
    <t>Մուրադյան Վահան</t>
  </si>
  <si>
    <t>Սայադյան Մկրտիչ</t>
  </si>
  <si>
    <t>Համբարձումյան Արամ</t>
  </si>
  <si>
    <t>Հովհաննիսյան Սիրանուշ</t>
  </si>
  <si>
    <t>Հայրիյան Իննա</t>
  </si>
  <si>
    <t>Կուղյանոսյան Աշոտ</t>
  </si>
  <si>
    <t>Ավագյան Կարլեն</t>
  </si>
  <si>
    <t>Առաքելյան Մարատ</t>
  </si>
  <si>
    <t>Միրանյան Տիգրան</t>
  </si>
  <si>
    <t>Հարությունյան Հերբերտ Աշոտի</t>
  </si>
  <si>
    <t>Խաչատրյան Անահիտ Վրեժի</t>
  </si>
  <si>
    <t>Բաղդասարյան Կարո Աշոտի</t>
  </si>
  <si>
    <t>Հովհաննիսյան Անժելա Հովիկի</t>
  </si>
  <si>
    <t>Սարգսյան Թեհմինա Բորիսի</t>
  </si>
  <si>
    <t>ՀՀ վերաքննիչ հակակոռուպցիոն դատարանում ծառայություն իրականացնող բաժնի պետ</t>
  </si>
  <si>
    <t>ՀՀ վերաքննիչ հակակոռուպցիոն դատարանում ծառայություն իրականացնող բաժնի պետի տեղակալ</t>
  </si>
  <si>
    <t>Վարդանյան Գոռ Վարդանի</t>
  </si>
  <si>
    <t>Շարբաթյան Արա Գևորգի</t>
  </si>
  <si>
    <t>Կարապետյան Մհեր Դավթի</t>
  </si>
  <si>
    <t>Հակոբյան Էլեն Ալեքսանդրի</t>
  </si>
  <si>
    <t>Եղիազարյան Արթուր Սասունիկի</t>
  </si>
  <si>
    <t>2005</t>
  </si>
  <si>
    <t>Մարգարյան Գայանե Գառնիկի</t>
  </si>
  <si>
    <t>Մկրտչյան Նարեկ Արշակի</t>
  </si>
  <si>
    <t>Սիրունյան Նաթելլա Ռազմիկի</t>
  </si>
  <si>
    <t>Մովսիսյան Անահիտ Արսենի</t>
  </si>
  <si>
    <t>Ստեփանյան Մկրտիչ Համլետի</t>
  </si>
  <si>
    <t>Մաճկալյան Արփինե Արսենի</t>
  </si>
  <si>
    <t>2004</t>
  </si>
  <si>
    <t>Սարգսյան Հայարփի Հրաչյայի</t>
  </si>
  <si>
    <t>Մամիկոնյան Վարդան Խաչիկի</t>
  </si>
  <si>
    <t>Բաբայան Զավեն Արմենի</t>
  </si>
  <si>
    <t>Օհանյան Սուրեն Արմենի</t>
  </si>
  <si>
    <t>Գրիգորյան Հովհաննես Արաիկի</t>
  </si>
  <si>
    <t>Հովսեփյան Անուշ Սամվելի</t>
  </si>
  <si>
    <t>Գրիգորյան Հովհաննես Սերյոժաի</t>
  </si>
  <si>
    <t>Ասատրյան Գոռ Մխիթարի</t>
  </si>
  <si>
    <t>Ջավադյան Արտակ Էդուարդի</t>
  </si>
  <si>
    <t>Թադևոսյան Քրիստինե Դավթի</t>
  </si>
  <si>
    <t>Ստեփանյան Մարիամ Վարուժանի</t>
  </si>
  <si>
    <t>Հարությունյան Բեգլար Սարգիսի</t>
  </si>
  <si>
    <t>Լալայան Ստեփան Բագրատի</t>
  </si>
  <si>
    <t>Ապետյան Հասմիկ Դավթի</t>
  </si>
  <si>
    <t>Առաքելյան Արմեն Ազատի</t>
  </si>
  <si>
    <t>Ֆարմանյան Գայանե Սվիրդոնի</t>
  </si>
  <si>
    <t>Մարտիրոսյան Նարեկ Արաիկի</t>
  </si>
  <si>
    <t>Իխտիարյան Վահե Գևորգի</t>
  </si>
  <si>
    <t>Խլղաթյան Արմեն Մանվելի</t>
  </si>
  <si>
    <t>Խաչատրյան Արթուր Սուրիկի</t>
  </si>
  <si>
    <t>Կարապետյան Գայանե Մնացականի</t>
  </si>
  <si>
    <t>Նավասարդյան Հակոբ Մարզպետունու</t>
  </si>
  <si>
    <t>Սարգսյան Արտակ Ալբերտի</t>
  </si>
  <si>
    <t>Մովսիսյան Սևակ Սարգսի</t>
  </si>
  <si>
    <t>Ղազարյան Ռաֆիկ Էդգարի</t>
  </si>
  <si>
    <t>Մելքոնյան Արկադի Արմենակի</t>
  </si>
  <si>
    <t>Ղազարյան Աշոտ Զորիկի</t>
  </si>
  <si>
    <t>Աբրահամյան Մերի Սարգսի</t>
  </si>
  <si>
    <t>Դարբինյան Հայկ Անուշավանի</t>
  </si>
  <si>
    <t>Խաչինյան Մարուսյա Սերյոժայի</t>
  </si>
  <si>
    <t>Հովակիմյան Էդիտա Գարիկի</t>
  </si>
  <si>
    <t>Բարսեղյան Գևորգ Կամոյի</t>
  </si>
  <si>
    <t>Կոլոտյան Արթուր Պետրեի</t>
  </si>
  <si>
    <t>Ադիլխանյան Ալվարդ Արթուրի</t>
  </si>
  <si>
    <t>Ալեքսանյան Դավիթ Սասունի</t>
  </si>
  <si>
    <t>Սողոմոնյան Մանուկ Աշոտի</t>
  </si>
  <si>
    <t>Խաչյան Արման Հարությունի</t>
  </si>
  <si>
    <t>Դավթյան Նվեր Աշոտի</t>
  </si>
  <si>
    <t>Հարությունյան Հովհաննես Միշիկի</t>
  </si>
  <si>
    <t>Ուռուտյան Մառլեն Սերգեյի</t>
  </si>
  <si>
    <t>Մինասյան Վարդուհի Հայկազի</t>
  </si>
  <si>
    <t>Շամոյան Հովիկ Մամեի</t>
  </si>
  <si>
    <t>15 աշխատող երեխայի խնամք</t>
  </si>
  <si>
    <t>Մանուկյան Սյուզաննա</t>
  </si>
  <si>
    <t>Միրզոյան Հայկ</t>
  </si>
  <si>
    <t>Եղիազարյան Նունե  ժ/պ</t>
  </si>
  <si>
    <t xml:space="preserve">Ավագյան Հայարփի </t>
  </si>
  <si>
    <t xml:space="preserve"> Գալստյան Քրիստինե</t>
  </si>
  <si>
    <t>Ղասաբյան Մարիամ  ժ/պ</t>
  </si>
  <si>
    <t xml:space="preserve">Ավոյան Հռիփսիմե          </t>
  </si>
  <si>
    <t>Ասատրյան Նարինե</t>
  </si>
  <si>
    <t>Պետրոսյան Աննա</t>
  </si>
  <si>
    <t>Լևոնյան Մարիամ</t>
  </si>
  <si>
    <t>Փարսադանյան Նելլի</t>
  </si>
  <si>
    <t>Խաչատրյան Հասմիկ</t>
  </si>
  <si>
    <t>Վարդանյան Դավիթ</t>
  </si>
  <si>
    <t>Ավետիսյան Սյուզաննա  ժ/պ</t>
  </si>
  <si>
    <t>Պապյան Նելլի</t>
  </si>
  <si>
    <t>Հարությունյան Գինևարդ</t>
  </si>
  <si>
    <t>Գասպարյան Արուսյակ</t>
  </si>
  <si>
    <t>Ղազարյան Վարսենիկ ժ/պ</t>
  </si>
  <si>
    <t>Անանյան Աննա</t>
  </si>
  <si>
    <t>Դարբինյան Էմմա</t>
  </si>
  <si>
    <t>Շահբազյան Նարինե</t>
  </si>
  <si>
    <t>Հարությունյան Սիրանուշ ժ/պ</t>
  </si>
  <si>
    <t>Նազարյան Ռոզա  ժ/պ</t>
  </si>
  <si>
    <t>Մահորյան Նազելի  Ժ/Պ</t>
  </si>
  <si>
    <t>Մովսիսյան Թամարա</t>
  </si>
  <si>
    <t>Զոհրաբյան Վահագն</t>
  </si>
  <si>
    <t>Սարգսյան Արփինե</t>
  </si>
  <si>
    <t>Մութաֆյան Մարիամ</t>
  </si>
  <si>
    <t>Կարապետյան Աննա</t>
  </si>
  <si>
    <t>Այվազյան Աննա Ժ/Պ</t>
  </si>
  <si>
    <t>Գյոզալյան Արման</t>
  </si>
  <si>
    <t>Հակոբյան Գայանե Ժ/Պ</t>
  </si>
  <si>
    <t>Մկրտչյան Մետաքսյա ժ/պ</t>
  </si>
  <si>
    <t>Գևորգյան Տիգրան</t>
  </si>
  <si>
    <t>Պետրոսյան Անժելա</t>
  </si>
  <si>
    <t xml:space="preserve">Մելքոնյան Ամալյա </t>
  </si>
  <si>
    <t>Թաթոսյան Հերմինե</t>
  </si>
  <si>
    <t xml:space="preserve">Հարությունյան Սրբուհի </t>
  </si>
  <si>
    <t>Հակոբյան Նարինե ժ/պ</t>
  </si>
  <si>
    <t xml:space="preserve">Մամիկոնյան Խաչատուր
 </t>
  </si>
  <si>
    <t>Բադալյան Փիրուզա</t>
  </si>
  <si>
    <t>Պետրոսյան Ռուզաննա</t>
  </si>
  <si>
    <t>Մելքոնյան Էրիկ</t>
  </si>
  <si>
    <t>Հարությունյան Թամարա</t>
  </si>
  <si>
    <t xml:space="preserve">Պողոսյան Լիլիթ </t>
  </si>
  <si>
    <t>Գևորգյան Սուսան</t>
  </si>
  <si>
    <t>Դավթյան Քրիստինա</t>
  </si>
  <si>
    <t>Ավալյան Սյուզաննա</t>
  </si>
  <si>
    <t>Խաչատրյան Կարինե</t>
  </si>
  <si>
    <t xml:space="preserve">Հարությունյան Ֆլորա </t>
  </si>
  <si>
    <t>Գասպարյան Սյուզաննա</t>
  </si>
  <si>
    <t>Դաշյան Մերի</t>
  </si>
  <si>
    <t xml:space="preserve">Մակարյան Լիլիթ </t>
  </si>
  <si>
    <t>Մալոյան Արտյուշա</t>
  </si>
  <si>
    <t>Սիրականյան Ռոբերտ</t>
  </si>
  <si>
    <t>Պրազյան Լարիսա ժ/պ</t>
  </si>
  <si>
    <t xml:space="preserve">Մանուցյան Մելինե </t>
  </si>
  <si>
    <t>Ջավադյան Սյուզաննա</t>
  </si>
  <si>
    <t>Սարգսյան Նառա</t>
  </si>
  <si>
    <t>Մանասյան Աննա  ժ/պ</t>
  </si>
  <si>
    <t>Կարապետյան Վարդուհի</t>
  </si>
  <si>
    <t>Ռամազյան Նելլի</t>
  </si>
  <si>
    <t>Սիմոնյան Մուշեղ ժ/պ</t>
  </si>
  <si>
    <t>Սահակյան Աննա</t>
  </si>
  <si>
    <t xml:space="preserve">Մկրտչյան Անի Սոսի </t>
  </si>
  <si>
    <t>Ասիկյան Նարինե</t>
  </si>
  <si>
    <t xml:space="preserve">Դավթյան Քրիստինե  </t>
  </si>
  <si>
    <t>Գրիգորյան Նարինե</t>
  </si>
  <si>
    <t>Քաղ.պալատի նախագահ</t>
  </si>
  <si>
    <t>Վարչ.պալատի նախագահ</t>
  </si>
  <si>
    <t>Հակակոռ.պալատի նախագահ</t>
  </si>
  <si>
    <t>Մեղրյան Սերգեյ</t>
  </si>
  <si>
    <t>Քաղ.պալատիԴատավոր, ԲԴԽ անդամ</t>
  </si>
  <si>
    <t>Հովհաննիսյան Կարեն</t>
  </si>
  <si>
    <t xml:space="preserve">Դատավոր, ԲԴԽ անդամ </t>
  </si>
  <si>
    <t xml:space="preserve">Խաչատրյան Հայկ </t>
  </si>
  <si>
    <t>Սանթրոսյան Տիգրան</t>
  </si>
  <si>
    <t>Բոյաջյան Լուսինե</t>
  </si>
  <si>
    <t>Մուրադյան Հերմինե</t>
  </si>
  <si>
    <t>Ղազարյան Շուշան</t>
  </si>
  <si>
    <t>1992թ</t>
  </si>
  <si>
    <t>Մկրտչյան Լիլիթ</t>
  </si>
  <si>
    <t>1977թ</t>
  </si>
  <si>
    <t>Սարգսյան Դավիթ</t>
  </si>
  <si>
    <t>1985թ</t>
  </si>
  <si>
    <t>Կարապետյան Արտավազդ</t>
  </si>
  <si>
    <t>Մանուչարյան Մարտին</t>
  </si>
  <si>
    <t>Աղամալյան Արթուր</t>
  </si>
  <si>
    <t>Թորոսյան Նարինե</t>
  </si>
  <si>
    <t>Կարաքեհյան Անի</t>
  </si>
  <si>
    <t>Միքայելյան Անի</t>
  </si>
  <si>
    <t>Հարությունյան Գագիկ</t>
  </si>
  <si>
    <t xml:space="preserve">Նիկողոսյան Շուշանիկ </t>
  </si>
  <si>
    <t xml:space="preserve">Մալխասյան Գուրգեն  </t>
  </si>
  <si>
    <t xml:space="preserve">Էլոյան Միշա </t>
  </si>
  <si>
    <t xml:space="preserve">Շտոյան Արփինե </t>
  </si>
  <si>
    <t xml:space="preserve">Գեղամյան Արսեն  </t>
  </si>
  <si>
    <t xml:space="preserve">Աբելյան Գարիկ </t>
  </si>
  <si>
    <t>Ռուշանյան Սերժ</t>
  </si>
  <si>
    <t>Բարսեղյան Ինգա</t>
  </si>
  <si>
    <t xml:space="preserve">Ավագյան Ռուդոլֆ </t>
  </si>
  <si>
    <t xml:space="preserve">Ստեփանյան Վարդգես </t>
  </si>
  <si>
    <t>Շիլաջյան Աննա</t>
  </si>
  <si>
    <t>Հարությունյան Մալվինա</t>
  </si>
  <si>
    <t>Ավագյան Արտուշ Լևոնի</t>
  </si>
  <si>
    <t>Խաչատրյան Սերինե</t>
  </si>
  <si>
    <t>Թումասյան Արմինե</t>
  </si>
  <si>
    <t>Բաբայան Սամվել</t>
  </si>
  <si>
    <t>Ղուկասյան Թաթուլ</t>
  </si>
  <si>
    <t xml:space="preserve">Մելքոնյան Մասիս </t>
  </si>
  <si>
    <t xml:space="preserve">Քաղ.պալատիԴատավոր, ԲԴԽ անդամ </t>
  </si>
  <si>
    <t>252 օր տարվա աշխ.օրերը * 8 ժամ=2016 ժամ - 7 ժամ նախատոն.=2009 ժամ (տարվա աշխ.ժամերի քանակը)</t>
  </si>
  <si>
    <t>ԲԴԽ և ՀՀ դատարաններ 2028</t>
  </si>
  <si>
    <t>2028 ԹՎԱԿԱՆ</t>
  </si>
  <si>
    <t>2028թ. պարգևատրման ֆոնդ/4112/</t>
  </si>
  <si>
    <t>2028թ. պարգևատրման ֆոնդ/4113/</t>
  </si>
  <si>
    <t xml:space="preserve"> 2028 ԹՎԱԿԱՆ</t>
  </si>
  <si>
    <t>Ընդամենը ամսական աշխատավարձ 2028</t>
  </si>
  <si>
    <t>ԸՆԴԱՄԵՆԸ  ԱՇԽԱՏԱՎԱՐՁ 2028</t>
  </si>
  <si>
    <t xml:space="preserve">  2028 ԹՎԱԿԱՆ</t>
  </si>
  <si>
    <t>Ընդամենը տարեկան  աշխատավարձ 2028</t>
  </si>
  <si>
    <t xml:space="preserve"> ԱՇԽԱՏԱՎԱՐՁ 2028</t>
  </si>
  <si>
    <t>ԸՆԴԱՄԵՆԸ 2028 ԹՎԱԿԱՆ ՏԱՐԵԿԱՆ</t>
  </si>
  <si>
    <t>Ընդամենը  2025 ԹՎԱԿԱՆ աշխատավարձ</t>
  </si>
  <si>
    <t>Ընդամենը  2026 ԹՎԱԿԱՆ աշխատավարձ</t>
  </si>
  <si>
    <t>Ընդամենը  2027 ԹՎԱԿԱՆ աշխատավարձ</t>
  </si>
  <si>
    <t>ԱՇԽԱՏԱՎԱՐՁ 2028/դրամ/</t>
  </si>
  <si>
    <t>2028թվականի գիշերավարձի հաշվարկ</t>
  </si>
  <si>
    <t>Ընդամենը 2028 ԹՎԱԿԱՆ աշխատավարձ</t>
  </si>
  <si>
    <t>2026 թվականի գիշերավարձի հաշվարկ</t>
  </si>
  <si>
    <t>Ընդամենը 2025ԹՎԱԿԱՆ աշխատավարձ</t>
  </si>
  <si>
    <t>Ընդամենը  2028 ԹՎԱԿԱՆ աշխատավարձ</t>
  </si>
  <si>
    <t>ԸՆԴԱՄԵՆԸ 2028</t>
  </si>
  <si>
    <t xml:space="preserve">Ընդամենը  2028 ԹՎԱԿԱՆ հերթապահության համար տրվող  վճար </t>
  </si>
  <si>
    <t>2028թ. /պաշտոնային դրույքաչափի տարեկան  ֆոնդ/</t>
  </si>
  <si>
    <t>2028 թ.                       /4113/</t>
  </si>
  <si>
    <t>2028 թ.                       /4112/</t>
  </si>
  <si>
    <t>Հարությունյան Մերի</t>
  </si>
  <si>
    <t>Ստեփանյան Ռաֆինե</t>
  </si>
  <si>
    <t>Պետրոսյան Պարույր</t>
  </si>
  <si>
    <t>Մարտիրոսյան Մանե</t>
  </si>
  <si>
    <t>Գրիգորյան Հարություն</t>
  </si>
  <si>
    <t>Աբրահամյան Նարե</t>
  </si>
  <si>
    <t>Ստեփանյան Աղեկ</t>
  </si>
  <si>
    <t>Հովսեփյան Համլետ</t>
  </si>
  <si>
    <t>Մինասյան Նադեժդա</t>
  </si>
  <si>
    <t>Սահակյան Աստղիկ</t>
  </si>
  <si>
    <t>Դոլինյան Հոնզել</t>
  </si>
  <si>
    <t>Պետրոսյան Գրիշա</t>
  </si>
  <si>
    <t>Ավետիսյան Լուսինե</t>
  </si>
  <si>
    <t>Կարապետյան Լիլիա</t>
  </si>
  <si>
    <t>Ափանյան Լիանա</t>
  </si>
  <si>
    <t>Համբարձումյան Սոնյա</t>
  </si>
  <si>
    <t>Նաջարյան Աիդա</t>
  </si>
  <si>
    <t>Մկրտչյան Լիդա</t>
  </si>
  <si>
    <t>Բաղդասարյան Սարգիս</t>
  </si>
  <si>
    <t>Մանուկյան Խաչիկ</t>
  </si>
  <si>
    <t>Դանիելյան Լիլիթ</t>
  </si>
  <si>
    <t>Հովակիմյան Էմմա</t>
  </si>
  <si>
    <t>Պողոսյան Անի</t>
  </si>
  <si>
    <t>Մկրտչյան Հայարփի</t>
  </si>
  <si>
    <t>Ասլիկյան Անի</t>
  </si>
  <si>
    <t>Բերնեցյան Ժորա</t>
  </si>
  <si>
    <t>Մարտիրոսյան Լուսինե</t>
  </si>
  <si>
    <t>Սարգսյան Գոռ</t>
  </si>
  <si>
    <t>Հովհաննիսյան Անի</t>
  </si>
  <si>
    <t>Նազարյան Միլենա</t>
  </si>
  <si>
    <t>Աբրահամյան Գոհար</t>
  </si>
  <si>
    <t xml:space="preserve">Ալեքսանյան Դավիթ </t>
  </si>
  <si>
    <t xml:space="preserve">Սարգսյան Մարիանա </t>
  </si>
  <si>
    <t xml:space="preserve">Կյուրեղյան Էդգար </t>
  </si>
  <si>
    <t xml:space="preserve">Հախվերդյան Վահե </t>
  </si>
  <si>
    <t xml:space="preserve">Պողոսյան Դիանա </t>
  </si>
  <si>
    <t xml:space="preserve">Գյանջումյան Եվգենյա </t>
  </si>
  <si>
    <t>Թովմասյան Փառանձեմ</t>
  </si>
  <si>
    <t xml:space="preserve">Քոչարյան Աննա </t>
  </si>
  <si>
    <t xml:space="preserve">Գալստյան Լիլիթ </t>
  </si>
  <si>
    <t xml:space="preserve">Տոնոյան Նարե </t>
  </si>
  <si>
    <t xml:space="preserve">Վարդանյան Նելլի </t>
  </si>
  <si>
    <t>Կարապետյան Միքայել</t>
  </si>
  <si>
    <t>Խանդանյան Նարե</t>
  </si>
  <si>
    <t>Բալուղյան Անի</t>
  </si>
  <si>
    <t>Խաչատրյան Սիլվա</t>
  </si>
  <si>
    <t>Սարգսյան Թամարա</t>
  </si>
  <si>
    <t>Բիլյան Անահիտ</t>
  </si>
  <si>
    <t>Գասպարյան Սոնա</t>
  </si>
  <si>
    <t>Զանգեզուրյան Անահիտ</t>
  </si>
  <si>
    <t>Գասպարյան Անժելիկա</t>
  </si>
  <si>
    <t>Գասպարյան Նարեկ</t>
  </si>
  <si>
    <t>Դիլբանդյան Օքսանա</t>
  </si>
  <si>
    <t>Գևորգյան Արման</t>
  </si>
  <si>
    <t>Խաչյան Դավիթ</t>
  </si>
  <si>
    <t>Սարգսյան Տաթև</t>
  </si>
  <si>
    <t>Խաչատրյան Սյուզան</t>
  </si>
  <si>
    <t>Հելհելյան Նանե</t>
  </si>
  <si>
    <t>Սանթրոսյան Լևոն</t>
  </si>
  <si>
    <t>Հարունյան Նոնա</t>
  </si>
  <si>
    <t>Մամբրեյան Լալա</t>
  </si>
  <si>
    <t>Տիգրանյան Ալեն</t>
  </si>
  <si>
    <t>Մելքումյան Վրույր</t>
  </si>
  <si>
    <t>Մարդոյան Էլեն</t>
  </si>
  <si>
    <t>Պապյան Հռիփսիմե</t>
  </si>
  <si>
    <t>Թադևոսյան Միլենա</t>
  </si>
  <si>
    <t>Մեսրոպյան Սիրվարդ</t>
  </si>
  <si>
    <t>Կարապետյան  Մանվել</t>
  </si>
  <si>
    <t>Առաքելյան Աննա</t>
  </si>
  <si>
    <t>Մովսեսյան Քրիստինե</t>
  </si>
  <si>
    <t>Մելքոնյան Նարե</t>
  </si>
  <si>
    <t>Դաբաղյան Դավիթ</t>
  </si>
  <si>
    <t>Շահինյան Վլադիմիր</t>
  </si>
  <si>
    <t>Օհանյան Էվելինա</t>
  </si>
  <si>
    <t>Խալաթյան Հեղինե</t>
  </si>
  <si>
    <t xml:space="preserve">Հակոբյան Նարինե </t>
  </si>
  <si>
    <t>Վարդանյան Վիրաբ</t>
  </si>
  <si>
    <t>Առաքելյան Ռիմա</t>
  </si>
  <si>
    <t>Հարությունյան Գրիգոր</t>
  </si>
  <si>
    <t xml:space="preserve">Գրիգորյան Լիանա </t>
  </si>
  <si>
    <t>Պողոսյան Գոհար</t>
  </si>
  <si>
    <t>Գալստյան Լիլիթ</t>
  </si>
  <si>
    <t>Աբրահամյան Քրիստինե</t>
  </si>
  <si>
    <t>Սահակյան Արևիկ</t>
  </si>
  <si>
    <t>Ազատյան Աննա</t>
  </si>
  <si>
    <t>Ստեփանյան Օվսաննա</t>
  </si>
  <si>
    <t xml:space="preserve">Հովհաննիսյան Արմեն </t>
  </si>
  <si>
    <t xml:space="preserve">Վարդանյան Անուշ </t>
  </si>
  <si>
    <t xml:space="preserve">Վարդանյան Անահիտ </t>
  </si>
  <si>
    <t>Եսաֆյան Անի</t>
  </si>
  <si>
    <t xml:space="preserve">Ալոյան Մանանա </t>
  </si>
  <si>
    <t xml:space="preserve">Սարգսյան Քրիստինե </t>
  </si>
  <si>
    <t xml:space="preserve">Հովհաննիսյան Արևիկ </t>
  </si>
  <si>
    <t>Թադևոսյան Հռիփսիմե</t>
  </si>
  <si>
    <t>Հակոբյան Դիանա</t>
  </si>
  <si>
    <t>Դավթյան Անահիտ</t>
  </si>
  <si>
    <t>Խանչալյան Մարիամ</t>
  </si>
  <si>
    <t>Ասկարյան Գայանե</t>
  </si>
  <si>
    <t>Աբրահամյան Ելենա</t>
  </si>
  <si>
    <t>Ղազարյան Անժելա</t>
  </si>
  <si>
    <t>Գրիգորյան Դիանա</t>
  </si>
  <si>
    <t>Կարապետյան Լիանա</t>
  </si>
  <si>
    <t xml:space="preserve">Արշակյան Հունան  </t>
  </si>
  <si>
    <t xml:space="preserve">Մնդլյան Արման </t>
  </si>
  <si>
    <t xml:space="preserve">Սարգսյան Մանվել </t>
  </si>
  <si>
    <t xml:space="preserve">Մաթևոսյան Արմեն </t>
  </si>
  <si>
    <t xml:space="preserve">Զաքարյան Դավիթ </t>
  </si>
  <si>
    <t>Լալայան Արթուր</t>
  </si>
  <si>
    <t xml:space="preserve">Նիկողոսյան Թամարա </t>
  </si>
  <si>
    <t xml:space="preserve">Մարտիրոսյան Սաթիկ </t>
  </si>
  <si>
    <t xml:space="preserve">Քոշատաշյան Սվետլանա </t>
  </si>
  <si>
    <t xml:space="preserve">Պուլուզյան Գոհար </t>
  </si>
  <si>
    <t xml:space="preserve">Մազյան Հոգապետ </t>
  </si>
  <si>
    <t xml:space="preserve">Նիկոլայան Էմիլյա </t>
  </si>
  <si>
    <t xml:space="preserve">Համբարձումյան Սեդա </t>
  </si>
  <si>
    <t xml:space="preserve">Մուրադյան Ռուբեն </t>
  </si>
  <si>
    <t xml:space="preserve">Պողոսյան Սվետլանա </t>
  </si>
  <si>
    <t>Զաքարյան Աստղիկ</t>
  </si>
  <si>
    <t xml:space="preserve">Մանուկյան Արթուր </t>
  </si>
  <si>
    <t>Բաղիշջանյան Գրետա</t>
  </si>
  <si>
    <t xml:space="preserve">Սիմոնյան Արփինե </t>
  </si>
  <si>
    <t xml:space="preserve">Մարտիրոսյան Սյուզանա </t>
  </si>
  <si>
    <t>Լազարյան Հրաչյա</t>
  </si>
  <si>
    <t>Հովսեփյան Սիրանուշ</t>
  </si>
  <si>
    <t>Սեփխանյան Լուսինե</t>
  </si>
  <si>
    <t>Մուրադյան Բարսեղ</t>
  </si>
  <si>
    <t>Ալավերդյան Աղվան</t>
  </si>
  <si>
    <t>Ղազարյան Ծովինար</t>
  </si>
  <si>
    <t>Խառատյան Լիլիթ</t>
  </si>
  <si>
    <t>Չիբուխչյան Ժաննա</t>
  </si>
  <si>
    <t>Ամիրջանյան Մելինե</t>
  </si>
  <si>
    <t>Արզումանյան Նանե</t>
  </si>
  <si>
    <t>Ղաբուզյան Մերի</t>
  </si>
  <si>
    <t>Մովսիսյան Օգսաննա</t>
  </si>
  <si>
    <t>Գագինյան Մարգարիտա</t>
  </si>
  <si>
    <t>Ղամբարյան Միքայել</t>
  </si>
  <si>
    <t>Վարդանյան Նաիրա</t>
  </si>
  <si>
    <t>Հովհաննիսյան Արայիկ</t>
  </si>
  <si>
    <t>Աղաբեկյան Սրբուհի</t>
  </si>
  <si>
    <t>Աղայան Սերյոժա</t>
  </si>
  <si>
    <t>Սաֆարյան Հովհաննես</t>
  </si>
  <si>
    <t>Հակոբյան Անահիտ</t>
  </si>
  <si>
    <t>Սարգսյան Արկադի</t>
  </si>
  <si>
    <t>Հովհաննիսյան Արտյոմ</t>
  </si>
  <si>
    <t>Հարությունյան Արթուր</t>
  </si>
  <si>
    <t>Թամազյան Վիկտորյա</t>
  </si>
  <si>
    <t>Գոնչարենկո Գոհար</t>
  </si>
  <si>
    <t>Եղիազարյան Անժելա</t>
  </si>
  <si>
    <t xml:space="preserve">Ղարիբյան Արմինե </t>
  </si>
  <si>
    <t>Օհանյան Դավիթ</t>
  </si>
  <si>
    <t>Դաջունց Հրաչ</t>
  </si>
  <si>
    <t>Սմբատյան Վազգեն</t>
  </si>
  <si>
    <t>Ոսկանյան Արթուր</t>
  </si>
  <si>
    <t>Դավթյան Անի</t>
  </si>
  <si>
    <t>Խաչունց Ալեն</t>
  </si>
  <si>
    <t>Իսախանյան Էմմա</t>
  </si>
  <si>
    <t>Ավանեսյան Գոհար</t>
  </si>
  <si>
    <t>Փանդունց Նվարդ</t>
  </si>
  <si>
    <t>Ավանեսյան Նարե</t>
  </si>
  <si>
    <t>Հակոբջանյան Նորայր</t>
  </si>
  <si>
    <t>Պապիկյան Վարդուհի</t>
  </si>
  <si>
    <t>Հովսեփյան Անժելա</t>
  </si>
  <si>
    <t>Շահբազյան Գայանե</t>
  </si>
  <si>
    <t>Բաղրամյան Ռոզա</t>
  </si>
  <si>
    <t>Մելիքյան Արամազդ</t>
  </si>
  <si>
    <t>Հակոբյան Էդիտա</t>
  </si>
  <si>
    <t>Օհանյան Մարիա</t>
  </si>
  <si>
    <t>Ուլիխանյան Անահիտ</t>
  </si>
  <si>
    <t>Մինասյան Աննա</t>
  </si>
  <si>
    <t>Ցականյան Լուսինե</t>
  </si>
  <si>
    <t>Ղազարյան Քրիստինե</t>
  </si>
  <si>
    <t>Հովհաննիսյան Վարդան</t>
  </si>
  <si>
    <t>Պետրոսյան Լիանա</t>
  </si>
  <si>
    <t>Ավագյան Հեղինե</t>
  </si>
  <si>
    <t>Թովմասյան Հերմինե</t>
  </si>
  <si>
    <t>Նիկոլյան Գևորգ</t>
  </si>
  <si>
    <t>Աբրահամյան Տաթևիկ</t>
  </si>
  <si>
    <t>Ղահրամանյան Վեներա</t>
  </si>
  <si>
    <t>Ծուղունյան Լենա</t>
  </si>
  <si>
    <t>Եղիազարյան Մանուշակ</t>
  </si>
  <si>
    <t>Սարգսյան Կարինե</t>
  </si>
  <si>
    <t>Բաբայան Անահիտ</t>
  </si>
  <si>
    <t>Զախարյան Անգելինա</t>
  </si>
  <si>
    <t>Գրիգորյան Վահան</t>
  </si>
  <si>
    <t>Գրիգորյան Աբրահամ</t>
  </si>
  <si>
    <t>Սարգսյան Արամայիս</t>
  </si>
  <si>
    <t>Թաբյան Հովակիմ</t>
  </si>
  <si>
    <t>Պետրոսյան Սարգիս</t>
  </si>
  <si>
    <t>Ջամալյան Նարե</t>
  </si>
  <si>
    <t>Տոնոյան Արուսյակ</t>
  </si>
  <si>
    <t>Խաչատրյան Զոհրաբ</t>
  </si>
  <si>
    <t>Մկրտչյան Մարինա</t>
  </si>
  <si>
    <t>Մաթևոսյան Սոֆիկ</t>
  </si>
  <si>
    <t>Պետրոսյան Լևոն</t>
  </si>
  <si>
    <t xml:space="preserve">Գլխավոր մասնագետ տնտեսագետ       </t>
  </si>
  <si>
    <t>Վարդանյան Ալվարդ</t>
  </si>
  <si>
    <t>Հովհաննիսյան Լիանա</t>
  </si>
  <si>
    <t>Զաքոյան Սերյոժա</t>
  </si>
  <si>
    <t>Ստեփանյան Ֆրունզե</t>
  </si>
  <si>
    <t xml:space="preserve">Հակոբյան Աննա </t>
  </si>
  <si>
    <t>Ռոստոմյան Արման</t>
  </si>
  <si>
    <t>Կարապետյան Մարիամ</t>
  </si>
  <si>
    <t>Բագիյան Գարեգին</t>
  </si>
  <si>
    <t>Հարությունյան Էլիզա</t>
  </si>
  <si>
    <t>Ղալեչյան Սուսաննա</t>
  </si>
  <si>
    <t>Թադևոսյան Արշակ</t>
  </si>
  <si>
    <t>Թովմասյան Միլենա</t>
  </si>
  <si>
    <t>Աթոյան Արմեն</t>
  </si>
  <si>
    <t xml:space="preserve">Փոլադյան Լուսինե </t>
  </si>
  <si>
    <t xml:space="preserve">Հայրապետյան Միլենա </t>
  </si>
  <si>
    <t xml:space="preserve">Հովհաննիսյան Հասմիկ </t>
  </si>
  <si>
    <t xml:space="preserve">Ավագյան Տաթևիկ </t>
  </si>
  <si>
    <t xml:space="preserve">Թելունց Անի </t>
  </si>
  <si>
    <t xml:space="preserve">Նազարյան Ռուբինա </t>
  </si>
  <si>
    <t xml:space="preserve">Շահբազյան Էմմա </t>
  </si>
  <si>
    <t xml:space="preserve">Թումոյան Մարիամ </t>
  </si>
  <si>
    <t xml:space="preserve">Բեգջանյան Հասմիկ </t>
  </si>
  <si>
    <t xml:space="preserve">Մելիքյան Մերի </t>
  </si>
  <si>
    <t>Պետրոսյան Գագիկ</t>
  </si>
  <si>
    <t>Ավետիսյան Հենրիկ</t>
  </si>
  <si>
    <t>Մարտիրոսյան Մարտին</t>
  </si>
  <si>
    <t xml:space="preserve">Վարդանյան Էմիլիա </t>
  </si>
  <si>
    <t>Պողոսյան Հայկուհի</t>
  </si>
  <si>
    <t>Դանիելյան Էլզա</t>
  </si>
  <si>
    <t>Վարդապետյան Անժելա</t>
  </si>
  <si>
    <t>Աղասյան Միլենա</t>
  </si>
  <si>
    <t>Գլխավոր մասնագետ-տնտեսագետ</t>
  </si>
  <si>
    <t>Մովսեսյան Դավիթ</t>
  </si>
  <si>
    <t>Մուրդյան Կարեն</t>
  </si>
  <si>
    <t>Մալխասյան Միսակ</t>
  </si>
  <si>
    <t>Միրաքյան Հովհաննես</t>
  </si>
  <si>
    <t>Ալոյան Հայկ</t>
  </si>
  <si>
    <t xml:space="preserve">Բաքոյան Սիաբանդ </t>
  </si>
  <si>
    <t xml:space="preserve">Խաչատրյան Հերիքնազ </t>
  </si>
  <si>
    <t>Սիմոնյան Մոնիկա</t>
  </si>
  <si>
    <t>Լևոնյան  Լեյլա</t>
  </si>
  <si>
    <t xml:space="preserve">Գոգինյան Էրիկ </t>
  </si>
  <si>
    <t>Մհերյան Լուսինե</t>
  </si>
  <si>
    <t>Մեսրոպյան Էլեն</t>
  </si>
  <si>
    <t>Ավետիսյան Մարգարիտ</t>
  </si>
  <si>
    <t xml:space="preserve">Կոնինյան Ռաֆայել </t>
  </si>
  <si>
    <t>Բեգյան Մարիա</t>
  </si>
  <si>
    <t>Քալաշյան Արման</t>
  </si>
  <si>
    <t>Ներսիսյան Լիլիթ</t>
  </si>
  <si>
    <t>Խաչունց Սերյոժա</t>
  </si>
  <si>
    <t>Պողոսյան Աննա</t>
  </si>
  <si>
    <t>Ներսիսյան Սոֆի</t>
  </si>
  <si>
    <t>Գևորգյան Քրիստինե</t>
  </si>
  <si>
    <t>Մարդոյան Կատրին</t>
  </si>
  <si>
    <t>Մարկոսյան Լիլիթ</t>
  </si>
  <si>
    <t>Խեչումյան Սաթենիկ</t>
  </si>
  <si>
    <t>Ահարոնյան Ասպրամ</t>
  </si>
  <si>
    <t>Մանասյան Էլյա</t>
  </si>
  <si>
    <t>Թադևոսյան Անի</t>
  </si>
  <si>
    <t>Սերոբյան Օքսաննա</t>
  </si>
  <si>
    <t xml:space="preserve">Գևորգյան Անահիտ </t>
  </si>
  <si>
    <t xml:space="preserve">Մարգարյան Վերգինե
</t>
  </si>
  <si>
    <t>Ստեփանյան Սիրանուշ</t>
  </si>
  <si>
    <t>Գալստյան Սոնա</t>
  </si>
  <si>
    <t>Բաբայան Փնջիկ</t>
  </si>
  <si>
    <t xml:space="preserve">Միրզոևա Անգելինա   </t>
  </si>
  <si>
    <t>Համբարձումյան Քրիստինե</t>
  </si>
  <si>
    <t>Գաբրիելյան Սյուզաննա</t>
  </si>
  <si>
    <t>Հովակիմյան Մերի</t>
  </si>
  <si>
    <t>Մոսինյան Վաչագան</t>
  </si>
  <si>
    <t>Տիտիզյան Արփինե</t>
  </si>
  <si>
    <t>Սարկիսյան Մինե</t>
  </si>
  <si>
    <t xml:space="preserve">Վարդանյան Սոնա </t>
  </si>
  <si>
    <t>Գասպարյան Հակոբ</t>
  </si>
  <si>
    <t>Գասպարյան Գոհար</t>
  </si>
  <si>
    <t>Ասրյան Աիդա</t>
  </si>
  <si>
    <t>Հայրապետյան Սվետլանա</t>
  </si>
  <si>
    <t>Առաքելյան Ռուզաննա</t>
  </si>
  <si>
    <t>Սիրականյան Հայարփի</t>
  </si>
  <si>
    <t>Թադևոսյան Վարդուհի</t>
  </si>
  <si>
    <t>Զաքարյան Արմինե</t>
  </si>
  <si>
    <t>Աղաբեկյան Անժելիկա</t>
  </si>
  <si>
    <t>Մկրտչյան Անի</t>
  </si>
  <si>
    <t>Հովհաննիսյան Գայանե</t>
  </si>
  <si>
    <t xml:space="preserve">Մովսեսյան Նարինե  </t>
  </si>
  <si>
    <t>Հարությունյան Սուսաննա</t>
  </si>
  <si>
    <t>Մնացականյան Մագդա</t>
  </si>
  <si>
    <t>12 աշխատող երեխայի խնամք</t>
  </si>
  <si>
    <t>Մելիքյան Գուրգեն</t>
  </si>
  <si>
    <t>Պետրոսյանց Սամվել</t>
  </si>
  <si>
    <t>Զոհրաբյան Բորիկ</t>
  </si>
  <si>
    <t>Դավթյան Նորայր</t>
  </si>
  <si>
    <t>Մկրտչյան Վահագն</t>
  </si>
  <si>
    <t>Գուլինյան Ալվարդ</t>
  </si>
  <si>
    <t>Ենոքյան Հասմիկ</t>
  </si>
  <si>
    <t>Ստեփանյան Նարինե</t>
  </si>
  <si>
    <t>Մելոյան Գարիկ</t>
  </si>
  <si>
    <t>Հայրապետյան Ժաննա</t>
  </si>
  <si>
    <t>Գալստյան Անի</t>
  </si>
  <si>
    <t>Գալստյան Գոռ</t>
  </si>
  <si>
    <t>Ենգիբարյան Վահան</t>
  </si>
  <si>
    <t>Հակոբյան Մարիամ</t>
  </si>
  <si>
    <t xml:space="preserve">Սարգսյան Մերի            </t>
  </si>
  <si>
    <t>Ծերունյան Իրինա</t>
  </si>
  <si>
    <t>Բաղդասարյան Մարի</t>
  </si>
  <si>
    <t>Սարյան Լուսինե</t>
  </si>
  <si>
    <t>Ֆթոյան Խանետա</t>
  </si>
  <si>
    <t>Բաղդասարյան Տաթևիկ</t>
  </si>
  <si>
    <t>Աթոյան Նազիկ</t>
  </si>
  <si>
    <t>Ենգիբարյան Յուրի</t>
  </si>
  <si>
    <t>Հակոբյան Էդմոն</t>
  </si>
  <si>
    <t>Հակոբյան Դավիթ</t>
  </si>
  <si>
    <t>Հովհաննիսյան Մերի</t>
  </si>
  <si>
    <t>Խաչատրյան Գոհար</t>
  </si>
  <si>
    <t>Մուսայելյան Աննա</t>
  </si>
  <si>
    <t>Պետրոսյան Վերոնիկա</t>
  </si>
  <si>
    <t>Սիմոնյան Սիմոն</t>
  </si>
  <si>
    <t>Բաբայան Ռուդոլֆ</t>
  </si>
  <si>
    <t>Ասատրյան Սամվել</t>
  </si>
  <si>
    <t>Թոփլաղացյան Արամայիս</t>
  </si>
  <si>
    <t>Հովհաննիսյան Վարազդատ</t>
  </si>
  <si>
    <t>Մինասյան Ռոման</t>
  </si>
  <si>
    <t>Ավանեսյան Արման</t>
  </si>
  <si>
    <t>Այվազյան Ռոզա</t>
  </si>
  <si>
    <t>Թովմասյան Նարինե</t>
  </si>
  <si>
    <t>Համբարձումյան Աննա</t>
  </si>
  <si>
    <t>Մկրտչյան Հայկ</t>
  </si>
  <si>
    <t>11 աշխատող երեխայի խնամք</t>
  </si>
  <si>
    <t>Մկրտչյան Դիանա Նարեկի</t>
  </si>
  <si>
    <t>Հովսեփյան Քրիստինե Սուրենի</t>
  </si>
  <si>
    <t>2006</t>
  </si>
  <si>
    <t>Միքայելյան Տիգրան Սուրենի</t>
  </si>
  <si>
    <t>Մովսիսյան Աննա Ենոքի</t>
  </si>
  <si>
    <t>Սահակյան Արմեն Միասնիկի</t>
  </si>
  <si>
    <t>Ղազարյան Վահագն Ռոմենի</t>
  </si>
  <si>
    <t>Սահակյան Սոնա Նահապետի</t>
  </si>
  <si>
    <t>Մխիթարյան Մարինե Ալբերտի</t>
  </si>
  <si>
    <t>Հակոբյան Աշոտ Ֆահրադի</t>
  </si>
  <si>
    <t xml:space="preserve">Բաղդասարյան Արման Արտաշի </t>
  </si>
  <si>
    <t>Ոսկանյան Խաչիկ Սուրենի</t>
  </si>
  <si>
    <t>Գասպարյան Արթուր Լալազարի</t>
  </si>
  <si>
    <t>Հայրապետյան Մագդա Կարենի</t>
  </si>
  <si>
    <t>Վարդանյան Էսթեր Վահեի</t>
  </si>
  <si>
    <t>Մովսիսյան Աշոտ Համբարձումի</t>
  </si>
  <si>
    <t>Առաքելյան Տավրոս Արշավիրի</t>
  </si>
  <si>
    <t>Ջիվանյան Հայկ Աշոտի</t>
  </si>
  <si>
    <t>Հարությունյան Էդիկ Գառնիկի</t>
  </si>
  <si>
    <t>Գասպարյան Կարեն Մելիքի</t>
  </si>
  <si>
    <t>Հարությունյան Արտակ Ավետիքի</t>
  </si>
  <si>
    <t>Թովմասյան Արա Նորայրի</t>
  </si>
  <si>
    <t>Փահլևանյան Սիրան Ժիրայրի</t>
  </si>
  <si>
    <t>Պետրոսյան Մերի Արմանի</t>
  </si>
  <si>
    <t>Զաքարյան Սամվել Արթուրի</t>
  </si>
  <si>
    <t>Համբարձումյան Թերեզա Սասունի</t>
  </si>
  <si>
    <t>Երևան  քաղաքի առաջին ատյանի ընդհանուր իրավասության քաղաքացիական դատարանի Էրեբունի բաժնի պետ</t>
  </si>
  <si>
    <t>Երևան  քաղաքի առաջին ատյանի ընդհանուր իրավասության քրեական դատարանի Կենտրոն բաժնի պետ</t>
  </si>
  <si>
    <t>Սարդարյան Վլադիկ Ռուբենի</t>
  </si>
  <si>
    <t>Սողոմոնյան Արման Արթուրի</t>
  </si>
  <si>
    <t>Արամյան Աշոտ Արմենի</t>
  </si>
  <si>
    <t>Բաղդասարյան Կարեն Դավթի</t>
  </si>
  <si>
    <t>Երևան  քաղաքի առաջին ատյանի ընդհանուր իրավասության քրեական դատարանի Աջափնյակ-1  բաժնի պետ</t>
  </si>
  <si>
    <t>Ներսիսյան Վոլոդյա Համլետի</t>
  </si>
  <si>
    <t>Բադալյան Գոռ Սերգեյի</t>
  </si>
  <si>
    <t>Երևան քաղաքի առաջին ատյանի ընդհանուր իրավասության քաղաքացիական դատարանի Աջափնյակ-2 բաժնի պետ</t>
  </si>
  <si>
    <t>Երևան  քաղաքի առաջին ատյանի ընդհանուր իրավասության քրեական դատարանի Ավան բաժնի պետ</t>
  </si>
  <si>
    <t>Հարությունյան Վարդան Ռազմիկի</t>
  </si>
  <si>
    <t>Մկրտչյան Սառա Արարատի</t>
  </si>
  <si>
    <t>Բրուտյան Տիգրան Բորիսի</t>
  </si>
  <si>
    <t>Ասլանյան Հռիփսիմե Արմանի</t>
  </si>
  <si>
    <t>Հակոբյան Ռոբերտ Գարեգինի</t>
  </si>
  <si>
    <t>Հարությունյան Մովսես Գագիկի</t>
  </si>
  <si>
    <t>Թումանյան Արշավիր Գևորգի</t>
  </si>
  <si>
    <t>Էլամիրյան Լուսինե Սարոյի</t>
  </si>
  <si>
    <t>Երևան  քաղաքի առաջին ատյանի ընդհանուր իրավասության քաղաքացիական դատարանի Արաբկիր բաժնի պետ</t>
  </si>
  <si>
    <t>Երևան  քաղաքի առաջին ատյանի ընդհանուր իրավասության քրեական դատարանի Շենգավիթ բաժնի պետ</t>
  </si>
  <si>
    <t>Մանգասարյան Էդվին Գեննադիի</t>
  </si>
  <si>
    <t>Մխիթարյան Էրիկ Զոհրաբի</t>
  </si>
  <si>
    <t>Հակոբյան Անի Զորիկի</t>
  </si>
  <si>
    <t>Սարգսյան Աբգար Ռաֆիկի</t>
  </si>
  <si>
    <t>Ենոքյան Միլենա Գևորգի</t>
  </si>
  <si>
    <t>Սողոմոնյան Դավիթ Կամոյի</t>
  </si>
  <si>
    <t>Սաֆարյան Տաթևիկ Կարենի</t>
  </si>
  <si>
    <t>Ամիրյան Էդուարդ Գագիկի</t>
  </si>
  <si>
    <t>Աթաբեկյան Գևորգ Միքայելի</t>
  </si>
  <si>
    <t>Ղազարյան Տաթևիկ Մարտինի</t>
  </si>
  <si>
    <t>Հալևորյան Սարգիս Հովհաննեսի</t>
  </si>
  <si>
    <t>Անտոնյան Արթուր Սամվելի</t>
  </si>
  <si>
    <t>Սաղաթելյան Գրիգոր Սեյրանի</t>
  </si>
  <si>
    <t>41 նստավայր*16 ժամ (2 մարդ * 8 ժամ)=656 ժամ 1 օրվա ընթ.</t>
  </si>
  <si>
    <t>365 օր *656 ժամ =239440 ժամ տարվա ընթ.</t>
  </si>
  <si>
    <t>2,169,780 / 2008 = 1,080.6 դրամ ( 1 ժամվա  արժեքը)</t>
  </si>
  <si>
    <t>1,080.6 * 0.3 = 324.2 դրամ գիշեր.1 ժամվա լրավճարը  (հավելավճարը)</t>
  </si>
  <si>
    <t>239440 ժամ (տարվա ընթ.) * 324.2 = 77,626,448</t>
  </si>
  <si>
    <t>1,089.9 * 0.3 = 327.0 դրամ գիշեր.1 ժամվա լրավճարը  (հավելավճարը)</t>
  </si>
  <si>
    <t>239440 ժամ (տարվա ընթ.) * 327.0 = 78,296,880</t>
  </si>
  <si>
    <t>253 օր տարվա աշխ.օրերը * 8 ժամ=2024 ժամ - 7 ժամ նախատոն.=2017 ժամ (տարվա աշխ.ժամերի քանակը)</t>
  </si>
  <si>
    <t>2017 ժամ / 12 ամսվա = 168.1 ժամ (ամսվա աշխ.ժամերի քանակը)</t>
  </si>
  <si>
    <t>1,107.7 * 0.3 = 332.3 դրամ գիշեր.1 ժամվա լրավճարը  (հավելավճարը)</t>
  </si>
  <si>
    <t>239440 ժամ (տարվա ընթ.) * 332.3 =79,565,912</t>
  </si>
  <si>
    <t>366 օր *656 ժամ =240096 ժամ տարվա ընթ.</t>
  </si>
  <si>
    <t>252 օր տարվա աշխ.օրերը * 8 ժամ=2016 ժամ -6 ժամ նախատոն.=2010 ժամ (տարվա աշխ.ժամերի քանակը)</t>
  </si>
  <si>
    <t>2010 ժամ / 12 ամսվա = 167.5 ժամ (ամսվա աշխ.ժամերի քանակը)</t>
  </si>
  <si>
    <t>1,121.8 * 0.3 = 336.5 դրամ գիշեր.1 ժամվա լրավճարը  (հավելավճարը)</t>
  </si>
  <si>
    <t>240096 ժամ (տարվա ընթ.) * 336.5 =80,792,304</t>
  </si>
  <si>
    <t>Շարբաթյան Իննա</t>
  </si>
  <si>
    <t>Ժամհարյան Վիկտորյա</t>
  </si>
  <si>
    <t>Հայրապետյան Արսեն</t>
  </si>
  <si>
    <t>Ղուկասյան Երանուհի</t>
  </si>
  <si>
    <t>Կոտոյան Մարիամ</t>
  </si>
  <si>
    <t>Կարապետյան Կարեն</t>
  </si>
  <si>
    <t>Ալավերդյան Մերի</t>
  </si>
  <si>
    <t>Սարգսյան Սյուզանա</t>
  </si>
  <si>
    <t>Աթաբեկյան Լուսինե</t>
  </si>
  <si>
    <t>Ասատրյան Անահիտ</t>
  </si>
  <si>
    <t>Սարգսյան Տաթևիկ</t>
  </si>
  <si>
    <t>Ջհանգիրյան Քրիստինե</t>
  </si>
  <si>
    <t>Մեսրոպյան Շողիկ</t>
  </si>
  <si>
    <t>Սարգսյան Անահիտ</t>
  </si>
  <si>
    <t>Բոջուկյան Անուշ</t>
  </si>
  <si>
    <t>Վարդանյան Վոլոդյա</t>
  </si>
  <si>
    <t>Սարդարյան Աննա</t>
  </si>
  <si>
    <t>Պետրոսյան Ջուլիետտա</t>
  </si>
  <si>
    <t>Արձանագրային վարչության առաջատար մասնագետ</t>
  </si>
  <si>
    <t>Նովրուզյան Արմինե</t>
  </si>
  <si>
    <t>Հայրապետյան Արմինե</t>
  </si>
  <si>
    <t>Գրիգորյան Գոռ</t>
  </si>
  <si>
    <t>Միլիտոնյան Ռաֆայել</t>
  </si>
  <si>
    <t>Վերաքննիչ վարչական դատարան. Առաքելյան Արթուր. Վերջնահաշվարկ՝  13 223 404 դրամ.</t>
  </si>
  <si>
    <t>Տավուշի մարզի առաջին ատյանի ընդհանուր իրավասության դատարան. Մարդանյան Սամվել. Վերջնահաշվարկ՝ 23 912 856  դրամ.</t>
  </si>
  <si>
    <t>Լոռու մարզի առաջին ատյանի ընդհանուր իրավասության դատարան. Հարությունյան Մուշեղ. Վերջնահաշվարկ՝  34 142 800 դրամ.</t>
  </si>
  <si>
    <t xml:space="preserve">* Համաձայն ՀՀ Դատական օրենսգրքի 56-րդ հոդվածի 1-ին մասի դատավորը պաշտոնավարում է մինչև 65 տարին լրանալը, իսկ ՀՀ Աշխատանքային օրենսգրքի 170-րդ հոդվածի 10-րդ մասի, ամենամյա արձակուրդը չօգտագործելու համար վճարվում է դրամական հատուցում տրամադրման ենթակա ամենամյա արձակուրդի չօգտագործված օրերի քանակով, հաշվի առնելով վերոգրյալը 2026 թվականի ընթացքում թվով 3 դատավորների վերջնահաշվարկի համար տնտեսագիտական դասակարգման Աշխատողների աշխատավարձեր և հավելավճարներ/4111/ հոդվածով լրացուցիչ նախատեսվել է 71 279 060 ՀՀ դրամ: Ստորև ներկայացվում է հաշվարկը`
</t>
  </si>
  <si>
    <t>Ընդամենը`  71 279 060 դրամ:</t>
  </si>
  <si>
    <t>Դատավորների ընդհանուր ժողովի և դատարանների աշխատակազմերի գործունեության ապահովման վարչության Դատավորների ընդհանուր ժողովի և հանձնաժողովների գործունեության ապահովման բաժնի առաջին կարգի մասնագետ</t>
  </si>
  <si>
    <t>Առաջին բաժնի գլխավոր մասնագետ</t>
  </si>
  <si>
    <t>137,600,000 ամսեկան աշխատավարձի ֆոնդ</t>
  </si>
  <si>
    <t xml:space="preserve">137,600,000/ 761= 180,815 *12 = 2,169,780 դրամ (1 անձի տարեկան միջ.աշխ.) </t>
  </si>
  <si>
    <t>138,850,496 ամսեկան աշխատավարձի ֆոնդ</t>
  </si>
  <si>
    <t xml:space="preserve">138,850,496/ 761=182,458 *12 =2,189,496 դրամ (1 անձի տարեկան միջ.աշխ.) </t>
  </si>
  <si>
    <t>2,189,496 / 2009 = 1,089.9դրամ ( 1 ժամվա  արժեքը)</t>
  </si>
  <si>
    <t>141,689,280 ամսեկան աշխատավարձի ֆոնդ</t>
  </si>
  <si>
    <t xml:space="preserve">141,689,2802 / 761=186,188 *12 =2,234,256 դրամ (1 անձի տարեկան միջ.աշխ.) </t>
  </si>
  <si>
    <t>2,234,256 / 2017 = 1,107.7 դրամ ( 1 ժամվա  արժեքը)</t>
  </si>
  <si>
    <t>142,979,712 ամսեկան աշխատավարձի ֆոնդ</t>
  </si>
  <si>
    <t xml:space="preserve">142,979,712 /761= 187,884 *12 =2,254,608 դրամ (1 անձի տարեկան միջ.աշխ.) </t>
  </si>
  <si>
    <t>2,254,608 / 2010 = 1,121.8 դրամ ( 1 ժամվա  արժեքը)</t>
  </si>
  <si>
    <t>Ընդհանուր բաժնի գլխավոր մասնագետ</t>
  </si>
  <si>
    <t>2026 թ դատավորների վերջնահաշվարկ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</si>
</sst>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#,##0&quot;р.&quot;"/>
  </numFmts>
  <fonts count="77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scheme val="minor"/>
    </font>
    <font>
      <b/>
      <sz val="8"/>
      <name val="Arial Armenian"/>
      <family val="2"/>
    </font>
    <font>
      <sz val="10"/>
      <name val="Arial"/>
      <family val="2"/>
      <charset val="204"/>
    </font>
    <font>
      <b/>
      <sz val="10"/>
      <name val="Arial Armenian"/>
      <family val="2"/>
    </font>
    <font>
      <sz val="10"/>
      <name val="Arial Armenian"/>
      <family val="2"/>
    </font>
    <font>
      <sz val="10"/>
      <name val="GHEA Grapalat"/>
      <family val="3"/>
    </font>
    <font>
      <sz val="9"/>
      <name val="GHEA Grapalat"/>
      <family val="3"/>
    </font>
    <font>
      <sz val="8"/>
      <name val="GHEA Grapalat"/>
      <family val="3"/>
    </font>
    <font>
      <b/>
      <sz val="9"/>
      <name val="GHEA Grapalat"/>
      <family val="3"/>
    </font>
    <font>
      <b/>
      <i/>
      <sz val="10"/>
      <name val="Times Armenian"/>
      <family val="1"/>
    </font>
    <font>
      <b/>
      <u/>
      <sz val="10"/>
      <name val="Arial Armenian"/>
      <family val="2"/>
    </font>
    <font>
      <b/>
      <sz val="10"/>
      <name val="Times Armenian"/>
      <family val="1"/>
    </font>
    <font>
      <sz val="11"/>
      <name val="GHEA Grapalat"/>
      <family val="3"/>
    </font>
    <font>
      <b/>
      <sz val="8"/>
      <name val="GHEA Grapalat"/>
      <family val="3"/>
    </font>
    <font>
      <u/>
      <sz val="10"/>
      <name val="GHEA Grapalat"/>
      <family val="3"/>
    </font>
    <font>
      <u/>
      <sz val="8"/>
      <name val="GHEA Grapalat"/>
      <family val="3"/>
    </font>
    <font>
      <b/>
      <sz val="10"/>
      <name val="GHEA Grapalat"/>
      <family val="3"/>
    </font>
    <font>
      <sz val="10"/>
      <color indexed="8"/>
      <name val="GHEA Grapalat"/>
      <family val="3"/>
    </font>
    <font>
      <sz val="11"/>
      <color theme="1"/>
      <name val="GHEA Grapalat"/>
      <family val="3"/>
    </font>
    <font>
      <b/>
      <sz val="11"/>
      <color theme="1"/>
      <name val="GHEA Grapalat"/>
      <family val="3"/>
    </font>
    <font>
      <sz val="10"/>
      <color theme="1"/>
      <name val="GHEA Grapalat"/>
      <family val="3"/>
    </font>
    <font>
      <b/>
      <sz val="13"/>
      <color theme="1"/>
      <name val="GHEA Grapalat"/>
      <family val="3"/>
    </font>
    <font>
      <b/>
      <sz val="12"/>
      <color theme="1"/>
      <name val="GHEA Grapalat"/>
      <family val="3"/>
    </font>
    <font>
      <sz val="12"/>
      <color theme="1"/>
      <name val="GHEA Grapalat"/>
      <family val="3"/>
    </font>
    <font>
      <b/>
      <sz val="12"/>
      <name val="GHEA Grapalat"/>
      <family val="3"/>
    </font>
    <font>
      <b/>
      <sz val="12"/>
      <color rgb="FFFF0000"/>
      <name val="GHEA Grapalat"/>
      <family val="3"/>
    </font>
    <font>
      <sz val="12"/>
      <name val="GHEA Grapalat"/>
      <family val="3"/>
    </font>
    <font>
      <sz val="10"/>
      <color indexed="8"/>
      <name val="MS Sans Serif"/>
      <family val="2"/>
      <charset val="204"/>
    </font>
    <font>
      <b/>
      <sz val="9"/>
      <color theme="1"/>
      <name val="GHEA Grapalat"/>
      <family val="3"/>
    </font>
    <font>
      <b/>
      <sz val="16"/>
      <color rgb="FFFF0000"/>
      <name val="GHEA Grapalat"/>
      <family val="3"/>
    </font>
    <font>
      <b/>
      <sz val="18"/>
      <color rgb="FFFF0000"/>
      <name val="GHEA Grapalat"/>
      <family val="3"/>
    </font>
    <font>
      <b/>
      <sz val="10"/>
      <color theme="1"/>
      <name val="GHEA Grapalat"/>
      <family val="3"/>
    </font>
    <font>
      <b/>
      <sz val="14"/>
      <color theme="1"/>
      <name val="GHEA Grapalat"/>
      <family val="3"/>
    </font>
    <font>
      <sz val="9"/>
      <color theme="1"/>
      <name val="GHEA Grapalat"/>
      <family val="3"/>
    </font>
    <font>
      <b/>
      <sz val="15"/>
      <color theme="1"/>
      <name val="GHEA Grapalat"/>
      <family val="3"/>
    </font>
    <font>
      <b/>
      <sz val="11"/>
      <name val="GHEA Grapalat"/>
      <family val="3"/>
    </font>
    <font>
      <sz val="11"/>
      <color indexed="8"/>
      <name val="Calibri"/>
      <family val="2"/>
    </font>
    <font>
      <b/>
      <i/>
      <sz val="12"/>
      <name val="Times Armenian"/>
      <family val="1"/>
    </font>
    <font>
      <b/>
      <sz val="10"/>
      <color rgb="FFFF0000"/>
      <name val="Times Armenian"/>
      <family val="1"/>
    </font>
    <font>
      <b/>
      <sz val="14"/>
      <color rgb="FFFF0000"/>
      <name val="Arial Armenian"/>
      <family val="2"/>
    </font>
    <font>
      <b/>
      <sz val="10"/>
      <color rgb="FFFF0000"/>
      <name val="Arial Armenian"/>
      <family val="2"/>
    </font>
    <font>
      <b/>
      <sz val="12"/>
      <color rgb="FFFF0000"/>
      <name val="Arial Armenian"/>
      <family val="2"/>
    </font>
    <font>
      <b/>
      <sz val="18"/>
      <name val="GHEA Grapalat"/>
      <family val="3"/>
    </font>
    <font>
      <b/>
      <sz val="10"/>
      <color rgb="FFFF0000"/>
      <name val="GHEA Grapalat"/>
      <family val="3"/>
    </font>
    <font>
      <b/>
      <i/>
      <sz val="16"/>
      <color rgb="FF000000"/>
      <name val="GHEA Grapalat"/>
      <family val="3"/>
    </font>
    <font>
      <b/>
      <sz val="12"/>
      <name val="Arial Armenian"/>
      <family val="2"/>
    </font>
    <font>
      <sz val="10"/>
      <name val="Arial Armenian"/>
      <family val="2"/>
    </font>
    <font>
      <sz val="10"/>
      <color indexed="8"/>
      <name val="MS Sans Serif"/>
      <family val="2"/>
    </font>
    <font>
      <b/>
      <i/>
      <sz val="10"/>
      <name val="GHEA Grapalat"/>
      <family val="3"/>
    </font>
    <font>
      <sz val="10"/>
      <color rgb="FFFF0000"/>
      <name val="GHEA Grapalat"/>
      <family val="3"/>
    </font>
    <font>
      <b/>
      <sz val="14"/>
      <name val="GHEA Grapalat"/>
      <family val="3"/>
    </font>
    <font>
      <b/>
      <i/>
      <sz val="12"/>
      <color rgb="FFFF0000"/>
      <name val="GHEA Grapalat"/>
      <family val="3"/>
    </font>
    <font>
      <b/>
      <i/>
      <sz val="22"/>
      <name val="GHEA Grapalat"/>
      <family val="3"/>
    </font>
    <font>
      <b/>
      <sz val="16"/>
      <name val="Arial Armenian"/>
      <family val="2"/>
    </font>
    <font>
      <b/>
      <sz val="16"/>
      <name val="GHEA Grapalat"/>
      <family val="3"/>
    </font>
    <font>
      <b/>
      <sz val="15"/>
      <color rgb="FFFF0000"/>
      <name val="GHEA Grapalat"/>
      <family val="3"/>
    </font>
    <font>
      <sz val="15"/>
      <color rgb="FFFF0000"/>
      <name val="GHEA Grapalat"/>
      <family val="3"/>
    </font>
    <font>
      <b/>
      <u/>
      <sz val="12"/>
      <name val="Times Armenian"/>
      <family val="1"/>
    </font>
    <font>
      <sz val="8"/>
      <color theme="1"/>
      <name val="GHEA Grapalat"/>
      <family val="3"/>
    </font>
    <font>
      <sz val="10"/>
      <name val="Arial"/>
      <family val="2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1"/>
      <color rgb="FFFF0000"/>
      <name val="GHEA Grapalat"/>
      <family val="3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9"/>
      <color rgb="FFFF0000"/>
      <name val="GHEA Grapalat"/>
      <family val="3"/>
    </font>
    <font>
      <b/>
      <i/>
      <sz val="10"/>
      <color rgb="FFFF0000"/>
      <name val="GHEA Grapalat"/>
      <family val="3"/>
    </font>
    <font>
      <b/>
      <i/>
      <sz val="9"/>
      <color rgb="FFFF0000"/>
      <name val="GHEA Grapalat"/>
      <family val="3"/>
    </font>
    <font>
      <b/>
      <i/>
      <sz val="12"/>
      <name val="GHEA Grapalat"/>
      <family val="3"/>
    </font>
    <font>
      <b/>
      <u/>
      <sz val="11"/>
      <name val="GHEA Grapalat"/>
      <family val="3"/>
    </font>
    <font>
      <b/>
      <sz val="13"/>
      <name val="GHEA Grapalat"/>
      <family val="3"/>
    </font>
    <font>
      <b/>
      <u/>
      <sz val="10"/>
      <name val="GHEA Grapalat"/>
      <family val="3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indexed="64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/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/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39">
    <xf numFmtId="0" fontId="0" fillId="0" borderId="0"/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6" fillId="0" borderId="0"/>
    <xf numFmtId="0" fontId="31" fillId="0" borderId="0"/>
    <xf numFmtId="0" fontId="31" fillId="0" borderId="0"/>
    <xf numFmtId="0" fontId="6" fillId="0" borderId="0"/>
    <xf numFmtId="0" fontId="40" fillId="0" borderId="0"/>
    <xf numFmtId="0" fontId="6" fillId="0" borderId="0"/>
    <xf numFmtId="0" fontId="50" fillId="0" borderId="0"/>
    <xf numFmtId="0" fontId="51" fillId="0" borderId="0"/>
    <xf numFmtId="0" fontId="6" fillId="0" borderId="0"/>
    <xf numFmtId="0" fontId="63" fillId="0" borderId="0"/>
    <xf numFmtId="0" fontId="6" fillId="0" borderId="0"/>
    <xf numFmtId="0" fontId="6" fillId="0" borderId="0"/>
    <xf numFmtId="0" fontId="63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3" fillId="0" borderId="0"/>
    <xf numFmtId="43" fontId="6" fillId="0" borderId="0" applyFont="0" applyFill="0" applyBorder="0" applyAlignment="0" applyProtection="0"/>
    <xf numFmtId="0" fontId="63" fillId="0" borderId="0"/>
    <xf numFmtId="0" fontId="63" fillId="0" borderId="0"/>
    <xf numFmtId="0" fontId="6" fillId="0" borderId="0"/>
    <xf numFmtId="0" fontId="63" fillId="0" borderId="0"/>
    <xf numFmtId="0" fontId="63" fillId="0" borderId="0"/>
    <xf numFmtId="0" fontId="63" fillId="0" borderId="0"/>
  </cellStyleXfs>
  <cellXfs count="1227">
    <xf numFmtId="0" fontId="0" fillId="0" borderId="0" xfId="0"/>
    <xf numFmtId="0" fontId="7" fillId="2" borderId="0" xfId="6" applyFont="1" applyFill="1" applyAlignment="1">
      <alignment horizontal="left"/>
    </xf>
    <xf numFmtId="0" fontId="7" fillId="2" borderId="0" xfId="4" applyFont="1" applyFill="1" applyAlignment="1">
      <alignment horizontal="right"/>
    </xf>
    <xf numFmtId="0" fontId="5" fillId="2" borderId="0" xfId="0" applyFont="1" applyFill="1" applyAlignment="1">
      <alignment horizontal="right"/>
    </xf>
    <xf numFmtId="0" fontId="8" fillId="2" borderId="0" xfId="0" applyFont="1" applyFill="1" applyAlignment="1">
      <alignment horizontal="right"/>
    </xf>
    <xf numFmtId="0" fontId="0" fillId="0" borderId="1" xfId="0" applyBorder="1"/>
    <xf numFmtId="0" fontId="14" fillId="2" borderId="0" xfId="0" applyFont="1" applyFill="1" applyAlignment="1">
      <alignment horizontal="right"/>
    </xf>
    <xf numFmtId="0" fontId="5" fillId="2" borderId="0" xfId="3" applyFont="1" applyFill="1" applyBorder="1" applyAlignment="1">
      <alignment horizontal="right"/>
    </xf>
    <xf numFmtId="0" fontId="22" fillId="0" borderId="0" xfId="0" applyFont="1" applyAlignment="1">
      <alignment vertical="center"/>
    </xf>
    <xf numFmtId="4" fontId="26" fillId="0" borderId="0" xfId="0" applyNumberFormat="1" applyFont="1" applyBorder="1" applyAlignment="1">
      <alignment vertical="center"/>
    </xf>
    <xf numFmtId="4" fontId="26" fillId="0" borderId="0" xfId="0" applyNumberFormat="1" applyFont="1" applyBorder="1" applyAlignment="1">
      <alignment horizontal="center" vertical="center"/>
    </xf>
    <xf numFmtId="3" fontId="25" fillId="0" borderId="0" xfId="0" applyNumberFormat="1" applyFont="1" applyBorder="1" applyAlignment="1">
      <alignment horizontal="center" vertical="center"/>
    </xf>
    <xf numFmtId="0" fontId="35" fillId="3" borderId="49" xfId="0" applyFont="1" applyFill="1" applyBorder="1" applyAlignment="1">
      <alignment horizontal="center" vertical="center"/>
    </xf>
    <xf numFmtId="0" fontId="35" fillId="3" borderId="51" xfId="0" applyFont="1" applyFill="1" applyBorder="1" applyAlignment="1">
      <alignment horizontal="center" vertical="center"/>
    </xf>
    <xf numFmtId="0" fontId="22" fillId="3" borderId="24" xfId="0" applyFont="1" applyFill="1" applyBorder="1" applyAlignment="1">
      <alignment horizontal="center" vertical="center"/>
    </xf>
    <xf numFmtId="1" fontId="28" fillId="5" borderId="14" xfId="4" applyNumberFormat="1" applyFont="1" applyFill="1" applyBorder="1" applyAlignment="1">
      <alignment vertical="center" wrapText="1"/>
    </xf>
    <xf numFmtId="0" fontId="30" fillId="3" borderId="55" xfId="0" applyFont="1" applyFill="1" applyBorder="1" applyAlignment="1">
      <alignment horizontal="center" vertical="center"/>
    </xf>
    <xf numFmtId="0" fontId="28" fillId="3" borderId="56" xfId="4" applyFont="1" applyFill="1" applyBorder="1" applyAlignment="1">
      <alignment horizontal="center" vertical="center" wrapText="1"/>
    </xf>
    <xf numFmtId="1" fontId="28" fillId="5" borderId="58" xfId="8" applyNumberFormat="1" applyFont="1" applyFill="1" applyBorder="1" applyAlignment="1">
      <alignment horizontal="center" vertical="center" wrapText="1"/>
    </xf>
    <xf numFmtId="1" fontId="28" fillId="5" borderId="15" xfId="8" applyNumberFormat="1" applyFont="1" applyFill="1" applyBorder="1" applyAlignment="1">
      <alignment horizontal="center" vertical="center" wrapText="1"/>
    </xf>
    <xf numFmtId="1" fontId="28" fillId="5" borderId="16" xfId="8" applyNumberFormat="1" applyFont="1" applyFill="1" applyBorder="1" applyAlignment="1">
      <alignment horizontal="center" vertical="center" wrapText="1"/>
    </xf>
    <xf numFmtId="1" fontId="28" fillId="5" borderId="17" xfId="4" applyNumberFormat="1" applyFont="1" applyFill="1" applyBorder="1" applyAlignment="1">
      <alignment horizontal="center" vertical="center" wrapText="1"/>
    </xf>
    <xf numFmtId="1" fontId="28" fillId="5" borderId="44" xfId="8" applyNumberFormat="1" applyFont="1" applyFill="1" applyBorder="1" applyAlignment="1">
      <alignment horizontal="center" vertical="center" wrapText="1"/>
    </xf>
    <xf numFmtId="4" fontId="28" fillId="5" borderId="17" xfId="8" applyNumberFormat="1" applyFont="1" applyFill="1" applyBorder="1" applyAlignment="1">
      <alignment horizontal="center" vertical="center" wrapText="1"/>
    </xf>
    <xf numFmtId="1" fontId="28" fillId="5" borderId="14" xfId="4" applyNumberFormat="1" applyFont="1" applyFill="1" applyBorder="1" applyAlignment="1">
      <alignment horizontal="center" vertical="center" wrapText="1"/>
    </xf>
    <xf numFmtId="0" fontId="30" fillId="0" borderId="33" xfId="0" applyFont="1" applyBorder="1" applyAlignment="1">
      <alignment horizontal="center" vertical="center"/>
    </xf>
    <xf numFmtId="0" fontId="30" fillId="0" borderId="1" xfId="0" applyFont="1" applyBorder="1" applyAlignment="1">
      <alignment vertical="center"/>
    </xf>
    <xf numFmtId="0" fontId="28" fillId="2" borderId="33" xfId="8" applyFont="1" applyFill="1" applyBorder="1" applyAlignment="1">
      <alignment horizontal="center" vertical="center"/>
    </xf>
    <xf numFmtId="2" fontId="28" fillId="3" borderId="1" xfId="15" applyNumberFormat="1" applyFont="1" applyFill="1" applyBorder="1" applyAlignment="1">
      <alignment horizontal="center" vertical="center"/>
    </xf>
    <xf numFmtId="4" fontId="30" fillId="2" borderId="1" xfId="8" applyNumberFormat="1" applyFont="1" applyFill="1" applyBorder="1" applyAlignment="1">
      <alignment horizontal="right" vertical="center"/>
    </xf>
    <xf numFmtId="0" fontId="30" fillId="2" borderId="1" xfId="8" applyFont="1" applyFill="1" applyBorder="1" applyAlignment="1">
      <alignment horizontal="right" vertical="center"/>
    </xf>
    <xf numFmtId="4" fontId="30" fillId="3" borderId="1" xfId="8" applyNumberFormat="1" applyFont="1" applyFill="1" applyBorder="1" applyAlignment="1">
      <alignment horizontal="right" vertical="center"/>
    </xf>
    <xf numFmtId="4" fontId="30" fillId="3" borderId="35" xfId="8" applyNumberFormat="1" applyFont="1" applyFill="1" applyBorder="1" applyAlignment="1">
      <alignment horizontal="right" vertical="center"/>
    </xf>
    <xf numFmtId="4" fontId="30" fillId="2" borderId="1" xfId="8" applyNumberFormat="1" applyFont="1" applyFill="1" applyBorder="1" applyAlignment="1">
      <alignment horizontal="center" vertical="center"/>
    </xf>
    <xf numFmtId="4" fontId="30" fillId="3" borderId="50" xfId="0" applyNumberFormat="1" applyFont="1" applyFill="1" applyBorder="1" applyAlignment="1">
      <alignment horizontal="right" vertical="center"/>
    </xf>
    <xf numFmtId="0" fontId="39" fillId="6" borderId="18" xfId="0" applyFont="1" applyFill="1" applyBorder="1" applyAlignment="1">
      <alignment horizontal="center" vertical="center"/>
    </xf>
    <xf numFmtId="0" fontId="28" fillId="3" borderId="33" xfId="8" applyFont="1" applyFill="1" applyBorder="1" applyAlignment="1">
      <alignment horizontal="center" vertical="center"/>
    </xf>
    <xf numFmtId="2" fontId="28" fillId="0" borderId="1" xfId="15" applyNumberFormat="1" applyFont="1" applyFill="1" applyBorder="1" applyAlignment="1">
      <alignment horizontal="center" vertical="center"/>
    </xf>
    <xf numFmtId="0" fontId="15" fillId="0" borderId="0" xfId="5" applyFont="1" applyFill="1"/>
    <xf numFmtId="0" fontId="41" fillId="0" borderId="0" xfId="5" applyFont="1" applyFill="1" applyBorder="1" applyAlignment="1">
      <alignment horizontal="left"/>
    </xf>
    <xf numFmtId="0" fontId="42" fillId="0" borderId="0" xfId="5" applyFont="1" applyFill="1"/>
    <xf numFmtId="0" fontId="42" fillId="0" borderId="0" xfId="5" applyFont="1" applyFill="1" applyAlignment="1">
      <alignment horizontal="center" vertical="center"/>
    </xf>
    <xf numFmtId="0" fontId="15" fillId="0" borderId="0" xfId="0" applyFont="1" applyFill="1"/>
    <xf numFmtId="0" fontId="7" fillId="0" borderId="0" xfId="0" applyFont="1" applyFill="1"/>
    <xf numFmtId="0" fontId="7" fillId="2" borderId="0" xfId="0" applyFont="1" applyFill="1"/>
    <xf numFmtId="0" fontId="43" fillId="0" borderId="0" xfId="0" applyFont="1" applyFill="1" applyBorder="1" applyAlignment="1">
      <alignment vertical="center"/>
    </xf>
    <xf numFmtId="0" fontId="44" fillId="0" borderId="0" xfId="0" applyFont="1" applyFill="1" applyBorder="1" applyAlignment="1">
      <alignment horizontal="center" vertical="center"/>
    </xf>
    <xf numFmtId="0" fontId="44" fillId="0" borderId="0" xfId="0" applyFont="1" applyFill="1"/>
    <xf numFmtId="0" fontId="45" fillId="0" borderId="0" xfId="0" applyFont="1" applyFill="1" applyBorder="1" applyAlignment="1">
      <alignment vertical="center"/>
    </xf>
    <xf numFmtId="0" fontId="15" fillId="0" borderId="0" xfId="5" applyFont="1" applyFill="1" applyBorder="1" applyAlignment="1">
      <alignment horizontal="left" vertical="top"/>
    </xf>
    <xf numFmtId="0" fontId="15" fillId="2" borderId="0" xfId="5" applyFont="1" applyFill="1" applyBorder="1" applyAlignment="1">
      <alignment horizontal="left" vertical="top"/>
    </xf>
    <xf numFmtId="0" fontId="42" fillId="0" borderId="0" xfId="5" applyFont="1" applyFill="1" applyBorder="1" applyAlignment="1">
      <alignment horizontal="left" vertical="top" wrapText="1"/>
    </xf>
    <xf numFmtId="0" fontId="42" fillId="0" borderId="0" xfId="5" applyFont="1" applyFill="1" applyAlignment="1">
      <alignment horizontal="left" vertical="top"/>
    </xf>
    <xf numFmtId="0" fontId="15" fillId="0" borderId="0" xfId="5" applyFont="1" applyFill="1" applyAlignment="1">
      <alignment horizontal="left" vertical="top"/>
    </xf>
    <xf numFmtId="0" fontId="15" fillId="2" borderId="0" xfId="5" applyFont="1" applyFill="1" applyAlignment="1"/>
    <xf numFmtId="0" fontId="42" fillId="0" borderId="0" xfId="5" applyFont="1" applyFill="1" applyAlignment="1"/>
    <xf numFmtId="0" fontId="42" fillId="0" borderId="0" xfId="5" applyFont="1" applyFill="1" applyBorder="1" applyAlignment="1">
      <alignment horizontal="center" vertical="center" wrapText="1"/>
    </xf>
    <xf numFmtId="0" fontId="42" fillId="0" borderId="0" xfId="5" applyFont="1" applyFill="1" applyBorder="1" applyAlignment="1">
      <alignment horizontal="right" vertical="center"/>
    </xf>
    <xf numFmtId="0" fontId="15" fillId="2" borderId="0" xfId="5" applyFont="1" applyFill="1"/>
    <xf numFmtId="1" fontId="42" fillId="0" borderId="0" xfId="5" applyNumberFormat="1" applyFont="1" applyFill="1"/>
    <xf numFmtId="0" fontId="15" fillId="2" borderId="0" xfId="5" applyFont="1" applyFill="1" applyAlignment="1">
      <alignment horizontal="center" vertical="center" wrapText="1"/>
    </xf>
    <xf numFmtId="0" fontId="15" fillId="0" borderId="0" xfId="5" applyFont="1" applyFill="1" applyAlignment="1">
      <alignment horizontal="center" vertical="center" wrapText="1"/>
    </xf>
    <xf numFmtId="0" fontId="15" fillId="0" borderId="0" xfId="5" applyFont="1" applyFill="1" applyBorder="1" applyAlignment="1">
      <alignment horizontal="center" vertical="center" wrapText="1"/>
    </xf>
    <xf numFmtId="0" fontId="20" fillId="4" borderId="58" xfId="0" applyFont="1" applyFill="1" applyBorder="1" applyAlignment="1">
      <alignment horizontal="left" vertical="center" wrapText="1"/>
    </xf>
    <xf numFmtId="0" fontId="20" fillId="4" borderId="16" xfId="0" applyFont="1" applyFill="1" applyBorder="1" applyAlignment="1">
      <alignment horizontal="center" vertical="center" wrapText="1"/>
    </xf>
    <xf numFmtId="0" fontId="20" fillId="4" borderId="44" xfId="0" applyFont="1" applyFill="1" applyBorder="1" applyAlignment="1">
      <alignment horizontal="center" vertical="center" wrapText="1"/>
    </xf>
    <xf numFmtId="0" fontId="20" fillId="5" borderId="48" xfId="0" applyFont="1" applyFill="1" applyBorder="1" applyAlignment="1">
      <alignment horizontal="center" vertical="center" wrapText="1"/>
    </xf>
    <xf numFmtId="0" fontId="20" fillId="5" borderId="61" xfId="0" applyFont="1" applyFill="1" applyBorder="1" applyAlignment="1">
      <alignment horizontal="center" vertical="center" wrapText="1"/>
    </xf>
    <xf numFmtId="0" fontId="20" fillId="5" borderId="16" xfId="0" applyFont="1" applyFill="1" applyBorder="1" applyAlignment="1">
      <alignment horizontal="center" vertical="center" wrapText="1"/>
    </xf>
    <xf numFmtId="0" fontId="20" fillId="5" borderId="17" xfId="0" applyFont="1" applyFill="1" applyBorder="1" applyAlignment="1">
      <alignment horizontal="center" vertical="center" wrapText="1"/>
    </xf>
    <xf numFmtId="0" fontId="20" fillId="5" borderId="21" xfId="0" applyFont="1" applyFill="1" applyBorder="1" applyAlignment="1">
      <alignment horizontal="center" vertical="center" wrapText="1"/>
    </xf>
    <xf numFmtId="0" fontId="20" fillId="5" borderId="22" xfId="0" applyFont="1" applyFill="1" applyBorder="1" applyAlignment="1">
      <alignment horizontal="center" vertical="center" wrapText="1"/>
    </xf>
    <xf numFmtId="0" fontId="20" fillId="5" borderId="23" xfId="0" applyFont="1" applyFill="1" applyBorder="1" applyAlignment="1">
      <alignment horizontal="center" vertical="center" wrapText="1"/>
    </xf>
    <xf numFmtId="0" fontId="17" fillId="3" borderId="28" xfId="17" applyFont="1" applyFill="1" applyBorder="1" applyAlignment="1">
      <alignment horizontal="center" vertical="center"/>
    </xf>
    <xf numFmtId="0" fontId="17" fillId="3" borderId="22" xfId="17" applyFont="1" applyFill="1" applyBorder="1" applyAlignment="1">
      <alignment horizontal="center" vertical="center" wrapText="1"/>
    </xf>
    <xf numFmtId="0" fontId="17" fillId="3" borderId="62" xfId="17" applyFont="1" applyFill="1" applyBorder="1" applyAlignment="1">
      <alignment horizontal="center" vertical="center"/>
    </xf>
    <xf numFmtId="0" fontId="17" fillId="3" borderId="28" xfId="17" applyFont="1" applyFill="1" applyBorder="1" applyAlignment="1">
      <alignment horizontal="center" vertical="center" wrapText="1"/>
    </xf>
    <xf numFmtId="0" fontId="17" fillId="3" borderId="22" xfId="17" applyFont="1" applyFill="1" applyBorder="1" applyAlignment="1">
      <alignment horizontal="center" vertical="center"/>
    </xf>
    <xf numFmtId="0" fontId="17" fillId="3" borderId="23" xfId="17" applyFont="1" applyFill="1" applyBorder="1" applyAlignment="1">
      <alignment horizontal="center" vertical="center" wrapText="1"/>
    </xf>
    <xf numFmtId="0" fontId="17" fillId="3" borderId="21" xfId="17" applyFont="1" applyFill="1" applyBorder="1" applyAlignment="1">
      <alignment horizontal="center" vertical="center" wrapText="1"/>
    </xf>
    <xf numFmtId="0" fontId="17" fillId="0" borderId="0" xfId="17" applyFont="1" applyFill="1" applyAlignment="1">
      <alignment vertical="center"/>
    </xf>
    <xf numFmtId="0" fontId="17" fillId="0" borderId="0" xfId="17" applyFont="1" applyAlignment="1">
      <alignment vertical="center"/>
    </xf>
    <xf numFmtId="0" fontId="0" fillId="0" borderId="10" xfId="0" applyBorder="1"/>
    <xf numFmtId="0" fontId="9" fillId="4" borderId="10" xfId="0" applyFont="1" applyFill="1" applyBorder="1" applyAlignment="1">
      <alignment horizontal="left"/>
    </xf>
    <xf numFmtId="0" fontId="9" fillId="0" borderId="30" xfId="0" applyFont="1" applyFill="1" applyBorder="1" applyAlignment="1">
      <alignment horizontal="center"/>
    </xf>
    <xf numFmtId="0" fontId="9" fillId="0" borderId="10" xfId="0" applyFont="1" applyFill="1" applyBorder="1" applyAlignment="1">
      <alignment horizontal="center"/>
    </xf>
    <xf numFmtId="0" fontId="9" fillId="3" borderId="10" xfId="0" applyFont="1" applyFill="1" applyBorder="1" applyAlignment="1">
      <alignment horizontal="center"/>
    </xf>
    <xf numFmtId="4" fontId="9" fillId="0" borderId="10" xfId="0" applyNumberFormat="1" applyFont="1" applyFill="1" applyBorder="1" applyAlignment="1">
      <alignment horizontal="center"/>
    </xf>
    <xf numFmtId="4" fontId="9" fillId="3" borderId="10" xfId="0" applyNumberFormat="1" applyFont="1" applyFill="1" applyBorder="1" applyAlignment="1">
      <alignment horizontal="center"/>
    </xf>
    <xf numFmtId="4" fontId="9" fillId="3" borderId="31" xfId="0" applyNumberFormat="1" applyFont="1" applyFill="1" applyBorder="1" applyAlignment="1">
      <alignment horizontal="center"/>
    </xf>
    <xf numFmtId="0" fontId="0" fillId="0" borderId="63" xfId="0" applyBorder="1"/>
    <xf numFmtId="4" fontId="0" fillId="0" borderId="10" xfId="0" applyNumberFormat="1" applyBorder="1"/>
    <xf numFmtId="4" fontId="0" fillId="3" borderId="10" xfId="0" applyNumberFormat="1" applyFill="1" applyBorder="1"/>
    <xf numFmtId="0" fontId="9" fillId="4" borderId="1" xfId="0" applyFont="1" applyFill="1" applyBorder="1" applyAlignment="1">
      <alignment horizontal="left"/>
    </xf>
    <xf numFmtId="0" fontId="9" fillId="0" borderId="33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/>
    </xf>
    <xf numFmtId="4" fontId="9" fillId="0" borderId="1" xfId="0" applyNumberFormat="1" applyFont="1" applyFill="1" applyBorder="1" applyAlignment="1">
      <alignment horizontal="center"/>
    </xf>
    <xf numFmtId="4" fontId="9" fillId="3" borderId="1" xfId="0" applyNumberFormat="1" applyFont="1" applyFill="1" applyBorder="1" applyAlignment="1">
      <alignment horizontal="center"/>
    </xf>
    <xf numFmtId="4" fontId="9" fillId="3" borderId="35" xfId="0" applyNumberFormat="1" applyFont="1" applyFill="1" applyBorder="1" applyAlignment="1">
      <alignment horizontal="center"/>
    </xf>
    <xf numFmtId="0" fontId="0" fillId="0" borderId="4" xfId="0" applyBorder="1"/>
    <xf numFmtId="4" fontId="0" fillId="0" borderId="1" xfId="0" applyNumberFormat="1" applyBorder="1"/>
    <xf numFmtId="4" fontId="0" fillId="3" borderId="1" xfId="0" applyNumberFormat="1" applyFill="1" applyBorder="1"/>
    <xf numFmtId="0" fontId="0" fillId="0" borderId="8" xfId="0" applyBorder="1"/>
    <xf numFmtId="0" fontId="9" fillId="4" borderId="8" xfId="0" applyFont="1" applyFill="1" applyBorder="1" applyAlignment="1">
      <alignment horizontal="left"/>
    </xf>
    <xf numFmtId="0" fontId="9" fillId="0" borderId="39" xfId="0" applyFont="1" applyFill="1" applyBorder="1" applyAlignment="1">
      <alignment horizontal="center"/>
    </xf>
    <xf numFmtId="0" fontId="9" fillId="0" borderId="8" xfId="0" applyFont="1" applyFill="1" applyBorder="1" applyAlignment="1">
      <alignment horizontal="center"/>
    </xf>
    <xf numFmtId="0" fontId="9" fillId="3" borderId="8" xfId="0" applyFont="1" applyFill="1" applyBorder="1" applyAlignment="1">
      <alignment horizontal="center"/>
    </xf>
    <xf numFmtId="4" fontId="9" fillId="0" borderId="8" xfId="0" applyNumberFormat="1" applyFont="1" applyFill="1" applyBorder="1" applyAlignment="1">
      <alignment horizontal="center"/>
    </xf>
    <xf numFmtId="4" fontId="9" fillId="3" borderId="8" xfId="0" applyNumberFormat="1" applyFont="1" applyFill="1" applyBorder="1" applyAlignment="1">
      <alignment horizontal="center"/>
    </xf>
    <xf numFmtId="4" fontId="9" fillId="3" borderId="54" xfId="0" applyNumberFormat="1" applyFont="1" applyFill="1" applyBorder="1" applyAlignment="1">
      <alignment horizontal="center"/>
    </xf>
    <xf numFmtId="0" fontId="0" fillId="0" borderId="11" xfId="0" applyBorder="1"/>
    <xf numFmtId="4" fontId="0" fillId="0" borderId="8" xfId="0" applyNumberFormat="1" applyBorder="1"/>
    <xf numFmtId="4" fontId="0" fillId="3" borderId="8" xfId="0" applyNumberFormat="1" applyFill="1" applyBorder="1"/>
    <xf numFmtId="0" fontId="4" fillId="6" borderId="24" xfId="0" applyFont="1" applyFill="1" applyBorder="1" applyAlignment="1">
      <alignment horizontal="center" vertical="center"/>
    </xf>
    <xf numFmtId="0" fontId="4" fillId="6" borderId="18" xfId="0" applyFont="1" applyFill="1" applyBorder="1"/>
    <xf numFmtId="4" fontId="20" fillId="6" borderId="21" xfId="0" applyNumberFormat="1" applyFont="1" applyFill="1" applyBorder="1" applyAlignment="1">
      <alignment horizontal="center"/>
    </xf>
    <xf numFmtId="0" fontId="20" fillId="6" borderId="22" xfId="0" applyFont="1" applyFill="1" applyBorder="1" applyAlignment="1">
      <alignment horizontal="center"/>
    </xf>
    <xf numFmtId="4" fontId="20" fillId="6" borderId="22" xfId="0" applyNumberFormat="1" applyFont="1" applyFill="1" applyBorder="1" applyAlignment="1">
      <alignment horizontal="center"/>
    </xf>
    <xf numFmtId="4" fontId="20" fillId="6" borderId="23" xfId="0" applyNumberFormat="1" applyFont="1" applyFill="1" applyBorder="1" applyAlignment="1">
      <alignment horizontal="center"/>
    </xf>
    <xf numFmtId="0" fontId="4" fillId="0" borderId="0" xfId="0" applyFont="1"/>
    <xf numFmtId="0" fontId="35" fillId="5" borderId="12" xfId="0" applyFont="1" applyFill="1" applyBorder="1" applyAlignment="1">
      <alignment horizontal="center" vertical="center" wrapText="1"/>
    </xf>
    <xf numFmtId="0" fontId="35" fillId="5" borderId="13" xfId="0" applyFont="1" applyFill="1" applyBorder="1" applyAlignment="1">
      <alignment horizontal="center" vertical="center" wrapText="1"/>
    </xf>
    <xf numFmtId="0" fontId="35" fillId="5" borderId="18" xfId="0" applyFont="1" applyFill="1" applyBorder="1" applyAlignment="1">
      <alignment horizontal="center" vertical="center" wrapText="1"/>
    </xf>
    <xf numFmtId="0" fontId="35" fillId="3" borderId="69" xfId="0" applyFont="1" applyFill="1" applyBorder="1" applyAlignment="1">
      <alignment horizontal="center" vertical="center" wrapText="1"/>
    </xf>
    <xf numFmtId="0" fontId="35" fillId="3" borderId="70" xfId="0" applyFont="1" applyFill="1" applyBorder="1" applyAlignment="1">
      <alignment horizontal="center" vertical="center" wrapText="1"/>
    </xf>
    <xf numFmtId="0" fontId="35" fillId="3" borderId="71" xfId="0" applyFont="1" applyFill="1" applyBorder="1" applyAlignment="1">
      <alignment horizontal="center" vertical="center" wrapText="1"/>
    </xf>
    <xf numFmtId="0" fontId="35" fillId="5" borderId="19" xfId="0" applyFont="1" applyFill="1" applyBorder="1" applyAlignment="1">
      <alignment horizontal="center" vertical="center" wrapText="1"/>
    </xf>
    <xf numFmtId="0" fontId="35" fillId="3" borderId="72" xfId="0" applyFont="1" applyFill="1" applyBorder="1" applyAlignment="1">
      <alignment horizontal="center" vertical="center" wrapText="1"/>
    </xf>
    <xf numFmtId="0" fontId="35" fillId="3" borderId="73" xfId="0" applyFont="1" applyFill="1" applyBorder="1" applyAlignment="1">
      <alignment horizontal="center" vertical="center" wrapText="1"/>
    </xf>
    <xf numFmtId="0" fontId="35" fillId="5" borderId="25" xfId="0" applyFont="1" applyFill="1" applyBorder="1" applyAlignment="1">
      <alignment horizontal="center" vertical="center" wrapText="1"/>
    </xf>
    <xf numFmtId="0" fontId="35" fillId="3" borderId="74" xfId="0" applyFont="1" applyFill="1" applyBorder="1" applyAlignment="1">
      <alignment horizontal="center" vertical="center" wrapText="1"/>
    </xf>
    <xf numFmtId="49" fontId="26" fillId="3" borderId="18" xfId="0" applyNumberFormat="1" applyFont="1" applyFill="1" applyBorder="1" applyAlignment="1">
      <alignment horizontal="center" vertical="center"/>
    </xf>
    <xf numFmtId="0" fontId="26" fillId="3" borderId="65" xfId="0" applyFont="1" applyFill="1" applyBorder="1" applyAlignment="1">
      <alignment horizontal="center" vertical="center" wrapText="1"/>
    </xf>
    <xf numFmtId="0" fontId="26" fillId="3" borderId="0" xfId="0" applyFont="1" applyFill="1" applyBorder="1" applyAlignment="1">
      <alignment horizontal="center" vertical="center" wrapText="1"/>
    </xf>
    <xf numFmtId="4" fontId="26" fillId="5" borderId="64" xfId="0" applyNumberFormat="1" applyFont="1" applyFill="1" applyBorder="1" applyAlignment="1">
      <alignment horizontal="center" vertical="center" wrapText="1"/>
    </xf>
    <xf numFmtId="4" fontId="26" fillId="3" borderId="75" xfId="0" applyNumberFormat="1" applyFont="1" applyFill="1" applyBorder="1" applyAlignment="1">
      <alignment horizontal="center" vertical="center" wrapText="1"/>
    </xf>
    <xf numFmtId="4" fontId="26" fillId="3" borderId="76" xfId="0" applyNumberFormat="1" applyFont="1" applyFill="1" applyBorder="1" applyAlignment="1">
      <alignment horizontal="center" vertical="center" wrapText="1"/>
    </xf>
    <xf numFmtId="4" fontId="26" fillId="5" borderId="0" xfId="0" applyNumberFormat="1" applyFont="1" applyFill="1" applyBorder="1" applyAlignment="1">
      <alignment horizontal="center" vertical="center" wrapText="1"/>
    </xf>
    <xf numFmtId="4" fontId="26" fillId="5" borderId="75" xfId="0" applyNumberFormat="1" applyFont="1" applyFill="1" applyBorder="1" applyAlignment="1">
      <alignment horizontal="center" vertical="center" wrapText="1"/>
    </xf>
    <xf numFmtId="4" fontId="26" fillId="3" borderId="77" xfId="0" applyNumberFormat="1" applyFont="1" applyFill="1" applyBorder="1" applyAlignment="1">
      <alignment horizontal="center" vertical="center" wrapText="1"/>
    </xf>
    <xf numFmtId="49" fontId="26" fillId="3" borderId="47" xfId="0" applyNumberFormat="1" applyFont="1" applyFill="1" applyBorder="1" applyAlignment="1">
      <alignment horizontal="center" vertical="center"/>
    </xf>
    <xf numFmtId="0" fontId="26" fillId="3" borderId="78" xfId="0" applyFont="1" applyFill="1" applyBorder="1" applyAlignment="1">
      <alignment horizontal="center" vertical="center" wrapText="1"/>
    </xf>
    <xf numFmtId="4" fontId="26" fillId="5" borderId="79" xfId="0" applyNumberFormat="1" applyFont="1" applyFill="1" applyBorder="1" applyAlignment="1">
      <alignment horizontal="center" vertical="center" wrapText="1"/>
    </xf>
    <xf numFmtId="4" fontId="26" fillId="3" borderId="80" xfId="0" applyNumberFormat="1" applyFont="1" applyFill="1" applyBorder="1" applyAlignment="1">
      <alignment horizontal="center" vertical="center" wrapText="1"/>
    </xf>
    <xf numFmtId="4" fontId="26" fillId="3" borderId="81" xfId="0" applyNumberFormat="1" applyFont="1" applyFill="1" applyBorder="1" applyAlignment="1">
      <alignment horizontal="center" vertical="center" wrapText="1"/>
    </xf>
    <xf numFmtId="4" fontId="26" fillId="5" borderId="82" xfId="0" applyNumberFormat="1" applyFont="1" applyFill="1" applyBorder="1" applyAlignment="1">
      <alignment horizontal="center" vertical="center" wrapText="1"/>
    </xf>
    <xf numFmtId="4" fontId="26" fillId="5" borderId="80" xfId="0" applyNumberFormat="1" applyFont="1" applyFill="1" applyBorder="1" applyAlignment="1">
      <alignment horizontal="center" vertical="center" wrapText="1"/>
    </xf>
    <xf numFmtId="4" fontId="26" fillId="3" borderId="83" xfId="0" applyNumberFormat="1" applyFont="1" applyFill="1" applyBorder="1" applyAlignment="1">
      <alignment horizontal="center" vertical="center" wrapText="1"/>
    </xf>
    <xf numFmtId="49" fontId="26" fillId="3" borderId="34" xfId="0" applyNumberFormat="1" applyFont="1" applyFill="1" applyBorder="1" applyAlignment="1">
      <alignment horizontal="center" vertical="center"/>
    </xf>
    <xf numFmtId="0" fontId="26" fillId="3" borderId="84" xfId="0" applyFont="1" applyFill="1" applyBorder="1" applyAlignment="1">
      <alignment horizontal="center" vertical="center" wrapText="1"/>
    </xf>
    <xf numFmtId="4" fontId="26" fillId="5" borderId="85" xfId="0" applyNumberFormat="1" applyFont="1" applyFill="1" applyBorder="1" applyAlignment="1">
      <alignment horizontal="center" vertical="center" wrapText="1"/>
    </xf>
    <xf numFmtId="4" fontId="26" fillId="3" borderId="86" xfId="0" applyNumberFormat="1" applyFont="1" applyFill="1" applyBorder="1" applyAlignment="1">
      <alignment horizontal="center" vertical="center" wrapText="1"/>
    </xf>
    <xf numFmtId="4" fontId="26" fillId="3" borderId="87" xfId="0" applyNumberFormat="1" applyFont="1" applyFill="1" applyBorder="1" applyAlignment="1">
      <alignment horizontal="center" vertical="center" wrapText="1"/>
    </xf>
    <xf numFmtId="4" fontId="26" fillId="5" borderId="88" xfId="0" applyNumberFormat="1" applyFont="1" applyFill="1" applyBorder="1" applyAlignment="1">
      <alignment horizontal="center" vertical="center" wrapText="1"/>
    </xf>
    <xf numFmtId="4" fontId="26" fillId="5" borderId="86" xfId="0" applyNumberFormat="1" applyFont="1" applyFill="1" applyBorder="1" applyAlignment="1">
      <alignment horizontal="center" vertical="center" wrapText="1"/>
    </xf>
    <xf numFmtId="4" fontId="26" fillId="3" borderId="89" xfId="0" applyNumberFormat="1" applyFont="1" applyFill="1" applyBorder="1" applyAlignment="1">
      <alignment horizontal="center" vertical="center" wrapText="1"/>
    </xf>
    <xf numFmtId="49" fontId="26" fillId="3" borderId="40" xfId="0" applyNumberFormat="1" applyFont="1" applyFill="1" applyBorder="1" applyAlignment="1">
      <alignment horizontal="center" vertical="center"/>
    </xf>
    <xf numFmtId="0" fontId="26" fillId="3" borderId="90" xfId="0" applyFont="1" applyFill="1" applyBorder="1" applyAlignment="1">
      <alignment horizontal="center" vertical="center" wrapText="1"/>
    </xf>
    <xf numFmtId="4" fontId="26" fillId="5" borderId="91" xfId="0" applyNumberFormat="1" applyFont="1" applyFill="1" applyBorder="1" applyAlignment="1">
      <alignment horizontal="center" vertical="center" wrapText="1"/>
    </xf>
    <xf numFmtId="4" fontId="26" fillId="3" borderId="92" xfId="0" applyNumberFormat="1" applyFont="1" applyFill="1" applyBorder="1" applyAlignment="1">
      <alignment horizontal="center" vertical="center" wrapText="1"/>
    </xf>
    <xf numFmtId="4" fontId="26" fillId="3" borderId="93" xfId="0" applyNumberFormat="1" applyFont="1" applyFill="1" applyBorder="1" applyAlignment="1">
      <alignment horizontal="center" vertical="center" wrapText="1"/>
    </xf>
    <xf numFmtId="4" fontId="26" fillId="5" borderId="94" xfId="0" applyNumberFormat="1" applyFont="1" applyFill="1" applyBorder="1" applyAlignment="1">
      <alignment horizontal="center" vertical="center" wrapText="1"/>
    </xf>
    <xf numFmtId="4" fontId="26" fillId="5" borderId="92" xfId="0" applyNumberFormat="1" applyFont="1" applyFill="1" applyBorder="1" applyAlignment="1">
      <alignment horizontal="center" vertical="center" wrapText="1"/>
    </xf>
    <xf numFmtId="4" fontId="26" fillId="3" borderId="95" xfId="0" applyNumberFormat="1" applyFont="1" applyFill="1" applyBorder="1" applyAlignment="1">
      <alignment horizontal="center" vertical="center" wrapText="1"/>
    </xf>
    <xf numFmtId="49" fontId="26" fillId="3" borderId="32" xfId="0" applyNumberFormat="1" applyFont="1" applyFill="1" applyBorder="1" applyAlignment="1">
      <alignment horizontal="center" vertical="center"/>
    </xf>
    <xf numFmtId="0" fontId="26" fillId="3" borderId="96" xfId="0" applyFont="1" applyFill="1" applyBorder="1" applyAlignment="1">
      <alignment horizontal="center" vertical="center" wrapText="1"/>
    </xf>
    <xf numFmtId="4" fontId="26" fillId="5" borderId="97" xfId="0" applyNumberFormat="1" applyFont="1" applyFill="1" applyBorder="1" applyAlignment="1">
      <alignment horizontal="center" vertical="center" wrapText="1"/>
    </xf>
    <xf numFmtId="4" fontId="26" fillId="3" borderId="98" xfId="0" applyNumberFormat="1" applyFont="1" applyFill="1" applyBorder="1" applyAlignment="1">
      <alignment horizontal="center" vertical="center" wrapText="1"/>
    </xf>
    <xf numFmtId="4" fontId="26" fillId="3" borderId="99" xfId="0" applyNumberFormat="1" applyFont="1" applyFill="1" applyBorder="1" applyAlignment="1">
      <alignment horizontal="center" vertical="center" wrapText="1"/>
    </xf>
    <xf numFmtId="4" fontId="26" fillId="5" borderId="100" xfId="0" applyNumberFormat="1" applyFont="1" applyFill="1" applyBorder="1" applyAlignment="1">
      <alignment horizontal="center" vertical="center" wrapText="1"/>
    </xf>
    <xf numFmtId="4" fontId="26" fillId="5" borderId="98" xfId="0" applyNumberFormat="1" applyFont="1" applyFill="1" applyBorder="1" applyAlignment="1">
      <alignment horizontal="center" vertical="center" wrapText="1"/>
    </xf>
    <xf numFmtId="4" fontId="26" fillId="3" borderId="101" xfId="0" applyNumberFormat="1" applyFont="1" applyFill="1" applyBorder="1" applyAlignment="1">
      <alignment horizontal="center" vertical="center" wrapText="1"/>
    </xf>
    <xf numFmtId="49" fontId="26" fillId="3" borderId="102" xfId="0" applyNumberFormat="1" applyFont="1" applyFill="1" applyBorder="1" applyAlignment="1">
      <alignment horizontal="center" vertical="center"/>
    </xf>
    <xf numFmtId="0" fontId="26" fillId="3" borderId="103" xfId="0" applyFont="1" applyFill="1" applyBorder="1" applyAlignment="1">
      <alignment horizontal="center" vertical="center" wrapText="1"/>
    </xf>
    <xf numFmtId="4" fontId="26" fillId="5" borderId="104" xfId="0" applyNumberFormat="1" applyFont="1" applyFill="1" applyBorder="1" applyAlignment="1">
      <alignment horizontal="center" vertical="center" wrapText="1"/>
    </xf>
    <xf numFmtId="4" fontId="26" fillId="3" borderId="105" xfId="0" applyNumberFormat="1" applyFont="1" applyFill="1" applyBorder="1" applyAlignment="1">
      <alignment horizontal="center" vertical="center" wrapText="1"/>
    </xf>
    <xf numFmtId="4" fontId="26" fillId="3" borderId="106" xfId="0" applyNumberFormat="1" applyFont="1" applyFill="1" applyBorder="1" applyAlignment="1">
      <alignment horizontal="center" vertical="center" wrapText="1"/>
    </xf>
    <xf numFmtId="4" fontId="26" fillId="5" borderId="107" xfId="0" applyNumberFormat="1" applyFont="1" applyFill="1" applyBorder="1" applyAlignment="1">
      <alignment horizontal="center" vertical="center" wrapText="1"/>
    </xf>
    <xf numFmtId="4" fontId="26" fillId="5" borderId="105" xfId="0" applyNumberFormat="1" applyFont="1" applyFill="1" applyBorder="1" applyAlignment="1">
      <alignment horizontal="center" vertical="center" wrapText="1"/>
    </xf>
    <xf numFmtId="4" fontId="26" fillId="3" borderId="108" xfId="0" applyNumberFormat="1" applyFont="1" applyFill="1" applyBorder="1" applyAlignment="1">
      <alignment horizontal="center" vertical="center" wrapText="1"/>
    </xf>
    <xf numFmtId="2" fontId="49" fillId="7" borderId="46" xfId="15" applyNumberFormat="1" applyFont="1" applyFill="1" applyBorder="1" applyAlignment="1">
      <alignment horizontal="center" vertical="center"/>
    </xf>
    <xf numFmtId="2" fontId="49" fillId="7" borderId="67" xfId="15" applyNumberFormat="1" applyFont="1" applyFill="1" applyBorder="1" applyAlignment="1">
      <alignment horizontal="center" vertical="center"/>
    </xf>
    <xf numFmtId="4" fontId="26" fillId="0" borderId="0" xfId="0" applyNumberFormat="1" applyFont="1" applyFill="1" applyBorder="1" applyAlignment="1">
      <alignment horizontal="center" vertical="center"/>
    </xf>
    <xf numFmtId="4" fontId="22" fillId="0" borderId="0" xfId="0" applyNumberFormat="1" applyFont="1" applyFill="1" applyBorder="1" applyAlignment="1">
      <alignment horizontal="right" vertical="center" wrapText="1"/>
    </xf>
    <xf numFmtId="0" fontId="22" fillId="0" borderId="0" xfId="0" applyFont="1" applyFill="1" applyBorder="1" applyAlignment="1">
      <alignment vertical="center"/>
    </xf>
    <xf numFmtId="4" fontId="36" fillId="0" borderId="0" xfId="0" applyNumberFormat="1" applyFont="1" applyFill="1" applyBorder="1" applyAlignment="1">
      <alignment horizontal="center" vertical="center"/>
    </xf>
    <xf numFmtId="4" fontId="26" fillId="0" borderId="0" xfId="0" applyNumberFormat="1" applyFont="1" applyFill="1" applyBorder="1" applyAlignment="1">
      <alignment vertical="center"/>
    </xf>
    <xf numFmtId="4" fontId="36" fillId="0" borderId="0" xfId="0" applyNumberFormat="1" applyFont="1" applyFill="1" applyBorder="1" applyAlignment="1">
      <alignment vertical="center"/>
    </xf>
    <xf numFmtId="0" fontId="32" fillId="3" borderId="1" xfId="0" applyFont="1" applyFill="1" applyBorder="1" applyAlignment="1">
      <alignment horizontal="center" vertical="center" wrapText="1"/>
    </xf>
    <xf numFmtId="0" fontId="35" fillId="3" borderId="110" xfId="0" applyFont="1" applyFill="1" applyBorder="1" applyAlignment="1">
      <alignment horizontal="center" vertical="center" wrapText="1"/>
    </xf>
    <xf numFmtId="0" fontId="32" fillId="3" borderId="10" xfId="0" applyFont="1" applyFill="1" applyBorder="1" applyAlignment="1">
      <alignment horizontal="center" vertical="center" wrapText="1"/>
    </xf>
    <xf numFmtId="0" fontId="0" fillId="0" borderId="29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0" xfId="0" applyAlignment="1">
      <alignment horizontal="center"/>
    </xf>
    <xf numFmtId="0" fontId="38" fillId="6" borderId="25" xfId="0" applyFont="1" applyFill="1" applyBorder="1" applyAlignment="1">
      <alignment horizontal="center" vertical="center"/>
    </xf>
    <xf numFmtId="0" fontId="7" fillId="2" borderId="0" xfId="4" applyFont="1" applyFill="1" applyAlignment="1">
      <alignment horizontal="center" vertical="center"/>
    </xf>
    <xf numFmtId="0" fontId="9" fillId="2" borderId="1" xfId="0" applyFont="1" applyFill="1" applyBorder="1" applyAlignment="1">
      <alignment horizontal="left"/>
    </xf>
    <xf numFmtId="0" fontId="9" fillId="2" borderId="1" xfId="9" applyFont="1" applyFill="1" applyBorder="1" applyAlignment="1">
      <alignment horizontal="left"/>
    </xf>
    <xf numFmtId="0" fontId="17" fillId="2" borderId="0" xfId="0" applyFont="1" applyFill="1" applyAlignment="1">
      <alignment horizontal="right" vertical="center"/>
    </xf>
    <xf numFmtId="0" fontId="9" fillId="2" borderId="2" xfId="0" applyFont="1" applyFill="1" applyBorder="1" applyAlignment="1">
      <alignment horizontal="left" vertical="center" wrapText="1"/>
    </xf>
    <xf numFmtId="0" fontId="9" fillId="2" borderId="2" xfId="9" applyFont="1" applyFill="1" applyBorder="1" applyAlignment="1">
      <alignment horizontal="left" vertical="center" wrapText="1"/>
    </xf>
    <xf numFmtId="0" fontId="9" fillId="2" borderId="2" xfId="0" applyFont="1" applyFill="1" applyBorder="1" applyAlignment="1">
      <alignment horizontal="left" vertical="center"/>
    </xf>
    <xf numFmtId="0" fontId="9" fillId="2" borderId="2" xfId="9" applyFont="1" applyFill="1" applyBorder="1" applyAlignment="1">
      <alignment horizontal="left" vertical="center"/>
    </xf>
    <xf numFmtId="0" fontId="8" fillId="2" borderId="0" xfId="0" applyFont="1" applyFill="1" applyAlignment="1">
      <alignment horizontal="right" vertical="center"/>
    </xf>
    <xf numFmtId="0" fontId="32" fillId="3" borderId="61" xfId="0" applyFont="1" applyFill="1" applyBorder="1" applyAlignment="1">
      <alignment horizontal="center" vertical="center" wrapText="1"/>
    </xf>
    <xf numFmtId="0" fontId="32" fillId="3" borderId="37" xfId="0" applyFont="1" applyFill="1" applyBorder="1" applyAlignment="1">
      <alignment horizontal="center" vertical="center" wrapText="1"/>
    </xf>
    <xf numFmtId="0" fontId="35" fillId="3" borderId="41" xfId="0" applyFont="1" applyFill="1" applyBorder="1" applyAlignment="1">
      <alignment horizontal="center" vertical="center" wrapText="1"/>
    </xf>
    <xf numFmtId="3" fontId="26" fillId="3" borderId="22" xfId="0" applyNumberFormat="1" applyFont="1" applyFill="1" applyBorder="1" applyAlignment="1">
      <alignment horizontal="center" vertical="center"/>
    </xf>
    <xf numFmtId="4" fontId="23" fillId="3" borderId="61" xfId="0" applyNumberFormat="1" applyFont="1" applyFill="1" applyBorder="1" applyAlignment="1">
      <alignment horizontal="right" vertical="center" wrapText="1"/>
    </xf>
    <xf numFmtId="4" fontId="23" fillId="3" borderId="1" xfId="0" applyNumberFormat="1" applyFont="1" applyFill="1" applyBorder="1" applyAlignment="1">
      <alignment horizontal="right" vertical="center" wrapText="1"/>
    </xf>
    <xf numFmtId="4" fontId="23" fillId="3" borderId="37" xfId="0" applyNumberFormat="1" applyFont="1" applyFill="1" applyBorder="1" applyAlignment="1">
      <alignment horizontal="right" vertical="center" wrapText="1"/>
    </xf>
    <xf numFmtId="4" fontId="26" fillId="3" borderId="22" xfId="0" applyNumberFormat="1" applyFont="1" applyFill="1" applyBorder="1" applyAlignment="1">
      <alignment horizontal="right" vertical="center"/>
    </xf>
    <xf numFmtId="4" fontId="23" fillId="3" borderId="10" xfId="0" applyNumberFormat="1" applyFont="1" applyFill="1" applyBorder="1" applyAlignment="1">
      <alignment horizontal="right" vertical="center" wrapText="1"/>
    </xf>
    <xf numFmtId="1" fontId="17" fillId="3" borderId="28" xfId="0" applyNumberFormat="1" applyFont="1" applyFill="1" applyBorder="1" applyAlignment="1">
      <alignment horizontal="center" vertical="center" wrapText="1"/>
    </xf>
    <xf numFmtId="1" fontId="17" fillId="3" borderId="22" xfId="0" applyNumberFormat="1" applyFont="1" applyFill="1" applyBorder="1" applyAlignment="1">
      <alignment horizontal="center" vertical="center" wrapText="1"/>
    </xf>
    <xf numFmtId="0" fontId="32" fillId="3" borderId="29" xfId="0" applyFont="1" applyFill="1" applyBorder="1" applyAlignment="1">
      <alignment horizontal="center" vertical="center" wrapText="1"/>
    </xf>
    <xf numFmtId="0" fontId="32" fillId="3" borderId="2" xfId="0" applyFont="1" applyFill="1" applyBorder="1" applyAlignment="1">
      <alignment horizontal="center" vertical="center" wrapText="1"/>
    </xf>
    <xf numFmtId="0" fontId="32" fillId="3" borderId="66" xfId="0" applyFont="1" applyFill="1" applyBorder="1" applyAlignment="1">
      <alignment horizontal="center" vertical="center" wrapText="1"/>
    </xf>
    <xf numFmtId="0" fontId="15" fillId="0" borderId="0" xfId="5" applyFont="1" applyFill="1" applyAlignment="1">
      <alignment vertical="center"/>
    </xf>
    <xf numFmtId="0" fontId="33" fillId="0" borderId="0" xfId="0" applyFont="1" applyFill="1" applyBorder="1" applyAlignment="1">
      <alignment horizontal="center" vertical="center" wrapText="1"/>
    </xf>
    <xf numFmtId="0" fontId="15" fillId="0" borderId="0" xfId="5" applyFont="1" applyFill="1" applyAlignment="1">
      <alignment horizontal="center" vertical="center"/>
    </xf>
    <xf numFmtId="4" fontId="39" fillId="6" borderId="18" xfId="0" applyNumberFormat="1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/>
    </xf>
    <xf numFmtId="0" fontId="9" fillId="4" borderId="0" xfId="0" applyFont="1" applyFill="1"/>
    <xf numFmtId="0" fontId="9" fillId="4" borderId="0" xfId="0" applyFont="1" applyFill="1" applyAlignment="1">
      <alignment horizontal="center"/>
    </xf>
    <xf numFmtId="0" fontId="20" fillId="4" borderId="0" xfId="0" applyFont="1" applyFill="1" applyBorder="1" applyAlignment="1">
      <alignment horizontal="center" wrapText="1"/>
    </xf>
    <xf numFmtId="0" fontId="9" fillId="4" borderId="0" xfId="0" applyFont="1" applyFill="1" applyAlignment="1">
      <alignment horizontal="centerContinuous"/>
    </xf>
    <xf numFmtId="0" fontId="9" fillId="0" borderId="0" xfId="0" applyFont="1"/>
    <xf numFmtId="0" fontId="9" fillId="4" borderId="7" xfId="0" applyFont="1" applyFill="1" applyBorder="1" applyAlignment="1">
      <alignment horizontal="centerContinuous" wrapText="1"/>
    </xf>
    <xf numFmtId="0" fontId="20" fillId="0" borderId="0" xfId="0" applyFont="1" applyFill="1" applyBorder="1" applyAlignment="1">
      <alignment wrapText="1"/>
    </xf>
    <xf numFmtId="0" fontId="18" fillId="4" borderId="0" xfId="0" applyFont="1" applyFill="1" applyBorder="1" applyAlignment="1">
      <alignment horizontal="centerContinuous" wrapText="1"/>
    </xf>
    <xf numFmtId="0" fontId="9" fillId="4" borderId="0" xfId="0" applyFont="1" applyFill="1" applyBorder="1"/>
    <xf numFmtId="0" fontId="9" fillId="4" borderId="0" xfId="0" applyFont="1" applyFill="1" applyBorder="1" applyAlignment="1">
      <alignment horizontal="center" wrapText="1"/>
    </xf>
    <xf numFmtId="0" fontId="9" fillId="0" borderId="0" xfId="0" applyFont="1" applyBorder="1"/>
    <xf numFmtId="0" fontId="20" fillId="4" borderId="0" xfId="0" applyFont="1" applyFill="1" applyAlignment="1">
      <alignment horizontal="center"/>
    </xf>
    <xf numFmtId="0" fontId="20" fillId="4" borderId="0" xfId="0" applyFont="1" applyFill="1" applyAlignment="1">
      <alignment horizontal="centerContinuous"/>
    </xf>
    <xf numFmtId="0" fontId="9" fillId="0" borderId="0" xfId="0" applyFont="1" applyAlignment="1">
      <alignment horizontal="centerContinuous"/>
    </xf>
    <xf numFmtId="0" fontId="20" fillId="4" borderId="0" xfId="0" applyFont="1" applyFill="1" applyBorder="1" applyAlignment="1">
      <alignment horizontal="centerContinuous" wrapText="1"/>
    </xf>
    <xf numFmtId="0" fontId="9" fillId="4" borderId="0" xfId="0" applyFont="1" applyFill="1" applyBorder="1" applyAlignment="1">
      <alignment horizontal="centerContinuous" wrapText="1"/>
    </xf>
    <xf numFmtId="0" fontId="10" fillId="4" borderId="9" xfId="0" applyFont="1" applyFill="1" applyBorder="1" applyAlignment="1">
      <alignment horizontal="center"/>
    </xf>
    <xf numFmtId="0" fontId="10" fillId="4" borderId="11" xfId="0" applyFont="1" applyFill="1" applyBorder="1" applyAlignment="1">
      <alignment horizontal="center" wrapText="1"/>
    </xf>
    <xf numFmtId="0" fontId="10" fillId="4" borderId="2" xfId="0" applyFont="1" applyFill="1" applyBorder="1" applyAlignment="1">
      <alignment horizontal="centerContinuous"/>
    </xf>
    <xf numFmtId="0" fontId="10" fillId="4" borderId="3" xfId="0" applyFont="1" applyFill="1" applyBorder="1" applyAlignment="1">
      <alignment horizontal="centerContinuous"/>
    </xf>
    <xf numFmtId="0" fontId="10" fillId="4" borderId="4" xfId="0" applyFont="1" applyFill="1" applyBorder="1" applyAlignment="1">
      <alignment horizontal="centerContinuous"/>
    </xf>
    <xf numFmtId="0" fontId="10" fillId="4" borderId="29" xfId="0" applyFont="1" applyFill="1" applyBorder="1" applyAlignment="1">
      <alignment horizontal="centerContinuous" vertical="center"/>
    </xf>
    <xf numFmtId="0" fontId="10" fillId="4" borderId="63" xfId="0" applyFont="1" applyFill="1" applyBorder="1" applyAlignment="1">
      <alignment horizontal="centerContinuous" vertical="center"/>
    </xf>
    <xf numFmtId="0" fontId="10" fillId="4" borderId="10" xfId="0" applyFont="1" applyFill="1" applyBorder="1" applyAlignment="1">
      <alignment horizontal="center" wrapText="1"/>
    </xf>
    <xf numFmtId="0" fontId="10" fillId="4" borderId="1" xfId="0" applyFont="1" applyFill="1" applyBorder="1" applyAlignment="1">
      <alignment horizontal="center" wrapText="1"/>
    </xf>
    <xf numFmtId="0" fontId="9" fillId="4" borderId="9" xfId="0" applyFont="1" applyFill="1" applyBorder="1" applyAlignment="1">
      <alignment horizontal="left"/>
    </xf>
    <xf numFmtId="0" fontId="9" fillId="4" borderId="11" xfId="0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 wrapText="1"/>
    </xf>
    <xf numFmtId="164" fontId="9" fillId="0" borderId="1" xfId="0" applyNumberFormat="1" applyFont="1" applyFill="1" applyBorder="1" applyAlignment="1">
      <alignment horizontal="center"/>
    </xf>
    <xf numFmtId="164" fontId="9" fillId="0" borderId="1" xfId="0" applyNumberFormat="1" applyFont="1" applyBorder="1"/>
    <xf numFmtId="0" fontId="9" fillId="4" borderId="57" xfId="0" applyFont="1" applyFill="1" applyBorder="1" applyAlignment="1">
      <alignment horizontal="left"/>
    </xf>
    <xf numFmtId="0" fontId="9" fillId="4" borderId="113" xfId="0" applyFont="1" applyFill="1" applyBorder="1" applyAlignment="1">
      <alignment horizontal="center" wrapText="1"/>
    </xf>
    <xf numFmtId="0" fontId="9" fillId="4" borderId="29" xfId="0" applyFont="1" applyFill="1" applyBorder="1" applyAlignment="1">
      <alignment horizontal="left"/>
    </xf>
    <xf numFmtId="0" fontId="9" fillId="4" borderId="63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 wrapText="1"/>
    </xf>
    <xf numFmtId="0" fontId="9" fillId="0" borderId="2" xfId="0" applyFont="1" applyFill="1" applyBorder="1" applyAlignment="1">
      <alignment horizontal="centerContinuous" wrapText="1"/>
    </xf>
    <xf numFmtId="0" fontId="9" fillId="0" borderId="4" xfId="0" applyFont="1" applyFill="1" applyBorder="1" applyAlignment="1">
      <alignment horizontal="centerContinuous" wrapText="1"/>
    </xf>
    <xf numFmtId="0" fontId="9" fillId="0" borderId="0" xfId="0" applyFont="1" applyFill="1"/>
    <xf numFmtId="0" fontId="20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4" fontId="9" fillId="4" borderId="1" xfId="0" applyNumberFormat="1" applyFont="1" applyFill="1" applyBorder="1" applyAlignment="1">
      <alignment horizontal="center"/>
    </xf>
    <xf numFmtId="4" fontId="9" fillId="4" borderId="1" xfId="0" applyNumberFormat="1" applyFont="1" applyFill="1" applyBorder="1" applyAlignment="1">
      <alignment horizontal="center" wrapText="1"/>
    </xf>
    <xf numFmtId="164" fontId="9" fillId="0" borderId="1" xfId="0" applyNumberFormat="1" applyFont="1" applyFill="1" applyBorder="1"/>
    <xf numFmtId="165" fontId="28" fillId="2" borderId="1" xfId="0" applyNumberFormat="1" applyFont="1" applyFill="1" applyBorder="1" applyAlignment="1">
      <alignment horizontal="center" vertical="center"/>
    </xf>
    <xf numFmtId="165" fontId="9" fillId="2" borderId="1" xfId="7" applyNumberFormat="1" applyFont="1" applyFill="1" applyBorder="1" applyAlignment="1">
      <alignment horizontal="center" vertical="center"/>
    </xf>
    <xf numFmtId="165" fontId="28" fillId="2" borderId="2" xfId="0" applyNumberFormat="1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0" fontId="54" fillId="2" borderId="0" xfId="0" applyFont="1" applyFill="1" applyAlignment="1">
      <alignment horizontal="left" vertical="center"/>
    </xf>
    <xf numFmtId="0" fontId="54" fillId="2" borderId="0" xfId="0" applyFont="1" applyFill="1" applyAlignment="1">
      <alignment horizontal="center" vertical="center"/>
    </xf>
    <xf numFmtId="0" fontId="60" fillId="2" borderId="0" xfId="0" applyFont="1" applyFill="1" applyAlignment="1">
      <alignment horizontal="center" vertical="center"/>
    </xf>
    <xf numFmtId="1" fontId="39" fillId="2" borderId="28" xfId="0" applyNumberFormat="1" applyFont="1" applyFill="1" applyBorder="1" applyAlignment="1">
      <alignment horizontal="center" vertical="center" wrapText="1"/>
    </xf>
    <xf numFmtId="1" fontId="39" fillId="2" borderId="23" xfId="0" applyNumberFormat="1" applyFont="1" applyFill="1" applyBorder="1" applyAlignment="1">
      <alignment horizontal="center" vertical="center" wrapText="1"/>
    </xf>
    <xf numFmtId="1" fontId="39" fillId="2" borderId="22" xfId="0" applyNumberFormat="1" applyFont="1" applyFill="1" applyBorder="1" applyAlignment="1">
      <alignment horizontal="center" vertical="center" wrapText="1"/>
    </xf>
    <xf numFmtId="1" fontId="39" fillId="2" borderId="62" xfId="0" applyNumberFormat="1" applyFont="1" applyFill="1" applyBorder="1" applyAlignment="1">
      <alignment horizontal="center" vertical="center" wrapText="1"/>
    </xf>
    <xf numFmtId="1" fontId="39" fillId="2" borderId="18" xfId="0" applyNumberFormat="1" applyFont="1" applyFill="1" applyBorder="1" applyAlignment="1">
      <alignment horizontal="center" vertical="center" wrapText="1"/>
    </xf>
    <xf numFmtId="1" fontId="16" fillId="2" borderId="0" xfId="0" applyNumberFormat="1" applyFont="1" applyFill="1" applyAlignment="1">
      <alignment horizontal="center" vertical="center"/>
    </xf>
    <xf numFmtId="0" fontId="28" fillId="2" borderId="30" xfId="5" applyFont="1" applyFill="1" applyBorder="1" applyAlignment="1">
      <alignment horizontal="center" vertical="center"/>
    </xf>
    <xf numFmtId="0" fontId="28" fillId="2" borderId="31" xfId="5" applyFont="1" applyFill="1" applyBorder="1" applyAlignment="1">
      <alignment horizontal="center" vertical="center"/>
    </xf>
    <xf numFmtId="1" fontId="28" fillId="2" borderId="30" xfId="0" applyNumberFormat="1" applyFont="1" applyFill="1" applyBorder="1" applyAlignment="1">
      <alignment horizontal="center" vertical="center"/>
    </xf>
    <xf numFmtId="1" fontId="28" fillId="2" borderId="10" xfId="0" applyNumberFormat="1" applyFont="1" applyFill="1" applyBorder="1" applyAlignment="1">
      <alignment horizontal="center" vertical="center"/>
    </xf>
    <xf numFmtId="165" fontId="28" fillId="2" borderId="10" xfId="0" applyNumberFormat="1" applyFont="1" applyFill="1" applyBorder="1" applyAlignment="1">
      <alignment horizontal="center" vertical="center"/>
    </xf>
    <xf numFmtId="165" fontId="28" fillId="2" borderId="29" xfId="0" applyNumberFormat="1" applyFont="1" applyFill="1" applyBorder="1" applyAlignment="1">
      <alignment horizontal="center" vertical="center"/>
    </xf>
    <xf numFmtId="0" fontId="28" fillId="2" borderId="0" xfId="0" applyFont="1" applyFill="1" applyAlignment="1">
      <alignment horizontal="center" vertical="center"/>
    </xf>
    <xf numFmtId="0" fontId="28" fillId="2" borderId="33" xfId="0" applyFont="1" applyFill="1" applyBorder="1" applyAlignment="1">
      <alignment horizontal="center" vertical="center"/>
    </xf>
    <xf numFmtId="0" fontId="28" fillId="2" borderId="35" xfId="5" applyFont="1" applyFill="1" applyBorder="1" applyAlignment="1">
      <alignment horizontal="center" vertical="center"/>
    </xf>
    <xf numFmtId="1" fontId="28" fillId="2" borderId="33" xfId="0" applyNumberFormat="1" applyFont="1" applyFill="1" applyBorder="1" applyAlignment="1">
      <alignment horizontal="center" vertical="center"/>
    </xf>
    <xf numFmtId="1" fontId="28" fillId="2" borderId="1" xfId="0" applyNumberFormat="1" applyFont="1" applyFill="1" applyBorder="1" applyAlignment="1">
      <alignment horizontal="center" vertical="center"/>
    </xf>
    <xf numFmtId="0" fontId="28" fillId="2" borderId="54" xfId="5" applyFont="1" applyFill="1" applyBorder="1" applyAlignment="1">
      <alignment horizontal="center" vertical="center"/>
    </xf>
    <xf numFmtId="165" fontId="28" fillId="2" borderId="102" xfId="5" applyNumberFormat="1" applyFont="1" applyFill="1" applyBorder="1" applyAlignment="1">
      <alignment horizontal="center" vertical="center"/>
    </xf>
    <xf numFmtId="165" fontId="28" fillId="2" borderId="115" xfId="5" applyNumberFormat="1" applyFont="1" applyFill="1" applyBorder="1" applyAlignment="1">
      <alignment horizontal="center" vertical="center"/>
    </xf>
    <xf numFmtId="0" fontId="20" fillId="2" borderId="18" xfId="0" applyFont="1" applyFill="1" applyBorder="1" applyAlignment="1">
      <alignment horizontal="center" vertical="center"/>
    </xf>
    <xf numFmtId="0" fontId="28" fillId="2" borderId="18" xfId="0" applyFont="1" applyFill="1" applyBorder="1" applyAlignment="1">
      <alignment vertical="center" wrapText="1"/>
    </xf>
    <xf numFmtId="3" fontId="39" fillId="2" borderId="1" xfId="0" applyNumberFormat="1" applyFont="1" applyFill="1" applyBorder="1" applyAlignment="1">
      <alignment horizontal="center" vertical="center"/>
    </xf>
    <xf numFmtId="0" fontId="7" fillId="2" borderId="28" xfId="3" applyFont="1" applyFill="1" applyBorder="1" applyAlignment="1">
      <alignment horizontal="center" vertical="center"/>
    </xf>
    <xf numFmtId="0" fontId="7" fillId="2" borderId="22" xfId="4" applyFont="1" applyFill="1" applyBorder="1" applyAlignment="1">
      <alignment horizontal="center" vertical="center"/>
    </xf>
    <xf numFmtId="0" fontId="20" fillId="2" borderId="22" xfId="0" applyFont="1" applyFill="1" applyBorder="1" applyAlignment="1">
      <alignment horizontal="center" vertical="center"/>
    </xf>
    <xf numFmtId="0" fontId="57" fillId="2" borderId="28" xfId="3" applyFont="1" applyFill="1" applyBorder="1" applyAlignment="1">
      <alignment horizontal="center" vertical="center"/>
    </xf>
    <xf numFmtId="0" fontId="57" fillId="2" borderId="22" xfId="4" applyFont="1" applyFill="1" applyBorder="1" applyAlignment="1">
      <alignment horizontal="center" vertical="center"/>
    </xf>
    <xf numFmtId="0" fontId="11" fillId="2" borderId="28" xfId="0" applyFont="1" applyFill="1" applyBorder="1" applyAlignment="1">
      <alignment horizontal="center" vertical="center"/>
    </xf>
    <xf numFmtId="0" fontId="11" fillId="2" borderId="22" xfId="0" applyFont="1" applyFill="1" applyBorder="1" applyAlignment="1">
      <alignment horizontal="center" vertical="center" wrapText="1"/>
    </xf>
    <xf numFmtId="0" fontId="11" fillId="2" borderId="62" xfId="0" applyFont="1" applyFill="1" applyBorder="1" applyAlignment="1">
      <alignment horizontal="center" vertical="center" wrapText="1"/>
    </xf>
    <xf numFmtId="0" fontId="11" fillId="2" borderId="28" xfId="0" applyFont="1" applyFill="1" applyBorder="1" applyAlignment="1">
      <alignment horizontal="center" vertical="center" wrapText="1"/>
    </xf>
    <xf numFmtId="0" fontId="11" fillId="2" borderId="23" xfId="0" applyFont="1" applyFill="1" applyBorder="1" applyAlignment="1">
      <alignment horizontal="center" vertical="center" wrapText="1"/>
    </xf>
    <xf numFmtId="0" fontId="17" fillId="2" borderId="28" xfId="0" applyFont="1" applyFill="1" applyBorder="1" applyAlignment="1">
      <alignment horizontal="center" vertical="center"/>
    </xf>
    <xf numFmtId="0" fontId="17" fillId="2" borderId="22" xfId="0" applyFont="1" applyFill="1" applyBorder="1" applyAlignment="1">
      <alignment horizontal="center" vertical="center"/>
    </xf>
    <xf numFmtId="0" fontId="17" fillId="2" borderId="62" xfId="0" applyFont="1" applyFill="1" applyBorder="1" applyAlignment="1">
      <alignment horizontal="center" vertical="center"/>
    </xf>
    <xf numFmtId="0" fontId="17" fillId="2" borderId="23" xfId="0" applyFont="1" applyFill="1" applyBorder="1" applyAlignment="1">
      <alignment horizontal="center" vertical="center"/>
    </xf>
    <xf numFmtId="0" fontId="11" fillId="2" borderId="48" xfId="0" applyFont="1" applyFill="1" applyBorder="1" applyAlignment="1">
      <alignment horizontal="center"/>
    </xf>
    <xf numFmtId="0" fontId="12" fillId="2" borderId="61" xfId="0" applyFont="1" applyFill="1" applyBorder="1" applyAlignment="1"/>
    <xf numFmtId="0" fontId="11" fillId="2" borderId="59" xfId="0" applyFont="1" applyFill="1" applyBorder="1" applyAlignment="1">
      <alignment horizontal="center"/>
    </xf>
    <xf numFmtId="0" fontId="22" fillId="2" borderId="48" xfId="0" applyFont="1" applyFill="1" applyBorder="1"/>
    <xf numFmtId="165" fontId="22" fillId="2" borderId="61" xfId="0" applyNumberFormat="1" applyFont="1" applyFill="1" applyBorder="1"/>
    <xf numFmtId="4" fontId="20" fillId="2" borderId="61" xfId="9" applyNumberFormat="1" applyFont="1" applyFill="1" applyBorder="1" applyAlignment="1">
      <alignment horizontal="right" vertical="center" wrapText="1"/>
    </xf>
    <xf numFmtId="4" fontId="20" fillId="2" borderId="46" xfId="9" applyNumberFormat="1" applyFont="1" applyFill="1" applyBorder="1" applyAlignment="1">
      <alignment horizontal="right" vertical="center" wrapText="1"/>
    </xf>
    <xf numFmtId="0" fontId="0" fillId="2" borderId="33" xfId="0" applyFill="1" applyBorder="1"/>
    <xf numFmtId="0" fontId="12" fillId="2" borderId="1" xfId="0" applyFont="1" applyFill="1" applyBorder="1" applyAlignment="1">
      <alignment wrapText="1"/>
    </xf>
    <xf numFmtId="0" fontId="11" fillId="2" borderId="2" xfId="0" applyFont="1" applyFill="1" applyBorder="1" applyAlignment="1">
      <alignment horizontal="left" vertical="center" wrapText="1"/>
    </xf>
    <xf numFmtId="0" fontId="22" fillId="2" borderId="33" xfId="0" applyFont="1" applyFill="1" applyBorder="1"/>
    <xf numFmtId="165" fontId="22" fillId="2" borderId="1" xfId="0" applyNumberFormat="1" applyFont="1" applyFill="1" applyBorder="1"/>
    <xf numFmtId="4" fontId="20" fillId="2" borderId="1" xfId="9" applyNumberFormat="1" applyFont="1" applyFill="1" applyBorder="1" applyAlignment="1">
      <alignment horizontal="right" vertical="center" wrapText="1"/>
    </xf>
    <xf numFmtId="4" fontId="20" fillId="2" borderId="35" xfId="9" applyNumberFormat="1" applyFont="1" applyFill="1" applyBorder="1" applyAlignment="1">
      <alignment horizontal="right" vertical="center" wrapText="1"/>
    </xf>
    <xf numFmtId="4" fontId="9" fillId="2" borderId="1" xfId="10" applyNumberFormat="1" applyFont="1" applyFill="1" applyBorder="1" applyAlignment="1">
      <alignment horizontal="right"/>
    </xf>
    <xf numFmtId="164" fontId="13" fillId="2" borderId="1" xfId="11" applyNumberFormat="1" applyFont="1" applyFill="1" applyBorder="1" applyAlignment="1">
      <alignment horizontal="center" vertical="center" wrapText="1"/>
    </xf>
    <xf numFmtId="164" fontId="52" fillId="2" borderId="2" xfId="11" applyNumberFormat="1" applyFont="1" applyFill="1" applyBorder="1" applyAlignment="1">
      <alignment horizontal="left" vertical="center" wrapText="1"/>
    </xf>
    <xf numFmtId="164" fontId="8" fillId="2" borderId="39" xfId="0" applyNumberFormat="1" applyFont="1" applyFill="1" applyBorder="1" applyAlignment="1">
      <alignment horizontal="right" vertical="center" wrapText="1"/>
    </xf>
    <xf numFmtId="165" fontId="8" fillId="2" borderId="8" xfId="0" applyNumberFormat="1" applyFont="1" applyFill="1" applyBorder="1" applyAlignment="1">
      <alignment horizontal="right" vertical="center" wrapText="1"/>
    </xf>
    <xf numFmtId="165" fontId="8" fillId="2" borderId="8" xfId="11" applyNumberFormat="1" applyFont="1" applyFill="1" applyBorder="1" applyAlignment="1">
      <alignment horizontal="right" vertical="center" wrapText="1"/>
    </xf>
    <xf numFmtId="165" fontId="13" fillId="2" borderId="54" xfId="9" applyNumberFormat="1" applyFont="1" applyFill="1" applyBorder="1" applyAlignment="1">
      <alignment vertical="center" wrapText="1"/>
    </xf>
    <xf numFmtId="4" fontId="9" fillId="2" borderId="61" xfId="0" applyNumberFormat="1" applyFont="1" applyFill="1" applyBorder="1" applyAlignment="1">
      <alignment horizontal="right" vertical="center" wrapText="1"/>
    </xf>
    <xf numFmtId="4" fontId="9" fillId="2" borderId="61" xfId="11" applyNumberFormat="1" applyFont="1" applyFill="1" applyBorder="1" applyAlignment="1">
      <alignment horizontal="right" vertical="center" wrapText="1"/>
    </xf>
    <xf numFmtId="165" fontId="9" fillId="2" borderId="1" xfId="0" applyNumberFormat="1" applyFont="1" applyFill="1" applyBorder="1" applyAlignment="1">
      <alignment horizontal="right" vertical="center" wrapText="1"/>
    </xf>
    <xf numFmtId="0" fontId="9" fillId="2" borderId="0" xfId="7" applyFont="1" applyFill="1" applyAlignment="1">
      <alignment horizontal="center"/>
    </xf>
    <xf numFmtId="0" fontId="16" fillId="2" borderId="0" xfId="7" applyFont="1" applyFill="1"/>
    <xf numFmtId="0" fontId="9" fillId="2" borderId="0" xfId="7" applyFont="1" applyFill="1"/>
    <xf numFmtId="0" fontId="9" fillId="2" borderId="0" xfId="7" applyNumberFormat="1" applyFont="1" applyFill="1"/>
    <xf numFmtId="0" fontId="9" fillId="2" borderId="7" xfId="7" applyFont="1" applyFill="1" applyBorder="1" applyAlignment="1">
      <alignment horizontal="centerContinuous" wrapText="1"/>
    </xf>
    <xf numFmtId="0" fontId="9" fillId="2" borderId="0" xfId="7" applyFont="1" applyFill="1" applyBorder="1" applyAlignment="1">
      <alignment horizontal="centerContinuous" wrapText="1"/>
    </xf>
    <xf numFmtId="0" fontId="9" fillId="2" borderId="0" xfId="7" applyNumberFormat="1" applyFont="1" applyFill="1" applyBorder="1" applyAlignment="1">
      <alignment horizontal="centerContinuous" wrapText="1"/>
    </xf>
    <xf numFmtId="0" fontId="19" fillId="2" borderId="0" xfId="7" applyFont="1" applyFill="1" applyBorder="1" applyAlignment="1">
      <alignment horizontal="centerContinuous" wrapText="1"/>
    </xf>
    <xf numFmtId="0" fontId="9" fillId="2" borderId="0" xfId="7" applyFont="1" applyFill="1" applyAlignment="1">
      <alignment horizontal="centerContinuous"/>
    </xf>
    <xf numFmtId="0" fontId="9" fillId="2" borderId="0" xfId="7" applyFont="1" applyFill="1" applyBorder="1"/>
    <xf numFmtId="0" fontId="19" fillId="2" borderId="0" xfId="7" applyNumberFormat="1" applyFont="1" applyFill="1" applyBorder="1" applyAlignment="1">
      <alignment horizontal="centerContinuous" wrapText="1"/>
    </xf>
    <xf numFmtId="0" fontId="20" fillId="2" borderId="28" xfId="7" applyFont="1" applyFill="1" applyBorder="1" applyAlignment="1">
      <alignment horizontal="center" vertical="center"/>
    </xf>
    <xf numFmtId="0" fontId="12" fillId="2" borderId="62" xfId="7" applyFont="1" applyFill="1" applyBorder="1" applyAlignment="1">
      <alignment horizontal="centerContinuous" vertical="center" wrapText="1"/>
    </xf>
    <xf numFmtId="0" fontId="21" fillId="2" borderId="0" xfId="7" applyFont="1" applyFill="1" applyAlignment="1">
      <alignment vertical="center"/>
    </xf>
    <xf numFmtId="0" fontId="20" fillId="2" borderId="58" xfId="7" applyFont="1" applyFill="1" applyBorder="1" applyAlignment="1">
      <alignment horizontal="center" vertical="center"/>
    </xf>
    <xf numFmtId="0" fontId="9" fillId="2" borderId="16" xfId="7" applyFont="1" applyFill="1" applyBorder="1" applyAlignment="1">
      <alignment vertical="center"/>
    </xf>
    <xf numFmtId="0" fontId="11" fillId="2" borderId="16" xfId="7" applyFont="1" applyFill="1" applyBorder="1" applyAlignment="1">
      <alignment horizontal="center" vertical="center" wrapText="1"/>
    </xf>
    <xf numFmtId="0" fontId="11" fillId="2" borderId="16" xfId="7" applyNumberFormat="1" applyFont="1" applyFill="1" applyBorder="1" applyAlignment="1">
      <alignment horizontal="center" vertical="center" wrapText="1"/>
    </xf>
    <xf numFmtId="0" fontId="17" fillId="2" borderId="28" xfId="7" applyFont="1" applyFill="1" applyBorder="1" applyAlignment="1">
      <alignment horizontal="center" vertical="center" wrapText="1"/>
    </xf>
    <xf numFmtId="0" fontId="17" fillId="2" borderId="22" xfId="7" applyFont="1" applyFill="1" applyBorder="1" applyAlignment="1">
      <alignment horizontal="center" vertical="center" wrapText="1"/>
    </xf>
    <xf numFmtId="0" fontId="17" fillId="2" borderId="22" xfId="7" applyNumberFormat="1" applyFont="1" applyFill="1" applyBorder="1" applyAlignment="1">
      <alignment horizontal="center" vertical="center" wrapText="1"/>
    </xf>
    <xf numFmtId="0" fontId="11" fillId="2" borderId="0" xfId="7" applyFont="1" applyFill="1" applyAlignment="1">
      <alignment vertical="center"/>
    </xf>
    <xf numFmtId="0" fontId="20" fillId="2" borderId="10" xfId="7" applyFont="1" applyFill="1" applyBorder="1" applyAlignment="1">
      <alignment horizontal="center" vertical="center"/>
    </xf>
    <xf numFmtId="0" fontId="12" fillId="2" borderId="10" xfId="7" applyFont="1" applyFill="1" applyBorder="1" applyAlignment="1">
      <alignment vertical="center" wrapText="1"/>
    </xf>
    <xf numFmtId="165" fontId="9" fillId="2" borderId="10" xfId="7" applyNumberFormat="1" applyFont="1" applyFill="1" applyBorder="1" applyAlignment="1">
      <alignment horizontal="center" vertical="center"/>
    </xf>
    <xf numFmtId="0" fontId="20" fillId="2" borderId="1" xfId="7" applyFont="1" applyFill="1" applyBorder="1" applyAlignment="1">
      <alignment horizontal="center" vertical="center"/>
    </xf>
    <xf numFmtId="0" fontId="12" fillId="2" borderId="1" xfId="7" applyFont="1" applyFill="1" applyBorder="1" applyAlignment="1">
      <alignment vertical="center" wrapText="1"/>
    </xf>
    <xf numFmtId="0" fontId="9" fillId="2" borderId="1" xfId="7" applyFont="1" applyFill="1" applyBorder="1" applyAlignment="1">
      <alignment horizontal="center" vertical="center"/>
    </xf>
    <xf numFmtId="165" fontId="21" fillId="2" borderId="1" xfId="7" applyNumberFormat="1" applyFont="1" applyFill="1" applyBorder="1" applyAlignment="1">
      <alignment horizontal="center" vertical="center"/>
    </xf>
    <xf numFmtId="0" fontId="20" fillId="2" borderId="1" xfId="7" applyNumberFormat="1" applyFont="1" applyFill="1" applyBorder="1" applyAlignment="1">
      <alignment horizontal="center" vertical="center"/>
    </xf>
    <xf numFmtId="4" fontId="20" fillId="2" borderId="1" xfId="7" applyNumberFormat="1" applyFont="1" applyFill="1" applyBorder="1" applyAlignment="1">
      <alignment horizontal="center" vertical="center"/>
    </xf>
    <xf numFmtId="1" fontId="9" fillId="2" borderId="1" xfId="7" applyNumberFormat="1" applyFont="1" applyFill="1" applyBorder="1" applyAlignment="1">
      <alignment horizontal="center" vertical="center"/>
    </xf>
    <xf numFmtId="1" fontId="20" fillId="2" borderId="1" xfId="7" applyNumberFormat="1" applyFont="1" applyFill="1" applyBorder="1" applyAlignment="1">
      <alignment horizontal="center" vertical="center"/>
    </xf>
    <xf numFmtId="164" fontId="20" fillId="2" borderId="1" xfId="7" applyNumberFormat="1" applyFont="1" applyFill="1" applyBorder="1" applyAlignment="1">
      <alignment horizontal="center" vertical="center"/>
    </xf>
    <xf numFmtId="0" fontId="20" fillId="2" borderId="1" xfId="7" applyFont="1" applyFill="1" applyBorder="1" applyAlignment="1">
      <alignment vertical="center" wrapText="1"/>
    </xf>
    <xf numFmtId="3" fontId="9" fillId="2" borderId="1" xfId="7" applyNumberFormat="1" applyFont="1" applyFill="1" applyBorder="1" applyAlignment="1">
      <alignment horizontal="center" vertical="center"/>
    </xf>
    <xf numFmtId="0" fontId="20" fillId="2" borderId="0" xfId="7" applyFont="1" applyFill="1" applyAlignment="1">
      <alignment horizontal="center"/>
    </xf>
    <xf numFmtId="0" fontId="21" fillId="2" borderId="0" xfId="7" applyFont="1" applyFill="1"/>
    <xf numFmtId="0" fontId="21" fillId="2" borderId="0" xfId="7" applyNumberFormat="1" applyFont="1" applyFill="1"/>
    <xf numFmtId="0" fontId="17" fillId="2" borderId="0" xfId="7" applyFont="1" applyFill="1" applyBorder="1" applyAlignment="1">
      <alignment wrapText="1"/>
    </xf>
    <xf numFmtId="0" fontId="11" fillId="2" borderId="0" xfId="7" applyFont="1" applyFill="1" applyBorder="1" applyAlignment="1">
      <alignment horizontal="center" wrapText="1"/>
    </xf>
    <xf numFmtId="0" fontId="11" fillId="2" borderId="0" xfId="7" applyFont="1" applyFill="1" applyAlignment="1">
      <alignment horizontal="center"/>
    </xf>
    <xf numFmtId="3" fontId="9" fillId="2" borderId="10" xfId="7" applyNumberFormat="1" applyFont="1" applyFill="1" applyBorder="1" applyAlignment="1">
      <alignment horizontal="center" vertical="center"/>
    </xf>
    <xf numFmtId="0" fontId="64" fillId="0" borderId="1" xfId="0" applyFont="1" applyBorder="1" applyAlignment="1">
      <alignment wrapText="1"/>
    </xf>
    <xf numFmtId="0" fontId="64" fillId="5" borderId="1" xfId="0" applyFont="1" applyFill="1" applyBorder="1" applyAlignment="1">
      <alignment wrapText="1"/>
    </xf>
    <xf numFmtId="0" fontId="64" fillId="0" borderId="1" xfId="0" applyFont="1" applyBorder="1" applyAlignment="1">
      <alignment horizontal="center" wrapText="1"/>
    </xf>
    <xf numFmtId="0" fontId="64" fillId="5" borderId="1" xfId="0" applyFont="1" applyFill="1" applyBorder="1" applyAlignment="1">
      <alignment horizontal="center" wrapText="1"/>
    </xf>
    <xf numFmtId="0" fontId="64" fillId="0" borderId="1" xfId="0" applyFont="1" applyBorder="1" applyAlignment="1">
      <alignment horizontal="center" vertical="center" wrapText="1"/>
    </xf>
    <xf numFmtId="0" fontId="64" fillId="0" borderId="1" xfId="0" applyFont="1" applyFill="1" applyBorder="1" applyAlignment="1">
      <alignment horizontal="center" wrapText="1"/>
    </xf>
    <xf numFmtId="0" fontId="64" fillId="0" borderId="1" xfId="0" applyFont="1" applyBorder="1" applyAlignment="1">
      <alignment horizontal="center"/>
    </xf>
    <xf numFmtId="0" fontId="64" fillId="5" borderId="1" xfId="0" applyFont="1" applyFill="1" applyBorder="1" applyAlignment="1">
      <alignment horizontal="center"/>
    </xf>
    <xf numFmtId="0" fontId="65" fillId="0" borderId="1" xfId="0" applyFont="1" applyBorder="1" applyAlignment="1">
      <alignment wrapText="1"/>
    </xf>
    <xf numFmtId="0" fontId="65" fillId="0" borderId="1" xfId="0" applyFont="1" applyBorder="1" applyAlignment="1">
      <alignment horizontal="center" wrapText="1"/>
    </xf>
    <xf numFmtId="0" fontId="66" fillId="0" borderId="0" xfId="0" applyFont="1"/>
    <xf numFmtId="0" fontId="65" fillId="0" borderId="1" xfId="0" applyFont="1" applyBorder="1" applyAlignment="1">
      <alignment horizontal="center"/>
    </xf>
    <xf numFmtId="0" fontId="64" fillId="8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2" borderId="39" xfId="0" applyFill="1" applyBorder="1"/>
    <xf numFmtId="164" fontId="13" fillId="2" borderId="8" xfId="11" applyNumberFormat="1" applyFont="1" applyFill="1" applyBorder="1" applyAlignment="1">
      <alignment horizontal="center" vertical="center" wrapText="1"/>
    </xf>
    <xf numFmtId="164" fontId="52" fillId="2" borderId="9" xfId="11" applyNumberFormat="1" applyFont="1" applyFill="1" applyBorder="1" applyAlignment="1">
      <alignment horizontal="left" vertical="center" wrapText="1"/>
    </xf>
    <xf numFmtId="165" fontId="9" fillId="2" borderId="10" xfId="0" applyNumberFormat="1" applyFont="1" applyFill="1" applyBorder="1" applyAlignment="1">
      <alignment horizontal="right" vertical="center" wrapText="1"/>
    </xf>
    <xf numFmtId="4" fontId="9" fillId="2" borderId="10" xfId="0" applyNumberFormat="1" applyFont="1" applyFill="1" applyBorder="1" applyAlignment="1">
      <alignment horizontal="right" vertical="center" wrapText="1"/>
    </xf>
    <xf numFmtId="4" fontId="9" fillId="2" borderId="10" xfId="11" applyNumberFormat="1" applyFont="1" applyFill="1" applyBorder="1" applyAlignment="1">
      <alignment horizontal="right" vertical="center" wrapText="1"/>
    </xf>
    <xf numFmtId="4" fontId="9" fillId="2" borderId="31" xfId="0" applyNumberFormat="1" applyFont="1" applyFill="1" applyBorder="1" applyAlignment="1">
      <alignment horizontal="right" vertical="center" wrapText="1"/>
    </xf>
    <xf numFmtId="0" fontId="9" fillId="2" borderId="29" xfId="0" applyFont="1" applyFill="1" applyBorder="1" applyAlignment="1">
      <alignment horizontal="left" vertical="center"/>
    </xf>
    <xf numFmtId="0" fontId="17" fillId="2" borderId="0" xfId="7" applyFont="1" applyFill="1" applyBorder="1" applyAlignment="1">
      <alignment horizontal="center" wrapText="1"/>
    </xf>
    <xf numFmtId="0" fontId="28" fillId="2" borderId="0" xfId="7" applyFont="1" applyFill="1" applyBorder="1" applyAlignment="1">
      <alignment horizontal="centerContinuous" wrapText="1"/>
    </xf>
    <xf numFmtId="0" fontId="9" fillId="3" borderId="2" xfId="0" applyFont="1" applyFill="1" applyBorder="1" applyAlignment="1">
      <alignment horizontal="left" vertical="center"/>
    </xf>
    <xf numFmtId="1" fontId="53" fillId="3" borderId="1" xfId="0" applyNumberFormat="1" applyFont="1" applyFill="1" applyBorder="1" applyAlignment="1">
      <alignment horizontal="center" vertical="center" wrapText="1"/>
    </xf>
    <xf numFmtId="165" fontId="8" fillId="3" borderId="1" xfId="0" applyNumberFormat="1" applyFont="1" applyFill="1" applyBorder="1" applyAlignment="1">
      <alignment horizontal="right" vertical="center" wrapText="1"/>
    </xf>
    <xf numFmtId="0" fontId="0" fillId="3" borderId="1" xfId="0" applyFill="1" applyBorder="1"/>
    <xf numFmtId="164" fontId="13" fillId="3" borderId="1" xfId="11" applyNumberFormat="1" applyFont="1" applyFill="1" applyBorder="1" applyAlignment="1">
      <alignment horizontal="center" vertical="center" wrapText="1"/>
    </xf>
    <xf numFmtId="164" fontId="52" fillId="3" borderId="1" xfId="11" applyNumberFormat="1" applyFont="1" applyFill="1" applyBorder="1" applyAlignment="1">
      <alignment horizontal="left" vertical="center" wrapText="1"/>
    </xf>
    <xf numFmtId="1" fontId="53" fillId="3" borderId="48" xfId="0" applyNumberFormat="1" applyFont="1" applyFill="1" applyBorder="1" applyAlignment="1">
      <alignment horizontal="center" vertical="center" wrapText="1"/>
    </xf>
    <xf numFmtId="0" fontId="8" fillId="3" borderId="0" xfId="0" applyFont="1" applyFill="1" applyAlignment="1">
      <alignment horizontal="right"/>
    </xf>
    <xf numFmtId="0" fontId="9" fillId="3" borderId="2" xfId="9" applyFont="1" applyFill="1" applyBorder="1" applyAlignment="1">
      <alignment horizontal="left" vertical="center"/>
    </xf>
    <xf numFmtId="165" fontId="9" fillId="3" borderId="1" xfId="0" applyNumberFormat="1" applyFont="1" applyFill="1" applyBorder="1" applyAlignment="1">
      <alignment horizontal="right" vertical="center" wrapText="1"/>
    </xf>
    <xf numFmtId="4" fontId="9" fillId="3" borderId="61" xfId="0" applyNumberFormat="1" applyFont="1" applyFill="1" applyBorder="1" applyAlignment="1">
      <alignment horizontal="right" vertical="center" wrapText="1"/>
    </xf>
    <xf numFmtId="4" fontId="9" fillId="3" borderId="61" xfId="11" applyNumberFormat="1" applyFont="1" applyFill="1" applyBorder="1" applyAlignment="1">
      <alignment horizontal="right" vertical="center" wrapText="1"/>
    </xf>
    <xf numFmtId="4" fontId="9" fillId="3" borderId="46" xfId="0" applyNumberFormat="1" applyFont="1" applyFill="1" applyBorder="1" applyAlignment="1">
      <alignment horizontal="right" vertical="center" wrapText="1"/>
    </xf>
    <xf numFmtId="0" fontId="14" fillId="3" borderId="0" xfId="0" applyFont="1" applyFill="1" applyAlignment="1">
      <alignment horizontal="right"/>
    </xf>
    <xf numFmtId="0" fontId="7" fillId="3" borderId="0" xfId="4" applyFont="1" applyFill="1" applyAlignment="1">
      <alignment horizontal="right"/>
    </xf>
    <xf numFmtId="0" fontId="5" fillId="3" borderId="0" xfId="0" applyFont="1" applyFill="1" applyAlignment="1">
      <alignment horizontal="right"/>
    </xf>
    <xf numFmtId="0" fontId="9" fillId="3" borderId="66" xfId="9" applyFont="1" applyFill="1" applyBorder="1" applyAlignment="1">
      <alignment horizontal="left" vertical="center"/>
    </xf>
    <xf numFmtId="165" fontId="9" fillId="3" borderId="37" xfId="0" applyNumberFormat="1" applyFont="1" applyFill="1" applyBorder="1" applyAlignment="1">
      <alignment horizontal="right" vertical="center" wrapText="1"/>
    </xf>
    <xf numFmtId="3" fontId="28" fillId="2" borderId="1" xfId="0" applyNumberFormat="1" applyFont="1" applyFill="1" applyBorder="1" applyAlignment="1">
      <alignment horizontal="center" vertical="center"/>
    </xf>
    <xf numFmtId="165" fontId="39" fillId="5" borderId="1" xfId="0" applyNumberFormat="1" applyFont="1" applyFill="1" applyBorder="1" applyAlignment="1">
      <alignment horizontal="center" vertical="center"/>
    </xf>
    <xf numFmtId="0" fontId="32" fillId="2" borderId="33" xfId="0" applyFont="1" applyFill="1" applyBorder="1" applyAlignment="1">
      <alignment vertical="center" wrapText="1"/>
    </xf>
    <xf numFmtId="1" fontId="39" fillId="2" borderId="25" xfId="0" applyNumberFormat="1" applyFont="1" applyFill="1" applyBorder="1" applyAlignment="1">
      <alignment horizontal="center" vertical="center" wrapText="1"/>
    </xf>
    <xf numFmtId="0" fontId="28" fillId="2" borderId="63" xfId="5" applyFont="1" applyFill="1" applyBorder="1" applyAlignment="1">
      <alignment horizontal="center" vertical="center"/>
    </xf>
    <xf numFmtId="1" fontId="28" fillId="2" borderId="4" xfId="0" applyNumberFormat="1" applyFont="1" applyFill="1" applyBorder="1" applyAlignment="1">
      <alignment horizontal="center" vertical="center"/>
    </xf>
    <xf numFmtId="0" fontId="28" fillId="2" borderId="4" xfId="0" applyFont="1" applyFill="1" applyBorder="1" applyAlignment="1">
      <alignment horizontal="center" vertical="center"/>
    </xf>
    <xf numFmtId="1" fontId="39" fillId="2" borderId="44" xfId="0" applyNumberFormat="1" applyFont="1" applyFill="1" applyBorder="1" applyAlignment="1">
      <alignment horizontal="center" vertical="center" wrapText="1"/>
    </xf>
    <xf numFmtId="165" fontId="28" fillId="2" borderId="61" xfId="0" applyNumberFormat="1" applyFont="1" applyFill="1" applyBorder="1" applyAlignment="1">
      <alignment horizontal="center" vertical="center"/>
    </xf>
    <xf numFmtId="1" fontId="28" fillId="2" borderId="39" xfId="0" applyNumberFormat="1" applyFont="1" applyFill="1" applyBorder="1" applyAlignment="1">
      <alignment horizontal="center" vertical="center"/>
    </xf>
    <xf numFmtId="1" fontId="28" fillId="2" borderId="8" xfId="0" applyNumberFormat="1" applyFont="1" applyFill="1" applyBorder="1" applyAlignment="1">
      <alignment horizontal="center" vertical="center"/>
    </xf>
    <xf numFmtId="165" fontId="28" fillId="2" borderId="8" xfId="0" applyNumberFormat="1" applyFont="1" applyFill="1" applyBorder="1" applyAlignment="1">
      <alignment horizontal="center" vertical="center"/>
    </xf>
    <xf numFmtId="165" fontId="28" fillId="2" borderId="9" xfId="0" applyNumberFormat="1" applyFont="1" applyFill="1" applyBorder="1" applyAlignment="1">
      <alignment horizontal="center" vertical="center"/>
    </xf>
    <xf numFmtId="165" fontId="28" fillId="2" borderId="114" xfId="0" applyNumberFormat="1" applyFont="1" applyFill="1" applyBorder="1" applyAlignment="1">
      <alignment horizontal="center" vertical="center"/>
    </xf>
    <xf numFmtId="0" fontId="28" fillId="2" borderId="39" xfId="0" applyFont="1" applyFill="1" applyBorder="1" applyAlignment="1">
      <alignment horizontal="center" vertical="center"/>
    </xf>
    <xf numFmtId="165" fontId="28" fillId="2" borderId="37" xfId="0" applyNumberFormat="1" applyFont="1" applyFill="1" applyBorder="1" applyAlignment="1">
      <alignment horizontal="center" vertical="center"/>
    </xf>
    <xf numFmtId="1" fontId="28" fillId="2" borderId="18" xfId="0" applyNumberFormat="1" applyFont="1" applyFill="1" applyBorder="1" applyAlignment="1">
      <alignment horizontal="center" vertical="center" wrapText="1"/>
    </xf>
    <xf numFmtId="1" fontId="28" fillId="2" borderId="60" xfId="0" applyNumberFormat="1" applyFont="1" applyFill="1" applyBorder="1" applyAlignment="1">
      <alignment horizontal="center" vertical="center"/>
    </xf>
    <xf numFmtId="3" fontId="28" fillId="2" borderId="60" xfId="0" applyNumberFormat="1" applyFont="1" applyFill="1" applyBorder="1" applyAlignment="1">
      <alignment horizontal="center" vertical="center"/>
    </xf>
    <xf numFmtId="3" fontId="28" fillId="2" borderId="61" xfId="0" applyNumberFormat="1" applyFont="1" applyFill="1" applyBorder="1" applyAlignment="1">
      <alignment horizontal="center" vertical="center"/>
    </xf>
    <xf numFmtId="165" fontId="28" fillId="2" borderId="47" xfId="0" applyNumberFormat="1" applyFont="1" applyFill="1" applyBorder="1" applyAlignment="1">
      <alignment horizontal="center" vertical="center" wrapText="1"/>
    </xf>
    <xf numFmtId="0" fontId="28" fillId="2" borderId="18" xfId="0" applyFont="1" applyFill="1" applyBorder="1" applyAlignment="1">
      <alignment horizontal="center" vertical="center"/>
    </xf>
    <xf numFmtId="165" fontId="28" fillId="2" borderId="59" xfId="0" applyNumberFormat="1" applyFont="1" applyFill="1" applyBorder="1" applyAlignment="1">
      <alignment horizontal="center" vertical="center"/>
    </xf>
    <xf numFmtId="1" fontId="28" fillId="2" borderId="21" xfId="0" applyNumberFormat="1" applyFont="1" applyFill="1" applyBorder="1" applyAlignment="1">
      <alignment horizontal="center" vertical="center"/>
    </xf>
    <xf numFmtId="3" fontId="28" fillId="2" borderId="37" xfId="0" applyNumberFormat="1" applyFont="1" applyFill="1" applyBorder="1" applyAlignment="1">
      <alignment horizontal="center" vertical="center"/>
    </xf>
    <xf numFmtId="165" fontId="28" fillId="2" borderId="38" xfId="0" applyNumberFormat="1" applyFont="1" applyFill="1" applyBorder="1" applyAlignment="1">
      <alignment horizontal="center" vertical="center"/>
    </xf>
    <xf numFmtId="165" fontId="28" fillId="2" borderId="66" xfId="0" applyNumberFormat="1" applyFont="1" applyFill="1" applyBorder="1" applyAlignment="1">
      <alignment horizontal="center" vertical="center"/>
    </xf>
    <xf numFmtId="1" fontId="9" fillId="0" borderId="1" xfId="6" applyNumberFormat="1" applyFont="1" applyFill="1" applyBorder="1" applyAlignment="1" applyProtection="1">
      <alignment horizontal="center" vertical="center"/>
    </xf>
    <xf numFmtId="4" fontId="9" fillId="0" borderId="1" xfId="8" applyNumberFormat="1" applyFont="1" applyFill="1" applyBorder="1" applyAlignment="1" applyProtection="1">
      <alignment horizontal="center" vertical="center"/>
      <protection locked="0"/>
    </xf>
    <xf numFmtId="4" fontId="9" fillId="0" borderId="1" xfId="8" applyNumberFormat="1" applyFont="1" applyFill="1" applyBorder="1" applyAlignment="1" applyProtection="1">
      <alignment horizontal="center" vertical="center"/>
    </xf>
    <xf numFmtId="0" fontId="24" fillId="0" borderId="0" xfId="0" applyFont="1" applyFill="1" applyProtection="1"/>
    <xf numFmtId="4" fontId="9" fillId="0" borderId="1" xfId="8" applyNumberFormat="1" applyFont="1" applyFill="1" applyBorder="1" applyAlignment="1" applyProtection="1">
      <alignment horizontal="right" vertical="center"/>
    </xf>
    <xf numFmtId="4" fontId="24" fillId="0" borderId="0" xfId="0" applyNumberFormat="1" applyFont="1" applyFill="1"/>
    <xf numFmtId="3" fontId="9" fillId="0" borderId="1" xfId="8" applyNumberFormat="1" applyFont="1" applyFill="1" applyBorder="1" applyAlignment="1" applyProtection="1">
      <alignment horizontal="center" vertical="center"/>
    </xf>
    <xf numFmtId="0" fontId="10" fillId="0" borderId="1" xfId="28" applyFont="1" applyFill="1" applyBorder="1" applyAlignment="1" applyProtection="1">
      <alignment horizontal="right" vertical="center"/>
      <protection locked="0"/>
    </xf>
    <xf numFmtId="4" fontId="10" fillId="0" borderId="1" xfId="28" applyNumberFormat="1" applyFont="1" applyFill="1" applyBorder="1" applyAlignment="1" applyProtection="1">
      <alignment horizontal="center" vertical="center"/>
      <protection locked="0"/>
    </xf>
    <xf numFmtId="4" fontId="10" fillId="0" borderId="1" xfId="28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4" fontId="70" fillId="0" borderId="1" xfId="28" applyNumberFormat="1" applyFont="1" applyFill="1" applyBorder="1" applyAlignment="1" applyProtection="1">
      <alignment horizontal="center" vertical="center"/>
      <protection locked="0"/>
    </xf>
    <xf numFmtId="4" fontId="10" fillId="0" borderId="1" xfId="28" applyNumberFormat="1" applyFont="1" applyFill="1" applyBorder="1" applyAlignment="1" applyProtection="1">
      <alignment horizontal="right" vertical="center"/>
      <protection locked="0"/>
    </xf>
    <xf numFmtId="1" fontId="10" fillId="0" borderId="1" xfId="6" applyNumberFormat="1" applyFont="1" applyFill="1" applyBorder="1" applyAlignment="1" applyProtection="1">
      <alignment horizontal="center" vertical="center"/>
    </xf>
    <xf numFmtId="4" fontId="10" fillId="0" borderId="1" xfId="28" applyNumberFormat="1" applyFont="1" applyFill="1" applyBorder="1" applyAlignment="1" applyProtection="1">
      <alignment horizontal="center" vertical="center"/>
    </xf>
    <xf numFmtId="0" fontId="22" fillId="0" borderId="0" xfId="0" applyFont="1" applyFill="1" applyAlignment="1">
      <alignment vertical="center"/>
    </xf>
    <xf numFmtId="4" fontId="30" fillId="0" borderId="1" xfId="0" applyNumberFormat="1" applyFont="1" applyFill="1" applyBorder="1" applyAlignment="1">
      <alignment horizontal="center" vertical="center"/>
    </xf>
    <xf numFmtId="4" fontId="30" fillId="0" borderId="1" xfId="8" applyNumberFormat="1" applyFont="1" applyFill="1" applyBorder="1" applyAlignment="1" applyProtection="1">
      <alignment horizontal="center" vertical="center"/>
      <protection locked="0"/>
    </xf>
    <xf numFmtId="0" fontId="24" fillId="0" borderId="0" xfId="0" applyFont="1" applyFill="1" applyAlignment="1">
      <alignment horizontal="center" vertical="center" wrapText="1"/>
    </xf>
    <xf numFmtId="0" fontId="35" fillId="0" borderId="0" xfId="0" applyFont="1" applyFill="1" applyAlignment="1">
      <alignment vertical="center"/>
    </xf>
    <xf numFmtId="0" fontId="24" fillId="0" borderId="0" xfId="0" applyFont="1" applyFill="1" applyAlignment="1">
      <alignment vertical="center"/>
    </xf>
    <xf numFmtId="0" fontId="24" fillId="0" borderId="0" xfId="0" applyFont="1" applyFill="1" applyBorder="1" applyAlignment="1">
      <alignment vertical="center"/>
    </xf>
    <xf numFmtId="0" fontId="35" fillId="0" borderId="0" xfId="0" applyFont="1" applyFill="1" applyBorder="1" applyAlignment="1">
      <alignment horizontal="center" vertical="center"/>
    </xf>
    <xf numFmtId="3" fontId="24" fillId="0" borderId="0" xfId="0" applyNumberFormat="1" applyFont="1" applyFill="1" applyAlignment="1">
      <alignment vertical="center"/>
    </xf>
    <xf numFmtId="4" fontId="30" fillId="0" borderId="0" xfId="8" applyNumberFormat="1" applyFont="1" applyFill="1" applyBorder="1" applyAlignment="1">
      <alignment horizontal="center" vertical="center"/>
    </xf>
    <xf numFmtId="4" fontId="25" fillId="0" borderId="0" xfId="0" applyNumberFormat="1" applyFont="1" applyFill="1" applyBorder="1" applyAlignment="1">
      <alignment horizontal="center" vertical="center"/>
    </xf>
    <xf numFmtId="0" fontId="22" fillId="0" borderId="0" xfId="0" applyFont="1" applyFill="1"/>
    <xf numFmtId="0" fontId="22" fillId="0" borderId="0" xfId="0" applyFont="1" applyFill="1" applyAlignment="1">
      <alignment horizontal="center" vertical="center"/>
    </xf>
    <xf numFmtId="0" fontId="20" fillId="0" borderId="0" xfId="5" applyFont="1" applyFill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0" fontId="20" fillId="0" borderId="0" xfId="5" applyFont="1" applyFill="1" applyAlignment="1">
      <alignment horizontal="center" vertical="center" wrapText="1"/>
    </xf>
    <xf numFmtId="0" fontId="20" fillId="0" borderId="0" xfId="5" applyFont="1" applyFill="1" applyAlignment="1">
      <alignment vertical="center"/>
    </xf>
    <xf numFmtId="4" fontId="20" fillId="0" borderId="0" xfId="5" applyNumberFormat="1" applyFont="1" applyFill="1" applyAlignment="1">
      <alignment horizontal="center" vertical="center" wrapText="1"/>
    </xf>
    <xf numFmtId="0" fontId="22" fillId="0" borderId="0" xfId="0" applyFont="1" applyFill="1" applyBorder="1"/>
    <xf numFmtId="0" fontId="20" fillId="0" borderId="0" xfId="0" applyFont="1" applyFill="1" applyBorder="1" applyAlignment="1">
      <alignment horizontal="center" vertical="center" wrapText="1"/>
    </xf>
    <xf numFmtId="164" fontId="20" fillId="0" borderId="0" xfId="0" applyNumberFormat="1" applyFont="1" applyFill="1" applyBorder="1" applyAlignment="1">
      <alignment horizontal="center" vertical="center" wrapText="1"/>
    </xf>
    <xf numFmtId="4" fontId="10" fillId="0" borderId="1" xfId="28" applyNumberFormat="1" applyFont="1" applyFill="1" applyBorder="1" applyAlignment="1" applyProtection="1">
      <alignment horizontal="right" vertical="center"/>
    </xf>
    <xf numFmtId="0" fontId="37" fillId="0" borderId="0" xfId="0" applyFont="1" applyFill="1" applyProtection="1"/>
    <xf numFmtId="0" fontId="58" fillId="2" borderId="22" xfId="0" applyFont="1" applyFill="1" applyBorder="1" applyAlignment="1">
      <alignment horizontal="center" vertical="center"/>
    </xf>
    <xf numFmtId="0" fontId="10" fillId="0" borderId="1" xfId="0" applyFont="1" applyFill="1" applyBorder="1" applyAlignment="1" applyProtection="1">
      <alignment horizontal="left" vertical="center" wrapText="1"/>
      <protection locked="0"/>
    </xf>
    <xf numFmtId="1" fontId="11" fillId="0" borderId="8" xfId="0" applyNumberFormat="1" applyFont="1" applyFill="1" applyBorder="1" applyAlignment="1">
      <alignment horizontal="center" vertical="center" wrapText="1"/>
    </xf>
    <xf numFmtId="4" fontId="17" fillId="0" borderId="23" xfId="0" applyNumberFormat="1" applyFont="1" applyFill="1" applyBorder="1" applyAlignment="1">
      <alignment vertical="center"/>
    </xf>
    <xf numFmtId="0" fontId="11" fillId="0" borderId="0" xfId="0" applyFont="1" applyFill="1"/>
    <xf numFmtId="3" fontId="11" fillId="0" borderId="0" xfId="28" applyNumberFormat="1" applyFont="1" applyFill="1" applyBorder="1" applyAlignment="1" applyProtection="1">
      <alignment horizontal="center" vertical="center"/>
    </xf>
    <xf numFmtId="4" fontId="17" fillId="0" borderId="0" xfId="4" applyNumberFormat="1" applyFont="1" applyFill="1" applyBorder="1" applyAlignment="1">
      <alignment horizontal="center" vertical="center"/>
    </xf>
    <xf numFmtId="0" fontId="17" fillId="0" borderId="0" xfId="0" applyFont="1" applyFill="1" applyAlignment="1">
      <alignment vertical="center"/>
    </xf>
    <xf numFmtId="4" fontId="20" fillId="0" borderId="0" xfId="4" applyNumberFormat="1" applyFont="1" applyFill="1" applyBorder="1" applyAlignment="1">
      <alignment horizontal="center" vertical="center"/>
    </xf>
    <xf numFmtId="1" fontId="28" fillId="2" borderId="15" xfId="0" applyNumberFormat="1" applyFont="1" applyFill="1" applyBorder="1" applyAlignment="1">
      <alignment horizontal="center" vertical="center"/>
    </xf>
    <xf numFmtId="3" fontId="28" fillId="2" borderId="15" xfId="0" applyNumberFormat="1" applyFont="1" applyFill="1" applyBorder="1" applyAlignment="1">
      <alignment horizontal="center" vertical="center"/>
    </xf>
    <xf numFmtId="3" fontId="28" fillId="2" borderId="8" xfId="0" applyNumberFormat="1" applyFont="1" applyFill="1" applyBorder="1" applyAlignment="1">
      <alignment horizontal="center" vertical="center"/>
    </xf>
    <xf numFmtId="3" fontId="28" fillId="2" borderId="113" xfId="0" applyNumberFormat="1" applyFont="1" applyFill="1" applyBorder="1" applyAlignment="1">
      <alignment horizontal="center" vertical="center"/>
    </xf>
    <xf numFmtId="165" fontId="28" fillId="2" borderId="65" xfId="0" applyNumberFormat="1" applyFont="1" applyFill="1" applyBorder="1" applyAlignment="1">
      <alignment horizontal="center" vertical="center" wrapText="1"/>
    </xf>
    <xf numFmtId="0" fontId="35" fillId="0" borderId="0" xfId="0" applyFont="1" applyFill="1"/>
    <xf numFmtId="0" fontId="24" fillId="0" borderId="0" xfId="0" applyFont="1" applyFill="1"/>
    <xf numFmtId="1" fontId="24" fillId="0" borderId="8" xfId="0" applyNumberFormat="1" applyFont="1" applyFill="1" applyBorder="1" applyAlignment="1">
      <alignment horizontal="center" vertical="center" wrapText="1"/>
    </xf>
    <xf numFmtId="4" fontId="35" fillId="0" borderId="23" xfId="0" applyNumberFormat="1" applyFont="1" applyFill="1" applyBorder="1" applyAlignment="1">
      <alignment vertical="center"/>
    </xf>
    <xf numFmtId="2" fontId="20" fillId="0" borderId="1" xfId="4" applyNumberFormat="1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center" vertical="center" wrapText="1"/>
    </xf>
    <xf numFmtId="0" fontId="25" fillId="0" borderId="0" xfId="0" applyFont="1" applyFill="1" applyAlignment="1">
      <alignment vertical="center"/>
    </xf>
    <xf numFmtId="0" fontId="37" fillId="0" borderId="0" xfId="0" applyFont="1" applyFill="1" applyAlignment="1">
      <alignment vertical="center" wrapText="1"/>
    </xf>
    <xf numFmtId="0" fontId="10" fillId="0" borderId="1" xfId="0" applyFont="1" applyFill="1" applyBorder="1" applyAlignment="1">
      <alignment vertical="center" wrapText="1"/>
    </xf>
    <xf numFmtId="3" fontId="10" fillId="0" borderId="1" xfId="28" applyNumberFormat="1" applyFont="1" applyFill="1" applyBorder="1" applyAlignment="1" applyProtection="1">
      <alignment horizontal="center" vertical="center"/>
      <protection locked="0"/>
    </xf>
    <xf numFmtId="0" fontId="38" fillId="0" borderId="0" xfId="0" applyFont="1" applyFill="1" applyBorder="1" applyAlignment="1">
      <alignment horizontal="center" vertical="center"/>
    </xf>
    <xf numFmtId="1" fontId="22" fillId="0" borderId="8" xfId="0" applyNumberFormat="1" applyFont="1" applyFill="1" applyBorder="1" applyAlignment="1">
      <alignment horizontal="center" vertical="center" wrapText="1"/>
    </xf>
    <xf numFmtId="0" fontId="20" fillId="0" borderId="0" xfId="0" applyFont="1" applyFill="1" applyAlignment="1">
      <alignment vertical="center"/>
    </xf>
    <xf numFmtId="0" fontId="20" fillId="0" borderId="0" xfId="5" applyFont="1" applyFill="1" applyAlignment="1">
      <alignment horizontal="left" vertical="center"/>
    </xf>
    <xf numFmtId="4" fontId="22" fillId="0" borderId="0" xfId="0" applyNumberFormat="1" applyFont="1" applyFill="1" applyAlignment="1">
      <alignment vertical="center"/>
    </xf>
    <xf numFmtId="3" fontId="11" fillId="0" borderId="0" xfId="0" applyNumberFormat="1" applyFont="1" applyFill="1"/>
    <xf numFmtId="1" fontId="20" fillId="0" borderId="0" xfId="4" applyNumberFormat="1" applyFont="1" applyFill="1" applyBorder="1" applyAlignment="1">
      <alignment horizontal="center" vertical="center"/>
    </xf>
    <xf numFmtId="0" fontId="20" fillId="2" borderId="39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1" fontId="22" fillId="0" borderId="0" xfId="0" applyNumberFormat="1" applyFont="1" applyFill="1" applyBorder="1" applyAlignment="1">
      <alignment horizontal="center" vertical="center" wrapText="1"/>
    </xf>
    <xf numFmtId="2" fontId="12" fillId="0" borderId="16" xfId="4" applyNumberFormat="1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 vertical="center"/>
    </xf>
    <xf numFmtId="0" fontId="25" fillId="0" borderId="0" xfId="0" applyFont="1" applyFill="1"/>
    <xf numFmtId="0" fontId="23" fillId="0" borderId="65" xfId="0" applyFont="1" applyFill="1" applyBorder="1" applyAlignment="1">
      <alignment horizontal="center" vertical="center" wrapText="1"/>
    </xf>
    <xf numFmtId="1" fontId="25" fillId="0" borderId="17" xfId="0" applyNumberFormat="1" applyFont="1" applyFill="1" applyBorder="1" applyAlignment="1">
      <alignment horizontal="center" vertical="center"/>
    </xf>
    <xf numFmtId="0" fontId="23" fillId="0" borderId="18" xfId="0" applyFont="1" applyFill="1" applyBorder="1" applyAlignment="1">
      <alignment horizontal="center" vertical="center"/>
    </xf>
    <xf numFmtId="1" fontId="23" fillId="0" borderId="26" xfId="0" applyNumberFormat="1" applyFont="1" applyFill="1" applyBorder="1" applyAlignment="1">
      <alignment horizontal="center" vertical="center"/>
    </xf>
    <xf numFmtId="4" fontId="26" fillId="0" borderId="23" xfId="0" applyNumberFormat="1" applyFont="1" applyFill="1" applyBorder="1" applyAlignment="1">
      <alignment vertical="center"/>
    </xf>
    <xf numFmtId="1" fontId="26" fillId="0" borderId="23" xfId="0" applyNumberFormat="1" applyFont="1" applyFill="1" applyBorder="1" applyAlignment="1">
      <alignment horizontal="center" vertical="center"/>
    </xf>
    <xf numFmtId="0" fontId="22" fillId="0" borderId="0" xfId="0" applyFont="1" applyFill="1" applyAlignment="1">
      <alignment horizontal="center"/>
    </xf>
    <xf numFmtId="1" fontId="22" fillId="0" borderId="0" xfId="0" applyNumberFormat="1" applyFont="1" applyFill="1" applyAlignment="1">
      <alignment horizontal="center" vertical="center"/>
    </xf>
    <xf numFmtId="0" fontId="12" fillId="0" borderId="1" xfId="4" applyFont="1" applyFill="1" applyBorder="1" applyAlignment="1">
      <alignment horizontal="center" vertical="center" wrapText="1"/>
    </xf>
    <xf numFmtId="0" fontId="37" fillId="0" borderId="0" xfId="0" applyFont="1" applyFill="1"/>
    <xf numFmtId="0" fontId="62" fillId="0" borderId="0" xfId="0" applyFont="1" applyFill="1" applyAlignment="1">
      <alignment horizontal="center" vertical="center"/>
    </xf>
    <xf numFmtId="0" fontId="62" fillId="0" borderId="0" xfId="0" applyFont="1" applyFill="1"/>
    <xf numFmtId="0" fontId="62" fillId="0" borderId="0" xfId="0" applyFont="1" applyFill="1" applyAlignment="1">
      <alignment horizontal="center"/>
    </xf>
    <xf numFmtId="1" fontId="62" fillId="0" borderId="0" xfId="0" applyNumberFormat="1" applyFont="1" applyFill="1" applyAlignment="1">
      <alignment horizontal="center" vertical="center"/>
    </xf>
    <xf numFmtId="0" fontId="27" fillId="0" borderId="0" xfId="0" applyFont="1" applyFill="1"/>
    <xf numFmtId="1" fontId="27" fillId="0" borderId="0" xfId="0" applyNumberFormat="1" applyFont="1" applyFill="1" applyAlignment="1">
      <alignment horizontal="center" vertical="center"/>
    </xf>
    <xf numFmtId="0" fontId="62" fillId="0" borderId="0" xfId="0" applyFont="1" applyFill="1" applyBorder="1" applyAlignment="1">
      <alignment horizontal="center" vertical="center"/>
    </xf>
    <xf numFmtId="0" fontId="62" fillId="0" borderId="0" xfId="0" applyFont="1" applyFill="1" applyBorder="1"/>
    <xf numFmtId="0" fontId="62" fillId="0" borderId="0" xfId="0" applyFont="1" applyFill="1" applyBorder="1" applyAlignment="1">
      <alignment horizontal="center"/>
    </xf>
    <xf numFmtId="1" fontId="62" fillId="0" borderId="0" xfId="0" applyNumberFormat="1" applyFont="1" applyFill="1" applyBorder="1" applyAlignment="1">
      <alignment horizontal="center" vertical="center"/>
    </xf>
    <xf numFmtId="1" fontId="11" fillId="0" borderId="0" xfId="6" applyNumberFormat="1" applyFont="1" applyFill="1" applyBorder="1" applyAlignment="1" applyProtection="1">
      <alignment horizontal="center" vertical="center"/>
    </xf>
    <xf numFmtId="4" fontId="11" fillId="0" borderId="0" xfId="28" applyNumberFormat="1" applyFont="1" applyFill="1" applyBorder="1" applyAlignment="1" applyProtection="1">
      <alignment horizontal="center" vertical="center"/>
      <protection locked="0"/>
    </xf>
    <xf numFmtId="4" fontId="11" fillId="0" borderId="0" xfId="28" applyNumberFormat="1" applyFont="1" applyFill="1" applyBorder="1" applyAlignment="1" applyProtection="1">
      <alignment horizontal="center" vertical="center"/>
    </xf>
    <xf numFmtId="0" fontId="12" fillId="0" borderId="1" xfId="4" applyFont="1" applyFill="1" applyBorder="1" applyAlignment="1" applyProtection="1">
      <alignment horizontal="center" vertical="center" wrapText="1"/>
    </xf>
    <xf numFmtId="1" fontId="12" fillId="0" borderId="1" xfId="4" applyNumberFormat="1" applyFont="1" applyFill="1" applyBorder="1" applyAlignment="1">
      <alignment horizontal="center" vertical="center" wrapText="1"/>
    </xf>
    <xf numFmtId="0" fontId="26" fillId="0" borderId="0" xfId="0" applyFont="1" applyFill="1"/>
    <xf numFmtId="1" fontId="17" fillId="0" borderId="0" xfId="4" applyNumberFormat="1" applyFont="1" applyFill="1" applyBorder="1" applyAlignment="1">
      <alignment horizontal="center" vertical="center"/>
    </xf>
    <xf numFmtId="4" fontId="27" fillId="0" borderId="0" xfId="0" applyNumberFormat="1" applyFont="1" applyFill="1"/>
    <xf numFmtId="4" fontId="37" fillId="0" borderId="0" xfId="0" applyNumberFormat="1" applyFont="1" applyFill="1"/>
    <xf numFmtId="0" fontId="23" fillId="0" borderId="0" xfId="0" applyFont="1" applyFill="1" applyAlignment="1">
      <alignment horizontal="center" wrapText="1"/>
    </xf>
    <xf numFmtId="1" fontId="23" fillId="0" borderId="0" xfId="0" applyNumberFormat="1" applyFont="1" applyFill="1" applyAlignment="1">
      <alignment horizontal="center" vertical="center" wrapText="1"/>
    </xf>
    <xf numFmtId="0" fontId="23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left"/>
    </xf>
    <xf numFmtId="3" fontId="22" fillId="0" borderId="0" xfId="0" applyNumberFormat="1" applyFont="1" applyFill="1"/>
    <xf numFmtId="0" fontId="23" fillId="0" borderId="0" xfId="0" applyFont="1" applyFill="1" applyAlignment="1">
      <alignment vertical="center"/>
    </xf>
    <xf numFmtId="3" fontId="67" fillId="0" borderId="0" xfId="0" applyNumberFormat="1" applyFont="1" applyFill="1" applyAlignment="1">
      <alignment vertical="center"/>
    </xf>
    <xf numFmtId="3" fontId="67" fillId="0" borderId="0" xfId="0" applyNumberFormat="1" applyFont="1" applyFill="1" applyAlignment="1">
      <alignment horizontal="center" vertical="center"/>
    </xf>
    <xf numFmtId="1" fontId="23" fillId="0" borderId="0" xfId="0" applyNumberFormat="1" applyFont="1" applyFill="1" applyAlignment="1">
      <alignment horizontal="center" vertical="center"/>
    </xf>
    <xf numFmtId="0" fontId="23" fillId="0" borderId="0" xfId="0" applyFont="1" applyFill="1"/>
    <xf numFmtId="0" fontId="62" fillId="0" borderId="0" xfId="0" applyFont="1" applyFill="1" applyAlignment="1">
      <alignment vertical="center"/>
    </xf>
    <xf numFmtId="0" fontId="11" fillId="0" borderId="0" xfId="0" applyFont="1" applyFill="1" applyBorder="1" applyAlignment="1" applyProtection="1">
      <alignment horizontal="left" vertical="center"/>
      <protection locked="0"/>
    </xf>
    <xf numFmtId="0" fontId="23" fillId="0" borderId="0" xfId="0" applyFont="1" applyFill="1" applyAlignment="1">
      <alignment horizontal="center" vertical="center" wrapText="1"/>
    </xf>
    <xf numFmtId="2" fontId="12" fillId="0" borderId="1" xfId="4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  <protection locked="0"/>
    </xf>
    <xf numFmtId="3" fontId="10" fillId="0" borderId="1" xfId="28" applyNumberFormat="1" applyFont="1" applyFill="1" applyBorder="1" applyAlignment="1" applyProtection="1">
      <alignment horizontal="center" vertical="center"/>
    </xf>
    <xf numFmtId="4" fontId="20" fillId="0" borderId="64" xfId="4" applyNumberFormat="1" applyFont="1" applyFill="1" applyBorder="1" applyAlignment="1">
      <alignment horizontal="center" vertical="center"/>
    </xf>
    <xf numFmtId="4" fontId="24" fillId="0" borderId="0" xfId="0" applyNumberFormat="1" applyFont="1" applyFill="1" applyBorder="1"/>
    <xf numFmtId="0" fontId="22" fillId="0" borderId="0" xfId="0" applyFont="1" applyFill="1" applyBorder="1" applyAlignment="1">
      <alignment horizontal="center" vertical="center"/>
    </xf>
    <xf numFmtId="1" fontId="22" fillId="0" borderId="0" xfId="0" applyNumberFormat="1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 wrapText="1"/>
    </xf>
    <xf numFmtId="0" fontId="35" fillId="0" borderId="0" xfId="0" applyFont="1" applyFill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0" fontId="35" fillId="0" borderId="18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20" fillId="0" borderId="1" xfId="4" applyFont="1" applyFill="1" applyBorder="1" applyAlignment="1">
      <alignment vertical="center"/>
    </xf>
    <xf numFmtId="0" fontId="20" fillId="0" borderId="1" xfId="4" applyFont="1" applyFill="1" applyBorder="1" applyAlignment="1" applyProtection="1">
      <alignment horizontal="center" vertical="center" wrapText="1"/>
    </xf>
    <xf numFmtId="1" fontId="20" fillId="0" borderId="1" xfId="4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center" vertical="center" wrapText="1"/>
    </xf>
    <xf numFmtId="0" fontId="35" fillId="0" borderId="65" xfId="0" applyFont="1" applyFill="1" applyBorder="1" applyAlignment="1">
      <alignment horizontal="center" vertical="center" wrapText="1"/>
    </xf>
    <xf numFmtId="4" fontId="26" fillId="0" borderId="1" xfId="0" applyNumberFormat="1" applyFont="1" applyFill="1" applyBorder="1" applyAlignment="1">
      <alignment horizontal="center" vertical="center"/>
    </xf>
    <xf numFmtId="4" fontId="26" fillId="0" borderId="1" xfId="0" applyNumberFormat="1" applyFont="1" applyFill="1" applyBorder="1" applyAlignment="1">
      <alignment vertical="center"/>
    </xf>
    <xf numFmtId="3" fontId="25" fillId="0" borderId="0" xfId="0" applyNumberFormat="1" applyFont="1" applyFill="1" applyBorder="1" applyAlignment="1">
      <alignment horizontal="center" vertical="center"/>
    </xf>
    <xf numFmtId="1" fontId="12" fillId="0" borderId="1" xfId="28" applyNumberFormat="1" applyFont="1" applyFill="1" applyBorder="1" applyAlignment="1">
      <alignment horizontal="center" vertical="center" wrapText="1"/>
    </xf>
    <xf numFmtId="0" fontId="37" fillId="0" borderId="0" xfId="0" applyFont="1" applyFill="1" applyAlignment="1">
      <alignment vertical="center"/>
    </xf>
    <xf numFmtId="2" fontId="12" fillId="0" borderId="1" xfId="15" applyNumberFormat="1" applyFont="1" applyFill="1" applyBorder="1" applyAlignment="1">
      <alignment horizontal="center" vertical="center"/>
    </xf>
    <xf numFmtId="0" fontId="12" fillId="0" borderId="1" xfId="28" applyFont="1" applyFill="1" applyBorder="1" applyAlignment="1" applyProtection="1">
      <alignment horizontal="center" vertical="center" wrapText="1"/>
      <protection locked="0"/>
    </xf>
    <xf numFmtId="4" fontId="10" fillId="0" borderId="1" xfId="28" applyNumberFormat="1" applyFont="1" applyFill="1" applyBorder="1" applyAlignment="1">
      <alignment horizontal="right" vertical="center"/>
    </xf>
    <xf numFmtId="0" fontId="10" fillId="0" borderId="0" xfId="0" applyFont="1" applyFill="1" applyAlignment="1">
      <alignment vertical="center"/>
    </xf>
    <xf numFmtId="0" fontId="12" fillId="0" borderId="1" xfId="28" applyFont="1" applyFill="1" applyBorder="1" applyAlignment="1">
      <alignment horizontal="center" vertical="center"/>
    </xf>
    <xf numFmtId="164" fontId="12" fillId="0" borderId="1" xfId="28" applyNumberFormat="1" applyFont="1" applyFill="1" applyBorder="1" applyAlignment="1" applyProtection="1">
      <alignment horizontal="center" vertical="center" wrapText="1"/>
      <protection locked="0"/>
    </xf>
    <xf numFmtId="2" fontId="10" fillId="0" borderId="0" xfId="0" applyNumberFormat="1" applyFont="1" applyFill="1" applyAlignment="1">
      <alignment vertical="center"/>
    </xf>
    <xf numFmtId="2" fontId="37" fillId="0" borderId="0" xfId="0" applyNumberFormat="1" applyFont="1" applyFill="1" applyAlignment="1">
      <alignment vertical="center"/>
    </xf>
    <xf numFmtId="1" fontId="17" fillId="0" borderId="1" xfId="28" applyNumberFormat="1" applyFont="1" applyFill="1" applyBorder="1" applyAlignment="1">
      <alignment horizontal="center" vertical="center" wrapText="1"/>
    </xf>
    <xf numFmtId="0" fontId="12" fillId="0" borderId="1" xfId="28" applyFont="1" applyFill="1" applyBorder="1" applyAlignment="1">
      <alignment horizontal="center" vertical="center" wrapText="1"/>
    </xf>
    <xf numFmtId="3" fontId="35" fillId="0" borderId="17" xfId="0" applyNumberFormat="1" applyFont="1" applyFill="1" applyBorder="1" applyAlignment="1">
      <alignment horizontal="center"/>
    </xf>
    <xf numFmtId="0" fontId="24" fillId="0" borderId="0" xfId="0" applyFont="1" applyFill="1" applyAlignment="1">
      <alignment horizontal="center"/>
    </xf>
    <xf numFmtId="0" fontId="37" fillId="0" borderId="0" xfId="0" applyFont="1" applyFill="1" applyAlignment="1">
      <alignment horizontal="center" vertical="center" wrapText="1"/>
    </xf>
    <xf numFmtId="1" fontId="32" fillId="0" borderId="0" xfId="0" applyNumberFormat="1" applyFont="1" applyFill="1" applyBorder="1" applyAlignment="1">
      <alignment horizontal="center" vertical="center" wrapText="1"/>
    </xf>
    <xf numFmtId="1" fontId="37" fillId="0" borderId="0" xfId="0" applyNumberFormat="1" applyFont="1" applyFill="1" applyAlignment="1">
      <alignment horizontal="center" vertical="center" wrapText="1"/>
    </xf>
    <xf numFmtId="0" fontId="27" fillId="0" borderId="0" xfId="0" applyFont="1" applyFill="1" applyAlignment="1">
      <alignment vertical="center"/>
    </xf>
    <xf numFmtId="0" fontId="30" fillId="0" borderId="0" xfId="0" applyFont="1" applyFill="1" applyAlignment="1">
      <alignment vertical="center"/>
    </xf>
    <xf numFmtId="2" fontId="30" fillId="0" borderId="1" xfId="0" applyNumberFormat="1" applyFont="1" applyFill="1" applyBorder="1" applyAlignment="1">
      <alignment horizontal="center" vertical="center"/>
    </xf>
    <xf numFmtId="4" fontId="30" fillId="0" borderId="1" xfId="8" applyNumberFormat="1" applyFont="1" applyFill="1" applyBorder="1" applyAlignment="1">
      <alignment horizontal="center" vertical="center"/>
    </xf>
    <xf numFmtId="0" fontId="30" fillId="0" borderId="1" xfId="0" applyFont="1" applyFill="1" applyBorder="1" applyAlignment="1" applyProtection="1">
      <alignment horizontal="center" vertical="center" wrapText="1"/>
      <protection locked="0"/>
    </xf>
    <xf numFmtId="1" fontId="30" fillId="0" borderId="1" xfId="0" applyNumberFormat="1" applyFont="1" applyFill="1" applyBorder="1" applyAlignment="1">
      <alignment horizontal="center" vertical="center"/>
    </xf>
    <xf numFmtId="4" fontId="28" fillId="0" borderId="1" xfId="8" applyNumberFormat="1" applyFont="1" applyFill="1" applyBorder="1" applyAlignment="1">
      <alignment horizontal="center" vertical="center"/>
    </xf>
    <xf numFmtId="0" fontId="24" fillId="0" borderId="0" xfId="0" applyFont="1" applyFill="1" applyAlignment="1">
      <alignment vertical="center" wrapText="1"/>
    </xf>
    <xf numFmtId="0" fontId="24" fillId="0" borderId="0" xfId="0" applyFont="1" applyFill="1" applyBorder="1" applyAlignment="1">
      <alignment vertical="center" wrapText="1"/>
    </xf>
    <xf numFmtId="0" fontId="35" fillId="0" borderId="26" xfId="0" applyFont="1" applyFill="1" applyBorder="1" applyAlignment="1">
      <alignment horizontal="center" vertical="center"/>
    </xf>
    <xf numFmtId="0" fontId="23" fillId="0" borderId="26" xfId="0" applyFont="1" applyFill="1" applyBorder="1" applyAlignment="1">
      <alignment horizontal="center" vertical="center"/>
    </xf>
    <xf numFmtId="4" fontId="25" fillId="0" borderId="1" xfId="0" applyNumberFormat="1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1" fontId="28" fillId="0" borderId="1" xfId="8" applyNumberFormat="1" applyFont="1" applyFill="1" applyBorder="1" applyAlignment="1">
      <alignment horizontal="center" vertical="center" wrapText="1"/>
    </xf>
    <xf numFmtId="4" fontId="28" fillId="0" borderId="1" xfId="8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 applyProtection="1">
      <alignment vertical="center" wrapText="1"/>
      <protection locked="0"/>
    </xf>
    <xf numFmtId="3" fontId="24" fillId="0" borderId="1" xfId="0" applyNumberFormat="1" applyFont="1" applyFill="1" applyBorder="1" applyAlignment="1">
      <alignment horizontal="center" vertical="center" wrapText="1"/>
    </xf>
    <xf numFmtId="1" fontId="22" fillId="0" borderId="1" xfId="0" applyNumberFormat="1" applyFont="1" applyFill="1" applyBorder="1" applyAlignment="1">
      <alignment horizontal="center" vertical="center" wrapText="1"/>
    </xf>
    <xf numFmtId="3" fontId="25" fillId="0" borderId="1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horizontal="center" vertical="center"/>
    </xf>
    <xf numFmtId="165" fontId="20" fillId="0" borderId="0" xfId="5" applyNumberFormat="1" applyFont="1" applyFill="1" applyAlignment="1">
      <alignment vertical="center"/>
    </xf>
    <xf numFmtId="165" fontId="20" fillId="0" borderId="0" xfId="5" applyNumberFormat="1" applyFont="1" applyFill="1" applyAlignment="1">
      <alignment horizontal="center" vertical="center"/>
    </xf>
    <xf numFmtId="165" fontId="20" fillId="0" borderId="0" xfId="0" applyNumberFormat="1" applyFont="1" applyFill="1" applyAlignment="1">
      <alignment vertical="center"/>
    </xf>
    <xf numFmtId="165" fontId="20" fillId="0" borderId="0" xfId="0" applyNumberFormat="1" applyFont="1" applyFill="1" applyAlignment="1">
      <alignment horizontal="center" vertical="center"/>
    </xf>
    <xf numFmtId="0" fontId="20" fillId="0" borderId="0" xfId="5" applyFont="1" applyFill="1" applyBorder="1" applyAlignment="1">
      <alignment horizontal="center" vertical="center"/>
    </xf>
    <xf numFmtId="164" fontId="20" fillId="0" borderId="0" xfId="5" applyNumberFormat="1" applyFont="1" applyFill="1" applyAlignment="1">
      <alignment horizontal="center" vertical="center"/>
    </xf>
    <xf numFmtId="165" fontId="20" fillId="0" borderId="0" xfId="5" applyNumberFormat="1" applyFont="1" applyFill="1" applyBorder="1" applyAlignment="1">
      <alignment horizontal="center" vertical="center"/>
    </xf>
    <xf numFmtId="165" fontId="20" fillId="0" borderId="1" xfId="5" applyNumberFormat="1" applyFont="1" applyFill="1" applyBorder="1" applyAlignment="1">
      <alignment horizontal="center" vertical="center"/>
    </xf>
    <xf numFmtId="0" fontId="20" fillId="0" borderId="0" xfId="5" applyFont="1" applyFill="1" applyBorder="1" applyAlignment="1">
      <alignment vertical="center"/>
    </xf>
    <xf numFmtId="0" fontId="58" fillId="0" borderId="0" xfId="0" applyFont="1" applyFill="1" applyBorder="1" applyAlignment="1">
      <alignment horizontal="center" vertical="center" wrapText="1"/>
    </xf>
    <xf numFmtId="4" fontId="28" fillId="0" borderId="0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 wrapText="1"/>
    </xf>
    <xf numFmtId="4" fontId="16" fillId="0" borderId="1" xfId="0" applyNumberFormat="1" applyFont="1" applyFill="1" applyBorder="1" applyAlignment="1">
      <alignment horizontal="right" vertical="center" wrapText="1"/>
    </xf>
    <xf numFmtId="0" fontId="16" fillId="0" borderId="1" xfId="0" applyFont="1" applyFill="1" applyBorder="1" applyAlignment="1">
      <alignment horizontal="center" vertical="center"/>
    </xf>
    <xf numFmtId="4" fontId="54" fillId="0" borderId="0" xfId="0" applyNumberFormat="1" applyFont="1" applyFill="1" applyBorder="1" applyAlignment="1">
      <alignment horizontal="center" vertical="center"/>
    </xf>
    <xf numFmtId="0" fontId="39" fillId="0" borderId="1" xfId="0" applyFont="1" applyFill="1" applyBorder="1" applyAlignment="1">
      <alignment horizontal="center" vertical="center" wrapText="1"/>
    </xf>
    <xf numFmtId="3" fontId="28" fillId="0" borderId="1" xfId="0" applyNumberFormat="1" applyFont="1" applyFill="1" applyBorder="1" applyAlignment="1">
      <alignment horizontal="center" vertical="center"/>
    </xf>
    <xf numFmtId="4" fontId="28" fillId="0" borderId="1" xfId="0" applyNumberFormat="1" applyFont="1" applyFill="1" applyBorder="1" applyAlignment="1">
      <alignment vertical="center"/>
    </xf>
    <xf numFmtId="0" fontId="20" fillId="0" borderId="0" xfId="5" applyFont="1" applyFill="1" applyBorder="1" applyAlignment="1">
      <alignment horizontal="center" vertical="center" wrapText="1"/>
    </xf>
    <xf numFmtId="2" fontId="9" fillId="0" borderId="1" xfId="15" applyNumberFormat="1" applyFont="1" applyFill="1" applyBorder="1" applyAlignment="1">
      <alignment horizontal="center" vertical="center"/>
    </xf>
    <xf numFmtId="1" fontId="9" fillId="0" borderId="1" xfId="0" applyNumberFormat="1" applyFont="1" applyFill="1" applyBorder="1" applyAlignment="1">
      <alignment horizontal="center" vertical="center"/>
    </xf>
    <xf numFmtId="164" fontId="9" fillId="0" borderId="1" xfId="0" applyNumberFormat="1" applyFont="1" applyFill="1" applyBorder="1" applyAlignment="1">
      <alignment horizontal="center" vertical="center"/>
    </xf>
    <xf numFmtId="0" fontId="20" fillId="0" borderId="0" xfId="17" applyNumberFormat="1" applyFont="1" applyFill="1" applyAlignment="1">
      <alignment vertical="center"/>
    </xf>
    <xf numFmtId="1" fontId="20" fillId="0" borderId="1" xfId="8" applyNumberFormat="1" applyFont="1" applyFill="1" applyBorder="1" applyAlignment="1">
      <alignment horizontal="center" vertical="center" wrapText="1"/>
    </xf>
    <xf numFmtId="165" fontId="20" fillId="0" borderId="1" xfId="0" applyNumberFormat="1" applyFont="1" applyFill="1" applyBorder="1" applyAlignment="1">
      <alignment horizontal="center" vertical="center" wrapText="1"/>
    </xf>
    <xf numFmtId="164" fontId="20" fillId="0" borderId="1" xfId="0" applyNumberFormat="1" applyFont="1" applyFill="1" applyBorder="1" applyAlignment="1">
      <alignment horizontal="center" vertical="center" wrapText="1"/>
    </xf>
    <xf numFmtId="0" fontId="20" fillId="0" borderId="1" xfId="17" applyNumberFormat="1" applyFont="1" applyFill="1" applyBorder="1" applyAlignment="1">
      <alignment horizontal="center" vertical="center"/>
    </xf>
    <xf numFmtId="0" fontId="20" fillId="0" borderId="1" xfId="17" applyNumberFormat="1" applyFont="1" applyFill="1" applyBorder="1" applyAlignment="1">
      <alignment horizontal="center" vertical="center" wrapText="1"/>
    </xf>
    <xf numFmtId="2" fontId="9" fillId="0" borderId="1" xfId="0" applyNumberFormat="1" applyFont="1" applyFill="1" applyBorder="1" applyAlignment="1">
      <alignment horizontal="center" vertical="center"/>
    </xf>
    <xf numFmtId="0" fontId="73" fillId="0" borderId="0" xfId="5" applyFont="1" applyFill="1" applyBorder="1" applyAlignment="1">
      <alignment horizontal="center" vertical="center"/>
    </xf>
    <xf numFmtId="164" fontId="20" fillId="0" borderId="0" xfId="0" applyNumberFormat="1" applyFont="1" applyFill="1" applyBorder="1" applyAlignment="1">
      <alignment horizontal="center" vertical="center"/>
    </xf>
    <xf numFmtId="164" fontId="20" fillId="0" borderId="0" xfId="0" applyNumberFormat="1" applyFont="1" applyFill="1" applyAlignment="1">
      <alignment horizontal="center" vertical="center"/>
    </xf>
    <xf numFmtId="164" fontId="20" fillId="0" borderId="0" xfId="5" applyNumberFormat="1" applyFont="1" applyFill="1" applyBorder="1" applyAlignment="1">
      <alignment horizontal="center" vertical="center"/>
    </xf>
    <xf numFmtId="165" fontId="16" fillId="0" borderId="0" xfId="0" applyNumberFormat="1" applyFont="1" applyFill="1" applyAlignment="1">
      <alignment horizontal="center" vertical="center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Alignment="1">
      <alignment vertical="center"/>
    </xf>
    <xf numFmtId="0" fontId="73" fillId="0" borderId="0" xfId="5" applyFont="1" applyFill="1" applyBorder="1" applyAlignment="1">
      <alignment horizontal="left" vertical="center"/>
    </xf>
    <xf numFmtId="0" fontId="20" fillId="0" borderId="0" xfId="0" applyFont="1" applyFill="1" applyBorder="1" applyAlignment="1">
      <alignment vertical="center"/>
    </xf>
    <xf numFmtId="164" fontId="74" fillId="0" borderId="0" xfId="0" applyNumberFormat="1" applyFont="1" applyFill="1" applyBorder="1" applyAlignment="1">
      <alignment vertical="center"/>
    </xf>
    <xf numFmtId="165" fontId="74" fillId="0" borderId="0" xfId="0" applyNumberFormat="1" applyFont="1" applyFill="1" applyBorder="1" applyAlignment="1">
      <alignment horizontal="center" vertical="center"/>
    </xf>
    <xf numFmtId="164" fontId="20" fillId="0" borderId="0" xfId="5" applyNumberFormat="1" applyFont="1" applyFill="1" applyAlignment="1">
      <alignment vertical="center"/>
    </xf>
    <xf numFmtId="164" fontId="20" fillId="0" borderId="0" xfId="5" applyNumberFormat="1" applyFont="1" applyFill="1" applyBorder="1" applyAlignment="1">
      <alignment vertical="center"/>
    </xf>
    <xf numFmtId="0" fontId="20" fillId="0" borderId="0" xfId="5" applyFont="1" applyFill="1" applyBorder="1" applyAlignment="1">
      <alignment horizontal="left" vertical="center"/>
    </xf>
    <xf numFmtId="164" fontId="20" fillId="0" borderId="0" xfId="0" applyNumberFormat="1" applyFont="1" applyFill="1" applyBorder="1" applyAlignment="1">
      <alignment vertical="center"/>
    </xf>
    <xf numFmtId="165" fontId="20" fillId="0" borderId="0" xfId="0" applyNumberFormat="1" applyFont="1" applyFill="1" applyBorder="1" applyAlignment="1">
      <alignment horizontal="center" vertical="center"/>
    </xf>
    <xf numFmtId="164" fontId="20" fillId="0" borderId="0" xfId="0" applyNumberFormat="1" applyFont="1" applyFill="1" applyAlignment="1">
      <alignment vertical="center"/>
    </xf>
    <xf numFmtId="164" fontId="20" fillId="0" borderId="0" xfId="5" applyNumberFormat="1" applyFont="1" applyFill="1" applyAlignment="1">
      <alignment horizontal="left" vertical="center"/>
    </xf>
    <xf numFmtId="3" fontId="25" fillId="0" borderId="17" xfId="0" applyNumberFormat="1" applyFont="1" applyFill="1" applyBorder="1" applyAlignment="1">
      <alignment horizontal="center" vertical="center"/>
    </xf>
    <xf numFmtId="0" fontId="38" fillId="0" borderId="0" xfId="0" applyFont="1" applyFill="1" applyBorder="1" applyAlignment="1">
      <alignment horizontal="left" vertical="center"/>
    </xf>
    <xf numFmtId="4" fontId="20" fillId="0" borderId="2" xfId="4" applyNumberFormat="1" applyFont="1" applyFill="1" applyBorder="1" applyAlignment="1">
      <alignment horizontal="center" vertical="center"/>
    </xf>
    <xf numFmtId="4" fontId="20" fillId="0" borderId="4" xfId="4" applyNumberFormat="1" applyFont="1" applyFill="1" applyBorder="1" applyAlignment="1">
      <alignment horizontal="center" vertical="center"/>
    </xf>
    <xf numFmtId="0" fontId="7" fillId="2" borderId="1" xfId="3" applyFont="1" applyFill="1" applyBorder="1" applyAlignment="1">
      <alignment horizontal="center" vertical="center"/>
    </xf>
    <xf numFmtId="0" fontId="7" fillId="2" borderId="1" xfId="4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/>
    </xf>
    <xf numFmtId="0" fontId="57" fillId="2" borderId="1" xfId="3" applyFont="1" applyFill="1" applyBorder="1" applyAlignment="1">
      <alignment horizontal="center" vertical="center"/>
    </xf>
    <xf numFmtId="0" fontId="57" fillId="2" borderId="1" xfId="4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/>
    </xf>
    <xf numFmtId="0" fontId="12" fillId="2" borderId="1" xfId="0" applyFont="1" applyFill="1" applyBorder="1" applyAlignment="1"/>
    <xf numFmtId="0" fontId="22" fillId="2" borderId="1" xfId="0" applyFont="1" applyFill="1" applyBorder="1"/>
    <xf numFmtId="0" fontId="0" fillId="2" borderId="1" xfId="0" applyFill="1" applyBorder="1"/>
    <xf numFmtId="0" fontId="11" fillId="2" borderId="1" xfId="0" applyFont="1" applyFill="1" applyBorder="1" applyAlignment="1">
      <alignment horizontal="left" vertical="center" wrapText="1"/>
    </xf>
    <xf numFmtId="0" fontId="9" fillId="3" borderId="1" xfId="0" applyFont="1" applyFill="1" applyBorder="1" applyAlignment="1">
      <alignment horizontal="left" vertical="center"/>
    </xf>
    <xf numFmtId="0" fontId="9" fillId="3" borderId="1" xfId="9" applyFont="1" applyFill="1" applyBorder="1" applyAlignment="1">
      <alignment horizontal="left" vertical="center"/>
    </xf>
    <xf numFmtId="1" fontId="10" fillId="0" borderId="1" xfId="28" applyNumberFormat="1" applyFont="1" applyFill="1" applyBorder="1" applyAlignment="1" applyProtection="1">
      <alignment horizontal="center" vertical="center"/>
    </xf>
    <xf numFmtId="1" fontId="10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20" fillId="0" borderId="1" xfId="4" applyNumberFormat="1" applyFont="1" applyFill="1" applyBorder="1" applyAlignment="1">
      <alignment horizontal="center" vertical="center"/>
    </xf>
    <xf numFmtId="0" fontId="20" fillId="0" borderId="1" xfId="4" applyFont="1" applyFill="1" applyBorder="1" applyAlignment="1">
      <alignment horizontal="left" vertical="center" wrapText="1"/>
    </xf>
    <xf numFmtId="4" fontId="53" fillId="0" borderId="1" xfId="8" applyNumberFormat="1" applyFont="1" applyFill="1" applyBorder="1" applyAlignment="1" applyProtection="1">
      <alignment horizontal="center" vertical="center"/>
      <protection locked="0"/>
    </xf>
    <xf numFmtId="4" fontId="22" fillId="0" borderId="1" xfId="0" applyNumberFormat="1" applyFont="1" applyFill="1" applyBorder="1" applyAlignment="1">
      <alignment horizontal="right" vertical="center" wrapText="1"/>
    </xf>
    <xf numFmtId="4" fontId="12" fillId="0" borderId="1" xfId="28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1" fontId="10" fillId="0" borderId="1" xfId="0" applyNumberFormat="1" applyFont="1" applyFill="1" applyBorder="1" applyAlignment="1">
      <alignment horizontal="center" vertical="center" wrapText="1"/>
    </xf>
    <xf numFmtId="4" fontId="12" fillId="0" borderId="1" xfId="28" applyNumberFormat="1" applyFont="1" applyFill="1" applyBorder="1" applyAlignment="1" applyProtection="1">
      <alignment horizontal="center" vertical="center"/>
      <protection locked="0"/>
    </xf>
    <xf numFmtId="4" fontId="12" fillId="0" borderId="1" xfId="28" applyNumberFormat="1" applyFont="1" applyFill="1" applyBorder="1" applyAlignment="1" applyProtection="1">
      <alignment horizontal="right" vertical="center"/>
      <protection locked="0"/>
    </xf>
    <xf numFmtId="4" fontId="35" fillId="0" borderId="1" xfId="0" applyNumberFormat="1" applyFont="1" applyFill="1" applyBorder="1" applyAlignment="1">
      <alignment horizontal="center" vertical="center"/>
    </xf>
    <xf numFmtId="1" fontId="26" fillId="0" borderId="1" xfId="0" applyNumberFormat="1" applyFont="1" applyFill="1" applyBorder="1" applyAlignment="1">
      <alignment horizontal="center" vertical="center" wrapText="1"/>
    </xf>
    <xf numFmtId="1" fontId="23" fillId="0" borderId="1" xfId="0" applyNumberFormat="1" applyFont="1" applyFill="1" applyBorder="1" applyAlignment="1">
      <alignment horizontal="center" vertical="center" wrapText="1"/>
    </xf>
    <xf numFmtId="4" fontId="24" fillId="0" borderId="1" xfId="0" applyNumberFormat="1" applyFont="1" applyFill="1" applyBorder="1" applyAlignment="1">
      <alignment horizontal="center" vertical="center" wrapText="1"/>
    </xf>
    <xf numFmtId="4" fontId="34" fillId="0" borderId="0" xfId="0" applyNumberFormat="1" applyFont="1" applyFill="1" applyBorder="1" applyAlignment="1">
      <alignment vertical="center"/>
    </xf>
    <xf numFmtId="164" fontId="12" fillId="0" borderId="1" xfId="0" applyNumberFormat="1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 vertical="center"/>
    </xf>
    <xf numFmtId="0" fontId="17" fillId="0" borderId="1" xfId="4" applyFont="1" applyFill="1" applyBorder="1" applyAlignment="1">
      <alignment horizontal="center" vertical="center" wrapText="1"/>
    </xf>
    <xf numFmtId="4" fontId="17" fillId="0" borderId="1" xfId="28" applyNumberFormat="1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 wrapText="1"/>
    </xf>
    <xf numFmtId="0" fontId="22" fillId="2" borderId="0" xfId="0" applyFont="1" applyFill="1" applyAlignment="1">
      <alignment vertical="center" wrapText="1"/>
    </xf>
    <xf numFmtId="0" fontId="22" fillId="2" borderId="0" xfId="0" applyFont="1" applyFill="1" applyAlignment="1">
      <alignment horizontal="center" vertical="center" wrapText="1"/>
    </xf>
    <xf numFmtId="0" fontId="23" fillId="2" borderId="48" xfId="0" applyFont="1" applyFill="1" applyBorder="1" applyAlignment="1">
      <alignment vertical="center" wrapText="1"/>
    </xf>
    <xf numFmtId="0" fontId="23" fillId="2" borderId="61" xfId="0" applyFont="1" applyFill="1" applyBorder="1" applyAlignment="1">
      <alignment horizontal="center" vertical="center" wrapText="1"/>
    </xf>
    <xf numFmtId="0" fontId="36" fillId="2" borderId="61" xfId="0" applyFont="1" applyFill="1" applyBorder="1" applyAlignment="1">
      <alignment horizontal="center" vertical="center" wrapText="1"/>
    </xf>
    <xf numFmtId="0" fontId="23" fillId="2" borderId="36" xfId="0" applyFont="1" applyFill="1" applyBorder="1" applyAlignment="1">
      <alignment vertical="center" wrapText="1"/>
    </xf>
    <xf numFmtId="3" fontId="26" fillId="2" borderId="37" xfId="0" applyNumberFormat="1" applyFont="1" applyFill="1" applyBorder="1" applyAlignment="1">
      <alignment horizontal="center" vertical="center" wrapText="1"/>
    </xf>
    <xf numFmtId="165" fontId="28" fillId="0" borderId="1" xfId="0" applyNumberFormat="1" applyFont="1" applyFill="1" applyBorder="1" applyAlignment="1">
      <alignment horizontal="center" vertical="center"/>
    </xf>
    <xf numFmtId="1" fontId="52" fillId="0" borderId="55" xfId="4" applyNumberFormat="1" applyFont="1" applyFill="1" applyBorder="1" applyAlignment="1">
      <alignment horizontal="center" vertical="center" wrapText="1"/>
    </xf>
    <xf numFmtId="1" fontId="17" fillId="0" borderId="56" xfId="4" applyNumberFormat="1" applyFont="1" applyFill="1" applyBorder="1" applyAlignment="1">
      <alignment horizontal="center" vertical="center" wrapText="1"/>
    </xf>
    <xf numFmtId="1" fontId="52" fillId="0" borderId="56" xfId="4" applyNumberFormat="1" applyFont="1" applyFill="1" applyBorder="1" applyAlignment="1">
      <alignment horizontal="center" vertical="center" wrapText="1"/>
    </xf>
    <xf numFmtId="1" fontId="17" fillId="0" borderId="57" xfId="4" applyNumberFormat="1" applyFont="1" applyFill="1" applyBorder="1" applyAlignment="1">
      <alignment horizontal="center" vertical="center" wrapText="1"/>
    </xf>
    <xf numFmtId="0" fontId="55" fillId="0" borderId="5" xfId="2" applyNumberFormat="1" applyFont="1" applyFill="1" applyBorder="1" applyAlignment="1">
      <alignment horizontal="center" vertical="center" wrapText="1"/>
    </xf>
    <xf numFmtId="1" fontId="17" fillId="0" borderId="23" xfId="4" applyNumberFormat="1" applyFont="1" applyFill="1" applyBorder="1" applyAlignment="1">
      <alignment horizontal="center" vertical="center" wrapText="1"/>
    </xf>
    <xf numFmtId="0" fontId="55" fillId="0" borderId="14" xfId="2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 wrapText="1"/>
    </xf>
    <xf numFmtId="4" fontId="10" fillId="0" borderId="1" xfId="0" applyNumberFormat="1" applyFont="1" applyFill="1" applyBorder="1" applyAlignment="1">
      <alignment horizontal="center" vertical="center"/>
    </xf>
    <xf numFmtId="4" fontId="25" fillId="0" borderId="1" xfId="0" applyNumberFormat="1" applyFont="1" applyFill="1" applyBorder="1" applyAlignment="1">
      <alignment vertical="center"/>
    </xf>
    <xf numFmtId="0" fontId="64" fillId="2" borderId="1" xfId="0" applyFont="1" applyFill="1" applyBorder="1"/>
    <xf numFmtId="0" fontId="20" fillId="2" borderId="1" xfId="0" applyFont="1" applyFill="1" applyBorder="1" applyAlignment="1">
      <alignment horizontal="left"/>
    </xf>
    <xf numFmtId="0" fontId="20" fillId="2" borderId="1" xfId="0" applyFont="1" applyFill="1" applyBorder="1" applyAlignment="1">
      <alignment horizontal="left" vertical="center" wrapText="1"/>
    </xf>
    <xf numFmtId="0" fontId="23" fillId="2" borderId="1" xfId="0" applyFont="1" applyFill="1" applyBorder="1"/>
    <xf numFmtId="165" fontId="23" fillId="2" borderId="1" xfId="0" applyNumberFormat="1" applyFont="1" applyFill="1" applyBorder="1"/>
    <xf numFmtId="165" fontId="20" fillId="2" borderId="1" xfId="10" applyNumberFormat="1" applyFont="1" applyFill="1" applyBorder="1" applyAlignment="1">
      <alignment horizontal="right"/>
    </xf>
    <xf numFmtId="0" fontId="7" fillId="2" borderId="0" xfId="0" applyFont="1" applyFill="1" applyAlignment="1">
      <alignment horizontal="right"/>
    </xf>
    <xf numFmtId="0" fontId="20" fillId="2" borderId="1" xfId="9" applyFont="1" applyFill="1" applyBorder="1" applyAlignment="1">
      <alignment horizontal="left"/>
    </xf>
    <xf numFmtId="0" fontId="20" fillId="2" borderId="1" xfId="9" applyFont="1" applyFill="1" applyBorder="1" applyAlignment="1">
      <alignment horizontal="left" vertical="center" wrapText="1"/>
    </xf>
    <xf numFmtId="0" fontId="20" fillId="2" borderId="1" xfId="0" applyFont="1" applyFill="1" applyBorder="1" applyAlignment="1"/>
    <xf numFmtId="0" fontId="20" fillId="2" borderId="1" xfId="0" applyFont="1" applyFill="1" applyBorder="1" applyAlignment="1">
      <alignment wrapText="1"/>
    </xf>
    <xf numFmtId="4" fontId="35" fillId="0" borderId="1" xfId="0" applyNumberFormat="1" applyFont="1" applyFill="1" applyBorder="1" applyAlignment="1">
      <alignment horizontal="left" vertical="center"/>
    </xf>
    <xf numFmtId="1" fontId="17" fillId="0" borderId="1" xfId="0" applyNumberFormat="1" applyFont="1" applyFill="1" applyBorder="1" applyAlignment="1">
      <alignment horizontal="center" vertical="center" wrapText="1"/>
    </xf>
    <xf numFmtId="0" fontId="58" fillId="2" borderId="1" xfId="0" applyFont="1" applyFill="1" applyBorder="1" applyAlignment="1">
      <alignment horizontal="center" vertical="center"/>
    </xf>
    <xf numFmtId="4" fontId="20" fillId="0" borderId="1" xfId="4" applyNumberFormat="1" applyFont="1" applyFill="1" applyBorder="1" applyAlignment="1">
      <alignment horizontal="center" vertical="center"/>
    </xf>
    <xf numFmtId="0" fontId="20" fillId="0" borderId="1" xfId="4" applyFont="1" applyFill="1" applyBorder="1" applyAlignment="1">
      <alignment horizontal="center" vertical="center"/>
    </xf>
    <xf numFmtId="0" fontId="35" fillId="0" borderId="1" xfId="0" applyFont="1" applyFill="1" applyBorder="1" applyAlignment="1">
      <alignment horizontal="left" vertical="center"/>
    </xf>
    <xf numFmtId="0" fontId="20" fillId="0" borderId="1" xfId="4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 wrapText="1"/>
    </xf>
    <xf numFmtId="1" fontId="26" fillId="0" borderId="1" xfId="0" applyNumberFormat="1" applyFont="1" applyFill="1" applyBorder="1" applyAlignment="1">
      <alignment horizontal="center" vertical="center"/>
    </xf>
    <xf numFmtId="0" fontId="35" fillId="0" borderId="1" xfId="0" applyFont="1" applyFill="1" applyBorder="1" applyAlignment="1">
      <alignment horizontal="center" vertical="center" wrapText="1"/>
    </xf>
    <xf numFmtId="0" fontId="16" fillId="0" borderId="0" xfId="0" applyFont="1" applyFill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3" fontId="9" fillId="0" borderId="1" xfId="0" applyNumberFormat="1" applyFont="1" applyFill="1" applyBorder="1" applyAlignment="1">
      <alignment horizontal="center" vertical="center" wrapText="1"/>
    </xf>
    <xf numFmtId="1" fontId="16" fillId="0" borderId="1" xfId="0" applyNumberFormat="1" applyFont="1" applyFill="1" applyBorder="1" applyAlignment="1">
      <alignment horizontal="center" vertical="center" wrapText="1"/>
    </xf>
    <xf numFmtId="0" fontId="16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vertical="center"/>
    </xf>
    <xf numFmtId="165" fontId="16" fillId="0" borderId="0" xfId="0" applyNumberFormat="1" applyFont="1" applyFill="1" applyAlignment="1">
      <alignment vertical="center"/>
    </xf>
    <xf numFmtId="164" fontId="16" fillId="0" borderId="0" xfId="0" applyNumberFormat="1" applyFont="1" applyFill="1" applyAlignment="1">
      <alignment horizontal="center" vertical="center"/>
    </xf>
    <xf numFmtId="164" fontId="74" fillId="0" borderId="0" xfId="0" applyNumberFormat="1" applyFont="1" applyFill="1" applyAlignment="1">
      <alignment vertical="center"/>
    </xf>
    <xf numFmtId="164" fontId="74" fillId="0" borderId="0" xfId="0" applyNumberFormat="1" applyFont="1" applyFill="1" applyAlignment="1">
      <alignment horizontal="center" vertical="center"/>
    </xf>
    <xf numFmtId="165" fontId="74" fillId="0" borderId="0" xfId="0" applyNumberFormat="1" applyFont="1" applyFill="1" applyAlignment="1">
      <alignment horizontal="center" vertical="center"/>
    </xf>
    <xf numFmtId="4" fontId="28" fillId="0" borderId="0" xfId="0" applyNumberFormat="1" applyFont="1" applyFill="1" applyBorder="1" applyAlignment="1">
      <alignment vertical="center"/>
    </xf>
    <xf numFmtId="3" fontId="75" fillId="0" borderId="0" xfId="0" applyNumberFormat="1" applyFont="1" applyFill="1" applyBorder="1" applyAlignment="1">
      <alignment horizontal="center" vertical="center"/>
    </xf>
    <xf numFmtId="4" fontId="16" fillId="0" borderId="0" xfId="0" applyNumberFormat="1" applyFont="1" applyFill="1" applyBorder="1" applyAlignment="1">
      <alignment horizontal="right" vertical="center" wrapText="1"/>
    </xf>
    <xf numFmtId="0" fontId="20" fillId="0" borderId="1" xfId="0" applyFont="1" applyFill="1" applyBorder="1" applyAlignment="1">
      <alignment horizontal="center" vertical="center"/>
    </xf>
    <xf numFmtId="0" fontId="39" fillId="0" borderId="1" xfId="0" applyFont="1" applyFill="1" applyBorder="1" applyAlignment="1">
      <alignment horizontal="center" vertical="center"/>
    </xf>
    <xf numFmtId="4" fontId="39" fillId="0" borderId="1" xfId="0" applyNumberFormat="1" applyFont="1" applyFill="1" applyBorder="1" applyAlignment="1">
      <alignment horizontal="center" vertical="center"/>
    </xf>
    <xf numFmtId="0" fontId="39" fillId="0" borderId="0" xfId="0" applyFont="1" applyFill="1" applyAlignment="1">
      <alignment vertical="center"/>
    </xf>
    <xf numFmtId="0" fontId="39" fillId="0" borderId="0" xfId="0" applyFont="1" applyFill="1" applyAlignment="1">
      <alignment horizontal="center" vertical="center"/>
    </xf>
    <xf numFmtId="0" fontId="39" fillId="0" borderId="0" xfId="0" applyFont="1" applyFill="1" applyBorder="1" applyAlignment="1">
      <alignment vertical="center"/>
    </xf>
    <xf numFmtId="0" fontId="30" fillId="0" borderId="1" xfId="0" applyFont="1" applyFill="1" applyBorder="1" applyAlignment="1">
      <alignment horizontal="center" vertical="center"/>
    </xf>
    <xf numFmtId="165" fontId="9" fillId="0" borderId="1" xfId="0" applyNumberFormat="1" applyFont="1" applyFill="1" applyBorder="1" applyAlignment="1">
      <alignment horizontal="center" vertical="center"/>
    </xf>
    <xf numFmtId="164" fontId="9" fillId="0" borderId="1" xfId="0" applyNumberFormat="1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165" fontId="20" fillId="0" borderId="1" xfId="0" applyNumberFormat="1" applyFont="1" applyFill="1" applyBorder="1" applyAlignment="1">
      <alignment horizontal="center" vertical="center"/>
    </xf>
    <xf numFmtId="165" fontId="16" fillId="0" borderId="0" xfId="0" applyNumberFormat="1" applyFont="1" applyFill="1" applyBorder="1" applyAlignment="1">
      <alignment vertical="center"/>
    </xf>
    <xf numFmtId="165" fontId="16" fillId="0" borderId="0" xfId="0" applyNumberFormat="1" applyFont="1" applyFill="1" applyBorder="1" applyAlignment="1">
      <alignment horizontal="center" vertical="center"/>
    </xf>
    <xf numFmtId="164" fontId="16" fillId="0" borderId="0" xfId="0" applyNumberFormat="1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3" fontId="9" fillId="0" borderId="0" xfId="0" applyNumberFormat="1" applyFont="1" applyFill="1" applyBorder="1" applyAlignment="1">
      <alignment horizontal="center" vertical="center" wrapText="1"/>
    </xf>
    <xf numFmtId="0" fontId="75" fillId="0" borderId="0" xfId="0" applyFont="1" applyFill="1" applyBorder="1" applyAlignment="1">
      <alignment vertical="center"/>
    </xf>
    <xf numFmtId="0" fontId="75" fillId="0" borderId="0" xfId="0" applyFont="1" applyFill="1" applyBorder="1" applyAlignment="1">
      <alignment horizontal="center" vertical="center"/>
    </xf>
    <xf numFmtId="3" fontId="75" fillId="0" borderId="0" xfId="0" applyNumberFormat="1" applyFont="1" applyFill="1" applyBorder="1" applyAlignment="1">
      <alignment vertical="center"/>
    </xf>
    <xf numFmtId="1" fontId="75" fillId="0" borderId="0" xfId="0" applyNumberFormat="1" applyFont="1" applyFill="1" applyBorder="1" applyAlignment="1">
      <alignment horizontal="center" vertical="center"/>
    </xf>
    <xf numFmtId="0" fontId="75" fillId="0" borderId="0" xfId="0" applyFont="1" applyFill="1" applyAlignment="1">
      <alignment vertical="center"/>
    </xf>
    <xf numFmtId="0" fontId="12" fillId="0" borderId="0" xfId="0" applyFont="1" applyFill="1" applyBorder="1" applyAlignment="1">
      <alignment horizontal="center" vertical="center" wrapText="1"/>
    </xf>
    <xf numFmtId="0" fontId="10" fillId="0" borderId="1" xfId="4" applyFont="1" applyFill="1" applyBorder="1" applyAlignment="1" applyProtection="1">
      <alignment horizontal="center" vertical="center"/>
      <protection locked="0"/>
    </xf>
    <xf numFmtId="0" fontId="10" fillId="9" borderId="1" xfId="4" applyFont="1" applyFill="1" applyBorder="1" applyAlignment="1" applyProtection="1">
      <alignment horizontal="center" vertical="center"/>
      <protection locked="0"/>
    </xf>
    <xf numFmtId="0" fontId="10" fillId="9" borderId="1" xfId="0" applyFont="1" applyFill="1" applyBorder="1" applyAlignment="1" applyProtection="1">
      <alignment horizontal="left" vertical="center"/>
      <protection locked="0"/>
    </xf>
    <xf numFmtId="0" fontId="10" fillId="9" borderId="1" xfId="0" applyFont="1" applyFill="1" applyBorder="1" applyAlignment="1" applyProtection="1">
      <alignment horizontal="center" vertical="center" wrapText="1"/>
      <protection locked="0"/>
    </xf>
    <xf numFmtId="0" fontId="10" fillId="9" borderId="1" xfId="0" applyFont="1" applyFill="1" applyBorder="1" applyAlignment="1" applyProtection="1">
      <alignment horizontal="left" vertical="center" wrapText="1"/>
      <protection locked="0"/>
    </xf>
    <xf numFmtId="1" fontId="10" fillId="9" borderId="1" xfId="0" applyNumberFormat="1" applyFont="1" applyFill="1" applyBorder="1" applyAlignment="1" applyProtection="1">
      <alignment horizontal="center" vertical="center" wrapText="1"/>
      <protection locked="0"/>
    </xf>
    <xf numFmtId="3" fontId="10" fillId="9" borderId="1" xfId="28" applyNumberFormat="1" applyFont="1" applyFill="1" applyBorder="1" applyAlignment="1" applyProtection="1">
      <alignment horizontal="center" vertical="center"/>
    </xf>
    <xf numFmtId="1" fontId="10" fillId="9" borderId="1" xfId="6" applyNumberFormat="1" applyFont="1" applyFill="1" applyBorder="1" applyAlignment="1" applyProtection="1">
      <alignment horizontal="center" vertical="center"/>
    </xf>
    <xf numFmtId="4" fontId="10" fillId="9" borderId="1" xfId="28" applyNumberFormat="1" applyFont="1" applyFill="1" applyBorder="1" applyAlignment="1" applyProtection="1">
      <alignment horizontal="center" vertical="center"/>
      <protection locked="0"/>
    </xf>
    <xf numFmtId="4" fontId="10" fillId="9" borderId="1" xfId="28" applyNumberFormat="1" applyFont="1" applyFill="1" applyBorder="1" applyAlignment="1" applyProtection="1">
      <alignment horizontal="center" vertical="center"/>
    </xf>
    <xf numFmtId="4" fontId="10" fillId="9" borderId="1" xfId="28" applyNumberFormat="1" applyFont="1" applyFill="1" applyBorder="1" applyAlignment="1" applyProtection="1">
      <alignment horizontal="right" vertical="center"/>
    </xf>
    <xf numFmtId="1" fontId="10" fillId="9" borderId="1" xfId="4" applyNumberFormat="1" applyFont="1" applyFill="1" applyBorder="1" applyAlignment="1" applyProtection="1">
      <alignment horizontal="left" vertical="center" wrapText="1"/>
      <protection locked="0"/>
    </xf>
    <xf numFmtId="0" fontId="10" fillId="9" borderId="1" xfId="4" applyFont="1" applyFill="1" applyBorder="1" applyAlignment="1" applyProtection="1">
      <alignment horizontal="left" vertical="center" wrapText="1"/>
      <protection locked="0"/>
    </xf>
    <xf numFmtId="0" fontId="10" fillId="9" borderId="1" xfId="0" applyFont="1" applyFill="1" applyBorder="1" applyAlignment="1">
      <alignment vertical="center"/>
    </xf>
    <xf numFmtId="1" fontId="37" fillId="9" borderId="1" xfId="0" applyNumberFormat="1" applyFont="1" applyFill="1" applyBorder="1" applyAlignment="1" applyProtection="1">
      <alignment horizontal="center" vertical="center" wrapText="1"/>
      <protection locked="0"/>
    </xf>
    <xf numFmtId="4" fontId="20" fillId="9" borderId="1" xfId="4" applyNumberFormat="1" applyFont="1" applyFill="1" applyBorder="1" applyAlignment="1">
      <alignment horizontal="center" vertical="center"/>
    </xf>
    <xf numFmtId="0" fontId="9" fillId="9" borderId="1" xfId="4" applyFont="1" applyFill="1" applyBorder="1" applyAlignment="1" applyProtection="1">
      <alignment horizontal="center" vertical="center"/>
      <protection locked="0"/>
    </xf>
    <xf numFmtId="0" fontId="9" fillId="9" borderId="1" xfId="0" applyFont="1" applyFill="1" applyBorder="1" applyAlignment="1">
      <alignment vertical="center"/>
    </xf>
    <xf numFmtId="0" fontId="9" fillId="9" borderId="1" xfId="0" applyFont="1" applyFill="1" applyBorder="1" applyAlignment="1" applyProtection="1">
      <alignment horizontal="center" vertical="center" wrapText="1"/>
      <protection locked="0"/>
    </xf>
    <xf numFmtId="0" fontId="9" fillId="9" borderId="1" xfId="0" applyFont="1" applyFill="1" applyBorder="1" applyAlignment="1" applyProtection="1">
      <alignment horizontal="left" vertical="center" wrapText="1"/>
      <protection locked="0"/>
    </xf>
    <xf numFmtId="3" fontId="9" fillId="9" borderId="1" xfId="8" applyNumberFormat="1" applyFont="1" applyFill="1" applyBorder="1" applyAlignment="1" applyProtection="1">
      <alignment horizontal="center" vertical="center"/>
    </xf>
    <xf numFmtId="1" fontId="9" fillId="9" borderId="1" xfId="6" applyNumberFormat="1" applyFont="1" applyFill="1" applyBorder="1" applyAlignment="1" applyProtection="1">
      <alignment horizontal="center" vertical="center"/>
    </xf>
    <xf numFmtId="4" fontId="9" fillId="9" borderId="1" xfId="8" applyNumberFormat="1" applyFont="1" applyFill="1" applyBorder="1" applyAlignment="1" applyProtection="1">
      <alignment horizontal="center" vertical="center"/>
      <protection locked="0"/>
    </xf>
    <xf numFmtId="4" fontId="9" fillId="9" borderId="1" xfId="8" applyNumberFormat="1" applyFont="1" applyFill="1" applyBorder="1" applyAlignment="1" applyProtection="1">
      <alignment horizontal="center" vertical="center"/>
    </xf>
    <xf numFmtId="4" fontId="9" fillId="9" borderId="1" xfId="8" applyNumberFormat="1" applyFont="1" applyFill="1" applyBorder="1" applyAlignment="1" applyProtection="1">
      <alignment horizontal="right" vertical="center"/>
    </xf>
    <xf numFmtId="0" fontId="10" fillId="9" borderId="1" xfId="0" applyFont="1" applyFill="1" applyBorder="1" applyAlignment="1" applyProtection="1">
      <alignment horizontal="center" vertical="center"/>
      <protection locked="0"/>
    </xf>
    <xf numFmtId="164" fontId="10" fillId="9" borderId="1" xfId="0" applyNumberFormat="1" applyFont="1" applyFill="1" applyBorder="1" applyAlignment="1">
      <alignment horizontal="center" vertical="center" wrapText="1"/>
    </xf>
    <xf numFmtId="1" fontId="10" fillId="9" borderId="1" xfId="0" applyNumberFormat="1" applyFont="1" applyFill="1" applyBorder="1" applyAlignment="1">
      <alignment horizontal="center" vertical="center" wrapText="1"/>
    </xf>
    <xf numFmtId="164" fontId="10" fillId="9" borderId="1" xfId="0" applyNumberFormat="1" applyFont="1" applyFill="1" applyBorder="1" applyAlignment="1">
      <alignment horizontal="left" vertical="center" wrapText="1"/>
    </xf>
    <xf numFmtId="0" fontId="12" fillId="9" borderId="1" xfId="28" applyFont="1" applyFill="1" applyBorder="1" applyAlignment="1">
      <alignment horizontal="center" vertical="center"/>
    </xf>
    <xf numFmtId="2" fontId="12" fillId="9" borderId="1" xfId="15" applyNumberFormat="1" applyFont="1" applyFill="1" applyBorder="1" applyAlignment="1">
      <alignment horizontal="center" vertical="center"/>
    </xf>
    <xf numFmtId="0" fontId="12" fillId="9" borderId="1" xfId="28" applyFont="1" applyFill="1" applyBorder="1" applyAlignment="1" applyProtection="1">
      <alignment horizontal="center" vertical="center" wrapText="1"/>
      <protection locked="0"/>
    </xf>
    <xf numFmtId="4" fontId="10" fillId="9" borderId="1" xfId="28" applyNumberFormat="1" applyFont="1" applyFill="1" applyBorder="1" applyAlignment="1">
      <alignment horizontal="right" vertical="center"/>
    </xf>
    <xf numFmtId="0" fontId="37" fillId="9" borderId="1" xfId="0" applyFont="1" applyFill="1" applyBorder="1" applyAlignment="1">
      <alignment horizontal="center" vertical="center" wrapText="1"/>
    </xf>
    <xf numFmtId="1" fontId="37" fillId="9" borderId="1" xfId="0" applyNumberFormat="1" applyFont="1" applyFill="1" applyBorder="1" applyAlignment="1">
      <alignment horizontal="center" vertical="center" wrapText="1"/>
    </xf>
    <xf numFmtId="0" fontId="37" fillId="9" borderId="1" xfId="0" applyFont="1" applyFill="1" applyBorder="1" applyAlignment="1">
      <alignment vertical="center" wrapText="1"/>
    </xf>
    <xf numFmtId="0" fontId="12" fillId="9" borderId="1" xfId="0" applyFont="1" applyFill="1" applyBorder="1" applyAlignment="1">
      <alignment horizontal="center" vertical="center" wrapText="1"/>
    </xf>
    <xf numFmtId="0" fontId="10" fillId="9" borderId="1" xfId="0" applyFont="1" applyFill="1" applyBorder="1" applyAlignment="1">
      <alignment horizontal="center" vertical="center" wrapText="1"/>
    </xf>
    <xf numFmtId="0" fontId="10" fillId="9" borderId="1" xfId="0" applyFont="1" applyFill="1" applyBorder="1" applyAlignment="1">
      <alignment wrapText="1"/>
    </xf>
    <xf numFmtId="0" fontId="10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vertical="center" wrapText="1"/>
    </xf>
    <xf numFmtId="4" fontId="10" fillId="9" borderId="1" xfId="28" applyNumberFormat="1" applyFont="1" applyFill="1" applyBorder="1" applyAlignment="1">
      <alignment horizontal="center" vertical="center"/>
    </xf>
    <xf numFmtId="0" fontId="12" fillId="9" borderId="1" xfId="28" applyFont="1" applyFill="1" applyBorder="1" applyAlignment="1">
      <alignment horizontal="center" vertical="center" wrapText="1"/>
    </xf>
    <xf numFmtId="4" fontId="12" fillId="9" borderId="1" xfId="28" applyNumberFormat="1" applyFont="1" applyFill="1" applyBorder="1" applyAlignment="1" applyProtection="1">
      <alignment horizontal="center" vertical="center"/>
      <protection locked="0"/>
    </xf>
    <xf numFmtId="0" fontId="9" fillId="9" borderId="1" xfId="0" applyFont="1" applyFill="1" applyBorder="1" applyAlignment="1" applyProtection="1">
      <alignment vertical="center" wrapText="1"/>
      <protection locked="0"/>
    </xf>
    <xf numFmtId="1" fontId="30" fillId="9" borderId="1" xfId="0" applyNumberFormat="1" applyFont="1" applyFill="1" applyBorder="1" applyAlignment="1">
      <alignment horizontal="center" vertical="center"/>
    </xf>
    <xf numFmtId="2" fontId="30" fillId="9" borderId="1" xfId="0" applyNumberFormat="1" applyFont="1" applyFill="1" applyBorder="1" applyAlignment="1">
      <alignment horizontal="center" vertical="center"/>
    </xf>
    <xf numFmtId="4" fontId="30" fillId="9" borderId="1" xfId="0" applyNumberFormat="1" applyFont="1" applyFill="1" applyBorder="1" applyAlignment="1">
      <alignment horizontal="center" vertical="center"/>
    </xf>
    <xf numFmtId="4" fontId="30" fillId="9" borderId="1" xfId="8" applyNumberFormat="1" applyFont="1" applyFill="1" applyBorder="1" applyAlignment="1">
      <alignment horizontal="center" vertical="center"/>
    </xf>
    <xf numFmtId="4" fontId="30" fillId="9" borderId="1" xfId="8" applyNumberFormat="1" applyFont="1" applyFill="1" applyBorder="1" applyAlignment="1" applyProtection="1">
      <alignment horizontal="center" vertical="center"/>
      <protection locked="0"/>
    </xf>
    <xf numFmtId="0" fontId="9" fillId="9" borderId="1" xfId="0" applyFont="1" applyFill="1" applyBorder="1" applyAlignment="1" applyProtection="1">
      <alignment vertical="center"/>
      <protection locked="0"/>
    </xf>
    <xf numFmtId="0" fontId="9" fillId="9" borderId="1" xfId="0" applyFont="1" applyFill="1" applyBorder="1" applyAlignment="1">
      <alignment horizontal="center" vertical="center" wrapText="1"/>
    </xf>
    <xf numFmtId="0" fontId="9" fillId="9" borderId="1" xfId="0" applyFont="1" applyFill="1" applyBorder="1" applyAlignment="1">
      <alignment vertical="center" wrapText="1"/>
    </xf>
    <xf numFmtId="1" fontId="10" fillId="9" borderId="1" xfId="28" applyNumberFormat="1" applyFont="1" applyFill="1" applyBorder="1" applyAlignment="1" applyProtection="1">
      <alignment horizontal="center" vertical="center"/>
    </xf>
    <xf numFmtId="3" fontId="70" fillId="9" borderId="1" xfId="28" applyNumberFormat="1" applyFont="1" applyFill="1" applyBorder="1" applyAlignment="1" applyProtection="1">
      <alignment horizontal="center" vertical="center"/>
    </xf>
    <xf numFmtId="1" fontId="37" fillId="9" borderId="1" xfId="0" applyNumberFormat="1" applyFont="1" applyFill="1" applyBorder="1" applyAlignment="1" applyProtection="1">
      <alignment horizontal="center" vertical="center"/>
    </xf>
    <xf numFmtId="0" fontId="9" fillId="9" borderId="1" xfId="34" applyFont="1" applyFill="1" applyBorder="1" applyAlignment="1" applyProtection="1">
      <alignment horizontal="left" vertical="center" wrapText="1"/>
      <protection locked="0"/>
    </xf>
    <xf numFmtId="0" fontId="10" fillId="9" borderId="1" xfId="34" applyFont="1" applyFill="1" applyBorder="1" applyAlignment="1" applyProtection="1">
      <alignment horizontal="left" vertical="center" wrapText="1"/>
      <protection locked="0"/>
    </xf>
    <xf numFmtId="0" fontId="10" fillId="9" borderId="1" xfId="0" applyFont="1" applyFill="1" applyBorder="1" applyAlignment="1">
      <alignment horizontal="left" vertical="center" wrapText="1"/>
    </xf>
    <xf numFmtId="164" fontId="10" fillId="9" borderId="1" xfId="0" applyNumberFormat="1" applyFont="1" applyFill="1" applyBorder="1" applyAlignment="1">
      <alignment horizontal="left" wrapText="1"/>
    </xf>
    <xf numFmtId="4" fontId="10" fillId="9" borderId="1" xfId="0" applyNumberFormat="1" applyFont="1" applyFill="1" applyBorder="1" applyAlignment="1">
      <alignment horizontal="center" vertical="center"/>
    </xf>
    <xf numFmtId="164" fontId="12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 vertical="center"/>
    </xf>
    <xf numFmtId="1" fontId="9" fillId="9" borderId="1" xfId="0" applyNumberFormat="1" applyFont="1" applyFill="1" applyBorder="1" applyAlignment="1">
      <alignment horizontal="center" vertical="center"/>
    </xf>
    <xf numFmtId="0" fontId="30" fillId="9" borderId="1" xfId="0" applyFont="1" applyFill="1" applyBorder="1" applyAlignment="1" applyProtection="1">
      <alignment horizontal="center" vertical="center" wrapText="1"/>
      <protection locked="0"/>
    </xf>
    <xf numFmtId="39" fontId="10" fillId="9" borderId="1" xfId="0" applyNumberFormat="1" applyFont="1" applyFill="1" applyBorder="1" applyAlignment="1" applyProtection="1">
      <alignment horizontal="left" vertical="center"/>
      <protection locked="0"/>
    </xf>
    <xf numFmtId="49" fontId="37" fillId="9" borderId="1" xfId="0" applyNumberFormat="1" applyFont="1" applyFill="1" applyBorder="1" applyAlignment="1">
      <alignment horizontal="left" vertical="center"/>
    </xf>
    <xf numFmtId="49" fontId="10" fillId="9" borderId="1" xfId="0" applyNumberFormat="1" applyFont="1" applyFill="1" applyBorder="1" applyAlignment="1">
      <alignment horizontal="left" vertical="center"/>
    </xf>
    <xf numFmtId="49" fontId="24" fillId="9" borderId="1" xfId="0" applyNumberFormat="1" applyFont="1" applyFill="1" applyBorder="1" applyAlignment="1">
      <alignment horizontal="left"/>
    </xf>
    <xf numFmtId="0" fontId="9" fillId="9" borderId="1" xfId="0" applyFont="1" applyFill="1" applyBorder="1" applyAlignment="1">
      <alignment horizontal="center"/>
    </xf>
    <xf numFmtId="0" fontId="9" fillId="9" borderId="1" xfId="0" applyFont="1" applyFill="1" applyBorder="1" applyAlignment="1"/>
    <xf numFmtId="49" fontId="37" fillId="9" borderId="1" xfId="0" applyNumberFormat="1" applyFont="1" applyFill="1" applyBorder="1" applyAlignment="1" applyProtection="1">
      <alignment horizontal="center" vertical="center" wrapText="1"/>
      <protection locked="0"/>
    </xf>
    <xf numFmtId="49" fontId="37" fillId="9" borderId="1" xfId="0" applyNumberFormat="1" applyFont="1" applyFill="1" applyBorder="1" applyAlignment="1" applyProtection="1">
      <alignment vertical="center" wrapText="1"/>
      <protection locked="0"/>
    </xf>
    <xf numFmtId="0" fontId="37" fillId="9" borderId="1" xfId="0" applyFont="1" applyFill="1" applyBorder="1" applyAlignment="1">
      <alignment vertical="center"/>
    </xf>
    <xf numFmtId="0" fontId="37" fillId="9" borderId="1" xfId="0" applyFont="1" applyFill="1" applyBorder="1" applyAlignment="1" applyProtection="1">
      <alignment horizontal="center" vertical="center" wrapText="1"/>
      <protection locked="0"/>
    </xf>
    <xf numFmtId="0" fontId="12" fillId="9" borderId="1" xfId="0" applyFont="1" applyFill="1" applyBorder="1" applyAlignment="1" applyProtection="1">
      <alignment horizontal="center" vertical="center" wrapText="1"/>
      <protection locked="0"/>
    </xf>
    <xf numFmtId="0" fontId="12" fillId="9" borderId="1" xfId="0" applyFont="1" applyFill="1" applyBorder="1" applyAlignment="1">
      <alignment horizontal="center"/>
    </xf>
    <xf numFmtId="0" fontId="37" fillId="9" borderId="1" xfId="0" applyFont="1" applyFill="1" applyBorder="1" applyAlignment="1" applyProtection="1">
      <alignment horizontal="left" vertical="center" wrapText="1"/>
      <protection locked="0"/>
    </xf>
    <xf numFmtId="0" fontId="32" fillId="9" borderId="1" xfId="28" applyFont="1" applyFill="1" applyBorder="1" applyAlignment="1">
      <alignment horizontal="center" vertical="center"/>
    </xf>
    <xf numFmtId="0" fontId="32" fillId="9" borderId="1" xfId="0" applyFont="1" applyFill="1" applyBorder="1" applyAlignment="1" applyProtection="1">
      <alignment horizontal="center" vertical="center" wrapText="1"/>
      <protection locked="0"/>
    </xf>
    <xf numFmtId="2" fontId="32" fillId="9" borderId="1" xfId="15" applyNumberFormat="1" applyFont="1" applyFill="1" applyBorder="1" applyAlignment="1">
      <alignment horizontal="center" vertical="center"/>
    </xf>
    <xf numFmtId="0" fontId="37" fillId="9" borderId="1" xfId="0" applyFont="1" applyFill="1" applyBorder="1" applyAlignment="1">
      <alignment horizontal="left" vertical="center" wrapText="1"/>
    </xf>
    <xf numFmtId="1" fontId="37" fillId="9" borderId="1" xfId="0" applyNumberFormat="1" applyFont="1" applyFill="1" applyBorder="1" applyAlignment="1">
      <alignment horizontal="left" vertical="center" wrapText="1"/>
    </xf>
    <xf numFmtId="0" fontId="37" fillId="9" borderId="1" xfId="0" applyFont="1" applyFill="1" applyBorder="1" applyAlignment="1">
      <alignment horizontal="left" vertical="center"/>
    </xf>
    <xf numFmtId="0" fontId="30" fillId="9" borderId="1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left" vertical="center" wrapText="1"/>
    </xf>
    <xf numFmtId="0" fontId="9" fillId="9" borderId="1" xfId="0" applyFont="1" applyFill="1" applyBorder="1" applyAlignment="1">
      <alignment horizontal="center" vertical="top" wrapText="1"/>
    </xf>
    <xf numFmtId="0" fontId="9" fillId="9" borderId="1" xfId="0" applyFont="1" applyFill="1" applyBorder="1" applyAlignment="1">
      <alignment horizontal="left" vertical="top" wrapText="1"/>
    </xf>
    <xf numFmtId="0" fontId="9" fillId="9" borderId="1" xfId="0" applyFont="1" applyFill="1" applyBorder="1" applyAlignment="1">
      <alignment horizontal="left"/>
    </xf>
    <xf numFmtId="0" fontId="9" fillId="9" borderId="1" xfId="0" applyFont="1" applyFill="1" applyBorder="1"/>
    <xf numFmtId="1" fontId="9" fillId="9" borderId="1" xfId="0" applyNumberFormat="1" applyFont="1" applyFill="1" applyBorder="1" applyAlignment="1">
      <alignment horizontal="left" vertical="top" wrapText="1"/>
    </xf>
    <xf numFmtId="166" fontId="9" fillId="9" borderId="1" xfId="0" applyNumberFormat="1" applyFont="1" applyFill="1" applyBorder="1" applyAlignment="1">
      <alignment horizontal="left" vertical="top" wrapText="1"/>
    </xf>
    <xf numFmtId="166" fontId="9" fillId="9" borderId="1" xfId="0" applyNumberFormat="1" applyFont="1" applyFill="1" applyBorder="1" applyAlignment="1">
      <alignment horizontal="center" wrapText="1"/>
    </xf>
    <xf numFmtId="166" fontId="9" fillId="9" borderId="1" xfId="0" applyNumberFormat="1" applyFont="1" applyFill="1" applyBorder="1" applyAlignment="1">
      <alignment horizontal="left" wrapText="1"/>
    </xf>
    <xf numFmtId="4" fontId="10" fillId="9" borderId="1" xfId="28" applyNumberFormat="1" applyFont="1" applyFill="1" applyBorder="1" applyAlignment="1" applyProtection="1">
      <alignment horizontal="right" vertical="center"/>
      <protection locked="0"/>
    </xf>
    <xf numFmtId="3" fontId="25" fillId="0" borderId="1" xfId="0" applyNumberFormat="1" applyFont="1" applyFill="1" applyBorder="1" applyAlignment="1">
      <alignment horizontal="center" vertical="center"/>
    </xf>
    <xf numFmtId="0" fontId="10" fillId="9" borderId="1" xfId="36" applyFont="1" applyFill="1" applyBorder="1" applyAlignment="1">
      <alignment horizontal="center" vertical="center" wrapText="1"/>
    </xf>
    <xf numFmtId="1" fontId="10" fillId="9" borderId="1" xfId="36" applyNumberFormat="1" applyFont="1" applyFill="1" applyBorder="1" applyAlignment="1">
      <alignment horizontal="center" vertical="center" wrapText="1"/>
    </xf>
    <xf numFmtId="2" fontId="30" fillId="9" borderId="1" xfId="0" applyNumberFormat="1" applyFont="1" applyFill="1" applyBorder="1" applyAlignment="1">
      <alignment horizontal="center"/>
    </xf>
    <xf numFmtId="1" fontId="10" fillId="9" borderId="1" xfId="0" applyNumberFormat="1" applyFont="1" applyFill="1" applyBorder="1" applyAlignment="1">
      <alignment vertical="center"/>
    </xf>
    <xf numFmtId="0" fontId="10" fillId="9" borderId="1" xfId="0" applyFont="1" applyFill="1" applyBorder="1" applyAlignment="1">
      <alignment horizontal="left" vertical="center"/>
    </xf>
    <xf numFmtId="1" fontId="9" fillId="9" borderId="1" xfId="0" applyNumberFormat="1" applyFont="1" applyFill="1" applyBorder="1"/>
    <xf numFmtId="1" fontId="9" fillId="9" borderId="1" xfId="0" applyNumberFormat="1" applyFont="1" applyFill="1" applyBorder="1" applyAlignment="1">
      <alignment horizontal="center" wrapText="1"/>
    </xf>
    <xf numFmtId="4" fontId="70" fillId="9" borderId="1" xfId="28" applyNumberFormat="1" applyFont="1" applyFill="1" applyBorder="1" applyAlignment="1" applyProtection="1">
      <alignment horizontal="center" vertical="center"/>
      <protection locked="0"/>
    </xf>
    <xf numFmtId="0" fontId="37" fillId="9" borderId="1" xfId="0" applyFont="1" applyFill="1" applyBorder="1" applyAlignment="1" applyProtection="1">
      <alignment horizontal="left" vertical="center"/>
      <protection locked="0"/>
    </xf>
    <xf numFmtId="0" fontId="32" fillId="9" borderId="1" xfId="0" applyFont="1" applyFill="1" applyBorder="1" applyAlignment="1">
      <alignment horizontal="center" wrapText="1"/>
    </xf>
    <xf numFmtId="0" fontId="10" fillId="9" borderId="1" xfId="36" applyFont="1" applyFill="1" applyBorder="1" applyAlignment="1">
      <alignment wrapText="1"/>
    </xf>
    <xf numFmtId="0" fontId="10" fillId="9" borderId="1" xfId="30" applyFont="1" applyFill="1" applyBorder="1" applyAlignment="1">
      <alignment horizontal="center" vertical="center" wrapText="1"/>
    </xf>
    <xf numFmtId="1" fontId="10" fillId="9" borderId="1" xfId="30" applyNumberFormat="1" applyFont="1" applyFill="1" applyBorder="1" applyAlignment="1">
      <alignment horizontal="center" vertical="center" wrapText="1"/>
    </xf>
    <xf numFmtId="0" fontId="37" fillId="9" borderId="1" xfId="0" applyFont="1" applyFill="1" applyBorder="1" applyAlignment="1">
      <alignment horizontal="center" vertical="center"/>
    </xf>
    <xf numFmtId="0" fontId="10" fillId="9" borderId="1" xfId="30" applyFont="1" applyFill="1" applyBorder="1" applyAlignment="1">
      <alignment wrapText="1"/>
    </xf>
    <xf numFmtId="0" fontId="20" fillId="0" borderId="1" xfId="0" applyFont="1" applyFill="1" applyBorder="1" applyAlignment="1">
      <alignment horizontal="center" vertical="center" wrapText="1"/>
    </xf>
    <xf numFmtId="49" fontId="9" fillId="9" borderId="1" xfId="0" applyNumberFormat="1" applyFont="1" applyFill="1" applyBorder="1" applyAlignment="1" applyProtection="1">
      <alignment horizontal="left" vertical="center" wrapText="1"/>
    </xf>
    <xf numFmtId="49" fontId="9" fillId="9" borderId="1" xfId="0" applyNumberFormat="1" applyFont="1" applyFill="1" applyBorder="1" applyAlignment="1" applyProtection="1">
      <alignment horizontal="center" vertical="center" wrapText="1"/>
    </xf>
    <xf numFmtId="0" fontId="52" fillId="0" borderId="0" xfId="5" applyFont="1" applyFill="1" applyBorder="1" applyAlignment="1">
      <alignment horizontal="left" vertical="center"/>
    </xf>
    <xf numFmtId="164" fontId="76" fillId="0" borderId="0" xfId="0" applyNumberFormat="1" applyFont="1" applyFill="1" applyAlignment="1">
      <alignment vertical="center"/>
    </xf>
    <xf numFmtId="0" fontId="9" fillId="0" borderId="0" xfId="0" applyFont="1" applyFill="1" applyBorder="1" applyAlignment="1">
      <alignment horizontal="center" vertical="center" wrapText="1"/>
    </xf>
    <xf numFmtId="49" fontId="9" fillId="9" borderId="33" xfId="0" applyNumberFormat="1" applyFont="1" applyFill="1" applyBorder="1" applyAlignment="1">
      <alignment horizontal="left" vertical="center" wrapText="1"/>
    </xf>
    <xf numFmtId="49" fontId="10" fillId="9" borderId="1" xfId="0" applyNumberFormat="1" applyFont="1" applyFill="1" applyBorder="1" applyAlignment="1">
      <alignment horizontal="center" vertical="center" wrapText="1"/>
    </xf>
    <xf numFmtId="0" fontId="9" fillId="9" borderId="1" xfId="0" applyFont="1" applyFill="1" applyBorder="1" applyAlignment="1">
      <alignment horizontal="left" wrapText="1"/>
    </xf>
    <xf numFmtId="3" fontId="20" fillId="9" borderId="1" xfId="28" applyNumberFormat="1" applyFont="1" applyFill="1" applyBorder="1" applyAlignment="1" applyProtection="1">
      <alignment horizontal="center" vertical="center"/>
      <protection locked="0"/>
    </xf>
    <xf numFmtId="2" fontId="9" fillId="9" borderId="1" xfId="15" applyNumberFormat="1" applyFont="1" applyFill="1" applyBorder="1" applyAlignment="1">
      <alignment horizontal="center" vertical="center"/>
    </xf>
    <xf numFmtId="165" fontId="9" fillId="9" borderId="1" xfId="0" applyNumberFormat="1" applyFont="1" applyFill="1" applyBorder="1" applyAlignment="1">
      <alignment vertical="center"/>
    </xf>
    <xf numFmtId="165" fontId="9" fillId="9" borderId="1" xfId="0" applyNumberFormat="1" applyFont="1" applyFill="1" applyBorder="1" applyAlignment="1">
      <alignment horizontal="center" vertical="center"/>
    </xf>
    <xf numFmtId="164" fontId="9" fillId="9" borderId="1" xfId="0" applyNumberFormat="1" applyFont="1" applyFill="1" applyBorder="1" applyAlignment="1">
      <alignment horizontal="center" vertical="center"/>
    </xf>
    <xf numFmtId="3" fontId="20" fillId="9" borderId="1" xfId="8" applyNumberFormat="1" applyFont="1" applyFill="1" applyBorder="1" applyAlignment="1" applyProtection="1">
      <alignment horizontal="center" vertical="center"/>
      <protection locked="0"/>
    </xf>
    <xf numFmtId="49" fontId="20" fillId="9" borderId="1" xfId="0" applyNumberFormat="1" applyFont="1" applyFill="1" applyBorder="1" applyAlignment="1" applyProtection="1">
      <alignment horizontal="left" vertical="center" wrapText="1"/>
    </xf>
    <xf numFmtId="0" fontId="20" fillId="9" borderId="1" xfId="0" applyFont="1" applyFill="1" applyBorder="1" applyAlignment="1">
      <alignment vertical="center" wrapText="1"/>
    </xf>
    <xf numFmtId="0" fontId="20" fillId="9" borderId="1" xfId="0" applyFont="1" applyFill="1" applyBorder="1" applyAlignment="1">
      <alignment horizontal="center" vertical="center" wrapText="1"/>
    </xf>
    <xf numFmtId="2" fontId="9" fillId="9" borderId="1" xfId="0" applyNumberFormat="1" applyFont="1" applyFill="1" applyBorder="1" applyAlignment="1">
      <alignment horizontal="center" vertical="center"/>
    </xf>
    <xf numFmtId="4" fontId="53" fillId="9" borderId="1" xfId="8" applyNumberFormat="1" applyFont="1" applyFill="1" applyBorder="1" applyAlignment="1" applyProtection="1">
      <alignment horizontal="center" vertical="center"/>
      <protection locked="0"/>
    </xf>
    <xf numFmtId="0" fontId="20" fillId="0" borderId="1" xfId="0" applyFont="1" applyFill="1" applyBorder="1" applyAlignment="1">
      <alignment horizontal="center" vertical="center" wrapText="1"/>
    </xf>
    <xf numFmtId="164" fontId="20" fillId="3" borderId="1" xfId="0" applyNumberFormat="1" applyFont="1" applyFill="1" applyBorder="1" applyAlignment="1">
      <alignment horizontal="left" vertical="center" wrapText="1"/>
    </xf>
    <xf numFmtId="0" fontId="20" fillId="3" borderId="1" xfId="0" applyFont="1" applyFill="1" applyBorder="1" applyAlignment="1">
      <alignment horizontal="left" vertical="center" wrapText="1"/>
    </xf>
    <xf numFmtId="0" fontId="20" fillId="0" borderId="1" xfId="9" applyFont="1" applyFill="1" applyBorder="1" applyAlignment="1">
      <alignment horizontal="left" vertical="center"/>
    </xf>
    <xf numFmtId="0" fontId="12" fillId="9" borderId="1" xfId="28" applyFont="1" applyFill="1" applyBorder="1" applyAlignment="1" applyProtection="1">
      <alignment horizontal="center" vertical="center"/>
      <protection locked="0"/>
    </xf>
    <xf numFmtId="4" fontId="30" fillId="9" borderId="1" xfId="8" applyNumberFormat="1" applyFont="1" applyFill="1" applyBorder="1" applyAlignment="1">
      <alignment horizontal="right" vertical="center"/>
    </xf>
    <xf numFmtId="166" fontId="9" fillId="9" borderId="1" xfId="0" applyNumberFormat="1" applyFont="1" applyFill="1" applyBorder="1" applyAlignment="1">
      <alignment horizontal="center" vertical="center" wrapText="1"/>
    </xf>
    <xf numFmtId="1" fontId="9" fillId="9" borderId="1" xfId="0" applyNumberFormat="1" applyFont="1" applyFill="1" applyBorder="1" applyAlignment="1">
      <alignment horizontal="center" vertical="center" wrapText="1"/>
    </xf>
    <xf numFmtId="0" fontId="24" fillId="9" borderId="1" xfId="0" applyFont="1" applyFill="1" applyBorder="1" applyAlignment="1">
      <alignment horizontal="center" vertical="center"/>
    </xf>
    <xf numFmtId="0" fontId="10" fillId="10" borderId="1" xfId="0" applyFont="1" applyFill="1" applyBorder="1" applyAlignment="1">
      <alignment horizontal="left" vertical="center" wrapText="1"/>
    </xf>
    <xf numFmtId="0" fontId="10" fillId="10" borderId="1" xfId="0" applyFont="1" applyFill="1" applyBorder="1" applyAlignment="1">
      <alignment horizontal="center" vertical="center" wrapText="1"/>
    </xf>
    <xf numFmtId="1" fontId="10" fillId="10" borderId="1" xfId="0" applyNumberFormat="1" applyFont="1" applyFill="1" applyBorder="1" applyAlignment="1">
      <alignment horizontal="center" vertical="center" wrapText="1"/>
    </xf>
    <xf numFmtId="0" fontId="10" fillId="10" borderId="1" xfId="0" applyFont="1" applyFill="1" applyBorder="1" applyAlignment="1">
      <alignment vertical="center" wrapText="1"/>
    </xf>
    <xf numFmtId="0" fontId="12" fillId="10" borderId="1" xfId="28" applyFont="1" applyFill="1" applyBorder="1" applyAlignment="1">
      <alignment horizontal="center" vertical="center"/>
    </xf>
    <xf numFmtId="0" fontId="12" fillId="10" borderId="1" xfId="0" applyFont="1" applyFill="1" applyBorder="1" applyAlignment="1">
      <alignment horizontal="center" vertical="center" wrapText="1"/>
    </xf>
    <xf numFmtId="2" fontId="12" fillId="10" borderId="1" xfId="15" applyNumberFormat="1" applyFont="1" applyFill="1" applyBorder="1" applyAlignment="1">
      <alignment horizontal="center" vertical="center"/>
    </xf>
    <xf numFmtId="4" fontId="10" fillId="10" borderId="1" xfId="28" applyNumberFormat="1" applyFont="1" applyFill="1" applyBorder="1" applyAlignment="1" applyProtection="1">
      <alignment horizontal="center" vertical="center"/>
      <protection locked="0"/>
    </xf>
    <xf numFmtId="0" fontId="12" fillId="10" borderId="1" xfId="28" applyFont="1" applyFill="1" applyBorder="1" applyAlignment="1" applyProtection="1">
      <alignment horizontal="center" vertical="center" wrapText="1"/>
      <protection locked="0"/>
    </xf>
    <xf numFmtId="4" fontId="10" fillId="10" borderId="1" xfId="28" applyNumberFormat="1" applyFont="1" applyFill="1" applyBorder="1" applyAlignment="1">
      <alignment horizontal="right" vertical="center"/>
    </xf>
    <xf numFmtId="165" fontId="20" fillId="2" borderId="1" xfId="9" applyNumberFormat="1" applyFont="1" applyFill="1" applyBorder="1" applyAlignment="1">
      <alignment horizontal="right" vertical="center" wrapText="1"/>
    </xf>
    <xf numFmtId="165" fontId="9" fillId="3" borderId="1" xfId="11" applyNumberFormat="1" applyFont="1" applyFill="1" applyBorder="1" applyAlignment="1">
      <alignment horizontal="right" vertical="center" wrapText="1"/>
    </xf>
    <xf numFmtId="3" fontId="53" fillId="3" borderId="1" xfId="0" applyNumberFormat="1" applyFont="1" applyFill="1" applyBorder="1" applyAlignment="1">
      <alignment horizontal="center" vertical="center" wrapText="1"/>
    </xf>
    <xf numFmtId="0" fontId="56" fillId="2" borderId="17" xfId="2" applyNumberFormat="1" applyFont="1" applyFill="1" applyBorder="1" applyAlignment="1">
      <alignment horizontal="center" vertical="center" wrapText="1"/>
    </xf>
    <xf numFmtId="0" fontId="56" fillId="2" borderId="112" xfId="2" applyNumberFormat="1" applyFont="1" applyFill="1" applyBorder="1" applyAlignment="1">
      <alignment horizontal="center" vertical="center" wrapText="1"/>
    </xf>
    <xf numFmtId="0" fontId="59" fillId="2" borderId="24" xfId="0" applyFont="1" applyFill="1" applyBorder="1" applyAlignment="1">
      <alignment horizontal="center" vertical="center"/>
    </xf>
    <xf numFmtId="0" fontId="59" fillId="2" borderId="25" xfId="0" applyFont="1" applyFill="1" applyBorder="1" applyAlignment="1">
      <alignment horizontal="center" vertical="center"/>
    </xf>
    <xf numFmtId="0" fontId="59" fillId="2" borderId="26" xfId="0" applyFont="1" applyFill="1" applyBorder="1" applyAlignment="1">
      <alignment horizontal="center" vertical="center"/>
    </xf>
    <xf numFmtId="0" fontId="28" fillId="2" borderId="58" xfId="2" applyFont="1" applyFill="1" applyBorder="1" applyAlignment="1">
      <alignment horizontal="center" vertical="center"/>
    </xf>
    <xf numFmtId="0" fontId="28" fillId="2" borderId="55" xfId="2" applyFont="1" applyFill="1" applyBorder="1" applyAlignment="1">
      <alignment horizontal="center" vertical="center"/>
    </xf>
    <xf numFmtId="1" fontId="17" fillId="2" borderId="24" xfId="3" applyNumberFormat="1" applyFont="1" applyFill="1" applyBorder="1" applyAlignment="1">
      <alignment horizontal="center" vertical="center" wrapText="1"/>
    </xf>
    <xf numFmtId="1" fontId="17" fillId="2" borderId="25" xfId="3" applyNumberFormat="1" applyFont="1" applyFill="1" applyBorder="1" applyAlignment="1">
      <alignment horizontal="center" vertical="center" wrapText="1"/>
    </xf>
    <xf numFmtId="1" fontId="17" fillId="2" borderId="26" xfId="3" applyNumberFormat="1" applyFont="1" applyFill="1" applyBorder="1" applyAlignment="1">
      <alignment horizontal="center" vertical="center" wrapText="1"/>
    </xf>
    <xf numFmtId="1" fontId="20" fillId="2" borderId="24" xfId="4" applyNumberFormat="1" applyFont="1" applyFill="1" applyBorder="1" applyAlignment="1">
      <alignment horizontal="center" vertical="center" wrapText="1"/>
    </xf>
    <xf numFmtId="1" fontId="20" fillId="2" borderId="25" xfId="4" applyNumberFormat="1" applyFont="1" applyFill="1" applyBorder="1" applyAlignment="1">
      <alignment horizontal="center" vertical="center" wrapText="1"/>
    </xf>
    <xf numFmtId="1" fontId="20" fillId="2" borderId="26" xfId="4" applyNumberFormat="1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wrapText="1"/>
    </xf>
    <xf numFmtId="4" fontId="20" fillId="0" borderId="1" xfId="4" applyNumberFormat="1" applyFont="1" applyFill="1" applyBorder="1" applyAlignment="1">
      <alignment horizontal="center" vertical="center"/>
    </xf>
    <xf numFmtId="0" fontId="20" fillId="0" borderId="1" xfId="4" applyFont="1" applyFill="1" applyBorder="1" applyAlignment="1">
      <alignment horizontal="center" vertical="center"/>
    </xf>
    <xf numFmtId="0" fontId="35" fillId="0" borderId="1" xfId="0" applyFont="1" applyFill="1" applyBorder="1" applyAlignment="1">
      <alignment horizontal="center" vertical="center"/>
    </xf>
    <xf numFmtId="0" fontId="23" fillId="0" borderId="0" xfId="0" applyFont="1" applyFill="1" applyAlignment="1">
      <alignment horizontal="left" vertical="center" wrapText="1"/>
    </xf>
    <xf numFmtId="0" fontId="35" fillId="0" borderId="1" xfId="0" applyFont="1" applyFill="1" applyBorder="1" applyAlignment="1">
      <alignment horizontal="left" vertical="center"/>
    </xf>
    <xf numFmtId="0" fontId="47" fillId="0" borderId="2" xfId="4" applyFont="1" applyFill="1" applyBorder="1" applyAlignment="1" applyProtection="1">
      <alignment horizontal="center" vertical="center"/>
    </xf>
    <xf numFmtId="0" fontId="47" fillId="0" borderId="3" xfId="4" applyFont="1" applyFill="1" applyBorder="1" applyAlignment="1" applyProtection="1">
      <alignment horizontal="center" vertical="center"/>
    </xf>
    <xf numFmtId="0" fontId="47" fillId="0" borderId="4" xfId="4" applyFont="1" applyFill="1" applyBorder="1" applyAlignment="1" applyProtection="1">
      <alignment horizontal="center" vertical="center"/>
    </xf>
    <xf numFmtId="0" fontId="35" fillId="0" borderId="1" xfId="0" applyFont="1" applyFill="1" applyBorder="1" applyAlignment="1">
      <alignment horizontal="left"/>
    </xf>
    <xf numFmtId="0" fontId="47" fillId="0" borderId="1" xfId="4" applyFont="1" applyFill="1" applyBorder="1" applyAlignment="1" applyProtection="1">
      <alignment horizontal="center" vertical="center"/>
    </xf>
    <xf numFmtId="0" fontId="23" fillId="0" borderId="12" xfId="0" applyFont="1" applyFill="1" applyBorder="1" applyAlignment="1">
      <alignment horizontal="center" vertical="center" wrapText="1"/>
    </xf>
    <xf numFmtId="0" fontId="23" fillId="0" borderId="6" xfId="0" applyFont="1" applyFill="1" applyBorder="1" applyAlignment="1">
      <alignment horizontal="center" vertical="center" wrapText="1"/>
    </xf>
    <xf numFmtId="4" fontId="20" fillId="9" borderId="1" xfId="4" applyNumberFormat="1" applyFont="1" applyFill="1" applyBorder="1" applyAlignment="1">
      <alignment horizontal="center" vertical="center"/>
    </xf>
    <xf numFmtId="0" fontId="20" fillId="0" borderId="1" xfId="4" applyFont="1" applyFill="1" applyBorder="1" applyAlignment="1">
      <alignment horizontal="center" vertical="center" wrapText="1"/>
    </xf>
    <xf numFmtId="0" fontId="35" fillId="0" borderId="5" xfId="0" applyFont="1" applyFill="1" applyBorder="1" applyAlignment="1">
      <alignment horizontal="center" vertical="center" wrapText="1"/>
    </xf>
    <xf numFmtId="0" fontId="35" fillId="0" borderId="6" xfId="0" applyFont="1" applyFill="1" applyBorder="1" applyAlignment="1">
      <alignment horizontal="center" vertical="center" wrapText="1"/>
    </xf>
    <xf numFmtId="0" fontId="35" fillId="0" borderId="2" xfId="0" applyFont="1" applyFill="1" applyBorder="1" applyAlignment="1">
      <alignment horizontal="center" vertical="center"/>
    </xf>
    <xf numFmtId="0" fontId="35" fillId="0" borderId="3" xfId="0" applyFont="1" applyFill="1" applyBorder="1" applyAlignment="1">
      <alignment horizontal="center" vertical="center"/>
    </xf>
    <xf numFmtId="0" fontId="35" fillId="0" borderId="4" xfId="0" applyFont="1" applyFill="1" applyBorder="1" applyAlignment="1">
      <alignment horizontal="center" vertical="center"/>
    </xf>
    <xf numFmtId="0" fontId="20" fillId="0" borderId="2" xfId="4" applyFont="1" applyFill="1" applyBorder="1" applyAlignment="1">
      <alignment horizontal="center" vertical="center" wrapText="1"/>
    </xf>
    <xf numFmtId="0" fontId="20" fillId="0" borderId="3" xfId="4" applyFont="1" applyFill="1" applyBorder="1" applyAlignment="1">
      <alignment horizontal="center" vertical="center" wrapText="1"/>
    </xf>
    <xf numFmtId="0" fontId="20" fillId="0" borderId="4" xfId="4" applyFont="1" applyFill="1" applyBorder="1" applyAlignment="1">
      <alignment horizontal="center" vertical="center" wrapText="1"/>
    </xf>
    <xf numFmtId="0" fontId="20" fillId="0" borderId="2" xfId="4" applyFont="1" applyFill="1" applyBorder="1" applyAlignment="1">
      <alignment horizontal="center" vertical="center"/>
    </xf>
    <xf numFmtId="0" fontId="20" fillId="0" borderId="3" xfId="4" applyFont="1" applyFill="1" applyBorder="1" applyAlignment="1">
      <alignment horizontal="center" vertical="center"/>
    </xf>
    <xf numFmtId="0" fontId="20" fillId="0" borderId="4" xfId="4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left" vertical="center" wrapText="1"/>
    </xf>
    <xf numFmtId="0" fontId="26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center" vertical="center" wrapText="1"/>
    </xf>
    <xf numFmtId="1" fontId="25" fillId="0" borderId="1" xfId="0" applyNumberFormat="1" applyFont="1" applyFill="1" applyBorder="1" applyAlignment="1">
      <alignment horizontal="center" vertical="center"/>
    </xf>
    <xf numFmtId="1" fontId="33" fillId="0" borderId="1" xfId="0" applyNumberFormat="1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 wrapText="1"/>
    </xf>
    <xf numFmtId="1" fontId="26" fillId="0" borderId="1" xfId="0" applyNumberFormat="1" applyFont="1" applyFill="1" applyBorder="1" applyAlignment="1">
      <alignment horizontal="center" vertical="center"/>
    </xf>
    <xf numFmtId="0" fontId="26" fillId="0" borderId="2" xfId="0" applyFont="1" applyFill="1" applyBorder="1" applyAlignment="1">
      <alignment horizontal="center" vertical="center" wrapText="1"/>
    </xf>
    <xf numFmtId="0" fontId="26" fillId="0" borderId="3" xfId="0" applyFont="1" applyFill="1" applyBorder="1" applyAlignment="1">
      <alignment horizontal="center" vertical="center" wrapText="1"/>
    </xf>
    <xf numFmtId="0" fontId="26" fillId="0" borderId="4" xfId="0" applyFont="1" applyFill="1" applyBorder="1" applyAlignment="1">
      <alignment horizontal="center" vertical="center" wrapText="1"/>
    </xf>
    <xf numFmtId="0" fontId="28" fillId="0" borderId="1" xfId="4" applyFont="1" applyFill="1" applyBorder="1" applyAlignment="1">
      <alignment horizontal="center" vertical="center"/>
    </xf>
    <xf numFmtId="0" fontId="38" fillId="0" borderId="1" xfId="0" applyFont="1" applyFill="1" applyBorder="1" applyAlignment="1">
      <alignment horizontal="left" vertical="center"/>
    </xf>
    <xf numFmtId="0" fontId="27" fillId="0" borderId="1" xfId="0" applyFont="1" applyFill="1" applyBorder="1" applyAlignment="1">
      <alignment horizontal="left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3" xfId="0" applyFont="1" applyFill="1" applyBorder="1" applyAlignment="1">
      <alignment horizontal="center" vertical="center"/>
    </xf>
    <xf numFmtId="0" fontId="27" fillId="0" borderId="4" xfId="0" applyFont="1" applyFill="1" applyBorder="1" applyAlignment="1">
      <alignment horizontal="center" vertical="center"/>
    </xf>
    <xf numFmtId="0" fontId="28" fillId="0" borderId="2" xfId="4" applyFont="1" applyFill="1" applyBorder="1" applyAlignment="1">
      <alignment horizontal="center" vertical="center"/>
    </xf>
    <xf numFmtId="0" fontId="28" fillId="0" borderId="3" xfId="4" applyFont="1" applyFill="1" applyBorder="1" applyAlignment="1">
      <alignment horizontal="center" vertical="center"/>
    </xf>
    <xf numFmtId="0" fontId="28" fillId="0" borderId="4" xfId="4" applyFont="1" applyFill="1" applyBorder="1" applyAlignment="1">
      <alignment horizontal="center" vertical="center"/>
    </xf>
    <xf numFmtId="0" fontId="38" fillId="0" borderId="1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left" vertical="center"/>
    </xf>
    <xf numFmtId="0" fontId="27" fillId="0" borderId="3" xfId="0" applyFont="1" applyFill="1" applyBorder="1" applyAlignment="1">
      <alignment horizontal="left" vertical="center"/>
    </xf>
    <xf numFmtId="0" fontId="27" fillId="0" borderId="4" xfId="0" applyFont="1" applyFill="1" applyBorder="1" applyAlignment="1">
      <alignment horizontal="left" vertical="center"/>
    </xf>
    <xf numFmtId="4" fontId="30" fillId="0" borderId="1" xfId="8" applyNumberFormat="1" applyFont="1" applyFill="1" applyBorder="1" applyAlignment="1">
      <alignment horizontal="left" vertical="center"/>
    </xf>
    <xf numFmtId="0" fontId="35" fillId="0" borderId="1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left" vertical="center"/>
    </xf>
    <xf numFmtId="1" fontId="58" fillId="0" borderId="1" xfId="0" applyNumberFormat="1" applyFont="1" applyFill="1" applyBorder="1" applyAlignment="1">
      <alignment horizontal="center" vertical="center" wrapText="1"/>
    </xf>
    <xf numFmtId="1" fontId="17" fillId="0" borderId="1" xfId="0" applyNumberFormat="1" applyFont="1" applyFill="1" applyBorder="1" applyAlignment="1">
      <alignment horizontal="center" vertical="center" wrapText="1"/>
    </xf>
    <xf numFmtId="4" fontId="39" fillId="0" borderId="1" xfId="0" applyNumberFormat="1" applyFont="1" applyFill="1" applyBorder="1" applyAlignment="1">
      <alignment horizontal="right" vertical="center" wrapText="1"/>
    </xf>
    <xf numFmtId="1" fontId="75" fillId="0" borderId="0" xfId="0" applyNumberFormat="1" applyFont="1" applyFill="1" applyBorder="1" applyAlignment="1">
      <alignment horizontal="center" vertical="center"/>
    </xf>
    <xf numFmtId="4" fontId="54" fillId="0" borderId="1" xfId="0" applyNumberFormat="1" applyFont="1" applyFill="1" applyBorder="1" applyAlignment="1">
      <alignment horizontal="center" vertical="center"/>
    </xf>
    <xf numFmtId="0" fontId="20" fillId="0" borderId="1" xfId="5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 wrapText="1"/>
    </xf>
    <xf numFmtId="0" fontId="39" fillId="0" borderId="1" xfId="0" applyFont="1" applyFill="1" applyBorder="1" applyAlignment="1">
      <alignment horizontal="center" vertical="center"/>
    </xf>
    <xf numFmtId="0" fontId="54" fillId="0" borderId="1" xfId="0" applyFont="1" applyFill="1" applyBorder="1" applyAlignment="1">
      <alignment horizontal="center" vertical="center"/>
    </xf>
    <xf numFmtId="0" fontId="28" fillId="0" borderId="1" xfId="17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/>
    </xf>
    <xf numFmtId="0" fontId="28" fillId="5" borderId="24" xfId="4" applyFont="1" applyFill="1" applyBorder="1" applyAlignment="1">
      <alignment horizontal="center" vertical="center"/>
    </xf>
    <xf numFmtId="0" fontId="28" fillId="5" borderId="25" xfId="4" applyFont="1" applyFill="1" applyBorder="1" applyAlignment="1">
      <alignment horizontal="center" vertical="center"/>
    </xf>
    <xf numFmtId="0" fontId="28" fillId="5" borderId="12" xfId="4" applyFont="1" applyFill="1" applyBorder="1" applyAlignment="1">
      <alignment horizontal="center" vertical="center"/>
    </xf>
    <xf numFmtId="0" fontId="28" fillId="5" borderId="13" xfId="4" applyFont="1" applyFill="1" applyBorder="1" applyAlignment="1">
      <alignment horizontal="center" vertical="center"/>
    </xf>
    <xf numFmtId="0" fontId="28" fillId="5" borderId="14" xfId="4" applyFont="1" applyFill="1" applyBorder="1" applyAlignment="1">
      <alignment horizontal="center" vertical="center"/>
    </xf>
    <xf numFmtId="1" fontId="28" fillId="5" borderId="59" xfId="8" applyNumberFormat="1" applyFont="1" applyFill="1" applyBorder="1" applyAlignment="1">
      <alignment horizontal="center" vertical="center" wrapText="1"/>
    </xf>
    <xf numFmtId="1" fontId="28" fillId="5" borderId="60" xfId="8" applyNumberFormat="1" applyFont="1" applyFill="1" applyBorder="1" applyAlignment="1">
      <alignment horizontal="center" vertical="center" wrapText="1"/>
    </xf>
    <xf numFmtId="0" fontId="12" fillId="3" borderId="29" xfId="4" applyFont="1" applyFill="1" applyBorder="1" applyAlignment="1">
      <alignment horizontal="center" vertical="center" wrapText="1"/>
    </xf>
    <xf numFmtId="0" fontId="12" fillId="3" borderId="111" xfId="4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/>
    </xf>
    <xf numFmtId="0" fontId="9" fillId="4" borderId="50" xfId="0" applyFont="1" applyFill="1" applyBorder="1" applyAlignment="1">
      <alignment horizontal="center"/>
    </xf>
    <xf numFmtId="0" fontId="9" fillId="4" borderId="66" xfId="0" applyFont="1" applyFill="1" applyBorder="1" applyAlignment="1">
      <alignment horizontal="center"/>
    </xf>
    <xf numFmtId="0" fontId="9" fillId="4" borderId="53" xfId="0" applyFont="1" applyFill="1" applyBorder="1" applyAlignment="1">
      <alignment horizontal="center"/>
    </xf>
    <xf numFmtId="0" fontId="28" fillId="5" borderId="26" xfId="4" applyFont="1" applyFill="1" applyBorder="1" applyAlignment="1">
      <alignment horizontal="center" vertical="center"/>
    </xf>
    <xf numFmtId="4" fontId="23" fillId="3" borderId="33" xfId="0" applyNumberFormat="1" applyFont="1" applyFill="1" applyBorder="1" applyAlignment="1">
      <alignment horizontal="center" vertical="center" wrapText="1"/>
    </xf>
    <xf numFmtId="4" fontId="23" fillId="3" borderId="1" xfId="0" applyNumberFormat="1" applyFont="1" applyFill="1" applyBorder="1" applyAlignment="1">
      <alignment horizontal="center" vertical="center" wrapText="1"/>
    </xf>
    <xf numFmtId="4" fontId="23" fillId="3" borderId="35" xfId="0" applyNumberFormat="1" applyFont="1" applyFill="1" applyBorder="1" applyAlignment="1">
      <alignment horizontal="center" vertical="center" wrapText="1"/>
    </xf>
    <xf numFmtId="4" fontId="23" fillId="3" borderId="36" xfId="0" applyNumberFormat="1" applyFont="1" applyFill="1" applyBorder="1" applyAlignment="1">
      <alignment horizontal="center" vertical="center" wrapText="1"/>
    </xf>
    <xf numFmtId="4" fontId="23" fillId="3" borderId="37" xfId="0" applyNumberFormat="1" applyFont="1" applyFill="1" applyBorder="1" applyAlignment="1">
      <alignment horizontal="center" vertical="center" wrapText="1"/>
    </xf>
    <xf numFmtId="4" fontId="23" fillId="3" borderId="38" xfId="0" applyNumberFormat="1" applyFont="1" applyFill="1" applyBorder="1" applyAlignment="1">
      <alignment horizontal="center" vertical="center" wrapText="1"/>
    </xf>
    <xf numFmtId="4" fontId="26" fillId="3" borderId="45" xfId="0" applyNumberFormat="1" applyFont="1" applyFill="1" applyBorder="1" applyAlignment="1">
      <alignment horizontal="center" vertical="center"/>
    </xf>
    <xf numFmtId="4" fontId="26" fillId="3" borderId="7" xfId="0" applyNumberFormat="1" applyFont="1" applyFill="1" applyBorder="1" applyAlignment="1">
      <alignment horizontal="center" vertical="center"/>
    </xf>
    <xf numFmtId="4" fontId="26" fillId="3" borderId="20" xfId="0" applyNumberFormat="1" applyFont="1" applyFill="1" applyBorder="1" applyAlignment="1">
      <alignment horizontal="center" vertical="center"/>
    </xf>
    <xf numFmtId="4" fontId="23" fillId="3" borderId="2" xfId="0" applyNumberFormat="1" applyFont="1" applyFill="1" applyBorder="1" applyAlignment="1">
      <alignment horizontal="right" vertical="center" wrapText="1"/>
    </xf>
    <xf numFmtId="4" fontId="23" fillId="3" borderId="50" xfId="0" applyNumberFormat="1" applyFont="1" applyFill="1" applyBorder="1" applyAlignment="1">
      <alignment horizontal="right" vertical="center" wrapText="1"/>
    </xf>
    <xf numFmtId="0" fontId="28" fillId="5" borderId="24" xfId="17" applyFont="1" applyFill="1" applyBorder="1" applyAlignment="1">
      <alignment horizontal="center" vertical="center" wrapText="1"/>
    </xf>
    <xf numFmtId="0" fontId="28" fillId="5" borderId="25" xfId="17" applyFont="1" applyFill="1" applyBorder="1" applyAlignment="1">
      <alignment horizontal="center" vertical="center" wrapText="1"/>
    </xf>
    <xf numFmtId="0" fontId="28" fillId="5" borderId="26" xfId="17" applyFont="1" applyFill="1" applyBorder="1" applyAlignment="1">
      <alignment horizontal="center" vertical="center" wrapText="1"/>
    </xf>
    <xf numFmtId="0" fontId="4" fillId="6" borderId="24" xfId="0" applyFont="1" applyFill="1" applyBorder="1" applyAlignment="1">
      <alignment horizontal="center"/>
    </xf>
    <xf numFmtId="0" fontId="4" fillId="6" borderId="25" xfId="0" applyFont="1" applyFill="1" applyBorder="1" applyAlignment="1">
      <alignment horizontal="center"/>
    </xf>
    <xf numFmtId="0" fontId="27" fillId="3" borderId="24" xfId="0" applyFont="1" applyFill="1" applyBorder="1" applyAlignment="1">
      <alignment horizontal="center" vertical="center"/>
    </xf>
    <xf numFmtId="0" fontId="27" fillId="3" borderId="25" xfId="0" applyFont="1" applyFill="1" applyBorder="1" applyAlignment="1">
      <alignment horizontal="center" vertical="center"/>
    </xf>
    <xf numFmtId="0" fontId="27" fillId="3" borderId="26" xfId="0" applyFont="1" applyFill="1" applyBorder="1" applyAlignment="1">
      <alignment horizontal="center" vertical="center"/>
    </xf>
    <xf numFmtId="0" fontId="46" fillId="6" borderId="24" xfId="5" applyFont="1" applyFill="1" applyBorder="1" applyAlignment="1">
      <alignment horizontal="left" vertical="center" wrapText="1"/>
    </xf>
    <xf numFmtId="0" fontId="46" fillId="6" borderId="25" xfId="5" applyFont="1" applyFill="1" applyBorder="1" applyAlignment="1">
      <alignment horizontal="left" vertical="center" wrapText="1"/>
    </xf>
    <xf numFmtId="0" fontId="46" fillId="6" borderId="26" xfId="5" applyFont="1" applyFill="1" applyBorder="1" applyAlignment="1">
      <alignment horizontal="left" vertical="center" wrapText="1"/>
    </xf>
    <xf numFmtId="4" fontId="23" fillId="3" borderId="66" xfId="0" applyNumberFormat="1" applyFont="1" applyFill="1" applyBorder="1" applyAlignment="1">
      <alignment horizontal="right" vertical="center" wrapText="1"/>
    </xf>
    <xf numFmtId="4" fontId="23" fillId="3" borderId="53" xfId="0" applyNumberFormat="1" applyFont="1" applyFill="1" applyBorder="1" applyAlignment="1">
      <alignment horizontal="right" vertical="center" wrapText="1"/>
    </xf>
    <xf numFmtId="4" fontId="26" fillId="3" borderId="22" xfId="0" applyNumberFormat="1" applyFont="1" applyFill="1" applyBorder="1" applyAlignment="1">
      <alignment horizontal="right" vertical="center"/>
    </xf>
    <xf numFmtId="4" fontId="26" fillId="3" borderId="23" xfId="0" applyNumberFormat="1" applyFont="1" applyFill="1" applyBorder="1" applyAlignment="1">
      <alignment horizontal="right" vertical="center"/>
    </xf>
    <xf numFmtId="1" fontId="33" fillId="0" borderId="12" xfId="0" applyNumberFormat="1" applyFont="1" applyFill="1" applyBorder="1" applyAlignment="1">
      <alignment horizontal="center" vertical="center" wrapText="1"/>
    </xf>
    <xf numFmtId="1" fontId="33" fillId="0" borderId="13" xfId="0" applyNumberFormat="1" applyFont="1" applyFill="1" applyBorder="1" applyAlignment="1">
      <alignment horizontal="center" vertical="center" wrapText="1"/>
    </xf>
    <xf numFmtId="1" fontId="33" fillId="0" borderId="14" xfId="0" applyNumberFormat="1" applyFont="1" applyFill="1" applyBorder="1" applyAlignment="1">
      <alignment horizontal="center" vertical="center" wrapText="1"/>
    </xf>
    <xf numFmtId="1" fontId="17" fillId="3" borderId="62" xfId="0" applyNumberFormat="1" applyFont="1" applyFill="1" applyBorder="1" applyAlignment="1">
      <alignment horizontal="center" vertical="center" wrapText="1"/>
    </xf>
    <xf numFmtId="1" fontId="17" fillId="3" borderId="26" xfId="0" applyNumberFormat="1" applyFont="1" applyFill="1" applyBorder="1" applyAlignment="1">
      <alignment horizontal="center" vertical="center" wrapText="1"/>
    </xf>
    <xf numFmtId="1" fontId="17" fillId="3" borderId="44" xfId="0" applyNumberFormat="1" applyFont="1" applyFill="1" applyBorder="1" applyAlignment="1">
      <alignment horizontal="center" vertical="center" wrapText="1"/>
    </xf>
    <xf numFmtId="1" fontId="17" fillId="3" borderId="13" xfId="0" applyNumberFormat="1" applyFont="1" applyFill="1" applyBorder="1" applyAlignment="1">
      <alignment horizontal="center" vertical="center" wrapText="1"/>
    </xf>
    <xf numFmtId="1" fontId="17" fillId="3" borderId="14" xfId="0" applyNumberFormat="1" applyFont="1" applyFill="1" applyBorder="1" applyAlignment="1">
      <alignment horizontal="center" vertical="center" wrapText="1"/>
    </xf>
    <xf numFmtId="4" fontId="23" fillId="3" borderId="48" xfId="0" applyNumberFormat="1" applyFont="1" applyFill="1" applyBorder="1" applyAlignment="1">
      <alignment horizontal="center" vertical="center" wrapText="1"/>
    </xf>
    <xf numFmtId="4" fontId="23" fillId="3" borderId="61" xfId="0" applyNumberFormat="1" applyFont="1" applyFill="1" applyBorder="1" applyAlignment="1">
      <alignment horizontal="center" vertical="center" wrapText="1"/>
    </xf>
    <xf numFmtId="4" fontId="23" fillId="3" borderId="46" xfId="0" applyNumberFormat="1" applyFont="1" applyFill="1" applyBorder="1" applyAlignment="1">
      <alignment horizontal="center" vertical="center" wrapText="1"/>
    </xf>
    <xf numFmtId="4" fontId="23" fillId="3" borderId="29" xfId="0" applyNumberFormat="1" applyFont="1" applyFill="1" applyBorder="1" applyAlignment="1">
      <alignment horizontal="right" vertical="center" wrapText="1"/>
    </xf>
    <xf numFmtId="4" fontId="23" fillId="3" borderId="111" xfId="0" applyNumberFormat="1" applyFont="1" applyFill="1" applyBorder="1" applyAlignment="1">
      <alignment horizontal="right" vertical="center" wrapText="1"/>
    </xf>
    <xf numFmtId="4" fontId="23" fillId="3" borderId="59" xfId="0" applyNumberFormat="1" applyFont="1" applyFill="1" applyBorder="1" applyAlignment="1">
      <alignment horizontal="right" vertical="center" wrapText="1"/>
    </xf>
    <xf numFmtId="4" fontId="23" fillId="3" borderId="43" xfId="0" applyNumberFormat="1" applyFont="1" applyFill="1" applyBorder="1" applyAlignment="1">
      <alignment horizontal="right" vertical="center" wrapText="1"/>
    </xf>
    <xf numFmtId="0" fontId="15" fillId="2" borderId="0" xfId="5" applyFont="1" applyFill="1" applyAlignment="1">
      <alignment horizontal="center" vertical="center" wrapText="1"/>
    </xf>
    <xf numFmtId="0" fontId="38" fillId="6" borderId="24" xfId="0" applyFont="1" applyFill="1" applyBorder="1" applyAlignment="1">
      <alignment horizontal="center" vertical="center"/>
    </xf>
    <xf numFmtId="0" fontId="38" fillId="6" borderId="25" xfId="0" applyFont="1" applyFill="1" applyBorder="1" applyAlignment="1">
      <alignment horizontal="center" vertical="center"/>
    </xf>
    <xf numFmtId="0" fontId="20" fillId="3" borderId="102" xfId="0" applyFont="1" applyFill="1" applyBorder="1" applyAlignment="1">
      <alignment horizontal="left" vertical="center" wrapText="1"/>
    </xf>
    <xf numFmtId="0" fontId="20" fillId="3" borderId="32" xfId="0" applyFont="1" applyFill="1" applyBorder="1" applyAlignment="1">
      <alignment horizontal="left" vertical="center" wrapText="1"/>
    </xf>
    <xf numFmtId="164" fontId="20" fillId="3" borderId="39" xfId="0" applyNumberFormat="1" applyFont="1" applyFill="1" applyBorder="1" applyAlignment="1">
      <alignment horizontal="left" vertical="center" wrapText="1"/>
    </xf>
    <xf numFmtId="164" fontId="20" fillId="3" borderId="30" xfId="0" applyNumberFormat="1" applyFont="1" applyFill="1" applyBorder="1" applyAlignment="1">
      <alignment horizontal="left" vertical="center" wrapText="1"/>
    </xf>
    <xf numFmtId="164" fontId="20" fillId="2" borderId="8" xfId="0" applyNumberFormat="1" applyFont="1" applyFill="1" applyBorder="1" applyAlignment="1">
      <alignment horizontal="left" vertical="center" wrapText="1"/>
    </xf>
    <xf numFmtId="164" fontId="20" fillId="2" borderId="10" xfId="0" applyNumberFormat="1" applyFont="1" applyFill="1" applyBorder="1" applyAlignment="1">
      <alignment horizontal="left" vertical="center" wrapText="1"/>
    </xf>
    <xf numFmtId="0" fontId="20" fillId="2" borderId="39" xfId="0" applyFont="1" applyFill="1" applyBorder="1" applyAlignment="1">
      <alignment horizontal="center" vertical="center"/>
    </xf>
    <xf numFmtId="0" fontId="20" fillId="2" borderId="30" xfId="0" applyFont="1" applyFill="1" applyBorder="1" applyAlignment="1">
      <alignment horizontal="center" vertical="center"/>
    </xf>
    <xf numFmtId="0" fontId="20" fillId="3" borderId="39" xfId="0" applyFont="1" applyFill="1" applyBorder="1" applyAlignment="1">
      <alignment horizontal="center" vertical="center"/>
    </xf>
    <xf numFmtId="0" fontId="20" fillId="3" borderId="30" xfId="0" applyFont="1" applyFill="1" applyBorder="1" applyAlignment="1">
      <alignment horizontal="center" vertical="center"/>
    </xf>
    <xf numFmtId="164" fontId="20" fillId="3" borderId="16" xfId="0" applyNumberFormat="1" applyFont="1" applyFill="1" applyBorder="1" applyAlignment="1">
      <alignment horizontal="left" vertical="center" wrapText="1"/>
    </xf>
    <xf numFmtId="164" fontId="20" fillId="3" borderId="27" xfId="0" applyNumberFormat="1" applyFont="1" applyFill="1" applyBorder="1" applyAlignment="1">
      <alignment horizontal="left" vertical="center" wrapText="1"/>
    </xf>
    <xf numFmtId="164" fontId="20" fillId="2" borderId="39" xfId="0" applyNumberFormat="1" applyFont="1" applyFill="1" applyBorder="1" applyAlignment="1">
      <alignment horizontal="left" vertical="center" wrapText="1"/>
    </xf>
    <xf numFmtId="164" fontId="20" fillId="2" borderId="30" xfId="0" applyNumberFormat="1" applyFont="1" applyFill="1" applyBorder="1" applyAlignment="1">
      <alignment horizontal="left" vertical="center" wrapText="1"/>
    </xf>
    <xf numFmtId="0" fontId="20" fillId="3" borderId="33" xfId="0" applyFont="1" applyFill="1" applyBorder="1" applyAlignment="1">
      <alignment horizontal="center" vertical="center"/>
    </xf>
    <xf numFmtId="164" fontId="20" fillId="3" borderId="1" xfId="0" applyNumberFormat="1" applyFont="1" applyFill="1" applyBorder="1" applyAlignment="1">
      <alignment horizontal="left" vertical="center" wrapText="1"/>
    </xf>
    <xf numFmtId="0" fontId="58" fillId="2" borderId="62" xfId="0" applyFont="1" applyFill="1" applyBorder="1" applyAlignment="1">
      <alignment horizontal="center" vertical="center"/>
    </xf>
    <xf numFmtId="0" fontId="58" fillId="2" borderId="25" xfId="0" applyFont="1" applyFill="1" applyBorder="1" applyAlignment="1">
      <alignment horizontal="center" vertical="center"/>
    </xf>
    <xf numFmtId="0" fontId="58" fillId="2" borderId="21" xfId="0" applyFont="1" applyFill="1" applyBorder="1" applyAlignment="1">
      <alignment horizontal="center" vertical="center"/>
    </xf>
    <xf numFmtId="0" fontId="58" fillId="2" borderId="22" xfId="0" applyFont="1" applyFill="1" applyBorder="1" applyAlignment="1">
      <alignment horizontal="center" vertical="center"/>
    </xf>
    <xf numFmtId="164" fontId="20" fillId="3" borderId="37" xfId="0" applyNumberFormat="1" applyFont="1" applyFill="1" applyBorder="1" applyAlignment="1">
      <alignment horizontal="left" vertical="center" wrapText="1"/>
    </xf>
    <xf numFmtId="0" fontId="58" fillId="2" borderId="26" xfId="0" applyFont="1" applyFill="1" applyBorder="1" applyAlignment="1">
      <alignment horizontal="center" vertical="center"/>
    </xf>
    <xf numFmtId="0" fontId="20" fillId="2" borderId="33" xfId="0" applyFont="1" applyFill="1" applyBorder="1" applyAlignment="1">
      <alignment horizontal="center" vertical="center"/>
    </xf>
    <xf numFmtId="164" fontId="20" fillId="3" borderId="8" xfId="0" applyNumberFormat="1" applyFont="1" applyFill="1" applyBorder="1" applyAlignment="1">
      <alignment horizontal="left" vertical="center" wrapText="1"/>
    </xf>
    <xf numFmtId="164" fontId="20" fillId="3" borderId="10" xfId="0" applyNumberFormat="1" applyFont="1" applyFill="1" applyBorder="1" applyAlignment="1">
      <alignment horizontal="left" vertical="center" wrapText="1"/>
    </xf>
    <xf numFmtId="0" fontId="20" fillId="2" borderId="30" xfId="0" applyFont="1" applyFill="1" applyBorder="1" applyAlignment="1">
      <alignment horizontal="left" vertical="center" wrapText="1"/>
    </xf>
    <xf numFmtId="0" fontId="20" fillId="2" borderId="33" xfId="0" applyFont="1" applyFill="1" applyBorder="1" applyAlignment="1">
      <alignment horizontal="left" vertical="center" wrapText="1"/>
    </xf>
    <xf numFmtId="0" fontId="20" fillId="2" borderId="102" xfId="0" applyFont="1" applyFill="1" applyBorder="1" applyAlignment="1">
      <alignment horizontal="left" vertical="center" wrapText="1"/>
    </xf>
    <xf numFmtId="0" fontId="20" fillId="2" borderId="32" xfId="0" applyFont="1" applyFill="1" applyBorder="1" applyAlignment="1">
      <alignment horizontal="left" vertical="center" wrapText="1"/>
    </xf>
    <xf numFmtId="0" fontId="20" fillId="3" borderId="33" xfId="0" applyFont="1" applyFill="1" applyBorder="1" applyAlignment="1">
      <alignment horizontal="left" vertical="center" wrapText="1"/>
    </xf>
    <xf numFmtId="164" fontId="20" fillId="3" borderId="33" xfId="0" applyNumberFormat="1" applyFont="1" applyFill="1" applyBorder="1" applyAlignment="1">
      <alignment horizontal="left" vertical="center" wrapText="1"/>
    </xf>
    <xf numFmtId="0" fontId="20" fillId="3" borderId="8" xfId="0" applyFont="1" applyFill="1" applyBorder="1" applyAlignment="1">
      <alignment horizontal="center" vertical="center"/>
    </xf>
    <xf numFmtId="0" fontId="20" fillId="3" borderId="56" xfId="0" applyFont="1" applyFill="1" applyBorder="1" applyAlignment="1">
      <alignment horizontal="center" vertical="center"/>
    </xf>
    <xf numFmtId="0" fontId="20" fillId="3" borderId="10" xfId="0" applyFont="1" applyFill="1" applyBorder="1" applyAlignment="1">
      <alignment horizontal="center" vertical="center"/>
    </xf>
    <xf numFmtId="164" fontId="20" fillId="3" borderId="56" xfId="0" applyNumberFormat="1" applyFont="1" applyFill="1" applyBorder="1" applyAlignment="1">
      <alignment horizontal="left" vertical="center" wrapText="1"/>
    </xf>
    <xf numFmtId="0" fontId="20" fillId="3" borderId="1" xfId="0" applyFont="1" applyFill="1" applyBorder="1" applyAlignment="1">
      <alignment horizontal="left" vertical="center" wrapText="1"/>
    </xf>
    <xf numFmtId="0" fontId="58" fillId="2" borderId="2" xfId="0" applyFont="1" applyFill="1" applyBorder="1" applyAlignment="1">
      <alignment horizontal="center" vertical="center"/>
    </xf>
    <xf numFmtId="0" fontId="58" fillId="2" borderId="3" xfId="0" applyFont="1" applyFill="1" applyBorder="1" applyAlignment="1">
      <alignment horizontal="center" vertical="center"/>
    </xf>
    <xf numFmtId="0" fontId="58" fillId="2" borderId="4" xfId="0" applyFont="1" applyFill="1" applyBorder="1" applyAlignment="1">
      <alignment horizontal="center" vertical="center"/>
    </xf>
    <xf numFmtId="0" fontId="58" fillId="2" borderId="1" xfId="0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horizontal="center" vertical="center"/>
    </xf>
    <xf numFmtId="0" fontId="23" fillId="2" borderId="0" xfId="0" applyFont="1" applyFill="1" applyBorder="1" applyAlignment="1">
      <alignment horizontal="center" vertical="center" wrapText="1"/>
    </xf>
    <xf numFmtId="0" fontId="10" fillId="2" borderId="62" xfId="7" applyFont="1" applyFill="1" applyBorder="1" applyAlignment="1">
      <alignment horizontal="center" vertical="center"/>
    </xf>
    <xf numFmtId="0" fontId="10" fillId="2" borderId="25" xfId="7" applyFont="1" applyFill="1" applyBorder="1" applyAlignment="1">
      <alignment horizontal="center" vertical="center"/>
    </xf>
    <xf numFmtId="0" fontId="10" fillId="2" borderId="21" xfId="7" applyFont="1" applyFill="1" applyBorder="1" applyAlignment="1">
      <alignment horizontal="center" vertical="center"/>
    </xf>
    <xf numFmtId="0" fontId="17" fillId="2" borderId="0" xfId="7" applyFont="1" applyFill="1" applyBorder="1" applyAlignment="1">
      <alignment horizontal="center" wrapText="1"/>
    </xf>
    <xf numFmtId="0" fontId="10" fillId="4" borderId="2" xfId="0" applyFont="1" applyFill="1" applyBorder="1" applyAlignment="1">
      <alignment horizontal="center"/>
    </xf>
    <xf numFmtId="0" fontId="10" fillId="4" borderId="3" xfId="0" applyFont="1" applyFill="1" applyBorder="1" applyAlignment="1">
      <alignment horizontal="center"/>
    </xf>
    <xf numFmtId="0" fontId="10" fillId="4" borderId="4" xfId="0" applyFont="1" applyFill="1" applyBorder="1" applyAlignment="1">
      <alignment horizontal="center"/>
    </xf>
    <xf numFmtId="0" fontId="20" fillId="4" borderId="0" xfId="0" applyFont="1" applyFill="1" applyBorder="1" applyAlignment="1">
      <alignment horizontal="center" wrapText="1"/>
    </xf>
    <xf numFmtId="0" fontId="10" fillId="4" borderId="8" xfId="0" applyFont="1" applyFill="1" applyBorder="1" applyAlignment="1">
      <alignment horizontal="center" vertical="center" wrapText="1"/>
    </xf>
    <xf numFmtId="0" fontId="10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left" wrapText="1"/>
    </xf>
    <xf numFmtId="0" fontId="28" fillId="3" borderId="49" xfId="18" applyFont="1" applyFill="1" applyBorder="1" applyAlignment="1">
      <alignment horizontal="left" vertical="top" wrapText="1"/>
    </xf>
    <xf numFmtId="0" fontId="28" fillId="3" borderId="3" xfId="18" applyFont="1" applyFill="1" applyBorder="1" applyAlignment="1">
      <alignment horizontal="left" vertical="top" wrapText="1"/>
    </xf>
    <xf numFmtId="39" fontId="28" fillId="3" borderId="49" xfId="1" applyNumberFormat="1" applyFont="1" applyFill="1" applyBorder="1" applyAlignment="1">
      <alignment horizontal="center" vertical="center"/>
    </xf>
    <xf numFmtId="39" fontId="28" fillId="3" borderId="50" xfId="1" applyNumberFormat="1" applyFont="1" applyFill="1" applyBorder="1" applyAlignment="1">
      <alignment horizontal="center" vertical="center"/>
    </xf>
    <xf numFmtId="4" fontId="35" fillId="3" borderId="4" xfId="0" applyNumberFormat="1" applyFont="1" applyFill="1" applyBorder="1" applyAlignment="1">
      <alignment horizontal="center" vertical="center" wrapText="1"/>
    </xf>
    <xf numFmtId="4" fontId="35" fillId="3" borderId="1" xfId="0" applyNumberFormat="1" applyFont="1" applyFill="1" applyBorder="1" applyAlignment="1">
      <alignment horizontal="center" vertical="center" wrapText="1"/>
    </xf>
    <xf numFmtId="4" fontId="26" fillId="3" borderId="10" xfId="0" applyNumberFormat="1" applyFont="1" applyFill="1" applyBorder="1" applyAlignment="1">
      <alignment horizontal="center" vertical="center" wrapText="1"/>
    </xf>
    <xf numFmtId="4" fontId="26" fillId="3" borderId="31" xfId="0" applyNumberFormat="1" applyFont="1" applyFill="1" applyBorder="1" applyAlignment="1">
      <alignment horizontal="center" vertical="center" wrapText="1"/>
    </xf>
    <xf numFmtId="0" fontId="28" fillId="3" borderId="51" xfId="18" applyFont="1" applyFill="1" applyBorder="1" applyAlignment="1">
      <alignment horizontal="left" vertical="top" wrapText="1"/>
    </xf>
    <xf numFmtId="0" fontId="28" fillId="3" borderId="52" xfId="18" applyFont="1" applyFill="1" applyBorder="1" applyAlignment="1">
      <alignment horizontal="left" vertical="top" wrapText="1"/>
    </xf>
    <xf numFmtId="39" fontId="28" fillId="3" borderId="51" xfId="1" applyNumberFormat="1" applyFont="1" applyFill="1" applyBorder="1" applyAlignment="1">
      <alignment horizontal="center" vertical="center"/>
    </xf>
    <xf numFmtId="39" fontId="28" fillId="3" borderId="53" xfId="1" applyNumberFormat="1" applyFont="1" applyFill="1" applyBorder="1" applyAlignment="1">
      <alignment horizontal="center" vertical="center"/>
    </xf>
    <xf numFmtId="4" fontId="35" fillId="3" borderId="109" xfId="0" applyNumberFormat="1" applyFont="1" applyFill="1" applyBorder="1" applyAlignment="1">
      <alignment horizontal="center" vertical="center" wrapText="1"/>
    </xf>
    <xf numFmtId="4" fontId="35" fillId="3" borderId="37" xfId="0" applyNumberFormat="1" applyFont="1" applyFill="1" applyBorder="1" applyAlignment="1">
      <alignment horizontal="center" vertical="center" wrapText="1"/>
    </xf>
    <xf numFmtId="4" fontId="26" fillId="3" borderId="27" xfId="0" applyNumberFormat="1" applyFont="1" applyFill="1" applyBorder="1" applyAlignment="1">
      <alignment horizontal="center" vertical="center" wrapText="1"/>
    </xf>
    <xf numFmtId="4" fontId="26" fillId="3" borderId="67" xfId="0" applyNumberFormat="1" applyFont="1" applyFill="1" applyBorder="1" applyAlignment="1">
      <alignment horizontal="center" vertical="center" wrapText="1"/>
    </xf>
    <xf numFmtId="164" fontId="28" fillId="3" borderId="49" xfId="0" applyNumberFormat="1" applyFont="1" applyFill="1" applyBorder="1" applyAlignment="1">
      <alignment horizontal="left"/>
    </xf>
    <xf numFmtId="164" fontId="28" fillId="3" borderId="3" xfId="0" applyNumberFormat="1" applyFont="1" applyFill="1" applyBorder="1" applyAlignment="1">
      <alignment horizontal="left"/>
    </xf>
    <xf numFmtId="164" fontId="28" fillId="3" borderId="49" xfId="19" applyNumberFormat="1" applyFont="1" applyFill="1" applyBorder="1" applyAlignment="1">
      <alignment horizontal="left"/>
    </xf>
    <xf numFmtId="164" fontId="28" fillId="3" borderId="3" xfId="19" applyNumberFormat="1" applyFont="1" applyFill="1" applyBorder="1" applyAlignment="1">
      <alignment horizontal="left"/>
    </xf>
    <xf numFmtId="0" fontId="28" fillId="3" borderId="49" xfId="19" applyFont="1" applyFill="1" applyBorder="1" applyAlignment="1">
      <alignment horizontal="left" wrapText="1"/>
    </xf>
    <xf numFmtId="0" fontId="28" fillId="3" borderId="3" xfId="19" applyFont="1" applyFill="1" applyBorder="1" applyAlignment="1">
      <alignment horizontal="left" wrapText="1"/>
    </xf>
    <xf numFmtId="164" fontId="28" fillId="3" borderId="49" xfId="0" applyNumberFormat="1" applyFont="1" applyFill="1" applyBorder="1" applyAlignment="1">
      <alignment horizontal="left" wrapText="1"/>
    </xf>
    <xf numFmtId="164" fontId="28" fillId="3" borderId="3" xfId="0" applyNumberFormat="1" applyFont="1" applyFill="1" applyBorder="1" applyAlignment="1">
      <alignment horizontal="left" wrapText="1"/>
    </xf>
    <xf numFmtId="0" fontId="48" fillId="5" borderId="24" xfId="0" applyFont="1" applyFill="1" applyBorder="1" applyAlignment="1">
      <alignment horizontal="center" vertical="center" wrapText="1"/>
    </xf>
    <xf numFmtId="0" fontId="48" fillId="5" borderId="25" xfId="0" applyFont="1" applyFill="1" applyBorder="1" applyAlignment="1">
      <alignment horizontal="center" vertical="center" wrapText="1"/>
    </xf>
    <xf numFmtId="0" fontId="48" fillId="5" borderId="13" xfId="0" applyFont="1" applyFill="1" applyBorder="1" applyAlignment="1">
      <alignment horizontal="center" vertical="center" wrapText="1"/>
    </xf>
    <xf numFmtId="0" fontId="48" fillId="5" borderId="14" xfId="0" applyFont="1" applyFill="1" applyBorder="1" applyAlignment="1">
      <alignment horizontal="center" vertical="center" wrapText="1"/>
    </xf>
    <xf numFmtId="49" fontId="35" fillId="3" borderId="12" xfId="0" applyNumberFormat="1" applyFont="1" applyFill="1" applyBorder="1" applyAlignment="1">
      <alignment horizontal="center" vertical="center" wrapText="1"/>
    </xf>
    <xf numFmtId="49" fontId="35" fillId="3" borderId="13" xfId="0" applyNumberFormat="1" applyFont="1" applyFill="1" applyBorder="1" applyAlignment="1">
      <alignment horizontal="center" vertical="center" wrapText="1"/>
    </xf>
    <xf numFmtId="49" fontId="35" fillId="3" borderId="14" xfId="0" applyNumberFormat="1" applyFont="1" applyFill="1" applyBorder="1" applyAlignment="1">
      <alignment horizontal="center" vertical="center" wrapText="1"/>
    </xf>
    <xf numFmtId="49" fontId="35" fillId="3" borderId="64" xfId="0" applyNumberFormat="1" applyFont="1" applyFill="1" applyBorder="1" applyAlignment="1">
      <alignment horizontal="center" vertical="center" wrapText="1"/>
    </xf>
    <xf numFmtId="49" fontId="35" fillId="3" borderId="0" xfId="0" applyNumberFormat="1" applyFont="1" applyFill="1" applyBorder="1" applyAlignment="1">
      <alignment horizontal="center" vertical="center" wrapText="1"/>
    </xf>
    <xf numFmtId="49" fontId="35" fillId="3" borderId="65" xfId="0" applyNumberFormat="1" applyFont="1" applyFill="1" applyBorder="1" applyAlignment="1">
      <alignment horizontal="center" vertical="center" wrapText="1"/>
    </xf>
    <xf numFmtId="49" fontId="35" fillId="3" borderId="19" xfId="0" applyNumberFormat="1" applyFont="1" applyFill="1" applyBorder="1" applyAlignment="1">
      <alignment horizontal="center" vertical="center" wrapText="1"/>
    </xf>
    <xf numFmtId="49" fontId="35" fillId="3" borderId="7" xfId="0" applyNumberFormat="1" applyFont="1" applyFill="1" applyBorder="1" applyAlignment="1">
      <alignment horizontal="center" vertical="center" wrapText="1"/>
    </xf>
    <xf numFmtId="49" fontId="35" fillId="3" borderId="20" xfId="0" applyNumberFormat="1" applyFont="1" applyFill="1" applyBorder="1" applyAlignment="1">
      <alignment horizontal="center" vertical="center" wrapText="1"/>
    </xf>
    <xf numFmtId="0" fontId="35" fillId="3" borderId="12" xfId="0" applyFont="1" applyFill="1" applyBorder="1" applyAlignment="1">
      <alignment horizontal="center" vertical="center" wrapText="1"/>
    </xf>
    <xf numFmtId="0" fontId="35" fillId="3" borderId="13" xfId="0" applyFont="1" applyFill="1" applyBorder="1" applyAlignment="1">
      <alignment horizontal="center" vertical="center" wrapText="1"/>
    </xf>
    <xf numFmtId="0" fontId="35" fillId="3" borderId="64" xfId="0" applyFont="1" applyFill="1" applyBorder="1" applyAlignment="1">
      <alignment horizontal="center" vertical="center" wrapText="1"/>
    </xf>
    <xf numFmtId="0" fontId="35" fillId="3" borderId="0" xfId="0" applyFont="1" applyFill="1" applyBorder="1" applyAlignment="1">
      <alignment horizontal="center" vertical="center" wrapText="1"/>
    </xf>
    <xf numFmtId="0" fontId="35" fillId="3" borderId="19" xfId="0" applyFont="1" applyFill="1" applyBorder="1" applyAlignment="1">
      <alignment horizontal="center" vertical="center" wrapText="1"/>
    </xf>
    <xf numFmtId="0" fontId="35" fillId="3" borderId="7" xfId="0" applyFont="1" applyFill="1" applyBorder="1" applyAlignment="1">
      <alignment horizontal="center" vertical="center" wrapText="1"/>
    </xf>
    <xf numFmtId="0" fontId="35" fillId="3" borderId="61" xfId="0" applyFont="1" applyFill="1" applyBorder="1" applyAlignment="1">
      <alignment horizontal="center" vertical="center" wrapText="1"/>
    </xf>
    <xf numFmtId="0" fontId="35" fillId="3" borderId="1" xfId="0" applyFont="1" applyFill="1" applyBorder="1" applyAlignment="1">
      <alignment horizontal="center" vertical="center" wrapText="1"/>
    </xf>
    <xf numFmtId="0" fontId="35" fillId="3" borderId="37" xfId="0" applyFont="1" applyFill="1" applyBorder="1" applyAlignment="1">
      <alignment horizontal="center" vertical="center" wrapText="1"/>
    </xf>
    <xf numFmtId="0" fontId="35" fillId="3" borderId="46" xfId="0" applyFont="1" applyFill="1" applyBorder="1" applyAlignment="1">
      <alignment horizontal="center" vertical="center" wrapText="1"/>
    </xf>
    <xf numFmtId="0" fontId="35" fillId="3" borderId="35" xfId="0" applyFont="1" applyFill="1" applyBorder="1" applyAlignment="1">
      <alignment horizontal="center" vertical="center" wrapText="1"/>
    </xf>
    <xf numFmtId="0" fontId="35" fillId="3" borderId="38" xfId="0" applyFont="1" applyFill="1" applyBorder="1" applyAlignment="1">
      <alignment horizontal="center" vertical="center" wrapText="1"/>
    </xf>
    <xf numFmtId="164" fontId="28" fillId="3" borderId="41" xfId="0" applyNumberFormat="1" applyFont="1" applyFill="1" applyBorder="1" applyAlignment="1">
      <alignment horizontal="left" wrapText="1"/>
    </xf>
    <xf numFmtId="164" fontId="28" fillId="3" borderId="42" xfId="0" applyNumberFormat="1" applyFont="1" applyFill="1" applyBorder="1" applyAlignment="1">
      <alignment horizontal="left" wrapText="1"/>
    </xf>
    <xf numFmtId="39" fontId="28" fillId="3" borderId="41" xfId="1" applyNumberFormat="1" applyFont="1" applyFill="1" applyBorder="1" applyAlignment="1">
      <alignment horizontal="center" vertical="center"/>
    </xf>
    <xf numFmtId="39" fontId="28" fillId="3" borderId="43" xfId="1" applyNumberFormat="1" applyFont="1" applyFill="1" applyBorder="1" applyAlignment="1">
      <alignment horizontal="center" vertical="center"/>
    </xf>
    <xf numFmtId="4" fontId="35" fillId="3" borderId="60" xfId="0" applyNumberFormat="1" applyFont="1" applyFill="1" applyBorder="1" applyAlignment="1">
      <alignment horizontal="center" vertical="center" wrapText="1"/>
    </xf>
    <xf numFmtId="4" fontId="35" fillId="3" borderId="61" xfId="0" applyNumberFormat="1" applyFont="1" applyFill="1" applyBorder="1" applyAlignment="1">
      <alignment horizontal="center" vertical="center" wrapText="1"/>
    </xf>
    <xf numFmtId="4" fontId="26" fillId="3" borderId="61" xfId="0" applyNumberFormat="1" applyFont="1" applyFill="1" applyBorder="1" applyAlignment="1">
      <alignment horizontal="center" vertical="center" wrapText="1"/>
    </xf>
    <xf numFmtId="4" fontId="26" fillId="3" borderId="46" xfId="0" applyNumberFormat="1" applyFont="1" applyFill="1" applyBorder="1" applyAlignment="1">
      <alignment horizontal="center" vertical="center" wrapText="1"/>
    </xf>
    <xf numFmtId="0" fontId="26" fillId="3" borderId="13" xfId="0" applyFont="1" applyFill="1" applyBorder="1" applyAlignment="1">
      <alignment horizontal="center" vertical="center" wrapText="1"/>
    </xf>
    <xf numFmtId="0" fontId="26" fillId="3" borderId="0" xfId="0" applyFont="1" applyFill="1" applyBorder="1" applyAlignment="1">
      <alignment horizontal="center" vertical="center" wrapText="1"/>
    </xf>
    <xf numFmtId="0" fontId="26" fillId="3" borderId="7" xfId="0" applyFont="1" applyFill="1" applyBorder="1" applyAlignment="1">
      <alignment horizontal="center" vertical="center" wrapText="1"/>
    </xf>
    <xf numFmtId="49" fontId="26" fillId="5" borderId="48" xfId="0" applyNumberFormat="1" applyFont="1" applyFill="1" applyBorder="1" applyAlignment="1">
      <alignment horizontal="center" vertical="center"/>
    </xf>
    <xf numFmtId="49" fontId="26" fillId="5" borderId="61" xfId="0" applyNumberFormat="1" applyFont="1" applyFill="1" applyBorder="1" applyAlignment="1">
      <alignment horizontal="center" vertical="center"/>
    </xf>
    <xf numFmtId="0" fontId="0" fillId="5" borderId="61" xfId="0" applyFill="1" applyBorder="1" applyAlignment="1">
      <alignment horizontal="center"/>
    </xf>
    <xf numFmtId="49" fontId="26" fillId="5" borderId="36" xfId="0" applyNumberFormat="1" applyFont="1" applyFill="1" applyBorder="1" applyAlignment="1">
      <alignment horizontal="center" vertical="center"/>
    </xf>
    <xf numFmtId="49" fontId="26" fillId="5" borderId="37" xfId="0" applyNumberFormat="1" applyFont="1" applyFill="1" applyBorder="1" applyAlignment="1">
      <alignment horizontal="center" vertical="center"/>
    </xf>
    <xf numFmtId="0" fontId="0" fillId="5" borderId="37" xfId="0" applyFill="1" applyBorder="1" applyAlignment="1">
      <alignment horizontal="center"/>
    </xf>
    <xf numFmtId="0" fontId="48" fillId="5" borderId="25" xfId="0" applyFont="1" applyFill="1" applyBorder="1" applyAlignment="1">
      <alignment horizontal="center" vertical="center"/>
    </xf>
    <xf numFmtId="0" fontId="48" fillId="5" borderId="26" xfId="0" applyFont="1" applyFill="1" applyBorder="1" applyAlignment="1">
      <alignment horizontal="center" vertical="center"/>
    </xf>
    <xf numFmtId="49" fontId="35" fillId="3" borderId="5" xfId="0" applyNumberFormat="1" applyFont="1" applyFill="1" applyBorder="1" applyAlignment="1">
      <alignment horizontal="center" vertical="center" wrapText="1"/>
    </xf>
    <xf numFmtId="49" fontId="35" fillId="3" borderId="68" xfId="0" applyNumberFormat="1" applyFont="1" applyFill="1" applyBorder="1" applyAlignment="1">
      <alignment horizontal="center" vertical="center" wrapText="1"/>
    </xf>
    <xf numFmtId="0" fontId="35" fillId="3" borderId="5" xfId="0" applyFont="1" applyFill="1" applyBorder="1" applyAlignment="1">
      <alignment horizontal="center" vertical="center" wrapText="1"/>
    </xf>
    <xf numFmtId="0" fontId="35" fillId="3" borderId="68" xfId="0" applyFont="1" applyFill="1" applyBorder="1" applyAlignment="1">
      <alignment horizontal="center" vertical="center" wrapText="1"/>
    </xf>
    <xf numFmtId="0" fontId="35" fillId="3" borderId="6" xfId="0" applyFont="1" applyFill="1" applyBorder="1" applyAlignment="1">
      <alignment horizontal="center" vertical="center" wrapText="1"/>
    </xf>
    <xf numFmtId="0" fontId="35" fillId="3" borderId="14" xfId="0" applyFont="1" applyFill="1" applyBorder="1" applyAlignment="1">
      <alignment horizontal="center" vertical="center" wrapText="1"/>
    </xf>
    <xf numFmtId="49" fontId="26" fillId="3" borderId="33" xfId="0" applyNumberFormat="1" applyFont="1" applyFill="1" applyBorder="1" applyAlignment="1">
      <alignment horizontal="left" vertical="center" wrapText="1"/>
    </xf>
    <xf numFmtId="49" fontId="26" fillId="3" borderId="1" xfId="0" applyNumberFormat="1" applyFont="1" applyFill="1" applyBorder="1" applyAlignment="1">
      <alignment horizontal="left" vertical="center" wrapText="1"/>
    </xf>
    <xf numFmtId="49" fontId="26" fillId="3" borderId="2" xfId="0" applyNumberFormat="1" applyFont="1" applyFill="1" applyBorder="1" applyAlignment="1">
      <alignment horizontal="left" vertical="center" wrapText="1"/>
    </xf>
    <xf numFmtId="0" fontId="26" fillId="3" borderId="33" xfId="0" applyFont="1" applyFill="1" applyBorder="1" applyAlignment="1">
      <alignment horizontal="center" vertical="center" wrapText="1"/>
    </xf>
    <xf numFmtId="0" fontId="26" fillId="3" borderId="2" xfId="0" applyFont="1" applyFill="1" applyBorder="1" applyAlignment="1">
      <alignment horizontal="center" vertical="center" wrapText="1"/>
    </xf>
    <xf numFmtId="49" fontId="26" fillId="3" borderId="36" xfId="0" applyNumberFormat="1" applyFont="1" applyFill="1" applyBorder="1" applyAlignment="1">
      <alignment horizontal="left" vertical="center" wrapText="1"/>
    </xf>
    <xf numFmtId="49" fontId="26" fillId="3" borderId="37" xfId="0" applyNumberFormat="1" applyFont="1" applyFill="1" applyBorder="1" applyAlignment="1">
      <alignment horizontal="left" vertical="center" wrapText="1"/>
    </xf>
    <xf numFmtId="49" fontId="26" fillId="3" borderId="66" xfId="0" applyNumberFormat="1" applyFont="1" applyFill="1" applyBorder="1" applyAlignment="1">
      <alignment horizontal="left" vertical="center" wrapText="1"/>
    </xf>
    <xf numFmtId="0" fontId="26" fillId="3" borderId="36" xfId="0" applyFont="1" applyFill="1" applyBorder="1" applyAlignment="1">
      <alignment horizontal="center" vertical="center" wrapText="1"/>
    </xf>
    <xf numFmtId="0" fontId="26" fillId="3" borderId="66" xfId="0" applyFont="1" applyFill="1" applyBorder="1" applyAlignment="1">
      <alignment horizontal="center" vertical="center" wrapText="1"/>
    </xf>
    <xf numFmtId="49" fontId="26" fillId="3" borderId="30" xfId="0" applyNumberFormat="1" applyFont="1" applyFill="1" applyBorder="1" applyAlignment="1">
      <alignment horizontal="left" vertical="center" wrapText="1"/>
    </xf>
    <xf numFmtId="49" fontId="26" fillId="3" borderId="10" xfId="0" applyNumberFormat="1" applyFont="1" applyFill="1" applyBorder="1" applyAlignment="1">
      <alignment horizontal="left" vertical="center" wrapText="1"/>
    </xf>
    <xf numFmtId="49" fontId="26" fillId="3" borderId="29" xfId="0" applyNumberFormat="1" applyFont="1" applyFill="1" applyBorder="1" applyAlignment="1">
      <alignment horizontal="left" vertical="center" wrapText="1"/>
    </xf>
    <xf numFmtId="0" fontId="26" fillId="3" borderId="48" xfId="0" applyFont="1" applyFill="1" applyBorder="1" applyAlignment="1">
      <alignment horizontal="center" vertical="center" wrapText="1"/>
    </xf>
    <xf numFmtId="0" fontId="26" fillId="3" borderId="59" xfId="0" applyFont="1" applyFill="1" applyBorder="1" applyAlignment="1">
      <alignment horizontal="center" vertical="center" wrapText="1"/>
    </xf>
  </cellXfs>
  <cellStyles count="39">
    <cellStyle name="Comma" xfId="1" builtinId="3"/>
    <cellStyle name="Normal" xfId="0" builtinId="0"/>
    <cellStyle name="Normal 13" xfId="38"/>
    <cellStyle name="Normal 2" xfId="21"/>
    <cellStyle name="Normal 2 2" xfId="22"/>
    <cellStyle name="Normal 2 2 2" xfId="23"/>
    <cellStyle name="Normal 2 3 24" xfId="37"/>
    <cellStyle name="Normal 2 4" xfId="24"/>
    <cellStyle name="Normal 3" xfId="34"/>
    <cellStyle name="Normal 4" xfId="33"/>
    <cellStyle name="Normal 4 2 2" xfId="16"/>
    <cellStyle name="Normal_Book2" xfId="18"/>
    <cellStyle name="Style 1" xfId="19"/>
    <cellStyle name="Обычный 10" xfId="25"/>
    <cellStyle name="Обычный 11 2" xfId="17"/>
    <cellStyle name="Обычный 13" xfId="7"/>
    <cellStyle name="Обычный 13 2" xfId="35"/>
    <cellStyle name="Обычный 2" xfId="3"/>
    <cellStyle name="Обычный 2 2" xfId="26"/>
    <cellStyle name="Обычный 2 2 2" xfId="6"/>
    <cellStyle name="Обычный 2 2 2 2 2 2" xfId="20"/>
    <cellStyle name="Обычный 2 2 2 3" xfId="8"/>
    <cellStyle name="Обычный 2 2 2 3 2" xfId="28"/>
    <cellStyle name="Обычный 2 2 2 4" xfId="10"/>
    <cellStyle name="Обычный 2 2 3" xfId="27"/>
    <cellStyle name="Обычный 2 2 3 2" xfId="4"/>
    <cellStyle name="Обычный 2 3 2" xfId="29"/>
    <cellStyle name="Обычный 3" xfId="30"/>
    <cellStyle name="Обычный 4" xfId="2"/>
    <cellStyle name="Обычный 4 2" xfId="12"/>
    <cellStyle name="Обычный 4 2 2" xfId="11"/>
    <cellStyle name="Обычный 4 2 3" xfId="9"/>
    <cellStyle name="Обычный 4 3" xfId="31"/>
    <cellStyle name="Обычный 9 2" xfId="5"/>
    <cellStyle name="Обычный_9.Mal.Hayt(2)" xfId="36"/>
    <cellStyle name="Обычный_9.Mal.Hayt(2) 2" xfId="15"/>
    <cellStyle name="Стиль 1" xfId="13"/>
    <cellStyle name="Стиль 1 2" xfId="14"/>
    <cellStyle name="Финансовый 2 3" xfId="32"/>
  </cellStyles>
  <dxfs count="876">
    <dxf>
      <fill>
        <gradientFill type="path" left="0.5" right="0.5" top="0.5" bottom="0.5">
          <stop position="0">
            <color theme="0"/>
          </stop>
          <stop position="1">
            <color theme="0" tint="-0.25098422193060094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0" tint="-0.25098422193060094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0" tint="-0.25098422193060094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0" tint="-0.25098422193060094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0" tint="-0.25098422193060094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0" tint="-0.25098422193060094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0" tint="-0.25098422193060094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0" tint="-0.25098422193060094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0" tint="-0.25098422193060094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0" tint="-0.25098422193060094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0" tint="-0.25098422193060094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0" tint="-0.25098422193060094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0" tint="-0.25098422193060094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ont>
        <color rgb="FF9C0006"/>
      </font>
      <fill>
        <patternFill>
          <bgColor rgb="FFFFC7CE"/>
        </pattern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00B0F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0" tint="-0.25098422193060094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0" tint="-0.25098422193060094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0" tint="-0.25098422193060094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0" tint="-0.25098422193060094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0" tint="-0.25098422193060094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0" tint="-0.25098422193060094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0" tint="-0.25098422193060094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0" tint="-0.25098422193060094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0" tint="-0.25098422193060094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0" tint="-0.25098422193060094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0" tint="-0.25098422193060094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0" tint="-0.25098422193060094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0" tint="-0.25098422193060094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0" tint="-0.25098422193060094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0" tint="-0.25098422193060094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0" tint="-0.25098422193060094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0" tint="-0.25098422193060094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0" tint="-0.25098422193060094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0" tint="-0.25098422193060094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0" tint="-0.25098422193060094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rgb="FFFF0000"/>
          </stop>
        </gradientFill>
      </fill>
    </dxf>
    <dxf>
      <fill>
        <gradientFill type="path" left="0.5" right="0.5" top="0.5" bottom="0.5">
          <stop position="0">
            <color theme="0"/>
          </stop>
          <stop position="1">
            <color theme="0" tint="-0.25098422193060094"/>
          </stop>
        </gradientFill>
      </fill>
    </dxf>
  </dxfs>
  <tableStyles count="0" defaultTableStyle="TableStyleMedium2" defaultPivotStyle="PivotStyleLight16"/>
  <colors>
    <mruColors>
      <color rgb="FF66FFFF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BU38"/>
  <sheetViews>
    <sheetView tabSelected="1" topLeftCell="B3" zoomScaleNormal="100" zoomScaleSheetLayoutView="100" workbookViewId="0">
      <pane xSplit="2" ySplit="4" topLeftCell="D24" activePane="bottomRight" state="frozen"/>
      <selection activeCell="B3" sqref="B3"/>
      <selection pane="topRight" activeCell="D3" sqref="D3"/>
      <selection pane="bottomLeft" activeCell="B7" sqref="B7"/>
      <selection pane="bottomRight" activeCell="D30" sqref="D30"/>
    </sheetView>
  </sheetViews>
  <sheetFormatPr defaultColWidth="9.140625" defaultRowHeight="16.5"/>
  <cols>
    <col min="1" max="1" width="2.140625" style="271" customWidth="1"/>
    <col min="2" max="2" width="5.5703125" style="271" bestFit="1" customWidth="1"/>
    <col min="3" max="3" width="61.5703125" style="271" customWidth="1"/>
    <col min="4" max="4" width="12.140625" style="271" customWidth="1"/>
    <col min="5" max="5" width="9" style="271" bestFit="1" customWidth="1"/>
    <col min="6" max="6" width="12.42578125" style="271" customWidth="1"/>
    <col min="7" max="7" width="7.85546875" style="271" customWidth="1"/>
    <col min="8" max="8" width="10.85546875" style="271" customWidth="1"/>
    <col min="9" max="9" width="11" style="271" customWidth="1"/>
    <col min="10" max="10" width="21.140625" style="271" bestFit="1" customWidth="1"/>
    <col min="11" max="11" width="19.5703125" style="271" bestFit="1" customWidth="1"/>
    <col min="12" max="12" width="19.42578125" style="271" bestFit="1" customWidth="1"/>
    <col min="13" max="13" width="19.7109375" style="271" bestFit="1" customWidth="1"/>
    <col min="14" max="14" width="18.140625" style="271" bestFit="1" customWidth="1"/>
    <col min="15" max="15" width="17.28515625" style="271" bestFit="1" customWidth="1"/>
    <col min="16" max="17" width="19.42578125" style="271" bestFit="1" customWidth="1"/>
    <col min="18" max="18" width="18.28515625" style="271" bestFit="1" customWidth="1"/>
    <col min="19" max="19" width="5.5703125" style="271" bestFit="1" customWidth="1"/>
    <col min="20" max="20" width="67.42578125" style="271" bestFit="1" customWidth="1"/>
    <col min="21" max="21" width="11.5703125" style="271" bestFit="1" customWidth="1"/>
    <col min="22" max="22" width="9" style="271" bestFit="1" customWidth="1"/>
    <col min="23" max="23" width="11.5703125" style="271" bestFit="1" customWidth="1"/>
    <col min="24" max="24" width="9.28515625" style="271" bestFit="1" customWidth="1"/>
    <col min="25" max="25" width="11" style="271" bestFit="1" customWidth="1"/>
    <col min="26" max="26" width="9.5703125" style="271" bestFit="1" customWidth="1"/>
    <col min="27" max="27" width="21" style="271" bestFit="1" customWidth="1"/>
    <col min="28" max="28" width="20.28515625" style="271" hidden="1" customWidth="1"/>
    <col min="29" max="29" width="21.42578125" style="271" hidden="1" customWidth="1"/>
    <col min="30" max="30" width="19.5703125" style="271" hidden="1" customWidth="1"/>
    <col min="31" max="31" width="20.85546875" style="271" hidden="1" customWidth="1"/>
    <col min="32" max="32" width="17.85546875" style="271" hidden="1" customWidth="1"/>
    <col min="33" max="33" width="20" style="271" hidden="1" customWidth="1"/>
    <col min="34" max="34" width="18.140625" style="271" hidden="1" customWidth="1"/>
    <col min="35" max="36" width="20.42578125" style="271" bestFit="1" customWidth="1"/>
    <col min="37" max="37" width="5.5703125" style="271" bestFit="1" customWidth="1"/>
    <col min="38" max="38" width="67.28515625" style="271" bestFit="1" customWidth="1"/>
    <col min="39" max="39" width="11.5703125" style="271" bestFit="1" customWidth="1"/>
    <col min="40" max="40" width="9" style="271" bestFit="1" customWidth="1"/>
    <col min="41" max="41" width="11.5703125" style="271" bestFit="1" customWidth="1"/>
    <col min="42" max="42" width="16.42578125" style="271" bestFit="1" customWidth="1"/>
    <col min="43" max="43" width="11" style="271" bestFit="1" customWidth="1"/>
    <col min="44" max="44" width="9.5703125" style="271" bestFit="1" customWidth="1"/>
    <col min="45" max="45" width="21.140625" style="271" bestFit="1" customWidth="1"/>
    <col min="46" max="46" width="20.7109375" style="271" customWidth="1"/>
    <col min="47" max="47" width="19.85546875" style="271" customWidth="1"/>
    <col min="48" max="48" width="19.140625" style="271" customWidth="1"/>
    <col min="49" max="49" width="18" style="271" customWidth="1"/>
    <col min="50" max="50" width="18.7109375" style="271" customWidth="1"/>
    <col min="51" max="51" width="19.42578125" style="271" customWidth="1"/>
    <col min="52" max="53" width="20.42578125" style="271" bestFit="1" customWidth="1"/>
    <col min="54" max="54" width="5.5703125" style="271" bestFit="1" customWidth="1"/>
    <col min="55" max="55" width="67.28515625" style="271" bestFit="1" customWidth="1"/>
    <col min="56" max="56" width="11.5703125" style="271" bestFit="1" customWidth="1"/>
    <col min="57" max="57" width="9" style="271" bestFit="1" customWidth="1"/>
    <col min="58" max="58" width="11.5703125" style="271" bestFit="1" customWidth="1"/>
    <col min="59" max="59" width="16.42578125" style="271" bestFit="1" customWidth="1"/>
    <col min="60" max="60" width="11" style="271" bestFit="1" customWidth="1"/>
    <col min="61" max="61" width="9.5703125" style="271" bestFit="1" customWidth="1"/>
    <col min="62" max="62" width="20.7109375" style="271" bestFit="1" customWidth="1"/>
    <col min="63" max="63" width="20.140625" style="271" customWidth="1"/>
    <col min="64" max="64" width="19" style="271" customWidth="1"/>
    <col min="65" max="65" width="19.5703125" style="271" customWidth="1"/>
    <col min="66" max="66" width="18" style="271" customWidth="1"/>
    <col min="67" max="67" width="17.28515625" style="271" customWidth="1"/>
    <col min="68" max="68" width="19.28515625" style="271" customWidth="1"/>
    <col min="69" max="69" width="20.42578125" style="271" bestFit="1" customWidth="1"/>
    <col min="70" max="70" width="20.42578125" style="271" customWidth="1"/>
    <col min="71" max="72" width="9.140625" style="271"/>
    <col min="73" max="73" width="11.5703125" style="271" bestFit="1" customWidth="1"/>
    <col min="74" max="16384" width="9.140625" style="271"/>
  </cols>
  <sheetData>
    <row r="1" spans="2:73" ht="32.25" customHeight="1">
      <c r="C1" s="272" t="s">
        <v>447</v>
      </c>
      <c r="R1" s="273"/>
      <c r="T1" s="272" t="s">
        <v>447</v>
      </c>
      <c r="AJ1" s="273"/>
      <c r="AL1" s="272" t="s">
        <v>447</v>
      </c>
      <c r="BA1" s="273"/>
      <c r="BC1" s="272" t="s">
        <v>447</v>
      </c>
      <c r="BR1" s="273"/>
    </row>
    <row r="2" spans="2:73" ht="27.75" customHeight="1" thickBot="1"/>
    <row r="3" spans="2:73" s="274" customFormat="1" ht="33.75" customHeight="1" thickBot="1">
      <c r="B3" s="949" t="s">
        <v>0</v>
      </c>
      <c r="C3" s="944" t="s">
        <v>1401</v>
      </c>
      <c r="D3" s="946" t="s">
        <v>2454</v>
      </c>
      <c r="E3" s="947"/>
      <c r="F3" s="947"/>
      <c r="G3" s="947"/>
      <c r="H3" s="947"/>
      <c r="I3" s="947"/>
      <c r="J3" s="947"/>
      <c r="K3" s="947"/>
      <c r="L3" s="947"/>
      <c r="M3" s="947"/>
      <c r="N3" s="947"/>
      <c r="O3" s="947"/>
      <c r="P3" s="947"/>
      <c r="Q3" s="947"/>
      <c r="R3" s="948"/>
      <c r="S3" s="949" t="s">
        <v>0</v>
      </c>
      <c r="T3" s="944" t="s">
        <v>2388</v>
      </c>
      <c r="U3" s="947" t="s">
        <v>2455</v>
      </c>
      <c r="V3" s="947"/>
      <c r="W3" s="947"/>
      <c r="X3" s="947"/>
      <c r="Y3" s="947"/>
      <c r="Z3" s="947"/>
      <c r="AA3" s="947"/>
      <c r="AB3" s="947"/>
      <c r="AC3" s="947"/>
      <c r="AD3" s="947"/>
      <c r="AE3" s="947"/>
      <c r="AF3" s="947"/>
      <c r="AG3" s="947"/>
      <c r="AH3" s="947"/>
      <c r="AI3" s="947"/>
      <c r="AJ3" s="948"/>
      <c r="AK3" s="949" t="s">
        <v>0</v>
      </c>
      <c r="AL3" s="944" t="s">
        <v>2457</v>
      </c>
      <c r="AM3" s="946" t="s">
        <v>2456</v>
      </c>
      <c r="AN3" s="947"/>
      <c r="AO3" s="947"/>
      <c r="AP3" s="947"/>
      <c r="AQ3" s="947"/>
      <c r="AR3" s="947"/>
      <c r="AS3" s="947"/>
      <c r="AT3" s="947"/>
      <c r="AU3" s="947"/>
      <c r="AV3" s="947"/>
      <c r="AW3" s="947"/>
      <c r="AX3" s="947"/>
      <c r="AY3" s="947"/>
      <c r="AZ3" s="947"/>
      <c r="BA3" s="948"/>
      <c r="BB3" s="949" t="s">
        <v>0</v>
      </c>
      <c r="BC3" s="944" t="s">
        <v>2928</v>
      </c>
      <c r="BD3" s="946" t="s">
        <v>2929</v>
      </c>
      <c r="BE3" s="947"/>
      <c r="BF3" s="947"/>
      <c r="BG3" s="947"/>
      <c r="BH3" s="947"/>
      <c r="BI3" s="947"/>
      <c r="BJ3" s="947"/>
      <c r="BK3" s="947"/>
      <c r="BL3" s="947"/>
      <c r="BM3" s="947"/>
      <c r="BN3" s="947"/>
      <c r="BO3" s="947"/>
      <c r="BP3" s="947"/>
      <c r="BQ3" s="947"/>
      <c r="BR3" s="948"/>
    </row>
    <row r="4" spans="2:73" ht="31.5" customHeight="1" thickBot="1">
      <c r="B4" s="950"/>
      <c r="C4" s="945"/>
      <c r="D4" s="951" t="s">
        <v>1</v>
      </c>
      <c r="E4" s="952"/>
      <c r="F4" s="952"/>
      <c r="G4" s="952"/>
      <c r="H4" s="952"/>
      <c r="I4" s="953"/>
      <c r="J4" s="954" t="s">
        <v>553</v>
      </c>
      <c r="K4" s="955"/>
      <c r="L4" s="955"/>
      <c r="M4" s="955"/>
      <c r="N4" s="955"/>
      <c r="O4" s="955"/>
      <c r="P4" s="955"/>
      <c r="Q4" s="955"/>
      <c r="R4" s="956"/>
      <c r="S4" s="950"/>
      <c r="T4" s="945"/>
      <c r="U4" s="951" t="s">
        <v>1</v>
      </c>
      <c r="V4" s="952"/>
      <c r="W4" s="952"/>
      <c r="X4" s="952"/>
      <c r="Y4" s="952"/>
      <c r="Z4" s="953"/>
      <c r="AA4" s="954" t="s">
        <v>553</v>
      </c>
      <c r="AB4" s="955"/>
      <c r="AC4" s="955"/>
      <c r="AD4" s="955"/>
      <c r="AE4" s="955"/>
      <c r="AF4" s="955"/>
      <c r="AG4" s="955"/>
      <c r="AH4" s="955"/>
      <c r="AI4" s="955"/>
      <c r="AJ4" s="956"/>
      <c r="AK4" s="950"/>
      <c r="AL4" s="945"/>
      <c r="AM4" s="951" t="s">
        <v>1</v>
      </c>
      <c r="AN4" s="952"/>
      <c r="AO4" s="952"/>
      <c r="AP4" s="952"/>
      <c r="AQ4" s="952"/>
      <c r="AR4" s="953"/>
      <c r="AS4" s="954" t="s">
        <v>553</v>
      </c>
      <c r="AT4" s="955"/>
      <c r="AU4" s="955"/>
      <c r="AV4" s="955"/>
      <c r="AW4" s="955"/>
      <c r="AX4" s="955"/>
      <c r="AY4" s="955"/>
      <c r="AZ4" s="955"/>
      <c r="BA4" s="956"/>
      <c r="BB4" s="950"/>
      <c r="BC4" s="945"/>
      <c r="BD4" s="951" t="s">
        <v>1</v>
      </c>
      <c r="BE4" s="952"/>
      <c r="BF4" s="952"/>
      <c r="BG4" s="952"/>
      <c r="BH4" s="952"/>
      <c r="BI4" s="953"/>
      <c r="BJ4" s="954" t="s">
        <v>553</v>
      </c>
      <c r="BK4" s="955"/>
      <c r="BL4" s="955"/>
      <c r="BM4" s="955"/>
      <c r="BN4" s="955"/>
      <c r="BO4" s="955"/>
      <c r="BP4" s="955"/>
      <c r="BQ4" s="955"/>
      <c r="BR4" s="956"/>
    </row>
    <row r="5" spans="2:73" s="727" customFormat="1" ht="89.25" customHeight="1" thickBot="1">
      <c r="B5" s="950"/>
      <c r="C5" s="945"/>
      <c r="D5" s="720" t="s">
        <v>2</v>
      </c>
      <c r="E5" s="721" t="s">
        <v>3</v>
      </c>
      <c r="F5" s="721" t="s">
        <v>1153</v>
      </c>
      <c r="G5" s="721" t="s">
        <v>2387</v>
      </c>
      <c r="H5" s="721" t="s">
        <v>448</v>
      </c>
      <c r="I5" s="721" t="s">
        <v>551</v>
      </c>
      <c r="J5" s="722" t="s">
        <v>2</v>
      </c>
      <c r="K5" s="721" t="s">
        <v>3</v>
      </c>
      <c r="L5" s="721" t="s">
        <v>1153</v>
      </c>
      <c r="M5" s="721" t="s">
        <v>2387</v>
      </c>
      <c r="N5" s="721" t="s">
        <v>448</v>
      </c>
      <c r="O5" s="721" t="s">
        <v>5</v>
      </c>
      <c r="P5" s="723" t="s">
        <v>6</v>
      </c>
      <c r="Q5" s="724" t="s">
        <v>1402</v>
      </c>
      <c r="R5" s="724" t="s">
        <v>1403</v>
      </c>
      <c r="S5" s="950"/>
      <c r="T5" s="945"/>
      <c r="U5" s="720" t="s">
        <v>2</v>
      </c>
      <c r="V5" s="721" t="s">
        <v>3</v>
      </c>
      <c r="W5" s="721" t="s">
        <v>1153</v>
      </c>
      <c r="X5" s="721" t="s">
        <v>2387</v>
      </c>
      <c r="Y5" s="721" t="s">
        <v>448</v>
      </c>
      <c r="Z5" s="721" t="s">
        <v>551</v>
      </c>
      <c r="AA5" s="722" t="s">
        <v>2</v>
      </c>
      <c r="AB5" s="721" t="s">
        <v>3</v>
      </c>
      <c r="AC5" s="721" t="s">
        <v>1153</v>
      </c>
      <c r="AD5" s="721" t="s">
        <v>2387</v>
      </c>
      <c r="AE5" s="721" t="s">
        <v>448</v>
      </c>
      <c r="AF5" s="721" t="s">
        <v>5</v>
      </c>
      <c r="AG5" s="723" t="s">
        <v>6</v>
      </c>
      <c r="AH5" s="725" t="s">
        <v>3394</v>
      </c>
      <c r="AI5" s="724" t="s">
        <v>1955</v>
      </c>
      <c r="AJ5" s="726" t="s">
        <v>1956</v>
      </c>
      <c r="AK5" s="950"/>
      <c r="AL5" s="945"/>
      <c r="AM5" s="720" t="s">
        <v>2</v>
      </c>
      <c r="AN5" s="721" t="s">
        <v>3</v>
      </c>
      <c r="AO5" s="721" t="s">
        <v>1153</v>
      </c>
      <c r="AP5" s="721" t="s">
        <v>2387</v>
      </c>
      <c r="AQ5" s="721" t="s">
        <v>448</v>
      </c>
      <c r="AR5" s="721" t="s">
        <v>551</v>
      </c>
      <c r="AS5" s="722" t="s">
        <v>2</v>
      </c>
      <c r="AT5" s="721" t="s">
        <v>3</v>
      </c>
      <c r="AU5" s="721" t="s">
        <v>1153</v>
      </c>
      <c r="AV5" s="721" t="s">
        <v>2387</v>
      </c>
      <c r="AW5" s="721" t="s">
        <v>448</v>
      </c>
      <c r="AX5" s="721" t="s">
        <v>5</v>
      </c>
      <c r="AY5" s="723" t="s">
        <v>6</v>
      </c>
      <c r="AZ5" s="724" t="s">
        <v>2474</v>
      </c>
      <c r="BA5" s="726" t="s">
        <v>2475</v>
      </c>
      <c r="BB5" s="950"/>
      <c r="BC5" s="945"/>
      <c r="BD5" s="720" t="s">
        <v>2</v>
      </c>
      <c r="BE5" s="721" t="s">
        <v>3</v>
      </c>
      <c r="BF5" s="721" t="s">
        <v>1153</v>
      </c>
      <c r="BG5" s="721" t="s">
        <v>2387</v>
      </c>
      <c r="BH5" s="721" t="s">
        <v>448</v>
      </c>
      <c r="BI5" s="721" t="s">
        <v>551</v>
      </c>
      <c r="BJ5" s="722" t="s">
        <v>2</v>
      </c>
      <c r="BK5" s="721" t="s">
        <v>3</v>
      </c>
      <c r="BL5" s="721" t="s">
        <v>1153</v>
      </c>
      <c r="BM5" s="721" t="s">
        <v>2387</v>
      </c>
      <c r="BN5" s="721" t="s">
        <v>448</v>
      </c>
      <c r="BO5" s="721" t="s">
        <v>5</v>
      </c>
      <c r="BP5" s="723" t="s">
        <v>6</v>
      </c>
      <c r="BQ5" s="724" t="s">
        <v>2930</v>
      </c>
      <c r="BR5" s="726" t="s">
        <v>2931</v>
      </c>
    </row>
    <row r="6" spans="2:73" s="280" customFormat="1" ht="17.25" thickBot="1">
      <c r="B6" s="275">
        <v>1</v>
      </c>
      <c r="C6" s="276">
        <v>2</v>
      </c>
      <c r="D6" s="275">
        <v>3</v>
      </c>
      <c r="E6" s="277">
        <v>4</v>
      </c>
      <c r="F6" s="277">
        <v>5</v>
      </c>
      <c r="G6" s="277">
        <v>6</v>
      </c>
      <c r="H6" s="277">
        <v>7</v>
      </c>
      <c r="I6" s="277">
        <v>8</v>
      </c>
      <c r="J6" s="277">
        <v>7</v>
      </c>
      <c r="K6" s="277">
        <v>8</v>
      </c>
      <c r="L6" s="277">
        <v>9</v>
      </c>
      <c r="M6" s="277">
        <v>10</v>
      </c>
      <c r="N6" s="277">
        <v>11</v>
      </c>
      <c r="O6" s="277">
        <v>12</v>
      </c>
      <c r="P6" s="278">
        <v>13</v>
      </c>
      <c r="Q6" s="424">
        <v>14</v>
      </c>
      <c r="R6" s="279">
        <v>15</v>
      </c>
      <c r="S6" s="275">
        <v>1</v>
      </c>
      <c r="T6" s="276">
        <v>2</v>
      </c>
      <c r="U6" s="275">
        <v>3</v>
      </c>
      <c r="V6" s="277">
        <v>4</v>
      </c>
      <c r="W6" s="277">
        <v>5</v>
      </c>
      <c r="X6" s="277">
        <v>6</v>
      </c>
      <c r="Y6" s="277">
        <v>7</v>
      </c>
      <c r="Z6" s="277">
        <v>8</v>
      </c>
      <c r="AA6" s="277">
        <v>9</v>
      </c>
      <c r="AB6" s="277">
        <v>10</v>
      </c>
      <c r="AC6" s="277">
        <v>11</v>
      </c>
      <c r="AD6" s="277">
        <v>12</v>
      </c>
      <c r="AE6" s="277">
        <v>13</v>
      </c>
      <c r="AF6" s="277">
        <v>14</v>
      </c>
      <c r="AG6" s="278">
        <v>15</v>
      </c>
      <c r="AH6" s="277">
        <v>16</v>
      </c>
      <c r="AI6" s="278">
        <v>17</v>
      </c>
      <c r="AJ6" s="428">
        <v>18</v>
      </c>
      <c r="AK6" s="275">
        <v>1</v>
      </c>
      <c r="AL6" s="276">
        <v>2</v>
      </c>
      <c r="AM6" s="275">
        <v>3</v>
      </c>
      <c r="AN6" s="277">
        <v>4</v>
      </c>
      <c r="AO6" s="277">
        <v>5</v>
      </c>
      <c r="AP6" s="277">
        <v>6</v>
      </c>
      <c r="AQ6" s="277">
        <v>7</v>
      </c>
      <c r="AR6" s="277">
        <v>8</v>
      </c>
      <c r="AS6" s="277">
        <v>9</v>
      </c>
      <c r="AT6" s="277">
        <v>10</v>
      </c>
      <c r="AU6" s="277">
        <v>11</v>
      </c>
      <c r="AV6" s="277">
        <v>12</v>
      </c>
      <c r="AW6" s="277">
        <v>13</v>
      </c>
      <c r="AX6" s="277">
        <v>14</v>
      </c>
      <c r="AY6" s="278">
        <v>15</v>
      </c>
      <c r="AZ6" s="278">
        <v>16</v>
      </c>
      <c r="BA6" s="278">
        <v>17</v>
      </c>
      <c r="BB6" s="275">
        <v>1</v>
      </c>
      <c r="BC6" s="276">
        <v>2</v>
      </c>
      <c r="BD6" s="275">
        <v>3</v>
      </c>
      <c r="BE6" s="277">
        <v>4</v>
      </c>
      <c r="BF6" s="277">
        <v>5</v>
      </c>
      <c r="BG6" s="277">
        <v>6</v>
      </c>
      <c r="BH6" s="277">
        <v>7</v>
      </c>
      <c r="BI6" s="277">
        <v>8</v>
      </c>
      <c r="BJ6" s="277">
        <v>9</v>
      </c>
      <c r="BK6" s="277">
        <v>10</v>
      </c>
      <c r="BL6" s="277">
        <v>11</v>
      </c>
      <c r="BM6" s="277">
        <v>12</v>
      </c>
      <c r="BN6" s="277">
        <v>13</v>
      </c>
      <c r="BO6" s="277">
        <v>14</v>
      </c>
      <c r="BP6" s="278">
        <v>15</v>
      </c>
      <c r="BQ6" s="278">
        <v>16</v>
      </c>
      <c r="BR6" s="276">
        <v>17</v>
      </c>
    </row>
    <row r="7" spans="2:73" s="287" customFormat="1" ht="18" thickBot="1">
      <c r="B7" s="281"/>
      <c r="C7" s="282" t="s">
        <v>47</v>
      </c>
      <c r="D7" s="283">
        <f t="shared" ref="D7:R7" si="0">SUM(D8:D9)</f>
        <v>2972</v>
      </c>
      <c r="E7" s="284">
        <f t="shared" si="0"/>
        <v>327</v>
      </c>
      <c r="F7" s="284">
        <f t="shared" si="0"/>
        <v>374</v>
      </c>
      <c r="G7" s="284">
        <f t="shared" si="0"/>
        <v>1027</v>
      </c>
      <c r="H7" s="284">
        <f t="shared" si="0"/>
        <v>483</v>
      </c>
      <c r="I7" s="284">
        <f t="shared" si="0"/>
        <v>761</v>
      </c>
      <c r="J7" s="429">
        <f t="shared" si="0"/>
        <v>14045040741.578598</v>
      </c>
      <c r="K7" s="285">
        <f t="shared" si="0"/>
        <v>6417019688.5599995</v>
      </c>
      <c r="L7" s="285">
        <f t="shared" si="0"/>
        <v>1645275840</v>
      </c>
      <c r="M7" s="285">
        <f t="shared" si="0"/>
        <v>2849283043.1999998</v>
      </c>
      <c r="N7" s="285">
        <f t="shared" si="0"/>
        <v>621212292</v>
      </c>
      <c r="O7" s="285">
        <f t="shared" si="0"/>
        <v>527161844.48526365</v>
      </c>
      <c r="P7" s="286">
        <f t="shared" si="0"/>
        <v>1789340000</v>
      </c>
      <c r="Q7" s="429">
        <f t="shared" si="0"/>
        <v>717937100</v>
      </c>
      <c r="R7" s="429">
        <f t="shared" si="0"/>
        <v>456551100</v>
      </c>
      <c r="S7" s="281"/>
      <c r="T7" s="282" t="s">
        <v>47</v>
      </c>
      <c r="U7" s="283">
        <f t="shared" ref="U7:AJ7" si="1">SUM(U8:U9)</f>
        <v>2972</v>
      </c>
      <c r="V7" s="284">
        <f t="shared" si="1"/>
        <v>327</v>
      </c>
      <c r="W7" s="284">
        <f t="shared" si="1"/>
        <v>374</v>
      </c>
      <c r="X7" s="284">
        <f t="shared" si="1"/>
        <v>1027</v>
      </c>
      <c r="Y7" s="284">
        <f t="shared" si="1"/>
        <v>483</v>
      </c>
      <c r="Z7" s="284">
        <f t="shared" si="1"/>
        <v>761</v>
      </c>
      <c r="AA7" s="268">
        <f t="shared" si="1"/>
        <v>14242801705.059282</v>
      </c>
      <c r="AB7" s="285">
        <f t="shared" si="1"/>
        <v>6473490024.5599995</v>
      </c>
      <c r="AC7" s="268">
        <f t="shared" si="1"/>
        <v>1646573760</v>
      </c>
      <c r="AD7" s="285">
        <f t="shared" si="1"/>
        <v>2905821519.9999995</v>
      </c>
      <c r="AE7" s="285">
        <f t="shared" si="1"/>
        <v>621212292</v>
      </c>
      <c r="AF7" s="285">
        <f t="shared" si="1"/>
        <v>532897607.45928067</v>
      </c>
      <c r="AG7" s="286">
        <f t="shared" si="1"/>
        <v>1805596448</v>
      </c>
      <c r="AH7" s="268">
        <f t="shared" si="1"/>
        <v>71279060</v>
      </c>
      <c r="AI7" s="268">
        <f t="shared" si="1"/>
        <v>651723653.91999984</v>
      </c>
      <c r="AJ7" s="268">
        <f t="shared" si="1"/>
        <v>463862304.31999999</v>
      </c>
      <c r="AK7" s="425"/>
      <c r="AL7" s="282" t="s">
        <v>47</v>
      </c>
      <c r="AM7" s="283">
        <f t="shared" ref="AM7:BA7" si="2">SUM(AM8:AM9)</f>
        <v>2972</v>
      </c>
      <c r="AN7" s="284">
        <f t="shared" si="2"/>
        <v>327</v>
      </c>
      <c r="AO7" s="284">
        <f t="shared" si="2"/>
        <v>374</v>
      </c>
      <c r="AP7" s="284">
        <f t="shared" si="2"/>
        <v>1027</v>
      </c>
      <c r="AQ7" s="284">
        <f t="shared" si="2"/>
        <v>483</v>
      </c>
      <c r="AR7" s="284">
        <f t="shared" si="2"/>
        <v>761</v>
      </c>
      <c r="AS7" s="268">
        <f t="shared" si="2"/>
        <v>14318243126.065128</v>
      </c>
      <c r="AT7" s="285">
        <f t="shared" si="2"/>
        <v>6527905320.5599995</v>
      </c>
      <c r="AU7" s="285">
        <f t="shared" si="2"/>
        <v>1647871680</v>
      </c>
      <c r="AV7" s="285">
        <f t="shared" si="2"/>
        <v>2958174204.7999997</v>
      </c>
      <c r="AW7" s="285">
        <f t="shared" si="2"/>
        <v>621212292</v>
      </c>
      <c r="AX7" s="285">
        <f t="shared" si="2"/>
        <v>532269917.79845971</v>
      </c>
      <c r="AY7" s="286">
        <f t="shared" si="2"/>
        <v>1842500640</v>
      </c>
      <c r="AZ7" s="429">
        <f t="shared" si="2"/>
        <v>658712628.6400001</v>
      </c>
      <c r="BA7" s="429">
        <f t="shared" si="2"/>
        <v>471141796.80000001</v>
      </c>
      <c r="BB7" s="281"/>
      <c r="BC7" s="282" t="s">
        <v>47</v>
      </c>
      <c r="BD7" s="283">
        <f t="shared" ref="BD7:BI7" si="3">SUM(BD8:BD9)</f>
        <v>2972</v>
      </c>
      <c r="BE7" s="284">
        <f t="shared" si="3"/>
        <v>327</v>
      </c>
      <c r="BF7" s="284">
        <f t="shared" si="3"/>
        <v>374</v>
      </c>
      <c r="BG7" s="284">
        <f t="shared" si="3"/>
        <v>1027</v>
      </c>
      <c r="BH7" s="284">
        <f t="shared" si="3"/>
        <v>483</v>
      </c>
      <c r="BI7" s="284">
        <f t="shared" si="3"/>
        <v>761</v>
      </c>
      <c r="BJ7" s="429">
        <f t="shared" ref="BJ7:BR7" si="4">SUM(BJ8:BJ9)</f>
        <v>14446894437.947594</v>
      </c>
      <c r="BK7" s="285">
        <f t="shared" si="4"/>
        <v>6580384552.5599995</v>
      </c>
      <c r="BL7" s="268">
        <f t="shared" si="4"/>
        <v>1649169600</v>
      </c>
      <c r="BM7" s="285">
        <f t="shared" si="4"/>
        <v>3002539814.4000001</v>
      </c>
      <c r="BN7" s="285">
        <f t="shared" si="4"/>
        <v>621212292</v>
      </c>
      <c r="BO7" s="285">
        <f t="shared" si="4"/>
        <v>544373241.414258</v>
      </c>
      <c r="BP7" s="286">
        <f t="shared" si="4"/>
        <v>1859276256</v>
      </c>
      <c r="BQ7" s="429">
        <f t="shared" si="4"/>
        <v>659564604.9599998</v>
      </c>
      <c r="BR7" s="429">
        <f t="shared" si="4"/>
        <v>480067484.48000002</v>
      </c>
    </row>
    <row r="8" spans="2:73" s="287" customFormat="1" ht="18" thickBot="1">
      <c r="B8" s="288"/>
      <c r="C8" s="289" t="s">
        <v>7</v>
      </c>
      <c r="D8" s="290">
        <f>SUM(D11:D30)</f>
        <v>2209</v>
      </c>
      <c r="E8" s="290">
        <f>SUM(E11:E30)</f>
        <v>327</v>
      </c>
      <c r="F8" s="290">
        <f>SUM(F11:F30)</f>
        <v>374</v>
      </c>
      <c r="G8" s="290">
        <f>SUM(G11:G30)</f>
        <v>1027</v>
      </c>
      <c r="H8" s="290">
        <f>SUM(H11:H30)</f>
        <v>481</v>
      </c>
      <c r="I8" s="290">
        <f>SUM(I11:I26)</f>
        <v>0</v>
      </c>
      <c r="J8" s="429">
        <f t="shared" ref="J8:R8" si="5">SUM(J11:J30)</f>
        <v>12041926413.074249</v>
      </c>
      <c r="K8" s="268">
        <f t="shared" si="5"/>
        <v>6417019688.5599995</v>
      </c>
      <c r="L8" s="268">
        <f t="shared" si="5"/>
        <v>1645275840</v>
      </c>
      <c r="M8" s="268">
        <f t="shared" si="5"/>
        <v>2849283043.1999998</v>
      </c>
      <c r="N8" s="268">
        <f t="shared" si="5"/>
        <v>618117252</v>
      </c>
      <c r="O8" s="268">
        <f t="shared" si="5"/>
        <v>360299322.6475814</v>
      </c>
      <c r="P8" s="268">
        <f t="shared" si="5"/>
        <v>0</v>
      </c>
      <c r="Q8" s="429">
        <f t="shared" si="5"/>
        <v>623529000</v>
      </c>
      <c r="R8" s="429">
        <f t="shared" si="5"/>
        <v>288058600</v>
      </c>
      <c r="S8" s="290"/>
      <c r="T8" s="290" t="str">
        <f>+C8</f>
        <v>Դատարաններ</v>
      </c>
      <c r="U8" s="290">
        <f t="shared" ref="U8:AJ8" si="6">SUM(U11:U30)</f>
        <v>2209</v>
      </c>
      <c r="V8" s="290">
        <f t="shared" si="6"/>
        <v>327</v>
      </c>
      <c r="W8" s="290">
        <f t="shared" si="6"/>
        <v>374</v>
      </c>
      <c r="X8" s="290">
        <f t="shared" si="6"/>
        <v>1027</v>
      </c>
      <c r="Y8" s="290">
        <f t="shared" si="6"/>
        <v>481</v>
      </c>
      <c r="Z8" s="290">
        <f t="shared" si="6"/>
        <v>0</v>
      </c>
      <c r="AA8" s="268">
        <f t="shared" si="6"/>
        <v>12217686523.22978</v>
      </c>
      <c r="AB8" s="268">
        <f t="shared" si="6"/>
        <v>6473490024.5599995</v>
      </c>
      <c r="AC8" s="268">
        <f t="shared" si="6"/>
        <v>1646573760</v>
      </c>
      <c r="AD8" s="268">
        <f t="shared" si="6"/>
        <v>2905821519.9999995</v>
      </c>
      <c r="AE8" s="268">
        <f t="shared" si="6"/>
        <v>618117252</v>
      </c>
      <c r="AF8" s="268">
        <f>SUM(AF11:AF30)</f>
        <v>364551177.84311152</v>
      </c>
      <c r="AG8" s="268">
        <f t="shared" si="6"/>
        <v>0</v>
      </c>
      <c r="AH8" s="268">
        <f t="shared" si="6"/>
        <v>71279060</v>
      </c>
      <c r="AI8" s="268">
        <f t="shared" si="6"/>
        <v>542194068.63999987</v>
      </c>
      <c r="AJ8" s="268">
        <f t="shared" si="6"/>
        <v>284928304.31999999</v>
      </c>
      <c r="AK8" s="426"/>
      <c r="AL8" s="290" t="str">
        <f>+C8</f>
        <v>Դատարաններ</v>
      </c>
      <c r="AM8" s="290">
        <f t="shared" ref="AM8:BA8" si="7">SUM(AM11:AM30)</f>
        <v>2209</v>
      </c>
      <c r="AN8" s="290">
        <f t="shared" si="7"/>
        <v>327</v>
      </c>
      <c r="AO8" s="290">
        <f t="shared" si="7"/>
        <v>374</v>
      </c>
      <c r="AP8" s="290">
        <f t="shared" si="7"/>
        <v>1027</v>
      </c>
      <c r="AQ8" s="290">
        <f t="shared" si="7"/>
        <v>481</v>
      </c>
      <c r="AR8" s="290">
        <f t="shared" si="7"/>
        <v>0</v>
      </c>
      <c r="AS8" s="268">
        <f t="shared" si="7"/>
        <v>12252937156.680984</v>
      </c>
      <c r="AT8" s="268">
        <f t="shared" si="7"/>
        <v>6527905320.5599995</v>
      </c>
      <c r="AU8" s="268">
        <f t="shared" si="7"/>
        <v>1647871680</v>
      </c>
      <c r="AV8" s="268">
        <f t="shared" si="7"/>
        <v>2958174204.7999997</v>
      </c>
      <c r="AW8" s="268">
        <f t="shared" si="7"/>
        <v>618117252</v>
      </c>
      <c r="AX8" s="268">
        <f t="shared" si="7"/>
        <v>361621004.41431606</v>
      </c>
      <c r="AY8" s="268">
        <f t="shared" si="7"/>
        <v>0</v>
      </c>
      <c r="AZ8" s="429">
        <f t="shared" si="7"/>
        <v>544904017.44000006</v>
      </c>
      <c r="BA8" s="429">
        <f t="shared" si="7"/>
        <v>290582152</v>
      </c>
      <c r="BB8" s="288"/>
      <c r="BC8" s="289" t="s">
        <v>7</v>
      </c>
      <c r="BD8" s="290">
        <f t="shared" ref="BD8:BR8" si="8">SUM(BD11:BD30)</f>
        <v>2209</v>
      </c>
      <c r="BE8" s="290">
        <f t="shared" si="8"/>
        <v>327</v>
      </c>
      <c r="BF8" s="290">
        <f t="shared" si="8"/>
        <v>374</v>
      </c>
      <c r="BG8" s="290">
        <f t="shared" si="8"/>
        <v>1027</v>
      </c>
      <c r="BH8" s="290">
        <f t="shared" si="8"/>
        <v>481</v>
      </c>
      <c r="BI8" s="290">
        <f t="shared" si="8"/>
        <v>0</v>
      </c>
      <c r="BJ8" s="429">
        <f t="shared" si="8"/>
        <v>12360665744.785303</v>
      </c>
      <c r="BK8" s="268">
        <f t="shared" si="8"/>
        <v>6580384552.5599995</v>
      </c>
      <c r="BL8" s="268">
        <f t="shared" si="8"/>
        <v>1649169600</v>
      </c>
      <c r="BM8" s="268">
        <f t="shared" si="8"/>
        <v>3002539814.4000001</v>
      </c>
      <c r="BN8" s="268">
        <f t="shared" si="8"/>
        <v>618117252</v>
      </c>
      <c r="BO8" s="268">
        <f t="shared" si="8"/>
        <v>370024570.01196778</v>
      </c>
      <c r="BP8" s="268">
        <f t="shared" si="8"/>
        <v>0</v>
      </c>
      <c r="BQ8" s="429">
        <f t="shared" si="8"/>
        <v>546762314.39999986</v>
      </c>
      <c r="BR8" s="429">
        <f t="shared" si="8"/>
        <v>295817420.48000002</v>
      </c>
    </row>
    <row r="9" spans="2:73" s="287" customFormat="1" ht="17.25">
      <c r="B9" s="288"/>
      <c r="C9" s="289" t="s">
        <v>8</v>
      </c>
      <c r="D9" s="290">
        <f>+E9+G9+H9+I9</f>
        <v>763</v>
      </c>
      <c r="E9" s="291">
        <f t="shared" ref="E9:R9" si="9">E31</f>
        <v>0</v>
      </c>
      <c r="F9" s="291">
        <f t="shared" si="9"/>
        <v>0</v>
      </c>
      <c r="G9" s="291">
        <f t="shared" si="9"/>
        <v>0</v>
      </c>
      <c r="H9" s="291">
        <f t="shared" si="9"/>
        <v>2</v>
      </c>
      <c r="I9" s="291">
        <f t="shared" si="9"/>
        <v>761</v>
      </c>
      <c r="J9" s="429">
        <f t="shared" si="9"/>
        <v>2003114328.504349</v>
      </c>
      <c r="K9" s="268">
        <f t="shared" si="9"/>
        <v>0</v>
      </c>
      <c r="L9" s="291">
        <f t="shared" si="9"/>
        <v>0</v>
      </c>
      <c r="M9" s="268">
        <f t="shared" si="9"/>
        <v>0</v>
      </c>
      <c r="N9" s="268">
        <f t="shared" si="9"/>
        <v>3095040</v>
      </c>
      <c r="O9" s="268">
        <f t="shared" si="9"/>
        <v>166862521.83768225</v>
      </c>
      <c r="P9" s="268">
        <f t="shared" si="9"/>
        <v>1789340000</v>
      </c>
      <c r="Q9" s="429">
        <f t="shared" si="9"/>
        <v>94408100</v>
      </c>
      <c r="R9" s="429">
        <f t="shared" si="9"/>
        <v>168492500</v>
      </c>
      <c r="S9" s="288"/>
      <c r="T9" s="289" t="s">
        <v>8</v>
      </c>
      <c r="U9" s="290">
        <f>+V9+X9+Y9+Z9</f>
        <v>763</v>
      </c>
      <c r="V9" s="291">
        <f>V31</f>
        <v>0</v>
      </c>
      <c r="W9" s="291">
        <f>W31</f>
        <v>0</v>
      </c>
      <c r="X9" s="291">
        <f>X31</f>
        <v>0</v>
      </c>
      <c r="Y9" s="291">
        <f>Y31</f>
        <v>2</v>
      </c>
      <c r="Z9" s="291">
        <f>Z31</f>
        <v>761</v>
      </c>
      <c r="AA9" s="268">
        <f t="shared" ref="AA9:AJ9" si="10">AA31</f>
        <v>2025115181.8295026</v>
      </c>
      <c r="AB9" s="268">
        <f t="shared" si="10"/>
        <v>0</v>
      </c>
      <c r="AC9" s="291">
        <f>AC31</f>
        <v>0</v>
      </c>
      <c r="AD9" s="268">
        <f t="shared" si="10"/>
        <v>0</v>
      </c>
      <c r="AE9" s="268">
        <f t="shared" si="10"/>
        <v>3095040</v>
      </c>
      <c r="AF9" s="268">
        <f t="shared" si="10"/>
        <v>168346429.61616915</v>
      </c>
      <c r="AG9" s="270">
        <f t="shared" si="10"/>
        <v>1805596448</v>
      </c>
      <c r="AH9" s="268">
        <f t="shared" si="10"/>
        <v>0</v>
      </c>
      <c r="AI9" s="268">
        <f t="shared" si="10"/>
        <v>109529585.28000003</v>
      </c>
      <c r="AJ9" s="268">
        <f t="shared" si="10"/>
        <v>178934000</v>
      </c>
      <c r="AK9" s="427"/>
      <c r="AL9" s="289" t="s">
        <v>8</v>
      </c>
      <c r="AM9" s="290">
        <f>+AN9+AP9+AQ9+AR9</f>
        <v>763</v>
      </c>
      <c r="AN9" s="291">
        <f>AN31</f>
        <v>0</v>
      </c>
      <c r="AO9" s="291">
        <f>AO31</f>
        <v>0</v>
      </c>
      <c r="AP9" s="291">
        <f t="shared" ref="AP9:BA9" si="11">AP31</f>
        <v>0</v>
      </c>
      <c r="AQ9" s="291">
        <f t="shared" si="11"/>
        <v>2</v>
      </c>
      <c r="AR9" s="291">
        <f t="shared" si="11"/>
        <v>761</v>
      </c>
      <c r="AS9" s="268">
        <f t="shared" si="11"/>
        <v>2065305969.3841436</v>
      </c>
      <c r="AT9" s="268">
        <f t="shared" si="11"/>
        <v>0</v>
      </c>
      <c r="AU9" s="291">
        <f>AU31</f>
        <v>0</v>
      </c>
      <c r="AV9" s="268">
        <f t="shared" si="11"/>
        <v>0</v>
      </c>
      <c r="AW9" s="268">
        <f t="shared" si="11"/>
        <v>3095040</v>
      </c>
      <c r="AX9" s="268">
        <f t="shared" si="11"/>
        <v>170648913.38414365</v>
      </c>
      <c r="AY9" s="270">
        <f t="shared" si="11"/>
        <v>1842500640</v>
      </c>
      <c r="AZ9" s="429">
        <f t="shared" si="11"/>
        <v>113808611.19999999</v>
      </c>
      <c r="BA9" s="429">
        <f t="shared" si="11"/>
        <v>180559644.80000001</v>
      </c>
      <c r="BB9" s="288"/>
      <c r="BC9" s="289" t="s">
        <v>8</v>
      </c>
      <c r="BD9" s="290">
        <f>+BE9+BG9+BH9+BI9</f>
        <v>763</v>
      </c>
      <c r="BE9" s="291">
        <f>BE31</f>
        <v>0</v>
      </c>
      <c r="BF9" s="291">
        <f>BF31</f>
        <v>0</v>
      </c>
      <c r="BG9" s="291">
        <f t="shared" ref="BG9:BR9" si="12">BG31</f>
        <v>0</v>
      </c>
      <c r="BH9" s="291">
        <f t="shared" si="12"/>
        <v>2</v>
      </c>
      <c r="BI9" s="291">
        <f t="shared" si="12"/>
        <v>761</v>
      </c>
      <c r="BJ9" s="429">
        <f t="shared" si="12"/>
        <v>2086228693.1622901</v>
      </c>
      <c r="BK9" s="268">
        <f t="shared" si="12"/>
        <v>0</v>
      </c>
      <c r="BL9" s="268">
        <f>BL31</f>
        <v>0</v>
      </c>
      <c r="BM9" s="268">
        <f t="shared" si="12"/>
        <v>0</v>
      </c>
      <c r="BN9" s="268">
        <f t="shared" si="12"/>
        <v>3095040</v>
      </c>
      <c r="BO9" s="268">
        <f t="shared" si="12"/>
        <v>174348671.4022902</v>
      </c>
      <c r="BP9" s="270">
        <f t="shared" si="12"/>
        <v>1859276256</v>
      </c>
      <c r="BQ9" s="429">
        <f>BQ31</f>
        <v>112802290.56</v>
      </c>
      <c r="BR9" s="429">
        <f t="shared" si="12"/>
        <v>184250064</v>
      </c>
    </row>
    <row r="10" spans="2:73" ht="21.75" customHeight="1" thickBot="1">
      <c r="B10" s="517"/>
      <c r="C10" s="292"/>
      <c r="D10" s="430"/>
      <c r="E10" s="431"/>
      <c r="F10" s="431"/>
      <c r="G10" s="431"/>
      <c r="H10" s="431"/>
      <c r="I10" s="431"/>
      <c r="J10" s="432"/>
      <c r="K10" s="432"/>
      <c r="L10" s="432"/>
      <c r="M10" s="432"/>
      <c r="N10" s="432"/>
      <c r="O10" s="432"/>
      <c r="P10" s="433"/>
      <c r="Q10" s="434"/>
      <c r="R10" s="293"/>
      <c r="S10" s="435"/>
      <c r="T10" s="292"/>
      <c r="U10" s="430"/>
      <c r="V10" s="431"/>
      <c r="W10" s="431"/>
      <c r="X10" s="431"/>
      <c r="Y10" s="431"/>
      <c r="Z10" s="431"/>
      <c r="AA10" s="432"/>
      <c r="AB10" s="432"/>
      <c r="AC10" s="432"/>
      <c r="AD10" s="432"/>
      <c r="AE10" s="432"/>
      <c r="AF10" s="432"/>
      <c r="AG10" s="433"/>
      <c r="AH10" s="436"/>
      <c r="AI10" s="434"/>
      <c r="AJ10" s="294"/>
      <c r="AK10" s="435"/>
      <c r="AL10" s="292"/>
      <c r="AM10" s="430"/>
      <c r="AN10" s="431"/>
      <c r="AO10" s="431"/>
      <c r="AP10" s="431"/>
      <c r="AQ10" s="431"/>
      <c r="AR10" s="431"/>
      <c r="AS10" s="432"/>
      <c r="AT10" s="432"/>
      <c r="AU10" s="432"/>
      <c r="AV10" s="432"/>
      <c r="AW10" s="432"/>
      <c r="AX10" s="432"/>
      <c r="AY10" s="433"/>
      <c r="AZ10" s="434"/>
      <c r="BA10" s="294"/>
      <c r="BB10" s="435"/>
      <c r="BC10" s="292"/>
      <c r="BD10" s="430"/>
      <c r="BE10" s="431"/>
      <c r="BF10" s="431"/>
      <c r="BG10" s="431"/>
      <c r="BH10" s="431"/>
      <c r="BI10" s="431"/>
      <c r="BJ10" s="432"/>
      <c r="BK10" s="432"/>
      <c r="BL10" s="432"/>
      <c r="BM10" s="432"/>
      <c r="BN10" s="432"/>
      <c r="BO10" s="432"/>
      <c r="BP10" s="433"/>
      <c r="BQ10" s="434"/>
      <c r="BR10" s="294"/>
    </row>
    <row r="11" spans="2:73" ht="51" customHeight="1" thickBot="1">
      <c r="B11" s="295">
        <v>1</v>
      </c>
      <c r="C11" s="296" t="s">
        <v>1151</v>
      </c>
      <c r="D11" s="437">
        <f t="shared" ref="D11:D31" si="13">SUM(E11:I11)</f>
        <v>183</v>
      </c>
      <c r="E11" s="438">
        <v>0</v>
      </c>
      <c r="F11" s="439">
        <f>+'Ինքնավար, հայեցող., վարչ. պաշտ.'!F32</f>
        <v>21</v>
      </c>
      <c r="G11" s="438">
        <f>+ԾԱՌԱՅՈՂ!G155</f>
        <v>132</v>
      </c>
      <c r="H11" s="438">
        <f>+ՏԵԽՆԻԿԱԿԱՆ!F42</f>
        <v>30</v>
      </c>
      <c r="I11" s="438">
        <v>0</v>
      </c>
      <c r="J11" s="268">
        <f t="shared" ref="J11:J31" si="14">SUM(K11:P11)+(R11+Q11)/6</f>
        <v>800522545.0666666</v>
      </c>
      <c r="K11" s="439"/>
      <c r="L11" s="439">
        <f>+'Ինքնավար, հայեցող., վարչ. պաշտ.'!Q32</f>
        <v>162521216</v>
      </c>
      <c r="M11" s="440">
        <f>+ԾԱՌԱՅՈՂ!P155</f>
        <v>577016822.39999998</v>
      </c>
      <c r="N11" s="440">
        <f>+ՏԵԽՆԻԿԱԿԱՆ!M42</f>
        <v>41828340</v>
      </c>
      <c r="O11" s="429"/>
      <c r="P11" s="441"/>
      <c r="Q11" s="429">
        <v>51424600</v>
      </c>
      <c r="R11" s="429">
        <v>63512399.999999993</v>
      </c>
      <c r="S11" s="442">
        <v>1</v>
      </c>
      <c r="T11" s="296" t="s">
        <v>1151</v>
      </c>
      <c r="U11" s="437">
        <f t="shared" ref="U11:U27" si="15">SUM(V11:Z11)</f>
        <v>183</v>
      </c>
      <c r="V11" s="438">
        <v>0</v>
      </c>
      <c r="W11" s="439">
        <f>+'Ինքնավար, հայեցող., վարչ. պաշտ.'!F32</f>
        <v>21</v>
      </c>
      <c r="X11" s="438">
        <f>+ԾԱՌԱՅՈՂ!Q155</f>
        <v>132</v>
      </c>
      <c r="Y11" s="438">
        <f>+ՏԵԽՆԻԿԱԿԱՆ!N42</f>
        <v>30</v>
      </c>
      <c r="Z11" s="438">
        <v>0</v>
      </c>
      <c r="AA11" s="268">
        <f t="shared" ref="AA11:AA27" si="16">SUM(AB11:AH11)+(AI11+AJ11)/6</f>
        <v>815225516.61333334</v>
      </c>
      <c r="AB11" s="439"/>
      <c r="AC11" s="439">
        <f>+'Ինքնավար, հայեցող., վարչ. պաշտ.'!AD32</f>
        <v>163819136</v>
      </c>
      <c r="AD11" s="440">
        <f>+ԾԱՌԱՅՈՂ!Z155</f>
        <v>589325430.39999998</v>
      </c>
      <c r="AE11" s="440">
        <f>+ՏԵԽՆԻԿԱԿԱՆ!U42</f>
        <v>41828340</v>
      </c>
      <c r="AF11" s="429"/>
      <c r="AG11" s="443"/>
      <c r="AH11" s="285"/>
      <c r="AI11" s="429">
        <f>+'4112,4113 Պարգևատրում'!H5</f>
        <v>63813979.039999999</v>
      </c>
      <c r="AJ11" s="429">
        <f>+'4112,4113 Պարգևատրում'!E5</f>
        <v>57701682.240000002</v>
      </c>
      <c r="AK11" s="442">
        <v>1</v>
      </c>
      <c r="AL11" s="296" t="s">
        <v>1151</v>
      </c>
      <c r="AM11" s="437">
        <f t="shared" ref="AM11:AM27" si="17">SUM(AN11:AR11)</f>
        <v>183</v>
      </c>
      <c r="AN11" s="438"/>
      <c r="AO11" s="439">
        <f>+'Ինքնավար, հայեցող., վարչ. պաշտ.'!F32</f>
        <v>21</v>
      </c>
      <c r="AP11" s="438">
        <f>+ԾԱՌԱՅՈՂ!AA155</f>
        <v>132</v>
      </c>
      <c r="AQ11" s="438">
        <f>+ՏԵԽՆԻԿԱԿԱՆ!V42</f>
        <v>30</v>
      </c>
      <c r="AR11" s="438">
        <v>0</v>
      </c>
      <c r="AS11" s="268">
        <f t="shared" ref="AS11:AS31" si="18">SUM(AT11:AY11)+(AZ11+BA11)/6</f>
        <v>829114378.26666677</v>
      </c>
      <c r="AT11" s="439"/>
      <c r="AU11" s="439">
        <f>+'Ինքնավար, հայեցող., վարչ. պաշտ.'!AQ32</f>
        <v>165117056</v>
      </c>
      <c r="AV11" s="440">
        <f>+ԾԱՌԱՅՈՂ!AJ155</f>
        <v>601591315.20000005</v>
      </c>
      <c r="AW11" s="440">
        <f>+ՏԵԽՆԻԿԱԿԱՆ!AC42</f>
        <v>41828340</v>
      </c>
      <c r="AX11" s="429"/>
      <c r="AY11" s="443"/>
      <c r="AZ11" s="429">
        <f>+'4112,4113 Պարգևատրում'!I5</f>
        <v>64533459.360000007</v>
      </c>
      <c r="BA11" s="429">
        <f>+'4112,4113 Պարգևատրում'!F5</f>
        <v>58932543.039999999</v>
      </c>
      <c r="BB11" s="442">
        <v>1</v>
      </c>
      <c r="BC11" s="296" t="s">
        <v>1151</v>
      </c>
      <c r="BD11" s="437">
        <f>SUM(BE11:BI11)</f>
        <v>183</v>
      </c>
      <c r="BE11" s="438">
        <v>0</v>
      </c>
      <c r="BF11" s="439">
        <f>+'Ինքնավար, հայեցող., վարչ. պաշտ.'!F32</f>
        <v>21</v>
      </c>
      <c r="BG11" s="438">
        <f>+ԾԱՌԱՅՈՂ!AK155</f>
        <v>132</v>
      </c>
      <c r="BH11" s="438">
        <f>+ՏԵԽՆԻԿԱԿԱՆ!AD42</f>
        <v>30</v>
      </c>
      <c r="BI11" s="438">
        <v>0</v>
      </c>
      <c r="BJ11" s="268">
        <f t="shared" ref="BJ11:BJ31" si="19">SUM(BK11:BP11)+(BQ11+BR11)/6</f>
        <v>839423648.66666675</v>
      </c>
      <c r="BK11" s="439"/>
      <c r="BL11" s="439">
        <f>+'Ինքնավար, հայեցող., վարչ. պաշտ.'!BD32</f>
        <v>166414976</v>
      </c>
      <c r="BM11" s="440">
        <f>+ԾԱՌԱՅՈՂ!AT155</f>
        <v>610369040.00000012</v>
      </c>
      <c r="BN11" s="440">
        <f>+ՏԵԽՆԻԿԱԿԱՆ!AK42</f>
        <v>41828340</v>
      </c>
      <c r="BO11" s="429"/>
      <c r="BP11" s="443"/>
      <c r="BQ11" s="429">
        <f>+'4112,4113 Պարգևատրում'!J5</f>
        <v>64708624.479999989</v>
      </c>
      <c r="BR11" s="429">
        <f>+'4112,4113 Պարգևատրում'!G5</f>
        <v>60159131.520000011</v>
      </c>
      <c r="BT11" s="271">
        <v>43621.599999999977</v>
      </c>
      <c r="BU11" s="271">
        <f>+BT11*1000</f>
        <v>43621599.999999978</v>
      </c>
    </row>
    <row r="12" spans="2:73" ht="51" customHeight="1" thickBot="1">
      <c r="B12" s="295">
        <v>2</v>
      </c>
      <c r="C12" s="296" t="s">
        <v>1045</v>
      </c>
      <c r="D12" s="437">
        <f>SUM(E12:I12)</f>
        <v>162</v>
      </c>
      <c r="E12" s="438">
        <f>+ԴԱՏԱՎՈՐ!F37</f>
        <v>28</v>
      </c>
      <c r="F12" s="439">
        <f>+'Ինքնավար, հայեցող., վարչ. պաշտ.'!F94</f>
        <v>57</v>
      </c>
      <c r="G12" s="438">
        <f>+ԾԱՌԱՅՈՂ!G210</f>
        <v>48</v>
      </c>
      <c r="H12" s="438">
        <f>+ՏԵԽՆԻԿԱԿԱՆ!F77</f>
        <v>29</v>
      </c>
      <c r="I12" s="438">
        <v>0</v>
      </c>
      <c r="J12" s="268">
        <f t="shared" si="14"/>
        <v>1088875929.6666667</v>
      </c>
      <c r="K12" s="421">
        <f>+ԴԱՏԱՎՈՐ!Q37</f>
        <v>631478419</v>
      </c>
      <c r="L12" s="439">
        <f>+'Ինքնավար, հայեցող., վարչ. պաշտ.'!Q94</f>
        <v>239206656</v>
      </c>
      <c r="M12" s="421">
        <f>+ԾԱՌԱՅՈՂ!P210</f>
        <v>169248448</v>
      </c>
      <c r="N12" s="421">
        <f>+ՏԵԽՆԻԿԱԿԱՆ!M77</f>
        <v>36482940</v>
      </c>
      <c r="O12" s="268"/>
      <c r="P12" s="441"/>
      <c r="Q12" s="429">
        <v>58017500</v>
      </c>
      <c r="R12" s="429">
        <v>16739300</v>
      </c>
      <c r="S12" s="442">
        <v>2</v>
      </c>
      <c r="T12" s="296" t="s">
        <v>1045</v>
      </c>
      <c r="U12" s="437">
        <f t="shared" si="15"/>
        <v>162</v>
      </c>
      <c r="V12" s="438">
        <f>+ԴԱՏԱՎՈՐ!R37</f>
        <v>28</v>
      </c>
      <c r="W12" s="439">
        <f>+'Ինքնավար, հայեցող., վարչ. պաշտ.'!F94</f>
        <v>57</v>
      </c>
      <c r="X12" s="438">
        <f>+ԾԱՌԱՅՈՂ!Q210</f>
        <v>48</v>
      </c>
      <c r="Y12" s="438">
        <f>+ՏԵԽՆԻԿԱԿԱՆ!N77</f>
        <v>29</v>
      </c>
      <c r="Z12" s="438">
        <v>0</v>
      </c>
      <c r="AA12" s="268">
        <f t="shared" si="16"/>
        <v>1095988127.6666667</v>
      </c>
      <c r="AB12" s="421">
        <f>+ԴԱՏԱՎՈՐ!AC37</f>
        <v>635545235</v>
      </c>
      <c r="AC12" s="439">
        <f>+'Ինքնավար, հայեցող., վարչ. պաշտ.'!AD94</f>
        <v>239206656</v>
      </c>
      <c r="AD12" s="421">
        <f>+ԾԱՌԱՅՈՂ!Z210</f>
        <v>172720384</v>
      </c>
      <c r="AE12" s="421">
        <f>+ՏԵԽՆԻԿԱԿԱՆ!U77</f>
        <v>36482940</v>
      </c>
      <c r="AF12" s="268"/>
      <c r="AG12" s="270"/>
      <c r="AH12" s="285"/>
      <c r="AI12" s="429">
        <f>+'4112,4113 Պարգևատրում'!H6</f>
        <v>55272631.200000003</v>
      </c>
      <c r="AJ12" s="429">
        <f>+'4112,4113 Պարգևատրում'!E6</f>
        <v>16924844.800000001</v>
      </c>
      <c r="AK12" s="442">
        <v>2</v>
      </c>
      <c r="AL12" s="296" t="s">
        <v>1045</v>
      </c>
      <c r="AM12" s="437">
        <f t="shared" si="17"/>
        <v>162</v>
      </c>
      <c r="AN12" s="438">
        <f>+ԴԱՏԱՎՈՐ!AD37</f>
        <v>28</v>
      </c>
      <c r="AO12" s="439">
        <f>+'Ինքնավար, հայեցող., վարչ. պաշտ.'!F94</f>
        <v>57</v>
      </c>
      <c r="AP12" s="438">
        <f>+ԾԱՌԱՅՈՂ!AA210</f>
        <v>48</v>
      </c>
      <c r="AQ12" s="438">
        <f>+ՏԵԽՆԻԿԱԿԱՆ!V77</f>
        <v>29</v>
      </c>
      <c r="AR12" s="438">
        <v>0</v>
      </c>
      <c r="AS12" s="268">
        <f t="shared" si="18"/>
        <v>1103455061.4266667</v>
      </c>
      <c r="AT12" s="421">
        <f>+ԴԱՏԱՎՈՐ!AO37</f>
        <v>639114515</v>
      </c>
      <c r="AU12" s="439">
        <f>+'Ինքնավար, հայեցող., վարչ. պաշտ.'!AQ94</f>
        <v>239206656</v>
      </c>
      <c r="AV12" s="421">
        <f>+ԾԱՌԱՅՈՂ!AJ210</f>
        <v>176516800</v>
      </c>
      <c r="AW12" s="421">
        <f>+ՏԵԽՆԻԿԱԿԱՆ!AC77</f>
        <v>36482940</v>
      </c>
      <c r="AX12" s="268"/>
      <c r="AY12" s="270"/>
      <c r="AZ12" s="429">
        <f>+'4112,4113 Պարգևատրում'!I6</f>
        <v>55532864.159999996</v>
      </c>
      <c r="BA12" s="429">
        <f>+'4112,4113 Պարգևատրում'!F6</f>
        <v>17272038.400000002</v>
      </c>
      <c r="BB12" s="442">
        <v>2</v>
      </c>
      <c r="BC12" s="296" t="s">
        <v>1045</v>
      </c>
      <c r="BD12" s="437">
        <f t="shared" ref="BD12:BD31" si="20">SUM(BE12:BI12)</f>
        <v>162</v>
      </c>
      <c r="BE12" s="438">
        <f>+ԴԱՏԱՎՈՐ!AP37</f>
        <v>28</v>
      </c>
      <c r="BF12" s="439">
        <f>+'Ինքնավար, հայեցող., վարչ. պաշտ.'!F94</f>
        <v>57</v>
      </c>
      <c r="BG12" s="438">
        <f>+ԾԱՌԱՅՈՂ!AK210</f>
        <v>48</v>
      </c>
      <c r="BH12" s="438">
        <f>+ՏԵԽՆԻԿԱԿԱՆ!AD77</f>
        <v>29</v>
      </c>
      <c r="BI12" s="438">
        <v>0</v>
      </c>
      <c r="BJ12" s="268">
        <f t="shared" si="19"/>
        <v>1109005111.5599999</v>
      </c>
      <c r="BK12" s="421">
        <f>+ԴԱՏԱՎՈՐ!BA37</f>
        <v>642110547</v>
      </c>
      <c r="BL12" s="439">
        <f>+'Ինքնավար, հայեցող., վարչ. պաշտ.'!BD94</f>
        <v>239206656</v>
      </c>
      <c r="BM12" s="421">
        <f>+ԾԱՌԱՅՈՂ!AT210</f>
        <v>179004480</v>
      </c>
      <c r="BN12" s="421">
        <f>+ՏԵԽՆԻԿԱԿԱՆ!AK77</f>
        <v>36482940</v>
      </c>
      <c r="BO12" s="268"/>
      <c r="BP12" s="270"/>
      <c r="BQ12" s="429">
        <f>+'4112,4113 Պարգևատրում'!J6</f>
        <v>55551251.359999999</v>
      </c>
      <c r="BR12" s="429">
        <f>+'4112,4113 Պարգևատրում'!G6</f>
        <v>17651680</v>
      </c>
      <c r="BT12" s="271">
        <v>13067.9</v>
      </c>
      <c r="BU12" s="271">
        <f t="shared" ref="BU12:BU31" si="21">+BT12*1000</f>
        <v>13067900</v>
      </c>
    </row>
    <row r="13" spans="2:73" ht="51" customHeight="1" thickBot="1">
      <c r="B13" s="295">
        <v>3</v>
      </c>
      <c r="C13" s="296" t="s">
        <v>65</v>
      </c>
      <c r="D13" s="437">
        <f t="shared" si="13"/>
        <v>94</v>
      </c>
      <c r="E13" s="438">
        <f>+ԴԱՏԱՎՈՐ!F62</f>
        <v>19</v>
      </c>
      <c r="F13" s="439">
        <f>+'Ինքնավար, հայեցող., վարչ. պաշտ.'!F118</f>
        <v>19</v>
      </c>
      <c r="G13" s="438">
        <f>+ԾԱՌԱՅՈՂ!G259</f>
        <v>42</v>
      </c>
      <c r="H13" s="438">
        <f>+ՏԵԽՆԻԿԱԿԱՆ!F97</f>
        <v>14</v>
      </c>
      <c r="I13" s="438">
        <v>0</v>
      </c>
      <c r="J13" s="268">
        <f t="shared" si="14"/>
        <v>624418942.0666666</v>
      </c>
      <c r="K13" s="421">
        <f>+ԴԱՏԱՎՈՐ!Q62</f>
        <v>406028675</v>
      </c>
      <c r="L13" s="439">
        <f>+'Ինքնավար, հայեցող., վարչ. պաշտ.'!Q118</f>
        <v>79735552</v>
      </c>
      <c r="M13" s="421">
        <f>+ԾԱՌԱՅՈՂ!P259</f>
        <v>109334998.40000001</v>
      </c>
      <c r="N13" s="421">
        <f>+ՏԵԽՆԻԿԱԿԱՆ!M97</f>
        <v>17766900</v>
      </c>
      <c r="O13" s="268"/>
      <c r="P13" s="441"/>
      <c r="Q13" s="429">
        <v>58562800</v>
      </c>
      <c r="R13" s="429">
        <v>10754100</v>
      </c>
      <c r="S13" s="442">
        <v>3</v>
      </c>
      <c r="T13" s="296" t="s">
        <v>65</v>
      </c>
      <c r="U13" s="437">
        <f t="shared" si="15"/>
        <v>94</v>
      </c>
      <c r="V13" s="438">
        <f>+ԴԱՏԱՎՈՐ!R62</f>
        <v>19</v>
      </c>
      <c r="W13" s="439">
        <f>+'Ինքնավար, հայեցող., վարչ. պաշտ.'!F118</f>
        <v>19</v>
      </c>
      <c r="X13" s="438">
        <f>+ԾԱՌԱՅՈՂ!Q259</f>
        <v>42</v>
      </c>
      <c r="Y13" s="438">
        <f>+ՏԵԽՆԻԿԱԿԱՆ!N97</f>
        <v>14</v>
      </c>
      <c r="Z13" s="438">
        <v>0</v>
      </c>
      <c r="AA13" s="268">
        <f t="shared" si="16"/>
        <v>622757908.94666672</v>
      </c>
      <c r="AB13" s="421">
        <f>+ԴԱՏԱՎՈՐ!AC62</f>
        <v>408646147</v>
      </c>
      <c r="AC13" s="439">
        <f>+'Ինքնավար, հայեցող., վարչ. պաշտ.'!AD118</f>
        <v>79735552</v>
      </c>
      <c r="AD13" s="421">
        <f>+ԾԱՌԱՅՈՂ!Z259</f>
        <v>111017427.2</v>
      </c>
      <c r="AE13" s="421">
        <f>+ՏԵԽՆԻԿԱԿԱՆ!U97</f>
        <v>17766900</v>
      </c>
      <c r="AF13" s="268"/>
      <c r="AG13" s="270"/>
      <c r="AH13" s="268"/>
      <c r="AI13" s="429">
        <f>+'4112,4113 Պարգևատրում'!H7</f>
        <v>22617796.640000001</v>
      </c>
      <c r="AJ13" s="429">
        <f>+'4112,4113 Պարգևատրում'!E7</f>
        <v>10933499.840000002</v>
      </c>
      <c r="AK13" s="442">
        <v>3</v>
      </c>
      <c r="AL13" s="296" t="s">
        <v>65</v>
      </c>
      <c r="AM13" s="437">
        <f t="shared" si="17"/>
        <v>94</v>
      </c>
      <c r="AN13" s="438">
        <f>+ԴԱՏԱՎՈՐ!AD62</f>
        <v>19</v>
      </c>
      <c r="AO13" s="439">
        <f>+'Ինքնավար, հայեցող., վարչ. պաշտ.'!F118</f>
        <v>19</v>
      </c>
      <c r="AP13" s="438">
        <f>+ԾԱՌԱՅՈՂ!AA259</f>
        <v>42</v>
      </c>
      <c r="AQ13" s="438">
        <f>+ՏԵԽՆԻԿԱԿԱՆ!V97</f>
        <v>14</v>
      </c>
      <c r="AR13" s="438">
        <v>0</v>
      </c>
      <c r="AS13" s="268">
        <f t="shared" si="18"/>
        <v>626769779.66666675</v>
      </c>
      <c r="AT13" s="421">
        <f>+ԴԱՏԱՎՈՐ!AO62</f>
        <v>411025667</v>
      </c>
      <c r="AU13" s="439">
        <f>+'Ինքնավար, հայեցող., վարչ. պաշտ.'!AQ118</f>
        <v>79735552</v>
      </c>
      <c r="AV13" s="421">
        <f>+ԾԱՌԱՅՈՂ!AJ259</f>
        <v>112607379.2</v>
      </c>
      <c r="AW13" s="421">
        <f>+ՏԵԽՆԻԿԱԿԱՆ!AC97</f>
        <v>17766900</v>
      </c>
      <c r="AX13" s="268"/>
      <c r="AY13" s="270"/>
      <c r="AZ13" s="429">
        <f>+'4112,4113 Պարգևատրում'!I7</f>
        <v>22703946.079999998</v>
      </c>
      <c r="BA13" s="429">
        <f>+'4112,4113 Պարգևատրում'!F7</f>
        <v>11101742.720000001</v>
      </c>
      <c r="BB13" s="442">
        <v>3</v>
      </c>
      <c r="BC13" s="296" t="s">
        <v>65</v>
      </c>
      <c r="BD13" s="437">
        <f t="shared" si="20"/>
        <v>94</v>
      </c>
      <c r="BE13" s="438">
        <f>+ԴԱՏԱՎՈՐ!AP62</f>
        <v>19</v>
      </c>
      <c r="BF13" s="439">
        <f>+'Ինքնավար, հայեցող., վարչ. պաշտ.'!F118</f>
        <v>19</v>
      </c>
      <c r="BG13" s="438">
        <f>+ԾԱՌԱՅՈՂ!AK259</f>
        <v>42</v>
      </c>
      <c r="BH13" s="438">
        <f>+ՏԵԽՆԻԿԱԿԱՆ!AD97</f>
        <v>14</v>
      </c>
      <c r="BI13" s="438">
        <v>0</v>
      </c>
      <c r="BJ13" s="268">
        <f t="shared" si="19"/>
        <v>630399340.84000003</v>
      </c>
      <c r="BK13" s="421">
        <f>+ԴԱՏԱՎՈՐ!BA62</f>
        <v>413167235</v>
      </c>
      <c r="BL13" s="439">
        <f>+'Ինքնավար, հայեցող., վարչ. պաշտ.'!BD118</f>
        <v>79735552</v>
      </c>
      <c r="BM13" s="421">
        <f>+ԾԱՌԱՅՈՂ!AT259</f>
        <v>114056723.2</v>
      </c>
      <c r="BN13" s="421">
        <f>+ՏԵԽՆԻԿԱԿԱՆ!AK97</f>
        <v>17766900</v>
      </c>
      <c r="BO13" s="268"/>
      <c r="BP13" s="270"/>
      <c r="BQ13" s="429">
        <f>+'4112,4113 Պարգևատրում'!J7</f>
        <v>22776845.920000002</v>
      </c>
      <c r="BR13" s="429">
        <f>+'4112,4113 Պարգևատրում'!G7</f>
        <v>11260737.920000002</v>
      </c>
      <c r="BT13" s="271">
        <v>10464.200000000001</v>
      </c>
      <c r="BU13" s="271">
        <f t="shared" si="21"/>
        <v>10464200</v>
      </c>
    </row>
    <row r="14" spans="2:73" ht="51" customHeight="1" thickBot="1">
      <c r="B14" s="295">
        <v>4</v>
      </c>
      <c r="C14" s="296" t="s">
        <v>67</v>
      </c>
      <c r="D14" s="437">
        <f t="shared" si="13"/>
        <v>108</v>
      </c>
      <c r="E14" s="438">
        <f>+ԴԱՏԱՎՈՐ!F89</f>
        <v>21</v>
      </c>
      <c r="F14" s="439">
        <f>+'Ինքնավար, հայեցող., վարչ. պաշտ.'!F144</f>
        <v>21</v>
      </c>
      <c r="G14" s="438">
        <f>+ԾԱՌԱՅՈՂ!G311</f>
        <v>45</v>
      </c>
      <c r="H14" s="438">
        <f>+ՏԵԽՆԻԿԱԿԱՆ!F123</f>
        <v>21</v>
      </c>
      <c r="I14" s="438">
        <v>0</v>
      </c>
      <c r="J14" s="268">
        <f t="shared" si="14"/>
        <v>685634883.33333337</v>
      </c>
      <c r="K14" s="421">
        <f>+ԴԱՏԱՎՈՐ!Q89</f>
        <v>443340820</v>
      </c>
      <c r="L14" s="439">
        <f>+'Ինքնավար, հայեցող., վարչ. պաշտ.'!Q144</f>
        <v>88128768</v>
      </c>
      <c r="M14" s="421">
        <f>+ԾԱՌԱՅՈՂ!P311</f>
        <v>115157632</v>
      </c>
      <c r="N14" s="421">
        <f>+ՏԵԽՆԻԿԱԿԱՆ!M123</f>
        <v>26151480</v>
      </c>
      <c r="O14" s="268"/>
      <c r="P14" s="441"/>
      <c r="Q14" s="429">
        <v>65530800</v>
      </c>
      <c r="R14" s="429">
        <v>11606300</v>
      </c>
      <c r="S14" s="442">
        <v>4</v>
      </c>
      <c r="T14" s="296" t="s">
        <v>67</v>
      </c>
      <c r="U14" s="437">
        <f t="shared" si="15"/>
        <v>108</v>
      </c>
      <c r="V14" s="438">
        <f>+ԴԱՏԱՎՈՐ!R89</f>
        <v>21</v>
      </c>
      <c r="W14" s="439">
        <f>+'Ինքնավար, հայեցող., վարչ. պաշտ.'!F144</f>
        <v>21</v>
      </c>
      <c r="X14" s="438">
        <f>+ԾԱՌԱՅՈՂ!Q311</f>
        <v>45</v>
      </c>
      <c r="Y14" s="438">
        <f>+ՏԵԽՆԻԿԱԿԱՆ!F123</f>
        <v>21</v>
      </c>
      <c r="Z14" s="438">
        <v>0</v>
      </c>
      <c r="AA14" s="268">
        <f t="shared" si="16"/>
        <v>684623759.89333332</v>
      </c>
      <c r="AB14" s="421">
        <f>+ԴԱՏԱՎՈՐ!AC89</f>
        <v>446672148</v>
      </c>
      <c r="AC14" s="439">
        <f>+'Ինքնավար, հայեցող., վարչ. պաշտ.'!AD144</f>
        <v>88128768</v>
      </c>
      <c r="AD14" s="421">
        <f>+ԾԱՌԱՅՈՂ!Z311</f>
        <v>117439808</v>
      </c>
      <c r="AE14" s="421">
        <f>+ՏԵԽՆԻԿԱԿԱՆ!U123</f>
        <v>26151480</v>
      </c>
      <c r="AF14" s="268"/>
      <c r="AG14" s="270"/>
      <c r="AH14" s="268"/>
      <c r="AI14" s="429">
        <f>+'4112,4113 Պարգևատրում'!H8</f>
        <v>25873572.159999996</v>
      </c>
      <c r="AJ14" s="429">
        <f>+'4112,4113 Պարգևատրում'!E8</f>
        <v>11515763.200000001</v>
      </c>
      <c r="AK14" s="442">
        <v>4</v>
      </c>
      <c r="AL14" s="296" t="s">
        <v>67</v>
      </c>
      <c r="AM14" s="437">
        <f t="shared" si="17"/>
        <v>108</v>
      </c>
      <c r="AN14" s="438">
        <f>+ԴԱՏԱՎՈՐ!AD89</f>
        <v>21</v>
      </c>
      <c r="AO14" s="439">
        <f>+'Ինքնավար, հայեցող., վարչ. պաշտ.'!F144</f>
        <v>21</v>
      </c>
      <c r="AP14" s="438">
        <f>+ԾԱՌԱՅՈՂ!AA311</f>
        <v>45</v>
      </c>
      <c r="AQ14" s="438">
        <f>+ՏԵԽՆԻԿԱԿԱՆ!V123</f>
        <v>21</v>
      </c>
      <c r="AR14" s="438">
        <v>0</v>
      </c>
      <c r="AS14" s="268">
        <f t="shared" si="18"/>
        <v>689826976.96000004</v>
      </c>
      <c r="AT14" s="421">
        <f>+ԴԱՏԱՎՈՐ!AO89</f>
        <v>449765524</v>
      </c>
      <c r="AU14" s="439">
        <f>+'Ինքնավար, հայեցող., վարչ. պաշտ.'!AQ144</f>
        <v>88128768</v>
      </c>
      <c r="AV14" s="421">
        <f>+ԾԱՌԱՅՈՂ!AJ311</f>
        <v>119494848</v>
      </c>
      <c r="AW14" s="421">
        <f>+ՏԵԽՆԻԿԱԿԱՆ!AC123</f>
        <v>26151480</v>
      </c>
      <c r="AX14" s="268"/>
      <c r="AY14" s="270"/>
      <c r="AZ14" s="429">
        <f>+'4112,4113 Պարգևատրում'!I8</f>
        <v>25974160.959999997</v>
      </c>
      <c r="BA14" s="429">
        <f>+'4112,4113 Պարգևատրում'!F8</f>
        <v>11743980.800000001</v>
      </c>
      <c r="BB14" s="442">
        <v>4</v>
      </c>
      <c r="BC14" s="296" t="s">
        <v>67</v>
      </c>
      <c r="BD14" s="437">
        <f t="shared" si="20"/>
        <v>108</v>
      </c>
      <c r="BE14" s="438">
        <f>+ԴԱՏԱՎՈՐ!AP89</f>
        <v>21</v>
      </c>
      <c r="BF14" s="439">
        <f>+'Ինքնավար, հայեցող., վարչ. պաշտ.'!F144</f>
        <v>21</v>
      </c>
      <c r="BG14" s="438">
        <f>+ԾԱՌԱՅՈՂ!AK311</f>
        <v>45</v>
      </c>
      <c r="BH14" s="438">
        <f>+ՏԵԽՆԻԿԱԿԱՆ!AD123</f>
        <v>21</v>
      </c>
      <c r="BI14" s="438">
        <v>0</v>
      </c>
      <c r="BJ14" s="268">
        <f t="shared" si="19"/>
        <v>694519390.39999998</v>
      </c>
      <c r="BK14" s="421">
        <f>+ԴԱՏԱՎՈՐ!BA89</f>
        <v>452858900</v>
      </c>
      <c r="BL14" s="439">
        <f>+'Ինքնավար, հայեցող., վարչ. պաշտ.'!BD144</f>
        <v>88128768</v>
      </c>
      <c r="BM14" s="421">
        <f>+ԾԱՌԱՅՈՂ!AT311</f>
        <v>121052352</v>
      </c>
      <c r="BN14" s="421">
        <f>+ՏԵԽՆԻԿԱԿԱՆ!AK123</f>
        <v>26151480</v>
      </c>
      <c r="BO14" s="268"/>
      <c r="BP14" s="270"/>
      <c r="BQ14" s="429">
        <f>+'4112,4113 Պարգևատրում'!J8</f>
        <v>26017857.599999998</v>
      </c>
      <c r="BR14" s="429">
        <f>+'4112,4113 Պարգևատրում'!G8</f>
        <v>11949484.800000001</v>
      </c>
      <c r="BT14" s="271">
        <v>10840.4</v>
      </c>
      <c r="BU14" s="271">
        <f t="shared" si="21"/>
        <v>10840400</v>
      </c>
    </row>
    <row r="15" spans="2:73" ht="51" customHeight="1" thickBot="1">
      <c r="B15" s="295">
        <v>5</v>
      </c>
      <c r="C15" s="296" t="s">
        <v>69</v>
      </c>
      <c r="D15" s="437">
        <f t="shared" si="13"/>
        <v>68</v>
      </c>
      <c r="E15" s="438">
        <f>+ԴԱՏԱՎՈՐ!F108</f>
        <v>13</v>
      </c>
      <c r="F15" s="439">
        <f>+'Ինքնավար, հայեցող., վարչ. պաշտ.'!F162</f>
        <v>13</v>
      </c>
      <c r="G15" s="438">
        <f>+ԾԱՌԱՅՈՂ!G348</f>
        <v>30</v>
      </c>
      <c r="H15" s="438">
        <f>+ՏԵԽՆԻԿԱԿԱՆ!F141</f>
        <v>12</v>
      </c>
      <c r="I15" s="438">
        <v>0</v>
      </c>
      <c r="J15" s="268">
        <f t="shared" si="14"/>
        <v>441288116.33333331</v>
      </c>
      <c r="K15" s="421">
        <f>+ԴԱՏԱՎՈՐ!Q108</f>
        <v>276720301</v>
      </c>
      <c r="L15" s="439">
        <f>+'Ինքնավար, հայեցող., վարչ. պաշտ.'!Q162</f>
        <v>54555904</v>
      </c>
      <c r="M15" s="421">
        <f>+ԾԱՌԱՅՈՂ!P348</f>
        <v>86199808</v>
      </c>
      <c r="N15" s="421">
        <f>+ՏԵԽՆԻԿԱԿԱՆ!M141</f>
        <v>15473220</v>
      </c>
      <c r="O15" s="268"/>
      <c r="P15" s="441"/>
      <c r="Q15" s="429">
        <v>41264400</v>
      </c>
      <c r="R15" s="429">
        <v>8768900</v>
      </c>
      <c r="S15" s="442">
        <v>5</v>
      </c>
      <c r="T15" s="296" t="s">
        <v>69</v>
      </c>
      <c r="U15" s="437">
        <f t="shared" si="15"/>
        <v>68</v>
      </c>
      <c r="V15" s="438">
        <f>+ԴԱՏԱՎՈՐ!R108</f>
        <v>13</v>
      </c>
      <c r="W15" s="439">
        <f>+'Ինքնավար, հայեցող., վարչ. պաշտ.'!F162</f>
        <v>13</v>
      </c>
      <c r="X15" s="438">
        <f>+ԾԱՌԱՅՈՂ!Q348</f>
        <v>30</v>
      </c>
      <c r="Y15" s="438">
        <f>+ՏԵԽՆԻԿԱԿԱՆ!F141</f>
        <v>12</v>
      </c>
      <c r="Z15" s="438">
        <v>0</v>
      </c>
      <c r="AA15" s="268">
        <f t="shared" si="16"/>
        <v>453207594.62666667</v>
      </c>
      <c r="AB15" s="421">
        <f>+ԴԱՏԱՎՈՐ!AC108</f>
        <v>278623917</v>
      </c>
      <c r="AC15" s="439">
        <f>+'Ինքնավար, հայեցող., վարչ. պաշտ.'!AD162</f>
        <v>54555904</v>
      </c>
      <c r="AD15" s="421">
        <f>+ԾԱՌԱՅՈՂ!Z348</f>
        <v>87108352</v>
      </c>
      <c r="AE15" s="421">
        <f>+ՏԵԽՆԻԿԱԿԱՆ!U141</f>
        <v>15473220</v>
      </c>
      <c r="AF15" s="268"/>
      <c r="AG15" s="270"/>
      <c r="AH15" s="268">
        <v>13223404</v>
      </c>
      <c r="AI15" s="429">
        <f>+'4112,4113 Պարգևատրում'!H9</f>
        <v>16716804.960000001</v>
      </c>
      <c r="AJ15" s="429">
        <f>+'4112,4113 Պարգևատրում'!E9</f>
        <v>8619980.8000000007</v>
      </c>
      <c r="AK15" s="442">
        <v>5</v>
      </c>
      <c r="AL15" s="296" t="s">
        <v>69</v>
      </c>
      <c r="AM15" s="437">
        <f t="shared" si="17"/>
        <v>68</v>
      </c>
      <c r="AN15" s="438">
        <f>+ԴԱՏԱՎՈՐ!AD108</f>
        <v>13</v>
      </c>
      <c r="AO15" s="439">
        <f>+'Ինքնավար, հայեցող., վարչ. պաշտ.'!F162</f>
        <v>13</v>
      </c>
      <c r="AP15" s="438">
        <f>+ԾԱՌԱՅՈՂ!AA348</f>
        <v>30</v>
      </c>
      <c r="AQ15" s="438">
        <f>+ՏԵԽՆԻԿԱԿԱՆ!V141</f>
        <v>12</v>
      </c>
      <c r="AR15" s="438">
        <v>0</v>
      </c>
      <c r="AS15" s="268">
        <f t="shared" si="18"/>
        <v>442976040.44</v>
      </c>
      <c r="AT15" s="421">
        <f>+ԴԱՏԱՎՈՐ!AO108</f>
        <v>280527533</v>
      </c>
      <c r="AU15" s="439">
        <f>+'Ինքնավար, հայեցող., վարչ. պաշտ.'!AQ162</f>
        <v>54555904</v>
      </c>
      <c r="AV15" s="421">
        <f>+ԾԱՌԱՅՈՂ!AJ348</f>
        <v>88168320</v>
      </c>
      <c r="AW15" s="421">
        <f>+ՏԵԽՆԻԿԱԿԱՆ!AC141</f>
        <v>15473220</v>
      </c>
      <c r="AX15" s="268"/>
      <c r="AY15" s="270"/>
      <c r="AZ15" s="429">
        <f>+'4112,4113 Պարգևատրում'!I9</f>
        <v>16795545.439999998</v>
      </c>
      <c r="BA15" s="429">
        <f>+'4112,4113 Պարգևատրում'!F9</f>
        <v>8710835.2000000011</v>
      </c>
      <c r="BB15" s="442">
        <v>5</v>
      </c>
      <c r="BC15" s="296" t="s">
        <v>69</v>
      </c>
      <c r="BD15" s="437">
        <f t="shared" si="20"/>
        <v>68</v>
      </c>
      <c r="BE15" s="438">
        <f>+ԴԱՏԱՎՈՐ!AP108</f>
        <v>13</v>
      </c>
      <c r="BF15" s="439">
        <f>+'Ինքնավար, հայեցող., վարչ. պաշտ.'!F162</f>
        <v>13</v>
      </c>
      <c r="BG15" s="438">
        <f>+ԾԱՌԱՅՈՂ!AK348</f>
        <v>30</v>
      </c>
      <c r="BH15" s="438">
        <f>+ՏԵԽՆԻԿԱԿԱՆ!AD141</f>
        <v>12</v>
      </c>
      <c r="BI15" s="438">
        <v>0</v>
      </c>
      <c r="BJ15" s="268">
        <f t="shared" si="19"/>
        <v>446445380.60000002</v>
      </c>
      <c r="BK15" s="421">
        <f>+ԴԱՏԱՎՈՐ!BA108</f>
        <v>282431149</v>
      </c>
      <c r="BL15" s="439">
        <f>+'Ինքնավար, հայեցող., վարչ. պաշտ.'!BD162</f>
        <v>54555904</v>
      </c>
      <c r="BM15" s="421">
        <f>+ԾԱՌԱՅՈՂ!AT348</f>
        <v>89693376</v>
      </c>
      <c r="BN15" s="421">
        <f>+ՏԵԽՆԻԿԱԿԱՆ!AK141</f>
        <v>15473220</v>
      </c>
      <c r="BO15" s="268"/>
      <c r="BP15" s="270"/>
      <c r="BQ15" s="429">
        <f>+'4112,4113 Պարգևատրում'!J9</f>
        <v>16933557.600000001</v>
      </c>
      <c r="BR15" s="429">
        <f>+'4112,4113 Պարգևատրում'!G9</f>
        <v>8816832</v>
      </c>
      <c r="BT15" s="271">
        <v>6895.1</v>
      </c>
      <c r="BU15" s="271">
        <f t="shared" si="21"/>
        <v>6895100</v>
      </c>
    </row>
    <row r="16" spans="2:73" ht="30" customHeight="1" thickBot="1">
      <c r="B16" s="295">
        <v>6</v>
      </c>
      <c r="C16" s="296" t="s">
        <v>77</v>
      </c>
      <c r="D16" s="437">
        <f t="shared" si="13"/>
        <v>142</v>
      </c>
      <c r="E16" s="438">
        <f>+ԴԱՏԱՎՈՐ!F138</f>
        <v>24</v>
      </c>
      <c r="F16" s="439">
        <f>+'Ինքնավար, հայեցող., վարչ. պաշտ.'!F191</f>
        <v>24</v>
      </c>
      <c r="G16" s="438">
        <f>+ԾԱՌԱՅՈՂ!G425</f>
        <v>71</v>
      </c>
      <c r="H16" s="438">
        <f>+ՏԵԽՆԻԿԱԿԱՆ!F170</f>
        <v>23</v>
      </c>
      <c r="I16" s="438">
        <v>0</v>
      </c>
      <c r="J16" s="268">
        <f t="shared" si="14"/>
        <v>762923826.66666663</v>
      </c>
      <c r="K16" s="421">
        <f>+ԴԱՏԱՎՈՐ!Q138</f>
        <v>457080000</v>
      </c>
      <c r="L16" s="439">
        <f>+'Ինքնավար, հայեցող., վարչ. պաշտ.'!Q191</f>
        <v>100822592</v>
      </c>
      <c r="M16" s="421">
        <f>+ԾԱՌԱՅՈՂ!P425</f>
        <v>167451328</v>
      </c>
      <c r="N16" s="421">
        <f>+ՏԵԽՆԻԿԱԿԱՆ!M170</f>
        <v>28989240</v>
      </c>
      <c r="O16" s="268"/>
      <c r="P16" s="441"/>
      <c r="Q16" s="429">
        <v>34822800</v>
      </c>
      <c r="R16" s="429">
        <v>16661200</v>
      </c>
      <c r="S16" s="442">
        <v>6</v>
      </c>
      <c r="T16" s="296" t="s">
        <v>77</v>
      </c>
      <c r="U16" s="437">
        <f t="shared" si="15"/>
        <v>142</v>
      </c>
      <c r="V16" s="438">
        <f>+ԴԱՏԱՎՈՐ!R138</f>
        <v>24</v>
      </c>
      <c r="W16" s="439">
        <f>+'Ինքնավար, հայեցող., վարչ. պաշտ.'!F191</f>
        <v>24</v>
      </c>
      <c r="X16" s="438">
        <f>+ԾԱՌԱՅՈՂ!Q425</f>
        <v>71</v>
      </c>
      <c r="Y16" s="438">
        <f>+ՏԵԽՆԻԿԱԿԱՆ!F170</f>
        <v>23</v>
      </c>
      <c r="Z16" s="438">
        <v>0</v>
      </c>
      <c r="AA16" s="268">
        <f t="shared" si="16"/>
        <v>770674840.90666664</v>
      </c>
      <c r="AB16" s="421">
        <f>+ԴԱՏԱՎՈՐ!AC138</f>
        <v>461622720</v>
      </c>
      <c r="AC16" s="439">
        <f>+'Ինքնավար, հայեցող., վարչ. պաշտ.'!AD191</f>
        <v>100822592</v>
      </c>
      <c r="AD16" s="421">
        <f>+ԾԱՌԱՅՈՂ!Z425</f>
        <v>171172032</v>
      </c>
      <c r="AE16" s="421">
        <f>+ՏԵԽՆԻԿԱԿԱՆ!U170</f>
        <v>28989240</v>
      </c>
      <c r="AF16" s="268"/>
      <c r="AG16" s="270"/>
      <c r="AH16" s="268"/>
      <c r="AI16" s="429">
        <f>+'4112,4113 Պարգևատրում'!H10</f>
        <v>31664408.639999997</v>
      </c>
      <c r="AJ16" s="429">
        <f>+'4112,4113 Պարգևատրում'!E10</f>
        <v>16745132.800000001</v>
      </c>
      <c r="AK16" s="442">
        <v>6</v>
      </c>
      <c r="AL16" s="296" t="s">
        <v>77</v>
      </c>
      <c r="AM16" s="437">
        <f t="shared" si="17"/>
        <v>142</v>
      </c>
      <c r="AN16" s="438">
        <f>+ԴԱՏԱՎՈՐ!AD138</f>
        <v>24</v>
      </c>
      <c r="AO16" s="439">
        <f>+'Ինքնավար, հայեցող., վարչ. պաշտ.'!F191</f>
        <v>24</v>
      </c>
      <c r="AP16" s="438">
        <f>+ԾԱՌԱՅՈՂ!AA425</f>
        <v>71</v>
      </c>
      <c r="AQ16" s="438">
        <f>+ՏԵԽՆԻԿԱԿԱՆ!V170</f>
        <v>23</v>
      </c>
      <c r="AR16" s="438">
        <v>0</v>
      </c>
      <c r="AS16" s="268">
        <f t="shared" si="18"/>
        <v>778559993.33333337</v>
      </c>
      <c r="AT16" s="421">
        <f>+ԴԱՏԱՎՈՐ!AO138</f>
        <v>466165440</v>
      </c>
      <c r="AU16" s="439">
        <f>+'Ինքնավար, հայեցող., վարչ. պաշտ.'!AQ191</f>
        <v>100822592</v>
      </c>
      <c r="AV16" s="421">
        <f>+ԾԱՌԱՅՈՂ!AJ425</f>
        <v>174427648</v>
      </c>
      <c r="AW16" s="421">
        <f>+ՏԵԽՆԻԿԱԿԱՆ!AC170</f>
        <v>28989240</v>
      </c>
      <c r="AX16" s="268"/>
      <c r="AY16" s="270"/>
      <c r="AZ16" s="429">
        <f>+'4112,4113 Պարգևատրում'!I10</f>
        <v>31813236.800000001</v>
      </c>
      <c r="BA16" s="429">
        <f>+'4112,4113 Պարգևատրում'!F10</f>
        <v>17117203.199999999</v>
      </c>
      <c r="BB16" s="442">
        <v>6</v>
      </c>
      <c r="BC16" s="296" t="s">
        <v>77</v>
      </c>
      <c r="BD16" s="437">
        <f>SUM(BE16:BI16)</f>
        <v>142</v>
      </c>
      <c r="BE16" s="438">
        <f>+ԴԱՏԱՎՈՐ!AP138</f>
        <v>24</v>
      </c>
      <c r="BF16" s="439">
        <f>+'Ինքնավար, հայեցող., վարչ. պաշտ.'!F191</f>
        <v>24</v>
      </c>
      <c r="BG16" s="438">
        <f>+ԾԱՌԱՅՈՂ!AK425</f>
        <v>71</v>
      </c>
      <c r="BH16" s="438">
        <f>+ՏԵԽՆԻԿԱԿԱՆ!AD170</f>
        <v>23</v>
      </c>
      <c r="BI16" s="438">
        <v>0</v>
      </c>
      <c r="BJ16" s="268">
        <f t="shared" si="19"/>
        <v>786189743.94666672</v>
      </c>
      <c r="BK16" s="421">
        <f>+ԴԱՏԱՎՈՐ!BA138</f>
        <v>470708160</v>
      </c>
      <c r="BL16" s="439">
        <f>+'Ինքնավար, հայեցող., վարչ. պաշտ.'!BD191</f>
        <v>100822592</v>
      </c>
      <c r="BM16" s="421">
        <f>+ԾԱՌԱՅՈՂ!AT425</f>
        <v>177434496</v>
      </c>
      <c r="BN16" s="421">
        <f>+ՏԵԽՆԻԿԱԿԱՆ!AK170</f>
        <v>28989240</v>
      </c>
      <c r="BO16" s="268"/>
      <c r="BP16" s="270"/>
      <c r="BQ16" s="429">
        <f>+'4112,4113 Պարգևատրում'!J10</f>
        <v>31968770.879999999</v>
      </c>
      <c r="BR16" s="429">
        <f>+'4112,4113 Պարգևատրում'!G10</f>
        <v>17442764.800000001</v>
      </c>
      <c r="BT16" s="271">
        <v>13056.9</v>
      </c>
      <c r="BU16" s="271">
        <f t="shared" si="21"/>
        <v>13056900</v>
      </c>
    </row>
    <row r="17" spans="2:73" ht="51" customHeight="1" thickBot="1">
      <c r="B17" s="295">
        <v>7</v>
      </c>
      <c r="C17" s="296" t="s">
        <v>1028</v>
      </c>
      <c r="D17" s="437">
        <f t="shared" si="13"/>
        <v>61</v>
      </c>
      <c r="E17" s="438">
        <f>+ԴԱՏԱՎՈՐ!F152</f>
        <v>8</v>
      </c>
      <c r="F17" s="439">
        <f>+'Ինքնավար, հայեցող., վարչ. պաշտ.'!F204</f>
        <v>8</v>
      </c>
      <c r="G17" s="438">
        <f>+ԾԱՌԱՅՈՂ!G459</f>
        <v>26</v>
      </c>
      <c r="H17" s="438">
        <f>+ՏԵԽՆԻԿԱԿԱՆ!F195</f>
        <v>19</v>
      </c>
      <c r="I17" s="438">
        <v>0</v>
      </c>
      <c r="J17" s="268">
        <f t="shared" si="14"/>
        <v>308741324.26124775</v>
      </c>
      <c r="K17" s="421">
        <f>+ԴԱՏԱՎՈՐ!Q152</f>
        <v>156809185</v>
      </c>
      <c r="L17" s="439">
        <f>+'Ինքնավար, հայեցող., վարչ. պաշտ.'!Q204</f>
        <v>33780864</v>
      </c>
      <c r="M17" s="421">
        <f>+ԾԱՌԱՅՈՂ!P459</f>
        <v>66836128</v>
      </c>
      <c r="N17" s="421">
        <f>+ՏԵԽՆԻԿԱԿԱՆ!M195</f>
        <v>24289080</v>
      </c>
      <c r="O17" s="268">
        <f>+'ՀԵՐԹԱՊԱՀՈՒԹՅՈՒՆ (2)'!H13+'ՀԵՐԹԱՊԱՀՈՒԹՅՈՒՆ (2)'!H14+'ՀԵՐԹԱՊԱՀՈՒԹՅՈՒՆ (2)'!H16</f>
        <v>23773717.261247732</v>
      </c>
      <c r="P17" s="441"/>
      <c r="Q17" s="429">
        <v>13196000</v>
      </c>
      <c r="R17" s="429">
        <v>6318100</v>
      </c>
      <c r="S17" s="442">
        <v>7</v>
      </c>
      <c r="T17" s="296" t="s">
        <v>1028</v>
      </c>
      <c r="U17" s="437">
        <f t="shared" si="15"/>
        <v>61</v>
      </c>
      <c r="V17" s="438">
        <f>+ԴԱՏԱՎՈՐ!R152</f>
        <v>8</v>
      </c>
      <c r="W17" s="439">
        <f>+'Ինքնավար, հայեցող., վարչ. պաշտ.'!F204</f>
        <v>8</v>
      </c>
      <c r="X17" s="438">
        <f>+ԾԱՌԱՅՈՂ!Q459</f>
        <v>26</v>
      </c>
      <c r="Y17" s="438">
        <f>+ՏԵԽՆԻԿԱԿԱՆ!F195</f>
        <v>19</v>
      </c>
      <c r="Z17" s="438">
        <v>0</v>
      </c>
      <c r="AA17" s="268">
        <f t="shared" si="16"/>
        <v>313932868.08571428</v>
      </c>
      <c r="AB17" s="421">
        <f>+ԴԱՏԱՎՈՐ!AC152</f>
        <v>157890785</v>
      </c>
      <c r="AC17" s="439">
        <f>+'Ինքնավար, հայեցող., վարչ. պաշտ.'!AD204</f>
        <v>33780864</v>
      </c>
      <c r="AD17" s="421">
        <f>+ԾԱՌԱՅՈՂ!Z459</f>
        <v>67896096</v>
      </c>
      <c r="AE17" s="421">
        <f>+ՏԵԽՆԻԿԱԿԱՆ!U195</f>
        <v>24289080</v>
      </c>
      <c r="AF17" s="268">
        <f>+'ՀԵՐԹԱՊԱՀՈՒԹՅՈՒՆ (2)'!M13+'ՀԵՐԹԱՊԱՀՈՒԹՅՈՒՆ (2)'!M14+'ՀԵՐԹԱՊԱՀՈՒԹՅՈՒՆ (2)'!M15</f>
        <v>26700199.619047619</v>
      </c>
      <c r="AG17" s="270"/>
      <c r="AH17" s="268"/>
      <c r="AI17" s="429">
        <f>+'4112,4113 Պարգևատրում'!H11</f>
        <v>13571448</v>
      </c>
      <c r="AJ17" s="429">
        <f>+'4112,4113 Պարգևատրում'!E11</f>
        <v>6683612.8000000007</v>
      </c>
      <c r="AK17" s="442">
        <v>7</v>
      </c>
      <c r="AL17" s="296" t="s">
        <v>1028</v>
      </c>
      <c r="AM17" s="437">
        <f t="shared" si="17"/>
        <v>61</v>
      </c>
      <c r="AN17" s="438">
        <f>+ԴԱՏԱՎՈՐ!AD152</f>
        <v>8</v>
      </c>
      <c r="AO17" s="439">
        <f>+'Ինքնավար, հայեցող., վարչ. պաշտ.'!F204</f>
        <v>8</v>
      </c>
      <c r="AP17" s="438">
        <f>+ԾԱՌԱՅՈՂ!AA459</f>
        <v>26</v>
      </c>
      <c r="AQ17" s="438">
        <f>+ՏԵԽՆԻԿԱԿԱՆ!V195</f>
        <v>19</v>
      </c>
      <c r="AR17" s="438">
        <v>0</v>
      </c>
      <c r="AS17" s="268">
        <f t="shared" si="18"/>
        <v>313039642.62992555</v>
      </c>
      <c r="AT17" s="421">
        <f>+ԴԱՏԱՎՈՐ!AO152</f>
        <v>158972385</v>
      </c>
      <c r="AU17" s="439">
        <f>+'Ինքնավար, հայեցող., վարչ. պաշտ.'!AQ204</f>
        <v>33780864</v>
      </c>
      <c r="AV17" s="421">
        <f>+ԾԱՌԱՅՈՂ!AJ459</f>
        <v>68804640</v>
      </c>
      <c r="AW17" s="421">
        <f>+ՏԵԽՆԻԿԱԿԱՆ!AC195</f>
        <v>24289080</v>
      </c>
      <c r="AX17" s="268">
        <f>+'ՀԵՐԹԱՊԱՀՈՒԹՅՈՒՆ (2)'!U13+'ՀԵՐԹԱՊԱՀՈՒԹՅՈՒՆ (2)'!U14+'ՀԵՐԹԱՊԱՀՈՒԹՅՈՒՆ (2)'!U16</f>
        <v>23792602.323258869</v>
      </c>
      <c r="AY17" s="270"/>
      <c r="AZ17" s="429">
        <f>+'4112,4113 Պարգևատրում'!I11</f>
        <v>13610818.239999998</v>
      </c>
      <c r="BA17" s="429">
        <f>+'4112,4113 Պարգևատրում'!F11</f>
        <v>6789609.6000000006</v>
      </c>
      <c r="BB17" s="442">
        <v>7</v>
      </c>
      <c r="BC17" s="296" t="s">
        <v>1028</v>
      </c>
      <c r="BD17" s="437">
        <f t="shared" si="20"/>
        <v>61</v>
      </c>
      <c r="BE17" s="438">
        <f>+ԴԱՏԱՎՈՐ!AP152</f>
        <v>8</v>
      </c>
      <c r="BF17" s="439">
        <f>+'Ինքնավար, հայեցող., վարչ. պաշտ.'!F204</f>
        <v>8</v>
      </c>
      <c r="BG17" s="438">
        <f>+ԾԱՌԱՅՈՂ!AK459</f>
        <v>26</v>
      </c>
      <c r="BH17" s="438">
        <f>+ՏԵԽՆԻԿԱԿԱՆ!AD195</f>
        <v>19</v>
      </c>
      <c r="BI17" s="438">
        <v>0</v>
      </c>
      <c r="BJ17" s="268">
        <f t="shared" si="19"/>
        <v>315508106.73585135</v>
      </c>
      <c r="BK17" s="421">
        <f>+ԴԱՏԱՎՈՐ!BA152</f>
        <v>160053985</v>
      </c>
      <c r="BL17" s="439">
        <f>+'Ինքնավար, հայեցող., վարչ. պաշտ.'!BD204</f>
        <v>33780864</v>
      </c>
      <c r="BM17" s="421">
        <f>+ԾԱՌԱՅՈՂ!AT459</f>
        <v>69669920</v>
      </c>
      <c r="BN17" s="421">
        <f>+ՏԵԽՆԻԿԱԿԱՆ!AK195</f>
        <v>24289080</v>
      </c>
      <c r="BO17" s="268">
        <f>+'ՀԵՐԹԱՊԱՀՈՒԹՅՈՒՆ (2)'!Z13+'ՀԵՐԹԱՊԱՀՈՒԹՅՈՒՆ (2)'!Z14+'ՀԵՐԹԱՊԱՀՈՒԹՅՈՒՆ (2)'!Z16</f>
        <v>24291112.295851324</v>
      </c>
      <c r="BP17" s="270"/>
      <c r="BQ17" s="429">
        <f>+'4112,4113 Պարգևատրում'!J11</f>
        <v>13658408.640000001</v>
      </c>
      <c r="BR17" s="429">
        <f>+'4112,4113 Պարգևատրում'!G11</f>
        <v>6880464</v>
      </c>
      <c r="BT17" s="271">
        <v>4966.5</v>
      </c>
      <c r="BU17" s="271">
        <f t="shared" si="21"/>
        <v>4966500</v>
      </c>
    </row>
    <row r="18" spans="2:73" ht="51" customHeight="1" thickBot="1">
      <c r="B18" s="295">
        <v>8</v>
      </c>
      <c r="C18" s="296" t="s">
        <v>1029</v>
      </c>
      <c r="D18" s="437">
        <f t="shared" si="13"/>
        <v>92</v>
      </c>
      <c r="E18" s="438">
        <f>+ԴԱՏԱՎՈՐ!F172</f>
        <v>14</v>
      </c>
      <c r="F18" s="439">
        <f>+'Ինքնավար, հայեցող., վարչ. պաշտ.'!F223</f>
        <v>14</v>
      </c>
      <c r="G18" s="438">
        <f>+ԾԱՌԱՅՈՂ!G508</f>
        <v>42</v>
      </c>
      <c r="H18" s="438">
        <f>+ՏԵԽՆԻԿԱԿԱՆ!F223</f>
        <v>22</v>
      </c>
      <c r="I18" s="438">
        <v>0</v>
      </c>
      <c r="J18" s="268">
        <f t="shared" si="14"/>
        <v>470713225.97913837</v>
      </c>
      <c r="K18" s="421">
        <f>+ԴԱՏԱՎՈՐ!Q172</f>
        <v>253894784</v>
      </c>
      <c r="L18" s="439">
        <f>+'Ինքնավար, հայեցող., վարչ. պաշտ.'!Q223</f>
        <v>58752512</v>
      </c>
      <c r="M18" s="421">
        <f>+ԾԱՌԱՅՈՂ!P508</f>
        <v>99292956.800000012</v>
      </c>
      <c r="N18" s="421">
        <f>+ՏԵԽՆԻԿԱԿԱՆ!M223</f>
        <v>27999180</v>
      </c>
      <c r="O18" s="268">
        <f>+'ՀԵՐԹԱՊԱՀՈՒԹՅՈՒՆ (2)'!H17+'ՀԵՐԹԱՊԱՀՈՒԹՅՈՒՆ (2)'!H18+'ՀԵՐԹԱՊԱՀՈՒԹՅՈՒՆ (2)'!H19</f>
        <v>25707726.512471657</v>
      </c>
      <c r="P18" s="441"/>
      <c r="Q18" s="429">
        <v>21120000</v>
      </c>
      <c r="R18" s="429">
        <v>9276400</v>
      </c>
      <c r="S18" s="442">
        <v>8</v>
      </c>
      <c r="T18" s="296" t="s">
        <v>1029</v>
      </c>
      <c r="U18" s="437">
        <f t="shared" si="15"/>
        <v>92</v>
      </c>
      <c r="V18" s="438">
        <f>+ԴԱՏԱՎՈՐ!R172</f>
        <v>14</v>
      </c>
      <c r="W18" s="439">
        <f>+'Ինքնավար, հայեցող., վարչ. պաշտ.'!F223</f>
        <v>14</v>
      </c>
      <c r="X18" s="438">
        <f>+ԾԱՌԱՅՈՂ!Q508</f>
        <v>42</v>
      </c>
      <c r="Y18" s="438">
        <f>+ՏԵԽՆԻԿԱԿԱՆ!F223</f>
        <v>22</v>
      </c>
      <c r="Z18" s="438">
        <v>0</v>
      </c>
      <c r="AA18" s="268">
        <f t="shared" si="16"/>
        <v>476147742.21442175</v>
      </c>
      <c r="AB18" s="421">
        <f>+ԴԱՏԱՎՈՐ!AC172</f>
        <v>256944896</v>
      </c>
      <c r="AC18" s="439">
        <f>+'Ինքնավար, հայեցող., վարչ. պաշտ.'!AD223</f>
        <v>58752512</v>
      </c>
      <c r="AD18" s="421">
        <f>+ԾԱՌԱՅՈՂ!Z508</f>
        <v>101461024</v>
      </c>
      <c r="AE18" s="421">
        <f>+ՏԵԽՆԻԿԱԿԱՆ!U223</f>
        <v>27999180</v>
      </c>
      <c r="AF18" s="268">
        <f>+'ՀԵՐԹԱՊԱՀՈՒԹՅՈՒՆ (2)'!M17+'ՀԵՐԹԱՊԱՀՈՒԹՅՈՒՆ (2)'!M18+'ՀԵՐԹԱՊԱՀՈՒԹՅՈՒՆ (2)'!M19</f>
        <v>25920914.721088439</v>
      </c>
      <c r="AG18" s="270"/>
      <c r="AH18" s="268"/>
      <c r="AI18" s="429">
        <f>+'4112,4113 Պարգևատրում'!H12</f>
        <v>20485997.280000001</v>
      </c>
      <c r="AJ18" s="429">
        <f>+'4112,4113 Պարգևատրում'!E12</f>
        <v>9929295.6800000016</v>
      </c>
      <c r="AK18" s="442">
        <v>8</v>
      </c>
      <c r="AL18" s="296" t="s">
        <v>1029</v>
      </c>
      <c r="AM18" s="437">
        <f t="shared" si="17"/>
        <v>92</v>
      </c>
      <c r="AN18" s="438">
        <f>+ԴԱՏԱՎՈՐ!AD172</f>
        <v>14</v>
      </c>
      <c r="AO18" s="439">
        <f>+'Ինքնավար, հայեցող., վարչ. պաշտ.'!F223</f>
        <v>14</v>
      </c>
      <c r="AP18" s="438">
        <f>+ԾԱՌԱՅՈՂ!AA508</f>
        <v>42</v>
      </c>
      <c r="AQ18" s="438">
        <f>+ՏԵԽՆԻԿԱԿԱՆ!V223</f>
        <v>22</v>
      </c>
      <c r="AR18" s="438">
        <v>0</v>
      </c>
      <c r="AS18" s="268">
        <f t="shared" si="18"/>
        <v>480707479.23682541</v>
      </c>
      <c r="AT18" s="421">
        <f>+ԴԱՏԱՎՈՐ!AO172</f>
        <v>259995008</v>
      </c>
      <c r="AU18" s="439">
        <f>+'Ինքնավար, հայեցող., վարչ. պաշտ.'!AQ223</f>
        <v>58752512</v>
      </c>
      <c r="AV18" s="421">
        <f>+ԾԱՌԱՅՈՂ!AJ508</f>
        <v>103007712</v>
      </c>
      <c r="AW18" s="421">
        <f>+ՏԵԽՆԻԿԱԿԱՆ!AC223</f>
        <v>27999180</v>
      </c>
      <c r="AX18" s="268">
        <f>+'ՀԵՐԹԱՊԱՀՈՒԹՅՈՒՆ (2)'!U17+'ՀԵՐԹԱՊԱՀՈՒԹՅՈՒՆ (2)'!U18+'ՀԵՐԹԱՊԱՀՈՒԹՅՈՒՆ (2)'!U19</f>
        <v>25842606.730158731</v>
      </c>
      <c r="AY18" s="270"/>
      <c r="AZ18" s="429">
        <f>+'4112,4113 Պարգևատրում'!I12</f>
        <v>20516660.640000001</v>
      </c>
      <c r="BA18" s="429">
        <f>+'4112,4113 Պարգևատրում'!F12</f>
        <v>10146102.4</v>
      </c>
      <c r="BB18" s="442">
        <v>8</v>
      </c>
      <c r="BC18" s="296" t="s">
        <v>1029</v>
      </c>
      <c r="BD18" s="437">
        <f t="shared" si="20"/>
        <v>92</v>
      </c>
      <c r="BE18" s="438">
        <f>+ԴԱՏԱՎՈՐ!AP172</f>
        <v>14</v>
      </c>
      <c r="BF18" s="439">
        <f>+'Ինքնավար, հայեցող., վարչ. պաշտ.'!F223</f>
        <v>14</v>
      </c>
      <c r="BG18" s="438">
        <f>+ԾԱՌԱՅՈՂ!AK508</f>
        <v>42</v>
      </c>
      <c r="BH18" s="438">
        <f>+ՏԵԽՆԻԿԱԿԱՆ!AD223</f>
        <v>22</v>
      </c>
      <c r="BI18" s="438">
        <v>0</v>
      </c>
      <c r="BJ18" s="268">
        <f t="shared" si="19"/>
        <v>486256337.89333332</v>
      </c>
      <c r="BK18" s="421">
        <f>+ԴԱՏԱՎՈՐ!BA172</f>
        <v>263045120</v>
      </c>
      <c r="BL18" s="439">
        <f>+'Ինքնավար, հայեցող., վարչ. պաշտ.'!BD223</f>
        <v>58752512</v>
      </c>
      <c r="BM18" s="421">
        <f>+ԾԱՌԱՅՈՂ!AT508</f>
        <v>104817228.8</v>
      </c>
      <c r="BN18" s="421">
        <f>+ՏԵԽՆԻԿԱԿԱՆ!AK223</f>
        <v>27999180</v>
      </c>
      <c r="BO18" s="268">
        <f>+'ՀԵՐԹԱՊԱՀՈՒԹՅՈՒՆ (2)'!Z17+'ՀԵՐԹԱՊԱՀՈՒԹՅՈՒՆ (2)'!Z18+'ՀԵՐԹԱՊԱՀՈՒԹՅՈՒՆ (2)'!Z19</f>
        <v>26483669.333333336</v>
      </c>
      <c r="BP18" s="270"/>
      <c r="BQ18" s="429">
        <f>+'4112,4113 Պարգևատրում'!J12</f>
        <v>20650995.359999999</v>
      </c>
      <c r="BR18" s="429">
        <f>+'4112,4113 Պարգևատրում'!G12</f>
        <v>10300771.200000001</v>
      </c>
      <c r="BT18" s="271">
        <v>7296.2</v>
      </c>
      <c r="BU18" s="271">
        <f t="shared" si="21"/>
        <v>7296200</v>
      </c>
    </row>
    <row r="19" spans="2:73" ht="51" customHeight="1" thickBot="1">
      <c r="B19" s="295">
        <v>9</v>
      </c>
      <c r="C19" s="296" t="s">
        <v>1038</v>
      </c>
      <c r="D19" s="437">
        <f t="shared" si="13"/>
        <v>73</v>
      </c>
      <c r="E19" s="438">
        <f>+ԴԱՏԱՎՈՐ!F189</f>
        <v>11</v>
      </c>
      <c r="F19" s="439">
        <f>+'Ինքնավար, հայեցող., վարչ. պաշտ.'!F239</f>
        <v>11</v>
      </c>
      <c r="G19" s="438">
        <f>+ԾԱՌԱՅՈՂ!G547</f>
        <v>32</v>
      </c>
      <c r="H19" s="438">
        <f>+ՏԵԽՆԻԿԱԿԱՆ!F248</f>
        <v>19</v>
      </c>
      <c r="I19" s="438">
        <v>0</v>
      </c>
      <c r="J19" s="268">
        <f t="shared" si="14"/>
        <v>391263145.11688316</v>
      </c>
      <c r="K19" s="421">
        <f>+ԴԱՏԱՎՈՐ!Q189</f>
        <v>214827392</v>
      </c>
      <c r="L19" s="439">
        <f>+'Ինքնավար, հայեցող., վարչ. պաշտ.'!Q239</f>
        <v>46162688</v>
      </c>
      <c r="M19" s="421">
        <f>+ԾԱՌԱՅՈՂ!P547</f>
        <v>76540960</v>
      </c>
      <c r="N19" s="421">
        <f>+ՏԵԽՆԻԿԱԿԱՆ!M248</f>
        <v>24005580</v>
      </c>
      <c r="O19" s="268">
        <f>+'ՀԵՐԹԱՊԱՀՈՒԹՅՈՒՆ (2)'!H21+'ՀԵՐԹԱՊԱՀՈՒԹՅՈՒՆ (2)'!H22+'ՀԵՐԹԱՊԱՀՈՒԹՅՈՒՆ (2)'!H23</f>
        <v>26023608.45021645</v>
      </c>
      <c r="P19" s="441"/>
      <c r="Q19" s="429">
        <v>15060200</v>
      </c>
      <c r="R19" s="429">
        <v>7157300</v>
      </c>
      <c r="S19" s="442">
        <v>9</v>
      </c>
      <c r="T19" s="296" t="s">
        <v>1038</v>
      </c>
      <c r="U19" s="437">
        <f t="shared" si="15"/>
        <v>73</v>
      </c>
      <c r="V19" s="438">
        <f>+ԴԱՏԱՎՈՐ!R189</f>
        <v>11</v>
      </c>
      <c r="W19" s="439">
        <f>+'Ինքնավար, հայեցող., վարչ. պաշտ.'!F239</f>
        <v>11</v>
      </c>
      <c r="X19" s="438">
        <f>+ԾԱՌԱՅՈՂ!Q547</f>
        <v>32</v>
      </c>
      <c r="Y19" s="438">
        <f>+ՏԵԽՆԻԿԱԿԱՆ!F248</f>
        <v>19</v>
      </c>
      <c r="Z19" s="438">
        <v>0</v>
      </c>
      <c r="AA19" s="268">
        <f t="shared" si="16"/>
        <v>395054073.20069265</v>
      </c>
      <c r="AB19" s="421">
        <f>+ԴԱՏԱՎՈՐ!AC189</f>
        <v>216384896</v>
      </c>
      <c r="AC19" s="439">
        <f>+'Ինքնավար, հայեցող., վարչ. պաշտ.'!AD239</f>
        <v>46162688</v>
      </c>
      <c r="AD19" s="421">
        <f>+ԾԱՌԱՅՈՂ!Z547</f>
        <v>78249888</v>
      </c>
      <c r="AE19" s="421">
        <f>+ՏԵԽՆԻԿԱԿԱՆ!U248</f>
        <v>24005580</v>
      </c>
      <c r="AF19" s="268">
        <f>+'ՀԵՐԹԱՊԱՀՈՒԹՅՈՒՆ (2)'!M21+'ՀԵՐԹԱՊԱՀՈՒԹՅՈՒՆ (2)'!M22+'ՀԵՐԹԱՊԱՀՈՒԹՅՈՒՆ (2)'!M23</f>
        <v>26244657.974025972</v>
      </c>
      <c r="AG19" s="270"/>
      <c r="AH19" s="268"/>
      <c r="AI19" s="429">
        <f>+'4112,4113 Պարգևատրում'!H13</f>
        <v>16384083.359999999</v>
      </c>
      <c r="AJ19" s="429">
        <f>+'4112,4113 Պարգևատրում'!E13</f>
        <v>7654096</v>
      </c>
      <c r="AK19" s="442">
        <v>9</v>
      </c>
      <c r="AL19" s="296" t="s">
        <v>1038</v>
      </c>
      <c r="AM19" s="437">
        <f t="shared" si="17"/>
        <v>73</v>
      </c>
      <c r="AN19" s="438">
        <f>+ԴԱՏԱՎՈՐ!AD189</f>
        <v>11</v>
      </c>
      <c r="AO19" s="439">
        <f>+'Ինքնավար, հայեցող., վարչ. պաշտ.'!F239</f>
        <v>11</v>
      </c>
      <c r="AP19" s="438">
        <f>+ԾԱՌԱՅՈՂ!AA547</f>
        <v>32</v>
      </c>
      <c r="AQ19" s="438">
        <f>+ՏԵԽՆԻԿԱԿԱՆ!V248</f>
        <v>19</v>
      </c>
      <c r="AR19" s="438">
        <v>0</v>
      </c>
      <c r="AS19" s="268">
        <f t="shared" si="18"/>
        <v>398003165.72363633</v>
      </c>
      <c r="AT19" s="421">
        <f>+ԴԱՏԱՎՈՐ!AO189</f>
        <v>217942400</v>
      </c>
      <c r="AU19" s="439">
        <f>+'Ինքնավար, հայեցող., վարչ. պաշտ.'!AQ239</f>
        <v>46162688</v>
      </c>
      <c r="AV19" s="421">
        <f>+ԾԱՌԱՅՈՂ!AJ547</f>
        <v>79655968</v>
      </c>
      <c r="AW19" s="421">
        <f>+ՏԵԽՆԻԿԱԿԱՆ!AC248</f>
        <v>24005580</v>
      </c>
      <c r="AX19" s="268">
        <f>+'ՀԵՐԹԱՊԱՀՈՒԹՅՈՒՆ (2)'!U21+'ՀԵՐԹԱՊԱՀՈՒԹՅՈՒՆ (2)'!U22+'ՀԵՐԹԱՊԱՀՈՒԹՅՈՒՆ (2)'!U23</f>
        <v>26192671.030303031</v>
      </c>
      <c r="AY19" s="270"/>
      <c r="AZ19" s="429">
        <f>+'4112,4113 Պարգևատրում'!I13</f>
        <v>16438163.359999999</v>
      </c>
      <c r="BA19" s="429">
        <f>+'4112,4113 Պարգևատրում'!F13</f>
        <v>7824988.8000000007</v>
      </c>
      <c r="BB19" s="442">
        <v>9</v>
      </c>
      <c r="BC19" s="296" t="s">
        <v>1038</v>
      </c>
      <c r="BD19" s="437">
        <f t="shared" si="20"/>
        <v>73</v>
      </c>
      <c r="BE19" s="438">
        <f>+ԴԱՏԱՎՈՐ!AP189</f>
        <v>11</v>
      </c>
      <c r="BF19" s="439">
        <f>+'Ինքնավար, հայեցող., վարչ. պաշտ.'!F239</f>
        <v>11</v>
      </c>
      <c r="BG19" s="438">
        <f>+ԾԱՌԱՅՈՂ!AK547</f>
        <v>32</v>
      </c>
      <c r="BH19" s="438">
        <f>+ՏԵԽՆԻԿԱԿԱՆ!AD248</f>
        <v>19</v>
      </c>
      <c r="BI19" s="438">
        <v>0</v>
      </c>
      <c r="BJ19" s="268">
        <f t="shared" si="19"/>
        <v>401183103.63393945</v>
      </c>
      <c r="BK19" s="421">
        <f>+ԴԱՏԱՎՈՐ!BA189</f>
        <v>219240320</v>
      </c>
      <c r="BL19" s="439">
        <f>+'Ինքնավար, հայեցող., վարչ. պաշտ.'!BD239</f>
        <v>46162688</v>
      </c>
      <c r="BM19" s="421">
        <f>+ԾԱՌԱՅՈՂ!AT547</f>
        <v>80878176</v>
      </c>
      <c r="BN19" s="421">
        <f>+ՏԵԽՆԻԿԱԿԱՆ!AK248</f>
        <v>24005580</v>
      </c>
      <c r="BO19" s="268">
        <f>+'ՀԵՐԹԱՊԱՀՈՒԹՅՈՒՆ (2)'!Z21+'ՀԵՐԹԱՊԱՀՈՒԹՅՈՒՆ (2)'!Z22+'ՀԵՐԹԱՊԱՀՈՒԹՅՈՒՆ (2)'!Z23</f>
        <v>26819888.727272727</v>
      </c>
      <c r="BP19" s="270"/>
      <c r="BQ19" s="429">
        <f>+'4112,4113 Պարգևատրում'!J13</f>
        <v>16493108.640000001</v>
      </c>
      <c r="BR19" s="429">
        <f>+'4112,4113 Պարգևատրում'!G13</f>
        <v>7965596.8000000007</v>
      </c>
      <c r="BT19" s="271">
        <v>5602.2</v>
      </c>
      <c r="BU19" s="271">
        <f t="shared" si="21"/>
        <v>5602200</v>
      </c>
    </row>
    <row r="20" spans="2:73" ht="51" customHeight="1" thickBot="1">
      <c r="B20" s="295">
        <v>10</v>
      </c>
      <c r="C20" s="296" t="s">
        <v>1039</v>
      </c>
      <c r="D20" s="437">
        <f t="shared" si="13"/>
        <v>77</v>
      </c>
      <c r="E20" s="438">
        <f>+ԴԱՏԱՎՈՐ!F205</f>
        <v>10</v>
      </c>
      <c r="F20" s="439">
        <f>+'Ինքնավար, հայեցող., վարչ. պաշտ.'!F254</f>
        <v>10</v>
      </c>
      <c r="G20" s="438">
        <f>+ԾԱՌԱՅՈՂ!G586</f>
        <v>32</v>
      </c>
      <c r="H20" s="438">
        <f>+ՏԵԽՆԻԿԱԿԱՆ!F279</f>
        <v>25</v>
      </c>
      <c r="I20" s="438">
        <v>0</v>
      </c>
      <c r="J20" s="268">
        <f t="shared" si="14"/>
        <v>375718679.14285713</v>
      </c>
      <c r="K20" s="421">
        <f>+ԴԱՏԱՎՈՐ!Q205</f>
        <v>188377280</v>
      </c>
      <c r="L20" s="439">
        <f>+'Ինքնավար, հայեցող., վարչ. պաշտ.'!Q254</f>
        <v>43006080</v>
      </c>
      <c r="M20" s="421">
        <f>+ԾԱՌԱՅՈՂ!P586</f>
        <v>79995200</v>
      </c>
      <c r="N20" s="421">
        <f>+ՏԵԽՆԻԿԱԿԱՆ!M279</f>
        <v>34342200</v>
      </c>
      <c r="O20" s="268">
        <f>+'ՀԵՐԹԱՊԱՀՈՒԹՅՈՒՆ (2)'!H25+'ՀԵՐԹԱՊԱՀՈՒԹՅՈՒՆ (2)'!H26+'ՀԵՐԹԱՊԱՀՈՒԹՅՈՒՆ (2)'!H27</f>
        <v>25889935.809523806</v>
      </c>
      <c r="P20" s="441"/>
      <c r="Q20" s="429">
        <v>16576300</v>
      </c>
      <c r="R20" s="429">
        <v>8071600</v>
      </c>
      <c r="S20" s="442">
        <v>10</v>
      </c>
      <c r="T20" s="296" t="s">
        <v>1039</v>
      </c>
      <c r="U20" s="437">
        <f t="shared" si="15"/>
        <v>77</v>
      </c>
      <c r="V20" s="438">
        <f>+ԴԱՏԱՎՈՐ!R205</f>
        <v>10</v>
      </c>
      <c r="W20" s="439">
        <f>+'Ինքնավար, հայեցող., վարչ. պաշտ.'!F254</f>
        <v>10</v>
      </c>
      <c r="X20" s="438">
        <f>+ԾԱՌԱՅՈՂ!Q586</f>
        <v>32</v>
      </c>
      <c r="Y20" s="438">
        <f>+ՏԵԽՆԻԿԱԿԱՆ!F279</f>
        <v>25</v>
      </c>
      <c r="Z20" s="438">
        <v>0</v>
      </c>
      <c r="AA20" s="268">
        <f t="shared" si="16"/>
        <v>379015446.78095239</v>
      </c>
      <c r="AB20" s="421">
        <f>+ԴԱՏԱՎՈՐ!AC205</f>
        <v>190324160</v>
      </c>
      <c r="AC20" s="439">
        <f>+'Ինքնավար, հայեցող., վարչ. պաշտ.'!AD254</f>
        <v>43006080</v>
      </c>
      <c r="AD20" s="421">
        <f>+ԾԱՌԱՅՈՂ!Z586</f>
        <v>81184960</v>
      </c>
      <c r="AE20" s="421">
        <f>+ՏԵԽՆԻԿԱԿԱՆ!U279</f>
        <v>34342200</v>
      </c>
      <c r="AF20" s="268">
        <f>+'ՀԵՐԹԱՊԱՀՈՒԹՅՈՒՆ (2)'!M25+'ՀԵՐԹԱՊԱՀՈՒԹՅՈՒՆ (2)'!M26+'ՀԵՐԹԱՊԱՀՈՒԹՅՈՒՆ (2)'!M27</f>
        <v>26043831.047619045</v>
      </c>
      <c r="AG20" s="270"/>
      <c r="AH20" s="268"/>
      <c r="AI20" s="429">
        <f>+'4112,4113 Պարգևատրում'!H14</f>
        <v>16685774.400000002</v>
      </c>
      <c r="AJ20" s="429">
        <f>+'4112,4113 Պարգևատրում'!E14</f>
        <v>7999520</v>
      </c>
      <c r="AK20" s="442">
        <v>10</v>
      </c>
      <c r="AL20" s="296" t="s">
        <v>1039</v>
      </c>
      <c r="AM20" s="437">
        <f t="shared" si="17"/>
        <v>77</v>
      </c>
      <c r="AN20" s="438">
        <f>+ԴԱՏԱՎՈՐ!AD205</f>
        <v>10</v>
      </c>
      <c r="AO20" s="439">
        <f>+'Ինքնավար, հայեցող., վարչ. պաշտ.'!F254</f>
        <v>10</v>
      </c>
      <c r="AP20" s="438">
        <f>+ԾԱՌԱՅՈՂ!AA586</f>
        <v>32</v>
      </c>
      <c r="AQ20" s="438">
        <f>+ՏԵԽՆԻԿԱԿԱՆ!V279</f>
        <v>25</v>
      </c>
      <c r="AR20" s="438">
        <v>0</v>
      </c>
      <c r="AS20" s="268">
        <f t="shared" si="18"/>
        <v>382480603.46666664</v>
      </c>
      <c r="AT20" s="421">
        <f>+ԴԱՏԱՎՈՐ!AO205</f>
        <v>192271040</v>
      </c>
      <c r="AU20" s="439">
        <f>+'Ինքնավար, հայեցող., վարչ. պաշտ.'!AQ254</f>
        <v>43006080</v>
      </c>
      <c r="AV20" s="421">
        <f>+ԾԱՌԱՅՈՂ!AJ586</f>
        <v>82699200</v>
      </c>
      <c r="AW20" s="421">
        <f>+ՏԵԽՆԻԿԱԿԱՆ!AC279</f>
        <v>34342200</v>
      </c>
      <c r="AX20" s="268">
        <f>+'ՀԵՐԹԱՊԱՀՈՒԹՅՈՒՆ (2)'!U25+'ՀԵՐԹԱՊԱՀՈՒԹՅՈՒՆ (2)'!U26+'ՀԵՐԹԱՊԱՀՈՒԹՅՈՒՆ (2)'!U27</f>
        <v>26007488</v>
      </c>
      <c r="AY20" s="270"/>
      <c r="AZ20" s="429">
        <f>+'4112,4113 Պարգևատրում'!I14</f>
        <v>16809076.800000001</v>
      </c>
      <c r="BA20" s="429">
        <f>+'4112,4113 Պարգևատրում'!F14</f>
        <v>8118496</v>
      </c>
      <c r="BB20" s="442">
        <v>10</v>
      </c>
      <c r="BC20" s="296" t="s">
        <v>1039</v>
      </c>
      <c r="BD20" s="437">
        <f t="shared" si="20"/>
        <v>77</v>
      </c>
      <c r="BE20" s="438">
        <f>+ԴԱՏԱՎՈՐ!AP205</f>
        <v>10</v>
      </c>
      <c r="BF20" s="439">
        <f>+'Ինքնավար, հայեցող., վարչ. պաշտ.'!F254</f>
        <v>10</v>
      </c>
      <c r="BG20" s="438">
        <f>+ԾԱՌԱՅՈՂ!AK586</f>
        <v>32</v>
      </c>
      <c r="BH20" s="438">
        <f>+ՏԵԽՆԻԿԱԿԱՆ!AD279</f>
        <v>25</v>
      </c>
      <c r="BI20" s="438">
        <v>0</v>
      </c>
      <c r="BJ20" s="268">
        <f t="shared" si="19"/>
        <v>385514145.19619048</v>
      </c>
      <c r="BK20" s="421">
        <f>+ԴԱՏԱՎՈՐ!BA205</f>
        <v>194001600</v>
      </c>
      <c r="BL20" s="439">
        <f>+'Ինքնավար, հայեցող., վարչ. պաշտ.'!BD254</f>
        <v>43006080</v>
      </c>
      <c r="BM20" s="421">
        <f>+ԾԱՌԱՅՈՂ!AT586</f>
        <v>83423872</v>
      </c>
      <c r="BN20" s="421">
        <f>+ՏԵԽՆԻԿԱԿԱՆ!AK279</f>
        <v>34342200</v>
      </c>
      <c r="BO20" s="268">
        <f>+'ՀԵՐԹԱՊԱՀՈՒԹՅՈՒՆ (2)'!Z25+'ՀԵՐԹԱՊԱՀՈՒԹՅՈՒՆ (2)'!Z26+'ՀԵՐԹԱՊԱՀՈՒԹՅՈՒՆ (2)'!Z27</f>
        <v>26566473.142857142</v>
      </c>
      <c r="BP20" s="270"/>
      <c r="BQ20" s="429">
        <f>+'4112,4113 Պարգևատրում'!J14</f>
        <v>16773600.32</v>
      </c>
      <c r="BR20" s="429">
        <f>+'4112,4113 Պարգևատրում'!G14</f>
        <v>8269920</v>
      </c>
      <c r="BT20" s="271">
        <v>6390.5</v>
      </c>
      <c r="BU20" s="271">
        <f t="shared" si="21"/>
        <v>6390500</v>
      </c>
    </row>
    <row r="21" spans="2:73" ht="51" customHeight="1" thickBot="1">
      <c r="B21" s="295">
        <v>11</v>
      </c>
      <c r="C21" s="296" t="s">
        <v>1040</v>
      </c>
      <c r="D21" s="437">
        <f t="shared" si="13"/>
        <v>98</v>
      </c>
      <c r="E21" s="438">
        <f>+ԴԱՏԱՎՈՐ!F225</f>
        <v>14</v>
      </c>
      <c r="F21" s="439">
        <f>+'Ինքնավար, հայեցող., վարչ. պաշտ.'!F273</f>
        <v>14</v>
      </c>
      <c r="G21" s="438">
        <f>+ԾԱՌԱՅՈՂ!G634</f>
        <v>41</v>
      </c>
      <c r="H21" s="438">
        <f>+ՏԵԽՆԻԿԱԿԱՆ!F314</f>
        <v>29</v>
      </c>
      <c r="I21" s="438">
        <v>0</v>
      </c>
      <c r="J21" s="268">
        <f t="shared" si="14"/>
        <v>491423090.63244569</v>
      </c>
      <c r="K21" s="421">
        <f>+ԴԱՏԱՎՈՐ!Q225</f>
        <v>268439733.25</v>
      </c>
      <c r="L21" s="439">
        <f>+'Ինքնավար, հայեցող., վարչ. պաշտ.'!Q273</f>
        <v>58752512</v>
      </c>
      <c r="M21" s="421">
        <f>+ԾԱՌԱՅՈՂ!P634</f>
        <v>96785808</v>
      </c>
      <c r="N21" s="421">
        <f>+ՏԵԽՆԻԿԱԿԱՆ!M314</f>
        <v>36784440</v>
      </c>
      <c r="O21" s="268">
        <f>+'ՀԵՐԹԱՊԱՀՈՒԹՅՈՒՆ (2)'!H29+'ՀԵՐԹԱՊԱՀՈՒԹՅՈՒՆ (2)'!H30+'ՀԵՐԹԱՊԱՀՈՒԹՅՈՒՆ (2)'!H31</f>
        <v>25691997.382445663</v>
      </c>
      <c r="P21" s="441"/>
      <c r="Q21" s="429">
        <v>20567700</v>
      </c>
      <c r="R21" s="429">
        <v>9243900</v>
      </c>
      <c r="S21" s="442">
        <v>11</v>
      </c>
      <c r="T21" s="296" t="s">
        <v>1040</v>
      </c>
      <c r="U21" s="437">
        <f t="shared" si="15"/>
        <v>98</v>
      </c>
      <c r="V21" s="438">
        <f>+ԴԱՏԱՎՈՐ!R225</f>
        <v>14</v>
      </c>
      <c r="W21" s="439">
        <f>+'Ինքնավար, հայեցող., վարչ. պաշտ.'!F273</f>
        <v>14</v>
      </c>
      <c r="X21" s="438">
        <f>+ԾԱՌԱՅՈՂ!Q634</f>
        <v>41</v>
      </c>
      <c r="Y21" s="438">
        <f>+ՏԵԽՆԻԿԱԿԱՆ!F314</f>
        <v>29</v>
      </c>
      <c r="Z21" s="438">
        <v>0</v>
      </c>
      <c r="AA21" s="268">
        <f t="shared" si="16"/>
        <v>528788989.52017564</v>
      </c>
      <c r="AB21" s="421">
        <f>+ԴԱՏԱՎՈՐ!AC225</f>
        <v>270602933.25</v>
      </c>
      <c r="AC21" s="439">
        <f>+'Ինքնավար, հայեցող., վարչ. պաշտ.'!AD273</f>
        <v>58752512</v>
      </c>
      <c r="AD21" s="421">
        <f>+ԾԱՌԱՅՈՂ!Z634</f>
        <v>98411452.799999997</v>
      </c>
      <c r="AE21" s="421">
        <f>+ՏԵԽՆԻԿԱԿԱՆ!U314</f>
        <v>36784440</v>
      </c>
      <c r="AF21" s="268">
        <f>+'ՀԵՐԹԱՊԱՀՈՒԹՅՈՒՆ (2)'!M29+'ՀԵՐԹԱՊԱՀՈՒԹՅՈՒՆ (2)'!M30+'ՀԵՐԹԱՊԱՀՈՒԹՅՈՒՆ (2)'!M31</f>
        <v>24853175.896842323</v>
      </c>
      <c r="AG21" s="270"/>
      <c r="AH21" s="268">
        <v>34142800</v>
      </c>
      <c r="AI21" s="429">
        <f>+'4112,4113 Պարգևատրում'!H15</f>
        <v>21771472.640000001</v>
      </c>
      <c r="AJ21" s="429">
        <f>+'4112,4113 Պարգևատրում'!E15</f>
        <v>9678580.8000000007</v>
      </c>
      <c r="AK21" s="442">
        <v>11</v>
      </c>
      <c r="AL21" s="296" t="s">
        <v>1040</v>
      </c>
      <c r="AM21" s="437">
        <f t="shared" si="17"/>
        <v>98</v>
      </c>
      <c r="AN21" s="438">
        <f>+ԴԱՏԱՎՈՐ!AD225</f>
        <v>14</v>
      </c>
      <c r="AO21" s="439">
        <f>+'Ինքնավար, հայեցող., վարչ. պաշտ.'!F273</f>
        <v>14</v>
      </c>
      <c r="AP21" s="438">
        <f>+ԾԱՌԱՅՈՂ!AA634</f>
        <v>41</v>
      </c>
      <c r="AQ21" s="438">
        <f>+ՏԵԽՆԻԿԱԿԱՆ!V314</f>
        <v>29</v>
      </c>
      <c r="AR21" s="438">
        <v>0</v>
      </c>
      <c r="AS21" s="268">
        <f t="shared" si="18"/>
        <v>499313701.49919862</v>
      </c>
      <c r="AT21" s="421">
        <f>+ԴԱՏԱՎՈՐ!AO225</f>
        <v>272766133.25</v>
      </c>
      <c r="AU21" s="439">
        <f>+'Ինքնավար, հայեցող., վարչ. պաշտ.'!AQ273</f>
        <v>58752512</v>
      </c>
      <c r="AV21" s="421">
        <f>+ԾԱՌԱՅՈՂ!AJ634</f>
        <v>99947324.799999997</v>
      </c>
      <c r="AW21" s="421">
        <f>+ՏԵԽՆԻԿԱԿԱՆ!AC314</f>
        <v>36784440</v>
      </c>
      <c r="AX21" s="268">
        <f>+'ՀԵՐԹԱՊԱՀՈՒԹՅՈՒՆ (2)'!U29+'ՀԵՐԹԱՊԱՀՈՒԹՅՈՒՆ (2)'!U30+'ՀԵՐԹԱՊԱՀՈՒԹՅՈՒՆ (2)'!U31</f>
        <v>25780659.289198607</v>
      </c>
      <c r="AY21" s="270"/>
      <c r="AZ21" s="429">
        <f>+'4112,4113 Պարգևատրում'!I15</f>
        <v>21854647.68</v>
      </c>
      <c r="BA21" s="429">
        <f>+'4112,4113 Պարգևատրում'!F15</f>
        <v>9841145.2799999993</v>
      </c>
      <c r="BB21" s="442">
        <v>11</v>
      </c>
      <c r="BC21" s="296" t="s">
        <v>1040</v>
      </c>
      <c r="BD21" s="437">
        <f t="shared" si="20"/>
        <v>98</v>
      </c>
      <c r="BE21" s="438">
        <f>+ԴԱՏԱՎՈՐ!AP225</f>
        <v>14</v>
      </c>
      <c r="BF21" s="439">
        <f>+'Ինքնավար, հայեցող., վարչ. պաշտ.'!F273</f>
        <v>14</v>
      </c>
      <c r="BG21" s="438">
        <f>+ԾԱՌԱՅՈՂ!AK634</f>
        <v>41</v>
      </c>
      <c r="BH21" s="438">
        <f>+ՏԵԽՆԻԿԱԿԱՆ!AD314</f>
        <v>29</v>
      </c>
      <c r="BI21" s="438">
        <v>0</v>
      </c>
      <c r="BJ21" s="268">
        <f t="shared" si="19"/>
        <v>503365375.86120957</v>
      </c>
      <c r="BK21" s="421">
        <f>+ԴԱՏԱՎՈՐ!BA225</f>
        <v>274929333.25</v>
      </c>
      <c r="BL21" s="439">
        <f>+'Ինքնավար, հայեցող., վարչ. պաշտ.'!BD273</f>
        <v>58752512</v>
      </c>
      <c r="BM21" s="421">
        <f>+ԾԱՌԱՅՈՂ!AT634</f>
        <v>101212796.8</v>
      </c>
      <c r="BN21" s="421">
        <f>+ՏԵԽՆԻԿԱԿԱՆ!AK314</f>
        <v>36784440</v>
      </c>
      <c r="BO21" s="268">
        <f>+'ՀԵՐԹԱՊԱՀՈՒԹՅՈՒՆ (2)'!Z29+'ՀԵՐԹԱՊԱՀՈՒԹՅՈՒՆ (2)'!Z30+'ՀԵՐԹԱՊԱՀՈՒԹՅՈՒՆ (2)'!Z31</f>
        <v>26369915.731209558</v>
      </c>
      <c r="BP21" s="270"/>
      <c r="BQ21" s="429">
        <f>+'4112,4113 Պարգևատրում'!J15</f>
        <v>21903536</v>
      </c>
      <c r="BR21" s="429">
        <f>+'4112,4113 Պարգևատրում'!G15</f>
        <v>9994732.4800000004</v>
      </c>
      <c r="BT21" s="271">
        <v>7334.6</v>
      </c>
      <c r="BU21" s="271">
        <f t="shared" si="21"/>
        <v>7334600</v>
      </c>
    </row>
    <row r="22" spans="2:73" ht="51" customHeight="1" thickBot="1">
      <c r="B22" s="295">
        <v>12</v>
      </c>
      <c r="C22" s="296" t="s">
        <v>1041</v>
      </c>
      <c r="D22" s="437">
        <f t="shared" si="13"/>
        <v>88</v>
      </c>
      <c r="E22" s="438">
        <f>+ԴԱՏԱՎՈՐ!F244</f>
        <v>13</v>
      </c>
      <c r="F22" s="439">
        <f>+'Ինքնավար, հայեցող., վարչ. պաշտ.'!F291</f>
        <v>13</v>
      </c>
      <c r="G22" s="438">
        <f>+ԾԱՌԱՅՈՂ!G680</f>
        <v>39</v>
      </c>
      <c r="H22" s="438">
        <f>+ՏԵԽՆԻԿԱԿԱՆ!F343</f>
        <v>23</v>
      </c>
      <c r="I22" s="438">
        <v>0</v>
      </c>
      <c r="J22" s="268">
        <f t="shared" si="14"/>
        <v>443994937.20634919</v>
      </c>
      <c r="K22" s="421">
        <f>+ԴԱՏԱՎՈՐ!Q244</f>
        <v>243316736</v>
      </c>
      <c r="L22" s="439">
        <f>+'Ինքնավար, հայեցող., վարչ. պաշտ.'!Q291</f>
        <v>54555904</v>
      </c>
      <c r="M22" s="421">
        <f>+ԾԱՌԱՅՈՂ!P680</f>
        <v>87259616</v>
      </c>
      <c r="N22" s="421">
        <f>+ՏԵԽՆԻԿԱԿԱՆ!M343</f>
        <v>29546700</v>
      </c>
      <c r="O22" s="268">
        <f>+'ՀԵՐԹԱՊԱՀՈՒԹՅՈՒՆ (2)'!H33+'ՀԵՐԹԱՊԱՀՈՒԹՅՈՒՆ (2)'!H34+'ՀԵՐԹԱՊԱՀՈՒԹՅՈՒՆ (2)'!H35</f>
        <v>25213047.873015873</v>
      </c>
      <c r="P22" s="441"/>
      <c r="Q22" s="429">
        <v>16770500</v>
      </c>
      <c r="R22" s="429">
        <v>7847100</v>
      </c>
      <c r="S22" s="442">
        <v>12</v>
      </c>
      <c r="T22" s="296" t="s">
        <v>1041</v>
      </c>
      <c r="U22" s="437">
        <f t="shared" si="15"/>
        <v>88</v>
      </c>
      <c r="V22" s="438">
        <f>+ԴԱՏԱՎՈՐ!R244</f>
        <v>13</v>
      </c>
      <c r="W22" s="439">
        <f>+'Ինքնավար, հայեցող., վարչ. պաշտ.'!F291</f>
        <v>13</v>
      </c>
      <c r="X22" s="438">
        <f>+ԾԱՌԱՅՈՂ!Q680</f>
        <v>39</v>
      </c>
      <c r="Y22" s="438">
        <f>+ՏԵԽՆԻԿԱԿԱՆ!F343</f>
        <v>23</v>
      </c>
      <c r="Z22" s="438">
        <v>0</v>
      </c>
      <c r="AA22" s="268">
        <f t="shared" si="16"/>
        <v>449610749.2304762</v>
      </c>
      <c r="AB22" s="421">
        <f>+ԴԱՏԱՎՈՐ!AC244</f>
        <v>246150528</v>
      </c>
      <c r="AC22" s="439">
        <f>+'Ինքնավար, հայեցող., վարչ. պաշտ.'!AD291</f>
        <v>54555904</v>
      </c>
      <c r="AD22" s="421">
        <f>+ԾԱՌԱՅՈՂ!Z680</f>
        <v>89249760</v>
      </c>
      <c r="AE22" s="421">
        <f>+ՏԵԽՆԻԿԱԿԱՆ!U343</f>
        <v>29546700</v>
      </c>
      <c r="AF22" s="268">
        <f>+'ՀԵՐԹԱՊԱՀՈՒԹՅՈՒՆ (2)'!M33+'ՀԵՐԹԱՊԱՀՈՒԹՅՈՒՆ (2)'!M34+'ՀԵՐԹԱՊԱՀՈՒԹՅՈՒՆ (2)'!M35</f>
        <v>25424268.190476194</v>
      </c>
      <c r="AG22" s="270"/>
      <c r="AH22" s="268"/>
      <c r="AI22" s="429">
        <f>+'4112,4113 Պարգևատրում'!H16</f>
        <v>19375572.640000001</v>
      </c>
      <c r="AJ22" s="429">
        <f>+'4112,4113 Պարգևատրում'!E16</f>
        <v>8725961.5999999996</v>
      </c>
      <c r="AK22" s="442">
        <v>12</v>
      </c>
      <c r="AL22" s="296" t="s">
        <v>1041</v>
      </c>
      <c r="AM22" s="437">
        <f t="shared" si="17"/>
        <v>88</v>
      </c>
      <c r="AN22" s="438">
        <f>+ԴԱՏԱՎՈՐ!AD244</f>
        <v>13</v>
      </c>
      <c r="AO22" s="439">
        <f>+'Ինքնավար, հայեցող., վարչ. պաշտ.'!F291</f>
        <v>13</v>
      </c>
      <c r="AP22" s="438">
        <f>+ԾԱՌԱՅՈՂ!AA680</f>
        <v>39</v>
      </c>
      <c r="AQ22" s="438">
        <f>+ՏԵԽՆԻԿԱԿԱՆ!V343</f>
        <v>23</v>
      </c>
      <c r="AR22" s="438">
        <v>0</v>
      </c>
      <c r="AS22" s="268">
        <f t="shared" si="18"/>
        <v>453986464.82666671</v>
      </c>
      <c r="AT22" s="421">
        <f>+ԴԱՏԱՎՈՐ!AO244</f>
        <v>248768000</v>
      </c>
      <c r="AU22" s="439">
        <f>+'Ինքնավար, հայեցող., վարչ. պաշտ.'!AQ291</f>
        <v>54555904</v>
      </c>
      <c r="AV22" s="421">
        <f>+ԾԱՌԱՅՈՂ!AJ680</f>
        <v>91001952</v>
      </c>
      <c r="AW22" s="421">
        <f>+ՏԵԽՆԻԿԱԿԱՆ!AC343</f>
        <v>29546700</v>
      </c>
      <c r="AX22" s="268">
        <f>+'ՀԵՐԹԱՊԱՀՈՒԹՅՈՒՆ (2)'!U33+'ՀԵՐԹԱՊԱՀՈՒԹՅՈՒՆ (2)'!U34+'ՀԵՐԹԱՊԱՀՈՒԹՅՈՒՆ (2)'!U35</f>
        <v>25383594.666666664</v>
      </c>
      <c r="AY22" s="270"/>
      <c r="AZ22" s="429">
        <f>+'4112,4113 Պարգևատրում'!I16</f>
        <v>19456908.960000001</v>
      </c>
      <c r="BA22" s="429">
        <f>+'4112,4113 Պարգևատրում'!F16</f>
        <v>8924976</v>
      </c>
      <c r="BB22" s="442">
        <v>12</v>
      </c>
      <c r="BC22" s="296" t="s">
        <v>1041</v>
      </c>
      <c r="BD22" s="437">
        <f t="shared" si="20"/>
        <v>88</v>
      </c>
      <c r="BE22" s="438">
        <f>+ԴԱՏԱՎՈՐ!AP244</f>
        <v>13</v>
      </c>
      <c r="BF22" s="439">
        <f>+'Ինքնավար, հայեցող., վարչ. պաշտ.'!F291</f>
        <v>13</v>
      </c>
      <c r="BG22" s="438">
        <f>+ԾԱՌԱՅՈՂ!AK680</f>
        <v>39</v>
      </c>
      <c r="BH22" s="438">
        <f>+ՏԵԽՆԻԿԱԿԱՆ!AD343</f>
        <v>23</v>
      </c>
      <c r="BI22" s="438">
        <v>0</v>
      </c>
      <c r="BJ22" s="268">
        <f t="shared" si="19"/>
        <v>458766111.24190474</v>
      </c>
      <c r="BK22" s="421">
        <f>+ԴԱՏԱՎՈՐ!BA244</f>
        <v>251169152</v>
      </c>
      <c r="BL22" s="439">
        <f>+'Ինքնավար, հայեցող., վարչ. պաշտ.'!BD291</f>
        <v>54555904</v>
      </c>
      <c r="BM22" s="421">
        <f>+ԾԱՌԱՅՈՂ!AT680</f>
        <v>92700064</v>
      </c>
      <c r="BN22" s="421">
        <f>+ՏԵԽՆԻԿԱԿԱՆ!AK343</f>
        <v>29546700</v>
      </c>
      <c r="BO22" s="268">
        <f>+'ՀԵՐԹԱՊԱՀՈՒԹՅՈՒՆ (2)'!Z33+'ՀԵՐԹԱՊԱՀՈՒԹՅՈՒՆ (2)'!Z34+'ՀԵՐԹԱՊԱՀՈՒԹՅՈՒՆ (2)'!Z35</f>
        <v>26018694.095238097</v>
      </c>
      <c r="BP22" s="270"/>
      <c r="BQ22" s="429">
        <f>+'4112,4113 Պարգևատրում'!J16</f>
        <v>19553387.68</v>
      </c>
      <c r="BR22" s="429">
        <f>+'4112,4113 Պարգևատրում'!G16</f>
        <v>9100195.2000000011</v>
      </c>
      <c r="BT22" s="271">
        <v>6182.9</v>
      </c>
      <c r="BU22" s="271">
        <f t="shared" si="21"/>
        <v>6182900</v>
      </c>
    </row>
    <row r="23" spans="2:73" ht="51" customHeight="1" thickBot="1">
      <c r="B23" s="295">
        <v>13</v>
      </c>
      <c r="C23" s="296" t="s">
        <v>1042</v>
      </c>
      <c r="D23" s="437">
        <f t="shared" si="13"/>
        <v>94</v>
      </c>
      <c r="E23" s="438">
        <f>+ԴԱՏԱՎՈՐ!F264</f>
        <v>14</v>
      </c>
      <c r="F23" s="439">
        <f>+'Ինքնավար, հայեցող., վարչ. պաշտ.'!F310</f>
        <v>14</v>
      </c>
      <c r="G23" s="438">
        <f>+ԾԱՌԱՅՈՂ!G725</f>
        <v>38</v>
      </c>
      <c r="H23" s="438">
        <f>+ՏԵԽՆԻԿԱԿԱՆ!F377</f>
        <v>28</v>
      </c>
      <c r="I23" s="438">
        <v>0</v>
      </c>
      <c r="J23" s="268">
        <f t="shared" si="14"/>
        <v>473390502.32724673</v>
      </c>
      <c r="K23" s="421">
        <f>+ԴԱՏԱՎՈՐ!Q264</f>
        <v>254435584</v>
      </c>
      <c r="L23" s="439">
        <f>+'Ինքնավար, հայեցող., վարչ. պաշտ.'!Q310</f>
        <v>58752512</v>
      </c>
      <c r="M23" s="421">
        <f>+ԾԱՌԱՅՈՂ!P725</f>
        <v>93881871.999999985</v>
      </c>
      <c r="N23" s="421">
        <f>+ՏԵԽՆԻԿԱԿԱՆ!M377</f>
        <v>35333460</v>
      </c>
      <c r="O23" s="268">
        <f>+'ՀԵՐԹԱՊԱՀՈՒԹՅՈՒՆ (2)'!H37+'ՀԵՐԹԱՊԱՀՈՒԹՅՈՒՆ (2)'!H38+'ՀԵՐԹԱՊԱՀՈՒԹՅՈՒՆ (2)'!H39</f>
        <v>26132307.660580024</v>
      </c>
      <c r="P23" s="441"/>
      <c r="Q23" s="429">
        <v>19985200</v>
      </c>
      <c r="R23" s="429">
        <v>9143400</v>
      </c>
      <c r="S23" s="442">
        <v>13</v>
      </c>
      <c r="T23" s="296" t="s">
        <v>1042</v>
      </c>
      <c r="U23" s="437">
        <f t="shared" si="15"/>
        <v>94</v>
      </c>
      <c r="V23" s="438">
        <f>+ԴԱՏԱՎՈՐ!R264</f>
        <v>14</v>
      </c>
      <c r="W23" s="439">
        <f>+'Ինքնավար, հայեցող., վարչ. պաշտ.'!F310</f>
        <v>14</v>
      </c>
      <c r="X23" s="438">
        <f>+ԾԱՌԱՅՈՂ!Q725</f>
        <v>38</v>
      </c>
      <c r="Y23" s="438">
        <f>+ՏԵԽՆԻԿԱԿԱՆ!F377</f>
        <v>28</v>
      </c>
      <c r="Z23" s="438">
        <v>0</v>
      </c>
      <c r="AA23" s="268">
        <f t="shared" si="16"/>
        <v>478222046.06839955</v>
      </c>
      <c r="AB23" s="421">
        <f>+ԴԱՏԱՎՈՐ!AC264</f>
        <v>257485696</v>
      </c>
      <c r="AC23" s="439">
        <f>+'Ինքնավար, հայեցող., վարչ. պաշտ.'!AD310</f>
        <v>58752512</v>
      </c>
      <c r="AD23" s="421">
        <f>+ԾԱՌԱՅՈՂ!Z725</f>
        <v>95255503.999999985</v>
      </c>
      <c r="AE23" s="421">
        <f>+ՏԵԽՆԻԿԱԿԱՆ!U377</f>
        <v>35333460</v>
      </c>
      <c r="AF23" s="268">
        <f>+'ՀԵՐԹԱՊԱՀՈՒԹՅՈՒՆ (2)'!M37+'ՀԵՐԹԱՊԱՀՈՒԹՅՈՒՆ (2)'!M38+'ՀԵՐԹԱՊԱՀՈՒԹՅՈՒՆ (2)'!M39</f>
        <v>26281932.121732906</v>
      </c>
      <c r="AG23" s="270"/>
      <c r="AH23" s="268"/>
      <c r="AI23" s="429">
        <f>+'4112,4113 Պարգևատրում'!H17</f>
        <v>21289464.48</v>
      </c>
      <c r="AJ23" s="429">
        <f>+'4112,4113 Պարգևատրում'!E17</f>
        <v>9388187.1999999993</v>
      </c>
      <c r="AK23" s="442">
        <v>13</v>
      </c>
      <c r="AL23" s="296" t="s">
        <v>1042</v>
      </c>
      <c r="AM23" s="437">
        <f t="shared" si="17"/>
        <v>94</v>
      </c>
      <c r="AN23" s="438">
        <f>+ԴԱՏԱՎՈՐ!AD264</f>
        <v>14</v>
      </c>
      <c r="AO23" s="439">
        <f>+'Ինքնավար, հայեցող., վարչ. պաշտ.'!F310</f>
        <v>14</v>
      </c>
      <c r="AP23" s="438">
        <f>+ԾԱՌԱՅՈՂ!AA725</f>
        <v>38</v>
      </c>
      <c r="AQ23" s="438">
        <f>+ՏԵԽՆԻԿԱԿԱՆ!V377</f>
        <v>28</v>
      </c>
      <c r="AR23" s="438">
        <v>0</v>
      </c>
      <c r="AS23" s="268">
        <f t="shared" si="18"/>
        <v>481820002.42145365</v>
      </c>
      <c r="AT23" s="421">
        <f>+ԴԱՏԱՎՈՐ!AO264</f>
        <v>260319488</v>
      </c>
      <c r="AU23" s="439">
        <f>+'Ինքնավար, հայեցող., վարչ. պաշտ.'!AQ310</f>
        <v>58752512</v>
      </c>
      <c r="AV23" s="421">
        <f>+ԾԱՌԱՅՈՂ!AJ725</f>
        <v>96134303.999999985</v>
      </c>
      <c r="AW23" s="421">
        <f>+ՏԵԽՆԻԿԱԿԱՆ!AC377</f>
        <v>35333460</v>
      </c>
      <c r="AX23" s="268">
        <f>+'ՀԵՐԹԱՊԱՀՈՒԹՅՈՒՆ (2)'!U37+'ՀԵՐԹԱՊԱՀՈՒԹՅՈՒՆ (2)'!U38+'ՀԵՐԹԱՊԱՀՈՒԹՅՈՒՆ (2)'!U39</f>
        <v>26143933.914786968</v>
      </c>
      <c r="AY23" s="270"/>
      <c r="AZ23" s="429">
        <f>+'4112,4113 Պարգևատրում'!I17</f>
        <v>21292276.640000001</v>
      </c>
      <c r="BA23" s="429">
        <f>+'4112,4113 Պարգևատրում'!F17</f>
        <v>9525550.3999999985</v>
      </c>
      <c r="BB23" s="442">
        <v>13</v>
      </c>
      <c r="BC23" s="296" t="s">
        <v>1042</v>
      </c>
      <c r="BD23" s="437">
        <f t="shared" si="20"/>
        <v>94</v>
      </c>
      <c r="BE23" s="438">
        <f>+ԴԱՏԱՎՈՐ!AP264</f>
        <v>14</v>
      </c>
      <c r="BF23" s="439">
        <f>+'Ինքնավար, հայեցող., վարչ. պաշտ.'!F310</f>
        <v>14</v>
      </c>
      <c r="BG23" s="438">
        <f>+ԾԱՌԱՅՈՂ!AK725</f>
        <v>38</v>
      </c>
      <c r="BH23" s="438">
        <f>+ՏԵԽՆԻԿԱԿԱՆ!AD377</f>
        <v>28</v>
      </c>
      <c r="BI23" s="438">
        <v>0</v>
      </c>
      <c r="BJ23" s="268">
        <f t="shared" si="19"/>
        <v>486612970.35374147</v>
      </c>
      <c r="BK23" s="421">
        <f>+ԴԱՏԱՎՈՐ!BA264</f>
        <v>263153280</v>
      </c>
      <c r="BL23" s="439">
        <f>+'Ինքնավար, հայեցող., վարչ. պաշտ.'!BD310</f>
        <v>58752512</v>
      </c>
      <c r="BM23" s="421">
        <f>+ԾԱՌԱՅՈՂ!AT725</f>
        <v>97447907.199999988</v>
      </c>
      <c r="BN23" s="421">
        <f>+ՏԵԽՆԻԿԱԿԱՆ!AK377</f>
        <v>35333460</v>
      </c>
      <c r="BO23" s="268">
        <f>+'ՀԵՐԹԱՊԱՀՈՒԹՅՈՒՆ (2)'!Z37+'ՀԵՐԹԱՊԱՀՈՒԹՅՈՒՆ (2)'!Z38+'ՀԵՐԹԱՊԱՀՈՒԹՅՈՒՆ (2)'!Z39</f>
        <v>26754607.020408168</v>
      </c>
      <c r="BP23" s="270"/>
      <c r="BQ23" s="429">
        <f>+'4112,4113 Պարգևատրում'!J17</f>
        <v>21413794.400000002</v>
      </c>
      <c r="BR23" s="429">
        <f>+'4112,4113 Պարգևատրում'!G17</f>
        <v>9613430.3999999985</v>
      </c>
      <c r="BT23" s="271">
        <v>7250.1</v>
      </c>
      <c r="BU23" s="271">
        <f t="shared" si="21"/>
        <v>7250100</v>
      </c>
    </row>
    <row r="24" spans="2:73" ht="51" customHeight="1" thickBot="1">
      <c r="B24" s="295">
        <v>14</v>
      </c>
      <c r="C24" s="296" t="s">
        <v>1043</v>
      </c>
      <c r="D24" s="437">
        <f t="shared" si="13"/>
        <v>70</v>
      </c>
      <c r="E24" s="438">
        <f>+ԴԱՏԱՎՈՐ!F281</f>
        <v>11</v>
      </c>
      <c r="F24" s="439">
        <f>+'Ինքնավար, հայեցող., վարչ. պաշտ.'!F326</f>
        <v>11</v>
      </c>
      <c r="G24" s="438">
        <f>+ԾԱՌԱՅՈՂ!G763</f>
        <v>31</v>
      </c>
      <c r="H24" s="438">
        <f>+ՏԵԽՆԻԿԱԿԱՆ!F400</f>
        <v>17</v>
      </c>
      <c r="I24" s="438">
        <v>0</v>
      </c>
      <c r="J24" s="268">
        <f t="shared" si="14"/>
        <v>379871695.84387654</v>
      </c>
      <c r="K24" s="421">
        <f>+ԴԱՏԱՎՈՐ!Q281</f>
        <v>205612160</v>
      </c>
      <c r="L24" s="439">
        <f>+'Ինքնավար, հայեցող., վարչ. պաշտ.'!Q326</f>
        <v>46162688</v>
      </c>
      <c r="M24" s="421">
        <f>+ԾԱՌԱՅՈՂ!P763</f>
        <v>75978688</v>
      </c>
      <c r="N24" s="421">
        <f>+ՏԵԽՆԻԿԱԿԱՆ!M400</f>
        <v>21961500</v>
      </c>
      <c r="O24" s="268">
        <f>+'ՀԵՐԹԱՊԱՀՈՒԹՅՈՒՆ (2)'!H41+'ՀԵՐԹԱՊԱՀՈՒԹՅՈՒՆ (2)'!H42+'ՀԵՐԹԱՊԱՀՈՒԹՅՈՒՆ (2)'!H43</f>
        <v>26118776.51054322</v>
      </c>
      <c r="P24" s="441"/>
      <c r="Q24" s="429">
        <v>16551099.999999998</v>
      </c>
      <c r="R24" s="429">
        <v>7676200</v>
      </c>
      <c r="S24" s="442">
        <v>14</v>
      </c>
      <c r="T24" s="296" t="s">
        <v>1043</v>
      </c>
      <c r="U24" s="437">
        <f t="shared" si="15"/>
        <v>70</v>
      </c>
      <c r="V24" s="438">
        <f>+ԴԱՏԱՎՈՐ!R281</f>
        <v>11</v>
      </c>
      <c r="W24" s="439">
        <f>+'Ինքնավար, հայեցող., վարչ. պաշտ.'!F326</f>
        <v>11</v>
      </c>
      <c r="X24" s="438">
        <f>+ԾԱՌԱՅՈՂ!Q763</f>
        <v>31</v>
      </c>
      <c r="Y24" s="438">
        <f>+ՏԵԽՆԻԿԱԿԱՆ!F400</f>
        <v>17</v>
      </c>
      <c r="Z24" s="438">
        <v>0</v>
      </c>
      <c r="AA24" s="268">
        <f t="shared" si="16"/>
        <v>382947283.18151093</v>
      </c>
      <c r="AB24" s="421">
        <f>+ԴԱՏԱՎՈՐ!AC281</f>
        <v>207342720</v>
      </c>
      <c r="AC24" s="439">
        <f>+'Ինքնավար, հայեցող., վարչ. պաշտ.'!AD326</f>
        <v>46162688</v>
      </c>
      <c r="AD24" s="421">
        <f>+ԾԱՌԱՅՈՂ!Z763</f>
        <v>77265792</v>
      </c>
      <c r="AE24" s="421">
        <f>+ՏԵԽՆԻԿԱԿԱՆ!U400</f>
        <v>21961500</v>
      </c>
      <c r="AF24" s="268">
        <f>+'ՀԵՐԹԱՊԱՀՈՒԹՅՈՒՆ (2)'!M41+'ՀԵՐԹԱՊԱՀՈՒԹՅՈՒՆ (2)'!M42+'ՀԵՐԹԱՊԱՀՈՒԹՅՈՒՆ (2)'!M43</f>
        <v>26290633.714844298</v>
      </c>
      <c r="AG24" s="270"/>
      <c r="AH24" s="268"/>
      <c r="AI24" s="429">
        <f>+'4112,4113 Պարգևատրում'!H18</f>
        <v>15945828</v>
      </c>
      <c r="AJ24" s="429">
        <f>+'4112,4113 Պարգևատրում'!E18</f>
        <v>7597868.8000000007</v>
      </c>
      <c r="AK24" s="442">
        <v>14</v>
      </c>
      <c r="AL24" s="296" t="s">
        <v>1043</v>
      </c>
      <c r="AM24" s="437">
        <f t="shared" si="17"/>
        <v>70</v>
      </c>
      <c r="AN24" s="438">
        <f>+ԴԱՏԱՎՈՐ!AD281</f>
        <v>11</v>
      </c>
      <c r="AO24" s="439">
        <f>+'Ինքնավար, հայեցող., վարչ. պաշտ.'!F326</f>
        <v>11</v>
      </c>
      <c r="AP24" s="438">
        <f>+ԾԱՌԱՅՈՂ!AA763</f>
        <v>31</v>
      </c>
      <c r="AQ24" s="438">
        <f>+ՏԵԽՆԻԿԱԿԱՆ!V400</f>
        <v>17</v>
      </c>
      <c r="AR24" s="438">
        <v>0</v>
      </c>
      <c r="AS24" s="268">
        <f t="shared" si="18"/>
        <v>385811587.57841647</v>
      </c>
      <c r="AT24" s="421">
        <f>+ԴԱՏԱՎՈՐ!AO281</f>
        <v>209073280</v>
      </c>
      <c r="AU24" s="439">
        <f>+'Ինքնավար, հայեցող., վարչ. պաշտ.'!AQ326</f>
        <v>46162688</v>
      </c>
      <c r="AV24" s="421">
        <f>+ԾԱՌԱՅՈՂ!AJ763</f>
        <v>78444736</v>
      </c>
      <c r="AW24" s="421">
        <f>+ՏԵԽՆԻԿԱԿԱՆ!AC400</f>
        <v>21961500</v>
      </c>
      <c r="AX24" s="268">
        <f>+'ՀԵՐԹԱՊԱՀՈՒԹՅՈՒՆ (2)'!U41+'ՀԵՐԹԱՊԱՀՈՒԹՅՈՒՆ (2)'!U42+'ՀԵՐԹԱՊԱՀՈՒԹՅՈՒՆ (2)'!U43</f>
        <v>26213995.605083086</v>
      </c>
      <c r="AY24" s="270"/>
      <c r="AZ24" s="429">
        <f>+'4112,4113 Պարգևատրում'!I18</f>
        <v>16005748.640000001</v>
      </c>
      <c r="BA24" s="429">
        <f>+'4112,4113 Պարգևատրում'!F18</f>
        <v>7726579.2000000002</v>
      </c>
      <c r="BB24" s="442">
        <v>14</v>
      </c>
      <c r="BC24" s="296" t="s">
        <v>1043</v>
      </c>
      <c r="BD24" s="437">
        <f t="shared" si="20"/>
        <v>70</v>
      </c>
      <c r="BE24" s="438">
        <f>+ԴԱՏԱՎՈՐ!AP281</f>
        <v>11</v>
      </c>
      <c r="BF24" s="439">
        <f>+'Ինքնավար, հայեցող., վարչ. պաշտ.'!F326</f>
        <v>11</v>
      </c>
      <c r="BG24" s="438">
        <f>+ԾԱՌԱՅՈՂ!AK763</f>
        <v>31</v>
      </c>
      <c r="BH24" s="438">
        <f>+ՏԵԽՆԻԿԱԿԱՆ!AD400</f>
        <v>17</v>
      </c>
      <c r="BI24" s="438">
        <v>0</v>
      </c>
      <c r="BJ24" s="268">
        <f t="shared" si="19"/>
        <v>389178463.46565002</v>
      </c>
      <c r="BK24" s="421">
        <f>+ԴԱՏԱՎՈՐ!BA281</f>
        <v>210803840</v>
      </c>
      <c r="BL24" s="439">
        <f>+'Ինքնավար, հայեցող., վարչ. պաշտ.'!BD326</f>
        <v>46162688</v>
      </c>
      <c r="BM24" s="421">
        <f>+ԾԱՌԱՅՈՂ!AT763</f>
        <v>79450624</v>
      </c>
      <c r="BN24" s="421">
        <f>+ՏԵԽՆԻԿԱԿԱՆ!AK400</f>
        <v>21961500</v>
      </c>
      <c r="BO24" s="268">
        <f>+'ՀԵՐԹԱՊԱՀՈՒԹՅՈՒՆ (2)'!Z41+'ՀԵՐԹԱՊԱՀՈՒԹՅՈՒՆ (2)'!Z42+'ՀԵՐԹԱՊԱՀՈՒԹՅՈՒՆ (2)'!Z43</f>
        <v>26817599.812316716</v>
      </c>
      <c r="BP24" s="270"/>
      <c r="BQ24" s="429">
        <f>+'4112,4113 Պարգևատրում'!J18</f>
        <v>16048796.32</v>
      </c>
      <c r="BR24" s="429">
        <f>+'4112,4113 Պարգևատրում'!G18</f>
        <v>7844473.6000000006</v>
      </c>
      <c r="BT24" s="271">
        <v>6042.9</v>
      </c>
      <c r="BU24" s="271">
        <f t="shared" si="21"/>
        <v>6042900</v>
      </c>
    </row>
    <row r="25" spans="2:73" ht="51" customHeight="1" thickBot="1">
      <c r="B25" s="295">
        <v>15</v>
      </c>
      <c r="C25" s="296" t="s">
        <v>1036</v>
      </c>
      <c r="D25" s="437">
        <f t="shared" si="13"/>
        <v>63</v>
      </c>
      <c r="E25" s="438">
        <f>+ԴԱՏԱՎՈՐ!F294</f>
        <v>7</v>
      </c>
      <c r="F25" s="439">
        <f>+'Ինքնավար, հայեցող., վարչ. պաշտ.'!F338</f>
        <v>7</v>
      </c>
      <c r="G25" s="438">
        <f>+ԾԱՌԱՅՈՂ!G796</f>
        <v>26</v>
      </c>
      <c r="H25" s="438">
        <f>+ՏԵԽՆԻԿԱԿԱՆ!F429</f>
        <v>23</v>
      </c>
      <c r="I25" s="438">
        <v>0</v>
      </c>
      <c r="J25" s="268">
        <f t="shared" si="14"/>
        <v>286539390.54421771</v>
      </c>
      <c r="K25" s="421">
        <f>+ԴԱՏԱՎՈՐ!Q294</f>
        <v>131038596</v>
      </c>
      <c r="L25" s="439">
        <f>+'Ինքնավար, հայեցող., վարչ. պաշտ.'!Q338</f>
        <v>29376256</v>
      </c>
      <c r="M25" s="421">
        <f>+ԾԱՌԱՅՈՂ!P796</f>
        <v>66417184</v>
      </c>
      <c r="N25" s="421">
        <f>+ՏԵԽՆԻԿԱԿԱՆ!M429</f>
        <v>29747712</v>
      </c>
      <c r="O25" s="268">
        <f>+'ՀԵՐԹԱՊԱՀՈՒԹՅՈՒՆ (2)'!H45+'ՀԵՐԹԱՊԱՀՈՒԹՅՈՒՆ (2)'!H46+'ՀԵՐԹԱՊԱՀՈՒԹՅՈՒՆ (2)'!H47</f>
        <v>26574992.544217687</v>
      </c>
      <c r="P25" s="441"/>
      <c r="Q25" s="429">
        <v>13640000</v>
      </c>
      <c r="R25" s="429">
        <v>6667900</v>
      </c>
      <c r="S25" s="442">
        <v>15</v>
      </c>
      <c r="T25" s="296" t="s">
        <v>1036</v>
      </c>
      <c r="U25" s="437">
        <f t="shared" si="15"/>
        <v>63</v>
      </c>
      <c r="V25" s="438">
        <f>+ԴԱՏԱՎՈՐ!R294</f>
        <v>7</v>
      </c>
      <c r="W25" s="439">
        <f>+'Ինքնավար, հայեցող., վարչ. պաշտ.'!F338</f>
        <v>7</v>
      </c>
      <c r="X25" s="438">
        <f>+ԾԱՌԱՅՈՂ!Q796</f>
        <v>26</v>
      </c>
      <c r="Y25" s="438">
        <f>+ՏԵԽՆԻԿԱԿԱՆ!F429</f>
        <v>23</v>
      </c>
      <c r="Z25" s="438">
        <v>0</v>
      </c>
      <c r="AA25" s="268">
        <f t="shared" si="16"/>
        <v>313091678.09850341</v>
      </c>
      <c r="AB25" s="421">
        <f>+ԴԱՏԱՎՈՐ!AC294</f>
        <v>132358148</v>
      </c>
      <c r="AC25" s="439">
        <f>+'Ինքնավար, հայեցող., վարչ. պաշտ.'!AD338</f>
        <v>29376256</v>
      </c>
      <c r="AD25" s="421">
        <f>+ԾԱՌԱՅՈՂ!Z796</f>
        <v>67509600</v>
      </c>
      <c r="AE25" s="421">
        <f>+ՏԵԽՆԻԿԱԿԱՆ!U429</f>
        <v>29747712</v>
      </c>
      <c r="AF25" s="268">
        <f>+'ՀԵՐԹԱՊԱՀՈՒԹՅՈՒՆ (2)'!M45+'ՀԵՐԹԱՊԱՀՈՒԹՅՈՒՆ (2)'!M46+'ՀԵՐԹԱՊԱՀՈՒԹՅՈՒՆ (2)'!M47</f>
        <v>26748904.925170071</v>
      </c>
      <c r="AG25" s="270"/>
      <c r="AH25" s="268">
        <v>23912856</v>
      </c>
      <c r="AI25" s="429">
        <f>+'4112,4113 Պարգևատրում'!H19</f>
        <v>13987488.639999999</v>
      </c>
      <c r="AJ25" s="429">
        <f>+'4112,4113 Պարգևատրում'!E19</f>
        <v>6641718.4000000004</v>
      </c>
      <c r="AK25" s="442">
        <v>15</v>
      </c>
      <c r="AL25" s="296" t="s">
        <v>1036</v>
      </c>
      <c r="AM25" s="437">
        <f t="shared" si="17"/>
        <v>63</v>
      </c>
      <c r="AN25" s="438">
        <f>+ԴԱՏԱՎՈՐ!AD294</f>
        <v>7</v>
      </c>
      <c r="AO25" s="439">
        <f>+'Ինքնավար, հայեցող., վարչ. պաշտ.'!F338</f>
        <v>7</v>
      </c>
      <c r="AP25" s="438">
        <f>+ԾԱՌԱՅՈՂ!AA796</f>
        <v>26</v>
      </c>
      <c r="AQ25" s="438">
        <f>+ՏԵԽՆԻԿԱԿԱՆ!V429</f>
        <v>23</v>
      </c>
      <c r="AR25" s="438">
        <v>0</v>
      </c>
      <c r="AS25" s="268">
        <f t="shared" si="18"/>
        <v>291427467.61904764</v>
      </c>
      <c r="AT25" s="421">
        <f>+ԴԱՏԱՎՈՐ!AO294</f>
        <v>133677700</v>
      </c>
      <c r="AU25" s="439">
        <f>+'Ինքնավար, հայեցող., վարչ. պաշտ.'!AQ338</f>
        <v>29376256</v>
      </c>
      <c r="AV25" s="421">
        <f>+ԾԱՌԱՅՈՂ!AJ796</f>
        <v>68493856</v>
      </c>
      <c r="AW25" s="421">
        <f>+ՏԵԽՆԻԿԱԿԱՆ!AC429</f>
        <v>29747712</v>
      </c>
      <c r="AX25" s="268">
        <f>+'ՀԵՐԹԱՊԱՀՈՒԹՅՈՒՆ (2)'!U45+'ՀԵՐԹԱՊԱՀՈՒԹՅՈՒՆ (2)'!U46+'ՀԵՐԹԱՊԱՀՈՒԹՅՈՒՆ (2)'!U47</f>
        <v>26667495.619047619</v>
      </c>
      <c r="AY25" s="270"/>
      <c r="AZ25" s="429">
        <f>+'4112,4113 Պարգևատրում'!I19</f>
        <v>14035728</v>
      </c>
      <c r="BA25" s="429">
        <f>+'4112,4113 Պարգևատրում'!F19</f>
        <v>6750960</v>
      </c>
      <c r="BB25" s="442">
        <v>15</v>
      </c>
      <c r="BC25" s="296" t="s">
        <v>1036</v>
      </c>
      <c r="BD25" s="437">
        <f t="shared" si="20"/>
        <v>63</v>
      </c>
      <c r="BE25" s="438">
        <f>+ԴԱՏԱՎՈՐ!AP294</f>
        <v>7</v>
      </c>
      <c r="BF25" s="439">
        <f>+'Ինքնավար, հայեցող., վարչ. պաշտ.'!F338</f>
        <v>7</v>
      </c>
      <c r="BG25" s="438">
        <f>+ԾԱՌԱՅՈՂ!AK796</f>
        <v>26</v>
      </c>
      <c r="BH25" s="438">
        <f>+ՏԵԽՆԻԿԱԿԱՆ!AD429</f>
        <v>23</v>
      </c>
      <c r="BI25" s="438">
        <v>0</v>
      </c>
      <c r="BJ25" s="268">
        <f t="shared" si="19"/>
        <v>294083610.05605441</v>
      </c>
      <c r="BK25" s="421">
        <f>+ԴԱՏԱՎՈՐ!BA294</f>
        <v>134997252</v>
      </c>
      <c r="BL25" s="439">
        <f>+'Ինքնավար, հայեցող., վարչ. պաշտ.'!BD338</f>
        <v>29376256</v>
      </c>
      <c r="BM25" s="421">
        <f>+ԾԱՌԱՅՈՂ!AT796</f>
        <v>69218528</v>
      </c>
      <c r="BN25" s="421">
        <f>+ՏԵԽՆԻԿԱԿԱՆ!AK429</f>
        <v>29747712</v>
      </c>
      <c r="BO25" s="268">
        <f>+'ՀԵՐԹԱՊԱՀՈՒԹՅՈՒՆ (2)'!Z45+'ՀԵՐԹԱՊԱՀՈՒԹՅՈՒՆ (2)'!Z46+'ՀԵՐԹԱՊԱՀՈՒԹՅՈՒՆ (2)'!Z47</f>
        <v>27260089.469387759</v>
      </c>
      <c r="BP25" s="270"/>
      <c r="BQ25" s="429">
        <f>+'4112,4113 Պարգևատրում'!J19</f>
        <v>14053249.919999998</v>
      </c>
      <c r="BR25" s="429">
        <f>+'4112,4113 Պարգևատրում'!G19</f>
        <v>6849385.6000000006</v>
      </c>
      <c r="BT25" s="271">
        <v>5240.3</v>
      </c>
      <c r="BU25" s="271">
        <f t="shared" si="21"/>
        <v>5240300</v>
      </c>
    </row>
    <row r="26" spans="2:73" ht="30" customHeight="1" thickBot="1">
      <c r="B26" s="295">
        <v>16</v>
      </c>
      <c r="C26" s="296" t="s">
        <v>958</v>
      </c>
      <c r="D26" s="437">
        <f t="shared" si="13"/>
        <v>85</v>
      </c>
      <c r="E26" s="438">
        <f>+ԴԱՏԱՎՈՐ!F315</f>
        <v>15</v>
      </c>
      <c r="F26" s="439">
        <f>+'Ինքնավար, հայեցող., վարչ. պաշտ.'!F356</f>
        <v>12</v>
      </c>
      <c r="G26" s="438">
        <f>+ԾԱՌԱՅՈՂ!G846</f>
        <v>42</v>
      </c>
      <c r="H26" s="438">
        <f>+ՏԵԽՆԻԿԱԿԱՆ!F451</f>
        <v>16</v>
      </c>
      <c r="I26" s="438">
        <v>0</v>
      </c>
      <c r="J26" s="268">
        <f t="shared" si="14"/>
        <v>490934689</v>
      </c>
      <c r="K26" s="421">
        <f>+ԴԱՏԱՎՈՐ!Q315</f>
        <v>301915159</v>
      </c>
      <c r="L26" s="439">
        <f>+'Ինքնավար, հայեցող., վարչ. պաշտ.'!Q356</f>
        <v>50359296</v>
      </c>
      <c r="M26" s="421">
        <f>+ԾԱՌԱՅՈՂ!P846</f>
        <v>112367104</v>
      </c>
      <c r="N26" s="421">
        <f>+ՏԵԽՆԻԿԱԿԱՆ!M451</f>
        <v>20514480</v>
      </c>
      <c r="O26" s="268"/>
      <c r="P26" s="441"/>
      <c r="Q26" s="429">
        <v>22138000</v>
      </c>
      <c r="R26" s="429">
        <v>12533900</v>
      </c>
      <c r="S26" s="442">
        <v>16</v>
      </c>
      <c r="T26" s="296" t="s">
        <v>958</v>
      </c>
      <c r="U26" s="437">
        <f t="shared" si="15"/>
        <v>85</v>
      </c>
      <c r="V26" s="438">
        <f>+ԴԱՏԱՎՈՐ!R315</f>
        <v>15</v>
      </c>
      <c r="W26" s="439">
        <f>+'Ինքնավար, հայեցող., վարչ. պաշտ.'!F356</f>
        <v>12</v>
      </c>
      <c r="X26" s="438">
        <f>+ԾԱՌԱՅՈՂ!Q846</f>
        <v>42</v>
      </c>
      <c r="Y26" s="438">
        <f>+ՏԵԽՆԻԿԱԿԱՆ!F451</f>
        <v>16</v>
      </c>
      <c r="Z26" s="438">
        <v>0</v>
      </c>
      <c r="AA26" s="268">
        <f t="shared" si="16"/>
        <v>492918389.61333334</v>
      </c>
      <c r="AB26" s="421">
        <f>+ԴԱՏԱՎՈՐ!AC315</f>
        <v>302996759</v>
      </c>
      <c r="AC26" s="439">
        <f>+'Ինքնավար, հայեցող., վարչ. պաշտ.'!AD356</f>
        <v>50359296</v>
      </c>
      <c r="AD26" s="421">
        <f>+ԾԱՌԱՅՈՂ!Z846</f>
        <v>114076032</v>
      </c>
      <c r="AE26" s="421">
        <f>+ՏԵԽՆԻԿԱԿԱՆ!U451</f>
        <v>20514480</v>
      </c>
      <c r="AF26" s="268"/>
      <c r="AG26" s="270"/>
      <c r="AH26" s="268"/>
      <c r="AI26" s="429">
        <f>+'4112,4113 Պարգևատրում'!H20</f>
        <v>18594225.280000001</v>
      </c>
      <c r="AJ26" s="429">
        <f>+'4112,4113 Պարգևատրում'!E20</f>
        <v>11236710.4</v>
      </c>
      <c r="AK26" s="442">
        <v>16</v>
      </c>
      <c r="AL26" s="296" t="s">
        <v>958</v>
      </c>
      <c r="AM26" s="437">
        <f t="shared" si="17"/>
        <v>85</v>
      </c>
      <c r="AN26" s="438">
        <f>+ԴԱՏԱՎՈՐ!AD315</f>
        <v>15</v>
      </c>
      <c r="AO26" s="439">
        <f>+'Ինքնավար, հայեցող., վարչ. պաշտ.'!F356</f>
        <v>12</v>
      </c>
      <c r="AP26" s="438">
        <f>+ԾԱՌԱՅՈՂ!AA846</f>
        <v>42</v>
      </c>
      <c r="AQ26" s="438">
        <f>+ՏԵԽՆԻԿԱԿԱՆ!V451</f>
        <v>16</v>
      </c>
      <c r="AR26" s="438">
        <v>0</v>
      </c>
      <c r="AS26" s="268">
        <f t="shared" si="18"/>
        <v>495610131.48000002</v>
      </c>
      <c r="AT26" s="421">
        <f>+ԴԱՏԱՎՈՐ!AO315</f>
        <v>304078359</v>
      </c>
      <c r="AU26" s="439">
        <f>+'Ինքնավար, հայեցող., վարչ. պաշտ.'!AQ356</f>
        <v>50359296</v>
      </c>
      <c r="AV26" s="421">
        <f>+ԾԱՌԱՅՈՂ!AJ846</f>
        <v>115644352</v>
      </c>
      <c r="AW26" s="421">
        <f>+ՏԵԽՆԻԿԱԿԱՆ!AC451</f>
        <v>20514480</v>
      </c>
      <c r="AX26" s="268"/>
      <c r="AY26" s="270"/>
      <c r="AZ26" s="429">
        <f>+'4112,4113 Պարգևատրում'!I20</f>
        <v>18674263.68</v>
      </c>
      <c r="BA26" s="429">
        <f>+'4112,4113 Պարգևատրում'!F20</f>
        <v>11407603.200000001</v>
      </c>
      <c r="BB26" s="442">
        <v>16</v>
      </c>
      <c r="BC26" s="296" t="s">
        <v>958</v>
      </c>
      <c r="BD26" s="437">
        <f t="shared" si="20"/>
        <v>85</v>
      </c>
      <c r="BE26" s="438">
        <f>+ԴԱՏԱՎՈՐ!AP315</f>
        <v>15</v>
      </c>
      <c r="BF26" s="439">
        <f>+'Ինքնավար, հայեցող., վարչ. պաշտ.'!F356</f>
        <v>12</v>
      </c>
      <c r="BG26" s="438">
        <f>+ԾԱՌԱՅՈՂ!AK846</f>
        <v>42</v>
      </c>
      <c r="BH26" s="438">
        <f>+ՏԵԽՆԻԿԱԿԱՆ!AD451</f>
        <v>16</v>
      </c>
      <c r="BI26" s="438">
        <v>0</v>
      </c>
      <c r="BJ26" s="268">
        <f t="shared" si="19"/>
        <v>497830151.53333336</v>
      </c>
      <c r="BK26" s="421">
        <f>+ԴԱՏԱՎՈՐ!BA315</f>
        <v>304943639</v>
      </c>
      <c r="BL26" s="439">
        <f>+'Ինքնավար, հայեցող., վարչ. պաշտ.'!BD356</f>
        <v>50359296</v>
      </c>
      <c r="BM26" s="421">
        <f>+ԾԱՌԱՅՈՂ!AT846</f>
        <v>116963904</v>
      </c>
      <c r="BN26" s="421">
        <f>+ՏԵԽՆԻԿԱԿԱՆ!AK451</f>
        <v>20514480</v>
      </c>
      <c r="BO26" s="268"/>
      <c r="BP26" s="270"/>
      <c r="BQ26" s="429">
        <f>+'4112,4113 Պարգևատրում'!J20</f>
        <v>18728560</v>
      </c>
      <c r="BR26" s="429">
        <f>+'4112,4113 Պարգևատրում'!G20</f>
        <v>11564435.200000001</v>
      </c>
      <c r="BT26" s="271">
        <v>9830</v>
      </c>
      <c r="BU26" s="271">
        <f t="shared" si="21"/>
        <v>9830000</v>
      </c>
    </row>
    <row r="27" spans="2:73" ht="30" customHeight="1" thickBot="1">
      <c r="B27" s="295">
        <v>17</v>
      </c>
      <c r="C27" s="296" t="s">
        <v>1443</v>
      </c>
      <c r="D27" s="437">
        <f t="shared" si="13"/>
        <v>93</v>
      </c>
      <c r="E27" s="495">
        <f>+ԴԱՏԱՎՈՐ!F337</f>
        <v>16</v>
      </c>
      <c r="F27" s="496">
        <f>+'Ինքնավար, հայեցող., վարչ. պաշտ.'!F377</f>
        <v>16</v>
      </c>
      <c r="G27" s="495">
        <f>+ԾԱՌԱՅՈՂ!G902</f>
        <v>50</v>
      </c>
      <c r="H27" s="495">
        <f>+ՏԵԽՆԻԿԱԿԱՆ!F467</f>
        <v>11</v>
      </c>
      <c r="I27" s="495"/>
      <c r="J27" s="268">
        <f t="shared" si="14"/>
        <v>539057498.48000002</v>
      </c>
      <c r="K27" s="497">
        <f>+ԴԱՏԱՎՈՐ!Q337</f>
        <v>288635776</v>
      </c>
      <c r="L27" s="498">
        <f>+'Ինքնավար, հայեցող., վարչ. պաշտ.'!Q377</f>
        <v>67145728</v>
      </c>
      <c r="M27" s="497">
        <f>+ԾԱՌԱՅՈՂ!P902</f>
        <v>121103040</v>
      </c>
      <c r="N27" s="497">
        <f>+ՏԵԽՆԻԿԱԿԱՆ!M467</f>
        <v>14875500</v>
      </c>
      <c r="O27" s="432">
        <f>+'ՀԵՐԹԱՊԱՀՈՒԹՅՈՒՆ (2)'!H49+'ՀԵՐԹԱՊԱՀՈՒԹՅՈՒՆ (2)'!H50+'ՀԵՐԹԱՊԱՀՈՒԹՅՈՒՆ (2)'!H51</f>
        <v>42216004.480000004</v>
      </c>
      <c r="P27" s="499"/>
      <c r="Q27" s="429">
        <v>18600500</v>
      </c>
      <c r="R27" s="429">
        <v>11888200</v>
      </c>
      <c r="S27" s="442">
        <v>17</v>
      </c>
      <c r="T27" s="296" t="s">
        <v>1443</v>
      </c>
      <c r="U27" s="437">
        <f t="shared" si="15"/>
        <v>93</v>
      </c>
      <c r="V27" s="495">
        <f>+ԴԱՏԱՎՈՐ!R337</f>
        <v>16</v>
      </c>
      <c r="W27" s="496">
        <f>+'Ինքնավար, հայեցող., վարչ. պաշտ.'!F377</f>
        <v>16</v>
      </c>
      <c r="X27" s="495">
        <f>+ԾԱՌԱՅՈՂ!Q902</f>
        <v>50</v>
      </c>
      <c r="Y27" s="495">
        <f>+ՏԵԽՆԻԿԱԿԱՆ!F467</f>
        <v>11</v>
      </c>
      <c r="Z27" s="495">
        <v>0</v>
      </c>
      <c r="AA27" s="268">
        <f t="shared" si="16"/>
        <v>545812706.88685715</v>
      </c>
      <c r="AB27" s="497">
        <f>+ԴԱՏԱՎՈՐ!AC337</f>
        <v>292118528</v>
      </c>
      <c r="AC27" s="498">
        <f>+'Ինքնավար, հայեցող., վարչ. պաշտ.'!AD377</f>
        <v>67145728</v>
      </c>
      <c r="AD27" s="497">
        <f>+ԾԱՌԱՅՈՂ!Z902</f>
        <v>123720512</v>
      </c>
      <c r="AE27" s="497">
        <f>+ՏԵԽՆԻԿԱԿԱՆ!U467</f>
        <v>14875500</v>
      </c>
      <c r="AF27" s="432">
        <f>+'ՀԵՐԹԱՊԱՀՈՒԹՅՈՒՆ (2)'!M49+'ՀԵՐԹԱՊԱՀՈՒԹՅՈՒՆ (2)'!M50+'ՀԵՐԹԱՊԱՀՈՒԹՅՈՒՆ (2)'!M51</f>
        <v>42434855.820190474</v>
      </c>
      <c r="AG27" s="433"/>
      <c r="AH27" s="432"/>
      <c r="AI27" s="429">
        <f>+'4112,4113 Պարգևատրում'!H21</f>
        <v>20995194.400000002</v>
      </c>
      <c r="AJ27" s="429">
        <f>+'4112,4113 Պարգևատրում'!E21</f>
        <v>12110304</v>
      </c>
      <c r="AK27" s="442">
        <v>17</v>
      </c>
      <c r="AL27" s="296" t="s">
        <v>1443</v>
      </c>
      <c r="AM27" s="437">
        <f t="shared" si="17"/>
        <v>93</v>
      </c>
      <c r="AN27" s="495">
        <f>+ԴԱՏԱՎՈՐ!AD337</f>
        <v>16</v>
      </c>
      <c r="AO27" s="496">
        <f>+'Ինքնավար, հայեցող., վարչ. պաշտ.'!F377</f>
        <v>16</v>
      </c>
      <c r="AP27" s="495">
        <f>+ԾԱՌԱՅՈՂ!AA902</f>
        <v>50</v>
      </c>
      <c r="AQ27" s="495">
        <f>+ՏԵԽՆԻԿԱԿԱՆ!V467</f>
        <v>11</v>
      </c>
      <c r="AR27" s="495"/>
      <c r="AS27" s="268">
        <f t="shared" si="18"/>
        <v>551692106.59733331</v>
      </c>
      <c r="AT27" s="497">
        <f>+ԴԱՏԱՎՈՐ!AO337</f>
        <v>295601280</v>
      </c>
      <c r="AU27" s="498">
        <f>+'Ինքնավար, հայեցող., վարչ. պաշտ.'!AQ377</f>
        <v>67145728</v>
      </c>
      <c r="AV27" s="497">
        <f>+ԾԱՌԱՅՈՂ!AJ902</f>
        <v>126219008</v>
      </c>
      <c r="AW27" s="497">
        <f>+ՏԵԽՆԻԿԱԿԱՆ!AC467</f>
        <v>14875500</v>
      </c>
      <c r="AX27" s="432">
        <f>+'ՀԵՐԹԱՊԱՀՈՒԹՅՈՒՆ (2)'!U49+'ՀԵՐԹԱՊԱՀՈՒԹՅՈՒՆ (2)'!U50+'ՀԵՐԹԱՊԱՀՈՒԹՅՈՒՆ (2)'!U51</f>
        <v>42266380.970666662</v>
      </c>
      <c r="AY27" s="433"/>
      <c r="AZ27" s="429">
        <f>+'4112,4113 Պարգևատրում'!I21</f>
        <v>21133206.560000002</v>
      </c>
      <c r="BA27" s="429">
        <f>+'4112,4113 Պարգևատրում'!F21</f>
        <v>12372051.200000001</v>
      </c>
      <c r="BB27" s="442">
        <v>17</v>
      </c>
      <c r="BC27" s="296" t="s">
        <v>1443</v>
      </c>
      <c r="BD27" s="437">
        <f t="shared" si="20"/>
        <v>93</v>
      </c>
      <c r="BE27" s="495">
        <f>+ԴԱՏԱՎՈՐ!AP337</f>
        <v>16</v>
      </c>
      <c r="BF27" s="496">
        <f>+'Ինքնավար, հայեցող., վարչ. պաշտ.'!F377</f>
        <v>16</v>
      </c>
      <c r="BG27" s="495">
        <f>+ԾԱՌԱՅՈՂ!AK902</f>
        <v>50</v>
      </c>
      <c r="BH27" s="495">
        <f>+ՏԵԽՆԻԿԱԿԱՆ!AD467</f>
        <v>11</v>
      </c>
      <c r="BI27" s="495"/>
      <c r="BJ27" s="268">
        <f t="shared" si="19"/>
        <v>558633389.57180953</v>
      </c>
      <c r="BK27" s="497">
        <f>+ԴԱՏԱՎՈՐ!BA337</f>
        <v>299084032</v>
      </c>
      <c r="BL27" s="498">
        <f>+'Ինքնավար, հայեցող., վարչ. պաշտ.'!BD377</f>
        <v>67145728</v>
      </c>
      <c r="BM27" s="497">
        <f>+ԾԱՌԱՅՈՂ!AT902</f>
        <v>128652608</v>
      </c>
      <c r="BN27" s="497">
        <f>+ՏԵԽՆԻԿԱԿԱՆ!AK467</f>
        <v>14875500</v>
      </c>
      <c r="BO27" s="432">
        <f>+'ՀԵՐԹԱՊԱՀՈՒԹՅՈՒՆ (2)'!Z49+'ՀԵՐԹԱՊԱՀՈՒԹՅՈՒՆ (2)'!Z50+'ՀԵՐԹԱՊԱՀՈՒԹՅՈՒՆ (2)'!Z51</f>
        <v>43226415.94514285</v>
      </c>
      <c r="BP27" s="433"/>
      <c r="BQ27" s="429">
        <f>+'4112,4113 Պարգևատրում'!J21</f>
        <v>21272732.959999997</v>
      </c>
      <c r="BR27" s="429">
        <f>+'4112,4113 Պարգևատրում'!G21</f>
        <v>12621900.800000001</v>
      </c>
      <c r="BT27" s="271">
        <v>9493.9</v>
      </c>
      <c r="BU27" s="271">
        <f t="shared" si="21"/>
        <v>9493900</v>
      </c>
    </row>
    <row r="28" spans="2:73" ht="51" customHeight="1" thickBot="1">
      <c r="B28" s="295">
        <v>18</v>
      </c>
      <c r="C28" s="296" t="s">
        <v>2023</v>
      </c>
      <c r="D28" s="437">
        <f t="shared" si="13"/>
        <v>63</v>
      </c>
      <c r="E28" s="438">
        <f>+ԴԱՏԱՎՈՐ!F355</f>
        <v>12</v>
      </c>
      <c r="F28" s="439">
        <f>+'Ինքնավար, հայեցող., վարչ. պաշտ.'!F395</f>
        <v>12</v>
      </c>
      <c r="G28" s="438">
        <f>+ԾԱՌԱՅՈՂ!G936</f>
        <v>28</v>
      </c>
      <c r="H28" s="438">
        <f>+ՏԵԽՆԻԿԱԿԱՆ!F483</f>
        <v>11</v>
      </c>
      <c r="I28" s="438">
        <v>0</v>
      </c>
      <c r="J28" s="268">
        <f t="shared" si="14"/>
        <v>384864148</v>
      </c>
      <c r="K28" s="421">
        <f>+ԴԱՏԱՎՈՐ!Q355</f>
        <v>241710560</v>
      </c>
      <c r="L28" s="439">
        <f>+'Ինքնավար, հայեցող., վարչ. պաշտ.'!Q395</f>
        <v>50359296</v>
      </c>
      <c r="M28" s="421">
        <f>+ԾԱՌԱՅՈՂ!P936</f>
        <v>75030592</v>
      </c>
      <c r="N28" s="421">
        <f>+ՏԵԽՆԻԿԱԿԱՆ!M483</f>
        <v>14074800</v>
      </c>
      <c r="O28" s="268"/>
      <c r="P28" s="441"/>
      <c r="Q28" s="429">
        <v>14453500</v>
      </c>
      <c r="R28" s="429">
        <v>7679900</v>
      </c>
      <c r="S28" s="442">
        <v>18</v>
      </c>
      <c r="T28" s="296" t="s">
        <v>2023</v>
      </c>
      <c r="U28" s="437">
        <f>SUM(V28:Z28)</f>
        <v>63</v>
      </c>
      <c r="V28" s="438">
        <f>+ԴԱՏԱՎՈՐ!R355</f>
        <v>12</v>
      </c>
      <c r="W28" s="439">
        <f>+'Ինքնավար, հայեցող., վարչ. պաշտ.'!F395</f>
        <v>12</v>
      </c>
      <c r="X28" s="438">
        <f>+ԾԱՌԱՅՈՂ!Q936</f>
        <v>28</v>
      </c>
      <c r="Y28" s="438">
        <f>+ՏԵԽՆԻԿԱԿԱՆ!F483</f>
        <v>11</v>
      </c>
      <c r="Z28" s="438">
        <v>0</v>
      </c>
      <c r="AA28" s="268">
        <f>SUM(AB28:AH28)+(AI28+AJ28)/6</f>
        <v>389363893.22666669</v>
      </c>
      <c r="AB28" s="421">
        <f>+ԴԱՏԱՎՈՐ!AC355</f>
        <v>244338848</v>
      </c>
      <c r="AC28" s="439">
        <f>+'Ինքնավար, հայեցող., վարչ. պաշտ.'!AD395</f>
        <v>50359296</v>
      </c>
      <c r="AD28" s="421">
        <f>+ԾԱՌԱՅՈՂ!Z936</f>
        <v>76793600</v>
      </c>
      <c r="AE28" s="421">
        <f>+ՏԵԽՆԻԿԱԿԱՆ!U483</f>
        <v>14074800</v>
      </c>
      <c r="AF28" s="268"/>
      <c r="AG28" s="270"/>
      <c r="AH28" s="268"/>
      <c r="AI28" s="429">
        <f>+'4112,4113 Պարգևատրում'!H22</f>
        <v>15281036.16</v>
      </c>
      <c r="AJ28" s="429">
        <f>+'4112,4113 Պարգևատրում'!E22</f>
        <v>7503059.2000000002</v>
      </c>
      <c r="AK28" s="442">
        <v>18</v>
      </c>
      <c r="AL28" s="296" t="s">
        <v>2023</v>
      </c>
      <c r="AM28" s="437">
        <f>SUM(AN28:AR28)</f>
        <v>63</v>
      </c>
      <c r="AN28" s="438">
        <f>+ԴԱՏԱՎՈՐ!AD355</f>
        <v>12</v>
      </c>
      <c r="AO28" s="439">
        <f>+'Ինքնավար, հայեցող., վարչ. պաշտ.'!F395</f>
        <v>12</v>
      </c>
      <c r="AP28" s="438">
        <f>+ԾԱՌԱՅՈՂ!AA936</f>
        <v>28</v>
      </c>
      <c r="AQ28" s="438">
        <f>+ՏԵԽՆԻԿԱԿԱՆ!V483</f>
        <v>11</v>
      </c>
      <c r="AR28" s="438">
        <v>0</v>
      </c>
      <c r="AS28" s="268">
        <f t="shared" si="18"/>
        <v>394224170.98666668</v>
      </c>
      <c r="AT28" s="421">
        <f>+ԴԱՏԱՎՈՐ!AO355</f>
        <v>246967136</v>
      </c>
      <c r="AU28" s="439">
        <f>+'Ինքնավար, հայեցող., վարչ. պաշտ.'!AQ395</f>
        <v>50359296</v>
      </c>
      <c r="AV28" s="421">
        <f>+ԾԱՌԱՅՈՂ!AJ936</f>
        <v>78967616</v>
      </c>
      <c r="AW28" s="421">
        <f>+ՏԵԽՆԻԿԱԿԱՆ!AC483</f>
        <v>14074800</v>
      </c>
      <c r="AX28" s="268"/>
      <c r="AY28" s="270"/>
      <c r="AZ28" s="429">
        <f>+'4112,4113 Պարգևատրում'!I22</f>
        <v>15452577.920000002</v>
      </c>
      <c r="BA28" s="429">
        <f>+'4112,4113 Պարգևատրում'!F22</f>
        <v>7679360</v>
      </c>
      <c r="BB28" s="442">
        <v>18</v>
      </c>
      <c r="BC28" s="296" t="s">
        <v>2023</v>
      </c>
      <c r="BD28" s="437">
        <f>SUM(BE28:BI28)</f>
        <v>63</v>
      </c>
      <c r="BE28" s="438">
        <f>+ԴԱՏԱՎՈՐ!AP355</f>
        <v>12</v>
      </c>
      <c r="BF28" s="439">
        <f>+'Ինքնավար, հայեցող., վարչ. պաշտ.'!F395</f>
        <v>12</v>
      </c>
      <c r="BG28" s="438">
        <f>+ԾԱՌԱՅՈՂ!AK936</f>
        <v>28</v>
      </c>
      <c r="BH28" s="438">
        <f>+ՏԵԽՆԻԿԱԿԱՆ!AD483</f>
        <v>11</v>
      </c>
      <c r="BI28" s="438">
        <v>0</v>
      </c>
      <c r="BJ28" s="268">
        <f t="shared" si="19"/>
        <v>398551436.26666665</v>
      </c>
      <c r="BK28" s="421">
        <f>+ԴԱՏԱՎՈՐ!BA355</f>
        <v>249595424</v>
      </c>
      <c r="BL28" s="439">
        <f>+'Ինքնավար, հայեցող., վարչ. պաշտ.'!BD395</f>
        <v>50359296</v>
      </c>
      <c r="BM28" s="421">
        <f>+ԾԱՌԱՅՈՂ!AT936</f>
        <v>80622464</v>
      </c>
      <c r="BN28" s="421">
        <f>+ՏԵԽՆԻԿԱԿԱՆ!AK483</f>
        <v>14074800</v>
      </c>
      <c r="BO28" s="268"/>
      <c r="BP28" s="270"/>
      <c r="BQ28" s="429">
        <f>+'4112,4113 Պարգևատրում'!J22</f>
        <v>15499952</v>
      </c>
      <c r="BR28" s="429">
        <f>+'4112,4113 Պարգևատրում'!G22</f>
        <v>7896761.6000000006</v>
      </c>
      <c r="BU28" s="271">
        <f t="shared" si="21"/>
        <v>0</v>
      </c>
    </row>
    <row r="29" spans="2:73" ht="51" customHeight="1" thickBot="1">
      <c r="B29" s="295">
        <v>19</v>
      </c>
      <c r="C29" s="296" t="s">
        <v>2001</v>
      </c>
      <c r="D29" s="437">
        <f t="shared" si="13"/>
        <v>248</v>
      </c>
      <c r="E29" s="438">
        <f>+ԴԱՏԱՎՈՐ!F401</f>
        <v>40</v>
      </c>
      <c r="F29" s="439">
        <f>+'Ինքնավար, հայեցող., վարչ. պաշտ.'!F442</f>
        <v>41</v>
      </c>
      <c r="G29" s="438">
        <f>+ԾԱՌԱՅՈՂ!G1065</f>
        <v>123</v>
      </c>
      <c r="H29" s="438">
        <f>+ՏԵԽՆԻԿԱԿԱՆ!F532</f>
        <v>44</v>
      </c>
      <c r="I29" s="438">
        <v>0</v>
      </c>
      <c r="J29" s="268">
        <f t="shared" si="14"/>
        <v>1294661804.2666667</v>
      </c>
      <c r="K29" s="421">
        <f>+ԴԱՏԱՎՈՐ!Q401</f>
        <v>753983360</v>
      </c>
      <c r="L29" s="439">
        <f>+'Ինքնավար, հայեցող., վարչ. պաշտ.'!Q442</f>
        <v>172060928</v>
      </c>
      <c r="M29" s="421">
        <f>+ԾԱՌԱՅՈՂ!P1065</f>
        <v>298987129.60000002</v>
      </c>
      <c r="N29" s="421">
        <f>+ՏԵԽՆԻԿԱԿԱՆ!M532</f>
        <v>55749420</v>
      </c>
      <c r="O29" s="268"/>
      <c r="P29" s="441"/>
      <c r="Q29" s="429">
        <v>53251100</v>
      </c>
      <c r="R29" s="429">
        <v>30034700</v>
      </c>
      <c r="S29" s="442">
        <v>19</v>
      </c>
      <c r="T29" s="296" t="s">
        <v>2001</v>
      </c>
      <c r="U29" s="437">
        <f>SUM(V29:Z29)</f>
        <v>248</v>
      </c>
      <c r="V29" s="438">
        <f>+ԴԱՏԱՎՈՐ!R401</f>
        <v>40</v>
      </c>
      <c r="W29" s="439">
        <f>+'Ինքնավար, հայեցող., վարչ. պաշտ.'!F442</f>
        <v>41</v>
      </c>
      <c r="X29" s="438">
        <f>+ԾԱՌԱՅՈՂ!Q1065</f>
        <v>123</v>
      </c>
      <c r="Y29" s="438">
        <f>+ՏԵԽՆԻԿԱԿԱՆ!F532</f>
        <v>44</v>
      </c>
      <c r="Z29" s="438">
        <v>0</v>
      </c>
      <c r="AA29" s="268">
        <f>SUM(AB29:AH29)+(AI29+AJ29)/6</f>
        <v>1309364028.7733333</v>
      </c>
      <c r="AB29" s="421">
        <f>+ԴԱՏԱՎՈՐ!AC401</f>
        <v>761359872</v>
      </c>
      <c r="AC29" s="439">
        <f>+'Ինքնավար, հայեցող., վարչ. պաշտ.'!AD442</f>
        <v>172060928</v>
      </c>
      <c r="AD29" s="421">
        <f>+ԾԱՌԱՅՈՂ!Z1065</f>
        <v>305855289.60000002</v>
      </c>
      <c r="AE29" s="421">
        <f>+ՏԵԽՆԻԿԱԿԱՆ!U532</f>
        <v>55749420</v>
      </c>
      <c r="AF29" s="268"/>
      <c r="AG29" s="270"/>
      <c r="AH29" s="268"/>
      <c r="AI29" s="429">
        <f>+'4112,4113 Պարգևատրում'!H23</f>
        <v>56132402.079999998</v>
      </c>
      <c r="AJ29" s="429">
        <f>+'4112,4113 Պարգևատրում'!E23</f>
        <v>29898712.960000005</v>
      </c>
      <c r="AK29" s="442">
        <v>19</v>
      </c>
      <c r="AL29" s="296" t="s">
        <v>2001</v>
      </c>
      <c r="AM29" s="437">
        <f>SUM(AN29:AR29)</f>
        <v>248</v>
      </c>
      <c r="AN29" s="438">
        <f>+ԴԱՏԱՎՈՐ!AD401</f>
        <v>40</v>
      </c>
      <c r="AO29" s="439">
        <f>+'Ինքնավար, հայեցող., վարչ. պաշտ.'!F442</f>
        <v>41</v>
      </c>
      <c r="AP29" s="438">
        <f>+ԾԱՌԱՅՈՂ!AA1065</f>
        <v>123</v>
      </c>
      <c r="AQ29" s="438">
        <f>+ՏԵԽՆԻԿԱԿԱՆ!V532</f>
        <v>44</v>
      </c>
      <c r="AR29" s="438">
        <v>0</v>
      </c>
      <c r="AS29" s="268">
        <f t="shared" si="18"/>
        <v>1322448648.7199998</v>
      </c>
      <c r="AT29" s="421">
        <f>+ԴԱՏԱՎՈՐ!AO401</f>
        <v>768303744</v>
      </c>
      <c r="AU29" s="439">
        <f>+'Ինքնավար, հայեցող., վարչ. պաշտ.'!AQ442</f>
        <v>172060928</v>
      </c>
      <c r="AV29" s="421">
        <f>+ԾԱՌԱՅՈՂ!AJ1065</f>
        <v>311836537.60000002</v>
      </c>
      <c r="AW29" s="421">
        <f>+ՏԵԽՆԻԿԱԿԱՆ!AC532</f>
        <v>55749420</v>
      </c>
      <c r="AX29" s="268"/>
      <c r="AY29" s="270"/>
      <c r="AZ29" s="429">
        <f>+'4112,4113 Պարգևատրում'!I23</f>
        <v>56402585.75999999</v>
      </c>
      <c r="BA29" s="429">
        <f>+'4112,4113 Պարգևատրում'!F23</f>
        <v>30585528.960000005</v>
      </c>
      <c r="BB29" s="442">
        <v>19</v>
      </c>
      <c r="BC29" s="296" t="s">
        <v>2001</v>
      </c>
      <c r="BD29" s="437">
        <f>SUM(BE29:BI29)</f>
        <v>248</v>
      </c>
      <c r="BE29" s="438">
        <f>+ԴԱՏԱՎՈՐ!AP401</f>
        <v>40</v>
      </c>
      <c r="BF29" s="439">
        <f>+'Ինքնավար, հայեցող., վարչ. պաշտ.'!F442</f>
        <v>41</v>
      </c>
      <c r="BG29" s="438">
        <f>+ԾԱՌԱՅՈՂ!AK1065</f>
        <v>123</v>
      </c>
      <c r="BH29" s="438">
        <f>+ՏԵԽՆԻԿԱԿԱՆ!AD532</f>
        <v>44</v>
      </c>
      <c r="BI29" s="438">
        <v>0</v>
      </c>
      <c r="BJ29" s="268">
        <f t="shared" si="19"/>
        <v>1334245768.0800002</v>
      </c>
      <c r="BK29" s="421">
        <f>+ԴԱՏԱՎՈՐ!BA401</f>
        <v>775031296</v>
      </c>
      <c r="BL29" s="439">
        <f>+'Ինքնավար, հայեցող., վարչ. պաշտ.'!BD442</f>
        <v>172060928</v>
      </c>
      <c r="BM29" s="421">
        <f>+ԾԱՌԱՅՈՂ!AT1065</f>
        <v>316774582.39999998</v>
      </c>
      <c r="BN29" s="421">
        <f>+ՏԵԽՆԻԿԱԿԱՆ!AK532</f>
        <v>55749420</v>
      </c>
      <c r="BO29" s="268"/>
      <c r="BP29" s="270"/>
      <c r="BQ29" s="429">
        <f>+'4112,4113 Պարգևատրում'!J23</f>
        <v>56593596.319999993</v>
      </c>
      <c r="BR29" s="429">
        <f>+'4112,4113 Պարգևատրում'!G23</f>
        <v>31183653.760000005</v>
      </c>
      <c r="BU29" s="271">
        <f t="shared" si="21"/>
        <v>0</v>
      </c>
    </row>
    <row r="30" spans="2:73" ht="51" customHeight="1" thickBot="1">
      <c r="B30" s="295">
        <v>20</v>
      </c>
      <c r="C30" s="296" t="s">
        <v>2002</v>
      </c>
      <c r="D30" s="437">
        <f t="shared" si="13"/>
        <v>247</v>
      </c>
      <c r="E30" s="438">
        <f>+ԴԱՏԱՎՈՐ!F445</f>
        <v>37</v>
      </c>
      <c r="F30" s="439">
        <f>+'Ինքնավար, հայեցող., վարչ. պաշտ.'!F484</f>
        <v>36</v>
      </c>
      <c r="G30" s="438">
        <f>+ԾԱՌԱՅՈՂ!G1180</f>
        <v>109</v>
      </c>
      <c r="H30" s="438">
        <f>+ՏԵԽՆԻԿԱԿԱՆ!F602</f>
        <v>65</v>
      </c>
      <c r="I30" s="438">
        <v>0</v>
      </c>
      <c r="J30" s="268">
        <f t="shared" si="14"/>
        <v>1307088039.139986</v>
      </c>
      <c r="K30" s="421">
        <f>+ԴԱՏԱՎՈՐ!Q445</f>
        <v>699375168.30999994</v>
      </c>
      <c r="L30" s="439">
        <f>+'Ինքնավար, հայեցող., վարչ. պաշտ.'!Q484</f>
        <v>151077888</v>
      </c>
      <c r="M30" s="421">
        <f>+ԾԱՌԱՅՈՂ!P1180</f>
        <v>274397728</v>
      </c>
      <c r="N30" s="421">
        <f>+ՏԵԽՆԻԿԱԿԱՆ!M602</f>
        <v>82201080</v>
      </c>
      <c r="O30" s="268">
        <f>+'ՀԵՐԹԱՊԱՀՈՒԹՅՈՒՆ (2)'!H53+'ՀԵՐԹԱՊԱՀՈՒԹՅՈՒՆ (2)'!H54+'ՀԵՐԹԱՊԱՀՈՒԹՅՈՒՆ (2)'!H55</f>
        <v>86957208.16331929</v>
      </c>
      <c r="P30" s="441"/>
      <c r="Q30" s="429">
        <v>51996000</v>
      </c>
      <c r="R30" s="429">
        <v>26477800</v>
      </c>
      <c r="S30" s="442">
        <v>20</v>
      </c>
      <c r="T30" s="296" t="s">
        <v>2002</v>
      </c>
      <c r="U30" s="437">
        <f>SUM(V30:Z30)</f>
        <v>247</v>
      </c>
      <c r="V30" s="438">
        <f>+ԴԱՏԱՎՈՐ!R445</f>
        <v>37</v>
      </c>
      <c r="W30" s="439">
        <f>+'Ինքնավար, հայեցող., վարչ. պաշտ.'!F484</f>
        <v>36</v>
      </c>
      <c r="X30" s="438">
        <f>+ԾԱՌԱՅՈՂ!Q1180</f>
        <v>109</v>
      </c>
      <c r="Y30" s="438">
        <f>+ՏԵԽՆԻԿԱԿԱՆ!F602</f>
        <v>65</v>
      </c>
      <c r="Z30" s="438">
        <v>0</v>
      </c>
      <c r="AA30" s="268">
        <f>SUM(AB30:AH30)+(AI30+AJ30)/6</f>
        <v>1320938879.6954074</v>
      </c>
      <c r="AB30" s="421">
        <f>+ԴԱՏԱՎՈՐ!AC445</f>
        <v>706081088.30999994</v>
      </c>
      <c r="AC30" s="439">
        <f>+'Ինքնավար, հայեցող., վարչ. պաշտ.'!AD484</f>
        <v>151077888</v>
      </c>
      <c r="AD30" s="421">
        <f>+ԾԱՌԱՅՈՂ!Z1180</f>
        <v>280108576</v>
      </c>
      <c r="AE30" s="421">
        <f>+ՏԵԽՆԻԿԱԿԱՆ!U602</f>
        <v>82201080</v>
      </c>
      <c r="AF30" s="268">
        <f>+'ՀԵՐԹԱՊԱՀՈՒԹՅՈՒՆ (2)'!M53+'ՀԵՐԹԱՊԱՀՈՒԹՅՈՒՆ (2)'!M54+'ՀԵՐԹԱՊԱՀՈՒԹՅՈՒՆ (2)'!M55</f>
        <v>87607803.812074199</v>
      </c>
      <c r="AG30" s="270"/>
      <c r="AH30" s="719"/>
      <c r="AI30" s="429">
        <f>+'4112,4113 Պարգևատրում'!H24</f>
        <v>55734888.640000001</v>
      </c>
      <c r="AJ30" s="429">
        <f>+'4112,4113 Պարգևատրում'!E24</f>
        <v>27439772.800000001</v>
      </c>
      <c r="AK30" s="442">
        <v>20</v>
      </c>
      <c r="AL30" s="296" t="s">
        <v>2002</v>
      </c>
      <c r="AM30" s="437">
        <f>SUM(AN30:AR30)</f>
        <v>247</v>
      </c>
      <c r="AN30" s="438">
        <f>+ԴԱՏԱՎՈՐ!AD445</f>
        <v>37</v>
      </c>
      <c r="AO30" s="439">
        <f>+'Ինքնավար, հայեցող., վարչ. պաշտ.'!F484</f>
        <v>36</v>
      </c>
      <c r="AP30" s="438">
        <f>+ԾԱՌԱՅՈՂ!AA1180</f>
        <v>109</v>
      </c>
      <c r="AQ30" s="438">
        <f>+ՏԵԽՆԻԿԱԿԱՆ!V602</f>
        <v>65</v>
      </c>
      <c r="AR30" s="438">
        <v>0</v>
      </c>
      <c r="AS30" s="268">
        <f t="shared" si="18"/>
        <v>1331669753.8018124</v>
      </c>
      <c r="AT30" s="421">
        <f>+ԴԱՏԱՎՈՐ!AO445</f>
        <v>712570688.30999994</v>
      </c>
      <c r="AU30" s="439">
        <f>+'Ինքնավար, հայեցող., վարչ. պաշտ.'!AQ484</f>
        <v>151077888</v>
      </c>
      <c r="AV30" s="421">
        <f>+ԾԱՌԱՅՈՂ!AJ1180</f>
        <v>284510688</v>
      </c>
      <c r="AW30" s="421">
        <f>+ՏԵԽՆԻԿԱԿԱՆ!AC602</f>
        <v>82201080</v>
      </c>
      <c r="AX30" s="268">
        <f>+'ՀԵՐԹԱՊԱՀՈՒԹՅՈՒՆ (2)'!U53+'ՀԵՐԹԱՊԱՀՈՒԹՅՈՒՆ (2)'!U54+'ՀԵՐԹԱՊԱՀՈՒԹՅՈՒՆ (2)'!U55</f>
        <v>87329576.265145868</v>
      </c>
      <c r="AY30" s="270"/>
      <c r="AZ30" s="429">
        <f>+'4112,4113 Պարգևատրում'!I24</f>
        <v>55868141.759999998</v>
      </c>
      <c r="BA30" s="429">
        <f>+'4112,4113 Պարգևատրում'!F24</f>
        <v>28010857.600000001</v>
      </c>
      <c r="BB30" s="442">
        <v>20</v>
      </c>
      <c r="BC30" s="296" t="s">
        <v>2002</v>
      </c>
      <c r="BD30" s="437">
        <f>SUM(BE30:BI30)</f>
        <v>247</v>
      </c>
      <c r="BE30" s="438">
        <f>+ԴԱՏԱՎՈՐ!AP445</f>
        <v>37</v>
      </c>
      <c r="BF30" s="439">
        <f>+'Ինքնավար, հայեցող., վարչ. պաշտ.'!F484</f>
        <v>36</v>
      </c>
      <c r="BG30" s="438">
        <f>+ԾԱՌԱՅՈՂ!AK1180</f>
        <v>109</v>
      </c>
      <c r="BH30" s="438">
        <f>+ՏԵԽՆԻԿԱԿԱՆ!AD602</f>
        <v>65</v>
      </c>
      <c r="BI30" s="438">
        <v>0</v>
      </c>
      <c r="BJ30" s="268">
        <f t="shared" si="19"/>
        <v>1344954158.8822834</v>
      </c>
      <c r="BK30" s="421">
        <f>+ԴԱՏԱՎՈՐ!BA445</f>
        <v>719060288.30999994</v>
      </c>
      <c r="BL30" s="439">
        <f>+'Ինքնավար, հայեցող., վարչ. պաշտ.'!BD484</f>
        <v>151077888</v>
      </c>
      <c r="BM30" s="421">
        <f>+ԾԱՌԱՅՈՂ!AT1180</f>
        <v>289096672</v>
      </c>
      <c r="BN30" s="421">
        <f>+ՏԵԽՆԻԿԱԿԱՆ!AK602</f>
        <v>82201080</v>
      </c>
      <c r="BO30" s="268">
        <f>+'ՀԵՐԹԱՊԱՀՈՒԹՅՈՒՆ (2)'!Z53+'ՀԵՐԹԱՊԱՀՈՒԹՅՈՒՆ (2)'!Z54+'ՀԵՐԹԱՊԱՀՈՒԹՅՈՒՆ (2)'!Z55</f>
        <v>89416104.438950092</v>
      </c>
      <c r="BP30" s="270"/>
      <c r="BQ30" s="429">
        <f>+'4112,4113 Պարգևատրում'!J24</f>
        <v>56161688</v>
      </c>
      <c r="BR30" s="429">
        <f>+'4112,4113 Պարգևատրում'!G24</f>
        <v>28451068.800000001</v>
      </c>
      <c r="BU30" s="271">
        <f t="shared" si="21"/>
        <v>0</v>
      </c>
    </row>
    <row r="31" spans="2:73" ht="51" customHeight="1" thickBot="1">
      <c r="B31" s="295">
        <v>21</v>
      </c>
      <c r="C31" s="296" t="s">
        <v>1044</v>
      </c>
      <c r="D31" s="437">
        <f t="shared" si="13"/>
        <v>763</v>
      </c>
      <c r="E31" s="444">
        <v>0</v>
      </c>
      <c r="F31" s="444"/>
      <c r="G31" s="444">
        <v>0</v>
      </c>
      <c r="H31" s="444">
        <f>+ՏԵԽՆԻԿԱԿԱՆ!F610</f>
        <v>2</v>
      </c>
      <c r="I31" s="444">
        <f>+ԿԱՐԳԱԴՐԻՉ!F805</f>
        <v>761</v>
      </c>
      <c r="J31" s="268">
        <f t="shared" si="14"/>
        <v>2003114328.504349</v>
      </c>
      <c r="K31" s="445"/>
      <c r="L31" s="445"/>
      <c r="M31" s="445"/>
      <c r="N31" s="445">
        <f>+ՏԵԽՆԻԿԱԿԱՆ!M610</f>
        <v>3095040</v>
      </c>
      <c r="O31" s="436">
        <f>+ԿԱՐԳԱԴՐԻՉ!H34+'ՀԵՐԹԱՊԱՀՈՒԹՅՈՒՆ (2)'!H12</f>
        <v>166862521.83768225</v>
      </c>
      <c r="P31" s="446">
        <f>+ԿԱՐԳԱԴՐԻՉ!N805</f>
        <v>1789340000</v>
      </c>
      <c r="Q31" s="429">
        <v>94408100</v>
      </c>
      <c r="R31" s="429">
        <v>168492500</v>
      </c>
      <c r="S31" s="442">
        <v>21</v>
      </c>
      <c r="T31" s="296" t="s">
        <v>1044</v>
      </c>
      <c r="U31" s="437">
        <f>SUM(V31:Z31)</f>
        <v>763</v>
      </c>
      <c r="V31" s="444">
        <v>0</v>
      </c>
      <c r="W31" s="444"/>
      <c r="X31" s="444">
        <v>0</v>
      </c>
      <c r="Y31" s="444">
        <f>+ՏԵԽՆԻԿԱԿԱՆ!F610</f>
        <v>2</v>
      </c>
      <c r="Z31" s="444">
        <f>+ԿԱՐԳԱԴՐԻՉ!O805</f>
        <v>761</v>
      </c>
      <c r="AA31" s="268">
        <f>SUM(AB31:AH31)+(AI31+AJ31)/6</f>
        <v>2025115181.8295026</v>
      </c>
      <c r="AB31" s="445"/>
      <c r="AC31" s="445"/>
      <c r="AD31" s="445"/>
      <c r="AE31" s="445">
        <f>+ՏԵԽՆԻԿԱԿԱՆ!U610</f>
        <v>3095040</v>
      </c>
      <c r="AF31" s="436">
        <f>+'ՀԵՐԹԱՊԱՀՈՒԹՅՈՒՆ (2)'!M16+'ՀԵՐԹԱՊԱՀՈՒԹՅՈՒՆ (2)'!M20+'ՀԵՐԹԱՊԱՀՈՒԹՅՈՒՆ (2)'!M24+'ՀԵՐԹԱՊԱՀՈՒԹՅՈՒՆ (2)'!M28+'ՀԵՐԹԱՊԱՀՈՒԹՅՈՒՆ (2)'!M32+'ՀԵՐԹԱՊԱՀՈՒԹՅՈՒՆ (2)'!M36+'ՀԵՐԹԱՊԱՀՈՒԹՅՈՒՆ (2)'!M40+'ՀԵՐԹԱՊԱՀՈՒԹՅՈՒՆ (2)'!M44+'ՀԵՐԹԱՊԱՀՈՒԹՅՈՒՆ (2)'!M48+'ՀԵՐԹԱՊԱՀՈՒԹՅՈՒՆ (2)'!M52+'ՀԵՐԹԱՊԱՀՈՒԹՅՈՒՆ (2)'!M56+ԿԱՐԳԱԴՐԻՉ!P34</f>
        <v>168346429.61616915</v>
      </c>
      <c r="AG31" s="447">
        <f>+ԿԱՐԳԱԴՐԻՉ!W805</f>
        <v>1805596448</v>
      </c>
      <c r="AH31" s="436"/>
      <c r="AI31" s="429">
        <f>+'4112,4113 Պարգևատրում'!H25</f>
        <v>109529585.28000003</v>
      </c>
      <c r="AJ31" s="429">
        <f>+'4112,4113 Պարգևատրում'!E25</f>
        <v>178934000</v>
      </c>
      <c r="AK31" s="442">
        <v>21</v>
      </c>
      <c r="AL31" s="296" t="s">
        <v>1044</v>
      </c>
      <c r="AM31" s="437">
        <f>SUM(AN31:AR31)</f>
        <v>763</v>
      </c>
      <c r="AN31" s="444">
        <v>0</v>
      </c>
      <c r="AO31" s="444"/>
      <c r="AP31" s="444">
        <v>0</v>
      </c>
      <c r="AQ31" s="444">
        <f>+ՏԵԽՆԻԿԱԿԱՆ!V610</f>
        <v>2</v>
      </c>
      <c r="AR31" s="444">
        <f>+ԿԱՐԳԱԴՐԻՉ!X805</f>
        <v>761</v>
      </c>
      <c r="AS31" s="268">
        <f t="shared" si="18"/>
        <v>2065305969.3841436</v>
      </c>
      <c r="AT31" s="445"/>
      <c r="AU31" s="445"/>
      <c r="AV31" s="445"/>
      <c r="AW31" s="445">
        <f>+ՏԵԽՆԻԿԱԿԱՆ!AC610</f>
        <v>3095040</v>
      </c>
      <c r="AX31" s="436">
        <f>+ԿԱՐԳԱԴՐԻՉ!Y34+'ՀԵՐԹԱՊԱՀՈՒԹՅՈՒՆ (2)'!U12</f>
        <v>170648913.38414365</v>
      </c>
      <c r="AY31" s="447">
        <f>+ԿԱՐԳԱԴՐԻՉ!AF805</f>
        <v>1842500640</v>
      </c>
      <c r="AZ31" s="429">
        <f>+'4112,4113 Պարգևատրում'!I25</f>
        <v>113808611.19999999</v>
      </c>
      <c r="BA31" s="429">
        <f>+'4112,4113 Պարգևատրում'!F25</f>
        <v>180559644.80000001</v>
      </c>
      <c r="BB31" s="442">
        <v>21</v>
      </c>
      <c r="BC31" s="296" t="s">
        <v>1044</v>
      </c>
      <c r="BD31" s="437">
        <f t="shared" si="20"/>
        <v>763</v>
      </c>
      <c r="BE31" s="444">
        <v>0</v>
      </c>
      <c r="BF31" s="444"/>
      <c r="BG31" s="444">
        <v>0</v>
      </c>
      <c r="BH31" s="444">
        <f>+ՏԵԽՆԻԿԱԿԱՆ!AD610</f>
        <v>2</v>
      </c>
      <c r="BI31" s="444">
        <f>+ԿԱՐԳԱԴՐԻՉ!AG805</f>
        <v>761</v>
      </c>
      <c r="BJ31" s="268">
        <f t="shared" si="19"/>
        <v>2086228693.1622901</v>
      </c>
      <c r="BK31" s="445"/>
      <c r="BL31" s="445"/>
      <c r="BM31" s="445"/>
      <c r="BN31" s="445">
        <f>+ՏԵԽՆԻԿԱԿԱՆ!AK610</f>
        <v>3095040</v>
      </c>
      <c r="BO31" s="436">
        <f>+ԿԱՐԳԱԴՐԻՉ!AH34+'ՀԵՐԹԱՊԱՀՈՒԹՅՈՒՆ (2)'!Z12</f>
        <v>174348671.4022902</v>
      </c>
      <c r="BP31" s="447">
        <f>+ԿԱՐԳԱԴՐԻՉ!AO805</f>
        <v>1859276256</v>
      </c>
      <c r="BQ31" s="429">
        <f>+'4112,4113 Պարգևատրում'!J25</f>
        <v>112802290.56</v>
      </c>
      <c r="BR31" s="429">
        <f>+'4112,4113 Պարգևատրում'!G25</f>
        <v>184250064</v>
      </c>
      <c r="BT31" s="271">
        <v>136879.20000000001</v>
      </c>
      <c r="BU31" s="271">
        <f t="shared" si="21"/>
        <v>136879200</v>
      </c>
    </row>
    <row r="32" spans="2:73" ht="17.25" customHeight="1">
      <c r="D32" s="280"/>
      <c r="E32" s="280"/>
      <c r="F32" s="280"/>
      <c r="G32" s="280"/>
      <c r="H32" s="280"/>
      <c r="I32" s="280"/>
      <c r="J32" s="280"/>
      <c r="K32" s="280"/>
      <c r="L32" s="280"/>
      <c r="M32" s="280"/>
      <c r="N32" s="280"/>
      <c r="O32" s="280"/>
      <c r="P32" s="280"/>
      <c r="Q32" s="280"/>
      <c r="U32" s="280"/>
      <c r="V32" s="280"/>
      <c r="W32" s="280"/>
      <c r="X32" s="280"/>
      <c r="Y32" s="280"/>
      <c r="Z32" s="280"/>
      <c r="AA32" s="280"/>
      <c r="AB32" s="280"/>
      <c r="AC32" s="280"/>
      <c r="AD32" s="280"/>
      <c r="AE32" s="280"/>
      <c r="AF32" s="280"/>
      <c r="AG32" s="280"/>
      <c r="AH32" s="280"/>
      <c r="AI32" s="280"/>
      <c r="AM32" s="280"/>
      <c r="AN32" s="280"/>
      <c r="AO32" s="280"/>
      <c r="AP32" s="280"/>
      <c r="AQ32" s="280"/>
      <c r="AR32" s="280"/>
      <c r="AS32" s="280"/>
      <c r="AT32" s="280"/>
      <c r="AU32" s="280"/>
      <c r="AV32" s="280"/>
      <c r="AW32" s="280"/>
      <c r="AX32" s="280"/>
      <c r="AY32" s="280"/>
      <c r="AZ32" s="280"/>
      <c r="BD32" s="280"/>
      <c r="BE32" s="280"/>
      <c r="BF32" s="280"/>
      <c r="BG32" s="280"/>
      <c r="BH32" s="280"/>
      <c r="BI32" s="280"/>
      <c r="BJ32" s="280"/>
      <c r="BK32" s="280"/>
      <c r="BL32" s="280"/>
      <c r="BM32" s="280"/>
      <c r="BN32" s="280"/>
      <c r="BO32" s="280"/>
      <c r="BP32" s="280"/>
      <c r="BQ32" s="280"/>
    </row>
    <row r="33" spans="5:69">
      <c r="O33" s="280"/>
      <c r="P33" s="280"/>
      <c r="Q33" s="280"/>
    </row>
    <row r="34" spans="5:69">
      <c r="E34" s="280"/>
      <c r="F34" s="280"/>
      <c r="G34" s="280"/>
      <c r="H34" s="280"/>
      <c r="I34" s="280"/>
      <c r="J34" s="280"/>
      <c r="K34" s="280"/>
      <c r="L34" s="280"/>
      <c r="M34" s="280"/>
      <c r="N34" s="280"/>
      <c r="O34" s="280"/>
      <c r="P34" s="280"/>
      <c r="Q34" s="280"/>
      <c r="V34" s="280"/>
      <c r="W34" s="280"/>
      <c r="X34" s="280"/>
      <c r="Y34" s="280"/>
      <c r="Z34" s="280"/>
      <c r="AA34" s="280"/>
      <c r="AB34" s="280"/>
      <c r="AC34" s="280"/>
      <c r="AD34" s="280"/>
      <c r="AE34" s="280"/>
      <c r="AF34" s="280"/>
      <c r="AG34" s="280"/>
      <c r="AH34" s="280"/>
      <c r="AI34" s="280"/>
      <c r="AN34" s="280"/>
      <c r="AO34" s="280"/>
      <c r="AP34" s="280"/>
      <c r="AQ34" s="280"/>
      <c r="AR34" s="280"/>
      <c r="AS34" s="280"/>
      <c r="AT34" s="280"/>
      <c r="AU34" s="280"/>
      <c r="AV34" s="280"/>
      <c r="AW34" s="280"/>
      <c r="AX34" s="280"/>
      <c r="AY34" s="280"/>
      <c r="AZ34" s="280"/>
      <c r="BE34" s="280"/>
      <c r="BF34" s="280"/>
      <c r="BG34" s="280"/>
      <c r="BH34" s="280"/>
      <c r="BI34" s="280"/>
      <c r="BJ34" s="280"/>
      <c r="BK34" s="280"/>
      <c r="BL34" s="280"/>
      <c r="BM34" s="280"/>
      <c r="BN34" s="280"/>
      <c r="BO34" s="280"/>
      <c r="BP34" s="280"/>
      <c r="BQ34" s="280"/>
    </row>
    <row r="35" spans="5:69">
      <c r="E35" s="280"/>
      <c r="F35" s="280"/>
      <c r="G35" s="280"/>
      <c r="H35" s="280"/>
      <c r="I35" s="280"/>
      <c r="J35" s="280"/>
      <c r="K35" s="280"/>
      <c r="L35" s="280"/>
      <c r="M35" s="280"/>
      <c r="N35" s="280"/>
      <c r="O35" s="280"/>
      <c r="P35" s="280"/>
      <c r="Q35" s="280"/>
      <c r="V35" s="280"/>
      <c r="W35" s="280"/>
      <c r="X35" s="280"/>
      <c r="Y35" s="280"/>
      <c r="Z35" s="280"/>
      <c r="AA35" s="280"/>
      <c r="AB35" s="280"/>
      <c r="AC35" s="280"/>
      <c r="AD35" s="280"/>
      <c r="AE35" s="280"/>
      <c r="AF35" s="280"/>
      <c r="AG35" s="280"/>
      <c r="AH35" s="280"/>
      <c r="AI35" s="280"/>
      <c r="AN35" s="280"/>
      <c r="AO35" s="280"/>
      <c r="AP35" s="280"/>
      <c r="AQ35" s="280"/>
      <c r="AR35" s="280"/>
      <c r="AS35" s="280"/>
      <c r="AT35" s="280"/>
      <c r="AU35" s="280"/>
      <c r="AV35" s="280"/>
      <c r="AW35" s="280"/>
      <c r="AX35" s="280"/>
      <c r="AY35" s="280"/>
      <c r="AZ35" s="280"/>
      <c r="BE35" s="280"/>
      <c r="BF35" s="280"/>
      <c r="BG35" s="280"/>
      <c r="BH35" s="280"/>
      <c r="BI35" s="280"/>
      <c r="BJ35" s="280"/>
      <c r="BK35" s="280"/>
      <c r="BL35" s="280"/>
      <c r="BM35" s="280"/>
      <c r="BN35" s="280"/>
      <c r="BO35" s="280"/>
      <c r="BP35" s="280"/>
      <c r="BQ35" s="280"/>
    </row>
    <row r="36" spans="5:69">
      <c r="E36" s="280"/>
      <c r="F36" s="280"/>
      <c r="G36" s="280"/>
      <c r="H36" s="280"/>
      <c r="I36" s="280"/>
      <c r="J36" s="280"/>
      <c r="K36" s="280"/>
      <c r="L36" s="280"/>
      <c r="M36" s="280"/>
      <c r="N36" s="280"/>
      <c r="O36" s="280"/>
      <c r="P36" s="280"/>
      <c r="Q36" s="280"/>
      <c r="V36" s="280"/>
      <c r="W36" s="280"/>
      <c r="X36" s="280"/>
      <c r="Y36" s="280"/>
      <c r="Z36" s="280"/>
      <c r="AA36" s="280"/>
      <c r="AB36" s="280"/>
      <c r="AC36" s="280"/>
      <c r="AD36" s="280"/>
      <c r="AE36" s="280"/>
      <c r="AF36" s="280"/>
      <c r="AG36" s="280"/>
      <c r="AH36" s="280"/>
      <c r="AI36" s="280"/>
      <c r="AN36" s="280"/>
      <c r="AO36" s="280"/>
      <c r="AP36" s="280"/>
      <c r="AQ36" s="280"/>
      <c r="AR36" s="280"/>
      <c r="AS36" s="280"/>
      <c r="AT36" s="280"/>
      <c r="AU36" s="280"/>
      <c r="AV36" s="280"/>
      <c r="AW36" s="280"/>
      <c r="AX36" s="280"/>
      <c r="AY36" s="280"/>
      <c r="AZ36" s="280"/>
      <c r="BE36" s="280"/>
      <c r="BF36" s="280"/>
      <c r="BG36" s="280"/>
      <c r="BH36" s="280"/>
      <c r="BI36" s="280"/>
      <c r="BJ36" s="280"/>
      <c r="BK36" s="280"/>
      <c r="BL36" s="280"/>
      <c r="BM36" s="280"/>
      <c r="BN36" s="280"/>
      <c r="BO36" s="280"/>
      <c r="BP36" s="280"/>
      <c r="BQ36" s="280"/>
    </row>
    <row r="37" spans="5:69">
      <c r="E37" s="280"/>
      <c r="F37" s="280"/>
      <c r="G37" s="280"/>
      <c r="H37" s="280"/>
      <c r="I37" s="280"/>
      <c r="J37" s="280"/>
      <c r="K37" s="280"/>
      <c r="L37" s="280"/>
      <c r="M37" s="280"/>
      <c r="N37" s="280"/>
      <c r="O37" s="280"/>
      <c r="P37" s="280"/>
      <c r="Q37" s="280"/>
      <c r="V37" s="280"/>
      <c r="W37" s="280"/>
      <c r="X37" s="280"/>
      <c r="Y37" s="280"/>
      <c r="Z37" s="280"/>
      <c r="AA37" s="280"/>
      <c r="AB37" s="280"/>
      <c r="AC37" s="280"/>
      <c r="AD37" s="280"/>
      <c r="AE37" s="280"/>
      <c r="AF37" s="280"/>
      <c r="AG37" s="280"/>
      <c r="AH37" s="280"/>
      <c r="AI37" s="280"/>
      <c r="AN37" s="280"/>
      <c r="AO37" s="280"/>
      <c r="AP37" s="280"/>
      <c r="AQ37" s="280"/>
      <c r="AR37" s="280"/>
      <c r="AS37" s="280"/>
      <c r="AT37" s="280"/>
      <c r="AU37" s="280"/>
      <c r="AV37" s="280"/>
      <c r="AW37" s="280"/>
      <c r="AX37" s="280"/>
      <c r="AY37" s="280"/>
      <c r="AZ37" s="280"/>
      <c r="BE37" s="280"/>
      <c r="BF37" s="280"/>
      <c r="BG37" s="280"/>
      <c r="BH37" s="280"/>
      <c r="BI37" s="280"/>
      <c r="BJ37" s="280"/>
      <c r="BK37" s="280"/>
      <c r="BL37" s="280"/>
      <c r="BM37" s="280"/>
      <c r="BN37" s="280"/>
      <c r="BO37" s="280"/>
      <c r="BP37" s="280"/>
      <c r="BQ37" s="280"/>
    </row>
    <row r="38" spans="5:69">
      <c r="E38" s="280"/>
      <c r="F38" s="280"/>
      <c r="G38" s="280"/>
      <c r="H38" s="280"/>
      <c r="I38" s="280"/>
      <c r="J38" s="280"/>
      <c r="K38" s="280"/>
      <c r="L38" s="280"/>
      <c r="M38" s="280"/>
      <c r="N38" s="280"/>
      <c r="V38" s="280"/>
      <c r="W38" s="280"/>
      <c r="X38" s="280"/>
      <c r="Y38" s="280"/>
      <c r="Z38" s="280"/>
      <c r="AA38" s="280"/>
      <c r="AB38" s="280"/>
      <c r="AC38" s="280"/>
      <c r="AD38" s="280"/>
      <c r="AE38" s="280"/>
      <c r="AF38" s="280"/>
      <c r="AG38" s="280"/>
      <c r="AH38" s="280"/>
      <c r="AI38" s="280"/>
      <c r="AN38" s="280"/>
      <c r="AO38" s="280"/>
      <c r="AP38" s="280"/>
      <c r="AQ38" s="280"/>
      <c r="AR38" s="280"/>
      <c r="AS38" s="280"/>
      <c r="AT38" s="280"/>
      <c r="AU38" s="280"/>
      <c r="AV38" s="280"/>
      <c r="AW38" s="280"/>
      <c r="AX38" s="280"/>
      <c r="AY38" s="280"/>
      <c r="AZ38" s="280"/>
      <c r="BE38" s="280"/>
      <c r="BF38" s="280"/>
      <c r="BG38" s="280"/>
      <c r="BH38" s="280"/>
      <c r="BI38" s="280"/>
      <c r="BJ38" s="280"/>
      <c r="BK38" s="280"/>
      <c r="BL38" s="280"/>
      <c r="BM38" s="280"/>
      <c r="BN38" s="280"/>
      <c r="BO38" s="280"/>
      <c r="BP38" s="280"/>
      <c r="BQ38" s="280"/>
    </row>
  </sheetData>
  <mergeCells count="20">
    <mergeCell ref="B3:B5"/>
    <mergeCell ref="C3:C5"/>
    <mergeCell ref="D3:R3"/>
    <mergeCell ref="D4:I4"/>
    <mergeCell ref="J4:R4"/>
    <mergeCell ref="S3:S5"/>
    <mergeCell ref="T3:T5"/>
    <mergeCell ref="U3:AJ3"/>
    <mergeCell ref="AK3:AK5"/>
    <mergeCell ref="U4:Z4"/>
    <mergeCell ref="AA4:AJ4"/>
    <mergeCell ref="BC3:BC5"/>
    <mergeCell ref="BD3:BR3"/>
    <mergeCell ref="AL3:AL5"/>
    <mergeCell ref="AM3:BA3"/>
    <mergeCell ref="BB3:BB5"/>
    <mergeCell ref="AM4:AR4"/>
    <mergeCell ref="AS4:BA4"/>
    <mergeCell ref="BD4:BI4"/>
    <mergeCell ref="BJ4:BR4"/>
  </mergeCells>
  <conditionalFormatting sqref="BI11:BJ27 AR11:AS27 AA11:AA27 Q31:R31 AA31 AS31 BJ31 Q29:R29 AA29 AR29:AS29 BI29:BJ29 J11:J31 Q16:R27">
    <cfRule type="cellIs" dxfId="875" priority="50" operator="greaterThan">
      <formula>0</formula>
    </cfRule>
  </conditionalFormatting>
  <conditionalFormatting sqref="D8:I8 AK8:AL8 S8:Z8">
    <cfRule type="cellIs" dxfId="874" priority="49" operator="notEqual">
      <formula>#REF!+#REF!+#REF!</formula>
    </cfRule>
  </conditionalFormatting>
  <conditionalFormatting sqref="D9">
    <cfRule type="cellIs" dxfId="873" priority="48" operator="notEqual">
      <formula>#REF!+#REF!</formula>
    </cfRule>
  </conditionalFormatting>
  <conditionalFormatting sqref="D7">
    <cfRule type="cellIs" dxfId="872" priority="47" operator="notEqual">
      <formula>SUM(#REF!)</formula>
    </cfRule>
  </conditionalFormatting>
  <conditionalFormatting sqref="U8:Z8">
    <cfRule type="cellIs" dxfId="871" priority="43" operator="notEqual">
      <formula>#REF!+#REF!+#REF!</formula>
    </cfRule>
  </conditionalFormatting>
  <conditionalFormatting sqref="U9">
    <cfRule type="cellIs" dxfId="870" priority="42" operator="notEqual">
      <formula>#REF!+#REF!</formula>
    </cfRule>
  </conditionalFormatting>
  <conditionalFormatting sqref="U7">
    <cfRule type="cellIs" dxfId="869" priority="41" operator="notEqual">
      <formula>SUM(#REF!)</formula>
    </cfRule>
  </conditionalFormatting>
  <conditionalFormatting sqref="AR7">
    <cfRule type="cellIs" dxfId="868" priority="40" operator="notEqual">
      <formula>#REF!</formula>
    </cfRule>
  </conditionalFormatting>
  <conditionalFormatting sqref="AL8">
    <cfRule type="cellIs" dxfId="867" priority="39" operator="notEqual">
      <formula>#REF!+#REF!+#REF!</formula>
    </cfRule>
  </conditionalFormatting>
  <conditionalFormatting sqref="AL9">
    <cfRule type="cellIs" dxfId="866" priority="38" operator="notEqual">
      <formula>#REF!+#REF!</formula>
    </cfRule>
  </conditionalFormatting>
  <conditionalFormatting sqref="AL7">
    <cfRule type="cellIs" dxfId="865" priority="37" operator="notEqual">
      <formula>SUM(#REF!)</formula>
    </cfRule>
  </conditionalFormatting>
  <conditionalFormatting sqref="BI7">
    <cfRule type="cellIs" dxfId="864" priority="33" operator="notEqual">
      <formula>#REF!</formula>
    </cfRule>
  </conditionalFormatting>
  <conditionalFormatting sqref="BC8">
    <cfRule type="cellIs" dxfId="863" priority="32" operator="notEqual">
      <formula>#REF!+#REF!+#REF!</formula>
    </cfRule>
  </conditionalFormatting>
  <conditionalFormatting sqref="BC9">
    <cfRule type="cellIs" dxfId="862" priority="31" operator="notEqual">
      <formula>#REF!+#REF!</formula>
    </cfRule>
  </conditionalFormatting>
  <conditionalFormatting sqref="BC7">
    <cfRule type="cellIs" dxfId="861" priority="30" operator="notEqual">
      <formula>SUM(#REF!)</formula>
    </cfRule>
  </conditionalFormatting>
  <conditionalFormatting sqref="BD8:BI8">
    <cfRule type="cellIs" dxfId="860" priority="29" operator="notEqual">
      <formula>#REF!+#REF!+#REF!</formula>
    </cfRule>
  </conditionalFormatting>
  <conditionalFormatting sqref="AM9 BD9">
    <cfRule type="cellIs" dxfId="859" priority="28" operator="notEqual">
      <formula>#REF!+#REF!</formula>
    </cfRule>
  </conditionalFormatting>
  <conditionalFormatting sqref="AM7 BD7">
    <cfRule type="cellIs" dxfId="858" priority="27" operator="notEqual">
      <formula>SUM(#REF!)</formula>
    </cfRule>
  </conditionalFormatting>
  <conditionalFormatting sqref="AM8:AR8">
    <cfRule type="cellIs" dxfId="857" priority="26" operator="notEqual">
      <formula>#REF!+#REF!+#REF!</formula>
    </cfRule>
  </conditionalFormatting>
  <conditionalFormatting sqref="AM8:AR8">
    <cfRule type="cellIs" dxfId="856" priority="25" operator="notEqual">
      <formula>#REF!+#REF!+#REF!</formula>
    </cfRule>
  </conditionalFormatting>
  <conditionalFormatting sqref="Q11:Q15">
    <cfRule type="cellIs" dxfId="855" priority="24" operator="greaterThan">
      <formula>0</formula>
    </cfRule>
  </conditionalFormatting>
  <conditionalFormatting sqref="R11:R15">
    <cfRule type="cellIs" dxfId="854" priority="23" operator="greaterThan">
      <formula>0</formula>
    </cfRule>
  </conditionalFormatting>
  <conditionalFormatting sqref="AI11:AJ31">
    <cfRule type="cellIs" dxfId="853" priority="22" operator="greaterThan">
      <formula>0</formula>
    </cfRule>
  </conditionalFormatting>
  <conditionalFormatting sqref="AZ11:BA31">
    <cfRule type="cellIs" dxfId="852" priority="21" operator="greaterThan">
      <formula>0</formula>
    </cfRule>
  </conditionalFormatting>
  <conditionalFormatting sqref="BQ11:BR31">
    <cfRule type="cellIs" dxfId="851" priority="20" operator="greaterThan">
      <formula>0</formula>
    </cfRule>
  </conditionalFormatting>
  <conditionalFormatting sqref="J7:J9">
    <cfRule type="cellIs" dxfId="850" priority="19" operator="greaterThan">
      <formula>0</formula>
    </cfRule>
  </conditionalFormatting>
  <conditionalFormatting sqref="Q7:R7 Q9:R9">
    <cfRule type="cellIs" dxfId="849" priority="18" operator="greaterThan">
      <formula>0</formula>
    </cfRule>
  </conditionalFormatting>
  <conditionalFormatting sqref="AA7:AA9">
    <cfRule type="cellIs" dxfId="848" priority="17" operator="greaterThan">
      <formula>0</formula>
    </cfRule>
  </conditionalFormatting>
  <conditionalFormatting sqref="AI7:AJ7 AI9:AJ9">
    <cfRule type="cellIs" dxfId="847" priority="16" operator="greaterThan">
      <formula>0</formula>
    </cfRule>
  </conditionalFormatting>
  <conditionalFormatting sqref="AS7:AS9">
    <cfRule type="cellIs" dxfId="846" priority="15" operator="greaterThan">
      <formula>0</formula>
    </cfRule>
  </conditionalFormatting>
  <conditionalFormatting sqref="AZ7:BA9">
    <cfRule type="cellIs" dxfId="845" priority="14" operator="greaterThan">
      <formula>0</formula>
    </cfRule>
  </conditionalFormatting>
  <conditionalFormatting sqref="BJ7:BJ9">
    <cfRule type="cellIs" dxfId="844" priority="13" operator="greaterThan">
      <formula>0</formula>
    </cfRule>
  </conditionalFormatting>
  <conditionalFormatting sqref="BQ7:BR9">
    <cfRule type="cellIs" dxfId="843" priority="12" operator="greaterThan">
      <formula>0</formula>
    </cfRule>
  </conditionalFormatting>
  <conditionalFormatting sqref="BI30:BJ30 AR30:AS30 AA30 Q30:R30">
    <cfRule type="cellIs" dxfId="842" priority="11" operator="greaterThan">
      <formula>0</formula>
    </cfRule>
  </conditionalFormatting>
  <conditionalFormatting sqref="BI28:BJ28 AR28 AA28">
    <cfRule type="cellIs" dxfId="841" priority="10" operator="greaterThan">
      <formula>0</formula>
    </cfRule>
  </conditionalFormatting>
  <conditionalFormatting sqref="Q28">
    <cfRule type="cellIs" dxfId="840" priority="9" operator="greaterThan">
      <formula>0</formula>
    </cfRule>
  </conditionalFormatting>
  <conditionalFormatting sqref="R28">
    <cfRule type="cellIs" dxfId="839" priority="8" operator="greaterThan">
      <formula>0</formula>
    </cfRule>
  </conditionalFormatting>
  <conditionalFormatting sqref="Q8:R8">
    <cfRule type="cellIs" dxfId="838" priority="4" operator="greaterThan">
      <formula>0</formula>
    </cfRule>
  </conditionalFormatting>
  <conditionalFormatting sqref="AI8:AJ8">
    <cfRule type="cellIs" dxfId="837" priority="3" operator="greaterThan">
      <formula>0</formula>
    </cfRule>
  </conditionalFormatting>
  <conditionalFormatting sqref="AS28">
    <cfRule type="cellIs" dxfId="836" priority="1" operator="greaterThan">
      <formula>0</formula>
    </cfRule>
  </conditionalFormatting>
  <pageMargins left="0.28000000000000003" right="0.7" top="0.23" bottom="0.2" header="0.2" footer="0.21"/>
  <pageSetup paperSize="9" scale="36" orientation="landscape" verticalDpi="300" r:id="rId1"/>
  <colBreaks count="4" manualBreakCount="4">
    <brk id="1" max="1048575" man="1"/>
    <brk id="18" max="1048575" man="1"/>
    <brk id="36" max="27" man="1"/>
    <brk id="53" max="34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26"/>
  <sheetViews>
    <sheetView topLeftCell="A4" zoomScaleNormal="100" workbookViewId="0">
      <pane xSplit="1" ySplit="1" topLeftCell="E5" activePane="bottomRight" state="frozen"/>
      <selection activeCell="A4" sqref="A4"/>
      <selection pane="topRight" activeCell="B4" sqref="B4"/>
      <selection pane="bottomLeft" activeCell="A5" sqref="A5"/>
      <selection pane="bottomRight" activeCell="G14" sqref="G14"/>
    </sheetView>
  </sheetViews>
  <sheetFormatPr defaultColWidth="9.28515625" defaultRowHeight="16.5"/>
  <cols>
    <col min="1" max="1" width="51.28515625" style="712" customWidth="1"/>
    <col min="2" max="7" width="19.85546875" style="712" customWidth="1"/>
    <col min="8" max="10" width="18.28515625" style="713" customWidth="1"/>
    <col min="11" max="16384" width="9.28515625" style="712"/>
  </cols>
  <sheetData>
    <row r="2" spans="1:10" ht="27" customHeight="1">
      <c r="A2" s="1126" t="s">
        <v>593</v>
      </c>
      <c r="B2" s="1126"/>
      <c r="C2" s="1126"/>
      <c r="D2" s="1126"/>
      <c r="E2" s="1126"/>
      <c r="F2" s="1126"/>
      <c r="G2" s="1126"/>
      <c r="H2" s="1126"/>
      <c r="I2" s="711"/>
      <c r="J2" s="711"/>
    </row>
    <row r="3" spans="1:10" ht="27" customHeight="1" thickBot="1"/>
    <row r="4" spans="1:10" ht="82.5">
      <c r="A4" s="714" t="s">
        <v>554</v>
      </c>
      <c r="B4" s="715" t="s">
        <v>2432</v>
      </c>
      <c r="C4" s="715" t="s">
        <v>2470</v>
      </c>
      <c r="D4" s="715" t="s">
        <v>2950</v>
      </c>
      <c r="E4" s="716" t="s">
        <v>2385</v>
      </c>
      <c r="F4" s="716" t="s">
        <v>2471</v>
      </c>
      <c r="G4" s="716" t="s">
        <v>2951</v>
      </c>
      <c r="H4" s="716" t="s">
        <v>2386</v>
      </c>
      <c r="I4" s="716" t="s">
        <v>2472</v>
      </c>
      <c r="J4" s="716" t="s">
        <v>2952</v>
      </c>
    </row>
    <row r="5" spans="1:10" ht="23.25" customHeight="1">
      <c r="A5" s="423" t="s">
        <v>88</v>
      </c>
      <c r="B5" s="422">
        <f>(+'Ինքնավար, հայեցող., վարչ. պաշտ.'!X32+ԾԱՌԱՅՈՂ!X155+ՏԵԽՆԻԿԱԿԱՆ!S42)*13</f>
        <v>759472883</v>
      </c>
      <c r="C5" s="422">
        <f>('Ինքնավար, հայեցող., վարչ. պաշտ.'!AK32+ԾԱՌԱՅՈՂ!AH155+ՏԵԽՆԻԿԱԿԱՆ!AA42)*13</f>
        <v>771662515</v>
      </c>
      <c r="D5" s="422">
        <f>('Ինքնավար, հայեցող., վարչ. պաշտ.'!AX32+ԾԱՌԱՅՈՂ!AR155+ՏԵԽՆԻԿԱԿԱՆ!AI42)*13</f>
        <v>780423475</v>
      </c>
      <c r="E5" s="297">
        <f>+ԱՄՓՈՓ!M11*0.1</f>
        <v>57701682.240000002</v>
      </c>
      <c r="F5" s="297">
        <f>+ԱՄՓՈՓ!AD11*0.1</f>
        <v>58932543.039999999</v>
      </c>
      <c r="G5" s="297">
        <f>+ԱՄՓՈՓ!AV11*0.1</f>
        <v>60159131.520000011</v>
      </c>
      <c r="H5" s="297">
        <f>+B5*0.16-E5</f>
        <v>63813979.039999999</v>
      </c>
      <c r="I5" s="297">
        <f>+C5*0.16-F5</f>
        <v>64533459.360000007</v>
      </c>
      <c r="J5" s="297">
        <f>+D5*0.16-G5</f>
        <v>64708624.479999989</v>
      </c>
    </row>
    <row r="6" spans="1:10" ht="23.25" customHeight="1">
      <c r="A6" s="423" t="s">
        <v>1045</v>
      </c>
      <c r="B6" s="422">
        <f>('Ինքնավար, հայեցող., վարչ. պաշտ.'!X94+ԾԱՌԱՅՈՂ!X210+ՏԵԽՆԻԿԱԿԱՆ!S77)*13</f>
        <v>451234225</v>
      </c>
      <c r="C6" s="422">
        <f>('Ինքնավար, հայեցող., վարչ. պաշտ.'!AK94+ԾԱՌԱՅՈՂ!AH210+ՏԵԽՆԻԿԱԿԱՆ!AA77)*13</f>
        <v>455030641</v>
      </c>
      <c r="D6" s="422">
        <f>('Ինքնավար, հայեցող., վարչ. պաշտ.'!AX94+ԾԱՌԱՅՈՂ!AR210+ՏԵԽՆԻԿԱԿԱՆ!AI77)*13</f>
        <v>457518321</v>
      </c>
      <c r="E6" s="297">
        <f>+ԱՄՓՈՓ!M12*0.1</f>
        <v>16924844.800000001</v>
      </c>
      <c r="F6" s="297">
        <f>+ԱՄՓՈՓ!AD12*0.1</f>
        <v>17272038.400000002</v>
      </c>
      <c r="G6" s="297">
        <f>+ԱՄՓՈՓ!AV12*0.1</f>
        <v>17651680</v>
      </c>
      <c r="H6" s="297">
        <f t="shared" ref="H6:H25" si="0">+B6*0.16-E6</f>
        <v>55272631.200000003</v>
      </c>
      <c r="I6" s="297">
        <f t="shared" ref="I6:I25" si="1">+C6*0.16-F6</f>
        <v>55532864.159999996</v>
      </c>
      <c r="J6" s="297">
        <f t="shared" ref="J6:J25" si="2">+D6*0.16-G6</f>
        <v>55551251.359999999</v>
      </c>
    </row>
    <row r="7" spans="1:10" ht="23.25" customHeight="1">
      <c r="A7" s="423" t="s">
        <v>65</v>
      </c>
      <c r="B7" s="422">
        <f>('Ինքնավար, հայեցող., վարչ. պաշտ.'!X118+ԾԱՌԱՅՈՂ!X259+ՏԵԽՆԻԿԱԿԱՆ!S97)*13</f>
        <v>209695603</v>
      </c>
      <c r="C7" s="422">
        <f>('Ինքնավար, հայեցող., վարչ. պաշտ.'!AK118+ԾԱՌԱՅՈՂ!AH259+ՏԵԽՆԻԿԱԿԱՆ!AA97)*13</f>
        <v>211285555</v>
      </c>
      <c r="D7" s="422">
        <f>('Ինքնավար, հայեցող., վարչ. պաշտ.'!AX118+ԾԱՌԱՅՈՂ!AR259+ՏԵԽՆԻԿԱԿԱՆ!AI97)*13</f>
        <v>212734899</v>
      </c>
      <c r="E7" s="297">
        <f>+ԱՄՓՈՓ!M13*0.1</f>
        <v>10933499.840000002</v>
      </c>
      <c r="F7" s="297">
        <f>+ԱՄՓՈՓ!AD13*0.1</f>
        <v>11101742.720000001</v>
      </c>
      <c r="G7" s="297">
        <f>+ԱՄՓՈՓ!AV13*0.1</f>
        <v>11260737.920000002</v>
      </c>
      <c r="H7" s="297">
        <f t="shared" si="0"/>
        <v>22617796.640000001</v>
      </c>
      <c r="I7" s="297">
        <f t="shared" si="1"/>
        <v>22703946.079999998</v>
      </c>
      <c r="J7" s="297">
        <f t="shared" si="2"/>
        <v>22776845.920000002</v>
      </c>
    </row>
    <row r="8" spans="1:10" ht="23.25" customHeight="1">
      <c r="A8" s="423" t="s">
        <v>67</v>
      </c>
      <c r="B8" s="422">
        <f>('Ինքնավար, հայեցող., վարչ. պաշտ.'!X144+ԾԱՌԱՅՈՂ!X311+ՏԵԽՆԻԿԱԿԱՆ!S123)*13</f>
        <v>233683346</v>
      </c>
      <c r="C8" s="422">
        <f>('Ինքնավար, հայեցող., վարչ. պաշտ.'!AK144+ԾԱՌԱՅՈՂ!AH311+ՏԵԽՆԻԿԱԿԱՆ!AA123)*13</f>
        <v>235738386</v>
      </c>
      <c r="D8" s="422">
        <f>('Ինքնավար, հայեցող., վարչ. պաշտ.'!AX144+ԾԱՌԱՅՈՂ!AR311+ՏԵԽՆԻԿԱԿԱՆ!AI123)*13</f>
        <v>237295890</v>
      </c>
      <c r="E8" s="297">
        <f>+ԱՄՓՈՓ!M14*0.1</f>
        <v>11515763.200000001</v>
      </c>
      <c r="F8" s="297">
        <f>+ԱՄՓՈՓ!AD14*0.1</f>
        <v>11743980.800000001</v>
      </c>
      <c r="G8" s="297">
        <f>+ԱՄՓՈՓ!AV14*0.1</f>
        <v>11949484.800000001</v>
      </c>
      <c r="H8" s="297">
        <f t="shared" si="0"/>
        <v>25873572.159999996</v>
      </c>
      <c r="I8" s="297">
        <f t="shared" si="1"/>
        <v>25974160.959999997</v>
      </c>
      <c r="J8" s="297">
        <f t="shared" si="2"/>
        <v>26017857.599999998</v>
      </c>
    </row>
    <row r="9" spans="1:10" ht="23.25" customHeight="1">
      <c r="A9" s="423" t="s">
        <v>69</v>
      </c>
      <c r="B9" s="422">
        <f>('Ինքնավար, հայեցող., վարչ. պաշտ.'!X162+ԾԱՌԱՅՈՂ!X348+ՏԵԽՆԻԿԱԿԱՆ!S141)*13</f>
        <v>158354911</v>
      </c>
      <c r="C9" s="422">
        <f>('Ինքնավար, հայեցող., վարչ. պաշտ.'!AK162+ԾԱՌԱՅՈՂ!AH348+ՏԵԽՆԻԿԱԿԱՆ!AA141)*13</f>
        <v>159414879</v>
      </c>
      <c r="D9" s="422">
        <f>('Ինքնավար, հայեցող., վարչ. պաշտ.'!AX162+ԾԱՌԱՅՈՂ!AR348+ՏԵԽՆԻԿԱԿԱՆ!AI141)*13</f>
        <v>160939935</v>
      </c>
      <c r="E9" s="297">
        <f>+ԱՄՓՈՓ!M15*0.1</f>
        <v>8619980.8000000007</v>
      </c>
      <c r="F9" s="297">
        <f>+ԱՄՓՈՓ!AD15*0.1</f>
        <v>8710835.2000000011</v>
      </c>
      <c r="G9" s="297">
        <f>+ԱՄՓՈՓ!AV15*0.1</f>
        <v>8816832</v>
      </c>
      <c r="H9" s="297">
        <f t="shared" si="0"/>
        <v>16716804.960000001</v>
      </c>
      <c r="I9" s="297">
        <f t="shared" si="1"/>
        <v>16795545.439999998</v>
      </c>
      <c r="J9" s="297">
        <f t="shared" si="2"/>
        <v>16933557.600000001</v>
      </c>
    </row>
    <row r="10" spans="1:10" ht="23.25" customHeight="1">
      <c r="A10" s="423" t="s">
        <v>77</v>
      </c>
      <c r="B10" s="422">
        <f>('Ինքնավար, հայեցող., վարչ. պաշտ.'!X191+ԾԱՌԱՅՈՂ!X425+ՏԵԽՆԻԿԱԿԱՆ!S170)*13</f>
        <v>302559634</v>
      </c>
      <c r="C10" s="422">
        <f>('Ինքնավար, հայեցող., վարչ. պաշտ.'!AK191+ԾԱՌԱՅՈՂ!AH425+ՏԵԽՆԻԿԱԿԱՆ!AA170)*13</f>
        <v>305815250</v>
      </c>
      <c r="D10" s="422">
        <f>('Ինքնավար, հայեցող., վարչ. պաշտ.'!AX191+ԾԱՌԱՅՈՂ!AR425+ՏԵԽՆԻԿԱԿԱՆ!AI170)*13</f>
        <v>308822098</v>
      </c>
      <c r="E10" s="297">
        <f>+ԱՄՓՈՓ!M16*0.1</f>
        <v>16745132.800000001</v>
      </c>
      <c r="F10" s="297">
        <f>+ԱՄՓՈՓ!AD16*0.1</f>
        <v>17117203.199999999</v>
      </c>
      <c r="G10" s="297">
        <f>+ԱՄՓՈՓ!AV16*0.1</f>
        <v>17442764.800000001</v>
      </c>
      <c r="H10" s="297">
        <f>+B10*0.16-E10</f>
        <v>31664408.639999997</v>
      </c>
      <c r="I10" s="297">
        <f t="shared" si="1"/>
        <v>31813236.800000001</v>
      </c>
      <c r="J10" s="297">
        <f t="shared" si="2"/>
        <v>31968770.879999999</v>
      </c>
    </row>
    <row r="11" spans="1:10" ht="27" customHeight="1">
      <c r="A11" s="423" t="s">
        <v>1028</v>
      </c>
      <c r="B11" s="422">
        <f>('Ինքնավար, հայեցող., վարչ. պաշտ.'!X204+ԾԱՌԱՅՈՂ!X459+ՏԵԽՆԻԿԱԿԱՆ!S195)*13</f>
        <v>126594130</v>
      </c>
      <c r="C11" s="422">
        <f>('Ինքնավար, հայեցող., վարչ. պաշտ.'!AK204+ԾԱՌԱՅՈՂ!AH459+ՏԵԽՆԻԿԱԿԱՆ!AA195)*13</f>
        <v>127502674</v>
      </c>
      <c r="D11" s="422">
        <f>('Ինքնավար, հայեցող., վարչ. պաշտ.'!AX204+ԾԱՌԱՅՈՂ!AR459+ՏԵԽՆԻԿԱԿԱՆ!AI195)*13</f>
        <v>128367954</v>
      </c>
      <c r="E11" s="297">
        <f>+ԱՄՓՈՓ!M17*0.1</f>
        <v>6683612.8000000007</v>
      </c>
      <c r="F11" s="297">
        <f>+ԱՄՓՈՓ!AD17*0.1</f>
        <v>6789609.6000000006</v>
      </c>
      <c r="G11" s="297">
        <f>+ԱՄՓՈՓ!AV17*0.1</f>
        <v>6880464</v>
      </c>
      <c r="H11" s="297">
        <f t="shared" si="0"/>
        <v>13571448</v>
      </c>
      <c r="I11" s="297">
        <f t="shared" si="1"/>
        <v>13610818.239999998</v>
      </c>
      <c r="J11" s="297">
        <f t="shared" si="2"/>
        <v>13658408.640000001</v>
      </c>
    </row>
    <row r="12" spans="1:10" ht="27" customHeight="1">
      <c r="A12" s="423" t="s">
        <v>1029</v>
      </c>
      <c r="B12" s="422">
        <f>('Ինքնավար, հայեցող., վարչ. պաշտ.'!X223+ԾԱՌԱՅՈՂ!X508+ՏԵԽՆԻԿԱԿԱՆ!S223)*13</f>
        <v>190095581</v>
      </c>
      <c r="C12" s="422">
        <f>('Ինքնավար, հայեցող., վարչ. պաշտ.'!AK223+ԾԱՌԱՅՈՂ!AH508+ՏԵԽՆԻԿԱԿԱՆ!AA223)*13</f>
        <v>191642269</v>
      </c>
      <c r="D12" s="422">
        <f>('Ինքնավար, հայեցող., վարչ. պաշտ.'!AX223+ԾԱՌԱՅՈՂ!AR508+ՏԵԽՆԻԿԱԿԱՆ!AI223)*13</f>
        <v>193448541</v>
      </c>
      <c r="E12" s="297">
        <f>+ԱՄՓՈՓ!M18*0.1</f>
        <v>9929295.6800000016</v>
      </c>
      <c r="F12" s="297">
        <f>+ԱՄՓՈՓ!AD18*0.1</f>
        <v>10146102.4</v>
      </c>
      <c r="G12" s="297">
        <f>+ԱՄՓՈՓ!AV18*0.1</f>
        <v>10300771.200000001</v>
      </c>
      <c r="H12" s="297">
        <f t="shared" si="0"/>
        <v>20485997.280000001</v>
      </c>
      <c r="I12" s="297">
        <f t="shared" si="1"/>
        <v>20516660.640000001</v>
      </c>
      <c r="J12" s="297">
        <f t="shared" si="2"/>
        <v>20650995.359999999</v>
      </c>
    </row>
    <row r="13" spans="1:10" ht="27" customHeight="1">
      <c r="A13" s="423" t="s">
        <v>1038</v>
      </c>
      <c r="B13" s="422">
        <f>('Ինքնավար, հայեցող., վարչ. պաշտ.'!X239+ԾԱՌԱՅՈՂ!X547+ՏԵԽՆԻԿԱԿԱՆ!S248)*13</f>
        <v>150238621</v>
      </c>
      <c r="C13" s="422">
        <f>('Ինքնավար, հայեցող., վարչ. պաշտ.'!AK239+ԾԱՌԱՅՈՂ!AH547+ՏԵԽՆԻԿԱԿԱՆ!AA248)*13</f>
        <v>151644701</v>
      </c>
      <c r="D13" s="422">
        <f>('Ինքնավար, հայեցող., վարչ. պաշտ.'!AX239+ԾԱՌԱՅՈՂ!AR547+ՏԵԽՆԻԿԱԿԱՆ!AI248)*13</f>
        <v>152866909</v>
      </c>
      <c r="E13" s="297">
        <f>+ԱՄՓՈՓ!M19*0.1</f>
        <v>7654096</v>
      </c>
      <c r="F13" s="297">
        <f>+ԱՄՓՈՓ!AD19*0.1</f>
        <v>7824988.8000000007</v>
      </c>
      <c r="G13" s="297">
        <f>+ԱՄՓՈՓ!AV19*0.1</f>
        <v>7965596.8000000007</v>
      </c>
      <c r="H13" s="297">
        <f t="shared" si="0"/>
        <v>16384083.359999999</v>
      </c>
      <c r="I13" s="297">
        <f t="shared" si="1"/>
        <v>16438163.359999999</v>
      </c>
      <c r="J13" s="297">
        <f t="shared" si="2"/>
        <v>16493108.640000001</v>
      </c>
    </row>
    <row r="14" spans="1:10" ht="27" customHeight="1">
      <c r="A14" s="423" t="s">
        <v>1039</v>
      </c>
      <c r="B14" s="422">
        <f>('Ինքնավար, հայեցող., վարչ. պաշտ.'!X254+ԾԱՌԱՅՈՂ!X586+ՏԵԽՆԻԿԱԿԱՆ!S279)*13</f>
        <v>154283090</v>
      </c>
      <c r="C14" s="422">
        <f>('Ինքնավար, հայեցող., վարչ. պաշտ.'!AK254+ԾԱՌԱՅՈՂ!AH586+ՏԵԽՆԻԿԱԿԱՆ!AA279)*13</f>
        <v>155797330</v>
      </c>
      <c r="D14" s="422">
        <f>('Ինքնավար, հայեցող., վարչ. պաշտ.'!AX254+ԾԱՌԱՅՈՂ!AR586+ՏԵԽՆԻԿԱԿԱՆ!AI279)*13</f>
        <v>156522002</v>
      </c>
      <c r="E14" s="297">
        <f>+ԱՄՓՈՓ!M20*0.1</f>
        <v>7999520</v>
      </c>
      <c r="F14" s="297">
        <f>+ԱՄՓՈՓ!AD20*0.1</f>
        <v>8118496</v>
      </c>
      <c r="G14" s="297">
        <f>+ԱՄՓՈՓ!AV20*0.1</f>
        <v>8269920</v>
      </c>
      <c r="H14" s="297">
        <f t="shared" si="0"/>
        <v>16685774.400000002</v>
      </c>
      <c r="I14" s="297">
        <f t="shared" si="1"/>
        <v>16809076.800000001</v>
      </c>
      <c r="J14" s="297">
        <f t="shared" si="2"/>
        <v>16773600.32</v>
      </c>
    </row>
    <row r="15" spans="1:10" ht="27" customHeight="1">
      <c r="A15" s="423" t="s">
        <v>1040</v>
      </c>
      <c r="B15" s="422">
        <f>('Ինքնավար, հայեցող., վարչ. պաշտ.'!X273+ԾԱՌԱՅՈՂ!X634+ՏԵԽՆԻԿԱԿԱՆ!S314)*13</f>
        <v>196562834</v>
      </c>
      <c r="C15" s="422">
        <f>('Ինքնավար, հայեցող., վարչ. պաշտ.'!AK273+ԾԱՌԱՅՈՂ!AH634+ՏԵԽՆԻԿԱԿԱՆ!AA314)*13</f>
        <v>198098706</v>
      </c>
      <c r="D15" s="422">
        <f>('Ինքնավար, հայեցող., վարչ. պաշտ.'!AX273+ԾԱՌԱՅՈՂ!AR634+ՏԵԽՆԻԿԱԿԱՆ!AI314)*13</f>
        <v>199364178</v>
      </c>
      <c r="E15" s="297">
        <f>+ԱՄՓՈՓ!M21*0.1</f>
        <v>9678580.8000000007</v>
      </c>
      <c r="F15" s="297">
        <f>+ԱՄՓՈՓ!AD21*0.1</f>
        <v>9841145.2799999993</v>
      </c>
      <c r="G15" s="297">
        <f>+ԱՄՓՈՓ!AV21*0.1</f>
        <v>9994732.4800000004</v>
      </c>
      <c r="H15" s="297">
        <f t="shared" si="0"/>
        <v>21771472.640000001</v>
      </c>
      <c r="I15" s="297">
        <f t="shared" si="1"/>
        <v>21854647.68</v>
      </c>
      <c r="J15" s="297">
        <f t="shared" si="2"/>
        <v>21903536</v>
      </c>
    </row>
    <row r="16" spans="1:10" ht="23.25" customHeight="1">
      <c r="A16" s="423" t="s">
        <v>1041</v>
      </c>
      <c r="B16" s="422">
        <f>('Ինքնավար, հայեցող., վարչ. պաշտ.'!X291+ԾԱՌԱՅՈՂ!X680+ՏԵԽՆԻԿԱԿԱՆ!S343)*13</f>
        <v>175634589</v>
      </c>
      <c r="C16" s="422">
        <f>('Ինքնավար, հայեցող., վարչ. պաշտ.'!AK291+ԾԱՌԱՅՈՂ!AH680+ՏԵԽՆԻԿԱԿԱՆ!AA343)*13</f>
        <v>177386781</v>
      </c>
      <c r="D16" s="422">
        <f>('Ինքնավար, հայեցող., վարչ. պաշտ.'!AX291+ԾԱՌԱՅՈՂ!AR680+ՏԵԽՆԻԿԱԿԱՆ!AI343)*13</f>
        <v>179084893</v>
      </c>
      <c r="E16" s="297">
        <f>+ԱՄՓՈՓ!M22*0.1</f>
        <v>8725961.5999999996</v>
      </c>
      <c r="F16" s="297">
        <f>+ԱՄՓՈՓ!AD22*0.1</f>
        <v>8924976</v>
      </c>
      <c r="G16" s="297">
        <f>+ԱՄՓՈՓ!AV22*0.1</f>
        <v>9100195.2000000011</v>
      </c>
      <c r="H16" s="297">
        <f t="shared" si="0"/>
        <v>19375572.640000001</v>
      </c>
      <c r="I16" s="297">
        <f t="shared" si="1"/>
        <v>19456908.960000001</v>
      </c>
      <c r="J16" s="297">
        <f t="shared" si="2"/>
        <v>19553387.68</v>
      </c>
    </row>
    <row r="17" spans="1:10" ht="23.25" customHeight="1">
      <c r="A17" s="423" t="s">
        <v>1042</v>
      </c>
      <c r="B17" s="422">
        <f>('Ինքնավար, հայեցող., վարչ. պաշտ.'!X310+ԾԱՌԱՅՈՂ!X725+ՏԵԽՆԻԿԱԿԱՆ!S377)*13</f>
        <v>191735323</v>
      </c>
      <c r="C17" s="422">
        <f>('Ինքնավար, հայեցող., վարչ. պաշտ.'!AK310+ԾԱՌԱՅՈՂ!AH725+ՏԵԽՆԻԿԱԿԱՆ!AA377)*13</f>
        <v>192611419</v>
      </c>
      <c r="D17" s="422">
        <f>('Ինքնավար, հայեցող., վարչ. պաշտ.'!AX310+ԾԱՌԱՅՈՂ!AR725+ՏԵԽՆԻԿԱԿԱՆ!AI377)*13</f>
        <v>193920155</v>
      </c>
      <c r="E17" s="297">
        <f>+ԱՄՓՈՓ!M23*0.1</f>
        <v>9388187.1999999993</v>
      </c>
      <c r="F17" s="297">
        <f>+ԱՄՓՈՓ!AD23*0.1</f>
        <v>9525550.3999999985</v>
      </c>
      <c r="G17" s="297">
        <f>+ԱՄՓՈՓ!AV23*0.1</f>
        <v>9613430.3999999985</v>
      </c>
      <c r="H17" s="297">
        <f t="shared" si="0"/>
        <v>21289464.48</v>
      </c>
      <c r="I17" s="297">
        <f t="shared" si="1"/>
        <v>21292276.640000001</v>
      </c>
      <c r="J17" s="297">
        <f t="shared" si="2"/>
        <v>21413794.400000002</v>
      </c>
    </row>
    <row r="18" spans="1:10" ht="23.25" customHeight="1">
      <c r="A18" s="423" t="s">
        <v>1043</v>
      </c>
      <c r="B18" s="422">
        <f>('Ինքնավար, հայեցող., վարչ. պաշտ.'!X326+ԾԱՌԱՅՈՂ!X763+ՏԵԽՆԻԿԱԿԱՆ!S400)*13</f>
        <v>147148105</v>
      </c>
      <c r="C18" s="422">
        <f>('Ինքնավար, հայեցող., վարչ. պաշտ.'!AK326+ԾԱՌԱՅՈՂ!AH763+ՏԵԽՆԻԿԱԿԱՆ!AA400)*13</f>
        <v>148327049</v>
      </c>
      <c r="D18" s="422">
        <f>('Ինքնավար, հայեցող., վարչ. պաշտ.'!AX326+ԾԱՌԱՅՈՂ!AR763+ՏԵԽՆԻԿԱԿԱՆ!AI400)*13</f>
        <v>149332937</v>
      </c>
      <c r="E18" s="297">
        <f>+ԱՄՓՈՓ!M24*0.1</f>
        <v>7597868.8000000007</v>
      </c>
      <c r="F18" s="297">
        <f>+ԱՄՓՈՓ!AD24*0.1</f>
        <v>7726579.2000000002</v>
      </c>
      <c r="G18" s="297">
        <f>+ԱՄՓՈՓ!AV24*0.1</f>
        <v>7844473.6000000006</v>
      </c>
      <c r="H18" s="297">
        <f t="shared" si="0"/>
        <v>15945828</v>
      </c>
      <c r="I18" s="297">
        <f t="shared" si="1"/>
        <v>16005748.640000001</v>
      </c>
      <c r="J18" s="297">
        <f t="shared" si="2"/>
        <v>16048796.32</v>
      </c>
    </row>
    <row r="19" spans="1:10" ht="23.25" customHeight="1">
      <c r="A19" s="423" t="s">
        <v>1036</v>
      </c>
      <c r="B19" s="422">
        <f>('Ինքնավար, հայեցող., վարչ. պաշտ.'!X338+ԾԱՌԱՅՈՂ!X796+ՏԵԽՆԻԿԱԿԱՆ!S429)*13</f>
        <v>128932544</v>
      </c>
      <c r="C19" s="422">
        <f>('Ինքնավար, հայեցող., վարչ. պաշտ.'!AK338+ԾԱՌԱՅՈՂ!AH796+ՏԵԽՆԻԿԱԿԱՆ!AA429)*13</f>
        <v>129916800</v>
      </c>
      <c r="D19" s="422">
        <f>('Ինքնավար, հայեցող., վարչ. պաշտ.'!AX338+ԾԱՌԱՅՈՂ!AR796+ՏԵԽՆԻԿԱԿԱՆ!AI429)*13</f>
        <v>130641472</v>
      </c>
      <c r="E19" s="297">
        <f>+ԱՄՓՈՓ!M25*0.1</f>
        <v>6641718.4000000004</v>
      </c>
      <c r="F19" s="297">
        <f>+ԱՄՓՈՓ!AD25*0.1</f>
        <v>6750960</v>
      </c>
      <c r="G19" s="297">
        <f>+ԱՄՓՈՓ!AV25*0.1</f>
        <v>6849385.6000000006</v>
      </c>
      <c r="H19" s="297">
        <f t="shared" si="0"/>
        <v>13987488.639999999</v>
      </c>
      <c r="I19" s="297">
        <f t="shared" si="1"/>
        <v>14035728</v>
      </c>
      <c r="J19" s="297">
        <f t="shared" si="2"/>
        <v>14053249.919999998</v>
      </c>
    </row>
    <row r="20" spans="1:10" ht="23.25" customHeight="1">
      <c r="A20" s="423" t="s">
        <v>958</v>
      </c>
      <c r="B20" s="422">
        <f>('Ինքնավար, հայեցող., վարչ. պաշտ.'!X356+ԾԱՌԱՅՈՂ!X846+ՏԵԽՆԻԿԱԿԱՆ!S451)*13</f>
        <v>186443348</v>
      </c>
      <c r="C20" s="422">
        <f>('Ինքնավար, հայեցող., վարչ. պաշտ.'!AK356+ԾԱՌԱՅՈՂ!AH846+ՏԵԽՆԻԿԱԿԱՆ!AA451)*13</f>
        <v>188011668</v>
      </c>
      <c r="D20" s="422">
        <f>('Ինքնավար, հայեցող., վարչ. պաշտ.'!AX356+ԾԱՌԱՅՈՂ!AR846+ՏԵԽՆԻԿԱԿԱՆ!AI451)*13</f>
        <v>189331220</v>
      </c>
      <c r="E20" s="297">
        <f>+ԱՄՓՈՓ!M26*0.1</f>
        <v>11236710.4</v>
      </c>
      <c r="F20" s="297">
        <f>+ԱՄՓՈՓ!AD26*0.1</f>
        <v>11407603.200000001</v>
      </c>
      <c r="G20" s="297">
        <f>+ԱՄՓՈՓ!AV26*0.1</f>
        <v>11564435.200000001</v>
      </c>
      <c r="H20" s="297">
        <f t="shared" si="0"/>
        <v>18594225.280000001</v>
      </c>
      <c r="I20" s="297">
        <f t="shared" si="1"/>
        <v>18674263.68</v>
      </c>
      <c r="J20" s="297">
        <f t="shared" si="2"/>
        <v>18728560</v>
      </c>
    </row>
    <row r="21" spans="1:10" ht="24.75" customHeight="1">
      <c r="A21" s="423" t="s">
        <v>1443</v>
      </c>
      <c r="B21" s="422">
        <f>('Ինքնավար, հայեցող., վարչ. պաշտ.'!X377+ԾԱՌԱՅՈՂ!X902+ՏԵԽՆԻԿԱԿԱՆ!S467)*13</f>
        <v>206909365</v>
      </c>
      <c r="C21" s="422">
        <f>('Ինքնավար, հայեցող., վարչ. պաշտ.'!AK377+ԾԱՌԱՅՈՂ!AH902+ՏԵԽՆԻԿԱԿԱՆ!AA467)*13</f>
        <v>209407861</v>
      </c>
      <c r="D21" s="422">
        <f>('Ինքնավար, հայեցող., վարչ. պաշտ.'!AX377+ԾԱՌԱՅՈՂ!AR902+ՏԵԽՆԻԿԱԿԱՆ!AI467)*13</f>
        <v>211841461</v>
      </c>
      <c r="E21" s="297">
        <f>+ԱՄՓՈՓ!M27*0.1</f>
        <v>12110304</v>
      </c>
      <c r="F21" s="297">
        <f>+ԱՄՓՈՓ!AD27*0.1</f>
        <v>12372051.200000001</v>
      </c>
      <c r="G21" s="297">
        <f>+ԱՄՓՈՓ!AV27*0.1</f>
        <v>12621900.800000001</v>
      </c>
      <c r="H21" s="297">
        <f t="shared" si="0"/>
        <v>20995194.400000002</v>
      </c>
      <c r="I21" s="297">
        <f t="shared" si="1"/>
        <v>21133206.560000002</v>
      </c>
      <c r="J21" s="297">
        <f t="shared" si="2"/>
        <v>21272732.959999997</v>
      </c>
    </row>
    <row r="22" spans="1:10" ht="23.25" customHeight="1">
      <c r="A22" s="423" t="s">
        <v>2023</v>
      </c>
      <c r="B22" s="422">
        <f>('Ինքնավար, հայեցող., վարչ. պաշտ.'!X395+ԾԱՌԱՅՈՂ!X936+ՏԵԽՆԻԿԱԿԱՆ!S483)*13</f>
        <v>142400596</v>
      </c>
      <c r="C22" s="422">
        <f>('Ինքնավար, հայեցող., վարչ. պաշտ.'!AK395+ԾԱՌԱՅՈՂ!AH936+ՏԵԽՆԻԿԱԿԱՆ!AA483)*13</f>
        <v>144574612</v>
      </c>
      <c r="D22" s="422">
        <f>('Ինքնավար, հայեցող., վարչ. պաշտ.'!AX395+ԾԱՌԱՅՈՂ!AR936+ՏԵԽՆԻԿԱԿԱՆ!AI483)*13</f>
        <v>146229460</v>
      </c>
      <c r="E22" s="297">
        <f>+ԱՄՓՈՓ!M28*0.1</f>
        <v>7503059.2000000002</v>
      </c>
      <c r="F22" s="297">
        <f>+ԱՄՓՈՓ!AD28*0.1</f>
        <v>7679360</v>
      </c>
      <c r="G22" s="297">
        <f>+ԱՄՓՈՓ!AV28*0.1</f>
        <v>7896761.6000000006</v>
      </c>
      <c r="H22" s="297">
        <f t="shared" si="0"/>
        <v>15281036.16</v>
      </c>
      <c r="I22" s="297">
        <f t="shared" si="1"/>
        <v>15452577.920000002</v>
      </c>
      <c r="J22" s="297">
        <f t="shared" si="2"/>
        <v>15499952</v>
      </c>
    </row>
    <row r="23" spans="1:10" ht="23.25" customHeight="1">
      <c r="A23" s="423" t="s">
        <v>2001</v>
      </c>
      <c r="B23" s="422">
        <f>('Ինքնավար, հայեցող., վարչ. պաշտ.'!X442+ԾԱՌԱՅՈՂ!X1065+ՏԵԽՆԻԿԱԿԱՆ!S532)*13</f>
        <v>537694469</v>
      </c>
      <c r="C23" s="422">
        <f>('Ինքնավար, հայեցող., վարչ. պաշտ.'!AK442+ԾԱՌԱՅՈՂ!AH1065+ՏԵԽՆԻԿԱԿԱՆ!AA532)*13</f>
        <v>543675717</v>
      </c>
      <c r="D23" s="422">
        <f>('Ինքնավար, հայեցող., վարչ. պաշտ.'!AX442+ԾԱՌԱՅՈՂ!AR1065+ՏԵԽՆԻԿԱԿԱՆ!AI532)*13</f>
        <v>548607813</v>
      </c>
      <c r="E23" s="297">
        <f>+ԱՄՓՈՓ!M29*0.1</f>
        <v>29898712.960000005</v>
      </c>
      <c r="F23" s="297">
        <f>+ԱՄՓՈՓ!AD29*0.1</f>
        <v>30585528.960000005</v>
      </c>
      <c r="G23" s="297">
        <f>+ԱՄՓՈՓ!AV29*0.1</f>
        <v>31183653.760000005</v>
      </c>
      <c r="H23" s="297">
        <f t="shared" si="0"/>
        <v>56132402.079999998</v>
      </c>
      <c r="I23" s="297">
        <f>+C23*0.16-F23</f>
        <v>56402585.75999999</v>
      </c>
      <c r="J23" s="297">
        <f t="shared" si="2"/>
        <v>56593596.319999993</v>
      </c>
    </row>
    <row r="24" spans="1:10" ht="23.25" customHeight="1">
      <c r="A24" s="423" t="s">
        <v>2002</v>
      </c>
      <c r="B24" s="422">
        <f>('Ինքնավար, հայեցող., վարչ. պաշտ.'!X484+ԾԱՌԱՅՈՂ!X1180+ՏԵԽՆԻԿԱԿԱՆ!S602)*13</f>
        <v>519841634</v>
      </c>
      <c r="C24" s="422">
        <f>('Ինքնավար, հայեցող., վարչ. պաշտ.'!AK484+ԾԱՌԱՅՈՂ!AH1180+ՏԵԽՆԻԿԱԿԱՆ!AA602)*13</f>
        <v>524243746</v>
      </c>
      <c r="D24" s="422">
        <f>('Ինքնավար, հայեցող., վարչ. պաշտ.'!AX484+ԾԱՌԱՅՈՂ!AR1180+ՏԵԽՆԻԿԱԿԱՆ!AI602)*13</f>
        <v>528829730</v>
      </c>
      <c r="E24" s="297">
        <f>+ԱՄՓՈՓ!M30*0.1</f>
        <v>27439772.800000001</v>
      </c>
      <c r="F24" s="297">
        <f>+ԱՄՓՈՓ!AD30*0.1</f>
        <v>28010857.600000001</v>
      </c>
      <c r="G24" s="297">
        <f>+ԱՄՓՈՓ!AV30*0.1</f>
        <v>28451068.800000001</v>
      </c>
      <c r="H24" s="297">
        <f t="shared" si="0"/>
        <v>55734888.640000001</v>
      </c>
      <c r="I24" s="297">
        <f t="shared" si="1"/>
        <v>55868141.759999998</v>
      </c>
      <c r="J24" s="297">
        <f t="shared" si="2"/>
        <v>56161688</v>
      </c>
    </row>
    <row r="25" spans="1:10" ht="24.75" customHeight="1">
      <c r="A25" s="423" t="s">
        <v>1044</v>
      </c>
      <c r="B25" s="422">
        <f>(ԿԱՐԳԱԴՐԻՉ!T805+ՏԵԽՆԻԿԱԿԱՆ!S610)*13</f>
        <v>1802897408</v>
      </c>
      <c r="C25" s="422">
        <f>(ԿԱՐԳԱԴՐԻՉ!AC805+ՏԵԽՆԻԿԱԿԱՆ!AA610)*13</f>
        <v>1839801600</v>
      </c>
      <c r="D25" s="422">
        <f>(ԿԱՐԳԱԴՐԻՉ!AL805+ՏԵԽՆԻԿԱԿԱՆ!AI610)*13</f>
        <v>1856577216</v>
      </c>
      <c r="E25" s="297">
        <f>+ԱՄՓՈՓ!P31*0.1</f>
        <v>178934000</v>
      </c>
      <c r="F25" s="297">
        <f>+ԱՄՓՈՓ!AG31*0.1</f>
        <v>180559644.80000001</v>
      </c>
      <c r="G25" s="297">
        <f>+ԱՄՓՈՓ!AY31*0.1</f>
        <v>184250064</v>
      </c>
      <c r="H25" s="297">
        <f t="shared" si="0"/>
        <v>109529585.28000003</v>
      </c>
      <c r="I25" s="297">
        <f t="shared" si="1"/>
        <v>113808611.19999999</v>
      </c>
      <c r="J25" s="297">
        <f t="shared" si="2"/>
        <v>112802290.56</v>
      </c>
    </row>
    <row r="26" spans="1:10" ht="32.25" customHeight="1" thickBot="1">
      <c r="A26" s="717" t="s">
        <v>594</v>
      </c>
      <c r="B26" s="718">
        <f>SUM(B5:B25)</f>
        <v>6972412239</v>
      </c>
      <c r="C26" s="718">
        <f>SUM(C5:C25)</f>
        <v>7061590159</v>
      </c>
      <c r="D26" s="718">
        <f t="shared" ref="D26:J26" si="3">SUM(D5:D25)</f>
        <v>7122700559</v>
      </c>
      <c r="E26" s="718">
        <f t="shared" si="3"/>
        <v>463862304.31999999</v>
      </c>
      <c r="F26" s="718">
        <f t="shared" si="3"/>
        <v>471141796.80000001</v>
      </c>
      <c r="G26" s="718">
        <f t="shared" si="3"/>
        <v>480067484.48000002</v>
      </c>
      <c r="H26" s="718">
        <f t="shared" si="3"/>
        <v>651723653.91999984</v>
      </c>
      <c r="I26" s="718">
        <f t="shared" si="3"/>
        <v>658712628.6400001</v>
      </c>
      <c r="J26" s="718">
        <f t="shared" si="3"/>
        <v>659564604.9599998</v>
      </c>
    </row>
  </sheetData>
  <mergeCells count="1">
    <mergeCell ref="A2:H2"/>
  </mergeCells>
  <conditionalFormatting sqref="B5:B9 B25 B10:D21">
    <cfRule type="cellIs" dxfId="12" priority="12" operator="greaterThan">
      <formula>0</formula>
    </cfRule>
  </conditionalFormatting>
  <conditionalFormatting sqref="C5:C9 C25">
    <cfRule type="cellIs" dxfId="11" priority="11" operator="greaterThan">
      <formula>0</formula>
    </cfRule>
  </conditionalFormatting>
  <conditionalFormatting sqref="D5:D9 D25">
    <cfRule type="cellIs" dxfId="10" priority="10" operator="greaterThan">
      <formula>0</formula>
    </cfRule>
  </conditionalFormatting>
  <conditionalFormatting sqref="B23">
    <cfRule type="cellIs" dxfId="9" priority="9" operator="greaterThan">
      <formula>0</formula>
    </cfRule>
  </conditionalFormatting>
  <conditionalFormatting sqref="C23">
    <cfRule type="cellIs" dxfId="8" priority="8" operator="greaterThan">
      <formula>0</formula>
    </cfRule>
  </conditionalFormatting>
  <conditionalFormatting sqref="D23">
    <cfRule type="cellIs" dxfId="7" priority="7" operator="greaterThan">
      <formula>0</formula>
    </cfRule>
  </conditionalFormatting>
  <conditionalFormatting sqref="B24">
    <cfRule type="cellIs" dxfId="6" priority="6" operator="greaterThan">
      <formula>0</formula>
    </cfRule>
  </conditionalFormatting>
  <conditionalFormatting sqref="C24">
    <cfRule type="cellIs" dxfId="5" priority="5" operator="greaterThan">
      <formula>0</formula>
    </cfRule>
  </conditionalFormatting>
  <conditionalFormatting sqref="D24">
    <cfRule type="cellIs" dxfId="4" priority="4" operator="greaterThan">
      <formula>0</formula>
    </cfRule>
  </conditionalFormatting>
  <conditionalFormatting sqref="B22">
    <cfRule type="cellIs" dxfId="3" priority="3" operator="greaterThan">
      <formula>0</formula>
    </cfRule>
  </conditionalFormatting>
  <conditionalFormatting sqref="C22">
    <cfRule type="cellIs" dxfId="2" priority="2" operator="greaterThan">
      <formula>0</formula>
    </cfRule>
  </conditionalFormatting>
  <conditionalFormatting sqref="D22">
    <cfRule type="cellIs" dxfId="1" priority="1" operator="greater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9"/>
  <sheetViews>
    <sheetView topLeftCell="K1" zoomScaleNormal="100" workbookViewId="0">
      <selection activeCell="H10" sqref="H10"/>
    </sheetView>
  </sheetViews>
  <sheetFormatPr defaultRowHeight="14.25"/>
  <cols>
    <col min="1" max="1" width="5.7109375" style="372" customWidth="1"/>
    <col min="2" max="2" width="32.85546875" style="373" customWidth="1"/>
    <col min="3" max="3" width="8.28515625" style="373" customWidth="1"/>
    <col min="4" max="7" width="16.85546875" style="373" customWidth="1"/>
    <col min="8" max="8" width="16.85546875" style="338" customWidth="1"/>
    <col min="9" max="13" width="16.85546875" style="373" customWidth="1"/>
    <col min="14" max="14" width="16.85546875" style="338" customWidth="1"/>
    <col min="15" max="15" width="16.85546875" style="374" customWidth="1"/>
    <col min="16" max="19" width="16.85546875" style="373" customWidth="1"/>
    <col min="20" max="20" width="16.85546875" style="338" customWidth="1"/>
    <col min="21" max="21" width="8.5703125" style="373" customWidth="1"/>
    <col min="22" max="22" width="14" style="373" customWidth="1"/>
    <col min="23" max="23" width="11.42578125" style="373" customWidth="1"/>
    <col min="24" max="24" width="13" style="373" customWidth="1"/>
    <col min="25" max="25" width="15.7109375" style="373" customWidth="1"/>
    <col min="26" max="26" width="16.85546875" style="338" customWidth="1"/>
    <col min="27" max="27" width="8.5703125" style="373" customWidth="1"/>
    <col min="28" max="28" width="15.5703125" style="373" customWidth="1"/>
    <col min="29" max="29" width="11.5703125" style="373" customWidth="1"/>
    <col min="30" max="30" width="13.42578125" style="373" customWidth="1"/>
    <col min="31" max="31" width="15.42578125" style="373" customWidth="1"/>
    <col min="32" max="32" width="16.85546875" style="338" customWidth="1"/>
    <col min="33" max="231" width="9.140625" style="373"/>
    <col min="232" max="232" width="5.7109375" style="373" customWidth="1"/>
    <col min="233" max="233" width="32.85546875" style="373" customWidth="1"/>
    <col min="234" max="234" width="11.140625" style="373" customWidth="1"/>
    <col min="235" max="235" width="11.28515625" style="373" customWidth="1"/>
    <col min="236" max="236" width="10.85546875" style="373" customWidth="1"/>
    <col min="237" max="238" width="9.140625" style="373"/>
    <col min="239" max="239" width="11.140625" style="373" customWidth="1"/>
    <col min="240" max="240" width="11.5703125" style="373" customWidth="1"/>
    <col min="241" max="241" width="10.42578125" style="373" customWidth="1"/>
    <col min="242" max="243" width="9.140625" style="373"/>
    <col min="244" max="244" width="10.7109375" style="373" customWidth="1"/>
    <col min="245" max="245" width="11.42578125" style="373" customWidth="1"/>
    <col min="246" max="246" width="11.140625" style="373" customWidth="1"/>
    <col min="247" max="247" width="9.140625" style="373"/>
    <col min="248" max="248" width="11.140625" style="373" customWidth="1"/>
    <col min="249" max="487" width="9.140625" style="373"/>
    <col min="488" max="488" width="5.7109375" style="373" customWidth="1"/>
    <col min="489" max="489" width="32.85546875" style="373" customWidth="1"/>
    <col min="490" max="490" width="11.140625" style="373" customWidth="1"/>
    <col min="491" max="491" width="11.28515625" style="373" customWidth="1"/>
    <col min="492" max="492" width="10.85546875" style="373" customWidth="1"/>
    <col min="493" max="494" width="9.140625" style="373"/>
    <col min="495" max="495" width="11.140625" style="373" customWidth="1"/>
    <col min="496" max="496" width="11.5703125" style="373" customWidth="1"/>
    <col min="497" max="497" width="10.42578125" style="373" customWidth="1"/>
    <col min="498" max="499" width="9.140625" style="373"/>
    <col min="500" max="500" width="10.7109375" style="373" customWidth="1"/>
    <col min="501" max="501" width="11.42578125" style="373" customWidth="1"/>
    <col min="502" max="502" width="11.140625" style="373" customWidth="1"/>
    <col min="503" max="503" width="9.140625" style="373"/>
    <col min="504" max="504" width="11.140625" style="373" customWidth="1"/>
    <col min="505" max="743" width="9.140625" style="373"/>
    <col min="744" max="744" width="5.7109375" style="373" customWidth="1"/>
    <col min="745" max="745" width="32.85546875" style="373" customWidth="1"/>
    <col min="746" max="746" width="11.140625" style="373" customWidth="1"/>
    <col min="747" max="747" width="11.28515625" style="373" customWidth="1"/>
    <col min="748" max="748" width="10.85546875" style="373" customWidth="1"/>
    <col min="749" max="750" width="9.140625" style="373"/>
    <col min="751" max="751" width="11.140625" style="373" customWidth="1"/>
    <col min="752" max="752" width="11.5703125" style="373" customWidth="1"/>
    <col min="753" max="753" width="10.42578125" style="373" customWidth="1"/>
    <col min="754" max="755" width="9.140625" style="373"/>
    <col min="756" max="756" width="10.7109375" style="373" customWidth="1"/>
    <col min="757" max="757" width="11.42578125" style="373" customWidth="1"/>
    <col min="758" max="758" width="11.140625" style="373" customWidth="1"/>
    <col min="759" max="759" width="9.140625" style="373"/>
    <col min="760" max="760" width="11.140625" style="373" customWidth="1"/>
    <col min="761" max="999" width="9.140625" style="373"/>
    <col min="1000" max="1000" width="5.7109375" style="373" customWidth="1"/>
    <col min="1001" max="1001" width="32.85546875" style="373" customWidth="1"/>
    <col min="1002" max="1002" width="11.140625" style="373" customWidth="1"/>
    <col min="1003" max="1003" width="11.28515625" style="373" customWidth="1"/>
    <col min="1004" max="1004" width="10.85546875" style="373" customWidth="1"/>
    <col min="1005" max="1006" width="9.140625" style="373"/>
    <col min="1007" max="1007" width="11.140625" style="373" customWidth="1"/>
    <col min="1008" max="1008" width="11.5703125" style="373" customWidth="1"/>
    <col min="1009" max="1009" width="10.42578125" style="373" customWidth="1"/>
    <col min="1010" max="1011" width="9.140625" style="373"/>
    <col min="1012" max="1012" width="10.7109375" style="373" customWidth="1"/>
    <col min="1013" max="1013" width="11.42578125" style="373" customWidth="1"/>
    <col min="1014" max="1014" width="11.140625" style="373" customWidth="1"/>
    <col min="1015" max="1015" width="9.140625" style="373"/>
    <col min="1016" max="1016" width="11.140625" style="373" customWidth="1"/>
    <col min="1017" max="1255" width="9.140625" style="373"/>
    <col min="1256" max="1256" width="5.7109375" style="373" customWidth="1"/>
    <col min="1257" max="1257" width="32.85546875" style="373" customWidth="1"/>
    <col min="1258" max="1258" width="11.140625" style="373" customWidth="1"/>
    <col min="1259" max="1259" width="11.28515625" style="373" customWidth="1"/>
    <col min="1260" max="1260" width="10.85546875" style="373" customWidth="1"/>
    <col min="1261" max="1262" width="9.140625" style="373"/>
    <col min="1263" max="1263" width="11.140625" style="373" customWidth="1"/>
    <col min="1264" max="1264" width="11.5703125" style="373" customWidth="1"/>
    <col min="1265" max="1265" width="10.42578125" style="373" customWidth="1"/>
    <col min="1266" max="1267" width="9.140625" style="373"/>
    <col min="1268" max="1268" width="10.7109375" style="373" customWidth="1"/>
    <col min="1269" max="1269" width="11.42578125" style="373" customWidth="1"/>
    <col min="1270" max="1270" width="11.140625" style="373" customWidth="1"/>
    <col min="1271" max="1271" width="9.140625" style="373"/>
    <col min="1272" max="1272" width="11.140625" style="373" customWidth="1"/>
    <col min="1273" max="1511" width="9.140625" style="373"/>
    <col min="1512" max="1512" width="5.7109375" style="373" customWidth="1"/>
    <col min="1513" max="1513" width="32.85546875" style="373" customWidth="1"/>
    <col min="1514" max="1514" width="11.140625" style="373" customWidth="1"/>
    <col min="1515" max="1515" width="11.28515625" style="373" customWidth="1"/>
    <col min="1516" max="1516" width="10.85546875" style="373" customWidth="1"/>
    <col min="1517" max="1518" width="9.140625" style="373"/>
    <col min="1519" max="1519" width="11.140625" style="373" customWidth="1"/>
    <col min="1520" max="1520" width="11.5703125" style="373" customWidth="1"/>
    <col min="1521" max="1521" width="10.42578125" style="373" customWidth="1"/>
    <col min="1522" max="1523" width="9.140625" style="373"/>
    <col min="1524" max="1524" width="10.7109375" style="373" customWidth="1"/>
    <col min="1525" max="1525" width="11.42578125" style="373" customWidth="1"/>
    <col min="1526" max="1526" width="11.140625" style="373" customWidth="1"/>
    <col min="1527" max="1527" width="9.140625" style="373"/>
    <col min="1528" max="1528" width="11.140625" style="373" customWidth="1"/>
    <col min="1529" max="1767" width="9.140625" style="373"/>
    <col min="1768" max="1768" width="5.7109375" style="373" customWidth="1"/>
    <col min="1769" max="1769" width="32.85546875" style="373" customWidth="1"/>
    <col min="1770" max="1770" width="11.140625" style="373" customWidth="1"/>
    <col min="1771" max="1771" width="11.28515625" style="373" customWidth="1"/>
    <col min="1772" max="1772" width="10.85546875" style="373" customWidth="1"/>
    <col min="1773" max="1774" width="9.140625" style="373"/>
    <col min="1775" max="1775" width="11.140625" style="373" customWidth="1"/>
    <col min="1776" max="1776" width="11.5703125" style="373" customWidth="1"/>
    <col min="1777" max="1777" width="10.42578125" style="373" customWidth="1"/>
    <col min="1778" max="1779" width="9.140625" style="373"/>
    <col min="1780" max="1780" width="10.7109375" style="373" customWidth="1"/>
    <col min="1781" max="1781" width="11.42578125" style="373" customWidth="1"/>
    <col min="1782" max="1782" width="11.140625" style="373" customWidth="1"/>
    <col min="1783" max="1783" width="9.140625" style="373"/>
    <col min="1784" max="1784" width="11.140625" style="373" customWidth="1"/>
    <col min="1785" max="2023" width="9.140625" style="373"/>
    <col min="2024" max="2024" width="5.7109375" style="373" customWidth="1"/>
    <col min="2025" max="2025" width="32.85546875" style="373" customWidth="1"/>
    <col min="2026" max="2026" width="11.140625" style="373" customWidth="1"/>
    <col min="2027" max="2027" width="11.28515625" style="373" customWidth="1"/>
    <col min="2028" max="2028" width="10.85546875" style="373" customWidth="1"/>
    <col min="2029" max="2030" width="9.140625" style="373"/>
    <col min="2031" max="2031" width="11.140625" style="373" customWidth="1"/>
    <col min="2032" max="2032" width="11.5703125" style="373" customWidth="1"/>
    <col min="2033" max="2033" width="10.42578125" style="373" customWidth="1"/>
    <col min="2034" max="2035" width="9.140625" style="373"/>
    <col min="2036" max="2036" width="10.7109375" style="373" customWidth="1"/>
    <col min="2037" max="2037" width="11.42578125" style="373" customWidth="1"/>
    <col min="2038" max="2038" width="11.140625" style="373" customWidth="1"/>
    <col min="2039" max="2039" width="9.140625" style="373"/>
    <col min="2040" max="2040" width="11.140625" style="373" customWidth="1"/>
    <col min="2041" max="2279" width="9.140625" style="373"/>
    <col min="2280" max="2280" width="5.7109375" style="373" customWidth="1"/>
    <col min="2281" max="2281" width="32.85546875" style="373" customWidth="1"/>
    <col min="2282" max="2282" width="11.140625" style="373" customWidth="1"/>
    <col min="2283" max="2283" width="11.28515625" style="373" customWidth="1"/>
    <col min="2284" max="2284" width="10.85546875" style="373" customWidth="1"/>
    <col min="2285" max="2286" width="9.140625" style="373"/>
    <col min="2287" max="2287" width="11.140625" style="373" customWidth="1"/>
    <col min="2288" max="2288" width="11.5703125" style="373" customWidth="1"/>
    <col min="2289" max="2289" width="10.42578125" style="373" customWidth="1"/>
    <col min="2290" max="2291" width="9.140625" style="373"/>
    <col min="2292" max="2292" width="10.7109375" style="373" customWidth="1"/>
    <col min="2293" max="2293" width="11.42578125" style="373" customWidth="1"/>
    <col min="2294" max="2294" width="11.140625" style="373" customWidth="1"/>
    <col min="2295" max="2295" width="9.140625" style="373"/>
    <col min="2296" max="2296" width="11.140625" style="373" customWidth="1"/>
    <col min="2297" max="2535" width="9.140625" style="373"/>
    <col min="2536" max="2536" width="5.7109375" style="373" customWidth="1"/>
    <col min="2537" max="2537" width="32.85546875" style="373" customWidth="1"/>
    <col min="2538" max="2538" width="11.140625" style="373" customWidth="1"/>
    <col min="2539" max="2539" width="11.28515625" style="373" customWidth="1"/>
    <col min="2540" max="2540" width="10.85546875" style="373" customWidth="1"/>
    <col min="2541" max="2542" width="9.140625" style="373"/>
    <col min="2543" max="2543" width="11.140625" style="373" customWidth="1"/>
    <col min="2544" max="2544" width="11.5703125" style="373" customWidth="1"/>
    <col min="2545" max="2545" width="10.42578125" style="373" customWidth="1"/>
    <col min="2546" max="2547" width="9.140625" style="373"/>
    <col min="2548" max="2548" width="10.7109375" style="373" customWidth="1"/>
    <col min="2549" max="2549" width="11.42578125" style="373" customWidth="1"/>
    <col min="2550" max="2550" width="11.140625" style="373" customWidth="1"/>
    <col min="2551" max="2551" width="9.140625" style="373"/>
    <col min="2552" max="2552" width="11.140625" style="373" customWidth="1"/>
    <col min="2553" max="2791" width="9.140625" style="373"/>
    <col min="2792" max="2792" width="5.7109375" style="373" customWidth="1"/>
    <col min="2793" max="2793" width="32.85546875" style="373" customWidth="1"/>
    <col min="2794" max="2794" width="11.140625" style="373" customWidth="1"/>
    <col min="2795" max="2795" width="11.28515625" style="373" customWidth="1"/>
    <col min="2796" max="2796" width="10.85546875" style="373" customWidth="1"/>
    <col min="2797" max="2798" width="9.140625" style="373"/>
    <col min="2799" max="2799" width="11.140625" style="373" customWidth="1"/>
    <col min="2800" max="2800" width="11.5703125" style="373" customWidth="1"/>
    <col min="2801" max="2801" width="10.42578125" style="373" customWidth="1"/>
    <col min="2802" max="2803" width="9.140625" style="373"/>
    <col min="2804" max="2804" width="10.7109375" style="373" customWidth="1"/>
    <col min="2805" max="2805" width="11.42578125" style="373" customWidth="1"/>
    <col min="2806" max="2806" width="11.140625" style="373" customWidth="1"/>
    <col min="2807" max="2807" width="9.140625" style="373"/>
    <col min="2808" max="2808" width="11.140625" style="373" customWidth="1"/>
    <col min="2809" max="3047" width="9.140625" style="373"/>
    <col min="3048" max="3048" width="5.7109375" style="373" customWidth="1"/>
    <col min="3049" max="3049" width="32.85546875" style="373" customWidth="1"/>
    <col min="3050" max="3050" width="11.140625" style="373" customWidth="1"/>
    <col min="3051" max="3051" width="11.28515625" style="373" customWidth="1"/>
    <col min="3052" max="3052" width="10.85546875" style="373" customWidth="1"/>
    <col min="3053" max="3054" width="9.140625" style="373"/>
    <col min="3055" max="3055" width="11.140625" style="373" customWidth="1"/>
    <col min="3056" max="3056" width="11.5703125" style="373" customWidth="1"/>
    <col min="3057" max="3057" width="10.42578125" style="373" customWidth="1"/>
    <col min="3058" max="3059" width="9.140625" style="373"/>
    <col min="3060" max="3060" width="10.7109375" style="373" customWidth="1"/>
    <col min="3061" max="3061" width="11.42578125" style="373" customWidth="1"/>
    <col min="3062" max="3062" width="11.140625" style="373" customWidth="1"/>
    <col min="3063" max="3063" width="9.140625" style="373"/>
    <col min="3064" max="3064" width="11.140625" style="373" customWidth="1"/>
    <col min="3065" max="3303" width="9.140625" style="373"/>
    <col min="3304" max="3304" width="5.7109375" style="373" customWidth="1"/>
    <col min="3305" max="3305" width="32.85546875" style="373" customWidth="1"/>
    <col min="3306" max="3306" width="11.140625" style="373" customWidth="1"/>
    <col min="3307" max="3307" width="11.28515625" style="373" customWidth="1"/>
    <col min="3308" max="3308" width="10.85546875" style="373" customWidth="1"/>
    <col min="3309" max="3310" width="9.140625" style="373"/>
    <col min="3311" max="3311" width="11.140625" style="373" customWidth="1"/>
    <col min="3312" max="3312" width="11.5703125" style="373" customWidth="1"/>
    <col min="3313" max="3313" width="10.42578125" style="373" customWidth="1"/>
    <col min="3314" max="3315" width="9.140625" style="373"/>
    <col min="3316" max="3316" width="10.7109375" style="373" customWidth="1"/>
    <col min="3317" max="3317" width="11.42578125" style="373" customWidth="1"/>
    <col min="3318" max="3318" width="11.140625" style="373" customWidth="1"/>
    <col min="3319" max="3319" width="9.140625" style="373"/>
    <col min="3320" max="3320" width="11.140625" style="373" customWidth="1"/>
    <col min="3321" max="3559" width="9.140625" style="373"/>
    <col min="3560" max="3560" width="5.7109375" style="373" customWidth="1"/>
    <col min="3561" max="3561" width="32.85546875" style="373" customWidth="1"/>
    <col min="3562" max="3562" width="11.140625" style="373" customWidth="1"/>
    <col min="3563" max="3563" width="11.28515625" style="373" customWidth="1"/>
    <col min="3564" max="3564" width="10.85546875" style="373" customWidth="1"/>
    <col min="3565" max="3566" width="9.140625" style="373"/>
    <col min="3567" max="3567" width="11.140625" style="373" customWidth="1"/>
    <col min="3568" max="3568" width="11.5703125" style="373" customWidth="1"/>
    <col min="3569" max="3569" width="10.42578125" style="373" customWidth="1"/>
    <col min="3570" max="3571" width="9.140625" style="373"/>
    <col min="3572" max="3572" width="10.7109375" style="373" customWidth="1"/>
    <col min="3573" max="3573" width="11.42578125" style="373" customWidth="1"/>
    <col min="3574" max="3574" width="11.140625" style="373" customWidth="1"/>
    <col min="3575" max="3575" width="9.140625" style="373"/>
    <col min="3576" max="3576" width="11.140625" style="373" customWidth="1"/>
    <col min="3577" max="3815" width="9.140625" style="373"/>
    <col min="3816" max="3816" width="5.7109375" style="373" customWidth="1"/>
    <col min="3817" max="3817" width="32.85546875" style="373" customWidth="1"/>
    <col min="3818" max="3818" width="11.140625" style="373" customWidth="1"/>
    <col min="3819" max="3819" width="11.28515625" style="373" customWidth="1"/>
    <col min="3820" max="3820" width="10.85546875" style="373" customWidth="1"/>
    <col min="3821" max="3822" width="9.140625" style="373"/>
    <col min="3823" max="3823" width="11.140625" style="373" customWidth="1"/>
    <col min="3824" max="3824" width="11.5703125" style="373" customWidth="1"/>
    <col min="3825" max="3825" width="10.42578125" style="373" customWidth="1"/>
    <col min="3826" max="3827" width="9.140625" style="373"/>
    <col min="3828" max="3828" width="10.7109375" style="373" customWidth="1"/>
    <col min="3829" max="3829" width="11.42578125" style="373" customWidth="1"/>
    <col min="3830" max="3830" width="11.140625" style="373" customWidth="1"/>
    <col min="3831" max="3831" width="9.140625" style="373"/>
    <col min="3832" max="3832" width="11.140625" style="373" customWidth="1"/>
    <col min="3833" max="4071" width="9.140625" style="373"/>
    <col min="4072" max="4072" width="5.7109375" style="373" customWidth="1"/>
    <col min="4073" max="4073" width="32.85546875" style="373" customWidth="1"/>
    <col min="4074" max="4074" width="11.140625" style="373" customWidth="1"/>
    <col min="4075" max="4075" width="11.28515625" style="373" customWidth="1"/>
    <col min="4076" max="4076" width="10.85546875" style="373" customWidth="1"/>
    <col min="4077" max="4078" width="9.140625" style="373"/>
    <col min="4079" max="4079" width="11.140625" style="373" customWidth="1"/>
    <col min="4080" max="4080" width="11.5703125" style="373" customWidth="1"/>
    <col min="4081" max="4081" width="10.42578125" style="373" customWidth="1"/>
    <col min="4082" max="4083" width="9.140625" style="373"/>
    <col min="4084" max="4084" width="10.7109375" style="373" customWidth="1"/>
    <col min="4085" max="4085" width="11.42578125" style="373" customWidth="1"/>
    <col min="4086" max="4086" width="11.140625" style="373" customWidth="1"/>
    <col min="4087" max="4087" width="9.140625" style="373"/>
    <col min="4088" max="4088" width="11.140625" style="373" customWidth="1"/>
    <col min="4089" max="4327" width="9.140625" style="373"/>
    <col min="4328" max="4328" width="5.7109375" style="373" customWidth="1"/>
    <col min="4329" max="4329" width="32.85546875" style="373" customWidth="1"/>
    <col min="4330" max="4330" width="11.140625" style="373" customWidth="1"/>
    <col min="4331" max="4331" width="11.28515625" style="373" customWidth="1"/>
    <col min="4332" max="4332" width="10.85546875" style="373" customWidth="1"/>
    <col min="4333" max="4334" width="9.140625" style="373"/>
    <col min="4335" max="4335" width="11.140625" style="373" customWidth="1"/>
    <col min="4336" max="4336" width="11.5703125" style="373" customWidth="1"/>
    <col min="4337" max="4337" width="10.42578125" style="373" customWidth="1"/>
    <col min="4338" max="4339" width="9.140625" style="373"/>
    <col min="4340" max="4340" width="10.7109375" style="373" customWidth="1"/>
    <col min="4341" max="4341" width="11.42578125" style="373" customWidth="1"/>
    <col min="4342" max="4342" width="11.140625" style="373" customWidth="1"/>
    <col min="4343" max="4343" width="9.140625" style="373"/>
    <col min="4344" max="4344" width="11.140625" style="373" customWidth="1"/>
    <col min="4345" max="4583" width="9.140625" style="373"/>
    <col min="4584" max="4584" width="5.7109375" style="373" customWidth="1"/>
    <col min="4585" max="4585" width="32.85546875" style="373" customWidth="1"/>
    <col min="4586" max="4586" width="11.140625" style="373" customWidth="1"/>
    <col min="4587" max="4587" width="11.28515625" style="373" customWidth="1"/>
    <col min="4588" max="4588" width="10.85546875" style="373" customWidth="1"/>
    <col min="4589" max="4590" width="9.140625" style="373"/>
    <col min="4591" max="4591" width="11.140625" style="373" customWidth="1"/>
    <col min="4592" max="4592" width="11.5703125" style="373" customWidth="1"/>
    <col min="4593" max="4593" width="10.42578125" style="373" customWidth="1"/>
    <col min="4594" max="4595" width="9.140625" style="373"/>
    <col min="4596" max="4596" width="10.7109375" style="373" customWidth="1"/>
    <col min="4597" max="4597" width="11.42578125" style="373" customWidth="1"/>
    <col min="4598" max="4598" width="11.140625" style="373" customWidth="1"/>
    <col min="4599" max="4599" width="9.140625" style="373"/>
    <col min="4600" max="4600" width="11.140625" style="373" customWidth="1"/>
    <col min="4601" max="4839" width="9.140625" style="373"/>
    <col min="4840" max="4840" width="5.7109375" style="373" customWidth="1"/>
    <col min="4841" max="4841" width="32.85546875" style="373" customWidth="1"/>
    <col min="4842" max="4842" width="11.140625" style="373" customWidth="1"/>
    <col min="4843" max="4843" width="11.28515625" style="373" customWidth="1"/>
    <col min="4844" max="4844" width="10.85546875" style="373" customWidth="1"/>
    <col min="4845" max="4846" width="9.140625" style="373"/>
    <col min="4847" max="4847" width="11.140625" style="373" customWidth="1"/>
    <col min="4848" max="4848" width="11.5703125" style="373" customWidth="1"/>
    <col min="4849" max="4849" width="10.42578125" style="373" customWidth="1"/>
    <col min="4850" max="4851" width="9.140625" style="373"/>
    <col min="4852" max="4852" width="10.7109375" style="373" customWidth="1"/>
    <col min="4853" max="4853" width="11.42578125" style="373" customWidth="1"/>
    <col min="4854" max="4854" width="11.140625" style="373" customWidth="1"/>
    <col min="4855" max="4855" width="9.140625" style="373"/>
    <col min="4856" max="4856" width="11.140625" style="373" customWidth="1"/>
    <col min="4857" max="5095" width="9.140625" style="373"/>
    <col min="5096" max="5096" width="5.7109375" style="373" customWidth="1"/>
    <col min="5097" max="5097" width="32.85546875" style="373" customWidth="1"/>
    <col min="5098" max="5098" width="11.140625" style="373" customWidth="1"/>
    <col min="5099" max="5099" width="11.28515625" style="373" customWidth="1"/>
    <col min="5100" max="5100" width="10.85546875" style="373" customWidth="1"/>
    <col min="5101" max="5102" width="9.140625" style="373"/>
    <col min="5103" max="5103" width="11.140625" style="373" customWidth="1"/>
    <col min="5104" max="5104" width="11.5703125" style="373" customWidth="1"/>
    <col min="5105" max="5105" width="10.42578125" style="373" customWidth="1"/>
    <col min="5106" max="5107" width="9.140625" style="373"/>
    <col min="5108" max="5108" width="10.7109375" style="373" customWidth="1"/>
    <col min="5109" max="5109" width="11.42578125" style="373" customWidth="1"/>
    <col min="5110" max="5110" width="11.140625" style="373" customWidth="1"/>
    <col min="5111" max="5111" width="9.140625" style="373"/>
    <col min="5112" max="5112" width="11.140625" style="373" customWidth="1"/>
    <col min="5113" max="5351" width="9.140625" style="373"/>
    <col min="5352" max="5352" width="5.7109375" style="373" customWidth="1"/>
    <col min="5353" max="5353" width="32.85546875" style="373" customWidth="1"/>
    <col min="5354" max="5354" width="11.140625" style="373" customWidth="1"/>
    <col min="5355" max="5355" width="11.28515625" style="373" customWidth="1"/>
    <col min="5356" max="5356" width="10.85546875" style="373" customWidth="1"/>
    <col min="5357" max="5358" width="9.140625" style="373"/>
    <col min="5359" max="5359" width="11.140625" style="373" customWidth="1"/>
    <col min="5360" max="5360" width="11.5703125" style="373" customWidth="1"/>
    <col min="5361" max="5361" width="10.42578125" style="373" customWidth="1"/>
    <col min="5362" max="5363" width="9.140625" style="373"/>
    <col min="5364" max="5364" width="10.7109375" style="373" customWidth="1"/>
    <col min="5365" max="5365" width="11.42578125" style="373" customWidth="1"/>
    <col min="5366" max="5366" width="11.140625" style="373" customWidth="1"/>
    <col min="5367" max="5367" width="9.140625" style="373"/>
    <col min="5368" max="5368" width="11.140625" style="373" customWidth="1"/>
    <col min="5369" max="5607" width="9.140625" style="373"/>
    <col min="5608" max="5608" width="5.7109375" style="373" customWidth="1"/>
    <col min="5609" max="5609" width="32.85546875" style="373" customWidth="1"/>
    <col min="5610" max="5610" width="11.140625" style="373" customWidth="1"/>
    <col min="5611" max="5611" width="11.28515625" style="373" customWidth="1"/>
    <col min="5612" max="5612" width="10.85546875" style="373" customWidth="1"/>
    <col min="5613" max="5614" width="9.140625" style="373"/>
    <col min="5615" max="5615" width="11.140625" style="373" customWidth="1"/>
    <col min="5616" max="5616" width="11.5703125" style="373" customWidth="1"/>
    <col min="5617" max="5617" width="10.42578125" style="373" customWidth="1"/>
    <col min="5618" max="5619" width="9.140625" style="373"/>
    <col min="5620" max="5620" width="10.7109375" style="373" customWidth="1"/>
    <col min="5621" max="5621" width="11.42578125" style="373" customWidth="1"/>
    <col min="5622" max="5622" width="11.140625" style="373" customWidth="1"/>
    <col min="5623" max="5623" width="9.140625" style="373"/>
    <col min="5624" max="5624" width="11.140625" style="373" customWidth="1"/>
    <col min="5625" max="5863" width="9.140625" style="373"/>
    <col min="5864" max="5864" width="5.7109375" style="373" customWidth="1"/>
    <col min="5865" max="5865" width="32.85546875" style="373" customWidth="1"/>
    <col min="5866" max="5866" width="11.140625" style="373" customWidth="1"/>
    <col min="5867" max="5867" width="11.28515625" style="373" customWidth="1"/>
    <col min="5868" max="5868" width="10.85546875" style="373" customWidth="1"/>
    <col min="5869" max="5870" width="9.140625" style="373"/>
    <col min="5871" max="5871" width="11.140625" style="373" customWidth="1"/>
    <col min="5872" max="5872" width="11.5703125" style="373" customWidth="1"/>
    <col min="5873" max="5873" width="10.42578125" style="373" customWidth="1"/>
    <col min="5874" max="5875" width="9.140625" style="373"/>
    <col min="5876" max="5876" width="10.7109375" style="373" customWidth="1"/>
    <col min="5877" max="5877" width="11.42578125" style="373" customWidth="1"/>
    <col min="5878" max="5878" width="11.140625" style="373" customWidth="1"/>
    <col min="5879" max="5879" width="9.140625" style="373"/>
    <col min="5880" max="5880" width="11.140625" style="373" customWidth="1"/>
    <col min="5881" max="6119" width="9.140625" style="373"/>
    <col min="6120" max="6120" width="5.7109375" style="373" customWidth="1"/>
    <col min="6121" max="6121" width="32.85546875" style="373" customWidth="1"/>
    <col min="6122" max="6122" width="11.140625" style="373" customWidth="1"/>
    <col min="6123" max="6123" width="11.28515625" style="373" customWidth="1"/>
    <col min="6124" max="6124" width="10.85546875" style="373" customWidth="1"/>
    <col min="6125" max="6126" width="9.140625" style="373"/>
    <col min="6127" max="6127" width="11.140625" style="373" customWidth="1"/>
    <col min="6128" max="6128" width="11.5703125" style="373" customWidth="1"/>
    <col min="6129" max="6129" width="10.42578125" style="373" customWidth="1"/>
    <col min="6130" max="6131" width="9.140625" style="373"/>
    <col min="6132" max="6132" width="10.7109375" style="373" customWidth="1"/>
    <col min="6133" max="6133" width="11.42578125" style="373" customWidth="1"/>
    <col min="6134" max="6134" width="11.140625" style="373" customWidth="1"/>
    <col min="6135" max="6135" width="9.140625" style="373"/>
    <col min="6136" max="6136" width="11.140625" style="373" customWidth="1"/>
    <col min="6137" max="6375" width="9.140625" style="373"/>
    <col min="6376" max="6376" width="5.7109375" style="373" customWidth="1"/>
    <col min="6377" max="6377" width="32.85546875" style="373" customWidth="1"/>
    <col min="6378" max="6378" width="11.140625" style="373" customWidth="1"/>
    <col min="6379" max="6379" width="11.28515625" style="373" customWidth="1"/>
    <col min="6380" max="6380" width="10.85546875" style="373" customWidth="1"/>
    <col min="6381" max="6382" width="9.140625" style="373"/>
    <col min="6383" max="6383" width="11.140625" style="373" customWidth="1"/>
    <col min="6384" max="6384" width="11.5703125" style="373" customWidth="1"/>
    <col min="6385" max="6385" width="10.42578125" style="373" customWidth="1"/>
    <col min="6386" max="6387" width="9.140625" style="373"/>
    <col min="6388" max="6388" width="10.7109375" style="373" customWidth="1"/>
    <col min="6389" max="6389" width="11.42578125" style="373" customWidth="1"/>
    <col min="6390" max="6390" width="11.140625" style="373" customWidth="1"/>
    <col min="6391" max="6391" width="9.140625" style="373"/>
    <col min="6392" max="6392" width="11.140625" style="373" customWidth="1"/>
    <col min="6393" max="6631" width="9.140625" style="373"/>
    <col min="6632" max="6632" width="5.7109375" style="373" customWidth="1"/>
    <col min="6633" max="6633" width="32.85546875" style="373" customWidth="1"/>
    <col min="6634" max="6634" width="11.140625" style="373" customWidth="1"/>
    <col min="6635" max="6635" width="11.28515625" style="373" customWidth="1"/>
    <col min="6636" max="6636" width="10.85546875" style="373" customWidth="1"/>
    <col min="6637" max="6638" width="9.140625" style="373"/>
    <col min="6639" max="6639" width="11.140625" style="373" customWidth="1"/>
    <col min="6640" max="6640" width="11.5703125" style="373" customWidth="1"/>
    <col min="6641" max="6641" width="10.42578125" style="373" customWidth="1"/>
    <col min="6642" max="6643" width="9.140625" style="373"/>
    <col min="6644" max="6644" width="10.7109375" style="373" customWidth="1"/>
    <col min="6645" max="6645" width="11.42578125" style="373" customWidth="1"/>
    <col min="6646" max="6646" width="11.140625" style="373" customWidth="1"/>
    <col min="6647" max="6647" width="9.140625" style="373"/>
    <col min="6648" max="6648" width="11.140625" style="373" customWidth="1"/>
    <col min="6649" max="6887" width="9.140625" style="373"/>
    <col min="6888" max="6888" width="5.7109375" style="373" customWidth="1"/>
    <col min="6889" max="6889" width="32.85546875" style="373" customWidth="1"/>
    <col min="6890" max="6890" width="11.140625" style="373" customWidth="1"/>
    <col min="6891" max="6891" width="11.28515625" style="373" customWidth="1"/>
    <col min="6892" max="6892" width="10.85546875" style="373" customWidth="1"/>
    <col min="6893" max="6894" width="9.140625" style="373"/>
    <col min="6895" max="6895" width="11.140625" style="373" customWidth="1"/>
    <col min="6896" max="6896" width="11.5703125" style="373" customWidth="1"/>
    <col min="6897" max="6897" width="10.42578125" style="373" customWidth="1"/>
    <col min="6898" max="6899" width="9.140625" style="373"/>
    <col min="6900" max="6900" width="10.7109375" style="373" customWidth="1"/>
    <col min="6901" max="6901" width="11.42578125" style="373" customWidth="1"/>
    <col min="6902" max="6902" width="11.140625" style="373" customWidth="1"/>
    <col min="6903" max="6903" width="9.140625" style="373"/>
    <col min="6904" max="6904" width="11.140625" style="373" customWidth="1"/>
    <col min="6905" max="7143" width="9.140625" style="373"/>
    <col min="7144" max="7144" width="5.7109375" style="373" customWidth="1"/>
    <col min="7145" max="7145" width="32.85546875" style="373" customWidth="1"/>
    <col min="7146" max="7146" width="11.140625" style="373" customWidth="1"/>
    <col min="7147" max="7147" width="11.28515625" style="373" customWidth="1"/>
    <col min="7148" max="7148" width="10.85546875" style="373" customWidth="1"/>
    <col min="7149" max="7150" width="9.140625" style="373"/>
    <col min="7151" max="7151" width="11.140625" style="373" customWidth="1"/>
    <col min="7152" max="7152" width="11.5703125" style="373" customWidth="1"/>
    <col min="7153" max="7153" width="10.42578125" style="373" customWidth="1"/>
    <col min="7154" max="7155" width="9.140625" style="373"/>
    <col min="7156" max="7156" width="10.7109375" style="373" customWidth="1"/>
    <col min="7157" max="7157" width="11.42578125" style="373" customWidth="1"/>
    <col min="7158" max="7158" width="11.140625" style="373" customWidth="1"/>
    <col min="7159" max="7159" width="9.140625" style="373"/>
    <col min="7160" max="7160" width="11.140625" style="373" customWidth="1"/>
    <col min="7161" max="7399" width="9.140625" style="373"/>
    <col min="7400" max="7400" width="5.7109375" style="373" customWidth="1"/>
    <col min="7401" max="7401" width="32.85546875" style="373" customWidth="1"/>
    <col min="7402" max="7402" width="11.140625" style="373" customWidth="1"/>
    <col min="7403" max="7403" width="11.28515625" style="373" customWidth="1"/>
    <col min="7404" max="7404" width="10.85546875" style="373" customWidth="1"/>
    <col min="7405" max="7406" width="9.140625" style="373"/>
    <col min="7407" max="7407" width="11.140625" style="373" customWidth="1"/>
    <col min="7408" max="7408" width="11.5703125" style="373" customWidth="1"/>
    <col min="7409" max="7409" width="10.42578125" style="373" customWidth="1"/>
    <col min="7410" max="7411" width="9.140625" style="373"/>
    <col min="7412" max="7412" width="10.7109375" style="373" customWidth="1"/>
    <col min="7413" max="7413" width="11.42578125" style="373" customWidth="1"/>
    <col min="7414" max="7414" width="11.140625" style="373" customWidth="1"/>
    <col min="7415" max="7415" width="9.140625" style="373"/>
    <col min="7416" max="7416" width="11.140625" style="373" customWidth="1"/>
    <col min="7417" max="7655" width="9.140625" style="373"/>
    <col min="7656" max="7656" width="5.7109375" style="373" customWidth="1"/>
    <col min="7657" max="7657" width="32.85546875" style="373" customWidth="1"/>
    <col min="7658" max="7658" width="11.140625" style="373" customWidth="1"/>
    <col min="7659" max="7659" width="11.28515625" style="373" customWidth="1"/>
    <col min="7660" max="7660" width="10.85546875" style="373" customWidth="1"/>
    <col min="7661" max="7662" width="9.140625" style="373"/>
    <col min="7663" max="7663" width="11.140625" style="373" customWidth="1"/>
    <col min="7664" max="7664" width="11.5703125" style="373" customWidth="1"/>
    <col min="7665" max="7665" width="10.42578125" style="373" customWidth="1"/>
    <col min="7666" max="7667" width="9.140625" style="373"/>
    <col min="7668" max="7668" width="10.7109375" style="373" customWidth="1"/>
    <col min="7669" max="7669" width="11.42578125" style="373" customWidth="1"/>
    <col min="7670" max="7670" width="11.140625" style="373" customWidth="1"/>
    <col min="7671" max="7671" width="9.140625" style="373"/>
    <col min="7672" max="7672" width="11.140625" style="373" customWidth="1"/>
    <col min="7673" max="7911" width="9.140625" style="373"/>
    <col min="7912" max="7912" width="5.7109375" style="373" customWidth="1"/>
    <col min="7913" max="7913" width="32.85546875" style="373" customWidth="1"/>
    <col min="7914" max="7914" width="11.140625" style="373" customWidth="1"/>
    <col min="7915" max="7915" width="11.28515625" style="373" customWidth="1"/>
    <col min="7916" max="7916" width="10.85546875" style="373" customWidth="1"/>
    <col min="7917" max="7918" width="9.140625" style="373"/>
    <col min="7919" max="7919" width="11.140625" style="373" customWidth="1"/>
    <col min="7920" max="7920" width="11.5703125" style="373" customWidth="1"/>
    <col min="7921" max="7921" width="10.42578125" style="373" customWidth="1"/>
    <col min="7922" max="7923" width="9.140625" style="373"/>
    <col min="7924" max="7924" width="10.7109375" style="373" customWidth="1"/>
    <col min="7925" max="7925" width="11.42578125" style="373" customWidth="1"/>
    <col min="7926" max="7926" width="11.140625" style="373" customWidth="1"/>
    <col min="7927" max="7927" width="9.140625" style="373"/>
    <col min="7928" max="7928" width="11.140625" style="373" customWidth="1"/>
    <col min="7929" max="8167" width="9.140625" style="373"/>
    <col min="8168" max="8168" width="5.7109375" style="373" customWidth="1"/>
    <col min="8169" max="8169" width="32.85546875" style="373" customWidth="1"/>
    <col min="8170" max="8170" width="11.140625" style="373" customWidth="1"/>
    <col min="8171" max="8171" width="11.28515625" style="373" customWidth="1"/>
    <col min="8172" max="8172" width="10.85546875" style="373" customWidth="1"/>
    <col min="8173" max="8174" width="9.140625" style="373"/>
    <col min="8175" max="8175" width="11.140625" style="373" customWidth="1"/>
    <col min="8176" max="8176" width="11.5703125" style="373" customWidth="1"/>
    <col min="8177" max="8177" width="10.42578125" style="373" customWidth="1"/>
    <col min="8178" max="8179" width="9.140625" style="373"/>
    <col min="8180" max="8180" width="10.7109375" style="373" customWidth="1"/>
    <col min="8181" max="8181" width="11.42578125" style="373" customWidth="1"/>
    <col min="8182" max="8182" width="11.140625" style="373" customWidth="1"/>
    <col min="8183" max="8183" width="9.140625" style="373"/>
    <col min="8184" max="8184" width="11.140625" style="373" customWidth="1"/>
    <col min="8185" max="8423" width="9.140625" style="373"/>
    <col min="8424" max="8424" width="5.7109375" style="373" customWidth="1"/>
    <col min="8425" max="8425" width="32.85546875" style="373" customWidth="1"/>
    <col min="8426" max="8426" width="11.140625" style="373" customWidth="1"/>
    <col min="8427" max="8427" width="11.28515625" style="373" customWidth="1"/>
    <col min="8428" max="8428" width="10.85546875" style="373" customWidth="1"/>
    <col min="8429" max="8430" width="9.140625" style="373"/>
    <col min="8431" max="8431" width="11.140625" style="373" customWidth="1"/>
    <col min="8432" max="8432" width="11.5703125" style="373" customWidth="1"/>
    <col min="8433" max="8433" width="10.42578125" style="373" customWidth="1"/>
    <col min="8434" max="8435" width="9.140625" style="373"/>
    <col min="8436" max="8436" width="10.7109375" style="373" customWidth="1"/>
    <col min="8437" max="8437" width="11.42578125" style="373" customWidth="1"/>
    <col min="8438" max="8438" width="11.140625" style="373" customWidth="1"/>
    <col min="8439" max="8439" width="9.140625" style="373"/>
    <col min="8440" max="8440" width="11.140625" style="373" customWidth="1"/>
    <col min="8441" max="8679" width="9.140625" style="373"/>
    <col min="8680" max="8680" width="5.7109375" style="373" customWidth="1"/>
    <col min="8681" max="8681" width="32.85546875" style="373" customWidth="1"/>
    <col min="8682" max="8682" width="11.140625" style="373" customWidth="1"/>
    <col min="8683" max="8683" width="11.28515625" style="373" customWidth="1"/>
    <col min="8684" max="8684" width="10.85546875" style="373" customWidth="1"/>
    <col min="8685" max="8686" width="9.140625" style="373"/>
    <col min="8687" max="8687" width="11.140625" style="373" customWidth="1"/>
    <col min="8688" max="8688" width="11.5703125" style="373" customWidth="1"/>
    <col min="8689" max="8689" width="10.42578125" style="373" customWidth="1"/>
    <col min="8690" max="8691" width="9.140625" style="373"/>
    <col min="8692" max="8692" width="10.7109375" style="373" customWidth="1"/>
    <col min="8693" max="8693" width="11.42578125" style="373" customWidth="1"/>
    <col min="8694" max="8694" width="11.140625" style="373" customWidth="1"/>
    <col min="8695" max="8695" width="9.140625" style="373"/>
    <col min="8696" max="8696" width="11.140625" style="373" customWidth="1"/>
    <col min="8697" max="8935" width="9.140625" style="373"/>
    <col min="8936" max="8936" width="5.7109375" style="373" customWidth="1"/>
    <col min="8937" max="8937" width="32.85546875" style="373" customWidth="1"/>
    <col min="8938" max="8938" width="11.140625" style="373" customWidth="1"/>
    <col min="8939" max="8939" width="11.28515625" style="373" customWidth="1"/>
    <col min="8940" max="8940" width="10.85546875" style="373" customWidth="1"/>
    <col min="8941" max="8942" width="9.140625" style="373"/>
    <col min="8943" max="8943" width="11.140625" style="373" customWidth="1"/>
    <col min="8944" max="8944" width="11.5703125" style="373" customWidth="1"/>
    <col min="8945" max="8945" width="10.42578125" style="373" customWidth="1"/>
    <col min="8946" max="8947" width="9.140625" style="373"/>
    <col min="8948" max="8948" width="10.7109375" style="373" customWidth="1"/>
    <col min="8949" max="8949" width="11.42578125" style="373" customWidth="1"/>
    <col min="8950" max="8950" width="11.140625" style="373" customWidth="1"/>
    <col min="8951" max="8951" width="9.140625" style="373"/>
    <col min="8952" max="8952" width="11.140625" style="373" customWidth="1"/>
    <col min="8953" max="9191" width="9.140625" style="373"/>
    <col min="9192" max="9192" width="5.7109375" style="373" customWidth="1"/>
    <col min="9193" max="9193" width="32.85546875" style="373" customWidth="1"/>
    <col min="9194" max="9194" width="11.140625" style="373" customWidth="1"/>
    <col min="9195" max="9195" width="11.28515625" style="373" customWidth="1"/>
    <col min="9196" max="9196" width="10.85546875" style="373" customWidth="1"/>
    <col min="9197" max="9198" width="9.140625" style="373"/>
    <col min="9199" max="9199" width="11.140625" style="373" customWidth="1"/>
    <col min="9200" max="9200" width="11.5703125" style="373" customWidth="1"/>
    <col min="9201" max="9201" width="10.42578125" style="373" customWidth="1"/>
    <col min="9202" max="9203" width="9.140625" style="373"/>
    <col min="9204" max="9204" width="10.7109375" style="373" customWidth="1"/>
    <col min="9205" max="9205" width="11.42578125" style="373" customWidth="1"/>
    <col min="9206" max="9206" width="11.140625" style="373" customWidth="1"/>
    <col min="9207" max="9207" width="9.140625" style="373"/>
    <col min="9208" max="9208" width="11.140625" style="373" customWidth="1"/>
    <col min="9209" max="9447" width="9.140625" style="373"/>
    <col min="9448" max="9448" width="5.7109375" style="373" customWidth="1"/>
    <col min="9449" max="9449" width="32.85546875" style="373" customWidth="1"/>
    <col min="9450" max="9450" width="11.140625" style="373" customWidth="1"/>
    <col min="9451" max="9451" width="11.28515625" style="373" customWidth="1"/>
    <col min="9452" max="9452" width="10.85546875" style="373" customWidth="1"/>
    <col min="9453" max="9454" width="9.140625" style="373"/>
    <col min="9455" max="9455" width="11.140625" style="373" customWidth="1"/>
    <col min="9456" max="9456" width="11.5703125" style="373" customWidth="1"/>
    <col min="9457" max="9457" width="10.42578125" style="373" customWidth="1"/>
    <col min="9458" max="9459" width="9.140625" style="373"/>
    <col min="9460" max="9460" width="10.7109375" style="373" customWidth="1"/>
    <col min="9461" max="9461" width="11.42578125" style="373" customWidth="1"/>
    <col min="9462" max="9462" width="11.140625" style="373" customWidth="1"/>
    <col min="9463" max="9463" width="9.140625" style="373"/>
    <col min="9464" max="9464" width="11.140625" style="373" customWidth="1"/>
    <col min="9465" max="9703" width="9.140625" style="373"/>
    <col min="9704" max="9704" width="5.7109375" style="373" customWidth="1"/>
    <col min="9705" max="9705" width="32.85546875" style="373" customWidth="1"/>
    <col min="9706" max="9706" width="11.140625" style="373" customWidth="1"/>
    <col min="9707" max="9707" width="11.28515625" style="373" customWidth="1"/>
    <col min="9708" max="9708" width="10.85546875" style="373" customWidth="1"/>
    <col min="9709" max="9710" width="9.140625" style="373"/>
    <col min="9711" max="9711" width="11.140625" style="373" customWidth="1"/>
    <col min="9712" max="9712" width="11.5703125" style="373" customWidth="1"/>
    <col min="9713" max="9713" width="10.42578125" style="373" customWidth="1"/>
    <col min="9714" max="9715" width="9.140625" style="373"/>
    <col min="9716" max="9716" width="10.7109375" style="373" customWidth="1"/>
    <col min="9717" max="9717" width="11.42578125" style="373" customWidth="1"/>
    <col min="9718" max="9718" width="11.140625" style="373" customWidth="1"/>
    <col min="9719" max="9719" width="9.140625" style="373"/>
    <col min="9720" max="9720" width="11.140625" style="373" customWidth="1"/>
    <col min="9721" max="9959" width="9.140625" style="373"/>
    <col min="9960" max="9960" width="5.7109375" style="373" customWidth="1"/>
    <col min="9961" max="9961" width="32.85546875" style="373" customWidth="1"/>
    <col min="9962" max="9962" width="11.140625" style="373" customWidth="1"/>
    <col min="9963" max="9963" width="11.28515625" style="373" customWidth="1"/>
    <col min="9964" max="9964" width="10.85546875" style="373" customWidth="1"/>
    <col min="9965" max="9966" width="9.140625" style="373"/>
    <col min="9967" max="9967" width="11.140625" style="373" customWidth="1"/>
    <col min="9968" max="9968" width="11.5703125" style="373" customWidth="1"/>
    <col min="9969" max="9969" width="10.42578125" style="373" customWidth="1"/>
    <col min="9970" max="9971" width="9.140625" style="373"/>
    <col min="9972" max="9972" width="10.7109375" style="373" customWidth="1"/>
    <col min="9973" max="9973" width="11.42578125" style="373" customWidth="1"/>
    <col min="9974" max="9974" width="11.140625" style="373" customWidth="1"/>
    <col min="9975" max="9975" width="9.140625" style="373"/>
    <col min="9976" max="9976" width="11.140625" style="373" customWidth="1"/>
    <col min="9977" max="10215" width="9.140625" style="373"/>
    <col min="10216" max="10216" width="5.7109375" style="373" customWidth="1"/>
    <col min="10217" max="10217" width="32.85546875" style="373" customWidth="1"/>
    <col min="10218" max="10218" width="11.140625" style="373" customWidth="1"/>
    <col min="10219" max="10219" width="11.28515625" style="373" customWidth="1"/>
    <col min="10220" max="10220" width="10.85546875" style="373" customWidth="1"/>
    <col min="10221" max="10222" width="9.140625" style="373"/>
    <col min="10223" max="10223" width="11.140625" style="373" customWidth="1"/>
    <col min="10224" max="10224" width="11.5703125" style="373" customWidth="1"/>
    <col min="10225" max="10225" width="10.42578125" style="373" customWidth="1"/>
    <col min="10226" max="10227" width="9.140625" style="373"/>
    <col min="10228" max="10228" width="10.7109375" style="373" customWidth="1"/>
    <col min="10229" max="10229" width="11.42578125" style="373" customWidth="1"/>
    <col min="10230" max="10230" width="11.140625" style="373" customWidth="1"/>
    <col min="10231" max="10231" width="9.140625" style="373"/>
    <col min="10232" max="10232" width="11.140625" style="373" customWidth="1"/>
    <col min="10233" max="10471" width="9.140625" style="373"/>
    <col min="10472" max="10472" width="5.7109375" style="373" customWidth="1"/>
    <col min="10473" max="10473" width="32.85546875" style="373" customWidth="1"/>
    <col min="10474" max="10474" width="11.140625" style="373" customWidth="1"/>
    <col min="10475" max="10475" width="11.28515625" style="373" customWidth="1"/>
    <col min="10476" max="10476" width="10.85546875" style="373" customWidth="1"/>
    <col min="10477" max="10478" width="9.140625" style="373"/>
    <col min="10479" max="10479" width="11.140625" style="373" customWidth="1"/>
    <col min="10480" max="10480" width="11.5703125" style="373" customWidth="1"/>
    <col min="10481" max="10481" width="10.42578125" style="373" customWidth="1"/>
    <col min="10482" max="10483" width="9.140625" style="373"/>
    <col min="10484" max="10484" width="10.7109375" style="373" customWidth="1"/>
    <col min="10485" max="10485" width="11.42578125" style="373" customWidth="1"/>
    <col min="10486" max="10486" width="11.140625" style="373" customWidth="1"/>
    <col min="10487" max="10487" width="9.140625" style="373"/>
    <col min="10488" max="10488" width="11.140625" style="373" customWidth="1"/>
    <col min="10489" max="10727" width="9.140625" style="373"/>
    <col min="10728" max="10728" width="5.7109375" style="373" customWidth="1"/>
    <col min="10729" max="10729" width="32.85546875" style="373" customWidth="1"/>
    <col min="10730" max="10730" width="11.140625" style="373" customWidth="1"/>
    <col min="10731" max="10731" width="11.28515625" style="373" customWidth="1"/>
    <col min="10732" max="10732" width="10.85546875" style="373" customWidth="1"/>
    <col min="10733" max="10734" width="9.140625" style="373"/>
    <col min="10735" max="10735" width="11.140625" style="373" customWidth="1"/>
    <col min="10736" max="10736" width="11.5703125" style="373" customWidth="1"/>
    <col min="10737" max="10737" width="10.42578125" style="373" customWidth="1"/>
    <col min="10738" max="10739" width="9.140625" style="373"/>
    <col min="10740" max="10740" width="10.7109375" style="373" customWidth="1"/>
    <col min="10741" max="10741" width="11.42578125" style="373" customWidth="1"/>
    <col min="10742" max="10742" width="11.140625" style="373" customWidth="1"/>
    <col min="10743" max="10743" width="9.140625" style="373"/>
    <col min="10744" max="10744" width="11.140625" style="373" customWidth="1"/>
    <col min="10745" max="10983" width="9.140625" style="373"/>
    <col min="10984" max="10984" width="5.7109375" style="373" customWidth="1"/>
    <col min="10985" max="10985" width="32.85546875" style="373" customWidth="1"/>
    <col min="10986" max="10986" width="11.140625" style="373" customWidth="1"/>
    <col min="10987" max="10987" width="11.28515625" style="373" customWidth="1"/>
    <col min="10988" max="10988" width="10.85546875" style="373" customWidth="1"/>
    <col min="10989" max="10990" width="9.140625" style="373"/>
    <col min="10991" max="10991" width="11.140625" style="373" customWidth="1"/>
    <col min="10992" max="10992" width="11.5703125" style="373" customWidth="1"/>
    <col min="10993" max="10993" width="10.42578125" style="373" customWidth="1"/>
    <col min="10994" max="10995" width="9.140625" style="373"/>
    <col min="10996" max="10996" width="10.7109375" style="373" customWidth="1"/>
    <col min="10997" max="10997" width="11.42578125" style="373" customWidth="1"/>
    <col min="10998" max="10998" width="11.140625" style="373" customWidth="1"/>
    <col min="10999" max="10999" width="9.140625" style="373"/>
    <col min="11000" max="11000" width="11.140625" style="373" customWidth="1"/>
    <col min="11001" max="11239" width="9.140625" style="373"/>
    <col min="11240" max="11240" width="5.7109375" style="373" customWidth="1"/>
    <col min="11241" max="11241" width="32.85546875" style="373" customWidth="1"/>
    <col min="11242" max="11242" width="11.140625" style="373" customWidth="1"/>
    <col min="11243" max="11243" width="11.28515625" style="373" customWidth="1"/>
    <col min="11244" max="11244" width="10.85546875" style="373" customWidth="1"/>
    <col min="11245" max="11246" width="9.140625" style="373"/>
    <col min="11247" max="11247" width="11.140625" style="373" customWidth="1"/>
    <col min="11248" max="11248" width="11.5703125" style="373" customWidth="1"/>
    <col min="11249" max="11249" width="10.42578125" style="373" customWidth="1"/>
    <col min="11250" max="11251" width="9.140625" style="373"/>
    <col min="11252" max="11252" width="10.7109375" style="373" customWidth="1"/>
    <col min="11253" max="11253" width="11.42578125" style="373" customWidth="1"/>
    <col min="11254" max="11254" width="11.140625" style="373" customWidth="1"/>
    <col min="11255" max="11255" width="9.140625" style="373"/>
    <col min="11256" max="11256" width="11.140625" style="373" customWidth="1"/>
    <col min="11257" max="11495" width="9.140625" style="373"/>
    <col min="11496" max="11496" width="5.7109375" style="373" customWidth="1"/>
    <col min="11497" max="11497" width="32.85546875" style="373" customWidth="1"/>
    <col min="11498" max="11498" width="11.140625" style="373" customWidth="1"/>
    <col min="11499" max="11499" width="11.28515625" style="373" customWidth="1"/>
    <col min="11500" max="11500" width="10.85546875" style="373" customWidth="1"/>
    <col min="11501" max="11502" width="9.140625" style="373"/>
    <col min="11503" max="11503" width="11.140625" style="373" customWidth="1"/>
    <col min="11504" max="11504" width="11.5703125" style="373" customWidth="1"/>
    <col min="11505" max="11505" width="10.42578125" style="373" customWidth="1"/>
    <col min="11506" max="11507" width="9.140625" style="373"/>
    <col min="11508" max="11508" width="10.7109375" style="373" customWidth="1"/>
    <col min="11509" max="11509" width="11.42578125" style="373" customWidth="1"/>
    <col min="11510" max="11510" width="11.140625" style="373" customWidth="1"/>
    <col min="11511" max="11511" width="9.140625" style="373"/>
    <col min="11512" max="11512" width="11.140625" style="373" customWidth="1"/>
    <col min="11513" max="11751" width="9.140625" style="373"/>
    <col min="11752" max="11752" width="5.7109375" style="373" customWidth="1"/>
    <col min="11753" max="11753" width="32.85546875" style="373" customWidth="1"/>
    <col min="11754" max="11754" width="11.140625" style="373" customWidth="1"/>
    <col min="11755" max="11755" width="11.28515625" style="373" customWidth="1"/>
    <col min="11756" max="11756" width="10.85546875" style="373" customWidth="1"/>
    <col min="11757" max="11758" width="9.140625" style="373"/>
    <col min="11759" max="11759" width="11.140625" style="373" customWidth="1"/>
    <col min="11760" max="11760" width="11.5703125" style="373" customWidth="1"/>
    <col min="11761" max="11761" width="10.42578125" style="373" customWidth="1"/>
    <col min="11762" max="11763" width="9.140625" style="373"/>
    <col min="11764" max="11764" width="10.7109375" style="373" customWidth="1"/>
    <col min="11765" max="11765" width="11.42578125" style="373" customWidth="1"/>
    <col min="11766" max="11766" width="11.140625" style="373" customWidth="1"/>
    <col min="11767" max="11767" width="9.140625" style="373"/>
    <col min="11768" max="11768" width="11.140625" style="373" customWidth="1"/>
    <col min="11769" max="12007" width="9.140625" style="373"/>
    <col min="12008" max="12008" width="5.7109375" style="373" customWidth="1"/>
    <col min="12009" max="12009" width="32.85546875" style="373" customWidth="1"/>
    <col min="12010" max="12010" width="11.140625" style="373" customWidth="1"/>
    <col min="12011" max="12011" width="11.28515625" style="373" customWidth="1"/>
    <col min="12012" max="12012" width="10.85546875" style="373" customWidth="1"/>
    <col min="12013" max="12014" width="9.140625" style="373"/>
    <col min="12015" max="12015" width="11.140625" style="373" customWidth="1"/>
    <col min="12016" max="12016" width="11.5703125" style="373" customWidth="1"/>
    <col min="12017" max="12017" width="10.42578125" style="373" customWidth="1"/>
    <col min="12018" max="12019" width="9.140625" style="373"/>
    <col min="12020" max="12020" width="10.7109375" style="373" customWidth="1"/>
    <col min="12021" max="12021" width="11.42578125" style="373" customWidth="1"/>
    <col min="12022" max="12022" width="11.140625" style="373" customWidth="1"/>
    <col min="12023" max="12023" width="9.140625" style="373"/>
    <col min="12024" max="12024" width="11.140625" style="373" customWidth="1"/>
    <col min="12025" max="12263" width="9.140625" style="373"/>
    <col min="12264" max="12264" width="5.7109375" style="373" customWidth="1"/>
    <col min="12265" max="12265" width="32.85546875" style="373" customWidth="1"/>
    <col min="12266" max="12266" width="11.140625" style="373" customWidth="1"/>
    <col min="12267" max="12267" width="11.28515625" style="373" customWidth="1"/>
    <col min="12268" max="12268" width="10.85546875" style="373" customWidth="1"/>
    <col min="12269" max="12270" width="9.140625" style="373"/>
    <col min="12271" max="12271" width="11.140625" style="373" customWidth="1"/>
    <col min="12272" max="12272" width="11.5703125" style="373" customWidth="1"/>
    <col min="12273" max="12273" width="10.42578125" style="373" customWidth="1"/>
    <col min="12274" max="12275" width="9.140625" style="373"/>
    <col min="12276" max="12276" width="10.7109375" style="373" customWidth="1"/>
    <col min="12277" max="12277" width="11.42578125" style="373" customWidth="1"/>
    <col min="12278" max="12278" width="11.140625" style="373" customWidth="1"/>
    <col min="12279" max="12279" width="9.140625" style="373"/>
    <col min="12280" max="12280" width="11.140625" style="373" customWidth="1"/>
    <col min="12281" max="12519" width="9.140625" style="373"/>
    <col min="12520" max="12520" width="5.7109375" style="373" customWidth="1"/>
    <col min="12521" max="12521" width="32.85546875" style="373" customWidth="1"/>
    <col min="12522" max="12522" width="11.140625" style="373" customWidth="1"/>
    <col min="12523" max="12523" width="11.28515625" style="373" customWidth="1"/>
    <col min="12524" max="12524" width="10.85546875" style="373" customWidth="1"/>
    <col min="12525" max="12526" width="9.140625" style="373"/>
    <col min="12527" max="12527" width="11.140625" style="373" customWidth="1"/>
    <col min="12528" max="12528" width="11.5703125" style="373" customWidth="1"/>
    <col min="12529" max="12529" width="10.42578125" style="373" customWidth="1"/>
    <col min="12530" max="12531" width="9.140625" style="373"/>
    <col min="12532" max="12532" width="10.7109375" style="373" customWidth="1"/>
    <col min="12533" max="12533" width="11.42578125" style="373" customWidth="1"/>
    <col min="12534" max="12534" width="11.140625" style="373" customWidth="1"/>
    <col min="12535" max="12535" width="9.140625" style="373"/>
    <col min="12536" max="12536" width="11.140625" style="373" customWidth="1"/>
    <col min="12537" max="12775" width="9.140625" style="373"/>
    <col min="12776" max="12776" width="5.7109375" style="373" customWidth="1"/>
    <col min="12777" max="12777" width="32.85546875" style="373" customWidth="1"/>
    <col min="12778" max="12778" width="11.140625" style="373" customWidth="1"/>
    <col min="12779" max="12779" width="11.28515625" style="373" customWidth="1"/>
    <col min="12780" max="12780" width="10.85546875" style="373" customWidth="1"/>
    <col min="12781" max="12782" width="9.140625" style="373"/>
    <col min="12783" max="12783" width="11.140625" style="373" customWidth="1"/>
    <col min="12784" max="12784" width="11.5703125" style="373" customWidth="1"/>
    <col min="12785" max="12785" width="10.42578125" style="373" customWidth="1"/>
    <col min="12786" max="12787" width="9.140625" style="373"/>
    <col min="12788" max="12788" width="10.7109375" style="373" customWidth="1"/>
    <col min="12789" max="12789" width="11.42578125" style="373" customWidth="1"/>
    <col min="12790" max="12790" width="11.140625" style="373" customWidth="1"/>
    <col min="12791" max="12791" width="9.140625" style="373"/>
    <col min="12792" max="12792" width="11.140625" style="373" customWidth="1"/>
    <col min="12793" max="13031" width="9.140625" style="373"/>
    <col min="13032" max="13032" width="5.7109375" style="373" customWidth="1"/>
    <col min="13033" max="13033" width="32.85546875" style="373" customWidth="1"/>
    <col min="13034" max="13034" width="11.140625" style="373" customWidth="1"/>
    <col min="13035" max="13035" width="11.28515625" style="373" customWidth="1"/>
    <col min="13036" max="13036" width="10.85546875" style="373" customWidth="1"/>
    <col min="13037" max="13038" width="9.140625" style="373"/>
    <col min="13039" max="13039" width="11.140625" style="373" customWidth="1"/>
    <col min="13040" max="13040" width="11.5703125" style="373" customWidth="1"/>
    <col min="13041" max="13041" width="10.42578125" style="373" customWidth="1"/>
    <col min="13042" max="13043" width="9.140625" style="373"/>
    <col min="13044" max="13044" width="10.7109375" style="373" customWidth="1"/>
    <col min="13045" max="13045" width="11.42578125" style="373" customWidth="1"/>
    <col min="13046" max="13046" width="11.140625" style="373" customWidth="1"/>
    <col min="13047" max="13047" width="9.140625" style="373"/>
    <col min="13048" max="13048" width="11.140625" style="373" customWidth="1"/>
    <col min="13049" max="13287" width="9.140625" style="373"/>
    <col min="13288" max="13288" width="5.7109375" style="373" customWidth="1"/>
    <col min="13289" max="13289" width="32.85546875" style="373" customWidth="1"/>
    <col min="13290" max="13290" width="11.140625" style="373" customWidth="1"/>
    <col min="13291" max="13291" width="11.28515625" style="373" customWidth="1"/>
    <col min="13292" max="13292" width="10.85546875" style="373" customWidth="1"/>
    <col min="13293" max="13294" width="9.140625" style="373"/>
    <col min="13295" max="13295" width="11.140625" style="373" customWidth="1"/>
    <col min="13296" max="13296" width="11.5703125" style="373" customWidth="1"/>
    <col min="13297" max="13297" width="10.42578125" style="373" customWidth="1"/>
    <col min="13298" max="13299" width="9.140625" style="373"/>
    <col min="13300" max="13300" width="10.7109375" style="373" customWidth="1"/>
    <col min="13301" max="13301" width="11.42578125" style="373" customWidth="1"/>
    <col min="13302" max="13302" width="11.140625" style="373" customWidth="1"/>
    <col min="13303" max="13303" width="9.140625" style="373"/>
    <col min="13304" max="13304" width="11.140625" style="373" customWidth="1"/>
    <col min="13305" max="13543" width="9.140625" style="373"/>
    <col min="13544" max="13544" width="5.7109375" style="373" customWidth="1"/>
    <col min="13545" max="13545" width="32.85546875" style="373" customWidth="1"/>
    <col min="13546" max="13546" width="11.140625" style="373" customWidth="1"/>
    <col min="13547" max="13547" width="11.28515625" style="373" customWidth="1"/>
    <col min="13548" max="13548" width="10.85546875" style="373" customWidth="1"/>
    <col min="13549" max="13550" width="9.140625" style="373"/>
    <col min="13551" max="13551" width="11.140625" style="373" customWidth="1"/>
    <col min="13552" max="13552" width="11.5703125" style="373" customWidth="1"/>
    <col min="13553" max="13553" width="10.42578125" style="373" customWidth="1"/>
    <col min="13554" max="13555" width="9.140625" style="373"/>
    <col min="13556" max="13556" width="10.7109375" style="373" customWidth="1"/>
    <col min="13557" max="13557" width="11.42578125" style="373" customWidth="1"/>
    <col min="13558" max="13558" width="11.140625" style="373" customWidth="1"/>
    <col min="13559" max="13559" width="9.140625" style="373"/>
    <col min="13560" max="13560" width="11.140625" style="373" customWidth="1"/>
    <col min="13561" max="13799" width="9.140625" style="373"/>
    <col min="13800" max="13800" width="5.7109375" style="373" customWidth="1"/>
    <col min="13801" max="13801" width="32.85546875" style="373" customWidth="1"/>
    <col min="13802" max="13802" width="11.140625" style="373" customWidth="1"/>
    <col min="13803" max="13803" width="11.28515625" style="373" customWidth="1"/>
    <col min="13804" max="13804" width="10.85546875" style="373" customWidth="1"/>
    <col min="13805" max="13806" width="9.140625" style="373"/>
    <col min="13807" max="13807" width="11.140625" style="373" customWidth="1"/>
    <col min="13808" max="13808" width="11.5703125" style="373" customWidth="1"/>
    <col min="13809" max="13809" width="10.42578125" style="373" customWidth="1"/>
    <col min="13810" max="13811" width="9.140625" style="373"/>
    <col min="13812" max="13812" width="10.7109375" style="373" customWidth="1"/>
    <col min="13813" max="13813" width="11.42578125" style="373" customWidth="1"/>
    <col min="13814" max="13814" width="11.140625" style="373" customWidth="1"/>
    <col min="13815" max="13815" width="9.140625" style="373"/>
    <col min="13816" max="13816" width="11.140625" style="373" customWidth="1"/>
    <col min="13817" max="14055" width="9.140625" style="373"/>
    <col min="14056" max="14056" width="5.7109375" style="373" customWidth="1"/>
    <col min="14057" max="14057" width="32.85546875" style="373" customWidth="1"/>
    <col min="14058" max="14058" width="11.140625" style="373" customWidth="1"/>
    <col min="14059" max="14059" width="11.28515625" style="373" customWidth="1"/>
    <col min="14060" max="14060" width="10.85546875" style="373" customWidth="1"/>
    <col min="14061" max="14062" width="9.140625" style="373"/>
    <col min="14063" max="14063" width="11.140625" style="373" customWidth="1"/>
    <col min="14064" max="14064" width="11.5703125" style="373" customWidth="1"/>
    <col min="14065" max="14065" width="10.42578125" style="373" customWidth="1"/>
    <col min="14066" max="14067" width="9.140625" style="373"/>
    <col min="14068" max="14068" width="10.7109375" style="373" customWidth="1"/>
    <col min="14069" max="14069" width="11.42578125" style="373" customWidth="1"/>
    <col min="14070" max="14070" width="11.140625" style="373" customWidth="1"/>
    <col min="14071" max="14071" width="9.140625" style="373"/>
    <col min="14072" max="14072" width="11.140625" style="373" customWidth="1"/>
    <col min="14073" max="14311" width="9.140625" style="373"/>
    <col min="14312" max="14312" width="5.7109375" style="373" customWidth="1"/>
    <col min="14313" max="14313" width="32.85546875" style="373" customWidth="1"/>
    <col min="14314" max="14314" width="11.140625" style="373" customWidth="1"/>
    <col min="14315" max="14315" width="11.28515625" style="373" customWidth="1"/>
    <col min="14316" max="14316" width="10.85546875" style="373" customWidth="1"/>
    <col min="14317" max="14318" width="9.140625" style="373"/>
    <col min="14319" max="14319" width="11.140625" style="373" customWidth="1"/>
    <col min="14320" max="14320" width="11.5703125" style="373" customWidth="1"/>
    <col min="14321" max="14321" width="10.42578125" style="373" customWidth="1"/>
    <col min="14322" max="14323" width="9.140625" style="373"/>
    <col min="14324" max="14324" width="10.7109375" style="373" customWidth="1"/>
    <col min="14325" max="14325" width="11.42578125" style="373" customWidth="1"/>
    <col min="14326" max="14326" width="11.140625" style="373" customWidth="1"/>
    <col min="14327" max="14327" width="9.140625" style="373"/>
    <col min="14328" max="14328" width="11.140625" style="373" customWidth="1"/>
    <col min="14329" max="14567" width="9.140625" style="373"/>
    <col min="14568" max="14568" width="5.7109375" style="373" customWidth="1"/>
    <col min="14569" max="14569" width="32.85546875" style="373" customWidth="1"/>
    <col min="14570" max="14570" width="11.140625" style="373" customWidth="1"/>
    <col min="14571" max="14571" width="11.28515625" style="373" customWidth="1"/>
    <col min="14572" max="14572" width="10.85546875" style="373" customWidth="1"/>
    <col min="14573" max="14574" width="9.140625" style="373"/>
    <col min="14575" max="14575" width="11.140625" style="373" customWidth="1"/>
    <col min="14576" max="14576" width="11.5703125" style="373" customWidth="1"/>
    <col min="14577" max="14577" width="10.42578125" style="373" customWidth="1"/>
    <col min="14578" max="14579" width="9.140625" style="373"/>
    <col min="14580" max="14580" width="10.7109375" style="373" customWidth="1"/>
    <col min="14581" max="14581" width="11.42578125" style="373" customWidth="1"/>
    <col min="14582" max="14582" width="11.140625" style="373" customWidth="1"/>
    <col min="14583" max="14583" width="9.140625" style="373"/>
    <col min="14584" max="14584" width="11.140625" style="373" customWidth="1"/>
    <col min="14585" max="14823" width="9.140625" style="373"/>
    <col min="14824" max="14824" width="5.7109375" style="373" customWidth="1"/>
    <col min="14825" max="14825" width="32.85546875" style="373" customWidth="1"/>
    <col min="14826" max="14826" width="11.140625" style="373" customWidth="1"/>
    <col min="14827" max="14827" width="11.28515625" style="373" customWidth="1"/>
    <col min="14828" max="14828" width="10.85546875" style="373" customWidth="1"/>
    <col min="14829" max="14830" width="9.140625" style="373"/>
    <col min="14831" max="14831" width="11.140625" style="373" customWidth="1"/>
    <col min="14832" max="14832" width="11.5703125" style="373" customWidth="1"/>
    <col min="14833" max="14833" width="10.42578125" style="373" customWidth="1"/>
    <col min="14834" max="14835" width="9.140625" style="373"/>
    <col min="14836" max="14836" width="10.7109375" style="373" customWidth="1"/>
    <col min="14837" max="14837" width="11.42578125" style="373" customWidth="1"/>
    <col min="14838" max="14838" width="11.140625" style="373" customWidth="1"/>
    <col min="14839" max="14839" width="9.140625" style="373"/>
    <col min="14840" max="14840" width="11.140625" style="373" customWidth="1"/>
    <col min="14841" max="15079" width="9.140625" style="373"/>
    <col min="15080" max="15080" width="5.7109375" style="373" customWidth="1"/>
    <col min="15081" max="15081" width="32.85546875" style="373" customWidth="1"/>
    <col min="15082" max="15082" width="11.140625" style="373" customWidth="1"/>
    <col min="15083" max="15083" width="11.28515625" style="373" customWidth="1"/>
    <col min="15084" max="15084" width="10.85546875" style="373" customWidth="1"/>
    <col min="15085" max="15086" width="9.140625" style="373"/>
    <col min="15087" max="15087" width="11.140625" style="373" customWidth="1"/>
    <col min="15088" max="15088" width="11.5703125" style="373" customWidth="1"/>
    <col min="15089" max="15089" width="10.42578125" style="373" customWidth="1"/>
    <col min="15090" max="15091" width="9.140625" style="373"/>
    <col min="15092" max="15092" width="10.7109375" style="373" customWidth="1"/>
    <col min="15093" max="15093" width="11.42578125" style="373" customWidth="1"/>
    <col min="15094" max="15094" width="11.140625" style="373" customWidth="1"/>
    <col min="15095" max="15095" width="9.140625" style="373"/>
    <col min="15096" max="15096" width="11.140625" style="373" customWidth="1"/>
    <col min="15097" max="15335" width="9.140625" style="373"/>
    <col min="15336" max="15336" width="5.7109375" style="373" customWidth="1"/>
    <col min="15337" max="15337" width="32.85546875" style="373" customWidth="1"/>
    <col min="15338" max="15338" width="11.140625" style="373" customWidth="1"/>
    <col min="15339" max="15339" width="11.28515625" style="373" customWidth="1"/>
    <col min="15340" max="15340" width="10.85546875" style="373" customWidth="1"/>
    <col min="15341" max="15342" width="9.140625" style="373"/>
    <col min="15343" max="15343" width="11.140625" style="373" customWidth="1"/>
    <col min="15344" max="15344" width="11.5703125" style="373" customWidth="1"/>
    <col min="15345" max="15345" width="10.42578125" style="373" customWidth="1"/>
    <col min="15346" max="15347" width="9.140625" style="373"/>
    <col min="15348" max="15348" width="10.7109375" style="373" customWidth="1"/>
    <col min="15349" max="15349" width="11.42578125" style="373" customWidth="1"/>
    <col min="15350" max="15350" width="11.140625" style="373" customWidth="1"/>
    <col min="15351" max="15351" width="9.140625" style="373"/>
    <col min="15352" max="15352" width="11.140625" style="373" customWidth="1"/>
    <col min="15353" max="15591" width="9.140625" style="373"/>
    <col min="15592" max="15592" width="5.7109375" style="373" customWidth="1"/>
    <col min="15593" max="15593" width="32.85546875" style="373" customWidth="1"/>
    <col min="15594" max="15594" width="11.140625" style="373" customWidth="1"/>
    <col min="15595" max="15595" width="11.28515625" style="373" customWidth="1"/>
    <col min="15596" max="15596" width="10.85546875" style="373" customWidth="1"/>
    <col min="15597" max="15598" width="9.140625" style="373"/>
    <col min="15599" max="15599" width="11.140625" style="373" customWidth="1"/>
    <col min="15600" max="15600" width="11.5703125" style="373" customWidth="1"/>
    <col min="15601" max="15601" width="10.42578125" style="373" customWidth="1"/>
    <col min="15602" max="15603" width="9.140625" style="373"/>
    <col min="15604" max="15604" width="10.7109375" style="373" customWidth="1"/>
    <col min="15605" max="15605" width="11.42578125" style="373" customWidth="1"/>
    <col min="15606" max="15606" width="11.140625" style="373" customWidth="1"/>
    <col min="15607" max="15607" width="9.140625" style="373"/>
    <col min="15608" max="15608" width="11.140625" style="373" customWidth="1"/>
    <col min="15609" max="15847" width="9.140625" style="373"/>
    <col min="15848" max="15848" width="5.7109375" style="373" customWidth="1"/>
    <col min="15849" max="15849" width="32.85546875" style="373" customWidth="1"/>
    <col min="15850" max="15850" width="11.140625" style="373" customWidth="1"/>
    <col min="15851" max="15851" width="11.28515625" style="373" customWidth="1"/>
    <col min="15852" max="15852" width="10.85546875" style="373" customWidth="1"/>
    <col min="15853" max="15854" width="9.140625" style="373"/>
    <col min="15855" max="15855" width="11.140625" style="373" customWidth="1"/>
    <col min="15856" max="15856" width="11.5703125" style="373" customWidth="1"/>
    <col min="15857" max="15857" width="10.42578125" style="373" customWidth="1"/>
    <col min="15858" max="15859" width="9.140625" style="373"/>
    <col min="15860" max="15860" width="10.7109375" style="373" customWidth="1"/>
    <col min="15861" max="15861" width="11.42578125" style="373" customWidth="1"/>
    <col min="15862" max="15862" width="11.140625" style="373" customWidth="1"/>
    <col min="15863" max="15863" width="9.140625" style="373"/>
    <col min="15864" max="15864" width="11.140625" style="373" customWidth="1"/>
    <col min="15865" max="16103" width="9.140625" style="373"/>
    <col min="16104" max="16104" width="5.7109375" style="373" customWidth="1"/>
    <col min="16105" max="16105" width="32.85546875" style="373" customWidth="1"/>
    <col min="16106" max="16106" width="11.140625" style="373" customWidth="1"/>
    <col min="16107" max="16107" width="11.28515625" style="373" customWidth="1"/>
    <col min="16108" max="16108" width="10.85546875" style="373" customWidth="1"/>
    <col min="16109" max="16110" width="9.140625" style="373"/>
    <col min="16111" max="16111" width="11.140625" style="373" customWidth="1"/>
    <col min="16112" max="16112" width="11.5703125" style="373" customWidth="1"/>
    <col min="16113" max="16113" width="10.42578125" style="373" customWidth="1"/>
    <col min="16114" max="16115" width="9.140625" style="373"/>
    <col min="16116" max="16116" width="10.7109375" style="373" customWidth="1"/>
    <col min="16117" max="16117" width="11.42578125" style="373" customWidth="1"/>
    <col min="16118" max="16118" width="11.140625" style="373" customWidth="1"/>
    <col min="16119" max="16119" width="9.140625" style="373"/>
    <col min="16120" max="16120" width="11.140625" style="373" customWidth="1"/>
    <col min="16121" max="16343" width="9.140625" style="373"/>
    <col min="16344" max="16384" width="10.28515625" style="373" customWidth="1"/>
  </cols>
  <sheetData>
    <row r="1" spans="1:32" s="338" customFormat="1" ht="16.5">
      <c r="A1" s="336"/>
      <c r="B1" s="337" t="s">
        <v>24</v>
      </c>
      <c r="O1" s="339"/>
      <c r="U1" s="336"/>
      <c r="V1" s="401" t="s">
        <v>933</v>
      </c>
      <c r="AA1" s="336"/>
      <c r="AB1" s="401" t="s">
        <v>933</v>
      </c>
    </row>
    <row r="2" spans="1:32" s="338" customFormat="1" ht="22.5" customHeight="1" thickBot="1">
      <c r="A2" s="336"/>
      <c r="B2" s="341" t="s">
        <v>966</v>
      </c>
      <c r="C2" s="340"/>
      <c r="D2" s="342"/>
      <c r="E2" s="342"/>
      <c r="F2" s="340"/>
      <c r="G2" s="340"/>
      <c r="H2" s="341"/>
      <c r="I2" s="341"/>
      <c r="J2" s="341" t="s">
        <v>966</v>
      </c>
      <c r="K2" s="341"/>
      <c r="L2" s="341"/>
      <c r="M2" s="341"/>
      <c r="N2" s="341"/>
      <c r="O2" s="342"/>
      <c r="P2" s="341"/>
      <c r="Q2" s="341"/>
      <c r="R2" s="341"/>
      <c r="S2" s="341"/>
      <c r="T2" s="341"/>
      <c r="U2" s="1130" t="s">
        <v>25</v>
      </c>
      <c r="V2" s="1130"/>
      <c r="W2" s="1130"/>
      <c r="X2" s="375"/>
      <c r="Y2" s="375"/>
      <c r="Z2" s="341"/>
      <c r="AA2" s="1130" t="s">
        <v>25</v>
      </c>
      <c r="AB2" s="1130"/>
      <c r="AC2" s="1130"/>
      <c r="AD2" s="375"/>
      <c r="AE2" s="375"/>
      <c r="AF2" s="341"/>
    </row>
    <row r="3" spans="1:32" s="345" customFormat="1" ht="13.5">
      <c r="A3" s="336"/>
      <c r="B3" s="343" t="s">
        <v>26</v>
      </c>
      <c r="C3" s="344"/>
      <c r="D3" s="344"/>
      <c r="E3" s="344"/>
      <c r="F3" s="338"/>
      <c r="G3" s="338"/>
      <c r="H3" s="338"/>
      <c r="I3" s="338"/>
      <c r="J3" s="338"/>
      <c r="K3" s="338"/>
      <c r="L3" s="338"/>
      <c r="M3" s="338"/>
      <c r="N3" s="338"/>
      <c r="O3" s="339"/>
      <c r="P3" s="338"/>
      <c r="Q3" s="338"/>
      <c r="R3" s="338"/>
      <c r="S3" s="338"/>
      <c r="T3" s="338"/>
      <c r="U3" s="338"/>
      <c r="W3" s="376"/>
      <c r="X3" s="338"/>
      <c r="Y3" s="338"/>
      <c r="Z3" s="338"/>
      <c r="AA3" s="338"/>
      <c r="AC3" s="376"/>
      <c r="AD3" s="338"/>
      <c r="AE3" s="338"/>
      <c r="AF3" s="338"/>
    </row>
    <row r="4" spans="1:32" s="345" customFormat="1" ht="22.5" customHeight="1" thickBot="1">
      <c r="A4" s="336"/>
      <c r="B4" s="343"/>
      <c r="C4" s="344"/>
      <c r="D4" s="344"/>
      <c r="E4" s="344"/>
      <c r="F4" s="338"/>
      <c r="G4" s="343"/>
      <c r="H4" s="343"/>
      <c r="I4" s="343"/>
      <c r="J4" s="343"/>
      <c r="K4" s="343"/>
      <c r="L4" s="343"/>
      <c r="M4" s="343"/>
      <c r="N4" s="343"/>
      <c r="O4" s="346"/>
      <c r="P4" s="343"/>
      <c r="Q4" s="343"/>
      <c r="R4" s="343"/>
      <c r="S4" s="343"/>
      <c r="T4" s="343"/>
      <c r="U4" s="338"/>
      <c r="V4" s="338"/>
      <c r="W4" s="377" t="s">
        <v>27</v>
      </c>
      <c r="X4" s="338"/>
      <c r="Y4" s="338"/>
      <c r="Z4" s="343"/>
      <c r="AA4" s="338"/>
      <c r="AB4" s="338"/>
      <c r="AC4" s="377" t="s">
        <v>27</v>
      </c>
      <c r="AD4" s="338"/>
      <c r="AE4" s="338"/>
      <c r="AF4" s="343"/>
    </row>
    <row r="5" spans="1:32" s="349" customFormat="1" ht="21.75" customHeight="1" thickBot="1">
      <c r="A5" s="347"/>
      <c r="B5" s="348"/>
      <c r="C5" s="1127" t="s">
        <v>1154</v>
      </c>
      <c r="D5" s="1128"/>
      <c r="E5" s="1128"/>
      <c r="F5" s="1128"/>
      <c r="G5" s="1128"/>
      <c r="H5" s="1129"/>
      <c r="I5" s="1127" t="s">
        <v>1271</v>
      </c>
      <c r="J5" s="1128"/>
      <c r="K5" s="1128"/>
      <c r="L5" s="1128"/>
      <c r="M5" s="1128"/>
      <c r="N5" s="1129"/>
      <c r="O5" s="1127" t="s">
        <v>28</v>
      </c>
      <c r="P5" s="1128"/>
      <c r="Q5" s="1128"/>
      <c r="R5" s="1128"/>
      <c r="S5" s="1128"/>
      <c r="T5" s="1129"/>
      <c r="U5" s="1127" t="s">
        <v>1272</v>
      </c>
      <c r="V5" s="1128"/>
      <c r="W5" s="1128"/>
      <c r="X5" s="1128"/>
      <c r="Y5" s="1128"/>
      <c r="Z5" s="1129"/>
      <c r="AA5" s="1127" t="s">
        <v>1412</v>
      </c>
      <c r="AB5" s="1128"/>
      <c r="AC5" s="1128"/>
      <c r="AD5" s="1128"/>
      <c r="AE5" s="1128"/>
      <c r="AF5" s="1128"/>
    </row>
    <row r="6" spans="1:32" s="349" customFormat="1" ht="77.25" thickBot="1">
      <c r="A6" s="350"/>
      <c r="B6" s="351"/>
      <c r="C6" s="352" t="s">
        <v>1</v>
      </c>
      <c r="D6" s="352" t="s">
        <v>29</v>
      </c>
      <c r="E6" s="352" t="s">
        <v>30</v>
      </c>
      <c r="F6" s="352" t="s">
        <v>31</v>
      </c>
      <c r="G6" s="352" t="s">
        <v>421</v>
      </c>
      <c r="H6" s="352" t="s">
        <v>595</v>
      </c>
      <c r="I6" s="352" t="s">
        <v>1</v>
      </c>
      <c r="J6" s="352" t="s">
        <v>29</v>
      </c>
      <c r="K6" s="352" t="s">
        <v>30</v>
      </c>
      <c r="L6" s="352" t="s">
        <v>31</v>
      </c>
      <c r="M6" s="352" t="s">
        <v>32</v>
      </c>
      <c r="N6" s="352" t="s">
        <v>595</v>
      </c>
      <c r="O6" s="353" t="s">
        <v>1</v>
      </c>
      <c r="P6" s="352" t="s">
        <v>29</v>
      </c>
      <c r="Q6" s="352" t="s">
        <v>30</v>
      </c>
      <c r="R6" s="352" t="s">
        <v>31</v>
      </c>
      <c r="S6" s="352" t="s">
        <v>32</v>
      </c>
      <c r="T6" s="352" t="s">
        <v>595</v>
      </c>
      <c r="U6" s="352" t="s">
        <v>1</v>
      </c>
      <c r="V6" s="352" t="s">
        <v>29</v>
      </c>
      <c r="W6" s="352" t="s">
        <v>30</v>
      </c>
      <c r="X6" s="352" t="s">
        <v>31</v>
      </c>
      <c r="Y6" s="352" t="s">
        <v>32</v>
      </c>
      <c r="Z6" s="352" t="s">
        <v>595</v>
      </c>
      <c r="AA6" s="352" t="s">
        <v>1</v>
      </c>
      <c r="AB6" s="352" t="s">
        <v>29</v>
      </c>
      <c r="AC6" s="352" t="s">
        <v>30</v>
      </c>
      <c r="AD6" s="352" t="s">
        <v>31</v>
      </c>
      <c r="AE6" s="352" t="s">
        <v>32</v>
      </c>
      <c r="AF6" s="352" t="s">
        <v>595</v>
      </c>
    </row>
    <row r="7" spans="1:32" s="357" customFormat="1" ht="13.5" thickBot="1">
      <c r="A7" s="354">
        <v>1</v>
      </c>
      <c r="B7" s="355">
        <v>2</v>
      </c>
      <c r="C7" s="355">
        <v>3</v>
      </c>
      <c r="D7" s="355">
        <v>4</v>
      </c>
      <c r="E7" s="355">
        <v>5</v>
      </c>
      <c r="F7" s="355">
        <v>6</v>
      </c>
      <c r="G7" s="355">
        <v>7</v>
      </c>
      <c r="H7" s="355"/>
      <c r="I7" s="355">
        <v>8</v>
      </c>
      <c r="J7" s="355">
        <v>9</v>
      </c>
      <c r="K7" s="355">
        <v>10</v>
      </c>
      <c r="L7" s="355">
        <v>11</v>
      </c>
      <c r="M7" s="355">
        <v>12</v>
      </c>
      <c r="N7" s="355"/>
      <c r="O7" s="356"/>
      <c r="P7" s="355"/>
      <c r="Q7" s="355"/>
      <c r="R7" s="355"/>
      <c r="S7" s="355"/>
      <c r="T7" s="355"/>
      <c r="U7" s="355">
        <v>8</v>
      </c>
      <c r="V7" s="355">
        <v>9</v>
      </c>
      <c r="W7" s="355">
        <v>10</v>
      </c>
      <c r="X7" s="355">
        <v>11</v>
      </c>
      <c r="Y7" s="355">
        <v>12</v>
      </c>
      <c r="Z7" s="355"/>
      <c r="AA7" s="355">
        <v>8</v>
      </c>
      <c r="AB7" s="355">
        <v>9</v>
      </c>
      <c r="AC7" s="355">
        <v>10</v>
      </c>
      <c r="AD7" s="355">
        <v>11</v>
      </c>
      <c r="AE7" s="355">
        <v>12</v>
      </c>
      <c r="AF7" s="355"/>
    </row>
    <row r="8" spans="1:32" s="349" customFormat="1" ht="78.75" customHeight="1">
      <c r="A8" s="358">
        <v>1</v>
      </c>
      <c r="B8" s="359" t="s">
        <v>33</v>
      </c>
      <c r="C8" s="378">
        <f>+'Ինքնավար, հայեցող., վարչ. պաշտ.'!F2</f>
        <v>374</v>
      </c>
      <c r="D8" s="360">
        <f>+'Ինքնավար, հայեցող., վարչ. պաշտ.'!X2</f>
        <v>123879808</v>
      </c>
      <c r="E8" s="360">
        <f>+'Ինքնավար, հայեցող., վարչ. պաշտ.'!AB2</f>
        <v>104000</v>
      </c>
      <c r="F8" s="360">
        <f>+'Ինքնավար, հայեցող., վարչ. պաշտ.'!Y2</f>
        <v>179712</v>
      </c>
      <c r="G8" s="269">
        <f>D8+E8+F8</f>
        <v>124163520</v>
      </c>
      <c r="H8" s="360">
        <f>+'Ինքնավար, հայեցող., վարչ. պաշտ.'!AD2</f>
        <v>1646573760</v>
      </c>
      <c r="I8" s="378">
        <f>+'Ինքնավար, հայեցող., վարչ. պաշտ.'!F2</f>
        <v>374</v>
      </c>
      <c r="J8" s="360">
        <f>+'Ինքնավար, հայեցող., վարչ. պաշտ.'!K2</f>
        <v>123879808</v>
      </c>
      <c r="K8" s="360">
        <f>+'Ինքնավար, հայեցող., վարչ. պաշտ.'!O2</f>
        <v>104000</v>
      </c>
      <c r="L8" s="360">
        <f>+'Ինքնավար, հայեցող., վարչ. պաշտ.'!L2</f>
        <v>79872</v>
      </c>
      <c r="M8" s="360">
        <f>J8+K8+L8</f>
        <v>124063680</v>
      </c>
      <c r="N8" s="360">
        <f>+'Ինքնավար, հայեցող., վարչ. պաշտ.'!Q2</f>
        <v>1645275840</v>
      </c>
      <c r="O8" s="368">
        <f>C8-I8</f>
        <v>0</v>
      </c>
      <c r="P8" s="368">
        <f t="shared" ref="P8:Q12" si="0">D8-J8</f>
        <v>0</v>
      </c>
      <c r="Q8" s="368">
        <f t="shared" si="0"/>
        <v>0</v>
      </c>
      <c r="R8" s="369">
        <f t="shared" ref="R8:S12" si="1">F8-L8</f>
        <v>99840</v>
      </c>
      <c r="S8" s="369">
        <f t="shared" si="1"/>
        <v>99840</v>
      </c>
      <c r="T8" s="369">
        <f t="shared" ref="T8:T13" si="2">H8-N8</f>
        <v>1297920</v>
      </c>
      <c r="U8" s="378">
        <f>+'Ինքնավար, հայեցող., վարչ. պաշտ.'!F2</f>
        <v>374</v>
      </c>
      <c r="V8" s="360">
        <f>+'Ինքնավար, հայեցող., վարչ. պաշտ.'!AK2</f>
        <v>123879808</v>
      </c>
      <c r="W8" s="360">
        <f>+'Ինքնավար, հայեցող., վարչ. պաշտ.'!AO2</f>
        <v>104000</v>
      </c>
      <c r="X8" s="360">
        <f>+'Ինքնավար, հայեցող., վարչ. պաշտ.'!AL2</f>
        <v>279552</v>
      </c>
      <c r="Y8" s="360">
        <f t="shared" ref="Y8:Y18" si="3">V8+W8+X8</f>
        <v>124263360</v>
      </c>
      <c r="Z8" s="360">
        <f>+'Ինքնավար, հայեցող., վարչ. պաշտ.'!AQ2</f>
        <v>1647871680</v>
      </c>
      <c r="AA8" s="378">
        <f>+'Ինքնավար, հայեցող., վարչ. պաշտ.'!F2</f>
        <v>374</v>
      </c>
      <c r="AB8" s="360">
        <f>+'Ինքնավար, հայեցող., վարչ. պաշտ.'!AX2</f>
        <v>123879808</v>
      </c>
      <c r="AC8" s="360">
        <f>+'Ինքնավար, հայեցող., վարչ. պաշտ.'!BB2</f>
        <v>104000</v>
      </c>
      <c r="AD8" s="360">
        <f>+'Ինքնավար, հայեցող., վարչ. պաշտ.'!AY2</f>
        <v>379392</v>
      </c>
      <c r="AE8" s="360">
        <f t="shared" ref="AE8:AE18" si="4">AB8+AC8+AD8</f>
        <v>124363200</v>
      </c>
      <c r="AF8" s="360">
        <f>+'Ինքնավար, հայեցող., վարչ. պաշտ.'!BD2</f>
        <v>1649169600</v>
      </c>
    </row>
    <row r="9" spans="1:32" s="349" customFormat="1" ht="45" customHeight="1">
      <c r="A9" s="361">
        <v>2</v>
      </c>
      <c r="B9" s="362" t="s">
        <v>34</v>
      </c>
      <c r="C9" s="363"/>
      <c r="D9" s="364"/>
      <c r="E9" s="364"/>
      <c r="F9" s="364"/>
      <c r="G9" s="269">
        <f t="shared" ref="G9:G21" si="5">D9+E9+F9</f>
        <v>0</v>
      </c>
      <c r="H9" s="269"/>
      <c r="I9" s="363"/>
      <c r="J9" s="364"/>
      <c r="K9" s="364"/>
      <c r="L9" s="364"/>
      <c r="M9" s="269">
        <f t="shared" ref="M9:M21" si="6">J9+K9+L9</f>
        <v>0</v>
      </c>
      <c r="N9" s="269"/>
      <c r="O9" s="368">
        <f>C9-I9</f>
        <v>0</v>
      </c>
      <c r="P9" s="368">
        <f t="shared" si="0"/>
        <v>0</v>
      </c>
      <c r="Q9" s="368">
        <f t="shared" si="0"/>
        <v>0</v>
      </c>
      <c r="R9" s="369">
        <f t="shared" si="1"/>
        <v>0</v>
      </c>
      <c r="S9" s="369">
        <f t="shared" si="1"/>
        <v>0</v>
      </c>
      <c r="T9" s="369">
        <f t="shared" si="2"/>
        <v>0</v>
      </c>
      <c r="U9" s="363"/>
      <c r="V9" s="364"/>
      <c r="W9" s="364"/>
      <c r="X9" s="364"/>
      <c r="Y9" s="269">
        <f t="shared" si="3"/>
        <v>0</v>
      </c>
      <c r="Z9" s="269"/>
      <c r="AA9" s="363"/>
      <c r="AB9" s="364"/>
      <c r="AC9" s="364"/>
      <c r="AD9" s="364"/>
      <c r="AE9" s="269">
        <f t="shared" si="4"/>
        <v>0</v>
      </c>
      <c r="AF9" s="269"/>
    </row>
    <row r="10" spans="1:32" s="349" customFormat="1" ht="18" customHeight="1">
      <c r="A10" s="361">
        <v>3</v>
      </c>
      <c r="B10" s="362" t="s">
        <v>22</v>
      </c>
      <c r="C10" s="367">
        <f>SUM(ԴԱՏԱՎՈՐ!F2)</f>
        <v>327</v>
      </c>
      <c r="D10" s="364">
        <f>SUM(ԴԱՏԱՎՈՐ!W3)*1000</f>
        <v>283587200</v>
      </c>
      <c r="E10" s="364">
        <f>SUM(ԴԱՏԱՎՈՐ!AA3)*1000</f>
        <v>178145</v>
      </c>
      <c r="F10" s="364">
        <f>SUM(ԴԱՏԱՎՈՐ!X3)*1000+'ՀԵՐԹԱՊԱՀՈՒԹՅՈՒՆ (2)'!G9</f>
        <v>60953822.774465218</v>
      </c>
      <c r="G10" s="269">
        <f>D10+E10+F10</f>
        <v>344719167.7744652</v>
      </c>
      <c r="H10" s="269">
        <f>ԴԱՏԱՎՈՐ!AC2+'ՀԵՐԹԱՊԱՀՈՒԹՅՈՒՆ (2)'!H9+ԱՄՓՈՓ!AH8</f>
        <v>6675893241.7469158</v>
      </c>
      <c r="I10" s="367">
        <f>ԴԱՏԱՎՈՐ!F2</f>
        <v>327</v>
      </c>
      <c r="J10" s="364">
        <f>SUM(ԴԱՏԱՎՈՐ!K3)*1000</f>
        <v>283587200</v>
      </c>
      <c r="K10" s="364">
        <f>SUM(ԴԱՏԱՎՈՐ!O3)*1000</f>
        <v>178145</v>
      </c>
      <c r="L10" s="364" t="e">
        <f>SUM(ԴԱՏԱՎՈՐ!L3)*1000+ՀԵՐԹԱՊԱՀՈՒԹՅՈՒՆ!G9</f>
        <v>#REF!</v>
      </c>
      <c r="M10" s="269" t="e">
        <f>J10+K10+L10</f>
        <v>#REF!</v>
      </c>
      <c r="N10" s="269" t="e">
        <f>ԴԱՏԱՎՈՐ!Q2+ՀԵՐԹԱՊԱՀՈՒԹՅՈՒՆ!H9</f>
        <v>#REF!</v>
      </c>
      <c r="O10" s="368">
        <f>C10-I10</f>
        <v>0</v>
      </c>
      <c r="P10" s="368">
        <f t="shared" si="0"/>
        <v>0</v>
      </c>
      <c r="Q10" s="368">
        <f t="shared" si="0"/>
        <v>0</v>
      </c>
      <c r="R10" s="369" t="e">
        <f t="shared" si="1"/>
        <v>#REF!</v>
      </c>
      <c r="S10" s="369" t="e">
        <f t="shared" si="1"/>
        <v>#REF!</v>
      </c>
      <c r="T10" s="369" t="e">
        <f t="shared" si="2"/>
        <v>#REF!</v>
      </c>
      <c r="U10" s="367">
        <f>ԴԱՏԱՎՈՐ!F2</f>
        <v>327</v>
      </c>
      <c r="V10" s="364">
        <f>SUM(ԴԱՏԱՎՈՐ!AI3)*1000</f>
        <v>283587200</v>
      </c>
      <c r="W10" s="364">
        <f>SUM(ԴԱՏԱՎՈՐ!AM3)*1000</f>
        <v>178145</v>
      </c>
      <c r="X10" s="364" t="e">
        <f>SUM(ԴԱՏԱՎՈՐ!AJ3)*1000+ՀԵՐԹԱՊԱՀՈՒԹՅՈՒՆ!T9</f>
        <v>#REF!</v>
      </c>
      <c r="Y10" s="269" t="e">
        <f t="shared" si="3"/>
        <v>#REF!</v>
      </c>
      <c r="Z10" s="269" t="e">
        <f>ԴԱՏԱՎՈՐ!AO2+ՀԵՐԹԱՊԱՀՈՒԹՅՈՒՆ!U9</f>
        <v>#REF!</v>
      </c>
      <c r="AA10" s="367">
        <f>SUM(ԴԱՏԱՎՈՐ!F2)</f>
        <v>327</v>
      </c>
      <c r="AB10" s="364">
        <f>SUM(ԴԱՏԱՎՈՐ!AU3)*1000</f>
        <v>283587200</v>
      </c>
      <c r="AC10" s="364">
        <f>SUM(ԴԱՏԱՎՈՐ!AY3)*1000</f>
        <v>178145</v>
      </c>
      <c r="AD10" s="364" t="e">
        <f>SUM(ԴԱՏԱՎՈՐ!AV3)*1000+ՀԵՐԹԱՊԱՀՈՒԹՅՈՒՆ!Y9</f>
        <v>#REF!</v>
      </c>
      <c r="AE10" s="269" t="e">
        <f t="shared" si="4"/>
        <v>#REF!</v>
      </c>
      <c r="AF10" s="269" t="e">
        <f>ԴԱՏԱՎՈՐ!BA2+ՀԵՐԹԱՊԱՀՈՒԹՅՈՒՆ!Z9</f>
        <v>#REF!</v>
      </c>
    </row>
    <row r="11" spans="1:32" s="349" customFormat="1" ht="21" customHeight="1">
      <c r="A11" s="361">
        <v>4</v>
      </c>
      <c r="B11" s="362" t="s">
        <v>35</v>
      </c>
      <c r="C11" s="363"/>
      <c r="D11" s="364"/>
      <c r="E11" s="364"/>
      <c r="F11" s="364"/>
      <c r="G11" s="269">
        <f t="shared" si="5"/>
        <v>0</v>
      </c>
      <c r="H11" s="269"/>
      <c r="I11" s="363"/>
      <c r="J11" s="364"/>
      <c r="K11" s="364"/>
      <c r="L11" s="364"/>
      <c r="M11" s="269">
        <f t="shared" si="6"/>
        <v>0</v>
      </c>
      <c r="N11" s="269"/>
      <c r="O11" s="365">
        <f t="shared" ref="O11:O20" si="7">+(I11+C11)/2</f>
        <v>0</v>
      </c>
      <c r="P11" s="368">
        <f t="shared" si="0"/>
        <v>0</v>
      </c>
      <c r="Q11" s="368">
        <f t="shared" si="0"/>
        <v>0</v>
      </c>
      <c r="R11" s="369">
        <f t="shared" si="1"/>
        <v>0</v>
      </c>
      <c r="S11" s="369">
        <f t="shared" si="1"/>
        <v>0</v>
      </c>
      <c r="T11" s="369">
        <f t="shared" si="2"/>
        <v>0</v>
      </c>
      <c r="U11" s="363"/>
      <c r="V11" s="364"/>
      <c r="W11" s="364"/>
      <c r="X11" s="364"/>
      <c r="Y11" s="269">
        <f t="shared" si="3"/>
        <v>0</v>
      </c>
      <c r="Z11" s="269"/>
      <c r="AA11" s="363"/>
      <c r="AB11" s="364"/>
      <c r="AC11" s="364"/>
      <c r="AD11" s="364"/>
      <c r="AE11" s="269">
        <f t="shared" si="4"/>
        <v>0</v>
      </c>
      <c r="AF11" s="269"/>
    </row>
    <row r="12" spans="1:32" s="349" customFormat="1" ht="28.5" customHeight="1">
      <c r="A12" s="361">
        <v>5</v>
      </c>
      <c r="B12" s="370" t="s">
        <v>36</v>
      </c>
      <c r="C12" s="363"/>
      <c r="D12" s="364"/>
      <c r="E12" s="364"/>
      <c r="F12" s="364"/>
      <c r="G12" s="269">
        <f t="shared" si="5"/>
        <v>0</v>
      </c>
      <c r="H12" s="269"/>
      <c r="I12" s="363"/>
      <c r="J12" s="364"/>
      <c r="K12" s="364"/>
      <c r="L12" s="364"/>
      <c r="M12" s="269">
        <f t="shared" si="6"/>
        <v>0</v>
      </c>
      <c r="N12" s="269"/>
      <c r="O12" s="365">
        <f t="shared" si="7"/>
        <v>0</v>
      </c>
      <c r="P12" s="368">
        <f t="shared" si="0"/>
        <v>0</v>
      </c>
      <c r="Q12" s="368">
        <f t="shared" si="0"/>
        <v>0</v>
      </c>
      <c r="R12" s="369">
        <f t="shared" si="1"/>
        <v>0</v>
      </c>
      <c r="S12" s="369">
        <f t="shared" si="1"/>
        <v>0</v>
      </c>
      <c r="T12" s="369">
        <f t="shared" si="2"/>
        <v>0</v>
      </c>
      <c r="U12" s="363"/>
      <c r="V12" s="364"/>
      <c r="W12" s="364"/>
      <c r="X12" s="364"/>
      <c r="Y12" s="269">
        <f t="shared" si="3"/>
        <v>0</v>
      </c>
      <c r="Z12" s="269"/>
      <c r="AA12" s="363"/>
      <c r="AB12" s="364"/>
      <c r="AC12" s="364"/>
      <c r="AD12" s="364"/>
      <c r="AE12" s="269">
        <f t="shared" si="4"/>
        <v>0</v>
      </c>
      <c r="AF12" s="269"/>
    </row>
    <row r="13" spans="1:32" s="349" customFormat="1" ht="28.5" customHeight="1">
      <c r="A13" s="361">
        <v>6</v>
      </c>
      <c r="B13" s="362" t="s">
        <v>37</v>
      </c>
      <c r="C13" s="367">
        <f>ԾԱՌԱՅՈՂ!T17</f>
        <v>1027</v>
      </c>
      <c r="D13" s="364">
        <f>SUM(ԾԱՌԱՅՈՂ!X2)+ԾԱՌԱՅՈՂ!W2</f>
        <v>222575808</v>
      </c>
      <c r="E13" s="364">
        <f>SUM(ԾԱՌԱՅՈՂ!V2)</f>
        <v>479868.8</v>
      </c>
      <c r="F13" s="364">
        <f>SUM(ԾԱՌԱՅՈՂ!U2)+ՀԵՐԹԱՊԱՀՈՒԹՅՈՒՆ!L10</f>
        <v>2912215.789219256</v>
      </c>
      <c r="G13" s="269">
        <f>D13+E13+F13</f>
        <v>225967892.58921927</v>
      </c>
      <c r="H13" s="269">
        <f>ԾԱՌԱՅՈՂ!Z2+ՀԵՐԹԱՊԱՀՈՒԹՅՈՒՆ!M10</f>
        <v>2938495751.070631</v>
      </c>
      <c r="I13" s="367">
        <f>SUM(ԾԱՌԱՅՈՂ!G17)</f>
        <v>1027</v>
      </c>
      <c r="J13" s="364">
        <f>ԾԱՌԱՅՈՂ!N2+ԾԱՌԱՅՈՂ!M2</f>
        <v>218379200</v>
      </c>
      <c r="K13" s="364">
        <f>SUM(ԾԱՌԱՅՈՂ!L2)</f>
        <v>366924.79999999999</v>
      </c>
      <c r="L13" s="364">
        <f>SUM(ԾԱՌԱՅՈՂ!K2)+ՀԵՐԹԱՊԱՀՈՒԹՅՈՒՆ!G10</f>
        <v>2819529.4505538908</v>
      </c>
      <c r="M13" s="269">
        <f>J13+K13+L13</f>
        <v>221565654.25055391</v>
      </c>
      <c r="N13" s="269">
        <f>ԾԱՌԱՅՈՂ!P2+ՀԵՐԹԱՊԱՀՈՒԹՅՈՒՆ!H10</f>
        <v>2881319777.4066467</v>
      </c>
      <c r="O13" s="368">
        <f>C13-I13</f>
        <v>0</v>
      </c>
      <c r="P13" s="368">
        <f>D13-J13</f>
        <v>4196608</v>
      </c>
      <c r="Q13" s="368">
        <f>E13-K13</f>
        <v>112944</v>
      </c>
      <c r="R13" s="369">
        <f>F13-L13</f>
        <v>92686.338665365241</v>
      </c>
      <c r="S13" s="369">
        <f>G13-M13</f>
        <v>4402238.3386653662</v>
      </c>
      <c r="T13" s="369">
        <f t="shared" si="2"/>
        <v>57175973.663984299</v>
      </c>
      <c r="U13" s="367">
        <f>SUM(ԾԱՌԱՅՈՂ!AD17)</f>
        <v>1027</v>
      </c>
      <c r="V13" s="364">
        <f>ԾԱՌԱՅՈՂ!AH2+ԾԱՌԱՅՈՂ!AG2</f>
        <v>226596864</v>
      </c>
      <c r="W13" s="364">
        <f>SUM(ԾԱՌԱՅՈՂ!AF2)</f>
        <v>485110.4</v>
      </c>
      <c r="X13" s="364">
        <f>SUM(ԾԱՌԱՅՈՂ!AF2)+ՀԵՐԹԱՊԱՀՈՒԹՅՈՒՆ!T10</f>
        <v>3278794.8867285196</v>
      </c>
      <c r="Y13" s="269">
        <f t="shared" si="3"/>
        <v>230360769.28672853</v>
      </c>
      <c r="Z13" s="269">
        <f>ԾԱՌԱՅՈՂ!AJ2+ՀԵՐԹԱՊԱՀՈՒԹՅՈՒՆ!U10</f>
        <v>2991698418.6407423</v>
      </c>
      <c r="AA13" s="367">
        <f>ԾԱՌԱՅՈՂ!AN17</f>
        <v>1027</v>
      </c>
      <c r="AB13" s="364">
        <f>SUM(ԾԱՌԱՅՈՂ!AQ2)+ԾԱՌԱՅՈՂ!AR2</f>
        <v>230007232</v>
      </c>
      <c r="AC13" s="364">
        <f>SUM(ԾԱՌԱՅՈՂ!AP2)</f>
        <v>485110.4</v>
      </c>
      <c r="AD13" s="364">
        <f>SUM(ԾԱՌԱՅՈՂ!AO2)+ՀԵՐԹԱՊԱՀՈՒԹՅՈՒՆ!Y10</f>
        <v>3027013.5301164365</v>
      </c>
      <c r="AE13" s="269">
        <f t="shared" si="4"/>
        <v>233519355.93011644</v>
      </c>
      <c r="AF13" s="269">
        <f>ԾԱՌԱՅՈՂ!AT2+ՀԵՐԹԱՊԱՀՈՒԹՅՈՒՆ!Z10</f>
        <v>3036553179.9613976</v>
      </c>
    </row>
    <row r="14" spans="1:32" s="349" customFormat="1" ht="20.25" customHeight="1">
      <c r="A14" s="361">
        <v>7</v>
      </c>
      <c r="B14" s="362" t="s">
        <v>38</v>
      </c>
      <c r="C14" s="363"/>
      <c r="D14" s="364"/>
      <c r="E14" s="364"/>
      <c r="F14" s="364"/>
      <c r="G14" s="269">
        <f t="shared" si="5"/>
        <v>0</v>
      </c>
      <c r="H14" s="269"/>
      <c r="I14" s="363"/>
      <c r="J14" s="364"/>
      <c r="K14" s="364"/>
      <c r="L14" s="364"/>
      <c r="M14" s="269">
        <f t="shared" si="6"/>
        <v>0</v>
      </c>
      <c r="N14" s="269"/>
      <c r="O14" s="365">
        <f>+(I14+C14)/2</f>
        <v>0</v>
      </c>
      <c r="P14" s="366">
        <f t="shared" ref="P14:P20" si="8">+J14+D14</f>
        <v>0</v>
      </c>
      <c r="Q14" s="366">
        <f t="shared" ref="Q14:Q20" si="9">+K14+E14</f>
        <v>0</v>
      </c>
      <c r="R14" s="366">
        <f t="shared" ref="R14:R20" si="10">+L14+F14</f>
        <v>0</v>
      </c>
      <c r="S14" s="366">
        <f t="shared" ref="S14:S20" si="11">+M14+G14</f>
        <v>0</v>
      </c>
      <c r="T14" s="269"/>
      <c r="U14" s="363"/>
      <c r="V14" s="364"/>
      <c r="W14" s="364"/>
      <c r="X14" s="364"/>
      <c r="Y14" s="269">
        <f t="shared" si="3"/>
        <v>0</v>
      </c>
      <c r="Z14" s="269"/>
      <c r="AA14" s="363"/>
      <c r="AB14" s="364"/>
      <c r="AC14" s="364"/>
      <c r="AD14" s="364"/>
      <c r="AE14" s="269">
        <f t="shared" si="4"/>
        <v>0</v>
      </c>
      <c r="AF14" s="269"/>
    </row>
    <row r="15" spans="1:32" s="349" customFormat="1" ht="20.25" customHeight="1">
      <c r="A15" s="361">
        <v>8</v>
      </c>
      <c r="B15" s="362" t="s">
        <v>39</v>
      </c>
      <c r="C15" s="363"/>
      <c r="D15" s="364"/>
      <c r="E15" s="364"/>
      <c r="F15" s="364"/>
      <c r="G15" s="269">
        <f t="shared" si="5"/>
        <v>0</v>
      </c>
      <c r="H15" s="269"/>
      <c r="I15" s="363"/>
      <c r="J15" s="364"/>
      <c r="K15" s="364"/>
      <c r="L15" s="364"/>
      <c r="M15" s="269">
        <f t="shared" si="6"/>
        <v>0</v>
      </c>
      <c r="N15" s="269"/>
      <c r="O15" s="365">
        <f>+(I15+C15)/2</f>
        <v>0</v>
      </c>
      <c r="P15" s="366">
        <f>+J15+D15</f>
        <v>0</v>
      </c>
      <c r="Q15" s="366">
        <f t="shared" si="9"/>
        <v>0</v>
      </c>
      <c r="R15" s="366">
        <f t="shared" si="10"/>
        <v>0</v>
      </c>
      <c r="S15" s="366">
        <f t="shared" si="11"/>
        <v>0</v>
      </c>
      <c r="T15" s="269"/>
      <c r="U15" s="363"/>
      <c r="V15" s="364"/>
      <c r="W15" s="364"/>
      <c r="X15" s="364"/>
      <c r="Y15" s="269">
        <f t="shared" si="3"/>
        <v>0</v>
      </c>
      <c r="Z15" s="269"/>
      <c r="AA15" s="363"/>
      <c r="AB15" s="364"/>
      <c r="AC15" s="364"/>
      <c r="AD15" s="364"/>
      <c r="AE15" s="269">
        <f t="shared" si="4"/>
        <v>0</v>
      </c>
      <c r="AF15" s="269"/>
    </row>
    <row r="16" spans="1:32" s="349" customFormat="1" ht="20.25" customHeight="1">
      <c r="A16" s="361">
        <v>9</v>
      </c>
      <c r="B16" s="362" t="s">
        <v>40</v>
      </c>
      <c r="C16" s="363"/>
      <c r="D16" s="364"/>
      <c r="E16" s="364"/>
      <c r="F16" s="364"/>
      <c r="G16" s="269">
        <f t="shared" si="5"/>
        <v>0</v>
      </c>
      <c r="H16" s="269"/>
      <c r="I16" s="363"/>
      <c r="J16" s="364"/>
      <c r="K16" s="364"/>
      <c r="L16" s="364"/>
      <c r="M16" s="269">
        <f t="shared" si="6"/>
        <v>0</v>
      </c>
      <c r="N16" s="269"/>
      <c r="O16" s="365">
        <f t="shared" si="7"/>
        <v>0</v>
      </c>
      <c r="P16" s="366">
        <f t="shared" si="8"/>
        <v>0</v>
      </c>
      <c r="Q16" s="366">
        <f t="shared" si="9"/>
        <v>0</v>
      </c>
      <c r="R16" s="366">
        <f t="shared" si="10"/>
        <v>0</v>
      </c>
      <c r="S16" s="366">
        <f t="shared" si="11"/>
        <v>0</v>
      </c>
      <c r="T16" s="269"/>
      <c r="U16" s="363"/>
      <c r="V16" s="364"/>
      <c r="W16" s="364"/>
      <c r="X16" s="364"/>
      <c r="Y16" s="269">
        <f t="shared" si="3"/>
        <v>0</v>
      </c>
      <c r="Z16" s="269"/>
      <c r="AA16" s="363"/>
      <c r="AB16" s="364"/>
      <c r="AC16" s="364"/>
      <c r="AD16" s="364"/>
      <c r="AE16" s="269">
        <f t="shared" si="4"/>
        <v>0</v>
      </c>
      <c r="AF16" s="269"/>
    </row>
    <row r="17" spans="1:32" s="349" customFormat="1" ht="20.25" customHeight="1">
      <c r="A17" s="361">
        <v>10</v>
      </c>
      <c r="B17" s="362" t="s">
        <v>41</v>
      </c>
      <c r="C17" s="363"/>
      <c r="D17" s="364"/>
      <c r="E17" s="364"/>
      <c r="F17" s="364"/>
      <c r="G17" s="269">
        <f t="shared" si="5"/>
        <v>0</v>
      </c>
      <c r="H17" s="269"/>
      <c r="I17" s="363"/>
      <c r="J17" s="364"/>
      <c r="K17" s="364"/>
      <c r="L17" s="364"/>
      <c r="M17" s="269">
        <f t="shared" si="6"/>
        <v>0</v>
      </c>
      <c r="N17" s="269"/>
      <c r="O17" s="365">
        <f t="shared" si="7"/>
        <v>0</v>
      </c>
      <c r="P17" s="366">
        <f t="shared" si="8"/>
        <v>0</v>
      </c>
      <c r="Q17" s="366">
        <f t="shared" si="9"/>
        <v>0</v>
      </c>
      <c r="R17" s="366">
        <f t="shared" si="10"/>
        <v>0</v>
      </c>
      <c r="S17" s="366">
        <f t="shared" si="11"/>
        <v>0</v>
      </c>
      <c r="T17" s="269"/>
      <c r="U17" s="363"/>
      <c r="V17" s="364"/>
      <c r="W17" s="364"/>
      <c r="X17" s="364"/>
      <c r="Y17" s="269">
        <f t="shared" si="3"/>
        <v>0</v>
      </c>
      <c r="Z17" s="269"/>
      <c r="AA17" s="363"/>
      <c r="AB17" s="364"/>
      <c r="AC17" s="364"/>
      <c r="AD17" s="364"/>
      <c r="AE17" s="269">
        <f t="shared" si="4"/>
        <v>0</v>
      </c>
      <c r="AF17" s="269"/>
    </row>
    <row r="18" spans="1:32" s="349" customFormat="1" ht="20.25" customHeight="1">
      <c r="A18" s="361">
        <v>11</v>
      </c>
      <c r="B18" s="362" t="s">
        <v>42</v>
      </c>
      <c r="C18" s="363"/>
      <c r="D18" s="364"/>
      <c r="E18" s="364"/>
      <c r="F18" s="364"/>
      <c r="G18" s="269">
        <f t="shared" si="5"/>
        <v>0</v>
      </c>
      <c r="H18" s="269"/>
      <c r="I18" s="363"/>
      <c r="J18" s="364"/>
      <c r="K18" s="364"/>
      <c r="L18" s="364"/>
      <c r="M18" s="269">
        <f t="shared" si="6"/>
        <v>0</v>
      </c>
      <c r="N18" s="269"/>
      <c r="O18" s="365">
        <f t="shared" si="7"/>
        <v>0</v>
      </c>
      <c r="P18" s="366">
        <f t="shared" si="8"/>
        <v>0</v>
      </c>
      <c r="Q18" s="366">
        <f t="shared" si="9"/>
        <v>0</v>
      </c>
      <c r="R18" s="366">
        <f t="shared" si="10"/>
        <v>0</v>
      </c>
      <c r="S18" s="366">
        <f t="shared" si="11"/>
        <v>0</v>
      </c>
      <c r="T18" s="269"/>
      <c r="U18" s="363"/>
      <c r="V18" s="364"/>
      <c r="W18" s="364"/>
      <c r="X18" s="364"/>
      <c r="Y18" s="269">
        <f t="shared" si="3"/>
        <v>0</v>
      </c>
      <c r="Z18" s="269"/>
      <c r="AA18" s="363"/>
      <c r="AB18" s="364"/>
      <c r="AC18" s="364"/>
      <c r="AD18" s="364"/>
      <c r="AE18" s="269">
        <f t="shared" si="4"/>
        <v>0</v>
      </c>
      <c r="AF18" s="269"/>
    </row>
    <row r="19" spans="1:32" s="349" customFormat="1" ht="32.25" customHeight="1">
      <c r="A19" s="361">
        <v>12</v>
      </c>
      <c r="B19" s="362" t="s">
        <v>43</v>
      </c>
      <c r="C19" s="367">
        <f>ՏԵԽՆԻԿԱԿԱՆ!N2</f>
        <v>483</v>
      </c>
      <c r="D19" s="364">
        <f>SUM(ՏԵԽՆԻԿԱԿԱՆ!S2)</f>
        <v>51457291</v>
      </c>
      <c r="E19" s="364">
        <f>ՏԵԽՆԻԿԱԿԱՆ!R2</f>
        <v>248000</v>
      </c>
      <c r="F19" s="364">
        <f>ՏԵԽՆԻԿԱԿԱՆ!Q2</f>
        <v>62400</v>
      </c>
      <c r="G19" s="269">
        <f>ՏԵԽՆԻԿԱԿԱՆ!T2</f>
        <v>51767691</v>
      </c>
      <c r="H19" s="269">
        <f>ՏԵԽՆԻԿԱԿԱՆ!U2</f>
        <v>621212292</v>
      </c>
      <c r="I19" s="367">
        <f>+ՏԵԽՆԻԿԱԿԱՆ!F2</f>
        <v>483</v>
      </c>
      <c r="J19" s="364" t="s">
        <v>598</v>
      </c>
      <c r="K19" s="364" t="s">
        <v>598</v>
      </c>
      <c r="L19" s="364" t="s">
        <v>598</v>
      </c>
      <c r="M19" s="364" t="s">
        <v>598</v>
      </c>
      <c r="N19" s="269">
        <f>ՏԵԽՆԻԿԱԿԱՆ!M2</f>
        <v>621212292</v>
      </c>
      <c r="O19" s="368">
        <f>C19-I19</f>
        <v>0</v>
      </c>
      <c r="P19" s="366" t="s">
        <v>598</v>
      </c>
      <c r="Q19" s="366" t="s">
        <v>598</v>
      </c>
      <c r="R19" s="366" t="s">
        <v>598</v>
      </c>
      <c r="S19" s="366" t="s">
        <v>598</v>
      </c>
      <c r="T19" s="269">
        <f>H19-N19</f>
        <v>0</v>
      </c>
      <c r="U19" s="367">
        <f>+ՏԵԽՆԻԿԱԿԱՆ!V2</f>
        <v>483</v>
      </c>
      <c r="V19" s="364" t="s">
        <v>598</v>
      </c>
      <c r="W19" s="364" t="s">
        <v>598</v>
      </c>
      <c r="X19" s="364" t="s">
        <v>598</v>
      </c>
      <c r="Y19" s="364" t="s">
        <v>598</v>
      </c>
      <c r="Z19" s="269">
        <f>ՏԵԽՆԻԿԱԿԱՆ!AC2</f>
        <v>621212292</v>
      </c>
      <c r="AA19" s="367">
        <f>ՏԵԽՆԻԿԱԿԱՆ!AD2</f>
        <v>483</v>
      </c>
      <c r="AB19" s="364" t="s">
        <v>598</v>
      </c>
      <c r="AC19" s="364" t="s">
        <v>598</v>
      </c>
      <c r="AD19" s="364" t="s">
        <v>598</v>
      </c>
      <c r="AE19" s="364" t="s">
        <v>598</v>
      </c>
      <c r="AF19" s="269">
        <f>ՏԵԽՆԻԿԱԿԱՆ!AK2</f>
        <v>621212292</v>
      </c>
    </row>
    <row r="20" spans="1:32" s="349" customFormat="1" ht="45" customHeight="1">
      <c r="A20" s="361">
        <v>13</v>
      </c>
      <c r="B20" s="362" t="s">
        <v>44</v>
      </c>
      <c r="C20" s="363"/>
      <c r="D20" s="364"/>
      <c r="E20" s="364"/>
      <c r="F20" s="364"/>
      <c r="G20" s="269">
        <f t="shared" si="5"/>
        <v>0</v>
      </c>
      <c r="H20" s="269"/>
      <c r="I20" s="363"/>
      <c r="J20" s="364"/>
      <c r="K20" s="364"/>
      <c r="L20" s="364"/>
      <c r="M20" s="269">
        <f t="shared" si="6"/>
        <v>0</v>
      </c>
      <c r="N20" s="269"/>
      <c r="O20" s="365">
        <f t="shared" si="7"/>
        <v>0</v>
      </c>
      <c r="P20" s="366">
        <f t="shared" si="8"/>
        <v>0</v>
      </c>
      <c r="Q20" s="366">
        <f t="shared" si="9"/>
        <v>0</v>
      </c>
      <c r="R20" s="366">
        <f t="shared" si="10"/>
        <v>0</v>
      </c>
      <c r="S20" s="366">
        <f t="shared" si="11"/>
        <v>0</v>
      </c>
      <c r="T20" s="269"/>
      <c r="U20" s="363"/>
      <c r="V20" s="364"/>
      <c r="W20" s="364"/>
      <c r="X20" s="364"/>
      <c r="Y20" s="269">
        <f>V20+W20+X20</f>
        <v>0</v>
      </c>
      <c r="Z20" s="269"/>
      <c r="AA20" s="363"/>
      <c r="AB20" s="364"/>
      <c r="AC20" s="364"/>
      <c r="AD20" s="364"/>
      <c r="AE20" s="269">
        <f>AB20+AC20+AD20</f>
        <v>0</v>
      </c>
      <c r="AF20" s="269"/>
    </row>
    <row r="21" spans="1:32" s="349" customFormat="1" ht="24.75" customHeight="1">
      <c r="A21" s="361"/>
      <c r="B21" s="362" t="s">
        <v>45</v>
      </c>
      <c r="C21" s="371">
        <f>ԿԱՐԳԱԴՐԻՉ!N35</f>
        <v>761</v>
      </c>
      <c r="D21" s="364">
        <f>+ԿԱՐԳԱԴՐԻՉ!K805</f>
        <v>137176000</v>
      </c>
      <c r="E21" s="364">
        <f>+ԿԱՐԳԱԴՐԻՉ!L805</f>
        <v>424000</v>
      </c>
      <c r="F21" s="364"/>
      <c r="G21" s="269">
        <f t="shared" si="5"/>
        <v>137600000</v>
      </c>
      <c r="H21" s="269">
        <f>ԿԱՐԳԱԴՐԻՉ!P35</f>
        <v>1883893328</v>
      </c>
      <c r="I21" s="371">
        <f>ԿԱՐԳԱԴՐԻՉ!F35</f>
        <v>761</v>
      </c>
      <c r="J21" s="364">
        <f>+ԿԱՐԳԱԴՐԻՉ!T805</f>
        <v>138426496</v>
      </c>
      <c r="K21" s="364">
        <f>+ԿԱՐԳԱԴՐԻՉ!U805</f>
        <v>424000</v>
      </c>
      <c r="L21" s="364"/>
      <c r="M21" s="269">
        <f t="shared" si="6"/>
        <v>138850496</v>
      </c>
      <c r="N21" s="269">
        <f>ԿԱՐԳԱԴՐԻՉ!H35</f>
        <v>1866966448</v>
      </c>
      <c r="O21" s="368">
        <f t="shared" ref="O21:T21" si="12">C21-I21</f>
        <v>0</v>
      </c>
      <c r="P21" s="368">
        <f t="shared" si="12"/>
        <v>-1250496</v>
      </c>
      <c r="Q21" s="368">
        <f t="shared" si="12"/>
        <v>0</v>
      </c>
      <c r="R21" s="369">
        <f t="shared" si="12"/>
        <v>0</v>
      </c>
      <c r="S21" s="369">
        <f t="shared" si="12"/>
        <v>-1250496</v>
      </c>
      <c r="T21" s="269">
        <f t="shared" si="12"/>
        <v>16926880</v>
      </c>
      <c r="U21" s="371">
        <f>ԿԱՐԳԱԴՐԻՉ!W35</f>
        <v>761</v>
      </c>
      <c r="V21" s="364">
        <f>ԿԱՐԳԱԴՐԻՉ!AC805</f>
        <v>141265280</v>
      </c>
      <c r="W21" s="364">
        <f>ԿԱՐԳԱԴՐԻՉ!AD805</f>
        <v>424000</v>
      </c>
      <c r="X21" s="364"/>
      <c r="Y21" s="269">
        <f>V21+W21+X21</f>
        <v>141689280</v>
      </c>
      <c r="Z21" s="269">
        <f>ԿԱՐԳԱԴՐԻՉ!Y35</f>
        <v>1922066552</v>
      </c>
      <c r="AA21" s="371">
        <f>ԿԱՐԳԱԴՐԻՉ!AF35</f>
        <v>761</v>
      </c>
      <c r="AB21" s="364">
        <f>ԿԱՐԳԱԴՐԻՉ!AL805</f>
        <v>142555712</v>
      </c>
      <c r="AC21" s="364">
        <f>ԿԱՐԳԱԴՐԻՉ!AM805</f>
        <v>424000</v>
      </c>
      <c r="AD21" s="364"/>
      <c r="AE21" s="269">
        <f>AB21+AC21+AD21</f>
        <v>142979712</v>
      </c>
      <c r="AF21" s="269">
        <f>ԿԱՐԳԱԴՐԻՉ!AH35</f>
        <v>1940068560</v>
      </c>
    </row>
    <row r="22" spans="1:32" s="349" customFormat="1" ht="34.5" customHeight="1">
      <c r="A22" s="361"/>
      <c r="B22" s="370" t="s">
        <v>46</v>
      </c>
      <c r="C22" s="269">
        <f>SUM(C8:C21)</f>
        <v>2972</v>
      </c>
      <c r="D22" s="269">
        <f t="shared" ref="D22:AE22" si="13">SUM(D8:D21)</f>
        <v>818676107</v>
      </c>
      <c r="E22" s="269">
        <f t="shared" si="13"/>
        <v>1434013.8</v>
      </c>
      <c r="F22" s="269">
        <f t="shared" si="13"/>
        <v>64108150.563684471</v>
      </c>
      <c r="G22" s="269">
        <f t="shared" si="13"/>
        <v>884218271.36368442</v>
      </c>
      <c r="H22" s="269">
        <f>SUM(H8:H21)+(ԱՄՓՈՓ!AI7+ԱՄՓՈՓ!AJ7)/6</f>
        <v>13951999365.857548</v>
      </c>
      <c r="I22" s="269">
        <f t="shared" si="13"/>
        <v>2972</v>
      </c>
      <c r="J22" s="269">
        <f t="shared" si="13"/>
        <v>764272704</v>
      </c>
      <c r="K22" s="269">
        <f t="shared" si="13"/>
        <v>1073069.8</v>
      </c>
      <c r="L22" s="269" t="e">
        <f t="shared" si="13"/>
        <v>#REF!</v>
      </c>
      <c r="M22" s="269" t="e">
        <f t="shared" si="13"/>
        <v>#REF!</v>
      </c>
      <c r="N22" s="269" t="e">
        <f t="shared" si="13"/>
        <v>#REF!</v>
      </c>
      <c r="O22" s="269">
        <f t="shared" si="13"/>
        <v>0</v>
      </c>
      <c r="P22" s="269">
        <f t="shared" si="13"/>
        <v>2946112</v>
      </c>
      <c r="Q22" s="269">
        <f t="shared" si="13"/>
        <v>112944</v>
      </c>
      <c r="R22" s="269" t="e">
        <f t="shared" si="13"/>
        <v>#REF!</v>
      </c>
      <c r="S22" s="269" t="e">
        <f t="shared" si="13"/>
        <v>#REF!</v>
      </c>
      <c r="T22" s="269" t="e">
        <f t="shared" si="13"/>
        <v>#REF!</v>
      </c>
      <c r="U22" s="269">
        <f t="shared" si="13"/>
        <v>2972</v>
      </c>
      <c r="V22" s="269">
        <f t="shared" si="13"/>
        <v>775329152</v>
      </c>
      <c r="W22" s="269">
        <f t="shared" si="13"/>
        <v>1191255.3999999999</v>
      </c>
      <c r="X22" s="269" t="e">
        <f t="shared" si="13"/>
        <v>#REF!</v>
      </c>
      <c r="Y22" s="269" t="e">
        <f t="shared" si="13"/>
        <v>#REF!</v>
      </c>
      <c r="Z22" s="269" t="e">
        <f>SUM(Z8:Z21)+(ԱՄՓՈՓ!AZ7+ԱՄՓՈՓ!BA7)/6</f>
        <v>#REF!</v>
      </c>
      <c r="AA22" s="269">
        <f t="shared" si="13"/>
        <v>2972</v>
      </c>
      <c r="AB22" s="269">
        <f t="shared" si="13"/>
        <v>780029952</v>
      </c>
      <c r="AC22" s="269">
        <f t="shared" si="13"/>
        <v>1191255.3999999999</v>
      </c>
      <c r="AD22" s="269" t="e">
        <f t="shared" si="13"/>
        <v>#REF!</v>
      </c>
      <c r="AE22" s="269" t="e">
        <f t="shared" si="13"/>
        <v>#REF!</v>
      </c>
      <c r="AF22" s="269" t="e">
        <f>SUM(AF8:AF21)+(ԱՄՓՈՓ!BQ7+ԱՄՓՈՓ!BR7)/6</f>
        <v>#REF!</v>
      </c>
    </row>
    <row r="23" spans="1:32">
      <c r="B23" s="338"/>
      <c r="C23" s="338"/>
      <c r="U23" s="338"/>
      <c r="AA23" s="338"/>
    </row>
    <row r="24" spans="1:32">
      <c r="B24" s="338"/>
      <c r="C24" s="338"/>
      <c r="U24" s="338"/>
      <c r="AA24" s="338"/>
    </row>
    <row r="25" spans="1:32">
      <c r="B25" s="338"/>
      <c r="C25" s="338"/>
      <c r="U25" s="338"/>
      <c r="AA25" s="338"/>
    </row>
    <row r="26" spans="1:32">
      <c r="B26" s="338"/>
      <c r="C26" s="338"/>
      <c r="U26" s="338"/>
      <c r="AA26" s="338"/>
    </row>
    <row r="27" spans="1:32">
      <c r="B27" s="338"/>
      <c r="C27" s="338"/>
      <c r="U27" s="338"/>
      <c r="AA27" s="338"/>
    </row>
    <row r="28" spans="1:32">
      <c r="B28" s="338"/>
      <c r="C28" s="338"/>
      <c r="U28" s="338"/>
      <c r="AA28" s="338"/>
    </row>
    <row r="29" spans="1:32">
      <c r="B29" s="338"/>
      <c r="C29" s="338"/>
      <c r="U29" s="338"/>
      <c r="AA29" s="338"/>
    </row>
  </sheetData>
  <mergeCells count="7">
    <mergeCell ref="C5:H5"/>
    <mergeCell ref="U2:W2"/>
    <mergeCell ref="AA2:AC2"/>
    <mergeCell ref="U5:Z5"/>
    <mergeCell ref="AA5:AF5"/>
    <mergeCell ref="O5:T5"/>
    <mergeCell ref="I5:N5"/>
  </mergeCells>
  <conditionalFormatting sqref="K19:M19 Z8:AF22 C8:L22 N8:N22 T14:T22 U19:AE19 U8:AD18 U20:AD22 C22:AF22">
    <cfRule type="cellIs" dxfId="0" priority="20" operator="greaterThan">
      <formula>0</formula>
    </cfRule>
  </conditionalFormatting>
  <pageMargins left="0.24" right="0.16" top="0.41" bottom="0.34" header="0.3" footer="0.3"/>
  <pageSetup paperSize="9" scale="38" orientation="landscape" r:id="rId1"/>
  <colBreaks count="1" manualBreakCount="1">
    <brk id="20" max="31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3"/>
  <sheetViews>
    <sheetView zoomScaleNormal="100" workbookViewId="0">
      <selection activeCell="W10" sqref="W10"/>
    </sheetView>
  </sheetViews>
  <sheetFormatPr defaultRowHeight="14.25"/>
  <cols>
    <col min="1" max="1" width="26.85546875" style="263" customWidth="1"/>
    <col min="2" max="2" width="12.85546875" style="264" customWidth="1"/>
    <col min="3" max="3" width="11.140625" style="229" customWidth="1"/>
    <col min="4" max="4" width="17.85546875" style="229" customWidth="1"/>
    <col min="5" max="6" width="11.7109375" style="229" customWidth="1"/>
    <col min="7" max="7" width="15.5703125" style="229" customWidth="1"/>
    <col min="8" max="8" width="11.7109375" style="229" customWidth="1"/>
    <col min="9" max="9" width="14" style="229" customWidth="1"/>
    <col min="10" max="10" width="11.140625" style="229" hidden="1" customWidth="1"/>
    <col min="11" max="11" width="17.85546875" style="229" hidden="1" customWidth="1"/>
    <col min="12" max="12" width="11.7109375" style="229" hidden="1" customWidth="1"/>
    <col min="13" max="13" width="11.140625" style="229" customWidth="1"/>
    <col min="14" max="14" width="17.85546875" style="229" customWidth="1"/>
    <col min="15" max="15" width="11.7109375" style="229" customWidth="1"/>
    <col min="16" max="22" width="11.140625" style="229" hidden="1" customWidth="1"/>
    <col min="23" max="23" width="11.140625" style="229" customWidth="1"/>
    <col min="24" max="24" width="17.85546875" style="229" customWidth="1"/>
    <col min="25" max="25" width="11.7109375" style="229" customWidth="1"/>
    <col min="26" max="213" width="9.140625" style="229"/>
    <col min="214" max="214" width="26.85546875" style="229" customWidth="1"/>
    <col min="215" max="215" width="12.85546875" style="229" customWidth="1"/>
    <col min="216" max="216" width="11.140625" style="229" customWidth="1"/>
    <col min="217" max="217" width="12.5703125" style="229" customWidth="1"/>
    <col min="218" max="218" width="11.7109375" style="229" customWidth="1"/>
    <col min="219" max="219" width="11.140625" style="229" customWidth="1"/>
    <col min="220" max="220" width="12.5703125" style="229" customWidth="1"/>
    <col min="221" max="221" width="11.7109375" style="229" customWidth="1"/>
    <col min="222" max="469" width="9.140625" style="229"/>
    <col min="470" max="470" width="26.85546875" style="229" customWidth="1"/>
    <col min="471" max="471" width="12.85546875" style="229" customWidth="1"/>
    <col min="472" max="472" width="11.140625" style="229" customWidth="1"/>
    <col min="473" max="473" width="12.5703125" style="229" customWidth="1"/>
    <col min="474" max="474" width="11.7109375" style="229" customWidth="1"/>
    <col min="475" max="475" width="11.140625" style="229" customWidth="1"/>
    <col min="476" max="476" width="12.5703125" style="229" customWidth="1"/>
    <col min="477" max="477" width="11.7109375" style="229" customWidth="1"/>
    <col min="478" max="725" width="9.140625" style="229"/>
    <col min="726" max="726" width="26.85546875" style="229" customWidth="1"/>
    <col min="727" max="727" width="12.85546875" style="229" customWidth="1"/>
    <col min="728" max="728" width="11.140625" style="229" customWidth="1"/>
    <col min="729" max="729" width="12.5703125" style="229" customWidth="1"/>
    <col min="730" max="730" width="11.7109375" style="229" customWidth="1"/>
    <col min="731" max="731" width="11.140625" style="229" customWidth="1"/>
    <col min="732" max="732" width="12.5703125" style="229" customWidth="1"/>
    <col min="733" max="733" width="11.7109375" style="229" customWidth="1"/>
    <col min="734" max="981" width="9.140625" style="229"/>
    <col min="982" max="982" width="26.85546875" style="229" customWidth="1"/>
    <col min="983" max="983" width="12.85546875" style="229" customWidth="1"/>
    <col min="984" max="984" width="11.140625" style="229" customWidth="1"/>
    <col min="985" max="985" width="12.5703125" style="229" customWidth="1"/>
    <col min="986" max="986" width="11.7109375" style="229" customWidth="1"/>
    <col min="987" max="987" width="11.140625" style="229" customWidth="1"/>
    <col min="988" max="988" width="12.5703125" style="229" customWidth="1"/>
    <col min="989" max="989" width="11.7109375" style="229" customWidth="1"/>
    <col min="990" max="1237" width="9.140625" style="229"/>
    <col min="1238" max="1238" width="26.85546875" style="229" customWidth="1"/>
    <col min="1239" max="1239" width="12.85546875" style="229" customWidth="1"/>
    <col min="1240" max="1240" width="11.140625" style="229" customWidth="1"/>
    <col min="1241" max="1241" width="12.5703125" style="229" customWidth="1"/>
    <col min="1242" max="1242" width="11.7109375" style="229" customWidth="1"/>
    <col min="1243" max="1243" width="11.140625" style="229" customWidth="1"/>
    <col min="1244" max="1244" width="12.5703125" style="229" customWidth="1"/>
    <col min="1245" max="1245" width="11.7109375" style="229" customWidth="1"/>
    <col min="1246" max="1493" width="9.140625" style="229"/>
    <col min="1494" max="1494" width="26.85546875" style="229" customWidth="1"/>
    <col min="1495" max="1495" width="12.85546875" style="229" customWidth="1"/>
    <col min="1496" max="1496" width="11.140625" style="229" customWidth="1"/>
    <col min="1497" max="1497" width="12.5703125" style="229" customWidth="1"/>
    <col min="1498" max="1498" width="11.7109375" style="229" customWidth="1"/>
    <col min="1499" max="1499" width="11.140625" style="229" customWidth="1"/>
    <col min="1500" max="1500" width="12.5703125" style="229" customWidth="1"/>
    <col min="1501" max="1501" width="11.7109375" style="229" customWidth="1"/>
    <col min="1502" max="1749" width="9.140625" style="229"/>
    <col min="1750" max="1750" width="26.85546875" style="229" customWidth="1"/>
    <col min="1751" max="1751" width="12.85546875" style="229" customWidth="1"/>
    <col min="1752" max="1752" width="11.140625" style="229" customWidth="1"/>
    <col min="1753" max="1753" width="12.5703125" style="229" customWidth="1"/>
    <col min="1754" max="1754" width="11.7109375" style="229" customWidth="1"/>
    <col min="1755" max="1755" width="11.140625" style="229" customWidth="1"/>
    <col min="1756" max="1756" width="12.5703125" style="229" customWidth="1"/>
    <col min="1757" max="1757" width="11.7109375" style="229" customWidth="1"/>
    <col min="1758" max="2005" width="9.140625" style="229"/>
    <col min="2006" max="2006" width="26.85546875" style="229" customWidth="1"/>
    <col min="2007" max="2007" width="12.85546875" style="229" customWidth="1"/>
    <col min="2008" max="2008" width="11.140625" style="229" customWidth="1"/>
    <col min="2009" max="2009" width="12.5703125" style="229" customWidth="1"/>
    <col min="2010" max="2010" width="11.7109375" style="229" customWidth="1"/>
    <col min="2011" max="2011" width="11.140625" style="229" customWidth="1"/>
    <col min="2012" max="2012" width="12.5703125" style="229" customWidth="1"/>
    <col min="2013" max="2013" width="11.7109375" style="229" customWidth="1"/>
    <col min="2014" max="2261" width="9.140625" style="229"/>
    <col min="2262" max="2262" width="26.85546875" style="229" customWidth="1"/>
    <col min="2263" max="2263" width="12.85546875" style="229" customWidth="1"/>
    <col min="2264" max="2264" width="11.140625" style="229" customWidth="1"/>
    <col min="2265" max="2265" width="12.5703125" style="229" customWidth="1"/>
    <col min="2266" max="2266" width="11.7109375" style="229" customWidth="1"/>
    <col min="2267" max="2267" width="11.140625" style="229" customWidth="1"/>
    <col min="2268" max="2268" width="12.5703125" style="229" customWidth="1"/>
    <col min="2269" max="2269" width="11.7109375" style="229" customWidth="1"/>
    <col min="2270" max="2517" width="9.140625" style="229"/>
    <col min="2518" max="2518" width="26.85546875" style="229" customWidth="1"/>
    <col min="2519" max="2519" width="12.85546875" style="229" customWidth="1"/>
    <col min="2520" max="2520" width="11.140625" style="229" customWidth="1"/>
    <col min="2521" max="2521" width="12.5703125" style="229" customWidth="1"/>
    <col min="2522" max="2522" width="11.7109375" style="229" customWidth="1"/>
    <col min="2523" max="2523" width="11.140625" style="229" customWidth="1"/>
    <col min="2524" max="2524" width="12.5703125" style="229" customWidth="1"/>
    <col min="2525" max="2525" width="11.7109375" style="229" customWidth="1"/>
    <col min="2526" max="2773" width="9.140625" style="229"/>
    <col min="2774" max="2774" width="26.85546875" style="229" customWidth="1"/>
    <col min="2775" max="2775" width="12.85546875" style="229" customWidth="1"/>
    <col min="2776" max="2776" width="11.140625" style="229" customWidth="1"/>
    <col min="2777" max="2777" width="12.5703125" style="229" customWidth="1"/>
    <col min="2778" max="2778" width="11.7109375" style="229" customWidth="1"/>
    <col min="2779" max="2779" width="11.140625" style="229" customWidth="1"/>
    <col min="2780" max="2780" width="12.5703125" style="229" customWidth="1"/>
    <col min="2781" max="2781" width="11.7109375" style="229" customWidth="1"/>
    <col min="2782" max="3029" width="9.140625" style="229"/>
    <col min="3030" max="3030" width="26.85546875" style="229" customWidth="1"/>
    <col min="3031" max="3031" width="12.85546875" style="229" customWidth="1"/>
    <col min="3032" max="3032" width="11.140625" style="229" customWidth="1"/>
    <col min="3033" max="3033" width="12.5703125" style="229" customWidth="1"/>
    <col min="3034" max="3034" width="11.7109375" style="229" customWidth="1"/>
    <col min="3035" max="3035" width="11.140625" style="229" customWidth="1"/>
    <col min="3036" max="3036" width="12.5703125" style="229" customWidth="1"/>
    <col min="3037" max="3037" width="11.7109375" style="229" customWidth="1"/>
    <col min="3038" max="3285" width="9.140625" style="229"/>
    <col min="3286" max="3286" width="26.85546875" style="229" customWidth="1"/>
    <col min="3287" max="3287" width="12.85546875" style="229" customWidth="1"/>
    <col min="3288" max="3288" width="11.140625" style="229" customWidth="1"/>
    <col min="3289" max="3289" width="12.5703125" style="229" customWidth="1"/>
    <col min="3290" max="3290" width="11.7109375" style="229" customWidth="1"/>
    <col min="3291" max="3291" width="11.140625" style="229" customWidth="1"/>
    <col min="3292" max="3292" width="12.5703125" style="229" customWidth="1"/>
    <col min="3293" max="3293" width="11.7109375" style="229" customWidth="1"/>
    <col min="3294" max="3541" width="9.140625" style="229"/>
    <col min="3542" max="3542" width="26.85546875" style="229" customWidth="1"/>
    <col min="3543" max="3543" width="12.85546875" style="229" customWidth="1"/>
    <col min="3544" max="3544" width="11.140625" style="229" customWidth="1"/>
    <col min="3545" max="3545" width="12.5703125" style="229" customWidth="1"/>
    <col min="3546" max="3546" width="11.7109375" style="229" customWidth="1"/>
    <col min="3547" max="3547" width="11.140625" style="229" customWidth="1"/>
    <col min="3548" max="3548" width="12.5703125" style="229" customWidth="1"/>
    <col min="3549" max="3549" width="11.7109375" style="229" customWidth="1"/>
    <col min="3550" max="3797" width="9.140625" style="229"/>
    <col min="3798" max="3798" width="26.85546875" style="229" customWidth="1"/>
    <col min="3799" max="3799" width="12.85546875" style="229" customWidth="1"/>
    <col min="3800" max="3800" width="11.140625" style="229" customWidth="1"/>
    <col min="3801" max="3801" width="12.5703125" style="229" customWidth="1"/>
    <col min="3802" max="3802" width="11.7109375" style="229" customWidth="1"/>
    <col min="3803" max="3803" width="11.140625" style="229" customWidth="1"/>
    <col min="3804" max="3804" width="12.5703125" style="229" customWidth="1"/>
    <col min="3805" max="3805" width="11.7109375" style="229" customWidth="1"/>
    <col min="3806" max="4053" width="9.140625" style="229"/>
    <col min="4054" max="4054" width="26.85546875" style="229" customWidth="1"/>
    <col min="4055" max="4055" width="12.85546875" style="229" customWidth="1"/>
    <col min="4056" max="4056" width="11.140625" style="229" customWidth="1"/>
    <col min="4057" max="4057" width="12.5703125" style="229" customWidth="1"/>
    <col min="4058" max="4058" width="11.7109375" style="229" customWidth="1"/>
    <col min="4059" max="4059" width="11.140625" style="229" customWidth="1"/>
    <col min="4060" max="4060" width="12.5703125" style="229" customWidth="1"/>
    <col min="4061" max="4061" width="11.7109375" style="229" customWidth="1"/>
    <col min="4062" max="4309" width="9.140625" style="229"/>
    <col min="4310" max="4310" width="26.85546875" style="229" customWidth="1"/>
    <col min="4311" max="4311" width="12.85546875" style="229" customWidth="1"/>
    <col min="4312" max="4312" width="11.140625" style="229" customWidth="1"/>
    <col min="4313" max="4313" width="12.5703125" style="229" customWidth="1"/>
    <col min="4314" max="4314" width="11.7109375" style="229" customWidth="1"/>
    <col min="4315" max="4315" width="11.140625" style="229" customWidth="1"/>
    <col min="4316" max="4316" width="12.5703125" style="229" customWidth="1"/>
    <col min="4317" max="4317" width="11.7109375" style="229" customWidth="1"/>
    <col min="4318" max="4565" width="9.140625" style="229"/>
    <col min="4566" max="4566" width="26.85546875" style="229" customWidth="1"/>
    <col min="4567" max="4567" width="12.85546875" style="229" customWidth="1"/>
    <col min="4568" max="4568" width="11.140625" style="229" customWidth="1"/>
    <col min="4569" max="4569" width="12.5703125" style="229" customWidth="1"/>
    <col min="4570" max="4570" width="11.7109375" style="229" customWidth="1"/>
    <col min="4571" max="4571" width="11.140625" style="229" customWidth="1"/>
    <col min="4572" max="4572" width="12.5703125" style="229" customWidth="1"/>
    <col min="4573" max="4573" width="11.7109375" style="229" customWidth="1"/>
    <col min="4574" max="4821" width="9.140625" style="229"/>
    <col min="4822" max="4822" width="26.85546875" style="229" customWidth="1"/>
    <col min="4823" max="4823" width="12.85546875" style="229" customWidth="1"/>
    <col min="4824" max="4824" width="11.140625" style="229" customWidth="1"/>
    <col min="4825" max="4825" width="12.5703125" style="229" customWidth="1"/>
    <col min="4826" max="4826" width="11.7109375" style="229" customWidth="1"/>
    <col min="4827" max="4827" width="11.140625" style="229" customWidth="1"/>
    <col min="4828" max="4828" width="12.5703125" style="229" customWidth="1"/>
    <col min="4829" max="4829" width="11.7109375" style="229" customWidth="1"/>
    <col min="4830" max="5077" width="9.140625" style="229"/>
    <col min="5078" max="5078" width="26.85546875" style="229" customWidth="1"/>
    <col min="5079" max="5079" width="12.85546875" style="229" customWidth="1"/>
    <col min="5080" max="5080" width="11.140625" style="229" customWidth="1"/>
    <col min="5081" max="5081" width="12.5703125" style="229" customWidth="1"/>
    <col min="5082" max="5082" width="11.7109375" style="229" customWidth="1"/>
    <col min="5083" max="5083" width="11.140625" style="229" customWidth="1"/>
    <col min="5084" max="5084" width="12.5703125" style="229" customWidth="1"/>
    <col min="5085" max="5085" width="11.7109375" style="229" customWidth="1"/>
    <col min="5086" max="5333" width="9.140625" style="229"/>
    <col min="5334" max="5334" width="26.85546875" style="229" customWidth="1"/>
    <col min="5335" max="5335" width="12.85546875" style="229" customWidth="1"/>
    <col min="5336" max="5336" width="11.140625" style="229" customWidth="1"/>
    <col min="5337" max="5337" width="12.5703125" style="229" customWidth="1"/>
    <col min="5338" max="5338" width="11.7109375" style="229" customWidth="1"/>
    <col min="5339" max="5339" width="11.140625" style="229" customWidth="1"/>
    <col min="5340" max="5340" width="12.5703125" style="229" customWidth="1"/>
    <col min="5341" max="5341" width="11.7109375" style="229" customWidth="1"/>
    <col min="5342" max="5589" width="9.140625" style="229"/>
    <col min="5590" max="5590" width="26.85546875" style="229" customWidth="1"/>
    <col min="5591" max="5591" width="12.85546875" style="229" customWidth="1"/>
    <col min="5592" max="5592" width="11.140625" style="229" customWidth="1"/>
    <col min="5593" max="5593" width="12.5703125" style="229" customWidth="1"/>
    <col min="5594" max="5594" width="11.7109375" style="229" customWidth="1"/>
    <col min="5595" max="5595" width="11.140625" style="229" customWidth="1"/>
    <col min="5596" max="5596" width="12.5703125" style="229" customWidth="1"/>
    <col min="5597" max="5597" width="11.7109375" style="229" customWidth="1"/>
    <col min="5598" max="5845" width="9.140625" style="229"/>
    <col min="5846" max="5846" width="26.85546875" style="229" customWidth="1"/>
    <col min="5847" max="5847" width="12.85546875" style="229" customWidth="1"/>
    <col min="5848" max="5848" width="11.140625" style="229" customWidth="1"/>
    <col min="5849" max="5849" width="12.5703125" style="229" customWidth="1"/>
    <col min="5850" max="5850" width="11.7109375" style="229" customWidth="1"/>
    <col min="5851" max="5851" width="11.140625" style="229" customWidth="1"/>
    <col min="5852" max="5852" width="12.5703125" style="229" customWidth="1"/>
    <col min="5853" max="5853" width="11.7109375" style="229" customWidth="1"/>
    <col min="5854" max="6101" width="9.140625" style="229"/>
    <col min="6102" max="6102" width="26.85546875" style="229" customWidth="1"/>
    <col min="6103" max="6103" width="12.85546875" style="229" customWidth="1"/>
    <col min="6104" max="6104" width="11.140625" style="229" customWidth="1"/>
    <col min="6105" max="6105" width="12.5703125" style="229" customWidth="1"/>
    <col min="6106" max="6106" width="11.7109375" style="229" customWidth="1"/>
    <col min="6107" max="6107" width="11.140625" style="229" customWidth="1"/>
    <col min="6108" max="6108" width="12.5703125" style="229" customWidth="1"/>
    <col min="6109" max="6109" width="11.7109375" style="229" customWidth="1"/>
    <col min="6110" max="6357" width="9.140625" style="229"/>
    <col min="6358" max="6358" width="26.85546875" style="229" customWidth="1"/>
    <col min="6359" max="6359" width="12.85546875" style="229" customWidth="1"/>
    <col min="6360" max="6360" width="11.140625" style="229" customWidth="1"/>
    <col min="6361" max="6361" width="12.5703125" style="229" customWidth="1"/>
    <col min="6362" max="6362" width="11.7109375" style="229" customWidth="1"/>
    <col min="6363" max="6363" width="11.140625" style="229" customWidth="1"/>
    <col min="6364" max="6364" width="12.5703125" style="229" customWidth="1"/>
    <col min="6365" max="6365" width="11.7109375" style="229" customWidth="1"/>
    <col min="6366" max="6613" width="9.140625" style="229"/>
    <col min="6614" max="6614" width="26.85546875" style="229" customWidth="1"/>
    <col min="6615" max="6615" width="12.85546875" style="229" customWidth="1"/>
    <col min="6616" max="6616" width="11.140625" style="229" customWidth="1"/>
    <col min="6617" max="6617" width="12.5703125" style="229" customWidth="1"/>
    <col min="6618" max="6618" width="11.7109375" style="229" customWidth="1"/>
    <col min="6619" max="6619" width="11.140625" style="229" customWidth="1"/>
    <col min="6620" max="6620" width="12.5703125" style="229" customWidth="1"/>
    <col min="6621" max="6621" width="11.7109375" style="229" customWidth="1"/>
    <col min="6622" max="6869" width="9.140625" style="229"/>
    <col min="6870" max="6870" width="26.85546875" style="229" customWidth="1"/>
    <col min="6871" max="6871" width="12.85546875" style="229" customWidth="1"/>
    <col min="6872" max="6872" width="11.140625" style="229" customWidth="1"/>
    <col min="6873" max="6873" width="12.5703125" style="229" customWidth="1"/>
    <col min="6874" max="6874" width="11.7109375" style="229" customWidth="1"/>
    <col min="6875" max="6875" width="11.140625" style="229" customWidth="1"/>
    <col min="6876" max="6876" width="12.5703125" style="229" customWidth="1"/>
    <col min="6877" max="6877" width="11.7109375" style="229" customWidth="1"/>
    <col min="6878" max="7125" width="9.140625" style="229"/>
    <col min="7126" max="7126" width="26.85546875" style="229" customWidth="1"/>
    <col min="7127" max="7127" width="12.85546875" style="229" customWidth="1"/>
    <col min="7128" max="7128" width="11.140625" style="229" customWidth="1"/>
    <col min="7129" max="7129" width="12.5703125" style="229" customWidth="1"/>
    <col min="7130" max="7130" width="11.7109375" style="229" customWidth="1"/>
    <col min="7131" max="7131" width="11.140625" style="229" customWidth="1"/>
    <col min="7132" max="7132" width="12.5703125" style="229" customWidth="1"/>
    <col min="7133" max="7133" width="11.7109375" style="229" customWidth="1"/>
    <col min="7134" max="7381" width="9.140625" style="229"/>
    <col min="7382" max="7382" width="26.85546875" style="229" customWidth="1"/>
    <col min="7383" max="7383" width="12.85546875" style="229" customWidth="1"/>
    <col min="7384" max="7384" width="11.140625" style="229" customWidth="1"/>
    <col min="7385" max="7385" width="12.5703125" style="229" customWidth="1"/>
    <col min="7386" max="7386" width="11.7109375" style="229" customWidth="1"/>
    <col min="7387" max="7387" width="11.140625" style="229" customWidth="1"/>
    <col min="7388" max="7388" width="12.5703125" style="229" customWidth="1"/>
    <col min="7389" max="7389" width="11.7109375" style="229" customWidth="1"/>
    <col min="7390" max="7637" width="9.140625" style="229"/>
    <col min="7638" max="7638" width="26.85546875" style="229" customWidth="1"/>
    <col min="7639" max="7639" width="12.85546875" style="229" customWidth="1"/>
    <col min="7640" max="7640" width="11.140625" style="229" customWidth="1"/>
    <col min="7641" max="7641" width="12.5703125" style="229" customWidth="1"/>
    <col min="7642" max="7642" width="11.7109375" style="229" customWidth="1"/>
    <col min="7643" max="7643" width="11.140625" style="229" customWidth="1"/>
    <col min="7644" max="7644" width="12.5703125" style="229" customWidth="1"/>
    <col min="7645" max="7645" width="11.7109375" style="229" customWidth="1"/>
    <col min="7646" max="7893" width="9.140625" style="229"/>
    <col min="7894" max="7894" width="26.85546875" style="229" customWidth="1"/>
    <col min="7895" max="7895" width="12.85546875" style="229" customWidth="1"/>
    <col min="7896" max="7896" width="11.140625" style="229" customWidth="1"/>
    <col min="7897" max="7897" width="12.5703125" style="229" customWidth="1"/>
    <col min="7898" max="7898" width="11.7109375" style="229" customWidth="1"/>
    <col min="7899" max="7899" width="11.140625" style="229" customWidth="1"/>
    <col min="7900" max="7900" width="12.5703125" style="229" customWidth="1"/>
    <col min="7901" max="7901" width="11.7109375" style="229" customWidth="1"/>
    <col min="7902" max="8149" width="9.140625" style="229"/>
    <col min="8150" max="8150" width="26.85546875" style="229" customWidth="1"/>
    <col min="8151" max="8151" width="12.85546875" style="229" customWidth="1"/>
    <col min="8152" max="8152" width="11.140625" style="229" customWidth="1"/>
    <col min="8153" max="8153" width="12.5703125" style="229" customWidth="1"/>
    <col min="8154" max="8154" width="11.7109375" style="229" customWidth="1"/>
    <col min="8155" max="8155" width="11.140625" style="229" customWidth="1"/>
    <col min="8156" max="8156" width="12.5703125" style="229" customWidth="1"/>
    <col min="8157" max="8157" width="11.7109375" style="229" customWidth="1"/>
    <col min="8158" max="8405" width="9.140625" style="229"/>
    <col min="8406" max="8406" width="26.85546875" style="229" customWidth="1"/>
    <col min="8407" max="8407" width="12.85546875" style="229" customWidth="1"/>
    <col min="8408" max="8408" width="11.140625" style="229" customWidth="1"/>
    <col min="8409" max="8409" width="12.5703125" style="229" customWidth="1"/>
    <col min="8410" max="8410" width="11.7109375" style="229" customWidth="1"/>
    <col min="8411" max="8411" width="11.140625" style="229" customWidth="1"/>
    <col min="8412" max="8412" width="12.5703125" style="229" customWidth="1"/>
    <col min="8413" max="8413" width="11.7109375" style="229" customWidth="1"/>
    <col min="8414" max="8661" width="9.140625" style="229"/>
    <col min="8662" max="8662" width="26.85546875" style="229" customWidth="1"/>
    <col min="8663" max="8663" width="12.85546875" style="229" customWidth="1"/>
    <col min="8664" max="8664" width="11.140625" style="229" customWidth="1"/>
    <col min="8665" max="8665" width="12.5703125" style="229" customWidth="1"/>
    <col min="8666" max="8666" width="11.7109375" style="229" customWidth="1"/>
    <col min="8667" max="8667" width="11.140625" style="229" customWidth="1"/>
    <col min="8668" max="8668" width="12.5703125" style="229" customWidth="1"/>
    <col min="8669" max="8669" width="11.7109375" style="229" customWidth="1"/>
    <col min="8670" max="8917" width="9.140625" style="229"/>
    <col min="8918" max="8918" width="26.85546875" style="229" customWidth="1"/>
    <col min="8919" max="8919" width="12.85546875" style="229" customWidth="1"/>
    <col min="8920" max="8920" width="11.140625" style="229" customWidth="1"/>
    <col min="8921" max="8921" width="12.5703125" style="229" customWidth="1"/>
    <col min="8922" max="8922" width="11.7109375" style="229" customWidth="1"/>
    <col min="8923" max="8923" width="11.140625" style="229" customWidth="1"/>
    <col min="8924" max="8924" width="12.5703125" style="229" customWidth="1"/>
    <col min="8925" max="8925" width="11.7109375" style="229" customWidth="1"/>
    <col min="8926" max="9173" width="9.140625" style="229"/>
    <col min="9174" max="9174" width="26.85546875" style="229" customWidth="1"/>
    <col min="9175" max="9175" width="12.85546875" style="229" customWidth="1"/>
    <col min="9176" max="9176" width="11.140625" style="229" customWidth="1"/>
    <col min="9177" max="9177" width="12.5703125" style="229" customWidth="1"/>
    <col min="9178" max="9178" width="11.7109375" style="229" customWidth="1"/>
    <col min="9179" max="9179" width="11.140625" style="229" customWidth="1"/>
    <col min="9180" max="9180" width="12.5703125" style="229" customWidth="1"/>
    <col min="9181" max="9181" width="11.7109375" style="229" customWidth="1"/>
    <col min="9182" max="9429" width="9.140625" style="229"/>
    <col min="9430" max="9430" width="26.85546875" style="229" customWidth="1"/>
    <col min="9431" max="9431" width="12.85546875" style="229" customWidth="1"/>
    <col min="9432" max="9432" width="11.140625" style="229" customWidth="1"/>
    <col min="9433" max="9433" width="12.5703125" style="229" customWidth="1"/>
    <col min="9434" max="9434" width="11.7109375" style="229" customWidth="1"/>
    <col min="9435" max="9435" width="11.140625" style="229" customWidth="1"/>
    <col min="9436" max="9436" width="12.5703125" style="229" customWidth="1"/>
    <col min="9437" max="9437" width="11.7109375" style="229" customWidth="1"/>
    <col min="9438" max="9685" width="9.140625" style="229"/>
    <col min="9686" max="9686" width="26.85546875" style="229" customWidth="1"/>
    <col min="9687" max="9687" width="12.85546875" style="229" customWidth="1"/>
    <col min="9688" max="9688" width="11.140625" style="229" customWidth="1"/>
    <col min="9689" max="9689" width="12.5703125" style="229" customWidth="1"/>
    <col min="9690" max="9690" width="11.7109375" style="229" customWidth="1"/>
    <col min="9691" max="9691" width="11.140625" style="229" customWidth="1"/>
    <col min="9692" max="9692" width="12.5703125" style="229" customWidth="1"/>
    <col min="9693" max="9693" width="11.7109375" style="229" customWidth="1"/>
    <col min="9694" max="9941" width="9.140625" style="229"/>
    <col min="9942" max="9942" width="26.85546875" style="229" customWidth="1"/>
    <col min="9943" max="9943" width="12.85546875" style="229" customWidth="1"/>
    <col min="9944" max="9944" width="11.140625" style="229" customWidth="1"/>
    <col min="9945" max="9945" width="12.5703125" style="229" customWidth="1"/>
    <col min="9946" max="9946" width="11.7109375" style="229" customWidth="1"/>
    <col min="9947" max="9947" width="11.140625" style="229" customWidth="1"/>
    <col min="9948" max="9948" width="12.5703125" style="229" customWidth="1"/>
    <col min="9949" max="9949" width="11.7109375" style="229" customWidth="1"/>
    <col min="9950" max="10197" width="9.140625" style="229"/>
    <col min="10198" max="10198" width="26.85546875" style="229" customWidth="1"/>
    <col min="10199" max="10199" width="12.85546875" style="229" customWidth="1"/>
    <col min="10200" max="10200" width="11.140625" style="229" customWidth="1"/>
    <col min="10201" max="10201" width="12.5703125" style="229" customWidth="1"/>
    <col min="10202" max="10202" width="11.7109375" style="229" customWidth="1"/>
    <col min="10203" max="10203" width="11.140625" style="229" customWidth="1"/>
    <col min="10204" max="10204" width="12.5703125" style="229" customWidth="1"/>
    <col min="10205" max="10205" width="11.7109375" style="229" customWidth="1"/>
    <col min="10206" max="10453" width="9.140625" style="229"/>
    <col min="10454" max="10454" width="26.85546875" style="229" customWidth="1"/>
    <col min="10455" max="10455" width="12.85546875" style="229" customWidth="1"/>
    <col min="10456" max="10456" width="11.140625" style="229" customWidth="1"/>
    <col min="10457" max="10457" width="12.5703125" style="229" customWidth="1"/>
    <col min="10458" max="10458" width="11.7109375" style="229" customWidth="1"/>
    <col min="10459" max="10459" width="11.140625" style="229" customWidth="1"/>
    <col min="10460" max="10460" width="12.5703125" style="229" customWidth="1"/>
    <col min="10461" max="10461" width="11.7109375" style="229" customWidth="1"/>
    <col min="10462" max="10709" width="9.140625" style="229"/>
    <col min="10710" max="10710" width="26.85546875" style="229" customWidth="1"/>
    <col min="10711" max="10711" width="12.85546875" style="229" customWidth="1"/>
    <col min="10712" max="10712" width="11.140625" style="229" customWidth="1"/>
    <col min="10713" max="10713" width="12.5703125" style="229" customWidth="1"/>
    <col min="10714" max="10714" width="11.7109375" style="229" customWidth="1"/>
    <col min="10715" max="10715" width="11.140625" style="229" customWidth="1"/>
    <col min="10716" max="10716" width="12.5703125" style="229" customWidth="1"/>
    <col min="10717" max="10717" width="11.7109375" style="229" customWidth="1"/>
    <col min="10718" max="10965" width="9.140625" style="229"/>
    <col min="10966" max="10966" width="26.85546875" style="229" customWidth="1"/>
    <col min="10967" max="10967" width="12.85546875" style="229" customWidth="1"/>
    <col min="10968" max="10968" width="11.140625" style="229" customWidth="1"/>
    <col min="10969" max="10969" width="12.5703125" style="229" customWidth="1"/>
    <col min="10970" max="10970" width="11.7109375" style="229" customWidth="1"/>
    <col min="10971" max="10971" width="11.140625" style="229" customWidth="1"/>
    <col min="10972" max="10972" width="12.5703125" style="229" customWidth="1"/>
    <col min="10973" max="10973" width="11.7109375" style="229" customWidth="1"/>
    <col min="10974" max="11221" width="9.140625" style="229"/>
    <col min="11222" max="11222" width="26.85546875" style="229" customWidth="1"/>
    <col min="11223" max="11223" width="12.85546875" style="229" customWidth="1"/>
    <col min="11224" max="11224" width="11.140625" style="229" customWidth="1"/>
    <col min="11225" max="11225" width="12.5703125" style="229" customWidth="1"/>
    <col min="11226" max="11226" width="11.7109375" style="229" customWidth="1"/>
    <col min="11227" max="11227" width="11.140625" style="229" customWidth="1"/>
    <col min="11228" max="11228" width="12.5703125" style="229" customWidth="1"/>
    <col min="11229" max="11229" width="11.7109375" style="229" customWidth="1"/>
    <col min="11230" max="11477" width="9.140625" style="229"/>
    <col min="11478" max="11478" width="26.85546875" style="229" customWidth="1"/>
    <col min="11479" max="11479" width="12.85546875" style="229" customWidth="1"/>
    <col min="11480" max="11480" width="11.140625" style="229" customWidth="1"/>
    <col min="11481" max="11481" width="12.5703125" style="229" customWidth="1"/>
    <col min="11482" max="11482" width="11.7109375" style="229" customWidth="1"/>
    <col min="11483" max="11483" width="11.140625" style="229" customWidth="1"/>
    <col min="11484" max="11484" width="12.5703125" style="229" customWidth="1"/>
    <col min="11485" max="11485" width="11.7109375" style="229" customWidth="1"/>
    <col min="11486" max="11733" width="9.140625" style="229"/>
    <col min="11734" max="11734" width="26.85546875" style="229" customWidth="1"/>
    <col min="11735" max="11735" width="12.85546875" style="229" customWidth="1"/>
    <col min="11736" max="11736" width="11.140625" style="229" customWidth="1"/>
    <col min="11737" max="11737" width="12.5703125" style="229" customWidth="1"/>
    <col min="11738" max="11738" width="11.7109375" style="229" customWidth="1"/>
    <col min="11739" max="11739" width="11.140625" style="229" customWidth="1"/>
    <col min="11740" max="11740" width="12.5703125" style="229" customWidth="1"/>
    <col min="11741" max="11741" width="11.7109375" style="229" customWidth="1"/>
    <col min="11742" max="11989" width="9.140625" style="229"/>
    <col min="11990" max="11990" width="26.85546875" style="229" customWidth="1"/>
    <col min="11991" max="11991" width="12.85546875" style="229" customWidth="1"/>
    <col min="11992" max="11992" width="11.140625" style="229" customWidth="1"/>
    <col min="11993" max="11993" width="12.5703125" style="229" customWidth="1"/>
    <col min="11994" max="11994" width="11.7109375" style="229" customWidth="1"/>
    <col min="11995" max="11995" width="11.140625" style="229" customWidth="1"/>
    <col min="11996" max="11996" width="12.5703125" style="229" customWidth="1"/>
    <col min="11997" max="11997" width="11.7109375" style="229" customWidth="1"/>
    <col min="11998" max="12245" width="9.140625" style="229"/>
    <col min="12246" max="12246" width="26.85546875" style="229" customWidth="1"/>
    <col min="12247" max="12247" width="12.85546875" style="229" customWidth="1"/>
    <col min="12248" max="12248" width="11.140625" style="229" customWidth="1"/>
    <col min="12249" max="12249" width="12.5703125" style="229" customWidth="1"/>
    <col min="12250" max="12250" width="11.7109375" style="229" customWidth="1"/>
    <col min="12251" max="12251" width="11.140625" style="229" customWidth="1"/>
    <col min="12252" max="12252" width="12.5703125" style="229" customWidth="1"/>
    <col min="12253" max="12253" width="11.7109375" style="229" customWidth="1"/>
    <col min="12254" max="12501" width="9.140625" style="229"/>
    <col min="12502" max="12502" width="26.85546875" style="229" customWidth="1"/>
    <col min="12503" max="12503" width="12.85546875" style="229" customWidth="1"/>
    <col min="12504" max="12504" width="11.140625" style="229" customWidth="1"/>
    <col min="12505" max="12505" width="12.5703125" style="229" customWidth="1"/>
    <col min="12506" max="12506" width="11.7109375" style="229" customWidth="1"/>
    <col min="12507" max="12507" width="11.140625" style="229" customWidth="1"/>
    <col min="12508" max="12508" width="12.5703125" style="229" customWidth="1"/>
    <col min="12509" max="12509" width="11.7109375" style="229" customWidth="1"/>
    <col min="12510" max="12757" width="9.140625" style="229"/>
    <col min="12758" max="12758" width="26.85546875" style="229" customWidth="1"/>
    <col min="12759" max="12759" width="12.85546875" style="229" customWidth="1"/>
    <col min="12760" max="12760" width="11.140625" style="229" customWidth="1"/>
    <col min="12761" max="12761" width="12.5703125" style="229" customWidth="1"/>
    <col min="12762" max="12762" width="11.7109375" style="229" customWidth="1"/>
    <col min="12763" max="12763" width="11.140625" style="229" customWidth="1"/>
    <col min="12764" max="12764" width="12.5703125" style="229" customWidth="1"/>
    <col min="12765" max="12765" width="11.7109375" style="229" customWidth="1"/>
    <col min="12766" max="13013" width="9.140625" style="229"/>
    <col min="13014" max="13014" width="26.85546875" style="229" customWidth="1"/>
    <col min="13015" max="13015" width="12.85546875" style="229" customWidth="1"/>
    <col min="13016" max="13016" width="11.140625" style="229" customWidth="1"/>
    <col min="13017" max="13017" width="12.5703125" style="229" customWidth="1"/>
    <col min="13018" max="13018" width="11.7109375" style="229" customWidth="1"/>
    <col min="13019" max="13019" width="11.140625" style="229" customWidth="1"/>
    <col min="13020" max="13020" width="12.5703125" style="229" customWidth="1"/>
    <col min="13021" max="13021" width="11.7109375" style="229" customWidth="1"/>
    <col min="13022" max="13269" width="9.140625" style="229"/>
    <col min="13270" max="13270" width="26.85546875" style="229" customWidth="1"/>
    <col min="13271" max="13271" width="12.85546875" style="229" customWidth="1"/>
    <col min="13272" max="13272" width="11.140625" style="229" customWidth="1"/>
    <col min="13273" max="13273" width="12.5703125" style="229" customWidth="1"/>
    <col min="13274" max="13274" width="11.7109375" style="229" customWidth="1"/>
    <col min="13275" max="13275" width="11.140625" style="229" customWidth="1"/>
    <col min="13276" max="13276" width="12.5703125" style="229" customWidth="1"/>
    <col min="13277" max="13277" width="11.7109375" style="229" customWidth="1"/>
    <col min="13278" max="13525" width="9.140625" style="229"/>
    <col min="13526" max="13526" width="26.85546875" style="229" customWidth="1"/>
    <col min="13527" max="13527" width="12.85546875" style="229" customWidth="1"/>
    <col min="13528" max="13528" width="11.140625" style="229" customWidth="1"/>
    <col min="13529" max="13529" width="12.5703125" style="229" customWidth="1"/>
    <col min="13530" max="13530" width="11.7109375" style="229" customWidth="1"/>
    <col min="13531" max="13531" width="11.140625" style="229" customWidth="1"/>
    <col min="13532" max="13532" width="12.5703125" style="229" customWidth="1"/>
    <col min="13533" max="13533" width="11.7109375" style="229" customWidth="1"/>
    <col min="13534" max="13781" width="9.140625" style="229"/>
    <col min="13782" max="13782" width="26.85546875" style="229" customWidth="1"/>
    <col min="13783" max="13783" width="12.85546875" style="229" customWidth="1"/>
    <col min="13784" max="13784" width="11.140625" style="229" customWidth="1"/>
    <col min="13785" max="13785" width="12.5703125" style="229" customWidth="1"/>
    <col min="13786" max="13786" width="11.7109375" style="229" customWidth="1"/>
    <col min="13787" max="13787" width="11.140625" style="229" customWidth="1"/>
    <col min="13788" max="13788" width="12.5703125" style="229" customWidth="1"/>
    <col min="13789" max="13789" width="11.7109375" style="229" customWidth="1"/>
    <col min="13790" max="14037" width="9.140625" style="229"/>
    <col min="14038" max="14038" width="26.85546875" style="229" customWidth="1"/>
    <col min="14039" max="14039" width="12.85546875" style="229" customWidth="1"/>
    <col min="14040" max="14040" width="11.140625" style="229" customWidth="1"/>
    <col min="14041" max="14041" width="12.5703125" style="229" customWidth="1"/>
    <col min="14042" max="14042" width="11.7109375" style="229" customWidth="1"/>
    <col min="14043" max="14043" width="11.140625" style="229" customWidth="1"/>
    <col min="14044" max="14044" width="12.5703125" style="229" customWidth="1"/>
    <col min="14045" max="14045" width="11.7109375" style="229" customWidth="1"/>
    <col min="14046" max="14293" width="9.140625" style="229"/>
    <col min="14294" max="14294" width="26.85546875" style="229" customWidth="1"/>
    <col min="14295" max="14295" width="12.85546875" style="229" customWidth="1"/>
    <col min="14296" max="14296" width="11.140625" style="229" customWidth="1"/>
    <col min="14297" max="14297" width="12.5703125" style="229" customWidth="1"/>
    <col min="14298" max="14298" width="11.7109375" style="229" customWidth="1"/>
    <col min="14299" max="14299" width="11.140625" style="229" customWidth="1"/>
    <col min="14300" max="14300" width="12.5703125" style="229" customWidth="1"/>
    <col min="14301" max="14301" width="11.7109375" style="229" customWidth="1"/>
    <col min="14302" max="14549" width="9.140625" style="229"/>
    <col min="14550" max="14550" width="26.85546875" style="229" customWidth="1"/>
    <col min="14551" max="14551" width="12.85546875" style="229" customWidth="1"/>
    <col min="14552" max="14552" width="11.140625" style="229" customWidth="1"/>
    <col min="14553" max="14553" width="12.5703125" style="229" customWidth="1"/>
    <col min="14554" max="14554" width="11.7109375" style="229" customWidth="1"/>
    <col min="14555" max="14555" width="11.140625" style="229" customWidth="1"/>
    <col min="14556" max="14556" width="12.5703125" style="229" customWidth="1"/>
    <col min="14557" max="14557" width="11.7109375" style="229" customWidth="1"/>
    <col min="14558" max="14805" width="9.140625" style="229"/>
    <col min="14806" max="14806" width="26.85546875" style="229" customWidth="1"/>
    <col min="14807" max="14807" width="12.85546875" style="229" customWidth="1"/>
    <col min="14808" max="14808" width="11.140625" style="229" customWidth="1"/>
    <col min="14809" max="14809" width="12.5703125" style="229" customWidth="1"/>
    <col min="14810" max="14810" width="11.7109375" style="229" customWidth="1"/>
    <col min="14811" max="14811" width="11.140625" style="229" customWidth="1"/>
    <col min="14812" max="14812" width="12.5703125" style="229" customWidth="1"/>
    <col min="14813" max="14813" width="11.7109375" style="229" customWidth="1"/>
    <col min="14814" max="15061" width="9.140625" style="229"/>
    <col min="15062" max="15062" width="26.85546875" style="229" customWidth="1"/>
    <col min="15063" max="15063" width="12.85546875" style="229" customWidth="1"/>
    <col min="15064" max="15064" width="11.140625" style="229" customWidth="1"/>
    <col min="15065" max="15065" width="12.5703125" style="229" customWidth="1"/>
    <col min="15066" max="15066" width="11.7109375" style="229" customWidth="1"/>
    <col min="15067" max="15067" width="11.140625" style="229" customWidth="1"/>
    <col min="15068" max="15068" width="12.5703125" style="229" customWidth="1"/>
    <col min="15069" max="15069" width="11.7109375" style="229" customWidth="1"/>
    <col min="15070" max="15317" width="9.140625" style="229"/>
    <col min="15318" max="15318" width="26.85546875" style="229" customWidth="1"/>
    <col min="15319" max="15319" width="12.85546875" style="229" customWidth="1"/>
    <col min="15320" max="15320" width="11.140625" style="229" customWidth="1"/>
    <col min="15321" max="15321" width="12.5703125" style="229" customWidth="1"/>
    <col min="15322" max="15322" width="11.7109375" style="229" customWidth="1"/>
    <col min="15323" max="15323" width="11.140625" style="229" customWidth="1"/>
    <col min="15324" max="15324" width="12.5703125" style="229" customWidth="1"/>
    <col min="15325" max="15325" width="11.7109375" style="229" customWidth="1"/>
    <col min="15326" max="15573" width="9.140625" style="229"/>
    <col min="15574" max="15574" width="26.85546875" style="229" customWidth="1"/>
    <col min="15575" max="15575" width="12.85546875" style="229" customWidth="1"/>
    <col min="15576" max="15576" width="11.140625" style="229" customWidth="1"/>
    <col min="15577" max="15577" width="12.5703125" style="229" customWidth="1"/>
    <col min="15578" max="15578" width="11.7109375" style="229" customWidth="1"/>
    <col min="15579" max="15579" width="11.140625" style="229" customWidth="1"/>
    <col min="15580" max="15580" width="12.5703125" style="229" customWidth="1"/>
    <col min="15581" max="15581" width="11.7109375" style="229" customWidth="1"/>
    <col min="15582" max="15829" width="9.140625" style="229"/>
    <col min="15830" max="15830" width="26.85546875" style="229" customWidth="1"/>
    <col min="15831" max="15831" width="12.85546875" style="229" customWidth="1"/>
    <col min="15832" max="15832" width="11.140625" style="229" customWidth="1"/>
    <col min="15833" max="15833" width="12.5703125" style="229" customWidth="1"/>
    <col min="15834" max="15834" width="11.7109375" style="229" customWidth="1"/>
    <col min="15835" max="15835" width="11.140625" style="229" customWidth="1"/>
    <col min="15836" max="15836" width="12.5703125" style="229" customWidth="1"/>
    <col min="15837" max="15837" width="11.7109375" style="229" customWidth="1"/>
    <col min="15838" max="16085" width="9.140625" style="229"/>
    <col min="16086" max="16086" width="26.85546875" style="229" customWidth="1"/>
    <col min="16087" max="16087" width="12.85546875" style="229" customWidth="1"/>
    <col min="16088" max="16088" width="11.140625" style="229" customWidth="1"/>
    <col min="16089" max="16089" width="12.5703125" style="229" customWidth="1"/>
    <col min="16090" max="16090" width="11.7109375" style="229" customWidth="1"/>
    <col min="16091" max="16091" width="11.140625" style="229" customWidth="1"/>
    <col min="16092" max="16092" width="12.5703125" style="229" customWidth="1"/>
    <col min="16093" max="16093" width="11.7109375" style="229" customWidth="1"/>
    <col min="16094" max="16341" width="9.140625" style="229"/>
    <col min="16342" max="16384" width="10.28515625" style="229" customWidth="1"/>
  </cols>
  <sheetData>
    <row r="1" spans="1:25">
      <c r="A1" s="225"/>
      <c r="B1" s="225"/>
      <c r="C1" s="225"/>
      <c r="D1" s="225"/>
      <c r="E1" s="225"/>
      <c r="F1" s="225"/>
      <c r="G1" s="226"/>
      <c r="H1" s="227" t="s">
        <v>604</v>
      </c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  <c r="Y1" s="225"/>
    </row>
    <row r="2" spans="1:25" ht="22.5" customHeight="1" thickBot="1">
      <c r="A2" s="1137" t="s">
        <v>966</v>
      </c>
      <c r="B2" s="1137"/>
      <c r="C2" s="1137"/>
      <c r="D2" s="1137"/>
      <c r="E2" s="1137"/>
      <c r="F2" s="1137"/>
      <c r="G2" s="1134" t="s">
        <v>25</v>
      </c>
      <c r="H2" s="1134"/>
      <c r="I2" s="1134"/>
      <c r="J2" s="231"/>
      <c r="K2" s="231"/>
      <c r="L2" s="231"/>
      <c r="M2" s="231"/>
      <c r="N2" s="230"/>
      <c r="O2" s="230"/>
      <c r="P2" s="231"/>
      <c r="Q2" s="231"/>
      <c r="R2" s="231"/>
      <c r="S2" s="231"/>
      <c r="T2" s="231"/>
      <c r="U2" s="231"/>
      <c r="V2" s="231"/>
      <c r="W2" s="231"/>
      <c r="X2" s="230"/>
      <c r="Y2" s="230"/>
    </row>
    <row r="3" spans="1:25" s="235" customFormat="1" ht="13.5" customHeight="1">
      <c r="A3" s="232" t="s">
        <v>26</v>
      </c>
      <c r="B3" s="228"/>
      <c r="C3" s="228"/>
      <c r="D3" s="228"/>
      <c r="E3" s="225"/>
      <c r="F3" s="225"/>
      <c r="G3" s="225"/>
      <c r="H3" s="233"/>
      <c r="I3" s="234"/>
      <c r="J3" s="228"/>
      <c r="K3" s="228"/>
      <c r="L3" s="225"/>
      <c r="M3" s="228"/>
      <c r="N3" s="228"/>
      <c r="O3" s="225"/>
      <c r="P3" s="228"/>
      <c r="Q3" s="228"/>
      <c r="R3" s="228"/>
      <c r="S3" s="228"/>
      <c r="T3" s="228"/>
      <c r="U3" s="228"/>
      <c r="V3" s="228"/>
      <c r="W3" s="228"/>
      <c r="X3" s="228"/>
      <c r="Y3" s="225"/>
    </row>
    <row r="4" spans="1:25">
      <c r="A4" s="236"/>
      <c r="B4" s="226"/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</row>
    <row r="5" spans="1:25">
      <c r="A5" s="237" t="s">
        <v>330</v>
      </c>
      <c r="B5" s="238"/>
      <c r="C5" s="239"/>
      <c r="D5" s="238"/>
      <c r="E5" s="228"/>
      <c r="F5" s="239"/>
      <c r="G5" s="228"/>
      <c r="H5" s="228"/>
      <c r="I5" s="225"/>
      <c r="J5" s="239"/>
      <c r="K5" s="238"/>
      <c r="L5" s="228"/>
      <c r="M5" s="239"/>
      <c r="N5" s="238"/>
      <c r="O5" s="228"/>
      <c r="P5" s="239"/>
      <c r="Q5" s="239"/>
      <c r="R5" s="239"/>
      <c r="S5" s="239"/>
      <c r="T5" s="239"/>
      <c r="U5" s="239"/>
      <c r="V5" s="239"/>
      <c r="W5" s="239"/>
      <c r="X5" s="238"/>
      <c r="Y5" s="228"/>
    </row>
    <row r="6" spans="1:25" ht="28.5" customHeight="1">
      <c r="A6" s="240" t="s">
        <v>605</v>
      </c>
      <c r="B6" s="240"/>
      <c r="C6" s="228"/>
      <c r="D6" s="228"/>
      <c r="E6" s="228"/>
      <c r="F6" s="228"/>
      <c r="G6" s="228"/>
      <c r="H6" s="228"/>
      <c r="I6" s="225"/>
      <c r="J6" s="228"/>
      <c r="K6" s="228"/>
      <c r="L6" s="228"/>
      <c r="M6" s="228"/>
      <c r="N6" s="228"/>
      <c r="O6" s="228"/>
      <c r="P6" s="228"/>
      <c r="Q6" s="228"/>
      <c r="R6" s="228"/>
      <c r="S6" s="228"/>
      <c r="T6" s="228"/>
      <c r="U6" s="228"/>
      <c r="V6" s="228"/>
      <c r="W6" s="228"/>
      <c r="X6" s="228"/>
      <c r="Y6" s="228"/>
    </row>
    <row r="7" spans="1:25" ht="13.5">
      <c r="A7" s="240"/>
      <c r="B7" s="240"/>
      <c r="C7" s="228"/>
      <c r="D7" s="228"/>
      <c r="E7" s="228"/>
      <c r="F7" s="228"/>
      <c r="G7" s="228"/>
      <c r="H7" s="228"/>
      <c r="I7" s="225"/>
      <c r="J7" s="228"/>
      <c r="K7" s="228"/>
      <c r="L7" s="228"/>
      <c r="M7" s="228"/>
      <c r="N7" s="228"/>
      <c r="O7" s="228"/>
      <c r="P7" s="228"/>
      <c r="Q7" s="228"/>
      <c r="R7" s="228"/>
      <c r="S7" s="228"/>
      <c r="T7" s="228"/>
      <c r="U7" s="228"/>
      <c r="V7" s="228"/>
      <c r="W7" s="228"/>
      <c r="X7" s="228"/>
      <c r="Y7" s="228"/>
    </row>
    <row r="8" spans="1:25">
      <c r="A8" s="236"/>
      <c r="B8" s="234"/>
      <c r="C8" s="228"/>
      <c r="D8" s="225"/>
      <c r="E8" s="225"/>
      <c r="F8" s="228"/>
      <c r="G8" s="225"/>
      <c r="H8" s="226" t="s">
        <v>27</v>
      </c>
      <c r="I8" s="225"/>
      <c r="J8" s="228"/>
      <c r="K8" s="225"/>
      <c r="L8" s="225"/>
      <c r="M8" s="228"/>
      <c r="N8" s="225"/>
      <c r="O8" s="225"/>
      <c r="P8" s="228"/>
      <c r="Q8" s="228"/>
      <c r="R8" s="228"/>
      <c r="S8" s="228"/>
      <c r="T8" s="228"/>
      <c r="U8" s="228"/>
      <c r="V8" s="228"/>
      <c r="W8" s="228"/>
      <c r="X8" s="225"/>
      <c r="Y8" s="225"/>
    </row>
    <row r="9" spans="1:25" ht="15" customHeight="1">
      <c r="A9" s="241"/>
      <c r="B9" s="242"/>
      <c r="C9" s="1131" t="s">
        <v>1156</v>
      </c>
      <c r="D9" s="1132"/>
      <c r="E9" s="1133"/>
      <c r="F9" s="1131" t="s">
        <v>1155</v>
      </c>
      <c r="G9" s="1132"/>
      <c r="H9" s="1133"/>
      <c r="I9" s="1135" t="s">
        <v>28</v>
      </c>
      <c r="J9" s="243" t="s">
        <v>903</v>
      </c>
      <c r="K9" s="244"/>
      <c r="L9" s="245"/>
      <c r="M9" s="1131" t="s">
        <v>1273</v>
      </c>
      <c r="N9" s="1132"/>
      <c r="O9" s="1133"/>
      <c r="P9" s="243" t="s">
        <v>934</v>
      </c>
      <c r="Q9" s="243" t="s">
        <v>934</v>
      </c>
      <c r="R9" s="243" t="s">
        <v>934</v>
      </c>
      <c r="S9" s="243" t="s">
        <v>934</v>
      </c>
      <c r="T9" s="243" t="s">
        <v>934</v>
      </c>
      <c r="U9" s="243" t="s">
        <v>934</v>
      </c>
      <c r="V9" s="243" t="s">
        <v>934</v>
      </c>
      <c r="W9" s="1131" t="s">
        <v>1413</v>
      </c>
      <c r="X9" s="1132"/>
      <c r="Y9" s="1133"/>
    </row>
    <row r="10" spans="1:25" ht="81">
      <c r="A10" s="246" t="s">
        <v>331</v>
      </c>
      <c r="B10" s="247"/>
      <c r="C10" s="248" t="s">
        <v>1</v>
      </c>
      <c r="D10" s="249" t="s">
        <v>332</v>
      </c>
      <c r="E10" s="249" t="s">
        <v>333</v>
      </c>
      <c r="F10" s="248" t="s">
        <v>1</v>
      </c>
      <c r="G10" s="249" t="s">
        <v>332</v>
      </c>
      <c r="H10" s="249" t="s">
        <v>333</v>
      </c>
      <c r="I10" s="1136"/>
      <c r="J10" s="248" t="s">
        <v>1</v>
      </c>
      <c r="K10" s="249" t="s">
        <v>332</v>
      </c>
      <c r="L10" s="249" t="s">
        <v>333</v>
      </c>
      <c r="M10" s="248" t="s">
        <v>1</v>
      </c>
      <c r="N10" s="249" t="s">
        <v>332</v>
      </c>
      <c r="O10" s="249" t="s">
        <v>333</v>
      </c>
      <c r="P10" s="248" t="s">
        <v>1</v>
      </c>
      <c r="Q10" s="248" t="s">
        <v>1</v>
      </c>
      <c r="R10" s="248" t="s">
        <v>1</v>
      </c>
      <c r="S10" s="248" t="s">
        <v>1</v>
      </c>
      <c r="T10" s="248" t="s">
        <v>1</v>
      </c>
      <c r="U10" s="248" t="s">
        <v>1</v>
      </c>
      <c r="V10" s="248" t="s">
        <v>1</v>
      </c>
      <c r="W10" s="248" t="s">
        <v>1</v>
      </c>
      <c r="X10" s="249" t="s">
        <v>332</v>
      </c>
      <c r="Y10" s="249" t="s">
        <v>333</v>
      </c>
    </row>
    <row r="11" spans="1:25" ht="17.25" customHeight="1">
      <c r="A11" s="250"/>
      <c r="B11" s="251" t="s">
        <v>334</v>
      </c>
      <c r="C11" s="224">
        <f>ԾԱՌԱՅՈՂ!T5+ԿԱՐԳԱԴՐԻՉ!N21</f>
        <v>2</v>
      </c>
      <c r="D11" s="265">
        <f>ԾԱՌԱՅՈՂ!U5+ԿԱՐԳԱԴՐԻՉ!O21</f>
        <v>1317888</v>
      </c>
      <c r="E11" s="252">
        <f>D11/C11</f>
        <v>658944</v>
      </c>
      <c r="F11" s="224">
        <f>ԾԱՌԱՅՈՂ!G5+ԿԱՐԳԱԴՐԻՉ!F21</f>
        <v>2</v>
      </c>
      <c r="G11" s="265">
        <f>ԾԱՌԱՅՈՂ!J5+ԿԱՐԳԱԴՐԻՉ!G21</f>
        <v>1274624</v>
      </c>
      <c r="H11" s="253">
        <f>G11/F11</f>
        <v>637312</v>
      </c>
      <c r="I11" s="254">
        <f>E11-H11</f>
        <v>21632</v>
      </c>
      <c r="J11" s="224" t="e">
        <f>ԾԱՌԱՅՈՂ!AA5+ԿԱՐԳԱԴՐԻՉ!T21</f>
        <v>#VALUE!</v>
      </c>
      <c r="K11" s="265">
        <f>ԾԱՌԱՅՈՂ!AB5+ԿԱՐԳԱԴՐԻՉ!U21</f>
        <v>0</v>
      </c>
      <c r="L11" s="252" t="e">
        <f>K11/J11</f>
        <v>#VALUE!</v>
      </c>
      <c r="M11" s="224">
        <f>ԾԱՌԱՅՈՂ!AD5+ԿԱՐԳԱԴՐԻՉ!W21</f>
        <v>2</v>
      </c>
      <c r="N11" s="265">
        <f>ԾԱՌԱՅՈՂ!AE5+ԿԱՐԳԱԴՐԻՉ!X21</f>
        <v>1317888</v>
      </c>
      <c r="O11" s="252">
        <f>N11/M11</f>
        <v>658944</v>
      </c>
      <c r="P11" s="224" t="e">
        <f>ԾԱՌԱՅՈՂ!AG5+ԿԱՐԳԱԴՐԻՉ!#REF!</f>
        <v>#REF!</v>
      </c>
      <c r="Q11" s="224">
        <f>ԾԱՌԱՅՈՂ!AH5+ԿԱՐԳԱԴՐԻՉ!Z21</f>
        <v>0</v>
      </c>
      <c r="R11" s="224" t="e">
        <f>ԾԱՌԱՅՈՂ!AI5+ԿԱՐԳԱԴՐԻՉ!#REF!</f>
        <v>#REF!</v>
      </c>
      <c r="S11" s="224">
        <f>ԾԱՌԱՅՈՂ!AJ5+ԿԱՐԳԱԴՐԻՉ!AB21</f>
        <v>0</v>
      </c>
      <c r="T11" s="224" t="e">
        <f>ԾԱՌԱՅՈՂ!AK5+ԿԱՐԳԱԴՐԻՉ!AC21</f>
        <v>#VALUE!</v>
      </c>
      <c r="U11" s="224">
        <f>ԾԱՌԱՅՈՂ!AL5+ԿԱՐԳԱԴՐԻՉ!AD21</f>
        <v>0</v>
      </c>
      <c r="V11" s="224" t="e">
        <f>ԾԱՌԱՅՈՂ!#REF!+ԿԱՐԳԱԴՐԻՉ!AE21</f>
        <v>#REF!</v>
      </c>
      <c r="W11" s="224">
        <f>ԾԱՌԱՅՈՂ!AN5+ԿԱՐԳԱԴՐԻՉ!AF21</f>
        <v>2</v>
      </c>
      <c r="X11" s="265">
        <f>ԾԱՌԱՅՈՂ!AO5+ԿԱՐԳԱԴՐԻՉ!AG21</f>
        <v>1361152</v>
      </c>
      <c r="Y11" s="252">
        <f>X11/W11</f>
        <v>680576</v>
      </c>
    </row>
    <row r="12" spans="1:25" ht="17.25" customHeight="1">
      <c r="A12" s="255" t="s">
        <v>335</v>
      </c>
      <c r="B12" s="256" t="s">
        <v>336</v>
      </c>
      <c r="C12" s="224">
        <f>ԾԱՌԱՅՈՂ!T6+ԿԱՐԳԱԴՐԻՉ!N22</f>
        <v>7</v>
      </c>
      <c r="D12" s="265">
        <f>ԾԱՌԱՅՈՂ!U6+ԿԱՐԳԱԴՐԻՉ!O22</f>
        <v>3733184</v>
      </c>
      <c r="E12" s="252">
        <f>D12/C12</f>
        <v>533312</v>
      </c>
      <c r="F12" s="224">
        <f>ԾԱՌԱՅՈՂ!G6+ԿԱՐԳԱԴՐԻՉ!F22</f>
        <v>7</v>
      </c>
      <c r="G12" s="265">
        <f>ԾԱՌԱՅՈՂ!J6+ԿԱՐԳԱԴՐԻՉ!G22</f>
        <v>3648320</v>
      </c>
      <c r="H12" s="253">
        <f t="shared" ref="H12:H22" si="0">G12/F12</f>
        <v>521188.57142857142</v>
      </c>
      <c r="I12" s="254">
        <f t="shared" ref="I12:I21" si="1">E12-H12</f>
        <v>12123.42857142858</v>
      </c>
      <c r="J12" s="224" t="e">
        <f>ԾԱՌԱՅՈՂ!AA6+ԿԱՐԳԱԴՐԻՉ!T22</f>
        <v>#VALUE!</v>
      </c>
      <c r="K12" s="265">
        <f>ԾԱՌԱՅՈՂ!AB6+ԿԱՐԳԱԴՐԻՉ!U22</f>
        <v>0</v>
      </c>
      <c r="L12" s="252" t="e">
        <f>K12/J12</f>
        <v>#VALUE!</v>
      </c>
      <c r="M12" s="224">
        <f>ԾԱՌԱՅՈՂ!AD6+ԿԱՐԳԱԴՐԻՉ!W22</f>
        <v>7</v>
      </c>
      <c r="N12" s="265">
        <f>ԾԱՌԱՅՈՂ!AE6+ԿԱՐԳԱԴՐԻՉ!X22</f>
        <v>3822208</v>
      </c>
      <c r="O12" s="252">
        <f>N12/M12</f>
        <v>546029.71428571432</v>
      </c>
      <c r="P12" s="224" t="e">
        <f>ԾԱՌԱՅՈՂ!AG6+ԿԱՐԳԱԴՐԻՉ!#REF!</f>
        <v>#REF!</v>
      </c>
      <c r="Q12" s="224">
        <f>ԾԱՌԱՅՈՂ!AH6+ԿԱՐԳԱԴՐԻՉ!Z22</f>
        <v>0</v>
      </c>
      <c r="R12" s="224" t="e">
        <f>ԾԱՌԱՅՈՂ!AI6+ԿԱՐԳԱԴՐԻՉ!#REF!</f>
        <v>#REF!</v>
      </c>
      <c r="S12" s="224">
        <f>ԾԱՌԱՅՈՂ!AJ6+ԿԱՐԳԱԴՐԻՉ!AB22</f>
        <v>0</v>
      </c>
      <c r="T12" s="224" t="e">
        <f>ԾԱՌԱՅՈՂ!AK6+ԿԱՐԳԱԴՐԻՉ!AC22</f>
        <v>#VALUE!</v>
      </c>
      <c r="U12" s="224">
        <f>ԾԱՌԱՅՈՂ!AL6+ԿԱՐԳԱԴՐԻՉ!AD22</f>
        <v>0</v>
      </c>
      <c r="V12" s="224" t="e">
        <f>ԾԱՌԱՅՈՂ!#REF!+ԿԱՐԳԱԴՐԻՉ!AE22</f>
        <v>#REF!</v>
      </c>
      <c r="W12" s="224">
        <f>ԾԱՌԱՅՈՂ!AN6+ԿԱՐԳԱԴՐԻՉ!AF22</f>
        <v>7</v>
      </c>
      <c r="X12" s="265">
        <f>ԾԱՌԱՅՈՂ!AO6+ԿԱՐԳԱԴՐԻՉ!AG22</f>
        <v>3858816</v>
      </c>
      <c r="Y12" s="252">
        <f>X12/W12</f>
        <v>551259.42857142852</v>
      </c>
    </row>
    <row r="13" spans="1:25" ht="17.25" customHeight="1">
      <c r="A13" s="250"/>
      <c r="B13" s="251" t="s">
        <v>334</v>
      </c>
      <c r="C13" s="224">
        <f>ԾԱՌԱՅՈՂ!T7+ԿԱՐԳԱԴՐԻՉ!N23</f>
        <v>50</v>
      </c>
      <c r="D13" s="265">
        <f>ԾԱՌԱՅՈՂ!U7+ԿԱՐԳԱԴՐԻՉ!O23</f>
        <v>23167385.600000001</v>
      </c>
      <c r="E13" s="252">
        <f t="shared" ref="E13:E20" si="2">D13/C13</f>
        <v>463347.71200000006</v>
      </c>
      <c r="F13" s="224">
        <f>ԾԱՌԱՅՈՂ!G7+ԿԱՐԳԱԴՐԻՉ!F23</f>
        <v>50</v>
      </c>
      <c r="G13" s="265">
        <f>ԾԱՌԱՅՈՂ!J7+ԿԱՐԳԱԴՐԻՉ!G23</f>
        <v>22745728</v>
      </c>
      <c r="H13" s="253">
        <f t="shared" si="0"/>
        <v>454914.56</v>
      </c>
      <c r="I13" s="254">
        <f t="shared" si="1"/>
        <v>8433.1520000000601</v>
      </c>
      <c r="J13" s="224" t="e">
        <f>ԾԱՌԱՅՈՂ!AA7+ԿԱՐԳԱԴՐԻՉ!T23</f>
        <v>#VALUE!</v>
      </c>
      <c r="K13" s="265">
        <f>ԾԱՌԱՅՈՂ!AB7+ԿԱՐԳԱԴՐԻՉ!U23</f>
        <v>0</v>
      </c>
      <c r="L13" s="252" t="e">
        <f>K13/J13</f>
        <v>#VALUE!</v>
      </c>
      <c r="M13" s="224">
        <f>ԾԱՌԱՅՈՂ!AD7+ԿԱՐԳԱԴՐԻՉ!W23</f>
        <v>50</v>
      </c>
      <c r="N13" s="265">
        <f>ԾԱՌԱՅՈՂ!AE7+ԿԱՐԳԱԴՐԻՉ!X23</f>
        <v>23609052.799999997</v>
      </c>
      <c r="O13" s="252">
        <f>N13/M13</f>
        <v>472181.05599999992</v>
      </c>
      <c r="P13" s="224" t="e">
        <f>ԾԱՌԱՅՈՂ!AG7+ԿԱՐԳԱԴՐԻՉ!#REF!</f>
        <v>#REF!</v>
      </c>
      <c r="Q13" s="224">
        <f>ԾԱՌԱՅՈՂ!AH7+ԿԱՐԳԱԴՐԻՉ!Z23</f>
        <v>0</v>
      </c>
      <c r="R13" s="224" t="e">
        <f>ԾԱՌԱՅՈՂ!AI7+ԿԱՐԳԱԴՐԻՉ!#REF!</f>
        <v>#REF!</v>
      </c>
      <c r="S13" s="224">
        <f>ԾԱՌԱՅՈՂ!AJ7+ԿԱՐԳԱԴՐԻՉ!AB23</f>
        <v>0</v>
      </c>
      <c r="T13" s="224" t="e">
        <f>ԾԱՌԱՅՈՂ!AK7+ԿԱՐԳԱԴՐԻՉ!AC23</f>
        <v>#VALUE!</v>
      </c>
      <c r="U13" s="224">
        <f>ԾԱՌԱՅՈՂ!AL7+ԿԱՐԳԱԴՐԻՉ!AD23</f>
        <v>0</v>
      </c>
      <c r="V13" s="224" t="e">
        <f>ԾԱՌԱՅՈՂ!#REF!+ԿԱՐԳԱԴՐԻՉ!AE23</f>
        <v>#REF!</v>
      </c>
      <c r="W13" s="224">
        <f>ԾԱՌԱՅՈՂ!AN7+ԿԱՐԳԱԴՐԻՉ!AF23</f>
        <v>50</v>
      </c>
      <c r="X13" s="265">
        <f>ԾԱՌԱՅՈՂ!AO7+ԿԱՐԳԱԴՐԻՉ!AG23</f>
        <v>23893596.799999997</v>
      </c>
      <c r="Y13" s="252">
        <f>X13/W13</f>
        <v>477871.93599999993</v>
      </c>
    </row>
    <row r="14" spans="1:25" ht="17.25" customHeight="1">
      <c r="A14" s="255" t="s">
        <v>337</v>
      </c>
      <c r="B14" s="256" t="s">
        <v>336</v>
      </c>
      <c r="C14" s="224">
        <f>ԾԱՌԱՅՈՂ!T8+ԿԱՐԳԱԴՐԻՉ!N24</f>
        <v>145</v>
      </c>
      <c r="D14" s="265">
        <f>ԾԱՌԱՅՈՂ!U8+ԿԱՐԳԱԴՐԻՉ!O24</f>
        <v>54892736</v>
      </c>
      <c r="E14" s="252">
        <f t="shared" si="2"/>
        <v>378570.59310344828</v>
      </c>
      <c r="F14" s="224">
        <f>ԾԱՌԱՅՈՂ!G8+ԿԱՐԳԱԴՐԻՉ!F24</f>
        <v>145</v>
      </c>
      <c r="G14" s="265">
        <f>ԾԱՌԱՅՈՂ!J8+ԿԱՐԳԱԴՐԻՉ!G24</f>
        <v>53972335.999999993</v>
      </c>
      <c r="H14" s="253">
        <f t="shared" si="0"/>
        <v>372223.0068965517</v>
      </c>
      <c r="I14" s="254">
        <f t="shared" si="1"/>
        <v>6347.5862068965798</v>
      </c>
      <c r="J14" s="224" t="e">
        <f>ԾԱՌԱՅՈՂ!AA8+ԿԱՐԳԱԴՐԻՉ!T24</f>
        <v>#VALUE!</v>
      </c>
      <c r="K14" s="265">
        <f>ԾԱՌԱՅՈՂ!AB8+ԿԱՐԳԱԴՐԻՉ!U24</f>
        <v>0</v>
      </c>
      <c r="L14" s="252" t="e">
        <f>K14/J14</f>
        <v>#VALUE!</v>
      </c>
      <c r="M14" s="224">
        <f>ԾԱՌԱՅՈՂ!AD8+ԿԱՐԳԱԴՐԻՉ!W24</f>
        <v>145</v>
      </c>
      <c r="N14" s="265">
        <f>ԾԱՌԱՅՈՂ!AE8+ԿԱՐԳԱԴՐԻՉ!X24</f>
        <v>55919215.999999993</v>
      </c>
      <c r="O14" s="252">
        <f>N14/M14</f>
        <v>385649.76551724132</v>
      </c>
      <c r="P14" s="224" t="e">
        <f>ԾԱՌԱՅՈՂ!AG8+ԿԱՐԳԱԴՐԻՉ!#REF!</f>
        <v>#REF!</v>
      </c>
      <c r="Q14" s="224">
        <f>ԾԱՌԱՅՈՂ!AH8+ԿԱՐԳԱԴՐԻՉ!Z24</f>
        <v>0</v>
      </c>
      <c r="R14" s="224" t="e">
        <f>ԾԱՌԱՅՈՂ!AI8+ԿԱՐԳԱԴՐԻՉ!#REF!</f>
        <v>#REF!</v>
      </c>
      <c r="S14" s="224">
        <f>ԾԱՌԱՅՈՂ!AJ8+ԿԱՐԳԱԴՐԻՉ!AB24</f>
        <v>0</v>
      </c>
      <c r="T14" s="224" t="e">
        <f>ԾԱՌԱՅՈՂ!AK8+ԿԱՐԳԱԴՐԻՉ!AC24</f>
        <v>#VALUE!</v>
      </c>
      <c r="U14" s="224">
        <f>ԾԱՌԱՅՈՂ!AL8+ԿԱՐԳԱԴՐԻՉ!AD24</f>
        <v>0</v>
      </c>
      <c r="V14" s="224" t="e">
        <f>ԾԱՌԱՅՈՂ!#REF!+ԿԱՐԳԱԴՐԻՉ!AE24</f>
        <v>#REF!</v>
      </c>
      <c r="W14" s="224">
        <f>ԾԱՌԱՅՈՂ!AN8+ԿԱՐԳԱԴՐԻՉ!AF24</f>
        <v>145</v>
      </c>
      <c r="X14" s="265">
        <f>ԾԱՌԱՅՈՂ!AO8+ԿԱՐԳԱԴՐԻՉ!AG24</f>
        <v>56685945.599999994</v>
      </c>
      <c r="Y14" s="252">
        <f>X14/W14</f>
        <v>390937.5558620689</v>
      </c>
    </row>
    <row r="15" spans="1:25" ht="17.25" customHeight="1">
      <c r="A15" s="257"/>
      <c r="B15" s="258" t="s">
        <v>338</v>
      </c>
      <c r="C15" s="224">
        <f>ԾԱՌԱՅՈՂ!T9+ԿԱՐԳԱԴՐԻՉ!N25</f>
        <v>49</v>
      </c>
      <c r="D15" s="265">
        <f>ԾԱՌԱՅՈՂ!U9+ԿԱՐԳԱԴՐԻՉ!O25</f>
        <v>15154339.200000001</v>
      </c>
      <c r="E15" s="252">
        <v>0</v>
      </c>
      <c r="F15" s="224">
        <v>0</v>
      </c>
      <c r="G15" s="224">
        <v>0</v>
      </c>
      <c r="H15" s="253">
        <v>0</v>
      </c>
      <c r="I15" s="254">
        <f t="shared" si="1"/>
        <v>0</v>
      </c>
      <c r="J15" s="224" t="e">
        <f>ԾԱՌԱՅՈՂ!AA9+ԿԱՐԳԱԴՐԻՉ!T25</f>
        <v>#VALUE!</v>
      </c>
      <c r="K15" s="265">
        <f>ԾԱՌԱՅՈՂ!AB9+ԿԱՐԳԱԴՐԻՉ!U25</f>
        <v>0</v>
      </c>
      <c r="L15" s="252">
        <v>0</v>
      </c>
      <c r="M15" s="224">
        <f>ԾԱՌԱՅՈՂ!AD9+ԿԱՐԳԱԴՐԻՉ!W25</f>
        <v>49</v>
      </c>
      <c r="N15" s="265">
        <f>ԾԱՌԱՅՈՂ!AE9+ԿԱՐԳԱԴՐԻՉ!X25</f>
        <v>15475033.6</v>
      </c>
      <c r="O15" s="252">
        <v>0</v>
      </c>
      <c r="P15" s="224" t="e">
        <f>ԾԱՌԱՅՈՂ!AG9+ԿԱՐԳԱԴՐԻՉ!#REF!</f>
        <v>#REF!</v>
      </c>
      <c r="Q15" s="224">
        <f>ԾԱՌԱՅՈՂ!AH9+ԿԱՐԳԱԴՐԻՉ!Z25</f>
        <v>0</v>
      </c>
      <c r="R15" s="224" t="e">
        <f>ԾԱՌԱՅՈՂ!AI9+ԿԱՐԳԱԴՐԻՉ!#REF!</f>
        <v>#REF!</v>
      </c>
      <c r="S15" s="224">
        <f>ԾԱՌԱՅՈՂ!AJ9+ԿԱՐԳԱԴՐԻՉ!AB25</f>
        <v>0</v>
      </c>
      <c r="T15" s="224" t="e">
        <f>ԾԱՌԱՅՈՂ!AK9+ԿԱՐԳԱԴՐԻՉ!AC25</f>
        <v>#VALUE!</v>
      </c>
      <c r="U15" s="224">
        <f>ԾԱՌԱՅՈՂ!AL9+ԿԱՐԳԱԴՐԻՉ!AD25</f>
        <v>0</v>
      </c>
      <c r="V15" s="224" t="e">
        <f>ԾԱՌԱՅՈՂ!#REF!+ԿԱՐԳԱԴՐԻՉ!AE25</f>
        <v>#REF!</v>
      </c>
      <c r="W15" s="224">
        <f>ԾԱՌԱՅՈՂ!AN9+ԿԱՐԳԱԴՐԻՉ!AF25</f>
        <v>49</v>
      </c>
      <c r="X15" s="265">
        <f>ԾԱՌԱՅՈՂ!AO9+ԿԱՐԳԱԴՐԻՉ!AG25</f>
        <v>15696345.6</v>
      </c>
      <c r="Y15" s="252">
        <v>0</v>
      </c>
    </row>
    <row r="16" spans="1:25" ht="17.25" customHeight="1">
      <c r="A16" s="250"/>
      <c r="B16" s="251" t="s">
        <v>334</v>
      </c>
      <c r="C16" s="224">
        <f>ԾԱՌԱՅՈՂ!T10+ԿԱՐԳԱԴՐԻՉ!N26</f>
        <v>87</v>
      </c>
      <c r="D16" s="265">
        <f>ԾԱՌԱՅՈՂ!U10+ԿԱՐԳԱԴՐԻՉ!O26</f>
        <v>22699897.600000001</v>
      </c>
      <c r="E16" s="252">
        <f t="shared" si="2"/>
        <v>260918.36321839082</v>
      </c>
      <c r="F16" s="224">
        <f>ԾԱՌԱՅՈՂ!G10+ԿԱՐԳԱԴՐԻՉ!F26</f>
        <v>87</v>
      </c>
      <c r="G16" s="265">
        <f>ԾԱՌԱՅՈՂ!J10+ԿԱՐԳԱԴՐԻՉ!G26</f>
        <v>22345008</v>
      </c>
      <c r="H16" s="253">
        <f t="shared" si="0"/>
        <v>256839.1724137931</v>
      </c>
      <c r="I16" s="254">
        <f t="shared" si="1"/>
        <v>4079.1908045977179</v>
      </c>
      <c r="J16" s="224" t="e">
        <f>ԾԱՌԱՅՈՂ!AA10+ԿԱՐԳԱԴՐԻՉ!T26</f>
        <v>#VALUE!</v>
      </c>
      <c r="K16" s="265">
        <f>ԾԱՌԱՅՈՂ!AB10+ԿԱՐԳԱԴՐԻՉ!U26</f>
        <v>0</v>
      </c>
      <c r="L16" s="252" t="e">
        <f>K16/J16</f>
        <v>#VALUE!</v>
      </c>
      <c r="M16" s="224">
        <f>ԾԱՌԱՅՈՂ!AD10+ԿԱՐԳԱԴՐԻՉ!W26</f>
        <v>87</v>
      </c>
      <c r="N16" s="265">
        <f>ԾԱՌԱՅՈՂ!AE10+ԿԱՐԳԱԴՐԻՉ!X26</f>
        <v>23111737.600000001</v>
      </c>
      <c r="O16" s="252">
        <f>N16/M16</f>
        <v>265652.15632183908</v>
      </c>
      <c r="P16" s="224" t="e">
        <f>ԾԱՌԱՅՈՂ!AG10+ԿԱՐԳԱԴՐԻՉ!#REF!</f>
        <v>#REF!</v>
      </c>
      <c r="Q16" s="224">
        <f>ԾԱՌԱՅՈՂ!AH10+ԿԱՐԳԱԴՐԻՉ!Z26</f>
        <v>0</v>
      </c>
      <c r="R16" s="224" t="e">
        <f>ԾԱՌԱՅՈՂ!AI10+ԿԱՐԳԱԴՐԻՉ!#REF!</f>
        <v>#REF!</v>
      </c>
      <c r="S16" s="224">
        <f>ԾԱՌԱՅՈՂ!AJ10+ԿԱՐԳԱԴՐԻՉ!AB26</f>
        <v>0</v>
      </c>
      <c r="T16" s="224" t="e">
        <f>ԾԱՌԱՅՈՂ!AK10+ԿԱՐԳԱԴՐԻՉ!AC26</f>
        <v>#VALUE!</v>
      </c>
      <c r="U16" s="224">
        <f>ԾԱՌԱՅՈՂ!AL10+ԿԱՐԳԱԴՐԻՉ!AD26</f>
        <v>0</v>
      </c>
      <c r="V16" s="224" t="e">
        <f>ԾԱՌԱՅՈՂ!#REF!+ԿԱՐԳԱԴՐԻՉ!AE26</f>
        <v>#REF!</v>
      </c>
      <c r="W16" s="224">
        <f>ԾԱՌԱՅՈՂ!AN10+ԿԱՐԳԱԴՐԻՉ!AF26</f>
        <v>87</v>
      </c>
      <c r="X16" s="265">
        <f>ԾԱՌԱՅՈՂ!AO10+ԿԱՐԳԱԴՐԻՉ!AG26</f>
        <v>23445827.200000003</v>
      </c>
      <c r="Y16" s="252">
        <f>X16/W16</f>
        <v>269492.26666666672</v>
      </c>
    </row>
    <row r="17" spans="1:25" ht="17.25" customHeight="1">
      <c r="A17" s="255" t="s">
        <v>339</v>
      </c>
      <c r="B17" s="256" t="s">
        <v>336</v>
      </c>
      <c r="C17" s="224">
        <f>ԾԱՌԱՅՈՂ!T11+ԿԱՐԳԱԴՐԻՉ!N27</f>
        <v>74</v>
      </c>
      <c r="D17" s="265">
        <f>ԾԱՌԱՅՈՂ!U11+ԿԱՐԳԱԴՐԻՉ!O27</f>
        <v>16540793.600000001</v>
      </c>
      <c r="E17" s="252">
        <f t="shared" si="2"/>
        <v>223524.23783783786</v>
      </c>
      <c r="F17" s="224">
        <f>ԾԱՌԱՅՈՂ!G11+ԿԱՐԳԱԴՐԻՉ!F27</f>
        <v>74</v>
      </c>
      <c r="G17" s="265">
        <f>ԾԱՌԱՅՈՂ!J11+ԿԱՐԳԱԴՐԻՉ!G27</f>
        <v>16299139.199999999</v>
      </c>
      <c r="H17" s="253">
        <f t="shared" si="0"/>
        <v>220258.63783783783</v>
      </c>
      <c r="I17" s="254">
        <f t="shared" si="1"/>
        <v>3265.6000000000349</v>
      </c>
      <c r="J17" s="224" t="e">
        <f>ԾԱՌԱՅՈՂ!AA11+ԿԱՐԳԱԴՐԻՉ!T27</f>
        <v>#VALUE!</v>
      </c>
      <c r="K17" s="265">
        <f>ԾԱՌԱՅՈՂ!AB11+ԿԱՐԳԱԴՐԻՉ!U27</f>
        <v>0</v>
      </c>
      <c r="L17" s="252" t="e">
        <f>K17/J17</f>
        <v>#VALUE!</v>
      </c>
      <c r="M17" s="224">
        <f>ԾԱՌԱՅՈՂ!AD11+ԿԱՐԳԱԴՐԻՉ!W27</f>
        <v>74</v>
      </c>
      <c r="N17" s="265">
        <f>ԾԱՌԱՅՈՂ!AE11+ԿԱՐԳԱԴՐԻՉ!X27</f>
        <v>16837817.600000001</v>
      </c>
      <c r="O17" s="252">
        <f>N17/M17</f>
        <v>227538.0756756757</v>
      </c>
      <c r="P17" s="224" t="e">
        <f>ԾԱՌԱՅՈՂ!AG11+ԿԱՐԳԱԴՐԻՉ!#REF!</f>
        <v>#REF!</v>
      </c>
      <c r="Q17" s="224">
        <f>ԾԱՌԱՅՈՂ!AH11+ԿԱՐԳԱԴՐԻՉ!Z27</f>
        <v>0</v>
      </c>
      <c r="R17" s="224" t="e">
        <f>ԾԱՌԱՅՈՂ!AI11+ԿԱՐԳԱԴՐԻՉ!#REF!</f>
        <v>#REF!</v>
      </c>
      <c r="S17" s="224">
        <f>ԾԱՌԱՅՈՂ!AJ11+ԿԱՐԳԱԴՐԻՉ!AB27</f>
        <v>0</v>
      </c>
      <c r="T17" s="224" t="e">
        <f>ԾԱՌԱՅՈՂ!AK11+ԿԱՐԳԱԴՐԻՉ!AC27</f>
        <v>#VALUE!</v>
      </c>
      <c r="U17" s="224">
        <f>ԾԱՌԱՅՈՂ!AL11+ԿԱՐԳԱԴՐԻՉ!AD27</f>
        <v>0</v>
      </c>
      <c r="V17" s="224" t="e">
        <f>ԾԱՌԱՅՈՂ!#REF!+ԿԱՐԳԱԴՐԻՉ!AE27</f>
        <v>#REF!</v>
      </c>
      <c r="W17" s="224">
        <f>ԾԱՌԱՅՈՂ!AN11+ԿԱՐԳԱԴՐԻՉ!AF27</f>
        <v>74</v>
      </c>
      <c r="X17" s="265">
        <f>ԾԱՌԱՅՈՂ!AO11+ԿԱՐԳԱԴՐԻՉ!AG27</f>
        <v>17030384</v>
      </c>
      <c r="Y17" s="252">
        <f>X17/W17</f>
        <v>230140.32432432432</v>
      </c>
    </row>
    <row r="18" spans="1:25" ht="17.25" customHeight="1">
      <c r="A18" s="257"/>
      <c r="B18" s="258" t="s">
        <v>338</v>
      </c>
      <c r="C18" s="224">
        <f>ԾԱՌԱՅՈՂ!T12+ԿԱՐԳԱԴՐԻՉ!N28</f>
        <v>110</v>
      </c>
      <c r="D18" s="265">
        <f>ԾԱՌԱՅՈՂ!U12+ԿԱՐԳԱԴՐԻՉ!O28</f>
        <v>20863808</v>
      </c>
      <c r="E18" s="252">
        <v>0</v>
      </c>
      <c r="F18" s="224">
        <v>0</v>
      </c>
      <c r="G18" s="224">
        <v>0</v>
      </c>
      <c r="H18" s="253">
        <v>0</v>
      </c>
      <c r="I18" s="254">
        <f t="shared" si="1"/>
        <v>0</v>
      </c>
      <c r="J18" s="224" t="e">
        <f>ԾԱՌԱՅՈՂ!AA12+ԿԱՐԳԱԴՐԻՉ!T28</f>
        <v>#VALUE!</v>
      </c>
      <c r="K18" s="265">
        <f>ԾԱՌԱՅՈՂ!AB12+ԿԱՐԳԱԴՐԻՉ!U28</f>
        <v>0</v>
      </c>
      <c r="L18" s="252">
        <v>0</v>
      </c>
      <c r="M18" s="224">
        <f>ԾԱՌԱՅՈՂ!AD12+ԿԱՐԳԱԴՐԻՉ!W28</f>
        <v>110</v>
      </c>
      <c r="N18" s="265">
        <f>ԾԱՌԱՅՈՂ!AE12+ԿԱՐԳԱԴՐԻՉ!X28</f>
        <v>21328064</v>
      </c>
      <c r="O18" s="252">
        <v>0</v>
      </c>
      <c r="P18" s="224" t="e">
        <f>ԾԱՌԱՅՈՂ!AG12+ԿԱՐԳԱԴՐԻՉ!#REF!</f>
        <v>#REF!</v>
      </c>
      <c r="Q18" s="224">
        <f>ԾԱՌԱՅՈՂ!AH12+ԿԱՐԳԱԴՐԻՉ!Z28</f>
        <v>0</v>
      </c>
      <c r="R18" s="224" t="e">
        <f>ԾԱՌԱՅՈՂ!AI12+ԿԱՐԳԱԴՐԻՉ!#REF!</f>
        <v>#REF!</v>
      </c>
      <c r="S18" s="224">
        <f>ԾԱՌԱՅՈՂ!AJ12+ԿԱՐԳԱԴՐԻՉ!AB28</f>
        <v>0</v>
      </c>
      <c r="T18" s="224" t="e">
        <f>ԾԱՌԱՅՈՂ!AK12+ԿԱՐԳԱԴՐԻՉ!AC28</f>
        <v>#VALUE!</v>
      </c>
      <c r="U18" s="224">
        <f>ԾԱՌԱՅՈՂ!AL12+ԿԱՐԳԱԴՐԻՉ!AD28</f>
        <v>0</v>
      </c>
      <c r="V18" s="224" t="e">
        <f>ԾԱՌԱՅՈՂ!#REF!+ԿԱՐԳԱԴՐԻՉ!AE28</f>
        <v>#REF!</v>
      </c>
      <c r="W18" s="224">
        <f>ԾԱՌԱՅՈՂ!AN12+ԿԱՐԳԱԴՐԻՉ!AF28</f>
        <v>110</v>
      </c>
      <c r="X18" s="265">
        <f>ԾԱՌԱՅՈՂ!AO12+ԿԱՐԳԱԴՐԻՉ!AG28</f>
        <v>21485312</v>
      </c>
      <c r="Y18" s="252">
        <v>0</v>
      </c>
    </row>
    <row r="19" spans="1:25" ht="17.25" customHeight="1">
      <c r="A19" s="250"/>
      <c r="B19" s="251" t="s">
        <v>334</v>
      </c>
      <c r="C19" s="259">
        <f>ԾԱՌԱՅՈՂ!T13+ԿԱՐԳԱԴՐԻՉ!N29</f>
        <v>1161</v>
      </c>
      <c r="D19" s="266">
        <f>ԾԱՌԱՅՈՂ!U13+ԿԱՐԳԱԴՐԻՉ!O29</f>
        <v>189055577.59999999</v>
      </c>
      <c r="E19" s="252">
        <f>D19/C19</f>
        <v>162838.5681309216</v>
      </c>
      <c r="F19" s="259">
        <f>ԾԱՌԱՅՈՂ!G13+ԿԱՐԳԱԴՐԻՉ!F29</f>
        <v>1161</v>
      </c>
      <c r="G19" s="266">
        <f>ԾԱՌԱՅՈՂ!J13+ԿԱՐԳԱԴՐԻՉ!G29</f>
        <v>186250073.59999999</v>
      </c>
      <c r="H19" s="253">
        <f t="shared" si="0"/>
        <v>160422.11335055987</v>
      </c>
      <c r="I19" s="254">
        <f t="shared" si="1"/>
        <v>2416.4547803617315</v>
      </c>
      <c r="J19" s="259" t="e">
        <f>ԾԱՌԱՅՈՂ!AA13+ԿԱՐԳԱԴՐԻՉ!T29</f>
        <v>#VALUE!</v>
      </c>
      <c r="K19" s="266">
        <f>ԾԱՌԱՅՈՂ!AB13+ԿԱՐԳԱԴՐԻՉ!U29</f>
        <v>0</v>
      </c>
      <c r="L19" s="252" t="e">
        <f>K19/J19</f>
        <v>#VALUE!</v>
      </c>
      <c r="M19" s="259">
        <f>ԾԱՌԱՅՈՂ!AD13+ԿԱՐԳԱԴՐԻՉ!W29</f>
        <v>1161</v>
      </c>
      <c r="N19" s="266">
        <f>ԾԱՌԱՅՈՂ!AE13+ԿԱՐԳԱԴՐԻՉ!X29</f>
        <v>192641497.59999999</v>
      </c>
      <c r="O19" s="252">
        <f>N19/M19</f>
        <v>165927.21584840654</v>
      </c>
      <c r="P19" s="259" t="e">
        <f>ԾԱՌԱՅՈՂ!AG13+ԿԱՐԳԱԴՐԻՉ!#REF!</f>
        <v>#REF!</v>
      </c>
      <c r="Q19" s="259">
        <f>ԾԱՌԱՅՈՂ!AH13+ԿԱՐԳԱԴՐԻՉ!Z29</f>
        <v>0</v>
      </c>
      <c r="R19" s="259" t="e">
        <f>ԾԱՌԱՅՈՂ!AI13+ԿԱՐԳԱԴՐԻՉ!#REF!</f>
        <v>#REF!</v>
      </c>
      <c r="S19" s="259">
        <f>ԾԱՌԱՅՈՂ!AJ13+ԿԱՐԳԱԴՐԻՉ!AB29</f>
        <v>0</v>
      </c>
      <c r="T19" s="259" t="e">
        <f>ԾԱՌԱՅՈՂ!AK13+ԿԱՐԳԱԴՐԻՉ!AC29</f>
        <v>#VALUE!</v>
      </c>
      <c r="U19" s="259">
        <f>ԾԱՌԱՅՈՂ!AL13+ԿԱՐԳԱԴՐԻՉ!AD29</f>
        <v>0</v>
      </c>
      <c r="V19" s="259" t="e">
        <f>ԾԱՌԱՅՈՂ!#REF!+ԿԱՐԳԱԴՐԻՉ!AE29</f>
        <v>#REF!</v>
      </c>
      <c r="W19" s="259">
        <f>ԾԱՌԱՅՈՂ!AN13+ԿԱՐԳԱԴՐԻՉ!AF29</f>
        <v>1161</v>
      </c>
      <c r="X19" s="266">
        <f>ԾԱՌԱՅՈՂ!AO13+ԿԱՐԳԱԴՐԻՉ!AG29</f>
        <v>195121107.19999999</v>
      </c>
      <c r="Y19" s="252">
        <f>X19/W19</f>
        <v>168062.96916451334</v>
      </c>
    </row>
    <row r="20" spans="1:25" ht="17.25" customHeight="1">
      <c r="A20" s="255" t="s">
        <v>340</v>
      </c>
      <c r="B20" s="256" t="s">
        <v>336</v>
      </c>
      <c r="C20" s="224">
        <f>ԾԱՌԱՅՈՂ!T14+ԿԱՐԳԱԴՐԻՉ!N30</f>
        <v>103</v>
      </c>
      <c r="D20" s="265">
        <f>ԾԱՌԱՅՈՂ!U14+ԿԱՐԳԱԴՐԻՉ!O30</f>
        <v>14669926.4</v>
      </c>
      <c r="E20" s="252">
        <f t="shared" si="2"/>
        <v>142426.46990291262</v>
      </c>
      <c r="F20" s="224">
        <f>ԾԱՌԱՅՈՂ!G14+ԿԱՐԳԱԴՐԻՉ!F30</f>
        <v>103</v>
      </c>
      <c r="G20" s="265">
        <f>ԾԱՌԱՅՈՂ!J14+ԿԱՐԳԱԴՐԻՉ!G30</f>
        <v>14424236.800000001</v>
      </c>
      <c r="H20" s="253">
        <f t="shared" si="0"/>
        <v>140041.13398058253</v>
      </c>
      <c r="I20" s="254">
        <f t="shared" si="1"/>
        <v>2385.335922330094</v>
      </c>
      <c r="J20" s="224" t="e">
        <f>ԾԱՌԱՅՈՂ!AA14+ԿԱՐԳԱԴՐԻՉ!T30</f>
        <v>#VALUE!</v>
      </c>
      <c r="K20" s="265">
        <f>ԾԱՌԱՅՈՂ!AB14+ԿԱՐԳԱԴՐԻՉ!U30</f>
        <v>0</v>
      </c>
      <c r="L20" s="252" t="e">
        <f>K20/J20</f>
        <v>#VALUE!</v>
      </c>
      <c r="M20" s="224">
        <f>ԾԱՌԱՅՈՂ!AD14+ԿԱՐԳԱԴՐԻՉ!W30</f>
        <v>103</v>
      </c>
      <c r="N20" s="265">
        <f>ԾԱՌԱՅՈՂ!AE14+ԿԱՐԳԱԴՐԻՉ!X30</f>
        <v>14898934.4</v>
      </c>
      <c r="O20" s="252">
        <f>N20/M20</f>
        <v>144649.84854368932</v>
      </c>
      <c r="P20" s="224" t="e">
        <f>ԾԱՌԱՅՈՂ!AG14+ԿԱՐԳԱԴՐԻՉ!#REF!</f>
        <v>#REF!</v>
      </c>
      <c r="Q20" s="224">
        <f>ԾԱՌԱՅՈՂ!AH14+ԿԱՐԳԱԴՐԻՉ!Z30</f>
        <v>0</v>
      </c>
      <c r="R20" s="224" t="e">
        <f>ԾԱՌԱՅՈՂ!AI14+ԿԱՐԳԱԴՐԻՉ!#REF!</f>
        <v>#REF!</v>
      </c>
      <c r="S20" s="224">
        <f>ԾԱՌԱՅՈՂ!AJ14+ԿԱՐԳԱԴՐԻՉ!AB30</f>
        <v>0</v>
      </c>
      <c r="T20" s="224" t="e">
        <f>ԾԱՌԱՅՈՂ!AK14+ԿԱՐԳԱԴՐԻՉ!AC30</f>
        <v>#VALUE!</v>
      </c>
      <c r="U20" s="224">
        <f>ԾԱՌԱՅՈՂ!AL14+ԿԱՐԳԱԴՐԻՉ!AD30</f>
        <v>0</v>
      </c>
      <c r="V20" s="224" t="e">
        <f>ԾԱՌԱՅՈՂ!#REF!+ԿԱՐԳԱԴՐԻՉ!AE30</f>
        <v>#REF!</v>
      </c>
      <c r="W20" s="224">
        <f>ԾԱՌԱՅՈՂ!AN14+ԿԱՐԳԱԴՐԻՉ!AF30</f>
        <v>103</v>
      </c>
      <c r="X20" s="265">
        <f>ԾԱՌԱՅՈՂ!AO14+ԿԱՐԳԱԴՐԻՉ!AG30</f>
        <v>15086134.4</v>
      </c>
      <c r="Y20" s="252">
        <f>X20/W20</f>
        <v>146467.32427184467</v>
      </c>
    </row>
    <row r="21" spans="1:25" ht="17.25" customHeight="1">
      <c r="A21" s="257"/>
      <c r="B21" s="258" t="s">
        <v>338</v>
      </c>
      <c r="C21" s="224">
        <f>ԾԱՌԱՅՈՂ!T15+ԿԱՐԳԱԴՐԻՉ!N31</f>
        <v>0</v>
      </c>
      <c r="D21" s="265">
        <f>ԾԱՌԱՅՈՂ!T15+ԿԱՐԳԱԴՐԻՉ!O31</f>
        <v>0</v>
      </c>
      <c r="E21" s="252">
        <v>0</v>
      </c>
      <c r="F21" s="224"/>
      <c r="G21" s="224">
        <v>0</v>
      </c>
      <c r="H21" s="253">
        <v>0</v>
      </c>
      <c r="I21" s="254">
        <f t="shared" si="1"/>
        <v>0</v>
      </c>
      <c r="J21" s="224" t="e">
        <f>ԾԱՌԱՅՈՂ!AA15+ԿԱՐԳԱԴՐԻՉ!T31</f>
        <v>#VALUE!</v>
      </c>
      <c r="K21" s="265" t="e">
        <f>ԾԱՌԱՅՈՂ!AA15+ԿԱՐԳԱԴՐԻՉ!U31</f>
        <v>#VALUE!</v>
      </c>
      <c r="L21" s="252">
        <v>0</v>
      </c>
      <c r="M21" s="224">
        <f>ԾԱՌԱՅՈՂ!AD15+ԿԱՐԳԱԴՐԻՉ!W31</f>
        <v>0</v>
      </c>
      <c r="N21" s="265">
        <f ca="1">ԾԱՌԱՅՈՂ!AD15+ԿԱՐԳԱԴՐԻՉ!X31</f>
        <v>0</v>
      </c>
      <c r="O21" s="252">
        <v>0</v>
      </c>
      <c r="P21" s="224" t="e">
        <f>ԾԱՌԱՅՈՂ!AG15+ԿԱՐԳԱԴՐԻՉ!#REF!</f>
        <v>#REF!</v>
      </c>
      <c r="Q21" s="224">
        <f>ԾԱՌԱՅՈՂ!AH15+ԿԱՐԳԱԴՐԻՉ!Z31</f>
        <v>0</v>
      </c>
      <c r="R21" s="224" t="e">
        <f>ԾԱՌԱՅՈՂ!AI15+ԿԱՐԳԱԴՐԻՉ!#REF!</f>
        <v>#REF!</v>
      </c>
      <c r="S21" s="224">
        <f>ԾԱՌԱՅՈՂ!AJ15+ԿԱՐԳԱԴՐԻՉ!AB31</f>
        <v>0</v>
      </c>
      <c r="T21" s="224" t="e">
        <f>ԾԱՌԱՅՈՂ!AK15+ԿԱՐԳԱԴՐԻՉ!AC31</f>
        <v>#VALUE!</v>
      </c>
      <c r="U21" s="224">
        <f>ԾԱՌԱՅՈՂ!AL15+ԿԱՐԳԱԴՐԻՉ!AD31</f>
        <v>0</v>
      </c>
      <c r="V21" s="224" t="e">
        <f>ԾԱՌԱՅՈՂ!#REF!+ԿԱՐԳԱԴՐԻՉ!AE31</f>
        <v>#REF!</v>
      </c>
      <c r="W21" s="224">
        <f>ԾԱՌԱՅՈՂ!AN15+ԿԱՐԳԱԴՐԻՉ!AF31</f>
        <v>0</v>
      </c>
      <c r="X21" s="265">
        <f ca="1">ԾԱՌԱՅՈՂ!AN15+ԿԱՐԳԱԴՐԻՉ!AG31</f>
        <v>0</v>
      </c>
      <c r="Y21" s="252">
        <v>0</v>
      </c>
    </row>
    <row r="22" spans="1:25" s="262" customFormat="1" ht="29.25" customHeight="1">
      <c r="A22" s="260" t="s">
        <v>2</v>
      </c>
      <c r="B22" s="261"/>
      <c r="C22" s="253">
        <f>SUM(C11:C21)</f>
        <v>1788</v>
      </c>
      <c r="D22" s="253">
        <f>SUM(D11:D21)</f>
        <v>362095536</v>
      </c>
      <c r="E22" s="252">
        <f>D22/C22</f>
        <v>202514.28187919463</v>
      </c>
      <c r="F22" s="253">
        <f>SUM(F11:F21)</f>
        <v>1629</v>
      </c>
      <c r="G22" s="253">
        <f>SUM(G11:G21)</f>
        <v>320959465.60000002</v>
      </c>
      <c r="H22" s="253">
        <f t="shared" si="0"/>
        <v>197028.5240024555</v>
      </c>
      <c r="I22" s="267">
        <f>E22-H22</f>
        <v>5485.7578767391387</v>
      </c>
      <c r="J22" s="253" t="e">
        <f>SUM(J11:J21)</f>
        <v>#VALUE!</v>
      </c>
      <c r="K22" s="253" t="e">
        <f>SUM(K11:K21)</f>
        <v>#VALUE!</v>
      </c>
      <c r="L22" s="252" t="e">
        <f>K22/J22</f>
        <v>#VALUE!</v>
      </c>
      <c r="M22" s="253">
        <f>SUM(M11:M21)</f>
        <v>1788</v>
      </c>
      <c r="N22" s="253">
        <f ca="1">SUM(N11:N21)</f>
        <v>368961449.5999999</v>
      </c>
      <c r="O22" s="252">
        <f ca="1">N22/M22</f>
        <v>206354.27829977623</v>
      </c>
      <c r="P22" s="253" t="e">
        <f t="shared" ref="P22:X22" si="3">SUM(P11:P21)</f>
        <v>#REF!</v>
      </c>
      <c r="Q22" s="253">
        <f t="shared" si="3"/>
        <v>0</v>
      </c>
      <c r="R22" s="253" t="e">
        <f t="shared" si="3"/>
        <v>#REF!</v>
      </c>
      <c r="S22" s="253">
        <f t="shared" si="3"/>
        <v>0</v>
      </c>
      <c r="T22" s="253" t="e">
        <f t="shared" si="3"/>
        <v>#VALUE!</v>
      </c>
      <c r="U22" s="253">
        <f t="shared" si="3"/>
        <v>0</v>
      </c>
      <c r="V22" s="253" t="e">
        <f t="shared" si="3"/>
        <v>#REF!</v>
      </c>
      <c r="W22" s="253">
        <f t="shared" si="3"/>
        <v>1788</v>
      </c>
      <c r="X22" s="253">
        <f t="shared" ca="1" si="3"/>
        <v>373664620.79999995</v>
      </c>
      <c r="Y22" s="252">
        <f ca="1">X22/W22</f>
        <v>208984.68724832212</v>
      </c>
    </row>
    <row r="23" spans="1:25">
      <c r="C23" s="229" t="s">
        <v>98</v>
      </c>
      <c r="J23" s="229" t="s">
        <v>98</v>
      </c>
      <c r="M23" s="229" t="s">
        <v>98</v>
      </c>
      <c r="P23" s="229" t="s">
        <v>98</v>
      </c>
      <c r="Q23" s="229" t="s">
        <v>98</v>
      </c>
      <c r="R23" s="229" t="s">
        <v>98</v>
      </c>
      <c r="S23" s="229" t="s">
        <v>98</v>
      </c>
      <c r="T23" s="229" t="s">
        <v>98</v>
      </c>
      <c r="U23" s="229" t="s">
        <v>98</v>
      </c>
      <c r="V23" s="229" t="s">
        <v>98</v>
      </c>
      <c r="W23" s="229" t="s">
        <v>98</v>
      </c>
    </row>
  </sheetData>
  <mergeCells count="7">
    <mergeCell ref="M9:O9"/>
    <mergeCell ref="W9:Y9"/>
    <mergeCell ref="G2:I2"/>
    <mergeCell ref="I9:I10"/>
    <mergeCell ref="A2:F2"/>
    <mergeCell ref="C9:E9"/>
    <mergeCell ref="F9:H9"/>
  </mergeCells>
  <pageMargins left="0.24" right="0.18" top="0.75" bottom="0.75" header="0.3" footer="0.3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80"/>
  <sheetViews>
    <sheetView workbookViewId="0">
      <selection activeCell="A61" sqref="A61:C61"/>
    </sheetView>
  </sheetViews>
  <sheetFormatPr defaultRowHeight="15"/>
  <cols>
    <col min="1" max="1" width="12.140625" customWidth="1"/>
    <col min="2" max="2" width="23.140625" customWidth="1"/>
    <col min="3" max="3" width="26.5703125" customWidth="1"/>
    <col min="4" max="14" width="9.42578125" customWidth="1"/>
  </cols>
  <sheetData>
    <row r="2" spans="1:11" ht="15.75" thickBot="1"/>
    <row r="3" spans="1:11" ht="23.25" thickBot="1">
      <c r="A3" s="1162" t="s">
        <v>341</v>
      </c>
      <c r="B3" s="1163"/>
      <c r="C3" s="1163"/>
      <c r="D3" s="1164"/>
      <c r="E3" s="1164"/>
      <c r="F3" s="1164"/>
      <c r="G3" s="1164"/>
      <c r="H3" s="1164"/>
      <c r="I3" s="1164"/>
      <c r="J3" s="1164"/>
      <c r="K3" s="1165"/>
    </row>
    <row r="4" spans="1:11">
      <c r="A4" s="1166" t="s">
        <v>342</v>
      </c>
      <c r="B4" s="1167"/>
      <c r="C4" s="1168"/>
      <c r="D4" s="1175" t="s">
        <v>343</v>
      </c>
      <c r="E4" s="1176"/>
      <c r="F4" s="1181" t="s">
        <v>344</v>
      </c>
      <c r="G4" s="1181"/>
      <c r="H4" s="1181"/>
      <c r="I4" s="1181" t="s">
        <v>345</v>
      </c>
      <c r="J4" s="1181"/>
      <c r="K4" s="1184"/>
    </row>
    <row r="5" spans="1:11">
      <c r="A5" s="1169"/>
      <c r="B5" s="1170"/>
      <c r="C5" s="1171"/>
      <c r="D5" s="1177"/>
      <c r="E5" s="1178"/>
      <c r="F5" s="1182"/>
      <c r="G5" s="1182"/>
      <c r="H5" s="1182"/>
      <c r="I5" s="1182"/>
      <c r="J5" s="1182"/>
      <c r="K5" s="1185"/>
    </row>
    <row r="6" spans="1:11" ht="15.75" thickBot="1">
      <c r="A6" s="1172"/>
      <c r="B6" s="1173"/>
      <c r="C6" s="1174"/>
      <c r="D6" s="1179"/>
      <c r="E6" s="1180"/>
      <c r="F6" s="1183"/>
      <c r="G6" s="1183"/>
      <c r="H6" s="1183"/>
      <c r="I6" s="1183"/>
      <c r="J6" s="1183"/>
      <c r="K6" s="1186"/>
    </row>
    <row r="7" spans="1:11" ht="17.25">
      <c r="A7" s="1222" t="s">
        <v>346</v>
      </c>
      <c r="B7" s="1223"/>
      <c r="C7" s="1224"/>
      <c r="D7" s="1225">
        <v>15</v>
      </c>
      <c r="E7" s="1226"/>
      <c r="F7" s="1192">
        <v>66140</v>
      </c>
      <c r="G7" s="1192"/>
      <c r="H7" s="1192"/>
      <c r="I7" s="1193">
        <f>+F7*D7</f>
        <v>992100</v>
      </c>
      <c r="J7" s="1193"/>
      <c r="K7" s="1194"/>
    </row>
    <row r="8" spans="1:11" ht="17.25">
      <c r="A8" s="1212" t="s">
        <v>347</v>
      </c>
      <c r="B8" s="1213"/>
      <c r="C8" s="1214"/>
      <c r="D8" s="1215">
        <v>12</v>
      </c>
      <c r="E8" s="1216"/>
      <c r="F8" s="1143">
        <v>66140</v>
      </c>
      <c r="G8" s="1143"/>
      <c r="H8" s="1143"/>
      <c r="I8" s="1144">
        <f>+F8*D8</f>
        <v>793680</v>
      </c>
      <c r="J8" s="1144"/>
      <c r="K8" s="1145"/>
    </row>
    <row r="9" spans="1:11" ht="17.25">
      <c r="A9" s="1212" t="s">
        <v>348</v>
      </c>
      <c r="B9" s="1213"/>
      <c r="C9" s="1214"/>
      <c r="D9" s="1215">
        <v>11.5</v>
      </c>
      <c r="E9" s="1216"/>
      <c r="F9" s="1143">
        <v>66140</v>
      </c>
      <c r="G9" s="1143"/>
      <c r="H9" s="1143"/>
      <c r="I9" s="1144">
        <f t="shared" ref="I9:I14" si="0">+F9*D9</f>
        <v>760610</v>
      </c>
      <c r="J9" s="1144"/>
      <c r="K9" s="1145"/>
    </row>
    <row r="10" spans="1:11" ht="17.25">
      <c r="A10" s="1212" t="s">
        <v>349</v>
      </c>
      <c r="B10" s="1213"/>
      <c r="C10" s="1214"/>
      <c r="D10" s="1215">
        <v>11.5</v>
      </c>
      <c r="E10" s="1216"/>
      <c r="F10" s="1143">
        <v>66140</v>
      </c>
      <c r="G10" s="1143"/>
      <c r="H10" s="1143"/>
      <c r="I10" s="1144">
        <f t="shared" si="0"/>
        <v>760610</v>
      </c>
      <c r="J10" s="1144"/>
      <c r="K10" s="1145"/>
    </row>
    <row r="11" spans="1:11" ht="17.25">
      <c r="A11" s="1212" t="s">
        <v>350</v>
      </c>
      <c r="B11" s="1213"/>
      <c r="C11" s="1214"/>
      <c r="D11" s="1215">
        <v>11</v>
      </c>
      <c r="E11" s="1216"/>
      <c r="F11" s="1143">
        <v>66140</v>
      </c>
      <c r="G11" s="1143"/>
      <c r="H11" s="1143"/>
      <c r="I11" s="1144">
        <f t="shared" si="0"/>
        <v>727540</v>
      </c>
      <c r="J11" s="1144"/>
      <c r="K11" s="1145"/>
    </row>
    <row r="12" spans="1:11" ht="17.25">
      <c r="A12" s="1212" t="s">
        <v>351</v>
      </c>
      <c r="B12" s="1213"/>
      <c r="C12" s="1214"/>
      <c r="D12" s="1215">
        <v>11</v>
      </c>
      <c r="E12" s="1216"/>
      <c r="F12" s="1143">
        <v>66140</v>
      </c>
      <c r="G12" s="1143"/>
      <c r="H12" s="1143"/>
      <c r="I12" s="1144">
        <f t="shared" si="0"/>
        <v>727540</v>
      </c>
      <c r="J12" s="1144"/>
      <c r="K12" s="1145"/>
    </row>
    <row r="13" spans="1:11" ht="17.25">
      <c r="A13" s="1212" t="s">
        <v>352</v>
      </c>
      <c r="B13" s="1213"/>
      <c r="C13" s="1214"/>
      <c r="D13" s="1215">
        <v>10</v>
      </c>
      <c r="E13" s="1216"/>
      <c r="F13" s="1143">
        <v>66140</v>
      </c>
      <c r="G13" s="1143"/>
      <c r="H13" s="1143"/>
      <c r="I13" s="1144">
        <f t="shared" si="0"/>
        <v>661400</v>
      </c>
      <c r="J13" s="1144"/>
      <c r="K13" s="1145"/>
    </row>
    <row r="14" spans="1:11" ht="17.25">
      <c r="A14" s="1212" t="s">
        <v>353</v>
      </c>
      <c r="B14" s="1213"/>
      <c r="C14" s="1214"/>
      <c r="D14" s="1215">
        <v>11</v>
      </c>
      <c r="E14" s="1216"/>
      <c r="F14" s="1143">
        <v>66140</v>
      </c>
      <c r="G14" s="1143"/>
      <c r="H14" s="1143"/>
      <c r="I14" s="1144">
        <f t="shared" si="0"/>
        <v>727540</v>
      </c>
      <c r="J14" s="1144"/>
      <c r="K14" s="1145"/>
    </row>
    <row r="15" spans="1:11" ht="18" thickBot="1">
      <c r="A15" s="1217" t="s">
        <v>354</v>
      </c>
      <c r="B15" s="1218"/>
      <c r="C15" s="1219"/>
      <c r="D15" s="1220">
        <v>10</v>
      </c>
      <c r="E15" s="1221"/>
      <c r="F15" s="1151">
        <v>66140</v>
      </c>
      <c r="G15" s="1151"/>
      <c r="H15" s="1151"/>
      <c r="I15" s="1152">
        <f>+F15*D15</f>
        <v>661400</v>
      </c>
      <c r="J15" s="1152"/>
      <c r="K15" s="1153"/>
    </row>
    <row r="17" spans="1:14" hidden="1"/>
    <row r="18" spans="1:14" hidden="1"/>
    <row r="19" spans="1:14" hidden="1"/>
    <row r="20" spans="1:14" ht="15.75" thickBot="1"/>
    <row r="21" spans="1:14" ht="23.25" thickBot="1">
      <c r="A21" s="1162" t="s">
        <v>355</v>
      </c>
      <c r="B21" s="1204"/>
      <c r="C21" s="1204"/>
      <c r="D21" s="1204"/>
      <c r="E21" s="1204"/>
      <c r="F21" s="1204"/>
      <c r="G21" s="1204"/>
      <c r="H21" s="1204"/>
      <c r="I21" s="1204"/>
      <c r="J21" s="1204"/>
      <c r="K21" s="1204"/>
      <c r="L21" s="1204"/>
      <c r="M21" s="1204"/>
      <c r="N21" s="1205"/>
    </row>
    <row r="22" spans="1:14" ht="57.75" thickBot="1">
      <c r="A22" s="1206" t="s">
        <v>356</v>
      </c>
      <c r="B22" s="1208" t="s">
        <v>357</v>
      </c>
      <c r="C22" s="1176" t="s">
        <v>358</v>
      </c>
      <c r="D22" s="121" t="s">
        <v>359</v>
      </c>
      <c r="E22" s="1175" t="s">
        <v>359</v>
      </c>
      <c r="F22" s="1211"/>
      <c r="G22" s="122" t="s">
        <v>360</v>
      </c>
      <c r="H22" s="1175" t="s">
        <v>360</v>
      </c>
      <c r="I22" s="1211"/>
      <c r="J22" s="122" t="s">
        <v>361</v>
      </c>
      <c r="K22" s="1175" t="s">
        <v>361</v>
      </c>
      <c r="L22" s="1211"/>
      <c r="M22" s="1175" t="s">
        <v>362</v>
      </c>
      <c r="N22" s="1211"/>
    </row>
    <row r="23" spans="1:14" ht="15.75" thickBot="1">
      <c r="A23" s="1207"/>
      <c r="B23" s="1209"/>
      <c r="C23" s="1178"/>
      <c r="D23" s="123" t="s">
        <v>363</v>
      </c>
      <c r="E23" s="124" t="s">
        <v>364</v>
      </c>
      <c r="F23" s="125" t="s">
        <v>365</v>
      </c>
      <c r="G23" s="122" t="s">
        <v>363</v>
      </c>
      <c r="H23" s="124" t="s">
        <v>364</v>
      </c>
      <c r="I23" s="125" t="s">
        <v>365</v>
      </c>
      <c r="J23" s="122" t="s">
        <v>363</v>
      </c>
      <c r="K23" s="124" t="s">
        <v>364</v>
      </c>
      <c r="L23" s="125" t="s">
        <v>365</v>
      </c>
      <c r="M23" s="126" t="s">
        <v>364</v>
      </c>
      <c r="N23" s="125" t="s">
        <v>365</v>
      </c>
    </row>
    <row r="24" spans="1:14" ht="57.75" thickBot="1">
      <c r="A24" s="1207"/>
      <c r="B24" s="1210"/>
      <c r="C24" s="1180"/>
      <c r="D24" s="127" t="s">
        <v>366</v>
      </c>
      <c r="E24" s="128" t="s">
        <v>366</v>
      </c>
      <c r="F24" s="129" t="s">
        <v>366</v>
      </c>
      <c r="G24" s="130" t="s">
        <v>366</v>
      </c>
      <c r="H24" s="128" t="s">
        <v>366</v>
      </c>
      <c r="I24" s="129" t="s">
        <v>366</v>
      </c>
      <c r="J24" s="130" t="s">
        <v>366</v>
      </c>
      <c r="K24" s="128" t="s">
        <v>366</v>
      </c>
      <c r="L24" s="129" t="s">
        <v>366</v>
      </c>
      <c r="M24" s="131" t="s">
        <v>366</v>
      </c>
      <c r="N24" s="129" t="s">
        <v>366</v>
      </c>
    </row>
    <row r="25" spans="1:14" ht="18" thickBot="1">
      <c r="A25" s="132" t="s">
        <v>367</v>
      </c>
      <c r="B25" s="133">
        <v>11</v>
      </c>
      <c r="C25" s="134" t="s">
        <v>368</v>
      </c>
      <c r="D25" s="135">
        <v>1.68</v>
      </c>
      <c r="E25" s="136">
        <v>1.95</v>
      </c>
      <c r="F25" s="137">
        <v>2.2799999999999998</v>
      </c>
      <c r="G25" s="138">
        <v>2.66</v>
      </c>
      <c r="H25" s="136">
        <v>3.11</v>
      </c>
      <c r="I25" s="137">
        <v>3.64</v>
      </c>
      <c r="J25" s="139">
        <v>4.4000000000000004</v>
      </c>
      <c r="K25" s="136">
        <v>5.34</v>
      </c>
      <c r="L25" s="137">
        <v>6.49</v>
      </c>
      <c r="M25" s="140">
        <v>7.91</v>
      </c>
      <c r="N25" s="137">
        <v>9.65</v>
      </c>
    </row>
    <row r="26" spans="1:14" ht="17.25">
      <c r="A26" s="141" t="s">
        <v>369</v>
      </c>
      <c r="B26" s="142">
        <v>10</v>
      </c>
      <c r="C26" s="1195" t="s">
        <v>370</v>
      </c>
      <c r="D26" s="143">
        <v>1.63</v>
      </c>
      <c r="E26" s="144">
        <v>1.9</v>
      </c>
      <c r="F26" s="145">
        <v>2.21</v>
      </c>
      <c r="G26" s="146">
        <v>2.58</v>
      </c>
      <c r="H26" s="144">
        <v>3.01</v>
      </c>
      <c r="I26" s="145">
        <v>3.53</v>
      </c>
      <c r="J26" s="147">
        <v>4.2699999999999996</v>
      </c>
      <c r="K26" s="144">
        <v>5.17</v>
      </c>
      <c r="L26" s="145">
        <v>6.29</v>
      </c>
      <c r="M26" s="148">
        <v>7.65</v>
      </c>
      <c r="N26" s="145">
        <v>9.33</v>
      </c>
    </row>
    <row r="27" spans="1:14" ht="17.25">
      <c r="A27" s="149" t="s">
        <v>371</v>
      </c>
      <c r="B27" s="150">
        <v>9</v>
      </c>
      <c r="C27" s="1196"/>
      <c r="D27" s="151">
        <v>1.58</v>
      </c>
      <c r="E27" s="152">
        <v>1.84</v>
      </c>
      <c r="F27" s="153">
        <v>2.14</v>
      </c>
      <c r="G27" s="154">
        <v>2.5</v>
      </c>
      <c r="H27" s="152">
        <v>2.92</v>
      </c>
      <c r="I27" s="153">
        <v>3.42</v>
      </c>
      <c r="J27" s="155">
        <v>4.13</v>
      </c>
      <c r="K27" s="152">
        <v>5.01</v>
      </c>
      <c r="L27" s="153">
        <v>6.09</v>
      </c>
      <c r="M27" s="156">
        <v>7.41</v>
      </c>
      <c r="N27" s="153">
        <v>9.0299999999999994</v>
      </c>
    </row>
    <row r="28" spans="1:14" ht="18" thickBot="1">
      <c r="A28" s="157" t="s">
        <v>372</v>
      </c>
      <c r="B28" s="158">
        <v>8</v>
      </c>
      <c r="C28" s="1197"/>
      <c r="D28" s="159">
        <v>1.54</v>
      </c>
      <c r="E28" s="160">
        <v>1.79</v>
      </c>
      <c r="F28" s="161">
        <v>2.08</v>
      </c>
      <c r="G28" s="162">
        <v>2.42</v>
      </c>
      <c r="H28" s="160">
        <v>2.83</v>
      </c>
      <c r="I28" s="161">
        <v>3.31</v>
      </c>
      <c r="J28" s="163">
        <v>4.01</v>
      </c>
      <c r="K28" s="160">
        <v>4.8499999999999996</v>
      </c>
      <c r="L28" s="161">
        <v>5.89</v>
      </c>
      <c r="M28" s="164">
        <v>7.17</v>
      </c>
      <c r="N28" s="161">
        <v>8.74</v>
      </c>
    </row>
    <row r="29" spans="1:14" ht="17.25">
      <c r="A29" s="165" t="s">
        <v>373</v>
      </c>
      <c r="B29" s="166">
        <v>7</v>
      </c>
      <c r="C29" s="1196" t="s">
        <v>374</v>
      </c>
      <c r="D29" s="167">
        <v>1.49</v>
      </c>
      <c r="E29" s="168">
        <v>1.73</v>
      </c>
      <c r="F29" s="169">
        <v>2.02</v>
      </c>
      <c r="G29" s="170">
        <v>2.35</v>
      </c>
      <c r="H29" s="168">
        <v>2.75</v>
      </c>
      <c r="I29" s="169">
        <v>3.21</v>
      </c>
      <c r="J29" s="171">
        <v>3.88</v>
      </c>
      <c r="K29" s="168">
        <v>4.7</v>
      </c>
      <c r="L29" s="169">
        <v>5.71</v>
      </c>
      <c r="M29" s="172">
        <v>6.94</v>
      </c>
      <c r="N29" s="169">
        <v>8.4600000000000009</v>
      </c>
    </row>
    <row r="30" spans="1:14" ht="17.25">
      <c r="A30" s="149" t="s">
        <v>375</v>
      </c>
      <c r="B30" s="150">
        <v>6</v>
      </c>
      <c r="C30" s="1196"/>
      <c r="D30" s="151">
        <v>1.45</v>
      </c>
      <c r="E30" s="152">
        <v>1.68</v>
      </c>
      <c r="F30" s="153">
        <v>1.96</v>
      </c>
      <c r="G30" s="154">
        <v>2.2799999999999998</v>
      </c>
      <c r="H30" s="152">
        <v>2.66</v>
      </c>
      <c r="I30" s="153">
        <v>3.11</v>
      </c>
      <c r="J30" s="155">
        <v>3.76</v>
      </c>
      <c r="K30" s="152">
        <v>4.55</v>
      </c>
      <c r="L30" s="153">
        <v>5.52</v>
      </c>
      <c r="M30" s="156">
        <v>6.72</v>
      </c>
      <c r="N30" s="153">
        <v>8.18</v>
      </c>
    </row>
    <row r="31" spans="1:14" ht="18" thickBot="1">
      <c r="A31" s="173" t="s">
        <v>376</v>
      </c>
      <c r="B31" s="174">
        <v>5</v>
      </c>
      <c r="C31" s="1196"/>
      <c r="D31" s="175">
        <v>1.41</v>
      </c>
      <c r="E31" s="176">
        <v>1.63</v>
      </c>
      <c r="F31" s="177">
        <v>1.9</v>
      </c>
      <c r="G31" s="178">
        <v>2.21</v>
      </c>
      <c r="H31" s="176">
        <v>2.58</v>
      </c>
      <c r="I31" s="177">
        <v>3.02</v>
      </c>
      <c r="J31" s="179">
        <v>3.64</v>
      </c>
      <c r="K31" s="176">
        <v>4.41</v>
      </c>
      <c r="L31" s="177">
        <v>5.35</v>
      </c>
      <c r="M31" s="180">
        <v>6.5</v>
      </c>
      <c r="N31" s="177">
        <v>7.92</v>
      </c>
    </row>
    <row r="32" spans="1:14" ht="17.25">
      <c r="A32" s="141" t="s">
        <v>377</v>
      </c>
      <c r="B32" s="142">
        <v>4</v>
      </c>
      <c r="C32" s="1195" t="s">
        <v>378</v>
      </c>
      <c r="D32" s="143">
        <v>1.37</v>
      </c>
      <c r="E32" s="144">
        <v>1.59</v>
      </c>
      <c r="F32" s="145">
        <v>1.84</v>
      </c>
      <c r="G32" s="146">
        <v>2.15</v>
      </c>
      <c r="H32" s="144">
        <v>2.5</v>
      </c>
      <c r="I32" s="145">
        <v>2.92</v>
      </c>
      <c r="J32" s="147">
        <v>3.53</v>
      </c>
      <c r="K32" s="144">
        <v>4.2699999999999996</v>
      </c>
      <c r="L32" s="145">
        <v>5.18</v>
      </c>
      <c r="M32" s="144">
        <v>6.29</v>
      </c>
      <c r="N32" s="145">
        <v>7.66</v>
      </c>
    </row>
    <row r="33" spans="1:14" ht="17.25">
      <c r="A33" s="149" t="s">
        <v>379</v>
      </c>
      <c r="B33" s="150">
        <v>3</v>
      </c>
      <c r="C33" s="1196"/>
      <c r="D33" s="151">
        <v>1.33</v>
      </c>
      <c r="E33" s="152">
        <v>1.54</v>
      </c>
      <c r="F33" s="153">
        <v>1.79</v>
      </c>
      <c r="G33" s="154">
        <v>2.08</v>
      </c>
      <c r="H33" s="152">
        <v>2.4300000000000002</v>
      </c>
      <c r="I33" s="153">
        <v>2.83</v>
      </c>
      <c r="J33" s="155">
        <v>3.42</v>
      </c>
      <c r="K33" s="152">
        <v>4.1399999999999997</v>
      </c>
      <c r="L33" s="153">
        <v>5.01</v>
      </c>
      <c r="M33" s="152">
        <v>6.09</v>
      </c>
      <c r="N33" s="153">
        <v>7.41</v>
      </c>
    </row>
    <row r="34" spans="1:14" ht="17.25">
      <c r="A34" s="149" t="s">
        <v>380</v>
      </c>
      <c r="B34" s="150">
        <v>2</v>
      </c>
      <c r="C34" s="1196"/>
      <c r="D34" s="151">
        <v>1.29</v>
      </c>
      <c r="E34" s="152">
        <v>1.49</v>
      </c>
      <c r="F34" s="153">
        <v>1.73</v>
      </c>
      <c r="G34" s="154">
        <v>2.02</v>
      </c>
      <c r="H34" s="152">
        <v>2.35</v>
      </c>
      <c r="I34" s="153">
        <v>2.75</v>
      </c>
      <c r="J34" s="155">
        <v>3.31</v>
      </c>
      <c r="K34" s="152">
        <v>4.01</v>
      </c>
      <c r="L34" s="153">
        <v>4.8600000000000003</v>
      </c>
      <c r="M34" s="152">
        <v>5.89</v>
      </c>
      <c r="N34" s="153">
        <v>7.17</v>
      </c>
    </row>
    <row r="35" spans="1:14" ht="18" thickBot="1">
      <c r="A35" s="157" t="s">
        <v>381</v>
      </c>
      <c r="B35" s="158">
        <v>1</v>
      </c>
      <c r="C35" s="1197"/>
      <c r="D35" s="159">
        <v>1.25</v>
      </c>
      <c r="E35" s="160">
        <v>1.45</v>
      </c>
      <c r="F35" s="161">
        <v>1.68</v>
      </c>
      <c r="G35" s="162">
        <v>1.96</v>
      </c>
      <c r="H35" s="160">
        <v>2.2799999999999998</v>
      </c>
      <c r="I35" s="161">
        <v>2.66</v>
      </c>
      <c r="J35" s="163">
        <v>3.21</v>
      </c>
      <c r="K35" s="160">
        <v>3.88</v>
      </c>
      <c r="L35" s="161">
        <v>4.7</v>
      </c>
      <c r="M35" s="160">
        <v>5.71</v>
      </c>
      <c r="N35" s="161">
        <v>6.94</v>
      </c>
    </row>
    <row r="37" spans="1:14" ht="17.25" hidden="1">
      <c r="A37" s="1198" t="s">
        <v>382</v>
      </c>
      <c r="B37" s="1199"/>
      <c r="C37" s="1199"/>
      <c r="D37" s="1200" t="s">
        <v>383</v>
      </c>
      <c r="E37" s="1200"/>
      <c r="F37" s="181" t="str">
        <f>IF(D38&lt;1,0,IF(J38="Բ-1",IF(E38=0,5.02,IF(E38=1,5.16,IF(E38=2,5.3,IF(E38=3,5.45,IF(OR(E38=5,E38=4),5.59,IF(OR(E38=6,E38=7),5.75,IF(OR(E38=8,E38=9),5.91,IF(OR(E38=10,E38=11,E38=12),6.08,IF(OR(E38=13,E38=14,E38=15),6.25,IF(OR(E38=16,E38=17,E38=18),6.42,6.6)))))))))),IF(J38="Բ-2", IF(E38=0,4.39,IF(E38=1,4.51,IF(E38=2,4.63,IF(E38=3,4.76,IF(OR(E38=5,E38=4),4.89,IF(OR(E38=6,E38=7),5.02,IF(OR(E38=8,E38=9),5.16,IF(OR(E38=10,E38=11,E38=12),5.3,IF(OR(E38=13,E38=14,E38=15),5.45,IF(OR(E38=16,E38=17,E38=18),5.59,5.75)))))))))), IF(J38="Գ-1", IF(E38=0,3.84,IF(E38=1,3.95,IF(E38=2,4.05,IF(E38=3,4.16,IF(OR(E38=5,E38=4),4.27,IF(OR(E38=6,E38=7),4.39,IF(OR(E38=8,E38=9),4.51,IF(OR(E38=10,E38=11,E38=12),4.63,IF(OR(E38=13,E38=14,E38=15),4.76,IF(OR(E38=16,E38=17,E38=18),4.89,5.02)))))))))), IF(J38="Գ-2", IF(E38=0,3.36,IF(E38=1,3.47,IF(E38=2,3.56,IF(E38=3,3.64,IF(OR(E38=5,E38=4),3.75,IF(OR(E38=6,E38=7),3.84,IF(OR(E38=8,E38=9),3.95,IF(OR(E38=10,E38=11,E38=12),4.05,IF(OR(E38=13,E38=14,E38=15),4.16,IF(OR(E38=16,E38=17,E38=18),4.27,4.39)))))))))), IF(J38="Ա-1", IF(E38=0,2.52,IF(E38=1,2.6,IF(E38=2,2.67,IF(E38=3,2.75,IF(OR(E38=5,E38=4),2.83,IF(OR(E38=6,E38=7),2.91,IF(OR(E38=8,E38=9),2.99,IF(OR(E38=10,E38=11,E38=12),3.09,IF(OR(E38=13,E38=14,E38=15),3.17,IF(OR(E38=16,E38=17,E38=18),3.27,3.36)))))))))), IF(J38="Ա-2", IF(E38=0,2.2,IF(E38=1,2.26,IF(E38=2,2.32,IF(E38=3,2.38,IF(OR(E38=5,E38=4),2.45,IF(OR(E38=6,E38=7),2.52,IF(OR(E38=8,E38=9),2.6,IF(OR(E38=10,E38=11,E38=12),2.67,IF(OR(E38=13,E38=14,E38=15),2.75,IF(OR(E38=16,E38=17,E38=18),2.83,2.91)))))))))), IF(J38="Կ-1", IF(E38=0,1.65,IF(E38=1,1.7,IF(E38=2,1.76,IF(E38=3,1.8,IF(OR(E38=5,E38=4),1.85,IF(OR(E38=6,E38=7),1.91,IF(OR(E38=8,E38=9),1.96,IF(OR(E38=10,E38=11,E38=12),2.01,IF(OR(E38=13,E38=14,E38=15),2.07,IF(OR(E38=16,E38=17,E38=18),2.13,2.2)))))))))), IF(J38="Կ-2", IF(E38=0,1.45,IF(E38=1,1.48,IF(E38=2,1.53,IF(E38=3,1.57,IF(OR(E38=5,E38=4),1.61,IF(OR(E38=6,E38=7),1.65,IF(OR(E38=8,E38=9),1.7,IF(OR(E38=10,E38=11,E38=12),1.76,IF(OR(E38=13,E38=14,E38=15),1.8,IF(OR(E38=16,E38=17,E38=18),1.85,1.91)))))))))), "Error")))))))))</f>
        <v>Error</v>
      </c>
    </row>
    <row r="38" spans="1:14" ht="18" hidden="1" thickBot="1">
      <c r="A38" s="1201" t="s">
        <v>384</v>
      </c>
      <c r="B38" s="1202"/>
      <c r="C38" s="1202"/>
      <c r="D38" s="1203" t="s">
        <v>383</v>
      </c>
      <c r="E38" s="1203"/>
      <c r="F38" s="182" t="str">
        <f>IF(D38&lt;1,0,IF(J38="Բ-1",IF(E38=0,6.94,IF(E38=1,7.17,IF(E38=2,7.41,IF(E38=3,7.66,IF(OR(E38=5,E38=4),7.92,IF(OR(E38=6,E38=7),8.18,IF(OR(E38=8,E38=9),8.46,IF(OR(E38=10,E38=11,E38=12),8.74,IF(OR(E38=13,E38=14,E38=15),9.03,IF(OR(E38=16,E38=17,E38=18),9.33,9.65)))))))))),IF(J38="Բ-2", IF(E38=0,5.71,IF(E38=1,5.89,IF(E38=2,6.09,IF(E38=3,6.29,IF(OR(E38=5,E38=4),6.5,IF(OR(E38=6,E38=7),6.72,IF(OR(E38=8,E38=9),6.94,IF(OR(E38=10,E38=11,E38=12),7.17,IF(OR(E38=13,E38=14,E38=15),7.41,IF(OR(E38=16,E38=17,E38=18),7.65,7.91)))))))))), IF(J38="Գ-1", IF(E38=0,4.7,IF(E38=1,4.86,IF(E38=2,5.01,IF(E38=3,5.18,IF(OR(E38=5,E38=4),5.35,IF(OR(E38=6,E38=7),5.52,IF(OR(E38=8,E38=9),5.71,IF(OR(E38=10,E38=11,E38=12),5.89,IF(OR(E38=13,E38=14,E38=15),6.09,IF(OR(E38=16,E38=17,E38=18),6.29,6.49)))))))))), IF(J38="Գ-2", IF(E38=0,3.88,IF(E38=1,4.01,IF(E38=2,4.14,IF(E38=3,4.27,IF(OR(E38=5,E38=4),4.41,IF(OR(E38=6,E38=7),4.55,IF(OR(E38=8,E38=9),4.7,IF(OR(E38=10,E38=11,E38=12),4.85,IF(OR(E38=13,E38=14,E38=15),5.01,IF(OR(E38=16,E38=17,E38=18),5.17,5.34)))))))))), IF(J38="Ա-1", IF(E38=0,2.28,IF(E38=1,2.35,IF(E38=2,2.43,IF(E38=3,2.5,IF(OR(E38=5,E38=4),2.58,IF(OR(E38=6,E38=7),2.66,IF(OR(E38=8,E38=9),2.75,IF(OR(E38=10,E38=11,E38=12),2.83,IF(OR(E38=13,E38=14,E38=15),2.92,IF(OR(E38=16,E38=17,E38=18),3.01,3.64)))))))))), IF(J38="Ա-2", IF(E38=0,2.28,IF(E38=1,2.35,IF(E38=2,2.43,IF(E38=3,2.5,IF(OR(E38=5,E38=4),2.58,IF(OR(E38=6,E38=7),2.66,IF(OR(E38=8,E38=9),2.75,IF(OR(E38=10,E38=11,E38=12),2.83,IF(OR(E38=13,E38=14,E38=15),2.92,IF(OR(E38=16,E38=17,E38=18),3.01,3.11)))))))))), IF(J38="Կ-1", IF(E38=0,1.68,IF(E38=1,1.73,IF(E38=2,1.79,IF(E38=3,1.84,IF(OR(E38=5,E38=4),1.9,IF(OR(E38=6,E38=7),1.96,IF(OR(E38=8,E38=9),2.02,IF(OR(E38=10,E38=11,E38=12),2.08,IF(OR(E38=13,E38=14,E38=15),2.14,IF(OR(E38=16,E38=17,E38=18),2.21,2.28)))))))))), IF(J38="Կ-2", IF(E38=0,1.45,IF(E38=1,1.49,IF(E38=2,1.54,IF(E38=3,1.59,IF(OR(E38=5,E38=4),1.63,IF(OR(E38=6,E38=7),1.68,IF(OR(E38=8,E38=9),1.73,IF(OR(E38=10,E38=11,E38=12),1.79,IF(OR(E38=13,E38=14,E38=15),1.84,IF(OR(E38=16,E38=17,E38=18),1.9,1.95)))))))))), "Error")))))))))</f>
        <v>Error</v>
      </c>
    </row>
    <row r="39" spans="1:14" hidden="1"/>
    <row r="40" spans="1:14" hidden="1"/>
    <row r="41" spans="1:14" ht="15.75" thickBot="1"/>
    <row r="42" spans="1:14" ht="23.25" thickBot="1">
      <c r="A42" s="1162" t="s">
        <v>385</v>
      </c>
      <c r="B42" s="1163"/>
      <c r="C42" s="1163"/>
      <c r="D42" s="1164"/>
      <c r="E42" s="1164"/>
      <c r="F42" s="1164"/>
      <c r="G42" s="1164"/>
      <c r="H42" s="1164"/>
      <c r="I42" s="1164"/>
      <c r="J42" s="1164"/>
      <c r="K42" s="1165"/>
    </row>
    <row r="43" spans="1:14">
      <c r="A43" s="1166" t="s">
        <v>342</v>
      </c>
      <c r="B43" s="1167"/>
      <c r="C43" s="1168"/>
      <c r="D43" s="1175" t="s">
        <v>343</v>
      </c>
      <c r="E43" s="1176"/>
      <c r="F43" s="1181" t="s">
        <v>344</v>
      </c>
      <c r="G43" s="1181"/>
      <c r="H43" s="1181"/>
      <c r="I43" s="1181" t="s">
        <v>345</v>
      </c>
      <c r="J43" s="1181"/>
      <c r="K43" s="1184"/>
    </row>
    <row r="44" spans="1:14">
      <c r="A44" s="1169"/>
      <c r="B44" s="1170"/>
      <c r="C44" s="1171"/>
      <c r="D44" s="1177"/>
      <c r="E44" s="1178"/>
      <c r="F44" s="1182"/>
      <c r="G44" s="1182"/>
      <c r="H44" s="1182"/>
      <c r="I44" s="1182"/>
      <c r="J44" s="1182"/>
      <c r="K44" s="1185"/>
    </row>
    <row r="45" spans="1:14" ht="15.75" thickBot="1">
      <c r="A45" s="1172"/>
      <c r="B45" s="1173"/>
      <c r="C45" s="1174"/>
      <c r="D45" s="1179"/>
      <c r="E45" s="1180"/>
      <c r="F45" s="1183"/>
      <c r="G45" s="1183"/>
      <c r="H45" s="1183"/>
      <c r="I45" s="1183"/>
      <c r="J45" s="1183"/>
      <c r="K45" s="1186"/>
    </row>
    <row r="46" spans="1:14" ht="16.5" customHeight="1">
      <c r="A46" s="1187" t="s">
        <v>386</v>
      </c>
      <c r="B46" s="1188"/>
      <c r="C46" s="1188"/>
      <c r="D46" s="1189">
        <v>2.75</v>
      </c>
      <c r="E46" s="1190"/>
      <c r="F46" s="1191">
        <v>66140</v>
      </c>
      <c r="G46" s="1192"/>
      <c r="H46" s="1192"/>
      <c r="I46" s="1193">
        <f>+F46*D46</f>
        <v>181885</v>
      </c>
      <c r="J46" s="1193"/>
      <c r="K46" s="1194"/>
    </row>
    <row r="47" spans="1:14" ht="16.5" customHeight="1">
      <c r="A47" s="1160" t="s">
        <v>387</v>
      </c>
      <c r="B47" s="1161"/>
      <c r="C47" s="1161"/>
      <c r="D47" s="1140">
        <v>2.75</v>
      </c>
      <c r="E47" s="1141"/>
      <c r="F47" s="1142">
        <v>66140</v>
      </c>
      <c r="G47" s="1143"/>
      <c r="H47" s="1143"/>
      <c r="I47" s="1144">
        <f>+F47*D47</f>
        <v>181885</v>
      </c>
      <c r="J47" s="1144"/>
      <c r="K47" s="1145"/>
    </row>
    <row r="48" spans="1:14" ht="16.5" customHeight="1">
      <c r="A48" s="1138" t="s">
        <v>388</v>
      </c>
      <c r="B48" s="1139"/>
      <c r="C48" s="1139"/>
      <c r="D48" s="1140">
        <v>2.5</v>
      </c>
      <c r="E48" s="1141"/>
      <c r="F48" s="1142">
        <v>66140</v>
      </c>
      <c r="G48" s="1143"/>
      <c r="H48" s="1143"/>
      <c r="I48" s="1144">
        <f t="shared" ref="I48:I80" si="1">+F48*D48</f>
        <v>165350</v>
      </c>
      <c r="J48" s="1144"/>
      <c r="K48" s="1145"/>
    </row>
    <row r="49" spans="1:11" ht="17.25">
      <c r="A49" s="1138" t="s">
        <v>389</v>
      </c>
      <c r="B49" s="1139"/>
      <c r="C49" s="1139"/>
      <c r="D49" s="1140">
        <v>2.5</v>
      </c>
      <c r="E49" s="1141"/>
      <c r="F49" s="1142">
        <v>66140</v>
      </c>
      <c r="G49" s="1143"/>
      <c r="H49" s="1143"/>
      <c r="I49" s="1144">
        <f t="shared" si="1"/>
        <v>165350</v>
      </c>
      <c r="J49" s="1144"/>
      <c r="K49" s="1145"/>
    </row>
    <row r="50" spans="1:11" ht="17.25">
      <c r="A50" s="1154" t="s">
        <v>390</v>
      </c>
      <c r="B50" s="1155"/>
      <c r="C50" s="1155"/>
      <c r="D50" s="1140">
        <v>1.25</v>
      </c>
      <c r="E50" s="1141"/>
      <c r="F50" s="1142">
        <v>66140</v>
      </c>
      <c r="G50" s="1143"/>
      <c r="H50" s="1143"/>
      <c r="I50" s="1144">
        <f t="shared" si="1"/>
        <v>82675</v>
      </c>
      <c r="J50" s="1144"/>
      <c r="K50" s="1145"/>
    </row>
    <row r="51" spans="1:11" ht="17.25">
      <c r="A51" s="1154" t="s">
        <v>226</v>
      </c>
      <c r="B51" s="1155"/>
      <c r="C51" s="1155"/>
      <c r="D51" s="1140">
        <v>2.5</v>
      </c>
      <c r="E51" s="1141"/>
      <c r="F51" s="1142">
        <v>66140</v>
      </c>
      <c r="G51" s="1143"/>
      <c r="H51" s="1143"/>
      <c r="I51" s="1144">
        <f t="shared" si="1"/>
        <v>165350</v>
      </c>
      <c r="J51" s="1144"/>
      <c r="K51" s="1145"/>
    </row>
    <row r="52" spans="1:11" ht="17.25">
      <c r="A52" s="1156" t="s">
        <v>391</v>
      </c>
      <c r="B52" s="1157"/>
      <c r="C52" s="1157"/>
      <c r="D52" s="1140">
        <v>2.5</v>
      </c>
      <c r="E52" s="1141"/>
      <c r="F52" s="1142">
        <v>66140</v>
      </c>
      <c r="G52" s="1143"/>
      <c r="H52" s="1143"/>
      <c r="I52" s="1144">
        <f t="shared" si="1"/>
        <v>165350</v>
      </c>
      <c r="J52" s="1144"/>
      <c r="K52" s="1145"/>
    </row>
    <row r="53" spans="1:11" ht="17.25">
      <c r="A53" s="1138" t="s">
        <v>392</v>
      </c>
      <c r="B53" s="1139"/>
      <c r="C53" s="1139"/>
      <c r="D53" s="1140">
        <v>2</v>
      </c>
      <c r="E53" s="1141"/>
      <c r="F53" s="1142">
        <v>66140</v>
      </c>
      <c r="G53" s="1143"/>
      <c r="H53" s="1143"/>
      <c r="I53" s="1144">
        <f t="shared" si="1"/>
        <v>132280</v>
      </c>
      <c r="J53" s="1144"/>
      <c r="K53" s="1145"/>
    </row>
    <row r="54" spans="1:11" ht="17.25">
      <c r="A54" s="1138" t="s">
        <v>393</v>
      </c>
      <c r="B54" s="1139"/>
      <c r="C54" s="1139"/>
      <c r="D54" s="1140">
        <v>1.6</v>
      </c>
      <c r="E54" s="1141"/>
      <c r="F54" s="1142">
        <v>66140</v>
      </c>
      <c r="G54" s="1143"/>
      <c r="H54" s="1143"/>
      <c r="I54" s="1144">
        <f t="shared" si="1"/>
        <v>105824</v>
      </c>
      <c r="J54" s="1144"/>
      <c r="K54" s="1145"/>
    </row>
    <row r="55" spans="1:11" ht="17.25">
      <c r="A55" s="1138" t="s">
        <v>394</v>
      </c>
      <c r="B55" s="1139"/>
      <c r="C55" s="1139"/>
      <c r="D55" s="1140">
        <v>1.5</v>
      </c>
      <c r="E55" s="1141"/>
      <c r="F55" s="1142">
        <v>66140</v>
      </c>
      <c r="G55" s="1143"/>
      <c r="H55" s="1143"/>
      <c r="I55" s="1144">
        <f t="shared" si="1"/>
        <v>99210</v>
      </c>
      <c r="J55" s="1144"/>
      <c r="K55" s="1145"/>
    </row>
    <row r="56" spans="1:11" ht="17.25">
      <c r="A56" s="1138" t="s">
        <v>395</v>
      </c>
      <c r="B56" s="1139"/>
      <c r="C56" s="1139"/>
      <c r="D56" s="1140">
        <v>1.5</v>
      </c>
      <c r="E56" s="1141"/>
      <c r="F56" s="1142">
        <v>66140</v>
      </c>
      <c r="G56" s="1143"/>
      <c r="H56" s="1143"/>
      <c r="I56" s="1144">
        <f t="shared" si="1"/>
        <v>99210</v>
      </c>
      <c r="J56" s="1144"/>
      <c r="K56" s="1145"/>
    </row>
    <row r="57" spans="1:11" ht="17.25">
      <c r="A57" s="1138" t="s">
        <v>396</v>
      </c>
      <c r="B57" s="1139"/>
      <c r="C57" s="1139"/>
      <c r="D57" s="1140">
        <v>1.5</v>
      </c>
      <c r="E57" s="1141"/>
      <c r="F57" s="1142">
        <v>66140</v>
      </c>
      <c r="G57" s="1143"/>
      <c r="H57" s="1143"/>
      <c r="I57" s="1144">
        <f t="shared" si="1"/>
        <v>99210</v>
      </c>
      <c r="J57" s="1144"/>
      <c r="K57" s="1145"/>
    </row>
    <row r="58" spans="1:11" ht="17.25">
      <c r="A58" s="1156" t="s">
        <v>397</v>
      </c>
      <c r="B58" s="1157"/>
      <c r="C58" s="1157"/>
      <c r="D58" s="1140">
        <v>1.5</v>
      </c>
      <c r="E58" s="1141"/>
      <c r="F58" s="1142">
        <v>66140</v>
      </c>
      <c r="G58" s="1143"/>
      <c r="H58" s="1143"/>
      <c r="I58" s="1144">
        <f t="shared" si="1"/>
        <v>99210</v>
      </c>
      <c r="J58" s="1144"/>
      <c r="K58" s="1145"/>
    </row>
    <row r="59" spans="1:11" ht="17.25">
      <c r="A59" s="1138" t="s">
        <v>398</v>
      </c>
      <c r="B59" s="1139"/>
      <c r="C59" s="1139"/>
      <c r="D59" s="1140">
        <v>1.4</v>
      </c>
      <c r="E59" s="1141"/>
      <c r="F59" s="1142">
        <v>66140</v>
      </c>
      <c r="G59" s="1143"/>
      <c r="H59" s="1143"/>
      <c r="I59" s="1144">
        <f t="shared" si="1"/>
        <v>92596</v>
      </c>
      <c r="J59" s="1144"/>
      <c r="K59" s="1145"/>
    </row>
    <row r="60" spans="1:11" ht="17.25">
      <c r="A60" s="1138" t="s">
        <v>399</v>
      </c>
      <c r="B60" s="1139"/>
      <c r="C60" s="1139"/>
      <c r="D60" s="1140">
        <v>1.4</v>
      </c>
      <c r="E60" s="1141"/>
      <c r="F60" s="1142">
        <v>66140</v>
      </c>
      <c r="G60" s="1143"/>
      <c r="H60" s="1143"/>
      <c r="I60" s="1144">
        <f t="shared" si="1"/>
        <v>92596</v>
      </c>
      <c r="J60" s="1144"/>
      <c r="K60" s="1145"/>
    </row>
    <row r="61" spans="1:11" ht="17.25">
      <c r="A61" s="1138" t="s">
        <v>228</v>
      </c>
      <c r="B61" s="1139"/>
      <c r="C61" s="1139"/>
      <c r="D61" s="1140">
        <v>1.4</v>
      </c>
      <c r="E61" s="1141"/>
      <c r="F61" s="1142">
        <v>66140</v>
      </c>
      <c r="G61" s="1143"/>
      <c r="H61" s="1143"/>
      <c r="I61" s="1144">
        <f t="shared" si="1"/>
        <v>92596</v>
      </c>
      <c r="J61" s="1144"/>
      <c r="K61" s="1145"/>
    </row>
    <row r="62" spans="1:11" ht="17.25">
      <c r="A62" s="1138" t="s">
        <v>400</v>
      </c>
      <c r="B62" s="1139"/>
      <c r="C62" s="1139"/>
      <c r="D62" s="1140">
        <v>1.4</v>
      </c>
      <c r="E62" s="1141"/>
      <c r="F62" s="1142">
        <v>66140</v>
      </c>
      <c r="G62" s="1143"/>
      <c r="H62" s="1143"/>
      <c r="I62" s="1144">
        <f t="shared" si="1"/>
        <v>92596</v>
      </c>
      <c r="J62" s="1144"/>
      <c r="K62" s="1145"/>
    </row>
    <row r="63" spans="1:11" ht="17.25">
      <c r="A63" s="1138" t="s">
        <v>401</v>
      </c>
      <c r="B63" s="1139"/>
      <c r="C63" s="1139"/>
      <c r="D63" s="1140">
        <v>1.25</v>
      </c>
      <c r="E63" s="1141"/>
      <c r="F63" s="1142">
        <v>66140</v>
      </c>
      <c r="G63" s="1143"/>
      <c r="H63" s="1143"/>
      <c r="I63" s="1144">
        <f t="shared" si="1"/>
        <v>82675</v>
      </c>
      <c r="J63" s="1144"/>
      <c r="K63" s="1145"/>
    </row>
    <row r="64" spans="1:11" ht="17.25">
      <c r="A64" s="1138" t="s">
        <v>402</v>
      </c>
      <c r="B64" s="1139"/>
      <c r="C64" s="1139"/>
      <c r="D64" s="1140">
        <v>1.25</v>
      </c>
      <c r="E64" s="1141"/>
      <c r="F64" s="1142">
        <v>66140</v>
      </c>
      <c r="G64" s="1143"/>
      <c r="H64" s="1143"/>
      <c r="I64" s="1144">
        <f t="shared" si="1"/>
        <v>82675</v>
      </c>
      <c r="J64" s="1144"/>
      <c r="K64" s="1145"/>
    </row>
    <row r="65" spans="1:11" ht="17.25">
      <c r="A65" s="1138" t="s">
        <v>403</v>
      </c>
      <c r="B65" s="1139"/>
      <c r="C65" s="1139"/>
      <c r="D65" s="1140">
        <v>1.25</v>
      </c>
      <c r="E65" s="1141"/>
      <c r="F65" s="1142">
        <v>66140</v>
      </c>
      <c r="G65" s="1143"/>
      <c r="H65" s="1143"/>
      <c r="I65" s="1144">
        <f t="shared" si="1"/>
        <v>82675</v>
      </c>
      <c r="J65" s="1144"/>
      <c r="K65" s="1145"/>
    </row>
    <row r="66" spans="1:11" ht="17.25">
      <c r="A66" s="1156" t="s">
        <v>404</v>
      </c>
      <c r="B66" s="1157"/>
      <c r="C66" s="1157"/>
      <c r="D66" s="1140">
        <v>1.2</v>
      </c>
      <c r="E66" s="1141"/>
      <c r="F66" s="1142">
        <v>66140</v>
      </c>
      <c r="G66" s="1143"/>
      <c r="H66" s="1143"/>
      <c r="I66" s="1144">
        <f t="shared" si="1"/>
        <v>79368</v>
      </c>
      <c r="J66" s="1144"/>
      <c r="K66" s="1145"/>
    </row>
    <row r="67" spans="1:11" ht="17.25">
      <c r="A67" s="1156" t="s">
        <v>405</v>
      </c>
      <c r="B67" s="1157"/>
      <c r="C67" s="1157"/>
      <c r="D67" s="1140">
        <v>1.2</v>
      </c>
      <c r="E67" s="1141"/>
      <c r="F67" s="1142">
        <v>66140</v>
      </c>
      <c r="G67" s="1143"/>
      <c r="H67" s="1143"/>
      <c r="I67" s="1144">
        <f t="shared" si="1"/>
        <v>79368</v>
      </c>
      <c r="J67" s="1144"/>
      <c r="K67" s="1145"/>
    </row>
    <row r="68" spans="1:11" ht="17.25">
      <c r="A68" s="1156" t="s">
        <v>406</v>
      </c>
      <c r="B68" s="1157"/>
      <c r="C68" s="1157"/>
      <c r="D68" s="1140">
        <v>1.2</v>
      </c>
      <c r="E68" s="1141"/>
      <c r="F68" s="1142">
        <v>66140</v>
      </c>
      <c r="G68" s="1143"/>
      <c r="H68" s="1143"/>
      <c r="I68" s="1144">
        <f t="shared" si="1"/>
        <v>79368</v>
      </c>
      <c r="J68" s="1144"/>
      <c r="K68" s="1145"/>
    </row>
    <row r="69" spans="1:11" ht="17.25">
      <c r="A69" s="1138" t="s">
        <v>407</v>
      </c>
      <c r="B69" s="1139"/>
      <c r="C69" s="1139"/>
      <c r="D69" s="1140">
        <v>1.1000000000000001</v>
      </c>
      <c r="E69" s="1141"/>
      <c r="F69" s="1142">
        <v>66140</v>
      </c>
      <c r="G69" s="1143"/>
      <c r="H69" s="1143"/>
      <c r="I69" s="1144">
        <f t="shared" si="1"/>
        <v>72754</v>
      </c>
      <c r="J69" s="1144"/>
      <c r="K69" s="1145"/>
    </row>
    <row r="70" spans="1:11" ht="17.25">
      <c r="A70" s="1138" t="s">
        <v>408</v>
      </c>
      <c r="B70" s="1139"/>
      <c r="C70" s="1139"/>
      <c r="D70" s="1140">
        <v>1</v>
      </c>
      <c r="E70" s="1141"/>
      <c r="F70" s="1142">
        <v>66140</v>
      </c>
      <c r="G70" s="1143"/>
      <c r="H70" s="1143"/>
      <c r="I70" s="1144">
        <f t="shared" si="1"/>
        <v>66140</v>
      </c>
      <c r="J70" s="1144"/>
      <c r="K70" s="1145"/>
    </row>
    <row r="71" spans="1:11" ht="17.25">
      <c r="A71" s="1138" t="s">
        <v>409</v>
      </c>
      <c r="B71" s="1139"/>
      <c r="C71" s="1139"/>
      <c r="D71" s="1140">
        <v>1</v>
      </c>
      <c r="E71" s="1141"/>
      <c r="F71" s="1142">
        <v>66140</v>
      </c>
      <c r="G71" s="1143"/>
      <c r="H71" s="1143"/>
      <c r="I71" s="1144">
        <f t="shared" si="1"/>
        <v>66140</v>
      </c>
      <c r="J71" s="1144"/>
      <c r="K71" s="1145"/>
    </row>
    <row r="72" spans="1:11" ht="17.25">
      <c r="A72" s="1138" t="s">
        <v>410</v>
      </c>
      <c r="B72" s="1139"/>
      <c r="C72" s="1139"/>
      <c r="D72" s="1140">
        <v>1</v>
      </c>
      <c r="E72" s="1141"/>
      <c r="F72" s="1142">
        <v>66140</v>
      </c>
      <c r="G72" s="1143"/>
      <c r="H72" s="1143"/>
      <c r="I72" s="1144">
        <f t="shared" si="1"/>
        <v>66140</v>
      </c>
      <c r="J72" s="1144"/>
      <c r="K72" s="1145"/>
    </row>
    <row r="73" spans="1:11" ht="17.25">
      <c r="A73" s="1158" t="s">
        <v>411</v>
      </c>
      <c r="B73" s="1159"/>
      <c r="C73" s="1159"/>
      <c r="D73" s="1140">
        <v>1</v>
      </c>
      <c r="E73" s="1141"/>
      <c r="F73" s="1142">
        <v>66140</v>
      </c>
      <c r="G73" s="1143"/>
      <c r="H73" s="1143"/>
      <c r="I73" s="1144">
        <f t="shared" si="1"/>
        <v>66140</v>
      </c>
      <c r="J73" s="1144"/>
      <c r="K73" s="1145"/>
    </row>
    <row r="74" spans="1:11" ht="17.25">
      <c r="A74" s="1138" t="s">
        <v>412</v>
      </c>
      <c r="B74" s="1139"/>
      <c r="C74" s="1139"/>
      <c r="D74" s="1140">
        <v>1</v>
      </c>
      <c r="E74" s="1141"/>
      <c r="F74" s="1142">
        <v>66140</v>
      </c>
      <c r="G74" s="1143"/>
      <c r="H74" s="1143"/>
      <c r="I74" s="1144">
        <f t="shared" si="1"/>
        <v>66140</v>
      </c>
      <c r="J74" s="1144"/>
      <c r="K74" s="1145"/>
    </row>
    <row r="75" spans="1:11" ht="17.25">
      <c r="A75" s="1156" t="s">
        <v>229</v>
      </c>
      <c r="B75" s="1157"/>
      <c r="C75" s="1157"/>
      <c r="D75" s="1140">
        <v>1</v>
      </c>
      <c r="E75" s="1141"/>
      <c r="F75" s="1142">
        <v>66140</v>
      </c>
      <c r="G75" s="1143"/>
      <c r="H75" s="1143"/>
      <c r="I75" s="1144">
        <f t="shared" si="1"/>
        <v>66140</v>
      </c>
      <c r="J75" s="1144"/>
      <c r="K75" s="1145"/>
    </row>
    <row r="76" spans="1:11" ht="17.25">
      <c r="A76" s="1138" t="s">
        <v>413</v>
      </c>
      <c r="B76" s="1139"/>
      <c r="C76" s="1139"/>
      <c r="D76" s="1140">
        <v>1</v>
      </c>
      <c r="E76" s="1141"/>
      <c r="F76" s="1142">
        <v>66140</v>
      </c>
      <c r="G76" s="1143"/>
      <c r="H76" s="1143"/>
      <c r="I76" s="1144">
        <f t="shared" si="1"/>
        <v>66140</v>
      </c>
      <c r="J76" s="1144"/>
      <c r="K76" s="1145"/>
    </row>
    <row r="77" spans="1:11" ht="17.25">
      <c r="A77" s="1138" t="s">
        <v>414</v>
      </c>
      <c r="B77" s="1139"/>
      <c r="C77" s="1139"/>
      <c r="D77" s="1140">
        <v>1</v>
      </c>
      <c r="E77" s="1141"/>
      <c r="F77" s="1142">
        <v>66140</v>
      </c>
      <c r="G77" s="1143"/>
      <c r="H77" s="1143"/>
      <c r="I77" s="1144">
        <f t="shared" si="1"/>
        <v>66140</v>
      </c>
      <c r="J77" s="1144"/>
      <c r="K77" s="1145"/>
    </row>
    <row r="78" spans="1:11" ht="17.25">
      <c r="A78" s="1154" t="s">
        <v>230</v>
      </c>
      <c r="B78" s="1155"/>
      <c r="C78" s="1155"/>
      <c r="D78" s="1140">
        <v>1</v>
      </c>
      <c r="E78" s="1141"/>
      <c r="F78" s="1142">
        <v>66140</v>
      </c>
      <c r="G78" s="1143"/>
      <c r="H78" s="1143"/>
      <c r="I78" s="1144">
        <f t="shared" si="1"/>
        <v>66140</v>
      </c>
      <c r="J78" s="1144"/>
      <c r="K78" s="1145"/>
    </row>
    <row r="79" spans="1:11" ht="17.25">
      <c r="A79" s="1138" t="s">
        <v>415</v>
      </c>
      <c r="B79" s="1139"/>
      <c r="C79" s="1139"/>
      <c r="D79" s="1140">
        <v>1.2</v>
      </c>
      <c r="E79" s="1141"/>
      <c r="F79" s="1142">
        <v>66140</v>
      </c>
      <c r="G79" s="1143"/>
      <c r="H79" s="1143"/>
      <c r="I79" s="1144">
        <f t="shared" si="1"/>
        <v>79368</v>
      </c>
      <c r="J79" s="1144"/>
      <c r="K79" s="1145"/>
    </row>
    <row r="80" spans="1:11" ht="18" thickBot="1">
      <c r="A80" s="1146" t="s">
        <v>416</v>
      </c>
      <c r="B80" s="1147"/>
      <c r="C80" s="1147"/>
      <c r="D80" s="1148">
        <v>1</v>
      </c>
      <c r="E80" s="1149"/>
      <c r="F80" s="1150">
        <v>66140</v>
      </c>
      <c r="G80" s="1151"/>
      <c r="H80" s="1151"/>
      <c r="I80" s="1152">
        <f t="shared" si="1"/>
        <v>66140</v>
      </c>
      <c r="J80" s="1152"/>
      <c r="K80" s="1153"/>
    </row>
  </sheetData>
  <sheetProtection password="C699" sheet="1" objects="1" scenarios="1"/>
  <mergeCells count="201">
    <mergeCell ref="A3:K3"/>
    <mergeCell ref="A4:C6"/>
    <mergeCell ref="D4:E6"/>
    <mergeCell ref="F4:H6"/>
    <mergeCell ref="I4:K6"/>
    <mergeCell ref="A7:C7"/>
    <mergeCell ref="D7:E7"/>
    <mergeCell ref="F7:H7"/>
    <mergeCell ref="I7:K7"/>
    <mergeCell ref="A10:C10"/>
    <mergeCell ref="D10:E10"/>
    <mergeCell ref="F10:H10"/>
    <mergeCell ref="I10:K10"/>
    <mergeCell ref="A11:C11"/>
    <mergeCell ref="D11:E11"/>
    <mergeCell ref="F11:H11"/>
    <mergeCell ref="I11:K11"/>
    <mergeCell ref="A8:C8"/>
    <mergeCell ref="D8:E8"/>
    <mergeCell ref="F8:H8"/>
    <mergeCell ref="I8:K8"/>
    <mergeCell ref="A9:C9"/>
    <mergeCell ref="D9:E9"/>
    <mergeCell ref="F9:H9"/>
    <mergeCell ref="I9:K9"/>
    <mergeCell ref="A14:C14"/>
    <mergeCell ref="D14:E14"/>
    <mergeCell ref="F14:H14"/>
    <mergeCell ref="I14:K14"/>
    <mergeCell ref="A15:C15"/>
    <mergeCell ref="D15:E15"/>
    <mergeCell ref="F15:H15"/>
    <mergeCell ref="I15:K15"/>
    <mergeCell ref="A12:C12"/>
    <mergeCell ref="D12:E12"/>
    <mergeCell ref="F12:H12"/>
    <mergeCell ref="I12:K12"/>
    <mergeCell ref="A13:C13"/>
    <mergeCell ref="D13:E13"/>
    <mergeCell ref="F13:H13"/>
    <mergeCell ref="I13:K13"/>
    <mergeCell ref="C26:C28"/>
    <mergeCell ref="C29:C31"/>
    <mergeCell ref="C32:C35"/>
    <mergeCell ref="A37:C37"/>
    <mergeCell ref="D37:E37"/>
    <mergeCell ref="A38:C38"/>
    <mergeCell ref="D38:E38"/>
    <mergeCell ref="A21:N21"/>
    <mergeCell ref="A22:A24"/>
    <mergeCell ref="B22:B24"/>
    <mergeCell ref="C22:C24"/>
    <mergeCell ref="E22:F22"/>
    <mergeCell ref="H22:I22"/>
    <mergeCell ref="K22:L22"/>
    <mergeCell ref="M22:N22"/>
    <mergeCell ref="A47:C47"/>
    <mergeCell ref="D47:E47"/>
    <mergeCell ref="F47:H47"/>
    <mergeCell ref="I47:K47"/>
    <mergeCell ref="A48:C48"/>
    <mergeCell ref="D48:E48"/>
    <mergeCell ref="F48:H48"/>
    <mergeCell ref="I48:K48"/>
    <mergeCell ref="A42:K42"/>
    <mergeCell ref="A43:C45"/>
    <mergeCell ref="D43:E45"/>
    <mergeCell ref="F43:H45"/>
    <mergeCell ref="I43:K45"/>
    <mergeCell ref="A46:C46"/>
    <mergeCell ref="D46:E46"/>
    <mergeCell ref="F46:H46"/>
    <mergeCell ref="I46:K46"/>
    <mergeCell ref="A51:C51"/>
    <mergeCell ref="D51:E51"/>
    <mergeCell ref="F51:H51"/>
    <mergeCell ref="I51:K51"/>
    <mergeCell ref="A52:C52"/>
    <mergeCell ref="D52:E52"/>
    <mergeCell ref="F52:H52"/>
    <mergeCell ref="I52:K52"/>
    <mergeCell ref="A49:C49"/>
    <mergeCell ref="D49:E49"/>
    <mergeCell ref="F49:H49"/>
    <mergeCell ref="I49:K49"/>
    <mergeCell ref="A50:C50"/>
    <mergeCell ref="D50:E50"/>
    <mergeCell ref="F50:H50"/>
    <mergeCell ref="I50:K50"/>
    <mergeCell ref="A55:C55"/>
    <mergeCell ref="D55:E55"/>
    <mergeCell ref="F55:H55"/>
    <mergeCell ref="I55:K55"/>
    <mergeCell ref="A56:C56"/>
    <mergeCell ref="D56:E56"/>
    <mergeCell ref="F56:H56"/>
    <mergeCell ref="I56:K56"/>
    <mergeCell ref="A53:C53"/>
    <mergeCell ref="D53:E53"/>
    <mergeCell ref="F53:H53"/>
    <mergeCell ref="I53:K53"/>
    <mergeCell ref="A54:C54"/>
    <mergeCell ref="D54:E54"/>
    <mergeCell ref="F54:H54"/>
    <mergeCell ref="I54:K54"/>
    <mergeCell ref="A59:C59"/>
    <mergeCell ref="D59:E59"/>
    <mergeCell ref="F59:H59"/>
    <mergeCell ref="I59:K59"/>
    <mergeCell ref="A60:C60"/>
    <mergeCell ref="D60:E60"/>
    <mergeCell ref="F60:H60"/>
    <mergeCell ref="I60:K60"/>
    <mergeCell ref="A57:C57"/>
    <mergeCell ref="D57:E57"/>
    <mergeCell ref="F57:H57"/>
    <mergeCell ref="I57:K57"/>
    <mergeCell ref="A58:C58"/>
    <mergeCell ref="D58:E58"/>
    <mergeCell ref="F58:H58"/>
    <mergeCell ref="I58:K58"/>
    <mergeCell ref="A63:C63"/>
    <mergeCell ref="D63:E63"/>
    <mergeCell ref="F63:H63"/>
    <mergeCell ref="I63:K63"/>
    <mergeCell ref="A64:C64"/>
    <mergeCell ref="D64:E64"/>
    <mergeCell ref="F64:H64"/>
    <mergeCell ref="I64:K64"/>
    <mergeCell ref="A61:C61"/>
    <mergeCell ref="D61:E61"/>
    <mergeCell ref="F61:H61"/>
    <mergeCell ref="I61:K61"/>
    <mergeCell ref="A62:C62"/>
    <mergeCell ref="D62:E62"/>
    <mergeCell ref="F62:H62"/>
    <mergeCell ref="I62:K62"/>
    <mergeCell ref="A67:C67"/>
    <mergeCell ref="D67:E67"/>
    <mergeCell ref="F67:H67"/>
    <mergeCell ref="I67:K67"/>
    <mergeCell ref="A68:C68"/>
    <mergeCell ref="D68:E68"/>
    <mergeCell ref="F68:H68"/>
    <mergeCell ref="I68:K68"/>
    <mergeCell ref="A65:C65"/>
    <mergeCell ref="D65:E65"/>
    <mergeCell ref="F65:H65"/>
    <mergeCell ref="I65:K65"/>
    <mergeCell ref="A66:C66"/>
    <mergeCell ref="D66:E66"/>
    <mergeCell ref="F66:H66"/>
    <mergeCell ref="I66:K66"/>
    <mergeCell ref="A71:C71"/>
    <mergeCell ref="D71:E71"/>
    <mergeCell ref="F71:H71"/>
    <mergeCell ref="I71:K71"/>
    <mergeCell ref="A72:C72"/>
    <mergeCell ref="D72:E72"/>
    <mergeCell ref="F72:H72"/>
    <mergeCell ref="I72:K72"/>
    <mergeCell ref="A69:C69"/>
    <mergeCell ref="D69:E69"/>
    <mergeCell ref="F69:H69"/>
    <mergeCell ref="I69:K69"/>
    <mergeCell ref="A70:C70"/>
    <mergeCell ref="D70:E70"/>
    <mergeCell ref="F70:H70"/>
    <mergeCell ref="I70:K70"/>
    <mergeCell ref="A75:C75"/>
    <mergeCell ref="D75:E75"/>
    <mergeCell ref="F75:H75"/>
    <mergeCell ref="I75:K75"/>
    <mergeCell ref="A76:C76"/>
    <mergeCell ref="D76:E76"/>
    <mergeCell ref="F76:H76"/>
    <mergeCell ref="I76:K76"/>
    <mergeCell ref="A73:C73"/>
    <mergeCell ref="D73:E73"/>
    <mergeCell ref="F73:H73"/>
    <mergeCell ref="I73:K73"/>
    <mergeCell ref="A74:C74"/>
    <mergeCell ref="D74:E74"/>
    <mergeCell ref="F74:H74"/>
    <mergeCell ref="I74:K74"/>
    <mergeCell ref="A79:C79"/>
    <mergeCell ref="D79:E79"/>
    <mergeCell ref="F79:H79"/>
    <mergeCell ref="I79:K79"/>
    <mergeCell ref="A80:C80"/>
    <mergeCell ref="D80:E80"/>
    <mergeCell ref="F80:H80"/>
    <mergeCell ref="I80:K80"/>
    <mergeCell ref="A77:C77"/>
    <mergeCell ref="D77:E77"/>
    <mergeCell ref="F77:H77"/>
    <mergeCell ref="I77:K77"/>
    <mergeCell ref="A78:C78"/>
    <mergeCell ref="D78:E78"/>
    <mergeCell ref="F78:H78"/>
    <mergeCell ref="I78:K78"/>
  </mergeCells>
  <pageMargins left="0" right="0" top="0" bottom="0" header="0" footer="0"/>
  <pageSetup paperSize="9" scale="87" orientation="landscape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L34"/>
  <sheetViews>
    <sheetView topLeftCell="A4" workbookViewId="0">
      <selection activeCell="I10" sqref="I10"/>
    </sheetView>
  </sheetViews>
  <sheetFormatPr defaultRowHeight="15"/>
  <cols>
    <col min="2" max="2" width="42.42578125" customWidth="1"/>
    <col min="3" max="3" width="13.28515625" style="195" customWidth="1"/>
    <col min="4" max="4" width="11.85546875" style="195" customWidth="1"/>
    <col min="5" max="5" width="19.42578125" style="195" customWidth="1"/>
    <col min="6" max="6" width="12.42578125" style="195" customWidth="1"/>
    <col min="7" max="7" width="17.28515625" style="195" customWidth="1"/>
    <col min="8" max="8" width="14.140625" style="195" customWidth="1"/>
    <col min="9" max="9" width="14.28515625" style="195" customWidth="1"/>
    <col min="11" max="11" width="15.140625" customWidth="1"/>
    <col min="12" max="12" width="13.85546875" customWidth="1"/>
  </cols>
  <sheetData>
    <row r="3" spans="2:12">
      <c r="B3" s="379" t="s">
        <v>611</v>
      </c>
      <c r="C3" s="381"/>
      <c r="D3" s="381"/>
      <c r="E3" s="381"/>
      <c r="F3" s="381"/>
      <c r="G3" s="381"/>
      <c r="H3" s="381"/>
      <c r="I3" s="381"/>
    </row>
    <row r="4" spans="2:12">
      <c r="B4" s="379"/>
      <c r="C4" s="381"/>
      <c r="D4" s="381"/>
      <c r="E4" s="381"/>
      <c r="F4" s="381"/>
      <c r="G4" s="381"/>
      <c r="H4" s="381"/>
      <c r="I4" s="381"/>
    </row>
    <row r="5" spans="2:12" ht="105">
      <c r="B5" s="383"/>
      <c r="C5" s="383" t="s">
        <v>2</v>
      </c>
      <c r="D5" s="383" t="s">
        <v>3</v>
      </c>
      <c r="E5" s="383" t="s">
        <v>951</v>
      </c>
      <c r="F5" s="383" t="s">
        <v>4</v>
      </c>
      <c r="G5" s="391" t="s">
        <v>960</v>
      </c>
      <c r="H5" s="391" t="s">
        <v>962</v>
      </c>
      <c r="I5" s="383" t="s">
        <v>551</v>
      </c>
      <c r="J5" s="392"/>
      <c r="K5" s="383" t="s">
        <v>961</v>
      </c>
      <c r="L5" s="383" t="s">
        <v>963</v>
      </c>
    </row>
    <row r="6" spans="2:12">
      <c r="B6" s="379">
        <v>2</v>
      </c>
      <c r="C6" s="381">
        <v>3</v>
      </c>
      <c r="D6" s="381">
        <v>4</v>
      </c>
      <c r="E6" s="381"/>
      <c r="F6" s="381">
        <v>5</v>
      </c>
      <c r="G6" s="381"/>
      <c r="H6" s="381">
        <v>6</v>
      </c>
      <c r="I6" s="381"/>
      <c r="K6" s="385"/>
      <c r="L6" s="385"/>
    </row>
    <row r="7" spans="2:12" ht="18.75">
      <c r="B7" s="387" t="s">
        <v>47</v>
      </c>
      <c r="C7" s="388">
        <f t="shared" ref="C7:I7" si="0">+C8+C9</f>
        <v>2511</v>
      </c>
      <c r="D7" s="388">
        <f t="shared" si="0"/>
        <v>236</v>
      </c>
      <c r="E7" s="388">
        <f t="shared" si="0"/>
        <v>7</v>
      </c>
      <c r="F7" s="388">
        <f t="shared" si="0"/>
        <v>1039</v>
      </c>
      <c r="G7" s="388">
        <f t="shared" si="0"/>
        <v>557</v>
      </c>
      <c r="H7" s="388">
        <f t="shared" si="0"/>
        <v>470</v>
      </c>
      <c r="I7" s="388">
        <f t="shared" si="0"/>
        <v>759</v>
      </c>
      <c r="J7" s="389"/>
      <c r="K7" s="390"/>
      <c r="L7" s="390"/>
    </row>
    <row r="8" spans="2:12" ht="18.75">
      <c r="B8" s="387" t="s">
        <v>7</v>
      </c>
      <c r="C8" s="388">
        <f t="shared" ref="C8:I8" si="1">SUM(C11:C33)-C16</f>
        <v>1749</v>
      </c>
      <c r="D8" s="388">
        <f t="shared" si="1"/>
        <v>236</v>
      </c>
      <c r="E8" s="388">
        <f t="shared" si="1"/>
        <v>7</v>
      </c>
      <c r="F8" s="388">
        <f t="shared" si="1"/>
        <v>1039</v>
      </c>
      <c r="G8" s="388">
        <f t="shared" si="1"/>
        <v>554</v>
      </c>
      <c r="H8" s="388">
        <f t="shared" si="1"/>
        <v>467</v>
      </c>
      <c r="I8" s="388">
        <f t="shared" si="1"/>
        <v>0</v>
      </c>
      <c r="J8" s="389"/>
      <c r="K8" s="388">
        <f>SUM(K11:K33)-K16</f>
        <v>116</v>
      </c>
      <c r="L8" s="388">
        <f>SUM(L11:L33)-L16</f>
        <v>29</v>
      </c>
    </row>
    <row r="9" spans="2:12" ht="18.75">
      <c r="B9" s="387" t="s">
        <v>8</v>
      </c>
      <c r="C9" s="388">
        <f t="shared" ref="C9:I9" si="2">+C34</f>
        <v>762</v>
      </c>
      <c r="D9" s="388">
        <f t="shared" si="2"/>
        <v>0</v>
      </c>
      <c r="E9" s="388">
        <f t="shared" si="2"/>
        <v>0</v>
      </c>
      <c r="F9" s="388">
        <f t="shared" si="2"/>
        <v>0</v>
      </c>
      <c r="G9" s="388">
        <f t="shared" si="2"/>
        <v>3</v>
      </c>
      <c r="H9" s="388">
        <f t="shared" si="2"/>
        <v>3</v>
      </c>
      <c r="I9" s="388">
        <f t="shared" si="2"/>
        <v>759</v>
      </c>
      <c r="J9" s="389"/>
      <c r="K9" s="390"/>
      <c r="L9" s="390"/>
    </row>
    <row r="10" spans="2:12">
      <c r="B10" s="379"/>
      <c r="C10" s="381"/>
      <c r="D10" s="381"/>
      <c r="E10" s="381"/>
      <c r="F10" s="381"/>
      <c r="G10" s="381"/>
      <c r="H10" s="381"/>
      <c r="I10" s="381"/>
      <c r="K10" s="385"/>
      <c r="L10" s="385"/>
    </row>
    <row r="11" spans="2:12" ht="30">
      <c r="B11" s="379" t="s">
        <v>423</v>
      </c>
      <c r="C11" s="381">
        <f>+D11+E11+F11+H11+I11</f>
        <v>148</v>
      </c>
      <c r="D11" s="381">
        <v>0</v>
      </c>
      <c r="E11" s="381">
        <v>7</v>
      </c>
      <c r="F11" s="381">
        <v>110</v>
      </c>
      <c r="G11" s="381">
        <f t="shared" ref="G11:G31" si="3">+H11+3</f>
        <v>34</v>
      </c>
      <c r="H11" s="381">
        <v>31</v>
      </c>
      <c r="I11" s="381">
        <v>0</v>
      </c>
      <c r="K11" s="385">
        <f>+L11*4</f>
        <v>4</v>
      </c>
      <c r="L11" s="385">
        <v>1</v>
      </c>
    </row>
    <row r="12" spans="2:12">
      <c r="B12" s="379" t="s">
        <v>424</v>
      </c>
      <c r="C12" s="381">
        <f t="shared" ref="C12:C34" si="4">+D12+E12+F12+H12+I12</f>
        <v>111</v>
      </c>
      <c r="D12" s="381">
        <v>17</v>
      </c>
      <c r="E12" s="381"/>
      <c r="F12" s="381">
        <v>63</v>
      </c>
      <c r="G12" s="381">
        <f t="shared" si="3"/>
        <v>34</v>
      </c>
      <c r="H12" s="381">
        <v>31</v>
      </c>
      <c r="I12" s="381">
        <v>0</v>
      </c>
      <c r="K12" s="385">
        <f t="shared" ref="K12:K34" si="5">+L12*4</f>
        <v>4</v>
      </c>
      <c r="L12" s="385">
        <v>1</v>
      </c>
    </row>
    <row r="13" spans="2:12" ht="30">
      <c r="B13" s="379" t="s">
        <v>425</v>
      </c>
      <c r="C13" s="381">
        <f t="shared" si="4"/>
        <v>84</v>
      </c>
      <c r="D13" s="381">
        <v>16</v>
      </c>
      <c r="E13" s="381"/>
      <c r="F13" s="381">
        <v>54</v>
      </c>
      <c r="G13" s="381">
        <f>+H13</f>
        <v>14</v>
      </c>
      <c r="H13" s="381">
        <v>14</v>
      </c>
      <c r="I13" s="381">
        <v>0</v>
      </c>
      <c r="K13" s="385">
        <f t="shared" si="5"/>
        <v>0</v>
      </c>
      <c r="L13" s="385">
        <v>0</v>
      </c>
    </row>
    <row r="14" spans="2:12" ht="30">
      <c r="B14" s="379" t="s">
        <v>426</v>
      </c>
      <c r="C14" s="381">
        <f t="shared" si="4"/>
        <v>94</v>
      </c>
      <c r="D14" s="381">
        <v>18</v>
      </c>
      <c r="E14" s="381"/>
      <c r="F14" s="381">
        <v>54</v>
      </c>
      <c r="G14" s="381">
        <f t="shared" si="3"/>
        <v>25</v>
      </c>
      <c r="H14" s="381">
        <v>22</v>
      </c>
      <c r="I14" s="381">
        <v>0</v>
      </c>
      <c r="K14" s="385">
        <f t="shared" si="5"/>
        <v>4</v>
      </c>
      <c r="L14" s="385">
        <v>1</v>
      </c>
    </row>
    <row r="15" spans="2:12" ht="30">
      <c r="B15" s="379" t="s">
        <v>427</v>
      </c>
      <c r="C15" s="381">
        <f t="shared" si="4"/>
        <v>54</v>
      </c>
      <c r="D15" s="381">
        <v>10</v>
      </c>
      <c r="E15" s="381"/>
      <c r="F15" s="381">
        <v>36</v>
      </c>
      <c r="G15" s="381">
        <f>+H15</f>
        <v>8</v>
      </c>
      <c r="H15" s="381">
        <v>8</v>
      </c>
      <c r="I15" s="381">
        <v>0</v>
      </c>
      <c r="K15" s="385">
        <f t="shared" si="5"/>
        <v>0</v>
      </c>
      <c r="L15" s="385">
        <v>0</v>
      </c>
    </row>
    <row r="16" spans="2:12" ht="39.75" customHeight="1">
      <c r="B16" s="379" t="s">
        <v>959</v>
      </c>
      <c r="C16" s="381">
        <f t="shared" ref="C16:I16" si="6">+C17+C18+C19+C20+C21+C22+C23</f>
        <v>431</v>
      </c>
      <c r="D16" s="381">
        <f t="shared" si="6"/>
        <v>66</v>
      </c>
      <c r="E16" s="381"/>
      <c r="F16" s="381">
        <f t="shared" si="6"/>
        <v>266</v>
      </c>
      <c r="G16" s="381">
        <f t="shared" si="6"/>
        <v>120</v>
      </c>
      <c r="H16" s="381">
        <f t="shared" si="6"/>
        <v>99</v>
      </c>
      <c r="I16" s="381">
        <f t="shared" si="6"/>
        <v>0</v>
      </c>
      <c r="K16" s="381">
        <f>+K17+K18+K19+K20+K21+K22+K23</f>
        <v>28</v>
      </c>
      <c r="L16" s="381">
        <f>+L17+L18+L19+L20+L21+L22+L23</f>
        <v>7</v>
      </c>
    </row>
    <row r="17" spans="2:12" ht="45">
      <c r="B17" s="380" t="s">
        <v>428</v>
      </c>
      <c r="C17" s="382">
        <f t="shared" si="4"/>
        <v>55</v>
      </c>
      <c r="D17" s="382">
        <v>8</v>
      </c>
      <c r="E17" s="382"/>
      <c r="F17" s="382">
        <v>33</v>
      </c>
      <c r="G17" s="382">
        <f t="shared" si="3"/>
        <v>17</v>
      </c>
      <c r="H17" s="382">
        <v>14</v>
      </c>
      <c r="I17" s="382">
        <v>0</v>
      </c>
      <c r="K17" s="386">
        <f t="shared" si="5"/>
        <v>4</v>
      </c>
      <c r="L17" s="386">
        <v>1</v>
      </c>
    </row>
    <row r="18" spans="2:12" ht="45">
      <c r="B18" s="380" t="s">
        <v>429</v>
      </c>
      <c r="C18" s="382">
        <f t="shared" si="4"/>
        <v>89</v>
      </c>
      <c r="D18" s="382">
        <v>14</v>
      </c>
      <c r="E18" s="382"/>
      <c r="F18" s="382">
        <v>59</v>
      </c>
      <c r="G18" s="382">
        <f t="shared" si="3"/>
        <v>19</v>
      </c>
      <c r="H18" s="382">
        <v>16</v>
      </c>
      <c r="I18" s="382">
        <v>0</v>
      </c>
      <c r="K18" s="386">
        <f t="shared" si="5"/>
        <v>4</v>
      </c>
      <c r="L18" s="386">
        <v>1</v>
      </c>
    </row>
    <row r="19" spans="2:12" ht="45">
      <c r="B19" s="380" t="s">
        <v>430</v>
      </c>
      <c r="C19" s="382">
        <f t="shared" si="4"/>
        <v>54</v>
      </c>
      <c r="D19" s="382">
        <v>8</v>
      </c>
      <c r="E19" s="382"/>
      <c r="F19" s="382">
        <v>32</v>
      </c>
      <c r="G19" s="382">
        <f t="shared" si="3"/>
        <v>17</v>
      </c>
      <c r="H19" s="382">
        <v>14</v>
      </c>
      <c r="I19" s="382">
        <v>0</v>
      </c>
      <c r="K19" s="386">
        <f t="shared" si="5"/>
        <v>4</v>
      </c>
      <c r="L19" s="386">
        <v>1</v>
      </c>
    </row>
    <row r="20" spans="2:12" ht="45">
      <c r="B20" s="380" t="s">
        <v>431</v>
      </c>
      <c r="C20" s="382">
        <f t="shared" si="4"/>
        <v>65</v>
      </c>
      <c r="D20" s="382">
        <v>10</v>
      </c>
      <c r="E20" s="382"/>
      <c r="F20" s="382">
        <v>38</v>
      </c>
      <c r="G20" s="382">
        <f t="shared" si="3"/>
        <v>20</v>
      </c>
      <c r="H20" s="382">
        <v>17</v>
      </c>
      <c r="I20" s="382">
        <v>0</v>
      </c>
      <c r="K20" s="386">
        <f t="shared" si="5"/>
        <v>4</v>
      </c>
      <c r="L20" s="386">
        <v>1</v>
      </c>
    </row>
    <row r="21" spans="2:12" ht="45">
      <c r="B21" s="380" t="s">
        <v>432</v>
      </c>
      <c r="C21" s="382">
        <f t="shared" si="4"/>
        <v>71</v>
      </c>
      <c r="D21" s="382">
        <v>12</v>
      </c>
      <c r="E21" s="382"/>
      <c r="F21" s="382">
        <v>47</v>
      </c>
      <c r="G21" s="382">
        <f t="shared" si="3"/>
        <v>15</v>
      </c>
      <c r="H21" s="382">
        <v>12</v>
      </c>
      <c r="I21" s="382">
        <v>0</v>
      </c>
      <c r="K21" s="386">
        <f t="shared" si="5"/>
        <v>4</v>
      </c>
      <c r="L21" s="386">
        <v>1</v>
      </c>
    </row>
    <row r="22" spans="2:12" ht="30">
      <c r="B22" s="380" t="s">
        <v>433</v>
      </c>
      <c r="C22" s="382">
        <f t="shared" si="4"/>
        <v>49</v>
      </c>
      <c r="D22" s="382">
        <v>7</v>
      </c>
      <c r="E22" s="382"/>
      <c r="F22" s="382">
        <v>29</v>
      </c>
      <c r="G22" s="382">
        <f t="shared" si="3"/>
        <v>16</v>
      </c>
      <c r="H22" s="382">
        <v>13</v>
      </c>
      <c r="I22" s="382">
        <v>0</v>
      </c>
      <c r="K22" s="386">
        <f t="shared" si="5"/>
        <v>4</v>
      </c>
      <c r="L22" s="386">
        <v>1</v>
      </c>
    </row>
    <row r="23" spans="2:12" ht="45">
      <c r="B23" s="380" t="s">
        <v>434</v>
      </c>
      <c r="C23" s="382">
        <f t="shared" si="4"/>
        <v>48</v>
      </c>
      <c r="D23" s="382">
        <v>7</v>
      </c>
      <c r="E23" s="382"/>
      <c r="F23" s="382">
        <v>28</v>
      </c>
      <c r="G23" s="382">
        <f t="shared" si="3"/>
        <v>16</v>
      </c>
      <c r="H23" s="382">
        <v>13</v>
      </c>
      <c r="I23" s="382">
        <v>0</v>
      </c>
      <c r="K23" s="386">
        <f t="shared" si="5"/>
        <v>4</v>
      </c>
      <c r="L23" s="386">
        <v>1</v>
      </c>
    </row>
    <row r="24" spans="2:12" ht="30">
      <c r="B24" s="379" t="s">
        <v>435</v>
      </c>
      <c r="C24" s="381">
        <f t="shared" si="4"/>
        <v>56</v>
      </c>
      <c r="D24" s="381">
        <v>6</v>
      </c>
      <c r="E24" s="381"/>
      <c r="F24" s="381">
        <v>28</v>
      </c>
      <c r="G24" s="381">
        <f t="shared" si="3"/>
        <v>25</v>
      </c>
      <c r="H24" s="381">
        <v>22</v>
      </c>
      <c r="I24" s="381">
        <v>0</v>
      </c>
      <c r="K24" s="385">
        <f t="shared" si="5"/>
        <v>4</v>
      </c>
      <c r="L24" s="385">
        <v>1</v>
      </c>
    </row>
    <row r="25" spans="2:12" ht="45">
      <c r="B25" s="379" t="s">
        <v>436</v>
      </c>
      <c r="C25" s="381">
        <f t="shared" si="4"/>
        <v>85</v>
      </c>
      <c r="D25" s="381">
        <v>11</v>
      </c>
      <c r="E25" s="381"/>
      <c r="F25" s="381">
        <v>46</v>
      </c>
      <c r="G25" s="381">
        <f t="shared" si="3"/>
        <v>31</v>
      </c>
      <c r="H25" s="381">
        <v>28</v>
      </c>
      <c r="I25" s="381">
        <v>0</v>
      </c>
      <c r="K25" s="385">
        <f t="shared" si="5"/>
        <v>4</v>
      </c>
      <c r="L25" s="385">
        <v>1</v>
      </c>
    </row>
    <row r="26" spans="2:12" ht="30">
      <c r="B26" s="379" t="s">
        <v>437</v>
      </c>
      <c r="C26" s="381">
        <f t="shared" si="4"/>
        <v>62</v>
      </c>
      <c r="D26" s="381">
        <v>8</v>
      </c>
      <c r="E26" s="381"/>
      <c r="F26" s="381">
        <v>34</v>
      </c>
      <c r="G26" s="381">
        <f>+H26+6</f>
        <v>26</v>
      </c>
      <c r="H26" s="381">
        <v>20</v>
      </c>
      <c r="I26" s="381">
        <v>0</v>
      </c>
      <c r="K26" s="385">
        <f t="shared" si="5"/>
        <v>8</v>
      </c>
      <c r="L26" s="385">
        <v>2</v>
      </c>
    </row>
    <row r="27" spans="2:12" ht="30">
      <c r="B27" s="379" t="s">
        <v>438</v>
      </c>
      <c r="C27" s="381">
        <f t="shared" si="4"/>
        <v>77</v>
      </c>
      <c r="D27" s="381">
        <v>9</v>
      </c>
      <c r="E27" s="381"/>
      <c r="F27" s="381">
        <v>39</v>
      </c>
      <c r="G27" s="381">
        <f>+H27+6</f>
        <v>35</v>
      </c>
      <c r="H27" s="381">
        <v>29</v>
      </c>
      <c r="I27" s="381">
        <v>0</v>
      </c>
      <c r="K27" s="385">
        <f t="shared" si="5"/>
        <v>8</v>
      </c>
      <c r="L27" s="385">
        <v>2</v>
      </c>
    </row>
    <row r="28" spans="2:12" ht="30">
      <c r="B28" s="379" t="s">
        <v>439</v>
      </c>
      <c r="C28" s="381">
        <f t="shared" si="4"/>
        <v>96</v>
      </c>
      <c r="D28" s="381">
        <v>13</v>
      </c>
      <c r="E28" s="381"/>
      <c r="F28" s="381">
        <v>50</v>
      </c>
      <c r="G28" s="381">
        <f>+H28+15</f>
        <v>48</v>
      </c>
      <c r="H28" s="381">
        <v>33</v>
      </c>
      <c r="I28" s="381">
        <v>0</v>
      </c>
      <c r="K28" s="385">
        <f t="shared" si="5"/>
        <v>20</v>
      </c>
      <c r="L28" s="385">
        <v>5</v>
      </c>
    </row>
    <row r="29" spans="2:12" ht="30">
      <c r="B29" s="379" t="s">
        <v>440</v>
      </c>
      <c r="C29" s="381">
        <f t="shared" si="4"/>
        <v>75</v>
      </c>
      <c r="D29" s="381">
        <v>10</v>
      </c>
      <c r="E29" s="381"/>
      <c r="F29" s="381">
        <v>42</v>
      </c>
      <c r="G29" s="381">
        <f>+H29+6</f>
        <v>29</v>
      </c>
      <c r="H29" s="381">
        <v>23</v>
      </c>
      <c r="I29" s="381">
        <v>0</v>
      </c>
      <c r="K29" s="385">
        <f t="shared" si="5"/>
        <v>8</v>
      </c>
      <c r="L29" s="385">
        <v>2</v>
      </c>
    </row>
    <row r="30" spans="2:12" ht="30">
      <c r="B30" s="379" t="s">
        <v>441</v>
      </c>
      <c r="C30" s="381">
        <f t="shared" si="4"/>
        <v>94</v>
      </c>
      <c r="D30" s="381">
        <v>13</v>
      </c>
      <c r="E30" s="381"/>
      <c r="F30" s="381">
        <v>51</v>
      </c>
      <c r="G30" s="381">
        <f>+H30+6</f>
        <v>36</v>
      </c>
      <c r="H30" s="381">
        <v>30</v>
      </c>
      <c r="I30" s="381">
        <v>0</v>
      </c>
      <c r="K30" s="385">
        <f t="shared" si="5"/>
        <v>8</v>
      </c>
      <c r="L30" s="385">
        <v>2</v>
      </c>
    </row>
    <row r="31" spans="2:12" ht="30">
      <c r="B31" s="379" t="s">
        <v>442</v>
      </c>
      <c r="C31" s="381">
        <f t="shared" si="4"/>
        <v>74</v>
      </c>
      <c r="D31" s="381">
        <v>9</v>
      </c>
      <c r="E31" s="381"/>
      <c r="F31" s="381">
        <v>39</v>
      </c>
      <c r="G31" s="381">
        <f t="shared" si="3"/>
        <v>29</v>
      </c>
      <c r="H31" s="381">
        <v>26</v>
      </c>
      <c r="I31" s="381">
        <v>0</v>
      </c>
      <c r="K31" s="385">
        <f t="shared" si="5"/>
        <v>4</v>
      </c>
      <c r="L31" s="385">
        <v>1</v>
      </c>
    </row>
    <row r="32" spans="2:12" ht="30">
      <c r="B32" s="379" t="s">
        <v>443</v>
      </c>
      <c r="C32" s="381">
        <f t="shared" si="4"/>
        <v>60</v>
      </c>
      <c r="D32" s="381">
        <v>6</v>
      </c>
      <c r="E32" s="381"/>
      <c r="F32" s="381">
        <v>29</v>
      </c>
      <c r="G32" s="381">
        <f>+H32+9</f>
        <v>34</v>
      </c>
      <c r="H32" s="381">
        <v>25</v>
      </c>
      <c r="I32" s="381">
        <v>0</v>
      </c>
      <c r="K32" s="385">
        <f t="shared" si="5"/>
        <v>12</v>
      </c>
      <c r="L32" s="385">
        <v>3</v>
      </c>
    </row>
    <row r="33" spans="2:12">
      <c r="B33" s="379" t="s">
        <v>444</v>
      </c>
      <c r="C33" s="381">
        <f t="shared" si="4"/>
        <v>148</v>
      </c>
      <c r="D33" s="381">
        <v>24</v>
      </c>
      <c r="E33" s="381"/>
      <c r="F33" s="381">
        <v>98</v>
      </c>
      <c r="G33" s="381">
        <f>+H33</f>
        <v>26</v>
      </c>
      <c r="H33" s="381">
        <v>26</v>
      </c>
      <c r="I33" s="381">
        <v>0</v>
      </c>
      <c r="K33" s="385">
        <f t="shared" si="5"/>
        <v>0</v>
      </c>
      <c r="L33" s="384">
        <v>0</v>
      </c>
    </row>
    <row r="34" spans="2:12" ht="30">
      <c r="B34" s="379" t="s">
        <v>445</v>
      </c>
      <c r="C34" s="381">
        <f t="shared" si="4"/>
        <v>762</v>
      </c>
      <c r="D34" s="381">
        <v>0</v>
      </c>
      <c r="E34" s="381"/>
      <c r="F34" s="381">
        <v>0</v>
      </c>
      <c r="G34" s="381">
        <f>+H34</f>
        <v>3</v>
      </c>
      <c r="H34" s="381">
        <v>3</v>
      </c>
      <c r="I34" s="381">
        <v>759</v>
      </c>
      <c r="K34" s="385">
        <f t="shared" si="5"/>
        <v>0</v>
      </c>
      <c r="L34" s="384">
        <v>0</v>
      </c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</sheetPr>
  <dimension ref="A1:BB460"/>
  <sheetViews>
    <sheetView topLeftCell="A441" zoomScale="106" zoomScaleNormal="106" workbookViewId="0">
      <selection activeCell="E8" sqref="E8"/>
    </sheetView>
  </sheetViews>
  <sheetFormatPr defaultColWidth="9.140625" defaultRowHeight="16.5" outlineLevelCol="1"/>
  <cols>
    <col min="1" max="1" width="5.42578125" style="475" customWidth="1"/>
    <col min="2" max="2" width="22" style="463" customWidth="1"/>
    <col min="3" max="3" width="10.85546875" style="529" customWidth="1" outlineLevel="1"/>
    <col min="4" max="4" width="11.7109375" style="529" customWidth="1" outlineLevel="1"/>
    <col min="5" max="5" width="12.5703125" style="474" customWidth="1" outlineLevel="1"/>
    <col min="6" max="6" width="9.42578125" style="530" customWidth="1" outlineLevel="1"/>
    <col min="7" max="7" width="9" style="490" customWidth="1" outlineLevel="1"/>
    <col min="8" max="8" width="8.140625" style="474" customWidth="1" outlineLevel="1"/>
    <col min="9" max="9" width="14.28515625" style="474" customWidth="1" outlineLevel="1"/>
    <col min="10" max="10" width="8.85546875" style="474" customWidth="1" outlineLevel="1"/>
    <col min="11" max="11" width="18.5703125" style="474" bestFit="1" customWidth="1" outlineLevel="1"/>
    <col min="12" max="12" width="16.85546875" style="474" customWidth="1" outlineLevel="1"/>
    <col min="13" max="13" width="20.42578125" style="474" customWidth="1" outlineLevel="1"/>
    <col min="14" max="17" width="19.28515625" style="474" customWidth="1" outlineLevel="1"/>
    <col min="18" max="18" width="11.28515625" style="530" customWidth="1" outlineLevel="1"/>
    <col min="19" max="24" width="17.140625" style="474" customWidth="1"/>
    <col min="25" max="25" width="20.42578125" style="474" customWidth="1" outlineLevel="1"/>
    <col min="26" max="26" width="17.5703125" style="474" customWidth="1"/>
    <col min="27" max="27" width="17.140625" style="474" customWidth="1"/>
    <col min="28" max="29" width="19.140625" style="474" customWidth="1"/>
    <col min="30" max="30" width="13" style="530" customWidth="1"/>
    <col min="31" max="32" width="9.140625" style="474" customWidth="1"/>
    <col min="33" max="34" width="14" style="474" customWidth="1"/>
    <col min="35" max="35" width="16.5703125" style="474" customWidth="1"/>
    <col min="36" max="36" width="15.7109375" style="474" customWidth="1"/>
    <col min="37" max="37" width="20.42578125" style="474" customWidth="1" outlineLevel="1"/>
    <col min="38" max="38" width="16.85546875" style="474" customWidth="1"/>
    <col min="39" max="39" width="11.7109375" style="474" customWidth="1"/>
    <col min="40" max="40" width="18.42578125" style="474" customWidth="1"/>
    <col min="41" max="41" width="18.5703125" style="474" customWidth="1"/>
    <col min="42" max="42" width="12.85546875" style="530" customWidth="1"/>
    <col min="43" max="43" width="11.140625" style="474" customWidth="1"/>
    <col min="44" max="44" width="8.85546875" style="474" customWidth="1"/>
    <col min="45" max="45" width="18.42578125" style="474" customWidth="1"/>
    <col min="46" max="46" width="14" style="474" customWidth="1"/>
    <col min="47" max="47" width="16.7109375" style="474" customWidth="1"/>
    <col min="48" max="48" width="16" style="474" customWidth="1"/>
    <col min="49" max="49" width="20.42578125" style="474" customWidth="1" outlineLevel="1"/>
    <col min="50" max="50" width="17.28515625" style="474" customWidth="1"/>
    <col min="51" max="51" width="11.7109375" style="474" customWidth="1"/>
    <col min="52" max="52" width="19.28515625" style="474" bestFit="1" customWidth="1"/>
    <col min="53" max="53" width="19.5703125" style="474" customWidth="1"/>
    <col min="54" max="16384" width="9.140625" style="474"/>
  </cols>
  <sheetData>
    <row r="1" spans="1:53" s="505" customFormat="1" ht="132.75" thickBot="1">
      <c r="C1" s="518" t="s">
        <v>1958</v>
      </c>
      <c r="D1" s="518" t="s">
        <v>1959</v>
      </c>
      <c r="E1" s="968" t="s">
        <v>47</v>
      </c>
      <c r="F1" s="519" t="s">
        <v>1</v>
      </c>
      <c r="G1" s="488" t="s">
        <v>449</v>
      </c>
      <c r="H1" s="511" t="s">
        <v>57</v>
      </c>
      <c r="I1" s="511" t="s">
        <v>62</v>
      </c>
      <c r="J1" s="511" t="s">
        <v>63</v>
      </c>
      <c r="K1" s="511" t="s">
        <v>450</v>
      </c>
      <c r="L1" s="511" t="s">
        <v>451</v>
      </c>
      <c r="M1" s="511" t="s">
        <v>2024</v>
      </c>
      <c r="N1" s="511" t="s">
        <v>2025</v>
      </c>
      <c r="O1" s="511" t="s">
        <v>586</v>
      </c>
      <c r="P1" s="511" t="str">
        <f>+P8</f>
        <v>Ընդամենը ամսական աշխատավարձ 2025</v>
      </c>
      <c r="Q1" s="511" t="str">
        <f>+Q8</f>
        <v>ԸՆԴԱՄԵՆԸ  ԱՇԽԱՏԱՎԱՐՁ 2025</v>
      </c>
      <c r="R1" s="519" t="s">
        <v>1</v>
      </c>
      <c r="S1" s="511" t="str">
        <f>+S8</f>
        <v>Դատավորի ստաժ</v>
      </c>
      <c r="T1" s="511" t="str">
        <f t="shared" ref="T1:AC1" si="0">+T8</f>
        <v>Ստաժի %-ը</v>
      </c>
      <c r="U1" s="511" t="str">
        <f t="shared" si="0"/>
        <v>Բազային դրույքաչափ</v>
      </c>
      <c r="V1" s="520" t="s">
        <v>63</v>
      </c>
      <c r="W1" s="511" t="str">
        <f t="shared" si="0"/>
        <v>հիմնական աշխատավարձ</v>
      </c>
      <c r="X1" s="511" t="str">
        <f t="shared" si="0"/>
        <v>հիմնական աշխատավարձի նկատմամբ սահմանված հավելավճար &lt; 30%</v>
      </c>
      <c r="Y1" s="511" t="s">
        <v>2024</v>
      </c>
      <c r="Z1" s="511" t="s">
        <v>2025</v>
      </c>
      <c r="AA1" s="511" t="str">
        <f t="shared" si="0"/>
        <v>Բարձր Լեռնային+ Ամսական տրվում է նաև 15% լրացուցիչ վճար</v>
      </c>
      <c r="AB1" s="511" t="str">
        <f>+AB8</f>
        <v>Ընդամենը ամսական աշխատավարձ 2026</v>
      </c>
      <c r="AC1" s="511" t="str">
        <f t="shared" si="0"/>
        <v>ԸՆԴԱՄԵՆԸ  ԱՇԽԱՏԱՎԱՐՁ 2026</v>
      </c>
      <c r="AD1" s="519" t="s">
        <v>1</v>
      </c>
      <c r="AE1" s="511" t="str">
        <f>+AE8</f>
        <v>Դատավորի ստաժ</v>
      </c>
      <c r="AF1" s="511" t="str">
        <f>+AF8</f>
        <v>Ստաժի %-ը</v>
      </c>
      <c r="AG1" s="511" t="str">
        <f>+AG8</f>
        <v>Բազային դրույքաչափ</v>
      </c>
      <c r="AH1" s="520" t="s">
        <v>63</v>
      </c>
      <c r="AI1" s="511" t="str">
        <f>+AI8</f>
        <v>հիմնական աշխատավարձ</v>
      </c>
      <c r="AJ1" s="511" t="str">
        <f>+AJ8</f>
        <v>հիմնական աշխատավարձի նկատմամբ սահմանված հավելավճար &lt; 30%</v>
      </c>
      <c r="AK1" s="511" t="s">
        <v>2024</v>
      </c>
      <c r="AL1" s="511" t="s">
        <v>2025</v>
      </c>
      <c r="AM1" s="511" t="str">
        <f>+AM8</f>
        <v>Բարձր Լեռնային+ Ամսական տրվում է նաև 15% լրացուցիչ վճար</v>
      </c>
      <c r="AN1" s="511" t="str">
        <f>+AN8</f>
        <v>Ընդամենը ամսական աշխատավարձ 2027</v>
      </c>
      <c r="AO1" s="511" t="str">
        <f>+AO8</f>
        <v>ԸՆԴԱՄԵՆԸ  ԱՇԽԱՏԱՎԱՐՁ 2027</v>
      </c>
      <c r="AP1" s="519" t="s">
        <v>1</v>
      </c>
      <c r="AQ1" s="511" t="str">
        <f>+AQ8</f>
        <v>Դատավորի ստաժ</v>
      </c>
      <c r="AR1" s="511" t="str">
        <f>+AR8</f>
        <v>Ստաժի %-ը</v>
      </c>
      <c r="AS1" s="511" t="str">
        <f>+AS8</f>
        <v>Բազային դրույքաչափ</v>
      </c>
      <c r="AT1" s="520" t="s">
        <v>63</v>
      </c>
      <c r="AU1" s="511" t="str">
        <f>+AU8</f>
        <v>հիմնական աշխատավարձ</v>
      </c>
      <c r="AV1" s="511" t="str">
        <f>+AV8</f>
        <v>հիմնական աշխատավարձի նկատմամբ սահմանված հավելավճար &lt; 30%</v>
      </c>
      <c r="AW1" s="511" t="s">
        <v>2024</v>
      </c>
      <c r="AX1" s="511" t="s">
        <v>2025</v>
      </c>
      <c r="AY1" s="511" t="str">
        <f>+AY8</f>
        <v>Բարձր Լեռնային+ Ամսական տրվում է նաև 15% լրացուցիչ վճար</v>
      </c>
      <c r="AZ1" s="511" t="str">
        <f>+AZ8</f>
        <v>Ընդամենը ամսական աշխատավարձ 2028</v>
      </c>
      <c r="BA1" s="511" t="str">
        <f>+BA8</f>
        <v>ԸՆԴԱՄԵՆԸ  ԱՇԽԱՏԱՎԱՐՁ 2028</v>
      </c>
    </row>
    <row r="2" spans="1:53" s="522" customFormat="1" ht="19.5" customHeight="1" thickBot="1">
      <c r="A2" s="521"/>
      <c r="B2" s="506"/>
      <c r="C2" s="523"/>
      <c r="D2" s="523"/>
      <c r="E2" s="969"/>
      <c r="F2" s="524">
        <f t="shared" ref="F2:BA2" si="1">+F37+F62+F89+F108+F138+F152+F172+F189+F205+F225+F244+F264+F281+F294+F315+F337+F355+F401+F445</f>
        <v>327</v>
      </c>
      <c r="G2" s="524">
        <f t="shared" si="1"/>
        <v>2921</v>
      </c>
      <c r="H2" s="524">
        <f t="shared" si="1"/>
        <v>5842</v>
      </c>
      <c r="I2" s="671">
        <f t="shared" si="1"/>
        <v>27206400</v>
      </c>
      <c r="J2" s="524">
        <f t="shared" si="1"/>
        <v>3408.5</v>
      </c>
      <c r="K2" s="671">
        <f t="shared" si="1"/>
        <v>283587200</v>
      </c>
      <c r="L2" s="671">
        <f t="shared" si="1"/>
        <v>45697954.119999997</v>
      </c>
      <c r="M2" s="671">
        <f t="shared" si="1"/>
        <v>164153600</v>
      </c>
      <c r="N2" s="671">
        <f t="shared" si="1"/>
        <v>493438754.12</v>
      </c>
      <c r="O2" s="671">
        <f t="shared" si="1"/>
        <v>178145</v>
      </c>
      <c r="P2" s="671">
        <f t="shared" si="1"/>
        <v>493616899.12</v>
      </c>
      <c r="Q2" s="671">
        <f t="shared" si="1"/>
        <v>6417019688.5599995</v>
      </c>
      <c r="R2" s="524">
        <f t="shared" si="1"/>
        <v>327</v>
      </c>
      <c r="S2" s="524">
        <f t="shared" si="1"/>
        <v>3248</v>
      </c>
      <c r="T2" s="524">
        <f t="shared" si="1"/>
        <v>6496</v>
      </c>
      <c r="U2" s="671">
        <f t="shared" si="1"/>
        <v>27206400</v>
      </c>
      <c r="V2" s="524">
        <f t="shared" si="1"/>
        <v>3408.5</v>
      </c>
      <c r="W2" s="671">
        <f t="shared" si="1"/>
        <v>283587200</v>
      </c>
      <c r="X2" s="671">
        <f t="shared" si="1"/>
        <v>50041826.119999997</v>
      </c>
      <c r="Y2" s="671">
        <f t="shared" si="1"/>
        <v>164153600</v>
      </c>
      <c r="Z2" s="671">
        <f t="shared" si="1"/>
        <v>497782626.12</v>
      </c>
      <c r="AA2" s="671">
        <f t="shared" si="1"/>
        <v>178145</v>
      </c>
      <c r="AB2" s="671">
        <f t="shared" si="1"/>
        <v>497960771.12</v>
      </c>
      <c r="AC2" s="671">
        <f t="shared" si="1"/>
        <v>6473490024.5599995</v>
      </c>
      <c r="AD2" s="524">
        <f t="shared" si="1"/>
        <v>327</v>
      </c>
      <c r="AE2" s="524">
        <f t="shared" si="1"/>
        <v>3575</v>
      </c>
      <c r="AF2" s="524">
        <f t="shared" si="1"/>
        <v>7150</v>
      </c>
      <c r="AG2" s="671">
        <f t="shared" si="1"/>
        <v>27206400</v>
      </c>
      <c r="AH2" s="524">
        <f t="shared" si="1"/>
        <v>3408.5</v>
      </c>
      <c r="AI2" s="671">
        <f t="shared" si="1"/>
        <v>283587200</v>
      </c>
      <c r="AJ2" s="671">
        <f t="shared" si="1"/>
        <v>54227618.119999997</v>
      </c>
      <c r="AK2" s="671">
        <f t="shared" si="1"/>
        <v>164153600</v>
      </c>
      <c r="AL2" s="671">
        <f t="shared" si="1"/>
        <v>501968418.12</v>
      </c>
      <c r="AM2" s="671">
        <f t="shared" si="1"/>
        <v>178145</v>
      </c>
      <c r="AN2" s="671">
        <f t="shared" si="1"/>
        <v>502146563.12</v>
      </c>
      <c r="AO2" s="671">
        <f t="shared" si="1"/>
        <v>6527905320.5599995</v>
      </c>
      <c r="AP2" s="524">
        <f t="shared" si="1"/>
        <v>327</v>
      </c>
      <c r="AQ2" s="524">
        <f t="shared" si="1"/>
        <v>3902</v>
      </c>
      <c r="AR2" s="524">
        <f t="shared" si="1"/>
        <v>7804</v>
      </c>
      <c r="AS2" s="671">
        <f t="shared" si="1"/>
        <v>27206400</v>
      </c>
      <c r="AT2" s="671">
        <f t="shared" si="1"/>
        <v>3408.5</v>
      </c>
      <c r="AU2" s="671">
        <f t="shared" si="1"/>
        <v>283587200</v>
      </c>
      <c r="AV2" s="671">
        <f t="shared" si="1"/>
        <v>58264482.119999997</v>
      </c>
      <c r="AW2" s="671">
        <f t="shared" si="1"/>
        <v>164153600</v>
      </c>
      <c r="AX2" s="671">
        <f t="shared" si="1"/>
        <v>506005282.12</v>
      </c>
      <c r="AY2" s="671">
        <f t="shared" si="1"/>
        <v>178145</v>
      </c>
      <c r="AZ2" s="671">
        <f t="shared" si="1"/>
        <v>506183427.12</v>
      </c>
      <c r="BA2" s="671">
        <f t="shared" si="1"/>
        <v>6580384552.5599995</v>
      </c>
    </row>
    <row r="3" spans="1:53" s="463" customFormat="1" ht="15" customHeight="1" thickBot="1">
      <c r="A3" s="475"/>
      <c r="C3" s="613"/>
      <c r="D3" s="613"/>
      <c r="E3" s="525" t="s">
        <v>48</v>
      </c>
      <c r="F3" s="526"/>
      <c r="G3" s="489">
        <f>+G2/1000</f>
        <v>2.9209999999999998</v>
      </c>
      <c r="H3" s="527">
        <f t="shared" ref="H3:P3" si="2">+H2/1000</f>
        <v>5.8419999999999996</v>
      </c>
      <c r="I3" s="527">
        <f t="shared" si="2"/>
        <v>27206.400000000001</v>
      </c>
      <c r="J3" s="527">
        <f>+J2/1000</f>
        <v>3.4085000000000001</v>
      </c>
      <c r="K3" s="527">
        <f t="shared" si="2"/>
        <v>283587.20000000001</v>
      </c>
      <c r="L3" s="527">
        <f t="shared" si="2"/>
        <v>45697.954119999995</v>
      </c>
      <c r="M3" s="527">
        <f t="shared" si="2"/>
        <v>164153.60000000001</v>
      </c>
      <c r="N3" s="527">
        <f t="shared" si="2"/>
        <v>493438.75412</v>
      </c>
      <c r="O3" s="527">
        <f t="shared" si="2"/>
        <v>178.14500000000001</v>
      </c>
      <c r="P3" s="527">
        <f t="shared" si="2"/>
        <v>493616.89912000002</v>
      </c>
      <c r="Q3" s="527">
        <f>+Q2/1000</f>
        <v>6417019.6885599997</v>
      </c>
      <c r="R3" s="528"/>
      <c r="S3" s="527">
        <f t="shared" ref="S3:AA3" si="3">+S2/1000</f>
        <v>3.2480000000000002</v>
      </c>
      <c r="T3" s="527">
        <f t="shared" si="3"/>
        <v>6.4960000000000004</v>
      </c>
      <c r="U3" s="527">
        <f t="shared" si="3"/>
        <v>27206.400000000001</v>
      </c>
      <c r="V3" s="527"/>
      <c r="W3" s="527">
        <f>+W2/1000</f>
        <v>283587.20000000001</v>
      </c>
      <c r="X3" s="527">
        <f>+X2/1000</f>
        <v>50041.826119999998</v>
      </c>
      <c r="Y3" s="527">
        <f>+Y2/1000</f>
        <v>164153.60000000001</v>
      </c>
      <c r="Z3" s="527">
        <f t="shared" si="3"/>
        <v>497782.62612000003</v>
      </c>
      <c r="AA3" s="527">
        <f t="shared" si="3"/>
        <v>178.14500000000001</v>
      </c>
      <c r="AB3" s="527">
        <f>+AB2/1000</f>
        <v>497960.77111999999</v>
      </c>
      <c r="AC3" s="527">
        <f>+AC2/1000</f>
        <v>6473490.0245599998</v>
      </c>
      <c r="AD3" s="528"/>
      <c r="AE3" s="527">
        <f>+AE2/1000</f>
        <v>3.5750000000000002</v>
      </c>
      <c r="AF3" s="527">
        <f>+AF2/1000</f>
        <v>7.15</v>
      </c>
      <c r="AG3" s="527">
        <f>+AG2/1000</f>
        <v>27206.400000000001</v>
      </c>
      <c r="AH3" s="527"/>
      <c r="AI3" s="527">
        <f t="shared" ref="AI3:AO3" si="4">+AI2/1000</f>
        <v>283587.20000000001</v>
      </c>
      <c r="AJ3" s="527">
        <f t="shared" si="4"/>
        <v>54227.618119999999</v>
      </c>
      <c r="AK3" s="527">
        <f t="shared" si="4"/>
        <v>164153.60000000001</v>
      </c>
      <c r="AL3" s="527">
        <f t="shared" si="4"/>
        <v>501968.41811999999</v>
      </c>
      <c r="AM3" s="527">
        <f t="shared" si="4"/>
        <v>178.14500000000001</v>
      </c>
      <c r="AN3" s="527">
        <f t="shared" si="4"/>
        <v>502146.56312000001</v>
      </c>
      <c r="AO3" s="527">
        <f t="shared" si="4"/>
        <v>6527905.3205599999</v>
      </c>
      <c r="AP3" s="528"/>
      <c r="AQ3" s="527">
        <f>+AQ2/1000</f>
        <v>3.9020000000000001</v>
      </c>
      <c r="AR3" s="527">
        <f>+AR2/1000</f>
        <v>7.8040000000000003</v>
      </c>
      <c r="AS3" s="527">
        <f>+AS2/1000</f>
        <v>27206.400000000001</v>
      </c>
      <c r="AT3" s="527"/>
      <c r="AU3" s="527">
        <f t="shared" ref="AU3:BA3" si="5">+AU2/1000</f>
        <v>283587.20000000001</v>
      </c>
      <c r="AV3" s="527">
        <f t="shared" si="5"/>
        <v>58264.482120000001</v>
      </c>
      <c r="AW3" s="527">
        <f t="shared" si="5"/>
        <v>164153.60000000001</v>
      </c>
      <c r="AX3" s="527">
        <f t="shared" si="5"/>
        <v>506005.28211999999</v>
      </c>
      <c r="AY3" s="527">
        <f t="shared" si="5"/>
        <v>178.14500000000001</v>
      </c>
      <c r="AZ3" s="527">
        <f t="shared" si="5"/>
        <v>506183.42712000001</v>
      </c>
      <c r="BA3" s="527">
        <f t="shared" si="5"/>
        <v>6580384.5525599997</v>
      </c>
    </row>
    <row r="4" spans="1:53" ht="13.5" customHeight="1"/>
    <row r="5" spans="1:53" ht="17.25" customHeight="1">
      <c r="G5" s="490">
        <f>727540*20%</f>
        <v>145508</v>
      </c>
    </row>
    <row r="6" spans="1:53" s="500" customFormat="1" ht="30.75" customHeight="1">
      <c r="A6" s="960" t="s">
        <v>554</v>
      </c>
      <c r="B6" s="960"/>
      <c r="C6" s="960"/>
      <c r="D6" s="960"/>
      <c r="E6" s="960"/>
      <c r="F6" s="966" t="s">
        <v>50</v>
      </c>
      <c r="G6" s="966"/>
      <c r="H6" s="966"/>
      <c r="I6" s="966"/>
      <c r="J6" s="966"/>
      <c r="K6" s="966"/>
      <c r="L6" s="966"/>
      <c r="M6" s="966"/>
      <c r="N6" s="966"/>
      <c r="O6" s="966"/>
      <c r="P6" s="966"/>
      <c r="Q6" s="966"/>
      <c r="R6" s="966" t="s">
        <v>50</v>
      </c>
      <c r="S6" s="966"/>
      <c r="T6" s="966"/>
      <c r="U6" s="966"/>
      <c r="V6" s="966"/>
      <c r="W6" s="966"/>
      <c r="X6" s="966"/>
      <c r="Y6" s="966"/>
      <c r="Z6" s="966"/>
      <c r="AA6" s="966"/>
      <c r="AB6" s="966"/>
      <c r="AC6" s="966"/>
      <c r="AD6" s="966" t="s">
        <v>50</v>
      </c>
      <c r="AE6" s="966"/>
      <c r="AF6" s="966"/>
      <c r="AG6" s="966"/>
      <c r="AH6" s="966"/>
      <c r="AI6" s="966"/>
      <c r="AJ6" s="966"/>
      <c r="AK6" s="966"/>
      <c r="AL6" s="966"/>
      <c r="AM6" s="966"/>
      <c r="AN6" s="966"/>
      <c r="AO6" s="966"/>
      <c r="AP6" s="966" t="s">
        <v>50</v>
      </c>
      <c r="AQ6" s="966"/>
      <c r="AR6" s="966"/>
      <c r="AS6" s="966"/>
      <c r="AT6" s="966"/>
      <c r="AU6" s="966"/>
      <c r="AV6" s="966"/>
      <c r="AW6" s="966"/>
      <c r="AX6" s="966"/>
      <c r="AY6" s="966"/>
      <c r="AZ6" s="966"/>
      <c r="BA6" s="966"/>
    </row>
    <row r="7" spans="1:53" s="501" customFormat="1" ht="32.25" customHeight="1">
      <c r="A7" s="959" t="s">
        <v>22</v>
      </c>
      <c r="B7" s="959"/>
      <c r="C7" s="959"/>
      <c r="D7" s="959"/>
      <c r="E7" s="959"/>
      <c r="F7" s="963" t="s">
        <v>1405</v>
      </c>
      <c r="G7" s="964"/>
      <c r="H7" s="964"/>
      <c r="I7" s="964"/>
      <c r="J7" s="964"/>
      <c r="K7" s="964"/>
      <c r="L7" s="964"/>
      <c r="M7" s="964"/>
      <c r="N7" s="964"/>
      <c r="O7" s="964"/>
      <c r="P7" s="964"/>
      <c r="Q7" s="965"/>
      <c r="R7" s="963" t="s">
        <v>1946</v>
      </c>
      <c r="S7" s="964"/>
      <c r="T7" s="964"/>
      <c r="U7" s="964"/>
      <c r="V7" s="964"/>
      <c r="W7" s="964"/>
      <c r="X7" s="964"/>
      <c r="Y7" s="964"/>
      <c r="Z7" s="964"/>
      <c r="AA7" s="964"/>
      <c r="AB7" s="964"/>
      <c r="AC7" s="965"/>
      <c r="AD7" s="967" t="s">
        <v>2458</v>
      </c>
      <c r="AE7" s="967"/>
      <c r="AF7" s="967"/>
      <c r="AG7" s="967"/>
      <c r="AH7" s="967"/>
      <c r="AI7" s="967"/>
      <c r="AJ7" s="967"/>
      <c r="AK7" s="967"/>
      <c r="AL7" s="967"/>
      <c r="AM7" s="967"/>
      <c r="AN7" s="967"/>
      <c r="AO7" s="967"/>
      <c r="AP7" s="967" t="s">
        <v>2932</v>
      </c>
      <c r="AQ7" s="967"/>
      <c r="AR7" s="967"/>
      <c r="AS7" s="967"/>
      <c r="AT7" s="967"/>
      <c r="AU7" s="967"/>
      <c r="AV7" s="967"/>
      <c r="AW7" s="967"/>
      <c r="AX7" s="967"/>
      <c r="AY7" s="967"/>
      <c r="AZ7" s="967"/>
      <c r="BA7" s="967"/>
    </row>
    <row r="8" spans="1:53" s="532" customFormat="1" ht="94.5">
      <c r="A8" s="458" t="s">
        <v>10</v>
      </c>
      <c r="B8" s="531" t="s">
        <v>54</v>
      </c>
      <c r="C8" s="531" t="s">
        <v>1958</v>
      </c>
      <c r="D8" s="531" t="s">
        <v>1959</v>
      </c>
      <c r="E8" s="531" t="s">
        <v>55</v>
      </c>
      <c r="F8" s="547" t="s">
        <v>1</v>
      </c>
      <c r="G8" s="546" t="s">
        <v>449</v>
      </c>
      <c r="H8" s="546" t="s">
        <v>57</v>
      </c>
      <c r="I8" s="547" t="s">
        <v>62</v>
      </c>
      <c r="J8" s="565" t="s">
        <v>63</v>
      </c>
      <c r="K8" s="547" t="s">
        <v>450</v>
      </c>
      <c r="L8" s="547" t="s">
        <v>451</v>
      </c>
      <c r="M8" s="547" t="s">
        <v>2024</v>
      </c>
      <c r="N8" s="547" t="s">
        <v>2025</v>
      </c>
      <c r="O8" s="531" t="s">
        <v>612</v>
      </c>
      <c r="P8" s="531" t="s">
        <v>1408</v>
      </c>
      <c r="Q8" s="547" t="s">
        <v>1409</v>
      </c>
      <c r="R8" s="547" t="s">
        <v>1</v>
      </c>
      <c r="S8" s="546" t="str">
        <f>+G8</f>
        <v>Դատավորի ստաժ</v>
      </c>
      <c r="T8" s="546" t="str">
        <f>+H8</f>
        <v>Ստաժի %-ը</v>
      </c>
      <c r="U8" s="547" t="s">
        <v>62</v>
      </c>
      <c r="V8" s="565" t="s">
        <v>63</v>
      </c>
      <c r="W8" s="547" t="s">
        <v>450</v>
      </c>
      <c r="X8" s="547" t="s">
        <v>451</v>
      </c>
      <c r="Y8" s="547" t="s">
        <v>2024</v>
      </c>
      <c r="Z8" s="547" t="s">
        <v>2025</v>
      </c>
      <c r="AA8" s="531" t="s">
        <v>1334</v>
      </c>
      <c r="AB8" s="531" t="s">
        <v>1947</v>
      </c>
      <c r="AC8" s="547" t="s">
        <v>1948</v>
      </c>
      <c r="AD8" s="547"/>
      <c r="AE8" s="546" t="str">
        <f>+S8</f>
        <v>Դատավորի ստաժ</v>
      </c>
      <c r="AF8" s="546" t="str">
        <f>+T8</f>
        <v>Ստաժի %-ը</v>
      </c>
      <c r="AG8" s="547" t="s">
        <v>62</v>
      </c>
      <c r="AH8" s="565" t="s">
        <v>63</v>
      </c>
      <c r="AI8" s="547" t="s">
        <v>450</v>
      </c>
      <c r="AJ8" s="547" t="s">
        <v>451</v>
      </c>
      <c r="AK8" s="547" t="s">
        <v>2024</v>
      </c>
      <c r="AL8" s="547" t="s">
        <v>2025</v>
      </c>
      <c r="AM8" s="531" t="s">
        <v>1334</v>
      </c>
      <c r="AN8" s="531" t="s">
        <v>2460</v>
      </c>
      <c r="AO8" s="547" t="s">
        <v>2459</v>
      </c>
      <c r="AP8" s="547"/>
      <c r="AQ8" s="546" t="str">
        <f>+AE8</f>
        <v>Դատավորի ստաժ</v>
      </c>
      <c r="AR8" s="546" t="str">
        <f>+AF8</f>
        <v>Ստաժի %-ը</v>
      </c>
      <c r="AS8" s="547" t="s">
        <v>62</v>
      </c>
      <c r="AT8" s="565" t="s">
        <v>63</v>
      </c>
      <c r="AU8" s="547" t="s">
        <v>450</v>
      </c>
      <c r="AV8" s="547" t="s">
        <v>451</v>
      </c>
      <c r="AW8" s="547" t="s">
        <v>2024</v>
      </c>
      <c r="AX8" s="547" t="s">
        <v>2025</v>
      </c>
      <c r="AY8" s="531" t="s">
        <v>1334</v>
      </c>
      <c r="AZ8" s="531" t="s">
        <v>2933</v>
      </c>
      <c r="BA8" s="547" t="s">
        <v>2934</v>
      </c>
    </row>
    <row r="9" spans="1:53" s="485" customFormat="1" ht="54">
      <c r="A9" s="792">
        <v>1</v>
      </c>
      <c r="B9" s="793" t="s">
        <v>68</v>
      </c>
      <c r="C9" s="794" t="s">
        <v>1960</v>
      </c>
      <c r="D9" s="794">
        <v>1978</v>
      </c>
      <c r="E9" s="795" t="s">
        <v>1962</v>
      </c>
      <c r="F9" s="796">
        <v>1</v>
      </c>
      <c r="G9" s="797">
        <v>13</v>
      </c>
      <c r="H9" s="798">
        <f t="shared" ref="H9:H36" si="6">+G9*2</f>
        <v>26</v>
      </c>
      <c r="I9" s="799">
        <v>83200</v>
      </c>
      <c r="J9" s="799">
        <v>15</v>
      </c>
      <c r="K9" s="800">
        <f>+J9*I9</f>
        <v>1248000</v>
      </c>
      <c r="L9" s="800">
        <v>324480</v>
      </c>
      <c r="M9" s="800">
        <f t="shared" ref="M9:M36" si="7">+K9*0.5</f>
        <v>624000</v>
      </c>
      <c r="N9" s="800">
        <f t="shared" ref="N9:N36" si="8">+K9+L9+M9</f>
        <v>2196480</v>
      </c>
      <c r="O9" s="799"/>
      <c r="P9" s="801">
        <f>+N9+O9</f>
        <v>2196480</v>
      </c>
      <c r="Q9" s="801">
        <f>+P9*13</f>
        <v>28554240</v>
      </c>
      <c r="R9" s="690">
        <v>1</v>
      </c>
      <c r="S9" s="567">
        <f t="shared" ref="S9:S36" si="9">+G9+1</f>
        <v>14</v>
      </c>
      <c r="T9" s="461">
        <f>+S9*2</f>
        <v>28</v>
      </c>
      <c r="U9" s="456">
        <v>83200</v>
      </c>
      <c r="V9" s="456">
        <f t="shared" ref="V9:V36" si="10">+J9</f>
        <v>15</v>
      </c>
      <c r="W9" s="462">
        <f t="shared" ref="W9:W22" si="11">+U9*V9</f>
        <v>1248000</v>
      </c>
      <c r="X9" s="462">
        <f t="shared" ref="X9:X19" si="12">IF((T9&lt;=30)*AND(W9*T9%&gt;L9),W9*T9%,IF((T9&gt;30)*AND(W9*30%&gt;L9),W9*30%,L9))</f>
        <v>349440.00000000006</v>
      </c>
      <c r="Y9" s="462">
        <f t="shared" ref="Y9:Y36" si="13">+W9*0.5</f>
        <v>624000</v>
      </c>
      <c r="Z9" s="462">
        <f t="shared" ref="Z9:Z22" si="14">+W9+X9+Y9</f>
        <v>2221440</v>
      </c>
      <c r="AA9" s="456">
        <f t="shared" ref="AA9:AA36" si="15">+O9</f>
        <v>0</v>
      </c>
      <c r="AB9" s="484">
        <f>+Z9+AA9</f>
        <v>2221440</v>
      </c>
      <c r="AC9" s="484">
        <f t="shared" ref="AC9:AC22" si="16">+AB9*13</f>
        <v>28878720</v>
      </c>
      <c r="AD9" s="690">
        <v>1</v>
      </c>
      <c r="AE9" s="567">
        <f t="shared" ref="AE9:AE22" si="17">+S9+1</f>
        <v>15</v>
      </c>
      <c r="AF9" s="461">
        <f>+AE9*2</f>
        <v>30</v>
      </c>
      <c r="AG9" s="456">
        <f t="shared" ref="AG9:AH12" si="18">+U9</f>
        <v>83200</v>
      </c>
      <c r="AH9" s="456">
        <f t="shared" si="18"/>
        <v>15</v>
      </c>
      <c r="AI9" s="462">
        <f t="shared" ref="AI9:AI22" si="19">+AG9*AH9</f>
        <v>1248000</v>
      </c>
      <c r="AJ9" s="462">
        <f t="shared" ref="AJ9:AJ19" si="20">IF((AF9&lt;=30)*AND(AI9*AF9%&gt;X9),AI9*AF9%,IF((AF9&gt;30)*AND(AI9*30%&gt;X9),AI9*30%,X9))</f>
        <v>374400</v>
      </c>
      <c r="AK9" s="462">
        <f>+AI9*0.5</f>
        <v>624000</v>
      </c>
      <c r="AL9" s="462">
        <f t="shared" ref="AL9:AL22" si="21">+AI9+AJ9+AK9</f>
        <v>2246400</v>
      </c>
      <c r="AM9" s="456">
        <f t="shared" ref="AM9:AM22" si="22">+AA9</f>
        <v>0</v>
      </c>
      <c r="AN9" s="484">
        <f>+AL9+AM9</f>
        <v>2246400</v>
      </c>
      <c r="AO9" s="484">
        <f t="shared" ref="AO9:AO22" si="23">+AN9*13</f>
        <v>29203200</v>
      </c>
      <c r="AP9" s="690">
        <v>1</v>
      </c>
      <c r="AQ9" s="567">
        <f t="shared" ref="AQ9:AQ22" si="24">+AE9+1</f>
        <v>16</v>
      </c>
      <c r="AR9" s="461">
        <f>+AQ9*2</f>
        <v>32</v>
      </c>
      <c r="AS9" s="456">
        <f t="shared" ref="AS9:AT12" si="25">+AG9</f>
        <v>83200</v>
      </c>
      <c r="AT9" s="456">
        <f t="shared" si="25"/>
        <v>15</v>
      </c>
      <c r="AU9" s="462">
        <f t="shared" ref="AU9:AU22" si="26">+AS9*AT9</f>
        <v>1248000</v>
      </c>
      <c r="AV9" s="462">
        <f t="shared" ref="AV9:AV19" si="27">IF((AR9&lt;=30)*AND(AU9*AR9%&gt;AJ9),AU9*AR9%,IF((AR9&gt;30)*AND(AU9*30%&gt;AJ9),AU9*30%,AJ9))</f>
        <v>374400</v>
      </c>
      <c r="AW9" s="462">
        <f>+AU9*0.5</f>
        <v>624000</v>
      </c>
      <c r="AX9" s="462">
        <f t="shared" ref="AX9:AX22" si="28">+AU9+AV9+AW9</f>
        <v>2246400</v>
      </c>
      <c r="AY9" s="456">
        <f t="shared" ref="AY9:AY22" si="29">+AM9</f>
        <v>0</v>
      </c>
      <c r="AZ9" s="484">
        <f>+AX9+AY9</f>
        <v>2246400</v>
      </c>
      <c r="BA9" s="484">
        <f t="shared" ref="BA9:BA22" si="30">+AZ9*13</f>
        <v>29203200</v>
      </c>
    </row>
    <row r="10" spans="1:53" s="485" customFormat="1" ht="27">
      <c r="A10" s="792">
        <v>2</v>
      </c>
      <c r="B10" s="802" t="s">
        <v>527</v>
      </c>
      <c r="C10" s="794" t="s">
        <v>1961</v>
      </c>
      <c r="D10" s="794">
        <v>1968</v>
      </c>
      <c r="E10" s="795" t="s">
        <v>1963</v>
      </c>
      <c r="F10" s="796">
        <v>1</v>
      </c>
      <c r="G10" s="797">
        <v>26</v>
      </c>
      <c r="H10" s="798">
        <f t="shared" si="6"/>
        <v>52</v>
      </c>
      <c r="I10" s="799">
        <v>83200</v>
      </c>
      <c r="J10" s="799">
        <v>12</v>
      </c>
      <c r="K10" s="800">
        <f>+J10*I10</f>
        <v>998400</v>
      </c>
      <c r="L10" s="800">
        <v>425484</v>
      </c>
      <c r="M10" s="800">
        <f t="shared" si="7"/>
        <v>499200</v>
      </c>
      <c r="N10" s="800">
        <f t="shared" si="8"/>
        <v>1923084</v>
      </c>
      <c r="O10" s="799"/>
      <c r="P10" s="801">
        <f>+N10+O10</f>
        <v>1923084</v>
      </c>
      <c r="Q10" s="801">
        <f t="shared" ref="Q10:Q36" si="31">+P10*13</f>
        <v>25000092</v>
      </c>
      <c r="R10" s="690">
        <v>1</v>
      </c>
      <c r="S10" s="567">
        <f t="shared" si="9"/>
        <v>27</v>
      </c>
      <c r="T10" s="461">
        <f>+S10*2</f>
        <v>54</v>
      </c>
      <c r="U10" s="456">
        <v>83200</v>
      </c>
      <c r="V10" s="456">
        <f t="shared" si="10"/>
        <v>12</v>
      </c>
      <c r="W10" s="462">
        <f t="shared" si="11"/>
        <v>998400</v>
      </c>
      <c r="X10" s="462">
        <f t="shared" si="12"/>
        <v>425484</v>
      </c>
      <c r="Y10" s="462">
        <f t="shared" si="13"/>
        <v>499200</v>
      </c>
      <c r="Z10" s="462">
        <f t="shared" si="14"/>
        <v>1923084</v>
      </c>
      <c r="AA10" s="456">
        <f t="shared" si="15"/>
        <v>0</v>
      </c>
      <c r="AB10" s="484">
        <f>+Z10+AA10</f>
        <v>1923084</v>
      </c>
      <c r="AC10" s="484">
        <f t="shared" si="16"/>
        <v>25000092</v>
      </c>
      <c r="AD10" s="690">
        <v>1</v>
      </c>
      <c r="AE10" s="567">
        <f t="shared" si="17"/>
        <v>28</v>
      </c>
      <c r="AF10" s="461">
        <f>+AE10*2</f>
        <v>56</v>
      </c>
      <c r="AG10" s="456">
        <f t="shared" si="18"/>
        <v>83200</v>
      </c>
      <c r="AH10" s="456">
        <f t="shared" si="18"/>
        <v>12</v>
      </c>
      <c r="AI10" s="462">
        <f t="shared" si="19"/>
        <v>998400</v>
      </c>
      <c r="AJ10" s="462">
        <f t="shared" si="20"/>
        <v>425484</v>
      </c>
      <c r="AK10" s="462">
        <f t="shared" ref="AK10:AK36" si="32">+AI10*0.5</f>
        <v>499200</v>
      </c>
      <c r="AL10" s="462">
        <f t="shared" si="21"/>
        <v>1923084</v>
      </c>
      <c r="AM10" s="456">
        <f t="shared" si="22"/>
        <v>0</v>
      </c>
      <c r="AN10" s="484">
        <f>+AL10+AM10</f>
        <v>1923084</v>
      </c>
      <c r="AO10" s="484">
        <f t="shared" si="23"/>
        <v>25000092</v>
      </c>
      <c r="AP10" s="690">
        <v>1</v>
      </c>
      <c r="AQ10" s="567">
        <f t="shared" si="24"/>
        <v>29</v>
      </c>
      <c r="AR10" s="461">
        <f>+AQ10*2</f>
        <v>58</v>
      </c>
      <c r="AS10" s="456">
        <f t="shared" si="25"/>
        <v>83200</v>
      </c>
      <c r="AT10" s="456">
        <f t="shared" si="25"/>
        <v>12</v>
      </c>
      <c r="AU10" s="462">
        <f t="shared" si="26"/>
        <v>998400</v>
      </c>
      <c r="AV10" s="462">
        <f t="shared" si="27"/>
        <v>425484</v>
      </c>
      <c r="AW10" s="462">
        <f t="shared" ref="AW10:AW36" si="33">+AU10*0.5</f>
        <v>499200</v>
      </c>
      <c r="AX10" s="462">
        <f t="shared" si="28"/>
        <v>1923084</v>
      </c>
      <c r="AY10" s="456">
        <f t="shared" si="29"/>
        <v>0</v>
      </c>
      <c r="AZ10" s="484">
        <f>+AX10+AY10</f>
        <v>1923084</v>
      </c>
      <c r="BA10" s="484">
        <f t="shared" si="30"/>
        <v>25000092</v>
      </c>
    </row>
    <row r="11" spans="1:53" s="485" customFormat="1" ht="27">
      <c r="A11" s="792">
        <v>3</v>
      </c>
      <c r="B11" s="802" t="s">
        <v>501</v>
      </c>
      <c r="C11" s="794" t="s">
        <v>1961</v>
      </c>
      <c r="D11" s="794">
        <v>1964</v>
      </c>
      <c r="E11" s="795" t="s">
        <v>1964</v>
      </c>
      <c r="F11" s="796">
        <v>1</v>
      </c>
      <c r="G11" s="797">
        <v>26</v>
      </c>
      <c r="H11" s="798">
        <f t="shared" si="6"/>
        <v>52</v>
      </c>
      <c r="I11" s="799">
        <v>83200</v>
      </c>
      <c r="J11" s="799">
        <v>11.5</v>
      </c>
      <c r="K11" s="800">
        <f>+J11*I11</f>
        <v>956800</v>
      </c>
      <c r="L11" s="800">
        <v>425484</v>
      </c>
      <c r="M11" s="800">
        <f t="shared" si="7"/>
        <v>478400</v>
      </c>
      <c r="N11" s="800">
        <f t="shared" si="8"/>
        <v>1860684</v>
      </c>
      <c r="O11" s="799"/>
      <c r="P11" s="801">
        <f>+N11+O11</f>
        <v>1860684</v>
      </c>
      <c r="Q11" s="801">
        <f t="shared" si="31"/>
        <v>24188892</v>
      </c>
      <c r="R11" s="690">
        <v>1</v>
      </c>
      <c r="S11" s="567">
        <f t="shared" si="9"/>
        <v>27</v>
      </c>
      <c r="T11" s="461">
        <f>+S11*2</f>
        <v>54</v>
      </c>
      <c r="U11" s="456">
        <v>83200</v>
      </c>
      <c r="V11" s="456">
        <f t="shared" si="10"/>
        <v>11.5</v>
      </c>
      <c r="W11" s="462">
        <f t="shared" si="11"/>
        <v>956800</v>
      </c>
      <c r="X11" s="462">
        <f t="shared" si="12"/>
        <v>425484</v>
      </c>
      <c r="Y11" s="462">
        <f t="shared" si="13"/>
        <v>478400</v>
      </c>
      <c r="Z11" s="462">
        <f t="shared" si="14"/>
        <v>1860684</v>
      </c>
      <c r="AA11" s="456">
        <f t="shared" si="15"/>
        <v>0</v>
      </c>
      <c r="AB11" s="484">
        <f>+Z11+AA11</f>
        <v>1860684</v>
      </c>
      <c r="AC11" s="484">
        <f t="shared" si="16"/>
        <v>24188892</v>
      </c>
      <c r="AD11" s="690">
        <v>1</v>
      </c>
      <c r="AE11" s="567">
        <f t="shared" si="17"/>
        <v>28</v>
      </c>
      <c r="AF11" s="461">
        <f>+AE11*2</f>
        <v>56</v>
      </c>
      <c r="AG11" s="456">
        <f t="shared" si="18"/>
        <v>83200</v>
      </c>
      <c r="AH11" s="456">
        <f t="shared" si="18"/>
        <v>11.5</v>
      </c>
      <c r="AI11" s="462">
        <f t="shared" si="19"/>
        <v>956800</v>
      </c>
      <c r="AJ11" s="462">
        <f t="shared" si="20"/>
        <v>425484</v>
      </c>
      <c r="AK11" s="462">
        <f t="shared" si="32"/>
        <v>478400</v>
      </c>
      <c r="AL11" s="462">
        <f t="shared" si="21"/>
        <v>1860684</v>
      </c>
      <c r="AM11" s="456">
        <f t="shared" si="22"/>
        <v>0</v>
      </c>
      <c r="AN11" s="484">
        <f>+AL11+AM11</f>
        <v>1860684</v>
      </c>
      <c r="AO11" s="484">
        <f t="shared" si="23"/>
        <v>24188892</v>
      </c>
      <c r="AP11" s="690">
        <v>1</v>
      </c>
      <c r="AQ11" s="567">
        <f t="shared" si="24"/>
        <v>29</v>
      </c>
      <c r="AR11" s="461">
        <f>+AQ11*2</f>
        <v>58</v>
      </c>
      <c r="AS11" s="456">
        <f t="shared" si="25"/>
        <v>83200</v>
      </c>
      <c r="AT11" s="456">
        <f t="shared" si="25"/>
        <v>11.5</v>
      </c>
      <c r="AU11" s="462">
        <f t="shared" si="26"/>
        <v>956800</v>
      </c>
      <c r="AV11" s="462">
        <f t="shared" si="27"/>
        <v>425484</v>
      </c>
      <c r="AW11" s="462">
        <f t="shared" si="33"/>
        <v>478400</v>
      </c>
      <c r="AX11" s="462">
        <f t="shared" si="28"/>
        <v>1860684</v>
      </c>
      <c r="AY11" s="456">
        <f t="shared" si="29"/>
        <v>0</v>
      </c>
      <c r="AZ11" s="484">
        <f>+AX11+AY11</f>
        <v>1860684</v>
      </c>
      <c r="BA11" s="484">
        <f t="shared" si="30"/>
        <v>24188892</v>
      </c>
    </row>
    <row r="12" spans="1:53" s="485" customFormat="1" ht="27">
      <c r="A12" s="792">
        <v>4</v>
      </c>
      <c r="B12" s="802" t="s">
        <v>528</v>
      </c>
      <c r="C12" s="794" t="s">
        <v>1961</v>
      </c>
      <c r="D12" s="794">
        <v>1966</v>
      </c>
      <c r="E12" s="795" t="s">
        <v>1964</v>
      </c>
      <c r="F12" s="796">
        <v>1</v>
      </c>
      <c r="G12" s="797">
        <v>32</v>
      </c>
      <c r="H12" s="798">
        <f t="shared" si="6"/>
        <v>64</v>
      </c>
      <c r="I12" s="799">
        <v>83200</v>
      </c>
      <c r="J12" s="799">
        <v>11.5</v>
      </c>
      <c r="K12" s="800">
        <f>+J12*I12</f>
        <v>956800</v>
      </c>
      <c r="L12" s="800">
        <v>638226</v>
      </c>
      <c r="M12" s="800">
        <f t="shared" si="7"/>
        <v>478400</v>
      </c>
      <c r="N12" s="800">
        <f t="shared" si="8"/>
        <v>2073426</v>
      </c>
      <c r="O12" s="799"/>
      <c r="P12" s="801">
        <f>+N12+O12</f>
        <v>2073426</v>
      </c>
      <c r="Q12" s="801">
        <f t="shared" si="31"/>
        <v>26954538</v>
      </c>
      <c r="R12" s="690">
        <v>1</v>
      </c>
      <c r="S12" s="567">
        <f t="shared" si="9"/>
        <v>33</v>
      </c>
      <c r="T12" s="461">
        <f>+S12*2</f>
        <v>66</v>
      </c>
      <c r="U12" s="456">
        <v>83200</v>
      </c>
      <c r="V12" s="456">
        <f t="shared" si="10"/>
        <v>11.5</v>
      </c>
      <c r="W12" s="462">
        <f t="shared" si="11"/>
        <v>956800</v>
      </c>
      <c r="X12" s="462">
        <f t="shared" si="12"/>
        <v>638226</v>
      </c>
      <c r="Y12" s="462">
        <f t="shared" si="13"/>
        <v>478400</v>
      </c>
      <c r="Z12" s="462">
        <f t="shared" si="14"/>
        <v>2073426</v>
      </c>
      <c r="AA12" s="456">
        <f t="shared" si="15"/>
        <v>0</v>
      </c>
      <c r="AB12" s="484">
        <f>+Z12+AA12</f>
        <v>2073426</v>
      </c>
      <c r="AC12" s="484">
        <f t="shared" si="16"/>
        <v>26954538</v>
      </c>
      <c r="AD12" s="690">
        <v>1</v>
      </c>
      <c r="AE12" s="567">
        <f t="shared" si="17"/>
        <v>34</v>
      </c>
      <c r="AF12" s="461">
        <f>+AE12*2</f>
        <v>68</v>
      </c>
      <c r="AG12" s="456">
        <f t="shared" si="18"/>
        <v>83200</v>
      </c>
      <c r="AH12" s="456">
        <f t="shared" si="18"/>
        <v>11.5</v>
      </c>
      <c r="AI12" s="462">
        <f t="shared" si="19"/>
        <v>956800</v>
      </c>
      <c r="AJ12" s="462">
        <f t="shared" si="20"/>
        <v>638226</v>
      </c>
      <c r="AK12" s="462">
        <f t="shared" si="32"/>
        <v>478400</v>
      </c>
      <c r="AL12" s="462">
        <f t="shared" si="21"/>
        <v>2073426</v>
      </c>
      <c r="AM12" s="456">
        <f t="shared" si="22"/>
        <v>0</v>
      </c>
      <c r="AN12" s="484">
        <f>+AL12+AM12</f>
        <v>2073426</v>
      </c>
      <c r="AO12" s="484">
        <f t="shared" si="23"/>
        <v>26954538</v>
      </c>
      <c r="AP12" s="690">
        <v>1</v>
      </c>
      <c r="AQ12" s="567">
        <f t="shared" si="24"/>
        <v>35</v>
      </c>
      <c r="AR12" s="461">
        <f>+AQ12*2</f>
        <v>70</v>
      </c>
      <c r="AS12" s="456">
        <f t="shared" si="25"/>
        <v>83200</v>
      </c>
      <c r="AT12" s="456">
        <f t="shared" si="25"/>
        <v>11.5</v>
      </c>
      <c r="AU12" s="462">
        <f t="shared" si="26"/>
        <v>956800</v>
      </c>
      <c r="AV12" s="462">
        <f t="shared" si="27"/>
        <v>638226</v>
      </c>
      <c r="AW12" s="462">
        <f t="shared" si="33"/>
        <v>478400</v>
      </c>
      <c r="AX12" s="462">
        <f t="shared" si="28"/>
        <v>2073426</v>
      </c>
      <c r="AY12" s="456">
        <f t="shared" si="29"/>
        <v>0</v>
      </c>
      <c r="AZ12" s="484">
        <f>+AX12+AY12</f>
        <v>2073426</v>
      </c>
      <c r="BA12" s="484">
        <f t="shared" si="30"/>
        <v>26954538</v>
      </c>
    </row>
    <row r="13" spans="1:53" s="485" customFormat="1" ht="27">
      <c r="A13" s="792">
        <v>5</v>
      </c>
      <c r="B13" s="802" t="s">
        <v>2088</v>
      </c>
      <c r="C13" s="794" t="s">
        <v>1961</v>
      </c>
      <c r="D13" s="794">
        <v>1976</v>
      </c>
      <c r="E13" s="795" t="s">
        <v>1964</v>
      </c>
      <c r="F13" s="796">
        <v>1</v>
      </c>
      <c r="G13" s="797">
        <v>1</v>
      </c>
      <c r="H13" s="798">
        <f t="shared" si="6"/>
        <v>2</v>
      </c>
      <c r="I13" s="799">
        <v>83200</v>
      </c>
      <c r="J13" s="799">
        <v>11.5</v>
      </c>
      <c r="K13" s="800">
        <f t="shared" ref="K13:K18" si="34">+J13*I13</f>
        <v>956800</v>
      </c>
      <c r="L13" s="800">
        <v>19136</v>
      </c>
      <c r="M13" s="800">
        <f t="shared" si="7"/>
        <v>478400</v>
      </c>
      <c r="N13" s="800">
        <f t="shared" si="8"/>
        <v>1454336</v>
      </c>
      <c r="O13" s="799"/>
      <c r="P13" s="801">
        <f t="shared" ref="P13:P18" si="35">+N13+O13</f>
        <v>1454336</v>
      </c>
      <c r="Q13" s="801">
        <f t="shared" si="31"/>
        <v>18906368</v>
      </c>
      <c r="R13" s="690">
        <v>1</v>
      </c>
      <c r="S13" s="567">
        <f t="shared" si="9"/>
        <v>2</v>
      </c>
      <c r="T13" s="461">
        <f t="shared" ref="T13:T18" si="36">+S13*2</f>
        <v>4</v>
      </c>
      <c r="U13" s="456">
        <v>83200</v>
      </c>
      <c r="V13" s="456">
        <f t="shared" si="10"/>
        <v>11.5</v>
      </c>
      <c r="W13" s="462">
        <f t="shared" si="11"/>
        <v>956800</v>
      </c>
      <c r="X13" s="462">
        <f t="shared" si="12"/>
        <v>38272</v>
      </c>
      <c r="Y13" s="462">
        <f t="shared" si="13"/>
        <v>478400</v>
      </c>
      <c r="Z13" s="462">
        <f t="shared" si="14"/>
        <v>1473472</v>
      </c>
      <c r="AA13" s="456">
        <f t="shared" si="15"/>
        <v>0</v>
      </c>
      <c r="AB13" s="484">
        <f t="shared" ref="AB13:AB18" si="37">+Z13+AA13</f>
        <v>1473472</v>
      </c>
      <c r="AC13" s="484">
        <f t="shared" si="16"/>
        <v>19155136</v>
      </c>
      <c r="AD13" s="690">
        <v>1</v>
      </c>
      <c r="AE13" s="567">
        <f t="shared" si="17"/>
        <v>3</v>
      </c>
      <c r="AF13" s="461">
        <f t="shared" ref="AF13:AF18" si="38">+AE13*2</f>
        <v>6</v>
      </c>
      <c r="AG13" s="456">
        <f t="shared" ref="AG13:AH17" si="39">+U13</f>
        <v>83200</v>
      </c>
      <c r="AH13" s="456">
        <f t="shared" si="39"/>
        <v>11.5</v>
      </c>
      <c r="AI13" s="462">
        <f t="shared" si="19"/>
        <v>956800</v>
      </c>
      <c r="AJ13" s="462">
        <f t="shared" si="20"/>
        <v>57408</v>
      </c>
      <c r="AK13" s="462">
        <f t="shared" si="32"/>
        <v>478400</v>
      </c>
      <c r="AL13" s="462">
        <f t="shared" si="21"/>
        <v>1492608</v>
      </c>
      <c r="AM13" s="456">
        <f t="shared" si="22"/>
        <v>0</v>
      </c>
      <c r="AN13" s="484">
        <f t="shared" ref="AN13:AN18" si="40">+AL13+AM13</f>
        <v>1492608</v>
      </c>
      <c r="AO13" s="484">
        <f t="shared" si="23"/>
        <v>19403904</v>
      </c>
      <c r="AP13" s="690">
        <v>1</v>
      </c>
      <c r="AQ13" s="567">
        <f t="shared" si="24"/>
        <v>4</v>
      </c>
      <c r="AR13" s="461">
        <f t="shared" ref="AR13:AR18" si="41">+AQ13*2</f>
        <v>8</v>
      </c>
      <c r="AS13" s="456">
        <f t="shared" ref="AS13:AT17" si="42">+AG13</f>
        <v>83200</v>
      </c>
      <c r="AT13" s="456">
        <f t="shared" si="42"/>
        <v>11.5</v>
      </c>
      <c r="AU13" s="462">
        <f t="shared" si="26"/>
        <v>956800</v>
      </c>
      <c r="AV13" s="462">
        <f t="shared" si="27"/>
        <v>76544</v>
      </c>
      <c r="AW13" s="462">
        <f t="shared" si="33"/>
        <v>478400</v>
      </c>
      <c r="AX13" s="462">
        <f t="shared" si="28"/>
        <v>1511744</v>
      </c>
      <c r="AY13" s="456">
        <f t="shared" si="29"/>
        <v>0</v>
      </c>
      <c r="AZ13" s="484">
        <f t="shared" ref="AZ13:AZ30" si="43">+AX13+AY13</f>
        <v>1511744</v>
      </c>
      <c r="BA13" s="484">
        <f t="shared" si="30"/>
        <v>19652672</v>
      </c>
    </row>
    <row r="14" spans="1:53" s="485" customFormat="1" ht="27">
      <c r="A14" s="792">
        <v>6</v>
      </c>
      <c r="B14" s="802" t="s">
        <v>78</v>
      </c>
      <c r="C14" s="794"/>
      <c r="D14" s="794"/>
      <c r="E14" s="795" t="s">
        <v>1964</v>
      </c>
      <c r="F14" s="796">
        <v>1</v>
      </c>
      <c r="G14" s="797">
        <v>6</v>
      </c>
      <c r="H14" s="798">
        <f t="shared" si="6"/>
        <v>12</v>
      </c>
      <c r="I14" s="799">
        <v>83200</v>
      </c>
      <c r="J14" s="799">
        <v>11.5</v>
      </c>
      <c r="K14" s="800">
        <f t="shared" si="34"/>
        <v>956800</v>
      </c>
      <c r="L14" s="800">
        <v>114816</v>
      </c>
      <c r="M14" s="800">
        <f t="shared" si="7"/>
        <v>478400</v>
      </c>
      <c r="N14" s="800">
        <f t="shared" si="8"/>
        <v>1550016</v>
      </c>
      <c r="O14" s="799"/>
      <c r="P14" s="801">
        <f t="shared" si="35"/>
        <v>1550016</v>
      </c>
      <c r="Q14" s="801">
        <f t="shared" si="31"/>
        <v>20150208</v>
      </c>
      <c r="R14" s="690">
        <v>1</v>
      </c>
      <c r="S14" s="567">
        <f t="shared" si="9"/>
        <v>7</v>
      </c>
      <c r="T14" s="461">
        <f t="shared" si="36"/>
        <v>14</v>
      </c>
      <c r="U14" s="456">
        <v>83200</v>
      </c>
      <c r="V14" s="456">
        <f t="shared" si="10"/>
        <v>11.5</v>
      </c>
      <c r="W14" s="462">
        <f t="shared" si="11"/>
        <v>956800</v>
      </c>
      <c r="X14" s="462">
        <f t="shared" si="12"/>
        <v>133952</v>
      </c>
      <c r="Y14" s="462">
        <f t="shared" si="13"/>
        <v>478400</v>
      </c>
      <c r="Z14" s="462">
        <f t="shared" si="14"/>
        <v>1569152</v>
      </c>
      <c r="AA14" s="456">
        <f t="shared" si="15"/>
        <v>0</v>
      </c>
      <c r="AB14" s="484">
        <f t="shared" si="37"/>
        <v>1569152</v>
      </c>
      <c r="AC14" s="484">
        <f t="shared" si="16"/>
        <v>20398976</v>
      </c>
      <c r="AD14" s="690">
        <v>1</v>
      </c>
      <c r="AE14" s="567">
        <f t="shared" si="17"/>
        <v>8</v>
      </c>
      <c r="AF14" s="461">
        <f t="shared" si="38"/>
        <v>16</v>
      </c>
      <c r="AG14" s="456">
        <f t="shared" si="39"/>
        <v>83200</v>
      </c>
      <c r="AH14" s="456">
        <f t="shared" si="39"/>
        <v>11.5</v>
      </c>
      <c r="AI14" s="462">
        <f t="shared" si="19"/>
        <v>956800</v>
      </c>
      <c r="AJ14" s="462">
        <f t="shared" si="20"/>
        <v>153088</v>
      </c>
      <c r="AK14" s="462">
        <f t="shared" si="32"/>
        <v>478400</v>
      </c>
      <c r="AL14" s="462">
        <f t="shared" si="21"/>
        <v>1588288</v>
      </c>
      <c r="AM14" s="456">
        <f t="shared" si="22"/>
        <v>0</v>
      </c>
      <c r="AN14" s="484">
        <f t="shared" si="40"/>
        <v>1588288</v>
      </c>
      <c r="AO14" s="484">
        <f t="shared" si="23"/>
        <v>20647744</v>
      </c>
      <c r="AP14" s="690">
        <v>1</v>
      </c>
      <c r="AQ14" s="567">
        <f t="shared" si="24"/>
        <v>9</v>
      </c>
      <c r="AR14" s="461">
        <f t="shared" si="41"/>
        <v>18</v>
      </c>
      <c r="AS14" s="456">
        <f t="shared" si="42"/>
        <v>83200</v>
      </c>
      <c r="AT14" s="456">
        <f t="shared" si="42"/>
        <v>11.5</v>
      </c>
      <c r="AU14" s="462">
        <f t="shared" si="26"/>
        <v>956800</v>
      </c>
      <c r="AV14" s="462">
        <f t="shared" si="27"/>
        <v>172224</v>
      </c>
      <c r="AW14" s="462">
        <f t="shared" si="33"/>
        <v>478400</v>
      </c>
      <c r="AX14" s="462">
        <f t="shared" si="28"/>
        <v>1607424</v>
      </c>
      <c r="AY14" s="456">
        <f t="shared" si="29"/>
        <v>0</v>
      </c>
      <c r="AZ14" s="484">
        <f t="shared" si="43"/>
        <v>1607424</v>
      </c>
      <c r="BA14" s="484">
        <f t="shared" si="30"/>
        <v>20896512</v>
      </c>
    </row>
    <row r="15" spans="1:53" s="485" customFormat="1" ht="27">
      <c r="A15" s="792">
        <v>7</v>
      </c>
      <c r="B15" s="802" t="s">
        <v>530</v>
      </c>
      <c r="C15" s="794" t="s">
        <v>1961</v>
      </c>
      <c r="D15" s="794">
        <v>1972</v>
      </c>
      <c r="E15" s="795" t="s">
        <v>2884</v>
      </c>
      <c r="F15" s="796">
        <v>1</v>
      </c>
      <c r="G15" s="797">
        <v>26</v>
      </c>
      <c r="H15" s="798">
        <f t="shared" si="6"/>
        <v>52</v>
      </c>
      <c r="I15" s="799">
        <v>83200</v>
      </c>
      <c r="J15" s="799">
        <v>12</v>
      </c>
      <c r="K15" s="800">
        <f t="shared" si="34"/>
        <v>998400</v>
      </c>
      <c r="L15" s="800">
        <v>425484</v>
      </c>
      <c r="M15" s="800">
        <f t="shared" si="7"/>
        <v>499200</v>
      </c>
      <c r="N15" s="800">
        <f t="shared" si="8"/>
        <v>1923084</v>
      </c>
      <c r="O15" s="799"/>
      <c r="P15" s="801">
        <f t="shared" si="35"/>
        <v>1923084</v>
      </c>
      <c r="Q15" s="801">
        <f t="shared" si="31"/>
        <v>25000092</v>
      </c>
      <c r="R15" s="690">
        <v>1</v>
      </c>
      <c r="S15" s="567">
        <f t="shared" si="9"/>
        <v>27</v>
      </c>
      <c r="T15" s="461">
        <f t="shared" si="36"/>
        <v>54</v>
      </c>
      <c r="U15" s="456">
        <v>83200</v>
      </c>
      <c r="V15" s="456">
        <f t="shared" si="10"/>
        <v>12</v>
      </c>
      <c r="W15" s="462">
        <f t="shared" si="11"/>
        <v>998400</v>
      </c>
      <c r="X15" s="462">
        <f t="shared" si="12"/>
        <v>425484</v>
      </c>
      <c r="Y15" s="462">
        <f t="shared" si="13"/>
        <v>499200</v>
      </c>
      <c r="Z15" s="462">
        <f t="shared" si="14"/>
        <v>1923084</v>
      </c>
      <c r="AA15" s="456">
        <f t="shared" si="15"/>
        <v>0</v>
      </c>
      <c r="AB15" s="484">
        <f t="shared" si="37"/>
        <v>1923084</v>
      </c>
      <c r="AC15" s="484">
        <f t="shared" si="16"/>
        <v>25000092</v>
      </c>
      <c r="AD15" s="690">
        <v>1</v>
      </c>
      <c r="AE15" s="567">
        <f t="shared" si="17"/>
        <v>28</v>
      </c>
      <c r="AF15" s="461">
        <f t="shared" si="38"/>
        <v>56</v>
      </c>
      <c r="AG15" s="456">
        <f t="shared" si="39"/>
        <v>83200</v>
      </c>
      <c r="AH15" s="456">
        <f t="shared" si="39"/>
        <v>12</v>
      </c>
      <c r="AI15" s="462">
        <f t="shared" si="19"/>
        <v>998400</v>
      </c>
      <c r="AJ15" s="462">
        <f t="shared" si="20"/>
        <v>425484</v>
      </c>
      <c r="AK15" s="462">
        <f t="shared" si="32"/>
        <v>499200</v>
      </c>
      <c r="AL15" s="462">
        <f t="shared" si="21"/>
        <v>1923084</v>
      </c>
      <c r="AM15" s="456">
        <f t="shared" si="22"/>
        <v>0</v>
      </c>
      <c r="AN15" s="484">
        <f t="shared" si="40"/>
        <v>1923084</v>
      </c>
      <c r="AO15" s="484">
        <f t="shared" si="23"/>
        <v>25000092</v>
      </c>
      <c r="AP15" s="690">
        <v>1</v>
      </c>
      <c r="AQ15" s="567">
        <f t="shared" si="24"/>
        <v>29</v>
      </c>
      <c r="AR15" s="461">
        <f t="shared" si="41"/>
        <v>58</v>
      </c>
      <c r="AS15" s="456">
        <f t="shared" si="42"/>
        <v>83200</v>
      </c>
      <c r="AT15" s="456">
        <f t="shared" si="42"/>
        <v>12</v>
      </c>
      <c r="AU15" s="462">
        <f t="shared" si="26"/>
        <v>998400</v>
      </c>
      <c r="AV15" s="462">
        <f t="shared" si="27"/>
        <v>425484</v>
      </c>
      <c r="AW15" s="462">
        <f t="shared" si="33"/>
        <v>499200</v>
      </c>
      <c r="AX15" s="462">
        <f t="shared" si="28"/>
        <v>1923084</v>
      </c>
      <c r="AY15" s="456">
        <f t="shared" si="29"/>
        <v>0</v>
      </c>
      <c r="AZ15" s="484">
        <f t="shared" si="43"/>
        <v>1923084</v>
      </c>
      <c r="BA15" s="484">
        <f t="shared" si="30"/>
        <v>25000092</v>
      </c>
    </row>
    <row r="16" spans="1:53" s="485" customFormat="1" ht="27">
      <c r="A16" s="792">
        <v>8</v>
      </c>
      <c r="B16" s="795" t="s">
        <v>495</v>
      </c>
      <c r="C16" s="794" t="s">
        <v>1961</v>
      </c>
      <c r="D16" s="794">
        <v>1969</v>
      </c>
      <c r="E16" s="795" t="s">
        <v>1965</v>
      </c>
      <c r="F16" s="796">
        <v>1</v>
      </c>
      <c r="G16" s="797">
        <v>14</v>
      </c>
      <c r="H16" s="798">
        <f t="shared" si="6"/>
        <v>28</v>
      </c>
      <c r="I16" s="799">
        <v>83200</v>
      </c>
      <c r="J16" s="799">
        <v>11.5</v>
      </c>
      <c r="K16" s="800">
        <f t="shared" si="34"/>
        <v>956800</v>
      </c>
      <c r="L16" s="800">
        <v>267904</v>
      </c>
      <c r="M16" s="800">
        <f t="shared" si="7"/>
        <v>478400</v>
      </c>
      <c r="N16" s="800">
        <f t="shared" si="8"/>
        <v>1703104</v>
      </c>
      <c r="O16" s="799"/>
      <c r="P16" s="801">
        <f t="shared" si="35"/>
        <v>1703104</v>
      </c>
      <c r="Q16" s="801">
        <f t="shared" si="31"/>
        <v>22140352</v>
      </c>
      <c r="R16" s="690">
        <v>1</v>
      </c>
      <c r="S16" s="567">
        <f t="shared" si="9"/>
        <v>15</v>
      </c>
      <c r="T16" s="461">
        <f t="shared" si="36"/>
        <v>30</v>
      </c>
      <c r="U16" s="456">
        <v>83200</v>
      </c>
      <c r="V16" s="456">
        <f t="shared" si="10"/>
        <v>11.5</v>
      </c>
      <c r="W16" s="462">
        <f t="shared" si="11"/>
        <v>956800</v>
      </c>
      <c r="X16" s="462">
        <f t="shared" si="12"/>
        <v>287040</v>
      </c>
      <c r="Y16" s="462">
        <f t="shared" si="13"/>
        <v>478400</v>
      </c>
      <c r="Z16" s="462">
        <f t="shared" si="14"/>
        <v>1722240</v>
      </c>
      <c r="AA16" s="456">
        <f t="shared" si="15"/>
        <v>0</v>
      </c>
      <c r="AB16" s="484">
        <f t="shared" si="37"/>
        <v>1722240</v>
      </c>
      <c r="AC16" s="484">
        <f t="shared" si="16"/>
        <v>22389120</v>
      </c>
      <c r="AD16" s="690">
        <v>1</v>
      </c>
      <c r="AE16" s="567">
        <f t="shared" si="17"/>
        <v>16</v>
      </c>
      <c r="AF16" s="461">
        <f t="shared" si="38"/>
        <v>32</v>
      </c>
      <c r="AG16" s="456">
        <f t="shared" si="39"/>
        <v>83200</v>
      </c>
      <c r="AH16" s="456">
        <f t="shared" si="39"/>
        <v>11.5</v>
      </c>
      <c r="AI16" s="462">
        <f t="shared" si="19"/>
        <v>956800</v>
      </c>
      <c r="AJ16" s="462">
        <f t="shared" si="20"/>
        <v>287040</v>
      </c>
      <c r="AK16" s="462">
        <f t="shared" si="32"/>
        <v>478400</v>
      </c>
      <c r="AL16" s="462">
        <f t="shared" si="21"/>
        <v>1722240</v>
      </c>
      <c r="AM16" s="456">
        <f t="shared" si="22"/>
        <v>0</v>
      </c>
      <c r="AN16" s="484">
        <f t="shared" si="40"/>
        <v>1722240</v>
      </c>
      <c r="AO16" s="484">
        <f t="shared" si="23"/>
        <v>22389120</v>
      </c>
      <c r="AP16" s="690">
        <v>1</v>
      </c>
      <c r="AQ16" s="567">
        <f t="shared" si="24"/>
        <v>17</v>
      </c>
      <c r="AR16" s="461">
        <f t="shared" si="41"/>
        <v>34</v>
      </c>
      <c r="AS16" s="456">
        <f t="shared" si="42"/>
        <v>83200</v>
      </c>
      <c r="AT16" s="456">
        <f t="shared" si="42"/>
        <v>11.5</v>
      </c>
      <c r="AU16" s="462">
        <f t="shared" si="26"/>
        <v>956800</v>
      </c>
      <c r="AV16" s="462">
        <f t="shared" si="27"/>
        <v>287040</v>
      </c>
      <c r="AW16" s="462">
        <f t="shared" si="33"/>
        <v>478400</v>
      </c>
      <c r="AX16" s="462">
        <f t="shared" si="28"/>
        <v>1722240</v>
      </c>
      <c r="AY16" s="456">
        <f t="shared" si="29"/>
        <v>0</v>
      </c>
      <c r="AZ16" s="484">
        <f t="shared" si="43"/>
        <v>1722240</v>
      </c>
      <c r="BA16" s="484">
        <f t="shared" si="30"/>
        <v>22389120</v>
      </c>
    </row>
    <row r="17" spans="1:53" s="485" customFormat="1" ht="25.5" customHeight="1">
      <c r="A17" s="792">
        <v>9</v>
      </c>
      <c r="B17" s="793" t="s">
        <v>755</v>
      </c>
      <c r="C17" s="794" t="s">
        <v>1961</v>
      </c>
      <c r="D17" s="794">
        <v>1973</v>
      </c>
      <c r="E17" s="795" t="s">
        <v>1965</v>
      </c>
      <c r="F17" s="796">
        <v>1</v>
      </c>
      <c r="G17" s="797">
        <v>14</v>
      </c>
      <c r="H17" s="798">
        <f t="shared" si="6"/>
        <v>28</v>
      </c>
      <c r="I17" s="799">
        <v>83200</v>
      </c>
      <c r="J17" s="799">
        <v>11.5</v>
      </c>
      <c r="K17" s="800">
        <f t="shared" si="34"/>
        <v>956800</v>
      </c>
      <c r="L17" s="800">
        <v>267904</v>
      </c>
      <c r="M17" s="800">
        <f t="shared" si="7"/>
        <v>478400</v>
      </c>
      <c r="N17" s="800">
        <f t="shared" si="8"/>
        <v>1703104</v>
      </c>
      <c r="O17" s="799"/>
      <c r="P17" s="801">
        <f t="shared" si="35"/>
        <v>1703104</v>
      </c>
      <c r="Q17" s="801">
        <f t="shared" si="31"/>
        <v>22140352</v>
      </c>
      <c r="R17" s="690">
        <v>1</v>
      </c>
      <c r="S17" s="567">
        <f t="shared" si="9"/>
        <v>15</v>
      </c>
      <c r="T17" s="461">
        <f t="shared" si="36"/>
        <v>30</v>
      </c>
      <c r="U17" s="456">
        <v>83200</v>
      </c>
      <c r="V17" s="456">
        <f t="shared" si="10"/>
        <v>11.5</v>
      </c>
      <c r="W17" s="462">
        <f t="shared" si="11"/>
        <v>956800</v>
      </c>
      <c r="X17" s="462">
        <f t="shared" si="12"/>
        <v>287040</v>
      </c>
      <c r="Y17" s="462">
        <f t="shared" si="13"/>
        <v>478400</v>
      </c>
      <c r="Z17" s="462">
        <f t="shared" si="14"/>
        <v>1722240</v>
      </c>
      <c r="AA17" s="456">
        <f t="shared" si="15"/>
        <v>0</v>
      </c>
      <c r="AB17" s="484">
        <f t="shared" si="37"/>
        <v>1722240</v>
      </c>
      <c r="AC17" s="484">
        <f t="shared" si="16"/>
        <v>22389120</v>
      </c>
      <c r="AD17" s="690">
        <v>1</v>
      </c>
      <c r="AE17" s="567">
        <f t="shared" si="17"/>
        <v>16</v>
      </c>
      <c r="AF17" s="461">
        <f t="shared" si="38"/>
        <v>32</v>
      </c>
      <c r="AG17" s="456">
        <f t="shared" si="39"/>
        <v>83200</v>
      </c>
      <c r="AH17" s="456">
        <f t="shared" si="39"/>
        <v>11.5</v>
      </c>
      <c r="AI17" s="462">
        <f t="shared" si="19"/>
        <v>956800</v>
      </c>
      <c r="AJ17" s="462">
        <f t="shared" si="20"/>
        <v>287040</v>
      </c>
      <c r="AK17" s="462">
        <f t="shared" si="32"/>
        <v>478400</v>
      </c>
      <c r="AL17" s="462">
        <f t="shared" si="21"/>
        <v>1722240</v>
      </c>
      <c r="AM17" s="456">
        <f t="shared" si="22"/>
        <v>0</v>
      </c>
      <c r="AN17" s="484">
        <f t="shared" si="40"/>
        <v>1722240</v>
      </c>
      <c r="AO17" s="484">
        <f t="shared" si="23"/>
        <v>22389120</v>
      </c>
      <c r="AP17" s="690">
        <v>1</v>
      </c>
      <c r="AQ17" s="567">
        <f t="shared" si="24"/>
        <v>17</v>
      </c>
      <c r="AR17" s="461">
        <f t="shared" si="41"/>
        <v>34</v>
      </c>
      <c r="AS17" s="456">
        <f t="shared" si="42"/>
        <v>83200</v>
      </c>
      <c r="AT17" s="456">
        <f t="shared" si="42"/>
        <v>11.5</v>
      </c>
      <c r="AU17" s="462">
        <f t="shared" si="26"/>
        <v>956800</v>
      </c>
      <c r="AV17" s="462">
        <f t="shared" si="27"/>
        <v>287040</v>
      </c>
      <c r="AW17" s="462">
        <f t="shared" si="33"/>
        <v>478400</v>
      </c>
      <c r="AX17" s="462">
        <f t="shared" si="28"/>
        <v>1722240</v>
      </c>
      <c r="AY17" s="456">
        <f t="shared" si="29"/>
        <v>0</v>
      </c>
      <c r="AZ17" s="484">
        <f t="shared" si="43"/>
        <v>1722240</v>
      </c>
      <c r="BA17" s="484">
        <f t="shared" si="30"/>
        <v>22389120</v>
      </c>
    </row>
    <row r="18" spans="1:53" s="485" customFormat="1" ht="40.5">
      <c r="A18" s="792">
        <v>10</v>
      </c>
      <c r="B18" s="802" t="s">
        <v>73</v>
      </c>
      <c r="C18" s="794" t="s">
        <v>1960</v>
      </c>
      <c r="D18" s="794">
        <v>1966</v>
      </c>
      <c r="E18" s="795" t="s">
        <v>2888</v>
      </c>
      <c r="F18" s="796">
        <v>1</v>
      </c>
      <c r="G18" s="797">
        <v>29</v>
      </c>
      <c r="H18" s="798">
        <f t="shared" si="6"/>
        <v>58</v>
      </c>
      <c r="I18" s="799">
        <v>83200</v>
      </c>
      <c r="J18" s="799">
        <v>11.5</v>
      </c>
      <c r="K18" s="800">
        <f t="shared" si="34"/>
        <v>956800</v>
      </c>
      <c r="L18" s="800">
        <v>358804</v>
      </c>
      <c r="M18" s="800">
        <f t="shared" si="7"/>
        <v>478400</v>
      </c>
      <c r="N18" s="800">
        <f t="shared" si="8"/>
        <v>1794004</v>
      </c>
      <c r="O18" s="799"/>
      <c r="P18" s="801">
        <f t="shared" si="35"/>
        <v>1794004</v>
      </c>
      <c r="Q18" s="801">
        <f t="shared" si="31"/>
        <v>23322052</v>
      </c>
      <c r="R18" s="690">
        <v>1</v>
      </c>
      <c r="S18" s="567">
        <f t="shared" si="9"/>
        <v>30</v>
      </c>
      <c r="T18" s="461">
        <f t="shared" si="36"/>
        <v>60</v>
      </c>
      <c r="U18" s="456">
        <v>83200</v>
      </c>
      <c r="V18" s="456">
        <f t="shared" si="10"/>
        <v>11.5</v>
      </c>
      <c r="W18" s="462">
        <f t="shared" si="11"/>
        <v>956800</v>
      </c>
      <c r="X18" s="462">
        <f t="shared" si="12"/>
        <v>358804</v>
      </c>
      <c r="Y18" s="462">
        <f t="shared" si="13"/>
        <v>478400</v>
      </c>
      <c r="Z18" s="462">
        <f t="shared" si="14"/>
        <v>1794004</v>
      </c>
      <c r="AA18" s="456">
        <f t="shared" si="15"/>
        <v>0</v>
      </c>
      <c r="AB18" s="484">
        <f t="shared" si="37"/>
        <v>1794004</v>
      </c>
      <c r="AC18" s="484">
        <f t="shared" si="16"/>
        <v>23322052</v>
      </c>
      <c r="AD18" s="691">
        <v>1</v>
      </c>
      <c r="AE18" s="567">
        <f t="shared" si="17"/>
        <v>31</v>
      </c>
      <c r="AF18" s="461">
        <f t="shared" si="38"/>
        <v>62</v>
      </c>
      <c r="AG18" s="456">
        <f t="shared" ref="AG18:AH22" si="44">+U18</f>
        <v>83200</v>
      </c>
      <c r="AH18" s="456">
        <f t="shared" si="44"/>
        <v>11.5</v>
      </c>
      <c r="AI18" s="462">
        <f t="shared" si="19"/>
        <v>956800</v>
      </c>
      <c r="AJ18" s="462">
        <f t="shared" si="20"/>
        <v>358804</v>
      </c>
      <c r="AK18" s="462">
        <f t="shared" si="32"/>
        <v>478400</v>
      </c>
      <c r="AL18" s="462">
        <f t="shared" si="21"/>
        <v>1794004</v>
      </c>
      <c r="AM18" s="456">
        <f t="shared" si="22"/>
        <v>0</v>
      </c>
      <c r="AN18" s="484">
        <f t="shared" si="40"/>
        <v>1794004</v>
      </c>
      <c r="AO18" s="484">
        <f t="shared" si="23"/>
        <v>23322052</v>
      </c>
      <c r="AP18" s="691">
        <v>1</v>
      </c>
      <c r="AQ18" s="567">
        <f t="shared" si="24"/>
        <v>32</v>
      </c>
      <c r="AR18" s="461">
        <f t="shared" si="41"/>
        <v>64</v>
      </c>
      <c r="AS18" s="456">
        <f t="shared" ref="AS18:AT22" si="45">+AG18</f>
        <v>83200</v>
      </c>
      <c r="AT18" s="456">
        <f t="shared" si="45"/>
        <v>11.5</v>
      </c>
      <c r="AU18" s="462">
        <f t="shared" si="26"/>
        <v>956800</v>
      </c>
      <c r="AV18" s="462">
        <f t="shared" si="27"/>
        <v>358804</v>
      </c>
      <c r="AW18" s="462">
        <f t="shared" si="33"/>
        <v>478400</v>
      </c>
      <c r="AX18" s="462">
        <f t="shared" si="28"/>
        <v>1794004</v>
      </c>
      <c r="AY18" s="456">
        <f t="shared" si="29"/>
        <v>0</v>
      </c>
      <c r="AZ18" s="484">
        <f t="shared" si="43"/>
        <v>1794004</v>
      </c>
      <c r="BA18" s="484">
        <f t="shared" si="30"/>
        <v>23322052</v>
      </c>
    </row>
    <row r="19" spans="1:53" s="485" customFormat="1" ht="27">
      <c r="A19" s="792">
        <v>11</v>
      </c>
      <c r="B19" s="802" t="s">
        <v>2887</v>
      </c>
      <c r="C19" s="794" t="s">
        <v>1961</v>
      </c>
      <c r="D19" s="794">
        <v>1976</v>
      </c>
      <c r="E19" s="795" t="s">
        <v>1965</v>
      </c>
      <c r="F19" s="796">
        <v>1</v>
      </c>
      <c r="G19" s="797">
        <v>2</v>
      </c>
      <c r="H19" s="798">
        <f t="shared" si="6"/>
        <v>4</v>
      </c>
      <c r="I19" s="799">
        <v>83200</v>
      </c>
      <c r="J19" s="799">
        <v>11.5</v>
      </c>
      <c r="K19" s="800">
        <f>+J19*I19</f>
        <v>956800</v>
      </c>
      <c r="L19" s="800">
        <v>38272</v>
      </c>
      <c r="M19" s="800">
        <f t="shared" si="7"/>
        <v>478400</v>
      </c>
      <c r="N19" s="800">
        <f t="shared" si="8"/>
        <v>1473472</v>
      </c>
      <c r="O19" s="799"/>
      <c r="P19" s="801">
        <f>+N19+O19</f>
        <v>1473472</v>
      </c>
      <c r="Q19" s="801">
        <f t="shared" si="31"/>
        <v>19155136</v>
      </c>
      <c r="R19" s="690">
        <v>1</v>
      </c>
      <c r="S19" s="567">
        <f t="shared" si="9"/>
        <v>3</v>
      </c>
      <c r="T19" s="461">
        <f>+S19*2</f>
        <v>6</v>
      </c>
      <c r="U19" s="456">
        <v>83200</v>
      </c>
      <c r="V19" s="456">
        <f t="shared" si="10"/>
        <v>11.5</v>
      </c>
      <c r="W19" s="462">
        <f t="shared" si="11"/>
        <v>956800</v>
      </c>
      <c r="X19" s="462">
        <f t="shared" si="12"/>
        <v>57408</v>
      </c>
      <c r="Y19" s="462">
        <f t="shared" si="13"/>
        <v>478400</v>
      </c>
      <c r="Z19" s="462">
        <f t="shared" si="14"/>
        <v>1492608</v>
      </c>
      <c r="AA19" s="456">
        <f t="shared" si="15"/>
        <v>0</v>
      </c>
      <c r="AB19" s="484">
        <f>+Z19+AA19</f>
        <v>1492608</v>
      </c>
      <c r="AC19" s="484">
        <f t="shared" si="16"/>
        <v>19403904</v>
      </c>
      <c r="AD19" s="690">
        <v>1</v>
      </c>
      <c r="AE19" s="567">
        <f t="shared" si="17"/>
        <v>4</v>
      </c>
      <c r="AF19" s="461">
        <f>+AE19*2</f>
        <v>8</v>
      </c>
      <c r="AG19" s="456">
        <f t="shared" si="44"/>
        <v>83200</v>
      </c>
      <c r="AH19" s="456">
        <f t="shared" si="44"/>
        <v>11.5</v>
      </c>
      <c r="AI19" s="462">
        <f t="shared" si="19"/>
        <v>956800</v>
      </c>
      <c r="AJ19" s="462">
        <f t="shared" si="20"/>
        <v>76544</v>
      </c>
      <c r="AK19" s="462">
        <f t="shared" si="32"/>
        <v>478400</v>
      </c>
      <c r="AL19" s="462">
        <f t="shared" si="21"/>
        <v>1511744</v>
      </c>
      <c r="AM19" s="456">
        <f t="shared" si="22"/>
        <v>0</v>
      </c>
      <c r="AN19" s="484">
        <f>+AL19+AM19</f>
        <v>1511744</v>
      </c>
      <c r="AO19" s="484">
        <f t="shared" si="23"/>
        <v>19652672</v>
      </c>
      <c r="AP19" s="690">
        <v>1</v>
      </c>
      <c r="AQ19" s="567">
        <f t="shared" si="24"/>
        <v>5</v>
      </c>
      <c r="AR19" s="461">
        <f>+AQ19*2</f>
        <v>10</v>
      </c>
      <c r="AS19" s="456">
        <f t="shared" si="45"/>
        <v>83200</v>
      </c>
      <c r="AT19" s="456">
        <f t="shared" si="45"/>
        <v>11.5</v>
      </c>
      <c r="AU19" s="462">
        <f t="shared" si="26"/>
        <v>956800</v>
      </c>
      <c r="AV19" s="462">
        <f t="shared" si="27"/>
        <v>95680</v>
      </c>
      <c r="AW19" s="462">
        <f t="shared" si="33"/>
        <v>478400</v>
      </c>
      <c r="AX19" s="462">
        <f t="shared" si="28"/>
        <v>1530880</v>
      </c>
      <c r="AY19" s="456">
        <f t="shared" si="29"/>
        <v>0</v>
      </c>
      <c r="AZ19" s="484">
        <f t="shared" si="43"/>
        <v>1530880</v>
      </c>
      <c r="BA19" s="484">
        <f t="shared" si="30"/>
        <v>19901440</v>
      </c>
    </row>
    <row r="20" spans="1:53" s="485" customFormat="1" ht="40.5">
      <c r="A20" s="792">
        <v>12</v>
      </c>
      <c r="B20" s="795" t="s">
        <v>472</v>
      </c>
      <c r="C20" s="794" t="s">
        <v>1981</v>
      </c>
      <c r="D20" s="794">
        <v>1982</v>
      </c>
      <c r="E20" s="795" t="s">
        <v>2926</v>
      </c>
      <c r="F20" s="844">
        <v>1</v>
      </c>
      <c r="G20" s="797">
        <v>13</v>
      </c>
      <c r="H20" s="798">
        <f t="shared" si="6"/>
        <v>26</v>
      </c>
      <c r="I20" s="799">
        <v>83200</v>
      </c>
      <c r="J20" s="799">
        <v>16</v>
      </c>
      <c r="K20" s="800">
        <f>+J20*I20</f>
        <v>1331200</v>
      </c>
      <c r="L20" s="800">
        <v>248768</v>
      </c>
      <c r="M20" s="800">
        <f t="shared" si="7"/>
        <v>665600</v>
      </c>
      <c r="N20" s="800">
        <f t="shared" si="8"/>
        <v>2245568</v>
      </c>
      <c r="O20" s="799"/>
      <c r="P20" s="801">
        <f>+N20+O20</f>
        <v>2245568</v>
      </c>
      <c r="Q20" s="801">
        <f t="shared" si="31"/>
        <v>29192384</v>
      </c>
      <c r="R20" s="690">
        <v>1</v>
      </c>
      <c r="S20" s="567">
        <f t="shared" si="9"/>
        <v>14</v>
      </c>
      <c r="T20" s="461">
        <f>+S20*2</f>
        <v>28</v>
      </c>
      <c r="U20" s="456">
        <v>83200</v>
      </c>
      <c r="V20" s="456">
        <f t="shared" si="10"/>
        <v>16</v>
      </c>
      <c r="W20" s="462">
        <f t="shared" si="11"/>
        <v>1331200</v>
      </c>
      <c r="X20" s="462">
        <v>267904</v>
      </c>
      <c r="Y20" s="462">
        <f t="shared" si="13"/>
        <v>665600</v>
      </c>
      <c r="Z20" s="462">
        <f t="shared" si="14"/>
        <v>2264704</v>
      </c>
      <c r="AA20" s="456">
        <f t="shared" si="15"/>
        <v>0</v>
      </c>
      <c r="AB20" s="484">
        <f>+Z20+AA20</f>
        <v>2264704</v>
      </c>
      <c r="AC20" s="484">
        <f t="shared" si="16"/>
        <v>29441152</v>
      </c>
      <c r="AD20" s="690">
        <v>1</v>
      </c>
      <c r="AE20" s="567">
        <f t="shared" si="17"/>
        <v>15</v>
      </c>
      <c r="AF20" s="461">
        <f>+AE20*2</f>
        <v>30</v>
      </c>
      <c r="AG20" s="456">
        <f t="shared" si="44"/>
        <v>83200</v>
      </c>
      <c r="AH20" s="456">
        <f t="shared" si="44"/>
        <v>16</v>
      </c>
      <c r="AI20" s="462">
        <f t="shared" si="19"/>
        <v>1331200</v>
      </c>
      <c r="AJ20" s="462">
        <v>287040</v>
      </c>
      <c r="AK20" s="462">
        <f t="shared" si="32"/>
        <v>665600</v>
      </c>
      <c r="AL20" s="462">
        <f t="shared" si="21"/>
        <v>2283840</v>
      </c>
      <c r="AM20" s="456">
        <f t="shared" si="22"/>
        <v>0</v>
      </c>
      <c r="AN20" s="484">
        <f>+AL20+AM20</f>
        <v>2283840</v>
      </c>
      <c r="AO20" s="484">
        <f t="shared" si="23"/>
        <v>29689920</v>
      </c>
      <c r="AP20" s="690">
        <v>1</v>
      </c>
      <c r="AQ20" s="567">
        <f t="shared" si="24"/>
        <v>16</v>
      </c>
      <c r="AR20" s="461">
        <f>+AQ20*2</f>
        <v>32</v>
      </c>
      <c r="AS20" s="456">
        <f t="shared" si="45"/>
        <v>83200</v>
      </c>
      <c r="AT20" s="456">
        <f t="shared" si="45"/>
        <v>16</v>
      </c>
      <c r="AU20" s="462">
        <f t="shared" si="26"/>
        <v>1331200</v>
      </c>
      <c r="AV20" s="462">
        <v>287040</v>
      </c>
      <c r="AW20" s="462">
        <f t="shared" si="33"/>
        <v>665600</v>
      </c>
      <c r="AX20" s="462">
        <f t="shared" si="28"/>
        <v>2283840</v>
      </c>
      <c r="AY20" s="456">
        <f t="shared" si="29"/>
        <v>0</v>
      </c>
      <c r="AZ20" s="484">
        <f>+AX20+AY20</f>
        <v>2283840</v>
      </c>
      <c r="BA20" s="484">
        <f t="shared" si="30"/>
        <v>29689920</v>
      </c>
    </row>
    <row r="21" spans="1:53" s="485" customFormat="1" ht="27">
      <c r="A21" s="792">
        <v>13</v>
      </c>
      <c r="B21" s="802" t="s">
        <v>1235</v>
      </c>
      <c r="C21" s="794" t="s">
        <v>1961</v>
      </c>
      <c r="D21" s="794">
        <v>1972</v>
      </c>
      <c r="E21" s="795" t="s">
        <v>1965</v>
      </c>
      <c r="F21" s="796">
        <v>1</v>
      </c>
      <c r="G21" s="845">
        <v>1</v>
      </c>
      <c r="H21" s="798">
        <f t="shared" si="6"/>
        <v>2</v>
      </c>
      <c r="I21" s="799">
        <v>83200</v>
      </c>
      <c r="J21" s="799">
        <v>11.5</v>
      </c>
      <c r="K21" s="800">
        <f>+J21*I21</f>
        <v>956800</v>
      </c>
      <c r="L21" s="800">
        <v>19136</v>
      </c>
      <c r="M21" s="800">
        <f t="shared" si="7"/>
        <v>478400</v>
      </c>
      <c r="N21" s="800">
        <f t="shared" si="8"/>
        <v>1454336</v>
      </c>
      <c r="O21" s="799"/>
      <c r="P21" s="801">
        <f t="shared" ref="P21:P30" si="46">+N21+O21</f>
        <v>1454336</v>
      </c>
      <c r="Q21" s="801">
        <f t="shared" si="31"/>
        <v>18906368</v>
      </c>
      <c r="R21" s="690">
        <v>1</v>
      </c>
      <c r="S21" s="567">
        <f t="shared" si="9"/>
        <v>2</v>
      </c>
      <c r="T21" s="461">
        <f t="shared" ref="T21:T30" si="47">+S21*2</f>
        <v>4</v>
      </c>
      <c r="U21" s="456">
        <v>83200</v>
      </c>
      <c r="V21" s="456">
        <f t="shared" si="10"/>
        <v>11.5</v>
      </c>
      <c r="W21" s="462">
        <f t="shared" si="11"/>
        <v>956800</v>
      </c>
      <c r="X21" s="462">
        <f>IF((T21&lt;=30)*AND(W21*T21%&gt;L21),W21*T21%,IF((T21&gt;30)*AND(W21*30%&gt;L21),W21*30%,L21))</f>
        <v>38272</v>
      </c>
      <c r="Y21" s="462">
        <f t="shared" si="13"/>
        <v>478400</v>
      </c>
      <c r="Z21" s="462">
        <f t="shared" si="14"/>
        <v>1473472</v>
      </c>
      <c r="AA21" s="456">
        <f t="shared" si="15"/>
        <v>0</v>
      </c>
      <c r="AB21" s="484">
        <f t="shared" ref="AB21:AB30" si="48">+Z21+AA21</f>
        <v>1473472</v>
      </c>
      <c r="AC21" s="484">
        <f t="shared" si="16"/>
        <v>19155136</v>
      </c>
      <c r="AD21" s="690">
        <v>1</v>
      </c>
      <c r="AE21" s="567">
        <f t="shared" si="17"/>
        <v>3</v>
      </c>
      <c r="AF21" s="461">
        <f t="shared" ref="AF21:AF30" si="49">+AE21*2</f>
        <v>6</v>
      </c>
      <c r="AG21" s="456">
        <f t="shared" si="44"/>
        <v>83200</v>
      </c>
      <c r="AH21" s="456">
        <f t="shared" si="44"/>
        <v>11.5</v>
      </c>
      <c r="AI21" s="462">
        <f t="shared" si="19"/>
        <v>956800</v>
      </c>
      <c r="AJ21" s="462">
        <f>IF((AF21&lt;=30)*AND(AI21*AF21%&gt;X21),AI21*AF21%,IF((AF21&gt;30)*AND(AI21*30%&gt;X21),AI21*30%,X21))</f>
        <v>57408</v>
      </c>
      <c r="AK21" s="462">
        <f t="shared" si="32"/>
        <v>478400</v>
      </c>
      <c r="AL21" s="462">
        <f t="shared" si="21"/>
        <v>1492608</v>
      </c>
      <c r="AM21" s="456">
        <f t="shared" si="22"/>
        <v>0</v>
      </c>
      <c r="AN21" s="484">
        <f t="shared" ref="AN21:AN30" si="50">+AL21+AM21</f>
        <v>1492608</v>
      </c>
      <c r="AO21" s="484">
        <f t="shared" si="23"/>
        <v>19403904</v>
      </c>
      <c r="AP21" s="690">
        <v>1</v>
      </c>
      <c r="AQ21" s="567">
        <f t="shared" si="24"/>
        <v>4</v>
      </c>
      <c r="AR21" s="461">
        <f t="shared" ref="AR21:AR30" si="51">+AQ21*2</f>
        <v>8</v>
      </c>
      <c r="AS21" s="456">
        <f t="shared" si="45"/>
        <v>83200</v>
      </c>
      <c r="AT21" s="456">
        <f t="shared" si="45"/>
        <v>11.5</v>
      </c>
      <c r="AU21" s="462">
        <f t="shared" si="26"/>
        <v>956800</v>
      </c>
      <c r="AV21" s="462">
        <f>IF((AR21&lt;=30)*AND(AU21*AR21%&gt;AJ21),AU21*AR21%,IF((AR21&gt;30)*AND(AU21*30%&gt;AJ21),AU21*30%,AJ21))</f>
        <v>76544</v>
      </c>
      <c r="AW21" s="462">
        <f t="shared" si="33"/>
        <v>478400</v>
      </c>
      <c r="AX21" s="462">
        <f t="shared" si="28"/>
        <v>1511744</v>
      </c>
      <c r="AY21" s="456">
        <f t="shared" si="29"/>
        <v>0</v>
      </c>
      <c r="AZ21" s="484">
        <f t="shared" si="43"/>
        <v>1511744</v>
      </c>
      <c r="BA21" s="484">
        <f t="shared" si="30"/>
        <v>19652672</v>
      </c>
    </row>
    <row r="22" spans="1:53" s="485" customFormat="1" ht="25.5" customHeight="1">
      <c r="A22" s="792">
        <v>14</v>
      </c>
      <c r="B22" s="803" t="s">
        <v>520</v>
      </c>
      <c r="C22" s="794" t="s">
        <v>1961</v>
      </c>
      <c r="D22" s="794">
        <v>1975</v>
      </c>
      <c r="E22" s="795" t="s">
        <v>2885</v>
      </c>
      <c r="F22" s="846">
        <v>1</v>
      </c>
      <c r="G22" s="797">
        <v>17</v>
      </c>
      <c r="H22" s="798">
        <f t="shared" si="6"/>
        <v>34</v>
      </c>
      <c r="I22" s="799">
        <v>83200</v>
      </c>
      <c r="J22" s="799">
        <v>12</v>
      </c>
      <c r="K22" s="800">
        <f>+J22*I22</f>
        <v>998400</v>
      </c>
      <c r="L22" s="800">
        <v>299520</v>
      </c>
      <c r="M22" s="800">
        <f t="shared" si="7"/>
        <v>499200</v>
      </c>
      <c r="N22" s="800">
        <f t="shared" si="8"/>
        <v>1797120</v>
      </c>
      <c r="O22" s="799"/>
      <c r="P22" s="801">
        <f t="shared" si="46"/>
        <v>1797120</v>
      </c>
      <c r="Q22" s="801">
        <f t="shared" si="31"/>
        <v>23362560</v>
      </c>
      <c r="R22" s="690">
        <v>1</v>
      </c>
      <c r="S22" s="567">
        <f t="shared" si="9"/>
        <v>18</v>
      </c>
      <c r="T22" s="461">
        <f t="shared" si="47"/>
        <v>36</v>
      </c>
      <c r="U22" s="456">
        <v>83200</v>
      </c>
      <c r="V22" s="456">
        <f t="shared" si="10"/>
        <v>12</v>
      </c>
      <c r="W22" s="462">
        <f t="shared" si="11"/>
        <v>998400</v>
      </c>
      <c r="X22" s="462">
        <f>IF((T22&lt;=30)*AND(W22*T22%&gt;L22),W22*T22%,IF((T22&gt;30)*AND(W22*30%&gt;L22),W22*30%,L22))</f>
        <v>299520</v>
      </c>
      <c r="Y22" s="462">
        <f t="shared" si="13"/>
        <v>499200</v>
      </c>
      <c r="Z22" s="462">
        <f t="shared" si="14"/>
        <v>1797120</v>
      </c>
      <c r="AA22" s="456">
        <f t="shared" si="15"/>
        <v>0</v>
      </c>
      <c r="AB22" s="484">
        <f t="shared" si="48"/>
        <v>1797120</v>
      </c>
      <c r="AC22" s="484">
        <f t="shared" si="16"/>
        <v>23362560</v>
      </c>
      <c r="AD22" s="690">
        <v>1</v>
      </c>
      <c r="AE22" s="567">
        <f t="shared" si="17"/>
        <v>19</v>
      </c>
      <c r="AF22" s="461">
        <f t="shared" si="49"/>
        <v>38</v>
      </c>
      <c r="AG22" s="456">
        <f t="shared" si="44"/>
        <v>83200</v>
      </c>
      <c r="AH22" s="456">
        <f t="shared" si="44"/>
        <v>12</v>
      </c>
      <c r="AI22" s="462">
        <f t="shared" si="19"/>
        <v>998400</v>
      </c>
      <c r="AJ22" s="462">
        <f>IF((AF22&lt;=30)*AND(AI22*AF22%&gt;X22),AI22*AF22%,IF((AF22&gt;30)*AND(AI22*30%&gt;X22),AI22*30%,X22))</f>
        <v>299520</v>
      </c>
      <c r="AK22" s="462">
        <f t="shared" si="32"/>
        <v>499200</v>
      </c>
      <c r="AL22" s="462">
        <f t="shared" si="21"/>
        <v>1797120</v>
      </c>
      <c r="AM22" s="456">
        <f t="shared" si="22"/>
        <v>0</v>
      </c>
      <c r="AN22" s="484">
        <f t="shared" si="50"/>
        <v>1797120</v>
      </c>
      <c r="AO22" s="484">
        <f t="shared" si="23"/>
        <v>23362560</v>
      </c>
      <c r="AP22" s="690">
        <v>1</v>
      </c>
      <c r="AQ22" s="567">
        <f t="shared" si="24"/>
        <v>20</v>
      </c>
      <c r="AR22" s="461">
        <f t="shared" si="51"/>
        <v>40</v>
      </c>
      <c r="AS22" s="456">
        <f t="shared" si="45"/>
        <v>83200</v>
      </c>
      <c r="AT22" s="456">
        <f t="shared" si="45"/>
        <v>12</v>
      </c>
      <c r="AU22" s="462">
        <f t="shared" si="26"/>
        <v>998400</v>
      </c>
      <c r="AV22" s="462">
        <f>IF((AR22&lt;=30)*AND(AU22*AR22%&gt;AJ22),AU22*AR22%,IF((AR22&gt;30)*AND(AU22*30%&gt;AJ22),AU22*30%,AJ22))</f>
        <v>299520</v>
      </c>
      <c r="AW22" s="462">
        <f t="shared" si="33"/>
        <v>499200</v>
      </c>
      <c r="AX22" s="462">
        <f t="shared" si="28"/>
        <v>1797120</v>
      </c>
      <c r="AY22" s="456">
        <f t="shared" si="29"/>
        <v>0</v>
      </c>
      <c r="AZ22" s="484">
        <f t="shared" si="43"/>
        <v>1797120</v>
      </c>
      <c r="BA22" s="484">
        <f t="shared" si="30"/>
        <v>23362560</v>
      </c>
    </row>
    <row r="23" spans="1:53" s="485" customFormat="1" ht="27">
      <c r="A23" s="792">
        <v>15</v>
      </c>
      <c r="B23" s="802" t="s">
        <v>502</v>
      </c>
      <c r="C23" s="794" t="s">
        <v>1961</v>
      </c>
      <c r="D23" s="794">
        <v>1981</v>
      </c>
      <c r="E23" s="795" t="s">
        <v>1967</v>
      </c>
      <c r="F23" s="796">
        <v>1</v>
      </c>
      <c r="G23" s="797">
        <v>17</v>
      </c>
      <c r="H23" s="798">
        <f t="shared" si="6"/>
        <v>34</v>
      </c>
      <c r="I23" s="799">
        <v>83200</v>
      </c>
      <c r="J23" s="799">
        <v>11.5</v>
      </c>
      <c r="K23" s="800">
        <f t="shared" ref="K23:K30" si="52">+J23*I23</f>
        <v>956800</v>
      </c>
      <c r="L23" s="800">
        <v>287040</v>
      </c>
      <c r="M23" s="800">
        <f t="shared" si="7"/>
        <v>478400</v>
      </c>
      <c r="N23" s="800">
        <f t="shared" si="8"/>
        <v>1722240</v>
      </c>
      <c r="O23" s="799"/>
      <c r="P23" s="801">
        <f t="shared" si="46"/>
        <v>1722240</v>
      </c>
      <c r="Q23" s="801">
        <f t="shared" si="31"/>
        <v>22389120</v>
      </c>
      <c r="R23" s="690">
        <v>1</v>
      </c>
      <c r="S23" s="567">
        <f t="shared" si="9"/>
        <v>18</v>
      </c>
      <c r="T23" s="461">
        <f t="shared" si="47"/>
        <v>36</v>
      </c>
      <c r="U23" s="456">
        <v>83200</v>
      </c>
      <c r="V23" s="456">
        <f t="shared" si="10"/>
        <v>11.5</v>
      </c>
      <c r="W23" s="462">
        <f t="shared" ref="W23:W30" si="53">+U23*V23</f>
        <v>956800</v>
      </c>
      <c r="X23" s="462">
        <f>IF((T23&lt;=30)*AND(W23*T23%&gt;L23),W23*T23%,IF((T23&gt;30)*AND(W23*30%&gt;L23),W23*30%,L23))</f>
        <v>287040</v>
      </c>
      <c r="Y23" s="462">
        <f t="shared" si="13"/>
        <v>478400</v>
      </c>
      <c r="Z23" s="462">
        <f t="shared" ref="Z23:Z30" si="54">+W23+X23+Y23</f>
        <v>1722240</v>
      </c>
      <c r="AA23" s="456">
        <f t="shared" si="15"/>
        <v>0</v>
      </c>
      <c r="AB23" s="484">
        <f t="shared" si="48"/>
        <v>1722240</v>
      </c>
      <c r="AC23" s="484">
        <f t="shared" ref="AC23:AC30" si="55">+AB23*13</f>
        <v>22389120</v>
      </c>
      <c r="AD23" s="690">
        <v>1</v>
      </c>
      <c r="AE23" s="567">
        <f t="shared" ref="AE23:AE30" si="56">+S23+1</f>
        <v>19</v>
      </c>
      <c r="AF23" s="461">
        <f t="shared" si="49"/>
        <v>38</v>
      </c>
      <c r="AG23" s="456">
        <f t="shared" ref="AG23:AH30" si="57">+U23</f>
        <v>83200</v>
      </c>
      <c r="AH23" s="456">
        <f t="shared" si="57"/>
        <v>11.5</v>
      </c>
      <c r="AI23" s="462">
        <f t="shared" ref="AI23:AI30" si="58">+AG23*AH23</f>
        <v>956800</v>
      </c>
      <c r="AJ23" s="462">
        <f t="shared" ref="AJ23:AJ30" si="59">IF((AF23&lt;=30)*AND(AI23*AF23%&gt;X23),AI23*AF23%,IF((AF23&gt;30)*AND(AI23*30%&gt;X23),AI23*30%,X23))</f>
        <v>287040</v>
      </c>
      <c r="AK23" s="462">
        <f t="shared" si="32"/>
        <v>478400</v>
      </c>
      <c r="AL23" s="462">
        <f t="shared" ref="AL23:AL30" si="60">+AI23+AJ23+AK23</f>
        <v>1722240</v>
      </c>
      <c r="AM23" s="456">
        <f t="shared" ref="AM23:AM30" si="61">+AA23</f>
        <v>0</v>
      </c>
      <c r="AN23" s="484">
        <f t="shared" si="50"/>
        <v>1722240</v>
      </c>
      <c r="AO23" s="484">
        <f t="shared" ref="AO23:AO30" si="62">+AN23*13</f>
        <v>22389120</v>
      </c>
      <c r="AP23" s="690">
        <v>1</v>
      </c>
      <c r="AQ23" s="567">
        <f t="shared" ref="AQ23:AQ30" si="63">+AE23+1</f>
        <v>20</v>
      </c>
      <c r="AR23" s="461">
        <f t="shared" si="51"/>
        <v>40</v>
      </c>
      <c r="AS23" s="456">
        <f t="shared" ref="AS23:AT30" si="64">+AG23</f>
        <v>83200</v>
      </c>
      <c r="AT23" s="456">
        <f t="shared" si="64"/>
        <v>11.5</v>
      </c>
      <c r="AU23" s="462">
        <f t="shared" ref="AU23:AU30" si="65">+AS23*AT23</f>
        <v>956800</v>
      </c>
      <c r="AV23" s="462">
        <f t="shared" ref="AV23:AV30" si="66">IF((AR23&lt;=30)*AND(AU23*AR23%&gt;AJ23),AU23*AR23%,IF((AR23&gt;30)*AND(AU23*30%&gt;AJ23),AU23*30%,AJ23))</f>
        <v>287040</v>
      </c>
      <c r="AW23" s="462">
        <f t="shared" si="33"/>
        <v>478400</v>
      </c>
      <c r="AX23" s="462">
        <f t="shared" ref="AX23:AX30" si="67">+AU23+AV23+AW23</f>
        <v>1722240</v>
      </c>
      <c r="AY23" s="456">
        <f t="shared" ref="AY23:AY30" si="68">+AM23</f>
        <v>0</v>
      </c>
      <c r="AZ23" s="484">
        <f t="shared" si="43"/>
        <v>1722240</v>
      </c>
      <c r="BA23" s="484">
        <f t="shared" ref="BA23:BA30" si="69">+AZ23*13</f>
        <v>22389120</v>
      </c>
    </row>
    <row r="24" spans="1:53" s="485" customFormat="1" ht="40.5">
      <c r="A24" s="792">
        <v>16</v>
      </c>
      <c r="B24" s="802" t="s">
        <v>1966</v>
      </c>
      <c r="C24" s="794" t="s">
        <v>1960</v>
      </c>
      <c r="D24" s="794">
        <v>1977</v>
      </c>
      <c r="E24" s="795" t="s">
        <v>1968</v>
      </c>
      <c r="F24" s="796">
        <v>1</v>
      </c>
      <c r="G24" s="797">
        <v>17</v>
      </c>
      <c r="H24" s="798">
        <f t="shared" si="6"/>
        <v>34</v>
      </c>
      <c r="I24" s="799">
        <v>83200</v>
      </c>
      <c r="J24" s="799">
        <v>12</v>
      </c>
      <c r="K24" s="800">
        <f t="shared" si="52"/>
        <v>998400</v>
      </c>
      <c r="L24" s="800">
        <v>287040</v>
      </c>
      <c r="M24" s="800">
        <f t="shared" si="7"/>
        <v>499200</v>
      </c>
      <c r="N24" s="800">
        <f t="shared" si="8"/>
        <v>1784640</v>
      </c>
      <c r="O24" s="799"/>
      <c r="P24" s="801">
        <f t="shared" si="46"/>
        <v>1784640</v>
      </c>
      <c r="Q24" s="801">
        <f t="shared" si="31"/>
        <v>23200320</v>
      </c>
      <c r="R24" s="690">
        <v>1</v>
      </c>
      <c r="S24" s="567">
        <f t="shared" si="9"/>
        <v>18</v>
      </c>
      <c r="T24" s="461">
        <f t="shared" si="47"/>
        <v>36</v>
      </c>
      <c r="U24" s="456">
        <v>83200</v>
      </c>
      <c r="V24" s="456">
        <f t="shared" si="10"/>
        <v>12</v>
      </c>
      <c r="W24" s="462">
        <f t="shared" si="53"/>
        <v>998400</v>
      </c>
      <c r="X24" s="462">
        <v>287040</v>
      </c>
      <c r="Y24" s="462">
        <f t="shared" si="13"/>
        <v>499200</v>
      </c>
      <c r="Z24" s="462">
        <f t="shared" si="54"/>
        <v>1784640</v>
      </c>
      <c r="AA24" s="456">
        <f t="shared" si="15"/>
        <v>0</v>
      </c>
      <c r="AB24" s="484">
        <f t="shared" si="48"/>
        <v>1784640</v>
      </c>
      <c r="AC24" s="484">
        <f t="shared" si="55"/>
        <v>23200320</v>
      </c>
      <c r="AD24" s="690">
        <v>1</v>
      </c>
      <c r="AE24" s="567">
        <f t="shared" si="56"/>
        <v>19</v>
      </c>
      <c r="AF24" s="461">
        <f t="shared" si="49"/>
        <v>38</v>
      </c>
      <c r="AG24" s="456">
        <f t="shared" si="57"/>
        <v>83200</v>
      </c>
      <c r="AH24" s="456">
        <f t="shared" si="57"/>
        <v>12</v>
      </c>
      <c r="AI24" s="462">
        <f t="shared" si="58"/>
        <v>998400</v>
      </c>
      <c r="AJ24" s="462">
        <v>287040</v>
      </c>
      <c r="AK24" s="462">
        <f t="shared" si="32"/>
        <v>499200</v>
      </c>
      <c r="AL24" s="462">
        <f t="shared" si="60"/>
        <v>1784640</v>
      </c>
      <c r="AM24" s="456">
        <f t="shared" si="61"/>
        <v>0</v>
      </c>
      <c r="AN24" s="484">
        <f t="shared" si="50"/>
        <v>1784640</v>
      </c>
      <c r="AO24" s="484">
        <f t="shared" si="62"/>
        <v>23200320</v>
      </c>
      <c r="AP24" s="690">
        <v>1</v>
      </c>
      <c r="AQ24" s="567">
        <f t="shared" si="63"/>
        <v>20</v>
      </c>
      <c r="AR24" s="461">
        <f t="shared" si="51"/>
        <v>40</v>
      </c>
      <c r="AS24" s="456">
        <f t="shared" si="64"/>
        <v>83200</v>
      </c>
      <c r="AT24" s="456">
        <f t="shared" si="64"/>
        <v>12</v>
      </c>
      <c r="AU24" s="462">
        <f t="shared" si="65"/>
        <v>998400</v>
      </c>
      <c r="AV24" s="462">
        <v>287040</v>
      </c>
      <c r="AW24" s="462">
        <f t="shared" si="33"/>
        <v>499200</v>
      </c>
      <c r="AX24" s="462">
        <f t="shared" si="67"/>
        <v>1784640</v>
      </c>
      <c r="AY24" s="456">
        <f t="shared" si="68"/>
        <v>0</v>
      </c>
      <c r="AZ24" s="484">
        <f t="shared" si="43"/>
        <v>1784640</v>
      </c>
      <c r="BA24" s="484">
        <f t="shared" si="69"/>
        <v>23200320</v>
      </c>
    </row>
    <row r="25" spans="1:53" s="485" customFormat="1" ht="27">
      <c r="A25" s="792">
        <v>17</v>
      </c>
      <c r="B25" s="802" t="s">
        <v>786</v>
      </c>
      <c r="C25" s="794" t="s">
        <v>1960</v>
      </c>
      <c r="D25" s="794">
        <v>1976</v>
      </c>
      <c r="E25" s="795" t="s">
        <v>1967</v>
      </c>
      <c r="F25" s="796">
        <v>1</v>
      </c>
      <c r="G25" s="797">
        <v>12</v>
      </c>
      <c r="H25" s="798">
        <f t="shared" si="6"/>
        <v>24</v>
      </c>
      <c r="I25" s="799">
        <v>83200</v>
      </c>
      <c r="J25" s="799">
        <v>11.5</v>
      </c>
      <c r="K25" s="800">
        <f t="shared" si="52"/>
        <v>956800</v>
      </c>
      <c r="L25" s="800">
        <v>229632</v>
      </c>
      <c r="M25" s="800">
        <f t="shared" si="7"/>
        <v>478400</v>
      </c>
      <c r="N25" s="800">
        <f t="shared" si="8"/>
        <v>1664832</v>
      </c>
      <c r="O25" s="799"/>
      <c r="P25" s="801">
        <f t="shared" si="46"/>
        <v>1664832</v>
      </c>
      <c r="Q25" s="801">
        <f t="shared" si="31"/>
        <v>21642816</v>
      </c>
      <c r="R25" s="690">
        <v>1</v>
      </c>
      <c r="S25" s="567">
        <f t="shared" si="9"/>
        <v>13</v>
      </c>
      <c r="T25" s="461">
        <f t="shared" si="47"/>
        <v>26</v>
      </c>
      <c r="U25" s="456">
        <v>83200</v>
      </c>
      <c r="V25" s="456">
        <f t="shared" si="10"/>
        <v>11.5</v>
      </c>
      <c r="W25" s="462">
        <f t="shared" si="53"/>
        <v>956800</v>
      </c>
      <c r="X25" s="462">
        <f t="shared" ref="X25:X36" si="70">IF((T25&lt;=30)*AND(W25*T25%&gt;L25),W25*T25%,IF((T25&gt;30)*AND(W25*30%&gt;L25),W25*30%,L25))</f>
        <v>248768</v>
      </c>
      <c r="Y25" s="462">
        <f t="shared" si="13"/>
        <v>478400</v>
      </c>
      <c r="Z25" s="462">
        <f t="shared" si="54"/>
        <v>1683968</v>
      </c>
      <c r="AA25" s="456">
        <f t="shared" si="15"/>
        <v>0</v>
      </c>
      <c r="AB25" s="484">
        <f t="shared" si="48"/>
        <v>1683968</v>
      </c>
      <c r="AC25" s="484">
        <f t="shared" si="55"/>
        <v>21891584</v>
      </c>
      <c r="AD25" s="690">
        <v>1</v>
      </c>
      <c r="AE25" s="567">
        <f t="shared" si="56"/>
        <v>14</v>
      </c>
      <c r="AF25" s="461">
        <f t="shared" si="49"/>
        <v>28</v>
      </c>
      <c r="AG25" s="456">
        <f t="shared" si="57"/>
        <v>83200</v>
      </c>
      <c r="AH25" s="456">
        <f t="shared" si="57"/>
        <v>11.5</v>
      </c>
      <c r="AI25" s="462">
        <f t="shared" si="58"/>
        <v>956800</v>
      </c>
      <c r="AJ25" s="462">
        <f t="shared" si="59"/>
        <v>267904</v>
      </c>
      <c r="AK25" s="462">
        <f t="shared" si="32"/>
        <v>478400</v>
      </c>
      <c r="AL25" s="462">
        <f t="shared" si="60"/>
        <v>1703104</v>
      </c>
      <c r="AM25" s="456">
        <f t="shared" si="61"/>
        <v>0</v>
      </c>
      <c r="AN25" s="484">
        <f t="shared" si="50"/>
        <v>1703104</v>
      </c>
      <c r="AO25" s="484">
        <f t="shared" si="62"/>
        <v>22140352</v>
      </c>
      <c r="AP25" s="690">
        <v>1</v>
      </c>
      <c r="AQ25" s="567">
        <f t="shared" si="63"/>
        <v>15</v>
      </c>
      <c r="AR25" s="461">
        <f t="shared" si="51"/>
        <v>30</v>
      </c>
      <c r="AS25" s="456">
        <f t="shared" si="64"/>
        <v>83200</v>
      </c>
      <c r="AT25" s="456">
        <f t="shared" si="64"/>
        <v>11.5</v>
      </c>
      <c r="AU25" s="462">
        <f t="shared" si="65"/>
        <v>956800</v>
      </c>
      <c r="AV25" s="462">
        <f t="shared" si="66"/>
        <v>287040</v>
      </c>
      <c r="AW25" s="462">
        <f t="shared" si="33"/>
        <v>478400</v>
      </c>
      <c r="AX25" s="462">
        <f t="shared" si="67"/>
        <v>1722240</v>
      </c>
      <c r="AY25" s="456">
        <f t="shared" si="68"/>
        <v>0</v>
      </c>
      <c r="AZ25" s="484">
        <f t="shared" si="43"/>
        <v>1722240</v>
      </c>
      <c r="BA25" s="484">
        <f t="shared" si="69"/>
        <v>22389120</v>
      </c>
    </row>
    <row r="26" spans="1:53" s="485" customFormat="1" ht="27">
      <c r="A26" s="792">
        <v>18</v>
      </c>
      <c r="B26" s="802" t="s">
        <v>499</v>
      </c>
      <c r="C26" s="794" t="s">
        <v>1960</v>
      </c>
      <c r="D26" s="794">
        <v>1967</v>
      </c>
      <c r="E26" s="795" t="s">
        <v>1967</v>
      </c>
      <c r="F26" s="796">
        <v>1</v>
      </c>
      <c r="G26" s="797">
        <v>23</v>
      </c>
      <c r="H26" s="798">
        <f t="shared" si="6"/>
        <v>46</v>
      </c>
      <c r="I26" s="799">
        <v>83200</v>
      </c>
      <c r="J26" s="799">
        <v>11.5</v>
      </c>
      <c r="K26" s="800">
        <f t="shared" si="52"/>
        <v>956800</v>
      </c>
      <c r="L26" s="800">
        <v>287040</v>
      </c>
      <c r="M26" s="800">
        <f t="shared" si="7"/>
        <v>478400</v>
      </c>
      <c r="N26" s="800">
        <f t="shared" si="8"/>
        <v>1722240</v>
      </c>
      <c r="O26" s="799"/>
      <c r="P26" s="801">
        <f t="shared" si="46"/>
        <v>1722240</v>
      </c>
      <c r="Q26" s="801">
        <f t="shared" si="31"/>
        <v>22389120</v>
      </c>
      <c r="R26" s="690">
        <v>1</v>
      </c>
      <c r="S26" s="567">
        <f t="shared" si="9"/>
        <v>24</v>
      </c>
      <c r="T26" s="461">
        <f t="shared" si="47"/>
        <v>48</v>
      </c>
      <c r="U26" s="456">
        <v>83200</v>
      </c>
      <c r="V26" s="456">
        <f t="shared" si="10"/>
        <v>11.5</v>
      </c>
      <c r="W26" s="462">
        <f t="shared" si="53"/>
        <v>956800</v>
      </c>
      <c r="X26" s="462">
        <f t="shared" si="70"/>
        <v>287040</v>
      </c>
      <c r="Y26" s="462">
        <f t="shared" si="13"/>
        <v>478400</v>
      </c>
      <c r="Z26" s="462">
        <f t="shared" si="54"/>
        <v>1722240</v>
      </c>
      <c r="AA26" s="456">
        <f t="shared" si="15"/>
        <v>0</v>
      </c>
      <c r="AB26" s="484">
        <f t="shared" si="48"/>
        <v>1722240</v>
      </c>
      <c r="AC26" s="484">
        <f t="shared" si="55"/>
        <v>22389120</v>
      </c>
      <c r="AD26" s="690">
        <v>1</v>
      </c>
      <c r="AE26" s="567">
        <f t="shared" si="56"/>
        <v>25</v>
      </c>
      <c r="AF26" s="461">
        <f t="shared" si="49"/>
        <v>50</v>
      </c>
      <c r="AG26" s="456">
        <f t="shared" si="57"/>
        <v>83200</v>
      </c>
      <c r="AH26" s="456">
        <f t="shared" si="57"/>
        <v>11.5</v>
      </c>
      <c r="AI26" s="462">
        <f t="shared" si="58"/>
        <v>956800</v>
      </c>
      <c r="AJ26" s="462">
        <f t="shared" si="59"/>
        <v>287040</v>
      </c>
      <c r="AK26" s="462">
        <f t="shared" si="32"/>
        <v>478400</v>
      </c>
      <c r="AL26" s="462">
        <f t="shared" si="60"/>
        <v>1722240</v>
      </c>
      <c r="AM26" s="456">
        <f t="shared" si="61"/>
        <v>0</v>
      </c>
      <c r="AN26" s="484">
        <f t="shared" si="50"/>
        <v>1722240</v>
      </c>
      <c r="AO26" s="484">
        <f t="shared" si="62"/>
        <v>22389120</v>
      </c>
      <c r="AP26" s="690">
        <v>1</v>
      </c>
      <c r="AQ26" s="567">
        <f t="shared" si="63"/>
        <v>26</v>
      </c>
      <c r="AR26" s="461">
        <f t="shared" si="51"/>
        <v>52</v>
      </c>
      <c r="AS26" s="456">
        <f t="shared" si="64"/>
        <v>83200</v>
      </c>
      <c r="AT26" s="456">
        <f t="shared" si="64"/>
        <v>11.5</v>
      </c>
      <c r="AU26" s="462">
        <f t="shared" si="65"/>
        <v>956800</v>
      </c>
      <c r="AV26" s="462">
        <f t="shared" si="66"/>
        <v>287040</v>
      </c>
      <c r="AW26" s="462">
        <f t="shared" si="33"/>
        <v>478400</v>
      </c>
      <c r="AX26" s="462">
        <f t="shared" si="67"/>
        <v>1722240</v>
      </c>
      <c r="AY26" s="456">
        <f t="shared" si="68"/>
        <v>0</v>
      </c>
      <c r="AZ26" s="484">
        <f t="shared" si="43"/>
        <v>1722240</v>
      </c>
      <c r="BA26" s="484">
        <f t="shared" si="69"/>
        <v>22389120</v>
      </c>
    </row>
    <row r="27" spans="1:53" s="485" customFormat="1" ht="40.5">
      <c r="A27" s="792">
        <v>19</v>
      </c>
      <c r="B27" s="802" t="s">
        <v>1970</v>
      </c>
      <c r="C27" s="794" t="s">
        <v>1961</v>
      </c>
      <c r="D27" s="794">
        <v>1975</v>
      </c>
      <c r="E27" s="795" t="s">
        <v>2886</v>
      </c>
      <c r="F27" s="796">
        <v>1</v>
      </c>
      <c r="G27" s="845">
        <v>3</v>
      </c>
      <c r="H27" s="798">
        <f t="shared" si="6"/>
        <v>6</v>
      </c>
      <c r="I27" s="799">
        <v>83200</v>
      </c>
      <c r="J27" s="799">
        <v>12</v>
      </c>
      <c r="K27" s="800">
        <f t="shared" si="52"/>
        <v>998400</v>
      </c>
      <c r="L27" s="800">
        <v>59904</v>
      </c>
      <c r="M27" s="800">
        <f t="shared" si="7"/>
        <v>499200</v>
      </c>
      <c r="N27" s="800">
        <f t="shared" si="8"/>
        <v>1557504</v>
      </c>
      <c r="O27" s="799"/>
      <c r="P27" s="801">
        <f t="shared" si="46"/>
        <v>1557504</v>
      </c>
      <c r="Q27" s="801">
        <f t="shared" si="31"/>
        <v>20247552</v>
      </c>
      <c r="R27" s="690">
        <v>1</v>
      </c>
      <c r="S27" s="567">
        <f t="shared" si="9"/>
        <v>4</v>
      </c>
      <c r="T27" s="461">
        <f t="shared" si="47"/>
        <v>8</v>
      </c>
      <c r="U27" s="456">
        <v>83200</v>
      </c>
      <c r="V27" s="456">
        <f t="shared" si="10"/>
        <v>12</v>
      </c>
      <c r="W27" s="462">
        <f t="shared" si="53"/>
        <v>998400</v>
      </c>
      <c r="X27" s="462">
        <f t="shared" si="70"/>
        <v>79872</v>
      </c>
      <c r="Y27" s="462">
        <f t="shared" si="13"/>
        <v>499200</v>
      </c>
      <c r="Z27" s="462">
        <f t="shared" si="54"/>
        <v>1577472</v>
      </c>
      <c r="AA27" s="456">
        <f t="shared" si="15"/>
        <v>0</v>
      </c>
      <c r="AB27" s="484">
        <f t="shared" si="48"/>
        <v>1577472</v>
      </c>
      <c r="AC27" s="484">
        <f t="shared" si="55"/>
        <v>20507136</v>
      </c>
      <c r="AD27" s="690">
        <v>1</v>
      </c>
      <c r="AE27" s="567">
        <f t="shared" si="56"/>
        <v>5</v>
      </c>
      <c r="AF27" s="461">
        <f t="shared" si="49"/>
        <v>10</v>
      </c>
      <c r="AG27" s="456">
        <f t="shared" si="57"/>
        <v>83200</v>
      </c>
      <c r="AH27" s="456">
        <f t="shared" si="57"/>
        <v>12</v>
      </c>
      <c r="AI27" s="462">
        <f t="shared" si="58"/>
        <v>998400</v>
      </c>
      <c r="AJ27" s="462">
        <f t="shared" si="59"/>
        <v>99840</v>
      </c>
      <c r="AK27" s="462">
        <f t="shared" si="32"/>
        <v>499200</v>
      </c>
      <c r="AL27" s="462">
        <f t="shared" si="60"/>
        <v>1597440</v>
      </c>
      <c r="AM27" s="456">
        <f t="shared" si="61"/>
        <v>0</v>
      </c>
      <c r="AN27" s="484">
        <f t="shared" si="50"/>
        <v>1597440</v>
      </c>
      <c r="AO27" s="484">
        <f t="shared" si="62"/>
        <v>20766720</v>
      </c>
      <c r="AP27" s="690">
        <v>1</v>
      </c>
      <c r="AQ27" s="567">
        <f t="shared" si="63"/>
        <v>6</v>
      </c>
      <c r="AR27" s="461">
        <f t="shared" si="51"/>
        <v>12</v>
      </c>
      <c r="AS27" s="456">
        <f t="shared" si="64"/>
        <v>83200</v>
      </c>
      <c r="AT27" s="456">
        <f t="shared" si="64"/>
        <v>12</v>
      </c>
      <c r="AU27" s="462">
        <f t="shared" si="65"/>
        <v>998400</v>
      </c>
      <c r="AV27" s="462">
        <f t="shared" si="66"/>
        <v>119808</v>
      </c>
      <c r="AW27" s="462">
        <f t="shared" si="33"/>
        <v>499200</v>
      </c>
      <c r="AX27" s="462">
        <f t="shared" si="67"/>
        <v>1617408</v>
      </c>
      <c r="AY27" s="456">
        <f t="shared" si="68"/>
        <v>0</v>
      </c>
      <c r="AZ27" s="484">
        <f t="shared" si="43"/>
        <v>1617408</v>
      </c>
      <c r="BA27" s="484">
        <f t="shared" si="69"/>
        <v>21026304</v>
      </c>
    </row>
    <row r="28" spans="1:53" s="485" customFormat="1" ht="40.5">
      <c r="A28" s="792">
        <v>20</v>
      </c>
      <c r="B28" s="802" t="s">
        <v>523</v>
      </c>
      <c r="C28" s="794" t="s">
        <v>1961</v>
      </c>
      <c r="D28" s="794">
        <v>1966</v>
      </c>
      <c r="E28" s="795" t="s">
        <v>1969</v>
      </c>
      <c r="F28" s="796">
        <v>1</v>
      </c>
      <c r="G28" s="797">
        <v>26</v>
      </c>
      <c r="H28" s="798">
        <f t="shared" si="6"/>
        <v>52</v>
      </c>
      <c r="I28" s="799">
        <v>83200</v>
      </c>
      <c r="J28" s="799">
        <v>11.5</v>
      </c>
      <c r="K28" s="800">
        <f t="shared" si="52"/>
        <v>956800</v>
      </c>
      <c r="L28" s="800">
        <v>370113</v>
      </c>
      <c r="M28" s="800">
        <f t="shared" si="7"/>
        <v>478400</v>
      </c>
      <c r="N28" s="800">
        <f t="shared" si="8"/>
        <v>1805313</v>
      </c>
      <c r="O28" s="799"/>
      <c r="P28" s="801">
        <f t="shared" si="46"/>
        <v>1805313</v>
      </c>
      <c r="Q28" s="801">
        <f t="shared" si="31"/>
        <v>23469069</v>
      </c>
      <c r="R28" s="690">
        <v>1</v>
      </c>
      <c r="S28" s="567">
        <f t="shared" si="9"/>
        <v>27</v>
      </c>
      <c r="T28" s="461">
        <f t="shared" si="47"/>
        <v>54</v>
      </c>
      <c r="U28" s="456">
        <v>83200</v>
      </c>
      <c r="V28" s="456">
        <f t="shared" si="10"/>
        <v>11.5</v>
      </c>
      <c r="W28" s="462">
        <f t="shared" si="53"/>
        <v>956800</v>
      </c>
      <c r="X28" s="462">
        <f t="shared" si="70"/>
        <v>370113</v>
      </c>
      <c r="Y28" s="462">
        <f t="shared" si="13"/>
        <v>478400</v>
      </c>
      <c r="Z28" s="462">
        <f t="shared" si="54"/>
        <v>1805313</v>
      </c>
      <c r="AA28" s="456">
        <f t="shared" si="15"/>
        <v>0</v>
      </c>
      <c r="AB28" s="484">
        <f t="shared" si="48"/>
        <v>1805313</v>
      </c>
      <c r="AC28" s="484">
        <f t="shared" si="55"/>
        <v>23469069</v>
      </c>
      <c r="AD28" s="690">
        <v>1</v>
      </c>
      <c r="AE28" s="567">
        <f t="shared" si="56"/>
        <v>28</v>
      </c>
      <c r="AF28" s="461">
        <f t="shared" si="49"/>
        <v>56</v>
      </c>
      <c r="AG28" s="456">
        <f t="shared" si="57"/>
        <v>83200</v>
      </c>
      <c r="AH28" s="456">
        <f t="shared" si="57"/>
        <v>11.5</v>
      </c>
      <c r="AI28" s="462">
        <f t="shared" si="58"/>
        <v>956800</v>
      </c>
      <c r="AJ28" s="462">
        <f t="shared" si="59"/>
        <v>370113</v>
      </c>
      <c r="AK28" s="462">
        <f t="shared" si="32"/>
        <v>478400</v>
      </c>
      <c r="AL28" s="462">
        <f t="shared" si="60"/>
        <v>1805313</v>
      </c>
      <c r="AM28" s="456">
        <f t="shared" si="61"/>
        <v>0</v>
      </c>
      <c r="AN28" s="484">
        <f t="shared" si="50"/>
        <v>1805313</v>
      </c>
      <c r="AO28" s="484">
        <f t="shared" si="62"/>
        <v>23469069</v>
      </c>
      <c r="AP28" s="690">
        <v>1</v>
      </c>
      <c r="AQ28" s="567">
        <f t="shared" si="63"/>
        <v>29</v>
      </c>
      <c r="AR28" s="461">
        <f t="shared" si="51"/>
        <v>58</v>
      </c>
      <c r="AS28" s="456">
        <f t="shared" si="64"/>
        <v>83200</v>
      </c>
      <c r="AT28" s="456">
        <f t="shared" si="64"/>
        <v>11.5</v>
      </c>
      <c r="AU28" s="462">
        <f t="shared" si="65"/>
        <v>956800</v>
      </c>
      <c r="AV28" s="462">
        <f t="shared" si="66"/>
        <v>370113</v>
      </c>
      <c r="AW28" s="462">
        <f t="shared" si="33"/>
        <v>478400</v>
      </c>
      <c r="AX28" s="462">
        <f t="shared" si="67"/>
        <v>1805313</v>
      </c>
      <c r="AY28" s="456">
        <f t="shared" si="68"/>
        <v>0</v>
      </c>
      <c r="AZ28" s="484">
        <f t="shared" si="43"/>
        <v>1805313</v>
      </c>
      <c r="BA28" s="484">
        <f t="shared" si="69"/>
        <v>23469069</v>
      </c>
    </row>
    <row r="29" spans="1:53" s="485" customFormat="1" ht="40.5">
      <c r="A29" s="792">
        <v>21</v>
      </c>
      <c r="B29" s="802" t="s">
        <v>529</v>
      </c>
      <c r="C29" s="794" t="s">
        <v>1960</v>
      </c>
      <c r="D29" s="794">
        <v>1964</v>
      </c>
      <c r="E29" s="795" t="s">
        <v>1969</v>
      </c>
      <c r="F29" s="796">
        <v>1</v>
      </c>
      <c r="G29" s="797">
        <v>33</v>
      </c>
      <c r="H29" s="798">
        <f t="shared" si="6"/>
        <v>66</v>
      </c>
      <c r="I29" s="799">
        <v>83200</v>
      </c>
      <c r="J29" s="799">
        <v>11.5</v>
      </c>
      <c r="K29" s="800">
        <f t="shared" si="52"/>
        <v>956800</v>
      </c>
      <c r="L29" s="800">
        <v>709140</v>
      </c>
      <c r="M29" s="800">
        <f t="shared" si="7"/>
        <v>478400</v>
      </c>
      <c r="N29" s="800">
        <f t="shared" si="8"/>
        <v>2144340</v>
      </c>
      <c r="O29" s="799"/>
      <c r="P29" s="801">
        <f t="shared" si="46"/>
        <v>2144340</v>
      </c>
      <c r="Q29" s="801">
        <f t="shared" si="31"/>
        <v>27876420</v>
      </c>
      <c r="R29" s="690">
        <v>1</v>
      </c>
      <c r="S29" s="567">
        <f t="shared" si="9"/>
        <v>34</v>
      </c>
      <c r="T29" s="461">
        <f t="shared" si="47"/>
        <v>68</v>
      </c>
      <c r="U29" s="456">
        <v>83200</v>
      </c>
      <c r="V29" s="456">
        <f t="shared" si="10"/>
        <v>11.5</v>
      </c>
      <c r="W29" s="462">
        <f t="shared" si="53"/>
        <v>956800</v>
      </c>
      <c r="X29" s="462">
        <f t="shared" si="70"/>
        <v>709140</v>
      </c>
      <c r="Y29" s="462">
        <f t="shared" si="13"/>
        <v>478400</v>
      </c>
      <c r="Z29" s="462">
        <f t="shared" si="54"/>
        <v>2144340</v>
      </c>
      <c r="AA29" s="456">
        <f t="shared" si="15"/>
        <v>0</v>
      </c>
      <c r="AB29" s="484">
        <f t="shared" si="48"/>
        <v>2144340</v>
      </c>
      <c r="AC29" s="484">
        <f t="shared" si="55"/>
        <v>27876420</v>
      </c>
      <c r="AD29" s="690">
        <v>1</v>
      </c>
      <c r="AE29" s="567">
        <f t="shared" si="56"/>
        <v>35</v>
      </c>
      <c r="AF29" s="461">
        <f t="shared" si="49"/>
        <v>70</v>
      </c>
      <c r="AG29" s="456">
        <f t="shared" si="57"/>
        <v>83200</v>
      </c>
      <c r="AH29" s="456">
        <f t="shared" si="57"/>
        <v>11.5</v>
      </c>
      <c r="AI29" s="462">
        <f t="shared" si="58"/>
        <v>956800</v>
      </c>
      <c r="AJ29" s="462">
        <f t="shared" si="59"/>
        <v>709140</v>
      </c>
      <c r="AK29" s="462">
        <f t="shared" si="32"/>
        <v>478400</v>
      </c>
      <c r="AL29" s="462">
        <f t="shared" si="60"/>
        <v>2144340</v>
      </c>
      <c r="AM29" s="456">
        <f t="shared" si="61"/>
        <v>0</v>
      </c>
      <c r="AN29" s="484">
        <f t="shared" si="50"/>
        <v>2144340</v>
      </c>
      <c r="AO29" s="484">
        <f t="shared" si="62"/>
        <v>27876420</v>
      </c>
      <c r="AP29" s="690">
        <v>1</v>
      </c>
      <c r="AQ29" s="567">
        <f t="shared" si="63"/>
        <v>36</v>
      </c>
      <c r="AR29" s="461">
        <f t="shared" si="51"/>
        <v>72</v>
      </c>
      <c r="AS29" s="456">
        <f t="shared" si="64"/>
        <v>83200</v>
      </c>
      <c r="AT29" s="456">
        <f t="shared" si="64"/>
        <v>11.5</v>
      </c>
      <c r="AU29" s="462">
        <f t="shared" si="65"/>
        <v>956800</v>
      </c>
      <c r="AV29" s="462">
        <f t="shared" si="66"/>
        <v>709140</v>
      </c>
      <c r="AW29" s="462">
        <f t="shared" si="33"/>
        <v>478400</v>
      </c>
      <c r="AX29" s="462">
        <f t="shared" si="67"/>
        <v>2144340</v>
      </c>
      <c r="AY29" s="456">
        <f t="shared" si="68"/>
        <v>0</v>
      </c>
      <c r="AZ29" s="484">
        <f t="shared" si="43"/>
        <v>2144340</v>
      </c>
      <c r="BA29" s="484">
        <f t="shared" si="69"/>
        <v>27876420</v>
      </c>
    </row>
    <row r="30" spans="1:53" s="485" customFormat="1" ht="40.5">
      <c r="A30" s="792">
        <v>22</v>
      </c>
      <c r="B30" s="802" t="s">
        <v>1971</v>
      </c>
      <c r="C30" s="794" t="s">
        <v>1961</v>
      </c>
      <c r="D30" s="794">
        <v>1976</v>
      </c>
      <c r="E30" s="795" t="s">
        <v>1969</v>
      </c>
      <c r="F30" s="796">
        <v>1</v>
      </c>
      <c r="G30" s="845">
        <v>3</v>
      </c>
      <c r="H30" s="798">
        <f t="shared" si="6"/>
        <v>6</v>
      </c>
      <c r="I30" s="799">
        <v>83200</v>
      </c>
      <c r="J30" s="799">
        <v>11.5</v>
      </c>
      <c r="K30" s="800">
        <f t="shared" si="52"/>
        <v>956800</v>
      </c>
      <c r="L30" s="800">
        <v>57408</v>
      </c>
      <c r="M30" s="800">
        <f t="shared" si="7"/>
        <v>478400</v>
      </c>
      <c r="N30" s="800">
        <f t="shared" si="8"/>
        <v>1492608</v>
      </c>
      <c r="O30" s="799"/>
      <c r="P30" s="801">
        <f t="shared" si="46"/>
        <v>1492608</v>
      </c>
      <c r="Q30" s="801">
        <f t="shared" si="31"/>
        <v>19403904</v>
      </c>
      <c r="R30" s="690">
        <v>1</v>
      </c>
      <c r="S30" s="567">
        <f t="shared" si="9"/>
        <v>4</v>
      </c>
      <c r="T30" s="461">
        <f t="shared" si="47"/>
        <v>8</v>
      </c>
      <c r="U30" s="456">
        <v>83200</v>
      </c>
      <c r="V30" s="456">
        <f t="shared" si="10"/>
        <v>11.5</v>
      </c>
      <c r="W30" s="462">
        <f t="shared" si="53"/>
        <v>956800</v>
      </c>
      <c r="X30" s="462">
        <f t="shared" si="70"/>
        <v>76544</v>
      </c>
      <c r="Y30" s="462">
        <f t="shared" si="13"/>
        <v>478400</v>
      </c>
      <c r="Z30" s="462">
        <f t="shared" si="54"/>
        <v>1511744</v>
      </c>
      <c r="AA30" s="456">
        <f t="shared" si="15"/>
        <v>0</v>
      </c>
      <c r="AB30" s="484">
        <f t="shared" si="48"/>
        <v>1511744</v>
      </c>
      <c r="AC30" s="484">
        <f t="shared" si="55"/>
        <v>19652672</v>
      </c>
      <c r="AD30" s="690">
        <v>1</v>
      </c>
      <c r="AE30" s="567">
        <f t="shared" si="56"/>
        <v>5</v>
      </c>
      <c r="AF30" s="461">
        <f t="shared" si="49"/>
        <v>10</v>
      </c>
      <c r="AG30" s="456">
        <f t="shared" si="57"/>
        <v>83200</v>
      </c>
      <c r="AH30" s="456">
        <f t="shared" si="57"/>
        <v>11.5</v>
      </c>
      <c r="AI30" s="462">
        <f t="shared" si="58"/>
        <v>956800</v>
      </c>
      <c r="AJ30" s="462">
        <f t="shared" si="59"/>
        <v>95680</v>
      </c>
      <c r="AK30" s="462">
        <f t="shared" si="32"/>
        <v>478400</v>
      </c>
      <c r="AL30" s="462">
        <f t="shared" si="60"/>
        <v>1530880</v>
      </c>
      <c r="AM30" s="456">
        <f t="shared" si="61"/>
        <v>0</v>
      </c>
      <c r="AN30" s="484">
        <f t="shared" si="50"/>
        <v>1530880</v>
      </c>
      <c r="AO30" s="484">
        <f t="shared" si="62"/>
        <v>19901440</v>
      </c>
      <c r="AP30" s="690">
        <v>1</v>
      </c>
      <c r="AQ30" s="567">
        <f t="shared" si="63"/>
        <v>6</v>
      </c>
      <c r="AR30" s="461">
        <f t="shared" si="51"/>
        <v>12</v>
      </c>
      <c r="AS30" s="456">
        <f t="shared" si="64"/>
        <v>83200</v>
      </c>
      <c r="AT30" s="456">
        <f t="shared" si="64"/>
        <v>11.5</v>
      </c>
      <c r="AU30" s="462">
        <f t="shared" si="65"/>
        <v>956800</v>
      </c>
      <c r="AV30" s="462">
        <f t="shared" si="66"/>
        <v>114816</v>
      </c>
      <c r="AW30" s="462">
        <f t="shared" si="33"/>
        <v>478400</v>
      </c>
      <c r="AX30" s="462">
        <f t="shared" si="67"/>
        <v>1550016</v>
      </c>
      <c r="AY30" s="456">
        <f t="shared" si="68"/>
        <v>0</v>
      </c>
      <c r="AZ30" s="484">
        <f t="shared" si="43"/>
        <v>1550016</v>
      </c>
      <c r="BA30" s="484">
        <f t="shared" si="69"/>
        <v>20150208</v>
      </c>
    </row>
    <row r="31" spans="1:53" s="485" customFormat="1" ht="40.5">
      <c r="A31" s="792">
        <v>23</v>
      </c>
      <c r="B31" s="793" t="s">
        <v>488</v>
      </c>
      <c r="C31" s="794" t="s">
        <v>1961</v>
      </c>
      <c r="D31" s="794">
        <v>1973</v>
      </c>
      <c r="E31" s="795" t="s">
        <v>1969</v>
      </c>
      <c r="F31" s="796">
        <v>1</v>
      </c>
      <c r="G31" s="797">
        <v>12</v>
      </c>
      <c r="H31" s="798">
        <f t="shared" si="6"/>
        <v>24</v>
      </c>
      <c r="I31" s="799">
        <v>83200</v>
      </c>
      <c r="J31" s="799">
        <v>11.5</v>
      </c>
      <c r="K31" s="800">
        <f t="shared" ref="K31:K36" si="71">+J31*I31</f>
        <v>956800</v>
      </c>
      <c r="L31" s="800">
        <v>229632</v>
      </c>
      <c r="M31" s="800">
        <f t="shared" si="7"/>
        <v>478400</v>
      </c>
      <c r="N31" s="800">
        <f t="shared" si="8"/>
        <v>1664832</v>
      </c>
      <c r="O31" s="799"/>
      <c r="P31" s="801">
        <f t="shared" ref="P31:P36" si="72">+N31+O31</f>
        <v>1664832</v>
      </c>
      <c r="Q31" s="801">
        <f t="shared" si="31"/>
        <v>21642816</v>
      </c>
      <c r="R31" s="690">
        <v>1</v>
      </c>
      <c r="S31" s="567">
        <f t="shared" si="9"/>
        <v>13</v>
      </c>
      <c r="T31" s="461">
        <f t="shared" ref="T31:T36" si="73">+S31*2</f>
        <v>26</v>
      </c>
      <c r="U31" s="456">
        <v>83200</v>
      </c>
      <c r="V31" s="456">
        <f t="shared" si="10"/>
        <v>11.5</v>
      </c>
      <c r="W31" s="462">
        <f t="shared" ref="W31:W36" si="74">+U31*V31</f>
        <v>956800</v>
      </c>
      <c r="X31" s="462">
        <f t="shared" si="70"/>
        <v>248768</v>
      </c>
      <c r="Y31" s="462">
        <f t="shared" si="13"/>
        <v>478400</v>
      </c>
      <c r="Z31" s="462">
        <f t="shared" ref="Z31:Z36" si="75">+W31+X31+Y31</f>
        <v>1683968</v>
      </c>
      <c r="AA31" s="456">
        <f t="shared" si="15"/>
        <v>0</v>
      </c>
      <c r="AB31" s="484">
        <f t="shared" ref="AB31:AB36" si="76">+Z31+AA31</f>
        <v>1683968</v>
      </c>
      <c r="AC31" s="484">
        <f t="shared" ref="AC31:AC36" si="77">+AB31*13</f>
        <v>21891584</v>
      </c>
      <c r="AD31" s="690">
        <v>1</v>
      </c>
      <c r="AE31" s="567">
        <f t="shared" ref="AE31:AE36" si="78">+S31+1</f>
        <v>14</v>
      </c>
      <c r="AF31" s="461">
        <f t="shared" ref="AF31:AF36" si="79">+AE31*2</f>
        <v>28</v>
      </c>
      <c r="AG31" s="456">
        <f t="shared" ref="AG31:AH33" si="80">+U31</f>
        <v>83200</v>
      </c>
      <c r="AH31" s="456">
        <f t="shared" si="80"/>
        <v>11.5</v>
      </c>
      <c r="AI31" s="462">
        <f t="shared" ref="AI31:AI36" si="81">+AG31*AH31</f>
        <v>956800</v>
      </c>
      <c r="AJ31" s="462">
        <f t="shared" ref="AJ31:AJ36" si="82">IF((AF31&lt;=30)*AND(AI31*AF31%&gt;X31),AI31*AF31%,IF((AF31&gt;30)*AND(AI31*30%&gt;X31),AI31*30%,X31))</f>
        <v>267904</v>
      </c>
      <c r="AK31" s="462">
        <f t="shared" si="32"/>
        <v>478400</v>
      </c>
      <c r="AL31" s="462">
        <f t="shared" ref="AL31:AL36" si="83">+AI31+AJ31+AK31</f>
        <v>1703104</v>
      </c>
      <c r="AM31" s="456">
        <f t="shared" ref="AM31:AM36" si="84">+AA31</f>
        <v>0</v>
      </c>
      <c r="AN31" s="484">
        <f t="shared" ref="AN31:AN36" si="85">+AL31+AM31</f>
        <v>1703104</v>
      </c>
      <c r="AO31" s="484">
        <f t="shared" ref="AO31:AO36" si="86">+AN31*13</f>
        <v>22140352</v>
      </c>
      <c r="AP31" s="690">
        <v>1</v>
      </c>
      <c r="AQ31" s="567">
        <f t="shared" ref="AQ31:AQ36" si="87">+AE31+1</f>
        <v>15</v>
      </c>
      <c r="AR31" s="461">
        <f t="shared" ref="AR31:AR36" si="88">+AQ31*2</f>
        <v>30</v>
      </c>
      <c r="AS31" s="456">
        <f t="shared" ref="AS31:AT33" si="89">+AG31</f>
        <v>83200</v>
      </c>
      <c r="AT31" s="456">
        <f t="shared" si="89"/>
        <v>11.5</v>
      </c>
      <c r="AU31" s="462">
        <f t="shared" ref="AU31:AU36" si="90">+AS31*AT31</f>
        <v>956800</v>
      </c>
      <c r="AV31" s="462">
        <f t="shared" ref="AV31:AV36" si="91">IF((AR31&lt;=30)*AND(AU31*AR31%&gt;AJ31),AU31*AR31%,IF((AR31&gt;30)*AND(AU31*30%&gt;AJ31),AU31*30%,AJ31))</f>
        <v>287040</v>
      </c>
      <c r="AW31" s="462">
        <f t="shared" si="33"/>
        <v>478400</v>
      </c>
      <c r="AX31" s="462">
        <f t="shared" ref="AX31:AX36" si="92">+AU31+AV31+AW31</f>
        <v>1722240</v>
      </c>
      <c r="AY31" s="456">
        <f t="shared" ref="AY31:AY36" si="93">+AM31</f>
        <v>0</v>
      </c>
      <c r="AZ31" s="484">
        <f t="shared" ref="AZ31:AZ36" si="94">+AX31+AY31</f>
        <v>1722240</v>
      </c>
      <c r="BA31" s="484">
        <f t="shared" ref="BA31:BA36" si="95">+AZ31*13</f>
        <v>22389120</v>
      </c>
    </row>
    <row r="32" spans="1:53" s="485" customFormat="1" ht="40.5">
      <c r="A32" s="792">
        <v>24</v>
      </c>
      <c r="B32" s="802" t="s">
        <v>1973</v>
      </c>
      <c r="C32" s="794" t="s">
        <v>1961</v>
      </c>
      <c r="D32" s="794">
        <v>1974</v>
      </c>
      <c r="E32" s="795" t="s">
        <v>1969</v>
      </c>
      <c r="F32" s="796">
        <v>1</v>
      </c>
      <c r="G32" s="845">
        <v>3</v>
      </c>
      <c r="H32" s="798">
        <f t="shared" si="6"/>
        <v>6</v>
      </c>
      <c r="I32" s="799">
        <v>83200</v>
      </c>
      <c r="J32" s="799">
        <v>11.5</v>
      </c>
      <c r="K32" s="800">
        <f t="shared" si="71"/>
        <v>956800</v>
      </c>
      <c r="L32" s="800">
        <v>57408</v>
      </c>
      <c r="M32" s="800">
        <f t="shared" si="7"/>
        <v>478400</v>
      </c>
      <c r="N32" s="800">
        <f t="shared" si="8"/>
        <v>1492608</v>
      </c>
      <c r="O32" s="799"/>
      <c r="P32" s="801">
        <f t="shared" si="72"/>
        <v>1492608</v>
      </c>
      <c r="Q32" s="801">
        <f t="shared" si="31"/>
        <v>19403904</v>
      </c>
      <c r="R32" s="690">
        <v>1</v>
      </c>
      <c r="S32" s="567">
        <f t="shared" si="9"/>
        <v>4</v>
      </c>
      <c r="T32" s="461">
        <f t="shared" si="73"/>
        <v>8</v>
      </c>
      <c r="U32" s="456">
        <v>83200</v>
      </c>
      <c r="V32" s="456">
        <f t="shared" si="10"/>
        <v>11.5</v>
      </c>
      <c r="W32" s="462">
        <f t="shared" si="74"/>
        <v>956800</v>
      </c>
      <c r="X32" s="462">
        <f t="shared" si="70"/>
        <v>76544</v>
      </c>
      <c r="Y32" s="462">
        <f t="shared" si="13"/>
        <v>478400</v>
      </c>
      <c r="Z32" s="462">
        <f t="shared" si="75"/>
        <v>1511744</v>
      </c>
      <c r="AA32" s="456">
        <f t="shared" si="15"/>
        <v>0</v>
      </c>
      <c r="AB32" s="484">
        <f t="shared" si="76"/>
        <v>1511744</v>
      </c>
      <c r="AC32" s="484">
        <f t="shared" si="77"/>
        <v>19652672</v>
      </c>
      <c r="AD32" s="690">
        <v>1</v>
      </c>
      <c r="AE32" s="567">
        <f t="shared" si="78"/>
        <v>5</v>
      </c>
      <c r="AF32" s="461">
        <f t="shared" si="79"/>
        <v>10</v>
      </c>
      <c r="AG32" s="456">
        <f t="shared" si="80"/>
        <v>83200</v>
      </c>
      <c r="AH32" s="456">
        <f t="shared" si="80"/>
        <v>11.5</v>
      </c>
      <c r="AI32" s="462">
        <f t="shared" si="81"/>
        <v>956800</v>
      </c>
      <c r="AJ32" s="462">
        <f t="shared" si="82"/>
        <v>95680</v>
      </c>
      <c r="AK32" s="462">
        <f t="shared" si="32"/>
        <v>478400</v>
      </c>
      <c r="AL32" s="462">
        <f t="shared" si="83"/>
        <v>1530880</v>
      </c>
      <c r="AM32" s="456">
        <f t="shared" si="84"/>
        <v>0</v>
      </c>
      <c r="AN32" s="484">
        <f t="shared" si="85"/>
        <v>1530880</v>
      </c>
      <c r="AO32" s="484">
        <f t="shared" si="86"/>
        <v>19901440</v>
      </c>
      <c r="AP32" s="690">
        <v>1</v>
      </c>
      <c r="AQ32" s="567">
        <f t="shared" si="87"/>
        <v>6</v>
      </c>
      <c r="AR32" s="461">
        <f t="shared" si="88"/>
        <v>12</v>
      </c>
      <c r="AS32" s="456">
        <f t="shared" si="89"/>
        <v>83200</v>
      </c>
      <c r="AT32" s="456">
        <f t="shared" si="89"/>
        <v>11.5</v>
      </c>
      <c r="AU32" s="462">
        <f t="shared" si="90"/>
        <v>956800</v>
      </c>
      <c r="AV32" s="462">
        <f t="shared" si="91"/>
        <v>114816</v>
      </c>
      <c r="AW32" s="462">
        <f t="shared" si="33"/>
        <v>478400</v>
      </c>
      <c r="AX32" s="462">
        <f t="shared" si="92"/>
        <v>1550016</v>
      </c>
      <c r="AY32" s="456">
        <f t="shared" si="93"/>
        <v>0</v>
      </c>
      <c r="AZ32" s="484">
        <f t="shared" si="94"/>
        <v>1550016</v>
      </c>
      <c r="BA32" s="484">
        <f t="shared" si="95"/>
        <v>20150208</v>
      </c>
    </row>
    <row r="33" spans="1:53" s="485" customFormat="1" ht="40.5">
      <c r="A33" s="792">
        <v>25</v>
      </c>
      <c r="B33" s="802" t="s">
        <v>789</v>
      </c>
      <c r="C33" s="794" t="s">
        <v>1961</v>
      </c>
      <c r="D33" s="794">
        <v>1974</v>
      </c>
      <c r="E33" s="795" t="s">
        <v>1969</v>
      </c>
      <c r="F33" s="796">
        <v>1</v>
      </c>
      <c r="G33" s="845">
        <v>17</v>
      </c>
      <c r="H33" s="798">
        <f t="shared" si="6"/>
        <v>34</v>
      </c>
      <c r="I33" s="799">
        <v>83200</v>
      </c>
      <c r="J33" s="799">
        <v>11.5</v>
      </c>
      <c r="K33" s="800">
        <f t="shared" si="71"/>
        <v>956800</v>
      </c>
      <c r="L33" s="800">
        <v>287040</v>
      </c>
      <c r="M33" s="800">
        <f t="shared" si="7"/>
        <v>478400</v>
      </c>
      <c r="N33" s="800">
        <f t="shared" si="8"/>
        <v>1722240</v>
      </c>
      <c r="O33" s="799"/>
      <c r="P33" s="801">
        <f t="shared" si="72"/>
        <v>1722240</v>
      </c>
      <c r="Q33" s="801">
        <f t="shared" si="31"/>
        <v>22389120</v>
      </c>
      <c r="R33" s="690">
        <v>1</v>
      </c>
      <c r="S33" s="567">
        <f t="shared" si="9"/>
        <v>18</v>
      </c>
      <c r="T33" s="461">
        <f t="shared" si="73"/>
        <v>36</v>
      </c>
      <c r="U33" s="456">
        <v>83200</v>
      </c>
      <c r="V33" s="456">
        <f t="shared" si="10"/>
        <v>11.5</v>
      </c>
      <c r="W33" s="462">
        <f t="shared" si="74"/>
        <v>956800</v>
      </c>
      <c r="X33" s="462">
        <f t="shared" si="70"/>
        <v>287040</v>
      </c>
      <c r="Y33" s="462">
        <f t="shared" si="13"/>
        <v>478400</v>
      </c>
      <c r="Z33" s="462">
        <f t="shared" si="75"/>
        <v>1722240</v>
      </c>
      <c r="AA33" s="456">
        <f t="shared" si="15"/>
        <v>0</v>
      </c>
      <c r="AB33" s="484">
        <f t="shared" si="76"/>
        <v>1722240</v>
      </c>
      <c r="AC33" s="484">
        <f t="shared" si="77"/>
        <v>22389120</v>
      </c>
      <c r="AD33" s="690">
        <v>1</v>
      </c>
      <c r="AE33" s="567">
        <f t="shared" si="78"/>
        <v>19</v>
      </c>
      <c r="AF33" s="461">
        <f t="shared" si="79"/>
        <v>38</v>
      </c>
      <c r="AG33" s="456">
        <f t="shared" si="80"/>
        <v>83200</v>
      </c>
      <c r="AH33" s="456">
        <f t="shared" si="80"/>
        <v>11.5</v>
      </c>
      <c r="AI33" s="462">
        <f t="shared" si="81"/>
        <v>956800</v>
      </c>
      <c r="AJ33" s="462">
        <f t="shared" si="82"/>
        <v>287040</v>
      </c>
      <c r="AK33" s="462">
        <f t="shared" si="32"/>
        <v>478400</v>
      </c>
      <c r="AL33" s="462">
        <f t="shared" si="83"/>
        <v>1722240</v>
      </c>
      <c r="AM33" s="456">
        <f t="shared" si="84"/>
        <v>0</v>
      </c>
      <c r="AN33" s="484">
        <f t="shared" si="85"/>
        <v>1722240</v>
      </c>
      <c r="AO33" s="484">
        <f t="shared" si="86"/>
        <v>22389120</v>
      </c>
      <c r="AP33" s="690">
        <v>1</v>
      </c>
      <c r="AQ33" s="567">
        <f t="shared" si="87"/>
        <v>20</v>
      </c>
      <c r="AR33" s="461">
        <f t="shared" si="88"/>
        <v>40</v>
      </c>
      <c r="AS33" s="456">
        <f t="shared" si="89"/>
        <v>83200</v>
      </c>
      <c r="AT33" s="456">
        <f t="shared" si="89"/>
        <v>11.5</v>
      </c>
      <c r="AU33" s="462">
        <f t="shared" si="90"/>
        <v>956800</v>
      </c>
      <c r="AV33" s="462">
        <f t="shared" si="91"/>
        <v>287040</v>
      </c>
      <c r="AW33" s="462">
        <f t="shared" si="33"/>
        <v>478400</v>
      </c>
      <c r="AX33" s="462">
        <f t="shared" si="92"/>
        <v>1722240</v>
      </c>
      <c r="AY33" s="456">
        <f t="shared" si="93"/>
        <v>0</v>
      </c>
      <c r="AZ33" s="484">
        <f t="shared" si="94"/>
        <v>1722240</v>
      </c>
      <c r="BA33" s="484">
        <f t="shared" si="95"/>
        <v>22389120</v>
      </c>
    </row>
    <row r="34" spans="1:53" s="485" customFormat="1" ht="23.25" customHeight="1">
      <c r="A34" s="792">
        <v>26</v>
      </c>
      <c r="B34" s="795" t="s">
        <v>456</v>
      </c>
      <c r="C34" s="794" t="s">
        <v>1960</v>
      </c>
      <c r="D34" s="794">
        <v>1973</v>
      </c>
      <c r="E34" s="795" t="s">
        <v>1969</v>
      </c>
      <c r="F34" s="796">
        <v>1</v>
      </c>
      <c r="G34" s="797">
        <v>12</v>
      </c>
      <c r="H34" s="798">
        <f t="shared" si="6"/>
        <v>24</v>
      </c>
      <c r="I34" s="799">
        <v>83200</v>
      </c>
      <c r="J34" s="799">
        <v>11.5</v>
      </c>
      <c r="K34" s="800">
        <f t="shared" si="71"/>
        <v>956800</v>
      </c>
      <c r="L34" s="800">
        <v>229632</v>
      </c>
      <c r="M34" s="800">
        <f t="shared" si="7"/>
        <v>478400</v>
      </c>
      <c r="N34" s="800">
        <f t="shared" si="8"/>
        <v>1664832</v>
      </c>
      <c r="O34" s="799"/>
      <c r="P34" s="801">
        <f t="shared" si="72"/>
        <v>1664832</v>
      </c>
      <c r="Q34" s="801">
        <f t="shared" si="31"/>
        <v>21642816</v>
      </c>
      <c r="R34" s="690">
        <v>1</v>
      </c>
      <c r="S34" s="567">
        <f t="shared" si="9"/>
        <v>13</v>
      </c>
      <c r="T34" s="461">
        <f t="shared" si="73"/>
        <v>26</v>
      </c>
      <c r="U34" s="456">
        <v>83200</v>
      </c>
      <c r="V34" s="456">
        <f t="shared" si="10"/>
        <v>11.5</v>
      </c>
      <c r="W34" s="462">
        <f t="shared" si="74"/>
        <v>956800</v>
      </c>
      <c r="X34" s="462">
        <f t="shared" si="70"/>
        <v>248768</v>
      </c>
      <c r="Y34" s="462">
        <f t="shared" si="13"/>
        <v>478400</v>
      </c>
      <c r="Z34" s="462">
        <f t="shared" si="75"/>
        <v>1683968</v>
      </c>
      <c r="AA34" s="456">
        <f t="shared" si="15"/>
        <v>0</v>
      </c>
      <c r="AB34" s="484">
        <f t="shared" si="76"/>
        <v>1683968</v>
      </c>
      <c r="AC34" s="484">
        <f t="shared" si="77"/>
        <v>21891584</v>
      </c>
      <c r="AD34" s="690">
        <v>1</v>
      </c>
      <c r="AE34" s="567">
        <f t="shared" si="78"/>
        <v>14</v>
      </c>
      <c r="AF34" s="461">
        <f t="shared" si="79"/>
        <v>28</v>
      </c>
      <c r="AG34" s="456">
        <f t="shared" ref="AG34:AH36" si="96">+U34</f>
        <v>83200</v>
      </c>
      <c r="AH34" s="456">
        <f t="shared" si="96"/>
        <v>11.5</v>
      </c>
      <c r="AI34" s="462">
        <f t="shared" si="81"/>
        <v>956800</v>
      </c>
      <c r="AJ34" s="462">
        <f t="shared" si="82"/>
        <v>267904</v>
      </c>
      <c r="AK34" s="462">
        <f t="shared" si="32"/>
        <v>478400</v>
      </c>
      <c r="AL34" s="462">
        <f t="shared" si="83"/>
        <v>1703104</v>
      </c>
      <c r="AM34" s="456">
        <f t="shared" si="84"/>
        <v>0</v>
      </c>
      <c r="AN34" s="484">
        <f t="shared" si="85"/>
        <v>1703104</v>
      </c>
      <c r="AO34" s="484">
        <f t="shared" si="86"/>
        <v>22140352</v>
      </c>
      <c r="AP34" s="690">
        <v>1</v>
      </c>
      <c r="AQ34" s="567">
        <f t="shared" si="87"/>
        <v>15</v>
      </c>
      <c r="AR34" s="461">
        <f t="shared" si="88"/>
        <v>30</v>
      </c>
      <c r="AS34" s="456">
        <f t="shared" ref="AS34:AT36" si="97">+AG34</f>
        <v>83200</v>
      </c>
      <c r="AT34" s="456">
        <f t="shared" si="97"/>
        <v>11.5</v>
      </c>
      <c r="AU34" s="462">
        <f t="shared" si="90"/>
        <v>956800</v>
      </c>
      <c r="AV34" s="462">
        <f t="shared" si="91"/>
        <v>287040</v>
      </c>
      <c r="AW34" s="462">
        <f t="shared" si="33"/>
        <v>478400</v>
      </c>
      <c r="AX34" s="462">
        <f t="shared" si="92"/>
        <v>1722240</v>
      </c>
      <c r="AY34" s="456">
        <f t="shared" si="93"/>
        <v>0</v>
      </c>
      <c r="AZ34" s="484">
        <f t="shared" si="94"/>
        <v>1722240</v>
      </c>
      <c r="BA34" s="484">
        <f t="shared" si="95"/>
        <v>22389120</v>
      </c>
    </row>
    <row r="35" spans="1:53" s="485" customFormat="1" ht="40.5">
      <c r="A35" s="792">
        <v>27</v>
      </c>
      <c r="B35" s="802" t="s">
        <v>950</v>
      </c>
      <c r="C35" s="794" t="s">
        <v>1961</v>
      </c>
      <c r="D35" s="794">
        <v>1974</v>
      </c>
      <c r="E35" s="795" t="s">
        <v>1969</v>
      </c>
      <c r="F35" s="796">
        <v>1</v>
      </c>
      <c r="G35" s="797">
        <v>3</v>
      </c>
      <c r="H35" s="798">
        <f t="shared" si="6"/>
        <v>6</v>
      </c>
      <c r="I35" s="799">
        <v>83200</v>
      </c>
      <c r="J35" s="799">
        <v>11.5</v>
      </c>
      <c r="K35" s="800">
        <f t="shared" si="71"/>
        <v>956800</v>
      </c>
      <c r="L35" s="800">
        <v>57408</v>
      </c>
      <c r="M35" s="800">
        <f t="shared" si="7"/>
        <v>478400</v>
      </c>
      <c r="N35" s="800">
        <f t="shared" si="8"/>
        <v>1492608</v>
      </c>
      <c r="O35" s="799"/>
      <c r="P35" s="801">
        <f t="shared" si="72"/>
        <v>1492608</v>
      </c>
      <c r="Q35" s="801">
        <f t="shared" si="31"/>
        <v>19403904</v>
      </c>
      <c r="R35" s="690">
        <v>1</v>
      </c>
      <c r="S35" s="567">
        <f t="shared" si="9"/>
        <v>4</v>
      </c>
      <c r="T35" s="461">
        <f t="shared" si="73"/>
        <v>8</v>
      </c>
      <c r="U35" s="456">
        <v>83200</v>
      </c>
      <c r="V35" s="456">
        <f t="shared" si="10"/>
        <v>11.5</v>
      </c>
      <c r="W35" s="462">
        <f t="shared" si="74"/>
        <v>956800</v>
      </c>
      <c r="X35" s="462">
        <f t="shared" si="70"/>
        <v>76544</v>
      </c>
      <c r="Y35" s="462">
        <f t="shared" si="13"/>
        <v>478400</v>
      </c>
      <c r="Z35" s="462">
        <f t="shared" si="75"/>
        <v>1511744</v>
      </c>
      <c r="AA35" s="456">
        <f t="shared" si="15"/>
        <v>0</v>
      </c>
      <c r="AB35" s="484">
        <f t="shared" si="76"/>
        <v>1511744</v>
      </c>
      <c r="AC35" s="484">
        <f t="shared" si="77"/>
        <v>19652672</v>
      </c>
      <c r="AD35" s="690">
        <v>1</v>
      </c>
      <c r="AE35" s="567">
        <f t="shared" si="78"/>
        <v>5</v>
      </c>
      <c r="AF35" s="461">
        <f t="shared" si="79"/>
        <v>10</v>
      </c>
      <c r="AG35" s="456">
        <f t="shared" si="96"/>
        <v>83200</v>
      </c>
      <c r="AH35" s="456">
        <f t="shared" si="96"/>
        <v>11.5</v>
      </c>
      <c r="AI35" s="462">
        <f t="shared" si="81"/>
        <v>956800</v>
      </c>
      <c r="AJ35" s="462">
        <f t="shared" si="82"/>
        <v>95680</v>
      </c>
      <c r="AK35" s="462">
        <f t="shared" si="32"/>
        <v>478400</v>
      </c>
      <c r="AL35" s="462">
        <f t="shared" si="83"/>
        <v>1530880</v>
      </c>
      <c r="AM35" s="456">
        <f t="shared" si="84"/>
        <v>0</v>
      </c>
      <c r="AN35" s="484">
        <f t="shared" si="85"/>
        <v>1530880</v>
      </c>
      <c r="AO35" s="484">
        <f t="shared" si="86"/>
        <v>19901440</v>
      </c>
      <c r="AP35" s="690">
        <v>1</v>
      </c>
      <c r="AQ35" s="567">
        <f t="shared" si="87"/>
        <v>6</v>
      </c>
      <c r="AR35" s="461">
        <f t="shared" si="88"/>
        <v>12</v>
      </c>
      <c r="AS35" s="456">
        <f t="shared" si="97"/>
        <v>83200</v>
      </c>
      <c r="AT35" s="456">
        <f t="shared" si="97"/>
        <v>11.5</v>
      </c>
      <c r="AU35" s="462">
        <f t="shared" si="90"/>
        <v>956800</v>
      </c>
      <c r="AV35" s="462">
        <f t="shared" si="91"/>
        <v>114816</v>
      </c>
      <c r="AW35" s="462">
        <f t="shared" si="33"/>
        <v>478400</v>
      </c>
      <c r="AX35" s="462">
        <f t="shared" si="92"/>
        <v>1550016</v>
      </c>
      <c r="AY35" s="456">
        <f t="shared" si="93"/>
        <v>0</v>
      </c>
      <c r="AZ35" s="484">
        <f t="shared" si="94"/>
        <v>1550016</v>
      </c>
      <c r="BA35" s="484">
        <f t="shared" si="95"/>
        <v>20150208</v>
      </c>
    </row>
    <row r="36" spans="1:53" s="485" customFormat="1" ht="40.5">
      <c r="A36" s="792">
        <v>28</v>
      </c>
      <c r="B36" s="802" t="s">
        <v>1972</v>
      </c>
      <c r="C36" s="794" t="s">
        <v>1961</v>
      </c>
      <c r="D36" s="794">
        <v>1980</v>
      </c>
      <c r="E36" s="795" t="s">
        <v>1969</v>
      </c>
      <c r="F36" s="796">
        <v>1</v>
      </c>
      <c r="G36" s="845">
        <v>3</v>
      </c>
      <c r="H36" s="798">
        <f t="shared" si="6"/>
        <v>6</v>
      </c>
      <c r="I36" s="799">
        <v>83200</v>
      </c>
      <c r="J36" s="799">
        <v>11.5</v>
      </c>
      <c r="K36" s="800">
        <f t="shared" si="71"/>
        <v>956800</v>
      </c>
      <c r="L36" s="800">
        <v>57408</v>
      </c>
      <c r="M36" s="800">
        <f t="shared" si="7"/>
        <v>478400</v>
      </c>
      <c r="N36" s="800">
        <f t="shared" si="8"/>
        <v>1492608</v>
      </c>
      <c r="O36" s="799"/>
      <c r="P36" s="801">
        <f t="shared" si="72"/>
        <v>1492608</v>
      </c>
      <c r="Q36" s="801">
        <f t="shared" si="31"/>
        <v>19403904</v>
      </c>
      <c r="R36" s="690">
        <v>1</v>
      </c>
      <c r="S36" s="567">
        <f t="shared" si="9"/>
        <v>4</v>
      </c>
      <c r="T36" s="461">
        <f t="shared" si="73"/>
        <v>8</v>
      </c>
      <c r="U36" s="456">
        <v>83200</v>
      </c>
      <c r="V36" s="456">
        <f t="shared" si="10"/>
        <v>11.5</v>
      </c>
      <c r="W36" s="462">
        <f t="shared" si="74"/>
        <v>956800</v>
      </c>
      <c r="X36" s="462">
        <f t="shared" si="70"/>
        <v>76544</v>
      </c>
      <c r="Y36" s="462">
        <f t="shared" si="13"/>
        <v>478400</v>
      </c>
      <c r="Z36" s="462">
        <f t="shared" si="75"/>
        <v>1511744</v>
      </c>
      <c r="AA36" s="456">
        <f t="shared" si="15"/>
        <v>0</v>
      </c>
      <c r="AB36" s="484">
        <f t="shared" si="76"/>
        <v>1511744</v>
      </c>
      <c r="AC36" s="484">
        <f t="shared" si="77"/>
        <v>19652672</v>
      </c>
      <c r="AD36" s="690">
        <v>1</v>
      </c>
      <c r="AE36" s="567">
        <f t="shared" si="78"/>
        <v>5</v>
      </c>
      <c r="AF36" s="461">
        <f t="shared" si="79"/>
        <v>10</v>
      </c>
      <c r="AG36" s="456">
        <f t="shared" si="96"/>
        <v>83200</v>
      </c>
      <c r="AH36" s="456">
        <f t="shared" si="96"/>
        <v>11.5</v>
      </c>
      <c r="AI36" s="462">
        <f t="shared" si="81"/>
        <v>956800</v>
      </c>
      <c r="AJ36" s="462">
        <f t="shared" si="82"/>
        <v>95680</v>
      </c>
      <c r="AK36" s="462">
        <f t="shared" si="32"/>
        <v>478400</v>
      </c>
      <c r="AL36" s="462">
        <f t="shared" si="83"/>
        <v>1530880</v>
      </c>
      <c r="AM36" s="456">
        <f t="shared" si="84"/>
        <v>0</v>
      </c>
      <c r="AN36" s="484">
        <f t="shared" si="85"/>
        <v>1530880</v>
      </c>
      <c r="AO36" s="484">
        <f t="shared" si="86"/>
        <v>19901440</v>
      </c>
      <c r="AP36" s="690">
        <v>1</v>
      </c>
      <c r="AQ36" s="567">
        <f t="shared" si="87"/>
        <v>6</v>
      </c>
      <c r="AR36" s="461">
        <f t="shared" si="88"/>
        <v>12</v>
      </c>
      <c r="AS36" s="456">
        <f t="shared" si="97"/>
        <v>83200</v>
      </c>
      <c r="AT36" s="456">
        <f t="shared" si="97"/>
        <v>11.5</v>
      </c>
      <c r="AU36" s="462">
        <f t="shared" si="90"/>
        <v>956800</v>
      </c>
      <c r="AV36" s="462">
        <f t="shared" si="91"/>
        <v>114816</v>
      </c>
      <c r="AW36" s="462">
        <f t="shared" si="33"/>
        <v>478400</v>
      </c>
      <c r="AX36" s="462">
        <f t="shared" si="92"/>
        <v>1550016</v>
      </c>
      <c r="AY36" s="456">
        <f t="shared" si="93"/>
        <v>0</v>
      </c>
      <c r="AZ36" s="484">
        <f t="shared" si="94"/>
        <v>1550016</v>
      </c>
      <c r="BA36" s="484">
        <f t="shared" si="95"/>
        <v>20150208</v>
      </c>
    </row>
    <row r="37" spans="1:53" s="453" customFormat="1" ht="18" customHeight="1">
      <c r="A37" s="958" t="s">
        <v>64</v>
      </c>
      <c r="B37" s="958"/>
      <c r="C37" s="958"/>
      <c r="D37" s="958"/>
      <c r="E37" s="958"/>
      <c r="F37" s="692">
        <f>SUM(F9:F36)</f>
        <v>28</v>
      </c>
      <c r="G37" s="745">
        <f t="shared" ref="G37:AJ37" si="98">SUM(G9:G36)</f>
        <v>404</v>
      </c>
      <c r="H37" s="745">
        <f t="shared" si="98"/>
        <v>808</v>
      </c>
      <c r="I37" s="745">
        <f t="shared" si="98"/>
        <v>2329600</v>
      </c>
      <c r="J37" s="745">
        <f t="shared" si="98"/>
        <v>332.5</v>
      </c>
      <c r="K37" s="745">
        <f t="shared" si="98"/>
        <v>27664000</v>
      </c>
      <c r="L37" s="745">
        <f t="shared" si="98"/>
        <v>7079263</v>
      </c>
      <c r="M37" s="745">
        <f t="shared" si="98"/>
        <v>13832000</v>
      </c>
      <c r="N37" s="745">
        <f t="shared" si="98"/>
        <v>48575263</v>
      </c>
      <c r="O37" s="745">
        <f t="shared" si="98"/>
        <v>0</v>
      </c>
      <c r="P37" s="745">
        <f t="shared" si="98"/>
        <v>48575263</v>
      </c>
      <c r="Q37" s="745">
        <f t="shared" si="98"/>
        <v>631478419</v>
      </c>
      <c r="R37" s="745">
        <f t="shared" si="98"/>
        <v>28</v>
      </c>
      <c r="S37" s="745">
        <f t="shared" si="98"/>
        <v>432</v>
      </c>
      <c r="T37" s="745">
        <f t="shared" si="98"/>
        <v>864</v>
      </c>
      <c r="U37" s="745">
        <f t="shared" si="98"/>
        <v>2329600</v>
      </c>
      <c r="V37" s="745">
        <f t="shared" si="98"/>
        <v>332.5</v>
      </c>
      <c r="W37" s="745">
        <f t="shared" si="98"/>
        <v>27664000</v>
      </c>
      <c r="X37" s="745">
        <f t="shared" si="98"/>
        <v>7392095</v>
      </c>
      <c r="Y37" s="745">
        <f t="shared" si="98"/>
        <v>13832000</v>
      </c>
      <c r="Z37" s="745">
        <f t="shared" si="98"/>
        <v>48888095</v>
      </c>
      <c r="AA37" s="745">
        <f t="shared" si="98"/>
        <v>0</v>
      </c>
      <c r="AB37" s="745">
        <f t="shared" si="98"/>
        <v>48888095</v>
      </c>
      <c r="AC37" s="745">
        <f t="shared" si="98"/>
        <v>635545235</v>
      </c>
      <c r="AD37" s="745">
        <f t="shared" si="98"/>
        <v>28</v>
      </c>
      <c r="AE37" s="745">
        <f t="shared" si="98"/>
        <v>460</v>
      </c>
      <c r="AF37" s="745">
        <f t="shared" si="98"/>
        <v>920</v>
      </c>
      <c r="AG37" s="745">
        <f t="shared" si="98"/>
        <v>2329600</v>
      </c>
      <c r="AH37" s="745">
        <f t="shared" si="98"/>
        <v>332.5</v>
      </c>
      <c r="AI37" s="745">
        <f t="shared" si="98"/>
        <v>27664000</v>
      </c>
      <c r="AJ37" s="745">
        <f t="shared" si="98"/>
        <v>7666655</v>
      </c>
      <c r="AK37" s="745">
        <f t="shared" ref="AK37:BA37" si="99">SUM(AK9:AK36)</f>
        <v>13832000</v>
      </c>
      <c r="AL37" s="745">
        <f t="shared" si="99"/>
        <v>49162655</v>
      </c>
      <c r="AM37" s="745">
        <f t="shared" si="99"/>
        <v>0</v>
      </c>
      <c r="AN37" s="745">
        <f t="shared" si="99"/>
        <v>49162655</v>
      </c>
      <c r="AO37" s="745">
        <f t="shared" si="99"/>
        <v>639114515</v>
      </c>
      <c r="AP37" s="745">
        <f t="shared" si="99"/>
        <v>28</v>
      </c>
      <c r="AQ37" s="745">
        <f t="shared" si="99"/>
        <v>488</v>
      </c>
      <c r="AR37" s="745">
        <f t="shared" si="99"/>
        <v>976</v>
      </c>
      <c r="AS37" s="745">
        <f t="shared" si="99"/>
        <v>2329600</v>
      </c>
      <c r="AT37" s="745">
        <f t="shared" si="99"/>
        <v>332.5</v>
      </c>
      <c r="AU37" s="745">
        <f t="shared" si="99"/>
        <v>27664000</v>
      </c>
      <c r="AV37" s="745">
        <f t="shared" si="99"/>
        <v>7897119</v>
      </c>
      <c r="AW37" s="745">
        <f t="shared" si="99"/>
        <v>13832000</v>
      </c>
      <c r="AX37" s="745">
        <f t="shared" si="99"/>
        <v>49393119</v>
      </c>
      <c r="AY37" s="745">
        <f t="shared" si="99"/>
        <v>0</v>
      </c>
      <c r="AZ37" s="745">
        <f t="shared" si="99"/>
        <v>49393119</v>
      </c>
      <c r="BA37" s="745">
        <f t="shared" si="99"/>
        <v>642110547</v>
      </c>
    </row>
    <row r="38" spans="1:53" s="537" customFormat="1" ht="17.25" customHeight="1">
      <c r="A38" s="533"/>
      <c r="B38" s="562"/>
      <c r="C38" s="535"/>
      <c r="D38" s="535"/>
      <c r="E38" s="534"/>
      <c r="F38" s="536"/>
      <c r="G38" s="490"/>
      <c r="H38" s="534"/>
      <c r="I38" s="534"/>
      <c r="J38" s="534"/>
      <c r="K38" s="534"/>
      <c r="L38" s="534"/>
      <c r="M38" s="534"/>
      <c r="N38" s="534"/>
      <c r="O38" s="534"/>
      <c r="P38" s="534"/>
      <c r="Q38" s="534"/>
      <c r="R38" s="536"/>
      <c r="S38" s="534"/>
      <c r="T38" s="534"/>
      <c r="U38" s="534"/>
      <c r="V38" s="534"/>
      <c r="W38" s="534"/>
      <c r="X38" s="534"/>
      <c r="Y38" s="534"/>
      <c r="Z38" s="534"/>
      <c r="AA38" s="534"/>
      <c r="AB38" s="534"/>
      <c r="AC38" s="534"/>
      <c r="AD38" s="536"/>
      <c r="AK38" s="534"/>
      <c r="AP38" s="538"/>
      <c r="AW38" s="534"/>
    </row>
    <row r="39" spans="1:53" s="537" customFormat="1" ht="18" customHeight="1">
      <c r="A39" s="533"/>
      <c r="B39" s="562"/>
      <c r="C39" s="535"/>
      <c r="D39" s="535"/>
      <c r="E39" s="534"/>
      <c r="F39" s="536"/>
      <c r="G39" s="490"/>
      <c r="H39" s="534"/>
      <c r="I39" s="534"/>
      <c r="J39" s="534"/>
      <c r="K39" s="534"/>
      <c r="L39" s="534"/>
      <c r="M39" s="534"/>
      <c r="N39" s="534"/>
      <c r="O39" s="534"/>
      <c r="P39" s="534"/>
      <c r="Q39" s="534"/>
      <c r="R39" s="536"/>
      <c r="S39" s="534"/>
      <c r="T39" s="534"/>
      <c r="U39" s="534"/>
      <c r="V39" s="534"/>
      <c r="W39" s="534"/>
      <c r="X39" s="534"/>
      <c r="Y39" s="534"/>
      <c r="Z39" s="534"/>
      <c r="AA39" s="534"/>
      <c r="AB39" s="534"/>
      <c r="AC39" s="534"/>
      <c r="AD39" s="536"/>
      <c r="AK39" s="534"/>
      <c r="AP39" s="538"/>
      <c r="AW39" s="534"/>
    </row>
    <row r="40" spans="1:53" s="500" customFormat="1" ht="30.75" customHeight="1">
      <c r="A40" s="960" t="s">
        <v>554</v>
      </c>
      <c r="B40" s="960"/>
      <c r="C40" s="960"/>
      <c r="D40" s="960"/>
      <c r="E40" s="960"/>
      <c r="F40" s="966" t="s">
        <v>65</v>
      </c>
      <c r="G40" s="966"/>
      <c r="H40" s="966"/>
      <c r="I40" s="966"/>
      <c r="J40" s="966"/>
      <c r="K40" s="966"/>
      <c r="L40" s="966"/>
      <c r="M40" s="966"/>
      <c r="N40" s="966"/>
      <c r="O40" s="966"/>
      <c r="P40" s="966"/>
      <c r="Q40" s="966"/>
      <c r="R40" s="966" t="s">
        <v>65</v>
      </c>
      <c r="S40" s="966"/>
      <c r="T40" s="966"/>
      <c r="U40" s="966"/>
      <c r="V40" s="966"/>
      <c r="W40" s="966"/>
      <c r="X40" s="966"/>
      <c r="Y40" s="966"/>
      <c r="Z40" s="966"/>
      <c r="AA40" s="966"/>
      <c r="AB40" s="966"/>
      <c r="AC40" s="966"/>
      <c r="AD40" s="966" t="s">
        <v>65</v>
      </c>
      <c r="AE40" s="966"/>
      <c r="AF40" s="966"/>
      <c r="AG40" s="966"/>
      <c r="AH40" s="966"/>
      <c r="AI40" s="966"/>
      <c r="AJ40" s="966"/>
      <c r="AK40" s="966"/>
      <c r="AL40" s="966"/>
      <c r="AM40" s="966"/>
      <c r="AN40" s="966"/>
      <c r="AO40" s="966"/>
      <c r="AP40" s="966" t="s">
        <v>65</v>
      </c>
      <c r="AQ40" s="966"/>
      <c r="AR40" s="966"/>
      <c r="AS40" s="966"/>
      <c r="AT40" s="966"/>
      <c r="AU40" s="966"/>
      <c r="AV40" s="966"/>
      <c r="AW40" s="966"/>
      <c r="AX40" s="966"/>
      <c r="AY40" s="966"/>
      <c r="AZ40" s="966"/>
      <c r="BA40" s="966"/>
    </row>
    <row r="41" spans="1:53" s="501" customFormat="1" ht="32.25" customHeight="1">
      <c r="A41" s="959" t="s">
        <v>22</v>
      </c>
      <c r="B41" s="959"/>
      <c r="C41" s="959"/>
      <c r="D41" s="959"/>
      <c r="E41" s="959"/>
      <c r="F41" s="963" t="s">
        <v>1405</v>
      </c>
      <c r="G41" s="964"/>
      <c r="H41" s="964"/>
      <c r="I41" s="964"/>
      <c r="J41" s="964"/>
      <c r="K41" s="964"/>
      <c r="L41" s="964"/>
      <c r="M41" s="964"/>
      <c r="N41" s="964"/>
      <c r="O41" s="964"/>
      <c r="P41" s="964"/>
      <c r="Q41" s="965"/>
      <c r="R41" s="963" t="s">
        <v>1946</v>
      </c>
      <c r="S41" s="964"/>
      <c r="T41" s="964"/>
      <c r="U41" s="964"/>
      <c r="V41" s="964"/>
      <c r="W41" s="964"/>
      <c r="X41" s="964"/>
      <c r="Y41" s="964"/>
      <c r="Z41" s="964"/>
      <c r="AA41" s="964"/>
      <c r="AB41" s="964"/>
      <c r="AC41" s="965"/>
      <c r="AD41" s="967" t="s">
        <v>2458</v>
      </c>
      <c r="AE41" s="967"/>
      <c r="AF41" s="967"/>
      <c r="AG41" s="967"/>
      <c r="AH41" s="967"/>
      <c r="AI41" s="967"/>
      <c r="AJ41" s="967"/>
      <c r="AK41" s="967"/>
      <c r="AL41" s="967"/>
      <c r="AM41" s="967"/>
      <c r="AN41" s="967"/>
      <c r="AO41" s="967"/>
      <c r="AP41" s="967" t="s">
        <v>2932</v>
      </c>
      <c r="AQ41" s="967"/>
      <c r="AR41" s="967"/>
      <c r="AS41" s="967"/>
      <c r="AT41" s="967"/>
      <c r="AU41" s="967"/>
      <c r="AV41" s="967"/>
      <c r="AW41" s="967"/>
      <c r="AX41" s="967"/>
      <c r="AY41" s="967"/>
      <c r="AZ41" s="967"/>
      <c r="BA41" s="967"/>
    </row>
    <row r="42" spans="1:53" s="532" customFormat="1" ht="122.25" customHeight="1">
      <c r="A42" s="458" t="s">
        <v>10</v>
      </c>
      <c r="B42" s="531" t="s">
        <v>54</v>
      </c>
      <c r="C42" s="531" t="s">
        <v>1958</v>
      </c>
      <c r="D42" s="531" t="s">
        <v>1959</v>
      </c>
      <c r="E42" s="531" t="s">
        <v>55</v>
      </c>
      <c r="F42" s="547" t="s">
        <v>1</v>
      </c>
      <c r="G42" s="546" t="s">
        <v>449</v>
      </c>
      <c r="H42" s="546" t="s">
        <v>57</v>
      </c>
      <c r="I42" s="547" t="s">
        <v>62</v>
      </c>
      <c r="J42" s="565" t="s">
        <v>63</v>
      </c>
      <c r="K42" s="547" t="s">
        <v>450</v>
      </c>
      <c r="L42" s="547" t="s">
        <v>451</v>
      </c>
      <c r="M42" s="547" t="s">
        <v>2024</v>
      </c>
      <c r="N42" s="547" t="s">
        <v>2025</v>
      </c>
      <c r="O42" s="531" t="s">
        <v>612</v>
      </c>
      <c r="P42" s="531" t="s">
        <v>1408</v>
      </c>
      <c r="Q42" s="547" t="s">
        <v>1409</v>
      </c>
      <c r="R42" s="547"/>
      <c r="S42" s="546" t="str">
        <f>+G42</f>
        <v>Դատավորի ստաժ</v>
      </c>
      <c r="T42" s="546" t="str">
        <f>+H42</f>
        <v>Ստաժի %-ը</v>
      </c>
      <c r="U42" s="547" t="s">
        <v>62</v>
      </c>
      <c r="V42" s="565" t="s">
        <v>63</v>
      </c>
      <c r="W42" s="547" t="s">
        <v>450</v>
      </c>
      <c r="X42" s="547" t="s">
        <v>451</v>
      </c>
      <c r="Y42" s="547" t="s">
        <v>2024</v>
      </c>
      <c r="Z42" s="547" t="s">
        <v>2025</v>
      </c>
      <c r="AA42" s="531" t="s">
        <v>1334</v>
      </c>
      <c r="AB42" s="531" t="s">
        <v>1947</v>
      </c>
      <c r="AC42" s="547" t="s">
        <v>1948</v>
      </c>
      <c r="AD42" s="547"/>
      <c r="AE42" s="546" t="str">
        <f>+S42</f>
        <v>Դատավորի ստաժ</v>
      </c>
      <c r="AF42" s="546" t="str">
        <f>+T42</f>
        <v>Ստաժի %-ը</v>
      </c>
      <c r="AG42" s="547" t="s">
        <v>62</v>
      </c>
      <c r="AH42" s="565" t="s">
        <v>63</v>
      </c>
      <c r="AI42" s="547" t="s">
        <v>450</v>
      </c>
      <c r="AJ42" s="547" t="s">
        <v>451</v>
      </c>
      <c r="AK42" s="547" t="s">
        <v>2024</v>
      </c>
      <c r="AL42" s="547" t="s">
        <v>2025</v>
      </c>
      <c r="AM42" s="531" t="s">
        <v>1334</v>
      </c>
      <c r="AN42" s="531" t="s">
        <v>2460</v>
      </c>
      <c r="AO42" s="547" t="s">
        <v>2459</v>
      </c>
      <c r="AP42" s="547"/>
      <c r="AQ42" s="546" t="str">
        <f>+AE42</f>
        <v>Դատավորի ստաժ</v>
      </c>
      <c r="AR42" s="546" t="str">
        <f>+AF42</f>
        <v>Ստաժի %-ը</v>
      </c>
      <c r="AS42" s="547" t="s">
        <v>62</v>
      </c>
      <c r="AT42" s="565" t="s">
        <v>63</v>
      </c>
      <c r="AU42" s="547" t="s">
        <v>450</v>
      </c>
      <c r="AV42" s="547" t="s">
        <v>451</v>
      </c>
      <c r="AW42" s="547" t="s">
        <v>2024</v>
      </c>
      <c r="AX42" s="547" t="s">
        <v>2025</v>
      </c>
      <c r="AY42" s="531" t="s">
        <v>1334</v>
      </c>
      <c r="AZ42" s="531" t="s">
        <v>2933</v>
      </c>
      <c r="BA42" s="547" t="s">
        <v>2934</v>
      </c>
    </row>
    <row r="43" spans="1:53" s="485" customFormat="1" ht="23.25" customHeight="1">
      <c r="A43" s="792">
        <v>1</v>
      </c>
      <c r="B43" s="856" t="s">
        <v>613</v>
      </c>
      <c r="C43" s="794" t="s">
        <v>1961</v>
      </c>
      <c r="D43" s="794">
        <v>1971</v>
      </c>
      <c r="E43" s="795" t="s">
        <v>457</v>
      </c>
      <c r="F43" s="796">
        <v>1</v>
      </c>
      <c r="G43" s="797">
        <v>19</v>
      </c>
      <c r="H43" s="798">
        <f t="shared" ref="H43:H61" si="100">+G43*2</f>
        <v>38</v>
      </c>
      <c r="I43" s="799">
        <v>83200</v>
      </c>
      <c r="J43" s="799">
        <v>11.5</v>
      </c>
      <c r="K43" s="800">
        <f>+J43*I43</f>
        <v>956800</v>
      </c>
      <c r="L43" s="800">
        <v>287040</v>
      </c>
      <c r="M43" s="800">
        <f t="shared" ref="M43:M61" si="101">+K43*0.55</f>
        <v>526240</v>
      </c>
      <c r="N43" s="800">
        <f t="shared" ref="N43:N61" si="102">+K43+L43+M43</f>
        <v>1770080</v>
      </c>
      <c r="O43" s="799"/>
      <c r="P43" s="801">
        <f>+N43+O43</f>
        <v>1770080</v>
      </c>
      <c r="Q43" s="801">
        <f t="shared" ref="Q43:Q61" si="103">+P43*13</f>
        <v>23011040</v>
      </c>
      <c r="R43" s="690">
        <v>1</v>
      </c>
      <c r="S43" s="567">
        <f t="shared" ref="S43:S61" si="104">+G43+1</f>
        <v>20</v>
      </c>
      <c r="T43" s="461">
        <f>+S43*2</f>
        <v>40</v>
      </c>
      <c r="U43" s="456">
        <v>83200</v>
      </c>
      <c r="V43" s="456">
        <f t="shared" ref="V43:V61" si="105">+J43</f>
        <v>11.5</v>
      </c>
      <c r="W43" s="462">
        <f>+U43*V43</f>
        <v>956800</v>
      </c>
      <c r="X43" s="462">
        <f t="shared" ref="X43:X61" si="106">IF((T43&lt;=30)*AND(W43*T43%&gt;L43),W43*T43%,IF((T43&gt;30)*AND(W43*30%&gt;L43),W43*30%,L43))</f>
        <v>287040</v>
      </c>
      <c r="Y43" s="462">
        <f>+W43*0.55</f>
        <v>526240</v>
      </c>
      <c r="Z43" s="462">
        <f>+W43+X43+Y43</f>
        <v>1770080</v>
      </c>
      <c r="AA43" s="456">
        <f t="shared" ref="AA43:AA61" si="107">+O43</f>
        <v>0</v>
      </c>
      <c r="AB43" s="484">
        <f>+Z43+AA43</f>
        <v>1770080</v>
      </c>
      <c r="AC43" s="484">
        <f>+AB43*13</f>
        <v>23011040</v>
      </c>
      <c r="AD43" s="690">
        <v>1</v>
      </c>
      <c r="AE43" s="567">
        <f>+S43+1</f>
        <v>21</v>
      </c>
      <c r="AF43" s="461">
        <f>+AE43*2</f>
        <v>42</v>
      </c>
      <c r="AG43" s="456">
        <f t="shared" ref="AG43:AH47" si="108">+U43</f>
        <v>83200</v>
      </c>
      <c r="AH43" s="456">
        <f t="shared" si="108"/>
        <v>11.5</v>
      </c>
      <c r="AI43" s="462">
        <f>+AG43*AH43</f>
        <v>956800</v>
      </c>
      <c r="AJ43" s="462">
        <f>IF((AF43&lt;=30)*AND(AI43*AF43%&gt;X43),AI43*AF43%,IF((AF43&gt;30)*AND(AI43*30%&gt;X43),AI43*30%,X43))</f>
        <v>287040</v>
      </c>
      <c r="AK43" s="462">
        <f>+AI43*0.55</f>
        <v>526240</v>
      </c>
      <c r="AL43" s="462">
        <f>+AI43+AJ43+AK43</f>
        <v>1770080</v>
      </c>
      <c r="AM43" s="456">
        <f>+AA43</f>
        <v>0</v>
      </c>
      <c r="AN43" s="484">
        <f>+AL43+AM43</f>
        <v>1770080</v>
      </c>
      <c r="AO43" s="484">
        <f>+AN43*13</f>
        <v>23011040</v>
      </c>
      <c r="AP43" s="690">
        <v>1</v>
      </c>
      <c r="AQ43" s="567">
        <f>+AE43+1</f>
        <v>22</v>
      </c>
      <c r="AR43" s="461">
        <f>+AQ43*2</f>
        <v>44</v>
      </c>
      <c r="AS43" s="456">
        <f t="shared" ref="AS43:AT47" si="109">+AG43</f>
        <v>83200</v>
      </c>
      <c r="AT43" s="456">
        <f t="shared" si="109"/>
        <v>11.5</v>
      </c>
      <c r="AU43" s="462">
        <f>+AS43*AT43</f>
        <v>956800</v>
      </c>
      <c r="AV43" s="462">
        <f>IF((AR43&lt;=30)*AND(AU43*AR43%&gt;AJ43),AU43*AR43%,IF((AR43&gt;30)*AND(AU43*30%&gt;AJ43),AU43*30%,AJ43))</f>
        <v>287040</v>
      </c>
      <c r="AW43" s="462">
        <f>+AU43*0.55</f>
        <v>526240</v>
      </c>
      <c r="AX43" s="462">
        <f>+AU43+AV43+AW43</f>
        <v>1770080</v>
      </c>
      <c r="AY43" s="456">
        <f>+AM43</f>
        <v>0</v>
      </c>
      <c r="AZ43" s="484">
        <f>+AX43+AY43</f>
        <v>1770080</v>
      </c>
      <c r="BA43" s="484">
        <f>+AZ43*13</f>
        <v>23011040</v>
      </c>
    </row>
    <row r="44" spans="1:53" s="485" customFormat="1" ht="23.25" customHeight="1">
      <c r="A44" s="792">
        <v>2</v>
      </c>
      <c r="B44" s="793" t="s">
        <v>526</v>
      </c>
      <c r="C44" s="794" t="s">
        <v>1961</v>
      </c>
      <c r="D44" s="794">
        <v>1962</v>
      </c>
      <c r="E44" s="795" t="s">
        <v>3</v>
      </c>
      <c r="F44" s="796">
        <v>1</v>
      </c>
      <c r="G44" s="797">
        <v>30</v>
      </c>
      <c r="H44" s="798">
        <f t="shared" si="100"/>
        <v>60</v>
      </c>
      <c r="I44" s="799">
        <v>83200</v>
      </c>
      <c r="J44" s="799">
        <v>11</v>
      </c>
      <c r="K44" s="800">
        <f>+J44*I44</f>
        <v>915200</v>
      </c>
      <c r="L44" s="800">
        <v>493484</v>
      </c>
      <c r="M44" s="800">
        <f t="shared" si="101"/>
        <v>503360.00000000006</v>
      </c>
      <c r="N44" s="800">
        <f t="shared" si="102"/>
        <v>1912044</v>
      </c>
      <c r="O44" s="799"/>
      <c r="P44" s="801">
        <f>+N44+O44</f>
        <v>1912044</v>
      </c>
      <c r="Q44" s="801">
        <f t="shared" si="103"/>
        <v>24856572</v>
      </c>
      <c r="R44" s="690">
        <v>1</v>
      </c>
      <c r="S44" s="567">
        <f t="shared" si="104"/>
        <v>31</v>
      </c>
      <c r="T44" s="461">
        <f>+S44*2</f>
        <v>62</v>
      </c>
      <c r="U44" s="456">
        <v>83200</v>
      </c>
      <c r="V44" s="456">
        <f t="shared" si="105"/>
        <v>11</v>
      </c>
      <c r="W44" s="462">
        <f>+U44*V44</f>
        <v>915200</v>
      </c>
      <c r="X44" s="462">
        <f t="shared" si="106"/>
        <v>493484</v>
      </c>
      <c r="Y44" s="462">
        <f t="shared" ref="Y44:Y61" si="110">+W44*0.55</f>
        <v>503360.00000000006</v>
      </c>
      <c r="Z44" s="462">
        <f>+W44+X44+Y44</f>
        <v>1912044</v>
      </c>
      <c r="AA44" s="456">
        <f t="shared" si="107"/>
        <v>0</v>
      </c>
      <c r="AB44" s="484">
        <f>+Z44+AA44</f>
        <v>1912044</v>
      </c>
      <c r="AC44" s="484">
        <f>+AB44*13</f>
        <v>24856572</v>
      </c>
      <c r="AD44" s="690">
        <v>1</v>
      </c>
      <c r="AE44" s="567">
        <f>+S44+1</f>
        <v>32</v>
      </c>
      <c r="AF44" s="461">
        <f>+AE44*2</f>
        <v>64</v>
      </c>
      <c r="AG44" s="456">
        <f t="shared" si="108"/>
        <v>83200</v>
      </c>
      <c r="AH44" s="456">
        <f t="shared" si="108"/>
        <v>11</v>
      </c>
      <c r="AI44" s="462">
        <f>+AG44*AH44</f>
        <v>915200</v>
      </c>
      <c r="AJ44" s="462">
        <f>IF((AF44&lt;=30)*AND(AI44*AF44%&gt;X44),AI44*AF44%,IF((AF44&gt;30)*AND(AI44*30%&gt;X44),AI44*30%,X44))</f>
        <v>493484</v>
      </c>
      <c r="AK44" s="462">
        <f t="shared" ref="AK44:AK61" si="111">+AI44*0.55</f>
        <v>503360.00000000006</v>
      </c>
      <c r="AL44" s="462">
        <f>+AI44+AJ44+AK44</f>
        <v>1912044</v>
      </c>
      <c r="AM44" s="456">
        <f>+AA44</f>
        <v>0</v>
      </c>
      <c r="AN44" s="484">
        <f>+AL44+AM44</f>
        <v>1912044</v>
      </c>
      <c r="AO44" s="484">
        <f>+AN44*13</f>
        <v>24856572</v>
      </c>
      <c r="AP44" s="690">
        <v>1</v>
      </c>
      <c r="AQ44" s="567">
        <f>+AE44+1</f>
        <v>33</v>
      </c>
      <c r="AR44" s="461">
        <f>+AQ44*2</f>
        <v>66</v>
      </c>
      <c r="AS44" s="456">
        <f t="shared" si="109"/>
        <v>83200</v>
      </c>
      <c r="AT44" s="456">
        <f t="shared" si="109"/>
        <v>11</v>
      </c>
      <c r="AU44" s="462">
        <f>+AS44*AT44</f>
        <v>915200</v>
      </c>
      <c r="AV44" s="462">
        <f>IF((AR44&lt;=30)*AND(AU44*AR44%&gt;AJ44),AU44*AR44%,IF((AR44&gt;30)*AND(AU44*30%&gt;AJ44),AU44*30%,AJ44))</f>
        <v>493484</v>
      </c>
      <c r="AW44" s="462">
        <f t="shared" ref="AW44:AW61" si="112">+AU44*0.55</f>
        <v>503360.00000000006</v>
      </c>
      <c r="AX44" s="462">
        <f>+AU44+AV44+AW44</f>
        <v>1912044</v>
      </c>
      <c r="AY44" s="456">
        <f>+AM44</f>
        <v>0</v>
      </c>
      <c r="AZ44" s="484">
        <f>+AX44+AY44</f>
        <v>1912044</v>
      </c>
      <c r="BA44" s="484">
        <f>+AZ44*13</f>
        <v>24856572</v>
      </c>
    </row>
    <row r="45" spans="1:53" s="485" customFormat="1" ht="23.25" customHeight="1">
      <c r="A45" s="792">
        <v>3</v>
      </c>
      <c r="B45" s="795" t="s">
        <v>485</v>
      </c>
      <c r="C45" s="794" t="s">
        <v>1960</v>
      </c>
      <c r="D45" s="794">
        <v>1984</v>
      </c>
      <c r="E45" s="795" t="s">
        <v>525</v>
      </c>
      <c r="F45" s="796">
        <v>1</v>
      </c>
      <c r="G45" s="797">
        <v>13</v>
      </c>
      <c r="H45" s="798">
        <f t="shared" si="100"/>
        <v>26</v>
      </c>
      <c r="I45" s="799">
        <v>83200</v>
      </c>
      <c r="J45" s="799">
        <v>11</v>
      </c>
      <c r="K45" s="800">
        <f>+J45*I45</f>
        <v>915200</v>
      </c>
      <c r="L45" s="800">
        <v>237952</v>
      </c>
      <c r="M45" s="800">
        <f t="shared" si="101"/>
        <v>503360.00000000006</v>
      </c>
      <c r="N45" s="800">
        <f t="shared" si="102"/>
        <v>1656512</v>
      </c>
      <c r="O45" s="799"/>
      <c r="P45" s="801">
        <f>+N45+O45</f>
        <v>1656512</v>
      </c>
      <c r="Q45" s="801">
        <f t="shared" si="103"/>
        <v>21534656</v>
      </c>
      <c r="R45" s="690">
        <v>1</v>
      </c>
      <c r="S45" s="567">
        <f t="shared" si="104"/>
        <v>14</v>
      </c>
      <c r="T45" s="461">
        <f>+S45*2</f>
        <v>28</v>
      </c>
      <c r="U45" s="456">
        <v>83200</v>
      </c>
      <c r="V45" s="456">
        <f t="shared" si="105"/>
        <v>11</v>
      </c>
      <c r="W45" s="462">
        <f>+U45*V45</f>
        <v>915200</v>
      </c>
      <c r="X45" s="462">
        <f t="shared" si="106"/>
        <v>256256.00000000003</v>
      </c>
      <c r="Y45" s="462">
        <f t="shared" si="110"/>
        <v>503360.00000000006</v>
      </c>
      <c r="Z45" s="462">
        <f>+W45+X45+Y45</f>
        <v>1674816</v>
      </c>
      <c r="AA45" s="456">
        <f t="shared" si="107"/>
        <v>0</v>
      </c>
      <c r="AB45" s="484">
        <f>+Z45+AA45</f>
        <v>1674816</v>
      </c>
      <c r="AC45" s="484">
        <f>+AB45*13</f>
        <v>21772608</v>
      </c>
      <c r="AD45" s="690">
        <v>1</v>
      </c>
      <c r="AE45" s="567">
        <f>+S45+1</f>
        <v>15</v>
      </c>
      <c r="AF45" s="461">
        <f>+AE45*2</f>
        <v>30</v>
      </c>
      <c r="AG45" s="456">
        <f t="shared" si="108"/>
        <v>83200</v>
      </c>
      <c r="AH45" s="456">
        <f t="shared" si="108"/>
        <v>11</v>
      </c>
      <c r="AI45" s="462">
        <f>+AG45*AH45</f>
        <v>915200</v>
      </c>
      <c r="AJ45" s="462">
        <f>IF((AF45&lt;=30)*AND(AI45*AF45%&gt;X45),AI45*AF45%,IF((AF45&gt;30)*AND(AI45*30%&gt;X45),AI45*30%,X45))</f>
        <v>274560</v>
      </c>
      <c r="AK45" s="462">
        <f t="shared" si="111"/>
        <v>503360.00000000006</v>
      </c>
      <c r="AL45" s="462">
        <f>+AI45+AJ45+AK45</f>
        <v>1693120</v>
      </c>
      <c r="AM45" s="456">
        <f>+AA45</f>
        <v>0</v>
      </c>
      <c r="AN45" s="484">
        <f>+AL45+AM45</f>
        <v>1693120</v>
      </c>
      <c r="AO45" s="484">
        <f>+AN45*13</f>
        <v>22010560</v>
      </c>
      <c r="AP45" s="690">
        <v>1</v>
      </c>
      <c r="AQ45" s="567">
        <f>+AE45+1</f>
        <v>16</v>
      </c>
      <c r="AR45" s="461">
        <f>+AQ45*2</f>
        <v>32</v>
      </c>
      <c r="AS45" s="456">
        <f t="shared" si="109"/>
        <v>83200</v>
      </c>
      <c r="AT45" s="456">
        <f t="shared" si="109"/>
        <v>11</v>
      </c>
      <c r="AU45" s="462">
        <f>+AS45*AT45</f>
        <v>915200</v>
      </c>
      <c r="AV45" s="462">
        <f>IF((AR45&lt;=30)*AND(AU45*AR45%&gt;AJ45),AU45*AR45%,IF((AR45&gt;30)*AND(AU45*30%&gt;AJ45),AU45*30%,AJ45))</f>
        <v>274560</v>
      </c>
      <c r="AW45" s="462">
        <f t="shared" si="112"/>
        <v>503360.00000000006</v>
      </c>
      <c r="AX45" s="462">
        <f>+AU45+AV45+AW45</f>
        <v>1693120</v>
      </c>
      <c r="AY45" s="456">
        <f>+AM45</f>
        <v>0</v>
      </c>
      <c r="AZ45" s="484">
        <f>+AX45+AY45</f>
        <v>1693120</v>
      </c>
      <c r="BA45" s="484">
        <f>+AZ45*13</f>
        <v>22010560</v>
      </c>
    </row>
    <row r="46" spans="1:53" s="485" customFormat="1" ht="23.25" customHeight="1">
      <c r="A46" s="792">
        <v>4</v>
      </c>
      <c r="B46" s="793" t="s">
        <v>768</v>
      </c>
      <c r="C46" s="794" t="s">
        <v>1961</v>
      </c>
      <c r="D46" s="794">
        <v>1985</v>
      </c>
      <c r="E46" s="795" t="s">
        <v>3</v>
      </c>
      <c r="F46" s="796">
        <v>1</v>
      </c>
      <c r="G46" s="797">
        <v>4</v>
      </c>
      <c r="H46" s="798">
        <f t="shared" si="100"/>
        <v>8</v>
      </c>
      <c r="I46" s="799">
        <v>83200</v>
      </c>
      <c r="J46" s="799">
        <v>11</v>
      </c>
      <c r="K46" s="800">
        <f>+J46*I46</f>
        <v>915200</v>
      </c>
      <c r="L46" s="800">
        <v>73216</v>
      </c>
      <c r="M46" s="800">
        <f t="shared" si="101"/>
        <v>503360.00000000006</v>
      </c>
      <c r="N46" s="800">
        <f t="shared" si="102"/>
        <v>1491776</v>
      </c>
      <c r="O46" s="799"/>
      <c r="P46" s="801">
        <f>+N46+O46</f>
        <v>1491776</v>
      </c>
      <c r="Q46" s="801">
        <f t="shared" si="103"/>
        <v>19393088</v>
      </c>
      <c r="R46" s="690">
        <v>1</v>
      </c>
      <c r="S46" s="567">
        <f t="shared" si="104"/>
        <v>5</v>
      </c>
      <c r="T46" s="461">
        <f>+S46*2</f>
        <v>10</v>
      </c>
      <c r="U46" s="456">
        <v>83200</v>
      </c>
      <c r="V46" s="456">
        <f t="shared" si="105"/>
        <v>11</v>
      </c>
      <c r="W46" s="462">
        <f>+U46*V46</f>
        <v>915200</v>
      </c>
      <c r="X46" s="462">
        <f t="shared" si="106"/>
        <v>91520</v>
      </c>
      <c r="Y46" s="462">
        <f t="shared" si="110"/>
        <v>503360.00000000006</v>
      </c>
      <c r="Z46" s="462">
        <f>+W46+X46+Y46</f>
        <v>1510080</v>
      </c>
      <c r="AA46" s="456">
        <f t="shared" si="107"/>
        <v>0</v>
      </c>
      <c r="AB46" s="484">
        <f>+Z46+AA46</f>
        <v>1510080</v>
      </c>
      <c r="AC46" s="484">
        <f>+AB46*13</f>
        <v>19631040</v>
      </c>
      <c r="AD46" s="690">
        <v>1</v>
      </c>
      <c r="AE46" s="567">
        <f>+S46+1</f>
        <v>6</v>
      </c>
      <c r="AF46" s="461">
        <f>+AE46*2</f>
        <v>12</v>
      </c>
      <c r="AG46" s="456">
        <f t="shared" si="108"/>
        <v>83200</v>
      </c>
      <c r="AH46" s="456">
        <f t="shared" si="108"/>
        <v>11</v>
      </c>
      <c r="AI46" s="462">
        <f>+AG46*AH46</f>
        <v>915200</v>
      </c>
      <c r="AJ46" s="462">
        <f>IF((AF46&lt;=30)*AND(AI46*AF46%&gt;X46),AI46*AF46%,IF((AF46&gt;30)*AND(AI46*30%&gt;X46),AI46*30%,X46))</f>
        <v>109824</v>
      </c>
      <c r="AK46" s="462">
        <f t="shared" si="111"/>
        <v>503360.00000000006</v>
      </c>
      <c r="AL46" s="462">
        <f>+AI46+AJ46+AK46</f>
        <v>1528384</v>
      </c>
      <c r="AM46" s="456">
        <f>+AA46</f>
        <v>0</v>
      </c>
      <c r="AN46" s="484">
        <f>+AL46+AM46</f>
        <v>1528384</v>
      </c>
      <c r="AO46" s="484">
        <f>+AN46*13</f>
        <v>19868992</v>
      </c>
      <c r="AP46" s="690">
        <v>1</v>
      </c>
      <c r="AQ46" s="567">
        <f>+AE46+1</f>
        <v>7</v>
      </c>
      <c r="AR46" s="461">
        <f>+AQ46*2</f>
        <v>14</v>
      </c>
      <c r="AS46" s="456">
        <f t="shared" si="109"/>
        <v>83200</v>
      </c>
      <c r="AT46" s="456">
        <f t="shared" si="109"/>
        <v>11</v>
      </c>
      <c r="AU46" s="462">
        <f>+AS46*AT46</f>
        <v>915200</v>
      </c>
      <c r="AV46" s="462">
        <f>IF((AR46&lt;=30)*AND(AU46*AR46%&gt;AJ46),AU46*AR46%,IF((AR46&gt;30)*AND(AU46*30%&gt;AJ46),AU46*30%,AJ46))</f>
        <v>128128.00000000001</v>
      </c>
      <c r="AW46" s="462">
        <f t="shared" si="112"/>
        <v>503360.00000000006</v>
      </c>
      <c r="AX46" s="462">
        <f>+AU46+AV46+AW46</f>
        <v>1546688</v>
      </c>
      <c r="AY46" s="456">
        <f>+AM46</f>
        <v>0</v>
      </c>
      <c r="AZ46" s="484">
        <f>+AX46+AY46</f>
        <v>1546688</v>
      </c>
      <c r="BA46" s="484">
        <f>+AZ46*13</f>
        <v>20106944</v>
      </c>
    </row>
    <row r="47" spans="1:53" s="485" customFormat="1" ht="23.25" customHeight="1">
      <c r="A47" s="792">
        <v>5</v>
      </c>
      <c r="B47" s="793" t="s">
        <v>1019</v>
      </c>
      <c r="C47" s="794" t="s">
        <v>1961</v>
      </c>
      <c r="D47" s="794">
        <v>1968</v>
      </c>
      <c r="E47" s="795" t="s">
        <v>3</v>
      </c>
      <c r="F47" s="796">
        <v>1</v>
      </c>
      <c r="G47" s="797">
        <v>6</v>
      </c>
      <c r="H47" s="798">
        <f t="shared" si="100"/>
        <v>12</v>
      </c>
      <c r="I47" s="799">
        <v>83200</v>
      </c>
      <c r="J47" s="799">
        <v>11</v>
      </c>
      <c r="K47" s="800">
        <f>+J47*I47</f>
        <v>915200</v>
      </c>
      <c r="L47" s="800">
        <v>109824</v>
      </c>
      <c r="M47" s="800">
        <f t="shared" si="101"/>
        <v>503360.00000000006</v>
      </c>
      <c r="N47" s="800">
        <f t="shared" si="102"/>
        <v>1528384</v>
      </c>
      <c r="O47" s="799"/>
      <c r="P47" s="801">
        <f>+N47+O47</f>
        <v>1528384</v>
      </c>
      <c r="Q47" s="801">
        <f t="shared" si="103"/>
        <v>19868992</v>
      </c>
      <c r="R47" s="690">
        <v>1</v>
      </c>
      <c r="S47" s="567">
        <f t="shared" si="104"/>
        <v>7</v>
      </c>
      <c r="T47" s="461">
        <f>+S47*2</f>
        <v>14</v>
      </c>
      <c r="U47" s="456">
        <v>83200</v>
      </c>
      <c r="V47" s="456">
        <f t="shared" si="105"/>
        <v>11</v>
      </c>
      <c r="W47" s="462">
        <f>+U47*V47</f>
        <v>915200</v>
      </c>
      <c r="X47" s="462">
        <f t="shared" si="106"/>
        <v>128128.00000000001</v>
      </c>
      <c r="Y47" s="462">
        <f t="shared" si="110"/>
        <v>503360.00000000006</v>
      </c>
      <c r="Z47" s="462">
        <f>+W47+X47+Y47</f>
        <v>1546688</v>
      </c>
      <c r="AA47" s="456">
        <f t="shared" si="107"/>
        <v>0</v>
      </c>
      <c r="AB47" s="484">
        <f>+Z47+AA47</f>
        <v>1546688</v>
      </c>
      <c r="AC47" s="484">
        <f>+AB47*13</f>
        <v>20106944</v>
      </c>
      <c r="AD47" s="690">
        <v>1</v>
      </c>
      <c r="AE47" s="567">
        <f>+S47+1</f>
        <v>8</v>
      </c>
      <c r="AF47" s="461">
        <f>+AE47*2</f>
        <v>16</v>
      </c>
      <c r="AG47" s="456">
        <f t="shared" si="108"/>
        <v>83200</v>
      </c>
      <c r="AH47" s="456">
        <f t="shared" si="108"/>
        <v>11</v>
      </c>
      <c r="AI47" s="462">
        <f>+AG47*AH47</f>
        <v>915200</v>
      </c>
      <c r="AJ47" s="462">
        <f>IF((AF47&lt;=30)*AND(AI47*AF47%&gt;X47),AI47*AF47%,IF((AF47&gt;30)*AND(AI47*30%&gt;X47),AI47*30%,X47))</f>
        <v>146432</v>
      </c>
      <c r="AK47" s="462">
        <f t="shared" si="111"/>
        <v>503360.00000000006</v>
      </c>
      <c r="AL47" s="462">
        <f>+AI47+AJ47+AK47</f>
        <v>1564992</v>
      </c>
      <c r="AM47" s="456">
        <f>+AA47</f>
        <v>0</v>
      </c>
      <c r="AN47" s="484">
        <f>+AL47+AM47</f>
        <v>1564992</v>
      </c>
      <c r="AO47" s="484">
        <f>+AN47*13</f>
        <v>20344896</v>
      </c>
      <c r="AP47" s="690">
        <v>1</v>
      </c>
      <c r="AQ47" s="567">
        <f>+AE47+1</f>
        <v>9</v>
      </c>
      <c r="AR47" s="461">
        <f>+AQ47*2</f>
        <v>18</v>
      </c>
      <c r="AS47" s="456">
        <f t="shared" si="109"/>
        <v>83200</v>
      </c>
      <c r="AT47" s="456">
        <f t="shared" si="109"/>
        <v>11</v>
      </c>
      <c r="AU47" s="462">
        <f>+AS47*AT47</f>
        <v>915200</v>
      </c>
      <c r="AV47" s="462">
        <f>IF((AR47&lt;=30)*AND(AU47*AR47%&gt;AJ47),AU47*AR47%,IF((AR47&gt;30)*AND(AU47*30%&gt;AJ47),AU47*30%,AJ47))</f>
        <v>164736</v>
      </c>
      <c r="AW47" s="462">
        <f t="shared" si="112"/>
        <v>503360.00000000006</v>
      </c>
      <c r="AX47" s="462">
        <f>+AU47+AV47+AW47</f>
        <v>1583296</v>
      </c>
      <c r="AY47" s="456">
        <f>+AM47</f>
        <v>0</v>
      </c>
      <c r="AZ47" s="484">
        <f>+AX47+AY47</f>
        <v>1583296</v>
      </c>
      <c r="BA47" s="484">
        <f>+AZ47*13</f>
        <v>20582848</v>
      </c>
    </row>
    <row r="48" spans="1:53" s="485" customFormat="1" ht="23.25" customHeight="1">
      <c r="A48" s="792">
        <v>6</v>
      </c>
      <c r="B48" s="856" t="s">
        <v>489</v>
      </c>
      <c r="C48" s="794" t="s">
        <v>1961</v>
      </c>
      <c r="D48" s="794">
        <v>1967</v>
      </c>
      <c r="E48" s="795" t="s">
        <v>3</v>
      </c>
      <c r="F48" s="796">
        <v>1</v>
      </c>
      <c r="G48" s="797">
        <v>19</v>
      </c>
      <c r="H48" s="798">
        <f t="shared" si="100"/>
        <v>38</v>
      </c>
      <c r="I48" s="799">
        <v>83200</v>
      </c>
      <c r="J48" s="799">
        <v>11</v>
      </c>
      <c r="K48" s="800">
        <f t="shared" ref="K48:K56" si="113">+J48*I48</f>
        <v>915200</v>
      </c>
      <c r="L48" s="800">
        <v>274560</v>
      </c>
      <c r="M48" s="800">
        <f t="shared" si="101"/>
        <v>503360.00000000006</v>
      </c>
      <c r="N48" s="800">
        <f t="shared" si="102"/>
        <v>1693120</v>
      </c>
      <c r="O48" s="799"/>
      <c r="P48" s="801">
        <f t="shared" ref="P48:P56" si="114">+N48+O48</f>
        <v>1693120</v>
      </c>
      <c r="Q48" s="801">
        <f t="shared" si="103"/>
        <v>22010560</v>
      </c>
      <c r="R48" s="690">
        <v>1</v>
      </c>
      <c r="S48" s="567">
        <f t="shared" si="104"/>
        <v>20</v>
      </c>
      <c r="T48" s="461">
        <f t="shared" ref="T48:T56" si="115">+S48*2</f>
        <v>40</v>
      </c>
      <c r="U48" s="456">
        <v>83200</v>
      </c>
      <c r="V48" s="456">
        <f t="shared" si="105"/>
        <v>11</v>
      </c>
      <c r="W48" s="462">
        <f t="shared" ref="W48:W56" si="116">+U48*V48</f>
        <v>915200</v>
      </c>
      <c r="X48" s="462">
        <f t="shared" si="106"/>
        <v>274560</v>
      </c>
      <c r="Y48" s="462">
        <f t="shared" si="110"/>
        <v>503360.00000000006</v>
      </c>
      <c r="Z48" s="462">
        <f t="shared" ref="Z48:Z56" si="117">+W48+X48+Y48</f>
        <v>1693120</v>
      </c>
      <c r="AA48" s="456">
        <f t="shared" si="107"/>
        <v>0</v>
      </c>
      <c r="AB48" s="484">
        <f t="shared" ref="AB48:AB56" si="118">+Z48+AA48</f>
        <v>1693120</v>
      </c>
      <c r="AC48" s="484">
        <f t="shared" ref="AC48:AC56" si="119">+AB48*13</f>
        <v>22010560</v>
      </c>
      <c r="AD48" s="690">
        <v>1</v>
      </c>
      <c r="AE48" s="567">
        <f t="shared" ref="AE48:AE56" si="120">+S48+1</f>
        <v>21</v>
      </c>
      <c r="AF48" s="461">
        <f t="shared" ref="AF48:AF56" si="121">+AE48*2</f>
        <v>42</v>
      </c>
      <c r="AG48" s="456">
        <f t="shared" ref="AG48:AG56" si="122">+U48</f>
        <v>83200</v>
      </c>
      <c r="AH48" s="456">
        <f t="shared" ref="AH48:AH56" si="123">+V48</f>
        <v>11</v>
      </c>
      <c r="AI48" s="462">
        <f t="shared" ref="AI48:AI56" si="124">+AG48*AH48</f>
        <v>915200</v>
      </c>
      <c r="AJ48" s="462">
        <f t="shared" ref="AJ48:AJ56" si="125">IF((AF48&lt;=30)*AND(AI48*AF48%&gt;X48),AI48*AF48%,IF((AF48&gt;30)*AND(AI48*30%&gt;X48),AI48*30%,X48))</f>
        <v>274560</v>
      </c>
      <c r="AK48" s="462">
        <f t="shared" si="111"/>
        <v>503360.00000000006</v>
      </c>
      <c r="AL48" s="462">
        <f t="shared" ref="AL48:AL56" si="126">+AI48+AJ48+AK48</f>
        <v>1693120</v>
      </c>
      <c r="AM48" s="456">
        <f t="shared" ref="AM48:AM56" si="127">+AA48</f>
        <v>0</v>
      </c>
      <c r="AN48" s="484">
        <f t="shared" ref="AN48:AN56" si="128">+AL48+AM48</f>
        <v>1693120</v>
      </c>
      <c r="AO48" s="484">
        <f t="shared" ref="AO48:AO56" si="129">+AN48*13</f>
        <v>22010560</v>
      </c>
      <c r="AP48" s="690">
        <v>1</v>
      </c>
      <c r="AQ48" s="567">
        <f t="shared" ref="AQ48:AQ56" si="130">+AE48+1</f>
        <v>22</v>
      </c>
      <c r="AR48" s="461">
        <f t="shared" ref="AR48:AR56" si="131">+AQ48*2</f>
        <v>44</v>
      </c>
      <c r="AS48" s="456">
        <f t="shared" ref="AS48:AS56" si="132">+AG48</f>
        <v>83200</v>
      </c>
      <c r="AT48" s="456">
        <f t="shared" ref="AT48:AT56" si="133">+AH48</f>
        <v>11</v>
      </c>
      <c r="AU48" s="462">
        <f t="shared" ref="AU48:AU56" si="134">+AS48*AT48</f>
        <v>915200</v>
      </c>
      <c r="AV48" s="462">
        <f t="shared" ref="AV48:AV56" si="135">IF((AR48&lt;=30)*AND(AU48*AR48%&gt;AJ48),AU48*AR48%,IF((AR48&gt;30)*AND(AU48*30%&gt;AJ48),AU48*30%,AJ48))</f>
        <v>274560</v>
      </c>
      <c r="AW48" s="462">
        <f t="shared" si="112"/>
        <v>503360.00000000006</v>
      </c>
      <c r="AX48" s="462">
        <f t="shared" ref="AX48:AX56" si="136">+AU48+AV48+AW48</f>
        <v>1693120</v>
      </c>
      <c r="AY48" s="456">
        <f t="shared" ref="AY48:AY56" si="137">+AM48</f>
        <v>0</v>
      </c>
      <c r="AZ48" s="484">
        <f t="shared" ref="AZ48:AZ56" si="138">+AX48+AY48</f>
        <v>1693120</v>
      </c>
      <c r="BA48" s="484">
        <f t="shared" ref="BA48:BA56" si="139">+AZ48*13</f>
        <v>22010560</v>
      </c>
    </row>
    <row r="49" spans="1:53" s="485" customFormat="1" ht="23.25" customHeight="1">
      <c r="A49" s="792">
        <v>7</v>
      </c>
      <c r="B49" s="793" t="s">
        <v>558</v>
      </c>
      <c r="C49" s="794" t="s">
        <v>1960</v>
      </c>
      <c r="D49" s="794">
        <v>1979</v>
      </c>
      <c r="E49" s="795" t="s">
        <v>525</v>
      </c>
      <c r="F49" s="796">
        <v>1</v>
      </c>
      <c r="G49" s="797">
        <v>17</v>
      </c>
      <c r="H49" s="798">
        <f t="shared" si="100"/>
        <v>34</v>
      </c>
      <c r="I49" s="799">
        <v>83200</v>
      </c>
      <c r="J49" s="799">
        <v>11</v>
      </c>
      <c r="K49" s="800">
        <f t="shared" si="113"/>
        <v>915200</v>
      </c>
      <c r="L49" s="800">
        <v>274560</v>
      </c>
      <c r="M49" s="800">
        <f t="shared" si="101"/>
        <v>503360.00000000006</v>
      </c>
      <c r="N49" s="800">
        <f t="shared" si="102"/>
        <v>1693120</v>
      </c>
      <c r="O49" s="799"/>
      <c r="P49" s="801">
        <f t="shared" si="114"/>
        <v>1693120</v>
      </c>
      <c r="Q49" s="801">
        <f t="shared" si="103"/>
        <v>22010560</v>
      </c>
      <c r="R49" s="690">
        <v>1</v>
      </c>
      <c r="S49" s="567">
        <f t="shared" si="104"/>
        <v>18</v>
      </c>
      <c r="T49" s="461">
        <f t="shared" si="115"/>
        <v>36</v>
      </c>
      <c r="U49" s="456">
        <v>83200</v>
      </c>
      <c r="V49" s="456">
        <f t="shared" si="105"/>
        <v>11</v>
      </c>
      <c r="W49" s="462">
        <f t="shared" si="116"/>
        <v>915200</v>
      </c>
      <c r="X49" s="462">
        <f t="shared" si="106"/>
        <v>274560</v>
      </c>
      <c r="Y49" s="462">
        <f t="shared" si="110"/>
        <v>503360.00000000006</v>
      </c>
      <c r="Z49" s="462">
        <f t="shared" si="117"/>
        <v>1693120</v>
      </c>
      <c r="AA49" s="456">
        <f t="shared" si="107"/>
        <v>0</v>
      </c>
      <c r="AB49" s="484">
        <f t="shared" si="118"/>
        <v>1693120</v>
      </c>
      <c r="AC49" s="484">
        <f t="shared" si="119"/>
        <v>22010560</v>
      </c>
      <c r="AD49" s="690">
        <v>1</v>
      </c>
      <c r="AE49" s="567">
        <f t="shared" si="120"/>
        <v>19</v>
      </c>
      <c r="AF49" s="461">
        <f t="shared" si="121"/>
        <v>38</v>
      </c>
      <c r="AG49" s="456">
        <f t="shared" si="122"/>
        <v>83200</v>
      </c>
      <c r="AH49" s="456">
        <f t="shared" si="123"/>
        <v>11</v>
      </c>
      <c r="AI49" s="462">
        <f t="shared" si="124"/>
        <v>915200</v>
      </c>
      <c r="AJ49" s="462">
        <f t="shared" si="125"/>
        <v>274560</v>
      </c>
      <c r="AK49" s="462">
        <f t="shared" si="111"/>
        <v>503360.00000000006</v>
      </c>
      <c r="AL49" s="462">
        <f t="shared" si="126"/>
        <v>1693120</v>
      </c>
      <c r="AM49" s="456">
        <f t="shared" si="127"/>
        <v>0</v>
      </c>
      <c r="AN49" s="484">
        <f t="shared" si="128"/>
        <v>1693120</v>
      </c>
      <c r="AO49" s="484">
        <f t="shared" si="129"/>
        <v>22010560</v>
      </c>
      <c r="AP49" s="690">
        <v>1</v>
      </c>
      <c r="AQ49" s="567">
        <f t="shared" si="130"/>
        <v>20</v>
      </c>
      <c r="AR49" s="461">
        <f t="shared" si="131"/>
        <v>40</v>
      </c>
      <c r="AS49" s="456">
        <f t="shared" si="132"/>
        <v>83200</v>
      </c>
      <c r="AT49" s="456">
        <f t="shared" si="133"/>
        <v>11</v>
      </c>
      <c r="AU49" s="462">
        <f t="shared" si="134"/>
        <v>915200</v>
      </c>
      <c r="AV49" s="462">
        <f t="shared" si="135"/>
        <v>274560</v>
      </c>
      <c r="AW49" s="462">
        <f t="shared" si="112"/>
        <v>503360.00000000006</v>
      </c>
      <c r="AX49" s="462">
        <f t="shared" si="136"/>
        <v>1693120</v>
      </c>
      <c r="AY49" s="456">
        <f t="shared" si="137"/>
        <v>0</v>
      </c>
      <c r="AZ49" s="484">
        <f t="shared" si="138"/>
        <v>1693120</v>
      </c>
      <c r="BA49" s="484">
        <f t="shared" si="139"/>
        <v>22010560</v>
      </c>
    </row>
    <row r="50" spans="1:53" s="485" customFormat="1" ht="23.25" customHeight="1">
      <c r="A50" s="792">
        <v>8</v>
      </c>
      <c r="B50" s="793" t="s">
        <v>477</v>
      </c>
      <c r="C50" s="794" t="s">
        <v>1960</v>
      </c>
      <c r="D50" s="794">
        <v>1962</v>
      </c>
      <c r="E50" s="795" t="s">
        <v>3</v>
      </c>
      <c r="F50" s="796">
        <v>1</v>
      </c>
      <c r="G50" s="797">
        <v>26</v>
      </c>
      <c r="H50" s="798">
        <f t="shared" si="100"/>
        <v>52</v>
      </c>
      <c r="I50" s="799">
        <v>83200</v>
      </c>
      <c r="J50" s="799">
        <v>11</v>
      </c>
      <c r="K50" s="800">
        <f t="shared" si="113"/>
        <v>915200</v>
      </c>
      <c r="L50" s="800">
        <v>287043</v>
      </c>
      <c r="M50" s="800">
        <f t="shared" si="101"/>
        <v>503360.00000000006</v>
      </c>
      <c r="N50" s="800">
        <f t="shared" si="102"/>
        <v>1705603</v>
      </c>
      <c r="O50" s="799"/>
      <c r="P50" s="801">
        <f t="shared" si="114"/>
        <v>1705603</v>
      </c>
      <c r="Q50" s="801">
        <f t="shared" si="103"/>
        <v>22172839</v>
      </c>
      <c r="R50" s="690">
        <v>1</v>
      </c>
      <c r="S50" s="567">
        <f t="shared" si="104"/>
        <v>27</v>
      </c>
      <c r="T50" s="461">
        <f t="shared" si="115"/>
        <v>54</v>
      </c>
      <c r="U50" s="456">
        <v>83200</v>
      </c>
      <c r="V50" s="456">
        <f t="shared" si="105"/>
        <v>11</v>
      </c>
      <c r="W50" s="462">
        <f t="shared" si="116"/>
        <v>915200</v>
      </c>
      <c r="X50" s="462">
        <f t="shared" si="106"/>
        <v>287043</v>
      </c>
      <c r="Y50" s="462">
        <f t="shared" si="110"/>
        <v>503360.00000000006</v>
      </c>
      <c r="Z50" s="462">
        <f t="shared" si="117"/>
        <v>1705603</v>
      </c>
      <c r="AA50" s="456">
        <f t="shared" si="107"/>
        <v>0</v>
      </c>
      <c r="AB50" s="484">
        <f t="shared" si="118"/>
        <v>1705603</v>
      </c>
      <c r="AC50" s="484">
        <f t="shared" si="119"/>
        <v>22172839</v>
      </c>
      <c r="AD50" s="690">
        <v>1</v>
      </c>
      <c r="AE50" s="567">
        <f t="shared" si="120"/>
        <v>28</v>
      </c>
      <c r="AF50" s="461">
        <f t="shared" si="121"/>
        <v>56</v>
      </c>
      <c r="AG50" s="456">
        <f t="shared" si="122"/>
        <v>83200</v>
      </c>
      <c r="AH50" s="456">
        <f t="shared" si="123"/>
        <v>11</v>
      </c>
      <c r="AI50" s="462">
        <f t="shared" si="124"/>
        <v>915200</v>
      </c>
      <c r="AJ50" s="462">
        <f t="shared" si="125"/>
        <v>287043</v>
      </c>
      <c r="AK50" s="462">
        <f t="shared" si="111"/>
        <v>503360.00000000006</v>
      </c>
      <c r="AL50" s="462">
        <f t="shared" si="126"/>
        <v>1705603</v>
      </c>
      <c r="AM50" s="456">
        <f t="shared" si="127"/>
        <v>0</v>
      </c>
      <c r="AN50" s="484">
        <f t="shared" si="128"/>
        <v>1705603</v>
      </c>
      <c r="AO50" s="484">
        <f t="shared" si="129"/>
        <v>22172839</v>
      </c>
      <c r="AP50" s="690">
        <v>1</v>
      </c>
      <c r="AQ50" s="567">
        <f t="shared" si="130"/>
        <v>29</v>
      </c>
      <c r="AR50" s="461">
        <f t="shared" si="131"/>
        <v>58</v>
      </c>
      <c r="AS50" s="456">
        <f t="shared" si="132"/>
        <v>83200</v>
      </c>
      <c r="AT50" s="456">
        <f t="shared" si="133"/>
        <v>11</v>
      </c>
      <c r="AU50" s="462">
        <f t="shared" si="134"/>
        <v>915200</v>
      </c>
      <c r="AV50" s="462">
        <f t="shared" si="135"/>
        <v>287043</v>
      </c>
      <c r="AW50" s="462">
        <f t="shared" si="112"/>
        <v>503360.00000000006</v>
      </c>
      <c r="AX50" s="462">
        <f t="shared" si="136"/>
        <v>1705603</v>
      </c>
      <c r="AY50" s="456">
        <f t="shared" si="137"/>
        <v>0</v>
      </c>
      <c r="AZ50" s="484">
        <f t="shared" si="138"/>
        <v>1705603</v>
      </c>
      <c r="BA50" s="484">
        <f t="shared" si="139"/>
        <v>22172839</v>
      </c>
    </row>
    <row r="51" spans="1:53" s="485" customFormat="1" ht="23.25" customHeight="1">
      <c r="A51" s="792">
        <v>9</v>
      </c>
      <c r="B51" s="856" t="s">
        <v>66</v>
      </c>
      <c r="C51" s="794" t="s">
        <v>1960</v>
      </c>
      <c r="D51" s="794">
        <v>1966</v>
      </c>
      <c r="E51" s="795" t="s">
        <v>3</v>
      </c>
      <c r="F51" s="796">
        <v>1</v>
      </c>
      <c r="G51" s="797">
        <v>20</v>
      </c>
      <c r="H51" s="798">
        <f t="shared" si="100"/>
        <v>40</v>
      </c>
      <c r="I51" s="799">
        <v>83200</v>
      </c>
      <c r="J51" s="799">
        <v>11</v>
      </c>
      <c r="K51" s="800">
        <f t="shared" si="113"/>
        <v>915200</v>
      </c>
      <c r="L51" s="800">
        <v>274560</v>
      </c>
      <c r="M51" s="800">
        <f t="shared" si="101"/>
        <v>503360.00000000006</v>
      </c>
      <c r="N51" s="800">
        <f t="shared" si="102"/>
        <v>1693120</v>
      </c>
      <c r="O51" s="799"/>
      <c r="P51" s="801">
        <f t="shared" si="114"/>
        <v>1693120</v>
      </c>
      <c r="Q51" s="801">
        <f t="shared" si="103"/>
        <v>22010560</v>
      </c>
      <c r="R51" s="690">
        <v>1</v>
      </c>
      <c r="S51" s="567">
        <f t="shared" si="104"/>
        <v>21</v>
      </c>
      <c r="T51" s="461">
        <f t="shared" si="115"/>
        <v>42</v>
      </c>
      <c r="U51" s="456">
        <v>83200</v>
      </c>
      <c r="V51" s="456">
        <f t="shared" si="105"/>
        <v>11</v>
      </c>
      <c r="W51" s="462">
        <f t="shared" si="116"/>
        <v>915200</v>
      </c>
      <c r="X51" s="462">
        <f t="shared" si="106"/>
        <v>274560</v>
      </c>
      <c r="Y51" s="462">
        <f t="shared" si="110"/>
        <v>503360.00000000006</v>
      </c>
      <c r="Z51" s="462">
        <f t="shared" si="117"/>
        <v>1693120</v>
      </c>
      <c r="AA51" s="456">
        <f t="shared" si="107"/>
        <v>0</v>
      </c>
      <c r="AB51" s="484">
        <f t="shared" si="118"/>
        <v>1693120</v>
      </c>
      <c r="AC51" s="484">
        <f t="shared" si="119"/>
        <v>22010560</v>
      </c>
      <c r="AD51" s="690">
        <v>1</v>
      </c>
      <c r="AE51" s="567">
        <f t="shared" si="120"/>
        <v>22</v>
      </c>
      <c r="AF51" s="461">
        <f t="shared" si="121"/>
        <v>44</v>
      </c>
      <c r="AG51" s="456">
        <f t="shared" si="122"/>
        <v>83200</v>
      </c>
      <c r="AH51" s="456">
        <f t="shared" si="123"/>
        <v>11</v>
      </c>
      <c r="AI51" s="462">
        <f t="shared" si="124"/>
        <v>915200</v>
      </c>
      <c r="AJ51" s="462">
        <f t="shared" si="125"/>
        <v>274560</v>
      </c>
      <c r="AK51" s="462">
        <f t="shared" si="111"/>
        <v>503360.00000000006</v>
      </c>
      <c r="AL51" s="462">
        <f t="shared" si="126"/>
        <v>1693120</v>
      </c>
      <c r="AM51" s="456">
        <f t="shared" si="127"/>
        <v>0</v>
      </c>
      <c r="AN51" s="484">
        <f t="shared" si="128"/>
        <v>1693120</v>
      </c>
      <c r="AO51" s="484">
        <f t="shared" si="129"/>
        <v>22010560</v>
      </c>
      <c r="AP51" s="690">
        <v>1</v>
      </c>
      <c r="AQ51" s="567">
        <f t="shared" si="130"/>
        <v>23</v>
      </c>
      <c r="AR51" s="461">
        <f t="shared" si="131"/>
        <v>46</v>
      </c>
      <c r="AS51" s="456">
        <f t="shared" si="132"/>
        <v>83200</v>
      </c>
      <c r="AT51" s="456">
        <f t="shared" si="133"/>
        <v>11</v>
      </c>
      <c r="AU51" s="462">
        <f t="shared" si="134"/>
        <v>915200</v>
      </c>
      <c r="AV51" s="462">
        <f t="shared" si="135"/>
        <v>274560</v>
      </c>
      <c r="AW51" s="462">
        <f t="shared" si="112"/>
        <v>503360.00000000006</v>
      </c>
      <c r="AX51" s="462">
        <f t="shared" si="136"/>
        <v>1693120</v>
      </c>
      <c r="AY51" s="456">
        <f t="shared" si="137"/>
        <v>0</v>
      </c>
      <c r="AZ51" s="484">
        <f t="shared" si="138"/>
        <v>1693120</v>
      </c>
      <c r="BA51" s="484">
        <f t="shared" si="139"/>
        <v>22010560</v>
      </c>
    </row>
    <row r="52" spans="1:53" s="485" customFormat="1" ht="23.25" customHeight="1">
      <c r="A52" s="792">
        <v>10</v>
      </c>
      <c r="B52" s="803" t="s">
        <v>935</v>
      </c>
      <c r="C52" s="794" t="s">
        <v>1960</v>
      </c>
      <c r="D52" s="794">
        <v>1971</v>
      </c>
      <c r="E52" s="795" t="s">
        <v>3</v>
      </c>
      <c r="F52" s="796">
        <v>1</v>
      </c>
      <c r="G52" s="797">
        <v>19</v>
      </c>
      <c r="H52" s="798">
        <f t="shared" si="100"/>
        <v>38</v>
      </c>
      <c r="I52" s="799">
        <v>83200</v>
      </c>
      <c r="J52" s="799">
        <v>11</v>
      </c>
      <c r="K52" s="800">
        <f t="shared" si="113"/>
        <v>915200</v>
      </c>
      <c r="L52" s="800">
        <v>274560</v>
      </c>
      <c r="M52" s="800">
        <f t="shared" si="101"/>
        <v>503360.00000000006</v>
      </c>
      <c r="N52" s="800">
        <f t="shared" si="102"/>
        <v>1693120</v>
      </c>
      <c r="O52" s="799"/>
      <c r="P52" s="801">
        <f t="shared" si="114"/>
        <v>1693120</v>
      </c>
      <c r="Q52" s="801">
        <f t="shared" si="103"/>
        <v>22010560</v>
      </c>
      <c r="R52" s="690">
        <v>1</v>
      </c>
      <c r="S52" s="567">
        <f t="shared" si="104"/>
        <v>20</v>
      </c>
      <c r="T52" s="461">
        <f t="shared" si="115"/>
        <v>40</v>
      </c>
      <c r="U52" s="456">
        <v>83200</v>
      </c>
      <c r="V52" s="456">
        <f t="shared" si="105"/>
        <v>11</v>
      </c>
      <c r="W52" s="462">
        <f t="shared" si="116"/>
        <v>915200</v>
      </c>
      <c r="X52" s="462">
        <f t="shared" si="106"/>
        <v>274560</v>
      </c>
      <c r="Y52" s="462">
        <f t="shared" si="110"/>
        <v>503360.00000000006</v>
      </c>
      <c r="Z52" s="462">
        <f t="shared" si="117"/>
        <v>1693120</v>
      </c>
      <c r="AA52" s="456">
        <f t="shared" si="107"/>
        <v>0</v>
      </c>
      <c r="AB52" s="484">
        <f t="shared" si="118"/>
        <v>1693120</v>
      </c>
      <c r="AC52" s="484">
        <f t="shared" si="119"/>
        <v>22010560</v>
      </c>
      <c r="AD52" s="690">
        <v>1</v>
      </c>
      <c r="AE52" s="567">
        <f t="shared" si="120"/>
        <v>21</v>
      </c>
      <c r="AF52" s="461">
        <f t="shared" si="121"/>
        <v>42</v>
      </c>
      <c r="AG52" s="456">
        <f t="shared" si="122"/>
        <v>83200</v>
      </c>
      <c r="AH52" s="456">
        <f t="shared" si="123"/>
        <v>11</v>
      </c>
      <c r="AI52" s="462">
        <f t="shared" si="124"/>
        <v>915200</v>
      </c>
      <c r="AJ52" s="462">
        <f t="shared" si="125"/>
        <v>274560</v>
      </c>
      <c r="AK52" s="462">
        <f t="shared" si="111"/>
        <v>503360.00000000006</v>
      </c>
      <c r="AL52" s="462">
        <f t="shared" si="126"/>
        <v>1693120</v>
      </c>
      <c r="AM52" s="456">
        <f t="shared" si="127"/>
        <v>0</v>
      </c>
      <c r="AN52" s="484">
        <f t="shared" si="128"/>
        <v>1693120</v>
      </c>
      <c r="AO52" s="484">
        <f t="shared" si="129"/>
        <v>22010560</v>
      </c>
      <c r="AP52" s="690">
        <v>1</v>
      </c>
      <c r="AQ52" s="567">
        <f t="shared" si="130"/>
        <v>22</v>
      </c>
      <c r="AR52" s="461">
        <f t="shared" si="131"/>
        <v>44</v>
      </c>
      <c r="AS52" s="456">
        <f t="shared" si="132"/>
        <v>83200</v>
      </c>
      <c r="AT52" s="456">
        <f t="shared" si="133"/>
        <v>11</v>
      </c>
      <c r="AU52" s="462">
        <f t="shared" si="134"/>
        <v>915200</v>
      </c>
      <c r="AV52" s="462">
        <f t="shared" si="135"/>
        <v>274560</v>
      </c>
      <c r="AW52" s="462">
        <f t="shared" si="112"/>
        <v>503360.00000000006</v>
      </c>
      <c r="AX52" s="462">
        <f t="shared" si="136"/>
        <v>1693120</v>
      </c>
      <c r="AY52" s="456">
        <f t="shared" si="137"/>
        <v>0</v>
      </c>
      <c r="AZ52" s="484">
        <f t="shared" si="138"/>
        <v>1693120</v>
      </c>
      <c r="BA52" s="484">
        <f t="shared" si="139"/>
        <v>22010560</v>
      </c>
    </row>
    <row r="53" spans="1:53" s="485" customFormat="1" ht="23.25" customHeight="1">
      <c r="A53" s="792">
        <v>11</v>
      </c>
      <c r="B53" s="793" t="s">
        <v>571</v>
      </c>
      <c r="C53" s="794" t="s">
        <v>1961</v>
      </c>
      <c r="D53" s="794">
        <v>1976</v>
      </c>
      <c r="E53" s="795" t="s">
        <v>3</v>
      </c>
      <c r="F53" s="796">
        <v>1</v>
      </c>
      <c r="G53" s="797">
        <v>5</v>
      </c>
      <c r="H53" s="798">
        <f t="shared" si="100"/>
        <v>10</v>
      </c>
      <c r="I53" s="799">
        <v>83200</v>
      </c>
      <c r="J53" s="799">
        <v>11</v>
      </c>
      <c r="K53" s="800">
        <f t="shared" si="113"/>
        <v>915200</v>
      </c>
      <c r="L53" s="800">
        <v>91520</v>
      </c>
      <c r="M53" s="800">
        <f t="shared" si="101"/>
        <v>503360.00000000006</v>
      </c>
      <c r="N53" s="800">
        <f t="shared" si="102"/>
        <v>1510080</v>
      </c>
      <c r="O53" s="799"/>
      <c r="P53" s="801">
        <f t="shared" si="114"/>
        <v>1510080</v>
      </c>
      <c r="Q53" s="801">
        <f t="shared" si="103"/>
        <v>19631040</v>
      </c>
      <c r="R53" s="690">
        <v>1</v>
      </c>
      <c r="S53" s="567">
        <f t="shared" si="104"/>
        <v>6</v>
      </c>
      <c r="T53" s="461">
        <f t="shared" si="115"/>
        <v>12</v>
      </c>
      <c r="U53" s="456">
        <v>83200</v>
      </c>
      <c r="V53" s="456">
        <f t="shared" si="105"/>
        <v>11</v>
      </c>
      <c r="W53" s="462">
        <f t="shared" si="116"/>
        <v>915200</v>
      </c>
      <c r="X53" s="462">
        <f t="shared" si="106"/>
        <v>109824</v>
      </c>
      <c r="Y53" s="462">
        <f t="shared" si="110"/>
        <v>503360.00000000006</v>
      </c>
      <c r="Z53" s="462">
        <f t="shared" si="117"/>
        <v>1528384</v>
      </c>
      <c r="AA53" s="456">
        <f t="shared" si="107"/>
        <v>0</v>
      </c>
      <c r="AB53" s="484">
        <f t="shared" si="118"/>
        <v>1528384</v>
      </c>
      <c r="AC53" s="484">
        <f t="shared" si="119"/>
        <v>19868992</v>
      </c>
      <c r="AD53" s="690">
        <v>1</v>
      </c>
      <c r="AE53" s="567">
        <f t="shared" si="120"/>
        <v>7</v>
      </c>
      <c r="AF53" s="461">
        <f t="shared" si="121"/>
        <v>14</v>
      </c>
      <c r="AG53" s="456">
        <f t="shared" si="122"/>
        <v>83200</v>
      </c>
      <c r="AH53" s="456">
        <f t="shared" si="123"/>
        <v>11</v>
      </c>
      <c r="AI53" s="462">
        <f t="shared" si="124"/>
        <v>915200</v>
      </c>
      <c r="AJ53" s="462">
        <f t="shared" si="125"/>
        <v>128128.00000000001</v>
      </c>
      <c r="AK53" s="462">
        <f t="shared" si="111"/>
        <v>503360.00000000006</v>
      </c>
      <c r="AL53" s="462">
        <f t="shared" si="126"/>
        <v>1546688</v>
      </c>
      <c r="AM53" s="456">
        <f t="shared" si="127"/>
        <v>0</v>
      </c>
      <c r="AN53" s="484">
        <f t="shared" si="128"/>
        <v>1546688</v>
      </c>
      <c r="AO53" s="484">
        <f t="shared" si="129"/>
        <v>20106944</v>
      </c>
      <c r="AP53" s="690">
        <v>1</v>
      </c>
      <c r="AQ53" s="567">
        <f t="shared" si="130"/>
        <v>8</v>
      </c>
      <c r="AR53" s="461">
        <f t="shared" si="131"/>
        <v>16</v>
      </c>
      <c r="AS53" s="456">
        <f t="shared" si="132"/>
        <v>83200</v>
      </c>
      <c r="AT53" s="456">
        <f t="shared" si="133"/>
        <v>11</v>
      </c>
      <c r="AU53" s="462">
        <f t="shared" si="134"/>
        <v>915200</v>
      </c>
      <c r="AV53" s="462">
        <f t="shared" si="135"/>
        <v>146432</v>
      </c>
      <c r="AW53" s="462">
        <f t="shared" si="112"/>
        <v>503360.00000000006</v>
      </c>
      <c r="AX53" s="462">
        <f t="shared" si="136"/>
        <v>1564992</v>
      </c>
      <c r="AY53" s="456">
        <f t="shared" si="137"/>
        <v>0</v>
      </c>
      <c r="AZ53" s="484">
        <f t="shared" si="138"/>
        <v>1564992</v>
      </c>
      <c r="BA53" s="484">
        <f t="shared" si="139"/>
        <v>20344896</v>
      </c>
    </row>
    <row r="54" spans="1:53" s="485" customFormat="1" ht="13.5">
      <c r="A54" s="792">
        <v>12</v>
      </c>
      <c r="B54" s="803" t="s">
        <v>1531</v>
      </c>
      <c r="C54" s="794" t="s">
        <v>1960</v>
      </c>
      <c r="D54" s="794">
        <v>1974</v>
      </c>
      <c r="E54" s="795" t="s">
        <v>525</v>
      </c>
      <c r="F54" s="796">
        <v>1</v>
      </c>
      <c r="G54" s="797">
        <v>10</v>
      </c>
      <c r="H54" s="798">
        <f t="shared" si="100"/>
        <v>20</v>
      </c>
      <c r="I54" s="799">
        <v>83200</v>
      </c>
      <c r="J54" s="799">
        <v>11</v>
      </c>
      <c r="K54" s="800">
        <f t="shared" si="113"/>
        <v>915200</v>
      </c>
      <c r="L54" s="800">
        <v>183040</v>
      </c>
      <c r="M54" s="800">
        <f t="shared" si="101"/>
        <v>503360.00000000006</v>
      </c>
      <c r="N54" s="800">
        <f t="shared" si="102"/>
        <v>1601600</v>
      </c>
      <c r="O54" s="799"/>
      <c r="P54" s="801">
        <f t="shared" si="114"/>
        <v>1601600</v>
      </c>
      <c r="Q54" s="801">
        <f t="shared" si="103"/>
        <v>20820800</v>
      </c>
      <c r="R54" s="690">
        <v>1</v>
      </c>
      <c r="S54" s="567">
        <f t="shared" si="104"/>
        <v>11</v>
      </c>
      <c r="T54" s="461">
        <f t="shared" si="115"/>
        <v>22</v>
      </c>
      <c r="U54" s="456">
        <v>83200</v>
      </c>
      <c r="V54" s="456">
        <f t="shared" si="105"/>
        <v>11</v>
      </c>
      <c r="W54" s="462">
        <f t="shared" si="116"/>
        <v>915200</v>
      </c>
      <c r="X54" s="462">
        <f t="shared" si="106"/>
        <v>201344</v>
      </c>
      <c r="Y54" s="462">
        <f t="shared" si="110"/>
        <v>503360.00000000006</v>
      </c>
      <c r="Z54" s="462">
        <f t="shared" si="117"/>
        <v>1619904</v>
      </c>
      <c r="AA54" s="456">
        <f t="shared" si="107"/>
        <v>0</v>
      </c>
      <c r="AB54" s="484">
        <f t="shared" si="118"/>
        <v>1619904</v>
      </c>
      <c r="AC54" s="484">
        <f t="shared" si="119"/>
        <v>21058752</v>
      </c>
      <c r="AD54" s="690">
        <v>1</v>
      </c>
      <c r="AE54" s="567">
        <f t="shared" si="120"/>
        <v>12</v>
      </c>
      <c r="AF54" s="461">
        <f t="shared" si="121"/>
        <v>24</v>
      </c>
      <c r="AG54" s="456">
        <f t="shared" si="122"/>
        <v>83200</v>
      </c>
      <c r="AH54" s="456">
        <f t="shared" si="123"/>
        <v>11</v>
      </c>
      <c r="AI54" s="462">
        <f t="shared" si="124"/>
        <v>915200</v>
      </c>
      <c r="AJ54" s="462">
        <f t="shared" si="125"/>
        <v>219648</v>
      </c>
      <c r="AK54" s="462">
        <f t="shared" si="111"/>
        <v>503360.00000000006</v>
      </c>
      <c r="AL54" s="462">
        <f t="shared" si="126"/>
        <v>1638208</v>
      </c>
      <c r="AM54" s="456">
        <f t="shared" si="127"/>
        <v>0</v>
      </c>
      <c r="AN54" s="484">
        <f t="shared" si="128"/>
        <v>1638208</v>
      </c>
      <c r="AO54" s="484">
        <f t="shared" si="129"/>
        <v>21296704</v>
      </c>
      <c r="AP54" s="690">
        <v>1</v>
      </c>
      <c r="AQ54" s="567">
        <f t="shared" si="130"/>
        <v>13</v>
      </c>
      <c r="AR54" s="461">
        <f t="shared" si="131"/>
        <v>26</v>
      </c>
      <c r="AS54" s="456">
        <f t="shared" si="132"/>
        <v>83200</v>
      </c>
      <c r="AT54" s="456">
        <f t="shared" si="133"/>
        <v>11</v>
      </c>
      <c r="AU54" s="462">
        <f t="shared" si="134"/>
        <v>915200</v>
      </c>
      <c r="AV54" s="462">
        <f t="shared" si="135"/>
        <v>237952</v>
      </c>
      <c r="AW54" s="462">
        <f t="shared" si="112"/>
        <v>503360.00000000006</v>
      </c>
      <c r="AX54" s="462">
        <f t="shared" si="136"/>
        <v>1656512</v>
      </c>
      <c r="AY54" s="456">
        <f t="shared" si="137"/>
        <v>0</v>
      </c>
      <c r="AZ54" s="484">
        <f t="shared" si="138"/>
        <v>1656512</v>
      </c>
      <c r="BA54" s="484">
        <f t="shared" si="139"/>
        <v>21534656</v>
      </c>
    </row>
    <row r="55" spans="1:53" s="485" customFormat="1" ht="23.25" customHeight="1">
      <c r="A55" s="792">
        <v>13</v>
      </c>
      <c r="B55" s="803" t="s">
        <v>765</v>
      </c>
      <c r="C55" s="794" t="s">
        <v>1961</v>
      </c>
      <c r="D55" s="794">
        <v>1985</v>
      </c>
      <c r="E55" s="795" t="s">
        <v>3</v>
      </c>
      <c r="F55" s="796">
        <v>1</v>
      </c>
      <c r="G55" s="797">
        <v>8</v>
      </c>
      <c r="H55" s="798">
        <f t="shared" si="100"/>
        <v>16</v>
      </c>
      <c r="I55" s="799">
        <v>83200</v>
      </c>
      <c r="J55" s="799">
        <v>11</v>
      </c>
      <c r="K55" s="800">
        <f t="shared" si="113"/>
        <v>915200</v>
      </c>
      <c r="L55" s="800">
        <v>146432</v>
      </c>
      <c r="M55" s="800">
        <f t="shared" si="101"/>
        <v>503360.00000000006</v>
      </c>
      <c r="N55" s="800">
        <f t="shared" si="102"/>
        <v>1564992</v>
      </c>
      <c r="O55" s="799"/>
      <c r="P55" s="801">
        <f t="shared" si="114"/>
        <v>1564992</v>
      </c>
      <c r="Q55" s="801">
        <f t="shared" si="103"/>
        <v>20344896</v>
      </c>
      <c r="R55" s="690">
        <v>1</v>
      </c>
      <c r="S55" s="567">
        <f t="shared" si="104"/>
        <v>9</v>
      </c>
      <c r="T55" s="461">
        <f t="shared" si="115"/>
        <v>18</v>
      </c>
      <c r="U55" s="456">
        <v>83200</v>
      </c>
      <c r="V55" s="456">
        <f t="shared" si="105"/>
        <v>11</v>
      </c>
      <c r="W55" s="462">
        <f t="shared" si="116"/>
        <v>915200</v>
      </c>
      <c r="X55" s="462">
        <f t="shared" si="106"/>
        <v>164736</v>
      </c>
      <c r="Y55" s="462">
        <f t="shared" si="110"/>
        <v>503360.00000000006</v>
      </c>
      <c r="Z55" s="462">
        <f t="shared" si="117"/>
        <v>1583296</v>
      </c>
      <c r="AA55" s="456">
        <f t="shared" si="107"/>
        <v>0</v>
      </c>
      <c r="AB55" s="484">
        <f t="shared" si="118"/>
        <v>1583296</v>
      </c>
      <c r="AC55" s="484">
        <f t="shared" si="119"/>
        <v>20582848</v>
      </c>
      <c r="AD55" s="690">
        <v>1</v>
      </c>
      <c r="AE55" s="567">
        <f t="shared" si="120"/>
        <v>10</v>
      </c>
      <c r="AF55" s="461">
        <f t="shared" si="121"/>
        <v>20</v>
      </c>
      <c r="AG55" s="456">
        <f t="shared" si="122"/>
        <v>83200</v>
      </c>
      <c r="AH55" s="456">
        <f t="shared" si="123"/>
        <v>11</v>
      </c>
      <c r="AI55" s="462">
        <f t="shared" si="124"/>
        <v>915200</v>
      </c>
      <c r="AJ55" s="462">
        <f t="shared" si="125"/>
        <v>183040</v>
      </c>
      <c r="AK55" s="462">
        <f t="shared" si="111"/>
        <v>503360.00000000006</v>
      </c>
      <c r="AL55" s="462">
        <f t="shared" si="126"/>
        <v>1601600</v>
      </c>
      <c r="AM55" s="456">
        <f t="shared" si="127"/>
        <v>0</v>
      </c>
      <c r="AN55" s="484">
        <f t="shared" si="128"/>
        <v>1601600</v>
      </c>
      <c r="AO55" s="484">
        <f t="shared" si="129"/>
        <v>20820800</v>
      </c>
      <c r="AP55" s="690">
        <v>1</v>
      </c>
      <c r="AQ55" s="567">
        <f t="shared" si="130"/>
        <v>11</v>
      </c>
      <c r="AR55" s="461">
        <f t="shared" si="131"/>
        <v>22</v>
      </c>
      <c r="AS55" s="456">
        <f t="shared" si="132"/>
        <v>83200</v>
      </c>
      <c r="AT55" s="456">
        <f t="shared" si="133"/>
        <v>11</v>
      </c>
      <c r="AU55" s="462">
        <f t="shared" si="134"/>
        <v>915200</v>
      </c>
      <c r="AV55" s="462">
        <f t="shared" si="135"/>
        <v>201344</v>
      </c>
      <c r="AW55" s="462">
        <f t="shared" si="112"/>
        <v>503360.00000000006</v>
      </c>
      <c r="AX55" s="462">
        <f t="shared" si="136"/>
        <v>1619904</v>
      </c>
      <c r="AY55" s="456">
        <f t="shared" si="137"/>
        <v>0</v>
      </c>
      <c r="AZ55" s="484">
        <f t="shared" si="138"/>
        <v>1619904</v>
      </c>
      <c r="BA55" s="484">
        <f t="shared" si="139"/>
        <v>21058752</v>
      </c>
    </row>
    <row r="56" spans="1:53" s="485" customFormat="1" ht="25.5" customHeight="1">
      <c r="A56" s="792">
        <v>14</v>
      </c>
      <c r="B56" s="804" t="s">
        <v>76</v>
      </c>
      <c r="C56" s="794" t="s">
        <v>1961</v>
      </c>
      <c r="D56" s="794">
        <v>1974</v>
      </c>
      <c r="E56" s="795" t="s">
        <v>3</v>
      </c>
      <c r="F56" s="796">
        <v>1</v>
      </c>
      <c r="G56" s="797">
        <v>17</v>
      </c>
      <c r="H56" s="798">
        <f t="shared" si="100"/>
        <v>34</v>
      </c>
      <c r="I56" s="799">
        <v>83200</v>
      </c>
      <c r="J56" s="799">
        <v>11</v>
      </c>
      <c r="K56" s="800">
        <f t="shared" si="113"/>
        <v>915200</v>
      </c>
      <c r="L56" s="800">
        <v>274560</v>
      </c>
      <c r="M56" s="800">
        <f t="shared" si="101"/>
        <v>503360.00000000006</v>
      </c>
      <c r="N56" s="800">
        <f t="shared" si="102"/>
        <v>1693120</v>
      </c>
      <c r="O56" s="799"/>
      <c r="P56" s="801">
        <f t="shared" si="114"/>
        <v>1693120</v>
      </c>
      <c r="Q56" s="801">
        <f t="shared" si="103"/>
        <v>22010560</v>
      </c>
      <c r="R56" s="690">
        <v>1</v>
      </c>
      <c r="S56" s="567">
        <f t="shared" si="104"/>
        <v>18</v>
      </c>
      <c r="T56" s="461">
        <f t="shared" si="115"/>
        <v>36</v>
      </c>
      <c r="U56" s="456">
        <v>83200</v>
      </c>
      <c r="V56" s="456">
        <f t="shared" si="105"/>
        <v>11</v>
      </c>
      <c r="W56" s="462">
        <f t="shared" si="116"/>
        <v>915200</v>
      </c>
      <c r="X56" s="462">
        <f t="shared" si="106"/>
        <v>274560</v>
      </c>
      <c r="Y56" s="462">
        <f t="shared" si="110"/>
        <v>503360.00000000006</v>
      </c>
      <c r="Z56" s="462">
        <f t="shared" si="117"/>
        <v>1693120</v>
      </c>
      <c r="AA56" s="456">
        <f t="shared" si="107"/>
        <v>0</v>
      </c>
      <c r="AB56" s="484">
        <f t="shared" si="118"/>
        <v>1693120</v>
      </c>
      <c r="AC56" s="484">
        <f t="shared" si="119"/>
        <v>22010560</v>
      </c>
      <c r="AD56" s="690">
        <v>1</v>
      </c>
      <c r="AE56" s="567">
        <f t="shared" si="120"/>
        <v>19</v>
      </c>
      <c r="AF56" s="461">
        <f t="shared" si="121"/>
        <v>38</v>
      </c>
      <c r="AG56" s="456">
        <f t="shared" si="122"/>
        <v>83200</v>
      </c>
      <c r="AH56" s="456">
        <f t="shared" si="123"/>
        <v>11</v>
      </c>
      <c r="AI56" s="462">
        <f t="shared" si="124"/>
        <v>915200</v>
      </c>
      <c r="AJ56" s="462">
        <f t="shared" si="125"/>
        <v>274560</v>
      </c>
      <c r="AK56" s="462">
        <f t="shared" si="111"/>
        <v>503360.00000000006</v>
      </c>
      <c r="AL56" s="462">
        <f t="shared" si="126"/>
        <v>1693120</v>
      </c>
      <c r="AM56" s="456">
        <f t="shared" si="127"/>
        <v>0</v>
      </c>
      <c r="AN56" s="484">
        <f t="shared" si="128"/>
        <v>1693120</v>
      </c>
      <c r="AO56" s="484">
        <f t="shared" si="129"/>
        <v>22010560</v>
      </c>
      <c r="AP56" s="690">
        <v>1</v>
      </c>
      <c r="AQ56" s="567">
        <f t="shared" si="130"/>
        <v>20</v>
      </c>
      <c r="AR56" s="461">
        <f t="shared" si="131"/>
        <v>40</v>
      </c>
      <c r="AS56" s="456">
        <f t="shared" si="132"/>
        <v>83200</v>
      </c>
      <c r="AT56" s="456">
        <f t="shared" si="133"/>
        <v>11</v>
      </c>
      <c r="AU56" s="462">
        <f t="shared" si="134"/>
        <v>915200</v>
      </c>
      <c r="AV56" s="462">
        <f t="shared" si="135"/>
        <v>274560</v>
      </c>
      <c r="AW56" s="462">
        <f t="shared" si="112"/>
        <v>503360.00000000006</v>
      </c>
      <c r="AX56" s="462">
        <f t="shared" si="136"/>
        <v>1693120</v>
      </c>
      <c r="AY56" s="456">
        <f t="shared" si="137"/>
        <v>0</v>
      </c>
      <c r="AZ56" s="484">
        <f t="shared" si="138"/>
        <v>1693120</v>
      </c>
      <c r="BA56" s="484">
        <f t="shared" si="139"/>
        <v>22010560</v>
      </c>
    </row>
    <row r="57" spans="1:53" s="485" customFormat="1" ht="23.25" customHeight="1">
      <c r="A57" s="792">
        <v>15</v>
      </c>
      <c r="B57" s="795" t="s">
        <v>99</v>
      </c>
      <c r="C57" s="794" t="s">
        <v>1961</v>
      </c>
      <c r="D57" s="794">
        <v>1976</v>
      </c>
      <c r="E57" s="795" t="s">
        <v>525</v>
      </c>
      <c r="F57" s="796">
        <v>1</v>
      </c>
      <c r="G57" s="797">
        <v>10</v>
      </c>
      <c r="H57" s="798">
        <f t="shared" si="100"/>
        <v>20</v>
      </c>
      <c r="I57" s="799">
        <v>83200</v>
      </c>
      <c r="J57" s="799">
        <v>11</v>
      </c>
      <c r="K57" s="800">
        <f>+J57*I57</f>
        <v>915200</v>
      </c>
      <c r="L57" s="800">
        <v>183040</v>
      </c>
      <c r="M57" s="800">
        <f t="shared" si="101"/>
        <v>503360.00000000006</v>
      </c>
      <c r="N57" s="800">
        <f t="shared" si="102"/>
        <v>1601600</v>
      </c>
      <c r="O57" s="799"/>
      <c r="P57" s="801">
        <f>+N57+O57</f>
        <v>1601600</v>
      </c>
      <c r="Q57" s="801">
        <f t="shared" si="103"/>
        <v>20820800</v>
      </c>
      <c r="R57" s="690">
        <v>1</v>
      </c>
      <c r="S57" s="567">
        <f t="shared" si="104"/>
        <v>11</v>
      </c>
      <c r="T57" s="461">
        <f>+S57*2</f>
        <v>22</v>
      </c>
      <c r="U57" s="456">
        <v>83200</v>
      </c>
      <c r="V57" s="456">
        <f t="shared" si="105"/>
        <v>11</v>
      </c>
      <c r="W57" s="462">
        <f>+U57*V57</f>
        <v>915200</v>
      </c>
      <c r="X57" s="462">
        <f t="shared" si="106"/>
        <v>201344</v>
      </c>
      <c r="Y57" s="462">
        <f t="shared" si="110"/>
        <v>503360.00000000006</v>
      </c>
      <c r="Z57" s="462">
        <f>+W57+X57+Y57</f>
        <v>1619904</v>
      </c>
      <c r="AA57" s="456">
        <f t="shared" si="107"/>
        <v>0</v>
      </c>
      <c r="AB57" s="484">
        <f>+Z57+AA57</f>
        <v>1619904</v>
      </c>
      <c r="AC57" s="484">
        <f>+AB57*13</f>
        <v>21058752</v>
      </c>
      <c r="AD57" s="690">
        <v>1</v>
      </c>
      <c r="AE57" s="567">
        <f>+S57+1</f>
        <v>12</v>
      </c>
      <c r="AF57" s="461">
        <f>+AE57*2</f>
        <v>24</v>
      </c>
      <c r="AG57" s="456">
        <f t="shared" ref="AG57:AH61" si="140">+U57</f>
        <v>83200</v>
      </c>
      <c r="AH57" s="456">
        <f t="shared" si="140"/>
        <v>11</v>
      </c>
      <c r="AI57" s="462">
        <f>+AG57*AH57</f>
        <v>915200</v>
      </c>
      <c r="AJ57" s="462">
        <f>IF((AF57&lt;=30)*AND(AI57*AF57%&gt;X57),AI57*AF57%,IF((AF57&gt;30)*AND(AI57*30%&gt;X57),AI57*30%,X57))</f>
        <v>219648</v>
      </c>
      <c r="AK57" s="462">
        <f t="shared" si="111"/>
        <v>503360.00000000006</v>
      </c>
      <c r="AL57" s="462">
        <f>+AI57+AJ57+AK57</f>
        <v>1638208</v>
      </c>
      <c r="AM57" s="456">
        <f>+AA57</f>
        <v>0</v>
      </c>
      <c r="AN57" s="484">
        <f>+AL57+AM57</f>
        <v>1638208</v>
      </c>
      <c r="AO57" s="484">
        <f>+AN57*13</f>
        <v>21296704</v>
      </c>
      <c r="AP57" s="690">
        <v>1</v>
      </c>
      <c r="AQ57" s="567">
        <f>+AE57+1</f>
        <v>13</v>
      </c>
      <c r="AR57" s="461">
        <f>+AQ57*2</f>
        <v>26</v>
      </c>
      <c r="AS57" s="456">
        <f t="shared" ref="AS57:AT61" si="141">+AG57</f>
        <v>83200</v>
      </c>
      <c r="AT57" s="456">
        <f t="shared" si="141"/>
        <v>11</v>
      </c>
      <c r="AU57" s="462">
        <f>+AS57*AT57</f>
        <v>915200</v>
      </c>
      <c r="AV57" s="462">
        <f>IF((AR57&lt;=30)*AND(AU57*AR57%&gt;AJ57),AU57*AR57%,IF((AR57&gt;30)*AND(AU57*30%&gt;AJ57),AU57*30%,AJ57))</f>
        <v>237952</v>
      </c>
      <c r="AW57" s="462">
        <f t="shared" si="112"/>
        <v>503360.00000000006</v>
      </c>
      <c r="AX57" s="462">
        <f>+AU57+AV57+AW57</f>
        <v>1656512</v>
      </c>
      <c r="AY57" s="456">
        <f>+AM57</f>
        <v>0</v>
      </c>
      <c r="AZ57" s="484">
        <f>+AX57+AY57</f>
        <v>1656512</v>
      </c>
      <c r="BA57" s="484">
        <f>+AZ57*13</f>
        <v>21534656</v>
      </c>
    </row>
    <row r="58" spans="1:53" s="485" customFormat="1" ht="23.25" customHeight="1">
      <c r="A58" s="792">
        <v>16</v>
      </c>
      <c r="B58" s="795" t="s">
        <v>564</v>
      </c>
      <c r="C58" s="794" t="s">
        <v>1961</v>
      </c>
      <c r="D58" s="794">
        <v>1978</v>
      </c>
      <c r="E58" s="795" t="s">
        <v>525</v>
      </c>
      <c r="F58" s="796">
        <v>1</v>
      </c>
      <c r="G58" s="797">
        <v>10</v>
      </c>
      <c r="H58" s="798">
        <f t="shared" si="100"/>
        <v>20</v>
      </c>
      <c r="I58" s="799">
        <v>83200</v>
      </c>
      <c r="J58" s="799">
        <v>11</v>
      </c>
      <c r="K58" s="800">
        <f>+J58*I58</f>
        <v>915200</v>
      </c>
      <c r="L58" s="800">
        <v>183040</v>
      </c>
      <c r="M58" s="800">
        <f t="shared" si="101"/>
        <v>503360.00000000006</v>
      </c>
      <c r="N58" s="800">
        <f t="shared" si="102"/>
        <v>1601600</v>
      </c>
      <c r="O58" s="799"/>
      <c r="P58" s="801">
        <f>+N58+O58</f>
        <v>1601600</v>
      </c>
      <c r="Q58" s="801">
        <f t="shared" si="103"/>
        <v>20820800</v>
      </c>
      <c r="R58" s="690">
        <v>1</v>
      </c>
      <c r="S58" s="567">
        <f t="shared" si="104"/>
        <v>11</v>
      </c>
      <c r="T58" s="461">
        <f>+S58*2</f>
        <v>22</v>
      </c>
      <c r="U58" s="456">
        <v>83200</v>
      </c>
      <c r="V58" s="456">
        <f t="shared" si="105"/>
        <v>11</v>
      </c>
      <c r="W58" s="462">
        <f>+U58*V58</f>
        <v>915200</v>
      </c>
      <c r="X58" s="462">
        <f t="shared" si="106"/>
        <v>201344</v>
      </c>
      <c r="Y58" s="462">
        <f t="shared" si="110"/>
        <v>503360.00000000006</v>
      </c>
      <c r="Z58" s="462">
        <f>+W58+X58+Y58</f>
        <v>1619904</v>
      </c>
      <c r="AA58" s="456">
        <f t="shared" si="107"/>
        <v>0</v>
      </c>
      <c r="AB58" s="484">
        <f>+Z58+AA58</f>
        <v>1619904</v>
      </c>
      <c r="AC58" s="484">
        <f>+AB58*13</f>
        <v>21058752</v>
      </c>
      <c r="AD58" s="690">
        <v>1</v>
      </c>
      <c r="AE58" s="567">
        <f>+S58+1</f>
        <v>12</v>
      </c>
      <c r="AF58" s="461">
        <f>+AE58*2</f>
        <v>24</v>
      </c>
      <c r="AG58" s="456">
        <f t="shared" si="140"/>
        <v>83200</v>
      </c>
      <c r="AH58" s="456">
        <f t="shared" si="140"/>
        <v>11</v>
      </c>
      <c r="AI58" s="462">
        <f>+AG58*AH58</f>
        <v>915200</v>
      </c>
      <c r="AJ58" s="462">
        <f>IF((AF58&lt;=30)*AND(AI58*AF58%&gt;X58),AI58*AF58%,IF((AF58&gt;30)*AND(AI58*30%&gt;X58),AI58*30%,X58))</f>
        <v>219648</v>
      </c>
      <c r="AK58" s="462">
        <f t="shared" si="111"/>
        <v>503360.00000000006</v>
      </c>
      <c r="AL58" s="462">
        <f>+AI58+AJ58+AK58</f>
        <v>1638208</v>
      </c>
      <c r="AM58" s="456">
        <f>+AA58</f>
        <v>0</v>
      </c>
      <c r="AN58" s="484">
        <f>+AL58+AM58</f>
        <v>1638208</v>
      </c>
      <c r="AO58" s="484">
        <f>+AN58*13</f>
        <v>21296704</v>
      </c>
      <c r="AP58" s="690">
        <v>1</v>
      </c>
      <c r="AQ58" s="567">
        <f>+AE58+1</f>
        <v>13</v>
      </c>
      <c r="AR58" s="461">
        <f>+AQ58*2</f>
        <v>26</v>
      </c>
      <c r="AS58" s="456">
        <f t="shared" si="141"/>
        <v>83200</v>
      </c>
      <c r="AT58" s="456">
        <f t="shared" si="141"/>
        <v>11</v>
      </c>
      <c r="AU58" s="462">
        <f>+AS58*AT58</f>
        <v>915200</v>
      </c>
      <c r="AV58" s="462">
        <f>IF((AR58&lt;=30)*AND(AU58*AR58%&gt;AJ58),AU58*AR58%,IF((AR58&gt;30)*AND(AU58*30%&gt;AJ58),AU58*30%,AJ58))</f>
        <v>237952</v>
      </c>
      <c r="AW58" s="462">
        <f t="shared" si="112"/>
        <v>503360.00000000006</v>
      </c>
      <c r="AX58" s="462">
        <f>+AU58+AV58+AW58</f>
        <v>1656512</v>
      </c>
      <c r="AY58" s="456">
        <f>+AM58</f>
        <v>0</v>
      </c>
      <c r="AZ58" s="484">
        <f>+AX58+AY58</f>
        <v>1656512</v>
      </c>
      <c r="BA58" s="484">
        <f>+AZ58*13</f>
        <v>21534656</v>
      </c>
    </row>
    <row r="59" spans="1:53" s="485" customFormat="1" ht="13.5">
      <c r="A59" s="792">
        <v>17</v>
      </c>
      <c r="B59" s="802" t="s">
        <v>71</v>
      </c>
      <c r="C59" s="794" t="s">
        <v>1960</v>
      </c>
      <c r="D59" s="794">
        <v>1970</v>
      </c>
      <c r="E59" s="795" t="s">
        <v>525</v>
      </c>
      <c r="F59" s="796">
        <v>1</v>
      </c>
      <c r="G59" s="797">
        <v>14</v>
      </c>
      <c r="H59" s="798">
        <f t="shared" si="100"/>
        <v>28</v>
      </c>
      <c r="I59" s="799">
        <v>83200</v>
      </c>
      <c r="J59" s="799">
        <v>11</v>
      </c>
      <c r="K59" s="800">
        <f>+J59*I59</f>
        <v>915200</v>
      </c>
      <c r="L59" s="800">
        <v>256256.00000000003</v>
      </c>
      <c r="M59" s="800">
        <f t="shared" si="101"/>
        <v>503360.00000000006</v>
      </c>
      <c r="N59" s="800">
        <f t="shared" si="102"/>
        <v>1674816</v>
      </c>
      <c r="O59" s="799"/>
      <c r="P59" s="801">
        <f>+N59+O59</f>
        <v>1674816</v>
      </c>
      <c r="Q59" s="801">
        <f t="shared" si="103"/>
        <v>21772608</v>
      </c>
      <c r="R59" s="690">
        <v>1</v>
      </c>
      <c r="S59" s="567">
        <f t="shared" si="104"/>
        <v>15</v>
      </c>
      <c r="T59" s="461">
        <f>+S59*2</f>
        <v>30</v>
      </c>
      <c r="U59" s="456">
        <v>83200</v>
      </c>
      <c r="V59" s="456">
        <f t="shared" si="105"/>
        <v>11</v>
      </c>
      <c r="W59" s="462">
        <f>+U59*V59</f>
        <v>915200</v>
      </c>
      <c r="X59" s="462">
        <f t="shared" si="106"/>
        <v>274560</v>
      </c>
      <c r="Y59" s="462">
        <f t="shared" si="110"/>
        <v>503360.00000000006</v>
      </c>
      <c r="Z59" s="462">
        <f>+W59+X59+Y59</f>
        <v>1693120</v>
      </c>
      <c r="AA59" s="456">
        <f t="shared" si="107"/>
        <v>0</v>
      </c>
      <c r="AB59" s="484">
        <f>+Z59+AA59</f>
        <v>1693120</v>
      </c>
      <c r="AC59" s="484">
        <f>+AB59*13</f>
        <v>22010560</v>
      </c>
      <c r="AD59" s="690">
        <v>1</v>
      </c>
      <c r="AE59" s="567">
        <f>+S59+1</f>
        <v>16</v>
      </c>
      <c r="AF59" s="461">
        <f>+AE59*2</f>
        <v>32</v>
      </c>
      <c r="AG59" s="456">
        <f t="shared" si="140"/>
        <v>83200</v>
      </c>
      <c r="AH59" s="456">
        <f t="shared" si="140"/>
        <v>11</v>
      </c>
      <c r="AI59" s="462">
        <f>+AG59*AH59</f>
        <v>915200</v>
      </c>
      <c r="AJ59" s="462">
        <f>IF((AF59&lt;=30)*AND(AI59*AF59%&gt;X59),AI59*AF59%,IF((AF59&gt;30)*AND(AI59*30%&gt;X59),AI59*30%,X59))</f>
        <v>274560</v>
      </c>
      <c r="AK59" s="462">
        <f t="shared" si="111"/>
        <v>503360.00000000006</v>
      </c>
      <c r="AL59" s="462">
        <f>+AI59+AJ59+AK59</f>
        <v>1693120</v>
      </c>
      <c r="AM59" s="456">
        <f>+AA59</f>
        <v>0</v>
      </c>
      <c r="AN59" s="484">
        <f>+AL59+AM59</f>
        <v>1693120</v>
      </c>
      <c r="AO59" s="484">
        <f>+AN59*13</f>
        <v>22010560</v>
      </c>
      <c r="AP59" s="690">
        <v>1</v>
      </c>
      <c r="AQ59" s="567">
        <f>+AE59+1</f>
        <v>17</v>
      </c>
      <c r="AR59" s="461">
        <f>+AQ59*2</f>
        <v>34</v>
      </c>
      <c r="AS59" s="456">
        <f t="shared" si="141"/>
        <v>83200</v>
      </c>
      <c r="AT59" s="456">
        <f t="shared" si="141"/>
        <v>11</v>
      </c>
      <c r="AU59" s="462">
        <f>+AS59*AT59</f>
        <v>915200</v>
      </c>
      <c r="AV59" s="462">
        <f>IF((AR59&lt;=30)*AND(AU59*AR59%&gt;AJ59),AU59*AR59%,IF((AR59&gt;30)*AND(AU59*30%&gt;AJ59),AU59*30%,AJ59))</f>
        <v>274560</v>
      </c>
      <c r="AW59" s="462">
        <f t="shared" si="112"/>
        <v>503360.00000000006</v>
      </c>
      <c r="AX59" s="462">
        <f>+AU59+AV59+AW59</f>
        <v>1693120</v>
      </c>
      <c r="AY59" s="456">
        <f>+AM59</f>
        <v>0</v>
      </c>
      <c r="AZ59" s="484">
        <f>+AX59+AY59</f>
        <v>1693120</v>
      </c>
      <c r="BA59" s="484">
        <f>+AZ59*13</f>
        <v>22010560</v>
      </c>
    </row>
    <row r="60" spans="1:53" s="485" customFormat="1" ht="23.25" customHeight="1">
      <c r="A60" s="792">
        <v>18</v>
      </c>
      <c r="B60" s="795" t="s">
        <v>614</v>
      </c>
      <c r="C60" s="794" t="s">
        <v>1960</v>
      </c>
      <c r="D60" s="794">
        <v>1982</v>
      </c>
      <c r="E60" s="795" t="s">
        <v>525</v>
      </c>
      <c r="F60" s="796">
        <v>1</v>
      </c>
      <c r="G60" s="797">
        <v>10</v>
      </c>
      <c r="H60" s="798">
        <f t="shared" si="100"/>
        <v>20</v>
      </c>
      <c r="I60" s="799">
        <v>83200</v>
      </c>
      <c r="J60" s="799">
        <v>11</v>
      </c>
      <c r="K60" s="800">
        <f>+J60*I60</f>
        <v>915200</v>
      </c>
      <c r="L60" s="800">
        <v>183040</v>
      </c>
      <c r="M60" s="800">
        <f t="shared" si="101"/>
        <v>503360.00000000006</v>
      </c>
      <c r="N60" s="800">
        <f t="shared" si="102"/>
        <v>1601600</v>
      </c>
      <c r="O60" s="799"/>
      <c r="P60" s="801">
        <f>+N60+O60</f>
        <v>1601600</v>
      </c>
      <c r="Q60" s="801">
        <f t="shared" si="103"/>
        <v>20820800</v>
      </c>
      <c r="R60" s="690">
        <v>1</v>
      </c>
      <c r="S60" s="567">
        <f t="shared" si="104"/>
        <v>11</v>
      </c>
      <c r="T60" s="461">
        <f>+S60*2</f>
        <v>22</v>
      </c>
      <c r="U60" s="456">
        <v>83200</v>
      </c>
      <c r="V60" s="456">
        <f t="shared" si="105"/>
        <v>11</v>
      </c>
      <c r="W60" s="462">
        <f>+U60*V60</f>
        <v>915200</v>
      </c>
      <c r="X60" s="462">
        <f t="shared" si="106"/>
        <v>201344</v>
      </c>
      <c r="Y60" s="462">
        <f t="shared" si="110"/>
        <v>503360.00000000006</v>
      </c>
      <c r="Z60" s="462">
        <f>+W60+X60+Y60</f>
        <v>1619904</v>
      </c>
      <c r="AA60" s="456">
        <f t="shared" si="107"/>
        <v>0</v>
      </c>
      <c r="AB60" s="484">
        <f>+Z60+AA60</f>
        <v>1619904</v>
      </c>
      <c r="AC60" s="484">
        <f>+AB60*13</f>
        <v>21058752</v>
      </c>
      <c r="AD60" s="690">
        <v>1</v>
      </c>
      <c r="AE60" s="567">
        <f>+S60+1</f>
        <v>12</v>
      </c>
      <c r="AF60" s="461">
        <f>+AE60*2</f>
        <v>24</v>
      </c>
      <c r="AG60" s="456">
        <f t="shared" si="140"/>
        <v>83200</v>
      </c>
      <c r="AH60" s="456">
        <f t="shared" si="140"/>
        <v>11</v>
      </c>
      <c r="AI60" s="462">
        <f>+AG60*AH60</f>
        <v>915200</v>
      </c>
      <c r="AJ60" s="462">
        <f>IF((AF60&lt;=30)*AND(AI60*AF60%&gt;X60),AI60*AF60%,IF((AF60&gt;30)*AND(AI60*30%&gt;X60),AI60*30%,X60))</f>
        <v>219648</v>
      </c>
      <c r="AK60" s="462">
        <f t="shared" si="111"/>
        <v>503360.00000000006</v>
      </c>
      <c r="AL60" s="462">
        <f>+AI60+AJ60+AK60</f>
        <v>1638208</v>
      </c>
      <c r="AM60" s="456">
        <f>+AA60</f>
        <v>0</v>
      </c>
      <c r="AN60" s="484">
        <f>+AL60+AM60</f>
        <v>1638208</v>
      </c>
      <c r="AO60" s="484">
        <f>+AN60*13</f>
        <v>21296704</v>
      </c>
      <c r="AP60" s="690">
        <v>1</v>
      </c>
      <c r="AQ60" s="567">
        <f>+AE60+1</f>
        <v>13</v>
      </c>
      <c r="AR60" s="461">
        <f>+AQ60*2</f>
        <v>26</v>
      </c>
      <c r="AS60" s="456">
        <f t="shared" si="141"/>
        <v>83200</v>
      </c>
      <c r="AT60" s="456">
        <f t="shared" si="141"/>
        <v>11</v>
      </c>
      <c r="AU60" s="462">
        <f>+AS60*AT60</f>
        <v>915200</v>
      </c>
      <c r="AV60" s="462">
        <f>IF((AR60&lt;=30)*AND(AU60*AR60%&gt;AJ60),AU60*AR60%,IF((AR60&gt;30)*AND(AU60*30%&gt;AJ60),AU60*30%,AJ60))</f>
        <v>237952</v>
      </c>
      <c r="AW60" s="462">
        <f t="shared" si="112"/>
        <v>503360.00000000006</v>
      </c>
      <c r="AX60" s="462">
        <f>+AU60+AV60+AW60</f>
        <v>1656512</v>
      </c>
      <c r="AY60" s="456">
        <f>+AM60</f>
        <v>0</v>
      </c>
      <c r="AZ60" s="484">
        <f>+AX60+AY60</f>
        <v>1656512</v>
      </c>
      <c r="BA60" s="484">
        <f>+AZ60*13</f>
        <v>21534656</v>
      </c>
    </row>
    <row r="61" spans="1:53" s="485" customFormat="1" ht="23.25" customHeight="1">
      <c r="A61" s="792">
        <v>19</v>
      </c>
      <c r="B61" s="795" t="s">
        <v>823</v>
      </c>
      <c r="C61" s="794" t="s">
        <v>1961</v>
      </c>
      <c r="D61" s="794">
        <v>1984</v>
      </c>
      <c r="E61" s="795" t="s">
        <v>525</v>
      </c>
      <c r="F61" s="796">
        <v>1</v>
      </c>
      <c r="G61" s="797">
        <v>7</v>
      </c>
      <c r="H61" s="798">
        <f t="shared" si="100"/>
        <v>14</v>
      </c>
      <c r="I61" s="799">
        <v>83200</v>
      </c>
      <c r="J61" s="799">
        <v>11</v>
      </c>
      <c r="K61" s="800">
        <f>+J61*I61</f>
        <v>915200</v>
      </c>
      <c r="L61" s="800">
        <v>128128.00000000001</v>
      </c>
      <c r="M61" s="800">
        <f t="shared" si="101"/>
        <v>503360.00000000006</v>
      </c>
      <c r="N61" s="800">
        <f t="shared" si="102"/>
        <v>1546688</v>
      </c>
      <c r="O61" s="799"/>
      <c r="P61" s="801">
        <f>+N61+O61</f>
        <v>1546688</v>
      </c>
      <c r="Q61" s="801">
        <f t="shared" si="103"/>
        <v>20106944</v>
      </c>
      <c r="R61" s="690">
        <v>1</v>
      </c>
      <c r="S61" s="567">
        <f t="shared" si="104"/>
        <v>8</v>
      </c>
      <c r="T61" s="461">
        <f>+S61*2</f>
        <v>16</v>
      </c>
      <c r="U61" s="456">
        <v>83200</v>
      </c>
      <c r="V61" s="456">
        <f t="shared" si="105"/>
        <v>11</v>
      </c>
      <c r="W61" s="462">
        <f>+U61*V61</f>
        <v>915200</v>
      </c>
      <c r="X61" s="462">
        <f t="shared" si="106"/>
        <v>146432</v>
      </c>
      <c r="Y61" s="462">
        <f t="shared" si="110"/>
        <v>503360.00000000006</v>
      </c>
      <c r="Z61" s="462">
        <f>+W61+X61+Y61</f>
        <v>1564992</v>
      </c>
      <c r="AA61" s="456">
        <f t="shared" si="107"/>
        <v>0</v>
      </c>
      <c r="AB61" s="484">
        <f>+Z61+AA61</f>
        <v>1564992</v>
      </c>
      <c r="AC61" s="484">
        <f>+AB61*13</f>
        <v>20344896</v>
      </c>
      <c r="AD61" s="690">
        <v>1</v>
      </c>
      <c r="AE61" s="567">
        <f>+S61+1</f>
        <v>9</v>
      </c>
      <c r="AF61" s="461">
        <f>+AE61*2</f>
        <v>18</v>
      </c>
      <c r="AG61" s="456">
        <f t="shared" si="140"/>
        <v>83200</v>
      </c>
      <c r="AH61" s="456">
        <f t="shared" si="140"/>
        <v>11</v>
      </c>
      <c r="AI61" s="462">
        <f>+AG61*AH61</f>
        <v>915200</v>
      </c>
      <c r="AJ61" s="462">
        <f>IF((AF61&lt;=30)*AND(AI61*AF61%&gt;X61),AI61*AF61%,IF((AF61&gt;30)*AND(AI61*30%&gt;X61),AI61*30%,X61))</f>
        <v>164736</v>
      </c>
      <c r="AK61" s="462">
        <f t="shared" si="111"/>
        <v>503360.00000000006</v>
      </c>
      <c r="AL61" s="462">
        <f>+AI61+AJ61+AK61</f>
        <v>1583296</v>
      </c>
      <c r="AM61" s="456">
        <f>+AA61</f>
        <v>0</v>
      </c>
      <c r="AN61" s="484">
        <f>+AL61+AM61</f>
        <v>1583296</v>
      </c>
      <c r="AO61" s="484">
        <f>+AN61*13</f>
        <v>20582848</v>
      </c>
      <c r="AP61" s="690">
        <v>1</v>
      </c>
      <c r="AQ61" s="567">
        <f>+AE61+1</f>
        <v>10</v>
      </c>
      <c r="AR61" s="461">
        <f>+AQ61*2</f>
        <v>20</v>
      </c>
      <c r="AS61" s="456">
        <f t="shared" si="141"/>
        <v>83200</v>
      </c>
      <c r="AT61" s="456">
        <f t="shared" si="141"/>
        <v>11</v>
      </c>
      <c r="AU61" s="462">
        <f>+AS61*AT61</f>
        <v>915200</v>
      </c>
      <c r="AV61" s="462">
        <f>IF((AR61&lt;=30)*AND(AU61*AR61%&gt;AJ61),AU61*AR61%,IF((AR61&gt;30)*AND(AU61*30%&gt;AJ61),AU61*30%,AJ61))</f>
        <v>183040</v>
      </c>
      <c r="AW61" s="462">
        <f t="shared" si="112"/>
        <v>503360.00000000006</v>
      </c>
      <c r="AX61" s="462">
        <f>+AU61+AV61+AW61</f>
        <v>1601600</v>
      </c>
      <c r="AY61" s="456">
        <f>+AM61</f>
        <v>0</v>
      </c>
      <c r="AZ61" s="484">
        <f>+AX61+AY61</f>
        <v>1601600</v>
      </c>
      <c r="BA61" s="484">
        <f>+AZ61*13</f>
        <v>20820800</v>
      </c>
    </row>
    <row r="62" spans="1:53" s="453" customFormat="1" ht="18" customHeight="1">
      <c r="A62" s="958" t="s">
        <v>64</v>
      </c>
      <c r="B62" s="958"/>
      <c r="C62" s="958"/>
      <c r="D62" s="958"/>
      <c r="E62" s="958"/>
      <c r="F62" s="692">
        <f>SUM(F43:F61)</f>
        <v>19</v>
      </c>
      <c r="G62" s="745">
        <f t="shared" ref="G62:AJ62" si="142">SUM(G43:G61)</f>
        <v>264</v>
      </c>
      <c r="H62" s="745">
        <f t="shared" si="142"/>
        <v>528</v>
      </c>
      <c r="I62" s="745">
        <f t="shared" si="142"/>
        <v>1580800</v>
      </c>
      <c r="J62" s="745">
        <f t="shared" si="142"/>
        <v>209.5</v>
      </c>
      <c r="K62" s="745">
        <f t="shared" si="142"/>
        <v>17430400</v>
      </c>
      <c r="L62" s="745">
        <f t="shared" si="142"/>
        <v>4215855</v>
      </c>
      <c r="M62" s="745">
        <f t="shared" si="142"/>
        <v>9586720</v>
      </c>
      <c r="N62" s="745">
        <f t="shared" si="142"/>
        <v>31232975</v>
      </c>
      <c r="O62" s="745">
        <f t="shared" si="142"/>
        <v>0</v>
      </c>
      <c r="P62" s="745">
        <f t="shared" si="142"/>
        <v>31232975</v>
      </c>
      <c r="Q62" s="745">
        <f t="shared" si="142"/>
        <v>406028675</v>
      </c>
      <c r="R62" s="745">
        <f t="shared" si="142"/>
        <v>19</v>
      </c>
      <c r="S62" s="745">
        <f t="shared" si="142"/>
        <v>283</v>
      </c>
      <c r="T62" s="745">
        <f t="shared" si="142"/>
        <v>566</v>
      </c>
      <c r="U62" s="745">
        <f t="shared" si="142"/>
        <v>1580800</v>
      </c>
      <c r="V62" s="745">
        <f t="shared" si="142"/>
        <v>209.5</v>
      </c>
      <c r="W62" s="745">
        <f t="shared" si="142"/>
        <v>17430400</v>
      </c>
      <c r="X62" s="745">
        <f t="shared" si="142"/>
        <v>4417199</v>
      </c>
      <c r="Y62" s="745">
        <f t="shared" si="142"/>
        <v>9586720</v>
      </c>
      <c r="Z62" s="745">
        <f t="shared" si="142"/>
        <v>31434319</v>
      </c>
      <c r="AA62" s="745">
        <f t="shared" si="142"/>
        <v>0</v>
      </c>
      <c r="AB62" s="745">
        <f t="shared" si="142"/>
        <v>31434319</v>
      </c>
      <c r="AC62" s="745">
        <f t="shared" si="142"/>
        <v>408646147</v>
      </c>
      <c r="AD62" s="745">
        <f t="shared" si="142"/>
        <v>19</v>
      </c>
      <c r="AE62" s="745">
        <f t="shared" si="142"/>
        <v>302</v>
      </c>
      <c r="AF62" s="745">
        <f t="shared" si="142"/>
        <v>604</v>
      </c>
      <c r="AG62" s="745">
        <f t="shared" si="142"/>
        <v>1580800</v>
      </c>
      <c r="AH62" s="745">
        <f t="shared" si="142"/>
        <v>209.5</v>
      </c>
      <c r="AI62" s="745">
        <f t="shared" si="142"/>
        <v>17430400</v>
      </c>
      <c r="AJ62" s="745">
        <f t="shared" si="142"/>
        <v>4600239</v>
      </c>
      <c r="AK62" s="745">
        <f t="shared" ref="AK62:BA62" si="143">SUM(AK43:AK61)</f>
        <v>9586720</v>
      </c>
      <c r="AL62" s="745">
        <f t="shared" si="143"/>
        <v>31617359</v>
      </c>
      <c r="AM62" s="745">
        <f t="shared" si="143"/>
        <v>0</v>
      </c>
      <c r="AN62" s="745">
        <f t="shared" si="143"/>
        <v>31617359</v>
      </c>
      <c r="AO62" s="745">
        <f t="shared" si="143"/>
        <v>411025667</v>
      </c>
      <c r="AP62" s="745">
        <f t="shared" si="143"/>
        <v>19</v>
      </c>
      <c r="AQ62" s="745">
        <f t="shared" si="143"/>
        <v>321</v>
      </c>
      <c r="AR62" s="745">
        <f t="shared" si="143"/>
        <v>642</v>
      </c>
      <c r="AS62" s="745">
        <f t="shared" si="143"/>
        <v>1580800</v>
      </c>
      <c r="AT62" s="745">
        <f t="shared" si="143"/>
        <v>209.5</v>
      </c>
      <c r="AU62" s="745">
        <f t="shared" si="143"/>
        <v>17430400</v>
      </c>
      <c r="AV62" s="745">
        <f t="shared" si="143"/>
        <v>4764975</v>
      </c>
      <c r="AW62" s="745">
        <f t="shared" si="143"/>
        <v>9586720</v>
      </c>
      <c r="AX62" s="745">
        <f t="shared" si="143"/>
        <v>31782095</v>
      </c>
      <c r="AY62" s="745">
        <f t="shared" si="143"/>
        <v>0</v>
      </c>
      <c r="AZ62" s="745">
        <f t="shared" si="143"/>
        <v>31782095</v>
      </c>
      <c r="BA62" s="745">
        <f t="shared" si="143"/>
        <v>413167235</v>
      </c>
    </row>
    <row r="63" spans="1:53" s="537" customFormat="1" ht="17.25" customHeight="1">
      <c r="A63" s="533"/>
      <c r="B63" s="562"/>
      <c r="C63" s="535"/>
      <c r="D63" s="535"/>
      <c r="E63" s="534"/>
      <c r="F63" s="536"/>
      <c r="G63" s="490"/>
      <c r="H63" s="534"/>
      <c r="I63" s="534"/>
      <c r="J63" s="534"/>
      <c r="K63" s="534"/>
      <c r="L63" s="534"/>
      <c r="M63" s="534"/>
      <c r="N63" s="534"/>
      <c r="O63" s="534"/>
      <c r="P63" s="534"/>
      <c r="Q63" s="534"/>
      <c r="R63" s="536"/>
      <c r="S63" s="534"/>
      <c r="T63" s="534"/>
      <c r="U63" s="534"/>
      <c r="V63" s="534"/>
      <c r="W63" s="534"/>
      <c r="X63" s="534"/>
      <c r="Y63" s="534"/>
      <c r="Z63" s="534"/>
      <c r="AA63" s="534"/>
      <c r="AB63" s="534"/>
      <c r="AC63" s="534"/>
      <c r="AD63" s="536"/>
      <c r="AK63" s="534"/>
      <c r="AP63" s="538"/>
      <c r="AW63" s="534"/>
    </row>
    <row r="64" spans="1:53" s="537" customFormat="1" ht="18" customHeight="1">
      <c r="A64" s="533"/>
      <c r="B64" s="562"/>
      <c r="C64" s="535"/>
      <c r="D64" s="535"/>
      <c r="E64" s="534"/>
      <c r="F64" s="536"/>
      <c r="G64" s="490"/>
      <c r="H64" s="534"/>
      <c r="I64" s="534"/>
      <c r="J64" s="534"/>
      <c r="K64" s="534"/>
      <c r="L64" s="534"/>
      <c r="M64" s="534"/>
      <c r="N64" s="534"/>
      <c r="O64" s="534"/>
      <c r="P64" s="534"/>
      <c r="Q64" s="534"/>
      <c r="R64" s="536"/>
      <c r="S64" s="534"/>
      <c r="T64" s="534"/>
      <c r="U64" s="534"/>
      <c r="V64" s="534"/>
      <c r="W64" s="534"/>
      <c r="X64" s="534"/>
      <c r="Y64" s="534"/>
      <c r="Z64" s="534"/>
      <c r="AA64" s="534"/>
      <c r="AB64" s="534"/>
      <c r="AC64" s="534"/>
      <c r="AD64" s="536"/>
      <c r="AK64" s="534"/>
      <c r="AP64" s="538"/>
      <c r="AW64" s="534"/>
    </row>
    <row r="65" spans="1:53" s="500" customFormat="1" ht="30.75" customHeight="1">
      <c r="A65" s="960" t="s">
        <v>554</v>
      </c>
      <c r="B65" s="960"/>
      <c r="C65" s="960"/>
      <c r="D65" s="960"/>
      <c r="E65" s="960"/>
      <c r="F65" s="962" t="s">
        <v>67</v>
      </c>
      <c r="G65" s="962"/>
      <c r="H65" s="962"/>
      <c r="I65" s="962"/>
      <c r="J65" s="962"/>
      <c r="K65" s="962"/>
      <c r="L65" s="962"/>
      <c r="M65" s="962"/>
      <c r="N65" s="962"/>
      <c r="O65" s="962"/>
      <c r="P65" s="962"/>
      <c r="Q65" s="962"/>
      <c r="R65" s="962" t="s">
        <v>67</v>
      </c>
      <c r="S65" s="962"/>
      <c r="T65" s="962"/>
      <c r="U65" s="962"/>
      <c r="V65" s="962"/>
      <c r="W65" s="962"/>
      <c r="X65" s="962"/>
      <c r="Y65" s="962"/>
      <c r="Z65" s="962"/>
      <c r="AA65" s="962"/>
      <c r="AB65" s="962"/>
      <c r="AC65" s="962"/>
      <c r="AD65" s="962" t="s">
        <v>67</v>
      </c>
      <c r="AE65" s="962"/>
      <c r="AF65" s="962"/>
      <c r="AG65" s="962"/>
      <c r="AH65" s="962"/>
      <c r="AI65" s="962"/>
      <c r="AJ65" s="962"/>
      <c r="AK65" s="962"/>
      <c r="AL65" s="962"/>
      <c r="AM65" s="962"/>
      <c r="AN65" s="962"/>
      <c r="AO65" s="962"/>
      <c r="AP65" s="962" t="s">
        <v>67</v>
      </c>
      <c r="AQ65" s="962"/>
      <c r="AR65" s="962"/>
      <c r="AS65" s="962"/>
      <c r="AT65" s="962"/>
      <c r="AU65" s="962"/>
      <c r="AV65" s="962"/>
      <c r="AW65" s="962"/>
      <c r="AX65" s="962"/>
      <c r="AY65" s="962"/>
      <c r="AZ65" s="962"/>
      <c r="BA65" s="962"/>
    </row>
    <row r="66" spans="1:53" s="501" customFormat="1" ht="32.25" customHeight="1">
      <c r="A66" s="959" t="s">
        <v>22</v>
      </c>
      <c r="B66" s="959"/>
      <c r="C66" s="959"/>
      <c r="D66" s="959"/>
      <c r="E66" s="959"/>
      <c r="F66" s="963" t="s">
        <v>1405</v>
      </c>
      <c r="G66" s="964"/>
      <c r="H66" s="964"/>
      <c r="I66" s="964"/>
      <c r="J66" s="964"/>
      <c r="K66" s="964"/>
      <c r="L66" s="964"/>
      <c r="M66" s="964"/>
      <c r="N66" s="964"/>
      <c r="O66" s="964"/>
      <c r="P66" s="964"/>
      <c r="Q66" s="965"/>
      <c r="R66" s="963" t="s">
        <v>1946</v>
      </c>
      <c r="S66" s="964"/>
      <c r="T66" s="964"/>
      <c r="U66" s="964"/>
      <c r="V66" s="964"/>
      <c r="W66" s="964"/>
      <c r="X66" s="964"/>
      <c r="Y66" s="964"/>
      <c r="Z66" s="964"/>
      <c r="AA66" s="964"/>
      <c r="AB66" s="964"/>
      <c r="AC66" s="965"/>
      <c r="AD66" s="967" t="s">
        <v>2458</v>
      </c>
      <c r="AE66" s="967"/>
      <c r="AF66" s="967"/>
      <c r="AG66" s="967"/>
      <c r="AH66" s="967"/>
      <c r="AI66" s="967"/>
      <c r="AJ66" s="967"/>
      <c r="AK66" s="967"/>
      <c r="AL66" s="967"/>
      <c r="AM66" s="967"/>
      <c r="AN66" s="967"/>
      <c r="AO66" s="967"/>
      <c r="AP66" s="967" t="s">
        <v>2932</v>
      </c>
      <c r="AQ66" s="967"/>
      <c r="AR66" s="967"/>
      <c r="AS66" s="967"/>
      <c r="AT66" s="967"/>
      <c r="AU66" s="967"/>
      <c r="AV66" s="967"/>
      <c r="AW66" s="967"/>
      <c r="AX66" s="967"/>
      <c r="AY66" s="967"/>
      <c r="AZ66" s="967"/>
      <c r="BA66" s="967"/>
    </row>
    <row r="67" spans="1:53" s="532" customFormat="1" ht="94.5">
      <c r="A67" s="458" t="s">
        <v>10</v>
      </c>
      <c r="B67" s="531" t="s">
        <v>54</v>
      </c>
      <c r="C67" s="531" t="s">
        <v>1958</v>
      </c>
      <c r="D67" s="531" t="s">
        <v>1959</v>
      </c>
      <c r="E67" s="531" t="s">
        <v>55</v>
      </c>
      <c r="F67" s="547" t="s">
        <v>1</v>
      </c>
      <c r="G67" s="546" t="s">
        <v>449</v>
      </c>
      <c r="H67" s="546" t="s">
        <v>57</v>
      </c>
      <c r="I67" s="547" t="s">
        <v>62</v>
      </c>
      <c r="J67" s="565" t="s">
        <v>63</v>
      </c>
      <c r="K67" s="547" t="s">
        <v>450</v>
      </c>
      <c r="L67" s="547" t="s">
        <v>451</v>
      </c>
      <c r="M67" s="547" t="s">
        <v>2024</v>
      </c>
      <c r="N67" s="547" t="s">
        <v>2025</v>
      </c>
      <c r="O67" s="531" t="s">
        <v>612</v>
      </c>
      <c r="P67" s="531" t="s">
        <v>1408</v>
      </c>
      <c r="Q67" s="547" t="s">
        <v>1409</v>
      </c>
      <c r="R67" s="547"/>
      <c r="S67" s="546" t="str">
        <f>+G67</f>
        <v>Դատավորի ստաժ</v>
      </c>
      <c r="T67" s="546" t="str">
        <f>+H67</f>
        <v>Ստաժի %-ը</v>
      </c>
      <c r="U67" s="547" t="s">
        <v>62</v>
      </c>
      <c r="V67" s="565" t="s">
        <v>63</v>
      </c>
      <c r="W67" s="547" t="s">
        <v>450</v>
      </c>
      <c r="X67" s="547" t="s">
        <v>451</v>
      </c>
      <c r="Y67" s="547" t="s">
        <v>2024</v>
      </c>
      <c r="Z67" s="547" t="s">
        <v>2025</v>
      </c>
      <c r="AA67" s="531" t="s">
        <v>1334</v>
      </c>
      <c r="AB67" s="531" t="s">
        <v>1947</v>
      </c>
      <c r="AC67" s="547" t="s">
        <v>1948</v>
      </c>
      <c r="AD67" s="547"/>
      <c r="AE67" s="546" t="str">
        <f>+S67</f>
        <v>Դատավորի ստաժ</v>
      </c>
      <c r="AF67" s="546" t="str">
        <f>+T67</f>
        <v>Ստաժի %-ը</v>
      </c>
      <c r="AG67" s="547" t="s">
        <v>62</v>
      </c>
      <c r="AH67" s="565" t="s">
        <v>63</v>
      </c>
      <c r="AI67" s="547" t="s">
        <v>450</v>
      </c>
      <c r="AJ67" s="547" t="s">
        <v>451</v>
      </c>
      <c r="AK67" s="547" t="s">
        <v>2024</v>
      </c>
      <c r="AL67" s="547" t="s">
        <v>2025</v>
      </c>
      <c r="AM67" s="531" t="s">
        <v>1334</v>
      </c>
      <c r="AN67" s="531" t="s">
        <v>2460</v>
      </c>
      <c r="AO67" s="547" t="s">
        <v>2459</v>
      </c>
      <c r="AP67" s="547"/>
      <c r="AQ67" s="546" t="str">
        <f>+AE67</f>
        <v>Դատավորի ստաժ</v>
      </c>
      <c r="AR67" s="546" t="str">
        <f>+AF67</f>
        <v>Ստաժի %-ը</v>
      </c>
      <c r="AS67" s="547" t="s">
        <v>62</v>
      </c>
      <c r="AT67" s="565" t="s">
        <v>63</v>
      </c>
      <c r="AU67" s="547" t="s">
        <v>450</v>
      </c>
      <c r="AV67" s="547" t="s">
        <v>451</v>
      </c>
      <c r="AW67" s="547" t="s">
        <v>2024</v>
      </c>
      <c r="AX67" s="547" t="s">
        <v>2025</v>
      </c>
      <c r="AY67" s="531" t="s">
        <v>1334</v>
      </c>
      <c r="AZ67" s="531" t="s">
        <v>2933</v>
      </c>
      <c r="BA67" s="547" t="s">
        <v>2934</v>
      </c>
    </row>
    <row r="68" spans="1:53" s="485" customFormat="1" ht="27">
      <c r="A68" s="792">
        <v>1</v>
      </c>
      <c r="B68" s="793" t="s">
        <v>496</v>
      </c>
      <c r="C68" s="794" t="s">
        <v>1961</v>
      </c>
      <c r="D68" s="794">
        <v>1977</v>
      </c>
      <c r="E68" s="795" t="s">
        <v>457</v>
      </c>
      <c r="F68" s="796">
        <v>1</v>
      </c>
      <c r="G68" s="797">
        <v>16</v>
      </c>
      <c r="H68" s="798">
        <f>+G68*2</f>
        <v>32</v>
      </c>
      <c r="I68" s="799">
        <v>83200</v>
      </c>
      <c r="J68" s="799">
        <v>11.5</v>
      </c>
      <c r="K68" s="800">
        <f>+J68*I68</f>
        <v>956800</v>
      </c>
      <c r="L68" s="800">
        <v>287040</v>
      </c>
      <c r="M68" s="800">
        <f>+K68*0.55</f>
        <v>526240</v>
      </c>
      <c r="N68" s="800">
        <f t="shared" ref="N68:N88" si="144">+K68+L68+M68</f>
        <v>1770080</v>
      </c>
      <c r="O68" s="799"/>
      <c r="P68" s="801">
        <f>+N68+O68</f>
        <v>1770080</v>
      </c>
      <c r="Q68" s="801">
        <f>+P68*13</f>
        <v>23011040</v>
      </c>
      <c r="R68" s="690">
        <v>1</v>
      </c>
      <c r="S68" s="567">
        <f t="shared" ref="S68:S88" si="145">+G68+1</f>
        <v>17</v>
      </c>
      <c r="T68" s="461">
        <f>+S68*2</f>
        <v>34</v>
      </c>
      <c r="U68" s="456">
        <v>83200</v>
      </c>
      <c r="V68" s="456">
        <f t="shared" ref="V68:V80" si="146">+J68</f>
        <v>11.5</v>
      </c>
      <c r="W68" s="456">
        <f t="shared" ref="W68:W80" si="147">+K68</f>
        <v>956800</v>
      </c>
      <c r="X68" s="462">
        <f>IF((T68&lt;=30)*AND(W68*T68%&gt;L68),W68*T68%,IF((T68&gt;30)*AND(W68*30%&gt;L68),W68*30%,L68))</f>
        <v>287040</v>
      </c>
      <c r="Y68" s="462">
        <f>+W68*0.55</f>
        <v>526240</v>
      </c>
      <c r="Z68" s="462">
        <f>+W68+X68+Y68</f>
        <v>1770080</v>
      </c>
      <c r="AA68" s="456">
        <f>+O68</f>
        <v>0</v>
      </c>
      <c r="AB68" s="484">
        <f>+Z68+AA68</f>
        <v>1770080</v>
      </c>
      <c r="AC68" s="484">
        <f t="shared" ref="AC68:AC75" si="148">+AB68*13</f>
        <v>23011040</v>
      </c>
      <c r="AD68" s="690">
        <v>1</v>
      </c>
      <c r="AE68" s="567">
        <f>+S68+1</f>
        <v>18</v>
      </c>
      <c r="AF68" s="461">
        <f>+AE68*2</f>
        <v>36</v>
      </c>
      <c r="AG68" s="456">
        <f t="shared" ref="AG68:AH71" si="149">+U68</f>
        <v>83200</v>
      </c>
      <c r="AH68" s="456">
        <f t="shared" si="149"/>
        <v>11.5</v>
      </c>
      <c r="AI68" s="462">
        <f>+AG68*AH68</f>
        <v>956800</v>
      </c>
      <c r="AJ68" s="462">
        <f>IF((AF68&lt;=30)*AND(AI68*AF68%&gt;X68),AI68*AF68%,IF((AF68&gt;30)*AND(AI68*30%&gt;X68),AI68*30%,X68))</f>
        <v>287040</v>
      </c>
      <c r="AK68" s="462">
        <f>+AI68*0.55</f>
        <v>526240</v>
      </c>
      <c r="AL68" s="462">
        <f>+AI68+AJ68+AK68</f>
        <v>1770080</v>
      </c>
      <c r="AM68" s="456">
        <f>+AA68</f>
        <v>0</v>
      </c>
      <c r="AN68" s="484">
        <f>+AL68+AM68</f>
        <v>1770080</v>
      </c>
      <c r="AO68" s="484">
        <f>+AN68*13</f>
        <v>23011040</v>
      </c>
      <c r="AP68" s="690">
        <v>1</v>
      </c>
      <c r="AQ68" s="567">
        <f>+AE68+1</f>
        <v>19</v>
      </c>
      <c r="AR68" s="461">
        <f>+AQ68*2</f>
        <v>38</v>
      </c>
      <c r="AS68" s="456">
        <f t="shared" ref="AS68:AT71" si="150">+AG68</f>
        <v>83200</v>
      </c>
      <c r="AT68" s="456">
        <f t="shared" si="150"/>
        <v>11.5</v>
      </c>
      <c r="AU68" s="462">
        <f>+AS68*AT68</f>
        <v>956800</v>
      </c>
      <c r="AV68" s="462">
        <f>IF((AR68&lt;=30)*AND(AU68*AR68%&gt;AJ68),AU68*AR68%,IF((AR68&gt;30)*AND(AU68*30%&gt;AJ68),AU68*30%,AJ68))</f>
        <v>287040</v>
      </c>
      <c r="AW68" s="462">
        <f>+AU68*0.55</f>
        <v>526240</v>
      </c>
      <c r="AX68" s="462">
        <f>+AU68+AV68+AW68</f>
        <v>1770080</v>
      </c>
      <c r="AY68" s="456">
        <f>+AM68</f>
        <v>0</v>
      </c>
      <c r="AZ68" s="484">
        <f>+AX68+AY68</f>
        <v>1770080</v>
      </c>
      <c r="BA68" s="484">
        <f t="shared" ref="BA68:BA75" si="151">+AZ68*13</f>
        <v>23011040</v>
      </c>
    </row>
    <row r="69" spans="1:53" s="485" customFormat="1" ht="18" customHeight="1">
      <c r="A69" s="792">
        <v>2</v>
      </c>
      <c r="B69" s="793" t="s">
        <v>559</v>
      </c>
      <c r="C69" s="794" t="s">
        <v>1961</v>
      </c>
      <c r="D69" s="794">
        <v>1980</v>
      </c>
      <c r="E69" s="795" t="s">
        <v>525</v>
      </c>
      <c r="F69" s="796">
        <v>1</v>
      </c>
      <c r="G69" s="797">
        <v>16</v>
      </c>
      <c r="H69" s="798">
        <f>+G69*2</f>
        <v>32</v>
      </c>
      <c r="I69" s="799">
        <v>83200</v>
      </c>
      <c r="J69" s="799">
        <v>11</v>
      </c>
      <c r="K69" s="800">
        <f>+J69*I69</f>
        <v>915200</v>
      </c>
      <c r="L69" s="800">
        <v>274560</v>
      </c>
      <c r="M69" s="800">
        <f>+K69*0.55</f>
        <v>503360.00000000006</v>
      </c>
      <c r="N69" s="800">
        <f t="shared" si="144"/>
        <v>1693120</v>
      </c>
      <c r="O69" s="799"/>
      <c r="P69" s="801">
        <f>+N69+O69</f>
        <v>1693120</v>
      </c>
      <c r="Q69" s="801">
        <f>+P69*13</f>
        <v>22010560</v>
      </c>
      <c r="R69" s="690">
        <v>1</v>
      </c>
      <c r="S69" s="567">
        <f t="shared" si="145"/>
        <v>17</v>
      </c>
      <c r="T69" s="461">
        <f>+S69*2</f>
        <v>34</v>
      </c>
      <c r="U69" s="456">
        <v>83200</v>
      </c>
      <c r="V69" s="456">
        <f t="shared" si="146"/>
        <v>11</v>
      </c>
      <c r="W69" s="456">
        <f t="shared" si="147"/>
        <v>915200</v>
      </c>
      <c r="X69" s="462">
        <f>IF((T69&lt;=30)*AND(W69*T69%&gt;L69),W69*T69%,IF((T69&gt;30)*AND(W69*30%&gt;L69),W69*30%,L69))</f>
        <v>274560</v>
      </c>
      <c r="Y69" s="462">
        <f>+W69*0.55</f>
        <v>503360.00000000006</v>
      </c>
      <c r="Z69" s="462">
        <f>+W69+X69+Y69</f>
        <v>1693120</v>
      </c>
      <c r="AA69" s="456">
        <f>+O69</f>
        <v>0</v>
      </c>
      <c r="AB69" s="484">
        <f>+Z69+AA69</f>
        <v>1693120</v>
      </c>
      <c r="AC69" s="484">
        <f t="shared" si="148"/>
        <v>22010560</v>
      </c>
      <c r="AD69" s="690">
        <v>1</v>
      </c>
      <c r="AE69" s="567">
        <f>+S69+1</f>
        <v>18</v>
      </c>
      <c r="AF69" s="461">
        <f>+AE69*2</f>
        <v>36</v>
      </c>
      <c r="AG69" s="456">
        <f t="shared" si="149"/>
        <v>83200</v>
      </c>
      <c r="AH69" s="456">
        <f t="shared" si="149"/>
        <v>11</v>
      </c>
      <c r="AI69" s="462">
        <f>+AG69*AH69</f>
        <v>915200</v>
      </c>
      <c r="AJ69" s="462">
        <f>IF((AF69&lt;=30)*AND(AI69*AF69%&gt;X69),AI69*AF69%,IF((AF69&gt;30)*AND(AI69*30%&gt;X69),AI69*30%,X69))</f>
        <v>274560</v>
      </c>
      <c r="AK69" s="462">
        <f>+AI69*0.55</f>
        <v>503360.00000000006</v>
      </c>
      <c r="AL69" s="462">
        <f>+AI69+AJ69+AK69</f>
        <v>1693120</v>
      </c>
      <c r="AM69" s="456">
        <f>+AA69</f>
        <v>0</v>
      </c>
      <c r="AN69" s="484">
        <f>+AL69+AM69</f>
        <v>1693120</v>
      </c>
      <c r="AO69" s="484">
        <f>+AN69*13</f>
        <v>22010560</v>
      </c>
      <c r="AP69" s="690">
        <v>1</v>
      </c>
      <c r="AQ69" s="567">
        <f>+AE69+1</f>
        <v>19</v>
      </c>
      <c r="AR69" s="461">
        <f>+AQ69*2</f>
        <v>38</v>
      </c>
      <c r="AS69" s="456">
        <f t="shared" si="150"/>
        <v>83200</v>
      </c>
      <c r="AT69" s="456">
        <f t="shared" si="150"/>
        <v>11</v>
      </c>
      <c r="AU69" s="462">
        <f>+AS69*AT69</f>
        <v>915200</v>
      </c>
      <c r="AV69" s="462">
        <f>IF((AR69&lt;=30)*AND(AU69*AR69%&gt;AJ69),AU69*AR69%,IF((AR69&gt;30)*AND(AU69*30%&gt;AJ69),AU69*30%,AJ69))</f>
        <v>274560</v>
      </c>
      <c r="AW69" s="462">
        <f>+AU69*0.55</f>
        <v>503360.00000000006</v>
      </c>
      <c r="AX69" s="462">
        <f>+AU69+AV69+AW69</f>
        <v>1693120</v>
      </c>
      <c r="AY69" s="456">
        <f>+AM69</f>
        <v>0</v>
      </c>
      <c r="AZ69" s="484">
        <f>+AX69+AY69</f>
        <v>1693120</v>
      </c>
      <c r="BA69" s="484">
        <f t="shared" si="151"/>
        <v>22010560</v>
      </c>
    </row>
    <row r="70" spans="1:53" s="485" customFormat="1" ht="18" customHeight="1">
      <c r="A70" s="792">
        <v>3</v>
      </c>
      <c r="B70" s="793" t="s">
        <v>524</v>
      </c>
      <c r="C70" s="794" t="s">
        <v>1961</v>
      </c>
      <c r="D70" s="794">
        <v>1966</v>
      </c>
      <c r="E70" s="795" t="s">
        <v>525</v>
      </c>
      <c r="F70" s="796">
        <v>1</v>
      </c>
      <c r="G70" s="797">
        <v>26</v>
      </c>
      <c r="H70" s="798">
        <f>+G70*2</f>
        <v>52</v>
      </c>
      <c r="I70" s="799">
        <v>83200</v>
      </c>
      <c r="J70" s="799">
        <v>11</v>
      </c>
      <c r="K70" s="800">
        <f>+J70*I70</f>
        <v>915200</v>
      </c>
      <c r="L70" s="800">
        <v>370113</v>
      </c>
      <c r="M70" s="800">
        <f>+K70*0.55</f>
        <v>503360.00000000006</v>
      </c>
      <c r="N70" s="800">
        <f t="shared" si="144"/>
        <v>1788673</v>
      </c>
      <c r="O70" s="799"/>
      <c r="P70" s="801">
        <f>+N70+O70</f>
        <v>1788673</v>
      </c>
      <c r="Q70" s="801">
        <f>+P70*13</f>
        <v>23252749</v>
      </c>
      <c r="R70" s="690">
        <v>1</v>
      </c>
      <c r="S70" s="567">
        <f t="shared" si="145"/>
        <v>27</v>
      </c>
      <c r="T70" s="461">
        <f>+S70*2</f>
        <v>54</v>
      </c>
      <c r="U70" s="456">
        <v>83200</v>
      </c>
      <c r="V70" s="456">
        <f t="shared" si="146"/>
        <v>11</v>
      </c>
      <c r="W70" s="456">
        <f t="shared" si="147"/>
        <v>915200</v>
      </c>
      <c r="X70" s="462">
        <f>IF((T70&lt;=30)*AND(W70*T70%&gt;L70),W70*T70%,IF((T70&gt;30)*AND(W70*30%&gt;L70),W70*30%,L70))</f>
        <v>370113</v>
      </c>
      <c r="Y70" s="462">
        <f>+W70*0.55</f>
        <v>503360.00000000006</v>
      </c>
      <c r="Z70" s="462">
        <f>+W70+X70+Y70</f>
        <v>1788673</v>
      </c>
      <c r="AA70" s="456">
        <f>+O70</f>
        <v>0</v>
      </c>
      <c r="AB70" s="484">
        <f>+Z70+AA70</f>
        <v>1788673</v>
      </c>
      <c r="AC70" s="484">
        <f t="shared" si="148"/>
        <v>23252749</v>
      </c>
      <c r="AD70" s="690">
        <v>1</v>
      </c>
      <c r="AE70" s="567">
        <f>+S70+1</f>
        <v>28</v>
      </c>
      <c r="AF70" s="461">
        <f>+AE70*2</f>
        <v>56</v>
      </c>
      <c r="AG70" s="456">
        <f t="shared" si="149"/>
        <v>83200</v>
      </c>
      <c r="AH70" s="456">
        <f t="shared" si="149"/>
        <v>11</v>
      </c>
      <c r="AI70" s="462">
        <f>+AG70*AH70</f>
        <v>915200</v>
      </c>
      <c r="AJ70" s="462">
        <f>IF((AF70&lt;=30)*AND(AI70*AF70%&gt;X70),AI70*AF70%,IF((AF70&gt;30)*AND(AI70*30%&gt;X70),AI70*30%,X70))</f>
        <v>370113</v>
      </c>
      <c r="AK70" s="462">
        <f>+AI70*0.55</f>
        <v>503360.00000000006</v>
      </c>
      <c r="AL70" s="462">
        <f>+AI70+AJ70+AK70</f>
        <v>1788673</v>
      </c>
      <c r="AM70" s="456">
        <f>+AA70</f>
        <v>0</v>
      </c>
      <c r="AN70" s="484">
        <f>+AL70+AM70</f>
        <v>1788673</v>
      </c>
      <c r="AO70" s="484">
        <f>+AN70*13</f>
        <v>23252749</v>
      </c>
      <c r="AP70" s="690">
        <v>1</v>
      </c>
      <c r="AQ70" s="567">
        <f>+AE70+1</f>
        <v>29</v>
      </c>
      <c r="AR70" s="461">
        <f>+AQ70*2</f>
        <v>58</v>
      </c>
      <c r="AS70" s="456">
        <f t="shared" si="150"/>
        <v>83200</v>
      </c>
      <c r="AT70" s="456">
        <f t="shared" si="150"/>
        <v>11</v>
      </c>
      <c r="AU70" s="462">
        <f>+AS70*AT70</f>
        <v>915200</v>
      </c>
      <c r="AV70" s="462">
        <f>IF((AR70&lt;=30)*AND(AU70*AR70%&gt;AJ70),AU70*AR70%,IF((AR70&gt;30)*AND(AU70*30%&gt;AJ70),AU70*30%,AJ70))</f>
        <v>370113</v>
      </c>
      <c r="AW70" s="462">
        <f>+AU70*0.55</f>
        <v>503360.00000000006</v>
      </c>
      <c r="AX70" s="462">
        <f>+AU70+AV70+AW70</f>
        <v>1788673</v>
      </c>
      <c r="AY70" s="456">
        <f>+AM70</f>
        <v>0</v>
      </c>
      <c r="AZ70" s="484">
        <f>+AX70+AY70</f>
        <v>1788673</v>
      </c>
      <c r="BA70" s="484">
        <f t="shared" si="151"/>
        <v>23252749</v>
      </c>
    </row>
    <row r="71" spans="1:53" s="485" customFormat="1" ht="18" customHeight="1">
      <c r="A71" s="792">
        <v>4</v>
      </c>
      <c r="B71" s="793" t="s">
        <v>461</v>
      </c>
      <c r="C71" s="794" t="s">
        <v>1961</v>
      </c>
      <c r="D71" s="794">
        <v>1967</v>
      </c>
      <c r="E71" s="795" t="s">
        <v>525</v>
      </c>
      <c r="F71" s="796">
        <v>1</v>
      </c>
      <c r="G71" s="797">
        <v>23</v>
      </c>
      <c r="H71" s="798">
        <f>+G71*2</f>
        <v>46</v>
      </c>
      <c r="I71" s="799">
        <v>83200</v>
      </c>
      <c r="J71" s="799">
        <v>12</v>
      </c>
      <c r="K71" s="800">
        <f>+J71*I71</f>
        <v>998400</v>
      </c>
      <c r="L71" s="800">
        <v>274560</v>
      </c>
      <c r="M71" s="800">
        <v>503360.00000000006</v>
      </c>
      <c r="N71" s="800">
        <f t="shared" si="144"/>
        <v>1776320</v>
      </c>
      <c r="O71" s="799"/>
      <c r="P71" s="801">
        <f>+N71+O71</f>
        <v>1776320</v>
      </c>
      <c r="Q71" s="801">
        <f>+P71*13</f>
        <v>23092160</v>
      </c>
      <c r="R71" s="690">
        <v>1</v>
      </c>
      <c r="S71" s="567">
        <f t="shared" si="145"/>
        <v>24</v>
      </c>
      <c r="T71" s="461">
        <f>+S71*2</f>
        <v>48</v>
      </c>
      <c r="U71" s="456">
        <v>83200</v>
      </c>
      <c r="V71" s="456">
        <f t="shared" si="146"/>
        <v>12</v>
      </c>
      <c r="W71" s="456">
        <f t="shared" si="147"/>
        <v>998400</v>
      </c>
      <c r="X71" s="462">
        <v>274560</v>
      </c>
      <c r="Y71" s="462">
        <v>503360.00000000006</v>
      </c>
      <c r="Z71" s="462">
        <f>+W71+X71+Y71</f>
        <v>1776320</v>
      </c>
      <c r="AA71" s="456">
        <f>+O71</f>
        <v>0</v>
      </c>
      <c r="AB71" s="484">
        <f>+Z71+AA71</f>
        <v>1776320</v>
      </c>
      <c r="AC71" s="484">
        <f t="shared" si="148"/>
        <v>23092160</v>
      </c>
      <c r="AD71" s="690">
        <v>1</v>
      </c>
      <c r="AE71" s="567">
        <f>+S71+1</f>
        <v>25</v>
      </c>
      <c r="AF71" s="461">
        <f>+AE71*2</f>
        <v>50</v>
      </c>
      <c r="AG71" s="456">
        <f t="shared" si="149"/>
        <v>83200</v>
      </c>
      <c r="AH71" s="456">
        <f t="shared" si="149"/>
        <v>12</v>
      </c>
      <c r="AI71" s="462">
        <f>+AG71*AH71</f>
        <v>998400</v>
      </c>
      <c r="AJ71" s="462">
        <v>274560</v>
      </c>
      <c r="AK71" s="462">
        <v>503360.00000000006</v>
      </c>
      <c r="AL71" s="462">
        <f>+AI71+AJ71+AK71</f>
        <v>1776320</v>
      </c>
      <c r="AM71" s="456">
        <f>+AA71</f>
        <v>0</v>
      </c>
      <c r="AN71" s="484">
        <f>+AL71+AM71</f>
        <v>1776320</v>
      </c>
      <c r="AO71" s="484">
        <f>+AN71*13</f>
        <v>23092160</v>
      </c>
      <c r="AP71" s="690">
        <v>1</v>
      </c>
      <c r="AQ71" s="567">
        <f>+AE71+1</f>
        <v>26</v>
      </c>
      <c r="AR71" s="461">
        <f>+AQ71*2</f>
        <v>52</v>
      </c>
      <c r="AS71" s="456">
        <f t="shared" si="150"/>
        <v>83200</v>
      </c>
      <c r="AT71" s="456">
        <f t="shared" si="150"/>
        <v>12</v>
      </c>
      <c r="AU71" s="462">
        <f>+AS71*AT71</f>
        <v>998400</v>
      </c>
      <c r="AV71" s="462">
        <v>274560</v>
      </c>
      <c r="AW71" s="462">
        <v>503360.00000000006</v>
      </c>
      <c r="AX71" s="462">
        <f>+AU71+AV71+AW71</f>
        <v>1776320</v>
      </c>
      <c r="AY71" s="456">
        <f>+AM71</f>
        <v>0</v>
      </c>
      <c r="AZ71" s="484">
        <f>+AX71+AY71</f>
        <v>1776320</v>
      </c>
      <c r="BA71" s="484">
        <f t="shared" si="151"/>
        <v>23092160</v>
      </c>
    </row>
    <row r="72" spans="1:53" s="485" customFormat="1" ht="20.25" customHeight="1">
      <c r="A72" s="792">
        <v>5</v>
      </c>
      <c r="B72" s="802" t="s">
        <v>470</v>
      </c>
      <c r="C72" s="794" t="s">
        <v>1960</v>
      </c>
      <c r="D72" s="794">
        <v>1966</v>
      </c>
      <c r="E72" s="795" t="s">
        <v>525</v>
      </c>
      <c r="F72" s="796">
        <v>1</v>
      </c>
      <c r="G72" s="797">
        <v>26</v>
      </c>
      <c r="H72" s="798">
        <f t="shared" ref="H72:H84" si="152">+G72*2</f>
        <v>52</v>
      </c>
      <c r="I72" s="799">
        <v>83200</v>
      </c>
      <c r="J72" s="799">
        <v>11</v>
      </c>
      <c r="K72" s="800">
        <f t="shared" ref="K72:K77" si="153">+J72*I72</f>
        <v>915200</v>
      </c>
      <c r="L72" s="800">
        <v>287043</v>
      </c>
      <c r="M72" s="800">
        <f t="shared" ref="M72:M88" si="154">+K72*0.55</f>
        <v>503360.00000000006</v>
      </c>
      <c r="N72" s="800">
        <f t="shared" si="144"/>
        <v>1705603</v>
      </c>
      <c r="O72" s="799"/>
      <c r="P72" s="801">
        <f t="shared" ref="P72:P77" si="155">+N72+O72</f>
        <v>1705603</v>
      </c>
      <c r="Q72" s="801">
        <f t="shared" ref="Q72:Q84" si="156">+P72*13</f>
        <v>22172839</v>
      </c>
      <c r="R72" s="690">
        <v>1</v>
      </c>
      <c r="S72" s="567">
        <f t="shared" si="145"/>
        <v>27</v>
      </c>
      <c r="T72" s="461">
        <f t="shared" ref="T72:T77" si="157">+S72*2</f>
        <v>54</v>
      </c>
      <c r="U72" s="456">
        <v>83200</v>
      </c>
      <c r="V72" s="456">
        <f t="shared" si="146"/>
        <v>11</v>
      </c>
      <c r="W72" s="456">
        <f t="shared" si="147"/>
        <v>915200</v>
      </c>
      <c r="X72" s="462">
        <f t="shared" ref="X72:X88" si="158">IF((T72&lt;=30)*AND(W72*T72%&gt;L72),W72*T72%,IF((T72&gt;30)*AND(W72*30%&gt;L72),W72*30%,L72))</f>
        <v>287043</v>
      </c>
      <c r="Y72" s="462">
        <f t="shared" ref="Y72:Y84" si="159">+W72*0.55</f>
        <v>503360.00000000006</v>
      </c>
      <c r="Z72" s="462">
        <f t="shared" ref="Z72:Z85" si="160">+W72+X72+Y72</f>
        <v>1705603</v>
      </c>
      <c r="AA72" s="456">
        <f t="shared" ref="AA72:AA84" si="161">+O72</f>
        <v>0</v>
      </c>
      <c r="AB72" s="484">
        <f t="shared" ref="AB72:AB77" si="162">+Z72+AA72</f>
        <v>1705603</v>
      </c>
      <c r="AC72" s="484">
        <f t="shared" si="148"/>
        <v>22172839</v>
      </c>
      <c r="AD72" s="690">
        <v>1</v>
      </c>
      <c r="AE72" s="567">
        <f t="shared" ref="AE72:AE85" si="163">+S72+1</f>
        <v>28</v>
      </c>
      <c r="AF72" s="461">
        <f t="shared" ref="AF72:AF77" si="164">+AE72*2</f>
        <v>56</v>
      </c>
      <c r="AG72" s="456">
        <f t="shared" ref="AG72:AG85" si="165">+U72</f>
        <v>83200</v>
      </c>
      <c r="AH72" s="456">
        <f t="shared" ref="AH72:AH85" si="166">+V72</f>
        <v>11</v>
      </c>
      <c r="AI72" s="462">
        <f t="shared" ref="AI72:AI85" si="167">+AG72*AH72</f>
        <v>915200</v>
      </c>
      <c r="AJ72" s="462">
        <f t="shared" ref="AJ72:AJ85" si="168">IF((AF72&lt;=30)*AND(AI72*AF72%&gt;X72),AI72*AF72%,IF((AF72&gt;30)*AND(AI72*30%&gt;X72),AI72*30%,X72))</f>
        <v>287043</v>
      </c>
      <c r="AK72" s="462">
        <f t="shared" ref="AK72:AK83" si="169">+AI72*0.55</f>
        <v>503360.00000000006</v>
      </c>
      <c r="AL72" s="462">
        <f t="shared" ref="AL72:AL85" si="170">+AI72+AJ72+AK72</f>
        <v>1705603</v>
      </c>
      <c r="AM72" s="456">
        <f t="shared" ref="AM72:AM85" si="171">+AA72</f>
        <v>0</v>
      </c>
      <c r="AN72" s="484">
        <f t="shared" ref="AN72:AN83" si="172">+AL72+AM72</f>
        <v>1705603</v>
      </c>
      <c r="AO72" s="484">
        <f t="shared" ref="AO72:AO83" si="173">+AN72*13</f>
        <v>22172839</v>
      </c>
      <c r="AP72" s="690">
        <v>1</v>
      </c>
      <c r="AQ72" s="567">
        <f t="shared" ref="AQ72:AQ83" si="174">+AE72+1</f>
        <v>29</v>
      </c>
      <c r="AR72" s="461">
        <f t="shared" ref="AR72:AR83" si="175">+AQ72*2</f>
        <v>58</v>
      </c>
      <c r="AS72" s="456">
        <f t="shared" ref="AS72:AS83" si="176">+AG72</f>
        <v>83200</v>
      </c>
      <c r="AT72" s="456">
        <f t="shared" ref="AT72:AT83" si="177">+AH72</f>
        <v>11</v>
      </c>
      <c r="AU72" s="462">
        <f t="shared" ref="AU72:AU83" si="178">+AS72*AT72</f>
        <v>915200</v>
      </c>
      <c r="AV72" s="462">
        <f t="shared" ref="AV72:AV83" si="179">IF((AR72&lt;=30)*AND(AU72*AR72%&gt;AJ72),AU72*AR72%,IF((AR72&gt;30)*AND(AU72*30%&gt;AJ72),AU72*30%,AJ72))</f>
        <v>287043</v>
      </c>
      <c r="AW72" s="462">
        <f t="shared" ref="AW72:AW83" si="180">+AU72*0.55</f>
        <v>503360.00000000006</v>
      </c>
      <c r="AX72" s="462">
        <f t="shared" ref="AX72:AX85" si="181">+AU72+AV72+AW72</f>
        <v>1705603</v>
      </c>
      <c r="AY72" s="456">
        <f t="shared" ref="AY72:AY85" si="182">+AM72</f>
        <v>0</v>
      </c>
      <c r="AZ72" s="484">
        <f t="shared" ref="AZ72:AZ77" si="183">+AX72+AY72</f>
        <v>1705603</v>
      </c>
      <c r="BA72" s="484">
        <f t="shared" si="151"/>
        <v>22172839</v>
      </c>
    </row>
    <row r="73" spans="1:53" s="485" customFormat="1" ht="18" customHeight="1">
      <c r="A73" s="792">
        <v>6</v>
      </c>
      <c r="B73" s="793" t="s">
        <v>566</v>
      </c>
      <c r="C73" s="794" t="s">
        <v>1961</v>
      </c>
      <c r="D73" s="794">
        <v>1985</v>
      </c>
      <c r="E73" s="795" t="s">
        <v>525</v>
      </c>
      <c r="F73" s="796">
        <v>1</v>
      </c>
      <c r="G73" s="797">
        <v>11</v>
      </c>
      <c r="H73" s="798">
        <f t="shared" si="152"/>
        <v>22</v>
      </c>
      <c r="I73" s="799">
        <v>83200</v>
      </c>
      <c r="J73" s="799">
        <v>11</v>
      </c>
      <c r="K73" s="800">
        <f t="shared" si="153"/>
        <v>915200</v>
      </c>
      <c r="L73" s="800">
        <v>201344</v>
      </c>
      <c r="M73" s="800">
        <f t="shared" si="154"/>
        <v>503360.00000000006</v>
      </c>
      <c r="N73" s="800">
        <f t="shared" si="144"/>
        <v>1619904</v>
      </c>
      <c r="O73" s="799"/>
      <c r="P73" s="801">
        <f t="shared" si="155"/>
        <v>1619904</v>
      </c>
      <c r="Q73" s="801">
        <f t="shared" si="156"/>
        <v>21058752</v>
      </c>
      <c r="R73" s="690">
        <v>1</v>
      </c>
      <c r="S73" s="567">
        <f t="shared" si="145"/>
        <v>12</v>
      </c>
      <c r="T73" s="461">
        <f t="shared" si="157"/>
        <v>24</v>
      </c>
      <c r="U73" s="456">
        <v>83200</v>
      </c>
      <c r="V73" s="456">
        <f t="shared" si="146"/>
        <v>11</v>
      </c>
      <c r="W73" s="456">
        <f t="shared" si="147"/>
        <v>915200</v>
      </c>
      <c r="X73" s="462">
        <f t="shared" si="158"/>
        <v>219648</v>
      </c>
      <c r="Y73" s="462">
        <f t="shared" si="159"/>
        <v>503360.00000000006</v>
      </c>
      <c r="Z73" s="462">
        <f t="shared" si="160"/>
        <v>1638208</v>
      </c>
      <c r="AA73" s="456">
        <f t="shared" si="161"/>
        <v>0</v>
      </c>
      <c r="AB73" s="484">
        <f t="shared" si="162"/>
        <v>1638208</v>
      </c>
      <c r="AC73" s="484">
        <f t="shared" si="148"/>
        <v>21296704</v>
      </c>
      <c r="AD73" s="690">
        <v>1</v>
      </c>
      <c r="AE73" s="567">
        <f t="shared" si="163"/>
        <v>13</v>
      </c>
      <c r="AF73" s="461">
        <f t="shared" si="164"/>
        <v>26</v>
      </c>
      <c r="AG73" s="456">
        <f t="shared" si="165"/>
        <v>83200</v>
      </c>
      <c r="AH73" s="456">
        <f t="shared" si="166"/>
        <v>11</v>
      </c>
      <c r="AI73" s="462">
        <f t="shared" si="167"/>
        <v>915200</v>
      </c>
      <c r="AJ73" s="462">
        <f t="shared" si="168"/>
        <v>237952</v>
      </c>
      <c r="AK73" s="462">
        <f t="shared" si="169"/>
        <v>503360.00000000006</v>
      </c>
      <c r="AL73" s="462">
        <f t="shared" si="170"/>
        <v>1656512</v>
      </c>
      <c r="AM73" s="456">
        <f t="shared" si="171"/>
        <v>0</v>
      </c>
      <c r="AN73" s="484">
        <f t="shared" si="172"/>
        <v>1656512</v>
      </c>
      <c r="AO73" s="484">
        <f t="shared" si="173"/>
        <v>21534656</v>
      </c>
      <c r="AP73" s="690">
        <v>1</v>
      </c>
      <c r="AQ73" s="567">
        <f t="shared" si="174"/>
        <v>14</v>
      </c>
      <c r="AR73" s="461">
        <f t="shared" si="175"/>
        <v>28</v>
      </c>
      <c r="AS73" s="456">
        <f t="shared" si="176"/>
        <v>83200</v>
      </c>
      <c r="AT73" s="456">
        <f t="shared" si="177"/>
        <v>11</v>
      </c>
      <c r="AU73" s="462">
        <f t="shared" si="178"/>
        <v>915200</v>
      </c>
      <c r="AV73" s="462">
        <f t="shared" si="179"/>
        <v>256256.00000000003</v>
      </c>
      <c r="AW73" s="462">
        <f t="shared" si="180"/>
        <v>503360.00000000006</v>
      </c>
      <c r="AX73" s="462">
        <f t="shared" si="181"/>
        <v>1674816</v>
      </c>
      <c r="AY73" s="456">
        <f t="shared" si="182"/>
        <v>0</v>
      </c>
      <c r="AZ73" s="484">
        <f t="shared" si="183"/>
        <v>1674816</v>
      </c>
      <c r="BA73" s="484">
        <f t="shared" si="151"/>
        <v>21772608</v>
      </c>
    </row>
    <row r="74" spans="1:53" s="485" customFormat="1" ht="18" customHeight="1">
      <c r="A74" s="792">
        <v>7</v>
      </c>
      <c r="B74" s="793" t="s">
        <v>905</v>
      </c>
      <c r="C74" s="794" t="s">
        <v>1961</v>
      </c>
      <c r="D74" s="794">
        <v>1981</v>
      </c>
      <c r="E74" s="795" t="s">
        <v>525</v>
      </c>
      <c r="F74" s="796">
        <v>1</v>
      </c>
      <c r="G74" s="797">
        <v>9</v>
      </c>
      <c r="H74" s="798">
        <f t="shared" si="152"/>
        <v>18</v>
      </c>
      <c r="I74" s="799">
        <v>83200</v>
      </c>
      <c r="J74" s="799">
        <v>11</v>
      </c>
      <c r="K74" s="800">
        <f t="shared" si="153"/>
        <v>915200</v>
      </c>
      <c r="L74" s="800">
        <v>164736</v>
      </c>
      <c r="M74" s="800">
        <f t="shared" si="154"/>
        <v>503360.00000000006</v>
      </c>
      <c r="N74" s="800">
        <f t="shared" si="144"/>
        <v>1583296</v>
      </c>
      <c r="O74" s="799"/>
      <c r="P74" s="801">
        <f t="shared" si="155"/>
        <v>1583296</v>
      </c>
      <c r="Q74" s="801">
        <f t="shared" si="156"/>
        <v>20582848</v>
      </c>
      <c r="R74" s="690">
        <v>1</v>
      </c>
      <c r="S74" s="567">
        <f t="shared" si="145"/>
        <v>10</v>
      </c>
      <c r="T74" s="461">
        <f t="shared" si="157"/>
        <v>20</v>
      </c>
      <c r="U74" s="456">
        <v>83200</v>
      </c>
      <c r="V74" s="456">
        <f t="shared" si="146"/>
        <v>11</v>
      </c>
      <c r="W74" s="456">
        <f t="shared" si="147"/>
        <v>915200</v>
      </c>
      <c r="X74" s="462">
        <f t="shared" si="158"/>
        <v>183040</v>
      </c>
      <c r="Y74" s="462">
        <f t="shared" si="159"/>
        <v>503360.00000000006</v>
      </c>
      <c r="Z74" s="462">
        <f t="shared" si="160"/>
        <v>1601600</v>
      </c>
      <c r="AA74" s="456">
        <f t="shared" si="161"/>
        <v>0</v>
      </c>
      <c r="AB74" s="484">
        <f t="shared" si="162"/>
        <v>1601600</v>
      </c>
      <c r="AC74" s="484">
        <f t="shared" si="148"/>
        <v>20820800</v>
      </c>
      <c r="AD74" s="690">
        <v>1</v>
      </c>
      <c r="AE74" s="567">
        <f t="shared" si="163"/>
        <v>11</v>
      </c>
      <c r="AF74" s="461">
        <f t="shared" si="164"/>
        <v>22</v>
      </c>
      <c r="AG74" s="456">
        <f t="shared" si="165"/>
        <v>83200</v>
      </c>
      <c r="AH74" s="456">
        <f t="shared" si="166"/>
        <v>11</v>
      </c>
      <c r="AI74" s="462">
        <f t="shared" si="167"/>
        <v>915200</v>
      </c>
      <c r="AJ74" s="462">
        <f t="shared" si="168"/>
        <v>201344</v>
      </c>
      <c r="AK74" s="462">
        <f t="shared" si="169"/>
        <v>503360.00000000006</v>
      </c>
      <c r="AL74" s="462">
        <f t="shared" si="170"/>
        <v>1619904</v>
      </c>
      <c r="AM74" s="456">
        <f t="shared" si="171"/>
        <v>0</v>
      </c>
      <c r="AN74" s="484">
        <f t="shared" si="172"/>
        <v>1619904</v>
      </c>
      <c r="AO74" s="484">
        <f t="shared" si="173"/>
        <v>21058752</v>
      </c>
      <c r="AP74" s="690">
        <v>1</v>
      </c>
      <c r="AQ74" s="567">
        <f t="shared" si="174"/>
        <v>12</v>
      </c>
      <c r="AR74" s="461">
        <f t="shared" si="175"/>
        <v>24</v>
      </c>
      <c r="AS74" s="456">
        <f t="shared" si="176"/>
        <v>83200</v>
      </c>
      <c r="AT74" s="456">
        <f t="shared" si="177"/>
        <v>11</v>
      </c>
      <c r="AU74" s="462">
        <f t="shared" si="178"/>
        <v>915200</v>
      </c>
      <c r="AV74" s="462">
        <f t="shared" si="179"/>
        <v>219648</v>
      </c>
      <c r="AW74" s="462">
        <f t="shared" si="180"/>
        <v>503360.00000000006</v>
      </c>
      <c r="AX74" s="462">
        <f t="shared" si="181"/>
        <v>1638208</v>
      </c>
      <c r="AY74" s="456">
        <f t="shared" si="182"/>
        <v>0</v>
      </c>
      <c r="AZ74" s="484">
        <f t="shared" si="183"/>
        <v>1638208</v>
      </c>
      <c r="BA74" s="484">
        <f t="shared" si="151"/>
        <v>21296704</v>
      </c>
    </row>
    <row r="75" spans="1:53" s="485" customFormat="1" ht="18" customHeight="1">
      <c r="A75" s="792">
        <v>8</v>
      </c>
      <c r="B75" s="803" t="s">
        <v>544</v>
      </c>
      <c r="C75" s="794" t="s">
        <v>1960</v>
      </c>
      <c r="D75" s="794">
        <v>1971</v>
      </c>
      <c r="E75" s="795" t="s">
        <v>525</v>
      </c>
      <c r="F75" s="796">
        <v>1</v>
      </c>
      <c r="G75" s="797">
        <v>11</v>
      </c>
      <c r="H75" s="798">
        <f t="shared" si="152"/>
        <v>22</v>
      </c>
      <c r="I75" s="799">
        <v>83200</v>
      </c>
      <c r="J75" s="799">
        <v>11</v>
      </c>
      <c r="K75" s="800">
        <f t="shared" si="153"/>
        <v>915200</v>
      </c>
      <c r="L75" s="800">
        <v>201344</v>
      </c>
      <c r="M75" s="800">
        <f t="shared" si="154"/>
        <v>503360.00000000006</v>
      </c>
      <c r="N75" s="800">
        <f t="shared" si="144"/>
        <v>1619904</v>
      </c>
      <c r="O75" s="799"/>
      <c r="P75" s="801">
        <f t="shared" si="155"/>
        <v>1619904</v>
      </c>
      <c r="Q75" s="801">
        <f t="shared" si="156"/>
        <v>21058752</v>
      </c>
      <c r="R75" s="690">
        <v>1</v>
      </c>
      <c r="S75" s="567">
        <f t="shared" si="145"/>
        <v>12</v>
      </c>
      <c r="T75" s="461">
        <f t="shared" si="157"/>
        <v>24</v>
      </c>
      <c r="U75" s="456">
        <v>83200</v>
      </c>
      <c r="V75" s="456">
        <f t="shared" si="146"/>
        <v>11</v>
      </c>
      <c r="W75" s="456">
        <f t="shared" si="147"/>
        <v>915200</v>
      </c>
      <c r="X75" s="462">
        <f t="shared" si="158"/>
        <v>219648</v>
      </c>
      <c r="Y75" s="462">
        <f t="shared" si="159"/>
        <v>503360.00000000006</v>
      </c>
      <c r="Z75" s="462">
        <f t="shared" si="160"/>
        <v>1638208</v>
      </c>
      <c r="AA75" s="456">
        <f t="shared" si="161"/>
        <v>0</v>
      </c>
      <c r="AB75" s="484">
        <f t="shared" si="162"/>
        <v>1638208</v>
      </c>
      <c r="AC75" s="484">
        <f t="shared" si="148"/>
        <v>21296704</v>
      </c>
      <c r="AD75" s="690">
        <v>1</v>
      </c>
      <c r="AE75" s="567">
        <f t="shared" si="163"/>
        <v>13</v>
      </c>
      <c r="AF75" s="461">
        <f t="shared" si="164"/>
        <v>26</v>
      </c>
      <c r="AG75" s="456">
        <f t="shared" si="165"/>
        <v>83200</v>
      </c>
      <c r="AH75" s="456">
        <f t="shared" si="166"/>
        <v>11</v>
      </c>
      <c r="AI75" s="462">
        <f t="shared" si="167"/>
        <v>915200</v>
      </c>
      <c r="AJ75" s="462">
        <f t="shared" si="168"/>
        <v>237952</v>
      </c>
      <c r="AK75" s="462">
        <f t="shared" si="169"/>
        <v>503360.00000000006</v>
      </c>
      <c r="AL75" s="462">
        <f t="shared" si="170"/>
        <v>1656512</v>
      </c>
      <c r="AM75" s="456">
        <f t="shared" si="171"/>
        <v>0</v>
      </c>
      <c r="AN75" s="484">
        <f t="shared" si="172"/>
        <v>1656512</v>
      </c>
      <c r="AO75" s="484">
        <f t="shared" si="173"/>
        <v>21534656</v>
      </c>
      <c r="AP75" s="690">
        <v>1</v>
      </c>
      <c r="AQ75" s="567">
        <f t="shared" si="174"/>
        <v>14</v>
      </c>
      <c r="AR75" s="461">
        <f t="shared" si="175"/>
        <v>28</v>
      </c>
      <c r="AS75" s="456">
        <f t="shared" si="176"/>
        <v>83200</v>
      </c>
      <c r="AT75" s="456">
        <f t="shared" si="177"/>
        <v>11</v>
      </c>
      <c r="AU75" s="462">
        <f t="shared" si="178"/>
        <v>915200</v>
      </c>
      <c r="AV75" s="462">
        <f t="shared" si="179"/>
        <v>256256.00000000003</v>
      </c>
      <c r="AW75" s="462">
        <f t="shared" si="180"/>
        <v>503360.00000000006</v>
      </c>
      <c r="AX75" s="462">
        <f t="shared" si="181"/>
        <v>1674816</v>
      </c>
      <c r="AY75" s="456">
        <f t="shared" si="182"/>
        <v>0</v>
      </c>
      <c r="AZ75" s="484">
        <f t="shared" si="183"/>
        <v>1674816</v>
      </c>
      <c r="BA75" s="484">
        <f t="shared" si="151"/>
        <v>21772608</v>
      </c>
    </row>
    <row r="76" spans="1:53" s="485" customFormat="1" ht="18" customHeight="1">
      <c r="A76" s="792">
        <v>9</v>
      </c>
      <c r="B76" s="802" t="s">
        <v>487</v>
      </c>
      <c r="C76" s="794" t="s">
        <v>1961</v>
      </c>
      <c r="D76" s="794">
        <v>1971</v>
      </c>
      <c r="E76" s="795" t="s">
        <v>525</v>
      </c>
      <c r="F76" s="796">
        <v>1</v>
      </c>
      <c r="G76" s="797">
        <v>17</v>
      </c>
      <c r="H76" s="798">
        <f t="shared" si="152"/>
        <v>34</v>
      </c>
      <c r="I76" s="799">
        <v>83200</v>
      </c>
      <c r="J76" s="799">
        <v>11</v>
      </c>
      <c r="K76" s="800">
        <f t="shared" si="153"/>
        <v>915200</v>
      </c>
      <c r="L76" s="800">
        <v>274560</v>
      </c>
      <c r="M76" s="800">
        <f t="shared" si="154"/>
        <v>503360.00000000006</v>
      </c>
      <c r="N76" s="800">
        <f t="shared" si="144"/>
        <v>1693120</v>
      </c>
      <c r="O76" s="799"/>
      <c r="P76" s="801">
        <f t="shared" si="155"/>
        <v>1693120</v>
      </c>
      <c r="Q76" s="801">
        <f t="shared" si="156"/>
        <v>22010560</v>
      </c>
      <c r="R76" s="690">
        <v>1</v>
      </c>
      <c r="S76" s="567">
        <f t="shared" si="145"/>
        <v>18</v>
      </c>
      <c r="T76" s="461">
        <f t="shared" si="157"/>
        <v>36</v>
      </c>
      <c r="U76" s="456">
        <v>83200</v>
      </c>
      <c r="V76" s="456">
        <f t="shared" si="146"/>
        <v>11</v>
      </c>
      <c r="W76" s="456">
        <f t="shared" si="147"/>
        <v>915200</v>
      </c>
      <c r="X76" s="462">
        <f t="shared" si="158"/>
        <v>274560</v>
      </c>
      <c r="Y76" s="462">
        <f t="shared" si="159"/>
        <v>503360.00000000006</v>
      </c>
      <c r="Z76" s="462">
        <f t="shared" si="160"/>
        <v>1693120</v>
      </c>
      <c r="AA76" s="456">
        <f t="shared" si="161"/>
        <v>0</v>
      </c>
      <c r="AB76" s="484">
        <f t="shared" si="162"/>
        <v>1693120</v>
      </c>
      <c r="AC76" s="484">
        <f t="shared" ref="AC76:AC81" si="184">+AB76*13</f>
        <v>22010560</v>
      </c>
      <c r="AD76" s="690">
        <v>1</v>
      </c>
      <c r="AE76" s="567">
        <f t="shared" si="163"/>
        <v>19</v>
      </c>
      <c r="AF76" s="461">
        <f t="shared" si="164"/>
        <v>38</v>
      </c>
      <c r="AG76" s="456">
        <f t="shared" si="165"/>
        <v>83200</v>
      </c>
      <c r="AH76" s="456">
        <f t="shared" si="166"/>
        <v>11</v>
      </c>
      <c r="AI76" s="462">
        <f t="shared" si="167"/>
        <v>915200</v>
      </c>
      <c r="AJ76" s="462">
        <f t="shared" si="168"/>
        <v>274560</v>
      </c>
      <c r="AK76" s="462">
        <f t="shared" si="169"/>
        <v>503360.00000000006</v>
      </c>
      <c r="AL76" s="462">
        <f t="shared" si="170"/>
        <v>1693120</v>
      </c>
      <c r="AM76" s="456">
        <f t="shared" si="171"/>
        <v>0</v>
      </c>
      <c r="AN76" s="484">
        <f t="shared" si="172"/>
        <v>1693120</v>
      </c>
      <c r="AO76" s="484">
        <f t="shared" si="173"/>
        <v>22010560</v>
      </c>
      <c r="AP76" s="690">
        <v>1</v>
      </c>
      <c r="AQ76" s="567">
        <f t="shared" si="174"/>
        <v>20</v>
      </c>
      <c r="AR76" s="461">
        <f t="shared" si="175"/>
        <v>40</v>
      </c>
      <c r="AS76" s="456">
        <f t="shared" si="176"/>
        <v>83200</v>
      </c>
      <c r="AT76" s="456">
        <f t="shared" si="177"/>
        <v>11</v>
      </c>
      <c r="AU76" s="462">
        <f t="shared" si="178"/>
        <v>915200</v>
      </c>
      <c r="AV76" s="462">
        <f t="shared" si="179"/>
        <v>274560</v>
      </c>
      <c r="AW76" s="462">
        <f t="shared" si="180"/>
        <v>503360.00000000006</v>
      </c>
      <c r="AX76" s="462">
        <f t="shared" si="181"/>
        <v>1693120</v>
      </c>
      <c r="AY76" s="456">
        <f t="shared" si="182"/>
        <v>0</v>
      </c>
      <c r="AZ76" s="484">
        <f t="shared" si="183"/>
        <v>1693120</v>
      </c>
      <c r="BA76" s="484">
        <f t="shared" ref="BA76:BA81" si="185">+AZ76*13</f>
        <v>22010560</v>
      </c>
    </row>
    <row r="77" spans="1:53" s="485" customFormat="1" ht="23.25" customHeight="1">
      <c r="A77" s="792">
        <v>10</v>
      </c>
      <c r="B77" s="793" t="s">
        <v>134</v>
      </c>
      <c r="C77" s="794" t="s">
        <v>1960</v>
      </c>
      <c r="D77" s="794">
        <v>1972</v>
      </c>
      <c r="E77" s="795" t="s">
        <v>3</v>
      </c>
      <c r="F77" s="796">
        <v>1</v>
      </c>
      <c r="G77" s="797">
        <v>4</v>
      </c>
      <c r="H77" s="798">
        <f t="shared" si="152"/>
        <v>8</v>
      </c>
      <c r="I77" s="799">
        <v>83200</v>
      </c>
      <c r="J77" s="799">
        <v>11</v>
      </c>
      <c r="K77" s="800">
        <f t="shared" si="153"/>
        <v>915200</v>
      </c>
      <c r="L77" s="800">
        <v>73216</v>
      </c>
      <c r="M77" s="800">
        <f t="shared" si="154"/>
        <v>503360.00000000006</v>
      </c>
      <c r="N77" s="800">
        <f t="shared" si="144"/>
        <v>1491776</v>
      </c>
      <c r="O77" s="799"/>
      <c r="P77" s="801">
        <f t="shared" si="155"/>
        <v>1491776</v>
      </c>
      <c r="Q77" s="801">
        <f t="shared" si="156"/>
        <v>19393088</v>
      </c>
      <c r="R77" s="690">
        <v>1</v>
      </c>
      <c r="S77" s="567">
        <f t="shared" si="145"/>
        <v>5</v>
      </c>
      <c r="T77" s="461">
        <f t="shared" si="157"/>
        <v>10</v>
      </c>
      <c r="U77" s="456">
        <v>83200</v>
      </c>
      <c r="V77" s="456">
        <f t="shared" si="146"/>
        <v>11</v>
      </c>
      <c r="W77" s="456">
        <f t="shared" si="147"/>
        <v>915200</v>
      </c>
      <c r="X77" s="462">
        <f t="shared" si="158"/>
        <v>91520</v>
      </c>
      <c r="Y77" s="462">
        <f t="shared" si="159"/>
        <v>503360.00000000006</v>
      </c>
      <c r="Z77" s="462">
        <f t="shared" si="160"/>
        <v>1510080</v>
      </c>
      <c r="AA77" s="456">
        <f t="shared" si="161"/>
        <v>0</v>
      </c>
      <c r="AB77" s="484">
        <f t="shared" si="162"/>
        <v>1510080</v>
      </c>
      <c r="AC77" s="484">
        <f>+AB77*13</f>
        <v>19631040</v>
      </c>
      <c r="AD77" s="690">
        <v>1</v>
      </c>
      <c r="AE77" s="567">
        <f t="shared" si="163"/>
        <v>6</v>
      </c>
      <c r="AF77" s="461">
        <f t="shared" si="164"/>
        <v>12</v>
      </c>
      <c r="AG77" s="456">
        <f t="shared" si="165"/>
        <v>83200</v>
      </c>
      <c r="AH77" s="456">
        <f t="shared" si="166"/>
        <v>11</v>
      </c>
      <c r="AI77" s="462">
        <f t="shared" si="167"/>
        <v>915200</v>
      </c>
      <c r="AJ77" s="462">
        <f t="shared" si="168"/>
        <v>109824</v>
      </c>
      <c r="AK77" s="462">
        <f t="shared" si="169"/>
        <v>503360.00000000006</v>
      </c>
      <c r="AL77" s="462">
        <f t="shared" si="170"/>
        <v>1528384</v>
      </c>
      <c r="AM77" s="456">
        <f t="shared" si="171"/>
        <v>0</v>
      </c>
      <c r="AN77" s="484">
        <f t="shared" si="172"/>
        <v>1528384</v>
      </c>
      <c r="AO77" s="484">
        <f t="shared" si="173"/>
        <v>19868992</v>
      </c>
      <c r="AP77" s="690">
        <v>1</v>
      </c>
      <c r="AQ77" s="567">
        <f t="shared" si="174"/>
        <v>7</v>
      </c>
      <c r="AR77" s="461">
        <f t="shared" si="175"/>
        <v>14</v>
      </c>
      <c r="AS77" s="456">
        <f t="shared" si="176"/>
        <v>83200</v>
      </c>
      <c r="AT77" s="456">
        <f t="shared" si="177"/>
        <v>11</v>
      </c>
      <c r="AU77" s="462">
        <f t="shared" si="178"/>
        <v>915200</v>
      </c>
      <c r="AV77" s="462">
        <f t="shared" si="179"/>
        <v>128128.00000000001</v>
      </c>
      <c r="AW77" s="462">
        <f t="shared" si="180"/>
        <v>503360.00000000006</v>
      </c>
      <c r="AX77" s="462">
        <f t="shared" si="181"/>
        <v>1546688</v>
      </c>
      <c r="AY77" s="456">
        <f t="shared" si="182"/>
        <v>0</v>
      </c>
      <c r="AZ77" s="484">
        <f t="shared" si="183"/>
        <v>1546688</v>
      </c>
      <c r="BA77" s="484">
        <f>+AZ77*13</f>
        <v>20106944</v>
      </c>
    </row>
    <row r="78" spans="1:53" s="485" customFormat="1" ht="18" customHeight="1">
      <c r="A78" s="792">
        <v>11</v>
      </c>
      <c r="B78" s="793" t="s">
        <v>578</v>
      </c>
      <c r="C78" s="794" t="s">
        <v>1960</v>
      </c>
      <c r="D78" s="794">
        <v>1973</v>
      </c>
      <c r="E78" s="795" t="s">
        <v>525</v>
      </c>
      <c r="F78" s="796">
        <v>1</v>
      </c>
      <c r="G78" s="797">
        <v>17</v>
      </c>
      <c r="H78" s="798">
        <f t="shared" si="152"/>
        <v>34</v>
      </c>
      <c r="I78" s="799">
        <v>83200</v>
      </c>
      <c r="J78" s="799">
        <v>11</v>
      </c>
      <c r="K78" s="800">
        <f t="shared" ref="K78:K88" si="186">+J78*I78</f>
        <v>915200</v>
      </c>
      <c r="L78" s="800">
        <v>274560</v>
      </c>
      <c r="M78" s="800">
        <f t="shared" si="154"/>
        <v>503360.00000000006</v>
      </c>
      <c r="N78" s="800">
        <f t="shared" si="144"/>
        <v>1693120</v>
      </c>
      <c r="O78" s="799"/>
      <c r="P78" s="801">
        <f t="shared" ref="P78:P88" si="187">+N78+O78</f>
        <v>1693120</v>
      </c>
      <c r="Q78" s="801">
        <f t="shared" si="156"/>
        <v>22010560</v>
      </c>
      <c r="R78" s="690">
        <v>1</v>
      </c>
      <c r="S78" s="567">
        <f t="shared" si="145"/>
        <v>18</v>
      </c>
      <c r="T78" s="461">
        <f t="shared" ref="T78:T88" si="188">+S78*2</f>
        <v>36</v>
      </c>
      <c r="U78" s="456">
        <v>83200</v>
      </c>
      <c r="V78" s="456">
        <f t="shared" si="146"/>
        <v>11</v>
      </c>
      <c r="W78" s="456">
        <f t="shared" si="147"/>
        <v>915200</v>
      </c>
      <c r="X78" s="462">
        <f t="shared" si="158"/>
        <v>274560</v>
      </c>
      <c r="Y78" s="462">
        <f t="shared" si="159"/>
        <v>503360.00000000006</v>
      </c>
      <c r="Z78" s="462">
        <f t="shared" si="160"/>
        <v>1693120</v>
      </c>
      <c r="AA78" s="456">
        <f t="shared" si="161"/>
        <v>0</v>
      </c>
      <c r="AB78" s="484">
        <f t="shared" ref="AB78:AB88" si="189">+Z78+AA78</f>
        <v>1693120</v>
      </c>
      <c r="AC78" s="484">
        <f>+AB78*13</f>
        <v>22010560</v>
      </c>
      <c r="AD78" s="690">
        <v>1</v>
      </c>
      <c r="AE78" s="567">
        <f t="shared" si="163"/>
        <v>19</v>
      </c>
      <c r="AF78" s="461">
        <f t="shared" ref="AF78:AF88" si="190">+AE78*2</f>
        <v>38</v>
      </c>
      <c r="AG78" s="456">
        <f t="shared" si="165"/>
        <v>83200</v>
      </c>
      <c r="AH78" s="456">
        <f t="shared" si="166"/>
        <v>11</v>
      </c>
      <c r="AI78" s="462">
        <f t="shared" si="167"/>
        <v>915200</v>
      </c>
      <c r="AJ78" s="462">
        <f t="shared" si="168"/>
        <v>274560</v>
      </c>
      <c r="AK78" s="462">
        <f t="shared" si="169"/>
        <v>503360.00000000006</v>
      </c>
      <c r="AL78" s="462">
        <f t="shared" si="170"/>
        <v>1693120</v>
      </c>
      <c r="AM78" s="456">
        <f t="shared" si="171"/>
        <v>0</v>
      </c>
      <c r="AN78" s="484">
        <f t="shared" si="172"/>
        <v>1693120</v>
      </c>
      <c r="AO78" s="484">
        <f t="shared" si="173"/>
        <v>22010560</v>
      </c>
      <c r="AP78" s="690">
        <v>1</v>
      </c>
      <c r="AQ78" s="567">
        <f t="shared" si="174"/>
        <v>20</v>
      </c>
      <c r="AR78" s="461">
        <f t="shared" si="175"/>
        <v>40</v>
      </c>
      <c r="AS78" s="456">
        <f t="shared" si="176"/>
        <v>83200</v>
      </c>
      <c r="AT78" s="456">
        <f t="shared" si="177"/>
        <v>11</v>
      </c>
      <c r="AU78" s="462">
        <f t="shared" si="178"/>
        <v>915200</v>
      </c>
      <c r="AV78" s="462">
        <f t="shared" si="179"/>
        <v>274560</v>
      </c>
      <c r="AW78" s="462">
        <f t="shared" si="180"/>
        <v>503360.00000000006</v>
      </c>
      <c r="AX78" s="462">
        <f t="shared" si="181"/>
        <v>1693120</v>
      </c>
      <c r="AY78" s="456">
        <f t="shared" si="182"/>
        <v>0</v>
      </c>
      <c r="AZ78" s="484">
        <f t="shared" ref="AZ78:AZ88" si="191">+AX78+AY78</f>
        <v>1693120</v>
      </c>
      <c r="BA78" s="484">
        <f>+AZ78*13</f>
        <v>22010560</v>
      </c>
    </row>
    <row r="79" spans="1:53" s="485" customFormat="1" ht="18" customHeight="1">
      <c r="A79" s="792">
        <v>12</v>
      </c>
      <c r="B79" s="804" t="s">
        <v>615</v>
      </c>
      <c r="C79" s="794" t="s">
        <v>1961</v>
      </c>
      <c r="D79" s="794">
        <v>1973</v>
      </c>
      <c r="E79" s="795" t="s">
        <v>525</v>
      </c>
      <c r="F79" s="796">
        <v>1</v>
      </c>
      <c r="G79" s="797">
        <v>9</v>
      </c>
      <c r="H79" s="798">
        <f t="shared" si="152"/>
        <v>18</v>
      </c>
      <c r="I79" s="799">
        <v>83200</v>
      </c>
      <c r="J79" s="799">
        <v>11</v>
      </c>
      <c r="K79" s="800">
        <f t="shared" si="186"/>
        <v>915200</v>
      </c>
      <c r="L79" s="800">
        <v>164736</v>
      </c>
      <c r="M79" s="800">
        <f t="shared" si="154"/>
        <v>503360.00000000006</v>
      </c>
      <c r="N79" s="800">
        <f t="shared" si="144"/>
        <v>1583296</v>
      </c>
      <c r="O79" s="799"/>
      <c r="P79" s="801">
        <f t="shared" si="187"/>
        <v>1583296</v>
      </c>
      <c r="Q79" s="801">
        <f t="shared" si="156"/>
        <v>20582848</v>
      </c>
      <c r="R79" s="690">
        <v>1</v>
      </c>
      <c r="S79" s="567">
        <f t="shared" si="145"/>
        <v>10</v>
      </c>
      <c r="T79" s="461">
        <f t="shared" si="188"/>
        <v>20</v>
      </c>
      <c r="U79" s="456">
        <v>83200</v>
      </c>
      <c r="V79" s="456">
        <f t="shared" si="146"/>
        <v>11</v>
      </c>
      <c r="W79" s="456">
        <f t="shared" si="147"/>
        <v>915200</v>
      </c>
      <c r="X79" s="462">
        <f t="shared" si="158"/>
        <v>183040</v>
      </c>
      <c r="Y79" s="462">
        <f t="shared" si="159"/>
        <v>503360.00000000006</v>
      </c>
      <c r="Z79" s="462">
        <f t="shared" si="160"/>
        <v>1601600</v>
      </c>
      <c r="AA79" s="456">
        <f t="shared" si="161"/>
        <v>0</v>
      </c>
      <c r="AB79" s="484">
        <f t="shared" si="189"/>
        <v>1601600</v>
      </c>
      <c r="AC79" s="484">
        <f t="shared" si="184"/>
        <v>20820800</v>
      </c>
      <c r="AD79" s="690">
        <v>1</v>
      </c>
      <c r="AE79" s="567">
        <f t="shared" si="163"/>
        <v>11</v>
      </c>
      <c r="AF79" s="461">
        <f t="shared" si="190"/>
        <v>22</v>
      </c>
      <c r="AG79" s="456">
        <f t="shared" si="165"/>
        <v>83200</v>
      </c>
      <c r="AH79" s="456">
        <f t="shared" si="166"/>
        <v>11</v>
      </c>
      <c r="AI79" s="462">
        <f t="shared" si="167"/>
        <v>915200</v>
      </c>
      <c r="AJ79" s="462">
        <f t="shared" si="168"/>
        <v>201344</v>
      </c>
      <c r="AK79" s="462">
        <f t="shared" si="169"/>
        <v>503360.00000000006</v>
      </c>
      <c r="AL79" s="462">
        <f t="shared" si="170"/>
        <v>1619904</v>
      </c>
      <c r="AM79" s="456">
        <f t="shared" si="171"/>
        <v>0</v>
      </c>
      <c r="AN79" s="484">
        <f t="shared" si="172"/>
        <v>1619904</v>
      </c>
      <c r="AO79" s="484">
        <f t="shared" si="173"/>
        <v>21058752</v>
      </c>
      <c r="AP79" s="690">
        <v>1</v>
      </c>
      <c r="AQ79" s="567">
        <f t="shared" si="174"/>
        <v>12</v>
      </c>
      <c r="AR79" s="461">
        <f t="shared" si="175"/>
        <v>24</v>
      </c>
      <c r="AS79" s="456">
        <f t="shared" si="176"/>
        <v>83200</v>
      </c>
      <c r="AT79" s="456">
        <f t="shared" si="177"/>
        <v>11</v>
      </c>
      <c r="AU79" s="462">
        <f t="shared" si="178"/>
        <v>915200</v>
      </c>
      <c r="AV79" s="462">
        <f t="shared" si="179"/>
        <v>219648</v>
      </c>
      <c r="AW79" s="462">
        <f t="shared" si="180"/>
        <v>503360.00000000006</v>
      </c>
      <c r="AX79" s="462">
        <f t="shared" si="181"/>
        <v>1638208</v>
      </c>
      <c r="AY79" s="456">
        <f t="shared" si="182"/>
        <v>0</v>
      </c>
      <c r="AZ79" s="484">
        <f t="shared" si="191"/>
        <v>1638208</v>
      </c>
      <c r="BA79" s="484">
        <f t="shared" si="185"/>
        <v>21296704</v>
      </c>
    </row>
    <row r="80" spans="1:53" s="485" customFormat="1" ht="18" customHeight="1">
      <c r="A80" s="792">
        <v>13</v>
      </c>
      <c r="B80" s="793" t="s">
        <v>486</v>
      </c>
      <c r="C80" s="794" t="s">
        <v>1961</v>
      </c>
      <c r="D80" s="794">
        <v>1974</v>
      </c>
      <c r="E80" s="795" t="s">
        <v>525</v>
      </c>
      <c r="F80" s="796">
        <v>1</v>
      </c>
      <c r="G80" s="797">
        <v>14</v>
      </c>
      <c r="H80" s="798">
        <f t="shared" si="152"/>
        <v>28</v>
      </c>
      <c r="I80" s="799">
        <v>83200</v>
      </c>
      <c r="J80" s="799">
        <v>11</v>
      </c>
      <c r="K80" s="800">
        <f t="shared" si="186"/>
        <v>915200</v>
      </c>
      <c r="L80" s="800">
        <v>256256.00000000003</v>
      </c>
      <c r="M80" s="800">
        <f t="shared" si="154"/>
        <v>503360.00000000006</v>
      </c>
      <c r="N80" s="800">
        <f t="shared" si="144"/>
        <v>1674816</v>
      </c>
      <c r="O80" s="799"/>
      <c r="P80" s="801">
        <f t="shared" si="187"/>
        <v>1674816</v>
      </c>
      <c r="Q80" s="801">
        <f t="shared" si="156"/>
        <v>21772608</v>
      </c>
      <c r="R80" s="690">
        <v>1</v>
      </c>
      <c r="S80" s="567">
        <f t="shared" si="145"/>
        <v>15</v>
      </c>
      <c r="T80" s="461">
        <f t="shared" si="188"/>
        <v>30</v>
      </c>
      <c r="U80" s="456">
        <v>83200</v>
      </c>
      <c r="V80" s="456">
        <f t="shared" si="146"/>
        <v>11</v>
      </c>
      <c r="W80" s="456">
        <f t="shared" si="147"/>
        <v>915200</v>
      </c>
      <c r="X80" s="462">
        <f t="shared" si="158"/>
        <v>274560</v>
      </c>
      <c r="Y80" s="462">
        <f t="shared" si="159"/>
        <v>503360.00000000006</v>
      </c>
      <c r="Z80" s="462">
        <f t="shared" si="160"/>
        <v>1693120</v>
      </c>
      <c r="AA80" s="456">
        <f t="shared" si="161"/>
        <v>0</v>
      </c>
      <c r="AB80" s="484">
        <f t="shared" si="189"/>
        <v>1693120</v>
      </c>
      <c r="AC80" s="484">
        <f t="shared" si="184"/>
        <v>22010560</v>
      </c>
      <c r="AD80" s="690">
        <v>1</v>
      </c>
      <c r="AE80" s="567">
        <f t="shared" si="163"/>
        <v>16</v>
      </c>
      <c r="AF80" s="461">
        <f t="shared" si="190"/>
        <v>32</v>
      </c>
      <c r="AG80" s="456">
        <f t="shared" si="165"/>
        <v>83200</v>
      </c>
      <c r="AH80" s="456">
        <f t="shared" si="166"/>
        <v>11</v>
      </c>
      <c r="AI80" s="462">
        <f t="shared" si="167"/>
        <v>915200</v>
      </c>
      <c r="AJ80" s="462">
        <f t="shared" si="168"/>
        <v>274560</v>
      </c>
      <c r="AK80" s="462">
        <f t="shared" si="169"/>
        <v>503360.00000000006</v>
      </c>
      <c r="AL80" s="462">
        <f t="shared" si="170"/>
        <v>1693120</v>
      </c>
      <c r="AM80" s="456">
        <f t="shared" si="171"/>
        <v>0</v>
      </c>
      <c r="AN80" s="484">
        <f t="shared" si="172"/>
        <v>1693120</v>
      </c>
      <c r="AO80" s="484">
        <f t="shared" si="173"/>
        <v>22010560</v>
      </c>
      <c r="AP80" s="690">
        <v>1</v>
      </c>
      <c r="AQ80" s="567">
        <f t="shared" si="174"/>
        <v>17</v>
      </c>
      <c r="AR80" s="461">
        <f t="shared" si="175"/>
        <v>34</v>
      </c>
      <c r="AS80" s="456">
        <f t="shared" si="176"/>
        <v>83200</v>
      </c>
      <c r="AT80" s="456">
        <f t="shared" si="177"/>
        <v>11</v>
      </c>
      <c r="AU80" s="462">
        <f t="shared" si="178"/>
        <v>915200</v>
      </c>
      <c r="AV80" s="462">
        <f t="shared" si="179"/>
        <v>274560</v>
      </c>
      <c r="AW80" s="462">
        <f t="shared" si="180"/>
        <v>503360.00000000006</v>
      </c>
      <c r="AX80" s="462">
        <f t="shared" si="181"/>
        <v>1693120</v>
      </c>
      <c r="AY80" s="456">
        <f t="shared" si="182"/>
        <v>0</v>
      </c>
      <c r="AZ80" s="484">
        <f t="shared" si="191"/>
        <v>1693120</v>
      </c>
      <c r="BA80" s="484">
        <f t="shared" si="185"/>
        <v>22010560</v>
      </c>
    </row>
    <row r="81" spans="1:53" s="485" customFormat="1" ht="23.25" customHeight="1">
      <c r="A81" s="792">
        <v>14</v>
      </c>
      <c r="B81" s="802" t="s">
        <v>1275</v>
      </c>
      <c r="C81" s="794" t="s">
        <v>1960</v>
      </c>
      <c r="D81" s="794">
        <v>1983</v>
      </c>
      <c r="E81" s="795" t="s">
        <v>525</v>
      </c>
      <c r="F81" s="805">
        <v>1</v>
      </c>
      <c r="G81" s="797">
        <v>5</v>
      </c>
      <c r="H81" s="798">
        <f t="shared" si="152"/>
        <v>10</v>
      </c>
      <c r="I81" s="799">
        <v>83200</v>
      </c>
      <c r="J81" s="799">
        <v>11</v>
      </c>
      <c r="K81" s="800">
        <f t="shared" si="186"/>
        <v>915200</v>
      </c>
      <c r="L81" s="800">
        <v>91520</v>
      </c>
      <c r="M81" s="800">
        <f t="shared" si="154"/>
        <v>503360.00000000006</v>
      </c>
      <c r="N81" s="800">
        <f t="shared" si="144"/>
        <v>1510080</v>
      </c>
      <c r="O81" s="799"/>
      <c r="P81" s="801">
        <f t="shared" si="187"/>
        <v>1510080</v>
      </c>
      <c r="Q81" s="801">
        <f t="shared" si="156"/>
        <v>19631040</v>
      </c>
      <c r="R81" s="690">
        <v>1</v>
      </c>
      <c r="S81" s="567">
        <f t="shared" si="145"/>
        <v>6</v>
      </c>
      <c r="T81" s="461">
        <f t="shared" si="188"/>
        <v>12</v>
      </c>
      <c r="U81" s="456">
        <v>83200</v>
      </c>
      <c r="V81" s="456">
        <f t="shared" ref="V81:V88" si="192">+J81</f>
        <v>11</v>
      </c>
      <c r="W81" s="462">
        <f>+U81*V81</f>
        <v>915200</v>
      </c>
      <c r="X81" s="462">
        <f t="shared" si="158"/>
        <v>109824</v>
      </c>
      <c r="Y81" s="462">
        <f t="shared" si="159"/>
        <v>503360.00000000006</v>
      </c>
      <c r="Z81" s="462">
        <f t="shared" si="160"/>
        <v>1528384</v>
      </c>
      <c r="AA81" s="456">
        <f t="shared" si="161"/>
        <v>0</v>
      </c>
      <c r="AB81" s="484">
        <f t="shared" si="189"/>
        <v>1528384</v>
      </c>
      <c r="AC81" s="484">
        <f t="shared" si="184"/>
        <v>19868992</v>
      </c>
      <c r="AD81" s="690">
        <v>1</v>
      </c>
      <c r="AE81" s="567">
        <f t="shared" si="163"/>
        <v>7</v>
      </c>
      <c r="AF81" s="461">
        <f t="shared" si="190"/>
        <v>14</v>
      </c>
      <c r="AG81" s="456">
        <f t="shared" si="165"/>
        <v>83200</v>
      </c>
      <c r="AH81" s="456">
        <f t="shared" si="166"/>
        <v>11</v>
      </c>
      <c r="AI81" s="462">
        <f t="shared" si="167"/>
        <v>915200</v>
      </c>
      <c r="AJ81" s="462">
        <f t="shared" si="168"/>
        <v>128128.00000000001</v>
      </c>
      <c r="AK81" s="462">
        <f t="shared" si="169"/>
        <v>503360.00000000006</v>
      </c>
      <c r="AL81" s="462">
        <f t="shared" si="170"/>
        <v>1546688</v>
      </c>
      <c r="AM81" s="456">
        <f t="shared" si="171"/>
        <v>0</v>
      </c>
      <c r="AN81" s="484">
        <f t="shared" si="172"/>
        <v>1546688</v>
      </c>
      <c r="AO81" s="484">
        <f t="shared" si="173"/>
        <v>20106944</v>
      </c>
      <c r="AP81" s="690">
        <v>1</v>
      </c>
      <c r="AQ81" s="567">
        <f t="shared" si="174"/>
        <v>8</v>
      </c>
      <c r="AR81" s="461">
        <f t="shared" si="175"/>
        <v>16</v>
      </c>
      <c r="AS81" s="456">
        <f t="shared" si="176"/>
        <v>83200</v>
      </c>
      <c r="AT81" s="456">
        <f t="shared" si="177"/>
        <v>11</v>
      </c>
      <c r="AU81" s="462">
        <f t="shared" si="178"/>
        <v>915200</v>
      </c>
      <c r="AV81" s="462">
        <f t="shared" si="179"/>
        <v>146432</v>
      </c>
      <c r="AW81" s="462">
        <f t="shared" si="180"/>
        <v>503360.00000000006</v>
      </c>
      <c r="AX81" s="462">
        <f t="shared" si="181"/>
        <v>1564992</v>
      </c>
      <c r="AY81" s="456">
        <f t="shared" si="182"/>
        <v>0</v>
      </c>
      <c r="AZ81" s="484">
        <f t="shared" si="191"/>
        <v>1564992</v>
      </c>
      <c r="BA81" s="484">
        <f t="shared" si="185"/>
        <v>20344896</v>
      </c>
    </row>
    <row r="82" spans="1:53" s="485" customFormat="1" ht="23.25" customHeight="1">
      <c r="A82" s="792">
        <v>15</v>
      </c>
      <c r="B82" s="803" t="s">
        <v>906</v>
      </c>
      <c r="C82" s="794" t="s">
        <v>1960</v>
      </c>
      <c r="D82" s="794">
        <v>1980</v>
      </c>
      <c r="E82" s="795" t="s">
        <v>525</v>
      </c>
      <c r="F82" s="796">
        <v>1</v>
      </c>
      <c r="G82" s="797">
        <v>9</v>
      </c>
      <c r="H82" s="798">
        <f t="shared" si="152"/>
        <v>18</v>
      </c>
      <c r="I82" s="799">
        <v>83200</v>
      </c>
      <c r="J82" s="799">
        <v>11</v>
      </c>
      <c r="K82" s="800">
        <f t="shared" si="186"/>
        <v>915200</v>
      </c>
      <c r="L82" s="800">
        <v>164736</v>
      </c>
      <c r="M82" s="800">
        <f t="shared" si="154"/>
        <v>503360.00000000006</v>
      </c>
      <c r="N82" s="800">
        <f t="shared" si="144"/>
        <v>1583296</v>
      </c>
      <c r="O82" s="799"/>
      <c r="P82" s="801">
        <f t="shared" si="187"/>
        <v>1583296</v>
      </c>
      <c r="Q82" s="801">
        <f t="shared" si="156"/>
        <v>20582848</v>
      </c>
      <c r="R82" s="690">
        <v>1</v>
      </c>
      <c r="S82" s="567">
        <f t="shared" si="145"/>
        <v>10</v>
      </c>
      <c r="T82" s="461">
        <f t="shared" si="188"/>
        <v>20</v>
      </c>
      <c r="U82" s="456">
        <v>83200</v>
      </c>
      <c r="V82" s="456">
        <f t="shared" si="192"/>
        <v>11</v>
      </c>
      <c r="W82" s="462">
        <f>+U82*V82</f>
        <v>915200</v>
      </c>
      <c r="X82" s="462">
        <f t="shared" si="158"/>
        <v>183040</v>
      </c>
      <c r="Y82" s="462">
        <f t="shared" si="159"/>
        <v>503360.00000000006</v>
      </c>
      <c r="Z82" s="462">
        <f t="shared" si="160"/>
        <v>1601600</v>
      </c>
      <c r="AA82" s="456">
        <f t="shared" si="161"/>
        <v>0</v>
      </c>
      <c r="AB82" s="484">
        <f t="shared" si="189"/>
        <v>1601600</v>
      </c>
      <c r="AC82" s="484">
        <f t="shared" ref="AC82:AC88" si="193">+AB82*13</f>
        <v>20820800</v>
      </c>
      <c r="AD82" s="690">
        <v>1</v>
      </c>
      <c r="AE82" s="567">
        <f t="shared" si="163"/>
        <v>11</v>
      </c>
      <c r="AF82" s="461">
        <f t="shared" si="190"/>
        <v>22</v>
      </c>
      <c r="AG82" s="456">
        <f t="shared" si="165"/>
        <v>83200</v>
      </c>
      <c r="AH82" s="456">
        <f t="shared" si="166"/>
        <v>11</v>
      </c>
      <c r="AI82" s="462">
        <f t="shared" si="167"/>
        <v>915200</v>
      </c>
      <c r="AJ82" s="462">
        <f t="shared" si="168"/>
        <v>201344</v>
      </c>
      <c r="AK82" s="462">
        <f t="shared" si="169"/>
        <v>503360.00000000006</v>
      </c>
      <c r="AL82" s="462">
        <f t="shared" si="170"/>
        <v>1619904</v>
      </c>
      <c r="AM82" s="456">
        <f t="shared" si="171"/>
        <v>0</v>
      </c>
      <c r="AN82" s="484">
        <f t="shared" si="172"/>
        <v>1619904</v>
      </c>
      <c r="AO82" s="484">
        <f t="shared" si="173"/>
        <v>21058752</v>
      </c>
      <c r="AP82" s="690">
        <v>1</v>
      </c>
      <c r="AQ82" s="567">
        <f t="shared" si="174"/>
        <v>12</v>
      </c>
      <c r="AR82" s="461">
        <f t="shared" si="175"/>
        <v>24</v>
      </c>
      <c r="AS82" s="456">
        <f t="shared" si="176"/>
        <v>83200</v>
      </c>
      <c r="AT82" s="456">
        <f t="shared" si="177"/>
        <v>11</v>
      </c>
      <c r="AU82" s="462">
        <f t="shared" si="178"/>
        <v>915200</v>
      </c>
      <c r="AV82" s="462">
        <f t="shared" si="179"/>
        <v>219648</v>
      </c>
      <c r="AW82" s="462">
        <f t="shared" si="180"/>
        <v>503360.00000000006</v>
      </c>
      <c r="AX82" s="462">
        <f t="shared" si="181"/>
        <v>1638208</v>
      </c>
      <c r="AY82" s="456">
        <f t="shared" si="182"/>
        <v>0</v>
      </c>
      <c r="AZ82" s="484">
        <f t="shared" si="191"/>
        <v>1638208</v>
      </c>
      <c r="BA82" s="484">
        <f t="shared" ref="BA82:BA88" si="194">+AZ82*13</f>
        <v>21296704</v>
      </c>
    </row>
    <row r="83" spans="1:53" s="485" customFormat="1" ht="23.25" customHeight="1">
      <c r="A83" s="792">
        <v>16</v>
      </c>
      <c r="B83" s="793" t="s">
        <v>2889</v>
      </c>
      <c r="C83" s="794" t="s">
        <v>1961</v>
      </c>
      <c r="D83" s="794">
        <v>1984</v>
      </c>
      <c r="E83" s="795" t="s">
        <v>3</v>
      </c>
      <c r="F83" s="796">
        <v>1</v>
      </c>
      <c r="G83" s="797">
        <v>2</v>
      </c>
      <c r="H83" s="798">
        <f t="shared" si="152"/>
        <v>4</v>
      </c>
      <c r="I83" s="799">
        <v>83200</v>
      </c>
      <c r="J83" s="799">
        <v>11</v>
      </c>
      <c r="K83" s="800">
        <f t="shared" si="186"/>
        <v>915200</v>
      </c>
      <c r="L83" s="800">
        <v>36608</v>
      </c>
      <c r="M83" s="800">
        <f t="shared" si="154"/>
        <v>503360.00000000006</v>
      </c>
      <c r="N83" s="800">
        <f t="shared" si="144"/>
        <v>1455168</v>
      </c>
      <c r="O83" s="799"/>
      <c r="P83" s="801">
        <f t="shared" si="187"/>
        <v>1455168</v>
      </c>
      <c r="Q83" s="801">
        <f t="shared" si="156"/>
        <v>18917184</v>
      </c>
      <c r="R83" s="690">
        <v>1</v>
      </c>
      <c r="S83" s="567">
        <f t="shared" si="145"/>
        <v>3</v>
      </c>
      <c r="T83" s="461">
        <f t="shared" si="188"/>
        <v>6</v>
      </c>
      <c r="U83" s="456">
        <v>83200</v>
      </c>
      <c r="V83" s="456">
        <f t="shared" si="192"/>
        <v>11</v>
      </c>
      <c r="W83" s="456">
        <f>+K83</f>
        <v>915200</v>
      </c>
      <c r="X83" s="462">
        <f t="shared" si="158"/>
        <v>54912</v>
      </c>
      <c r="Y83" s="462">
        <f t="shared" si="159"/>
        <v>503360.00000000006</v>
      </c>
      <c r="Z83" s="462">
        <f t="shared" si="160"/>
        <v>1473472</v>
      </c>
      <c r="AA83" s="456">
        <f t="shared" si="161"/>
        <v>0</v>
      </c>
      <c r="AB83" s="484">
        <f t="shared" si="189"/>
        <v>1473472</v>
      </c>
      <c r="AC83" s="484">
        <f t="shared" si="193"/>
        <v>19155136</v>
      </c>
      <c r="AD83" s="690">
        <v>1</v>
      </c>
      <c r="AE83" s="567">
        <f t="shared" si="163"/>
        <v>4</v>
      </c>
      <c r="AF83" s="461">
        <f t="shared" si="190"/>
        <v>8</v>
      </c>
      <c r="AG83" s="456">
        <f t="shared" si="165"/>
        <v>83200</v>
      </c>
      <c r="AH83" s="456">
        <f t="shared" si="166"/>
        <v>11</v>
      </c>
      <c r="AI83" s="462">
        <f t="shared" si="167"/>
        <v>915200</v>
      </c>
      <c r="AJ83" s="462">
        <f t="shared" si="168"/>
        <v>73216</v>
      </c>
      <c r="AK83" s="462">
        <f t="shared" si="169"/>
        <v>503360.00000000006</v>
      </c>
      <c r="AL83" s="462">
        <f t="shared" si="170"/>
        <v>1491776</v>
      </c>
      <c r="AM83" s="456">
        <f t="shared" si="171"/>
        <v>0</v>
      </c>
      <c r="AN83" s="484">
        <f t="shared" si="172"/>
        <v>1491776</v>
      </c>
      <c r="AO83" s="484">
        <f t="shared" si="173"/>
        <v>19393088</v>
      </c>
      <c r="AP83" s="690">
        <v>1</v>
      </c>
      <c r="AQ83" s="567">
        <f t="shared" si="174"/>
        <v>5</v>
      </c>
      <c r="AR83" s="461">
        <f t="shared" si="175"/>
        <v>10</v>
      </c>
      <c r="AS83" s="456">
        <f t="shared" si="176"/>
        <v>83200</v>
      </c>
      <c r="AT83" s="456">
        <f t="shared" si="177"/>
        <v>11</v>
      </c>
      <c r="AU83" s="462">
        <f t="shared" si="178"/>
        <v>915200</v>
      </c>
      <c r="AV83" s="462">
        <f t="shared" si="179"/>
        <v>91520</v>
      </c>
      <c r="AW83" s="462">
        <f t="shared" si="180"/>
        <v>503360.00000000006</v>
      </c>
      <c r="AX83" s="462">
        <f t="shared" si="181"/>
        <v>1510080</v>
      </c>
      <c r="AY83" s="456">
        <f t="shared" si="182"/>
        <v>0</v>
      </c>
      <c r="AZ83" s="484">
        <f t="shared" si="191"/>
        <v>1510080</v>
      </c>
      <c r="BA83" s="484">
        <f t="shared" si="194"/>
        <v>19631040</v>
      </c>
    </row>
    <row r="84" spans="1:53" s="485" customFormat="1" ht="23.25" customHeight="1">
      <c r="A84" s="792">
        <v>17</v>
      </c>
      <c r="B84" s="802" t="s">
        <v>757</v>
      </c>
      <c r="C84" s="794" t="s">
        <v>1961</v>
      </c>
      <c r="D84" s="794">
        <v>1977</v>
      </c>
      <c r="E84" s="795" t="s">
        <v>525</v>
      </c>
      <c r="F84" s="796">
        <v>1</v>
      </c>
      <c r="G84" s="797">
        <v>8</v>
      </c>
      <c r="H84" s="798">
        <f t="shared" si="152"/>
        <v>16</v>
      </c>
      <c r="I84" s="799">
        <v>83200</v>
      </c>
      <c r="J84" s="799">
        <v>11</v>
      </c>
      <c r="K84" s="800">
        <f t="shared" si="186"/>
        <v>915200</v>
      </c>
      <c r="L84" s="800">
        <v>146432</v>
      </c>
      <c r="M84" s="800">
        <f t="shared" si="154"/>
        <v>503360.00000000006</v>
      </c>
      <c r="N84" s="800">
        <f t="shared" si="144"/>
        <v>1564992</v>
      </c>
      <c r="O84" s="799"/>
      <c r="P84" s="801">
        <f t="shared" si="187"/>
        <v>1564992</v>
      </c>
      <c r="Q84" s="801">
        <f t="shared" si="156"/>
        <v>20344896</v>
      </c>
      <c r="R84" s="690">
        <v>1</v>
      </c>
      <c r="S84" s="567">
        <f t="shared" si="145"/>
        <v>9</v>
      </c>
      <c r="T84" s="461">
        <f t="shared" si="188"/>
        <v>18</v>
      </c>
      <c r="U84" s="456">
        <v>83200</v>
      </c>
      <c r="V84" s="456">
        <f t="shared" si="192"/>
        <v>11</v>
      </c>
      <c r="W84" s="462">
        <f>+U84*V84</f>
        <v>915200</v>
      </c>
      <c r="X84" s="462">
        <f t="shared" si="158"/>
        <v>164736</v>
      </c>
      <c r="Y84" s="462">
        <f t="shared" si="159"/>
        <v>503360.00000000006</v>
      </c>
      <c r="Z84" s="462">
        <f t="shared" si="160"/>
        <v>1583296</v>
      </c>
      <c r="AA84" s="456">
        <f t="shared" si="161"/>
        <v>0</v>
      </c>
      <c r="AB84" s="484">
        <f t="shared" si="189"/>
        <v>1583296</v>
      </c>
      <c r="AC84" s="484">
        <f t="shared" si="193"/>
        <v>20582848</v>
      </c>
      <c r="AD84" s="690">
        <v>1</v>
      </c>
      <c r="AE84" s="567">
        <f t="shared" si="163"/>
        <v>10</v>
      </c>
      <c r="AF84" s="461">
        <f t="shared" si="190"/>
        <v>20</v>
      </c>
      <c r="AG84" s="456">
        <f t="shared" si="165"/>
        <v>83200</v>
      </c>
      <c r="AH84" s="456">
        <f t="shared" si="166"/>
        <v>11</v>
      </c>
      <c r="AI84" s="462">
        <f t="shared" si="167"/>
        <v>915200</v>
      </c>
      <c r="AJ84" s="462">
        <f t="shared" si="168"/>
        <v>183040</v>
      </c>
      <c r="AK84" s="462">
        <f>+AI84*0.55</f>
        <v>503360.00000000006</v>
      </c>
      <c r="AL84" s="462">
        <f t="shared" si="170"/>
        <v>1601600</v>
      </c>
      <c r="AM84" s="456">
        <f t="shared" si="171"/>
        <v>0</v>
      </c>
      <c r="AN84" s="484">
        <f>+AL84+AM84</f>
        <v>1601600</v>
      </c>
      <c r="AO84" s="484">
        <f>+AN84*13</f>
        <v>20820800</v>
      </c>
      <c r="AP84" s="690">
        <v>1</v>
      </c>
      <c r="AQ84" s="567">
        <f>+AE84+1</f>
        <v>11</v>
      </c>
      <c r="AR84" s="461">
        <f>+AQ84*2</f>
        <v>22</v>
      </c>
      <c r="AS84" s="456">
        <f t="shared" ref="AS84:AT88" si="195">+AG84</f>
        <v>83200</v>
      </c>
      <c r="AT84" s="456">
        <f t="shared" si="195"/>
        <v>11</v>
      </c>
      <c r="AU84" s="462">
        <f>+AS84*AT84</f>
        <v>915200</v>
      </c>
      <c r="AV84" s="462">
        <f>IF((AR84&lt;=30)*AND(AU84*AR84%&gt;AJ84),AU84*AR84%,IF((AR84&gt;30)*AND(AU84*30%&gt;AJ84),AU84*30%,AJ84))</f>
        <v>201344</v>
      </c>
      <c r="AW84" s="462">
        <f>+AU84*0.55</f>
        <v>503360.00000000006</v>
      </c>
      <c r="AX84" s="462">
        <f t="shared" si="181"/>
        <v>1619904</v>
      </c>
      <c r="AY84" s="456">
        <f t="shared" si="182"/>
        <v>0</v>
      </c>
      <c r="AZ84" s="484">
        <f t="shared" si="191"/>
        <v>1619904</v>
      </c>
      <c r="BA84" s="484">
        <f t="shared" si="194"/>
        <v>21058752</v>
      </c>
    </row>
    <row r="85" spans="1:53" s="485" customFormat="1" ht="23.25" customHeight="1">
      <c r="A85" s="792">
        <v>18</v>
      </c>
      <c r="B85" s="795" t="s">
        <v>1159</v>
      </c>
      <c r="C85" s="794" t="s">
        <v>1961</v>
      </c>
      <c r="D85" s="794">
        <v>1987</v>
      </c>
      <c r="E85" s="795" t="s">
        <v>525</v>
      </c>
      <c r="F85" s="796">
        <v>1</v>
      </c>
      <c r="G85" s="797">
        <v>6</v>
      </c>
      <c r="H85" s="798">
        <f>+G85*2</f>
        <v>12</v>
      </c>
      <c r="I85" s="799">
        <v>83200</v>
      </c>
      <c r="J85" s="799">
        <v>11</v>
      </c>
      <c r="K85" s="800">
        <f t="shared" si="186"/>
        <v>915200</v>
      </c>
      <c r="L85" s="800">
        <v>109824</v>
      </c>
      <c r="M85" s="800">
        <f t="shared" si="154"/>
        <v>503360.00000000006</v>
      </c>
      <c r="N85" s="800">
        <f t="shared" si="144"/>
        <v>1528384</v>
      </c>
      <c r="O85" s="799"/>
      <c r="P85" s="801">
        <f t="shared" si="187"/>
        <v>1528384</v>
      </c>
      <c r="Q85" s="801">
        <f>+P85*13</f>
        <v>19868992</v>
      </c>
      <c r="R85" s="690">
        <v>1</v>
      </c>
      <c r="S85" s="567">
        <f t="shared" si="145"/>
        <v>7</v>
      </c>
      <c r="T85" s="461">
        <f t="shared" si="188"/>
        <v>14</v>
      </c>
      <c r="U85" s="456">
        <v>83200</v>
      </c>
      <c r="V85" s="456">
        <f t="shared" si="192"/>
        <v>11</v>
      </c>
      <c r="W85" s="462">
        <f>+U85*V85</f>
        <v>915200</v>
      </c>
      <c r="X85" s="462">
        <f t="shared" si="158"/>
        <v>128128.00000000001</v>
      </c>
      <c r="Y85" s="462">
        <f>+W85*0.55</f>
        <v>503360.00000000006</v>
      </c>
      <c r="Z85" s="462">
        <f t="shared" si="160"/>
        <v>1546688</v>
      </c>
      <c r="AA85" s="456">
        <f>+O85</f>
        <v>0</v>
      </c>
      <c r="AB85" s="484">
        <f t="shared" si="189"/>
        <v>1546688</v>
      </c>
      <c r="AC85" s="484">
        <f t="shared" si="193"/>
        <v>20106944</v>
      </c>
      <c r="AD85" s="690">
        <v>1</v>
      </c>
      <c r="AE85" s="567">
        <f t="shared" si="163"/>
        <v>8</v>
      </c>
      <c r="AF85" s="461">
        <f t="shared" si="190"/>
        <v>16</v>
      </c>
      <c r="AG85" s="456">
        <f t="shared" si="165"/>
        <v>83200</v>
      </c>
      <c r="AH85" s="456">
        <f t="shared" si="166"/>
        <v>11</v>
      </c>
      <c r="AI85" s="462">
        <f t="shared" si="167"/>
        <v>915200</v>
      </c>
      <c r="AJ85" s="462">
        <f t="shared" si="168"/>
        <v>146432</v>
      </c>
      <c r="AK85" s="462">
        <f>+AI85*0.55</f>
        <v>503360.00000000006</v>
      </c>
      <c r="AL85" s="462">
        <f t="shared" si="170"/>
        <v>1564992</v>
      </c>
      <c r="AM85" s="456">
        <f t="shared" si="171"/>
        <v>0</v>
      </c>
      <c r="AN85" s="484">
        <f>+AL85+AM85</f>
        <v>1564992</v>
      </c>
      <c r="AO85" s="484">
        <f>+AN85*13</f>
        <v>20344896</v>
      </c>
      <c r="AP85" s="690">
        <v>1</v>
      </c>
      <c r="AQ85" s="567">
        <f>+AE85+1</f>
        <v>9</v>
      </c>
      <c r="AR85" s="461">
        <f>+AQ85*2</f>
        <v>18</v>
      </c>
      <c r="AS85" s="456">
        <f t="shared" si="195"/>
        <v>83200</v>
      </c>
      <c r="AT85" s="456">
        <f t="shared" si="195"/>
        <v>11</v>
      </c>
      <c r="AU85" s="462">
        <f>+AS85*AT85</f>
        <v>915200</v>
      </c>
      <c r="AV85" s="462">
        <f>IF((AR85&lt;=30)*AND(AU85*AR85%&gt;AJ85),AU85*AR85%,IF((AR85&gt;30)*AND(AU85*30%&gt;AJ85),AU85*30%,AJ85))</f>
        <v>164736</v>
      </c>
      <c r="AW85" s="462">
        <f>+AU85*0.55</f>
        <v>503360.00000000006</v>
      </c>
      <c r="AX85" s="462">
        <f t="shared" si="181"/>
        <v>1583296</v>
      </c>
      <c r="AY85" s="456">
        <f t="shared" si="182"/>
        <v>0</v>
      </c>
      <c r="AZ85" s="484">
        <f t="shared" si="191"/>
        <v>1583296</v>
      </c>
      <c r="BA85" s="484">
        <f t="shared" si="194"/>
        <v>20582848</v>
      </c>
    </row>
    <row r="86" spans="1:53" s="485" customFormat="1" ht="23.25" customHeight="1">
      <c r="A86" s="792">
        <v>19</v>
      </c>
      <c r="B86" s="795" t="s">
        <v>2022</v>
      </c>
      <c r="C86" s="794" t="s">
        <v>1960</v>
      </c>
      <c r="D86" s="794">
        <v>1979</v>
      </c>
      <c r="E86" s="795" t="s">
        <v>3</v>
      </c>
      <c r="F86" s="796">
        <v>1</v>
      </c>
      <c r="G86" s="797">
        <v>7</v>
      </c>
      <c r="H86" s="798">
        <f>+G86*2</f>
        <v>14</v>
      </c>
      <c r="I86" s="799">
        <v>83200</v>
      </c>
      <c r="J86" s="799">
        <v>11</v>
      </c>
      <c r="K86" s="800">
        <f t="shared" si="186"/>
        <v>915200</v>
      </c>
      <c r="L86" s="800">
        <v>128128.00000000001</v>
      </c>
      <c r="M86" s="800">
        <f t="shared" si="154"/>
        <v>503360.00000000006</v>
      </c>
      <c r="N86" s="800">
        <f t="shared" si="144"/>
        <v>1546688</v>
      </c>
      <c r="O86" s="799"/>
      <c r="P86" s="801">
        <f t="shared" si="187"/>
        <v>1546688</v>
      </c>
      <c r="Q86" s="801">
        <f>+P86*13</f>
        <v>20106944</v>
      </c>
      <c r="R86" s="690">
        <v>1</v>
      </c>
      <c r="S86" s="567">
        <f t="shared" si="145"/>
        <v>8</v>
      </c>
      <c r="T86" s="461">
        <f t="shared" si="188"/>
        <v>16</v>
      </c>
      <c r="U86" s="456">
        <v>83200</v>
      </c>
      <c r="V86" s="456">
        <f t="shared" si="192"/>
        <v>11</v>
      </c>
      <c r="W86" s="462">
        <f>+U86*V86</f>
        <v>915200</v>
      </c>
      <c r="X86" s="462">
        <f t="shared" si="158"/>
        <v>146432</v>
      </c>
      <c r="Y86" s="462">
        <f>+W86*0.55</f>
        <v>503360.00000000006</v>
      </c>
      <c r="Z86" s="462">
        <f>+W86+X86+Y86</f>
        <v>1564992</v>
      </c>
      <c r="AA86" s="456">
        <f>+O86</f>
        <v>0</v>
      </c>
      <c r="AB86" s="484">
        <f t="shared" si="189"/>
        <v>1564992</v>
      </c>
      <c r="AC86" s="484">
        <f t="shared" si="193"/>
        <v>20344896</v>
      </c>
      <c r="AD86" s="690">
        <v>1</v>
      </c>
      <c r="AE86" s="567">
        <f>+S86+1</f>
        <v>9</v>
      </c>
      <c r="AF86" s="461">
        <f t="shared" si="190"/>
        <v>18</v>
      </c>
      <c r="AG86" s="456">
        <f t="shared" ref="AG86:AH88" si="196">+U86</f>
        <v>83200</v>
      </c>
      <c r="AH86" s="456">
        <f t="shared" si="196"/>
        <v>11</v>
      </c>
      <c r="AI86" s="462">
        <f>+AG86*AH86</f>
        <v>915200</v>
      </c>
      <c r="AJ86" s="462">
        <f>IF((AF86&lt;=30)*AND(AI86*AF86%&gt;X86),AI86*AF86%,IF((AF86&gt;30)*AND(AI86*30%&gt;X86),AI86*30%,X86))</f>
        <v>164736</v>
      </c>
      <c r="AK86" s="462">
        <f>+AI86*0.55</f>
        <v>503360.00000000006</v>
      </c>
      <c r="AL86" s="462">
        <f>+AI86+AJ86+AK86</f>
        <v>1583296</v>
      </c>
      <c r="AM86" s="456">
        <f>+AA86</f>
        <v>0</v>
      </c>
      <c r="AN86" s="484">
        <f>+AL86+AM86</f>
        <v>1583296</v>
      </c>
      <c r="AO86" s="484">
        <f>+AN86*13</f>
        <v>20582848</v>
      </c>
      <c r="AP86" s="690">
        <v>1</v>
      </c>
      <c r="AQ86" s="567">
        <f>+AE86+1</f>
        <v>10</v>
      </c>
      <c r="AR86" s="461">
        <f>+AQ86*2</f>
        <v>20</v>
      </c>
      <c r="AS86" s="456">
        <f t="shared" si="195"/>
        <v>83200</v>
      </c>
      <c r="AT86" s="456">
        <f t="shared" si="195"/>
        <v>11</v>
      </c>
      <c r="AU86" s="462">
        <f>+AS86*AT86</f>
        <v>915200</v>
      </c>
      <c r="AV86" s="462">
        <f>IF((AR86&lt;=30)*AND(AU86*AR86%&gt;AJ86),AU86*AR86%,IF((AR86&gt;30)*AND(AU86*30%&gt;AJ86),AU86*30%,AJ86))</f>
        <v>183040</v>
      </c>
      <c r="AW86" s="462">
        <f>+AU86*0.55</f>
        <v>503360.00000000006</v>
      </c>
      <c r="AX86" s="462">
        <f>+AU86+AV86+AW86</f>
        <v>1601600</v>
      </c>
      <c r="AY86" s="456">
        <f>+AM86</f>
        <v>0</v>
      </c>
      <c r="AZ86" s="484">
        <f t="shared" si="191"/>
        <v>1601600</v>
      </c>
      <c r="BA86" s="484">
        <f t="shared" si="194"/>
        <v>20820800</v>
      </c>
    </row>
    <row r="87" spans="1:53" s="485" customFormat="1" ht="23.25" customHeight="1">
      <c r="A87" s="792">
        <v>20</v>
      </c>
      <c r="B87" s="802" t="s">
        <v>565</v>
      </c>
      <c r="C87" s="794" t="s">
        <v>1961</v>
      </c>
      <c r="D87" s="794">
        <v>1985</v>
      </c>
      <c r="E87" s="795" t="s">
        <v>3</v>
      </c>
      <c r="F87" s="796">
        <v>1</v>
      </c>
      <c r="G87" s="797">
        <v>11</v>
      </c>
      <c r="H87" s="798">
        <f>+G87*2</f>
        <v>22</v>
      </c>
      <c r="I87" s="799">
        <v>83200</v>
      </c>
      <c r="J87" s="799">
        <v>11</v>
      </c>
      <c r="K87" s="800">
        <f t="shared" si="186"/>
        <v>915200</v>
      </c>
      <c r="L87" s="800">
        <v>201344</v>
      </c>
      <c r="M87" s="800">
        <f t="shared" si="154"/>
        <v>503360.00000000006</v>
      </c>
      <c r="N87" s="800">
        <f t="shared" si="144"/>
        <v>1619904</v>
      </c>
      <c r="O87" s="799"/>
      <c r="P87" s="801">
        <f t="shared" si="187"/>
        <v>1619904</v>
      </c>
      <c r="Q87" s="801">
        <f>+P87*13</f>
        <v>21058752</v>
      </c>
      <c r="R87" s="690">
        <v>1</v>
      </c>
      <c r="S87" s="567">
        <f t="shared" si="145"/>
        <v>12</v>
      </c>
      <c r="T87" s="461">
        <f t="shared" si="188"/>
        <v>24</v>
      </c>
      <c r="U87" s="456">
        <v>83200</v>
      </c>
      <c r="V87" s="456">
        <f t="shared" si="192"/>
        <v>11</v>
      </c>
      <c r="W87" s="462">
        <f>+U87*V87</f>
        <v>915200</v>
      </c>
      <c r="X87" s="462">
        <f t="shared" si="158"/>
        <v>219648</v>
      </c>
      <c r="Y87" s="462">
        <f>+W87*0.55</f>
        <v>503360.00000000006</v>
      </c>
      <c r="Z87" s="462">
        <f>+W87+X87+Y87</f>
        <v>1638208</v>
      </c>
      <c r="AA87" s="456">
        <f>+O87</f>
        <v>0</v>
      </c>
      <c r="AB87" s="484">
        <f t="shared" si="189"/>
        <v>1638208</v>
      </c>
      <c r="AC87" s="484">
        <f t="shared" si="193"/>
        <v>21296704</v>
      </c>
      <c r="AD87" s="690">
        <v>1</v>
      </c>
      <c r="AE87" s="567">
        <f>+S87+1</f>
        <v>13</v>
      </c>
      <c r="AF87" s="461">
        <f t="shared" si="190"/>
        <v>26</v>
      </c>
      <c r="AG87" s="456">
        <f t="shared" si="196"/>
        <v>83200</v>
      </c>
      <c r="AH87" s="456">
        <f t="shared" si="196"/>
        <v>11</v>
      </c>
      <c r="AI87" s="462">
        <f>+AG87*AH87</f>
        <v>915200</v>
      </c>
      <c r="AJ87" s="462">
        <f>IF((AF87&lt;=30)*AND(AI87*AF87%&gt;X87),AI87*AF87%,IF((AF87&gt;30)*AND(AI87*30%&gt;X87),AI87*30%,X87))</f>
        <v>237952</v>
      </c>
      <c r="AK87" s="462">
        <f>+AI87*0.55</f>
        <v>503360.00000000006</v>
      </c>
      <c r="AL87" s="462">
        <f>+AI87+AJ87+AK87</f>
        <v>1656512</v>
      </c>
      <c r="AM87" s="456">
        <f>+AA87</f>
        <v>0</v>
      </c>
      <c r="AN87" s="484">
        <f>+AL87+AM87</f>
        <v>1656512</v>
      </c>
      <c r="AO87" s="484">
        <f>+AN87*13</f>
        <v>21534656</v>
      </c>
      <c r="AP87" s="690">
        <v>1</v>
      </c>
      <c r="AQ87" s="567">
        <f>+AE87+1</f>
        <v>14</v>
      </c>
      <c r="AR87" s="461">
        <f>+AQ87*2</f>
        <v>28</v>
      </c>
      <c r="AS87" s="456">
        <f t="shared" si="195"/>
        <v>83200</v>
      </c>
      <c r="AT87" s="456">
        <f t="shared" si="195"/>
        <v>11</v>
      </c>
      <c r="AU87" s="462">
        <f>+AS87*AT87</f>
        <v>915200</v>
      </c>
      <c r="AV87" s="462">
        <f>IF((AR87&lt;=30)*AND(AU87*AR87%&gt;AJ87),AU87*AR87%,IF((AR87&gt;30)*AND(AU87*30%&gt;AJ87),AU87*30%,AJ87))</f>
        <v>256256.00000000003</v>
      </c>
      <c r="AW87" s="462">
        <f>+AU87*0.55</f>
        <v>503360.00000000006</v>
      </c>
      <c r="AX87" s="462">
        <f>+AU87+AV87+AW87</f>
        <v>1674816</v>
      </c>
      <c r="AY87" s="456">
        <f>+AM87</f>
        <v>0</v>
      </c>
      <c r="AZ87" s="484">
        <f t="shared" si="191"/>
        <v>1674816</v>
      </c>
      <c r="BA87" s="484">
        <f t="shared" si="194"/>
        <v>21772608</v>
      </c>
    </row>
    <row r="88" spans="1:53" s="485" customFormat="1" ht="23.25" customHeight="1">
      <c r="A88" s="792">
        <v>21</v>
      </c>
      <c r="B88" s="802" t="s">
        <v>2012</v>
      </c>
      <c r="C88" s="794" t="s">
        <v>1960</v>
      </c>
      <c r="D88" s="794">
        <v>1987</v>
      </c>
      <c r="E88" s="795" t="s">
        <v>525</v>
      </c>
      <c r="F88" s="796">
        <v>1</v>
      </c>
      <c r="G88" s="797">
        <v>10</v>
      </c>
      <c r="H88" s="798">
        <f>+G88*2</f>
        <v>20</v>
      </c>
      <c r="I88" s="799">
        <v>83200</v>
      </c>
      <c r="J88" s="799">
        <v>11</v>
      </c>
      <c r="K88" s="800">
        <f t="shared" si="186"/>
        <v>915200</v>
      </c>
      <c r="L88" s="800">
        <v>183040</v>
      </c>
      <c r="M88" s="800">
        <f t="shared" si="154"/>
        <v>503360.00000000006</v>
      </c>
      <c r="N88" s="800">
        <f t="shared" si="144"/>
        <v>1601600</v>
      </c>
      <c r="O88" s="799"/>
      <c r="P88" s="801">
        <f t="shared" si="187"/>
        <v>1601600</v>
      </c>
      <c r="Q88" s="801">
        <f>+P88*13</f>
        <v>20820800</v>
      </c>
      <c r="R88" s="690">
        <v>1</v>
      </c>
      <c r="S88" s="567">
        <f t="shared" si="145"/>
        <v>11</v>
      </c>
      <c r="T88" s="461">
        <f t="shared" si="188"/>
        <v>22</v>
      </c>
      <c r="U88" s="456">
        <v>83200</v>
      </c>
      <c r="V88" s="456">
        <f t="shared" si="192"/>
        <v>11</v>
      </c>
      <c r="W88" s="462">
        <f>+U88*V88</f>
        <v>915200</v>
      </c>
      <c r="X88" s="462">
        <f t="shared" si="158"/>
        <v>201344</v>
      </c>
      <c r="Y88" s="462">
        <f>+W88*0.55</f>
        <v>503360.00000000006</v>
      </c>
      <c r="Z88" s="462">
        <f>+W88+X88+Y88</f>
        <v>1619904</v>
      </c>
      <c r="AA88" s="456">
        <f>+O88</f>
        <v>0</v>
      </c>
      <c r="AB88" s="484">
        <f t="shared" si="189"/>
        <v>1619904</v>
      </c>
      <c r="AC88" s="484">
        <f t="shared" si="193"/>
        <v>21058752</v>
      </c>
      <c r="AD88" s="690">
        <v>1</v>
      </c>
      <c r="AE88" s="567">
        <f>+S88+1</f>
        <v>12</v>
      </c>
      <c r="AF88" s="461">
        <f t="shared" si="190"/>
        <v>24</v>
      </c>
      <c r="AG88" s="456">
        <f t="shared" si="196"/>
        <v>83200</v>
      </c>
      <c r="AH88" s="456">
        <f t="shared" si="196"/>
        <v>11</v>
      </c>
      <c r="AI88" s="462">
        <f>+AG88*AH88</f>
        <v>915200</v>
      </c>
      <c r="AJ88" s="462">
        <f>IF((AF88&lt;=30)*AND(AI88*AF88%&gt;X88),AI88*AF88%,IF((AF88&gt;30)*AND(AI88*30%&gt;X88),AI88*30%,X88))</f>
        <v>219648</v>
      </c>
      <c r="AK88" s="462">
        <f>+AI88*0.55</f>
        <v>503360.00000000006</v>
      </c>
      <c r="AL88" s="462">
        <f>+AI88+AJ88+AK88</f>
        <v>1638208</v>
      </c>
      <c r="AM88" s="456">
        <f>+AA88</f>
        <v>0</v>
      </c>
      <c r="AN88" s="484">
        <f>+AL88+AM88</f>
        <v>1638208</v>
      </c>
      <c r="AO88" s="484">
        <f>+AN88*13</f>
        <v>21296704</v>
      </c>
      <c r="AP88" s="690">
        <v>1</v>
      </c>
      <c r="AQ88" s="567">
        <f>+AE88+1</f>
        <v>13</v>
      </c>
      <c r="AR88" s="461">
        <f>+AQ88*2</f>
        <v>26</v>
      </c>
      <c r="AS88" s="456">
        <f t="shared" si="195"/>
        <v>83200</v>
      </c>
      <c r="AT88" s="456">
        <f t="shared" si="195"/>
        <v>11</v>
      </c>
      <c r="AU88" s="462">
        <f>+AS88*AT88</f>
        <v>915200</v>
      </c>
      <c r="AV88" s="462">
        <f>IF((AR88&lt;=30)*AND(AU88*AR88%&gt;AJ88),AU88*AR88%,IF((AR88&gt;30)*AND(AU88*30%&gt;AJ88),AU88*30%,AJ88))</f>
        <v>237952</v>
      </c>
      <c r="AW88" s="462">
        <f>+AU88*0.55</f>
        <v>503360.00000000006</v>
      </c>
      <c r="AX88" s="462">
        <f>+AU88+AV88+AW88</f>
        <v>1656512</v>
      </c>
      <c r="AY88" s="456">
        <f>+AM88</f>
        <v>0</v>
      </c>
      <c r="AZ88" s="484">
        <f t="shared" si="191"/>
        <v>1656512</v>
      </c>
      <c r="BA88" s="484">
        <f t="shared" si="194"/>
        <v>21534656</v>
      </c>
    </row>
    <row r="89" spans="1:53" s="453" customFormat="1" ht="14.25">
      <c r="A89" s="970" t="s">
        <v>64</v>
      </c>
      <c r="B89" s="970"/>
      <c r="C89" s="970"/>
      <c r="D89" s="970"/>
      <c r="E89" s="970"/>
      <c r="F89" s="806">
        <f>SUM(F68:F88)</f>
        <v>21</v>
      </c>
      <c r="G89" s="806">
        <f>SUM(G68:G88)</f>
        <v>257</v>
      </c>
      <c r="H89" s="806">
        <f t="shared" ref="H89:BA89" si="197">SUM(H68:H88)</f>
        <v>514</v>
      </c>
      <c r="I89" s="806">
        <f t="shared" si="197"/>
        <v>1747200</v>
      </c>
      <c r="J89" s="806">
        <f t="shared" si="197"/>
        <v>232.5</v>
      </c>
      <c r="K89" s="806">
        <f t="shared" si="197"/>
        <v>19344000</v>
      </c>
      <c r="L89" s="806">
        <f t="shared" si="197"/>
        <v>4165700</v>
      </c>
      <c r="M89" s="806">
        <f t="shared" si="197"/>
        <v>10593440</v>
      </c>
      <c r="N89" s="806">
        <f t="shared" si="197"/>
        <v>34103140</v>
      </c>
      <c r="O89" s="806">
        <f t="shared" si="197"/>
        <v>0</v>
      </c>
      <c r="P89" s="806">
        <f t="shared" si="197"/>
        <v>34103140</v>
      </c>
      <c r="Q89" s="806">
        <f t="shared" si="197"/>
        <v>443340820</v>
      </c>
      <c r="R89" s="745">
        <f t="shared" si="197"/>
        <v>21</v>
      </c>
      <c r="S89" s="745">
        <f t="shared" si="197"/>
        <v>278</v>
      </c>
      <c r="T89" s="745">
        <f t="shared" si="197"/>
        <v>556</v>
      </c>
      <c r="U89" s="745">
        <f t="shared" si="197"/>
        <v>1747200</v>
      </c>
      <c r="V89" s="745">
        <f t="shared" si="197"/>
        <v>232.5</v>
      </c>
      <c r="W89" s="745">
        <f t="shared" si="197"/>
        <v>19344000</v>
      </c>
      <c r="X89" s="745">
        <f t="shared" si="197"/>
        <v>4421956</v>
      </c>
      <c r="Y89" s="745">
        <f t="shared" si="197"/>
        <v>10593440</v>
      </c>
      <c r="Z89" s="745">
        <f t="shared" si="197"/>
        <v>34359396</v>
      </c>
      <c r="AA89" s="745">
        <f t="shared" si="197"/>
        <v>0</v>
      </c>
      <c r="AB89" s="745">
        <f t="shared" si="197"/>
        <v>34359396</v>
      </c>
      <c r="AC89" s="745">
        <f t="shared" si="197"/>
        <v>446672148</v>
      </c>
      <c r="AD89" s="745">
        <f t="shared" si="197"/>
        <v>21</v>
      </c>
      <c r="AE89" s="745">
        <f t="shared" si="197"/>
        <v>299</v>
      </c>
      <c r="AF89" s="745">
        <f t="shared" si="197"/>
        <v>598</v>
      </c>
      <c r="AG89" s="745">
        <f t="shared" si="197"/>
        <v>1747200</v>
      </c>
      <c r="AH89" s="745">
        <f t="shared" si="197"/>
        <v>232.5</v>
      </c>
      <c r="AI89" s="745">
        <f t="shared" si="197"/>
        <v>19344000</v>
      </c>
      <c r="AJ89" s="745">
        <f t="shared" si="197"/>
        <v>4659908</v>
      </c>
      <c r="AK89" s="745">
        <f t="shared" si="197"/>
        <v>10593440</v>
      </c>
      <c r="AL89" s="745">
        <f t="shared" si="197"/>
        <v>34597348</v>
      </c>
      <c r="AM89" s="745">
        <f t="shared" si="197"/>
        <v>0</v>
      </c>
      <c r="AN89" s="745">
        <f t="shared" si="197"/>
        <v>34597348</v>
      </c>
      <c r="AO89" s="745">
        <f t="shared" si="197"/>
        <v>449765524</v>
      </c>
      <c r="AP89" s="745">
        <f t="shared" si="197"/>
        <v>21</v>
      </c>
      <c r="AQ89" s="745">
        <f t="shared" si="197"/>
        <v>320</v>
      </c>
      <c r="AR89" s="745">
        <f t="shared" si="197"/>
        <v>640</v>
      </c>
      <c r="AS89" s="745">
        <f t="shared" si="197"/>
        <v>1747200</v>
      </c>
      <c r="AT89" s="745">
        <f t="shared" si="197"/>
        <v>232.5</v>
      </c>
      <c r="AU89" s="745">
        <f t="shared" si="197"/>
        <v>19344000</v>
      </c>
      <c r="AV89" s="745">
        <f t="shared" si="197"/>
        <v>4897860</v>
      </c>
      <c r="AW89" s="745">
        <f t="shared" si="197"/>
        <v>10593440</v>
      </c>
      <c r="AX89" s="745">
        <f t="shared" si="197"/>
        <v>34835300</v>
      </c>
      <c r="AY89" s="745">
        <f t="shared" si="197"/>
        <v>0</v>
      </c>
      <c r="AZ89" s="745">
        <f t="shared" si="197"/>
        <v>34835300</v>
      </c>
      <c r="BA89" s="745">
        <f t="shared" si="197"/>
        <v>452858900</v>
      </c>
    </row>
    <row r="90" spans="1:53" s="537" customFormat="1" ht="17.25" customHeight="1">
      <c r="A90" s="539"/>
      <c r="B90" s="563"/>
      <c r="C90" s="541"/>
      <c r="D90" s="541"/>
      <c r="E90" s="540"/>
      <c r="F90" s="542"/>
      <c r="G90" s="491"/>
      <c r="H90" s="543"/>
      <c r="I90" s="544"/>
      <c r="J90" s="544"/>
      <c r="K90" s="545"/>
      <c r="L90" s="545"/>
      <c r="M90" s="545"/>
      <c r="N90" s="545"/>
      <c r="O90" s="534"/>
      <c r="P90" s="534"/>
      <c r="Q90" s="534"/>
      <c r="R90" s="536"/>
      <c r="S90" s="534"/>
      <c r="T90" s="534"/>
      <c r="U90" s="534"/>
      <c r="V90" s="534"/>
      <c r="W90" s="534"/>
      <c r="X90" s="534"/>
      <c r="Y90" s="545"/>
      <c r="Z90" s="534"/>
      <c r="AA90" s="534"/>
      <c r="AB90" s="534"/>
      <c r="AC90" s="534"/>
      <c r="AD90" s="536"/>
      <c r="AK90" s="545"/>
      <c r="AP90" s="538"/>
      <c r="AW90" s="545"/>
    </row>
    <row r="91" spans="1:53" s="537" customFormat="1" ht="18" customHeight="1">
      <c r="A91" s="533"/>
      <c r="B91" s="562"/>
      <c r="C91" s="535"/>
      <c r="D91" s="535"/>
      <c r="E91" s="534"/>
      <c r="F91" s="536"/>
      <c r="G91" s="490"/>
      <c r="H91" s="534"/>
      <c r="I91" s="534"/>
      <c r="J91" s="534"/>
      <c r="K91" s="534"/>
      <c r="L91" s="534"/>
      <c r="M91" s="534"/>
      <c r="N91" s="534"/>
      <c r="O91" s="534"/>
      <c r="P91" s="534"/>
      <c r="Q91" s="534"/>
      <c r="R91" s="536"/>
      <c r="S91" s="534"/>
      <c r="T91" s="534"/>
      <c r="U91" s="534"/>
      <c r="V91" s="534"/>
      <c r="W91" s="534"/>
      <c r="X91" s="534"/>
      <c r="Y91" s="534"/>
      <c r="Z91" s="534"/>
      <c r="AA91" s="534"/>
      <c r="AB91" s="534"/>
      <c r="AC91" s="534"/>
      <c r="AD91" s="536"/>
      <c r="AK91" s="534"/>
      <c r="AP91" s="538"/>
      <c r="AW91" s="534"/>
    </row>
    <row r="92" spans="1:53" s="500" customFormat="1" ht="30.75" customHeight="1">
      <c r="A92" s="960" t="s">
        <v>554</v>
      </c>
      <c r="B92" s="960"/>
      <c r="C92" s="960"/>
      <c r="D92" s="960"/>
      <c r="E92" s="960"/>
      <c r="F92" s="962" t="s">
        <v>69</v>
      </c>
      <c r="G92" s="962"/>
      <c r="H92" s="962"/>
      <c r="I92" s="962"/>
      <c r="J92" s="962"/>
      <c r="K92" s="962"/>
      <c r="L92" s="962"/>
      <c r="M92" s="962"/>
      <c r="N92" s="962"/>
      <c r="O92" s="962"/>
      <c r="P92" s="962"/>
      <c r="Q92" s="962"/>
      <c r="R92" s="962" t="s">
        <v>69</v>
      </c>
      <c r="S92" s="962"/>
      <c r="T92" s="962"/>
      <c r="U92" s="962"/>
      <c r="V92" s="962"/>
      <c r="W92" s="962"/>
      <c r="X92" s="962"/>
      <c r="Y92" s="962"/>
      <c r="Z92" s="962"/>
      <c r="AA92" s="962"/>
      <c r="AB92" s="962"/>
      <c r="AC92" s="962"/>
      <c r="AD92" s="962" t="s">
        <v>69</v>
      </c>
      <c r="AE92" s="962"/>
      <c r="AF92" s="962"/>
      <c r="AG92" s="962"/>
      <c r="AH92" s="962"/>
      <c r="AI92" s="962"/>
      <c r="AJ92" s="962"/>
      <c r="AK92" s="962"/>
      <c r="AL92" s="962"/>
      <c r="AM92" s="962"/>
      <c r="AN92" s="962"/>
      <c r="AO92" s="962"/>
      <c r="AP92" s="962" t="s">
        <v>69</v>
      </c>
      <c r="AQ92" s="962"/>
      <c r="AR92" s="962"/>
      <c r="AS92" s="962"/>
      <c r="AT92" s="962"/>
      <c r="AU92" s="962"/>
      <c r="AV92" s="962"/>
      <c r="AW92" s="962"/>
      <c r="AX92" s="962"/>
      <c r="AY92" s="962"/>
      <c r="AZ92" s="962"/>
      <c r="BA92" s="962"/>
    </row>
    <row r="93" spans="1:53" s="501" customFormat="1" ht="32.25" customHeight="1">
      <c r="A93" s="959" t="s">
        <v>22</v>
      </c>
      <c r="B93" s="959"/>
      <c r="C93" s="959"/>
      <c r="D93" s="959"/>
      <c r="E93" s="959"/>
      <c r="F93" s="963" t="s">
        <v>1405</v>
      </c>
      <c r="G93" s="964"/>
      <c r="H93" s="964"/>
      <c r="I93" s="964"/>
      <c r="J93" s="964"/>
      <c r="K93" s="964"/>
      <c r="L93" s="964"/>
      <c r="M93" s="964"/>
      <c r="N93" s="964"/>
      <c r="O93" s="964"/>
      <c r="P93" s="964"/>
      <c r="Q93" s="965"/>
      <c r="R93" s="963" t="s">
        <v>1946</v>
      </c>
      <c r="S93" s="964"/>
      <c r="T93" s="964"/>
      <c r="U93" s="964"/>
      <c r="V93" s="964"/>
      <c r="W93" s="964"/>
      <c r="X93" s="964"/>
      <c r="Y93" s="964"/>
      <c r="Z93" s="964"/>
      <c r="AA93" s="964"/>
      <c r="AB93" s="964"/>
      <c r="AC93" s="965"/>
      <c r="AD93" s="967" t="s">
        <v>2458</v>
      </c>
      <c r="AE93" s="967"/>
      <c r="AF93" s="967"/>
      <c r="AG93" s="967"/>
      <c r="AH93" s="967"/>
      <c r="AI93" s="967"/>
      <c r="AJ93" s="967"/>
      <c r="AK93" s="967"/>
      <c r="AL93" s="967"/>
      <c r="AM93" s="967"/>
      <c r="AN93" s="967"/>
      <c r="AO93" s="967"/>
      <c r="AP93" s="967" t="s">
        <v>2932</v>
      </c>
      <c r="AQ93" s="967"/>
      <c r="AR93" s="967"/>
      <c r="AS93" s="967"/>
      <c r="AT93" s="967"/>
      <c r="AU93" s="967"/>
      <c r="AV93" s="967"/>
      <c r="AW93" s="967"/>
      <c r="AX93" s="967"/>
      <c r="AY93" s="967"/>
      <c r="AZ93" s="967"/>
      <c r="BA93" s="967"/>
    </row>
    <row r="94" spans="1:53" s="532" customFormat="1" ht="122.25" customHeight="1">
      <c r="A94" s="458" t="s">
        <v>10</v>
      </c>
      <c r="B94" s="531" t="s">
        <v>54</v>
      </c>
      <c r="C94" s="531" t="s">
        <v>1958</v>
      </c>
      <c r="D94" s="531" t="s">
        <v>1959</v>
      </c>
      <c r="E94" s="531" t="s">
        <v>55</v>
      </c>
      <c r="F94" s="547" t="s">
        <v>1</v>
      </c>
      <c r="G94" s="546" t="s">
        <v>449</v>
      </c>
      <c r="H94" s="546" t="s">
        <v>57</v>
      </c>
      <c r="I94" s="547" t="s">
        <v>62</v>
      </c>
      <c r="J94" s="565" t="s">
        <v>63</v>
      </c>
      <c r="K94" s="547" t="s">
        <v>450</v>
      </c>
      <c r="L94" s="547" t="s">
        <v>451</v>
      </c>
      <c r="M94" s="547" t="s">
        <v>2024</v>
      </c>
      <c r="N94" s="547" t="s">
        <v>2025</v>
      </c>
      <c r="O94" s="531" t="s">
        <v>612</v>
      </c>
      <c r="P94" s="531" t="s">
        <v>1408</v>
      </c>
      <c r="Q94" s="547" t="s">
        <v>1409</v>
      </c>
      <c r="R94" s="547"/>
      <c r="S94" s="546" t="str">
        <f>+G94</f>
        <v>Դատավորի ստաժ</v>
      </c>
      <c r="T94" s="546" t="str">
        <f>+H94</f>
        <v>Ստաժի %-ը</v>
      </c>
      <c r="U94" s="547" t="s">
        <v>62</v>
      </c>
      <c r="V94" s="565" t="s">
        <v>63</v>
      </c>
      <c r="W94" s="547" t="s">
        <v>450</v>
      </c>
      <c r="X94" s="547" t="s">
        <v>451</v>
      </c>
      <c r="Y94" s="547" t="s">
        <v>2024</v>
      </c>
      <c r="Z94" s="547" t="s">
        <v>2025</v>
      </c>
      <c r="AA94" s="531" t="s">
        <v>1334</v>
      </c>
      <c r="AB94" s="531" t="s">
        <v>1947</v>
      </c>
      <c r="AC94" s="547" t="s">
        <v>1948</v>
      </c>
      <c r="AD94" s="547"/>
      <c r="AE94" s="546" t="str">
        <f>+S94</f>
        <v>Դատավորի ստաժ</v>
      </c>
      <c r="AF94" s="546" t="str">
        <f>+T94</f>
        <v>Ստաժի %-ը</v>
      </c>
      <c r="AG94" s="547" t="s">
        <v>62</v>
      </c>
      <c r="AH94" s="565" t="s">
        <v>63</v>
      </c>
      <c r="AI94" s="547" t="s">
        <v>450</v>
      </c>
      <c r="AJ94" s="547" t="s">
        <v>451</v>
      </c>
      <c r="AK94" s="547" t="s">
        <v>2024</v>
      </c>
      <c r="AL94" s="547" t="s">
        <v>2025</v>
      </c>
      <c r="AM94" s="531" t="s">
        <v>1334</v>
      </c>
      <c r="AN94" s="531" t="s">
        <v>2460</v>
      </c>
      <c r="AO94" s="547" t="s">
        <v>2459</v>
      </c>
      <c r="AP94" s="547"/>
      <c r="AQ94" s="546" t="str">
        <f>+AE94</f>
        <v>Դատավորի ստաժ</v>
      </c>
      <c r="AR94" s="546" t="str">
        <f>+AF94</f>
        <v>Ստաժի %-ը</v>
      </c>
      <c r="AS94" s="547" t="s">
        <v>62</v>
      </c>
      <c r="AT94" s="565" t="s">
        <v>63</v>
      </c>
      <c r="AU94" s="547" t="s">
        <v>450</v>
      </c>
      <c r="AV94" s="547" t="s">
        <v>451</v>
      </c>
      <c r="AW94" s="547" t="s">
        <v>2024</v>
      </c>
      <c r="AX94" s="547" t="s">
        <v>2025</v>
      </c>
      <c r="AY94" s="531" t="s">
        <v>1334</v>
      </c>
      <c r="AZ94" s="531" t="s">
        <v>2933</v>
      </c>
      <c r="BA94" s="547" t="s">
        <v>2934</v>
      </c>
    </row>
    <row r="95" spans="1:53" s="485" customFormat="1" ht="27">
      <c r="A95" s="792">
        <v>1</v>
      </c>
      <c r="B95" s="795" t="s">
        <v>521</v>
      </c>
      <c r="C95" s="862" t="s">
        <v>1961</v>
      </c>
      <c r="D95" s="862">
        <v>1977</v>
      </c>
      <c r="E95" s="863" t="s">
        <v>457</v>
      </c>
      <c r="F95" s="846">
        <v>1</v>
      </c>
      <c r="G95" s="797">
        <v>17</v>
      </c>
      <c r="H95" s="798">
        <f t="shared" ref="H95:H107" si="198">+G95*2</f>
        <v>34</v>
      </c>
      <c r="I95" s="799">
        <v>83200</v>
      </c>
      <c r="J95" s="799">
        <v>11.5</v>
      </c>
      <c r="K95" s="800">
        <f t="shared" ref="K95:K104" si="199">+J95*I95</f>
        <v>956800</v>
      </c>
      <c r="L95" s="800">
        <v>287040</v>
      </c>
      <c r="M95" s="800">
        <f t="shared" ref="M95:M107" si="200">+K95*0.55</f>
        <v>526240</v>
      </c>
      <c r="N95" s="800">
        <f t="shared" ref="N95:N107" si="201">+K95+L95+M95</f>
        <v>1770080</v>
      </c>
      <c r="O95" s="799"/>
      <c r="P95" s="801">
        <f t="shared" ref="P95:P104" si="202">+N95+O95</f>
        <v>1770080</v>
      </c>
      <c r="Q95" s="801">
        <f t="shared" ref="Q95:Q107" si="203">+P95*13</f>
        <v>23011040</v>
      </c>
      <c r="R95" s="690">
        <v>1</v>
      </c>
      <c r="S95" s="567">
        <f t="shared" ref="S95:S107" si="204">+G95+1</f>
        <v>18</v>
      </c>
      <c r="T95" s="461">
        <f t="shared" ref="T95:T104" si="205">+S95*2</f>
        <v>36</v>
      </c>
      <c r="U95" s="456">
        <v>83200</v>
      </c>
      <c r="V95" s="456">
        <f t="shared" ref="V95:V107" si="206">+J95</f>
        <v>11.5</v>
      </c>
      <c r="W95" s="462">
        <f t="shared" ref="W95:W107" si="207">+U95*V95</f>
        <v>956800</v>
      </c>
      <c r="X95" s="462">
        <f t="shared" ref="X95:X107" si="208">IF((T95&lt;=30)*AND(W95*T95%&gt;L95),W95*T95%,IF((T95&gt;30)*AND(W95*30%&gt;L95),W95*30%,L95))</f>
        <v>287040</v>
      </c>
      <c r="Y95" s="462">
        <f>+W95*0.55</f>
        <v>526240</v>
      </c>
      <c r="Z95" s="462">
        <f>+W95+X95+Y95</f>
        <v>1770080</v>
      </c>
      <c r="AA95" s="456">
        <f>+O95</f>
        <v>0</v>
      </c>
      <c r="AB95" s="484">
        <f>+Z95+AA95</f>
        <v>1770080</v>
      </c>
      <c r="AC95" s="484">
        <f>+AB95*13</f>
        <v>23011040</v>
      </c>
      <c r="AD95" s="690">
        <v>1</v>
      </c>
      <c r="AE95" s="567">
        <f>+S95+1</f>
        <v>19</v>
      </c>
      <c r="AF95" s="461">
        <f>+AE95*2</f>
        <v>38</v>
      </c>
      <c r="AG95" s="456">
        <f>+U95</f>
        <v>83200</v>
      </c>
      <c r="AH95" s="456">
        <f>+V95</f>
        <v>11.5</v>
      </c>
      <c r="AI95" s="462">
        <f>+AG95*AH95</f>
        <v>956800</v>
      </c>
      <c r="AJ95" s="462">
        <f>IF((AF95&lt;=30)*AND(AI95*AF95%&gt;X95),AI95*AF95%,IF((AF95&gt;30)*AND(AI95*30%&gt;X95),AI95*30%,X95))</f>
        <v>287040</v>
      </c>
      <c r="AK95" s="462">
        <f>+AI95*0.55</f>
        <v>526240</v>
      </c>
      <c r="AL95" s="462">
        <f>+AI95+AJ95+AK95</f>
        <v>1770080</v>
      </c>
      <c r="AM95" s="456">
        <f>+AA95</f>
        <v>0</v>
      </c>
      <c r="AN95" s="484">
        <f>+AL95+AM95</f>
        <v>1770080</v>
      </c>
      <c r="AO95" s="484">
        <f>+AN95*13</f>
        <v>23011040</v>
      </c>
      <c r="AP95" s="690">
        <v>1</v>
      </c>
      <c r="AQ95" s="567">
        <f>+AE95+1</f>
        <v>20</v>
      </c>
      <c r="AR95" s="461">
        <f>+AQ95*2</f>
        <v>40</v>
      </c>
      <c r="AS95" s="456">
        <f>+AG95</f>
        <v>83200</v>
      </c>
      <c r="AT95" s="456">
        <f>+AH95</f>
        <v>11.5</v>
      </c>
      <c r="AU95" s="462">
        <f>+AS95*AT95</f>
        <v>956800</v>
      </c>
      <c r="AV95" s="462">
        <f>IF((AR95&lt;=30)*AND(AU95*AR95%&gt;AJ95),AU95*AR95%,IF((AR95&gt;30)*AND(AU95*30%&gt;AJ95),AU95*30%,AJ95))</f>
        <v>287040</v>
      </c>
      <c r="AW95" s="462">
        <f>+AU95*0.55</f>
        <v>526240</v>
      </c>
      <c r="AX95" s="462">
        <f t="shared" ref="AX95:AX107" si="209">+AU95+AV95+AW95</f>
        <v>1770080</v>
      </c>
      <c r="AY95" s="456">
        <f t="shared" ref="AY95:AY107" si="210">+AM95</f>
        <v>0</v>
      </c>
      <c r="AZ95" s="484">
        <f t="shared" ref="AZ95:AZ104" si="211">+AX95+AY95</f>
        <v>1770080</v>
      </c>
      <c r="BA95" s="484">
        <f t="shared" ref="BA95:BA107" si="212">+AZ95*13</f>
        <v>23011040</v>
      </c>
    </row>
    <row r="96" spans="1:53" s="485" customFormat="1" ht="23.25" customHeight="1">
      <c r="A96" s="792">
        <v>2</v>
      </c>
      <c r="B96" s="803" t="s">
        <v>506</v>
      </c>
      <c r="C96" s="862" t="s">
        <v>1961</v>
      </c>
      <c r="D96" s="862">
        <v>1962</v>
      </c>
      <c r="E96" s="863" t="s">
        <v>490</v>
      </c>
      <c r="F96" s="846">
        <v>1</v>
      </c>
      <c r="G96" s="797">
        <v>17</v>
      </c>
      <c r="H96" s="798">
        <f t="shared" si="198"/>
        <v>34</v>
      </c>
      <c r="I96" s="799">
        <v>83200</v>
      </c>
      <c r="J96" s="799">
        <v>11</v>
      </c>
      <c r="K96" s="800">
        <f>+J96*I96</f>
        <v>915200</v>
      </c>
      <c r="L96" s="800">
        <v>274560</v>
      </c>
      <c r="M96" s="800">
        <f t="shared" si="200"/>
        <v>503360.00000000006</v>
      </c>
      <c r="N96" s="800">
        <f t="shared" si="201"/>
        <v>1693120</v>
      </c>
      <c r="O96" s="799"/>
      <c r="P96" s="801">
        <f>+N96+O96</f>
        <v>1693120</v>
      </c>
      <c r="Q96" s="801">
        <f t="shared" si="203"/>
        <v>22010560</v>
      </c>
      <c r="R96" s="690">
        <v>1</v>
      </c>
      <c r="S96" s="567">
        <f t="shared" si="204"/>
        <v>18</v>
      </c>
      <c r="T96" s="461">
        <f>+S96*2</f>
        <v>36</v>
      </c>
      <c r="U96" s="456">
        <v>83200</v>
      </c>
      <c r="V96" s="456">
        <f t="shared" si="206"/>
        <v>11</v>
      </c>
      <c r="W96" s="462">
        <f>+U96*V96</f>
        <v>915200</v>
      </c>
      <c r="X96" s="462">
        <f t="shared" si="208"/>
        <v>274560</v>
      </c>
      <c r="Y96" s="462">
        <f t="shared" ref="Y96:Y107" si="213">+W96*0.55</f>
        <v>503360.00000000006</v>
      </c>
      <c r="Z96" s="462">
        <f t="shared" ref="Z96:Z107" si="214">+W96+X96+Y96</f>
        <v>1693120</v>
      </c>
      <c r="AA96" s="456">
        <f t="shared" ref="AA96:AA107" si="215">+O96</f>
        <v>0</v>
      </c>
      <c r="AB96" s="484">
        <f t="shared" ref="AB96:AB107" si="216">+Z96+AA96</f>
        <v>1693120</v>
      </c>
      <c r="AC96" s="484">
        <f t="shared" ref="AC96:AC107" si="217">+AB96*13</f>
        <v>22010560</v>
      </c>
      <c r="AD96" s="690">
        <v>1</v>
      </c>
      <c r="AE96" s="567">
        <f t="shared" ref="AE96:AE107" si="218">+S96+1</f>
        <v>19</v>
      </c>
      <c r="AF96" s="461">
        <f t="shared" ref="AF96:AF107" si="219">+AE96*2</f>
        <v>38</v>
      </c>
      <c r="AG96" s="456">
        <f t="shared" ref="AG96:AG107" si="220">+U96</f>
        <v>83200</v>
      </c>
      <c r="AH96" s="456">
        <f t="shared" ref="AH96:AH107" si="221">+V96</f>
        <v>11</v>
      </c>
      <c r="AI96" s="462">
        <f t="shared" ref="AI96:AI107" si="222">+AG96*AH96</f>
        <v>915200</v>
      </c>
      <c r="AJ96" s="462">
        <f t="shared" ref="AJ96:AJ107" si="223">IF((AF96&lt;=30)*AND(AI96*AF96%&gt;X96),AI96*AF96%,IF((AF96&gt;30)*AND(AI96*30%&gt;X96),AI96*30%,X96))</f>
        <v>274560</v>
      </c>
      <c r="AK96" s="462">
        <f t="shared" ref="AK96:AK107" si="224">+AI96*0.55</f>
        <v>503360.00000000006</v>
      </c>
      <c r="AL96" s="462">
        <f t="shared" ref="AL96:AL107" si="225">+AI96+AJ96+AK96</f>
        <v>1693120</v>
      </c>
      <c r="AM96" s="456">
        <f t="shared" ref="AM96:AM107" si="226">+AA96</f>
        <v>0</v>
      </c>
      <c r="AN96" s="484">
        <f t="shared" ref="AN96:AN107" si="227">+AL96+AM96</f>
        <v>1693120</v>
      </c>
      <c r="AO96" s="484">
        <f t="shared" ref="AO96:AO107" si="228">+AN96*13</f>
        <v>22010560</v>
      </c>
      <c r="AP96" s="690">
        <v>1</v>
      </c>
      <c r="AQ96" s="567">
        <f t="shared" ref="AQ96:AQ107" si="229">+AE96+1</f>
        <v>20</v>
      </c>
      <c r="AR96" s="461">
        <f t="shared" ref="AR96:AR107" si="230">+AQ96*2</f>
        <v>40</v>
      </c>
      <c r="AS96" s="456">
        <f t="shared" ref="AS96:AS107" si="231">+AG96</f>
        <v>83200</v>
      </c>
      <c r="AT96" s="456">
        <f t="shared" ref="AT96:AT107" si="232">+AH96</f>
        <v>11</v>
      </c>
      <c r="AU96" s="462">
        <f t="shared" ref="AU96:AU107" si="233">+AS96*AT96</f>
        <v>915200</v>
      </c>
      <c r="AV96" s="462">
        <f t="shared" ref="AV96:AV107" si="234">IF((AR96&lt;=30)*AND(AU96*AR96%&gt;AJ96),AU96*AR96%,IF((AR96&gt;30)*AND(AU96*30%&gt;AJ96),AU96*30%,AJ96))</f>
        <v>274560</v>
      </c>
      <c r="AW96" s="462">
        <f t="shared" ref="AW96:AW107" si="235">+AU96*0.55</f>
        <v>503360.00000000006</v>
      </c>
      <c r="AX96" s="462">
        <f>+AU96+AV96+AW96</f>
        <v>1693120</v>
      </c>
      <c r="AY96" s="456">
        <f>+AM96</f>
        <v>0</v>
      </c>
      <c r="AZ96" s="484">
        <f>+AX96+AY96</f>
        <v>1693120</v>
      </c>
      <c r="BA96" s="484">
        <f t="shared" si="212"/>
        <v>22010560</v>
      </c>
    </row>
    <row r="97" spans="1:53" s="485" customFormat="1" ht="23.25" customHeight="1">
      <c r="A97" s="792">
        <v>3</v>
      </c>
      <c r="B97" s="795" t="s">
        <v>501</v>
      </c>
      <c r="C97" s="794" t="s">
        <v>1961</v>
      </c>
      <c r="D97" s="794">
        <v>1976</v>
      </c>
      <c r="E97" s="795" t="s">
        <v>525</v>
      </c>
      <c r="F97" s="796">
        <v>1</v>
      </c>
      <c r="G97" s="797">
        <v>17</v>
      </c>
      <c r="H97" s="798">
        <f t="shared" si="198"/>
        <v>34</v>
      </c>
      <c r="I97" s="799">
        <v>83200</v>
      </c>
      <c r="J97" s="799">
        <v>11</v>
      </c>
      <c r="K97" s="800">
        <f>+J97*I97</f>
        <v>915200</v>
      </c>
      <c r="L97" s="800">
        <v>274560</v>
      </c>
      <c r="M97" s="800">
        <f t="shared" si="200"/>
        <v>503360.00000000006</v>
      </c>
      <c r="N97" s="800">
        <f t="shared" si="201"/>
        <v>1693120</v>
      </c>
      <c r="O97" s="799"/>
      <c r="P97" s="801">
        <f>+N97+O97</f>
        <v>1693120</v>
      </c>
      <c r="Q97" s="801">
        <f t="shared" si="203"/>
        <v>22010560</v>
      </c>
      <c r="R97" s="690">
        <v>1</v>
      </c>
      <c r="S97" s="567">
        <f t="shared" si="204"/>
        <v>18</v>
      </c>
      <c r="T97" s="461">
        <f>+S97*2</f>
        <v>36</v>
      </c>
      <c r="U97" s="456">
        <v>83200</v>
      </c>
      <c r="V97" s="456">
        <f t="shared" si="206"/>
        <v>11</v>
      </c>
      <c r="W97" s="462">
        <f>+U97*V97</f>
        <v>915200</v>
      </c>
      <c r="X97" s="462">
        <f t="shared" si="208"/>
        <v>274560</v>
      </c>
      <c r="Y97" s="462">
        <f t="shared" si="213"/>
        <v>503360.00000000006</v>
      </c>
      <c r="Z97" s="462">
        <f t="shared" si="214"/>
        <v>1693120</v>
      </c>
      <c r="AA97" s="456">
        <f t="shared" si="215"/>
        <v>0</v>
      </c>
      <c r="AB97" s="484">
        <f t="shared" si="216"/>
        <v>1693120</v>
      </c>
      <c r="AC97" s="484">
        <f t="shared" si="217"/>
        <v>22010560</v>
      </c>
      <c r="AD97" s="690">
        <v>1</v>
      </c>
      <c r="AE97" s="567">
        <f t="shared" si="218"/>
        <v>19</v>
      </c>
      <c r="AF97" s="461">
        <f t="shared" si="219"/>
        <v>38</v>
      </c>
      <c r="AG97" s="456">
        <f t="shared" si="220"/>
        <v>83200</v>
      </c>
      <c r="AH97" s="456">
        <f t="shared" si="221"/>
        <v>11</v>
      </c>
      <c r="AI97" s="462">
        <f t="shared" si="222"/>
        <v>915200</v>
      </c>
      <c r="AJ97" s="462">
        <f t="shared" si="223"/>
        <v>274560</v>
      </c>
      <c r="AK97" s="462">
        <f t="shared" si="224"/>
        <v>503360.00000000006</v>
      </c>
      <c r="AL97" s="462">
        <f t="shared" si="225"/>
        <v>1693120</v>
      </c>
      <c r="AM97" s="456">
        <f t="shared" si="226"/>
        <v>0</v>
      </c>
      <c r="AN97" s="484">
        <f t="shared" si="227"/>
        <v>1693120</v>
      </c>
      <c r="AO97" s="484">
        <f t="shared" si="228"/>
        <v>22010560</v>
      </c>
      <c r="AP97" s="690">
        <v>1</v>
      </c>
      <c r="AQ97" s="567">
        <f t="shared" si="229"/>
        <v>20</v>
      </c>
      <c r="AR97" s="461">
        <f t="shared" si="230"/>
        <v>40</v>
      </c>
      <c r="AS97" s="456">
        <f t="shared" si="231"/>
        <v>83200</v>
      </c>
      <c r="AT97" s="456">
        <f t="shared" si="232"/>
        <v>11</v>
      </c>
      <c r="AU97" s="462">
        <f t="shared" si="233"/>
        <v>915200</v>
      </c>
      <c r="AV97" s="462">
        <f t="shared" si="234"/>
        <v>274560</v>
      </c>
      <c r="AW97" s="462">
        <f t="shared" si="235"/>
        <v>503360.00000000006</v>
      </c>
      <c r="AX97" s="462">
        <f>+AU97+AV97+AW97</f>
        <v>1693120</v>
      </c>
      <c r="AY97" s="456">
        <f>+AM97</f>
        <v>0</v>
      </c>
      <c r="AZ97" s="484">
        <f>+AX97+AY97</f>
        <v>1693120</v>
      </c>
      <c r="BA97" s="484">
        <f t="shared" si="212"/>
        <v>22010560</v>
      </c>
    </row>
    <row r="98" spans="1:53" s="485" customFormat="1" ht="23.25" customHeight="1">
      <c r="A98" s="792">
        <v>4</v>
      </c>
      <c r="B98" s="803" t="s">
        <v>522</v>
      </c>
      <c r="C98" s="862" t="s">
        <v>1961</v>
      </c>
      <c r="D98" s="862">
        <v>1961</v>
      </c>
      <c r="E98" s="863" t="s">
        <v>490</v>
      </c>
      <c r="F98" s="846">
        <v>1</v>
      </c>
      <c r="G98" s="797">
        <v>26</v>
      </c>
      <c r="H98" s="798">
        <f t="shared" si="198"/>
        <v>52</v>
      </c>
      <c r="I98" s="799">
        <v>83200</v>
      </c>
      <c r="J98" s="799">
        <v>11</v>
      </c>
      <c r="K98" s="800">
        <f t="shared" si="199"/>
        <v>915200</v>
      </c>
      <c r="L98" s="800">
        <v>370113</v>
      </c>
      <c r="M98" s="800">
        <f t="shared" si="200"/>
        <v>503360.00000000006</v>
      </c>
      <c r="N98" s="800">
        <f t="shared" si="201"/>
        <v>1788673</v>
      </c>
      <c r="O98" s="799"/>
      <c r="P98" s="801">
        <f t="shared" si="202"/>
        <v>1788673</v>
      </c>
      <c r="Q98" s="801">
        <f t="shared" si="203"/>
        <v>23252749</v>
      </c>
      <c r="R98" s="690">
        <v>1</v>
      </c>
      <c r="S98" s="567">
        <f t="shared" si="204"/>
        <v>27</v>
      </c>
      <c r="T98" s="461">
        <f t="shared" si="205"/>
        <v>54</v>
      </c>
      <c r="U98" s="456">
        <v>83200</v>
      </c>
      <c r="V98" s="456">
        <f t="shared" si="206"/>
        <v>11</v>
      </c>
      <c r="W98" s="462">
        <f t="shared" si="207"/>
        <v>915200</v>
      </c>
      <c r="X98" s="462">
        <f t="shared" si="208"/>
        <v>370113</v>
      </c>
      <c r="Y98" s="462">
        <f t="shared" si="213"/>
        <v>503360.00000000006</v>
      </c>
      <c r="Z98" s="462">
        <f t="shared" si="214"/>
        <v>1788673</v>
      </c>
      <c r="AA98" s="456">
        <f t="shared" si="215"/>
        <v>0</v>
      </c>
      <c r="AB98" s="484">
        <f t="shared" si="216"/>
        <v>1788673</v>
      </c>
      <c r="AC98" s="484">
        <f t="shared" si="217"/>
        <v>23252749</v>
      </c>
      <c r="AD98" s="690">
        <v>1</v>
      </c>
      <c r="AE98" s="567">
        <f t="shared" si="218"/>
        <v>28</v>
      </c>
      <c r="AF98" s="461">
        <f t="shared" si="219"/>
        <v>56</v>
      </c>
      <c r="AG98" s="456">
        <f t="shared" si="220"/>
        <v>83200</v>
      </c>
      <c r="AH98" s="456">
        <f t="shared" si="221"/>
        <v>11</v>
      </c>
      <c r="AI98" s="462">
        <f t="shared" si="222"/>
        <v>915200</v>
      </c>
      <c r="AJ98" s="462">
        <f t="shared" si="223"/>
        <v>370113</v>
      </c>
      <c r="AK98" s="462">
        <f t="shared" si="224"/>
        <v>503360.00000000006</v>
      </c>
      <c r="AL98" s="462">
        <f t="shared" si="225"/>
        <v>1788673</v>
      </c>
      <c r="AM98" s="456">
        <f t="shared" si="226"/>
        <v>0</v>
      </c>
      <c r="AN98" s="484">
        <f t="shared" si="227"/>
        <v>1788673</v>
      </c>
      <c r="AO98" s="484">
        <f t="shared" si="228"/>
        <v>23252749</v>
      </c>
      <c r="AP98" s="690">
        <v>1</v>
      </c>
      <c r="AQ98" s="567">
        <f t="shared" si="229"/>
        <v>29</v>
      </c>
      <c r="AR98" s="461">
        <f t="shared" si="230"/>
        <v>58</v>
      </c>
      <c r="AS98" s="456">
        <f t="shared" si="231"/>
        <v>83200</v>
      </c>
      <c r="AT98" s="456">
        <f t="shared" si="232"/>
        <v>11</v>
      </c>
      <c r="AU98" s="462">
        <f t="shared" si="233"/>
        <v>915200</v>
      </c>
      <c r="AV98" s="462">
        <f t="shared" si="234"/>
        <v>370113</v>
      </c>
      <c r="AW98" s="462">
        <f t="shared" si="235"/>
        <v>503360.00000000006</v>
      </c>
      <c r="AX98" s="462">
        <f t="shared" si="209"/>
        <v>1788673</v>
      </c>
      <c r="AY98" s="456">
        <f t="shared" si="210"/>
        <v>0</v>
      </c>
      <c r="AZ98" s="484">
        <f t="shared" si="211"/>
        <v>1788673</v>
      </c>
      <c r="BA98" s="484">
        <f t="shared" si="212"/>
        <v>23252749</v>
      </c>
    </row>
    <row r="99" spans="1:53" s="485" customFormat="1" ht="27">
      <c r="A99" s="792">
        <v>5</v>
      </c>
      <c r="B99" s="795" t="s">
        <v>512</v>
      </c>
      <c r="C99" s="862" t="s">
        <v>1960</v>
      </c>
      <c r="D99" s="862">
        <v>1979</v>
      </c>
      <c r="E99" s="863" t="s">
        <v>490</v>
      </c>
      <c r="F99" s="846">
        <v>1</v>
      </c>
      <c r="G99" s="797">
        <v>12</v>
      </c>
      <c r="H99" s="798">
        <f t="shared" si="198"/>
        <v>24</v>
      </c>
      <c r="I99" s="799">
        <v>83200</v>
      </c>
      <c r="J99" s="799">
        <v>11</v>
      </c>
      <c r="K99" s="800">
        <f t="shared" si="199"/>
        <v>915200</v>
      </c>
      <c r="L99" s="800">
        <v>219648</v>
      </c>
      <c r="M99" s="800">
        <f t="shared" si="200"/>
        <v>503360.00000000006</v>
      </c>
      <c r="N99" s="800">
        <f t="shared" si="201"/>
        <v>1638208</v>
      </c>
      <c r="O99" s="799"/>
      <c r="P99" s="801">
        <f t="shared" si="202"/>
        <v>1638208</v>
      </c>
      <c r="Q99" s="801">
        <f t="shared" si="203"/>
        <v>21296704</v>
      </c>
      <c r="R99" s="690">
        <v>1</v>
      </c>
      <c r="S99" s="567">
        <f t="shared" si="204"/>
        <v>13</v>
      </c>
      <c r="T99" s="461">
        <f t="shared" si="205"/>
        <v>26</v>
      </c>
      <c r="U99" s="456">
        <v>83200</v>
      </c>
      <c r="V99" s="456">
        <f t="shared" si="206"/>
        <v>11</v>
      </c>
      <c r="W99" s="462">
        <f t="shared" si="207"/>
        <v>915200</v>
      </c>
      <c r="X99" s="462">
        <f t="shared" si="208"/>
        <v>237952</v>
      </c>
      <c r="Y99" s="462">
        <f t="shared" si="213"/>
        <v>503360.00000000006</v>
      </c>
      <c r="Z99" s="462">
        <f t="shared" si="214"/>
        <v>1656512</v>
      </c>
      <c r="AA99" s="456">
        <f t="shared" si="215"/>
        <v>0</v>
      </c>
      <c r="AB99" s="484">
        <f t="shared" si="216"/>
        <v>1656512</v>
      </c>
      <c r="AC99" s="484">
        <f t="shared" si="217"/>
        <v>21534656</v>
      </c>
      <c r="AD99" s="690">
        <v>1</v>
      </c>
      <c r="AE99" s="567">
        <f t="shared" si="218"/>
        <v>14</v>
      </c>
      <c r="AF99" s="461">
        <f t="shared" si="219"/>
        <v>28</v>
      </c>
      <c r="AG99" s="456">
        <f t="shared" si="220"/>
        <v>83200</v>
      </c>
      <c r="AH99" s="456">
        <f t="shared" si="221"/>
        <v>11</v>
      </c>
      <c r="AI99" s="462">
        <f t="shared" si="222"/>
        <v>915200</v>
      </c>
      <c r="AJ99" s="462">
        <f t="shared" si="223"/>
        <v>256256.00000000003</v>
      </c>
      <c r="AK99" s="462">
        <f t="shared" si="224"/>
        <v>503360.00000000006</v>
      </c>
      <c r="AL99" s="462">
        <f t="shared" si="225"/>
        <v>1674816</v>
      </c>
      <c r="AM99" s="456">
        <f t="shared" si="226"/>
        <v>0</v>
      </c>
      <c r="AN99" s="484">
        <f t="shared" si="227"/>
        <v>1674816</v>
      </c>
      <c r="AO99" s="484">
        <f t="shared" si="228"/>
        <v>21772608</v>
      </c>
      <c r="AP99" s="690">
        <v>1</v>
      </c>
      <c r="AQ99" s="567">
        <f t="shared" si="229"/>
        <v>15</v>
      </c>
      <c r="AR99" s="461">
        <f t="shared" si="230"/>
        <v>30</v>
      </c>
      <c r="AS99" s="456">
        <f t="shared" si="231"/>
        <v>83200</v>
      </c>
      <c r="AT99" s="456">
        <f t="shared" si="232"/>
        <v>11</v>
      </c>
      <c r="AU99" s="462">
        <f t="shared" si="233"/>
        <v>915200</v>
      </c>
      <c r="AV99" s="462">
        <f t="shared" si="234"/>
        <v>274560</v>
      </c>
      <c r="AW99" s="462">
        <f t="shared" si="235"/>
        <v>503360.00000000006</v>
      </c>
      <c r="AX99" s="462">
        <f t="shared" si="209"/>
        <v>1693120</v>
      </c>
      <c r="AY99" s="456">
        <f t="shared" si="210"/>
        <v>0</v>
      </c>
      <c r="AZ99" s="484">
        <f t="shared" si="211"/>
        <v>1693120</v>
      </c>
      <c r="BA99" s="484">
        <f t="shared" si="212"/>
        <v>22010560</v>
      </c>
    </row>
    <row r="100" spans="1:53" s="485" customFormat="1" ht="23.25" customHeight="1">
      <c r="A100" s="792">
        <v>6</v>
      </c>
      <c r="B100" s="802" t="s">
        <v>509</v>
      </c>
      <c r="C100" s="794" t="s">
        <v>1961</v>
      </c>
      <c r="D100" s="794">
        <v>1974</v>
      </c>
      <c r="E100" s="795" t="s">
        <v>525</v>
      </c>
      <c r="F100" s="796">
        <v>1</v>
      </c>
      <c r="G100" s="797">
        <v>12</v>
      </c>
      <c r="H100" s="798">
        <f t="shared" si="198"/>
        <v>24</v>
      </c>
      <c r="I100" s="799">
        <v>83200</v>
      </c>
      <c r="J100" s="799">
        <v>11</v>
      </c>
      <c r="K100" s="800">
        <f>+J100*I100</f>
        <v>915200</v>
      </c>
      <c r="L100" s="800">
        <v>219648</v>
      </c>
      <c r="M100" s="800">
        <f t="shared" si="200"/>
        <v>503360.00000000006</v>
      </c>
      <c r="N100" s="800">
        <f t="shared" si="201"/>
        <v>1638208</v>
      </c>
      <c r="O100" s="799"/>
      <c r="P100" s="801">
        <f>+N100+O100</f>
        <v>1638208</v>
      </c>
      <c r="Q100" s="801">
        <f t="shared" si="203"/>
        <v>21296704</v>
      </c>
      <c r="R100" s="690">
        <v>1</v>
      </c>
      <c r="S100" s="567">
        <f t="shared" si="204"/>
        <v>13</v>
      </c>
      <c r="T100" s="461">
        <f>+S100*2</f>
        <v>26</v>
      </c>
      <c r="U100" s="456">
        <v>83200</v>
      </c>
      <c r="V100" s="456">
        <f t="shared" si="206"/>
        <v>11</v>
      </c>
      <c r="W100" s="462">
        <f>+U100*V100</f>
        <v>915200</v>
      </c>
      <c r="X100" s="462">
        <f t="shared" si="208"/>
        <v>237952</v>
      </c>
      <c r="Y100" s="462">
        <f t="shared" si="213"/>
        <v>503360.00000000006</v>
      </c>
      <c r="Z100" s="462">
        <f t="shared" si="214"/>
        <v>1656512</v>
      </c>
      <c r="AA100" s="456">
        <f t="shared" si="215"/>
        <v>0</v>
      </c>
      <c r="AB100" s="484">
        <f t="shared" si="216"/>
        <v>1656512</v>
      </c>
      <c r="AC100" s="484">
        <f t="shared" si="217"/>
        <v>21534656</v>
      </c>
      <c r="AD100" s="690">
        <v>1</v>
      </c>
      <c r="AE100" s="567">
        <f t="shared" si="218"/>
        <v>14</v>
      </c>
      <c r="AF100" s="461">
        <f t="shared" si="219"/>
        <v>28</v>
      </c>
      <c r="AG100" s="456">
        <f t="shared" si="220"/>
        <v>83200</v>
      </c>
      <c r="AH100" s="456">
        <f t="shared" si="221"/>
        <v>11</v>
      </c>
      <c r="AI100" s="462">
        <f t="shared" si="222"/>
        <v>915200</v>
      </c>
      <c r="AJ100" s="462">
        <f t="shared" si="223"/>
        <v>256256.00000000003</v>
      </c>
      <c r="AK100" s="462">
        <f t="shared" si="224"/>
        <v>503360.00000000006</v>
      </c>
      <c r="AL100" s="462">
        <f t="shared" si="225"/>
        <v>1674816</v>
      </c>
      <c r="AM100" s="456">
        <f t="shared" si="226"/>
        <v>0</v>
      </c>
      <c r="AN100" s="484">
        <f t="shared" si="227"/>
        <v>1674816</v>
      </c>
      <c r="AO100" s="484">
        <f t="shared" si="228"/>
        <v>21772608</v>
      </c>
      <c r="AP100" s="690">
        <v>1</v>
      </c>
      <c r="AQ100" s="567">
        <f t="shared" si="229"/>
        <v>15</v>
      </c>
      <c r="AR100" s="461">
        <f t="shared" si="230"/>
        <v>30</v>
      </c>
      <c r="AS100" s="456">
        <f t="shared" si="231"/>
        <v>83200</v>
      </c>
      <c r="AT100" s="456">
        <f t="shared" si="232"/>
        <v>11</v>
      </c>
      <c r="AU100" s="462">
        <f t="shared" si="233"/>
        <v>915200</v>
      </c>
      <c r="AV100" s="462">
        <f t="shared" si="234"/>
        <v>274560</v>
      </c>
      <c r="AW100" s="462">
        <f t="shared" si="235"/>
        <v>503360.00000000006</v>
      </c>
      <c r="AX100" s="462">
        <f>+AU100+AV100+AW100</f>
        <v>1693120</v>
      </c>
      <c r="AY100" s="456">
        <f>+AM100</f>
        <v>0</v>
      </c>
      <c r="AZ100" s="484">
        <f>+AX100+AY100</f>
        <v>1693120</v>
      </c>
      <c r="BA100" s="484">
        <f t="shared" si="212"/>
        <v>22010560</v>
      </c>
    </row>
    <row r="101" spans="1:53" s="485" customFormat="1" ht="25.5" customHeight="1">
      <c r="A101" s="792">
        <v>7</v>
      </c>
      <c r="B101" s="803" t="s">
        <v>2891</v>
      </c>
      <c r="C101" s="862" t="s">
        <v>1961</v>
      </c>
      <c r="D101" s="862">
        <v>1991</v>
      </c>
      <c r="E101" s="863" t="s">
        <v>490</v>
      </c>
      <c r="F101" s="796">
        <v>1</v>
      </c>
      <c r="G101" s="797">
        <v>2</v>
      </c>
      <c r="H101" s="798">
        <f t="shared" si="198"/>
        <v>4</v>
      </c>
      <c r="I101" s="799">
        <v>83200</v>
      </c>
      <c r="J101" s="799">
        <v>11</v>
      </c>
      <c r="K101" s="800">
        <f t="shared" si="199"/>
        <v>915200</v>
      </c>
      <c r="L101" s="800">
        <v>36608</v>
      </c>
      <c r="M101" s="800">
        <f t="shared" si="200"/>
        <v>503360.00000000006</v>
      </c>
      <c r="N101" s="800">
        <f t="shared" si="201"/>
        <v>1455168</v>
      </c>
      <c r="O101" s="799"/>
      <c r="P101" s="801">
        <f t="shared" si="202"/>
        <v>1455168</v>
      </c>
      <c r="Q101" s="801">
        <f t="shared" si="203"/>
        <v>18917184</v>
      </c>
      <c r="R101" s="690">
        <v>1</v>
      </c>
      <c r="S101" s="567">
        <f t="shared" si="204"/>
        <v>3</v>
      </c>
      <c r="T101" s="461">
        <f t="shared" si="205"/>
        <v>6</v>
      </c>
      <c r="U101" s="456">
        <v>83200</v>
      </c>
      <c r="V101" s="456">
        <f t="shared" si="206"/>
        <v>11</v>
      </c>
      <c r="W101" s="462">
        <f t="shared" si="207"/>
        <v>915200</v>
      </c>
      <c r="X101" s="462">
        <f t="shared" si="208"/>
        <v>54912</v>
      </c>
      <c r="Y101" s="462">
        <f t="shared" si="213"/>
        <v>503360.00000000006</v>
      </c>
      <c r="Z101" s="462">
        <f t="shared" si="214"/>
        <v>1473472</v>
      </c>
      <c r="AA101" s="456">
        <f t="shared" si="215"/>
        <v>0</v>
      </c>
      <c r="AB101" s="484">
        <f t="shared" si="216"/>
        <v>1473472</v>
      </c>
      <c r="AC101" s="484">
        <f t="shared" si="217"/>
        <v>19155136</v>
      </c>
      <c r="AD101" s="690">
        <v>1</v>
      </c>
      <c r="AE101" s="567">
        <f t="shared" si="218"/>
        <v>4</v>
      </c>
      <c r="AF101" s="461">
        <f t="shared" si="219"/>
        <v>8</v>
      </c>
      <c r="AG101" s="456">
        <f t="shared" si="220"/>
        <v>83200</v>
      </c>
      <c r="AH101" s="456">
        <f t="shared" si="221"/>
        <v>11</v>
      </c>
      <c r="AI101" s="462">
        <f t="shared" si="222"/>
        <v>915200</v>
      </c>
      <c r="AJ101" s="462">
        <f t="shared" si="223"/>
        <v>73216</v>
      </c>
      <c r="AK101" s="462">
        <f t="shared" si="224"/>
        <v>503360.00000000006</v>
      </c>
      <c r="AL101" s="462">
        <f t="shared" si="225"/>
        <v>1491776</v>
      </c>
      <c r="AM101" s="456">
        <f t="shared" si="226"/>
        <v>0</v>
      </c>
      <c r="AN101" s="484">
        <f t="shared" si="227"/>
        <v>1491776</v>
      </c>
      <c r="AO101" s="484">
        <f t="shared" si="228"/>
        <v>19393088</v>
      </c>
      <c r="AP101" s="690">
        <v>1</v>
      </c>
      <c r="AQ101" s="567">
        <f t="shared" si="229"/>
        <v>5</v>
      </c>
      <c r="AR101" s="461">
        <f t="shared" si="230"/>
        <v>10</v>
      </c>
      <c r="AS101" s="456">
        <f t="shared" si="231"/>
        <v>83200</v>
      </c>
      <c r="AT101" s="456">
        <f t="shared" si="232"/>
        <v>11</v>
      </c>
      <c r="AU101" s="462">
        <f t="shared" si="233"/>
        <v>915200</v>
      </c>
      <c r="AV101" s="462">
        <f t="shared" si="234"/>
        <v>91520</v>
      </c>
      <c r="AW101" s="462">
        <f t="shared" si="235"/>
        <v>503360.00000000006</v>
      </c>
      <c r="AX101" s="462">
        <f t="shared" si="209"/>
        <v>1510080</v>
      </c>
      <c r="AY101" s="456">
        <f t="shared" si="210"/>
        <v>0</v>
      </c>
      <c r="AZ101" s="484">
        <f t="shared" si="211"/>
        <v>1510080</v>
      </c>
      <c r="BA101" s="484">
        <f t="shared" si="212"/>
        <v>19631040</v>
      </c>
    </row>
    <row r="102" spans="1:53" s="485" customFormat="1" ht="23.25" customHeight="1">
      <c r="A102" s="792">
        <v>8</v>
      </c>
      <c r="B102" s="802" t="s">
        <v>514</v>
      </c>
      <c r="C102" s="794" t="s">
        <v>1961</v>
      </c>
      <c r="D102" s="794">
        <v>1981</v>
      </c>
      <c r="E102" s="795" t="s">
        <v>525</v>
      </c>
      <c r="F102" s="796">
        <v>1</v>
      </c>
      <c r="G102" s="797">
        <v>12</v>
      </c>
      <c r="H102" s="798">
        <f t="shared" si="198"/>
        <v>24</v>
      </c>
      <c r="I102" s="799">
        <v>83200</v>
      </c>
      <c r="J102" s="799">
        <v>11</v>
      </c>
      <c r="K102" s="800">
        <f t="shared" si="199"/>
        <v>915200</v>
      </c>
      <c r="L102" s="800">
        <v>219648</v>
      </c>
      <c r="M102" s="800">
        <f t="shared" si="200"/>
        <v>503360.00000000006</v>
      </c>
      <c r="N102" s="800">
        <f t="shared" si="201"/>
        <v>1638208</v>
      </c>
      <c r="O102" s="799"/>
      <c r="P102" s="801">
        <f t="shared" si="202"/>
        <v>1638208</v>
      </c>
      <c r="Q102" s="801">
        <f t="shared" si="203"/>
        <v>21296704</v>
      </c>
      <c r="R102" s="690">
        <v>1</v>
      </c>
      <c r="S102" s="567">
        <f t="shared" si="204"/>
        <v>13</v>
      </c>
      <c r="T102" s="461">
        <f t="shared" si="205"/>
        <v>26</v>
      </c>
      <c r="U102" s="456">
        <v>83200</v>
      </c>
      <c r="V102" s="456">
        <f t="shared" si="206"/>
        <v>11</v>
      </c>
      <c r="W102" s="462">
        <f t="shared" si="207"/>
        <v>915200</v>
      </c>
      <c r="X102" s="462">
        <f t="shared" si="208"/>
        <v>237952</v>
      </c>
      <c r="Y102" s="462">
        <f t="shared" si="213"/>
        <v>503360.00000000006</v>
      </c>
      <c r="Z102" s="462">
        <f t="shared" si="214"/>
        <v>1656512</v>
      </c>
      <c r="AA102" s="456">
        <f t="shared" si="215"/>
        <v>0</v>
      </c>
      <c r="AB102" s="484">
        <f t="shared" si="216"/>
        <v>1656512</v>
      </c>
      <c r="AC102" s="484">
        <f t="shared" si="217"/>
        <v>21534656</v>
      </c>
      <c r="AD102" s="690">
        <v>1</v>
      </c>
      <c r="AE102" s="567">
        <f t="shared" si="218"/>
        <v>14</v>
      </c>
      <c r="AF102" s="461">
        <f t="shared" si="219"/>
        <v>28</v>
      </c>
      <c r="AG102" s="456">
        <f t="shared" si="220"/>
        <v>83200</v>
      </c>
      <c r="AH102" s="456">
        <f t="shared" si="221"/>
        <v>11</v>
      </c>
      <c r="AI102" s="462">
        <f t="shared" si="222"/>
        <v>915200</v>
      </c>
      <c r="AJ102" s="462">
        <f t="shared" si="223"/>
        <v>256256.00000000003</v>
      </c>
      <c r="AK102" s="462">
        <f t="shared" si="224"/>
        <v>503360.00000000006</v>
      </c>
      <c r="AL102" s="462">
        <f t="shared" si="225"/>
        <v>1674816</v>
      </c>
      <c r="AM102" s="456">
        <f t="shared" si="226"/>
        <v>0</v>
      </c>
      <c r="AN102" s="484">
        <f t="shared" si="227"/>
        <v>1674816</v>
      </c>
      <c r="AO102" s="484">
        <f t="shared" si="228"/>
        <v>21772608</v>
      </c>
      <c r="AP102" s="690">
        <v>1</v>
      </c>
      <c r="AQ102" s="567">
        <f t="shared" si="229"/>
        <v>15</v>
      </c>
      <c r="AR102" s="461">
        <f t="shared" si="230"/>
        <v>30</v>
      </c>
      <c r="AS102" s="456">
        <f t="shared" si="231"/>
        <v>83200</v>
      </c>
      <c r="AT102" s="456">
        <f t="shared" si="232"/>
        <v>11</v>
      </c>
      <c r="AU102" s="462">
        <f t="shared" si="233"/>
        <v>915200</v>
      </c>
      <c r="AV102" s="462">
        <f t="shared" si="234"/>
        <v>274560</v>
      </c>
      <c r="AW102" s="462">
        <f t="shared" si="235"/>
        <v>503360.00000000006</v>
      </c>
      <c r="AX102" s="462">
        <f t="shared" si="209"/>
        <v>1693120</v>
      </c>
      <c r="AY102" s="456">
        <f t="shared" si="210"/>
        <v>0</v>
      </c>
      <c r="AZ102" s="484">
        <f t="shared" si="211"/>
        <v>1693120</v>
      </c>
      <c r="BA102" s="484">
        <f t="shared" si="212"/>
        <v>22010560</v>
      </c>
    </row>
    <row r="103" spans="1:53" s="485" customFormat="1" ht="23.25" customHeight="1">
      <c r="A103" s="792">
        <v>9</v>
      </c>
      <c r="B103" s="802" t="s">
        <v>503</v>
      </c>
      <c r="C103" s="862" t="s">
        <v>1961</v>
      </c>
      <c r="D103" s="862">
        <v>1978</v>
      </c>
      <c r="E103" s="863" t="s">
        <v>490</v>
      </c>
      <c r="F103" s="796">
        <v>1</v>
      </c>
      <c r="G103" s="797">
        <v>16</v>
      </c>
      <c r="H103" s="798">
        <f t="shared" si="198"/>
        <v>32</v>
      </c>
      <c r="I103" s="799">
        <v>83200</v>
      </c>
      <c r="J103" s="799">
        <v>11</v>
      </c>
      <c r="K103" s="800">
        <f t="shared" si="199"/>
        <v>915200</v>
      </c>
      <c r="L103" s="800">
        <v>274560</v>
      </c>
      <c r="M103" s="800">
        <f t="shared" si="200"/>
        <v>503360.00000000006</v>
      </c>
      <c r="N103" s="800">
        <f t="shared" si="201"/>
        <v>1693120</v>
      </c>
      <c r="O103" s="799"/>
      <c r="P103" s="801">
        <f t="shared" si="202"/>
        <v>1693120</v>
      </c>
      <c r="Q103" s="801">
        <f t="shared" si="203"/>
        <v>22010560</v>
      </c>
      <c r="R103" s="690">
        <v>1</v>
      </c>
      <c r="S103" s="567">
        <f t="shared" si="204"/>
        <v>17</v>
      </c>
      <c r="T103" s="461">
        <f t="shared" si="205"/>
        <v>34</v>
      </c>
      <c r="U103" s="456">
        <v>83200</v>
      </c>
      <c r="V103" s="456">
        <f t="shared" si="206"/>
        <v>11</v>
      </c>
      <c r="W103" s="462">
        <f t="shared" si="207"/>
        <v>915200</v>
      </c>
      <c r="X103" s="462">
        <f t="shared" si="208"/>
        <v>274560</v>
      </c>
      <c r="Y103" s="462">
        <f t="shared" si="213"/>
        <v>503360.00000000006</v>
      </c>
      <c r="Z103" s="462">
        <f t="shared" si="214"/>
        <v>1693120</v>
      </c>
      <c r="AA103" s="456">
        <f t="shared" si="215"/>
        <v>0</v>
      </c>
      <c r="AB103" s="484">
        <f t="shared" si="216"/>
        <v>1693120</v>
      </c>
      <c r="AC103" s="484">
        <f t="shared" si="217"/>
        <v>22010560</v>
      </c>
      <c r="AD103" s="690">
        <v>1</v>
      </c>
      <c r="AE103" s="567">
        <f t="shared" si="218"/>
        <v>18</v>
      </c>
      <c r="AF103" s="461">
        <f t="shared" si="219"/>
        <v>36</v>
      </c>
      <c r="AG103" s="456">
        <f t="shared" si="220"/>
        <v>83200</v>
      </c>
      <c r="AH103" s="456">
        <f t="shared" si="221"/>
        <v>11</v>
      </c>
      <c r="AI103" s="462">
        <f t="shared" si="222"/>
        <v>915200</v>
      </c>
      <c r="AJ103" s="462">
        <f t="shared" si="223"/>
        <v>274560</v>
      </c>
      <c r="AK103" s="462">
        <f t="shared" si="224"/>
        <v>503360.00000000006</v>
      </c>
      <c r="AL103" s="462">
        <f t="shared" si="225"/>
        <v>1693120</v>
      </c>
      <c r="AM103" s="456">
        <f t="shared" si="226"/>
        <v>0</v>
      </c>
      <c r="AN103" s="484">
        <f t="shared" si="227"/>
        <v>1693120</v>
      </c>
      <c r="AO103" s="484">
        <f t="shared" si="228"/>
        <v>22010560</v>
      </c>
      <c r="AP103" s="690">
        <v>1</v>
      </c>
      <c r="AQ103" s="567">
        <f t="shared" si="229"/>
        <v>19</v>
      </c>
      <c r="AR103" s="461">
        <f t="shared" si="230"/>
        <v>38</v>
      </c>
      <c r="AS103" s="456">
        <f t="shared" si="231"/>
        <v>83200</v>
      </c>
      <c r="AT103" s="456">
        <f t="shared" si="232"/>
        <v>11</v>
      </c>
      <c r="AU103" s="462">
        <f t="shared" si="233"/>
        <v>915200</v>
      </c>
      <c r="AV103" s="462">
        <f t="shared" si="234"/>
        <v>274560</v>
      </c>
      <c r="AW103" s="462">
        <f t="shared" si="235"/>
        <v>503360.00000000006</v>
      </c>
      <c r="AX103" s="462">
        <f t="shared" si="209"/>
        <v>1693120</v>
      </c>
      <c r="AY103" s="456">
        <f t="shared" si="210"/>
        <v>0</v>
      </c>
      <c r="AZ103" s="484">
        <f t="shared" si="211"/>
        <v>1693120</v>
      </c>
      <c r="BA103" s="484">
        <f t="shared" si="212"/>
        <v>22010560</v>
      </c>
    </row>
    <row r="104" spans="1:53" s="485" customFormat="1" ht="19.5" customHeight="1">
      <c r="A104" s="792">
        <v>10</v>
      </c>
      <c r="B104" s="802" t="s">
        <v>513</v>
      </c>
      <c r="C104" s="794" t="s">
        <v>1961</v>
      </c>
      <c r="D104" s="794">
        <v>1983</v>
      </c>
      <c r="E104" s="795" t="s">
        <v>525</v>
      </c>
      <c r="F104" s="796">
        <v>1</v>
      </c>
      <c r="G104" s="797">
        <v>12</v>
      </c>
      <c r="H104" s="798">
        <f t="shared" si="198"/>
        <v>24</v>
      </c>
      <c r="I104" s="799">
        <v>83200</v>
      </c>
      <c r="J104" s="799">
        <v>11</v>
      </c>
      <c r="K104" s="800">
        <f t="shared" si="199"/>
        <v>915200</v>
      </c>
      <c r="L104" s="800">
        <v>219648</v>
      </c>
      <c r="M104" s="800">
        <f t="shared" si="200"/>
        <v>503360.00000000006</v>
      </c>
      <c r="N104" s="800">
        <f t="shared" si="201"/>
        <v>1638208</v>
      </c>
      <c r="O104" s="799"/>
      <c r="P104" s="801">
        <f t="shared" si="202"/>
        <v>1638208</v>
      </c>
      <c r="Q104" s="801">
        <f t="shared" si="203"/>
        <v>21296704</v>
      </c>
      <c r="R104" s="690">
        <v>1</v>
      </c>
      <c r="S104" s="567">
        <f t="shared" si="204"/>
        <v>13</v>
      </c>
      <c r="T104" s="461">
        <f t="shared" si="205"/>
        <v>26</v>
      </c>
      <c r="U104" s="456">
        <v>83200</v>
      </c>
      <c r="V104" s="456">
        <f t="shared" si="206"/>
        <v>11</v>
      </c>
      <c r="W104" s="462">
        <f t="shared" si="207"/>
        <v>915200</v>
      </c>
      <c r="X104" s="462">
        <f t="shared" si="208"/>
        <v>237952</v>
      </c>
      <c r="Y104" s="462">
        <f t="shared" si="213"/>
        <v>503360.00000000006</v>
      </c>
      <c r="Z104" s="462">
        <f t="shared" si="214"/>
        <v>1656512</v>
      </c>
      <c r="AA104" s="456">
        <f t="shared" si="215"/>
        <v>0</v>
      </c>
      <c r="AB104" s="484">
        <f t="shared" si="216"/>
        <v>1656512</v>
      </c>
      <c r="AC104" s="484">
        <f t="shared" si="217"/>
        <v>21534656</v>
      </c>
      <c r="AD104" s="690">
        <v>1</v>
      </c>
      <c r="AE104" s="567">
        <f t="shared" si="218"/>
        <v>14</v>
      </c>
      <c r="AF104" s="461">
        <f t="shared" si="219"/>
        <v>28</v>
      </c>
      <c r="AG104" s="456">
        <f t="shared" si="220"/>
        <v>83200</v>
      </c>
      <c r="AH104" s="456">
        <f t="shared" si="221"/>
        <v>11</v>
      </c>
      <c r="AI104" s="462">
        <f t="shared" si="222"/>
        <v>915200</v>
      </c>
      <c r="AJ104" s="462">
        <f t="shared" si="223"/>
        <v>256256.00000000003</v>
      </c>
      <c r="AK104" s="462">
        <f t="shared" si="224"/>
        <v>503360.00000000006</v>
      </c>
      <c r="AL104" s="462">
        <f t="shared" si="225"/>
        <v>1674816</v>
      </c>
      <c r="AM104" s="456">
        <f t="shared" si="226"/>
        <v>0</v>
      </c>
      <c r="AN104" s="484">
        <f t="shared" si="227"/>
        <v>1674816</v>
      </c>
      <c r="AO104" s="484">
        <f t="shared" si="228"/>
        <v>21772608</v>
      </c>
      <c r="AP104" s="690">
        <v>1</v>
      </c>
      <c r="AQ104" s="567">
        <f t="shared" si="229"/>
        <v>15</v>
      </c>
      <c r="AR104" s="461">
        <f t="shared" si="230"/>
        <v>30</v>
      </c>
      <c r="AS104" s="456">
        <f t="shared" si="231"/>
        <v>83200</v>
      </c>
      <c r="AT104" s="456">
        <f t="shared" si="232"/>
        <v>11</v>
      </c>
      <c r="AU104" s="462">
        <f t="shared" si="233"/>
        <v>915200</v>
      </c>
      <c r="AV104" s="462">
        <f t="shared" si="234"/>
        <v>274560</v>
      </c>
      <c r="AW104" s="462">
        <f t="shared" si="235"/>
        <v>503360.00000000006</v>
      </c>
      <c r="AX104" s="462">
        <f t="shared" si="209"/>
        <v>1693120</v>
      </c>
      <c r="AY104" s="456">
        <f t="shared" si="210"/>
        <v>0</v>
      </c>
      <c r="AZ104" s="484">
        <f t="shared" si="211"/>
        <v>1693120</v>
      </c>
      <c r="BA104" s="484">
        <f t="shared" si="212"/>
        <v>22010560</v>
      </c>
    </row>
    <row r="105" spans="1:53" s="485" customFormat="1" ht="23.25" customHeight="1">
      <c r="A105" s="792">
        <v>11</v>
      </c>
      <c r="B105" s="793" t="s">
        <v>1427</v>
      </c>
      <c r="C105" s="794" t="s">
        <v>1961</v>
      </c>
      <c r="D105" s="794">
        <v>1975</v>
      </c>
      <c r="E105" s="795" t="s">
        <v>3</v>
      </c>
      <c r="F105" s="796">
        <v>1</v>
      </c>
      <c r="G105" s="797">
        <v>4</v>
      </c>
      <c r="H105" s="798">
        <f t="shared" si="198"/>
        <v>8</v>
      </c>
      <c r="I105" s="799">
        <v>83200</v>
      </c>
      <c r="J105" s="799">
        <v>11</v>
      </c>
      <c r="K105" s="800">
        <f>+J105*I105</f>
        <v>915200</v>
      </c>
      <c r="L105" s="800">
        <v>73216</v>
      </c>
      <c r="M105" s="800">
        <f t="shared" si="200"/>
        <v>503360.00000000006</v>
      </c>
      <c r="N105" s="800">
        <f t="shared" si="201"/>
        <v>1491776</v>
      </c>
      <c r="O105" s="799"/>
      <c r="P105" s="801">
        <f>+N105+O105</f>
        <v>1491776</v>
      </c>
      <c r="Q105" s="801">
        <f t="shared" si="203"/>
        <v>19393088</v>
      </c>
      <c r="R105" s="690">
        <v>1</v>
      </c>
      <c r="S105" s="567">
        <f t="shared" si="204"/>
        <v>5</v>
      </c>
      <c r="T105" s="461">
        <f>+S105*2</f>
        <v>10</v>
      </c>
      <c r="U105" s="456">
        <v>83200</v>
      </c>
      <c r="V105" s="456">
        <f t="shared" si="206"/>
        <v>11</v>
      </c>
      <c r="W105" s="462">
        <f t="shared" si="207"/>
        <v>915200</v>
      </c>
      <c r="X105" s="462">
        <f t="shared" si="208"/>
        <v>91520</v>
      </c>
      <c r="Y105" s="462">
        <f t="shared" si="213"/>
        <v>503360.00000000006</v>
      </c>
      <c r="Z105" s="462">
        <f t="shared" si="214"/>
        <v>1510080</v>
      </c>
      <c r="AA105" s="456">
        <f t="shared" si="215"/>
        <v>0</v>
      </c>
      <c r="AB105" s="484">
        <f t="shared" si="216"/>
        <v>1510080</v>
      </c>
      <c r="AC105" s="484">
        <f t="shared" si="217"/>
        <v>19631040</v>
      </c>
      <c r="AD105" s="690">
        <v>1</v>
      </c>
      <c r="AE105" s="567">
        <f t="shared" si="218"/>
        <v>6</v>
      </c>
      <c r="AF105" s="461">
        <f t="shared" si="219"/>
        <v>12</v>
      </c>
      <c r="AG105" s="456">
        <f t="shared" si="220"/>
        <v>83200</v>
      </c>
      <c r="AH105" s="456">
        <f t="shared" si="221"/>
        <v>11</v>
      </c>
      <c r="AI105" s="462">
        <f t="shared" si="222"/>
        <v>915200</v>
      </c>
      <c r="AJ105" s="462">
        <f t="shared" si="223"/>
        <v>109824</v>
      </c>
      <c r="AK105" s="462">
        <f t="shared" si="224"/>
        <v>503360.00000000006</v>
      </c>
      <c r="AL105" s="462">
        <f t="shared" si="225"/>
        <v>1528384</v>
      </c>
      <c r="AM105" s="456">
        <f t="shared" si="226"/>
        <v>0</v>
      </c>
      <c r="AN105" s="484">
        <f t="shared" si="227"/>
        <v>1528384</v>
      </c>
      <c r="AO105" s="484">
        <f t="shared" si="228"/>
        <v>19868992</v>
      </c>
      <c r="AP105" s="690">
        <v>1</v>
      </c>
      <c r="AQ105" s="567">
        <f t="shared" si="229"/>
        <v>7</v>
      </c>
      <c r="AR105" s="461">
        <f t="shared" si="230"/>
        <v>14</v>
      </c>
      <c r="AS105" s="456">
        <f t="shared" si="231"/>
        <v>83200</v>
      </c>
      <c r="AT105" s="456">
        <f t="shared" si="232"/>
        <v>11</v>
      </c>
      <c r="AU105" s="462">
        <f t="shared" si="233"/>
        <v>915200</v>
      </c>
      <c r="AV105" s="462">
        <f t="shared" si="234"/>
        <v>128128.00000000001</v>
      </c>
      <c r="AW105" s="462">
        <f t="shared" si="235"/>
        <v>503360.00000000006</v>
      </c>
      <c r="AX105" s="462">
        <f t="shared" si="209"/>
        <v>1546688</v>
      </c>
      <c r="AY105" s="456">
        <f t="shared" si="210"/>
        <v>0</v>
      </c>
      <c r="AZ105" s="484">
        <f>+AX105+AY105</f>
        <v>1546688</v>
      </c>
      <c r="BA105" s="484">
        <f t="shared" si="212"/>
        <v>20106944</v>
      </c>
    </row>
    <row r="106" spans="1:53" s="485" customFormat="1" ht="23.25" customHeight="1">
      <c r="A106" s="792">
        <v>12</v>
      </c>
      <c r="B106" s="802" t="s">
        <v>508</v>
      </c>
      <c r="C106" s="794" t="s">
        <v>1961</v>
      </c>
      <c r="D106" s="794">
        <v>1983</v>
      </c>
      <c r="E106" s="795" t="s">
        <v>525</v>
      </c>
      <c r="F106" s="796">
        <v>1</v>
      </c>
      <c r="G106" s="797">
        <v>12</v>
      </c>
      <c r="H106" s="798">
        <f t="shared" si="198"/>
        <v>24</v>
      </c>
      <c r="I106" s="799">
        <v>83200</v>
      </c>
      <c r="J106" s="799">
        <v>11</v>
      </c>
      <c r="K106" s="800">
        <f>+J106*I106</f>
        <v>915200</v>
      </c>
      <c r="L106" s="800">
        <v>219648</v>
      </c>
      <c r="M106" s="800">
        <f t="shared" si="200"/>
        <v>503360.00000000006</v>
      </c>
      <c r="N106" s="800">
        <f t="shared" si="201"/>
        <v>1638208</v>
      </c>
      <c r="O106" s="799"/>
      <c r="P106" s="801">
        <f>+N106+O106</f>
        <v>1638208</v>
      </c>
      <c r="Q106" s="801">
        <f t="shared" si="203"/>
        <v>21296704</v>
      </c>
      <c r="R106" s="690">
        <v>1</v>
      </c>
      <c r="S106" s="567">
        <f t="shared" si="204"/>
        <v>13</v>
      </c>
      <c r="T106" s="461">
        <f>+S106*2</f>
        <v>26</v>
      </c>
      <c r="U106" s="456">
        <v>83200</v>
      </c>
      <c r="V106" s="456">
        <f t="shared" si="206"/>
        <v>11</v>
      </c>
      <c r="W106" s="462">
        <f t="shared" si="207"/>
        <v>915200</v>
      </c>
      <c r="X106" s="462">
        <f t="shared" si="208"/>
        <v>237952</v>
      </c>
      <c r="Y106" s="462">
        <f t="shared" si="213"/>
        <v>503360.00000000006</v>
      </c>
      <c r="Z106" s="462">
        <f t="shared" si="214"/>
        <v>1656512</v>
      </c>
      <c r="AA106" s="456">
        <f t="shared" si="215"/>
        <v>0</v>
      </c>
      <c r="AB106" s="484">
        <f t="shared" si="216"/>
        <v>1656512</v>
      </c>
      <c r="AC106" s="484">
        <f t="shared" si="217"/>
        <v>21534656</v>
      </c>
      <c r="AD106" s="690">
        <v>1</v>
      </c>
      <c r="AE106" s="567">
        <f t="shared" si="218"/>
        <v>14</v>
      </c>
      <c r="AF106" s="461">
        <f t="shared" si="219"/>
        <v>28</v>
      </c>
      <c r="AG106" s="456">
        <f t="shared" si="220"/>
        <v>83200</v>
      </c>
      <c r="AH106" s="456">
        <f t="shared" si="221"/>
        <v>11</v>
      </c>
      <c r="AI106" s="462">
        <f t="shared" si="222"/>
        <v>915200</v>
      </c>
      <c r="AJ106" s="462">
        <f t="shared" si="223"/>
        <v>256256.00000000003</v>
      </c>
      <c r="AK106" s="462">
        <f t="shared" si="224"/>
        <v>503360.00000000006</v>
      </c>
      <c r="AL106" s="462">
        <f t="shared" si="225"/>
        <v>1674816</v>
      </c>
      <c r="AM106" s="456">
        <f t="shared" si="226"/>
        <v>0</v>
      </c>
      <c r="AN106" s="484">
        <f t="shared" si="227"/>
        <v>1674816</v>
      </c>
      <c r="AO106" s="484">
        <f t="shared" si="228"/>
        <v>21772608</v>
      </c>
      <c r="AP106" s="690">
        <v>1</v>
      </c>
      <c r="AQ106" s="567">
        <f t="shared" si="229"/>
        <v>15</v>
      </c>
      <c r="AR106" s="461">
        <f t="shared" si="230"/>
        <v>30</v>
      </c>
      <c r="AS106" s="456">
        <f t="shared" si="231"/>
        <v>83200</v>
      </c>
      <c r="AT106" s="456">
        <f t="shared" si="232"/>
        <v>11</v>
      </c>
      <c r="AU106" s="462">
        <f t="shared" si="233"/>
        <v>915200</v>
      </c>
      <c r="AV106" s="462">
        <f t="shared" si="234"/>
        <v>274560</v>
      </c>
      <c r="AW106" s="462">
        <f t="shared" si="235"/>
        <v>503360.00000000006</v>
      </c>
      <c r="AX106" s="462">
        <f t="shared" si="209"/>
        <v>1693120</v>
      </c>
      <c r="AY106" s="456">
        <f t="shared" si="210"/>
        <v>0</v>
      </c>
      <c r="AZ106" s="484">
        <f>+AX106+AY106</f>
        <v>1693120</v>
      </c>
      <c r="BA106" s="484">
        <f t="shared" si="212"/>
        <v>22010560</v>
      </c>
    </row>
    <row r="107" spans="1:53" s="485" customFormat="1" ht="23.25" customHeight="1">
      <c r="A107" s="792">
        <v>13</v>
      </c>
      <c r="B107" s="803" t="s">
        <v>1280</v>
      </c>
      <c r="C107" s="794" t="s">
        <v>1961</v>
      </c>
      <c r="D107" s="794">
        <v>1982</v>
      </c>
      <c r="E107" s="795" t="s">
        <v>525</v>
      </c>
      <c r="F107" s="796">
        <v>1</v>
      </c>
      <c r="G107" s="797">
        <v>5</v>
      </c>
      <c r="H107" s="798">
        <f t="shared" si="198"/>
        <v>10</v>
      </c>
      <c r="I107" s="799">
        <v>83200</v>
      </c>
      <c r="J107" s="799">
        <v>11</v>
      </c>
      <c r="K107" s="800">
        <f>+J107*I107</f>
        <v>915200</v>
      </c>
      <c r="L107" s="800">
        <v>91520</v>
      </c>
      <c r="M107" s="800">
        <f t="shared" si="200"/>
        <v>503360.00000000006</v>
      </c>
      <c r="N107" s="800">
        <f t="shared" si="201"/>
        <v>1510080</v>
      </c>
      <c r="O107" s="799"/>
      <c r="P107" s="801">
        <f>+N107+O107</f>
        <v>1510080</v>
      </c>
      <c r="Q107" s="801">
        <f t="shared" si="203"/>
        <v>19631040</v>
      </c>
      <c r="R107" s="690">
        <v>1</v>
      </c>
      <c r="S107" s="567">
        <f t="shared" si="204"/>
        <v>6</v>
      </c>
      <c r="T107" s="461">
        <f>+S107*2</f>
        <v>12</v>
      </c>
      <c r="U107" s="456">
        <v>83200</v>
      </c>
      <c r="V107" s="456">
        <f t="shared" si="206"/>
        <v>11</v>
      </c>
      <c r="W107" s="462">
        <f t="shared" si="207"/>
        <v>915200</v>
      </c>
      <c r="X107" s="462">
        <f t="shared" si="208"/>
        <v>109824</v>
      </c>
      <c r="Y107" s="462">
        <f t="shared" si="213"/>
        <v>503360.00000000006</v>
      </c>
      <c r="Z107" s="462">
        <f t="shared" si="214"/>
        <v>1528384</v>
      </c>
      <c r="AA107" s="456">
        <f t="shared" si="215"/>
        <v>0</v>
      </c>
      <c r="AB107" s="484">
        <f t="shared" si="216"/>
        <v>1528384</v>
      </c>
      <c r="AC107" s="484">
        <f t="shared" si="217"/>
        <v>19868992</v>
      </c>
      <c r="AD107" s="690">
        <v>1</v>
      </c>
      <c r="AE107" s="567">
        <f t="shared" si="218"/>
        <v>7</v>
      </c>
      <c r="AF107" s="461">
        <f t="shared" si="219"/>
        <v>14</v>
      </c>
      <c r="AG107" s="456">
        <f t="shared" si="220"/>
        <v>83200</v>
      </c>
      <c r="AH107" s="456">
        <f t="shared" si="221"/>
        <v>11</v>
      </c>
      <c r="AI107" s="462">
        <f t="shared" si="222"/>
        <v>915200</v>
      </c>
      <c r="AJ107" s="462">
        <f t="shared" si="223"/>
        <v>128128.00000000001</v>
      </c>
      <c r="AK107" s="462">
        <f t="shared" si="224"/>
        <v>503360.00000000006</v>
      </c>
      <c r="AL107" s="462">
        <f t="shared" si="225"/>
        <v>1546688</v>
      </c>
      <c r="AM107" s="456">
        <f t="shared" si="226"/>
        <v>0</v>
      </c>
      <c r="AN107" s="484">
        <f t="shared" si="227"/>
        <v>1546688</v>
      </c>
      <c r="AO107" s="484">
        <f t="shared" si="228"/>
        <v>20106944</v>
      </c>
      <c r="AP107" s="690">
        <v>1</v>
      </c>
      <c r="AQ107" s="567">
        <f t="shared" si="229"/>
        <v>8</v>
      </c>
      <c r="AR107" s="461">
        <f t="shared" si="230"/>
        <v>16</v>
      </c>
      <c r="AS107" s="456">
        <f t="shared" si="231"/>
        <v>83200</v>
      </c>
      <c r="AT107" s="456">
        <f t="shared" si="232"/>
        <v>11</v>
      </c>
      <c r="AU107" s="462">
        <f t="shared" si="233"/>
        <v>915200</v>
      </c>
      <c r="AV107" s="462">
        <f t="shared" si="234"/>
        <v>146432</v>
      </c>
      <c r="AW107" s="462">
        <f t="shared" si="235"/>
        <v>503360.00000000006</v>
      </c>
      <c r="AX107" s="462">
        <f t="shared" si="209"/>
        <v>1564992</v>
      </c>
      <c r="AY107" s="456">
        <f t="shared" si="210"/>
        <v>0</v>
      </c>
      <c r="AZ107" s="484">
        <f>+AX107+AY107</f>
        <v>1564992</v>
      </c>
      <c r="BA107" s="484">
        <f t="shared" si="212"/>
        <v>20344896</v>
      </c>
    </row>
    <row r="108" spans="1:53" s="453" customFormat="1" ht="18" customHeight="1">
      <c r="A108" s="958" t="s">
        <v>64</v>
      </c>
      <c r="B108" s="958"/>
      <c r="C108" s="958"/>
      <c r="D108" s="958"/>
      <c r="E108" s="958"/>
      <c r="F108" s="692">
        <f>SUM(F95:F107)</f>
        <v>13</v>
      </c>
      <c r="G108" s="745">
        <f t="shared" ref="G108:L108" si="236">SUM(G95:G107)</f>
        <v>164</v>
      </c>
      <c r="H108" s="745">
        <f t="shared" si="236"/>
        <v>328</v>
      </c>
      <c r="I108" s="745">
        <f t="shared" si="236"/>
        <v>1081600</v>
      </c>
      <c r="J108" s="745">
        <f t="shared" si="236"/>
        <v>143.5</v>
      </c>
      <c r="K108" s="745">
        <f t="shared" si="236"/>
        <v>11939200</v>
      </c>
      <c r="L108" s="745">
        <f t="shared" si="236"/>
        <v>2780417</v>
      </c>
      <c r="M108" s="745">
        <f t="shared" ref="M108:BA108" si="237">SUM(M95:M107)</f>
        <v>6566560</v>
      </c>
      <c r="N108" s="745">
        <f t="shared" si="237"/>
        <v>21286177</v>
      </c>
      <c r="O108" s="745">
        <f t="shared" si="237"/>
        <v>0</v>
      </c>
      <c r="P108" s="745">
        <f t="shared" si="237"/>
        <v>21286177</v>
      </c>
      <c r="Q108" s="745">
        <f t="shared" si="237"/>
        <v>276720301</v>
      </c>
      <c r="R108" s="745">
        <f t="shared" si="237"/>
        <v>13</v>
      </c>
      <c r="S108" s="745">
        <f t="shared" si="237"/>
        <v>177</v>
      </c>
      <c r="T108" s="745">
        <f t="shared" si="237"/>
        <v>354</v>
      </c>
      <c r="U108" s="745">
        <f t="shared" si="237"/>
        <v>1081600</v>
      </c>
      <c r="V108" s="745">
        <f t="shared" si="237"/>
        <v>143.5</v>
      </c>
      <c r="W108" s="745">
        <f t="shared" si="237"/>
        <v>11939200</v>
      </c>
      <c r="X108" s="745">
        <f t="shared" si="237"/>
        <v>2926849</v>
      </c>
      <c r="Y108" s="745">
        <f t="shared" si="237"/>
        <v>6566560</v>
      </c>
      <c r="Z108" s="745">
        <f t="shared" si="237"/>
        <v>21432609</v>
      </c>
      <c r="AA108" s="745">
        <f t="shared" si="237"/>
        <v>0</v>
      </c>
      <c r="AB108" s="745">
        <f t="shared" si="237"/>
        <v>21432609</v>
      </c>
      <c r="AC108" s="745">
        <f t="shared" si="237"/>
        <v>278623917</v>
      </c>
      <c r="AD108" s="745">
        <f t="shared" si="237"/>
        <v>13</v>
      </c>
      <c r="AE108" s="745">
        <f t="shared" si="237"/>
        <v>190</v>
      </c>
      <c r="AF108" s="745">
        <f t="shared" si="237"/>
        <v>380</v>
      </c>
      <c r="AG108" s="745">
        <f t="shared" si="237"/>
        <v>1081600</v>
      </c>
      <c r="AH108" s="745">
        <f t="shared" si="237"/>
        <v>143.5</v>
      </c>
      <c r="AI108" s="745">
        <f t="shared" si="237"/>
        <v>11939200</v>
      </c>
      <c r="AJ108" s="745">
        <f t="shared" si="237"/>
        <v>3073281</v>
      </c>
      <c r="AK108" s="745">
        <f t="shared" si="237"/>
        <v>6566560</v>
      </c>
      <c r="AL108" s="745">
        <f t="shared" si="237"/>
        <v>21579041</v>
      </c>
      <c r="AM108" s="745">
        <f t="shared" si="237"/>
        <v>0</v>
      </c>
      <c r="AN108" s="745">
        <f t="shared" si="237"/>
        <v>21579041</v>
      </c>
      <c r="AO108" s="745">
        <f t="shared" si="237"/>
        <v>280527533</v>
      </c>
      <c r="AP108" s="745">
        <f t="shared" si="237"/>
        <v>13</v>
      </c>
      <c r="AQ108" s="745">
        <f t="shared" si="237"/>
        <v>203</v>
      </c>
      <c r="AR108" s="745">
        <f t="shared" si="237"/>
        <v>406</v>
      </c>
      <c r="AS108" s="745">
        <f t="shared" si="237"/>
        <v>1081600</v>
      </c>
      <c r="AT108" s="745">
        <f t="shared" si="237"/>
        <v>143.5</v>
      </c>
      <c r="AU108" s="745">
        <f t="shared" si="237"/>
        <v>11939200</v>
      </c>
      <c r="AV108" s="745">
        <f t="shared" si="237"/>
        <v>3219713</v>
      </c>
      <c r="AW108" s="745">
        <f t="shared" si="237"/>
        <v>6566560</v>
      </c>
      <c r="AX108" s="745">
        <f t="shared" si="237"/>
        <v>21725473</v>
      </c>
      <c r="AY108" s="745">
        <f t="shared" si="237"/>
        <v>0</v>
      </c>
      <c r="AZ108" s="745">
        <f t="shared" si="237"/>
        <v>21725473</v>
      </c>
      <c r="BA108" s="745">
        <f t="shared" si="237"/>
        <v>282431149</v>
      </c>
    </row>
    <row r="109" spans="1:53" s="537" customFormat="1" ht="17.25" customHeight="1">
      <c r="A109" s="533"/>
      <c r="B109" s="562"/>
      <c r="C109" s="535"/>
      <c r="D109" s="535"/>
      <c r="E109" s="534"/>
      <c r="F109" s="536"/>
      <c r="G109" s="490"/>
      <c r="H109" s="534"/>
      <c r="I109" s="534"/>
      <c r="J109" s="534"/>
      <c r="K109" s="534"/>
      <c r="L109" s="534"/>
      <c r="M109" s="534"/>
      <c r="N109" s="534"/>
      <c r="O109" s="534"/>
      <c r="P109" s="534"/>
      <c r="Q109" s="534"/>
      <c r="R109" s="536"/>
      <c r="S109" s="534"/>
      <c r="T109" s="534"/>
      <c r="U109" s="534"/>
      <c r="V109" s="534"/>
      <c r="W109" s="534"/>
      <c r="X109" s="534"/>
      <c r="Y109" s="534"/>
      <c r="Z109" s="534"/>
      <c r="AA109" s="534"/>
      <c r="AB109" s="534"/>
      <c r="AC109" s="534"/>
      <c r="AD109" s="536"/>
      <c r="AK109" s="534"/>
      <c r="AP109" s="538"/>
      <c r="AW109" s="534"/>
    </row>
    <row r="110" spans="1:53" s="537" customFormat="1" ht="18" customHeight="1">
      <c r="A110" s="533"/>
      <c r="B110" s="562"/>
      <c r="C110" s="535"/>
      <c r="D110" s="535"/>
      <c r="E110" s="534"/>
      <c r="F110" s="536"/>
      <c r="G110" s="490"/>
      <c r="H110" s="534"/>
      <c r="I110" s="534"/>
      <c r="J110" s="534"/>
      <c r="K110" s="534"/>
      <c r="L110" s="534"/>
      <c r="M110" s="534"/>
      <c r="N110" s="534"/>
      <c r="O110" s="534"/>
      <c r="P110" s="534"/>
      <c r="Q110" s="534"/>
      <c r="R110" s="536"/>
      <c r="S110" s="534"/>
      <c r="T110" s="534"/>
      <c r="U110" s="534"/>
      <c r="V110" s="534"/>
      <c r="W110" s="534"/>
      <c r="X110" s="534"/>
      <c r="Y110" s="534"/>
      <c r="Z110" s="534"/>
      <c r="AA110" s="534"/>
      <c r="AB110" s="534"/>
      <c r="AC110" s="534"/>
      <c r="AD110" s="536"/>
      <c r="AK110" s="534"/>
      <c r="AP110" s="538"/>
      <c r="AW110" s="534"/>
    </row>
    <row r="111" spans="1:53" s="548" customFormat="1" ht="30.75" customHeight="1">
      <c r="A111" s="960" t="s">
        <v>554</v>
      </c>
      <c r="B111" s="960"/>
      <c r="C111" s="960"/>
      <c r="D111" s="960"/>
      <c r="E111" s="960"/>
      <c r="F111" s="962" t="s">
        <v>77</v>
      </c>
      <c r="G111" s="962"/>
      <c r="H111" s="962"/>
      <c r="I111" s="962"/>
      <c r="J111" s="962"/>
      <c r="K111" s="962"/>
      <c r="L111" s="962"/>
      <c r="M111" s="962"/>
      <c r="N111" s="962"/>
      <c r="O111" s="962"/>
      <c r="P111" s="962"/>
      <c r="Q111" s="962"/>
      <c r="R111" s="962" t="s">
        <v>77</v>
      </c>
      <c r="S111" s="962"/>
      <c r="T111" s="962"/>
      <c r="U111" s="962"/>
      <c r="V111" s="962"/>
      <c r="W111" s="962"/>
      <c r="X111" s="962"/>
      <c r="Y111" s="962"/>
      <c r="Z111" s="962"/>
      <c r="AA111" s="962"/>
      <c r="AB111" s="962"/>
      <c r="AC111" s="962"/>
      <c r="AD111" s="962" t="s">
        <v>77</v>
      </c>
      <c r="AE111" s="962"/>
      <c r="AF111" s="962"/>
      <c r="AG111" s="962"/>
      <c r="AH111" s="962"/>
      <c r="AI111" s="962"/>
      <c r="AJ111" s="962"/>
      <c r="AK111" s="962"/>
      <c r="AL111" s="962"/>
      <c r="AM111" s="962"/>
      <c r="AN111" s="962"/>
      <c r="AO111" s="962"/>
      <c r="AP111" s="962" t="s">
        <v>77</v>
      </c>
      <c r="AQ111" s="962"/>
      <c r="AR111" s="962"/>
      <c r="AS111" s="962"/>
      <c r="AT111" s="962"/>
      <c r="AU111" s="962"/>
      <c r="AV111" s="962"/>
      <c r="AW111" s="962"/>
      <c r="AX111" s="962"/>
      <c r="AY111" s="962"/>
      <c r="AZ111" s="962"/>
      <c r="BA111" s="962"/>
    </row>
    <row r="112" spans="1:53" s="501" customFormat="1" ht="25.5" customHeight="1">
      <c r="A112" s="959" t="s">
        <v>22</v>
      </c>
      <c r="B112" s="959"/>
      <c r="C112" s="959"/>
      <c r="D112" s="959"/>
      <c r="E112" s="959"/>
      <c r="F112" s="963" t="s">
        <v>1405</v>
      </c>
      <c r="G112" s="964"/>
      <c r="H112" s="964"/>
      <c r="I112" s="964"/>
      <c r="J112" s="964"/>
      <c r="K112" s="964"/>
      <c r="L112" s="964"/>
      <c r="M112" s="964"/>
      <c r="N112" s="964"/>
      <c r="O112" s="964"/>
      <c r="P112" s="964"/>
      <c r="Q112" s="965"/>
      <c r="R112" s="963" t="s">
        <v>1946</v>
      </c>
      <c r="S112" s="964"/>
      <c r="T112" s="964"/>
      <c r="U112" s="964"/>
      <c r="V112" s="964"/>
      <c r="W112" s="964"/>
      <c r="X112" s="964"/>
      <c r="Y112" s="964"/>
      <c r="Z112" s="964"/>
      <c r="AA112" s="964"/>
      <c r="AB112" s="964"/>
      <c r="AC112" s="965"/>
      <c r="AD112" s="967" t="s">
        <v>2458</v>
      </c>
      <c r="AE112" s="967"/>
      <c r="AF112" s="967"/>
      <c r="AG112" s="967"/>
      <c r="AH112" s="967"/>
      <c r="AI112" s="967"/>
      <c r="AJ112" s="967"/>
      <c r="AK112" s="967"/>
      <c r="AL112" s="967"/>
      <c r="AM112" s="967"/>
      <c r="AN112" s="967"/>
      <c r="AO112" s="967"/>
      <c r="AP112" s="967" t="s">
        <v>2932</v>
      </c>
      <c r="AQ112" s="967"/>
      <c r="AR112" s="967"/>
      <c r="AS112" s="967"/>
      <c r="AT112" s="967"/>
      <c r="AU112" s="967"/>
      <c r="AV112" s="967"/>
      <c r="AW112" s="967"/>
      <c r="AX112" s="967"/>
      <c r="AY112" s="967"/>
      <c r="AZ112" s="967"/>
      <c r="BA112" s="967"/>
    </row>
    <row r="113" spans="1:53" s="532" customFormat="1" ht="94.5">
      <c r="A113" s="458" t="s">
        <v>10</v>
      </c>
      <c r="B113" s="531" t="s">
        <v>54</v>
      </c>
      <c r="C113" s="531" t="s">
        <v>1958</v>
      </c>
      <c r="D113" s="531" t="s">
        <v>1959</v>
      </c>
      <c r="E113" s="531" t="s">
        <v>55</v>
      </c>
      <c r="F113" s="547" t="s">
        <v>1</v>
      </c>
      <c r="G113" s="546" t="s">
        <v>449</v>
      </c>
      <c r="H113" s="546" t="s">
        <v>57</v>
      </c>
      <c r="I113" s="547" t="s">
        <v>62</v>
      </c>
      <c r="J113" s="565" t="s">
        <v>63</v>
      </c>
      <c r="K113" s="547" t="s">
        <v>450</v>
      </c>
      <c r="L113" s="547" t="s">
        <v>451</v>
      </c>
      <c r="M113" s="547" t="s">
        <v>2024</v>
      </c>
      <c r="N113" s="547" t="s">
        <v>2025</v>
      </c>
      <c r="O113" s="531" t="s">
        <v>612</v>
      </c>
      <c r="P113" s="531" t="s">
        <v>1408</v>
      </c>
      <c r="Q113" s="547" t="s">
        <v>1409</v>
      </c>
      <c r="R113" s="547"/>
      <c r="S113" s="546" t="str">
        <f>+G113</f>
        <v>Դատավորի ստաժ</v>
      </c>
      <c r="T113" s="546" t="str">
        <f>+H113</f>
        <v>Ստաժի %-ը</v>
      </c>
      <c r="U113" s="547" t="s">
        <v>62</v>
      </c>
      <c r="V113" s="565" t="s">
        <v>63</v>
      </c>
      <c r="W113" s="547" t="s">
        <v>450</v>
      </c>
      <c r="X113" s="547" t="s">
        <v>451</v>
      </c>
      <c r="Y113" s="547" t="s">
        <v>2024</v>
      </c>
      <c r="Z113" s="547" t="s">
        <v>2025</v>
      </c>
      <c r="AA113" s="531" t="s">
        <v>1334</v>
      </c>
      <c r="AB113" s="531" t="s">
        <v>1947</v>
      </c>
      <c r="AC113" s="547" t="s">
        <v>1948</v>
      </c>
      <c r="AD113" s="547"/>
      <c r="AE113" s="546" t="str">
        <f>+S113</f>
        <v>Դատավորի ստաժ</v>
      </c>
      <c r="AF113" s="546" t="str">
        <f>+T113</f>
        <v>Ստաժի %-ը</v>
      </c>
      <c r="AG113" s="547" t="s">
        <v>62</v>
      </c>
      <c r="AH113" s="565" t="s">
        <v>63</v>
      </c>
      <c r="AI113" s="547" t="s">
        <v>450</v>
      </c>
      <c r="AJ113" s="547" t="s">
        <v>451</v>
      </c>
      <c r="AK113" s="547" t="s">
        <v>2024</v>
      </c>
      <c r="AL113" s="547" t="s">
        <v>2025</v>
      </c>
      <c r="AM113" s="531" t="s">
        <v>1334</v>
      </c>
      <c r="AN113" s="531" t="s">
        <v>2460</v>
      </c>
      <c r="AO113" s="547" t="s">
        <v>2459</v>
      </c>
      <c r="AP113" s="547"/>
      <c r="AQ113" s="546" t="str">
        <f>+AE113</f>
        <v>Դատավորի ստաժ</v>
      </c>
      <c r="AR113" s="546" t="str">
        <f>+AF113</f>
        <v>Ստաժի %-ը</v>
      </c>
      <c r="AS113" s="547" t="s">
        <v>62</v>
      </c>
      <c r="AT113" s="565" t="s">
        <v>63</v>
      </c>
      <c r="AU113" s="547" t="s">
        <v>450</v>
      </c>
      <c r="AV113" s="547" t="s">
        <v>451</v>
      </c>
      <c r="AW113" s="547" t="s">
        <v>2024</v>
      </c>
      <c r="AX113" s="547" t="s">
        <v>2025</v>
      </c>
      <c r="AY113" s="531" t="s">
        <v>1334</v>
      </c>
      <c r="AZ113" s="531" t="s">
        <v>2933</v>
      </c>
      <c r="BA113" s="547" t="s">
        <v>2934</v>
      </c>
    </row>
    <row r="114" spans="1:53" s="485" customFormat="1" ht="23.25" customHeight="1">
      <c r="A114" s="792">
        <v>1</v>
      </c>
      <c r="B114" s="803" t="s">
        <v>500</v>
      </c>
      <c r="C114" s="794" t="s">
        <v>1961</v>
      </c>
      <c r="D114" s="794">
        <v>1969</v>
      </c>
      <c r="E114" s="795" t="s">
        <v>457</v>
      </c>
      <c r="F114" s="796">
        <v>1</v>
      </c>
      <c r="G114" s="797">
        <v>20</v>
      </c>
      <c r="H114" s="798">
        <f t="shared" ref="H114:H137" si="238">+G114*2</f>
        <v>40</v>
      </c>
      <c r="I114" s="799">
        <v>83200</v>
      </c>
      <c r="J114" s="799">
        <v>11</v>
      </c>
      <c r="K114" s="800">
        <f t="shared" ref="K114:K120" si="239">+J114*I114</f>
        <v>915200</v>
      </c>
      <c r="L114" s="800">
        <v>274560</v>
      </c>
      <c r="M114" s="800">
        <f t="shared" ref="M114:M131" si="240">+K114*0.6</f>
        <v>549120</v>
      </c>
      <c r="N114" s="800">
        <f t="shared" ref="N114:N137" si="241">+K114+L114+M114</f>
        <v>1738880</v>
      </c>
      <c r="O114" s="799"/>
      <c r="P114" s="801">
        <f t="shared" ref="P114:P120" si="242">+N114+O114</f>
        <v>1738880</v>
      </c>
      <c r="Q114" s="801">
        <f t="shared" ref="Q114:Q137" si="243">+P114*13</f>
        <v>22605440</v>
      </c>
      <c r="R114" s="690">
        <v>1</v>
      </c>
      <c r="S114" s="567">
        <f t="shared" ref="S114:S137" si="244">+G114+1</f>
        <v>21</v>
      </c>
      <c r="T114" s="461">
        <f t="shared" ref="T114:T120" si="245">+S114*2</f>
        <v>42</v>
      </c>
      <c r="U114" s="456">
        <v>83200</v>
      </c>
      <c r="V114" s="456">
        <f t="shared" ref="V114:V137" si="246">+J114</f>
        <v>11</v>
      </c>
      <c r="W114" s="462">
        <f t="shared" ref="W114:W124" si="247">+U114*V114</f>
        <v>915200</v>
      </c>
      <c r="X114" s="462">
        <f t="shared" ref="X114:X131" si="248">IF((T114&lt;=30)*AND(W114*T114%&gt;L114),W114*T114%,IF((T114&gt;30)*AND(W114*30%&gt;L114),W114*30%,L114))</f>
        <v>274560</v>
      </c>
      <c r="Y114" s="462">
        <f>+W114*0.6</f>
        <v>549120</v>
      </c>
      <c r="Z114" s="462">
        <f>+W114+X114+Y114</f>
        <v>1738880</v>
      </c>
      <c r="AA114" s="456">
        <f>+O114</f>
        <v>0</v>
      </c>
      <c r="AB114" s="484">
        <f>+Z114+AA114</f>
        <v>1738880</v>
      </c>
      <c r="AC114" s="484">
        <f>+AB114*13</f>
        <v>22605440</v>
      </c>
      <c r="AD114" s="690">
        <v>1</v>
      </c>
      <c r="AE114" s="567">
        <f>+S114+1</f>
        <v>22</v>
      </c>
      <c r="AF114" s="461">
        <f>+AE114*2</f>
        <v>44</v>
      </c>
      <c r="AG114" s="456">
        <f>+U114</f>
        <v>83200</v>
      </c>
      <c r="AH114" s="456">
        <f>+V114</f>
        <v>11</v>
      </c>
      <c r="AI114" s="462">
        <f>+AG114*AH114</f>
        <v>915200</v>
      </c>
      <c r="AJ114" s="462">
        <f>IF((AF114&lt;=30)*AND(AI114*AF114%&gt;X114),AI114*AF114%,IF((AF114&gt;30)*AND(AI114*30%&gt;X114),AI114*30%,X114))</f>
        <v>274560</v>
      </c>
      <c r="AK114" s="462">
        <f>+AI114*0.6</f>
        <v>549120</v>
      </c>
      <c r="AL114" s="462">
        <f>+AI114+AJ114+AK114</f>
        <v>1738880</v>
      </c>
      <c r="AM114" s="456">
        <f>+AA114</f>
        <v>0</v>
      </c>
      <c r="AN114" s="484">
        <f>+AL114+AM114</f>
        <v>1738880</v>
      </c>
      <c r="AO114" s="484">
        <f>+AN114*13</f>
        <v>22605440</v>
      </c>
      <c r="AP114" s="690">
        <v>1</v>
      </c>
      <c r="AQ114" s="567">
        <f>+AE114+1</f>
        <v>23</v>
      </c>
      <c r="AR114" s="461">
        <f>+AQ114*2</f>
        <v>46</v>
      </c>
      <c r="AS114" s="456">
        <f>+AG114</f>
        <v>83200</v>
      </c>
      <c r="AT114" s="456">
        <f>+AH114</f>
        <v>11</v>
      </c>
      <c r="AU114" s="462">
        <f>+AS114*AT114</f>
        <v>915200</v>
      </c>
      <c r="AV114" s="462">
        <f>IF((AR114&lt;=30)*AND(AU114*AR114%&gt;AJ114),AU114*AR114%,IF((AR114&gt;30)*AND(AU114*30%&gt;AJ114),AU114*30%,AJ114))</f>
        <v>274560</v>
      </c>
      <c r="AW114" s="462">
        <f>+AU114*0.6</f>
        <v>549120</v>
      </c>
      <c r="AX114" s="462">
        <f t="shared" ref="AX114:AX124" si="249">+AU114+AV114+AW114</f>
        <v>1738880</v>
      </c>
      <c r="AY114" s="456">
        <f t="shared" ref="AY114:AY124" si="250">+AM114</f>
        <v>0</v>
      </c>
      <c r="AZ114" s="484">
        <f t="shared" ref="AZ114:AZ120" si="251">+AX114+AY114</f>
        <v>1738880</v>
      </c>
      <c r="BA114" s="484">
        <f t="shared" ref="BA114:BA120" si="252">+AZ114*13</f>
        <v>22605440</v>
      </c>
    </row>
    <row r="115" spans="1:53" s="485" customFormat="1" ht="23.25" customHeight="1">
      <c r="A115" s="792">
        <v>2</v>
      </c>
      <c r="B115" s="795" t="s">
        <v>580</v>
      </c>
      <c r="C115" s="794" t="s">
        <v>1961</v>
      </c>
      <c r="D115" s="794">
        <v>1989</v>
      </c>
      <c r="E115" s="795" t="s">
        <v>525</v>
      </c>
      <c r="F115" s="796">
        <v>1</v>
      </c>
      <c r="G115" s="797">
        <v>10</v>
      </c>
      <c r="H115" s="798">
        <f t="shared" si="238"/>
        <v>20</v>
      </c>
      <c r="I115" s="799">
        <v>83200</v>
      </c>
      <c r="J115" s="799">
        <v>10</v>
      </c>
      <c r="K115" s="800">
        <f t="shared" si="239"/>
        <v>832000</v>
      </c>
      <c r="L115" s="800">
        <v>166400</v>
      </c>
      <c r="M115" s="800">
        <f t="shared" si="240"/>
        <v>499200</v>
      </c>
      <c r="N115" s="800">
        <f t="shared" si="241"/>
        <v>1497600</v>
      </c>
      <c r="O115" s="799"/>
      <c r="P115" s="801">
        <f t="shared" si="242"/>
        <v>1497600</v>
      </c>
      <c r="Q115" s="801">
        <f t="shared" si="243"/>
        <v>19468800</v>
      </c>
      <c r="R115" s="690">
        <v>1</v>
      </c>
      <c r="S115" s="567">
        <f t="shared" si="244"/>
        <v>11</v>
      </c>
      <c r="T115" s="461">
        <f t="shared" si="245"/>
        <v>22</v>
      </c>
      <c r="U115" s="456">
        <v>83200</v>
      </c>
      <c r="V115" s="456">
        <f t="shared" si="246"/>
        <v>10</v>
      </c>
      <c r="W115" s="462">
        <f t="shared" si="247"/>
        <v>832000</v>
      </c>
      <c r="X115" s="462">
        <f t="shared" si="248"/>
        <v>183040</v>
      </c>
      <c r="Y115" s="462">
        <f t="shared" ref="Y115:Y137" si="253">+W115*0.6</f>
        <v>499200</v>
      </c>
      <c r="Z115" s="462">
        <f t="shared" ref="Z115:Z137" si="254">+W115+X115+Y115</f>
        <v>1514240</v>
      </c>
      <c r="AA115" s="456">
        <f t="shared" ref="AA115:AA137" si="255">+O115</f>
        <v>0</v>
      </c>
      <c r="AB115" s="484">
        <f t="shared" ref="AB115:AB137" si="256">+Z115+AA115</f>
        <v>1514240</v>
      </c>
      <c r="AC115" s="484">
        <f t="shared" ref="AC115:AC137" si="257">+AB115*13</f>
        <v>19685120</v>
      </c>
      <c r="AD115" s="690">
        <v>1</v>
      </c>
      <c r="AE115" s="567">
        <f t="shared" ref="AE115:AE137" si="258">+S115+1</f>
        <v>12</v>
      </c>
      <c r="AF115" s="461">
        <f t="shared" ref="AF115:AF137" si="259">+AE115*2</f>
        <v>24</v>
      </c>
      <c r="AG115" s="456">
        <f t="shared" ref="AG115:AG137" si="260">+U115</f>
        <v>83200</v>
      </c>
      <c r="AH115" s="456">
        <f t="shared" ref="AH115:AH137" si="261">+V115</f>
        <v>10</v>
      </c>
      <c r="AI115" s="462">
        <f t="shared" ref="AI115:AI137" si="262">+AG115*AH115</f>
        <v>832000</v>
      </c>
      <c r="AJ115" s="462">
        <f t="shared" ref="AJ115:AJ137" si="263">IF((AF115&lt;=30)*AND(AI115*AF115%&gt;X115),AI115*AF115%,IF((AF115&gt;30)*AND(AI115*30%&gt;X115),AI115*30%,X115))</f>
        <v>199680</v>
      </c>
      <c r="AK115" s="462">
        <f t="shared" ref="AK115:AK137" si="264">+AI115*0.6</f>
        <v>499200</v>
      </c>
      <c r="AL115" s="462">
        <f t="shared" ref="AL115:AL137" si="265">+AI115+AJ115+AK115</f>
        <v>1530880</v>
      </c>
      <c r="AM115" s="456">
        <f t="shared" ref="AM115:AM137" si="266">+AA115</f>
        <v>0</v>
      </c>
      <c r="AN115" s="484">
        <f t="shared" ref="AN115:AN137" si="267">+AL115+AM115</f>
        <v>1530880</v>
      </c>
      <c r="AO115" s="484">
        <f t="shared" ref="AO115:AO137" si="268">+AN115*13</f>
        <v>19901440</v>
      </c>
      <c r="AP115" s="690">
        <v>1</v>
      </c>
      <c r="AQ115" s="567">
        <f t="shared" ref="AQ115:AQ137" si="269">+AE115+1</f>
        <v>13</v>
      </c>
      <c r="AR115" s="461">
        <f t="shared" ref="AR115:AR137" si="270">+AQ115*2</f>
        <v>26</v>
      </c>
      <c r="AS115" s="456">
        <f t="shared" ref="AS115:AS137" si="271">+AG115</f>
        <v>83200</v>
      </c>
      <c r="AT115" s="456">
        <f t="shared" ref="AT115:AT137" si="272">+AH115</f>
        <v>10</v>
      </c>
      <c r="AU115" s="462">
        <f t="shared" ref="AU115:AU137" si="273">+AS115*AT115</f>
        <v>832000</v>
      </c>
      <c r="AV115" s="462">
        <f t="shared" ref="AV115:AV137" si="274">IF((AR115&lt;=30)*AND(AU115*AR115%&gt;AJ115),AU115*AR115%,IF((AR115&gt;30)*AND(AU115*30%&gt;AJ115),AU115*30%,AJ115))</f>
        <v>216320</v>
      </c>
      <c r="AW115" s="462">
        <f t="shared" ref="AW115:AW137" si="275">+AU115*0.6</f>
        <v>499200</v>
      </c>
      <c r="AX115" s="462">
        <f t="shared" si="249"/>
        <v>1547520</v>
      </c>
      <c r="AY115" s="456">
        <f t="shared" si="250"/>
        <v>0</v>
      </c>
      <c r="AZ115" s="484">
        <f t="shared" si="251"/>
        <v>1547520</v>
      </c>
      <c r="BA115" s="484">
        <f t="shared" si="252"/>
        <v>20117760</v>
      </c>
    </row>
    <row r="116" spans="1:53" s="485" customFormat="1" ht="23.25" customHeight="1">
      <c r="A116" s="792">
        <v>3</v>
      </c>
      <c r="B116" s="803" t="s">
        <v>545</v>
      </c>
      <c r="C116" s="794" t="s">
        <v>1961</v>
      </c>
      <c r="D116" s="794">
        <v>1989</v>
      </c>
      <c r="E116" s="795" t="s">
        <v>525</v>
      </c>
      <c r="F116" s="796">
        <v>1</v>
      </c>
      <c r="G116" s="797">
        <v>4</v>
      </c>
      <c r="H116" s="798">
        <f t="shared" si="238"/>
        <v>8</v>
      </c>
      <c r="I116" s="799">
        <v>83200</v>
      </c>
      <c r="J116" s="799">
        <v>10</v>
      </c>
      <c r="K116" s="800">
        <f t="shared" si="239"/>
        <v>832000</v>
      </c>
      <c r="L116" s="800">
        <v>66560</v>
      </c>
      <c r="M116" s="800">
        <f t="shared" si="240"/>
        <v>499200</v>
      </c>
      <c r="N116" s="800">
        <f t="shared" si="241"/>
        <v>1397760</v>
      </c>
      <c r="O116" s="799"/>
      <c r="P116" s="801">
        <f t="shared" si="242"/>
        <v>1397760</v>
      </c>
      <c r="Q116" s="801">
        <f t="shared" si="243"/>
        <v>18170880</v>
      </c>
      <c r="R116" s="690">
        <v>1</v>
      </c>
      <c r="S116" s="567">
        <f t="shared" si="244"/>
        <v>5</v>
      </c>
      <c r="T116" s="461">
        <f t="shared" si="245"/>
        <v>10</v>
      </c>
      <c r="U116" s="456">
        <v>83200</v>
      </c>
      <c r="V116" s="456">
        <f t="shared" si="246"/>
        <v>10</v>
      </c>
      <c r="W116" s="462">
        <f t="shared" si="247"/>
        <v>832000</v>
      </c>
      <c r="X116" s="462">
        <f t="shared" si="248"/>
        <v>83200</v>
      </c>
      <c r="Y116" s="462">
        <f t="shared" si="253"/>
        <v>499200</v>
      </c>
      <c r="Z116" s="462">
        <f t="shared" si="254"/>
        <v>1414400</v>
      </c>
      <c r="AA116" s="456">
        <f t="shared" si="255"/>
        <v>0</v>
      </c>
      <c r="AB116" s="484">
        <f t="shared" si="256"/>
        <v>1414400</v>
      </c>
      <c r="AC116" s="484">
        <f t="shared" si="257"/>
        <v>18387200</v>
      </c>
      <c r="AD116" s="690">
        <v>1</v>
      </c>
      <c r="AE116" s="567">
        <f t="shared" si="258"/>
        <v>6</v>
      </c>
      <c r="AF116" s="461">
        <f t="shared" si="259"/>
        <v>12</v>
      </c>
      <c r="AG116" s="456">
        <f t="shared" si="260"/>
        <v>83200</v>
      </c>
      <c r="AH116" s="456">
        <f t="shared" si="261"/>
        <v>10</v>
      </c>
      <c r="AI116" s="462">
        <f t="shared" si="262"/>
        <v>832000</v>
      </c>
      <c r="AJ116" s="462">
        <f t="shared" si="263"/>
        <v>99840</v>
      </c>
      <c r="AK116" s="462">
        <f t="shared" si="264"/>
        <v>499200</v>
      </c>
      <c r="AL116" s="462">
        <f t="shared" si="265"/>
        <v>1431040</v>
      </c>
      <c r="AM116" s="456">
        <f t="shared" si="266"/>
        <v>0</v>
      </c>
      <c r="AN116" s="484">
        <f t="shared" si="267"/>
        <v>1431040</v>
      </c>
      <c r="AO116" s="484">
        <f t="shared" si="268"/>
        <v>18603520</v>
      </c>
      <c r="AP116" s="690">
        <v>1</v>
      </c>
      <c r="AQ116" s="567">
        <f t="shared" si="269"/>
        <v>7</v>
      </c>
      <c r="AR116" s="461">
        <f t="shared" si="270"/>
        <v>14</v>
      </c>
      <c r="AS116" s="456">
        <f t="shared" si="271"/>
        <v>83200</v>
      </c>
      <c r="AT116" s="456">
        <f t="shared" si="272"/>
        <v>10</v>
      </c>
      <c r="AU116" s="462">
        <f t="shared" si="273"/>
        <v>832000</v>
      </c>
      <c r="AV116" s="462">
        <f t="shared" si="274"/>
        <v>116480.00000000001</v>
      </c>
      <c r="AW116" s="462">
        <f t="shared" si="275"/>
        <v>499200</v>
      </c>
      <c r="AX116" s="462">
        <f t="shared" si="249"/>
        <v>1447680</v>
      </c>
      <c r="AY116" s="456">
        <f t="shared" si="250"/>
        <v>0</v>
      </c>
      <c r="AZ116" s="484">
        <f t="shared" si="251"/>
        <v>1447680</v>
      </c>
      <c r="BA116" s="484">
        <f t="shared" si="252"/>
        <v>18819840</v>
      </c>
    </row>
    <row r="117" spans="1:53" s="485" customFormat="1" ht="23.25" customHeight="1">
      <c r="A117" s="792">
        <v>4</v>
      </c>
      <c r="B117" s="795" t="s">
        <v>130</v>
      </c>
      <c r="C117" s="794" t="s">
        <v>1961</v>
      </c>
      <c r="D117" s="794">
        <v>1987</v>
      </c>
      <c r="E117" s="795" t="s">
        <v>525</v>
      </c>
      <c r="F117" s="796">
        <v>1</v>
      </c>
      <c r="G117" s="797">
        <v>7</v>
      </c>
      <c r="H117" s="798">
        <f t="shared" si="238"/>
        <v>14</v>
      </c>
      <c r="I117" s="799">
        <v>83200</v>
      </c>
      <c r="J117" s="799">
        <v>10</v>
      </c>
      <c r="K117" s="800">
        <f t="shared" si="239"/>
        <v>832000</v>
      </c>
      <c r="L117" s="800">
        <v>116480.00000000001</v>
      </c>
      <c r="M117" s="800">
        <f t="shared" si="240"/>
        <v>499200</v>
      </c>
      <c r="N117" s="800">
        <f t="shared" si="241"/>
        <v>1447680</v>
      </c>
      <c r="O117" s="799"/>
      <c r="P117" s="801">
        <f t="shared" si="242"/>
        <v>1447680</v>
      </c>
      <c r="Q117" s="801">
        <f t="shared" si="243"/>
        <v>18819840</v>
      </c>
      <c r="R117" s="690">
        <v>1</v>
      </c>
      <c r="S117" s="567">
        <f t="shared" si="244"/>
        <v>8</v>
      </c>
      <c r="T117" s="461">
        <f t="shared" si="245"/>
        <v>16</v>
      </c>
      <c r="U117" s="456">
        <v>83200</v>
      </c>
      <c r="V117" s="456">
        <f t="shared" si="246"/>
        <v>10</v>
      </c>
      <c r="W117" s="462">
        <f t="shared" si="247"/>
        <v>832000</v>
      </c>
      <c r="X117" s="462">
        <f t="shared" si="248"/>
        <v>133120</v>
      </c>
      <c r="Y117" s="462">
        <f t="shared" si="253"/>
        <v>499200</v>
      </c>
      <c r="Z117" s="462">
        <f t="shared" si="254"/>
        <v>1464320</v>
      </c>
      <c r="AA117" s="456">
        <f t="shared" si="255"/>
        <v>0</v>
      </c>
      <c r="AB117" s="484">
        <f t="shared" si="256"/>
        <v>1464320</v>
      </c>
      <c r="AC117" s="484">
        <f t="shared" si="257"/>
        <v>19036160</v>
      </c>
      <c r="AD117" s="690">
        <v>1</v>
      </c>
      <c r="AE117" s="567">
        <f t="shared" si="258"/>
        <v>9</v>
      </c>
      <c r="AF117" s="461">
        <f t="shared" si="259"/>
        <v>18</v>
      </c>
      <c r="AG117" s="456">
        <f t="shared" si="260"/>
        <v>83200</v>
      </c>
      <c r="AH117" s="456">
        <f t="shared" si="261"/>
        <v>10</v>
      </c>
      <c r="AI117" s="462">
        <f t="shared" si="262"/>
        <v>832000</v>
      </c>
      <c r="AJ117" s="462">
        <f t="shared" si="263"/>
        <v>149760</v>
      </c>
      <c r="AK117" s="462">
        <f t="shared" si="264"/>
        <v>499200</v>
      </c>
      <c r="AL117" s="462">
        <f t="shared" si="265"/>
        <v>1480960</v>
      </c>
      <c r="AM117" s="456">
        <f t="shared" si="266"/>
        <v>0</v>
      </c>
      <c r="AN117" s="484">
        <f t="shared" si="267"/>
        <v>1480960</v>
      </c>
      <c r="AO117" s="484">
        <f t="shared" si="268"/>
        <v>19252480</v>
      </c>
      <c r="AP117" s="690">
        <v>1</v>
      </c>
      <c r="AQ117" s="567">
        <f t="shared" si="269"/>
        <v>10</v>
      </c>
      <c r="AR117" s="461">
        <f t="shared" si="270"/>
        <v>20</v>
      </c>
      <c r="AS117" s="456">
        <f t="shared" si="271"/>
        <v>83200</v>
      </c>
      <c r="AT117" s="456">
        <f t="shared" si="272"/>
        <v>10</v>
      </c>
      <c r="AU117" s="462">
        <f t="shared" si="273"/>
        <v>832000</v>
      </c>
      <c r="AV117" s="462">
        <f t="shared" si="274"/>
        <v>166400</v>
      </c>
      <c r="AW117" s="462">
        <f t="shared" si="275"/>
        <v>499200</v>
      </c>
      <c r="AX117" s="462">
        <f t="shared" si="249"/>
        <v>1497600</v>
      </c>
      <c r="AY117" s="456">
        <f t="shared" si="250"/>
        <v>0</v>
      </c>
      <c r="AZ117" s="484">
        <f t="shared" si="251"/>
        <v>1497600</v>
      </c>
      <c r="BA117" s="484">
        <f t="shared" si="252"/>
        <v>19468800</v>
      </c>
    </row>
    <row r="118" spans="1:53" s="485" customFormat="1" ht="13.5">
      <c r="A118" s="792">
        <v>5</v>
      </c>
      <c r="B118" s="803" t="s">
        <v>1976</v>
      </c>
      <c r="C118" s="794" t="s">
        <v>1960</v>
      </c>
      <c r="D118" s="794">
        <v>1987</v>
      </c>
      <c r="E118" s="795" t="s">
        <v>525</v>
      </c>
      <c r="F118" s="796">
        <v>1</v>
      </c>
      <c r="G118" s="797">
        <v>3</v>
      </c>
      <c r="H118" s="798">
        <f t="shared" si="238"/>
        <v>6</v>
      </c>
      <c r="I118" s="799">
        <v>83200</v>
      </c>
      <c r="J118" s="799">
        <v>10</v>
      </c>
      <c r="K118" s="800">
        <f t="shared" si="239"/>
        <v>832000</v>
      </c>
      <c r="L118" s="800">
        <v>49920</v>
      </c>
      <c r="M118" s="800">
        <f t="shared" si="240"/>
        <v>499200</v>
      </c>
      <c r="N118" s="800">
        <f t="shared" si="241"/>
        <v>1381120</v>
      </c>
      <c r="O118" s="799"/>
      <c r="P118" s="801">
        <f t="shared" si="242"/>
        <v>1381120</v>
      </c>
      <c r="Q118" s="801">
        <f t="shared" si="243"/>
        <v>17954560</v>
      </c>
      <c r="R118" s="690">
        <v>1</v>
      </c>
      <c r="S118" s="567">
        <f t="shared" si="244"/>
        <v>4</v>
      </c>
      <c r="T118" s="461">
        <f t="shared" si="245"/>
        <v>8</v>
      </c>
      <c r="U118" s="456">
        <v>83200</v>
      </c>
      <c r="V118" s="456">
        <f t="shared" si="246"/>
        <v>10</v>
      </c>
      <c r="W118" s="462">
        <f t="shared" si="247"/>
        <v>832000</v>
      </c>
      <c r="X118" s="462">
        <f t="shared" si="248"/>
        <v>66560</v>
      </c>
      <c r="Y118" s="462">
        <f t="shared" si="253"/>
        <v>499200</v>
      </c>
      <c r="Z118" s="462">
        <f t="shared" si="254"/>
        <v>1397760</v>
      </c>
      <c r="AA118" s="456">
        <f t="shared" si="255"/>
        <v>0</v>
      </c>
      <c r="AB118" s="484">
        <f t="shared" si="256"/>
        <v>1397760</v>
      </c>
      <c r="AC118" s="484">
        <f t="shared" si="257"/>
        <v>18170880</v>
      </c>
      <c r="AD118" s="690">
        <v>1</v>
      </c>
      <c r="AE118" s="567">
        <f t="shared" si="258"/>
        <v>5</v>
      </c>
      <c r="AF118" s="461">
        <f t="shared" si="259"/>
        <v>10</v>
      </c>
      <c r="AG118" s="456">
        <f t="shared" si="260"/>
        <v>83200</v>
      </c>
      <c r="AH118" s="456">
        <f t="shared" si="261"/>
        <v>10</v>
      </c>
      <c r="AI118" s="462">
        <f t="shared" si="262"/>
        <v>832000</v>
      </c>
      <c r="AJ118" s="462">
        <f t="shared" si="263"/>
        <v>83200</v>
      </c>
      <c r="AK118" s="462">
        <f t="shared" si="264"/>
        <v>499200</v>
      </c>
      <c r="AL118" s="462">
        <f t="shared" si="265"/>
        <v>1414400</v>
      </c>
      <c r="AM118" s="456">
        <f t="shared" si="266"/>
        <v>0</v>
      </c>
      <c r="AN118" s="484">
        <f t="shared" si="267"/>
        <v>1414400</v>
      </c>
      <c r="AO118" s="484">
        <f t="shared" si="268"/>
        <v>18387200</v>
      </c>
      <c r="AP118" s="690">
        <v>1</v>
      </c>
      <c r="AQ118" s="567">
        <f t="shared" si="269"/>
        <v>6</v>
      </c>
      <c r="AR118" s="461">
        <f t="shared" si="270"/>
        <v>12</v>
      </c>
      <c r="AS118" s="456">
        <f t="shared" si="271"/>
        <v>83200</v>
      </c>
      <c r="AT118" s="456">
        <f t="shared" si="272"/>
        <v>10</v>
      </c>
      <c r="AU118" s="462">
        <f t="shared" si="273"/>
        <v>832000</v>
      </c>
      <c r="AV118" s="462">
        <f t="shared" si="274"/>
        <v>99840</v>
      </c>
      <c r="AW118" s="462">
        <f t="shared" si="275"/>
        <v>499200</v>
      </c>
      <c r="AX118" s="462">
        <f t="shared" si="249"/>
        <v>1431040</v>
      </c>
      <c r="AY118" s="456">
        <f t="shared" si="250"/>
        <v>0</v>
      </c>
      <c r="AZ118" s="484">
        <f t="shared" si="251"/>
        <v>1431040</v>
      </c>
      <c r="BA118" s="484">
        <f t="shared" si="252"/>
        <v>18603520</v>
      </c>
    </row>
    <row r="119" spans="1:53" s="485" customFormat="1" ht="23.25" customHeight="1">
      <c r="A119" s="792">
        <v>6</v>
      </c>
      <c r="B119" s="803" t="s">
        <v>1977</v>
      </c>
      <c r="C119" s="794" t="s">
        <v>1960</v>
      </c>
      <c r="D119" s="794">
        <v>1988</v>
      </c>
      <c r="E119" s="795" t="s">
        <v>525</v>
      </c>
      <c r="F119" s="796">
        <v>1</v>
      </c>
      <c r="G119" s="797">
        <v>3</v>
      </c>
      <c r="H119" s="798">
        <f t="shared" si="238"/>
        <v>6</v>
      </c>
      <c r="I119" s="799">
        <v>83200</v>
      </c>
      <c r="J119" s="799">
        <v>10</v>
      </c>
      <c r="K119" s="800">
        <f t="shared" si="239"/>
        <v>832000</v>
      </c>
      <c r="L119" s="800">
        <v>49920</v>
      </c>
      <c r="M119" s="800">
        <f t="shared" si="240"/>
        <v>499200</v>
      </c>
      <c r="N119" s="800">
        <f t="shared" si="241"/>
        <v>1381120</v>
      </c>
      <c r="O119" s="799"/>
      <c r="P119" s="801">
        <f t="shared" si="242"/>
        <v>1381120</v>
      </c>
      <c r="Q119" s="801">
        <f t="shared" si="243"/>
        <v>17954560</v>
      </c>
      <c r="R119" s="690">
        <v>1</v>
      </c>
      <c r="S119" s="567">
        <f t="shared" si="244"/>
        <v>4</v>
      </c>
      <c r="T119" s="461">
        <f t="shared" si="245"/>
        <v>8</v>
      </c>
      <c r="U119" s="456">
        <v>83200</v>
      </c>
      <c r="V119" s="456">
        <f t="shared" si="246"/>
        <v>10</v>
      </c>
      <c r="W119" s="462">
        <f t="shared" si="247"/>
        <v>832000</v>
      </c>
      <c r="X119" s="462">
        <f t="shared" si="248"/>
        <v>66560</v>
      </c>
      <c r="Y119" s="462">
        <f t="shared" si="253"/>
        <v>499200</v>
      </c>
      <c r="Z119" s="462">
        <f t="shared" si="254"/>
        <v>1397760</v>
      </c>
      <c r="AA119" s="456">
        <f t="shared" si="255"/>
        <v>0</v>
      </c>
      <c r="AB119" s="484">
        <f t="shared" si="256"/>
        <v>1397760</v>
      </c>
      <c r="AC119" s="484">
        <f t="shared" si="257"/>
        <v>18170880</v>
      </c>
      <c r="AD119" s="690">
        <v>1</v>
      </c>
      <c r="AE119" s="567">
        <f t="shared" si="258"/>
        <v>5</v>
      </c>
      <c r="AF119" s="461">
        <f t="shared" si="259"/>
        <v>10</v>
      </c>
      <c r="AG119" s="456">
        <f t="shared" si="260"/>
        <v>83200</v>
      </c>
      <c r="AH119" s="456">
        <f t="shared" si="261"/>
        <v>10</v>
      </c>
      <c r="AI119" s="462">
        <f t="shared" si="262"/>
        <v>832000</v>
      </c>
      <c r="AJ119" s="462">
        <f t="shared" si="263"/>
        <v>83200</v>
      </c>
      <c r="AK119" s="462">
        <f t="shared" si="264"/>
        <v>499200</v>
      </c>
      <c r="AL119" s="462">
        <f t="shared" si="265"/>
        <v>1414400</v>
      </c>
      <c r="AM119" s="456">
        <f t="shared" si="266"/>
        <v>0</v>
      </c>
      <c r="AN119" s="484">
        <f t="shared" si="267"/>
        <v>1414400</v>
      </c>
      <c r="AO119" s="484">
        <f t="shared" si="268"/>
        <v>18387200</v>
      </c>
      <c r="AP119" s="690">
        <v>1</v>
      </c>
      <c r="AQ119" s="567">
        <f t="shared" si="269"/>
        <v>6</v>
      </c>
      <c r="AR119" s="461">
        <f t="shared" si="270"/>
        <v>12</v>
      </c>
      <c r="AS119" s="456">
        <f t="shared" si="271"/>
        <v>83200</v>
      </c>
      <c r="AT119" s="456">
        <f t="shared" si="272"/>
        <v>10</v>
      </c>
      <c r="AU119" s="462">
        <f t="shared" si="273"/>
        <v>832000</v>
      </c>
      <c r="AV119" s="462">
        <f t="shared" si="274"/>
        <v>99840</v>
      </c>
      <c r="AW119" s="462">
        <f t="shared" si="275"/>
        <v>499200</v>
      </c>
      <c r="AX119" s="462">
        <f t="shared" si="249"/>
        <v>1431040</v>
      </c>
      <c r="AY119" s="456">
        <f t="shared" si="250"/>
        <v>0</v>
      </c>
      <c r="AZ119" s="484">
        <f t="shared" si="251"/>
        <v>1431040</v>
      </c>
      <c r="BA119" s="484">
        <f t="shared" si="252"/>
        <v>18603520</v>
      </c>
    </row>
    <row r="120" spans="1:53" s="485" customFormat="1" ht="23.25" customHeight="1">
      <c r="A120" s="792">
        <v>7</v>
      </c>
      <c r="B120" s="802" t="s">
        <v>1442</v>
      </c>
      <c r="C120" s="794" t="s">
        <v>1961</v>
      </c>
      <c r="D120" s="794">
        <v>1970</v>
      </c>
      <c r="E120" s="795" t="s">
        <v>525</v>
      </c>
      <c r="F120" s="796">
        <v>1</v>
      </c>
      <c r="G120" s="797">
        <v>4</v>
      </c>
      <c r="H120" s="798">
        <f t="shared" si="238"/>
        <v>8</v>
      </c>
      <c r="I120" s="799">
        <v>83200</v>
      </c>
      <c r="J120" s="799">
        <v>10</v>
      </c>
      <c r="K120" s="800">
        <f t="shared" si="239"/>
        <v>832000</v>
      </c>
      <c r="L120" s="800">
        <v>66560</v>
      </c>
      <c r="M120" s="800">
        <f t="shared" si="240"/>
        <v>499200</v>
      </c>
      <c r="N120" s="800">
        <f t="shared" si="241"/>
        <v>1397760</v>
      </c>
      <c r="O120" s="799"/>
      <c r="P120" s="801">
        <f t="shared" si="242"/>
        <v>1397760</v>
      </c>
      <c r="Q120" s="801">
        <f t="shared" si="243"/>
        <v>18170880</v>
      </c>
      <c r="R120" s="690">
        <v>1</v>
      </c>
      <c r="S120" s="567">
        <f t="shared" si="244"/>
        <v>5</v>
      </c>
      <c r="T120" s="461">
        <f t="shared" si="245"/>
        <v>10</v>
      </c>
      <c r="U120" s="456">
        <v>83200</v>
      </c>
      <c r="V120" s="456">
        <f t="shared" si="246"/>
        <v>10</v>
      </c>
      <c r="W120" s="462">
        <f t="shared" si="247"/>
        <v>832000</v>
      </c>
      <c r="X120" s="462">
        <f t="shared" si="248"/>
        <v>83200</v>
      </c>
      <c r="Y120" s="462">
        <f t="shared" si="253"/>
        <v>499200</v>
      </c>
      <c r="Z120" s="462">
        <f t="shared" si="254"/>
        <v>1414400</v>
      </c>
      <c r="AA120" s="456">
        <f t="shared" si="255"/>
        <v>0</v>
      </c>
      <c r="AB120" s="484">
        <f t="shared" si="256"/>
        <v>1414400</v>
      </c>
      <c r="AC120" s="484">
        <f t="shared" si="257"/>
        <v>18387200</v>
      </c>
      <c r="AD120" s="690">
        <v>1</v>
      </c>
      <c r="AE120" s="567">
        <f t="shared" si="258"/>
        <v>6</v>
      </c>
      <c r="AF120" s="461">
        <f t="shared" si="259"/>
        <v>12</v>
      </c>
      <c r="AG120" s="456">
        <f t="shared" si="260"/>
        <v>83200</v>
      </c>
      <c r="AH120" s="456">
        <f t="shared" si="261"/>
        <v>10</v>
      </c>
      <c r="AI120" s="462">
        <f t="shared" si="262"/>
        <v>832000</v>
      </c>
      <c r="AJ120" s="462">
        <f t="shared" si="263"/>
        <v>99840</v>
      </c>
      <c r="AK120" s="462">
        <f t="shared" si="264"/>
        <v>499200</v>
      </c>
      <c r="AL120" s="462">
        <f t="shared" si="265"/>
        <v>1431040</v>
      </c>
      <c r="AM120" s="456">
        <f t="shared" si="266"/>
        <v>0</v>
      </c>
      <c r="AN120" s="484">
        <f t="shared" si="267"/>
        <v>1431040</v>
      </c>
      <c r="AO120" s="484">
        <f t="shared" si="268"/>
        <v>18603520</v>
      </c>
      <c r="AP120" s="690">
        <v>1</v>
      </c>
      <c r="AQ120" s="567">
        <f t="shared" si="269"/>
        <v>7</v>
      </c>
      <c r="AR120" s="461">
        <f t="shared" si="270"/>
        <v>14</v>
      </c>
      <c r="AS120" s="456">
        <f t="shared" si="271"/>
        <v>83200</v>
      </c>
      <c r="AT120" s="456">
        <f t="shared" si="272"/>
        <v>10</v>
      </c>
      <c r="AU120" s="462">
        <f t="shared" si="273"/>
        <v>832000</v>
      </c>
      <c r="AV120" s="462">
        <f t="shared" si="274"/>
        <v>116480.00000000001</v>
      </c>
      <c r="AW120" s="462">
        <f t="shared" si="275"/>
        <v>499200</v>
      </c>
      <c r="AX120" s="462">
        <f t="shared" si="249"/>
        <v>1447680</v>
      </c>
      <c r="AY120" s="456">
        <f t="shared" si="250"/>
        <v>0</v>
      </c>
      <c r="AZ120" s="484">
        <f t="shared" si="251"/>
        <v>1447680</v>
      </c>
      <c r="BA120" s="484">
        <f t="shared" si="252"/>
        <v>18819840</v>
      </c>
    </row>
    <row r="121" spans="1:53" s="485" customFormat="1" ht="23.25" customHeight="1">
      <c r="A121" s="792">
        <v>8</v>
      </c>
      <c r="B121" s="802" t="s">
        <v>756</v>
      </c>
      <c r="C121" s="794" t="s">
        <v>1961</v>
      </c>
      <c r="D121" s="794">
        <v>1981</v>
      </c>
      <c r="E121" s="795" t="s">
        <v>525</v>
      </c>
      <c r="F121" s="796">
        <v>1</v>
      </c>
      <c r="G121" s="797">
        <v>9</v>
      </c>
      <c r="H121" s="798">
        <f t="shared" si="238"/>
        <v>18</v>
      </c>
      <c r="I121" s="799">
        <v>83200</v>
      </c>
      <c r="J121" s="799">
        <v>10</v>
      </c>
      <c r="K121" s="800">
        <f>+J121*I121</f>
        <v>832000</v>
      </c>
      <c r="L121" s="800">
        <v>149760</v>
      </c>
      <c r="M121" s="800">
        <f t="shared" si="240"/>
        <v>499200</v>
      </c>
      <c r="N121" s="800">
        <f t="shared" si="241"/>
        <v>1480960</v>
      </c>
      <c r="O121" s="799"/>
      <c r="P121" s="801">
        <f>+N121+O121</f>
        <v>1480960</v>
      </c>
      <c r="Q121" s="801">
        <f t="shared" si="243"/>
        <v>19252480</v>
      </c>
      <c r="R121" s="690">
        <v>1</v>
      </c>
      <c r="S121" s="567">
        <f t="shared" si="244"/>
        <v>10</v>
      </c>
      <c r="T121" s="461">
        <f>+S121*2</f>
        <v>20</v>
      </c>
      <c r="U121" s="456">
        <v>83200</v>
      </c>
      <c r="V121" s="456">
        <f t="shared" si="246"/>
        <v>10</v>
      </c>
      <c r="W121" s="462">
        <f t="shared" si="247"/>
        <v>832000</v>
      </c>
      <c r="X121" s="462">
        <f t="shared" si="248"/>
        <v>166400</v>
      </c>
      <c r="Y121" s="462">
        <f t="shared" si="253"/>
        <v>499200</v>
      </c>
      <c r="Z121" s="462">
        <f t="shared" si="254"/>
        <v>1497600</v>
      </c>
      <c r="AA121" s="456">
        <f t="shared" si="255"/>
        <v>0</v>
      </c>
      <c r="AB121" s="484">
        <f t="shared" si="256"/>
        <v>1497600</v>
      </c>
      <c r="AC121" s="484">
        <f t="shared" si="257"/>
        <v>19468800</v>
      </c>
      <c r="AD121" s="690">
        <v>1</v>
      </c>
      <c r="AE121" s="567">
        <f t="shared" si="258"/>
        <v>11</v>
      </c>
      <c r="AF121" s="461">
        <f t="shared" si="259"/>
        <v>22</v>
      </c>
      <c r="AG121" s="456">
        <f t="shared" si="260"/>
        <v>83200</v>
      </c>
      <c r="AH121" s="456">
        <f t="shared" si="261"/>
        <v>10</v>
      </c>
      <c r="AI121" s="462">
        <f t="shared" si="262"/>
        <v>832000</v>
      </c>
      <c r="AJ121" s="462">
        <f t="shared" si="263"/>
        <v>183040</v>
      </c>
      <c r="AK121" s="462">
        <f t="shared" si="264"/>
        <v>499200</v>
      </c>
      <c r="AL121" s="462">
        <f t="shared" si="265"/>
        <v>1514240</v>
      </c>
      <c r="AM121" s="456">
        <f t="shared" si="266"/>
        <v>0</v>
      </c>
      <c r="AN121" s="484">
        <f t="shared" si="267"/>
        <v>1514240</v>
      </c>
      <c r="AO121" s="484">
        <f t="shared" si="268"/>
        <v>19685120</v>
      </c>
      <c r="AP121" s="690">
        <v>1</v>
      </c>
      <c r="AQ121" s="567">
        <f t="shared" si="269"/>
        <v>12</v>
      </c>
      <c r="AR121" s="461">
        <f t="shared" si="270"/>
        <v>24</v>
      </c>
      <c r="AS121" s="456">
        <f t="shared" si="271"/>
        <v>83200</v>
      </c>
      <c r="AT121" s="456">
        <f t="shared" si="272"/>
        <v>10</v>
      </c>
      <c r="AU121" s="462">
        <f t="shared" si="273"/>
        <v>832000</v>
      </c>
      <c r="AV121" s="462">
        <f t="shared" si="274"/>
        <v>199680</v>
      </c>
      <c r="AW121" s="462">
        <f t="shared" si="275"/>
        <v>499200</v>
      </c>
      <c r="AX121" s="462">
        <f t="shared" si="249"/>
        <v>1530880</v>
      </c>
      <c r="AY121" s="456">
        <f t="shared" si="250"/>
        <v>0</v>
      </c>
      <c r="AZ121" s="484">
        <f>+AX121+AY121</f>
        <v>1530880</v>
      </c>
      <c r="BA121" s="484">
        <f>+AZ121*13</f>
        <v>19901440</v>
      </c>
    </row>
    <row r="122" spans="1:53" s="485" customFormat="1" ht="23.25" customHeight="1">
      <c r="A122" s="792">
        <v>9</v>
      </c>
      <c r="B122" s="802" t="s">
        <v>1021</v>
      </c>
      <c r="C122" s="794" t="s">
        <v>1960</v>
      </c>
      <c r="D122" s="794">
        <v>1982</v>
      </c>
      <c r="E122" s="795" t="s">
        <v>525</v>
      </c>
      <c r="F122" s="796">
        <v>1</v>
      </c>
      <c r="G122" s="797">
        <v>7</v>
      </c>
      <c r="H122" s="798">
        <f t="shared" si="238"/>
        <v>14</v>
      </c>
      <c r="I122" s="799">
        <v>83200</v>
      </c>
      <c r="J122" s="799">
        <v>10</v>
      </c>
      <c r="K122" s="800">
        <f>+J122*I122</f>
        <v>832000</v>
      </c>
      <c r="L122" s="800">
        <v>116480.00000000001</v>
      </c>
      <c r="M122" s="800">
        <f t="shared" si="240"/>
        <v>499200</v>
      </c>
      <c r="N122" s="800">
        <f t="shared" si="241"/>
        <v>1447680</v>
      </c>
      <c r="O122" s="799"/>
      <c r="P122" s="801">
        <f>+N122+O122</f>
        <v>1447680</v>
      </c>
      <c r="Q122" s="801">
        <f t="shared" si="243"/>
        <v>18819840</v>
      </c>
      <c r="R122" s="690">
        <v>1</v>
      </c>
      <c r="S122" s="567">
        <f t="shared" si="244"/>
        <v>8</v>
      </c>
      <c r="T122" s="461">
        <f>+S122*2</f>
        <v>16</v>
      </c>
      <c r="U122" s="456">
        <v>83200</v>
      </c>
      <c r="V122" s="456">
        <f t="shared" si="246"/>
        <v>10</v>
      </c>
      <c r="W122" s="462">
        <f t="shared" si="247"/>
        <v>832000</v>
      </c>
      <c r="X122" s="462">
        <f t="shared" si="248"/>
        <v>133120</v>
      </c>
      <c r="Y122" s="462">
        <f t="shared" si="253"/>
        <v>499200</v>
      </c>
      <c r="Z122" s="462">
        <f t="shared" si="254"/>
        <v>1464320</v>
      </c>
      <c r="AA122" s="456">
        <f t="shared" si="255"/>
        <v>0</v>
      </c>
      <c r="AB122" s="484">
        <f t="shared" si="256"/>
        <v>1464320</v>
      </c>
      <c r="AC122" s="484">
        <f t="shared" si="257"/>
        <v>19036160</v>
      </c>
      <c r="AD122" s="690">
        <v>1</v>
      </c>
      <c r="AE122" s="567">
        <f t="shared" si="258"/>
        <v>9</v>
      </c>
      <c r="AF122" s="461">
        <f t="shared" si="259"/>
        <v>18</v>
      </c>
      <c r="AG122" s="456">
        <f t="shared" si="260"/>
        <v>83200</v>
      </c>
      <c r="AH122" s="456">
        <f t="shared" si="261"/>
        <v>10</v>
      </c>
      <c r="AI122" s="462">
        <f t="shared" si="262"/>
        <v>832000</v>
      </c>
      <c r="AJ122" s="462">
        <f t="shared" si="263"/>
        <v>149760</v>
      </c>
      <c r="AK122" s="462">
        <f t="shared" si="264"/>
        <v>499200</v>
      </c>
      <c r="AL122" s="462">
        <f t="shared" si="265"/>
        <v>1480960</v>
      </c>
      <c r="AM122" s="456">
        <f t="shared" si="266"/>
        <v>0</v>
      </c>
      <c r="AN122" s="484">
        <f t="shared" si="267"/>
        <v>1480960</v>
      </c>
      <c r="AO122" s="484">
        <f t="shared" si="268"/>
        <v>19252480</v>
      </c>
      <c r="AP122" s="690">
        <v>1</v>
      </c>
      <c r="AQ122" s="567">
        <f t="shared" si="269"/>
        <v>10</v>
      </c>
      <c r="AR122" s="461">
        <f t="shared" si="270"/>
        <v>20</v>
      </c>
      <c r="AS122" s="456">
        <f t="shared" si="271"/>
        <v>83200</v>
      </c>
      <c r="AT122" s="456">
        <f t="shared" si="272"/>
        <v>10</v>
      </c>
      <c r="AU122" s="462">
        <f t="shared" si="273"/>
        <v>832000</v>
      </c>
      <c r="AV122" s="462">
        <f t="shared" si="274"/>
        <v>166400</v>
      </c>
      <c r="AW122" s="462">
        <f t="shared" si="275"/>
        <v>499200</v>
      </c>
      <c r="AX122" s="462">
        <f t="shared" si="249"/>
        <v>1497600</v>
      </c>
      <c r="AY122" s="456">
        <f t="shared" si="250"/>
        <v>0</v>
      </c>
      <c r="AZ122" s="484">
        <f>+AX122+AY122</f>
        <v>1497600</v>
      </c>
      <c r="BA122" s="484">
        <f>+AZ122*13</f>
        <v>19468800</v>
      </c>
    </row>
    <row r="123" spans="1:53" s="485" customFormat="1" ht="23.25" customHeight="1">
      <c r="A123" s="792">
        <v>10</v>
      </c>
      <c r="B123" s="802" t="s">
        <v>567</v>
      </c>
      <c r="C123" s="794" t="s">
        <v>1961</v>
      </c>
      <c r="D123" s="794">
        <v>1984</v>
      </c>
      <c r="E123" s="795" t="s">
        <v>525</v>
      </c>
      <c r="F123" s="796">
        <v>1</v>
      </c>
      <c r="G123" s="797">
        <v>11</v>
      </c>
      <c r="H123" s="798">
        <f t="shared" si="238"/>
        <v>22</v>
      </c>
      <c r="I123" s="799">
        <v>83200</v>
      </c>
      <c r="J123" s="799">
        <v>10</v>
      </c>
      <c r="K123" s="800">
        <f>+J123*I123</f>
        <v>832000</v>
      </c>
      <c r="L123" s="800">
        <v>183040</v>
      </c>
      <c r="M123" s="800">
        <f t="shared" si="240"/>
        <v>499200</v>
      </c>
      <c r="N123" s="800">
        <f t="shared" si="241"/>
        <v>1514240</v>
      </c>
      <c r="O123" s="799">
        <v>8000</v>
      </c>
      <c r="P123" s="801">
        <f>+N123+O123</f>
        <v>1522240</v>
      </c>
      <c r="Q123" s="801">
        <f t="shared" si="243"/>
        <v>19789120</v>
      </c>
      <c r="R123" s="690">
        <v>1</v>
      </c>
      <c r="S123" s="567">
        <f t="shared" si="244"/>
        <v>12</v>
      </c>
      <c r="T123" s="461">
        <f>+S123*2</f>
        <v>24</v>
      </c>
      <c r="U123" s="456">
        <v>83200</v>
      </c>
      <c r="V123" s="456">
        <f t="shared" si="246"/>
        <v>10</v>
      </c>
      <c r="W123" s="462">
        <f t="shared" si="247"/>
        <v>832000</v>
      </c>
      <c r="X123" s="462">
        <f t="shared" si="248"/>
        <v>199680</v>
      </c>
      <c r="Y123" s="462">
        <f t="shared" si="253"/>
        <v>499200</v>
      </c>
      <c r="Z123" s="462">
        <f t="shared" si="254"/>
        <v>1530880</v>
      </c>
      <c r="AA123" s="456">
        <f t="shared" si="255"/>
        <v>8000</v>
      </c>
      <c r="AB123" s="484">
        <f t="shared" si="256"/>
        <v>1538880</v>
      </c>
      <c r="AC123" s="484">
        <f t="shared" si="257"/>
        <v>20005440</v>
      </c>
      <c r="AD123" s="690">
        <v>1</v>
      </c>
      <c r="AE123" s="567">
        <f t="shared" si="258"/>
        <v>13</v>
      </c>
      <c r="AF123" s="461">
        <f t="shared" si="259"/>
        <v>26</v>
      </c>
      <c r="AG123" s="456">
        <f t="shared" si="260"/>
        <v>83200</v>
      </c>
      <c r="AH123" s="456">
        <f t="shared" si="261"/>
        <v>10</v>
      </c>
      <c r="AI123" s="462">
        <f t="shared" si="262"/>
        <v>832000</v>
      </c>
      <c r="AJ123" s="462">
        <f t="shared" si="263"/>
        <v>216320</v>
      </c>
      <c r="AK123" s="462">
        <f t="shared" si="264"/>
        <v>499200</v>
      </c>
      <c r="AL123" s="462">
        <f t="shared" si="265"/>
        <v>1547520</v>
      </c>
      <c r="AM123" s="456">
        <f t="shared" si="266"/>
        <v>8000</v>
      </c>
      <c r="AN123" s="484">
        <f t="shared" si="267"/>
        <v>1555520</v>
      </c>
      <c r="AO123" s="484">
        <f t="shared" si="268"/>
        <v>20221760</v>
      </c>
      <c r="AP123" s="690">
        <v>1</v>
      </c>
      <c r="AQ123" s="567">
        <f t="shared" si="269"/>
        <v>14</v>
      </c>
      <c r="AR123" s="461">
        <f t="shared" si="270"/>
        <v>28</v>
      </c>
      <c r="AS123" s="456">
        <f t="shared" si="271"/>
        <v>83200</v>
      </c>
      <c r="AT123" s="456">
        <f t="shared" si="272"/>
        <v>10</v>
      </c>
      <c r="AU123" s="462">
        <f t="shared" si="273"/>
        <v>832000</v>
      </c>
      <c r="AV123" s="462">
        <f t="shared" si="274"/>
        <v>232960.00000000003</v>
      </c>
      <c r="AW123" s="462">
        <f t="shared" si="275"/>
        <v>499200</v>
      </c>
      <c r="AX123" s="462">
        <f t="shared" si="249"/>
        <v>1564160</v>
      </c>
      <c r="AY123" s="456">
        <f t="shared" si="250"/>
        <v>8000</v>
      </c>
      <c r="AZ123" s="484">
        <f>+AX123+AY123</f>
        <v>1572160</v>
      </c>
      <c r="BA123" s="484">
        <f>+AZ123*13</f>
        <v>20438080</v>
      </c>
    </row>
    <row r="124" spans="1:53" s="485" customFormat="1" ht="23.25" customHeight="1">
      <c r="A124" s="792">
        <v>11</v>
      </c>
      <c r="B124" s="802" t="s">
        <v>505</v>
      </c>
      <c r="C124" s="794" t="s">
        <v>1961</v>
      </c>
      <c r="D124" s="794">
        <v>1963</v>
      </c>
      <c r="E124" s="795" t="s">
        <v>525</v>
      </c>
      <c r="F124" s="796">
        <v>1</v>
      </c>
      <c r="G124" s="797">
        <v>17</v>
      </c>
      <c r="H124" s="798">
        <f t="shared" si="238"/>
        <v>34</v>
      </c>
      <c r="I124" s="799">
        <v>83200</v>
      </c>
      <c r="J124" s="799">
        <v>10</v>
      </c>
      <c r="K124" s="800">
        <f>+J124*I124</f>
        <v>832000</v>
      </c>
      <c r="L124" s="800">
        <v>249600</v>
      </c>
      <c r="M124" s="800">
        <f t="shared" si="240"/>
        <v>499200</v>
      </c>
      <c r="N124" s="800">
        <f t="shared" si="241"/>
        <v>1580800</v>
      </c>
      <c r="O124" s="799"/>
      <c r="P124" s="801">
        <f>+N124+O124</f>
        <v>1580800</v>
      </c>
      <c r="Q124" s="801">
        <f t="shared" si="243"/>
        <v>20550400</v>
      </c>
      <c r="R124" s="690">
        <v>1</v>
      </c>
      <c r="S124" s="567">
        <f t="shared" si="244"/>
        <v>18</v>
      </c>
      <c r="T124" s="461">
        <f>+S124*2</f>
        <v>36</v>
      </c>
      <c r="U124" s="456">
        <v>83200</v>
      </c>
      <c r="V124" s="456">
        <f t="shared" si="246"/>
        <v>10</v>
      </c>
      <c r="W124" s="462">
        <f t="shared" si="247"/>
        <v>832000</v>
      </c>
      <c r="X124" s="462">
        <f t="shared" si="248"/>
        <v>249600</v>
      </c>
      <c r="Y124" s="462">
        <f t="shared" si="253"/>
        <v>499200</v>
      </c>
      <c r="Z124" s="462">
        <f t="shared" si="254"/>
        <v>1580800</v>
      </c>
      <c r="AA124" s="456">
        <f t="shared" si="255"/>
        <v>0</v>
      </c>
      <c r="AB124" s="484">
        <f t="shared" si="256"/>
        <v>1580800</v>
      </c>
      <c r="AC124" s="484">
        <f t="shared" si="257"/>
        <v>20550400</v>
      </c>
      <c r="AD124" s="690">
        <v>1</v>
      </c>
      <c r="AE124" s="567">
        <f t="shared" si="258"/>
        <v>19</v>
      </c>
      <c r="AF124" s="461">
        <f t="shared" si="259"/>
        <v>38</v>
      </c>
      <c r="AG124" s="456">
        <f t="shared" si="260"/>
        <v>83200</v>
      </c>
      <c r="AH124" s="456">
        <f t="shared" si="261"/>
        <v>10</v>
      </c>
      <c r="AI124" s="462">
        <f t="shared" si="262"/>
        <v>832000</v>
      </c>
      <c r="AJ124" s="462">
        <f t="shared" si="263"/>
        <v>249600</v>
      </c>
      <c r="AK124" s="462">
        <f t="shared" si="264"/>
        <v>499200</v>
      </c>
      <c r="AL124" s="462">
        <f t="shared" si="265"/>
        <v>1580800</v>
      </c>
      <c r="AM124" s="456">
        <f t="shared" si="266"/>
        <v>0</v>
      </c>
      <c r="AN124" s="484">
        <f t="shared" si="267"/>
        <v>1580800</v>
      </c>
      <c r="AO124" s="484">
        <f t="shared" si="268"/>
        <v>20550400</v>
      </c>
      <c r="AP124" s="690">
        <v>1</v>
      </c>
      <c r="AQ124" s="567">
        <f t="shared" si="269"/>
        <v>20</v>
      </c>
      <c r="AR124" s="461">
        <f t="shared" si="270"/>
        <v>40</v>
      </c>
      <c r="AS124" s="456">
        <f t="shared" si="271"/>
        <v>83200</v>
      </c>
      <c r="AT124" s="456">
        <f t="shared" si="272"/>
        <v>10</v>
      </c>
      <c r="AU124" s="462">
        <f t="shared" si="273"/>
        <v>832000</v>
      </c>
      <c r="AV124" s="462">
        <f t="shared" si="274"/>
        <v>249600</v>
      </c>
      <c r="AW124" s="462">
        <f t="shared" si="275"/>
        <v>499200</v>
      </c>
      <c r="AX124" s="462">
        <f t="shared" si="249"/>
        <v>1580800</v>
      </c>
      <c r="AY124" s="456">
        <f t="shared" si="250"/>
        <v>0</v>
      </c>
      <c r="AZ124" s="484">
        <f>+AX124+AY124</f>
        <v>1580800</v>
      </c>
      <c r="BA124" s="484">
        <f>+AZ124*13</f>
        <v>20550400</v>
      </c>
    </row>
    <row r="125" spans="1:53" s="485" customFormat="1" ht="23.25" customHeight="1">
      <c r="A125" s="792">
        <v>12</v>
      </c>
      <c r="B125" s="795" t="s">
        <v>1103</v>
      </c>
      <c r="C125" s="794" t="s">
        <v>1960</v>
      </c>
      <c r="D125" s="794">
        <v>1989</v>
      </c>
      <c r="E125" s="795" t="s">
        <v>525</v>
      </c>
      <c r="F125" s="796">
        <v>1</v>
      </c>
      <c r="G125" s="797">
        <v>3</v>
      </c>
      <c r="H125" s="798">
        <f t="shared" si="238"/>
        <v>6</v>
      </c>
      <c r="I125" s="799">
        <v>83200</v>
      </c>
      <c r="J125" s="799">
        <v>10</v>
      </c>
      <c r="K125" s="800">
        <f t="shared" ref="K125:K132" si="276">+J125*I125</f>
        <v>832000</v>
      </c>
      <c r="L125" s="800">
        <v>49920</v>
      </c>
      <c r="M125" s="800">
        <f t="shared" si="240"/>
        <v>499200</v>
      </c>
      <c r="N125" s="800">
        <f t="shared" si="241"/>
        <v>1381120</v>
      </c>
      <c r="O125" s="799"/>
      <c r="P125" s="801">
        <f t="shared" ref="P125:P132" si="277">+N125+O125</f>
        <v>1381120</v>
      </c>
      <c r="Q125" s="801">
        <f t="shared" si="243"/>
        <v>17954560</v>
      </c>
      <c r="R125" s="690">
        <v>1</v>
      </c>
      <c r="S125" s="567">
        <f t="shared" si="244"/>
        <v>4</v>
      </c>
      <c r="T125" s="461">
        <f t="shared" ref="T125:T132" si="278">+S125*2</f>
        <v>8</v>
      </c>
      <c r="U125" s="456">
        <v>83200</v>
      </c>
      <c r="V125" s="456">
        <f t="shared" si="246"/>
        <v>10</v>
      </c>
      <c r="W125" s="462">
        <f t="shared" ref="W125:W132" si="279">+U125*V125</f>
        <v>832000</v>
      </c>
      <c r="X125" s="462">
        <f t="shared" si="248"/>
        <v>66560</v>
      </c>
      <c r="Y125" s="462">
        <f t="shared" si="253"/>
        <v>499200</v>
      </c>
      <c r="Z125" s="462">
        <f t="shared" si="254"/>
        <v>1397760</v>
      </c>
      <c r="AA125" s="456">
        <f t="shared" si="255"/>
        <v>0</v>
      </c>
      <c r="AB125" s="484">
        <f t="shared" si="256"/>
        <v>1397760</v>
      </c>
      <c r="AC125" s="484">
        <f t="shared" si="257"/>
        <v>18170880</v>
      </c>
      <c r="AD125" s="690">
        <v>1</v>
      </c>
      <c r="AE125" s="567">
        <f t="shared" si="258"/>
        <v>5</v>
      </c>
      <c r="AF125" s="461">
        <f t="shared" si="259"/>
        <v>10</v>
      </c>
      <c r="AG125" s="456">
        <f t="shared" si="260"/>
        <v>83200</v>
      </c>
      <c r="AH125" s="456">
        <f t="shared" si="261"/>
        <v>10</v>
      </c>
      <c r="AI125" s="462">
        <f t="shared" si="262"/>
        <v>832000</v>
      </c>
      <c r="AJ125" s="462">
        <f t="shared" si="263"/>
        <v>83200</v>
      </c>
      <c r="AK125" s="462">
        <f t="shared" si="264"/>
        <v>499200</v>
      </c>
      <c r="AL125" s="462">
        <f t="shared" si="265"/>
        <v>1414400</v>
      </c>
      <c r="AM125" s="456">
        <f t="shared" si="266"/>
        <v>0</v>
      </c>
      <c r="AN125" s="484">
        <f t="shared" si="267"/>
        <v>1414400</v>
      </c>
      <c r="AO125" s="484">
        <f t="shared" si="268"/>
        <v>18387200</v>
      </c>
      <c r="AP125" s="690">
        <v>1</v>
      </c>
      <c r="AQ125" s="567">
        <f t="shared" si="269"/>
        <v>6</v>
      </c>
      <c r="AR125" s="461">
        <f t="shared" si="270"/>
        <v>12</v>
      </c>
      <c r="AS125" s="456">
        <f t="shared" si="271"/>
        <v>83200</v>
      </c>
      <c r="AT125" s="456">
        <f t="shared" si="272"/>
        <v>10</v>
      </c>
      <c r="AU125" s="462">
        <f t="shared" si="273"/>
        <v>832000</v>
      </c>
      <c r="AV125" s="462">
        <f t="shared" si="274"/>
        <v>99840</v>
      </c>
      <c r="AW125" s="462">
        <f t="shared" si="275"/>
        <v>499200</v>
      </c>
      <c r="AX125" s="462">
        <f t="shared" ref="AX125:AX132" si="280">+AU125+AV125+AW125</f>
        <v>1431040</v>
      </c>
      <c r="AY125" s="456">
        <f t="shared" ref="AY125:AY132" si="281">+AM125</f>
        <v>0</v>
      </c>
      <c r="AZ125" s="484">
        <f t="shared" ref="AZ125:AZ132" si="282">+AX125+AY125</f>
        <v>1431040</v>
      </c>
      <c r="BA125" s="484">
        <f t="shared" ref="BA125:BA132" si="283">+AZ125*13</f>
        <v>18603520</v>
      </c>
    </row>
    <row r="126" spans="1:53" s="485" customFormat="1" ht="23.25" customHeight="1">
      <c r="A126" s="792">
        <v>13</v>
      </c>
      <c r="B126" s="802" t="s">
        <v>507</v>
      </c>
      <c r="C126" s="794" t="s">
        <v>1960</v>
      </c>
      <c r="D126" s="794">
        <v>1982</v>
      </c>
      <c r="E126" s="795" t="s">
        <v>525</v>
      </c>
      <c r="F126" s="796">
        <v>1</v>
      </c>
      <c r="G126" s="797">
        <v>12</v>
      </c>
      <c r="H126" s="798">
        <f t="shared" si="238"/>
        <v>24</v>
      </c>
      <c r="I126" s="799">
        <v>83200</v>
      </c>
      <c r="J126" s="799">
        <v>10</v>
      </c>
      <c r="K126" s="800">
        <f t="shared" si="276"/>
        <v>832000</v>
      </c>
      <c r="L126" s="800">
        <v>199680</v>
      </c>
      <c r="M126" s="800">
        <f t="shared" si="240"/>
        <v>499200</v>
      </c>
      <c r="N126" s="800">
        <f t="shared" si="241"/>
        <v>1530880</v>
      </c>
      <c r="O126" s="799"/>
      <c r="P126" s="801">
        <f t="shared" si="277"/>
        <v>1530880</v>
      </c>
      <c r="Q126" s="801">
        <f t="shared" si="243"/>
        <v>19901440</v>
      </c>
      <c r="R126" s="690">
        <v>1</v>
      </c>
      <c r="S126" s="567">
        <f t="shared" si="244"/>
        <v>13</v>
      </c>
      <c r="T126" s="461">
        <f t="shared" si="278"/>
        <v>26</v>
      </c>
      <c r="U126" s="456">
        <v>83200</v>
      </c>
      <c r="V126" s="456">
        <f t="shared" si="246"/>
        <v>10</v>
      </c>
      <c r="W126" s="462">
        <f t="shared" si="279"/>
        <v>832000</v>
      </c>
      <c r="X126" s="462">
        <f t="shared" si="248"/>
        <v>216320</v>
      </c>
      <c r="Y126" s="462">
        <f t="shared" si="253"/>
        <v>499200</v>
      </c>
      <c r="Z126" s="462">
        <f t="shared" si="254"/>
        <v>1547520</v>
      </c>
      <c r="AA126" s="456">
        <f t="shared" si="255"/>
        <v>0</v>
      </c>
      <c r="AB126" s="484">
        <f t="shared" si="256"/>
        <v>1547520</v>
      </c>
      <c r="AC126" s="484">
        <f t="shared" si="257"/>
        <v>20117760</v>
      </c>
      <c r="AD126" s="690">
        <v>1</v>
      </c>
      <c r="AE126" s="567">
        <f t="shared" si="258"/>
        <v>14</v>
      </c>
      <c r="AF126" s="461">
        <f t="shared" si="259"/>
        <v>28</v>
      </c>
      <c r="AG126" s="456">
        <f t="shared" si="260"/>
        <v>83200</v>
      </c>
      <c r="AH126" s="456">
        <f t="shared" si="261"/>
        <v>10</v>
      </c>
      <c r="AI126" s="462">
        <f t="shared" si="262"/>
        <v>832000</v>
      </c>
      <c r="AJ126" s="462">
        <f t="shared" si="263"/>
        <v>232960.00000000003</v>
      </c>
      <c r="AK126" s="462">
        <f t="shared" si="264"/>
        <v>499200</v>
      </c>
      <c r="AL126" s="462">
        <f t="shared" si="265"/>
        <v>1564160</v>
      </c>
      <c r="AM126" s="456">
        <f t="shared" si="266"/>
        <v>0</v>
      </c>
      <c r="AN126" s="484">
        <f t="shared" si="267"/>
        <v>1564160</v>
      </c>
      <c r="AO126" s="484">
        <f t="shared" si="268"/>
        <v>20334080</v>
      </c>
      <c r="AP126" s="690">
        <v>1</v>
      </c>
      <c r="AQ126" s="567">
        <f t="shared" si="269"/>
        <v>15</v>
      </c>
      <c r="AR126" s="461">
        <f t="shared" si="270"/>
        <v>30</v>
      </c>
      <c r="AS126" s="456">
        <f t="shared" si="271"/>
        <v>83200</v>
      </c>
      <c r="AT126" s="456">
        <f t="shared" si="272"/>
        <v>10</v>
      </c>
      <c r="AU126" s="462">
        <f t="shared" si="273"/>
        <v>832000</v>
      </c>
      <c r="AV126" s="462">
        <f t="shared" si="274"/>
        <v>249600</v>
      </c>
      <c r="AW126" s="462">
        <f t="shared" si="275"/>
        <v>499200</v>
      </c>
      <c r="AX126" s="462">
        <f t="shared" si="280"/>
        <v>1580800</v>
      </c>
      <c r="AY126" s="456">
        <f t="shared" si="281"/>
        <v>0</v>
      </c>
      <c r="AZ126" s="484">
        <f t="shared" si="282"/>
        <v>1580800</v>
      </c>
      <c r="BA126" s="484">
        <f t="shared" si="283"/>
        <v>20550400</v>
      </c>
    </row>
    <row r="127" spans="1:53" s="485" customFormat="1" ht="25.5" customHeight="1">
      <c r="A127" s="792">
        <v>14</v>
      </c>
      <c r="B127" s="802" t="s">
        <v>504</v>
      </c>
      <c r="C127" s="794" t="s">
        <v>1961</v>
      </c>
      <c r="D127" s="794">
        <v>1981</v>
      </c>
      <c r="E127" s="795" t="s">
        <v>525</v>
      </c>
      <c r="F127" s="796">
        <v>1</v>
      </c>
      <c r="G127" s="797">
        <v>16</v>
      </c>
      <c r="H127" s="798">
        <f t="shared" si="238"/>
        <v>32</v>
      </c>
      <c r="I127" s="799">
        <v>83200</v>
      </c>
      <c r="J127" s="799">
        <v>10</v>
      </c>
      <c r="K127" s="800">
        <f t="shared" si="276"/>
        <v>832000</v>
      </c>
      <c r="L127" s="800">
        <v>249600</v>
      </c>
      <c r="M127" s="800">
        <f t="shared" si="240"/>
        <v>499200</v>
      </c>
      <c r="N127" s="800">
        <f t="shared" si="241"/>
        <v>1580800</v>
      </c>
      <c r="O127" s="799"/>
      <c r="P127" s="801">
        <f t="shared" si="277"/>
        <v>1580800</v>
      </c>
      <c r="Q127" s="801">
        <f t="shared" si="243"/>
        <v>20550400</v>
      </c>
      <c r="R127" s="690">
        <v>1</v>
      </c>
      <c r="S127" s="567">
        <f t="shared" si="244"/>
        <v>17</v>
      </c>
      <c r="T127" s="461">
        <f t="shared" si="278"/>
        <v>34</v>
      </c>
      <c r="U127" s="456">
        <v>83200</v>
      </c>
      <c r="V127" s="456">
        <f t="shared" si="246"/>
        <v>10</v>
      </c>
      <c r="W127" s="462">
        <f t="shared" si="279"/>
        <v>832000</v>
      </c>
      <c r="X127" s="462">
        <f t="shared" si="248"/>
        <v>249600</v>
      </c>
      <c r="Y127" s="462">
        <f t="shared" si="253"/>
        <v>499200</v>
      </c>
      <c r="Z127" s="462">
        <f t="shared" si="254"/>
        <v>1580800</v>
      </c>
      <c r="AA127" s="456">
        <f t="shared" si="255"/>
        <v>0</v>
      </c>
      <c r="AB127" s="484">
        <f t="shared" si="256"/>
        <v>1580800</v>
      </c>
      <c r="AC127" s="484">
        <f t="shared" si="257"/>
        <v>20550400</v>
      </c>
      <c r="AD127" s="690">
        <v>1</v>
      </c>
      <c r="AE127" s="567">
        <f t="shared" si="258"/>
        <v>18</v>
      </c>
      <c r="AF127" s="461">
        <f t="shared" si="259"/>
        <v>36</v>
      </c>
      <c r="AG127" s="456">
        <f t="shared" si="260"/>
        <v>83200</v>
      </c>
      <c r="AH127" s="456">
        <f t="shared" si="261"/>
        <v>10</v>
      </c>
      <c r="AI127" s="462">
        <f t="shared" si="262"/>
        <v>832000</v>
      </c>
      <c r="AJ127" s="462">
        <f t="shared" si="263"/>
        <v>249600</v>
      </c>
      <c r="AK127" s="462">
        <f t="shared" si="264"/>
        <v>499200</v>
      </c>
      <c r="AL127" s="462">
        <f t="shared" si="265"/>
        <v>1580800</v>
      </c>
      <c r="AM127" s="456">
        <f t="shared" si="266"/>
        <v>0</v>
      </c>
      <c r="AN127" s="484">
        <f t="shared" si="267"/>
        <v>1580800</v>
      </c>
      <c r="AO127" s="484">
        <f t="shared" si="268"/>
        <v>20550400</v>
      </c>
      <c r="AP127" s="690">
        <v>1</v>
      </c>
      <c r="AQ127" s="567">
        <f t="shared" si="269"/>
        <v>19</v>
      </c>
      <c r="AR127" s="461">
        <f t="shared" si="270"/>
        <v>38</v>
      </c>
      <c r="AS127" s="456">
        <f t="shared" si="271"/>
        <v>83200</v>
      </c>
      <c r="AT127" s="456">
        <f t="shared" si="272"/>
        <v>10</v>
      </c>
      <c r="AU127" s="462">
        <f t="shared" si="273"/>
        <v>832000</v>
      </c>
      <c r="AV127" s="462">
        <f t="shared" si="274"/>
        <v>249600</v>
      </c>
      <c r="AW127" s="462">
        <f t="shared" si="275"/>
        <v>499200</v>
      </c>
      <c r="AX127" s="462">
        <f t="shared" si="280"/>
        <v>1580800</v>
      </c>
      <c r="AY127" s="456">
        <f t="shared" si="281"/>
        <v>0</v>
      </c>
      <c r="AZ127" s="484">
        <f t="shared" si="282"/>
        <v>1580800</v>
      </c>
      <c r="BA127" s="484">
        <f t="shared" si="283"/>
        <v>20550400</v>
      </c>
    </row>
    <row r="128" spans="1:53" s="485" customFormat="1" ht="23.25" customHeight="1">
      <c r="A128" s="792">
        <v>15</v>
      </c>
      <c r="B128" s="795" t="s">
        <v>160</v>
      </c>
      <c r="C128" s="794" t="s">
        <v>1961</v>
      </c>
      <c r="D128" s="794">
        <v>1984</v>
      </c>
      <c r="E128" s="795" t="s">
        <v>525</v>
      </c>
      <c r="F128" s="796">
        <v>1</v>
      </c>
      <c r="G128" s="797">
        <v>12</v>
      </c>
      <c r="H128" s="798">
        <f t="shared" si="238"/>
        <v>24</v>
      </c>
      <c r="I128" s="799">
        <v>83200</v>
      </c>
      <c r="J128" s="799">
        <v>10</v>
      </c>
      <c r="K128" s="800">
        <f t="shared" si="276"/>
        <v>832000</v>
      </c>
      <c r="L128" s="800">
        <v>199680</v>
      </c>
      <c r="M128" s="800">
        <f t="shared" si="240"/>
        <v>499200</v>
      </c>
      <c r="N128" s="800">
        <f t="shared" si="241"/>
        <v>1530880</v>
      </c>
      <c r="O128" s="799"/>
      <c r="P128" s="801">
        <f t="shared" si="277"/>
        <v>1530880</v>
      </c>
      <c r="Q128" s="801">
        <f t="shared" si="243"/>
        <v>19901440</v>
      </c>
      <c r="R128" s="690">
        <v>1</v>
      </c>
      <c r="S128" s="567">
        <f t="shared" si="244"/>
        <v>13</v>
      </c>
      <c r="T128" s="461">
        <f t="shared" si="278"/>
        <v>26</v>
      </c>
      <c r="U128" s="456">
        <v>83200</v>
      </c>
      <c r="V128" s="456">
        <f t="shared" si="246"/>
        <v>10</v>
      </c>
      <c r="W128" s="462">
        <f t="shared" si="279"/>
        <v>832000</v>
      </c>
      <c r="X128" s="462">
        <f t="shared" si="248"/>
        <v>216320</v>
      </c>
      <c r="Y128" s="462">
        <f t="shared" si="253"/>
        <v>499200</v>
      </c>
      <c r="Z128" s="462">
        <f t="shared" si="254"/>
        <v>1547520</v>
      </c>
      <c r="AA128" s="456">
        <f t="shared" si="255"/>
        <v>0</v>
      </c>
      <c r="AB128" s="484">
        <f t="shared" si="256"/>
        <v>1547520</v>
      </c>
      <c r="AC128" s="484">
        <f t="shared" si="257"/>
        <v>20117760</v>
      </c>
      <c r="AD128" s="690">
        <v>1</v>
      </c>
      <c r="AE128" s="567">
        <f t="shared" si="258"/>
        <v>14</v>
      </c>
      <c r="AF128" s="461">
        <f t="shared" si="259"/>
        <v>28</v>
      </c>
      <c r="AG128" s="456">
        <f t="shared" si="260"/>
        <v>83200</v>
      </c>
      <c r="AH128" s="456">
        <f t="shared" si="261"/>
        <v>10</v>
      </c>
      <c r="AI128" s="462">
        <f t="shared" si="262"/>
        <v>832000</v>
      </c>
      <c r="AJ128" s="462">
        <f t="shared" si="263"/>
        <v>232960.00000000003</v>
      </c>
      <c r="AK128" s="462">
        <f t="shared" si="264"/>
        <v>499200</v>
      </c>
      <c r="AL128" s="462">
        <f t="shared" si="265"/>
        <v>1564160</v>
      </c>
      <c r="AM128" s="456">
        <f t="shared" si="266"/>
        <v>0</v>
      </c>
      <c r="AN128" s="484">
        <f t="shared" si="267"/>
        <v>1564160</v>
      </c>
      <c r="AO128" s="484">
        <f t="shared" si="268"/>
        <v>20334080</v>
      </c>
      <c r="AP128" s="690">
        <v>1</v>
      </c>
      <c r="AQ128" s="567">
        <f t="shared" si="269"/>
        <v>15</v>
      </c>
      <c r="AR128" s="461">
        <f t="shared" si="270"/>
        <v>30</v>
      </c>
      <c r="AS128" s="456">
        <f t="shared" si="271"/>
        <v>83200</v>
      </c>
      <c r="AT128" s="456">
        <f t="shared" si="272"/>
        <v>10</v>
      </c>
      <c r="AU128" s="462">
        <f t="shared" si="273"/>
        <v>832000</v>
      </c>
      <c r="AV128" s="462">
        <f t="shared" si="274"/>
        <v>249600</v>
      </c>
      <c r="AW128" s="462">
        <f t="shared" si="275"/>
        <v>499200</v>
      </c>
      <c r="AX128" s="462">
        <f t="shared" si="280"/>
        <v>1580800</v>
      </c>
      <c r="AY128" s="456">
        <f t="shared" si="281"/>
        <v>0</v>
      </c>
      <c r="AZ128" s="484">
        <f t="shared" si="282"/>
        <v>1580800</v>
      </c>
      <c r="BA128" s="484">
        <f t="shared" si="283"/>
        <v>20550400</v>
      </c>
    </row>
    <row r="129" spans="1:53" s="485" customFormat="1" ht="23.25" customHeight="1">
      <c r="A129" s="792">
        <v>16</v>
      </c>
      <c r="B129" s="802" t="s">
        <v>221</v>
      </c>
      <c r="C129" s="794" t="s">
        <v>1961</v>
      </c>
      <c r="D129" s="794">
        <v>1986</v>
      </c>
      <c r="E129" s="795" t="s">
        <v>525</v>
      </c>
      <c r="F129" s="796">
        <v>1</v>
      </c>
      <c r="G129" s="797">
        <v>7</v>
      </c>
      <c r="H129" s="798">
        <f t="shared" si="238"/>
        <v>14</v>
      </c>
      <c r="I129" s="799">
        <v>83200</v>
      </c>
      <c r="J129" s="799">
        <v>10</v>
      </c>
      <c r="K129" s="800">
        <f t="shared" si="276"/>
        <v>832000</v>
      </c>
      <c r="L129" s="800">
        <v>116480.00000000001</v>
      </c>
      <c r="M129" s="800">
        <f t="shared" si="240"/>
        <v>499200</v>
      </c>
      <c r="N129" s="800">
        <f t="shared" si="241"/>
        <v>1447680</v>
      </c>
      <c r="O129" s="799"/>
      <c r="P129" s="801">
        <f t="shared" si="277"/>
        <v>1447680</v>
      </c>
      <c r="Q129" s="801">
        <f t="shared" si="243"/>
        <v>18819840</v>
      </c>
      <c r="R129" s="690">
        <v>1</v>
      </c>
      <c r="S129" s="567">
        <f t="shared" si="244"/>
        <v>8</v>
      </c>
      <c r="T129" s="461">
        <f t="shared" si="278"/>
        <v>16</v>
      </c>
      <c r="U129" s="456">
        <v>83200</v>
      </c>
      <c r="V129" s="456">
        <f t="shared" si="246"/>
        <v>10</v>
      </c>
      <c r="W129" s="462">
        <f t="shared" si="279"/>
        <v>832000</v>
      </c>
      <c r="X129" s="462">
        <f t="shared" si="248"/>
        <v>133120</v>
      </c>
      <c r="Y129" s="462">
        <f t="shared" si="253"/>
        <v>499200</v>
      </c>
      <c r="Z129" s="462">
        <f t="shared" si="254"/>
        <v>1464320</v>
      </c>
      <c r="AA129" s="456">
        <f t="shared" si="255"/>
        <v>0</v>
      </c>
      <c r="AB129" s="484">
        <f t="shared" si="256"/>
        <v>1464320</v>
      </c>
      <c r="AC129" s="484">
        <f t="shared" si="257"/>
        <v>19036160</v>
      </c>
      <c r="AD129" s="690">
        <v>1</v>
      </c>
      <c r="AE129" s="567">
        <f t="shared" si="258"/>
        <v>9</v>
      </c>
      <c r="AF129" s="461">
        <f t="shared" si="259"/>
        <v>18</v>
      </c>
      <c r="AG129" s="456">
        <f t="shared" si="260"/>
        <v>83200</v>
      </c>
      <c r="AH129" s="456">
        <f t="shared" si="261"/>
        <v>10</v>
      </c>
      <c r="AI129" s="462">
        <f t="shared" si="262"/>
        <v>832000</v>
      </c>
      <c r="AJ129" s="462">
        <f t="shared" si="263"/>
        <v>149760</v>
      </c>
      <c r="AK129" s="462">
        <f t="shared" si="264"/>
        <v>499200</v>
      </c>
      <c r="AL129" s="462">
        <f t="shared" si="265"/>
        <v>1480960</v>
      </c>
      <c r="AM129" s="456">
        <f t="shared" si="266"/>
        <v>0</v>
      </c>
      <c r="AN129" s="484">
        <f t="shared" si="267"/>
        <v>1480960</v>
      </c>
      <c r="AO129" s="484">
        <f t="shared" si="268"/>
        <v>19252480</v>
      </c>
      <c r="AP129" s="690">
        <v>1</v>
      </c>
      <c r="AQ129" s="567">
        <f t="shared" si="269"/>
        <v>10</v>
      </c>
      <c r="AR129" s="461">
        <f t="shared" si="270"/>
        <v>20</v>
      </c>
      <c r="AS129" s="456">
        <f t="shared" si="271"/>
        <v>83200</v>
      </c>
      <c r="AT129" s="456">
        <f t="shared" si="272"/>
        <v>10</v>
      </c>
      <c r="AU129" s="462">
        <f t="shared" si="273"/>
        <v>832000</v>
      </c>
      <c r="AV129" s="462">
        <f t="shared" si="274"/>
        <v>166400</v>
      </c>
      <c r="AW129" s="462">
        <f t="shared" si="275"/>
        <v>499200</v>
      </c>
      <c r="AX129" s="462">
        <f t="shared" si="280"/>
        <v>1497600</v>
      </c>
      <c r="AY129" s="456">
        <f t="shared" si="281"/>
        <v>0</v>
      </c>
      <c r="AZ129" s="484">
        <f t="shared" si="282"/>
        <v>1497600</v>
      </c>
      <c r="BA129" s="484">
        <f t="shared" si="283"/>
        <v>19468800</v>
      </c>
    </row>
    <row r="130" spans="1:53" s="485" customFormat="1" ht="23.25" customHeight="1">
      <c r="A130" s="792">
        <v>17</v>
      </c>
      <c r="B130" s="802" t="s">
        <v>510</v>
      </c>
      <c r="C130" s="794" t="s">
        <v>1961</v>
      </c>
      <c r="D130" s="794">
        <v>1987</v>
      </c>
      <c r="E130" s="795" t="s">
        <v>525</v>
      </c>
      <c r="F130" s="796">
        <v>1</v>
      </c>
      <c r="G130" s="797">
        <v>12</v>
      </c>
      <c r="H130" s="798">
        <f t="shared" si="238"/>
        <v>24</v>
      </c>
      <c r="I130" s="799">
        <v>83200</v>
      </c>
      <c r="J130" s="799">
        <v>10</v>
      </c>
      <c r="K130" s="800">
        <f t="shared" si="276"/>
        <v>832000</v>
      </c>
      <c r="L130" s="800">
        <v>199680</v>
      </c>
      <c r="M130" s="800">
        <f t="shared" si="240"/>
        <v>499200</v>
      </c>
      <c r="N130" s="800">
        <f t="shared" si="241"/>
        <v>1530880</v>
      </c>
      <c r="O130" s="799"/>
      <c r="P130" s="801">
        <f t="shared" si="277"/>
        <v>1530880</v>
      </c>
      <c r="Q130" s="801">
        <f t="shared" si="243"/>
        <v>19901440</v>
      </c>
      <c r="R130" s="690">
        <v>1</v>
      </c>
      <c r="S130" s="567">
        <f t="shared" si="244"/>
        <v>13</v>
      </c>
      <c r="T130" s="461">
        <f t="shared" si="278"/>
        <v>26</v>
      </c>
      <c r="U130" s="456">
        <v>83200</v>
      </c>
      <c r="V130" s="456">
        <f t="shared" si="246"/>
        <v>10</v>
      </c>
      <c r="W130" s="462">
        <f t="shared" si="279"/>
        <v>832000</v>
      </c>
      <c r="X130" s="462">
        <f t="shared" si="248"/>
        <v>216320</v>
      </c>
      <c r="Y130" s="462">
        <f t="shared" si="253"/>
        <v>499200</v>
      </c>
      <c r="Z130" s="462">
        <f t="shared" si="254"/>
        <v>1547520</v>
      </c>
      <c r="AA130" s="456">
        <f t="shared" si="255"/>
        <v>0</v>
      </c>
      <c r="AB130" s="484">
        <f t="shared" si="256"/>
        <v>1547520</v>
      </c>
      <c r="AC130" s="484">
        <f t="shared" si="257"/>
        <v>20117760</v>
      </c>
      <c r="AD130" s="690">
        <v>1</v>
      </c>
      <c r="AE130" s="567">
        <f t="shared" si="258"/>
        <v>14</v>
      </c>
      <c r="AF130" s="461">
        <f t="shared" si="259"/>
        <v>28</v>
      </c>
      <c r="AG130" s="456">
        <f t="shared" si="260"/>
        <v>83200</v>
      </c>
      <c r="AH130" s="456">
        <f t="shared" si="261"/>
        <v>10</v>
      </c>
      <c r="AI130" s="462">
        <f t="shared" si="262"/>
        <v>832000</v>
      </c>
      <c r="AJ130" s="462">
        <f t="shared" si="263"/>
        <v>232960.00000000003</v>
      </c>
      <c r="AK130" s="462">
        <f t="shared" si="264"/>
        <v>499200</v>
      </c>
      <c r="AL130" s="462">
        <f t="shared" si="265"/>
        <v>1564160</v>
      </c>
      <c r="AM130" s="456">
        <f t="shared" si="266"/>
        <v>0</v>
      </c>
      <c r="AN130" s="484">
        <f t="shared" si="267"/>
        <v>1564160</v>
      </c>
      <c r="AO130" s="484">
        <f t="shared" si="268"/>
        <v>20334080</v>
      </c>
      <c r="AP130" s="690">
        <v>1</v>
      </c>
      <c r="AQ130" s="567">
        <f t="shared" si="269"/>
        <v>15</v>
      </c>
      <c r="AR130" s="461">
        <f t="shared" si="270"/>
        <v>30</v>
      </c>
      <c r="AS130" s="456">
        <f t="shared" si="271"/>
        <v>83200</v>
      </c>
      <c r="AT130" s="456">
        <f t="shared" si="272"/>
        <v>10</v>
      </c>
      <c r="AU130" s="462">
        <f t="shared" si="273"/>
        <v>832000</v>
      </c>
      <c r="AV130" s="462">
        <f t="shared" si="274"/>
        <v>249600</v>
      </c>
      <c r="AW130" s="462">
        <f t="shared" si="275"/>
        <v>499200</v>
      </c>
      <c r="AX130" s="462">
        <f t="shared" si="280"/>
        <v>1580800</v>
      </c>
      <c r="AY130" s="456">
        <f t="shared" si="281"/>
        <v>0</v>
      </c>
      <c r="AZ130" s="484">
        <f t="shared" si="282"/>
        <v>1580800</v>
      </c>
      <c r="BA130" s="484">
        <f t="shared" si="283"/>
        <v>20550400</v>
      </c>
    </row>
    <row r="131" spans="1:53" s="485" customFormat="1" ht="23.25" customHeight="1">
      <c r="A131" s="792">
        <v>18</v>
      </c>
      <c r="B131" s="802" t="s">
        <v>771</v>
      </c>
      <c r="C131" s="794" t="s">
        <v>1960</v>
      </c>
      <c r="D131" s="794">
        <v>1988</v>
      </c>
      <c r="E131" s="795" t="s">
        <v>525</v>
      </c>
      <c r="F131" s="796">
        <v>1</v>
      </c>
      <c r="G131" s="797">
        <v>4</v>
      </c>
      <c r="H131" s="798">
        <f t="shared" si="238"/>
        <v>8</v>
      </c>
      <c r="I131" s="799">
        <v>83200</v>
      </c>
      <c r="J131" s="799">
        <v>10</v>
      </c>
      <c r="K131" s="800">
        <f t="shared" si="276"/>
        <v>832000</v>
      </c>
      <c r="L131" s="800">
        <v>66560</v>
      </c>
      <c r="M131" s="800">
        <f t="shared" si="240"/>
        <v>499200</v>
      </c>
      <c r="N131" s="800">
        <f t="shared" si="241"/>
        <v>1397760</v>
      </c>
      <c r="O131" s="799"/>
      <c r="P131" s="801">
        <f t="shared" si="277"/>
        <v>1397760</v>
      </c>
      <c r="Q131" s="801">
        <f t="shared" si="243"/>
        <v>18170880</v>
      </c>
      <c r="R131" s="690">
        <v>1</v>
      </c>
      <c r="S131" s="567">
        <f t="shared" si="244"/>
        <v>5</v>
      </c>
      <c r="T131" s="461">
        <f t="shared" si="278"/>
        <v>10</v>
      </c>
      <c r="U131" s="456">
        <v>83200</v>
      </c>
      <c r="V131" s="456">
        <f t="shared" si="246"/>
        <v>10</v>
      </c>
      <c r="W131" s="462">
        <f t="shared" si="279"/>
        <v>832000</v>
      </c>
      <c r="X131" s="462">
        <f t="shared" si="248"/>
        <v>83200</v>
      </c>
      <c r="Y131" s="462">
        <f t="shared" si="253"/>
        <v>499200</v>
      </c>
      <c r="Z131" s="462">
        <f t="shared" si="254"/>
        <v>1414400</v>
      </c>
      <c r="AA131" s="456">
        <f t="shared" si="255"/>
        <v>0</v>
      </c>
      <c r="AB131" s="484">
        <f t="shared" si="256"/>
        <v>1414400</v>
      </c>
      <c r="AC131" s="484">
        <f t="shared" si="257"/>
        <v>18387200</v>
      </c>
      <c r="AD131" s="690">
        <v>1</v>
      </c>
      <c r="AE131" s="567">
        <f t="shared" si="258"/>
        <v>6</v>
      </c>
      <c r="AF131" s="461">
        <f t="shared" si="259"/>
        <v>12</v>
      </c>
      <c r="AG131" s="456">
        <f t="shared" si="260"/>
        <v>83200</v>
      </c>
      <c r="AH131" s="456">
        <f t="shared" si="261"/>
        <v>10</v>
      </c>
      <c r="AI131" s="462">
        <f t="shared" si="262"/>
        <v>832000</v>
      </c>
      <c r="AJ131" s="462">
        <f t="shared" si="263"/>
        <v>99840</v>
      </c>
      <c r="AK131" s="462">
        <f t="shared" si="264"/>
        <v>499200</v>
      </c>
      <c r="AL131" s="462">
        <f t="shared" si="265"/>
        <v>1431040</v>
      </c>
      <c r="AM131" s="456">
        <f t="shared" si="266"/>
        <v>0</v>
      </c>
      <c r="AN131" s="484">
        <f t="shared" si="267"/>
        <v>1431040</v>
      </c>
      <c r="AO131" s="484">
        <f t="shared" si="268"/>
        <v>18603520</v>
      </c>
      <c r="AP131" s="690">
        <v>1</v>
      </c>
      <c r="AQ131" s="567">
        <f t="shared" si="269"/>
        <v>7</v>
      </c>
      <c r="AR131" s="461">
        <f t="shared" si="270"/>
        <v>14</v>
      </c>
      <c r="AS131" s="456">
        <f t="shared" si="271"/>
        <v>83200</v>
      </c>
      <c r="AT131" s="456">
        <f t="shared" si="272"/>
        <v>10</v>
      </c>
      <c r="AU131" s="462">
        <f t="shared" si="273"/>
        <v>832000</v>
      </c>
      <c r="AV131" s="462">
        <f t="shared" si="274"/>
        <v>116480.00000000001</v>
      </c>
      <c r="AW131" s="462">
        <f t="shared" si="275"/>
        <v>499200</v>
      </c>
      <c r="AX131" s="462">
        <f t="shared" si="280"/>
        <v>1447680</v>
      </c>
      <c r="AY131" s="456">
        <f t="shared" si="281"/>
        <v>0</v>
      </c>
      <c r="AZ131" s="484">
        <f t="shared" si="282"/>
        <v>1447680</v>
      </c>
      <c r="BA131" s="484">
        <f t="shared" si="283"/>
        <v>18819840</v>
      </c>
    </row>
    <row r="132" spans="1:53" s="485" customFormat="1" ht="27">
      <c r="A132" s="792">
        <v>19</v>
      </c>
      <c r="B132" s="802" t="s">
        <v>511</v>
      </c>
      <c r="C132" s="794" t="s">
        <v>1960</v>
      </c>
      <c r="D132" s="794">
        <v>1986</v>
      </c>
      <c r="E132" s="795" t="s">
        <v>2890</v>
      </c>
      <c r="F132" s="796">
        <v>1</v>
      </c>
      <c r="G132" s="797">
        <v>12</v>
      </c>
      <c r="H132" s="798">
        <f t="shared" si="238"/>
        <v>24</v>
      </c>
      <c r="I132" s="799">
        <v>83200</v>
      </c>
      <c r="J132" s="799">
        <v>12</v>
      </c>
      <c r="K132" s="800">
        <f t="shared" si="276"/>
        <v>998400</v>
      </c>
      <c r="L132" s="800">
        <v>199680</v>
      </c>
      <c r="M132" s="800">
        <f>+K132*0.5</f>
        <v>499200</v>
      </c>
      <c r="N132" s="800">
        <f t="shared" si="241"/>
        <v>1697280</v>
      </c>
      <c r="O132" s="799"/>
      <c r="P132" s="801">
        <f t="shared" si="277"/>
        <v>1697280</v>
      </c>
      <c r="Q132" s="801">
        <f t="shared" si="243"/>
        <v>22064640</v>
      </c>
      <c r="R132" s="690">
        <v>1</v>
      </c>
      <c r="S132" s="567">
        <f t="shared" si="244"/>
        <v>13</v>
      </c>
      <c r="T132" s="461">
        <f t="shared" si="278"/>
        <v>26</v>
      </c>
      <c r="U132" s="456">
        <v>83200</v>
      </c>
      <c r="V132" s="456">
        <f t="shared" si="246"/>
        <v>12</v>
      </c>
      <c r="W132" s="462">
        <f t="shared" si="279"/>
        <v>998400</v>
      </c>
      <c r="X132" s="462">
        <v>216320</v>
      </c>
      <c r="Y132" s="462">
        <f>+W132*0.5</f>
        <v>499200</v>
      </c>
      <c r="Z132" s="462">
        <f t="shared" si="254"/>
        <v>1713920</v>
      </c>
      <c r="AA132" s="456">
        <f t="shared" si="255"/>
        <v>0</v>
      </c>
      <c r="AB132" s="484">
        <f t="shared" si="256"/>
        <v>1713920</v>
      </c>
      <c r="AC132" s="484">
        <f t="shared" si="257"/>
        <v>22280960</v>
      </c>
      <c r="AD132" s="690">
        <v>1</v>
      </c>
      <c r="AE132" s="567">
        <f t="shared" si="258"/>
        <v>14</v>
      </c>
      <c r="AF132" s="461">
        <f t="shared" si="259"/>
        <v>28</v>
      </c>
      <c r="AG132" s="456">
        <f t="shared" si="260"/>
        <v>83200</v>
      </c>
      <c r="AH132" s="456">
        <f t="shared" si="261"/>
        <v>12</v>
      </c>
      <c r="AI132" s="462">
        <f t="shared" si="262"/>
        <v>998400</v>
      </c>
      <c r="AJ132" s="462">
        <v>232960.00000000003</v>
      </c>
      <c r="AK132" s="462">
        <f>+AI132*0.5</f>
        <v>499200</v>
      </c>
      <c r="AL132" s="462">
        <f t="shared" si="265"/>
        <v>1730560</v>
      </c>
      <c r="AM132" s="456">
        <f t="shared" si="266"/>
        <v>0</v>
      </c>
      <c r="AN132" s="484">
        <f t="shared" si="267"/>
        <v>1730560</v>
      </c>
      <c r="AO132" s="484">
        <f t="shared" si="268"/>
        <v>22497280</v>
      </c>
      <c r="AP132" s="690">
        <v>1</v>
      </c>
      <c r="AQ132" s="567">
        <f t="shared" si="269"/>
        <v>15</v>
      </c>
      <c r="AR132" s="461">
        <f t="shared" si="270"/>
        <v>30</v>
      </c>
      <c r="AS132" s="456">
        <f t="shared" si="271"/>
        <v>83200</v>
      </c>
      <c r="AT132" s="456">
        <f t="shared" si="272"/>
        <v>12</v>
      </c>
      <c r="AU132" s="462">
        <f t="shared" si="273"/>
        <v>998400</v>
      </c>
      <c r="AV132" s="462">
        <v>249600</v>
      </c>
      <c r="AW132" s="462">
        <f>+AU132*0.5</f>
        <v>499200</v>
      </c>
      <c r="AX132" s="462">
        <f t="shared" si="280"/>
        <v>1747200</v>
      </c>
      <c r="AY132" s="456">
        <f t="shared" si="281"/>
        <v>0</v>
      </c>
      <c r="AZ132" s="484">
        <f t="shared" si="282"/>
        <v>1747200</v>
      </c>
      <c r="BA132" s="484">
        <f t="shared" si="283"/>
        <v>22713600</v>
      </c>
    </row>
    <row r="133" spans="1:53" s="485" customFormat="1" ht="23.25" customHeight="1">
      <c r="A133" s="792">
        <v>20</v>
      </c>
      <c r="B133" s="802" t="s">
        <v>3004</v>
      </c>
      <c r="C133" s="794" t="s">
        <v>1961</v>
      </c>
      <c r="D133" s="794">
        <v>1990</v>
      </c>
      <c r="E133" s="795" t="s">
        <v>525</v>
      </c>
      <c r="F133" s="796">
        <v>1</v>
      </c>
      <c r="G133" s="797">
        <v>1</v>
      </c>
      <c r="H133" s="798">
        <f t="shared" si="238"/>
        <v>2</v>
      </c>
      <c r="I133" s="799">
        <v>83200</v>
      </c>
      <c r="J133" s="799">
        <v>10</v>
      </c>
      <c r="K133" s="800">
        <f>+J133*I133</f>
        <v>832000</v>
      </c>
      <c r="L133" s="800">
        <v>16640</v>
      </c>
      <c r="M133" s="800">
        <f>+K133*0.6</f>
        <v>499200</v>
      </c>
      <c r="N133" s="800">
        <f t="shared" si="241"/>
        <v>1347840</v>
      </c>
      <c r="O133" s="799"/>
      <c r="P133" s="801">
        <f>+N133+O133</f>
        <v>1347840</v>
      </c>
      <c r="Q133" s="801">
        <f t="shared" si="243"/>
        <v>17521920</v>
      </c>
      <c r="R133" s="690">
        <v>1</v>
      </c>
      <c r="S133" s="567">
        <f t="shared" si="244"/>
        <v>2</v>
      </c>
      <c r="T133" s="461">
        <f>+S133*2</f>
        <v>4</v>
      </c>
      <c r="U133" s="456">
        <v>83200</v>
      </c>
      <c r="V133" s="456">
        <f t="shared" si="246"/>
        <v>10</v>
      </c>
      <c r="W133" s="462">
        <f>+U133*V133</f>
        <v>832000</v>
      </c>
      <c r="X133" s="462">
        <f>IF((T133&lt;=30)*AND(W133*T133%&gt;L133),W133*T133%,IF((T133&gt;30)*AND(W133*30%&gt;L133),W133*30%,L133))</f>
        <v>33280</v>
      </c>
      <c r="Y133" s="462">
        <f t="shared" si="253"/>
        <v>499200</v>
      </c>
      <c r="Z133" s="462">
        <f t="shared" si="254"/>
        <v>1364480</v>
      </c>
      <c r="AA133" s="456">
        <f t="shared" si="255"/>
        <v>0</v>
      </c>
      <c r="AB133" s="484">
        <f t="shared" si="256"/>
        <v>1364480</v>
      </c>
      <c r="AC133" s="484">
        <f t="shared" si="257"/>
        <v>17738240</v>
      </c>
      <c r="AD133" s="690">
        <v>1</v>
      </c>
      <c r="AE133" s="567">
        <f t="shared" si="258"/>
        <v>3</v>
      </c>
      <c r="AF133" s="461">
        <f t="shared" si="259"/>
        <v>6</v>
      </c>
      <c r="AG133" s="456">
        <f t="shared" si="260"/>
        <v>83200</v>
      </c>
      <c r="AH133" s="456">
        <f t="shared" si="261"/>
        <v>10</v>
      </c>
      <c r="AI133" s="462">
        <f t="shared" si="262"/>
        <v>832000</v>
      </c>
      <c r="AJ133" s="462">
        <f t="shared" si="263"/>
        <v>49920</v>
      </c>
      <c r="AK133" s="462">
        <f t="shared" si="264"/>
        <v>499200</v>
      </c>
      <c r="AL133" s="462">
        <f t="shared" si="265"/>
        <v>1381120</v>
      </c>
      <c r="AM133" s="456">
        <f t="shared" si="266"/>
        <v>0</v>
      </c>
      <c r="AN133" s="484">
        <f t="shared" si="267"/>
        <v>1381120</v>
      </c>
      <c r="AO133" s="484">
        <f t="shared" si="268"/>
        <v>17954560</v>
      </c>
      <c r="AP133" s="690">
        <v>1</v>
      </c>
      <c r="AQ133" s="567">
        <f t="shared" si="269"/>
        <v>4</v>
      </c>
      <c r="AR133" s="461">
        <f t="shared" si="270"/>
        <v>8</v>
      </c>
      <c r="AS133" s="456">
        <f t="shared" si="271"/>
        <v>83200</v>
      </c>
      <c r="AT133" s="456">
        <f t="shared" si="272"/>
        <v>10</v>
      </c>
      <c r="AU133" s="462">
        <f t="shared" si="273"/>
        <v>832000</v>
      </c>
      <c r="AV133" s="462">
        <f t="shared" si="274"/>
        <v>66560</v>
      </c>
      <c r="AW133" s="462">
        <f t="shared" si="275"/>
        <v>499200</v>
      </c>
      <c r="AX133" s="462">
        <f>+AU133+AV133+AW133</f>
        <v>1397760</v>
      </c>
      <c r="AY133" s="456">
        <f>+AM133</f>
        <v>0</v>
      </c>
      <c r="AZ133" s="484">
        <f>+AX133+AY133</f>
        <v>1397760</v>
      </c>
      <c r="BA133" s="484">
        <f>+AZ133*13</f>
        <v>18170880</v>
      </c>
    </row>
    <row r="134" spans="1:53" s="485" customFormat="1" ht="23.25" customHeight="1">
      <c r="A134" s="792">
        <v>21</v>
      </c>
      <c r="B134" s="795" t="s">
        <v>3005</v>
      </c>
      <c r="C134" s="794" t="s">
        <v>1960</v>
      </c>
      <c r="D134" s="794">
        <v>1996</v>
      </c>
      <c r="E134" s="795" t="s">
        <v>525</v>
      </c>
      <c r="F134" s="796">
        <v>1</v>
      </c>
      <c r="G134" s="797">
        <v>1</v>
      </c>
      <c r="H134" s="798">
        <f t="shared" si="238"/>
        <v>2</v>
      </c>
      <c r="I134" s="799">
        <v>83200</v>
      </c>
      <c r="J134" s="799">
        <v>10</v>
      </c>
      <c r="K134" s="800">
        <f>+J134*I134</f>
        <v>832000</v>
      </c>
      <c r="L134" s="800">
        <v>16640</v>
      </c>
      <c r="M134" s="800">
        <f>+K134*0.6</f>
        <v>499200</v>
      </c>
      <c r="N134" s="800">
        <f t="shared" si="241"/>
        <v>1347840</v>
      </c>
      <c r="O134" s="799"/>
      <c r="P134" s="801">
        <f>+N134+O134</f>
        <v>1347840</v>
      </c>
      <c r="Q134" s="801">
        <f t="shared" si="243"/>
        <v>17521920</v>
      </c>
      <c r="R134" s="690">
        <v>1</v>
      </c>
      <c r="S134" s="567">
        <f t="shared" si="244"/>
        <v>2</v>
      </c>
      <c r="T134" s="461">
        <f>+S134*2</f>
        <v>4</v>
      </c>
      <c r="U134" s="456">
        <v>83200</v>
      </c>
      <c r="V134" s="456">
        <f t="shared" si="246"/>
        <v>10</v>
      </c>
      <c r="W134" s="462">
        <f>+U134*V134</f>
        <v>832000</v>
      </c>
      <c r="X134" s="462">
        <f>IF((T134&lt;=30)*AND(W134*T134%&gt;L134),W134*T134%,IF((T134&gt;30)*AND(W134*30%&gt;L134),W134*30%,L134))</f>
        <v>33280</v>
      </c>
      <c r="Y134" s="462">
        <f t="shared" si="253"/>
        <v>499200</v>
      </c>
      <c r="Z134" s="462">
        <f t="shared" si="254"/>
        <v>1364480</v>
      </c>
      <c r="AA134" s="456">
        <f t="shared" si="255"/>
        <v>0</v>
      </c>
      <c r="AB134" s="484">
        <f t="shared" si="256"/>
        <v>1364480</v>
      </c>
      <c r="AC134" s="484">
        <f t="shared" si="257"/>
        <v>17738240</v>
      </c>
      <c r="AD134" s="690">
        <v>1</v>
      </c>
      <c r="AE134" s="567">
        <f t="shared" si="258"/>
        <v>3</v>
      </c>
      <c r="AF134" s="461">
        <f t="shared" si="259"/>
        <v>6</v>
      </c>
      <c r="AG134" s="456">
        <f t="shared" si="260"/>
        <v>83200</v>
      </c>
      <c r="AH134" s="456">
        <f t="shared" si="261"/>
        <v>10</v>
      </c>
      <c r="AI134" s="462">
        <f t="shared" si="262"/>
        <v>832000</v>
      </c>
      <c r="AJ134" s="462">
        <f t="shared" si="263"/>
        <v>49920</v>
      </c>
      <c r="AK134" s="462">
        <f t="shared" si="264"/>
        <v>499200</v>
      </c>
      <c r="AL134" s="462">
        <f t="shared" si="265"/>
        <v>1381120</v>
      </c>
      <c r="AM134" s="456">
        <f t="shared" si="266"/>
        <v>0</v>
      </c>
      <c r="AN134" s="484">
        <f t="shared" si="267"/>
        <v>1381120</v>
      </c>
      <c r="AO134" s="484">
        <f t="shared" si="268"/>
        <v>17954560</v>
      </c>
      <c r="AP134" s="690">
        <v>1</v>
      </c>
      <c r="AQ134" s="567">
        <f t="shared" si="269"/>
        <v>4</v>
      </c>
      <c r="AR134" s="461">
        <f t="shared" si="270"/>
        <v>8</v>
      </c>
      <c r="AS134" s="456">
        <f t="shared" si="271"/>
        <v>83200</v>
      </c>
      <c r="AT134" s="456">
        <f t="shared" si="272"/>
        <v>10</v>
      </c>
      <c r="AU134" s="462">
        <f t="shared" si="273"/>
        <v>832000</v>
      </c>
      <c r="AV134" s="462">
        <f t="shared" si="274"/>
        <v>66560</v>
      </c>
      <c r="AW134" s="462">
        <f t="shared" si="275"/>
        <v>499200</v>
      </c>
      <c r="AX134" s="462">
        <f>+AU134+AV134+AW134</f>
        <v>1397760</v>
      </c>
      <c r="AY134" s="456">
        <f>+AM134</f>
        <v>0</v>
      </c>
      <c r="AZ134" s="484">
        <f>+AX134+AY134</f>
        <v>1397760</v>
      </c>
      <c r="BA134" s="484">
        <f>+AZ134*13</f>
        <v>18170880</v>
      </c>
    </row>
    <row r="135" spans="1:53" s="485" customFormat="1" ht="23.25" customHeight="1">
      <c r="A135" s="792">
        <v>22</v>
      </c>
      <c r="B135" s="802" t="s">
        <v>2892</v>
      </c>
      <c r="C135" s="794" t="s">
        <v>1960</v>
      </c>
      <c r="D135" s="794">
        <v>1987</v>
      </c>
      <c r="E135" s="795" t="s">
        <v>525</v>
      </c>
      <c r="F135" s="796">
        <v>1</v>
      </c>
      <c r="G135" s="797">
        <v>2</v>
      </c>
      <c r="H135" s="798">
        <f t="shared" si="238"/>
        <v>4</v>
      </c>
      <c r="I135" s="799">
        <v>83200</v>
      </c>
      <c r="J135" s="799">
        <v>10</v>
      </c>
      <c r="K135" s="800">
        <f>+J135*I135</f>
        <v>832000</v>
      </c>
      <c r="L135" s="800">
        <v>33280</v>
      </c>
      <c r="M135" s="800">
        <f>+K135*0.6</f>
        <v>499200</v>
      </c>
      <c r="N135" s="800">
        <f t="shared" si="241"/>
        <v>1364480</v>
      </c>
      <c r="O135" s="799"/>
      <c r="P135" s="801">
        <f>+N135+O135</f>
        <v>1364480</v>
      </c>
      <c r="Q135" s="801">
        <f t="shared" si="243"/>
        <v>17738240</v>
      </c>
      <c r="R135" s="690">
        <v>1</v>
      </c>
      <c r="S135" s="567">
        <f t="shared" si="244"/>
        <v>3</v>
      </c>
      <c r="T135" s="461">
        <f>+S135*2</f>
        <v>6</v>
      </c>
      <c r="U135" s="456">
        <v>83200</v>
      </c>
      <c r="V135" s="456">
        <f t="shared" si="246"/>
        <v>10</v>
      </c>
      <c r="W135" s="462">
        <f>+U135*V135</f>
        <v>832000</v>
      </c>
      <c r="X135" s="462">
        <f>IF((T135&lt;=30)*AND(W135*T135%&gt;L135),W135*T135%,IF((T135&gt;30)*AND(W135*30%&gt;L135),W135*30%,L135))</f>
        <v>49920</v>
      </c>
      <c r="Y135" s="462">
        <f t="shared" si="253"/>
        <v>499200</v>
      </c>
      <c r="Z135" s="462">
        <f t="shared" si="254"/>
        <v>1381120</v>
      </c>
      <c r="AA135" s="456">
        <f t="shared" si="255"/>
        <v>0</v>
      </c>
      <c r="AB135" s="484">
        <f t="shared" si="256"/>
        <v>1381120</v>
      </c>
      <c r="AC135" s="484">
        <f t="shared" si="257"/>
        <v>17954560</v>
      </c>
      <c r="AD135" s="690">
        <v>1</v>
      </c>
      <c r="AE135" s="567">
        <f t="shared" si="258"/>
        <v>4</v>
      </c>
      <c r="AF135" s="461">
        <f t="shared" si="259"/>
        <v>8</v>
      </c>
      <c r="AG135" s="456">
        <f t="shared" si="260"/>
        <v>83200</v>
      </c>
      <c r="AH135" s="456">
        <f t="shared" si="261"/>
        <v>10</v>
      </c>
      <c r="AI135" s="462">
        <f t="shared" si="262"/>
        <v>832000</v>
      </c>
      <c r="AJ135" s="462">
        <f t="shared" si="263"/>
        <v>66560</v>
      </c>
      <c r="AK135" s="462">
        <f t="shared" si="264"/>
        <v>499200</v>
      </c>
      <c r="AL135" s="462">
        <f t="shared" si="265"/>
        <v>1397760</v>
      </c>
      <c r="AM135" s="456">
        <f t="shared" si="266"/>
        <v>0</v>
      </c>
      <c r="AN135" s="484">
        <f t="shared" si="267"/>
        <v>1397760</v>
      </c>
      <c r="AO135" s="484">
        <f t="shared" si="268"/>
        <v>18170880</v>
      </c>
      <c r="AP135" s="690">
        <v>1</v>
      </c>
      <c r="AQ135" s="567">
        <f t="shared" si="269"/>
        <v>5</v>
      </c>
      <c r="AR135" s="461">
        <f t="shared" si="270"/>
        <v>10</v>
      </c>
      <c r="AS135" s="456">
        <f t="shared" si="271"/>
        <v>83200</v>
      </c>
      <c r="AT135" s="456">
        <f t="shared" si="272"/>
        <v>10</v>
      </c>
      <c r="AU135" s="462">
        <f t="shared" si="273"/>
        <v>832000</v>
      </c>
      <c r="AV135" s="462">
        <f t="shared" si="274"/>
        <v>83200</v>
      </c>
      <c r="AW135" s="462">
        <f t="shared" si="275"/>
        <v>499200</v>
      </c>
      <c r="AX135" s="462">
        <f>+AU135+AV135+AW135</f>
        <v>1414400</v>
      </c>
      <c r="AY135" s="456">
        <f>+AM135</f>
        <v>0</v>
      </c>
      <c r="AZ135" s="484">
        <f>+AX135+AY135</f>
        <v>1414400</v>
      </c>
      <c r="BA135" s="484">
        <f>+AZ135*13</f>
        <v>18387200</v>
      </c>
    </row>
    <row r="136" spans="1:53" s="485" customFormat="1" ht="19.5" customHeight="1">
      <c r="A136" s="792">
        <v>23</v>
      </c>
      <c r="B136" s="802" t="s">
        <v>2893</v>
      </c>
      <c r="C136" s="794" t="s">
        <v>1960</v>
      </c>
      <c r="D136" s="794">
        <v>1984</v>
      </c>
      <c r="E136" s="795" t="s">
        <v>525</v>
      </c>
      <c r="F136" s="796">
        <v>1</v>
      </c>
      <c r="G136" s="797">
        <v>2</v>
      </c>
      <c r="H136" s="798">
        <f t="shared" si="238"/>
        <v>4</v>
      </c>
      <c r="I136" s="799">
        <v>83200</v>
      </c>
      <c r="J136" s="799">
        <v>10</v>
      </c>
      <c r="K136" s="800">
        <f>+J136*I136</f>
        <v>832000</v>
      </c>
      <c r="L136" s="800">
        <v>33280</v>
      </c>
      <c r="M136" s="800">
        <f>+K136*0.6</f>
        <v>499200</v>
      </c>
      <c r="N136" s="800">
        <f t="shared" si="241"/>
        <v>1364480</v>
      </c>
      <c r="O136" s="799"/>
      <c r="P136" s="801">
        <f>+N136+O136</f>
        <v>1364480</v>
      </c>
      <c r="Q136" s="801">
        <f t="shared" si="243"/>
        <v>17738240</v>
      </c>
      <c r="R136" s="690">
        <v>1</v>
      </c>
      <c r="S136" s="567">
        <f t="shared" si="244"/>
        <v>3</v>
      </c>
      <c r="T136" s="461">
        <f>+S136*2</f>
        <v>6</v>
      </c>
      <c r="U136" s="456">
        <v>83200</v>
      </c>
      <c r="V136" s="456">
        <f t="shared" si="246"/>
        <v>10</v>
      </c>
      <c r="W136" s="462">
        <f>+U136*V136</f>
        <v>832000</v>
      </c>
      <c r="X136" s="462">
        <f>IF((T136&lt;=30)*AND(W136*T136%&gt;L136),W136*T136%,IF((T136&gt;30)*AND(W136*30%&gt;L136),W136*30%,L136))</f>
        <v>49920</v>
      </c>
      <c r="Y136" s="462">
        <f t="shared" si="253"/>
        <v>499200</v>
      </c>
      <c r="Z136" s="462">
        <f t="shared" si="254"/>
        <v>1381120</v>
      </c>
      <c r="AA136" s="456">
        <f t="shared" si="255"/>
        <v>0</v>
      </c>
      <c r="AB136" s="484">
        <f t="shared" si="256"/>
        <v>1381120</v>
      </c>
      <c r="AC136" s="484">
        <f t="shared" si="257"/>
        <v>17954560</v>
      </c>
      <c r="AD136" s="690">
        <v>1</v>
      </c>
      <c r="AE136" s="567">
        <f t="shared" si="258"/>
        <v>4</v>
      </c>
      <c r="AF136" s="461">
        <f t="shared" si="259"/>
        <v>8</v>
      </c>
      <c r="AG136" s="456">
        <f t="shared" si="260"/>
        <v>83200</v>
      </c>
      <c r="AH136" s="456">
        <f t="shared" si="261"/>
        <v>10</v>
      </c>
      <c r="AI136" s="462">
        <f t="shared" si="262"/>
        <v>832000</v>
      </c>
      <c r="AJ136" s="462">
        <f t="shared" si="263"/>
        <v>66560</v>
      </c>
      <c r="AK136" s="462">
        <f t="shared" si="264"/>
        <v>499200</v>
      </c>
      <c r="AL136" s="462">
        <f t="shared" si="265"/>
        <v>1397760</v>
      </c>
      <c r="AM136" s="456">
        <f t="shared" si="266"/>
        <v>0</v>
      </c>
      <c r="AN136" s="484">
        <f t="shared" si="267"/>
        <v>1397760</v>
      </c>
      <c r="AO136" s="484">
        <f t="shared" si="268"/>
        <v>18170880</v>
      </c>
      <c r="AP136" s="690">
        <v>1</v>
      </c>
      <c r="AQ136" s="567">
        <f t="shared" si="269"/>
        <v>5</v>
      </c>
      <c r="AR136" s="461">
        <f t="shared" si="270"/>
        <v>10</v>
      </c>
      <c r="AS136" s="456">
        <f t="shared" si="271"/>
        <v>83200</v>
      </c>
      <c r="AT136" s="456">
        <f t="shared" si="272"/>
        <v>10</v>
      </c>
      <c r="AU136" s="462">
        <f t="shared" si="273"/>
        <v>832000</v>
      </c>
      <c r="AV136" s="462">
        <f t="shared" si="274"/>
        <v>83200</v>
      </c>
      <c r="AW136" s="462">
        <f t="shared" si="275"/>
        <v>499200</v>
      </c>
      <c r="AX136" s="462">
        <f>+AU136+AV136+AW136</f>
        <v>1414400</v>
      </c>
      <c r="AY136" s="456">
        <f>+AM136</f>
        <v>0</v>
      </c>
      <c r="AZ136" s="484">
        <f>+AX136+AY136</f>
        <v>1414400</v>
      </c>
      <c r="BA136" s="484">
        <f>+AZ136*13</f>
        <v>18387200</v>
      </c>
    </row>
    <row r="137" spans="1:53" s="485" customFormat="1" ht="23.25" customHeight="1">
      <c r="A137" s="792">
        <v>24</v>
      </c>
      <c r="B137" s="802" t="s">
        <v>2894</v>
      </c>
      <c r="C137" s="794" t="s">
        <v>1960</v>
      </c>
      <c r="D137" s="794">
        <v>1985</v>
      </c>
      <c r="E137" s="795" t="s">
        <v>525</v>
      </c>
      <c r="F137" s="796">
        <v>1</v>
      </c>
      <c r="G137" s="797">
        <v>2</v>
      </c>
      <c r="H137" s="798">
        <f t="shared" si="238"/>
        <v>4</v>
      </c>
      <c r="I137" s="799">
        <v>83200</v>
      </c>
      <c r="J137" s="799">
        <v>10</v>
      </c>
      <c r="K137" s="800">
        <f>+J137*I137</f>
        <v>832000</v>
      </c>
      <c r="L137" s="800">
        <v>33280</v>
      </c>
      <c r="M137" s="800">
        <f>+K137*0.6</f>
        <v>499200</v>
      </c>
      <c r="N137" s="800">
        <f t="shared" si="241"/>
        <v>1364480</v>
      </c>
      <c r="O137" s="799"/>
      <c r="P137" s="801">
        <f>+N137+O137</f>
        <v>1364480</v>
      </c>
      <c r="Q137" s="801">
        <f t="shared" si="243"/>
        <v>17738240</v>
      </c>
      <c r="R137" s="690">
        <v>1</v>
      </c>
      <c r="S137" s="567">
        <f t="shared" si="244"/>
        <v>3</v>
      </c>
      <c r="T137" s="461">
        <f>+S137*2</f>
        <v>6</v>
      </c>
      <c r="U137" s="456">
        <v>83200</v>
      </c>
      <c r="V137" s="456">
        <f t="shared" si="246"/>
        <v>10</v>
      </c>
      <c r="W137" s="462">
        <f>+U137*V137</f>
        <v>832000</v>
      </c>
      <c r="X137" s="462">
        <f>IF((T137&lt;=30)*AND(W137*T137%&gt;L137),W137*T137%,IF((T137&gt;30)*AND(W137*30%&gt;L137),W137*30%,L137))</f>
        <v>49920</v>
      </c>
      <c r="Y137" s="462">
        <f t="shared" si="253"/>
        <v>499200</v>
      </c>
      <c r="Z137" s="462">
        <f t="shared" si="254"/>
        <v>1381120</v>
      </c>
      <c r="AA137" s="456">
        <f t="shared" si="255"/>
        <v>0</v>
      </c>
      <c r="AB137" s="484">
        <f t="shared" si="256"/>
        <v>1381120</v>
      </c>
      <c r="AC137" s="484">
        <f t="shared" si="257"/>
        <v>17954560</v>
      </c>
      <c r="AD137" s="690">
        <v>1</v>
      </c>
      <c r="AE137" s="567">
        <f t="shared" si="258"/>
        <v>4</v>
      </c>
      <c r="AF137" s="461">
        <f t="shared" si="259"/>
        <v>8</v>
      </c>
      <c r="AG137" s="456">
        <f t="shared" si="260"/>
        <v>83200</v>
      </c>
      <c r="AH137" s="456">
        <f t="shared" si="261"/>
        <v>10</v>
      </c>
      <c r="AI137" s="462">
        <f t="shared" si="262"/>
        <v>832000</v>
      </c>
      <c r="AJ137" s="462">
        <f t="shared" si="263"/>
        <v>66560</v>
      </c>
      <c r="AK137" s="462">
        <f t="shared" si="264"/>
        <v>499200</v>
      </c>
      <c r="AL137" s="462">
        <f t="shared" si="265"/>
        <v>1397760</v>
      </c>
      <c r="AM137" s="456">
        <f t="shared" si="266"/>
        <v>0</v>
      </c>
      <c r="AN137" s="484">
        <f t="shared" si="267"/>
        <v>1397760</v>
      </c>
      <c r="AO137" s="484">
        <f t="shared" si="268"/>
        <v>18170880</v>
      </c>
      <c r="AP137" s="690">
        <v>1</v>
      </c>
      <c r="AQ137" s="567">
        <f t="shared" si="269"/>
        <v>5</v>
      </c>
      <c r="AR137" s="461">
        <f t="shared" si="270"/>
        <v>10</v>
      </c>
      <c r="AS137" s="456">
        <f t="shared" si="271"/>
        <v>83200</v>
      </c>
      <c r="AT137" s="456">
        <f t="shared" si="272"/>
        <v>10</v>
      </c>
      <c r="AU137" s="462">
        <f t="shared" si="273"/>
        <v>832000</v>
      </c>
      <c r="AV137" s="462">
        <f t="shared" si="274"/>
        <v>83200</v>
      </c>
      <c r="AW137" s="462">
        <f t="shared" si="275"/>
        <v>499200</v>
      </c>
      <c r="AX137" s="462">
        <f>+AU137+AV137+AW137</f>
        <v>1414400</v>
      </c>
      <c r="AY137" s="456">
        <f>+AM137</f>
        <v>0</v>
      </c>
      <c r="AZ137" s="484">
        <f>+AX137+AY137</f>
        <v>1414400</v>
      </c>
      <c r="BA137" s="484">
        <f>+AZ137*13</f>
        <v>18387200</v>
      </c>
    </row>
    <row r="138" spans="1:53" s="453" customFormat="1" ht="18" customHeight="1">
      <c r="A138" s="958" t="s">
        <v>64</v>
      </c>
      <c r="B138" s="958"/>
      <c r="C138" s="958"/>
      <c r="D138" s="958"/>
      <c r="E138" s="958"/>
      <c r="F138" s="692">
        <f>SUM(F114:F137)</f>
        <v>24</v>
      </c>
      <c r="G138" s="745">
        <f t="shared" ref="G138:L138" si="284">SUM(G114:G137)</f>
        <v>181</v>
      </c>
      <c r="H138" s="745">
        <f t="shared" si="284"/>
        <v>362</v>
      </c>
      <c r="I138" s="745">
        <f t="shared" si="284"/>
        <v>1996800</v>
      </c>
      <c r="J138" s="745">
        <f t="shared" si="284"/>
        <v>243</v>
      </c>
      <c r="K138" s="745">
        <f t="shared" si="284"/>
        <v>20217600</v>
      </c>
      <c r="L138" s="745">
        <f t="shared" si="284"/>
        <v>2903680</v>
      </c>
      <c r="M138" s="745">
        <f t="shared" ref="M138:BA138" si="285">SUM(M114:M137)</f>
        <v>12030720</v>
      </c>
      <c r="N138" s="745">
        <f t="shared" si="285"/>
        <v>35152000</v>
      </c>
      <c r="O138" s="745">
        <f t="shared" si="285"/>
        <v>8000</v>
      </c>
      <c r="P138" s="745">
        <f t="shared" si="285"/>
        <v>35160000</v>
      </c>
      <c r="Q138" s="745">
        <f t="shared" si="285"/>
        <v>457080000</v>
      </c>
      <c r="R138" s="745">
        <f t="shared" si="285"/>
        <v>24</v>
      </c>
      <c r="S138" s="745">
        <f t="shared" si="285"/>
        <v>205</v>
      </c>
      <c r="T138" s="745">
        <f t="shared" si="285"/>
        <v>410</v>
      </c>
      <c r="U138" s="745">
        <f t="shared" si="285"/>
        <v>1996800</v>
      </c>
      <c r="V138" s="745">
        <f t="shared" si="285"/>
        <v>243</v>
      </c>
      <c r="W138" s="745">
        <f t="shared" si="285"/>
        <v>20217600</v>
      </c>
      <c r="X138" s="745">
        <f t="shared" si="285"/>
        <v>3253120</v>
      </c>
      <c r="Y138" s="745">
        <f t="shared" si="285"/>
        <v>12030720</v>
      </c>
      <c r="Z138" s="745">
        <f t="shared" si="285"/>
        <v>35501440</v>
      </c>
      <c r="AA138" s="745">
        <f t="shared" si="285"/>
        <v>8000</v>
      </c>
      <c r="AB138" s="745">
        <f t="shared" si="285"/>
        <v>35509440</v>
      </c>
      <c r="AC138" s="745">
        <f t="shared" si="285"/>
        <v>461622720</v>
      </c>
      <c r="AD138" s="745">
        <f t="shared" si="285"/>
        <v>24</v>
      </c>
      <c r="AE138" s="745">
        <f t="shared" si="285"/>
        <v>229</v>
      </c>
      <c r="AF138" s="745">
        <f t="shared" si="285"/>
        <v>458</v>
      </c>
      <c r="AG138" s="745">
        <f t="shared" si="285"/>
        <v>1996800</v>
      </c>
      <c r="AH138" s="745">
        <f t="shared" si="285"/>
        <v>243</v>
      </c>
      <c r="AI138" s="745">
        <f t="shared" si="285"/>
        <v>20217600</v>
      </c>
      <c r="AJ138" s="745">
        <f t="shared" si="285"/>
        <v>3602560</v>
      </c>
      <c r="AK138" s="745">
        <f t="shared" si="285"/>
        <v>12030720</v>
      </c>
      <c r="AL138" s="745">
        <f t="shared" si="285"/>
        <v>35850880</v>
      </c>
      <c r="AM138" s="745">
        <f t="shared" si="285"/>
        <v>8000</v>
      </c>
      <c r="AN138" s="745">
        <f t="shared" si="285"/>
        <v>35858880</v>
      </c>
      <c r="AO138" s="745">
        <f t="shared" si="285"/>
        <v>466165440</v>
      </c>
      <c r="AP138" s="745">
        <f t="shared" si="285"/>
        <v>24</v>
      </c>
      <c r="AQ138" s="745">
        <f t="shared" si="285"/>
        <v>253</v>
      </c>
      <c r="AR138" s="745">
        <f t="shared" si="285"/>
        <v>506</v>
      </c>
      <c r="AS138" s="745">
        <f t="shared" si="285"/>
        <v>1996800</v>
      </c>
      <c r="AT138" s="745">
        <f t="shared" si="285"/>
        <v>243</v>
      </c>
      <c r="AU138" s="745">
        <f t="shared" si="285"/>
        <v>20217600</v>
      </c>
      <c r="AV138" s="745">
        <f t="shared" si="285"/>
        <v>3952000</v>
      </c>
      <c r="AW138" s="745">
        <f t="shared" si="285"/>
        <v>12030720</v>
      </c>
      <c r="AX138" s="745">
        <f t="shared" si="285"/>
        <v>36200320</v>
      </c>
      <c r="AY138" s="745">
        <f t="shared" si="285"/>
        <v>8000</v>
      </c>
      <c r="AZ138" s="745">
        <f t="shared" si="285"/>
        <v>36208320</v>
      </c>
      <c r="BA138" s="745">
        <f t="shared" si="285"/>
        <v>470708160</v>
      </c>
    </row>
    <row r="139" spans="1:53" s="453" customFormat="1" ht="18" customHeight="1">
      <c r="A139" s="494"/>
      <c r="B139" s="494"/>
      <c r="C139" s="494"/>
      <c r="D139" s="494"/>
      <c r="E139" s="494"/>
      <c r="F139" s="516"/>
      <c r="G139" s="494"/>
      <c r="H139" s="494"/>
      <c r="I139" s="494"/>
      <c r="J139" s="494"/>
      <c r="K139" s="494"/>
      <c r="L139" s="494"/>
      <c r="M139" s="494"/>
      <c r="N139" s="494"/>
      <c r="O139" s="494"/>
      <c r="P139" s="494"/>
      <c r="Q139" s="494"/>
      <c r="R139" s="516"/>
      <c r="S139" s="494"/>
      <c r="T139" s="494"/>
      <c r="U139" s="494"/>
      <c r="V139" s="494"/>
      <c r="W139" s="494"/>
      <c r="X139" s="494"/>
      <c r="Y139" s="494"/>
      <c r="Z139" s="494"/>
      <c r="AA139" s="494"/>
      <c r="AB139" s="494"/>
      <c r="AC139" s="494"/>
      <c r="AD139" s="516"/>
      <c r="AE139" s="494"/>
      <c r="AF139" s="494"/>
      <c r="AG139" s="494"/>
      <c r="AH139" s="494"/>
      <c r="AI139" s="494"/>
      <c r="AJ139" s="494"/>
      <c r="AK139" s="494"/>
      <c r="AL139" s="494"/>
      <c r="AM139" s="494"/>
      <c r="AN139" s="494"/>
      <c r="AO139" s="494"/>
      <c r="AP139" s="516"/>
      <c r="AQ139" s="494"/>
      <c r="AR139" s="494"/>
      <c r="AS139" s="494"/>
      <c r="AT139" s="494"/>
      <c r="AU139" s="494"/>
      <c r="AV139" s="494"/>
      <c r="AW139" s="494"/>
      <c r="AX139" s="494"/>
      <c r="AY139" s="494"/>
      <c r="AZ139" s="494"/>
      <c r="BA139" s="494"/>
    </row>
    <row r="140" spans="1:53" s="537" customFormat="1" ht="18" customHeight="1">
      <c r="A140" s="533"/>
      <c r="B140" s="562"/>
      <c r="C140" s="535"/>
      <c r="D140" s="535"/>
      <c r="E140" s="534"/>
      <c r="F140" s="536"/>
      <c r="G140" s="490"/>
      <c r="H140" s="534"/>
      <c r="I140" s="534"/>
      <c r="J140" s="534"/>
      <c r="K140" s="534"/>
      <c r="L140" s="534"/>
      <c r="M140" s="534"/>
      <c r="N140" s="534"/>
      <c r="O140" s="534"/>
      <c r="P140" s="534"/>
      <c r="Q140" s="534"/>
      <c r="R140" s="536"/>
      <c r="S140" s="534"/>
      <c r="T140" s="534"/>
      <c r="U140" s="534"/>
      <c r="V140" s="534"/>
      <c r="W140" s="534"/>
      <c r="X140" s="534"/>
      <c r="Y140" s="534"/>
      <c r="Z140" s="534"/>
      <c r="AA140" s="534"/>
      <c r="AB140" s="534"/>
      <c r="AC140" s="534"/>
      <c r="AD140" s="536"/>
      <c r="AK140" s="534"/>
      <c r="AP140" s="538"/>
      <c r="AW140" s="534"/>
    </row>
    <row r="141" spans="1:53" s="500" customFormat="1" ht="30.75" customHeight="1">
      <c r="A141" s="960" t="s">
        <v>554</v>
      </c>
      <c r="B141" s="960"/>
      <c r="C141" s="960"/>
      <c r="D141" s="960"/>
      <c r="E141" s="960"/>
      <c r="F141" s="962" t="s">
        <v>1028</v>
      </c>
      <c r="G141" s="962"/>
      <c r="H141" s="962"/>
      <c r="I141" s="962"/>
      <c r="J141" s="962"/>
      <c r="K141" s="962"/>
      <c r="L141" s="962"/>
      <c r="M141" s="962"/>
      <c r="N141" s="962"/>
      <c r="O141" s="962"/>
      <c r="P141" s="962"/>
      <c r="Q141" s="962"/>
      <c r="R141" s="962" t="s">
        <v>1028</v>
      </c>
      <c r="S141" s="962"/>
      <c r="T141" s="962"/>
      <c r="U141" s="962"/>
      <c r="V141" s="962"/>
      <c r="W141" s="962"/>
      <c r="X141" s="962"/>
      <c r="Y141" s="962"/>
      <c r="Z141" s="962"/>
      <c r="AA141" s="962"/>
      <c r="AB141" s="962"/>
      <c r="AC141" s="962"/>
      <c r="AD141" s="962" t="s">
        <v>1028</v>
      </c>
      <c r="AE141" s="962"/>
      <c r="AF141" s="962"/>
      <c r="AG141" s="962"/>
      <c r="AH141" s="962"/>
      <c r="AI141" s="962"/>
      <c r="AJ141" s="962"/>
      <c r="AK141" s="962"/>
      <c r="AL141" s="962"/>
      <c r="AM141" s="962"/>
      <c r="AN141" s="962"/>
      <c r="AO141" s="962"/>
      <c r="AP141" s="962" t="s">
        <v>1028</v>
      </c>
      <c r="AQ141" s="962"/>
      <c r="AR141" s="962"/>
      <c r="AS141" s="962"/>
      <c r="AT141" s="962"/>
      <c r="AU141" s="962"/>
      <c r="AV141" s="962"/>
      <c r="AW141" s="962"/>
      <c r="AX141" s="962"/>
      <c r="AY141" s="962"/>
      <c r="AZ141" s="962"/>
      <c r="BA141" s="962"/>
    </row>
    <row r="142" spans="1:53" s="501" customFormat="1" ht="25.5" customHeight="1">
      <c r="A142" s="959" t="s">
        <v>22</v>
      </c>
      <c r="B142" s="959"/>
      <c r="C142" s="959"/>
      <c r="D142" s="959"/>
      <c r="E142" s="959"/>
      <c r="F142" s="963" t="s">
        <v>1405</v>
      </c>
      <c r="G142" s="964"/>
      <c r="H142" s="964"/>
      <c r="I142" s="964"/>
      <c r="J142" s="964"/>
      <c r="K142" s="964"/>
      <c r="L142" s="964"/>
      <c r="M142" s="964"/>
      <c r="N142" s="964"/>
      <c r="O142" s="964"/>
      <c r="P142" s="964"/>
      <c r="Q142" s="965"/>
      <c r="R142" s="963" t="s">
        <v>1946</v>
      </c>
      <c r="S142" s="964"/>
      <c r="T142" s="964"/>
      <c r="U142" s="964"/>
      <c r="V142" s="964"/>
      <c r="W142" s="964"/>
      <c r="X142" s="964"/>
      <c r="Y142" s="964"/>
      <c r="Z142" s="964"/>
      <c r="AA142" s="964"/>
      <c r="AB142" s="964"/>
      <c r="AC142" s="965"/>
      <c r="AD142" s="967" t="s">
        <v>2458</v>
      </c>
      <c r="AE142" s="967"/>
      <c r="AF142" s="967"/>
      <c r="AG142" s="967"/>
      <c r="AH142" s="967"/>
      <c r="AI142" s="967"/>
      <c r="AJ142" s="967"/>
      <c r="AK142" s="967"/>
      <c r="AL142" s="967"/>
      <c r="AM142" s="967"/>
      <c r="AN142" s="967"/>
      <c r="AO142" s="967"/>
      <c r="AP142" s="967" t="s">
        <v>2932</v>
      </c>
      <c r="AQ142" s="967"/>
      <c r="AR142" s="967"/>
      <c r="AS142" s="967"/>
      <c r="AT142" s="967"/>
      <c r="AU142" s="967"/>
      <c r="AV142" s="967"/>
      <c r="AW142" s="967"/>
      <c r="AX142" s="967"/>
      <c r="AY142" s="967"/>
      <c r="AZ142" s="967"/>
      <c r="BA142" s="967"/>
    </row>
    <row r="143" spans="1:53" s="532" customFormat="1" ht="94.5">
      <c r="A143" s="458" t="s">
        <v>10</v>
      </c>
      <c r="B143" s="531" t="s">
        <v>54</v>
      </c>
      <c r="C143" s="531" t="s">
        <v>1958</v>
      </c>
      <c r="D143" s="531" t="s">
        <v>1959</v>
      </c>
      <c r="E143" s="531" t="s">
        <v>55</v>
      </c>
      <c r="F143" s="547" t="s">
        <v>1</v>
      </c>
      <c r="G143" s="546" t="s">
        <v>449</v>
      </c>
      <c r="H143" s="546" t="s">
        <v>57</v>
      </c>
      <c r="I143" s="547" t="s">
        <v>62</v>
      </c>
      <c r="J143" s="565" t="s">
        <v>63</v>
      </c>
      <c r="K143" s="547" t="s">
        <v>450</v>
      </c>
      <c r="L143" s="547" t="s">
        <v>451</v>
      </c>
      <c r="M143" s="547" t="s">
        <v>2024</v>
      </c>
      <c r="N143" s="547" t="s">
        <v>2025</v>
      </c>
      <c r="O143" s="531" t="s">
        <v>612</v>
      </c>
      <c r="P143" s="531" t="s">
        <v>1408</v>
      </c>
      <c r="Q143" s="547" t="s">
        <v>1409</v>
      </c>
      <c r="R143" s="547"/>
      <c r="S143" s="546" t="str">
        <f>+G143</f>
        <v>Դատավորի ստաժ</v>
      </c>
      <c r="T143" s="546" t="str">
        <f>+H143</f>
        <v>Ստաժի %-ը</v>
      </c>
      <c r="U143" s="547" t="s">
        <v>62</v>
      </c>
      <c r="V143" s="565" t="s">
        <v>63</v>
      </c>
      <c r="W143" s="547" t="s">
        <v>450</v>
      </c>
      <c r="X143" s="547" t="s">
        <v>451</v>
      </c>
      <c r="Y143" s="547" t="s">
        <v>2024</v>
      </c>
      <c r="Z143" s="547" t="s">
        <v>2025</v>
      </c>
      <c r="AA143" s="531" t="s">
        <v>1334</v>
      </c>
      <c r="AB143" s="531" t="s">
        <v>1947</v>
      </c>
      <c r="AC143" s="547" t="s">
        <v>1948</v>
      </c>
      <c r="AD143" s="547"/>
      <c r="AE143" s="546" t="str">
        <f>+S143</f>
        <v>Դատավորի ստաժ</v>
      </c>
      <c r="AF143" s="546" t="str">
        <f>+T143</f>
        <v>Ստաժի %-ը</v>
      </c>
      <c r="AG143" s="547" t="s">
        <v>62</v>
      </c>
      <c r="AH143" s="565" t="s">
        <v>63</v>
      </c>
      <c r="AI143" s="547" t="s">
        <v>450</v>
      </c>
      <c r="AJ143" s="547" t="s">
        <v>451</v>
      </c>
      <c r="AK143" s="547" t="s">
        <v>2024</v>
      </c>
      <c r="AL143" s="547" t="s">
        <v>2025</v>
      </c>
      <c r="AM143" s="531" t="s">
        <v>1334</v>
      </c>
      <c r="AN143" s="531" t="s">
        <v>2460</v>
      </c>
      <c r="AO143" s="547" t="s">
        <v>2459</v>
      </c>
      <c r="AP143" s="547"/>
      <c r="AQ143" s="546" t="str">
        <f>+AE143</f>
        <v>Դատավորի ստաժ</v>
      </c>
      <c r="AR143" s="546" t="str">
        <f>+AF143</f>
        <v>Ստաժի %-ը</v>
      </c>
      <c r="AS143" s="547" t="s">
        <v>62</v>
      </c>
      <c r="AT143" s="565" t="s">
        <v>63</v>
      </c>
      <c r="AU143" s="547" t="s">
        <v>450</v>
      </c>
      <c r="AV143" s="547" t="s">
        <v>451</v>
      </c>
      <c r="AW143" s="547" t="s">
        <v>2024</v>
      </c>
      <c r="AX143" s="547" t="s">
        <v>2025</v>
      </c>
      <c r="AY143" s="531" t="s">
        <v>1334</v>
      </c>
      <c r="AZ143" s="531" t="s">
        <v>2933</v>
      </c>
      <c r="BA143" s="547" t="s">
        <v>2934</v>
      </c>
    </row>
    <row r="144" spans="1:53" s="485" customFormat="1" ht="23.25" customHeight="1">
      <c r="A144" s="792">
        <v>1</v>
      </c>
      <c r="B144" s="802" t="s">
        <v>761</v>
      </c>
      <c r="C144" s="794" t="s">
        <v>1960</v>
      </c>
      <c r="D144" s="794">
        <v>1963</v>
      </c>
      <c r="E144" s="795" t="s">
        <v>457</v>
      </c>
      <c r="F144" s="796">
        <v>1</v>
      </c>
      <c r="G144" s="797">
        <v>29</v>
      </c>
      <c r="H144" s="798">
        <f t="shared" ref="H144:H151" si="286">+G144*2</f>
        <v>58</v>
      </c>
      <c r="I144" s="799">
        <v>83200</v>
      </c>
      <c r="J144" s="799">
        <v>11</v>
      </c>
      <c r="K144" s="800">
        <f>+J144*I144</f>
        <v>915200</v>
      </c>
      <c r="L144" s="800">
        <v>410722</v>
      </c>
      <c r="M144" s="800">
        <f t="shared" ref="M144:M151" si="287">+K144*0.6</f>
        <v>549120</v>
      </c>
      <c r="N144" s="800">
        <f t="shared" ref="N144:N151" si="288">+K144+L144+M144</f>
        <v>1875042</v>
      </c>
      <c r="O144" s="799"/>
      <c r="P144" s="801">
        <f>+N144+O144</f>
        <v>1875042</v>
      </c>
      <c r="Q144" s="801">
        <f t="shared" ref="Q144:Q151" si="289">+P144*13</f>
        <v>24375546</v>
      </c>
      <c r="R144" s="690">
        <v>1</v>
      </c>
      <c r="S144" s="567">
        <f t="shared" ref="S144:S151" si="290">+G144+1</f>
        <v>30</v>
      </c>
      <c r="T144" s="461">
        <f>+S144*2</f>
        <v>60</v>
      </c>
      <c r="U144" s="456">
        <v>83200</v>
      </c>
      <c r="V144" s="456">
        <f t="shared" ref="V144:V151" si="291">+J144</f>
        <v>11</v>
      </c>
      <c r="W144" s="462">
        <f t="shared" ref="W144:W151" si="292">+U144*V144</f>
        <v>915200</v>
      </c>
      <c r="X144" s="462">
        <f t="shared" ref="X144:X151" si="293">IF((T144&lt;=30)*AND(W144*T144%&gt;L144),W144*T144%,IF((T144&gt;30)*AND(W144*30%&gt;L144),W144*30%,L144))</f>
        <v>410722</v>
      </c>
      <c r="Y144" s="462">
        <f>+W144*0.6</f>
        <v>549120</v>
      </c>
      <c r="Z144" s="462">
        <f>+W144+X144+Y144</f>
        <v>1875042</v>
      </c>
      <c r="AA144" s="456">
        <f>+O144</f>
        <v>0</v>
      </c>
      <c r="AB144" s="484">
        <f>+Z144+AA144</f>
        <v>1875042</v>
      </c>
      <c r="AC144" s="484">
        <f>+AB144*13</f>
        <v>24375546</v>
      </c>
      <c r="AD144" s="690">
        <v>1</v>
      </c>
      <c r="AE144" s="567">
        <f>+S144+1</f>
        <v>31</v>
      </c>
      <c r="AF144" s="461">
        <f>+AE144*2</f>
        <v>62</v>
      </c>
      <c r="AG144" s="456">
        <f>+U144</f>
        <v>83200</v>
      </c>
      <c r="AH144" s="456">
        <f>+V144</f>
        <v>11</v>
      </c>
      <c r="AI144" s="462">
        <f>+AG144*AH144</f>
        <v>915200</v>
      </c>
      <c r="AJ144" s="462">
        <f>IF((AF144&lt;=30)*AND(AI144*AF144%&gt;X144),AI144*AF144%,IF((AF144&gt;30)*AND(AI144*30%&gt;X144),AI144*30%,X144))</f>
        <v>410722</v>
      </c>
      <c r="AK144" s="462">
        <f>+AI144*0.6</f>
        <v>549120</v>
      </c>
      <c r="AL144" s="462">
        <f>+AI144+AJ144+AK144</f>
        <v>1875042</v>
      </c>
      <c r="AM144" s="456">
        <f>+AA144</f>
        <v>0</v>
      </c>
      <c r="AN144" s="484">
        <f>+AL144+AM144</f>
        <v>1875042</v>
      </c>
      <c r="AO144" s="484">
        <f>+AN144*13</f>
        <v>24375546</v>
      </c>
      <c r="AP144" s="690">
        <v>1</v>
      </c>
      <c r="AQ144" s="567">
        <f>+AE144+1</f>
        <v>32</v>
      </c>
      <c r="AR144" s="461">
        <f>+AQ144*2</f>
        <v>64</v>
      </c>
      <c r="AS144" s="456">
        <f>+AG144</f>
        <v>83200</v>
      </c>
      <c r="AT144" s="456">
        <f>+AH144</f>
        <v>11</v>
      </c>
      <c r="AU144" s="462">
        <f>+AS144*AT144</f>
        <v>915200</v>
      </c>
      <c r="AV144" s="462">
        <f>IF((AR144&lt;=30)*AND(AU144*AR144%&gt;AJ144),AU144*AR144%,IF((AR144&gt;30)*AND(AU144*30%&gt;AJ144),AU144*30%,AJ144))</f>
        <v>410722</v>
      </c>
      <c r="AW144" s="462">
        <f>+AU144*0.6</f>
        <v>549120</v>
      </c>
      <c r="AX144" s="462">
        <f t="shared" ref="AX144:AX151" si="294">+AU144+AV144+AW144</f>
        <v>1875042</v>
      </c>
      <c r="AY144" s="456">
        <f t="shared" ref="AY144:AY151" si="295">+AM144</f>
        <v>0</v>
      </c>
      <c r="AZ144" s="484">
        <f>+AX144+AY144</f>
        <v>1875042</v>
      </c>
      <c r="BA144" s="484">
        <f>+AZ144*13</f>
        <v>24375546</v>
      </c>
    </row>
    <row r="145" spans="1:53" s="485" customFormat="1" ht="25.5" customHeight="1">
      <c r="A145" s="792">
        <v>3</v>
      </c>
      <c r="B145" s="802" t="s">
        <v>758</v>
      </c>
      <c r="C145" s="794" t="s">
        <v>1961</v>
      </c>
      <c r="D145" s="794">
        <v>1960</v>
      </c>
      <c r="E145" s="795" t="s">
        <v>525</v>
      </c>
      <c r="F145" s="796">
        <v>1</v>
      </c>
      <c r="G145" s="797">
        <v>26</v>
      </c>
      <c r="H145" s="798">
        <f t="shared" si="286"/>
        <v>52</v>
      </c>
      <c r="I145" s="799">
        <v>83200</v>
      </c>
      <c r="J145" s="799">
        <v>10</v>
      </c>
      <c r="K145" s="800">
        <f t="shared" ref="K145:K151" si="296">+J145*I145</f>
        <v>832000</v>
      </c>
      <c r="L145" s="800">
        <v>287043</v>
      </c>
      <c r="M145" s="800">
        <f t="shared" si="287"/>
        <v>499200</v>
      </c>
      <c r="N145" s="800">
        <f t="shared" si="288"/>
        <v>1618243</v>
      </c>
      <c r="O145" s="799"/>
      <c r="P145" s="801">
        <f t="shared" ref="P145:P151" si="297">+N145+O145</f>
        <v>1618243</v>
      </c>
      <c r="Q145" s="801">
        <f t="shared" si="289"/>
        <v>21037159</v>
      </c>
      <c r="R145" s="690">
        <v>1</v>
      </c>
      <c r="S145" s="567">
        <f t="shared" si="290"/>
        <v>27</v>
      </c>
      <c r="T145" s="461">
        <f t="shared" ref="T145:T151" si="298">+S145*2</f>
        <v>54</v>
      </c>
      <c r="U145" s="456">
        <v>83200</v>
      </c>
      <c r="V145" s="456">
        <f t="shared" si="291"/>
        <v>10</v>
      </c>
      <c r="W145" s="462">
        <f t="shared" si="292"/>
        <v>832000</v>
      </c>
      <c r="X145" s="462">
        <f t="shared" si="293"/>
        <v>287043</v>
      </c>
      <c r="Y145" s="462">
        <f t="shared" ref="Y145:Y150" si="299">+W145*0.6</f>
        <v>499200</v>
      </c>
      <c r="Z145" s="462">
        <f t="shared" ref="Z145:Z150" si="300">+W145+X145+Y145</f>
        <v>1618243</v>
      </c>
      <c r="AA145" s="456">
        <f t="shared" ref="AA145:AA150" si="301">+O145</f>
        <v>0</v>
      </c>
      <c r="AB145" s="484">
        <f t="shared" ref="AB145:AB150" si="302">+Z145+AA145</f>
        <v>1618243</v>
      </c>
      <c r="AC145" s="484">
        <f t="shared" ref="AC145:AC150" si="303">+AB145*13</f>
        <v>21037159</v>
      </c>
      <c r="AD145" s="690">
        <v>1</v>
      </c>
      <c r="AE145" s="567">
        <f t="shared" ref="AE145:AE150" si="304">+S145+1</f>
        <v>28</v>
      </c>
      <c r="AF145" s="461">
        <f t="shared" ref="AF145:AF150" si="305">+AE145*2</f>
        <v>56</v>
      </c>
      <c r="AG145" s="456">
        <f t="shared" ref="AG145:AG150" si="306">+U145</f>
        <v>83200</v>
      </c>
      <c r="AH145" s="456">
        <f t="shared" ref="AH145:AH150" si="307">+V145</f>
        <v>10</v>
      </c>
      <c r="AI145" s="462">
        <f t="shared" ref="AI145:AI150" si="308">+AG145*AH145</f>
        <v>832000</v>
      </c>
      <c r="AJ145" s="462">
        <f t="shared" ref="AJ145:AJ150" si="309">IF((AF145&lt;=30)*AND(AI145*AF145%&gt;X145),AI145*AF145%,IF((AF145&gt;30)*AND(AI145*30%&gt;X145),AI145*30%,X145))</f>
        <v>287043</v>
      </c>
      <c r="AK145" s="462">
        <f t="shared" ref="AK145:AK150" si="310">+AI145*0.6</f>
        <v>499200</v>
      </c>
      <c r="AL145" s="462">
        <f t="shared" ref="AL145:AL150" si="311">+AI145+AJ145+AK145</f>
        <v>1618243</v>
      </c>
      <c r="AM145" s="456">
        <f t="shared" ref="AM145:AM150" si="312">+AA145</f>
        <v>0</v>
      </c>
      <c r="AN145" s="484">
        <f t="shared" ref="AN145:AN150" si="313">+AL145+AM145</f>
        <v>1618243</v>
      </c>
      <c r="AO145" s="484">
        <f t="shared" ref="AO145:AO150" si="314">+AN145*13</f>
        <v>21037159</v>
      </c>
      <c r="AP145" s="690">
        <v>1</v>
      </c>
      <c r="AQ145" s="567">
        <f t="shared" ref="AQ145:AQ150" si="315">+AE145+1</f>
        <v>29</v>
      </c>
      <c r="AR145" s="461">
        <f t="shared" ref="AR145:AR150" si="316">+AQ145*2</f>
        <v>58</v>
      </c>
      <c r="AS145" s="456">
        <f t="shared" ref="AS145:AS150" si="317">+AG145</f>
        <v>83200</v>
      </c>
      <c r="AT145" s="456">
        <f t="shared" ref="AT145:AT150" si="318">+AH145</f>
        <v>10</v>
      </c>
      <c r="AU145" s="462">
        <f t="shared" ref="AU145:AU150" si="319">+AS145*AT145</f>
        <v>832000</v>
      </c>
      <c r="AV145" s="462">
        <f t="shared" ref="AV145:AV150" si="320">IF((AR145&lt;=30)*AND(AU145*AR145%&gt;AJ145),AU145*AR145%,IF((AR145&gt;30)*AND(AU145*30%&gt;AJ145),AU145*30%,AJ145))</f>
        <v>287043</v>
      </c>
      <c r="AW145" s="462">
        <f t="shared" ref="AW145:AW150" si="321">+AU145*0.6</f>
        <v>499200</v>
      </c>
      <c r="AX145" s="462">
        <f t="shared" si="294"/>
        <v>1618243</v>
      </c>
      <c r="AY145" s="456">
        <f t="shared" si="295"/>
        <v>0</v>
      </c>
      <c r="AZ145" s="484">
        <f t="shared" ref="AZ145:AZ151" si="322">+AX145+AY145</f>
        <v>1618243</v>
      </c>
      <c r="BA145" s="484">
        <f t="shared" ref="BA145:BA151" si="323">+AZ145*13</f>
        <v>21037159</v>
      </c>
    </row>
    <row r="146" spans="1:53" s="485" customFormat="1" ht="23.25" customHeight="1">
      <c r="A146" s="792">
        <v>6</v>
      </c>
      <c r="B146" s="802" t="s">
        <v>760</v>
      </c>
      <c r="C146" s="794" t="s">
        <v>1961</v>
      </c>
      <c r="D146" s="794">
        <v>1968</v>
      </c>
      <c r="E146" s="795" t="s">
        <v>525</v>
      </c>
      <c r="F146" s="796">
        <v>1</v>
      </c>
      <c r="G146" s="797">
        <v>20</v>
      </c>
      <c r="H146" s="798">
        <f t="shared" si="286"/>
        <v>40</v>
      </c>
      <c r="I146" s="799">
        <v>83200</v>
      </c>
      <c r="J146" s="799">
        <v>10</v>
      </c>
      <c r="K146" s="800">
        <f>+J146*I146</f>
        <v>832000</v>
      </c>
      <c r="L146" s="800">
        <v>249600</v>
      </c>
      <c r="M146" s="800">
        <f t="shared" si="287"/>
        <v>499200</v>
      </c>
      <c r="N146" s="800">
        <f t="shared" si="288"/>
        <v>1580800</v>
      </c>
      <c r="O146" s="799"/>
      <c r="P146" s="801">
        <f>+N146+O146</f>
        <v>1580800</v>
      </c>
      <c r="Q146" s="801">
        <f t="shared" si="289"/>
        <v>20550400</v>
      </c>
      <c r="R146" s="690">
        <v>1</v>
      </c>
      <c r="S146" s="567">
        <f t="shared" si="290"/>
        <v>21</v>
      </c>
      <c r="T146" s="461">
        <f>+S146*2</f>
        <v>42</v>
      </c>
      <c r="U146" s="456">
        <v>83200</v>
      </c>
      <c r="V146" s="456">
        <f t="shared" si="291"/>
        <v>10</v>
      </c>
      <c r="W146" s="462">
        <f>+U146*V146</f>
        <v>832000</v>
      </c>
      <c r="X146" s="462">
        <f t="shared" si="293"/>
        <v>249600</v>
      </c>
      <c r="Y146" s="462">
        <f t="shared" si="299"/>
        <v>499200</v>
      </c>
      <c r="Z146" s="462">
        <f t="shared" si="300"/>
        <v>1580800</v>
      </c>
      <c r="AA146" s="456">
        <f t="shared" si="301"/>
        <v>0</v>
      </c>
      <c r="AB146" s="484">
        <f t="shared" si="302"/>
        <v>1580800</v>
      </c>
      <c r="AC146" s="484">
        <f t="shared" si="303"/>
        <v>20550400</v>
      </c>
      <c r="AD146" s="690">
        <v>1</v>
      </c>
      <c r="AE146" s="567">
        <f t="shared" si="304"/>
        <v>22</v>
      </c>
      <c r="AF146" s="461">
        <f t="shared" si="305"/>
        <v>44</v>
      </c>
      <c r="AG146" s="456">
        <f t="shared" si="306"/>
        <v>83200</v>
      </c>
      <c r="AH146" s="456">
        <f t="shared" si="307"/>
        <v>10</v>
      </c>
      <c r="AI146" s="462">
        <f t="shared" si="308"/>
        <v>832000</v>
      </c>
      <c r="AJ146" s="462">
        <f t="shared" si="309"/>
        <v>249600</v>
      </c>
      <c r="AK146" s="462">
        <f t="shared" si="310"/>
        <v>499200</v>
      </c>
      <c r="AL146" s="462">
        <f t="shared" si="311"/>
        <v>1580800</v>
      </c>
      <c r="AM146" s="456">
        <f t="shared" si="312"/>
        <v>0</v>
      </c>
      <c r="AN146" s="484">
        <f t="shared" si="313"/>
        <v>1580800</v>
      </c>
      <c r="AO146" s="484">
        <f t="shared" si="314"/>
        <v>20550400</v>
      </c>
      <c r="AP146" s="690">
        <v>1</v>
      </c>
      <c r="AQ146" s="567">
        <f t="shared" si="315"/>
        <v>23</v>
      </c>
      <c r="AR146" s="461">
        <f t="shared" si="316"/>
        <v>46</v>
      </c>
      <c r="AS146" s="456">
        <f t="shared" si="317"/>
        <v>83200</v>
      </c>
      <c r="AT146" s="456">
        <f t="shared" si="318"/>
        <v>10</v>
      </c>
      <c r="AU146" s="462">
        <f t="shared" si="319"/>
        <v>832000</v>
      </c>
      <c r="AV146" s="462">
        <f t="shared" si="320"/>
        <v>249600</v>
      </c>
      <c r="AW146" s="462">
        <f t="shared" si="321"/>
        <v>499200</v>
      </c>
      <c r="AX146" s="462">
        <f>+AU146+AV146+AW146</f>
        <v>1580800</v>
      </c>
      <c r="AY146" s="456">
        <f>+AM146</f>
        <v>0</v>
      </c>
      <c r="AZ146" s="484">
        <f>+AX146+AY146</f>
        <v>1580800</v>
      </c>
      <c r="BA146" s="484">
        <f>+AZ146*13</f>
        <v>20550400</v>
      </c>
    </row>
    <row r="147" spans="1:53" s="485" customFormat="1" ht="23.25" customHeight="1">
      <c r="A147" s="792">
        <v>5</v>
      </c>
      <c r="B147" s="802" t="s">
        <v>175</v>
      </c>
      <c r="C147" s="794" t="s">
        <v>1961</v>
      </c>
      <c r="D147" s="794">
        <v>1987</v>
      </c>
      <c r="E147" s="795" t="s">
        <v>525</v>
      </c>
      <c r="F147" s="796">
        <v>1</v>
      </c>
      <c r="G147" s="797">
        <v>6</v>
      </c>
      <c r="H147" s="798">
        <f t="shared" si="286"/>
        <v>12</v>
      </c>
      <c r="I147" s="799">
        <v>83200</v>
      </c>
      <c r="J147" s="799">
        <v>10</v>
      </c>
      <c r="K147" s="800">
        <f t="shared" si="296"/>
        <v>832000</v>
      </c>
      <c r="L147" s="800">
        <v>99840</v>
      </c>
      <c r="M147" s="800">
        <f t="shared" si="287"/>
        <v>499200</v>
      </c>
      <c r="N147" s="800">
        <f t="shared" si="288"/>
        <v>1431040</v>
      </c>
      <c r="O147" s="799"/>
      <c r="P147" s="801">
        <f t="shared" si="297"/>
        <v>1431040</v>
      </c>
      <c r="Q147" s="801">
        <f t="shared" si="289"/>
        <v>18603520</v>
      </c>
      <c r="R147" s="690">
        <v>1</v>
      </c>
      <c r="S147" s="567">
        <f t="shared" si="290"/>
        <v>7</v>
      </c>
      <c r="T147" s="461">
        <f t="shared" si="298"/>
        <v>14</v>
      </c>
      <c r="U147" s="456">
        <v>83200</v>
      </c>
      <c r="V147" s="456">
        <f t="shared" si="291"/>
        <v>10</v>
      </c>
      <c r="W147" s="462">
        <f t="shared" si="292"/>
        <v>832000</v>
      </c>
      <c r="X147" s="462">
        <f t="shared" si="293"/>
        <v>116480.00000000001</v>
      </c>
      <c r="Y147" s="462">
        <f t="shared" si="299"/>
        <v>499200</v>
      </c>
      <c r="Z147" s="462">
        <f t="shared" si="300"/>
        <v>1447680</v>
      </c>
      <c r="AA147" s="456">
        <f t="shared" si="301"/>
        <v>0</v>
      </c>
      <c r="AB147" s="484">
        <f t="shared" si="302"/>
        <v>1447680</v>
      </c>
      <c r="AC147" s="484">
        <f t="shared" si="303"/>
        <v>18819840</v>
      </c>
      <c r="AD147" s="690">
        <v>1</v>
      </c>
      <c r="AE147" s="567">
        <f t="shared" si="304"/>
        <v>8</v>
      </c>
      <c r="AF147" s="461">
        <f t="shared" si="305"/>
        <v>16</v>
      </c>
      <c r="AG147" s="456">
        <f t="shared" si="306"/>
        <v>83200</v>
      </c>
      <c r="AH147" s="456">
        <f t="shared" si="307"/>
        <v>10</v>
      </c>
      <c r="AI147" s="462">
        <f t="shared" si="308"/>
        <v>832000</v>
      </c>
      <c r="AJ147" s="462">
        <f t="shared" si="309"/>
        <v>133120</v>
      </c>
      <c r="AK147" s="462">
        <f t="shared" si="310"/>
        <v>499200</v>
      </c>
      <c r="AL147" s="462">
        <f t="shared" si="311"/>
        <v>1464320</v>
      </c>
      <c r="AM147" s="456">
        <f t="shared" si="312"/>
        <v>0</v>
      </c>
      <c r="AN147" s="484">
        <f t="shared" si="313"/>
        <v>1464320</v>
      </c>
      <c r="AO147" s="484">
        <f t="shared" si="314"/>
        <v>19036160</v>
      </c>
      <c r="AP147" s="690">
        <v>1</v>
      </c>
      <c r="AQ147" s="567">
        <f t="shared" si="315"/>
        <v>9</v>
      </c>
      <c r="AR147" s="461">
        <f t="shared" si="316"/>
        <v>18</v>
      </c>
      <c r="AS147" s="456">
        <f t="shared" si="317"/>
        <v>83200</v>
      </c>
      <c r="AT147" s="456">
        <f t="shared" si="318"/>
        <v>10</v>
      </c>
      <c r="AU147" s="462">
        <f t="shared" si="319"/>
        <v>832000</v>
      </c>
      <c r="AV147" s="462">
        <f t="shared" si="320"/>
        <v>149760</v>
      </c>
      <c r="AW147" s="462">
        <f t="shared" si="321"/>
        <v>499200</v>
      </c>
      <c r="AX147" s="462">
        <f t="shared" si="294"/>
        <v>1480960</v>
      </c>
      <c r="AY147" s="456">
        <f t="shared" si="295"/>
        <v>0</v>
      </c>
      <c r="AZ147" s="484">
        <f t="shared" si="322"/>
        <v>1480960</v>
      </c>
      <c r="BA147" s="484">
        <f t="shared" si="323"/>
        <v>19252480</v>
      </c>
    </row>
    <row r="148" spans="1:53" s="485" customFormat="1" ht="23.25" customHeight="1">
      <c r="A148" s="792">
        <v>2</v>
      </c>
      <c r="B148" s="802" t="s">
        <v>104</v>
      </c>
      <c r="C148" s="794" t="s">
        <v>1961</v>
      </c>
      <c r="D148" s="794">
        <v>1984</v>
      </c>
      <c r="E148" s="795" t="s">
        <v>525</v>
      </c>
      <c r="F148" s="796">
        <v>1</v>
      </c>
      <c r="G148" s="797">
        <v>6</v>
      </c>
      <c r="H148" s="798">
        <f t="shared" si="286"/>
        <v>12</v>
      </c>
      <c r="I148" s="799">
        <v>83200</v>
      </c>
      <c r="J148" s="799">
        <v>10</v>
      </c>
      <c r="K148" s="800">
        <f>+J148*I148</f>
        <v>832000</v>
      </c>
      <c r="L148" s="800">
        <v>99840</v>
      </c>
      <c r="M148" s="800">
        <f t="shared" si="287"/>
        <v>499200</v>
      </c>
      <c r="N148" s="800">
        <f t="shared" si="288"/>
        <v>1431040</v>
      </c>
      <c r="O148" s="799">
        <v>8000</v>
      </c>
      <c r="P148" s="801">
        <f>+N148+O148</f>
        <v>1439040</v>
      </c>
      <c r="Q148" s="801">
        <f t="shared" si="289"/>
        <v>18707520</v>
      </c>
      <c r="R148" s="690">
        <v>1</v>
      </c>
      <c r="S148" s="567">
        <f t="shared" si="290"/>
        <v>7</v>
      </c>
      <c r="T148" s="461">
        <f>+S148*2</f>
        <v>14</v>
      </c>
      <c r="U148" s="456">
        <v>83200</v>
      </c>
      <c r="V148" s="456">
        <f t="shared" si="291"/>
        <v>10</v>
      </c>
      <c r="W148" s="462">
        <f>+U148*V148</f>
        <v>832000</v>
      </c>
      <c r="X148" s="462">
        <f t="shared" si="293"/>
        <v>116480.00000000001</v>
      </c>
      <c r="Y148" s="462">
        <f t="shared" si="299"/>
        <v>499200</v>
      </c>
      <c r="Z148" s="462">
        <f t="shared" si="300"/>
        <v>1447680</v>
      </c>
      <c r="AA148" s="456">
        <f t="shared" si="301"/>
        <v>8000</v>
      </c>
      <c r="AB148" s="484">
        <f t="shared" si="302"/>
        <v>1455680</v>
      </c>
      <c r="AC148" s="484">
        <f t="shared" si="303"/>
        <v>18923840</v>
      </c>
      <c r="AD148" s="690">
        <v>1</v>
      </c>
      <c r="AE148" s="567">
        <f t="shared" si="304"/>
        <v>8</v>
      </c>
      <c r="AF148" s="461">
        <f t="shared" si="305"/>
        <v>16</v>
      </c>
      <c r="AG148" s="456">
        <f t="shared" si="306"/>
        <v>83200</v>
      </c>
      <c r="AH148" s="456">
        <f t="shared" si="307"/>
        <v>10</v>
      </c>
      <c r="AI148" s="462">
        <f t="shared" si="308"/>
        <v>832000</v>
      </c>
      <c r="AJ148" s="462">
        <f t="shared" si="309"/>
        <v>133120</v>
      </c>
      <c r="AK148" s="462">
        <f t="shared" si="310"/>
        <v>499200</v>
      </c>
      <c r="AL148" s="462">
        <f t="shared" si="311"/>
        <v>1464320</v>
      </c>
      <c r="AM148" s="456">
        <f t="shared" si="312"/>
        <v>8000</v>
      </c>
      <c r="AN148" s="484">
        <f t="shared" si="313"/>
        <v>1472320</v>
      </c>
      <c r="AO148" s="484">
        <f t="shared" si="314"/>
        <v>19140160</v>
      </c>
      <c r="AP148" s="690">
        <v>1</v>
      </c>
      <c r="AQ148" s="567">
        <f t="shared" si="315"/>
        <v>9</v>
      </c>
      <c r="AR148" s="461">
        <f t="shared" si="316"/>
        <v>18</v>
      </c>
      <c r="AS148" s="456">
        <f t="shared" si="317"/>
        <v>83200</v>
      </c>
      <c r="AT148" s="456">
        <f t="shared" si="318"/>
        <v>10</v>
      </c>
      <c r="AU148" s="462">
        <f t="shared" si="319"/>
        <v>832000</v>
      </c>
      <c r="AV148" s="462">
        <f t="shared" si="320"/>
        <v>149760</v>
      </c>
      <c r="AW148" s="462">
        <f t="shared" si="321"/>
        <v>499200</v>
      </c>
      <c r="AX148" s="462">
        <f>+AU148+AV148+AW148</f>
        <v>1480960</v>
      </c>
      <c r="AY148" s="456">
        <f>+AM148</f>
        <v>8000</v>
      </c>
      <c r="AZ148" s="484">
        <f>+AX148+AY148</f>
        <v>1488960</v>
      </c>
      <c r="BA148" s="484">
        <f>+AZ148*13</f>
        <v>19356480</v>
      </c>
    </row>
    <row r="149" spans="1:53" s="485" customFormat="1" ht="30" customHeight="1">
      <c r="A149" s="792">
        <v>4</v>
      </c>
      <c r="B149" s="802" t="s">
        <v>1120</v>
      </c>
      <c r="C149" s="794" t="s">
        <v>1960</v>
      </c>
      <c r="D149" s="794">
        <v>1994</v>
      </c>
      <c r="E149" s="795" t="s">
        <v>525</v>
      </c>
      <c r="F149" s="796">
        <v>1</v>
      </c>
      <c r="G149" s="797">
        <v>3</v>
      </c>
      <c r="H149" s="798">
        <f t="shared" si="286"/>
        <v>6</v>
      </c>
      <c r="I149" s="799">
        <v>83200</v>
      </c>
      <c r="J149" s="799">
        <v>10</v>
      </c>
      <c r="K149" s="800">
        <f>+J149*I149</f>
        <v>832000</v>
      </c>
      <c r="L149" s="800">
        <v>49920</v>
      </c>
      <c r="M149" s="800">
        <f t="shared" si="287"/>
        <v>499200</v>
      </c>
      <c r="N149" s="800">
        <f t="shared" si="288"/>
        <v>1381120</v>
      </c>
      <c r="O149" s="799"/>
      <c r="P149" s="801">
        <f>+N149+O149</f>
        <v>1381120</v>
      </c>
      <c r="Q149" s="801">
        <f t="shared" si="289"/>
        <v>17954560</v>
      </c>
      <c r="R149" s="690">
        <v>1</v>
      </c>
      <c r="S149" s="567">
        <f t="shared" si="290"/>
        <v>4</v>
      </c>
      <c r="T149" s="461">
        <f>+S149*2</f>
        <v>8</v>
      </c>
      <c r="U149" s="456">
        <v>83200</v>
      </c>
      <c r="V149" s="456">
        <f t="shared" si="291"/>
        <v>10</v>
      </c>
      <c r="W149" s="462">
        <f>+U149*V149</f>
        <v>832000</v>
      </c>
      <c r="X149" s="462">
        <f t="shared" si="293"/>
        <v>66560</v>
      </c>
      <c r="Y149" s="462">
        <f t="shared" si="299"/>
        <v>499200</v>
      </c>
      <c r="Z149" s="462">
        <f t="shared" si="300"/>
        <v>1397760</v>
      </c>
      <c r="AA149" s="456">
        <f t="shared" si="301"/>
        <v>0</v>
      </c>
      <c r="AB149" s="484">
        <f t="shared" si="302"/>
        <v>1397760</v>
      </c>
      <c r="AC149" s="484">
        <f t="shared" si="303"/>
        <v>18170880</v>
      </c>
      <c r="AD149" s="690">
        <v>1</v>
      </c>
      <c r="AE149" s="567">
        <f t="shared" si="304"/>
        <v>5</v>
      </c>
      <c r="AF149" s="461">
        <f t="shared" si="305"/>
        <v>10</v>
      </c>
      <c r="AG149" s="456">
        <f t="shared" si="306"/>
        <v>83200</v>
      </c>
      <c r="AH149" s="456">
        <f t="shared" si="307"/>
        <v>10</v>
      </c>
      <c r="AI149" s="462">
        <f t="shared" si="308"/>
        <v>832000</v>
      </c>
      <c r="AJ149" s="462">
        <f t="shared" si="309"/>
        <v>83200</v>
      </c>
      <c r="AK149" s="462">
        <f t="shared" si="310"/>
        <v>499200</v>
      </c>
      <c r="AL149" s="462">
        <f t="shared" si="311"/>
        <v>1414400</v>
      </c>
      <c r="AM149" s="456">
        <f t="shared" si="312"/>
        <v>0</v>
      </c>
      <c r="AN149" s="484">
        <f t="shared" si="313"/>
        <v>1414400</v>
      </c>
      <c r="AO149" s="484">
        <f t="shared" si="314"/>
        <v>18387200</v>
      </c>
      <c r="AP149" s="690">
        <v>1</v>
      </c>
      <c r="AQ149" s="567">
        <f t="shared" si="315"/>
        <v>6</v>
      </c>
      <c r="AR149" s="461">
        <f t="shared" si="316"/>
        <v>12</v>
      </c>
      <c r="AS149" s="456">
        <f t="shared" si="317"/>
        <v>83200</v>
      </c>
      <c r="AT149" s="456">
        <f t="shared" si="318"/>
        <v>10</v>
      </c>
      <c r="AU149" s="462">
        <f t="shared" si="319"/>
        <v>832000</v>
      </c>
      <c r="AV149" s="462">
        <f t="shared" si="320"/>
        <v>99840</v>
      </c>
      <c r="AW149" s="462">
        <f t="shared" si="321"/>
        <v>499200</v>
      </c>
      <c r="AX149" s="462">
        <f>+AU149+AV149+AW149</f>
        <v>1431040</v>
      </c>
      <c r="AY149" s="456">
        <f>+AM149</f>
        <v>0</v>
      </c>
      <c r="AZ149" s="484">
        <f>+AX149+AY149</f>
        <v>1431040</v>
      </c>
      <c r="BA149" s="484">
        <f>+AZ149*13</f>
        <v>18603520</v>
      </c>
    </row>
    <row r="150" spans="1:53" s="485" customFormat="1" ht="23.25" customHeight="1">
      <c r="A150" s="792">
        <v>7</v>
      </c>
      <c r="B150" s="793" t="s">
        <v>1978</v>
      </c>
      <c r="C150" s="794" t="s">
        <v>1960</v>
      </c>
      <c r="D150" s="794">
        <v>1990</v>
      </c>
      <c r="E150" s="795" t="s">
        <v>3</v>
      </c>
      <c r="F150" s="796">
        <v>1</v>
      </c>
      <c r="G150" s="797">
        <v>3</v>
      </c>
      <c r="H150" s="798">
        <f t="shared" si="286"/>
        <v>6</v>
      </c>
      <c r="I150" s="799">
        <v>83200</v>
      </c>
      <c r="J150" s="799">
        <v>10</v>
      </c>
      <c r="K150" s="800">
        <f>+J150*I150</f>
        <v>832000</v>
      </c>
      <c r="L150" s="800">
        <v>49920</v>
      </c>
      <c r="M150" s="800">
        <f t="shared" si="287"/>
        <v>499200</v>
      </c>
      <c r="N150" s="800">
        <f t="shared" si="288"/>
        <v>1381120</v>
      </c>
      <c r="O150" s="799"/>
      <c r="P150" s="801">
        <f>+N150+O150</f>
        <v>1381120</v>
      </c>
      <c r="Q150" s="801">
        <f t="shared" si="289"/>
        <v>17954560</v>
      </c>
      <c r="R150" s="690">
        <v>1</v>
      </c>
      <c r="S150" s="567">
        <f t="shared" si="290"/>
        <v>4</v>
      </c>
      <c r="T150" s="461">
        <f>+S150*2</f>
        <v>8</v>
      </c>
      <c r="U150" s="456">
        <v>83200</v>
      </c>
      <c r="V150" s="456">
        <f t="shared" si="291"/>
        <v>10</v>
      </c>
      <c r="W150" s="462">
        <f>+U150*V150</f>
        <v>832000</v>
      </c>
      <c r="X150" s="462">
        <f t="shared" si="293"/>
        <v>66560</v>
      </c>
      <c r="Y150" s="462">
        <f t="shared" si="299"/>
        <v>499200</v>
      </c>
      <c r="Z150" s="462">
        <f t="shared" si="300"/>
        <v>1397760</v>
      </c>
      <c r="AA150" s="456">
        <f t="shared" si="301"/>
        <v>0</v>
      </c>
      <c r="AB150" s="484">
        <f t="shared" si="302"/>
        <v>1397760</v>
      </c>
      <c r="AC150" s="484">
        <f t="shared" si="303"/>
        <v>18170880</v>
      </c>
      <c r="AD150" s="690">
        <v>1</v>
      </c>
      <c r="AE150" s="567">
        <f t="shared" si="304"/>
        <v>5</v>
      </c>
      <c r="AF150" s="461">
        <f t="shared" si="305"/>
        <v>10</v>
      </c>
      <c r="AG150" s="456">
        <f t="shared" si="306"/>
        <v>83200</v>
      </c>
      <c r="AH150" s="456">
        <f t="shared" si="307"/>
        <v>10</v>
      </c>
      <c r="AI150" s="462">
        <f t="shared" si="308"/>
        <v>832000</v>
      </c>
      <c r="AJ150" s="462">
        <f t="shared" si="309"/>
        <v>83200</v>
      </c>
      <c r="AK150" s="462">
        <f t="shared" si="310"/>
        <v>499200</v>
      </c>
      <c r="AL150" s="462">
        <f t="shared" si="311"/>
        <v>1414400</v>
      </c>
      <c r="AM150" s="456">
        <f t="shared" si="312"/>
        <v>0</v>
      </c>
      <c r="AN150" s="484">
        <f t="shared" si="313"/>
        <v>1414400</v>
      </c>
      <c r="AO150" s="484">
        <f t="shared" si="314"/>
        <v>18387200</v>
      </c>
      <c r="AP150" s="690">
        <v>1</v>
      </c>
      <c r="AQ150" s="567">
        <f t="shared" si="315"/>
        <v>6</v>
      </c>
      <c r="AR150" s="461">
        <f t="shared" si="316"/>
        <v>12</v>
      </c>
      <c r="AS150" s="456">
        <f t="shared" si="317"/>
        <v>83200</v>
      </c>
      <c r="AT150" s="456">
        <f t="shared" si="318"/>
        <v>10</v>
      </c>
      <c r="AU150" s="462">
        <f t="shared" si="319"/>
        <v>832000</v>
      </c>
      <c r="AV150" s="462">
        <f t="shared" si="320"/>
        <v>99840</v>
      </c>
      <c r="AW150" s="462">
        <f t="shared" si="321"/>
        <v>499200</v>
      </c>
      <c r="AX150" s="462">
        <f>+AU150+AV150+AW150</f>
        <v>1431040</v>
      </c>
      <c r="AY150" s="456">
        <f>+AM150</f>
        <v>0</v>
      </c>
      <c r="AZ150" s="484">
        <f>+AX150+AY150</f>
        <v>1431040</v>
      </c>
      <c r="BA150" s="484">
        <f>+AZ150*13</f>
        <v>18603520</v>
      </c>
    </row>
    <row r="151" spans="1:53" s="485" customFormat="1" ht="23.25" customHeight="1">
      <c r="A151" s="792">
        <v>8</v>
      </c>
      <c r="B151" s="793" t="s">
        <v>3024</v>
      </c>
      <c r="C151" s="794" t="s">
        <v>1961</v>
      </c>
      <c r="D151" s="794">
        <v>1987</v>
      </c>
      <c r="E151" s="795" t="s">
        <v>3</v>
      </c>
      <c r="F151" s="796">
        <v>1</v>
      </c>
      <c r="G151" s="797">
        <v>1</v>
      </c>
      <c r="H151" s="798">
        <f t="shared" si="286"/>
        <v>2</v>
      </c>
      <c r="I151" s="799">
        <v>83200</v>
      </c>
      <c r="J151" s="799">
        <v>10</v>
      </c>
      <c r="K151" s="800">
        <f t="shared" si="296"/>
        <v>832000</v>
      </c>
      <c r="L151" s="800">
        <v>16640</v>
      </c>
      <c r="M151" s="800">
        <f t="shared" si="287"/>
        <v>499200</v>
      </c>
      <c r="N151" s="800">
        <f t="shared" si="288"/>
        <v>1347840</v>
      </c>
      <c r="O151" s="799">
        <v>8000</v>
      </c>
      <c r="P151" s="801">
        <f t="shared" si="297"/>
        <v>1355840</v>
      </c>
      <c r="Q151" s="801">
        <f t="shared" si="289"/>
        <v>17625920</v>
      </c>
      <c r="R151" s="690">
        <v>1</v>
      </c>
      <c r="S151" s="567">
        <f t="shared" si="290"/>
        <v>2</v>
      </c>
      <c r="T151" s="461">
        <f t="shared" si="298"/>
        <v>4</v>
      </c>
      <c r="U151" s="456">
        <v>83200</v>
      </c>
      <c r="V151" s="456">
        <f t="shared" si="291"/>
        <v>10</v>
      </c>
      <c r="W151" s="462">
        <f t="shared" si="292"/>
        <v>832000</v>
      </c>
      <c r="X151" s="462">
        <f t="shared" si="293"/>
        <v>33280</v>
      </c>
      <c r="Y151" s="462">
        <f>+W151*0.6</f>
        <v>499200</v>
      </c>
      <c r="Z151" s="462">
        <f>+W151+X151+Y151</f>
        <v>1364480</v>
      </c>
      <c r="AA151" s="456">
        <f>+O151</f>
        <v>8000</v>
      </c>
      <c r="AB151" s="484">
        <f>+Z151+AA151</f>
        <v>1372480</v>
      </c>
      <c r="AC151" s="484">
        <f>+AB151*13</f>
        <v>17842240</v>
      </c>
      <c r="AD151" s="690">
        <v>1</v>
      </c>
      <c r="AE151" s="567">
        <f>+S151+1</f>
        <v>3</v>
      </c>
      <c r="AF151" s="461">
        <f>+AE151*2</f>
        <v>6</v>
      </c>
      <c r="AG151" s="456">
        <f>+U151</f>
        <v>83200</v>
      </c>
      <c r="AH151" s="456">
        <f>+V151</f>
        <v>10</v>
      </c>
      <c r="AI151" s="462">
        <f>+AG151*AH151</f>
        <v>832000</v>
      </c>
      <c r="AJ151" s="462">
        <f>IF((AF151&lt;=30)*AND(AI151*AF151%&gt;X151),AI151*AF151%,IF((AF151&gt;30)*AND(AI151*30%&gt;X151),AI151*30%,X151))</f>
        <v>49920</v>
      </c>
      <c r="AK151" s="462">
        <f>+AI151*0.6</f>
        <v>499200</v>
      </c>
      <c r="AL151" s="462">
        <f>+AI151+AJ151+AK151</f>
        <v>1381120</v>
      </c>
      <c r="AM151" s="456">
        <f>+AA151</f>
        <v>8000</v>
      </c>
      <c r="AN151" s="484">
        <f>+AL151+AM151</f>
        <v>1389120</v>
      </c>
      <c r="AO151" s="484">
        <f>+AN151*13</f>
        <v>18058560</v>
      </c>
      <c r="AP151" s="690">
        <v>1</v>
      </c>
      <c r="AQ151" s="567">
        <f>+AE151+1</f>
        <v>4</v>
      </c>
      <c r="AR151" s="461">
        <f>+AQ151*2</f>
        <v>8</v>
      </c>
      <c r="AS151" s="456">
        <f>+AG151</f>
        <v>83200</v>
      </c>
      <c r="AT151" s="456">
        <f>+AH151</f>
        <v>10</v>
      </c>
      <c r="AU151" s="462">
        <f>+AS151*AT151</f>
        <v>832000</v>
      </c>
      <c r="AV151" s="462">
        <f>IF((AR151&lt;=30)*AND(AU151*AR151%&gt;AJ151),AU151*AR151%,IF((AR151&gt;30)*AND(AU151*30%&gt;AJ151),AU151*30%,AJ151))</f>
        <v>66560</v>
      </c>
      <c r="AW151" s="462">
        <f>+AU151*0.6</f>
        <v>499200</v>
      </c>
      <c r="AX151" s="462">
        <f t="shared" si="294"/>
        <v>1397760</v>
      </c>
      <c r="AY151" s="456">
        <f t="shared" si="295"/>
        <v>8000</v>
      </c>
      <c r="AZ151" s="484">
        <f t="shared" si="322"/>
        <v>1405760</v>
      </c>
      <c r="BA151" s="484">
        <f t="shared" si="323"/>
        <v>18274880</v>
      </c>
    </row>
    <row r="152" spans="1:53" s="453" customFormat="1" ht="18" customHeight="1">
      <c r="A152" s="958" t="s">
        <v>64</v>
      </c>
      <c r="B152" s="958"/>
      <c r="C152" s="958"/>
      <c r="D152" s="958"/>
      <c r="E152" s="958"/>
      <c r="F152" s="745">
        <f>SUM(F144:F151)</f>
        <v>8</v>
      </c>
      <c r="G152" s="745">
        <f t="shared" ref="G152:BA152" si="324">SUM(G144:G151)</f>
        <v>94</v>
      </c>
      <c r="H152" s="745">
        <f t="shared" si="324"/>
        <v>188</v>
      </c>
      <c r="I152" s="745">
        <f t="shared" si="324"/>
        <v>665600</v>
      </c>
      <c r="J152" s="745">
        <f t="shared" si="324"/>
        <v>81</v>
      </c>
      <c r="K152" s="745">
        <f t="shared" si="324"/>
        <v>6739200</v>
      </c>
      <c r="L152" s="745">
        <f t="shared" si="324"/>
        <v>1263525</v>
      </c>
      <c r="M152" s="745">
        <f t="shared" si="324"/>
        <v>4043520</v>
      </c>
      <c r="N152" s="745">
        <f t="shared" si="324"/>
        <v>12046245</v>
      </c>
      <c r="O152" s="745">
        <f t="shared" si="324"/>
        <v>16000</v>
      </c>
      <c r="P152" s="745">
        <f t="shared" si="324"/>
        <v>12062245</v>
      </c>
      <c r="Q152" s="745">
        <f t="shared" si="324"/>
        <v>156809185</v>
      </c>
      <c r="R152" s="745">
        <f t="shared" si="324"/>
        <v>8</v>
      </c>
      <c r="S152" s="745">
        <f t="shared" si="324"/>
        <v>102</v>
      </c>
      <c r="T152" s="745">
        <f t="shared" si="324"/>
        <v>204</v>
      </c>
      <c r="U152" s="745">
        <f t="shared" si="324"/>
        <v>665600</v>
      </c>
      <c r="V152" s="745">
        <f t="shared" si="324"/>
        <v>81</v>
      </c>
      <c r="W152" s="745">
        <f t="shared" si="324"/>
        <v>6739200</v>
      </c>
      <c r="X152" s="745">
        <f t="shared" si="324"/>
        <v>1346725</v>
      </c>
      <c r="Y152" s="745">
        <f t="shared" si="324"/>
        <v>4043520</v>
      </c>
      <c r="Z152" s="745">
        <f t="shared" si="324"/>
        <v>12129445</v>
      </c>
      <c r="AA152" s="745">
        <f t="shared" si="324"/>
        <v>16000</v>
      </c>
      <c r="AB152" s="745">
        <f t="shared" si="324"/>
        <v>12145445</v>
      </c>
      <c r="AC152" s="745">
        <f t="shared" si="324"/>
        <v>157890785</v>
      </c>
      <c r="AD152" s="745">
        <f t="shared" si="324"/>
        <v>8</v>
      </c>
      <c r="AE152" s="745">
        <f t="shared" si="324"/>
        <v>110</v>
      </c>
      <c r="AF152" s="745">
        <f t="shared" si="324"/>
        <v>220</v>
      </c>
      <c r="AG152" s="745">
        <f t="shared" si="324"/>
        <v>665600</v>
      </c>
      <c r="AH152" s="745">
        <f t="shared" si="324"/>
        <v>81</v>
      </c>
      <c r="AI152" s="745">
        <f t="shared" si="324"/>
        <v>6739200</v>
      </c>
      <c r="AJ152" s="745">
        <f t="shared" si="324"/>
        <v>1429925</v>
      </c>
      <c r="AK152" s="745">
        <f t="shared" si="324"/>
        <v>4043520</v>
      </c>
      <c r="AL152" s="745">
        <f t="shared" si="324"/>
        <v>12212645</v>
      </c>
      <c r="AM152" s="745">
        <f t="shared" si="324"/>
        <v>16000</v>
      </c>
      <c r="AN152" s="745">
        <f t="shared" si="324"/>
        <v>12228645</v>
      </c>
      <c r="AO152" s="745">
        <f t="shared" si="324"/>
        <v>158972385</v>
      </c>
      <c r="AP152" s="745">
        <f t="shared" si="324"/>
        <v>8</v>
      </c>
      <c r="AQ152" s="745">
        <f t="shared" si="324"/>
        <v>118</v>
      </c>
      <c r="AR152" s="745">
        <f t="shared" si="324"/>
        <v>236</v>
      </c>
      <c r="AS152" s="745">
        <f t="shared" si="324"/>
        <v>665600</v>
      </c>
      <c r="AT152" s="745">
        <f t="shared" si="324"/>
        <v>81</v>
      </c>
      <c r="AU152" s="745">
        <f t="shared" si="324"/>
        <v>6739200</v>
      </c>
      <c r="AV152" s="745">
        <f t="shared" si="324"/>
        <v>1513125</v>
      </c>
      <c r="AW152" s="745">
        <f t="shared" si="324"/>
        <v>4043520</v>
      </c>
      <c r="AX152" s="745">
        <f t="shared" si="324"/>
        <v>12295845</v>
      </c>
      <c r="AY152" s="745">
        <f t="shared" si="324"/>
        <v>16000</v>
      </c>
      <c r="AZ152" s="745">
        <f t="shared" si="324"/>
        <v>12311845</v>
      </c>
      <c r="BA152" s="745">
        <f t="shared" si="324"/>
        <v>160053985</v>
      </c>
    </row>
    <row r="153" spans="1:53" s="537" customFormat="1" ht="17.25" customHeight="1">
      <c r="A153" s="533"/>
      <c r="B153" s="562"/>
      <c r="C153" s="535"/>
      <c r="D153" s="535"/>
      <c r="E153" s="534"/>
      <c r="F153" s="536"/>
      <c r="G153" s="490"/>
      <c r="H153" s="534"/>
      <c r="I153" s="534"/>
      <c r="J153" s="534"/>
      <c r="K153" s="534"/>
      <c r="L153" s="534"/>
      <c r="M153" s="534"/>
      <c r="N153" s="534"/>
      <c r="O153" s="534"/>
      <c r="P153" s="534"/>
      <c r="Q153" s="534"/>
      <c r="R153" s="536"/>
      <c r="S153" s="534"/>
      <c r="T153" s="534"/>
      <c r="U153" s="534"/>
      <c r="V153" s="534"/>
      <c r="W153" s="534"/>
      <c r="X153" s="534"/>
      <c r="Y153" s="534"/>
      <c r="Z153" s="534"/>
      <c r="AA153" s="534"/>
      <c r="AB153" s="534"/>
      <c r="AC153" s="534"/>
      <c r="AD153" s="536"/>
      <c r="AK153" s="534"/>
      <c r="AP153" s="538"/>
      <c r="AW153" s="534"/>
    </row>
    <row r="154" spans="1:53" s="537" customFormat="1" ht="18" customHeight="1">
      <c r="A154" s="533"/>
      <c r="B154" s="562"/>
      <c r="C154" s="535"/>
      <c r="D154" s="535"/>
      <c r="E154" s="534"/>
      <c r="F154" s="536"/>
      <c r="G154" s="490"/>
      <c r="H154" s="534"/>
      <c r="I154" s="534"/>
      <c r="J154" s="534"/>
      <c r="K154" s="534"/>
      <c r="L154" s="534"/>
      <c r="M154" s="534"/>
      <c r="N154" s="534"/>
      <c r="O154" s="534"/>
      <c r="P154" s="534"/>
      <c r="Q154" s="534"/>
      <c r="R154" s="536"/>
      <c r="S154" s="534"/>
      <c r="T154" s="534"/>
      <c r="U154" s="534"/>
      <c r="V154" s="534"/>
      <c r="W154" s="534"/>
      <c r="X154" s="534"/>
      <c r="Y154" s="534"/>
      <c r="Z154" s="534"/>
      <c r="AA154" s="534"/>
      <c r="AB154" s="534"/>
      <c r="AC154" s="534"/>
      <c r="AD154" s="536"/>
      <c r="AK154" s="534"/>
      <c r="AP154" s="538"/>
      <c r="AW154" s="534"/>
    </row>
    <row r="155" spans="1:53" s="500" customFormat="1" ht="30.75" customHeight="1">
      <c r="A155" s="960" t="s">
        <v>554</v>
      </c>
      <c r="B155" s="960"/>
      <c r="C155" s="960"/>
      <c r="D155" s="960"/>
      <c r="E155" s="960"/>
      <c r="F155" s="962" t="s">
        <v>1029</v>
      </c>
      <c r="G155" s="962"/>
      <c r="H155" s="962"/>
      <c r="I155" s="962"/>
      <c r="J155" s="962"/>
      <c r="K155" s="962"/>
      <c r="L155" s="962"/>
      <c r="M155" s="962"/>
      <c r="N155" s="962"/>
      <c r="O155" s="962"/>
      <c r="P155" s="962"/>
      <c r="Q155" s="962"/>
      <c r="R155" s="962" t="s">
        <v>1029</v>
      </c>
      <c r="S155" s="962"/>
      <c r="T155" s="962"/>
      <c r="U155" s="962"/>
      <c r="V155" s="962"/>
      <c r="W155" s="962"/>
      <c r="X155" s="962"/>
      <c r="Y155" s="962"/>
      <c r="Z155" s="962"/>
      <c r="AA155" s="962"/>
      <c r="AB155" s="962"/>
      <c r="AC155" s="962"/>
      <c r="AD155" s="962" t="s">
        <v>1029</v>
      </c>
      <c r="AE155" s="962"/>
      <c r="AF155" s="962"/>
      <c r="AG155" s="962"/>
      <c r="AH155" s="962"/>
      <c r="AI155" s="962"/>
      <c r="AJ155" s="962"/>
      <c r="AK155" s="962"/>
      <c r="AL155" s="962"/>
      <c r="AM155" s="962"/>
      <c r="AN155" s="962"/>
      <c r="AO155" s="962"/>
      <c r="AP155" s="962" t="s">
        <v>1029</v>
      </c>
      <c r="AQ155" s="962"/>
      <c r="AR155" s="962"/>
      <c r="AS155" s="962"/>
      <c r="AT155" s="962"/>
      <c r="AU155" s="962"/>
      <c r="AV155" s="962"/>
      <c r="AW155" s="962"/>
      <c r="AX155" s="962"/>
      <c r="AY155" s="962"/>
      <c r="AZ155" s="962"/>
      <c r="BA155" s="962"/>
    </row>
    <row r="156" spans="1:53" s="501" customFormat="1" ht="25.5" customHeight="1">
      <c r="A156" s="959" t="s">
        <v>22</v>
      </c>
      <c r="B156" s="959"/>
      <c r="C156" s="959"/>
      <c r="D156" s="959"/>
      <c r="E156" s="959"/>
      <c r="F156" s="963" t="s">
        <v>1405</v>
      </c>
      <c r="G156" s="964"/>
      <c r="H156" s="964"/>
      <c r="I156" s="964"/>
      <c r="J156" s="964"/>
      <c r="K156" s="964"/>
      <c r="L156" s="964"/>
      <c r="M156" s="964"/>
      <c r="N156" s="964"/>
      <c r="O156" s="964"/>
      <c r="P156" s="964"/>
      <c r="Q156" s="965"/>
      <c r="R156" s="963" t="s">
        <v>1946</v>
      </c>
      <c r="S156" s="964"/>
      <c r="T156" s="964"/>
      <c r="U156" s="964"/>
      <c r="V156" s="964"/>
      <c r="W156" s="964"/>
      <c r="X156" s="964"/>
      <c r="Y156" s="964"/>
      <c r="Z156" s="964"/>
      <c r="AA156" s="964"/>
      <c r="AB156" s="964"/>
      <c r="AC156" s="965"/>
      <c r="AD156" s="967" t="s">
        <v>2458</v>
      </c>
      <c r="AE156" s="967"/>
      <c r="AF156" s="967"/>
      <c r="AG156" s="967"/>
      <c r="AH156" s="967"/>
      <c r="AI156" s="967"/>
      <c r="AJ156" s="967"/>
      <c r="AK156" s="967"/>
      <c r="AL156" s="967"/>
      <c r="AM156" s="967"/>
      <c r="AN156" s="967"/>
      <c r="AO156" s="967"/>
      <c r="AP156" s="967" t="s">
        <v>2932</v>
      </c>
      <c r="AQ156" s="967"/>
      <c r="AR156" s="967"/>
      <c r="AS156" s="967"/>
      <c r="AT156" s="967"/>
      <c r="AU156" s="967"/>
      <c r="AV156" s="967"/>
      <c r="AW156" s="967"/>
      <c r="AX156" s="967"/>
      <c r="AY156" s="967"/>
      <c r="AZ156" s="967"/>
      <c r="BA156" s="967"/>
    </row>
    <row r="157" spans="1:53" s="532" customFormat="1" ht="94.5">
      <c r="A157" s="458" t="s">
        <v>10</v>
      </c>
      <c r="B157" s="531" t="s">
        <v>54</v>
      </c>
      <c r="C157" s="531" t="s">
        <v>1958</v>
      </c>
      <c r="D157" s="531" t="s">
        <v>1959</v>
      </c>
      <c r="E157" s="531" t="s">
        <v>55</v>
      </c>
      <c r="F157" s="547" t="s">
        <v>1</v>
      </c>
      <c r="G157" s="546" t="s">
        <v>449</v>
      </c>
      <c r="H157" s="546" t="s">
        <v>57</v>
      </c>
      <c r="I157" s="547" t="s">
        <v>62</v>
      </c>
      <c r="J157" s="565" t="s">
        <v>63</v>
      </c>
      <c r="K157" s="547" t="s">
        <v>450</v>
      </c>
      <c r="L157" s="547" t="s">
        <v>451</v>
      </c>
      <c r="M157" s="547" t="s">
        <v>2024</v>
      </c>
      <c r="N157" s="547" t="s">
        <v>2025</v>
      </c>
      <c r="O157" s="531" t="s">
        <v>612</v>
      </c>
      <c r="P157" s="531" t="s">
        <v>1408</v>
      </c>
      <c r="Q157" s="547" t="s">
        <v>1409</v>
      </c>
      <c r="R157" s="547"/>
      <c r="S157" s="546" t="str">
        <f>+G157</f>
        <v>Դատավորի ստաժ</v>
      </c>
      <c r="T157" s="546" t="str">
        <f>+H157</f>
        <v>Ստաժի %-ը</v>
      </c>
      <c r="U157" s="547" t="s">
        <v>62</v>
      </c>
      <c r="V157" s="565" t="s">
        <v>63</v>
      </c>
      <c r="W157" s="547" t="s">
        <v>450</v>
      </c>
      <c r="X157" s="547" t="s">
        <v>451</v>
      </c>
      <c r="Y157" s="547" t="s">
        <v>2024</v>
      </c>
      <c r="Z157" s="547" t="s">
        <v>2025</v>
      </c>
      <c r="AA157" s="531" t="s">
        <v>1334</v>
      </c>
      <c r="AB157" s="531" t="s">
        <v>1947</v>
      </c>
      <c r="AC157" s="547" t="s">
        <v>1948</v>
      </c>
      <c r="AD157" s="547"/>
      <c r="AE157" s="546" t="str">
        <f>+S157</f>
        <v>Դատավորի ստաժ</v>
      </c>
      <c r="AF157" s="546" t="str">
        <f>+T157</f>
        <v>Ստաժի %-ը</v>
      </c>
      <c r="AG157" s="547" t="s">
        <v>62</v>
      </c>
      <c r="AH157" s="565" t="s">
        <v>63</v>
      </c>
      <c r="AI157" s="547" t="s">
        <v>450</v>
      </c>
      <c r="AJ157" s="547" t="s">
        <v>451</v>
      </c>
      <c r="AK157" s="547" t="s">
        <v>2024</v>
      </c>
      <c r="AL157" s="547" t="s">
        <v>2025</v>
      </c>
      <c r="AM157" s="531" t="s">
        <v>1334</v>
      </c>
      <c r="AN157" s="531" t="s">
        <v>2460</v>
      </c>
      <c r="AO157" s="547" t="s">
        <v>2459</v>
      </c>
      <c r="AP157" s="547"/>
      <c r="AQ157" s="546" t="str">
        <f>+AE157</f>
        <v>Դատավորի ստաժ</v>
      </c>
      <c r="AR157" s="546" t="str">
        <f>+AF157</f>
        <v>Ստաժի %-ը</v>
      </c>
      <c r="AS157" s="547" t="s">
        <v>62</v>
      </c>
      <c r="AT157" s="565" t="s">
        <v>63</v>
      </c>
      <c r="AU157" s="547" t="s">
        <v>450</v>
      </c>
      <c r="AV157" s="547" t="s">
        <v>451</v>
      </c>
      <c r="AW157" s="547" t="s">
        <v>2024</v>
      </c>
      <c r="AX157" s="547" t="s">
        <v>2025</v>
      </c>
      <c r="AY157" s="531" t="s">
        <v>1334</v>
      </c>
      <c r="AZ157" s="531" t="s">
        <v>2933</v>
      </c>
      <c r="BA157" s="547" t="s">
        <v>2934</v>
      </c>
    </row>
    <row r="158" spans="1:53" s="485" customFormat="1" ht="23.25" customHeight="1">
      <c r="A158" s="792">
        <v>1</v>
      </c>
      <c r="B158" s="795" t="s">
        <v>927</v>
      </c>
      <c r="C158" s="794" t="s">
        <v>1960</v>
      </c>
      <c r="D158" s="794">
        <v>1985</v>
      </c>
      <c r="E158" s="795" t="s">
        <v>457</v>
      </c>
      <c r="F158" s="796">
        <v>1</v>
      </c>
      <c r="G158" s="797">
        <v>7</v>
      </c>
      <c r="H158" s="798">
        <f>+G158*2</f>
        <v>14</v>
      </c>
      <c r="I158" s="799">
        <v>83200</v>
      </c>
      <c r="J158" s="799">
        <v>11</v>
      </c>
      <c r="K158" s="800">
        <f>+J158*I158</f>
        <v>915200</v>
      </c>
      <c r="L158" s="800">
        <v>128128</v>
      </c>
      <c r="M158" s="800">
        <f t="shared" ref="M158:M171" si="325">+K158*0.6</f>
        <v>549120</v>
      </c>
      <c r="N158" s="800">
        <f t="shared" ref="N158:N171" si="326">+K158+L158+M158</f>
        <v>1592448</v>
      </c>
      <c r="O158" s="799"/>
      <c r="P158" s="801">
        <f>+N158+O158</f>
        <v>1592448</v>
      </c>
      <c r="Q158" s="801">
        <f>+P158*13</f>
        <v>20701824</v>
      </c>
      <c r="R158" s="690">
        <v>1</v>
      </c>
      <c r="S158" s="567">
        <f t="shared" ref="S158:S171" si="327">+G158+1</f>
        <v>8</v>
      </c>
      <c r="T158" s="461">
        <f>+S158*2</f>
        <v>16</v>
      </c>
      <c r="U158" s="456">
        <v>83200</v>
      </c>
      <c r="V158" s="456">
        <f t="shared" ref="V158:V171" si="328">+J158</f>
        <v>11</v>
      </c>
      <c r="W158" s="462">
        <f>+U158*V158</f>
        <v>915200</v>
      </c>
      <c r="X158" s="462">
        <f t="shared" ref="X158:X171" si="329">IF((T158&lt;=30)*AND(W158*T158%&gt;L158),W158*T158%,IF((T158&gt;30)*AND(W158*30%&gt;L158),W158*30%,L158))</f>
        <v>146432</v>
      </c>
      <c r="Y158" s="462">
        <f>+W158*0.6</f>
        <v>549120</v>
      </c>
      <c r="Z158" s="462">
        <f>+W158+X158+Y158</f>
        <v>1610752</v>
      </c>
      <c r="AA158" s="456">
        <f>+O158</f>
        <v>0</v>
      </c>
      <c r="AB158" s="484">
        <f>+Z158+AA158</f>
        <v>1610752</v>
      </c>
      <c r="AC158" s="484">
        <f>+AB158*13</f>
        <v>20939776</v>
      </c>
      <c r="AD158" s="690">
        <v>1</v>
      </c>
      <c r="AE158" s="567">
        <f>+S158+1</f>
        <v>9</v>
      </c>
      <c r="AF158" s="461">
        <f>+AE158*2</f>
        <v>18</v>
      </c>
      <c r="AG158" s="456">
        <f>+U158</f>
        <v>83200</v>
      </c>
      <c r="AH158" s="456">
        <f>+V158</f>
        <v>11</v>
      </c>
      <c r="AI158" s="462">
        <f>+AG158*AH158</f>
        <v>915200</v>
      </c>
      <c r="AJ158" s="462">
        <f>IF((AF158&lt;=30)*AND(AI158*AF158%&gt;X158),AI158*AF158%,IF((AF158&gt;30)*AND(AI158*30%&gt;X158),AI158*30%,X158))</f>
        <v>164736</v>
      </c>
      <c r="AK158" s="462">
        <f>+AI158*0.6</f>
        <v>549120</v>
      </c>
      <c r="AL158" s="462">
        <f>+AI158+AJ158+AK158</f>
        <v>1629056</v>
      </c>
      <c r="AM158" s="456">
        <f>+AA158</f>
        <v>0</v>
      </c>
      <c r="AN158" s="484">
        <f>+AL158+AM158</f>
        <v>1629056</v>
      </c>
      <c r="AO158" s="484">
        <f>+AN158*13</f>
        <v>21177728</v>
      </c>
      <c r="AP158" s="690">
        <v>1</v>
      </c>
      <c r="AQ158" s="567">
        <f>+AE158+1</f>
        <v>10</v>
      </c>
      <c r="AR158" s="461">
        <f>+AQ158*2</f>
        <v>20</v>
      </c>
      <c r="AS158" s="456">
        <f>+AG158</f>
        <v>83200</v>
      </c>
      <c r="AT158" s="456">
        <f>+AH158</f>
        <v>11</v>
      </c>
      <c r="AU158" s="462">
        <f>+AS158*AT158</f>
        <v>915200</v>
      </c>
      <c r="AV158" s="462">
        <f>IF((AR158&lt;=30)*AND(AU158*AR158%&gt;AJ158),AU158*AR158%,IF((AR158&gt;30)*AND(AU158*30%&gt;AJ158),AU158*30%,AJ158))</f>
        <v>183040</v>
      </c>
      <c r="AW158" s="462">
        <f>+AU158*0.6</f>
        <v>549120</v>
      </c>
      <c r="AX158" s="462">
        <f>+AU158+AV158+AW158</f>
        <v>1647360</v>
      </c>
      <c r="AY158" s="456">
        <f>+AM158</f>
        <v>0</v>
      </c>
      <c r="AZ158" s="484">
        <f>+AX158+AY158</f>
        <v>1647360</v>
      </c>
      <c r="BA158" s="484">
        <f>+AZ158*13</f>
        <v>21415680</v>
      </c>
    </row>
    <row r="159" spans="1:53" s="485" customFormat="1" ht="23.25" customHeight="1">
      <c r="A159" s="792">
        <v>2</v>
      </c>
      <c r="B159" s="795" t="s">
        <v>546</v>
      </c>
      <c r="C159" s="794" t="s">
        <v>1961</v>
      </c>
      <c r="D159" s="794">
        <v>1990</v>
      </c>
      <c r="E159" s="795" t="s">
        <v>525</v>
      </c>
      <c r="F159" s="796">
        <v>1</v>
      </c>
      <c r="G159" s="797">
        <v>6</v>
      </c>
      <c r="H159" s="798">
        <f t="shared" ref="H159:H171" si="330">+G159*2</f>
        <v>12</v>
      </c>
      <c r="I159" s="799">
        <v>83200</v>
      </c>
      <c r="J159" s="799">
        <v>10</v>
      </c>
      <c r="K159" s="800">
        <f>+J159*I159</f>
        <v>832000</v>
      </c>
      <c r="L159" s="800">
        <v>99840</v>
      </c>
      <c r="M159" s="800">
        <f t="shared" si="325"/>
        <v>499200</v>
      </c>
      <c r="N159" s="800">
        <f t="shared" si="326"/>
        <v>1431040</v>
      </c>
      <c r="O159" s="799"/>
      <c r="P159" s="801">
        <f>+N159+O159</f>
        <v>1431040</v>
      </c>
      <c r="Q159" s="801">
        <f t="shared" ref="Q159:Q171" si="331">+P159*13</f>
        <v>18603520</v>
      </c>
      <c r="R159" s="690">
        <v>1</v>
      </c>
      <c r="S159" s="567">
        <f t="shared" si="327"/>
        <v>7</v>
      </c>
      <c r="T159" s="461">
        <f>+S159*2</f>
        <v>14</v>
      </c>
      <c r="U159" s="456">
        <v>83200</v>
      </c>
      <c r="V159" s="456">
        <f t="shared" si="328"/>
        <v>10</v>
      </c>
      <c r="W159" s="462">
        <f t="shared" ref="W159:W168" si="332">+U159*V159</f>
        <v>832000</v>
      </c>
      <c r="X159" s="462">
        <f t="shared" si="329"/>
        <v>116480.00000000001</v>
      </c>
      <c r="Y159" s="462">
        <f t="shared" ref="Y159:Y169" si="333">+W159*0.6</f>
        <v>499200</v>
      </c>
      <c r="Z159" s="462">
        <f t="shared" ref="Z159:Z169" si="334">+W159+X159+Y159</f>
        <v>1447680</v>
      </c>
      <c r="AA159" s="456">
        <f t="shared" ref="AA159:AA171" si="335">+O159</f>
        <v>0</v>
      </c>
      <c r="AB159" s="484">
        <f>+Z159+AA159</f>
        <v>1447680</v>
      </c>
      <c r="AC159" s="484">
        <f t="shared" ref="AC159:AC166" si="336">+AB159*13</f>
        <v>18819840</v>
      </c>
      <c r="AD159" s="690">
        <v>1</v>
      </c>
      <c r="AE159" s="567">
        <f t="shared" ref="AE159:AE169" si="337">+S159+1</f>
        <v>8</v>
      </c>
      <c r="AF159" s="461">
        <f>+AE159*2</f>
        <v>16</v>
      </c>
      <c r="AG159" s="456">
        <f t="shared" ref="AG159:AG169" si="338">+U159</f>
        <v>83200</v>
      </c>
      <c r="AH159" s="456">
        <f t="shared" ref="AH159:AH169" si="339">+V159</f>
        <v>10</v>
      </c>
      <c r="AI159" s="462">
        <f t="shared" ref="AI159:AI169" si="340">+AG159*AH159</f>
        <v>832000</v>
      </c>
      <c r="AJ159" s="462">
        <f t="shared" ref="AJ159:AJ169" si="341">IF((AF159&lt;=30)*AND(AI159*AF159%&gt;X159),AI159*AF159%,IF((AF159&gt;30)*AND(AI159*30%&gt;X159),AI159*30%,X159))</f>
        <v>133120</v>
      </c>
      <c r="AK159" s="462">
        <f t="shared" ref="AK159:AK169" si="342">+AI159*0.6</f>
        <v>499200</v>
      </c>
      <c r="AL159" s="462">
        <f t="shared" ref="AL159:AL169" si="343">+AI159+AJ159+AK159</f>
        <v>1464320</v>
      </c>
      <c r="AM159" s="456">
        <f t="shared" ref="AM159:AM169" si="344">+AA159</f>
        <v>0</v>
      </c>
      <c r="AN159" s="484">
        <f>+AL159+AM159</f>
        <v>1464320</v>
      </c>
      <c r="AO159" s="484">
        <f t="shared" ref="AO159:AO166" si="345">+AN159*13</f>
        <v>19036160</v>
      </c>
      <c r="AP159" s="690">
        <v>1</v>
      </c>
      <c r="AQ159" s="567">
        <f t="shared" ref="AQ159:AQ169" si="346">+AE159+1</f>
        <v>9</v>
      </c>
      <c r="AR159" s="461">
        <f>+AQ159*2</f>
        <v>18</v>
      </c>
      <c r="AS159" s="456">
        <f t="shared" ref="AS159:AS169" si="347">+AG159</f>
        <v>83200</v>
      </c>
      <c r="AT159" s="456">
        <f t="shared" ref="AT159:AT169" si="348">+AH159</f>
        <v>10</v>
      </c>
      <c r="AU159" s="462">
        <f t="shared" ref="AU159:AU169" si="349">+AS159*AT159</f>
        <v>832000</v>
      </c>
      <c r="AV159" s="462">
        <f t="shared" ref="AV159:AV169" si="350">IF((AR159&lt;=30)*AND(AU159*AR159%&gt;AJ159),AU159*AR159%,IF((AR159&gt;30)*AND(AU159*30%&gt;AJ159),AU159*30%,AJ159))</f>
        <v>149760</v>
      </c>
      <c r="AW159" s="462">
        <f t="shared" ref="AW159:AW169" si="351">+AU159*0.6</f>
        <v>499200</v>
      </c>
      <c r="AX159" s="462">
        <f t="shared" ref="AX159:AX169" si="352">+AU159+AV159+AW159</f>
        <v>1480960</v>
      </c>
      <c r="AY159" s="456">
        <f t="shared" ref="AY159:AY169" si="353">+AM159</f>
        <v>0</v>
      </c>
      <c r="AZ159" s="484">
        <f>+AX159+AY159</f>
        <v>1480960</v>
      </c>
      <c r="BA159" s="484">
        <f t="shared" ref="BA159:BA166" si="354">+AZ159*13</f>
        <v>19252480</v>
      </c>
    </row>
    <row r="160" spans="1:53" s="485" customFormat="1" ht="23.25" customHeight="1">
      <c r="A160" s="792">
        <v>3</v>
      </c>
      <c r="B160" s="803" t="s">
        <v>3029</v>
      </c>
      <c r="C160" s="794" t="s">
        <v>1961</v>
      </c>
      <c r="D160" s="794">
        <v>1995</v>
      </c>
      <c r="E160" s="795" t="s">
        <v>525</v>
      </c>
      <c r="F160" s="796">
        <v>1</v>
      </c>
      <c r="G160" s="797">
        <v>1</v>
      </c>
      <c r="H160" s="798">
        <f t="shared" si="330"/>
        <v>2</v>
      </c>
      <c r="I160" s="799">
        <v>83200</v>
      </c>
      <c r="J160" s="799">
        <v>10</v>
      </c>
      <c r="K160" s="800">
        <f t="shared" ref="K160:K166" si="355">+J160*I160</f>
        <v>832000</v>
      </c>
      <c r="L160" s="800">
        <v>16640</v>
      </c>
      <c r="M160" s="800">
        <f t="shared" si="325"/>
        <v>499200</v>
      </c>
      <c r="N160" s="800">
        <f t="shared" si="326"/>
        <v>1347840</v>
      </c>
      <c r="O160" s="799"/>
      <c r="P160" s="801">
        <f t="shared" ref="P160:P166" si="356">+N160+O160</f>
        <v>1347840</v>
      </c>
      <c r="Q160" s="801">
        <f t="shared" si="331"/>
        <v>17521920</v>
      </c>
      <c r="R160" s="690">
        <v>1</v>
      </c>
      <c r="S160" s="567">
        <f t="shared" si="327"/>
        <v>2</v>
      </c>
      <c r="T160" s="461">
        <f t="shared" ref="T160:T166" si="357">+S160*2</f>
        <v>4</v>
      </c>
      <c r="U160" s="456">
        <v>83200</v>
      </c>
      <c r="V160" s="456">
        <f t="shared" si="328"/>
        <v>10</v>
      </c>
      <c r="W160" s="462">
        <f t="shared" si="332"/>
        <v>832000</v>
      </c>
      <c r="X160" s="462">
        <f t="shared" si="329"/>
        <v>33280</v>
      </c>
      <c r="Y160" s="462">
        <f t="shared" si="333"/>
        <v>499200</v>
      </c>
      <c r="Z160" s="462">
        <f t="shared" si="334"/>
        <v>1364480</v>
      </c>
      <c r="AA160" s="456">
        <f t="shared" si="335"/>
        <v>0</v>
      </c>
      <c r="AB160" s="484">
        <f t="shared" ref="AB160:AB166" si="358">+Z160+AA160</f>
        <v>1364480</v>
      </c>
      <c r="AC160" s="484">
        <f t="shared" si="336"/>
        <v>17738240</v>
      </c>
      <c r="AD160" s="690">
        <v>1</v>
      </c>
      <c r="AE160" s="567">
        <f t="shared" si="337"/>
        <v>3</v>
      </c>
      <c r="AF160" s="461">
        <f t="shared" ref="AF160:AF166" si="359">+AE160*2</f>
        <v>6</v>
      </c>
      <c r="AG160" s="456">
        <f t="shared" si="338"/>
        <v>83200</v>
      </c>
      <c r="AH160" s="456">
        <f t="shared" si="339"/>
        <v>10</v>
      </c>
      <c r="AI160" s="462">
        <f t="shared" si="340"/>
        <v>832000</v>
      </c>
      <c r="AJ160" s="462">
        <f t="shared" si="341"/>
        <v>49920</v>
      </c>
      <c r="AK160" s="462">
        <f t="shared" si="342"/>
        <v>499200</v>
      </c>
      <c r="AL160" s="462">
        <f t="shared" si="343"/>
        <v>1381120</v>
      </c>
      <c r="AM160" s="456">
        <f t="shared" si="344"/>
        <v>0</v>
      </c>
      <c r="AN160" s="484">
        <f t="shared" ref="AN160:AN166" si="360">+AL160+AM160</f>
        <v>1381120</v>
      </c>
      <c r="AO160" s="484">
        <f t="shared" si="345"/>
        <v>17954560</v>
      </c>
      <c r="AP160" s="690">
        <v>1</v>
      </c>
      <c r="AQ160" s="567">
        <f t="shared" si="346"/>
        <v>4</v>
      </c>
      <c r="AR160" s="461">
        <f t="shared" ref="AR160:AR166" si="361">+AQ160*2</f>
        <v>8</v>
      </c>
      <c r="AS160" s="456">
        <f t="shared" si="347"/>
        <v>83200</v>
      </c>
      <c r="AT160" s="456">
        <f t="shared" si="348"/>
        <v>10</v>
      </c>
      <c r="AU160" s="462">
        <f t="shared" si="349"/>
        <v>832000</v>
      </c>
      <c r="AV160" s="462">
        <f t="shared" si="350"/>
        <v>66560</v>
      </c>
      <c r="AW160" s="462">
        <f t="shared" si="351"/>
        <v>499200</v>
      </c>
      <c r="AX160" s="462">
        <f t="shared" si="352"/>
        <v>1397760</v>
      </c>
      <c r="AY160" s="456">
        <f t="shared" si="353"/>
        <v>0</v>
      </c>
      <c r="AZ160" s="484">
        <f t="shared" ref="AZ160:AZ166" si="362">+AX160+AY160</f>
        <v>1397760</v>
      </c>
      <c r="BA160" s="484">
        <f t="shared" si="354"/>
        <v>18170880</v>
      </c>
    </row>
    <row r="161" spans="1:53" s="485" customFormat="1" ht="23.25" customHeight="1">
      <c r="A161" s="792">
        <v>4</v>
      </c>
      <c r="B161" s="803" t="s">
        <v>1979</v>
      </c>
      <c r="C161" s="794" t="s">
        <v>1960</v>
      </c>
      <c r="D161" s="794">
        <v>1987</v>
      </c>
      <c r="E161" s="795" t="s">
        <v>525</v>
      </c>
      <c r="F161" s="796">
        <v>1</v>
      </c>
      <c r="G161" s="797">
        <v>3</v>
      </c>
      <c r="H161" s="798">
        <f t="shared" si="330"/>
        <v>6</v>
      </c>
      <c r="I161" s="799">
        <v>83200</v>
      </c>
      <c r="J161" s="799">
        <v>10</v>
      </c>
      <c r="K161" s="800">
        <f t="shared" si="355"/>
        <v>832000</v>
      </c>
      <c r="L161" s="800">
        <v>49920</v>
      </c>
      <c r="M161" s="800">
        <f t="shared" si="325"/>
        <v>499200</v>
      </c>
      <c r="N161" s="800">
        <f t="shared" si="326"/>
        <v>1381120</v>
      </c>
      <c r="O161" s="799"/>
      <c r="P161" s="801">
        <f t="shared" si="356"/>
        <v>1381120</v>
      </c>
      <c r="Q161" s="801">
        <f t="shared" si="331"/>
        <v>17954560</v>
      </c>
      <c r="R161" s="690">
        <v>1</v>
      </c>
      <c r="S161" s="567">
        <f t="shared" si="327"/>
        <v>4</v>
      </c>
      <c r="T161" s="461">
        <f t="shared" si="357"/>
        <v>8</v>
      </c>
      <c r="U161" s="456">
        <v>83200</v>
      </c>
      <c r="V161" s="456">
        <f t="shared" si="328"/>
        <v>10</v>
      </c>
      <c r="W161" s="462">
        <f t="shared" si="332"/>
        <v>832000</v>
      </c>
      <c r="X161" s="462">
        <f t="shared" si="329"/>
        <v>66560</v>
      </c>
      <c r="Y161" s="462">
        <f t="shared" si="333"/>
        <v>499200</v>
      </c>
      <c r="Z161" s="462">
        <f t="shared" si="334"/>
        <v>1397760</v>
      </c>
      <c r="AA161" s="456">
        <f t="shared" si="335"/>
        <v>0</v>
      </c>
      <c r="AB161" s="484">
        <f t="shared" si="358"/>
        <v>1397760</v>
      </c>
      <c r="AC161" s="484">
        <f t="shared" si="336"/>
        <v>18170880</v>
      </c>
      <c r="AD161" s="690">
        <v>1</v>
      </c>
      <c r="AE161" s="567">
        <f t="shared" si="337"/>
        <v>5</v>
      </c>
      <c r="AF161" s="461">
        <f t="shared" si="359"/>
        <v>10</v>
      </c>
      <c r="AG161" s="456">
        <f t="shared" si="338"/>
        <v>83200</v>
      </c>
      <c r="AH161" s="456">
        <f t="shared" si="339"/>
        <v>10</v>
      </c>
      <c r="AI161" s="462">
        <f t="shared" si="340"/>
        <v>832000</v>
      </c>
      <c r="AJ161" s="462">
        <f t="shared" si="341"/>
        <v>83200</v>
      </c>
      <c r="AK161" s="462">
        <f t="shared" si="342"/>
        <v>499200</v>
      </c>
      <c r="AL161" s="462">
        <f t="shared" si="343"/>
        <v>1414400</v>
      </c>
      <c r="AM161" s="456">
        <f t="shared" si="344"/>
        <v>0</v>
      </c>
      <c r="AN161" s="484">
        <f t="shared" si="360"/>
        <v>1414400</v>
      </c>
      <c r="AO161" s="484">
        <f t="shared" si="345"/>
        <v>18387200</v>
      </c>
      <c r="AP161" s="690">
        <v>1</v>
      </c>
      <c r="AQ161" s="567">
        <f t="shared" si="346"/>
        <v>6</v>
      </c>
      <c r="AR161" s="461">
        <f t="shared" si="361"/>
        <v>12</v>
      </c>
      <c r="AS161" s="456">
        <f t="shared" si="347"/>
        <v>83200</v>
      </c>
      <c r="AT161" s="456">
        <f t="shared" si="348"/>
        <v>10</v>
      </c>
      <c r="AU161" s="462">
        <f t="shared" si="349"/>
        <v>832000</v>
      </c>
      <c r="AV161" s="462">
        <f t="shared" si="350"/>
        <v>99840</v>
      </c>
      <c r="AW161" s="462">
        <f t="shared" si="351"/>
        <v>499200</v>
      </c>
      <c r="AX161" s="462">
        <f t="shared" si="352"/>
        <v>1431040</v>
      </c>
      <c r="AY161" s="456">
        <f t="shared" si="353"/>
        <v>0</v>
      </c>
      <c r="AZ161" s="484">
        <f t="shared" si="362"/>
        <v>1431040</v>
      </c>
      <c r="BA161" s="484">
        <f t="shared" si="354"/>
        <v>18603520</v>
      </c>
    </row>
    <row r="162" spans="1:53" s="485" customFormat="1" ht="23.25" customHeight="1">
      <c r="A162" s="792">
        <v>5</v>
      </c>
      <c r="B162" s="795" t="s">
        <v>2895</v>
      </c>
      <c r="C162" s="794" t="s">
        <v>1960</v>
      </c>
      <c r="D162" s="794" t="s">
        <v>2896</v>
      </c>
      <c r="E162" s="795" t="s">
        <v>525</v>
      </c>
      <c r="F162" s="796">
        <v>1</v>
      </c>
      <c r="G162" s="797">
        <v>2</v>
      </c>
      <c r="H162" s="798">
        <f t="shared" si="330"/>
        <v>4</v>
      </c>
      <c r="I162" s="799">
        <v>83200</v>
      </c>
      <c r="J162" s="799">
        <v>10</v>
      </c>
      <c r="K162" s="800">
        <f t="shared" si="355"/>
        <v>832000</v>
      </c>
      <c r="L162" s="800">
        <v>33280</v>
      </c>
      <c r="M162" s="800">
        <f t="shared" si="325"/>
        <v>499200</v>
      </c>
      <c r="N162" s="800">
        <f t="shared" si="326"/>
        <v>1364480</v>
      </c>
      <c r="O162" s="799"/>
      <c r="P162" s="801">
        <f t="shared" si="356"/>
        <v>1364480</v>
      </c>
      <c r="Q162" s="801">
        <f t="shared" si="331"/>
        <v>17738240</v>
      </c>
      <c r="R162" s="690">
        <v>1</v>
      </c>
      <c r="S162" s="567">
        <f t="shared" si="327"/>
        <v>3</v>
      </c>
      <c r="T162" s="461">
        <f t="shared" si="357"/>
        <v>6</v>
      </c>
      <c r="U162" s="456">
        <v>83200</v>
      </c>
      <c r="V162" s="456">
        <f t="shared" si="328"/>
        <v>10</v>
      </c>
      <c r="W162" s="462">
        <f t="shared" si="332"/>
        <v>832000</v>
      </c>
      <c r="X162" s="462">
        <f t="shared" si="329"/>
        <v>49920</v>
      </c>
      <c r="Y162" s="462">
        <f t="shared" si="333"/>
        <v>499200</v>
      </c>
      <c r="Z162" s="462">
        <f t="shared" si="334"/>
        <v>1381120</v>
      </c>
      <c r="AA162" s="456">
        <f t="shared" si="335"/>
        <v>0</v>
      </c>
      <c r="AB162" s="484">
        <f t="shared" si="358"/>
        <v>1381120</v>
      </c>
      <c r="AC162" s="484">
        <f t="shared" si="336"/>
        <v>17954560</v>
      </c>
      <c r="AD162" s="690">
        <v>1</v>
      </c>
      <c r="AE162" s="567">
        <f t="shared" si="337"/>
        <v>4</v>
      </c>
      <c r="AF162" s="461">
        <f t="shared" si="359"/>
        <v>8</v>
      </c>
      <c r="AG162" s="456">
        <f t="shared" si="338"/>
        <v>83200</v>
      </c>
      <c r="AH162" s="456">
        <f t="shared" si="339"/>
        <v>10</v>
      </c>
      <c r="AI162" s="462">
        <f t="shared" si="340"/>
        <v>832000</v>
      </c>
      <c r="AJ162" s="462">
        <f t="shared" si="341"/>
        <v>66560</v>
      </c>
      <c r="AK162" s="462">
        <f t="shared" si="342"/>
        <v>499200</v>
      </c>
      <c r="AL162" s="462">
        <f t="shared" si="343"/>
        <v>1397760</v>
      </c>
      <c r="AM162" s="456">
        <f t="shared" si="344"/>
        <v>0</v>
      </c>
      <c r="AN162" s="484">
        <f t="shared" si="360"/>
        <v>1397760</v>
      </c>
      <c r="AO162" s="484">
        <f t="shared" si="345"/>
        <v>18170880</v>
      </c>
      <c r="AP162" s="690">
        <v>1</v>
      </c>
      <c r="AQ162" s="567">
        <f t="shared" si="346"/>
        <v>5</v>
      </c>
      <c r="AR162" s="461">
        <f t="shared" si="361"/>
        <v>10</v>
      </c>
      <c r="AS162" s="456">
        <f t="shared" si="347"/>
        <v>83200</v>
      </c>
      <c r="AT162" s="456">
        <f t="shared" si="348"/>
        <v>10</v>
      </c>
      <c r="AU162" s="462">
        <f t="shared" si="349"/>
        <v>832000</v>
      </c>
      <c r="AV162" s="462">
        <f t="shared" si="350"/>
        <v>83200</v>
      </c>
      <c r="AW162" s="462">
        <f t="shared" si="351"/>
        <v>499200</v>
      </c>
      <c r="AX162" s="462">
        <f t="shared" si="352"/>
        <v>1414400</v>
      </c>
      <c r="AY162" s="456">
        <f t="shared" si="353"/>
        <v>0</v>
      </c>
      <c r="AZ162" s="484">
        <f t="shared" si="362"/>
        <v>1414400</v>
      </c>
      <c r="BA162" s="484">
        <f t="shared" si="354"/>
        <v>18387200</v>
      </c>
    </row>
    <row r="163" spans="1:53" s="485" customFormat="1" ht="23.25" customHeight="1">
      <c r="A163" s="792">
        <v>6</v>
      </c>
      <c r="B163" s="795" t="s">
        <v>1323</v>
      </c>
      <c r="C163" s="794" t="s">
        <v>1961</v>
      </c>
      <c r="D163" s="794">
        <v>1983</v>
      </c>
      <c r="E163" s="795" t="s">
        <v>525</v>
      </c>
      <c r="F163" s="796">
        <v>1</v>
      </c>
      <c r="G163" s="797">
        <v>3</v>
      </c>
      <c r="H163" s="798">
        <f t="shared" si="330"/>
        <v>6</v>
      </c>
      <c r="I163" s="799">
        <v>83200</v>
      </c>
      <c r="J163" s="799">
        <v>10</v>
      </c>
      <c r="K163" s="800">
        <f>+J163*I163</f>
        <v>832000</v>
      </c>
      <c r="L163" s="800">
        <v>49920</v>
      </c>
      <c r="M163" s="800">
        <f t="shared" si="325"/>
        <v>499200</v>
      </c>
      <c r="N163" s="800">
        <f t="shared" si="326"/>
        <v>1381120</v>
      </c>
      <c r="O163" s="799"/>
      <c r="P163" s="801">
        <f>+N163+O163</f>
        <v>1381120</v>
      </c>
      <c r="Q163" s="801">
        <f t="shared" si="331"/>
        <v>17954560</v>
      </c>
      <c r="R163" s="690">
        <v>1</v>
      </c>
      <c r="S163" s="567">
        <f t="shared" si="327"/>
        <v>4</v>
      </c>
      <c r="T163" s="461">
        <f>+S163*2</f>
        <v>8</v>
      </c>
      <c r="U163" s="456">
        <v>83200</v>
      </c>
      <c r="V163" s="456">
        <f t="shared" si="328"/>
        <v>10</v>
      </c>
      <c r="W163" s="462">
        <f>+U163*V163</f>
        <v>832000</v>
      </c>
      <c r="X163" s="462">
        <f t="shared" si="329"/>
        <v>66560</v>
      </c>
      <c r="Y163" s="462">
        <f>+W163*0.6</f>
        <v>499200</v>
      </c>
      <c r="Z163" s="462">
        <f>+W163+X163+Y163</f>
        <v>1397760</v>
      </c>
      <c r="AA163" s="456">
        <f t="shared" si="335"/>
        <v>0</v>
      </c>
      <c r="AB163" s="484">
        <f>+Z163+AA163</f>
        <v>1397760</v>
      </c>
      <c r="AC163" s="484">
        <f>+AB163*13</f>
        <v>18170880</v>
      </c>
      <c r="AD163" s="690">
        <v>1</v>
      </c>
      <c r="AE163" s="567">
        <f>+S163+1</f>
        <v>5</v>
      </c>
      <c r="AF163" s="461">
        <f>+AE163*2</f>
        <v>10</v>
      </c>
      <c r="AG163" s="456">
        <f>+U163</f>
        <v>83200</v>
      </c>
      <c r="AH163" s="456">
        <f>+V163</f>
        <v>10</v>
      </c>
      <c r="AI163" s="462">
        <f>+AG163*AH163</f>
        <v>832000</v>
      </c>
      <c r="AJ163" s="462">
        <f>IF((AF163&lt;=30)*AND(AI163*AF163%&gt;X163),AI163*AF163%,IF((AF163&gt;30)*AND(AI163*30%&gt;X163),AI163*30%,X163))</f>
        <v>83200</v>
      </c>
      <c r="AK163" s="462">
        <f>+AI163*0.6</f>
        <v>499200</v>
      </c>
      <c r="AL163" s="462">
        <f>+AI163+AJ163+AK163</f>
        <v>1414400</v>
      </c>
      <c r="AM163" s="456">
        <f>+AA163</f>
        <v>0</v>
      </c>
      <c r="AN163" s="484">
        <f>+AL163+AM163</f>
        <v>1414400</v>
      </c>
      <c r="AO163" s="484">
        <f>+AN163*13</f>
        <v>18387200</v>
      </c>
      <c r="AP163" s="690">
        <v>1</v>
      </c>
      <c r="AQ163" s="567">
        <f>+AE163+1</f>
        <v>6</v>
      </c>
      <c r="AR163" s="461">
        <f>+AQ163*2</f>
        <v>12</v>
      </c>
      <c r="AS163" s="456">
        <f>+AG163</f>
        <v>83200</v>
      </c>
      <c r="AT163" s="456">
        <f>+AH163</f>
        <v>10</v>
      </c>
      <c r="AU163" s="462">
        <f>+AS163*AT163</f>
        <v>832000</v>
      </c>
      <c r="AV163" s="462">
        <f>IF((AR163&lt;=30)*AND(AU163*AR163%&gt;AJ163),AU163*AR163%,IF((AR163&gt;30)*AND(AU163*30%&gt;AJ163),AU163*30%,AJ163))</f>
        <v>99840</v>
      </c>
      <c r="AW163" s="462">
        <f>+AU163*0.6</f>
        <v>499200</v>
      </c>
      <c r="AX163" s="462">
        <f>+AU163+AV163+AW163</f>
        <v>1431040</v>
      </c>
      <c r="AY163" s="456">
        <f>+AM163</f>
        <v>0</v>
      </c>
      <c r="AZ163" s="484">
        <f>+AX163+AY163</f>
        <v>1431040</v>
      </c>
      <c r="BA163" s="484">
        <f>+AZ163*13</f>
        <v>18603520</v>
      </c>
    </row>
    <row r="164" spans="1:53" s="485" customFormat="1" ht="23.25" customHeight="1">
      <c r="A164" s="792">
        <v>7</v>
      </c>
      <c r="B164" s="795" t="s">
        <v>2897</v>
      </c>
      <c r="C164" s="794" t="s">
        <v>1960</v>
      </c>
      <c r="D164" s="794" t="s">
        <v>2898</v>
      </c>
      <c r="E164" s="795" t="s">
        <v>525</v>
      </c>
      <c r="F164" s="796">
        <v>1</v>
      </c>
      <c r="G164" s="797">
        <v>2</v>
      </c>
      <c r="H164" s="798">
        <f t="shared" si="330"/>
        <v>4</v>
      </c>
      <c r="I164" s="799">
        <v>83200</v>
      </c>
      <c r="J164" s="799">
        <v>10</v>
      </c>
      <c r="K164" s="800">
        <f t="shared" si="355"/>
        <v>832000</v>
      </c>
      <c r="L164" s="800">
        <v>33280</v>
      </c>
      <c r="M164" s="800">
        <f t="shared" si="325"/>
        <v>499200</v>
      </c>
      <c r="N164" s="800">
        <f t="shared" si="326"/>
        <v>1364480</v>
      </c>
      <c r="O164" s="799"/>
      <c r="P164" s="801">
        <f t="shared" si="356"/>
        <v>1364480</v>
      </c>
      <c r="Q164" s="801">
        <f t="shared" si="331"/>
        <v>17738240</v>
      </c>
      <c r="R164" s="690">
        <v>1</v>
      </c>
      <c r="S164" s="567">
        <f t="shared" si="327"/>
        <v>3</v>
      </c>
      <c r="T164" s="461">
        <f t="shared" si="357"/>
        <v>6</v>
      </c>
      <c r="U164" s="456">
        <v>83200</v>
      </c>
      <c r="V164" s="456">
        <f t="shared" si="328"/>
        <v>10</v>
      </c>
      <c r="W164" s="462">
        <f t="shared" si="332"/>
        <v>832000</v>
      </c>
      <c r="X164" s="462">
        <f t="shared" si="329"/>
        <v>49920</v>
      </c>
      <c r="Y164" s="462">
        <f t="shared" si="333"/>
        <v>499200</v>
      </c>
      <c r="Z164" s="462">
        <f t="shared" si="334"/>
        <v>1381120</v>
      </c>
      <c r="AA164" s="456">
        <f t="shared" si="335"/>
        <v>0</v>
      </c>
      <c r="AB164" s="484">
        <f t="shared" si="358"/>
        <v>1381120</v>
      </c>
      <c r="AC164" s="484">
        <f t="shared" si="336"/>
        <v>17954560</v>
      </c>
      <c r="AD164" s="690">
        <v>1</v>
      </c>
      <c r="AE164" s="567">
        <f t="shared" si="337"/>
        <v>4</v>
      </c>
      <c r="AF164" s="461">
        <f t="shared" si="359"/>
        <v>8</v>
      </c>
      <c r="AG164" s="456">
        <f t="shared" si="338"/>
        <v>83200</v>
      </c>
      <c r="AH164" s="456">
        <f t="shared" si="339"/>
        <v>10</v>
      </c>
      <c r="AI164" s="462">
        <f t="shared" si="340"/>
        <v>832000</v>
      </c>
      <c r="AJ164" s="462">
        <f t="shared" si="341"/>
        <v>66560</v>
      </c>
      <c r="AK164" s="462">
        <f t="shared" si="342"/>
        <v>499200</v>
      </c>
      <c r="AL164" s="462">
        <f t="shared" si="343"/>
        <v>1397760</v>
      </c>
      <c r="AM164" s="456">
        <f t="shared" si="344"/>
        <v>0</v>
      </c>
      <c r="AN164" s="484">
        <f t="shared" si="360"/>
        <v>1397760</v>
      </c>
      <c r="AO164" s="484">
        <f t="shared" si="345"/>
        <v>18170880</v>
      </c>
      <c r="AP164" s="690">
        <v>1</v>
      </c>
      <c r="AQ164" s="567">
        <f t="shared" si="346"/>
        <v>5</v>
      </c>
      <c r="AR164" s="461">
        <f t="shared" si="361"/>
        <v>10</v>
      </c>
      <c r="AS164" s="456">
        <f t="shared" si="347"/>
        <v>83200</v>
      </c>
      <c r="AT164" s="456">
        <f t="shared" si="348"/>
        <v>10</v>
      </c>
      <c r="AU164" s="462">
        <f t="shared" si="349"/>
        <v>832000</v>
      </c>
      <c r="AV164" s="462">
        <f t="shared" si="350"/>
        <v>83200</v>
      </c>
      <c r="AW164" s="462">
        <f t="shared" si="351"/>
        <v>499200</v>
      </c>
      <c r="AX164" s="462">
        <f t="shared" si="352"/>
        <v>1414400</v>
      </c>
      <c r="AY164" s="456">
        <f t="shared" si="353"/>
        <v>0</v>
      </c>
      <c r="AZ164" s="484">
        <f t="shared" si="362"/>
        <v>1414400</v>
      </c>
      <c r="BA164" s="484">
        <f t="shared" si="354"/>
        <v>18387200</v>
      </c>
    </row>
    <row r="165" spans="1:53" s="485" customFormat="1" ht="23.25" customHeight="1">
      <c r="A165" s="792">
        <v>8</v>
      </c>
      <c r="B165" s="795" t="s">
        <v>2899</v>
      </c>
      <c r="C165" s="794" t="s">
        <v>1961</v>
      </c>
      <c r="D165" s="794" t="s">
        <v>2900</v>
      </c>
      <c r="E165" s="795" t="s">
        <v>525</v>
      </c>
      <c r="F165" s="796">
        <v>1</v>
      </c>
      <c r="G165" s="797">
        <v>2</v>
      </c>
      <c r="H165" s="798">
        <f t="shared" si="330"/>
        <v>4</v>
      </c>
      <c r="I165" s="799">
        <v>83200</v>
      </c>
      <c r="J165" s="799">
        <v>10</v>
      </c>
      <c r="K165" s="800">
        <f t="shared" si="355"/>
        <v>832000</v>
      </c>
      <c r="L165" s="800">
        <v>33280</v>
      </c>
      <c r="M165" s="800">
        <f t="shared" si="325"/>
        <v>499200</v>
      </c>
      <c r="N165" s="800">
        <f t="shared" si="326"/>
        <v>1364480</v>
      </c>
      <c r="O165" s="799"/>
      <c r="P165" s="801">
        <f t="shared" si="356"/>
        <v>1364480</v>
      </c>
      <c r="Q165" s="801">
        <f t="shared" si="331"/>
        <v>17738240</v>
      </c>
      <c r="R165" s="690">
        <v>1</v>
      </c>
      <c r="S165" s="567">
        <f t="shared" si="327"/>
        <v>3</v>
      </c>
      <c r="T165" s="461">
        <f t="shared" si="357"/>
        <v>6</v>
      </c>
      <c r="U165" s="456">
        <v>83200</v>
      </c>
      <c r="V165" s="456">
        <f t="shared" si="328"/>
        <v>10</v>
      </c>
      <c r="W165" s="462">
        <f t="shared" si="332"/>
        <v>832000</v>
      </c>
      <c r="X165" s="462">
        <f t="shared" si="329"/>
        <v>49920</v>
      </c>
      <c r="Y165" s="462">
        <f t="shared" si="333"/>
        <v>499200</v>
      </c>
      <c r="Z165" s="462">
        <f t="shared" si="334"/>
        <v>1381120</v>
      </c>
      <c r="AA165" s="456">
        <f t="shared" si="335"/>
        <v>0</v>
      </c>
      <c r="AB165" s="484">
        <f t="shared" si="358"/>
        <v>1381120</v>
      </c>
      <c r="AC165" s="484">
        <f t="shared" si="336"/>
        <v>17954560</v>
      </c>
      <c r="AD165" s="690">
        <v>1</v>
      </c>
      <c r="AE165" s="567">
        <f t="shared" si="337"/>
        <v>4</v>
      </c>
      <c r="AF165" s="461">
        <f t="shared" si="359"/>
        <v>8</v>
      </c>
      <c r="AG165" s="456">
        <f t="shared" si="338"/>
        <v>83200</v>
      </c>
      <c r="AH165" s="456">
        <f t="shared" si="339"/>
        <v>10</v>
      </c>
      <c r="AI165" s="462">
        <f t="shared" si="340"/>
        <v>832000</v>
      </c>
      <c r="AJ165" s="462">
        <f t="shared" si="341"/>
        <v>66560</v>
      </c>
      <c r="AK165" s="462">
        <f t="shared" si="342"/>
        <v>499200</v>
      </c>
      <c r="AL165" s="462">
        <f t="shared" si="343"/>
        <v>1397760</v>
      </c>
      <c r="AM165" s="456">
        <f t="shared" si="344"/>
        <v>0</v>
      </c>
      <c r="AN165" s="484">
        <f t="shared" si="360"/>
        <v>1397760</v>
      </c>
      <c r="AO165" s="484">
        <f t="shared" si="345"/>
        <v>18170880</v>
      </c>
      <c r="AP165" s="690">
        <v>1</v>
      </c>
      <c r="AQ165" s="567">
        <f t="shared" si="346"/>
        <v>5</v>
      </c>
      <c r="AR165" s="461">
        <f t="shared" si="361"/>
        <v>10</v>
      </c>
      <c r="AS165" s="456">
        <f t="shared" si="347"/>
        <v>83200</v>
      </c>
      <c r="AT165" s="456">
        <f t="shared" si="348"/>
        <v>10</v>
      </c>
      <c r="AU165" s="462">
        <f t="shared" si="349"/>
        <v>832000</v>
      </c>
      <c r="AV165" s="462">
        <f t="shared" si="350"/>
        <v>83200</v>
      </c>
      <c r="AW165" s="462">
        <f t="shared" si="351"/>
        <v>499200</v>
      </c>
      <c r="AX165" s="462">
        <f t="shared" si="352"/>
        <v>1414400</v>
      </c>
      <c r="AY165" s="456">
        <f t="shared" si="353"/>
        <v>0</v>
      </c>
      <c r="AZ165" s="484">
        <f t="shared" si="362"/>
        <v>1414400</v>
      </c>
      <c r="BA165" s="484">
        <f t="shared" si="354"/>
        <v>18387200</v>
      </c>
    </row>
    <row r="166" spans="1:53" s="485" customFormat="1" ht="23.25" customHeight="1">
      <c r="A166" s="792">
        <v>9</v>
      </c>
      <c r="B166" s="795" t="s">
        <v>1980</v>
      </c>
      <c r="C166" s="794" t="s">
        <v>1961</v>
      </c>
      <c r="D166" s="794">
        <v>1988</v>
      </c>
      <c r="E166" s="795" t="s">
        <v>525</v>
      </c>
      <c r="F166" s="796">
        <v>1</v>
      </c>
      <c r="G166" s="797">
        <v>3</v>
      </c>
      <c r="H166" s="798">
        <f t="shared" si="330"/>
        <v>6</v>
      </c>
      <c r="I166" s="799">
        <v>83200</v>
      </c>
      <c r="J166" s="799">
        <v>10</v>
      </c>
      <c r="K166" s="800">
        <f t="shared" si="355"/>
        <v>832000</v>
      </c>
      <c r="L166" s="800">
        <v>49920</v>
      </c>
      <c r="M166" s="800">
        <f t="shared" si="325"/>
        <v>499200</v>
      </c>
      <c r="N166" s="800">
        <f t="shared" si="326"/>
        <v>1381120</v>
      </c>
      <c r="O166" s="799"/>
      <c r="P166" s="801">
        <f t="shared" si="356"/>
        <v>1381120</v>
      </c>
      <c r="Q166" s="801">
        <f t="shared" si="331"/>
        <v>17954560</v>
      </c>
      <c r="R166" s="690">
        <v>1</v>
      </c>
      <c r="S166" s="567">
        <f t="shared" si="327"/>
        <v>4</v>
      </c>
      <c r="T166" s="461">
        <f t="shared" si="357"/>
        <v>8</v>
      </c>
      <c r="U166" s="456">
        <v>83200</v>
      </c>
      <c r="V166" s="456">
        <f t="shared" si="328"/>
        <v>10</v>
      </c>
      <c r="W166" s="462">
        <f t="shared" si="332"/>
        <v>832000</v>
      </c>
      <c r="X166" s="462">
        <f t="shared" si="329"/>
        <v>66560</v>
      </c>
      <c r="Y166" s="462">
        <f t="shared" si="333"/>
        <v>499200</v>
      </c>
      <c r="Z166" s="462">
        <f t="shared" si="334"/>
        <v>1397760</v>
      </c>
      <c r="AA166" s="456">
        <f t="shared" si="335"/>
        <v>0</v>
      </c>
      <c r="AB166" s="484">
        <f t="shared" si="358"/>
        <v>1397760</v>
      </c>
      <c r="AC166" s="484">
        <f t="shared" si="336"/>
        <v>18170880</v>
      </c>
      <c r="AD166" s="690">
        <v>1</v>
      </c>
      <c r="AE166" s="567">
        <f t="shared" si="337"/>
        <v>5</v>
      </c>
      <c r="AF166" s="461">
        <f t="shared" si="359"/>
        <v>10</v>
      </c>
      <c r="AG166" s="456">
        <f t="shared" si="338"/>
        <v>83200</v>
      </c>
      <c r="AH166" s="456">
        <f t="shared" si="339"/>
        <v>10</v>
      </c>
      <c r="AI166" s="462">
        <f t="shared" si="340"/>
        <v>832000</v>
      </c>
      <c r="AJ166" s="462">
        <f t="shared" si="341"/>
        <v>83200</v>
      </c>
      <c r="AK166" s="462">
        <f t="shared" si="342"/>
        <v>499200</v>
      </c>
      <c r="AL166" s="462">
        <f t="shared" si="343"/>
        <v>1414400</v>
      </c>
      <c r="AM166" s="456">
        <f t="shared" si="344"/>
        <v>0</v>
      </c>
      <c r="AN166" s="484">
        <f t="shared" si="360"/>
        <v>1414400</v>
      </c>
      <c r="AO166" s="484">
        <f t="shared" si="345"/>
        <v>18387200</v>
      </c>
      <c r="AP166" s="690">
        <v>1</v>
      </c>
      <c r="AQ166" s="567">
        <f t="shared" si="346"/>
        <v>6</v>
      </c>
      <c r="AR166" s="461">
        <f t="shared" si="361"/>
        <v>12</v>
      </c>
      <c r="AS166" s="456">
        <f t="shared" si="347"/>
        <v>83200</v>
      </c>
      <c r="AT166" s="456">
        <f t="shared" si="348"/>
        <v>10</v>
      </c>
      <c r="AU166" s="462">
        <f t="shared" si="349"/>
        <v>832000</v>
      </c>
      <c r="AV166" s="462">
        <f t="shared" si="350"/>
        <v>99840</v>
      </c>
      <c r="AW166" s="462">
        <f t="shared" si="351"/>
        <v>499200</v>
      </c>
      <c r="AX166" s="462">
        <f t="shared" si="352"/>
        <v>1431040</v>
      </c>
      <c r="AY166" s="456">
        <f t="shared" si="353"/>
        <v>0</v>
      </c>
      <c r="AZ166" s="484">
        <f t="shared" si="362"/>
        <v>1431040</v>
      </c>
      <c r="BA166" s="484">
        <f t="shared" si="354"/>
        <v>18603520</v>
      </c>
    </row>
    <row r="167" spans="1:53" s="485" customFormat="1" ht="23.25" customHeight="1">
      <c r="A167" s="792">
        <v>10</v>
      </c>
      <c r="B167" s="793" t="s">
        <v>3030</v>
      </c>
      <c r="C167" s="794" t="s">
        <v>1960</v>
      </c>
      <c r="D167" s="794">
        <v>1985</v>
      </c>
      <c r="E167" s="795" t="s">
        <v>3</v>
      </c>
      <c r="F167" s="796">
        <v>1</v>
      </c>
      <c r="G167" s="797">
        <v>2</v>
      </c>
      <c r="H167" s="798">
        <f>+G167*2</f>
        <v>4</v>
      </c>
      <c r="I167" s="799">
        <v>83200</v>
      </c>
      <c r="J167" s="799">
        <v>10</v>
      </c>
      <c r="K167" s="800">
        <f>+J167*I167</f>
        <v>832000</v>
      </c>
      <c r="L167" s="800">
        <v>33280</v>
      </c>
      <c r="M167" s="800">
        <f t="shared" si="325"/>
        <v>499200</v>
      </c>
      <c r="N167" s="800">
        <f t="shared" si="326"/>
        <v>1364480</v>
      </c>
      <c r="O167" s="799"/>
      <c r="P167" s="801">
        <f>+N167+O167</f>
        <v>1364480</v>
      </c>
      <c r="Q167" s="801">
        <f>+P167*13</f>
        <v>17738240</v>
      </c>
      <c r="R167" s="690">
        <v>1</v>
      </c>
      <c r="S167" s="567">
        <f t="shared" si="327"/>
        <v>3</v>
      </c>
      <c r="T167" s="461">
        <f>+S167*2</f>
        <v>6</v>
      </c>
      <c r="U167" s="456">
        <v>83200</v>
      </c>
      <c r="V167" s="456">
        <f t="shared" si="328"/>
        <v>10</v>
      </c>
      <c r="W167" s="462">
        <f>+U167*V167</f>
        <v>832000</v>
      </c>
      <c r="X167" s="462">
        <f t="shared" si="329"/>
        <v>49920</v>
      </c>
      <c r="Y167" s="462">
        <f>+W167*0.6</f>
        <v>499200</v>
      </c>
      <c r="Z167" s="462">
        <f>+W167+X167+Y167</f>
        <v>1381120</v>
      </c>
      <c r="AA167" s="456">
        <f>+O167</f>
        <v>0</v>
      </c>
      <c r="AB167" s="484">
        <f>+Z167+AA167</f>
        <v>1381120</v>
      </c>
      <c r="AC167" s="484">
        <f>+AB167*13</f>
        <v>17954560</v>
      </c>
      <c r="AD167" s="690">
        <v>1</v>
      </c>
      <c r="AE167" s="567">
        <f>+S167+1</f>
        <v>4</v>
      </c>
      <c r="AF167" s="461">
        <f>+AE167*2</f>
        <v>8</v>
      </c>
      <c r="AG167" s="456">
        <f>+U167</f>
        <v>83200</v>
      </c>
      <c r="AH167" s="456">
        <f>+V167</f>
        <v>10</v>
      </c>
      <c r="AI167" s="462">
        <f>+AG167*AH167</f>
        <v>832000</v>
      </c>
      <c r="AJ167" s="462">
        <f>IF((AF167&lt;=30)*AND(AI167*AF167%&gt;X167),AI167*AF167%,IF((AF167&gt;30)*AND(AI167*30%&gt;X167),AI167*30%,X167))</f>
        <v>66560</v>
      </c>
      <c r="AK167" s="462">
        <f>+AI167*0.6</f>
        <v>499200</v>
      </c>
      <c r="AL167" s="462">
        <f>+AI167+AJ167+AK167</f>
        <v>1397760</v>
      </c>
      <c r="AM167" s="456">
        <f>+AA167</f>
        <v>0</v>
      </c>
      <c r="AN167" s="484">
        <f>+AL167+AM167</f>
        <v>1397760</v>
      </c>
      <c r="AO167" s="484">
        <f>+AN167*13</f>
        <v>18170880</v>
      </c>
      <c r="AP167" s="690">
        <v>1</v>
      </c>
      <c r="AQ167" s="567">
        <f>+AE167+1</f>
        <v>5</v>
      </c>
      <c r="AR167" s="461">
        <f>+AQ167*2</f>
        <v>10</v>
      </c>
      <c r="AS167" s="456">
        <f>+AG167</f>
        <v>83200</v>
      </c>
      <c r="AT167" s="456">
        <f>+AH167</f>
        <v>10</v>
      </c>
      <c r="AU167" s="462">
        <f>+AS167*AT167</f>
        <v>832000</v>
      </c>
      <c r="AV167" s="462">
        <f>IF((AR167&lt;=30)*AND(AU167*AR167%&gt;AJ167),AU167*AR167%,IF((AR167&gt;30)*AND(AU167*30%&gt;AJ167),AU167*30%,AJ167))</f>
        <v>83200</v>
      </c>
      <c r="AW167" s="462">
        <f>+AU167*0.6</f>
        <v>499200</v>
      </c>
      <c r="AX167" s="462">
        <f>+AU167+AV167+AW167</f>
        <v>1414400</v>
      </c>
      <c r="AY167" s="456">
        <f>+AM167</f>
        <v>0</v>
      </c>
      <c r="AZ167" s="484">
        <f>+AX167+AY167</f>
        <v>1414400</v>
      </c>
      <c r="BA167" s="484">
        <f>+AZ167*13</f>
        <v>18387200</v>
      </c>
    </row>
    <row r="168" spans="1:53" s="485" customFormat="1" ht="13.5">
      <c r="A168" s="792">
        <v>11</v>
      </c>
      <c r="B168" s="802" t="s">
        <v>1336</v>
      </c>
      <c r="C168" s="794" t="s">
        <v>1961</v>
      </c>
      <c r="D168" s="794">
        <v>1989</v>
      </c>
      <c r="E168" s="795" t="s">
        <v>525</v>
      </c>
      <c r="F168" s="796">
        <v>1</v>
      </c>
      <c r="G168" s="797">
        <v>3</v>
      </c>
      <c r="H168" s="798">
        <f t="shared" si="330"/>
        <v>6</v>
      </c>
      <c r="I168" s="799">
        <v>83200</v>
      </c>
      <c r="J168" s="799">
        <v>10</v>
      </c>
      <c r="K168" s="800">
        <f>+J168*I168</f>
        <v>832000</v>
      </c>
      <c r="L168" s="800">
        <v>49920</v>
      </c>
      <c r="M168" s="800">
        <f t="shared" si="325"/>
        <v>499200</v>
      </c>
      <c r="N168" s="800">
        <f t="shared" si="326"/>
        <v>1381120</v>
      </c>
      <c r="O168" s="799"/>
      <c r="P168" s="801">
        <f>+N168+O168</f>
        <v>1381120</v>
      </c>
      <c r="Q168" s="801">
        <f t="shared" si="331"/>
        <v>17954560</v>
      </c>
      <c r="R168" s="690">
        <v>1</v>
      </c>
      <c r="S168" s="567">
        <f t="shared" si="327"/>
        <v>4</v>
      </c>
      <c r="T168" s="461">
        <f>+S168*2</f>
        <v>8</v>
      </c>
      <c r="U168" s="456">
        <v>83200</v>
      </c>
      <c r="V168" s="456">
        <f t="shared" si="328"/>
        <v>10</v>
      </c>
      <c r="W168" s="462">
        <f t="shared" si="332"/>
        <v>832000</v>
      </c>
      <c r="X168" s="462">
        <f t="shared" si="329"/>
        <v>66560</v>
      </c>
      <c r="Y168" s="462">
        <f t="shared" si="333"/>
        <v>499200</v>
      </c>
      <c r="Z168" s="462">
        <f t="shared" si="334"/>
        <v>1397760</v>
      </c>
      <c r="AA168" s="456">
        <f t="shared" si="335"/>
        <v>0</v>
      </c>
      <c r="AB168" s="484">
        <f>+Z168+AA168</f>
        <v>1397760</v>
      </c>
      <c r="AC168" s="484">
        <f>+AB168*13</f>
        <v>18170880</v>
      </c>
      <c r="AD168" s="690">
        <v>1</v>
      </c>
      <c r="AE168" s="567">
        <f t="shared" si="337"/>
        <v>5</v>
      </c>
      <c r="AF168" s="461">
        <f>+AE168*2</f>
        <v>10</v>
      </c>
      <c r="AG168" s="456">
        <f t="shared" si="338"/>
        <v>83200</v>
      </c>
      <c r="AH168" s="456">
        <f t="shared" si="339"/>
        <v>10</v>
      </c>
      <c r="AI168" s="462">
        <f t="shared" si="340"/>
        <v>832000</v>
      </c>
      <c r="AJ168" s="462">
        <f t="shared" si="341"/>
        <v>83200</v>
      </c>
      <c r="AK168" s="462">
        <f t="shared" si="342"/>
        <v>499200</v>
      </c>
      <c r="AL168" s="462">
        <f t="shared" si="343"/>
        <v>1414400</v>
      </c>
      <c r="AM168" s="456">
        <f t="shared" si="344"/>
        <v>0</v>
      </c>
      <c r="AN168" s="484">
        <f>+AL168+AM168</f>
        <v>1414400</v>
      </c>
      <c r="AO168" s="484">
        <f>+AN168*13</f>
        <v>18387200</v>
      </c>
      <c r="AP168" s="690">
        <v>1</v>
      </c>
      <c r="AQ168" s="567">
        <f t="shared" si="346"/>
        <v>6</v>
      </c>
      <c r="AR168" s="461">
        <f>+AQ168*2</f>
        <v>12</v>
      </c>
      <c r="AS168" s="456">
        <f t="shared" si="347"/>
        <v>83200</v>
      </c>
      <c r="AT168" s="456">
        <f t="shared" si="348"/>
        <v>10</v>
      </c>
      <c r="AU168" s="462">
        <f t="shared" si="349"/>
        <v>832000</v>
      </c>
      <c r="AV168" s="462">
        <f t="shared" si="350"/>
        <v>99840</v>
      </c>
      <c r="AW168" s="462">
        <f t="shared" si="351"/>
        <v>499200</v>
      </c>
      <c r="AX168" s="462">
        <f t="shared" si="352"/>
        <v>1431040</v>
      </c>
      <c r="AY168" s="456">
        <f t="shared" si="353"/>
        <v>0</v>
      </c>
      <c r="AZ168" s="484">
        <f>+AX168+AY168</f>
        <v>1431040</v>
      </c>
      <c r="BA168" s="484">
        <f>+AZ168*13</f>
        <v>18603520</v>
      </c>
    </row>
    <row r="169" spans="1:53" s="485" customFormat="1" ht="13.5">
      <c r="A169" s="792">
        <v>12</v>
      </c>
      <c r="B169" s="795" t="s">
        <v>1278</v>
      </c>
      <c r="C169" s="794" t="s">
        <v>1961</v>
      </c>
      <c r="D169" s="794">
        <v>1985</v>
      </c>
      <c r="E169" s="795" t="s">
        <v>525</v>
      </c>
      <c r="F169" s="796">
        <v>1</v>
      </c>
      <c r="G169" s="797">
        <v>5</v>
      </c>
      <c r="H169" s="798">
        <f t="shared" si="330"/>
        <v>10</v>
      </c>
      <c r="I169" s="799">
        <v>83200</v>
      </c>
      <c r="J169" s="799">
        <v>10</v>
      </c>
      <c r="K169" s="800">
        <f>+J169*I169</f>
        <v>832000</v>
      </c>
      <c r="L169" s="800">
        <v>83200</v>
      </c>
      <c r="M169" s="800">
        <f t="shared" si="325"/>
        <v>499200</v>
      </c>
      <c r="N169" s="800">
        <f t="shared" si="326"/>
        <v>1414400</v>
      </c>
      <c r="O169" s="799"/>
      <c r="P169" s="801">
        <f>+N169+O169</f>
        <v>1414400</v>
      </c>
      <c r="Q169" s="801">
        <f t="shared" si="331"/>
        <v>18387200</v>
      </c>
      <c r="R169" s="690">
        <v>1</v>
      </c>
      <c r="S169" s="567">
        <f t="shared" si="327"/>
        <v>6</v>
      </c>
      <c r="T169" s="461">
        <f>+S169*2</f>
        <v>12</v>
      </c>
      <c r="U169" s="456">
        <v>83200</v>
      </c>
      <c r="V169" s="456">
        <f t="shared" si="328"/>
        <v>10</v>
      </c>
      <c r="W169" s="462">
        <f>+U169*V169</f>
        <v>832000</v>
      </c>
      <c r="X169" s="462">
        <f t="shared" si="329"/>
        <v>99840</v>
      </c>
      <c r="Y169" s="462">
        <f t="shared" si="333"/>
        <v>499200</v>
      </c>
      <c r="Z169" s="462">
        <f t="shared" si="334"/>
        <v>1431040</v>
      </c>
      <c r="AA169" s="456">
        <f t="shared" si="335"/>
        <v>0</v>
      </c>
      <c r="AB169" s="484">
        <f>+Z169+AA169</f>
        <v>1431040</v>
      </c>
      <c r="AC169" s="484">
        <f>+AB169*13</f>
        <v>18603520</v>
      </c>
      <c r="AD169" s="690">
        <v>1</v>
      </c>
      <c r="AE169" s="567">
        <f t="shared" si="337"/>
        <v>7</v>
      </c>
      <c r="AF169" s="461">
        <f>+AE169*2</f>
        <v>14</v>
      </c>
      <c r="AG169" s="456">
        <f t="shared" si="338"/>
        <v>83200</v>
      </c>
      <c r="AH169" s="456">
        <f t="shared" si="339"/>
        <v>10</v>
      </c>
      <c r="AI169" s="462">
        <f t="shared" si="340"/>
        <v>832000</v>
      </c>
      <c r="AJ169" s="462">
        <f t="shared" si="341"/>
        <v>116480.00000000001</v>
      </c>
      <c r="AK169" s="462">
        <f t="shared" si="342"/>
        <v>499200</v>
      </c>
      <c r="AL169" s="462">
        <f t="shared" si="343"/>
        <v>1447680</v>
      </c>
      <c r="AM169" s="456">
        <f t="shared" si="344"/>
        <v>0</v>
      </c>
      <c r="AN169" s="484">
        <f>+AL169+AM169</f>
        <v>1447680</v>
      </c>
      <c r="AO169" s="484">
        <f>+AN169*13</f>
        <v>18819840</v>
      </c>
      <c r="AP169" s="690">
        <v>1</v>
      </c>
      <c r="AQ169" s="567">
        <f t="shared" si="346"/>
        <v>8</v>
      </c>
      <c r="AR169" s="461">
        <f>+AQ169*2</f>
        <v>16</v>
      </c>
      <c r="AS169" s="456">
        <f t="shared" si="347"/>
        <v>83200</v>
      </c>
      <c r="AT169" s="456">
        <f t="shared" si="348"/>
        <v>10</v>
      </c>
      <c r="AU169" s="462">
        <f t="shared" si="349"/>
        <v>832000</v>
      </c>
      <c r="AV169" s="462">
        <f t="shared" si="350"/>
        <v>133120</v>
      </c>
      <c r="AW169" s="462">
        <f t="shared" si="351"/>
        <v>499200</v>
      </c>
      <c r="AX169" s="462">
        <f t="shared" si="352"/>
        <v>1464320</v>
      </c>
      <c r="AY169" s="456">
        <f t="shared" si="353"/>
        <v>0</v>
      </c>
      <c r="AZ169" s="484">
        <f>+AX169+AY169</f>
        <v>1464320</v>
      </c>
      <c r="BA169" s="484">
        <f>+AZ169*13</f>
        <v>19036160</v>
      </c>
    </row>
    <row r="170" spans="1:53" s="485" customFormat="1" ht="23.25" customHeight="1">
      <c r="A170" s="792">
        <v>13</v>
      </c>
      <c r="B170" s="793" t="s">
        <v>1277</v>
      </c>
      <c r="C170" s="794" t="s">
        <v>1961</v>
      </c>
      <c r="D170" s="794">
        <v>1984</v>
      </c>
      <c r="E170" s="795" t="s">
        <v>3</v>
      </c>
      <c r="F170" s="796">
        <v>1</v>
      </c>
      <c r="G170" s="797">
        <v>5</v>
      </c>
      <c r="H170" s="798">
        <f t="shared" si="330"/>
        <v>10</v>
      </c>
      <c r="I170" s="799">
        <v>83200</v>
      </c>
      <c r="J170" s="799">
        <v>10</v>
      </c>
      <c r="K170" s="800">
        <f>+J170*I170</f>
        <v>832000</v>
      </c>
      <c r="L170" s="800">
        <v>83200</v>
      </c>
      <c r="M170" s="800">
        <f t="shared" si="325"/>
        <v>499200</v>
      </c>
      <c r="N170" s="800">
        <f t="shared" si="326"/>
        <v>1414400</v>
      </c>
      <c r="O170" s="799"/>
      <c r="P170" s="801">
        <f>+N170+O170</f>
        <v>1414400</v>
      </c>
      <c r="Q170" s="801">
        <f t="shared" si="331"/>
        <v>18387200</v>
      </c>
      <c r="R170" s="690">
        <v>1</v>
      </c>
      <c r="S170" s="567">
        <f t="shared" si="327"/>
        <v>6</v>
      </c>
      <c r="T170" s="461">
        <f>+S170*2</f>
        <v>12</v>
      </c>
      <c r="U170" s="456">
        <v>83200</v>
      </c>
      <c r="V170" s="456">
        <f t="shared" si="328"/>
        <v>10</v>
      </c>
      <c r="W170" s="462">
        <f>+U170*V170</f>
        <v>832000</v>
      </c>
      <c r="X170" s="462">
        <f t="shared" si="329"/>
        <v>99840</v>
      </c>
      <c r="Y170" s="462">
        <f>+W170*0.6</f>
        <v>499200</v>
      </c>
      <c r="Z170" s="462">
        <f>+W170+X170+Y170</f>
        <v>1431040</v>
      </c>
      <c r="AA170" s="456">
        <f t="shared" si="335"/>
        <v>0</v>
      </c>
      <c r="AB170" s="484">
        <f>+Z170+AA170</f>
        <v>1431040</v>
      </c>
      <c r="AC170" s="484">
        <f>+AB170*13</f>
        <v>18603520</v>
      </c>
      <c r="AD170" s="690">
        <v>1</v>
      </c>
      <c r="AE170" s="567">
        <f>+S170+1</f>
        <v>7</v>
      </c>
      <c r="AF170" s="461">
        <f>+AE170*2</f>
        <v>14</v>
      </c>
      <c r="AG170" s="456">
        <f>+U170</f>
        <v>83200</v>
      </c>
      <c r="AH170" s="456">
        <f>+V170</f>
        <v>10</v>
      </c>
      <c r="AI170" s="462">
        <f>+AG170*AH170</f>
        <v>832000</v>
      </c>
      <c r="AJ170" s="462">
        <f>IF((AF170&lt;=30)*AND(AI170*AF170%&gt;X170),AI170*AF170%,IF((AF170&gt;30)*AND(AI170*30%&gt;X170),AI170*30%,X170))</f>
        <v>116480.00000000001</v>
      </c>
      <c r="AK170" s="462">
        <f>+AI170*0.6</f>
        <v>499200</v>
      </c>
      <c r="AL170" s="462">
        <f>+AI170+AJ170+AK170</f>
        <v>1447680</v>
      </c>
      <c r="AM170" s="456">
        <f>+AA170</f>
        <v>0</v>
      </c>
      <c r="AN170" s="484">
        <f>+AL170+AM170</f>
        <v>1447680</v>
      </c>
      <c r="AO170" s="484">
        <f>+AN170*13</f>
        <v>18819840</v>
      </c>
      <c r="AP170" s="690">
        <v>1</v>
      </c>
      <c r="AQ170" s="567">
        <f>+AE170+1</f>
        <v>8</v>
      </c>
      <c r="AR170" s="461">
        <f>+AQ170*2</f>
        <v>16</v>
      </c>
      <c r="AS170" s="456">
        <f>+AG170</f>
        <v>83200</v>
      </c>
      <c r="AT170" s="456">
        <f>+AH170</f>
        <v>10</v>
      </c>
      <c r="AU170" s="462">
        <f>+AS170*AT170</f>
        <v>832000</v>
      </c>
      <c r="AV170" s="462">
        <f>IF((AR170&lt;=30)*AND(AU170*AR170%&gt;AJ170),AU170*AR170%,IF((AR170&gt;30)*AND(AU170*30%&gt;AJ170),AU170*30%,AJ170))</f>
        <v>133120</v>
      </c>
      <c r="AW170" s="462">
        <f>+AU170*0.6</f>
        <v>499200</v>
      </c>
      <c r="AX170" s="462">
        <f>+AU170+AV170+AW170</f>
        <v>1464320</v>
      </c>
      <c r="AY170" s="456">
        <f>+AM170</f>
        <v>0</v>
      </c>
      <c r="AZ170" s="484">
        <f>+AX170+AY170</f>
        <v>1464320</v>
      </c>
      <c r="BA170" s="484">
        <f>+AZ170*13</f>
        <v>19036160</v>
      </c>
    </row>
    <row r="171" spans="1:53" s="485" customFormat="1" ht="23.25" customHeight="1">
      <c r="A171" s="792">
        <v>14</v>
      </c>
      <c r="B171" s="793" t="s">
        <v>3031</v>
      </c>
      <c r="C171" s="794" t="s">
        <v>1961</v>
      </c>
      <c r="D171" s="794">
        <v>1987</v>
      </c>
      <c r="E171" s="795" t="s">
        <v>3</v>
      </c>
      <c r="F171" s="796">
        <v>1</v>
      </c>
      <c r="G171" s="797">
        <v>1</v>
      </c>
      <c r="H171" s="798">
        <f t="shared" si="330"/>
        <v>2</v>
      </c>
      <c r="I171" s="799">
        <v>83200</v>
      </c>
      <c r="J171" s="799">
        <v>10</v>
      </c>
      <c r="K171" s="800">
        <f>+J171*I171</f>
        <v>832000</v>
      </c>
      <c r="L171" s="800">
        <v>16640</v>
      </c>
      <c r="M171" s="800">
        <f t="shared" si="325"/>
        <v>499200</v>
      </c>
      <c r="N171" s="800">
        <f t="shared" si="326"/>
        <v>1347840</v>
      </c>
      <c r="O171" s="799"/>
      <c r="P171" s="801">
        <f>+N171+O171</f>
        <v>1347840</v>
      </c>
      <c r="Q171" s="801">
        <f t="shared" si="331"/>
        <v>17521920</v>
      </c>
      <c r="R171" s="690">
        <v>1</v>
      </c>
      <c r="S171" s="567">
        <f t="shared" si="327"/>
        <v>2</v>
      </c>
      <c r="T171" s="461">
        <f>+S171*2</f>
        <v>4</v>
      </c>
      <c r="U171" s="456">
        <v>83200</v>
      </c>
      <c r="V171" s="456">
        <f t="shared" si="328"/>
        <v>10</v>
      </c>
      <c r="W171" s="462">
        <f>+U171*V171</f>
        <v>832000</v>
      </c>
      <c r="X171" s="462">
        <f t="shared" si="329"/>
        <v>33280</v>
      </c>
      <c r="Y171" s="462">
        <f>+W171*0.6</f>
        <v>499200</v>
      </c>
      <c r="Z171" s="462">
        <f>+W171+X171+Y171</f>
        <v>1364480</v>
      </c>
      <c r="AA171" s="456">
        <f t="shared" si="335"/>
        <v>0</v>
      </c>
      <c r="AB171" s="484">
        <f>+Z171+AA171</f>
        <v>1364480</v>
      </c>
      <c r="AC171" s="484">
        <f>+AB171*13</f>
        <v>17738240</v>
      </c>
      <c r="AD171" s="690">
        <v>1</v>
      </c>
      <c r="AE171" s="567">
        <f>+S171+1</f>
        <v>3</v>
      </c>
      <c r="AF171" s="461">
        <f>+AE171*2</f>
        <v>6</v>
      </c>
      <c r="AG171" s="456">
        <f>+U171</f>
        <v>83200</v>
      </c>
      <c r="AH171" s="456">
        <f>+V171</f>
        <v>10</v>
      </c>
      <c r="AI171" s="462">
        <f>+AG171*AH171</f>
        <v>832000</v>
      </c>
      <c r="AJ171" s="462">
        <f>IF((AF171&lt;=30)*AND(AI171*AF171%&gt;X171),AI171*AF171%,IF((AF171&gt;30)*AND(AI171*30%&gt;X171),AI171*30%,X171))</f>
        <v>49920</v>
      </c>
      <c r="AK171" s="462">
        <f>+AI171*0.6</f>
        <v>499200</v>
      </c>
      <c r="AL171" s="462">
        <f>+AI171+AJ171+AK171</f>
        <v>1381120</v>
      </c>
      <c r="AM171" s="456">
        <f>+AA171</f>
        <v>0</v>
      </c>
      <c r="AN171" s="484">
        <f>+AL171+AM171</f>
        <v>1381120</v>
      </c>
      <c r="AO171" s="484">
        <f>+AN171*13</f>
        <v>17954560</v>
      </c>
      <c r="AP171" s="690">
        <v>1</v>
      </c>
      <c r="AQ171" s="567">
        <f>+AE171+1</f>
        <v>4</v>
      </c>
      <c r="AR171" s="461">
        <f>+AQ171*2</f>
        <v>8</v>
      </c>
      <c r="AS171" s="456">
        <f>+AG171</f>
        <v>83200</v>
      </c>
      <c r="AT171" s="456">
        <f>+AH171</f>
        <v>10</v>
      </c>
      <c r="AU171" s="462">
        <f>+AS171*AT171</f>
        <v>832000</v>
      </c>
      <c r="AV171" s="462">
        <f>IF((AR171&lt;=30)*AND(AU171*AR171%&gt;AJ171),AU171*AR171%,IF((AR171&gt;30)*AND(AU171*30%&gt;AJ171),AU171*30%,AJ171))</f>
        <v>66560</v>
      </c>
      <c r="AW171" s="462">
        <f>+AU171*0.6</f>
        <v>499200</v>
      </c>
      <c r="AX171" s="462">
        <f>+AU171+AV171+AW171</f>
        <v>1397760</v>
      </c>
      <c r="AY171" s="456">
        <f>+AM171</f>
        <v>0</v>
      </c>
      <c r="AZ171" s="484">
        <f>+AX171+AY171</f>
        <v>1397760</v>
      </c>
      <c r="BA171" s="484">
        <f>+AZ171*13</f>
        <v>18170880</v>
      </c>
    </row>
    <row r="172" spans="1:53" s="453" customFormat="1" ht="18" customHeight="1">
      <c r="A172" s="958" t="s">
        <v>64</v>
      </c>
      <c r="B172" s="958"/>
      <c r="C172" s="958"/>
      <c r="D172" s="958"/>
      <c r="E172" s="958"/>
      <c r="F172" s="692">
        <f t="shared" ref="F172:L172" si="363">SUM(F158:F171)</f>
        <v>14</v>
      </c>
      <c r="G172" s="745">
        <f t="shared" si="363"/>
        <v>45</v>
      </c>
      <c r="H172" s="745">
        <f t="shared" si="363"/>
        <v>90</v>
      </c>
      <c r="I172" s="745">
        <f t="shared" si="363"/>
        <v>1164800</v>
      </c>
      <c r="J172" s="745">
        <f t="shared" si="363"/>
        <v>141</v>
      </c>
      <c r="K172" s="745">
        <f t="shared" si="363"/>
        <v>11731200</v>
      </c>
      <c r="L172" s="745">
        <f t="shared" si="363"/>
        <v>760448</v>
      </c>
      <c r="M172" s="745">
        <f t="shared" ref="M172:BA172" si="364">SUM(M158:M171)</f>
        <v>7038720</v>
      </c>
      <c r="N172" s="745">
        <f t="shared" si="364"/>
        <v>19530368</v>
      </c>
      <c r="O172" s="745">
        <f t="shared" si="364"/>
        <v>0</v>
      </c>
      <c r="P172" s="745">
        <f t="shared" si="364"/>
        <v>19530368</v>
      </c>
      <c r="Q172" s="745">
        <f t="shared" si="364"/>
        <v>253894784</v>
      </c>
      <c r="R172" s="745">
        <f t="shared" si="364"/>
        <v>14</v>
      </c>
      <c r="S172" s="745">
        <f t="shared" si="364"/>
        <v>59</v>
      </c>
      <c r="T172" s="745">
        <f t="shared" si="364"/>
        <v>118</v>
      </c>
      <c r="U172" s="745">
        <f t="shared" si="364"/>
        <v>1164800</v>
      </c>
      <c r="V172" s="745">
        <f t="shared" si="364"/>
        <v>141</v>
      </c>
      <c r="W172" s="745">
        <f t="shared" si="364"/>
        <v>11731200</v>
      </c>
      <c r="X172" s="745">
        <f t="shared" si="364"/>
        <v>995072</v>
      </c>
      <c r="Y172" s="745">
        <f t="shared" si="364"/>
        <v>7038720</v>
      </c>
      <c r="Z172" s="745">
        <f t="shared" si="364"/>
        <v>19764992</v>
      </c>
      <c r="AA172" s="745">
        <f t="shared" si="364"/>
        <v>0</v>
      </c>
      <c r="AB172" s="745">
        <f t="shared" si="364"/>
        <v>19764992</v>
      </c>
      <c r="AC172" s="745">
        <f t="shared" si="364"/>
        <v>256944896</v>
      </c>
      <c r="AD172" s="745">
        <f t="shared" si="364"/>
        <v>14</v>
      </c>
      <c r="AE172" s="745">
        <f t="shared" si="364"/>
        <v>73</v>
      </c>
      <c r="AF172" s="745">
        <f t="shared" si="364"/>
        <v>146</v>
      </c>
      <c r="AG172" s="745">
        <f t="shared" si="364"/>
        <v>1164800</v>
      </c>
      <c r="AH172" s="745">
        <f t="shared" si="364"/>
        <v>141</v>
      </c>
      <c r="AI172" s="745">
        <f t="shared" si="364"/>
        <v>11731200</v>
      </c>
      <c r="AJ172" s="745">
        <f t="shared" si="364"/>
        <v>1229696</v>
      </c>
      <c r="AK172" s="745">
        <f t="shared" si="364"/>
        <v>7038720</v>
      </c>
      <c r="AL172" s="745">
        <f t="shared" si="364"/>
        <v>19999616</v>
      </c>
      <c r="AM172" s="745">
        <f t="shared" si="364"/>
        <v>0</v>
      </c>
      <c r="AN172" s="745">
        <f t="shared" si="364"/>
        <v>19999616</v>
      </c>
      <c r="AO172" s="745">
        <f t="shared" si="364"/>
        <v>259995008</v>
      </c>
      <c r="AP172" s="745">
        <f t="shared" si="364"/>
        <v>14</v>
      </c>
      <c r="AQ172" s="745">
        <f t="shared" si="364"/>
        <v>87</v>
      </c>
      <c r="AR172" s="745">
        <f t="shared" si="364"/>
        <v>174</v>
      </c>
      <c r="AS172" s="745">
        <f t="shared" si="364"/>
        <v>1164800</v>
      </c>
      <c r="AT172" s="745">
        <f t="shared" si="364"/>
        <v>141</v>
      </c>
      <c r="AU172" s="745">
        <f t="shared" si="364"/>
        <v>11731200</v>
      </c>
      <c r="AV172" s="745">
        <f t="shared" si="364"/>
        <v>1464320</v>
      </c>
      <c r="AW172" s="745">
        <f t="shared" si="364"/>
        <v>7038720</v>
      </c>
      <c r="AX172" s="745">
        <f t="shared" si="364"/>
        <v>20234240</v>
      </c>
      <c r="AY172" s="745">
        <f t="shared" si="364"/>
        <v>0</v>
      </c>
      <c r="AZ172" s="745">
        <f t="shared" si="364"/>
        <v>20234240</v>
      </c>
      <c r="BA172" s="745">
        <f t="shared" si="364"/>
        <v>263045120</v>
      </c>
    </row>
    <row r="173" spans="1:53" s="537" customFormat="1" ht="17.25" customHeight="1">
      <c r="A173" s="533"/>
      <c r="B173" s="562"/>
      <c r="C173" s="535"/>
      <c r="D173" s="535"/>
      <c r="E173" s="534"/>
      <c r="F173" s="536"/>
      <c r="G173" s="490"/>
      <c r="H173" s="534"/>
      <c r="I173" s="534"/>
      <c r="J173" s="534"/>
      <c r="K173" s="534"/>
      <c r="L173" s="534"/>
      <c r="M173" s="534"/>
      <c r="N173" s="534"/>
      <c r="O173" s="534"/>
      <c r="P173" s="534"/>
      <c r="Q173" s="534"/>
      <c r="R173" s="536"/>
      <c r="S173" s="534"/>
      <c r="T173" s="534"/>
      <c r="U173" s="534"/>
      <c r="V173" s="534"/>
      <c r="W173" s="534"/>
      <c r="X173" s="534"/>
      <c r="Y173" s="534"/>
      <c r="Z173" s="534"/>
      <c r="AA173" s="534"/>
      <c r="AB173" s="534"/>
      <c r="AC173" s="534"/>
      <c r="AD173" s="536"/>
      <c r="AK173" s="534"/>
      <c r="AP173" s="538"/>
      <c r="AW173" s="534"/>
    </row>
    <row r="174" spans="1:53" s="537" customFormat="1" ht="18" customHeight="1">
      <c r="A174" s="533"/>
      <c r="B174" s="562"/>
      <c r="C174" s="535"/>
      <c r="D174" s="535"/>
      <c r="E174" s="534"/>
      <c r="F174" s="536"/>
      <c r="G174" s="490"/>
      <c r="H174" s="534"/>
      <c r="I174" s="534"/>
      <c r="J174" s="534"/>
      <c r="K174" s="534"/>
      <c r="L174" s="534"/>
      <c r="M174" s="534"/>
      <c r="N174" s="534"/>
      <c r="O174" s="534"/>
      <c r="P174" s="534"/>
      <c r="Q174" s="534"/>
      <c r="R174" s="536"/>
      <c r="S174" s="534"/>
      <c r="T174" s="534"/>
      <c r="U174" s="534"/>
      <c r="V174" s="534"/>
      <c r="W174" s="534"/>
      <c r="X174" s="534"/>
      <c r="Y174" s="534"/>
      <c r="Z174" s="534"/>
      <c r="AA174" s="534"/>
      <c r="AB174" s="534"/>
      <c r="AC174" s="534"/>
      <c r="AD174" s="536"/>
      <c r="AK174" s="534"/>
      <c r="AP174" s="538"/>
      <c r="AW174" s="534"/>
    </row>
    <row r="175" spans="1:53" s="500" customFormat="1" ht="30.75" customHeight="1">
      <c r="A175" s="960" t="s">
        <v>554</v>
      </c>
      <c r="B175" s="960"/>
      <c r="C175" s="960"/>
      <c r="D175" s="960"/>
      <c r="E175" s="960"/>
      <c r="F175" s="962" t="s">
        <v>1030</v>
      </c>
      <c r="G175" s="962"/>
      <c r="H175" s="962"/>
      <c r="I175" s="962"/>
      <c r="J175" s="962"/>
      <c r="K175" s="962"/>
      <c r="L175" s="962"/>
      <c r="M175" s="962"/>
      <c r="N175" s="962"/>
      <c r="O175" s="962"/>
      <c r="P175" s="962"/>
      <c r="Q175" s="962"/>
      <c r="R175" s="962" t="s">
        <v>1030</v>
      </c>
      <c r="S175" s="962"/>
      <c r="T175" s="962"/>
      <c r="U175" s="962"/>
      <c r="V175" s="962"/>
      <c r="W175" s="962"/>
      <c r="X175" s="962"/>
      <c r="Y175" s="962"/>
      <c r="Z175" s="962"/>
      <c r="AA175" s="962"/>
      <c r="AB175" s="962"/>
      <c r="AC175" s="962"/>
      <c r="AD175" s="962" t="s">
        <v>1030</v>
      </c>
      <c r="AE175" s="962"/>
      <c r="AF175" s="962"/>
      <c r="AG175" s="962"/>
      <c r="AH175" s="962"/>
      <c r="AI175" s="962"/>
      <c r="AJ175" s="962"/>
      <c r="AK175" s="962"/>
      <c r="AL175" s="962"/>
      <c r="AM175" s="962"/>
      <c r="AN175" s="962"/>
      <c r="AO175" s="962"/>
      <c r="AP175" s="962" t="s">
        <v>1030</v>
      </c>
      <c r="AQ175" s="962"/>
      <c r="AR175" s="962"/>
      <c r="AS175" s="962"/>
      <c r="AT175" s="962"/>
      <c r="AU175" s="962"/>
      <c r="AV175" s="962"/>
      <c r="AW175" s="962"/>
      <c r="AX175" s="962"/>
      <c r="AY175" s="962"/>
      <c r="AZ175" s="962"/>
      <c r="BA175" s="962"/>
    </row>
    <row r="176" spans="1:53" s="501" customFormat="1" ht="25.5" customHeight="1">
      <c r="A176" s="959" t="s">
        <v>22</v>
      </c>
      <c r="B176" s="959"/>
      <c r="C176" s="959"/>
      <c r="D176" s="959"/>
      <c r="E176" s="959"/>
      <c r="F176" s="963" t="s">
        <v>1405</v>
      </c>
      <c r="G176" s="964"/>
      <c r="H176" s="964"/>
      <c r="I176" s="964"/>
      <c r="J176" s="964"/>
      <c r="K176" s="964"/>
      <c r="L176" s="964"/>
      <c r="M176" s="964"/>
      <c r="N176" s="964"/>
      <c r="O176" s="964"/>
      <c r="P176" s="964"/>
      <c r="Q176" s="965"/>
      <c r="R176" s="963" t="s">
        <v>1946</v>
      </c>
      <c r="S176" s="964"/>
      <c r="T176" s="964"/>
      <c r="U176" s="964"/>
      <c r="V176" s="964"/>
      <c r="W176" s="964"/>
      <c r="X176" s="964"/>
      <c r="Y176" s="964"/>
      <c r="Z176" s="964"/>
      <c r="AA176" s="964"/>
      <c r="AB176" s="964"/>
      <c r="AC176" s="965"/>
      <c r="AD176" s="967" t="s">
        <v>2458</v>
      </c>
      <c r="AE176" s="967"/>
      <c r="AF176" s="967"/>
      <c r="AG176" s="967"/>
      <c r="AH176" s="967"/>
      <c r="AI176" s="967"/>
      <c r="AJ176" s="967"/>
      <c r="AK176" s="967"/>
      <c r="AL176" s="967"/>
      <c r="AM176" s="967"/>
      <c r="AN176" s="967"/>
      <c r="AO176" s="967"/>
      <c r="AP176" s="967" t="s">
        <v>2932</v>
      </c>
      <c r="AQ176" s="967"/>
      <c r="AR176" s="967"/>
      <c r="AS176" s="967"/>
      <c r="AT176" s="967"/>
      <c r="AU176" s="967"/>
      <c r="AV176" s="967"/>
      <c r="AW176" s="967"/>
      <c r="AX176" s="967"/>
      <c r="AY176" s="967"/>
      <c r="AZ176" s="967"/>
      <c r="BA176" s="967"/>
    </row>
    <row r="177" spans="1:53" s="532" customFormat="1" ht="94.5">
      <c r="A177" s="458" t="s">
        <v>10</v>
      </c>
      <c r="B177" s="531" t="s">
        <v>54</v>
      </c>
      <c r="C177" s="531" t="s">
        <v>1958</v>
      </c>
      <c r="D177" s="531" t="s">
        <v>1959</v>
      </c>
      <c r="E177" s="531" t="s">
        <v>55</v>
      </c>
      <c r="F177" s="547" t="s">
        <v>1</v>
      </c>
      <c r="G177" s="546" t="s">
        <v>449</v>
      </c>
      <c r="H177" s="546" t="s">
        <v>57</v>
      </c>
      <c r="I177" s="547" t="s">
        <v>62</v>
      </c>
      <c r="J177" s="565" t="s">
        <v>63</v>
      </c>
      <c r="K177" s="547" t="s">
        <v>450</v>
      </c>
      <c r="L177" s="547" t="s">
        <v>451</v>
      </c>
      <c r="M177" s="547" t="s">
        <v>2024</v>
      </c>
      <c r="N177" s="547" t="s">
        <v>2025</v>
      </c>
      <c r="O177" s="531" t="s">
        <v>612</v>
      </c>
      <c r="P177" s="531" t="s">
        <v>1408</v>
      </c>
      <c r="Q177" s="547" t="s">
        <v>1409</v>
      </c>
      <c r="R177" s="547"/>
      <c r="S177" s="546" t="str">
        <f>+G177</f>
        <v>Դատավորի ստաժ</v>
      </c>
      <c r="T177" s="546" t="str">
        <f>+H177</f>
        <v>Ստաժի %-ը</v>
      </c>
      <c r="U177" s="547" t="s">
        <v>62</v>
      </c>
      <c r="V177" s="565" t="s">
        <v>63</v>
      </c>
      <c r="W177" s="547" t="s">
        <v>450</v>
      </c>
      <c r="X177" s="547" t="s">
        <v>451</v>
      </c>
      <c r="Y177" s="547" t="s">
        <v>2024</v>
      </c>
      <c r="Z177" s="547" t="s">
        <v>2025</v>
      </c>
      <c r="AA177" s="531" t="s">
        <v>1334</v>
      </c>
      <c r="AB177" s="531" t="s">
        <v>1947</v>
      </c>
      <c r="AC177" s="547" t="s">
        <v>1948</v>
      </c>
      <c r="AD177" s="547"/>
      <c r="AE177" s="546" t="str">
        <f>+S177</f>
        <v>Դատավորի ստաժ</v>
      </c>
      <c r="AF177" s="546" t="str">
        <f>+T177</f>
        <v>Ստաժի %-ը</v>
      </c>
      <c r="AG177" s="547" t="s">
        <v>62</v>
      </c>
      <c r="AH177" s="565" t="s">
        <v>63</v>
      </c>
      <c r="AI177" s="547" t="s">
        <v>450</v>
      </c>
      <c r="AJ177" s="547" t="s">
        <v>451</v>
      </c>
      <c r="AK177" s="547" t="s">
        <v>2024</v>
      </c>
      <c r="AL177" s="547" t="s">
        <v>2025</v>
      </c>
      <c r="AM177" s="531" t="s">
        <v>1334</v>
      </c>
      <c r="AN177" s="531" t="s">
        <v>2460</v>
      </c>
      <c r="AO177" s="547" t="s">
        <v>2459</v>
      </c>
      <c r="AP177" s="547"/>
      <c r="AQ177" s="546" t="str">
        <f>+AE177</f>
        <v>Դատավորի ստաժ</v>
      </c>
      <c r="AR177" s="546" t="str">
        <f>+AF177</f>
        <v>Ստաժի %-ը</v>
      </c>
      <c r="AS177" s="547" t="s">
        <v>62</v>
      </c>
      <c r="AT177" s="565" t="s">
        <v>63</v>
      </c>
      <c r="AU177" s="547" t="s">
        <v>450</v>
      </c>
      <c r="AV177" s="547" t="s">
        <v>451</v>
      </c>
      <c r="AW177" s="547" t="s">
        <v>2024</v>
      </c>
      <c r="AX177" s="547" t="s">
        <v>2025</v>
      </c>
      <c r="AY177" s="531" t="s">
        <v>1334</v>
      </c>
      <c r="AZ177" s="531" t="s">
        <v>2933</v>
      </c>
      <c r="BA177" s="547" t="s">
        <v>2934</v>
      </c>
    </row>
    <row r="178" spans="1:53" s="485" customFormat="1" ht="23.25" customHeight="1">
      <c r="A178" s="792">
        <v>1</v>
      </c>
      <c r="B178" s="795" t="s">
        <v>494</v>
      </c>
      <c r="C178" s="794" t="s">
        <v>1982</v>
      </c>
      <c r="D178" s="794">
        <v>1974</v>
      </c>
      <c r="E178" s="795" t="s">
        <v>1274</v>
      </c>
      <c r="F178" s="796">
        <v>1</v>
      </c>
      <c r="G178" s="797">
        <v>17</v>
      </c>
      <c r="H178" s="798">
        <f t="shared" ref="H178:H188" si="365">+G178*2</f>
        <v>34</v>
      </c>
      <c r="I178" s="799">
        <v>83200</v>
      </c>
      <c r="J178" s="799">
        <v>11</v>
      </c>
      <c r="K178" s="800">
        <f>+J178*I178</f>
        <v>915200</v>
      </c>
      <c r="L178" s="800">
        <v>274560</v>
      </c>
      <c r="M178" s="800">
        <f>+K178*0.6</f>
        <v>549120</v>
      </c>
      <c r="N178" s="800">
        <f t="shared" ref="N178:N188" si="366">+K178+L178+M178</f>
        <v>1738880</v>
      </c>
      <c r="O178" s="799"/>
      <c r="P178" s="801">
        <f>+N178+O178</f>
        <v>1738880</v>
      </c>
      <c r="Q178" s="801">
        <f t="shared" ref="Q178:Q187" si="367">+P178*13</f>
        <v>22605440</v>
      </c>
      <c r="R178" s="690">
        <v>1</v>
      </c>
      <c r="S178" s="567">
        <f t="shared" ref="S178:S188" si="368">+G178+1</f>
        <v>18</v>
      </c>
      <c r="T178" s="461">
        <f>+S178*2</f>
        <v>36</v>
      </c>
      <c r="U178" s="456">
        <v>83200</v>
      </c>
      <c r="V178" s="456">
        <f t="shared" ref="V178:V188" si="369">+J178</f>
        <v>11</v>
      </c>
      <c r="W178" s="462">
        <f>+U178*V178</f>
        <v>915200</v>
      </c>
      <c r="X178" s="462">
        <f t="shared" ref="X178:X188" si="370">IF((T178&lt;=30)*AND(W178*T178%&gt;L178),W178*T178%,IF((T178&gt;30)*AND(W178*30%&gt;L178),W178*30%,L178))</f>
        <v>274560</v>
      </c>
      <c r="Y178" s="462">
        <f>+W178*0.6</f>
        <v>549120</v>
      </c>
      <c r="Z178" s="462">
        <f>+W178+X178+Y178</f>
        <v>1738880</v>
      </c>
      <c r="AA178" s="456">
        <f t="shared" ref="AA178:AA187" si="371">+O178</f>
        <v>0</v>
      </c>
      <c r="AB178" s="484">
        <f>+Z178+AA178</f>
        <v>1738880</v>
      </c>
      <c r="AC178" s="484">
        <f>+AB178*13</f>
        <v>22605440</v>
      </c>
      <c r="AD178" s="690">
        <v>1</v>
      </c>
      <c r="AE178" s="567">
        <f>+S178+1</f>
        <v>19</v>
      </c>
      <c r="AF178" s="461">
        <f>+AE178*2</f>
        <v>38</v>
      </c>
      <c r="AG178" s="456">
        <f>+U178</f>
        <v>83200</v>
      </c>
      <c r="AH178" s="456">
        <f>+V178</f>
        <v>11</v>
      </c>
      <c r="AI178" s="462">
        <f>+AG178*AH178</f>
        <v>915200</v>
      </c>
      <c r="AJ178" s="462">
        <f>IF((AF178&lt;=30)*AND(AI178*AF178%&gt;X178),AI178*AF178%,IF((AF178&gt;30)*AND(AI178*30%&gt;X178),AI178*30%,X178))</f>
        <v>274560</v>
      </c>
      <c r="AK178" s="462">
        <f>+AI178*0.6</f>
        <v>549120</v>
      </c>
      <c r="AL178" s="462">
        <f>+AI178+AJ178+AK178</f>
        <v>1738880</v>
      </c>
      <c r="AM178" s="456">
        <f>+AA178</f>
        <v>0</v>
      </c>
      <c r="AN178" s="484">
        <f>+AL178+AM178</f>
        <v>1738880</v>
      </c>
      <c r="AO178" s="484">
        <f>+AN178*13</f>
        <v>22605440</v>
      </c>
      <c r="AP178" s="690">
        <v>1</v>
      </c>
      <c r="AQ178" s="567">
        <f>+AE178+1</f>
        <v>20</v>
      </c>
      <c r="AR178" s="461">
        <f>+AQ178*2</f>
        <v>40</v>
      </c>
      <c r="AS178" s="456">
        <f>+AG178</f>
        <v>83200</v>
      </c>
      <c r="AT178" s="456">
        <f>+AH178</f>
        <v>11</v>
      </c>
      <c r="AU178" s="462">
        <f>+AS178*AT178</f>
        <v>915200</v>
      </c>
      <c r="AV178" s="462">
        <f>IF((AR178&lt;=30)*AND(AU178*AR178%&gt;AJ178),AU178*AR178%,IF((AR178&gt;30)*AND(AU178*30%&gt;AJ178),AU178*30%,AJ178))</f>
        <v>274560</v>
      </c>
      <c r="AW178" s="462">
        <f>+AU178*0.6</f>
        <v>549120</v>
      </c>
      <c r="AX178" s="462">
        <f>+AU178+AV178+AW178</f>
        <v>1738880</v>
      </c>
      <c r="AY178" s="456">
        <f>+AM178</f>
        <v>0</v>
      </c>
      <c r="AZ178" s="484">
        <f>+AX178+AY178</f>
        <v>1738880</v>
      </c>
      <c r="BA178" s="484">
        <f>+AZ178*13</f>
        <v>22605440</v>
      </c>
    </row>
    <row r="179" spans="1:53" s="485" customFormat="1" ht="27">
      <c r="A179" s="792">
        <v>2</v>
      </c>
      <c r="B179" s="795" t="s">
        <v>610</v>
      </c>
      <c r="C179" s="794" t="s">
        <v>1981</v>
      </c>
      <c r="D179" s="794">
        <v>1983</v>
      </c>
      <c r="E179" s="795" t="s">
        <v>2890</v>
      </c>
      <c r="F179" s="796">
        <v>1</v>
      </c>
      <c r="G179" s="797">
        <v>13</v>
      </c>
      <c r="H179" s="798">
        <f t="shared" si="365"/>
        <v>26</v>
      </c>
      <c r="I179" s="799">
        <v>83200</v>
      </c>
      <c r="J179" s="799">
        <v>12</v>
      </c>
      <c r="K179" s="800">
        <f>+J179*I179</f>
        <v>998400</v>
      </c>
      <c r="L179" s="800">
        <v>259584</v>
      </c>
      <c r="M179" s="800">
        <f>+K179*0.5</f>
        <v>499200</v>
      </c>
      <c r="N179" s="800">
        <f t="shared" si="366"/>
        <v>1757184</v>
      </c>
      <c r="O179" s="799"/>
      <c r="P179" s="801">
        <f>+N179+O179</f>
        <v>1757184</v>
      </c>
      <c r="Q179" s="801">
        <f t="shared" si="367"/>
        <v>22843392</v>
      </c>
      <c r="R179" s="690">
        <v>1</v>
      </c>
      <c r="S179" s="567">
        <f t="shared" si="368"/>
        <v>14</v>
      </c>
      <c r="T179" s="461">
        <f>+S179*2</f>
        <v>28</v>
      </c>
      <c r="U179" s="456">
        <v>83200</v>
      </c>
      <c r="V179" s="456">
        <f t="shared" si="369"/>
        <v>12</v>
      </c>
      <c r="W179" s="462">
        <f>+U179*V179</f>
        <v>998400</v>
      </c>
      <c r="X179" s="462">
        <f t="shared" si="370"/>
        <v>279552</v>
      </c>
      <c r="Y179" s="462">
        <f>+W179*0.5</f>
        <v>499200</v>
      </c>
      <c r="Z179" s="462">
        <f>+W179+X179+Y179</f>
        <v>1777152</v>
      </c>
      <c r="AA179" s="456">
        <f t="shared" si="371"/>
        <v>0</v>
      </c>
      <c r="AB179" s="484">
        <f>+Z179+AA179</f>
        <v>1777152</v>
      </c>
      <c r="AC179" s="484">
        <f>+AB179*13</f>
        <v>23102976</v>
      </c>
      <c r="AD179" s="690">
        <v>1</v>
      </c>
      <c r="AE179" s="567">
        <f>+S179+1</f>
        <v>15</v>
      </c>
      <c r="AF179" s="461">
        <f>+AE179*2</f>
        <v>30</v>
      </c>
      <c r="AG179" s="456">
        <f>+U179</f>
        <v>83200</v>
      </c>
      <c r="AH179" s="456">
        <f>+V179</f>
        <v>12</v>
      </c>
      <c r="AI179" s="462">
        <f>+AG179*AH179</f>
        <v>998400</v>
      </c>
      <c r="AJ179" s="462">
        <f>IF((AF179&lt;=30)*AND(AI179*AF179%&gt;X179),AI179*AF179%,IF((AF179&gt;30)*AND(AI179*30%&gt;X179),AI179*30%,X179))</f>
        <v>299520</v>
      </c>
      <c r="AK179" s="462">
        <f>+AI179*0.5</f>
        <v>499200</v>
      </c>
      <c r="AL179" s="462">
        <f>+AI179+AJ179+AK179</f>
        <v>1797120</v>
      </c>
      <c r="AM179" s="456">
        <f>+AA179</f>
        <v>0</v>
      </c>
      <c r="AN179" s="484">
        <f>+AL179+AM179</f>
        <v>1797120</v>
      </c>
      <c r="AO179" s="484">
        <f>+AN179*13</f>
        <v>23362560</v>
      </c>
      <c r="AP179" s="690">
        <v>1</v>
      </c>
      <c r="AQ179" s="567">
        <f>+AE179+1</f>
        <v>16</v>
      </c>
      <c r="AR179" s="461">
        <f>+AQ179*2</f>
        <v>32</v>
      </c>
      <c r="AS179" s="456">
        <f>+AG179</f>
        <v>83200</v>
      </c>
      <c r="AT179" s="456">
        <f>+AH179</f>
        <v>12</v>
      </c>
      <c r="AU179" s="462">
        <f>+AS179*AT179</f>
        <v>998400</v>
      </c>
      <c r="AV179" s="462">
        <f>IF((AR179&lt;=30)*AND(AU179*AR179%&gt;AJ179),AU179*AR179%,IF((AR179&gt;30)*AND(AU179*30%&gt;AJ179),AU179*30%,AJ179))</f>
        <v>299520</v>
      </c>
      <c r="AW179" s="462">
        <f>+AU179*0.5</f>
        <v>499200</v>
      </c>
      <c r="AX179" s="462">
        <f>+AU179+AV179+AW179</f>
        <v>1797120</v>
      </c>
      <c r="AY179" s="456">
        <f>+AM179</f>
        <v>0</v>
      </c>
      <c r="AZ179" s="484">
        <f>+AX179+AY179</f>
        <v>1797120</v>
      </c>
      <c r="BA179" s="484">
        <f>+AZ179*13</f>
        <v>23362560</v>
      </c>
    </row>
    <row r="180" spans="1:53" s="485" customFormat="1" ht="23.25" customHeight="1">
      <c r="A180" s="792">
        <v>3</v>
      </c>
      <c r="B180" s="803" t="s">
        <v>491</v>
      </c>
      <c r="C180" s="794" t="s">
        <v>1981</v>
      </c>
      <c r="D180" s="794">
        <v>1968</v>
      </c>
      <c r="E180" s="795" t="s">
        <v>525</v>
      </c>
      <c r="F180" s="796">
        <v>1</v>
      </c>
      <c r="G180" s="797">
        <v>24</v>
      </c>
      <c r="H180" s="798">
        <f t="shared" si="365"/>
        <v>48</v>
      </c>
      <c r="I180" s="799">
        <v>83200</v>
      </c>
      <c r="J180" s="799">
        <v>10</v>
      </c>
      <c r="K180" s="800">
        <f t="shared" ref="K180:K186" si="372">+J180*I180</f>
        <v>832000</v>
      </c>
      <c r="L180" s="800">
        <v>249600</v>
      </c>
      <c r="M180" s="800">
        <f t="shared" ref="M180:M188" si="373">+K180*0.6</f>
        <v>499200</v>
      </c>
      <c r="N180" s="800">
        <f t="shared" si="366"/>
        <v>1580800</v>
      </c>
      <c r="O180" s="799"/>
      <c r="P180" s="801">
        <f t="shared" ref="P180:P186" si="374">+N180+O180</f>
        <v>1580800</v>
      </c>
      <c r="Q180" s="801">
        <f t="shared" si="367"/>
        <v>20550400</v>
      </c>
      <c r="R180" s="690">
        <v>1</v>
      </c>
      <c r="S180" s="567">
        <f t="shared" si="368"/>
        <v>25</v>
      </c>
      <c r="T180" s="461">
        <f t="shared" ref="T180:T186" si="375">+S180*2</f>
        <v>50</v>
      </c>
      <c r="U180" s="456">
        <v>83200</v>
      </c>
      <c r="V180" s="456">
        <f t="shared" si="369"/>
        <v>10</v>
      </c>
      <c r="W180" s="462">
        <f t="shared" ref="W180:W186" si="376">+U180*V180</f>
        <v>832000</v>
      </c>
      <c r="X180" s="462">
        <f t="shared" si="370"/>
        <v>249600</v>
      </c>
      <c r="Y180" s="462">
        <f t="shared" ref="Y180:Y186" si="377">+W180*0.6</f>
        <v>499200</v>
      </c>
      <c r="Z180" s="462">
        <f t="shared" ref="Z180:Z186" si="378">+W180+X180+Y180</f>
        <v>1580800</v>
      </c>
      <c r="AA180" s="456">
        <f t="shared" si="371"/>
        <v>0</v>
      </c>
      <c r="AB180" s="484">
        <f t="shared" ref="AB180:AB186" si="379">+Z180+AA180</f>
        <v>1580800</v>
      </c>
      <c r="AC180" s="484">
        <f t="shared" ref="AC180:AC186" si="380">+AB180*13</f>
        <v>20550400</v>
      </c>
      <c r="AD180" s="690">
        <v>1</v>
      </c>
      <c r="AE180" s="567">
        <f t="shared" ref="AE180:AE186" si="381">+S180+1</f>
        <v>26</v>
      </c>
      <c r="AF180" s="461">
        <f t="shared" ref="AF180:AF186" si="382">+AE180*2</f>
        <v>52</v>
      </c>
      <c r="AG180" s="456">
        <f t="shared" ref="AG180:AG186" si="383">+U180</f>
        <v>83200</v>
      </c>
      <c r="AH180" s="456">
        <f t="shared" ref="AH180:AH186" si="384">+V180</f>
        <v>10</v>
      </c>
      <c r="AI180" s="462">
        <f t="shared" ref="AI180:AI186" si="385">+AG180*AH180</f>
        <v>832000</v>
      </c>
      <c r="AJ180" s="462">
        <f t="shared" ref="AJ180:AJ186" si="386">IF((AF180&lt;=30)*AND(AI180*AF180%&gt;X180),AI180*AF180%,IF((AF180&gt;30)*AND(AI180*30%&gt;X180),AI180*30%,X180))</f>
        <v>249600</v>
      </c>
      <c r="AK180" s="462">
        <f t="shared" ref="AK180:AK186" si="387">+AI180*0.6</f>
        <v>499200</v>
      </c>
      <c r="AL180" s="462">
        <f t="shared" ref="AL180:AL186" si="388">+AI180+AJ180+AK180</f>
        <v>1580800</v>
      </c>
      <c r="AM180" s="456">
        <f t="shared" ref="AM180:AM186" si="389">+AA180</f>
        <v>0</v>
      </c>
      <c r="AN180" s="484">
        <f t="shared" ref="AN180:AN186" si="390">+AL180+AM180</f>
        <v>1580800</v>
      </c>
      <c r="AO180" s="484">
        <f t="shared" ref="AO180:AO186" si="391">+AN180*13</f>
        <v>20550400</v>
      </c>
      <c r="AP180" s="690">
        <v>1</v>
      </c>
      <c r="AQ180" s="567">
        <f t="shared" ref="AQ180:AQ186" si="392">+AE180+1</f>
        <v>27</v>
      </c>
      <c r="AR180" s="461">
        <f t="shared" ref="AR180:AR186" si="393">+AQ180*2</f>
        <v>54</v>
      </c>
      <c r="AS180" s="456">
        <f t="shared" ref="AS180:AS186" si="394">+AG180</f>
        <v>83200</v>
      </c>
      <c r="AT180" s="456">
        <f t="shared" ref="AT180:AT186" si="395">+AH180</f>
        <v>10</v>
      </c>
      <c r="AU180" s="462">
        <f t="shared" ref="AU180:AU186" si="396">+AS180*AT180</f>
        <v>832000</v>
      </c>
      <c r="AV180" s="462">
        <f t="shared" ref="AV180:AV186" si="397">IF((AR180&lt;=30)*AND(AU180*AR180%&gt;AJ180),AU180*AR180%,IF((AR180&gt;30)*AND(AU180*30%&gt;AJ180),AU180*30%,AJ180))</f>
        <v>249600</v>
      </c>
      <c r="AW180" s="462">
        <f t="shared" ref="AW180:AW186" si="398">+AU180*0.6</f>
        <v>499200</v>
      </c>
      <c r="AX180" s="462">
        <f t="shared" ref="AX180:AX186" si="399">+AU180+AV180+AW180</f>
        <v>1580800</v>
      </c>
      <c r="AY180" s="456">
        <f t="shared" ref="AY180:AY186" si="400">+AM180</f>
        <v>0</v>
      </c>
      <c r="AZ180" s="484">
        <f t="shared" ref="AZ180:AZ186" si="401">+AX180+AY180</f>
        <v>1580800</v>
      </c>
      <c r="BA180" s="484">
        <f t="shared" ref="BA180:BA186" si="402">+AZ180*13</f>
        <v>20550400</v>
      </c>
    </row>
    <row r="181" spans="1:53" s="485" customFormat="1" ht="23.25" customHeight="1">
      <c r="A181" s="792">
        <v>4</v>
      </c>
      <c r="B181" s="803" t="s">
        <v>493</v>
      </c>
      <c r="C181" s="794" t="s">
        <v>1981</v>
      </c>
      <c r="D181" s="794">
        <v>1965</v>
      </c>
      <c r="E181" s="795" t="s">
        <v>525</v>
      </c>
      <c r="F181" s="796">
        <v>1</v>
      </c>
      <c r="G181" s="797">
        <v>19</v>
      </c>
      <c r="H181" s="798">
        <f t="shared" si="365"/>
        <v>38</v>
      </c>
      <c r="I181" s="799">
        <v>83200</v>
      </c>
      <c r="J181" s="799">
        <v>10</v>
      </c>
      <c r="K181" s="800">
        <f t="shared" si="372"/>
        <v>832000</v>
      </c>
      <c r="L181" s="800">
        <v>249600</v>
      </c>
      <c r="M181" s="800">
        <f t="shared" si="373"/>
        <v>499200</v>
      </c>
      <c r="N181" s="800">
        <f t="shared" si="366"/>
        <v>1580800</v>
      </c>
      <c r="O181" s="799"/>
      <c r="P181" s="801">
        <f t="shared" si="374"/>
        <v>1580800</v>
      </c>
      <c r="Q181" s="801">
        <f t="shared" si="367"/>
        <v>20550400</v>
      </c>
      <c r="R181" s="690">
        <v>1</v>
      </c>
      <c r="S181" s="567">
        <f t="shared" si="368"/>
        <v>20</v>
      </c>
      <c r="T181" s="461">
        <f t="shared" si="375"/>
        <v>40</v>
      </c>
      <c r="U181" s="456">
        <v>83200</v>
      </c>
      <c r="V181" s="456">
        <f t="shared" si="369"/>
        <v>10</v>
      </c>
      <c r="W181" s="462">
        <f t="shared" si="376"/>
        <v>832000</v>
      </c>
      <c r="X181" s="462">
        <f t="shared" si="370"/>
        <v>249600</v>
      </c>
      <c r="Y181" s="462">
        <f t="shared" si="377"/>
        <v>499200</v>
      </c>
      <c r="Z181" s="462">
        <f t="shared" si="378"/>
        <v>1580800</v>
      </c>
      <c r="AA181" s="456">
        <f t="shared" si="371"/>
        <v>0</v>
      </c>
      <c r="AB181" s="484">
        <f t="shared" si="379"/>
        <v>1580800</v>
      </c>
      <c r="AC181" s="484">
        <f t="shared" si="380"/>
        <v>20550400</v>
      </c>
      <c r="AD181" s="690">
        <v>1</v>
      </c>
      <c r="AE181" s="567">
        <f t="shared" si="381"/>
        <v>21</v>
      </c>
      <c r="AF181" s="461">
        <f t="shared" si="382"/>
        <v>42</v>
      </c>
      <c r="AG181" s="456">
        <f t="shared" si="383"/>
        <v>83200</v>
      </c>
      <c r="AH181" s="456">
        <f t="shared" si="384"/>
        <v>10</v>
      </c>
      <c r="AI181" s="462">
        <f t="shared" si="385"/>
        <v>832000</v>
      </c>
      <c r="AJ181" s="462">
        <f t="shared" si="386"/>
        <v>249600</v>
      </c>
      <c r="AK181" s="462">
        <f t="shared" si="387"/>
        <v>499200</v>
      </c>
      <c r="AL181" s="462">
        <f t="shared" si="388"/>
        <v>1580800</v>
      </c>
      <c r="AM181" s="456">
        <f t="shared" si="389"/>
        <v>0</v>
      </c>
      <c r="AN181" s="484">
        <f t="shared" si="390"/>
        <v>1580800</v>
      </c>
      <c r="AO181" s="484">
        <f t="shared" si="391"/>
        <v>20550400</v>
      </c>
      <c r="AP181" s="690">
        <v>1</v>
      </c>
      <c r="AQ181" s="567">
        <f t="shared" si="392"/>
        <v>22</v>
      </c>
      <c r="AR181" s="461">
        <f t="shared" si="393"/>
        <v>44</v>
      </c>
      <c r="AS181" s="456">
        <f t="shared" si="394"/>
        <v>83200</v>
      </c>
      <c r="AT181" s="456">
        <f t="shared" si="395"/>
        <v>10</v>
      </c>
      <c r="AU181" s="462">
        <f t="shared" si="396"/>
        <v>832000</v>
      </c>
      <c r="AV181" s="462">
        <f t="shared" si="397"/>
        <v>249600</v>
      </c>
      <c r="AW181" s="462">
        <f t="shared" si="398"/>
        <v>499200</v>
      </c>
      <c r="AX181" s="462">
        <f t="shared" si="399"/>
        <v>1580800</v>
      </c>
      <c r="AY181" s="456">
        <f t="shared" si="400"/>
        <v>0</v>
      </c>
      <c r="AZ181" s="484">
        <f t="shared" si="401"/>
        <v>1580800</v>
      </c>
      <c r="BA181" s="484">
        <f t="shared" si="402"/>
        <v>20550400</v>
      </c>
    </row>
    <row r="182" spans="1:53" s="485" customFormat="1" ht="23.25" customHeight="1">
      <c r="A182" s="792">
        <v>5</v>
      </c>
      <c r="B182" s="795" t="s">
        <v>492</v>
      </c>
      <c r="C182" s="794" t="s">
        <v>1982</v>
      </c>
      <c r="D182" s="794">
        <v>1978</v>
      </c>
      <c r="E182" s="795" t="s">
        <v>525</v>
      </c>
      <c r="F182" s="796">
        <v>1</v>
      </c>
      <c r="G182" s="797">
        <v>20</v>
      </c>
      <c r="H182" s="798">
        <f t="shared" si="365"/>
        <v>40</v>
      </c>
      <c r="I182" s="799">
        <v>83200</v>
      </c>
      <c r="J182" s="799">
        <v>10</v>
      </c>
      <c r="K182" s="800">
        <f t="shared" si="372"/>
        <v>832000</v>
      </c>
      <c r="L182" s="800">
        <v>249600</v>
      </c>
      <c r="M182" s="800">
        <f t="shared" si="373"/>
        <v>499200</v>
      </c>
      <c r="N182" s="800">
        <f t="shared" si="366"/>
        <v>1580800</v>
      </c>
      <c r="O182" s="799"/>
      <c r="P182" s="801">
        <f t="shared" si="374"/>
        <v>1580800</v>
      </c>
      <c r="Q182" s="801">
        <f t="shared" si="367"/>
        <v>20550400</v>
      </c>
      <c r="R182" s="690">
        <v>1</v>
      </c>
      <c r="S182" s="567">
        <f t="shared" si="368"/>
        <v>21</v>
      </c>
      <c r="T182" s="461">
        <f t="shared" si="375"/>
        <v>42</v>
      </c>
      <c r="U182" s="456">
        <v>83200</v>
      </c>
      <c r="V182" s="456">
        <f t="shared" si="369"/>
        <v>10</v>
      </c>
      <c r="W182" s="462">
        <f t="shared" si="376"/>
        <v>832000</v>
      </c>
      <c r="X182" s="462">
        <f t="shared" si="370"/>
        <v>249600</v>
      </c>
      <c r="Y182" s="462">
        <f t="shared" si="377"/>
        <v>499200</v>
      </c>
      <c r="Z182" s="462">
        <f t="shared" si="378"/>
        <v>1580800</v>
      </c>
      <c r="AA182" s="456">
        <f t="shared" si="371"/>
        <v>0</v>
      </c>
      <c r="AB182" s="484">
        <f t="shared" si="379"/>
        <v>1580800</v>
      </c>
      <c r="AC182" s="484">
        <f t="shared" si="380"/>
        <v>20550400</v>
      </c>
      <c r="AD182" s="690">
        <v>1</v>
      </c>
      <c r="AE182" s="567">
        <f t="shared" si="381"/>
        <v>22</v>
      </c>
      <c r="AF182" s="461">
        <f t="shared" si="382"/>
        <v>44</v>
      </c>
      <c r="AG182" s="456">
        <f t="shared" si="383"/>
        <v>83200</v>
      </c>
      <c r="AH182" s="456">
        <f t="shared" si="384"/>
        <v>10</v>
      </c>
      <c r="AI182" s="462">
        <f t="shared" si="385"/>
        <v>832000</v>
      </c>
      <c r="AJ182" s="462">
        <f t="shared" si="386"/>
        <v>249600</v>
      </c>
      <c r="AK182" s="462">
        <f t="shared" si="387"/>
        <v>499200</v>
      </c>
      <c r="AL182" s="462">
        <f t="shared" si="388"/>
        <v>1580800</v>
      </c>
      <c r="AM182" s="456">
        <f t="shared" si="389"/>
        <v>0</v>
      </c>
      <c r="AN182" s="484">
        <f t="shared" si="390"/>
        <v>1580800</v>
      </c>
      <c r="AO182" s="484">
        <f t="shared" si="391"/>
        <v>20550400</v>
      </c>
      <c r="AP182" s="690">
        <v>1</v>
      </c>
      <c r="AQ182" s="567">
        <f t="shared" si="392"/>
        <v>23</v>
      </c>
      <c r="AR182" s="461">
        <f t="shared" si="393"/>
        <v>46</v>
      </c>
      <c r="AS182" s="456">
        <f t="shared" si="394"/>
        <v>83200</v>
      </c>
      <c r="AT182" s="456">
        <f t="shared" si="395"/>
        <v>10</v>
      </c>
      <c r="AU182" s="462">
        <f t="shared" si="396"/>
        <v>832000</v>
      </c>
      <c r="AV182" s="462">
        <f t="shared" si="397"/>
        <v>249600</v>
      </c>
      <c r="AW182" s="462">
        <f t="shared" si="398"/>
        <v>499200</v>
      </c>
      <c r="AX182" s="462">
        <f t="shared" si="399"/>
        <v>1580800</v>
      </c>
      <c r="AY182" s="456">
        <f t="shared" si="400"/>
        <v>0</v>
      </c>
      <c r="AZ182" s="484">
        <f t="shared" si="401"/>
        <v>1580800</v>
      </c>
      <c r="BA182" s="484">
        <f t="shared" si="402"/>
        <v>20550400</v>
      </c>
    </row>
    <row r="183" spans="1:53" s="485" customFormat="1" ht="23.25" customHeight="1">
      <c r="A183" s="792">
        <v>6</v>
      </c>
      <c r="B183" s="795" t="s">
        <v>1024</v>
      </c>
      <c r="C183" s="794" t="s">
        <v>1981</v>
      </c>
      <c r="D183" s="794">
        <v>1988</v>
      </c>
      <c r="E183" s="795" t="s">
        <v>525</v>
      </c>
      <c r="F183" s="796">
        <v>1</v>
      </c>
      <c r="G183" s="797">
        <v>7</v>
      </c>
      <c r="H183" s="798">
        <f t="shared" si="365"/>
        <v>14</v>
      </c>
      <c r="I183" s="799">
        <v>83200</v>
      </c>
      <c r="J183" s="799">
        <v>10</v>
      </c>
      <c r="K183" s="800">
        <f>+J183*I183</f>
        <v>832000</v>
      </c>
      <c r="L183" s="800">
        <v>116480.00000000001</v>
      </c>
      <c r="M183" s="800">
        <f t="shared" si="373"/>
        <v>499200</v>
      </c>
      <c r="N183" s="800">
        <f t="shared" si="366"/>
        <v>1447680</v>
      </c>
      <c r="O183" s="799"/>
      <c r="P183" s="801">
        <f>+N183+O183</f>
        <v>1447680</v>
      </c>
      <c r="Q183" s="801">
        <f t="shared" si="367"/>
        <v>18819840</v>
      </c>
      <c r="R183" s="690">
        <v>1</v>
      </c>
      <c r="S183" s="567">
        <f t="shared" si="368"/>
        <v>8</v>
      </c>
      <c r="T183" s="461">
        <f>+S183*2</f>
        <v>16</v>
      </c>
      <c r="U183" s="456">
        <v>83200</v>
      </c>
      <c r="V183" s="456">
        <f t="shared" si="369"/>
        <v>10</v>
      </c>
      <c r="W183" s="462">
        <f>+U183*V183</f>
        <v>832000</v>
      </c>
      <c r="X183" s="462">
        <f t="shared" si="370"/>
        <v>133120</v>
      </c>
      <c r="Y183" s="462">
        <f>+W183*0.6</f>
        <v>499200</v>
      </c>
      <c r="Z183" s="462">
        <f>+W183+X183+Y183</f>
        <v>1464320</v>
      </c>
      <c r="AA183" s="456">
        <f t="shared" si="371"/>
        <v>0</v>
      </c>
      <c r="AB183" s="484">
        <f>+Z183+AA183</f>
        <v>1464320</v>
      </c>
      <c r="AC183" s="484">
        <f>+AB183*13</f>
        <v>19036160</v>
      </c>
      <c r="AD183" s="690">
        <v>1</v>
      </c>
      <c r="AE183" s="567">
        <f>+S183+1</f>
        <v>9</v>
      </c>
      <c r="AF183" s="461">
        <f>+AE183*2</f>
        <v>18</v>
      </c>
      <c r="AG183" s="456">
        <f>+U183</f>
        <v>83200</v>
      </c>
      <c r="AH183" s="456">
        <f>+V183</f>
        <v>10</v>
      </c>
      <c r="AI183" s="462">
        <f>+AG183*AH183</f>
        <v>832000</v>
      </c>
      <c r="AJ183" s="462">
        <f>IF((AF183&lt;=30)*AND(AI183*AF183%&gt;X183),AI183*AF183%,IF((AF183&gt;30)*AND(AI183*30%&gt;X183),AI183*30%,X183))</f>
        <v>149760</v>
      </c>
      <c r="AK183" s="462">
        <f>+AI183*0.6</f>
        <v>499200</v>
      </c>
      <c r="AL183" s="462">
        <f>+AI183+AJ183+AK183</f>
        <v>1480960</v>
      </c>
      <c r="AM183" s="456">
        <f>+AA183</f>
        <v>0</v>
      </c>
      <c r="AN183" s="484">
        <f>+AL183+AM183</f>
        <v>1480960</v>
      </c>
      <c r="AO183" s="484">
        <f>+AN183*13</f>
        <v>19252480</v>
      </c>
      <c r="AP183" s="690">
        <v>1</v>
      </c>
      <c r="AQ183" s="567">
        <f>+AE183+1</f>
        <v>10</v>
      </c>
      <c r="AR183" s="461">
        <f>+AQ183*2</f>
        <v>20</v>
      </c>
      <c r="AS183" s="456">
        <f>+AG183</f>
        <v>83200</v>
      </c>
      <c r="AT183" s="456">
        <f>+AH183</f>
        <v>10</v>
      </c>
      <c r="AU183" s="462">
        <f>+AS183*AT183</f>
        <v>832000</v>
      </c>
      <c r="AV183" s="462">
        <f>IF((AR183&lt;=30)*AND(AU183*AR183%&gt;AJ183),AU183*AR183%,IF((AR183&gt;30)*AND(AU183*30%&gt;AJ183),AU183*30%,AJ183))</f>
        <v>166400</v>
      </c>
      <c r="AW183" s="462">
        <f>+AU183*0.6</f>
        <v>499200</v>
      </c>
      <c r="AX183" s="462">
        <f>+AU183+AV183+AW183</f>
        <v>1497600</v>
      </c>
      <c r="AY183" s="456">
        <f>+AM183</f>
        <v>0</v>
      </c>
      <c r="AZ183" s="484">
        <f>+AX183+AY183</f>
        <v>1497600</v>
      </c>
      <c r="BA183" s="484">
        <f>+AZ183*13</f>
        <v>19468800</v>
      </c>
    </row>
    <row r="184" spans="1:53" s="485" customFormat="1" ht="23.25" customHeight="1">
      <c r="A184" s="792">
        <v>7</v>
      </c>
      <c r="B184" s="795" t="s">
        <v>263</v>
      </c>
      <c r="C184" s="794" t="s">
        <v>1981</v>
      </c>
      <c r="D184" s="794">
        <v>1989</v>
      </c>
      <c r="E184" s="795" t="s">
        <v>525</v>
      </c>
      <c r="F184" s="796">
        <v>1</v>
      </c>
      <c r="G184" s="797">
        <v>2</v>
      </c>
      <c r="H184" s="798">
        <f t="shared" si="365"/>
        <v>4</v>
      </c>
      <c r="I184" s="799">
        <v>83200</v>
      </c>
      <c r="J184" s="799">
        <v>10</v>
      </c>
      <c r="K184" s="800">
        <f t="shared" si="372"/>
        <v>832000</v>
      </c>
      <c r="L184" s="800">
        <v>33280</v>
      </c>
      <c r="M184" s="800">
        <f t="shared" si="373"/>
        <v>499200</v>
      </c>
      <c r="N184" s="800">
        <f t="shared" si="366"/>
        <v>1364480</v>
      </c>
      <c r="O184" s="799"/>
      <c r="P184" s="801">
        <f t="shared" si="374"/>
        <v>1364480</v>
      </c>
      <c r="Q184" s="801">
        <f t="shared" si="367"/>
        <v>17738240</v>
      </c>
      <c r="R184" s="690">
        <v>1</v>
      </c>
      <c r="S184" s="567">
        <f t="shared" si="368"/>
        <v>3</v>
      </c>
      <c r="T184" s="461">
        <f t="shared" si="375"/>
        <v>6</v>
      </c>
      <c r="U184" s="456">
        <v>83200</v>
      </c>
      <c r="V184" s="456">
        <f t="shared" si="369"/>
        <v>10</v>
      </c>
      <c r="W184" s="462">
        <f t="shared" si="376"/>
        <v>832000</v>
      </c>
      <c r="X184" s="462">
        <f t="shared" si="370"/>
        <v>49920</v>
      </c>
      <c r="Y184" s="462">
        <f t="shared" si="377"/>
        <v>499200</v>
      </c>
      <c r="Z184" s="462">
        <f t="shared" si="378"/>
        <v>1381120</v>
      </c>
      <c r="AA184" s="456">
        <f t="shared" si="371"/>
        <v>0</v>
      </c>
      <c r="AB184" s="484">
        <f t="shared" si="379"/>
        <v>1381120</v>
      </c>
      <c r="AC184" s="484">
        <f t="shared" si="380"/>
        <v>17954560</v>
      </c>
      <c r="AD184" s="690">
        <v>1</v>
      </c>
      <c r="AE184" s="567">
        <f t="shared" si="381"/>
        <v>4</v>
      </c>
      <c r="AF184" s="461">
        <f t="shared" si="382"/>
        <v>8</v>
      </c>
      <c r="AG184" s="456">
        <f t="shared" si="383"/>
        <v>83200</v>
      </c>
      <c r="AH184" s="456">
        <f t="shared" si="384"/>
        <v>10</v>
      </c>
      <c r="AI184" s="462">
        <f t="shared" si="385"/>
        <v>832000</v>
      </c>
      <c r="AJ184" s="462">
        <f t="shared" si="386"/>
        <v>66560</v>
      </c>
      <c r="AK184" s="462">
        <f t="shared" si="387"/>
        <v>499200</v>
      </c>
      <c r="AL184" s="462">
        <f t="shared" si="388"/>
        <v>1397760</v>
      </c>
      <c r="AM184" s="456">
        <f t="shared" si="389"/>
        <v>0</v>
      </c>
      <c r="AN184" s="484">
        <f t="shared" si="390"/>
        <v>1397760</v>
      </c>
      <c r="AO184" s="484">
        <f t="shared" si="391"/>
        <v>18170880</v>
      </c>
      <c r="AP184" s="690">
        <v>1</v>
      </c>
      <c r="AQ184" s="567">
        <f t="shared" si="392"/>
        <v>5</v>
      </c>
      <c r="AR184" s="461">
        <f t="shared" si="393"/>
        <v>10</v>
      </c>
      <c r="AS184" s="456">
        <f t="shared" si="394"/>
        <v>83200</v>
      </c>
      <c r="AT184" s="456">
        <f t="shared" si="395"/>
        <v>10</v>
      </c>
      <c r="AU184" s="462">
        <f t="shared" si="396"/>
        <v>832000</v>
      </c>
      <c r="AV184" s="462">
        <f t="shared" si="397"/>
        <v>83200</v>
      </c>
      <c r="AW184" s="462">
        <f t="shared" si="398"/>
        <v>499200</v>
      </c>
      <c r="AX184" s="462">
        <f t="shared" si="399"/>
        <v>1414400</v>
      </c>
      <c r="AY184" s="456">
        <f t="shared" si="400"/>
        <v>0</v>
      </c>
      <c r="AZ184" s="484">
        <f t="shared" si="401"/>
        <v>1414400</v>
      </c>
      <c r="BA184" s="484">
        <f t="shared" si="402"/>
        <v>18387200</v>
      </c>
    </row>
    <row r="185" spans="1:53" s="485" customFormat="1" ht="23.25" customHeight="1">
      <c r="A185" s="792">
        <v>8</v>
      </c>
      <c r="B185" s="793" t="s">
        <v>1335</v>
      </c>
      <c r="C185" s="794" t="s">
        <v>1982</v>
      </c>
      <c r="D185" s="794">
        <v>1983</v>
      </c>
      <c r="E185" s="795" t="s">
        <v>3</v>
      </c>
      <c r="F185" s="796">
        <v>1</v>
      </c>
      <c r="G185" s="797">
        <v>4</v>
      </c>
      <c r="H185" s="798">
        <f t="shared" si="365"/>
        <v>8</v>
      </c>
      <c r="I185" s="799">
        <v>83200</v>
      </c>
      <c r="J185" s="799">
        <v>10</v>
      </c>
      <c r="K185" s="800">
        <f t="shared" si="372"/>
        <v>832000</v>
      </c>
      <c r="L185" s="800">
        <v>66560</v>
      </c>
      <c r="M185" s="800">
        <f t="shared" si="373"/>
        <v>499200</v>
      </c>
      <c r="N185" s="800">
        <f t="shared" si="366"/>
        <v>1397760</v>
      </c>
      <c r="O185" s="799"/>
      <c r="P185" s="801">
        <f t="shared" si="374"/>
        <v>1397760</v>
      </c>
      <c r="Q185" s="801">
        <f t="shared" si="367"/>
        <v>18170880</v>
      </c>
      <c r="R185" s="690">
        <v>1</v>
      </c>
      <c r="S185" s="567">
        <f t="shared" si="368"/>
        <v>5</v>
      </c>
      <c r="T185" s="461">
        <f t="shared" si="375"/>
        <v>10</v>
      </c>
      <c r="U185" s="456">
        <v>83200</v>
      </c>
      <c r="V185" s="456">
        <f t="shared" si="369"/>
        <v>10</v>
      </c>
      <c r="W185" s="462">
        <f t="shared" si="376"/>
        <v>832000</v>
      </c>
      <c r="X185" s="462">
        <f t="shared" si="370"/>
        <v>83200</v>
      </c>
      <c r="Y185" s="462">
        <f t="shared" si="377"/>
        <v>499200</v>
      </c>
      <c r="Z185" s="462">
        <f t="shared" si="378"/>
        <v>1414400</v>
      </c>
      <c r="AA185" s="456">
        <f t="shared" si="371"/>
        <v>0</v>
      </c>
      <c r="AB185" s="484">
        <f t="shared" si="379"/>
        <v>1414400</v>
      </c>
      <c r="AC185" s="484">
        <f t="shared" si="380"/>
        <v>18387200</v>
      </c>
      <c r="AD185" s="690">
        <v>1</v>
      </c>
      <c r="AE185" s="567">
        <f t="shared" si="381"/>
        <v>6</v>
      </c>
      <c r="AF185" s="461">
        <f t="shared" si="382"/>
        <v>12</v>
      </c>
      <c r="AG185" s="456">
        <f t="shared" si="383"/>
        <v>83200</v>
      </c>
      <c r="AH185" s="456">
        <f t="shared" si="384"/>
        <v>10</v>
      </c>
      <c r="AI185" s="462">
        <f t="shared" si="385"/>
        <v>832000</v>
      </c>
      <c r="AJ185" s="462">
        <f t="shared" si="386"/>
        <v>99840</v>
      </c>
      <c r="AK185" s="462">
        <f t="shared" si="387"/>
        <v>499200</v>
      </c>
      <c r="AL185" s="462">
        <f t="shared" si="388"/>
        <v>1431040</v>
      </c>
      <c r="AM185" s="456">
        <f t="shared" si="389"/>
        <v>0</v>
      </c>
      <c r="AN185" s="484">
        <f t="shared" si="390"/>
        <v>1431040</v>
      </c>
      <c r="AO185" s="484">
        <f t="shared" si="391"/>
        <v>18603520</v>
      </c>
      <c r="AP185" s="690">
        <v>1</v>
      </c>
      <c r="AQ185" s="567">
        <f t="shared" si="392"/>
        <v>7</v>
      </c>
      <c r="AR185" s="461">
        <f t="shared" si="393"/>
        <v>14</v>
      </c>
      <c r="AS185" s="456">
        <f t="shared" si="394"/>
        <v>83200</v>
      </c>
      <c r="AT185" s="456">
        <f t="shared" si="395"/>
        <v>10</v>
      </c>
      <c r="AU185" s="462">
        <f t="shared" si="396"/>
        <v>832000</v>
      </c>
      <c r="AV185" s="462">
        <f t="shared" si="397"/>
        <v>116480.00000000001</v>
      </c>
      <c r="AW185" s="462">
        <f t="shared" si="398"/>
        <v>499200</v>
      </c>
      <c r="AX185" s="462">
        <f t="shared" si="399"/>
        <v>1447680</v>
      </c>
      <c r="AY185" s="456">
        <f t="shared" si="400"/>
        <v>0</v>
      </c>
      <c r="AZ185" s="484">
        <f t="shared" si="401"/>
        <v>1447680</v>
      </c>
      <c r="BA185" s="484">
        <f t="shared" si="402"/>
        <v>18819840</v>
      </c>
    </row>
    <row r="186" spans="1:53" s="485" customFormat="1" ht="23.25" customHeight="1">
      <c r="A186" s="792">
        <v>9</v>
      </c>
      <c r="B186" s="793" t="s">
        <v>1983</v>
      </c>
      <c r="C186" s="794" t="s">
        <v>1981</v>
      </c>
      <c r="D186" s="794">
        <v>1993</v>
      </c>
      <c r="E186" s="795" t="s">
        <v>3</v>
      </c>
      <c r="F186" s="796">
        <v>1</v>
      </c>
      <c r="G186" s="797">
        <v>2</v>
      </c>
      <c r="H186" s="798">
        <f t="shared" si="365"/>
        <v>4</v>
      </c>
      <c r="I186" s="799">
        <v>83200</v>
      </c>
      <c r="J186" s="799">
        <v>10</v>
      </c>
      <c r="K186" s="800">
        <f t="shared" si="372"/>
        <v>832000</v>
      </c>
      <c r="L186" s="800">
        <v>33280</v>
      </c>
      <c r="M186" s="800">
        <f t="shared" si="373"/>
        <v>499200</v>
      </c>
      <c r="N186" s="800">
        <f t="shared" si="366"/>
        <v>1364480</v>
      </c>
      <c r="O186" s="799"/>
      <c r="P186" s="801">
        <f t="shared" si="374"/>
        <v>1364480</v>
      </c>
      <c r="Q186" s="801">
        <f t="shared" si="367"/>
        <v>17738240</v>
      </c>
      <c r="R186" s="690">
        <v>1</v>
      </c>
      <c r="S186" s="567">
        <f t="shared" si="368"/>
        <v>3</v>
      </c>
      <c r="T186" s="461">
        <f t="shared" si="375"/>
        <v>6</v>
      </c>
      <c r="U186" s="456">
        <v>83200</v>
      </c>
      <c r="V186" s="456">
        <f t="shared" si="369"/>
        <v>10</v>
      </c>
      <c r="W186" s="462">
        <f t="shared" si="376"/>
        <v>832000</v>
      </c>
      <c r="X186" s="462">
        <f t="shared" si="370"/>
        <v>49920</v>
      </c>
      <c r="Y186" s="462">
        <f t="shared" si="377"/>
        <v>499200</v>
      </c>
      <c r="Z186" s="462">
        <f t="shared" si="378"/>
        <v>1381120</v>
      </c>
      <c r="AA186" s="456">
        <f t="shared" si="371"/>
        <v>0</v>
      </c>
      <c r="AB186" s="484">
        <f t="shared" si="379"/>
        <v>1381120</v>
      </c>
      <c r="AC186" s="484">
        <f t="shared" si="380"/>
        <v>17954560</v>
      </c>
      <c r="AD186" s="690">
        <v>1</v>
      </c>
      <c r="AE186" s="567">
        <f t="shared" si="381"/>
        <v>4</v>
      </c>
      <c r="AF186" s="461">
        <f t="shared" si="382"/>
        <v>8</v>
      </c>
      <c r="AG186" s="456">
        <f t="shared" si="383"/>
        <v>83200</v>
      </c>
      <c r="AH186" s="456">
        <f t="shared" si="384"/>
        <v>10</v>
      </c>
      <c r="AI186" s="462">
        <f t="shared" si="385"/>
        <v>832000</v>
      </c>
      <c r="AJ186" s="462">
        <f t="shared" si="386"/>
        <v>66560</v>
      </c>
      <c r="AK186" s="462">
        <f t="shared" si="387"/>
        <v>499200</v>
      </c>
      <c r="AL186" s="462">
        <f t="shared" si="388"/>
        <v>1397760</v>
      </c>
      <c r="AM186" s="456">
        <f t="shared" si="389"/>
        <v>0</v>
      </c>
      <c r="AN186" s="484">
        <f t="shared" si="390"/>
        <v>1397760</v>
      </c>
      <c r="AO186" s="484">
        <f t="shared" si="391"/>
        <v>18170880</v>
      </c>
      <c r="AP186" s="690">
        <v>1</v>
      </c>
      <c r="AQ186" s="567">
        <f t="shared" si="392"/>
        <v>5</v>
      </c>
      <c r="AR186" s="461">
        <f t="shared" si="393"/>
        <v>10</v>
      </c>
      <c r="AS186" s="456">
        <f t="shared" si="394"/>
        <v>83200</v>
      </c>
      <c r="AT186" s="456">
        <f t="shared" si="395"/>
        <v>10</v>
      </c>
      <c r="AU186" s="462">
        <f t="shared" si="396"/>
        <v>832000</v>
      </c>
      <c r="AV186" s="462">
        <f t="shared" si="397"/>
        <v>83200</v>
      </c>
      <c r="AW186" s="462">
        <f t="shared" si="398"/>
        <v>499200</v>
      </c>
      <c r="AX186" s="462">
        <f t="shared" si="399"/>
        <v>1414400</v>
      </c>
      <c r="AY186" s="456">
        <f t="shared" si="400"/>
        <v>0</v>
      </c>
      <c r="AZ186" s="484">
        <f t="shared" si="401"/>
        <v>1414400</v>
      </c>
      <c r="BA186" s="484">
        <f t="shared" si="402"/>
        <v>18387200</v>
      </c>
    </row>
    <row r="187" spans="1:53" s="485" customFormat="1" ht="23.25" customHeight="1">
      <c r="A187" s="792">
        <v>10</v>
      </c>
      <c r="B187" s="803" t="s">
        <v>2914</v>
      </c>
      <c r="C187" s="794" t="s">
        <v>1961</v>
      </c>
      <c r="D187" s="794">
        <v>1997</v>
      </c>
      <c r="E187" s="795" t="s">
        <v>525</v>
      </c>
      <c r="F187" s="796">
        <v>1</v>
      </c>
      <c r="G187" s="797">
        <v>2</v>
      </c>
      <c r="H187" s="798">
        <f t="shared" si="365"/>
        <v>4</v>
      </c>
      <c r="I187" s="799">
        <v>83200</v>
      </c>
      <c r="J187" s="799">
        <v>10</v>
      </c>
      <c r="K187" s="800">
        <f>+J187*I187</f>
        <v>832000</v>
      </c>
      <c r="L187" s="800">
        <v>33280</v>
      </c>
      <c r="M187" s="800">
        <f t="shared" si="373"/>
        <v>499200</v>
      </c>
      <c r="N187" s="800">
        <f t="shared" si="366"/>
        <v>1364480</v>
      </c>
      <c r="O187" s="799"/>
      <c r="P187" s="801">
        <f>+N187+O187</f>
        <v>1364480</v>
      </c>
      <c r="Q187" s="801">
        <f t="shared" si="367"/>
        <v>17738240</v>
      </c>
      <c r="R187" s="690">
        <v>1</v>
      </c>
      <c r="S187" s="567">
        <f t="shared" si="368"/>
        <v>3</v>
      </c>
      <c r="T187" s="461">
        <f>+S187*2</f>
        <v>6</v>
      </c>
      <c r="U187" s="456">
        <v>83200</v>
      </c>
      <c r="V187" s="456">
        <f t="shared" si="369"/>
        <v>10</v>
      </c>
      <c r="W187" s="462">
        <f>+U187*V187</f>
        <v>832000</v>
      </c>
      <c r="X187" s="462">
        <f t="shared" si="370"/>
        <v>49920</v>
      </c>
      <c r="Y187" s="462">
        <f>+W187*0.6</f>
        <v>499200</v>
      </c>
      <c r="Z187" s="462">
        <f>+W187+X187+Y187</f>
        <v>1381120</v>
      </c>
      <c r="AA187" s="456">
        <f t="shared" si="371"/>
        <v>0</v>
      </c>
      <c r="AB187" s="484">
        <f>+Z187+AA187</f>
        <v>1381120</v>
      </c>
      <c r="AC187" s="484">
        <f>+AB187*13</f>
        <v>17954560</v>
      </c>
      <c r="AD187" s="690">
        <v>1</v>
      </c>
      <c r="AE187" s="567">
        <f>+S187+1</f>
        <v>4</v>
      </c>
      <c r="AF187" s="461">
        <f>+AE187*2</f>
        <v>8</v>
      </c>
      <c r="AG187" s="456">
        <f>+U187</f>
        <v>83200</v>
      </c>
      <c r="AH187" s="456">
        <f>+V187</f>
        <v>10</v>
      </c>
      <c r="AI187" s="462">
        <f>+AG187*AH187</f>
        <v>832000</v>
      </c>
      <c r="AJ187" s="462">
        <f>IF((AF187&lt;=30)*AND(AI187*AF187%&gt;X187),AI187*AF187%,IF((AF187&gt;30)*AND(AI187*30%&gt;X187),AI187*30%,X187))</f>
        <v>66560</v>
      </c>
      <c r="AK187" s="462">
        <f>+AI187*0.6</f>
        <v>499200</v>
      </c>
      <c r="AL187" s="462">
        <f>+AI187+AJ187+AK187</f>
        <v>1397760</v>
      </c>
      <c r="AM187" s="456">
        <f>+AA187</f>
        <v>0</v>
      </c>
      <c r="AN187" s="484">
        <f>+AL187+AM187</f>
        <v>1397760</v>
      </c>
      <c r="AO187" s="484">
        <f>+AN187*13</f>
        <v>18170880</v>
      </c>
      <c r="AP187" s="690">
        <v>1</v>
      </c>
      <c r="AQ187" s="567">
        <f>+AE187+1</f>
        <v>5</v>
      </c>
      <c r="AR187" s="461">
        <f>+AQ187*2</f>
        <v>10</v>
      </c>
      <c r="AS187" s="456">
        <f>+AG187</f>
        <v>83200</v>
      </c>
      <c r="AT187" s="456">
        <f>+AH187</f>
        <v>10</v>
      </c>
      <c r="AU187" s="462">
        <f>+AS187*AT187</f>
        <v>832000</v>
      </c>
      <c r="AV187" s="462">
        <f>IF((AR187&lt;=30)*AND(AU187*AR187%&gt;AJ187),AU187*AR187%,IF((AR187&gt;30)*AND(AU187*30%&gt;AJ187),AU187*30%,AJ187))</f>
        <v>83200</v>
      </c>
      <c r="AW187" s="462">
        <f>+AU187*0.6</f>
        <v>499200</v>
      </c>
      <c r="AX187" s="462">
        <f>+AU187+AV187+AW187</f>
        <v>1414400</v>
      </c>
      <c r="AY187" s="456">
        <f>+AM187</f>
        <v>0</v>
      </c>
      <c r="AZ187" s="484">
        <f>+AX187+AY187</f>
        <v>1414400</v>
      </c>
      <c r="BA187" s="484">
        <f>+AZ187*13</f>
        <v>18387200</v>
      </c>
    </row>
    <row r="188" spans="1:53" s="485" customFormat="1" ht="21.75" customHeight="1">
      <c r="A188" s="792">
        <v>11</v>
      </c>
      <c r="B188" s="793" t="s">
        <v>2206</v>
      </c>
      <c r="C188" s="794" t="s">
        <v>1982</v>
      </c>
      <c r="D188" s="794">
        <v>1986</v>
      </c>
      <c r="E188" s="795" t="s">
        <v>525</v>
      </c>
      <c r="F188" s="796">
        <v>1</v>
      </c>
      <c r="G188" s="797">
        <v>1</v>
      </c>
      <c r="H188" s="798">
        <f t="shared" si="365"/>
        <v>2</v>
      </c>
      <c r="I188" s="799">
        <v>83200</v>
      </c>
      <c r="J188" s="799">
        <v>10</v>
      </c>
      <c r="K188" s="800">
        <f>+J188*I188</f>
        <v>832000</v>
      </c>
      <c r="L188" s="800">
        <v>16640</v>
      </c>
      <c r="M188" s="800">
        <f t="shared" si="373"/>
        <v>499200</v>
      </c>
      <c r="N188" s="800">
        <f t="shared" si="366"/>
        <v>1347840</v>
      </c>
      <c r="O188" s="799"/>
      <c r="P188" s="801">
        <f>+N188+O188</f>
        <v>1347840</v>
      </c>
      <c r="Q188" s="801">
        <f>+P188*13</f>
        <v>17521920</v>
      </c>
      <c r="R188" s="690">
        <v>1</v>
      </c>
      <c r="S188" s="567">
        <f t="shared" si="368"/>
        <v>2</v>
      </c>
      <c r="T188" s="461">
        <f>+S188*2</f>
        <v>4</v>
      </c>
      <c r="U188" s="456">
        <v>83200</v>
      </c>
      <c r="V188" s="456">
        <f t="shared" si="369"/>
        <v>10</v>
      </c>
      <c r="W188" s="462">
        <f>+U188*V188</f>
        <v>832000</v>
      </c>
      <c r="X188" s="462">
        <f t="shared" si="370"/>
        <v>33280</v>
      </c>
      <c r="Y188" s="462">
        <f>+W188*0.6</f>
        <v>499200</v>
      </c>
      <c r="Z188" s="462">
        <f>+W188+X188+Y188</f>
        <v>1364480</v>
      </c>
      <c r="AA188" s="456">
        <f>+O188</f>
        <v>0</v>
      </c>
      <c r="AB188" s="484">
        <f>+Z188+AA188</f>
        <v>1364480</v>
      </c>
      <c r="AC188" s="484">
        <f>+AB188*13</f>
        <v>17738240</v>
      </c>
      <c r="AD188" s="690">
        <v>1</v>
      </c>
      <c r="AE188" s="567">
        <f>+S188+1</f>
        <v>3</v>
      </c>
      <c r="AF188" s="461">
        <f>+AE188*2</f>
        <v>6</v>
      </c>
      <c r="AG188" s="456">
        <f>+U188</f>
        <v>83200</v>
      </c>
      <c r="AH188" s="456">
        <f>+V188</f>
        <v>10</v>
      </c>
      <c r="AI188" s="462">
        <f>+AG188*AH188</f>
        <v>832000</v>
      </c>
      <c r="AJ188" s="462">
        <f>IF((AF188&lt;=30)*AND(AI188*AF188%&gt;X188),AI188*AF188%,IF((AF188&gt;30)*AND(AI188*30%&gt;X188),AI188*30%,X188))</f>
        <v>49920</v>
      </c>
      <c r="AK188" s="462">
        <f>+AI188*0.6</f>
        <v>499200</v>
      </c>
      <c r="AL188" s="462">
        <f>+AI188+AJ188+AK188</f>
        <v>1381120</v>
      </c>
      <c r="AM188" s="456">
        <f>+AA188</f>
        <v>0</v>
      </c>
      <c r="AN188" s="484">
        <f>+AL188+AM188</f>
        <v>1381120</v>
      </c>
      <c r="AO188" s="484">
        <f>+AN188*13</f>
        <v>17954560</v>
      </c>
      <c r="AP188" s="690">
        <v>1</v>
      </c>
      <c r="AQ188" s="567">
        <f>+AE188+1</f>
        <v>4</v>
      </c>
      <c r="AR188" s="461">
        <f>+AQ188*2</f>
        <v>8</v>
      </c>
      <c r="AS188" s="456">
        <f>+AG188</f>
        <v>83200</v>
      </c>
      <c r="AT188" s="456">
        <f>+AH188</f>
        <v>10</v>
      </c>
      <c r="AU188" s="462">
        <f>+AS188*AT188</f>
        <v>832000</v>
      </c>
      <c r="AV188" s="462">
        <f>IF((AR188&lt;=30)*AND(AU188*AR188%&gt;AJ188),AU188*AR188%,IF((AR188&gt;30)*AND(AU188*30%&gt;AJ188),AU188*30%,AJ188))</f>
        <v>66560</v>
      </c>
      <c r="AW188" s="462">
        <f>+AU188*0.6</f>
        <v>499200</v>
      </c>
      <c r="AX188" s="462">
        <f>+AU188+AV188+AW188</f>
        <v>1397760</v>
      </c>
      <c r="AY188" s="456">
        <f>+AM188</f>
        <v>0</v>
      </c>
      <c r="AZ188" s="484">
        <f>+AX188+AY188</f>
        <v>1397760</v>
      </c>
      <c r="BA188" s="484">
        <f>+AZ188*13</f>
        <v>18170880</v>
      </c>
    </row>
    <row r="189" spans="1:53" s="453" customFormat="1" ht="18" customHeight="1">
      <c r="A189" s="958" t="s">
        <v>64</v>
      </c>
      <c r="B189" s="958"/>
      <c r="C189" s="958"/>
      <c r="D189" s="958"/>
      <c r="E189" s="958"/>
      <c r="F189" s="692">
        <f t="shared" ref="F189:BA189" si="403">SUM(F178:F188)</f>
        <v>11</v>
      </c>
      <c r="G189" s="745">
        <f t="shared" si="403"/>
        <v>111</v>
      </c>
      <c r="H189" s="745">
        <f t="shared" si="403"/>
        <v>222</v>
      </c>
      <c r="I189" s="745">
        <f t="shared" si="403"/>
        <v>915200</v>
      </c>
      <c r="J189" s="745">
        <f t="shared" si="403"/>
        <v>113</v>
      </c>
      <c r="K189" s="745">
        <f t="shared" si="403"/>
        <v>9401600</v>
      </c>
      <c r="L189" s="745">
        <f t="shared" si="403"/>
        <v>1582464</v>
      </c>
      <c r="M189" s="745">
        <f t="shared" si="403"/>
        <v>5541120</v>
      </c>
      <c r="N189" s="745">
        <f t="shared" si="403"/>
        <v>16525184</v>
      </c>
      <c r="O189" s="745">
        <f t="shared" si="403"/>
        <v>0</v>
      </c>
      <c r="P189" s="745">
        <f t="shared" si="403"/>
        <v>16525184</v>
      </c>
      <c r="Q189" s="745">
        <f t="shared" si="403"/>
        <v>214827392</v>
      </c>
      <c r="R189" s="745">
        <f t="shared" si="403"/>
        <v>11</v>
      </c>
      <c r="S189" s="745">
        <f t="shared" si="403"/>
        <v>122</v>
      </c>
      <c r="T189" s="745">
        <f t="shared" si="403"/>
        <v>244</v>
      </c>
      <c r="U189" s="745">
        <f t="shared" si="403"/>
        <v>915200</v>
      </c>
      <c r="V189" s="745">
        <f t="shared" si="403"/>
        <v>113</v>
      </c>
      <c r="W189" s="745">
        <f t="shared" si="403"/>
        <v>9401600</v>
      </c>
      <c r="X189" s="745">
        <f t="shared" si="403"/>
        <v>1702272</v>
      </c>
      <c r="Y189" s="745">
        <f t="shared" si="403"/>
        <v>5541120</v>
      </c>
      <c r="Z189" s="745">
        <f t="shared" si="403"/>
        <v>16644992</v>
      </c>
      <c r="AA189" s="745">
        <f t="shared" si="403"/>
        <v>0</v>
      </c>
      <c r="AB189" s="745">
        <f t="shared" si="403"/>
        <v>16644992</v>
      </c>
      <c r="AC189" s="745">
        <f t="shared" si="403"/>
        <v>216384896</v>
      </c>
      <c r="AD189" s="745">
        <f t="shared" si="403"/>
        <v>11</v>
      </c>
      <c r="AE189" s="745">
        <f t="shared" si="403"/>
        <v>133</v>
      </c>
      <c r="AF189" s="745">
        <f t="shared" si="403"/>
        <v>266</v>
      </c>
      <c r="AG189" s="745">
        <f t="shared" si="403"/>
        <v>915200</v>
      </c>
      <c r="AH189" s="745">
        <f t="shared" si="403"/>
        <v>113</v>
      </c>
      <c r="AI189" s="745">
        <f t="shared" si="403"/>
        <v>9401600</v>
      </c>
      <c r="AJ189" s="745">
        <f t="shared" si="403"/>
        <v>1822080</v>
      </c>
      <c r="AK189" s="745">
        <f t="shared" si="403"/>
        <v>5541120</v>
      </c>
      <c r="AL189" s="745">
        <f t="shared" si="403"/>
        <v>16764800</v>
      </c>
      <c r="AM189" s="745">
        <f t="shared" si="403"/>
        <v>0</v>
      </c>
      <c r="AN189" s="745">
        <f t="shared" si="403"/>
        <v>16764800</v>
      </c>
      <c r="AO189" s="745">
        <f t="shared" si="403"/>
        <v>217942400</v>
      </c>
      <c r="AP189" s="745">
        <f t="shared" si="403"/>
        <v>11</v>
      </c>
      <c r="AQ189" s="745">
        <f t="shared" si="403"/>
        <v>144</v>
      </c>
      <c r="AR189" s="745">
        <f t="shared" si="403"/>
        <v>288</v>
      </c>
      <c r="AS189" s="745">
        <f t="shared" si="403"/>
        <v>915200</v>
      </c>
      <c r="AT189" s="745">
        <f t="shared" si="403"/>
        <v>113</v>
      </c>
      <c r="AU189" s="745">
        <f t="shared" si="403"/>
        <v>9401600</v>
      </c>
      <c r="AV189" s="745">
        <f t="shared" si="403"/>
        <v>1921920</v>
      </c>
      <c r="AW189" s="745">
        <f t="shared" si="403"/>
        <v>5541120</v>
      </c>
      <c r="AX189" s="745">
        <f t="shared" si="403"/>
        <v>16864640</v>
      </c>
      <c r="AY189" s="745">
        <f t="shared" si="403"/>
        <v>0</v>
      </c>
      <c r="AZ189" s="745">
        <f t="shared" si="403"/>
        <v>16864640</v>
      </c>
      <c r="BA189" s="745">
        <f t="shared" si="403"/>
        <v>219240320</v>
      </c>
    </row>
    <row r="190" spans="1:53" s="537" customFormat="1" ht="17.25" customHeight="1">
      <c r="A190" s="533"/>
      <c r="B190" s="562"/>
      <c r="C190" s="535"/>
      <c r="D190" s="535"/>
      <c r="E190" s="534"/>
      <c r="F190" s="536"/>
      <c r="G190" s="490"/>
      <c r="H190" s="534"/>
      <c r="I190" s="534"/>
      <c r="J190" s="534"/>
      <c r="K190" s="534"/>
      <c r="L190" s="534"/>
      <c r="M190" s="534"/>
      <c r="N190" s="534"/>
      <c r="O190" s="534"/>
      <c r="P190" s="534"/>
      <c r="Q190" s="534"/>
      <c r="R190" s="536"/>
      <c r="S190" s="534"/>
      <c r="T190" s="534"/>
      <c r="U190" s="534"/>
      <c r="V190" s="534"/>
      <c r="W190" s="534"/>
      <c r="X190" s="534"/>
      <c r="Y190" s="534"/>
      <c r="Z190" s="534"/>
      <c r="AA190" s="534"/>
      <c r="AB190" s="534"/>
      <c r="AC190" s="534"/>
      <c r="AD190" s="536"/>
      <c r="AK190" s="534"/>
      <c r="AP190" s="538"/>
      <c r="AW190" s="534"/>
    </row>
    <row r="191" spans="1:53" s="537" customFormat="1" ht="18" customHeight="1">
      <c r="A191" s="533"/>
      <c r="B191" s="562"/>
      <c r="C191" s="535"/>
      <c r="D191" s="535"/>
      <c r="E191" s="534"/>
      <c r="F191" s="536"/>
      <c r="G191" s="490"/>
      <c r="H191" s="534"/>
      <c r="I191" s="534"/>
      <c r="J191" s="534"/>
      <c r="K191" s="534"/>
      <c r="L191" s="534"/>
      <c r="M191" s="534"/>
      <c r="N191" s="534"/>
      <c r="O191" s="534"/>
      <c r="P191" s="534"/>
      <c r="Q191" s="534"/>
      <c r="R191" s="536"/>
      <c r="S191" s="534"/>
      <c r="T191" s="534"/>
      <c r="U191" s="534"/>
      <c r="V191" s="534"/>
      <c r="W191" s="534"/>
      <c r="X191" s="534"/>
      <c r="Y191" s="534"/>
      <c r="Z191" s="534"/>
      <c r="AA191" s="534"/>
      <c r="AB191" s="534"/>
      <c r="AC191" s="534"/>
      <c r="AD191" s="536"/>
      <c r="AK191" s="534"/>
      <c r="AP191" s="538"/>
      <c r="AW191" s="534"/>
    </row>
    <row r="192" spans="1:53" s="500" customFormat="1" ht="30.75" customHeight="1">
      <c r="A192" s="960" t="s">
        <v>554</v>
      </c>
      <c r="B192" s="960"/>
      <c r="C192" s="960"/>
      <c r="D192" s="960"/>
      <c r="E192" s="960"/>
      <c r="F192" s="962" t="s">
        <v>1031</v>
      </c>
      <c r="G192" s="962"/>
      <c r="H192" s="962"/>
      <c r="I192" s="962"/>
      <c r="J192" s="962"/>
      <c r="K192" s="962"/>
      <c r="L192" s="962"/>
      <c r="M192" s="962"/>
      <c r="N192" s="962"/>
      <c r="O192" s="962"/>
      <c r="P192" s="962"/>
      <c r="Q192" s="962"/>
      <c r="R192" s="962" t="s">
        <v>1031</v>
      </c>
      <c r="S192" s="962"/>
      <c r="T192" s="962"/>
      <c r="U192" s="962"/>
      <c r="V192" s="962"/>
      <c r="W192" s="962"/>
      <c r="X192" s="962"/>
      <c r="Y192" s="962"/>
      <c r="Z192" s="962"/>
      <c r="AA192" s="962"/>
      <c r="AB192" s="962"/>
      <c r="AC192" s="962"/>
      <c r="AD192" s="962" t="s">
        <v>1031</v>
      </c>
      <c r="AE192" s="962"/>
      <c r="AF192" s="962"/>
      <c r="AG192" s="962"/>
      <c r="AH192" s="962"/>
      <c r="AI192" s="962"/>
      <c r="AJ192" s="962"/>
      <c r="AK192" s="962"/>
      <c r="AL192" s="962"/>
      <c r="AM192" s="962"/>
      <c r="AN192" s="962"/>
      <c r="AO192" s="962"/>
      <c r="AP192" s="962" t="s">
        <v>1031</v>
      </c>
      <c r="AQ192" s="962"/>
      <c r="AR192" s="962"/>
      <c r="AS192" s="962"/>
      <c r="AT192" s="962"/>
      <c r="AU192" s="962"/>
      <c r="AV192" s="962"/>
      <c r="AW192" s="962"/>
      <c r="AX192" s="962"/>
      <c r="AY192" s="962"/>
      <c r="AZ192" s="962"/>
      <c r="BA192" s="962"/>
    </row>
    <row r="193" spans="1:53" s="501" customFormat="1" ht="25.5" customHeight="1">
      <c r="A193" s="959" t="s">
        <v>22</v>
      </c>
      <c r="B193" s="959"/>
      <c r="C193" s="959"/>
      <c r="D193" s="959"/>
      <c r="E193" s="959"/>
      <c r="F193" s="963" t="s">
        <v>1405</v>
      </c>
      <c r="G193" s="964"/>
      <c r="H193" s="964"/>
      <c r="I193" s="964"/>
      <c r="J193" s="964"/>
      <c r="K193" s="964"/>
      <c r="L193" s="964"/>
      <c r="M193" s="964"/>
      <c r="N193" s="964"/>
      <c r="O193" s="964"/>
      <c r="P193" s="964"/>
      <c r="Q193" s="965"/>
      <c r="R193" s="963" t="s">
        <v>1946</v>
      </c>
      <c r="S193" s="964"/>
      <c r="T193" s="964"/>
      <c r="U193" s="964"/>
      <c r="V193" s="964"/>
      <c r="W193" s="964"/>
      <c r="X193" s="964"/>
      <c r="Y193" s="964"/>
      <c r="Z193" s="964"/>
      <c r="AA193" s="964"/>
      <c r="AB193" s="964"/>
      <c r="AC193" s="965"/>
      <c r="AD193" s="967" t="s">
        <v>2458</v>
      </c>
      <c r="AE193" s="967"/>
      <c r="AF193" s="967"/>
      <c r="AG193" s="967"/>
      <c r="AH193" s="967"/>
      <c r="AI193" s="967"/>
      <c r="AJ193" s="967"/>
      <c r="AK193" s="967"/>
      <c r="AL193" s="967"/>
      <c r="AM193" s="967"/>
      <c r="AN193" s="967"/>
      <c r="AO193" s="967"/>
      <c r="AP193" s="967" t="s">
        <v>2932</v>
      </c>
      <c r="AQ193" s="967"/>
      <c r="AR193" s="967"/>
      <c r="AS193" s="967"/>
      <c r="AT193" s="967"/>
      <c r="AU193" s="967"/>
      <c r="AV193" s="967"/>
      <c r="AW193" s="967"/>
      <c r="AX193" s="967"/>
      <c r="AY193" s="967"/>
      <c r="AZ193" s="967"/>
      <c r="BA193" s="967"/>
    </row>
    <row r="194" spans="1:53" s="532" customFormat="1" ht="94.5">
      <c r="A194" s="458" t="s">
        <v>10</v>
      </c>
      <c r="B194" s="531" t="s">
        <v>54</v>
      </c>
      <c r="C194" s="531" t="s">
        <v>1958</v>
      </c>
      <c r="D194" s="531" t="s">
        <v>1959</v>
      </c>
      <c r="E194" s="531" t="s">
        <v>55</v>
      </c>
      <c r="F194" s="547" t="s">
        <v>1</v>
      </c>
      <c r="G194" s="546" t="s">
        <v>449</v>
      </c>
      <c r="H194" s="546" t="s">
        <v>57</v>
      </c>
      <c r="I194" s="547" t="s">
        <v>62</v>
      </c>
      <c r="J194" s="565" t="s">
        <v>63</v>
      </c>
      <c r="K194" s="547" t="s">
        <v>450</v>
      </c>
      <c r="L194" s="547" t="s">
        <v>451</v>
      </c>
      <c r="M194" s="547" t="s">
        <v>2024</v>
      </c>
      <c r="N194" s="547" t="s">
        <v>2025</v>
      </c>
      <c r="O194" s="531" t="s">
        <v>612</v>
      </c>
      <c r="P194" s="531" t="s">
        <v>1408</v>
      </c>
      <c r="Q194" s="547" t="s">
        <v>1409</v>
      </c>
      <c r="R194" s="547"/>
      <c r="S194" s="546" t="str">
        <f>+G194</f>
        <v>Դատավորի ստաժ</v>
      </c>
      <c r="T194" s="546" t="str">
        <f>+H194</f>
        <v>Ստաժի %-ը</v>
      </c>
      <c r="U194" s="547" t="s">
        <v>62</v>
      </c>
      <c r="V194" s="565" t="s">
        <v>63</v>
      </c>
      <c r="W194" s="547" t="s">
        <v>450</v>
      </c>
      <c r="X194" s="547" t="s">
        <v>451</v>
      </c>
      <c r="Y194" s="547" t="s">
        <v>2024</v>
      </c>
      <c r="Z194" s="547" t="s">
        <v>2025</v>
      </c>
      <c r="AA194" s="531" t="s">
        <v>1334</v>
      </c>
      <c r="AB194" s="531" t="s">
        <v>1947</v>
      </c>
      <c r="AC194" s="547" t="s">
        <v>1948</v>
      </c>
      <c r="AD194" s="547"/>
      <c r="AE194" s="546" t="str">
        <f>+S194</f>
        <v>Դատավորի ստաժ</v>
      </c>
      <c r="AF194" s="546" t="str">
        <f>+T194</f>
        <v>Ստաժի %-ը</v>
      </c>
      <c r="AG194" s="547" t="s">
        <v>62</v>
      </c>
      <c r="AH194" s="565" t="s">
        <v>63</v>
      </c>
      <c r="AI194" s="547" t="s">
        <v>450</v>
      </c>
      <c r="AJ194" s="547" t="s">
        <v>451</v>
      </c>
      <c r="AK194" s="547" t="s">
        <v>2024</v>
      </c>
      <c r="AL194" s="547" t="s">
        <v>2025</v>
      </c>
      <c r="AM194" s="531" t="s">
        <v>1334</v>
      </c>
      <c r="AN194" s="531" t="s">
        <v>2460</v>
      </c>
      <c r="AO194" s="547" t="s">
        <v>2459</v>
      </c>
      <c r="AP194" s="547"/>
      <c r="AQ194" s="546" t="str">
        <f>+AE194</f>
        <v>Դատավորի ստաժ</v>
      </c>
      <c r="AR194" s="546" t="str">
        <f>+AF194</f>
        <v>Ստաժի %-ը</v>
      </c>
      <c r="AS194" s="547" t="s">
        <v>62</v>
      </c>
      <c r="AT194" s="565" t="s">
        <v>63</v>
      </c>
      <c r="AU194" s="547" t="s">
        <v>450</v>
      </c>
      <c r="AV194" s="547" t="s">
        <v>451</v>
      </c>
      <c r="AW194" s="547" t="s">
        <v>2024</v>
      </c>
      <c r="AX194" s="547" t="s">
        <v>2025</v>
      </c>
      <c r="AY194" s="531" t="s">
        <v>1334</v>
      </c>
      <c r="AZ194" s="531" t="s">
        <v>2933</v>
      </c>
      <c r="BA194" s="547" t="s">
        <v>2934</v>
      </c>
    </row>
    <row r="195" spans="1:53" s="485" customFormat="1" ht="23.25" customHeight="1">
      <c r="A195" s="792">
        <v>1</v>
      </c>
      <c r="B195" s="802" t="s">
        <v>535</v>
      </c>
      <c r="C195" s="794" t="s">
        <v>1961</v>
      </c>
      <c r="D195" s="794">
        <v>1978</v>
      </c>
      <c r="E195" s="795" t="s">
        <v>1274</v>
      </c>
      <c r="F195" s="796">
        <v>1</v>
      </c>
      <c r="G195" s="797">
        <v>16</v>
      </c>
      <c r="H195" s="798">
        <f t="shared" ref="H195:H204" si="404">+G195*2</f>
        <v>32</v>
      </c>
      <c r="I195" s="799">
        <v>83200</v>
      </c>
      <c r="J195" s="799">
        <v>11</v>
      </c>
      <c r="K195" s="800">
        <f t="shared" ref="K195:K204" si="405">+J195*I195</f>
        <v>915200</v>
      </c>
      <c r="L195" s="800">
        <v>274560</v>
      </c>
      <c r="M195" s="800">
        <f t="shared" ref="M195:M204" si="406">+K195*0.6</f>
        <v>549120</v>
      </c>
      <c r="N195" s="800">
        <f t="shared" ref="N195:N204" si="407">+K195+L195+M195</f>
        <v>1738880</v>
      </c>
      <c r="O195" s="799">
        <v>8000</v>
      </c>
      <c r="P195" s="801">
        <f t="shared" ref="P195:P204" si="408">+N195+O195</f>
        <v>1746880</v>
      </c>
      <c r="Q195" s="801">
        <f t="shared" ref="Q195:Q203" si="409">+P195*13</f>
        <v>22709440</v>
      </c>
      <c r="R195" s="691">
        <v>1</v>
      </c>
      <c r="S195" s="567">
        <f t="shared" ref="S195:S204" si="410">+G195+1</f>
        <v>17</v>
      </c>
      <c r="T195" s="461">
        <f t="shared" ref="T195:T204" si="411">+S195*2</f>
        <v>34</v>
      </c>
      <c r="U195" s="456">
        <v>83200</v>
      </c>
      <c r="V195" s="456">
        <f t="shared" ref="V195:V204" si="412">+J195</f>
        <v>11</v>
      </c>
      <c r="W195" s="462">
        <f t="shared" ref="W195:W204" si="413">+U195*V195</f>
        <v>915200</v>
      </c>
      <c r="X195" s="462">
        <f t="shared" ref="X195:X204" si="414">IF((T195&lt;=30)*AND(W195*T195%&gt;L195),W195*T195%,IF((T195&gt;30)*AND(W195*30%&gt;L195),W195*30%,L195))</f>
        <v>274560</v>
      </c>
      <c r="Y195" s="462">
        <f t="shared" ref="Y195:Y204" si="415">+W195*0.6</f>
        <v>549120</v>
      </c>
      <c r="Z195" s="462">
        <f t="shared" ref="Z195:Z204" si="416">+W195+X195+Y195</f>
        <v>1738880</v>
      </c>
      <c r="AA195" s="456">
        <f t="shared" ref="AA195:AA204" si="417">+O195</f>
        <v>8000</v>
      </c>
      <c r="AB195" s="484">
        <f t="shared" ref="AB195:AB204" si="418">+Z195+AA195</f>
        <v>1746880</v>
      </c>
      <c r="AC195" s="484">
        <f t="shared" ref="AC195:AC204" si="419">+AB195*13</f>
        <v>22709440</v>
      </c>
      <c r="AD195" s="691">
        <v>1</v>
      </c>
      <c r="AE195" s="567">
        <f t="shared" ref="AE195:AE204" si="420">+S195+1</f>
        <v>18</v>
      </c>
      <c r="AF195" s="461">
        <f t="shared" ref="AF195:AF204" si="421">+AE195*2</f>
        <v>36</v>
      </c>
      <c r="AG195" s="456">
        <f t="shared" ref="AG195:AG204" si="422">+U195</f>
        <v>83200</v>
      </c>
      <c r="AH195" s="456">
        <f t="shared" ref="AH195:AH204" si="423">+V195</f>
        <v>11</v>
      </c>
      <c r="AI195" s="462">
        <f t="shared" ref="AI195:AI204" si="424">+AG195*AH195</f>
        <v>915200</v>
      </c>
      <c r="AJ195" s="462">
        <f t="shared" ref="AJ195:AJ204" si="425">IF((AF195&lt;=30)*AND(AI195*AF195%&gt;X195),AI195*AF195%,IF((AF195&gt;30)*AND(AI195*30%&gt;X195),AI195*30%,X195))</f>
        <v>274560</v>
      </c>
      <c r="AK195" s="462">
        <f t="shared" ref="AK195:AK204" si="426">+AI195*0.6</f>
        <v>549120</v>
      </c>
      <c r="AL195" s="462">
        <f t="shared" ref="AL195:AL204" si="427">+AI195+AJ195+AK195</f>
        <v>1738880</v>
      </c>
      <c r="AM195" s="456">
        <f t="shared" ref="AM195:AM204" si="428">+AA195</f>
        <v>8000</v>
      </c>
      <c r="AN195" s="484">
        <f t="shared" ref="AN195:AN204" si="429">+AL195+AM195</f>
        <v>1746880</v>
      </c>
      <c r="AO195" s="484">
        <f t="shared" ref="AO195:AO204" si="430">+AN195*13</f>
        <v>22709440</v>
      </c>
      <c r="AP195" s="691">
        <v>1</v>
      </c>
      <c r="AQ195" s="567">
        <f t="shared" ref="AQ195:AQ204" si="431">+AE195+1</f>
        <v>19</v>
      </c>
      <c r="AR195" s="461">
        <f t="shared" ref="AR195:AR204" si="432">+AQ195*2</f>
        <v>38</v>
      </c>
      <c r="AS195" s="456">
        <f t="shared" ref="AS195:AS204" si="433">+AG195</f>
        <v>83200</v>
      </c>
      <c r="AT195" s="456">
        <f t="shared" ref="AT195:AT204" si="434">+AH195</f>
        <v>11</v>
      </c>
      <c r="AU195" s="462">
        <f t="shared" ref="AU195:AU204" si="435">+AS195*AT195</f>
        <v>915200</v>
      </c>
      <c r="AV195" s="462">
        <f t="shared" ref="AV195:AV204" si="436">IF((AR195&lt;=30)*AND(AU195*AR195%&gt;AJ195),AU195*AR195%,IF((AR195&gt;30)*AND(AU195*30%&gt;AJ195),AU195*30%,AJ195))</f>
        <v>274560</v>
      </c>
      <c r="AW195" s="462">
        <f t="shared" ref="AW195:AW204" si="437">+AU195*0.6</f>
        <v>549120</v>
      </c>
      <c r="AX195" s="462">
        <f t="shared" ref="AX195:AX204" si="438">+AU195+AV195+AW195</f>
        <v>1738880</v>
      </c>
      <c r="AY195" s="456">
        <f t="shared" ref="AY195:AY204" si="439">+AM195</f>
        <v>8000</v>
      </c>
      <c r="AZ195" s="484">
        <f t="shared" ref="AZ195:AZ204" si="440">+AX195+AY195</f>
        <v>1746880</v>
      </c>
      <c r="BA195" s="484">
        <f t="shared" ref="BA195:BA204" si="441">+AZ195*13</f>
        <v>22709440</v>
      </c>
    </row>
    <row r="196" spans="1:53" s="485" customFormat="1" ht="23.25" customHeight="1">
      <c r="A196" s="792">
        <v>2</v>
      </c>
      <c r="B196" s="793" t="s">
        <v>2901</v>
      </c>
      <c r="C196" s="794" t="s">
        <v>1961</v>
      </c>
      <c r="D196" s="794">
        <v>1994</v>
      </c>
      <c r="E196" s="795" t="s">
        <v>525</v>
      </c>
      <c r="F196" s="796">
        <v>1</v>
      </c>
      <c r="G196" s="797">
        <v>2</v>
      </c>
      <c r="H196" s="798">
        <f t="shared" si="404"/>
        <v>4</v>
      </c>
      <c r="I196" s="799">
        <v>83200</v>
      </c>
      <c r="J196" s="799">
        <v>10</v>
      </c>
      <c r="K196" s="800">
        <f t="shared" si="405"/>
        <v>832000</v>
      </c>
      <c r="L196" s="800">
        <v>33280</v>
      </c>
      <c r="M196" s="800">
        <f t="shared" si="406"/>
        <v>499200</v>
      </c>
      <c r="N196" s="800">
        <f t="shared" si="407"/>
        <v>1364480</v>
      </c>
      <c r="O196" s="799">
        <v>8000</v>
      </c>
      <c r="P196" s="801">
        <f t="shared" si="408"/>
        <v>1372480</v>
      </c>
      <c r="Q196" s="801">
        <f t="shared" si="409"/>
        <v>17842240</v>
      </c>
      <c r="R196" s="691">
        <v>1</v>
      </c>
      <c r="S196" s="567">
        <f t="shared" si="410"/>
        <v>3</v>
      </c>
      <c r="T196" s="461">
        <f t="shared" si="411"/>
        <v>6</v>
      </c>
      <c r="U196" s="456">
        <v>83200</v>
      </c>
      <c r="V196" s="456">
        <f t="shared" si="412"/>
        <v>10</v>
      </c>
      <c r="W196" s="462">
        <f t="shared" si="413"/>
        <v>832000</v>
      </c>
      <c r="X196" s="462">
        <f t="shared" si="414"/>
        <v>49920</v>
      </c>
      <c r="Y196" s="462">
        <f t="shared" si="415"/>
        <v>499200</v>
      </c>
      <c r="Z196" s="462">
        <f t="shared" si="416"/>
        <v>1381120</v>
      </c>
      <c r="AA196" s="456">
        <f t="shared" si="417"/>
        <v>8000</v>
      </c>
      <c r="AB196" s="484">
        <f t="shared" si="418"/>
        <v>1389120</v>
      </c>
      <c r="AC196" s="484">
        <f t="shared" si="419"/>
        <v>18058560</v>
      </c>
      <c r="AD196" s="691">
        <v>1</v>
      </c>
      <c r="AE196" s="567">
        <f t="shared" si="420"/>
        <v>4</v>
      </c>
      <c r="AF196" s="461">
        <f t="shared" si="421"/>
        <v>8</v>
      </c>
      <c r="AG196" s="456">
        <f t="shared" si="422"/>
        <v>83200</v>
      </c>
      <c r="AH196" s="456">
        <f t="shared" si="423"/>
        <v>10</v>
      </c>
      <c r="AI196" s="462">
        <f t="shared" si="424"/>
        <v>832000</v>
      </c>
      <c r="AJ196" s="462">
        <f t="shared" si="425"/>
        <v>66560</v>
      </c>
      <c r="AK196" s="462">
        <f t="shared" si="426"/>
        <v>499200</v>
      </c>
      <c r="AL196" s="462">
        <f t="shared" si="427"/>
        <v>1397760</v>
      </c>
      <c r="AM196" s="456">
        <f t="shared" si="428"/>
        <v>8000</v>
      </c>
      <c r="AN196" s="484">
        <f t="shared" si="429"/>
        <v>1405760</v>
      </c>
      <c r="AO196" s="484">
        <f t="shared" si="430"/>
        <v>18274880</v>
      </c>
      <c r="AP196" s="691">
        <v>1</v>
      </c>
      <c r="AQ196" s="567">
        <f t="shared" si="431"/>
        <v>5</v>
      </c>
      <c r="AR196" s="461">
        <f t="shared" si="432"/>
        <v>10</v>
      </c>
      <c r="AS196" s="456">
        <f t="shared" si="433"/>
        <v>83200</v>
      </c>
      <c r="AT196" s="456">
        <f t="shared" si="434"/>
        <v>10</v>
      </c>
      <c r="AU196" s="462">
        <f t="shared" si="435"/>
        <v>832000</v>
      </c>
      <c r="AV196" s="462">
        <f t="shared" si="436"/>
        <v>83200</v>
      </c>
      <c r="AW196" s="462">
        <f t="shared" si="437"/>
        <v>499200</v>
      </c>
      <c r="AX196" s="462">
        <f t="shared" si="438"/>
        <v>1414400</v>
      </c>
      <c r="AY196" s="456">
        <f t="shared" si="439"/>
        <v>8000</v>
      </c>
      <c r="AZ196" s="484">
        <f t="shared" si="440"/>
        <v>1422400</v>
      </c>
      <c r="BA196" s="484">
        <f t="shared" si="441"/>
        <v>18491200</v>
      </c>
    </row>
    <row r="197" spans="1:53" s="485" customFormat="1" ht="23.25" customHeight="1">
      <c r="A197" s="792">
        <v>3</v>
      </c>
      <c r="B197" s="795" t="s">
        <v>1999</v>
      </c>
      <c r="C197" s="794" t="s">
        <v>1961</v>
      </c>
      <c r="D197" s="794">
        <v>1987</v>
      </c>
      <c r="E197" s="795" t="s">
        <v>525</v>
      </c>
      <c r="F197" s="796">
        <v>1</v>
      </c>
      <c r="G197" s="797">
        <v>3</v>
      </c>
      <c r="H197" s="798">
        <f t="shared" si="404"/>
        <v>6</v>
      </c>
      <c r="I197" s="799">
        <v>83200</v>
      </c>
      <c r="J197" s="799">
        <v>10</v>
      </c>
      <c r="K197" s="800">
        <f t="shared" si="405"/>
        <v>832000</v>
      </c>
      <c r="L197" s="800">
        <v>49920</v>
      </c>
      <c r="M197" s="800">
        <f t="shared" si="406"/>
        <v>499200</v>
      </c>
      <c r="N197" s="800">
        <f t="shared" si="407"/>
        <v>1381120</v>
      </c>
      <c r="O197" s="799">
        <v>8000</v>
      </c>
      <c r="P197" s="801">
        <f t="shared" si="408"/>
        <v>1389120</v>
      </c>
      <c r="Q197" s="801">
        <f t="shared" si="409"/>
        <v>18058560</v>
      </c>
      <c r="R197" s="690">
        <v>1</v>
      </c>
      <c r="S197" s="567">
        <f t="shared" si="410"/>
        <v>4</v>
      </c>
      <c r="T197" s="461">
        <f t="shared" si="411"/>
        <v>8</v>
      </c>
      <c r="U197" s="456">
        <v>83200</v>
      </c>
      <c r="V197" s="456">
        <f t="shared" si="412"/>
        <v>10</v>
      </c>
      <c r="W197" s="462">
        <f t="shared" si="413"/>
        <v>832000</v>
      </c>
      <c r="X197" s="462">
        <f t="shared" si="414"/>
        <v>66560</v>
      </c>
      <c r="Y197" s="462">
        <f t="shared" si="415"/>
        <v>499200</v>
      </c>
      <c r="Z197" s="462">
        <f t="shared" si="416"/>
        <v>1397760</v>
      </c>
      <c r="AA197" s="456">
        <f t="shared" si="417"/>
        <v>8000</v>
      </c>
      <c r="AB197" s="484">
        <f t="shared" si="418"/>
        <v>1405760</v>
      </c>
      <c r="AC197" s="484">
        <f t="shared" si="419"/>
        <v>18274880</v>
      </c>
      <c r="AD197" s="690">
        <v>1</v>
      </c>
      <c r="AE197" s="567">
        <f t="shared" si="420"/>
        <v>5</v>
      </c>
      <c r="AF197" s="461">
        <f t="shared" si="421"/>
        <v>10</v>
      </c>
      <c r="AG197" s="456">
        <f t="shared" si="422"/>
        <v>83200</v>
      </c>
      <c r="AH197" s="456">
        <f t="shared" si="423"/>
        <v>10</v>
      </c>
      <c r="AI197" s="462">
        <f t="shared" si="424"/>
        <v>832000</v>
      </c>
      <c r="AJ197" s="462">
        <f t="shared" si="425"/>
        <v>83200</v>
      </c>
      <c r="AK197" s="462">
        <f t="shared" si="426"/>
        <v>499200</v>
      </c>
      <c r="AL197" s="462">
        <f t="shared" si="427"/>
        <v>1414400</v>
      </c>
      <c r="AM197" s="456">
        <f t="shared" si="428"/>
        <v>8000</v>
      </c>
      <c r="AN197" s="484">
        <f t="shared" si="429"/>
        <v>1422400</v>
      </c>
      <c r="AO197" s="484">
        <f t="shared" si="430"/>
        <v>18491200</v>
      </c>
      <c r="AP197" s="690">
        <v>1</v>
      </c>
      <c r="AQ197" s="567">
        <f t="shared" si="431"/>
        <v>6</v>
      </c>
      <c r="AR197" s="461">
        <f t="shared" si="432"/>
        <v>12</v>
      </c>
      <c r="AS197" s="456">
        <f t="shared" si="433"/>
        <v>83200</v>
      </c>
      <c r="AT197" s="456">
        <f t="shared" si="434"/>
        <v>10</v>
      </c>
      <c r="AU197" s="462">
        <f t="shared" si="435"/>
        <v>832000</v>
      </c>
      <c r="AV197" s="462">
        <f t="shared" si="436"/>
        <v>99840</v>
      </c>
      <c r="AW197" s="462">
        <f t="shared" si="437"/>
        <v>499200</v>
      </c>
      <c r="AX197" s="462">
        <f t="shared" si="438"/>
        <v>1431040</v>
      </c>
      <c r="AY197" s="456">
        <f t="shared" si="439"/>
        <v>8000</v>
      </c>
      <c r="AZ197" s="484">
        <f t="shared" si="440"/>
        <v>1439040</v>
      </c>
      <c r="BA197" s="484">
        <f t="shared" si="441"/>
        <v>18707520</v>
      </c>
    </row>
    <row r="198" spans="1:53" s="485" customFormat="1" ht="13.5">
      <c r="A198" s="792">
        <v>4</v>
      </c>
      <c r="B198" s="795" t="s">
        <v>1998</v>
      </c>
      <c r="C198" s="794" t="s">
        <v>1961</v>
      </c>
      <c r="D198" s="794">
        <v>1975</v>
      </c>
      <c r="E198" s="795" t="s">
        <v>525</v>
      </c>
      <c r="F198" s="796">
        <v>1</v>
      </c>
      <c r="G198" s="797">
        <v>3</v>
      </c>
      <c r="H198" s="798">
        <f>+G198*2</f>
        <v>6</v>
      </c>
      <c r="I198" s="799">
        <v>83200</v>
      </c>
      <c r="J198" s="799">
        <v>10</v>
      </c>
      <c r="K198" s="800">
        <f>+J198*I198</f>
        <v>832000</v>
      </c>
      <c r="L198" s="800">
        <v>49920</v>
      </c>
      <c r="M198" s="800">
        <f t="shared" si="406"/>
        <v>499200</v>
      </c>
      <c r="N198" s="800">
        <f t="shared" si="407"/>
        <v>1381120</v>
      </c>
      <c r="O198" s="799">
        <v>8000</v>
      </c>
      <c r="P198" s="801">
        <f>+N198+O198</f>
        <v>1389120</v>
      </c>
      <c r="Q198" s="801">
        <f>+P198*13</f>
        <v>18058560</v>
      </c>
      <c r="R198" s="690">
        <v>1</v>
      </c>
      <c r="S198" s="567">
        <f t="shared" si="410"/>
        <v>4</v>
      </c>
      <c r="T198" s="461">
        <f>+S198*2</f>
        <v>8</v>
      </c>
      <c r="U198" s="456">
        <v>83200</v>
      </c>
      <c r="V198" s="456">
        <f t="shared" si="412"/>
        <v>10</v>
      </c>
      <c r="W198" s="462">
        <f>+U198*V198</f>
        <v>832000</v>
      </c>
      <c r="X198" s="462">
        <f t="shared" si="414"/>
        <v>66560</v>
      </c>
      <c r="Y198" s="462">
        <f t="shared" si="415"/>
        <v>499200</v>
      </c>
      <c r="Z198" s="462">
        <f>+W198+X198+Y198</f>
        <v>1397760</v>
      </c>
      <c r="AA198" s="456">
        <f>+O198</f>
        <v>8000</v>
      </c>
      <c r="AB198" s="484">
        <f>+Z198+AA198</f>
        <v>1405760</v>
      </c>
      <c r="AC198" s="484">
        <f>+AB198*13</f>
        <v>18274880</v>
      </c>
      <c r="AD198" s="690">
        <v>1</v>
      </c>
      <c r="AE198" s="567">
        <f>+S198+1</f>
        <v>5</v>
      </c>
      <c r="AF198" s="461">
        <f>+AE198*2</f>
        <v>10</v>
      </c>
      <c r="AG198" s="456">
        <f>+U198</f>
        <v>83200</v>
      </c>
      <c r="AH198" s="456">
        <f>+V198</f>
        <v>10</v>
      </c>
      <c r="AI198" s="462">
        <f>+AG198*AH198</f>
        <v>832000</v>
      </c>
      <c r="AJ198" s="462">
        <f>IF((AF198&lt;=30)*AND(AI198*AF198%&gt;X198),AI198*AF198%,IF((AF198&gt;30)*AND(AI198*30%&gt;X198),AI198*30%,X198))</f>
        <v>83200</v>
      </c>
      <c r="AK198" s="462">
        <f t="shared" si="426"/>
        <v>499200</v>
      </c>
      <c r="AL198" s="462">
        <f>+AI198+AJ198+AK198</f>
        <v>1414400</v>
      </c>
      <c r="AM198" s="456">
        <f>+AA198</f>
        <v>8000</v>
      </c>
      <c r="AN198" s="484">
        <f>+AL198+AM198</f>
        <v>1422400</v>
      </c>
      <c r="AO198" s="484">
        <f>+AN198*13</f>
        <v>18491200</v>
      </c>
      <c r="AP198" s="690">
        <v>1</v>
      </c>
      <c r="AQ198" s="567">
        <f>+AE198+1</f>
        <v>6</v>
      </c>
      <c r="AR198" s="461">
        <f>+AQ198*2</f>
        <v>12</v>
      </c>
      <c r="AS198" s="456">
        <f>+AG198</f>
        <v>83200</v>
      </c>
      <c r="AT198" s="456">
        <f>+AH198</f>
        <v>10</v>
      </c>
      <c r="AU198" s="462">
        <f>+AS198*AT198</f>
        <v>832000</v>
      </c>
      <c r="AV198" s="462">
        <f>IF((AR198&lt;=30)*AND(AU198*AR198%&gt;AJ198),AU198*AR198%,IF((AR198&gt;30)*AND(AU198*30%&gt;AJ198),AU198*30%,AJ198))</f>
        <v>99840</v>
      </c>
      <c r="AW198" s="462">
        <f t="shared" si="437"/>
        <v>499200</v>
      </c>
      <c r="AX198" s="462">
        <f>+AU198+AV198+AW198</f>
        <v>1431040</v>
      </c>
      <c r="AY198" s="456">
        <f>+AM198</f>
        <v>8000</v>
      </c>
      <c r="AZ198" s="484">
        <f>+AX198+AY198</f>
        <v>1439040</v>
      </c>
      <c r="BA198" s="484">
        <f>+AZ198*13</f>
        <v>18707520</v>
      </c>
    </row>
    <row r="199" spans="1:53" s="485" customFormat="1" ht="23.25" customHeight="1">
      <c r="A199" s="792">
        <v>5</v>
      </c>
      <c r="B199" s="803" t="s">
        <v>1027</v>
      </c>
      <c r="C199" s="794" t="s">
        <v>1960</v>
      </c>
      <c r="D199" s="794">
        <v>1978</v>
      </c>
      <c r="E199" s="795" t="s">
        <v>525</v>
      </c>
      <c r="F199" s="796">
        <v>1</v>
      </c>
      <c r="G199" s="797">
        <v>6</v>
      </c>
      <c r="H199" s="798">
        <f t="shared" si="404"/>
        <v>12</v>
      </c>
      <c r="I199" s="799">
        <v>83200</v>
      </c>
      <c r="J199" s="799">
        <v>10</v>
      </c>
      <c r="K199" s="800">
        <f t="shared" si="405"/>
        <v>832000</v>
      </c>
      <c r="L199" s="800">
        <v>99840</v>
      </c>
      <c r="M199" s="800">
        <f t="shared" si="406"/>
        <v>499200</v>
      </c>
      <c r="N199" s="800">
        <f t="shared" si="407"/>
        <v>1431040</v>
      </c>
      <c r="O199" s="799">
        <v>8000</v>
      </c>
      <c r="P199" s="801">
        <f t="shared" si="408"/>
        <v>1439040</v>
      </c>
      <c r="Q199" s="801">
        <f t="shared" si="409"/>
        <v>18707520</v>
      </c>
      <c r="R199" s="691">
        <v>1</v>
      </c>
      <c r="S199" s="567">
        <f t="shared" si="410"/>
        <v>7</v>
      </c>
      <c r="T199" s="461">
        <f t="shared" si="411"/>
        <v>14</v>
      </c>
      <c r="U199" s="456">
        <v>83200</v>
      </c>
      <c r="V199" s="456">
        <f t="shared" si="412"/>
        <v>10</v>
      </c>
      <c r="W199" s="462">
        <f t="shared" si="413"/>
        <v>832000</v>
      </c>
      <c r="X199" s="462">
        <f t="shared" si="414"/>
        <v>116480.00000000001</v>
      </c>
      <c r="Y199" s="462">
        <f t="shared" si="415"/>
        <v>499200</v>
      </c>
      <c r="Z199" s="462">
        <f t="shared" si="416"/>
        <v>1447680</v>
      </c>
      <c r="AA199" s="456">
        <f t="shared" si="417"/>
        <v>8000</v>
      </c>
      <c r="AB199" s="484">
        <f t="shared" si="418"/>
        <v>1455680</v>
      </c>
      <c r="AC199" s="484">
        <f t="shared" si="419"/>
        <v>18923840</v>
      </c>
      <c r="AD199" s="690">
        <v>1</v>
      </c>
      <c r="AE199" s="567">
        <f t="shared" si="420"/>
        <v>8</v>
      </c>
      <c r="AF199" s="461">
        <f t="shared" si="421"/>
        <v>16</v>
      </c>
      <c r="AG199" s="456">
        <f t="shared" si="422"/>
        <v>83200</v>
      </c>
      <c r="AH199" s="456">
        <f t="shared" si="423"/>
        <v>10</v>
      </c>
      <c r="AI199" s="462">
        <f t="shared" si="424"/>
        <v>832000</v>
      </c>
      <c r="AJ199" s="462">
        <f t="shared" si="425"/>
        <v>133120</v>
      </c>
      <c r="AK199" s="462">
        <f t="shared" si="426"/>
        <v>499200</v>
      </c>
      <c r="AL199" s="462">
        <f t="shared" si="427"/>
        <v>1464320</v>
      </c>
      <c r="AM199" s="456">
        <f t="shared" si="428"/>
        <v>8000</v>
      </c>
      <c r="AN199" s="484">
        <f t="shared" si="429"/>
        <v>1472320</v>
      </c>
      <c r="AO199" s="484">
        <f t="shared" si="430"/>
        <v>19140160</v>
      </c>
      <c r="AP199" s="690">
        <v>1</v>
      </c>
      <c r="AQ199" s="567">
        <f t="shared" si="431"/>
        <v>9</v>
      </c>
      <c r="AR199" s="461">
        <f t="shared" si="432"/>
        <v>18</v>
      </c>
      <c r="AS199" s="456">
        <f t="shared" si="433"/>
        <v>83200</v>
      </c>
      <c r="AT199" s="456">
        <f t="shared" si="434"/>
        <v>10</v>
      </c>
      <c r="AU199" s="462">
        <f t="shared" si="435"/>
        <v>832000</v>
      </c>
      <c r="AV199" s="462">
        <f t="shared" si="436"/>
        <v>149760</v>
      </c>
      <c r="AW199" s="462">
        <f t="shared" si="437"/>
        <v>499200</v>
      </c>
      <c r="AX199" s="462">
        <f t="shared" si="438"/>
        <v>1480960</v>
      </c>
      <c r="AY199" s="456">
        <f t="shared" si="439"/>
        <v>8000</v>
      </c>
      <c r="AZ199" s="484">
        <f t="shared" si="440"/>
        <v>1488960</v>
      </c>
      <c r="BA199" s="484">
        <f t="shared" si="441"/>
        <v>19356480</v>
      </c>
    </row>
    <row r="200" spans="1:53" s="485" customFormat="1" ht="23.25" customHeight="1">
      <c r="A200" s="792">
        <v>6</v>
      </c>
      <c r="B200" s="802" t="s">
        <v>537</v>
      </c>
      <c r="C200" s="794" t="s">
        <v>1961</v>
      </c>
      <c r="D200" s="794">
        <v>1969</v>
      </c>
      <c r="E200" s="795" t="s">
        <v>525</v>
      </c>
      <c r="F200" s="796">
        <v>1</v>
      </c>
      <c r="G200" s="797">
        <v>13</v>
      </c>
      <c r="H200" s="798">
        <f t="shared" si="404"/>
        <v>26</v>
      </c>
      <c r="I200" s="799">
        <v>83200</v>
      </c>
      <c r="J200" s="799">
        <v>10</v>
      </c>
      <c r="K200" s="800">
        <f t="shared" si="405"/>
        <v>832000</v>
      </c>
      <c r="L200" s="800">
        <v>216320</v>
      </c>
      <c r="M200" s="800">
        <f t="shared" si="406"/>
        <v>499200</v>
      </c>
      <c r="N200" s="800">
        <f t="shared" si="407"/>
        <v>1547520</v>
      </c>
      <c r="O200" s="799">
        <v>8000</v>
      </c>
      <c r="P200" s="801">
        <f t="shared" si="408"/>
        <v>1555520</v>
      </c>
      <c r="Q200" s="801">
        <f t="shared" si="409"/>
        <v>20221760</v>
      </c>
      <c r="R200" s="691">
        <v>1</v>
      </c>
      <c r="S200" s="567">
        <f t="shared" si="410"/>
        <v>14</v>
      </c>
      <c r="T200" s="461">
        <f t="shared" si="411"/>
        <v>28</v>
      </c>
      <c r="U200" s="456">
        <v>83200</v>
      </c>
      <c r="V200" s="456">
        <f t="shared" si="412"/>
        <v>10</v>
      </c>
      <c r="W200" s="462">
        <f t="shared" si="413"/>
        <v>832000</v>
      </c>
      <c r="X200" s="462">
        <f t="shared" si="414"/>
        <v>232960.00000000003</v>
      </c>
      <c r="Y200" s="462">
        <f t="shared" si="415"/>
        <v>499200</v>
      </c>
      <c r="Z200" s="462">
        <f t="shared" si="416"/>
        <v>1564160</v>
      </c>
      <c r="AA200" s="456">
        <f t="shared" si="417"/>
        <v>8000</v>
      </c>
      <c r="AB200" s="484">
        <f t="shared" si="418"/>
        <v>1572160</v>
      </c>
      <c r="AC200" s="484">
        <f t="shared" si="419"/>
        <v>20438080</v>
      </c>
      <c r="AD200" s="691">
        <v>1</v>
      </c>
      <c r="AE200" s="567">
        <f t="shared" si="420"/>
        <v>15</v>
      </c>
      <c r="AF200" s="461">
        <f t="shared" si="421"/>
        <v>30</v>
      </c>
      <c r="AG200" s="456">
        <f t="shared" si="422"/>
        <v>83200</v>
      </c>
      <c r="AH200" s="456">
        <f t="shared" si="423"/>
        <v>10</v>
      </c>
      <c r="AI200" s="462">
        <f t="shared" si="424"/>
        <v>832000</v>
      </c>
      <c r="AJ200" s="462">
        <f t="shared" si="425"/>
        <v>249600</v>
      </c>
      <c r="AK200" s="462">
        <f t="shared" si="426"/>
        <v>499200</v>
      </c>
      <c r="AL200" s="462">
        <f t="shared" si="427"/>
        <v>1580800</v>
      </c>
      <c r="AM200" s="456">
        <f t="shared" si="428"/>
        <v>8000</v>
      </c>
      <c r="AN200" s="484">
        <f t="shared" si="429"/>
        <v>1588800</v>
      </c>
      <c r="AO200" s="484">
        <f t="shared" si="430"/>
        <v>20654400</v>
      </c>
      <c r="AP200" s="691">
        <v>1</v>
      </c>
      <c r="AQ200" s="567">
        <f t="shared" si="431"/>
        <v>16</v>
      </c>
      <c r="AR200" s="461">
        <f t="shared" si="432"/>
        <v>32</v>
      </c>
      <c r="AS200" s="456">
        <f t="shared" si="433"/>
        <v>83200</v>
      </c>
      <c r="AT200" s="456">
        <f t="shared" si="434"/>
        <v>10</v>
      </c>
      <c r="AU200" s="462">
        <f t="shared" si="435"/>
        <v>832000</v>
      </c>
      <c r="AV200" s="462">
        <f t="shared" si="436"/>
        <v>249600</v>
      </c>
      <c r="AW200" s="462">
        <f t="shared" si="437"/>
        <v>499200</v>
      </c>
      <c r="AX200" s="462">
        <f t="shared" si="438"/>
        <v>1580800</v>
      </c>
      <c r="AY200" s="456">
        <f t="shared" si="439"/>
        <v>8000</v>
      </c>
      <c r="AZ200" s="484">
        <f t="shared" si="440"/>
        <v>1588800</v>
      </c>
      <c r="BA200" s="484">
        <f t="shared" si="441"/>
        <v>20654400</v>
      </c>
    </row>
    <row r="201" spans="1:53" s="485" customFormat="1" ht="23.25" customHeight="1">
      <c r="A201" s="792">
        <v>7</v>
      </c>
      <c r="B201" s="804" t="s">
        <v>617</v>
      </c>
      <c r="C201" s="794" t="s">
        <v>1961</v>
      </c>
      <c r="D201" s="794">
        <v>1980</v>
      </c>
      <c r="E201" s="795" t="s">
        <v>525</v>
      </c>
      <c r="F201" s="796">
        <v>1</v>
      </c>
      <c r="G201" s="797">
        <v>9</v>
      </c>
      <c r="H201" s="798">
        <f t="shared" si="404"/>
        <v>18</v>
      </c>
      <c r="I201" s="799">
        <v>83200</v>
      </c>
      <c r="J201" s="799">
        <v>10</v>
      </c>
      <c r="K201" s="800">
        <f t="shared" si="405"/>
        <v>832000</v>
      </c>
      <c r="L201" s="800">
        <v>149760</v>
      </c>
      <c r="M201" s="800">
        <f t="shared" si="406"/>
        <v>499200</v>
      </c>
      <c r="N201" s="800">
        <f t="shared" si="407"/>
        <v>1480960</v>
      </c>
      <c r="O201" s="799">
        <v>8000</v>
      </c>
      <c r="P201" s="801">
        <f t="shared" si="408"/>
        <v>1488960</v>
      </c>
      <c r="Q201" s="801">
        <f t="shared" si="409"/>
        <v>19356480</v>
      </c>
      <c r="R201" s="691">
        <v>1</v>
      </c>
      <c r="S201" s="567">
        <f t="shared" si="410"/>
        <v>10</v>
      </c>
      <c r="T201" s="461">
        <f t="shared" si="411"/>
        <v>20</v>
      </c>
      <c r="U201" s="456">
        <v>83200</v>
      </c>
      <c r="V201" s="456">
        <f t="shared" si="412"/>
        <v>10</v>
      </c>
      <c r="W201" s="462">
        <f t="shared" si="413"/>
        <v>832000</v>
      </c>
      <c r="X201" s="462">
        <f t="shared" si="414"/>
        <v>166400</v>
      </c>
      <c r="Y201" s="462">
        <f t="shared" si="415"/>
        <v>499200</v>
      </c>
      <c r="Z201" s="462">
        <f t="shared" si="416"/>
        <v>1497600</v>
      </c>
      <c r="AA201" s="456">
        <f t="shared" si="417"/>
        <v>8000</v>
      </c>
      <c r="AB201" s="484">
        <f t="shared" si="418"/>
        <v>1505600</v>
      </c>
      <c r="AC201" s="484">
        <f t="shared" si="419"/>
        <v>19572800</v>
      </c>
      <c r="AD201" s="690">
        <v>1</v>
      </c>
      <c r="AE201" s="567">
        <f t="shared" si="420"/>
        <v>11</v>
      </c>
      <c r="AF201" s="461">
        <f t="shared" si="421"/>
        <v>22</v>
      </c>
      <c r="AG201" s="456">
        <f t="shared" si="422"/>
        <v>83200</v>
      </c>
      <c r="AH201" s="456">
        <f t="shared" si="423"/>
        <v>10</v>
      </c>
      <c r="AI201" s="462">
        <f t="shared" si="424"/>
        <v>832000</v>
      </c>
      <c r="AJ201" s="462">
        <f t="shared" si="425"/>
        <v>183040</v>
      </c>
      <c r="AK201" s="462">
        <f t="shared" si="426"/>
        <v>499200</v>
      </c>
      <c r="AL201" s="462">
        <f t="shared" si="427"/>
        <v>1514240</v>
      </c>
      <c r="AM201" s="456">
        <f t="shared" si="428"/>
        <v>8000</v>
      </c>
      <c r="AN201" s="484">
        <f t="shared" si="429"/>
        <v>1522240</v>
      </c>
      <c r="AO201" s="484">
        <f t="shared" si="430"/>
        <v>19789120</v>
      </c>
      <c r="AP201" s="690">
        <v>1</v>
      </c>
      <c r="AQ201" s="567">
        <f t="shared" si="431"/>
        <v>12</v>
      </c>
      <c r="AR201" s="461">
        <f t="shared" si="432"/>
        <v>24</v>
      </c>
      <c r="AS201" s="456">
        <f t="shared" si="433"/>
        <v>83200</v>
      </c>
      <c r="AT201" s="456">
        <f t="shared" si="434"/>
        <v>10</v>
      </c>
      <c r="AU201" s="462">
        <f t="shared" si="435"/>
        <v>832000</v>
      </c>
      <c r="AV201" s="462">
        <f t="shared" si="436"/>
        <v>199680</v>
      </c>
      <c r="AW201" s="462">
        <f t="shared" si="437"/>
        <v>499200</v>
      </c>
      <c r="AX201" s="462">
        <f t="shared" si="438"/>
        <v>1530880</v>
      </c>
      <c r="AY201" s="456">
        <f t="shared" si="439"/>
        <v>8000</v>
      </c>
      <c r="AZ201" s="484">
        <f t="shared" si="440"/>
        <v>1538880</v>
      </c>
      <c r="BA201" s="484">
        <f t="shared" si="441"/>
        <v>20005440</v>
      </c>
    </row>
    <row r="202" spans="1:53" s="485" customFormat="1" ht="23.25" customHeight="1">
      <c r="A202" s="792">
        <v>8</v>
      </c>
      <c r="B202" s="803" t="s">
        <v>1986</v>
      </c>
      <c r="C202" s="794" t="s">
        <v>1960</v>
      </c>
      <c r="D202" s="794">
        <v>1980</v>
      </c>
      <c r="E202" s="795" t="s">
        <v>525</v>
      </c>
      <c r="F202" s="796">
        <v>1</v>
      </c>
      <c r="G202" s="797">
        <v>2</v>
      </c>
      <c r="H202" s="798">
        <f t="shared" si="404"/>
        <v>4</v>
      </c>
      <c r="I202" s="799">
        <v>83200</v>
      </c>
      <c r="J202" s="799">
        <v>10</v>
      </c>
      <c r="K202" s="800">
        <f t="shared" si="405"/>
        <v>832000</v>
      </c>
      <c r="L202" s="800">
        <v>33280</v>
      </c>
      <c r="M202" s="800">
        <f t="shared" si="406"/>
        <v>499200</v>
      </c>
      <c r="N202" s="800">
        <f t="shared" si="407"/>
        <v>1364480</v>
      </c>
      <c r="O202" s="799">
        <v>8000</v>
      </c>
      <c r="P202" s="801">
        <f t="shared" si="408"/>
        <v>1372480</v>
      </c>
      <c r="Q202" s="801">
        <f t="shared" si="409"/>
        <v>17842240</v>
      </c>
      <c r="R202" s="691">
        <v>1</v>
      </c>
      <c r="S202" s="567">
        <f t="shared" si="410"/>
        <v>3</v>
      </c>
      <c r="T202" s="461">
        <f t="shared" si="411"/>
        <v>6</v>
      </c>
      <c r="U202" s="456">
        <v>83200</v>
      </c>
      <c r="V202" s="456">
        <f t="shared" si="412"/>
        <v>10</v>
      </c>
      <c r="W202" s="462">
        <f t="shared" si="413"/>
        <v>832000</v>
      </c>
      <c r="X202" s="462">
        <f t="shared" si="414"/>
        <v>49920</v>
      </c>
      <c r="Y202" s="462">
        <f t="shared" si="415"/>
        <v>499200</v>
      </c>
      <c r="Z202" s="462">
        <f t="shared" si="416"/>
        <v>1381120</v>
      </c>
      <c r="AA202" s="456">
        <f t="shared" si="417"/>
        <v>8000</v>
      </c>
      <c r="AB202" s="484">
        <f t="shared" si="418"/>
        <v>1389120</v>
      </c>
      <c r="AC202" s="484">
        <f t="shared" si="419"/>
        <v>18058560</v>
      </c>
      <c r="AD202" s="690">
        <v>1</v>
      </c>
      <c r="AE202" s="567">
        <f t="shared" si="420"/>
        <v>4</v>
      </c>
      <c r="AF202" s="461">
        <f t="shared" si="421"/>
        <v>8</v>
      </c>
      <c r="AG202" s="456">
        <f t="shared" si="422"/>
        <v>83200</v>
      </c>
      <c r="AH202" s="456">
        <f t="shared" si="423"/>
        <v>10</v>
      </c>
      <c r="AI202" s="462">
        <f t="shared" si="424"/>
        <v>832000</v>
      </c>
      <c r="AJ202" s="462">
        <f t="shared" si="425"/>
        <v>66560</v>
      </c>
      <c r="AK202" s="462">
        <f t="shared" si="426"/>
        <v>499200</v>
      </c>
      <c r="AL202" s="462">
        <f t="shared" si="427"/>
        <v>1397760</v>
      </c>
      <c r="AM202" s="456">
        <f t="shared" si="428"/>
        <v>8000</v>
      </c>
      <c r="AN202" s="484">
        <f t="shared" si="429"/>
        <v>1405760</v>
      </c>
      <c r="AO202" s="484">
        <f t="shared" si="430"/>
        <v>18274880</v>
      </c>
      <c r="AP202" s="690">
        <v>1</v>
      </c>
      <c r="AQ202" s="567">
        <f t="shared" si="431"/>
        <v>5</v>
      </c>
      <c r="AR202" s="461">
        <f t="shared" si="432"/>
        <v>10</v>
      </c>
      <c r="AS202" s="456">
        <f t="shared" si="433"/>
        <v>83200</v>
      </c>
      <c r="AT202" s="456">
        <f t="shared" si="434"/>
        <v>10</v>
      </c>
      <c r="AU202" s="462">
        <f t="shared" si="435"/>
        <v>832000</v>
      </c>
      <c r="AV202" s="462">
        <f t="shared" si="436"/>
        <v>83200</v>
      </c>
      <c r="AW202" s="462">
        <f t="shared" si="437"/>
        <v>499200</v>
      </c>
      <c r="AX202" s="462">
        <f t="shared" si="438"/>
        <v>1414400</v>
      </c>
      <c r="AY202" s="456">
        <f t="shared" si="439"/>
        <v>8000</v>
      </c>
      <c r="AZ202" s="484">
        <f t="shared" si="440"/>
        <v>1422400</v>
      </c>
      <c r="BA202" s="484">
        <f t="shared" si="441"/>
        <v>18491200</v>
      </c>
    </row>
    <row r="203" spans="1:53" s="485" customFormat="1" ht="13.5">
      <c r="A203" s="792">
        <v>9</v>
      </c>
      <c r="B203" s="802" t="s">
        <v>2902</v>
      </c>
      <c r="C203" s="794" t="s">
        <v>1961</v>
      </c>
      <c r="D203" s="794">
        <v>1988</v>
      </c>
      <c r="E203" s="795" t="s">
        <v>525</v>
      </c>
      <c r="F203" s="796">
        <v>1</v>
      </c>
      <c r="G203" s="797">
        <v>2</v>
      </c>
      <c r="H203" s="798">
        <f t="shared" si="404"/>
        <v>4</v>
      </c>
      <c r="I203" s="799">
        <v>83200</v>
      </c>
      <c r="J203" s="799">
        <v>10</v>
      </c>
      <c r="K203" s="800">
        <f t="shared" si="405"/>
        <v>832000</v>
      </c>
      <c r="L203" s="800">
        <v>33280</v>
      </c>
      <c r="M203" s="800">
        <f t="shared" si="406"/>
        <v>499200</v>
      </c>
      <c r="N203" s="800">
        <f t="shared" si="407"/>
        <v>1364480</v>
      </c>
      <c r="O203" s="799">
        <v>0</v>
      </c>
      <c r="P203" s="801">
        <f t="shared" si="408"/>
        <v>1364480</v>
      </c>
      <c r="Q203" s="801">
        <f t="shared" si="409"/>
        <v>17738240</v>
      </c>
      <c r="R203" s="691">
        <v>1</v>
      </c>
      <c r="S203" s="567">
        <f t="shared" si="410"/>
        <v>3</v>
      </c>
      <c r="T203" s="461">
        <f t="shared" si="411"/>
        <v>6</v>
      </c>
      <c r="U203" s="456">
        <v>83200</v>
      </c>
      <c r="V203" s="456">
        <f t="shared" si="412"/>
        <v>10</v>
      </c>
      <c r="W203" s="462">
        <f t="shared" si="413"/>
        <v>832000</v>
      </c>
      <c r="X203" s="462">
        <f t="shared" si="414"/>
        <v>49920</v>
      </c>
      <c r="Y203" s="462">
        <f t="shared" si="415"/>
        <v>499200</v>
      </c>
      <c r="Z203" s="462">
        <f t="shared" si="416"/>
        <v>1381120</v>
      </c>
      <c r="AA203" s="456">
        <f t="shared" si="417"/>
        <v>0</v>
      </c>
      <c r="AB203" s="484">
        <f t="shared" si="418"/>
        <v>1381120</v>
      </c>
      <c r="AC203" s="484">
        <f t="shared" si="419"/>
        <v>17954560</v>
      </c>
      <c r="AD203" s="691">
        <v>1</v>
      </c>
      <c r="AE203" s="567">
        <f t="shared" si="420"/>
        <v>4</v>
      </c>
      <c r="AF203" s="461">
        <f t="shared" si="421"/>
        <v>8</v>
      </c>
      <c r="AG203" s="456">
        <f t="shared" si="422"/>
        <v>83200</v>
      </c>
      <c r="AH203" s="456">
        <f t="shared" si="423"/>
        <v>10</v>
      </c>
      <c r="AI203" s="462">
        <f t="shared" si="424"/>
        <v>832000</v>
      </c>
      <c r="AJ203" s="462">
        <f t="shared" si="425"/>
        <v>66560</v>
      </c>
      <c r="AK203" s="462">
        <f t="shared" si="426"/>
        <v>499200</v>
      </c>
      <c r="AL203" s="462">
        <f t="shared" si="427"/>
        <v>1397760</v>
      </c>
      <c r="AM203" s="456">
        <f t="shared" si="428"/>
        <v>0</v>
      </c>
      <c r="AN203" s="484">
        <f t="shared" si="429"/>
        <v>1397760</v>
      </c>
      <c r="AO203" s="484">
        <f t="shared" si="430"/>
        <v>18170880</v>
      </c>
      <c r="AP203" s="691">
        <v>1</v>
      </c>
      <c r="AQ203" s="567">
        <f t="shared" si="431"/>
        <v>5</v>
      </c>
      <c r="AR203" s="461">
        <f t="shared" si="432"/>
        <v>10</v>
      </c>
      <c r="AS203" s="456">
        <f t="shared" si="433"/>
        <v>83200</v>
      </c>
      <c r="AT203" s="456">
        <f t="shared" si="434"/>
        <v>10</v>
      </c>
      <c r="AU203" s="462">
        <f t="shared" si="435"/>
        <v>832000</v>
      </c>
      <c r="AV203" s="462">
        <f t="shared" si="436"/>
        <v>83200</v>
      </c>
      <c r="AW203" s="462">
        <f t="shared" si="437"/>
        <v>499200</v>
      </c>
      <c r="AX203" s="462">
        <f t="shared" si="438"/>
        <v>1414400</v>
      </c>
      <c r="AY203" s="456">
        <f t="shared" si="439"/>
        <v>0</v>
      </c>
      <c r="AZ203" s="484">
        <f t="shared" si="440"/>
        <v>1414400</v>
      </c>
      <c r="BA203" s="484">
        <f t="shared" si="441"/>
        <v>18387200</v>
      </c>
    </row>
    <row r="204" spans="1:53" s="485" customFormat="1" ht="23.25" customHeight="1">
      <c r="A204" s="792">
        <v>10</v>
      </c>
      <c r="B204" s="793" t="s">
        <v>2903</v>
      </c>
      <c r="C204" s="794" t="s">
        <v>1961</v>
      </c>
      <c r="D204" s="794">
        <v>1972</v>
      </c>
      <c r="E204" s="795" t="s">
        <v>3</v>
      </c>
      <c r="F204" s="796">
        <v>1</v>
      </c>
      <c r="G204" s="797">
        <v>2</v>
      </c>
      <c r="H204" s="798">
        <f t="shared" si="404"/>
        <v>4</v>
      </c>
      <c r="I204" s="799">
        <v>83200</v>
      </c>
      <c r="J204" s="799">
        <v>10</v>
      </c>
      <c r="K204" s="800">
        <f t="shared" si="405"/>
        <v>832000</v>
      </c>
      <c r="L204" s="800">
        <v>33280</v>
      </c>
      <c r="M204" s="800">
        <f t="shared" si="406"/>
        <v>499200</v>
      </c>
      <c r="N204" s="800">
        <f t="shared" si="407"/>
        <v>1364480</v>
      </c>
      <c r="O204" s="799">
        <v>8000</v>
      </c>
      <c r="P204" s="801">
        <f t="shared" si="408"/>
        <v>1372480</v>
      </c>
      <c r="Q204" s="801">
        <f>+P204*13</f>
        <v>17842240</v>
      </c>
      <c r="R204" s="690">
        <v>1</v>
      </c>
      <c r="S204" s="567">
        <f t="shared" si="410"/>
        <v>3</v>
      </c>
      <c r="T204" s="461">
        <f t="shared" si="411"/>
        <v>6</v>
      </c>
      <c r="U204" s="456">
        <v>83200</v>
      </c>
      <c r="V204" s="456">
        <f t="shared" si="412"/>
        <v>10</v>
      </c>
      <c r="W204" s="462">
        <f t="shared" si="413"/>
        <v>832000</v>
      </c>
      <c r="X204" s="462">
        <f t="shared" si="414"/>
        <v>49920</v>
      </c>
      <c r="Y204" s="462">
        <f t="shared" si="415"/>
        <v>499200</v>
      </c>
      <c r="Z204" s="462">
        <f t="shared" si="416"/>
        <v>1381120</v>
      </c>
      <c r="AA204" s="456">
        <f t="shared" si="417"/>
        <v>8000</v>
      </c>
      <c r="AB204" s="484">
        <f t="shared" si="418"/>
        <v>1389120</v>
      </c>
      <c r="AC204" s="484">
        <f t="shared" si="419"/>
        <v>18058560</v>
      </c>
      <c r="AD204" s="690">
        <v>1</v>
      </c>
      <c r="AE204" s="567">
        <f t="shared" si="420"/>
        <v>4</v>
      </c>
      <c r="AF204" s="461">
        <f t="shared" si="421"/>
        <v>8</v>
      </c>
      <c r="AG204" s="456">
        <f t="shared" si="422"/>
        <v>83200</v>
      </c>
      <c r="AH204" s="456">
        <f t="shared" si="423"/>
        <v>10</v>
      </c>
      <c r="AI204" s="462">
        <f t="shared" si="424"/>
        <v>832000</v>
      </c>
      <c r="AJ204" s="462">
        <f t="shared" si="425"/>
        <v>66560</v>
      </c>
      <c r="AK204" s="462">
        <f t="shared" si="426"/>
        <v>499200</v>
      </c>
      <c r="AL204" s="462">
        <f t="shared" si="427"/>
        <v>1397760</v>
      </c>
      <c r="AM204" s="456">
        <f t="shared" si="428"/>
        <v>8000</v>
      </c>
      <c r="AN204" s="484">
        <f t="shared" si="429"/>
        <v>1405760</v>
      </c>
      <c r="AO204" s="484">
        <f t="shared" si="430"/>
        <v>18274880</v>
      </c>
      <c r="AP204" s="690">
        <v>1</v>
      </c>
      <c r="AQ204" s="567">
        <f t="shared" si="431"/>
        <v>5</v>
      </c>
      <c r="AR204" s="461">
        <f t="shared" si="432"/>
        <v>10</v>
      </c>
      <c r="AS204" s="456">
        <f t="shared" si="433"/>
        <v>83200</v>
      </c>
      <c r="AT204" s="456">
        <f t="shared" si="434"/>
        <v>10</v>
      </c>
      <c r="AU204" s="462">
        <f t="shared" si="435"/>
        <v>832000</v>
      </c>
      <c r="AV204" s="462">
        <f t="shared" si="436"/>
        <v>83200</v>
      </c>
      <c r="AW204" s="462">
        <f t="shared" si="437"/>
        <v>499200</v>
      </c>
      <c r="AX204" s="462">
        <f t="shared" si="438"/>
        <v>1414400</v>
      </c>
      <c r="AY204" s="456">
        <f t="shared" si="439"/>
        <v>8000</v>
      </c>
      <c r="AZ204" s="484">
        <f t="shared" si="440"/>
        <v>1422400</v>
      </c>
      <c r="BA204" s="484">
        <f t="shared" si="441"/>
        <v>18491200</v>
      </c>
    </row>
    <row r="205" spans="1:53" s="453" customFormat="1" ht="18" customHeight="1">
      <c r="A205" s="958" t="s">
        <v>64</v>
      </c>
      <c r="B205" s="958"/>
      <c r="C205" s="958"/>
      <c r="D205" s="958"/>
      <c r="E205" s="958"/>
      <c r="F205" s="692">
        <f t="shared" ref="F205:L205" si="442">SUM(F195:F204)</f>
        <v>10</v>
      </c>
      <c r="G205" s="745">
        <f t="shared" si="442"/>
        <v>58</v>
      </c>
      <c r="H205" s="745">
        <f t="shared" si="442"/>
        <v>116</v>
      </c>
      <c r="I205" s="745">
        <f t="shared" si="442"/>
        <v>832000</v>
      </c>
      <c r="J205" s="745">
        <f t="shared" si="442"/>
        <v>101</v>
      </c>
      <c r="K205" s="745">
        <f t="shared" si="442"/>
        <v>8403200</v>
      </c>
      <c r="L205" s="745">
        <f t="shared" si="442"/>
        <v>973440</v>
      </c>
      <c r="M205" s="745">
        <f t="shared" ref="M205:BA205" si="443">SUM(M195:M204)</f>
        <v>5041920</v>
      </c>
      <c r="N205" s="745">
        <f t="shared" si="443"/>
        <v>14418560</v>
      </c>
      <c r="O205" s="745">
        <f t="shared" si="443"/>
        <v>72000</v>
      </c>
      <c r="P205" s="745">
        <f t="shared" si="443"/>
        <v>14490560</v>
      </c>
      <c r="Q205" s="745">
        <f t="shared" si="443"/>
        <v>188377280</v>
      </c>
      <c r="R205" s="745">
        <f t="shared" si="443"/>
        <v>10</v>
      </c>
      <c r="S205" s="745">
        <f t="shared" si="443"/>
        <v>68</v>
      </c>
      <c r="T205" s="745">
        <f t="shared" si="443"/>
        <v>136</v>
      </c>
      <c r="U205" s="745">
        <f t="shared" si="443"/>
        <v>832000</v>
      </c>
      <c r="V205" s="745">
        <f t="shared" si="443"/>
        <v>101</v>
      </c>
      <c r="W205" s="745">
        <f t="shared" si="443"/>
        <v>8403200</v>
      </c>
      <c r="X205" s="745">
        <f t="shared" si="443"/>
        <v>1123200</v>
      </c>
      <c r="Y205" s="745">
        <f t="shared" si="443"/>
        <v>5041920</v>
      </c>
      <c r="Z205" s="745">
        <f t="shared" si="443"/>
        <v>14568320</v>
      </c>
      <c r="AA205" s="745">
        <f t="shared" si="443"/>
        <v>72000</v>
      </c>
      <c r="AB205" s="745">
        <f t="shared" si="443"/>
        <v>14640320</v>
      </c>
      <c r="AC205" s="745">
        <f t="shared" si="443"/>
        <v>190324160</v>
      </c>
      <c r="AD205" s="745">
        <f t="shared" si="443"/>
        <v>10</v>
      </c>
      <c r="AE205" s="745">
        <f t="shared" si="443"/>
        <v>78</v>
      </c>
      <c r="AF205" s="745">
        <f t="shared" si="443"/>
        <v>156</v>
      </c>
      <c r="AG205" s="745">
        <f t="shared" si="443"/>
        <v>832000</v>
      </c>
      <c r="AH205" s="745">
        <f t="shared" si="443"/>
        <v>101</v>
      </c>
      <c r="AI205" s="745">
        <f t="shared" si="443"/>
        <v>8403200</v>
      </c>
      <c r="AJ205" s="745">
        <f t="shared" si="443"/>
        <v>1272960</v>
      </c>
      <c r="AK205" s="745">
        <f t="shared" si="443"/>
        <v>5041920</v>
      </c>
      <c r="AL205" s="745">
        <f t="shared" si="443"/>
        <v>14718080</v>
      </c>
      <c r="AM205" s="745">
        <f t="shared" si="443"/>
        <v>72000</v>
      </c>
      <c r="AN205" s="745">
        <f t="shared" si="443"/>
        <v>14790080</v>
      </c>
      <c r="AO205" s="745">
        <f t="shared" si="443"/>
        <v>192271040</v>
      </c>
      <c r="AP205" s="745">
        <f t="shared" si="443"/>
        <v>10</v>
      </c>
      <c r="AQ205" s="745">
        <f t="shared" si="443"/>
        <v>88</v>
      </c>
      <c r="AR205" s="745">
        <f t="shared" si="443"/>
        <v>176</v>
      </c>
      <c r="AS205" s="745">
        <f t="shared" si="443"/>
        <v>832000</v>
      </c>
      <c r="AT205" s="745">
        <f t="shared" si="443"/>
        <v>101</v>
      </c>
      <c r="AU205" s="745">
        <f t="shared" si="443"/>
        <v>8403200</v>
      </c>
      <c r="AV205" s="745">
        <f t="shared" si="443"/>
        <v>1406080</v>
      </c>
      <c r="AW205" s="745">
        <f t="shared" si="443"/>
        <v>5041920</v>
      </c>
      <c r="AX205" s="745">
        <f t="shared" si="443"/>
        <v>14851200</v>
      </c>
      <c r="AY205" s="745">
        <f t="shared" si="443"/>
        <v>72000</v>
      </c>
      <c r="AZ205" s="745">
        <f t="shared" si="443"/>
        <v>14923200</v>
      </c>
      <c r="BA205" s="745">
        <f t="shared" si="443"/>
        <v>194001600</v>
      </c>
    </row>
    <row r="206" spans="1:53" s="537" customFormat="1" ht="17.25" customHeight="1">
      <c r="A206" s="533"/>
      <c r="B206" s="562"/>
      <c r="C206" s="535"/>
      <c r="D206" s="535"/>
      <c r="E206" s="534"/>
      <c r="F206" s="536"/>
      <c r="G206" s="490"/>
      <c r="H206" s="534"/>
      <c r="I206" s="534"/>
      <c r="J206" s="534"/>
      <c r="K206" s="534"/>
      <c r="L206" s="534"/>
      <c r="M206" s="534"/>
      <c r="N206" s="534"/>
      <c r="O206" s="534"/>
      <c r="P206" s="534"/>
      <c r="Q206" s="534"/>
      <c r="R206" s="536"/>
      <c r="S206" s="534"/>
      <c r="T206" s="534"/>
      <c r="U206" s="534"/>
      <c r="V206" s="534"/>
      <c r="W206" s="534"/>
      <c r="X206" s="534"/>
      <c r="Y206" s="534"/>
      <c r="Z206" s="534"/>
      <c r="AA206" s="534"/>
      <c r="AB206" s="534"/>
      <c r="AC206" s="534"/>
      <c r="AD206" s="536"/>
      <c r="AK206" s="534"/>
      <c r="AP206" s="538"/>
      <c r="AW206" s="534"/>
    </row>
    <row r="207" spans="1:53" s="537" customFormat="1" ht="18" customHeight="1">
      <c r="A207" s="533"/>
      <c r="B207" s="562"/>
      <c r="C207" s="535"/>
      <c r="D207" s="535"/>
      <c r="E207" s="534"/>
      <c r="F207" s="536"/>
      <c r="G207" s="490"/>
      <c r="H207" s="534"/>
      <c r="I207" s="534"/>
      <c r="J207" s="534"/>
      <c r="K207" s="534"/>
      <c r="L207" s="534"/>
      <c r="M207" s="534"/>
      <c r="N207" s="534"/>
      <c r="O207" s="534"/>
      <c r="P207" s="534"/>
      <c r="Q207" s="534"/>
      <c r="R207" s="536"/>
      <c r="S207" s="534"/>
      <c r="T207" s="534"/>
      <c r="U207" s="534"/>
      <c r="V207" s="534"/>
      <c r="W207" s="534"/>
      <c r="X207" s="534"/>
      <c r="Y207" s="534"/>
      <c r="Z207" s="534"/>
      <c r="AA207" s="534"/>
      <c r="AB207" s="534"/>
      <c r="AC207" s="534"/>
      <c r="AD207" s="536"/>
      <c r="AK207" s="534"/>
      <c r="AP207" s="538"/>
      <c r="AW207" s="534"/>
    </row>
    <row r="208" spans="1:53" s="500" customFormat="1" ht="30.75" customHeight="1">
      <c r="A208" s="960" t="s">
        <v>554</v>
      </c>
      <c r="B208" s="960"/>
      <c r="C208" s="960"/>
      <c r="D208" s="960"/>
      <c r="E208" s="960"/>
      <c r="F208" s="962" t="s">
        <v>1032</v>
      </c>
      <c r="G208" s="962"/>
      <c r="H208" s="962"/>
      <c r="I208" s="962"/>
      <c r="J208" s="962"/>
      <c r="K208" s="962"/>
      <c r="L208" s="962"/>
      <c r="M208" s="962"/>
      <c r="N208" s="962"/>
      <c r="O208" s="962"/>
      <c r="P208" s="962"/>
      <c r="Q208" s="962"/>
      <c r="R208" s="962" t="s">
        <v>1032</v>
      </c>
      <c r="S208" s="962"/>
      <c r="T208" s="962"/>
      <c r="U208" s="962"/>
      <c r="V208" s="962"/>
      <c r="W208" s="962"/>
      <c r="X208" s="962"/>
      <c r="Y208" s="962"/>
      <c r="Z208" s="962"/>
      <c r="AA208" s="962"/>
      <c r="AB208" s="962"/>
      <c r="AC208" s="962"/>
      <c r="AD208" s="962" t="s">
        <v>1032</v>
      </c>
      <c r="AE208" s="962"/>
      <c r="AF208" s="962"/>
      <c r="AG208" s="962"/>
      <c r="AH208" s="962"/>
      <c r="AI208" s="962"/>
      <c r="AJ208" s="962"/>
      <c r="AK208" s="962"/>
      <c r="AL208" s="962"/>
      <c r="AM208" s="962"/>
      <c r="AN208" s="962"/>
      <c r="AO208" s="962"/>
      <c r="AP208" s="962" t="s">
        <v>1032</v>
      </c>
      <c r="AQ208" s="962"/>
      <c r="AR208" s="962"/>
      <c r="AS208" s="962"/>
      <c r="AT208" s="962"/>
      <c r="AU208" s="962"/>
      <c r="AV208" s="962"/>
      <c r="AW208" s="962"/>
      <c r="AX208" s="962"/>
      <c r="AY208" s="962"/>
      <c r="AZ208" s="962"/>
      <c r="BA208" s="962"/>
    </row>
    <row r="209" spans="1:53" s="501" customFormat="1" ht="25.5" customHeight="1">
      <c r="A209" s="959" t="s">
        <v>22</v>
      </c>
      <c r="B209" s="959"/>
      <c r="C209" s="959"/>
      <c r="D209" s="959"/>
      <c r="E209" s="959"/>
      <c r="F209" s="963" t="s">
        <v>1405</v>
      </c>
      <c r="G209" s="964"/>
      <c r="H209" s="964"/>
      <c r="I209" s="964"/>
      <c r="J209" s="964"/>
      <c r="K209" s="964"/>
      <c r="L209" s="964"/>
      <c r="M209" s="964"/>
      <c r="N209" s="964"/>
      <c r="O209" s="964"/>
      <c r="P209" s="964"/>
      <c r="Q209" s="965"/>
      <c r="R209" s="963" t="s">
        <v>1946</v>
      </c>
      <c r="S209" s="964"/>
      <c r="T209" s="964"/>
      <c r="U209" s="964"/>
      <c r="V209" s="964"/>
      <c r="W209" s="964"/>
      <c r="X209" s="964"/>
      <c r="Y209" s="964"/>
      <c r="Z209" s="964"/>
      <c r="AA209" s="964"/>
      <c r="AB209" s="964"/>
      <c r="AC209" s="965"/>
      <c r="AD209" s="967" t="s">
        <v>2458</v>
      </c>
      <c r="AE209" s="967"/>
      <c r="AF209" s="967"/>
      <c r="AG209" s="967"/>
      <c r="AH209" s="967"/>
      <c r="AI209" s="967"/>
      <c r="AJ209" s="967"/>
      <c r="AK209" s="967"/>
      <c r="AL209" s="967"/>
      <c r="AM209" s="967"/>
      <c r="AN209" s="967"/>
      <c r="AO209" s="967"/>
      <c r="AP209" s="967" t="s">
        <v>2932</v>
      </c>
      <c r="AQ209" s="967"/>
      <c r="AR209" s="967"/>
      <c r="AS209" s="967"/>
      <c r="AT209" s="967"/>
      <c r="AU209" s="967"/>
      <c r="AV209" s="967"/>
      <c r="AW209" s="967"/>
      <c r="AX209" s="967"/>
      <c r="AY209" s="967"/>
      <c r="AZ209" s="967"/>
      <c r="BA209" s="967"/>
    </row>
    <row r="210" spans="1:53" s="532" customFormat="1" ht="94.5">
      <c r="A210" s="458" t="s">
        <v>10</v>
      </c>
      <c r="B210" s="531" t="s">
        <v>54</v>
      </c>
      <c r="C210" s="531" t="s">
        <v>1958</v>
      </c>
      <c r="D210" s="531" t="s">
        <v>1959</v>
      </c>
      <c r="E210" s="531" t="s">
        <v>55</v>
      </c>
      <c r="F210" s="547" t="s">
        <v>1</v>
      </c>
      <c r="G210" s="546" t="s">
        <v>449</v>
      </c>
      <c r="H210" s="546" t="s">
        <v>57</v>
      </c>
      <c r="I210" s="547" t="s">
        <v>62</v>
      </c>
      <c r="J210" s="565" t="s">
        <v>63</v>
      </c>
      <c r="K210" s="547" t="s">
        <v>450</v>
      </c>
      <c r="L210" s="547" t="s">
        <v>451</v>
      </c>
      <c r="M210" s="547" t="s">
        <v>2024</v>
      </c>
      <c r="N210" s="547" t="s">
        <v>2025</v>
      </c>
      <c r="O210" s="531" t="s">
        <v>612</v>
      </c>
      <c r="P210" s="531" t="s">
        <v>1408</v>
      </c>
      <c r="Q210" s="547" t="s">
        <v>1409</v>
      </c>
      <c r="R210" s="547"/>
      <c r="S210" s="546" t="str">
        <f>+G210</f>
        <v>Դատավորի ստաժ</v>
      </c>
      <c r="T210" s="546" t="str">
        <f>+H210</f>
        <v>Ստաժի %-ը</v>
      </c>
      <c r="U210" s="547" t="s">
        <v>62</v>
      </c>
      <c r="V210" s="565" t="s">
        <v>63</v>
      </c>
      <c r="W210" s="547" t="s">
        <v>450</v>
      </c>
      <c r="X210" s="547" t="s">
        <v>451</v>
      </c>
      <c r="Y210" s="547" t="s">
        <v>2024</v>
      </c>
      <c r="Z210" s="547" t="s">
        <v>2025</v>
      </c>
      <c r="AA210" s="531" t="s">
        <v>1334</v>
      </c>
      <c r="AB210" s="531" t="s">
        <v>1947</v>
      </c>
      <c r="AC210" s="547" t="s">
        <v>1948</v>
      </c>
      <c r="AD210" s="547"/>
      <c r="AE210" s="546" t="str">
        <f>+S210</f>
        <v>Դատավորի ստաժ</v>
      </c>
      <c r="AF210" s="546" t="str">
        <f>+T210</f>
        <v>Ստաժի %-ը</v>
      </c>
      <c r="AG210" s="547" t="s">
        <v>62</v>
      </c>
      <c r="AH210" s="565" t="s">
        <v>63</v>
      </c>
      <c r="AI210" s="547" t="s">
        <v>450</v>
      </c>
      <c r="AJ210" s="547" t="s">
        <v>451</v>
      </c>
      <c r="AK210" s="547" t="s">
        <v>2024</v>
      </c>
      <c r="AL210" s="547" t="s">
        <v>2025</v>
      </c>
      <c r="AM210" s="531" t="s">
        <v>1334</v>
      </c>
      <c r="AN210" s="531" t="s">
        <v>2460</v>
      </c>
      <c r="AO210" s="547" t="s">
        <v>2459</v>
      </c>
      <c r="AP210" s="547"/>
      <c r="AQ210" s="546" t="str">
        <f>+AE210</f>
        <v>Դատավորի ստաժ</v>
      </c>
      <c r="AR210" s="546" t="str">
        <f>+AF210</f>
        <v>Ստաժի %-ը</v>
      </c>
      <c r="AS210" s="547" t="s">
        <v>62</v>
      </c>
      <c r="AT210" s="565" t="s">
        <v>63</v>
      </c>
      <c r="AU210" s="547" t="s">
        <v>450</v>
      </c>
      <c r="AV210" s="547" t="s">
        <v>451</v>
      </c>
      <c r="AW210" s="547" t="s">
        <v>2024</v>
      </c>
      <c r="AX210" s="547" t="s">
        <v>2025</v>
      </c>
      <c r="AY210" s="531" t="s">
        <v>1334</v>
      </c>
      <c r="AZ210" s="531" t="s">
        <v>2933</v>
      </c>
      <c r="BA210" s="547" t="s">
        <v>2934</v>
      </c>
    </row>
    <row r="211" spans="1:53" s="485" customFormat="1" ht="23.25" customHeight="1">
      <c r="A211" s="792">
        <v>1</v>
      </c>
      <c r="B211" s="803" t="s">
        <v>465</v>
      </c>
      <c r="C211" s="794" t="s">
        <v>1961</v>
      </c>
      <c r="D211" s="794">
        <v>1961</v>
      </c>
      <c r="E211" s="795" t="s">
        <v>457</v>
      </c>
      <c r="F211" s="796">
        <v>1</v>
      </c>
      <c r="G211" s="797">
        <v>31</v>
      </c>
      <c r="H211" s="798">
        <f t="shared" ref="H211:H224" si="444">+G211*2</f>
        <v>62</v>
      </c>
      <c r="I211" s="799">
        <v>83200</v>
      </c>
      <c r="J211" s="799">
        <v>11</v>
      </c>
      <c r="K211" s="800">
        <f t="shared" ref="K211:K223" si="445">+J211*I211</f>
        <v>915200</v>
      </c>
      <c r="L211" s="800">
        <v>406644.25</v>
      </c>
      <c r="M211" s="800">
        <f t="shared" ref="M211:M224" si="446">+K211*0.6</f>
        <v>549120</v>
      </c>
      <c r="N211" s="800">
        <f t="shared" ref="N211:N224" si="447">+K211+L211+M211</f>
        <v>1870964.25</v>
      </c>
      <c r="O211" s="799"/>
      <c r="P211" s="801">
        <f t="shared" ref="P211:P223" si="448">+N211+O211</f>
        <v>1870964.25</v>
      </c>
      <c r="Q211" s="801">
        <f t="shared" ref="Q211:Q224" si="449">+P211*13</f>
        <v>24322535.25</v>
      </c>
      <c r="R211" s="690">
        <v>1</v>
      </c>
      <c r="S211" s="567">
        <f t="shared" ref="S211:S224" si="450">+G211+1</f>
        <v>32</v>
      </c>
      <c r="T211" s="461">
        <f t="shared" ref="T211:T223" si="451">+S211*2</f>
        <v>64</v>
      </c>
      <c r="U211" s="456">
        <v>83200</v>
      </c>
      <c r="V211" s="456">
        <f t="shared" ref="V211:V224" si="452">+J211</f>
        <v>11</v>
      </c>
      <c r="W211" s="462">
        <f t="shared" ref="W211:W223" si="453">+U211*V211</f>
        <v>915200</v>
      </c>
      <c r="X211" s="462">
        <f t="shared" ref="X211:X224" si="454">IF((T211&lt;=30)*AND(W211*T211%&gt;L211),W211*T211%,IF((T211&gt;30)*AND(W211*30%&gt;L211),W211*30%,L211))</f>
        <v>406644.25</v>
      </c>
      <c r="Y211" s="462">
        <f t="shared" ref="Y211:Y224" si="455">+W211*0.6</f>
        <v>549120</v>
      </c>
      <c r="Z211" s="462">
        <f t="shared" ref="Z211:Z224" si="456">+W211+X211+Y211</f>
        <v>1870964.25</v>
      </c>
      <c r="AA211" s="456">
        <f t="shared" ref="AA211:AA224" si="457">+O211</f>
        <v>0</v>
      </c>
      <c r="AB211" s="484">
        <f t="shared" ref="AB211:AB223" si="458">+Z211+AA211</f>
        <v>1870964.25</v>
      </c>
      <c r="AC211" s="484">
        <f t="shared" ref="AC211:AC223" si="459">+AB211*13</f>
        <v>24322535.25</v>
      </c>
      <c r="AD211" s="690">
        <v>1</v>
      </c>
      <c r="AE211" s="567">
        <f t="shared" ref="AE211:AE223" si="460">+S211+1</f>
        <v>33</v>
      </c>
      <c r="AF211" s="461">
        <f t="shared" ref="AF211:AF223" si="461">+AE211*2</f>
        <v>66</v>
      </c>
      <c r="AG211" s="456">
        <f t="shared" ref="AG211:AG223" si="462">+U211</f>
        <v>83200</v>
      </c>
      <c r="AH211" s="456">
        <f t="shared" ref="AH211:AH223" si="463">+V211</f>
        <v>11</v>
      </c>
      <c r="AI211" s="462">
        <f t="shared" ref="AI211:AI223" si="464">+AG211*AH211</f>
        <v>915200</v>
      </c>
      <c r="AJ211" s="462">
        <f t="shared" ref="AJ211:AJ223" si="465">IF((AF211&lt;=30)*AND(AI211*AF211%&gt;X211),AI211*AF211%,IF((AF211&gt;30)*AND(AI211*30%&gt;X211),AI211*30%,X211))</f>
        <v>406644.25</v>
      </c>
      <c r="AK211" s="462">
        <f t="shared" ref="AK211:AK224" si="466">+AI211*0.6</f>
        <v>549120</v>
      </c>
      <c r="AL211" s="462">
        <f t="shared" ref="AL211:AL223" si="467">+AI211+AJ211+AK211</f>
        <v>1870964.25</v>
      </c>
      <c r="AM211" s="456">
        <f t="shared" ref="AM211:AM223" si="468">+AA211</f>
        <v>0</v>
      </c>
      <c r="AN211" s="484">
        <f t="shared" ref="AN211:AN223" si="469">+AL211+AM211</f>
        <v>1870964.25</v>
      </c>
      <c r="AO211" s="484">
        <f t="shared" ref="AO211:AO223" si="470">+AN211*13</f>
        <v>24322535.25</v>
      </c>
      <c r="AP211" s="690">
        <v>1</v>
      </c>
      <c r="AQ211" s="567">
        <f t="shared" ref="AQ211:AQ223" si="471">+AE211+1</f>
        <v>34</v>
      </c>
      <c r="AR211" s="461">
        <f t="shared" ref="AR211:AR223" si="472">+AQ211*2</f>
        <v>68</v>
      </c>
      <c r="AS211" s="456">
        <f t="shared" ref="AS211:AS223" si="473">+AG211</f>
        <v>83200</v>
      </c>
      <c r="AT211" s="456">
        <f t="shared" ref="AT211:AT223" si="474">+AH211</f>
        <v>11</v>
      </c>
      <c r="AU211" s="462">
        <f t="shared" ref="AU211:AU223" si="475">+AS211*AT211</f>
        <v>915200</v>
      </c>
      <c r="AV211" s="462">
        <f t="shared" ref="AV211:AV223" si="476">IF((AR211&lt;=30)*AND(AU211*AR211%&gt;AJ211),AU211*AR211%,IF((AR211&gt;30)*AND(AU211*30%&gt;AJ211),AU211*30%,AJ211))</f>
        <v>406644.25</v>
      </c>
      <c r="AW211" s="462">
        <f t="shared" ref="AW211:AW224" si="477">+AU211*0.6</f>
        <v>549120</v>
      </c>
      <c r="AX211" s="462">
        <f t="shared" ref="AX211:AX223" si="478">+AU211+AV211+AW211</f>
        <v>1870964.25</v>
      </c>
      <c r="AY211" s="456">
        <f t="shared" ref="AY211:AY223" si="479">+AM211</f>
        <v>0</v>
      </c>
      <c r="AZ211" s="484">
        <f t="shared" ref="AZ211:AZ223" si="480">+AX211+AY211</f>
        <v>1870964.25</v>
      </c>
      <c r="BA211" s="484">
        <f t="shared" ref="BA211:BA223" si="481">+AZ211*13</f>
        <v>24322535.25</v>
      </c>
    </row>
    <row r="212" spans="1:53" s="485" customFormat="1" ht="13.5">
      <c r="A212" s="792">
        <v>2</v>
      </c>
      <c r="B212" s="795" t="s">
        <v>468</v>
      </c>
      <c r="C212" s="794" t="s">
        <v>1961</v>
      </c>
      <c r="D212" s="794">
        <v>1960</v>
      </c>
      <c r="E212" s="795" t="s">
        <v>525</v>
      </c>
      <c r="F212" s="805">
        <v>1</v>
      </c>
      <c r="G212" s="797">
        <v>26</v>
      </c>
      <c r="H212" s="798">
        <f>+G212*2</f>
        <v>52</v>
      </c>
      <c r="I212" s="799">
        <v>83200</v>
      </c>
      <c r="J212" s="799">
        <v>10</v>
      </c>
      <c r="K212" s="800">
        <f>+J212*I212</f>
        <v>832000</v>
      </c>
      <c r="L212" s="800">
        <v>287043</v>
      </c>
      <c r="M212" s="800">
        <f t="shared" si="446"/>
        <v>499200</v>
      </c>
      <c r="N212" s="800">
        <f t="shared" si="447"/>
        <v>1618243</v>
      </c>
      <c r="O212" s="799"/>
      <c r="P212" s="801">
        <f>+N212+O212</f>
        <v>1618243</v>
      </c>
      <c r="Q212" s="801">
        <f>+P212*13</f>
        <v>21037159</v>
      </c>
      <c r="R212" s="690">
        <v>1</v>
      </c>
      <c r="S212" s="567">
        <f t="shared" si="450"/>
        <v>27</v>
      </c>
      <c r="T212" s="461">
        <f>+S212*2</f>
        <v>54</v>
      </c>
      <c r="U212" s="456">
        <v>83200</v>
      </c>
      <c r="V212" s="456">
        <f t="shared" si="452"/>
        <v>10</v>
      </c>
      <c r="W212" s="462">
        <f>+U212*V212</f>
        <v>832000</v>
      </c>
      <c r="X212" s="462">
        <f t="shared" si="454"/>
        <v>287043</v>
      </c>
      <c r="Y212" s="462">
        <f>+W212*0.6</f>
        <v>499200</v>
      </c>
      <c r="Z212" s="462">
        <f>+W212+X212+Y212</f>
        <v>1618243</v>
      </c>
      <c r="AA212" s="456">
        <f>+O212</f>
        <v>0</v>
      </c>
      <c r="AB212" s="484">
        <f>+Z212+AA212</f>
        <v>1618243</v>
      </c>
      <c r="AC212" s="484">
        <f>+AB212*13</f>
        <v>21037159</v>
      </c>
      <c r="AD212" s="690">
        <v>1</v>
      </c>
      <c r="AE212" s="567">
        <f>+S212+1</f>
        <v>28</v>
      </c>
      <c r="AF212" s="461">
        <f>+AE212*2</f>
        <v>56</v>
      </c>
      <c r="AG212" s="456">
        <f>+U212</f>
        <v>83200</v>
      </c>
      <c r="AH212" s="456">
        <f>+V212</f>
        <v>10</v>
      </c>
      <c r="AI212" s="462">
        <f>+AG212*AH212</f>
        <v>832000</v>
      </c>
      <c r="AJ212" s="462">
        <f>IF((AF212&lt;=30)*AND(AI212*AF212%&gt;X212),AI212*AF212%,IF((AF212&gt;30)*AND(AI212*30%&gt;X212),AI212*30%,X212))</f>
        <v>287043</v>
      </c>
      <c r="AK212" s="462">
        <f>+AI212*0.6</f>
        <v>499200</v>
      </c>
      <c r="AL212" s="462">
        <f>+AI212+AJ212+AK212</f>
        <v>1618243</v>
      </c>
      <c r="AM212" s="456">
        <f>+AA212</f>
        <v>0</v>
      </c>
      <c r="AN212" s="484">
        <f>+AL212+AM212</f>
        <v>1618243</v>
      </c>
      <c r="AO212" s="484">
        <f>+AN212*13</f>
        <v>21037159</v>
      </c>
      <c r="AP212" s="690">
        <v>1</v>
      </c>
      <c r="AQ212" s="567">
        <f>+AE212+1</f>
        <v>29</v>
      </c>
      <c r="AR212" s="461">
        <f>+AQ212*2</f>
        <v>58</v>
      </c>
      <c r="AS212" s="456">
        <f>+AG212</f>
        <v>83200</v>
      </c>
      <c r="AT212" s="456">
        <f>+AH212</f>
        <v>10</v>
      </c>
      <c r="AU212" s="462">
        <f>+AS212*AT212</f>
        <v>832000</v>
      </c>
      <c r="AV212" s="462">
        <f>IF((AR212&lt;=30)*AND(AU212*AR212%&gt;AJ212),AU212*AR212%,IF((AR212&gt;30)*AND(AU212*30%&gt;AJ212),AU212*30%,AJ212))</f>
        <v>287043</v>
      </c>
      <c r="AW212" s="462">
        <f>+AU212*0.6</f>
        <v>499200</v>
      </c>
      <c r="AX212" s="462">
        <f>+AU212+AV212+AW212</f>
        <v>1618243</v>
      </c>
      <c r="AY212" s="456">
        <f>+AM212</f>
        <v>0</v>
      </c>
      <c r="AZ212" s="484">
        <f>+AX212+AY212</f>
        <v>1618243</v>
      </c>
      <c r="BA212" s="484">
        <f>+AZ212*13</f>
        <v>21037159</v>
      </c>
    </row>
    <row r="213" spans="1:53" s="485" customFormat="1" ht="23.25" customHeight="1">
      <c r="A213" s="792">
        <v>3</v>
      </c>
      <c r="B213" s="802" t="s">
        <v>469</v>
      </c>
      <c r="C213" s="794" t="s">
        <v>1961</v>
      </c>
      <c r="D213" s="794">
        <v>1960</v>
      </c>
      <c r="E213" s="795" t="s">
        <v>525</v>
      </c>
      <c r="F213" s="796">
        <v>1</v>
      </c>
      <c r="G213" s="797">
        <v>26</v>
      </c>
      <c r="H213" s="798">
        <f t="shared" si="444"/>
        <v>52</v>
      </c>
      <c r="I213" s="799">
        <v>83200</v>
      </c>
      <c r="J213" s="799">
        <v>10</v>
      </c>
      <c r="K213" s="800">
        <f t="shared" si="445"/>
        <v>832000</v>
      </c>
      <c r="L213" s="800">
        <v>287043</v>
      </c>
      <c r="M213" s="800">
        <f t="shared" si="446"/>
        <v>499200</v>
      </c>
      <c r="N213" s="800">
        <f t="shared" si="447"/>
        <v>1618243</v>
      </c>
      <c r="O213" s="799"/>
      <c r="P213" s="801">
        <f t="shared" si="448"/>
        <v>1618243</v>
      </c>
      <c r="Q213" s="801">
        <f t="shared" si="449"/>
        <v>21037159</v>
      </c>
      <c r="R213" s="690">
        <v>1</v>
      </c>
      <c r="S213" s="567">
        <f t="shared" si="450"/>
        <v>27</v>
      </c>
      <c r="T213" s="461">
        <f t="shared" si="451"/>
        <v>54</v>
      </c>
      <c r="U213" s="456">
        <v>83200</v>
      </c>
      <c r="V213" s="456">
        <f t="shared" si="452"/>
        <v>10</v>
      </c>
      <c r="W213" s="462">
        <f t="shared" si="453"/>
        <v>832000</v>
      </c>
      <c r="X213" s="462">
        <f t="shared" si="454"/>
        <v>287043</v>
      </c>
      <c r="Y213" s="462">
        <f t="shared" si="455"/>
        <v>499200</v>
      </c>
      <c r="Z213" s="462">
        <f t="shared" si="456"/>
        <v>1618243</v>
      </c>
      <c r="AA213" s="456">
        <f t="shared" si="457"/>
        <v>0</v>
      </c>
      <c r="AB213" s="484">
        <f t="shared" si="458"/>
        <v>1618243</v>
      </c>
      <c r="AC213" s="484">
        <f t="shared" si="459"/>
        <v>21037159</v>
      </c>
      <c r="AD213" s="690">
        <v>1</v>
      </c>
      <c r="AE213" s="567">
        <f t="shared" si="460"/>
        <v>28</v>
      </c>
      <c r="AF213" s="461">
        <f t="shared" si="461"/>
        <v>56</v>
      </c>
      <c r="AG213" s="456">
        <f t="shared" si="462"/>
        <v>83200</v>
      </c>
      <c r="AH213" s="456">
        <f t="shared" si="463"/>
        <v>10</v>
      </c>
      <c r="AI213" s="462">
        <f t="shared" si="464"/>
        <v>832000</v>
      </c>
      <c r="AJ213" s="462">
        <f t="shared" si="465"/>
        <v>287043</v>
      </c>
      <c r="AK213" s="462">
        <f t="shared" si="466"/>
        <v>499200</v>
      </c>
      <c r="AL213" s="462">
        <f t="shared" si="467"/>
        <v>1618243</v>
      </c>
      <c r="AM213" s="456">
        <f t="shared" si="468"/>
        <v>0</v>
      </c>
      <c r="AN213" s="484">
        <f t="shared" si="469"/>
        <v>1618243</v>
      </c>
      <c r="AO213" s="484">
        <f t="shared" si="470"/>
        <v>21037159</v>
      </c>
      <c r="AP213" s="690">
        <v>1</v>
      </c>
      <c r="AQ213" s="567">
        <f t="shared" si="471"/>
        <v>29</v>
      </c>
      <c r="AR213" s="461">
        <f t="shared" si="472"/>
        <v>58</v>
      </c>
      <c r="AS213" s="456">
        <f t="shared" si="473"/>
        <v>83200</v>
      </c>
      <c r="AT213" s="456">
        <f t="shared" si="474"/>
        <v>10</v>
      </c>
      <c r="AU213" s="462">
        <f t="shared" si="475"/>
        <v>832000</v>
      </c>
      <c r="AV213" s="462">
        <f t="shared" si="476"/>
        <v>287043</v>
      </c>
      <c r="AW213" s="462">
        <f t="shared" si="477"/>
        <v>499200</v>
      </c>
      <c r="AX213" s="462">
        <f t="shared" si="478"/>
        <v>1618243</v>
      </c>
      <c r="AY213" s="456">
        <f t="shared" si="479"/>
        <v>0</v>
      </c>
      <c r="AZ213" s="484">
        <f t="shared" si="480"/>
        <v>1618243</v>
      </c>
      <c r="BA213" s="484">
        <f t="shared" si="481"/>
        <v>21037159</v>
      </c>
    </row>
    <row r="214" spans="1:53" s="485" customFormat="1" ht="23.25" customHeight="1">
      <c r="A214" s="792">
        <v>4</v>
      </c>
      <c r="B214" s="803" t="s">
        <v>467</v>
      </c>
      <c r="C214" s="794" t="s">
        <v>1960</v>
      </c>
      <c r="D214" s="794">
        <v>1975</v>
      </c>
      <c r="E214" s="795" t="s">
        <v>525</v>
      </c>
      <c r="F214" s="805">
        <v>1</v>
      </c>
      <c r="G214" s="797">
        <v>19</v>
      </c>
      <c r="H214" s="798">
        <f t="shared" si="444"/>
        <v>38</v>
      </c>
      <c r="I214" s="799">
        <v>83200</v>
      </c>
      <c r="J214" s="799">
        <v>10</v>
      </c>
      <c r="K214" s="800">
        <f t="shared" si="445"/>
        <v>832000</v>
      </c>
      <c r="L214" s="800">
        <v>249600</v>
      </c>
      <c r="M214" s="800">
        <f t="shared" si="446"/>
        <v>499200</v>
      </c>
      <c r="N214" s="800">
        <f t="shared" si="447"/>
        <v>1580800</v>
      </c>
      <c r="O214" s="799"/>
      <c r="P214" s="801">
        <f t="shared" si="448"/>
        <v>1580800</v>
      </c>
      <c r="Q214" s="801">
        <f t="shared" si="449"/>
        <v>20550400</v>
      </c>
      <c r="R214" s="690">
        <v>1</v>
      </c>
      <c r="S214" s="567">
        <f t="shared" si="450"/>
        <v>20</v>
      </c>
      <c r="T214" s="461">
        <f t="shared" si="451"/>
        <v>40</v>
      </c>
      <c r="U214" s="456">
        <v>83200</v>
      </c>
      <c r="V214" s="456">
        <f t="shared" si="452"/>
        <v>10</v>
      </c>
      <c r="W214" s="462">
        <f t="shared" si="453"/>
        <v>832000</v>
      </c>
      <c r="X214" s="462">
        <f t="shared" si="454"/>
        <v>249600</v>
      </c>
      <c r="Y214" s="462">
        <f t="shared" si="455"/>
        <v>499200</v>
      </c>
      <c r="Z214" s="462">
        <f t="shared" si="456"/>
        <v>1580800</v>
      </c>
      <c r="AA214" s="456">
        <f t="shared" si="457"/>
        <v>0</v>
      </c>
      <c r="AB214" s="484">
        <f t="shared" si="458"/>
        <v>1580800</v>
      </c>
      <c r="AC214" s="484">
        <f t="shared" si="459"/>
        <v>20550400</v>
      </c>
      <c r="AD214" s="690">
        <v>1</v>
      </c>
      <c r="AE214" s="567">
        <f t="shared" si="460"/>
        <v>21</v>
      </c>
      <c r="AF214" s="461">
        <f t="shared" si="461"/>
        <v>42</v>
      </c>
      <c r="AG214" s="456">
        <f t="shared" si="462"/>
        <v>83200</v>
      </c>
      <c r="AH214" s="456">
        <f t="shared" si="463"/>
        <v>10</v>
      </c>
      <c r="AI214" s="462">
        <f t="shared" si="464"/>
        <v>832000</v>
      </c>
      <c r="AJ214" s="462">
        <f t="shared" si="465"/>
        <v>249600</v>
      </c>
      <c r="AK214" s="462">
        <f t="shared" si="466"/>
        <v>499200</v>
      </c>
      <c r="AL214" s="462">
        <f t="shared" si="467"/>
        <v>1580800</v>
      </c>
      <c r="AM214" s="456">
        <f t="shared" si="468"/>
        <v>0</v>
      </c>
      <c r="AN214" s="484">
        <f t="shared" si="469"/>
        <v>1580800</v>
      </c>
      <c r="AO214" s="484">
        <f t="shared" si="470"/>
        <v>20550400</v>
      </c>
      <c r="AP214" s="690">
        <v>1</v>
      </c>
      <c r="AQ214" s="567">
        <f t="shared" si="471"/>
        <v>22</v>
      </c>
      <c r="AR214" s="461">
        <f t="shared" si="472"/>
        <v>44</v>
      </c>
      <c r="AS214" s="456">
        <f t="shared" si="473"/>
        <v>83200</v>
      </c>
      <c r="AT214" s="456">
        <f t="shared" si="474"/>
        <v>10</v>
      </c>
      <c r="AU214" s="462">
        <f t="shared" si="475"/>
        <v>832000</v>
      </c>
      <c r="AV214" s="462">
        <f t="shared" si="476"/>
        <v>249600</v>
      </c>
      <c r="AW214" s="462">
        <f t="shared" si="477"/>
        <v>499200</v>
      </c>
      <c r="AX214" s="462">
        <f t="shared" si="478"/>
        <v>1580800</v>
      </c>
      <c r="AY214" s="456">
        <f t="shared" si="479"/>
        <v>0</v>
      </c>
      <c r="AZ214" s="484">
        <f t="shared" si="480"/>
        <v>1580800</v>
      </c>
      <c r="BA214" s="484">
        <f t="shared" si="481"/>
        <v>20550400</v>
      </c>
    </row>
    <row r="215" spans="1:53" s="485" customFormat="1" ht="23.25" customHeight="1">
      <c r="A215" s="792">
        <v>5</v>
      </c>
      <c r="B215" s="802" t="s">
        <v>202</v>
      </c>
      <c r="C215" s="794" t="s">
        <v>1961</v>
      </c>
      <c r="D215" s="794">
        <v>1975</v>
      </c>
      <c r="E215" s="795" t="s">
        <v>525</v>
      </c>
      <c r="F215" s="805">
        <v>1</v>
      </c>
      <c r="G215" s="797">
        <v>10</v>
      </c>
      <c r="H215" s="798">
        <f t="shared" si="444"/>
        <v>20</v>
      </c>
      <c r="I215" s="799">
        <v>83200</v>
      </c>
      <c r="J215" s="799">
        <v>10</v>
      </c>
      <c r="K215" s="800">
        <f t="shared" si="445"/>
        <v>832000</v>
      </c>
      <c r="L215" s="800">
        <v>166400</v>
      </c>
      <c r="M215" s="800">
        <f t="shared" si="446"/>
        <v>499200</v>
      </c>
      <c r="N215" s="800">
        <f t="shared" si="447"/>
        <v>1497600</v>
      </c>
      <c r="O215" s="799"/>
      <c r="P215" s="801">
        <f t="shared" si="448"/>
        <v>1497600</v>
      </c>
      <c r="Q215" s="801">
        <f t="shared" si="449"/>
        <v>19468800</v>
      </c>
      <c r="R215" s="690">
        <v>1</v>
      </c>
      <c r="S215" s="567">
        <f t="shared" si="450"/>
        <v>11</v>
      </c>
      <c r="T215" s="461">
        <f t="shared" si="451"/>
        <v>22</v>
      </c>
      <c r="U215" s="456">
        <v>83200</v>
      </c>
      <c r="V215" s="456">
        <f t="shared" si="452"/>
        <v>10</v>
      </c>
      <c r="W215" s="462">
        <f t="shared" si="453"/>
        <v>832000</v>
      </c>
      <c r="X215" s="462">
        <f t="shared" si="454"/>
        <v>183040</v>
      </c>
      <c r="Y215" s="462">
        <f t="shared" si="455"/>
        <v>499200</v>
      </c>
      <c r="Z215" s="462">
        <f t="shared" si="456"/>
        <v>1514240</v>
      </c>
      <c r="AA215" s="456">
        <f t="shared" si="457"/>
        <v>0</v>
      </c>
      <c r="AB215" s="484">
        <f t="shared" si="458"/>
        <v>1514240</v>
      </c>
      <c r="AC215" s="484">
        <f t="shared" si="459"/>
        <v>19685120</v>
      </c>
      <c r="AD215" s="690">
        <v>1</v>
      </c>
      <c r="AE215" s="567">
        <f t="shared" si="460"/>
        <v>12</v>
      </c>
      <c r="AF215" s="461">
        <f t="shared" si="461"/>
        <v>24</v>
      </c>
      <c r="AG215" s="456">
        <f t="shared" si="462"/>
        <v>83200</v>
      </c>
      <c r="AH215" s="456">
        <f t="shared" si="463"/>
        <v>10</v>
      </c>
      <c r="AI215" s="462">
        <f t="shared" si="464"/>
        <v>832000</v>
      </c>
      <c r="AJ215" s="462">
        <f t="shared" si="465"/>
        <v>199680</v>
      </c>
      <c r="AK215" s="462">
        <f t="shared" si="466"/>
        <v>499200</v>
      </c>
      <c r="AL215" s="462">
        <f t="shared" si="467"/>
        <v>1530880</v>
      </c>
      <c r="AM215" s="456">
        <f t="shared" si="468"/>
        <v>0</v>
      </c>
      <c r="AN215" s="484">
        <f t="shared" si="469"/>
        <v>1530880</v>
      </c>
      <c r="AO215" s="484">
        <f t="shared" si="470"/>
        <v>19901440</v>
      </c>
      <c r="AP215" s="690">
        <v>1</v>
      </c>
      <c r="AQ215" s="567">
        <f t="shared" si="471"/>
        <v>13</v>
      </c>
      <c r="AR215" s="461">
        <f t="shared" si="472"/>
        <v>26</v>
      </c>
      <c r="AS215" s="456">
        <f t="shared" si="473"/>
        <v>83200</v>
      </c>
      <c r="AT215" s="456">
        <f t="shared" si="474"/>
        <v>10</v>
      </c>
      <c r="AU215" s="462">
        <f t="shared" si="475"/>
        <v>832000</v>
      </c>
      <c r="AV215" s="462">
        <f t="shared" si="476"/>
        <v>216320</v>
      </c>
      <c r="AW215" s="462">
        <f t="shared" si="477"/>
        <v>499200</v>
      </c>
      <c r="AX215" s="462">
        <f t="shared" si="478"/>
        <v>1547520</v>
      </c>
      <c r="AY215" s="456">
        <f t="shared" si="479"/>
        <v>0</v>
      </c>
      <c r="AZ215" s="484">
        <f t="shared" si="480"/>
        <v>1547520</v>
      </c>
      <c r="BA215" s="484">
        <f t="shared" si="481"/>
        <v>20117760</v>
      </c>
    </row>
    <row r="216" spans="1:53" s="485" customFormat="1" ht="23.25" customHeight="1">
      <c r="A216" s="792">
        <v>6</v>
      </c>
      <c r="B216" s="802" t="s">
        <v>771</v>
      </c>
      <c r="C216" s="794" t="s">
        <v>1960</v>
      </c>
      <c r="D216" s="794">
        <v>1986</v>
      </c>
      <c r="E216" s="795" t="s">
        <v>525</v>
      </c>
      <c r="F216" s="805">
        <v>1</v>
      </c>
      <c r="G216" s="797">
        <v>5</v>
      </c>
      <c r="H216" s="798">
        <f t="shared" si="444"/>
        <v>10</v>
      </c>
      <c r="I216" s="799">
        <v>83200</v>
      </c>
      <c r="J216" s="799">
        <v>10</v>
      </c>
      <c r="K216" s="800">
        <f t="shared" si="445"/>
        <v>832000</v>
      </c>
      <c r="L216" s="800">
        <v>83200</v>
      </c>
      <c r="M216" s="800">
        <f t="shared" si="446"/>
        <v>499200</v>
      </c>
      <c r="N216" s="800">
        <f t="shared" si="447"/>
        <v>1414400</v>
      </c>
      <c r="O216" s="799"/>
      <c r="P216" s="801">
        <f t="shared" si="448"/>
        <v>1414400</v>
      </c>
      <c r="Q216" s="801">
        <f t="shared" si="449"/>
        <v>18387200</v>
      </c>
      <c r="R216" s="690">
        <v>1</v>
      </c>
      <c r="S216" s="567">
        <f t="shared" si="450"/>
        <v>6</v>
      </c>
      <c r="T216" s="461">
        <f t="shared" si="451"/>
        <v>12</v>
      </c>
      <c r="U216" s="456">
        <v>83200</v>
      </c>
      <c r="V216" s="456">
        <f t="shared" si="452"/>
        <v>10</v>
      </c>
      <c r="W216" s="462">
        <f t="shared" si="453"/>
        <v>832000</v>
      </c>
      <c r="X216" s="462">
        <f t="shared" si="454"/>
        <v>99840</v>
      </c>
      <c r="Y216" s="462">
        <f t="shared" si="455"/>
        <v>499200</v>
      </c>
      <c r="Z216" s="462">
        <f t="shared" si="456"/>
        <v>1431040</v>
      </c>
      <c r="AA216" s="456">
        <f t="shared" si="457"/>
        <v>0</v>
      </c>
      <c r="AB216" s="484">
        <f t="shared" si="458"/>
        <v>1431040</v>
      </c>
      <c r="AC216" s="484">
        <f t="shared" si="459"/>
        <v>18603520</v>
      </c>
      <c r="AD216" s="690">
        <v>1</v>
      </c>
      <c r="AE216" s="567">
        <f t="shared" si="460"/>
        <v>7</v>
      </c>
      <c r="AF216" s="461">
        <f t="shared" si="461"/>
        <v>14</v>
      </c>
      <c r="AG216" s="456">
        <f t="shared" si="462"/>
        <v>83200</v>
      </c>
      <c r="AH216" s="456">
        <f t="shared" si="463"/>
        <v>10</v>
      </c>
      <c r="AI216" s="462">
        <f t="shared" si="464"/>
        <v>832000</v>
      </c>
      <c r="AJ216" s="462">
        <f t="shared" si="465"/>
        <v>116480.00000000001</v>
      </c>
      <c r="AK216" s="462">
        <f t="shared" si="466"/>
        <v>499200</v>
      </c>
      <c r="AL216" s="462">
        <f t="shared" si="467"/>
        <v>1447680</v>
      </c>
      <c r="AM216" s="456">
        <f t="shared" si="468"/>
        <v>0</v>
      </c>
      <c r="AN216" s="484">
        <f t="shared" si="469"/>
        <v>1447680</v>
      </c>
      <c r="AO216" s="484">
        <f t="shared" si="470"/>
        <v>18819840</v>
      </c>
      <c r="AP216" s="690">
        <v>1</v>
      </c>
      <c r="AQ216" s="567">
        <f t="shared" si="471"/>
        <v>8</v>
      </c>
      <c r="AR216" s="461">
        <f t="shared" si="472"/>
        <v>16</v>
      </c>
      <c r="AS216" s="456">
        <f t="shared" si="473"/>
        <v>83200</v>
      </c>
      <c r="AT216" s="456">
        <f t="shared" si="474"/>
        <v>10</v>
      </c>
      <c r="AU216" s="462">
        <f t="shared" si="475"/>
        <v>832000</v>
      </c>
      <c r="AV216" s="462">
        <f t="shared" si="476"/>
        <v>133120</v>
      </c>
      <c r="AW216" s="462">
        <f t="shared" si="477"/>
        <v>499200</v>
      </c>
      <c r="AX216" s="462">
        <f t="shared" si="478"/>
        <v>1464320</v>
      </c>
      <c r="AY216" s="456">
        <f t="shared" si="479"/>
        <v>0</v>
      </c>
      <c r="AZ216" s="484">
        <f t="shared" si="480"/>
        <v>1464320</v>
      </c>
      <c r="BA216" s="484">
        <f t="shared" si="481"/>
        <v>19036160</v>
      </c>
    </row>
    <row r="217" spans="1:53" s="485" customFormat="1" ht="23.25" customHeight="1">
      <c r="A217" s="792">
        <v>7</v>
      </c>
      <c r="B217" s="802" t="s">
        <v>1330</v>
      </c>
      <c r="C217" s="794" t="s">
        <v>1960</v>
      </c>
      <c r="D217" s="794">
        <v>1991</v>
      </c>
      <c r="E217" s="795" t="s">
        <v>525</v>
      </c>
      <c r="F217" s="805">
        <v>1</v>
      </c>
      <c r="G217" s="797">
        <v>4</v>
      </c>
      <c r="H217" s="798">
        <f t="shared" si="444"/>
        <v>8</v>
      </c>
      <c r="I217" s="799">
        <v>83200</v>
      </c>
      <c r="J217" s="799">
        <v>10</v>
      </c>
      <c r="K217" s="800">
        <f t="shared" si="445"/>
        <v>832000</v>
      </c>
      <c r="L217" s="800">
        <v>66560</v>
      </c>
      <c r="M217" s="800">
        <f t="shared" si="446"/>
        <v>499200</v>
      </c>
      <c r="N217" s="800">
        <f t="shared" si="447"/>
        <v>1397760</v>
      </c>
      <c r="O217" s="799"/>
      <c r="P217" s="801">
        <f t="shared" si="448"/>
        <v>1397760</v>
      </c>
      <c r="Q217" s="801">
        <f t="shared" si="449"/>
        <v>18170880</v>
      </c>
      <c r="R217" s="690">
        <v>1</v>
      </c>
      <c r="S217" s="567">
        <f t="shared" si="450"/>
        <v>5</v>
      </c>
      <c r="T217" s="461">
        <f t="shared" si="451"/>
        <v>10</v>
      </c>
      <c r="U217" s="456">
        <v>83200</v>
      </c>
      <c r="V217" s="456">
        <f t="shared" si="452"/>
        <v>10</v>
      </c>
      <c r="W217" s="462">
        <f t="shared" si="453"/>
        <v>832000</v>
      </c>
      <c r="X217" s="462">
        <f t="shared" si="454"/>
        <v>83200</v>
      </c>
      <c r="Y217" s="462">
        <f t="shared" si="455"/>
        <v>499200</v>
      </c>
      <c r="Z217" s="462">
        <f t="shared" si="456"/>
        <v>1414400</v>
      </c>
      <c r="AA217" s="456">
        <f t="shared" si="457"/>
        <v>0</v>
      </c>
      <c r="AB217" s="484">
        <f t="shared" si="458"/>
        <v>1414400</v>
      </c>
      <c r="AC217" s="484">
        <f t="shared" si="459"/>
        <v>18387200</v>
      </c>
      <c r="AD217" s="690">
        <v>1</v>
      </c>
      <c r="AE217" s="567">
        <f t="shared" si="460"/>
        <v>6</v>
      </c>
      <c r="AF217" s="461">
        <f t="shared" si="461"/>
        <v>12</v>
      </c>
      <c r="AG217" s="456">
        <f t="shared" si="462"/>
        <v>83200</v>
      </c>
      <c r="AH217" s="456">
        <f t="shared" si="463"/>
        <v>10</v>
      </c>
      <c r="AI217" s="462">
        <f t="shared" si="464"/>
        <v>832000</v>
      </c>
      <c r="AJ217" s="462">
        <f t="shared" si="465"/>
        <v>99840</v>
      </c>
      <c r="AK217" s="462">
        <f t="shared" si="466"/>
        <v>499200</v>
      </c>
      <c r="AL217" s="462">
        <f t="shared" si="467"/>
        <v>1431040</v>
      </c>
      <c r="AM217" s="456">
        <f t="shared" si="468"/>
        <v>0</v>
      </c>
      <c r="AN217" s="484">
        <f t="shared" si="469"/>
        <v>1431040</v>
      </c>
      <c r="AO217" s="484">
        <f t="shared" si="470"/>
        <v>18603520</v>
      </c>
      <c r="AP217" s="690">
        <v>1</v>
      </c>
      <c r="AQ217" s="567">
        <f t="shared" si="471"/>
        <v>7</v>
      </c>
      <c r="AR217" s="461">
        <f t="shared" si="472"/>
        <v>14</v>
      </c>
      <c r="AS217" s="456">
        <f t="shared" si="473"/>
        <v>83200</v>
      </c>
      <c r="AT217" s="456">
        <f t="shared" si="474"/>
        <v>10</v>
      </c>
      <c r="AU217" s="462">
        <f t="shared" si="475"/>
        <v>832000</v>
      </c>
      <c r="AV217" s="462">
        <f t="shared" si="476"/>
        <v>116480.00000000001</v>
      </c>
      <c r="AW217" s="462">
        <f t="shared" si="477"/>
        <v>499200</v>
      </c>
      <c r="AX217" s="462">
        <f t="shared" si="478"/>
        <v>1447680</v>
      </c>
      <c r="AY217" s="456">
        <f t="shared" si="479"/>
        <v>0</v>
      </c>
      <c r="AZ217" s="484">
        <f t="shared" si="480"/>
        <v>1447680</v>
      </c>
      <c r="BA217" s="484">
        <f t="shared" si="481"/>
        <v>18819840</v>
      </c>
    </row>
    <row r="218" spans="1:53" s="485" customFormat="1" ht="23.25" customHeight="1">
      <c r="A218" s="792">
        <v>8</v>
      </c>
      <c r="B218" s="802" t="s">
        <v>655</v>
      </c>
      <c r="C218" s="794" t="s">
        <v>1961</v>
      </c>
      <c r="D218" s="794">
        <v>1992</v>
      </c>
      <c r="E218" s="795" t="s">
        <v>525</v>
      </c>
      <c r="F218" s="805">
        <v>1</v>
      </c>
      <c r="G218" s="797">
        <v>3</v>
      </c>
      <c r="H218" s="798">
        <f t="shared" si="444"/>
        <v>6</v>
      </c>
      <c r="I218" s="799">
        <v>83200</v>
      </c>
      <c r="J218" s="799">
        <v>10</v>
      </c>
      <c r="K218" s="800">
        <f t="shared" si="445"/>
        <v>832000</v>
      </c>
      <c r="L218" s="800">
        <v>49920</v>
      </c>
      <c r="M218" s="800">
        <f t="shared" si="446"/>
        <v>499200</v>
      </c>
      <c r="N218" s="800">
        <f t="shared" si="447"/>
        <v>1381120</v>
      </c>
      <c r="O218" s="799"/>
      <c r="P218" s="801">
        <f t="shared" si="448"/>
        <v>1381120</v>
      </c>
      <c r="Q218" s="801">
        <f t="shared" si="449"/>
        <v>17954560</v>
      </c>
      <c r="R218" s="690">
        <v>1</v>
      </c>
      <c r="S218" s="567">
        <f t="shared" si="450"/>
        <v>4</v>
      </c>
      <c r="T218" s="461">
        <f t="shared" si="451"/>
        <v>8</v>
      </c>
      <c r="U218" s="456">
        <v>83200</v>
      </c>
      <c r="V218" s="456">
        <f t="shared" si="452"/>
        <v>10</v>
      </c>
      <c r="W218" s="462">
        <f t="shared" si="453"/>
        <v>832000</v>
      </c>
      <c r="X218" s="462">
        <f t="shared" si="454"/>
        <v>66560</v>
      </c>
      <c r="Y218" s="462">
        <f t="shared" si="455"/>
        <v>499200</v>
      </c>
      <c r="Z218" s="462">
        <f t="shared" si="456"/>
        <v>1397760</v>
      </c>
      <c r="AA218" s="456">
        <f t="shared" si="457"/>
        <v>0</v>
      </c>
      <c r="AB218" s="484">
        <f t="shared" si="458"/>
        <v>1397760</v>
      </c>
      <c r="AC218" s="484">
        <f t="shared" si="459"/>
        <v>18170880</v>
      </c>
      <c r="AD218" s="690">
        <v>1</v>
      </c>
      <c r="AE218" s="567">
        <f t="shared" si="460"/>
        <v>5</v>
      </c>
      <c r="AF218" s="461">
        <f t="shared" si="461"/>
        <v>10</v>
      </c>
      <c r="AG218" s="456">
        <f t="shared" si="462"/>
        <v>83200</v>
      </c>
      <c r="AH218" s="456">
        <f t="shared" si="463"/>
        <v>10</v>
      </c>
      <c r="AI218" s="462">
        <f t="shared" si="464"/>
        <v>832000</v>
      </c>
      <c r="AJ218" s="462">
        <f t="shared" si="465"/>
        <v>83200</v>
      </c>
      <c r="AK218" s="462">
        <f t="shared" si="466"/>
        <v>499200</v>
      </c>
      <c r="AL218" s="462">
        <f t="shared" si="467"/>
        <v>1414400</v>
      </c>
      <c r="AM218" s="456">
        <f t="shared" si="468"/>
        <v>0</v>
      </c>
      <c r="AN218" s="484">
        <f t="shared" si="469"/>
        <v>1414400</v>
      </c>
      <c r="AO218" s="484">
        <f t="shared" si="470"/>
        <v>18387200</v>
      </c>
      <c r="AP218" s="690">
        <v>1</v>
      </c>
      <c r="AQ218" s="567">
        <f t="shared" si="471"/>
        <v>6</v>
      </c>
      <c r="AR218" s="461">
        <f t="shared" si="472"/>
        <v>12</v>
      </c>
      <c r="AS218" s="456">
        <f t="shared" si="473"/>
        <v>83200</v>
      </c>
      <c r="AT218" s="456">
        <f t="shared" si="474"/>
        <v>10</v>
      </c>
      <c r="AU218" s="462">
        <f t="shared" si="475"/>
        <v>832000</v>
      </c>
      <c r="AV218" s="462">
        <f t="shared" si="476"/>
        <v>99840</v>
      </c>
      <c r="AW218" s="462">
        <f t="shared" si="477"/>
        <v>499200</v>
      </c>
      <c r="AX218" s="462">
        <f t="shared" si="478"/>
        <v>1431040</v>
      </c>
      <c r="AY218" s="456">
        <f t="shared" si="479"/>
        <v>0</v>
      </c>
      <c r="AZ218" s="484">
        <f t="shared" si="480"/>
        <v>1431040</v>
      </c>
      <c r="BA218" s="484">
        <f t="shared" si="481"/>
        <v>18603520</v>
      </c>
    </row>
    <row r="219" spans="1:53" s="485" customFormat="1" ht="23.25" customHeight="1">
      <c r="A219" s="792">
        <v>9</v>
      </c>
      <c r="B219" s="802" t="s">
        <v>1988</v>
      </c>
      <c r="C219" s="794" t="s">
        <v>1961</v>
      </c>
      <c r="D219" s="794">
        <v>1989</v>
      </c>
      <c r="E219" s="795" t="s">
        <v>525</v>
      </c>
      <c r="F219" s="796">
        <v>1</v>
      </c>
      <c r="G219" s="797">
        <v>3</v>
      </c>
      <c r="H219" s="798">
        <f t="shared" si="444"/>
        <v>6</v>
      </c>
      <c r="I219" s="799">
        <v>83200</v>
      </c>
      <c r="J219" s="799">
        <v>10</v>
      </c>
      <c r="K219" s="800">
        <f t="shared" si="445"/>
        <v>832000</v>
      </c>
      <c r="L219" s="800">
        <v>49920</v>
      </c>
      <c r="M219" s="800">
        <f t="shared" si="446"/>
        <v>499200</v>
      </c>
      <c r="N219" s="800">
        <f t="shared" si="447"/>
        <v>1381120</v>
      </c>
      <c r="O219" s="799"/>
      <c r="P219" s="801">
        <f t="shared" si="448"/>
        <v>1381120</v>
      </c>
      <c r="Q219" s="801">
        <f t="shared" si="449"/>
        <v>17954560</v>
      </c>
      <c r="R219" s="690">
        <v>1</v>
      </c>
      <c r="S219" s="567">
        <f t="shared" si="450"/>
        <v>4</v>
      </c>
      <c r="T219" s="461">
        <f t="shared" si="451"/>
        <v>8</v>
      </c>
      <c r="U219" s="456">
        <v>83200</v>
      </c>
      <c r="V219" s="456">
        <f t="shared" si="452"/>
        <v>10</v>
      </c>
      <c r="W219" s="462">
        <f t="shared" si="453"/>
        <v>832000</v>
      </c>
      <c r="X219" s="462">
        <f t="shared" si="454"/>
        <v>66560</v>
      </c>
      <c r="Y219" s="462">
        <f t="shared" si="455"/>
        <v>499200</v>
      </c>
      <c r="Z219" s="462">
        <f t="shared" si="456"/>
        <v>1397760</v>
      </c>
      <c r="AA219" s="456">
        <f t="shared" si="457"/>
        <v>0</v>
      </c>
      <c r="AB219" s="484">
        <f t="shared" si="458"/>
        <v>1397760</v>
      </c>
      <c r="AC219" s="484">
        <f t="shared" si="459"/>
        <v>18170880</v>
      </c>
      <c r="AD219" s="690">
        <v>1</v>
      </c>
      <c r="AE219" s="567">
        <f t="shared" si="460"/>
        <v>5</v>
      </c>
      <c r="AF219" s="461">
        <f t="shared" si="461"/>
        <v>10</v>
      </c>
      <c r="AG219" s="456">
        <f t="shared" si="462"/>
        <v>83200</v>
      </c>
      <c r="AH219" s="456">
        <f t="shared" si="463"/>
        <v>10</v>
      </c>
      <c r="AI219" s="462">
        <f t="shared" si="464"/>
        <v>832000</v>
      </c>
      <c r="AJ219" s="462">
        <f t="shared" si="465"/>
        <v>83200</v>
      </c>
      <c r="AK219" s="462">
        <f t="shared" si="466"/>
        <v>499200</v>
      </c>
      <c r="AL219" s="462">
        <f t="shared" si="467"/>
        <v>1414400</v>
      </c>
      <c r="AM219" s="456">
        <f t="shared" si="468"/>
        <v>0</v>
      </c>
      <c r="AN219" s="484">
        <f t="shared" si="469"/>
        <v>1414400</v>
      </c>
      <c r="AO219" s="484">
        <f t="shared" si="470"/>
        <v>18387200</v>
      </c>
      <c r="AP219" s="690">
        <v>1</v>
      </c>
      <c r="AQ219" s="567">
        <f t="shared" si="471"/>
        <v>6</v>
      </c>
      <c r="AR219" s="461">
        <f t="shared" si="472"/>
        <v>12</v>
      </c>
      <c r="AS219" s="456">
        <f t="shared" si="473"/>
        <v>83200</v>
      </c>
      <c r="AT219" s="456">
        <f t="shared" si="474"/>
        <v>10</v>
      </c>
      <c r="AU219" s="462">
        <f t="shared" si="475"/>
        <v>832000</v>
      </c>
      <c r="AV219" s="462">
        <f t="shared" si="476"/>
        <v>99840</v>
      </c>
      <c r="AW219" s="462">
        <f t="shared" si="477"/>
        <v>499200</v>
      </c>
      <c r="AX219" s="462">
        <f t="shared" si="478"/>
        <v>1431040</v>
      </c>
      <c r="AY219" s="456">
        <f t="shared" si="479"/>
        <v>0</v>
      </c>
      <c r="AZ219" s="484">
        <f t="shared" si="480"/>
        <v>1431040</v>
      </c>
      <c r="BA219" s="484">
        <f t="shared" si="481"/>
        <v>18603520</v>
      </c>
    </row>
    <row r="220" spans="1:53" s="485" customFormat="1" ht="23.25" customHeight="1">
      <c r="A220" s="792">
        <v>10</v>
      </c>
      <c r="B220" s="793" t="s">
        <v>3077</v>
      </c>
      <c r="C220" s="794" t="s">
        <v>1960</v>
      </c>
      <c r="D220" s="794">
        <v>1986</v>
      </c>
      <c r="E220" s="795" t="s">
        <v>3</v>
      </c>
      <c r="F220" s="796">
        <v>1</v>
      </c>
      <c r="G220" s="797">
        <v>3</v>
      </c>
      <c r="H220" s="798">
        <f t="shared" si="444"/>
        <v>6</v>
      </c>
      <c r="I220" s="799">
        <v>83200</v>
      </c>
      <c r="J220" s="799">
        <v>10</v>
      </c>
      <c r="K220" s="800">
        <f t="shared" si="445"/>
        <v>832000</v>
      </c>
      <c r="L220" s="800">
        <v>49920</v>
      </c>
      <c r="M220" s="800">
        <f t="shared" si="446"/>
        <v>499200</v>
      </c>
      <c r="N220" s="800">
        <f t="shared" si="447"/>
        <v>1381120</v>
      </c>
      <c r="O220" s="799"/>
      <c r="P220" s="801">
        <f t="shared" si="448"/>
        <v>1381120</v>
      </c>
      <c r="Q220" s="801">
        <f t="shared" si="449"/>
        <v>17954560</v>
      </c>
      <c r="R220" s="690">
        <v>1</v>
      </c>
      <c r="S220" s="567">
        <f t="shared" si="450"/>
        <v>4</v>
      </c>
      <c r="T220" s="461">
        <f t="shared" si="451"/>
        <v>8</v>
      </c>
      <c r="U220" s="456">
        <v>83200</v>
      </c>
      <c r="V220" s="456">
        <f t="shared" si="452"/>
        <v>10</v>
      </c>
      <c r="W220" s="462">
        <f t="shared" si="453"/>
        <v>832000</v>
      </c>
      <c r="X220" s="462">
        <f t="shared" si="454"/>
        <v>66560</v>
      </c>
      <c r="Y220" s="462">
        <f t="shared" si="455"/>
        <v>499200</v>
      </c>
      <c r="Z220" s="462">
        <f t="shared" si="456"/>
        <v>1397760</v>
      </c>
      <c r="AA220" s="456">
        <f t="shared" si="457"/>
        <v>0</v>
      </c>
      <c r="AB220" s="484">
        <f t="shared" si="458"/>
        <v>1397760</v>
      </c>
      <c r="AC220" s="484">
        <f t="shared" si="459"/>
        <v>18170880</v>
      </c>
      <c r="AD220" s="690">
        <v>1</v>
      </c>
      <c r="AE220" s="567">
        <f t="shared" si="460"/>
        <v>5</v>
      </c>
      <c r="AF220" s="461">
        <f t="shared" si="461"/>
        <v>10</v>
      </c>
      <c r="AG220" s="456">
        <f t="shared" si="462"/>
        <v>83200</v>
      </c>
      <c r="AH220" s="456">
        <f t="shared" si="463"/>
        <v>10</v>
      </c>
      <c r="AI220" s="462">
        <f t="shared" si="464"/>
        <v>832000</v>
      </c>
      <c r="AJ220" s="462">
        <f t="shared" si="465"/>
        <v>83200</v>
      </c>
      <c r="AK220" s="462">
        <f t="shared" si="466"/>
        <v>499200</v>
      </c>
      <c r="AL220" s="462">
        <f t="shared" si="467"/>
        <v>1414400</v>
      </c>
      <c r="AM220" s="456">
        <f t="shared" si="468"/>
        <v>0</v>
      </c>
      <c r="AN220" s="484">
        <f t="shared" si="469"/>
        <v>1414400</v>
      </c>
      <c r="AO220" s="484">
        <f t="shared" si="470"/>
        <v>18387200</v>
      </c>
      <c r="AP220" s="690">
        <v>1</v>
      </c>
      <c r="AQ220" s="567">
        <f t="shared" si="471"/>
        <v>6</v>
      </c>
      <c r="AR220" s="461">
        <f t="shared" si="472"/>
        <v>12</v>
      </c>
      <c r="AS220" s="456">
        <f t="shared" si="473"/>
        <v>83200</v>
      </c>
      <c r="AT220" s="456">
        <f t="shared" si="474"/>
        <v>10</v>
      </c>
      <c r="AU220" s="462">
        <f t="shared" si="475"/>
        <v>832000</v>
      </c>
      <c r="AV220" s="462">
        <f t="shared" si="476"/>
        <v>99840</v>
      </c>
      <c r="AW220" s="462">
        <f t="shared" si="477"/>
        <v>499200</v>
      </c>
      <c r="AX220" s="462">
        <f t="shared" si="478"/>
        <v>1431040</v>
      </c>
      <c r="AY220" s="456">
        <f t="shared" si="479"/>
        <v>0</v>
      </c>
      <c r="AZ220" s="484">
        <f t="shared" si="480"/>
        <v>1431040</v>
      </c>
      <c r="BA220" s="484">
        <f t="shared" si="481"/>
        <v>18603520</v>
      </c>
    </row>
    <row r="221" spans="1:53" s="485" customFormat="1" ht="23.25" customHeight="1">
      <c r="A221" s="792">
        <v>11</v>
      </c>
      <c r="B221" s="793" t="s">
        <v>3078</v>
      </c>
      <c r="C221" s="794" t="s">
        <v>1961</v>
      </c>
      <c r="D221" s="794">
        <v>1986</v>
      </c>
      <c r="E221" s="795" t="s">
        <v>3</v>
      </c>
      <c r="F221" s="796">
        <v>1</v>
      </c>
      <c r="G221" s="797">
        <v>0</v>
      </c>
      <c r="H221" s="798">
        <f t="shared" si="444"/>
        <v>0</v>
      </c>
      <c r="I221" s="799">
        <v>83200</v>
      </c>
      <c r="J221" s="799">
        <v>10</v>
      </c>
      <c r="K221" s="800">
        <f t="shared" si="445"/>
        <v>832000</v>
      </c>
      <c r="L221" s="800">
        <v>0</v>
      </c>
      <c r="M221" s="800">
        <f t="shared" si="446"/>
        <v>499200</v>
      </c>
      <c r="N221" s="800">
        <f t="shared" si="447"/>
        <v>1331200</v>
      </c>
      <c r="O221" s="799"/>
      <c r="P221" s="801">
        <f t="shared" si="448"/>
        <v>1331200</v>
      </c>
      <c r="Q221" s="801">
        <f t="shared" si="449"/>
        <v>17305600</v>
      </c>
      <c r="R221" s="690">
        <v>1</v>
      </c>
      <c r="S221" s="567">
        <f t="shared" si="450"/>
        <v>1</v>
      </c>
      <c r="T221" s="461">
        <f t="shared" si="451"/>
        <v>2</v>
      </c>
      <c r="U221" s="456">
        <v>83200</v>
      </c>
      <c r="V221" s="456">
        <f t="shared" si="452"/>
        <v>10</v>
      </c>
      <c r="W221" s="462">
        <f t="shared" si="453"/>
        <v>832000</v>
      </c>
      <c r="X221" s="462">
        <f t="shared" si="454"/>
        <v>16640</v>
      </c>
      <c r="Y221" s="462">
        <f t="shared" si="455"/>
        <v>499200</v>
      </c>
      <c r="Z221" s="462">
        <f t="shared" si="456"/>
        <v>1347840</v>
      </c>
      <c r="AA221" s="456">
        <f t="shared" si="457"/>
        <v>0</v>
      </c>
      <c r="AB221" s="484">
        <f t="shared" si="458"/>
        <v>1347840</v>
      </c>
      <c r="AC221" s="484">
        <f t="shared" si="459"/>
        <v>17521920</v>
      </c>
      <c r="AD221" s="690">
        <v>1</v>
      </c>
      <c r="AE221" s="567">
        <f t="shared" si="460"/>
        <v>2</v>
      </c>
      <c r="AF221" s="461">
        <f t="shared" si="461"/>
        <v>4</v>
      </c>
      <c r="AG221" s="456">
        <f t="shared" si="462"/>
        <v>83200</v>
      </c>
      <c r="AH221" s="456">
        <f t="shared" si="463"/>
        <v>10</v>
      </c>
      <c r="AI221" s="462">
        <f t="shared" si="464"/>
        <v>832000</v>
      </c>
      <c r="AJ221" s="462">
        <f t="shared" si="465"/>
        <v>33280</v>
      </c>
      <c r="AK221" s="462">
        <f t="shared" si="466"/>
        <v>499200</v>
      </c>
      <c r="AL221" s="462">
        <f t="shared" si="467"/>
        <v>1364480</v>
      </c>
      <c r="AM221" s="456">
        <f t="shared" si="468"/>
        <v>0</v>
      </c>
      <c r="AN221" s="484">
        <f t="shared" si="469"/>
        <v>1364480</v>
      </c>
      <c r="AO221" s="484">
        <f t="shared" si="470"/>
        <v>17738240</v>
      </c>
      <c r="AP221" s="690">
        <v>1</v>
      </c>
      <c r="AQ221" s="567">
        <f t="shared" si="471"/>
        <v>3</v>
      </c>
      <c r="AR221" s="461">
        <f t="shared" si="472"/>
        <v>6</v>
      </c>
      <c r="AS221" s="456">
        <f t="shared" si="473"/>
        <v>83200</v>
      </c>
      <c r="AT221" s="456">
        <f t="shared" si="474"/>
        <v>10</v>
      </c>
      <c r="AU221" s="462">
        <f t="shared" si="475"/>
        <v>832000</v>
      </c>
      <c r="AV221" s="462">
        <f t="shared" si="476"/>
        <v>49920</v>
      </c>
      <c r="AW221" s="462">
        <f t="shared" si="477"/>
        <v>499200</v>
      </c>
      <c r="AX221" s="462">
        <f t="shared" si="478"/>
        <v>1381120</v>
      </c>
      <c r="AY221" s="456">
        <f t="shared" si="479"/>
        <v>0</v>
      </c>
      <c r="AZ221" s="484">
        <f t="shared" si="480"/>
        <v>1381120</v>
      </c>
      <c r="BA221" s="484">
        <f t="shared" si="481"/>
        <v>17954560</v>
      </c>
    </row>
    <row r="222" spans="1:53" s="485" customFormat="1" ht="23.25" customHeight="1">
      <c r="A222" s="792">
        <v>12</v>
      </c>
      <c r="B222" s="802" t="s">
        <v>1432</v>
      </c>
      <c r="C222" s="794" t="s">
        <v>1961</v>
      </c>
      <c r="D222" s="794">
        <v>1989</v>
      </c>
      <c r="E222" s="795" t="s">
        <v>3</v>
      </c>
      <c r="F222" s="796">
        <v>1</v>
      </c>
      <c r="G222" s="797">
        <v>4</v>
      </c>
      <c r="H222" s="798">
        <f t="shared" si="444"/>
        <v>8</v>
      </c>
      <c r="I222" s="799">
        <v>83200</v>
      </c>
      <c r="J222" s="799">
        <v>10</v>
      </c>
      <c r="K222" s="800">
        <f t="shared" si="445"/>
        <v>832000</v>
      </c>
      <c r="L222" s="800">
        <v>66560</v>
      </c>
      <c r="M222" s="800">
        <f t="shared" si="446"/>
        <v>499200</v>
      </c>
      <c r="N222" s="800">
        <f t="shared" si="447"/>
        <v>1397760</v>
      </c>
      <c r="O222" s="799"/>
      <c r="P222" s="801">
        <f t="shared" si="448"/>
        <v>1397760</v>
      </c>
      <c r="Q222" s="801">
        <f t="shared" si="449"/>
        <v>18170880</v>
      </c>
      <c r="R222" s="690">
        <v>1</v>
      </c>
      <c r="S222" s="567">
        <f t="shared" si="450"/>
        <v>5</v>
      </c>
      <c r="T222" s="461">
        <f t="shared" si="451"/>
        <v>10</v>
      </c>
      <c r="U222" s="456">
        <v>83200</v>
      </c>
      <c r="V222" s="456">
        <f t="shared" si="452"/>
        <v>10</v>
      </c>
      <c r="W222" s="462">
        <f t="shared" si="453"/>
        <v>832000</v>
      </c>
      <c r="X222" s="462">
        <f t="shared" si="454"/>
        <v>83200</v>
      </c>
      <c r="Y222" s="462">
        <f t="shared" si="455"/>
        <v>499200</v>
      </c>
      <c r="Z222" s="462">
        <f t="shared" si="456"/>
        <v>1414400</v>
      </c>
      <c r="AA222" s="456">
        <f t="shared" si="457"/>
        <v>0</v>
      </c>
      <c r="AB222" s="484">
        <f t="shared" si="458"/>
        <v>1414400</v>
      </c>
      <c r="AC222" s="484">
        <f t="shared" si="459"/>
        <v>18387200</v>
      </c>
      <c r="AD222" s="690">
        <v>1</v>
      </c>
      <c r="AE222" s="567">
        <f t="shared" si="460"/>
        <v>6</v>
      </c>
      <c r="AF222" s="461">
        <f t="shared" si="461"/>
        <v>12</v>
      </c>
      <c r="AG222" s="456">
        <f t="shared" si="462"/>
        <v>83200</v>
      </c>
      <c r="AH222" s="456">
        <f t="shared" si="463"/>
        <v>10</v>
      </c>
      <c r="AI222" s="462">
        <f t="shared" si="464"/>
        <v>832000</v>
      </c>
      <c r="AJ222" s="462">
        <f t="shared" si="465"/>
        <v>99840</v>
      </c>
      <c r="AK222" s="462">
        <f t="shared" si="466"/>
        <v>499200</v>
      </c>
      <c r="AL222" s="462">
        <f t="shared" si="467"/>
        <v>1431040</v>
      </c>
      <c r="AM222" s="456">
        <f t="shared" si="468"/>
        <v>0</v>
      </c>
      <c r="AN222" s="484">
        <f t="shared" si="469"/>
        <v>1431040</v>
      </c>
      <c r="AO222" s="484">
        <f t="shared" si="470"/>
        <v>18603520</v>
      </c>
      <c r="AP222" s="690">
        <v>1</v>
      </c>
      <c r="AQ222" s="567">
        <f t="shared" si="471"/>
        <v>7</v>
      </c>
      <c r="AR222" s="461">
        <f t="shared" si="472"/>
        <v>14</v>
      </c>
      <c r="AS222" s="456">
        <f t="shared" si="473"/>
        <v>83200</v>
      </c>
      <c r="AT222" s="456">
        <f t="shared" si="474"/>
        <v>10</v>
      </c>
      <c r="AU222" s="462">
        <f t="shared" si="475"/>
        <v>832000</v>
      </c>
      <c r="AV222" s="462">
        <f t="shared" si="476"/>
        <v>116480.00000000001</v>
      </c>
      <c r="AW222" s="462">
        <f t="shared" si="477"/>
        <v>499200</v>
      </c>
      <c r="AX222" s="462">
        <f t="shared" si="478"/>
        <v>1447680</v>
      </c>
      <c r="AY222" s="456">
        <f t="shared" si="479"/>
        <v>0</v>
      </c>
      <c r="AZ222" s="484">
        <f t="shared" si="480"/>
        <v>1447680</v>
      </c>
      <c r="BA222" s="484">
        <f t="shared" si="481"/>
        <v>18819840</v>
      </c>
    </row>
    <row r="223" spans="1:53" s="485" customFormat="1" ht="23.25" customHeight="1">
      <c r="A223" s="792">
        <v>13</v>
      </c>
      <c r="B223" s="802" t="s">
        <v>1429</v>
      </c>
      <c r="C223" s="794" t="s">
        <v>1961</v>
      </c>
      <c r="D223" s="794">
        <v>1980</v>
      </c>
      <c r="E223" s="795" t="s">
        <v>3</v>
      </c>
      <c r="F223" s="796">
        <v>1</v>
      </c>
      <c r="G223" s="797">
        <v>4</v>
      </c>
      <c r="H223" s="798">
        <f t="shared" si="444"/>
        <v>8</v>
      </c>
      <c r="I223" s="799">
        <v>83200</v>
      </c>
      <c r="J223" s="799">
        <v>10</v>
      </c>
      <c r="K223" s="800">
        <f t="shared" si="445"/>
        <v>832000</v>
      </c>
      <c r="L223" s="800">
        <v>66560</v>
      </c>
      <c r="M223" s="800">
        <f t="shared" si="446"/>
        <v>499200</v>
      </c>
      <c r="N223" s="800">
        <f t="shared" si="447"/>
        <v>1397760</v>
      </c>
      <c r="O223" s="799"/>
      <c r="P223" s="801">
        <f t="shared" si="448"/>
        <v>1397760</v>
      </c>
      <c r="Q223" s="801">
        <f t="shared" si="449"/>
        <v>18170880</v>
      </c>
      <c r="R223" s="690">
        <v>1</v>
      </c>
      <c r="S223" s="567">
        <f t="shared" si="450"/>
        <v>5</v>
      </c>
      <c r="T223" s="461">
        <f t="shared" si="451"/>
        <v>10</v>
      </c>
      <c r="U223" s="456">
        <v>83200</v>
      </c>
      <c r="V223" s="456">
        <f t="shared" si="452"/>
        <v>10</v>
      </c>
      <c r="W223" s="462">
        <f t="shared" si="453"/>
        <v>832000</v>
      </c>
      <c r="X223" s="462">
        <f t="shared" si="454"/>
        <v>83200</v>
      </c>
      <c r="Y223" s="462">
        <f t="shared" si="455"/>
        <v>499200</v>
      </c>
      <c r="Z223" s="462">
        <f t="shared" si="456"/>
        <v>1414400</v>
      </c>
      <c r="AA223" s="456">
        <f t="shared" si="457"/>
        <v>0</v>
      </c>
      <c r="AB223" s="484">
        <f t="shared" si="458"/>
        <v>1414400</v>
      </c>
      <c r="AC223" s="484">
        <f t="shared" si="459"/>
        <v>18387200</v>
      </c>
      <c r="AD223" s="690">
        <v>1</v>
      </c>
      <c r="AE223" s="567">
        <f t="shared" si="460"/>
        <v>6</v>
      </c>
      <c r="AF223" s="461">
        <f t="shared" si="461"/>
        <v>12</v>
      </c>
      <c r="AG223" s="456">
        <f t="shared" si="462"/>
        <v>83200</v>
      </c>
      <c r="AH223" s="456">
        <f t="shared" si="463"/>
        <v>10</v>
      </c>
      <c r="AI223" s="462">
        <f t="shared" si="464"/>
        <v>832000</v>
      </c>
      <c r="AJ223" s="462">
        <f t="shared" si="465"/>
        <v>99840</v>
      </c>
      <c r="AK223" s="462">
        <f t="shared" si="466"/>
        <v>499200</v>
      </c>
      <c r="AL223" s="462">
        <f t="shared" si="467"/>
        <v>1431040</v>
      </c>
      <c r="AM223" s="456">
        <f t="shared" si="468"/>
        <v>0</v>
      </c>
      <c r="AN223" s="484">
        <f t="shared" si="469"/>
        <v>1431040</v>
      </c>
      <c r="AO223" s="484">
        <f t="shared" si="470"/>
        <v>18603520</v>
      </c>
      <c r="AP223" s="690">
        <v>1</v>
      </c>
      <c r="AQ223" s="567">
        <f t="shared" si="471"/>
        <v>7</v>
      </c>
      <c r="AR223" s="461">
        <f t="shared" si="472"/>
        <v>14</v>
      </c>
      <c r="AS223" s="456">
        <f t="shared" si="473"/>
        <v>83200</v>
      </c>
      <c r="AT223" s="456">
        <f t="shared" si="474"/>
        <v>10</v>
      </c>
      <c r="AU223" s="462">
        <f t="shared" si="475"/>
        <v>832000</v>
      </c>
      <c r="AV223" s="462">
        <f t="shared" si="476"/>
        <v>116480.00000000001</v>
      </c>
      <c r="AW223" s="462">
        <f t="shared" si="477"/>
        <v>499200</v>
      </c>
      <c r="AX223" s="462">
        <f t="shared" si="478"/>
        <v>1447680</v>
      </c>
      <c r="AY223" s="456">
        <f t="shared" si="479"/>
        <v>0</v>
      </c>
      <c r="AZ223" s="484">
        <f t="shared" si="480"/>
        <v>1447680</v>
      </c>
      <c r="BA223" s="484">
        <f t="shared" si="481"/>
        <v>18819840</v>
      </c>
    </row>
    <row r="224" spans="1:53" s="485" customFormat="1" ht="25.5" customHeight="1">
      <c r="A224" s="792">
        <v>14</v>
      </c>
      <c r="B224" s="803" t="s">
        <v>1436</v>
      </c>
      <c r="C224" s="794" t="s">
        <v>1961</v>
      </c>
      <c r="D224" s="794">
        <v>1977</v>
      </c>
      <c r="E224" s="795" t="s">
        <v>3</v>
      </c>
      <c r="F224" s="796">
        <v>1</v>
      </c>
      <c r="G224" s="797">
        <v>3</v>
      </c>
      <c r="H224" s="798">
        <f t="shared" si="444"/>
        <v>6</v>
      </c>
      <c r="I224" s="799">
        <v>83200</v>
      </c>
      <c r="J224" s="799">
        <v>10</v>
      </c>
      <c r="K224" s="800">
        <f>+J224*I224</f>
        <v>832000</v>
      </c>
      <c r="L224" s="800">
        <v>49920</v>
      </c>
      <c r="M224" s="800">
        <f t="shared" si="446"/>
        <v>499200</v>
      </c>
      <c r="N224" s="800">
        <f t="shared" si="447"/>
        <v>1381120</v>
      </c>
      <c r="O224" s="799"/>
      <c r="P224" s="801">
        <f>+N224+O224</f>
        <v>1381120</v>
      </c>
      <c r="Q224" s="801">
        <f t="shared" si="449"/>
        <v>17954560</v>
      </c>
      <c r="R224" s="690">
        <v>1</v>
      </c>
      <c r="S224" s="567">
        <f t="shared" si="450"/>
        <v>4</v>
      </c>
      <c r="T224" s="461">
        <f>+S224*2</f>
        <v>8</v>
      </c>
      <c r="U224" s="456">
        <v>83200</v>
      </c>
      <c r="V224" s="456">
        <f t="shared" si="452"/>
        <v>10</v>
      </c>
      <c r="W224" s="462">
        <f>+U224*V224</f>
        <v>832000</v>
      </c>
      <c r="X224" s="462">
        <f t="shared" si="454"/>
        <v>66560</v>
      </c>
      <c r="Y224" s="462">
        <f t="shared" si="455"/>
        <v>499200</v>
      </c>
      <c r="Z224" s="462">
        <f t="shared" si="456"/>
        <v>1397760</v>
      </c>
      <c r="AA224" s="456">
        <f t="shared" si="457"/>
        <v>0</v>
      </c>
      <c r="AB224" s="484">
        <f>+Z224+AA224</f>
        <v>1397760</v>
      </c>
      <c r="AC224" s="484">
        <f>+AB224*13</f>
        <v>18170880</v>
      </c>
      <c r="AD224" s="690">
        <v>1</v>
      </c>
      <c r="AE224" s="567">
        <f>+S224+1</f>
        <v>5</v>
      </c>
      <c r="AF224" s="461">
        <f>+AE224*2</f>
        <v>10</v>
      </c>
      <c r="AG224" s="456">
        <f>+U224</f>
        <v>83200</v>
      </c>
      <c r="AH224" s="456">
        <f>+V224</f>
        <v>10</v>
      </c>
      <c r="AI224" s="462">
        <f>+AG224*AH224</f>
        <v>832000</v>
      </c>
      <c r="AJ224" s="462">
        <f>IF((AF224&lt;=30)*AND(AI224*AF224%&gt;X224),AI224*AF224%,IF((AF224&gt;30)*AND(AI224*30%&gt;X224),AI224*30%,X224))</f>
        <v>83200</v>
      </c>
      <c r="AK224" s="462">
        <f t="shared" si="466"/>
        <v>499200</v>
      </c>
      <c r="AL224" s="462">
        <f>+AI224+AJ224+AK224</f>
        <v>1414400</v>
      </c>
      <c r="AM224" s="456">
        <f>+AA224</f>
        <v>0</v>
      </c>
      <c r="AN224" s="484">
        <f>+AL224+AM224</f>
        <v>1414400</v>
      </c>
      <c r="AO224" s="484">
        <f>+AN224*13</f>
        <v>18387200</v>
      </c>
      <c r="AP224" s="690">
        <v>1</v>
      </c>
      <c r="AQ224" s="567">
        <f>+AE224+1</f>
        <v>6</v>
      </c>
      <c r="AR224" s="461">
        <f>+AQ224*2</f>
        <v>12</v>
      </c>
      <c r="AS224" s="456">
        <f>+AG224</f>
        <v>83200</v>
      </c>
      <c r="AT224" s="456">
        <f>+AH224</f>
        <v>10</v>
      </c>
      <c r="AU224" s="462">
        <f>+AS224*AT224</f>
        <v>832000</v>
      </c>
      <c r="AV224" s="462">
        <f>IF((AR224&lt;=30)*AND(AU224*AR224%&gt;AJ224),AU224*AR224%,IF((AR224&gt;30)*AND(AU224*30%&gt;AJ224),AU224*30%,AJ224))</f>
        <v>99840</v>
      </c>
      <c r="AW224" s="462">
        <f t="shared" si="477"/>
        <v>499200</v>
      </c>
      <c r="AX224" s="462">
        <f>+AU224+AV224+AW224</f>
        <v>1431040</v>
      </c>
      <c r="AY224" s="456">
        <f>+AM224</f>
        <v>0</v>
      </c>
      <c r="AZ224" s="484">
        <f>+AX224+AY224</f>
        <v>1431040</v>
      </c>
      <c r="BA224" s="484">
        <f>+AZ224*13</f>
        <v>18603520</v>
      </c>
    </row>
    <row r="225" spans="1:53" s="453" customFormat="1" ht="18" customHeight="1">
      <c r="A225" s="958" t="s">
        <v>64</v>
      </c>
      <c r="B225" s="958"/>
      <c r="C225" s="958"/>
      <c r="D225" s="958"/>
      <c r="E225" s="958"/>
      <c r="F225" s="692">
        <f t="shared" ref="F225:L225" si="482">SUM(F211:F224)</f>
        <v>14</v>
      </c>
      <c r="G225" s="745">
        <f t="shared" si="482"/>
        <v>141</v>
      </c>
      <c r="H225" s="745">
        <f t="shared" si="482"/>
        <v>282</v>
      </c>
      <c r="I225" s="745">
        <f t="shared" si="482"/>
        <v>1164800</v>
      </c>
      <c r="J225" s="745">
        <f t="shared" si="482"/>
        <v>141</v>
      </c>
      <c r="K225" s="745">
        <f t="shared" si="482"/>
        <v>11731200</v>
      </c>
      <c r="L225" s="745">
        <f t="shared" si="482"/>
        <v>1879290.25</v>
      </c>
      <c r="M225" s="745">
        <f t="shared" ref="M225:BA225" si="483">SUM(M211:M224)</f>
        <v>7038720</v>
      </c>
      <c r="N225" s="745">
        <f t="shared" si="483"/>
        <v>20649210.25</v>
      </c>
      <c r="O225" s="745">
        <f t="shared" si="483"/>
        <v>0</v>
      </c>
      <c r="P225" s="745">
        <f t="shared" si="483"/>
        <v>20649210.25</v>
      </c>
      <c r="Q225" s="745">
        <f t="shared" si="483"/>
        <v>268439733.25</v>
      </c>
      <c r="R225" s="745">
        <f t="shared" si="483"/>
        <v>14</v>
      </c>
      <c r="S225" s="745">
        <f t="shared" si="483"/>
        <v>155</v>
      </c>
      <c r="T225" s="745">
        <f t="shared" si="483"/>
        <v>310</v>
      </c>
      <c r="U225" s="745">
        <f t="shared" si="483"/>
        <v>1164800</v>
      </c>
      <c r="V225" s="745">
        <f t="shared" si="483"/>
        <v>141</v>
      </c>
      <c r="W225" s="745">
        <f t="shared" si="483"/>
        <v>11731200</v>
      </c>
      <c r="X225" s="745">
        <f t="shared" si="483"/>
        <v>2045690.25</v>
      </c>
      <c r="Y225" s="745">
        <f t="shared" si="483"/>
        <v>7038720</v>
      </c>
      <c r="Z225" s="745">
        <f t="shared" si="483"/>
        <v>20815610.25</v>
      </c>
      <c r="AA225" s="745">
        <f t="shared" si="483"/>
        <v>0</v>
      </c>
      <c r="AB225" s="745">
        <f t="shared" si="483"/>
        <v>20815610.25</v>
      </c>
      <c r="AC225" s="745">
        <f t="shared" si="483"/>
        <v>270602933.25</v>
      </c>
      <c r="AD225" s="745">
        <f t="shared" si="483"/>
        <v>14</v>
      </c>
      <c r="AE225" s="745">
        <f t="shared" si="483"/>
        <v>169</v>
      </c>
      <c r="AF225" s="745">
        <f t="shared" si="483"/>
        <v>338</v>
      </c>
      <c r="AG225" s="745">
        <f t="shared" si="483"/>
        <v>1164800</v>
      </c>
      <c r="AH225" s="745">
        <f t="shared" si="483"/>
        <v>141</v>
      </c>
      <c r="AI225" s="745">
        <f t="shared" si="483"/>
        <v>11731200</v>
      </c>
      <c r="AJ225" s="745">
        <f t="shared" si="483"/>
        <v>2212090.25</v>
      </c>
      <c r="AK225" s="745">
        <f t="shared" si="483"/>
        <v>7038720</v>
      </c>
      <c r="AL225" s="745">
        <f t="shared" si="483"/>
        <v>20982010.25</v>
      </c>
      <c r="AM225" s="745">
        <f t="shared" si="483"/>
        <v>0</v>
      </c>
      <c r="AN225" s="745">
        <f t="shared" si="483"/>
        <v>20982010.25</v>
      </c>
      <c r="AO225" s="745">
        <f t="shared" si="483"/>
        <v>272766133.25</v>
      </c>
      <c r="AP225" s="745">
        <f t="shared" si="483"/>
        <v>14</v>
      </c>
      <c r="AQ225" s="745">
        <f t="shared" si="483"/>
        <v>183</v>
      </c>
      <c r="AR225" s="745">
        <f t="shared" si="483"/>
        <v>366</v>
      </c>
      <c r="AS225" s="745">
        <f t="shared" si="483"/>
        <v>1164800</v>
      </c>
      <c r="AT225" s="745">
        <f t="shared" si="483"/>
        <v>141</v>
      </c>
      <c r="AU225" s="745">
        <f t="shared" si="483"/>
        <v>11731200</v>
      </c>
      <c r="AV225" s="745">
        <f t="shared" si="483"/>
        <v>2378490.25</v>
      </c>
      <c r="AW225" s="745">
        <f t="shared" si="483"/>
        <v>7038720</v>
      </c>
      <c r="AX225" s="745">
        <f t="shared" si="483"/>
        <v>21148410.25</v>
      </c>
      <c r="AY225" s="745">
        <f t="shared" si="483"/>
        <v>0</v>
      </c>
      <c r="AZ225" s="745">
        <f t="shared" si="483"/>
        <v>21148410.25</v>
      </c>
      <c r="BA225" s="745">
        <f t="shared" si="483"/>
        <v>274929333.25</v>
      </c>
    </row>
    <row r="226" spans="1:53" s="537" customFormat="1" ht="17.25" customHeight="1">
      <c r="A226" s="533"/>
      <c r="B226" s="562"/>
      <c r="C226" s="535"/>
      <c r="D226" s="535"/>
      <c r="E226" s="534"/>
      <c r="F226" s="536"/>
      <c r="G226" s="490"/>
      <c r="H226" s="534"/>
      <c r="I226" s="534"/>
      <c r="J226" s="534"/>
      <c r="K226" s="534"/>
      <c r="L226" s="534"/>
      <c r="M226" s="534"/>
      <c r="N226" s="534"/>
      <c r="O226" s="534"/>
      <c r="P226" s="534"/>
      <c r="Q226" s="534"/>
      <c r="R226" s="536"/>
      <c r="S226" s="534"/>
      <c r="T226" s="534"/>
      <c r="U226" s="534"/>
      <c r="V226" s="534"/>
      <c r="W226" s="534"/>
      <c r="X226" s="534"/>
      <c r="Y226" s="534"/>
      <c r="Z226" s="534"/>
      <c r="AA226" s="534"/>
      <c r="AB226" s="534"/>
      <c r="AC226" s="534"/>
      <c r="AD226" s="536"/>
      <c r="AK226" s="534"/>
      <c r="AP226" s="538"/>
      <c r="AW226" s="534"/>
    </row>
    <row r="227" spans="1:53" s="537" customFormat="1" ht="18" customHeight="1">
      <c r="A227" s="533"/>
      <c r="B227" s="562"/>
      <c r="C227" s="535"/>
      <c r="D227" s="535"/>
      <c r="E227" s="534"/>
      <c r="F227" s="536"/>
      <c r="G227" s="490"/>
      <c r="H227" s="534"/>
      <c r="I227" s="534"/>
      <c r="J227" s="534"/>
      <c r="K227" s="534"/>
      <c r="L227" s="534"/>
      <c r="M227" s="534"/>
      <c r="N227" s="534"/>
      <c r="O227" s="534"/>
      <c r="P227" s="534"/>
      <c r="Q227" s="534"/>
      <c r="R227" s="536"/>
      <c r="S227" s="534"/>
      <c r="T227" s="534"/>
      <c r="U227" s="534"/>
      <c r="V227" s="534"/>
      <c r="W227" s="534"/>
      <c r="X227" s="534"/>
      <c r="Y227" s="534"/>
      <c r="Z227" s="534"/>
      <c r="AA227" s="534"/>
      <c r="AB227" s="534"/>
      <c r="AC227" s="534"/>
      <c r="AD227" s="536"/>
      <c r="AK227" s="534"/>
      <c r="AP227" s="538"/>
      <c r="AW227" s="534"/>
    </row>
    <row r="228" spans="1:53" s="500" customFormat="1" ht="30.75" customHeight="1">
      <c r="A228" s="960" t="s">
        <v>554</v>
      </c>
      <c r="B228" s="960"/>
      <c r="C228" s="960"/>
      <c r="D228" s="960"/>
      <c r="E228" s="960"/>
      <c r="F228" s="962" t="s">
        <v>1033</v>
      </c>
      <c r="G228" s="962"/>
      <c r="H228" s="962"/>
      <c r="I228" s="962"/>
      <c r="J228" s="962"/>
      <c r="K228" s="962"/>
      <c r="L228" s="962"/>
      <c r="M228" s="962"/>
      <c r="N228" s="962"/>
      <c r="O228" s="962"/>
      <c r="P228" s="962"/>
      <c r="Q228" s="962"/>
      <c r="R228" s="962" t="s">
        <v>1033</v>
      </c>
      <c r="S228" s="962"/>
      <c r="T228" s="962"/>
      <c r="U228" s="962"/>
      <c r="V228" s="962"/>
      <c r="W228" s="962"/>
      <c r="X228" s="962"/>
      <c r="Y228" s="962"/>
      <c r="Z228" s="962"/>
      <c r="AA228" s="962"/>
      <c r="AB228" s="962"/>
      <c r="AC228" s="962"/>
      <c r="AD228" s="962" t="s">
        <v>1033</v>
      </c>
      <c r="AE228" s="962"/>
      <c r="AF228" s="962"/>
      <c r="AG228" s="962"/>
      <c r="AH228" s="962"/>
      <c r="AI228" s="962"/>
      <c r="AJ228" s="962"/>
      <c r="AK228" s="962"/>
      <c r="AL228" s="962"/>
      <c r="AM228" s="962"/>
      <c r="AN228" s="962"/>
      <c r="AO228" s="962"/>
      <c r="AP228" s="962" t="s">
        <v>1033</v>
      </c>
      <c r="AQ228" s="962"/>
      <c r="AR228" s="962"/>
      <c r="AS228" s="962"/>
      <c r="AT228" s="962"/>
      <c r="AU228" s="962"/>
      <c r="AV228" s="962"/>
      <c r="AW228" s="962"/>
      <c r="AX228" s="962"/>
      <c r="AY228" s="962"/>
      <c r="AZ228" s="962"/>
      <c r="BA228" s="962"/>
    </row>
    <row r="229" spans="1:53" s="501" customFormat="1" ht="25.5" customHeight="1">
      <c r="A229" s="959" t="s">
        <v>22</v>
      </c>
      <c r="B229" s="959"/>
      <c r="C229" s="959"/>
      <c r="D229" s="959"/>
      <c r="E229" s="959"/>
      <c r="F229" s="963" t="s">
        <v>1405</v>
      </c>
      <c r="G229" s="964"/>
      <c r="H229" s="964"/>
      <c r="I229" s="964"/>
      <c r="J229" s="964"/>
      <c r="K229" s="964"/>
      <c r="L229" s="964"/>
      <c r="M229" s="964"/>
      <c r="N229" s="964"/>
      <c r="O229" s="964"/>
      <c r="P229" s="964"/>
      <c r="Q229" s="965"/>
      <c r="R229" s="963" t="s">
        <v>1946</v>
      </c>
      <c r="S229" s="964"/>
      <c r="T229" s="964"/>
      <c r="U229" s="964"/>
      <c r="V229" s="964"/>
      <c r="W229" s="964"/>
      <c r="X229" s="964"/>
      <c r="Y229" s="964"/>
      <c r="Z229" s="964"/>
      <c r="AA229" s="964"/>
      <c r="AB229" s="964"/>
      <c r="AC229" s="965"/>
      <c r="AD229" s="967" t="s">
        <v>2458</v>
      </c>
      <c r="AE229" s="967"/>
      <c r="AF229" s="967"/>
      <c r="AG229" s="967"/>
      <c r="AH229" s="967"/>
      <c r="AI229" s="967"/>
      <c r="AJ229" s="967"/>
      <c r="AK229" s="967"/>
      <c r="AL229" s="967"/>
      <c r="AM229" s="967"/>
      <c r="AN229" s="967"/>
      <c r="AO229" s="967"/>
      <c r="AP229" s="967" t="s">
        <v>2932</v>
      </c>
      <c r="AQ229" s="967"/>
      <c r="AR229" s="967"/>
      <c r="AS229" s="967"/>
      <c r="AT229" s="967"/>
      <c r="AU229" s="967"/>
      <c r="AV229" s="967"/>
      <c r="AW229" s="967"/>
      <c r="AX229" s="967"/>
      <c r="AY229" s="967"/>
      <c r="AZ229" s="967"/>
      <c r="BA229" s="967"/>
    </row>
    <row r="230" spans="1:53" s="532" customFormat="1" ht="94.5">
      <c r="A230" s="458" t="s">
        <v>10</v>
      </c>
      <c r="B230" s="531" t="s">
        <v>54</v>
      </c>
      <c r="C230" s="531" t="s">
        <v>1958</v>
      </c>
      <c r="D230" s="531" t="s">
        <v>1959</v>
      </c>
      <c r="E230" s="531" t="s">
        <v>55</v>
      </c>
      <c r="F230" s="547" t="s">
        <v>1</v>
      </c>
      <c r="G230" s="546" t="s">
        <v>449</v>
      </c>
      <c r="H230" s="546" t="s">
        <v>57</v>
      </c>
      <c r="I230" s="547" t="s">
        <v>62</v>
      </c>
      <c r="J230" s="565" t="s">
        <v>63</v>
      </c>
      <c r="K230" s="547" t="s">
        <v>450</v>
      </c>
      <c r="L230" s="547" t="s">
        <v>451</v>
      </c>
      <c r="M230" s="547" t="s">
        <v>2024</v>
      </c>
      <c r="N230" s="547" t="s">
        <v>2025</v>
      </c>
      <c r="O230" s="531" t="s">
        <v>612</v>
      </c>
      <c r="P230" s="531" t="s">
        <v>1408</v>
      </c>
      <c r="Q230" s="547" t="s">
        <v>1409</v>
      </c>
      <c r="R230" s="547"/>
      <c r="S230" s="546" t="str">
        <f>+G230</f>
        <v>Դատավորի ստաժ</v>
      </c>
      <c r="T230" s="546" t="str">
        <f>+H230</f>
        <v>Ստաժի %-ը</v>
      </c>
      <c r="U230" s="547" t="s">
        <v>62</v>
      </c>
      <c r="V230" s="565" t="s">
        <v>63</v>
      </c>
      <c r="W230" s="547" t="s">
        <v>450</v>
      </c>
      <c r="X230" s="547" t="s">
        <v>451</v>
      </c>
      <c r="Y230" s="547" t="s">
        <v>2024</v>
      </c>
      <c r="Z230" s="547" t="s">
        <v>2025</v>
      </c>
      <c r="AA230" s="531" t="s">
        <v>1334</v>
      </c>
      <c r="AB230" s="531" t="s">
        <v>1947</v>
      </c>
      <c r="AC230" s="547" t="s">
        <v>1948</v>
      </c>
      <c r="AD230" s="547"/>
      <c r="AE230" s="546" t="str">
        <f>+S230</f>
        <v>Դատավորի ստաժ</v>
      </c>
      <c r="AF230" s="546" t="str">
        <f>+T230</f>
        <v>Ստաժի %-ը</v>
      </c>
      <c r="AG230" s="547" t="s">
        <v>62</v>
      </c>
      <c r="AH230" s="565" t="s">
        <v>63</v>
      </c>
      <c r="AI230" s="547" t="s">
        <v>450</v>
      </c>
      <c r="AJ230" s="547" t="s">
        <v>451</v>
      </c>
      <c r="AK230" s="547" t="s">
        <v>2024</v>
      </c>
      <c r="AL230" s="547" t="s">
        <v>2025</v>
      </c>
      <c r="AM230" s="531" t="s">
        <v>1334</v>
      </c>
      <c r="AN230" s="531" t="s">
        <v>2460</v>
      </c>
      <c r="AO230" s="547" t="s">
        <v>2459</v>
      </c>
      <c r="AP230" s="547"/>
      <c r="AQ230" s="546" t="str">
        <f>+AE230</f>
        <v>Դատավորի ստաժ</v>
      </c>
      <c r="AR230" s="546" t="str">
        <f>+AF230</f>
        <v>Ստաժի %-ը</v>
      </c>
      <c r="AS230" s="547" t="s">
        <v>62</v>
      </c>
      <c r="AT230" s="565" t="s">
        <v>63</v>
      </c>
      <c r="AU230" s="547" t="s">
        <v>450</v>
      </c>
      <c r="AV230" s="547" t="s">
        <v>451</v>
      </c>
      <c r="AW230" s="547" t="s">
        <v>2024</v>
      </c>
      <c r="AX230" s="547" t="s">
        <v>2025</v>
      </c>
      <c r="AY230" s="531" t="s">
        <v>1334</v>
      </c>
      <c r="AZ230" s="531" t="s">
        <v>2933</v>
      </c>
      <c r="BA230" s="547" t="s">
        <v>2934</v>
      </c>
    </row>
    <row r="231" spans="1:53" s="485" customFormat="1" ht="23.25" customHeight="1">
      <c r="A231" s="792">
        <v>1</v>
      </c>
      <c r="B231" s="795" t="s">
        <v>764</v>
      </c>
      <c r="C231" s="794" t="s">
        <v>1981</v>
      </c>
      <c r="D231" s="794">
        <v>1986</v>
      </c>
      <c r="E231" s="795" t="s">
        <v>457</v>
      </c>
      <c r="F231" s="796">
        <v>1</v>
      </c>
      <c r="G231" s="797">
        <v>8</v>
      </c>
      <c r="H231" s="798">
        <f>+G231*2</f>
        <v>16</v>
      </c>
      <c r="I231" s="799">
        <v>83200</v>
      </c>
      <c r="J231" s="799">
        <v>11</v>
      </c>
      <c r="K231" s="800">
        <f t="shared" ref="K231:K243" si="484">+J231*I231</f>
        <v>915200</v>
      </c>
      <c r="L231" s="800">
        <v>146432</v>
      </c>
      <c r="M231" s="800">
        <f t="shared" ref="M231:M243" si="485">+K231*0.6</f>
        <v>549120</v>
      </c>
      <c r="N231" s="800">
        <f t="shared" ref="N231:N243" si="486">+K231+L231+M231</f>
        <v>1610752</v>
      </c>
      <c r="O231" s="799"/>
      <c r="P231" s="801">
        <f t="shared" ref="P231:P243" si="487">+N231+O231</f>
        <v>1610752</v>
      </c>
      <c r="Q231" s="801">
        <f>+P231*13</f>
        <v>20939776</v>
      </c>
      <c r="R231" s="690">
        <v>1</v>
      </c>
      <c r="S231" s="567">
        <f t="shared" ref="S231:S243" si="488">+G231+1</f>
        <v>9</v>
      </c>
      <c r="T231" s="461">
        <f t="shared" ref="T231:T243" si="489">+S231*2</f>
        <v>18</v>
      </c>
      <c r="U231" s="456">
        <v>83200</v>
      </c>
      <c r="V231" s="456">
        <f t="shared" ref="V231:V243" si="490">+J231</f>
        <v>11</v>
      </c>
      <c r="W231" s="462">
        <f t="shared" ref="W231:W243" si="491">+U231*V231</f>
        <v>915200</v>
      </c>
      <c r="X231" s="462">
        <f t="shared" ref="X231:X243" si="492">IF((T231&lt;=30)*AND(W231*T231%&gt;L231),W231*T231%,IF((T231&gt;30)*AND(W231*30%&gt;L231),W231*30%,L231))</f>
        <v>164736</v>
      </c>
      <c r="Y231" s="462">
        <f t="shared" ref="Y231:Y243" si="493">+W231*0.6</f>
        <v>549120</v>
      </c>
      <c r="Z231" s="462">
        <f t="shared" ref="Z231:Z243" si="494">+W231+X231+Y231</f>
        <v>1629056</v>
      </c>
      <c r="AA231" s="456">
        <f>+O231</f>
        <v>0</v>
      </c>
      <c r="AB231" s="484">
        <f t="shared" ref="AB231:AB243" si="495">+Z231+AA231</f>
        <v>1629056</v>
      </c>
      <c r="AC231" s="484">
        <f t="shared" ref="AC231:AC243" si="496">+AB231*13</f>
        <v>21177728</v>
      </c>
      <c r="AD231" s="690">
        <v>1</v>
      </c>
      <c r="AE231" s="567">
        <f t="shared" ref="AE231:AE243" si="497">+S231+1</f>
        <v>10</v>
      </c>
      <c r="AF231" s="461">
        <f t="shared" ref="AF231:AF243" si="498">+AE231*2</f>
        <v>20</v>
      </c>
      <c r="AG231" s="456">
        <f>+U231</f>
        <v>83200</v>
      </c>
      <c r="AH231" s="456">
        <f>+V231</f>
        <v>11</v>
      </c>
      <c r="AI231" s="462">
        <f t="shared" ref="AI231:AI243" si="499">+AG231*AH231</f>
        <v>915200</v>
      </c>
      <c r="AJ231" s="462">
        <f t="shared" ref="AJ231:AJ243" si="500">IF((AF231&lt;=30)*AND(AI231*AF231%&gt;X231),AI231*AF231%,IF((AF231&gt;30)*AND(AI231*30%&gt;X231),AI231*30%,X231))</f>
        <v>183040</v>
      </c>
      <c r="AK231" s="462">
        <f t="shared" ref="AK231:AK243" si="501">+AI231*0.6</f>
        <v>549120</v>
      </c>
      <c r="AL231" s="462">
        <f t="shared" ref="AL231:AL243" si="502">+AI231+AJ231+AK231</f>
        <v>1647360</v>
      </c>
      <c r="AM231" s="456">
        <f t="shared" ref="AM231:AM243" si="503">+AA231</f>
        <v>0</v>
      </c>
      <c r="AN231" s="484">
        <f t="shared" ref="AN231:AN243" si="504">+AL231+AM231</f>
        <v>1647360</v>
      </c>
      <c r="AO231" s="484">
        <f t="shared" ref="AO231:AO243" si="505">+AN231*13</f>
        <v>21415680</v>
      </c>
      <c r="AP231" s="690">
        <v>1</v>
      </c>
      <c r="AQ231" s="567">
        <f t="shared" ref="AQ231:AQ243" si="506">+AE231+1</f>
        <v>11</v>
      </c>
      <c r="AR231" s="461">
        <f t="shared" ref="AR231:AR243" si="507">+AQ231*2</f>
        <v>22</v>
      </c>
      <c r="AS231" s="456">
        <f>+AG231</f>
        <v>83200</v>
      </c>
      <c r="AT231" s="456">
        <f>+AH231</f>
        <v>11</v>
      </c>
      <c r="AU231" s="462">
        <f t="shared" ref="AU231:AU243" si="508">+AS231*AT231</f>
        <v>915200</v>
      </c>
      <c r="AV231" s="462">
        <f t="shared" ref="AV231:AV243" si="509">IF((AR231&lt;=30)*AND(AU231*AR231%&gt;AJ231),AU231*AR231%,IF((AR231&gt;30)*AND(AU231*30%&gt;AJ231),AU231*30%,AJ231))</f>
        <v>201344</v>
      </c>
      <c r="AW231" s="462">
        <f t="shared" ref="AW231:AW243" si="510">+AU231*0.6</f>
        <v>549120</v>
      </c>
      <c r="AX231" s="462">
        <f t="shared" ref="AX231:AX243" si="511">+AU231+AV231+AW231</f>
        <v>1665664</v>
      </c>
      <c r="AY231" s="456">
        <f t="shared" ref="AY231:AY243" si="512">+AM231</f>
        <v>0</v>
      </c>
      <c r="AZ231" s="484">
        <f t="shared" ref="AZ231:AZ243" si="513">+AX231+AY231</f>
        <v>1665664</v>
      </c>
      <c r="BA231" s="484">
        <f t="shared" ref="BA231:BA243" si="514">+AZ231*13</f>
        <v>21653632</v>
      </c>
    </row>
    <row r="232" spans="1:53" s="485" customFormat="1" ht="19.5" customHeight="1">
      <c r="A232" s="792">
        <v>2</v>
      </c>
      <c r="B232" s="803" t="s">
        <v>763</v>
      </c>
      <c r="C232" s="794" t="s">
        <v>1982</v>
      </c>
      <c r="D232" s="794">
        <v>1979</v>
      </c>
      <c r="E232" s="795" t="s">
        <v>525</v>
      </c>
      <c r="F232" s="796">
        <v>1</v>
      </c>
      <c r="G232" s="797">
        <v>9</v>
      </c>
      <c r="H232" s="798">
        <f>+G232*2</f>
        <v>18</v>
      </c>
      <c r="I232" s="799">
        <v>83200</v>
      </c>
      <c r="J232" s="799">
        <v>10</v>
      </c>
      <c r="K232" s="800">
        <f t="shared" si="484"/>
        <v>832000</v>
      </c>
      <c r="L232" s="800">
        <v>149760</v>
      </c>
      <c r="M232" s="800">
        <f t="shared" si="485"/>
        <v>499200</v>
      </c>
      <c r="N232" s="800">
        <f t="shared" si="486"/>
        <v>1480960</v>
      </c>
      <c r="O232" s="799"/>
      <c r="P232" s="801">
        <f t="shared" si="487"/>
        <v>1480960</v>
      </c>
      <c r="Q232" s="801">
        <f>+P232*13</f>
        <v>19252480</v>
      </c>
      <c r="R232" s="690">
        <v>1</v>
      </c>
      <c r="S232" s="567">
        <f t="shared" si="488"/>
        <v>10</v>
      </c>
      <c r="T232" s="461">
        <f t="shared" si="489"/>
        <v>20</v>
      </c>
      <c r="U232" s="456">
        <v>83200</v>
      </c>
      <c r="V232" s="456">
        <f t="shared" si="490"/>
        <v>10</v>
      </c>
      <c r="W232" s="462">
        <f t="shared" si="491"/>
        <v>832000</v>
      </c>
      <c r="X232" s="462">
        <f t="shared" si="492"/>
        <v>166400</v>
      </c>
      <c r="Y232" s="462">
        <f t="shared" si="493"/>
        <v>499200</v>
      </c>
      <c r="Z232" s="462">
        <f t="shared" si="494"/>
        <v>1497600</v>
      </c>
      <c r="AA232" s="456">
        <f>+O232</f>
        <v>0</v>
      </c>
      <c r="AB232" s="484">
        <f t="shared" si="495"/>
        <v>1497600</v>
      </c>
      <c r="AC232" s="484">
        <f t="shared" si="496"/>
        <v>19468800</v>
      </c>
      <c r="AD232" s="690">
        <v>1</v>
      </c>
      <c r="AE232" s="567">
        <f t="shared" si="497"/>
        <v>11</v>
      </c>
      <c r="AF232" s="461">
        <f t="shared" si="498"/>
        <v>22</v>
      </c>
      <c r="AG232" s="456">
        <f>+U232</f>
        <v>83200</v>
      </c>
      <c r="AH232" s="456">
        <f>+V232</f>
        <v>10</v>
      </c>
      <c r="AI232" s="462">
        <f t="shared" si="499"/>
        <v>832000</v>
      </c>
      <c r="AJ232" s="462">
        <f t="shared" si="500"/>
        <v>183040</v>
      </c>
      <c r="AK232" s="462">
        <f t="shared" si="501"/>
        <v>499200</v>
      </c>
      <c r="AL232" s="462">
        <f t="shared" si="502"/>
        <v>1514240</v>
      </c>
      <c r="AM232" s="456">
        <f t="shared" si="503"/>
        <v>0</v>
      </c>
      <c r="AN232" s="484">
        <f t="shared" si="504"/>
        <v>1514240</v>
      </c>
      <c r="AO232" s="484">
        <f t="shared" si="505"/>
        <v>19685120</v>
      </c>
      <c r="AP232" s="690">
        <v>1</v>
      </c>
      <c r="AQ232" s="567">
        <f t="shared" si="506"/>
        <v>12</v>
      </c>
      <c r="AR232" s="461">
        <f t="shared" si="507"/>
        <v>24</v>
      </c>
      <c r="AS232" s="456">
        <f>+AG232</f>
        <v>83200</v>
      </c>
      <c r="AT232" s="456">
        <f>+AH232</f>
        <v>10</v>
      </c>
      <c r="AU232" s="462">
        <f t="shared" si="508"/>
        <v>832000</v>
      </c>
      <c r="AV232" s="462">
        <f t="shared" si="509"/>
        <v>199680</v>
      </c>
      <c r="AW232" s="462">
        <f t="shared" si="510"/>
        <v>499200</v>
      </c>
      <c r="AX232" s="462">
        <f t="shared" si="511"/>
        <v>1530880</v>
      </c>
      <c r="AY232" s="456">
        <f t="shared" si="512"/>
        <v>0</v>
      </c>
      <c r="AZ232" s="484">
        <f t="shared" si="513"/>
        <v>1530880</v>
      </c>
      <c r="BA232" s="484">
        <f t="shared" si="514"/>
        <v>19901440</v>
      </c>
    </row>
    <row r="233" spans="1:53" s="485" customFormat="1" ht="25.5" customHeight="1">
      <c r="A233" s="792">
        <v>3</v>
      </c>
      <c r="B233" s="803" t="s">
        <v>1022</v>
      </c>
      <c r="C233" s="794" t="s">
        <v>1982</v>
      </c>
      <c r="D233" s="794">
        <v>1986</v>
      </c>
      <c r="E233" s="795" t="s">
        <v>525</v>
      </c>
      <c r="F233" s="796">
        <v>1</v>
      </c>
      <c r="G233" s="797">
        <v>6</v>
      </c>
      <c r="H233" s="798">
        <f t="shared" ref="H233:H240" si="515">+G233*2</f>
        <v>12</v>
      </c>
      <c r="I233" s="799">
        <v>83200</v>
      </c>
      <c r="J233" s="799">
        <v>10</v>
      </c>
      <c r="K233" s="800">
        <f t="shared" si="484"/>
        <v>832000</v>
      </c>
      <c r="L233" s="800">
        <v>99840</v>
      </c>
      <c r="M233" s="800">
        <f t="shared" si="485"/>
        <v>499200</v>
      </c>
      <c r="N233" s="800">
        <f t="shared" si="486"/>
        <v>1431040</v>
      </c>
      <c r="O233" s="799"/>
      <c r="P233" s="801">
        <f t="shared" si="487"/>
        <v>1431040</v>
      </c>
      <c r="Q233" s="801">
        <f t="shared" ref="Q233:Q240" si="516">+P233*13</f>
        <v>18603520</v>
      </c>
      <c r="R233" s="690">
        <v>1</v>
      </c>
      <c r="S233" s="567">
        <f t="shared" si="488"/>
        <v>7</v>
      </c>
      <c r="T233" s="461">
        <f t="shared" si="489"/>
        <v>14</v>
      </c>
      <c r="U233" s="456">
        <v>83200</v>
      </c>
      <c r="V233" s="456">
        <f t="shared" si="490"/>
        <v>10</v>
      </c>
      <c r="W233" s="462">
        <f t="shared" si="491"/>
        <v>832000</v>
      </c>
      <c r="X233" s="462">
        <f t="shared" si="492"/>
        <v>116480.00000000001</v>
      </c>
      <c r="Y233" s="462">
        <f t="shared" si="493"/>
        <v>499200</v>
      </c>
      <c r="Z233" s="462">
        <f t="shared" si="494"/>
        <v>1447680</v>
      </c>
      <c r="AA233" s="456">
        <f t="shared" ref="AA233:AA240" si="517">+O233</f>
        <v>0</v>
      </c>
      <c r="AB233" s="484">
        <f t="shared" si="495"/>
        <v>1447680</v>
      </c>
      <c r="AC233" s="484">
        <f t="shared" si="496"/>
        <v>18819840</v>
      </c>
      <c r="AD233" s="690">
        <v>1</v>
      </c>
      <c r="AE233" s="567">
        <f t="shared" si="497"/>
        <v>8</v>
      </c>
      <c r="AF233" s="461">
        <f t="shared" si="498"/>
        <v>16</v>
      </c>
      <c r="AG233" s="456">
        <f t="shared" ref="AG233:AH235" si="518">+U233</f>
        <v>83200</v>
      </c>
      <c r="AH233" s="456">
        <f t="shared" si="518"/>
        <v>10</v>
      </c>
      <c r="AI233" s="462">
        <f t="shared" si="499"/>
        <v>832000</v>
      </c>
      <c r="AJ233" s="462">
        <f t="shared" si="500"/>
        <v>133120</v>
      </c>
      <c r="AK233" s="462">
        <f t="shared" si="501"/>
        <v>499200</v>
      </c>
      <c r="AL233" s="462">
        <f t="shared" si="502"/>
        <v>1464320</v>
      </c>
      <c r="AM233" s="456">
        <f t="shared" si="503"/>
        <v>0</v>
      </c>
      <c r="AN233" s="484">
        <f t="shared" si="504"/>
        <v>1464320</v>
      </c>
      <c r="AO233" s="484">
        <f t="shared" si="505"/>
        <v>19036160</v>
      </c>
      <c r="AP233" s="690">
        <v>1</v>
      </c>
      <c r="AQ233" s="567">
        <f t="shared" si="506"/>
        <v>9</v>
      </c>
      <c r="AR233" s="461">
        <f t="shared" si="507"/>
        <v>18</v>
      </c>
      <c r="AS233" s="456">
        <f t="shared" ref="AS233:AT235" si="519">+AG233</f>
        <v>83200</v>
      </c>
      <c r="AT233" s="456">
        <f t="shared" si="519"/>
        <v>10</v>
      </c>
      <c r="AU233" s="462">
        <f t="shared" si="508"/>
        <v>832000</v>
      </c>
      <c r="AV233" s="462">
        <f t="shared" si="509"/>
        <v>149760</v>
      </c>
      <c r="AW233" s="462">
        <f t="shared" si="510"/>
        <v>499200</v>
      </c>
      <c r="AX233" s="462">
        <f t="shared" si="511"/>
        <v>1480960</v>
      </c>
      <c r="AY233" s="456">
        <f t="shared" si="512"/>
        <v>0</v>
      </c>
      <c r="AZ233" s="484">
        <f t="shared" si="513"/>
        <v>1480960</v>
      </c>
      <c r="BA233" s="484">
        <f t="shared" si="514"/>
        <v>19252480</v>
      </c>
    </row>
    <row r="234" spans="1:53" s="485" customFormat="1" ht="13.5">
      <c r="A234" s="792">
        <v>5</v>
      </c>
      <c r="B234" s="803" t="s">
        <v>1142</v>
      </c>
      <c r="C234" s="794" t="s">
        <v>1981</v>
      </c>
      <c r="D234" s="794">
        <v>1990</v>
      </c>
      <c r="E234" s="795" t="s">
        <v>525</v>
      </c>
      <c r="F234" s="796">
        <v>1</v>
      </c>
      <c r="G234" s="797">
        <v>3</v>
      </c>
      <c r="H234" s="798">
        <f>+G234*2</f>
        <v>6</v>
      </c>
      <c r="I234" s="799">
        <v>83200</v>
      </c>
      <c r="J234" s="799">
        <v>10</v>
      </c>
      <c r="K234" s="800">
        <f t="shared" si="484"/>
        <v>832000</v>
      </c>
      <c r="L234" s="800">
        <v>49920</v>
      </c>
      <c r="M234" s="800">
        <f t="shared" si="485"/>
        <v>499200</v>
      </c>
      <c r="N234" s="800">
        <f t="shared" si="486"/>
        <v>1381120</v>
      </c>
      <c r="O234" s="799"/>
      <c r="P234" s="801">
        <f t="shared" si="487"/>
        <v>1381120</v>
      </c>
      <c r="Q234" s="801">
        <f>+P234*13</f>
        <v>17954560</v>
      </c>
      <c r="R234" s="690">
        <v>1</v>
      </c>
      <c r="S234" s="567">
        <f t="shared" si="488"/>
        <v>4</v>
      </c>
      <c r="T234" s="461">
        <f t="shared" si="489"/>
        <v>8</v>
      </c>
      <c r="U234" s="456">
        <v>83200</v>
      </c>
      <c r="V234" s="456">
        <f t="shared" si="490"/>
        <v>10</v>
      </c>
      <c r="W234" s="462">
        <f t="shared" si="491"/>
        <v>832000</v>
      </c>
      <c r="X234" s="462">
        <f t="shared" si="492"/>
        <v>66560</v>
      </c>
      <c r="Y234" s="462">
        <f t="shared" si="493"/>
        <v>499200</v>
      </c>
      <c r="Z234" s="462">
        <f t="shared" si="494"/>
        <v>1397760</v>
      </c>
      <c r="AA234" s="456">
        <f>+O234</f>
        <v>0</v>
      </c>
      <c r="AB234" s="484">
        <f t="shared" si="495"/>
        <v>1397760</v>
      </c>
      <c r="AC234" s="484">
        <f t="shared" si="496"/>
        <v>18170880</v>
      </c>
      <c r="AD234" s="690">
        <v>1</v>
      </c>
      <c r="AE234" s="567">
        <f t="shared" si="497"/>
        <v>5</v>
      </c>
      <c r="AF234" s="461">
        <f t="shared" si="498"/>
        <v>10</v>
      </c>
      <c r="AG234" s="456">
        <f>+U234</f>
        <v>83200</v>
      </c>
      <c r="AH234" s="456">
        <f>+V234</f>
        <v>10</v>
      </c>
      <c r="AI234" s="462">
        <f t="shared" si="499"/>
        <v>832000</v>
      </c>
      <c r="AJ234" s="462">
        <f t="shared" si="500"/>
        <v>83200</v>
      </c>
      <c r="AK234" s="462">
        <f t="shared" si="501"/>
        <v>499200</v>
      </c>
      <c r="AL234" s="462">
        <f t="shared" si="502"/>
        <v>1414400</v>
      </c>
      <c r="AM234" s="456">
        <f t="shared" si="503"/>
        <v>0</v>
      </c>
      <c r="AN234" s="484">
        <f t="shared" si="504"/>
        <v>1414400</v>
      </c>
      <c r="AO234" s="484">
        <f t="shared" si="505"/>
        <v>18387200</v>
      </c>
      <c r="AP234" s="690">
        <v>1</v>
      </c>
      <c r="AQ234" s="567">
        <f t="shared" si="506"/>
        <v>6</v>
      </c>
      <c r="AR234" s="461">
        <f t="shared" si="507"/>
        <v>12</v>
      </c>
      <c r="AS234" s="456">
        <f>+AG234</f>
        <v>83200</v>
      </c>
      <c r="AT234" s="456">
        <f>+AH234</f>
        <v>10</v>
      </c>
      <c r="AU234" s="462">
        <f t="shared" si="508"/>
        <v>832000</v>
      </c>
      <c r="AV234" s="462">
        <f t="shared" si="509"/>
        <v>99840</v>
      </c>
      <c r="AW234" s="462">
        <f t="shared" si="510"/>
        <v>499200</v>
      </c>
      <c r="AX234" s="462">
        <f t="shared" si="511"/>
        <v>1431040</v>
      </c>
      <c r="AY234" s="456">
        <f t="shared" si="512"/>
        <v>0</v>
      </c>
      <c r="AZ234" s="484">
        <f t="shared" si="513"/>
        <v>1431040</v>
      </c>
      <c r="BA234" s="484">
        <f t="shared" si="514"/>
        <v>18603520</v>
      </c>
    </row>
    <row r="235" spans="1:53" s="485" customFormat="1" ht="23.25" customHeight="1">
      <c r="A235" s="792">
        <v>4</v>
      </c>
      <c r="B235" s="795" t="s">
        <v>970</v>
      </c>
      <c r="C235" s="794" t="s">
        <v>1981</v>
      </c>
      <c r="D235" s="794">
        <v>1966</v>
      </c>
      <c r="E235" s="795" t="s">
        <v>525</v>
      </c>
      <c r="F235" s="796">
        <v>1</v>
      </c>
      <c r="G235" s="797">
        <v>13</v>
      </c>
      <c r="H235" s="798">
        <f t="shared" si="515"/>
        <v>26</v>
      </c>
      <c r="I235" s="799">
        <v>83200</v>
      </c>
      <c r="J235" s="799">
        <v>10</v>
      </c>
      <c r="K235" s="800">
        <f t="shared" si="484"/>
        <v>832000</v>
      </c>
      <c r="L235" s="800">
        <v>216320</v>
      </c>
      <c r="M235" s="800">
        <f t="shared" si="485"/>
        <v>499200</v>
      </c>
      <c r="N235" s="800">
        <f t="shared" si="486"/>
        <v>1547520</v>
      </c>
      <c r="O235" s="799"/>
      <c r="P235" s="801">
        <f t="shared" si="487"/>
        <v>1547520</v>
      </c>
      <c r="Q235" s="801">
        <f t="shared" si="516"/>
        <v>20117760</v>
      </c>
      <c r="R235" s="690">
        <v>1</v>
      </c>
      <c r="S235" s="567">
        <f t="shared" si="488"/>
        <v>14</v>
      </c>
      <c r="T235" s="461">
        <f t="shared" si="489"/>
        <v>28</v>
      </c>
      <c r="U235" s="456">
        <v>83200</v>
      </c>
      <c r="V235" s="456">
        <f t="shared" si="490"/>
        <v>10</v>
      </c>
      <c r="W235" s="462">
        <f t="shared" si="491"/>
        <v>832000</v>
      </c>
      <c r="X235" s="462">
        <f t="shared" si="492"/>
        <v>232960.00000000003</v>
      </c>
      <c r="Y235" s="462">
        <f t="shared" si="493"/>
        <v>499200</v>
      </c>
      <c r="Z235" s="462">
        <f t="shared" si="494"/>
        <v>1564160</v>
      </c>
      <c r="AA235" s="456">
        <f t="shared" si="517"/>
        <v>0</v>
      </c>
      <c r="AB235" s="484">
        <f t="shared" si="495"/>
        <v>1564160</v>
      </c>
      <c r="AC235" s="484">
        <f t="shared" si="496"/>
        <v>20334080</v>
      </c>
      <c r="AD235" s="690">
        <v>1</v>
      </c>
      <c r="AE235" s="567">
        <f t="shared" si="497"/>
        <v>15</v>
      </c>
      <c r="AF235" s="461">
        <f t="shared" si="498"/>
        <v>30</v>
      </c>
      <c r="AG235" s="456">
        <f t="shared" si="518"/>
        <v>83200</v>
      </c>
      <c r="AH235" s="456">
        <f t="shared" si="518"/>
        <v>10</v>
      </c>
      <c r="AI235" s="462">
        <f t="shared" si="499"/>
        <v>832000</v>
      </c>
      <c r="AJ235" s="462">
        <f t="shared" si="500"/>
        <v>249600</v>
      </c>
      <c r="AK235" s="462">
        <f t="shared" si="501"/>
        <v>499200</v>
      </c>
      <c r="AL235" s="462">
        <f t="shared" si="502"/>
        <v>1580800</v>
      </c>
      <c r="AM235" s="456">
        <f t="shared" si="503"/>
        <v>0</v>
      </c>
      <c r="AN235" s="484">
        <f t="shared" si="504"/>
        <v>1580800</v>
      </c>
      <c r="AO235" s="484">
        <f t="shared" si="505"/>
        <v>20550400</v>
      </c>
      <c r="AP235" s="690">
        <v>1</v>
      </c>
      <c r="AQ235" s="567">
        <f t="shared" si="506"/>
        <v>16</v>
      </c>
      <c r="AR235" s="461">
        <f t="shared" si="507"/>
        <v>32</v>
      </c>
      <c r="AS235" s="456">
        <f t="shared" si="519"/>
        <v>83200</v>
      </c>
      <c r="AT235" s="456">
        <f t="shared" si="519"/>
        <v>10</v>
      </c>
      <c r="AU235" s="462">
        <f t="shared" si="508"/>
        <v>832000</v>
      </c>
      <c r="AV235" s="462">
        <f t="shared" si="509"/>
        <v>249600</v>
      </c>
      <c r="AW235" s="462">
        <f t="shared" si="510"/>
        <v>499200</v>
      </c>
      <c r="AX235" s="462">
        <f t="shared" si="511"/>
        <v>1580800</v>
      </c>
      <c r="AY235" s="456">
        <f t="shared" si="512"/>
        <v>0</v>
      </c>
      <c r="AZ235" s="484">
        <f t="shared" si="513"/>
        <v>1580800</v>
      </c>
      <c r="BA235" s="484">
        <f t="shared" si="514"/>
        <v>20550400</v>
      </c>
    </row>
    <row r="236" spans="1:53" s="485" customFormat="1" ht="23.25" customHeight="1">
      <c r="A236" s="792">
        <v>6</v>
      </c>
      <c r="B236" s="803" t="s">
        <v>1990</v>
      </c>
      <c r="C236" s="794" t="s">
        <v>1982</v>
      </c>
      <c r="D236" s="794">
        <v>1984</v>
      </c>
      <c r="E236" s="795" t="s">
        <v>525</v>
      </c>
      <c r="F236" s="796">
        <v>1</v>
      </c>
      <c r="G236" s="797">
        <v>3</v>
      </c>
      <c r="H236" s="798">
        <f t="shared" si="515"/>
        <v>6</v>
      </c>
      <c r="I236" s="799">
        <v>83200</v>
      </c>
      <c r="J236" s="799">
        <v>10</v>
      </c>
      <c r="K236" s="800">
        <f t="shared" si="484"/>
        <v>832000</v>
      </c>
      <c r="L236" s="800">
        <v>49920</v>
      </c>
      <c r="M236" s="800">
        <f t="shared" si="485"/>
        <v>499200</v>
      </c>
      <c r="N236" s="800">
        <f t="shared" si="486"/>
        <v>1381120</v>
      </c>
      <c r="O236" s="799"/>
      <c r="P236" s="801">
        <f t="shared" si="487"/>
        <v>1381120</v>
      </c>
      <c r="Q236" s="801">
        <f t="shared" si="516"/>
        <v>17954560</v>
      </c>
      <c r="R236" s="690">
        <v>1</v>
      </c>
      <c r="S236" s="567">
        <f t="shared" si="488"/>
        <v>4</v>
      </c>
      <c r="T236" s="461">
        <f t="shared" si="489"/>
        <v>8</v>
      </c>
      <c r="U236" s="456">
        <v>83200</v>
      </c>
      <c r="V236" s="456">
        <f t="shared" si="490"/>
        <v>10</v>
      </c>
      <c r="W236" s="462">
        <f t="shared" si="491"/>
        <v>832000</v>
      </c>
      <c r="X236" s="462">
        <f t="shared" si="492"/>
        <v>66560</v>
      </c>
      <c r="Y236" s="462">
        <f t="shared" si="493"/>
        <v>499200</v>
      </c>
      <c r="Z236" s="462">
        <f t="shared" si="494"/>
        <v>1397760</v>
      </c>
      <c r="AA236" s="456">
        <f t="shared" si="517"/>
        <v>0</v>
      </c>
      <c r="AB236" s="484">
        <f t="shared" si="495"/>
        <v>1397760</v>
      </c>
      <c r="AC236" s="484">
        <f t="shared" si="496"/>
        <v>18170880</v>
      </c>
      <c r="AD236" s="690">
        <v>1</v>
      </c>
      <c r="AE236" s="567">
        <f t="shared" si="497"/>
        <v>5</v>
      </c>
      <c r="AF236" s="461">
        <f t="shared" si="498"/>
        <v>10</v>
      </c>
      <c r="AG236" s="456">
        <f t="shared" ref="AG236:AH243" si="520">+U236</f>
        <v>83200</v>
      </c>
      <c r="AH236" s="456">
        <f t="shared" si="520"/>
        <v>10</v>
      </c>
      <c r="AI236" s="462">
        <f t="shared" si="499"/>
        <v>832000</v>
      </c>
      <c r="AJ236" s="462">
        <f t="shared" si="500"/>
        <v>83200</v>
      </c>
      <c r="AK236" s="462">
        <f t="shared" si="501"/>
        <v>499200</v>
      </c>
      <c r="AL236" s="462">
        <f t="shared" si="502"/>
        <v>1414400</v>
      </c>
      <c r="AM236" s="456">
        <f t="shared" si="503"/>
        <v>0</v>
      </c>
      <c r="AN236" s="484">
        <f t="shared" si="504"/>
        <v>1414400</v>
      </c>
      <c r="AO236" s="484">
        <f t="shared" si="505"/>
        <v>18387200</v>
      </c>
      <c r="AP236" s="690">
        <v>1</v>
      </c>
      <c r="AQ236" s="567">
        <f t="shared" si="506"/>
        <v>6</v>
      </c>
      <c r="AR236" s="461">
        <f t="shared" si="507"/>
        <v>12</v>
      </c>
      <c r="AS236" s="456">
        <f t="shared" ref="AS236:AT243" si="521">+AG236</f>
        <v>83200</v>
      </c>
      <c r="AT236" s="456">
        <f t="shared" si="521"/>
        <v>10</v>
      </c>
      <c r="AU236" s="462">
        <f t="shared" si="508"/>
        <v>832000</v>
      </c>
      <c r="AV236" s="462">
        <f t="shared" si="509"/>
        <v>99840</v>
      </c>
      <c r="AW236" s="462">
        <f t="shared" si="510"/>
        <v>499200</v>
      </c>
      <c r="AX236" s="462">
        <f t="shared" si="511"/>
        <v>1431040</v>
      </c>
      <c r="AY236" s="456">
        <f t="shared" si="512"/>
        <v>0</v>
      </c>
      <c r="AZ236" s="484">
        <f t="shared" si="513"/>
        <v>1431040</v>
      </c>
      <c r="BA236" s="484">
        <f t="shared" si="514"/>
        <v>18603520</v>
      </c>
    </row>
    <row r="237" spans="1:53" s="485" customFormat="1" ht="23.25" customHeight="1">
      <c r="A237" s="792">
        <v>7</v>
      </c>
      <c r="B237" s="802" t="s">
        <v>904</v>
      </c>
      <c r="C237" s="794" t="s">
        <v>1981</v>
      </c>
      <c r="D237" s="794">
        <v>1977</v>
      </c>
      <c r="E237" s="795" t="s">
        <v>525</v>
      </c>
      <c r="F237" s="796">
        <v>1</v>
      </c>
      <c r="G237" s="797">
        <v>8</v>
      </c>
      <c r="H237" s="798">
        <f t="shared" si="515"/>
        <v>16</v>
      </c>
      <c r="I237" s="799">
        <v>83200</v>
      </c>
      <c r="J237" s="799">
        <v>10</v>
      </c>
      <c r="K237" s="800">
        <f t="shared" si="484"/>
        <v>832000</v>
      </c>
      <c r="L237" s="800">
        <v>133120</v>
      </c>
      <c r="M237" s="800">
        <f t="shared" si="485"/>
        <v>499200</v>
      </c>
      <c r="N237" s="800">
        <f t="shared" si="486"/>
        <v>1464320</v>
      </c>
      <c r="O237" s="799"/>
      <c r="P237" s="801">
        <f t="shared" si="487"/>
        <v>1464320</v>
      </c>
      <c r="Q237" s="801">
        <f t="shared" si="516"/>
        <v>19036160</v>
      </c>
      <c r="R237" s="690">
        <v>1</v>
      </c>
      <c r="S237" s="567">
        <f t="shared" si="488"/>
        <v>9</v>
      </c>
      <c r="T237" s="461">
        <f t="shared" si="489"/>
        <v>18</v>
      </c>
      <c r="U237" s="456">
        <v>83200</v>
      </c>
      <c r="V237" s="456">
        <f t="shared" si="490"/>
        <v>10</v>
      </c>
      <c r="W237" s="462">
        <f t="shared" si="491"/>
        <v>832000</v>
      </c>
      <c r="X237" s="462">
        <f t="shared" si="492"/>
        <v>149760</v>
      </c>
      <c r="Y237" s="462">
        <f t="shared" si="493"/>
        <v>499200</v>
      </c>
      <c r="Z237" s="462">
        <f t="shared" si="494"/>
        <v>1480960</v>
      </c>
      <c r="AA237" s="456">
        <f t="shared" si="517"/>
        <v>0</v>
      </c>
      <c r="AB237" s="484">
        <f t="shared" si="495"/>
        <v>1480960</v>
      </c>
      <c r="AC237" s="484">
        <f t="shared" si="496"/>
        <v>19252480</v>
      </c>
      <c r="AD237" s="690">
        <v>1</v>
      </c>
      <c r="AE237" s="567">
        <f t="shared" si="497"/>
        <v>10</v>
      </c>
      <c r="AF237" s="461">
        <f t="shared" si="498"/>
        <v>20</v>
      </c>
      <c r="AG237" s="456">
        <f t="shared" si="520"/>
        <v>83200</v>
      </c>
      <c r="AH237" s="456">
        <f t="shared" si="520"/>
        <v>10</v>
      </c>
      <c r="AI237" s="462">
        <f t="shared" si="499"/>
        <v>832000</v>
      </c>
      <c r="AJ237" s="462">
        <f t="shared" si="500"/>
        <v>166400</v>
      </c>
      <c r="AK237" s="462">
        <f t="shared" si="501"/>
        <v>499200</v>
      </c>
      <c r="AL237" s="462">
        <f t="shared" si="502"/>
        <v>1497600</v>
      </c>
      <c r="AM237" s="456">
        <f t="shared" si="503"/>
        <v>0</v>
      </c>
      <c r="AN237" s="484">
        <f t="shared" si="504"/>
        <v>1497600</v>
      </c>
      <c r="AO237" s="484">
        <f t="shared" si="505"/>
        <v>19468800</v>
      </c>
      <c r="AP237" s="690">
        <v>1</v>
      </c>
      <c r="AQ237" s="567">
        <f t="shared" si="506"/>
        <v>11</v>
      </c>
      <c r="AR237" s="461">
        <f t="shared" si="507"/>
        <v>22</v>
      </c>
      <c r="AS237" s="456">
        <f t="shared" si="521"/>
        <v>83200</v>
      </c>
      <c r="AT237" s="456">
        <f t="shared" si="521"/>
        <v>10</v>
      </c>
      <c r="AU237" s="462">
        <f t="shared" si="508"/>
        <v>832000</v>
      </c>
      <c r="AV237" s="462">
        <f t="shared" si="509"/>
        <v>183040</v>
      </c>
      <c r="AW237" s="462">
        <f t="shared" si="510"/>
        <v>499200</v>
      </c>
      <c r="AX237" s="462">
        <f t="shared" si="511"/>
        <v>1514240</v>
      </c>
      <c r="AY237" s="456">
        <f t="shared" si="512"/>
        <v>0</v>
      </c>
      <c r="AZ237" s="484">
        <f t="shared" si="513"/>
        <v>1514240</v>
      </c>
      <c r="BA237" s="484">
        <f t="shared" si="514"/>
        <v>19685120</v>
      </c>
    </row>
    <row r="238" spans="1:53" s="485" customFormat="1" ht="23.25" customHeight="1">
      <c r="A238" s="792">
        <v>8</v>
      </c>
      <c r="B238" s="793" t="s">
        <v>1438</v>
      </c>
      <c r="C238" s="794" t="s">
        <v>1982</v>
      </c>
      <c r="D238" s="794">
        <v>1991</v>
      </c>
      <c r="E238" s="795" t="s">
        <v>3</v>
      </c>
      <c r="F238" s="796">
        <v>1</v>
      </c>
      <c r="G238" s="797">
        <v>3</v>
      </c>
      <c r="H238" s="798">
        <f t="shared" si="515"/>
        <v>6</v>
      </c>
      <c r="I238" s="799">
        <v>83200</v>
      </c>
      <c r="J238" s="799">
        <v>10</v>
      </c>
      <c r="K238" s="800">
        <f t="shared" si="484"/>
        <v>832000</v>
      </c>
      <c r="L238" s="800">
        <v>49920</v>
      </c>
      <c r="M238" s="800">
        <f t="shared" si="485"/>
        <v>499200</v>
      </c>
      <c r="N238" s="800">
        <f t="shared" si="486"/>
        <v>1381120</v>
      </c>
      <c r="O238" s="799"/>
      <c r="P238" s="801">
        <f t="shared" si="487"/>
        <v>1381120</v>
      </c>
      <c r="Q238" s="801">
        <f t="shared" si="516"/>
        <v>17954560</v>
      </c>
      <c r="R238" s="690">
        <v>1</v>
      </c>
      <c r="S238" s="567">
        <f t="shared" si="488"/>
        <v>4</v>
      </c>
      <c r="T238" s="461">
        <f t="shared" si="489"/>
        <v>8</v>
      </c>
      <c r="U238" s="456">
        <v>83200</v>
      </c>
      <c r="V238" s="456">
        <f t="shared" si="490"/>
        <v>10</v>
      </c>
      <c r="W238" s="462">
        <f t="shared" si="491"/>
        <v>832000</v>
      </c>
      <c r="X238" s="462">
        <f t="shared" si="492"/>
        <v>66560</v>
      </c>
      <c r="Y238" s="462">
        <f t="shared" si="493"/>
        <v>499200</v>
      </c>
      <c r="Z238" s="462">
        <f t="shared" si="494"/>
        <v>1397760</v>
      </c>
      <c r="AA238" s="456">
        <f t="shared" si="517"/>
        <v>0</v>
      </c>
      <c r="AB238" s="484">
        <f t="shared" si="495"/>
        <v>1397760</v>
      </c>
      <c r="AC238" s="484">
        <f t="shared" si="496"/>
        <v>18170880</v>
      </c>
      <c r="AD238" s="690">
        <v>1</v>
      </c>
      <c r="AE238" s="567">
        <f t="shared" si="497"/>
        <v>5</v>
      </c>
      <c r="AF238" s="461">
        <f t="shared" si="498"/>
        <v>10</v>
      </c>
      <c r="AG238" s="456">
        <f t="shared" si="520"/>
        <v>83200</v>
      </c>
      <c r="AH238" s="456">
        <f t="shared" si="520"/>
        <v>10</v>
      </c>
      <c r="AI238" s="462">
        <f t="shared" si="499"/>
        <v>832000</v>
      </c>
      <c r="AJ238" s="462">
        <f t="shared" si="500"/>
        <v>83200</v>
      </c>
      <c r="AK238" s="462">
        <f t="shared" si="501"/>
        <v>499200</v>
      </c>
      <c r="AL238" s="462">
        <f t="shared" si="502"/>
        <v>1414400</v>
      </c>
      <c r="AM238" s="456">
        <f t="shared" si="503"/>
        <v>0</v>
      </c>
      <c r="AN238" s="484">
        <f t="shared" si="504"/>
        <v>1414400</v>
      </c>
      <c r="AO238" s="484">
        <f t="shared" si="505"/>
        <v>18387200</v>
      </c>
      <c r="AP238" s="690">
        <v>1</v>
      </c>
      <c r="AQ238" s="567">
        <f t="shared" si="506"/>
        <v>6</v>
      </c>
      <c r="AR238" s="461">
        <f t="shared" si="507"/>
        <v>12</v>
      </c>
      <c r="AS238" s="456">
        <f t="shared" si="521"/>
        <v>83200</v>
      </c>
      <c r="AT238" s="456">
        <f t="shared" si="521"/>
        <v>10</v>
      </c>
      <c r="AU238" s="462">
        <f t="shared" si="508"/>
        <v>832000</v>
      </c>
      <c r="AV238" s="462">
        <f t="shared" si="509"/>
        <v>99840</v>
      </c>
      <c r="AW238" s="462">
        <f t="shared" si="510"/>
        <v>499200</v>
      </c>
      <c r="AX238" s="462">
        <f t="shared" si="511"/>
        <v>1431040</v>
      </c>
      <c r="AY238" s="456">
        <f t="shared" si="512"/>
        <v>0</v>
      </c>
      <c r="AZ238" s="484">
        <f t="shared" si="513"/>
        <v>1431040</v>
      </c>
      <c r="BA238" s="484">
        <f t="shared" si="514"/>
        <v>18603520</v>
      </c>
    </row>
    <row r="239" spans="1:53" s="485" customFormat="1" ht="23.25" customHeight="1">
      <c r="A239" s="792">
        <v>9</v>
      </c>
      <c r="B239" s="793" t="s">
        <v>1985</v>
      </c>
      <c r="C239" s="794" t="s">
        <v>1981</v>
      </c>
      <c r="D239" s="794">
        <v>1988</v>
      </c>
      <c r="E239" s="795" t="s">
        <v>3</v>
      </c>
      <c r="F239" s="796">
        <v>1</v>
      </c>
      <c r="G239" s="797">
        <v>3</v>
      </c>
      <c r="H239" s="798">
        <f t="shared" si="515"/>
        <v>6</v>
      </c>
      <c r="I239" s="799">
        <v>83200</v>
      </c>
      <c r="J239" s="799">
        <v>10</v>
      </c>
      <c r="K239" s="800">
        <f t="shared" si="484"/>
        <v>832000</v>
      </c>
      <c r="L239" s="800">
        <v>49920</v>
      </c>
      <c r="M239" s="800">
        <f t="shared" si="485"/>
        <v>499200</v>
      </c>
      <c r="N239" s="800">
        <f t="shared" si="486"/>
        <v>1381120</v>
      </c>
      <c r="O239" s="799"/>
      <c r="P239" s="801">
        <f t="shared" si="487"/>
        <v>1381120</v>
      </c>
      <c r="Q239" s="801">
        <f t="shared" si="516"/>
        <v>17954560</v>
      </c>
      <c r="R239" s="690">
        <v>1</v>
      </c>
      <c r="S239" s="567">
        <f t="shared" si="488"/>
        <v>4</v>
      </c>
      <c r="T239" s="461">
        <f t="shared" si="489"/>
        <v>8</v>
      </c>
      <c r="U239" s="456">
        <v>83200</v>
      </c>
      <c r="V239" s="456">
        <f t="shared" si="490"/>
        <v>10</v>
      </c>
      <c r="W239" s="462">
        <f t="shared" si="491"/>
        <v>832000</v>
      </c>
      <c r="X239" s="462">
        <f t="shared" si="492"/>
        <v>66560</v>
      </c>
      <c r="Y239" s="462">
        <f t="shared" si="493"/>
        <v>499200</v>
      </c>
      <c r="Z239" s="462">
        <f t="shared" si="494"/>
        <v>1397760</v>
      </c>
      <c r="AA239" s="456">
        <f t="shared" si="517"/>
        <v>0</v>
      </c>
      <c r="AB239" s="484">
        <f t="shared" si="495"/>
        <v>1397760</v>
      </c>
      <c r="AC239" s="484">
        <f t="shared" si="496"/>
        <v>18170880</v>
      </c>
      <c r="AD239" s="690">
        <v>1</v>
      </c>
      <c r="AE239" s="567">
        <f t="shared" si="497"/>
        <v>5</v>
      </c>
      <c r="AF239" s="461">
        <f t="shared" si="498"/>
        <v>10</v>
      </c>
      <c r="AG239" s="456">
        <f t="shared" si="520"/>
        <v>83200</v>
      </c>
      <c r="AH239" s="456">
        <f t="shared" si="520"/>
        <v>10</v>
      </c>
      <c r="AI239" s="462">
        <f t="shared" si="499"/>
        <v>832000</v>
      </c>
      <c r="AJ239" s="462">
        <f t="shared" si="500"/>
        <v>83200</v>
      </c>
      <c r="AK239" s="462">
        <f t="shared" si="501"/>
        <v>499200</v>
      </c>
      <c r="AL239" s="462">
        <f t="shared" si="502"/>
        <v>1414400</v>
      </c>
      <c r="AM239" s="456">
        <f t="shared" si="503"/>
        <v>0</v>
      </c>
      <c r="AN239" s="484">
        <f t="shared" si="504"/>
        <v>1414400</v>
      </c>
      <c r="AO239" s="484">
        <f t="shared" si="505"/>
        <v>18387200</v>
      </c>
      <c r="AP239" s="690">
        <v>1</v>
      </c>
      <c r="AQ239" s="567">
        <f t="shared" si="506"/>
        <v>6</v>
      </c>
      <c r="AR239" s="461">
        <f t="shared" si="507"/>
        <v>12</v>
      </c>
      <c r="AS239" s="456">
        <f t="shared" si="521"/>
        <v>83200</v>
      </c>
      <c r="AT239" s="456">
        <f t="shared" si="521"/>
        <v>10</v>
      </c>
      <c r="AU239" s="462">
        <f t="shared" si="508"/>
        <v>832000</v>
      </c>
      <c r="AV239" s="462">
        <f t="shared" si="509"/>
        <v>99840</v>
      </c>
      <c r="AW239" s="462">
        <f t="shared" si="510"/>
        <v>499200</v>
      </c>
      <c r="AX239" s="462">
        <f t="shared" si="511"/>
        <v>1431040</v>
      </c>
      <c r="AY239" s="456">
        <f t="shared" si="512"/>
        <v>0</v>
      </c>
      <c r="AZ239" s="484">
        <f t="shared" si="513"/>
        <v>1431040</v>
      </c>
      <c r="BA239" s="484">
        <f t="shared" si="514"/>
        <v>18603520</v>
      </c>
    </row>
    <row r="240" spans="1:53" s="485" customFormat="1" ht="23.25" customHeight="1">
      <c r="A240" s="792">
        <v>10</v>
      </c>
      <c r="B240" s="802" t="s">
        <v>2904</v>
      </c>
      <c r="C240" s="794" t="s">
        <v>1982</v>
      </c>
      <c r="D240" s="794">
        <v>1996</v>
      </c>
      <c r="E240" s="795" t="s">
        <v>525</v>
      </c>
      <c r="F240" s="796">
        <v>1</v>
      </c>
      <c r="G240" s="797">
        <v>2</v>
      </c>
      <c r="H240" s="798">
        <f t="shared" si="515"/>
        <v>4</v>
      </c>
      <c r="I240" s="799">
        <v>83200</v>
      </c>
      <c r="J240" s="799">
        <v>10</v>
      </c>
      <c r="K240" s="800">
        <f t="shared" si="484"/>
        <v>832000</v>
      </c>
      <c r="L240" s="800">
        <v>33280</v>
      </c>
      <c r="M240" s="800">
        <f t="shared" si="485"/>
        <v>499200</v>
      </c>
      <c r="N240" s="800">
        <f t="shared" si="486"/>
        <v>1364480</v>
      </c>
      <c r="O240" s="799"/>
      <c r="P240" s="801">
        <f t="shared" si="487"/>
        <v>1364480</v>
      </c>
      <c r="Q240" s="801">
        <f t="shared" si="516"/>
        <v>17738240</v>
      </c>
      <c r="R240" s="690">
        <v>1</v>
      </c>
      <c r="S240" s="567">
        <f t="shared" si="488"/>
        <v>3</v>
      </c>
      <c r="T240" s="461">
        <f t="shared" si="489"/>
        <v>6</v>
      </c>
      <c r="U240" s="456">
        <v>83200</v>
      </c>
      <c r="V240" s="456">
        <f t="shared" si="490"/>
        <v>10</v>
      </c>
      <c r="W240" s="462">
        <f t="shared" si="491"/>
        <v>832000</v>
      </c>
      <c r="X240" s="462">
        <f t="shared" si="492"/>
        <v>49920</v>
      </c>
      <c r="Y240" s="462">
        <f t="shared" si="493"/>
        <v>499200</v>
      </c>
      <c r="Z240" s="462">
        <f t="shared" si="494"/>
        <v>1381120</v>
      </c>
      <c r="AA240" s="456">
        <f t="shared" si="517"/>
        <v>0</v>
      </c>
      <c r="AB240" s="484">
        <f t="shared" si="495"/>
        <v>1381120</v>
      </c>
      <c r="AC240" s="484">
        <f t="shared" si="496"/>
        <v>17954560</v>
      </c>
      <c r="AD240" s="690">
        <v>1</v>
      </c>
      <c r="AE240" s="567">
        <f t="shared" si="497"/>
        <v>4</v>
      </c>
      <c r="AF240" s="461">
        <f t="shared" si="498"/>
        <v>8</v>
      </c>
      <c r="AG240" s="456">
        <f t="shared" si="520"/>
        <v>83200</v>
      </c>
      <c r="AH240" s="456">
        <f t="shared" si="520"/>
        <v>10</v>
      </c>
      <c r="AI240" s="462">
        <f t="shared" si="499"/>
        <v>832000</v>
      </c>
      <c r="AJ240" s="462">
        <f t="shared" si="500"/>
        <v>66560</v>
      </c>
      <c r="AK240" s="462">
        <f t="shared" si="501"/>
        <v>499200</v>
      </c>
      <c r="AL240" s="462">
        <f t="shared" si="502"/>
        <v>1397760</v>
      </c>
      <c r="AM240" s="456">
        <f t="shared" si="503"/>
        <v>0</v>
      </c>
      <c r="AN240" s="484">
        <f t="shared" si="504"/>
        <v>1397760</v>
      </c>
      <c r="AO240" s="484">
        <f t="shared" si="505"/>
        <v>18170880</v>
      </c>
      <c r="AP240" s="690">
        <v>1</v>
      </c>
      <c r="AQ240" s="567">
        <f t="shared" si="506"/>
        <v>5</v>
      </c>
      <c r="AR240" s="461">
        <f t="shared" si="507"/>
        <v>10</v>
      </c>
      <c r="AS240" s="456">
        <f t="shared" si="521"/>
        <v>83200</v>
      </c>
      <c r="AT240" s="456">
        <f t="shared" si="521"/>
        <v>10</v>
      </c>
      <c r="AU240" s="462">
        <f t="shared" si="508"/>
        <v>832000</v>
      </c>
      <c r="AV240" s="462">
        <f t="shared" si="509"/>
        <v>83200</v>
      </c>
      <c r="AW240" s="462">
        <f t="shared" si="510"/>
        <v>499200</v>
      </c>
      <c r="AX240" s="462">
        <f t="shared" si="511"/>
        <v>1414400</v>
      </c>
      <c r="AY240" s="456">
        <f t="shared" si="512"/>
        <v>0</v>
      </c>
      <c r="AZ240" s="484">
        <f t="shared" si="513"/>
        <v>1414400</v>
      </c>
      <c r="BA240" s="484">
        <f t="shared" si="514"/>
        <v>18387200</v>
      </c>
    </row>
    <row r="241" spans="1:53" s="485" customFormat="1" ht="23.25" customHeight="1">
      <c r="A241" s="792">
        <v>11</v>
      </c>
      <c r="B241" s="795" t="s">
        <v>2906</v>
      </c>
      <c r="C241" s="794" t="s">
        <v>1982</v>
      </c>
      <c r="D241" s="794">
        <v>1990</v>
      </c>
      <c r="E241" s="795" t="s">
        <v>525</v>
      </c>
      <c r="F241" s="796">
        <v>1</v>
      </c>
      <c r="G241" s="797">
        <v>2</v>
      </c>
      <c r="H241" s="798">
        <f>+G241*2</f>
        <v>4</v>
      </c>
      <c r="I241" s="799">
        <v>83200</v>
      </c>
      <c r="J241" s="799">
        <v>10</v>
      </c>
      <c r="K241" s="800">
        <f t="shared" si="484"/>
        <v>832000</v>
      </c>
      <c r="L241" s="800">
        <v>33280</v>
      </c>
      <c r="M241" s="800">
        <f t="shared" si="485"/>
        <v>499200</v>
      </c>
      <c r="N241" s="800">
        <f t="shared" si="486"/>
        <v>1364480</v>
      </c>
      <c r="O241" s="799"/>
      <c r="P241" s="801">
        <f t="shared" si="487"/>
        <v>1364480</v>
      </c>
      <c r="Q241" s="801">
        <f>+P241*13</f>
        <v>17738240</v>
      </c>
      <c r="R241" s="690">
        <v>1</v>
      </c>
      <c r="S241" s="567">
        <f t="shared" si="488"/>
        <v>3</v>
      </c>
      <c r="T241" s="461">
        <f t="shared" si="489"/>
        <v>6</v>
      </c>
      <c r="U241" s="456">
        <v>83200</v>
      </c>
      <c r="V241" s="456">
        <f t="shared" si="490"/>
        <v>10</v>
      </c>
      <c r="W241" s="462">
        <f t="shared" si="491"/>
        <v>832000</v>
      </c>
      <c r="X241" s="462">
        <f t="shared" si="492"/>
        <v>49920</v>
      </c>
      <c r="Y241" s="462">
        <f t="shared" si="493"/>
        <v>499200</v>
      </c>
      <c r="Z241" s="462">
        <f t="shared" si="494"/>
        <v>1381120</v>
      </c>
      <c r="AA241" s="456">
        <f>+O241</f>
        <v>0</v>
      </c>
      <c r="AB241" s="484">
        <f t="shared" si="495"/>
        <v>1381120</v>
      </c>
      <c r="AC241" s="484">
        <f t="shared" si="496"/>
        <v>17954560</v>
      </c>
      <c r="AD241" s="690">
        <v>1</v>
      </c>
      <c r="AE241" s="567">
        <f t="shared" si="497"/>
        <v>4</v>
      </c>
      <c r="AF241" s="461">
        <f t="shared" si="498"/>
        <v>8</v>
      </c>
      <c r="AG241" s="456">
        <f t="shared" si="520"/>
        <v>83200</v>
      </c>
      <c r="AH241" s="456">
        <f t="shared" si="520"/>
        <v>10</v>
      </c>
      <c r="AI241" s="462">
        <f t="shared" si="499"/>
        <v>832000</v>
      </c>
      <c r="AJ241" s="462">
        <f t="shared" si="500"/>
        <v>66560</v>
      </c>
      <c r="AK241" s="462">
        <f t="shared" si="501"/>
        <v>499200</v>
      </c>
      <c r="AL241" s="462">
        <f t="shared" si="502"/>
        <v>1397760</v>
      </c>
      <c r="AM241" s="456">
        <f t="shared" si="503"/>
        <v>0</v>
      </c>
      <c r="AN241" s="484">
        <f t="shared" si="504"/>
        <v>1397760</v>
      </c>
      <c r="AO241" s="484">
        <f t="shared" si="505"/>
        <v>18170880</v>
      </c>
      <c r="AP241" s="690">
        <v>1</v>
      </c>
      <c r="AQ241" s="567">
        <f t="shared" si="506"/>
        <v>5</v>
      </c>
      <c r="AR241" s="461">
        <f t="shared" si="507"/>
        <v>10</v>
      </c>
      <c r="AS241" s="456">
        <f t="shared" si="521"/>
        <v>83200</v>
      </c>
      <c r="AT241" s="456">
        <f t="shared" si="521"/>
        <v>10</v>
      </c>
      <c r="AU241" s="462">
        <f t="shared" si="508"/>
        <v>832000</v>
      </c>
      <c r="AV241" s="462">
        <f t="shared" si="509"/>
        <v>83200</v>
      </c>
      <c r="AW241" s="462">
        <f t="shared" si="510"/>
        <v>499200</v>
      </c>
      <c r="AX241" s="462">
        <f t="shared" si="511"/>
        <v>1414400</v>
      </c>
      <c r="AY241" s="456">
        <f t="shared" si="512"/>
        <v>0</v>
      </c>
      <c r="AZ241" s="484">
        <f t="shared" si="513"/>
        <v>1414400</v>
      </c>
      <c r="BA241" s="484">
        <f t="shared" si="514"/>
        <v>18387200</v>
      </c>
    </row>
    <row r="242" spans="1:53" s="485" customFormat="1" ht="23.25" customHeight="1">
      <c r="A242" s="792">
        <v>12</v>
      </c>
      <c r="B242" s="793" t="s">
        <v>2907</v>
      </c>
      <c r="C242" s="794" t="s">
        <v>1981</v>
      </c>
      <c r="D242" s="794">
        <v>1991</v>
      </c>
      <c r="E242" s="795" t="s">
        <v>3</v>
      </c>
      <c r="F242" s="796">
        <v>1</v>
      </c>
      <c r="G242" s="797">
        <v>2</v>
      </c>
      <c r="H242" s="798">
        <f>+G242*2</f>
        <v>4</v>
      </c>
      <c r="I242" s="799">
        <v>83200</v>
      </c>
      <c r="J242" s="799">
        <v>10</v>
      </c>
      <c r="K242" s="800">
        <f t="shared" si="484"/>
        <v>832000</v>
      </c>
      <c r="L242" s="800">
        <v>33280</v>
      </c>
      <c r="M242" s="800">
        <f t="shared" si="485"/>
        <v>499200</v>
      </c>
      <c r="N242" s="800">
        <f t="shared" si="486"/>
        <v>1364480</v>
      </c>
      <c r="O242" s="799"/>
      <c r="P242" s="801">
        <f t="shared" si="487"/>
        <v>1364480</v>
      </c>
      <c r="Q242" s="801">
        <f>+P242*13</f>
        <v>17738240</v>
      </c>
      <c r="R242" s="690">
        <v>1</v>
      </c>
      <c r="S242" s="567">
        <f t="shared" si="488"/>
        <v>3</v>
      </c>
      <c r="T242" s="461">
        <f t="shared" si="489"/>
        <v>6</v>
      </c>
      <c r="U242" s="456">
        <v>83200</v>
      </c>
      <c r="V242" s="456">
        <f t="shared" si="490"/>
        <v>10</v>
      </c>
      <c r="W242" s="462">
        <f t="shared" si="491"/>
        <v>832000</v>
      </c>
      <c r="X242" s="462">
        <f t="shared" si="492"/>
        <v>49920</v>
      </c>
      <c r="Y242" s="462">
        <f t="shared" si="493"/>
        <v>499200</v>
      </c>
      <c r="Z242" s="462">
        <f t="shared" si="494"/>
        <v>1381120</v>
      </c>
      <c r="AA242" s="456">
        <f>+O242</f>
        <v>0</v>
      </c>
      <c r="AB242" s="484">
        <f t="shared" si="495"/>
        <v>1381120</v>
      </c>
      <c r="AC242" s="484">
        <f t="shared" si="496"/>
        <v>17954560</v>
      </c>
      <c r="AD242" s="690">
        <v>1</v>
      </c>
      <c r="AE242" s="567">
        <f t="shared" si="497"/>
        <v>4</v>
      </c>
      <c r="AF242" s="461">
        <f t="shared" si="498"/>
        <v>8</v>
      </c>
      <c r="AG242" s="456">
        <f t="shared" si="520"/>
        <v>83200</v>
      </c>
      <c r="AH242" s="456">
        <f t="shared" si="520"/>
        <v>10</v>
      </c>
      <c r="AI242" s="462">
        <f t="shared" si="499"/>
        <v>832000</v>
      </c>
      <c r="AJ242" s="462">
        <f t="shared" si="500"/>
        <v>66560</v>
      </c>
      <c r="AK242" s="462">
        <f t="shared" si="501"/>
        <v>499200</v>
      </c>
      <c r="AL242" s="462">
        <f t="shared" si="502"/>
        <v>1397760</v>
      </c>
      <c r="AM242" s="456">
        <f t="shared" si="503"/>
        <v>0</v>
      </c>
      <c r="AN242" s="484">
        <f t="shared" si="504"/>
        <v>1397760</v>
      </c>
      <c r="AO242" s="484">
        <f t="shared" si="505"/>
        <v>18170880</v>
      </c>
      <c r="AP242" s="690">
        <v>1</v>
      </c>
      <c r="AQ242" s="567">
        <f t="shared" si="506"/>
        <v>5</v>
      </c>
      <c r="AR242" s="461">
        <f t="shared" si="507"/>
        <v>10</v>
      </c>
      <c r="AS242" s="456">
        <f t="shared" si="521"/>
        <v>83200</v>
      </c>
      <c r="AT242" s="456">
        <f t="shared" si="521"/>
        <v>10</v>
      </c>
      <c r="AU242" s="462">
        <f t="shared" si="508"/>
        <v>832000</v>
      </c>
      <c r="AV242" s="462">
        <f t="shared" si="509"/>
        <v>83200</v>
      </c>
      <c r="AW242" s="462">
        <f t="shared" si="510"/>
        <v>499200</v>
      </c>
      <c r="AX242" s="462">
        <f t="shared" si="511"/>
        <v>1414400</v>
      </c>
      <c r="AY242" s="456">
        <f t="shared" si="512"/>
        <v>0</v>
      </c>
      <c r="AZ242" s="484">
        <f t="shared" si="513"/>
        <v>1414400</v>
      </c>
      <c r="BA242" s="484">
        <f t="shared" si="514"/>
        <v>18387200</v>
      </c>
    </row>
    <row r="243" spans="1:53" s="485" customFormat="1" ht="23.25" customHeight="1">
      <c r="A243" s="792">
        <v>13</v>
      </c>
      <c r="B243" s="795" t="s">
        <v>481</v>
      </c>
      <c r="C243" s="794" t="s">
        <v>1961</v>
      </c>
      <c r="D243" s="794">
        <v>1976</v>
      </c>
      <c r="E243" s="795" t="s">
        <v>525</v>
      </c>
      <c r="F243" s="796">
        <v>1</v>
      </c>
      <c r="G243" s="797">
        <v>14</v>
      </c>
      <c r="H243" s="798">
        <f>+G243*2</f>
        <v>28</v>
      </c>
      <c r="I243" s="799">
        <v>83200</v>
      </c>
      <c r="J243" s="799">
        <v>10</v>
      </c>
      <c r="K243" s="800">
        <f t="shared" si="484"/>
        <v>832000</v>
      </c>
      <c r="L243" s="800">
        <v>232960.00000000003</v>
      </c>
      <c r="M243" s="800">
        <f t="shared" si="485"/>
        <v>499200</v>
      </c>
      <c r="N243" s="800">
        <f t="shared" si="486"/>
        <v>1564160</v>
      </c>
      <c r="O243" s="799"/>
      <c r="P243" s="801">
        <f t="shared" si="487"/>
        <v>1564160</v>
      </c>
      <c r="Q243" s="801">
        <f>+P243*13</f>
        <v>20334080</v>
      </c>
      <c r="R243" s="690">
        <v>1</v>
      </c>
      <c r="S243" s="567">
        <f t="shared" si="488"/>
        <v>15</v>
      </c>
      <c r="T243" s="461">
        <f t="shared" si="489"/>
        <v>30</v>
      </c>
      <c r="U243" s="456">
        <v>83200</v>
      </c>
      <c r="V243" s="456">
        <f t="shared" si="490"/>
        <v>10</v>
      </c>
      <c r="W243" s="462">
        <f t="shared" si="491"/>
        <v>832000</v>
      </c>
      <c r="X243" s="462">
        <f t="shared" si="492"/>
        <v>249600</v>
      </c>
      <c r="Y243" s="462">
        <f t="shared" si="493"/>
        <v>499200</v>
      </c>
      <c r="Z243" s="462">
        <f t="shared" si="494"/>
        <v>1580800</v>
      </c>
      <c r="AA243" s="456">
        <f>+O243</f>
        <v>0</v>
      </c>
      <c r="AB243" s="484">
        <f t="shared" si="495"/>
        <v>1580800</v>
      </c>
      <c r="AC243" s="484">
        <f t="shared" si="496"/>
        <v>20550400</v>
      </c>
      <c r="AD243" s="690">
        <v>1</v>
      </c>
      <c r="AE243" s="567">
        <f t="shared" si="497"/>
        <v>16</v>
      </c>
      <c r="AF243" s="461">
        <f t="shared" si="498"/>
        <v>32</v>
      </c>
      <c r="AG243" s="456">
        <f t="shared" si="520"/>
        <v>83200</v>
      </c>
      <c r="AH243" s="456">
        <f t="shared" si="520"/>
        <v>10</v>
      </c>
      <c r="AI243" s="462">
        <f t="shared" si="499"/>
        <v>832000</v>
      </c>
      <c r="AJ243" s="462">
        <f t="shared" si="500"/>
        <v>249600</v>
      </c>
      <c r="AK243" s="462">
        <f t="shared" si="501"/>
        <v>499200</v>
      </c>
      <c r="AL243" s="462">
        <f t="shared" si="502"/>
        <v>1580800</v>
      </c>
      <c r="AM243" s="456">
        <f t="shared" si="503"/>
        <v>0</v>
      </c>
      <c r="AN243" s="484">
        <f t="shared" si="504"/>
        <v>1580800</v>
      </c>
      <c r="AO243" s="484">
        <f t="shared" si="505"/>
        <v>20550400</v>
      </c>
      <c r="AP243" s="690">
        <v>1</v>
      </c>
      <c r="AQ243" s="567">
        <f t="shared" si="506"/>
        <v>17</v>
      </c>
      <c r="AR243" s="461">
        <f t="shared" si="507"/>
        <v>34</v>
      </c>
      <c r="AS243" s="456">
        <f t="shared" si="521"/>
        <v>83200</v>
      </c>
      <c r="AT243" s="456">
        <f t="shared" si="521"/>
        <v>10</v>
      </c>
      <c r="AU243" s="462">
        <f t="shared" si="508"/>
        <v>832000</v>
      </c>
      <c r="AV243" s="462">
        <f t="shared" si="509"/>
        <v>249600</v>
      </c>
      <c r="AW243" s="462">
        <f t="shared" si="510"/>
        <v>499200</v>
      </c>
      <c r="AX243" s="462">
        <f t="shared" si="511"/>
        <v>1580800</v>
      </c>
      <c r="AY243" s="456">
        <f t="shared" si="512"/>
        <v>0</v>
      </c>
      <c r="AZ243" s="484">
        <f t="shared" si="513"/>
        <v>1580800</v>
      </c>
      <c r="BA243" s="484">
        <f t="shared" si="514"/>
        <v>20550400</v>
      </c>
    </row>
    <row r="244" spans="1:53" s="453" customFormat="1" ht="18" customHeight="1">
      <c r="A244" s="958" t="s">
        <v>64</v>
      </c>
      <c r="B244" s="958"/>
      <c r="C244" s="958"/>
      <c r="D244" s="958"/>
      <c r="E244" s="958"/>
      <c r="F244" s="692">
        <f t="shared" ref="F244:L244" si="522">SUM(F231:F243)</f>
        <v>13</v>
      </c>
      <c r="G244" s="745">
        <f t="shared" si="522"/>
        <v>76</v>
      </c>
      <c r="H244" s="745">
        <f t="shared" si="522"/>
        <v>152</v>
      </c>
      <c r="I244" s="745">
        <f t="shared" si="522"/>
        <v>1081600</v>
      </c>
      <c r="J244" s="745">
        <f t="shared" si="522"/>
        <v>131</v>
      </c>
      <c r="K244" s="745">
        <f t="shared" si="522"/>
        <v>10899200</v>
      </c>
      <c r="L244" s="745">
        <f t="shared" si="522"/>
        <v>1277952</v>
      </c>
      <c r="M244" s="745">
        <f t="shared" ref="M244:BA244" si="523">SUM(M231:M243)</f>
        <v>6539520</v>
      </c>
      <c r="N244" s="745">
        <f t="shared" si="523"/>
        <v>18716672</v>
      </c>
      <c r="O244" s="745">
        <f t="shared" si="523"/>
        <v>0</v>
      </c>
      <c r="P244" s="745">
        <f t="shared" si="523"/>
        <v>18716672</v>
      </c>
      <c r="Q244" s="745">
        <f t="shared" si="523"/>
        <v>243316736</v>
      </c>
      <c r="R244" s="745">
        <f t="shared" si="523"/>
        <v>13</v>
      </c>
      <c r="S244" s="745">
        <f t="shared" si="523"/>
        <v>89</v>
      </c>
      <c r="T244" s="745">
        <f t="shared" si="523"/>
        <v>178</v>
      </c>
      <c r="U244" s="745">
        <f t="shared" si="523"/>
        <v>1081600</v>
      </c>
      <c r="V244" s="745">
        <f t="shared" si="523"/>
        <v>131</v>
      </c>
      <c r="W244" s="745">
        <f t="shared" si="523"/>
        <v>10899200</v>
      </c>
      <c r="X244" s="745">
        <f t="shared" si="523"/>
        <v>1495936</v>
      </c>
      <c r="Y244" s="745">
        <f t="shared" si="523"/>
        <v>6539520</v>
      </c>
      <c r="Z244" s="745">
        <f t="shared" si="523"/>
        <v>18934656</v>
      </c>
      <c r="AA244" s="745">
        <f t="shared" si="523"/>
        <v>0</v>
      </c>
      <c r="AB244" s="745">
        <f t="shared" si="523"/>
        <v>18934656</v>
      </c>
      <c r="AC244" s="745">
        <f t="shared" si="523"/>
        <v>246150528</v>
      </c>
      <c r="AD244" s="745">
        <f t="shared" si="523"/>
        <v>13</v>
      </c>
      <c r="AE244" s="745">
        <f t="shared" si="523"/>
        <v>102</v>
      </c>
      <c r="AF244" s="745">
        <f t="shared" si="523"/>
        <v>204</v>
      </c>
      <c r="AG244" s="745">
        <f t="shared" si="523"/>
        <v>1081600</v>
      </c>
      <c r="AH244" s="745">
        <f t="shared" si="523"/>
        <v>131</v>
      </c>
      <c r="AI244" s="745">
        <f t="shared" si="523"/>
        <v>10899200</v>
      </c>
      <c r="AJ244" s="745">
        <f t="shared" si="523"/>
        <v>1697280</v>
      </c>
      <c r="AK244" s="745">
        <f t="shared" si="523"/>
        <v>6539520</v>
      </c>
      <c r="AL244" s="745">
        <f t="shared" si="523"/>
        <v>19136000</v>
      </c>
      <c r="AM244" s="745">
        <f t="shared" si="523"/>
        <v>0</v>
      </c>
      <c r="AN244" s="745">
        <f t="shared" si="523"/>
        <v>19136000</v>
      </c>
      <c r="AO244" s="745">
        <f t="shared" si="523"/>
        <v>248768000</v>
      </c>
      <c r="AP244" s="745">
        <f t="shared" si="523"/>
        <v>13</v>
      </c>
      <c r="AQ244" s="745">
        <f t="shared" si="523"/>
        <v>115</v>
      </c>
      <c r="AR244" s="745">
        <f t="shared" si="523"/>
        <v>230</v>
      </c>
      <c r="AS244" s="745">
        <f t="shared" si="523"/>
        <v>1081600</v>
      </c>
      <c r="AT244" s="745">
        <f t="shared" si="523"/>
        <v>131</v>
      </c>
      <c r="AU244" s="745">
        <f t="shared" si="523"/>
        <v>10899200</v>
      </c>
      <c r="AV244" s="745">
        <f t="shared" si="523"/>
        <v>1881984</v>
      </c>
      <c r="AW244" s="745">
        <f t="shared" si="523"/>
        <v>6539520</v>
      </c>
      <c r="AX244" s="745">
        <f t="shared" si="523"/>
        <v>19320704</v>
      </c>
      <c r="AY244" s="745">
        <f t="shared" si="523"/>
        <v>0</v>
      </c>
      <c r="AZ244" s="745">
        <f t="shared" si="523"/>
        <v>19320704</v>
      </c>
      <c r="BA244" s="745">
        <f t="shared" si="523"/>
        <v>251169152</v>
      </c>
    </row>
    <row r="245" spans="1:53" s="537" customFormat="1" ht="17.25" customHeight="1">
      <c r="A245" s="533"/>
      <c r="B245" s="562"/>
      <c r="C245" s="535"/>
      <c r="D245" s="535"/>
      <c r="E245" s="534"/>
      <c r="F245" s="536"/>
      <c r="G245" s="490"/>
      <c r="H245" s="534"/>
      <c r="I245" s="534"/>
      <c r="J245" s="534"/>
      <c r="K245" s="534"/>
      <c r="L245" s="534"/>
      <c r="M245" s="534"/>
      <c r="N245" s="534"/>
      <c r="O245" s="534"/>
      <c r="P245" s="534"/>
      <c r="Q245" s="534"/>
      <c r="R245" s="536"/>
      <c r="S245" s="534"/>
      <c r="T245" s="534"/>
      <c r="U245" s="534"/>
      <c r="V245" s="534"/>
      <c r="W245" s="534"/>
      <c r="X245" s="534"/>
      <c r="Y245" s="534"/>
      <c r="Z245" s="534"/>
      <c r="AA245" s="534"/>
      <c r="AB245" s="534"/>
      <c r="AC245" s="534"/>
      <c r="AD245" s="536"/>
      <c r="AK245" s="534"/>
      <c r="AP245" s="538"/>
      <c r="AW245" s="534"/>
    </row>
    <row r="246" spans="1:53" s="537" customFormat="1" ht="18" customHeight="1">
      <c r="A246" s="533"/>
      <c r="B246" s="562"/>
      <c r="C246" s="535"/>
      <c r="D246" s="535"/>
      <c r="E246" s="534"/>
      <c r="F246" s="536"/>
      <c r="G246" s="490"/>
      <c r="H246" s="534"/>
      <c r="I246" s="534"/>
      <c r="J246" s="534"/>
      <c r="K246" s="534"/>
      <c r="L246" s="534"/>
      <c r="M246" s="534"/>
      <c r="N246" s="534"/>
      <c r="O246" s="534"/>
      <c r="P246" s="534"/>
      <c r="Q246" s="534"/>
      <c r="R246" s="536"/>
      <c r="S246" s="534"/>
      <c r="T246" s="534"/>
      <c r="U246" s="534"/>
      <c r="V246" s="534"/>
      <c r="W246" s="534"/>
      <c r="X246" s="534"/>
      <c r="Y246" s="534"/>
      <c r="Z246" s="534"/>
      <c r="AA246" s="534"/>
      <c r="AB246" s="534"/>
      <c r="AC246" s="534"/>
      <c r="AD246" s="536"/>
      <c r="AK246" s="534"/>
      <c r="AP246" s="538"/>
      <c r="AW246" s="534"/>
    </row>
    <row r="247" spans="1:53" s="500" customFormat="1" ht="30.75" customHeight="1">
      <c r="A247" s="960" t="s">
        <v>554</v>
      </c>
      <c r="B247" s="960"/>
      <c r="C247" s="960"/>
      <c r="D247" s="960"/>
      <c r="E247" s="960"/>
      <c r="F247" s="962" t="s">
        <v>1034</v>
      </c>
      <c r="G247" s="962"/>
      <c r="H247" s="962"/>
      <c r="I247" s="962"/>
      <c r="J247" s="962"/>
      <c r="K247" s="962"/>
      <c r="L247" s="962"/>
      <c r="M247" s="962"/>
      <c r="N247" s="962"/>
      <c r="O247" s="962"/>
      <c r="P247" s="962"/>
      <c r="Q247" s="962"/>
      <c r="R247" s="962" t="s">
        <v>1034</v>
      </c>
      <c r="S247" s="962"/>
      <c r="T247" s="962"/>
      <c r="U247" s="962"/>
      <c r="V247" s="962"/>
      <c r="W247" s="962"/>
      <c r="X247" s="962"/>
      <c r="Y247" s="962"/>
      <c r="Z247" s="962"/>
      <c r="AA247" s="962"/>
      <c r="AB247" s="962"/>
      <c r="AC247" s="962"/>
      <c r="AD247" s="962" t="s">
        <v>1034</v>
      </c>
      <c r="AE247" s="962"/>
      <c r="AF247" s="962"/>
      <c r="AG247" s="962"/>
      <c r="AH247" s="962"/>
      <c r="AI247" s="962"/>
      <c r="AJ247" s="962"/>
      <c r="AK247" s="962"/>
      <c r="AL247" s="962"/>
      <c r="AM247" s="962"/>
      <c r="AN247" s="962"/>
      <c r="AO247" s="962"/>
      <c r="AP247" s="962" t="s">
        <v>1034</v>
      </c>
      <c r="AQ247" s="962"/>
      <c r="AR247" s="962"/>
      <c r="AS247" s="962"/>
      <c r="AT247" s="962"/>
      <c r="AU247" s="962"/>
      <c r="AV247" s="962"/>
      <c r="AW247" s="962"/>
      <c r="AX247" s="962"/>
      <c r="AY247" s="962"/>
      <c r="AZ247" s="962"/>
      <c r="BA247" s="962"/>
    </row>
    <row r="248" spans="1:53" s="501" customFormat="1" ht="25.5" customHeight="1">
      <c r="A248" s="959" t="s">
        <v>22</v>
      </c>
      <c r="B248" s="959"/>
      <c r="C248" s="959"/>
      <c r="D248" s="959"/>
      <c r="E248" s="959"/>
      <c r="F248" s="963" t="s">
        <v>1405</v>
      </c>
      <c r="G248" s="964"/>
      <c r="H248" s="964"/>
      <c r="I248" s="964"/>
      <c r="J248" s="964"/>
      <c r="K248" s="964"/>
      <c r="L248" s="964"/>
      <c r="M248" s="964"/>
      <c r="N248" s="964"/>
      <c r="O248" s="964"/>
      <c r="P248" s="964"/>
      <c r="Q248" s="965"/>
      <c r="R248" s="963" t="s">
        <v>1946</v>
      </c>
      <c r="S248" s="964"/>
      <c r="T248" s="964"/>
      <c r="U248" s="964"/>
      <c r="V248" s="964"/>
      <c r="W248" s="964"/>
      <c r="X248" s="964"/>
      <c r="Y248" s="964"/>
      <c r="Z248" s="964"/>
      <c r="AA248" s="964"/>
      <c r="AB248" s="964"/>
      <c r="AC248" s="965"/>
      <c r="AD248" s="967" t="s">
        <v>2458</v>
      </c>
      <c r="AE248" s="967"/>
      <c r="AF248" s="967"/>
      <c r="AG248" s="967"/>
      <c r="AH248" s="967"/>
      <c r="AI248" s="967"/>
      <c r="AJ248" s="967"/>
      <c r="AK248" s="967"/>
      <c r="AL248" s="967"/>
      <c r="AM248" s="967"/>
      <c r="AN248" s="967"/>
      <c r="AO248" s="967"/>
      <c r="AP248" s="967" t="s">
        <v>2932</v>
      </c>
      <c r="AQ248" s="967"/>
      <c r="AR248" s="967"/>
      <c r="AS248" s="967"/>
      <c r="AT248" s="967"/>
      <c r="AU248" s="967"/>
      <c r="AV248" s="967"/>
      <c r="AW248" s="967"/>
      <c r="AX248" s="967"/>
      <c r="AY248" s="967"/>
      <c r="AZ248" s="967"/>
      <c r="BA248" s="967"/>
    </row>
    <row r="249" spans="1:53" s="532" customFormat="1" ht="94.5">
      <c r="A249" s="458" t="s">
        <v>10</v>
      </c>
      <c r="B249" s="531" t="s">
        <v>54</v>
      </c>
      <c r="C249" s="531" t="s">
        <v>1958</v>
      </c>
      <c r="D249" s="531" t="s">
        <v>1959</v>
      </c>
      <c r="E249" s="531" t="s">
        <v>55</v>
      </c>
      <c r="F249" s="547" t="s">
        <v>1</v>
      </c>
      <c r="G249" s="546" t="s">
        <v>449</v>
      </c>
      <c r="H249" s="546" t="s">
        <v>57</v>
      </c>
      <c r="I249" s="547" t="s">
        <v>62</v>
      </c>
      <c r="J249" s="565" t="s">
        <v>63</v>
      </c>
      <c r="K249" s="547" t="s">
        <v>450</v>
      </c>
      <c r="L249" s="547" t="s">
        <v>451</v>
      </c>
      <c r="M249" s="547" t="s">
        <v>2024</v>
      </c>
      <c r="N249" s="547" t="s">
        <v>2025</v>
      </c>
      <c r="O249" s="531" t="s">
        <v>612</v>
      </c>
      <c r="P249" s="531" t="s">
        <v>1408</v>
      </c>
      <c r="Q249" s="547" t="s">
        <v>1409</v>
      </c>
      <c r="R249" s="547"/>
      <c r="S249" s="546" t="str">
        <f>+G249</f>
        <v>Դատավորի ստաժ</v>
      </c>
      <c r="T249" s="546" t="str">
        <f>+H249</f>
        <v>Ստաժի %-ը</v>
      </c>
      <c r="U249" s="547" t="s">
        <v>62</v>
      </c>
      <c r="V249" s="565" t="s">
        <v>63</v>
      </c>
      <c r="W249" s="547" t="s">
        <v>450</v>
      </c>
      <c r="X249" s="547" t="s">
        <v>451</v>
      </c>
      <c r="Y249" s="547" t="s">
        <v>2024</v>
      </c>
      <c r="Z249" s="547" t="s">
        <v>2025</v>
      </c>
      <c r="AA249" s="531" t="s">
        <v>1334</v>
      </c>
      <c r="AB249" s="531" t="s">
        <v>1947</v>
      </c>
      <c r="AC249" s="547" t="s">
        <v>1948</v>
      </c>
      <c r="AD249" s="547"/>
      <c r="AE249" s="546" t="str">
        <f>+S249</f>
        <v>Դատավորի ստաժ</v>
      </c>
      <c r="AF249" s="546" t="str">
        <f>+T249</f>
        <v>Ստաժի %-ը</v>
      </c>
      <c r="AG249" s="547" t="s">
        <v>62</v>
      </c>
      <c r="AH249" s="565" t="s">
        <v>63</v>
      </c>
      <c r="AI249" s="547" t="s">
        <v>450</v>
      </c>
      <c r="AJ249" s="547" t="s">
        <v>451</v>
      </c>
      <c r="AK249" s="547" t="s">
        <v>2024</v>
      </c>
      <c r="AL249" s="547" t="s">
        <v>2025</v>
      </c>
      <c r="AM249" s="531" t="s">
        <v>1334</v>
      </c>
      <c r="AN249" s="531" t="s">
        <v>2460</v>
      </c>
      <c r="AO249" s="547" t="s">
        <v>2459</v>
      </c>
      <c r="AP249" s="547"/>
      <c r="AQ249" s="546" t="str">
        <f>+AE249</f>
        <v>Դատավորի ստաժ</v>
      </c>
      <c r="AR249" s="546" t="str">
        <f>+AF249</f>
        <v>Ստաժի %-ը</v>
      </c>
      <c r="AS249" s="547" t="s">
        <v>62</v>
      </c>
      <c r="AT249" s="565" t="s">
        <v>63</v>
      </c>
      <c r="AU249" s="547" t="s">
        <v>450</v>
      </c>
      <c r="AV249" s="547" t="s">
        <v>451</v>
      </c>
      <c r="AW249" s="547" t="s">
        <v>2024</v>
      </c>
      <c r="AX249" s="547" t="s">
        <v>2025</v>
      </c>
      <c r="AY249" s="531" t="s">
        <v>1334</v>
      </c>
      <c r="AZ249" s="531" t="s">
        <v>2933</v>
      </c>
      <c r="BA249" s="547" t="s">
        <v>2934</v>
      </c>
    </row>
    <row r="250" spans="1:53" s="485" customFormat="1" ht="23.25" customHeight="1">
      <c r="A250" s="792">
        <v>1</v>
      </c>
      <c r="B250" s="804" t="s">
        <v>1997</v>
      </c>
      <c r="C250" s="794" t="s">
        <v>1961</v>
      </c>
      <c r="D250" s="794">
        <v>1975</v>
      </c>
      <c r="E250" s="795" t="s">
        <v>457</v>
      </c>
      <c r="F250" s="796">
        <v>1</v>
      </c>
      <c r="G250" s="797">
        <v>2</v>
      </c>
      <c r="H250" s="798">
        <f t="shared" ref="H250:H263" si="524">+G250*2</f>
        <v>4</v>
      </c>
      <c r="I250" s="799">
        <v>83200</v>
      </c>
      <c r="J250" s="799">
        <v>11</v>
      </c>
      <c r="K250" s="800">
        <f t="shared" ref="K250:K263" si="525">+J250*I250</f>
        <v>915200</v>
      </c>
      <c r="L250" s="800">
        <v>36608</v>
      </c>
      <c r="M250" s="800">
        <f t="shared" ref="M250:M263" si="526">+K250*0.6</f>
        <v>549120</v>
      </c>
      <c r="N250" s="800">
        <f t="shared" ref="N250:N263" si="527">+K250+L250+M250</f>
        <v>1500928</v>
      </c>
      <c r="O250" s="799"/>
      <c r="P250" s="801">
        <f t="shared" ref="P250:P263" si="528">+N250+O250</f>
        <v>1500928</v>
      </c>
      <c r="Q250" s="801">
        <f t="shared" ref="Q250:Q263" si="529">+P250*13</f>
        <v>19512064</v>
      </c>
      <c r="R250" s="690">
        <v>1</v>
      </c>
      <c r="S250" s="567">
        <f t="shared" ref="S250:S263" si="530">+G250+1</f>
        <v>3</v>
      </c>
      <c r="T250" s="461">
        <f t="shared" ref="T250:T263" si="531">+S250*2</f>
        <v>6</v>
      </c>
      <c r="U250" s="456">
        <v>83200</v>
      </c>
      <c r="V250" s="456">
        <f t="shared" ref="V250:V263" si="532">+J250</f>
        <v>11</v>
      </c>
      <c r="W250" s="462">
        <f t="shared" ref="W250:W263" si="533">+U250*V250</f>
        <v>915200</v>
      </c>
      <c r="X250" s="462">
        <f t="shared" ref="X250:X263" si="534">IF((T250&lt;=30)*AND(W250*T250%&gt;L250),W250*T250%,IF((T250&gt;30)*AND(W250*30%&gt;L250),W250*30%,L250))</f>
        <v>54912</v>
      </c>
      <c r="Y250" s="462">
        <f t="shared" ref="Y250:Y263" si="535">+W250*0.6</f>
        <v>549120</v>
      </c>
      <c r="Z250" s="462">
        <f t="shared" ref="Z250:Z263" si="536">+W250+X250+Y250</f>
        <v>1519232</v>
      </c>
      <c r="AA250" s="456">
        <f t="shared" ref="AA250:AA263" si="537">+O250</f>
        <v>0</v>
      </c>
      <c r="AB250" s="484">
        <f t="shared" ref="AB250:AB263" si="538">+Z250+AA250</f>
        <v>1519232</v>
      </c>
      <c r="AC250" s="484">
        <f t="shared" ref="AC250:AC263" si="539">+AB250*13</f>
        <v>19750016</v>
      </c>
      <c r="AD250" s="690">
        <v>1</v>
      </c>
      <c r="AE250" s="567">
        <f t="shared" ref="AE250:AE263" si="540">+S250+1</f>
        <v>4</v>
      </c>
      <c r="AF250" s="461">
        <f t="shared" ref="AF250:AF263" si="541">+AE250*2</f>
        <v>8</v>
      </c>
      <c r="AG250" s="456">
        <f>+U250</f>
        <v>83200</v>
      </c>
      <c r="AH250" s="456">
        <f>+V250</f>
        <v>11</v>
      </c>
      <c r="AI250" s="462">
        <f t="shared" ref="AI250:AI263" si="542">+AG250*AH250</f>
        <v>915200</v>
      </c>
      <c r="AJ250" s="462">
        <f t="shared" ref="AJ250:AJ263" si="543">IF((AF250&lt;=30)*AND(AI250*AF250%&gt;X250),AI250*AF250%,IF((AF250&gt;30)*AND(AI250*30%&gt;X250),AI250*30%,X250))</f>
        <v>73216</v>
      </c>
      <c r="AK250" s="462">
        <f t="shared" ref="AK250:AK263" si="544">+AI250*0.6</f>
        <v>549120</v>
      </c>
      <c r="AL250" s="462">
        <f t="shared" ref="AL250:AL263" si="545">+AI250+AJ250+AK250</f>
        <v>1537536</v>
      </c>
      <c r="AM250" s="456">
        <f t="shared" ref="AM250:AM263" si="546">+AA250</f>
        <v>0</v>
      </c>
      <c r="AN250" s="484">
        <f t="shared" ref="AN250:AN263" si="547">+AL250+AM250</f>
        <v>1537536</v>
      </c>
      <c r="AO250" s="484">
        <f t="shared" ref="AO250:AO263" si="548">+AN250*13</f>
        <v>19987968</v>
      </c>
      <c r="AP250" s="690">
        <v>1</v>
      </c>
      <c r="AQ250" s="567">
        <f t="shared" ref="AQ250:AQ263" si="549">+AE250+1</f>
        <v>5</v>
      </c>
      <c r="AR250" s="461">
        <f t="shared" ref="AR250:AR263" si="550">+AQ250*2</f>
        <v>10</v>
      </c>
      <c r="AS250" s="456">
        <f>+AG250</f>
        <v>83200</v>
      </c>
      <c r="AT250" s="456">
        <f>+AH250</f>
        <v>11</v>
      </c>
      <c r="AU250" s="462">
        <f t="shared" ref="AU250:AU263" si="551">+AS250*AT250</f>
        <v>915200</v>
      </c>
      <c r="AV250" s="462">
        <f t="shared" ref="AV250:AV263" si="552">IF((AR250&lt;=30)*AND(AU250*AR250%&gt;AJ250),AU250*AR250%,IF((AR250&gt;30)*AND(AU250*30%&gt;AJ250),AU250*30%,AJ250))</f>
        <v>91520</v>
      </c>
      <c r="AW250" s="462">
        <f t="shared" ref="AW250:AW263" si="553">+AU250*0.6</f>
        <v>549120</v>
      </c>
      <c r="AX250" s="462">
        <f t="shared" ref="AX250:AX263" si="554">+AU250+AV250+AW250</f>
        <v>1555840</v>
      </c>
      <c r="AY250" s="456">
        <f t="shared" ref="AY250:AY263" si="555">+AM250</f>
        <v>0</v>
      </c>
      <c r="AZ250" s="484">
        <f t="shared" ref="AZ250:AZ263" si="556">+AX250+AY250</f>
        <v>1555840</v>
      </c>
      <c r="BA250" s="484">
        <f t="shared" ref="BA250:BA263" si="557">+AZ250*13</f>
        <v>20225920</v>
      </c>
    </row>
    <row r="251" spans="1:53" s="485" customFormat="1" ht="23.25" customHeight="1">
      <c r="A251" s="792">
        <v>2</v>
      </c>
      <c r="B251" s="795" t="s">
        <v>531</v>
      </c>
      <c r="C251" s="794" t="s">
        <v>1960</v>
      </c>
      <c r="D251" s="794">
        <v>1971</v>
      </c>
      <c r="E251" s="795" t="s">
        <v>525</v>
      </c>
      <c r="F251" s="796">
        <v>1</v>
      </c>
      <c r="G251" s="797">
        <v>14</v>
      </c>
      <c r="H251" s="798">
        <f t="shared" si="524"/>
        <v>28</v>
      </c>
      <c r="I251" s="799">
        <v>83200</v>
      </c>
      <c r="J251" s="799">
        <v>10</v>
      </c>
      <c r="K251" s="800">
        <f t="shared" si="525"/>
        <v>832000</v>
      </c>
      <c r="L251" s="800">
        <v>232960.00000000003</v>
      </c>
      <c r="M251" s="800">
        <f t="shared" si="526"/>
        <v>499200</v>
      </c>
      <c r="N251" s="800">
        <f t="shared" si="527"/>
        <v>1564160</v>
      </c>
      <c r="O251" s="799"/>
      <c r="P251" s="801">
        <f t="shared" si="528"/>
        <v>1564160</v>
      </c>
      <c r="Q251" s="801">
        <f t="shared" si="529"/>
        <v>20334080</v>
      </c>
      <c r="R251" s="690">
        <v>1</v>
      </c>
      <c r="S251" s="567">
        <f t="shared" si="530"/>
        <v>15</v>
      </c>
      <c r="T251" s="461">
        <f t="shared" si="531"/>
        <v>30</v>
      </c>
      <c r="U251" s="456">
        <v>83200</v>
      </c>
      <c r="V251" s="456">
        <f t="shared" si="532"/>
        <v>10</v>
      </c>
      <c r="W251" s="462">
        <f t="shared" si="533"/>
        <v>832000</v>
      </c>
      <c r="X251" s="462">
        <f t="shared" si="534"/>
        <v>249600</v>
      </c>
      <c r="Y251" s="462">
        <f t="shared" si="535"/>
        <v>499200</v>
      </c>
      <c r="Z251" s="462">
        <f t="shared" si="536"/>
        <v>1580800</v>
      </c>
      <c r="AA251" s="456">
        <f t="shared" si="537"/>
        <v>0</v>
      </c>
      <c r="AB251" s="484">
        <f t="shared" si="538"/>
        <v>1580800</v>
      </c>
      <c r="AC251" s="484">
        <f t="shared" si="539"/>
        <v>20550400</v>
      </c>
      <c r="AD251" s="690">
        <v>1</v>
      </c>
      <c r="AE251" s="567">
        <f t="shared" si="540"/>
        <v>16</v>
      </c>
      <c r="AF251" s="461">
        <f t="shared" si="541"/>
        <v>32</v>
      </c>
      <c r="AG251" s="456">
        <f t="shared" ref="AG251:AH254" si="558">+U251</f>
        <v>83200</v>
      </c>
      <c r="AH251" s="456">
        <f t="shared" si="558"/>
        <v>10</v>
      </c>
      <c r="AI251" s="462">
        <f t="shared" si="542"/>
        <v>832000</v>
      </c>
      <c r="AJ251" s="462">
        <f t="shared" si="543"/>
        <v>249600</v>
      </c>
      <c r="AK251" s="462">
        <f t="shared" si="544"/>
        <v>499200</v>
      </c>
      <c r="AL251" s="462">
        <f t="shared" si="545"/>
        <v>1580800</v>
      </c>
      <c r="AM251" s="456">
        <f t="shared" si="546"/>
        <v>0</v>
      </c>
      <c r="AN251" s="484">
        <f t="shared" si="547"/>
        <v>1580800</v>
      </c>
      <c r="AO251" s="484">
        <f t="shared" si="548"/>
        <v>20550400</v>
      </c>
      <c r="AP251" s="690">
        <v>1</v>
      </c>
      <c r="AQ251" s="567">
        <f t="shared" si="549"/>
        <v>17</v>
      </c>
      <c r="AR251" s="461">
        <f t="shared" si="550"/>
        <v>34</v>
      </c>
      <c r="AS251" s="456">
        <f t="shared" ref="AS251:AT254" si="559">+AG251</f>
        <v>83200</v>
      </c>
      <c r="AT251" s="456">
        <f t="shared" si="559"/>
        <v>10</v>
      </c>
      <c r="AU251" s="462">
        <f t="shared" si="551"/>
        <v>832000</v>
      </c>
      <c r="AV251" s="462">
        <f t="shared" si="552"/>
        <v>249600</v>
      </c>
      <c r="AW251" s="462">
        <f t="shared" si="553"/>
        <v>499200</v>
      </c>
      <c r="AX251" s="462">
        <f t="shared" si="554"/>
        <v>1580800</v>
      </c>
      <c r="AY251" s="456">
        <f t="shared" si="555"/>
        <v>0</v>
      </c>
      <c r="AZ251" s="484">
        <f t="shared" si="556"/>
        <v>1580800</v>
      </c>
      <c r="BA251" s="484">
        <f t="shared" si="557"/>
        <v>20550400</v>
      </c>
    </row>
    <row r="252" spans="1:53" s="485" customFormat="1" ht="23.25" customHeight="1">
      <c r="A252" s="792">
        <v>3</v>
      </c>
      <c r="B252" s="795" t="s">
        <v>769</v>
      </c>
      <c r="C252" s="794" t="s">
        <v>1961</v>
      </c>
      <c r="D252" s="794">
        <v>1986</v>
      </c>
      <c r="E252" s="795" t="s">
        <v>525</v>
      </c>
      <c r="F252" s="796">
        <v>1</v>
      </c>
      <c r="G252" s="797">
        <v>6</v>
      </c>
      <c r="H252" s="798">
        <f t="shared" si="524"/>
        <v>12</v>
      </c>
      <c r="I252" s="799">
        <v>83200</v>
      </c>
      <c r="J252" s="799">
        <v>10</v>
      </c>
      <c r="K252" s="800">
        <f t="shared" si="525"/>
        <v>832000</v>
      </c>
      <c r="L252" s="800">
        <v>99840</v>
      </c>
      <c r="M252" s="800">
        <f t="shared" si="526"/>
        <v>499200</v>
      </c>
      <c r="N252" s="800">
        <f t="shared" si="527"/>
        <v>1431040</v>
      </c>
      <c r="O252" s="799"/>
      <c r="P252" s="801">
        <f t="shared" si="528"/>
        <v>1431040</v>
      </c>
      <c r="Q252" s="801">
        <f t="shared" si="529"/>
        <v>18603520</v>
      </c>
      <c r="R252" s="690">
        <v>1</v>
      </c>
      <c r="S252" s="567">
        <f t="shared" si="530"/>
        <v>7</v>
      </c>
      <c r="T252" s="461">
        <f t="shared" si="531"/>
        <v>14</v>
      </c>
      <c r="U252" s="456">
        <v>83200</v>
      </c>
      <c r="V252" s="456">
        <f t="shared" si="532"/>
        <v>10</v>
      </c>
      <c r="W252" s="462">
        <f t="shared" si="533"/>
        <v>832000</v>
      </c>
      <c r="X252" s="462">
        <f t="shared" si="534"/>
        <v>116480.00000000001</v>
      </c>
      <c r="Y252" s="462">
        <f t="shared" si="535"/>
        <v>499200</v>
      </c>
      <c r="Z252" s="462">
        <f t="shared" si="536"/>
        <v>1447680</v>
      </c>
      <c r="AA252" s="456">
        <f t="shared" si="537"/>
        <v>0</v>
      </c>
      <c r="AB252" s="484">
        <f t="shared" si="538"/>
        <v>1447680</v>
      </c>
      <c r="AC252" s="484">
        <f t="shared" si="539"/>
        <v>18819840</v>
      </c>
      <c r="AD252" s="690">
        <v>1</v>
      </c>
      <c r="AE252" s="567">
        <f t="shared" si="540"/>
        <v>8</v>
      </c>
      <c r="AF252" s="461">
        <f t="shared" si="541"/>
        <v>16</v>
      </c>
      <c r="AG252" s="456">
        <f t="shared" si="558"/>
        <v>83200</v>
      </c>
      <c r="AH252" s="456">
        <f t="shared" si="558"/>
        <v>10</v>
      </c>
      <c r="AI252" s="462">
        <f t="shared" si="542"/>
        <v>832000</v>
      </c>
      <c r="AJ252" s="462">
        <f t="shared" si="543"/>
        <v>133120</v>
      </c>
      <c r="AK252" s="462">
        <f t="shared" si="544"/>
        <v>499200</v>
      </c>
      <c r="AL252" s="462">
        <f t="shared" si="545"/>
        <v>1464320</v>
      </c>
      <c r="AM252" s="456">
        <f t="shared" si="546"/>
        <v>0</v>
      </c>
      <c r="AN252" s="484">
        <f t="shared" si="547"/>
        <v>1464320</v>
      </c>
      <c r="AO252" s="484">
        <f t="shared" si="548"/>
        <v>19036160</v>
      </c>
      <c r="AP252" s="690">
        <v>1</v>
      </c>
      <c r="AQ252" s="567">
        <f t="shared" si="549"/>
        <v>9</v>
      </c>
      <c r="AR252" s="461">
        <f t="shared" si="550"/>
        <v>18</v>
      </c>
      <c r="AS252" s="456">
        <f t="shared" si="559"/>
        <v>83200</v>
      </c>
      <c r="AT252" s="456">
        <f t="shared" si="559"/>
        <v>10</v>
      </c>
      <c r="AU252" s="462">
        <f t="shared" si="551"/>
        <v>832000</v>
      </c>
      <c r="AV252" s="462">
        <f t="shared" si="552"/>
        <v>149760</v>
      </c>
      <c r="AW252" s="462">
        <f t="shared" si="553"/>
        <v>499200</v>
      </c>
      <c r="AX252" s="462">
        <f t="shared" si="554"/>
        <v>1480960</v>
      </c>
      <c r="AY252" s="456">
        <f t="shared" si="555"/>
        <v>0</v>
      </c>
      <c r="AZ252" s="484">
        <f t="shared" si="556"/>
        <v>1480960</v>
      </c>
      <c r="BA252" s="484">
        <f t="shared" si="557"/>
        <v>19252480</v>
      </c>
    </row>
    <row r="253" spans="1:53" s="485" customFormat="1" ht="23.25" customHeight="1">
      <c r="A253" s="792">
        <v>5</v>
      </c>
      <c r="B253" s="804" t="s">
        <v>1995</v>
      </c>
      <c r="C253" s="794" t="s">
        <v>1961</v>
      </c>
      <c r="D253" s="794">
        <v>1985</v>
      </c>
      <c r="E253" s="795" t="s">
        <v>525</v>
      </c>
      <c r="F253" s="796">
        <v>1</v>
      </c>
      <c r="G253" s="797">
        <v>3</v>
      </c>
      <c r="H253" s="798">
        <f t="shared" si="524"/>
        <v>6</v>
      </c>
      <c r="I253" s="799">
        <v>83200</v>
      </c>
      <c r="J253" s="799">
        <v>10</v>
      </c>
      <c r="K253" s="800">
        <f t="shared" si="525"/>
        <v>832000</v>
      </c>
      <c r="L253" s="800">
        <v>49920</v>
      </c>
      <c r="M253" s="800">
        <f t="shared" si="526"/>
        <v>499200</v>
      </c>
      <c r="N253" s="800">
        <f t="shared" si="527"/>
        <v>1381120</v>
      </c>
      <c r="O253" s="799"/>
      <c r="P253" s="801">
        <f t="shared" si="528"/>
        <v>1381120</v>
      </c>
      <c r="Q253" s="801">
        <f t="shared" si="529"/>
        <v>17954560</v>
      </c>
      <c r="R253" s="690">
        <v>1</v>
      </c>
      <c r="S253" s="567">
        <f t="shared" si="530"/>
        <v>4</v>
      </c>
      <c r="T253" s="461">
        <f t="shared" si="531"/>
        <v>8</v>
      </c>
      <c r="U253" s="456">
        <v>83200</v>
      </c>
      <c r="V253" s="456">
        <f t="shared" si="532"/>
        <v>10</v>
      </c>
      <c r="W253" s="462">
        <f t="shared" si="533"/>
        <v>832000</v>
      </c>
      <c r="X253" s="462">
        <f t="shared" si="534"/>
        <v>66560</v>
      </c>
      <c r="Y253" s="462">
        <f t="shared" si="535"/>
        <v>499200</v>
      </c>
      <c r="Z253" s="462">
        <f t="shared" si="536"/>
        <v>1397760</v>
      </c>
      <c r="AA253" s="456">
        <f t="shared" si="537"/>
        <v>0</v>
      </c>
      <c r="AB253" s="484">
        <f t="shared" si="538"/>
        <v>1397760</v>
      </c>
      <c r="AC253" s="484">
        <f t="shared" si="539"/>
        <v>18170880</v>
      </c>
      <c r="AD253" s="690">
        <v>1</v>
      </c>
      <c r="AE253" s="567">
        <f t="shared" si="540"/>
        <v>5</v>
      </c>
      <c r="AF253" s="461">
        <f t="shared" si="541"/>
        <v>10</v>
      </c>
      <c r="AG253" s="456">
        <f t="shared" si="558"/>
        <v>83200</v>
      </c>
      <c r="AH253" s="456">
        <f t="shared" si="558"/>
        <v>10</v>
      </c>
      <c r="AI253" s="462">
        <f t="shared" si="542"/>
        <v>832000</v>
      </c>
      <c r="AJ253" s="462">
        <f t="shared" si="543"/>
        <v>83200</v>
      </c>
      <c r="AK253" s="462">
        <f t="shared" si="544"/>
        <v>499200</v>
      </c>
      <c r="AL253" s="462">
        <f t="shared" si="545"/>
        <v>1414400</v>
      </c>
      <c r="AM253" s="456">
        <f t="shared" si="546"/>
        <v>0</v>
      </c>
      <c r="AN253" s="484">
        <f t="shared" si="547"/>
        <v>1414400</v>
      </c>
      <c r="AO253" s="484">
        <f t="shared" si="548"/>
        <v>18387200</v>
      </c>
      <c r="AP253" s="690">
        <v>1</v>
      </c>
      <c r="AQ253" s="567">
        <f t="shared" si="549"/>
        <v>6</v>
      </c>
      <c r="AR253" s="461">
        <f t="shared" si="550"/>
        <v>12</v>
      </c>
      <c r="AS253" s="456">
        <f t="shared" si="559"/>
        <v>83200</v>
      </c>
      <c r="AT253" s="456">
        <f t="shared" si="559"/>
        <v>10</v>
      </c>
      <c r="AU253" s="462">
        <f t="shared" si="551"/>
        <v>832000</v>
      </c>
      <c r="AV253" s="462">
        <f t="shared" si="552"/>
        <v>99840</v>
      </c>
      <c r="AW253" s="462">
        <f t="shared" si="553"/>
        <v>499200</v>
      </c>
      <c r="AX253" s="462">
        <f t="shared" si="554"/>
        <v>1431040</v>
      </c>
      <c r="AY253" s="456">
        <f t="shared" si="555"/>
        <v>0</v>
      </c>
      <c r="AZ253" s="484">
        <f t="shared" si="556"/>
        <v>1431040</v>
      </c>
      <c r="BA253" s="484">
        <f t="shared" si="557"/>
        <v>18603520</v>
      </c>
    </row>
    <row r="254" spans="1:53" s="485" customFormat="1" ht="23.25" customHeight="1">
      <c r="A254" s="792">
        <v>5</v>
      </c>
      <c r="B254" s="795" t="s">
        <v>1991</v>
      </c>
      <c r="C254" s="794" t="s">
        <v>1960</v>
      </c>
      <c r="D254" s="794">
        <v>1989</v>
      </c>
      <c r="E254" s="795" t="s">
        <v>525</v>
      </c>
      <c r="F254" s="796">
        <v>1</v>
      </c>
      <c r="G254" s="797">
        <v>3</v>
      </c>
      <c r="H254" s="798">
        <f t="shared" si="524"/>
        <v>6</v>
      </c>
      <c r="I254" s="799">
        <v>83200</v>
      </c>
      <c r="J254" s="799">
        <v>10</v>
      </c>
      <c r="K254" s="800">
        <f t="shared" si="525"/>
        <v>832000</v>
      </c>
      <c r="L254" s="800">
        <v>49920</v>
      </c>
      <c r="M254" s="800">
        <f t="shared" si="526"/>
        <v>499200</v>
      </c>
      <c r="N254" s="800">
        <f t="shared" si="527"/>
        <v>1381120</v>
      </c>
      <c r="O254" s="799"/>
      <c r="P254" s="801">
        <f t="shared" si="528"/>
        <v>1381120</v>
      </c>
      <c r="Q254" s="801">
        <f t="shared" si="529"/>
        <v>17954560</v>
      </c>
      <c r="R254" s="690">
        <v>1</v>
      </c>
      <c r="S254" s="567">
        <f t="shared" si="530"/>
        <v>4</v>
      </c>
      <c r="T254" s="461">
        <f t="shared" si="531"/>
        <v>8</v>
      </c>
      <c r="U254" s="456">
        <v>83200</v>
      </c>
      <c r="V254" s="456">
        <f t="shared" si="532"/>
        <v>10</v>
      </c>
      <c r="W254" s="462">
        <f t="shared" si="533"/>
        <v>832000</v>
      </c>
      <c r="X254" s="462">
        <f t="shared" si="534"/>
        <v>66560</v>
      </c>
      <c r="Y254" s="462">
        <f t="shared" si="535"/>
        <v>499200</v>
      </c>
      <c r="Z254" s="462">
        <f t="shared" si="536"/>
        <v>1397760</v>
      </c>
      <c r="AA254" s="456">
        <f t="shared" si="537"/>
        <v>0</v>
      </c>
      <c r="AB254" s="484">
        <f t="shared" si="538"/>
        <v>1397760</v>
      </c>
      <c r="AC254" s="484">
        <f t="shared" si="539"/>
        <v>18170880</v>
      </c>
      <c r="AD254" s="690">
        <v>1</v>
      </c>
      <c r="AE254" s="567">
        <f t="shared" si="540"/>
        <v>5</v>
      </c>
      <c r="AF254" s="461">
        <f t="shared" si="541"/>
        <v>10</v>
      </c>
      <c r="AG254" s="456">
        <f t="shared" si="558"/>
        <v>83200</v>
      </c>
      <c r="AH254" s="456">
        <f t="shared" si="558"/>
        <v>10</v>
      </c>
      <c r="AI254" s="462">
        <f t="shared" si="542"/>
        <v>832000</v>
      </c>
      <c r="AJ254" s="462">
        <f t="shared" si="543"/>
        <v>83200</v>
      </c>
      <c r="AK254" s="462">
        <f t="shared" si="544"/>
        <v>499200</v>
      </c>
      <c r="AL254" s="462">
        <f t="shared" si="545"/>
        <v>1414400</v>
      </c>
      <c r="AM254" s="456">
        <f t="shared" si="546"/>
        <v>0</v>
      </c>
      <c r="AN254" s="484">
        <f t="shared" si="547"/>
        <v>1414400</v>
      </c>
      <c r="AO254" s="484">
        <f t="shared" si="548"/>
        <v>18387200</v>
      </c>
      <c r="AP254" s="690">
        <v>1</v>
      </c>
      <c r="AQ254" s="567">
        <f t="shared" si="549"/>
        <v>6</v>
      </c>
      <c r="AR254" s="461">
        <f t="shared" si="550"/>
        <v>12</v>
      </c>
      <c r="AS254" s="456">
        <f t="shared" si="559"/>
        <v>83200</v>
      </c>
      <c r="AT254" s="456">
        <f t="shared" si="559"/>
        <v>10</v>
      </c>
      <c r="AU254" s="462">
        <f t="shared" si="551"/>
        <v>832000</v>
      </c>
      <c r="AV254" s="462">
        <f t="shared" si="552"/>
        <v>99840</v>
      </c>
      <c r="AW254" s="462">
        <f t="shared" si="553"/>
        <v>499200</v>
      </c>
      <c r="AX254" s="462">
        <f t="shared" si="554"/>
        <v>1431040</v>
      </c>
      <c r="AY254" s="456">
        <f t="shared" si="555"/>
        <v>0</v>
      </c>
      <c r="AZ254" s="484">
        <f t="shared" si="556"/>
        <v>1431040</v>
      </c>
      <c r="BA254" s="484">
        <f t="shared" si="557"/>
        <v>18603520</v>
      </c>
    </row>
    <row r="255" spans="1:53" s="485" customFormat="1" ht="25.5" customHeight="1">
      <c r="A255" s="792">
        <v>6</v>
      </c>
      <c r="B255" s="795" t="s">
        <v>2908</v>
      </c>
      <c r="C255" s="794" t="s">
        <v>1960</v>
      </c>
      <c r="D255" s="794">
        <v>1972</v>
      </c>
      <c r="E255" s="795" t="s">
        <v>525</v>
      </c>
      <c r="F255" s="796">
        <v>1</v>
      </c>
      <c r="G255" s="797">
        <v>2</v>
      </c>
      <c r="H255" s="798">
        <f t="shared" si="524"/>
        <v>4</v>
      </c>
      <c r="I255" s="799">
        <v>83200</v>
      </c>
      <c r="J255" s="799">
        <v>10</v>
      </c>
      <c r="K255" s="800">
        <f t="shared" si="525"/>
        <v>832000</v>
      </c>
      <c r="L255" s="800">
        <v>33280</v>
      </c>
      <c r="M255" s="800">
        <f t="shared" si="526"/>
        <v>499200</v>
      </c>
      <c r="N255" s="800">
        <f t="shared" si="527"/>
        <v>1364480</v>
      </c>
      <c r="O255" s="799"/>
      <c r="P255" s="801">
        <f t="shared" si="528"/>
        <v>1364480</v>
      </c>
      <c r="Q255" s="801">
        <f t="shared" si="529"/>
        <v>17738240</v>
      </c>
      <c r="R255" s="690">
        <v>1</v>
      </c>
      <c r="S255" s="567">
        <f t="shared" si="530"/>
        <v>3</v>
      </c>
      <c r="T255" s="461">
        <f t="shared" si="531"/>
        <v>6</v>
      </c>
      <c r="U255" s="456">
        <v>83200</v>
      </c>
      <c r="V255" s="456">
        <f t="shared" si="532"/>
        <v>10</v>
      </c>
      <c r="W255" s="462">
        <f t="shared" si="533"/>
        <v>832000</v>
      </c>
      <c r="X255" s="462">
        <f t="shared" si="534"/>
        <v>49920</v>
      </c>
      <c r="Y255" s="462">
        <f t="shared" si="535"/>
        <v>499200</v>
      </c>
      <c r="Z255" s="462">
        <f t="shared" si="536"/>
        <v>1381120</v>
      </c>
      <c r="AA255" s="456">
        <f t="shared" si="537"/>
        <v>0</v>
      </c>
      <c r="AB255" s="484">
        <f t="shared" si="538"/>
        <v>1381120</v>
      </c>
      <c r="AC255" s="484">
        <f t="shared" si="539"/>
        <v>17954560</v>
      </c>
      <c r="AD255" s="690">
        <v>1</v>
      </c>
      <c r="AE255" s="567">
        <f t="shared" si="540"/>
        <v>4</v>
      </c>
      <c r="AF255" s="461">
        <f t="shared" si="541"/>
        <v>8</v>
      </c>
      <c r="AG255" s="456">
        <f t="shared" ref="AG255:AG263" si="560">+U255</f>
        <v>83200</v>
      </c>
      <c r="AH255" s="456">
        <f t="shared" ref="AH255:AH263" si="561">+V255</f>
        <v>10</v>
      </c>
      <c r="AI255" s="462">
        <f t="shared" si="542"/>
        <v>832000</v>
      </c>
      <c r="AJ255" s="462">
        <f t="shared" si="543"/>
        <v>66560</v>
      </c>
      <c r="AK255" s="462">
        <f t="shared" si="544"/>
        <v>499200</v>
      </c>
      <c r="AL255" s="462">
        <f t="shared" si="545"/>
        <v>1397760</v>
      </c>
      <c r="AM255" s="456">
        <f t="shared" si="546"/>
        <v>0</v>
      </c>
      <c r="AN255" s="484">
        <f t="shared" si="547"/>
        <v>1397760</v>
      </c>
      <c r="AO255" s="484">
        <f t="shared" si="548"/>
        <v>18170880</v>
      </c>
      <c r="AP255" s="690">
        <v>1</v>
      </c>
      <c r="AQ255" s="567">
        <f t="shared" si="549"/>
        <v>5</v>
      </c>
      <c r="AR255" s="461">
        <f t="shared" si="550"/>
        <v>10</v>
      </c>
      <c r="AS255" s="456">
        <f t="shared" ref="AS255:AS263" si="562">+AG255</f>
        <v>83200</v>
      </c>
      <c r="AT255" s="456">
        <f t="shared" ref="AT255:AT263" si="563">+AH255</f>
        <v>10</v>
      </c>
      <c r="AU255" s="462">
        <f t="shared" si="551"/>
        <v>832000</v>
      </c>
      <c r="AV255" s="462">
        <f t="shared" si="552"/>
        <v>83200</v>
      </c>
      <c r="AW255" s="462">
        <f t="shared" si="553"/>
        <v>499200</v>
      </c>
      <c r="AX255" s="462">
        <f t="shared" si="554"/>
        <v>1414400</v>
      </c>
      <c r="AY255" s="456">
        <f t="shared" si="555"/>
        <v>0</v>
      </c>
      <c r="AZ255" s="484">
        <f t="shared" si="556"/>
        <v>1414400</v>
      </c>
      <c r="BA255" s="484">
        <f t="shared" si="557"/>
        <v>18387200</v>
      </c>
    </row>
    <row r="256" spans="1:53" s="485" customFormat="1" ht="23.25" customHeight="1">
      <c r="A256" s="792">
        <v>7</v>
      </c>
      <c r="B256" s="795" t="s">
        <v>2909</v>
      </c>
      <c r="C256" s="794" t="s">
        <v>1961</v>
      </c>
      <c r="D256" s="794">
        <v>1967</v>
      </c>
      <c r="E256" s="795" t="s">
        <v>525</v>
      </c>
      <c r="F256" s="796">
        <v>1</v>
      </c>
      <c r="G256" s="797">
        <v>2</v>
      </c>
      <c r="H256" s="798">
        <f t="shared" si="524"/>
        <v>4</v>
      </c>
      <c r="I256" s="799">
        <v>83200</v>
      </c>
      <c r="J256" s="799">
        <v>10</v>
      </c>
      <c r="K256" s="800">
        <f t="shared" si="525"/>
        <v>832000</v>
      </c>
      <c r="L256" s="800">
        <v>33280</v>
      </c>
      <c r="M256" s="800">
        <f t="shared" si="526"/>
        <v>499200</v>
      </c>
      <c r="N256" s="800">
        <f t="shared" si="527"/>
        <v>1364480</v>
      </c>
      <c r="O256" s="799"/>
      <c r="P256" s="801">
        <f t="shared" si="528"/>
        <v>1364480</v>
      </c>
      <c r="Q256" s="801">
        <f t="shared" si="529"/>
        <v>17738240</v>
      </c>
      <c r="R256" s="690">
        <v>1</v>
      </c>
      <c r="S256" s="567">
        <f t="shared" si="530"/>
        <v>3</v>
      </c>
      <c r="T256" s="461">
        <f t="shared" si="531"/>
        <v>6</v>
      </c>
      <c r="U256" s="456">
        <v>83200</v>
      </c>
      <c r="V256" s="456">
        <f t="shared" si="532"/>
        <v>10</v>
      </c>
      <c r="W256" s="462">
        <f t="shared" si="533"/>
        <v>832000</v>
      </c>
      <c r="X256" s="462">
        <f t="shared" si="534"/>
        <v>49920</v>
      </c>
      <c r="Y256" s="462">
        <f t="shared" si="535"/>
        <v>499200</v>
      </c>
      <c r="Z256" s="462">
        <f t="shared" si="536"/>
        <v>1381120</v>
      </c>
      <c r="AA256" s="456">
        <f t="shared" si="537"/>
        <v>0</v>
      </c>
      <c r="AB256" s="484">
        <f t="shared" si="538"/>
        <v>1381120</v>
      </c>
      <c r="AC256" s="484">
        <f t="shared" si="539"/>
        <v>17954560</v>
      </c>
      <c r="AD256" s="690">
        <v>1</v>
      </c>
      <c r="AE256" s="567">
        <f t="shared" si="540"/>
        <v>4</v>
      </c>
      <c r="AF256" s="461">
        <f t="shared" si="541"/>
        <v>8</v>
      </c>
      <c r="AG256" s="456">
        <f t="shared" si="560"/>
        <v>83200</v>
      </c>
      <c r="AH256" s="456">
        <f t="shared" si="561"/>
        <v>10</v>
      </c>
      <c r="AI256" s="462">
        <f t="shared" si="542"/>
        <v>832000</v>
      </c>
      <c r="AJ256" s="462">
        <f t="shared" si="543"/>
        <v>66560</v>
      </c>
      <c r="AK256" s="462">
        <f t="shared" si="544"/>
        <v>499200</v>
      </c>
      <c r="AL256" s="462">
        <f t="shared" si="545"/>
        <v>1397760</v>
      </c>
      <c r="AM256" s="456">
        <f t="shared" si="546"/>
        <v>0</v>
      </c>
      <c r="AN256" s="484">
        <f t="shared" si="547"/>
        <v>1397760</v>
      </c>
      <c r="AO256" s="484">
        <f t="shared" si="548"/>
        <v>18170880</v>
      </c>
      <c r="AP256" s="690">
        <v>1</v>
      </c>
      <c r="AQ256" s="567">
        <f t="shared" si="549"/>
        <v>5</v>
      </c>
      <c r="AR256" s="461">
        <f t="shared" si="550"/>
        <v>10</v>
      </c>
      <c r="AS256" s="456">
        <f t="shared" si="562"/>
        <v>83200</v>
      </c>
      <c r="AT256" s="456">
        <f t="shared" si="563"/>
        <v>10</v>
      </c>
      <c r="AU256" s="462">
        <f t="shared" si="551"/>
        <v>832000</v>
      </c>
      <c r="AV256" s="462">
        <f t="shared" si="552"/>
        <v>83200</v>
      </c>
      <c r="AW256" s="462">
        <f t="shared" si="553"/>
        <v>499200</v>
      </c>
      <c r="AX256" s="462">
        <f t="shared" si="554"/>
        <v>1414400</v>
      </c>
      <c r="AY256" s="456">
        <f t="shared" si="555"/>
        <v>0</v>
      </c>
      <c r="AZ256" s="484">
        <f t="shared" si="556"/>
        <v>1414400</v>
      </c>
      <c r="BA256" s="484">
        <f t="shared" si="557"/>
        <v>18387200</v>
      </c>
    </row>
    <row r="257" spans="1:53" s="485" customFormat="1" ht="23.25" customHeight="1">
      <c r="A257" s="792">
        <v>8</v>
      </c>
      <c r="B257" s="795" t="s">
        <v>2910</v>
      </c>
      <c r="C257" s="794" t="s">
        <v>1961</v>
      </c>
      <c r="D257" s="794">
        <v>1992</v>
      </c>
      <c r="E257" s="795" t="s">
        <v>525</v>
      </c>
      <c r="F257" s="796">
        <v>1</v>
      </c>
      <c r="G257" s="797">
        <v>2</v>
      </c>
      <c r="H257" s="798">
        <f t="shared" si="524"/>
        <v>4</v>
      </c>
      <c r="I257" s="799">
        <v>83200</v>
      </c>
      <c r="J257" s="799">
        <v>10</v>
      </c>
      <c r="K257" s="800">
        <f t="shared" si="525"/>
        <v>832000</v>
      </c>
      <c r="L257" s="800">
        <v>33280</v>
      </c>
      <c r="M257" s="800">
        <f t="shared" si="526"/>
        <v>499200</v>
      </c>
      <c r="N257" s="800">
        <f t="shared" si="527"/>
        <v>1364480</v>
      </c>
      <c r="O257" s="799"/>
      <c r="P257" s="801">
        <f t="shared" si="528"/>
        <v>1364480</v>
      </c>
      <c r="Q257" s="801">
        <f t="shared" si="529"/>
        <v>17738240</v>
      </c>
      <c r="R257" s="690">
        <v>1</v>
      </c>
      <c r="S257" s="567">
        <f t="shared" si="530"/>
        <v>3</v>
      </c>
      <c r="T257" s="461">
        <f t="shared" si="531"/>
        <v>6</v>
      </c>
      <c r="U257" s="456">
        <v>83200</v>
      </c>
      <c r="V257" s="456">
        <f t="shared" si="532"/>
        <v>10</v>
      </c>
      <c r="W257" s="462">
        <f t="shared" si="533"/>
        <v>832000</v>
      </c>
      <c r="X257" s="462">
        <f t="shared" si="534"/>
        <v>49920</v>
      </c>
      <c r="Y257" s="462">
        <f t="shared" si="535"/>
        <v>499200</v>
      </c>
      <c r="Z257" s="462">
        <f t="shared" si="536"/>
        <v>1381120</v>
      </c>
      <c r="AA257" s="456">
        <f t="shared" si="537"/>
        <v>0</v>
      </c>
      <c r="AB257" s="484">
        <f t="shared" si="538"/>
        <v>1381120</v>
      </c>
      <c r="AC257" s="484">
        <f t="shared" si="539"/>
        <v>17954560</v>
      </c>
      <c r="AD257" s="690">
        <v>1</v>
      </c>
      <c r="AE257" s="567">
        <f t="shared" si="540"/>
        <v>4</v>
      </c>
      <c r="AF257" s="461">
        <f t="shared" si="541"/>
        <v>8</v>
      </c>
      <c r="AG257" s="456">
        <f t="shared" si="560"/>
        <v>83200</v>
      </c>
      <c r="AH257" s="456">
        <f t="shared" si="561"/>
        <v>10</v>
      </c>
      <c r="AI257" s="462">
        <f t="shared" si="542"/>
        <v>832000</v>
      </c>
      <c r="AJ257" s="462">
        <f t="shared" si="543"/>
        <v>66560</v>
      </c>
      <c r="AK257" s="462">
        <f t="shared" si="544"/>
        <v>499200</v>
      </c>
      <c r="AL257" s="462">
        <f t="shared" si="545"/>
        <v>1397760</v>
      </c>
      <c r="AM257" s="456">
        <f t="shared" si="546"/>
        <v>0</v>
      </c>
      <c r="AN257" s="484">
        <f t="shared" si="547"/>
        <v>1397760</v>
      </c>
      <c r="AO257" s="484">
        <f t="shared" si="548"/>
        <v>18170880</v>
      </c>
      <c r="AP257" s="690">
        <v>1</v>
      </c>
      <c r="AQ257" s="567">
        <f t="shared" si="549"/>
        <v>5</v>
      </c>
      <c r="AR257" s="461">
        <f t="shared" si="550"/>
        <v>10</v>
      </c>
      <c r="AS257" s="456">
        <f t="shared" si="562"/>
        <v>83200</v>
      </c>
      <c r="AT257" s="456">
        <f t="shared" si="563"/>
        <v>10</v>
      </c>
      <c r="AU257" s="462">
        <f t="shared" si="551"/>
        <v>832000</v>
      </c>
      <c r="AV257" s="462">
        <f t="shared" si="552"/>
        <v>83200</v>
      </c>
      <c r="AW257" s="462">
        <f t="shared" si="553"/>
        <v>499200</v>
      </c>
      <c r="AX257" s="462">
        <f t="shared" si="554"/>
        <v>1414400</v>
      </c>
      <c r="AY257" s="456">
        <f t="shared" si="555"/>
        <v>0</v>
      </c>
      <c r="AZ257" s="484">
        <f t="shared" si="556"/>
        <v>1414400</v>
      </c>
      <c r="BA257" s="484">
        <f t="shared" si="557"/>
        <v>18387200</v>
      </c>
    </row>
    <row r="258" spans="1:53" s="485" customFormat="1" ht="23.25" customHeight="1">
      <c r="A258" s="792">
        <v>9</v>
      </c>
      <c r="B258" s="795" t="s">
        <v>2911</v>
      </c>
      <c r="C258" s="794" t="s">
        <v>1960</v>
      </c>
      <c r="D258" s="794">
        <v>1985</v>
      </c>
      <c r="E258" s="795" t="s">
        <v>525</v>
      </c>
      <c r="F258" s="796">
        <v>1</v>
      </c>
      <c r="G258" s="797">
        <v>2</v>
      </c>
      <c r="H258" s="798">
        <f t="shared" si="524"/>
        <v>4</v>
      </c>
      <c r="I258" s="799">
        <v>83200</v>
      </c>
      <c r="J258" s="799">
        <v>10</v>
      </c>
      <c r="K258" s="800">
        <f t="shared" si="525"/>
        <v>832000</v>
      </c>
      <c r="L258" s="800">
        <v>33280</v>
      </c>
      <c r="M258" s="800">
        <f t="shared" si="526"/>
        <v>499200</v>
      </c>
      <c r="N258" s="800">
        <f t="shared" si="527"/>
        <v>1364480</v>
      </c>
      <c r="O258" s="799"/>
      <c r="P258" s="801">
        <f t="shared" si="528"/>
        <v>1364480</v>
      </c>
      <c r="Q258" s="801">
        <f t="shared" si="529"/>
        <v>17738240</v>
      </c>
      <c r="R258" s="690">
        <v>1</v>
      </c>
      <c r="S258" s="567">
        <f t="shared" si="530"/>
        <v>3</v>
      </c>
      <c r="T258" s="461">
        <f t="shared" si="531"/>
        <v>6</v>
      </c>
      <c r="U258" s="456">
        <v>83200</v>
      </c>
      <c r="V258" s="456">
        <f t="shared" si="532"/>
        <v>10</v>
      </c>
      <c r="W258" s="462">
        <f t="shared" si="533"/>
        <v>832000</v>
      </c>
      <c r="X258" s="462">
        <f t="shared" si="534"/>
        <v>49920</v>
      </c>
      <c r="Y258" s="462">
        <f t="shared" si="535"/>
        <v>499200</v>
      </c>
      <c r="Z258" s="462">
        <f t="shared" si="536"/>
        <v>1381120</v>
      </c>
      <c r="AA258" s="456">
        <f t="shared" si="537"/>
        <v>0</v>
      </c>
      <c r="AB258" s="484">
        <f t="shared" si="538"/>
        <v>1381120</v>
      </c>
      <c r="AC258" s="484">
        <f t="shared" si="539"/>
        <v>17954560</v>
      </c>
      <c r="AD258" s="690">
        <v>1</v>
      </c>
      <c r="AE258" s="567">
        <f t="shared" si="540"/>
        <v>4</v>
      </c>
      <c r="AF258" s="461">
        <f t="shared" si="541"/>
        <v>8</v>
      </c>
      <c r="AG258" s="456">
        <f t="shared" si="560"/>
        <v>83200</v>
      </c>
      <c r="AH258" s="456">
        <f t="shared" si="561"/>
        <v>10</v>
      </c>
      <c r="AI258" s="462">
        <f t="shared" si="542"/>
        <v>832000</v>
      </c>
      <c r="AJ258" s="462">
        <f t="shared" si="543"/>
        <v>66560</v>
      </c>
      <c r="AK258" s="462">
        <f t="shared" si="544"/>
        <v>499200</v>
      </c>
      <c r="AL258" s="462">
        <f t="shared" si="545"/>
        <v>1397760</v>
      </c>
      <c r="AM258" s="456">
        <f t="shared" si="546"/>
        <v>0</v>
      </c>
      <c r="AN258" s="484">
        <f t="shared" si="547"/>
        <v>1397760</v>
      </c>
      <c r="AO258" s="484">
        <f t="shared" si="548"/>
        <v>18170880</v>
      </c>
      <c r="AP258" s="690">
        <v>1</v>
      </c>
      <c r="AQ258" s="567">
        <f t="shared" si="549"/>
        <v>5</v>
      </c>
      <c r="AR258" s="461">
        <f t="shared" si="550"/>
        <v>10</v>
      </c>
      <c r="AS258" s="456">
        <f t="shared" si="562"/>
        <v>83200</v>
      </c>
      <c r="AT258" s="456">
        <f t="shared" si="563"/>
        <v>10</v>
      </c>
      <c r="AU258" s="462">
        <f t="shared" si="551"/>
        <v>832000</v>
      </c>
      <c r="AV258" s="462">
        <f t="shared" si="552"/>
        <v>83200</v>
      </c>
      <c r="AW258" s="462">
        <f t="shared" si="553"/>
        <v>499200</v>
      </c>
      <c r="AX258" s="462">
        <f t="shared" si="554"/>
        <v>1414400</v>
      </c>
      <c r="AY258" s="456">
        <f t="shared" si="555"/>
        <v>0</v>
      </c>
      <c r="AZ258" s="484">
        <f t="shared" si="556"/>
        <v>1414400</v>
      </c>
      <c r="BA258" s="484">
        <f t="shared" si="557"/>
        <v>18387200</v>
      </c>
    </row>
    <row r="259" spans="1:53" s="485" customFormat="1" ht="13.5">
      <c r="A259" s="792">
        <v>10</v>
      </c>
      <c r="B259" s="795" t="s">
        <v>2912</v>
      </c>
      <c r="C259" s="794" t="s">
        <v>1961</v>
      </c>
      <c r="D259" s="794">
        <v>1989</v>
      </c>
      <c r="E259" s="795" t="s">
        <v>525</v>
      </c>
      <c r="F259" s="796">
        <v>1</v>
      </c>
      <c r="G259" s="797">
        <v>2</v>
      </c>
      <c r="H259" s="798">
        <f t="shared" si="524"/>
        <v>4</v>
      </c>
      <c r="I259" s="799">
        <v>83200</v>
      </c>
      <c r="J259" s="799">
        <v>10</v>
      </c>
      <c r="K259" s="800">
        <f t="shared" si="525"/>
        <v>832000</v>
      </c>
      <c r="L259" s="800">
        <v>33280</v>
      </c>
      <c r="M259" s="800">
        <f t="shared" si="526"/>
        <v>499200</v>
      </c>
      <c r="N259" s="800">
        <f t="shared" si="527"/>
        <v>1364480</v>
      </c>
      <c r="O259" s="799"/>
      <c r="P259" s="801">
        <f t="shared" si="528"/>
        <v>1364480</v>
      </c>
      <c r="Q259" s="801">
        <f t="shared" si="529"/>
        <v>17738240</v>
      </c>
      <c r="R259" s="690">
        <v>1</v>
      </c>
      <c r="S259" s="567">
        <f t="shared" si="530"/>
        <v>3</v>
      </c>
      <c r="T259" s="461">
        <f t="shared" si="531"/>
        <v>6</v>
      </c>
      <c r="U259" s="456">
        <v>83200</v>
      </c>
      <c r="V259" s="456">
        <f t="shared" si="532"/>
        <v>10</v>
      </c>
      <c r="W259" s="462">
        <f t="shared" si="533"/>
        <v>832000</v>
      </c>
      <c r="X259" s="462">
        <f t="shared" si="534"/>
        <v>49920</v>
      </c>
      <c r="Y259" s="462">
        <f t="shared" si="535"/>
        <v>499200</v>
      </c>
      <c r="Z259" s="462">
        <f t="shared" si="536"/>
        <v>1381120</v>
      </c>
      <c r="AA259" s="456">
        <f t="shared" si="537"/>
        <v>0</v>
      </c>
      <c r="AB259" s="484">
        <f t="shared" si="538"/>
        <v>1381120</v>
      </c>
      <c r="AC259" s="484">
        <f t="shared" si="539"/>
        <v>17954560</v>
      </c>
      <c r="AD259" s="690">
        <v>1</v>
      </c>
      <c r="AE259" s="567">
        <f t="shared" si="540"/>
        <v>4</v>
      </c>
      <c r="AF259" s="461">
        <f t="shared" si="541"/>
        <v>8</v>
      </c>
      <c r="AG259" s="456">
        <f t="shared" si="560"/>
        <v>83200</v>
      </c>
      <c r="AH259" s="456">
        <f t="shared" si="561"/>
        <v>10</v>
      </c>
      <c r="AI259" s="462">
        <f t="shared" si="542"/>
        <v>832000</v>
      </c>
      <c r="AJ259" s="462">
        <f t="shared" si="543"/>
        <v>66560</v>
      </c>
      <c r="AK259" s="462">
        <f t="shared" si="544"/>
        <v>499200</v>
      </c>
      <c r="AL259" s="462">
        <f t="shared" si="545"/>
        <v>1397760</v>
      </c>
      <c r="AM259" s="456">
        <f t="shared" si="546"/>
        <v>0</v>
      </c>
      <c r="AN259" s="484">
        <f t="shared" si="547"/>
        <v>1397760</v>
      </c>
      <c r="AO259" s="484">
        <f t="shared" si="548"/>
        <v>18170880</v>
      </c>
      <c r="AP259" s="690">
        <v>1</v>
      </c>
      <c r="AQ259" s="567">
        <f t="shared" si="549"/>
        <v>5</v>
      </c>
      <c r="AR259" s="461">
        <f t="shared" si="550"/>
        <v>10</v>
      </c>
      <c r="AS259" s="456">
        <f t="shared" si="562"/>
        <v>83200</v>
      </c>
      <c r="AT259" s="456">
        <f t="shared" si="563"/>
        <v>10</v>
      </c>
      <c r="AU259" s="462">
        <f t="shared" si="551"/>
        <v>832000</v>
      </c>
      <c r="AV259" s="462">
        <f t="shared" si="552"/>
        <v>83200</v>
      </c>
      <c r="AW259" s="462">
        <f t="shared" si="553"/>
        <v>499200</v>
      </c>
      <c r="AX259" s="462">
        <f t="shared" si="554"/>
        <v>1414400</v>
      </c>
      <c r="AY259" s="456">
        <f t="shared" si="555"/>
        <v>0</v>
      </c>
      <c r="AZ259" s="484">
        <f t="shared" si="556"/>
        <v>1414400</v>
      </c>
      <c r="BA259" s="484">
        <f t="shared" si="557"/>
        <v>18387200</v>
      </c>
    </row>
    <row r="260" spans="1:53" s="485" customFormat="1" ht="23.25" customHeight="1">
      <c r="A260" s="792">
        <v>11</v>
      </c>
      <c r="B260" s="795" t="s">
        <v>3093</v>
      </c>
      <c r="C260" s="794" t="s">
        <v>1961</v>
      </c>
      <c r="D260" s="794">
        <v>1994</v>
      </c>
      <c r="E260" s="795" t="s">
        <v>525</v>
      </c>
      <c r="F260" s="796">
        <v>1</v>
      </c>
      <c r="G260" s="797">
        <v>1</v>
      </c>
      <c r="H260" s="798">
        <f t="shared" si="524"/>
        <v>2</v>
      </c>
      <c r="I260" s="799">
        <v>83200</v>
      </c>
      <c r="J260" s="799">
        <v>10</v>
      </c>
      <c r="K260" s="800">
        <f t="shared" si="525"/>
        <v>832000</v>
      </c>
      <c r="L260" s="800">
        <v>16640</v>
      </c>
      <c r="M260" s="800">
        <f t="shared" si="526"/>
        <v>499200</v>
      </c>
      <c r="N260" s="800">
        <f t="shared" si="527"/>
        <v>1347840</v>
      </c>
      <c r="O260" s="799"/>
      <c r="P260" s="801">
        <f t="shared" si="528"/>
        <v>1347840</v>
      </c>
      <c r="Q260" s="801">
        <f t="shared" si="529"/>
        <v>17521920</v>
      </c>
      <c r="R260" s="690">
        <v>1</v>
      </c>
      <c r="S260" s="567">
        <f t="shared" si="530"/>
        <v>2</v>
      </c>
      <c r="T260" s="461">
        <f t="shared" si="531"/>
        <v>4</v>
      </c>
      <c r="U260" s="456">
        <v>83200</v>
      </c>
      <c r="V260" s="456">
        <f t="shared" si="532"/>
        <v>10</v>
      </c>
      <c r="W260" s="462">
        <f t="shared" si="533"/>
        <v>832000</v>
      </c>
      <c r="X260" s="462">
        <f t="shared" si="534"/>
        <v>33280</v>
      </c>
      <c r="Y260" s="462">
        <f t="shared" si="535"/>
        <v>499200</v>
      </c>
      <c r="Z260" s="462">
        <f t="shared" si="536"/>
        <v>1364480</v>
      </c>
      <c r="AA260" s="456">
        <f t="shared" si="537"/>
        <v>0</v>
      </c>
      <c r="AB260" s="484">
        <f t="shared" si="538"/>
        <v>1364480</v>
      </c>
      <c r="AC260" s="484">
        <f t="shared" si="539"/>
        <v>17738240</v>
      </c>
      <c r="AD260" s="690">
        <v>1</v>
      </c>
      <c r="AE260" s="567">
        <f t="shared" si="540"/>
        <v>3</v>
      </c>
      <c r="AF260" s="461">
        <f t="shared" si="541"/>
        <v>6</v>
      </c>
      <c r="AG260" s="456">
        <f t="shared" si="560"/>
        <v>83200</v>
      </c>
      <c r="AH260" s="456">
        <f t="shared" si="561"/>
        <v>10</v>
      </c>
      <c r="AI260" s="462">
        <f t="shared" si="542"/>
        <v>832000</v>
      </c>
      <c r="AJ260" s="462">
        <f t="shared" si="543"/>
        <v>49920</v>
      </c>
      <c r="AK260" s="462">
        <f t="shared" si="544"/>
        <v>499200</v>
      </c>
      <c r="AL260" s="462">
        <f t="shared" si="545"/>
        <v>1381120</v>
      </c>
      <c r="AM260" s="456">
        <f t="shared" si="546"/>
        <v>0</v>
      </c>
      <c r="AN260" s="484">
        <f t="shared" si="547"/>
        <v>1381120</v>
      </c>
      <c r="AO260" s="484">
        <f t="shared" si="548"/>
        <v>17954560</v>
      </c>
      <c r="AP260" s="690">
        <v>1</v>
      </c>
      <c r="AQ260" s="567">
        <f t="shared" si="549"/>
        <v>4</v>
      </c>
      <c r="AR260" s="461">
        <f t="shared" si="550"/>
        <v>8</v>
      </c>
      <c r="AS260" s="456">
        <f t="shared" si="562"/>
        <v>83200</v>
      </c>
      <c r="AT260" s="456">
        <f t="shared" si="563"/>
        <v>10</v>
      </c>
      <c r="AU260" s="462">
        <f t="shared" si="551"/>
        <v>832000</v>
      </c>
      <c r="AV260" s="462">
        <f t="shared" si="552"/>
        <v>66560</v>
      </c>
      <c r="AW260" s="462">
        <f t="shared" si="553"/>
        <v>499200</v>
      </c>
      <c r="AX260" s="462">
        <f t="shared" si="554"/>
        <v>1397760</v>
      </c>
      <c r="AY260" s="456">
        <f t="shared" si="555"/>
        <v>0</v>
      </c>
      <c r="AZ260" s="484">
        <f t="shared" si="556"/>
        <v>1397760</v>
      </c>
      <c r="BA260" s="484">
        <f t="shared" si="557"/>
        <v>18170880</v>
      </c>
    </row>
    <row r="261" spans="1:53" s="485" customFormat="1" ht="33" customHeight="1">
      <c r="A261" s="792">
        <v>9</v>
      </c>
      <c r="B261" s="793" t="s">
        <v>1435</v>
      </c>
      <c r="C261" s="794" t="s">
        <v>1960</v>
      </c>
      <c r="D261" s="794">
        <v>1989</v>
      </c>
      <c r="E261" s="795" t="s">
        <v>525</v>
      </c>
      <c r="F261" s="796">
        <v>1</v>
      </c>
      <c r="G261" s="797">
        <v>4</v>
      </c>
      <c r="H261" s="798">
        <f t="shared" si="524"/>
        <v>8</v>
      </c>
      <c r="I261" s="799">
        <v>83200</v>
      </c>
      <c r="J261" s="799">
        <v>10</v>
      </c>
      <c r="K261" s="800">
        <f t="shared" si="525"/>
        <v>832000</v>
      </c>
      <c r="L261" s="800">
        <v>66560</v>
      </c>
      <c r="M261" s="800">
        <f t="shared" si="526"/>
        <v>499200</v>
      </c>
      <c r="N261" s="800">
        <f t="shared" si="527"/>
        <v>1397760</v>
      </c>
      <c r="O261" s="799"/>
      <c r="P261" s="801">
        <f t="shared" si="528"/>
        <v>1397760</v>
      </c>
      <c r="Q261" s="801">
        <f t="shared" si="529"/>
        <v>18170880</v>
      </c>
      <c r="R261" s="690">
        <v>1</v>
      </c>
      <c r="S261" s="567">
        <f t="shared" si="530"/>
        <v>5</v>
      </c>
      <c r="T261" s="461">
        <f t="shared" si="531"/>
        <v>10</v>
      </c>
      <c r="U261" s="456">
        <v>83200</v>
      </c>
      <c r="V261" s="456">
        <f t="shared" si="532"/>
        <v>10</v>
      </c>
      <c r="W261" s="462">
        <f t="shared" si="533"/>
        <v>832000</v>
      </c>
      <c r="X261" s="462">
        <f t="shared" si="534"/>
        <v>83200</v>
      </c>
      <c r="Y261" s="462">
        <f t="shared" si="535"/>
        <v>499200</v>
      </c>
      <c r="Z261" s="462">
        <f t="shared" si="536"/>
        <v>1414400</v>
      </c>
      <c r="AA261" s="456">
        <f t="shared" si="537"/>
        <v>0</v>
      </c>
      <c r="AB261" s="484">
        <f t="shared" si="538"/>
        <v>1414400</v>
      </c>
      <c r="AC261" s="484">
        <f t="shared" si="539"/>
        <v>18387200</v>
      </c>
      <c r="AD261" s="690">
        <v>1</v>
      </c>
      <c r="AE261" s="567">
        <f t="shared" si="540"/>
        <v>6</v>
      </c>
      <c r="AF261" s="461">
        <f t="shared" si="541"/>
        <v>12</v>
      </c>
      <c r="AG261" s="456">
        <f t="shared" si="560"/>
        <v>83200</v>
      </c>
      <c r="AH261" s="456">
        <f t="shared" si="561"/>
        <v>10</v>
      </c>
      <c r="AI261" s="462">
        <f t="shared" si="542"/>
        <v>832000</v>
      </c>
      <c r="AJ261" s="462">
        <f t="shared" si="543"/>
        <v>99840</v>
      </c>
      <c r="AK261" s="462">
        <f t="shared" si="544"/>
        <v>499200</v>
      </c>
      <c r="AL261" s="462">
        <f t="shared" si="545"/>
        <v>1431040</v>
      </c>
      <c r="AM261" s="456">
        <f t="shared" si="546"/>
        <v>0</v>
      </c>
      <c r="AN261" s="484">
        <f t="shared" si="547"/>
        <v>1431040</v>
      </c>
      <c r="AO261" s="484">
        <f t="shared" si="548"/>
        <v>18603520</v>
      </c>
      <c r="AP261" s="690">
        <v>1</v>
      </c>
      <c r="AQ261" s="567">
        <f t="shared" si="549"/>
        <v>7</v>
      </c>
      <c r="AR261" s="461">
        <f t="shared" si="550"/>
        <v>14</v>
      </c>
      <c r="AS261" s="456">
        <f t="shared" si="562"/>
        <v>83200</v>
      </c>
      <c r="AT261" s="456">
        <f t="shared" si="563"/>
        <v>10</v>
      </c>
      <c r="AU261" s="462">
        <f t="shared" si="551"/>
        <v>832000</v>
      </c>
      <c r="AV261" s="462">
        <f t="shared" si="552"/>
        <v>116480.00000000001</v>
      </c>
      <c r="AW261" s="462">
        <f t="shared" si="553"/>
        <v>499200</v>
      </c>
      <c r="AX261" s="462">
        <f t="shared" si="554"/>
        <v>1447680</v>
      </c>
      <c r="AY261" s="456">
        <f t="shared" si="555"/>
        <v>0</v>
      </c>
      <c r="AZ261" s="484">
        <f t="shared" si="556"/>
        <v>1447680</v>
      </c>
      <c r="BA261" s="484">
        <f t="shared" si="557"/>
        <v>18819840</v>
      </c>
    </row>
    <row r="262" spans="1:53" s="485" customFormat="1" ht="23.25" customHeight="1">
      <c r="A262" s="792">
        <v>13</v>
      </c>
      <c r="B262" s="795" t="s">
        <v>1993</v>
      </c>
      <c r="C262" s="794" t="s">
        <v>1961</v>
      </c>
      <c r="D262" s="794">
        <v>1980</v>
      </c>
      <c r="E262" s="795" t="s">
        <v>525</v>
      </c>
      <c r="F262" s="796">
        <v>1</v>
      </c>
      <c r="G262" s="797">
        <v>2</v>
      </c>
      <c r="H262" s="798">
        <f t="shared" si="524"/>
        <v>4</v>
      </c>
      <c r="I262" s="799">
        <v>83200</v>
      </c>
      <c r="J262" s="799">
        <v>10</v>
      </c>
      <c r="K262" s="800">
        <f t="shared" si="525"/>
        <v>832000</v>
      </c>
      <c r="L262" s="800">
        <v>33280</v>
      </c>
      <c r="M262" s="800">
        <f t="shared" si="526"/>
        <v>499200</v>
      </c>
      <c r="N262" s="800">
        <f t="shared" si="527"/>
        <v>1364480</v>
      </c>
      <c r="O262" s="799"/>
      <c r="P262" s="801">
        <f t="shared" si="528"/>
        <v>1364480</v>
      </c>
      <c r="Q262" s="801">
        <f t="shared" si="529"/>
        <v>17738240</v>
      </c>
      <c r="R262" s="690">
        <v>1</v>
      </c>
      <c r="S262" s="567">
        <f t="shared" si="530"/>
        <v>3</v>
      </c>
      <c r="T262" s="461">
        <f t="shared" si="531"/>
        <v>6</v>
      </c>
      <c r="U262" s="456">
        <v>83200</v>
      </c>
      <c r="V262" s="456">
        <f t="shared" si="532"/>
        <v>10</v>
      </c>
      <c r="W262" s="462">
        <f t="shared" si="533"/>
        <v>832000</v>
      </c>
      <c r="X262" s="462">
        <f t="shared" si="534"/>
        <v>49920</v>
      </c>
      <c r="Y262" s="462">
        <f t="shared" si="535"/>
        <v>499200</v>
      </c>
      <c r="Z262" s="462">
        <f t="shared" si="536"/>
        <v>1381120</v>
      </c>
      <c r="AA262" s="456">
        <f t="shared" si="537"/>
        <v>0</v>
      </c>
      <c r="AB262" s="484">
        <f t="shared" si="538"/>
        <v>1381120</v>
      </c>
      <c r="AC262" s="484">
        <f t="shared" si="539"/>
        <v>17954560</v>
      </c>
      <c r="AD262" s="690">
        <v>1</v>
      </c>
      <c r="AE262" s="567">
        <f t="shared" si="540"/>
        <v>4</v>
      </c>
      <c r="AF262" s="461">
        <f t="shared" si="541"/>
        <v>8</v>
      </c>
      <c r="AG262" s="456">
        <f t="shared" si="560"/>
        <v>83200</v>
      </c>
      <c r="AH262" s="456">
        <f t="shared" si="561"/>
        <v>10</v>
      </c>
      <c r="AI262" s="462">
        <f t="shared" si="542"/>
        <v>832000</v>
      </c>
      <c r="AJ262" s="462">
        <f t="shared" si="543"/>
        <v>66560</v>
      </c>
      <c r="AK262" s="462">
        <f t="shared" si="544"/>
        <v>499200</v>
      </c>
      <c r="AL262" s="462">
        <f t="shared" si="545"/>
        <v>1397760</v>
      </c>
      <c r="AM262" s="456">
        <f t="shared" si="546"/>
        <v>0</v>
      </c>
      <c r="AN262" s="484">
        <f t="shared" si="547"/>
        <v>1397760</v>
      </c>
      <c r="AO262" s="484">
        <f t="shared" si="548"/>
        <v>18170880</v>
      </c>
      <c r="AP262" s="690">
        <v>1</v>
      </c>
      <c r="AQ262" s="567">
        <f t="shared" si="549"/>
        <v>5</v>
      </c>
      <c r="AR262" s="461">
        <f t="shared" si="550"/>
        <v>10</v>
      </c>
      <c r="AS262" s="456">
        <f t="shared" si="562"/>
        <v>83200</v>
      </c>
      <c r="AT262" s="456">
        <f t="shared" si="563"/>
        <v>10</v>
      </c>
      <c r="AU262" s="462">
        <f t="shared" si="551"/>
        <v>832000</v>
      </c>
      <c r="AV262" s="462">
        <f t="shared" si="552"/>
        <v>83200</v>
      </c>
      <c r="AW262" s="462">
        <f t="shared" si="553"/>
        <v>499200</v>
      </c>
      <c r="AX262" s="462">
        <f t="shared" si="554"/>
        <v>1414400</v>
      </c>
      <c r="AY262" s="456">
        <f t="shared" si="555"/>
        <v>0</v>
      </c>
      <c r="AZ262" s="484">
        <f t="shared" si="556"/>
        <v>1414400</v>
      </c>
      <c r="BA262" s="484">
        <f t="shared" si="557"/>
        <v>18387200</v>
      </c>
    </row>
    <row r="263" spans="1:53" s="485" customFormat="1" ht="22.5" customHeight="1">
      <c r="A263" s="792">
        <v>14</v>
      </c>
      <c r="B263" s="795" t="s">
        <v>1941</v>
      </c>
      <c r="C263" s="794" t="s">
        <v>1961</v>
      </c>
      <c r="D263" s="794">
        <v>1973</v>
      </c>
      <c r="E263" s="795" t="s">
        <v>525</v>
      </c>
      <c r="F263" s="796">
        <v>1</v>
      </c>
      <c r="G263" s="797">
        <v>3</v>
      </c>
      <c r="H263" s="798">
        <f t="shared" si="524"/>
        <v>6</v>
      </c>
      <c r="I263" s="799">
        <v>83200</v>
      </c>
      <c r="J263" s="799">
        <v>10</v>
      </c>
      <c r="K263" s="800">
        <f t="shared" si="525"/>
        <v>832000</v>
      </c>
      <c r="L263" s="800">
        <v>49920</v>
      </c>
      <c r="M263" s="800">
        <f t="shared" si="526"/>
        <v>499200</v>
      </c>
      <c r="N263" s="800">
        <f t="shared" si="527"/>
        <v>1381120</v>
      </c>
      <c r="O263" s="799"/>
      <c r="P263" s="801">
        <f t="shared" si="528"/>
        <v>1381120</v>
      </c>
      <c r="Q263" s="801">
        <f t="shared" si="529"/>
        <v>17954560</v>
      </c>
      <c r="R263" s="690">
        <v>1</v>
      </c>
      <c r="S263" s="567">
        <f t="shared" si="530"/>
        <v>4</v>
      </c>
      <c r="T263" s="461">
        <f t="shared" si="531"/>
        <v>8</v>
      </c>
      <c r="U263" s="456">
        <v>83200</v>
      </c>
      <c r="V263" s="456">
        <f t="shared" si="532"/>
        <v>10</v>
      </c>
      <c r="W263" s="462">
        <f t="shared" si="533"/>
        <v>832000</v>
      </c>
      <c r="X263" s="462">
        <f t="shared" si="534"/>
        <v>66560</v>
      </c>
      <c r="Y263" s="462">
        <f t="shared" si="535"/>
        <v>499200</v>
      </c>
      <c r="Z263" s="462">
        <f t="shared" si="536"/>
        <v>1397760</v>
      </c>
      <c r="AA263" s="456">
        <f t="shared" si="537"/>
        <v>0</v>
      </c>
      <c r="AB263" s="484">
        <f t="shared" si="538"/>
        <v>1397760</v>
      </c>
      <c r="AC263" s="484">
        <f t="shared" si="539"/>
        <v>18170880</v>
      </c>
      <c r="AD263" s="690">
        <v>1</v>
      </c>
      <c r="AE263" s="567">
        <f t="shared" si="540"/>
        <v>5</v>
      </c>
      <c r="AF263" s="461">
        <f t="shared" si="541"/>
        <v>10</v>
      </c>
      <c r="AG263" s="456">
        <f t="shared" si="560"/>
        <v>83200</v>
      </c>
      <c r="AH263" s="456">
        <f t="shared" si="561"/>
        <v>10</v>
      </c>
      <c r="AI263" s="462">
        <f t="shared" si="542"/>
        <v>832000</v>
      </c>
      <c r="AJ263" s="462">
        <f t="shared" si="543"/>
        <v>83200</v>
      </c>
      <c r="AK263" s="462">
        <f t="shared" si="544"/>
        <v>499200</v>
      </c>
      <c r="AL263" s="462">
        <f t="shared" si="545"/>
        <v>1414400</v>
      </c>
      <c r="AM263" s="456">
        <f t="shared" si="546"/>
        <v>0</v>
      </c>
      <c r="AN263" s="484">
        <f t="shared" si="547"/>
        <v>1414400</v>
      </c>
      <c r="AO263" s="484">
        <f t="shared" si="548"/>
        <v>18387200</v>
      </c>
      <c r="AP263" s="690">
        <v>1</v>
      </c>
      <c r="AQ263" s="567">
        <f t="shared" si="549"/>
        <v>6</v>
      </c>
      <c r="AR263" s="461">
        <f t="shared" si="550"/>
        <v>12</v>
      </c>
      <c r="AS263" s="456">
        <f t="shared" si="562"/>
        <v>83200</v>
      </c>
      <c r="AT263" s="456">
        <f t="shared" si="563"/>
        <v>10</v>
      </c>
      <c r="AU263" s="462">
        <f t="shared" si="551"/>
        <v>832000</v>
      </c>
      <c r="AV263" s="462">
        <f t="shared" si="552"/>
        <v>99840</v>
      </c>
      <c r="AW263" s="462">
        <f t="shared" si="553"/>
        <v>499200</v>
      </c>
      <c r="AX263" s="462">
        <f t="shared" si="554"/>
        <v>1431040</v>
      </c>
      <c r="AY263" s="456">
        <f t="shared" si="555"/>
        <v>0</v>
      </c>
      <c r="AZ263" s="484">
        <f t="shared" si="556"/>
        <v>1431040</v>
      </c>
      <c r="BA263" s="484">
        <f t="shared" si="557"/>
        <v>18603520</v>
      </c>
    </row>
    <row r="264" spans="1:53" s="453" customFormat="1" ht="18" customHeight="1">
      <c r="A264" s="958" t="s">
        <v>64</v>
      </c>
      <c r="B264" s="958"/>
      <c r="C264" s="958"/>
      <c r="D264" s="958"/>
      <c r="E264" s="958"/>
      <c r="F264" s="692">
        <f t="shared" ref="F264:L264" si="564">SUM(F250:F263)</f>
        <v>14</v>
      </c>
      <c r="G264" s="745">
        <f t="shared" si="564"/>
        <v>48</v>
      </c>
      <c r="H264" s="745">
        <f t="shared" si="564"/>
        <v>96</v>
      </c>
      <c r="I264" s="745">
        <f t="shared" si="564"/>
        <v>1164800</v>
      </c>
      <c r="J264" s="745">
        <f t="shared" si="564"/>
        <v>141</v>
      </c>
      <c r="K264" s="745">
        <f t="shared" si="564"/>
        <v>11731200</v>
      </c>
      <c r="L264" s="745">
        <f t="shared" si="564"/>
        <v>802048</v>
      </c>
      <c r="M264" s="745">
        <f t="shared" ref="M264:BA264" si="565">SUM(M250:M263)</f>
        <v>7038720</v>
      </c>
      <c r="N264" s="745">
        <f t="shared" si="565"/>
        <v>19571968</v>
      </c>
      <c r="O264" s="745">
        <f t="shared" si="565"/>
        <v>0</v>
      </c>
      <c r="P264" s="745">
        <f t="shared" si="565"/>
        <v>19571968</v>
      </c>
      <c r="Q264" s="745">
        <f t="shared" si="565"/>
        <v>254435584</v>
      </c>
      <c r="R264" s="745">
        <f t="shared" si="565"/>
        <v>14</v>
      </c>
      <c r="S264" s="745">
        <f t="shared" si="565"/>
        <v>62</v>
      </c>
      <c r="T264" s="745">
        <f t="shared" si="565"/>
        <v>124</v>
      </c>
      <c r="U264" s="745">
        <f t="shared" si="565"/>
        <v>1164800</v>
      </c>
      <c r="V264" s="745">
        <f t="shared" si="565"/>
        <v>141</v>
      </c>
      <c r="W264" s="745">
        <f t="shared" si="565"/>
        <v>11731200</v>
      </c>
      <c r="X264" s="745">
        <f t="shared" si="565"/>
        <v>1036672</v>
      </c>
      <c r="Y264" s="745">
        <f t="shared" si="565"/>
        <v>7038720</v>
      </c>
      <c r="Z264" s="745">
        <f t="shared" si="565"/>
        <v>19806592</v>
      </c>
      <c r="AA264" s="745">
        <f t="shared" si="565"/>
        <v>0</v>
      </c>
      <c r="AB264" s="745">
        <f t="shared" si="565"/>
        <v>19806592</v>
      </c>
      <c r="AC264" s="745">
        <f t="shared" si="565"/>
        <v>257485696</v>
      </c>
      <c r="AD264" s="745">
        <f t="shared" si="565"/>
        <v>14</v>
      </c>
      <c r="AE264" s="745">
        <f t="shared" si="565"/>
        <v>76</v>
      </c>
      <c r="AF264" s="745">
        <f t="shared" si="565"/>
        <v>152</v>
      </c>
      <c r="AG264" s="745">
        <f t="shared" si="565"/>
        <v>1164800</v>
      </c>
      <c r="AH264" s="745">
        <f t="shared" si="565"/>
        <v>141</v>
      </c>
      <c r="AI264" s="745">
        <f t="shared" si="565"/>
        <v>11731200</v>
      </c>
      <c r="AJ264" s="745">
        <f t="shared" si="565"/>
        <v>1254656</v>
      </c>
      <c r="AK264" s="745">
        <f t="shared" si="565"/>
        <v>7038720</v>
      </c>
      <c r="AL264" s="745">
        <f t="shared" si="565"/>
        <v>20024576</v>
      </c>
      <c r="AM264" s="745">
        <f t="shared" si="565"/>
        <v>0</v>
      </c>
      <c r="AN264" s="745">
        <f t="shared" si="565"/>
        <v>20024576</v>
      </c>
      <c r="AO264" s="745">
        <f t="shared" si="565"/>
        <v>260319488</v>
      </c>
      <c r="AP264" s="745">
        <f t="shared" si="565"/>
        <v>14</v>
      </c>
      <c r="AQ264" s="745">
        <f t="shared" si="565"/>
        <v>90</v>
      </c>
      <c r="AR264" s="745">
        <f t="shared" si="565"/>
        <v>180</v>
      </c>
      <c r="AS264" s="745">
        <f t="shared" si="565"/>
        <v>1164800</v>
      </c>
      <c r="AT264" s="745">
        <f t="shared" si="565"/>
        <v>141</v>
      </c>
      <c r="AU264" s="745">
        <f t="shared" si="565"/>
        <v>11731200</v>
      </c>
      <c r="AV264" s="745">
        <f t="shared" si="565"/>
        <v>1472640</v>
      </c>
      <c r="AW264" s="745">
        <f t="shared" si="565"/>
        <v>7038720</v>
      </c>
      <c r="AX264" s="745">
        <f t="shared" si="565"/>
        <v>20242560</v>
      </c>
      <c r="AY264" s="745">
        <f t="shared" si="565"/>
        <v>0</v>
      </c>
      <c r="AZ264" s="745">
        <f t="shared" si="565"/>
        <v>20242560</v>
      </c>
      <c r="BA264" s="745">
        <f t="shared" si="565"/>
        <v>263153280</v>
      </c>
    </row>
    <row r="265" spans="1:53" s="537" customFormat="1" ht="17.25" customHeight="1">
      <c r="A265" s="533"/>
      <c r="B265" s="562"/>
      <c r="C265" s="535"/>
      <c r="D265" s="535"/>
      <c r="E265" s="534"/>
      <c r="F265" s="536"/>
      <c r="G265" s="490"/>
      <c r="H265" s="534"/>
      <c r="I265" s="534"/>
      <c r="J265" s="534"/>
      <c r="K265" s="534"/>
      <c r="L265" s="534"/>
      <c r="M265" s="534"/>
      <c r="N265" s="534"/>
      <c r="O265" s="534"/>
      <c r="P265" s="534"/>
      <c r="Q265" s="534"/>
      <c r="R265" s="536"/>
      <c r="S265" s="534"/>
      <c r="T265" s="534"/>
      <c r="U265" s="534"/>
      <c r="V265" s="534"/>
      <c r="W265" s="534"/>
      <c r="X265" s="534"/>
      <c r="Y265" s="534"/>
      <c r="Z265" s="534"/>
      <c r="AA265" s="534"/>
      <c r="AB265" s="534"/>
      <c r="AC265" s="534"/>
      <c r="AD265" s="536"/>
      <c r="AK265" s="534"/>
      <c r="AP265" s="538"/>
      <c r="AW265" s="534"/>
    </row>
    <row r="266" spans="1:53" s="537" customFormat="1" ht="18" customHeight="1">
      <c r="A266" s="533"/>
      <c r="B266" s="562"/>
      <c r="C266" s="535"/>
      <c r="D266" s="535"/>
      <c r="E266" s="534"/>
      <c r="F266" s="536"/>
      <c r="G266" s="490"/>
      <c r="H266" s="534"/>
      <c r="I266" s="534"/>
      <c r="J266" s="534"/>
      <c r="K266" s="534"/>
      <c r="L266" s="534"/>
      <c r="M266" s="534"/>
      <c r="N266" s="534"/>
      <c r="O266" s="534"/>
      <c r="P266" s="534"/>
      <c r="Q266" s="534"/>
      <c r="R266" s="536"/>
      <c r="S266" s="534"/>
      <c r="T266" s="534"/>
      <c r="U266" s="534"/>
      <c r="V266" s="534"/>
      <c r="W266" s="534"/>
      <c r="X266" s="534"/>
      <c r="Y266" s="534"/>
      <c r="Z266" s="534"/>
      <c r="AA266" s="534"/>
      <c r="AB266" s="534"/>
      <c r="AC266" s="534"/>
      <c r="AD266" s="536"/>
      <c r="AK266" s="534"/>
      <c r="AP266" s="538"/>
      <c r="AW266" s="534"/>
    </row>
    <row r="267" spans="1:53" s="500" customFormat="1" ht="30.75" customHeight="1">
      <c r="A267" s="960" t="s">
        <v>554</v>
      </c>
      <c r="B267" s="960"/>
      <c r="C267" s="960"/>
      <c r="D267" s="960"/>
      <c r="E267" s="960"/>
      <c r="F267" s="962" t="s">
        <v>1035</v>
      </c>
      <c r="G267" s="962"/>
      <c r="H267" s="962"/>
      <c r="I267" s="962"/>
      <c r="J267" s="962"/>
      <c r="K267" s="962"/>
      <c r="L267" s="962"/>
      <c r="M267" s="962"/>
      <c r="N267" s="962"/>
      <c r="O267" s="962"/>
      <c r="P267" s="962"/>
      <c r="Q267" s="962"/>
      <c r="R267" s="962" t="s">
        <v>1035</v>
      </c>
      <c r="S267" s="962"/>
      <c r="T267" s="962"/>
      <c r="U267" s="962"/>
      <c r="V267" s="962"/>
      <c r="W267" s="962"/>
      <c r="X267" s="962"/>
      <c r="Y267" s="962"/>
      <c r="Z267" s="962"/>
      <c r="AA267" s="962"/>
      <c r="AB267" s="962"/>
      <c r="AC267" s="962"/>
      <c r="AD267" s="962" t="s">
        <v>1035</v>
      </c>
      <c r="AE267" s="962"/>
      <c r="AF267" s="962"/>
      <c r="AG267" s="962"/>
      <c r="AH267" s="962"/>
      <c r="AI267" s="962"/>
      <c r="AJ267" s="962"/>
      <c r="AK267" s="962"/>
      <c r="AL267" s="962"/>
      <c r="AM267" s="962"/>
      <c r="AN267" s="962"/>
      <c r="AO267" s="962"/>
      <c r="AP267" s="962" t="s">
        <v>1035</v>
      </c>
      <c r="AQ267" s="962"/>
      <c r="AR267" s="962"/>
      <c r="AS267" s="962"/>
      <c r="AT267" s="962"/>
      <c r="AU267" s="962"/>
      <c r="AV267" s="962"/>
      <c r="AW267" s="962"/>
      <c r="AX267" s="962"/>
      <c r="AY267" s="962"/>
      <c r="AZ267" s="962"/>
      <c r="BA267" s="962"/>
    </row>
    <row r="268" spans="1:53" s="501" customFormat="1" ht="25.5" customHeight="1">
      <c r="A268" s="959" t="s">
        <v>22</v>
      </c>
      <c r="B268" s="959"/>
      <c r="C268" s="959"/>
      <c r="D268" s="959"/>
      <c r="E268" s="959"/>
      <c r="F268" s="963" t="s">
        <v>1405</v>
      </c>
      <c r="G268" s="964"/>
      <c r="H268" s="964"/>
      <c r="I268" s="964"/>
      <c r="J268" s="964"/>
      <c r="K268" s="964"/>
      <c r="L268" s="964"/>
      <c r="M268" s="964"/>
      <c r="N268" s="964"/>
      <c r="O268" s="964"/>
      <c r="P268" s="964"/>
      <c r="Q268" s="965"/>
      <c r="R268" s="963" t="s">
        <v>1946</v>
      </c>
      <c r="S268" s="964"/>
      <c r="T268" s="964"/>
      <c r="U268" s="964"/>
      <c r="V268" s="964"/>
      <c r="W268" s="964"/>
      <c r="X268" s="964"/>
      <c r="Y268" s="964"/>
      <c r="Z268" s="964"/>
      <c r="AA268" s="964"/>
      <c r="AB268" s="964"/>
      <c r="AC268" s="965"/>
      <c r="AD268" s="967" t="s">
        <v>2458</v>
      </c>
      <c r="AE268" s="967"/>
      <c r="AF268" s="967"/>
      <c r="AG268" s="967"/>
      <c r="AH268" s="967"/>
      <c r="AI268" s="967"/>
      <c r="AJ268" s="967"/>
      <c r="AK268" s="967"/>
      <c r="AL268" s="967"/>
      <c r="AM268" s="967"/>
      <c r="AN268" s="967"/>
      <c r="AO268" s="967"/>
      <c r="AP268" s="967" t="s">
        <v>2932</v>
      </c>
      <c r="AQ268" s="967"/>
      <c r="AR268" s="967"/>
      <c r="AS268" s="967"/>
      <c r="AT268" s="967"/>
      <c r="AU268" s="967"/>
      <c r="AV268" s="967"/>
      <c r="AW268" s="967"/>
      <c r="AX268" s="967"/>
      <c r="AY268" s="967"/>
      <c r="AZ268" s="967"/>
      <c r="BA268" s="967"/>
    </row>
    <row r="269" spans="1:53" s="532" customFormat="1" ht="94.5">
      <c r="A269" s="458" t="s">
        <v>10</v>
      </c>
      <c r="B269" s="531" t="s">
        <v>54</v>
      </c>
      <c r="C269" s="531" t="s">
        <v>1958</v>
      </c>
      <c r="D269" s="531" t="s">
        <v>1959</v>
      </c>
      <c r="E269" s="531" t="s">
        <v>55</v>
      </c>
      <c r="F269" s="547" t="s">
        <v>1</v>
      </c>
      <c r="G269" s="546" t="s">
        <v>449</v>
      </c>
      <c r="H269" s="546" t="s">
        <v>57</v>
      </c>
      <c r="I269" s="547" t="s">
        <v>62</v>
      </c>
      <c r="J269" s="565" t="s">
        <v>63</v>
      </c>
      <c r="K269" s="547" t="s">
        <v>450</v>
      </c>
      <c r="L269" s="547" t="s">
        <v>451</v>
      </c>
      <c r="M269" s="547" t="s">
        <v>2024</v>
      </c>
      <c r="N269" s="547" t="s">
        <v>2025</v>
      </c>
      <c r="O269" s="531" t="s">
        <v>612</v>
      </c>
      <c r="P269" s="531" t="s">
        <v>1408</v>
      </c>
      <c r="Q269" s="547" t="s">
        <v>1409</v>
      </c>
      <c r="R269" s="547"/>
      <c r="S269" s="546" t="str">
        <f>+G269</f>
        <v>Դատավորի ստաժ</v>
      </c>
      <c r="T269" s="546" t="str">
        <f>+H269</f>
        <v>Ստաժի %-ը</v>
      </c>
      <c r="U269" s="547" t="s">
        <v>62</v>
      </c>
      <c r="V269" s="565" t="s">
        <v>63</v>
      </c>
      <c r="W269" s="547" t="s">
        <v>450</v>
      </c>
      <c r="X269" s="547" t="s">
        <v>451</v>
      </c>
      <c r="Y269" s="547" t="s">
        <v>2024</v>
      </c>
      <c r="Z269" s="547" t="s">
        <v>2025</v>
      </c>
      <c r="AA269" s="531" t="s">
        <v>1334</v>
      </c>
      <c r="AB269" s="531" t="s">
        <v>1947</v>
      </c>
      <c r="AC269" s="547" t="s">
        <v>1948</v>
      </c>
      <c r="AD269" s="547"/>
      <c r="AE269" s="546" t="str">
        <f>+S269</f>
        <v>Դատավորի ստաժ</v>
      </c>
      <c r="AF269" s="546" t="str">
        <f>+T269</f>
        <v>Ստաժի %-ը</v>
      </c>
      <c r="AG269" s="547" t="s">
        <v>62</v>
      </c>
      <c r="AH269" s="565" t="s">
        <v>63</v>
      </c>
      <c r="AI269" s="547" t="s">
        <v>450</v>
      </c>
      <c r="AJ269" s="547" t="s">
        <v>451</v>
      </c>
      <c r="AK269" s="547" t="s">
        <v>2024</v>
      </c>
      <c r="AL269" s="547" t="s">
        <v>2025</v>
      </c>
      <c r="AM269" s="531" t="s">
        <v>1334</v>
      </c>
      <c r="AN269" s="531" t="s">
        <v>2460</v>
      </c>
      <c r="AO269" s="547" t="s">
        <v>2459</v>
      </c>
      <c r="AP269" s="547"/>
      <c r="AQ269" s="546" t="str">
        <f>+AE269</f>
        <v>Դատավորի ստաժ</v>
      </c>
      <c r="AR269" s="546" t="str">
        <f>+AF269</f>
        <v>Ստաժի %-ը</v>
      </c>
      <c r="AS269" s="547" t="s">
        <v>62</v>
      </c>
      <c r="AT269" s="565" t="s">
        <v>63</v>
      </c>
      <c r="AU269" s="547" t="s">
        <v>450</v>
      </c>
      <c r="AV269" s="547" t="s">
        <v>451</v>
      </c>
      <c r="AW269" s="547" t="s">
        <v>2024</v>
      </c>
      <c r="AX269" s="547" t="s">
        <v>2025</v>
      </c>
      <c r="AY269" s="531" t="s">
        <v>1334</v>
      </c>
      <c r="AZ269" s="531" t="s">
        <v>2933</v>
      </c>
      <c r="BA269" s="547" t="s">
        <v>2934</v>
      </c>
    </row>
    <row r="270" spans="1:53" s="485" customFormat="1" ht="27">
      <c r="A270" s="792">
        <v>1</v>
      </c>
      <c r="B270" s="804" t="s">
        <v>618</v>
      </c>
      <c r="C270" s="794" t="s">
        <v>1961</v>
      </c>
      <c r="D270" s="794">
        <v>1963</v>
      </c>
      <c r="E270" s="795" t="s">
        <v>457</v>
      </c>
      <c r="F270" s="796">
        <v>1</v>
      </c>
      <c r="G270" s="797">
        <v>17</v>
      </c>
      <c r="H270" s="798">
        <f t="shared" ref="H270:H279" si="566">+G270*2</f>
        <v>34</v>
      </c>
      <c r="I270" s="799">
        <v>83200</v>
      </c>
      <c r="J270" s="799">
        <v>11</v>
      </c>
      <c r="K270" s="800">
        <f>+J270*I270</f>
        <v>915200</v>
      </c>
      <c r="L270" s="800">
        <v>274560</v>
      </c>
      <c r="M270" s="800">
        <f t="shared" ref="M270:M280" si="567">+K270*0.6</f>
        <v>549120</v>
      </c>
      <c r="N270" s="800">
        <f t="shared" ref="N270:N280" si="568">+K270+L270+M270</f>
        <v>1738880</v>
      </c>
      <c r="O270" s="799"/>
      <c r="P270" s="801">
        <f>+N270+O270</f>
        <v>1738880</v>
      </c>
      <c r="Q270" s="801">
        <f t="shared" ref="Q270:Q277" si="569">+P270*13</f>
        <v>22605440</v>
      </c>
      <c r="R270" s="690">
        <v>1</v>
      </c>
      <c r="S270" s="567">
        <f t="shared" ref="S270:S280" si="570">+G270+1</f>
        <v>18</v>
      </c>
      <c r="T270" s="461">
        <f>+S270*2</f>
        <v>36</v>
      </c>
      <c r="U270" s="456">
        <v>83200</v>
      </c>
      <c r="V270" s="456">
        <f t="shared" ref="V270:V280" si="571">+J270</f>
        <v>11</v>
      </c>
      <c r="W270" s="462">
        <f>+U270*V270</f>
        <v>915200</v>
      </c>
      <c r="X270" s="462">
        <f t="shared" ref="X270:X280" si="572">IF((T270&lt;=30)*AND(W270*T270%&gt;L270),W270*T270%,IF((T270&gt;30)*AND(W270*30%&gt;L270),W270*30%,L270))</f>
        <v>274560</v>
      </c>
      <c r="Y270" s="462">
        <f t="shared" ref="Y270:Y280" si="573">+W270*0.6</f>
        <v>549120</v>
      </c>
      <c r="Z270" s="462">
        <f t="shared" ref="Z270:Z280" si="574">+W270+X270+Y270</f>
        <v>1738880</v>
      </c>
      <c r="AA270" s="456">
        <f t="shared" ref="AA270:AA276" si="575">+O270</f>
        <v>0</v>
      </c>
      <c r="AB270" s="484">
        <f t="shared" ref="AB270:AB280" si="576">+Z270+AA270</f>
        <v>1738880</v>
      </c>
      <c r="AC270" s="484">
        <f t="shared" ref="AC270:AC280" si="577">+AB270*13</f>
        <v>22605440</v>
      </c>
      <c r="AD270" s="690">
        <v>1</v>
      </c>
      <c r="AE270" s="567">
        <f t="shared" ref="AE270:AE280" si="578">+S270+1</f>
        <v>19</v>
      </c>
      <c r="AF270" s="461">
        <f t="shared" ref="AF270:AF280" si="579">+AE270*2</f>
        <v>38</v>
      </c>
      <c r="AG270" s="456">
        <f t="shared" ref="AG270:AG280" si="580">+U270</f>
        <v>83200</v>
      </c>
      <c r="AH270" s="456">
        <f t="shared" ref="AH270:AH280" si="581">+V270</f>
        <v>11</v>
      </c>
      <c r="AI270" s="462">
        <f t="shared" ref="AI270:AI280" si="582">+AG270*AH270</f>
        <v>915200</v>
      </c>
      <c r="AJ270" s="462">
        <f t="shared" ref="AJ270:AJ280" si="583">IF((AF270&lt;=30)*AND(AI270*AF270%&gt;X270),AI270*AF270%,IF((AF270&gt;30)*AND(AI270*30%&gt;X270),AI270*30%,X270))</f>
        <v>274560</v>
      </c>
      <c r="AK270" s="462">
        <f t="shared" ref="AK270:AK280" si="584">+AI270*0.6</f>
        <v>549120</v>
      </c>
      <c r="AL270" s="462">
        <f t="shared" ref="AL270:AL280" si="585">+AI270+AJ270+AK270</f>
        <v>1738880</v>
      </c>
      <c r="AM270" s="456">
        <f t="shared" ref="AM270:AM280" si="586">+AA270</f>
        <v>0</v>
      </c>
      <c r="AN270" s="484">
        <f t="shared" ref="AN270:AN280" si="587">+AL270+AM270</f>
        <v>1738880</v>
      </c>
      <c r="AO270" s="484">
        <f t="shared" ref="AO270:AO280" si="588">+AN270*13</f>
        <v>22605440</v>
      </c>
      <c r="AP270" s="690">
        <v>1</v>
      </c>
      <c r="AQ270" s="567">
        <f t="shared" ref="AQ270:AQ280" si="589">+AE270+1</f>
        <v>20</v>
      </c>
      <c r="AR270" s="461">
        <f t="shared" ref="AR270:AR280" si="590">+AQ270*2</f>
        <v>40</v>
      </c>
      <c r="AS270" s="456">
        <f t="shared" ref="AS270:AS280" si="591">+AG270</f>
        <v>83200</v>
      </c>
      <c r="AT270" s="456">
        <f t="shared" ref="AT270:AT280" si="592">+AH270</f>
        <v>11</v>
      </c>
      <c r="AU270" s="462">
        <f t="shared" ref="AU270:AU280" si="593">+AS270*AT270</f>
        <v>915200</v>
      </c>
      <c r="AV270" s="462">
        <f t="shared" ref="AV270:AV280" si="594">IF((AR270&lt;=30)*AND(AU270*AR270%&gt;AJ270),AU270*AR270%,IF((AR270&gt;30)*AND(AU270*30%&gt;AJ270),AU270*30%,AJ270))</f>
        <v>274560</v>
      </c>
      <c r="AW270" s="462">
        <f t="shared" ref="AW270:AW280" si="595">+AU270*0.6</f>
        <v>549120</v>
      </c>
      <c r="AX270" s="462">
        <f t="shared" ref="AX270:AX280" si="596">+AU270+AV270+AW270</f>
        <v>1738880</v>
      </c>
      <c r="AY270" s="456">
        <f t="shared" ref="AY270:AY280" si="597">+AM270</f>
        <v>0</v>
      </c>
      <c r="AZ270" s="484">
        <f t="shared" ref="AZ270:AZ280" si="598">+AX270+AY270</f>
        <v>1738880</v>
      </c>
      <c r="BA270" s="484">
        <f t="shared" ref="BA270:BA280" si="599">+AZ270*13</f>
        <v>22605440</v>
      </c>
    </row>
    <row r="271" spans="1:53" s="485" customFormat="1" ht="23.25" customHeight="1">
      <c r="A271" s="792">
        <v>2</v>
      </c>
      <c r="B271" s="795" t="s">
        <v>619</v>
      </c>
      <c r="C271" s="794" t="s">
        <v>1960</v>
      </c>
      <c r="D271" s="794">
        <v>1973</v>
      </c>
      <c r="E271" s="795" t="s">
        <v>525</v>
      </c>
      <c r="F271" s="796">
        <v>1</v>
      </c>
      <c r="G271" s="797">
        <v>22</v>
      </c>
      <c r="H271" s="798">
        <f t="shared" si="566"/>
        <v>44</v>
      </c>
      <c r="I271" s="799">
        <v>83200</v>
      </c>
      <c r="J271" s="799">
        <v>10</v>
      </c>
      <c r="K271" s="800">
        <f>+J271*I271</f>
        <v>832000</v>
      </c>
      <c r="L271" s="800">
        <v>249600</v>
      </c>
      <c r="M271" s="800">
        <f t="shared" si="567"/>
        <v>499200</v>
      </c>
      <c r="N271" s="800">
        <f t="shared" si="568"/>
        <v>1580800</v>
      </c>
      <c r="O271" s="799"/>
      <c r="P271" s="801">
        <f>+N271+O271</f>
        <v>1580800</v>
      </c>
      <c r="Q271" s="801">
        <f t="shared" si="569"/>
        <v>20550400</v>
      </c>
      <c r="R271" s="690">
        <v>1</v>
      </c>
      <c r="S271" s="567">
        <f t="shared" si="570"/>
        <v>23</v>
      </c>
      <c r="T271" s="461">
        <f>+S271*2</f>
        <v>46</v>
      </c>
      <c r="U271" s="456">
        <v>83200</v>
      </c>
      <c r="V271" s="456">
        <f t="shared" si="571"/>
        <v>10</v>
      </c>
      <c r="W271" s="462">
        <f>+U271*V271</f>
        <v>832000</v>
      </c>
      <c r="X271" s="462">
        <f t="shared" si="572"/>
        <v>249600</v>
      </c>
      <c r="Y271" s="462">
        <f t="shared" si="573"/>
        <v>499200</v>
      </c>
      <c r="Z271" s="462">
        <f t="shared" si="574"/>
        <v>1580800</v>
      </c>
      <c r="AA271" s="456">
        <f t="shared" si="575"/>
        <v>0</v>
      </c>
      <c r="AB271" s="484">
        <f t="shared" si="576"/>
        <v>1580800</v>
      </c>
      <c r="AC271" s="484">
        <f t="shared" si="577"/>
        <v>20550400</v>
      </c>
      <c r="AD271" s="690">
        <v>1</v>
      </c>
      <c r="AE271" s="567">
        <f t="shared" si="578"/>
        <v>24</v>
      </c>
      <c r="AF271" s="461">
        <f t="shared" si="579"/>
        <v>48</v>
      </c>
      <c r="AG271" s="456">
        <f t="shared" si="580"/>
        <v>83200</v>
      </c>
      <c r="AH271" s="456">
        <f t="shared" si="581"/>
        <v>10</v>
      </c>
      <c r="AI271" s="462">
        <f t="shared" si="582"/>
        <v>832000</v>
      </c>
      <c r="AJ271" s="462">
        <f t="shared" si="583"/>
        <v>249600</v>
      </c>
      <c r="AK271" s="462">
        <f t="shared" si="584"/>
        <v>499200</v>
      </c>
      <c r="AL271" s="462">
        <f t="shared" si="585"/>
        <v>1580800</v>
      </c>
      <c r="AM271" s="456">
        <f t="shared" si="586"/>
        <v>0</v>
      </c>
      <c r="AN271" s="484">
        <f t="shared" si="587"/>
        <v>1580800</v>
      </c>
      <c r="AO271" s="484">
        <f t="shared" si="588"/>
        <v>20550400</v>
      </c>
      <c r="AP271" s="690">
        <v>1</v>
      </c>
      <c r="AQ271" s="567">
        <f t="shared" si="589"/>
        <v>25</v>
      </c>
      <c r="AR271" s="461">
        <f t="shared" si="590"/>
        <v>50</v>
      </c>
      <c r="AS271" s="456">
        <f t="shared" si="591"/>
        <v>83200</v>
      </c>
      <c r="AT271" s="456">
        <f t="shared" si="592"/>
        <v>10</v>
      </c>
      <c r="AU271" s="462">
        <f t="shared" si="593"/>
        <v>832000</v>
      </c>
      <c r="AV271" s="462">
        <f t="shared" si="594"/>
        <v>249600</v>
      </c>
      <c r="AW271" s="462">
        <f t="shared" si="595"/>
        <v>499200</v>
      </c>
      <c r="AX271" s="462">
        <f t="shared" si="596"/>
        <v>1580800</v>
      </c>
      <c r="AY271" s="456">
        <f t="shared" si="597"/>
        <v>0</v>
      </c>
      <c r="AZ271" s="484">
        <f t="shared" si="598"/>
        <v>1580800</v>
      </c>
      <c r="BA271" s="484">
        <f t="shared" si="599"/>
        <v>20550400</v>
      </c>
    </row>
    <row r="272" spans="1:53" s="485" customFormat="1" ht="23.25" customHeight="1">
      <c r="A272" s="792">
        <v>3</v>
      </c>
      <c r="B272" s="804" t="s">
        <v>1279</v>
      </c>
      <c r="C272" s="794" t="s">
        <v>1961</v>
      </c>
      <c r="D272" s="794">
        <v>1983</v>
      </c>
      <c r="E272" s="795" t="s">
        <v>525</v>
      </c>
      <c r="F272" s="796">
        <v>1</v>
      </c>
      <c r="G272" s="797">
        <v>5</v>
      </c>
      <c r="H272" s="798">
        <f t="shared" si="566"/>
        <v>10</v>
      </c>
      <c r="I272" s="799">
        <v>83200</v>
      </c>
      <c r="J272" s="799">
        <v>10</v>
      </c>
      <c r="K272" s="800">
        <f>+J272*I272</f>
        <v>832000</v>
      </c>
      <c r="L272" s="800">
        <v>83200</v>
      </c>
      <c r="M272" s="800">
        <f t="shared" si="567"/>
        <v>499200</v>
      </c>
      <c r="N272" s="800">
        <f t="shared" si="568"/>
        <v>1414400</v>
      </c>
      <c r="O272" s="799"/>
      <c r="P272" s="801">
        <f>+N272+O272</f>
        <v>1414400</v>
      </c>
      <c r="Q272" s="801">
        <f t="shared" si="569"/>
        <v>18387200</v>
      </c>
      <c r="R272" s="690">
        <v>1</v>
      </c>
      <c r="S272" s="567">
        <f t="shared" si="570"/>
        <v>6</v>
      </c>
      <c r="T272" s="461">
        <f>+S272*2</f>
        <v>12</v>
      </c>
      <c r="U272" s="456">
        <v>83200</v>
      </c>
      <c r="V272" s="456">
        <f t="shared" si="571"/>
        <v>10</v>
      </c>
      <c r="W272" s="462">
        <f>+U272*V272</f>
        <v>832000</v>
      </c>
      <c r="X272" s="462">
        <f t="shared" si="572"/>
        <v>99840</v>
      </c>
      <c r="Y272" s="462">
        <f t="shared" si="573"/>
        <v>499200</v>
      </c>
      <c r="Z272" s="462">
        <f t="shared" si="574"/>
        <v>1431040</v>
      </c>
      <c r="AA272" s="456">
        <f t="shared" si="575"/>
        <v>0</v>
      </c>
      <c r="AB272" s="484">
        <f t="shared" si="576"/>
        <v>1431040</v>
      </c>
      <c r="AC272" s="484">
        <f t="shared" si="577"/>
        <v>18603520</v>
      </c>
      <c r="AD272" s="690">
        <v>1</v>
      </c>
      <c r="AE272" s="567">
        <f t="shared" si="578"/>
        <v>7</v>
      </c>
      <c r="AF272" s="461">
        <f t="shared" si="579"/>
        <v>14</v>
      </c>
      <c r="AG272" s="456">
        <f t="shared" si="580"/>
        <v>83200</v>
      </c>
      <c r="AH272" s="456">
        <f t="shared" si="581"/>
        <v>10</v>
      </c>
      <c r="AI272" s="462">
        <f t="shared" si="582"/>
        <v>832000</v>
      </c>
      <c r="AJ272" s="462">
        <f t="shared" si="583"/>
        <v>116480.00000000001</v>
      </c>
      <c r="AK272" s="462">
        <f t="shared" si="584"/>
        <v>499200</v>
      </c>
      <c r="AL272" s="462">
        <f t="shared" si="585"/>
        <v>1447680</v>
      </c>
      <c r="AM272" s="456">
        <f t="shared" si="586"/>
        <v>0</v>
      </c>
      <c r="AN272" s="484">
        <f t="shared" si="587"/>
        <v>1447680</v>
      </c>
      <c r="AO272" s="484">
        <f t="shared" si="588"/>
        <v>18819840</v>
      </c>
      <c r="AP272" s="690">
        <v>1</v>
      </c>
      <c r="AQ272" s="567">
        <f t="shared" si="589"/>
        <v>8</v>
      </c>
      <c r="AR272" s="461">
        <f t="shared" si="590"/>
        <v>16</v>
      </c>
      <c r="AS272" s="456">
        <f t="shared" si="591"/>
        <v>83200</v>
      </c>
      <c r="AT272" s="456">
        <f t="shared" si="592"/>
        <v>10</v>
      </c>
      <c r="AU272" s="462">
        <f t="shared" si="593"/>
        <v>832000</v>
      </c>
      <c r="AV272" s="462">
        <f t="shared" si="594"/>
        <v>133120</v>
      </c>
      <c r="AW272" s="462">
        <f t="shared" si="595"/>
        <v>499200</v>
      </c>
      <c r="AX272" s="462">
        <f t="shared" si="596"/>
        <v>1464320</v>
      </c>
      <c r="AY272" s="456">
        <f t="shared" si="597"/>
        <v>0</v>
      </c>
      <c r="AZ272" s="484">
        <f t="shared" si="598"/>
        <v>1464320</v>
      </c>
      <c r="BA272" s="484">
        <f t="shared" si="599"/>
        <v>19036160</v>
      </c>
    </row>
    <row r="273" spans="1:53" s="485" customFormat="1" ht="23.25" customHeight="1">
      <c r="A273" s="792">
        <v>4</v>
      </c>
      <c r="B273" s="795" t="s">
        <v>1996</v>
      </c>
      <c r="C273" s="794" t="s">
        <v>1961</v>
      </c>
      <c r="D273" s="794">
        <v>1987</v>
      </c>
      <c r="E273" s="795" t="s">
        <v>525</v>
      </c>
      <c r="F273" s="796">
        <v>1</v>
      </c>
      <c r="G273" s="797">
        <v>2</v>
      </c>
      <c r="H273" s="798">
        <f t="shared" si="566"/>
        <v>4</v>
      </c>
      <c r="I273" s="799">
        <v>83200</v>
      </c>
      <c r="J273" s="799">
        <v>10</v>
      </c>
      <c r="K273" s="800">
        <f>+J273*I273</f>
        <v>832000</v>
      </c>
      <c r="L273" s="800">
        <v>33280</v>
      </c>
      <c r="M273" s="800">
        <f t="shared" si="567"/>
        <v>499200</v>
      </c>
      <c r="N273" s="800">
        <f t="shared" si="568"/>
        <v>1364480</v>
      </c>
      <c r="O273" s="799"/>
      <c r="P273" s="801">
        <f>+N273+O273</f>
        <v>1364480</v>
      </c>
      <c r="Q273" s="801">
        <f t="shared" si="569"/>
        <v>17738240</v>
      </c>
      <c r="R273" s="690">
        <v>1</v>
      </c>
      <c r="S273" s="567">
        <f t="shared" si="570"/>
        <v>3</v>
      </c>
      <c r="T273" s="461">
        <f>+S273*2</f>
        <v>6</v>
      </c>
      <c r="U273" s="456">
        <v>83200</v>
      </c>
      <c r="V273" s="456">
        <f t="shared" si="571"/>
        <v>10</v>
      </c>
      <c r="W273" s="462">
        <f>+U273*V273</f>
        <v>832000</v>
      </c>
      <c r="X273" s="462">
        <f t="shared" si="572"/>
        <v>49920</v>
      </c>
      <c r="Y273" s="462">
        <f t="shared" si="573"/>
        <v>499200</v>
      </c>
      <c r="Z273" s="462">
        <f t="shared" si="574"/>
        <v>1381120</v>
      </c>
      <c r="AA273" s="456">
        <f t="shared" si="575"/>
        <v>0</v>
      </c>
      <c r="AB273" s="484">
        <f t="shared" si="576"/>
        <v>1381120</v>
      </c>
      <c r="AC273" s="484">
        <f t="shared" si="577"/>
        <v>17954560</v>
      </c>
      <c r="AD273" s="690">
        <v>1</v>
      </c>
      <c r="AE273" s="567">
        <f t="shared" si="578"/>
        <v>4</v>
      </c>
      <c r="AF273" s="461">
        <f t="shared" si="579"/>
        <v>8</v>
      </c>
      <c r="AG273" s="456">
        <f t="shared" si="580"/>
        <v>83200</v>
      </c>
      <c r="AH273" s="456">
        <f t="shared" si="581"/>
        <v>10</v>
      </c>
      <c r="AI273" s="462">
        <f t="shared" si="582"/>
        <v>832000</v>
      </c>
      <c r="AJ273" s="462">
        <f t="shared" si="583"/>
        <v>66560</v>
      </c>
      <c r="AK273" s="462">
        <f t="shared" si="584"/>
        <v>499200</v>
      </c>
      <c r="AL273" s="462">
        <f t="shared" si="585"/>
        <v>1397760</v>
      </c>
      <c r="AM273" s="456">
        <f t="shared" si="586"/>
        <v>0</v>
      </c>
      <c r="AN273" s="484">
        <f t="shared" si="587"/>
        <v>1397760</v>
      </c>
      <c r="AO273" s="484">
        <f t="shared" si="588"/>
        <v>18170880</v>
      </c>
      <c r="AP273" s="690">
        <v>1</v>
      </c>
      <c r="AQ273" s="567">
        <f t="shared" si="589"/>
        <v>5</v>
      </c>
      <c r="AR273" s="461">
        <f t="shared" si="590"/>
        <v>10</v>
      </c>
      <c r="AS273" s="456">
        <f t="shared" si="591"/>
        <v>83200</v>
      </c>
      <c r="AT273" s="456">
        <f t="shared" si="592"/>
        <v>10</v>
      </c>
      <c r="AU273" s="462">
        <f t="shared" si="593"/>
        <v>832000</v>
      </c>
      <c r="AV273" s="462">
        <f t="shared" si="594"/>
        <v>83200</v>
      </c>
      <c r="AW273" s="462">
        <f t="shared" si="595"/>
        <v>499200</v>
      </c>
      <c r="AX273" s="462">
        <f t="shared" si="596"/>
        <v>1414400</v>
      </c>
      <c r="AY273" s="456">
        <f t="shared" si="597"/>
        <v>0</v>
      </c>
      <c r="AZ273" s="484">
        <f t="shared" si="598"/>
        <v>1414400</v>
      </c>
      <c r="BA273" s="484">
        <f t="shared" si="599"/>
        <v>18387200</v>
      </c>
    </row>
    <row r="274" spans="1:53" s="485" customFormat="1" ht="23.25" customHeight="1">
      <c r="A274" s="792">
        <v>6</v>
      </c>
      <c r="B274" s="802" t="s">
        <v>2003</v>
      </c>
      <c r="C274" s="794" t="s">
        <v>1961</v>
      </c>
      <c r="D274" s="794">
        <v>1962</v>
      </c>
      <c r="E274" s="795" t="s">
        <v>525</v>
      </c>
      <c r="F274" s="796">
        <v>1</v>
      </c>
      <c r="G274" s="797">
        <v>17</v>
      </c>
      <c r="H274" s="798">
        <f t="shared" si="566"/>
        <v>34</v>
      </c>
      <c r="I274" s="799">
        <v>83200</v>
      </c>
      <c r="J274" s="799">
        <v>10</v>
      </c>
      <c r="K274" s="800">
        <f>+J274*I274</f>
        <v>832000</v>
      </c>
      <c r="L274" s="800">
        <v>249600</v>
      </c>
      <c r="M274" s="800">
        <f t="shared" si="567"/>
        <v>499200</v>
      </c>
      <c r="N274" s="800">
        <f t="shared" si="568"/>
        <v>1580800</v>
      </c>
      <c r="O274" s="799"/>
      <c r="P274" s="801">
        <f>+N274+O274</f>
        <v>1580800</v>
      </c>
      <c r="Q274" s="801">
        <f t="shared" si="569"/>
        <v>20550400</v>
      </c>
      <c r="R274" s="690">
        <v>1</v>
      </c>
      <c r="S274" s="567">
        <f t="shared" si="570"/>
        <v>18</v>
      </c>
      <c r="T274" s="461">
        <f>+S274*2</f>
        <v>36</v>
      </c>
      <c r="U274" s="456">
        <v>83200</v>
      </c>
      <c r="V274" s="456">
        <f t="shared" si="571"/>
        <v>10</v>
      </c>
      <c r="W274" s="462">
        <f>+U274*V274</f>
        <v>832000</v>
      </c>
      <c r="X274" s="462">
        <f t="shared" si="572"/>
        <v>249600</v>
      </c>
      <c r="Y274" s="462">
        <f t="shared" si="573"/>
        <v>499200</v>
      </c>
      <c r="Z274" s="462">
        <f t="shared" si="574"/>
        <v>1580800</v>
      </c>
      <c r="AA274" s="456">
        <f t="shared" si="575"/>
        <v>0</v>
      </c>
      <c r="AB274" s="484">
        <f t="shared" si="576"/>
        <v>1580800</v>
      </c>
      <c r="AC274" s="484">
        <f t="shared" si="577"/>
        <v>20550400</v>
      </c>
      <c r="AD274" s="690">
        <v>1</v>
      </c>
      <c r="AE274" s="567">
        <f t="shared" si="578"/>
        <v>19</v>
      </c>
      <c r="AF274" s="461">
        <f t="shared" si="579"/>
        <v>38</v>
      </c>
      <c r="AG274" s="456">
        <f t="shared" si="580"/>
        <v>83200</v>
      </c>
      <c r="AH274" s="456">
        <f t="shared" si="581"/>
        <v>10</v>
      </c>
      <c r="AI274" s="462">
        <f t="shared" si="582"/>
        <v>832000</v>
      </c>
      <c r="AJ274" s="462">
        <f t="shared" si="583"/>
        <v>249600</v>
      </c>
      <c r="AK274" s="462">
        <f t="shared" si="584"/>
        <v>499200</v>
      </c>
      <c r="AL274" s="462">
        <f t="shared" si="585"/>
        <v>1580800</v>
      </c>
      <c r="AM274" s="456">
        <f t="shared" si="586"/>
        <v>0</v>
      </c>
      <c r="AN274" s="484">
        <f t="shared" si="587"/>
        <v>1580800</v>
      </c>
      <c r="AO274" s="484">
        <f t="shared" si="588"/>
        <v>20550400</v>
      </c>
      <c r="AP274" s="690">
        <v>1</v>
      </c>
      <c r="AQ274" s="567">
        <f t="shared" si="589"/>
        <v>20</v>
      </c>
      <c r="AR274" s="461">
        <f t="shared" si="590"/>
        <v>40</v>
      </c>
      <c r="AS274" s="456">
        <f t="shared" si="591"/>
        <v>83200</v>
      </c>
      <c r="AT274" s="456">
        <f t="shared" si="592"/>
        <v>10</v>
      </c>
      <c r="AU274" s="462">
        <f t="shared" si="593"/>
        <v>832000</v>
      </c>
      <c r="AV274" s="462">
        <f t="shared" si="594"/>
        <v>249600</v>
      </c>
      <c r="AW274" s="462">
        <f t="shared" si="595"/>
        <v>499200</v>
      </c>
      <c r="AX274" s="462">
        <f t="shared" si="596"/>
        <v>1580800</v>
      </c>
      <c r="AY274" s="456">
        <f t="shared" si="597"/>
        <v>0</v>
      </c>
      <c r="AZ274" s="484">
        <f t="shared" si="598"/>
        <v>1580800</v>
      </c>
      <c r="BA274" s="484">
        <f t="shared" si="599"/>
        <v>20550400</v>
      </c>
    </row>
    <row r="275" spans="1:53" s="485" customFormat="1" ht="33" customHeight="1">
      <c r="A275" s="792">
        <v>7</v>
      </c>
      <c r="B275" s="793" t="s">
        <v>3102</v>
      </c>
      <c r="C275" s="794" t="s">
        <v>1961</v>
      </c>
      <c r="D275" s="794">
        <v>1992</v>
      </c>
      <c r="E275" s="795" t="s">
        <v>525</v>
      </c>
      <c r="F275" s="796">
        <v>1</v>
      </c>
      <c r="G275" s="797">
        <v>1</v>
      </c>
      <c r="H275" s="798">
        <f t="shared" si="566"/>
        <v>2</v>
      </c>
      <c r="I275" s="799">
        <v>83200</v>
      </c>
      <c r="J275" s="799">
        <v>10</v>
      </c>
      <c r="K275" s="800">
        <f t="shared" ref="K275:K280" si="600">+J275*I275</f>
        <v>832000</v>
      </c>
      <c r="L275" s="800">
        <v>16640</v>
      </c>
      <c r="M275" s="800">
        <f t="shared" si="567"/>
        <v>499200</v>
      </c>
      <c r="N275" s="800">
        <f t="shared" si="568"/>
        <v>1347840</v>
      </c>
      <c r="O275" s="799"/>
      <c r="P275" s="801">
        <f t="shared" ref="P275:P280" si="601">+N275+O275</f>
        <v>1347840</v>
      </c>
      <c r="Q275" s="801">
        <f t="shared" si="569"/>
        <v>17521920</v>
      </c>
      <c r="R275" s="690">
        <v>1</v>
      </c>
      <c r="S275" s="567">
        <f t="shared" si="570"/>
        <v>2</v>
      </c>
      <c r="T275" s="461">
        <f t="shared" ref="T275:T280" si="602">+S275*2</f>
        <v>4</v>
      </c>
      <c r="U275" s="456">
        <v>83200</v>
      </c>
      <c r="V275" s="456">
        <f t="shared" si="571"/>
        <v>10</v>
      </c>
      <c r="W275" s="462">
        <f t="shared" ref="W275:W280" si="603">+U275*V275</f>
        <v>832000</v>
      </c>
      <c r="X275" s="462">
        <f t="shared" si="572"/>
        <v>33280</v>
      </c>
      <c r="Y275" s="462">
        <f t="shared" si="573"/>
        <v>499200</v>
      </c>
      <c r="Z275" s="462">
        <f t="shared" si="574"/>
        <v>1364480</v>
      </c>
      <c r="AA275" s="456">
        <f t="shared" si="575"/>
        <v>0</v>
      </c>
      <c r="AB275" s="484">
        <f t="shared" si="576"/>
        <v>1364480</v>
      </c>
      <c r="AC275" s="484">
        <f t="shared" si="577"/>
        <v>17738240</v>
      </c>
      <c r="AD275" s="690">
        <v>1</v>
      </c>
      <c r="AE275" s="567">
        <f t="shared" si="578"/>
        <v>3</v>
      </c>
      <c r="AF275" s="461">
        <f t="shared" si="579"/>
        <v>6</v>
      </c>
      <c r="AG275" s="456">
        <f t="shared" si="580"/>
        <v>83200</v>
      </c>
      <c r="AH275" s="456">
        <f t="shared" si="581"/>
        <v>10</v>
      </c>
      <c r="AI275" s="462">
        <f t="shared" si="582"/>
        <v>832000</v>
      </c>
      <c r="AJ275" s="462">
        <f t="shared" si="583"/>
        <v>49920</v>
      </c>
      <c r="AK275" s="462">
        <f t="shared" si="584"/>
        <v>499200</v>
      </c>
      <c r="AL275" s="462">
        <f t="shared" si="585"/>
        <v>1381120</v>
      </c>
      <c r="AM275" s="456">
        <f t="shared" si="586"/>
        <v>0</v>
      </c>
      <c r="AN275" s="484">
        <f t="shared" si="587"/>
        <v>1381120</v>
      </c>
      <c r="AO275" s="484">
        <f t="shared" si="588"/>
        <v>17954560</v>
      </c>
      <c r="AP275" s="690">
        <v>1</v>
      </c>
      <c r="AQ275" s="567">
        <f t="shared" si="589"/>
        <v>4</v>
      </c>
      <c r="AR275" s="461">
        <f t="shared" si="590"/>
        <v>8</v>
      </c>
      <c r="AS275" s="456">
        <f t="shared" si="591"/>
        <v>83200</v>
      </c>
      <c r="AT275" s="456">
        <f t="shared" si="592"/>
        <v>10</v>
      </c>
      <c r="AU275" s="462">
        <f t="shared" si="593"/>
        <v>832000</v>
      </c>
      <c r="AV275" s="462">
        <f t="shared" si="594"/>
        <v>66560</v>
      </c>
      <c r="AW275" s="462">
        <f t="shared" si="595"/>
        <v>499200</v>
      </c>
      <c r="AX275" s="462">
        <f t="shared" si="596"/>
        <v>1397760</v>
      </c>
      <c r="AY275" s="456">
        <f t="shared" si="597"/>
        <v>0</v>
      </c>
      <c r="AZ275" s="484">
        <f t="shared" si="598"/>
        <v>1397760</v>
      </c>
      <c r="BA275" s="484">
        <f t="shared" si="599"/>
        <v>18170880</v>
      </c>
    </row>
    <row r="276" spans="1:53" s="485" customFormat="1" ht="23.25" customHeight="1">
      <c r="A276" s="792">
        <v>8</v>
      </c>
      <c r="B276" s="804" t="s">
        <v>1327</v>
      </c>
      <c r="C276" s="794" t="s">
        <v>1961</v>
      </c>
      <c r="D276" s="794">
        <v>1995</v>
      </c>
      <c r="E276" s="795" t="s">
        <v>525</v>
      </c>
      <c r="F276" s="796">
        <v>1</v>
      </c>
      <c r="G276" s="797">
        <v>1</v>
      </c>
      <c r="H276" s="798">
        <f t="shared" si="566"/>
        <v>2</v>
      </c>
      <c r="I276" s="799">
        <v>83200</v>
      </c>
      <c r="J276" s="799">
        <v>10</v>
      </c>
      <c r="K276" s="800">
        <f t="shared" si="600"/>
        <v>832000</v>
      </c>
      <c r="L276" s="800">
        <v>16640</v>
      </c>
      <c r="M276" s="800">
        <f t="shared" si="567"/>
        <v>499200</v>
      </c>
      <c r="N276" s="800">
        <f t="shared" si="568"/>
        <v>1347840</v>
      </c>
      <c r="O276" s="799"/>
      <c r="P276" s="801">
        <f t="shared" si="601"/>
        <v>1347840</v>
      </c>
      <c r="Q276" s="801">
        <f t="shared" si="569"/>
        <v>17521920</v>
      </c>
      <c r="R276" s="690">
        <v>1</v>
      </c>
      <c r="S276" s="567">
        <f t="shared" si="570"/>
        <v>2</v>
      </c>
      <c r="T276" s="461">
        <f t="shared" si="602"/>
        <v>4</v>
      </c>
      <c r="U276" s="456">
        <v>83200</v>
      </c>
      <c r="V276" s="456">
        <f t="shared" si="571"/>
        <v>10</v>
      </c>
      <c r="W276" s="462">
        <f t="shared" si="603"/>
        <v>832000</v>
      </c>
      <c r="X276" s="462">
        <f t="shared" si="572"/>
        <v>33280</v>
      </c>
      <c r="Y276" s="462">
        <f t="shared" si="573"/>
        <v>499200</v>
      </c>
      <c r="Z276" s="462">
        <f t="shared" si="574"/>
        <v>1364480</v>
      </c>
      <c r="AA276" s="456">
        <f t="shared" si="575"/>
        <v>0</v>
      </c>
      <c r="AB276" s="484">
        <f t="shared" si="576"/>
        <v>1364480</v>
      </c>
      <c r="AC276" s="484">
        <f t="shared" si="577"/>
        <v>17738240</v>
      </c>
      <c r="AD276" s="690">
        <v>1</v>
      </c>
      <c r="AE276" s="567">
        <f t="shared" si="578"/>
        <v>3</v>
      </c>
      <c r="AF276" s="461">
        <f t="shared" si="579"/>
        <v>6</v>
      </c>
      <c r="AG276" s="456">
        <f t="shared" si="580"/>
        <v>83200</v>
      </c>
      <c r="AH276" s="456">
        <f t="shared" si="581"/>
        <v>10</v>
      </c>
      <c r="AI276" s="462">
        <f t="shared" si="582"/>
        <v>832000</v>
      </c>
      <c r="AJ276" s="462">
        <f t="shared" si="583"/>
        <v>49920</v>
      </c>
      <c r="AK276" s="462">
        <f t="shared" si="584"/>
        <v>499200</v>
      </c>
      <c r="AL276" s="462">
        <f t="shared" si="585"/>
        <v>1381120</v>
      </c>
      <c r="AM276" s="456">
        <f t="shared" si="586"/>
        <v>0</v>
      </c>
      <c r="AN276" s="484">
        <f t="shared" si="587"/>
        <v>1381120</v>
      </c>
      <c r="AO276" s="484">
        <f t="shared" si="588"/>
        <v>17954560</v>
      </c>
      <c r="AP276" s="690">
        <v>1</v>
      </c>
      <c r="AQ276" s="567">
        <f t="shared" si="589"/>
        <v>4</v>
      </c>
      <c r="AR276" s="461">
        <f t="shared" si="590"/>
        <v>8</v>
      </c>
      <c r="AS276" s="456">
        <f t="shared" si="591"/>
        <v>83200</v>
      </c>
      <c r="AT276" s="456">
        <f t="shared" si="592"/>
        <v>10</v>
      </c>
      <c r="AU276" s="462">
        <f t="shared" si="593"/>
        <v>832000</v>
      </c>
      <c r="AV276" s="462">
        <f t="shared" si="594"/>
        <v>66560</v>
      </c>
      <c r="AW276" s="462">
        <f t="shared" si="595"/>
        <v>499200</v>
      </c>
      <c r="AX276" s="462">
        <f t="shared" si="596"/>
        <v>1397760</v>
      </c>
      <c r="AY276" s="456">
        <f t="shared" si="597"/>
        <v>0</v>
      </c>
      <c r="AZ276" s="484">
        <f t="shared" si="598"/>
        <v>1397760</v>
      </c>
      <c r="BA276" s="484">
        <f t="shared" si="599"/>
        <v>18170880</v>
      </c>
    </row>
    <row r="277" spans="1:53" s="485" customFormat="1" ht="13.5">
      <c r="A277" s="792">
        <v>9</v>
      </c>
      <c r="B277" s="795" t="s">
        <v>3103</v>
      </c>
      <c r="C277" s="794" t="s">
        <v>1961</v>
      </c>
      <c r="D277" s="794">
        <v>1990</v>
      </c>
      <c r="E277" s="795" t="s">
        <v>525</v>
      </c>
      <c r="F277" s="796">
        <v>1</v>
      </c>
      <c r="G277" s="797">
        <v>1</v>
      </c>
      <c r="H277" s="798">
        <f t="shared" si="566"/>
        <v>2</v>
      </c>
      <c r="I277" s="799">
        <v>83200</v>
      </c>
      <c r="J277" s="799">
        <v>10</v>
      </c>
      <c r="K277" s="800">
        <f t="shared" si="600"/>
        <v>832000</v>
      </c>
      <c r="L277" s="800">
        <v>16640</v>
      </c>
      <c r="M277" s="800">
        <f t="shared" si="567"/>
        <v>499200</v>
      </c>
      <c r="N277" s="800">
        <f t="shared" si="568"/>
        <v>1347840</v>
      </c>
      <c r="O277" s="799"/>
      <c r="P277" s="801">
        <f t="shared" si="601"/>
        <v>1347840</v>
      </c>
      <c r="Q277" s="801">
        <f t="shared" si="569"/>
        <v>17521920</v>
      </c>
      <c r="R277" s="690">
        <v>1</v>
      </c>
      <c r="S277" s="567">
        <f t="shared" si="570"/>
        <v>2</v>
      </c>
      <c r="T277" s="461">
        <f t="shared" si="602"/>
        <v>4</v>
      </c>
      <c r="U277" s="456">
        <v>83200</v>
      </c>
      <c r="V277" s="456">
        <f t="shared" si="571"/>
        <v>10</v>
      </c>
      <c r="W277" s="462">
        <f t="shared" si="603"/>
        <v>832000</v>
      </c>
      <c r="X277" s="462">
        <f t="shared" si="572"/>
        <v>33280</v>
      </c>
      <c r="Y277" s="462">
        <f t="shared" si="573"/>
        <v>499200</v>
      </c>
      <c r="Z277" s="462">
        <f t="shared" si="574"/>
        <v>1364480</v>
      </c>
      <c r="AA277" s="456">
        <f>+O277</f>
        <v>0</v>
      </c>
      <c r="AB277" s="484">
        <f t="shared" si="576"/>
        <v>1364480</v>
      </c>
      <c r="AC277" s="484">
        <f t="shared" si="577"/>
        <v>17738240</v>
      </c>
      <c r="AD277" s="690">
        <v>1</v>
      </c>
      <c r="AE277" s="567">
        <f t="shared" si="578"/>
        <v>3</v>
      </c>
      <c r="AF277" s="461">
        <f t="shared" si="579"/>
        <v>6</v>
      </c>
      <c r="AG277" s="456">
        <f t="shared" si="580"/>
        <v>83200</v>
      </c>
      <c r="AH277" s="456">
        <f t="shared" si="581"/>
        <v>10</v>
      </c>
      <c r="AI277" s="462">
        <f t="shared" si="582"/>
        <v>832000</v>
      </c>
      <c r="AJ277" s="462">
        <f t="shared" si="583"/>
        <v>49920</v>
      </c>
      <c r="AK277" s="462">
        <f t="shared" si="584"/>
        <v>499200</v>
      </c>
      <c r="AL277" s="462">
        <f t="shared" si="585"/>
        <v>1381120</v>
      </c>
      <c r="AM277" s="456">
        <f t="shared" si="586"/>
        <v>0</v>
      </c>
      <c r="AN277" s="484">
        <f t="shared" si="587"/>
        <v>1381120</v>
      </c>
      <c r="AO277" s="484">
        <f t="shared" si="588"/>
        <v>17954560</v>
      </c>
      <c r="AP277" s="690">
        <v>1</v>
      </c>
      <c r="AQ277" s="567">
        <f t="shared" si="589"/>
        <v>4</v>
      </c>
      <c r="AR277" s="461">
        <f t="shared" si="590"/>
        <v>8</v>
      </c>
      <c r="AS277" s="456">
        <f t="shared" si="591"/>
        <v>83200</v>
      </c>
      <c r="AT277" s="456">
        <f t="shared" si="592"/>
        <v>10</v>
      </c>
      <c r="AU277" s="462">
        <f t="shared" si="593"/>
        <v>832000</v>
      </c>
      <c r="AV277" s="462">
        <f t="shared" si="594"/>
        <v>66560</v>
      </c>
      <c r="AW277" s="462">
        <f t="shared" si="595"/>
        <v>499200</v>
      </c>
      <c r="AX277" s="462">
        <f t="shared" si="596"/>
        <v>1397760</v>
      </c>
      <c r="AY277" s="456">
        <f t="shared" si="597"/>
        <v>0</v>
      </c>
      <c r="AZ277" s="484">
        <f t="shared" si="598"/>
        <v>1397760</v>
      </c>
      <c r="BA277" s="484">
        <f t="shared" si="599"/>
        <v>18170880</v>
      </c>
    </row>
    <row r="278" spans="1:53" s="485" customFormat="1" ht="23.25" customHeight="1">
      <c r="A278" s="792">
        <v>5</v>
      </c>
      <c r="B278" s="795" t="s">
        <v>3104</v>
      </c>
      <c r="C278" s="794" t="s">
        <v>1961</v>
      </c>
      <c r="D278" s="794">
        <v>1985</v>
      </c>
      <c r="E278" s="795" t="s">
        <v>525</v>
      </c>
      <c r="F278" s="796">
        <v>1</v>
      </c>
      <c r="G278" s="797">
        <v>1</v>
      </c>
      <c r="H278" s="798">
        <f>+G278*2</f>
        <v>2</v>
      </c>
      <c r="I278" s="799">
        <v>83200</v>
      </c>
      <c r="J278" s="799">
        <v>10</v>
      </c>
      <c r="K278" s="800">
        <f t="shared" si="600"/>
        <v>832000</v>
      </c>
      <c r="L278" s="800">
        <v>16640</v>
      </c>
      <c r="M278" s="800">
        <f t="shared" si="567"/>
        <v>499200</v>
      </c>
      <c r="N278" s="800">
        <f t="shared" si="568"/>
        <v>1347840</v>
      </c>
      <c r="O278" s="799"/>
      <c r="P278" s="801">
        <f t="shared" si="601"/>
        <v>1347840</v>
      </c>
      <c r="Q278" s="801">
        <f>+P278*13</f>
        <v>17521920</v>
      </c>
      <c r="R278" s="690">
        <v>1</v>
      </c>
      <c r="S278" s="567">
        <f t="shared" si="570"/>
        <v>2</v>
      </c>
      <c r="T278" s="461">
        <f t="shared" si="602"/>
        <v>4</v>
      </c>
      <c r="U278" s="456">
        <v>83200</v>
      </c>
      <c r="V278" s="456">
        <f t="shared" si="571"/>
        <v>10</v>
      </c>
      <c r="W278" s="462">
        <f t="shared" si="603"/>
        <v>832000</v>
      </c>
      <c r="X278" s="462">
        <f t="shared" si="572"/>
        <v>33280</v>
      </c>
      <c r="Y278" s="462">
        <f t="shared" si="573"/>
        <v>499200</v>
      </c>
      <c r="Z278" s="462">
        <f t="shared" si="574"/>
        <v>1364480</v>
      </c>
      <c r="AA278" s="456">
        <f>+O278</f>
        <v>0</v>
      </c>
      <c r="AB278" s="484">
        <f t="shared" si="576"/>
        <v>1364480</v>
      </c>
      <c r="AC278" s="484">
        <f t="shared" si="577"/>
        <v>17738240</v>
      </c>
      <c r="AD278" s="690">
        <v>1</v>
      </c>
      <c r="AE278" s="567">
        <f t="shared" si="578"/>
        <v>3</v>
      </c>
      <c r="AF278" s="461">
        <f t="shared" si="579"/>
        <v>6</v>
      </c>
      <c r="AG278" s="456">
        <f t="shared" si="580"/>
        <v>83200</v>
      </c>
      <c r="AH278" s="456">
        <f t="shared" si="581"/>
        <v>10</v>
      </c>
      <c r="AI278" s="462">
        <f t="shared" si="582"/>
        <v>832000</v>
      </c>
      <c r="AJ278" s="462">
        <f t="shared" si="583"/>
        <v>49920</v>
      </c>
      <c r="AK278" s="462">
        <f t="shared" si="584"/>
        <v>499200</v>
      </c>
      <c r="AL278" s="462">
        <f t="shared" si="585"/>
        <v>1381120</v>
      </c>
      <c r="AM278" s="456">
        <f t="shared" si="586"/>
        <v>0</v>
      </c>
      <c r="AN278" s="484">
        <f t="shared" si="587"/>
        <v>1381120</v>
      </c>
      <c r="AO278" s="484">
        <f t="shared" si="588"/>
        <v>17954560</v>
      </c>
      <c r="AP278" s="690">
        <v>1</v>
      </c>
      <c r="AQ278" s="567">
        <f t="shared" si="589"/>
        <v>4</v>
      </c>
      <c r="AR278" s="461">
        <f t="shared" si="590"/>
        <v>8</v>
      </c>
      <c r="AS278" s="456">
        <f t="shared" si="591"/>
        <v>83200</v>
      </c>
      <c r="AT278" s="456">
        <f t="shared" si="592"/>
        <v>10</v>
      </c>
      <c r="AU278" s="462">
        <f t="shared" si="593"/>
        <v>832000</v>
      </c>
      <c r="AV278" s="462">
        <f t="shared" si="594"/>
        <v>66560</v>
      </c>
      <c r="AW278" s="462">
        <f t="shared" si="595"/>
        <v>499200</v>
      </c>
      <c r="AX278" s="462">
        <f t="shared" si="596"/>
        <v>1397760</v>
      </c>
      <c r="AY278" s="456">
        <f t="shared" si="597"/>
        <v>0</v>
      </c>
      <c r="AZ278" s="484">
        <f t="shared" si="598"/>
        <v>1397760</v>
      </c>
      <c r="BA278" s="484">
        <f t="shared" si="599"/>
        <v>18170880</v>
      </c>
    </row>
    <row r="279" spans="1:53" s="485" customFormat="1" ht="13.5">
      <c r="A279" s="792">
        <v>10</v>
      </c>
      <c r="B279" s="795" t="s">
        <v>3105</v>
      </c>
      <c r="C279" s="794" t="s">
        <v>1961</v>
      </c>
      <c r="D279" s="794">
        <v>1984</v>
      </c>
      <c r="E279" s="795" t="s">
        <v>525</v>
      </c>
      <c r="F279" s="796">
        <v>1</v>
      </c>
      <c r="G279" s="797">
        <v>1</v>
      </c>
      <c r="H279" s="798">
        <f t="shared" si="566"/>
        <v>2</v>
      </c>
      <c r="I279" s="799">
        <v>83200</v>
      </c>
      <c r="J279" s="799">
        <v>10</v>
      </c>
      <c r="K279" s="800">
        <f t="shared" si="600"/>
        <v>832000</v>
      </c>
      <c r="L279" s="800">
        <v>16640</v>
      </c>
      <c r="M279" s="800">
        <f t="shared" si="567"/>
        <v>499200</v>
      </c>
      <c r="N279" s="800">
        <f t="shared" si="568"/>
        <v>1347840</v>
      </c>
      <c r="O279" s="799"/>
      <c r="P279" s="801">
        <f t="shared" si="601"/>
        <v>1347840</v>
      </c>
      <c r="Q279" s="801">
        <f>+P279*13</f>
        <v>17521920</v>
      </c>
      <c r="R279" s="690">
        <v>1</v>
      </c>
      <c r="S279" s="567">
        <f t="shared" si="570"/>
        <v>2</v>
      </c>
      <c r="T279" s="461">
        <f t="shared" si="602"/>
        <v>4</v>
      </c>
      <c r="U279" s="456">
        <v>83200</v>
      </c>
      <c r="V279" s="456">
        <f t="shared" si="571"/>
        <v>10</v>
      </c>
      <c r="W279" s="462">
        <f t="shared" si="603"/>
        <v>832000</v>
      </c>
      <c r="X279" s="462">
        <f t="shared" si="572"/>
        <v>33280</v>
      </c>
      <c r="Y279" s="462">
        <f t="shared" si="573"/>
        <v>499200</v>
      </c>
      <c r="Z279" s="462">
        <f t="shared" si="574"/>
        <v>1364480</v>
      </c>
      <c r="AA279" s="456">
        <f>+O279</f>
        <v>0</v>
      </c>
      <c r="AB279" s="484">
        <f t="shared" si="576"/>
        <v>1364480</v>
      </c>
      <c r="AC279" s="484">
        <f t="shared" si="577"/>
        <v>17738240</v>
      </c>
      <c r="AD279" s="690">
        <v>1</v>
      </c>
      <c r="AE279" s="567">
        <f t="shared" si="578"/>
        <v>3</v>
      </c>
      <c r="AF279" s="461">
        <f t="shared" si="579"/>
        <v>6</v>
      </c>
      <c r="AG279" s="456">
        <f t="shared" si="580"/>
        <v>83200</v>
      </c>
      <c r="AH279" s="456">
        <f t="shared" si="581"/>
        <v>10</v>
      </c>
      <c r="AI279" s="462">
        <f t="shared" si="582"/>
        <v>832000</v>
      </c>
      <c r="AJ279" s="462">
        <f t="shared" si="583"/>
        <v>49920</v>
      </c>
      <c r="AK279" s="462">
        <f t="shared" si="584"/>
        <v>499200</v>
      </c>
      <c r="AL279" s="462">
        <f t="shared" si="585"/>
        <v>1381120</v>
      </c>
      <c r="AM279" s="456">
        <f t="shared" si="586"/>
        <v>0</v>
      </c>
      <c r="AN279" s="484">
        <f t="shared" si="587"/>
        <v>1381120</v>
      </c>
      <c r="AO279" s="484">
        <f t="shared" si="588"/>
        <v>17954560</v>
      </c>
      <c r="AP279" s="690">
        <v>1</v>
      </c>
      <c r="AQ279" s="567">
        <f t="shared" si="589"/>
        <v>4</v>
      </c>
      <c r="AR279" s="461">
        <f t="shared" si="590"/>
        <v>8</v>
      </c>
      <c r="AS279" s="456">
        <f t="shared" si="591"/>
        <v>83200</v>
      </c>
      <c r="AT279" s="456">
        <f t="shared" si="592"/>
        <v>10</v>
      </c>
      <c r="AU279" s="462">
        <f t="shared" si="593"/>
        <v>832000</v>
      </c>
      <c r="AV279" s="462">
        <f t="shared" si="594"/>
        <v>66560</v>
      </c>
      <c r="AW279" s="462">
        <f t="shared" si="595"/>
        <v>499200</v>
      </c>
      <c r="AX279" s="462">
        <f t="shared" si="596"/>
        <v>1397760</v>
      </c>
      <c r="AY279" s="456">
        <f t="shared" si="597"/>
        <v>0</v>
      </c>
      <c r="AZ279" s="484">
        <f t="shared" si="598"/>
        <v>1397760</v>
      </c>
      <c r="BA279" s="484">
        <f t="shared" si="599"/>
        <v>18170880</v>
      </c>
    </row>
    <row r="280" spans="1:53" s="485" customFormat="1" ht="35.25" customHeight="1">
      <c r="A280" s="792">
        <v>11</v>
      </c>
      <c r="B280" s="793" t="s">
        <v>627</v>
      </c>
      <c r="C280" s="794" t="s">
        <v>1982</v>
      </c>
      <c r="D280" s="794">
        <v>1991</v>
      </c>
      <c r="E280" s="795" t="s">
        <v>525</v>
      </c>
      <c r="F280" s="796">
        <v>1</v>
      </c>
      <c r="G280" s="797">
        <v>4</v>
      </c>
      <c r="H280" s="798">
        <f>+G280*2</f>
        <v>8</v>
      </c>
      <c r="I280" s="799">
        <v>83200</v>
      </c>
      <c r="J280" s="799">
        <v>10</v>
      </c>
      <c r="K280" s="800">
        <f t="shared" si="600"/>
        <v>832000</v>
      </c>
      <c r="L280" s="800">
        <v>66560</v>
      </c>
      <c r="M280" s="800">
        <f t="shared" si="567"/>
        <v>499200</v>
      </c>
      <c r="N280" s="800">
        <f t="shared" si="568"/>
        <v>1397760</v>
      </c>
      <c r="O280" s="799"/>
      <c r="P280" s="801">
        <f t="shared" si="601"/>
        <v>1397760</v>
      </c>
      <c r="Q280" s="801">
        <f>+P280*13</f>
        <v>18170880</v>
      </c>
      <c r="R280" s="690">
        <v>1</v>
      </c>
      <c r="S280" s="567">
        <f t="shared" si="570"/>
        <v>5</v>
      </c>
      <c r="T280" s="461">
        <f t="shared" si="602"/>
        <v>10</v>
      </c>
      <c r="U280" s="456">
        <v>83200</v>
      </c>
      <c r="V280" s="456">
        <f t="shared" si="571"/>
        <v>10</v>
      </c>
      <c r="W280" s="462">
        <f t="shared" si="603"/>
        <v>832000</v>
      </c>
      <c r="X280" s="462">
        <f t="shared" si="572"/>
        <v>83200</v>
      </c>
      <c r="Y280" s="462">
        <f t="shared" si="573"/>
        <v>499200</v>
      </c>
      <c r="Z280" s="462">
        <f t="shared" si="574"/>
        <v>1414400</v>
      </c>
      <c r="AA280" s="456">
        <f>+O280</f>
        <v>0</v>
      </c>
      <c r="AB280" s="484">
        <f t="shared" si="576"/>
        <v>1414400</v>
      </c>
      <c r="AC280" s="484">
        <f t="shared" si="577"/>
        <v>18387200</v>
      </c>
      <c r="AD280" s="690">
        <v>1</v>
      </c>
      <c r="AE280" s="567">
        <f t="shared" si="578"/>
        <v>6</v>
      </c>
      <c r="AF280" s="461">
        <f t="shared" si="579"/>
        <v>12</v>
      </c>
      <c r="AG280" s="456">
        <f t="shared" si="580"/>
        <v>83200</v>
      </c>
      <c r="AH280" s="456">
        <f t="shared" si="581"/>
        <v>10</v>
      </c>
      <c r="AI280" s="462">
        <f t="shared" si="582"/>
        <v>832000</v>
      </c>
      <c r="AJ280" s="462">
        <f t="shared" si="583"/>
        <v>99840</v>
      </c>
      <c r="AK280" s="462">
        <f t="shared" si="584"/>
        <v>499200</v>
      </c>
      <c r="AL280" s="462">
        <f t="shared" si="585"/>
        <v>1431040</v>
      </c>
      <c r="AM280" s="456">
        <f t="shared" si="586"/>
        <v>0</v>
      </c>
      <c r="AN280" s="484">
        <f t="shared" si="587"/>
        <v>1431040</v>
      </c>
      <c r="AO280" s="484">
        <f t="shared" si="588"/>
        <v>18603520</v>
      </c>
      <c r="AP280" s="690">
        <v>1</v>
      </c>
      <c r="AQ280" s="567">
        <f t="shared" si="589"/>
        <v>7</v>
      </c>
      <c r="AR280" s="461">
        <f t="shared" si="590"/>
        <v>14</v>
      </c>
      <c r="AS280" s="456">
        <f t="shared" si="591"/>
        <v>83200</v>
      </c>
      <c r="AT280" s="456">
        <f t="shared" si="592"/>
        <v>10</v>
      </c>
      <c r="AU280" s="462">
        <f t="shared" si="593"/>
        <v>832000</v>
      </c>
      <c r="AV280" s="462">
        <f t="shared" si="594"/>
        <v>116480.00000000001</v>
      </c>
      <c r="AW280" s="462">
        <f t="shared" si="595"/>
        <v>499200</v>
      </c>
      <c r="AX280" s="462">
        <f t="shared" si="596"/>
        <v>1447680</v>
      </c>
      <c r="AY280" s="456">
        <f t="shared" si="597"/>
        <v>0</v>
      </c>
      <c r="AZ280" s="484">
        <f t="shared" si="598"/>
        <v>1447680</v>
      </c>
      <c r="BA280" s="484">
        <f t="shared" si="599"/>
        <v>18819840</v>
      </c>
    </row>
    <row r="281" spans="1:53" s="453" customFormat="1" ht="18" customHeight="1">
      <c r="A281" s="958" t="s">
        <v>64</v>
      </c>
      <c r="B281" s="958"/>
      <c r="C281" s="958"/>
      <c r="D281" s="958"/>
      <c r="E281" s="958"/>
      <c r="F281" s="692">
        <f t="shared" ref="F281:L281" si="604">SUM(F270:F280)</f>
        <v>11</v>
      </c>
      <c r="G281" s="745">
        <f t="shared" si="604"/>
        <v>72</v>
      </c>
      <c r="H281" s="745">
        <f t="shared" si="604"/>
        <v>144</v>
      </c>
      <c r="I281" s="745">
        <f t="shared" si="604"/>
        <v>915200</v>
      </c>
      <c r="J281" s="745">
        <f t="shared" si="604"/>
        <v>111</v>
      </c>
      <c r="K281" s="745">
        <f t="shared" si="604"/>
        <v>9235200</v>
      </c>
      <c r="L281" s="745">
        <f t="shared" si="604"/>
        <v>1040000</v>
      </c>
      <c r="M281" s="745">
        <f t="shared" ref="M281:BA281" si="605">SUM(M270:M280)</f>
        <v>5541120</v>
      </c>
      <c r="N281" s="745">
        <f t="shared" si="605"/>
        <v>15816320</v>
      </c>
      <c r="O281" s="745">
        <f t="shared" si="605"/>
        <v>0</v>
      </c>
      <c r="P281" s="745">
        <f t="shared" si="605"/>
        <v>15816320</v>
      </c>
      <c r="Q281" s="745">
        <f t="shared" si="605"/>
        <v>205612160</v>
      </c>
      <c r="R281" s="745">
        <f t="shared" si="605"/>
        <v>11</v>
      </c>
      <c r="S281" s="745">
        <f t="shared" si="605"/>
        <v>83</v>
      </c>
      <c r="T281" s="745">
        <f t="shared" si="605"/>
        <v>166</v>
      </c>
      <c r="U281" s="745">
        <f t="shared" si="605"/>
        <v>915200</v>
      </c>
      <c r="V281" s="745">
        <f t="shared" si="605"/>
        <v>111</v>
      </c>
      <c r="W281" s="745">
        <f t="shared" si="605"/>
        <v>9235200</v>
      </c>
      <c r="X281" s="745">
        <f t="shared" si="605"/>
        <v>1173120</v>
      </c>
      <c r="Y281" s="745">
        <f t="shared" si="605"/>
        <v>5541120</v>
      </c>
      <c r="Z281" s="745">
        <f t="shared" si="605"/>
        <v>15949440</v>
      </c>
      <c r="AA281" s="745">
        <f t="shared" si="605"/>
        <v>0</v>
      </c>
      <c r="AB281" s="745">
        <f t="shared" si="605"/>
        <v>15949440</v>
      </c>
      <c r="AC281" s="745">
        <f t="shared" si="605"/>
        <v>207342720</v>
      </c>
      <c r="AD281" s="745">
        <f t="shared" si="605"/>
        <v>11</v>
      </c>
      <c r="AE281" s="745">
        <f t="shared" si="605"/>
        <v>94</v>
      </c>
      <c r="AF281" s="745">
        <f t="shared" si="605"/>
        <v>188</v>
      </c>
      <c r="AG281" s="745">
        <f t="shared" si="605"/>
        <v>915200</v>
      </c>
      <c r="AH281" s="745">
        <f t="shared" si="605"/>
        <v>111</v>
      </c>
      <c r="AI281" s="745">
        <f t="shared" si="605"/>
        <v>9235200</v>
      </c>
      <c r="AJ281" s="745">
        <f t="shared" si="605"/>
        <v>1306240</v>
      </c>
      <c r="AK281" s="745">
        <f t="shared" si="605"/>
        <v>5541120</v>
      </c>
      <c r="AL281" s="745">
        <f t="shared" si="605"/>
        <v>16082560</v>
      </c>
      <c r="AM281" s="745">
        <f t="shared" si="605"/>
        <v>0</v>
      </c>
      <c r="AN281" s="745">
        <f t="shared" si="605"/>
        <v>16082560</v>
      </c>
      <c r="AO281" s="745">
        <f t="shared" si="605"/>
        <v>209073280</v>
      </c>
      <c r="AP281" s="745">
        <f t="shared" si="605"/>
        <v>11</v>
      </c>
      <c r="AQ281" s="745">
        <f t="shared" si="605"/>
        <v>105</v>
      </c>
      <c r="AR281" s="745">
        <f t="shared" si="605"/>
        <v>210</v>
      </c>
      <c r="AS281" s="745">
        <f t="shared" si="605"/>
        <v>915200</v>
      </c>
      <c r="AT281" s="745">
        <f t="shared" si="605"/>
        <v>111</v>
      </c>
      <c r="AU281" s="745">
        <f t="shared" si="605"/>
        <v>9235200</v>
      </c>
      <c r="AV281" s="745">
        <f t="shared" si="605"/>
        <v>1439360</v>
      </c>
      <c r="AW281" s="745">
        <f t="shared" si="605"/>
        <v>5541120</v>
      </c>
      <c r="AX281" s="745">
        <f t="shared" si="605"/>
        <v>16215680</v>
      </c>
      <c r="AY281" s="745">
        <f t="shared" si="605"/>
        <v>0</v>
      </c>
      <c r="AZ281" s="745">
        <f t="shared" si="605"/>
        <v>16215680</v>
      </c>
      <c r="BA281" s="745">
        <f t="shared" si="605"/>
        <v>210803840</v>
      </c>
    </row>
    <row r="282" spans="1:53" s="537" customFormat="1" ht="17.25" customHeight="1">
      <c r="A282" s="533"/>
      <c r="B282" s="562"/>
      <c r="C282" s="535"/>
      <c r="D282" s="535"/>
      <c r="E282" s="534"/>
      <c r="F282" s="536"/>
      <c r="G282" s="490"/>
      <c r="H282" s="534"/>
      <c r="I282" s="534"/>
      <c r="J282" s="534"/>
      <c r="K282" s="534"/>
      <c r="L282" s="534"/>
      <c r="M282" s="534"/>
      <c r="N282" s="534"/>
      <c r="O282" s="534"/>
      <c r="P282" s="534"/>
      <c r="Q282" s="534"/>
      <c r="R282" s="536"/>
      <c r="S282" s="534"/>
      <c r="T282" s="534"/>
      <c r="U282" s="534"/>
      <c r="V282" s="534"/>
      <c r="W282" s="534"/>
      <c r="X282" s="534"/>
      <c r="Y282" s="534"/>
      <c r="Z282" s="534"/>
      <c r="AA282" s="534"/>
      <c r="AB282" s="534"/>
      <c r="AC282" s="534"/>
      <c r="AD282" s="536"/>
      <c r="AK282" s="534"/>
      <c r="AP282" s="538"/>
      <c r="AW282" s="534"/>
    </row>
    <row r="283" spans="1:53" s="537" customFormat="1" ht="18" customHeight="1">
      <c r="A283" s="533"/>
      <c r="B283" s="562"/>
      <c r="C283" s="535"/>
      <c r="D283" s="535"/>
      <c r="E283" s="534"/>
      <c r="F283" s="536"/>
      <c r="G283" s="490"/>
      <c r="H283" s="534"/>
      <c r="I283" s="534"/>
      <c r="J283" s="534"/>
      <c r="K283" s="534"/>
      <c r="L283" s="534"/>
      <c r="M283" s="534"/>
      <c r="N283" s="534"/>
      <c r="O283" s="534"/>
      <c r="P283" s="534"/>
      <c r="Q283" s="534"/>
      <c r="R283" s="536"/>
      <c r="S283" s="534"/>
      <c r="T283" s="534"/>
      <c r="U283" s="534"/>
      <c r="V283" s="534"/>
      <c r="W283" s="534"/>
      <c r="X283" s="534"/>
      <c r="Y283" s="534"/>
      <c r="Z283" s="534"/>
      <c r="AA283" s="534"/>
      <c r="AB283" s="534"/>
      <c r="AC283" s="534"/>
      <c r="AD283" s="536"/>
      <c r="AK283" s="534"/>
      <c r="AP283" s="538"/>
      <c r="AW283" s="534"/>
    </row>
    <row r="284" spans="1:53" s="500" customFormat="1" ht="30.75" customHeight="1">
      <c r="A284" s="960" t="s">
        <v>554</v>
      </c>
      <c r="B284" s="960"/>
      <c r="C284" s="960"/>
      <c r="D284" s="960"/>
      <c r="E284" s="960"/>
      <c r="F284" s="962" t="s">
        <v>1036</v>
      </c>
      <c r="G284" s="962"/>
      <c r="H284" s="962"/>
      <c r="I284" s="962"/>
      <c r="J284" s="962"/>
      <c r="K284" s="962"/>
      <c r="L284" s="962"/>
      <c r="M284" s="962"/>
      <c r="N284" s="962"/>
      <c r="O284" s="962"/>
      <c r="P284" s="962"/>
      <c r="Q284" s="962"/>
      <c r="R284" s="962" t="s">
        <v>1036</v>
      </c>
      <c r="S284" s="962"/>
      <c r="T284" s="962"/>
      <c r="U284" s="962"/>
      <c r="V284" s="962"/>
      <c r="W284" s="962"/>
      <c r="X284" s="962"/>
      <c r="Y284" s="962"/>
      <c r="Z284" s="962"/>
      <c r="AA284" s="962"/>
      <c r="AB284" s="962"/>
      <c r="AC284" s="962"/>
      <c r="AD284" s="962" t="s">
        <v>1036</v>
      </c>
      <c r="AE284" s="962"/>
      <c r="AF284" s="962"/>
      <c r="AG284" s="962"/>
      <c r="AH284" s="962"/>
      <c r="AI284" s="962"/>
      <c r="AJ284" s="962"/>
      <c r="AK284" s="962"/>
      <c r="AL284" s="962"/>
      <c r="AM284" s="962"/>
      <c r="AN284" s="962"/>
      <c r="AO284" s="962"/>
      <c r="AP284" s="962" t="s">
        <v>1036</v>
      </c>
      <c r="AQ284" s="962"/>
      <c r="AR284" s="962"/>
      <c r="AS284" s="962"/>
      <c r="AT284" s="962"/>
      <c r="AU284" s="962"/>
      <c r="AV284" s="962"/>
      <c r="AW284" s="962"/>
      <c r="AX284" s="962"/>
      <c r="AY284" s="962"/>
      <c r="AZ284" s="962"/>
      <c r="BA284" s="962"/>
    </row>
    <row r="285" spans="1:53" s="501" customFormat="1" ht="25.5" customHeight="1">
      <c r="A285" s="959" t="s">
        <v>22</v>
      </c>
      <c r="B285" s="959"/>
      <c r="C285" s="959"/>
      <c r="D285" s="959"/>
      <c r="E285" s="959"/>
      <c r="F285" s="963" t="s">
        <v>1405</v>
      </c>
      <c r="G285" s="964"/>
      <c r="H285" s="964"/>
      <c r="I285" s="964"/>
      <c r="J285" s="964"/>
      <c r="K285" s="964"/>
      <c r="L285" s="964"/>
      <c r="M285" s="964"/>
      <c r="N285" s="964"/>
      <c r="O285" s="964"/>
      <c r="P285" s="964"/>
      <c r="Q285" s="965"/>
      <c r="R285" s="963" t="s">
        <v>1946</v>
      </c>
      <c r="S285" s="964"/>
      <c r="T285" s="964"/>
      <c r="U285" s="964"/>
      <c r="V285" s="964"/>
      <c r="W285" s="964"/>
      <c r="X285" s="964"/>
      <c r="Y285" s="964"/>
      <c r="Z285" s="964"/>
      <c r="AA285" s="964"/>
      <c r="AB285" s="964"/>
      <c r="AC285" s="965"/>
      <c r="AD285" s="967" t="s">
        <v>2458</v>
      </c>
      <c r="AE285" s="967"/>
      <c r="AF285" s="967"/>
      <c r="AG285" s="967"/>
      <c r="AH285" s="967"/>
      <c r="AI285" s="967"/>
      <c r="AJ285" s="967"/>
      <c r="AK285" s="967"/>
      <c r="AL285" s="967"/>
      <c r="AM285" s="967"/>
      <c r="AN285" s="967"/>
      <c r="AO285" s="967"/>
      <c r="AP285" s="967" t="s">
        <v>2932</v>
      </c>
      <c r="AQ285" s="967"/>
      <c r="AR285" s="967"/>
      <c r="AS285" s="967"/>
      <c r="AT285" s="967"/>
      <c r="AU285" s="967"/>
      <c r="AV285" s="967"/>
      <c r="AW285" s="967"/>
      <c r="AX285" s="967"/>
      <c r="AY285" s="967"/>
      <c r="AZ285" s="967"/>
      <c r="BA285" s="967"/>
    </row>
    <row r="286" spans="1:53" s="532" customFormat="1" ht="94.5">
      <c r="A286" s="458" t="s">
        <v>10</v>
      </c>
      <c r="B286" s="531" t="s">
        <v>54</v>
      </c>
      <c r="C286" s="531" t="s">
        <v>1958</v>
      </c>
      <c r="D286" s="531" t="s">
        <v>1959</v>
      </c>
      <c r="E286" s="531" t="s">
        <v>55</v>
      </c>
      <c r="F286" s="547" t="s">
        <v>1</v>
      </c>
      <c r="G286" s="546" t="s">
        <v>449</v>
      </c>
      <c r="H286" s="546" t="s">
        <v>57</v>
      </c>
      <c r="I286" s="547" t="s">
        <v>62</v>
      </c>
      <c r="J286" s="565" t="s">
        <v>63</v>
      </c>
      <c r="K286" s="547" t="s">
        <v>450</v>
      </c>
      <c r="L286" s="547" t="s">
        <v>451</v>
      </c>
      <c r="M286" s="547" t="s">
        <v>2024</v>
      </c>
      <c r="N286" s="547" t="s">
        <v>2025</v>
      </c>
      <c r="O286" s="531" t="s">
        <v>612</v>
      </c>
      <c r="P286" s="531" t="s">
        <v>1408</v>
      </c>
      <c r="Q286" s="547" t="s">
        <v>1409</v>
      </c>
      <c r="R286" s="547"/>
      <c r="S286" s="546" t="str">
        <f>+G286</f>
        <v>Դատավորի ստաժ</v>
      </c>
      <c r="T286" s="546" t="str">
        <f>+H286</f>
        <v>Ստաժի %-ը</v>
      </c>
      <c r="U286" s="547" t="s">
        <v>62</v>
      </c>
      <c r="V286" s="565" t="s">
        <v>63</v>
      </c>
      <c r="W286" s="547" t="s">
        <v>450</v>
      </c>
      <c r="X286" s="547" t="s">
        <v>451</v>
      </c>
      <c r="Y286" s="547" t="s">
        <v>2024</v>
      </c>
      <c r="Z286" s="547" t="s">
        <v>2025</v>
      </c>
      <c r="AA286" s="531" t="s">
        <v>1334</v>
      </c>
      <c r="AB286" s="531" t="s">
        <v>1947</v>
      </c>
      <c r="AC286" s="547" t="s">
        <v>1948</v>
      </c>
      <c r="AD286" s="547"/>
      <c r="AE286" s="546" t="str">
        <f>+S286</f>
        <v>Դատավորի ստաժ</v>
      </c>
      <c r="AF286" s="546" t="str">
        <f>+T286</f>
        <v>Ստաժի %-ը</v>
      </c>
      <c r="AG286" s="547" t="s">
        <v>62</v>
      </c>
      <c r="AH286" s="565" t="s">
        <v>63</v>
      </c>
      <c r="AI286" s="547" t="s">
        <v>450</v>
      </c>
      <c r="AJ286" s="547" t="s">
        <v>451</v>
      </c>
      <c r="AK286" s="547" t="s">
        <v>2024</v>
      </c>
      <c r="AL286" s="547" t="s">
        <v>2025</v>
      </c>
      <c r="AM286" s="531" t="s">
        <v>1334</v>
      </c>
      <c r="AN286" s="531" t="s">
        <v>2460</v>
      </c>
      <c r="AO286" s="547" t="s">
        <v>2459</v>
      </c>
      <c r="AP286" s="547"/>
      <c r="AQ286" s="546" t="str">
        <f>+AE286</f>
        <v>Դատավորի ստաժ</v>
      </c>
      <c r="AR286" s="546" t="str">
        <f>+AF286</f>
        <v>Ստաժի %-ը</v>
      </c>
      <c r="AS286" s="547" t="s">
        <v>62</v>
      </c>
      <c r="AT286" s="565" t="s">
        <v>63</v>
      </c>
      <c r="AU286" s="547" t="s">
        <v>450</v>
      </c>
      <c r="AV286" s="547" t="s">
        <v>451</v>
      </c>
      <c r="AW286" s="547" t="s">
        <v>2024</v>
      </c>
      <c r="AX286" s="547" t="s">
        <v>2025</v>
      </c>
      <c r="AY286" s="531" t="s">
        <v>1334</v>
      </c>
      <c r="AZ286" s="531" t="s">
        <v>2933</v>
      </c>
      <c r="BA286" s="547" t="s">
        <v>2934</v>
      </c>
    </row>
    <row r="287" spans="1:53" s="485" customFormat="1" ht="23.25" customHeight="1">
      <c r="A287" s="792">
        <v>1</v>
      </c>
      <c r="B287" s="803" t="s">
        <v>1052</v>
      </c>
      <c r="C287" s="794" t="s">
        <v>1981</v>
      </c>
      <c r="D287" s="794">
        <v>1987</v>
      </c>
      <c r="E287" s="795" t="s">
        <v>457</v>
      </c>
      <c r="F287" s="796">
        <v>1</v>
      </c>
      <c r="G287" s="797">
        <v>2</v>
      </c>
      <c r="H287" s="798">
        <f>+G287*2</f>
        <v>4</v>
      </c>
      <c r="I287" s="799">
        <v>83200</v>
      </c>
      <c r="J287" s="799">
        <v>11</v>
      </c>
      <c r="K287" s="800">
        <f t="shared" ref="K287:K293" si="606">+J287*I287</f>
        <v>915200</v>
      </c>
      <c r="L287" s="800">
        <v>36608</v>
      </c>
      <c r="M287" s="800">
        <f t="shared" ref="M287:M293" si="607">+K287*0.6</f>
        <v>549120</v>
      </c>
      <c r="N287" s="800">
        <f t="shared" ref="N287:N293" si="608">+K287+L287+M287</f>
        <v>1500928</v>
      </c>
      <c r="O287" s="799"/>
      <c r="P287" s="801">
        <f t="shared" ref="P287:P293" si="609">+N287+O287</f>
        <v>1500928</v>
      </c>
      <c r="Q287" s="801">
        <f>+P287*13</f>
        <v>19512064</v>
      </c>
      <c r="R287" s="690">
        <v>1</v>
      </c>
      <c r="S287" s="567">
        <f t="shared" ref="S287:S293" si="610">+G287+1</f>
        <v>3</v>
      </c>
      <c r="T287" s="461">
        <f t="shared" ref="T287:T293" si="611">+S287*2</f>
        <v>6</v>
      </c>
      <c r="U287" s="456">
        <v>83200</v>
      </c>
      <c r="V287" s="456">
        <f t="shared" ref="V287:V293" si="612">+J287</f>
        <v>11</v>
      </c>
      <c r="W287" s="462">
        <f t="shared" ref="W287:W293" si="613">+U287*V287</f>
        <v>915200</v>
      </c>
      <c r="X287" s="462">
        <f t="shared" ref="X287:X293" si="614">IF((T287&lt;=30)*AND(W287*T287%&gt;L287),W287*T287%,IF((T287&gt;30)*AND(W287*30%&gt;L287),W287*30%,L287))</f>
        <v>54912</v>
      </c>
      <c r="Y287" s="462">
        <f t="shared" ref="Y287:Y293" si="615">+W287*0.6</f>
        <v>549120</v>
      </c>
      <c r="Z287" s="462">
        <f t="shared" ref="Z287:Z293" si="616">+W287+X287+Y287</f>
        <v>1519232</v>
      </c>
      <c r="AA287" s="456">
        <f>+O287</f>
        <v>0</v>
      </c>
      <c r="AB287" s="484">
        <f t="shared" ref="AB287:AB293" si="617">+Z287+AA287</f>
        <v>1519232</v>
      </c>
      <c r="AC287" s="484">
        <f t="shared" ref="AC287:AC293" si="618">+AB287*13</f>
        <v>19750016</v>
      </c>
      <c r="AD287" s="690">
        <v>1</v>
      </c>
      <c r="AE287" s="567">
        <f t="shared" ref="AE287:AE293" si="619">+S287+1</f>
        <v>4</v>
      </c>
      <c r="AF287" s="461">
        <f t="shared" ref="AF287:AF293" si="620">+AE287*2</f>
        <v>8</v>
      </c>
      <c r="AG287" s="456">
        <f t="shared" ref="AG287:AH293" si="621">+U287</f>
        <v>83200</v>
      </c>
      <c r="AH287" s="456">
        <f t="shared" si="621"/>
        <v>11</v>
      </c>
      <c r="AI287" s="462">
        <f t="shared" ref="AI287:AI293" si="622">+AG287*AH287</f>
        <v>915200</v>
      </c>
      <c r="AJ287" s="462">
        <f t="shared" ref="AJ287:AJ293" si="623">IF((AF287&lt;=30)*AND(AI287*AF287%&gt;X287),AI287*AF287%,IF((AF287&gt;30)*AND(AI287*30%&gt;X287),AI287*30%,X287))</f>
        <v>73216</v>
      </c>
      <c r="AK287" s="462">
        <f t="shared" ref="AK287:AK293" si="624">+AI287*0.6</f>
        <v>549120</v>
      </c>
      <c r="AL287" s="462">
        <f t="shared" ref="AL287:AL293" si="625">+AI287+AJ287+AK287</f>
        <v>1537536</v>
      </c>
      <c r="AM287" s="456">
        <f t="shared" ref="AM287:AM293" si="626">+AA287</f>
        <v>0</v>
      </c>
      <c r="AN287" s="484">
        <f t="shared" ref="AN287:AN293" si="627">+AL287+AM287</f>
        <v>1537536</v>
      </c>
      <c r="AO287" s="484">
        <f t="shared" ref="AO287:AO293" si="628">+AN287*13</f>
        <v>19987968</v>
      </c>
      <c r="AP287" s="690">
        <v>1</v>
      </c>
      <c r="AQ287" s="567">
        <f t="shared" ref="AQ287:AQ293" si="629">+AE287+1</f>
        <v>5</v>
      </c>
      <c r="AR287" s="461">
        <f t="shared" ref="AR287:AR293" si="630">+AQ287*2</f>
        <v>10</v>
      </c>
      <c r="AS287" s="456">
        <f t="shared" ref="AS287:AT293" si="631">+AG287</f>
        <v>83200</v>
      </c>
      <c r="AT287" s="456">
        <f t="shared" si="631"/>
        <v>11</v>
      </c>
      <c r="AU287" s="462">
        <f t="shared" ref="AU287:AU293" si="632">+AS287*AT287</f>
        <v>915200</v>
      </c>
      <c r="AV287" s="462">
        <f t="shared" ref="AV287:AV293" si="633">IF((AR287&lt;=30)*AND(AU287*AR287%&gt;AJ287),AU287*AR287%,IF((AR287&gt;30)*AND(AU287*30%&gt;AJ287),AU287*30%,AJ287))</f>
        <v>91520</v>
      </c>
      <c r="AW287" s="462">
        <f t="shared" ref="AW287:AW293" si="634">+AU287*0.6</f>
        <v>549120</v>
      </c>
      <c r="AX287" s="462">
        <f t="shared" ref="AX287:AX293" si="635">+AU287+AV287+AW287</f>
        <v>1555840</v>
      </c>
      <c r="AY287" s="456">
        <f t="shared" ref="AY287:AY293" si="636">+AM287</f>
        <v>0</v>
      </c>
      <c r="AZ287" s="484">
        <f t="shared" ref="AZ287:AZ293" si="637">+AX287+AY287</f>
        <v>1555840</v>
      </c>
      <c r="BA287" s="484">
        <f t="shared" ref="BA287:BA293" si="638">+AZ287*13</f>
        <v>20225920</v>
      </c>
    </row>
    <row r="288" spans="1:53" s="485" customFormat="1" ht="25.5" customHeight="1">
      <c r="A288" s="792">
        <v>2</v>
      </c>
      <c r="B288" s="803" t="s">
        <v>788</v>
      </c>
      <c r="C288" s="794" t="s">
        <v>1961</v>
      </c>
      <c r="D288" s="794">
        <v>1961</v>
      </c>
      <c r="E288" s="795" t="s">
        <v>525</v>
      </c>
      <c r="F288" s="796">
        <v>1</v>
      </c>
      <c r="G288" s="797">
        <v>29</v>
      </c>
      <c r="H288" s="798">
        <f t="shared" ref="H288:H293" si="639">+G288*2</f>
        <v>58</v>
      </c>
      <c r="I288" s="799">
        <v>83200</v>
      </c>
      <c r="J288" s="799">
        <v>10</v>
      </c>
      <c r="K288" s="800">
        <f t="shared" si="606"/>
        <v>832000</v>
      </c>
      <c r="L288" s="800">
        <v>358804</v>
      </c>
      <c r="M288" s="800">
        <f t="shared" si="607"/>
        <v>499200</v>
      </c>
      <c r="N288" s="800">
        <f t="shared" si="608"/>
        <v>1690004</v>
      </c>
      <c r="O288" s="799"/>
      <c r="P288" s="801">
        <f t="shared" si="609"/>
        <v>1690004</v>
      </c>
      <c r="Q288" s="801">
        <f t="shared" ref="Q288:Q293" si="640">+P288*13</f>
        <v>21970052</v>
      </c>
      <c r="R288" s="690">
        <v>1</v>
      </c>
      <c r="S288" s="567">
        <f t="shared" si="610"/>
        <v>30</v>
      </c>
      <c r="T288" s="461">
        <f t="shared" si="611"/>
        <v>60</v>
      </c>
      <c r="U288" s="456">
        <v>83200</v>
      </c>
      <c r="V288" s="456">
        <f t="shared" si="612"/>
        <v>10</v>
      </c>
      <c r="W288" s="462">
        <f t="shared" si="613"/>
        <v>832000</v>
      </c>
      <c r="X288" s="462">
        <f t="shared" si="614"/>
        <v>358804</v>
      </c>
      <c r="Y288" s="462">
        <f t="shared" si="615"/>
        <v>499200</v>
      </c>
      <c r="Z288" s="462">
        <f t="shared" si="616"/>
        <v>1690004</v>
      </c>
      <c r="AA288" s="456">
        <f t="shared" ref="AA288:AA293" si="641">+O288</f>
        <v>0</v>
      </c>
      <c r="AB288" s="484">
        <f t="shared" si="617"/>
        <v>1690004</v>
      </c>
      <c r="AC288" s="484">
        <f t="shared" si="618"/>
        <v>21970052</v>
      </c>
      <c r="AD288" s="690">
        <v>1</v>
      </c>
      <c r="AE288" s="567">
        <f t="shared" si="619"/>
        <v>31</v>
      </c>
      <c r="AF288" s="461">
        <f t="shared" si="620"/>
        <v>62</v>
      </c>
      <c r="AG288" s="456">
        <f t="shared" si="621"/>
        <v>83200</v>
      </c>
      <c r="AH288" s="456">
        <f t="shared" si="621"/>
        <v>10</v>
      </c>
      <c r="AI288" s="462">
        <f t="shared" si="622"/>
        <v>832000</v>
      </c>
      <c r="AJ288" s="462">
        <f t="shared" si="623"/>
        <v>358804</v>
      </c>
      <c r="AK288" s="462">
        <f t="shared" si="624"/>
        <v>499200</v>
      </c>
      <c r="AL288" s="462">
        <f t="shared" si="625"/>
        <v>1690004</v>
      </c>
      <c r="AM288" s="456">
        <f t="shared" si="626"/>
        <v>0</v>
      </c>
      <c r="AN288" s="484">
        <f t="shared" si="627"/>
        <v>1690004</v>
      </c>
      <c r="AO288" s="484">
        <f t="shared" si="628"/>
        <v>21970052</v>
      </c>
      <c r="AP288" s="690">
        <v>1</v>
      </c>
      <c r="AQ288" s="567">
        <f t="shared" si="629"/>
        <v>32</v>
      </c>
      <c r="AR288" s="461">
        <f t="shared" si="630"/>
        <v>64</v>
      </c>
      <c r="AS288" s="456">
        <f t="shared" si="631"/>
        <v>83200</v>
      </c>
      <c r="AT288" s="456">
        <f t="shared" si="631"/>
        <v>10</v>
      </c>
      <c r="AU288" s="462">
        <f t="shared" si="632"/>
        <v>832000</v>
      </c>
      <c r="AV288" s="462">
        <f t="shared" si="633"/>
        <v>358804</v>
      </c>
      <c r="AW288" s="462">
        <f t="shared" si="634"/>
        <v>499200</v>
      </c>
      <c r="AX288" s="462">
        <f t="shared" si="635"/>
        <v>1690004</v>
      </c>
      <c r="AY288" s="456">
        <f t="shared" si="636"/>
        <v>0</v>
      </c>
      <c r="AZ288" s="484">
        <f t="shared" si="637"/>
        <v>1690004</v>
      </c>
      <c r="BA288" s="484">
        <f t="shared" si="638"/>
        <v>21970052</v>
      </c>
    </row>
    <row r="289" spans="1:53" s="485" customFormat="1" ht="23.25" customHeight="1">
      <c r="A289" s="792">
        <v>3</v>
      </c>
      <c r="B289" s="803" t="s">
        <v>1440</v>
      </c>
      <c r="C289" s="794" t="s">
        <v>1960</v>
      </c>
      <c r="D289" s="794">
        <v>1980</v>
      </c>
      <c r="E289" s="795" t="s">
        <v>525</v>
      </c>
      <c r="F289" s="796">
        <v>1</v>
      </c>
      <c r="G289" s="797">
        <v>4</v>
      </c>
      <c r="H289" s="798">
        <f t="shared" si="639"/>
        <v>8</v>
      </c>
      <c r="I289" s="799">
        <v>83200</v>
      </c>
      <c r="J289" s="799">
        <v>10</v>
      </c>
      <c r="K289" s="800">
        <f t="shared" si="606"/>
        <v>832000</v>
      </c>
      <c r="L289" s="800">
        <v>66560</v>
      </c>
      <c r="M289" s="800">
        <f t="shared" si="607"/>
        <v>499200</v>
      </c>
      <c r="N289" s="800">
        <f t="shared" si="608"/>
        <v>1397760</v>
      </c>
      <c r="O289" s="799"/>
      <c r="P289" s="801">
        <f t="shared" si="609"/>
        <v>1397760</v>
      </c>
      <c r="Q289" s="801">
        <f t="shared" si="640"/>
        <v>18170880</v>
      </c>
      <c r="R289" s="690">
        <v>1</v>
      </c>
      <c r="S289" s="567">
        <f t="shared" si="610"/>
        <v>5</v>
      </c>
      <c r="T289" s="461">
        <f t="shared" si="611"/>
        <v>10</v>
      </c>
      <c r="U289" s="456">
        <v>83200</v>
      </c>
      <c r="V289" s="456">
        <f t="shared" si="612"/>
        <v>10</v>
      </c>
      <c r="W289" s="462">
        <f t="shared" si="613"/>
        <v>832000</v>
      </c>
      <c r="X289" s="462">
        <f t="shared" si="614"/>
        <v>83200</v>
      </c>
      <c r="Y289" s="462">
        <f t="shared" si="615"/>
        <v>499200</v>
      </c>
      <c r="Z289" s="462">
        <f t="shared" si="616"/>
        <v>1414400</v>
      </c>
      <c r="AA289" s="456">
        <f t="shared" si="641"/>
        <v>0</v>
      </c>
      <c r="AB289" s="484">
        <f t="shared" si="617"/>
        <v>1414400</v>
      </c>
      <c r="AC289" s="484">
        <f t="shared" si="618"/>
        <v>18387200</v>
      </c>
      <c r="AD289" s="690">
        <v>1</v>
      </c>
      <c r="AE289" s="567">
        <f t="shared" si="619"/>
        <v>6</v>
      </c>
      <c r="AF289" s="461">
        <f t="shared" si="620"/>
        <v>12</v>
      </c>
      <c r="AG289" s="456">
        <f t="shared" si="621"/>
        <v>83200</v>
      </c>
      <c r="AH289" s="456">
        <f t="shared" si="621"/>
        <v>10</v>
      </c>
      <c r="AI289" s="462">
        <f t="shared" si="622"/>
        <v>832000</v>
      </c>
      <c r="AJ289" s="462">
        <f t="shared" si="623"/>
        <v>99840</v>
      </c>
      <c r="AK289" s="462">
        <f t="shared" si="624"/>
        <v>499200</v>
      </c>
      <c r="AL289" s="462">
        <f t="shared" si="625"/>
        <v>1431040</v>
      </c>
      <c r="AM289" s="456">
        <f t="shared" si="626"/>
        <v>0</v>
      </c>
      <c r="AN289" s="484">
        <f t="shared" si="627"/>
        <v>1431040</v>
      </c>
      <c r="AO289" s="484">
        <f t="shared" si="628"/>
        <v>18603520</v>
      </c>
      <c r="AP289" s="690">
        <v>1</v>
      </c>
      <c r="AQ289" s="567">
        <f t="shared" si="629"/>
        <v>7</v>
      </c>
      <c r="AR289" s="461">
        <f t="shared" si="630"/>
        <v>14</v>
      </c>
      <c r="AS289" s="456">
        <f t="shared" si="631"/>
        <v>83200</v>
      </c>
      <c r="AT289" s="456">
        <f t="shared" si="631"/>
        <v>10</v>
      </c>
      <c r="AU289" s="462">
        <f t="shared" si="632"/>
        <v>832000</v>
      </c>
      <c r="AV289" s="462">
        <f t="shared" si="633"/>
        <v>116480.00000000001</v>
      </c>
      <c r="AW289" s="462">
        <f t="shared" si="634"/>
        <v>499200</v>
      </c>
      <c r="AX289" s="462">
        <f t="shared" si="635"/>
        <v>1447680</v>
      </c>
      <c r="AY289" s="456">
        <f t="shared" si="636"/>
        <v>0</v>
      </c>
      <c r="AZ289" s="484">
        <f t="shared" si="637"/>
        <v>1447680</v>
      </c>
      <c r="BA289" s="484">
        <f t="shared" si="638"/>
        <v>18819840</v>
      </c>
    </row>
    <row r="290" spans="1:53" s="485" customFormat="1" ht="23.25" customHeight="1">
      <c r="A290" s="792">
        <v>4</v>
      </c>
      <c r="B290" s="803" t="s">
        <v>3113</v>
      </c>
      <c r="C290" s="794" t="s">
        <v>1960</v>
      </c>
      <c r="D290" s="794">
        <v>1989</v>
      </c>
      <c r="E290" s="795" t="s">
        <v>525</v>
      </c>
      <c r="F290" s="796">
        <v>1</v>
      </c>
      <c r="G290" s="797">
        <v>1</v>
      </c>
      <c r="H290" s="798">
        <f t="shared" si="639"/>
        <v>2</v>
      </c>
      <c r="I290" s="799">
        <v>83200</v>
      </c>
      <c r="J290" s="799">
        <v>10</v>
      </c>
      <c r="K290" s="800">
        <f t="shared" si="606"/>
        <v>832000</v>
      </c>
      <c r="L290" s="800">
        <v>16640</v>
      </c>
      <c r="M290" s="800">
        <f t="shared" si="607"/>
        <v>499200</v>
      </c>
      <c r="N290" s="800">
        <f t="shared" si="608"/>
        <v>1347840</v>
      </c>
      <c r="O290" s="799"/>
      <c r="P290" s="801">
        <f t="shared" si="609"/>
        <v>1347840</v>
      </c>
      <c r="Q290" s="801">
        <f t="shared" si="640"/>
        <v>17521920</v>
      </c>
      <c r="R290" s="690">
        <v>1</v>
      </c>
      <c r="S290" s="567">
        <f t="shared" si="610"/>
        <v>2</v>
      </c>
      <c r="T290" s="461">
        <f t="shared" si="611"/>
        <v>4</v>
      </c>
      <c r="U290" s="456">
        <v>83200</v>
      </c>
      <c r="V290" s="456">
        <f t="shared" si="612"/>
        <v>10</v>
      </c>
      <c r="W290" s="462">
        <f t="shared" si="613"/>
        <v>832000</v>
      </c>
      <c r="X290" s="462">
        <f t="shared" si="614"/>
        <v>33280</v>
      </c>
      <c r="Y290" s="462">
        <f t="shared" si="615"/>
        <v>499200</v>
      </c>
      <c r="Z290" s="462">
        <f t="shared" si="616"/>
        <v>1364480</v>
      </c>
      <c r="AA290" s="456">
        <f t="shared" si="641"/>
        <v>0</v>
      </c>
      <c r="AB290" s="484">
        <f t="shared" si="617"/>
        <v>1364480</v>
      </c>
      <c r="AC290" s="484">
        <f t="shared" si="618"/>
        <v>17738240</v>
      </c>
      <c r="AD290" s="690">
        <v>1</v>
      </c>
      <c r="AE290" s="567">
        <f t="shared" si="619"/>
        <v>3</v>
      </c>
      <c r="AF290" s="461">
        <f t="shared" si="620"/>
        <v>6</v>
      </c>
      <c r="AG290" s="456">
        <f t="shared" si="621"/>
        <v>83200</v>
      </c>
      <c r="AH290" s="456">
        <f t="shared" si="621"/>
        <v>10</v>
      </c>
      <c r="AI290" s="462">
        <f t="shared" si="622"/>
        <v>832000</v>
      </c>
      <c r="AJ290" s="462">
        <f t="shared" si="623"/>
        <v>49920</v>
      </c>
      <c r="AK290" s="462">
        <f t="shared" si="624"/>
        <v>499200</v>
      </c>
      <c r="AL290" s="462">
        <f t="shared" si="625"/>
        <v>1381120</v>
      </c>
      <c r="AM290" s="456">
        <f t="shared" si="626"/>
        <v>0</v>
      </c>
      <c r="AN290" s="484">
        <f t="shared" si="627"/>
        <v>1381120</v>
      </c>
      <c r="AO290" s="484">
        <f t="shared" si="628"/>
        <v>17954560</v>
      </c>
      <c r="AP290" s="690">
        <v>1</v>
      </c>
      <c r="AQ290" s="567">
        <f t="shared" si="629"/>
        <v>4</v>
      </c>
      <c r="AR290" s="461">
        <f t="shared" si="630"/>
        <v>8</v>
      </c>
      <c r="AS290" s="456">
        <f t="shared" si="631"/>
        <v>83200</v>
      </c>
      <c r="AT290" s="456">
        <f t="shared" si="631"/>
        <v>10</v>
      </c>
      <c r="AU290" s="462">
        <f t="shared" si="632"/>
        <v>832000</v>
      </c>
      <c r="AV290" s="462">
        <f t="shared" si="633"/>
        <v>66560</v>
      </c>
      <c r="AW290" s="462">
        <f t="shared" si="634"/>
        <v>499200</v>
      </c>
      <c r="AX290" s="462">
        <f t="shared" si="635"/>
        <v>1397760</v>
      </c>
      <c r="AY290" s="456">
        <f t="shared" si="636"/>
        <v>0</v>
      </c>
      <c r="AZ290" s="484">
        <f t="shared" si="637"/>
        <v>1397760</v>
      </c>
      <c r="BA290" s="484">
        <f t="shared" si="638"/>
        <v>18170880</v>
      </c>
    </row>
    <row r="291" spans="1:53" s="485" customFormat="1" ht="23.25" customHeight="1">
      <c r="A291" s="792">
        <v>5</v>
      </c>
      <c r="B291" s="795" t="s">
        <v>2000</v>
      </c>
      <c r="C291" s="794" t="s">
        <v>1960</v>
      </c>
      <c r="D291" s="794">
        <v>1990</v>
      </c>
      <c r="E291" s="795" t="s">
        <v>525</v>
      </c>
      <c r="F291" s="796">
        <v>1</v>
      </c>
      <c r="G291" s="797">
        <v>3</v>
      </c>
      <c r="H291" s="798">
        <f t="shared" si="639"/>
        <v>6</v>
      </c>
      <c r="I291" s="799">
        <v>83200</v>
      </c>
      <c r="J291" s="799">
        <v>10</v>
      </c>
      <c r="K291" s="800">
        <f t="shared" si="606"/>
        <v>832000</v>
      </c>
      <c r="L291" s="800">
        <v>49920</v>
      </c>
      <c r="M291" s="800">
        <f t="shared" si="607"/>
        <v>499200</v>
      </c>
      <c r="N291" s="800">
        <f t="shared" si="608"/>
        <v>1381120</v>
      </c>
      <c r="O291" s="799"/>
      <c r="P291" s="801">
        <f t="shared" si="609"/>
        <v>1381120</v>
      </c>
      <c r="Q291" s="801">
        <f t="shared" si="640"/>
        <v>17954560</v>
      </c>
      <c r="R291" s="690">
        <v>1</v>
      </c>
      <c r="S291" s="567">
        <f t="shared" si="610"/>
        <v>4</v>
      </c>
      <c r="T291" s="461">
        <f t="shared" si="611"/>
        <v>8</v>
      </c>
      <c r="U291" s="456">
        <v>83200</v>
      </c>
      <c r="V291" s="456">
        <f t="shared" si="612"/>
        <v>10</v>
      </c>
      <c r="W291" s="462">
        <f t="shared" si="613"/>
        <v>832000</v>
      </c>
      <c r="X291" s="462">
        <f t="shared" si="614"/>
        <v>66560</v>
      </c>
      <c r="Y291" s="462">
        <f t="shared" si="615"/>
        <v>499200</v>
      </c>
      <c r="Z291" s="462">
        <f t="shared" si="616"/>
        <v>1397760</v>
      </c>
      <c r="AA291" s="456">
        <f t="shared" si="641"/>
        <v>0</v>
      </c>
      <c r="AB291" s="484">
        <f t="shared" si="617"/>
        <v>1397760</v>
      </c>
      <c r="AC291" s="484">
        <f t="shared" si="618"/>
        <v>18170880</v>
      </c>
      <c r="AD291" s="690">
        <v>1</v>
      </c>
      <c r="AE291" s="567">
        <f t="shared" si="619"/>
        <v>5</v>
      </c>
      <c r="AF291" s="461">
        <f t="shared" si="620"/>
        <v>10</v>
      </c>
      <c r="AG291" s="456">
        <f t="shared" si="621"/>
        <v>83200</v>
      </c>
      <c r="AH291" s="456">
        <f t="shared" si="621"/>
        <v>10</v>
      </c>
      <c r="AI291" s="462">
        <f t="shared" si="622"/>
        <v>832000</v>
      </c>
      <c r="AJ291" s="462">
        <f t="shared" si="623"/>
        <v>83200</v>
      </c>
      <c r="AK291" s="462">
        <f t="shared" si="624"/>
        <v>499200</v>
      </c>
      <c r="AL291" s="462">
        <f t="shared" si="625"/>
        <v>1414400</v>
      </c>
      <c r="AM291" s="456">
        <f t="shared" si="626"/>
        <v>0</v>
      </c>
      <c r="AN291" s="484">
        <f t="shared" si="627"/>
        <v>1414400</v>
      </c>
      <c r="AO291" s="484">
        <f t="shared" si="628"/>
        <v>18387200</v>
      </c>
      <c r="AP291" s="690">
        <v>1</v>
      </c>
      <c r="AQ291" s="567">
        <f t="shared" si="629"/>
        <v>6</v>
      </c>
      <c r="AR291" s="461">
        <f t="shared" si="630"/>
        <v>12</v>
      </c>
      <c r="AS291" s="456">
        <f t="shared" si="631"/>
        <v>83200</v>
      </c>
      <c r="AT291" s="456">
        <f t="shared" si="631"/>
        <v>10</v>
      </c>
      <c r="AU291" s="462">
        <f t="shared" si="632"/>
        <v>832000</v>
      </c>
      <c r="AV291" s="462">
        <f t="shared" si="633"/>
        <v>99840</v>
      </c>
      <c r="AW291" s="462">
        <f t="shared" si="634"/>
        <v>499200</v>
      </c>
      <c r="AX291" s="462">
        <f t="shared" si="635"/>
        <v>1431040</v>
      </c>
      <c r="AY291" s="456">
        <f t="shared" si="636"/>
        <v>0</v>
      </c>
      <c r="AZ291" s="484">
        <f t="shared" si="637"/>
        <v>1431040</v>
      </c>
      <c r="BA291" s="484">
        <f t="shared" si="638"/>
        <v>18603520</v>
      </c>
    </row>
    <row r="292" spans="1:53" s="485" customFormat="1" ht="13.5">
      <c r="A292" s="792">
        <v>6</v>
      </c>
      <c r="B292" s="795" t="s">
        <v>1441</v>
      </c>
      <c r="C292" s="794" t="s">
        <v>1961</v>
      </c>
      <c r="D292" s="794">
        <v>1978</v>
      </c>
      <c r="E292" s="795" t="s">
        <v>525</v>
      </c>
      <c r="F292" s="796">
        <v>1</v>
      </c>
      <c r="G292" s="797">
        <v>4</v>
      </c>
      <c r="H292" s="798">
        <f t="shared" si="639"/>
        <v>8</v>
      </c>
      <c r="I292" s="799">
        <v>83200</v>
      </c>
      <c r="J292" s="799">
        <v>10</v>
      </c>
      <c r="K292" s="800">
        <f t="shared" si="606"/>
        <v>832000</v>
      </c>
      <c r="L292" s="800">
        <v>66560</v>
      </c>
      <c r="M292" s="800">
        <f t="shared" si="607"/>
        <v>499200</v>
      </c>
      <c r="N292" s="800">
        <f t="shared" si="608"/>
        <v>1397760</v>
      </c>
      <c r="O292" s="799"/>
      <c r="P292" s="801">
        <f t="shared" si="609"/>
        <v>1397760</v>
      </c>
      <c r="Q292" s="801">
        <f t="shared" si="640"/>
        <v>18170880</v>
      </c>
      <c r="R292" s="690">
        <v>1</v>
      </c>
      <c r="S292" s="567">
        <f t="shared" si="610"/>
        <v>5</v>
      </c>
      <c r="T292" s="461">
        <f t="shared" si="611"/>
        <v>10</v>
      </c>
      <c r="U292" s="456">
        <v>83200</v>
      </c>
      <c r="V292" s="456">
        <f t="shared" si="612"/>
        <v>10</v>
      </c>
      <c r="W292" s="462">
        <f t="shared" si="613"/>
        <v>832000</v>
      </c>
      <c r="X292" s="462">
        <f t="shared" si="614"/>
        <v>83200</v>
      </c>
      <c r="Y292" s="462">
        <f t="shared" si="615"/>
        <v>499200</v>
      </c>
      <c r="Z292" s="462">
        <f t="shared" si="616"/>
        <v>1414400</v>
      </c>
      <c r="AA292" s="456">
        <f t="shared" si="641"/>
        <v>0</v>
      </c>
      <c r="AB292" s="484">
        <f t="shared" si="617"/>
        <v>1414400</v>
      </c>
      <c r="AC292" s="484">
        <f t="shared" si="618"/>
        <v>18387200</v>
      </c>
      <c r="AD292" s="690">
        <v>1</v>
      </c>
      <c r="AE292" s="567">
        <f t="shared" si="619"/>
        <v>6</v>
      </c>
      <c r="AF292" s="461">
        <f t="shared" si="620"/>
        <v>12</v>
      </c>
      <c r="AG292" s="456">
        <f t="shared" si="621"/>
        <v>83200</v>
      </c>
      <c r="AH292" s="456">
        <f t="shared" si="621"/>
        <v>10</v>
      </c>
      <c r="AI292" s="462">
        <f t="shared" si="622"/>
        <v>832000</v>
      </c>
      <c r="AJ292" s="462">
        <f t="shared" si="623"/>
        <v>99840</v>
      </c>
      <c r="AK292" s="462">
        <f t="shared" si="624"/>
        <v>499200</v>
      </c>
      <c r="AL292" s="462">
        <f t="shared" si="625"/>
        <v>1431040</v>
      </c>
      <c r="AM292" s="456">
        <f t="shared" si="626"/>
        <v>0</v>
      </c>
      <c r="AN292" s="484">
        <f t="shared" si="627"/>
        <v>1431040</v>
      </c>
      <c r="AO292" s="484">
        <f t="shared" si="628"/>
        <v>18603520</v>
      </c>
      <c r="AP292" s="690">
        <v>1</v>
      </c>
      <c r="AQ292" s="567">
        <f t="shared" si="629"/>
        <v>7</v>
      </c>
      <c r="AR292" s="461">
        <f t="shared" si="630"/>
        <v>14</v>
      </c>
      <c r="AS292" s="456">
        <f t="shared" si="631"/>
        <v>83200</v>
      </c>
      <c r="AT292" s="456">
        <f t="shared" si="631"/>
        <v>10</v>
      </c>
      <c r="AU292" s="462">
        <f t="shared" si="632"/>
        <v>832000</v>
      </c>
      <c r="AV292" s="462">
        <f t="shared" si="633"/>
        <v>116480.00000000001</v>
      </c>
      <c r="AW292" s="462">
        <f t="shared" si="634"/>
        <v>499200</v>
      </c>
      <c r="AX292" s="462">
        <f t="shared" si="635"/>
        <v>1447680</v>
      </c>
      <c r="AY292" s="456">
        <f t="shared" si="636"/>
        <v>0</v>
      </c>
      <c r="AZ292" s="484">
        <f t="shared" si="637"/>
        <v>1447680</v>
      </c>
      <c r="BA292" s="484">
        <f t="shared" si="638"/>
        <v>18819840</v>
      </c>
    </row>
    <row r="293" spans="1:53" s="485" customFormat="1" ht="23.25" customHeight="1">
      <c r="A293" s="792">
        <v>7</v>
      </c>
      <c r="B293" s="795" t="s">
        <v>666</v>
      </c>
      <c r="C293" s="794" t="s">
        <v>1961</v>
      </c>
      <c r="D293" s="794">
        <v>1992</v>
      </c>
      <c r="E293" s="795" t="s">
        <v>525</v>
      </c>
      <c r="F293" s="796">
        <v>1</v>
      </c>
      <c r="G293" s="797">
        <v>2</v>
      </c>
      <c r="H293" s="798">
        <f t="shared" si="639"/>
        <v>4</v>
      </c>
      <c r="I293" s="799">
        <v>83200</v>
      </c>
      <c r="J293" s="799">
        <v>10</v>
      </c>
      <c r="K293" s="800">
        <f t="shared" si="606"/>
        <v>832000</v>
      </c>
      <c r="L293" s="800">
        <v>33280</v>
      </c>
      <c r="M293" s="800">
        <f t="shared" si="607"/>
        <v>499200</v>
      </c>
      <c r="N293" s="800">
        <f t="shared" si="608"/>
        <v>1364480</v>
      </c>
      <c r="O293" s="799"/>
      <c r="P293" s="801">
        <f t="shared" si="609"/>
        <v>1364480</v>
      </c>
      <c r="Q293" s="801">
        <f t="shared" si="640"/>
        <v>17738240</v>
      </c>
      <c r="R293" s="690">
        <v>1</v>
      </c>
      <c r="S293" s="567">
        <f t="shared" si="610"/>
        <v>3</v>
      </c>
      <c r="T293" s="461">
        <f t="shared" si="611"/>
        <v>6</v>
      </c>
      <c r="U293" s="456">
        <v>83200</v>
      </c>
      <c r="V293" s="456">
        <f t="shared" si="612"/>
        <v>10</v>
      </c>
      <c r="W293" s="462">
        <f t="shared" si="613"/>
        <v>832000</v>
      </c>
      <c r="X293" s="462">
        <f t="shared" si="614"/>
        <v>49920</v>
      </c>
      <c r="Y293" s="462">
        <f t="shared" si="615"/>
        <v>499200</v>
      </c>
      <c r="Z293" s="462">
        <f t="shared" si="616"/>
        <v>1381120</v>
      </c>
      <c r="AA293" s="456">
        <f t="shared" si="641"/>
        <v>0</v>
      </c>
      <c r="AB293" s="484">
        <f t="shared" si="617"/>
        <v>1381120</v>
      </c>
      <c r="AC293" s="484">
        <f t="shared" si="618"/>
        <v>17954560</v>
      </c>
      <c r="AD293" s="690">
        <v>1</v>
      </c>
      <c r="AE293" s="567">
        <f t="shared" si="619"/>
        <v>4</v>
      </c>
      <c r="AF293" s="461">
        <f t="shared" si="620"/>
        <v>8</v>
      </c>
      <c r="AG293" s="456">
        <f t="shared" si="621"/>
        <v>83200</v>
      </c>
      <c r="AH293" s="456">
        <f t="shared" si="621"/>
        <v>10</v>
      </c>
      <c r="AI293" s="462">
        <f t="shared" si="622"/>
        <v>832000</v>
      </c>
      <c r="AJ293" s="462">
        <f t="shared" si="623"/>
        <v>66560</v>
      </c>
      <c r="AK293" s="462">
        <f t="shared" si="624"/>
        <v>499200</v>
      </c>
      <c r="AL293" s="462">
        <f t="shared" si="625"/>
        <v>1397760</v>
      </c>
      <c r="AM293" s="456">
        <f t="shared" si="626"/>
        <v>0</v>
      </c>
      <c r="AN293" s="484">
        <f t="shared" si="627"/>
        <v>1397760</v>
      </c>
      <c r="AO293" s="484">
        <f t="shared" si="628"/>
        <v>18170880</v>
      </c>
      <c r="AP293" s="690">
        <v>1</v>
      </c>
      <c r="AQ293" s="567">
        <f t="shared" si="629"/>
        <v>5</v>
      </c>
      <c r="AR293" s="461">
        <f t="shared" si="630"/>
        <v>10</v>
      </c>
      <c r="AS293" s="456">
        <f t="shared" si="631"/>
        <v>83200</v>
      </c>
      <c r="AT293" s="456">
        <f t="shared" si="631"/>
        <v>10</v>
      </c>
      <c r="AU293" s="462">
        <f t="shared" si="632"/>
        <v>832000</v>
      </c>
      <c r="AV293" s="462">
        <f t="shared" si="633"/>
        <v>83200</v>
      </c>
      <c r="AW293" s="462">
        <f t="shared" si="634"/>
        <v>499200</v>
      </c>
      <c r="AX293" s="462">
        <f t="shared" si="635"/>
        <v>1414400</v>
      </c>
      <c r="AY293" s="456">
        <f t="shared" si="636"/>
        <v>0</v>
      </c>
      <c r="AZ293" s="484">
        <f t="shared" si="637"/>
        <v>1414400</v>
      </c>
      <c r="BA293" s="484">
        <f t="shared" si="638"/>
        <v>18387200</v>
      </c>
    </row>
    <row r="294" spans="1:53" s="453" customFormat="1" ht="18" customHeight="1">
      <c r="A294" s="958" t="s">
        <v>64</v>
      </c>
      <c r="B294" s="958"/>
      <c r="C294" s="958"/>
      <c r="D294" s="958"/>
      <c r="E294" s="958"/>
      <c r="F294" s="692">
        <f t="shared" ref="F294:L294" si="642">SUM(F287:F293)</f>
        <v>7</v>
      </c>
      <c r="G294" s="745">
        <f t="shared" si="642"/>
        <v>45</v>
      </c>
      <c r="H294" s="745">
        <f t="shared" si="642"/>
        <v>90</v>
      </c>
      <c r="I294" s="745">
        <f t="shared" si="642"/>
        <v>582400</v>
      </c>
      <c r="J294" s="745">
        <f t="shared" si="642"/>
        <v>71</v>
      </c>
      <c r="K294" s="745">
        <f t="shared" si="642"/>
        <v>5907200</v>
      </c>
      <c r="L294" s="745">
        <f t="shared" si="642"/>
        <v>628372</v>
      </c>
      <c r="M294" s="745">
        <f t="shared" ref="M294:BA294" si="643">SUM(M287:M293)</f>
        <v>3544320</v>
      </c>
      <c r="N294" s="745">
        <f t="shared" si="643"/>
        <v>10079892</v>
      </c>
      <c r="O294" s="745">
        <f t="shared" si="643"/>
        <v>0</v>
      </c>
      <c r="P294" s="745">
        <f t="shared" si="643"/>
        <v>10079892</v>
      </c>
      <c r="Q294" s="745">
        <f t="shared" si="643"/>
        <v>131038596</v>
      </c>
      <c r="R294" s="745">
        <f t="shared" si="643"/>
        <v>7</v>
      </c>
      <c r="S294" s="745">
        <f t="shared" si="643"/>
        <v>52</v>
      </c>
      <c r="T294" s="745">
        <f t="shared" si="643"/>
        <v>104</v>
      </c>
      <c r="U294" s="745">
        <f t="shared" si="643"/>
        <v>582400</v>
      </c>
      <c r="V294" s="745">
        <f t="shared" si="643"/>
        <v>71</v>
      </c>
      <c r="W294" s="745">
        <f t="shared" si="643"/>
        <v>5907200</v>
      </c>
      <c r="X294" s="745">
        <f t="shared" si="643"/>
        <v>729876</v>
      </c>
      <c r="Y294" s="745">
        <f t="shared" si="643"/>
        <v>3544320</v>
      </c>
      <c r="Z294" s="745">
        <f t="shared" si="643"/>
        <v>10181396</v>
      </c>
      <c r="AA294" s="745">
        <f t="shared" si="643"/>
        <v>0</v>
      </c>
      <c r="AB294" s="745">
        <f t="shared" si="643"/>
        <v>10181396</v>
      </c>
      <c r="AC294" s="745">
        <f t="shared" si="643"/>
        <v>132358148</v>
      </c>
      <c r="AD294" s="745">
        <f t="shared" si="643"/>
        <v>7</v>
      </c>
      <c r="AE294" s="745">
        <f t="shared" si="643"/>
        <v>59</v>
      </c>
      <c r="AF294" s="745">
        <f t="shared" si="643"/>
        <v>118</v>
      </c>
      <c r="AG294" s="745">
        <f t="shared" si="643"/>
        <v>582400</v>
      </c>
      <c r="AH294" s="745">
        <f t="shared" si="643"/>
        <v>71</v>
      </c>
      <c r="AI294" s="745">
        <f t="shared" si="643"/>
        <v>5907200</v>
      </c>
      <c r="AJ294" s="745">
        <f t="shared" si="643"/>
        <v>831380</v>
      </c>
      <c r="AK294" s="745">
        <f t="shared" si="643"/>
        <v>3544320</v>
      </c>
      <c r="AL294" s="745">
        <f t="shared" si="643"/>
        <v>10282900</v>
      </c>
      <c r="AM294" s="745">
        <f t="shared" si="643"/>
        <v>0</v>
      </c>
      <c r="AN294" s="745">
        <f t="shared" si="643"/>
        <v>10282900</v>
      </c>
      <c r="AO294" s="745">
        <f t="shared" si="643"/>
        <v>133677700</v>
      </c>
      <c r="AP294" s="745">
        <f t="shared" si="643"/>
        <v>7</v>
      </c>
      <c r="AQ294" s="745">
        <f t="shared" si="643"/>
        <v>66</v>
      </c>
      <c r="AR294" s="745">
        <f t="shared" si="643"/>
        <v>132</v>
      </c>
      <c r="AS294" s="745">
        <f t="shared" si="643"/>
        <v>582400</v>
      </c>
      <c r="AT294" s="745">
        <f t="shared" si="643"/>
        <v>71</v>
      </c>
      <c r="AU294" s="745">
        <f t="shared" si="643"/>
        <v>5907200</v>
      </c>
      <c r="AV294" s="745">
        <f t="shared" si="643"/>
        <v>932884</v>
      </c>
      <c r="AW294" s="745">
        <f t="shared" si="643"/>
        <v>3544320</v>
      </c>
      <c r="AX294" s="745">
        <f t="shared" si="643"/>
        <v>10384404</v>
      </c>
      <c r="AY294" s="745">
        <f t="shared" si="643"/>
        <v>0</v>
      </c>
      <c r="AZ294" s="745">
        <f t="shared" si="643"/>
        <v>10384404</v>
      </c>
      <c r="BA294" s="745">
        <f t="shared" si="643"/>
        <v>134997252</v>
      </c>
    </row>
    <row r="295" spans="1:53" s="537" customFormat="1" ht="17.25" customHeight="1">
      <c r="A295" s="533"/>
      <c r="B295" s="562"/>
      <c r="C295" s="535"/>
      <c r="D295" s="535"/>
      <c r="E295" s="534"/>
      <c r="F295" s="536"/>
      <c r="G295" s="490"/>
      <c r="H295" s="534"/>
      <c r="I295" s="534"/>
      <c r="J295" s="534"/>
      <c r="K295" s="534"/>
      <c r="L295" s="534"/>
      <c r="M295" s="534"/>
      <c r="N295" s="534"/>
      <c r="O295" s="534"/>
      <c r="P295" s="534"/>
      <c r="Q295" s="534"/>
      <c r="R295" s="536"/>
      <c r="S295" s="534"/>
      <c r="T295" s="534"/>
      <c r="U295" s="534"/>
      <c r="V295" s="534"/>
      <c r="W295" s="534"/>
      <c r="X295" s="534"/>
      <c r="Y295" s="534"/>
      <c r="Z295" s="534"/>
      <c r="AA295" s="534"/>
      <c r="AB295" s="534"/>
      <c r="AC295" s="534"/>
      <c r="AD295" s="536"/>
      <c r="AK295" s="534"/>
      <c r="AP295" s="538"/>
      <c r="AW295" s="534"/>
    </row>
    <row r="296" spans="1:53" s="550" customFormat="1" ht="18" customHeight="1">
      <c r="A296" s="492"/>
      <c r="B296" s="492"/>
      <c r="C296" s="492"/>
      <c r="D296" s="492"/>
      <c r="E296" s="492"/>
      <c r="F296" s="549"/>
      <c r="G296" s="492"/>
      <c r="H296" s="492"/>
      <c r="I296" s="492"/>
      <c r="J296" s="492"/>
      <c r="K296" s="492"/>
      <c r="L296" s="492"/>
      <c r="M296" s="492"/>
      <c r="N296" s="492"/>
      <c r="O296" s="492"/>
      <c r="P296" s="492"/>
      <c r="Q296" s="492"/>
      <c r="R296" s="549"/>
      <c r="S296" s="492"/>
      <c r="T296" s="492"/>
      <c r="U296" s="492"/>
      <c r="V296" s="492"/>
      <c r="W296" s="492"/>
      <c r="X296" s="492"/>
      <c r="Y296" s="492"/>
      <c r="Z296" s="492"/>
      <c r="AA296" s="492"/>
      <c r="AB296" s="492"/>
      <c r="AC296" s="492"/>
      <c r="AD296" s="549"/>
      <c r="AE296" s="492"/>
      <c r="AF296" s="492"/>
      <c r="AG296" s="492"/>
      <c r="AH296" s="492"/>
      <c r="AI296" s="492"/>
      <c r="AJ296" s="492"/>
      <c r="AK296" s="492"/>
      <c r="AL296" s="492"/>
      <c r="AM296" s="492"/>
      <c r="AN296" s="492"/>
      <c r="AO296" s="492"/>
      <c r="AP296" s="549"/>
      <c r="AQ296" s="492"/>
      <c r="AR296" s="492"/>
      <c r="AS296" s="492"/>
      <c r="AT296" s="492"/>
      <c r="AU296" s="492"/>
      <c r="AV296" s="492"/>
      <c r="AW296" s="492"/>
      <c r="AX296" s="492"/>
      <c r="AY296" s="492"/>
      <c r="AZ296" s="492"/>
      <c r="BA296" s="492"/>
    </row>
    <row r="297" spans="1:53" s="453" customFormat="1" ht="18" customHeight="1">
      <c r="A297" s="960" t="s">
        <v>554</v>
      </c>
      <c r="B297" s="960"/>
      <c r="C297" s="960"/>
      <c r="D297" s="960"/>
      <c r="E297" s="960"/>
      <c r="F297" s="962" t="s">
        <v>958</v>
      </c>
      <c r="G297" s="962"/>
      <c r="H297" s="962"/>
      <c r="I297" s="962"/>
      <c r="J297" s="962"/>
      <c r="K297" s="962"/>
      <c r="L297" s="962"/>
      <c r="M297" s="962"/>
      <c r="N297" s="962"/>
      <c r="O297" s="962"/>
      <c r="P297" s="962"/>
      <c r="Q297" s="962"/>
      <c r="R297" s="962" t="s">
        <v>958</v>
      </c>
      <c r="S297" s="962"/>
      <c r="T297" s="962"/>
      <c r="U297" s="962"/>
      <c r="V297" s="962"/>
      <c r="W297" s="962"/>
      <c r="X297" s="962"/>
      <c r="Y297" s="962"/>
      <c r="Z297" s="962"/>
      <c r="AA297" s="962"/>
      <c r="AB297" s="962"/>
      <c r="AC297" s="962"/>
      <c r="AD297" s="962" t="s">
        <v>958</v>
      </c>
      <c r="AE297" s="962"/>
      <c r="AF297" s="962"/>
      <c r="AG297" s="962"/>
      <c r="AH297" s="962"/>
      <c r="AI297" s="962"/>
      <c r="AJ297" s="962"/>
      <c r="AK297" s="962"/>
      <c r="AL297" s="962"/>
      <c r="AM297" s="962"/>
      <c r="AN297" s="962"/>
      <c r="AO297" s="962"/>
      <c r="AP297" s="962" t="s">
        <v>958</v>
      </c>
      <c r="AQ297" s="962"/>
      <c r="AR297" s="962"/>
      <c r="AS297" s="962"/>
      <c r="AT297" s="962"/>
      <c r="AU297" s="962"/>
      <c r="AV297" s="962"/>
      <c r="AW297" s="962"/>
      <c r="AX297" s="962"/>
      <c r="AY297" s="962"/>
      <c r="AZ297" s="962"/>
      <c r="BA297" s="962"/>
    </row>
    <row r="298" spans="1:53" s="501" customFormat="1" ht="25.5" customHeight="1">
      <c r="A298" s="959" t="s">
        <v>22</v>
      </c>
      <c r="B298" s="959"/>
      <c r="C298" s="959"/>
      <c r="D298" s="959"/>
      <c r="E298" s="959"/>
      <c r="F298" s="963" t="s">
        <v>1405</v>
      </c>
      <c r="G298" s="964"/>
      <c r="H298" s="964"/>
      <c r="I298" s="964"/>
      <c r="J298" s="964"/>
      <c r="K298" s="964"/>
      <c r="L298" s="964"/>
      <c r="M298" s="964"/>
      <c r="N298" s="964"/>
      <c r="O298" s="964"/>
      <c r="P298" s="964"/>
      <c r="Q298" s="965"/>
      <c r="R298" s="963" t="s">
        <v>1946</v>
      </c>
      <c r="S298" s="964"/>
      <c r="T298" s="964"/>
      <c r="U298" s="964"/>
      <c r="V298" s="964"/>
      <c r="W298" s="964"/>
      <c r="X298" s="964"/>
      <c r="Y298" s="964"/>
      <c r="Z298" s="964"/>
      <c r="AA298" s="964"/>
      <c r="AB298" s="964"/>
      <c r="AC298" s="965"/>
      <c r="AD298" s="967" t="s">
        <v>2458</v>
      </c>
      <c r="AE298" s="967"/>
      <c r="AF298" s="967"/>
      <c r="AG298" s="967"/>
      <c r="AH298" s="967"/>
      <c r="AI298" s="967"/>
      <c r="AJ298" s="967"/>
      <c r="AK298" s="967"/>
      <c r="AL298" s="967"/>
      <c r="AM298" s="967"/>
      <c r="AN298" s="967"/>
      <c r="AO298" s="967"/>
      <c r="AP298" s="967" t="s">
        <v>2932</v>
      </c>
      <c r="AQ298" s="967"/>
      <c r="AR298" s="967"/>
      <c r="AS298" s="967"/>
      <c r="AT298" s="967"/>
      <c r="AU298" s="967"/>
      <c r="AV298" s="967"/>
      <c r="AW298" s="967"/>
      <c r="AX298" s="967"/>
      <c r="AY298" s="967"/>
      <c r="AZ298" s="967"/>
      <c r="BA298" s="967"/>
    </row>
    <row r="299" spans="1:53" s="532" customFormat="1" ht="94.5">
      <c r="A299" s="458" t="s">
        <v>10</v>
      </c>
      <c r="B299" s="531" t="s">
        <v>54</v>
      </c>
      <c r="C299" s="531" t="s">
        <v>1958</v>
      </c>
      <c r="D299" s="531" t="s">
        <v>1959</v>
      </c>
      <c r="E299" s="531" t="s">
        <v>55</v>
      </c>
      <c r="F299" s="547" t="s">
        <v>1</v>
      </c>
      <c r="G299" s="546" t="s">
        <v>449</v>
      </c>
      <c r="H299" s="546" t="s">
        <v>57</v>
      </c>
      <c r="I299" s="547" t="s">
        <v>62</v>
      </c>
      <c r="J299" s="565" t="s">
        <v>63</v>
      </c>
      <c r="K299" s="547" t="s">
        <v>450</v>
      </c>
      <c r="L299" s="547" t="s">
        <v>451</v>
      </c>
      <c r="M299" s="547" t="s">
        <v>2024</v>
      </c>
      <c r="N299" s="547" t="s">
        <v>2025</v>
      </c>
      <c r="O299" s="531" t="s">
        <v>612</v>
      </c>
      <c r="P299" s="531" t="s">
        <v>1408</v>
      </c>
      <c r="Q299" s="547" t="s">
        <v>1409</v>
      </c>
      <c r="R299" s="547"/>
      <c r="S299" s="546" t="str">
        <f>+G299</f>
        <v>Դատավորի ստաժ</v>
      </c>
      <c r="T299" s="546" t="str">
        <f>+H299</f>
        <v>Ստաժի %-ը</v>
      </c>
      <c r="U299" s="547" t="s">
        <v>62</v>
      </c>
      <c r="V299" s="565" t="s">
        <v>63</v>
      </c>
      <c r="W299" s="547" t="s">
        <v>450</v>
      </c>
      <c r="X299" s="547" t="s">
        <v>451</v>
      </c>
      <c r="Y299" s="547" t="s">
        <v>2024</v>
      </c>
      <c r="Z299" s="547" t="s">
        <v>2025</v>
      </c>
      <c r="AA299" s="531" t="s">
        <v>1334</v>
      </c>
      <c r="AB299" s="531" t="s">
        <v>1947</v>
      </c>
      <c r="AC299" s="547" t="s">
        <v>1948</v>
      </c>
      <c r="AD299" s="547"/>
      <c r="AE299" s="546" t="str">
        <f>+S299</f>
        <v>Դատավորի ստաժ</v>
      </c>
      <c r="AF299" s="546" t="str">
        <f>+T299</f>
        <v>Ստաժի %-ը</v>
      </c>
      <c r="AG299" s="547" t="s">
        <v>62</v>
      </c>
      <c r="AH299" s="565" t="s">
        <v>63</v>
      </c>
      <c r="AI299" s="547" t="s">
        <v>450</v>
      </c>
      <c r="AJ299" s="547" t="s">
        <v>451</v>
      </c>
      <c r="AK299" s="547" t="s">
        <v>2024</v>
      </c>
      <c r="AL299" s="547" t="s">
        <v>2025</v>
      </c>
      <c r="AM299" s="531" t="s">
        <v>1334</v>
      </c>
      <c r="AN299" s="531" t="s">
        <v>2460</v>
      </c>
      <c r="AO299" s="547" t="s">
        <v>2459</v>
      </c>
      <c r="AP299" s="547"/>
      <c r="AQ299" s="546" t="str">
        <f>+AE299</f>
        <v>Դատավորի ստաժ</v>
      </c>
      <c r="AR299" s="546" t="str">
        <f>+AF299</f>
        <v>Ստաժի %-ը</v>
      </c>
      <c r="AS299" s="547" t="s">
        <v>62</v>
      </c>
      <c r="AT299" s="565" t="s">
        <v>63</v>
      </c>
      <c r="AU299" s="547" t="s">
        <v>450</v>
      </c>
      <c r="AV299" s="547" t="s">
        <v>451</v>
      </c>
      <c r="AW299" s="547" t="s">
        <v>2024</v>
      </c>
      <c r="AX299" s="547" t="s">
        <v>2025</v>
      </c>
      <c r="AY299" s="531" t="s">
        <v>1334</v>
      </c>
      <c r="AZ299" s="531" t="s">
        <v>2933</v>
      </c>
      <c r="BA299" s="547" t="s">
        <v>2934</v>
      </c>
    </row>
    <row r="300" spans="1:53" s="485" customFormat="1" ht="25.5" customHeight="1">
      <c r="A300" s="792">
        <v>1</v>
      </c>
      <c r="B300" s="795" t="s">
        <v>464</v>
      </c>
      <c r="C300" s="794" t="s">
        <v>1961</v>
      </c>
      <c r="D300" s="794">
        <v>1972</v>
      </c>
      <c r="E300" s="795" t="s">
        <v>457</v>
      </c>
      <c r="F300" s="796">
        <v>1</v>
      </c>
      <c r="G300" s="797">
        <v>23</v>
      </c>
      <c r="H300" s="798">
        <f t="shared" ref="H300:H314" si="644">+G300*2</f>
        <v>46</v>
      </c>
      <c r="I300" s="799">
        <v>83200</v>
      </c>
      <c r="J300" s="799">
        <v>11</v>
      </c>
      <c r="K300" s="800">
        <f>+J300*I300</f>
        <v>915200</v>
      </c>
      <c r="L300" s="800">
        <v>310963</v>
      </c>
      <c r="M300" s="800">
        <f t="shared" ref="M300:M314" si="645">+K300*0.6</f>
        <v>549120</v>
      </c>
      <c r="N300" s="800">
        <f t="shared" ref="N300:N314" si="646">+K300+L300+M300</f>
        <v>1775283</v>
      </c>
      <c r="O300" s="799"/>
      <c r="P300" s="801">
        <f>+N300+O300</f>
        <v>1775283</v>
      </c>
      <c r="Q300" s="801">
        <f t="shared" ref="Q300:Q314" si="647">+P300*13</f>
        <v>23078679</v>
      </c>
      <c r="R300" s="690">
        <v>1</v>
      </c>
      <c r="S300" s="567">
        <f t="shared" ref="S300:S314" si="648">+G300+1</f>
        <v>24</v>
      </c>
      <c r="T300" s="461">
        <f>+S300*2</f>
        <v>48</v>
      </c>
      <c r="U300" s="456">
        <v>83200</v>
      </c>
      <c r="V300" s="456">
        <f t="shared" ref="V300:V314" si="649">+J300</f>
        <v>11</v>
      </c>
      <c r="W300" s="462">
        <f>+U300*V300</f>
        <v>915200</v>
      </c>
      <c r="X300" s="462">
        <f t="shared" ref="X300:X314" si="650">IF((T300&lt;=30)*AND(W300*T300%&gt;L300),W300*T300%,IF((T300&gt;30)*AND(W300*30%&gt;L300),W300*30%,L300))</f>
        <v>310963</v>
      </c>
      <c r="Y300" s="462">
        <f>+W300*0.6</f>
        <v>549120</v>
      </c>
      <c r="Z300" s="462">
        <f>+W300+X300+Y300</f>
        <v>1775283</v>
      </c>
      <c r="AA300" s="456">
        <f t="shared" ref="AA300:AA314" si="651">+O300</f>
        <v>0</v>
      </c>
      <c r="AB300" s="484">
        <f>+Z300+AA300</f>
        <v>1775283</v>
      </c>
      <c r="AC300" s="484">
        <f>+AB300*13</f>
        <v>23078679</v>
      </c>
      <c r="AD300" s="690">
        <v>1</v>
      </c>
      <c r="AE300" s="567">
        <f>+S300+1</f>
        <v>25</v>
      </c>
      <c r="AF300" s="461">
        <f>+AE300*2</f>
        <v>50</v>
      </c>
      <c r="AG300" s="456">
        <f>+U300</f>
        <v>83200</v>
      </c>
      <c r="AH300" s="456">
        <f>+V300</f>
        <v>11</v>
      </c>
      <c r="AI300" s="462">
        <f>+AG300*AH300</f>
        <v>915200</v>
      </c>
      <c r="AJ300" s="462">
        <f>IF((AF300&lt;=30)*AND(AI300*AF300%&gt;X300),AI300*AF300%,IF((AF300&gt;30)*AND(AI300*30%&gt;X300),AI300*30%,X300))</f>
        <v>310963</v>
      </c>
      <c r="AK300" s="462">
        <f>+AI300*0.6</f>
        <v>549120</v>
      </c>
      <c r="AL300" s="462">
        <f>+AI300+AJ300+AK300</f>
        <v>1775283</v>
      </c>
      <c r="AM300" s="456">
        <f>+AA300</f>
        <v>0</v>
      </c>
      <c r="AN300" s="484">
        <f>+AL300+AM300</f>
        <v>1775283</v>
      </c>
      <c r="AO300" s="484">
        <f>+AN300*13</f>
        <v>23078679</v>
      </c>
      <c r="AP300" s="690">
        <v>1</v>
      </c>
      <c r="AQ300" s="567">
        <f>+AE300+1</f>
        <v>26</v>
      </c>
      <c r="AR300" s="461">
        <f>+AQ300*2</f>
        <v>52</v>
      </c>
      <c r="AS300" s="456">
        <f>+AG300</f>
        <v>83200</v>
      </c>
      <c r="AT300" s="456">
        <f>+AH300</f>
        <v>11</v>
      </c>
      <c r="AU300" s="462">
        <f>+AS300*AT300</f>
        <v>915200</v>
      </c>
      <c r="AV300" s="462">
        <f>IF((AR300&lt;=30)*AND(AU300*AR300%&gt;AJ300),AU300*AR300%,IF((AR300&gt;30)*AND(AU300*30%&gt;AJ300),AU300*30%,AJ300))</f>
        <v>310963</v>
      </c>
      <c r="AW300" s="462">
        <f>+AU300*0.6</f>
        <v>549120</v>
      </c>
      <c r="AX300" s="462">
        <f>+AU300+AV300+AW300</f>
        <v>1775283</v>
      </c>
      <c r="AY300" s="456">
        <f>+AM300</f>
        <v>0</v>
      </c>
      <c r="AZ300" s="484">
        <f>+AX300+AY300</f>
        <v>1775283</v>
      </c>
      <c r="BA300" s="484">
        <f>+AZ300*13</f>
        <v>23078679</v>
      </c>
    </row>
    <row r="301" spans="1:53" s="485" customFormat="1" ht="23.25" customHeight="1">
      <c r="A301" s="792">
        <v>2</v>
      </c>
      <c r="B301" s="795" t="s">
        <v>560</v>
      </c>
      <c r="C301" s="794" t="s">
        <v>1981</v>
      </c>
      <c r="D301" s="794">
        <v>1971</v>
      </c>
      <c r="E301" s="795" t="s">
        <v>525</v>
      </c>
      <c r="F301" s="844">
        <v>1</v>
      </c>
      <c r="G301" s="797">
        <v>17</v>
      </c>
      <c r="H301" s="798">
        <f t="shared" si="644"/>
        <v>34</v>
      </c>
      <c r="I301" s="799">
        <v>83200</v>
      </c>
      <c r="J301" s="799">
        <v>10</v>
      </c>
      <c r="K301" s="800">
        <f>+J301*I301</f>
        <v>832000</v>
      </c>
      <c r="L301" s="800">
        <v>249600</v>
      </c>
      <c r="M301" s="800">
        <f t="shared" si="645"/>
        <v>499200</v>
      </c>
      <c r="N301" s="800">
        <f t="shared" si="646"/>
        <v>1580800</v>
      </c>
      <c r="O301" s="799"/>
      <c r="P301" s="801">
        <f>+N301+O301</f>
        <v>1580800</v>
      </c>
      <c r="Q301" s="801">
        <f t="shared" si="647"/>
        <v>20550400</v>
      </c>
      <c r="R301" s="690">
        <v>1</v>
      </c>
      <c r="S301" s="567">
        <f t="shared" si="648"/>
        <v>18</v>
      </c>
      <c r="T301" s="461">
        <f>+S301*2</f>
        <v>36</v>
      </c>
      <c r="U301" s="456">
        <v>83200</v>
      </c>
      <c r="V301" s="456">
        <f t="shared" si="649"/>
        <v>10</v>
      </c>
      <c r="W301" s="462">
        <f>+U301*V301</f>
        <v>832000</v>
      </c>
      <c r="X301" s="462">
        <f t="shared" si="650"/>
        <v>249600</v>
      </c>
      <c r="Y301" s="462">
        <f>+W301*0.6</f>
        <v>499200</v>
      </c>
      <c r="Z301" s="462">
        <f>+W301+X301+Y301</f>
        <v>1580800</v>
      </c>
      <c r="AA301" s="456">
        <f t="shared" si="651"/>
        <v>0</v>
      </c>
      <c r="AB301" s="484">
        <f>+Z301+AA301</f>
        <v>1580800</v>
      </c>
      <c r="AC301" s="484">
        <f>+AB301*13</f>
        <v>20550400</v>
      </c>
      <c r="AD301" s="690">
        <v>1</v>
      </c>
      <c r="AE301" s="567">
        <f>+S301+1</f>
        <v>19</v>
      </c>
      <c r="AF301" s="461">
        <f>+AE301*2</f>
        <v>38</v>
      </c>
      <c r="AG301" s="456">
        <f>+U301</f>
        <v>83200</v>
      </c>
      <c r="AH301" s="456">
        <f>+V301</f>
        <v>10</v>
      </c>
      <c r="AI301" s="462">
        <f>+AG301*AH301</f>
        <v>832000</v>
      </c>
      <c r="AJ301" s="462">
        <f>IF((AF301&lt;=30)*AND(AI301*AF301%&gt;X301),AI301*AF301%,IF((AF301&gt;30)*AND(AI301*30%&gt;X301),AI301*30%,X301))</f>
        <v>249600</v>
      </c>
      <c r="AK301" s="462">
        <f>+AI301*0.6</f>
        <v>499200</v>
      </c>
      <c r="AL301" s="462">
        <f>+AI301+AJ301+AK301</f>
        <v>1580800</v>
      </c>
      <c r="AM301" s="456">
        <f>+AA301</f>
        <v>0</v>
      </c>
      <c r="AN301" s="484">
        <f>+AL301+AM301</f>
        <v>1580800</v>
      </c>
      <c r="AO301" s="484">
        <f>+AN301*13</f>
        <v>20550400</v>
      </c>
      <c r="AP301" s="690">
        <v>1</v>
      </c>
      <c r="AQ301" s="567">
        <f>+AE301+1</f>
        <v>20</v>
      </c>
      <c r="AR301" s="461">
        <f>+AQ301*2</f>
        <v>40</v>
      </c>
      <c r="AS301" s="456">
        <f>+AG301</f>
        <v>83200</v>
      </c>
      <c r="AT301" s="456">
        <f>+AH301</f>
        <v>10</v>
      </c>
      <c r="AU301" s="462">
        <f>+AS301*AT301</f>
        <v>832000</v>
      </c>
      <c r="AV301" s="462">
        <f>IF((AR301&lt;=30)*AND(AU301*AR301%&gt;AJ301),AU301*AR301%,IF((AR301&gt;30)*AND(AU301*30%&gt;AJ301),AU301*30%,AJ301))</f>
        <v>249600</v>
      </c>
      <c r="AW301" s="462">
        <f>+AU301*0.6</f>
        <v>499200</v>
      </c>
      <c r="AX301" s="462">
        <f>+AU301+AV301+AW301</f>
        <v>1580800</v>
      </c>
      <c r="AY301" s="456">
        <f>+AM301</f>
        <v>0</v>
      </c>
      <c r="AZ301" s="484">
        <f>+AX301+AY301</f>
        <v>1580800</v>
      </c>
      <c r="BA301" s="484">
        <f>+AZ301*13</f>
        <v>20550400</v>
      </c>
    </row>
    <row r="302" spans="1:53" s="551" customFormat="1" ht="13.5">
      <c r="A302" s="792">
        <v>3</v>
      </c>
      <c r="B302" s="802" t="s">
        <v>563</v>
      </c>
      <c r="C302" s="794" t="s">
        <v>1981</v>
      </c>
      <c r="D302" s="794">
        <v>1977</v>
      </c>
      <c r="E302" s="795" t="s">
        <v>525</v>
      </c>
      <c r="F302" s="844">
        <v>1</v>
      </c>
      <c r="G302" s="797">
        <v>17</v>
      </c>
      <c r="H302" s="798">
        <f t="shared" si="644"/>
        <v>34</v>
      </c>
      <c r="I302" s="799">
        <v>83200</v>
      </c>
      <c r="J302" s="799">
        <v>10</v>
      </c>
      <c r="K302" s="800">
        <f t="shared" ref="K302:K307" si="652">+J302*I302</f>
        <v>832000</v>
      </c>
      <c r="L302" s="800">
        <v>249600</v>
      </c>
      <c r="M302" s="800">
        <f t="shared" si="645"/>
        <v>499200</v>
      </c>
      <c r="N302" s="800">
        <f t="shared" si="646"/>
        <v>1580800</v>
      </c>
      <c r="O302" s="799"/>
      <c r="P302" s="801">
        <f>+N302+O302</f>
        <v>1580800</v>
      </c>
      <c r="Q302" s="801">
        <f t="shared" si="647"/>
        <v>20550400</v>
      </c>
      <c r="R302" s="690">
        <v>1</v>
      </c>
      <c r="S302" s="567">
        <f t="shared" si="648"/>
        <v>18</v>
      </c>
      <c r="T302" s="461">
        <f>+S302*2</f>
        <v>36</v>
      </c>
      <c r="U302" s="456">
        <v>83200</v>
      </c>
      <c r="V302" s="456">
        <f t="shared" si="649"/>
        <v>10</v>
      </c>
      <c r="W302" s="462">
        <f t="shared" ref="W302:W311" si="653">+U302*V302</f>
        <v>832000</v>
      </c>
      <c r="X302" s="462">
        <f t="shared" si="650"/>
        <v>249600</v>
      </c>
      <c r="Y302" s="462">
        <f t="shared" ref="Y302:Y311" si="654">+W302*0.6</f>
        <v>499200</v>
      </c>
      <c r="Z302" s="462">
        <f t="shared" ref="Z302:Z311" si="655">+W302+X302+Y302</f>
        <v>1580800</v>
      </c>
      <c r="AA302" s="456">
        <f t="shared" si="651"/>
        <v>0</v>
      </c>
      <c r="AB302" s="484">
        <f>+Z302+AA302</f>
        <v>1580800</v>
      </c>
      <c r="AC302" s="484">
        <f>+AB302*13</f>
        <v>20550400</v>
      </c>
      <c r="AD302" s="690">
        <v>1</v>
      </c>
      <c r="AE302" s="567">
        <f t="shared" ref="AE302:AE311" si="656">+S302+1</f>
        <v>19</v>
      </c>
      <c r="AF302" s="461">
        <f>+AE302*2</f>
        <v>38</v>
      </c>
      <c r="AG302" s="456">
        <f t="shared" ref="AG302:AG311" si="657">+U302</f>
        <v>83200</v>
      </c>
      <c r="AH302" s="456">
        <f t="shared" ref="AH302:AH311" si="658">+V302</f>
        <v>10</v>
      </c>
      <c r="AI302" s="462">
        <f t="shared" ref="AI302:AI311" si="659">+AG302*AH302</f>
        <v>832000</v>
      </c>
      <c r="AJ302" s="462">
        <f t="shared" ref="AJ302:AJ311" si="660">IF((AF302&lt;=30)*AND(AI302*AF302%&gt;X302),AI302*AF302%,IF((AF302&gt;30)*AND(AI302*30%&gt;X302),AI302*30%,X302))</f>
        <v>249600</v>
      </c>
      <c r="AK302" s="462">
        <f t="shared" ref="AK302:AK311" si="661">+AI302*0.6</f>
        <v>499200</v>
      </c>
      <c r="AL302" s="462">
        <f t="shared" ref="AL302:AL311" si="662">+AI302+AJ302+AK302</f>
        <v>1580800</v>
      </c>
      <c r="AM302" s="456">
        <f t="shared" ref="AM302:AM311" si="663">+AA302</f>
        <v>0</v>
      </c>
      <c r="AN302" s="484">
        <f>+AL302+AM302</f>
        <v>1580800</v>
      </c>
      <c r="AO302" s="484">
        <f>+AN302*13</f>
        <v>20550400</v>
      </c>
      <c r="AP302" s="690">
        <v>1</v>
      </c>
      <c r="AQ302" s="567">
        <f t="shared" ref="AQ302:AQ311" si="664">+AE302+1</f>
        <v>20</v>
      </c>
      <c r="AR302" s="461">
        <f>+AQ302*2</f>
        <v>40</v>
      </c>
      <c r="AS302" s="456">
        <f t="shared" ref="AS302:AS311" si="665">+AG302</f>
        <v>83200</v>
      </c>
      <c r="AT302" s="456">
        <f t="shared" ref="AT302:AT311" si="666">+AH302</f>
        <v>10</v>
      </c>
      <c r="AU302" s="462">
        <f t="shared" ref="AU302:AU311" si="667">+AS302*AT302</f>
        <v>832000</v>
      </c>
      <c r="AV302" s="462">
        <f t="shared" ref="AV302:AV311" si="668">IF((AR302&lt;=30)*AND(AU302*AR302%&gt;AJ302),AU302*AR302%,IF((AR302&gt;30)*AND(AU302*30%&gt;AJ302),AU302*30%,AJ302))</f>
        <v>249600</v>
      </c>
      <c r="AW302" s="462">
        <f t="shared" ref="AW302:AW311" si="669">+AU302*0.6</f>
        <v>499200</v>
      </c>
      <c r="AX302" s="462">
        <f t="shared" ref="AX302:AX311" si="670">+AU302+AV302+AW302</f>
        <v>1580800</v>
      </c>
      <c r="AY302" s="456">
        <f t="shared" ref="AY302:AY311" si="671">+AM302</f>
        <v>0</v>
      </c>
      <c r="AZ302" s="484">
        <f>+AX302+AY302</f>
        <v>1580800</v>
      </c>
      <c r="BA302" s="484">
        <f>+AZ302*13</f>
        <v>20550400</v>
      </c>
    </row>
    <row r="303" spans="1:53" s="485" customFormat="1" ht="23.25" customHeight="1">
      <c r="A303" s="792">
        <v>4</v>
      </c>
      <c r="B303" s="795" t="s">
        <v>72</v>
      </c>
      <c r="C303" s="794" t="s">
        <v>1981</v>
      </c>
      <c r="D303" s="794">
        <v>1968</v>
      </c>
      <c r="E303" s="795" t="s">
        <v>525</v>
      </c>
      <c r="F303" s="844">
        <v>1</v>
      </c>
      <c r="G303" s="797">
        <v>18</v>
      </c>
      <c r="H303" s="798">
        <f t="shared" si="644"/>
        <v>36</v>
      </c>
      <c r="I303" s="799">
        <v>83200</v>
      </c>
      <c r="J303" s="799">
        <v>10</v>
      </c>
      <c r="K303" s="800">
        <f t="shared" si="652"/>
        <v>832000</v>
      </c>
      <c r="L303" s="800">
        <v>249600</v>
      </c>
      <c r="M303" s="800">
        <f t="shared" si="645"/>
        <v>499200</v>
      </c>
      <c r="N303" s="800">
        <f t="shared" si="646"/>
        <v>1580800</v>
      </c>
      <c r="O303" s="799"/>
      <c r="P303" s="801">
        <f t="shared" ref="P303:P309" si="672">+N303+O303</f>
        <v>1580800</v>
      </c>
      <c r="Q303" s="801">
        <f t="shared" si="647"/>
        <v>20550400</v>
      </c>
      <c r="R303" s="690">
        <v>1</v>
      </c>
      <c r="S303" s="567">
        <f t="shared" si="648"/>
        <v>19</v>
      </c>
      <c r="T303" s="461">
        <f t="shared" ref="T303:T309" si="673">+S303*2</f>
        <v>38</v>
      </c>
      <c r="U303" s="456">
        <v>83200</v>
      </c>
      <c r="V303" s="456">
        <f t="shared" si="649"/>
        <v>10</v>
      </c>
      <c r="W303" s="462">
        <f t="shared" si="653"/>
        <v>832000</v>
      </c>
      <c r="X303" s="462">
        <f t="shared" si="650"/>
        <v>249600</v>
      </c>
      <c r="Y303" s="462">
        <f t="shared" si="654"/>
        <v>499200</v>
      </c>
      <c r="Z303" s="462">
        <f t="shared" si="655"/>
        <v>1580800</v>
      </c>
      <c r="AA303" s="456">
        <f t="shared" si="651"/>
        <v>0</v>
      </c>
      <c r="AB303" s="484">
        <f t="shared" ref="AB303:AB309" si="674">+Z303+AA303</f>
        <v>1580800</v>
      </c>
      <c r="AC303" s="484">
        <f t="shared" ref="AC303:AC308" si="675">+AB303*13</f>
        <v>20550400</v>
      </c>
      <c r="AD303" s="690">
        <v>1</v>
      </c>
      <c r="AE303" s="567">
        <f t="shared" si="656"/>
        <v>20</v>
      </c>
      <c r="AF303" s="461">
        <f t="shared" ref="AF303:AF309" si="676">+AE303*2</f>
        <v>40</v>
      </c>
      <c r="AG303" s="456">
        <f t="shared" si="657"/>
        <v>83200</v>
      </c>
      <c r="AH303" s="456">
        <f t="shared" si="658"/>
        <v>10</v>
      </c>
      <c r="AI303" s="462">
        <f t="shared" si="659"/>
        <v>832000</v>
      </c>
      <c r="AJ303" s="462">
        <f t="shared" si="660"/>
        <v>249600</v>
      </c>
      <c r="AK303" s="462">
        <f t="shared" si="661"/>
        <v>499200</v>
      </c>
      <c r="AL303" s="462">
        <f t="shared" si="662"/>
        <v>1580800</v>
      </c>
      <c r="AM303" s="456">
        <f t="shared" si="663"/>
        <v>0</v>
      </c>
      <c r="AN303" s="484">
        <f t="shared" ref="AN303:AN309" si="677">+AL303+AM303</f>
        <v>1580800</v>
      </c>
      <c r="AO303" s="484">
        <f t="shared" ref="AO303:AO308" si="678">+AN303*13</f>
        <v>20550400</v>
      </c>
      <c r="AP303" s="690">
        <v>1</v>
      </c>
      <c r="AQ303" s="567">
        <f t="shared" si="664"/>
        <v>21</v>
      </c>
      <c r="AR303" s="461">
        <f t="shared" ref="AR303:AR309" si="679">+AQ303*2</f>
        <v>42</v>
      </c>
      <c r="AS303" s="456">
        <f t="shared" si="665"/>
        <v>83200</v>
      </c>
      <c r="AT303" s="456">
        <f t="shared" si="666"/>
        <v>10</v>
      </c>
      <c r="AU303" s="462">
        <f t="shared" si="667"/>
        <v>832000</v>
      </c>
      <c r="AV303" s="462">
        <f t="shared" si="668"/>
        <v>249600</v>
      </c>
      <c r="AW303" s="462">
        <f t="shared" si="669"/>
        <v>499200</v>
      </c>
      <c r="AX303" s="462">
        <f t="shared" si="670"/>
        <v>1580800</v>
      </c>
      <c r="AY303" s="456">
        <f t="shared" si="671"/>
        <v>0</v>
      </c>
      <c r="AZ303" s="484">
        <f t="shared" ref="AZ303:AZ309" si="680">+AX303+AY303</f>
        <v>1580800</v>
      </c>
      <c r="BA303" s="484">
        <f t="shared" ref="BA303:BA308" si="681">+AZ303*13</f>
        <v>20550400</v>
      </c>
    </row>
    <row r="304" spans="1:53" s="485" customFormat="1" ht="23.25" customHeight="1">
      <c r="A304" s="792">
        <v>5</v>
      </c>
      <c r="B304" s="795" t="s">
        <v>463</v>
      </c>
      <c r="C304" s="794" t="s">
        <v>1981</v>
      </c>
      <c r="D304" s="794">
        <v>1971</v>
      </c>
      <c r="E304" s="795" t="s">
        <v>525</v>
      </c>
      <c r="F304" s="844">
        <v>1</v>
      </c>
      <c r="G304" s="797">
        <v>19</v>
      </c>
      <c r="H304" s="798">
        <f t="shared" si="644"/>
        <v>38</v>
      </c>
      <c r="I304" s="799">
        <v>83200</v>
      </c>
      <c r="J304" s="799">
        <v>10</v>
      </c>
      <c r="K304" s="800">
        <f t="shared" si="652"/>
        <v>832000</v>
      </c>
      <c r="L304" s="800">
        <v>249600</v>
      </c>
      <c r="M304" s="800">
        <f t="shared" si="645"/>
        <v>499200</v>
      </c>
      <c r="N304" s="800">
        <f t="shared" si="646"/>
        <v>1580800</v>
      </c>
      <c r="O304" s="799"/>
      <c r="P304" s="801">
        <f t="shared" si="672"/>
        <v>1580800</v>
      </c>
      <c r="Q304" s="801">
        <f t="shared" si="647"/>
        <v>20550400</v>
      </c>
      <c r="R304" s="690">
        <v>1</v>
      </c>
      <c r="S304" s="567">
        <f t="shared" si="648"/>
        <v>20</v>
      </c>
      <c r="T304" s="461">
        <f t="shared" si="673"/>
        <v>40</v>
      </c>
      <c r="U304" s="456">
        <v>83200</v>
      </c>
      <c r="V304" s="456">
        <f t="shared" si="649"/>
        <v>10</v>
      </c>
      <c r="W304" s="462">
        <f t="shared" si="653"/>
        <v>832000</v>
      </c>
      <c r="X304" s="462">
        <f t="shared" si="650"/>
        <v>249600</v>
      </c>
      <c r="Y304" s="462">
        <f t="shared" si="654"/>
        <v>499200</v>
      </c>
      <c r="Z304" s="462">
        <f t="shared" si="655"/>
        <v>1580800</v>
      </c>
      <c r="AA304" s="456">
        <f t="shared" si="651"/>
        <v>0</v>
      </c>
      <c r="AB304" s="484">
        <f t="shared" si="674"/>
        <v>1580800</v>
      </c>
      <c r="AC304" s="484">
        <f t="shared" si="675"/>
        <v>20550400</v>
      </c>
      <c r="AD304" s="690">
        <v>1</v>
      </c>
      <c r="AE304" s="567">
        <f t="shared" si="656"/>
        <v>21</v>
      </c>
      <c r="AF304" s="461">
        <f t="shared" si="676"/>
        <v>42</v>
      </c>
      <c r="AG304" s="456">
        <f t="shared" si="657"/>
        <v>83200</v>
      </c>
      <c r="AH304" s="456">
        <f t="shared" si="658"/>
        <v>10</v>
      </c>
      <c r="AI304" s="462">
        <f t="shared" si="659"/>
        <v>832000</v>
      </c>
      <c r="AJ304" s="462">
        <f t="shared" si="660"/>
        <v>249600</v>
      </c>
      <c r="AK304" s="462">
        <f t="shared" si="661"/>
        <v>499200</v>
      </c>
      <c r="AL304" s="462">
        <f t="shared" si="662"/>
        <v>1580800</v>
      </c>
      <c r="AM304" s="456">
        <f t="shared" si="663"/>
        <v>0</v>
      </c>
      <c r="AN304" s="484">
        <f t="shared" si="677"/>
        <v>1580800</v>
      </c>
      <c r="AO304" s="484">
        <f t="shared" si="678"/>
        <v>20550400</v>
      </c>
      <c r="AP304" s="690">
        <v>1</v>
      </c>
      <c r="AQ304" s="567">
        <f t="shared" si="664"/>
        <v>22</v>
      </c>
      <c r="AR304" s="461">
        <f t="shared" si="679"/>
        <v>44</v>
      </c>
      <c r="AS304" s="456">
        <f t="shared" si="665"/>
        <v>83200</v>
      </c>
      <c r="AT304" s="456">
        <f t="shared" si="666"/>
        <v>10</v>
      </c>
      <c r="AU304" s="462">
        <f t="shared" si="667"/>
        <v>832000</v>
      </c>
      <c r="AV304" s="462">
        <f t="shared" si="668"/>
        <v>249600</v>
      </c>
      <c r="AW304" s="462">
        <f t="shared" si="669"/>
        <v>499200</v>
      </c>
      <c r="AX304" s="462">
        <f t="shared" si="670"/>
        <v>1580800</v>
      </c>
      <c r="AY304" s="456">
        <f t="shared" si="671"/>
        <v>0</v>
      </c>
      <c r="AZ304" s="484">
        <f t="shared" si="680"/>
        <v>1580800</v>
      </c>
      <c r="BA304" s="484">
        <f t="shared" si="681"/>
        <v>20550400</v>
      </c>
    </row>
    <row r="305" spans="1:53" s="485" customFormat="1" ht="23.25" customHeight="1">
      <c r="A305" s="792">
        <v>6</v>
      </c>
      <c r="B305" s="795" t="s">
        <v>483</v>
      </c>
      <c r="C305" s="794" t="s">
        <v>1982</v>
      </c>
      <c r="D305" s="794">
        <v>1973</v>
      </c>
      <c r="E305" s="795" t="s">
        <v>525</v>
      </c>
      <c r="F305" s="844">
        <v>1</v>
      </c>
      <c r="G305" s="797">
        <v>17</v>
      </c>
      <c r="H305" s="798">
        <f t="shared" si="644"/>
        <v>34</v>
      </c>
      <c r="I305" s="799">
        <v>83200</v>
      </c>
      <c r="J305" s="799">
        <v>10</v>
      </c>
      <c r="K305" s="800">
        <f>+J305*I305</f>
        <v>832000</v>
      </c>
      <c r="L305" s="800">
        <v>249600</v>
      </c>
      <c r="M305" s="800">
        <f t="shared" si="645"/>
        <v>499200</v>
      </c>
      <c r="N305" s="800">
        <f t="shared" si="646"/>
        <v>1580800</v>
      </c>
      <c r="O305" s="799"/>
      <c r="P305" s="801">
        <f>+N305+O305</f>
        <v>1580800</v>
      </c>
      <c r="Q305" s="801">
        <f t="shared" si="647"/>
        <v>20550400</v>
      </c>
      <c r="R305" s="690">
        <v>1</v>
      </c>
      <c r="S305" s="567">
        <f t="shared" si="648"/>
        <v>18</v>
      </c>
      <c r="T305" s="461">
        <f>+S305*2</f>
        <v>36</v>
      </c>
      <c r="U305" s="456">
        <v>83200</v>
      </c>
      <c r="V305" s="456">
        <f t="shared" si="649"/>
        <v>10</v>
      </c>
      <c r="W305" s="462">
        <f>+U305*V305</f>
        <v>832000</v>
      </c>
      <c r="X305" s="462">
        <f t="shared" si="650"/>
        <v>249600</v>
      </c>
      <c r="Y305" s="462">
        <f>+W305*0.6</f>
        <v>499200</v>
      </c>
      <c r="Z305" s="462">
        <f>+W305+X305+Y305</f>
        <v>1580800</v>
      </c>
      <c r="AA305" s="456">
        <f t="shared" si="651"/>
        <v>0</v>
      </c>
      <c r="AB305" s="484">
        <f>+Z305+AA305</f>
        <v>1580800</v>
      </c>
      <c r="AC305" s="484">
        <f>+AB305*13</f>
        <v>20550400</v>
      </c>
      <c r="AD305" s="690">
        <v>1</v>
      </c>
      <c r="AE305" s="567">
        <f>+S305+1</f>
        <v>19</v>
      </c>
      <c r="AF305" s="461">
        <f>+AE305*2</f>
        <v>38</v>
      </c>
      <c r="AG305" s="456">
        <f>+U305</f>
        <v>83200</v>
      </c>
      <c r="AH305" s="456">
        <f>+V305</f>
        <v>10</v>
      </c>
      <c r="AI305" s="462">
        <f>+AG305*AH305</f>
        <v>832000</v>
      </c>
      <c r="AJ305" s="462">
        <f>IF((AF305&lt;=30)*AND(AI305*AF305%&gt;X305),AI305*AF305%,IF((AF305&gt;30)*AND(AI305*30%&gt;X305),AI305*30%,X305))</f>
        <v>249600</v>
      </c>
      <c r="AK305" s="462">
        <f>+AI305*0.6</f>
        <v>499200</v>
      </c>
      <c r="AL305" s="462">
        <f>+AI305+AJ305+AK305</f>
        <v>1580800</v>
      </c>
      <c r="AM305" s="456">
        <f>+AA305</f>
        <v>0</v>
      </c>
      <c r="AN305" s="484">
        <f>+AL305+AM305</f>
        <v>1580800</v>
      </c>
      <c r="AO305" s="484">
        <f>+AN305*13</f>
        <v>20550400</v>
      </c>
      <c r="AP305" s="690">
        <v>1</v>
      </c>
      <c r="AQ305" s="567">
        <f>+AE305+1</f>
        <v>20</v>
      </c>
      <c r="AR305" s="461">
        <f>+AQ305*2</f>
        <v>40</v>
      </c>
      <c r="AS305" s="456">
        <f>+AG305</f>
        <v>83200</v>
      </c>
      <c r="AT305" s="456">
        <f>+AH305</f>
        <v>10</v>
      </c>
      <c r="AU305" s="462">
        <f>+AS305*AT305</f>
        <v>832000</v>
      </c>
      <c r="AV305" s="462">
        <f>IF((AR305&lt;=30)*AND(AU305*AR305%&gt;AJ305),AU305*AR305%,IF((AR305&gt;30)*AND(AU305*30%&gt;AJ305),AU305*30%,AJ305))</f>
        <v>249600</v>
      </c>
      <c r="AW305" s="462">
        <f>+AU305*0.6</f>
        <v>499200</v>
      </c>
      <c r="AX305" s="462">
        <f>+AU305+AV305+AW305</f>
        <v>1580800</v>
      </c>
      <c r="AY305" s="456">
        <f>+AM305</f>
        <v>0</v>
      </c>
      <c r="AZ305" s="484">
        <f>+AX305+AY305</f>
        <v>1580800</v>
      </c>
      <c r="BA305" s="484">
        <f>+AZ305*13</f>
        <v>20550400</v>
      </c>
    </row>
    <row r="306" spans="1:53" s="551" customFormat="1" ht="18" customHeight="1">
      <c r="A306" s="792">
        <v>7</v>
      </c>
      <c r="B306" s="802" t="s">
        <v>74</v>
      </c>
      <c r="C306" s="794" t="s">
        <v>1981</v>
      </c>
      <c r="D306" s="794">
        <v>1967</v>
      </c>
      <c r="E306" s="795" t="s">
        <v>525</v>
      </c>
      <c r="F306" s="844">
        <v>1</v>
      </c>
      <c r="G306" s="797">
        <v>17</v>
      </c>
      <c r="H306" s="798">
        <f t="shared" si="644"/>
        <v>34</v>
      </c>
      <c r="I306" s="799">
        <v>83200</v>
      </c>
      <c r="J306" s="799">
        <v>10</v>
      </c>
      <c r="K306" s="800">
        <f t="shared" si="652"/>
        <v>832000</v>
      </c>
      <c r="L306" s="800">
        <v>249600</v>
      </c>
      <c r="M306" s="800">
        <f t="shared" si="645"/>
        <v>499200</v>
      </c>
      <c r="N306" s="800">
        <f t="shared" si="646"/>
        <v>1580800</v>
      </c>
      <c r="O306" s="799"/>
      <c r="P306" s="801">
        <f t="shared" si="672"/>
        <v>1580800</v>
      </c>
      <c r="Q306" s="801">
        <f t="shared" si="647"/>
        <v>20550400</v>
      </c>
      <c r="R306" s="690">
        <v>1</v>
      </c>
      <c r="S306" s="567">
        <f t="shared" si="648"/>
        <v>18</v>
      </c>
      <c r="T306" s="461">
        <f t="shared" si="673"/>
        <v>36</v>
      </c>
      <c r="U306" s="456">
        <v>83200</v>
      </c>
      <c r="V306" s="456">
        <f t="shared" si="649"/>
        <v>10</v>
      </c>
      <c r="W306" s="462">
        <f t="shared" si="653"/>
        <v>832000</v>
      </c>
      <c r="X306" s="462">
        <f t="shared" si="650"/>
        <v>249600</v>
      </c>
      <c r="Y306" s="462">
        <f t="shared" si="654"/>
        <v>499200</v>
      </c>
      <c r="Z306" s="462">
        <f t="shared" si="655"/>
        <v>1580800</v>
      </c>
      <c r="AA306" s="456">
        <f t="shared" si="651"/>
        <v>0</v>
      </c>
      <c r="AB306" s="484">
        <f t="shared" si="674"/>
        <v>1580800</v>
      </c>
      <c r="AC306" s="484">
        <f t="shared" si="675"/>
        <v>20550400</v>
      </c>
      <c r="AD306" s="690">
        <v>1</v>
      </c>
      <c r="AE306" s="567">
        <f t="shared" si="656"/>
        <v>19</v>
      </c>
      <c r="AF306" s="461">
        <f t="shared" si="676"/>
        <v>38</v>
      </c>
      <c r="AG306" s="456">
        <f t="shared" si="657"/>
        <v>83200</v>
      </c>
      <c r="AH306" s="456">
        <f t="shared" si="658"/>
        <v>10</v>
      </c>
      <c r="AI306" s="462">
        <f t="shared" si="659"/>
        <v>832000</v>
      </c>
      <c r="AJ306" s="462">
        <f t="shared" si="660"/>
        <v>249600</v>
      </c>
      <c r="AK306" s="462">
        <f t="shared" si="661"/>
        <v>499200</v>
      </c>
      <c r="AL306" s="462">
        <f t="shared" si="662"/>
        <v>1580800</v>
      </c>
      <c r="AM306" s="456">
        <f t="shared" si="663"/>
        <v>0</v>
      </c>
      <c r="AN306" s="484">
        <f t="shared" si="677"/>
        <v>1580800</v>
      </c>
      <c r="AO306" s="484">
        <f t="shared" si="678"/>
        <v>20550400</v>
      </c>
      <c r="AP306" s="690">
        <v>1</v>
      </c>
      <c r="AQ306" s="567">
        <f t="shared" si="664"/>
        <v>20</v>
      </c>
      <c r="AR306" s="461">
        <f t="shared" si="679"/>
        <v>40</v>
      </c>
      <c r="AS306" s="456">
        <f t="shared" si="665"/>
        <v>83200</v>
      </c>
      <c r="AT306" s="456">
        <f t="shared" si="666"/>
        <v>10</v>
      </c>
      <c r="AU306" s="462">
        <f t="shared" si="667"/>
        <v>832000</v>
      </c>
      <c r="AV306" s="462">
        <f t="shared" si="668"/>
        <v>249600</v>
      </c>
      <c r="AW306" s="462">
        <f t="shared" si="669"/>
        <v>499200</v>
      </c>
      <c r="AX306" s="462">
        <f t="shared" si="670"/>
        <v>1580800</v>
      </c>
      <c r="AY306" s="456">
        <f t="shared" si="671"/>
        <v>0</v>
      </c>
      <c r="AZ306" s="484">
        <f t="shared" si="680"/>
        <v>1580800</v>
      </c>
      <c r="BA306" s="484">
        <f t="shared" si="681"/>
        <v>20550400</v>
      </c>
    </row>
    <row r="307" spans="1:53" s="551" customFormat="1" ht="18" customHeight="1">
      <c r="A307" s="792">
        <v>8</v>
      </c>
      <c r="B307" s="795" t="s">
        <v>532</v>
      </c>
      <c r="C307" s="794" t="s">
        <v>1981</v>
      </c>
      <c r="D307" s="794">
        <v>1969</v>
      </c>
      <c r="E307" s="795" t="s">
        <v>525</v>
      </c>
      <c r="F307" s="844">
        <v>1</v>
      </c>
      <c r="G307" s="797">
        <v>24</v>
      </c>
      <c r="H307" s="798">
        <f t="shared" si="644"/>
        <v>48</v>
      </c>
      <c r="I307" s="799">
        <v>83200</v>
      </c>
      <c r="J307" s="799">
        <v>10</v>
      </c>
      <c r="K307" s="800">
        <f t="shared" si="652"/>
        <v>832000</v>
      </c>
      <c r="L307" s="800">
        <v>249600</v>
      </c>
      <c r="M307" s="800">
        <f t="shared" si="645"/>
        <v>499200</v>
      </c>
      <c r="N307" s="800">
        <f t="shared" si="646"/>
        <v>1580800</v>
      </c>
      <c r="O307" s="799"/>
      <c r="P307" s="801">
        <f t="shared" si="672"/>
        <v>1580800</v>
      </c>
      <c r="Q307" s="801">
        <f t="shared" si="647"/>
        <v>20550400</v>
      </c>
      <c r="R307" s="690">
        <v>1</v>
      </c>
      <c r="S307" s="567">
        <f t="shared" si="648"/>
        <v>25</v>
      </c>
      <c r="T307" s="461">
        <f t="shared" si="673"/>
        <v>50</v>
      </c>
      <c r="U307" s="456">
        <v>83200</v>
      </c>
      <c r="V307" s="456">
        <f t="shared" si="649"/>
        <v>10</v>
      </c>
      <c r="W307" s="462">
        <f t="shared" si="653"/>
        <v>832000</v>
      </c>
      <c r="X307" s="462">
        <f t="shared" si="650"/>
        <v>249600</v>
      </c>
      <c r="Y307" s="462">
        <f t="shared" si="654"/>
        <v>499200</v>
      </c>
      <c r="Z307" s="462">
        <f t="shared" si="655"/>
        <v>1580800</v>
      </c>
      <c r="AA307" s="456">
        <f t="shared" si="651"/>
        <v>0</v>
      </c>
      <c r="AB307" s="484">
        <f t="shared" si="674"/>
        <v>1580800</v>
      </c>
      <c r="AC307" s="484">
        <f t="shared" si="675"/>
        <v>20550400</v>
      </c>
      <c r="AD307" s="690">
        <v>1</v>
      </c>
      <c r="AE307" s="567">
        <f t="shared" si="656"/>
        <v>26</v>
      </c>
      <c r="AF307" s="461">
        <f t="shared" si="676"/>
        <v>52</v>
      </c>
      <c r="AG307" s="456">
        <f t="shared" si="657"/>
        <v>83200</v>
      </c>
      <c r="AH307" s="456">
        <f t="shared" si="658"/>
        <v>10</v>
      </c>
      <c r="AI307" s="462">
        <f t="shared" si="659"/>
        <v>832000</v>
      </c>
      <c r="AJ307" s="462">
        <f t="shared" si="660"/>
        <v>249600</v>
      </c>
      <c r="AK307" s="462">
        <f t="shared" si="661"/>
        <v>499200</v>
      </c>
      <c r="AL307" s="462">
        <f t="shared" si="662"/>
        <v>1580800</v>
      </c>
      <c r="AM307" s="456">
        <f t="shared" si="663"/>
        <v>0</v>
      </c>
      <c r="AN307" s="484">
        <f t="shared" si="677"/>
        <v>1580800</v>
      </c>
      <c r="AO307" s="484">
        <f t="shared" si="678"/>
        <v>20550400</v>
      </c>
      <c r="AP307" s="690">
        <v>1</v>
      </c>
      <c r="AQ307" s="567">
        <f t="shared" si="664"/>
        <v>27</v>
      </c>
      <c r="AR307" s="461">
        <f t="shared" si="679"/>
        <v>54</v>
      </c>
      <c r="AS307" s="456">
        <f t="shared" si="665"/>
        <v>83200</v>
      </c>
      <c r="AT307" s="456">
        <f t="shared" si="666"/>
        <v>10</v>
      </c>
      <c r="AU307" s="462">
        <f t="shared" si="667"/>
        <v>832000</v>
      </c>
      <c r="AV307" s="462">
        <f t="shared" si="668"/>
        <v>249600</v>
      </c>
      <c r="AW307" s="462">
        <f t="shared" si="669"/>
        <v>499200</v>
      </c>
      <c r="AX307" s="462">
        <f t="shared" si="670"/>
        <v>1580800</v>
      </c>
      <c r="AY307" s="456">
        <f t="shared" si="671"/>
        <v>0</v>
      </c>
      <c r="AZ307" s="484">
        <f t="shared" si="680"/>
        <v>1580800</v>
      </c>
      <c r="BA307" s="484">
        <f t="shared" si="681"/>
        <v>20550400</v>
      </c>
    </row>
    <row r="308" spans="1:53" s="551" customFormat="1" ht="18" customHeight="1">
      <c r="A308" s="792">
        <v>9</v>
      </c>
      <c r="B308" s="803" t="s">
        <v>459</v>
      </c>
      <c r="C308" s="794" t="s">
        <v>1981</v>
      </c>
      <c r="D308" s="794">
        <v>1962</v>
      </c>
      <c r="E308" s="795" t="s">
        <v>525</v>
      </c>
      <c r="F308" s="844">
        <v>1</v>
      </c>
      <c r="G308" s="797">
        <v>16</v>
      </c>
      <c r="H308" s="798">
        <f t="shared" si="644"/>
        <v>32</v>
      </c>
      <c r="I308" s="799">
        <v>83200</v>
      </c>
      <c r="J308" s="799">
        <v>10</v>
      </c>
      <c r="K308" s="800">
        <f t="shared" ref="K308:K314" si="682">+J308*I308</f>
        <v>832000</v>
      </c>
      <c r="L308" s="800">
        <v>249600</v>
      </c>
      <c r="M308" s="800">
        <f t="shared" si="645"/>
        <v>499200</v>
      </c>
      <c r="N308" s="800">
        <f t="shared" si="646"/>
        <v>1580800</v>
      </c>
      <c r="O308" s="799"/>
      <c r="P308" s="801">
        <f t="shared" si="672"/>
        <v>1580800</v>
      </c>
      <c r="Q308" s="801">
        <f t="shared" si="647"/>
        <v>20550400</v>
      </c>
      <c r="R308" s="690">
        <v>1</v>
      </c>
      <c r="S308" s="567">
        <f t="shared" si="648"/>
        <v>17</v>
      </c>
      <c r="T308" s="461">
        <f t="shared" si="673"/>
        <v>34</v>
      </c>
      <c r="U308" s="456">
        <v>83200</v>
      </c>
      <c r="V308" s="456">
        <f t="shared" si="649"/>
        <v>10</v>
      </c>
      <c r="W308" s="462">
        <f t="shared" si="653"/>
        <v>832000</v>
      </c>
      <c r="X308" s="462">
        <f t="shared" si="650"/>
        <v>249600</v>
      </c>
      <c r="Y308" s="462">
        <f t="shared" si="654"/>
        <v>499200</v>
      </c>
      <c r="Z308" s="462">
        <f t="shared" si="655"/>
        <v>1580800</v>
      </c>
      <c r="AA308" s="456">
        <f t="shared" si="651"/>
        <v>0</v>
      </c>
      <c r="AB308" s="484">
        <f t="shared" si="674"/>
        <v>1580800</v>
      </c>
      <c r="AC308" s="484">
        <f t="shared" si="675"/>
        <v>20550400</v>
      </c>
      <c r="AD308" s="690">
        <v>1</v>
      </c>
      <c r="AE308" s="567">
        <f t="shared" si="656"/>
        <v>18</v>
      </c>
      <c r="AF308" s="461">
        <f t="shared" si="676"/>
        <v>36</v>
      </c>
      <c r="AG308" s="456">
        <f t="shared" si="657"/>
        <v>83200</v>
      </c>
      <c r="AH308" s="456">
        <f t="shared" si="658"/>
        <v>10</v>
      </c>
      <c r="AI308" s="462">
        <f t="shared" si="659"/>
        <v>832000</v>
      </c>
      <c r="AJ308" s="462">
        <f t="shared" si="660"/>
        <v>249600</v>
      </c>
      <c r="AK308" s="462">
        <f t="shared" si="661"/>
        <v>499200</v>
      </c>
      <c r="AL308" s="462">
        <f t="shared" si="662"/>
        <v>1580800</v>
      </c>
      <c r="AM308" s="456">
        <f t="shared" si="663"/>
        <v>0</v>
      </c>
      <c r="AN308" s="484">
        <f t="shared" si="677"/>
        <v>1580800</v>
      </c>
      <c r="AO308" s="484">
        <f t="shared" si="678"/>
        <v>20550400</v>
      </c>
      <c r="AP308" s="690">
        <v>1</v>
      </c>
      <c r="AQ308" s="567">
        <f t="shared" si="664"/>
        <v>19</v>
      </c>
      <c r="AR308" s="461">
        <f t="shared" si="679"/>
        <v>38</v>
      </c>
      <c r="AS308" s="456">
        <f t="shared" si="665"/>
        <v>83200</v>
      </c>
      <c r="AT308" s="456">
        <f t="shared" si="666"/>
        <v>10</v>
      </c>
      <c r="AU308" s="462">
        <f t="shared" si="667"/>
        <v>832000</v>
      </c>
      <c r="AV308" s="462">
        <f t="shared" si="668"/>
        <v>249600</v>
      </c>
      <c r="AW308" s="462">
        <f t="shared" si="669"/>
        <v>499200</v>
      </c>
      <c r="AX308" s="462">
        <f t="shared" si="670"/>
        <v>1580800</v>
      </c>
      <c r="AY308" s="456">
        <f t="shared" si="671"/>
        <v>0</v>
      </c>
      <c r="AZ308" s="484">
        <f t="shared" si="680"/>
        <v>1580800</v>
      </c>
      <c r="BA308" s="484">
        <f t="shared" si="681"/>
        <v>20550400</v>
      </c>
    </row>
    <row r="309" spans="1:53" s="485" customFormat="1" ht="23.25" customHeight="1">
      <c r="A309" s="792">
        <v>10</v>
      </c>
      <c r="B309" s="795" t="s">
        <v>1192</v>
      </c>
      <c r="C309" s="794" t="s">
        <v>1982</v>
      </c>
      <c r="D309" s="794">
        <v>1978</v>
      </c>
      <c r="E309" s="795" t="s">
        <v>525</v>
      </c>
      <c r="F309" s="796">
        <v>1</v>
      </c>
      <c r="G309" s="797">
        <v>4</v>
      </c>
      <c r="H309" s="798">
        <f t="shared" si="644"/>
        <v>8</v>
      </c>
      <c r="I309" s="799">
        <v>83200</v>
      </c>
      <c r="J309" s="799">
        <v>10</v>
      </c>
      <c r="K309" s="800">
        <f t="shared" si="682"/>
        <v>832000</v>
      </c>
      <c r="L309" s="800">
        <v>66560</v>
      </c>
      <c r="M309" s="800">
        <f t="shared" si="645"/>
        <v>499200</v>
      </c>
      <c r="N309" s="800">
        <f t="shared" si="646"/>
        <v>1397760</v>
      </c>
      <c r="O309" s="799"/>
      <c r="P309" s="801">
        <f t="shared" si="672"/>
        <v>1397760</v>
      </c>
      <c r="Q309" s="801">
        <f t="shared" si="647"/>
        <v>18170880</v>
      </c>
      <c r="R309" s="690">
        <v>1</v>
      </c>
      <c r="S309" s="567">
        <f t="shared" si="648"/>
        <v>5</v>
      </c>
      <c r="T309" s="461">
        <f t="shared" si="673"/>
        <v>10</v>
      </c>
      <c r="U309" s="456">
        <v>83200</v>
      </c>
      <c r="V309" s="456">
        <f t="shared" si="649"/>
        <v>10</v>
      </c>
      <c r="W309" s="462">
        <f t="shared" si="653"/>
        <v>832000</v>
      </c>
      <c r="X309" s="462">
        <f t="shared" si="650"/>
        <v>83200</v>
      </c>
      <c r="Y309" s="462">
        <f t="shared" si="654"/>
        <v>499200</v>
      </c>
      <c r="Z309" s="462">
        <f t="shared" si="655"/>
        <v>1414400</v>
      </c>
      <c r="AA309" s="456">
        <f t="shared" si="651"/>
        <v>0</v>
      </c>
      <c r="AB309" s="484">
        <f t="shared" si="674"/>
        <v>1414400</v>
      </c>
      <c r="AC309" s="484">
        <f t="shared" ref="AC309:AC314" si="683">+AB309*13</f>
        <v>18387200</v>
      </c>
      <c r="AD309" s="690">
        <v>1</v>
      </c>
      <c r="AE309" s="567">
        <f t="shared" si="656"/>
        <v>6</v>
      </c>
      <c r="AF309" s="461">
        <f t="shared" si="676"/>
        <v>12</v>
      </c>
      <c r="AG309" s="456">
        <f t="shared" si="657"/>
        <v>83200</v>
      </c>
      <c r="AH309" s="456">
        <f t="shared" si="658"/>
        <v>10</v>
      </c>
      <c r="AI309" s="462">
        <f t="shared" si="659"/>
        <v>832000</v>
      </c>
      <c r="AJ309" s="462">
        <f t="shared" si="660"/>
        <v>99840</v>
      </c>
      <c r="AK309" s="462">
        <f t="shared" si="661"/>
        <v>499200</v>
      </c>
      <c r="AL309" s="462">
        <f t="shared" si="662"/>
        <v>1431040</v>
      </c>
      <c r="AM309" s="456">
        <f t="shared" si="663"/>
        <v>0</v>
      </c>
      <c r="AN309" s="484">
        <f t="shared" si="677"/>
        <v>1431040</v>
      </c>
      <c r="AO309" s="484">
        <f t="shared" ref="AO309:AO314" si="684">+AN309*13</f>
        <v>18603520</v>
      </c>
      <c r="AP309" s="690">
        <v>1</v>
      </c>
      <c r="AQ309" s="567">
        <f t="shared" si="664"/>
        <v>7</v>
      </c>
      <c r="AR309" s="461">
        <f t="shared" si="679"/>
        <v>14</v>
      </c>
      <c r="AS309" s="456">
        <f t="shared" si="665"/>
        <v>83200</v>
      </c>
      <c r="AT309" s="456">
        <f t="shared" si="666"/>
        <v>10</v>
      </c>
      <c r="AU309" s="462">
        <f t="shared" si="667"/>
        <v>832000</v>
      </c>
      <c r="AV309" s="462">
        <f t="shared" si="668"/>
        <v>116480.00000000001</v>
      </c>
      <c r="AW309" s="462">
        <f t="shared" si="669"/>
        <v>499200</v>
      </c>
      <c r="AX309" s="462">
        <f t="shared" si="670"/>
        <v>1447680</v>
      </c>
      <c r="AY309" s="456">
        <f t="shared" si="671"/>
        <v>0</v>
      </c>
      <c r="AZ309" s="484">
        <f t="shared" si="680"/>
        <v>1447680</v>
      </c>
      <c r="BA309" s="484">
        <f t="shared" ref="BA309:BA314" si="685">+AZ309*13</f>
        <v>18819840</v>
      </c>
    </row>
    <row r="310" spans="1:53" s="485" customFormat="1" ht="23.25" customHeight="1">
      <c r="A310" s="792">
        <v>11</v>
      </c>
      <c r="B310" s="802" t="s">
        <v>2010</v>
      </c>
      <c r="C310" s="794" t="s">
        <v>1961</v>
      </c>
      <c r="D310" s="794">
        <v>1987</v>
      </c>
      <c r="E310" s="795" t="s">
        <v>525</v>
      </c>
      <c r="F310" s="796">
        <v>1</v>
      </c>
      <c r="G310" s="797">
        <v>4</v>
      </c>
      <c r="H310" s="798">
        <f t="shared" si="644"/>
        <v>8</v>
      </c>
      <c r="I310" s="799">
        <v>83200</v>
      </c>
      <c r="J310" s="799">
        <v>10</v>
      </c>
      <c r="K310" s="800">
        <f t="shared" si="682"/>
        <v>832000</v>
      </c>
      <c r="L310" s="800">
        <v>66560</v>
      </c>
      <c r="M310" s="800">
        <f t="shared" si="645"/>
        <v>499200</v>
      </c>
      <c r="N310" s="800">
        <f t="shared" si="646"/>
        <v>1397760</v>
      </c>
      <c r="O310" s="799"/>
      <c r="P310" s="801">
        <f>+N310+O310</f>
        <v>1397760</v>
      </c>
      <c r="Q310" s="801">
        <f t="shared" si="647"/>
        <v>18170880</v>
      </c>
      <c r="R310" s="690">
        <v>1</v>
      </c>
      <c r="S310" s="567">
        <f t="shared" si="648"/>
        <v>5</v>
      </c>
      <c r="T310" s="461">
        <f>+S310*2</f>
        <v>10</v>
      </c>
      <c r="U310" s="456">
        <v>83200</v>
      </c>
      <c r="V310" s="456">
        <f t="shared" si="649"/>
        <v>10</v>
      </c>
      <c r="W310" s="462">
        <f t="shared" si="653"/>
        <v>832000</v>
      </c>
      <c r="X310" s="462">
        <f t="shared" si="650"/>
        <v>83200</v>
      </c>
      <c r="Y310" s="462">
        <f t="shared" si="654"/>
        <v>499200</v>
      </c>
      <c r="Z310" s="462">
        <f t="shared" si="655"/>
        <v>1414400</v>
      </c>
      <c r="AA310" s="456">
        <f t="shared" si="651"/>
        <v>0</v>
      </c>
      <c r="AB310" s="484">
        <f>+Z310+AA310</f>
        <v>1414400</v>
      </c>
      <c r="AC310" s="484">
        <f t="shared" si="683"/>
        <v>18387200</v>
      </c>
      <c r="AD310" s="690">
        <v>1</v>
      </c>
      <c r="AE310" s="567">
        <f t="shared" si="656"/>
        <v>6</v>
      </c>
      <c r="AF310" s="461">
        <f>+AE310*2</f>
        <v>12</v>
      </c>
      <c r="AG310" s="456">
        <f t="shared" si="657"/>
        <v>83200</v>
      </c>
      <c r="AH310" s="456">
        <f t="shared" si="658"/>
        <v>10</v>
      </c>
      <c r="AI310" s="462">
        <f t="shared" si="659"/>
        <v>832000</v>
      </c>
      <c r="AJ310" s="462">
        <f t="shared" si="660"/>
        <v>99840</v>
      </c>
      <c r="AK310" s="462">
        <f t="shared" si="661"/>
        <v>499200</v>
      </c>
      <c r="AL310" s="462">
        <f t="shared" si="662"/>
        <v>1431040</v>
      </c>
      <c r="AM310" s="456">
        <f t="shared" si="663"/>
        <v>0</v>
      </c>
      <c r="AN310" s="484">
        <f>+AL310+AM310</f>
        <v>1431040</v>
      </c>
      <c r="AO310" s="484">
        <f t="shared" si="684"/>
        <v>18603520</v>
      </c>
      <c r="AP310" s="690">
        <v>1</v>
      </c>
      <c r="AQ310" s="567">
        <f t="shared" si="664"/>
        <v>7</v>
      </c>
      <c r="AR310" s="461">
        <f>+AQ310*2</f>
        <v>14</v>
      </c>
      <c r="AS310" s="456">
        <f t="shared" si="665"/>
        <v>83200</v>
      </c>
      <c r="AT310" s="456">
        <f t="shared" si="666"/>
        <v>10</v>
      </c>
      <c r="AU310" s="462">
        <f t="shared" si="667"/>
        <v>832000</v>
      </c>
      <c r="AV310" s="462">
        <f t="shared" si="668"/>
        <v>116480.00000000001</v>
      </c>
      <c r="AW310" s="462">
        <f t="shared" si="669"/>
        <v>499200</v>
      </c>
      <c r="AX310" s="462">
        <f t="shared" si="670"/>
        <v>1447680</v>
      </c>
      <c r="AY310" s="456">
        <f t="shared" si="671"/>
        <v>0</v>
      </c>
      <c r="AZ310" s="484">
        <f>+AX310+AY310</f>
        <v>1447680</v>
      </c>
      <c r="BA310" s="484">
        <f t="shared" si="685"/>
        <v>18819840</v>
      </c>
    </row>
    <row r="311" spans="1:53" s="485" customFormat="1" ht="23.25" customHeight="1">
      <c r="A311" s="792">
        <v>12</v>
      </c>
      <c r="B311" s="795" t="s">
        <v>2915</v>
      </c>
      <c r="C311" s="794" t="s">
        <v>1982</v>
      </c>
      <c r="D311" s="794">
        <v>1983</v>
      </c>
      <c r="E311" s="795" t="s">
        <v>525</v>
      </c>
      <c r="F311" s="796">
        <v>1</v>
      </c>
      <c r="G311" s="797">
        <v>1</v>
      </c>
      <c r="H311" s="798">
        <f t="shared" si="644"/>
        <v>2</v>
      </c>
      <c r="I311" s="799">
        <v>83200</v>
      </c>
      <c r="J311" s="799">
        <v>10</v>
      </c>
      <c r="K311" s="800">
        <f t="shared" si="682"/>
        <v>832000</v>
      </c>
      <c r="L311" s="800">
        <v>16640</v>
      </c>
      <c r="M311" s="800">
        <f t="shared" si="645"/>
        <v>499200</v>
      </c>
      <c r="N311" s="800">
        <f t="shared" si="646"/>
        <v>1347840</v>
      </c>
      <c r="O311" s="799"/>
      <c r="P311" s="801">
        <f>+N311+O311</f>
        <v>1347840</v>
      </c>
      <c r="Q311" s="801">
        <f t="shared" si="647"/>
        <v>17521920</v>
      </c>
      <c r="R311" s="690">
        <v>1</v>
      </c>
      <c r="S311" s="567">
        <f t="shared" si="648"/>
        <v>2</v>
      </c>
      <c r="T311" s="461">
        <f>+S311*2</f>
        <v>4</v>
      </c>
      <c r="U311" s="456">
        <v>83200</v>
      </c>
      <c r="V311" s="456">
        <f t="shared" si="649"/>
        <v>10</v>
      </c>
      <c r="W311" s="462">
        <f t="shared" si="653"/>
        <v>832000</v>
      </c>
      <c r="X311" s="462">
        <f t="shared" si="650"/>
        <v>33280</v>
      </c>
      <c r="Y311" s="462">
        <f t="shared" si="654"/>
        <v>499200</v>
      </c>
      <c r="Z311" s="462">
        <f t="shared" si="655"/>
        <v>1364480</v>
      </c>
      <c r="AA311" s="456">
        <f t="shared" si="651"/>
        <v>0</v>
      </c>
      <c r="AB311" s="484">
        <f>+Z311+AA311</f>
        <v>1364480</v>
      </c>
      <c r="AC311" s="484">
        <f t="shared" si="683"/>
        <v>17738240</v>
      </c>
      <c r="AD311" s="690">
        <v>1</v>
      </c>
      <c r="AE311" s="567">
        <f t="shared" si="656"/>
        <v>3</v>
      </c>
      <c r="AF311" s="461">
        <f>+AE311*2</f>
        <v>6</v>
      </c>
      <c r="AG311" s="456">
        <f t="shared" si="657"/>
        <v>83200</v>
      </c>
      <c r="AH311" s="456">
        <f t="shared" si="658"/>
        <v>10</v>
      </c>
      <c r="AI311" s="462">
        <f t="shared" si="659"/>
        <v>832000</v>
      </c>
      <c r="AJ311" s="462">
        <f t="shared" si="660"/>
        <v>49920</v>
      </c>
      <c r="AK311" s="462">
        <f t="shared" si="661"/>
        <v>499200</v>
      </c>
      <c r="AL311" s="462">
        <f t="shared" si="662"/>
        <v>1381120</v>
      </c>
      <c r="AM311" s="456">
        <f t="shared" si="663"/>
        <v>0</v>
      </c>
      <c r="AN311" s="484">
        <f>+AL311+AM311</f>
        <v>1381120</v>
      </c>
      <c r="AO311" s="484">
        <f t="shared" si="684"/>
        <v>17954560</v>
      </c>
      <c r="AP311" s="690">
        <v>1</v>
      </c>
      <c r="AQ311" s="567">
        <f t="shared" si="664"/>
        <v>4</v>
      </c>
      <c r="AR311" s="461">
        <f>+AQ311*2</f>
        <v>8</v>
      </c>
      <c r="AS311" s="456">
        <f t="shared" si="665"/>
        <v>83200</v>
      </c>
      <c r="AT311" s="456">
        <f t="shared" si="666"/>
        <v>10</v>
      </c>
      <c r="AU311" s="462">
        <f t="shared" si="667"/>
        <v>832000</v>
      </c>
      <c r="AV311" s="462">
        <f t="shared" si="668"/>
        <v>66560</v>
      </c>
      <c r="AW311" s="462">
        <f t="shared" si="669"/>
        <v>499200</v>
      </c>
      <c r="AX311" s="462">
        <f t="shared" si="670"/>
        <v>1397760</v>
      </c>
      <c r="AY311" s="456">
        <f t="shared" si="671"/>
        <v>0</v>
      </c>
      <c r="AZ311" s="484">
        <f>+AX311+AY311</f>
        <v>1397760</v>
      </c>
      <c r="BA311" s="484">
        <f t="shared" si="685"/>
        <v>18170880</v>
      </c>
    </row>
    <row r="312" spans="1:53" s="551" customFormat="1" ht="27">
      <c r="A312" s="792">
        <v>13</v>
      </c>
      <c r="B312" s="795" t="s">
        <v>458</v>
      </c>
      <c r="C312" s="794" t="s">
        <v>1981</v>
      </c>
      <c r="D312" s="794">
        <v>1970</v>
      </c>
      <c r="E312" s="795" t="s">
        <v>1984</v>
      </c>
      <c r="F312" s="844">
        <v>1</v>
      </c>
      <c r="G312" s="797">
        <v>24</v>
      </c>
      <c r="H312" s="798">
        <f t="shared" si="644"/>
        <v>48</v>
      </c>
      <c r="I312" s="799">
        <v>83200</v>
      </c>
      <c r="J312" s="799">
        <v>10</v>
      </c>
      <c r="K312" s="800">
        <f t="shared" si="682"/>
        <v>832000</v>
      </c>
      <c r="L312" s="800">
        <v>249600</v>
      </c>
      <c r="M312" s="800">
        <f t="shared" si="645"/>
        <v>499200</v>
      </c>
      <c r="N312" s="800">
        <f t="shared" si="646"/>
        <v>1580800</v>
      </c>
      <c r="O312" s="799"/>
      <c r="P312" s="801">
        <f>+N312+O312</f>
        <v>1580800</v>
      </c>
      <c r="Q312" s="801">
        <f t="shared" si="647"/>
        <v>20550400</v>
      </c>
      <c r="R312" s="690">
        <v>1</v>
      </c>
      <c r="S312" s="567">
        <f t="shared" si="648"/>
        <v>25</v>
      </c>
      <c r="T312" s="461">
        <f>+S312*2</f>
        <v>50</v>
      </c>
      <c r="U312" s="456">
        <v>83200</v>
      </c>
      <c r="V312" s="456">
        <f t="shared" si="649"/>
        <v>10</v>
      </c>
      <c r="W312" s="462">
        <f>+U312*V312</f>
        <v>832000</v>
      </c>
      <c r="X312" s="462">
        <f t="shared" si="650"/>
        <v>249600</v>
      </c>
      <c r="Y312" s="462">
        <f>+W312*0.6</f>
        <v>499200</v>
      </c>
      <c r="Z312" s="462">
        <f>+W312+X312+Y312</f>
        <v>1580800</v>
      </c>
      <c r="AA312" s="456">
        <f t="shared" si="651"/>
        <v>0</v>
      </c>
      <c r="AB312" s="484">
        <f>+Z312+AA312</f>
        <v>1580800</v>
      </c>
      <c r="AC312" s="484">
        <f t="shared" si="683"/>
        <v>20550400</v>
      </c>
      <c r="AD312" s="690">
        <v>1</v>
      </c>
      <c r="AE312" s="567">
        <f>+S312+1</f>
        <v>26</v>
      </c>
      <c r="AF312" s="461">
        <f>+AE312*2</f>
        <v>52</v>
      </c>
      <c r="AG312" s="456">
        <f t="shared" ref="AG312:AH314" si="686">+U312</f>
        <v>83200</v>
      </c>
      <c r="AH312" s="456">
        <f t="shared" si="686"/>
        <v>10</v>
      </c>
      <c r="AI312" s="462">
        <f>+AG312*AH312</f>
        <v>832000</v>
      </c>
      <c r="AJ312" s="462">
        <f>IF((AF312&lt;=30)*AND(AI312*AF312%&gt;X312),AI312*AF312%,IF((AF312&gt;30)*AND(AI312*30%&gt;X312),AI312*30%,X312))</f>
        <v>249600</v>
      </c>
      <c r="AK312" s="462">
        <f>+AI312*0.6</f>
        <v>499200</v>
      </c>
      <c r="AL312" s="462">
        <f>+AI312+AJ312+AK312</f>
        <v>1580800</v>
      </c>
      <c r="AM312" s="456">
        <f>+AA312</f>
        <v>0</v>
      </c>
      <c r="AN312" s="484">
        <f>+AL312+AM312</f>
        <v>1580800</v>
      </c>
      <c r="AO312" s="484">
        <f t="shared" si="684"/>
        <v>20550400</v>
      </c>
      <c r="AP312" s="690">
        <v>1</v>
      </c>
      <c r="AQ312" s="567">
        <f>+AE312+1</f>
        <v>27</v>
      </c>
      <c r="AR312" s="461">
        <f>+AQ312*2</f>
        <v>54</v>
      </c>
      <c r="AS312" s="456">
        <f t="shared" ref="AS312:AT314" si="687">+AG312</f>
        <v>83200</v>
      </c>
      <c r="AT312" s="456">
        <f t="shared" si="687"/>
        <v>10</v>
      </c>
      <c r="AU312" s="462">
        <f>+AS312*AT312</f>
        <v>832000</v>
      </c>
      <c r="AV312" s="462">
        <f>IF((AR312&lt;=30)*AND(AU312*AR312%&gt;AJ312),AU312*AR312%,IF((AR312&gt;30)*AND(AU312*30%&gt;AJ312),AU312*30%,AJ312))</f>
        <v>249600</v>
      </c>
      <c r="AW312" s="462">
        <f>+AU312*0.6</f>
        <v>499200</v>
      </c>
      <c r="AX312" s="462">
        <f>+AU312+AV312+AW312</f>
        <v>1580800</v>
      </c>
      <c r="AY312" s="456">
        <f>+AM312</f>
        <v>0</v>
      </c>
      <c r="AZ312" s="484">
        <f>+AX312+AY312</f>
        <v>1580800</v>
      </c>
      <c r="BA312" s="484">
        <f t="shared" si="685"/>
        <v>20550400</v>
      </c>
    </row>
    <row r="313" spans="1:53" s="551" customFormat="1" ht="27">
      <c r="A313" s="792">
        <v>14</v>
      </c>
      <c r="B313" s="802" t="s">
        <v>759</v>
      </c>
      <c r="C313" s="794" t="s">
        <v>1981</v>
      </c>
      <c r="D313" s="794">
        <v>1979</v>
      </c>
      <c r="E313" s="795" t="s">
        <v>1984</v>
      </c>
      <c r="F313" s="844">
        <v>1</v>
      </c>
      <c r="G313" s="797">
        <v>13</v>
      </c>
      <c r="H313" s="798">
        <f t="shared" si="644"/>
        <v>26</v>
      </c>
      <c r="I313" s="799">
        <v>83200</v>
      </c>
      <c r="J313" s="799">
        <v>10</v>
      </c>
      <c r="K313" s="800">
        <f t="shared" si="682"/>
        <v>832000</v>
      </c>
      <c r="L313" s="800">
        <v>216320</v>
      </c>
      <c r="M313" s="800">
        <f t="shared" si="645"/>
        <v>499200</v>
      </c>
      <c r="N313" s="800">
        <f t="shared" si="646"/>
        <v>1547520</v>
      </c>
      <c r="O313" s="799"/>
      <c r="P313" s="801">
        <f>+N313+O313</f>
        <v>1547520</v>
      </c>
      <c r="Q313" s="801">
        <f t="shared" si="647"/>
        <v>20117760</v>
      </c>
      <c r="R313" s="690">
        <v>1</v>
      </c>
      <c r="S313" s="567">
        <f t="shared" si="648"/>
        <v>14</v>
      </c>
      <c r="T313" s="461">
        <f>+S313*2</f>
        <v>28</v>
      </c>
      <c r="U313" s="456">
        <v>83200</v>
      </c>
      <c r="V313" s="456">
        <f t="shared" si="649"/>
        <v>10</v>
      </c>
      <c r="W313" s="462">
        <f>+U313*V313</f>
        <v>832000</v>
      </c>
      <c r="X313" s="462">
        <f t="shared" si="650"/>
        <v>232960.00000000003</v>
      </c>
      <c r="Y313" s="462">
        <f>+W313*0.6</f>
        <v>499200</v>
      </c>
      <c r="Z313" s="462">
        <f>+W313+X313+Y313</f>
        <v>1564160</v>
      </c>
      <c r="AA313" s="456">
        <f t="shared" si="651"/>
        <v>0</v>
      </c>
      <c r="AB313" s="484">
        <f>+Z313+AA313</f>
        <v>1564160</v>
      </c>
      <c r="AC313" s="484">
        <f t="shared" si="683"/>
        <v>20334080</v>
      </c>
      <c r="AD313" s="690">
        <v>1</v>
      </c>
      <c r="AE313" s="567">
        <f>+S313+1</f>
        <v>15</v>
      </c>
      <c r="AF313" s="461">
        <f>+AE313*2</f>
        <v>30</v>
      </c>
      <c r="AG313" s="456">
        <f t="shared" si="686"/>
        <v>83200</v>
      </c>
      <c r="AH313" s="456">
        <f t="shared" si="686"/>
        <v>10</v>
      </c>
      <c r="AI313" s="462">
        <f>+AG313*AH313</f>
        <v>832000</v>
      </c>
      <c r="AJ313" s="462">
        <f>IF((AF313&lt;=30)*AND(AI313*AF313%&gt;X313),AI313*AF313%,IF((AF313&gt;30)*AND(AI313*30%&gt;X313),AI313*30%,X313))</f>
        <v>249600</v>
      </c>
      <c r="AK313" s="462">
        <f>+AI313*0.6</f>
        <v>499200</v>
      </c>
      <c r="AL313" s="462">
        <f>+AI313+AJ313+AK313</f>
        <v>1580800</v>
      </c>
      <c r="AM313" s="456">
        <f>+AA313</f>
        <v>0</v>
      </c>
      <c r="AN313" s="484">
        <f>+AL313+AM313</f>
        <v>1580800</v>
      </c>
      <c r="AO313" s="484">
        <f t="shared" si="684"/>
        <v>20550400</v>
      </c>
      <c r="AP313" s="690">
        <v>1</v>
      </c>
      <c r="AQ313" s="567">
        <f>+AE313+1</f>
        <v>16</v>
      </c>
      <c r="AR313" s="461">
        <f>+AQ313*2</f>
        <v>32</v>
      </c>
      <c r="AS313" s="456">
        <f t="shared" si="687"/>
        <v>83200</v>
      </c>
      <c r="AT313" s="456">
        <f t="shared" si="687"/>
        <v>10</v>
      </c>
      <c r="AU313" s="462">
        <f>+AS313*AT313</f>
        <v>832000</v>
      </c>
      <c r="AV313" s="462">
        <f>IF((AR313&lt;=30)*AND(AU313*AR313%&gt;AJ313),AU313*AR313%,IF((AR313&gt;30)*AND(AU313*30%&gt;AJ313),AU313*30%,AJ313))</f>
        <v>249600</v>
      </c>
      <c r="AW313" s="462">
        <f>+AU313*0.6</f>
        <v>499200</v>
      </c>
      <c r="AX313" s="462">
        <f>+AU313+AV313+AW313</f>
        <v>1580800</v>
      </c>
      <c r="AY313" s="456">
        <f>+AM313</f>
        <v>0</v>
      </c>
      <c r="AZ313" s="484">
        <f>+AX313+AY313</f>
        <v>1580800</v>
      </c>
      <c r="BA313" s="484">
        <f t="shared" si="685"/>
        <v>20550400</v>
      </c>
    </row>
    <row r="314" spans="1:53" s="551" customFormat="1" ht="27">
      <c r="A314" s="792">
        <v>15</v>
      </c>
      <c r="B314" s="802" t="s">
        <v>497</v>
      </c>
      <c r="C314" s="794" t="s">
        <v>1981</v>
      </c>
      <c r="D314" s="794">
        <v>1982</v>
      </c>
      <c r="E314" s="795" t="s">
        <v>1984</v>
      </c>
      <c r="F314" s="844">
        <v>1</v>
      </c>
      <c r="G314" s="797">
        <v>12</v>
      </c>
      <c r="H314" s="798">
        <f t="shared" si="644"/>
        <v>24</v>
      </c>
      <c r="I314" s="799">
        <v>83200</v>
      </c>
      <c r="J314" s="799">
        <v>10</v>
      </c>
      <c r="K314" s="800">
        <f t="shared" si="682"/>
        <v>832000</v>
      </c>
      <c r="L314" s="800">
        <v>199680</v>
      </c>
      <c r="M314" s="800">
        <f t="shared" si="645"/>
        <v>499200</v>
      </c>
      <c r="N314" s="800">
        <f t="shared" si="646"/>
        <v>1530880</v>
      </c>
      <c r="O314" s="799"/>
      <c r="P314" s="801">
        <f>+N314+O314</f>
        <v>1530880</v>
      </c>
      <c r="Q314" s="801">
        <f t="shared" si="647"/>
        <v>19901440</v>
      </c>
      <c r="R314" s="690">
        <v>1</v>
      </c>
      <c r="S314" s="567">
        <f t="shared" si="648"/>
        <v>13</v>
      </c>
      <c r="T314" s="461">
        <f>+S314*2</f>
        <v>26</v>
      </c>
      <c r="U314" s="456">
        <v>83200</v>
      </c>
      <c r="V314" s="456">
        <f t="shared" si="649"/>
        <v>10</v>
      </c>
      <c r="W314" s="462">
        <f>+U314*V314</f>
        <v>832000</v>
      </c>
      <c r="X314" s="462">
        <f t="shared" si="650"/>
        <v>216320</v>
      </c>
      <c r="Y314" s="462">
        <f>+W314*0.6</f>
        <v>499200</v>
      </c>
      <c r="Z314" s="462">
        <f>+W314+X314+Y314</f>
        <v>1547520</v>
      </c>
      <c r="AA314" s="456">
        <f t="shared" si="651"/>
        <v>0</v>
      </c>
      <c r="AB314" s="484">
        <f>+Z314+AA314</f>
        <v>1547520</v>
      </c>
      <c r="AC314" s="484">
        <f t="shared" si="683"/>
        <v>20117760</v>
      </c>
      <c r="AD314" s="690">
        <v>1</v>
      </c>
      <c r="AE314" s="567">
        <f>+S314+1</f>
        <v>14</v>
      </c>
      <c r="AF314" s="461">
        <f>+AE314*2</f>
        <v>28</v>
      </c>
      <c r="AG314" s="456">
        <f t="shared" si="686"/>
        <v>83200</v>
      </c>
      <c r="AH314" s="456">
        <f t="shared" si="686"/>
        <v>10</v>
      </c>
      <c r="AI314" s="462">
        <f>+AG314*AH314</f>
        <v>832000</v>
      </c>
      <c r="AJ314" s="462">
        <f>IF((AF314&lt;=30)*AND(AI314*AF314%&gt;X314),AI314*AF314%,IF((AF314&gt;30)*AND(AI314*30%&gt;X314),AI314*30%,X314))</f>
        <v>232960.00000000003</v>
      </c>
      <c r="AK314" s="462">
        <f>+AI314*0.6</f>
        <v>499200</v>
      </c>
      <c r="AL314" s="462">
        <f>+AI314+AJ314+AK314</f>
        <v>1564160</v>
      </c>
      <c r="AM314" s="456">
        <f>+AA314</f>
        <v>0</v>
      </c>
      <c r="AN314" s="484">
        <f>+AL314+AM314</f>
        <v>1564160</v>
      </c>
      <c r="AO314" s="484">
        <f t="shared" si="684"/>
        <v>20334080</v>
      </c>
      <c r="AP314" s="690">
        <v>1</v>
      </c>
      <c r="AQ314" s="567">
        <f>+AE314+1</f>
        <v>15</v>
      </c>
      <c r="AR314" s="461">
        <f>+AQ314*2</f>
        <v>30</v>
      </c>
      <c r="AS314" s="456">
        <f t="shared" si="687"/>
        <v>83200</v>
      </c>
      <c r="AT314" s="456">
        <f t="shared" si="687"/>
        <v>10</v>
      </c>
      <c r="AU314" s="462">
        <f>+AS314*AT314</f>
        <v>832000</v>
      </c>
      <c r="AV314" s="462">
        <f>IF((AR314&lt;=30)*AND(AU314*AR314%&gt;AJ314),AU314*AR314%,IF((AR314&gt;30)*AND(AU314*30%&gt;AJ314),AU314*30%,AJ314))</f>
        <v>249600</v>
      </c>
      <c r="AW314" s="462">
        <f>+AU314*0.6</f>
        <v>499200</v>
      </c>
      <c r="AX314" s="462">
        <f>+AU314+AV314+AW314</f>
        <v>1580800</v>
      </c>
      <c r="AY314" s="456">
        <f>+AM314</f>
        <v>0</v>
      </c>
      <c r="AZ314" s="484">
        <f>+AX314+AY314</f>
        <v>1580800</v>
      </c>
      <c r="BA314" s="484">
        <f t="shared" si="685"/>
        <v>20550400</v>
      </c>
    </row>
    <row r="315" spans="1:53" s="453" customFormat="1" ht="18" customHeight="1">
      <c r="A315" s="958" t="s">
        <v>64</v>
      </c>
      <c r="B315" s="958"/>
      <c r="C315" s="958"/>
      <c r="D315" s="958"/>
      <c r="E315" s="958"/>
      <c r="F315" s="692">
        <f>SUM(F300:F314)</f>
        <v>15</v>
      </c>
      <c r="G315" s="745">
        <f t="shared" ref="G315:L315" si="688">SUM(G300:G314)</f>
        <v>226</v>
      </c>
      <c r="H315" s="745">
        <f t="shared" si="688"/>
        <v>452</v>
      </c>
      <c r="I315" s="745">
        <f t="shared" si="688"/>
        <v>1248000</v>
      </c>
      <c r="J315" s="745">
        <f t="shared" si="688"/>
        <v>151</v>
      </c>
      <c r="K315" s="745">
        <f t="shared" si="688"/>
        <v>12563200</v>
      </c>
      <c r="L315" s="745">
        <f t="shared" si="688"/>
        <v>3123123</v>
      </c>
      <c r="M315" s="745">
        <f t="shared" ref="M315:BA315" si="689">SUM(M300:M314)</f>
        <v>7537920</v>
      </c>
      <c r="N315" s="745">
        <f t="shared" si="689"/>
        <v>23224243</v>
      </c>
      <c r="O315" s="745">
        <f t="shared" si="689"/>
        <v>0</v>
      </c>
      <c r="P315" s="745">
        <f t="shared" si="689"/>
        <v>23224243</v>
      </c>
      <c r="Q315" s="745">
        <f t="shared" si="689"/>
        <v>301915159</v>
      </c>
      <c r="R315" s="745">
        <f t="shared" si="689"/>
        <v>15</v>
      </c>
      <c r="S315" s="745">
        <f t="shared" si="689"/>
        <v>241</v>
      </c>
      <c r="T315" s="745">
        <f t="shared" si="689"/>
        <v>482</v>
      </c>
      <c r="U315" s="745">
        <f t="shared" si="689"/>
        <v>1248000</v>
      </c>
      <c r="V315" s="745">
        <f t="shared" si="689"/>
        <v>151</v>
      </c>
      <c r="W315" s="745">
        <f t="shared" si="689"/>
        <v>12563200</v>
      </c>
      <c r="X315" s="745">
        <f t="shared" si="689"/>
        <v>3206323</v>
      </c>
      <c r="Y315" s="745">
        <f t="shared" si="689"/>
        <v>7537920</v>
      </c>
      <c r="Z315" s="745">
        <f t="shared" si="689"/>
        <v>23307443</v>
      </c>
      <c r="AA315" s="745">
        <f t="shared" si="689"/>
        <v>0</v>
      </c>
      <c r="AB315" s="745">
        <f t="shared" si="689"/>
        <v>23307443</v>
      </c>
      <c r="AC315" s="745">
        <f t="shared" si="689"/>
        <v>302996759</v>
      </c>
      <c r="AD315" s="745">
        <f t="shared" si="689"/>
        <v>15</v>
      </c>
      <c r="AE315" s="745">
        <f t="shared" si="689"/>
        <v>256</v>
      </c>
      <c r="AF315" s="745">
        <f t="shared" si="689"/>
        <v>512</v>
      </c>
      <c r="AG315" s="745">
        <f t="shared" si="689"/>
        <v>1248000</v>
      </c>
      <c r="AH315" s="745">
        <f t="shared" si="689"/>
        <v>151</v>
      </c>
      <c r="AI315" s="745">
        <f t="shared" si="689"/>
        <v>12563200</v>
      </c>
      <c r="AJ315" s="745">
        <f t="shared" si="689"/>
        <v>3289523</v>
      </c>
      <c r="AK315" s="745">
        <f t="shared" si="689"/>
        <v>7537920</v>
      </c>
      <c r="AL315" s="745">
        <f t="shared" si="689"/>
        <v>23390643</v>
      </c>
      <c r="AM315" s="745">
        <f t="shared" si="689"/>
        <v>0</v>
      </c>
      <c r="AN315" s="745">
        <f t="shared" si="689"/>
        <v>23390643</v>
      </c>
      <c r="AO315" s="745">
        <f t="shared" si="689"/>
        <v>304078359</v>
      </c>
      <c r="AP315" s="745">
        <f t="shared" si="689"/>
        <v>15</v>
      </c>
      <c r="AQ315" s="745">
        <f t="shared" si="689"/>
        <v>271</v>
      </c>
      <c r="AR315" s="745">
        <f t="shared" si="689"/>
        <v>542</v>
      </c>
      <c r="AS315" s="745">
        <f t="shared" si="689"/>
        <v>1248000</v>
      </c>
      <c r="AT315" s="745">
        <f t="shared" si="689"/>
        <v>151</v>
      </c>
      <c r="AU315" s="745">
        <f t="shared" si="689"/>
        <v>12563200</v>
      </c>
      <c r="AV315" s="745">
        <f t="shared" si="689"/>
        <v>3356083</v>
      </c>
      <c r="AW315" s="745">
        <f t="shared" si="689"/>
        <v>7537920</v>
      </c>
      <c r="AX315" s="745">
        <f t="shared" si="689"/>
        <v>23457203</v>
      </c>
      <c r="AY315" s="745">
        <f t="shared" si="689"/>
        <v>0</v>
      </c>
      <c r="AZ315" s="745">
        <f t="shared" si="689"/>
        <v>23457203</v>
      </c>
      <c r="BA315" s="745">
        <f t="shared" si="689"/>
        <v>304943639</v>
      </c>
    </row>
    <row r="316" spans="1:53" s="453" customFormat="1" ht="18" customHeight="1">
      <c r="A316" s="494"/>
      <c r="B316" s="494"/>
      <c r="C316" s="494"/>
      <c r="D316" s="494"/>
      <c r="E316" s="494"/>
      <c r="F316" s="516"/>
      <c r="G316" s="494"/>
      <c r="H316" s="494"/>
      <c r="I316" s="494"/>
      <c r="J316" s="494"/>
      <c r="K316" s="494"/>
      <c r="L316" s="494"/>
      <c r="M316" s="494"/>
      <c r="N316" s="494"/>
      <c r="O316" s="494"/>
      <c r="P316" s="494"/>
      <c r="Q316" s="494"/>
      <c r="R316" s="516"/>
      <c r="S316" s="494"/>
      <c r="T316" s="494"/>
      <c r="U316" s="494"/>
      <c r="V316" s="494"/>
      <c r="W316" s="494"/>
      <c r="X316" s="494"/>
      <c r="Y316" s="494"/>
      <c r="Z316" s="494"/>
      <c r="AA316" s="494"/>
      <c r="AB316" s="494"/>
      <c r="AC316" s="494"/>
      <c r="AD316" s="516"/>
      <c r="AE316" s="494"/>
      <c r="AF316" s="494"/>
      <c r="AG316" s="494"/>
      <c r="AH316" s="494"/>
      <c r="AI316" s="494"/>
      <c r="AJ316" s="494"/>
      <c r="AK316" s="494"/>
      <c r="AL316" s="494"/>
      <c r="AM316" s="494"/>
      <c r="AN316" s="494"/>
      <c r="AO316" s="494"/>
      <c r="AP316" s="516"/>
      <c r="AQ316" s="494"/>
      <c r="AR316" s="494"/>
      <c r="AS316" s="494"/>
      <c r="AT316" s="494"/>
      <c r="AU316" s="494"/>
      <c r="AV316" s="494"/>
      <c r="AW316" s="494"/>
      <c r="AX316" s="494"/>
      <c r="AY316" s="494"/>
      <c r="AZ316" s="494"/>
      <c r="BA316" s="494"/>
    </row>
    <row r="318" spans="1:53" s="453" customFormat="1" ht="18" customHeight="1">
      <c r="A318" s="960" t="s">
        <v>554</v>
      </c>
      <c r="B318" s="960"/>
      <c r="C318" s="960"/>
      <c r="D318" s="960"/>
      <c r="E318" s="960"/>
      <c r="F318" s="962" t="s">
        <v>1443</v>
      </c>
      <c r="G318" s="962"/>
      <c r="H318" s="962"/>
      <c r="I318" s="962"/>
      <c r="J318" s="962"/>
      <c r="K318" s="962"/>
      <c r="L318" s="962"/>
      <c r="M318" s="962"/>
      <c r="N318" s="962"/>
      <c r="O318" s="962"/>
      <c r="P318" s="962"/>
      <c r="Q318" s="962"/>
      <c r="R318" s="962" t="s">
        <v>1443</v>
      </c>
      <c r="S318" s="962"/>
      <c r="T318" s="962"/>
      <c r="U318" s="962"/>
      <c r="V318" s="962"/>
      <c r="W318" s="962"/>
      <c r="X318" s="962"/>
      <c r="Y318" s="962"/>
      <c r="Z318" s="962"/>
      <c r="AA318" s="962"/>
      <c r="AB318" s="962"/>
      <c r="AC318" s="962"/>
      <c r="AD318" s="962" t="s">
        <v>1443</v>
      </c>
      <c r="AE318" s="962"/>
      <c r="AF318" s="962"/>
      <c r="AG318" s="962"/>
      <c r="AH318" s="962"/>
      <c r="AI318" s="962"/>
      <c r="AJ318" s="962"/>
      <c r="AK318" s="962"/>
      <c r="AL318" s="962"/>
      <c r="AM318" s="962"/>
      <c r="AN318" s="962"/>
      <c r="AO318" s="962"/>
      <c r="AP318" s="962" t="s">
        <v>1443</v>
      </c>
      <c r="AQ318" s="962"/>
      <c r="AR318" s="962"/>
      <c r="AS318" s="962"/>
      <c r="AT318" s="962"/>
      <c r="AU318" s="962"/>
      <c r="AV318" s="962"/>
      <c r="AW318" s="962"/>
      <c r="AX318" s="962"/>
      <c r="AY318" s="962"/>
      <c r="AZ318" s="962"/>
      <c r="BA318" s="962"/>
    </row>
    <row r="319" spans="1:53" s="501" customFormat="1" ht="25.5" customHeight="1">
      <c r="A319" s="959" t="s">
        <v>22</v>
      </c>
      <c r="B319" s="959"/>
      <c r="C319" s="959"/>
      <c r="D319" s="959"/>
      <c r="E319" s="959"/>
      <c r="F319" s="963" t="s">
        <v>1405</v>
      </c>
      <c r="G319" s="964"/>
      <c r="H319" s="964"/>
      <c r="I319" s="964"/>
      <c r="J319" s="964"/>
      <c r="K319" s="964"/>
      <c r="L319" s="964"/>
      <c r="M319" s="964"/>
      <c r="N319" s="964"/>
      <c r="O319" s="964"/>
      <c r="P319" s="964"/>
      <c r="Q319" s="965"/>
      <c r="R319" s="963" t="s">
        <v>1946</v>
      </c>
      <c r="S319" s="964"/>
      <c r="T319" s="964"/>
      <c r="U319" s="964"/>
      <c r="V319" s="964"/>
      <c r="W319" s="964"/>
      <c r="X319" s="964"/>
      <c r="Y319" s="964"/>
      <c r="Z319" s="964"/>
      <c r="AA319" s="964"/>
      <c r="AB319" s="964"/>
      <c r="AC319" s="965"/>
      <c r="AD319" s="967" t="s">
        <v>2458</v>
      </c>
      <c r="AE319" s="967"/>
      <c r="AF319" s="967"/>
      <c r="AG319" s="967"/>
      <c r="AH319" s="967"/>
      <c r="AI319" s="967"/>
      <c r="AJ319" s="967"/>
      <c r="AK319" s="967"/>
      <c r="AL319" s="967"/>
      <c r="AM319" s="967"/>
      <c r="AN319" s="967"/>
      <c r="AO319" s="967"/>
      <c r="AP319" s="967" t="s">
        <v>2932</v>
      </c>
      <c r="AQ319" s="967"/>
      <c r="AR319" s="967"/>
      <c r="AS319" s="967"/>
      <c r="AT319" s="967"/>
      <c r="AU319" s="967"/>
      <c r="AV319" s="967"/>
      <c r="AW319" s="967"/>
      <c r="AX319" s="967"/>
      <c r="AY319" s="967"/>
      <c r="AZ319" s="967"/>
      <c r="BA319" s="967"/>
    </row>
    <row r="320" spans="1:53" s="532" customFormat="1" ht="131.25" customHeight="1">
      <c r="A320" s="458" t="s">
        <v>10</v>
      </c>
      <c r="B320" s="531" t="s">
        <v>54</v>
      </c>
      <c r="C320" s="531" t="s">
        <v>1958</v>
      </c>
      <c r="D320" s="531" t="s">
        <v>1959</v>
      </c>
      <c r="E320" s="531" t="s">
        <v>55</v>
      </c>
      <c r="F320" s="547" t="s">
        <v>1</v>
      </c>
      <c r="G320" s="546" t="s">
        <v>449</v>
      </c>
      <c r="H320" s="546" t="s">
        <v>57</v>
      </c>
      <c r="I320" s="547" t="s">
        <v>62</v>
      </c>
      <c r="J320" s="565" t="s">
        <v>63</v>
      </c>
      <c r="K320" s="547" t="s">
        <v>450</v>
      </c>
      <c r="L320" s="547" t="s">
        <v>451</v>
      </c>
      <c r="M320" s="547" t="s">
        <v>2024</v>
      </c>
      <c r="N320" s="547" t="s">
        <v>2025</v>
      </c>
      <c r="O320" s="531" t="s">
        <v>612</v>
      </c>
      <c r="P320" s="531" t="s">
        <v>1408</v>
      </c>
      <c r="Q320" s="547" t="s">
        <v>1409</v>
      </c>
      <c r="R320" s="547"/>
      <c r="S320" s="546" t="str">
        <f>+G320</f>
        <v>Դատավորի ստաժ</v>
      </c>
      <c r="T320" s="546" t="str">
        <f>+H320</f>
        <v>Ստաժի %-ը</v>
      </c>
      <c r="U320" s="547" t="s">
        <v>62</v>
      </c>
      <c r="V320" s="565" t="s">
        <v>63</v>
      </c>
      <c r="W320" s="547" t="s">
        <v>450</v>
      </c>
      <c r="X320" s="547" t="s">
        <v>451</v>
      </c>
      <c r="Y320" s="547" t="s">
        <v>2024</v>
      </c>
      <c r="Z320" s="547" t="s">
        <v>2025</v>
      </c>
      <c r="AA320" s="531" t="s">
        <v>1334</v>
      </c>
      <c r="AB320" s="531" t="s">
        <v>1947</v>
      </c>
      <c r="AC320" s="547" t="s">
        <v>1948</v>
      </c>
      <c r="AD320" s="547"/>
      <c r="AE320" s="546" t="str">
        <f>+S320</f>
        <v>Դատավորի ստաժ</v>
      </c>
      <c r="AF320" s="546" t="str">
        <f>+T320</f>
        <v>Ստաժի %-ը</v>
      </c>
      <c r="AG320" s="547" t="s">
        <v>62</v>
      </c>
      <c r="AH320" s="565" t="s">
        <v>63</v>
      </c>
      <c r="AI320" s="547" t="s">
        <v>450</v>
      </c>
      <c r="AJ320" s="547" t="s">
        <v>451</v>
      </c>
      <c r="AK320" s="547" t="s">
        <v>2024</v>
      </c>
      <c r="AL320" s="547" t="s">
        <v>2025</v>
      </c>
      <c r="AM320" s="531" t="s">
        <v>1334</v>
      </c>
      <c r="AN320" s="531" t="s">
        <v>2460</v>
      </c>
      <c r="AO320" s="547" t="s">
        <v>2459</v>
      </c>
      <c r="AP320" s="547"/>
      <c r="AQ320" s="546" t="str">
        <f>+AE320</f>
        <v>Դատավորի ստաժ</v>
      </c>
      <c r="AR320" s="546" t="str">
        <f>+AF320</f>
        <v>Ստաժի %-ը</v>
      </c>
      <c r="AS320" s="547" t="s">
        <v>62</v>
      </c>
      <c r="AT320" s="565" t="s">
        <v>63</v>
      </c>
      <c r="AU320" s="547" t="s">
        <v>450</v>
      </c>
      <c r="AV320" s="547" t="s">
        <v>451</v>
      </c>
      <c r="AW320" s="547" t="s">
        <v>2024</v>
      </c>
      <c r="AX320" s="547" t="s">
        <v>2025</v>
      </c>
      <c r="AY320" s="531" t="s">
        <v>1334</v>
      </c>
      <c r="AZ320" s="531" t="s">
        <v>2933</v>
      </c>
      <c r="BA320" s="547" t="s">
        <v>2934</v>
      </c>
    </row>
    <row r="321" spans="1:53" s="485" customFormat="1" ht="27">
      <c r="A321" s="792">
        <v>1</v>
      </c>
      <c r="B321" s="803" t="s">
        <v>2419</v>
      </c>
      <c r="C321" s="794" t="s">
        <v>1961</v>
      </c>
      <c r="D321" s="794">
        <v>1989</v>
      </c>
      <c r="E321" s="795" t="s">
        <v>457</v>
      </c>
      <c r="F321" s="844">
        <v>1</v>
      </c>
      <c r="G321" s="797">
        <v>3</v>
      </c>
      <c r="H321" s="798">
        <f t="shared" ref="H321:H336" si="690">+G321*2</f>
        <v>6</v>
      </c>
      <c r="I321" s="799">
        <v>83200</v>
      </c>
      <c r="J321" s="799">
        <v>11</v>
      </c>
      <c r="K321" s="800">
        <f t="shared" ref="K321:K329" si="691">+J321*I321</f>
        <v>915200</v>
      </c>
      <c r="L321" s="800">
        <v>54912</v>
      </c>
      <c r="M321" s="800">
        <f t="shared" ref="M321:M336" si="692">+K321*0.6</f>
        <v>549120</v>
      </c>
      <c r="N321" s="800">
        <f t="shared" ref="N321:N336" si="693">+K321+L321+M321</f>
        <v>1519232</v>
      </c>
      <c r="O321" s="799"/>
      <c r="P321" s="801">
        <f t="shared" ref="P321:P327" si="694">+N321+O321</f>
        <v>1519232</v>
      </c>
      <c r="Q321" s="801">
        <f t="shared" ref="Q321:Q336" si="695">+P321*13</f>
        <v>19750016</v>
      </c>
      <c r="R321" s="690">
        <v>1</v>
      </c>
      <c r="S321" s="567">
        <f t="shared" ref="S321:S336" si="696">+G321+1</f>
        <v>4</v>
      </c>
      <c r="T321" s="461">
        <f t="shared" ref="T321:T327" si="697">+S321*2</f>
        <v>8</v>
      </c>
      <c r="U321" s="456">
        <v>83200</v>
      </c>
      <c r="V321" s="456">
        <f t="shared" ref="V321:V336" si="698">+J321</f>
        <v>11</v>
      </c>
      <c r="W321" s="462">
        <f t="shared" ref="W321:W336" si="699">+U321*V321</f>
        <v>915200</v>
      </c>
      <c r="X321" s="462">
        <f t="shared" ref="X321:X336" si="700">IF((T321&lt;=30)*AND(W321*T321%&gt;L321),W321*T321%,IF((T321&gt;30)*AND(W321*30%&gt;L321),W321*30%,L321))</f>
        <v>73216</v>
      </c>
      <c r="Y321" s="462">
        <f t="shared" ref="Y321:Y336" si="701">+W321*0.6</f>
        <v>549120</v>
      </c>
      <c r="Z321" s="462">
        <f t="shared" ref="Z321:Z336" si="702">+W321+X321+Y321</f>
        <v>1537536</v>
      </c>
      <c r="AA321" s="456">
        <f t="shared" ref="AA321:AA336" si="703">+O321</f>
        <v>0</v>
      </c>
      <c r="AB321" s="484">
        <f t="shared" ref="AB321:AB327" si="704">+Z321+AA321</f>
        <v>1537536</v>
      </c>
      <c r="AC321" s="484">
        <f>+AB321*13</f>
        <v>19987968</v>
      </c>
      <c r="AD321" s="690">
        <v>1</v>
      </c>
      <c r="AE321" s="567">
        <f t="shared" ref="AE321:AE336" si="705">+S321+1</f>
        <v>5</v>
      </c>
      <c r="AF321" s="461">
        <f t="shared" ref="AF321:AF327" si="706">+AE321*2</f>
        <v>10</v>
      </c>
      <c r="AG321" s="456">
        <f t="shared" ref="AG321:AG336" si="707">+U321</f>
        <v>83200</v>
      </c>
      <c r="AH321" s="456">
        <f t="shared" ref="AH321:AH336" si="708">+V321</f>
        <v>11</v>
      </c>
      <c r="AI321" s="462">
        <f t="shared" ref="AI321:AI336" si="709">+AG321*AH321</f>
        <v>915200</v>
      </c>
      <c r="AJ321" s="462">
        <f t="shared" ref="AJ321:AJ336" si="710">IF((AF321&lt;=30)*AND(AI321*AF321%&gt;X321),AI321*AF321%,IF((AF321&gt;30)*AND(AI321*30%&gt;X321),AI321*30%,X321))</f>
        <v>91520</v>
      </c>
      <c r="AK321" s="462">
        <f>+AI321*0.6</f>
        <v>549120</v>
      </c>
      <c r="AL321" s="462">
        <f t="shared" ref="AL321:AL336" si="711">+AI321+AJ321+AK321</f>
        <v>1555840</v>
      </c>
      <c r="AM321" s="456">
        <f t="shared" ref="AM321:AM336" si="712">+AA321</f>
        <v>0</v>
      </c>
      <c r="AN321" s="484">
        <f t="shared" ref="AN321:AN327" si="713">+AL321+AM321</f>
        <v>1555840</v>
      </c>
      <c r="AO321" s="484">
        <f>+AN321*13</f>
        <v>20225920</v>
      </c>
      <c r="AP321" s="690">
        <v>1</v>
      </c>
      <c r="AQ321" s="567">
        <f t="shared" ref="AQ321:AQ336" si="714">+AE321+1</f>
        <v>6</v>
      </c>
      <c r="AR321" s="461">
        <f t="shared" ref="AR321:AR327" si="715">+AQ321*2</f>
        <v>12</v>
      </c>
      <c r="AS321" s="456">
        <f t="shared" ref="AS321:AS336" si="716">+AG321</f>
        <v>83200</v>
      </c>
      <c r="AT321" s="456">
        <f t="shared" ref="AT321:AT336" si="717">+AH321</f>
        <v>11</v>
      </c>
      <c r="AU321" s="462">
        <f t="shared" ref="AU321:AU336" si="718">+AS321*AT321</f>
        <v>915200</v>
      </c>
      <c r="AV321" s="462">
        <f t="shared" ref="AV321:AV336" si="719">IF((AR321&lt;=30)*AND(AU321*AR321%&gt;AJ321),AU321*AR321%,IF((AR321&gt;30)*AND(AU321*30%&gt;AJ321),AU321*30%,AJ321))</f>
        <v>109824</v>
      </c>
      <c r="AW321" s="462">
        <f>+AU321*0.6</f>
        <v>549120</v>
      </c>
      <c r="AX321" s="462">
        <f t="shared" ref="AX321:AX336" si="720">+AU321+AV321+AW321</f>
        <v>1574144</v>
      </c>
      <c r="AY321" s="456">
        <f t="shared" ref="AY321:AY336" si="721">+AM321</f>
        <v>0</v>
      </c>
      <c r="AZ321" s="484">
        <f t="shared" ref="AZ321:AZ327" si="722">+AX321+AY321</f>
        <v>1574144</v>
      </c>
      <c r="BA321" s="484">
        <f>+AZ321*13</f>
        <v>20463872</v>
      </c>
    </row>
    <row r="322" spans="1:53" s="551" customFormat="1" ht="13.5">
      <c r="A322" s="792">
        <v>2</v>
      </c>
      <c r="B322" s="803" t="s">
        <v>2420</v>
      </c>
      <c r="C322" s="794" t="s">
        <v>1961</v>
      </c>
      <c r="D322" s="794">
        <v>1990</v>
      </c>
      <c r="E322" s="795" t="s">
        <v>525</v>
      </c>
      <c r="F322" s="844">
        <v>1</v>
      </c>
      <c r="G322" s="797">
        <v>3</v>
      </c>
      <c r="H322" s="798">
        <f t="shared" si="690"/>
        <v>6</v>
      </c>
      <c r="I322" s="799">
        <v>83200</v>
      </c>
      <c r="J322" s="799">
        <v>10</v>
      </c>
      <c r="K322" s="800">
        <f t="shared" si="691"/>
        <v>832000</v>
      </c>
      <c r="L322" s="800">
        <v>49920</v>
      </c>
      <c r="M322" s="800">
        <f t="shared" si="692"/>
        <v>499200</v>
      </c>
      <c r="N322" s="800">
        <f t="shared" si="693"/>
        <v>1381120</v>
      </c>
      <c r="O322" s="799"/>
      <c r="P322" s="801">
        <f t="shared" si="694"/>
        <v>1381120</v>
      </c>
      <c r="Q322" s="801">
        <f t="shared" si="695"/>
        <v>17954560</v>
      </c>
      <c r="R322" s="690">
        <v>1</v>
      </c>
      <c r="S322" s="567">
        <f t="shared" si="696"/>
        <v>4</v>
      </c>
      <c r="T322" s="461">
        <f t="shared" si="697"/>
        <v>8</v>
      </c>
      <c r="U322" s="456">
        <v>83200</v>
      </c>
      <c r="V322" s="456">
        <f t="shared" si="698"/>
        <v>10</v>
      </c>
      <c r="W322" s="462">
        <f t="shared" si="699"/>
        <v>832000</v>
      </c>
      <c r="X322" s="462">
        <f t="shared" si="700"/>
        <v>66560</v>
      </c>
      <c r="Y322" s="462">
        <f t="shared" si="701"/>
        <v>499200</v>
      </c>
      <c r="Z322" s="462">
        <f t="shared" si="702"/>
        <v>1397760</v>
      </c>
      <c r="AA322" s="456">
        <f t="shared" si="703"/>
        <v>0</v>
      </c>
      <c r="AB322" s="484">
        <f t="shared" si="704"/>
        <v>1397760</v>
      </c>
      <c r="AC322" s="484">
        <f>+AB322*13</f>
        <v>18170880</v>
      </c>
      <c r="AD322" s="690">
        <v>1</v>
      </c>
      <c r="AE322" s="567">
        <f t="shared" si="705"/>
        <v>5</v>
      </c>
      <c r="AF322" s="461">
        <f t="shared" si="706"/>
        <v>10</v>
      </c>
      <c r="AG322" s="456">
        <f t="shared" si="707"/>
        <v>83200</v>
      </c>
      <c r="AH322" s="456">
        <f t="shared" si="708"/>
        <v>10</v>
      </c>
      <c r="AI322" s="462">
        <f t="shared" si="709"/>
        <v>832000</v>
      </c>
      <c r="AJ322" s="462">
        <f t="shared" si="710"/>
        <v>83200</v>
      </c>
      <c r="AK322" s="462">
        <f t="shared" ref="AK322:AK336" si="723">+AI322*0.6</f>
        <v>499200</v>
      </c>
      <c r="AL322" s="462">
        <f t="shared" si="711"/>
        <v>1414400</v>
      </c>
      <c r="AM322" s="456">
        <f t="shared" si="712"/>
        <v>0</v>
      </c>
      <c r="AN322" s="484">
        <f t="shared" si="713"/>
        <v>1414400</v>
      </c>
      <c r="AO322" s="484">
        <f>+AN322*13</f>
        <v>18387200</v>
      </c>
      <c r="AP322" s="690">
        <v>1</v>
      </c>
      <c r="AQ322" s="567">
        <f t="shared" si="714"/>
        <v>6</v>
      </c>
      <c r="AR322" s="461">
        <f t="shared" si="715"/>
        <v>12</v>
      </c>
      <c r="AS322" s="456">
        <f t="shared" si="716"/>
        <v>83200</v>
      </c>
      <c r="AT322" s="456">
        <f t="shared" si="717"/>
        <v>10</v>
      </c>
      <c r="AU322" s="462">
        <f t="shared" si="718"/>
        <v>832000</v>
      </c>
      <c r="AV322" s="462">
        <f t="shared" si="719"/>
        <v>99840</v>
      </c>
      <c r="AW322" s="462">
        <f t="shared" ref="AW322:AW336" si="724">+AU322*0.6</f>
        <v>499200</v>
      </c>
      <c r="AX322" s="462">
        <f t="shared" si="720"/>
        <v>1431040</v>
      </c>
      <c r="AY322" s="456">
        <f t="shared" si="721"/>
        <v>0</v>
      </c>
      <c r="AZ322" s="484">
        <f t="shared" si="722"/>
        <v>1431040</v>
      </c>
      <c r="BA322" s="484">
        <f>+AZ322*13</f>
        <v>18603520</v>
      </c>
    </row>
    <row r="323" spans="1:53" s="485" customFormat="1" ht="23.25" customHeight="1">
      <c r="A323" s="792">
        <v>3</v>
      </c>
      <c r="B323" s="803" t="s">
        <v>2421</v>
      </c>
      <c r="C323" s="794" t="s">
        <v>1961</v>
      </c>
      <c r="D323" s="794">
        <v>1975</v>
      </c>
      <c r="E323" s="795" t="s">
        <v>525</v>
      </c>
      <c r="F323" s="844">
        <v>1</v>
      </c>
      <c r="G323" s="797">
        <v>5</v>
      </c>
      <c r="H323" s="798">
        <f t="shared" si="690"/>
        <v>10</v>
      </c>
      <c r="I323" s="799">
        <v>83200</v>
      </c>
      <c r="J323" s="799">
        <v>10</v>
      </c>
      <c r="K323" s="800">
        <f t="shared" si="691"/>
        <v>832000</v>
      </c>
      <c r="L323" s="800">
        <v>83200</v>
      </c>
      <c r="M323" s="800">
        <f t="shared" si="692"/>
        <v>499200</v>
      </c>
      <c r="N323" s="800">
        <f t="shared" si="693"/>
        <v>1414400</v>
      </c>
      <c r="O323" s="799"/>
      <c r="P323" s="801">
        <f t="shared" si="694"/>
        <v>1414400</v>
      </c>
      <c r="Q323" s="801">
        <f t="shared" si="695"/>
        <v>18387200</v>
      </c>
      <c r="R323" s="690">
        <v>1</v>
      </c>
      <c r="S323" s="567">
        <f t="shared" si="696"/>
        <v>6</v>
      </c>
      <c r="T323" s="461">
        <f t="shared" si="697"/>
        <v>12</v>
      </c>
      <c r="U323" s="456">
        <v>83200</v>
      </c>
      <c r="V323" s="456">
        <f t="shared" si="698"/>
        <v>10</v>
      </c>
      <c r="W323" s="462">
        <f t="shared" si="699"/>
        <v>832000</v>
      </c>
      <c r="X323" s="462">
        <f t="shared" si="700"/>
        <v>99840</v>
      </c>
      <c r="Y323" s="462">
        <f t="shared" si="701"/>
        <v>499200</v>
      </c>
      <c r="Z323" s="462">
        <f t="shared" si="702"/>
        <v>1431040</v>
      </c>
      <c r="AA323" s="456">
        <f t="shared" si="703"/>
        <v>0</v>
      </c>
      <c r="AB323" s="484">
        <f t="shared" si="704"/>
        <v>1431040</v>
      </c>
      <c r="AC323" s="484">
        <f t="shared" ref="AC323:AC336" si="725">+AB323*13</f>
        <v>18603520</v>
      </c>
      <c r="AD323" s="690">
        <v>1</v>
      </c>
      <c r="AE323" s="567">
        <f t="shared" si="705"/>
        <v>7</v>
      </c>
      <c r="AF323" s="461">
        <f t="shared" si="706"/>
        <v>14</v>
      </c>
      <c r="AG323" s="456">
        <f t="shared" si="707"/>
        <v>83200</v>
      </c>
      <c r="AH323" s="456">
        <f t="shared" si="708"/>
        <v>10</v>
      </c>
      <c r="AI323" s="462">
        <f t="shared" si="709"/>
        <v>832000</v>
      </c>
      <c r="AJ323" s="462">
        <f t="shared" si="710"/>
        <v>116480.00000000001</v>
      </c>
      <c r="AK323" s="462">
        <f t="shared" si="723"/>
        <v>499200</v>
      </c>
      <c r="AL323" s="462">
        <f t="shared" si="711"/>
        <v>1447680</v>
      </c>
      <c r="AM323" s="456">
        <f t="shared" si="712"/>
        <v>0</v>
      </c>
      <c r="AN323" s="484">
        <f t="shared" si="713"/>
        <v>1447680</v>
      </c>
      <c r="AO323" s="484">
        <f t="shared" ref="AO323:AO336" si="726">+AN323*13</f>
        <v>18819840</v>
      </c>
      <c r="AP323" s="690">
        <v>1</v>
      </c>
      <c r="AQ323" s="567">
        <f t="shared" si="714"/>
        <v>8</v>
      </c>
      <c r="AR323" s="461">
        <f t="shared" si="715"/>
        <v>16</v>
      </c>
      <c r="AS323" s="456">
        <f t="shared" si="716"/>
        <v>83200</v>
      </c>
      <c r="AT323" s="456">
        <f t="shared" si="717"/>
        <v>10</v>
      </c>
      <c r="AU323" s="462">
        <f t="shared" si="718"/>
        <v>832000</v>
      </c>
      <c r="AV323" s="462">
        <f t="shared" si="719"/>
        <v>133120</v>
      </c>
      <c r="AW323" s="462">
        <f t="shared" si="724"/>
        <v>499200</v>
      </c>
      <c r="AX323" s="462">
        <f t="shared" si="720"/>
        <v>1464320</v>
      </c>
      <c r="AY323" s="456">
        <f t="shared" si="721"/>
        <v>0</v>
      </c>
      <c r="AZ323" s="484">
        <f t="shared" si="722"/>
        <v>1464320</v>
      </c>
      <c r="BA323" s="484">
        <f t="shared" ref="BA323:BA336" si="727">+AZ323*13</f>
        <v>19036160</v>
      </c>
    </row>
    <row r="324" spans="1:53" s="485" customFormat="1" ht="23.25" customHeight="1">
      <c r="A324" s="792">
        <v>4</v>
      </c>
      <c r="B324" s="803" t="s">
        <v>2422</v>
      </c>
      <c r="C324" s="794" t="s">
        <v>1961</v>
      </c>
      <c r="D324" s="794">
        <v>1985</v>
      </c>
      <c r="E324" s="795" t="s">
        <v>525</v>
      </c>
      <c r="F324" s="844">
        <v>1</v>
      </c>
      <c r="G324" s="797">
        <v>3</v>
      </c>
      <c r="H324" s="798">
        <f t="shared" si="690"/>
        <v>6</v>
      </c>
      <c r="I324" s="799">
        <v>83200</v>
      </c>
      <c r="J324" s="799">
        <v>10</v>
      </c>
      <c r="K324" s="800">
        <f t="shared" si="691"/>
        <v>832000</v>
      </c>
      <c r="L324" s="800">
        <v>49920</v>
      </c>
      <c r="M324" s="800">
        <f t="shared" si="692"/>
        <v>499200</v>
      </c>
      <c r="N324" s="800">
        <f t="shared" si="693"/>
        <v>1381120</v>
      </c>
      <c r="O324" s="799"/>
      <c r="P324" s="801">
        <f t="shared" si="694"/>
        <v>1381120</v>
      </c>
      <c r="Q324" s="801">
        <f t="shared" si="695"/>
        <v>17954560</v>
      </c>
      <c r="R324" s="690">
        <v>1</v>
      </c>
      <c r="S324" s="567">
        <f t="shared" si="696"/>
        <v>4</v>
      </c>
      <c r="T324" s="461">
        <f t="shared" si="697"/>
        <v>8</v>
      </c>
      <c r="U324" s="456">
        <v>83200</v>
      </c>
      <c r="V324" s="456">
        <f t="shared" si="698"/>
        <v>10</v>
      </c>
      <c r="W324" s="462">
        <f t="shared" si="699"/>
        <v>832000</v>
      </c>
      <c r="X324" s="462">
        <f t="shared" si="700"/>
        <v>66560</v>
      </c>
      <c r="Y324" s="462">
        <f t="shared" si="701"/>
        <v>499200</v>
      </c>
      <c r="Z324" s="462">
        <f t="shared" si="702"/>
        <v>1397760</v>
      </c>
      <c r="AA324" s="456">
        <f t="shared" si="703"/>
        <v>0</v>
      </c>
      <c r="AB324" s="484">
        <f t="shared" si="704"/>
        <v>1397760</v>
      </c>
      <c r="AC324" s="484">
        <f t="shared" si="725"/>
        <v>18170880</v>
      </c>
      <c r="AD324" s="690">
        <v>1</v>
      </c>
      <c r="AE324" s="567">
        <f t="shared" si="705"/>
        <v>5</v>
      </c>
      <c r="AF324" s="461">
        <f t="shared" si="706"/>
        <v>10</v>
      </c>
      <c r="AG324" s="456">
        <f t="shared" si="707"/>
        <v>83200</v>
      </c>
      <c r="AH324" s="456">
        <f t="shared" si="708"/>
        <v>10</v>
      </c>
      <c r="AI324" s="462">
        <f t="shared" si="709"/>
        <v>832000</v>
      </c>
      <c r="AJ324" s="462">
        <f t="shared" si="710"/>
        <v>83200</v>
      </c>
      <c r="AK324" s="462">
        <f t="shared" si="723"/>
        <v>499200</v>
      </c>
      <c r="AL324" s="462">
        <f t="shared" si="711"/>
        <v>1414400</v>
      </c>
      <c r="AM324" s="456">
        <f t="shared" si="712"/>
        <v>0</v>
      </c>
      <c r="AN324" s="484">
        <f t="shared" si="713"/>
        <v>1414400</v>
      </c>
      <c r="AO324" s="484">
        <f t="shared" si="726"/>
        <v>18387200</v>
      </c>
      <c r="AP324" s="690">
        <v>1</v>
      </c>
      <c r="AQ324" s="567">
        <f t="shared" si="714"/>
        <v>6</v>
      </c>
      <c r="AR324" s="461">
        <f t="shared" si="715"/>
        <v>12</v>
      </c>
      <c r="AS324" s="456">
        <f t="shared" si="716"/>
        <v>83200</v>
      </c>
      <c r="AT324" s="456">
        <f t="shared" si="717"/>
        <v>10</v>
      </c>
      <c r="AU324" s="462">
        <f t="shared" si="718"/>
        <v>832000</v>
      </c>
      <c r="AV324" s="462">
        <f t="shared" si="719"/>
        <v>99840</v>
      </c>
      <c r="AW324" s="462">
        <f t="shared" si="724"/>
        <v>499200</v>
      </c>
      <c r="AX324" s="462">
        <f t="shared" si="720"/>
        <v>1431040</v>
      </c>
      <c r="AY324" s="456">
        <f t="shared" si="721"/>
        <v>0</v>
      </c>
      <c r="AZ324" s="484">
        <f t="shared" si="722"/>
        <v>1431040</v>
      </c>
      <c r="BA324" s="484">
        <f t="shared" si="727"/>
        <v>18603520</v>
      </c>
    </row>
    <row r="325" spans="1:53" s="485" customFormat="1" ht="23.25" customHeight="1">
      <c r="A325" s="792">
        <v>5</v>
      </c>
      <c r="B325" s="803" t="s">
        <v>2423</v>
      </c>
      <c r="C325" s="794" t="s">
        <v>1961</v>
      </c>
      <c r="D325" s="794">
        <v>1980</v>
      </c>
      <c r="E325" s="795" t="s">
        <v>525</v>
      </c>
      <c r="F325" s="844">
        <v>1</v>
      </c>
      <c r="G325" s="797">
        <v>3</v>
      </c>
      <c r="H325" s="798">
        <f t="shared" si="690"/>
        <v>6</v>
      </c>
      <c r="I325" s="799">
        <v>83200</v>
      </c>
      <c r="J325" s="799">
        <v>10</v>
      </c>
      <c r="K325" s="800">
        <f t="shared" si="691"/>
        <v>832000</v>
      </c>
      <c r="L325" s="800">
        <v>49920</v>
      </c>
      <c r="M325" s="800">
        <f t="shared" si="692"/>
        <v>499200</v>
      </c>
      <c r="N325" s="800">
        <f t="shared" si="693"/>
        <v>1381120</v>
      </c>
      <c r="O325" s="799"/>
      <c r="P325" s="801">
        <f t="shared" si="694"/>
        <v>1381120</v>
      </c>
      <c r="Q325" s="801">
        <f t="shared" si="695"/>
        <v>17954560</v>
      </c>
      <c r="R325" s="690">
        <v>1</v>
      </c>
      <c r="S325" s="567">
        <f t="shared" si="696"/>
        <v>4</v>
      </c>
      <c r="T325" s="461">
        <f t="shared" si="697"/>
        <v>8</v>
      </c>
      <c r="U325" s="456">
        <v>83200</v>
      </c>
      <c r="V325" s="456">
        <f t="shared" si="698"/>
        <v>10</v>
      </c>
      <c r="W325" s="462">
        <f t="shared" si="699"/>
        <v>832000</v>
      </c>
      <c r="X325" s="462">
        <f t="shared" si="700"/>
        <v>66560</v>
      </c>
      <c r="Y325" s="462">
        <f t="shared" si="701"/>
        <v>499200</v>
      </c>
      <c r="Z325" s="462">
        <f t="shared" si="702"/>
        <v>1397760</v>
      </c>
      <c r="AA325" s="456">
        <f t="shared" si="703"/>
        <v>0</v>
      </c>
      <c r="AB325" s="484">
        <f t="shared" si="704"/>
        <v>1397760</v>
      </c>
      <c r="AC325" s="484">
        <f t="shared" si="725"/>
        <v>18170880</v>
      </c>
      <c r="AD325" s="690">
        <v>1</v>
      </c>
      <c r="AE325" s="567">
        <f t="shared" si="705"/>
        <v>5</v>
      </c>
      <c r="AF325" s="461">
        <f t="shared" si="706"/>
        <v>10</v>
      </c>
      <c r="AG325" s="456">
        <f t="shared" si="707"/>
        <v>83200</v>
      </c>
      <c r="AH325" s="456">
        <f t="shared" si="708"/>
        <v>10</v>
      </c>
      <c r="AI325" s="462">
        <f t="shared" si="709"/>
        <v>832000</v>
      </c>
      <c r="AJ325" s="462">
        <f t="shared" si="710"/>
        <v>83200</v>
      </c>
      <c r="AK325" s="462">
        <f t="shared" si="723"/>
        <v>499200</v>
      </c>
      <c r="AL325" s="462">
        <f t="shared" si="711"/>
        <v>1414400</v>
      </c>
      <c r="AM325" s="456">
        <f t="shared" si="712"/>
        <v>0</v>
      </c>
      <c r="AN325" s="484">
        <f t="shared" si="713"/>
        <v>1414400</v>
      </c>
      <c r="AO325" s="484">
        <f t="shared" si="726"/>
        <v>18387200</v>
      </c>
      <c r="AP325" s="690">
        <v>1</v>
      </c>
      <c r="AQ325" s="567">
        <f t="shared" si="714"/>
        <v>6</v>
      </c>
      <c r="AR325" s="461">
        <f t="shared" si="715"/>
        <v>12</v>
      </c>
      <c r="AS325" s="456">
        <f t="shared" si="716"/>
        <v>83200</v>
      </c>
      <c r="AT325" s="456">
        <f t="shared" si="717"/>
        <v>10</v>
      </c>
      <c r="AU325" s="462">
        <f t="shared" si="718"/>
        <v>832000</v>
      </c>
      <c r="AV325" s="462">
        <f t="shared" si="719"/>
        <v>99840</v>
      </c>
      <c r="AW325" s="462">
        <f t="shared" si="724"/>
        <v>499200</v>
      </c>
      <c r="AX325" s="462">
        <f t="shared" si="720"/>
        <v>1431040</v>
      </c>
      <c r="AY325" s="456">
        <f t="shared" si="721"/>
        <v>0</v>
      </c>
      <c r="AZ325" s="484">
        <f t="shared" si="722"/>
        <v>1431040</v>
      </c>
      <c r="BA325" s="484">
        <f t="shared" si="727"/>
        <v>18603520</v>
      </c>
    </row>
    <row r="326" spans="1:53" s="551" customFormat="1" ht="18" customHeight="1">
      <c r="A326" s="792">
        <v>6</v>
      </c>
      <c r="B326" s="803" t="s">
        <v>2424</v>
      </c>
      <c r="C326" s="794" t="s">
        <v>1961</v>
      </c>
      <c r="D326" s="794">
        <v>1978</v>
      </c>
      <c r="E326" s="795" t="s">
        <v>525</v>
      </c>
      <c r="F326" s="844">
        <v>1</v>
      </c>
      <c r="G326" s="797">
        <v>3</v>
      </c>
      <c r="H326" s="798">
        <f t="shared" si="690"/>
        <v>6</v>
      </c>
      <c r="I326" s="799">
        <v>83200</v>
      </c>
      <c r="J326" s="799">
        <v>10</v>
      </c>
      <c r="K326" s="800">
        <f t="shared" si="691"/>
        <v>832000</v>
      </c>
      <c r="L326" s="800">
        <v>49920</v>
      </c>
      <c r="M326" s="800">
        <f t="shared" si="692"/>
        <v>499200</v>
      </c>
      <c r="N326" s="800">
        <f t="shared" si="693"/>
        <v>1381120</v>
      </c>
      <c r="O326" s="799"/>
      <c r="P326" s="801">
        <f t="shared" si="694"/>
        <v>1381120</v>
      </c>
      <c r="Q326" s="801">
        <f t="shared" si="695"/>
        <v>17954560</v>
      </c>
      <c r="R326" s="690">
        <v>1</v>
      </c>
      <c r="S326" s="567">
        <f t="shared" si="696"/>
        <v>4</v>
      </c>
      <c r="T326" s="461">
        <f t="shared" si="697"/>
        <v>8</v>
      </c>
      <c r="U326" s="456">
        <v>83200</v>
      </c>
      <c r="V326" s="456">
        <f t="shared" si="698"/>
        <v>10</v>
      </c>
      <c r="W326" s="462">
        <f t="shared" si="699"/>
        <v>832000</v>
      </c>
      <c r="X326" s="462">
        <f t="shared" si="700"/>
        <v>66560</v>
      </c>
      <c r="Y326" s="462">
        <f t="shared" si="701"/>
        <v>499200</v>
      </c>
      <c r="Z326" s="462">
        <f t="shared" si="702"/>
        <v>1397760</v>
      </c>
      <c r="AA326" s="456">
        <f t="shared" si="703"/>
        <v>0</v>
      </c>
      <c r="AB326" s="484">
        <f t="shared" si="704"/>
        <v>1397760</v>
      </c>
      <c r="AC326" s="484">
        <f t="shared" si="725"/>
        <v>18170880</v>
      </c>
      <c r="AD326" s="690">
        <v>1</v>
      </c>
      <c r="AE326" s="567">
        <f t="shared" si="705"/>
        <v>5</v>
      </c>
      <c r="AF326" s="461">
        <f t="shared" si="706"/>
        <v>10</v>
      </c>
      <c r="AG326" s="456">
        <f t="shared" si="707"/>
        <v>83200</v>
      </c>
      <c r="AH326" s="456">
        <f t="shared" si="708"/>
        <v>10</v>
      </c>
      <c r="AI326" s="462">
        <f t="shared" si="709"/>
        <v>832000</v>
      </c>
      <c r="AJ326" s="462">
        <f t="shared" si="710"/>
        <v>83200</v>
      </c>
      <c r="AK326" s="462">
        <f t="shared" si="723"/>
        <v>499200</v>
      </c>
      <c r="AL326" s="462">
        <f t="shared" si="711"/>
        <v>1414400</v>
      </c>
      <c r="AM326" s="456">
        <f t="shared" si="712"/>
        <v>0</v>
      </c>
      <c r="AN326" s="484">
        <f t="shared" si="713"/>
        <v>1414400</v>
      </c>
      <c r="AO326" s="484">
        <f t="shared" si="726"/>
        <v>18387200</v>
      </c>
      <c r="AP326" s="690">
        <v>1</v>
      </c>
      <c r="AQ326" s="567">
        <f t="shared" si="714"/>
        <v>6</v>
      </c>
      <c r="AR326" s="461">
        <f t="shared" si="715"/>
        <v>12</v>
      </c>
      <c r="AS326" s="456">
        <f t="shared" si="716"/>
        <v>83200</v>
      </c>
      <c r="AT326" s="456">
        <f t="shared" si="717"/>
        <v>10</v>
      </c>
      <c r="AU326" s="462">
        <f t="shared" si="718"/>
        <v>832000</v>
      </c>
      <c r="AV326" s="462">
        <f t="shared" si="719"/>
        <v>99840</v>
      </c>
      <c r="AW326" s="462">
        <f t="shared" si="724"/>
        <v>499200</v>
      </c>
      <c r="AX326" s="462">
        <f t="shared" si="720"/>
        <v>1431040</v>
      </c>
      <c r="AY326" s="456">
        <f t="shared" si="721"/>
        <v>0</v>
      </c>
      <c r="AZ326" s="484">
        <f t="shared" si="722"/>
        <v>1431040</v>
      </c>
      <c r="BA326" s="484">
        <f t="shared" si="727"/>
        <v>18603520</v>
      </c>
    </row>
    <row r="327" spans="1:53" s="485" customFormat="1" ht="23.25" customHeight="1">
      <c r="A327" s="792">
        <v>7</v>
      </c>
      <c r="B327" s="803" t="s">
        <v>2425</v>
      </c>
      <c r="C327" s="794" t="s">
        <v>1960</v>
      </c>
      <c r="D327" s="794">
        <v>1986</v>
      </c>
      <c r="E327" s="795" t="s">
        <v>525</v>
      </c>
      <c r="F327" s="844">
        <v>1</v>
      </c>
      <c r="G327" s="797">
        <v>3</v>
      </c>
      <c r="H327" s="798">
        <f t="shared" si="690"/>
        <v>6</v>
      </c>
      <c r="I327" s="799">
        <v>83200</v>
      </c>
      <c r="J327" s="799">
        <v>10</v>
      </c>
      <c r="K327" s="800">
        <f t="shared" si="691"/>
        <v>832000</v>
      </c>
      <c r="L327" s="800">
        <v>49920</v>
      </c>
      <c r="M327" s="800">
        <f t="shared" si="692"/>
        <v>499200</v>
      </c>
      <c r="N327" s="800">
        <f t="shared" si="693"/>
        <v>1381120</v>
      </c>
      <c r="O327" s="799"/>
      <c r="P327" s="801">
        <f t="shared" si="694"/>
        <v>1381120</v>
      </c>
      <c r="Q327" s="801">
        <f t="shared" si="695"/>
        <v>17954560</v>
      </c>
      <c r="R327" s="690">
        <v>1</v>
      </c>
      <c r="S327" s="567">
        <f t="shared" si="696"/>
        <v>4</v>
      </c>
      <c r="T327" s="461">
        <f t="shared" si="697"/>
        <v>8</v>
      </c>
      <c r="U327" s="456">
        <v>83200</v>
      </c>
      <c r="V327" s="456">
        <f t="shared" si="698"/>
        <v>10</v>
      </c>
      <c r="W327" s="462">
        <f t="shared" si="699"/>
        <v>832000</v>
      </c>
      <c r="X327" s="462">
        <f t="shared" si="700"/>
        <v>66560</v>
      </c>
      <c r="Y327" s="462">
        <f t="shared" si="701"/>
        <v>499200</v>
      </c>
      <c r="Z327" s="462">
        <f t="shared" si="702"/>
        <v>1397760</v>
      </c>
      <c r="AA327" s="456">
        <f t="shared" si="703"/>
        <v>0</v>
      </c>
      <c r="AB327" s="484">
        <f t="shared" si="704"/>
        <v>1397760</v>
      </c>
      <c r="AC327" s="484">
        <f t="shared" si="725"/>
        <v>18170880</v>
      </c>
      <c r="AD327" s="690">
        <v>1</v>
      </c>
      <c r="AE327" s="567">
        <f t="shared" si="705"/>
        <v>5</v>
      </c>
      <c r="AF327" s="461">
        <f t="shared" si="706"/>
        <v>10</v>
      </c>
      <c r="AG327" s="456">
        <f t="shared" si="707"/>
        <v>83200</v>
      </c>
      <c r="AH327" s="456">
        <f t="shared" si="708"/>
        <v>10</v>
      </c>
      <c r="AI327" s="462">
        <f t="shared" si="709"/>
        <v>832000</v>
      </c>
      <c r="AJ327" s="462">
        <f t="shared" si="710"/>
        <v>83200</v>
      </c>
      <c r="AK327" s="462">
        <f t="shared" si="723"/>
        <v>499200</v>
      </c>
      <c r="AL327" s="462">
        <f t="shared" si="711"/>
        <v>1414400</v>
      </c>
      <c r="AM327" s="456">
        <f t="shared" si="712"/>
        <v>0</v>
      </c>
      <c r="AN327" s="484">
        <f t="shared" si="713"/>
        <v>1414400</v>
      </c>
      <c r="AO327" s="484">
        <f t="shared" si="726"/>
        <v>18387200</v>
      </c>
      <c r="AP327" s="690">
        <v>1</v>
      </c>
      <c r="AQ327" s="567">
        <f t="shared" si="714"/>
        <v>6</v>
      </c>
      <c r="AR327" s="461">
        <f t="shared" si="715"/>
        <v>12</v>
      </c>
      <c r="AS327" s="456">
        <f t="shared" si="716"/>
        <v>83200</v>
      </c>
      <c r="AT327" s="456">
        <f t="shared" si="717"/>
        <v>10</v>
      </c>
      <c r="AU327" s="462">
        <f t="shared" si="718"/>
        <v>832000</v>
      </c>
      <c r="AV327" s="462">
        <f t="shared" si="719"/>
        <v>99840</v>
      </c>
      <c r="AW327" s="462">
        <f t="shared" si="724"/>
        <v>499200</v>
      </c>
      <c r="AX327" s="462">
        <f t="shared" si="720"/>
        <v>1431040</v>
      </c>
      <c r="AY327" s="456">
        <f t="shared" si="721"/>
        <v>0</v>
      </c>
      <c r="AZ327" s="484">
        <f t="shared" si="722"/>
        <v>1431040</v>
      </c>
      <c r="BA327" s="484">
        <f t="shared" si="727"/>
        <v>18603520</v>
      </c>
    </row>
    <row r="328" spans="1:53" s="551" customFormat="1" ht="18" customHeight="1">
      <c r="A328" s="792">
        <v>8</v>
      </c>
      <c r="B328" s="803" t="s">
        <v>2426</v>
      </c>
      <c r="C328" s="794" t="s">
        <v>1961</v>
      </c>
      <c r="D328" s="794">
        <v>1978</v>
      </c>
      <c r="E328" s="795" t="s">
        <v>525</v>
      </c>
      <c r="F328" s="844">
        <v>1</v>
      </c>
      <c r="G328" s="797">
        <v>3</v>
      </c>
      <c r="H328" s="798">
        <f t="shared" si="690"/>
        <v>6</v>
      </c>
      <c r="I328" s="799">
        <v>83200</v>
      </c>
      <c r="J328" s="799">
        <v>10</v>
      </c>
      <c r="K328" s="800">
        <f t="shared" si="691"/>
        <v>832000</v>
      </c>
      <c r="L328" s="800">
        <v>49920</v>
      </c>
      <c r="M328" s="800">
        <f t="shared" si="692"/>
        <v>499200</v>
      </c>
      <c r="N328" s="800">
        <f t="shared" si="693"/>
        <v>1381120</v>
      </c>
      <c r="O328" s="799"/>
      <c r="P328" s="801">
        <f t="shared" ref="P328:P336" si="728">+N328+O328</f>
        <v>1381120</v>
      </c>
      <c r="Q328" s="801">
        <f t="shared" si="695"/>
        <v>17954560</v>
      </c>
      <c r="R328" s="690">
        <v>1</v>
      </c>
      <c r="S328" s="567">
        <f t="shared" si="696"/>
        <v>4</v>
      </c>
      <c r="T328" s="461">
        <f t="shared" ref="T328:T336" si="729">+S328*2</f>
        <v>8</v>
      </c>
      <c r="U328" s="456">
        <v>83200</v>
      </c>
      <c r="V328" s="456">
        <f t="shared" si="698"/>
        <v>10</v>
      </c>
      <c r="W328" s="462">
        <f t="shared" si="699"/>
        <v>832000</v>
      </c>
      <c r="X328" s="462">
        <f t="shared" si="700"/>
        <v>66560</v>
      </c>
      <c r="Y328" s="462">
        <f t="shared" si="701"/>
        <v>499200</v>
      </c>
      <c r="Z328" s="462">
        <f t="shared" si="702"/>
        <v>1397760</v>
      </c>
      <c r="AA328" s="456">
        <f t="shared" si="703"/>
        <v>0</v>
      </c>
      <c r="AB328" s="484">
        <f t="shared" ref="AB328:AB336" si="730">+Z328+AA328</f>
        <v>1397760</v>
      </c>
      <c r="AC328" s="484">
        <f t="shared" si="725"/>
        <v>18170880</v>
      </c>
      <c r="AD328" s="690">
        <v>1</v>
      </c>
      <c r="AE328" s="567">
        <f t="shared" si="705"/>
        <v>5</v>
      </c>
      <c r="AF328" s="461">
        <f t="shared" ref="AF328:AF336" si="731">+AE328*2</f>
        <v>10</v>
      </c>
      <c r="AG328" s="456">
        <f t="shared" si="707"/>
        <v>83200</v>
      </c>
      <c r="AH328" s="456">
        <f t="shared" si="708"/>
        <v>10</v>
      </c>
      <c r="AI328" s="462">
        <f t="shared" si="709"/>
        <v>832000</v>
      </c>
      <c r="AJ328" s="462">
        <f t="shared" si="710"/>
        <v>83200</v>
      </c>
      <c r="AK328" s="462">
        <f t="shared" si="723"/>
        <v>499200</v>
      </c>
      <c r="AL328" s="462">
        <f t="shared" si="711"/>
        <v>1414400</v>
      </c>
      <c r="AM328" s="456">
        <f t="shared" si="712"/>
        <v>0</v>
      </c>
      <c r="AN328" s="484">
        <f t="shared" ref="AN328:AN336" si="732">+AL328+AM328</f>
        <v>1414400</v>
      </c>
      <c r="AO328" s="484">
        <f t="shared" si="726"/>
        <v>18387200</v>
      </c>
      <c r="AP328" s="690">
        <v>1</v>
      </c>
      <c r="AQ328" s="567">
        <f t="shared" si="714"/>
        <v>6</v>
      </c>
      <c r="AR328" s="461">
        <f t="shared" ref="AR328:AR336" si="733">+AQ328*2</f>
        <v>12</v>
      </c>
      <c r="AS328" s="456">
        <f t="shared" si="716"/>
        <v>83200</v>
      </c>
      <c r="AT328" s="456">
        <f t="shared" si="717"/>
        <v>10</v>
      </c>
      <c r="AU328" s="462">
        <f t="shared" si="718"/>
        <v>832000</v>
      </c>
      <c r="AV328" s="462">
        <f t="shared" si="719"/>
        <v>99840</v>
      </c>
      <c r="AW328" s="462">
        <f t="shared" si="724"/>
        <v>499200</v>
      </c>
      <c r="AX328" s="462">
        <f t="shared" si="720"/>
        <v>1431040</v>
      </c>
      <c r="AY328" s="456">
        <f t="shared" si="721"/>
        <v>0</v>
      </c>
      <c r="AZ328" s="484">
        <f t="shared" ref="AZ328:AZ336" si="734">+AX328+AY328</f>
        <v>1431040</v>
      </c>
      <c r="BA328" s="484">
        <f t="shared" si="727"/>
        <v>18603520</v>
      </c>
    </row>
    <row r="329" spans="1:53" s="551" customFormat="1" ht="18" customHeight="1">
      <c r="A329" s="792">
        <v>9</v>
      </c>
      <c r="B329" s="803" t="s">
        <v>2427</v>
      </c>
      <c r="C329" s="794" t="s">
        <v>1960</v>
      </c>
      <c r="D329" s="794">
        <v>1989</v>
      </c>
      <c r="E329" s="795" t="s">
        <v>525</v>
      </c>
      <c r="F329" s="844">
        <v>1</v>
      </c>
      <c r="G329" s="797">
        <v>3</v>
      </c>
      <c r="H329" s="798">
        <f t="shared" si="690"/>
        <v>6</v>
      </c>
      <c r="I329" s="799">
        <v>83200</v>
      </c>
      <c r="J329" s="799">
        <v>10</v>
      </c>
      <c r="K329" s="800">
        <f t="shared" si="691"/>
        <v>832000</v>
      </c>
      <c r="L329" s="800">
        <v>49920</v>
      </c>
      <c r="M329" s="800">
        <f t="shared" si="692"/>
        <v>499200</v>
      </c>
      <c r="N329" s="800">
        <f t="shared" si="693"/>
        <v>1381120</v>
      </c>
      <c r="O329" s="799"/>
      <c r="P329" s="801">
        <f t="shared" si="728"/>
        <v>1381120</v>
      </c>
      <c r="Q329" s="801">
        <f t="shared" si="695"/>
        <v>17954560</v>
      </c>
      <c r="R329" s="690">
        <v>1</v>
      </c>
      <c r="S329" s="567">
        <f t="shared" si="696"/>
        <v>4</v>
      </c>
      <c r="T329" s="461">
        <f t="shared" si="729"/>
        <v>8</v>
      </c>
      <c r="U329" s="456">
        <v>83200</v>
      </c>
      <c r="V329" s="456">
        <f t="shared" si="698"/>
        <v>10</v>
      </c>
      <c r="W329" s="462">
        <f t="shared" si="699"/>
        <v>832000</v>
      </c>
      <c r="X329" s="462">
        <f t="shared" si="700"/>
        <v>66560</v>
      </c>
      <c r="Y329" s="462">
        <f t="shared" si="701"/>
        <v>499200</v>
      </c>
      <c r="Z329" s="462">
        <f t="shared" si="702"/>
        <v>1397760</v>
      </c>
      <c r="AA329" s="456">
        <f t="shared" si="703"/>
        <v>0</v>
      </c>
      <c r="AB329" s="484">
        <f t="shared" si="730"/>
        <v>1397760</v>
      </c>
      <c r="AC329" s="484">
        <f t="shared" si="725"/>
        <v>18170880</v>
      </c>
      <c r="AD329" s="690">
        <v>1</v>
      </c>
      <c r="AE329" s="567">
        <f t="shared" si="705"/>
        <v>5</v>
      </c>
      <c r="AF329" s="461">
        <f t="shared" si="731"/>
        <v>10</v>
      </c>
      <c r="AG329" s="456">
        <f t="shared" si="707"/>
        <v>83200</v>
      </c>
      <c r="AH329" s="456">
        <f t="shared" si="708"/>
        <v>10</v>
      </c>
      <c r="AI329" s="462">
        <f t="shared" si="709"/>
        <v>832000</v>
      </c>
      <c r="AJ329" s="462">
        <f t="shared" si="710"/>
        <v>83200</v>
      </c>
      <c r="AK329" s="462">
        <f t="shared" si="723"/>
        <v>499200</v>
      </c>
      <c r="AL329" s="462">
        <f t="shared" si="711"/>
        <v>1414400</v>
      </c>
      <c r="AM329" s="456">
        <f t="shared" si="712"/>
        <v>0</v>
      </c>
      <c r="AN329" s="484">
        <f t="shared" si="732"/>
        <v>1414400</v>
      </c>
      <c r="AO329" s="484">
        <f t="shared" si="726"/>
        <v>18387200</v>
      </c>
      <c r="AP329" s="690">
        <v>1</v>
      </c>
      <c r="AQ329" s="567">
        <f t="shared" si="714"/>
        <v>6</v>
      </c>
      <c r="AR329" s="461">
        <f t="shared" si="733"/>
        <v>12</v>
      </c>
      <c r="AS329" s="456">
        <f t="shared" si="716"/>
        <v>83200</v>
      </c>
      <c r="AT329" s="456">
        <f t="shared" si="717"/>
        <v>10</v>
      </c>
      <c r="AU329" s="462">
        <f t="shared" si="718"/>
        <v>832000</v>
      </c>
      <c r="AV329" s="462">
        <f t="shared" si="719"/>
        <v>99840</v>
      </c>
      <c r="AW329" s="462">
        <f t="shared" si="724"/>
        <v>499200</v>
      </c>
      <c r="AX329" s="462">
        <f t="shared" si="720"/>
        <v>1431040</v>
      </c>
      <c r="AY329" s="456">
        <f t="shared" si="721"/>
        <v>0</v>
      </c>
      <c r="AZ329" s="484">
        <f t="shared" si="734"/>
        <v>1431040</v>
      </c>
      <c r="BA329" s="484">
        <f t="shared" si="727"/>
        <v>18603520</v>
      </c>
    </row>
    <row r="330" spans="1:53" s="551" customFormat="1" ht="18" customHeight="1">
      <c r="A330" s="792">
        <v>10</v>
      </c>
      <c r="B330" s="803" t="s">
        <v>2428</v>
      </c>
      <c r="C330" s="794" t="s">
        <v>1961</v>
      </c>
      <c r="D330" s="794">
        <v>1994</v>
      </c>
      <c r="E330" s="795" t="s">
        <v>525</v>
      </c>
      <c r="F330" s="844">
        <v>1</v>
      </c>
      <c r="G330" s="797">
        <v>3</v>
      </c>
      <c r="H330" s="798">
        <f t="shared" si="690"/>
        <v>6</v>
      </c>
      <c r="I330" s="799">
        <v>83200</v>
      </c>
      <c r="J330" s="799">
        <v>10</v>
      </c>
      <c r="K330" s="800">
        <f t="shared" ref="K330:K336" si="735">+J330*I330</f>
        <v>832000</v>
      </c>
      <c r="L330" s="800">
        <v>49920</v>
      </c>
      <c r="M330" s="800">
        <f t="shared" si="692"/>
        <v>499200</v>
      </c>
      <c r="N330" s="800">
        <f t="shared" si="693"/>
        <v>1381120</v>
      </c>
      <c r="O330" s="799"/>
      <c r="P330" s="801">
        <f t="shared" si="728"/>
        <v>1381120</v>
      </c>
      <c r="Q330" s="801">
        <f t="shared" si="695"/>
        <v>17954560</v>
      </c>
      <c r="R330" s="690">
        <v>1</v>
      </c>
      <c r="S330" s="567">
        <f t="shared" si="696"/>
        <v>4</v>
      </c>
      <c r="T330" s="461">
        <f t="shared" si="729"/>
        <v>8</v>
      </c>
      <c r="U330" s="456">
        <v>83200</v>
      </c>
      <c r="V330" s="456">
        <f t="shared" si="698"/>
        <v>10</v>
      </c>
      <c r="W330" s="462">
        <f t="shared" si="699"/>
        <v>832000</v>
      </c>
      <c r="X330" s="462">
        <f t="shared" si="700"/>
        <v>66560</v>
      </c>
      <c r="Y330" s="462">
        <f t="shared" si="701"/>
        <v>499200</v>
      </c>
      <c r="Z330" s="462">
        <f t="shared" si="702"/>
        <v>1397760</v>
      </c>
      <c r="AA330" s="456">
        <f t="shared" si="703"/>
        <v>0</v>
      </c>
      <c r="AB330" s="484">
        <f t="shared" si="730"/>
        <v>1397760</v>
      </c>
      <c r="AC330" s="484">
        <f t="shared" si="725"/>
        <v>18170880</v>
      </c>
      <c r="AD330" s="690">
        <v>1</v>
      </c>
      <c r="AE330" s="567">
        <f t="shared" si="705"/>
        <v>5</v>
      </c>
      <c r="AF330" s="461">
        <f t="shared" si="731"/>
        <v>10</v>
      </c>
      <c r="AG330" s="456">
        <f t="shared" si="707"/>
        <v>83200</v>
      </c>
      <c r="AH330" s="456">
        <f t="shared" si="708"/>
        <v>10</v>
      </c>
      <c r="AI330" s="462">
        <f t="shared" si="709"/>
        <v>832000</v>
      </c>
      <c r="AJ330" s="462">
        <f t="shared" si="710"/>
        <v>83200</v>
      </c>
      <c r="AK330" s="462">
        <f t="shared" si="723"/>
        <v>499200</v>
      </c>
      <c r="AL330" s="462">
        <f t="shared" si="711"/>
        <v>1414400</v>
      </c>
      <c r="AM330" s="456">
        <f t="shared" si="712"/>
        <v>0</v>
      </c>
      <c r="AN330" s="484">
        <f t="shared" si="732"/>
        <v>1414400</v>
      </c>
      <c r="AO330" s="484">
        <f t="shared" si="726"/>
        <v>18387200</v>
      </c>
      <c r="AP330" s="690">
        <v>1</v>
      </c>
      <c r="AQ330" s="567">
        <f t="shared" si="714"/>
        <v>6</v>
      </c>
      <c r="AR330" s="461">
        <f t="shared" si="733"/>
        <v>12</v>
      </c>
      <c r="AS330" s="456">
        <f t="shared" si="716"/>
        <v>83200</v>
      </c>
      <c r="AT330" s="456">
        <f t="shared" si="717"/>
        <v>10</v>
      </c>
      <c r="AU330" s="462">
        <f t="shared" si="718"/>
        <v>832000</v>
      </c>
      <c r="AV330" s="462">
        <f t="shared" si="719"/>
        <v>99840</v>
      </c>
      <c r="AW330" s="462">
        <f t="shared" si="724"/>
        <v>499200</v>
      </c>
      <c r="AX330" s="462">
        <f t="shared" si="720"/>
        <v>1431040</v>
      </c>
      <c r="AY330" s="456">
        <f t="shared" si="721"/>
        <v>0</v>
      </c>
      <c r="AZ330" s="484">
        <f t="shared" si="734"/>
        <v>1431040</v>
      </c>
      <c r="BA330" s="484">
        <f t="shared" si="727"/>
        <v>18603520</v>
      </c>
    </row>
    <row r="331" spans="1:53" s="551" customFormat="1" ht="18" customHeight="1">
      <c r="A331" s="792">
        <v>11</v>
      </c>
      <c r="B331" s="803" t="s">
        <v>2429</v>
      </c>
      <c r="C331" s="794" t="s">
        <v>1961</v>
      </c>
      <c r="D331" s="794">
        <v>1967</v>
      </c>
      <c r="E331" s="795" t="s">
        <v>525</v>
      </c>
      <c r="F331" s="844">
        <v>1</v>
      </c>
      <c r="G331" s="797">
        <v>3</v>
      </c>
      <c r="H331" s="798">
        <f t="shared" si="690"/>
        <v>6</v>
      </c>
      <c r="I331" s="799">
        <v>83200</v>
      </c>
      <c r="J331" s="799">
        <v>10</v>
      </c>
      <c r="K331" s="800">
        <f t="shared" si="735"/>
        <v>832000</v>
      </c>
      <c r="L331" s="800">
        <v>49920</v>
      </c>
      <c r="M331" s="800">
        <f t="shared" si="692"/>
        <v>499200</v>
      </c>
      <c r="N331" s="800">
        <f t="shared" si="693"/>
        <v>1381120</v>
      </c>
      <c r="O331" s="799"/>
      <c r="P331" s="801">
        <f t="shared" si="728"/>
        <v>1381120</v>
      </c>
      <c r="Q331" s="801">
        <f t="shared" si="695"/>
        <v>17954560</v>
      </c>
      <c r="R331" s="690">
        <v>1</v>
      </c>
      <c r="S331" s="567">
        <f t="shared" si="696"/>
        <v>4</v>
      </c>
      <c r="T331" s="461">
        <f t="shared" si="729"/>
        <v>8</v>
      </c>
      <c r="U331" s="456">
        <v>83200</v>
      </c>
      <c r="V331" s="456">
        <f t="shared" si="698"/>
        <v>10</v>
      </c>
      <c r="W331" s="462">
        <f t="shared" si="699"/>
        <v>832000</v>
      </c>
      <c r="X331" s="462">
        <f t="shared" si="700"/>
        <v>66560</v>
      </c>
      <c r="Y331" s="462">
        <f t="shared" si="701"/>
        <v>499200</v>
      </c>
      <c r="Z331" s="462">
        <f t="shared" si="702"/>
        <v>1397760</v>
      </c>
      <c r="AA331" s="456">
        <f t="shared" si="703"/>
        <v>0</v>
      </c>
      <c r="AB331" s="484">
        <f t="shared" si="730"/>
        <v>1397760</v>
      </c>
      <c r="AC331" s="484">
        <f t="shared" si="725"/>
        <v>18170880</v>
      </c>
      <c r="AD331" s="690">
        <v>1</v>
      </c>
      <c r="AE331" s="567">
        <f t="shared" si="705"/>
        <v>5</v>
      </c>
      <c r="AF331" s="461">
        <f t="shared" si="731"/>
        <v>10</v>
      </c>
      <c r="AG331" s="456">
        <f t="shared" si="707"/>
        <v>83200</v>
      </c>
      <c r="AH331" s="456">
        <f t="shared" si="708"/>
        <v>10</v>
      </c>
      <c r="AI331" s="462">
        <f t="shared" si="709"/>
        <v>832000</v>
      </c>
      <c r="AJ331" s="462">
        <f t="shared" si="710"/>
        <v>83200</v>
      </c>
      <c r="AK331" s="462">
        <f t="shared" si="723"/>
        <v>499200</v>
      </c>
      <c r="AL331" s="462">
        <f t="shared" si="711"/>
        <v>1414400</v>
      </c>
      <c r="AM331" s="456">
        <f t="shared" si="712"/>
        <v>0</v>
      </c>
      <c r="AN331" s="484">
        <f t="shared" si="732"/>
        <v>1414400</v>
      </c>
      <c r="AO331" s="484">
        <f t="shared" si="726"/>
        <v>18387200</v>
      </c>
      <c r="AP331" s="690">
        <v>1</v>
      </c>
      <c r="AQ331" s="567">
        <f t="shared" si="714"/>
        <v>6</v>
      </c>
      <c r="AR331" s="461">
        <f t="shared" si="733"/>
        <v>12</v>
      </c>
      <c r="AS331" s="456">
        <f t="shared" si="716"/>
        <v>83200</v>
      </c>
      <c r="AT331" s="456">
        <f t="shared" si="717"/>
        <v>10</v>
      </c>
      <c r="AU331" s="462">
        <f t="shared" si="718"/>
        <v>832000</v>
      </c>
      <c r="AV331" s="462">
        <f t="shared" si="719"/>
        <v>99840</v>
      </c>
      <c r="AW331" s="462">
        <f t="shared" si="724"/>
        <v>499200</v>
      </c>
      <c r="AX331" s="462">
        <f t="shared" si="720"/>
        <v>1431040</v>
      </c>
      <c r="AY331" s="456">
        <f t="shared" si="721"/>
        <v>0</v>
      </c>
      <c r="AZ331" s="484">
        <f t="shared" si="734"/>
        <v>1431040</v>
      </c>
      <c r="BA331" s="484">
        <f t="shared" si="727"/>
        <v>18603520</v>
      </c>
    </row>
    <row r="332" spans="1:53" s="551" customFormat="1" ht="18" customHeight="1">
      <c r="A332" s="792">
        <v>12</v>
      </c>
      <c r="B332" s="802" t="s">
        <v>2430</v>
      </c>
      <c r="C332" s="794" t="s">
        <v>1960</v>
      </c>
      <c r="D332" s="794">
        <v>1994</v>
      </c>
      <c r="E332" s="795" t="s">
        <v>525</v>
      </c>
      <c r="F332" s="844">
        <v>1</v>
      </c>
      <c r="G332" s="797">
        <v>3</v>
      </c>
      <c r="H332" s="798">
        <f t="shared" si="690"/>
        <v>6</v>
      </c>
      <c r="I332" s="799">
        <v>83200</v>
      </c>
      <c r="J332" s="799">
        <v>10</v>
      </c>
      <c r="K332" s="800">
        <f t="shared" si="735"/>
        <v>832000</v>
      </c>
      <c r="L332" s="800">
        <v>49920</v>
      </c>
      <c r="M332" s="800">
        <f t="shared" si="692"/>
        <v>499200</v>
      </c>
      <c r="N332" s="800">
        <f t="shared" si="693"/>
        <v>1381120</v>
      </c>
      <c r="O332" s="799"/>
      <c r="P332" s="801">
        <f t="shared" si="728"/>
        <v>1381120</v>
      </c>
      <c r="Q332" s="801">
        <f t="shared" si="695"/>
        <v>17954560</v>
      </c>
      <c r="R332" s="690">
        <v>1</v>
      </c>
      <c r="S332" s="567">
        <f t="shared" si="696"/>
        <v>4</v>
      </c>
      <c r="T332" s="461">
        <f t="shared" si="729"/>
        <v>8</v>
      </c>
      <c r="U332" s="456">
        <v>83200</v>
      </c>
      <c r="V332" s="456">
        <f t="shared" si="698"/>
        <v>10</v>
      </c>
      <c r="W332" s="462">
        <f t="shared" si="699"/>
        <v>832000</v>
      </c>
      <c r="X332" s="462">
        <f t="shared" si="700"/>
        <v>66560</v>
      </c>
      <c r="Y332" s="462">
        <f t="shared" si="701"/>
        <v>499200</v>
      </c>
      <c r="Z332" s="462">
        <f t="shared" si="702"/>
        <v>1397760</v>
      </c>
      <c r="AA332" s="456">
        <f t="shared" si="703"/>
        <v>0</v>
      </c>
      <c r="AB332" s="484">
        <f t="shared" si="730"/>
        <v>1397760</v>
      </c>
      <c r="AC332" s="484">
        <f t="shared" si="725"/>
        <v>18170880</v>
      </c>
      <c r="AD332" s="690">
        <v>1</v>
      </c>
      <c r="AE332" s="567">
        <f t="shared" si="705"/>
        <v>5</v>
      </c>
      <c r="AF332" s="461">
        <f t="shared" si="731"/>
        <v>10</v>
      </c>
      <c r="AG332" s="456">
        <f t="shared" si="707"/>
        <v>83200</v>
      </c>
      <c r="AH332" s="456">
        <f t="shared" si="708"/>
        <v>10</v>
      </c>
      <c r="AI332" s="462">
        <f t="shared" si="709"/>
        <v>832000</v>
      </c>
      <c r="AJ332" s="462">
        <f t="shared" si="710"/>
        <v>83200</v>
      </c>
      <c r="AK332" s="462">
        <f t="shared" si="723"/>
        <v>499200</v>
      </c>
      <c r="AL332" s="462">
        <f t="shared" si="711"/>
        <v>1414400</v>
      </c>
      <c r="AM332" s="456">
        <f t="shared" si="712"/>
        <v>0</v>
      </c>
      <c r="AN332" s="484">
        <f t="shared" si="732"/>
        <v>1414400</v>
      </c>
      <c r="AO332" s="484">
        <f t="shared" si="726"/>
        <v>18387200</v>
      </c>
      <c r="AP332" s="690">
        <v>1</v>
      </c>
      <c r="AQ332" s="567">
        <f t="shared" si="714"/>
        <v>6</v>
      </c>
      <c r="AR332" s="461">
        <f t="shared" si="733"/>
        <v>12</v>
      </c>
      <c r="AS332" s="456">
        <f t="shared" si="716"/>
        <v>83200</v>
      </c>
      <c r="AT332" s="456">
        <f t="shared" si="717"/>
        <v>10</v>
      </c>
      <c r="AU332" s="462">
        <f t="shared" si="718"/>
        <v>832000</v>
      </c>
      <c r="AV332" s="462">
        <f t="shared" si="719"/>
        <v>99840</v>
      </c>
      <c r="AW332" s="462">
        <f t="shared" si="724"/>
        <v>499200</v>
      </c>
      <c r="AX332" s="462">
        <f t="shared" si="720"/>
        <v>1431040</v>
      </c>
      <c r="AY332" s="456">
        <f t="shared" si="721"/>
        <v>0</v>
      </c>
      <c r="AZ332" s="484">
        <f t="shared" si="734"/>
        <v>1431040</v>
      </c>
      <c r="BA332" s="484">
        <f t="shared" si="727"/>
        <v>18603520</v>
      </c>
    </row>
    <row r="333" spans="1:53" s="485" customFormat="1" ht="23.25" customHeight="1">
      <c r="A333" s="792">
        <v>13</v>
      </c>
      <c r="B333" s="795" t="s">
        <v>2431</v>
      </c>
      <c r="C333" s="794" t="s">
        <v>1960</v>
      </c>
      <c r="D333" s="794">
        <v>1995</v>
      </c>
      <c r="E333" s="795" t="s">
        <v>525</v>
      </c>
      <c r="F333" s="844">
        <v>1</v>
      </c>
      <c r="G333" s="797">
        <v>3</v>
      </c>
      <c r="H333" s="798">
        <f t="shared" si="690"/>
        <v>6</v>
      </c>
      <c r="I333" s="799">
        <v>83200</v>
      </c>
      <c r="J333" s="799">
        <v>10</v>
      </c>
      <c r="K333" s="800">
        <f t="shared" si="735"/>
        <v>832000</v>
      </c>
      <c r="L333" s="800">
        <v>49920</v>
      </c>
      <c r="M333" s="800">
        <f t="shared" si="692"/>
        <v>499200</v>
      </c>
      <c r="N333" s="800">
        <f t="shared" si="693"/>
        <v>1381120</v>
      </c>
      <c r="O333" s="799"/>
      <c r="P333" s="801">
        <f t="shared" si="728"/>
        <v>1381120</v>
      </c>
      <c r="Q333" s="801">
        <f t="shared" si="695"/>
        <v>17954560</v>
      </c>
      <c r="R333" s="690">
        <v>1</v>
      </c>
      <c r="S333" s="567">
        <f t="shared" si="696"/>
        <v>4</v>
      </c>
      <c r="T333" s="461">
        <f t="shared" si="729"/>
        <v>8</v>
      </c>
      <c r="U333" s="456">
        <v>83200</v>
      </c>
      <c r="V333" s="456">
        <f t="shared" si="698"/>
        <v>10</v>
      </c>
      <c r="W333" s="462">
        <f t="shared" si="699"/>
        <v>832000</v>
      </c>
      <c r="X333" s="462">
        <f t="shared" si="700"/>
        <v>66560</v>
      </c>
      <c r="Y333" s="462">
        <f t="shared" si="701"/>
        <v>499200</v>
      </c>
      <c r="Z333" s="462">
        <f t="shared" si="702"/>
        <v>1397760</v>
      </c>
      <c r="AA333" s="456">
        <f t="shared" si="703"/>
        <v>0</v>
      </c>
      <c r="AB333" s="484">
        <f t="shared" si="730"/>
        <v>1397760</v>
      </c>
      <c r="AC333" s="484">
        <f t="shared" si="725"/>
        <v>18170880</v>
      </c>
      <c r="AD333" s="690">
        <v>1</v>
      </c>
      <c r="AE333" s="567">
        <f t="shared" si="705"/>
        <v>5</v>
      </c>
      <c r="AF333" s="461">
        <f t="shared" si="731"/>
        <v>10</v>
      </c>
      <c r="AG333" s="456">
        <f t="shared" si="707"/>
        <v>83200</v>
      </c>
      <c r="AH333" s="456">
        <f t="shared" si="708"/>
        <v>10</v>
      </c>
      <c r="AI333" s="462">
        <f t="shared" si="709"/>
        <v>832000</v>
      </c>
      <c r="AJ333" s="462">
        <f t="shared" si="710"/>
        <v>83200</v>
      </c>
      <c r="AK333" s="462">
        <f t="shared" si="723"/>
        <v>499200</v>
      </c>
      <c r="AL333" s="462">
        <f t="shared" si="711"/>
        <v>1414400</v>
      </c>
      <c r="AM333" s="456">
        <f t="shared" si="712"/>
        <v>0</v>
      </c>
      <c r="AN333" s="484">
        <f t="shared" si="732"/>
        <v>1414400</v>
      </c>
      <c r="AO333" s="484">
        <f t="shared" si="726"/>
        <v>18387200</v>
      </c>
      <c r="AP333" s="690">
        <v>1</v>
      </c>
      <c r="AQ333" s="567">
        <f t="shared" si="714"/>
        <v>6</v>
      </c>
      <c r="AR333" s="461">
        <f t="shared" si="733"/>
        <v>12</v>
      </c>
      <c r="AS333" s="456">
        <f t="shared" si="716"/>
        <v>83200</v>
      </c>
      <c r="AT333" s="456">
        <f t="shared" si="717"/>
        <v>10</v>
      </c>
      <c r="AU333" s="462">
        <f t="shared" si="718"/>
        <v>832000</v>
      </c>
      <c r="AV333" s="462">
        <f t="shared" si="719"/>
        <v>99840</v>
      </c>
      <c r="AW333" s="462">
        <f t="shared" si="724"/>
        <v>499200</v>
      </c>
      <c r="AX333" s="462">
        <f t="shared" si="720"/>
        <v>1431040</v>
      </c>
      <c r="AY333" s="456">
        <f t="shared" si="721"/>
        <v>0</v>
      </c>
      <c r="AZ333" s="484">
        <f t="shared" si="734"/>
        <v>1431040</v>
      </c>
      <c r="BA333" s="484">
        <f t="shared" si="727"/>
        <v>18603520</v>
      </c>
    </row>
    <row r="334" spans="1:53" s="485" customFormat="1" ht="23.25" customHeight="1">
      <c r="A334" s="792">
        <v>14</v>
      </c>
      <c r="B334" s="795" t="s">
        <v>2916</v>
      </c>
      <c r="C334" s="794" t="s">
        <v>1961</v>
      </c>
      <c r="D334" s="794">
        <v>1994</v>
      </c>
      <c r="E334" s="795" t="s">
        <v>525</v>
      </c>
      <c r="F334" s="844">
        <v>1</v>
      </c>
      <c r="G334" s="797">
        <v>2</v>
      </c>
      <c r="H334" s="798">
        <f t="shared" si="690"/>
        <v>4</v>
      </c>
      <c r="I334" s="799">
        <v>83200</v>
      </c>
      <c r="J334" s="799">
        <v>10</v>
      </c>
      <c r="K334" s="800">
        <f t="shared" si="735"/>
        <v>832000</v>
      </c>
      <c r="L334" s="800">
        <v>33280</v>
      </c>
      <c r="M334" s="800">
        <f t="shared" si="692"/>
        <v>499200</v>
      </c>
      <c r="N334" s="800">
        <f t="shared" si="693"/>
        <v>1364480</v>
      </c>
      <c r="O334" s="799"/>
      <c r="P334" s="801">
        <f t="shared" si="728"/>
        <v>1364480</v>
      </c>
      <c r="Q334" s="801">
        <f t="shared" si="695"/>
        <v>17738240</v>
      </c>
      <c r="R334" s="690">
        <v>1</v>
      </c>
      <c r="S334" s="567">
        <f t="shared" si="696"/>
        <v>3</v>
      </c>
      <c r="T334" s="461">
        <f t="shared" si="729"/>
        <v>6</v>
      </c>
      <c r="U334" s="456">
        <v>83200</v>
      </c>
      <c r="V334" s="456">
        <f t="shared" si="698"/>
        <v>10</v>
      </c>
      <c r="W334" s="462">
        <f t="shared" si="699"/>
        <v>832000</v>
      </c>
      <c r="X334" s="462">
        <f t="shared" si="700"/>
        <v>49920</v>
      </c>
      <c r="Y334" s="462">
        <f t="shared" si="701"/>
        <v>499200</v>
      </c>
      <c r="Z334" s="462">
        <f t="shared" si="702"/>
        <v>1381120</v>
      </c>
      <c r="AA334" s="456">
        <f t="shared" si="703"/>
        <v>0</v>
      </c>
      <c r="AB334" s="484">
        <f t="shared" si="730"/>
        <v>1381120</v>
      </c>
      <c r="AC334" s="484">
        <f t="shared" si="725"/>
        <v>17954560</v>
      </c>
      <c r="AD334" s="690">
        <v>1</v>
      </c>
      <c r="AE334" s="567">
        <f t="shared" si="705"/>
        <v>4</v>
      </c>
      <c r="AF334" s="461">
        <f t="shared" si="731"/>
        <v>8</v>
      </c>
      <c r="AG334" s="456">
        <f t="shared" si="707"/>
        <v>83200</v>
      </c>
      <c r="AH334" s="456">
        <f t="shared" si="708"/>
        <v>10</v>
      </c>
      <c r="AI334" s="462">
        <f t="shared" si="709"/>
        <v>832000</v>
      </c>
      <c r="AJ334" s="462">
        <f t="shared" si="710"/>
        <v>66560</v>
      </c>
      <c r="AK334" s="462">
        <f t="shared" si="723"/>
        <v>499200</v>
      </c>
      <c r="AL334" s="462">
        <f t="shared" si="711"/>
        <v>1397760</v>
      </c>
      <c r="AM334" s="456">
        <f t="shared" si="712"/>
        <v>0</v>
      </c>
      <c r="AN334" s="484">
        <f t="shared" si="732"/>
        <v>1397760</v>
      </c>
      <c r="AO334" s="484">
        <f t="shared" si="726"/>
        <v>18170880</v>
      </c>
      <c r="AP334" s="690">
        <v>1</v>
      </c>
      <c r="AQ334" s="567">
        <f t="shared" si="714"/>
        <v>5</v>
      </c>
      <c r="AR334" s="461">
        <f t="shared" si="733"/>
        <v>10</v>
      </c>
      <c r="AS334" s="456">
        <f t="shared" si="716"/>
        <v>83200</v>
      </c>
      <c r="AT334" s="456">
        <f t="shared" si="717"/>
        <v>10</v>
      </c>
      <c r="AU334" s="462">
        <f t="shared" si="718"/>
        <v>832000</v>
      </c>
      <c r="AV334" s="462">
        <f t="shared" si="719"/>
        <v>83200</v>
      </c>
      <c r="AW334" s="462">
        <f t="shared" si="724"/>
        <v>499200</v>
      </c>
      <c r="AX334" s="462">
        <f t="shared" si="720"/>
        <v>1414400</v>
      </c>
      <c r="AY334" s="456">
        <f t="shared" si="721"/>
        <v>0</v>
      </c>
      <c r="AZ334" s="484">
        <f t="shared" si="734"/>
        <v>1414400</v>
      </c>
      <c r="BA334" s="484">
        <f t="shared" si="727"/>
        <v>18387200</v>
      </c>
    </row>
    <row r="335" spans="1:53" s="485" customFormat="1" ht="23.25" customHeight="1">
      <c r="A335" s="792">
        <v>15</v>
      </c>
      <c r="B335" s="795" t="s">
        <v>2917</v>
      </c>
      <c r="C335" s="794" t="s">
        <v>1961</v>
      </c>
      <c r="D335" s="794">
        <v>1994</v>
      </c>
      <c r="E335" s="795" t="s">
        <v>525</v>
      </c>
      <c r="F335" s="844">
        <v>1</v>
      </c>
      <c r="G335" s="797">
        <v>2</v>
      </c>
      <c r="H335" s="798">
        <f t="shared" si="690"/>
        <v>4</v>
      </c>
      <c r="I335" s="799">
        <v>83200</v>
      </c>
      <c r="J335" s="799">
        <v>10</v>
      </c>
      <c r="K335" s="800">
        <f>+J335*I335</f>
        <v>832000</v>
      </c>
      <c r="L335" s="800">
        <v>33280</v>
      </c>
      <c r="M335" s="800">
        <f t="shared" si="692"/>
        <v>499200</v>
      </c>
      <c r="N335" s="800">
        <f t="shared" si="693"/>
        <v>1364480</v>
      </c>
      <c r="O335" s="799"/>
      <c r="P335" s="801">
        <f>+N335+O335</f>
        <v>1364480</v>
      </c>
      <c r="Q335" s="801">
        <f t="shared" si="695"/>
        <v>17738240</v>
      </c>
      <c r="R335" s="690">
        <v>1</v>
      </c>
      <c r="S335" s="567">
        <f t="shared" si="696"/>
        <v>3</v>
      </c>
      <c r="T335" s="461">
        <f>+S335*2</f>
        <v>6</v>
      </c>
      <c r="U335" s="456">
        <v>83200</v>
      </c>
      <c r="V335" s="456">
        <f t="shared" si="698"/>
        <v>10</v>
      </c>
      <c r="W335" s="462">
        <f>+U335*V335</f>
        <v>832000</v>
      </c>
      <c r="X335" s="462">
        <f t="shared" si="700"/>
        <v>49920</v>
      </c>
      <c r="Y335" s="462">
        <f>+W335*0.6</f>
        <v>499200</v>
      </c>
      <c r="Z335" s="462">
        <f>+W335+X335+Y335</f>
        <v>1381120</v>
      </c>
      <c r="AA335" s="456">
        <f t="shared" si="703"/>
        <v>0</v>
      </c>
      <c r="AB335" s="484">
        <f>+Z335+AA335</f>
        <v>1381120</v>
      </c>
      <c r="AC335" s="484">
        <f>+AB335*13</f>
        <v>17954560</v>
      </c>
      <c r="AD335" s="690">
        <v>1</v>
      </c>
      <c r="AE335" s="567">
        <f>+S335+1</f>
        <v>4</v>
      </c>
      <c r="AF335" s="461">
        <f>+AE335*2</f>
        <v>8</v>
      </c>
      <c r="AG335" s="456">
        <f>+U335</f>
        <v>83200</v>
      </c>
      <c r="AH335" s="456">
        <f>+V335</f>
        <v>10</v>
      </c>
      <c r="AI335" s="462">
        <f>+AG335*AH335</f>
        <v>832000</v>
      </c>
      <c r="AJ335" s="462">
        <f>IF((AF335&lt;=30)*AND(AI335*AF335%&gt;X335),AI335*AF335%,IF((AF335&gt;30)*AND(AI335*30%&gt;X335),AI335*30%,X335))</f>
        <v>66560</v>
      </c>
      <c r="AK335" s="462">
        <f>+AI335*0.6</f>
        <v>499200</v>
      </c>
      <c r="AL335" s="462">
        <f>+AI335+AJ335+AK335</f>
        <v>1397760</v>
      </c>
      <c r="AM335" s="456">
        <f>+AA335</f>
        <v>0</v>
      </c>
      <c r="AN335" s="484">
        <f>+AL335+AM335</f>
        <v>1397760</v>
      </c>
      <c r="AO335" s="484">
        <f>+AN335*13</f>
        <v>18170880</v>
      </c>
      <c r="AP335" s="690">
        <v>1</v>
      </c>
      <c r="AQ335" s="567">
        <f>+AE335+1</f>
        <v>5</v>
      </c>
      <c r="AR335" s="461">
        <f>+AQ335*2</f>
        <v>10</v>
      </c>
      <c r="AS335" s="456">
        <f>+AG335</f>
        <v>83200</v>
      </c>
      <c r="AT335" s="456">
        <f>+AH335</f>
        <v>10</v>
      </c>
      <c r="AU335" s="462">
        <f>+AS335*AT335</f>
        <v>832000</v>
      </c>
      <c r="AV335" s="462">
        <f>IF((AR335&lt;=30)*AND(AU335*AR335%&gt;AJ335),AU335*AR335%,IF((AR335&gt;30)*AND(AU335*30%&gt;AJ335),AU335*30%,AJ335))</f>
        <v>83200</v>
      </c>
      <c r="AW335" s="462">
        <f>+AU335*0.6</f>
        <v>499200</v>
      </c>
      <c r="AX335" s="462">
        <f>+AU335+AV335+AW335</f>
        <v>1414400</v>
      </c>
      <c r="AY335" s="456">
        <f>+AM335</f>
        <v>0</v>
      </c>
      <c r="AZ335" s="484">
        <f>+AX335+AY335</f>
        <v>1414400</v>
      </c>
      <c r="BA335" s="484">
        <f>+AZ335*13</f>
        <v>18387200</v>
      </c>
    </row>
    <row r="336" spans="1:53" s="485" customFormat="1" ht="23.25" customHeight="1">
      <c r="A336" s="792">
        <v>16</v>
      </c>
      <c r="B336" s="795" t="s">
        <v>3140</v>
      </c>
      <c r="C336" s="794" t="s">
        <v>1961</v>
      </c>
      <c r="D336" s="794">
        <v>1990</v>
      </c>
      <c r="E336" s="795" t="s">
        <v>525</v>
      </c>
      <c r="F336" s="844">
        <v>1</v>
      </c>
      <c r="G336" s="797">
        <v>1</v>
      </c>
      <c r="H336" s="798">
        <f t="shared" si="690"/>
        <v>2</v>
      </c>
      <c r="I336" s="799">
        <v>83200</v>
      </c>
      <c r="J336" s="799">
        <v>10</v>
      </c>
      <c r="K336" s="800">
        <f t="shared" si="735"/>
        <v>832000</v>
      </c>
      <c r="L336" s="800">
        <v>16640</v>
      </c>
      <c r="M336" s="800">
        <f t="shared" si="692"/>
        <v>499200</v>
      </c>
      <c r="N336" s="800">
        <f t="shared" si="693"/>
        <v>1347840</v>
      </c>
      <c r="O336" s="799"/>
      <c r="P336" s="801">
        <f t="shared" si="728"/>
        <v>1347840</v>
      </c>
      <c r="Q336" s="801">
        <f t="shared" si="695"/>
        <v>17521920</v>
      </c>
      <c r="R336" s="690">
        <v>1</v>
      </c>
      <c r="S336" s="567">
        <f t="shared" si="696"/>
        <v>2</v>
      </c>
      <c r="T336" s="461">
        <f t="shared" si="729"/>
        <v>4</v>
      </c>
      <c r="U336" s="456">
        <v>83200</v>
      </c>
      <c r="V336" s="456">
        <f t="shared" si="698"/>
        <v>10</v>
      </c>
      <c r="W336" s="462">
        <f t="shared" si="699"/>
        <v>832000</v>
      </c>
      <c r="X336" s="462">
        <f t="shared" si="700"/>
        <v>33280</v>
      </c>
      <c r="Y336" s="462">
        <f t="shared" si="701"/>
        <v>499200</v>
      </c>
      <c r="Z336" s="462">
        <f t="shared" si="702"/>
        <v>1364480</v>
      </c>
      <c r="AA336" s="456">
        <f t="shared" si="703"/>
        <v>0</v>
      </c>
      <c r="AB336" s="484">
        <f t="shared" si="730"/>
        <v>1364480</v>
      </c>
      <c r="AC336" s="484">
        <f t="shared" si="725"/>
        <v>17738240</v>
      </c>
      <c r="AD336" s="690">
        <v>1</v>
      </c>
      <c r="AE336" s="567">
        <f t="shared" si="705"/>
        <v>3</v>
      </c>
      <c r="AF336" s="461">
        <f t="shared" si="731"/>
        <v>6</v>
      </c>
      <c r="AG336" s="456">
        <f t="shared" si="707"/>
        <v>83200</v>
      </c>
      <c r="AH336" s="456">
        <f t="shared" si="708"/>
        <v>10</v>
      </c>
      <c r="AI336" s="462">
        <f t="shared" si="709"/>
        <v>832000</v>
      </c>
      <c r="AJ336" s="462">
        <f t="shared" si="710"/>
        <v>49920</v>
      </c>
      <c r="AK336" s="462">
        <f t="shared" si="723"/>
        <v>499200</v>
      </c>
      <c r="AL336" s="462">
        <f t="shared" si="711"/>
        <v>1381120</v>
      </c>
      <c r="AM336" s="456">
        <f t="shared" si="712"/>
        <v>0</v>
      </c>
      <c r="AN336" s="484">
        <f t="shared" si="732"/>
        <v>1381120</v>
      </c>
      <c r="AO336" s="484">
        <f t="shared" si="726"/>
        <v>17954560</v>
      </c>
      <c r="AP336" s="690">
        <v>1</v>
      </c>
      <c r="AQ336" s="567">
        <f t="shared" si="714"/>
        <v>4</v>
      </c>
      <c r="AR336" s="461">
        <f t="shared" si="733"/>
        <v>8</v>
      </c>
      <c r="AS336" s="456">
        <f t="shared" si="716"/>
        <v>83200</v>
      </c>
      <c r="AT336" s="456">
        <f t="shared" si="717"/>
        <v>10</v>
      </c>
      <c r="AU336" s="462">
        <f t="shared" si="718"/>
        <v>832000</v>
      </c>
      <c r="AV336" s="462">
        <f t="shared" si="719"/>
        <v>66560</v>
      </c>
      <c r="AW336" s="462">
        <f t="shared" si="724"/>
        <v>499200</v>
      </c>
      <c r="AX336" s="462">
        <f t="shared" si="720"/>
        <v>1397760</v>
      </c>
      <c r="AY336" s="456">
        <f t="shared" si="721"/>
        <v>0</v>
      </c>
      <c r="AZ336" s="484">
        <f t="shared" si="734"/>
        <v>1397760</v>
      </c>
      <c r="BA336" s="484">
        <f t="shared" si="727"/>
        <v>18170880</v>
      </c>
    </row>
    <row r="337" spans="1:54" s="453" customFormat="1" ht="18" customHeight="1">
      <c r="A337" s="958" t="s">
        <v>64</v>
      </c>
      <c r="B337" s="958"/>
      <c r="C337" s="958"/>
      <c r="D337" s="958"/>
      <c r="E337" s="958"/>
      <c r="F337" s="692">
        <f>SUM(F321:F336)</f>
        <v>16</v>
      </c>
      <c r="G337" s="745">
        <f>SUM(G321:G336)</f>
        <v>46</v>
      </c>
      <c r="H337" s="745">
        <f>SUM(H321:H336)</f>
        <v>92</v>
      </c>
      <c r="I337" s="745">
        <f>SUM(I321:I336)</f>
        <v>1331200</v>
      </c>
      <c r="J337" s="745">
        <f t="shared" ref="J337:BA337" si="736">SUM(J321:J336)</f>
        <v>161</v>
      </c>
      <c r="K337" s="745">
        <f t="shared" si="736"/>
        <v>13395200</v>
      </c>
      <c r="L337" s="745">
        <f t="shared" si="736"/>
        <v>770432</v>
      </c>
      <c r="M337" s="745">
        <f t="shared" si="736"/>
        <v>8037120</v>
      </c>
      <c r="N337" s="745">
        <f t="shared" si="736"/>
        <v>22202752</v>
      </c>
      <c r="O337" s="745">
        <f t="shared" si="736"/>
        <v>0</v>
      </c>
      <c r="P337" s="745">
        <f t="shared" si="736"/>
        <v>22202752</v>
      </c>
      <c r="Q337" s="745">
        <f t="shared" si="736"/>
        <v>288635776</v>
      </c>
      <c r="R337" s="745">
        <f t="shared" si="736"/>
        <v>16</v>
      </c>
      <c r="S337" s="745">
        <f t="shared" si="736"/>
        <v>62</v>
      </c>
      <c r="T337" s="745">
        <f t="shared" si="736"/>
        <v>124</v>
      </c>
      <c r="U337" s="745">
        <f t="shared" si="736"/>
        <v>1331200</v>
      </c>
      <c r="V337" s="745">
        <f t="shared" si="736"/>
        <v>161</v>
      </c>
      <c r="W337" s="745">
        <f t="shared" si="736"/>
        <v>13395200</v>
      </c>
      <c r="X337" s="745">
        <f t="shared" si="736"/>
        <v>1038336</v>
      </c>
      <c r="Y337" s="745">
        <f t="shared" si="736"/>
        <v>8037120</v>
      </c>
      <c r="Z337" s="745">
        <f t="shared" si="736"/>
        <v>22470656</v>
      </c>
      <c r="AA337" s="745">
        <f t="shared" si="736"/>
        <v>0</v>
      </c>
      <c r="AB337" s="745">
        <f t="shared" si="736"/>
        <v>22470656</v>
      </c>
      <c r="AC337" s="745">
        <f t="shared" si="736"/>
        <v>292118528</v>
      </c>
      <c r="AD337" s="745">
        <f t="shared" si="736"/>
        <v>16</v>
      </c>
      <c r="AE337" s="745">
        <f t="shared" si="736"/>
        <v>78</v>
      </c>
      <c r="AF337" s="745">
        <f t="shared" si="736"/>
        <v>156</v>
      </c>
      <c r="AG337" s="745">
        <f t="shared" si="736"/>
        <v>1331200</v>
      </c>
      <c r="AH337" s="745">
        <f t="shared" si="736"/>
        <v>161</v>
      </c>
      <c r="AI337" s="745">
        <f t="shared" si="736"/>
        <v>13395200</v>
      </c>
      <c r="AJ337" s="745">
        <f t="shared" si="736"/>
        <v>1306240</v>
      </c>
      <c r="AK337" s="745">
        <f t="shared" si="736"/>
        <v>8037120</v>
      </c>
      <c r="AL337" s="745">
        <f t="shared" si="736"/>
        <v>22738560</v>
      </c>
      <c r="AM337" s="745">
        <f t="shared" si="736"/>
        <v>0</v>
      </c>
      <c r="AN337" s="745">
        <f t="shared" si="736"/>
        <v>22738560</v>
      </c>
      <c r="AO337" s="745">
        <f t="shared" si="736"/>
        <v>295601280</v>
      </c>
      <c r="AP337" s="745">
        <f t="shared" si="736"/>
        <v>16</v>
      </c>
      <c r="AQ337" s="745">
        <f t="shared" si="736"/>
        <v>94</v>
      </c>
      <c r="AR337" s="745">
        <f t="shared" si="736"/>
        <v>188</v>
      </c>
      <c r="AS337" s="745">
        <f t="shared" si="736"/>
        <v>1331200</v>
      </c>
      <c r="AT337" s="745">
        <f t="shared" si="736"/>
        <v>161</v>
      </c>
      <c r="AU337" s="745">
        <f t="shared" si="736"/>
        <v>13395200</v>
      </c>
      <c r="AV337" s="745">
        <f t="shared" si="736"/>
        <v>1574144</v>
      </c>
      <c r="AW337" s="745">
        <f t="shared" si="736"/>
        <v>8037120</v>
      </c>
      <c r="AX337" s="745">
        <f t="shared" si="736"/>
        <v>23006464</v>
      </c>
      <c r="AY337" s="745">
        <f t="shared" si="736"/>
        <v>0</v>
      </c>
      <c r="AZ337" s="745">
        <f t="shared" si="736"/>
        <v>23006464</v>
      </c>
      <c r="BA337" s="745">
        <f t="shared" si="736"/>
        <v>299084032</v>
      </c>
    </row>
    <row r="338" spans="1:54" s="453" customFormat="1" ht="18" customHeight="1">
      <c r="A338" s="568"/>
      <c r="B338" s="494"/>
      <c r="C338" s="494"/>
      <c r="D338" s="494"/>
      <c r="E338" s="494"/>
      <c r="F338" s="516"/>
      <c r="G338" s="494"/>
      <c r="H338" s="494"/>
      <c r="I338" s="494"/>
      <c r="J338" s="494"/>
      <c r="K338" s="494"/>
      <c r="L338" s="494"/>
      <c r="M338" s="494"/>
      <c r="N338" s="494"/>
      <c r="O338" s="494"/>
      <c r="P338" s="494"/>
      <c r="Q338" s="494"/>
      <c r="R338" s="516"/>
      <c r="S338" s="494"/>
      <c r="T338" s="494"/>
      <c r="U338" s="494"/>
      <c r="V338" s="494"/>
      <c r="W338" s="494"/>
      <c r="X338" s="494"/>
      <c r="Y338" s="494"/>
      <c r="Z338" s="494"/>
      <c r="AA338" s="494"/>
      <c r="AB338" s="494"/>
      <c r="AC338" s="494"/>
      <c r="AD338" s="516"/>
      <c r="AE338" s="494"/>
      <c r="AF338" s="494"/>
      <c r="AG338" s="494"/>
      <c r="AH338" s="494"/>
      <c r="AI338" s="494"/>
      <c r="AJ338" s="494"/>
      <c r="AK338" s="494"/>
      <c r="AL338" s="494"/>
      <c r="AM338" s="494"/>
      <c r="AN338" s="494"/>
      <c r="AO338" s="494"/>
      <c r="AP338" s="516"/>
      <c r="AQ338" s="494"/>
      <c r="AR338" s="494"/>
      <c r="AS338" s="494"/>
      <c r="AT338" s="494"/>
      <c r="AU338" s="494"/>
      <c r="AV338" s="494"/>
      <c r="AW338" s="494"/>
      <c r="AX338" s="494"/>
      <c r="AY338" s="494"/>
      <c r="AZ338" s="494"/>
      <c r="BA338" s="494"/>
      <c r="BB338" s="569"/>
    </row>
    <row r="339" spans="1:54" s="453" customFormat="1" ht="18" customHeight="1">
      <c r="A339" s="568"/>
      <c r="B339" s="494"/>
      <c r="C339" s="494"/>
      <c r="D339" s="494"/>
      <c r="E339" s="494"/>
      <c r="F339" s="516"/>
      <c r="G339" s="494"/>
      <c r="H339" s="494"/>
      <c r="I339" s="494"/>
      <c r="J339" s="494"/>
      <c r="K339" s="494"/>
      <c r="L339" s="494"/>
      <c r="M339" s="494"/>
      <c r="N339" s="494"/>
      <c r="O339" s="494"/>
      <c r="P339" s="494"/>
      <c r="Q339" s="494"/>
      <c r="R339" s="516"/>
      <c r="S339" s="494"/>
      <c r="T339" s="494"/>
      <c r="U339" s="494"/>
      <c r="V339" s="494"/>
      <c r="W339" s="494"/>
      <c r="X339" s="494"/>
      <c r="Y339" s="494"/>
      <c r="Z339" s="494"/>
      <c r="AA339" s="494"/>
      <c r="AB339" s="494"/>
      <c r="AC339" s="494"/>
      <c r="AD339" s="516"/>
      <c r="AE339" s="494"/>
      <c r="AF339" s="494"/>
      <c r="AG339" s="494"/>
      <c r="AH339" s="494"/>
      <c r="AI339" s="494"/>
      <c r="AJ339" s="494"/>
      <c r="AK339" s="494"/>
      <c r="AL339" s="494"/>
      <c r="AM339" s="494"/>
      <c r="AN339" s="494"/>
      <c r="AO339" s="494"/>
      <c r="AP339" s="516"/>
      <c r="AQ339" s="494"/>
      <c r="AR339" s="494"/>
      <c r="AS339" s="494"/>
      <c r="AT339" s="494"/>
      <c r="AU339" s="494"/>
      <c r="AV339" s="494"/>
      <c r="AW339" s="494"/>
      <c r="AX339" s="494"/>
      <c r="AY339" s="494"/>
      <c r="AZ339" s="494"/>
      <c r="BA339" s="494"/>
      <c r="BB339" s="569"/>
    </row>
    <row r="340" spans="1:54" s="500" customFormat="1" ht="30.75" customHeight="1">
      <c r="A340" s="960" t="s">
        <v>554</v>
      </c>
      <c r="B340" s="960"/>
      <c r="C340" s="960"/>
      <c r="D340" s="960"/>
      <c r="E340" s="960"/>
      <c r="F340" s="962" t="s">
        <v>2023</v>
      </c>
      <c r="G340" s="962"/>
      <c r="H340" s="962"/>
      <c r="I340" s="962"/>
      <c r="J340" s="962"/>
      <c r="K340" s="962"/>
      <c r="L340" s="962"/>
      <c r="M340" s="962"/>
      <c r="N340" s="962"/>
      <c r="O340" s="962"/>
      <c r="P340" s="962"/>
      <c r="Q340" s="962"/>
      <c r="R340" s="962" t="s">
        <v>2023</v>
      </c>
      <c r="S340" s="962"/>
      <c r="T340" s="962"/>
      <c r="U340" s="962"/>
      <c r="V340" s="962"/>
      <c r="W340" s="962"/>
      <c r="X340" s="962"/>
      <c r="Y340" s="962"/>
      <c r="Z340" s="962"/>
      <c r="AA340" s="962"/>
      <c r="AB340" s="962"/>
      <c r="AC340" s="962"/>
      <c r="AD340" s="962" t="s">
        <v>2023</v>
      </c>
      <c r="AE340" s="962"/>
      <c r="AF340" s="962"/>
      <c r="AG340" s="962"/>
      <c r="AH340" s="962"/>
      <c r="AI340" s="962"/>
      <c r="AJ340" s="962"/>
      <c r="AK340" s="962"/>
      <c r="AL340" s="962"/>
      <c r="AM340" s="962"/>
      <c r="AN340" s="962"/>
      <c r="AO340" s="962"/>
      <c r="AP340" s="962" t="s">
        <v>2023</v>
      </c>
      <c r="AQ340" s="962"/>
      <c r="AR340" s="962"/>
      <c r="AS340" s="962"/>
      <c r="AT340" s="962"/>
      <c r="AU340" s="962"/>
      <c r="AV340" s="962"/>
      <c r="AW340" s="962"/>
      <c r="AX340" s="962"/>
      <c r="AY340" s="962"/>
      <c r="AZ340" s="962"/>
      <c r="BA340" s="962"/>
    </row>
    <row r="341" spans="1:54" s="501" customFormat="1" ht="32.25" customHeight="1">
      <c r="A341" s="959" t="s">
        <v>22</v>
      </c>
      <c r="B341" s="959"/>
      <c r="C341" s="959"/>
      <c r="D341" s="959"/>
      <c r="E341" s="959"/>
      <c r="F341" s="963" t="s">
        <v>1405</v>
      </c>
      <c r="G341" s="964"/>
      <c r="H341" s="964"/>
      <c r="I341" s="964"/>
      <c r="J341" s="964"/>
      <c r="K341" s="964"/>
      <c r="L341" s="964"/>
      <c r="M341" s="964"/>
      <c r="N341" s="964"/>
      <c r="O341" s="964"/>
      <c r="P341" s="964"/>
      <c r="Q341" s="965"/>
      <c r="R341" s="963" t="s">
        <v>1946</v>
      </c>
      <c r="S341" s="964"/>
      <c r="T341" s="964"/>
      <c r="U341" s="964"/>
      <c r="V341" s="964"/>
      <c r="W341" s="964"/>
      <c r="X341" s="964"/>
      <c r="Y341" s="964"/>
      <c r="Z341" s="964"/>
      <c r="AA341" s="964"/>
      <c r="AB341" s="964"/>
      <c r="AC341" s="965"/>
      <c r="AD341" s="967" t="s">
        <v>2458</v>
      </c>
      <c r="AE341" s="967"/>
      <c r="AF341" s="967"/>
      <c r="AG341" s="967"/>
      <c r="AH341" s="967"/>
      <c r="AI341" s="967"/>
      <c r="AJ341" s="967"/>
      <c r="AK341" s="967"/>
      <c r="AL341" s="967"/>
      <c r="AM341" s="967"/>
      <c r="AN341" s="967"/>
      <c r="AO341" s="967"/>
      <c r="AP341" s="967" t="s">
        <v>2932</v>
      </c>
      <c r="AQ341" s="967"/>
      <c r="AR341" s="967"/>
      <c r="AS341" s="967"/>
      <c r="AT341" s="967"/>
      <c r="AU341" s="967"/>
      <c r="AV341" s="967"/>
      <c r="AW341" s="967"/>
      <c r="AX341" s="967"/>
      <c r="AY341" s="967"/>
      <c r="AZ341" s="967"/>
      <c r="BA341" s="967"/>
    </row>
    <row r="342" spans="1:54" s="532" customFormat="1" ht="94.5">
      <c r="A342" s="458" t="s">
        <v>10</v>
      </c>
      <c r="B342" s="531" t="s">
        <v>54</v>
      </c>
      <c r="C342" s="531" t="s">
        <v>1958</v>
      </c>
      <c r="D342" s="531" t="s">
        <v>1959</v>
      </c>
      <c r="E342" s="531" t="s">
        <v>55</v>
      </c>
      <c r="F342" s="547" t="s">
        <v>1</v>
      </c>
      <c r="G342" s="546" t="s">
        <v>449</v>
      </c>
      <c r="H342" s="546" t="s">
        <v>57</v>
      </c>
      <c r="I342" s="547" t="s">
        <v>62</v>
      </c>
      <c r="J342" s="565" t="s">
        <v>63</v>
      </c>
      <c r="K342" s="547" t="s">
        <v>450</v>
      </c>
      <c r="L342" s="547" t="s">
        <v>451</v>
      </c>
      <c r="M342" s="547" t="s">
        <v>2024</v>
      </c>
      <c r="N342" s="547" t="s">
        <v>2025</v>
      </c>
      <c r="O342" s="531" t="s">
        <v>612</v>
      </c>
      <c r="P342" s="531" t="s">
        <v>1408</v>
      </c>
      <c r="Q342" s="547" t="s">
        <v>1409</v>
      </c>
      <c r="R342" s="547"/>
      <c r="S342" s="546" t="str">
        <f>+G342</f>
        <v>Դատավորի ստաժ</v>
      </c>
      <c r="T342" s="546" t="str">
        <f>+H342</f>
        <v>Ստաժի %-ը</v>
      </c>
      <c r="U342" s="547" t="s">
        <v>62</v>
      </c>
      <c r="V342" s="565" t="s">
        <v>63</v>
      </c>
      <c r="W342" s="547" t="s">
        <v>450</v>
      </c>
      <c r="X342" s="547" t="s">
        <v>451</v>
      </c>
      <c r="Y342" s="547" t="s">
        <v>2024</v>
      </c>
      <c r="Z342" s="547" t="s">
        <v>2025</v>
      </c>
      <c r="AA342" s="531" t="s">
        <v>1334</v>
      </c>
      <c r="AB342" s="531" t="s">
        <v>1947</v>
      </c>
      <c r="AC342" s="547" t="s">
        <v>1948</v>
      </c>
      <c r="AD342" s="547"/>
      <c r="AE342" s="546" t="str">
        <f>+S342</f>
        <v>Դատավորի ստաժ</v>
      </c>
      <c r="AF342" s="546" t="str">
        <f>+T342</f>
        <v>Ստաժի %-ը</v>
      </c>
      <c r="AG342" s="547" t="s">
        <v>62</v>
      </c>
      <c r="AH342" s="565" t="s">
        <v>63</v>
      </c>
      <c r="AI342" s="547" t="s">
        <v>450</v>
      </c>
      <c r="AJ342" s="547" t="s">
        <v>451</v>
      </c>
      <c r="AK342" s="547" t="s">
        <v>2024</v>
      </c>
      <c r="AL342" s="547" t="s">
        <v>2025</v>
      </c>
      <c r="AM342" s="531" t="s">
        <v>1334</v>
      </c>
      <c r="AN342" s="531" t="s">
        <v>2460</v>
      </c>
      <c r="AO342" s="547" t="s">
        <v>2459</v>
      </c>
      <c r="AP342" s="547"/>
      <c r="AQ342" s="546" t="str">
        <f>+AE342</f>
        <v>Դատավորի ստաժ</v>
      </c>
      <c r="AR342" s="546" t="str">
        <f>+AF342</f>
        <v>Ստաժի %-ը</v>
      </c>
      <c r="AS342" s="547" t="s">
        <v>62</v>
      </c>
      <c r="AT342" s="565" t="s">
        <v>63</v>
      </c>
      <c r="AU342" s="547" t="s">
        <v>450</v>
      </c>
      <c r="AV342" s="547" t="s">
        <v>451</v>
      </c>
      <c r="AW342" s="547" t="s">
        <v>2024</v>
      </c>
      <c r="AX342" s="547" t="s">
        <v>2025</v>
      </c>
      <c r="AY342" s="531" t="s">
        <v>1334</v>
      </c>
      <c r="AZ342" s="531" t="s">
        <v>2933</v>
      </c>
      <c r="BA342" s="547" t="s">
        <v>2934</v>
      </c>
    </row>
    <row r="343" spans="1:54" s="485" customFormat="1" ht="27">
      <c r="A343" s="792">
        <v>1</v>
      </c>
      <c r="B343" s="795" t="s">
        <v>1023</v>
      </c>
      <c r="C343" s="794" t="s">
        <v>1961</v>
      </c>
      <c r="D343" s="794">
        <v>1987</v>
      </c>
      <c r="E343" s="795" t="s">
        <v>457</v>
      </c>
      <c r="F343" s="796">
        <v>1</v>
      </c>
      <c r="G343" s="797">
        <v>6</v>
      </c>
      <c r="H343" s="798">
        <f t="shared" ref="H343:H352" si="737">+G343*2</f>
        <v>12</v>
      </c>
      <c r="I343" s="799">
        <v>83200</v>
      </c>
      <c r="J343" s="799">
        <v>11.5</v>
      </c>
      <c r="K343" s="800">
        <f t="shared" ref="K343:K348" si="738">+J343*I343</f>
        <v>956800</v>
      </c>
      <c r="L343" s="800">
        <v>114816</v>
      </c>
      <c r="M343" s="800">
        <f>+K343*0.55</f>
        <v>526240</v>
      </c>
      <c r="N343" s="800">
        <f t="shared" ref="N343:N354" si="739">+K343+L343+M343</f>
        <v>1597856</v>
      </c>
      <c r="O343" s="799"/>
      <c r="P343" s="801">
        <f t="shared" ref="P343:P354" si="740">+N343+O343</f>
        <v>1597856</v>
      </c>
      <c r="Q343" s="801">
        <f t="shared" ref="Q343:Q352" si="741">+P343*13</f>
        <v>20772128</v>
      </c>
      <c r="R343" s="690">
        <v>1</v>
      </c>
      <c r="S343" s="567">
        <f t="shared" ref="S343:S354" si="742">+G343+1</f>
        <v>7</v>
      </c>
      <c r="T343" s="461">
        <f t="shared" ref="T343:T348" si="743">+S343*2</f>
        <v>14</v>
      </c>
      <c r="U343" s="456">
        <v>83200</v>
      </c>
      <c r="V343" s="456">
        <f t="shared" ref="V343:V354" si="744">+J343</f>
        <v>11.5</v>
      </c>
      <c r="W343" s="462">
        <f t="shared" ref="W343:W354" si="745">+U343*V343</f>
        <v>956800</v>
      </c>
      <c r="X343" s="462">
        <f t="shared" ref="X343:X354" si="746">IF((T343&lt;=30)*AND(W343*T343%&gt;L343),W343*T343%,IF((T343&gt;30)*AND(W343*30%&gt;L343),W343*30%,L343))</f>
        <v>133952</v>
      </c>
      <c r="Y343" s="462">
        <f>+W343*0.55</f>
        <v>526240</v>
      </c>
      <c r="Z343" s="462">
        <f t="shared" ref="Z343:Z354" si="747">+W343+X343+Y343</f>
        <v>1616992</v>
      </c>
      <c r="AA343" s="456">
        <f t="shared" ref="AA343:AA354" si="748">+O343</f>
        <v>0</v>
      </c>
      <c r="AB343" s="484">
        <f t="shared" ref="AB343:AB354" si="749">+Z343+AA343</f>
        <v>1616992</v>
      </c>
      <c r="AC343" s="484">
        <f t="shared" ref="AC343:AC354" si="750">+AB343*13</f>
        <v>21020896</v>
      </c>
      <c r="AD343" s="690">
        <v>1</v>
      </c>
      <c r="AE343" s="567">
        <f t="shared" ref="AE343:AE354" si="751">+S343+1</f>
        <v>8</v>
      </c>
      <c r="AF343" s="461">
        <f t="shared" ref="AF343:AF354" si="752">+AE343*2</f>
        <v>16</v>
      </c>
      <c r="AG343" s="456">
        <f>+U343</f>
        <v>83200</v>
      </c>
      <c r="AH343" s="456">
        <f>+V343</f>
        <v>11.5</v>
      </c>
      <c r="AI343" s="462">
        <f t="shared" ref="AI343:AI354" si="753">+AG343*AH343</f>
        <v>956800</v>
      </c>
      <c r="AJ343" s="462">
        <f t="shared" ref="AJ343:AJ354" si="754">IF((AF343&lt;=30)*AND(AI343*AF343%&gt;X343),AI343*AF343%,IF((AF343&gt;30)*AND(AI343*30%&gt;X343),AI343*30%,X343))</f>
        <v>153088</v>
      </c>
      <c r="AK343" s="462">
        <f>+AI343*0.55</f>
        <v>526240</v>
      </c>
      <c r="AL343" s="462">
        <f t="shared" ref="AL343:AL354" si="755">+AI343+AJ343+AK343</f>
        <v>1636128</v>
      </c>
      <c r="AM343" s="456">
        <f t="shared" ref="AM343:AM354" si="756">+AA343</f>
        <v>0</v>
      </c>
      <c r="AN343" s="484">
        <f t="shared" ref="AN343:AN354" si="757">+AL343+AM343</f>
        <v>1636128</v>
      </c>
      <c r="AO343" s="484">
        <f t="shared" ref="AO343:AO354" si="758">+AN343*13</f>
        <v>21269664</v>
      </c>
      <c r="AP343" s="690">
        <v>1</v>
      </c>
      <c r="AQ343" s="567">
        <f t="shared" ref="AQ343:AQ354" si="759">+AE343+1</f>
        <v>9</v>
      </c>
      <c r="AR343" s="461">
        <f t="shared" ref="AR343:AR354" si="760">+AQ343*2</f>
        <v>18</v>
      </c>
      <c r="AS343" s="456">
        <f>+AG343</f>
        <v>83200</v>
      </c>
      <c r="AT343" s="456">
        <f>+AH343</f>
        <v>11.5</v>
      </c>
      <c r="AU343" s="462">
        <f t="shared" ref="AU343:AU354" si="761">+AS343*AT343</f>
        <v>956800</v>
      </c>
      <c r="AV343" s="462">
        <f t="shared" ref="AV343:AV354" si="762">IF((AR343&lt;=30)*AND(AU343*AR343%&gt;AJ343),AU343*AR343%,IF((AR343&gt;30)*AND(AU343*30%&gt;AJ343),AU343*30%,AJ343))</f>
        <v>172224</v>
      </c>
      <c r="AW343" s="462">
        <f>+AU343*0.55</f>
        <v>526240</v>
      </c>
      <c r="AX343" s="462">
        <f t="shared" ref="AX343:AX354" si="763">+AU343+AV343+AW343</f>
        <v>1655264</v>
      </c>
      <c r="AY343" s="456">
        <f t="shared" ref="AY343:AY354" si="764">+AM343</f>
        <v>0</v>
      </c>
      <c r="AZ343" s="484">
        <f t="shared" ref="AZ343:AZ348" si="765">+AX343+AY343</f>
        <v>1655264</v>
      </c>
      <c r="BA343" s="484">
        <f t="shared" ref="BA343:BA354" si="766">+AZ343*13</f>
        <v>21518432</v>
      </c>
    </row>
    <row r="344" spans="1:54" s="485" customFormat="1" ht="23.25" customHeight="1">
      <c r="A344" s="792">
        <v>2</v>
      </c>
      <c r="B344" s="793" t="s">
        <v>1974</v>
      </c>
      <c r="C344" s="794" t="s">
        <v>1961</v>
      </c>
      <c r="D344" s="794">
        <v>1989</v>
      </c>
      <c r="E344" s="795" t="s">
        <v>3</v>
      </c>
      <c r="F344" s="796">
        <v>1</v>
      </c>
      <c r="G344" s="797">
        <v>4</v>
      </c>
      <c r="H344" s="798">
        <f t="shared" si="737"/>
        <v>8</v>
      </c>
      <c r="I344" s="799">
        <v>83200</v>
      </c>
      <c r="J344" s="799">
        <v>11</v>
      </c>
      <c r="K344" s="800">
        <f t="shared" si="738"/>
        <v>915200</v>
      </c>
      <c r="L344" s="800">
        <v>73216</v>
      </c>
      <c r="M344" s="800">
        <f>+K344*0.55</f>
        <v>503360.00000000006</v>
      </c>
      <c r="N344" s="800">
        <f t="shared" si="739"/>
        <v>1491776</v>
      </c>
      <c r="O344" s="799"/>
      <c r="P344" s="801">
        <f t="shared" si="740"/>
        <v>1491776</v>
      </c>
      <c r="Q344" s="801">
        <f t="shared" si="741"/>
        <v>19393088</v>
      </c>
      <c r="R344" s="690">
        <v>1</v>
      </c>
      <c r="S344" s="567">
        <f t="shared" si="742"/>
        <v>5</v>
      </c>
      <c r="T344" s="461">
        <f t="shared" si="743"/>
        <v>10</v>
      </c>
      <c r="U344" s="456">
        <v>83200</v>
      </c>
      <c r="V344" s="456">
        <f t="shared" si="744"/>
        <v>11</v>
      </c>
      <c r="W344" s="462">
        <f t="shared" si="745"/>
        <v>915200</v>
      </c>
      <c r="X344" s="462">
        <f t="shared" si="746"/>
        <v>91520</v>
      </c>
      <c r="Y344" s="462">
        <f>+W344*0.55</f>
        <v>503360.00000000006</v>
      </c>
      <c r="Z344" s="462">
        <f t="shared" si="747"/>
        <v>1510080</v>
      </c>
      <c r="AA344" s="456">
        <f t="shared" si="748"/>
        <v>0</v>
      </c>
      <c r="AB344" s="484">
        <f t="shared" si="749"/>
        <v>1510080</v>
      </c>
      <c r="AC344" s="484">
        <f t="shared" si="750"/>
        <v>19631040</v>
      </c>
      <c r="AD344" s="690">
        <v>1</v>
      </c>
      <c r="AE344" s="567">
        <f t="shared" si="751"/>
        <v>6</v>
      </c>
      <c r="AF344" s="461">
        <f t="shared" si="752"/>
        <v>12</v>
      </c>
      <c r="AG344" s="456">
        <f t="shared" ref="AG344:AH346" si="767">+U344</f>
        <v>83200</v>
      </c>
      <c r="AH344" s="456">
        <f t="shared" si="767"/>
        <v>11</v>
      </c>
      <c r="AI344" s="462">
        <f t="shared" si="753"/>
        <v>915200</v>
      </c>
      <c r="AJ344" s="462">
        <f t="shared" si="754"/>
        <v>109824</v>
      </c>
      <c r="AK344" s="462">
        <f>+AI344*0.55</f>
        <v>503360.00000000006</v>
      </c>
      <c r="AL344" s="462">
        <f t="shared" si="755"/>
        <v>1528384</v>
      </c>
      <c r="AM344" s="456">
        <f t="shared" si="756"/>
        <v>0</v>
      </c>
      <c r="AN344" s="484">
        <f t="shared" si="757"/>
        <v>1528384</v>
      </c>
      <c r="AO344" s="484">
        <f t="shared" si="758"/>
        <v>19868992</v>
      </c>
      <c r="AP344" s="690">
        <v>1</v>
      </c>
      <c r="AQ344" s="567">
        <f t="shared" si="759"/>
        <v>7</v>
      </c>
      <c r="AR344" s="461">
        <f t="shared" si="760"/>
        <v>14</v>
      </c>
      <c r="AS344" s="456">
        <f t="shared" ref="AS344:AT346" si="768">+AG344</f>
        <v>83200</v>
      </c>
      <c r="AT344" s="456">
        <f t="shared" si="768"/>
        <v>11</v>
      </c>
      <c r="AU344" s="462">
        <f t="shared" si="761"/>
        <v>915200</v>
      </c>
      <c r="AV344" s="462">
        <f t="shared" si="762"/>
        <v>128128.00000000001</v>
      </c>
      <c r="AW344" s="462">
        <f>+AU344*0.55</f>
        <v>503360.00000000006</v>
      </c>
      <c r="AX344" s="462">
        <f t="shared" si="763"/>
        <v>1546688</v>
      </c>
      <c r="AY344" s="456">
        <f t="shared" si="764"/>
        <v>0</v>
      </c>
      <c r="AZ344" s="484">
        <f t="shared" si="765"/>
        <v>1546688</v>
      </c>
      <c r="BA344" s="484">
        <f t="shared" si="766"/>
        <v>20106944</v>
      </c>
    </row>
    <row r="345" spans="1:54" s="485" customFormat="1" ht="23.25" customHeight="1">
      <c r="A345" s="792">
        <v>3</v>
      </c>
      <c r="B345" s="793" t="s">
        <v>1975</v>
      </c>
      <c r="C345" s="794" t="s">
        <v>1961</v>
      </c>
      <c r="D345" s="794">
        <v>1989</v>
      </c>
      <c r="E345" s="795" t="s">
        <v>3</v>
      </c>
      <c r="F345" s="796">
        <v>1</v>
      </c>
      <c r="G345" s="797">
        <v>3</v>
      </c>
      <c r="H345" s="798">
        <f t="shared" si="737"/>
        <v>6</v>
      </c>
      <c r="I345" s="799">
        <v>83200</v>
      </c>
      <c r="J345" s="799">
        <v>11</v>
      </c>
      <c r="K345" s="800">
        <f t="shared" si="738"/>
        <v>915200</v>
      </c>
      <c r="L345" s="800">
        <v>54912</v>
      </c>
      <c r="M345" s="800">
        <f>+K345*0.55</f>
        <v>503360.00000000006</v>
      </c>
      <c r="N345" s="800">
        <f t="shared" si="739"/>
        <v>1473472</v>
      </c>
      <c r="O345" s="799"/>
      <c r="P345" s="801">
        <f t="shared" si="740"/>
        <v>1473472</v>
      </c>
      <c r="Q345" s="801">
        <f t="shared" si="741"/>
        <v>19155136</v>
      </c>
      <c r="R345" s="690">
        <v>1</v>
      </c>
      <c r="S345" s="567">
        <f t="shared" si="742"/>
        <v>4</v>
      </c>
      <c r="T345" s="461">
        <f t="shared" si="743"/>
        <v>8</v>
      </c>
      <c r="U345" s="456">
        <v>83200</v>
      </c>
      <c r="V345" s="456">
        <f t="shared" si="744"/>
        <v>11</v>
      </c>
      <c r="W345" s="462">
        <f t="shared" si="745"/>
        <v>915200</v>
      </c>
      <c r="X345" s="462">
        <f t="shared" si="746"/>
        <v>73216</v>
      </c>
      <c r="Y345" s="462">
        <f>+W345*0.55</f>
        <v>503360.00000000006</v>
      </c>
      <c r="Z345" s="462">
        <f t="shared" si="747"/>
        <v>1491776</v>
      </c>
      <c r="AA345" s="456">
        <f t="shared" si="748"/>
        <v>0</v>
      </c>
      <c r="AB345" s="484">
        <f t="shared" si="749"/>
        <v>1491776</v>
      </c>
      <c r="AC345" s="484">
        <f t="shared" si="750"/>
        <v>19393088</v>
      </c>
      <c r="AD345" s="690">
        <v>1</v>
      </c>
      <c r="AE345" s="567">
        <f t="shared" si="751"/>
        <v>5</v>
      </c>
      <c r="AF345" s="461">
        <f t="shared" si="752"/>
        <v>10</v>
      </c>
      <c r="AG345" s="456">
        <f t="shared" si="767"/>
        <v>83200</v>
      </c>
      <c r="AH345" s="456">
        <f t="shared" si="767"/>
        <v>11</v>
      </c>
      <c r="AI345" s="462">
        <f t="shared" si="753"/>
        <v>915200</v>
      </c>
      <c r="AJ345" s="462">
        <f t="shared" si="754"/>
        <v>91520</v>
      </c>
      <c r="AK345" s="462">
        <f>+AI345*0.55</f>
        <v>503360.00000000006</v>
      </c>
      <c r="AL345" s="462">
        <f t="shared" si="755"/>
        <v>1510080</v>
      </c>
      <c r="AM345" s="456">
        <f t="shared" si="756"/>
        <v>0</v>
      </c>
      <c r="AN345" s="484">
        <f t="shared" si="757"/>
        <v>1510080</v>
      </c>
      <c r="AO345" s="484">
        <f t="shared" si="758"/>
        <v>19631040</v>
      </c>
      <c r="AP345" s="690">
        <v>1</v>
      </c>
      <c r="AQ345" s="567">
        <f t="shared" si="759"/>
        <v>6</v>
      </c>
      <c r="AR345" s="461">
        <f t="shared" si="760"/>
        <v>12</v>
      </c>
      <c r="AS345" s="456">
        <f t="shared" si="768"/>
        <v>83200</v>
      </c>
      <c r="AT345" s="456">
        <f t="shared" si="768"/>
        <v>11</v>
      </c>
      <c r="AU345" s="462">
        <f t="shared" si="761"/>
        <v>915200</v>
      </c>
      <c r="AV345" s="462">
        <f t="shared" si="762"/>
        <v>109824</v>
      </c>
      <c r="AW345" s="462">
        <f>+AU345*0.55</f>
        <v>503360.00000000006</v>
      </c>
      <c r="AX345" s="462">
        <f t="shared" si="763"/>
        <v>1528384</v>
      </c>
      <c r="AY345" s="456">
        <f t="shared" si="764"/>
        <v>0</v>
      </c>
      <c r="AZ345" s="484">
        <f t="shared" si="765"/>
        <v>1528384</v>
      </c>
      <c r="BA345" s="484">
        <f t="shared" si="766"/>
        <v>19868992</v>
      </c>
    </row>
    <row r="346" spans="1:54" s="485" customFormat="1" ht="23.25" customHeight="1">
      <c r="A346" s="792">
        <v>4</v>
      </c>
      <c r="B346" s="793" t="s">
        <v>475</v>
      </c>
      <c r="C346" s="794" t="s">
        <v>1961</v>
      </c>
      <c r="D346" s="794">
        <v>1971</v>
      </c>
      <c r="E346" s="795" t="s">
        <v>3</v>
      </c>
      <c r="F346" s="796">
        <v>1</v>
      </c>
      <c r="G346" s="797">
        <v>21</v>
      </c>
      <c r="H346" s="798">
        <f t="shared" si="737"/>
        <v>42</v>
      </c>
      <c r="I346" s="799">
        <v>83200</v>
      </c>
      <c r="J346" s="799">
        <v>11</v>
      </c>
      <c r="K346" s="800">
        <f t="shared" si="738"/>
        <v>915200</v>
      </c>
      <c r="L346" s="800">
        <v>274560</v>
      </c>
      <c r="M346" s="800">
        <f>915200*0.55</f>
        <v>503360.00000000006</v>
      </c>
      <c r="N346" s="800">
        <f t="shared" si="739"/>
        <v>1693120</v>
      </c>
      <c r="O346" s="799"/>
      <c r="P346" s="801">
        <f t="shared" si="740"/>
        <v>1693120</v>
      </c>
      <c r="Q346" s="801">
        <f t="shared" si="741"/>
        <v>22010560</v>
      </c>
      <c r="R346" s="690">
        <v>1</v>
      </c>
      <c r="S346" s="567">
        <f t="shared" si="742"/>
        <v>22</v>
      </c>
      <c r="T346" s="461">
        <f t="shared" si="743"/>
        <v>44</v>
      </c>
      <c r="U346" s="456">
        <v>83200</v>
      </c>
      <c r="V346" s="456">
        <f t="shared" si="744"/>
        <v>11</v>
      </c>
      <c r="W346" s="462">
        <f t="shared" si="745"/>
        <v>915200</v>
      </c>
      <c r="X346" s="462">
        <f t="shared" si="746"/>
        <v>274560</v>
      </c>
      <c r="Y346" s="462">
        <f>915200*0.55</f>
        <v>503360.00000000006</v>
      </c>
      <c r="Z346" s="462">
        <f t="shared" si="747"/>
        <v>1693120</v>
      </c>
      <c r="AA346" s="456">
        <f t="shared" si="748"/>
        <v>0</v>
      </c>
      <c r="AB346" s="484">
        <f t="shared" si="749"/>
        <v>1693120</v>
      </c>
      <c r="AC346" s="484">
        <f t="shared" si="750"/>
        <v>22010560</v>
      </c>
      <c r="AD346" s="690">
        <v>1</v>
      </c>
      <c r="AE346" s="567">
        <f t="shared" si="751"/>
        <v>23</v>
      </c>
      <c r="AF346" s="461">
        <f t="shared" si="752"/>
        <v>46</v>
      </c>
      <c r="AG346" s="456">
        <f t="shared" si="767"/>
        <v>83200</v>
      </c>
      <c r="AH346" s="456">
        <f t="shared" si="767"/>
        <v>11</v>
      </c>
      <c r="AI346" s="462">
        <f t="shared" si="753"/>
        <v>915200</v>
      </c>
      <c r="AJ346" s="462">
        <f t="shared" si="754"/>
        <v>274560</v>
      </c>
      <c r="AK346" s="462">
        <f>915200*0.55</f>
        <v>503360.00000000006</v>
      </c>
      <c r="AL346" s="462">
        <f t="shared" si="755"/>
        <v>1693120</v>
      </c>
      <c r="AM346" s="456">
        <f t="shared" si="756"/>
        <v>0</v>
      </c>
      <c r="AN346" s="484">
        <f t="shared" si="757"/>
        <v>1693120</v>
      </c>
      <c r="AO346" s="484">
        <f t="shared" si="758"/>
        <v>22010560</v>
      </c>
      <c r="AP346" s="690">
        <v>1</v>
      </c>
      <c r="AQ346" s="567">
        <f t="shared" si="759"/>
        <v>24</v>
      </c>
      <c r="AR346" s="461">
        <f t="shared" si="760"/>
        <v>48</v>
      </c>
      <c r="AS346" s="456">
        <f t="shared" si="768"/>
        <v>83200</v>
      </c>
      <c r="AT346" s="456">
        <f t="shared" si="768"/>
        <v>11</v>
      </c>
      <c r="AU346" s="462">
        <f t="shared" si="761"/>
        <v>915200</v>
      </c>
      <c r="AV346" s="462">
        <f t="shared" si="762"/>
        <v>274560</v>
      </c>
      <c r="AW346" s="462">
        <f>915200*0.55</f>
        <v>503360.00000000006</v>
      </c>
      <c r="AX346" s="462">
        <f t="shared" si="763"/>
        <v>1693120</v>
      </c>
      <c r="AY346" s="456">
        <f t="shared" si="764"/>
        <v>0</v>
      </c>
      <c r="AZ346" s="484">
        <f t="shared" si="765"/>
        <v>1693120</v>
      </c>
      <c r="BA346" s="484">
        <f t="shared" si="766"/>
        <v>22010560</v>
      </c>
    </row>
    <row r="347" spans="1:54" s="485" customFormat="1" ht="25.5" customHeight="1">
      <c r="A347" s="792">
        <v>6</v>
      </c>
      <c r="B347" s="802" t="s">
        <v>2007</v>
      </c>
      <c r="C347" s="794" t="s">
        <v>1960</v>
      </c>
      <c r="D347" s="794">
        <v>1988</v>
      </c>
      <c r="E347" s="795" t="s">
        <v>525</v>
      </c>
      <c r="F347" s="796">
        <v>1</v>
      </c>
      <c r="G347" s="797">
        <v>10</v>
      </c>
      <c r="H347" s="798">
        <f t="shared" si="737"/>
        <v>20</v>
      </c>
      <c r="I347" s="799">
        <v>83200</v>
      </c>
      <c r="J347" s="799">
        <v>11</v>
      </c>
      <c r="K347" s="800">
        <f t="shared" si="738"/>
        <v>915200</v>
      </c>
      <c r="L347" s="800">
        <v>183040</v>
      </c>
      <c r="M347" s="800">
        <f t="shared" ref="M347:M354" si="769">+K347*0.55</f>
        <v>503360.00000000006</v>
      </c>
      <c r="N347" s="800">
        <f t="shared" si="739"/>
        <v>1601600</v>
      </c>
      <c r="O347" s="799"/>
      <c r="P347" s="801">
        <f t="shared" si="740"/>
        <v>1601600</v>
      </c>
      <c r="Q347" s="801">
        <f t="shared" si="741"/>
        <v>20820800</v>
      </c>
      <c r="R347" s="690">
        <v>1</v>
      </c>
      <c r="S347" s="567">
        <f t="shared" si="742"/>
        <v>11</v>
      </c>
      <c r="T347" s="461">
        <f t="shared" si="743"/>
        <v>22</v>
      </c>
      <c r="U347" s="456">
        <v>83200</v>
      </c>
      <c r="V347" s="456">
        <f t="shared" si="744"/>
        <v>11</v>
      </c>
      <c r="W347" s="462">
        <f t="shared" si="745"/>
        <v>915200</v>
      </c>
      <c r="X347" s="462">
        <f t="shared" si="746"/>
        <v>201344</v>
      </c>
      <c r="Y347" s="462">
        <f t="shared" ref="Y347:Y354" si="770">+W347*0.55</f>
        <v>503360.00000000006</v>
      </c>
      <c r="Z347" s="462">
        <f t="shared" si="747"/>
        <v>1619904</v>
      </c>
      <c r="AA347" s="456">
        <f t="shared" si="748"/>
        <v>0</v>
      </c>
      <c r="AB347" s="484">
        <f t="shared" si="749"/>
        <v>1619904</v>
      </c>
      <c r="AC347" s="484">
        <f t="shared" si="750"/>
        <v>21058752</v>
      </c>
      <c r="AD347" s="690">
        <v>1</v>
      </c>
      <c r="AE347" s="567">
        <f t="shared" si="751"/>
        <v>12</v>
      </c>
      <c r="AF347" s="461">
        <f t="shared" si="752"/>
        <v>24</v>
      </c>
      <c r="AG347" s="456">
        <f t="shared" ref="AG347:AH350" si="771">+U347</f>
        <v>83200</v>
      </c>
      <c r="AH347" s="456">
        <f t="shared" si="771"/>
        <v>11</v>
      </c>
      <c r="AI347" s="462">
        <f t="shared" si="753"/>
        <v>915200</v>
      </c>
      <c r="AJ347" s="462">
        <f t="shared" si="754"/>
        <v>219648</v>
      </c>
      <c r="AK347" s="462">
        <f t="shared" ref="AK347:AK354" si="772">+AI347*0.55</f>
        <v>503360.00000000006</v>
      </c>
      <c r="AL347" s="462">
        <f t="shared" si="755"/>
        <v>1638208</v>
      </c>
      <c r="AM347" s="456">
        <f t="shared" si="756"/>
        <v>0</v>
      </c>
      <c r="AN347" s="484">
        <f t="shared" si="757"/>
        <v>1638208</v>
      </c>
      <c r="AO347" s="484">
        <f t="shared" si="758"/>
        <v>21296704</v>
      </c>
      <c r="AP347" s="690">
        <v>1</v>
      </c>
      <c r="AQ347" s="567">
        <f t="shared" si="759"/>
        <v>13</v>
      </c>
      <c r="AR347" s="461">
        <f t="shared" si="760"/>
        <v>26</v>
      </c>
      <c r="AS347" s="456">
        <f t="shared" ref="AS347:AT354" si="773">+AG347</f>
        <v>83200</v>
      </c>
      <c r="AT347" s="456">
        <f t="shared" si="773"/>
        <v>11</v>
      </c>
      <c r="AU347" s="462">
        <f t="shared" si="761"/>
        <v>915200</v>
      </c>
      <c r="AV347" s="462">
        <f t="shared" si="762"/>
        <v>237952</v>
      </c>
      <c r="AW347" s="462">
        <f t="shared" ref="AW347:AW354" si="774">+AU347*0.55</f>
        <v>503360.00000000006</v>
      </c>
      <c r="AX347" s="462">
        <f t="shared" si="763"/>
        <v>1656512</v>
      </c>
      <c r="AY347" s="456">
        <f t="shared" si="764"/>
        <v>0</v>
      </c>
      <c r="AZ347" s="484">
        <f t="shared" si="765"/>
        <v>1656512</v>
      </c>
      <c r="BA347" s="484">
        <f t="shared" si="766"/>
        <v>21534656</v>
      </c>
    </row>
    <row r="348" spans="1:54" s="485" customFormat="1" ht="23.25" customHeight="1">
      <c r="A348" s="792">
        <v>7</v>
      </c>
      <c r="B348" s="803" t="s">
        <v>143</v>
      </c>
      <c r="C348" s="794" t="s">
        <v>1961</v>
      </c>
      <c r="D348" s="794">
        <v>1985</v>
      </c>
      <c r="E348" s="795" t="s">
        <v>525</v>
      </c>
      <c r="F348" s="796">
        <v>1</v>
      </c>
      <c r="G348" s="797">
        <v>10</v>
      </c>
      <c r="H348" s="798">
        <f t="shared" si="737"/>
        <v>20</v>
      </c>
      <c r="I348" s="799">
        <v>83200</v>
      </c>
      <c r="J348" s="799">
        <v>11</v>
      </c>
      <c r="K348" s="800">
        <f t="shared" si="738"/>
        <v>915200</v>
      </c>
      <c r="L348" s="800">
        <v>183040</v>
      </c>
      <c r="M348" s="800">
        <f t="shared" si="769"/>
        <v>503360.00000000006</v>
      </c>
      <c r="N348" s="800">
        <f t="shared" si="739"/>
        <v>1601600</v>
      </c>
      <c r="O348" s="799"/>
      <c r="P348" s="801">
        <f t="shared" si="740"/>
        <v>1601600</v>
      </c>
      <c r="Q348" s="801">
        <f t="shared" si="741"/>
        <v>20820800</v>
      </c>
      <c r="R348" s="690">
        <v>1</v>
      </c>
      <c r="S348" s="567">
        <f t="shared" si="742"/>
        <v>11</v>
      </c>
      <c r="T348" s="461">
        <f t="shared" si="743"/>
        <v>22</v>
      </c>
      <c r="U348" s="456">
        <v>83200</v>
      </c>
      <c r="V348" s="456">
        <f t="shared" si="744"/>
        <v>11</v>
      </c>
      <c r="W348" s="462">
        <f t="shared" si="745"/>
        <v>915200</v>
      </c>
      <c r="X348" s="462">
        <f t="shared" si="746"/>
        <v>201344</v>
      </c>
      <c r="Y348" s="462">
        <f t="shared" si="770"/>
        <v>503360.00000000006</v>
      </c>
      <c r="Z348" s="462">
        <f t="shared" si="747"/>
        <v>1619904</v>
      </c>
      <c r="AA348" s="456">
        <f t="shared" si="748"/>
        <v>0</v>
      </c>
      <c r="AB348" s="484">
        <f t="shared" si="749"/>
        <v>1619904</v>
      </c>
      <c r="AC348" s="484">
        <f t="shared" si="750"/>
        <v>21058752</v>
      </c>
      <c r="AD348" s="690">
        <v>1</v>
      </c>
      <c r="AE348" s="567">
        <f t="shared" si="751"/>
        <v>12</v>
      </c>
      <c r="AF348" s="461">
        <f t="shared" si="752"/>
        <v>24</v>
      </c>
      <c r="AG348" s="456">
        <f t="shared" si="771"/>
        <v>83200</v>
      </c>
      <c r="AH348" s="456">
        <f t="shared" si="771"/>
        <v>11</v>
      </c>
      <c r="AI348" s="462">
        <f t="shared" si="753"/>
        <v>915200</v>
      </c>
      <c r="AJ348" s="462">
        <f t="shared" si="754"/>
        <v>219648</v>
      </c>
      <c r="AK348" s="462">
        <f t="shared" si="772"/>
        <v>503360.00000000006</v>
      </c>
      <c r="AL348" s="462">
        <f t="shared" si="755"/>
        <v>1638208</v>
      </c>
      <c r="AM348" s="456">
        <f t="shared" si="756"/>
        <v>0</v>
      </c>
      <c r="AN348" s="484">
        <f t="shared" si="757"/>
        <v>1638208</v>
      </c>
      <c r="AO348" s="484">
        <f t="shared" si="758"/>
        <v>21296704</v>
      </c>
      <c r="AP348" s="690">
        <v>1</v>
      </c>
      <c r="AQ348" s="567">
        <f t="shared" si="759"/>
        <v>13</v>
      </c>
      <c r="AR348" s="461">
        <f t="shared" si="760"/>
        <v>26</v>
      </c>
      <c r="AS348" s="456">
        <f t="shared" si="773"/>
        <v>83200</v>
      </c>
      <c r="AT348" s="456">
        <f t="shared" si="773"/>
        <v>11</v>
      </c>
      <c r="AU348" s="462">
        <f t="shared" si="761"/>
        <v>915200</v>
      </c>
      <c r="AV348" s="462">
        <f t="shared" si="762"/>
        <v>237952</v>
      </c>
      <c r="AW348" s="462">
        <f t="shared" si="774"/>
        <v>503360.00000000006</v>
      </c>
      <c r="AX348" s="462">
        <f t="shared" si="763"/>
        <v>1656512</v>
      </c>
      <c r="AY348" s="456">
        <f t="shared" si="764"/>
        <v>0</v>
      </c>
      <c r="AZ348" s="484">
        <f t="shared" si="765"/>
        <v>1656512</v>
      </c>
      <c r="BA348" s="484">
        <f t="shared" si="766"/>
        <v>21534656</v>
      </c>
    </row>
    <row r="349" spans="1:54" s="485" customFormat="1" ht="23.25" customHeight="1">
      <c r="A349" s="792">
        <v>8</v>
      </c>
      <c r="B349" s="793" t="s">
        <v>112</v>
      </c>
      <c r="C349" s="794" t="s">
        <v>1960</v>
      </c>
      <c r="D349" s="794">
        <v>1987</v>
      </c>
      <c r="E349" s="795" t="s">
        <v>3</v>
      </c>
      <c r="F349" s="796">
        <v>1</v>
      </c>
      <c r="G349" s="797">
        <v>7</v>
      </c>
      <c r="H349" s="798">
        <f t="shared" si="737"/>
        <v>14</v>
      </c>
      <c r="I349" s="799">
        <v>83200</v>
      </c>
      <c r="J349" s="799">
        <v>11</v>
      </c>
      <c r="K349" s="800">
        <f t="shared" ref="K349:K354" si="775">+J349*I349</f>
        <v>915200</v>
      </c>
      <c r="L349" s="800">
        <v>128128.00000000001</v>
      </c>
      <c r="M349" s="800">
        <f t="shared" si="769"/>
        <v>503360.00000000006</v>
      </c>
      <c r="N349" s="800">
        <f t="shared" si="739"/>
        <v>1546688</v>
      </c>
      <c r="O349" s="799"/>
      <c r="P349" s="801">
        <f t="shared" si="740"/>
        <v>1546688</v>
      </c>
      <c r="Q349" s="801">
        <f t="shared" si="741"/>
        <v>20106944</v>
      </c>
      <c r="R349" s="690">
        <v>1</v>
      </c>
      <c r="S349" s="567">
        <f t="shared" si="742"/>
        <v>8</v>
      </c>
      <c r="T349" s="461">
        <f t="shared" ref="T349:T354" si="776">+S349*2</f>
        <v>16</v>
      </c>
      <c r="U349" s="456">
        <v>83200</v>
      </c>
      <c r="V349" s="456">
        <f t="shared" si="744"/>
        <v>11</v>
      </c>
      <c r="W349" s="462">
        <f t="shared" si="745"/>
        <v>915200</v>
      </c>
      <c r="X349" s="462">
        <f t="shared" si="746"/>
        <v>146432</v>
      </c>
      <c r="Y349" s="462">
        <f t="shared" si="770"/>
        <v>503360.00000000006</v>
      </c>
      <c r="Z349" s="462">
        <f t="shared" si="747"/>
        <v>1564992</v>
      </c>
      <c r="AA349" s="456">
        <f t="shared" si="748"/>
        <v>0</v>
      </c>
      <c r="AB349" s="484">
        <f t="shared" si="749"/>
        <v>1564992</v>
      </c>
      <c r="AC349" s="484">
        <f t="shared" si="750"/>
        <v>20344896</v>
      </c>
      <c r="AD349" s="690">
        <v>1</v>
      </c>
      <c r="AE349" s="567">
        <f t="shared" si="751"/>
        <v>9</v>
      </c>
      <c r="AF349" s="461">
        <f t="shared" si="752"/>
        <v>18</v>
      </c>
      <c r="AG349" s="456">
        <f t="shared" si="771"/>
        <v>83200</v>
      </c>
      <c r="AH349" s="456">
        <f t="shared" si="771"/>
        <v>11</v>
      </c>
      <c r="AI349" s="462">
        <f t="shared" si="753"/>
        <v>915200</v>
      </c>
      <c r="AJ349" s="462">
        <f t="shared" si="754"/>
        <v>164736</v>
      </c>
      <c r="AK349" s="462">
        <f t="shared" si="772"/>
        <v>503360.00000000006</v>
      </c>
      <c r="AL349" s="462">
        <f t="shared" si="755"/>
        <v>1583296</v>
      </c>
      <c r="AM349" s="456">
        <f t="shared" si="756"/>
        <v>0</v>
      </c>
      <c r="AN349" s="484">
        <f t="shared" si="757"/>
        <v>1583296</v>
      </c>
      <c r="AO349" s="484">
        <f t="shared" si="758"/>
        <v>20582848</v>
      </c>
      <c r="AP349" s="690">
        <v>1</v>
      </c>
      <c r="AQ349" s="567">
        <f t="shared" si="759"/>
        <v>10</v>
      </c>
      <c r="AR349" s="461">
        <f t="shared" si="760"/>
        <v>20</v>
      </c>
      <c r="AS349" s="456">
        <f t="shared" si="773"/>
        <v>83200</v>
      </c>
      <c r="AT349" s="456">
        <f t="shared" si="773"/>
        <v>11</v>
      </c>
      <c r="AU349" s="462">
        <f t="shared" si="761"/>
        <v>915200</v>
      </c>
      <c r="AV349" s="462">
        <f t="shared" si="762"/>
        <v>183040</v>
      </c>
      <c r="AW349" s="462">
        <f t="shared" si="774"/>
        <v>503360.00000000006</v>
      </c>
      <c r="AX349" s="462">
        <f t="shared" si="763"/>
        <v>1601600</v>
      </c>
      <c r="AY349" s="456">
        <f t="shared" si="764"/>
        <v>0</v>
      </c>
      <c r="AZ349" s="484">
        <f t="shared" ref="AZ349:AZ354" si="777">+AX349+AY349</f>
        <v>1601600</v>
      </c>
      <c r="BA349" s="484">
        <f t="shared" si="766"/>
        <v>20820800</v>
      </c>
    </row>
    <row r="350" spans="1:54" s="485" customFormat="1" ht="23.25" customHeight="1">
      <c r="A350" s="792">
        <v>9</v>
      </c>
      <c r="B350" s="793" t="s">
        <v>968</v>
      </c>
      <c r="C350" s="794" t="s">
        <v>1960</v>
      </c>
      <c r="D350" s="794">
        <v>1986</v>
      </c>
      <c r="E350" s="795" t="s">
        <v>3</v>
      </c>
      <c r="F350" s="796">
        <v>1</v>
      </c>
      <c r="G350" s="797">
        <v>7</v>
      </c>
      <c r="H350" s="798">
        <f t="shared" si="737"/>
        <v>14</v>
      </c>
      <c r="I350" s="799">
        <v>83200</v>
      </c>
      <c r="J350" s="799">
        <v>11</v>
      </c>
      <c r="K350" s="800">
        <f t="shared" si="775"/>
        <v>915200</v>
      </c>
      <c r="L350" s="800">
        <v>128128.00000000001</v>
      </c>
      <c r="M350" s="800">
        <f t="shared" si="769"/>
        <v>503360.00000000006</v>
      </c>
      <c r="N350" s="800">
        <f t="shared" si="739"/>
        <v>1546688</v>
      </c>
      <c r="O350" s="799"/>
      <c r="P350" s="801">
        <f t="shared" si="740"/>
        <v>1546688</v>
      </c>
      <c r="Q350" s="801">
        <f t="shared" si="741"/>
        <v>20106944</v>
      </c>
      <c r="R350" s="690">
        <v>1</v>
      </c>
      <c r="S350" s="567">
        <f t="shared" si="742"/>
        <v>8</v>
      </c>
      <c r="T350" s="461">
        <f t="shared" si="776"/>
        <v>16</v>
      </c>
      <c r="U350" s="456">
        <v>83200</v>
      </c>
      <c r="V350" s="456">
        <f t="shared" si="744"/>
        <v>11</v>
      </c>
      <c r="W350" s="462">
        <f t="shared" si="745"/>
        <v>915200</v>
      </c>
      <c r="X350" s="462">
        <f t="shared" si="746"/>
        <v>146432</v>
      </c>
      <c r="Y350" s="462">
        <f t="shared" si="770"/>
        <v>503360.00000000006</v>
      </c>
      <c r="Z350" s="462">
        <f t="shared" si="747"/>
        <v>1564992</v>
      </c>
      <c r="AA350" s="456">
        <f t="shared" si="748"/>
        <v>0</v>
      </c>
      <c r="AB350" s="484">
        <f t="shared" si="749"/>
        <v>1564992</v>
      </c>
      <c r="AC350" s="484">
        <f t="shared" si="750"/>
        <v>20344896</v>
      </c>
      <c r="AD350" s="690">
        <v>1</v>
      </c>
      <c r="AE350" s="567">
        <f t="shared" si="751"/>
        <v>9</v>
      </c>
      <c r="AF350" s="461">
        <f t="shared" si="752"/>
        <v>18</v>
      </c>
      <c r="AG350" s="456">
        <f t="shared" si="771"/>
        <v>83200</v>
      </c>
      <c r="AH350" s="456">
        <f t="shared" si="771"/>
        <v>11</v>
      </c>
      <c r="AI350" s="462">
        <f t="shared" si="753"/>
        <v>915200</v>
      </c>
      <c r="AJ350" s="462">
        <f t="shared" si="754"/>
        <v>164736</v>
      </c>
      <c r="AK350" s="462">
        <f t="shared" si="772"/>
        <v>503360.00000000006</v>
      </c>
      <c r="AL350" s="462">
        <f t="shared" si="755"/>
        <v>1583296</v>
      </c>
      <c r="AM350" s="456">
        <f t="shared" si="756"/>
        <v>0</v>
      </c>
      <c r="AN350" s="484">
        <f t="shared" si="757"/>
        <v>1583296</v>
      </c>
      <c r="AO350" s="484">
        <f t="shared" si="758"/>
        <v>20582848</v>
      </c>
      <c r="AP350" s="690">
        <v>1</v>
      </c>
      <c r="AQ350" s="567">
        <f t="shared" si="759"/>
        <v>10</v>
      </c>
      <c r="AR350" s="461">
        <f t="shared" si="760"/>
        <v>20</v>
      </c>
      <c r="AS350" s="456">
        <f t="shared" si="773"/>
        <v>83200</v>
      </c>
      <c r="AT350" s="456">
        <f t="shared" si="773"/>
        <v>11</v>
      </c>
      <c r="AU350" s="462">
        <f t="shared" si="761"/>
        <v>915200</v>
      </c>
      <c r="AV350" s="462">
        <f t="shared" si="762"/>
        <v>183040</v>
      </c>
      <c r="AW350" s="462">
        <f t="shared" si="774"/>
        <v>503360.00000000006</v>
      </c>
      <c r="AX350" s="462">
        <f t="shared" si="763"/>
        <v>1601600</v>
      </c>
      <c r="AY350" s="456">
        <f t="shared" si="764"/>
        <v>0</v>
      </c>
      <c r="AZ350" s="484">
        <f t="shared" si="777"/>
        <v>1601600</v>
      </c>
      <c r="BA350" s="484">
        <f t="shared" si="766"/>
        <v>20820800</v>
      </c>
    </row>
    <row r="351" spans="1:54" s="485" customFormat="1" ht="23.25" customHeight="1">
      <c r="A351" s="792">
        <v>10</v>
      </c>
      <c r="B351" s="793" t="s">
        <v>787</v>
      </c>
      <c r="C351" s="794" t="s">
        <v>1961</v>
      </c>
      <c r="D351" s="794">
        <v>1985</v>
      </c>
      <c r="E351" s="795" t="s">
        <v>525</v>
      </c>
      <c r="F351" s="796">
        <v>1</v>
      </c>
      <c r="G351" s="797">
        <v>10</v>
      </c>
      <c r="H351" s="798">
        <f t="shared" si="737"/>
        <v>20</v>
      </c>
      <c r="I351" s="799">
        <v>83200</v>
      </c>
      <c r="J351" s="799">
        <v>11</v>
      </c>
      <c r="K351" s="800">
        <f t="shared" si="775"/>
        <v>915200</v>
      </c>
      <c r="L351" s="800">
        <v>183040</v>
      </c>
      <c r="M351" s="800">
        <f t="shared" si="769"/>
        <v>503360.00000000006</v>
      </c>
      <c r="N351" s="800">
        <f t="shared" si="739"/>
        <v>1601600</v>
      </c>
      <c r="O351" s="799"/>
      <c r="P351" s="801">
        <f t="shared" si="740"/>
        <v>1601600</v>
      </c>
      <c r="Q351" s="801">
        <f t="shared" si="741"/>
        <v>20820800</v>
      </c>
      <c r="R351" s="690">
        <v>1</v>
      </c>
      <c r="S351" s="567">
        <f t="shared" si="742"/>
        <v>11</v>
      </c>
      <c r="T351" s="461">
        <f t="shared" si="776"/>
        <v>22</v>
      </c>
      <c r="U351" s="456">
        <v>83200</v>
      </c>
      <c r="V351" s="456">
        <f t="shared" si="744"/>
        <v>11</v>
      </c>
      <c r="W351" s="462">
        <f t="shared" si="745"/>
        <v>915200</v>
      </c>
      <c r="X351" s="462">
        <f t="shared" si="746"/>
        <v>201344</v>
      </c>
      <c r="Y351" s="462">
        <f t="shared" si="770"/>
        <v>503360.00000000006</v>
      </c>
      <c r="Z351" s="462">
        <f t="shared" si="747"/>
        <v>1619904</v>
      </c>
      <c r="AA351" s="456">
        <f t="shared" si="748"/>
        <v>0</v>
      </c>
      <c r="AB351" s="484">
        <f t="shared" si="749"/>
        <v>1619904</v>
      </c>
      <c r="AC351" s="484">
        <f t="shared" si="750"/>
        <v>21058752</v>
      </c>
      <c r="AD351" s="690">
        <v>1</v>
      </c>
      <c r="AE351" s="567">
        <f t="shared" si="751"/>
        <v>12</v>
      </c>
      <c r="AF351" s="461">
        <f t="shared" si="752"/>
        <v>24</v>
      </c>
      <c r="AG351" s="456">
        <f t="shared" ref="AG351:AH354" si="778">+U351</f>
        <v>83200</v>
      </c>
      <c r="AH351" s="456">
        <f t="shared" si="778"/>
        <v>11</v>
      </c>
      <c r="AI351" s="462">
        <f t="shared" si="753"/>
        <v>915200</v>
      </c>
      <c r="AJ351" s="462">
        <f t="shared" si="754"/>
        <v>219648</v>
      </c>
      <c r="AK351" s="462">
        <f t="shared" si="772"/>
        <v>503360.00000000006</v>
      </c>
      <c r="AL351" s="462">
        <f t="shared" si="755"/>
        <v>1638208</v>
      </c>
      <c r="AM351" s="456">
        <f t="shared" si="756"/>
        <v>0</v>
      </c>
      <c r="AN351" s="484">
        <f t="shared" si="757"/>
        <v>1638208</v>
      </c>
      <c r="AO351" s="484">
        <f t="shared" si="758"/>
        <v>21296704</v>
      </c>
      <c r="AP351" s="690">
        <v>1</v>
      </c>
      <c r="AQ351" s="567">
        <f t="shared" si="759"/>
        <v>13</v>
      </c>
      <c r="AR351" s="461">
        <f t="shared" si="760"/>
        <v>26</v>
      </c>
      <c r="AS351" s="456">
        <f t="shared" si="773"/>
        <v>83200</v>
      </c>
      <c r="AT351" s="456">
        <f t="shared" si="773"/>
        <v>11</v>
      </c>
      <c r="AU351" s="462">
        <f t="shared" si="761"/>
        <v>915200</v>
      </c>
      <c r="AV351" s="462">
        <f t="shared" si="762"/>
        <v>237952</v>
      </c>
      <c r="AW351" s="462">
        <f t="shared" si="774"/>
        <v>503360.00000000006</v>
      </c>
      <c r="AX351" s="462">
        <f t="shared" si="763"/>
        <v>1656512</v>
      </c>
      <c r="AY351" s="456">
        <f t="shared" si="764"/>
        <v>0</v>
      </c>
      <c r="AZ351" s="484">
        <f t="shared" si="777"/>
        <v>1656512</v>
      </c>
      <c r="BA351" s="484">
        <f t="shared" si="766"/>
        <v>21534656</v>
      </c>
    </row>
    <row r="352" spans="1:54" s="485" customFormat="1" ht="23.25" customHeight="1">
      <c r="A352" s="792">
        <v>11</v>
      </c>
      <c r="B352" s="795" t="s">
        <v>1203</v>
      </c>
      <c r="C352" s="794" t="s">
        <v>1960</v>
      </c>
      <c r="D352" s="794">
        <v>1987</v>
      </c>
      <c r="E352" s="795" t="s">
        <v>525</v>
      </c>
      <c r="F352" s="796">
        <v>1</v>
      </c>
      <c r="G352" s="797">
        <v>2</v>
      </c>
      <c r="H352" s="798">
        <f t="shared" si="737"/>
        <v>4</v>
      </c>
      <c r="I352" s="799">
        <v>83200</v>
      </c>
      <c r="J352" s="799">
        <v>11</v>
      </c>
      <c r="K352" s="800">
        <f t="shared" si="775"/>
        <v>915200</v>
      </c>
      <c r="L352" s="800">
        <v>36608</v>
      </c>
      <c r="M352" s="800">
        <f t="shared" si="769"/>
        <v>503360.00000000006</v>
      </c>
      <c r="N352" s="800">
        <f t="shared" si="739"/>
        <v>1455168</v>
      </c>
      <c r="O352" s="799"/>
      <c r="P352" s="801">
        <f t="shared" si="740"/>
        <v>1455168</v>
      </c>
      <c r="Q352" s="801">
        <f t="shared" si="741"/>
        <v>18917184</v>
      </c>
      <c r="R352" s="690">
        <v>1</v>
      </c>
      <c r="S352" s="567">
        <f t="shared" si="742"/>
        <v>3</v>
      </c>
      <c r="T352" s="461">
        <f t="shared" si="776"/>
        <v>6</v>
      </c>
      <c r="U352" s="456">
        <v>83200</v>
      </c>
      <c r="V352" s="456">
        <f t="shared" si="744"/>
        <v>11</v>
      </c>
      <c r="W352" s="462">
        <f t="shared" si="745"/>
        <v>915200</v>
      </c>
      <c r="X352" s="462">
        <f t="shared" si="746"/>
        <v>54912</v>
      </c>
      <c r="Y352" s="462">
        <f t="shared" si="770"/>
        <v>503360.00000000006</v>
      </c>
      <c r="Z352" s="462">
        <f t="shared" si="747"/>
        <v>1473472</v>
      </c>
      <c r="AA352" s="456">
        <f t="shared" si="748"/>
        <v>0</v>
      </c>
      <c r="AB352" s="484">
        <f t="shared" si="749"/>
        <v>1473472</v>
      </c>
      <c r="AC352" s="484">
        <f t="shared" si="750"/>
        <v>19155136</v>
      </c>
      <c r="AD352" s="690">
        <v>1</v>
      </c>
      <c r="AE352" s="567">
        <f t="shared" si="751"/>
        <v>4</v>
      </c>
      <c r="AF352" s="461">
        <f t="shared" si="752"/>
        <v>8</v>
      </c>
      <c r="AG352" s="456">
        <f t="shared" si="778"/>
        <v>83200</v>
      </c>
      <c r="AH352" s="456">
        <f t="shared" si="778"/>
        <v>11</v>
      </c>
      <c r="AI352" s="462">
        <f t="shared" si="753"/>
        <v>915200</v>
      </c>
      <c r="AJ352" s="462">
        <f t="shared" si="754"/>
        <v>73216</v>
      </c>
      <c r="AK352" s="462">
        <f t="shared" si="772"/>
        <v>503360.00000000006</v>
      </c>
      <c r="AL352" s="462">
        <f t="shared" si="755"/>
        <v>1491776</v>
      </c>
      <c r="AM352" s="456">
        <f t="shared" si="756"/>
        <v>0</v>
      </c>
      <c r="AN352" s="484">
        <f t="shared" si="757"/>
        <v>1491776</v>
      </c>
      <c r="AO352" s="484">
        <f t="shared" si="758"/>
        <v>19393088</v>
      </c>
      <c r="AP352" s="690">
        <v>1</v>
      </c>
      <c r="AQ352" s="567">
        <f t="shared" si="759"/>
        <v>5</v>
      </c>
      <c r="AR352" s="461">
        <f t="shared" si="760"/>
        <v>10</v>
      </c>
      <c r="AS352" s="456">
        <f t="shared" si="773"/>
        <v>83200</v>
      </c>
      <c r="AT352" s="456">
        <f t="shared" si="773"/>
        <v>11</v>
      </c>
      <c r="AU352" s="462">
        <f t="shared" si="761"/>
        <v>915200</v>
      </c>
      <c r="AV352" s="462">
        <f t="shared" si="762"/>
        <v>91520</v>
      </c>
      <c r="AW352" s="462">
        <f t="shared" si="774"/>
        <v>503360.00000000006</v>
      </c>
      <c r="AX352" s="462">
        <f t="shared" si="763"/>
        <v>1510080</v>
      </c>
      <c r="AY352" s="456">
        <f t="shared" si="764"/>
        <v>0</v>
      </c>
      <c r="AZ352" s="484">
        <f t="shared" si="777"/>
        <v>1510080</v>
      </c>
      <c r="BA352" s="484">
        <f t="shared" si="766"/>
        <v>19631040</v>
      </c>
    </row>
    <row r="353" spans="1:53" s="485" customFormat="1" ht="23.25" customHeight="1">
      <c r="A353" s="792">
        <v>11</v>
      </c>
      <c r="B353" s="795" t="s">
        <v>542</v>
      </c>
      <c r="C353" s="794" t="s">
        <v>1960</v>
      </c>
      <c r="D353" s="794">
        <v>1987</v>
      </c>
      <c r="E353" s="795" t="s">
        <v>525</v>
      </c>
      <c r="F353" s="796">
        <v>1</v>
      </c>
      <c r="G353" s="797">
        <v>2</v>
      </c>
      <c r="H353" s="798">
        <f>+G353*2</f>
        <v>4</v>
      </c>
      <c r="I353" s="799">
        <v>83200</v>
      </c>
      <c r="J353" s="799">
        <v>11</v>
      </c>
      <c r="K353" s="800">
        <f t="shared" si="775"/>
        <v>915200</v>
      </c>
      <c r="L353" s="800">
        <v>36608</v>
      </c>
      <c r="M353" s="800">
        <f t="shared" si="769"/>
        <v>503360.00000000006</v>
      </c>
      <c r="N353" s="800">
        <f t="shared" si="739"/>
        <v>1455168</v>
      </c>
      <c r="O353" s="799"/>
      <c r="P353" s="801">
        <f t="shared" si="740"/>
        <v>1455168</v>
      </c>
      <c r="Q353" s="801">
        <f>+P353*13</f>
        <v>18917184</v>
      </c>
      <c r="R353" s="690">
        <v>1</v>
      </c>
      <c r="S353" s="567">
        <f t="shared" si="742"/>
        <v>3</v>
      </c>
      <c r="T353" s="461">
        <f t="shared" si="776"/>
        <v>6</v>
      </c>
      <c r="U353" s="456">
        <v>83200</v>
      </c>
      <c r="V353" s="456">
        <f t="shared" si="744"/>
        <v>11</v>
      </c>
      <c r="W353" s="462">
        <f t="shared" si="745"/>
        <v>915200</v>
      </c>
      <c r="X353" s="462">
        <f t="shared" si="746"/>
        <v>54912</v>
      </c>
      <c r="Y353" s="462">
        <f t="shared" si="770"/>
        <v>503360.00000000006</v>
      </c>
      <c r="Z353" s="462">
        <f t="shared" si="747"/>
        <v>1473472</v>
      </c>
      <c r="AA353" s="456">
        <f t="shared" si="748"/>
        <v>0</v>
      </c>
      <c r="AB353" s="484">
        <f t="shared" si="749"/>
        <v>1473472</v>
      </c>
      <c r="AC353" s="484">
        <f t="shared" si="750"/>
        <v>19155136</v>
      </c>
      <c r="AD353" s="690">
        <v>1</v>
      </c>
      <c r="AE353" s="567">
        <f t="shared" si="751"/>
        <v>4</v>
      </c>
      <c r="AF353" s="461">
        <f t="shared" si="752"/>
        <v>8</v>
      </c>
      <c r="AG353" s="456">
        <f t="shared" si="778"/>
        <v>83200</v>
      </c>
      <c r="AH353" s="456">
        <f t="shared" si="778"/>
        <v>11</v>
      </c>
      <c r="AI353" s="462">
        <f t="shared" si="753"/>
        <v>915200</v>
      </c>
      <c r="AJ353" s="462">
        <f t="shared" si="754"/>
        <v>73216</v>
      </c>
      <c r="AK353" s="462">
        <f t="shared" si="772"/>
        <v>503360.00000000006</v>
      </c>
      <c r="AL353" s="462">
        <f t="shared" si="755"/>
        <v>1491776</v>
      </c>
      <c r="AM353" s="456">
        <f t="shared" si="756"/>
        <v>0</v>
      </c>
      <c r="AN353" s="484">
        <f t="shared" si="757"/>
        <v>1491776</v>
      </c>
      <c r="AO353" s="484">
        <f t="shared" si="758"/>
        <v>19393088</v>
      </c>
      <c r="AP353" s="690">
        <v>1</v>
      </c>
      <c r="AQ353" s="567">
        <f t="shared" si="759"/>
        <v>5</v>
      </c>
      <c r="AR353" s="461">
        <f t="shared" si="760"/>
        <v>10</v>
      </c>
      <c r="AS353" s="456">
        <f t="shared" si="773"/>
        <v>83200</v>
      </c>
      <c r="AT353" s="456">
        <f t="shared" si="773"/>
        <v>11</v>
      </c>
      <c r="AU353" s="462">
        <f t="shared" si="761"/>
        <v>915200</v>
      </c>
      <c r="AV353" s="462">
        <f t="shared" si="762"/>
        <v>91520</v>
      </c>
      <c r="AW353" s="462">
        <f t="shared" si="774"/>
        <v>503360.00000000006</v>
      </c>
      <c r="AX353" s="462">
        <f t="shared" si="763"/>
        <v>1510080</v>
      </c>
      <c r="AY353" s="456">
        <f t="shared" si="764"/>
        <v>0</v>
      </c>
      <c r="AZ353" s="484">
        <f t="shared" si="777"/>
        <v>1510080</v>
      </c>
      <c r="BA353" s="484">
        <f t="shared" si="766"/>
        <v>19631040</v>
      </c>
    </row>
    <row r="354" spans="1:53" s="485" customFormat="1" ht="23.25" customHeight="1">
      <c r="A354" s="792">
        <v>5</v>
      </c>
      <c r="B354" s="793" t="s">
        <v>70</v>
      </c>
      <c r="C354" s="794"/>
      <c r="D354" s="794"/>
      <c r="E354" s="795" t="s">
        <v>3</v>
      </c>
      <c r="F354" s="796">
        <v>1</v>
      </c>
      <c r="G354" s="797">
        <v>6</v>
      </c>
      <c r="H354" s="798">
        <f>+G354*2</f>
        <v>12</v>
      </c>
      <c r="I354" s="799">
        <v>83200</v>
      </c>
      <c r="J354" s="799">
        <v>11</v>
      </c>
      <c r="K354" s="800">
        <f t="shared" si="775"/>
        <v>915200</v>
      </c>
      <c r="L354" s="800">
        <v>109824</v>
      </c>
      <c r="M354" s="800">
        <f t="shared" si="769"/>
        <v>503360.00000000006</v>
      </c>
      <c r="N354" s="800">
        <f t="shared" si="739"/>
        <v>1528384</v>
      </c>
      <c r="O354" s="799"/>
      <c r="P354" s="801">
        <f t="shared" si="740"/>
        <v>1528384</v>
      </c>
      <c r="Q354" s="801">
        <f>+P354*13</f>
        <v>19868992</v>
      </c>
      <c r="R354" s="690">
        <v>1</v>
      </c>
      <c r="S354" s="567">
        <f t="shared" si="742"/>
        <v>7</v>
      </c>
      <c r="T354" s="461">
        <f t="shared" si="776"/>
        <v>14</v>
      </c>
      <c r="U354" s="456">
        <v>83200</v>
      </c>
      <c r="V354" s="456">
        <f t="shared" si="744"/>
        <v>11</v>
      </c>
      <c r="W354" s="462">
        <f t="shared" si="745"/>
        <v>915200</v>
      </c>
      <c r="X354" s="462">
        <f t="shared" si="746"/>
        <v>128128.00000000001</v>
      </c>
      <c r="Y354" s="462">
        <f t="shared" si="770"/>
        <v>503360.00000000006</v>
      </c>
      <c r="Z354" s="462">
        <f t="shared" si="747"/>
        <v>1546688</v>
      </c>
      <c r="AA354" s="456">
        <f t="shared" si="748"/>
        <v>0</v>
      </c>
      <c r="AB354" s="484">
        <f t="shared" si="749"/>
        <v>1546688</v>
      </c>
      <c r="AC354" s="484">
        <f t="shared" si="750"/>
        <v>20106944</v>
      </c>
      <c r="AD354" s="690">
        <v>1</v>
      </c>
      <c r="AE354" s="567">
        <f t="shared" si="751"/>
        <v>8</v>
      </c>
      <c r="AF354" s="461">
        <f t="shared" si="752"/>
        <v>16</v>
      </c>
      <c r="AG354" s="456">
        <f t="shared" si="778"/>
        <v>83200</v>
      </c>
      <c r="AH354" s="456">
        <f t="shared" si="778"/>
        <v>11</v>
      </c>
      <c r="AI354" s="462">
        <f t="shared" si="753"/>
        <v>915200</v>
      </c>
      <c r="AJ354" s="462">
        <f t="shared" si="754"/>
        <v>146432</v>
      </c>
      <c r="AK354" s="462">
        <f t="shared" si="772"/>
        <v>503360.00000000006</v>
      </c>
      <c r="AL354" s="462">
        <f t="shared" si="755"/>
        <v>1564992</v>
      </c>
      <c r="AM354" s="456">
        <f t="shared" si="756"/>
        <v>0</v>
      </c>
      <c r="AN354" s="484">
        <f t="shared" si="757"/>
        <v>1564992</v>
      </c>
      <c r="AO354" s="484">
        <f t="shared" si="758"/>
        <v>20344896</v>
      </c>
      <c r="AP354" s="690">
        <v>1</v>
      </c>
      <c r="AQ354" s="567">
        <f t="shared" si="759"/>
        <v>9</v>
      </c>
      <c r="AR354" s="461">
        <f t="shared" si="760"/>
        <v>18</v>
      </c>
      <c r="AS354" s="456">
        <f t="shared" si="773"/>
        <v>83200</v>
      </c>
      <c r="AT354" s="456">
        <f t="shared" si="773"/>
        <v>11</v>
      </c>
      <c r="AU354" s="462">
        <f t="shared" si="761"/>
        <v>915200</v>
      </c>
      <c r="AV354" s="462">
        <f t="shared" si="762"/>
        <v>164736</v>
      </c>
      <c r="AW354" s="462">
        <f t="shared" si="774"/>
        <v>503360.00000000006</v>
      </c>
      <c r="AX354" s="462">
        <f t="shared" si="763"/>
        <v>1583296</v>
      </c>
      <c r="AY354" s="456">
        <f t="shared" si="764"/>
        <v>0</v>
      </c>
      <c r="AZ354" s="484">
        <f t="shared" si="777"/>
        <v>1583296</v>
      </c>
      <c r="BA354" s="484">
        <f t="shared" si="766"/>
        <v>20582848</v>
      </c>
    </row>
    <row r="355" spans="1:53" s="453" customFormat="1" ht="14.25">
      <c r="A355" s="958" t="s">
        <v>64</v>
      </c>
      <c r="B355" s="958"/>
      <c r="C355" s="958"/>
      <c r="D355" s="958"/>
      <c r="E355" s="958"/>
      <c r="F355" s="692">
        <f t="shared" ref="F355:L355" si="779">SUM(F343:F354)</f>
        <v>12</v>
      </c>
      <c r="G355" s="745">
        <f t="shared" si="779"/>
        <v>88</v>
      </c>
      <c r="H355" s="745">
        <f t="shared" si="779"/>
        <v>176</v>
      </c>
      <c r="I355" s="745">
        <f t="shared" si="779"/>
        <v>998400</v>
      </c>
      <c r="J355" s="745">
        <f t="shared" si="779"/>
        <v>132.5</v>
      </c>
      <c r="K355" s="745">
        <f t="shared" si="779"/>
        <v>11024000</v>
      </c>
      <c r="L355" s="745">
        <f t="shared" si="779"/>
        <v>1505920</v>
      </c>
      <c r="M355" s="745">
        <f t="shared" ref="M355:BA355" si="780">SUM(M343:M354)</f>
        <v>6063200</v>
      </c>
      <c r="N355" s="745">
        <f t="shared" si="780"/>
        <v>18593120</v>
      </c>
      <c r="O355" s="745">
        <f t="shared" si="780"/>
        <v>0</v>
      </c>
      <c r="P355" s="745">
        <f t="shared" si="780"/>
        <v>18593120</v>
      </c>
      <c r="Q355" s="745">
        <f t="shared" si="780"/>
        <v>241710560</v>
      </c>
      <c r="R355" s="745">
        <f t="shared" si="780"/>
        <v>12</v>
      </c>
      <c r="S355" s="745">
        <f t="shared" si="780"/>
        <v>100</v>
      </c>
      <c r="T355" s="745">
        <f t="shared" si="780"/>
        <v>200</v>
      </c>
      <c r="U355" s="745">
        <f t="shared" si="780"/>
        <v>998400</v>
      </c>
      <c r="V355" s="745">
        <f t="shared" si="780"/>
        <v>132.5</v>
      </c>
      <c r="W355" s="745">
        <f t="shared" si="780"/>
        <v>11024000</v>
      </c>
      <c r="X355" s="745">
        <f t="shared" si="780"/>
        <v>1708096</v>
      </c>
      <c r="Y355" s="745">
        <f t="shared" si="780"/>
        <v>6063200</v>
      </c>
      <c r="Z355" s="745">
        <f t="shared" si="780"/>
        <v>18795296</v>
      </c>
      <c r="AA355" s="745">
        <f t="shared" si="780"/>
        <v>0</v>
      </c>
      <c r="AB355" s="745">
        <f t="shared" si="780"/>
        <v>18795296</v>
      </c>
      <c r="AC355" s="745">
        <f t="shared" si="780"/>
        <v>244338848</v>
      </c>
      <c r="AD355" s="745">
        <f t="shared" si="780"/>
        <v>12</v>
      </c>
      <c r="AE355" s="745">
        <f t="shared" si="780"/>
        <v>112</v>
      </c>
      <c r="AF355" s="745">
        <f t="shared" si="780"/>
        <v>224</v>
      </c>
      <c r="AG355" s="745">
        <f t="shared" si="780"/>
        <v>998400</v>
      </c>
      <c r="AH355" s="745">
        <f t="shared" si="780"/>
        <v>132.5</v>
      </c>
      <c r="AI355" s="745">
        <f t="shared" si="780"/>
        <v>11024000</v>
      </c>
      <c r="AJ355" s="745">
        <f t="shared" si="780"/>
        <v>1910272</v>
      </c>
      <c r="AK355" s="745">
        <f t="shared" si="780"/>
        <v>6063200</v>
      </c>
      <c r="AL355" s="745">
        <f t="shared" si="780"/>
        <v>18997472</v>
      </c>
      <c r="AM355" s="745">
        <f t="shared" si="780"/>
        <v>0</v>
      </c>
      <c r="AN355" s="745">
        <f t="shared" si="780"/>
        <v>18997472</v>
      </c>
      <c r="AO355" s="745">
        <f t="shared" si="780"/>
        <v>246967136</v>
      </c>
      <c r="AP355" s="745">
        <f t="shared" si="780"/>
        <v>12</v>
      </c>
      <c r="AQ355" s="745">
        <f t="shared" si="780"/>
        <v>124</v>
      </c>
      <c r="AR355" s="745">
        <f t="shared" si="780"/>
        <v>248</v>
      </c>
      <c r="AS355" s="745">
        <f t="shared" si="780"/>
        <v>998400</v>
      </c>
      <c r="AT355" s="745">
        <f t="shared" si="780"/>
        <v>132.5</v>
      </c>
      <c r="AU355" s="745">
        <f t="shared" si="780"/>
        <v>11024000</v>
      </c>
      <c r="AV355" s="745">
        <f t="shared" si="780"/>
        <v>2112448</v>
      </c>
      <c r="AW355" s="745">
        <f t="shared" si="780"/>
        <v>6063200</v>
      </c>
      <c r="AX355" s="745">
        <f t="shared" si="780"/>
        <v>19199648</v>
      </c>
      <c r="AY355" s="745">
        <f t="shared" si="780"/>
        <v>0</v>
      </c>
      <c r="AZ355" s="745">
        <f t="shared" si="780"/>
        <v>19199648</v>
      </c>
      <c r="BA355" s="745">
        <f t="shared" si="780"/>
        <v>249595424</v>
      </c>
    </row>
    <row r="356" spans="1:53" s="569" customFormat="1" ht="14.25">
      <c r="A356" s="494"/>
      <c r="B356" s="494"/>
      <c r="C356" s="494"/>
      <c r="D356" s="494"/>
      <c r="E356" s="494"/>
      <c r="F356" s="516"/>
      <c r="G356" s="494"/>
      <c r="H356" s="494"/>
      <c r="I356" s="494"/>
      <c r="J356" s="494"/>
      <c r="K356" s="494"/>
      <c r="L356" s="494"/>
      <c r="M356" s="494"/>
      <c r="N356" s="494"/>
      <c r="O356" s="494"/>
      <c r="P356" s="494"/>
      <c r="Q356" s="494"/>
      <c r="R356" s="516"/>
      <c r="S356" s="494"/>
      <c r="T356" s="494"/>
      <c r="U356" s="494"/>
      <c r="V356" s="494"/>
      <c r="W356" s="494"/>
      <c r="X356" s="494"/>
      <c r="Y356" s="494"/>
      <c r="Z356" s="494"/>
      <c r="AA356" s="494"/>
      <c r="AB356" s="494"/>
      <c r="AC356" s="494"/>
      <c r="AD356" s="516"/>
      <c r="AE356" s="494"/>
      <c r="AF356" s="494"/>
      <c r="AG356" s="494"/>
      <c r="AH356" s="494"/>
      <c r="AI356" s="494"/>
      <c r="AJ356" s="494"/>
      <c r="AK356" s="494"/>
      <c r="AL356" s="494"/>
      <c r="AM356" s="494"/>
      <c r="AN356" s="494"/>
      <c r="AO356" s="494"/>
      <c r="AP356" s="516"/>
      <c r="AQ356" s="494"/>
      <c r="AR356" s="494"/>
      <c r="AS356" s="494"/>
      <c r="AT356" s="494"/>
      <c r="AU356" s="494"/>
      <c r="AV356" s="494"/>
      <c r="AW356" s="494"/>
      <c r="AX356" s="494"/>
      <c r="AY356" s="494"/>
      <c r="AZ356" s="494"/>
      <c r="BA356" s="494"/>
    </row>
    <row r="357" spans="1:53" s="569" customFormat="1" ht="18" customHeight="1">
      <c r="A357" s="494"/>
      <c r="B357" s="494"/>
      <c r="C357" s="494"/>
      <c r="D357" s="494"/>
      <c r="E357" s="494"/>
      <c r="F357" s="516"/>
      <c r="G357" s="494"/>
      <c r="H357" s="494"/>
      <c r="I357" s="494"/>
      <c r="J357" s="494"/>
      <c r="K357" s="494"/>
      <c r="L357" s="494"/>
      <c r="M357" s="494"/>
      <c r="N357" s="494"/>
      <c r="O357" s="494"/>
      <c r="P357" s="494"/>
      <c r="Q357" s="494"/>
      <c r="R357" s="516"/>
      <c r="S357" s="494"/>
      <c r="T357" s="494"/>
      <c r="U357" s="494"/>
      <c r="V357" s="494"/>
      <c r="W357" s="494"/>
      <c r="X357" s="494"/>
      <c r="Y357" s="494"/>
      <c r="Z357" s="494"/>
      <c r="AA357" s="494"/>
      <c r="AB357" s="494"/>
      <c r="AC357" s="494"/>
      <c r="AD357" s="516"/>
      <c r="AE357" s="494"/>
      <c r="AF357" s="494"/>
      <c r="AG357" s="494"/>
      <c r="AH357" s="494"/>
      <c r="AI357" s="494"/>
      <c r="AJ357" s="494"/>
      <c r="AK357" s="494"/>
      <c r="AL357" s="494"/>
      <c r="AM357" s="494"/>
      <c r="AN357" s="494"/>
      <c r="AO357" s="494"/>
      <c r="AP357" s="516"/>
      <c r="AQ357" s="494"/>
      <c r="AR357" s="494"/>
      <c r="AS357" s="494"/>
      <c r="AT357" s="494"/>
      <c r="AU357" s="494"/>
      <c r="AV357" s="494"/>
      <c r="AW357" s="494"/>
      <c r="AX357" s="494"/>
      <c r="AY357" s="494"/>
      <c r="AZ357" s="494"/>
      <c r="BA357" s="494"/>
    </row>
    <row r="358" spans="1:53" s="500" customFormat="1" ht="30.75" customHeight="1">
      <c r="A358" s="960" t="s">
        <v>554</v>
      </c>
      <c r="B358" s="960"/>
      <c r="C358" s="960"/>
      <c r="D358" s="960"/>
      <c r="E358" s="960"/>
      <c r="F358" s="962" t="s">
        <v>2001</v>
      </c>
      <c r="G358" s="962"/>
      <c r="H358" s="962"/>
      <c r="I358" s="962"/>
      <c r="J358" s="962"/>
      <c r="K358" s="962"/>
      <c r="L358" s="962"/>
      <c r="M358" s="962"/>
      <c r="N358" s="962"/>
      <c r="O358" s="962"/>
      <c r="P358" s="962"/>
      <c r="Q358" s="962"/>
      <c r="R358" s="962" t="s">
        <v>2001</v>
      </c>
      <c r="S358" s="962"/>
      <c r="T358" s="962"/>
      <c r="U358" s="962"/>
      <c r="V358" s="962"/>
      <c r="W358" s="962"/>
      <c r="X358" s="962"/>
      <c r="Y358" s="962"/>
      <c r="Z358" s="962"/>
      <c r="AA358" s="962"/>
      <c r="AB358" s="962"/>
      <c r="AC358" s="962"/>
      <c r="AD358" s="962" t="s">
        <v>2001</v>
      </c>
      <c r="AE358" s="962"/>
      <c r="AF358" s="962"/>
      <c r="AG358" s="962"/>
      <c r="AH358" s="962"/>
      <c r="AI358" s="962"/>
      <c r="AJ358" s="962"/>
      <c r="AK358" s="962"/>
      <c r="AL358" s="962"/>
      <c r="AM358" s="962"/>
      <c r="AN358" s="962"/>
      <c r="AO358" s="962"/>
      <c r="AP358" s="962" t="s">
        <v>2001</v>
      </c>
      <c r="AQ358" s="962"/>
      <c r="AR358" s="962"/>
      <c r="AS358" s="962"/>
      <c r="AT358" s="962"/>
      <c r="AU358" s="962"/>
      <c r="AV358" s="962"/>
      <c r="AW358" s="962"/>
      <c r="AX358" s="962"/>
      <c r="AY358" s="962"/>
      <c r="AZ358" s="962"/>
      <c r="BA358" s="962"/>
    </row>
    <row r="359" spans="1:53" s="501" customFormat="1" ht="25.5" customHeight="1">
      <c r="A359" s="959" t="s">
        <v>22</v>
      </c>
      <c r="B359" s="959"/>
      <c r="C359" s="959"/>
      <c r="D359" s="959"/>
      <c r="E359" s="959"/>
      <c r="F359" s="963" t="s">
        <v>1405</v>
      </c>
      <c r="G359" s="964"/>
      <c r="H359" s="964"/>
      <c r="I359" s="964"/>
      <c r="J359" s="964"/>
      <c r="K359" s="964"/>
      <c r="L359" s="964"/>
      <c r="M359" s="964"/>
      <c r="N359" s="964"/>
      <c r="O359" s="964"/>
      <c r="P359" s="964"/>
      <c r="Q359" s="965"/>
      <c r="R359" s="963" t="s">
        <v>1946</v>
      </c>
      <c r="S359" s="964"/>
      <c r="T359" s="964"/>
      <c r="U359" s="964"/>
      <c r="V359" s="964"/>
      <c r="W359" s="964"/>
      <c r="X359" s="964"/>
      <c r="Y359" s="964"/>
      <c r="Z359" s="964"/>
      <c r="AA359" s="964"/>
      <c r="AB359" s="964"/>
      <c r="AC359" s="965"/>
      <c r="AD359" s="967" t="s">
        <v>2458</v>
      </c>
      <c r="AE359" s="967"/>
      <c r="AF359" s="967"/>
      <c r="AG359" s="967"/>
      <c r="AH359" s="967"/>
      <c r="AI359" s="967"/>
      <c r="AJ359" s="967"/>
      <c r="AK359" s="967"/>
      <c r="AL359" s="967"/>
      <c r="AM359" s="967"/>
      <c r="AN359" s="967"/>
      <c r="AO359" s="967"/>
      <c r="AP359" s="967" t="s">
        <v>2932</v>
      </c>
      <c r="AQ359" s="967"/>
      <c r="AR359" s="967"/>
      <c r="AS359" s="967"/>
      <c r="AT359" s="967"/>
      <c r="AU359" s="967"/>
      <c r="AV359" s="967"/>
      <c r="AW359" s="967"/>
      <c r="AX359" s="967"/>
      <c r="AY359" s="967"/>
      <c r="AZ359" s="967"/>
      <c r="BA359" s="967"/>
    </row>
    <row r="360" spans="1:53" s="532" customFormat="1" ht="94.5">
      <c r="A360" s="458" t="s">
        <v>10</v>
      </c>
      <c r="B360" s="531" t="s">
        <v>54</v>
      </c>
      <c r="C360" s="531" t="s">
        <v>1958</v>
      </c>
      <c r="D360" s="531" t="s">
        <v>1959</v>
      </c>
      <c r="E360" s="531" t="s">
        <v>55</v>
      </c>
      <c r="F360" s="547" t="s">
        <v>1</v>
      </c>
      <c r="G360" s="546" t="s">
        <v>449</v>
      </c>
      <c r="H360" s="546" t="s">
        <v>57</v>
      </c>
      <c r="I360" s="547" t="s">
        <v>62</v>
      </c>
      <c r="J360" s="565" t="s">
        <v>63</v>
      </c>
      <c r="K360" s="547" t="s">
        <v>450</v>
      </c>
      <c r="L360" s="547" t="s">
        <v>451</v>
      </c>
      <c r="M360" s="547" t="s">
        <v>2024</v>
      </c>
      <c r="N360" s="547" t="s">
        <v>2025</v>
      </c>
      <c r="O360" s="531" t="s">
        <v>612</v>
      </c>
      <c r="P360" s="531" t="s">
        <v>1408</v>
      </c>
      <c r="Q360" s="547" t="s">
        <v>1409</v>
      </c>
      <c r="R360" s="547"/>
      <c r="S360" s="546" t="str">
        <f>+G360</f>
        <v>Դատավորի ստաժ</v>
      </c>
      <c r="T360" s="546" t="str">
        <f>+H360</f>
        <v>Ստաժի %-ը</v>
      </c>
      <c r="U360" s="547" t="s">
        <v>62</v>
      </c>
      <c r="V360" s="565" t="s">
        <v>63</v>
      </c>
      <c r="W360" s="547" t="s">
        <v>450</v>
      </c>
      <c r="X360" s="547" t="s">
        <v>451</v>
      </c>
      <c r="Y360" s="547" t="s">
        <v>2024</v>
      </c>
      <c r="Z360" s="547" t="s">
        <v>2025</v>
      </c>
      <c r="AA360" s="531" t="s">
        <v>1334</v>
      </c>
      <c r="AB360" s="531" t="s">
        <v>1947</v>
      </c>
      <c r="AC360" s="547" t="s">
        <v>1948</v>
      </c>
      <c r="AD360" s="547"/>
      <c r="AE360" s="546" t="str">
        <f>+S360</f>
        <v>Դատավորի ստաժ</v>
      </c>
      <c r="AF360" s="546" t="str">
        <f>+T360</f>
        <v>Ստաժի %-ը</v>
      </c>
      <c r="AG360" s="547" t="s">
        <v>62</v>
      </c>
      <c r="AH360" s="565" t="s">
        <v>63</v>
      </c>
      <c r="AI360" s="547" t="s">
        <v>450</v>
      </c>
      <c r="AJ360" s="547" t="s">
        <v>451</v>
      </c>
      <c r="AK360" s="547" t="s">
        <v>2024</v>
      </c>
      <c r="AL360" s="547" t="s">
        <v>2025</v>
      </c>
      <c r="AM360" s="531" t="s">
        <v>1334</v>
      </c>
      <c r="AN360" s="531" t="s">
        <v>2460</v>
      </c>
      <c r="AO360" s="547" t="s">
        <v>2459</v>
      </c>
      <c r="AP360" s="547"/>
      <c r="AQ360" s="546" t="str">
        <f>+AE360</f>
        <v>Դատավորի ստաժ</v>
      </c>
      <c r="AR360" s="546" t="str">
        <f>+AF360</f>
        <v>Ստաժի %-ը</v>
      </c>
      <c r="AS360" s="547" t="s">
        <v>62</v>
      </c>
      <c r="AT360" s="565" t="s">
        <v>63</v>
      </c>
      <c r="AU360" s="547" t="s">
        <v>450</v>
      </c>
      <c r="AV360" s="547" t="s">
        <v>451</v>
      </c>
      <c r="AW360" s="547" t="s">
        <v>2024</v>
      </c>
      <c r="AX360" s="547" t="s">
        <v>2025</v>
      </c>
      <c r="AY360" s="531" t="s">
        <v>1334</v>
      </c>
      <c r="AZ360" s="531" t="s">
        <v>2933</v>
      </c>
      <c r="BA360" s="547" t="s">
        <v>2934</v>
      </c>
    </row>
    <row r="361" spans="1:53" s="485" customFormat="1" ht="27">
      <c r="A361" s="792">
        <v>1</v>
      </c>
      <c r="B361" s="795" t="s">
        <v>822</v>
      </c>
      <c r="C361" s="794" t="s">
        <v>1961</v>
      </c>
      <c r="D361" s="794">
        <v>1985</v>
      </c>
      <c r="E361" s="795" t="s">
        <v>457</v>
      </c>
      <c r="F361" s="796">
        <v>1</v>
      </c>
      <c r="G361" s="797">
        <v>5</v>
      </c>
      <c r="H361" s="798">
        <f>+G361*2</f>
        <v>10</v>
      </c>
      <c r="I361" s="799">
        <v>83200</v>
      </c>
      <c r="J361" s="799">
        <v>11</v>
      </c>
      <c r="K361" s="800">
        <f>+J361*I361</f>
        <v>915200</v>
      </c>
      <c r="L361" s="800">
        <v>91520</v>
      </c>
      <c r="M361" s="800">
        <f t="shared" ref="M361:M400" si="781">+K361*0.6</f>
        <v>549120</v>
      </c>
      <c r="N361" s="800">
        <f t="shared" ref="N361:N400" si="782">+K361+L361+M361</f>
        <v>1555840</v>
      </c>
      <c r="O361" s="799"/>
      <c r="P361" s="801">
        <f>+N361+O361</f>
        <v>1555840</v>
      </c>
      <c r="Q361" s="801">
        <f>+P361*13</f>
        <v>20225920</v>
      </c>
      <c r="R361" s="690">
        <v>1</v>
      </c>
      <c r="S361" s="567">
        <f t="shared" ref="S361:S400" si="783">+G361+1</f>
        <v>6</v>
      </c>
      <c r="T361" s="461">
        <f>+S361*2</f>
        <v>12</v>
      </c>
      <c r="U361" s="456">
        <v>83200</v>
      </c>
      <c r="V361" s="456">
        <f t="shared" ref="V361:V400" si="784">+J361</f>
        <v>11</v>
      </c>
      <c r="W361" s="462">
        <f>+U361*V361</f>
        <v>915200</v>
      </c>
      <c r="X361" s="462">
        <f t="shared" ref="X361:X400" si="785">IF((T361&lt;=30)*AND(W361*T361%&gt;L361),W361*T361%,IF((T361&gt;30)*AND(W361*30%&gt;L361),W361*30%,L361))</f>
        <v>109824</v>
      </c>
      <c r="Y361" s="462">
        <f>+W361*0.6</f>
        <v>549120</v>
      </c>
      <c r="Z361" s="462">
        <f>+W361+X361+Y361</f>
        <v>1574144</v>
      </c>
      <c r="AA361" s="456">
        <f>+O361</f>
        <v>0</v>
      </c>
      <c r="AB361" s="484">
        <f>+Z361+AA361</f>
        <v>1574144</v>
      </c>
      <c r="AC361" s="484">
        <f>+AB361*13</f>
        <v>20463872</v>
      </c>
      <c r="AD361" s="690">
        <v>1</v>
      </c>
      <c r="AE361" s="567">
        <f>+S361+1</f>
        <v>7</v>
      </c>
      <c r="AF361" s="461">
        <f>+AE361*2</f>
        <v>14</v>
      </c>
      <c r="AG361" s="456">
        <f>+U361</f>
        <v>83200</v>
      </c>
      <c r="AH361" s="456">
        <f>+V361</f>
        <v>11</v>
      </c>
      <c r="AI361" s="462">
        <f>+AG361*AH361</f>
        <v>915200</v>
      </c>
      <c r="AJ361" s="462">
        <f>IF((AF361&lt;=30)*AND(AI361*AF361%&gt;X361),AI361*AF361%,IF((AF361&gt;30)*AND(AI361*30%&gt;X361),AI361*30%,X361))</f>
        <v>128128.00000000001</v>
      </c>
      <c r="AK361" s="462">
        <f>+AI361*0.6</f>
        <v>549120</v>
      </c>
      <c r="AL361" s="462">
        <f>+AI361+AJ361+AK361</f>
        <v>1592448</v>
      </c>
      <c r="AM361" s="456">
        <f>+AA361</f>
        <v>0</v>
      </c>
      <c r="AN361" s="484">
        <f>+AL361+AM361</f>
        <v>1592448</v>
      </c>
      <c r="AO361" s="484">
        <f>+AN361*13</f>
        <v>20701824</v>
      </c>
      <c r="AP361" s="690">
        <v>1</v>
      </c>
      <c r="AQ361" s="567">
        <f>+AE361+1</f>
        <v>8</v>
      </c>
      <c r="AR361" s="461">
        <f>+AQ361*2</f>
        <v>16</v>
      </c>
      <c r="AS361" s="456">
        <f>+AG361</f>
        <v>83200</v>
      </c>
      <c r="AT361" s="456">
        <f>+AH361</f>
        <v>11</v>
      </c>
      <c r="AU361" s="462">
        <f>+AS361*AT361</f>
        <v>915200</v>
      </c>
      <c r="AV361" s="462">
        <f>IF((AR361&lt;=30)*AND(AU361*AR361%&gt;AJ361),AU361*AR361%,IF((AR361&gt;30)*AND(AU361*30%&gt;AJ361),AU361*30%,AJ361))</f>
        <v>146432</v>
      </c>
      <c r="AW361" s="462">
        <f>+AU361*0.6</f>
        <v>549120</v>
      </c>
      <c r="AX361" s="462">
        <f>+AU361+AV361+AW361</f>
        <v>1610752</v>
      </c>
      <c r="AY361" s="456">
        <f>+AM361</f>
        <v>0</v>
      </c>
      <c r="AZ361" s="484">
        <f>+AX361+AY361</f>
        <v>1610752</v>
      </c>
      <c r="BA361" s="484">
        <f>+AZ361*13</f>
        <v>20939776</v>
      </c>
    </row>
    <row r="362" spans="1:53" s="485" customFormat="1" ht="13.5">
      <c r="A362" s="792">
        <v>2</v>
      </c>
      <c r="B362" s="803" t="s">
        <v>534</v>
      </c>
      <c r="C362" s="794" t="s">
        <v>1961</v>
      </c>
      <c r="D362" s="794">
        <v>1976</v>
      </c>
      <c r="E362" s="795" t="s">
        <v>525</v>
      </c>
      <c r="F362" s="796">
        <v>1</v>
      </c>
      <c r="G362" s="797">
        <v>16</v>
      </c>
      <c r="H362" s="798">
        <f>+G362*2</f>
        <v>32</v>
      </c>
      <c r="I362" s="799">
        <v>83200</v>
      </c>
      <c r="J362" s="799">
        <v>10</v>
      </c>
      <c r="K362" s="800">
        <f>+J362*I362</f>
        <v>832000</v>
      </c>
      <c r="L362" s="800">
        <v>249600</v>
      </c>
      <c r="M362" s="800">
        <f t="shared" si="781"/>
        <v>499200</v>
      </c>
      <c r="N362" s="800">
        <f t="shared" si="782"/>
        <v>1580800</v>
      </c>
      <c r="O362" s="894"/>
      <c r="P362" s="801">
        <f>+N362+O362</f>
        <v>1580800</v>
      </c>
      <c r="Q362" s="801">
        <f>+P362*13</f>
        <v>20550400</v>
      </c>
      <c r="R362" s="690">
        <v>1</v>
      </c>
      <c r="S362" s="567">
        <f t="shared" si="783"/>
        <v>17</v>
      </c>
      <c r="T362" s="461">
        <f>+S362*2</f>
        <v>34</v>
      </c>
      <c r="U362" s="456">
        <v>83200</v>
      </c>
      <c r="V362" s="456">
        <f t="shared" si="784"/>
        <v>10</v>
      </c>
      <c r="W362" s="462">
        <f>+U362*V362</f>
        <v>832000</v>
      </c>
      <c r="X362" s="462">
        <f t="shared" si="785"/>
        <v>249600</v>
      </c>
      <c r="Y362" s="462">
        <f>+W362*0.6</f>
        <v>499200</v>
      </c>
      <c r="Z362" s="462">
        <f>+W362+X362+Y362</f>
        <v>1580800</v>
      </c>
      <c r="AA362" s="456">
        <f>+O362</f>
        <v>0</v>
      </c>
      <c r="AB362" s="484">
        <f>+Z362+AA362</f>
        <v>1580800</v>
      </c>
      <c r="AC362" s="484">
        <f>+AB362*13</f>
        <v>20550400</v>
      </c>
      <c r="AD362" s="690">
        <v>1</v>
      </c>
      <c r="AE362" s="567">
        <f>+S362+1</f>
        <v>18</v>
      </c>
      <c r="AF362" s="461">
        <f>+AE362*2</f>
        <v>36</v>
      </c>
      <c r="AG362" s="456">
        <f>+U362</f>
        <v>83200</v>
      </c>
      <c r="AH362" s="456">
        <f>+V362</f>
        <v>10</v>
      </c>
      <c r="AI362" s="462">
        <f>+AG362*AH362</f>
        <v>832000</v>
      </c>
      <c r="AJ362" s="462">
        <f>IF((AF362&lt;=30)*AND(AI362*AF362%&gt;X362),AI362*AF362%,IF((AF362&gt;30)*AND(AI362*30%&gt;X362),AI362*30%,X362))</f>
        <v>249600</v>
      </c>
      <c r="AK362" s="462">
        <f>+AI362*0.6</f>
        <v>499200</v>
      </c>
      <c r="AL362" s="462">
        <f>+AI362+AJ362+AK362</f>
        <v>1580800</v>
      </c>
      <c r="AM362" s="456">
        <f>+AA362</f>
        <v>0</v>
      </c>
      <c r="AN362" s="484">
        <f>+AL362+AM362</f>
        <v>1580800</v>
      </c>
      <c r="AO362" s="484">
        <f>+AN362*13</f>
        <v>20550400</v>
      </c>
      <c r="AP362" s="690">
        <v>1</v>
      </c>
      <c r="AQ362" s="567">
        <f>+AE362+1</f>
        <v>19</v>
      </c>
      <c r="AR362" s="461">
        <f>+AQ362*2</f>
        <v>38</v>
      </c>
      <c r="AS362" s="456">
        <f>+AG362</f>
        <v>83200</v>
      </c>
      <c r="AT362" s="456">
        <f>+AH362</f>
        <v>10</v>
      </c>
      <c r="AU362" s="462">
        <f>+AS362*AT362</f>
        <v>832000</v>
      </c>
      <c r="AV362" s="462">
        <f>IF((AR362&lt;=30)*AND(AU362*AR362%&gt;AJ362),AU362*AR362%,IF((AR362&gt;30)*AND(AU362*30%&gt;AJ362),AU362*30%,AJ362))</f>
        <v>249600</v>
      </c>
      <c r="AW362" s="462">
        <f>+AU362*0.6</f>
        <v>499200</v>
      </c>
      <c r="AX362" s="462">
        <f>+AU362+AV362+AW362</f>
        <v>1580800</v>
      </c>
      <c r="AY362" s="456">
        <f>+AM362</f>
        <v>0</v>
      </c>
      <c r="AZ362" s="484">
        <f>+AX362+AY362</f>
        <v>1580800</v>
      </c>
      <c r="BA362" s="484">
        <f>+AZ362*13</f>
        <v>20550400</v>
      </c>
    </row>
    <row r="363" spans="1:53" s="485" customFormat="1" ht="23.25" customHeight="1">
      <c r="A363" s="792">
        <v>3</v>
      </c>
      <c r="B363" s="802" t="s">
        <v>480</v>
      </c>
      <c r="C363" s="794" t="s">
        <v>1960</v>
      </c>
      <c r="D363" s="794">
        <v>1975</v>
      </c>
      <c r="E363" s="795" t="s">
        <v>525</v>
      </c>
      <c r="F363" s="796">
        <v>1</v>
      </c>
      <c r="G363" s="797">
        <v>17</v>
      </c>
      <c r="H363" s="798">
        <f t="shared" ref="H363:H400" si="786">+G363*2</f>
        <v>34</v>
      </c>
      <c r="I363" s="799">
        <v>83200</v>
      </c>
      <c r="J363" s="799">
        <v>10</v>
      </c>
      <c r="K363" s="800">
        <f t="shared" ref="K363:K385" si="787">+J363*I363</f>
        <v>832000</v>
      </c>
      <c r="L363" s="800">
        <v>249600</v>
      </c>
      <c r="M363" s="800">
        <f t="shared" si="781"/>
        <v>499200</v>
      </c>
      <c r="N363" s="800">
        <f t="shared" si="782"/>
        <v>1580800</v>
      </c>
      <c r="O363" s="799"/>
      <c r="P363" s="801">
        <f t="shared" ref="P363:P372" si="788">+N363+O363</f>
        <v>1580800</v>
      </c>
      <c r="Q363" s="801">
        <f t="shared" ref="Q363:Q400" si="789">+P363*13</f>
        <v>20550400</v>
      </c>
      <c r="R363" s="690">
        <v>1</v>
      </c>
      <c r="S363" s="567">
        <f t="shared" si="783"/>
        <v>18</v>
      </c>
      <c r="T363" s="461">
        <f t="shared" ref="T363:T385" si="790">+S363*2</f>
        <v>36</v>
      </c>
      <c r="U363" s="456">
        <v>83200</v>
      </c>
      <c r="V363" s="456">
        <f t="shared" si="784"/>
        <v>10</v>
      </c>
      <c r="W363" s="462">
        <f t="shared" ref="W363:W385" si="791">+U363*V363</f>
        <v>832000</v>
      </c>
      <c r="X363" s="462">
        <f t="shared" si="785"/>
        <v>249600</v>
      </c>
      <c r="Y363" s="462">
        <f t="shared" ref="Y363:Y385" si="792">+W363*0.6</f>
        <v>499200</v>
      </c>
      <c r="Z363" s="462">
        <f t="shared" ref="Z363:Z385" si="793">+W363+X363+Y363</f>
        <v>1580800</v>
      </c>
      <c r="AA363" s="456">
        <f t="shared" ref="AA363:AA400" si="794">+O363</f>
        <v>0</v>
      </c>
      <c r="AB363" s="484">
        <f t="shared" ref="AB363:AB385" si="795">+Z363+AA363</f>
        <v>1580800</v>
      </c>
      <c r="AC363" s="484">
        <f t="shared" ref="AC363:AC385" si="796">+AB363*13</f>
        <v>20550400</v>
      </c>
      <c r="AD363" s="690">
        <v>1</v>
      </c>
      <c r="AE363" s="567">
        <f t="shared" ref="AE363:AE385" si="797">+S363+1</f>
        <v>19</v>
      </c>
      <c r="AF363" s="461">
        <f t="shared" ref="AF363:AF385" si="798">+AE363*2</f>
        <v>38</v>
      </c>
      <c r="AG363" s="456">
        <f t="shared" ref="AG363:AG385" si="799">+U363</f>
        <v>83200</v>
      </c>
      <c r="AH363" s="456">
        <f t="shared" ref="AH363:AH399" si="800">+V363</f>
        <v>10</v>
      </c>
      <c r="AI363" s="462">
        <f t="shared" ref="AI363:AI385" si="801">+AG363*AH363</f>
        <v>832000</v>
      </c>
      <c r="AJ363" s="462">
        <f t="shared" ref="AJ363:AJ385" si="802">IF((AF363&lt;=30)*AND(AI363*AF363%&gt;X363),AI363*AF363%,IF((AF363&gt;30)*AND(AI363*30%&gt;X363),AI363*30%,X363))</f>
        <v>249600</v>
      </c>
      <c r="AK363" s="462">
        <f t="shared" ref="AK363:AK385" si="803">+AI363*0.6</f>
        <v>499200</v>
      </c>
      <c r="AL363" s="462">
        <f t="shared" ref="AL363:AL385" si="804">+AI363+AJ363+AK363</f>
        <v>1580800</v>
      </c>
      <c r="AM363" s="456">
        <f t="shared" ref="AM363:AM385" si="805">+AA363</f>
        <v>0</v>
      </c>
      <c r="AN363" s="484">
        <f t="shared" ref="AN363:AN385" si="806">+AL363+AM363</f>
        <v>1580800</v>
      </c>
      <c r="AO363" s="484">
        <f t="shared" ref="AO363:AO385" si="807">+AN363*13</f>
        <v>20550400</v>
      </c>
      <c r="AP363" s="690">
        <v>1</v>
      </c>
      <c r="AQ363" s="567">
        <f t="shared" ref="AQ363:AQ385" si="808">+AE363+1</f>
        <v>20</v>
      </c>
      <c r="AR363" s="461">
        <f t="shared" ref="AR363:AR385" si="809">+AQ363*2</f>
        <v>40</v>
      </c>
      <c r="AS363" s="456">
        <f t="shared" ref="AS363:AS385" si="810">+AG363</f>
        <v>83200</v>
      </c>
      <c r="AT363" s="456">
        <f t="shared" ref="AT363:AT399" si="811">+AH363</f>
        <v>10</v>
      </c>
      <c r="AU363" s="462">
        <f t="shared" ref="AU363:AU385" si="812">+AS363*AT363</f>
        <v>832000</v>
      </c>
      <c r="AV363" s="462">
        <f t="shared" ref="AV363:AV385" si="813">IF((AR363&lt;=30)*AND(AU363*AR363%&gt;AJ363),AU363*AR363%,IF((AR363&gt;30)*AND(AU363*30%&gt;AJ363),AU363*30%,AJ363))</f>
        <v>249600</v>
      </c>
      <c r="AW363" s="462">
        <f t="shared" ref="AW363:AW385" si="814">+AU363*0.6</f>
        <v>499200</v>
      </c>
      <c r="AX363" s="462">
        <f t="shared" ref="AX363:AX385" si="815">+AU363+AV363+AW363</f>
        <v>1580800</v>
      </c>
      <c r="AY363" s="456">
        <f t="shared" ref="AY363:AY385" si="816">+AM363</f>
        <v>0</v>
      </c>
      <c r="AZ363" s="484">
        <f t="shared" ref="AZ363:AZ385" si="817">+AX363+AY363</f>
        <v>1580800</v>
      </c>
      <c r="BA363" s="484">
        <f t="shared" ref="BA363:BA385" si="818">+AZ363*13</f>
        <v>20550400</v>
      </c>
    </row>
    <row r="364" spans="1:53" s="485" customFormat="1" ht="25.5" customHeight="1">
      <c r="A364" s="792">
        <v>4</v>
      </c>
      <c r="B364" s="803" t="s">
        <v>2905</v>
      </c>
      <c r="C364" s="794" t="s">
        <v>1982</v>
      </c>
      <c r="D364" s="794">
        <v>1990</v>
      </c>
      <c r="E364" s="795" t="s">
        <v>525</v>
      </c>
      <c r="F364" s="796">
        <v>1</v>
      </c>
      <c r="G364" s="797">
        <v>2</v>
      </c>
      <c r="H364" s="798">
        <f>+G364*2</f>
        <v>4</v>
      </c>
      <c r="I364" s="799">
        <v>83200</v>
      </c>
      <c r="J364" s="799">
        <v>10</v>
      </c>
      <c r="K364" s="800">
        <f>+J364*I364</f>
        <v>832000</v>
      </c>
      <c r="L364" s="800">
        <v>33280</v>
      </c>
      <c r="M364" s="800">
        <f t="shared" si="781"/>
        <v>499200</v>
      </c>
      <c r="N364" s="800">
        <f t="shared" si="782"/>
        <v>1364480</v>
      </c>
      <c r="O364" s="799"/>
      <c r="P364" s="801">
        <f>+N364+O364</f>
        <v>1364480</v>
      </c>
      <c r="Q364" s="801">
        <f>+P364*13</f>
        <v>17738240</v>
      </c>
      <c r="R364" s="690">
        <v>1</v>
      </c>
      <c r="S364" s="567">
        <f t="shared" si="783"/>
        <v>3</v>
      </c>
      <c r="T364" s="461">
        <f>+S364*2</f>
        <v>6</v>
      </c>
      <c r="U364" s="456">
        <v>83200</v>
      </c>
      <c r="V364" s="456">
        <f t="shared" si="784"/>
        <v>10</v>
      </c>
      <c r="W364" s="462">
        <f>+U364*V364</f>
        <v>832000</v>
      </c>
      <c r="X364" s="462">
        <f t="shared" si="785"/>
        <v>49920</v>
      </c>
      <c r="Y364" s="462">
        <f>+W364*0.6</f>
        <v>499200</v>
      </c>
      <c r="Z364" s="462">
        <f>+W364+X364+Y364</f>
        <v>1381120</v>
      </c>
      <c r="AA364" s="456">
        <f>+O364</f>
        <v>0</v>
      </c>
      <c r="AB364" s="484">
        <f>+Z364+AA364</f>
        <v>1381120</v>
      </c>
      <c r="AC364" s="484">
        <f>+AB364*13</f>
        <v>17954560</v>
      </c>
      <c r="AD364" s="690">
        <v>1</v>
      </c>
      <c r="AE364" s="567">
        <f>+S364+1</f>
        <v>4</v>
      </c>
      <c r="AF364" s="461">
        <f>+AE364*2</f>
        <v>8</v>
      </c>
      <c r="AG364" s="456">
        <f>+U364</f>
        <v>83200</v>
      </c>
      <c r="AH364" s="456">
        <f>+V364</f>
        <v>10</v>
      </c>
      <c r="AI364" s="462">
        <f>+AG364*AH364</f>
        <v>832000</v>
      </c>
      <c r="AJ364" s="462">
        <f>IF((AF364&lt;=30)*AND(AI364*AF364%&gt;X364),AI364*AF364%,IF((AF364&gt;30)*AND(AI364*30%&gt;X364),AI364*30%,X364))</f>
        <v>66560</v>
      </c>
      <c r="AK364" s="462">
        <f>+AI364*0.6</f>
        <v>499200</v>
      </c>
      <c r="AL364" s="462">
        <f>+AI364+AJ364+AK364</f>
        <v>1397760</v>
      </c>
      <c r="AM364" s="456">
        <f>+AA364</f>
        <v>0</v>
      </c>
      <c r="AN364" s="484">
        <f>+AL364+AM364</f>
        <v>1397760</v>
      </c>
      <c r="AO364" s="484">
        <f>+AN364*13</f>
        <v>18170880</v>
      </c>
      <c r="AP364" s="690">
        <v>1</v>
      </c>
      <c r="AQ364" s="567">
        <f>+AE364+1</f>
        <v>5</v>
      </c>
      <c r="AR364" s="461">
        <f>+AQ364*2</f>
        <v>10</v>
      </c>
      <c r="AS364" s="456">
        <f>+AG364</f>
        <v>83200</v>
      </c>
      <c r="AT364" s="456">
        <f>+AH364</f>
        <v>10</v>
      </c>
      <c r="AU364" s="462">
        <f>+AS364*AT364</f>
        <v>832000</v>
      </c>
      <c r="AV364" s="462">
        <f>IF((AR364&lt;=30)*AND(AU364*AR364%&gt;AJ364),AU364*AR364%,IF((AR364&gt;30)*AND(AU364*30%&gt;AJ364),AU364*30%,AJ364))</f>
        <v>83200</v>
      </c>
      <c r="AW364" s="462">
        <f>+AU364*0.6</f>
        <v>499200</v>
      </c>
      <c r="AX364" s="462">
        <f>+AU364+AV364+AW364</f>
        <v>1414400</v>
      </c>
      <c r="AY364" s="456">
        <f>+AM364</f>
        <v>0</v>
      </c>
      <c r="AZ364" s="484">
        <f>+AX364+AY364</f>
        <v>1414400</v>
      </c>
      <c r="BA364" s="484">
        <f>+AZ364*13</f>
        <v>18387200</v>
      </c>
    </row>
    <row r="365" spans="1:53" s="485" customFormat="1" ht="23.25" customHeight="1">
      <c r="A365" s="792">
        <v>5</v>
      </c>
      <c r="B365" s="803" t="s">
        <v>462</v>
      </c>
      <c r="C365" s="794" t="s">
        <v>1961</v>
      </c>
      <c r="D365" s="794">
        <v>1974</v>
      </c>
      <c r="E365" s="795" t="s">
        <v>525</v>
      </c>
      <c r="F365" s="796">
        <v>1</v>
      </c>
      <c r="G365" s="797">
        <v>14</v>
      </c>
      <c r="H365" s="798">
        <f t="shared" si="786"/>
        <v>28</v>
      </c>
      <c r="I365" s="799">
        <v>83200</v>
      </c>
      <c r="J365" s="799">
        <v>10</v>
      </c>
      <c r="K365" s="800">
        <f t="shared" si="787"/>
        <v>832000</v>
      </c>
      <c r="L365" s="800">
        <v>232960.00000000003</v>
      </c>
      <c r="M365" s="800">
        <f t="shared" si="781"/>
        <v>499200</v>
      </c>
      <c r="N365" s="800">
        <f t="shared" si="782"/>
        <v>1564160</v>
      </c>
      <c r="O365" s="799"/>
      <c r="P365" s="801">
        <f t="shared" si="788"/>
        <v>1564160</v>
      </c>
      <c r="Q365" s="801">
        <f t="shared" si="789"/>
        <v>20334080</v>
      </c>
      <c r="R365" s="690">
        <v>1</v>
      </c>
      <c r="S365" s="567">
        <f t="shared" si="783"/>
        <v>15</v>
      </c>
      <c r="T365" s="461">
        <f t="shared" si="790"/>
        <v>30</v>
      </c>
      <c r="U365" s="456">
        <v>83200</v>
      </c>
      <c r="V365" s="456">
        <f t="shared" si="784"/>
        <v>10</v>
      </c>
      <c r="W365" s="462">
        <f t="shared" si="791"/>
        <v>832000</v>
      </c>
      <c r="X365" s="462">
        <f t="shared" si="785"/>
        <v>249600</v>
      </c>
      <c r="Y365" s="462">
        <f t="shared" si="792"/>
        <v>499200</v>
      </c>
      <c r="Z365" s="462">
        <f t="shared" si="793"/>
        <v>1580800</v>
      </c>
      <c r="AA365" s="456">
        <f t="shared" si="794"/>
        <v>0</v>
      </c>
      <c r="AB365" s="484">
        <f t="shared" si="795"/>
        <v>1580800</v>
      </c>
      <c r="AC365" s="484">
        <f t="shared" si="796"/>
        <v>20550400</v>
      </c>
      <c r="AD365" s="690">
        <v>1</v>
      </c>
      <c r="AE365" s="567">
        <f t="shared" si="797"/>
        <v>16</v>
      </c>
      <c r="AF365" s="461">
        <f t="shared" si="798"/>
        <v>32</v>
      </c>
      <c r="AG365" s="456">
        <f t="shared" si="799"/>
        <v>83200</v>
      </c>
      <c r="AH365" s="456">
        <f t="shared" si="800"/>
        <v>10</v>
      </c>
      <c r="AI365" s="462">
        <f t="shared" si="801"/>
        <v>832000</v>
      </c>
      <c r="AJ365" s="462">
        <f t="shared" si="802"/>
        <v>249600</v>
      </c>
      <c r="AK365" s="462">
        <f t="shared" si="803"/>
        <v>499200</v>
      </c>
      <c r="AL365" s="462">
        <f t="shared" si="804"/>
        <v>1580800</v>
      </c>
      <c r="AM365" s="456">
        <f t="shared" si="805"/>
        <v>0</v>
      </c>
      <c r="AN365" s="484">
        <f t="shared" si="806"/>
        <v>1580800</v>
      </c>
      <c r="AO365" s="484">
        <f t="shared" si="807"/>
        <v>20550400</v>
      </c>
      <c r="AP365" s="690">
        <v>1</v>
      </c>
      <c r="AQ365" s="567">
        <f t="shared" si="808"/>
        <v>17</v>
      </c>
      <c r="AR365" s="461">
        <f t="shared" si="809"/>
        <v>34</v>
      </c>
      <c r="AS365" s="456">
        <f t="shared" si="810"/>
        <v>83200</v>
      </c>
      <c r="AT365" s="456">
        <f t="shared" si="811"/>
        <v>10</v>
      </c>
      <c r="AU365" s="462">
        <f t="shared" si="812"/>
        <v>832000</v>
      </c>
      <c r="AV365" s="462">
        <f t="shared" si="813"/>
        <v>249600</v>
      </c>
      <c r="AW365" s="462">
        <f t="shared" si="814"/>
        <v>499200</v>
      </c>
      <c r="AX365" s="462">
        <f t="shared" si="815"/>
        <v>1580800</v>
      </c>
      <c r="AY365" s="456">
        <f t="shared" si="816"/>
        <v>0</v>
      </c>
      <c r="AZ365" s="484">
        <f t="shared" si="817"/>
        <v>1580800</v>
      </c>
      <c r="BA365" s="484">
        <f t="shared" si="818"/>
        <v>20550400</v>
      </c>
    </row>
    <row r="366" spans="1:53" s="485" customFormat="1" ht="25.5" customHeight="1">
      <c r="A366" s="792">
        <v>6</v>
      </c>
      <c r="B366" s="803" t="s">
        <v>1160</v>
      </c>
      <c r="C366" s="794" t="s">
        <v>1981</v>
      </c>
      <c r="D366" s="794">
        <v>1987</v>
      </c>
      <c r="E366" s="795" t="s">
        <v>525</v>
      </c>
      <c r="F366" s="796">
        <v>1</v>
      </c>
      <c r="G366" s="797">
        <v>6</v>
      </c>
      <c r="H366" s="798">
        <f t="shared" si="786"/>
        <v>12</v>
      </c>
      <c r="I366" s="799">
        <v>83200</v>
      </c>
      <c r="J366" s="799">
        <v>10</v>
      </c>
      <c r="K366" s="800">
        <f t="shared" si="787"/>
        <v>832000</v>
      </c>
      <c r="L366" s="800">
        <v>99840</v>
      </c>
      <c r="M366" s="800">
        <f t="shared" si="781"/>
        <v>499200</v>
      </c>
      <c r="N366" s="800">
        <f t="shared" si="782"/>
        <v>1431040</v>
      </c>
      <c r="O366" s="799"/>
      <c r="P366" s="801">
        <f t="shared" si="788"/>
        <v>1431040</v>
      </c>
      <c r="Q366" s="801">
        <f t="shared" si="789"/>
        <v>18603520</v>
      </c>
      <c r="R366" s="690">
        <v>1</v>
      </c>
      <c r="S366" s="567">
        <f t="shared" si="783"/>
        <v>7</v>
      </c>
      <c r="T366" s="461">
        <f t="shared" si="790"/>
        <v>14</v>
      </c>
      <c r="U366" s="456">
        <v>83200</v>
      </c>
      <c r="V366" s="456">
        <f t="shared" si="784"/>
        <v>10</v>
      </c>
      <c r="W366" s="462">
        <f t="shared" si="791"/>
        <v>832000</v>
      </c>
      <c r="X366" s="462">
        <f t="shared" si="785"/>
        <v>116480.00000000001</v>
      </c>
      <c r="Y366" s="462">
        <f t="shared" si="792"/>
        <v>499200</v>
      </c>
      <c r="Z366" s="462">
        <f t="shared" si="793"/>
        <v>1447680</v>
      </c>
      <c r="AA366" s="456">
        <f t="shared" si="794"/>
        <v>0</v>
      </c>
      <c r="AB366" s="484">
        <f t="shared" si="795"/>
        <v>1447680</v>
      </c>
      <c r="AC366" s="484">
        <f t="shared" si="796"/>
        <v>18819840</v>
      </c>
      <c r="AD366" s="690">
        <v>1</v>
      </c>
      <c r="AE366" s="567">
        <f t="shared" si="797"/>
        <v>8</v>
      </c>
      <c r="AF366" s="461">
        <f t="shared" si="798"/>
        <v>16</v>
      </c>
      <c r="AG366" s="456">
        <f t="shared" si="799"/>
        <v>83200</v>
      </c>
      <c r="AH366" s="456">
        <f t="shared" si="800"/>
        <v>10</v>
      </c>
      <c r="AI366" s="462">
        <f t="shared" si="801"/>
        <v>832000</v>
      </c>
      <c r="AJ366" s="462">
        <f t="shared" si="802"/>
        <v>133120</v>
      </c>
      <c r="AK366" s="462">
        <f t="shared" si="803"/>
        <v>499200</v>
      </c>
      <c r="AL366" s="462">
        <f t="shared" si="804"/>
        <v>1464320</v>
      </c>
      <c r="AM366" s="456">
        <f t="shared" si="805"/>
        <v>0</v>
      </c>
      <c r="AN366" s="484">
        <f t="shared" si="806"/>
        <v>1464320</v>
      </c>
      <c r="AO366" s="484">
        <f t="shared" si="807"/>
        <v>19036160</v>
      </c>
      <c r="AP366" s="690">
        <v>1</v>
      </c>
      <c r="AQ366" s="567">
        <f t="shared" si="808"/>
        <v>9</v>
      </c>
      <c r="AR366" s="461">
        <f t="shared" si="809"/>
        <v>18</v>
      </c>
      <c r="AS366" s="456">
        <f t="shared" si="810"/>
        <v>83200</v>
      </c>
      <c r="AT366" s="456">
        <f t="shared" si="811"/>
        <v>10</v>
      </c>
      <c r="AU366" s="462">
        <f t="shared" si="812"/>
        <v>832000</v>
      </c>
      <c r="AV366" s="462">
        <f t="shared" si="813"/>
        <v>149760</v>
      </c>
      <c r="AW366" s="462">
        <f t="shared" si="814"/>
        <v>499200</v>
      </c>
      <c r="AX366" s="462">
        <f t="shared" si="815"/>
        <v>1480960</v>
      </c>
      <c r="AY366" s="456">
        <f t="shared" si="816"/>
        <v>0</v>
      </c>
      <c r="AZ366" s="484">
        <f t="shared" si="817"/>
        <v>1480960</v>
      </c>
      <c r="BA366" s="484">
        <f t="shared" si="818"/>
        <v>19252480</v>
      </c>
    </row>
    <row r="367" spans="1:53" s="485" customFormat="1" ht="23.25" customHeight="1">
      <c r="A367" s="792">
        <v>7</v>
      </c>
      <c r="B367" s="795" t="s">
        <v>1437</v>
      </c>
      <c r="C367" s="794" t="s">
        <v>1981</v>
      </c>
      <c r="D367" s="794">
        <v>1987</v>
      </c>
      <c r="E367" s="795" t="s">
        <v>525</v>
      </c>
      <c r="F367" s="796">
        <v>1</v>
      </c>
      <c r="G367" s="797">
        <v>4</v>
      </c>
      <c r="H367" s="798">
        <f t="shared" si="786"/>
        <v>8</v>
      </c>
      <c r="I367" s="799">
        <v>83200</v>
      </c>
      <c r="J367" s="799">
        <v>10</v>
      </c>
      <c r="K367" s="800">
        <f t="shared" si="787"/>
        <v>832000</v>
      </c>
      <c r="L367" s="800">
        <v>66560</v>
      </c>
      <c r="M367" s="800">
        <f t="shared" si="781"/>
        <v>499200</v>
      </c>
      <c r="N367" s="800">
        <f t="shared" si="782"/>
        <v>1397760</v>
      </c>
      <c r="O367" s="799"/>
      <c r="P367" s="801">
        <f t="shared" si="788"/>
        <v>1397760</v>
      </c>
      <c r="Q367" s="801">
        <f t="shared" si="789"/>
        <v>18170880</v>
      </c>
      <c r="R367" s="690">
        <v>1</v>
      </c>
      <c r="S367" s="567">
        <f t="shared" si="783"/>
        <v>5</v>
      </c>
      <c r="T367" s="461">
        <f t="shared" si="790"/>
        <v>10</v>
      </c>
      <c r="U367" s="456">
        <v>83200</v>
      </c>
      <c r="V367" s="456">
        <f t="shared" si="784"/>
        <v>10</v>
      </c>
      <c r="W367" s="462">
        <f t="shared" si="791"/>
        <v>832000</v>
      </c>
      <c r="X367" s="462">
        <f t="shared" si="785"/>
        <v>83200</v>
      </c>
      <c r="Y367" s="462">
        <f t="shared" si="792"/>
        <v>499200</v>
      </c>
      <c r="Z367" s="462">
        <f t="shared" si="793"/>
        <v>1414400</v>
      </c>
      <c r="AA367" s="456">
        <f t="shared" si="794"/>
        <v>0</v>
      </c>
      <c r="AB367" s="484">
        <f t="shared" si="795"/>
        <v>1414400</v>
      </c>
      <c r="AC367" s="484">
        <f t="shared" si="796"/>
        <v>18387200</v>
      </c>
      <c r="AD367" s="690">
        <v>1</v>
      </c>
      <c r="AE367" s="567">
        <f t="shared" si="797"/>
        <v>6</v>
      </c>
      <c r="AF367" s="461">
        <f t="shared" si="798"/>
        <v>12</v>
      </c>
      <c r="AG367" s="456">
        <f t="shared" si="799"/>
        <v>83200</v>
      </c>
      <c r="AH367" s="456">
        <f t="shared" si="800"/>
        <v>10</v>
      </c>
      <c r="AI367" s="462">
        <f t="shared" si="801"/>
        <v>832000</v>
      </c>
      <c r="AJ367" s="462">
        <f t="shared" si="802"/>
        <v>99840</v>
      </c>
      <c r="AK367" s="462">
        <f t="shared" si="803"/>
        <v>499200</v>
      </c>
      <c r="AL367" s="462">
        <f t="shared" si="804"/>
        <v>1431040</v>
      </c>
      <c r="AM367" s="456">
        <f t="shared" si="805"/>
        <v>0</v>
      </c>
      <c r="AN367" s="484">
        <f t="shared" si="806"/>
        <v>1431040</v>
      </c>
      <c r="AO367" s="484">
        <f t="shared" si="807"/>
        <v>18603520</v>
      </c>
      <c r="AP367" s="690">
        <v>1</v>
      </c>
      <c r="AQ367" s="567">
        <f t="shared" si="808"/>
        <v>7</v>
      </c>
      <c r="AR367" s="461">
        <f t="shared" si="809"/>
        <v>14</v>
      </c>
      <c r="AS367" s="456">
        <f t="shared" si="810"/>
        <v>83200</v>
      </c>
      <c r="AT367" s="456">
        <f t="shared" si="811"/>
        <v>10</v>
      </c>
      <c r="AU367" s="462">
        <f t="shared" si="812"/>
        <v>832000</v>
      </c>
      <c r="AV367" s="462">
        <f t="shared" si="813"/>
        <v>116480.00000000001</v>
      </c>
      <c r="AW367" s="462">
        <f t="shared" si="814"/>
        <v>499200</v>
      </c>
      <c r="AX367" s="462">
        <f t="shared" si="815"/>
        <v>1447680</v>
      </c>
      <c r="AY367" s="456">
        <f t="shared" si="816"/>
        <v>0</v>
      </c>
      <c r="AZ367" s="484">
        <f t="shared" si="817"/>
        <v>1447680</v>
      </c>
      <c r="BA367" s="484">
        <f t="shared" si="818"/>
        <v>18819840</v>
      </c>
    </row>
    <row r="368" spans="1:53" s="485" customFormat="1" ht="23.25" customHeight="1">
      <c r="A368" s="792">
        <v>8</v>
      </c>
      <c r="B368" s="802" t="s">
        <v>1026</v>
      </c>
      <c r="C368" s="794" t="s">
        <v>1960</v>
      </c>
      <c r="D368" s="794">
        <v>1988</v>
      </c>
      <c r="E368" s="795" t="s">
        <v>525</v>
      </c>
      <c r="F368" s="796">
        <v>1</v>
      </c>
      <c r="G368" s="797">
        <v>6</v>
      </c>
      <c r="H368" s="798">
        <f t="shared" si="786"/>
        <v>12</v>
      </c>
      <c r="I368" s="799">
        <v>83200</v>
      </c>
      <c r="J368" s="799">
        <v>10</v>
      </c>
      <c r="K368" s="800">
        <f t="shared" si="787"/>
        <v>832000</v>
      </c>
      <c r="L368" s="800">
        <v>99840</v>
      </c>
      <c r="M368" s="800">
        <f t="shared" si="781"/>
        <v>499200</v>
      </c>
      <c r="N368" s="800">
        <f t="shared" si="782"/>
        <v>1431040</v>
      </c>
      <c r="O368" s="799"/>
      <c r="P368" s="801">
        <f t="shared" si="788"/>
        <v>1431040</v>
      </c>
      <c r="Q368" s="801">
        <f t="shared" si="789"/>
        <v>18603520</v>
      </c>
      <c r="R368" s="690">
        <v>1</v>
      </c>
      <c r="S368" s="567">
        <f t="shared" si="783"/>
        <v>7</v>
      </c>
      <c r="T368" s="461">
        <f t="shared" si="790"/>
        <v>14</v>
      </c>
      <c r="U368" s="456">
        <v>83200</v>
      </c>
      <c r="V368" s="456">
        <f t="shared" si="784"/>
        <v>10</v>
      </c>
      <c r="W368" s="462">
        <f t="shared" si="791"/>
        <v>832000</v>
      </c>
      <c r="X368" s="462">
        <f t="shared" si="785"/>
        <v>116480.00000000001</v>
      </c>
      <c r="Y368" s="462">
        <f t="shared" si="792"/>
        <v>499200</v>
      </c>
      <c r="Z368" s="462">
        <f t="shared" si="793"/>
        <v>1447680</v>
      </c>
      <c r="AA368" s="456">
        <f t="shared" si="794"/>
        <v>0</v>
      </c>
      <c r="AB368" s="484">
        <f t="shared" si="795"/>
        <v>1447680</v>
      </c>
      <c r="AC368" s="484">
        <f t="shared" si="796"/>
        <v>18819840</v>
      </c>
      <c r="AD368" s="690">
        <v>1</v>
      </c>
      <c r="AE368" s="567">
        <f t="shared" si="797"/>
        <v>8</v>
      </c>
      <c r="AF368" s="461">
        <f t="shared" si="798"/>
        <v>16</v>
      </c>
      <c r="AG368" s="456">
        <f t="shared" si="799"/>
        <v>83200</v>
      </c>
      <c r="AH368" s="456">
        <f t="shared" si="800"/>
        <v>10</v>
      </c>
      <c r="AI368" s="462">
        <f t="shared" si="801"/>
        <v>832000</v>
      </c>
      <c r="AJ368" s="462">
        <f t="shared" si="802"/>
        <v>133120</v>
      </c>
      <c r="AK368" s="462">
        <f t="shared" si="803"/>
        <v>499200</v>
      </c>
      <c r="AL368" s="462">
        <f t="shared" si="804"/>
        <v>1464320</v>
      </c>
      <c r="AM368" s="456">
        <f t="shared" si="805"/>
        <v>0</v>
      </c>
      <c r="AN368" s="484">
        <f t="shared" si="806"/>
        <v>1464320</v>
      </c>
      <c r="AO368" s="484">
        <f t="shared" si="807"/>
        <v>19036160</v>
      </c>
      <c r="AP368" s="690">
        <v>1</v>
      </c>
      <c r="AQ368" s="567">
        <f t="shared" si="808"/>
        <v>9</v>
      </c>
      <c r="AR368" s="461">
        <f t="shared" si="809"/>
        <v>18</v>
      </c>
      <c r="AS368" s="456">
        <f t="shared" si="810"/>
        <v>83200</v>
      </c>
      <c r="AT368" s="456">
        <f t="shared" si="811"/>
        <v>10</v>
      </c>
      <c r="AU368" s="462">
        <f t="shared" si="812"/>
        <v>832000</v>
      </c>
      <c r="AV368" s="462">
        <f t="shared" si="813"/>
        <v>149760</v>
      </c>
      <c r="AW368" s="462">
        <f t="shared" si="814"/>
        <v>499200</v>
      </c>
      <c r="AX368" s="462">
        <f t="shared" si="815"/>
        <v>1480960</v>
      </c>
      <c r="AY368" s="456">
        <f t="shared" si="816"/>
        <v>0</v>
      </c>
      <c r="AZ368" s="484">
        <f t="shared" si="817"/>
        <v>1480960</v>
      </c>
      <c r="BA368" s="484">
        <f t="shared" si="818"/>
        <v>19252480</v>
      </c>
    </row>
    <row r="369" spans="1:53" s="485" customFormat="1" ht="21" customHeight="1">
      <c r="A369" s="792">
        <v>9</v>
      </c>
      <c r="B369" s="795" t="s">
        <v>1020</v>
      </c>
      <c r="C369" s="794" t="s">
        <v>1960</v>
      </c>
      <c r="D369" s="794">
        <v>1985</v>
      </c>
      <c r="E369" s="795" t="s">
        <v>525</v>
      </c>
      <c r="F369" s="796">
        <v>1</v>
      </c>
      <c r="G369" s="797">
        <v>6</v>
      </c>
      <c r="H369" s="798">
        <f t="shared" si="786"/>
        <v>12</v>
      </c>
      <c r="I369" s="799">
        <v>83200</v>
      </c>
      <c r="J369" s="799">
        <v>10</v>
      </c>
      <c r="K369" s="800">
        <f t="shared" si="787"/>
        <v>832000</v>
      </c>
      <c r="L369" s="800">
        <v>99840</v>
      </c>
      <c r="M369" s="800">
        <f t="shared" si="781"/>
        <v>499200</v>
      </c>
      <c r="N369" s="800">
        <f t="shared" si="782"/>
        <v>1431040</v>
      </c>
      <c r="O369" s="799"/>
      <c r="P369" s="801">
        <f t="shared" si="788"/>
        <v>1431040</v>
      </c>
      <c r="Q369" s="801">
        <f t="shared" si="789"/>
        <v>18603520</v>
      </c>
      <c r="R369" s="690">
        <v>1</v>
      </c>
      <c r="S369" s="567">
        <f t="shared" si="783"/>
        <v>7</v>
      </c>
      <c r="T369" s="461">
        <f t="shared" si="790"/>
        <v>14</v>
      </c>
      <c r="U369" s="456">
        <v>83200</v>
      </c>
      <c r="V369" s="456">
        <f t="shared" si="784"/>
        <v>10</v>
      </c>
      <c r="W369" s="462">
        <f t="shared" si="791"/>
        <v>832000</v>
      </c>
      <c r="X369" s="462">
        <f t="shared" si="785"/>
        <v>116480.00000000001</v>
      </c>
      <c r="Y369" s="462">
        <f t="shared" si="792"/>
        <v>499200</v>
      </c>
      <c r="Z369" s="462">
        <f t="shared" si="793"/>
        <v>1447680</v>
      </c>
      <c r="AA369" s="456">
        <f t="shared" si="794"/>
        <v>0</v>
      </c>
      <c r="AB369" s="484">
        <f t="shared" si="795"/>
        <v>1447680</v>
      </c>
      <c r="AC369" s="484">
        <f t="shared" si="796"/>
        <v>18819840</v>
      </c>
      <c r="AD369" s="690">
        <v>1</v>
      </c>
      <c r="AE369" s="567">
        <f t="shared" si="797"/>
        <v>8</v>
      </c>
      <c r="AF369" s="461">
        <f t="shared" si="798"/>
        <v>16</v>
      </c>
      <c r="AG369" s="456">
        <f t="shared" si="799"/>
        <v>83200</v>
      </c>
      <c r="AH369" s="456">
        <f t="shared" si="800"/>
        <v>10</v>
      </c>
      <c r="AI369" s="462">
        <f t="shared" si="801"/>
        <v>832000</v>
      </c>
      <c r="AJ369" s="462">
        <f t="shared" si="802"/>
        <v>133120</v>
      </c>
      <c r="AK369" s="462">
        <f t="shared" si="803"/>
        <v>499200</v>
      </c>
      <c r="AL369" s="462">
        <f t="shared" si="804"/>
        <v>1464320</v>
      </c>
      <c r="AM369" s="456">
        <f t="shared" si="805"/>
        <v>0</v>
      </c>
      <c r="AN369" s="484">
        <f t="shared" si="806"/>
        <v>1464320</v>
      </c>
      <c r="AO369" s="484">
        <f t="shared" si="807"/>
        <v>19036160</v>
      </c>
      <c r="AP369" s="690">
        <v>1</v>
      </c>
      <c r="AQ369" s="567">
        <f t="shared" si="808"/>
        <v>9</v>
      </c>
      <c r="AR369" s="461">
        <f t="shared" si="809"/>
        <v>18</v>
      </c>
      <c r="AS369" s="456">
        <f t="shared" si="810"/>
        <v>83200</v>
      </c>
      <c r="AT369" s="456">
        <f t="shared" si="811"/>
        <v>10</v>
      </c>
      <c r="AU369" s="462">
        <f t="shared" si="812"/>
        <v>832000</v>
      </c>
      <c r="AV369" s="462">
        <f t="shared" si="813"/>
        <v>149760</v>
      </c>
      <c r="AW369" s="462">
        <f t="shared" si="814"/>
        <v>499200</v>
      </c>
      <c r="AX369" s="462">
        <f t="shared" si="815"/>
        <v>1480960</v>
      </c>
      <c r="AY369" s="456">
        <f t="shared" si="816"/>
        <v>0</v>
      </c>
      <c r="AZ369" s="484">
        <f t="shared" si="817"/>
        <v>1480960</v>
      </c>
      <c r="BA369" s="484">
        <f t="shared" si="818"/>
        <v>19252480</v>
      </c>
    </row>
    <row r="370" spans="1:53" s="485" customFormat="1" ht="23.25" customHeight="1">
      <c r="A370" s="792">
        <v>10</v>
      </c>
      <c r="B370" s="795" t="s">
        <v>1276</v>
      </c>
      <c r="C370" s="794" t="s">
        <v>1961</v>
      </c>
      <c r="D370" s="794">
        <v>1972</v>
      </c>
      <c r="E370" s="795" t="s">
        <v>525</v>
      </c>
      <c r="F370" s="796">
        <v>1</v>
      </c>
      <c r="G370" s="797">
        <v>5</v>
      </c>
      <c r="H370" s="798">
        <f t="shared" si="786"/>
        <v>10</v>
      </c>
      <c r="I370" s="799">
        <v>83200</v>
      </c>
      <c r="J370" s="799">
        <v>10</v>
      </c>
      <c r="K370" s="800">
        <f t="shared" si="787"/>
        <v>832000</v>
      </c>
      <c r="L370" s="800">
        <v>83200</v>
      </c>
      <c r="M370" s="800">
        <f t="shared" si="781"/>
        <v>499200</v>
      </c>
      <c r="N370" s="800">
        <f t="shared" si="782"/>
        <v>1414400</v>
      </c>
      <c r="O370" s="799"/>
      <c r="P370" s="801">
        <f t="shared" si="788"/>
        <v>1414400</v>
      </c>
      <c r="Q370" s="801">
        <f t="shared" si="789"/>
        <v>18387200</v>
      </c>
      <c r="R370" s="690">
        <v>1</v>
      </c>
      <c r="S370" s="567">
        <f t="shared" si="783"/>
        <v>6</v>
      </c>
      <c r="T370" s="461">
        <f t="shared" si="790"/>
        <v>12</v>
      </c>
      <c r="U370" s="456">
        <v>83200</v>
      </c>
      <c r="V370" s="456">
        <f t="shared" si="784"/>
        <v>10</v>
      </c>
      <c r="W370" s="462">
        <f t="shared" si="791"/>
        <v>832000</v>
      </c>
      <c r="X370" s="462">
        <f t="shared" si="785"/>
        <v>99840</v>
      </c>
      <c r="Y370" s="462">
        <f t="shared" si="792"/>
        <v>499200</v>
      </c>
      <c r="Z370" s="462">
        <f t="shared" si="793"/>
        <v>1431040</v>
      </c>
      <c r="AA370" s="456">
        <f t="shared" si="794"/>
        <v>0</v>
      </c>
      <c r="AB370" s="484">
        <f t="shared" si="795"/>
        <v>1431040</v>
      </c>
      <c r="AC370" s="484">
        <f t="shared" si="796"/>
        <v>18603520</v>
      </c>
      <c r="AD370" s="690">
        <v>1</v>
      </c>
      <c r="AE370" s="567">
        <f t="shared" si="797"/>
        <v>7</v>
      </c>
      <c r="AF370" s="461">
        <f t="shared" si="798"/>
        <v>14</v>
      </c>
      <c r="AG370" s="456">
        <f t="shared" si="799"/>
        <v>83200</v>
      </c>
      <c r="AH370" s="456">
        <f t="shared" si="800"/>
        <v>10</v>
      </c>
      <c r="AI370" s="462">
        <f t="shared" si="801"/>
        <v>832000</v>
      </c>
      <c r="AJ370" s="462">
        <f t="shared" si="802"/>
        <v>116480.00000000001</v>
      </c>
      <c r="AK370" s="462">
        <f t="shared" si="803"/>
        <v>499200</v>
      </c>
      <c r="AL370" s="462">
        <f t="shared" si="804"/>
        <v>1447680</v>
      </c>
      <c r="AM370" s="456">
        <f t="shared" si="805"/>
        <v>0</v>
      </c>
      <c r="AN370" s="484">
        <f t="shared" si="806"/>
        <v>1447680</v>
      </c>
      <c r="AO370" s="484">
        <f t="shared" si="807"/>
        <v>18819840</v>
      </c>
      <c r="AP370" s="690">
        <v>1</v>
      </c>
      <c r="AQ370" s="567">
        <f t="shared" si="808"/>
        <v>8</v>
      </c>
      <c r="AR370" s="461">
        <f t="shared" si="809"/>
        <v>16</v>
      </c>
      <c r="AS370" s="456">
        <f t="shared" si="810"/>
        <v>83200</v>
      </c>
      <c r="AT370" s="456">
        <f t="shared" si="811"/>
        <v>10</v>
      </c>
      <c r="AU370" s="462">
        <f t="shared" si="812"/>
        <v>832000</v>
      </c>
      <c r="AV370" s="462">
        <f t="shared" si="813"/>
        <v>133120</v>
      </c>
      <c r="AW370" s="462">
        <f t="shared" si="814"/>
        <v>499200</v>
      </c>
      <c r="AX370" s="462">
        <f t="shared" si="815"/>
        <v>1464320</v>
      </c>
      <c r="AY370" s="456">
        <f t="shared" si="816"/>
        <v>0</v>
      </c>
      <c r="AZ370" s="484">
        <f t="shared" si="817"/>
        <v>1464320</v>
      </c>
      <c r="BA370" s="484">
        <f t="shared" si="818"/>
        <v>19036160</v>
      </c>
    </row>
    <row r="371" spans="1:53" s="485" customFormat="1" ht="23.25" customHeight="1">
      <c r="A371" s="792">
        <v>11</v>
      </c>
      <c r="B371" s="795" t="s">
        <v>2918</v>
      </c>
      <c r="C371" s="794" t="s">
        <v>1960</v>
      </c>
      <c r="D371" s="794">
        <v>1991</v>
      </c>
      <c r="E371" s="795" t="s">
        <v>525</v>
      </c>
      <c r="F371" s="796">
        <v>1</v>
      </c>
      <c r="G371" s="797">
        <v>2</v>
      </c>
      <c r="H371" s="798">
        <f t="shared" si="786"/>
        <v>4</v>
      </c>
      <c r="I371" s="799">
        <v>83200</v>
      </c>
      <c r="J371" s="799">
        <v>10</v>
      </c>
      <c r="K371" s="800">
        <f t="shared" si="787"/>
        <v>832000</v>
      </c>
      <c r="L371" s="800">
        <v>33280</v>
      </c>
      <c r="M371" s="800">
        <f t="shared" si="781"/>
        <v>499200</v>
      </c>
      <c r="N371" s="800">
        <f t="shared" si="782"/>
        <v>1364480</v>
      </c>
      <c r="O371" s="799"/>
      <c r="P371" s="801">
        <f t="shared" si="788"/>
        <v>1364480</v>
      </c>
      <c r="Q371" s="801">
        <f t="shared" si="789"/>
        <v>17738240</v>
      </c>
      <c r="R371" s="690">
        <v>1</v>
      </c>
      <c r="S371" s="567">
        <f t="shared" si="783"/>
        <v>3</v>
      </c>
      <c r="T371" s="461">
        <f t="shared" si="790"/>
        <v>6</v>
      </c>
      <c r="U371" s="456">
        <v>83200</v>
      </c>
      <c r="V371" s="456">
        <f t="shared" si="784"/>
        <v>10</v>
      </c>
      <c r="W371" s="462">
        <f t="shared" si="791"/>
        <v>832000</v>
      </c>
      <c r="X371" s="462">
        <f t="shared" si="785"/>
        <v>49920</v>
      </c>
      <c r="Y371" s="462">
        <f t="shared" si="792"/>
        <v>499200</v>
      </c>
      <c r="Z371" s="462">
        <f t="shared" si="793"/>
        <v>1381120</v>
      </c>
      <c r="AA371" s="456">
        <f t="shared" si="794"/>
        <v>0</v>
      </c>
      <c r="AB371" s="484">
        <f t="shared" si="795"/>
        <v>1381120</v>
      </c>
      <c r="AC371" s="484">
        <f t="shared" si="796"/>
        <v>17954560</v>
      </c>
      <c r="AD371" s="690">
        <v>1</v>
      </c>
      <c r="AE371" s="567">
        <f t="shared" si="797"/>
        <v>4</v>
      </c>
      <c r="AF371" s="461">
        <f t="shared" si="798"/>
        <v>8</v>
      </c>
      <c r="AG371" s="456">
        <f t="shared" si="799"/>
        <v>83200</v>
      </c>
      <c r="AH371" s="456">
        <f t="shared" si="800"/>
        <v>10</v>
      </c>
      <c r="AI371" s="462">
        <f t="shared" si="801"/>
        <v>832000</v>
      </c>
      <c r="AJ371" s="462">
        <f t="shared" si="802"/>
        <v>66560</v>
      </c>
      <c r="AK371" s="462">
        <f t="shared" si="803"/>
        <v>499200</v>
      </c>
      <c r="AL371" s="462">
        <f t="shared" si="804"/>
        <v>1397760</v>
      </c>
      <c r="AM371" s="456">
        <f t="shared" si="805"/>
        <v>0</v>
      </c>
      <c r="AN371" s="484">
        <f t="shared" si="806"/>
        <v>1397760</v>
      </c>
      <c r="AO371" s="484">
        <f t="shared" si="807"/>
        <v>18170880</v>
      </c>
      <c r="AP371" s="690">
        <v>1</v>
      </c>
      <c r="AQ371" s="567">
        <f t="shared" si="808"/>
        <v>5</v>
      </c>
      <c r="AR371" s="461">
        <f t="shared" si="809"/>
        <v>10</v>
      </c>
      <c r="AS371" s="456">
        <f t="shared" si="810"/>
        <v>83200</v>
      </c>
      <c r="AT371" s="456">
        <f t="shared" si="811"/>
        <v>10</v>
      </c>
      <c r="AU371" s="462">
        <f t="shared" si="812"/>
        <v>832000</v>
      </c>
      <c r="AV371" s="462">
        <f t="shared" si="813"/>
        <v>83200</v>
      </c>
      <c r="AW371" s="462">
        <f t="shared" si="814"/>
        <v>499200</v>
      </c>
      <c r="AX371" s="462">
        <f t="shared" si="815"/>
        <v>1414400</v>
      </c>
      <c r="AY371" s="456">
        <f t="shared" si="816"/>
        <v>0</v>
      </c>
      <c r="AZ371" s="484">
        <f t="shared" si="817"/>
        <v>1414400</v>
      </c>
      <c r="BA371" s="484">
        <f t="shared" si="818"/>
        <v>18387200</v>
      </c>
    </row>
    <row r="372" spans="1:53" s="485" customFormat="1" ht="23.25" customHeight="1">
      <c r="A372" s="792">
        <v>12</v>
      </c>
      <c r="B372" s="803" t="s">
        <v>1161</v>
      </c>
      <c r="C372" s="794" t="s">
        <v>1960</v>
      </c>
      <c r="D372" s="794">
        <v>1990</v>
      </c>
      <c r="E372" s="795" t="s">
        <v>525</v>
      </c>
      <c r="F372" s="796">
        <v>1</v>
      </c>
      <c r="G372" s="797">
        <v>6</v>
      </c>
      <c r="H372" s="798">
        <f t="shared" si="786"/>
        <v>12</v>
      </c>
      <c r="I372" s="799">
        <v>83200</v>
      </c>
      <c r="J372" s="799">
        <v>10</v>
      </c>
      <c r="K372" s="800">
        <f t="shared" si="787"/>
        <v>832000</v>
      </c>
      <c r="L372" s="800">
        <v>99840</v>
      </c>
      <c r="M372" s="800">
        <f t="shared" si="781"/>
        <v>499200</v>
      </c>
      <c r="N372" s="800">
        <f t="shared" si="782"/>
        <v>1431040</v>
      </c>
      <c r="O372" s="799"/>
      <c r="P372" s="801">
        <f t="shared" si="788"/>
        <v>1431040</v>
      </c>
      <c r="Q372" s="801">
        <f t="shared" si="789"/>
        <v>18603520</v>
      </c>
      <c r="R372" s="690">
        <v>1</v>
      </c>
      <c r="S372" s="567">
        <f t="shared" si="783"/>
        <v>7</v>
      </c>
      <c r="T372" s="461">
        <f t="shared" si="790"/>
        <v>14</v>
      </c>
      <c r="U372" s="456">
        <v>83200</v>
      </c>
      <c r="V372" s="456">
        <f t="shared" si="784"/>
        <v>10</v>
      </c>
      <c r="W372" s="462">
        <f t="shared" si="791"/>
        <v>832000</v>
      </c>
      <c r="X372" s="462">
        <f t="shared" si="785"/>
        <v>116480.00000000001</v>
      </c>
      <c r="Y372" s="462">
        <f t="shared" si="792"/>
        <v>499200</v>
      </c>
      <c r="Z372" s="462">
        <f t="shared" si="793"/>
        <v>1447680</v>
      </c>
      <c r="AA372" s="456">
        <f t="shared" si="794"/>
        <v>0</v>
      </c>
      <c r="AB372" s="484">
        <f t="shared" si="795"/>
        <v>1447680</v>
      </c>
      <c r="AC372" s="484">
        <f t="shared" si="796"/>
        <v>18819840</v>
      </c>
      <c r="AD372" s="690">
        <v>1</v>
      </c>
      <c r="AE372" s="567">
        <f t="shared" si="797"/>
        <v>8</v>
      </c>
      <c r="AF372" s="461">
        <f t="shared" si="798"/>
        <v>16</v>
      </c>
      <c r="AG372" s="456">
        <f t="shared" si="799"/>
        <v>83200</v>
      </c>
      <c r="AH372" s="456">
        <f t="shared" si="800"/>
        <v>10</v>
      </c>
      <c r="AI372" s="462">
        <f t="shared" si="801"/>
        <v>832000</v>
      </c>
      <c r="AJ372" s="462">
        <f t="shared" si="802"/>
        <v>133120</v>
      </c>
      <c r="AK372" s="462">
        <f t="shared" si="803"/>
        <v>499200</v>
      </c>
      <c r="AL372" s="462">
        <f t="shared" si="804"/>
        <v>1464320</v>
      </c>
      <c r="AM372" s="456">
        <f t="shared" si="805"/>
        <v>0</v>
      </c>
      <c r="AN372" s="484">
        <f t="shared" si="806"/>
        <v>1464320</v>
      </c>
      <c r="AO372" s="484">
        <f t="shared" si="807"/>
        <v>19036160</v>
      </c>
      <c r="AP372" s="690">
        <v>1</v>
      </c>
      <c r="AQ372" s="567">
        <f t="shared" si="808"/>
        <v>9</v>
      </c>
      <c r="AR372" s="461">
        <f t="shared" si="809"/>
        <v>18</v>
      </c>
      <c r="AS372" s="456">
        <f t="shared" si="810"/>
        <v>83200</v>
      </c>
      <c r="AT372" s="456">
        <f t="shared" si="811"/>
        <v>10</v>
      </c>
      <c r="AU372" s="462">
        <f t="shared" si="812"/>
        <v>832000</v>
      </c>
      <c r="AV372" s="462">
        <f t="shared" si="813"/>
        <v>149760</v>
      </c>
      <c r="AW372" s="462">
        <f t="shared" si="814"/>
        <v>499200</v>
      </c>
      <c r="AX372" s="462">
        <f t="shared" si="815"/>
        <v>1480960</v>
      </c>
      <c r="AY372" s="456">
        <f t="shared" si="816"/>
        <v>0</v>
      </c>
      <c r="AZ372" s="484">
        <f t="shared" si="817"/>
        <v>1480960</v>
      </c>
      <c r="BA372" s="484">
        <f t="shared" si="818"/>
        <v>19252480</v>
      </c>
    </row>
    <row r="373" spans="1:53" s="485" customFormat="1" ht="25.5" customHeight="1">
      <c r="A373" s="792">
        <v>13</v>
      </c>
      <c r="B373" s="802" t="s">
        <v>2919</v>
      </c>
      <c r="C373" s="794" t="s">
        <v>1960</v>
      </c>
      <c r="D373" s="794">
        <v>1988</v>
      </c>
      <c r="E373" s="795" t="s">
        <v>525</v>
      </c>
      <c r="F373" s="796">
        <v>1</v>
      </c>
      <c r="G373" s="797">
        <v>2</v>
      </c>
      <c r="H373" s="798">
        <f t="shared" si="786"/>
        <v>4</v>
      </c>
      <c r="I373" s="799">
        <v>83200</v>
      </c>
      <c r="J373" s="799">
        <v>10</v>
      </c>
      <c r="K373" s="800">
        <f t="shared" si="787"/>
        <v>832000</v>
      </c>
      <c r="L373" s="800">
        <v>33280</v>
      </c>
      <c r="M373" s="800">
        <f t="shared" si="781"/>
        <v>499200</v>
      </c>
      <c r="N373" s="800">
        <f t="shared" si="782"/>
        <v>1364480</v>
      </c>
      <c r="O373" s="799"/>
      <c r="P373" s="801">
        <f>+N373+O373</f>
        <v>1364480</v>
      </c>
      <c r="Q373" s="801">
        <f t="shared" si="789"/>
        <v>17738240</v>
      </c>
      <c r="R373" s="690">
        <v>1</v>
      </c>
      <c r="S373" s="567">
        <f t="shared" si="783"/>
        <v>3</v>
      </c>
      <c r="T373" s="461">
        <f t="shared" si="790"/>
        <v>6</v>
      </c>
      <c r="U373" s="456">
        <v>83200</v>
      </c>
      <c r="V373" s="456">
        <f t="shared" si="784"/>
        <v>10</v>
      </c>
      <c r="W373" s="462">
        <f t="shared" si="791"/>
        <v>832000</v>
      </c>
      <c r="X373" s="462">
        <f t="shared" si="785"/>
        <v>49920</v>
      </c>
      <c r="Y373" s="462">
        <f t="shared" si="792"/>
        <v>499200</v>
      </c>
      <c r="Z373" s="462">
        <f t="shared" si="793"/>
        <v>1381120</v>
      </c>
      <c r="AA373" s="456">
        <f t="shared" si="794"/>
        <v>0</v>
      </c>
      <c r="AB373" s="484">
        <f t="shared" si="795"/>
        <v>1381120</v>
      </c>
      <c r="AC373" s="484">
        <f t="shared" si="796"/>
        <v>17954560</v>
      </c>
      <c r="AD373" s="690">
        <v>1</v>
      </c>
      <c r="AE373" s="567">
        <f t="shared" si="797"/>
        <v>4</v>
      </c>
      <c r="AF373" s="461">
        <f t="shared" si="798"/>
        <v>8</v>
      </c>
      <c r="AG373" s="456">
        <f t="shared" si="799"/>
        <v>83200</v>
      </c>
      <c r="AH373" s="456">
        <f t="shared" si="800"/>
        <v>10</v>
      </c>
      <c r="AI373" s="462">
        <f t="shared" si="801"/>
        <v>832000</v>
      </c>
      <c r="AJ373" s="462">
        <f t="shared" si="802"/>
        <v>66560</v>
      </c>
      <c r="AK373" s="462">
        <f t="shared" si="803"/>
        <v>499200</v>
      </c>
      <c r="AL373" s="462">
        <f t="shared" si="804"/>
        <v>1397760</v>
      </c>
      <c r="AM373" s="456">
        <f t="shared" si="805"/>
        <v>0</v>
      </c>
      <c r="AN373" s="484">
        <f t="shared" si="806"/>
        <v>1397760</v>
      </c>
      <c r="AO373" s="484">
        <f t="shared" si="807"/>
        <v>18170880</v>
      </c>
      <c r="AP373" s="690">
        <v>1</v>
      </c>
      <c r="AQ373" s="567">
        <f t="shared" si="808"/>
        <v>5</v>
      </c>
      <c r="AR373" s="461">
        <f t="shared" si="809"/>
        <v>10</v>
      </c>
      <c r="AS373" s="456">
        <f t="shared" si="810"/>
        <v>83200</v>
      </c>
      <c r="AT373" s="456">
        <f t="shared" si="811"/>
        <v>10</v>
      </c>
      <c r="AU373" s="462">
        <f t="shared" si="812"/>
        <v>832000</v>
      </c>
      <c r="AV373" s="462">
        <f t="shared" si="813"/>
        <v>83200</v>
      </c>
      <c r="AW373" s="462">
        <f t="shared" si="814"/>
        <v>499200</v>
      </c>
      <c r="AX373" s="462">
        <f t="shared" si="815"/>
        <v>1414400</v>
      </c>
      <c r="AY373" s="456">
        <f t="shared" si="816"/>
        <v>0</v>
      </c>
      <c r="AZ373" s="484">
        <f t="shared" si="817"/>
        <v>1414400</v>
      </c>
      <c r="BA373" s="484">
        <f t="shared" si="818"/>
        <v>18387200</v>
      </c>
    </row>
    <row r="374" spans="1:53" s="485" customFormat="1" ht="23.25" customHeight="1">
      <c r="A374" s="792">
        <v>14</v>
      </c>
      <c r="B374" s="803" t="s">
        <v>2920</v>
      </c>
      <c r="C374" s="794" t="s">
        <v>1961</v>
      </c>
      <c r="D374" s="794">
        <v>1994</v>
      </c>
      <c r="E374" s="795" t="s">
        <v>525</v>
      </c>
      <c r="F374" s="796">
        <v>1</v>
      </c>
      <c r="G374" s="797">
        <v>2</v>
      </c>
      <c r="H374" s="798">
        <f t="shared" si="786"/>
        <v>4</v>
      </c>
      <c r="I374" s="799">
        <v>83200</v>
      </c>
      <c r="J374" s="799">
        <v>10</v>
      </c>
      <c r="K374" s="800">
        <f t="shared" si="787"/>
        <v>832000</v>
      </c>
      <c r="L374" s="800">
        <v>33280</v>
      </c>
      <c r="M374" s="800">
        <f t="shared" si="781"/>
        <v>499200</v>
      </c>
      <c r="N374" s="800">
        <f t="shared" si="782"/>
        <v>1364480</v>
      </c>
      <c r="O374" s="799"/>
      <c r="P374" s="801">
        <f>+N374+O374</f>
        <v>1364480</v>
      </c>
      <c r="Q374" s="801">
        <f t="shared" si="789"/>
        <v>17738240</v>
      </c>
      <c r="R374" s="690">
        <v>1</v>
      </c>
      <c r="S374" s="567">
        <f t="shared" si="783"/>
        <v>3</v>
      </c>
      <c r="T374" s="461">
        <f t="shared" si="790"/>
        <v>6</v>
      </c>
      <c r="U374" s="456">
        <v>83200</v>
      </c>
      <c r="V374" s="456">
        <f t="shared" si="784"/>
        <v>10</v>
      </c>
      <c r="W374" s="462">
        <f t="shared" si="791"/>
        <v>832000</v>
      </c>
      <c r="X374" s="462">
        <f t="shared" si="785"/>
        <v>49920</v>
      </c>
      <c r="Y374" s="462">
        <f t="shared" si="792"/>
        <v>499200</v>
      </c>
      <c r="Z374" s="462">
        <f t="shared" si="793"/>
        <v>1381120</v>
      </c>
      <c r="AA374" s="456">
        <f t="shared" si="794"/>
        <v>0</v>
      </c>
      <c r="AB374" s="484">
        <f t="shared" si="795"/>
        <v>1381120</v>
      </c>
      <c r="AC374" s="484">
        <f t="shared" si="796"/>
        <v>17954560</v>
      </c>
      <c r="AD374" s="690">
        <v>1</v>
      </c>
      <c r="AE374" s="567">
        <f t="shared" si="797"/>
        <v>4</v>
      </c>
      <c r="AF374" s="461">
        <f t="shared" si="798"/>
        <v>8</v>
      </c>
      <c r="AG374" s="456">
        <f t="shared" si="799"/>
        <v>83200</v>
      </c>
      <c r="AH374" s="456">
        <f t="shared" si="800"/>
        <v>10</v>
      </c>
      <c r="AI374" s="462">
        <f t="shared" si="801"/>
        <v>832000</v>
      </c>
      <c r="AJ374" s="462">
        <f t="shared" si="802"/>
        <v>66560</v>
      </c>
      <c r="AK374" s="462">
        <f t="shared" si="803"/>
        <v>499200</v>
      </c>
      <c r="AL374" s="462">
        <f t="shared" si="804"/>
        <v>1397760</v>
      </c>
      <c r="AM374" s="456">
        <f t="shared" si="805"/>
        <v>0</v>
      </c>
      <c r="AN374" s="484">
        <f t="shared" si="806"/>
        <v>1397760</v>
      </c>
      <c r="AO374" s="484">
        <f t="shared" si="807"/>
        <v>18170880</v>
      </c>
      <c r="AP374" s="690">
        <v>1</v>
      </c>
      <c r="AQ374" s="567">
        <f t="shared" si="808"/>
        <v>5</v>
      </c>
      <c r="AR374" s="461">
        <f t="shared" si="809"/>
        <v>10</v>
      </c>
      <c r="AS374" s="456">
        <f t="shared" si="810"/>
        <v>83200</v>
      </c>
      <c r="AT374" s="456">
        <f t="shared" si="811"/>
        <v>10</v>
      </c>
      <c r="AU374" s="462">
        <f t="shared" si="812"/>
        <v>832000</v>
      </c>
      <c r="AV374" s="462">
        <f t="shared" si="813"/>
        <v>83200</v>
      </c>
      <c r="AW374" s="462">
        <f t="shared" si="814"/>
        <v>499200</v>
      </c>
      <c r="AX374" s="462">
        <f t="shared" si="815"/>
        <v>1414400</v>
      </c>
      <c r="AY374" s="456">
        <f t="shared" si="816"/>
        <v>0</v>
      </c>
      <c r="AZ374" s="484">
        <f t="shared" si="817"/>
        <v>1414400</v>
      </c>
      <c r="BA374" s="484">
        <f t="shared" si="818"/>
        <v>18387200</v>
      </c>
    </row>
    <row r="375" spans="1:53" s="485" customFormat="1" ht="23.25" customHeight="1">
      <c r="A375" s="792">
        <v>15</v>
      </c>
      <c r="B375" s="803" t="s">
        <v>533</v>
      </c>
      <c r="C375" s="794" t="s">
        <v>1961</v>
      </c>
      <c r="D375" s="794">
        <v>1975</v>
      </c>
      <c r="E375" s="795" t="s">
        <v>525</v>
      </c>
      <c r="F375" s="796">
        <v>1</v>
      </c>
      <c r="G375" s="797">
        <v>13</v>
      </c>
      <c r="H375" s="798">
        <f t="shared" si="786"/>
        <v>26</v>
      </c>
      <c r="I375" s="799">
        <v>83200</v>
      </c>
      <c r="J375" s="799">
        <v>10</v>
      </c>
      <c r="K375" s="800">
        <f t="shared" si="787"/>
        <v>832000</v>
      </c>
      <c r="L375" s="800">
        <v>216320</v>
      </c>
      <c r="M375" s="800">
        <f t="shared" si="781"/>
        <v>499200</v>
      </c>
      <c r="N375" s="800">
        <f t="shared" si="782"/>
        <v>1547520</v>
      </c>
      <c r="O375" s="799"/>
      <c r="P375" s="801">
        <f t="shared" ref="P375:P385" si="819">+N375+O375</f>
        <v>1547520</v>
      </c>
      <c r="Q375" s="801">
        <f t="shared" si="789"/>
        <v>20117760</v>
      </c>
      <c r="R375" s="690">
        <v>1</v>
      </c>
      <c r="S375" s="567">
        <f t="shared" si="783"/>
        <v>14</v>
      </c>
      <c r="T375" s="461">
        <f t="shared" si="790"/>
        <v>28</v>
      </c>
      <c r="U375" s="456">
        <v>83200</v>
      </c>
      <c r="V375" s="456">
        <f t="shared" si="784"/>
        <v>10</v>
      </c>
      <c r="W375" s="462">
        <f t="shared" si="791"/>
        <v>832000</v>
      </c>
      <c r="X375" s="462">
        <f t="shared" si="785"/>
        <v>232960.00000000003</v>
      </c>
      <c r="Y375" s="462">
        <f t="shared" si="792"/>
        <v>499200</v>
      </c>
      <c r="Z375" s="462">
        <f t="shared" si="793"/>
        <v>1564160</v>
      </c>
      <c r="AA375" s="456">
        <f t="shared" si="794"/>
        <v>0</v>
      </c>
      <c r="AB375" s="484">
        <f t="shared" si="795"/>
        <v>1564160</v>
      </c>
      <c r="AC375" s="484">
        <f t="shared" si="796"/>
        <v>20334080</v>
      </c>
      <c r="AD375" s="690">
        <v>1</v>
      </c>
      <c r="AE375" s="567">
        <f t="shared" si="797"/>
        <v>15</v>
      </c>
      <c r="AF375" s="461">
        <f t="shared" si="798"/>
        <v>30</v>
      </c>
      <c r="AG375" s="456">
        <f t="shared" si="799"/>
        <v>83200</v>
      </c>
      <c r="AH375" s="456">
        <f t="shared" si="800"/>
        <v>10</v>
      </c>
      <c r="AI375" s="462">
        <f t="shared" si="801"/>
        <v>832000</v>
      </c>
      <c r="AJ375" s="462">
        <f t="shared" si="802"/>
        <v>249600</v>
      </c>
      <c r="AK375" s="462">
        <f t="shared" si="803"/>
        <v>499200</v>
      </c>
      <c r="AL375" s="462">
        <f t="shared" si="804"/>
        <v>1580800</v>
      </c>
      <c r="AM375" s="456">
        <f t="shared" si="805"/>
        <v>0</v>
      </c>
      <c r="AN375" s="484">
        <f t="shared" si="806"/>
        <v>1580800</v>
      </c>
      <c r="AO375" s="484">
        <f t="shared" si="807"/>
        <v>20550400</v>
      </c>
      <c r="AP375" s="690">
        <v>1</v>
      </c>
      <c r="AQ375" s="567">
        <f t="shared" si="808"/>
        <v>16</v>
      </c>
      <c r="AR375" s="461">
        <f t="shared" si="809"/>
        <v>32</v>
      </c>
      <c r="AS375" s="456">
        <f t="shared" si="810"/>
        <v>83200</v>
      </c>
      <c r="AT375" s="456">
        <f t="shared" si="811"/>
        <v>10</v>
      </c>
      <c r="AU375" s="462">
        <f t="shared" si="812"/>
        <v>832000</v>
      </c>
      <c r="AV375" s="462">
        <f t="shared" si="813"/>
        <v>249600</v>
      </c>
      <c r="AW375" s="462">
        <f t="shared" si="814"/>
        <v>499200</v>
      </c>
      <c r="AX375" s="462">
        <f t="shared" si="815"/>
        <v>1580800</v>
      </c>
      <c r="AY375" s="456">
        <f t="shared" si="816"/>
        <v>0</v>
      </c>
      <c r="AZ375" s="484">
        <f t="shared" si="817"/>
        <v>1580800</v>
      </c>
      <c r="BA375" s="484">
        <f t="shared" si="818"/>
        <v>20550400</v>
      </c>
    </row>
    <row r="376" spans="1:53" s="485" customFormat="1" ht="13.5">
      <c r="A376" s="792">
        <v>16</v>
      </c>
      <c r="B376" s="803" t="s">
        <v>479</v>
      </c>
      <c r="C376" s="794" t="s">
        <v>1960</v>
      </c>
      <c r="D376" s="794">
        <v>1968</v>
      </c>
      <c r="E376" s="795" t="s">
        <v>525</v>
      </c>
      <c r="F376" s="796">
        <v>1</v>
      </c>
      <c r="G376" s="797">
        <v>24</v>
      </c>
      <c r="H376" s="798">
        <f t="shared" si="786"/>
        <v>48</v>
      </c>
      <c r="I376" s="799">
        <v>83200</v>
      </c>
      <c r="J376" s="799">
        <v>10</v>
      </c>
      <c r="K376" s="800">
        <f t="shared" si="787"/>
        <v>832000</v>
      </c>
      <c r="L376" s="800">
        <v>249600</v>
      </c>
      <c r="M376" s="800">
        <f t="shared" si="781"/>
        <v>499200</v>
      </c>
      <c r="N376" s="800">
        <f t="shared" si="782"/>
        <v>1580800</v>
      </c>
      <c r="O376" s="799"/>
      <c r="P376" s="801">
        <f t="shared" si="819"/>
        <v>1580800</v>
      </c>
      <c r="Q376" s="801">
        <f t="shared" si="789"/>
        <v>20550400</v>
      </c>
      <c r="R376" s="690">
        <v>1</v>
      </c>
      <c r="S376" s="567">
        <f t="shared" si="783"/>
        <v>25</v>
      </c>
      <c r="T376" s="461">
        <f t="shared" si="790"/>
        <v>50</v>
      </c>
      <c r="U376" s="456">
        <v>83200</v>
      </c>
      <c r="V376" s="456">
        <f t="shared" si="784"/>
        <v>10</v>
      </c>
      <c r="W376" s="462">
        <f t="shared" si="791"/>
        <v>832000</v>
      </c>
      <c r="X376" s="462">
        <f t="shared" si="785"/>
        <v>249600</v>
      </c>
      <c r="Y376" s="462">
        <f t="shared" si="792"/>
        <v>499200</v>
      </c>
      <c r="Z376" s="462">
        <f t="shared" si="793"/>
        <v>1580800</v>
      </c>
      <c r="AA376" s="456">
        <f t="shared" si="794"/>
        <v>0</v>
      </c>
      <c r="AB376" s="484">
        <f t="shared" si="795"/>
        <v>1580800</v>
      </c>
      <c r="AC376" s="484">
        <f t="shared" si="796"/>
        <v>20550400</v>
      </c>
      <c r="AD376" s="690">
        <v>1</v>
      </c>
      <c r="AE376" s="567">
        <f t="shared" si="797"/>
        <v>26</v>
      </c>
      <c r="AF376" s="461">
        <f t="shared" si="798"/>
        <v>52</v>
      </c>
      <c r="AG376" s="456">
        <f t="shared" si="799"/>
        <v>83200</v>
      </c>
      <c r="AH376" s="456">
        <f t="shared" si="800"/>
        <v>10</v>
      </c>
      <c r="AI376" s="462">
        <f t="shared" si="801"/>
        <v>832000</v>
      </c>
      <c r="AJ376" s="462">
        <f t="shared" si="802"/>
        <v>249600</v>
      </c>
      <c r="AK376" s="462">
        <f t="shared" si="803"/>
        <v>499200</v>
      </c>
      <c r="AL376" s="462">
        <f t="shared" si="804"/>
        <v>1580800</v>
      </c>
      <c r="AM376" s="456">
        <f t="shared" si="805"/>
        <v>0</v>
      </c>
      <c r="AN376" s="484">
        <f t="shared" si="806"/>
        <v>1580800</v>
      </c>
      <c r="AO376" s="484">
        <f t="shared" si="807"/>
        <v>20550400</v>
      </c>
      <c r="AP376" s="690">
        <v>1</v>
      </c>
      <c r="AQ376" s="567">
        <f t="shared" si="808"/>
        <v>27</v>
      </c>
      <c r="AR376" s="461">
        <f t="shared" si="809"/>
        <v>54</v>
      </c>
      <c r="AS376" s="456">
        <f t="shared" si="810"/>
        <v>83200</v>
      </c>
      <c r="AT376" s="456">
        <f t="shared" si="811"/>
        <v>10</v>
      </c>
      <c r="AU376" s="462">
        <f t="shared" si="812"/>
        <v>832000</v>
      </c>
      <c r="AV376" s="462">
        <f t="shared" si="813"/>
        <v>249600</v>
      </c>
      <c r="AW376" s="462">
        <f t="shared" si="814"/>
        <v>499200</v>
      </c>
      <c r="AX376" s="462">
        <f t="shared" si="815"/>
        <v>1580800</v>
      </c>
      <c r="AY376" s="456">
        <f t="shared" si="816"/>
        <v>0</v>
      </c>
      <c r="AZ376" s="484">
        <f t="shared" si="817"/>
        <v>1580800</v>
      </c>
      <c r="BA376" s="484">
        <f t="shared" si="818"/>
        <v>20550400</v>
      </c>
    </row>
    <row r="377" spans="1:53" s="485" customFormat="1" ht="23.25" customHeight="1">
      <c r="A377" s="792">
        <v>17</v>
      </c>
      <c r="B377" s="795" t="s">
        <v>1446</v>
      </c>
      <c r="C377" s="794" t="s">
        <v>1960</v>
      </c>
      <c r="D377" s="794">
        <v>1994</v>
      </c>
      <c r="E377" s="795" t="s">
        <v>525</v>
      </c>
      <c r="F377" s="796">
        <v>1</v>
      </c>
      <c r="G377" s="797">
        <v>2</v>
      </c>
      <c r="H377" s="798">
        <f>+G377*2</f>
        <v>4</v>
      </c>
      <c r="I377" s="799">
        <v>83200</v>
      </c>
      <c r="J377" s="799">
        <v>10</v>
      </c>
      <c r="K377" s="800">
        <f>+J377*I377</f>
        <v>832000</v>
      </c>
      <c r="L377" s="800">
        <v>33280</v>
      </c>
      <c r="M377" s="800">
        <f t="shared" si="781"/>
        <v>499200</v>
      </c>
      <c r="N377" s="800">
        <f t="shared" si="782"/>
        <v>1364480</v>
      </c>
      <c r="O377" s="799"/>
      <c r="P377" s="801">
        <f>+N377+O377</f>
        <v>1364480</v>
      </c>
      <c r="Q377" s="801">
        <f>+P377*13</f>
        <v>17738240</v>
      </c>
      <c r="R377" s="690">
        <v>1</v>
      </c>
      <c r="S377" s="567">
        <f t="shared" si="783"/>
        <v>3</v>
      </c>
      <c r="T377" s="461">
        <f>+S377*2</f>
        <v>6</v>
      </c>
      <c r="U377" s="456">
        <v>83200</v>
      </c>
      <c r="V377" s="456">
        <f t="shared" si="784"/>
        <v>10</v>
      </c>
      <c r="W377" s="462">
        <f>+U377*V377</f>
        <v>832000</v>
      </c>
      <c r="X377" s="462">
        <f t="shared" si="785"/>
        <v>49920</v>
      </c>
      <c r="Y377" s="462">
        <f>+W377*0.6</f>
        <v>499200</v>
      </c>
      <c r="Z377" s="462">
        <f>+W377+X377+Y377</f>
        <v>1381120</v>
      </c>
      <c r="AA377" s="456">
        <f>+O377</f>
        <v>0</v>
      </c>
      <c r="AB377" s="484">
        <f>+Z377+AA377</f>
        <v>1381120</v>
      </c>
      <c r="AC377" s="484">
        <f>+AB377*13</f>
        <v>17954560</v>
      </c>
      <c r="AD377" s="690">
        <v>1</v>
      </c>
      <c r="AE377" s="567">
        <f>+S377+1</f>
        <v>4</v>
      </c>
      <c r="AF377" s="461">
        <f>+AE377*2</f>
        <v>8</v>
      </c>
      <c r="AG377" s="456">
        <f>+U377</f>
        <v>83200</v>
      </c>
      <c r="AH377" s="456">
        <f>+V377</f>
        <v>10</v>
      </c>
      <c r="AI377" s="462">
        <f>+AG377*AH377</f>
        <v>832000</v>
      </c>
      <c r="AJ377" s="462">
        <f>IF((AF377&lt;=30)*AND(AI377*AF377%&gt;X377),AI377*AF377%,IF((AF377&gt;30)*AND(AI377*30%&gt;X377),AI377*30%,X377))</f>
        <v>66560</v>
      </c>
      <c r="AK377" s="462">
        <f>+AI377*0.6</f>
        <v>499200</v>
      </c>
      <c r="AL377" s="462">
        <f>+AI377+AJ377+AK377</f>
        <v>1397760</v>
      </c>
      <c r="AM377" s="456">
        <f>+AA377</f>
        <v>0</v>
      </c>
      <c r="AN377" s="484">
        <f>+AL377+AM377</f>
        <v>1397760</v>
      </c>
      <c r="AO377" s="484">
        <f>+AN377*13</f>
        <v>18170880</v>
      </c>
      <c r="AP377" s="690">
        <v>1</v>
      </c>
      <c r="AQ377" s="567">
        <f>+AE377+1</f>
        <v>5</v>
      </c>
      <c r="AR377" s="461">
        <f>+AQ377*2</f>
        <v>10</v>
      </c>
      <c r="AS377" s="456">
        <f>+AG377</f>
        <v>83200</v>
      </c>
      <c r="AT377" s="456">
        <f>+AH377</f>
        <v>10</v>
      </c>
      <c r="AU377" s="462">
        <f>+AS377*AT377</f>
        <v>832000</v>
      </c>
      <c r="AV377" s="462">
        <f>IF((AR377&lt;=30)*AND(AU377*AR377%&gt;AJ377),AU377*AR377%,IF((AR377&gt;30)*AND(AU377*30%&gt;AJ377),AU377*30%,AJ377))</f>
        <v>83200</v>
      </c>
      <c r="AW377" s="462">
        <f>+AU377*0.6</f>
        <v>499200</v>
      </c>
      <c r="AX377" s="462">
        <f>+AU377+AV377+AW377</f>
        <v>1414400</v>
      </c>
      <c r="AY377" s="456">
        <f>+AM377</f>
        <v>0</v>
      </c>
      <c r="AZ377" s="484">
        <f>+AX377+AY377</f>
        <v>1414400</v>
      </c>
      <c r="BA377" s="484">
        <f>+AZ377*13</f>
        <v>18387200</v>
      </c>
    </row>
    <row r="378" spans="1:53" s="485" customFormat="1" ht="13.5">
      <c r="A378" s="792">
        <v>18</v>
      </c>
      <c r="B378" s="802" t="s">
        <v>2005</v>
      </c>
      <c r="C378" s="794" t="s">
        <v>1960</v>
      </c>
      <c r="D378" s="794">
        <v>1982</v>
      </c>
      <c r="E378" s="795" t="s">
        <v>525</v>
      </c>
      <c r="F378" s="796">
        <v>1</v>
      </c>
      <c r="G378" s="797">
        <v>10</v>
      </c>
      <c r="H378" s="798">
        <f t="shared" si="786"/>
        <v>20</v>
      </c>
      <c r="I378" s="799">
        <v>83200</v>
      </c>
      <c r="J378" s="799">
        <v>10</v>
      </c>
      <c r="K378" s="800">
        <f t="shared" si="787"/>
        <v>832000</v>
      </c>
      <c r="L378" s="800">
        <v>166400</v>
      </c>
      <c r="M378" s="800">
        <f t="shared" si="781"/>
        <v>499200</v>
      </c>
      <c r="N378" s="800">
        <f t="shared" si="782"/>
        <v>1497600</v>
      </c>
      <c r="O378" s="894"/>
      <c r="P378" s="801">
        <f t="shared" si="819"/>
        <v>1497600</v>
      </c>
      <c r="Q378" s="801">
        <f t="shared" si="789"/>
        <v>19468800</v>
      </c>
      <c r="R378" s="690">
        <v>1</v>
      </c>
      <c r="S378" s="567">
        <f t="shared" si="783"/>
        <v>11</v>
      </c>
      <c r="T378" s="461">
        <f t="shared" si="790"/>
        <v>22</v>
      </c>
      <c r="U378" s="456">
        <v>83200</v>
      </c>
      <c r="V378" s="456">
        <f t="shared" si="784"/>
        <v>10</v>
      </c>
      <c r="W378" s="462">
        <f t="shared" si="791"/>
        <v>832000</v>
      </c>
      <c r="X378" s="462">
        <f t="shared" si="785"/>
        <v>183040</v>
      </c>
      <c r="Y378" s="462">
        <f t="shared" si="792"/>
        <v>499200</v>
      </c>
      <c r="Z378" s="462">
        <f t="shared" si="793"/>
        <v>1514240</v>
      </c>
      <c r="AA378" s="456">
        <f t="shared" si="794"/>
        <v>0</v>
      </c>
      <c r="AB378" s="484">
        <f t="shared" si="795"/>
        <v>1514240</v>
      </c>
      <c r="AC378" s="484">
        <f t="shared" si="796"/>
        <v>19685120</v>
      </c>
      <c r="AD378" s="690">
        <v>1</v>
      </c>
      <c r="AE378" s="567">
        <f t="shared" si="797"/>
        <v>12</v>
      </c>
      <c r="AF378" s="461">
        <f t="shared" si="798"/>
        <v>24</v>
      </c>
      <c r="AG378" s="456">
        <f t="shared" si="799"/>
        <v>83200</v>
      </c>
      <c r="AH378" s="456">
        <f t="shared" si="800"/>
        <v>10</v>
      </c>
      <c r="AI378" s="462">
        <f t="shared" si="801"/>
        <v>832000</v>
      </c>
      <c r="AJ378" s="462">
        <f t="shared" si="802"/>
        <v>199680</v>
      </c>
      <c r="AK378" s="462">
        <f t="shared" si="803"/>
        <v>499200</v>
      </c>
      <c r="AL378" s="462">
        <f t="shared" si="804"/>
        <v>1530880</v>
      </c>
      <c r="AM378" s="456">
        <f t="shared" si="805"/>
        <v>0</v>
      </c>
      <c r="AN378" s="484">
        <f t="shared" si="806"/>
        <v>1530880</v>
      </c>
      <c r="AO378" s="484">
        <f t="shared" si="807"/>
        <v>19901440</v>
      </c>
      <c r="AP378" s="690">
        <v>1</v>
      </c>
      <c r="AQ378" s="567">
        <f t="shared" si="808"/>
        <v>13</v>
      </c>
      <c r="AR378" s="461">
        <f t="shared" si="809"/>
        <v>26</v>
      </c>
      <c r="AS378" s="456">
        <f t="shared" si="810"/>
        <v>83200</v>
      </c>
      <c r="AT378" s="456">
        <f t="shared" si="811"/>
        <v>10</v>
      </c>
      <c r="AU378" s="462">
        <f t="shared" si="812"/>
        <v>832000</v>
      </c>
      <c r="AV378" s="462">
        <f t="shared" si="813"/>
        <v>216320</v>
      </c>
      <c r="AW378" s="462">
        <f t="shared" si="814"/>
        <v>499200</v>
      </c>
      <c r="AX378" s="462">
        <f t="shared" si="815"/>
        <v>1547520</v>
      </c>
      <c r="AY378" s="456">
        <f t="shared" si="816"/>
        <v>0</v>
      </c>
      <c r="AZ378" s="484">
        <f t="shared" si="817"/>
        <v>1547520</v>
      </c>
      <c r="BA378" s="484">
        <f t="shared" si="818"/>
        <v>20117760</v>
      </c>
    </row>
    <row r="379" spans="1:53" s="485" customFormat="1" ht="13.5">
      <c r="A379" s="792">
        <v>19</v>
      </c>
      <c r="B379" s="802" t="s">
        <v>2006</v>
      </c>
      <c r="C379" s="794" t="s">
        <v>1960</v>
      </c>
      <c r="D379" s="794">
        <v>1986</v>
      </c>
      <c r="E379" s="795" t="s">
        <v>525</v>
      </c>
      <c r="F379" s="796">
        <v>1</v>
      </c>
      <c r="G379" s="797">
        <v>4</v>
      </c>
      <c r="H379" s="798">
        <f t="shared" si="786"/>
        <v>8</v>
      </c>
      <c r="I379" s="799">
        <v>83200</v>
      </c>
      <c r="J379" s="799">
        <v>10</v>
      </c>
      <c r="K379" s="800">
        <f t="shared" si="787"/>
        <v>832000</v>
      </c>
      <c r="L379" s="800">
        <v>66560</v>
      </c>
      <c r="M379" s="800">
        <f t="shared" si="781"/>
        <v>499200</v>
      </c>
      <c r="N379" s="800">
        <f t="shared" si="782"/>
        <v>1397760</v>
      </c>
      <c r="O379" s="799"/>
      <c r="P379" s="801">
        <f t="shared" si="819"/>
        <v>1397760</v>
      </c>
      <c r="Q379" s="801">
        <f t="shared" si="789"/>
        <v>18170880</v>
      </c>
      <c r="R379" s="690">
        <v>1</v>
      </c>
      <c r="S379" s="567">
        <f t="shared" si="783"/>
        <v>5</v>
      </c>
      <c r="T379" s="461">
        <f t="shared" si="790"/>
        <v>10</v>
      </c>
      <c r="U379" s="456">
        <v>83200</v>
      </c>
      <c r="V379" s="456">
        <f t="shared" si="784"/>
        <v>10</v>
      </c>
      <c r="W379" s="462">
        <f t="shared" si="791"/>
        <v>832000</v>
      </c>
      <c r="X379" s="462">
        <f t="shared" si="785"/>
        <v>83200</v>
      </c>
      <c r="Y379" s="462">
        <f t="shared" si="792"/>
        <v>499200</v>
      </c>
      <c r="Z379" s="462">
        <f t="shared" si="793"/>
        <v>1414400</v>
      </c>
      <c r="AA379" s="456">
        <f t="shared" si="794"/>
        <v>0</v>
      </c>
      <c r="AB379" s="484">
        <f t="shared" si="795"/>
        <v>1414400</v>
      </c>
      <c r="AC379" s="484">
        <f t="shared" si="796"/>
        <v>18387200</v>
      </c>
      <c r="AD379" s="690">
        <v>1</v>
      </c>
      <c r="AE379" s="567">
        <f t="shared" si="797"/>
        <v>6</v>
      </c>
      <c r="AF379" s="461">
        <f t="shared" si="798"/>
        <v>12</v>
      </c>
      <c r="AG379" s="456">
        <f t="shared" si="799"/>
        <v>83200</v>
      </c>
      <c r="AH379" s="456">
        <f t="shared" si="800"/>
        <v>10</v>
      </c>
      <c r="AI379" s="462">
        <f t="shared" si="801"/>
        <v>832000</v>
      </c>
      <c r="AJ379" s="462">
        <f t="shared" si="802"/>
        <v>99840</v>
      </c>
      <c r="AK379" s="462">
        <f t="shared" si="803"/>
        <v>499200</v>
      </c>
      <c r="AL379" s="462">
        <f t="shared" si="804"/>
        <v>1431040</v>
      </c>
      <c r="AM379" s="456">
        <f t="shared" si="805"/>
        <v>0</v>
      </c>
      <c r="AN379" s="484">
        <f t="shared" si="806"/>
        <v>1431040</v>
      </c>
      <c r="AO379" s="484">
        <f t="shared" si="807"/>
        <v>18603520</v>
      </c>
      <c r="AP379" s="690">
        <v>1</v>
      </c>
      <c r="AQ379" s="567">
        <f t="shared" si="808"/>
        <v>7</v>
      </c>
      <c r="AR379" s="461">
        <f t="shared" si="809"/>
        <v>14</v>
      </c>
      <c r="AS379" s="456">
        <f t="shared" si="810"/>
        <v>83200</v>
      </c>
      <c r="AT379" s="456">
        <f t="shared" si="811"/>
        <v>10</v>
      </c>
      <c r="AU379" s="462">
        <f t="shared" si="812"/>
        <v>832000</v>
      </c>
      <c r="AV379" s="462">
        <f t="shared" si="813"/>
        <v>116480.00000000001</v>
      </c>
      <c r="AW379" s="462">
        <f t="shared" si="814"/>
        <v>499200</v>
      </c>
      <c r="AX379" s="462">
        <f t="shared" si="815"/>
        <v>1447680</v>
      </c>
      <c r="AY379" s="456">
        <f t="shared" si="816"/>
        <v>0</v>
      </c>
      <c r="AZ379" s="484">
        <f t="shared" si="817"/>
        <v>1447680</v>
      </c>
      <c r="BA379" s="484">
        <f t="shared" si="818"/>
        <v>18819840</v>
      </c>
    </row>
    <row r="380" spans="1:53" s="485" customFormat="1" ht="23.25" customHeight="1">
      <c r="A380" s="792">
        <v>20</v>
      </c>
      <c r="B380" s="804" t="s">
        <v>766</v>
      </c>
      <c r="C380" s="794" t="s">
        <v>1961</v>
      </c>
      <c r="D380" s="794">
        <v>1982</v>
      </c>
      <c r="E380" s="795" t="s">
        <v>525</v>
      </c>
      <c r="F380" s="796">
        <v>1</v>
      </c>
      <c r="G380" s="797">
        <v>9</v>
      </c>
      <c r="H380" s="798">
        <f t="shared" si="786"/>
        <v>18</v>
      </c>
      <c r="I380" s="799">
        <v>83200</v>
      </c>
      <c r="J380" s="799">
        <v>10</v>
      </c>
      <c r="K380" s="800">
        <f t="shared" si="787"/>
        <v>832000</v>
      </c>
      <c r="L380" s="800">
        <v>149760</v>
      </c>
      <c r="M380" s="800">
        <f t="shared" si="781"/>
        <v>499200</v>
      </c>
      <c r="N380" s="800">
        <f t="shared" si="782"/>
        <v>1480960</v>
      </c>
      <c r="O380" s="799"/>
      <c r="P380" s="801">
        <f t="shared" si="819"/>
        <v>1480960</v>
      </c>
      <c r="Q380" s="801">
        <f t="shared" si="789"/>
        <v>19252480</v>
      </c>
      <c r="R380" s="690">
        <v>1</v>
      </c>
      <c r="S380" s="567">
        <f t="shared" si="783"/>
        <v>10</v>
      </c>
      <c r="T380" s="461">
        <f t="shared" si="790"/>
        <v>20</v>
      </c>
      <c r="U380" s="456">
        <v>83200</v>
      </c>
      <c r="V380" s="456">
        <f t="shared" si="784"/>
        <v>10</v>
      </c>
      <c r="W380" s="462">
        <f t="shared" si="791"/>
        <v>832000</v>
      </c>
      <c r="X380" s="462">
        <f t="shared" si="785"/>
        <v>166400</v>
      </c>
      <c r="Y380" s="462">
        <f t="shared" si="792"/>
        <v>499200</v>
      </c>
      <c r="Z380" s="462">
        <f t="shared" si="793"/>
        <v>1497600</v>
      </c>
      <c r="AA380" s="456">
        <f t="shared" si="794"/>
        <v>0</v>
      </c>
      <c r="AB380" s="484">
        <f t="shared" si="795"/>
        <v>1497600</v>
      </c>
      <c r="AC380" s="484">
        <f t="shared" si="796"/>
        <v>19468800</v>
      </c>
      <c r="AD380" s="690">
        <v>1</v>
      </c>
      <c r="AE380" s="567">
        <f t="shared" si="797"/>
        <v>11</v>
      </c>
      <c r="AF380" s="461">
        <f t="shared" si="798"/>
        <v>22</v>
      </c>
      <c r="AG380" s="456">
        <f t="shared" si="799"/>
        <v>83200</v>
      </c>
      <c r="AH380" s="456">
        <f t="shared" si="800"/>
        <v>10</v>
      </c>
      <c r="AI380" s="462">
        <f t="shared" si="801"/>
        <v>832000</v>
      </c>
      <c r="AJ380" s="462">
        <f t="shared" si="802"/>
        <v>183040</v>
      </c>
      <c r="AK380" s="462">
        <f t="shared" si="803"/>
        <v>499200</v>
      </c>
      <c r="AL380" s="462">
        <f t="shared" si="804"/>
        <v>1514240</v>
      </c>
      <c r="AM380" s="456">
        <f t="shared" si="805"/>
        <v>0</v>
      </c>
      <c r="AN380" s="484">
        <f t="shared" si="806"/>
        <v>1514240</v>
      </c>
      <c r="AO380" s="484">
        <f t="shared" si="807"/>
        <v>19685120</v>
      </c>
      <c r="AP380" s="690">
        <v>1</v>
      </c>
      <c r="AQ380" s="567">
        <f t="shared" si="808"/>
        <v>12</v>
      </c>
      <c r="AR380" s="461">
        <f t="shared" si="809"/>
        <v>24</v>
      </c>
      <c r="AS380" s="456">
        <f t="shared" si="810"/>
        <v>83200</v>
      </c>
      <c r="AT380" s="456">
        <f t="shared" si="811"/>
        <v>10</v>
      </c>
      <c r="AU380" s="462">
        <f t="shared" si="812"/>
        <v>832000</v>
      </c>
      <c r="AV380" s="462">
        <f t="shared" si="813"/>
        <v>199680</v>
      </c>
      <c r="AW380" s="462">
        <f t="shared" si="814"/>
        <v>499200</v>
      </c>
      <c r="AX380" s="462">
        <f t="shared" si="815"/>
        <v>1530880</v>
      </c>
      <c r="AY380" s="456">
        <f t="shared" si="816"/>
        <v>0</v>
      </c>
      <c r="AZ380" s="484">
        <f t="shared" si="817"/>
        <v>1530880</v>
      </c>
      <c r="BA380" s="484">
        <f t="shared" si="818"/>
        <v>19901440</v>
      </c>
    </row>
    <row r="381" spans="1:53" s="485" customFormat="1" ht="13.5">
      <c r="A381" s="792">
        <v>21</v>
      </c>
      <c r="B381" s="802" t="s">
        <v>454</v>
      </c>
      <c r="C381" s="794" t="s">
        <v>1961</v>
      </c>
      <c r="D381" s="794">
        <v>1974</v>
      </c>
      <c r="E381" s="795" t="s">
        <v>525</v>
      </c>
      <c r="F381" s="796">
        <v>1</v>
      </c>
      <c r="G381" s="797">
        <v>17</v>
      </c>
      <c r="H381" s="798">
        <f t="shared" si="786"/>
        <v>34</v>
      </c>
      <c r="I381" s="799">
        <v>83200</v>
      </c>
      <c r="J381" s="799">
        <v>10</v>
      </c>
      <c r="K381" s="800">
        <f t="shared" si="787"/>
        <v>832000</v>
      </c>
      <c r="L381" s="800">
        <v>249600</v>
      </c>
      <c r="M381" s="800">
        <f t="shared" si="781"/>
        <v>499200</v>
      </c>
      <c r="N381" s="800">
        <f t="shared" si="782"/>
        <v>1580800</v>
      </c>
      <c r="O381" s="799"/>
      <c r="P381" s="801">
        <f t="shared" si="819"/>
        <v>1580800</v>
      </c>
      <c r="Q381" s="801">
        <f t="shared" si="789"/>
        <v>20550400</v>
      </c>
      <c r="R381" s="690">
        <v>1</v>
      </c>
      <c r="S381" s="567">
        <f t="shared" si="783"/>
        <v>18</v>
      </c>
      <c r="T381" s="461">
        <f t="shared" si="790"/>
        <v>36</v>
      </c>
      <c r="U381" s="456">
        <v>83200</v>
      </c>
      <c r="V381" s="456">
        <f t="shared" si="784"/>
        <v>10</v>
      </c>
      <c r="W381" s="462">
        <f t="shared" si="791"/>
        <v>832000</v>
      </c>
      <c r="X381" s="462">
        <f t="shared" si="785"/>
        <v>249600</v>
      </c>
      <c r="Y381" s="462">
        <f t="shared" si="792"/>
        <v>499200</v>
      </c>
      <c r="Z381" s="462">
        <f t="shared" si="793"/>
        <v>1580800</v>
      </c>
      <c r="AA381" s="456">
        <f t="shared" si="794"/>
        <v>0</v>
      </c>
      <c r="AB381" s="484">
        <f t="shared" si="795"/>
        <v>1580800</v>
      </c>
      <c r="AC381" s="484">
        <f t="shared" si="796"/>
        <v>20550400</v>
      </c>
      <c r="AD381" s="690">
        <v>1</v>
      </c>
      <c r="AE381" s="567">
        <f t="shared" si="797"/>
        <v>19</v>
      </c>
      <c r="AF381" s="461">
        <f t="shared" si="798"/>
        <v>38</v>
      </c>
      <c r="AG381" s="456">
        <f t="shared" si="799"/>
        <v>83200</v>
      </c>
      <c r="AH381" s="456">
        <f t="shared" si="800"/>
        <v>10</v>
      </c>
      <c r="AI381" s="462">
        <f t="shared" si="801"/>
        <v>832000</v>
      </c>
      <c r="AJ381" s="462">
        <f t="shared" si="802"/>
        <v>249600</v>
      </c>
      <c r="AK381" s="462">
        <f t="shared" si="803"/>
        <v>499200</v>
      </c>
      <c r="AL381" s="462">
        <f t="shared" si="804"/>
        <v>1580800</v>
      </c>
      <c r="AM381" s="456">
        <f t="shared" si="805"/>
        <v>0</v>
      </c>
      <c r="AN381" s="484">
        <f t="shared" si="806"/>
        <v>1580800</v>
      </c>
      <c r="AO381" s="484">
        <f t="shared" si="807"/>
        <v>20550400</v>
      </c>
      <c r="AP381" s="690">
        <v>1</v>
      </c>
      <c r="AQ381" s="567">
        <f t="shared" si="808"/>
        <v>20</v>
      </c>
      <c r="AR381" s="461">
        <f t="shared" si="809"/>
        <v>40</v>
      </c>
      <c r="AS381" s="456">
        <f t="shared" si="810"/>
        <v>83200</v>
      </c>
      <c r="AT381" s="456">
        <f t="shared" si="811"/>
        <v>10</v>
      </c>
      <c r="AU381" s="462">
        <f t="shared" si="812"/>
        <v>832000</v>
      </c>
      <c r="AV381" s="462">
        <f t="shared" si="813"/>
        <v>249600</v>
      </c>
      <c r="AW381" s="462">
        <f t="shared" si="814"/>
        <v>499200</v>
      </c>
      <c r="AX381" s="462">
        <f t="shared" si="815"/>
        <v>1580800</v>
      </c>
      <c r="AY381" s="456">
        <f t="shared" si="816"/>
        <v>0</v>
      </c>
      <c r="AZ381" s="484">
        <f t="shared" si="817"/>
        <v>1580800</v>
      </c>
      <c r="BA381" s="484">
        <f t="shared" si="818"/>
        <v>20550400</v>
      </c>
    </row>
    <row r="382" spans="1:53" s="485" customFormat="1" ht="25.5" customHeight="1">
      <c r="A382" s="792">
        <v>22</v>
      </c>
      <c r="B382" s="803" t="s">
        <v>1157</v>
      </c>
      <c r="C382" s="794" t="s">
        <v>1961</v>
      </c>
      <c r="D382" s="794">
        <v>1979</v>
      </c>
      <c r="E382" s="795" t="s">
        <v>525</v>
      </c>
      <c r="F382" s="796">
        <v>1</v>
      </c>
      <c r="G382" s="797">
        <v>6</v>
      </c>
      <c r="H382" s="798">
        <f t="shared" si="786"/>
        <v>12</v>
      </c>
      <c r="I382" s="799">
        <v>83200</v>
      </c>
      <c r="J382" s="799">
        <v>10</v>
      </c>
      <c r="K382" s="800">
        <f t="shared" si="787"/>
        <v>832000</v>
      </c>
      <c r="L382" s="800">
        <v>99840</v>
      </c>
      <c r="M382" s="800">
        <f t="shared" si="781"/>
        <v>499200</v>
      </c>
      <c r="N382" s="800">
        <f t="shared" si="782"/>
        <v>1431040</v>
      </c>
      <c r="O382" s="799"/>
      <c r="P382" s="801">
        <f t="shared" si="819"/>
        <v>1431040</v>
      </c>
      <c r="Q382" s="801">
        <f t="shared" si="789"/>
        <v>18603520</v>
      </c>
      <c r="R382" s="690">
        <v>1</v>
      </c>
      <c r="S382" s="567">
        <f t="shared" si="783"/>
        <v>7</v>
      </c>
      <c r="T382" s="461">
        <f t="shared" si="790"/>
        <v>14</v>
      </c>
      <c r="U382" s="456">
        <v>83200</v>
      </c>
      <c r="V382" s="456">
        <f t="shared" si="784"/>
        <v>10</v>
      </c>
      <c r="W382" s="462">
        <f t="shared" si="791"/>
        <v>832000</v>
      </c>
      <c r="X382" s="462">
        <f t="shared" si="785"/>
        <v>116480.00000000001</v>
      </c>
      <c r="Y382" s="462">
        <f t="shared" si="792"/>
        <v>499200</v>
      </c>
      <c r="Z382" s="462">
        <f t="shared" si="793"/>
        <v>1447680</v>
      </c>
      <c r="AA382" s="456">
        <f t="shared" si="794"/>
        <v>0</v>
      </c>
      <c r="AB382" s="484">
        <f t="shared" si="795"/>
        <v>1447680</v>
      </c>
      <c r="AC382" s="484">
        <f t="shared" si="796"/>
        <v>18819840</v>
      </c>
      <c r="AD382" s="690">
        <v>1</v>
      </c>
      <c r="AE382" s="567">
        <f t="shared" si="797"/>
        <v>8</v>
      </c>
      <c r="AF382" s="461">
        <f t="shared" si="798"/>
        <v>16</v>
      </c>
      <c r="AG382" s="456">
        <f t="shared" si="799"/>
        <v>83200</v>
      </c>
      <c r="AH382" s="456">
        <f t="shared" si="800"/>
        <v>10</v>
      </c>
      <c r="AI382" s="462">
        <f t="shared" si="801"/>
        <v>832000</v>
      </c>
      <c r="AJ382" s="462">
        <f t="shared" si="802"/>
        <v>133120</v>
      </c>
      <c r="AK382" s="462">
        <f t="shared" si="803"/>
        <v>499200</v>
      </c>
      <c r="AL382" s="462">
        <f t="shared" si="804"/>
        <v>1464320</v>
      </c>
      <c r="AM382" s="456">
        <f t="shared" si="805"/>
        <v>0</v>
      </c>
      <c r="AN382" s="484">
        <f t="shared" si="806"/>
        <v>1464320</v>
      </c>
      <c r="AO382" s="484">
        <f t="shared" si="807"/>
        <v>19036160</v>
      </c>
      <c r="AP382" s="690">
        <v>1</v>
      </c>
      <c r="AQ382" s="567">
        <f t="shared" si="808"/>
        <v>9</v>
      </c>
      <c r="AR382" s="461">
        <f t="shared" si="809"/>
        <v>18</v>
      </c>
      <c r="AS382" s="456">
        <f t="shared" si="810"/>
        <v>83200</v>
      </c>
      <c r="AT382" s="456">
        <f t="shared" si="811"/>
        <v>10</v>
      </c>
      <c r="AU382" s="462">
        <f t="shared" si="812"/>
        <v>832000</v>
      </c>
      <c r="AV382" s="462">
        <f t="shared" si="813"/>
        <v>149760</v>
      </c>
      <c r="AW382" s="462">
        <f t="shared" si="814"/>
        <v>499200</v>
      </c>
      <c r="AX382" s="462">
        <f t="shared" si="815"/>
        <v>1480960</v>
      </c>
      <c r="AY382" s="456">
        <f t="shared" si="816"/>
        <v>0</v>
      </c>
      <c r="AZ382" s="484">
        <f t="shared" si="817"/>
        <v>1480960</v>
      </c>
      <c r="BA382" s="484">
        <f t="shared" si="818"/>
        <v>19252480</v>
      </c>
    </row>
    <row r="383" spans="1:53" s="485" customFormat="1" ht="23.25" customHeight="1">
      <c r="A383" s="792">
        <v>23</v>
      </c>
      <c r="B383" s="795" t="s">
        <v>2921</v>
      </c>
      <c r="C383" s="794" t="s">
        <v>1960</v>
      </c>
      <c r="D383" s="794">
        <v>1988</v>
      </c>
      <c r="E383" s="795" t="s">
        <v>525</v>
      </c>
      <c r="F383" s="796">
        <v>1</v>
      </c>
      <c r="G383" s="797">
        <v>4</v>
      </c>
      <c r="H383" s="798">
        <f t="shared" si="786"/>
        <v>8</v>
      </c>
      <c r="I383" s="799">
        <v>83200</v>
      </c>
      <c r="J383" s="799">
        <v>10</v>
      </c>
      <c r="K383" s="800">
        <f>+J383*I383</f>
        <v>832000</v>
      </c>
      <c r="L383" s="800">
        <v>66560</v>
      </c>
      <c r="M383" s="800">
        <f t="shared" si="781"/>
        <v>499200</v>
      </c>
      <c r="N383" s="800">
        <f t="shared" si="782"/>
        <v>1397760</v>
      </c>
      <c r="O383" s="799"/>
      <c r="P383" s="801">
        <f>+N383+O383</f>
        <v>1397760</v>
      </c>
      <c r="Q383" s="801">
        <f t="shared" si="789"/>
        <v>18170880</v>
      </c>
      <c r="R383" s="690">
        <v>1</v>
      </c>
      <c r="S383" s="567">
        <f t="shared" si="783"/>
        <v>5</v>
      </c>
      <c r="T383" s="461">
        <f>+S383*2</f>
        <v>10</v>
      </c>
      <c r="U383" s="456">
        <v>83200</v>
      </c>
      <c r="V383" s="456">
        <f t="shared" si="784"/>
        <v>10</v>
      </c>
      <c r="W383" s="462">
        <f>+U383*V383</f>
        <v>832000</v>
      </c>
      <c r="X383" s="462">
        <f t="shared" si="785"/>
        <v>83200</v>
      </c>
      <c r="Y383" s="462">
        <f>+W383*0.6</f>
        <v>499200</v>
      </c>
      <c r="Z383" s="462">
        <f>+W383+X383+Y383</f>
        <v>1414400</v>
      </c>
      <c r="AA383" s="456">
        <f t="shared" si="794"/>
        <v>0</v>
      </c>
      <c r="AB383" s="484">
        <f>+Z383+AA383</f>
        <v>1414400</v>
      </c>
      <c r="AC383" s="484">
        <f>+AB383*13</f>
        <v>18387200</v>
      </c>
      <c r="AD383" s="690">
        <v>1</v>
      </c>
      <c r="AE383" s="567">
        <f>+S383+1</f>
        <v>6</v>
      </c>
      <c r="AF383" s="461">
        <f>+AE383*2</f>
        <v>12</v>
      </c>
      <c r="AG383" s="456">
        <f>+U383</f>
        <v>83200</v>
      </c>
      <c r="AH383" s="456">
        <f>+V383</f>
        <v>10</v>
      </c>
      <c r="AI383" s="462">
        <f>+AG383*AH383</f>
        <v>832000</v>
      </c>
      <c r="AJ383" s="462">
        <f>IF((AF383&lt;=30)*AND(AI383*AF383%&gt;X383),AI383*AF383%,IF((AF383&gt;30)*AND(AI383*30%&gt;X383),AI383*30%,X383))</f>
        <v>99840</v>
      </c>
      <c r="AK383" s="462">
        <f>+AI383*0.6</f>
        <v>499200</v>
      </c>
      <c r="AL383" s="462">
        <f>+AI383+AJ383+AK383</f>
        <v>1431040</v>
      </c>
      <c r="AM383" s="456">
        <f>+AA383</f>
        <v>0</v>
      </c>
      <c r="AN383" s="484">
        <f>+AL383+AM383</f>
        <v>1431040</v>
      </c>
      <c r="AO383" s="484">
        <f>+AN383*13</f>
        <v>18603520</v>
      </c>
      <c r="AP383" s="690">
        <v>1</v>
      </c>
      <c r="AQ383" s="567">
        <f>+AE383+1</f>
        <v>7</v>
      </c>
      <c r="AR383" s="461">
        <f>+AQ383*2</f>
        <v>14</v>
      </c>
      <c r="AS383" s="456">
        <f>+AG383</f>
        <v>83200</v>
      </c>
      <c r="AT383" s="456">
        <f>+AH383</f>
        <v>10</v>
      </c>
      <c r="AU383" s="462">
        <f>+AS383*AT383</f>
        <v>832000</v>
      </c>
      <c r="AV383" s="462">
        <f>IF((AR383&lt;=30)*AND(AU383*AR383%&gt;AJ383),AU383*AR383%,IF((AR383&gt;30)*AND(AU383*30%&gt;AJ383),AU383*30%,AJ383))</f>
        <v>116480.00000000001</v>
      </c>
      <c r="AW383" s="462">
        <f>+AU383*0.6</f>
        <v>499200</v>
      </c>
      <c r="AX383" s="462">
        <f>+AU383+AV383+AW383</f>
        <v>1447680</v>
      </c>
      <c r="AY383" s="456">
        <f>+AM383</f>
        <v>0</v>
      </c>
      <c r="AZ383" s="484">
        <f>+AX383+AY383</f>
        <v>1447680</v>
      </c>
      <c r="BA383" s="484">
        <f>+AZ383*13</f>
        <v>18819840</v>
      </c>
    </row>
    <row r="384" spans="1:53" s="485" customFormat="1" ht="23.25" customHeight="1">
      <c r="A384" s="792">
        <v>24</v>
      </c>
      <c r="B384" s="802" t="s">
        <v>1987</v>
      </c>
      <c r="C384" s="794" t="s">
        <v>1960</v>
      </c>
      <c r="D384" s="794">
        <v>1995</v>
      </c>
      <c r="E384" s="795" t="s">
        <v>525</v>
      </c>
      <c r="F384" s="796">
        <v>1</v>
      </c>
      <c r="G384" s="797">
        <v>2</v>
      </c>
      <c r="H384" s="798">
        <f t="shared" si="786"/>
        <v>4</v>
      </c>
      <c r="I384" s="799">
        <v>83200</v>
      </c>
      <c r="J384" s="799">
        <v>10</v>
      </c>
      <c r="K384" s="800">
        <f>+J384*I384</f>
        <v>832000</v>
      </c>
      <c r="L384" s="800">
        <v>33280</v>
      </c>
      <c r="M384" s="800">
        <f t="shared" si="781"/>
        <v>499200</v>
      </c>
      <c r="N384" s="800">
        <f t="shared" si="782"/>
        <v>1364480</v>
      </c>
      <c r="O384" s="799"/>
      <c r="P384" s="801">
        <f>+N384+O384</f>
        <v>1364480</v>
      </c>
      <c r="Q384" s="801">
        <f t="shared" si="789"/>
        <v>17738240</v>
      </c>
      <c r="R384" s="690">
        <v>1</v>
      </c>
      <c r="S384" s="567">
        <f t="shared" si="783"/>
        <v>3</v>
      </c>
      <c r="T384" s="461">
        <f>+S384*2</f>
        <v>6</v>
      </c>
      <c r="U384" s="456">
        <v>83200</v>
      </c>
      <c r="V384" s="456">
        <f t="shared" si="784"/>
        <v>10</v>
      </c>
      <c r="W384" s="462">
        <f>+U384*V384</f>
        <v>832000</v>
      </c>
      <c r="X384" s="462">
        <f t="shared" si="785"/>
        <v>49920</v>
      </c>
      <c r="Y384" s="462">
        <f>+W384*0.6</f>
        <v>499200</v>
      </c>
      <c r="Z384" s="462">
        <f>+W384+X384+Y384</f>
        <v>1381120</v>
      </c>
      <c r="AA384" s="456">
        <f t="shared" si="794"/>
        <v>0</v>
      </c>
      <c r="AB384" s="484">
        <f>+Z384+AA384</f>
        <v>1381120</v>
      </c>
      <c r="AC384" s="484">
        <f>+AB384*13</f>
        <v>17954560</v>
      </c>
      <c r="AD384" s="690">
        <v>1</v>
      </c>
      <c r="AE384" s="567">
        <f>+S384+1</f>
        <v>4</v>
      </c>
      <c r="AF384" s="461">
        <f>+AE384*2</f>
        <v>8</v>
      </c>
      <c r="AG384" s="456">
        <f>+U384</f>
        <v>83200</v>
      </c>
      <c r="AH384" s="456">
        <f>+V384</f>
        <v>10</v>
      </c>
      <c r="AI384" s="462">
        <f>+AG384*AH384</f>
        <v>832000</v>
      </c>
      <c r="AJ384" s="462">
        <f>IF((AF384&lt;=30)*AND(AI384*AF384%&gt;X384),AI384*AF384%,IF((AF384&gt;30)*AND(AI384*30%&gt;X384),AI384*30%,X384))</f>
        <v>66560</v>
      </c>
      <c r="AK384" s="462">
        <f>+AI384*0.6</f>
        <v>499200</v>
      </c>
      <c r="AL384" s="462">
        <f>+AI384+AJ384+AK384</f>
        <v>1397760</v>
      </c>
      <c r="AM384" s="456">
        <f>+AA384</f>
        <v>0</v>
      </c>
      <c r="AN384" s="484">
        <f>+AL384+AM384</f>
        <v>1397760</v>
      </c>
      <c r="AO384" s="484">
        <f>+AN384*13</f>
        <v>18170880</v>
      </c>
      <c r="AP384" s="690">
        <v>1</v>
      </c>
      <c r="AQ384" s="567">
        <f>+AE384+1</f>
        <v>5</v>
      </c>
      <c r="AR384" s="461">
        <f>+AQ384*2</f>
        <v>10</v>
      </c>
      <c r="AS384" s="456">
        <f>+AG384</f>
        <v>83200</v>
      </c>
      <c r="AT384" s="456">
        <f>+AH384</f>
        <v>10</v>
      </c>
      <c r="AU384" s="462">
        <f>+AS384*AT384</f>
        <v>832000</v>
      </c>
      <c r="AV384" s="462">
        <f>IF((AR384&lt;=30)*AND(AU384*AR384%&gt;AJ384),AU384*AR384%,IF((AR384&gt;30)*AND(AU384*30%&gt;AJ384),AU384*30%,AJ384))</f>
        <v>83200</v>
      </c>
      <c r="AW384" s="462">
        <f>+AU384*0.6</f>
        <v>499200</v>
      </c>
      <c r="AX384" s="462">
        <f>+AU384+AV384+AW384</f>
        <v>1414400</v>
      </c>
      <c r="AY384" s="456">
        <f>+AM384</f>
        <v>0</v>
      </c>
      <c r="AZ384" s="484">
        <f>+AX384+AY384</f>
        <v>1414400</v>
      </c>
      <c r="BA384" s="484">
        <f>+AZ384*13</f>
        <v>18387200</v>
      </c>
    </row>
    <row r="385" spans="1:53" s="485" customFormat="1" ht="23.25" customHeight="1">
      <c r="A385" s="792">
        <v>25</v>
      </c>
      <c r="B385" s="803" t="s">
        <v>2004</v>
      </c>
      <c r="C385" s="794" t="s">
        <v>1960</v>
      </c>
      <c r="D385" s="794">
        <v>1990</v>
      </c>
      <c r="E385" s="795" t="s">
        <v>525</v>
      </c>
      <c r="F385" s="796">
        <v>1</v>
      </c>
      <c r="G385" s="797">
        <v>6</v>
      </c>
      <c r="H385" s="798">
        <f t="shared" si="786"/>
        <v>12</v>
      </c>
      <c r="I385" s="799">
        <v>83200</v>
      </c>
      <c r="J385" s="799">
        <v>10</v>
      </c>
      <c r="K385" s="800">
        <f t="shared" si="787"/>
        <v>832000</v>
      </c>
      <c r="L385" s="800">
        <v>99840</v>
      </c>
      <c r="M385" s="800">
        <f t="shared" si="781"/>
        <v>499200</v>
      </c>
      <c r="N385" s="800">
        <f t="shared" si="782"/>
        <v>1431040</v>
      </c>
      <c r="O385" s="799"/>
      <c r="P385" s="801">
        <f t="shared" si="819"/>
        <v>1431040</v>
      </c>
      <c r="Q385" s="801">
        <f t="shared" si="789"/>
        <v>18603520</v>
      </c>
      <c r="R385" s="690">
        <v>1</v>
      </c>
      <c r="S385" s="567">
        <f t="shared" si="783"/>
        <v>7</v>
      </c>
      <c r="T385" s="461">
        <f t="shared" si="790"/>
        <v>14</v>
      </c>
      <c r="U385" s="456">
        <v>83200</v>
      </c>
      <c r="V385" s="456">
        <f t="shared" si="784"/>
        <v>10</v>
      </c>
      <c r="W385" s="462">
        <f t="shared" si="791"/>
        <v>832000</v>
      </c>
      <c r="X385" s="462">
        <f t="shared" si="785"/>
        <v>116480.00000000001</v>
      </c>
      <c r="Y385" s="462">
        <f t="shared" si="792"/>
        <v>499200</v>
      </c>
      <c r="Z385" s="462">
        <f t="shared" si="793"/>
        <v>1447680</v>
      </c>
      <c r="AA385" s="456">
        <f t="shared" si="794"/>
        <v>0</v>
      </c>
      <c r="AB385" s="484">
        <f t="shared" si="795"/>
        <v>1447680</v>
      </c>
      <c r="AC385" s="484">
        <f t="shared" si="796"/>
        <v>18819840</v>
      </c>
      <c r="AD385" s="690">
        <v>1</v>
      </c>
      <c r="AE385" s="567">
        <f t="shared" si="797"/>
        <v>8</v>
      </c>
      <c r="AF385" s="461">
        <f t="shared" si="798"/>
        <v>16</v>
      </c>
      <c r="AG385" s="456">
        <f t="shared" si="799"/>
        <v>83200</v>
      </c>
      <c r="AH385" s="456">
        <f t="shared" si="800"/>
        <v>10</v>
      </c>
      <c r="AI385" s="462">
        <f t="shared" si="801"/>
        <v>832000</v>
      </c>
      <c r="AJ385" s="462">
        <f t="shared" si="802"/>
        <v>133120</v>
      </c>
      <c r="AK385" s="462">
        <f t="shared" si="803"/>
        <v>499200</v>
      </c>
      <c r="AL385" s="462">
        <f t="shared" si="804"/>
        <v>1464320</v>
      </c>
      <c r="AM385" s="456">
        <f t="shared" si="805"/>
        <v>0</v>
      </c>
      <c r="AN385" s="484">
        <f t="shared" si="806"/>
        <v>1464320</v>
      </c>
      <c r="AO385" s="484">
        <f t="shared" si="807"/>
        <v>19036160</v>
      </c>
      <c r="AP385" s="690">
        <v>1</v>
      </c>
      <c r="AQ385" s="567">
        <f t="shared" si="808"/>
        <v>9</v>
      </c>
      <c r="AR385" s="461">
        <f t="shared" si="809"/>
        <v>18</v>
      </c>
      <c r="AS385" s="456">
        <f t="shared" si="810"/>
        <v>83200</v>
      </c>
      <c r="AT385" s="456">
        <f t="shared" si="811"/>
        <v>10</v>
      </c>
      <c r="AU385" s="462">
        <f t="shared" si="812"/>
        <v>832000</v>
      </c>
      <c r="AV385" s="462">
        <f t="shared" si="813"/>
        <v>149760</v>
      </c>
      <c r="AW385" s="462">
        <f t="shared" si="814"/>
        <v>499200</v>
      </c>
      <c r="AX385" s="462">
        <f t="shared" si="815"/>
        <v>1480960</v>
      </c>
      <c r="AY385" s="456">
        <f t="shared" si="816"/>
        <v>0</v>
      </c>
      <c r="AZ385" s="484">
        <f t="shared" si="817"/>
        <v>1480960</v>
      </c>
      <c r="BA385" s="484">
        <f t="shared" si="818"/>
        <v>19252480</v>
      </c>
    </row>
    <row r="386" spans="1:53" s="485" customFormat="1" ht="23.25" customHeight="1">
      <c r="A386" s="792">
        <v>26</v>
      </c>
      <c r="B386" s="803" t="s">
        <v>1439</v>
      </c>
      <c r="C386" s="794" t="s">
        <v>1961</v>
      </c>
      <c r="D386" s="794">
        <v>1987</v>
      </c>
      <c r="E386" s="795" t="s">
        <v>525</v>
      </c>
      <c r="F386" s="796">
        <v>1</v>
      </c>
      <c r="G386" s="797">
        <v>4</v>
      </c>
      <c r="H386" s="798">
        <f t="shared" si="786"/>
        <v>8</v>
      </c>
      <c r="I386" s="799">
        <v>83200</v>
      </c>
      <c r="J386" s="799">
        <v>10</v>
      </c>
      <c r="K386" s="800">
        <f>+J386*I386</f>
        <v>832000</v>
      </c>
      <c r="L386" s="800">
        <v>66560</v>
      </c>
      <c r="M386" s="800">
        <f t="shared" si="781"/>
        <v>499200</v>
      </c>
      <c r="N386" s="800">
        <f t="shared" si="782"/>
        <v>1397760</v>
      </c>
      <c r="O386" s="799"/>
      <c r="P386" s="801">
        <f>+N386+O386</f>
        <v>1397760</v>
      </c>
      <c r="Q386" s="801">
        <f t="shared" si="789"/>
        <v>18170880</v>
      </c>
      <c r="R386" s="690">
        <v>1</v>
      </c>
      <c r="S386" s="567">
        <f t="shared" si="783"/>
        <v>5</v>
      </c>
      <c r="T386" s="461">
        <f>+S386*2</f>
        <v>10</v>
      </c>
      <c r="U386" s="456">
        <v>83200</v>
      </c>
      <c r="V386" s="456">
        <f t="shared" si="784"/>
        <v>10</v>
      </c>
      <c r="W386" s="462">
        <f>+U386*V386</f>
        <v>832000</v>
      </c>
      <c r="X386" s="462">
        <f t="shared" si="785"/>
        <v>83200</v>
      </c>
      <c r="Y386" s="462">
        <f>+W386*0.6</f>
        <v>499200</v>
      </c>
      <c r="Z386" s="462">
        <f>+W386+X386+Y386</f>
        <v>1414400</v>
      </c>
      <c r="AA386" s="456">
        <f t="shared" si="794"/>
        <v>0</v>
      </c>
      <c r="AB386" s="484">
        <f>+Z386+AA386</f>
        <v>1414400</v>
      </c>
      <c r="AC386" s="484">
        <f>+AB386*13</f>
        <v>18387200</v>
      </c>
      <c r="AD386" s="690">
        <v>1</v>
      </c>
      <c r="AE386" s="567">
        <f>+S386+1</f>
        <v>6</v>
      </c>
      <c r="AF386" s="461">
        <f>+AE386*2</f>
        <v>12</v>
      </c>
      <c r="AG386" s="456">
        <f>+U386</f>
        <v>83200</v>
      </c>
      <c r="AH386" s="456">
        <f t="shared" si="800"/>
        <v>10</v>
      </c>
      <c r="AI386" s="462">
        <f>+AG386*AH386</f>
        <v>832000</v>
      </c>
      <c r="AJ386" s="462">
        <f>IF((AF386&lt;=30)*AND(AI386*AF386%&gt;X386),AI386*AF386%,IF((AF386&gt;30)*AND(AI386*30%&gt;X386),AI386*30%,X386))</f>
        <v>99840</v>
      </c>
      <c r="AK386" s="462">
        <f>+AI386*0.6</f>
        <v>499200</v>
      </c>
      <c r="AL386" s="462">
        <f>+AI386+AJ386+AK386</f>
        <v>1431040</v>
      </c>
      <c r="AM386" s="456">
        <f>+AA386</f>
        <v>0</v>
      </c>
      <c r="AN386" s="484">
        <f>+AL386+AM386</f>
        <v>1431040</v>
      </c>
      <c r="AO386" s="484">
        <f>+AN386*13</f>
        <v>18603520</v>
      </c>
      <c r="AP386" s="690">
        <v>1</v>
      </c>
      <c r="AQ386" s="567">
        <f>+AE386+1</f>
        <v>7</v>
      </c>
      <c r="AR386" s="461">
        <f>+AQ386*2</f>
        <v>14</v>
      </c>
      <c r="AS386" s="456">
        <f>+AG386</f>
        <v>83200</v>
      </c>
      <c r="AT386" s="456">
        <f t="shared" si="811"/>
        <v>10</v>
      </c>
      <c r="AU386" s="462">
        <f>+AS386*AT386</f>
        <v>832000</v>
      </c>
      <c r="AV386" s="462">
        <f>IF((AR386&lt;=30)*AND(AU386*AR386%&gt;AJ386),AU386*AR386%,IF((AR386&gt;30)*AND(AU386*30%&gt;AJ386),AU386*30%,AJ386))</f>
        <v>116480.00000000001</v>
      </c>
      <c r="AW386" s="462">
        <f>+AU386*0.6</f>
        <v>499200</v>
      </c>
      <c r="AX386" s="462">
        <f>+AU386+AV386+AW386</f>
        <v>1447680</v>
      </c>
      <c r="AY386" s="456">
        <f>+AM386</f>
        <v>0</v>
      </c>
      <c r="AZ386" s="484">
        <f>+AX386+AY386</f>
        <v>1447680</v>
      </c>
      <c r="BA386" s="484">
        <f>+AZ386*13</f>
        <v>18819840</v>
      </c>
    </row>
    <row r="387" spans="1:53" s="485" customFormat="1" ht="23.25" customHeight="1">
      <c r="A387" s="792">
        <v>27</v>
      </c>
      <c r="B387" s="795" t="s">
        <v>969</v>
      </c>
      <c r="C387" s="794" t="s">
        <v>1961</v>
      </c>
      <c r="D387" s="794">
        <v>1972</v>
      </c>
      <c r="E387" s="795" t="s">
        <v>525</v>
      </c>
      <c r="F387" s="796">
        <v>1</v>
      </c>
      <c r="G387" s="797">
        <v>7</v>
      </c>
      <c r="H387" s="798">
        <f t="shared" si="786"/>
        <v>14</v>
      </c>
      <c r="I387" s="799">
        <v>83200</v>
      </c>
      <c r="J387" s="799">
        <v>10</v>
      </c>
      <c r="K387" s="800">
        <f t="shared" ref="K387:K395" si="820">+J387*I387</f>
        <v>832000</v>
      </c>
      <c r="L387" s="800">
        <v>116480.00000000001</v>
      </c>
      <c r="M387" s="800">
        <f t="shared" si="781"/>
        <v>499200</v>
      </c>
      <c r="N387" s="800">
        <f t="shared" si="782"/>
        <v>1447680</v>
      </c>
      <c r="O387" s="799"/>
      <c r="P387" s="801">
        <f t="shared" ref="P387:P395" si="821">+N387+O387</f>
        <v>1447680</v>
      </c>
      <c r="Q387" s="801">
        <f t="shared" si="789"/>
        <v>18819840</v>
      </c>
      <c r="R387" s="690">
        <v>1</v>
      </c>
      <c r="S387" s="567">
        <f t="shared" si="783"/>
        <v>8</v>
      </c>
      <c r="T387" s="461">
        <f t="shared" ref="T387:T395" si="822">+S387*2</f>
        <v>16</v>
      </c>
      <c r="U387" s="456">
        <v>83200</v>
      </c>
      <c r="V387" s="456">
        <f t="shared" si="784"/>
        <v>10</v>
      </c>
      <c r="W387" s="462">
        <f t="shared" ref="W387:W395" si="823">+U387*V387</f>
        <v>832000</v>
      </c>
      <c r="X387" s="462">
        <f t="shared" si="785"/>
        <v>133120</v>
      </c>
      <c r="Y387" s="462">
        <f t="shared" ref="Y387:Y395" si="824">+W387*0.6</f>
        <v>499200</v>
      </c>
      <c r="Z387" s="462">
        <f t="shared" ref="Z387:Z395" si="825">+W387+X387+Y387</f>
        <v>1464320</v>
      </c>
      <c r="AA387" s="456">
        <f t="shared" si="794"/>
        <v>0</v>
      </c>
      <c r="AB387" s="484">
        <f t="shared" ref="AB387:AB395" si="826">+Z387+AA387</f>
        <v>1464320</v>
      </c>
      <c r="AC387" s="484">
        <f t="shared" ref="AC387:AC395" si="827">+AB387*13</f>
        <v>19036160</v>
      </c>
      <c r="AD387" s="690">
        <v>1</v>
      </c>
      <c r="AE387" s="567">
        <f t="shared" ref="AE387:AE395" si="828">+S387+1</f>
        <v>9</v>
      </c>
      <c r="AF387" s="461">
        <f t="shared" ref="AF387:AF395" si="829">+AE387*2</f>
        <v>18</v>
      </c>
      <c r="AG387" s="456">
        <f>+U387</f>
        <v>83200</v>
      </c>
      <c r="AH387" s="456">
        <f>+V387</f>
        <v>10</v>
      </c>
      <c r="AI387" s="462">
        <f t="shared" ref="AI387:AI395" si="830">+AG387*AH387</f>
        <v>832000</v>
      </c>
      <c r="AJ387" s="462">
        <f t="shared" ref="AJ387:AJ395" si="831">IF((AF387&lt;=30)*AND(AI387*AF387%&gt;X387),AI387*AF387%,IF((AF387&gt;30)*AND(AI387*30%&gt;X387),AI387*30%,X387))</f>
        <v>149760</v>
      </c>
      <c r="AK387" s="462">
        <f t="shared" ref="AK387:AK395" si="832">+AI387*0.6</f>
        <v>499200</v>
      </c>
      <c r="AL387" s="462">
        <f t="shared" ref="AL387:AL395" si="833">+AI387+AJ387+AK387</f>
        <v>1480960</v>
      </c>
      <c r="AM387" s="456">
        <f t="shared" ref="AM387:AM395" si="834">+AA387</f>
        <v>0</v>
      </c>
      <c r="AN387" s="484">
        <f t="shared" ref="AN387:AN395" si="835">+AL387+AM387</f>
        <v>1480960</v>
      </c>
      <c r="AO387" s="484">
        <f t="shared" ref="AO387:AO395" si="836">+AN387*13</f>
        <v>19252480</v>
      </c>
      <c r="AP387" s="690">
        <v>1</v>
      </c>
      <c r="AQ387" s="567">
        <f t="shared" ref="AQ387:AQ395" si="837">+AE387+1</f>
        <v>10</v>
      </c>
      <c r="AR387" s="461">
        <f t="shared" ref="AR387:AR395" si="838">+AQ387*2</f>
        <v>20</v>
      </c>
      <c r="AS387" s="456">
        <f>+AG387</f>
        <v>83200</v>
      </c>
      <c r="AT387" s="456">
        <f>+AH387</f>
        <v>10</v>
      </c>
      <c r="AU387" s="462">
        <f t="shared" ref="AU387:AU395" si="839">+AS387*AT387</f>
        <v>832000</v>
      </c>
      <c r="AV387" s="462">
        <f t="shared" ref="AV387:AV395" si="840">IF((AR387&lt;=30)*AND(AU387*AR387%&gt;AJ387),AU387*AR387%,IF((AR387&gt;30)*AND(AU387*30%&gt;AJ387),AU387*30%,AJ387))</f>
        <v>166400</v>
      </c>
      <c r="AW387" s="462">
        <f t="shared" ref="AW387:AW395" si="841">+AU387*0.6</f>
        <v>499200</v>
      </c>
      <c r="AX387" s="462">
        <f t="shared" ref="AX387:AX395" si="842">+AU387+AV387+AW387</f>
        <v>1497600</v>
      </c>
      <c r="AY387" s="456">
        <f t="shared" ref="AY387:AY395" si="843">+AM387</f>
        <v>0</v>
      </c>
      <c r="AZ387" s="484">
        <f t="shared" ref="AZ387:AZ395" si="844">+AX387+AY387</f>
        <v>1497600</v>
      </c>
      <c r="BA387" s="484">
        <f t="shared" ref="BA387:BA395" si="845">+AZ387*13</f>
        <v>19468800</v>
      </c>
    </row>
    <row r="388" spans="1:53" s="485" customFormat="1" ht="23.25" customHeight="1">
      <c r="A388" s="792">
        <v>28</v>
      </c>
      <c r="B388" s="795" t="s">
        <v>144</v>
      </c>
      <c r="C388" s="794" t="s">
        <v>1960</v>
      </c>
      <c r="D388" s="794">
        <v>1986</v>
      </c>
      <c r="E388" s="795" t="s">
        <v>525</v>
      </c>
      <c r="F388" s="796">
        <v>1</v>
      </c>
      <c r="G388" s="797">
        <v>5</v>
      </c>
      <c r="H388" s="798">
        <f t="shared" si="786"/>
        <v>10</v>
      </c>
      <c r="I388" s="799">
        <v>83200</v>
      </c>
      <c r="J388" s="799">
        <v>10</v>
      </c>
      <c r="K388" s="800">
        <f t="shared" si="820"/>
        <v>832000</v>
      </c>
      <c r="L388" s="800">
        <v>83200</v>
      </c>
      <c r="M388" s="800">
        <f t="shared" si="781"/>
        <v>499200</v>
      </c>
      <c r="N388" s="800">
        <f t="shared" si="782"/>
        <v>1414400</v>
      </c>
      <c r="O388" s="799"/>
      <c r="P388" s="801">
        <f t="shared" si="821"/>
        <v>1414400</v>
      </c>
      <c r="Q388" s="801">
        <f t="shared" si="789"/>
        <v>18387200</v>
      </c>
      <c r="R388" s="690">
        <v>1</v>
      </c>
      <c r="S388" s="567">
        <f t="shared" si="783"/>
        <v>6</v>
      </c>
      <c r="T388" s="461">
        <f t="shared" si="822"/>
        <v>12</v>
      </c>
      <c r="U388" s="456">
        <v>83200</v>
      </c>
      <c r="V388" s="456">
        <f t="shared" si="784"/>
        <v>10</v>
      </c>
      <c r="W388" s="462">
        <f t="shared" si="823"/>
        <v>832000</v>
      </c>
      <c r="X388" s="462">
        <f t="shared" si="785"/>
        <v>99840</v>
      </c>
      <c r="Y388" s="462">
        <f t="shared" si="824"/>
        <v>499200</v>
      </c>
      <c r="Z388" s="462">
        <f t="shared" si="825"/>
        <v>1431040</v>
      </c>
      <c r="AA388" s="456">
        <f t="shared" si="794"/>
        <v>0</v>
      </c>
      <c r="AB388" s="484">
        <f t="shared" si="826"/>
        <v>1431040</v>
      </c>
      <c r="AC388" s="484">
        <f t="shared" si="827"/>
        <v>18603520</v>
      </c>
      <c r="AD388" s="690">
        <v>1</v>
      </c>
      <c r="AE388" s="567">
        <f t="shared" si="828"/>
        <v>7</v>
      </c>
      <c r="AF388" s="461">
        <f t="shared" si="829"/>
        <v>14</v>
      </c>
      <c r="AG388" s="456">
        <f>+U388</f>
        <v>83200</v>
      </c>
      <c r="AH388" s="456">
        <f>+V388</f>
        <v>10</v>
      </c>
      <c r="AI388" s="462">
        <f t="shared" si="830"/>
        <v>832000</v>
      </c>
      <c r="AJ388" s="462">
        <f t="shared" si="831"/>
        <v>116480.00000000001</v>
      </c>
      <c r="AK388" s="462">
        <f t="shared" si="832"/>
        <v>499200</v>
      </c>
      <c r="AL388" s="462">
        <f t="shared" si="833"/>
        <v>1447680</v>
      </c>
      <c r="AM388" s="456">
        <f t="shared" si="834"/>
        <v>0</v>
      </c>
      <c r="AN388" s="484">
        <f t="shared" si="835"/>
        <v>1447680</v>
      </c>
      <c r="AO388" s="484">
        <f t="shared" si="836"/>
        <v>18819840</v>
      </c>
      <c r="AP388" s="690">
        <v>1</v>
      </c>
      <c r="AQ388" s="567">
        <f t="shared" si="837"/>
        <v>8</v>
      </c>
      <c r="AR388" s="461">
        <f t="shared" si="838"/>
        <v>16</v>
      </c>
      <c r="AS388" s="456">
        <f>+AG388</f>
        <v>83200</v>
      </c>
      <c r="AT388" s="456">
        <f>+AH388</f>
        <v>10</v>
      </c>
      <c r="AU388" s="462">
        <f t="shared" si="839"/>
        <v>832000</v>
      </c>
      <c r="AV388" s="462">
        <f t="shared" si="840"/>
        <v>133120</v>
      </c>
      <c r="AW388" s="462">
        <f t="shared" si="841"/>
        <v>499200</v>
      </c>
      <c r="AX388" s="462">
        <f t="shared" si="842"/>
        <v>1464320</v>
      </c>
      <c r="AY388" s="456">
        <f t="shared" si="843"/>
        <v>0</v>
      </c>
      <c r="AZ388" s="484">
        <f t="shared" si="844"/>
        <v>1464320</v>
      </c>
      <c r="BA388" s="484">
        <f t="shared" si="845"/>
        <v>19036160</v>
      </c>
    </row>
    <row r="389" spans="1:53" s="485" customFormat="1" ht="22.5" customHeight="1">
      <c r="A389" s="792">
        <v>29</v>
      </c>
      <c r="B389" s="803" t="s">
        <v>1434</v>
      </c>
      <c r="C389" s="794" t="s">
        <v>1960</v>
      </c>
      <c r="D389" s="794">
        <v>1984</v>
      </c>
      <c r="E389" s="795" t="s">
        <v>525</v>
      </c>
      <c r="F389" s="796">
        <v>1</v>
      </c>
      <c r="G389" s="797">
        <v>4</v>
      </c>
      <c r="H389" s="798">
        <f t="shared" si="786"/>
        <v>8</v>
      </c>
      <c r="I389" s="799">
        <v>83200</v>
      </c>
      <c r="J389" s="799">
        <v>10</v>
      </c>
      <c r="K389" s="800">
        <f t="shared" si="820"/>
        <v>832000</v>
      </c>
      <c r="L389" s="800">
        <v>66560</v>
      </c>
      <c r="M389" s="800">
        <f t="shared" si="781"/>
        <v>499200</v>
      </c>
      <c r="N389" s="800">
        <f t="shared" si="782"/>
        <v>1397760</v>
      </c>
      <c r="O389" s="799"/>
      <c r="P389" s="801">
        <f t="shared" si="821"/>
        <v>1397760</v>
      </c>
      <c r="Q389" s="801">
        <f t="shared" si="789"/>
        <v>18170880</v>
      </c>
      <c r="R389" s="690">
        <v>1</v>
      </c>
      <c r="S389" s="567">
        <f t="shared" si="783"/>
        <v>5</v>
      </c>
      <c r="T389" s="461">
        <f t="shared" si="822"/>
        <v>10</v>
      </c>
      <c r="U389" s="456">
        <v>83200</v>
      </c>
      <c r="V389" s="456">
        <f t="shared" si="784"/>
        <v>10</v>
      </c>
      <c r="W389" s="462">
        <f t="shared" si="823"/>
        <v>832000</v>
      </c>
      <c r="X389" s="462">
        <f t="shared" si="785"/>
        <v>83200</v>
      </c>
      <c r="Y389" s="462">
        <f t="shared" si="824"/>
        <v>499200</v>
      </c>
      <c r="Z389" s="462">
        <f t="shared" si="825"/>
        <v>1414400</v>
      </c>
      <c r="AA389" s="456">
        <f t="shared" si="794"/>
        <v>0</v>
      </c>
      <c r="AB389" s="484">
        <f t="shared" si="826"/>
        <v>1414400</v>
      </c>
      <c r="AC389" s="484">
        <f t="shared" si="827"/>
        <v>18387200</v>
      </c>
      <c r="AD389" s="690">
        <v>1</v>
      </c>
      <c r="AE389" s="567">
        <f t="shared" si="828"/>
        <v>6</v>
      </c>
      <c r="AF389" s="461">
        <f t="shared" si="829"/>
        <v>12</v>
      </c>
      <c r="AG389" s="456">
        <v>83200</v>
      </c>
      <c r="AH389" s="456">
        <f t="shared" ref="AH389:AH395" si="846">+V389</f>
        <v>10</v>
      </c>
      <c r="AI389" s="462">
        <f t="shared" si="830"/>
        <v>832000</v>
      </c>
      <c r="AJ389" s="462">
        <f t="shared" si="831"/>
        <v>99840</v>
      </c>
      <c r="AK389" s="462">
        <f t="shared" si="832"/>
        <v>499200</v>
      </c>
      <c r="AL389" s="462">
        <f t="shared" si="833"/>
        <v>1431040</v>
      </c>
      <c r="AM389" s="456">
        <f t="shared" si="834"/>
        <v>0</v>
      </c>
      <c r="AN389" s="484">
        <f t="shared" si="835"/>
        <v>1431040</v>
      </c>
      <c r="AO389" s="484">
        <f t="shared" si="836"/>
        <v>18603520</v>
      </c>
      <c r="AP389" s="690">
        <v>1</v>
      </c>
      <c r="AQ389" s="567">
        <f t="shared" si="837"/>
        <v>7</v>
      </c>
      <c r="AR389" s="461">
        <f t="shared" si="838"/>
        <v>14</v>
      </c>
      <c r="AS389" s="456">
        <v>83200</v>
      </c>
      <c r="AT389" s="456">
        <f t="shared" ref="AT389:AT395" si="847">+AH389</f>
        <v>10</v>
      </c>
      <c r="AU389" s="462">
        <f t="shared" si="839"/>
        <v>832000</v>
      </c>
      <c r="AV389" s="462">
        <f t="shared" si="840"/>
        <v>116480.00000000001</v>
      </c>
      <c r="AW389" s="462">
        <f t="shared" si="841"/>
        <v>499200</v>
      </c>
      <c r="AX389" s="462">
        <f t="shared" si="842"/>
        <v>1447680</v>
      </c>
      <c r="AY389" s="456">
        <f t="shared" si="843"/>
        <v>0</v>
      </c>
      <c r="AZ389" s="484">
        <f t="shared" si="844"/>
        <v>1447680</v>
      </c>
      <c r="BA389" s="484">
        <f t="shared" si="845"/>
        <v>18819840</v>
      </c>
    </row>
    <row r="390" spans="1:53" s="485" customFormat="1" ht="24.75" customHeight="1">
      <c r="A390" s="792">
        <v>30</v>
      </c>
      <c r="B390" s="803" t="s">
        <v>478</v>
      </c>
      <c r="C390" s="794" t="s">
        <v>1961</v>
      </c>
      <c r="D390" s="794">
        <v>1973</v>
      </c>
      <c r="E390" s="795" t="s">
        <v>525</v>
      </c>
      <c r="F390" s="796">
        <v>1</v>
      </c>
      <c r="G390" s="797">
        <v>18</v>
      </c>
      <c r="H390" s="798">
        <f t="shared" si="786"/>
        <v>36</v>
      </c>
      <c r="I390" s="799">
        <v>83200</v>
      </c>
      <c r="J390" s="799">
        <v>10</v>
      </c>
      <c r="K390" s="800">
        <f t="shared" si="820"/>
        <v>832000</v>
      </c>
      <c r="L390" s="800">
        <v>249600</v>
      </c>
      <c r="M390" s="800">
        <f t="shared" si="781"/>
        <v>499200</v>
      </c>
      <c r="N390" s="800">
        <f t="shared" si="782"/>
        <v>1580800</v>
      </c>
      <c r="O390" s="799"/>
      <c r="P390" s="801">
        <f t="shared" si="821"/>
        <v>1580800</v>
      </c>
      <c r="Q390" s="801">
        <f t="shared" si="789"/>
        <v>20550400</v>
      </c>
      <c r="R390" s="690">
        <v>1</v>
      </c>
      <c r="S390" s="567">
        <f t="shared" si="783"/>
        <v>19</v>
      </c>
      <c r="T390" s="461">
        <f t="shared" si="822"/>
        <v>38</v>
      </c>
      <c r="U390" s="456">
        <v>83200</v>
      </c>
      <c r="V390" s="456">
        <f t="shared" si="784"/>
        <v>10</v>
      </c>
      <c r="W390" s="462">
        <f t="shared" si="823"/>
        <v>832000</v>
      </c>
      <c r="X390" s="462">
        <f t="shared" si="785"/>
        <v>249600</v>
      </c>
      <c r="Y390" s="462">
        <f t="shared" si="824"/>
        <v>499200</v>
      </c>
      <c r="Z390" s="462">
        <f t="shared" si="825"/>
        <v>1580800</v>
      </c>
      <c r="AA390" s="456">
        <f t="shared" si="794"/>
        <v>0</v>
      </c>
      <c r="AB390" s="484">
        <f t="shared" si="826"/>
        <v>1580800</v>
      </c>
      <c r="AC390" s="484">
        <f t="shared" si="827"/>
        <v>20550400</v>
      </c>
      <c r="AD390" s="690">
        <v>1</v>
      </c>
      <c r="AE390" s="567">
        <f t="shared" si="828"/>
        <v>20</v>
      </c>
      <c r="AF390" s="461">
        <f t="shared" si="829"/>
        <v>40</v>
      </c>
      <c r="AG390" s="456">
        <v>83200</v>
      </c>
      <c r="AH390" s="456">
        <f t="shared" si="846"/>
        <v>10</v>
      </c>
      <c r="AI390" s="462">
        <f t="shared" si="830"/>
        <v>832000</v>
      </c>
      <c r="AJ390" s="462">
        <f t="shared" si="831"/>
        <v>249600</v>
      </c>
      <c r="AK390" s="462">
        <f t="shared" si="832"/>
        <v>499200</v>
      </c>
      <c r="AL390" s="462">
        <f t="shared" si="833"/>
        <v>1580800</v>
      </c>
      <c r="AM390" s="456">
        <f t="shared" si="834"/>
        <v>0</v>
      </c>
      <c r="AN390" s="484">
        <f t="shared" si="835"/>
        <v>1580800</v>
      </c>
      <c r="AO390" s="484">
        <f t="shared" si="836"/>
        <v>20550400</v>
      </c>
      <c r="AP390" s="690">
        <v>1</v>
      </c>
      <c r="AQ390" s="567">
        <f t="shared" si="837"/>
        <v>21</v>
      </c>
      <c r="AR390" s="461">
        <f t="shared" si="838"/>
        <v>42</v>
      </c>
      <c r="AS390" s="456">
        <v>83200</v>
      </c>
      <c r="AT390" s="456">
        <f t="shared" si="847"/>
        <v>10</v>
      </c>
      <c r="AU390" s="462">
        <f t="shared" si="839"/>
        <v>832000</v>
      </c>
      <c r="AV390" s="462">
        <f t="shared" si="840"/>
        <v>249600</v>
      </c>
      <c r="AW390" s="462">
        <f t="shared" si="841"/>
        <v>499200</v>
      </c>
      <c r="AX390" s="462">
        <f t="shared" si="842"/>
        <v>1580800</v>
      </c>
      <c r="AY390" s="456">
        <f t="shared" si="843"/>
        <v>0</v>
      </c>
      <c r="AZ390" s="484">
        <f t="shared" si="844"/>
        <v>1580800</v>
      </c>
      <c r="BA390" s="484">
        <f t="shared" si="845"/>
        <v>20550400</v>
      </c>
    </row>
    <row r="391" spans="1:53" s="485" customFormat="1" ht="23.25" customHeight="1">
      <c r="A391" s="792">
        <v>31</v>
      </c>
      <c r="B391" s="795" t="s">
        <v>466</v>
      </c>
      <c r="C391" s="794" t="s">
        <v>1960</v>
      </c>
      <c r="D391" s="794">
        <v>1966</v>
      </c>
      <c r="E391" s="795" t="s">
        <v>525</v>
      </c>
      <c r="F391" s="796">
        <v>1</v>
      </c>
      <c r="G391" s="797">
        <v>17</v>
      </c>
      <c r="H391" s="798">
        <f t="shared" si="786"/>
        <v>34</v>
      </c>
      <c r="I391" s="799">
        <v>83200</v>
      </c>
      <c r="J391" s="799">
        <v>10</v>
      </c>
      <c r="K391" s="800">
        <f t="shared" si="820"/>
        <v>832000</v>
      </c>
      <c r="L391" s="800">
        <v>249600</v>
      </c>
      <c r="M391" s="800">
        <f t="shared" si="781"/>
        <v>499200</v>
      </c>
      <c r="N391" s="800">
        <f t="shared" si="782"/>
        <v>1580800</v>
      </c>
      <c r="O391" s="799"/>
      <c r="P391" s="801">
        <f t="shared" si="821"/>
        <v>1580800</v>
      </c>
      <c r="Q391" s="801">
        <f t="shared" si="789"/>
        <v>20550400</v>
      </c>
      <c r="R391" s="690">
        <v>1</v>
      </c>
      <c r="S391" s="567">
        <f t="shared" si="783"/>
        <v>18</v>
      </c>
      <c r="T391" s="461">
        <f t="shared" si="822"/>
        <v>36</v>
      </c>
      <c r="U391" s="456">
        <v>83200</v>
      </c>
      <c r="V391" s="456">
        <f t="shared" si="784"/>
        <v>10</v>
      </c>
      <c r="W391" s="462">
        <f t="shared" si="823"/>
        <v>832000</v>
      </c>
      <c r="X391" s="462">
        <f t="shared" si="785"/>
        <v>249600</v>
      </c>
      <c r="Y391" s="462">
        <f t="shared" si="824"/>
        <v>499200</v>
      </c>
      <c r="Z391" s="462">
        <f t="shared" si="825"/>
        <v>1580800</v>
      </c>
      <c r="AA391" s="456">
        <f t="shared" si="794"/>
        <v>0</v>
      </c>
      <c r="AB391" s="484">
        <f t="shared" si="826"/>
        <v>1580800</v>
      </c>
      <c r="AC391" s="484">
        <f t="shared" si="827"/>
        <v>20550400</v>
      </c>
      <c r="AD391" s="690">
        <v>1</v>
      </c>
      <c r="AE391" s="567">
        <f t="shared" si="828"/>
        <v>19</v>
      </c>
      <c r="AF391" s="461">
        <f t="shared" si="829"/>
        <v>38</v>
      </c>
      <c r="AG391" s="456">
        <f t="shared" ref="AG391:AG397" si="848">+U391</f>
        <v>83200</v>
      </c>
      <c r="AH391" s="456">
        <f t="shared" si="846"/>
        <v>10</v>
      </c>
      <c r="AI391" s="462">
        <f t="shared" si="830"/>
        <v>832000</v>
      </c>
      <c r="AJ391" s="462">
        <f t="shared" si="831"/>
        <v>249600</v>
      </c>
      <c r="AK391" s="462">
        <f t="shared" si="832"/>
        <v>499200</v>
      </c>
      <c r="AL391" s="462">
        <f t="shared" si="833"/>
        <v>1580800</v>
      </c>
      <c r="AM391" s="456">
        <f t="shared" si="834"/>
        <v>0</v>
      </c>
      <c r="AN391" s="484">
        <f t="shared" si="835"/>
        <v>1580800</v>
      </c>
      <c r="AO391" s="484">
        <f t="shared" si="836"/>
        <v>20550400</v>
      </c>
      <c r="AP391" s="690">
        <v>1</v>
      </c>
      <c r="AQ391" s="567">
        <f t="shared" si="837"/>
        <v>20</v>
      </c>
      <c r="AR391" s="461">
        <f t="shared" si="838"/>
        <v>40</v>
      </c>
      <c r="AS391" s="456">
        <f t="shared" ref="AS391:AS397" si="849">+AG391</f>
        <v>83200</v>
      </c>
      <c r="AT391" s="456">
        <f t="shared" si="847"/>
        <v>10</v>
      </c>
      <c r="AU391" s="462">
        <f t="shared" si="839"/>
        <v>832000</v>
      </c>
      <c r="AV391" s="462">
        <f t="shared" si="840"/>
        <v>249600</v>
      </c>
      <c r="AW391" s="462">
        <f t="shared" si="841"/>
        <v>499200</v>
      </c>
      <c r="AX391" s="462">
        <f t="shared" si="842"/>
        <v>1580800</v>
      </c>
      <c r="AY391" s="456">
        <f t="shared" si="843"/>
        <v>0</v>
      </c>
      <c r="AZ391" s="484">
        <f t="shared" si="844"/>
        <v>1580800</v>
      </c>
      <c r="BA391" s="484">
        <f t="shared" si="845"/>
        <v>20550400</v>
      </c>
    </row>
    <row r="392" spans="1:53" s="485" customFormat="1" ht="23.25" customHeight="1">
      <c r="A392" s="792">
        <v>32</v>
      </c>
      <c r="B392" s="795" t="s">
        <v>2008</v>
      </c>
      <c r="C392" s="794" t="s">
        <v>1961</v>
      </c>
      <c r="D392" s="794">
        <v>1985</v>
      </c>
      <c r="E392" s="795" t="s">
        <v>525</v>
      </c>
      <c r="F392" s="796">
        <v>1</v>
      </c>
      <c r="G392" s="797">
        <v>9</v>
      </c>
      <c r="H392" s="798">
        <f t="shared" si="786"/>
        <v>18</v>
      </c>
      <c r="I392" s="799">
        <v>83200</v>
      </c>
      <c r="J392" s="799">
        <v>10</v>
      </c>
      <c r="K392" s="800">
        <f t="shared" si="820"/>
        <v>832000</v>
      </c>
      <c r="L392" s="800">
        <v>149760</v>
      </c>
      <c r="M392" s="800">
        <f t="shared" si="781"/>
        <v>499200</v>
      </c>
      <c r="N392" s="800">
        <f t="shared" si="782"/>
        <v>1480960</v>
      </c>
      <c r="O392" s="799"/>
      <c r="P392" s="801">
        <f t="shared" si="821"/>
        <v>1480960</v>
      </c>
      <c r="Q392" s="801">
        <f t="shared" si="789"/>
        <v>19252480</v>
      </c>
      <c r="R392" s="690">
        <v>1</v>
      </c>
      <c r="S392" s="567">
        <f t="shared" si="783"/>
        <v>10</v>
      </c>
      <c r="T392" s="461">
        <f t="shared" si="822"/>
        <v>20</v>
      </c>
      <c r="U392" s="456">
        <v>83200</v>
      </c>
      <c r="V392" s="456">
        <f t="shared" si="784"/>
        <v>10</v>
      </c>
      <c r="W392" s="462">
        <f t="shared" si="823"/>
        <v>832000</v>
      </c>
      <c r="X392" s="462">
        <f t="shared" si="785"/>
        <v>166400</v>
      </c>
      <c r="Y392" s="462">
        <f t="shared" si="824"/>
        <v>499200</v>
      </c>
      <c r="Z392" s="462">
        <f t="shared" si="825"/>
        <v>1497600</v>
      </c>
      <c r="AA392" s="456">
        <f t="shared" si="794"/>
        <v>0</v>
      </c>
      <c r="AB392" s="484">
        <f t="shared" si="826"/>
        <v>1497600</v>
      </c>
      <c r="AC392" s="484">
        <f t="shared" si="827"/>
        <v>19468800</v>
      </c>
      <c r="AD392" s="690">
        <v>1</v>
      </c>
      <c r="AE392" s="567">
        <f t="shared" si="828"/>
        <v>11</v>
      </c>
      <c r="AF392" s="461">
        <f t="shared" si="829"/>
        <v>22</v>
      </c>
      <c r="AG392" s="456">
        <f t="shared" si="848"/>
        <v>83200</v>
      </c>
      <c r="AH392" s="456">
        <f t="shared" si="846"/>
        <v>10</v>
      </c>
      <c r="AI392" s="462">
        <f t="shared" si="830"/>
        <v>832000</v>
      </c>
      <c r="AJ392" s="462">
        <f t="shared" si="831"/>
        <v>183040</v>
      </c>
      <c r="AK392" s="462">
        <f t="shared" si="832"/>
        <v>499200</v>
      </c>
      <c r="AL392" s="462">
        <f t="shared" si="833"/>
        <v>1514240</v>
      </c>
      <c r="AM392" s="456">
        <f t="shared" si="834"/>
        <v>0</v>
      </c>
      <c r="AN392" s="484">
        <f t="shared" si="835"/>
        <v>1514240</v>
      </c>
      <c r="AO392" s="484">
        <f t="shared" si="836"/>
        <v>19685120</v>
      </c>
      <c r="AP392" s="690">
        <v>1</v>
      </c>
      <c r="AQ392" s="567">
        <f t="shared" si="837"/>
        <v>12</v>
      </c>
      <c r="AR392" s="461">
        <f t="shared" si="838"/>
        <v>24</v>
      </c>
      <c r="AS392" s="456">
        <f t="shared" si="849"/>
        <v>83200</v>
      </c>
      <c r="AT392" s="456">
        <f t="shared" si="847"/>
        <v>10</v>
      </c>
      <c r="AU392" s="462">
        <f t="shared" si="839"/>
        <v>832000</v>
      </c>
      <c r="AV392" s="462">
        <f t="shared" si="840"/>
        <v>199680</v>
      </c>
      <c r="AW392" s="462">
        <f t="shared" si="841"/>
        <v>499200</v>
      </c>
      <c r="AX392" s="462">
        <f t="shared" si="842"/>
        <v>1530880</v>
      </c>
      <c r="AY392" s="456">
        <f t="shared" si="843"/>
        <v>0</v>
      </c>
      <c r="AZ392" s="484">
        <f t="shared" si="844"/>
        <v>1530880</v>
      </c>
      <c r="BA392" s="484">
        <f t="shared" si="845"/>
        <v>19901440</v>
      </c>
    </row>
    <row r="393" spans="1:53" s="485" customFormat="1" ht="23.25" customHeight="1">
      <c r="A393" s="792">
        <v>33</v>
      </c>
      <c r="B393" s="802" t="s">
        <v>2009</v>
      </c>
      <c r="C393" s="794" t="s">
        <v>1961</v>
      </c>
      <c r="D393" s="794">
        <v>1984</v>
      </c>
      <c r="E393" s="795" t="s">
        <v>525</v>
      </c>
      <c r="F393" s="796">
        <v>1</v>
      </c>
      <c r="G393" s="797">
        <v>8</v>
      </c>
      <c r="H393" s="798">
        <f t="shared" si="786"/>
        <v>16</v>
      </c>
      <c r="I393" s="799">
        <v>83200</v>
      </c>
      <c r="J393" s="799">
        <v>10</v>
      </c>
      <c r="K393" s="800">
        <f t="shared" si="820"/>
        <v>832000</v>
      </c>
      <c r="L393" s="800">
        <v>133120</v>
      </c>
      <c r="M393" s="800">
        <f t="shared" si="781"/>
        <v>499200</v>
      </c>
      <c r="N393" s="800">
        <f t="shared" si="782"/>
        <v>1464320</v>
      </c>
      <c r="O393" s="799"/>
      <c r="P393" s="801">
        <f t="shared" si="821"/>
        <v>1464320</v>
      </c>
      <c r="Q393" s="801">
        <f t="shared" si="789"/>
        <v>19036160</v>
      </c>
      <c r="R393" s="690">
        <v>1</v>
      </c>
      <c r="S393" s="567">
        <f t="shared" si="783"/>
        <v>9</v>
      </c>
      <c r="T393" s="461">
        <f t="shared" si="822"/>
        <v>18</v>
      </c>
      <c r="U393" s="456">
        <v>83200</v>
      </c>
      <c r="V393" s="456">
        <f t="shared" si="784"/>
        <v>10</v>
      </c>
      <c r="W393" s="462">
        <f t="shared" si="823"/>
        <v>832000</v>
      </c>
      <c r="X393" s="462">
        <f t="shared" si="785"/>
        <v>149760</v>
      </c>
      <c r="Y393" s="462">
        <f t="shared" si="824"/>
        <v>499200</v>
      </c>
      <c r="Z393" s="462">
        <f t="shared" si="825"/>
        <v>1480960</v>
      </c>
      <c r="AA393" s="456">
        <f t="shared" si="794"/>
        <v>0</v>
      </c>
      <c r="AB393" s="484">
        <f t="shared" si="826"/>
        <v>1480960</v>
      </c>
      <c r="AC393" s="484">
        <f t="shared" si="827"/>
        <v>19252480</v>
      </c>
      <c r="AD393" s="690">
        <v>1</v>
      </c>
      <c r="AE393" s="567">
        <f t="shared" si="828"/>
        <v>10</v>
      </c>
      <c r="AF393" s="461">
        <f t="shared" si="829"/>
        <v>20</v>
      </c>
      <c r="AG393" s="456">
        <f t="shared" si="848"/>
        <v>83200</v>
      </c>
      <c r="AH393" s="456">
        <f t="shared" si="846"/>
        <v>10</v>
      </c>
      <c r="AI393" s="462">
        <f t="shared" si="830"/>
        <v>832000</v>
      </c>
      <c r="AJ393" s="462">
        <f t="shared" si="831"/>
        <v>166400</v>
      </c>
      <c r="AK393" s="462">
        <f t="shared" si="832"/>
        <v>499200</v>
      </c>
      <c r="AL393" s="462">
        <f t="shared" si="833"/>
        <v>1497600</v>
      </c>
      <c r="AM393" s="456">
        <f t="shared" si="834"/>
        <v>0</v>
      </c>
      <c r="AN393" s="484">
        <f t="shared" si="835"/>
        <v>1497600</v>
      </c>
      <c r="AO393" s="484">
        <f t="shared" si="836"/>
        <v>19468800</v>
      </c>
      <c r="AP393" s="690">
        <v>1</v>
      </c>
      <c r="AQ393" s="567">
        <f t="shared" si="837"/>
        <v>11</v>
      </c>
      <c r="AR393" s="461">
        <f t="shared" si="838"/>
        <v>22</v>
      </c>
      <c r="AS393" s="456">
        <f t="shared" si="849"/>
        <v>83200</v>
      </c>
      <c r="AT393" s="456">
        <f t="shared" si="847"/>
        <v>10</v>
      </c>
      <c r="AU393" s="462">
        <f t="shared" si="839"/>
        <v>832000</v>
      </c>
      <c r="AV393" s="462">
        <f t="shared" si="840"/>
        <v>183040</v>
      </c>
      <c r="AW393" s="462">
        <f t="shared" si="841"/>
        <v>499200</v>
      </c>
      <c r="AX393" s="462">
        <f t="shared" si="842"/>
        <v>1514240</v>
      </c>
      <c r="AY393" s="456">
        <f t="shared" si="843"/>
        <v>0</v>
      </c>
      <c r="AZ393" s="484">
        <f t="shared" si="844"/>
        <v>1514240</v>
      </c>
      <c r="BA393" s="484">
        <f t="shared" si="845"/>
        <v>19685120</v>
      </c>
    </row>
    <row r="394" spans="1:53" s="485" customFormat="1" ht="23.25" customHeight="1">
      <c r="A394" s="792">
        <v>34</v>
      </c>
      <c r="B394" s="803" t="s">
        <v>471</v>
      </c>
      <c r="C394" s="794" t="s">
        <v>1961</v>
      </c>
      <c r="D394" s="794">
        <v>1983</v>
      </c>
      <c r="E394" s="795" t="s">
        <v>525</v>
      </c>
      <c r="F394" s="796">
        <v>1</v>
      </c>
      <c r="G394" s="797">
        <v>14</v>
      </c>
      <c r="H394" s="798">
        <f t="shared" si="786"/>
        <v>28</v>
      </c>
      <c r="I394" s="799">
        <v>83200</v>
      </c>
      <c r="J394" s="799">
        <v>10</v>
      </c>
      <c r="K394" s="800">
        <f t="shared" si="820"/>
        <v>832000</v>
      </c>
      <c r="L394" s="800">
        <v>232960.00000000003</v>
      </c>
      <c r="M394" s="800">
        <f t="shared" si="781"/>
        <v>499200</v>
      </c>
      <c r="N394" s="800">
        <f t="shared" si="782"/>
        <v>1564160</v>
      </c>
      <c r="O394" s="799"/>
      <c r="P394" s="801">
        <f t="shared" si="821"/>
        <v>1564160</v>
      </c>
      <c r="Q394" s="801">
        <f t="shared" si="789"/>
        <v>20334080</v>
      </c>
      <c r="R394" s="690">
        <v>1</v>
      </c>
      <c r="S394" s="567">
        <f t="shared" si="783"/>
        <v>15</v>
      </c>
      <c r="T394" s="461">
        <f t="shared" si="822"/>
        <v>30</v>
      </c>
      <c r="U394" s="456">
        <v>83200</v>
      </c>
      <c r="V394" s="456">
        <f t="shared" si="784"/>
        <v>10</v>
      </c>
      <c r="W394" s="462">
        <f t="shared" si="823"/>
        <v>832000</v>
      </c>
      <c r="X394" s="462">
        <f t="shared" si="785"/>
        <v>249600</v>
      </c>
      <c r="Y394" s="462">
        <f t="shared" si="824"/>
        <v>499200</v>
      </c>
      <c r="Z394" s="462">
        <f t="shared" si="825"/>
        <v>1580800</v>
      </c>
      <c r="AA394" s="456">
        <f t="shared" si="794"/>
        <v>0</v>
      </c>
      <c r="AB394" s="484">
        <f t="shared" si="826"/>
        <v>1580800</v>
      </c>
      <c r="AC394" s="484">
        <f t="shared" si="827"/>
        <v>20550400</v>
      </c>
      <c r="AD394" s="690">
        <v>1</v>
      </c>
      <c r="AE394" s="567">
        <f t="shared" si="828"/>
        <v>16</v>
      </c>
      <c r="AF394" s="461">
        <f t="shared" si="829"/>
        <v>32</v>
      </c>
      <c r="AG394" s="456">
        <f t="shared" si="848"/>
        <v>83200</v>
      </c>
      <c r="AH394" s="456">
        <f t="shared" si="846"/>
        <v>10</v>
      </c>
      <c r="AI394" s="462">
        <f t="shared" si="830"/>
        <v>832000</v>
      </c>
      <c r="AJ394" s="462">
        <f t="shared" si="831"/>
        <v>249600</v>
      </c>
      <c r="AK394" s="462">
        <f t="shared" si="832"/>
        <v>499200</v>
      </c>
      <c r="AL394" s="462">
        <f t="shared" si="833"/>
        <v>1580800</v>
      </c>
      <c r="AM394" s="456">
        <f t="shared" si="834"/>
        <v>0</v>
      </c>
      <c r="AN394" s="484">
        <f t="shared" si="835"/>
        <v>1580800</v>
      </c>
      <c r="AO394" s="484">
        <f t="shared" si="836"/>
        <v>20550400</v>
      </c>
      <c r="AP394" s="690">
        <v>1</v>
      </c>
      <c r="AQ394" s="567">
        <f t="shared" si="837"/>
        <v>17</v>
      </c>
      <c r="AR394" s="461">
        <f t="shared" si="838"/>
        <v>34</v>
      </c>
      <c r="AS394" s="456">
        <f t="shared" si="849"/>
        <v>83200</v>
      </c>
      <c r="AT394" s="456">
        <f t="shared" si="847"/>
        <v>10</v>
      </c>
      <c r="AU394" s="462">
        <f t="shared" si="839"/>
        <v>832000</v>
      </c>
      <c r="AV394" s="462">
        <f t="shared" si="840"/>
        <v>249600</v>
      </c>
      <c r="AW394" s="462">
        <f t="shared" si="841"/>
        <v>499200</v>
      </c>
      <c r="AX394" s="462">
        <f t="shared" si="842"/>
        <v>1580800</v>
      </c>
      <c r="AY394" s="456">
        <f t="shared" si="843"/>
        <v>0</v>
      </c>
      <c r="AZ394" s="484">
        <f t="shared" si="844"/>
        <v>1580800</v>
      </c>
      <c r="BA394" s="484">
        <f t="shared" si="845"/>
        <v>20550400</v>
      </c>
    </row>
    <row r="395" spans="1:53" s="485" customFormat="1" ht="23.25" customHeight="1">
      <c r="A395" s="792">
        <v>35</v>
      </c>
      <c r="B395" s="802" t="s">
        <v>601</v>
      </c>
      <c r="C395" s="794" t="s">
        <v>1961</v>
      </c>
      <c r="D395" s="794">
        <v>1982</v>
      </c>
      <c r="E395" s="795" t="s">
        <v>525</v>
      </c>
      <c r="F395" s="796">
        <v>1</v>
      </c>
      <c r="G395" s="797">
        <v>9</v>
      </c>
      <c r="H395" s="798">
        <f t="shared" si="786"/>
        <v>18</v>
      </c>
      <c r="I395" s="799">
        <v>83200</v>
      </c>
      <c r="J395" s="799">
        <v>10</v>
      </c>
      <c r="K395" s="800">
        <f t="shared" si="820"/>
        <v>832000</v>
      </c>
      <c r="L395" s="800">
        <v>149760</v>
      </c>
      <c r="M395" s="800">
        <f t="shared" si="781"/>
        <v>499200</v>
      </c>
      <c r="N395" s="800">
        <f t="shared" si="782"/>
        <v>1480960</v>
      </c>
      <c r="O395" s="799"/>
      <c r="P395" s="801">
        <f t="shared" si="821"/>
        <v>1480960</v>
      </c>
      <c r="Q395" s="801">
        <f t="shared" si="789"/>
        <v>19252480</v>
      </c>
      <c r="R395" s="690">
        <v>1</v>
      </c>
      <c r="S395" s="567">
        <f t="shared" si="783"/>
        <v>10</v>
      </c>
      <c r="T395" s="461">
        <f t="shared" si="822"/>
        <v>20</v>
      </c>
      <c r="U395" s="456">
        <v>83200</v>
      </c>
      <c r="V395" s="456">
        <f t="shared" si="784"/>
        <v>10</v>
      </c>
      <c r="W395" s="462">
        <f t="shared" si="823"/>
        <v>832000</v>
      </c>
      <c r="X395" s="462">
        <f t="shared" si="785"/>
        <v>166400</v>
      </c>
      <c r="Y395" s="462">
        <f t="shared" si="824"/>
        <v>499200</v>
      </c>
      <c r="Z395" s="462">
        <f t="shared" si="825"/>
        <v>1497600</v>
      </c>
      <c r="AA395" s="456">
        <f t="shared" si="794"/>
        <v>0</v>
      </c>
      <c r="AB395" s="484">
        <f t="shared" si="826"/>
        <v>1497600</v>
      </c>
      <c r="AC395" s="484">
        <f t="shared" si="827"/>
        <v>19468800</v>
      </c>
      <c r="AD395" s="690">
        <v>1</v>
      </c>
      <c r="AE395" s="567">
        <f t="shared" si="828"/>
        <v>11</v>
      </c>
      <c r="AF395" s="461">
        <f t="shared" si="829"/>
        <v>22</v>
      </c>
      <c r="AG395" s="456">
        <f t="shared" si="848"/>
        <v>83200</v>
      </c>
      <c r="AH395" s="456">
        <f t="shared" si="846"/>
        <v>10</v>
      </c>
      <c r="AI395" s="462">
        <f t="shared" si="830"/>
        <v>832000</v>
      </c>
      <c r="AJ395" s="462">
        <f t="shared" si="831"/>
        <v>183040</v>
      </c>
      <c r="AK395" s="462">
        <f t="shared" si="832"/>
        <v>499200</v>
      </c>
      <c r="AL395" s="462">
        <f t="shared" si="833"/>
        <v>1514240</v>
      </c>
      <c r="AM395" s="456">
        <f t="shared" si="834"/>
        <v>0</v>
      </c>
      <c r="AN395" s="484">
        <f t="shared" si="835"/>
        <v>1514240</v>
      </c>
      <c r="AO395" s="484">
        <f t="shared" si="836"/>
        <v>19685120</v>
      </c>
      <c r="AP395" s="690">
        <v>1</v>
      </c>
      <c r="AQ395" s="567">
        <f t="shared" si="837"/>
        <v>12</v>
      </c>
      <c r="AR395" s="461">
        <f t="shared" si="838"/>
        <v>24</v>
      </c>
      <c r="AS395" s="456">
        <f t="shared" si="849"/>
        <v>83200</v>
      </c>
      <c r="AT395" s="456">
        <f t="shared" si="847"/>
        <v>10</v>
      </c>
      <c r="AU395" s="462">
        <f t="shared" si="839"/>
        <v>832000</v>
      </c>
      <c r="AV395" s="462">
        <f t="shared" si="840"/>
        <v>199680</v>
      </c>
      <c r="AW395" s="462">
        <f t="shared" si="841"/>
        <v>499200</v>
      </c>
      <c r="AX395" s="462">
        <f t="shared" si="842"/>
        <v>1530880</v>
      </c>
      <c r="AY395" s="456">
        <f t="shared" si="843"/>
        <v>0</v>
      </c>
      <c r="AZ395" s="484">
        <f t="shared" si="844"/>
        <v>1530880</v>
      </c>
      <c r="BA395" s="484">
        <f t="shared" si="845"/>
        <v>19901440</v>
      </c>
    </row>
    <row r="396" spans="1:53" s="485" customFormat="1" ht="23.25" customHeight="1">
      <c r="A396" s="792">
        <v>36</v>
      </c>
      <c r="B396" s="795" t="s">
        <v>1281</v>
      </c>
      <c r="C396" s="794" t="s">
        <v>1982</v>
      </c>
      <c r="D396" s="794">
        <v>1982</v>
      </c>
      <c r="E396" s="795" t="s">
        <v>525</v>
      </c>
      <c r="F396" s="796">
        <v>1</v>
      </c>
      <c r="G396" s="797">
        <v>4</v>
      </c>
      <c r="H396" s="798">
        <f t="shared" si="786"/>
        <v>8</v>
      </c>
      <c r="I396" s="799">
        <v>83200</v>
      </c>
      <c r="J396" s="799">
        <v>10</v>
      </c>
      <c r="K396" s="800">
        <f>+J396*I396</f>
        <v>832000</v>
      </c>
      <c r="L396" s="800">
        <v>66560</v>
      </c>
      <c r="M396" s="800">
        <f t="shared" si="781"/>
        <v>499200</v>
      </c>
      <c r="N396" s="800">
        <f t="shared" si="782"/>
        <v>1397760</v>
      </c>
      <c r="O396" s="799"/>
      <c r="P396" s="801">
        <f>+N396+O396</f>
        <v>1397760</v>
      </c>
      <c r="Q396" s="801">
        <f t="shared" si="789"/>
        <v>18170880</v>
      </c>
      <c r="R396" s="690">
        <v>1</v>
      </c>
      <c r="S396" s="567">
        <f t="shared" si="783"/>
        <v>5</v>
      </c>
      <c r="T396" s="461">
        <f>+S396*2</f>
        <v>10</v>
      </c>
      <c r="U396" s="456">
        <v>83200</v>
      </c>
      <c r="V396" s="456">
        <f t="shared" si="784"/>
        <v>10</v>
      </c>
      <c r="W396" s="462">
        <f>+U396*V396</f>
        <v>832000</v>
      </c>
      <c r="X396" s="462">
        <f t="shared" si="785"/>
        <v>83200</v>
      </c>
      <c r="Y396" s="462">
        <f>+W396*0.6</f>
        <v>499200</v>
      </c>
      <c r="Z396" s="462">
        <f>+W396+X396+Y396</f>
        <v>1414400</v>
      </c>
      <c r="AA396" s="456">
        <f t="shared" si="794"/>
        <v>0</v>
      </c>
      <c r="AB396" s="484">
        <f>+Z396+AA396</f>
        <v>1414400</v>
      </c>
      <c r="AC396" s="484">
        <f>+AB396*13</f>
        <v>18387200</v>
      </c>
      <c r="AD396" s="690">
        <v>1</v>
      </c>
      <c r="AE396" s="567">
        <f>+S396+1</f>
        <v>6</v>
      </c>
      <c r="AF396" s="461">
        <f>+AE396*2</f>
        <v>12</v>
      </c>
      <c r="AG396" s="456">
        <f t="shared" si="848"/>
        <v>83200</v>
      </c>
      <c r="AH396" s="456">
        <f>+V396</f>
        <v>10</v>
      </c>
      <c r="AI396" s="462">
        <f>+AG396*AH396</f>
        <v>832000</v>
      </c>
      <c r="AJ396" s="462">
        <f>IF((AF396&lt;=30)*AND(AI396*AF396%&gt;X396),AI396*AF396%,IF((AF396&gt;30)*AND(AI396*30%&gt;X396),AI396*30%,X396))</f>
        <v>99840</v>
      </c>
      <c r="AK396" s="462">
        <f>+AI396*0.6</f>
        <v>499200</v>
      </c>
      <c r="AL396" s="462">
        <f>+AI396+AJ396+AK396</f>
        <v>1431040</v>
      </c>
      <c r="AM396" s="456">
        <f>+AA396</f>
        <v>0</v>
      </c>
      <c r="AN396" s="484">
        <f>+AL396+AM396</f>
        <v>1431040</v>
      </c>
      <c r="AO396" s="484">
        <f>+AN396*13</f>
        <v>18603520</v>
      </c>
      <c r="AP396" s="690">
        <v>1</v>
      </c>
      <c r="AQ396" s="567">
        <f>+AE396+1</f>
        <v>7</v>
      </c>
      <c r="AR396" s="461">
        <f>+AQ396*2</f>
        <v>14</v>
      </c>
      <c r="AS396" s="456">
        <f t="shared" si="849"/>
        <v>83200</v>
      </c>
      <c r="AT396" s="456">
        <f>+AH396</f>
        <v>10</v>
      </c>
      <c r="AU396" s="462">
        <f>+AS396*AT396</f>
        <v>832000</v>
      </c>
      <c r="AV396" s="462">
        <f>IF((AR396&lt;=30)*AND(AU396*AR396%&gt;AJ396),AU396*AR396%,IF((AR396&gt;30)*AND(AU396*30%&gt;AJ396),AU396*30%,AJ396))</f>
        <v>116480.00000000001</v>
      </c>
      <c r="AW396" s="462">
        <f>+AU396*0.6</f>
        <v>499200</v>
      </c>
      <c r="AX396" s="462">
        <f>+AU396+AV396+AW396</f>
        <v>1447680</v>
      </c>
      <c r="AY396" s="456">
        <f>+AM396</f>
        <v>0</v>
      </c>
      <c r="AZ396" s="484">
        <f>+AX396+AY396</f>
        <v>1447680</v>
      </c>
      <c r="BA396" s="484">
        <f>+AZ396*13</f>
        <v>18819840</v>
      </c>
    </row>
    <row r="397" spans="1:53" s="485" customFormat="1" ht="23.25" customHeight="1">
      <c r="A397" s="792">
        <v>37</v>
      </c>
      <c r="B397" s="795" t="s">
        <v>114</v>
      </c>
      <c r="C397" s="794" t="s">
        <v>1982</v>
      </c>
      <c r="D397" s="794">
        <v>1990</v>
      </c>
      <c r="E397" s="795" t="s">
        <v>525</v>
      </c>
      <c r="F397" s="796">
        <v>1</v>
      </c>
      <c r="G397" s="797">
        <v>4</v>
      </c>
      <c r="H397" s="798">
        <f t="shared" si="786"/>
        <v>8</v>
      </c>
      <c r="I397" s="799">
        <v>83200</v>
      </c>
      <c r="J397" s="799">
        <v>10</v>
      </c>
      <c r="K397" s="800">
        <f>+J397*I397</f>
        <v>832000</v>
      </c>
      <c r="L397" s="800">
        <v>66560</v>
      </c>
      <c r="M397" s="800">
        <f t="shared" si="781"/>
        <v>499200</v>
      </c>
      <c r="N397" s="800">
        <f t="shared" si="782"/>
        <v>1397760</v>
      </c>
      <c r="O397" s="799"/>
      <c r="P397" s="801">
        <f>+N397+O397</f>
        <v>1397760</v>
      </c>
      <c r="Q397" s="801">
        <f t="shared" si="789"/>
        <v>18170880</v>
      </c>
      <c r="R397" s="690">
        <v>1</v>
      </c>
      <c r="S397" s="567">
        <f t="shared" si="783"/>
        <v>5</v>
      </c>
      <c r="T397" s="461">
        <f>+S397*2</f>
        <v>10</v>
      </c>
      <c r="U397" s="456">
        <v>83200</v>
      </c>
      <c r="V397" s="456">
        <f t="shared" si="784"/>
        <v>10</v>
      </c>
      <c r="W397" s="462">
        <f>+U397*V397</f>
        <v>832000</v>
      </c>
      <c r="X397" s="462">
        <f t="shared" si="785"/>
        <v>83200</v>
      </c>
      <c r="Y397" s="462">
        <f>+W397*0.6</f>
        <v>499200</v>
      </c>
      <c r="Z397" s="462">
        <f>+W397+X397+Y397</f>
        <v>1414400</v>
      </c>
      <c r="AA397" s="456">
        <f t="shared" si="794"/>
        <v>0</v>
      </c>
      <c r="AB397" s="484">
        <f>+Z397+AA397</f>
        <v>1414400</v>
      </c>
      <c r="AC397" s="484">
        <f>+AB397*13</f>
        <v>18387200</v>
      </c>
      <c r="AD397" s="690">
        <v>1</v>
      </c>
      <c r="AE397" s="567">
        <f>+S397+1</f>
        <v>6</v>
      </c>
      <c r="AF397" s="461">
        <f>+AE397*2</f>
        <v>12</v>
      </c>
      <c r="AG397" s="456">
        <f t="shared" si="848"/>
        <v>83200</v>
      </c>
      <c r="AH397" s="456">
        <f>+V397</f>
        <v>10</v>
      </c>
      <c r="AI397" s="462">
        <f>+AG397*AH397</f>
        <v>832000</v>
      </c>
      <c r="AJ397" s="462">
        <f>IF((AF397&lt;=30)*AND(AI397*AF397%&gt;X397),AI397*AF397%,IF((AF397&gt;30)*AND(AI397*30%&gt;X397),AI397*30%,X397))</f>
        <v>99840</v>
      </c>
      <c r="AK397" s="462">
        <f>+AI397*0.6</f>
        <v>499200</v>
      </c>
      <c r="AL397" s="462">
        <f>+AI397+AJ397+AK397</f>
        <v>1431040</v>
      </c>
      <c r="AM397" s="456">
        <f>+AA397</f>
        <v>0</v>
      </c>
      <c r="AN397" s="484">
        <f>+AL397+AM397</f>
        <v>1431040</v>
      </c>
      <c r="AO397" s="484">
        <f>+AN397*13</f>
        <v>18603520</v>
      </c>
      <c r="AP397" s="690">
        <v>1</v>
      </c>
      <c r="AQ397" s="567">
        <f>+AE397+1</f>
        <v>7</v>
      </c>
      <c r="AR397" s="461">
        <f>+AQ397*2</f>
        <v>14</v>
      </c>
      <c r="AS397" s="456">
        <f t="shared" si="849"/>
        <v>83200</v>
      </c>
      <c r="AT397" s="456">
        <f>+AH397</f>
        <v>10</v>
      </c>
      <c r="AU397" s="462">
        <f>+AS397*AT397</f>
        <v>832000</v>
      </c>
      <c r="AV397" s="462">
        <f>IF((AR397&lt;=30)*AND(AU397*AR397%&gt;AJ397),AU397*AR397%,IF((AR397&gt;30)*AND(AU397*30%&gt;AJ397),AU397*30%,AJ397))</f>
        <v>116480.00000000001</v>
      </c>
      <c r="AW397" s="462">
        <f>+AU397*0.6</f>
        <v>499200</v>
      </c>
      <c r="AX397" s="462">
        <f>+AU397+AV397+AW397</f>
        <v>1447680</v>
      </c>
      <c r="AY397" s="456">
        <f>+AM397</f>
        <v>0</v>
      </c>
      <c r="AZ397" s="484">
        <f>+AX397+AY397</f>
        <v>1447680</v>
      </c>
      <c r="BA397" s="484">
        <f>+AZ397*13</f>
        <v>18819840</v>
      </c>
    </row>
    <row r="398" spans="1:53" s="485" customFormat="1" ht="23.25" customHeight="1">
      <c r="A398" s="792">
        <v>38</v>
      </c>
      <c r="B398" s="802" t="s">
        <v>2922</v>
      </c>
      <c r="C398" s="794" t="s">
        <v>1960</v>
      </c>
      <c r="D398" s="794">
        <v>1986</v>
      </c>
      <c r="E398" s="795" t="s">
        <v>525</v>
      </c>
      <c r="F398" s="796">
        <v>1</v>
      </c>
      <c r="G398" s="797">
        <v>1</v>
      </c>
      <c r="H398" s="798">
        <f t="shared" si="786"/>
        <v>2</v>
      </c>
      <c r="I398" s="799">
        <v>83200</v>
      </c>
      <c r="J398" s="799">
        <v>10</v>
      </c>
      <c r="K398" s="800">
        <f>+J398*I398</f>
        <v>832000</v>
      </c>
      <c r="L398" s="800">
        <v>16640</v>
      </c>
      <c r="M398" s="800">
        <f t="shared" si="781"/>
        <v>499200</v>
      </c>
      <c r="N398" s="800">
        <f t="shared" si="782"/>
        <v>1347840</v>
      </c>
      <c r="O398" s="799"/>
      <c r="P398" s="801">
        <f>+N398+O398</f>
        <v>1347840</v>
      </c>
      <c r="Q398" s="801">
        <f t="shared" si="789"/>
        <v>17521920</v>
      </c>
      <c r="R398" s="690">
        <v>1</v>
      </c>
      <c r="S398" s="567">
        <f t="shared" si="783"/>
        <v>2</v>
      </c>
      <c r="T398" s="461">
        <f>+S398*2</f>
        <v>4</v>
      </c>
      <c r="U398" s="456">
        <v>83200</v>
      </c>
      <c r="V398" s="456">
        <f t="shared" si="784"/>
        <v>10</v>
      </c>
      <c r="W398" s="462">
        <f>+U398*V398</f>
        <v>832000</v>
      </c>
      <c r="X398" s="462">
        <f t="shared" si="785"/>
        <v>33280</v>
      </c>
      <c r="Y398" s="462">
        <f>+W398*0.6</f>
        <v>499200</v>
      </c>
      <c r="Z398" s="462">
        <f>+W398+X398+Y398</f>
        <v>1364480</v>
      </c>
      <c r="AA398" s="456">
        <f t="shared" si="794"/>
        <v>0</v>
      </c>
      <c r="AB398" s="484">
        <f>+Z398+AA398</f>
        <v>1364480</v>
      </c>
      <c r="AC398" s="484">
        <f>+AB398*13</f>
        <v>17738240</v>
      </c>
      <c r="AD398" s="690">
        <v>1</v>
      </c>
      <c r="AE398" s="567">
        <f>+S398+1</f>
        <v>3</v>
      </c>
      <c r="AF398" s="461">
        <f>+AE398*2</f>
        <v>6</v>
      </c>
      <c r="AG398" s="456">
        <f>+U398</f>
        <v>83200</v>
      </c>
      <c r="AH398" s="456">
        <f t="shared" si="800"/>
        <v>10</v>
      </c>
      <c r="AI398" s="462">
        <f>+AG398*AH398</f>
        <v>832000</v>
      </c>
      <c r="AJ398" s="462">
        <f>IF((AF398&lt;=30)*AND(AI398*AF398%&gt;X398),AI398*AF398%,IF((AF398&gt;30)*AND(AI398*30%&gt;X398),AI398*30%,X398))</f>
        <v>49920</v>
      </c>
      <c r="AK398" s="462">
        <f>+AI398*0.6</f>
        <v>499200</v>
      </c>
      <c r="AL398" s="462">
        <f>+AI398+AJ398+AK398</f>
        <v>1381120</v>
      </c>
      <c r="AM398" s="456">
        <f>+AA398</f>
        <v>0</v>
      </c>
      <c r="AN398" s="484">
        <f>+AL398+AM398</f>
        <v>1381120</v>
      </c>
      <c r="AO398" s="484">
        <f>+AN398*13</f>
        <v>17954560</v>
      </c>
      <c r="AP398" s="690">
        <v>1</v>
      </c>
      <c r="AQ398" s="567">
        <f>+AE398+1</f>
        <v>4</v>
      </c>
      <c r="AR398" s="461">
        <f>+AQ398*2</f>
        <v>8</v>
      </c>
      <c r="AS398" s="456">
        <f>+AG398</f>
        <v>83200</v>
      </c>
      <c r="AT398" s="456">
        <f t="shared" si="811"/>
        <v>10</v>
      </c>
      <c r="AU398" s="462">
        <f>+AS398*AT398</f>
        <v>832000</v>
      </c>
      <c r="AV398" s="462">
        <f>IF((AR398&lt;=30)*AND(AU398*AR398%&gt;AJ398),AU398*AR398%,IF((AR398&gt;30)*AND(AU398*30%&gt;AJ398),AU398*30%,AJ398))</f>
        <v>66560</v>
      </c>
      <c r="AW398" s="462">
        <f>+AU398*0.6</f>
        <v>499200</v>
      </c>
      <c r="AX398" s="462">
        <f>+AU398+AV398+AW398</f>
        <v>1397760</v>
      </c>
      <c r="AY398" s="456">
        <f>+AM398</f>
        <v>0</v>
      </c>
      <c r="AZ398" s="484">
        <f>+AX398+AY398</f>
        <v>1397760</v>
      </c>
      <c r="BA398" s="484">
        <f>+AZ398*13</f>
        <v>18170880</v>
      </c>
    </row>
    <row r="399" spans="1:53" s="485" customFormat="1" ht="23.25" customHeight="1">
      <c r="A399" s="792">
        <v>39</v>
      </c>
      <c r="B399" s="795" t="s">
        <v>2923</v>
      </c>
      <c r="C399" s="794" t="s">
        <v>1961</v>
      </c>
      <c r="D399" s="794">
        <v>1994</v>
      </c>
      <c r="E399" s="795" t="s">
        <v>525</v>
      </c>
      <c r="F399" s="796">
        <v>1</v>
      </c>
      <c r="G399" s="797">
        <v>1</v>
      </c>
      <c r="H399" s="798">
        <f t="shared" si="786"/>
        <v>2</v>
      </c>
      <c r="I399" s="799">
        <v>83200</v>
      </c>
      <c r="J399" s="799">
        <v>10</v>
      </c>
      <c r="K399" s="800">
        <f>+J399*I399</f>
        <v>832000</v>
      </c>
      <c r="L399" s="800">
        <v>16640</v>
      </c>
      <c r="M399" s="800">
        <f t="shared" si="781"/>
        <v>499200</v>
      </c>
      <c r="N399" s="800">
        <f t="shared" si="782"/>
        <v>1347840</v>
      </c>
      <c r="O399" s="799"/>
      <c r="P399" s="801">
        <f>+N399+O399</f>
        <v>1347840</v>
      </c>
      <c r="Q399" s="801">
        <f t="shared" si="789"/>
        <v>17521920</v>
      </c>
      <c r="R399" s="690">
        <v>1</v>
      </c>
      <c r="S399" s="567">
        <f t="shared" si="783"/>
        <v>2</v>
      </c>
      <c r="T399" s="461">
        <f>+S399*2</f>
        <v>4</v>
      </c>
      <c r="U399" s="456">
        <v>83200</v>
      </c>
      <c r="V399" s="456">
        <f t="shared" si="784"/>
        <v>10</v>
      </c>
      <c r="W399" s="462">
        <f>+U399*V399</f>
        <v>832000</v>
      </c>
      <c r="X399" s="462">
        <f t="shared" si="785"/>
        <v>33280</v>
      </c>
      <c r="Y399" s="462">
        <f>+W399*0.6</f>
        <v>499200</v>
      </c>
      <c r="Z399" s="462">
        <f>+W399+X399+Y399</f>
        <v>1364480</v>
      </c>
      <c r="AA399" s="456">
        <f t="shared" si="794"/>
        <v>0</v>
      </c>
      <c r="AB399" s="484">
        <f>+Z399+AA399</f>
        <v>1364480</v>
      </c>
      <c r="AC399" s="484">
        <f>+AB399*13</f>
        <v>17738240</v>
      </c>
      <c r="AD399" s="690">
        <v>1</v>
      </c>
      <c r="AE399" s="567">
        <f>+S399+1</f>
        <v>3</v>
      </c>
      <c r="AF399" s="461">
        <f>+AE399*2</f>
        <v>6</v>
      </c>
      <c r="AG399" s="456">
        <f>+U399</f>
        <v>83200</v>
      </c>
      <c r="AH399" s="456">
        <f t="shared" si="800"/>
        <v>10</v>
      </c>
      <c r="AI399" s="462">
        <f>+AG399*AH399</f>
        <v>832000</v>
      </c>
      <c r="AJ399" s="462">
        <f>IF((AF399&lt;=30)*AND(AI399*AF399%&gt;X399),AI399*AF399%,IF((AF399&gt;30)*AND(AI399*30%&gt;X399),AI399*30%,X399))</f>
        <v>49920</v>
      </c>
      <c r="AK399" s="462">
        <f>+AI399*0.6</f>
        <v>499200</v>
      </c>
      <c r="AL399" s="462">
        <f>+AI399+AJ399+AK399</f>
        <v>1381120</v>
      </c>
      <c r="AM399" s="456">
        <f>+AA399</f>
        <v>0</v>
      </c>
      <c r="AN399" s="484">
        <f>+AL399+AM399</f>
        <v>1381120</v>
      </c>
      <c r="AO399" s="484">
        <f>+AN399*13</f>
        <v>17954560</v>
      </c>
      <c r="AP399" s="690">
        <v>1</v>
      </c>
      <c r="AQ399" s="567">
        <f>+AE399+1</f>
        <v>4</v>
      </c>
      <c r="AR399" s="461">
        <f>+AQ399*2</f>
        <v>8</v>
      </c>
      <c r="AS399" s="456">
        <f>+AG399</f>
        <v>83200</v>
      </c>
      <c r="AT399" s="456">
        <f t="shared" si="811"/>
        <v>10</v>
      </c>
      <c r="AU399" s="462">
        <f>+AS399*AT399</f>
        <v>832000</v>
      </c>
      <c r="AV399" s="462">
        <f>IF((AR399&lt;=30)*AND(AU399*AR399%&gt;AJ399),AU399*AR399%,IF((AR399&gt;30)*AND(AU399*30%&gt;AJ399),AU399*30%,AJ399))</f>
        <v>66560</v>
      </c>
      <c r="AW399" s="462">
        <f>+AU399*0.6</f>
        <v>499200</v>
      </c>
      <c r="AX399" s="462">
        <f>+AU399+AV399+AW399</f>
        <v>1397760</v>
      </c>
      <c r="AY399" s="456">
        <f>+AM399</f>
        <v>0</v>
      </c>
      <c r="AZ399" s="484">
        <f>+AX399+AY399</f>
        <v>1397760</v>
      </c>
      <c r="BA399" s="484">
        <f>+AZ399*13</f>
        <v>18170880</v>
      </c>
    </row>
    <row r="400" spans="1:53" s="485" customFormat="1" ht="23.25" customHeight="1">
      <c r="A400" s="792">
        <v>40</v>
      </c>
      <c r="B400" s="795" t="s">
        <v>2924</v>
      </c>
      <c r="C400" s="794" t="s">
        <v>1961</v>
      </c>
      <c r="D400" s="794">
        <v>1986</v>
      </c>
      <c r="E400" s="795" t="s">
        <v>525</v>
      </c>
      <c r="F400" s="796">
        <v>1</v>
      </c>
      <c r="G400" s="797">
        <v>1</v>
      </c>
      <c r="H400" s="798">
        <f t="shared" si="786"/>
        <v>2</v>
      </c>
      <c r="I400" s="799">
        <v>83200</v>
      </c>
      <c r="J400" s="799">
        <v>10</v>
      </c>
      <c r="K400" s="800">
        <f>+J400*I400</f>
        <v>832000</v>
      </c>
      <c r="L400" s="800">
        <v>16640</v>
      </c>
      <c r="M400" s="800">
        <f t="shared" si="781"/>
        <v>499200</v>
      </c>
      <c r="N400" s="800">
        <f t="shared" si="782"/>
        <v>1347840</v>
      </c>
      <c r="O400" s="799"/>
      <c r="P400" s="801">
        <f>+N400+O400</f>
        <v>1347840</v>
      </c>
      <c r="Q400" s="801">
        <f t="shared" si="789"/>
        <v>17521920</v>
      </c>
      <c r="R400" s="690">
        <v>1</v>
      </c>
      <c r="S400" s="567">
        <f t="shared" si="783"/>
        <v>2</v>
      </c>
      <c r="T400" s="461">
        <f>+S400*2</f>
        <v>4</v>
      </c>
      <c r="U400" s="456">
        <v>83200</v>
      </c>
      <c r="V400" s="456">
        <f t="shared" si="784"/>
        <v>10</v>
      </c>
      <c r="W400" s="462">
        <f>+U400*V400</f>
        <v>832000</v>
      </c>
      <c r="X400" s="462">
        <f t="shared" si="785"/>
        <v>33280</v>
      </c>
      <c r="Y400" s="462">
        <f>+W400*0.6</f>
        <v>499200</v>
      </c>
      <c r="Z400" s="462">
        <f>+W400+X400+Y400</f>
        <v>1364480</v>
      </c>
      <c r="AA400" s="462">
        <f t="shared" si="794"/>
        <v>0</v>
      </c>
      <c r="AB400" s="462">
        <f>+Z400+AA400</f>
        <v>1364480</v>
      </c>
      <c r="AC400" s="462">
        <f>+AB400*13</f>
        <v>17738240</v>
      </c>
      <c r="AD400" s="690">
        <v>1</v>
      </c>
      <c r="AE400" s="567">
        <f>+S400+1</f>
        <v>3</v>
      </c>
      <c r="AF400" s="461">
        <f>+AE400*2</f>
        <v>6</v>
      </c>
      <c r="AG400" s="462">
        <f>+U400</f>
        <v>83200</v>
      </c>
      <c r="AH400" s="462">
        <f>+V400</f>
        <v>10</v>
      </c>
      <c r="AI400" s="462">
        <f>+AG400*AH400</f>
        <v>832000</v>
      </c>
      <c r="AJ400" s="462">
        <f>IF((AF400&lt;=30)*AND(AI400*AF400%&gt;X400),AI400*AF400%,IF((AF400&gt;30)*AND(AI400*30%&gt;X400),AI400*30%,X400))</f>
        <v>49920</v>
      </c>
      <c r="AK400" s="462">
        <f>+AI400*0.6</f>
        <v>499200</v>
      </c>
      <c r="AL400" s="462">
        <f>+AI400+AJ400+AK400</f>
        <v>1381120</v>
      </c>
      <c r="AM400" s="462">
        <f>+AA400</f>
        <v>0</v>
      </c>
      <c r="AN400" s="462">
        <f>+AL400+AM400</f>
        <v>1381120</v>
      </c>
      <c r="AO400" s="462">
        <f>+AN400*13</f>
        <v>17954560</v>
      </c>
      <c r="AP400" s="690">
        <v>1</v>
      </c>
      <c r="AQ400" s="567">
        <f>+AE400+1</f>
        <v>4</v>
      </c>
      <c r="AR400" s="461">
        <f>+AQ400*2</f>
        <v>8</v>
      </c>
      <c r="AS400" s="462">
        <f>+AG400</f>
        <v>83200</v>
      </c>
      <c r="AT400" s="462">
        <f>+AH400</f>
        <v>10</v>
      </c>
      <c r="AU400" s="462">
        <f>+AS400*AT400</f>
        <v>832000</v>
      </c>
      <c r="AV400" s="462">
        <f>IF((AR400&lt;=30)*AND(AU400*AR400%&gt;AJ400),AU400*AR400%,IF((AR400&gt;30)*AND(AU400*30%&gt;AJ400),AU400*30%,AJ400))</f>
        <v>66560</v>
      </c>
      <c r="AW400" s="462">
        <f>+AU400*0.6</f>
        <v>499200</v>
      </c>
      <c r="AX400" s="462">
        <f>+AU400+AV400+AW400</f>
        <v>1397760</v>
      </c>
      <c r="AY400" s="456">
        <f>+AM400</f>
        <v>0</v>
      </c>
      <c r="AZ400" s="484">
        <f>+AX400+AY400</f>
        <v>1397760</v>
      </c>
      <c r="BA400" s="484">
        <f>+AZ400*13</f>
        <v>18170880</v>
      </c>
    </row>
    <row r="401" spans="1:53" s="453" customFormat="1" ht="18" customHeight="1">
      <c r="A401" s="958" t="s">
        <v>64</v>
      </c>
      <c r="B401" s="958"/>
      <c r="C401" s="958"/>
      <c r="D401" s="958"/>
      <c r="E401" s="958"/>
      <c r="F401" s="745">
        <f t="shared" ref="F401:BA401" si="850">SUM(F361:F400)</f>
        <v>40</v>
      </c>
      <c r="G401" s="745">
        <f t="shared" si="850"/>
        <v>296</v>
      </c>
      <c r="H401" s="745">
        <f t="shared" si="850"/>
        <v>592</v>
      </c>
      <c r="I401" s="745">
        <f t="shared" si="850"/>
        <v>3328000</v>
      </c>
      <c r="J401" s="745">
        <f t="shared" si="850"/>
        <v>401</v>
      </c>
      <c r="K401" s="745">
        <f t="shared" si="850"/>
        <v>33363200</v>
      </c>
      <c r="L401" s="745">
        <f t="shared" si="850"/>
        <v>4617600</v>
      </c>
      <c r="M401" s="745">
        <f t="shared" si="850"/>
        <v>20017920</v>
      </c>
      <c r="N401" s="745">
        <f t="shared" si="850"/>
        <v>57998720</v>
      </c>
      <c r="O401" s="745">
        <f t="shared" si="850"/>
        <v>0</v>
      </c>
      <c r="P401" s="745">
        <f t="shared" si="850"/>
        <v>57998720</v>
      </c>
      <c r="Q401" s="745">
        <f t="shared" si="850"/>
        <v>753983360</v>
      </c>
      <c r="R401" s="745">
        <f t="shared" si="850"/>
        <v>40</v>
      </c>
      <c r="S401" s="745">
        <f t="shared" si="850"/>
        <v>336</v>
      </c>
      <c r="T401" s="745">
        <f t="shared" si="850"/>
        <v>672</v>
      </c>
      <c r="U401" s="745">
        <f t="shared" si="850"/>
        <v>3328000</v>
      </c>
      <c r="V401" s="745">
        <f t="shared" si="850"/>
        <v>401</v>
      </c>
      <c r="W401" s="745">
        <f t="shared" si="850"/>
        <v>33363200</v>
      </c>
      <c r="X401" s="745">
        <f t="shared" si="850"/>
        <v>5185024</v>
      </c>
      <c r="Y401" s="745">
        <f t="shared" si="850"/>
        <v>20017920</v>
      </c>
      <c r="Z401" s="745">
        <f t="shared" si="850"/>
        <v>58566144</v>
      </c>
      <c r="AA401" s="745">
        <f t="shared" si="850"/>
        <v>0</v>
      </c>
      <c r="AB401" s="745">
        <f t="shared" si="850"/>
        <v>58566144</v>
      </c>
      <c r="AC401" s="745">
        <f t="shared" si="850"/>
        <v>761359872</v>
      </c>
      <c r="AD401" s="745">
        <f t="shared" si="850"/>
        <v>40</v>
      </c>
      <c r="AE401" s="745">
        <f t="shared" si="850"/>
        <v>376</v>
      </c>
      <c r="AF401" s="745">
        <f t="shared" si="850"/>
        <v>752</v>
      </c>
      <c r="AG401" s="745">
        <f t="shared" si="850"/>
        <v>3328000</v>
      </c>
      <c r="AH401" s="745">
        <f t="shared" si="850"/>
        <v>401</v>
      </c>
      <c r="AI401" s="745">
        <f t="shared" si="850"/>
        <v>33363200</v>
      </c>
      <c r="AJ401" s="745">
        <f t="shared" si="850"/>
        <v>5719168</v>
      </c>
      <c r="AK401" s="745">
        <f t="shared" si="850"/>
        <v>20017920</v>
      </c>
      <c r="AL401" s="745">
        <f t="shared" si="850"/>
        <v>59100288</v>
      </c>
      <c r="AM401" s="745">
        <f t="shared" si="850"/>
        <v>0</v>
      </c>
      <c r="AN401" s="745">
        <f t="shared" si="850"/>
        <v>59100288</v>
      </c>
      <c r="AO401" s="745">
        <f t="shared" si="850"/>
        <v>768303744</v>
      </c>
      <c r="AP401" s="745">
        <f t="shared" si="850"/>
        <v>40</v>
      </c>
      <c r="AQ401" s="745">
        <f t="shared" si="850"/>
        <v>416</v>
      </c>
      <c r="AR401" s="745">
        <f t="shared" si="850"/>
        <v>832</v>
      </c>
      <c r="AS401" s="745">
        <f t="shared" si="850"/>
        <v>3328000</v>
      </c>
      <c r="AT401" s="745">
        <f t="shared" si="850"/>
        <v>401</v>
      </c>
      <c r="AU401" s="745">
        <f t="shared" si="850"/>
        <v>33363200</v>
      </c>
      <c r="AV401" s="745">
        <f t="shared" si="850"/>
        <v>6236672</v>
      </c>
      <c r="AW401" s="745">
        <f t="shared" si="850"/>
        <v>20017920</v>
      </c>
      <c r="AX401" s="745">
        <f t="shared" si="850"/>
        <v>59617792</v>
      </c>
      <c r="AY401" s="745">
        <f t="shared" si="850"/>
        <v>0</v>
      </c>
      <c r="AZ401" s="745">
        <f t="shared" si="850"/>
        <v>59617792</v>
      </c>
      <c r="BA401" s="745">
        <f t="shared" si="850"/>
        <v>775031296</v>
      </c>
    </row>
    <row r="402" spans="1:53" s="569" customFormat="1" ht="18" customHeight="1">
      <c r="A402" s="494"/>
      <c r="B402" s="494"/>
      <c r="C402" s="494"/>
      <c r="D402" s="494"/>
      <c r="E402" s="494"/>
      <c r="F402" s="516"/>
      <c r="G402" s="494"/>
      <c r="H402" s="494"/>
      <c r="I402" s="494"/>
      <c r="J402" s="494"/>
      <c r="K402" s="494"/>
      <c r="L402" s="494"/>
      <c r="M402" s="494"/>
      <c r="N402" s="494"/>
      <c r="O402" s="494"/>
      <c r="P402" s="494"/>
      <c r="Q402" s="494"/>
      <c r="R402" s="516"/>
      <c r="S402" s="494"/>
      <c r="T402" s="494"/>
      <c r="U402" s="494"/>
      <c r="V402" s="494"/>
      <c r="W402" s="494"/>
      <c r="X402" s="494"/>
      <c r="Y402" s="494"/>
      <c r="Z402" s="494"/>
      <c r="AA402" s="494"/>
      <c r="AB402" s="494"/>
      <c r="AC402" s="494"/>
      <c r="AD402" s="516"/>
      <c r="AE402" s="494"/>
      <c r="AF402" s="494"/>
      <c r="AG402" s="494"/>
      <c r="AH402" s="494"/>
      <c r="AI402" s="494"/>
      <c r="AJ402" s="494"/>
      <c r="AK402" s="494"/>
      <c r="AL402" s="494"/>
      <c r="AM402" s="494"/>
      <c r="AN402" s="494"/>
      <c r="AO402" s="494"/>
      <c r="AP402" s="516"/>
      <c r="AQ402" s="494"/>
      <c r="AR402" s="494"/>
      <c r="AS402" s="494"/>
      <c r="AT402" s="494"/>
      <c r="AU402" s="494"/>
      <c r="AV402" s="494"/>
      <c r="AW402" s="494"/>
      <c r="AX402" s="494"/>
      <c r="AY402" s="494"/>
      <c r="AZ402" s="494"/>
      <c r="BA402" s="494"/>
    </row>
    <row r="403" spans="1:53" s="485" customFormat="1" ht="23.25" customHeight="1">
      <c r="A403" s="791">
        <v>7</v>
      </c>
      <c r="B403" s="487" t="s">
        <v>561</v>
      </c>
      <c r="C403" s="566" t="s">
        <v>1961</v>
      </c>
      <c r="D403" s="566">
        <v>1984</v>
      </c>
      <c r="E403" s="487" t="s">
        <v>525</v>
      </c>
      <c r="F403" s="691">
        <v>1</v>
      </c>
      <c r="G403" s="567">
        <v>10</v>
      </c>
      <c r="H403" s="461">
        <f>+G403*2</f>
        <v>20</v>
      </c>
      <c r="I403" s="456">
        <v>83200</v>
      </c>
      <c r="J403" s="456">
        <v>10</v>
      </c>
      <c r="K403" s="462">
        <f>+J403*I403</f>
        <v>832000</v>
      </c>
      <c r="L403" s="462">
        <v>166400</v>
      </c>
      <c r="M403" s="462">
        <f>+K403*0.6</f>
        <v>499200</v>
      </c>
      <c r="N403" s="462">
        <f>+K403+L403+M403</f>
        <v>1497600</v>
      </c>
      <c r="O403" s="456"/>
      <c r="P403" s="484">
        <f>+N403+O403</f>
        <v>1497600</v>
      </c>
      <c r="Q403" s="484">
        <f>+P403*13</f>
        <v>19468800</v>
      </c>
      <c r="R403" s="690">
        <v>1</v>
      </c>
      <c r="S403" s="567">
        <f>+G403+1</f>
        <v>11</v>
      </c>
      <c r="T403" s="461">
        <f>+S403*2</f>
        <v>22</v>
      </c>
      <c r="U403" s="456">
        <v>83200</v>
      </c>
      <c r="V403" s="456">
        <f>+J403</f>
        <v>10</v>
      </c>
      <c r="W403" s="462">
        <f>+U403*V403</f>
        <v>832000</v>
      </c>
      <c r="X403" s="462">
        <f>IF((T403&lt;=30)*AND(W403*T403%&gt;L403),W403*T403%,IF((T403&gt;30)*AND(W403*30%&gt;L403),W403*30%,L403))</f>
        <v>183040</v>
      </c>
      <c r="Y403" s="462">
        <f>+W403*0.6</f>
        <v>499200</v>
      </c>
      <c r="Z403" s="462">
        <f>+W403+X403+Y403</f>
        <v>1514240</v>
      </c>
      <c r="AA403" s="456">
        <f>+O403</f>
        <v>0</v>
      </c>
      <c r="AB403" s="484">
        <f>+Z403+AA403</f>
        <v>1514240</v>
      </c>
      <c r="AC403" s="484">
        <f>+AB403*13</f>
        <v>19685120</v>
      </c>
      <c r="AD403" s="690">
        <v>1</v>
      </c>
      <c r="AE403" s="567">
        <f>+S403+1</f>
        <v>12</v>
      </c>
      <c r="AF403" s="461">
        <f>+AE403*2</f>
        <v>24</v>
      </c>
      <c r="AG403" s="456">
        <f>+U403</f>
        <v>83200</v>
      </c>
      <c r="AH403" s="456">
        <f>+V403</f>
        <v>10</v>
      </c>
      <c r="AI403" s="462">
        <f>+AG403*AH403</f>
        <v>832000</v>
      </c>
      <c r="AJ403" s="462">
        <f>IF((AF403&lt;=30)*AND(AI403*AF403%&gt;X403),AI403*AF403%,IF((AF403&gt;30)*AND(AI403*30%&gt;X403),AI403*30%,X403))</f>
        <v>199680</v>
      </c>
      <c r="AK403" s="462">
        <f>+AI403*0.6</f>
        <v>499200</v>
      </c>
      <c r="AL403" s="462">
        <f>+AI403+AJ403+AK403</f>
        <v>1530880</v>
      </c>
      <c r="AM403" s="456">
        <f>+AA403</f>
        <v>0</v>
      </c>
      <c r="AN403" s="484">
        <f>+AL403+AM403</f>
        <v>1530880</v>
      </c>
      <c r="AO403" s="484">
        <f>+AN403*13</f>
        <v>19901440</v>
      </c>
      <c r="AP403" s="690">
        <v>1</v>
      </c>
      <c r="AQ403" s="567">
        <f>+AE403+1</f>
        <v>13</v>
      </c>
      <c r="AR403" s="461">
        <f>+AQ403*2</f>
        <v>26</v>
      </c>
      <c r="AS403" s="456">
        <f>+AG403</f>
        <v>83200</v>
      </c>
      <c r="AT403" s="456">
        <f>+AH403</f>
        <v>10</v>
      </c>
      <c r="AU403" s="462">
        <f>+AS403*AT403</f>
        <v>832000</v>
      </c>
      <c r="AV403" s="462">
        <f>IF((AR403&lt;=30)*AND(AU403*AR403%&gt;AJ403),AU403*AR403%,IF((AR403&gt;30)*AND(AU403*30%&gt;AJ403),AU403*30%,AJ403))</f>
        <v>216320</v>
      </c>
      <c r="AW403" s="462">
        <f>+AU403*0.6</f>
        <v>499200</v>
      </c>
      <c r="AX403" s="462">
        <f>+AU403+AV403+AW403</f>
        <v>1547520</v>
      </c>
      <c r="AY403" s="456">
        <f>+AM403</f>
        <v>0</v>
      </c>
      <c r="AZ403" s="484">
        <f>+AX403+AY403</f>
        <v>1547520</v>
      </c>
      <c r="BA403" s="484">
        <f>+AZ403*13</f>
        <v>20117760</v>
      </c>
    </row>
    <row r="404" spans="1:53" s="569" customFormat="1" ht="18" customHeight="1">
      <c r="A404" s="494"/>
      <c r="B404" s="494"/>
      <c r="C404" s="494"/>
      <c r="D404" s="494"/>
      <c r="E404" s="494"/>
      <c r="F404" s="516"/>
      <c r="G404" s="494"/>
      <c r="H404" s="494"/>
      <c r="I404" s="494"/>
      <c r="J404" s="494"/>
      <c r="K404" s="494"/>
      <c r="L404" s="494"/>
      <c r="M404" s="494"/>
      <c r="N404" s="494"/>
      <c r="O404" s="494"/>
      <c r="P404" s="494"/>
      <c r="Q404" s="494"/>
      <c r="R404" s="516"/>
      <c r="S404" s="494"/>
      <c r="T404" s="494"/>
      <c r="U404" s="494"/>
      <c r="V404" s="494"/>
      <c r="W404" s="494"/>
      <c r="X404" s="494"/>
      <c r="Y404" s="494"/>
      <c r="Z404" s="494"/>
      <c r="AA404" s="494"/>
      <c r="AB404" s="494"/>
      <c r="AC404" s="494"/>
      <c r="AD404" s="516"/>
      <c r="AE404" s="494"/>
      <c r="AF404" s="494"/>
      <c r="AG404" s="494"/>
      <c r="AH404" s="494"/>
      <c r="AI404" s="494"/>
      <c r="AJ404" s="494"/>
      <c r="AK404" s="494"/>
      <c r="AL404" s="494"/>
      <c r="AM404" s="494"/>
      <c r="AN404" s="494"/>
      <c r="AO404" s="494"/>
      <c r="AP404" s="516"/>
      <c r="AQ404" s="494"/>
      <c r="AR404" s="494"/>
      <c r="AS404" s="494"/>
      <c r="AT404" s="494"/>
      <c r="AU404" s="494"/>
      <c r="AV404" s="494"/>
      <c r="AW404" s="494"/>
      <c r="AX404" s="494"/>
      <c r="AY404" s="494"/>
      <c r="AZ404" s="494"/>
      <c r="BA404" s="494"/>
    </row>
    <row r="405" spans="1:53" s="500" customFormat="1" ht="30.75" customHeight="1">
      <c r="A405" s="960" t="s">
        <v>554</v>
      </c>
      <c r="B405" s="960"/>
      <c r="C405" s="960"/>
      <c r="D405" s="960"/>
      <c r="E405" s="960"/>
      <c r="F405" s="962" t="s">
        <v>2002</v>
      </c>
      <c r="G405" s="962"/>
      <c r="H405" s="962"/>
      <c r="I405" s="962"/>
      <c r="J405" s="962"/>
      <c r="K405" s="962"/>
      <c r="L405" s="962"/>
      <c r="M405" s="962"/>
      <c r="N405" s="962"/>
      <c r="O405" s="962"/>
      <c r="P405" s="962"/>
      <c r="Q405" s="962"/>
      <c r="R405" s="962" t="s">
        <v>2002</v>
      </c>
      <c r="S405" s="962"/>
      <c r="T405" s="962"/>
      <c r="U405" s="962"/>
      <c r="V405" s="962"/>
      <c r="W405" s="962"/>
      <c r="X405" s="962"/>
      <c r="Y405" s="962"/>
      <c r="Z405" s="962"/>
      <c r="AA405" s="962"/>
      <c r="AB405" s="962"/>
      <c r="AC405" s="962"/>
      <c r="AD405" s="962" t="s">
        <v>2002</v>
      </c>
      <c r="AE405" s="962"/>
      <c r="AF405" s="962"/>
      <c r="AG405" s="962"/>
      <c r="AH405" s="962"/>
      <c r="AI405" s="962"/>
      <c r="AJ405" s="962"/>
      <c r="AK405" s="962"/>
      <c r="AL405" s="962"/>
      <c r="AM405" s="962"/>
      <c r="AN405" s="962"/>
      <c r="AO405" s="962"/>
      <c r="AP405" s="962" t="s">
        <v>2002</v>
      </c>
      <c r="AQ405" s="962"/>
      <c r="AR405" s="962"/>
      <c r="AS405" s="962"/>
      <c r="AT405" s="962"/>
      <c r="AU405" s="962"/>
      <c r="AV405" s="962"/>
      <c r="AW405" s="962"/>
      <c r="AX405" s="962"/>
      <c r="AY405" s="962"/>
      <c r="AZ405" s="962"/>
      <c r="BA405" s="962"/>
    </row>
    <row r="406" spans="1:53" s="501" customFormat="1" ht="25.5" customHeight="1">
      <c r="A406" s="959" t="s">
        <v>22</v>
      </c>
      <c r="B406" s="959"/>
      <c r="C406" s="959"/>
      <c r="D406" s="959"/>
      <c r="E406" s="959"/>
      <c r="F406" s="963" t="s">
        <v>1405</v>
      </c>
      <c r="G406" s="964"/>
      <c r="H406" s="964"/>
      <c r="I406" s="964"/>
      <c r="J406" s="964"/>
      <c r="K406" s="964"/>
      <c r="L406" s="964"/>
      <c r="M406" s="964"/>
      <c r="N406" s="964"/>
      <c r="O406" s="964"/>
      <c r="P406" s="964"/>
      <c r="Q406" s="965"/>
      <c r="R406" s="963" t="s">
        <v>1946</v>
      </c>
      <c r="S406" s="964"/>
      <c r="T406" s="964"/>
      <c r="U406" s="964"/>
      <c r="V406" s="964"/>
      <c r="W406" s="964"/>
      <c r="X406" s="964"/>
      <c r="Y406" s="964"/>
      <c r="Z406" s="964"/>
      <c r="AA406" s="964"/>
      <c r="AB406" s="964"/>
      <c r="AC406" s="965"/>
      <c r="AD406" s="967" t="s">
        <v>2458</v>
      </c>
      <c r="AE406" s="967"/>
      <c r="AF406" s="967"/>
      <c r="AG406" s="967"/>
      <c r="AH406" s="967"/>
      <c r="AI406" s="967"/>
      <c r="AJ406" s="967"/>
      <c r="AK406" s="967"/>
      <c r="AL406" s="967"/>
      <c r="AM406" s="967"/>
      <c r="AN406" s="967"/>
      <c r="AO406" s="967"/>
      <c r="AP406" s="967" t="s">
        <v>2458</v>
      </c>
      <c r="AQ406" s="967"/>
      <c r="AR406" s="967"/>
      <c r="AS406" s="967"/>
      <c r="AT406" s="967"/>
      <c r="AU406" s="967"/>
      <c r="AV406" s="967"/>
      <c r="AW406" s="967"/>
      <c r="AX406" s="967"/>
      <c r="AY406" s="967"/>
      <c r="AZ406" s="967"/>
      <c r="BA406" s="967"/>
    </row>
    <row r="407" spans="1:53" s="532" customFormat="1" ht="94.5">
      <c r="A407" s="458" t="s">
        <v>10</v>
      </c>
      <c r="B407" s="531" t="s">
        <v>54</v>
      </c>
      <c r="C407" s="531" t="s">
        <v>1958</v>
      </c>
      <c r="D407" s="531" t="s">
        <v>1959</v>
      </c>
      <c r="E407" s="531" t="s">
        <v>55</v>
      </c>
      <c r="F407" s="547" t="s">
        <v>1</v>
      </c>
      <c r="G407" s="546" t="s">
        <v>449</v>
      </c>
      <c r="H407" s="546" t="s">
        <v>57</v>
      </c>
      <c r="I407" s="547" t="s">
        <v>62</v>
      </c>
      <c r="J407" s="565" t="s">
        <v>63</v>
      </c>
      <c r="K407" s="547" t="s">
        <v>450</v>
      </c>
      <c r="L407" s="547" t="s">
        <v>451</v>
      </c>
      <c r="M407" s="547" t="s">
        <v>2024</v>
      </c>
      <c r="N407" s="547" t="s">
        <v>2025</v>
      </c>
      <c r="O407" s="531" t="s">
        <v>612</v>
      </c>
      <c r="P407" s="531" t="s">
        <v>1408</v>
      </c>
      <c r="Q407" s="547" t="s">
        <v>1409</v>
      </c>
      <c r="R407" s="547"/>
      <c r="S407" s="546" t="str">
        <f>+G407</f>
        <v>Դատավորի ստաժ</v>
      </c>
      <c r="T407" s="546" t="str">
        <f>+H407</f>
        <v>Ստաժի %-ը</v>
      </c>
      <c r="U407" s="547" t="s">
        <v>62</v>
      </c>
      <c r="V407" s="565" t="s">
        <v>63</v>
      </c>
      <c r="W407" s="547" t="s">
        <v>450</v>
      </c>
      <c r="X407" s="547" t="s">
        <v>451</v>
      </c>
      <c r="Y407" s="547" t="s">
        <v>2024</v>
      </c>
      <c r="Z407" s="547" t="s">
        <v>2025</v>
      </c>
      <c r="AA407" s="531" t="s">
        <v>1334</v>
      </c>
      <c r="AB407" s="531" t="s">
        <v>1947</v>
      </c>
      <c r="AC407" s="547" t="s">
        <v>1948</v>
      </c>
      <c r="AD407" s="547"/>
      <c r="AE407" s="546" t="str">
        <f>+S407</f>
        <v>Դատավորի ստաժ</v>
      </c>
      <c r="AF407" s="546" t="str">
        <f>+T407</f>
        <v>Ստաժի %-ը</v>
      </c>
      <c r="AG407" s="547" t="s">
        <v>62</v>
      </c>
      <c r="AH407" s="565" t="s">
        <v>63</v>
      </c>
      <c r="AI407" s="547" t="s">
        <v>450</v>
      </c>
      <c r="AJ407" s="547" t="s">
        <v>451</v>
      </c>
      <c r="AK407" s="547" t="s">
        <v>2024</v>
      </c>
      <c r="AL407" s="547" t="s">
        <v>2025</v>
      </c>
      <c r="AM407" s="531" t="s">
        <v>1334</v>
      </c>
      <c r="AN407" s="531" t="s">
        <v>2460</v>
      </c>
      <c r="AO407" s="547" t="s">
        <v>2459</v>
      </c>
      <c r="AP407" s="547"/>
      <c r="AQ407" s="546" t="str">
        <f>+AE407</f>
        <v>Դատավորի ստաժ</v>
      </c>
      <c r="AR407" s="546" t="str">
        <f>+AF407</f>
        <v>Ստաժի %-ը</v>
      </c>
      <c r="AS407" s="547" t="s">
        <v>62</v>
      </c>
      <c r="AT407" s="565" t="s">
        <v>63</v>
      </c>
      <c r="AU407" s="547" t="s">
        <v>450</v>
      </c>
      <c r="AV407" s="547" t="s">
        <v>451</v>
      </c>
      <c r="AW407" s="547" t="s">
        <v>2024</v>
      </c>
      <c r="AX407" s="547" t="s">
        <v>2025</v>
      </c>
      <c r="AY407" s="531" t="s">
        <v>1334</v>
      </c>
      <c r="AZ407" s="531" t="s">
        <v>2933</v>
      </c>
      <c r="BA407" s="547" t="s">
        <v>2934</v>
      </c>
    </row>
    <row r="408" spans="1:53" s="485" customFormat="1" ht="27">
      <c r="A408" s="792">
        <v>1</v>
      </c>
      <c r="B408" s="803" t="s">
        <v>476</v>
      </c>
      <c r="C408" s="794" t="s">
        <v>1961</v>
      </c>
      <c r="D408" s="794">
        <v>1963</v>
      </c>
      <c r="E408" s="795" t="s">
        <v>457</v>
      </c>
      <c r="F408" s="796">
        <v>1</v>
      </c>
      <c r="G408" s="797">
        <v>26</v>
      </c>
      <c r="H408" s="798">
        <f t="shared" ref="H408:H444" si="851">+G408*2</f>
        <v>52</v>
      </c>
      <c r="I408" s="799">
        <v>83200</v>
      </c>
      <c r="J408" s="799">
        <v>11</v>
      </c>
      <c r="K408" s="800">
        <f>+J408*I408</f>
        <v>915200</v>
      </c>
      <c r="L408" s="800">
        <v>328578.12</v>
      </c>
      <c r="M408" s="800">
        <f t="shared" ref="M408:M444" si="852">+K408*0.6</f>
        <v>549120</v>
      </c>
      <c r="N408" s="800">
        <f t="shared" ref="N408:N444" si="853">+K408+L408+M408</f>
        <v>1792898.12</v>
      </c>
      <c r="O408" s="894">
        <v>82145</v>
      </c>
      <c r="P408" s="801">
        <f>+N408+O408</f>
        <v>1875043.12</v>
      </c>
      <c r="Q408" s="801">
        <f t="shared" ref="Q408:Q444" si="854">+P408*13</f>
        <v>24375560.560000002</v>
      </c>
      <c r="R408" s="690">
        <v>1</v>
      </c>
      <c r="S408" s="567">
        <f t="shared" ref="S408:S444" si="855">+G408+1</f>
        <v>27</v>
      </c>
      <c r="T408" s="461">
        <f>+S408*2</f>
        <v>54</v>
      </c>
      <c r="U408" s="456">
        <v>83200</v>
      </c>
      <c r="V408" s="456">
        <f t="shared" ref="V408:V444" si="856">+J408</f>
        <v>11</v>
      </c>
      <c r="W408" s="462">
        <f t="shared" ref="W408:W441" si="857">+U408*V408</f>
        <v>915200</v>
      </c>
      <c r="X408" s="462">
        <f t="shared" ref="X408:X444" si="858">IF((T408&lt;=30)*AND(W408*T408%&gt;L408),W408*T408%,IF((T408&gt;30)*AND(W408*30%&gt;L408),W408*30%,L408))</f>
        <v>328578.12</v>
      </c>
      <c r="Y408" s="462">
        <f t="shared" ref="Y408:Y438" si="859">+W408*0.6</f>
        <v>549120</v>
      </c>
      <c r="Z408" s="462">
        <f t="shared" ref="Z408:Z438" si="860">+W408+X408+Y408</f>
        <v>1792898.12</v>
      </c>
      <c r="AA408" s="456">
        <f t="shared" ref="AA408:AA439" si="861">+O408</f>
        <v>82145</v>
      </c>
      <c r="AB408" s="484">
        <f>+Z408+AA408</f>
        <v>1875043.12</v>
      </c>
      <c r="AC408" s="484">
        <f t="shared" ref="AC408:AC438" si="862">+AB408*13</f>
        <v>24375560.560000002</v>
      </c>
      <c r="AD408" s="690">
        <v>1</v>
      </c>
      <c r="AE408" s="567">
        <f t="shared" ref="AE408:AE437" si="863">+S408+1</f>
        <v>28</v>
      </c>
      <c r="AF408" s="461">
        <f>+AE408*2</f>
        <v>56</v>
      </c>
      <c r="AG408" s="456">
        <f t="shared" ref="AG408:AG434" si="864">+U408</f>
        <v>83200</v>
      </c>
      <c r="AH408" s="456">
        <f t="shared" ref="AH408:AH434" si="865">+V408</f>
        <v>11</v>
      </c>
      <c r="AI408" s="462">
        <f t="shared" ref="AI408:AI438" si="866">+AG408*AH408</f>
        <v>915200</v>
      </c>
      <c r="AJ408" s="462">
        <f t="shared" ref="AJ408:AJ438" si="867">IF((AF408&lt;=30)*AND(AI408*AF408%&gt;X408),AI408*AF408%,IF((AF408&gt;30)*AND(AI408*30%&gt;X408),AI408*30%,X408))</f>
        <v>328578.12</v>
      </c>
      <c r="AK408" s="462">
        <f t="shared" ref="AK408:AK438" si="868">+AI408*0.6</f>
        <v>549120</v>
      </c>
      <c r="AL408" s="462">
        <f t="shared" ref="AL408:AL438" si="869">+AI408+AJ408+AK408</f>
        <v>1792898.12</v>
      </c>
      <c r="AM408" s="456">
        <f t="shared" ref="AM408:AM438" si="870">+AA408</f>
        <v>82145</v>
      </c>
      <c r="AN408" s="484">
        <f>+AL408+AM408</f>
        <v>1875043.12</v>
      </c>
      <c r="AO408" s="484">
        <f t="shared" ref="AO408:AO438" si="871">+AN408*13</f>
        <v>24375560.560000002</v>
      </c>
      <c r="AP408" s="690">
        <v>1</v>
      </c>
      <c r="AQ408" s="567">
        <f t="shared" ref="AQ408:AQ437" si="872">+AE408+1</f>
        <v>29</v>
      </c>
      <c r="AR408" s="461">
        <f>+AQ408*2</f>
        <v>58</v>
      </c>
      <c r="AS408" s="456">
        <f t="shared" ref="AS408:AS434" si="873">+AG408</f>
        <v>83200</v>
      </c>
      <c r="AT408" s="456">
        <f t="shared" ref="AT408:AT438" si="874">+AH408</f>
        <v>11</v>
      </c>
      <c r="AU408" s="462">
        <f t="shared" ref="AU408:AU438" si="875">+AS408*AT408</f>
        <v>915200</v>
      </c>
      <c r="AV408" s="462">
        <f t="shared" ref="AV408:AV438" si="876">IF((AR408&lt;=30)*AND(AU408*AR408%&gt;AJ408),AU408*AR408%,IF((AR408&gt;30)*AND(AU408*30%&gt;AJ408),AU408*30%,AJ408))</f>
        <v>328578.12</v>
      </c>
      <c r="AW408" s="462">
        <f t="shared" ref="AW408:AW438" si="877">+AU408*0.6</f>
        <v>549120</v>
      </c>
      <c r="AX408" s="462">
        <f t="shared" ref="AX408:AX438" si="878">+AU408+AV408+AW408</f>
        <v>1792898.12</v>
      </c>
      <c r="AY408" s="456">
        <f t="shared" ref="AY408:AY438" si="879">+AM408</f>
        <v>82145</v>
      </c>
      <c r="AZ408" s="484">
        <f>+AX408+AY408</f>
        <v>1875043.12</v>
      </c>
      <c r="BA408" s="484">
        <f t="shared" ref="BA408:BA438" si="880">+AZ408*13</f>
        <v>24375560.560000002</v>
      </c>
    </row>
    <row r="409" spans="1:53" s="485" customFormat="1" ht="23.25" customHeight="1">
      <c r="A409" s="792">
        <v>2</v>
      </c>
      <c r="B409" s="803" t="s">
        <v>2011</v>
      </c>
      <c r="C409" s="794" t="s">
        <v>1961</v>
      </c>
      <c r="D409" s="794">
        <v>1962</v>
      </c>
      <c r="E409" s="795" t="s">
        <v>525</v>
      </c>
      <c r="F409" s="796">
        <v>1</v>
      </c>
      <c r="G409" s="797">
        <v>29</v>
      </c>
      <c r="H409" s="798">
        <f t="shared" si="851"/>
        <v>58</v>
      </c>
      <c r="I409" s="799">
        <v>83200</v>
      </c>
      <c r="J409" s="799">
        <v>10</v>
      </c>
      <c r="K409" s="800">
        <f t="shared" ref="K409:K422" si="881">+J409*I409</f>
        <v>832000</v>
      </c>
      <c r="L409" s="800">
        <v>358803.75</v>
      </c>
      <c r="M409" s="800">
        <f t="shared" si="852"/>
        <v>499200</v>
      </c>
      <c r="N409" s="800">
        <f t="shared" si="853"/>
        <v>1690003.75</v>
      </c>
      <c r="O409" s="799"/>
      <c r="P409" s="801">
        <f t="shared" ref="P409:P422" si="882">+N409+O409</f>
        <v>1690003.75</v>
      </c>
      <c r="Q409" s="801">
        <f t="shared" si="854"/>
        <v>21970048.75</v>
      </c>
      <c r="R409" s="690">
        <v>1</v>
      </c>
      <c r="S409" s="567">
        <f t="shared" si="855"/>
        <v>30</v>
      </c>
      <c r="T409" s="461">
        <f t="shared" ref="T409:T422" si="883">+S409*2</f>
        <v>60</v>
      </c>
      <c r="U409" s="456">
        <v>83200</v>
      </c>
      <c r="V409" s="456">
        <f t="shared" si="856"/>
        <v>10</v>
      </c>
      <c r="W409" s="462">
        <f t="shared" si="857"/>
        <v>832000</v>
      </c>
      <c r="X409" s="462">
        <f t="shared" si="858"/>
        <v>358803.75</v>
      </c>
      <c r="Y409" s="462">
        <f t="shared" si="859"/>
        <v>499200</v>
      </c>
      <c r="Z409" s="462">
        <f t="shared" si="860"/>
        <v>1690003.75</v>
      </c>
      <c r="AA409" s="456">
        <f t="shared" si="861"/>
        <v>0</v>
      </c>
      <c r="AB409" s="484">
        <f t="shared" ref="AB409:AB422" si="884">+Z409+AA409</f>
        <v>1690003.75</v>
      </c>
      <c r="AC409" s="484">
        <f t="shared" si="862"/>
        <v>21970048.75</v>
      </c>
      <c r="AD409" s="690">
        <v>1</v>
      </c>
      <c r="AE409" s="567">
        <f t="shared" si="863"/>
        <v>31</v>
      </c>
      <c r="AF409" s="461">
        <f t="shared" ref="AF409:AF422" si="885">+AE409*2</f>
        <v>62</v>
      </c>
      <c r="AG409" s="456">
        <f t="shared" si="864"/>
        <v>83200</v>
      </c>
      <c r="AH409" s="456">
        <f t="shared" si="865"/>
        <v>10</v>
      </c>
      <c r="AI409" s="462">
        <f t="shared" si="866"/>
        <v>832000</v>
      </c>
      <c r="AJ409" s="462">
        <f t="shared" si="867"/>
        <v>358803.75</v>
      </c>
      <c r="AK409" s="462">
        <f t="shared" si="868"/>
        <v>499200</v>
      </c>
      <c r="AL409" s="462">
        <f t="shared" si="869"/>
        <v>1690003.75</v>
      </c>
      <c r="AM409" s="456">
        <f t="shared" si="870"/>
        <v>0</v>
      </c>
      <c r="AN409" s="484">
        <f t="shared" ref="AN409:AN422" si="886">+AL409+AM409</f>
        <v>1690003.75</v>
      </c>
      <c r="AO409" s="484">
        <f t="shared" si="871"/>
        <v>21970048.75</v>
      </c>
      <c r="AP409" s="690">
        <v>1</v>
      </c>
      <c r="AQ409" s="567">
        <f t="shared" si="872"/>
        <v>32</v>
      </c>
      <c r="AR409" s="461">
        <f t="shared" ref="AR409:AR422" si="887">+AQ409*2</f>
        <v>64</v>
      </c>
      <c r="AS409" s="456">
        <f t="shared" si="873"/>
        <v>83200</v>
      </c>
      <c r="AT409" s="456">
        <f t="shared" si="874"/>
        <v>10</v>
      </c>
      <c r="AU409" s="462">
        <f t="shared" si="875"/>
        <v>832000</v>
      </c>
      <c r="AV409" s="462">
        <f t="shared" si="876"/>
        <v>358803.75</v>
      </c>
      <c r="AW409" s="462">
        <f t="shared" si="877"/>
        <v>499200</v>
      </c>
      <c r="AX409" s="462">
        <f t="shared" si="878"/>
        <v>1690003.75</v>
      </c>
      <c r="AY409" s="456">
        <f t="shared" si="879"/>
        <v>0</v>
      </c>
      <c r="AZ409" s="484">
        <f t="shared" ref="AZ409:AZ422" si="888">+AX409+AY409</f>
        <v>1690003.75</v>
      </c>
      <c r="BA409" s="484">
        <f t="shared" si="880"/>
        <v>21970048.75</v>
      </c>
    </row>
    <row r="410" spans="1:53" s="485" customFormat="1" ht="23.25" customHeight="1">
      <c r="A410" s="792">
        <v>3</v>
      </c>
      <c r="B410" s="795" t="s">
        <v>1992</v>
      </c>
      <c r="C410" s="794" t="s">
        <v>1960</v>
      </c>
      <c r="D410" s="794">
        <v>1988</v>
      </c>
      <c r="E410" s="795" t="s">
        <v>525</v>
      </c>
      <c r="F410" s="796">
        <v>1</v>
      </c>
      <c r="G410" s="797">
        <v>2</v>
      </c>
      <c r="H410" s="798">
        <f t="shared" si="851"/>
        <v>4</v>
      </c>
      <c r="I410" s="799">
        <v>83200</v>
      </c>
      <c r="J410" s="799">
        <v>10</v>
      </c>
      <c r="K410" s="800">
        <f t="shared" si="881"/>
        <v>832000</v>
      </c>
      <c r="L410" s="800">
        <v>33280</v>
      </c>
      <c r="M410" s="800">
        <f t="shared" si="852"/>
        <v>499200</v>
      </c>
      <c r="N410" s="800">
        <f t="shared" si="853"/>
        <v>1364480</v>
      </c>
      <c r="O410" s="799"/>
      <c r="P410" s="801">
        <f t="shared" si="882"/>
        <v>1364480</v>
      </c>
      <c r="Q410" s="801">
        <f t="shared" si="854"/>
        <v>17738240</v>
      </c>
      <c r="R410" s="690">
        <v>1</v>
      </c>
      <c r="S410" s="567">
        <f t="shared" si="855"/>
        <v>3</v>
      </c>
      <c r="T410" s="461">
        <f t="shared" si="883"/>
        <v>6</v>
      </c>
      <c r="U410" s="456">
        <v>83200</v>
      </c>
      <c r="V410" s="456">
        <f t="shared" si="856"/>
        <v>10</v>
      </c>
      <c r="W410" s="462">
        <f t="shared" si="857"/>
        <v>832000</v>
      </c>
      <c r="X410" s="462">
        <f t="shared" si="858"/>
        <v>49920</v>
      </c>
      <c r="Y410" s="462">
        <f t="shared" si="859"/>
        <v>499200</v>
      </c>
      <c r="Z410" s="462">
        <f t="shared" si="860"/>
        <v>1381120</v>
      </c>
      <c r="AA410" s="456">
        <f t="shared" si="861"/>
        <v>0</v>
      </c>
      <c r="AB410" s="484">
        <f t="shared" si="884"/>
        <v>1381120</v>
      </c>
      <c r="AC410" s="484">
        <f t="shared" si="862"/>
        <v>17954560</v>
      </c>
      <c r="AD410" s="690">
        <v>1</v>
      </c>
      <c r="AE410" s="567">
        <f t="shared" si="863"/>
        <v>4</v>
      </c>
      <c r="AF410" s="461">
        <f t="shared" si="885"/>
        <v>8</v>
      </c>
      <c r="AG410" s="456">
        <f t="shared" si="864"/>
        <v>83200</v>
      </c>
      <c r="AH410" s="456">
        <f t="shared" si="865"/>
        <v>10</v>
      </c>
      <c r="AI410" s="462">
        <f t="shared" si="866"/>
        <v>832000</v>
      </c>
      <c r="AJ410" s="462">
        <f t="shared" si="867"/>
        <v>66560</v>
      </c>
      <c r="AK410" s="462">
        <f t="shared" si="868"/>
        <v>499200</v>
      </c>
      <c r="AL410" s="462">
        <f t="shared" si="869"/>
        <v>1397760</v>
      </c>
      <c r="AM410" s="456">
        <f t="shared" si="870"/>
        <v>0</v>
      </c>
      <c r="AN410" s="484">
        <f t="shared" si="886"/>
        <v>1397760</v>
      </c>
      <c r="AO410" s="484">
        <f t="shared" si="871"/>
        <v>18170880</v>
      </c>
      <c r="AP410" s="690">
        <v>1</v>
      </c>
      <c r="AQ410" s="567">
        <f t="shared" si="872"/>
        <v>5</v>
      </c>
      <c r="AR410" s="461">
        <f t="shared" si="887"/>
        <v>10</v>
      </c>
      <c r="AS410" s="456">
        <f t="shared" si="873"/>
        <v>83200</v>
      </c>
      <c r="AT410" s="456">
        <f t="shared" si="874"/>
        <v>10</v>
      </c>
      <c r="AU410" s="462">
        <f t="shared" si="875"/>
        <v>832000</v>
      </c>
      <c r="AV410" s="462">
        <f t="shared" si="876"/>
        <v>83200</v>
      </c>
      <c r="AW410" s="462">
        <f t="shared" si="877"/>
        <v>499200</v>
      </c>
      <c r="AX410" s="462">
        <f t="shared" si="878"/>
        <v>1414400</v>
      </c>
      <c r="AY410" s="456">
        <f t="shared" si="879"/>
        <v>0</v>
      </c>
      <c r="AZ410" s="484">
        <f t="shared" si="888"/>
        <v>1414400</v>
      </c>
      <c r="BA410" s="484">
        <f t="shared" si="880"/>
        <v>18387200</v>
      </c>
    </row>
    <row r="411" spans="1:53" s="485" customFormat="1" ht="23.25" customHeight="1">
      <c r="A411" s="792">
        <v>4</v>
      </c>
      <c r="B411" s="802" t="s">
        <v>103</v>
      </c>
      <c r="C411" s="794" t="s">
        <v>1961</v>
      </c>
      <c r="D411" s="794">
        <v>1989</v>
      </c>
      <c r="E411" s="795" t="s">
        <v>525</v>
      </c>
      <c r="F411" s="796">
        <v>1</v>
      </c>
      <c r="G411" s="797">
        <v>6</v>
      </c>
      <c r="H411" s="798">
        <f t="shared" si="851"/>
        <v>12</v>
      </c>
      <c r="I411" s="799">
        <v>83200</v>
      </c>
      <c r="J411" s="799">
        <v>10</v>
      </c>
      <c r="K411" s="800">
        <f t="shared" si="881"/>
        <v>832000</v>
      </c>
      <c r="L411" s="800">
        <v>99840</v>
      </c>
      <c r="M411" s="800">
        <f t="shared" si="852"/>
        <v>499200</v>
      </c>
      <c r="N411" s="800">
        <f t="shared" si="853"/>
        <v>1431040</v>
      </c>
      <c r="O411" s="799"/>
      <c r="P411" s="801">
        <f t="shared" si="882"/>
        <v>1431040</v>
      </c>
      <c r="Q411" s="801">
        <f t="shared" si="854"/>
        <v>18603520</v>
      </c>
      <c r="R411" s="690">
        <v>1</v>
      </c>
      <c r="S411" s="567">
        <f t="shared" si="855"/>
        <v>7</v>
      </c>
      <c r="T411" s="461">
        <f t="shared" si="883"/>
        <v>14</v>
      </c>
      <c r="U411" s="456">
        <v>83200</v>
      </c>
      <c r="V411" s="456">
        <f t="shared" si="856"/>
        <v>10</v>
      </c>
      <c r="W411" s="462">
        <f t="shared" si="857"/>
        <v>832000</v>
      </c>
      <c r="X411" s="462">
        <f t="shared" si="858"/>
        <v>116480.00000000001</v>
      </c>
      <c r="Y411" s="462">
        <f t="shared" si="859"/>
        <v>499200</v>
      </c>
      <c r="Z411" s="462">
        <f t="shared" si="860"/>
        <v>1447680</v>
      </c>
      <c r="AA411" s="456">
        <f t="shared" si="861"/>
        <v>0</v>
      </c>
      <c r="AB411" s="484">
        <f t="shared" si="884"/>
        <v>1447680</v>
      </c>
      <c r="AC411" s="484">
        <f t="shared" si="862"/>
        <v>18819840</v>
      </c>
      <c r="AD411" s="690">
        <v>1</v>
      </c>
      <c r="AE411" s="567">
        <f t="shared" si="863"/>
        <v>8</v>
      </c>
      <c r="AF411" s="461">
        <f t="shared" si="885"/>
        <v>16</v>
      </c>
      <c r="AG411" s="456">
        <f t="shared" si="864"/>
        <v>83200</v>
      </c>
      <c r="AH411" s="456">
        <f t="shared" si="865"/>
        <v>10</v>
      </c>
      <c r="AI411" s="462">
        <f t="shared" si="866"/>
        <v>832000</v>
      </c>
      <c r="AJ411" s="462">
        <f t="shared" si="867"/>
        <v>133120</v>
      </c>
      <c r="AK411" s="462">
        <f t="shared" si="868"/>
        <v>499200</v>
      </c>
      <c r="AL411" s="462">
        <f t="shared" si="869"/>
        <v>1464320</v>
      </c>
      <c r="AM411" s="456">
        <f t="shared" si="870"/>
        <v>0</v>
      </c>
      <c r="AN411" s="484">
        <f t="shared" si="886"/>
        <v>1464320</v>
      </c>
      <c r="AO411" s="484">
        <f t="shared" si="871"/>
        <v>19036160</v>
      </c>
      <c r="AP411" s="690">
        <v>1</v>
      </c>
      <c r="AQ411" s="567">
        <f t="shared" si="872"/>
        <v>9</v>
      </c>
      <c r="AR411" s="461">
        <f t="shared" si="887"/>
        <v>18</v>
      </c>
      <c r="AS411" s="456">
        <f t="shared" si="873"/>
        <v>83200</v>
      </c>
      <c r="AT411" s="456">
        <f t="shared" si="874"/>
        <v>10</v>
      </c>
      <c r="AU411" s="462">
        <f t="shared" si="875"/>
        <v>832000</v>
      </c>
      <c r="AV411" s="462">
        <f t="shared" si="876"/>
        <v>149760</v>
      </c>
      <c r="AW411" s="462">
        <f t="shared" si="877"/>
        <v>499200</v>
      </c>
      <c r="AX411" s="462">
        <f t="shared" si="878"/>
        <v>1480960</v>
      </c>
      <c r="AY411" s="456">
        <f t="shared" si="879"/>
        <v>0</v>
      </c>
      <c r="AZ411" s="484">
        <f t="shared" si="888"/>
        <v>1480960</v>
      </c>
      <c r="BA411" s="484">
        <f t="shared" si="880"/>
        <v>19252480</v>
      </c>
    </row>
    <row r="412" spans="1:53" s="485" customFormat="1" ht="23.25" customHeight="1">
      <c r="A412" s="792">
        <v>5</v>
      </c>
      <c r="B412" s="793" t="s">
        <v>1989</v>
      </c>
      <c r="C412" s="794" t="s">
        <v>1961</v>
      </c>
      <c r="D412" s="794">
        <v>1986</v>
      </c>
      <c r="E412" s="795" t="s">
        <v>3</v>
      </c>
      <c r="F412" s="796">
        <v>1</v>
      </c>
      <c r="G412" s="797">
        <v>2</v>
      </c>
      <c r="H412" s="798">
        <f>+G412*2</f>
        <v>4</v>
      </c>
      <c r="I412" s="799">
        <v>83200</v>
      </c>
      <c r="J412" s="799">
        <v>10</v>
      </c>
      <c r="K412" s="800">
        <f>+J412*I412</f>
        <v>832000</v>
      </c>
      <c r="L412" s="800">
        <v>33280</v>
      </c>
      <c r="M412" s="800">
        <f t="shared" si="852"/>
        <v>499200</v>
      </c>
      <c r="N412" s="800">
        <f t="shared" si="853"/>
        <v>1364480</v>
      </c>
      <c r="O412" s="799"/>
      <c r="P412" s="801">
        <f>+N412+O412</f>
        <v>1364480</v>
      </c>
      <c r="Q412" s="801">
        <f>+P412*13</f>
        <v>17738240</v>
      </c>
      <c r="R412" s="690">
        <v>1</v>
      </c>
      <c r="S412" s="567">
        <f t="shared" si="855"/>
        <v>3</v>
      </c>
      <c r="T412" s="461">
        <f>+S412*2</f>
        <v>6</v>
      </c>
      <c r="U412" s="456">
        <v>83200</v>
      </c>
      <c r="V412" s="456">
        <f t="shared" si="856"/>
        <v>10</v>
      </c>
      <c r="W412" s="462">
        <f>+U412*V412</f>
        <v>832000</v>
      </c>
      <c r="X412" s="462">
        <f t="shared" si="858"/>
        <v>49920</v>
      </c>
      <c r="Y412" s="462">
        <f>+W412*0.6</f>
        <v>499200</v>
      </c>
      <c r="Z412" s="462">
        <f>+W412+X412+Y412</f>
        <v>1381120</v>
      </c>
      <c r="AA412" s="456">
        <f>+O412</f>
        <v>0</v>
      </c>
      <c r="AB412" s="484">
        <f>+Z412+AA412</f>
        <v>1381120</v>
      </c>
      <c r="AC412" s="484">
        <f>+AB412*13</f>
        <v>17954560</v>
      </c>
      <c r="AD412" s="690">
        <v>1</v>
      </c>
      <c r="AE412" s="567">
        <f>+S412+1</f>
        <v>4</v>
      </c>
      <c r="AF412" s="461">
        <f>+AE412*2</f>
        <v>8</v>
      </c>
      <c r="AG412" s="456">
        <f>+U412</f>
        <v>83200</v>
      </c>
      <c r="AH412" s="456">
        <f>+V412</f>
        <v>10</v>
      </c>
      <c r="AI412" s="462">
        <f>+AG412*AH412</f>
        <v>832000</v>
      </c>
      <c r="AJ412" s="462">
        <f>IF((AF412&lt;=30)*AND(AI412*AF412%&gt;X412),AI412*AF412%,IF((AF412&gt;30)*AND(AI412*30%&gt;X412),AI412*30%,X412))</f>
        <v>66560</v>
      </c>
      <c r="AK412" s="462">
        <f>+AI412*0.6</f>
        <v>499200</v>
      </c>
      <c r="AL412" s="462">
        <f>+AI412+AJ412+AK412</f>
        <v>1397760</v>
      </c>
      <c r="AM412" s="456">
        <f>+AA412</f>
        <v>0</v>
      </c>
      <c r="AN412" s="484">
        <f>+AL412+AM412</f>
        <v>1397760</v>
      </c>
      <c r="AO412" s="484">
        <f>+AN412*13</f>
        <v>18170880</v>
      </c>
      <c r="AP412" s="690">
        <v>1</v>
      </c>
      <c r="AQ412" s="567">
        <f>+AE412+1</f>
        <v>5</v>
      </c>
      <c r="AR412" s="461">
        <f>+AQ412*2</f>
        <v>10</v>
      </c>
      <c r="AS412" s="456">
        <f>+AG412</f>
        <v>83200</v>
      </c>
      <c r="AT412" s="456">
        <f>+AH412</f>
        <v>10</v>
      </c>
      <c r="AU412" s="462">
        <f>+AS412*AT412</f>
        <v>832000</v>
      </c>
      <c r="AV412" s="462">
        <f>IF((AR412&lt;=30)*AND(AU412*AR412%&gt;AJ412),AU412*AR412%,IF((AR412&gt;30)*AND(AU412*30%&gt;AJ412),AU412*30%,AJ412))</f>
        <v>83200</v>
      </c>
      <c r="AW412" s="462">
        <f>+AU412*0.6</f>
        <v>499200</v>
      </c>
      <c r="AX412" s="462">
        <f>+AU412+AV412+AW412</f>
        <v>1414400</v>
      </c>
      <c r="AY412" s="456">
        <f>+AM412</f>
        <v>0</v>
      </c>
      <c r="AZ412" s="484">
        <f>+AX412+AY412</f>
        <v>1414400</v>
      </c>
      <c r="BA412" s="484">
        <f>+AZ412*13</f>
        <v>18387200</v>
      </c>
    </row>
    <row r="413" spans="1:53" s="485" customFormat="1" ht="23.25" customHeight="1">
      <c r="A413" s="792">
        <v>6</v>
      </c>
      <c r="B413" s="795" t="s">
        <v>762</v>
      </c>
      <c r="C413" s="794" t="s">
        <v>1960</v>
      </c>
      <c r="D413" s="794">
        <v>1983</v>
      </c>
      <c r="E413" s="795" t="s">
        <v>525</v>
      </c>
      <c r="F413" s="796">
        <v>1</v>
      </c>
      <c r="G413" s="797">
        <v>8</v>
      </c>
      <c r="H413" s="798">
        <f t="shared" si="851"/>
        <v>16</v>
      </c>
      <c r="I413" s="799">
        <v>83200</v>
      </c>
      <c r="J413" s="799">
        <v>10</v>
      </c>
      <c r="K413" s="800">
        <f t="shared" si="881"/>
        <v>832000</v>
      </c>
      <c r="L413" s="800">
        <v>133120</v>
      </c>
      <c r="M413" s="800">
        <f t="shared" si="852"/>
        <v>499200</v>
      </c>
      <c r="N413" s="800">
        <f t="shared" si="853"/>
        <v>1464320</v>
      </c>
      <c r="O413" s="799"/>
      <c r="P413" s="801">
        <f t="shared" si="882"/>
        <v>1464320</v>
      </c>
      <c r="Q413" s="801">
        <f t="shared" si="854"/>
        <v>19036160</v>
      </c>
      <c r="R413" s="690">
        <v>1</v>
      </c>
      <c r="S413" s="567">
        <f t="shared" si="855"/>
        <v>9</v>
      </c>
      <c r="T413" s="461">
        <f t="shared" si="883"/>
        <v>18</v>
      </c>
      <c r="U413" s="456">
        <v>83200</v>
      </c>
      <c r="V413" s="456">
        <f t="shared" si="856"/>
        <v>10</v>
      </c>
      <c r="W413" s="462">
        <f t="shared" si="857"/>
        <v>832000</v>
      </c>
      <c r="X413" s="462">
        <f t="shared" si="858"/>
        <v>149760</v>
      </c>
      <c r="Y413" s="462">
        <f t="shared" si="859"/>
        <v>499200</v>
      </c>
      <c r="Z413" s="462">
        <f t="shared" si="860"/>
        <v>1480960</v>
      </c>
      <c r="AA413" s="456">
        <f t="shared" si="861"/>
        <v>0</v>
      </c>
      <c r="AB413" s="484">
        <f t="shared" si="884"/>
        <v>1480960</v>
      </c>
      <c r="AC413" s="484">
        <f t="shared" si="862"/>
        <v>19252480</v>
      </c>
      <c r="AD413" s="690">
        <v>1</v>
      </c>
      <c r="AE413" s="567">
        <f t="shared" si="863"/>
        <v>10</v>
      </c>
      <c r="AF413" s="461">
        <f t="shared" si="885"/>
        <v>20</v>
      </c>
      <c r="AG413" s="456">
        <f t="shared" si="864"/>
        <v>83200</v>
      </c>
      <c r="AH413" s="456">
        <f t="shared" si="865"/>
        <v>10</v>
      </c>
      <c r="AI413" s="462">
        <f t="shared" si="866"/>
        <v>832000</v>
      </c>
      <c r="AJ413" s="462">
        <f t="shared" si="867"/>
        <v>166400</v>
      </c>
      <c r="AK413" s="462">
        <f t="shared" si="868"/>
        <v>499200</v>
      </c>
      <c r="AL413" s="462">
        <f t="shared" si="869"/>
        <v>1497600</v>
      </c>
      <c r="AM413" s="456">
        <f t="shared" si="870"/>
        <v>0</v>
      </c>
      <c r="AN413" s="484">
        <f t="shared" si="886"/>
        <v>1497600</v>
      </c>
      <c r="AO413" s="484">
        <f t="shared" si="871"/>
        <v>19468800</v>
      </c>
      <c r="AP413" s="690">
        <v>1</v>
      </c>
      <c r="AQ413" s="567">
        <f t="shared" si="872"/>
        <v>11</v>
      </c>
      <c r="AR413" s="461">
        <f t="shared" si="887"/>
        <v>22</v>
      </c>
      <c r="AS413" s="456">
        <f t="shared" si="873"/>
        <v>83200</v>
      </c>
      <c r="AT413" s="456">
        <f t="shared" si="874"/>
        <v>10</v>
      </c>
      <c r="AU413" s="462">
        <f t="shared" si="875"/>
        <v>832000</v>
      </c>
      <c r="AV413" s="462">
        <f t="shared" si="876"/>
        <v>183040</v>
      </c>
      <c r="AW413" s="462">
        <f t="shared" si="877"/>
        <v>499200</v>
      </c>
      <c r="AX413" s="462">
        <f t="shared" si="878"/>
        <v>1514240</v>
      </c>
      <c r="AY413" s="456">
        <f t="shared" si="879"/>
        <v>0</v>
      </c>
      <c r="AZ413" s="484">
        <f t="shared" si="888"/>
        <v>1514240</v>
      </c>
      <c r="BA413" s="484">
        <f t="shared" si="880"/>
        <v>19685120</v>
      </c>
    </row>
    <row r="414" spans="1:53" s="485" customFormat="1" ht="23.25" customHeight="1">
      <c r="A414" s="792">
        <v>7</v>
      </c>
      <c r="B414" s="803" t="s">
        <v>482</v>
      </c>
      <c r="C414" s="794" t="s">
        <v>1961</v>
      </c>
      <c r="D414" s="794">
        <v>1964</v>
      </c>
      <c r="E414" s="795" t="s">
        <v>525</v>
      </c>
      <c r="F414" s="796">
        <v>1</v>
      </c>
      <c r="G414" s="797">
        <v>25</v>
      </c>
      <c r="H414" s="798">
        <f t="shared" si="851"/>
        <v>50</v>
      </c>
      <c r="I414" s="799">
        <v>83200</v>
      </c>
      <c r="J414" s="799">
        <v>10</v>
      </c>
      <c r="K414" s="800">
        <f t="shared" si="881"/>
        <v>832000</v>
      </c>
      <c r="L414" s="800">
        <v>263123</v>
      </c>
      <c r="M414" s="800">
        <f t="shared" si="852"/>
        <v>499200</v>
      </c>
      <c r="N414" s="800">
        <f t="shared" si="853"/>
        <v>1594323</v>
      </c>
      <c r="O414" s="799"/>
      <c r="P414" s="801">
        <f t="shared" si="882"/>
        <v>1594323</v>
      </c>
      <c r="Q414" s="801">
        <f t="shared" si="854"/>
        <v>20726199</v>
      </c>
      <c r="R414" s="690">
        <v>1</v>
      </c>
      <c r="S414" s="567">
        <f t="shared" si="855"/>
        <v>26</v>
      </c>
      <c r="T414" s="461">
        <f t="shared" si="883"/>
        <v>52</v>
      </c>
      <c r="U414" s="456">
        <v>83200</v>
      </c>
      <c r="V414" s="456">
        <f t="shared" si="856"/>
        <v>10</v>
      </c>
      <c r="W414" s="462">
        <f t="shared" si="857"/>
        <v>832000</v>
      </c>
      <c r="X414" s="462">
        <f t="shared" si="858"/>
        <v>263123</v>
      </c>
      <c r="Y414" s="462">
        <f t="shared" si="859"/>
        <v>499200</v>
      </c>
      <c r="Z414" s="462">
        <f t="shared" si="860"/>
        <v>1594323</v>
      </c>
      <c r="AA414" s="456">
        <f t="shared" si="861"/>
        <v>0</v>
      </c>
      <c r="AB414" s="484">
        <f t="shared" si="884"/>
        <v>1594323</v>
      </c>
      <c r="AC414" s="484">
        <f t="shared" si="862"/>
        <v>20726199</v>
      </c>
      <c r="AD414" s="690">
        <v>1</v>
      </c>
      <c r="AE414" s="567">
        <f t="shared" si="863"/>
        <v>27</v>
      </c>
      <c r="AF414" s="461">
        <f t="shared" si="885"/>
        <v>54</v>
      </c>
      <c r="AG414" s="456">
        <f t="shared" si="864"/>
        <v>83200</v>
      </c>
      <c r="AH414" s="456">
        <f t="shared" si="865"/>
        <v>10</v>
      </c>
      <c r="AI414" s="462">
        <f t="shared" si="866"/>
        <v>832000</v>
      </c>
      <c r="AJ414" s="462">
        <f t="shared" si="867"/>
        <v>263123</v>
      </c>
      <c r="AK414" s="462">
        <f t="shared" si="868"/>
        <v>499200</v>
      </c>
      <c r="AL414" s="462">
        <f t="shared" si="869"/>
        <v>1594323</v>
      </c>
      <c r="AM414" s="456">
        <f t="shared" si="870"/>
        <v>0</v>
      </c>
      <c r="AN414" s="484">
        <f t="shared" si="886"/>
        <v>1594323</v>
      </c>
      <c r="AO414" s="484">
        <f t="shared" si="871"/>
        <v>20726199</v>
      </c>
      <c r="AP414" s="690">
        <v>1</v>
      </c>
      <c r="AQ414" s="567">
        <f t="shared" si="872"/>
        <v>28</v>
      </c>
      <c r="AR414" s="461">
        <f t="shared" si="887"/>
        <v>56</v>
      </c>
      <c r="AS414" s="456">
        <f t="shared" si="873"/>
        <v>83200</v>
      </c>
      <c r="AT414" s="456">
        <f t="shared" si="874"/>
        <v>10</v>
      </c>
      <c r="AU414" s="462">
        <f t="shared" si="875"/>
        <v>832000</v>
      </c>
      <c r="AV414" s="462">
        <f t="shared" si="876"/>
        <v>263123</v>
      </c>
      <c r="AW414" s="462">
        <f t="shared" si="877"/>
        <v>499200</v>
      </c>
      <c r="AX414" s="462">
        <f t="shared" si="878"/>
        <v>1594323</v>
      </c>
      <c r="AY414" s="456">
        <f t="shared" si="879"/>
        <v>0</v>
      </c>
      <c r="AZ414" s="484">
        <f t="shared" si="888"/>
        <v>1594323</v>
      </c>
      <c r="BA414" s="484">
        <f t="shared" si="880"/>
        <v>20726199</v>
      </c>
    </row>
    <row r="415" spans="1:53" s="485" customFormat="1" ht="23.25" customHeight="1">
      <c r="A415" s="792">
        <v>8</v>
      </c>
      <c r="B415" s="802" t="s">
        <v>111</v>
      </c>
      <c r="C415" s="794" t="s">
        <v>1960</v>
      </c>
      <c r="D415" s="794">
        <v>1991</v>
      </c>
      <c r="E415" s="795" t="s">
        <v>525</v>
      </c>
      <c r="F415" s="796">
        <v>1</v>
      </c>
      <c r="G415" s="797">
        <v>5</v>
      </c>
      <c r="H415" s="798">
        <f t="shared" si="851"/>
        <v>10</v>
      </c>
      <c r="I415" s="799">
        <v>83200</v>
      </c>
      <c r="J415" s="799">
        <v>10</v>
      </c>
      <c r="K415" s="800">
        <f>+J415*I415</f>
        <v>832000</v>
      </c>
      <c r="L415" s="800">
        <v>83200</v>
      </c>
      <c r="M415" s="800">
        <f t="shared" si="852"/>
        <v>499200</v>
      </c>
      <c r="N415" s="800">
        <f t="shared" si="853"/>
        <v>1414400</v>
      </c>
      <c r="O415" s="799"/>
      <c r="P415" s="801">
        <f>+N415+O415</f>
        <v>1414400</v>
      </c>
      <c r="Q415" s="801">
        <f t="shared" si="854"/>
        <v>18387200</v>
      </c>
      <c r="R415" s="691">
        <v>1</v>
      </c>
      <c r="S415" s="567">
        <f t="shared" si="855"/>
        <v>6</v>
      </c>
      <c r="T415" s="461">
        <f>+S415*2</f>
        <v>12</v>
      </c>
      <c r="U415" s="456">
        <v>83200</v>
      </c>
      <c r="V415" s="456">
        <f t="shared" si="856"/>
        <v>10</v>
      </c>
      <c r="W415" s="462">
        <f>+U415*V415</f>
        <v>832000</v>
      </c>
      <c r="X415" s="462">
        <f t="shared" si="858"/>
        <v>99840</v>
      </c>
      <c r="Y415" s="462">
        <f>+W415*0.6</f>
        <v>499200</v>
      </c>
      <c r="Z415" s="462">
        <f>+W415+X415+Y415</f>
        <v>1431040</v>
      </c>
      <c r="AA415" s="456">
        <f t="shared" si="861"/>
        <v>0</v>
      </c>
      <c r="AB415" s="484">
        <f>+Z415+AA415</f>
        <v>1431040</v>
      </c>
      <c r="AC415" s="484">
        <f>+AB415*13</f>
        <v>18603520</v>
      </c>
      <c r="AD415" s="691">
        <v>1</v>
      </c>
      <c r="AE415" s="567">
        <f>+S415+1</f>
        <v>7</v>
      </c>
      <c r="AF415" s="461">
        <f>+AE415*2</f>
        <v>14</v>
      </c>
      <c r="AG415" s="456">
        <f>+U415</f>
        <v>83200</v>
      </c>
      <c r="AH415" s="456">
        <f>+V415</f>
        <v>10</v>
      </c>
      <c r="AI415" s="462">
        <f>+AG415*AH415</f>
        <v>832000</v>
      </c>
      <c r="AJ415" s="462">
        <f>IF((AF415&lt;=30)*AND(AI415*AF415%&gt;X415),AI415*AF415%,IF((AF415&gt;30)*AND(AI415*30%&gt;X415),AI415*30%,X415))</f>
        <v>116480.00000000001</v>
      </c>
      <c r="AK415" s="462">
        <f>+AI415*0.6</f>
        <v>499200</v>
      </c>
      <c r="AL415" s="462">
        <f>+AI415+AJ415+AK415</f>
        <v>1447680</v>
      </c>
      <c r="AM415" s="456">
        <f>+AA415</f>
        <v>0</v>
      </c>
      <c r="AN415" s="484">
        <f>+AL415+AM415</f>
        <v>1447680</v>
      </c>
      <c r="AO415" s="484">
        <f>+AN415*13</f>
        <v>18819840</v>
      </c>
      <c r="AP415" s="691">
        <v>1</v>
      </c>
      <c r="AQ415" s="567">
        <f>+AE415+1</f>
        <v>8</v>
      </c>
      <c r="AR415" s="461">
        <f>+AQ415*2</f>
        <v>16</v>
      </c>
      <c r="AS415" s="456">
        <f>+AG415</f>
        <v>83200</v>
      </c>
      <c r="AT415" s="456">
        <f>+AH415</f>
        <v>10</v>
      </c>
      <c r="AU415" s="462">
        <f>+AS415*AT415</f>
        <v>832000</v>
      </c>
      <c r="AV415" s="462">
        <f>IF((AR415&lt;=30)*AND(AU415*AR415%&gt;AJ415),AU415*AR415%,IF((AR415&gt;30)*AND(AU415*30%&gt;AJ415),AU415*30%,AJ415))</f>
        <v>133120</v>
      </c>
      <c r="AW415" s="462">
        <f>+AU415*0.6</f>
        <v>499200</v>
      </c>
      <c r="AX415" s="462">
        <f>+AU415+AV415+AW415</f>
        <v>1464320</v>
      </c>
      <c r="AY415" s="456">
        <f>+AM415</f>
        <v>0</v>
      </c>
      <c r="AZ415" s="484">
        <f>+AX415+AY415</f>
        <v>1464320</v>
      </c>
      <c r="BA415" s="484">
        <f>+AZ415*13</f>
        <v>19036160</v>
      </c>
    </row>
    <row r="416" spans="1:53" s="485" customFormat="1" ht="23.25" customHeight="1">
      <c r="A416" s="792">
        <v>9</v>
      </c>
      <c r="B416" s="795" t="s">
        <v>562</v>
      </c>
      <c r="C416" s="794" t="s">
        <v>1961</v>
      </c>
      <c r="D416" s="794">
        <v>1975</v>
      </c>
      <c r="E416" s="795" t="s">
        <v>525</v>
      </c>
      <c r="F416" s="796">
        <v>1</v>
      </c>
      <c r="G416" s="797">
        <v>24</v>
      </c>
      <c r="H416" s="798">
        <f t="shared" si="851"/>
        <v>48</v>
      </c>
      <c r="I416" s="799">
        <v>83200</v>
      </c>
      <c r="J416" s="799">
        <v>10</v>
      </c>
      <c r="K416" s="800">
        <f t="shared" si="881"/>
        <v>832000</v>
      </c>
      <c r="L416" s="800">
        <v>249600</v>
      </c>
      <c r="M416" s="800">
        <f t="shared" si="852"/>
        <v>499200</v>
      </c>
      <c r="N416" s="800">
        <f t="shared" si="853"/>
        <v>1580800</v>
      </c>
      <c r="O416" s="799"/>
      <c r="P416" s="801">
        <f t="shared" si="882"/>
        <v>1580800</v>
      </c>
      <c r="Q416" s="801">
        <f t="shared" si="854"/>
        <v>20550400</v>
      </c>
      <c r="R416" s="690">
        <v>1</v>
      </c>
      <c r="S416" s="567">
        <f t="shared" si="855"/>
        <v>25</v>
      </c>
      <c r="T416" s="461">
        <f t="shared" si="883"/>
        <v>50</v>
      </c>
      <c r="U416" s="456">
        <v>83200</v>
      </c>
      <c r="V416" s="456">
        <f t="shared" si="856"/>
        <v>10</v>
      </c>
      <c r="W416" s="462">
        <f t="shared" si="857"/>
        <v>832000</v>
      </c>
      <c r="X416" s="462">
        <f t="shared" si="858"/>
        <v>249600</v>
      </c>
      <c r="Y416" s="462">
        <f t="shared" si="859"/>
        <v>499200</v>
      </c>
      <c r="Z416" s="462">
        <f t="shared" si="860"/>
        <v>1580800</v>
      </c>
      <c r="AA416" s="456">
        <f t="shared" si="861"/>
        <v>0</v>
      </c>
      <c r="AB416" s="484">
        <f t="shared" si="884"/>
        <v>1580800</v>
      </c>
      <c r="AC416" s="484">
        <f t="shared" si="862"/>
        <v>20550400</v>
      </c>
      <c r="AD416" s="690">
        <v>1</v>
      </c>
      <c r="AE416" s="567">
        <f t="shared" si="863"/>
        <v>26</v>
      </c>
      <c r="AF416" s="461">
        <f t="shared" si="885"/>
        <v>52</v>
      </c>
      <c r="AG416" s="456">
        <f t="shared" si="864"/>
        <v>83200</v>
      </c>
      <c r="AH416" s="456">
        <f t="shared" si="865"/>
        <v>10</v>
      </c>
      <c r="AI416" s="462">
        <f t="shared" si="866"/>
        <v>832000</v>
      </c>
      <c r="AJ416" s="462">
        <f t="shared" si="867"/>
        <v>249600</v>
      </c>
      <c r="AK416" s="462">
        <f t="shared" si="868"/>
        <v>499200</v>
      </c>
      <c r="AL416" s="462">
        <f t="shared" si="869"/>
        <v>1580800</v>
      </c>
      <c r="AM416" s="456">
        <f t="shared" si="870"/>
        <v>0</v>
      </c>
      <c r="AN416" s="484">
        <f t="shared" si="886"/>
        <v>1580800</v>
      </c>
      <c r="AO416" s="484">
        <f t="shared" si="871"/>
        <v>20550400</v>
      </c>
      <c r="AP416" s="690">
        <v>1</v>
      </c>
      <c r="AQ416" s="567">
        <f t="shared" si="872"/>
        <v>27</v>
      </c>
      <c r="AR416" s="461">
        <f t="shared" si="887"/>
        <v>54</v>
      </c>
      <c r="AS416" s="456">
        <f t="shared" si="873"/>
        <v>83200</v>
      </c>
      <c r="AT416" s="456">
        <f t="shared" si="874"/>
        <v>10</v>
      </c>
      <c r="AU416" s="462">
        <f t="shared" si="875"/>
        <v>832000</v>
      </c>
      <c r="AV416" s="462">
        <f t="shared" si="876"/>
        <v>249600</v>
      </c>
      <c r="AW416" s="462">
        <f t="shared" si="877"/>
        <v>499200</v>
      </c>
      <c r="AX416" s="462">
        <f t="shared" si="878"/>
        <v>1580800</v>
      </c>
      <c r="AY416" s="456">
        <f t="shared" si="879"/>
        <v>0</v>
      </c>
      <c r="AZ416" s="484">
        <f t="shared" si="888"/>
        <v>1580800</v>
      </c>
      <c r="BA416" s="484">
        <f t="shared" si="880"/>
        <v>20550400</v>
      </c>
    </row>
    <row r="417" spans="1:53" s="485" customFormat="1" ht="23.25" customHeight="1">
      <c r="A417" s="792">
        <v>10</v>
      </c>
      <c r="B417" s="802" t="s">
        <v>2013</v>
      </c>
      <c r="C417" s="794" t="s">
        <v>1961</v>
      </c>
      <c r="D417" s="794">
        <v>1995</v>
      </c>
      <c r="E417" s="795" t="s">
        <v>525</v>
      </c>
      <c r="F417" s="796">
        <v>1</v>
      </c>
      <c r="G417" s="797">
        <v>3</v>
      </c>
      <c r="H417" s="798">
        <f t="shared" si="851"/>
        <v>6</v>
      </c>
      <c r="I417" s="799">
        <v>83200</v>
      </c>
      <c r="J417" s="799">
        <v>10</v>
      </c>
      <c r="K417" s="800">
        <f t="shared" si="881"/>
        <v>832000</v>
      </c>
      <c r="L417" s="800">
        <v>49920</v>
      </c>
      <c r="M417" s="800">
        <f t="shared" si="852"/>
        <v>499200</v>
      </c>
      <c r="N417" s="800">
        <f t="shared" si="853"/>
        <v>1381120</v>
      </c>
      <c r="O417" s="799"/>
      <c r="P417" s="801">
        <f t="shared" si="882"/>
        <v>1381120</v>
      </c>
      <c r="Q417" s="801">
        <f t="shared" si="854"/>
        <v>17954560</v>
      </c>
      <c r="R417" s="690">
        <v>1</v>
      </c>
      <c r="S417" s="567">
        <f t="shared" si="855"/>
        <v>4</v>
      </c>
      <c r="T417" s="461">
        <f t="shared" si="883"/>
        <v>8</v>
      </c>
      <c r="U417" s="456">
        <v>83200</v>
      </c>
      <c r="V417" s="456">
        <f t="shared" si="856"/>
        <v>10</v>
      </c>
      <c r="W417" s="462">
        <f t="shared" si="857"/>
        <v>832000</v>
      </c>
      <c r="X417" s="462">
        <f t="shared" si="858"/>
        <v>66560</v>
      </c>
      <c r="Y417" s="462">
        <f t="shared" si="859"/>
        <v>499200</v>
      </c>
      <c r="Z417" s="462">
        <f t="shared" si="860"/>
        <v>1397760</v>
      </c>
      <c r="AA417" s="456">
        <f t="shared" si="861"/>
        <v>0</v>
      </c>
      <c r="AB417" s="484">
        <f t="shared" si="884"/>
        <v>1397760</v>
      </c>
      <c r="AC417" s="484">
        <f t="shared" si="862"/>
        <v>18170880</v>
      </c>
      <c r="AD417" s="690">
        <v>1</v>
      </c>
      <c r="AE417" s="567">
        <f t="shared" si="863"/>
        <v>5</v>
      </c>
      <c r="AF417" s="461">
        <f t="shared" si="885"/>
        <v>10</v>
      </c>
      <c r="AG417" s="456">
        <f t="shared" si="864"/>
        <v>83200</v>
      </c>
      <c r="AH417" s="456">
        <f t="shared" si="865"/>
        <v>10</v>
      </c>
      <c r="AI417" s="462">
        <f t="shared" si="866"/>
        <v>832000</v>
      </c>
      <c r="AJ417" s="462">
        <f t="shared" si="867"/>
        <v>83200</v>
      </c>
      <c r="AK417" s="462">
        <f t="shared" si="868"/>
        <v>499200</v>
      </c>
      <c r="AL417" s="462">
        <f t="shared" si="869"/>
        <v>1414400</v>
      </c>
      <c r="AM417" s="456">
        <f t="shared" si="870"/>
        <v>0</v>
      </c>
      <c r="AN417" s="484">
        <f t="shared" si="886"/>
        <v>1414400</v>
      </c>
      <c r="AO417" s="484">
        <f t="shared" si="871"/>
        <v>18387200</v>
      </c>
      <c r="AP417" s="690">
        <v>1</v>
      </c>
      <c r="AQ417" s="567">
        <f t="shared" si="872"/>
        <v>6</v>
      </c>
      <c r="AR417" s="461">
        <f t="shared" si="887"/>
        <v>12</v>
      </c>
      <c r="AS417" s="456">
        <f t="shared" si="873"/>
        <v>83200</v>
      </c>
      <c r="AT417" s="456">
        <f t="shared" si="874"/>
        <v>10</v>
      </c>
      <c r="AU417" s="462">
        <f t="shared" si="875"/>
        <v>832000</v>
      </c>
      <c r="AV417" s="462">
        <f t="shared" si="876"/>
        <v>99840</v>
      </c>
      <c r="AW417" s="462">
        <f t="shared" si="877"/>
        <v>499200</v>
      </c>
      <c r="AX417" s="462">
        <f t="shared" si="878"/>
        <v>1431040</v>
      </c>
      <c r="AY417" s="456">
        <f t="shared" si="879"/>
        <v>0</v>
      </c>
      <c r="AZ417" s="484">
        <f t="shared" si="888"/>
        <v>1431040</v>
      </c>
      <c r="BA417" s="484">
        <f t="shared" si="880"/>
        <v>18603520</v>
      </c>
    </row>
    <row r="418" spans="1:53" s="485" customFormat="1" ht="23.25" customHeight="1">
      <c r="A418" s="792">
        <v>11</v>
      </c>
      <c r="B418" s="795" t="s">
        <v>460</v>
      </c>
      <c r="C418" s="794" t="s">
        <v>1960</v>
      </c>
      <c r="D418" s="794">
        <v>1971</v>
      </c>
      <c r="E418" s="795" t="s">
        <v>525</v>
      </c>
      <c r="F418" s="796">
        <v>1</v>
      </c>
      <c r="G418" s="797">
        <v>14</v>
      </c>
      <c r="H418" s="798">
        <f t="shared" si="851"/>
        <v>28</v>
      </c>
      <c r="I418" s="799">
        <v>83200</v>
      </c>
      <c r="J418" s="799">
        <v>10</v>
      </c>
      <c r="K418" s="800">
        <f t="shared" si="881"/>
        <v>832000</v>
      </c>
      <c r="L418" s="800">
        <v>232960.00000000003</v>
      </c>
      <c r="M418" s="800">
        <f t="shared" si="852"/>
        <v>499200</v>
      </c>
      <c r="N418" s="800">
        <f t="shared" si="853"/>
        <v>1564160</v>
      </c>
      <c r="O418" s="799"/>
      <c r="P418" s="801">
        <f t="shared" si="882"/>
        <v>1564160</v>
      </c>
      <c r="Q418" s="801">
        <f t="shared" si="854"/>
        <v>20334080</v>
      </c>
      <c r="R418" s="690">
        <v>1</v>
      </c>
      <c r="S418" s="567">
        <f t="shared" si="855"/>
        <v>15</v>
      </c>
      <c r="T418" s="461">
        <f t="shared" si="883"/>
        <v>30</v>
      </c>
      <c r="U418" s="456">
        <v>83200</v>
      </c>
      <c r="V418" s="456">
        <f t="shared" si="856"/>
        <v>10</v>
      </c>
      <c r="W418" s="462">
        <f t="shared" si="857"/>
        <v>832000</v>
      </c>
      <c r="X418" s="462">
        <f t="shared" si="858"/>
        <v>249600</v>
      </c>
      <c r="Y418" s="462">
        <f t="shared" si="859"/>
        <v>499200</v>
      </c>
      <c r="Z418" s="462">
        <f t="shared" si="860"/>
        <v>1580800</v>
      </c>
      <c r="AA418" s="456">
        <f t="shared" si="861"/>
        <v>0</v>
      </c>
      <c r="AB418" s="484">
        <f t="shared" si="884"/>
        <v>1580800</v>
      </c>
      <c r="AC418" s="484">
        <f t="shared" si="862"/>
        <v>20550400</v>
      </c>
      <c r="AD418" s="690">
        <v>1</v>
      </c>
      <c r="AE418" s="567">
        <f t="shared" si="863"/>
        <v>16</v>
      </c>
      <c r="AF418" s="461">
        <f t="shared" si="885"/>
        <v>32</v>
      </c>
      <c r="AG418" s="456">
        <f t="shared" si="864"/>
        <v>83200</v>
      </c>
      <c r="AH418" s="456">
        <f t="shared" si="865"/>
        <v>10</v>
      </c>
      <c r="AI418" s="462">
        <f t="shared" si="866"/>
        <v>832000</v>
      </c>
      <c r="AJ418" s="462">
        <f t="shared" si="867"/>
        <v>249600</v>
      </c>
      <c r="AK418" s="462">
        <f t="shared" si="868"/>
        <v>499200</v>
      </c>
      <c r="AL418" s="462">
        <f t="shared" si="869"/>
        <v>1580800</v>
      </c>
      <c r="AM418" s="456">
        <f t="shared" si="870"/>
        <v>0</v>
      </c>
      <c r="AN418" s="484">
        <f t="shared" si="886"/>
        <v>1580800</v>
      </c>
      <c r="AO418" s="484">
        <f t="shared" si="871"/>
        <v>20550400</v>
      </c>
      <c r="AP418" s="690">
        <v>1</v>
      </c>
      <c r="AQ418" s="567">
        <f t="shared" si="872"/>
        <v>17</v>
      </c>
      <c r="AR418" s="461">
        <f t="shared" si="887"/>
        <v>34</v>
      </c>
      <c r="AS418" s="456">
        <f t="shared" si="873"/>
        <v>83200</v>
      </c>
      <c r="AT418" s="456">
        <f t="shared" si="874"/>
        <v>10</v>
      </c>
      <c r="AU418" s="462">
        <f t="shared" si="875"/>
        <v>832000</v>
      </c>
      <c r="AV418" s="462">
        <f t="shared" si="876"/>
        <v>249600</v>
      </c>
      <c r="AW418" s="462">
        <f t="shared" si="877"/>
        <v>499200</v>
      </c>
      <c r="AX418" s="462">
        <f t="shared" si="878"/>
        <v>1580800</v>
      </c>
      <c r="AY418" s="456">
        <f t="shared" si="879"/>
        <v>0</v>
      </c>
      <c r="AZ418" s="484">
        <f t="shared" si="888"/>
        <v>1580800</v>
      </c>
      <c r="BA418" s="484">
        <f t="shared" si="880"/>
        <v>20550400</v>
      </c>
    </row>
    <row r="419" spans="1:53" s="485" customFormat="1" ht="23.25" customHeight="1">
      <c r="A419" s="792">
        <v>12</v>
      </c>
      <c r="B419" s="802" t="s">
        <v>616</v>
      </c>
      <c r="C419" s="794" t="s">
        <v>1981</v>
      </c>
      <c r="D419" s="794">
        <v>1981</v>
      </c>
      <c r="E419" s="795" t="s">
        <v>525</v>
      </c>
      <c r="F419" s="796">
        <v>1</v>
      </c>
      <c r="G419" s="797">
        <v>10</v>
      </c>
      <c r="H419" s="798">
        <f t="shared" si="851"/>
        <v>20</v>
      </c>
      <c r="I419" s="799">
        <v>83200</v>
      </c>
      <c r="J419" s="799">
        <v>10</v>
      </c>
      <c r="K419" s="800">
        <f>+J419*I419</f>
        <v>832000</v>
      </c>
      <c r="L419" s="800">
        <v>166400</v>
      </c>
      <c r="M419" s="800">
        <f t="shared" si="852"/>
        <v>499200</v>
      </c>
      <c r="N419" s="800">
        <f t="shared" si="853"/>
        <v>1497600</v>
      </c>
      <c r="O419" s="799"/>
      <c r="P419" s="801">
        <f>+N419+O419</f>
        <v>1497600</v>
      </c>
      <c r="Q419" s="801">
        <f t="shared" si="854"/>
        <v>19468800</v>
      </c>
      <c r="R419" s="690">
        <v>1</v>
      </c>
      <c r="S419" s="567">
        <f t="shared" si="855"/>
        <v>11</v>
      </c>
      <c r="T419" s="461">
        <f>+S419*2</f>
        <v>22</v>
      </c>
      <c r="U419" s="456">
        <v>83200</v>
      </c>
      <c r="V419" s="456">
        <f t="shared" si="856"/>
        <v>10</v>
      </c>
      <c r="W419" s="462">
        <f>+U419*V419</f>
        <v>832000</v>
      </c>
      <c r="X419" s="462">
        <f t="shared" si="858"/>
        <v>183040</v>
      </c>
      <c r="Y419" s="462">
        <f>+W419*0.6</f>
        <v>499200</v>
      </c>
      <c r="Z419" s="462">
        <f>+W419+X419+Y419</f>
        <v>1514240</v>
      </c>
      <c r="AA419" s="456">
        <f t="shared" si="861"/>
        <v>0</v>
      </c>
      <c r="AB419" s="484">
        <f>+Z419+AA419</f>
        <v>1514240</v>
      </c>
      <c r="AC419" s="484">
        <f>+AB419*13</f>
        <v>19685120</v>
      </c>
      <c r="AD419" s="690">
        <v>1</v>
      </c>
      <c r="AE419" s="567">
        <f>+S419+1</f>
        <v>12</v>
      </c>
      <c r="AF419" s="461">
        <f>+AE419*2</f>
        <v>24</v>
      </c>
      <c r="AG419" s="456">
        <f>+U419</f>
        <v>83200</v>
      </c>
      <c r="AH419" s="456">
        <f>+V419</f>
        <v>10</v>
      </c>
      <c r="AI419" s="462">
        <f>+AG419*AH419</f>
        <v>832000</v>
      </c>
      <c r="AJ419" s="462">
        <f>IF((AF419&lt;=30)*AND(AI419*AF419%&gt;X419),AI419*AF419%,IF((AF419&gt;30)*AND(AI419*30%&gt;X419),AI419*30%,X419))</f>
        <v>199680</v>
      </c>
      <c r="AK419" s="462">
        <f>+AI419*0.6</f>
        <v>499200</v>
      </c>
      <c r="AL419" s="462">
        <f>+AI419+AJ419+AK419</f>
        <v>1530880</v>
      </c>
      <c r="AM419" s="456">
        <f>+AA419</f>
        <v>0</v>
      </c>
      <c r="AN419" s="484">
        <f>+AL419+AM419</f>
        <v>1530880</v>
      </c>
      <c r="AO419" s="484">
        <f>+AN419*13</f>
        <v>19901440</v>
      </c>
      <c r="AP419" s="690">
        <v>1</v>
      </c>
      <c r="AQ419" s="567">
        <f>+AE419+1</f>
        <v>13</v>
      </c>
      <c r="AR419" s="461">
        <f>+AQ419*2</f>
        <v>26</v>
      </c>
      <c r="AS419" s="456">
        <f>+AG419</f>
        <v>83200</v>
      </c>
      <c r="AT419" s="456">
        <f>+AH419</f>
        <v>10</v>
      </c>
      <c r="AU419" s="462">
        <f>+AS419*AT419</f>
        <v>832000</v>
      </c>
      <c r="AV419" s="462">
        <f>IF((AR419&lt;=30)*AND(AU419*AR419%&gt;AJ419),AU419*AR419%,IF((AR419&gt;30)*AND(AU419*30%&gt;AJ419),AU419*30%,AJ419))</f>
        <v>216320</v>
      </c>
      <c r="AW419" s="462">
        <f>+AU419*0.6</f>
        <v>499200</v>
      </c>
      <c r="AX419" s="462">
        <f>+AU419+AV419+AW419</f>
        <v>1547520</v>
      </c>
      <c r="AY419" s="456">
        <f>+AM419</f>
        <v>0</v>
      </c>
      <c r="AZ419" s="484">
        <f>+AX419+AY419</f>
        <v>1547520</v>
      </c>
      <c r="BA419" s="484">
        <f>+AZ419*13</f>
        <v>20117760</v>
      </c>
    </row>
    <row r="420" spans="1:53" s="485" customFormat="1" ht="21" customHeight="1">
      <c r="A420" s="792">
        <v>13</v>
      </c>
      <c r="B420" s="795" t="s">
        <v>2014</v>
      </c>
      <c r="C420" s="794" t="s">
        <v>1961</v>
      </c>
      <c r="D420" s="794">
        <v>1989</v>
      </c>
      <c r="E420" s="795" t="s">
        <v>525</v>
      </c>
      <c r="F420" s="796">
        <v>1</v>
      </c>
      <c r="G420" s="797">
        <v>3</v>
      </c>
      <c r="H420" s="798">
        <f t="shared" si="851"/>
        <v>6</v>
      </c>
      <c r="I420" s="799">
        <v>83200</v>
      </c>
      <c r="J420" s="799">
        <v>10</v>
      </c>
      <c r="K420" s="800">
        <f t="shared" si="881"/>
        <v>832000</v>
      </c>
      <c r="L420" s="800">
        <v>49920</v>
      </c>
      <c r="M420" s="800">
        <f t="shared" si="852"/>
        <v>499200</v>
      </c>
      <c r="N420" s="800">
        <f t="shared" si="853"/>
        <v>1381120</v>
      </c>
      <c r="O420" s="799"/>
      <c r="P420" s="801">
        <f t="shared" si="882"/>
        <v>1381120</v>
      </c>
      <c r="Q420" s="801">
        <f t="shared" si="854"/>
        <v>17954560</v>
      </c>
      <c r="R420" s="690">
        <v>1</v>
      </c>
      <c r="S420" s="567">
        <f t="shared" si="855"/>
        <v>4</v>
      </c>
      <c r="T420" s="461">
        <f t="shared" si="883"/>
        <v>8</v>
      </c>
      <c r="U420" s="456">
        <v>83200</v>
      </c>
      <c r="V420" s="456">
        <f t="shared" si="856"/>
        <v>10</v>
      </c>
      <c r="W420" s="462">
        <f t="shared" si="857"/>
        <v>832000</v>
      </c>
      <c r="X420" s="462">
        <f t="shared" si="858"/>
        <v>66560</v>
      </c>
      <c r="Y420" s="462">
        <f t="shared" si="859"/>
        <v>499200</v>
      </c>
      <c r="Z420" s="462">
        <f t="shared" si="860"/>
        <v>1397760</v>
      </c>
      <c r="AA420" s="456">
        <f t="shared" si="861"/>
        <v>0</v>
      </c>
      <c r="AB420" s="484">
        <f t="shared" si="884"/>
        <v>1397760</v>
      </c>
      <c r="AC420" s="484">
        <f t="shared" si="862"/>
        <v>18170880</v>
      </c>
      <c r="AD420" s="690">
        <v>1</v>
      </c>
      <c r="AE420" s="567">
        <f t="shared" si="863"/>
        <v>5</v>
      </c>
      <c r="AF420" s="461">
        <f t="shared" si="885"/>
        <v>10</v>
      </c>
      <c r="AG420" s="456">
        <f t="shared" si="864"/>
        <v>83200</v>
      </c>
      <c r="AH420" s="456">
        <f t="shared" si="865"/>
        <v>10</v>
      </c>
      <c r="AI420" s="462">
        <f t="shared" si="866"/>
        <v>832000</v>
      </c>
      <c r="AJ420" s="462">
        <f t="shared" si="867"/>
        <v>83200</v>
      </c>
      <c r="AK420" s="462">
        <f t="shared" si="868"/>
        <v>499200</v>
      </c>
      <c r="AL420" s="462">
        <f t="shared" si="869"/>
        <v>1414400</v>
      </c>
      <c r="AM420" s="456">
        <f t="shared" si="870"/>
        <v>0</v>
      </c>
      <c r="AN420" s="484">
        <f t="shared" si="886"/>
        <v>1414400</v>
      </c>
      <c r="AO420" s="484">
        <f t="shared" si="871"/>
        <v>18387200</v>
      </c>
      <c r="AP420" s="690">
        <v>1</v>
      </c>
      <c r="AQ420" s="567">
        <f t="shared" si="872"/>
        <v>6</v>
      </c>
      <c r="AR420" s="461">
        <f t="shared" si="887"/>
        <v>12</v>
      </c>
      <c r="AS420" s="456">
        <f t="shared" si="873"/>
        <v>83200</v>
      </c>
      <c r="AT420" s="456">
        <f t="shared" si="874"/>
        <v>10</v>
      </c>
      <c r="AU420" s="462">
        <f t="shared" si="875"/>
        <v>832000</v>
      </c>
      <c r="AV420" s="462">
        <f t="shared" si="876"/>
        <v>99840</v>
      </c>
      <c r="AW420" s="462">
        <f t="shared" si="877"/>
        <v>499200</v>
      </c>
      <c r="AX420" s="462">
        <f t="shared" si="878"/>
        <v>1431040</v>
      </c>
      <c r="AY420" s="456">
        <f t="shared" si="879"/>
        <v>0</v>
      </c>
      <c r="AZ420" s="484">
        <f t="shared" si="888"/>
        <v>1431040</v>
      </c>
      <c r="BA420" s="484">
        <f t="shared" si="880"/>
        <v>18603520</v>
      </c>
    </row>
    <row r="421" spans="1:53" s="485" customFormat="1" ht="23.25" customHeight="1">
      <c r="A421" s="792">
        <v>14</v>
      </c>
      <c r="B421" s="804" t="s">
        <v>2913</v>
      </c>
      <c r="C421" s="794" t="s">
        <v>1961</v>
      </c>
      <c r="D421" s="794">
        <v>1993</v>
      </c>
      <c r="E421" s="795" t="s">
        <v>525</v>
      </c>
      <c r="F421" s="796">
        <v>1</v>
      </c>
      <c r="G421" s="797">
        <v>2</v>
      </c>
      <c r="H421" s="798">
        <f>+G421*2</f>
        <v>4</v>
      </c>
      <c r="I421" s="799">
        <v>83200</v>
      </c>
      <c r="J421" s="799">
        <v>10</v>
      </c>
      <c r="K421" s="800">
        <f>+J421*I421</f>
        <v>832000</v>
      </c>
      <c r="L421" s="800">
        <v>33280</v>
      </c>
      <c r="M421" s="800">
        <f t="shared" si="852"/>
        <v>499200</v>
      </c>
      <c r="N421" s="800">
        <f t="shared" si="853"/>
        <v>1364480</v>
      </c>
      <c r="O421" s="799"/>
      <c r="P421" s="801">
        <f>+N421+O421</f>
        <v>1364480</v>
      </c>
      <c r="Q421" s="801">
        <f>+P421*13</f>
        <v>17738240</v>
      </c>
      <c r="R421" s="690">
        <v>1</v>
      </c>
      <c r="S421" s="567">
        <f t="shared" si="855"/>
        <v>3</v>
      </c>
      <c r="T421" s="461">
        <f>+S421*2</f>
        <v>6</v>
      </c>
      <c r="U421" s="456">
        <v>83200</v>
      </c>
      <c r="V421" s="456">
        <f t="shared" si="856"/>
        <v>10</v>
      </c>
      <c r="W421" s="462">
        <f>+U421*V421</f>
        <v>832000</v>
      </c>
      <c r="X421" s="462">
        <f t="shared" si="858"/>
        <v>49920</v>
      </c>
      <c r="Y421" s="462">
        <f>+W421*0.6</f>
        <v>499200</v>
      </c>
      <c r="Z421" s="462">
        <f>+W421+X421+Y421</f>
        <v>1381120</v>
      </c>
      <c r="AA421" s="456">
        <f>+O421</f>
        <v>0</v>
      </c>
      <c r="AB421" s="484">
        <f>+Z421+AA421</f>
        <v>1381120</v>
      </c>
      <c r="AC421" s="484">
        <f>+AB421*13</f>
        <v>17954560</v>
      </c>
      <c r="AD421" s="690">
        <v>1</v>
      </c>
      <c r="AE421" s="567">
        <f>+S421+1</f>
        <v>4</v>
      </c>
      <c r="AF421" s="461">
        <f>+AE421*2</f>
        <v>8</v>
      </c>
      <c r="AG421" s="456">
        <f>+U421</f>
        <v>83200</v>
      </c>
      <c r="AH421" s="456">
        <f>+V421</f>
        <v>10</v>
      </c>
      <c r="AI421" s="462">
        <f>+AG421*AH421</f>
        <v>832000</v>
      </c>
      <c r="AJ421" s="462">
        <f>IF((AF421&lt;=30)*AND(AI421*AF421%&gt;X421),AI421*AF421%,IF((AF421&gt;30)*AND(AI421*30%&gt;X421),AI421*30%,X421))</f>
        <v>66560</v>
      </c>
      <c r="AK421" s="462">
        <f>+AI421*0.6</f>
        <v>499200</v>
      </c>
      <c r="AL421" s="462">
        <f>+AI421+AJ421+AK421</f>
        <v>1397760</v>
      </c>
      <c r="AM421" s="456">
        <f>+AA421</f>
        <v>0</v>
      </c>
      <c r="AN421" s="484">
        <f>+AL421+AM421</f>
        <v>1397760</v>
      </c>
      <c r="AO421" s="484">
        <f>+AN421*13</f>
        <v>18170880</v>
      </c>
      <c r="AP421" s="690">
        <v>1</v>
      </c>
      <c r="AQ421" s="567">
        <f>+AE421+1</f>
        <v>5</v>
      </c>
      <c r="AR421" s="461">
        <f>+AQ421*2</f>
        <v>10</v>
      </c>
      <c r="AS421" s="456">
        <f>+AG421</f>
        <v>83200</v>
      </c>
      <c r="AT421" s="456">
        <f>+AH421</f>
        <v>10</v>
      </c>
      <c r="AU421" s="462">
        <f>+AS421*AT421</f>
        <v>832000</v>
      </c>
      <c r="AV421" s="462">
        <f>IF((AR421&lt;=30)*AND(AU421*AR421%&gt;AJ421),AU421*AR421%,IF((AR421&gt;30)*AND(AU421*30%&gt;AJ421),AU421*30%,AJ421))</f>
        <v>83200</v>
      </c>
      <c r="AW421" s="462">
        <f>+AU421*0.6</f>
        <v>499200</v>
      </c>
      <c r="AX421" s="462">
        <f>+AU421+AV421+AW421</f>
        <v>1414400</v>
      </c>
      <c r="AY421" s="456">
        <f>+AM421</f>
        <v>0</v>
      </c>
      <c r="AZ421" s="484">
        <f>+AX421+AY421</f>
        <v>1414400</v>
      </c>
      <c r="BA421" s="484">
        <f>+AZ421*13</f>
        <v>18387200</v>
      </c>
    </row>
    <row r="422" spans="1:53" s="485" customFormat="1" ht="13.5">
      <c r="A422" s="792">
        <v>15</v>
      </c>
      <c r="B422" s="803" t="s">
        <v>455</v>
      </c>
      <c r="C422" s="794" t="s">
        <v>1961</v>
      </c>
      <c r="D422" s="794">
        <v>1965</v>
      </c>
      <c r="E422" s="795" t="s">
        <v>525</v>
      </c>
      <c r="F422" s="796">
        <v>1</v>
      </c>
      <c r="G422" s="797">
        <v>22</v>
      </c>
      <c r="H422" s="798">
        <f t="shared" si="851"/>
        <v>44</v>
      </c>
      <c r="I422" s="799">
        <v>83200</v>
      </c>
      <c r="J422" s="799">
        <v>10</v>
      </c>
      <c r="K422" s="800">
        <f t="shared" si="881"/>
        <v>832000</v>
      </c>
      <c r="L422" s="800">
        <v>249600</v>
      </c>
      <c r="M422" s="800">
        <f t="shared" si="852"/>
        <v>499200</v>
      </c>
      <c r="N422" s="800">
        <f t="shared" si="853"/>
        <v>1580800</v>
      </c>
      <c r="O422" s="799"/>
      <c r="P422" s="801">
        <f t="shared" si="882"/>
        <v>1580800</v>
      </c>
      <c r="Q422" s="801">
        <f t="shared" si="854"/>
        <v>20550400</v>
      </c>
      <c r="R422" s="690">
        <v>1</v>
      </c>
      <c r="S422" s="567">
        <f t="shared" si="855"/>
        <v>23</v>
      </c>
      <c r="T422" s="461">
        <f t="shared" si="883"/>
        <v>46</v>
      </c>
      <c r="U422" s="456">
        <v>83200</v>
      </c>
      <c r="V422" s="456">
        <f t="shared" si="856"/>
        <v>10</v>
      </c>
      <c r="W422" s="462">
        <f t="shared" si="857"/>
        <v>832000</v>
      </c>
      <c r="X422" s="462">
        <f t="shared" si="858"/>
        <v>249600</v>
      </c>
      <c r="Y422" s="462">
        <f t="shared" si="859"/>
        <v>499200</v>
      </c>
      <c r="Z422" s="462">
        <f t="shared" si="860"/>
        <v>1580800</v>
      </c>
      <c r="AA422" s="456">
        <f t="shared" si="861"/>
        <v>0</v>
      </c>
      <c r="AB422" s="484">
        <f t="shared" si="884"/>
        <v>1580800</v>
      </c>
      <c r="AC422" s="484">
        <f t="shared" si="862"/>
        <v>20550400</v>
      </c>
      <c r="AD422" s="690">
        <v>1</v>
      </c>
      <c r="AE422" s="567">
        <f t="shared" si="863"/>
        <v>24</v>
      </c>
      <c r="AF422" s="461">
        <f t="shared" si="885"/>
        <v>48</v>
      </c>
      <c r="AG422" s="456">
        <f t="shared" si="864"/>
        <v>83200</v>
      </c>
      <c r="AH422" s="456">
        <f t="shared" si="865"/>
        <v>10</v>
      </c>
      <c r="AI422" s="462">
        <f t="shared" si="866"/>
        <v>832000</v>
      </c>
      <c r="AJ422" s="462">
        <f t="shared" si="867"/>
        <v>249600</v>
      </c>
      <c r="AK422" s="462">
        <f t="shared" si="868"/>
        <v>499200</v>
      </c>
      <c r="AL422" s="462">
        <f t="shared" si="869"/>
        <v>1580800</v>
      </c>
      <c r="AM422" s="456">
        <f t="shared" si="870"/>
        <v>0</v>
      </c>
      <c r="AN422" s="484">
        <f t="shared" si="886"/>
        <v>1580800</v>
      </c>
      <c r="AO422" s="484">
        <f t="shared" si="871"/>
        <v>20550400</v>
      </c>
      <c r="AP422" s="690">
        <v>1</v>
      </c>
      <c r="AQ422" s="567">
        <f t="shared" si="872"/>
        <v>25</v>
      </c>
      <c r="AR422" s="461">
        <f t="shared" si="887"/>
        <v>50</v>
      </c>
      <c r="AS422" s="456">
        <f t="shared" si="873"/>
        <v>83200</v>
      </c>
      <c r="AT422" s="456">
        <f t="shared" si="874"/>
        <v>10</v>
      </c>
      <c r="AU422" s="462">
        <f t="shared" si="875"/>
        <v>832000</v>
      </c>
      <c r="AV422" s="462">
        <f t="shared" si="876"/>
        <v>249600</v>
      </c>
      <c r="AW422" s="462">
        <f t="shared" si="877"/>
        <v>499200</v>
      </c>
      <c r="AX422" s="462">
        <f t="shared" si="878"/>
        <v>1580800</v>
      </c>
      <c r="AY422" s="456">
        <f t="shared" si="879"/>
        <v>0</v>
      </c>
      <c r="AZ422" s="484">
        <f t="shared" si="888"/>
        <v>1580800</v>
      </c>
      <c r="BA422" s="484">
        <f t="shared" si="880"/>
        <v>20550400</v>
      </c>
    </row>
    <row r="423" spans="1:53" s="485" customFormat="1" ht="23.25" customHeight="1">
      <c r="A423" s="792">
        <v>16</v>
      </c>
      <c r="B423" s="802" t="s">
        <v>536</v>
      </c>
      <c r="C423" s="794" t="s">
        <v>1961</v>
      </c>
      <c r="D423" s="794">
        <v>1969</v>
      </c>
      <c r="E423" s="795" t="s">
        <v>525</v>
      </c>
      <c r="F423" s="796">
        <v>1</v>
      </c>
      <c r="G423" s="797">
        <v>21</v>
      </c>
      <c r="H423" s="798">
        <f t="shared" si="851"/>
        <v>42</v>
      </c>
      <c r="I423" s="799">
        <v>83200</v>
      </c>
      <c r="J423" s="799">
        <v>10</v>
      </c>
      <c r="K423" s="800">
        <f>+J423*I423</f>
        <v>832000</v>
      </c>
      <c r="L423" s="800">
        <v>249600</v>
      </c>
      <c r="M423" s="800">
        <f t="shared" si="852"/>
        <v>499200</v>
      </c>
      <c r="N423" s="800">
        <f t="shared" si="853"/>
        <v>1580800</v>
      </c>
      <c r="O423" s="799"/>
      <c r="P423" s="801">
        <f>+N423+O423</f>
        <v>1580800</v>
      </c>
      <c r="Q423" s="801">
        <f t="shared" si="854"/>
        <v>20550400</v>
      </c>
      <c r="R423" s="690">
        <v>1</v>
      </c>
      <c r="S423" s="567">
        <f t="shared" si="855"/>
        <v>22</v>
      </c>
      <c r="T423" s="461">
        <f>+S423*2</f>
        <v>44</v>
      </c>
      <c r="U423" s="456">
        <v>83200</v>
      </c>
      <c r="V423" s="456">
        <f t="shared" si="856"/>
        <v>10</v>
      </c>
      <c r="W423" s="462">
        <f t="shared" si="857"/>
        <v>832000</v>
      </c>
      <c r="X423" s="462">
        <f t="shared" si="858"/>
        <v>249600</v>
      </c>
      <c r="Y423" s="462">
        <f t="shared" si="859"/>
        <v>499200</v>
      </c>
      <c r="Z423" s="462">
        <f t="shared" si="860"/>
        <v>1580800</v>
      </c>
      <c r="AA423" s="456">
        <f t="shared" si="861"/>
        <v>0</v>
      </c>
      <c r="AB423" s="484">
        <f>+Z423+AA423</f>
        <v>1580800</v>
      </c>
      <c r="AC423" s="484">
        <f t="shared" si="862"/>
        <v>20550400</v>
      </c>
      <c r="AD423" s="691">
        <v>1</v>
      </c>
      <c r="AE423" s="567">
        <f t="shared" si="863"/>
        <v>23</v>
      </c>
      <c r="AF423" s="461">
        <f>+AE423*2</f>
        <v>46</v>
      </c>
      <c r="AG423" s="456">
        <f t="shared" si="864"/>
        <v>83200</v>
      </c>
      <c r="AH423" s="456">
        <f t="shared" si="865"/>
        <v>10</v>
      </c>
      <c r="AI423" s="462">
        <f t="shared" si="866"/>
        <v>832000</v>
      </c>
      <c r="AJ423" s="462">
        <f t="shared" si="867"/>
        <v>249600</v>
      </c>
      <c r="AK423" s="462">
        <f t="shared" si="868"/>
        <v>499200</v>
      </c>
      <c r="AL423" s="462">
        <f t="shared" si="869"/>
        <v>1580800</v>
      </c>
      <c r="AM423" s="456">
        <f t="shared" si="870"/>
        <v>0</v>
      </c>
      <c r="AN423" s="484">
        <f>+AL423+AM423</f>
        <v>1580800</v>
      </c>
      <c r="AO423" s="484">
        <f t="shared" si="871"/>
        <v>20550400</v>
      </c>
      <c r="AP423" s="691">
        <v>1</v>
      </c>
      <c r="AQ423" s="567">
        <f t="shared" si="872"/>
        <v>24</v>
      </c>
      <c r="AR423" s="461">
        <f>+AQ423*2</f>
        <v>48</v>
      </c>
      <c r="AS423" s="456">
        <f t="shared" si="873"/>
        <v>83200</v>
      </c>
      <c r="AT423" s="456">
        <f t="shared" si="874"/>
        <v>10</v>
      </c>
      <c r="AU423" s="462">
        <f t="shared" si="875"/>
        <v>832000</v>
      </c>
      <c r="AV423" s="462">
        <f t="shared" si="876"/>
        <v>249600</v>
      </c>
      <c r="AW423" s="462">
        <f t="shared" si="877"/>
        <v>499200</v>
      </c>
      <c r="AX423" s="462">
        <f t="shared" si="878"/>
        <v>1580800</v>
      </c>
      <c r="AY423" s="456">
        <f t="shared" si="879"/>
        <v>0</v>
      </c>
      <c r="AZ423" s="484">
        <f>+AX423+AY423</f>
        <v>1580800</v>
      </c>
      <c r="BA423" s="484">
        <f t="shared" si="880"/>
        <v>20550400</v>
      </c>
    </row>
    <row r="424" spans="1:53" s="485" customFormat="1" ht="13.5">
      <c r="A424" s="792">
        <v>17</v>
      </c>
      <c r="B424" s="802" t="s">
        <v>1025</v>
      </c>
      <c r="C424" s="794" t="s">
        <v>1961</v>
      </c>
      <c r="D424" s="794">
        <v>1989</v>
      </c>
      <c r="E424" s="795" t="s">
        <v>525</v>
      </c>
      <c r="F424" s="796">
        <v>1</v>
      </c>
      <c r="G424" s="797">
        <v>6</v>
      </c>
      <c r="H424" s="798">
        <f t="shared" si="851"/>
        <v>12</v>
      </c>
      <c r="I424" s="799">
        <v>83200</v>
      </c>
      <c r="J424" s="799">
        <v>10</v>
      </c>
      <c r="K424" s="800">
        <f t="shared" ref="K424:K436" si="889">+J424*I424</f>
        <v>832000</v>
      </c>
      <c r="L424" s="800">
        <v>99840</v>
      </c>
      <c r="M424" s="800">
        <f t="shared" si="852"/>
        <v>499200</v>
      </c>
      <c r="N424" s="800">
        <f t="shared" si="853"/>
        <v>1431040</v>
      </c>
      <c r="O424" s="799"/>
      <c r="P424" s="801">
        <f t="shared" ref="P424:P436" si="890">+N424+O424</f>
        <v>1431040</v>
      </c>
      <c r="Q424" s="801">
        <f t="shared" si="854"/>
        <v>18603520</v>
      </c>
      <c r="R424" s="690">
        <v>1</v>
      </c>
      <c r="S424" s="567">
        <f t="shared" si="855"/>
        <v>7</v>
      </c>
      <c r="T424" s="461">
        <f t="shared" ref="T424:T436" si="891">+S424*2</f>
        <v>14</v>
      </c>
      <c r="U424" s="456">
        <v>83200</v>
      </c>
      <c r="V424" s="456">
        <f t="shared" si="856"/>
        <v>10</v>
      </c>
      <c r="W424" s="462">
        <f t="shared" si="857"/>
        <v>832000</v>
      </c>
      <c r="X424" s="462">
        <f t="shared" si="858"/>
        <v>116480.00000000001</v>
      </c>
      <c r="Y424" s="462">
        <f t="shared" si="859"/>
        <v>499200</v>
      </c>
      <c r="Z424" s="462">
        <f t="shared" si="860"/>
        <v>1447680</v>
      </c>
      <c r="AA424" s="456">
        <f t="shared" si="861"/>
        <v>0</v>
      </c>
      <c r="AB424" s="484">
        <f t="shared" ref="AB424:AB434" si="892">+Z424+AA424</f>
        <v>1447680</v>
      </c>
      <c r="AC424" s="484">
        <f t="shared" si="862"/>
        <v>18819840</v>
      </c>
      <c r="AD424" s="690">
        <v>1</v>
      </c>
      <c r="AE424" s="567">
        <f t="shared" si="863"/>
        <v>8</v>
      </c>
      <c r="AF424" s="461">
        <f t="shared" ref="AF424:AF436" si="893">+AE424*2</f>
        <v>16</v>
      </c>
      <c r="AG424" s="456">
        <f t="shared" si="864"/>
        <v>83200</v>
      </c>
      <c r="AH424" s="456">
        <f t="shared" si="865"/>
        <v>10</v>
      </c>
      <c r="AI424" s="462">
        <f t="shared" si="866"/>
        <v>832000</v>
      </c>
      <c r="AJ424" s="462">
        <f t="shared" si="867"/>
        <v>133120</v>
      </c>
      <c r="AK424" s="462">
        <f t="shared" si="868"/>
        <v>499200</v>
      </c>
      <c r="AL424" s="462">
        <f t="shared" si="869"/>
        <v>1464320</v>
      </c>
      <c r="AM424" s="456">
        <f t="shared" si="870"/>
        <v>0</v>
      </c>
      <c r="AN424" s="484">
        <f t="shared" ref="AN424:AN434" si="894">+AL424+AM424</f>
        <v>1464320</v>
      </c>
      <c r="AO424" s="484">
        <f t="shared" si="871"/>
        <v>19036160</v>
      </c>
      <c r="AP424" s="690">
        <v>1</v>
      </c>
      <c r="AQ424" s="567">
        <f t="shared" si="872"/>
        <v>9</v>
      </c>
      <c r="AR424" s="461">
        <f t="shared" ref="AR424:AR436" si="895">+AQ424*2</f>
        <v>18</v>
      </c>
      <c r="AS424" s="456">
        <f t="shared" si="873"/>
        <v>83200</v>
      </c>
      <c r="AT424" s="456">
        <f t="shared" si="874"/>
        <v>10</v>
      </c>
      <c r="AU424" s="462">
        <f t="shared" si="875"/>
        <v>832000</v>
      </c>
      <c r="AV424" s="462">
        <f t="shared" si="876"/>
        <v>149760</v>
      </c>
      <c r="AW424" s="462">
        <f t="shared" si="877"/>
        <v>499200</v>
      </c>
      <c r="AX424" s="462">
        <f t="shared" si="878"/>
        <v>1480960</v>
      </c>
      <c r="AY424" s="456">
        <f t="shared" si="879"/>
        <v>0</v>
      </c>
      <c r="AZ424" s="484">
        <f t="shared" ref="AZ424:AZ434" si="896">+AX424+AY424</f>
        <v>1480960</v>
      </c>
      <c r="BA424" s="484">
        <f t="shared" si="880"/>
        <v>19252480</v>
      </c>
    </row>
    <row r="425" spans="1:53" s="485" customFormat="1" ht="13.5">
      <c r="A425" s="792">
        <v>18</v>
      </c>
      <c r="B425" s="802" t="s">
        <v>770</v>
      </c>
      <c r="C425" s="794" t="s">
        <v>1961</v>
      </c>
      <c r="D425" s="794">
        <v>1979</v>
      </c>
      <c r="E425" s="795" t="s">
        <v>525</v>
      </c>
      <c r="F425" s="796">
        <v>1</v>
      </c>
      <c r="G425" s="797">
        <v>6</v>
      </c>
      <c r="H425" s="798">
        <f t="shared" si="851"/>
        <v>12</v>
      </c>
      <c r="I425" s="799">
        <v>83200</v>
      </c>
      <c r="J425" s="799">
        <v>10</v>
      </c>
      <c r="K425" s="800">
        <f t="shared" si="889"/>
        <v>832000</v>
      </c>
      <c r="L425" s="800">
        <v>99840</v>
      </c>
      <c r="M425" s="800">
        <f t="shared" si="852"/>
        <v>499200</v>
      </c>
      <c r="N425" s="800">
        <f t="shared" si="853"/>
        <v>1431040</v>
      </c>
      <c r="O425" s="894"/>
      <c r="P425" s="801">
        <f t="shared" si="890"/>
        <v>1431040</v>
      </c>
      <c r="Q425" s="801">
        <f t="shared" si="854"/>
        <v>18603520</v>
      </c>
      <c r="R425" s="690">
        <v>1</v>
      </c>
      <c r="S425" s="567">
        <f t="shared" si="855"/>
        <v>7</v>
      </c>
      <c r="T425" s="461">
        <f t="shared" si="891"/>
        <v>14</v>
      </c>
      <c r="U425" s="456">
        <v>83200</v>
      </c>
      <c r="V425" s="456">
        <f t="shared" si="856"/>
        <v>10</v>
      </c>
      <c r="W425" s="462">
        <f t="shared" si="857"/>
        <v>832000</v>
      </c>
      <c r="X425" s="462">
        <f t="shared" si="858"/>
        <v>116480.00000000001</v>
      </c>
      <c r="Y425" s="462">
        <f t="shared" si="859"/>
        <v>499200</v>
      </c>
      <c r="Z425" s="462">
        <f t="shared" si="860"/>
        <v>1447680</v>
      </c>
      <c r="AA425" s="456">
        <f t="shared" si="861"/>
        <v>0</v>
      </c>
      <c r="AB425" s="484">
        <f t="shared" si="892"/>
        <v>1447680</v>
      </c>
      <c r="AC425" s="484">
        <f t="shared" si="862"/>
        <v>18819840</v>
      </c>
      <c r="AD425" s="690">
        <v>1</v>
      </c>
      <c r="AE425" s="567">
        <f t="shared" si="863"/>
        <v>8</v>
      </c>
      <c r="AF425" s="461">
        <f t="shared" si="893"/>
        <v>16</v>
      </c>
      <c r="AG425" s="456">
        <f t="shared" si="864"/>
        <v>83200</v>
      </c>
      <c r="AH425" s="456">
        <f t="shared" si="865"/>
        <v>10</v>
      </c>
      <c r="AI425" s="462">
        <f t="shared" si="866"/>
        <v>832000</v>
      </c>
      <c r="AJ425" s="462">
        <f t="shared" si="867"/>
        <v>133120</v>
      </c>
      <c r="AK425" s="462">
        <f t="shared" si="868"/>
        <v>499200</v>
      </c>
      <c r="AL425" s="462">
        <f t="shared" si="869"/>
        <v>1464320</v>
      </c>
      <c r="AM425" s="456">
        <f t="shared" si="870"/>
        <v>0</v>
      </c>
      <c r="AN425" s="484">
        <f t="shared" si="894"/>
        <v>1464320</v>
      </c>
      <c r="AO425" s="484">
        <f t="shared" si="871"/>
        <v>19036160</v>
      </c>
      <c r="AP425" s="690">
        <v>1</v>
      </c>
      <c r="AQ425" s="567">
        <f t="shared" si="872"/>
        <v>9</v>
      </c>
      <c r="AR425" s="461">
        <f t="shared" si="895"/>
        <v>18</v>
      </c>
      <c r="AS425" s="456">
        <f t="shared" si="873"/>
        <v>83200</v>
      </c>
      <c r="AT425" s="456">
        <f t="shared" si="874"/>
        <v>10</v>
      </c>
      <c r="AU425" s="462">
        <f t="shared" si="875"/>
        <v>832000</v>
      </c>
      <c r="AV425" s="462">
        <f t="shared" si="876"/>
        <v>149760</v>
      </c>
      <c r="AW425" s="462">
        <f t="shared" si="877"/>
        <v>499200</v>
      </c>
      <c r="AX425" s="462">
        <f t="shared" si="878"/>
        <v>1480960</v>
      </c>
      <c r="AY425" s="456">
        <f t="shared" si="879"/>
        <v>0</v>
      </c>
      <c r="AZ425" s="484">
        <f t="shared" si="896"/>
        <v>1480960</v>
      </c>
      <c r="BA425" s="484">
        <f t="shared" si="880"/>
        <v>19252480</v>
      </c>
    </row>
    <row r="426" spans="1:53" s="485" customFormat="1" ht="25.5" customHeight="1">
      <c r="A426" s="792">
        <v>19</v>
      </c>
      <c r="B426" s="804" t="s">
        <v>1994</v>
      </c>
      <c r="C426" s="794" t="s">
        <v>1961</v>
      </c>
      <c r="D426" s="794">
        <v>1987</v>
      </c>
      <c r="E426" s="795" t="s">
        <v>525</v>
      </c>
      <c r="F426" s="796">
        <v>1</v>
      </c>
      <c r="G426" s="797">
        <v>5</v>
      </c>
      <c r="H426" s="798">
        <f>+G426*2</f>
        <v>10</v>
      </c>
      <c r="I426" s="799">
        <v>83200</v>
      </c>
      <c r="J426" s="799">
        <v>10</v>
      </c>
      <c r="K426" s="800">
        <f>+J426*I426</f>
        <v>832000</v>
      </c>
      <c r="L426" s="800">
        <v>83200</v>
      </c>
      <c r="M426" s="800">
        <f t="shared" si="852"/>
        <v>499200</v>
      </c>
      <c r="N426" s="800">
        <f t="shared" si="853"/>
        <v>1414400</v>
      </c>
      <c r="O426" s="799"/>
      <c r="P426" s="801">
        <f>+N426+O426</f>
        <v>1414400</v>
      </c>
      <c r="Q426" s="801">
        <f>+P426*13</f>
        <v>18387200</v>
      </c>
      <c r="R426" s="690">
        <v>1</v>
      </c>
      <c r="S426" s="567">
        <f t="shared" si="855"/>
        <v>6</v>
      </c>
      <c r="T426" s="461">
        <f>+S426*2</f>
        <v>12</v>
      </c>
      <c r="U426" s="456">
        <v>83200</v>
      </c>
      <c r="V426" s="456">
        <f t="shared" si="856"/>
        <v>10</v>
      </c>
      <c r="W426" s="462">
        <f>+U426*V426</f>
        <v>832000</v>
      </c>
      <c r="X426" s="462">
        <f t="shared" si="858"/>
        <v>99840</v>
      </c>
      <c r="Y426" s="462">
        <f>+W426*0.6</f>
        <v>499200</v>
      </c>
      <c r="Z426" s="462">
        <f>+W426+X426+Y426</f>
        <v>1431040</v>
      </c>
      <c r="AA426" s="456">
        <f>+O426</f>
        <v>0</v>
      </c>
      <c r="AB426" s="484">
        <f>+Z426+AA426</f>
        <v>1431040</v>
      </c>
      <c r="AC426" s="484">
        <f>+AB426*13</f>
        <v>18603520</v>
      </c>
      <c r="AD426" s="690">
        <v>1</v>
      </c>
      <c r="AE426" s="567">
        <f>+S426+1</f>
        <v>7</v>
      </c>
      <c r="AF426" s="461">
        <f>+AE426*2</f>
        <v>14</v>
      </c>
      <c r="AG426" s="456">
        <f>+U426</f>
        <v>83200</v>
      </c>
      <c r="AH426" s="456">
        <f>+V426</f>
        <v>10</v>
      </c>
      <c r="AI426" s="462">
        <f>+AG426*AH426</f>
        <v>832000</v>
      </c>
      <c r="AJ426" s="462">
        <f>IF((AF426&lt;=30)*AND(AI426*AF426%&gt;X426),AI426*AF426%,IF((AF426&gt;30)*AND(AI426*30%&gt;X426),AI426*30%,X426))</f>
        <v>116480.00000000001</v>
      </c>
      <c r="AK426" s="462">
        <f>+AI426*0.6</f>
        <v>499200</v>
      </c>
      <c r="AL426" s="462">
        <f>+AI426+AJ426+AK426</f>
        <v>1447680</v>
      </c>
      <c r="AM426" s="456">
        <f>+AA426</f>
        <v>0</v>
      </c>
      <c r="AN426" s="484">
        <f>+AL426+AM426</f>
        <v>1447680</v>
      </c>
      <c r="AO426" s="484">
        <f>+AN426*13</f>
        <v>18819840</v>
      </c>
      <c r="AP426" s="690">
        <v>1</v>
      </c>
      <c r="AQ426" s="567">
        <f>+AE426+1</f>
        <v>8</v>
      </c>
      <c r="AR426" s="461">
        <f>+AQ426*2</f>
        <v>16</v>
      </c>
      <c r="AS426" s="456">
        <f>+AG426</f>
        <v>83200</v>
      </c>
      <c r="AT426" s="456">
        <f>+AH426</f>
        <v>10</v>
      </c>
      <c r="AU426" s="462">
        <f>+AS426*AT426</f>
        <v>832000</v>
      </c>
      <c r="AV426" s="462">
        <f>IF((AR426&lt;=30)*AND(AU426*AR426%&gt;AJ426),AU426*AR426%,IF((AR426&gt;30)*AND(AU426*30%&gt;AJ426),AU426*30%,AJ426))</f>
        <v>133120</v>
      </c>
      <c r="AW426" s="462">
        <f>+AU426*0.6</f>
        <v>499200</v>
      </c>
      <c r="AX426" s="462">
        <f>+AU426+AV426+AW426</f>
        <v>1464320</v>
      </c>
      <c r="AY426" s="456">
        <f>+AM426</f>
        <v>0</v>
      </c>
      <c r="AZ426" s="484">
        <f>+AX426+AY426</f>
        <v>1464320</v>
      </c>
      <c r="BA426" s="484">
        <f>+AZ426*13</f>
        <v>19036160</v>
      </c>
    </row>
    <row r="427" spans="1:53" s="485" customFormat="1" ht="23.25" customHeight="1">
      <c r="A427" s="792">
        <v>20</v>
      </c>
      <c r="B427" s="804" t="s">
        <v>2015</v>
      </c>
      <c r="C427" s="794" t="s">
        <v>1961</v>
      </c>
      <c r="D427" s="794">
        <v>1979</v>
      </c>
      <c r="E427" s="795" t="s">
        <v>525</v>
      </c>
      <c r="F427" s="796">
        <v>1</v>
      </c>
      <c r="G427" s="797">
        <v>10</v>
      </c>
      <c r="H427" s="798">
        <f t="shared" si="851"/>
        <v>20</v>
      </c>
      <c r="I427" s="799">
        <v>83200</v>
      </c>
      <c r="J427" s="799">
        <v>10</v>
      </c>
      <c r="K427" s="800">
        <f t="shared" si="889"/>
        <v>832000</v>
      </c>
      <c r="L427" s="800">
        <v>166400</v>
      </c>
      <c r="M427" s="800">
        <f t="shared" si="852"/>
        <v>499200</v>
      </c>
      <c r="N427" s="800">
        <f t="shared" si="853"/>
        <v>1497600</v>
      </c>
      <c r="O427" s="799"/>
      <c r="P427" s="801">
        <f t="shared" si="890"/>
        <v>1497600</v>
      </c>
      <c r="Q427" s="801">
        <f t="shared" si="854"/>
        <v>19468800</v>
      </c>
      <c r="R427" s="690">
        <v>1</v>
      </c>
      <c r="S427" s="567">
        <f t="shared" si="855"/>
        <v>11</v>
      </c>
      <c r="T427" s="461">
        <f t="shared" si="891"/>
        <v>22</v>
      </c>
      <c r="U427" s="456">
        <v>83200</v>
      </c>
      <c r="V427" s="456">
        <f t="shared" si="856"/>
        <v>10</v>
      </c>
      <c r="W427" s="462">
        <f t="shared" si="857"/>
        <v>832000</v>
      </c>
      <c r="X427" s="462">
        <f t="shared" si="858"/>
        <v>183040</v>
      </c>
      <c r="Y427" s="462">
        <f t="shared" si="859"/>
        <v>499200</v>
      </c>
      <c r="Z427" s="462">
        <f t="shared" si="860"/>
        <v>1514240</v>
      </c>
      <c r="AA427" s="456">
        <f t="shared" si="861"/>
        <v>0</v>
      </c>
      <c r="AB427" s="484">
        <f t="shared" si="892"/>
        <v>1514240</v>
      </c>
      <c r="AC427" s="484">
        <f t="shared" si="862"/>
        <v>19685120</v>
      </c>
      <c r="AD427" s="690">
        <v>1</v>
      </c>
      <c r="AE427" s="567">
        <f t="shared" si="863"/>
        <v>12</v>
      </c>
      <c r="AF427" s="461">
        <f t="shared" si="893"/>
        <v>24</v>
      </c>
      <c r="AG427" s="456">
        <f t="shared" si="864"/>
        <v>83200</v>
      </c>
      <c r="AH427" s="456">
        <f t="shared" si="865"/>
        <v>10</v>
      </c>
      <c r="AI427" s="462">
        <f t="shared" si="866"/>
        <v>832000</v>
      </c>
      <c r="AJ427" s="462">
        <f t="shared" si="867"/>
        <v>199680</v>
      </c>
      <c r="AK427" s="462">
        <f t="shared" si="868"/>
        <v>499200</v>
      </c>
      <c r="AL427" s="462">
        <f t="shared" si="869"/>
        <v>1530880</v>
      </c>
      <c r="AM427" s="456">
        <f t="shared" si="870"/>
        <v>0</v>
      </c>
      <c r="AN427" s="484">
        <f t="shared" si="894"/>
        <v>1530880</v>
      </c>
      <c r="AO427" s="484">
        <f t="shared" si="871"/>
        <v>19901440</v>
      </c>
      <c r="AP427" s="690">
        <v>1</v>
      </c>
      <c r="AQ427" s="567">
        <f t="shared" si="872"/>
        <v>13</v>
      </c>
      <c r="AR427" s="461">
        <f t="shared" si="895"/>
        <v>26</v>
      </c>
      <c r="AS427" s="456">
        <f t="shared" si="873"/>
        <v>83200</v>
      </c>
      <c r="AT427" s="456">
        <f t="shared" si="874"/>
        <v>10</v>
      </c>
      <c r="AU427" s="462">
        <f t="shared" si="875"/>
        <v>832000</v>
      </c>
      <c r="AV427" s="462">
        <f t="shared" si="876"/>
        <v>216320</v>
      </c>
      <c r="AW427" s="462">
        <f t="shared" si="877"/>
        <v>499200</v>
      </c>
      <c r="AX427" s="462">
        <f t="shared" si="878"/>
        <v>1547520</v>
      </c>
      <c r="AY427" s="456">
        <f t="shared" si="879"/>
        <v>0</v>
      </c>
      <c r="AZ427" s="484">
        <f t="shared" si="896"/>
        <v>1547520</v>
      </c>
      <c r="BA427" s="484">
        <f t="shared" si="880"/>
        <v>20117760</v>
      </c>
    </row>
    <row r="428" spans="1:53" s="485" customFormat="1" ht="13.5">
      <c r="A428" s="792">
        <v>21</v>
      </c>
      <c r="B428" s="802" t="s">
        <v>2016</v>
      </c>
      <c r="C428" s="794" t="s">
        <v>1961</v>
      </c>
      <c r="D428" s="794">
        <v>1986</v>
      </c>
      <c r="E428" s="795" t="s">
        <v>525</v>
      </c>
      <c r="F428" s="796">
        <v>1</v>
      </c>
      <c r="G428" s="797">
        <v>7</v>
      </c>
      <c r="H428" s="798">
        <f t="shared" si="851"/>
        <v>14</v>
      </c>
      <c r="I428" s="799">
        <v>83200</v>
      </c>
      <c r="J428" s="799">
        <v>10</v>
      </c>
      <c r="K428" s="800">
        <f t="shared" si="889"/>
        <v>832000</v>
      </c>
      <c r="L428" s="800">
        <v>116480.00000000001</v>
      </c>
      <c r="M428" s="800">
        <f t="shared" si="852"/>
        <v>499200</v>
      </c>
      <c r="N428" s="800">
        <f t="shared" si="853"/>
        <v>1447680</v>
      </c>
      <c r="O428" s="799"/>
      <c r="P428" s="801">
        <f t="shared" si="890"/>
        <v>1447680</v>
      </c>
      <c r="Q428" s="801">
        <f t="shared" si="854"/>
        <v>18819840</v>
      </c>
      <c r="R428" s="690">
        <v>1</v>
      </c>
      <c r="S428" s="567">
        <f t="shared" si="855"/>
        <v>8</v>
      </c>
      <c r="T428" s="461">
        <f t="shared" si="891"/>
        <v>16</v>
      </c>
      <c r="U428" s="456">
        <v>83200</v>
      </c>
      <c r="V428" s="456">
        <f t="shared" si="856"/>
        <v>10</v>
      </c>
      <c r="W428" s="462">
        <f t="shared" si="857"/>
        <v>832000</v>
      </c>
      <c r="X428" s="462">
        <f t="shared" si="858"/>
        <v>133120</v>
      </c>
      <c r="Y428" s="462">
        <f t="shared" si="859"/>
        <v>499200</v>
      </c>
      <c r="Z428" s="462">
        <f t="shared" si="860"/>
        <v>1464320</v>
      </c>
      <c r="AA428" s="456">
        <f t="shared" si="861"/>
        <v>0</v>
      </c>
      <c r="AB428" s="484">
        <f t="shared" si="892"/>
        <v>1464320</v>
      </c>
      <c r="AC428" s="484">
        <f t="shared" si="862"/>
        <v>19036160</v>
      </c>
      <c r="AD428" s="690">
        <v>1</v>
      </c>
      <c r="AE428" s="567">
        <f t="shared" si="863"/>
        <v>9</v>
      </c>
      <c r="AF428" s="461">
        <f t="shared" si="893"/>
        <v>18</v>
      </c>
      <c r="AG428" s="456">
        <f t="shared" si="864"/>
        <v>83200</v>
      </c>
      <c r="AH428" s="456">
        <f t="shared" si="865"/>
        <v>10</v>
      </c>
      <c r="AI428" s="462">
        <f t="shared" si="866"/>
        <v>832000</v>
      </c>
      <c r="AJ428" s="462">
        <f t="shared" si="867"/>
        <v>149760</v>
      </c>
      <c r="AK428" s="462">
        <f t="shared" si="868"/>
        <v>499200</v>
      </c>
      <c r="AL428" s="462">
        <f t="shared" si="869"/>
        <v>1480960</v>
      </c>
      <c r="AM428" s="456">
        <f t="shared" si="870"/>
        <v>0</v>
      </c>
      <c r="AN428" s="484">
        <f t="shared" si="894"/>
        <v>1480960</v>
      </c>
      <c r="AO428" s="484">
        <f t="shared" si="871"/>
        <v>19252480</v>
      </c>
      <c r="AP428" s="690">
        <v>1</v>
      </c>
      <c r="AQ428" s="567">
        <f t="shared" si="872"/>
        <v>10</v>
      </c>
      <c r="AR428" s="461">
        <f t="shared" si="895"/>
        <v>20</v>
      </c>
      <c r="AS428" s="456">
        <f t="shared" si="873"/>
        <v>83200</v>
      </c>
      <c r="AT428" s="456">
        <f t="shared" si="874"/>
        <v>10</v>
      </c>
      <c r="AU428" s="462">
        <f t="shared" si="875"/>
        <v>832000</v>
      </c>
      <c r="AV428" s="462">
        <f t="shared" si="876"/>
        <v>166400</v>
      </c>
      <c r="AW428" s="462">
        <f t="shared" si="877"/>
        <v>499200</v>
      </c>
      <c r="AX428" s="462">
        <f t="shared" si="878"/>
        <v>1497600</v>
      </c>
      <c r="AY428" s="456">
        <f t="shared" si="879"/>
        <v>0</v>
      </c>
      <c r="AZ428" s="484">
        <f t="shared" si="896"/>
        <v>1497600</v>
      </c>
      <c r="BA428" s="484">
        <f t="shared" si="880"/>
        <v>19468800</v>
      </c>
    </row>
    <row r="429" spans="1:53" s="485" customFormat="1" ht="23.25" customHeight="1">
      <c r="A429" s="792">
        <v>22</v>
      </c>
      <c r="B429" s="795" t="s">
        <v>1158</v>
      </c>
      <c r="C429" s="794" t="s">
        <v>1960</v>
      </c>
      <c r="D429" s="794">
        <v>1981</v>
      </c>
      <c r="E429" s="795" t="s">
        <v>525</v>
      </c>
      <c r="F429" s="796">
        <v>1</v>
      </c>
      <c r="G429" s="797">
        <v>6</v>
      </c>
      <c r="H429" s="798">
        <f t="shared" si="851"/>
        <v>12</v>
      </c>
      <c r="I429" s="799">
        <v>83200</v>
      </c>
      <c r="J429" s="799">
        <v>10</v>
      </c>
      <c r="K429" s="800">
        <f t="shared" si="889"/>
        <v>832000</v>
      </c>
      <c r="L429" s="800">
        <v>99840</v>
      </c>
      <c r="M429" s="800">
        <f t="shared" si="852"/>
        <v>499200</v>
      </c>
      <c r="N429" s="800">
        <f t="shared" si="853"/>
        <v>1431040</v>
      </c>
      <c r="O429" s="799"/>
      <c r="P429" s="801">
        <f t="shared" si="890"/>
        <v>1431040</v>
      </c>
      <c r="Q429" s="801">
        <f t="shared" si="854"/>
        <v>18603520</v>
      </c>
      <c r="R429" s="690">
        <v>1</v>
      </c>
      <c r="S429" s="567">
        <f t="shared" si="855"/>
        <v>7</v>
      </c>
      <c r="T429" s="461">
        <f t="shared" si="891"/>
        <v>14</v>
      </c>
      <c r="U429" s="456">
        <v>83200</v>
      </c>
      <c r="V429" s="456">
        <f t="shared" si="856"/>
        <v>10</v>
      </c>
      <c r="W429" s="462">
        <f t="shared" si="857"/>
        <v>832000</v>
      </c>
      <c r="X429" s="462">
        <f t="shared" si="858"/>
        <v>116480.00000000001</v>
      </c>
      <c r="Y429" s="462">
        <f t="shared" si="859"/>
        <v>499200</v>
      </c>
      <c r="Z429" s="462">
        <f t="shared" si="860"/>
        <v>1447680</v>
      </c>
      <c r="AA429" s="456">
        <f t="shared" si="861"/>
        <v>0</v>
      </c>
      <c r="AB429" s="484">
        <f t="shared" si="892"/>
        <v>1447680</v>
      </c>
      <c r="AC429" s="484">
        <f t="shared" si="862"/>
        <v>18819840</v>
      </c>
      <c r="AD429" s="690">
        <v>1</v>
      </c>
      <c r="AE429" s="567">
        <f t="shared" si="863"/>
        <v>8</v>
      </c>
      <c r="AF429" s="461">
        <f t="shared" si="893"/>
        <v>16</v>
      </c>
      <c r="AG429" s="456">
        <f t="shared" si="864"/>
        <v>83200</v>
      </c>
      <c r="AH429" s="456">
        <f t="shared" si="865"/>
        <v>10</v>
      </c>
      <c r="AI429" s="462">
        <f t="shared" si="866"/>
        <v>832000</v>
      </c>
      <c r="AJ429" s="462">
        <f t="shared" si="867"/>
        <v>133120</v>
      </c>
      <c r="AK429" s="462">
        <f t="shared" si="868"/>
        <v>499200</v>
      </c>
      <c r="AL429" s="462">
        <f t="shared" si="869"/>
        <v>1464320</v>
      </c>
      <c r="AM429" s="456">
        <f t="shared" si="870"/>
        <v>0</v>
      </c>
      <c r="AN429" s="484">
        <f t="shared" si="894"/>
        <v>1464320</v>
      </c>
      <c r="AO429" s="484">
        <f t="shared" si="871"/>
        <v>19036160</v>
      </c>
      <c r="AP429" s="690">
        <v>1</v>
      </c>
      <c r="AQ429" s="567">
        <f t="shared" si="872"/>
        <v>9</v>
      </c>
      <c r="AR429" s="461">
        <f t="shared" si="895"/>
        <v>18</v>
      </c>
      <c r="AS429" s="456">
        <f t="shared" si="873"/>
        <v>83200</v>
      </c>
      <c r="AT429" s="456">
        <f t="shared" si="874"/>
        <v>10</v>
      </c>
      <c r="AU429" s="462">
        <f t="shared" si="875"/>
        <v>832000</v>
      </c>
      <c r="AV429" s="462">
        <f t="shared" si="876"/>
        <v>149760</v>
      </c>
      <c r="AW429" s="462">
        <f t="shared" si="877"/>
        <v>499200</v>
      </c>
      <c r="AX429" s="462">
        <f t="shared" si="878"/>
        <v>1480960</v>
      </c>
      <c r="AY429" s="456">
        <f t="shared" si="879"/>
        <v>0</v>
      </c>
      <c r="AZ429" s="484">
        <f t="shared" si="896"/>
        <v>1480960</v>
      </c>
      <c r="BA429" s="484">
        <f t="shared" si="880"/>
        <v>19252480</v>
      </c>
    </row>
    <row r="430" spans="1:53" s="485" customFormat="1" ht="23.25" customHeight="1">
      <c r="A430" s="792">
        <v>23</v>
      </c>
      <c r="B430" s="795" t="s">
        <v>2925</v>
      </c>
      <c r="C430" s="794" t="s">
        <v>1961</v>
      </c>
      <c r="D430" s="794">
        <v>1976</v>
      </c>
      <c r="E430" s="795" t="s">
        <v>525</v>
      </c>
      <c r="F430" s="796">
        <v>1</v>
      </c>
      <c r="G430" s="797">
        <v>2</v>
      </c>
      <c r="H430" s="798">
        <f t="shared" si="851"/>
        <v>4</v>
      </c>
      <c r="I430" s="799">
        <v>83200</v>
      </c>
      <c r="J430" s="799">
        <v>10</v>
      </c>
      <c r="K430" s="800">
        <f>+J430*I430</f>
        <v>832000</v>
      </c>
      <c r="L430" s="800">
        <v>33280</v>
      </c>
      <c r="M430" s="800">
        <f t="shared" si="852"/>
        <v>499200</v>
      </c>
      <c r="N430" s="800">
        <f t="shared" si="853"/>
        <v>1364480</v>
      </c>
      <c r="O430" s="799"/>
      <c r="P430" s="801">
        <f>+N430+O430</f>
        <v>1364480</v>
      </c>
      <c r="Q430" s="801">
        <f t="shared" si="854"/>
        <v>17738240</v>
      </c>
      <c r="R430" s="690">
        <v>1</v>
      </c>
      <c r="S430" s="567">
        <f t="shared" si="855"/>
        <v>3</v>
      </c>
      <c r="T430" s="461">
        <f>+S430*2</f>
        <v>6</v>
      </c>
      <c r="U430" s="456">
        <v>83200</v>
      </c>
      <c r="V430" s="456">
        <f t="shared" si="856"/>
        <v>10</v>
      </c>
      <c r="W430" s="462">
        <f>+U430*V430</f>
        <v>832000</v>
      </c>
      <c r="X430" s="462">
        <f t="shared" si="858"/>
        <v>49920</v>
      </c>
      <c r="Y430" s="462">
        <f>+W430*0.6</f>
        <v>499200</v>
      </c>
      <c r="Z430" s="462">
        <f>+W430+X430+Y430</f>
        <v>1381120</v>
      </c>
      <c r="AA430" s="456">
        <f t="shared" si="861"/>
        <v>0</v>
      </c>
      <c r="AB430" s="484">
        <f>+Z430+AA430</f>
        <v>1381120</v>
      </c>
      <c r="AC430" s="484">
        <f>+AB430*13</f>
        <v>17954560</v>
      </c>
      <c r="AD430" s="690">
        <v>1</v>
      </c>
      <c r="AE430" s="567">
        <f>+S430+1</f>
        <v>4</v>
      </c>
      <c r="AF430" s="461">
        <f>+AE430*2</f>
        <v>8</v>
      </c>
      <c r="AG430" s="456">
        <f>+U430</f>
        <v>83200</v>
      </c>
      <c r="AH430" s="456">
        <f>+V430</f>
        <v>10</v>
      </c>
      <c r="AI430" s="462">
        <f>+AG430*AH430</f>
        <v>832000</v>
      </c>
      <c r="AJ430" s="462">
        <f>IF((AF430&lt;=30)*AND(AI430*AF430%&gt;X430),AI430*AF430%,IF((AF430&gt;30)*AND(AI430*30%&gt;X430),AI430*30%,X430))</f>
        <v>66560</v>
      </c>
      <c r="AK430" s="462">
        <f>+AI430*0.6</f>
        <v>499200</v>
      </c>
      <c r="AL430" s="462">
        <f>+AI430+AJ430+AK430</f>
        <v>1397760</v>
      </c>
      <c r="AM430" s="456">
        <f>+AA430</f>
        <v>0</v>
      </c>
      <c r="AN430" s="484">
        <f>+AL430+AM430</f>
        <v>1397760</v>
      </c>
      <c r="AO430" s="484">
        <f>+AN430*13</f>
        <v>18170880</v>
      </c>
      <c r="AP430" s="690">
        <v>1</v>
      </c>
      <c r="AQ430" s="567">
        <f>+AE430+1</f>
        <v>5</v>
      </c>
      <c r="AR430" s="461">
        <f>+AQ430*2</f>
        <v>10</v>
      </c>
      <c r="AS430" s="456">
        <f>+AG430</f>
        <v>83200</v>
      </c>
      <c r="AT430" s="456">
        <f>+AH430</f>
        <v>10</v>
      </c>
      <c r="AU430" s="462">
        <f>+AS430*AT430</f>
        <v>832000</v>
      </c>
      <c r="AV430" s="462">
        <f>IF((AR430&lt;=30)*AND(AU430*AR430%&gt;AJ430),AU430*AR430%,IF((AR430&gt;30)*AND(AU430*30%&gt;AJ430),AU430*30%,AJ430))</f>
        <v>83200</v>
      </c>
      <c r="AW430" s="462">
        <f>+AU430*0.6</f>
        <v>499200</v>
      </c>
      <c r="AX430" s="462">
        <f>+AU430+AV430+AW430</f>
        <v>1414400</v>
      </c>
      <c r="AY430" s="456">
        <f>+AM430</f>
        <v>0</v>
      </c>
      <c r="AZ430" s="484">
        <f>+AX430+AY430</f>
        <v>1414400</v>
      </c>
      <c r="BA430" s="484">
        <f>+AZ430*13</f>
        <v>18387200</v>
      </c>
    </row>
    <row r="431" spans="1:53" s="485" customFormat="1" ht="23.25" customHeight="1">
      <c r="A431" s="792">
        <v>24</v>
      </c>
      <c r="B431" s="795" t="s">
        <v>124</v>
      </c>
      <c r="C431" s="794" t="s">
        <v>1961</v>
      </c>
      <c r="D431" s="794">
        <v>1986</v>
      </c>
      <c r="E431" s="795" t="s">
        <v>3</v>
      </c>
      <c r="F431" s="796">
        <v>1</v>
      </c>
      <c r="G431" s="797">
        <v>7</v>
      </c>
      <c r="H431" s="798">
        <f t="shared" si="851"/>
        <v>14</v>
      </c>
      <c r="I431" s="799">
        <v>83200</v>
      </c>
      <c r="J431" s="799">
        <v>10</v>
      </c>
      <c r="K431" s="800">
        <f t="shared" si="889"/>
        <v>832000</v>
      </c>
      <c r="L431" s="800">
        <v>116480.00000000001</v>
      </c>
      <c r="M431" s="800">
        <f t="shared" si="852"/>
        <v>499200</v>
      </c>
      <c r="N431" s="800">
        <f t="shared" si="853"/>
        <v>1447680</v>
      </c>
      <c r="O431" s="799"/>
      <c r="P431" s="801">
        <f t="shared" si="890"/>
        <v>1447680</v>
      </c>
      <c r="Q431" s="801">
        <f t="shared" si="854"/>
        <v>18819840</v>
      </c>
      <c r="R431" s="690">
        <v>1</v>
      </c>
      <c r="S431" s="567">
        <f t="shared" si="855"/>
        <v>8</v>
      </c>
      <c r="T431" s="461">
        <f t="shared" si="891"/>
        <v>16</v>
      </c>
      <c r="U431" s="456">
        <v>83200</v>
      </c>
      <c r="V431" s="456">
        <f t="shared" si="856"/>
        <v>10</v>
      </c>
      <c r="W431" s="462">
        <f t="shared" si="857"/>
        <v>832000</v>
      </c>
      <c r="X431" s="462">
        <f t="shared" si="858"/>
        <v>133120</v>
      </c>
      <c r="Y431" s="462">
        <f t="shared" si="859"/>
        <v>499200</v>
      </c>
      <c r="Z431" s="462">
        <f t="shared" si="860"/>
        <v>1464320</v>
      </c>
      <c r="AA431" s="456">
        <f t="shared" si="861"/>
        <v>0</v>
      </c>
      <c r="AB431" s="484">
        <f t="shared" si="892"/>
        <v>1464320</v>
      </c>
      <c r="AC431" s="484">
        <f t="shared" si="862"/>
        <v>19036160</v>
      </c>
      <c r="AD431" s="690">
        <v>1</v>
      </c>
      <c r="AE431" s="567">
        <f t="shared" si="863"/>
        <v>9</v>
      </c>
      <c r="AF431" s="461">
        <f t="shared" si="893"/>
        <v>18</v>
      </c>
      <c r="AG431" s="456">
        <f t="shared" si="864"/>
        <v>83200</v>
      </c>
      <c r="AH431" s="456">
        <f t="shared" si="865"/>
        <v>10</v>
      </c>
      <c r="AI431" s="462">
        <f t="shared" si="866"/>
        <v>832000</v>
      </c>
      <c r="AJ431" s="462">
        <f t="shared" si="867"/>
        <v>149760</v>
      </c>
      <c r="AK431" s="462">
        <f t="shared" si="868"/>
        <v>499200</v>
      </c>
      <c r="AL431" s="462">
        <f t="shared" si="869"/>
        <v>1480960</v>
      </c>
      <c r="AM431" s="456">
        <f t="shared" si="870"/>
        <v>0</v>
      </c>
      <c r="AN431" s="484">
        <f t="shared" si="894"/>
        <v>1480960</v>
      </c>
      <c r="AO431" s="484">
        <f t="shared" si="871"/>
        <v>19252480</v>
      </c>
      <c r="AP431" s="690">
        <v>1</v>
      </c>
      <c r="AQ431" s="567">
        <f t="shared" si="872"/>
        <v>10</v>
      </c>
      <c r="AR431" s="461">
        <f t="shared" si="895"/>
        <v>20</v>
      </c>
      <c r="AS431" s="456">
        <f t="shared" si="873"/>
        <v>83200</v>
      </c>
      <c r="AT431" s="456">
        <f t="shared" si="874"/>
        <v>10</v>
      </c>
      <c r="AU431" s="462">
        <f t="shared" si="875"/>
        <v>832000</v>
      </c>
      <c r="AV431" s="462">
        <f t="shared" si="876"/>
        <v>166400</v>
      </c>
      <c r="AW431" s="462">
        <f t="shared" si="877"/>
        <v>499200</v>
      </c>
      <c r="AX431" s="462">
        <f t="shared" si="878"/>
        <v>1497600</v>
      </c>
      <c r="AY431" s="456">
        <f t="shared" si="879"/>
        <v>0</v>
      </c>
      <c r="AZ431" s="484">
        <f t="shared" si="896"/>
        <v>1497600</v>
      </c>
      <c r="BA431" s="484">
        <f t="shared" si="880"/>
        <v>19468800</v>
      </c>
    </row>
    <row r="432" spans="1:53" s="485" customFormat="1" ht="23.25" customHeight="1">
      <c r="A432" s="792">
        <v>25</v>
      </c>
      <c r="B432" s="795" t="s">
        <v>1119</v>
      </c>
      <c r="C432" s="794" t="s">
        <v>1961</v>
      </c>
      <c r="D432" s="794">
        <v>1990</v>
      </c>
      <c r="E432" s="795" t="s">
        <v>3</v>
      </c>
      <c r="F432" s="796">
        <v>1</v>
      </c>
      <c r="G432" s="797">
        <v>3</v>
      </c>
      <c r="H432" s="798">
        <f t="shared" si="851"/>
        <v>6</v>
      </c>
      <c r="I432" s="799">
        <v>83200</v>
      </c>
      <c r="J432" s="799">
        <v>10</v>
      </c>
      <c r="K432" s="800">
        <f t="shared" si="889"/>
        <v>832000</v>
      </c>
      <c r="L432" s="800">
        <v>49920</v>
      </c>
      <c r="M432" s="800">
        <f t="shared" si="852"/>
        <v>499200</v>
      </c>
      <c r="N432" s="800">
        <f t="shared" si="853"/>
        <v>1381120</v>
      </c>
      <c r="O432" s="799"/>
      <c r="P432" s="801">
        <f t="shared" si="890"/>
        <v>1381120</v>
      </c>
      <c r="Q432" s="801">
        <f t="shared" si="854"/>
        <v>17954560</v>
      </c>
      <c r="R432" s="690">
        <v>1</v>
      </c>
      <c r="S432" s="567">
        <f t="shared" si="855"/>
        <v>4</v>
      </c>
      <c r="T432" s="461">
        <f t="shared" si="891"/>
        <v>8</v>
      </c>
      <c r="U432" s="456">
        <v>83200</v>
      </c>
      <c r="V432" s="456">
        <f t="shared" si="856"/>
        <v>10</v>
      </c>
      <c r="W432" s="462">
        <f t="shared" si="857"/>
        <v>832000</v>
      </c>
      <c r="X432" s="462">
        <f t="shared" si="858"/>
        <v>66560</v>
      </c>
      <c r="Y432" s="462">
        <f t="shared" si="859"/>
        <v>499200</v>
      </c>
      <c r="Z432" s="462">
        <f t="shared" si="860"/>
        <v>1397760</v>
      </c>
      <c r="AA432" s="456">
        <f t="shared" si="861"/>
        <v>0</v>
      </c>
      <c r="AB432" s="484">
        <f t="shared" si="892"/>
        <v>1397760</v>
      </c>
      <c r="AC432" s="484">
        <f t="shared" si="862"/>
        <v>18170880</v>
      </c>
      <c r="AD432" s="690">
        <v>1</v>
      </c>
      <c r="AE432" s="567">
        <f t="shared" si="863"/>
        <v>5</v>
      </c>
      <c r="AF432" s="461">
        <f t="shared" si="893"/>
        <v>10</v>
      </c>
      <c r="AG432" s="456">
        <f t="shared" si="864"/>
        <v>83200</v>
      </c>
      <c r="AH432" s="456">
        <f t="shared" si="865"/>
        <v>10</v>
      </c>
      <c r="AI432" s="462">
        <f t="shared" si="866"/>
        <v>832000</v>
      </c>
      <c r="AJ432" s="462">
        <f t="shared" si="867"/>
        <v>83200</v>
      </c>
      <c r="AK432" s="462">
        <f t="shared" si="868"/>
        <v>499200</v>
      </c>
      <c r="AL432" s="462">
        <f t="shared" si="869"/>
        <v>1414400</v>
      </c>
      <c r="AM432" s="456">
        <f t="shared" si="870"/>
        <v>0</v>
      </c>
      <c r="AN432" s="484">
        <f t="shared" si="894"/>
        <v>1414400</v>
      </c>
      <c r="AO432" s="484">
        <f t="shared" si="871"/>
        <v>18387200</v>
      </c>
      <c r="AP432" s="690">
        <v>1</v>
      </c>
      <c r="AQ432" s="567">
        <f t="shared" si="872"/>
        <v>6</v>
      </c>
      <c r="AR432" s="461">
        <f t="shared" si="895"/>
        <v>12</v>
      </c>
      <c r="AS432" s="456">
        <f t="shared" si="873"/>
        <v>83200</v>
      </c>
      <c r="AT432" s="456">
        <f t="shared" si="874"/>
        <v>10</v>
      </c>
      <c r="AU432" s="462">
        <f t="shared" si="875"/>
        <v>832000</v>
      </c>
      <c r="AV432" s="462">
        <f t="shared" si="876"/>
        <v>99840</v>
      </c>
      <c r="AW432" s="462">
        <f t="shared" si="877"/>
        <v>499200</v>
      </c>
      <c r="AX432" s="462">
        <f t="shared" si="878"/>
        <v>1431040</v>
      </c>
      <c r="AY432" s="456">
        <f t="shared" si="879"/>
        <v>0</v>
      </c>
      <c r="AZ432" s="484">
        <f t="shared" si="896"/>
        <v>1431040</v>
      </c>
      <c r="BA432" s="484">
        <f t="shared" si="880"/>
        <v>18603520</v>
      </c>
    </row>
    <row r="433" spans="1:53" s="485" customFormat="1" ht="23.25" customHeight="1">
      <c r="A433" s="792">
        <v>26</v>
      </c>
      <c r="B433" s="795" t="s">
        <v>2017</v>
      </c>
      <c r="C433" s="794" t="s">
        <v>1961</v>
      </c>
      <c r="D433" s="794">
        <v>1992</v>
      </c>
      <c r="E433" s="795" t="s">
        <v>3</v>
      </c>
      <c r="F433" s="796">
        <v>1</v>
      </c>
      <c r="G433" s="797">
        <v>3</v>
      </c>
      <c r="H433" s="798">
        <f t="shared" si="851"/>
        <v>6</v>
      </c>
      <c r="I433" s="799">
        <v>83200</v>
      </c>
      <c r="J433" s="799">
        <v>10</v>
      </c>
      <c r="K433" s="800">
        <f t="shared" si="889"/>
        <v>832000</v>
      </c>
      <c r="L433" s="800">
        <v>49920</v>
      </c>
      <c r="M433" s="800">
        <f t="shared" si="852"/>
        <v>499200</v>
      </c>
      <c r="N433" s="800">
        <f t="shared" si="853"/>
        <v>1381120</v>
      </c>
      <c r="O433" s="799"/>
      <c r="P433" s="801">
        <f t="shared" si="890"/>
        <v>1381120</v>
      </c>
      <c r="Q433" s="801">
        <f t="shared" si="854"/>
        <v>17954560</v>
      </c>
      <c r="R433" s="690">
        <v>1</v>
      </c>
      <c r="S433" s="567">
        <f t="shared" si="855"/>
        <v>4</v>
      </c>
      <c r="T433" s="461">
        <f t="shared" si="891"/>
        <v>8</v>
      </c>
      <c r="U433" s="456">
        <v>83200</v>
      </c>
      <c r="V433" s="456">
        <f t="shared" si="856"/>
        <v>10</v>
      </c>
      <c r="W433" s="462">
        <f t="shared" si="857"/>
        <v>832000</v>
      </c>
      <c r="X433" s="462">
        <f t="shared" si="858"/>
        <v>66560</v>
      </c>
      <c r="Y433" s="462">
        <f t="shared" si="859"/>
        <v>499200</v>
      </c>
      <c r="Z433" s="462">
        <f t="shared" si="860"/>
        <v>1397760</v>
      </c>
      <c r="AA433" s="456">
        <f t="shared" si="861"/>
        <v>0</v>
      </c>
      <c r="AB433" s="484">
        <f t="shared" si="892"/>
        <v>1397760</v>
      </c>
      <c r="AC433" s="484">
        <f t="shared" si="862"/>
        <v>18170880</v>
      </c>
      <c r="AD433" s="690">
        <v>1</v>
      </c>
      <c r="AE433" s="567">
        <f t="shared" si="863"/>
        <v>5</v>
      </c>
      <c r="AF433" s="461">
        <f t="shared" si="893"/>
        <v>10</v>
      </c>
      <c r="AG433" s="456">
        <f t="shared" si="864"/>
        <v>83200</v>
      </c>
      <c r="AH433" s="456">
        <f t="shared" si="865"/>
        <v>10</v>
      </c>
      <c r="AI433" s="462">
        <f t="shared" si="866"/>
        <v>832000</v>
      </c>
      <c r="AJ433" s="462">
        <f t="shared" si="867"/>
        <v>83200</v>
      </c>
      <c r="AK433" s="462">
        <f t="shared" si="868"/>
        <v>499200</v>
      </c>
      <c r="AL433" s="462">
        <f t="shared" si="869"/>
        <v>1414400</v>
      </c>
      <c r="AM433" s="456">
        <f t="shared" si="870"/>
        <v>0</v>
      </c>
      <c r="AN433" s="484">
        <f t="shared" si="894"/>
        <v>1414400</v>
      </c>
      <c r="AO433" s="484">
        <f t="shared" si="871"/>
        <v>18387200</v>
      </c>
      <c r="AP433" s="690">
        <v>1</v>
      </c>
      <c r="AQ433" s="567">
        <f t="shared" si="872"/>
        <v>6</v>
      </c>
      <c r="AR433" s="461">
        <f t="shared" si="895"/>
        <v>12</v>
      </c>
      <c r="AS433" s="456">
        <f t="shared" si="873"/>
        <v>83200</v>
      </c>
      <c r="AT433" s="456">
        <f t="shared" si="874"/>
        <v>10</v>
      </c>
      <c r="AU433" s="462">
        <f t="shared" si="875"/>
        <v>832000</v>
      </c>
      <c r="AV433" s="462">
        <f t="shared" si="876"/>
        <v>99840</v>
      </c>
      <c r="AW433" s="462">
        <f t="shared" si="877"/>
        <v>499200</v>
      </c>
      <c r="AX433" s="462">
        <f t="shared" si="878"/>
        <v>1431040</v>
      </c>
      <c r="AY433" s="456">
        <f t="shared" si="879"/>
        <v>0</v>
      </c>
      <c r="AZ433" s="484">
        <f t="shared" si="896"/>
        <v>1431040</v>
      </c>
      <c r="BA433" s="484">
        <f t="shared" si="880"/>
        <v>18603520</v>
      </c>
    </row>
    <row r="434" spans="1:53" s="485" customFormat="1" ht="23.25" customHeight="1">
      <c r="A434" s="792">
        <v>27</v>
      </c>
      <c r="B434" s="803" t="s">
        <v>2018</v>
      </c>
      <c r="C434" s="794" t="s">
        <v>1961</v>
      </c>
      <c r="D434" s="794">
        <v>1984</v>
      </c>
      <c r="E434" s="795" t="s">
        <v>3</v>
      </c>
      <c r="F434" s="796">
        <v>1</v>
      </c>
      <c r="G434" s="797">
        <v>3</v>
      </c>
      <c r="H434" s="798">
        <f t="shared" si="851"/>
        <v>6</v>
      </c>
      <c r="I434" s="799">
        <v>83200</v>
      </c>
      <c r="J434" s="799">
        <v>10</v>
      </c>
      <c r="K434" s="800">
        <f t="shared" si="889"/>
        <v>832000</v>
      </c>
      <c r="L434" s="800">
        <v>49920</v>
      </c>
      <c r="M434" s="800">
        <f t="shared" si="852"/>
        <v>499200</v>
      </c>
      <c r="N434" s="800">
        <f t="shared" si="853"/>
        <v>1381120</v>
      </c>
      <c r="O434" s="799"/>
      <c r="P434" s="801">
        <f t="shared" si="890"/>
        <v>1381120</v>
      </c>
      <c r="Q434" s="801">
        <f t="shared" si="854"/>
        <v>17954560</v>
      </c>
      <c r="R434" s="690">
        <v>1</v>
      </c>
      <c r="S434" s="567">
        <f t="shared" si="855"/>
        <v>4</v>
      </c>
      <c r="T434" s="461">
        <f t="shared" si="891"/>
        <v>8</v>
      </c>
      <c r="U434" s="456">
        <v>83200</v>
      </c>
      <c r="V434" s="456">
        <f t="shared" si="856"/>
        <v>10</v>
      </c>
      <c r="W434" s="462">
        <f t="shared" si="857"/>
        <v>832000</v>
      </c>
      <c r="X434" s="462">
        <f t="shared" si="858"/>
        <v>66560</v>
      </c>
      <c r="Y434" s="462">
        <f t="shared" si="859"/>
        <v>499200</v>
      </c>
      <c r="Z434" s="462">
        <f t="shared" si="860"/>
        <v>1397760</v>
      </c>
      <c r="AA434" s="456">
        <f t="shared" si="861"/>
        <v>0</v>
      </c>
      <c r="AB434" s="484">
        <f t="shared" si="892"/>
        <v>1397760</v>
      </c>
      <c r="AC434" s="484">
        <f t="shared" si="862"/>
        <v>18170880</v>
      </c>
      <c r="AD434" s="690">
        <v>1</v>
      </c>
      <c r="AE434" s="567">
        <f t="shared" si="863"/>
        <v>5</v>
      </c>
      <c r="AF434" s="461">
        <f t="shared" si="893"/>
        <v>10</v>
      </c>
      <c r="AG434" s="456">
        <f t="shared" si="864"/>
        <v>83200</v>
      </c>
      <c r="AH434" s="456">
        <f t="shared" si="865"/>
        <v>10</v>
      </c>
      <c r="AI434" s="462">
        <f t="shared" si="866"/>
        <v>832000</v>
      </c>
      <c r="AJ434" s="462">
        <f t="shared" si="867"/>
        <v>83200</v>
      </c>
      <c r="AK434" s="462">
        <f t="shared" si="868"/>
        <v>499200</v>
      </c>
      <c r="AL434" s="462">
        <f t="shared" si="869"/>
        <v>1414400</v>
      </c>
      <c r="AM434" s="456">
        <f t="shared" si="870"/>
        <v>0</v>
      </c>
      <c r="AN434" s="484">
        <f t="shared" si="894"/>
        <v>1414400</v>
      </c>
      <c r="AO434" s="484">
        <f t="shared" si="871"/>
        <v>18387200</v>
      </c>
      <c r="AP434" s="690">
        <v>1</v>
      </c>
      <c r="AQ434" s="567">
        <f t="shared" si="872"/>
        <v>6</v>
      </c>
      <c r="AR434" s="461">
        <f t="shared" si="895"/>
        <v>12</v>
      </c>
      <c r="AS434" s="456">
        <f t="shared" si="873"/>
        <v>83200</v>
      </c>
      <c r="AT434" s="456">
        <f t="shared" si="874"/>
        <v>10</v>
      </c>
      <c r="AU434" s="462">
        <f t="shared" si="875"/>
        <v>832000</v>
      </c>
      <c r="AV434" s="462">
        <f t="shared" si="876"/>
        <v>99840</v>
      </c>
      <c r="AW434" s="462">
        <f t="shared" si="877"/>
        <v>499200</v>
      </c>
      <c r="AX434" s="462">
        <f t="shared" si="878"/>
        <v>1431040</v>
      </c>
      <c r="AY434" s="456">
        <f t="shared" si="879"/>
        <v>0</v>
      </c>
      <c r="AZ434" s="484">
        <f t="shared" si="896"/>
        <v>1431040</v>
      </c>
      <c r="BA434" s="484">
        <f t="shared" si="880"/>
        <v>18603520</v>
      </c>
    </row>
    <row r="435" spans="1:53" s="485" customFormat="1" ht="22.5" customHeight="1">
      <c r="A435" s="792">
        <v>28</v>
      </c>
      <c r="B435" s="803" t="s">
        <v>2019</v>
      </c>
      <c r="C435" s="794" t="s">
        <v>1961</v>
      </c>
      <c r="D435" s="794">
        <v>1990</v>
      </c>
      <c r="E435" s="795" t="s">
        <v>3</v>
      </c>
      <c r="F435" s="796">
        <v>1</v>
      </c>
      <c r="G435" s="797">
        <v>3</v>
      </c>
      <c r="H435" s="798">
        <f t="shared" si="851"/>
        <v>6</v>
      </c>
      <c r="I435" s="799">
        <v>83200</v>
      </c>
      <c r="J435" s="799">
        <v>10</v>
      </c>
      <c r="K435" s="800">
        <f t="shared" si="889"/>
        <v>832000</v>
      </c>
      <c r="L435" s="800">
        <v>49920</v>
      </c>
      <c r="M435" s="800">
        <f t="shared" si="852"/>
        <v>499200</v>
      </c>
      <c r="N435" s="800">
        <f t="shared" si="853"/>
        <v>1381120</v>
      </c>
      <c r="O435" s="799"/>
      <c r="P435" s="801">
        <f t="shared" si="890"/>
        <v>1381120</v>
      </c>
      <c r="Q435" s="801">
        <f t="shared" si="854"/>
        <v>17954560</v>
      </c>
      <c r="R435" s="690">
        <v>1</v>
      </c>
      <c r="S435" s="567">
        <f t="shared" si="855"/>
        <v>4</v>
      </c>
      <c r="T435" s="461">
        <f t="shared" si="891"/>
        <v>8</v>
      </c>
      <c r="U435" s="456">
        <v>83200</v>
      </c>
      <c r="V435" s="456">
        <f t="shared" si="856"/>
        <v>10</v>
      </c>
      <c r="W435" s="462">
        <f t="shared" si="857"/>
        <v>832000</v>
      </c>
      <c r="X435" s="462">
        <f t="shared" si="858"/>
        <v>66560</v>
      </c>
      <c r="Y435" s="462">
        <f t="shared" si="859"/>
        <v>499200</v>
      </c>
      <c r="Z435" s="462">
        <f t="shared" si="860"/>
        <v>1397760</v>
      </c>
      <c r="AA435" s="456">
        <f t="shared" si="861"/>
        <v>0</v>
      </c>
      <c r="AB435" s="484">
        <f t="shared" ref="AB435:AB444" si="897">+Z435+AA435</f>
        <v>1397760</v>
      </c>
      <c r="AC435" s="484">
        <f t="shared" si="862"/>
        <v>18170880</v>
      </c>
      <c r="AD435" s="690">
        <v>1</v>
      </c>
      <c r="AE435" s="567">
        <f t="shared" si="863"/>
        <v>5</v>
      </c>
      <c r="AF435" s="461">
        <f t="shared" si="893"/>
        <v>10</v>
      </c>
      <c r="AG435" s="456">
        <v>83200</v>
      </c>
      <c r="AH435" s="456">
        <f t="shared" ref="AH435:AH444" si="898">+V435</f>
        <v>10</v>
      </c>
      <c r="AI435" s="462">
        <f t="shared" si="866"/>
        <v>832000</v>
      </c>
      <c r="AJ435" s="462">
        <f t="shared" si="867"/>
        <v>83200</v>
      </c>
      <c r="AK435" s="462">
        <f t="shared" si="868"/>
        <v>499200</v>
      </c>
      <c r="AL435" s="462">
        <f t="shared" si="869"/>
        <v>1414400</v>
      </c>
      <c r="AM435" s="456">
        <f t="shared" si="870"/>
        <v>0</v>
      </c>
      <c r="AN435" s="484">
        <f t="shared" ref="AN435:AN444" si="899">+AL435+AM435</f>
        <v>1414400</v>
      </c>
      <c r="AO435" s="484">
        <f t="shared" si="871"/>
        <v>18387200</v>
      </c>
      <c r="AP435" s="690">
        <v>1</v>
      </c>
      <c r="AQ435" s="567">
        <f t="shared" si="872"/>
        <v>6</v>
      </c>
      <c r="AR435" s="461">
        <f t="shared" si="895"/>
        <v>12</v>
      </c>
      <c r="AS435" s="456">
        <v>83200</v>
      </c>
      <c r="AT435" s="456">
        <f t="shared" si="874"/>
        <v>10</v>
      </c>
      <c r="AU435" s="462">
        <f t="shared" si="875"/>
        <v>832000</v>
      </c>
      <c r="AV435" s="462">
        <f t="shared" si="876"/>
        <v>99840</v>
      </c>
      <c r="AW435" s="462">
        <f t="shared" si="877"/>
        <v>499200</v>
      </c>
      <c r="AX435" s="462">
        <f t="shared" si="878"/>
        <v>1431040</v>
      </c>
      <c r="AY435" s="456">
        <f t="shared" si="879"/>
        <v>0</v>
      </c>
      <c r="AZ435" s="484">
        <f t="shared" ref="AZ435:AZ444" si="900">+AX435+AY435</f>
        <v>1431040</v>
      </c>
      <c r="BA435" s="484">
        <f t="shared" si="880"/>
        <v>18603520</v>
      </c>
    </row>
    <row r="436" spans="1:53" s="485" customFormat="1" ht="24.75" customHeight="1">
      <c r="A436" s="792">
        <v>29</v>
      </c>
      <c r="B436" s="803" t="s">
        <v>2020</v>
      </c>
      <c r="C436" s="794" t="s">
        <v>1961</v>
      </c>
      <c r="D436" s="794">
        <v>1991</v>
      </c>
      <c r="E436" s="795" t="s">
        <v>3</v>
      </c>
      <c r="F436" s="796">
        <v>1</v>
      </c>
      <c r="G436" s="797">
        <v>3</v>
      </c>
      <c r="H436" s="798">
        <f t="shared" si="851"/>
        <v>6</v>
      </c>
      <c r="I436" s="799">
        <v>83200</v>
      </c>
      <c r="J436" s="799">
        <v>10</v>
      </c>
      <c r="K436" s="800">
        <f t="shared" si="889"/>
        <v>832000</v>
      </c>
      <c r="L436" s="800">
        <v>49920</v>
      </c>
      <c r="M436" s="800">
        <f t="shared" si="852"/>
        <v>499200</v>
      </c>
      <c r="N436" s="800">
        <f t="shared" si="853"/>
        <v>1381120</v>
      </c>
      <c r="O436" s="799"/>
      <c r="P436" s="801">
        <f t="shared" si="890"/>
        <v>1381120</v>
      </c>
      <c r="Q436" s="801">
        <f t="shared" si="854"/>
        <v>17954560</v>
      </c>
      <c r="R436" s="690">
        <v>1</v>
      </c>
      <c r="S436" s="567">
        <f t="shared" si="855"/>
        <v>4</v>
      </c>
      <c r="T436" s="461">
        <f t="shared" si="891"/>
        <v>8</v>
      </c>
      <c r="U436" s="456">
        <v>83200</v>
      </c>
      <c r="V436" s="456">
        <f t="shared" si="856"/>
        <v>10</v>
      </c>
      <c r="W436" s="462">
        <f t="shared" si="857"/>
        <v>832000</v>
      </c>
      <c r="X436" s="462">
        <f t="shared" si="858"/>
        <v>66560</v>
      </c>
      <c r="Y436" s="462">
        <f t="shared" si="859"/>
        <v>499200</v>
      </c>
      <c r="Z436" s="462">
        <f t="shared" si="860"/>
        <v>1397760</v>
      </c>
      <c r="AA436" s="456">
        <f t="shared" si="861"/>
        <v>0</v>
      </c>
      <c r="AB436" s="484">
        <f t="shared" si="897"/>
        <v>1397760</v>
      </c>
      <c r="AC436" s="484">
        <f t="shared" si="862"/>
        <v>18170880</v>
      </c>
      <c r="AD436" s="690">
        <v>1</v>
      </c>
      <c r="AE436" s="567">
        <f t="shared" si="863"/>
        <v>5</v>
      </c>
      <c r="AF436" s="461">
        <f t="shared" si="893"/>
        <v>10</v>
      </c>
      <c r="AG436" s="456">
        <v>83200</v>
      </c>
      <c r="AH436" s="456">
        <f t="shared" si="898"/>
        <v>10</v>
      </c>
      <c r="AI436" s="462">
        <f t="shared" si="866"/>
        <v>832000</v>
      </c>
      <c r="AJ436" s="462">
        <f t="shared" si="867"/>
        <v>83200</v>
      </c>
      <c r="AK436" s="462">
        <f t="shared" si="868"/>
        <v>499200</v>
      </c>
      <c r="AL436" s="462">
        <f t="shared" si="869"/>
        <v>1414400</v>
      </c>
      <c r="AM436" s="456">
        <f t="shared" si="870"/>
        <v>0</v>
      </c>
      <c r="AN436" s="484">
        <f t="shared" si="899"/>
        <v>1414400</v>
      </c>
      <c r="AO436" s="484">
        <f t="shared" si="871"/>
        <v>18387200</v>
      </c>
      <c r="AP436" s="690">
        <v>1</v>
      </c>
      <c r="AQ436" s="567">
        <f t="shared" si="872"/>
        <v>6</v>
      </c>
      <c r="AR436" s="461">
        <f t="shared" si="895"/>
        <v>12</v>
      </c>
      <c r="AS436" s="456">
        <v>83200</v>
      </c>
      <c r="AT436" s="456">
        <f t="shared" si="874"/>
        <v>10</v>
      </c>
      <c r="AU436" s="462">
        <f t="shared" si="875"/>
        <v>832000</v>
      </c>
      <c r="AV436" s="462">
        <f t="shared" si="876"/>
        <v>99840</v>
      </c>
      <c r="AW436" s="462">
        <f t="shared" si="877"/>
        <v>499200</v>
      </c>
      <c r="AX436" s="462">
        <f t="shared" si="878"/>
        <v>1431040</v>
      </c>
      <c r="AY436" s="456">
        <f t="shared" si="879"/>
        <v>0</v>
      </c>
      <c r="AZ436" s="484">
        <f t="shared" si="900"/>
        <v>1431040</v>
      </c>
      <c r="BA436" s="484">
        <f t="shared" si="880"/>
        <v>18603520</v>
      </c>
    </row>
    <row r="437" spans="1:53" s="485" customFormat="1" ht="25.5" customHeight="1">
      <c r="A437" s="792">
        <v>30</v>
      </c>
      <c r="B437" s="802" t="s">
        <v>2021</v>
      </c>
      <c r="C437" s="794" t="s">
        <v>1961</v>
      </c>
      <c r="D437" s="794">
        <v>1989</v>
      </c>
      <c r="E437" s="795" t="s">
        <v>3</v>
      </c>
      <c r="F437" s="796">
        <v>1</v>
      </c>
      <c r="G437" s="797">
        <v>3</v>
      </c>
      <c r="H437" s="798">
        <f t="shared" si="851"/>
        <v>6</v>
      </c>
      <c r="I437" s="799">
        <v>83200</v>
      </c>
      <c r="J437" s="799">
        <v>10</v>
      </c>
      <c r="K437" s="800">
        <f t="shared" ref="K437:K444" si="901">+J437*I437</f>
        <v>832000</v>
      </c>
      <c r="L437" s="800">
        <v>49920</v>
      </c>
      <c r="M437" s="800">
        <f t="shared" si="852"/>
        <v>499200</v>
      </c>
      <c r="N437" s="800">
        <f t="shared" si="853"/>
        <v>1381120</v>
      </c>
      <c r="O437" s="799"/>
      <c r="P437" s="801">
        <f t="shared" ref="P437:P444" si="902">+N437+O437</f>
        <v>1381120</v>
      </c>
      <c r="Q437" s="801">
        <f t="shared" si="854"/>
        <v>17954560</v>
      </c>
      <c r="R437" s="690">
        <v>1</v>
      </c>
      <c r="S437" s="567">
        <f t="shared" si="855"/>
        <v>4</v>
      </c>
      <c r="T437" s="461">
        <f t="shared" ref="T437:T444" si="903">+S437*2</f>
        <v>8</v>
      </c>
      <c r="U437" s="456">
        <v>83200</v>
      </c>
      <c r="V437" s="456">
        <f t="shared" si="856"/>
        <v>10</v>
      </c>
      <c r="W437" s="462">
        <f t="shared" si="857"/>
        <v>832000</v>
      </c>
      <c r="X437" s="462">
        <f t="shared" si="858"/>
        <v>66560</v>
      </c>
      <c r="Y437" s="462">
        <f t="shared" si="859"/>
        <v>499200</v>
      </c>
      <c r="Z437" s="462">
        <f t="shared" si="860"/>
        <v>1397760</v>
      </c>
      <c r="AA437" s="456">
        <f t="shared" si="861"/>
        <v>0</v>
      </c>
      <c r="AB437" s="484">
        <f t="shared" si="897"/>
        <v>1397760</v>
      </c>
      <c r="AC437" s="484">
        <f t="shared" si="862"/>
        <v>18170880</v>
      </c>
      <c r="AD437" s="690">
        <v>1</v>
      </c>
      <c r="AE437" s="567">
        <f t="shared" si="863"/>
        <v>5</v>
      </c>
      <c r="AF437" s="461">
        <f t="shared" ref="AF437:AF444" si="904">+AE437*2</f>
        <v>10</v>
      </c>
      <c r="AG437" s="456">
        <f t="shared" ref="AG437:AG444" si="905">+U437</f>
        <v>83200</v>
      </c>
      <c r="AH437" s="456">
        <f t="shared" si="898"/>
        <v>10</v>
      </c>
      <c r="AI437" s="462">
        <f t="shared" si="866"/>
        <v>832000</v>
      </c>
      <c r="AJ437" s="462">
        <f t="shared" si="867"/>
        <v>83200</v>
      </c>
      <c r="AK437" s="462">
        <f t="shared" si="868"/>
        <v>499200</v>
      </c>
      <c r="AL437" s="462">
        <f t="shared" si="869"/>
        <v>1414400</v>
      </c>
      <c r="AM437" s="456">
        <f t="shared" si="870"/>
        <v>0</v>
      </c>
      <c r="AN437" s="484">
        <f t="shared" si="899"/>
        <v>1414400</v>
      </c>
      <c r="AO437" s="484">
        <f t="shared" si="871"/>
        <v>18387200</v>
      </c>
      <c r="AP437" s="690">
        <v>1</v>
      </c>
      <c r="AQ437" s="567">
        <f t="shared" si="872"/>
        <v>6</v>
      </c>
      <c r="AR437" s="461">
        <f t="shared" ref="AR437:AR444" si="906">+AQ437*2</f>
        <v>12</v>
      </c>
      <c r="AS437" s="456">
        <f t="shared" ref="AS437:AS444" si="907">+AG437</f>
        <v>83200</v>
      </c>
      <c r="AT437" s="456">
        <f t="shared" si="874"/>
        <v>10</v>
      </c>
      <c r="AU437" s="462">
        <f t="shared" si="875"/>
        <v>832000</v>
      </c>
      <c r="AV437" s="462">
        <f t="shared" si="876"/>
        <v>99840</v>
      </c>
      <c r="AW437" s="462">
        <f t="shared" si="877"/>
        <v>499200</v>
      </c>
      <c r="AX437" s="462">
        <f t="shared" si="878"/>
        <v>1431040</v>
      </c>
      <c r="AY437" s="456">
        <f t="shared" si="879"/>
        <v>0</v>
      </c>
      <c r="AZ437" s="484">
        <f t="shared" si="900"/>
        <v>1431040</v>
      </c>
      <c r="BA437" s="484">
        <f t="shared" si="880"/>
        <v>18603520</v>
      </c>
    </row>
    <row r="438" spans="1:53" s="485" customFormat="1" ht="23.25" customHeight="1">
      <c r="A438" s="792">
        <v>31</v>
      </c>
      <c r="B438" s="803" t="s">
        <v>1430</v>
      </c>
      <c r="C438" s="794" t="s">
        <v>1961</v>
      </c>
      <c r="D438" s="794">
        <v>1993</v>
      </c>
      <c r="E438" s="795" t="s">
        <v>525</v>
      </c>
      <c r="F438" s="796">
        <v>1</v>
      </c>
      <c r="G438" s="797">
        <v>4</v>
      </c>
      <c r="H438" s="798">
        <f t="shared" si="851"/>
        <v>8</v>
      </c>
      <c r="I438" s="799">
        <v>83200</v>
      </c>
      <c r="J438" s="799">
        <v>10</v>
      </c>
      <c r="K438" s="800">
        <f t="shared" si="901"/>
        <v>832000</v>
      </c>
      <c r="L438" s="800">
        <v>66560</v>
      </c>
      <c r="M438" s="800">
        <f t="shared" si="852"/>
        <v>499200</v>
      </c>
      <c r="N438" s="800">
        <f t="shared" si="853"/>
        <v>1397760</v>
      </c>
      <c r="O438" s="799"/>
      <c r="P438" s="801">
        <f t="shared" si="902"/>
        <v>1397760</v>
      </c>
      <c r="Q438" s="801">
        <f t="shared" si="854"/>
        <v>18170880</v>
      </c>
      <c r="R438" s="690">
        <v>1</v>
      </c>
      <c r="S438" s="567">
        <f t="shared" si="855"/>
        <v>5</v>
      </c>
      <c r="T438" s="461">
        <f t="shared" si="903"/>
        <v>10</v>
      </c>
      <c r="U438" s="456">
        <v>83200</v>
      </c>
      <c r="V438" s="456">
        <f t="shared" si="856"/>
        <v>10</v>
      </c>
      <c r="W438" s="462">
        <f t="shared" si="857"/>
        <v>832000</v>
      </c>
      <c r="X438" s="462">
        <f t="shared" si="858"/>
        <v>83200</v>
      </c>
      <c r="Y438" s="462">
        <f t="shared" si="859"/>
        <v>499200</v>
      </c>
      <c r="Z438" s="462">
        <f t="shared" si="860"/>
        <v>1414400</v>
      </c>
      <c r="AA438" s="456">
        <f t="shared" si="861"/>
        <v>0</v>
      </c>
      <c r="AB438" s="484">
        <f t="shared" si="897"/>
        <v>1414400</v>
      </c>
      <c r="AC438" s="484">
        <f t="shared" si="862"/>
        <v>18387200</v>
      </c>
      <c r="AD438" s="690">
        <v>1</v>
      </c>
      <c r="AE438" s="567">
        <f t="shared" ref="AE438:AE444" si="908">+S438+1</f>
        <v>6</v>
      </c>
      <c r="AF438" s="461">
        <f t="shared" si="904"/>
        <v>12</v>
      </c>
      <c r="AG438" s="456">
        <f t="shared" si="905"/>
        <v>83200</v>
      </c>
      <c r="AH438" s="456">
        <f t="shared" si="898"/>
        <v>10</v>
      </c>
      <c r="AI438" s="462">
        <f t="shared" si="866"/>
        <v>832000</v>
      </c>
      <c r="AJ438" s="462">
        <f t="shared" si="867"/>
        <v>99840</v>
      </c>
      <c r="AK438" s="462">
        <f t="shared" si="868"/>
        <v>499200</v>
      </c>
      <c r="AL438" s="462">
        <f t="shared" si="869"/>
        <v>1431040</v>
      </c>
      <c r="AM438" s="456">
        <f t="shared" si="870"/>
        <v>0</v>
      </c>
      <c r="AN438" s="484">
        <f t="shared" si="899"/>
        <v>1431040</v>
      </c>
      <c r="AO438" s="484">
        <f t="shared" si="871"/>
        <v>18603520</v>
      </c>
      <c r="AP438" s="690">
        <v>1</v>
      </c>
      <c r="AQ438" s="567">
        <f t="shared" ref="AQ438:AQ444" si="909">+AE438+1</f>
        <v>7</v>
      </c>
      <c r="AR438" s="461">
        <f t="shared" si="906"/>
        <v>14</v>
      </c>
      <c r="AS438" s="456">
        <f t="shared" si="907"/>
        <v>83200</v>
      </c>
      <c r="AT438" s="456">
        <f t="shared" si="874"/>
        <v>10</v>
      </c>
      <c r="AU438" s="462">
        <f t="shared" si="875"/>
        <v>832000</v>
      </c>
      <c r="AV438" s="462">
        <f t="shared" si="876"/>
        <v>116480.00000000001</v>
      </c>
      <c r="AW438" s="462">
        <f t="shared" si="877"/>
        <v>499200</v>
      </c>
      <c r="AX438" s="462">
        <f t="shared" si="878"/>
        <v>1447680</v>
      </c>
      <c r="AY438" s="456">
        <f t="shared" si="879"/>
        <v>0</v>
      </c>
      <c r="AZ438" s="484">
        <f t="shared" si="900"/>
        <v>1447680</v>
      </c>
      <c r="BA438" s="484">
        <f t="shared" si="880"/>
        <v>18819840</v>
      </c>
    </row>
    <row r="439" spans="1:53" s="485" customFormat="1" ht="23.25" customHeight="1">
      <c r="A439" s="792">
        <v>32</v>
      </c>
      <c r="B439" s="795" t="s">
        <v>1433</v>
      </c>
      <c r="C439" s="794" t="s">
        <v>1961</v>
      </c>
      <c r="D439" s="794">
        <v>1984</v>
      </c>
      <c r="E439" s="795" t="s">
        <v>525</v>
      </c>
      <c r="F439" s="796">
        <v>1</v>
      </c>
      <c r="G439" s="797">
        <v>4</v>
      </c>
      <c r="H439" s="798">
        <f t="shared" si="851"/>
        <v>8</v>
      </c>
      <c r="I439" s="799">
        <v>83200</v>
      </c>
      <c r="J439" s="799">
        <v>10</v>
      </c>
      <c r="K439" s="800">
        <f t="shared" si="901"/>
        <v>832000</v>
      </c>
      <c r="L439" s="800">
        <v>66560</v>
      </c>
      <c r="M439" s="800">
        <f t="shared" si="852"/>
        <v>499200</v>
      </c>
      <c r="N439" s="800">
        <f t="shared" si="853"/>
        <v>1397760</v>
      </c>
      <c r="O439" s="799"/>
      <c r="P439" s="801">
        <f t="shared" si="902"/>
        <v>1397760</v>
      </c>
      <c r="Q439" s="801">
        <f t="shared" si="854"/>
        <v>18170880</v>
      </c>
      <c r="R439" s="690">
        <v>1</v>
      </c>
      <c r="S439" s="567">
        <f t="shared" si="855"/>
        <v>5</v>
      </c>
      <c r="T439" s="461">
        <f t="shared" si="903"/>
        <v>10</v>
      </c>
      <c r="U439" s="456">
        <v>83200</v>
      </c>
      <c r="V439" s="456">
        <f t="shared" si="856"/>
        <v>10</v>
      </c>
      <c r="W439" s="462">
        <f>+U439*V439</f>
        <v>832000</v>
      </c>
      <c r="X439" s="462">
        <f t="shared" si="858"/>
        <v>83200</v>
      </c>
      <c r="Y439" s="462">
        <f t="shared" ref="Y439:Y444" si="910">+W439*0.6</f>
        <v>499200</v>
      </c>
      <c r="Z439" s="462">
        <f t="shared" ref="Z439:Z444" si="911">+W439+X439+Y439</f>
        <v>1414400</v>
      </c>
      <c r="AA439" s="456">
        <f t="shared" si="861"/>
        <v>0</v>
      </c>
      <c r="AB439" s="484">
        <f t="shared" si="897"/>
        <v>1414400</v>
      </c>
      <c r="AC439" s="484">
        <f t="shared" ref="AC439:AC444" si="912">+AB439*13</f>
        <v>18387200</v>
      </c>
      <c r="AD439" s="690">
        <v>1</v>
      </c>
      <c r="AE439" s="567">
        <f t="shared" si="908"/>
        <v>6</v>
      </c>
      <c r="AF439" s="461">
        <f t="shared" si="904"/>
        <v>12</v>
      </c>
      <c r="AG439" s="456">
        <f t="shared" si="905"/>
        <v>83200</v>
      </c>
      <c r="AH439" s="456">
        <f t="shared" si="898"/>
        <v>10</v>
      </c>
      <c r="AI439" s="462">
        <f t="shared" ref="AI439:AI444" si="913">+AG439*AH439</f>
        <v>832000</v>
      </c>
      <c r="AJ439" s="462">
        <f t="shared" ref="AJ439:AJ444" si="914">IF((AF439&lt;=30)*AND(AI439*AF439%&gt;X439),AI439*AF439%,IF((AF439&gt;30)*AND(AI439*30%&gt;X439),AI439*30%,X439))</f>
        <v>99840</v>
      </c>
      <c r="AK439" s="462">
        <f t="shared" ref="AK439:AK444" si="915">+AI439*0.6</f>
        <v>499200</v>
      </c>
      <c r="AL439" s="462">
        <f t="shared" ref="AL439:AL444" si="916">+AI439+AJ439+AK439</f>
        <v>1431040</v>
      </c>
      <c r="AM439" s="456">
        <f t="shared" ref="AM439:AM444" si="917">+AA439</f>
        <v>0</v>
      </c>
      <c r="AN439" s="484">
        <f t="shared" si="899"/>
        <v>1431040</v>
      </c>
      <c r="AO439" s="484">
        <f t="shared" ref="AO439:AO444" si="918">+AN439*13</f>
        <v>18603520</v>
      </c>
      <c r="AP439" s="690">
        <v>1</v>
      </c>
      <c r="AQ439" s="567">
        <f t="shared" si="909"/>
        <v>7</v>
      </c>
      <c r="AR439" s="461">
        <f t="shared" si="906"/>
        <v>14</v>
      </c>
      <c r="AS439" s="456">
        <f t="shared" si="907"/>
        <v>83200</v>
      </c>
      <c r="AT439" s="456">
        <f t="shared" ref="AT439:AT444" si="919">+AH439</f>
        <v>10</v>
      </c>
      <c r="AU439" s="462">
        <f t="shared" ref="AU439:AU444" si="920">+AS439*AT439</f>
        <v>832000</v>
      </c>
      <c r="AV439" s="462">
        <f t="shared" ref="AV439:AV444" si="921">IF((AR439&lt;=30)*AND(AU439*AR439%&gt;AJ439),AU439*AR439%,IF((AR439&gt;30)*AND(AU439*30%&gt;AJ439),AU439*30%,AJ439))</f>
        <v>116480.00000000001</v>
      </c>
      <c r="AW439" s="462">
        <f t="shared" ref="AW439:AW444" si="922">+AU439*0.6</f>
        <v>499200</v>
      </c>
      <c r="AX439" s="462">
        <f t="shared" ref="AX439:AX444" si="923">+AU439+AV439+AW439</f>
        <v>1447680</v>
      </c>
      <c r="AY439" s="456">
        <f t="shared" ref="AY439:AY444" si="924">+AM439</f>
        <v>0</v>
      </c>
      <c r="AZ439" s="484">
        <f t="shared" si="900"/>
        <v>1447680</v>
      </c>
      <c r="BA439" s="484">
        <f t="shared" ref="BA439:BA444" si="925">+AZ439*13</f>
        <v>18819840</v>
      </c>
    </row>
    <row r="440" spans="1:53" s="485" customFormat="1" ht="23.25" customHeight="1">
      <c r="A440" s="792">
        <v>33</v>
      </c>
      <c r="B440" s="803" t="s">
        <v>1431</v>
      </c>
      <c r="C440" s="794" t="s">
        <v>1961</v>
      </c>
      <c r="D440" s="794">
        <v>1993</v>
      </c>
      <c r="E440" s="795" t="s">
        <v>525</v>
      </c>
      <c r="F440" s="796">
        <v>1</v>
      </c>
      <c r="G440" s="797">
        <v>4</v>
      </c>
      <c r="H440" s="798">
        <f t="shared" si="851"/>
        <v>8</v>
      </c>
      <c r="I440" s="799">
        <v>83200</v>
      </c>
      <c r="J440" s="799">
        <v>10</v>
      </c>
      <c r="K440" s="800">
        <f t="shared" si="901"/>
        <v>832000</v>
      </c>
      <c r="L440" s="800">
        <v>66560</v>
      </c>
      <c r="M440" s="800">
        <f t="shared" si="852"/>
        <v>499200</v>
      </c>
      <c r="N440" s="800">
        <f t="shared" si="853"/>
        <v>1397760</v>
      </c>
      <c r="O440" s="799"/>
      <c r="P440" s="801">
        <f t="shared" si="902"/>
        <v>1397760</v>
      </c>
      <c r="Q440" s="801">
        <f t="shared" si="854"/>
        <v>18170880</v>
      </c>
      <c r="R440" s="690">
        <v>1</v>
      </c>
      <c r="S440" s="567">
        <f t="shared" si="855"/>
        <v>5</v>
      </c>
      <c r="T440" s="461">
        <f t="shared" si="903"/>
        <v>10</v>
      </c>
      <c r="U440" s="456">
        <v>83200</v>
      </c>
      <c r="V440" s="456">
        <f t="shared" si="856"/>
        <v>10</v>
      </c>
      <c r="W440" s="462">
        <f t="shared" si="857"/>
        <v>832000</v>
      </c>
      <c r="X440" s="462">
        <f t="shared" si="858"/>
        <v>83200</v>
      </c>
      <c r="Y440" s="462">
        <f t="shared" si="910"/>
        <v>499200</v>
      </c>
      <c r="Z440" s="462">
        <f t="shared" si="911"/>
        <v>1414400</v>
      </c>
      <c r="AA440" s="456">
        <f>+O440</f>
        <v>0</v>
      </c>
      <c r="AB440" s="484">
        <f t="shared" si="897"/>
        <v>1414400</v>
      </c>
      <c r="AC440" s="484">
        <f t="shared" si="912"/>
        <v>18387200</v>
      </c>
      <c r="AD440" s="690">
        <v>1</v>
      </c>
      <c r="AE440" s="567">
        <f t="shared" si="908"/>
        <v>6</v>
      </c>
      <c r="AF440" s="461">
        <f t="shared" si="904"/>
        <v>12</v>
      </c>
      <c r="AG440" s="456">
        <f t="shared" si="905"/>
        <v>83200</v>
      </c>
      <c r="AH440" s="456">
        <f t="shared" si="898"/>
        <v>10</v>
      </c>
      <c r="AI440" s="462">
        <f t="shared" si="913"/>
        <v>832000</v>
      </c>
      <c r="AJ440" s="462">
        <f t="shared" si="914"/>
        <v>99840</v>
      </c>
      <c r="AK440" s="462">
        <f t="shared" si="915"/>
        <v>499200</v>
      </c>
      <c r="AL440" s="462">
        <f t="shared" si="916"/>
        <v>1431040</v>
      </c>
      <c r="AM440" s="456">
        <f t="shared" si="917"/>
        <v>0</v>
      </c>
      <c r="AN440" s="484">
        <f t="shared" si="899"/>
        <v>1431040</v>
      </c>
      <c r="AO440" s="484">
        <f t="shared" si="918"/>
        <v>18603520</v>
      </c>
      <c r="AP440" s="690">
        <v>1</v>
      </c>
      <c r="AQ440" s="567">
        <f t="shared" si="909"/>
        <v>7</v>
      </c>
      <c r="AR440" s="461">
        <f t="shared" si="906"/>
        <v>14</v>
      </c>
      <c r="AS440" s="456">
        <f t="shared" si="907"/>
        <v>83200</v>
      </c>
      <c r="AT440" s="456">
        <f t="shared" si="919"/>
        <v>10</v>
      </c>
      <c r="AU440" s="462">
        <f t="shared" si="920"/>
        <v>832000</v>
      </c>
      <c r="AV440" s="462">
        <f t="shared" si="921"/>
        <v>116480.00000000001</v>
      </c>
      <c r="AW440" s="462">
        <f t="shared" si="922"/>
        <v>499200</v>
      </c>
      <c r="AX440" s="462">
        <f t="shared" si="923"/>
        <v>1447680</v>
      </c>
      <c r="AY440" s="456">
        <f t="shared" si="924"/>
        <v>0</v>
      </c>
      <c r="AZ440" s="484">
        <f t="shared" si="900"/>
        <v>1447680</v>
      </c>
      <c r="BA440" s="484">
        <f t="shared" si="925"/>
        <v>18819840</v>
      </c>
    </row>
    <row r="441" spans="1:53" s="485" customFormat="1" ht="23.25" customHeight="1">
      <c r="A441" s="792">
        <v>34</v>
      </c>
      <c r="B441" s="802" t="s">
        <v>1196</v>
      </c>
      <c r="C441" s="794" t="s">
        <v>1960</v>
      </c>
      <c r="D441" s="794">
        <v>1993</v>
      </c>
      <c r="E441" s="795" t="s">
        <v>525</v>
      </c>
      <c r="F441" s="796">
        <v>1</v>
      </c>
      <c r="G441" s="797">
        <v>4</v>
      </c>
      <c r="H441" s="798">
        <f t="shared" si="851"/>
        <v>8</v>
      </c>
      <c r="I441" s="799">
        <v>83200</v>
      </c>
      <c r="J441" s="799">
        <v>10</v>
      </c>
      <c r="K441" s="800">
        <f t="shared" si="901"/>
        <v>832000</v>
      </c>
      <c r="L441" s="800">
        <v>66560</v>
      </c>
      <c r="M441" s="800">
        <f t="shared" si="852"/>
        <v>499200</v>
      </c>
      <c r="N441" s="800">
        <f t="shared" si="853"/>
        <v>1397760</v>
      </c>
      <c r="O441" s="799"/>
      <c r="P441" s="801">
        <f t="shared" si="902"/>
        <v>1397760</v>
      </c>
      <c r="Q441" s="801">
        <f t="shared" si="854"/>
        <v>18170880</v>
      </c>
      <c r="R441" s="690">
        <v>1</v>
      </c>
      <c r="S441" s="567">
        <f t="shared" si="855"/>
        <v>5</v>
      </c>
      <c r="T441" s="461">
        <f t="shared" si="903"/>
        <v>10</v>
      </c>
      <c r="U441" s="456">
        <v>83200</v>
      </c>
      <c r="V441" s="456">
        <f t="shared" si="856"/>
        <v>10</v>
      </c>
      <c r="W441" s="462">
        <f t="shared" si="857"/>
        <v>832000</v>
      </c>
      <c r="X441" s="462">
        <f t="shared" si="858"/>
        <v>83200</v>
      </c>
      <c r="Y441" s="462">
        <f t="shared" si="910"/>
        <v>499200</v>
      </c>
      <c r="Z441" s="462">
        <f t="shared" si="911"/>
        <v>1414400</v>
      </c>
      <c r="AA441" s="456">
        <f>+O441</f>
        <v>0</v>
      </c>
      <c r="AB441" s="484">
        <f t="shared" si="897"/>
        <v>1414400</v>
      </c>
      <c r="AC441" s="484">
        <f t="shared" si="912"/>
        <v>18387200</v>
      </c>
      <c r="AD441" s="690">
        <v>1</v>
      </c>
      <c r="AE441" s="567">
        <f t="shared" si="908"/>
        <v>6</v>
      </c>
      <c r="AF441" s="461">
        <f t="shared" si="904"/>
        <v>12</v>
      </c>
      <c r="AG441" s="456">
        <f t="shared" si="905"/>
        <v>83200</v>
      </c>
      <c r="AH441" s="456">
        <f t="shared" si="898"/>
        <v>10</v>
      </c>
      <c r="AI441" s="462">
        <f t="shared" si="913"/>
        <v>832000</v>
      </c>
      <c r="AJ441" s="462">
        <f t="shared" si="914"/>
        <v>99840</v>
      </c>
      <c r="AK441" s="462">
        <f t="shared" si="915"/>
        <v>499200</v>
      </c>
      <c r="AL441" s="462">
        <f t="shared" si="916"/>
        <v>1431040</v>
      </c>
      <c r="AM441" s="456">
        <f t="shared" si="917"/>
        <v>0</v>
      </c>
      <c r="AN441" s="484">
        <f t="shared" si="899"/>
        <v>1431040</v>
      </c>
      <c r="AO441" s="484">
        <f t="shared" si="918"/>
        <v>18603520</v>
      </c>
      <c r="AP441" s="690">
        <v>1</v>
      </c>
      <c r="AQ441" s="567">
        <f t="shared" si="909"/>
        <v>7</v>
      </c>
      <c r="AR441" s="461">
        <f t="shared" si="906"/>
        <v>14</v>
      </c>
      <c r="AS441" s="456">
        <f t="shared" si="907"/>
        <v>83200</v>
      </c>
      <c r="AT441" s="456">
        <f t="shared" si="919"/>
        <v>10</v>
      </c>
      <c r="AU441" s="462">
        <f t="shared" si="920"/>
        <v>832000</v>
      </c>
      <c r="AV441" s="462">
        <f t="shared" si="921"/>
        <v>116480.00000000001</v>
      </c>
      <c r="AW441" s="462">
        <f t="shared" si="922"/>
        <v>499200</v>
      </c>
      <c r="AX441" s="462">
        <f t="shared" si="923"/>
        <v>1447680</v>
      </c>
      <c r="AY441" s="456">
        <f t="shared" si="924"/>
        <v>0</v>
      </c>
      <c r="AZ441" s="484">
        <f t="shared" si="900"/>
        <v>1447680</v>
      </c>
      <c r="BA441" s="484">
        <f t="shared" si="925"/>
        <v>18819840</v>
      </c>
    </row>
    <row r="442" spans="1:53" s="485" customFormat="1" ht="23.25" customHeight="1">
      <c r="A442" s="792">
        <v>35</v>
      </c>
      <c r="B442" s="803" t="s">
        <v>624</v>
      </c>
      <c r="C442" s="794" t="s">
        <v>1961</v>
      </c>
      <c r="D442" s="794">
        <v>1993</v>
      </c>
      <c r="E442" s="795" t="s">
        <v>525</v>
      </c>
      <c r="F442" s="796">
        <v>1</v>
      </c>
      <c r="G442" s="797">
        <v>4</v>
      </c>
      <c r="H442" s="798">
        <f t="shared" si="851"/>
        <v>8</v>
      </c>
      <c r="I442" s="799">
        <v>83200</v>
      </c>
      <c r="J442" s="799">
        <v>10</v>
      </c>
      <c r="K442" s="800">
        <f t="shared" si="901"/>
        <v>832000</v>
      </c>
      <c r="L442" s="800">
        <v>66560</v>
      </c>
      <c r="M442" s="800">
        <f t="shared" si="852"/>
        <v>499200</v>
      </c>
      <c r="N442" s="800">
        <f t="shared" si="853"/>
        <v>1397760</v>
      </c>
      <c r="O442" s="799"/>
      <c r="P442" s="801">
        <f t="shared" si="902"/>
        <v>1397760</v>
      </c>
      <c r="Q442" s="801">
        <f t="shared" si="854"/>
        <v>18170880</v>
      </c>
      <c r="R442" s="690">
        <v>1</v>
      </c>
      <c r="S442" s="567">
        <f t="shared" si="855"/>
        <v>5</v>
      </c>
      <c r="T442" s="461">
        <f t="shared" si="903"/>
        <v>10</v>
      </c>
      <c r="U442" s="456">
        <v>83200</v>
      </c>
      <c r="V442" s="456">
        <f t="shared" si="856"/>
        <v>10</v>
      </c>
      <c r="W442" s="462">
        <f>+U442*V442</f>
        <v>832000</v>
      </c>
      <c r="X442" s="462">
        <f t="shared" si="858"/>
        <v>83200</v>
      </c>
      <c r="Y442" s="462">
        <f t="shared" si="910"/>
        <v>499200</v>
      </c>
      <c r="Z442" s="462">
        <f t="shared" si="911"/>
        <v>1414400</v>
      </c>
      <c r="AA442" s="456">
        <f>+O442</f>
        <v>0</v>
      </c>
      <c r="AB442" s="484">
        <f t="shared" si="897"/>
        <v>1414400</v>
      </c>
      <c r="AC442" s="484">
        <f t="shared" si="912"/>
        <v>18387200</v>
      </c>
      <c r="AD442" s="690">
        <v>1</v>
      </c>
      <c r="AE442" s="567">
        <f t="shared" si="908"/>
        <v>6</v>
      </c>
      <c r="AF442" s="461">
        <f t="shared" si="904"/>
        <v>12</v>
      </c>
      <c r="AG442" s="456">
        <f t="shared" si="905"/>
        <v>83200</v>
      </c>
      <c r="AH442" s="456">
        <f t="shared" si="898"/>
        <v>10</v>
      </c>
      <c r="AI442" s="462">
        <f t="shared" si="913"/>
        <v>832000</v>
      </c>
      <c r="AJ442" s="462">
        <f t="shared" si="914"/>
        <v>99840</v>
      </c>
      <c r="AK442" s="462">
        <f t="shared" si="915"/>
        <v>499200</v>
      </c>
      <c r="AL442" s="462">
        <f t="shared" si="916"/>
        <v>1431040</v>
      </c>
      <c r="AM442" s="456">
        <f t="shared" si="917"/>
        <v>0</v>
      </c>
      <c r="AN442" s="484">
        <f t="shared" si="899"/>
        <v>1431040</v>
      </c>
      <c r="AO442" s="484">
        <f t="shared" si="918"/>
        <v>18603520</v>
      </c>
      <c r="AP442" s="690">
        <v>1</v>
      </c>
      <c r="AQ442" s="567">
        <f t="shared" si="909"/>
        <v>7</v>
      </c>
      <c r="AR442" s="461">
        <f t="shared" si="906"/>
        <v>14</v>
      </c>
      <c r="AS442" s="456">
        <f t="shared" si="907"/>
        <v>83200</v>
      </c>
      <c r="AT442" s="456">
        <f t="shared" si="919"/>
        <v>10</v>
      </c>
      <c r="AU442" s="462">
        <f t="shared" si="920"/>
        <v>832000</v>
      </c>
      <c r="AV442" s="462">
        <f t="shared" si="921"/>
        <v>116480.00000000001</v>
      </c>
      <c r="AW442" s="462">
        <f t="shared" si="922"/>
        <v>499200</v>
      </c>
      <c r="AX442" s="462">
        <f t="shared" si="923"/>
        <v>1447680</v>
      </c>
      <c r="AY442" s="456">
        <f t="shared" si="924"/>
        <v>0</v>
      </c>
      <c r="AZ442" s="484">
        <f t="shared" si="900"/>
        <v>1447680</v>
      </c>
      <c r="BA442" s="484">
        <f t="shared" si="925"/>
        <v>18819840</v>
      </c>
    </row>
    <row r="443" spans="1:53" s="485" customFormat="1" ht="27">
      <c r="A443" s="792">
        <v>36</v>
      </c>
      <c r="B443" s="803" t="s">
        <v>473</v>
      </c>
      <c r="C443" s="794" t="s">
        <v>1961</v>
      </c>
      <c r="D443" s="794">
        <v>1967</v>
      </c>
      <c r="E443" s="795" t="s">
        <v>1984</v>
      </c>
      <c r="F443" s="796">
        <v>1</v>
      </c>
      <c r="G443" s="797">
        <v>12</v>
      </c>
      <c r="H443" s="798">
        <f t="shared" si="851"/>
        <v>24</v>
      </c>
      <c r="I443" s="799">
        <v>83200</v>
      </c>
      <c r="J443" s="799">
        <v>10</v>
      </c>
      <c r="K443" s="800">
        <f t="shared" si="901"/>
        <v>832000</v>
      </c>
      <c r="L443" s="800">
        <v>199680</v>
      </c>
      <c r="M443" s="800">
        <f t="shared" si="852"/>
        <v>499200</v>
      </c>
      <c r="N443" s="800">
        <f t="shared" si="853"/>
        <v>1530880</v>
      </c>
      <c r="O443" s="799"/>
      <c r="P443" s="801">
        <f t="shared" si="902"/>
        <v>1530880</v>
      </c>
      <c r="Q443" s="801">
        <f t="shared" si="854"/>
        <v>19901440</v>
      </c>
      <c r="R443" s="690">
        <v>1</v>
      </c>
      <c r="S443" s="567">
        <f t="shared" si="855"/>
        <v>13</v>
      </c>
      <c r="T443" s="461">
        <f t="shared" si="903"/>
        <v>26</v>
      </c>
      <c r="U443" s="456">
        <v>83200</v>
      </c>
      <c r="V443" s="456">
        <f t="shared" si="856"/>
        <v>10</v>
      </c>
      <c r="W443" s="462">
        <f>+U443*V443</f>
        <v>832000</v>
      </c>
      <c r="X443" s="462">
        <f t="shared" si="858"/>
        <v>216320</v>
      </c>
      <c r="Y443" s="462">
        <f t="shared" si="910"/>
        <v>499200</v>
      </c>
      <c r="Z443" s="462">
        <f t="shared" si="911"/>
        <v>1547520</v>
      </c>
      <c r="AA443" s="456">
        <f>+O443</f>
        <v>0</v>
      </c>
      <c r="AB443" s="484">
        <f t="shared" si="897"/>
        <v>1547520</v>
      </c>
      <c r="AC443" s="484">
        <f t="shared" si="912"/>
        <v>20117760</v>
      </c>
      <c r="AD443" s="690">
        <v>1</v>
      </c>
      <c r="AE443" s="567">
        <f t="shared" si="908"/>
        <v>14</v>
      </c>
      <c r="AF443" s="461">
        <f t="shared" si="904"/>
        <v>28</v>
      </c>
      <c r="AG443" s="456">
        <f t="shared" si="905"/>
        <v>83200</v>
      </c>
      <c r="AH443" s="456">
        <f t="shared" si="898"/>
        <v>10</v>
      </c>
      <c r="AI443" s="462">
        <f t="shared" si="913"/>
        <v>832000</v>
      </c>
      <c r="AJ443" s="462">
        <f t="shared" si="914"/>
        <v>232960.00000000003</v>
      </c>
      <c r="AK443" s="462">
        <f t="shared" si="915"/>
        <v>499200</v>
      </c>
      <c r="AL443" s="462">
        <f t="shared" si="916"/>
        <v>1564160</v>
      </c>
      <c r="AM443" s="456">
        <f t="shared" si="917"/>
        <v>0</v>
      </c>
      <c r="AN443" s="484">
        <f t="shared" si="899"/>
        <v>1564160</v>
      </c>
      <c r="AO443" s="484">
        <f t="shared" si="918"/>
        <v>20334080</v>
      </c>
      <c r="AP443" s="690">
        <v>1</v>
      </c>
      <c r="AQ443" s="567">
        <f t="shared" si="909"/>
        <v>15</v>
      </c>
      <c r="AR443" s="461">
        <f t="shared" si="906"/>
        <v>30</v>
      </c>
      <c r="AS443" s="456">
        <f t="shared" si="907"/>
        <v>83200</v>
      </c>
      <c r="AT443" s="456">
        <f t="shared" si="919"/>
        <v>10</v>
      </c>
      <c r="AU443" s="462">
        <f t="shared" si="920"/>
        <v>832000</v>
      </c>
      <c r="AV443" s="462">
        <f t="shared" si="921"/>
        <v>249600</v>
      </c>
      <c r="AW443" s="462">
        <f t="shared" si="922"/>
        <v>499200</v>
      </c>
      <c r="AX443" s="462">
        <f t="shared" si="923"/>
        <v>1580800</v>
      </c>
      <c r="AY443" s="456">
        <f t="shared" si="924"/>
        <v>0</v>
      </c>
      <c r="AZ443" s="484">
        <f t="shared" si="900"/>
        <v>1580800</v>
      </c>
      <c r="BA443" s="484">
        <f t="shared" si="925"/>
        <v>20550400</v>
      </c>
    </row>
    <row r="444" spans="1:53" s="485" customFormat="1" ht="23.25" customHeight="1">
      <c r="A444" s="792">
        <v>37</v>
      </c>
      <c r="B444" s="795" t="s">
        <v>1428</v>
      </c>
      <c r="C444" s="794" t="s">
        <v>1960</v>
      </c>
      <c r="D444" s="794">
        <v>1989</v>
      </c>
      <c r="E444" s="795" t="s">
        <v>1984</v>
      </c>
      <c r="F444" s="796">
        <v>1</v>
      </c>
      <c r="G444" s="797">
        <v>4</v>
      </c>
      <c r="H444" s="798">
        <f t="shared" si="851"/>
        <v>8</v>
      </c>
      <c r="I444" s="799">
        <v>83200</v>
      </c>
      <c r="J444" s="799">
        <v>10</v>
      </c>
      <c r="K444" s="800">
        <f t="shared" si="901"/>
        <v>832000</v>
      </c>
      <c r="L444" s="800">
        <v>66560</v>
      </c>
      <c r="M444" s="800">
        <f t="shared" si="852"/>
        <v>499200</v>
      </c>
      <c r="N444" s="800">
        <f t="shared" si="853"/>
        <v>1397760</v>
      </c>
      <c r="O444" s="799"/>
      <c r="P444" s="801">
        <f t="shared" si="902"/>
        <v>1397760</v>
      </c>
      <c r="Q444" s="801">
        <f t="shared" si="854"/>
        <v>18170880</v>
      </c>
      <c r="R444" s="690">
        <v>1</v>
      </c>
      <c r="S444" s="567">
        <f t="shared" si="855"/>
        <v>5</v>
      </c>
      <c r="T444" s="461">
        <f t="shared" si="903"/>
        <v>10</v>
      </c>
      <c r="U444" s="456">
        <v>83200</v>
      </c>
      <c r="V444" s="456">
        <f t="shared" si="856"/>
        <v>10</v>
      </c>
      <c r="W444" s="462">
        <f>+U444*V444</f>
        <v>832000</v>
      </c>
      <c r="X444" s="462">
        <f t="shared" si="858"/>
        <v>83200</v>
      </c>
      <c r="Y444" s="462">
        <f t="shared" si="910"/>
        <v>499200</v>
      </c>
      <c r="Z444" s="462">
        <f t="shared" si="911"/>
        <v>1414400</v>
      </c>
      <c r="AA444" s="456">
        <f>+O444</f>
        <v>0</v>
      </c>
      <c r="AB444" s="484">
        <f t="shared" si="897"/>
        <v>1414400</v>
      </c>
      <c r="AC444" s="484">
        <f t="shared" si="912"/>
        <v>18387200</v>
      </c>
      <c r="AD444" s="690">
        <v>1</v>
      </c>
      <c r="AE444" s="567">
        <f t="shared" si="908"/>
        <v>6</v>
      </c>
      <c r="AF444" s="461">
        <f t="shared" si="904"/>
        <v>12</v>
      </c>
      <c r="AG444" s="456">
        <f t="shared" si="905"/>
        <v>83200</v>
      </c>
      <c r="AH444" s="456">
        <f t="shared" si="898"/>
        <v>10</v>
      </c>
      <c r="AI444" s="462">
        <f t="shared" si="913"/>
        <v>832000</v>
      </c>
      <c r="AJ444" s="462">
        <f t="shared" si="914"/>
        <v>99840</v>
      </c>
      <c r="AK444" s="462">
        <f t="shared" si="915"/>
        <v>499200</v>
      </c>
      <c r="AL444" s="462">
        <f t="shared" si="916"/>
        <v>1431040</v>
      </c>
      <c r="AM444" s="456">
        <f t="shared" si="917"/>
        <v>0</v>
      </c>
      <c r="AN444" s="484">
        <f t="shared" si="899"/>
        <v>1431040</v>
      </c>
      <c r="AO444" s="484">
        <f t="shared" si="918"/>
        <v>18603520</v>
      </c>
      <c r="AP444" s="690">
        <v>1</v>
      </c>
      <c r="AQ444" s="567">
        <f t="shared" si="909"/>
        <v>7</v>
      </c>
      <c r="AR444" s="461">
        <f t="shared" si="906"/>
        <v>14</v>
      </c>
      <c r="AS444" s="456">
        <f t="shared" si="907"/>
        <v>83200</v>
      </c>
      <c r="AT444" s="456">
        <f t="shared" si="919"/>
        <v>10</v>
      </c>
      <c r="AU444" s="462">
        <f t="shared" si="920"/>
        <v>832000</v>
      </c>
      <c r="AV444" s="462">
        <f t="shared" si="921"/>
        <v>116480.00000000001</v>
      </c>
      <c r="AW444" s="462">
        <f t="shared" si="922"/>
        <v>499200</v>
      </c>
      <c r="AX444" s="462">
        <f t="shared" si="923"/>
        <v>1447680</v>
      </c>
      <c r="AY444" s="456">
        <f t="shared" si="924"/>
        <v>0</v>
      </c>
      <c r="AZ444" s="484">
        <f t="shared" si="900"/>
        <v>1447680</v>
      </c>
      <c r="BA444" s="484">
        <f t="shared" si="925"/>
        <v>18819840</v>
      </c>
    </row>
    <row r="445" spans="1:53" s="453" customFormat="1" ht="18" customHeight="1">
      <c r="A445" s="958" t="s">
        <v>64</v>
      </c>
      <c r="B445" s="958"/>
      <c r="C445" s="958"/>
      <c r="D445" s="958"/>
      <c r="E445" s="958"/>
      <c r="F445" s="745">
        <f t="shared" ref="F445:BA445" si="926">SUM(F408:F444)</f>
        <v>37</v>
      </c>
      <c r="G445" s="745">
        <f t="shared" si="926"/>
        <v>305</v>
      </c>
      <c r="H445" s="745">
        <f t="shared" si="926"/>
        <v>610</v>
      </c>
      <c r="I445" s="745">
        <f t="shared" si="926"/>
        <v>3078400</v>
      </c>
      <c r="J445" s="745">
        <f t="shared" si="926"/>
        <v>371</v>
      </c>
      <c r="K445" s="745">
        <f t="shared" si="926"/>
        <v>30867200</v>
      </c>
      <c r="L445" s="745">
        <f t="shared" si="926"/>
        <v>4328424.87</v>
      </c>
      <c r="M445" s="745">
        <f t="shared" si="926"/>
        <v>18520320</v>
      </c>
      <c r="N445" s="745">
        <f t="shared" si="926"/>
        <v>53715944.870000005</v>
      </c>
      <c r="O445" s="745">
        <f t="shared" si="926"/>
        <v>82145</v>
      </c>
      <c r="P445" s="745">
        <f t="shared" si="926"/>
        <v>53798089.870000005</v>
      </c>
      <c r="Q445" s="745">
        <f t="shared" si="926"/>
        <v>699375168.30999994</v>
      </c>
      <c r="R445" s="745">
        <f t="shared" si="926"/>
        <v>37</v>
      </c>
      <c r="S445" s="745">
        <f t="shared" si="926"/>
        <v>342</v>
      </c>
      <c r="T445" s="745">
        <f t="shared" si="926"/>
        <v>684</v>
      </c>
      <c r="U445" s="745">
        <f t="shared" si="926"/>
        <v>3078400</v>
      </c>
      <c r="V445" s="745">
        <f t="shared" si="926"/>
        <v>371</v>
      </c>
      <c r="W445" s="745">
        <f t="shared" si="926"/>
        <v>30867200</v>
      </c>
      <c r="X445" s="745">
        <f t="shared" si="926"/>
        <v>4844264.87</v>
      </c>
      <c r="Y445" s="745">
        <f t="shared" si="926"/>
        <v>18520320</v>
      </c>
      <c r="Z445" s="745">
        <f t="shared" si="926"/>
        <v>54231784.870000005</v>
      </c>
      <c r="AA445" s="745">
        <f t="shared" si="926"/>
        <v>82145</v>
      </c>
      <c r="AB445" s="745">
        <f t="shared" si="926"/>
        <v>54313929.870000005</v>
      </c>
      <c r="AC445" s="745">
        <f t="shared" si="926"/>
        <v>706081088.30999994</v>
      </c>
      <c r="AD445" s="745">
        <f t="shared" si="926"/>
        <v>37</v>
      </c>
      <c r="AE445" s="745">
        <f t="shared" si="926"/>
        <v>379</v>
      </c>
      <c r="AF445" s="745">
        <f t="shared" si="926"/>
        <v>758</v>
      </c>
      <c r="AG445" s="745">
        <f t="shared" si="926"/>
        <v>3078400</v>
      </c>
      <c r="AH445" s="745">
        <f t="shared" si="926"/>
        <v>371</v>
      </c>
      <c r="AI445" s="745">
        <f t="shared" si="926"/>
        <v>30867200</v>
      </c>
      <c r="AJ445" s="745">
        <f t="shared" si="926"/>
        <v>5343464.87</v>
      </c>
      <c r="AK445" s="745">
        <f t="shared" si="926"/>
        <v>18520320</v>
      </c>
      <c r="AL445" s="745">
        <f t="shared" si="926"/>
        <v>54730984.870000005</v>
      </c>
      <c r="AM445" s="745">
        <f t="shared" si="926"/>
        <v>82145</v>
      </c>
      <c r="AN445" s="745">
        <f t="shared" si="926"/>
        <v>54813129.870000005</v>
      </c>
      <c r="AO445" s="745">
        <f t="shared" si="926"/>
        <v>712570688.30999994</v>
      </c>
      <c r="AP445" s="745">
        <f t="shared" si="926"/>
        <v>37</v>
      </c>
      <c r="AQ445" s="745">
        <f t="shared" si="926"/>
        <v>416</v>
      </c>
      <c r="AR445" s="745">
        <f t="shared" si="926"/>
        <v>832</v>
      </c>
      <c r="AS445" s="745">
        <f t="shared" si="926"/>
        <v>3078400</v>
      </c>
      <c r="AT445" s="745">
        <f t="shared" si="926"/>
        <v>371</v>
      </c>
      <c r="AU445" s="745">
        <f t="shared" si="926"/>
        <v>30867200</v>
      </c>
      <c r="AV445" s="745">
        <f t="shared" si="926"/>
        <v>5842664.8700000001</v>
      </c>
      <c r="AW445" s="745">
        <f t="shared" si="926"/>
        <v>18520320</v>
      </c>
      <c r="AX445" s="745">
        <f t="shared" si="926"/>
        <v>55230184.870000005</v>
      </c>
      <c r="AY445" s="745">
        <f t="shared" si="926"/>
        <v>82145</v>
      </c>
      <c r="AZ445" s="745">
        <f t="shared" si="926"/>
        <v>55312329.870000005</v>
      </c>
      <c r="BA445" s="745">
        <f t="shared" si="926"/>
        <v>719060288.30999994</v>
      </c>
    </row>
    <row r="446" spans="1:53" s="453" customFormat="1" ht="18" customHeight="1">
      <c r="A446" s="568"/>
      <c r="B446" s="494"/>
      <c r="C446" s="494"/>
      <c r="D446" s="494"/>
      <c r="E446" s="494"/>
      <c r="F446" s="516"/>
      <c r="G446" s="494"/>
      <c r="H446" s="494"/>
      <c r="I446" s="494"/>
      <c r="J446" s="494"/>
      <c r="K446" s="494"/>
      <c r="L446" s="494"/>
      <c r="M446" s="494"/>
      <c r="N446" s="494"/>
      <c r="O446" s="494"/>
      <c r="P446" s="494"/>
      <c r="Q446" s="494"/>
      <c r="R446" s="516"/>
      <c r="S446" s="494"/>
      <c r="T446" s="494"/>
      <c r="U446" s="494"/>
      <c r="V446" s="494"/>
      <c r="W446" s="494"/>
      <c r="X446" s="494"/>
      <c r="Y446" s="494"/>
      <c r="Z446" s="494"/>
      <c r="AA446" s="494"/>
      <c r="AB446" s="494"/>
      <c r="AC446" s="494"/>
      <c r="AD446" s="516"/>
      <c r="AE446" s="494"/>
      <c r="AF446" s="494"/>
      <c r="AG446" s="494"/>
      <c r="AH446" s="494"/>
      <c r="AI446" s="494"/>
      <c r="AJ446" s="494"/>
      <c r="AK446" s="494"/>
      <c r="AL446" s="494"/>
      <c r="AM446" s="494"/>
      <c r="AN446" s="494"/>
      <c r="AO446" s="494"/>
      <c r="AP446" s="516"/>
      <c r="AQ446" s="494"/>
      <c r="AR446" s="494"/>
      <c r="AS446" s="494"/>
      <c r="AT446" s="494"/>
      <c r="AU446" s="494"/>
      <c r="AV446" s="494"/>
      <c r="AW446" s="494"/>
      <c r="AX446" s="494"/>
      <c r="AY446" s="494"/>
      <c r="AZ446" s="494"/>
      <c r="BA446" s="494"/>
    </row>
    <row r="447" spans="1:53" s="481" customFormat="1" ht="147" customHeight="1">
      <c r="A447" s="570"/>
      <c r="B447" s="957" t="s">
        <v>3378</v>
      </c>
      <c r="C447" s="957"/>
      <c r="D447" s="957"/>
      <c r="E447" s="957"/>
      <c r="F447" s="957"/>
      <c r="G447" s="957"/>
      <c r="H447" s="957"/>
      <c r="I447" s="957"/>
      <c r="J447" s="957"/>
      <c r="K447" s="957"/>
      <c r="L447" s="957"/>
      <c r="M447" s="957"/>
      <c r="N447" s="957"/>
      <c r="O447" s="957"/>
      <c r="R447" s="571"/>
      <c r="AD447" s="571"/>
      <c r="AP447" s="571"/>
    </row>
    <row r="448" spans="1:53" ht="15" customHeight="1">
      <c r="B448" s="564"/>
      <c r="C448" s="552"/>
      <c r="D448" s="552"/>
      <c r="E448" s="552"/>
      <c r="F448" s="553"/>
    </row>
    <row r="449" spans="1:49" ht="28.5" customHeight="1">
      <c r="A449" s="554">
        <v>1</v>
      </c>
      <c r="B449" s="961" t="s">
        <v>3375</v>
      </c>
      <c r="C449" s="961"/>
      <c r="D449" s="961"/>
      <c r="E449" s="961"/>
      <c r="F449" s="961"/>
      <c r="G449" s="961"/>
      <c r="H449" s="961"/>
      <c r="I449" s="961"/>
      <c r="J449" s="961"/>
      <c r="K449" s="961"/>
      <c r="L449" s="961"/>
      <c r="M449" s="961"/>
      <c r="N449" s="961"/>
      <c r="O449" s="555"/>
      <c r="P449" s="556">
        <v>13223404</v>
      </c>
      <c r="Q449" s="556"/>
    </row>
    <row r="450" spans="1:49" ht="28.5" customHeight="1">
      <c r="A450" s="554">
        <v>2</v>
      </c>
      <c r="B450" s="961" t="s">
        <v>3377</v>
      </c>
      <c r="C450" s="961"/>
      <c r="D450" s="961"/>
      <c r="E450" s="961"/>
      <c r="F450" s="961"/>
      <c r="G450" s="961"/>
      <c r="H450" s="961"/>
      <c r="I450" s="961"/>
      <c r="J450" s="961"/>
      <c r="K450" s="961"/>
      <c r="L450" s="961"/>
      <c r="M450" s="961"/>
      <c r="N450" s="961"/>
      <c r="O450" s="555"/>
      <c r="P450" s="556">
        <v>34142800</v>
      </c>
      <c r="Q450" s="556"/>
    </row>
    <row r="451" spans="1:49" ht="28.5" customHeight="1">
      <c r="A451" s="554">
        <v>3</v>
      </c>
      <c r="B451" s="961" t="s">
        <v>3376</v>
      </c>
      <c r="C451" s="961"/>
      <c r="D451" s="961"/>
      <c r="E451" s="961"/>
      <c r="F451" s="961"/>
      <c r="G451" s="961"/>
      <c r="H451" s="961"/>
      <c r="I451" s="961"/>
      <c r="J451" s="961"/>
      <c r="K451" s="961"/>
      <c r="L451" s="961"/>
      <c r="M451" s="961"/>
      <c r="N451" s="961"/>
      <c r="O451" s="555"/>
      <c r="P451" s="556">
        <v>23912856</v>
      </c>
      <c r="Q451" s="556"/>
    </row>
    <row r="452" spans="1:49" ht="23.25" customHeight="1">
      <c r="A452" s="554"/>
      <c r="B452" s="557" t="s">
        <v>3379</v>
      </c>
      <c r="C452" s="559"/>
      <c r="D452" s="559"/>
      <c r="E452" s="558"/>
      <c r="F452" s="560"/>
      <c r="G452" s="493"/>
      <c r="H452" s="557"/>
      <c r="I452" s="557"/>
      <c r="J452" s="557"/>
      <c r="K452" s="554"/>
      <c r="L452" s="557"/>
      <c r="M452" s="557"/>
      <c r="N452" s="557"/>
      <c r="O452" s="561"/>
      <c r="P452" s="556">
        <f>SUM(P449:P451)</f>
        <v>71279060</v>
      </c>
      <c r="Q452" s="556">
        <f>+P450+P451</f>
        <v>58055656</v>
      </c>
      <c r="Y452" s="557"/>
      <c r="AK452" s="557"/>
      <c r="AW452" s="557"/>
    </row>
    <row r="453" spans="1:49">
      <c r="G453" s="515"/>
    </row>
    <row r="454" spans="1:49">
      <c r="G454" s="515"/>
    </row>
    <row r="455" spans="1:49">
      <c r="G455" s="515"/>
    </row>
    <row r="456" spans="1:49">
      <c r="G456" s="515"/>
    </row>
    <row r="457" spans="1:49">
      <c r="G457" s="515"/>
    </row>
    <row r="458" spans="1:49">
      <c r="G458" s="515"/>
    </row>
    <row r="459" spans="1:49">
      <c r="G459" s="515"/>
    </row>
    <row r="460" spans="1:49">
      <c r="G460" s="515"/>
    </row>
  </sheetData>
  <autoFilter ref="A1:BA460"/>
  <mergeCells count="214">
    <mergeCell ref="AP156:BA156"/>
    <mergeCell ref="AP175:BA175"/>
    <mergeCell ref="AP247:BA247"/>
    <mergeCell ref="AP405:BA405"/>
    <mergeCell ref="AP406:BA406"/>
    <mergeCell ref="AP340:BA340"/>
    <mergeCell ref="AP341:BA341"/>
    <mergeCell ref="AP176:BA176"/>
    <mergeCell ref="AP193:BA193"/>
    <mergeCell ref="AP209:BA209"/>
    <mergeCell ref="AP229:BA229"/>
    <mergeCell ref="AP248:BA248"/>
    <mergeCell ref="AP267:BA267"/>
    <mergeCell ref="AP268:BA268"/>
    <mergeCell ref="AP284:BA284"/>
    <mergeCell ref="AP285:BA285"/>
    <mergeCell ref="AP297:BA297"/>
    <mergeCell ref="AP298:BA298"/>
    <mergeCell ref="AP318:BA318"/>
    <mergeCell ref="AP319:BA319"/>
    <mergeCell ref="AP358:BA358"/>
    <mergeCell ref="AP359:BA359"/>
    <mergeCell ref="AP192:BA192"/>
    <mergeCell ref="AP208:BA208"/>
    <mergeCell ref="AP228:BA228"/>
    <mergeCell ref="AD405:AO405"/>
    <mergeCell ref="AD406:AO406"/>
    <mergeCell ref="AD358:AO358"/>
    <mergeCell ref="AD359:AO359"/>
    <mergeCell ref="AD267:AO267"/>
    <mergeCell ref="AD268:AO268"/>
    <mergeCell ref="AD248:AO248"/>
    <mergeCell ref="AD229:AO229"/>
    <mergeCell ref="AD208:AO208"/>
    <mergeCell ref="AD228:AO228"/>
    <mergeCell ref="AD247:AO247"/>
    <mergeCell ref="R405:AC405"/>
    <mergeCell ref="R406:AC406"/>
    <mergeCell ref="R340:AC340"/>
    <mergeCell ref="R341:AC341"/>
    <mergeCell ref="R319:AC319"/>
    <mergeCell ref="R358:AC358"/>
    <mergeCell ref="R359:AC359"/>
    <mergeCell ref="R284:AC284"/>
    <mergeCell ref="R285:AC285"/>
    <mergeCell ref="R297:AC297"/>
    <mergeCell ref="R298:AC298"/>
    <mergeCell ref="R318:AC318"/>
    <mergeCell ref="AD209:AO209"/>
    <mergeCell ref="AD318:AO318"/>
    <mergeCell ref="AD319:AO319"/>
    <mergeCell ref="AD297:AO297"/>
    <mergeCell ref="AD298:AO298"/>
    <mergeCell ref="AD284:AO284"/>
    <mergeCell ref="AD285:AO285"/>
    <mergeCell ref="AD340:AO340"/>
    <mergeCell ref="AD341:AO341"/>
    <mergeCell ref="R248:AC248"/>
    <mergeCell ref="R267:AC267"/>
    <mergeCell ref="R268:AC268"/>
    <mergeCell ref="R208:AC208"/>
    <mergeCell ref="R228:AC228"/>
    <mergeCell ref="R247:AC247"/>
    <mergeCell ref="F268:Q268"/>
    <mergeCell ref="A297:E297"/>
    <mergeCell ref="F297:Q297"/>
    <mergeCell ref="A268:E268"/>
    <mergeCell ref="A284:E284"/>
    <mergeCell ref="F284:Q284"/>
    <mergeCell ref="A294:E294"/>
    <mergeCell ref="A281:E281"/>
    <mergeCell ref="A285:E285"/>
    <mergeCell ref="R209:AC209"/>
    <mergeCell ref="R229:AC229"/>
    <mergeCell ref="F267:Q267"/>
    <mergeCell ref="A208:E208"/>
    <mergeCell ref="F193:Q193"/>
    <mergeCell ref="F209:Q209"/>
    <mergeCell ref="F229:Q229"/>
    <mergeCell ref="F285:Q285"/>
    <mergeCell ref="F247:Q247"/>
    <mergeCell ref="A189:E189"/>
    <mergeCell ref="A248:E248"/>
    <mergeCell ref="A298:E298"/>
    <mergeCell ref="AP7:BA7"/>
    <mergeCell ref="F111:Q111"/>
    <mergeCell ref="F141:Q141"/>
    <mergeCell ref="F155:Q155"/>
    <mergeCell ref="R112:AC112"/>
    <mergeCell ref="R141:AC141"/>
    <mergeCell ref="R142:AC142"/>
    <mergeCell ref="R155:AC155"/>
    <mergeCell ref="AD141:AO141"/>
    <mergeCell ref="AD142:AO142"/>
    <mergeCell ref="AD112:AO112"/>
    <mergeCell ref="AP112:BA112"/>
    <mergeCell ref="AP141:BA141"/>
    <mergeCell ref="AP142:BA142"/>
    <mergeCell ref="AP155:BA155"/>
    <mergeCell ref="R65:AC65"/>
    <mergeCell ref="R6:AC6"/>
    <mergeCell ref="AD6:AO6"/>
    <mergeCell ref="AP6:BA6"/>
    <mergeCell ref="F66:Q66"/>
    <mergeCell ref="F93:Q93"/>
    <mergeCell ref="F142:Q142"/>
    <mergeCell ref="AP40:BA40"/>
    <mergeCell ref="AP92:BA92"/>
    <mergeCell ref="R111:AC111"/>
    <mergeCell ref="AD111:AO111"/>
    <mergeCell ref="AP111:BA111"/>
    <mergeCell ref="R93:AC93"/>
    <mergeCell ref="AD93:AO93"/>
    <mergeCell ref="AP93:BA93"/>
    <mergeCell ref="F112:Q112"/>
    <mergeCell ref="AP66:BA66"/>
    <mergeCell ref="AP41:BA41"/>
    <mergeCell ref="AD41:AO41"/>
    <mergeCell ref="R41:AC41"/>
    <mergeCell ref="R7:AC7"/>
    <mergeCell ref="AD7:AO7"/>
    <mergeCell ref="AP65:BA65"/>
    <mergeCell ref="F7:Q7"/>
    <mergeCell ref="F41:Q41"/>
    <mergeCell ref="R66:AC66"/>
    <mergeCell ref="AD66:AO66"/>
    <mergeCell ref="AD155:AO155"/>
    <mergeCell ref="A176:E176"/>
    <mergeCell ref="A192:E192"/>
    <mergeCell ref="F156:Q156"/>
    <mergeCell ref="F176:Q176"/>
    <mergeCell ref="A138:E138"/>
    <mergeCell ref="A141:E141"/>
    <mergeCell ref="A142:E142"/>
    <mergeCell ref="A155:E155"/>
    <mergeCell ref="A152:E152"/>
    <mergeCell ref="A111:E111"/>
    <mergeCell ref="E1:E2"/>
    <mergeCell ref="A37:E37"/>
    <mergeCell ref="A108:E108"/>
    <mergeCell ref="A89:E89"/>
    <mergeCell ref="A62:E62"/>
    <mergeCell ref="A6:E6"/>
    <mergeCell ref="A40:E40"/>
    <mergeCell ref="A92:E92"/>
    <mergeCell ref="A93:E93"/>
    <mergeCell ref="A7:E7"/>
    <mergeCell ref="A66:E66"/>
    <mergeCell ref="A41:E41"/>
    <mergeCell ref="A65:E65"/>
    <mergeCell ref="A337:E337"/>
    <mergeCell ref="AD65:AO65"/>
    <mergeCell ref="F6:Q6"/>
    <mergeCell ref="F92:Q92"/>
    <mergeCell ref="F40:Q40"/>
    <mergeCell ref="R40:AC40"/>
    <mergeCell ref="A112:E112"/>
    <mergeCell ref="AD40:AO40"/>
    <mergeCell ref="R193:AC193"/>
    <mergeCell ref="AD193:AO193"/>
    <mergeCell ref="AD175:AO175"/>
    <mergeCell ref="AD176:AO176"/>
    <mergeCell ref="AD156:AO156"/>
    <mergeCell ref="A172:E172"/>
    <mergeCell ref="F65:Q65"/>
    <mergeCell ref="R92:AC92"/>
    <mergeCell ref="AD92:AO92"/>
    <mergeCell ref="F192:Q192"/>
    <mergeCell ref="R192:AC192"/>
    <mergeCell ref="AD192:AO192"/>
    <mergeCell ref="F175:Q175"/>
    <mergeCell ref="R156:AC156"/>
    <mergeCell ref="R175:AC175"/>
    <mergeCell ref="R176:AC176"/>
    <mergeCell ref="F319:Q319"/>
    <mergeCell ref="F208:Q208"/>
    <mergeCell ref="A209:E209"/>
    <mergeCell ref="A228:E228"/>
    <mergeCell ref="F228:Q228"/>
    <mergeCell ref="A229:E229"/>
    <mergeCell ref="A247:E247"/>
    <mergeCell ref="F248:Q248"/>
    <mergeCell ref="A264:E264"/>
    <mergeCell ref="A244:E244"/>
    <mergeCell ref="A225:E225"/>
    <mergeCell ref="A318:E318"/>
    <mergeCell ref="F318:Q318"/>
    <mergeCell ref="A267:E267"/>
    <mergeCell ref="F298:Q298"/>
    <mergeCell ref="A315:E315"/>
    <mergeCell ref="B447:O447"/>
    <mergeCell ref="A205:E205"/>
    <mergeCell ref="A193:E193"/>
    <mergeCell ref="A156:E156"/>
    <mergeCell ref="A175:E175"/>
    <mergeCell ref="B451:N451"/>
    <mergeCell ref="B449:N449"/>
    <mergeCell ref="B450:N450"/>
    <mergeCell ref="A445:E445"/>
    <mergeCell ref="A319:E319"/>
    <mergeCell ref="A358:E358"/>
    <mergeCell ref="A359:E359"/>
    <mergeCell ref="F358:Q358"/>
    <mergeCell ref="F406:Q406"/>
    <mergeCell ref="F359:Q359"/>
    <mergeCell ref="A401:E401"/>
    <mergeCell ref="A405:E405"/>
    <mergeCell ref="A406:E406"/>
    <mergeCell ref="F405:Q405"/>
    <mergeCell ref="A340:E340"/>
    <mergeCell ref="F340:Q340"/>
    <mergeCell ref="A341:E341"/>
    <mergeCell ref="F341:Q341"/>
    <mergeCell ref="A355:E355"/>
  </mergeCells>
  <conditionalFormatting sqref="AH2:BA2 V2:AF2 F2:H2 J2:T2">
    <cfRule type="cellIs" dxfId="835" priority="1094" operator="greaterThan">
      <formula>0</formula>
    </cfRule>
  </conditionalFormatting>
  <conditionalFormatting sqref="AJ302:AJ309 AV302:AV309 AV311:AV314 AJ311:AJ314 AJ396:AJ397 AV396:AV397">
    <cfRule type="cellIs" dxfId="834" priority="1093" operator="greaterThan">
      <formula>Z302</formula>
    </cfRule>
  </conditionalFormatting>
  <conditionalFormatting sqref="AR290 AF290 H290 T290 T201 AF201 AR201 AR158 AF158 H158 T158 T270 H270 AF270 AR270 H201:H202 AR43 AF43 H43 T43 H204 AR217:AR219 AF217:AF219 T217:T219 H217:H219 AR24:AR25 AF24:AF25 H24:H25 T24:T25 T28:T29 H28:H29 AF28:AF29 AR28:AR29 AR36 AR32 AF36 AF32 H36 H32 T36 T32 T11 H11 AF11 AR11 T19 T13:T15 H19 H13:H15 AF19 AF13:AF15 AR19 AR13:AR15 T47:T51 H47:H51 AF47:AF51 AR47:AR51 T53 H53 AF53 AR53 H79:H80 AF79:AF80 T79:T80 H82 T414 T416 T82 AF414 AF416 AR414 AR416 T95:T96 H95:H96 H98:H101 T98:T101 T114:T117 H114:H117 T119:T128 H119:H128 H130:H137 T130:T137 H146:H147 H149 T146:T147 T149 AR160:AR164 AF160:AF164 H160:H164 T160:T164 T181:T182 T178 AF181:AF182 AF178 AR181:AR182 AR178 H181:H182 H178 H196 H199 AR241 AF241 H241 T241 AR251 AF251 T251 H251 H255:H256 H263 T255:T256 T263 AF255:AF256 AR255:AR256 AR272 AF272 H272 T272 T313 AR312:AR313 AF312:AF313 H308:H309 H300 T300 AF300 AR300 H344 T344 H349:H350 T349:T350 T365 AF365 AR365 T376 AF376 AR376 H387 H382:H383 T382:T383 AF382:AF383 AR382:AR383 T387:T391 AF387:AF391 AR387:AR391 T368:T370 AF368:AF370 AR368:AR370 H368:H370 H372:H376 AR372:AR374 AF372:AF374 T372:T374 AR385 AF385 T385 H385 H390:H397 T394:T397 AF394:AF397 AR394:AR397 T443 AF443 AR443 H413:H416 H420 T420 AF420 AR420 H422:H425 T422:T425 AF422:AF425 AR422:AR425 H430:H431 T430:T437 AF430:AF437 AR430:AR437 AR302:AR309 AF302:AF309 T302:T309 H302:H306 H442:H444 AF95:AF107 AR95:AR107 AF114:AF137 AR114:AR137 AR343:AR344 AF343:AF344 AR188 AF188 T69:T74 H69:H74 AF69:AF75 AF82 AR69:AR84 H90 AR211:AR215 AF211:AF215 T211:T215 H211:H215 AR287 AR280 AF287 AF280 H234:H236 T234:T236 AF234:AF236 AR234:AR236 H346 H354 T346 T354 AR346:AR350 AR354 AF346:AF350 AF354 H365 H378:H379 AR378:AR379 AF378:AF379 T378:T379 H438">
    <cfRule type="cellIs" dxfId="833" priority="1092" operator="greaterThan">
      <formula>30</formula>
    </cfRule>
  </conditionalFormatting>
  <conditionalFormatting sqref="L290 L270 L43 L217:L219 L47:L48 L50:L51 L79:L80 L95:L101 L114:L117 L119:L128 L130:L137 L241 L251 L255:L256 L272 L309 L300 L344:L346 L382:L383 L387:L388 L368:L370 L372:L376 L385 L390:L397 L415 L420 L422:L425 L430:L434 L302:L304 L442:L444 L69:L74 L211:L215 L234:L236 L365 L378:L379 L438 L90:M90">
    <cfRule type="cellIs" dxfId="832" priority="1095" operator="greaterThan">
      <formula>#REF!</formula>
    </cfRule>
  </conditionalFormatting>
  <conditionalFormatting sqref="AJ321:AJ334 AJ336">
    <cfRule type="cellIs" dxfId="831" priority="1091" operator="greaterThan">
      <formula>Z321</formula>
    </cfRule>
  </conditionalFormatting>
  <conditionalFormatting sqref="L306:L308">
    <cfRule type="cellIs" dxfId="830" priority="1064" operator="greaterThan">
      <formula>#REF!</formula>
    </cfRule>
  </conditionalFormatting>
  <conditionalFormatting sqref="T97 H97">
    <cfRule type="cellIs" dxfId="829" priority="1063" operator="greaterThan">
      <formula>30</formula>
    </cfRule>
  </conditionalFormatting>
  <conditionalFormatting sqref="T145 H145">
    <cfRule type="cellIs" dxfId="828" priority="1059" operator="greaterThan">
      <formula>30</formula>
    </cfRule>
  </conditionalFormatting>
  <conditionalFormatting sqref="H148 T148">
    <cfRule type="cellIs" dxfId="827" priority="1058" operator="greaterThan">
      <formula>30</formula>
    </cfRule>
  </conditionalFormatting>
  <conditionalFormatting sqref="AR200 AF200 H200 T200">
    <cfRule type="cellIs" dxfId="826" priority="1054" operator="greaterThan">
      <formula>30</formula>
    </cfRule>
  </conditionalFormatting>
  <conditionalFormatting sqref="T196 AF196 AR196 H196">
    <cfRule type="cellIs" dxfId="825" priority="1052" operator="greaterThan">
      <formula>30</formula>
    </cfRule>
  </conditionalFormatting>
  <conditionalFormatting sqref="AR240 AF240 H240 T240">
    <cfRule type="cellIs" dxfId="824" priority="1048" operator="greaterThan">
      <formula>30</formula>
    </cfRule>
  </conditionalFormatting>
  <conditionalFormatting sqref="L240">
    <cfRule type="cellIs" dxfId="823" priority="1049" operator="greaterThan">
      <formula>#REF!</formula>
    </cfRule>
  </conditionalFormatting>
  <conditionalFormatting sqref="T288 H288 AF288 AR288">
    <cfRule type="cellIs" dxfId="822" priority="1046" operator="greaterThan">
      <formula>30</formula>
    </cfRule>
  </conditionalFormatting>
  <conditionalFormatting sqref="L288">
    <cfRule type="cellIs" dxfId="821" priority="1047" operator="greaterThan">
      <formula>#REF!</formula>
    </cfRule>
  </conditionalFormatting>
  <conditionalFormatting sqref="AR289 AF289 H289 T289">
    <cfRule type="cellIs" dxfId="820" priority="1044" operator="greaterThan">
      <formula>30</formula>
    </cfRule>
  </conditionalFormatting>
  <conditionalFormatting sqref="L289">
    <cfRule type="cellIs" dxfId="819" priority="1045" operator="greaterThan">
      <formula>#REF!</formula>
    </cfRule>
  </conditionalFormatting>
  <conditionalFormatting sqref="T52 H52 AF52 AR52">
    <cfRule type="cellIs" dxfId="818" priority="1036" operator="greaterThan">
      <formula>30</formula>
    </cfRule>
  </conditionalFormatting>
  <conditionalFormatting sqref="L52">
    <cfRule type="cellIs" dxfId="817" priority="1037" operator="greaterThan">
      <formula>#REF!</formula>
    </cfRule>
  </conditionalFormatting>
  <conditionalFormatting sqref="T312">
    <cfRule type="cellIs" dxfId="816" priority="1034" operator="greaterThan">
      <formula>30</formula>
    </cfRule>
  </conditionalFormatting>
  <conditionalFormatting sqref="AR9 AF9 H9 T9">
    <cfRule type="cellIs" dxfId="815" priority="1018" operator="greaterThan">
      <formula>30</formula>
    </cfRule>
  </conditionalFormatting>
  <conditionalFormatting sqref="H273 T273 AF273 AR273">
    <cfRule type="cellIs" dxfId="814" priority="971" operator="greaterThan">
      <formula>30</formula>
    </cfRule>
  </conditionalFormatting>
  <conditionalFormatting sqref="H307">
    <cfRule type="cellIs" dxfId="813" priority="1031" operator="greaterThan">
      <formula>30</formula>
    </cfRule>
  </conditionalFormatting>
  <conditionalFormatting sqref="T26 H26 AF26 AR26">
    <cfRule type="cellIs" dxfId="812" priority="1017" operator="greaterThan">
      <formula>30</formula>
    </cfRule>
  </conditionalFormatting>
  <conditionalFormatting sqref="AR12 AF12 H12 T12">
    <cfRule type="cellIs" dxfId="811" priority="1016" operator="greaterThan">
      <formula>30</formula>
    </cfRule>
  </conditionalFormatting>
  <conditionalFormatting sqref="T10 H10 AF10 AR10">
    <cfRule type="cellIs" dxfId="810" priority="1014" operator="greaterThan">
      <formula>30</formula>
    </cfRule>
  </conditionalFormatting>
  <conditionalFormatting sqref="T16 H16 AF16 AR16">
    <cfRule type="cellIs" dxfId="809" priority="1012" operator="greaterThan">
      <formula>30</formula>
    </cfRule>
  </conditionalFormatting>
  <conditionalFormatting sqref="L16">
    <cfRule type="cellIs" dxfId="808" priority="1013" operator="greaterThan">
      <formula>#REF!</formula>
    </cfRule>
  </conditionalFormatting>
  <conditionalFormatting sqref="H45 T45 AF45 AR45">
    <cfRule type="cellIs" dxfId="807" priority="1011" operator="greaterThan">
      <formula>30</formula>
    </cfRule>
  </conditionalFormatting>
  <conditionalFormatting sqref="H75 T75">
    <cfRule type="cellIs" dxfId="806" priority="1009" operator="greaterThan">
      <formula>30</formula>
    </cfRule>
  </conditionalFormatting>
  <conditionalFormatting sqref="L75">
    <cfRule type="cellIs" dxfId="805" priority="1010" operator="greaterThan">
      <formula>#REF!</formula>
    </cfRule>
  </conditionalFormatting>
  <conditionalFormatting sqref="T129 H129">
    <cfRule type="cellIs" dxfId="804" priority="998" operator="greaterThan">
      <formula>30</formula>
    </cfRule>
  </conditionalFormatting>
  <conditionalFormatting sqref="L129">
    <cfRule type="cellIs" dxfId="803" priority="999" operator="greaterThan">
      <formula>#REF!</formula>
    </cfRule>
  </conditionalFormatting>
  <conditionalFormatting sqref="T168 H168 AF168 AR168">
    <cfRule type="cellIs" dxfId="802" priority="993" operator="greaterThan">
      <formula>30</formula>
    </cfRule>
  </conditionalFormatting>
  <conditionalFormatting sqref="T166 H166 AF166 AR166">
    <cfRule type="cellIs" dxfId="801" priority="991" operator="greaterThan">
      <formula>30</formula>
    </cfRule>
  </conditionalFormatting>
  <conditionalFormatting sqref="AR216 AF216 T216 H216">
    <cfRule type="cellIs" dxfId="800" priority="989" operator="greaterThan">
      <formula>30</formula>
    </cfRule>
  </conditionalFormatting>
  <conditionalFormatting sqref="L258">
    <cfRule type="cellIs" dxfId="799" priority="986" operator="greaterThan">
      <formula>#REF!</formula>
    </cfRule>
  </conditionalFormatting>
  <conditionalFormatting sqref="H258 T258 AF258 AR258">
    <cfRule type="cellIs" dxfId="798" priority="985" operator="greaterThan">
      <formula>30</formula>
    </cfRule>
  </conditionalFormatting>
  <conditionalFormatting sqref="L260">
    <cfRule type="cellIs" dxfId="797" priority="982" operator="greaterThan">
      <formula>#REF!</formula>
    </cfRule>
  </conditionalFormatting>
  <conditionalFormatting sqref="H260 T260 AF260 AR260">
    <cfRule type="cellIs" dxfId="796" priority="981" operator="greaterThan">
      <formula>30</formula>
    </cfRule>
  </conditionalFormatting>
  <conditionalFormatting sqref="T254 AF254 AR254">
    <cfRule type="cellIs" dxfId="795" priority="977" operator="greaterThan">
      <formula>30</formula>
    </cfRule>
  </conditionalFormatting>
  <conditionalFormatting sqref="L273">
    <cfRule type="cellIs" dxfId="794" priority="972" operator="greaterThan">
      <formula>#REF!</formula>
    </cfRule>
  </conditionalFormatting>
  <conditionalFormatting sqref="H279 T279">
    <cfRule type="cellIs" dxfId="793" priority="969" operator="greaterThan">
      <formula>30</formula>
    </cfRule>
  </conditionalFormatting>
  <conditionalFormatting sqref="L279 L413:L414 L416 L82">
    <cfRule type="cellIs" dxfId="792" priority="970" operator="greaterThan">
      <formula>#REF!</formula>
    </cfRule>
  </conditionalFormatting>
  <conditionalFormatting sqref="T199 H199 AF199 AR199">
    <cfRule type="cellIs" dxfId="791" priority="965" operator="greaterThan">
      <formula>30</formula>
    </cfRule>
  </conditionalFormatting>
  <conditionalFormatting sqref="T202 H202 AF202 AR202">
    <cfRule type="cellIs" dxfId="790" priority="964" operator="greaterThan">
      <formula>30</formula>
    </cfRule>
  </conditionalFormatting>
  <conditionalFormatting sqref="H276 T276 AF276:AF277 AR276:AR277 AR279 AF279">
    <cfRule type="cellIs" dxfId="789" priority="910" operator="greaterThan">
      <formula>30</formula>
    </cfRule>
  </conditionalFormatting>
  <conditionalFormatting sqref="L276">
    <cfRule type="cellIs" dxfId="788" priority="911" operator="greaterThan">
      <formula>#REF!</formula>
    </cfRule>
  </conditionalFormatting>
  <conditionalFormatting sqref="T76 AF76 H76">
    <cfRule type="cellIs" dxfId="787" priority="894" operator="greaterThan">
      <formula>30</formula>
    </cfRule>
  </conditionalFormatting>
  <conditionalFormatting sqref="L76">
    <cfRule type="cellIs" dxfId="786" priority="895" operator="greaterThan">
      <formula>#REF!</formula>
    </cfRule>
  </conditionalFormatting>
  <conditionalFormatting sqref="H252 T252 AF252 AR252">
    <cfRule type="cellIs" dxfId="785" priority="879" operator="greaterThan">
      <formula>30</formula>
    </cfRule>
  </conditionalFormatting>
  <conditionalFormatting sqref="L252">
    <cfRule type="cellIs" dxfId="784" priority="880" operator="greaterThan">
      <formula>#REF!</formula>
    </cfRule>
  </conditionalFormatting>
  <conditionalFormatting sqref="T277">
    <cfRule type="cellIs" dxfId="783" priority="875" operator="greaterThan">
      <formula>30</formula>
    </cfRule>
  </conditionalFormatting>
  <conditionalFormatting sqref="H361 T361 AF361 AR361">
    <cfRule type="cellIs" dxfId="782" priority="873" operator="greaterThan">
      <formula>30</formula>
    </cfRule>
  </conditionalFormatting>
  <conditionalFormatting sqref="L361">
    <cfRule type="cellIs" dxfId="781" priority="874" operator="greaterThan">
      <formula>#REF!</formula>
    </cfRule>
  </conditionalFormatting>
  <conditionalFormatting sqref="H200">
    <cfRule type="cellIs" dxfId="780" priority="857" operator="greaterThan">
      <formula>30</formula>
    </cfRule>
  </conditionalFormatting>
  <conditionalFormatting sqref="H165 T165 AF165 AR165">
    <cfRule type="cellIs" dxfId="779" priority="864" operator="greaterThan">
      <formula>30</formula>
    </cfRule>
  </conditionalFormatting>
  <conditionalFormatting sqref="L165">
    <cfRule type="cellIs" dxfId="778" priority="865" operator="greaterThan">
      <formula>#REF!</formula>
    </cfRule>
  </conditionalFormatting>
  <conditionalFormatting sqref="H254">
    <cfRule type="cellIs" dxfId="777" priority="853" operator="greaterThan">
      <formula>30</formula>
    </cfRule>
  </conditionalFormatting>
  <conditionalFormatting sqref="AR179 AF179 H179 T179">
    <cfRule type="cellIs" dxfId="776" priority="863" operator="greaterThan">
      <formula>30</formula>
    </cfRule>
  </conditionalFormatting>
  <conditionalFormatting sqref="H183 T183 AF183 AR183">
    <cfRule type="cellIs" dxfId="775" priority="861" operator="greaterThan">
      <formula>30</formula>
    </cfRule>
  </conditionalFormatting>
  <conditionalFormatting sqref="L183 L201:L202 L196 L199">
    <cfRule type="cellIs" dxfId="774" priority="862" operator="greaterThan">
      <formula>#REF!</formula>
    </cfRule>
  </conditionalFormatting>
  <conditionalFormatting sqref="L253:L254">
    <cfRule type="cellIs" dxfId="773" priority="854" operator="greaterThan">
      <formula>#REF!</formula>
    </cfRule>
  </conditionalFormatting>
  <conditionalFormatting sqref="AR46 AF46 H46 T46">
    <cfRule type="cellIs" dxfId="772" priority="843" operator="greaterThan">
      <formula>30</formula>
    </cfRule>
  </conditionalFormatting>
  <conditionalFormatting sqref="L46">
    <cfRule type="cellIs" dxfId="771" priority="844" operator="greaterThan">
      <formula>#REF!</formula>
    </cfRule>
  </conditionalFormatting>
  <conditionalFormatting sqref="T78 AF78 H78">
    <cfRule type="cellIs" dxfId="770" priority="841" operator="greaterThan">
      <formula>30</formula>
    </cfRule>
  </conditionalFormatting>
  <conditionalFormatting sqref="L78">
    <cfRule type="cellIs" dxfId="769" priority="842" operator="greaterThan">
      <formula>#REF!</formula>
    </cfRule>
  </conditionalFormatting>
  <conditionalFormatting sqref="AR170 AF170 H170 T170">
    <cfRule type="cellIs" dxfId="768" priority="804" operator="greaterThan">
      <formula>30</formula>
    </cfRule>
  </conditionalFormatting>
  <conditionalFormatting sqref="T103 H103">
    <cfRule type="cellIs" dxfId="767" priority="834" operator="greaterThan">
      <formula>30</formula>
    </cfRule>
  </conditionalFormatting>
  <conditionalFormatting sqref="L103">
    <cfRule type="cellIs" dxfId="766" priority="836" operator="greaterThan">
      <formula>#REF!</formula>
    </cfRule>
  </conditionalFormatting>
  <conditionalFormatting sqref="AR275 AF275 H275 T275">
    <cfRule type="cellIs" dxfId="765" priority="807" operator="greaterThan">
      <formula>30</formula>
    </cfRule>
  </conditionalFormatting>
  <conditionalFormatting sqref="L170">
    <cfRule type="cellIs" dxfId="764" priority="805" operator="greaterThan">
      <formula>#REF!</formula>
    </cfRule>
  </conditionalFormatting>
  <conditionalFormatting sqref="H144 T144 AR144:AR150 AF144:AF150">
    <cfRule type="cellIs" dxfId="763" priority="809" operator="greaterThan">
      <formula>30</formula>
    </cfRule>
  </conditionalFormatting>
  <conditionalFormatting sqref="L275">
    <cfRule type="cellIs" dxfId="762" priority="808" operator="greaterThan">
      <formula>#REF!</formula>
    </cfRule>
  </conditionalFormatting>
  <conditionalFormatting sqref="AR185 AF185 H185 T185">
    <cfRule type="cellIs" dxfId="761" priority="800" operator="greaterThan">
      <formula>30</formula>
    </cfRule>
  </conditionalFormatting>
  <conditionalFormatting sqref="AR204 AF204 H204 T204">
    <cfRule type="cellIs" dxfId="760" priority="796" operator="greaterThan">
      <formula>30</formula>
    </cfRule>
  </conditionalFormatting>
  <conditionalFormatting sqref="H184 T184 AF184 AR184">
    <cfRule type="cellIs" dxfId="759" priority="802" operator="greaterThan">
      <formula>30</formula>
    </cfRule>
  </conditionalFormatting>
  <conditionalFormatting sqref="L184">
    <cfRule type="cellIs" dxfId="758" priority="803" operator="greaterThan">
      <formula>#REF!</formula>
    </cfRule>
  </conditionalFormatting>
  <conditionalFormatting sqref="L185">
    <cfRule type="cellIs" dxfId="757" priority="801" operator="greaterThan">
      <formula>#REF!</formula>
    </cfRule>
  </conditionalFormatting>
  <conditionalFormatting sqref="AR242 AF242 H242 T242">
    <cfRule type="cellIs" dxfId="756" priority="788" operator="greaterThan">
      <formula>30</formula>
    </cfRule>
  </conditionalFormatting>
  <conditionalFormatting sqref="T292 H292 AF292 AR292">
    <cfRule type="cellIs" dxfId="755" priority="781" operator="greaterThan">
      <formula>30</formula>
    </cfRule>
  </conditionalFormatting>
  <conditionalFormatting sqref="L204">
    <cfRule type="cellIs" dxfId="754" priority="797" operator="greaterThan">
      <formula>#REF!</formula>
    </cfRule>
  </conditionalFormatting>
  <conditionalFormatting sqref="H224 T224">
    <cfRule type="cellIs" dxfId="753" priority="794" operator="greaterThan">
      <formula>30</formula>
    </cfRule>
  </conditionalFormatting>
  <conditionalFormatting sqref="L224">
    <cfRule type="cellIs" dxfId="752" priority="795" operator="greaterThan">
      <formula>#REF!</formula>
    </cfRule>
  </conditionalFormatting>
  <conditionalFormatting sqref="H293 T293 AF293 AR293">
    <cfRule type="cellIs" dxfId="751" priority="779" operator="greaterThan">
      <formula>30</formula>
    </cfRule>
  </conditionalFormatting>
  <conditionalFormatting sqref="T237 H237 AF237 AR237">
    <cfRule type="cellIs" dxfId="750" priority="790" operator="greaterThan">
      <formula>30</formula>
    </cfRule>
  </conditionalFormatting>
  <conditionalFormatting sqref="L237">
    <cfRule type="cellIs" dxfId="749" priority="791" operator="greaterThan">
      <formula>#REF!</formula>
    </cfRule>
  </conditionalFormatting>
  <conditionalFormatting sqref="L242">
    <cfRule type="cellIs" dxfId="748" priority="789" operator="greaterThan">
      <formula>#REF!</formula>
    </cfRule>
  </conditionalFormatting>
  <conditionalFormatting sqref="L292">
    <cfRule type="cellIs" dxfId="747" priority="782" operator="greaterThan">
      <formula>#REF!</formula>
    </cfRule>
  </conditionalFormatting>
  <conditionalFormatting sqref="L293">
    <cfRule type="cellIs" dxfId="746" priority="780" operator="greaterThan">
      <formula>#REF!</formula>
    </cfRule>
  </conditionalFormatting>
  <conditionalFormatting sqref="H314 T314 AF314 AR314">
    <cfRule type="cellIs" dxfId="745" priority="776" operator="greaterThan">
      <formula>30</formula>
    </cfRule>
  </conditionalFormatting>
  <conditionalFormatting sqref="L314">
    <cfRule type="cellIs" dxfId="744" priority="778" operator="greaterThan">
      <formula>#REF!</formula>
    </cfRule>
  </conditionalFormatting>
  <conditionalFormatting sqref="T22 H22 AF22 AR22">
    <cfRule type="cellIs" dxfId="743" priority="769" operator="greaterThan">
      <formula>30</formula>
    </cfRule>
  </conditionalFormatting>
  <conditionalFormatting sqref="T17 H17 AF17 AR17">
    <cfRule type="cellIs" dxfId="742" priority="771" operator="greaterThan">
      <formula>30</formula>
    </cfRule>
  </conditionalFormatting>
  <conditionalFormatting sqref="L17 L349:L350 L354">
    <cfRule type="cellIs" dxfId="741" priority="772" operator="greaterThan">
      <formula>#REF!</formula>
    </cfRule>
  </conditionalFormatting>
  <conditionalFormatting sqref="AR44 AF44 H44 T44">
    <cfRule type="cellIs" dxfId="740" priority="766" operator="greaterThan">
      <formula>30</formula>
    </cfRule>
  </conditionalFormatting>
  <conditionalFormatting sqref="L44">
    <cfRule type="cellIs" dxfId="739" priority="767" operator="greaterThan">
      <formula>#REF!</formula>
    </cfRule>
  </conditionalFormatting>
  <conditionalFormatting sqref="T351 H351 AF351 AR351">
    <cfRule type="cellIs" dxfId="738" priority="753" operator="greaterThan">
      <formula>30</formula>
    </cfRule>
  </conditionalFormatting>
  <conditionalFormatting sqref="AR56 AF56 H56 T56">
    <cfRule type="cellIs" dxfId="737" priority="760" operator="greaterThan">
      <formula>30</formula>
    </cfRule>
  </conditionalFormatting>
  <conditionalFormatting sqref="L49">
    <cfRule type="cellIs" dxfId="736" priority="749" operator="greaterThan">
      <formula>#REF!</formula>
    </cfRule>
  </conditionalFormatting>
  <conditionalFormatting sqref="AR55 AF55 H55 T55">
    <cfRule type="cellIs" dxfId="735" priority="758" operator="greaterThan">
      <formula>30</formula>
    </cfRule>
  </conditionalFormatting>
  <conditionalFormatting sqref="L55">
    <cfRule type="cellIs" dxfId="734" priority="757" operator="greaterThan">
      <formula>#REF!</formula>
    </cfRule>
  </conditionalFormatting>
  <conditionalFormatting sqref="L351">
    <cfRule type="cellIs" dxfId="733" priority="750" operator="greaterThan">
      <formula>#REF!</formula>
    </cfRule>
  </conditionalFormatting>
  <conditionalFormatting sqref="L45">
    <cfRule type="cellIs" dxfId="732" priority="748" operator="greaterThan">
      <formula>#REF!</formula>
    </cfRule>
  </conditionalFormatting>
  <conditionalFormatting sqref="L53">
    <cfRule type="cellIs" dxfId="731" priority="747" operator="greaterThan">
      <formula>#REF!</formula>
    </cfRule>
  </conditionalFormatting>
  <conditionalFormatting sqref="L56">
    <cfRule type="cellIs" dxfId="730" priority="746" operator="greaterThan">
      <formula>#REF!</formula>
    </cfRule>
  </conditionalFormatting>
  <conditionalFormatting sqref="AF77 H77 T77">
    <cfRule type="cellIs" dxfId="729" priority="740" operator="greaterThan">
      <formula>30</formula>
    </cfRule>
  </conditionalFormatting>
  <conditionalFormatting sqref="L77">
    <cfRule type="cellIs" dxfId="728" priority="741" operator="greaterThan">
      <formula>#REF!</formula>
    </cfRule>
  </conditionalFormatting>
  <conditionalFormatting sqref="H105 T105">
    <cfRule type="cellIs" dxfId="727" priority="738" operator="greaterThan">
      <formula>30</formula>
    </cfRule>
  </conditionalFormatting>
  <conditionalFormatting sqref="L105">
    <cfRule type="cellIs" dxfId="726" priority="739" operator="greaterThan">
      <formula>#REF!</formula>
    </cfRule>
  </conditionalFormatting>
  <conditionalFormatting sqref="H106 T106">
    <cfRule type="cellIs" dxfId="725" priority="729" operator="greaterThan">
      <formula>30</formula>
    </cfRule>
  </conditionalFormatting>
  <conditionalFormatting sqref="L106">
    <cfRule type="cellIs" dxfId="724" priority="726" operator="greaterThan">
      <formula>#REF!</formula>
    </cfRule>
  </conditionalFormatting>
  <conditionalFormatting sqref="T107 H107">
    <cfRule type="cellIs" dxfId="723" priority="724" operator="greaterThan">
      <formula>30</formula>
    </cfRule>
  </conditionalFormatting>
  <conditionalFormatting sqref="L107">
    <cfRule type="cellIs" dxfId="722" priority="720" operator="greaterThan">
      <formula>#REF!</formula>
    </cfRule>
  </conditionalFormatting>
  <conditionalFormatting sqref="H159 T159 AF159 AR159">
    <cfRule type="cellIs" dxfId="721" priority="697" operator="greaterThan">
      <formula>30</formula>
    </cfRule>
  </conditionalFormatting>
  <conditionalFormatting sqref="H188 T188">
    <cfRule type="cellIs" dxfId="720" priority="695" operator="greaterThan">
      <formula>30</formula>
    </cfRule>
  </conditionalFormatting>
  <conditionalFormatting sqref="L188">
    <cfRule type="cellIs" dxfId="719" priority="696" operator="greaterThan">
      <formula>#REF!</formula>
    </cfRule>
  </conditionalFormatting>
  <conditionalFormatting sqref="H233 T233 AF233 AR233">
    <cfRule type="cellIs" dxfId="718" priority="690" operator="greaterThan">
      <formula>30</formula>
    </cfRule>
  </conditionalFormatting>
  <conditionalFormatting sqref="L220">
    <cfRule type="cellIs" dxfId="717" priority="689" operator="greaterThan">
      <formula>#REF!</formula>
    </cfRule>
  </conditionalFormatting>
  <conditionalFormatting sqref="AR220 AF220 H220 T220">
    <cfRule type="cellIs" dxfId="716" priority="688" operator="greaterThan">
      <formula>30</formula>
    </cfRule>
  </conditionalFormatting>
  <conditionalFormatting sqref="AR232 AF232 H232 T232">
    <cfRule type="cellIs" dxfId="715" priority="686" operator="greaterThan">
      <formula>30</formula>
    </cfRule>
  </conditionalFormatting>
  <conditionalFormatting sqref="L232">
    <cfRule type="cellIs" dxfId="714" priority="687" operator="greaterThan">
      <formula>#REF!</formula>
    </cfRule>
  </conditionalFormatting>
  <conditionalFormatting sqref="H259 T259 AF259 AR259">
    <cfRule type="cellIs" dxfId="713" priority="682" operator="greaterThan">
      <formula>30</formula>
    </cfRule>
  </conditionalFormatting>
  <conditionalFormatting sqref="L259">
    <cfRule type="cellIs" dxfId="712" priority="683" operator="greaterThan">
      <formula>#REF!</formula>
    </cfRule>
  </conditionalFormatting>
  <conditionalFormatting sqref="L263">
    <cfRule type="cellIs" dxfId="711" priority="677" operator="greaterThan">
      <formula>#REF!</formula>
    </cfRule>
  </conditionalFormatting>
  <conditionalFormatting sqref="H257">
    <cfRule type="cellIs" dxfId="710" priority="674" operator="greaterThan">
      <formula>30</formula>
    </cfRule>
  </conditionalFormatting>
  <conditionalFormatting sqref="T257 AF257 AR257">
    <cfRule type="cellIs" dxfId="709" priority="676" operator="greaterThan">
      <formula>30</formula>
    </cfRule>
  </conditionalFormatting>
  <conditionalFormatting sqref="L257">
    <cfRule type="cellIs" dxfId="708" priority="675" operator="greaterThan">
      <formula>#REF!</formula>
    </cfRule>
  </conditionalFormatting>
  <conditionalFormatting sqref="H118 T118">
    <cfRule type="cellIs" dxfId="707" priority="662" operator="greaterThan">
      <formula>30</formula>
    </cfRule>
  </conditionalFormatting>
  <conditionalFormatting sqref="L118">
    <cfRule type="cellIs" dxfId="706" priority="663" operator="greaterThan">
      <formula>#REF!</formula>
    </cfRule>
  </conditionalFormatting>
  <conditionalFormatting sqref="H327:H328 T327:T331 H330:H331 H321:H325 T321:T325 AR321:AR331 AF321:AF331">
    <cfRule type="cellIs" dxfId="705" priority="647" operator="greaterThan">
      <formula>30</formula>
    </cfRule>
  </conditionalFormatting>
  <conditionalFormatting sqref="L321 L323:L325">
    <cfRule type="cellIs" dxfId="704" priority="649" operator="greaterThan">
      <formula>#REF!</formula>
    </cfRule>
  </conditionalFormatting>
  <conditionalFormatting sqref="L328:L331 L321:L326">
    <cfRule type="cellIs" dxfId="703" priority="644" operator="greaterThan">
      <formula>#REF!</formula>
    </cfRule>
  </conditionalFormatting>
  <conditionalFormatting sqref="T326">
    <cfRule type="cellIs" dxfId="702" priority="643" operator="greaterThan">
      <formula>30</formula>
    </cfRule>
  </conditionalFormatting>
  <conditionalFormatting sqref="H326">
    <cfRule type="cellIs" dxfId="701" priority="642" operator="greaterThan">
      <formula>30</formula>
    </cfRule>
  </conditionalFormatting>
  <conditionalFormatting sqref="H329">
    <cfRule type="cellIs" dxfId="700" priority="641" operator="greaterThan">
      <formula>30</formula>
    </cfRule>
  </conditionalFormatting>
  <conditionalFormatting sqref="H333:H334 T333:T334 AF333:AF334 AR333:AR334 AR336 AF336 T336 H336">
    <cfRule type="cellIs" dxfId="699" priority="631" operator="greaterThan">
      <formula>30</formula>
    </cfRule>
  </conditionalFormatting>
  <conditionalFormatting sqref="H332 T332 AF332 AR332">
    <cfRule type="cellIs" dxfId="698" priority="634" operator="greaterThan">
      <formula>30</formula>
    </cfRule>
  </conditionalFormatting>
  <conditionalFormatting sqref="L332">
    <cfRule type="cellIs" dxfId="697" priority="636" operator="greaterThan">
      <formula>#REF!</formula>
    </cfRule>
  </conditionalFormatting>
  <conditionalFormatting sqref="L333:L334 L336">
    <cfRule type="cellIs" dxfId="696" priority="632" operator="greaterThan">
      <formula>#REF!</formula>
    </cfRule>
  </conditionalFormatting>
  <conditionalFormatting sqref="L179">
    <cfRule type="cellIs" dxfId="695" priority="630" operator="greaterThan">
      <formula>#REF!</formula>
    </cfRule>
  </conditionalFormatting>
  <conditionalFormatting sqref="T180 H180 AF180 AR180">
    <cfRule type="cellIs" dxfId="694" priority="629" operator="greaterThan">
      <formula>30</formula>
    </cfRule>
  </conditionalFormatting>
  <conditionalFormatting sqref="L200">
    <cfRule type="cellIs" dxfId="693" priority="628" operator="greaterThan">
      <formula>#REF!</formula>
    </cfRule>
  </conditionalFormatting>
  <conditionalFormatting sqref="L216">
    <cfRule type="cellIs" dxfId="692" priority="627" operator="greaterThan">
      <formula>#REF!</formula>
    </cfRule>
  </conditionalFormatting>
  <conditionalFormatting sqref="L233">
    <cfRule type="cellIs" dxfId="691" priority="626" operator="greaterThan">
      <formula>#REF!</formula>
    </cfRule>
  </conditionalFormatting>
  <conditionalFormatting sqref="Y90">
    <cfRule type="cellIs" dxfId="690" priority="605" operator="greaterThan">
      <formula>#REF!</formula>
    </cfRule>
  </conditionalFormatting>
  <conditionalFormatting sqref="AK90">
    <cfRule type="cellIs" dxfId="689" priority="603" operator="greaterThan">
      <formula>#REF!</formula>
    </cfRule>
  </conditionalFormatting>
  <conditionalFormatting sqref="AW90">
    <cfRule type="cellIs" dxfId="688" priority="601" operator="greaterThan">
      <formula>#REF!</formula>
    </cfRule>
  </conditionalFormatting>
  <conditionalFormatting sqref="AR21 AF21 H21 T21">
    <cfRule type="cellIs" dxfId="687" priority="598" operator="greaterThan">
      <formula>30</formula>
    </cfRule>
  </conditionalFormatting>
  <conditionalFormatting sqref="AR33 AF33 H33 T33">
    <cfRule type="cellIs" dxfId="686" priority="597" operator="greaterThan">
      <formula>30</formula>
    </cfRule>
  </conditionalFormatting>
  <conditionalFormatting sqref="AR23 AF23 H23 T23">
    <cfRule type="cellIs" dxfId="685" priority="596" operator="greaterThan">
      <formula>30</formula>
    </cfRule>
  </conditionalFormatting>
  <conditionalFormatting sqref="AR30 AF30 H30 T30">
    <cfRule type="cellIs" dxfId="684" priority="594" operator="greaterThan">
      <formula>30</formula>
    </cfRule>
  </conditionalFormatting>
  <conditionalFormatting sqref="T27 H27 AF27 AR27">
    <cfRule type="cellIs" dxfId="683" priority="593" operator="greaterThan">
      <formula>30</formula>
    </cfRule>
  </conditionalFormatting>
  <conditionalFormatting sqref="T35 H35 AF35 AR35">
    <cfRule type="cellIs" dxfId="682" priority="590" operator="greaterThan">
      <formula>30</formula>
    </cfRule>
  </conditionalFormatting>
  <conditionalFormatting sqref="T68 AF68 AR68 H68">
    <cfRule type="cellIs" dxfId="681" priority="437" operator="greaterThan">
      <formula>30</formula>
    </cfRule>
  </conditionalFormatting>
  <conditionalFormatting sqref="L68">
    <cfRule type="cellIs" dxfId="680" priority="438" operator="greaterThan">
      <formula>#REF!</formula>
    </cfRule>
  </conditionalFormatting>
  <conditionalFormatting sqref="AR151 AF151 H151 T151">
    <cfRule type="cellIs" dxfId="679" priority="435" operator="greaterThan">
      <formula>30</formula>
    </cfRule>
  </conditionalFormatting>
  <conditionalFormatting sqref="L151">
    <cfRule type="cellIs" dxfId="678" priority="436" operator="greaterThan">
      <formula>#REF!</formula>
    </cfRule>
  </conditionalFormatting>
  <conditionalFormatting sqref="AR186 AF186 H186 T186">
    <cfRule type="cellIs" dxfId="677" priority="433" operator="greaterThan">
      <formula>30</formula>
    </cfRule>
  </conditionalFormatting>
  <conditionalFormatting sqref="L186">
    <cfRule type="cellIs" dxfId="676" priority="434" operator="greaterThan">
      <formula>#REF!</formula>
    </cfRule>
  </conditionalFormatting>
  <conditionalFormatting sqref="H195">
    <cfRule type="cellIs" dxfId="675" priority="432" operator="greaterThan">
      <formula>30</formula>
    </cfRule>
  </conditionalFormatting>
  <conditionalFormatting sqref="L195">
    <cfRule type="cellIs" dxfId="674" priority="431" operator="greaterThan">
      <formula>#REF!</formula>
    </cfRule>
  </conditionalFormatting>
  <conditionalFormatting sqref="T195 H195 AF195 AR195">
    <cfRule type="cellIs" dxfId="673" priority="430" operator="greaterThan">
      <formula>30</formula>
    </cfRule>
  </conditionalFormatting>
  <conditionalFormatting sqref="H203">
    <cfRule type="cellIs" dxfId="672" priority="429" operator="greaterThan">
      <formula>30</formula>
    </cfRule>
  </conditionalFormatting>
  <conditionalFormatting sqref="T203 H203 AF203 AR203">
    <cfRule type="cellIs" dxfId="671" priority="428" operator="greaterThan">
      <formula>30</formula>
    </cfRule>
  </conditionalFormatting>
  <conditionalFormatting sqref="L203">
    <cfRule type="cellIs" dxfId="670" priority="427" operator="greaterThan">
      <formula>#REF!</formula>
    </cfRule>
  </conditionalFormatting>
  <conditionalFormatting sqref="AR221 AF221 H221 T221">
    <cfRule type="cellIs" dxfId="669" priority="425" operator="greaterThan">
      <formula>30</formula>
    </cfRule>
  </conditionalFormatting>
  <conditionalFormatting sqref="L221">
    <cfRule type="cellIs" dxfId="668" priority="426" operator="greaterThan">
      <formula>#REF!</formula>
    </cfRule>
  </conditionalFormatting>
  <conditionalFormatting sqref="AR238 AF238 H238 T238">
    <cfRule type="cellIs" dxfId="667" priority="423" operator="greaterThan">
      <formula>30</formula>
    </cfRule>
  </conditionalFormatting>
  <conditionalFormatting sqref="L238">
    <cfRule type="cellIs" dxfId="666" priority="424" operator="greaterThan">
      <formula>#REF!</formula>
    </cfRule>
  </conditionalFormatting>
  <conditionalFormatting sqref="H262">
    <cfRule type="cellIs" dxfId="665" priority="420" operator="greaterThan">
      <formula>30</formula>
    </cfRule>
  </conditionalFormatting>
  <conditionalFormatting sqref="T262 AF262:AF263 AR262:AR263">
    <cfRule type="cellIs" dxfId="664" priority="422" operator="greaterThan">
      <formula>30</formula>
    </cfRule>
  </conditionalFormatting>
  <conditionalFormatting sqref="L262">
    <cfRule type="cellIs" dxfId="663" priority="421" operator="greaterThan">
      <formula>#REF!</formula>
    </cfRule>
  </conditionalFormatting>
  <conditionalFormatting sqref="H278 T278 AF278 AR278">
    <cfRule type="cellIs" dxfId="662" priority="418" operator="greaterThan">
      <formula>30</formula>
    </cfRule>
  </conditionalFormatting>
  <conditionalFormatting sqref="L278">
    <cfRule type="cellIs" dxfId="661" priority="419" operator="greaterThan">
      <formula>#REF!</formula>
    </cfRule>
  </conditionalFormatting>
  <conditionalFormatting sqref="H291 T291 AF291 AR291">
    <cfRule type="cellIs" dxfId="660" priority="416" operator="greaterThan">
      <formula>30</formula>
    </cfRule>
  </conditionalFormatting>
  <conditionalFormatting sqref="L291">
    <cfRule type="cellIs" dxfId="659" priority="417" operator="greaterThan">
      <formula>#REF!</formula>
    </cfRule>
  </conditionalFormatting>
  <conditionalFormatting sqref="H277">
    <cfRule type="cellIs" dxfId="658" priority="415" operator="greaterThan">
      <formula>30</formula>
    </cfRule>
  </conditionalFormatting>
  <conditionalFormatting sqref="H277">
    <cfRule type="cellIs" dxfId="657" priority="414" operator="greaterThan">
      <formula>30</formula>
    </cfRule>
  </conditionalFormatting>
  <conditionalFormatting sqref="L277">
    <cfRule type="cellIs" dxfId="656" priority="413" operator="greaterThan">
      <formula>#REF!</formula>
    </cfRule>
  </conditionalFormatting>
  <conditionalFormatting sqref="H312">
    <cfRule type="cellIs" dxfId="655" priority="412" operator="greaterThan">
      <formula>30</formula>
    </cfRule>
  </conditionalFormatting>
  <conditionalFormatting sqref="H312">
    <cfRule type="cellIs" dxfId="654" priority="411" operator="greaterThan">
      <formula>30</formula>
    </cfRule>
  </conditionalFormatting>
  <conditionalFormatting sqref="L312">
    <cfRule type="cellIs" dxfId="653" priority="410" operator="greaterThan">
      <formula>#REF!</formula>
    </cfRule>
  </conditionalFormatting>
  <conditionalFormatting sqref="AR311 AF311 T311 H311">
    <cfRule type="cellIs" dxfId="652" priority="405" operator="greaterThan">
      <formula>30</formula>
    </cfRule>
  </conditionalFormatting>
  <conditionalFormatting sqref="L313">
    <cfRule type="cellIs" dxfId="651" priority="407" operator="greaterThan">
      <formula>#REF!</formula>
    </cfRule>
  </conditionalFormatting>
  <conditionalFormatting sqref="H313">
    <cfRule type="cellIs" dxfId="650" priority="409" operator="greaterThan">
      <formula>30</formula>
    </cfRule>
  </conditionalFormatting>
  <conditionalFormatting sqref="H313">
    <cfRule type="cellIs" dxfId="649" priority="408" operator="greaterThan">
      <formula>30</formula>
    </cfRule>
  </conditionalFormatting>
  <conditionalFormatting sqref="L311">
    <cfRule type="cellIs" dxfId="648" priority="406" operator="greaterThan">
      <formula>#REF!</formula>
    </cfRule>
  </conditionalFormatting>
  <conditionalFormatting sqref="AR418 AF418 T418 H418 AR428 AF428 T428 H428 T438 AF438 AR438 H433:H434 H436:H437 T440:T442">
    <cfRule type="cellIs" dxfId="647" priority="403" operator="greaterThan">
      <formula>30</formula>
    </cfRule>
  </conditionalFormatting>
  <conditionalFormatting sqref="L418 L428 L436:L437">
    <cfRule type="cellIs" dxfId="646" priority="404" operator="greaterThan">
      <formula>#REF!</formula>
    </cfRule>
  </conditionalFormatting>
  <conditionalFormatting sqref="AR413 AF413 T413">
    <cfRule type="cellIs" dxfId="645" priority="401" operator="greaterThan">
      <formula>30</formula>
    </cfRule>
  </conditionalFormatting>
  <conditionalFormatting sqref="T408 H408 AF408 AR408">
    <cfRule type="cellIs" dxfId="644" priority="399" operator="greaterThan">
      <formula>30</formula>
    </cfRule>
  </conditionalFormatting>
  <conditionalFormatting sqref="L408">
    <cfRule type="cellIs" dxfId="643" priority="400" operator="greaterThan">
      <formula>#REF!</formula>
    </cfRule>
  </conditionalFormatting>
  <conditionalFormatting sqref="AR409 AF409 T409 H409">
    <cfRule type="cellIs" dxfId="642" priority="392" operator="greaterThan">
      <formula>30</formula>
    </cfRule>
  </conditionalFormatting>
  <conditionalFormatting sqref="H411 T411 AF411 AR411">
    <cfRule type="cellIs" dxfId="641" priority="382" operator="greaterThan">
      <formula>30</formula>
    </cfRule>
  </conditionalFormatting>
  <conditionalFormatting sqref="L411">
    <cfRule type="cellIs" dxfId="640" priority="383" operator="greaterThan">
      <formula>#REF!</formula>
    </cfRule>
  </conditionalFormatting>
  <conditionalFormatting sqref="AR417 AF417 T417">
    <cfRule type="cellIs" dxfId="639" priority="381" operator="greaterThan">
      <formula>30</formula>
    </cfRule>
  </conditionalFormatting>
  <conditionalFormatting sqref="T427 H427 AF427 AR427">
    <cfRule type="cellIs" dxfId="638" priority="377" operator="greaterThan">
      <formula>30</formula>
    </cfRule>
  </conditionalFormatting>
  <conditionalFormatting sqref="L427">
    <cfRule type="cellIs" dxfId="637" priority="378" operator="greaterThan">
      <formula>#REF!</formula>
    </cfRule>
  </conditionalFormatting>
  <conditionalFormatting sqref="L429">
    <cfRule type="cellIs" dxfId="636" priority="370" operator="greaterThan">
      <formula>#REF!</formula>
    </cfRule>
  </conditionalFormatting>
  <conditionalFormatting sqref="H429 T429 AF429 AR429">
    <cfRule type="cellIs" dxfId="635" priority="371" operator="greaterThan">
      <formula>30</formula>
    </cfRule>
  </conditionalFormatting>
  <conditionalFormatting sqref="T444 AF444 AR444">
    <cfRule type="cellIs" dxfId="634" priority="364" operator="greaterThan">
      <formula>30</formula>
    </cfRule>
  </conditionalFormatting>
  <conditionalFormatting sqref="H440:H441">
    <cfRule type="cellIs" dxfId="633" priority="362" operator="greaterThan">
      <formula>30</formula>
    </cfRule>
  </conditionalFormatting>
  <conditionalFormatting sqref="L440:L441">
    <cfRule type="cellIs" dxfId="632" priority="363" operator="greaterThan">
      <formula>#REF!</formula>
    </cfRule>
  </conditionalFormatting>
  <conditionalFormatting sqref="H432">
    <cfRule type="cellIs" dxfId="631" priority="361" operator="greaterThan">
      <formula>30</formula>
    </cfRule>
  </conditionalFormatting>
  <conditionalFormatting sqref="H417">
    <cfRule type="cellIs" dxfId="630" priority="359" operator="greaterThan">
      <formula>30</formula>
    </cfRule>
  </conditionalFormatting>
  <conditionalFormatting sqref="L417">
    <cfRule type="cellIs" dxfId="629" priority="360" operator="greaterThan">
      <formula>#REF!</formula>
    </cfRule>
  </conditionalFormatting>
  <conditionalFormatting sqref="H435">
    <cfRule type="cellIs" dxfId="628" priority="357" operator="greaterThan">
      <formula>30</formula>
    </cfRule>
  </conditionalFormatting>
  <conditionalFormatting sqref="L435">
    <cfRule type="cellIs" dxfId="627" priority="358" operator="greaterThan">
      <formula>#REF!</formula>
    </cfRule>
  </conditionalFormatting>
  <conditionalFormatting sqref="AR381 AF381 T381 H381 AR375 AF375 T375">
    <cfRule type="cellIs" dxfId="626" priority="350" operator="greaterThan">
      <formula>30</formula>
    </cfRule>
  </conditionalFormatting>
  <conditionalFormatting sqref="L381">
    <cfRule type="cellIs" dxfId="625" priority="351" operator="greaterThan">
      <formula>#REF!</formula>
    </cfRule>
  </conditionalFormatting>
  <conditionalFormatting sqref="H398 T398 AF398 AR398">
    <cfRule type="cellIs" dxfId="624" priority="348" operator="greaterThan">
      <formula>30</formula>
    </cfRule>
  </conditionalFormatting>
  <conditionalFormatting sqref="L398">
    <cfRule type="cellIs" dxfId="623" priority="349" operator="greaterThan">
      <formula>#REF!</formula>
    </cfRule>
  </conditionalFormatting>
  <conditionalFormatting sqref="T362 H362 AF362 AR362">
    <cfRule type="cellIs" dxfId="622" priority="346" operator="greaterThan">
      <formula>30</formula>
    </cfRule>
  </conditionalFormatting>
  <conditionalFormatting sqref="AR386 AF386 T386 H386">
    <cfRule type="cellIs" dxfId="621" priority="339" operator="greaterThan">
      <formula>30</formula>
    </cfRule>
  </conditionalFormatting>
  <conditionalFormatting sqref="H363 T363 AF363 AR363">
    <cfRule type="cellIs" dxfId="620" priority="331" operator="greaterThan">
      <formula>30</formula>
    </cfRule>
  </conditionalFormatting>
  <conditionalFormatting sqref="L362:L363">
    <cfRule type="cellIs" dxfId="619" priority="332" operator="greaterThan">
      <formula>#REF!</formula>
    </cfRule>
  </conditionalFormatting>
  <conditionalFormatting sqref="AR384 AF384 T384">
    <cfRule type="cellIs" dxfId="618" priority="328" operator="greaterThan">
      <formula>30</formula>
    </cfRule>
  </conditionalFormatting>
  <conditionalFormatting sqref="H399 T399 AR399 AF399:AF400">
    <cfRule type="cellIs" dxfId="617" priority="326" operator="greaterThan">
      <formula>30</formula>
    </cfRule>
  </conditionalFormatting>
  <conditionalFormatting sqref="L399">
    <cfRule type="cellIs" dxfId="616" priority="327" operator="greaterThan">
      <formula>#REF!</formula>
    </cfRule>
  </conditionalFormatting>
  <conditionalFormatting sqref="T380 H380 AF380 AR380">
    <cfRule type="cellIs" dxfId="615" priority="324" operator="greaterThan">
      <formula>30</formula>
    </cfRule>
  </conditionalFormatting>
  <conditionalFormatting sqref="L380">
    <cfRule type="cellIs" dxfId="614" priority="325" operator="greaterThan">
      <formula>#REF!</formula>
    </cfRule>
  </conditionalFormatting>
  <conditionalFormatting sqref="T393 AF393 AR393">
    <cfRule type="cellIs" dxfId="613" priority="323" operator="greaterThan">
      <formula>30</formula>
    </cfRule>
  </conditionalFormatting>
  <conditionalFormatting sqref="L371">
    <cfRule type="cellIs" dxfId="612" priority="317" operator="greaterThan">
      <formula>#REF!</formula>
    </cfRule>
  </conditionalFormatting>
  <conditionalFormatting sqref="H371 T371 AF371 AR371">
    <cfRule type="cellIs" dxfId="611" priority="318" operator="greaterThan">
      <formula>30</formula>
    </cfRule>
  </conditionalFormatting>
  <conditionalFormatting sqref="T392 AF392 AR392">
    <cfRule type="cellIs" dxfId="610" priority="311" operator="greaterThan">
      <formula>30</formula>
    </cfRule>
  </conditionalFormatting>
  <conditionalFormatting sqref="H388">
    <cfRule type="cellIs" dxfId="609" priority="308" operator="greaterThan">
      <formula>30</formula>
    </cfRule>
  </conditionalFormatting>
  <conditionalFormatting sqref="H384">
    <cfRule type="cellIs" dxfId="608" priority="306" operator="greaterThan">
      <formula>30</formula>
    </cfRule>
  </conditionalFormatting>
  <conditionalFormatting sqref="L384">
    <cfRule type="cellIs" dxfId="607" priority="307" operator="greaterThan">
      <formula>#REF!</formula>
    </cfRule>
  </conditionalFormatting>
  <conditionalFormatting sqref="H389">
    <cfRule type="cellIs" dxfId="606" priority="304" operator="greaterThan">
      <formula>30</formula>
    </cfRule>
  </conditionalFormatting>
  <conditionalFormatting sqref="L389">
    <cfRule type="cellIs" dxfId="605" priority="305" operator="greaterThan">
      <formula>#REF!</formula>
    </cfRule>
  </conditionalFormatting>
  <conditionalFormatting sqref="AR345 AF345 H345 T345">
    <cfRule type="cellIs" dxfId="604" priority="287" operator="greaterThan">
      <formula>30</formula>
    </cfRule>
  </conditionalFormatting>
  <conditionalFormatting sqref="T439 AF439:AF442 AR439:AR442">
    <cfRule type="cellIs" dxfId="603" priority="280" operator="greaterThan">
      <formula>30</formula>
    </cfRule>
  </conditionalFormatting>
  <conditionalFormatting sqref="H439">
    <cfRule type="cellIs" dxfId="602" priority="278" operator="greaterThan">
      <formula>30</formula>
    </cfRule>
  </conditionalFormatting>
  <conditionalFormatting sqref="L439">
    <cfRule type="cellIs" dxfId="601" priority="279" operator="greaterThan">
      <formula>#REF!</formula>
    </cfRule>
  </conditionalFormatting>
  <conditionalFormatting sqref="T400">
    <cfRule type="cellIs" dxfId="600" priority="262" operator="greaterThan">
      <formula>30</formula>
    </cfRule>
  </conditionalFormatting>
  <conditionalFormatting sqref="H400">
    <cfRule type="cellIs" dxfId="599" priority="260" operator="greaterThan">
      <formula>30</formula>
    </cfRule>
  </conditionalFormatting>
  <conditionalFormatting sqref="T83 H83 AF83">
    <cfRule type="cellIs" dxfId="598" priority="229" operator="greaterThan">
      <formula>30</formula>
    </cfRule>
  </conditionalFormatting>
  <conditionalFormatting sqref="L83">
    <cfRule type="cellIs" dxfId="597" priority="230" operator="greaterThan">
      <formula>#REF!</formula>
    </cfRule>
  </conditionalFormatting>
  <conditionalFormatting sqref="AG2">
    <cfRule type="cellIs" dxfId="596" priority="215" operator="greaterThan">
      <formula>0</formula>
    </cfRule>
  </conditionalFormatting>
  <conditionalFormatting sqref="U2">
    <cfRule type="cellIs" dxfId="595" priority="213" operator="greaterThan">
      <formula>0</formula>
    </cfRule>
  </conditionalFormatting>
  <conditionalFormatting sqref="I2">
    <cfRule type="cellIs" dxfId="594" priority="211" operator="greaterThan">
      <formula>0</formula>
    </cfRule>
  </conditionalFormatting>
  <conditionalFormatting sqref="AV321:AV334 AV336">
    <cfRule type="cellIs" dxfId="593" priority="197" operator="greaterThan">
      <formula>AL321</formula>
    </cfRule>
  </conditionalFormatting>
  <conditionalFormatting sqref="L400">
    <cfRule type="cellIs" dxfId="592" priority="194" operator="greaterThan">
      <formula>#REF!</formula>
    </cfRule>
  </conditionalFormatting>
  <conditionalFormatting sqref="L34">
    <cfRule type="cellIs" dxfId="591" priority="191" operator="greaterThan">
      <formula>#REF!</formula>
    </cfRule>
  </conditionalFormatting>
  <conditionalFormatting sqref="H34 T34 AF34 AR34">
    <cfRule type="cellIs" dxfId="590" priority="192" operator="greaterThan">
      <formula>30</formula>
    </cfRule>
  </conditionalFormatting>
  <conditionalFormatting sqref="T31 H31 AF31 AR31">
    <cfRule type="cellIs" dxfId="589" priority="189" operator="greaterThan">
      <formula>30</formula>
    </cfRule>
  </conditionalFormatting>
  <conditionalFormatting sqref="L31">
    <cfRule type="cellIs" dxfId="588" priority="190" operator="greaterThan">
      <formula>#REF!</formula>
    </cfRule>
  </conditionalFormatting>
  <conditionalFormatting sqref="H18 T18 AF18 AR18">
    <cfRule type="cellIs" dxfId="587" priority="187" operator="greaterThan">
      <formula>30</formula>
    </cfRule>
  </conditionalFormatting>
  <conditionalFormatting sqref="L18">
    <cfRule type="cellIs" dxfId="586" priority="188" operator="greaterThan">
      <formula>#REF!</formula>
    </cfRule>
  </conditionalFormatting>
  <conditionalFormatting sqref="T57 H57 AF57 AR57">
    <cfRule type="cellIs" dxfId="585" priority="186" operator="greaterThan">
      <formula>30</formula>
    </cfRule>
  </conditionalFormatting>
  <conditionalFormatting sqref="T58 AF58 AR58 H58">
    <cfRule type="cellIs" dxfId="584" priority="184" operator="greaterThan">
      <formula>30</formula>
    </cfRule>
  </conditionalFormatting>
  <conditionalFormatting sqref="L58">
    <cfRule type="cellIs" dxfId="583" priority="185" operator="greaterThan">
      <formula>#REF!</formula>
    </cfRule>
  </conditionalFormatting>
  <conditionalFormatting sqref="H59 T59 AF59 AR59">
    <cfRule type="cellIs" dxfId="582" priority="182" operator="greaterThan">
      <formula>30</formula>
    </cfRule>
  </conditionalFormatting>
  <conditionalFormatting sqref="L59">
    <cfRule type="cellIs" dxfId="581" priority="183" operator="greaterThan">
      <formula>#REF!</formula>
    </cfRule>
  </conditionalFormatting>
  <conditionalFormatting sqref="H60 T60 AF60 AR60">
    <cfRule type="cellIs" dxfId="580" priority="180" operator="greaterThan">
      <formula>30</formula>
    </cfRule>
  </conditionalFormatting>
  <conditionalFormatting sqref="L60">
    <cfRule type="cellIs" dxfId="579" priority="181" operator="greaterThan">
      <formula>#REF!</formula>
    </cfRule>
  </conditionalFormatting>
  <conditionalFormatting sqref="H61 T61 AF61 AR61">
    <cfRule type="cellIs" dxfId="578" priority="178" operator="greaterThan">
      <formula>30</formula>
    </cfRule>
  </conditionalFormatting>
  <conditionalFormatting sqref="L61">
    <cfRule type="cellIs" dxfId="577" priority="179" operator="greaterThan">
      <formula>#REF!</formula>
    </cfRule>
  </conditionalFormatting>
  <conditionalFormatting sqref="H81 T81 AF81">
    <cfRule type="cellIs" dxfId="576" priority="176" operator="greaterThan">
      <formula>30</formula>
    </cfRule>
  </conditionalFormatting>
  <conditionalFormatting sqref="L81">
    <cfRule type="cellIs" dxfId="575" priority="177" operator="greaterThan">
      <formula>#REF!</formula>
    </cfRule>
  </conditionalFormatting>
  <conditionalFormatting sqref="AF84 T84 H84">
    <cfRule type="cellIs" dxfId="574" priority="174" operator="greaterThan">
      <formula>30</formula>
    </cfRule>
  </conditionalFormatting>
  <conditionalFormatting sqref="L84">
    <cfRule type="cellIs" dxfId="573" priority="175" operator="greaterThan">
      <formula>#REF!</formula>
    </cfRule>
  </conditionalFormatting>
  <conditionalFormatting sqref="T104 H104">
    <cfRule type="cellIs" dxfId="572" priority="170" operator="greaterThan">
      <formula>30</formula>
    </cfRule>
  </conditionalFormatting>
  <conditionalFormatting sqref="T102 H102">
    <cfRule type="cellIs" dxfId="571" priority="172" operator="greaterThan">
      <formula>30</formula>
    </cfRule>
  </conditionalFormatting>
  <conditionalFormatting sqref="L102">
    <cfRule type="cellIs" dxfId="570" priority="173" operator="greaterThan">
      <formula>#REF!</formula>
    </cfRule>
  </conditionalFormatting>
  <conditionalFormatting sqref="L104">
    <cfRule type="cellIs" dxfId="569" priority="171" operator="greaterThan">
      <formula>#REF!</formula>
    </cfRule>
  </conditionalFormatting>
  <conditionalFormatting sqref="AR415 AF415 T415">
    <cfRule type="cellIs" dxfId="568" priority="166" operator="greaterThan">
      <formula>30</formula>
    </cfRule>
  </conditionalFormatting>
  <conditionalFormatting sqref="H197 T197 AF197 AR197">
    <cfRule type="cellIs" dxfId="567" priority="161" operator="greaterThan">
      <formula>30</formula>
    </cfRule>
  </conditionalFormatting>
  <conditionalFormatting sqref="L197">
    <cfRule type="cellIs" dxfId="566" priority="162" operator="greaterThan">
      <formula>#REF!</formula>
    </cfRule>
  </conditionalFormatting>
  <conditionalFormatting sqref="T222 AF222 AR222">
    <cfRule type="cellIs" dxfId="565" priority="158" operator="greaterThan">
      <formula>30</formula>
    </cfRule>
  </conditionalFormatting>
  <conditionalFormatting sqref="H222">
    <cfRule type="cellIs" dxfId="564" priority="156" operator="greaterThan">
      <formula>30</formula>
    </cfRule>
  </conditionalFormatting>
  <conditionalFormatting sqref="L222">
    <cfRule type="cellIs" dxfId="563" priority="157" operator="greaterThan">
      <formula>#REF!</formula>
    </cfRule>
  </conditionalFormatting>
  <conditionalFormatting sqref="T223 AF223:AF224 AR223:AR224">
    <cfRule type="cellIs" dxfId="562" priority="155" operator="greaterThan">
      <formula>30</formula>
    </cfRule>
  </conditionalFormatting>
  <conditionalFormatting sqref="H223">
    <cfRule type="cellIs" dxfId="561" priority="153" operator="greaterThan">
      <formula>30</formula>
    </cfRule>
  </conditionalFormatting>
  <conditionalFormatting sqref="L223">
    <cfRule type="cellIs" dxfId="560" priority="154" operator="greaterThan">
      <formula>#REF!</formula>
    </cfRule>
  </conditionalFormatting>
  <conditionalFormatting sqref="AR239 AF239 H239 T239">
    <cfRule type="cellIs" dxfId="559" priority="151" operator="greaterThan">
      <formula>30</formula>
    </cfRule>
  </conditionalFormatting>
  <conditionalFormatting sqref="L239">
    <cfRule type="cellIs" dxfId="558" priority="152" operator="greaterThan">
      <formula>#REF!</formula>
    </cfRule>
  </conditionalFormatting>
  <conditionalFormatting sqref="AR367 AF367 H367 T367">
    <cfRule type="cellIs" dxfId="557" priority="149" operator="greaterThan">
      <formula>30</formula>
    </cfRule>
  </conditionalFormatting>
  <conditionalFormatting sqref="L367">
    <cfRule type="cellIs" dxfId="556" priority="150" operator="greaterThan">
      <formula>#REF!</formula>
    </cfRule>
  </conditionalFormatting>
  <conditionalFormatting sqref="AR419 AF419 H419 T419">
    <cfRule type="cellIs" dxfId="555" priority="147" operator="greaterThan">
      <formula>30</formula>
    </cfRule>
  </conditionalFormatting>
  <conditionalFormatting sqref="L419">
    <cfRule type="cellIs" dxfId="554" priority="148" operator="greaterThan">
      <formula>#REF!</formula>
    </cfRule>
  </conditionalFormatting>
  <conditionalFormatting sqref="T366 H366 AF366 AR366">
    <cfRule type="cellIs" dxfId="553" priority="145" operator="greaterThan">
      <formula>30</formula>
    </cfRule>
  </conditionalFormatting>
  <conditionalFormatting sqref="L366">
    <cfRule type="cellIs" dxfId="552" priority="146" operator="greaterThan">
      <formula>#REF!</formula>
    </cfRule>
  </conditionalFormatting>
  <conditionalFormatting sqref="AR250 AF250 H250 T250">
    <cfRule type="cellIs" dxfId="551" priority="141" operator="greaterThan">
      <formula>30</formula>
    </cfRule>
  </conditionalFormatting>
  <conditionalFormatting sqref="L250">
    <cfRule type="cellIs" dxfId="550" priority="142" operator="greaterThan">
      <formula>#REF!</formula>
    </cfRule>
  </conditionalFormatting>
  <conditionalFormatting sqref="H343 T343">
    <cfRule type="cellIs" dxfId="549" priority="135" operator="greaterThan">
      <formula>30</formula>
    </cfRule>
  </conditionalFormatting>
  <conditionalFormatting sqref="L343">
    <cfRule type="cellIs" dxfId="548" priority="136" operator="greaterThan">
      <formula>#REF!</formula>
    </cfRule>
  </conditionalFormatting>
  <conditionalFormatting sqref="H274 T274 AF274 AR274">
    <cfRule type="cellIs" dxfId="547" priority="123" operator="greaterThan">
      <formula>30</formula>
    </cfRule>
  </conditionalFormatting>
  <conditionalFormatting sqref="L271">
    <cfRule type="cellIs" dxfId="546" priority="126" operator="greaterThan">
      <formula>#REF!</formula>
    </cfRule>
  </conditionalFormatting>
  <conditionalFormatting sqref="H271 T271 AF271 AR271">
    <cfRule type="cellIs" dxfId="545" priority="125" operator="greaterThan">
      <formula>30</formula>
    </cfRule>
  </conditionalFormatting>
  <conditionalFormatting sqref="L274 L301">
    <cfRule type="cellIs" dxfId="544" priority="124" operator="greaterThan">
      <formula>#REF!</formula>
    </cfRule>
  </conditionalFormatting>
  <conditionalFormatting sqref="H310">
    <cfRule type="cellIs" dxfId="543" priority="117" operator="greaterThan">
      <formula>30</formula>
    </cfRule>
  </conditionalFormatting>
  <conditionalFormatting sqref="L310">
    <cfRule type="cellIs" dxfId="542" priority="118" operator="greaterThan">
      <formula>#REF!</formula>
    </cfRule>
  </conditionalFormatting>
  <conditionalFormatting sqref="AR310 AF310 T310">
    <cfRule type="cellIs" dxfId="541" priority="119" operator="greaterThan">
      <formula>30</formula>
    </cfRule>
  </conditionalFormatting>
  <conditionalFormatting sqref="AJ335">
    <cfRule type="cellIs" dxfId="540" priority="116" operator="greaterThan">
      <formula>Z335</formula>
    </cfRule>
  </conditionalFormatting>
  <conditionalFormatting sqref="AR335 AF335 T335 H335">
    <cfRule type="cellIs" dxfId="539" priority="114" operator="greaterThan">
      <formula>30</formula>
    </cfRule>
  </conditionalFormatting>
  <conditionalFormatting sqref="L335">
    <cfRule type="cellIs" dxfId="538" priority="115" operator="greaterThan">
      <formula>#REF!</formula>
    </cfRule>
  </conditionalFormatting>
  <conditionalFormatting sqref="AV335">
    <cfRule type="cellIs" dxfId="537" priority="113" operator="greaterThan">
      <formula>AL335</formula>
    </cfRule>
  </conditionalFormatting>
  <conditionalFormatting sqref="H348">
    <cfRule type="cellIs" dxfId="536" priority="108" operator="greaterThan">
      <formula>30</formula>
    </cfRule>
  </conditionalFormatting>
  <conditionalFormatting sqref="T347 H347">
    <cfRule type="cellIs" dxfId="535" priority="111" operator="greaterThan">
      <formula>30</formula>
    </cfRule>
  </conditionalFormatting>
  <conditionalFormatting sqref="L347">
    <cfRule type="cellIs" dxfId="534" priority="112" operator="greaterThan">
      <formula>#REF!</formula>
    </cfRule>
  </conditionalFormatting>
  <conditionalFormatting sqref="T348">
    <cfRule type="cellIs" dxfId="533" priority="110" operator="greaterThan">
      <formula>30</formula>
    </cfRule>
  </conditionalFormatting>
  <conditionalFormatting sqref="L348">
    <cfRule type="cellIs" dxfId="532" priority="109" operator="greaterThan">
      <formula>#REF!</formula>
    </cfRule>
  </conditionalFormatting>
  <conditionalFormatting sqref="AV20">
    <cfRule type="cellIs" dxfId="531" priority="106" operator="greaterThan">
      <formula>AL20</formula>
    </cfRule>
  </conditionalFormatting>
  <conditionalFormatting sqref="H20 T20 AF20 AR20">
    <cfRule type="cellIs" dxfId="530" priority="105" operator="greaterThan">
      <formula>30</formula>
    </cfRule>
  </conditionalFormatting>
  <conditionalFormatting sqref="L20">
    <cfRule type="cellIs" dxfId="529" priority="107" operator="greaterThan">
      <formula>#REF!</formula>
    </cfRule>
  </conditionalFormatting>
  <conditionalFormatting sqref="AJ20">
    <cfRule type="cellIs" dxfId="528" priority="104" operator="greaterThan">
      <formula>Z20</formula>
    </cfRule>
  </conditionalFormatting>
  <conditionalFormatting sqref="L20">
    <cfRule type="cellIs" dxfId="527" priority="103" operator="greaterThan">
      <formula>#REF!</formula>
    </cfRule>
  </conditionalFormatting>
  <conditionalFormatting sqref="AJ301 AV301">
    <cfRule type="cellIs" dxfId="526" priority="101" operator="greaterThan">
      <formula>Z301</formula>
    </cfRule>
  </conditionalFormatting>
  <conditionalFormatting sqref="H301 T301 AF301 AR301">
    <cfRule type="cellIs" dxfId="525" priority="100" operator="greaterThan">
      <formula>30</formula>
    </cfRule>
  </conditionalFormatting>
  <conditionalFormatting sqref="H150 T150">
    <cfRule type="cellIs" dxfId="524" priority="98" operator="greaterThan">
      <formula>30</formula>
    </cfRule>
  </conditionalFormatting>
  <conditionalFormatting sqref="L150">
    <cfRule type="cellIs" dxfId="523" priority="99" operator="greaterThan">
      <formula>#REF!</formula>
    </cfRule>
  </conditionalFormatting>
  <conditionalFormatting sqref="AR171 AF171 H171 T171">
    <cfRule type="cellIs" dxfId="522" priority="96" operator="greaterThan">
      <formula>30</formula>
    </cfRule>
  </conditionalFormatting>
  <conditionalFormatting sqref="L171">
    <cfRule type="cellIs" dxfId="521" priority="97" operator="greaterThan">
      <formula>#REF!</formula>
    </cfRule>
  </conditionalFormatting>
  <conditionalFormatting sqref="T86 AF86 AR86">
    <cfRule type="cellIs" dxfId="520" priority="81" operator="greaterThan">
      <formula>30</formula>
    </cfRule>
  </conditionalFormatting>
  <conditionalFormatting sqref="AR400">
    <cfRule type="cellIs" dxfId="519" priority="83" operator="greaterThan">
      <formula>30</formula>
    </cfRule>
  </conditionalFormatting>
  <conditionalFormatting sqref="T85 H85 AF85 AR85">
    <cfRule type="cellIs" dxfId="518" priority="82" operator="greaterThan">
      <formula>30</formula>
    </cfRule>
  </conditionalFormatting>
  <conditionalFormatting sqref="H86">
    <cfRule type="cellIs" dxfId="517" priority="79" operator="greaterThan">
      <formula>30</formula>
    </cfRule>
  </conditionalFormatting>
  <conditionalFormatting sqref="L86">
    <cfRule type="cellIs" dxfId="516" priority="80" operator="greaterThan">
      <formula>#REF!</formula>
    </cfRule>
  </conditionalFormatting>
  <conditionalFormatting sqref="AR87 AF87 H87 T87">
    <cfRule type="cellIs" dxfId="515" priority="78" operator="greaterThan">
      <formula>30</formula>
    </cfRule>
  </conditionalFormatting>
  <conditionalFormatting sqref="H88 T88 AF88 AR88">
    <cfRule type="cellIs" dxfId="514" priority="76" operator="greaterThan">
      <formula>30</formula>
    </cfRule>
  </conditionalFormatting>
  <conditionalFormatting sqref="L88">
    <cfRule type="cellIs" dxfId="513" priority="77" operator="greaterThan">
      <formula>#REF!</formula>
    </cfRule>
  </conditionalFormatting>
  <conditionalFormatting sqref="T54 AF54 AR54 H54">
    <cfRule type="cellIs" dxfId="512" priority="74" operator="greaterThan">
      <formula>30</formula>
    </cfRule>
  </conditionalFormatting>
  <conditionalFormatting sqref="L54">
    <cfRule type="cellIs" dxfId="511" priority="75" operator="greaterThan">
      <formula>#REF!</formula>
    </cfRule>
  </conditionalFormatting>
  <conditionalFormatting sqref="AR167 AF167 H167 T167">
    <cfRule type="cellIs" dxfId="510" priority="72" operator="greaterThan">
      <formula>30</formula>
    </cfRule>
  </conditionalFormatting>
  <conditionalFormatting sqref="L167">
    <cfRule type="cellIs" dxfId="509" priority="73" operator="greaterThan">
      <formula>#REF!</formula>
    </cfRule>
  </conditionalFormatting>
  <conditionalFormatting sqref="H198 T198">
    <cfRule type="cellIs" dxfId="508" priority="69" operator="greaterThan">
      <formula>30</formula>
    </cfRule>
  </conditionalFormatting>
  <conditionalFormatting sqref="L198">
    <cfRule type="cellIs" dxfId="507" priority="70" operator="greaterThan">
      <formula>#REF!</formula>
    </cfRule>
  </conditionalFormatting>
  <conditionalFormatting sqref="AF198 AR198">
    <cfRule type="cellIs" dxfId="506" priority="68" operator="greaterThan">
      <formula>30</formula>
    </cfRule>
  </conditionalFormatting>
  <conditionalFormatting sqref="L169">
    <cfRule type="cellIs" dxfId="505" priority="58" operator="greaterThan">
      <formula>#REF!</formula>
    </cfRule>
  </conditionalFormatting>
  <conditionalFormatting sqref="AF169 AR169">
    <cfRule type="cellIs" dxfId="504" priority="62" operator="greaterThan">
      <formula>30</formula>
    </cfRule>
  </conditionalFormatting>
  <conditionalFormatting sqref="T169">
    <cfRule type="cellIs" dxfId="503" priority="61" operator="greaterThan">
      <formula>30</formula>
    </cfRule>
  </conditionalFormatting>
  <conditionalFormatting sqref="H169">
    <cfRule type="cellIs" dxfId="502" priority="60" operator="greaterThan">
      <formula>30</formula>
    </cfRule>
  </conditionalFormatting>
  <conditionalFormatting sqref="H169">
    <cfRule type="cellIs" dxfId="501" priority="59" operator="greaterThan">
      <formula>30</formula>
    </cfRule>
  </conditionalFormatting>
  <conditionalFormatting sqref="H287 T287">
    <cfRule type="cellIs" dxfId="500" priority="57" operator="greaterThan">
      <formula>30</formula>
    </cfRule>
  </conditionalFormatting>
  <conditionalFormatting sqref="H280 T280">
    <cfRule type="cellIs" dxfId="499" priority="55" operator="greaterThan">
      <formula>30</formula>
    </cfRule>
  </conditionalFormatting>
  <conditionalFormatting sqref="L280">
    <cfRule type="cellIs" dxfId="498" priority="56" operator="greaterThan">
      <formula>#REF!</formula>
    </cfRule>
  </conditionalFormatting>
  <conditionalFormatting sqref="AR187 AF187 H187 T187">
    <cfRule type="cellIs" dxfId="497" priority="51" operator="greaterThan">
      <formula>30</formula>
    </cfRule>
  </conditionalFormatting>
  <conditionalFormatting sqref="L187">
    <cfRule type="cellIs" dxfId="496" priority="52" operator="greaterThan">
      <formula>#REF!</formula>
    </cfRule>
  </conditionalFormatting>
  <conditionalFormatting sqref="AR412 AF412 H412 T412">
    <cfRule type="cellIs" dxfId="495" priority="47" operator="greaterThan">
      <formula>30</formula>
    </cfRule>
  </conditionalFormatting>
  <conditionalFormatting sqref="L412">
    <cfRule type="cellIs" dxfId="494" priority="48" operator="greaterThan">
      <formula>#REF!</formula>
    </cfRule>
  </conditionalFormatting>
  <conditionalFormatting sqref="L377">
    <cfRule type="cellIs" dxfId="493" priority="46" operator="greaterThan">
      <formula>#REF!</formula>
    </cfRule>
  </conditionalFormatting>
  <conditionalFormatting sqref="H377 T377 AF377 AR377">
    <cfRule type="cellIs" dxfId="492" priority="45" operator="greaterThan">
      <formula>30</formula>
    </cfRule>
  </conditionalFormatting>
  <conditionalFormatting sqref="H353 T353 AF353 AR353">
    <cfRule type="cellIs" dxfId="491" priority="43" operator="greaterThan">
      <formula>30</formula>
    </cfRule>
  </conditionalFormatting>
  <conditionalFormatting sqref="L353">
    <cfRule type="cellIs" dxfId="490" priority="44" operator="greaterThan">
      <formula>#REF!</formula>
    </cfRule>
  </conditionalFormatting>
  <conditionalFormatting sqref="AR261 AF261 H261 T261">
    <cfRule type="cellIs" dxfId="489" priority="36" operator="greaterThan">
      <formula>30</formula>
    </cfRule>
  </conditionalFormatting>
  <conditionalFormatting sqref="AR253 AF253 H253 T253">
    <cfRule type="cellIs" dxfId="488" priority="32" operator="greaterThan">
      <formula>30</formula>
    </cfRule>
  </conditionalFormatting>
  <conditionalFormatting sqref="L261">
    <cfRule type="cellIs" dxfId="487" priority="37" operator="greaterThan">
      <formula>#REF!</formula>
    </cfRule>
  </conditionalFormatting>
  <conditionalFormatting sqref="AR426 AF426 H426 T426">
    <cfRule type="cellIs" dxfId="486" priority="30" operator="greaterThan">
      <formula>30</formula>
    </cfRule>
  </conditionalFormatting>
  <conditionalFormatting sqref="L426">
    <cfRule type="cellIs" dxfId="485" priority="31" operator="greaterThan">
      <formula>#REF!</formula>
    </cfRule>
  </conditionalFormatting>
  <conditionalFormatting sqref="H421 T421 AF421 AR421">
    <cfRule type="cellIs" dxfId="484" priority="28" operator="greaterThan">
      <formula>30</formula>
    </cfRule>
  </conditionalFormatting>
  <conditionalFormatting sqref="L421">
    <cfRule type="cellIs" dxfId="483" priority="29" operator="greaterThan">
      <formula>#REF!</formula>
    </cfRule>
  </conditionalFormatting>
  <conditionalFormatting sqref="H231 T231 AF231 AR231">
    <cfRule type="cellIs" dxfId="482" priority="19" operator="greaterThan">
      <formula>30</formula>
    </cfRule>
  </conditionalFormatting>
  <conditionalFormatting sqref="L231">
    <cfRule type="cellIs" dxfId="481" priority="20" operator="greaterThan">
      <formula>#REF!</formula>
    </cfRule>
  </conditionalFormatting>
  <conditionalFormatting sqref="T364 H364 AF364 AR364">
    <cfRule type="cellIs" dxfId="480" priority="17" operator="greaterThan">
      <formula>30</formula>
    </cfRule>
  </conditionalFormatting>
  <conditionalFormatting sqref="AR243 AF243 T243">
    <cfRule type="cellIs" dxfId="479" priority="14" operator="greaterThan">
      <formula>30</formula>
    </cfRule>
  </conditionalFormatting>
  <conditionalFormatting sqref="L364">
    <cfRule type="cellIs" dxfId="478" priority="18" operator="greaterThan">
      <formula>#REF!</formula>
    </cfRule>
  </conditionalFormatting>
  <conditionalFormatting sqref="H243">
    <cfRule type="cellIs" dxfId="477" priority="15" operator="greaterThan">
      <formula>30</formula>
    </cfRule>
  </conditionalFormatting>
  <conditionalFormatting sqref="L243">
    <cfRule type="cellIs" dxfId="476" priority="16" operator="greaterThan">
      <formula>#REF!</formula>
    </cfRule>
  </conditionalFormatting>
  <conditionalFormatting sqref="T352 AF352 AR352 H352">
    <cfRule type="cellIs" dxfId="475" priority="8" operator="greaterThan">
      <formula>30</formula>
    </cfRule>
  </conditionalFormatting>
  <conditionalFormatting sqref="L352">
    <cfRule type="cellIs" dxfId="474" priority="9" operator="greaterThan">
      <formula>#REF!</formula>
    </cfRule>
  </conditionalFormatting>
  <conditionalFormatting sqref="T403 AF403 AR403 H403">
    <cfRule type="cellIs" dxfId="473" priority="6" operator="greaterThan">
      <formula>30</formula>
    </cfRule>
  </conditionalFormatting>
  <conditionalFormatting sqref="L403">
    <cfRule type="cellIs" dxfId="472" priority="7" operator="greaterThan">
      <formula>#REF!</formula>
    </cfRule>
  </conditionalFormatting>
  <conditionalFormatting sqref="H410">
    <cfRule type="cellIs" dxfId="471" priority="3" operator="greaterThan">
      <formula>30</formula>
    </cfRule>
  </conditionalFormatting>
  <conditionalFormatting sqref="T410 AF410 AR410">
    <cfRule type="cellIs" dxfId="470" priority="5" operator="greaterThan">
      <formula>30</formula>
    </cfRule>
  </conditionalFormatting>
  <conditionalFormatting sqref="L410">
    <cfRule type="cellIs" dxfId="469" priority="4" operator="greaterThan">
      <formula>#REF!</formula>
    </cfRule>
  </conditionalFormatting>
  <pageMargins left="0.23622047244094491" right="0.23622047244094491" top="0.35433070866141736" bottom="0.35433070866141736" header="0.31496062992125984" footer="0.31496062992125984"/>
  <pageSetup paperSize="9" scale="46" orientation="landscape" horizontalDpi="180" verticalDpi="180" r:id="rId1"/>
  <rowBreaks count="1" manualBreakCount="1">
    <brk id="3" max="46" man="1"/>
  </rowBreaks>
  <colBreaks count="3" manualBreakCount="3">
    <brk id="17" max="395" man="1"/>
    <brk id="29" max="395" man="1"/>
    <brk id="41" max="395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</sheetPr>
  <dimension ref="A1:BE484"/>
  <sheetViews>
    <sheetView topLeftCell="E25" zoomScale="112" zoomScaleNormal="112" workbookViewId="0">
      <selection activeCell="K31" sqref="K29:K31"/>
    </sheetView>
  </sheetViews>
  <sheetFormatPr defaultColWidth="9.140625" defaultRowHeight="13.5" outlineLevelCol="1"/>
  <cols>
    <col min="1" max="1" width="3.85546875" style="574" bestFit="1" customWidth="1"/>
    <col min="2" max="2" width="28.28515625" style="501" customWidth="1"/>
    <col min="3" max="3" width="14.5703125" style="574" customWidth="1" outlineLevel="1"/>
    <col min="4" max="4" width="12.42578125" style="574" customWidth="1" outlineLevel="1"/>
    <col min="5" max="5" width="18" style="501" customWidth="1" outlineLevel="1"/>
    <col min="6" max="6" width="9.42578125" style="599" customWidth="1" outlineLevel="1"/>
    <col min="7" max="7" width="11" style="501" customWidth="1" outlineLevel="1"/>
    <col min="8" max="8" width="10" style="501" customWidth="1" outlineLevel="1"/>
    <col min="9" max="9" width="16.42578125" style="501" customWidth="1" outlineLevel="1"/>
    <col min="10" max="10" width="12.28515625" style="501" customWidth="1" outlineLevel="1"/>
    <col min="11" max="11" width="16" style="501" customWidth="1" outlineLevel="1"/>
    <col min="12" max="13" width="16.7109375" style="501" customWidth="1" outlineLevel="1"/>
    <col min="14" max="17" width="19.28515625" style="501" customWidth="1" outlineLevel="1"/>
    <col min="18" max="21" width="17.140625" style="501" customWidth="1"/>
    <col min="22" max="23" width="17.140625" style="501" hidden="1" customWidth="1"/>
    <col min="24" max="25" width="17.140625" style="501" customWidth="1"/>
    <col min="26" max="26" width="16.7109375" style="501" customWidth="1" outlineLevel="1"/>
    <col min="27" max="27" width="17.5703125" style="501" customWidth="1"/>
    <col min="28" max="28" width="17.140625" style="501" customWidth="1"/>
    <col min="29" max="30" width="19.140625" style="501" customWidth="1"/>
    <col min="31" max="32" width="9.140625" style="501" customWidth="1"/>
    <col min="33" max="33" width="15.5703125" style="501" customWidth="1"/>
    <col min="34" max="34" width="14" style="501" customWidth="1"/>
    <col min="35" max="35" width="14" style="501" hidden="1" customWidth="1"/>
    <col min="36" max="36" width="9.140625" style="501" hidden="1" customWidth="1"/>
    <col min="37" max="37" width="16.5703125" style="501" customWidth="1"/>
    <col min="38" max="38" width="14.140625" style="501" customWidth="1"/>
    <col min="39" max="39" width="16.7109375" style="501" customWidth="1" outlineLevel="1"/>
    <col min="40" max="40" width="15" style="501" customWidth="1"/>
    <col min="41" max="41" width="11.7109375" style="501" customWidth="1"/>
    <col min="42" max="42" width="14.5703125" style="501" customWidth="1"/>
    <col min="43" max="43" width="18.5703125" style="501" customWidth="1"/>
    <col min="44" max="44" width="11.140625" style="501" customWidth="1"/>
    <col min="45" max="45" width="8.85546875" style="501" customWidth="1"/>
    <col min="46" max="46" width="16.140625" style="501" customWidth="1"/>
    <col min="47" max="47" width="14" style="501" customWidth="1"/>
    <col min="48" max="48" width="14" style="501" hidden="1" customWidth="1"/>
    <col min="49" max="49" width="9.140625" style="501" hidden="1" customWidth="1"/>
    <col min="50" max="50" width="16.7109375" style="501" customWidth="1"/>
    <col min="51" max="51" width="14.140625" style="501" customWidth="1"/>
    <col min="52" max="52" width="16.7109375" style="501" customWidth="1" outlineLevel="1"/>
    <col min="53" max="53" width="15.5703125" style="501" customWidth="1"/>
    <col min="54" max="54" width="11.7109375" style="501" customWidth="1"/>
    <col min="55" max="55" width="14.5703125" style="501" customWidth="1"/>
    <col min="56" max="56" width="17.28515625" style="501" customWidth="1"/>
    <col min="57" max="16384" width="9.140625" style="501"/>
  </cols>
  <sheetData>
    <row r="1" spans="1:56" s="466" customFormat="1" ht="95.25" thickBot="1">
      <c r="C1" s="581"/>
      <c r="D1" s="581"/>
      <c r="E1" s="972" t="s">
        <v>47</v>
      </c>
      <c r="F1" s="572" t="s">
        <v>1</v>
      </c>
      <c r="G1" s="502" t="s">
        <v>955</v>
      </c>
      <c r="H1" s="502" t="s">
        <v>57</v>
      </c>
      <c r="I1" s="502" t="s">
        <v>62</v>
      </c>
      <c r="J1" s="502" t="s">
        <v>63</v>
      </c>
      <c r="K1" s="502" t="s">
        <v>450</v>
      </c>
      <c r="L1" s="502" t="s">
        <v>451</v>
      </c>
      <c r="M1" s="502" t="s">
        <v>1957</v>
      </c>
      <c r="N1" s="502" t="s">
        <v>585</v>
      </c>
      <c r="O1" s="502" t="s">
        <v>586</v>
      </c>
      <c r="P1" s="502" t="str">
        <f>+P8</f>
        <v>Ընդամենը ամսական աշխատավարձ 2025</v>
      </c>
      <c r="Q1" s="502" t="str">
        <f>+Q8</f>
        <v>ԸՆԴԱՄԵՆԸ  ԱՇԽԱՏԱՎԱՐՁ 2025</v>
      </c>
      <c r="R1" s="502" t="str">
        <f>+R8</f>
        <v xml:space="preserve"> ստաժ</v>
      </c>
      <c r="S1" s="502" t="str">
        <f t="shared" ref="S1:AD1" si="0">+S8</f>
        <v>Ստաժի %-ը</v>
      </c>
      <c r="T1" s="502" t="str">
        <f t="shared" si="0"/>
        <v>Բազային դրույքաչափ</v>
      </c>
      <c r="U1" s="502"/>
      <c r="V1" s="502"/>
      <c r="W1" s="502" t="str">
        <f t="shared" si="0"/>
        <v xml:space="preserve"> %-ով աշխատավարձի բարձրացում</v>
      </c>
      <c r="X1" s="502" t="str">
        <f t="shared" si="0"/>
        <v>հիմնական աշխատավարձ</v>
      </c>
      <c r="Y1" s="502" t="str">
        <f t="shared" si="0"/>
        <v>հիմնական աշխատավարձի նկատմամբ սահմանված հավելավճար &lt; 30%</v>
      </c>
      <c r="Z1" s="502" t="s">
        <v>1957</v>
      </c>
      <c r="AA1" s="502" t="str">
        <f>+AA8</f>
        <v>հիմնական աշխատավարձի և հավելավճարի գումարը</v>
      </c>
      <c r="AB1" s="502" t="str">
        <f t="shared" si="0"/>
        <v>Բարձր Լեռնային+ Ամսական տրվում է նաև 15% լրացուցիչ վճար</v>
      </c>
      <c r="AC1" s="502" t="str">
        <f>+AC8</f>
        <v>Ընդամենը ամսական աշխատավարձ 2026</v>
      </c>
      <c r="AD1" s="502" t="str">
        <f t="shared" si="0"/>
        <v>ԸՆԴԱՄԵՆԸ  ԱՇԽԱՏԱՎԱՐՁ 2026</v>
      </c>
      <c r="AE1" s="502" t="str">
        <f>+AE8</f>
        <v xml:space="preserve"> ստաժ</v>
      </c>
      <c r="AF1" s="502" t="str">
        <f t="shared" ref="AF1:AL1" si="1">+AF8</f>
        <v>Ստաժի %-ը</v>
      </c>
      <c r="AG1" s="502" t="str">
        <f t="shared" si="1"/>
        <v>Բազային դրույքաչափ</v>
      </c>
      <c r="AH1" s="502"/>
      <c r="AI1" s="502"/>
      <c r="AJ1" s="502" t="str">
        <f t="shared" si="1"/>
        <v xml:space="preserve"> %-ով աշխատավարձի բարձրացում</v>
      </c>
      <c r="AK1" s="502" t="str">
        <f t="shared" si="1"/>
        <v>հիմնական աշխատավարձ</v>
      </c>
      <c r="AL1" s="502" t="str">
        <f t="shared" si="1"/>
        <v>հիմնական աշխատավարձի նկատմամբ սահմանված հավելավճար &lt; 30%</v>
      </c>
      <c r="AM1" s="502" t="s">
        <v>1957</v>
      </c>
      <c r="AN1" s="502" t="str">
        <f>+AN8</f>
        <v>հիմնական աշխատավարձի և հավելավճարի գումարը</v>
      </c>
      <c r="AO1" s="502" t="str">
        <f>+AO8</f>
        <v>Բարձր Լեռնային+ Ամսական տրվում է նաև 15% լրացուցիչ վճար</v>
      </c>
      <c r="AP1" s="502" t="str">
        <f>+AP8</f>
        <v>Ընդամենը ամսական աշխատավարձ 2027</v>
      </c>
      <c r="AQ1" s="502" t="str">
        <f>+AQ8</f>
        <v>ԸՆԴԱՄԵՆԸ  ԱՇԽԱՏԱՎԱՐՁ 2027</v>
      </c>
      <c r="AR1" s="502" t="str">
        <f>+AR8</f>
        <v xml:space="preserve"> ստաժ</v>
      </c>
      <c r="AS1" s="502" t="str">
        <f t="shared" ref="AS1:AY1" si="2">+AS8</f>
        <v>Ստաժի %-ը</v>
      </c>
      <c r="AT1" s="502" t="str">
        <f t="shared" si="2"/>
        <v>Բազային դրույքաչափ</v>
      </c>
      <c r="AU1" s="502"/>
      <c r="AV1" s="502"/>
      <c r="AW1" s="502" t="str">
        <f t="shared" si="2"/>
        <v xml:space="preserve"> %-ով աշխատավարձի բարձրացում</v>
      </c>
      <c r="AX1" s="502" t="str">
        <f t="shared" si="2"/>
        <v>հիմնական աշխատավարձ</v>
      </c>
      <c r="AY1" s="502" t="str">
        <f t="shared" si="2"/>
        <v>հիմնական աշխատավարձի նկատմամբ սահմանված հավելավճար &lt; 30%</v>
      </c>
      <c r="AZ1" s="502" t="s">
        <v>1957</v>
      </c>
      <c r="BA1" s="502" t="str">
        <f>+BA8</f>
        <v>հիմնական աշխատավարձի և հավելավճարի գումարը</v>
      </c>
      <c r="BB1" s="502" t="str">
        <f>+BB8</f>
        <v>Բարձր Լեռնային+ Ամսական տրվում է նաև 15% լրացուցիչ վճար</v>
      </c>
      <c r="BC1" s="502" t="str">
        <f>+BC8</f>
        <v>Ընդամենը ամսական աշխատավարձ 2028</v>
      </c>
      <c r="BD1" s="502" t="str">
        <f>+BD8</f>
        <v>ԸՆԴԱՄԵՆԸ  ԱՇԽԱՏԱՎԱՐՁ 2028</v>
      </c>
    </row>
    <row r="2" spans="1:56" s="500" customFormat="1" ht="15" thickBot="1">
      <c r="A2" s="573"/>
      <c r="C2" s="582"/>
      <c r="D2" s="582"/>
      <c r="E2" s="973"/>
      <c r="F2" s="598">
        <f t="shared" ref="F2:AK2" si="3">+F32+F94+F118+F144+F162+F204+F223+F239+F254+F273+F291+F310+F326+F338+F191+F356+F377+F395+F442+F484</f>
        <v>374</v>
      </c>
      <c r="G2" s="598">
        <f t="shared" si="3"/>
        <v>62</v>
      </c>
      <c r="H2" s="598">
        <f t="shared" si="3"/>
        <v>8</v>
      </c>
      <c r="I2" s="598">
        <f t="shared" si="3"/>
        <v>31116800</v>
      </c>
      <c r="J2" s="598">
        <f t="shared" si="3"/>
        <v>1488.9399999999994</v>
      </c>
      <c r="K2" s="598">
        <f t="shared" si="3"/>
        <v>123879808</v>
      </c>
      <c r="L2" s="598">
        <f t="shared" si="3"/>
        <v>79872</v>
      </c>
      <c r="M2" s="598">
        <f t="shared" si="3"/>
        <v>2496000</v>
      </c>
      <c r="N2" s="598">
        <f t="shared" si="3"/>
        <v>126455680</v>
      </c>
      <c r="O2" s="598">
        <f t="shared" si="3"/>
        <v>104000</v>
      </c>
      <c r="P2" s="598">
        <f t="shared" si="3"/>
        <v>126559680</v>
      </c>
      <c r="Q2" s="598">
        <f t="shared" si="3"/>
        <v>1645275840</v>
      </c>
      <c r="R2" s="598">
        <f t="shared" si="3"/>
        <v>420</v>
      </c>
      <c r="S2" s="598">
        <f t="shared" si="3"/>
        <v>18</v>
      </c>
      <c r="T2" s="598">
        <f t="shared" si="3"/>
        <v>31116800</v>
      </c>
      <c r="U2" s="598">
        <f t="shared" si="3"/>
        <v>1488.9399999999994</v>
      </c>
      <c r="V2" s="598">
        <f t="shared" si="3"/>
        <v>0</v>
      </c>
      <c r="W2" s="598">
        <f t="shared" si="3"/>
        <v>1488.9399999999994</v>
      </c>
      <c r="X2" s="598">
        <f t="shared" si="3"/>
        <v>123879808</v>
      </c>
      <c r="Y2" s="598">
        <f t="shared" si="3"/>
        <v>179712</v>
      </c>
      <c r="Z2" s="598">
        <f t="shared" si="3"/>
        <v>2496000</v>
      </c>
      <c r="AA2" s="598">
        <f t="shared" si="3"/>
        <v>126555520</v>
      </c>
      <c r="AB2" s="598">
        <f t="shared" si="3"/>
        <v>104000</v>
      </c>
      <c r="AC2" s="598">
        <f t="shared" si="3"/>
        <v>126659520</v>
      </c>
      <c r="AD2" s="598">
        <f t="shared" si="3"/>
        <v>1646573760</v>
      </c>
      <c r="AE2" s="598">
        <f t="shared" si="3"/>
        <v>778</v>
      </c>
      <c r="AF2" s="598">
        <f t="shared" si="3"/>
        <v>28</v>
      </c>
      <c r="AG2" s="598">
        <f t="shared" si="3"/>
        <v>31116800</v>
      </c>
      <c r="AH2" s="598">
        <f t="shared" si="3"/>
        <v>1488.9399999999994</v>
      </c>
      <c r="AI2" s="598">
        <f t="shared" si="3"/>
        <v>0</v>
      </c>
      <c r="AJ2" s="598">
        <f t="shared" si="3"/>
        <v>1488.9399999999994</v>
      </c>
      <c r="AK2" s="598">
        <f t="shared" si="3"/>
        <v>123879808</v>
      </c>
      <c r="AL2" s="598">
        <f t="shared" ref="AL2:BD2" si="4">+AL32+AL94+AL118+AL144+AL162+AL204+AL223+AL239+AL254+AL273+AL291+AL310+AL326+AL338+AL191+AL356+AL377+AL395+AL442+AL484</f>
        <v>279552</v>
      </c>
      <c r="AM2" s="598">
        <f t="shared" si="4"/>
        <v>2496000</v>
      </c>
      <c r="AN2" s="598">
        <f t="shared" si="4"/>
        <v>126655360</v>
      </c>
      <c r="AO2" s="598">
        <f t="shared" si="4"/>
        <v>104000</v>
      </c>
      <c r="AP2" s="598">
        <f t="shared" si="4"/>
        <v>126759360</v>
      </c>
      <c r="AQ2" s="598">
        <f t="shared" si="4"/>
        <v>1647871680</v>
      </c>
      <c r="AR2" s="598">
        <f t="shared" si="4"/>
        <v>1136</v>
      </c>
      <c r="AS2" s="598">
        <f t="shared" si="4"/>
        <v>38</v>
      </c>
      <c r="AT2" s="598">
        <f t="shared" si="4"/>
        <v>31116800</v>
      </c>
      <c r="AU2" s="598">
        <f t="shared" si="4"/>
        <v>1488.9399999999994</v>
      </c>
      <c r="AV2" s="598">
        <f t="shared" si="4"/>
        <v>0</v>
      </c>
      <c r="AW2" s="598">
        <f t="shared" si="4"/>
        <v>1488.9399999999994</v>
      </c>
      <c r="AX2" s="598">
        <f t="shared" si="4"/>
        <v>123879808</v>
      </c>
      <c r="AY2" s="598">
        <f t="shared" si="4"/>
        <v>379392</v>
      </c>
      <c r="AZ2" s="598">
        <f t="shared" si="4"/>
        <v>2496000</v>
      </c>
      <c r="BA2" s="598">
        <f t="shared" si="4"/>
        <v>126755200</v>
      </c>
      <c r="BB2" s="598">
        <f t="shared" si="4"/>
        <v>104000</v>
      </c>
      <c r="BC2" s="598">
        <f t="shared" si="4"/>
        <v>126859200</v>
      </c>
      <c r="BD2" s="598">
        <f t="shared" si="4"/>
        <v>1649169600</v>
      </c>
    </row>
    <row r="3" spans="1:56" s="468" customFormat="1" ht="15" thickBot="1">
      <c r="A3" s="574"/>
      <c r="C3" s="612"/>
      <c r="D3" s="612"/>
      <c r="E3" s="575" t="s">
        <v>48</v>
      </c>
      <c r="F3" s="612"/>
      <c r="G3" s="503">
        <f>+G2/1000</f>
        <v>6.2E-2</v>
      </c>
      <c r="H3" s="503">
        <f t="shared" ref="H3:P3" si="5">+H2/1000</f>
        <v>8.0000000000000002E-3</v>
      </c>
      <c r="I3" s="503">
        <f t="shared" si="5"/>
        <v>31116.799999999999</v>
      </c>
      <c r="J3" s="503">
        <f>+J2/1000</f>
        <v>1.4889399999999993</v>
      </c>
      <c r="K3" s="503">
        <f t="shared" si="5"/>
        <v>123879.808</v>
      </c>
      <c r="L3" s="503">
        <f t="shared" si="5"/>
        <v>79.872</v>
      </c>
      <c r="M3" s="503">
        <f>+M2/1000</f>
        <v>2496</v>
      </c>
      <c r="N3" s="503">
        <f t="shared" si="5"/>
        <v>126455.67999999999</v>
      </c>
      <c r="O3" s="503">
        <f t="shared" si="5"/>
        <v>104</v>
      </c>
      <c r="P3" s="503">
        <f t="shared" si="5"/>
        <v>126559.67999999999</v>
      </c>
      <c r="Q3" s="503">
        <f>+Q2/1000</f>
        <v>1645275.84</v>
      </c>
      <c r="R3" s="503">
        <f t="shared" ref="R3:AB3" si="6">+R2/1000</f>
        <v>0.42</v>
      </c>
      <c r="S3" s="503">
        <f t="shared" si="6"/>
        <v>1.7999999999999999E-2</v>
      </c>
      <c r="T3" s="503">
        <f t="shared" si="6"/>
        <v>31116.799999999999</v>
      </c>
      <c r="U3" s="503"/>
      <c r="V3" s="503"/>
      <c r="W3" s="503">
        <f t="shared" si="6"/>
        <v>1.4889399999999993</v>
      </c>
      <c r="X3" s="503">
        <f>+X2/1000</f>
        <v>123879.808</v>
      </c>
      <c r="Y3" s="503">
        <f>+Y2/1000</f>
        <v>179.71199999999999</v>
      </c>
      <c r="Z3" s="503">
        <f>+Z2/1000</f>
        <v>2496</v>
      </c>
      <c r="AA3" s="503">
        <f t="shared" si="6"/>
        <v>126555.52</v>
      </c>
      <c r="AB3" s="503">
        <f t="shared" si="6"/>
        <v>104</v>
      </c>
      <c r="AC3" s="503">
        <f>+AC2/1000</f>
        <v>126659.52</v>
      </c>
      <c r="AD3" s="503">
        <f>+AD2/1000</f>
        <v>1646573.76</v>
      </c>
      <c r="AE3" s="503">
        <f t="shared" ref="AE3:AJ3" si="7">+AE2/1000</f>
        <v>0.77800000000000002</v>
      </c>
      <c r="AF3" s="503">
        <f t="shared" si="7"/>
        <v>2.8000000000000001E-2</v>
      </c>
      <c r="AG3" s="503">
        <f t="shared" si="7"/>
        <v>31116.799999999999</v>
      </c>
      <c r="AH3" s="503"/>
      <c r="AI3" s="503"/>
      <c r="AJ3" s="503">
        <f t="shared" si="7"/>
        <v>1.4889399999999993</v>
      </c>
      <c r="AK3" s="503">
        <f t="shared" ref="AK3:AQ3" si="8">+AK2/1000</f>
        <v>123879.808</v>
      </c>
      <c r="AL3" s="503">
        <f t="shared" si="8"/>
        <v>279.55200000000002</v>
      </c>
      <c r="AM3" s="503">
        <f>+AM2/1000</f>
        <v>2496</v>
      </c>
      <c r="AN3" s="503">
        <f t="shared" si="8"/>
        <v>126655.36</v>
      </c>
      <c r="AO3" s="503">
        <f t="shared" si="8"/>
        <v>104</v>
      </c>
      <c r="AP3" s="503">
        <f t="shared" si="8"/>
        <v>126759.36</v>
      </c>
      <c r="AQ3" s="503">
        <f t="shared" si="8"/>
        <v>1647871.68</v>
      </c>
      <c r="AR3" s="503">
        <f t="shared" ref="AR3:AW3" si="9">+AR2/1000</f>
        <v>1.1359999999999999</v>
      </c>
      <c r="AS3" s="503">
        <f t="shared" si="9"/>
        <v>3.7999999999999999E-2</v>
      </c>
      <c r="AT3" s="503">
        <f t="shared" si="9"/>
        <v>31116.799999999999</v>
      </c>
      <c r="AU3" s="503"/>
      <c r="AV3" s="503"/>
      <c r="AW3" s="503">
        <f t="shared" si="9"/>
        <v>1.4889399999999993</v>
      </c>
      <c r="AX3" s="503">
        <f t="shared" ref="AX3:BD3" si="10">+AX2/1000</f>
        <v>123879.808</v>
      </c>
      <c r="AY3" s="503">
        <f t="shared" si="10"/>
        <v>379.392</v>
      </c>
      <c r="AZ3" s="503">
        <f>+AZ2/1000</f>
        <v>2496</v>
      </c>
      <c r="BA3" s="503">
        <f t="shared" si="10"/>
        <v>126755.2</v>
      </c>
      <c r="BB3" s="503">
        <f t="shared" si="10"/>
        <v>104</v>
      </c>
      <c r="BC3" s="503">
        <f t="shared" si="10"/>
        <v>126859.2</v>
      </c>
      <c r="BD3" s="503">
        <f t="shared" si="10"/>
        <v>1649169.6</v>
      </c>
    </row>
    <row r="6" spans="1:56" s="500" customFormat="1" ht="14.25">
      <c r="A6" s="974" t="s">
        <v>554</v>
      </c>
      <c r="B6" s="975"/>
      <c r="C6" s="975"/>
      <c r="D6" s="975"/>
      <c r="E6" s="975"/>
      <c r="F6" s="976"/>
      <c r="G6" s="966" t="s">
        <v>965</v>
      </c>
      <c r="H6" s="966"/>
      <c r="I6" s="966"/>
      <c r="J6" s="966"/>
      <c r="K6" s="966"/>
      <c r="L6" s="966"/>
      <c r="M6" s="966"/>
      <c r="N6" s="966"/>
      <c r="O6" s="966"/>
      <c r="P6" s="966"/>
      <c r="Q6" s="966"/>
      <c r="R6" s="966" t="s">
        <v>965</v>
      </c>
      <c r="S6" s="966"/>
      <c r="T6" s="966"/>
      <c r="U6" s="966"/>
      <c r="V6" s="966"/>
      <c r="W6" s="966"/>
      <c r="X6" s="966"/>
      <c r="Y6" s="966"/>
      <c r="Z6" s="966"/>
      <c r="AA6" s="966"/>
      <c r="AB6" s="966"/>
      <c r="AC6" s="966"/>
      <c r="AD6" s="966"/>
      <c r="AE6" s="966" t="s">
        <v>965</v>
      </c>
      <c r="AF6" s="966"/>
      <c r="AG6" s="966"/>
      <c r="AH6" s="966"/>
      <c r="AI6" s="966"/>
      <c r="AJ6" s="966"/>
      <c r="AK6" s="966"/>
      <c r="AL6" s="966"/>
      <c r="AM6" s="966"/>
      <c r="AN6" s="966"/>
      <c r="AO6" s="966"/>
      <c r="AP6" s="966"/>
      <c r="AQ6" s="966"/>
      <c r="AR6" s="966" t="s">
        <v>965</v>
      </c>
      <c r="AS6" s="966"/>
      <c r="AT6" s="966"/>
      <c r="AU6" s="966"/>
      <c r="AV6" s="966"/>
      <c r="AW6" s="966"/>
      <c r="AX6" s="966"/>
      <c r="AY6" s="966"/>
      <c r="AZ6" s="966"/>
      <c r="BA6" s="966"/>
      <c r="BB6" s="966"/>
      <c r="BC6" s="966"/>
      <c r="BD6" s="966"/>
    </row>
    <row r="7" spans="1:56" ht="14.25">
      <c r="A7" s="977"/>
      <c r="B7" s="978"/>
      <c r="C7" s="978"/>
      <c r="D7" s="978"/>
      <c r="E7" s="978"/>
      <c r="F7" s="979"/>
      <c r="G7" s="963" t="s">
        <v>1410</v>
      </c>
      <c r="H7" s="964"/>
      <c r="I7" s="964"/>
      <c r="J7" s="964"/>
      <c r="K7" s="964"/>
      <c r="L7" s="964"/>
      <c r="M7" s="964"/>
      <c r="N7" s="964"/>
      <c r="O7" s="964"/>
      <c r="P7" s="964"/>
      <c r="Q7" s="965"/>
      <c r="R7" s="967" t="s">
        <v>1946</v>
      </c>
      <c r="S7" s="967"/>
      <c r="T7" s="967"/>
      <c r="U7" s="967"/>
      <c r="V7" s="967"/>
      <c r="W7" s="967"/>
      <c r="X7" s="967"/>
      <c r="Y7" s="967"/>
      <c r="Z7" s="967"/>
      <c r="AA7" s="967"/>
      <c r="AB7" s="967"/>
      <c r="AC7" s="967"/>
      <c r="AD7" s="967"/>
      <c r="AE7" s="967" t="s">
        <v>2458</v>
      </c>
      <c r="AF7" s="967"/>
      <c r="AG7" s="967"/>
      <c r="AH7" s="967"/>
      <c r="AI7" s="967"/>
      <c r="AJ7" s="967"/>
      <c r="AK7" s="967"/>
      <c r="AL7" s="967"/>
      <c r="AM7" s="967"/>
      <c r="AN7" s="967"/>
      <c r="AO7" s="967"/>
      <c r="AP7" s="967"/>
      <c r="AQ7" s="967"/>
      <c r="AR7" s="967" t="s">
        <v>2932</v>
      </c>
      <c r="AS7" s="967"/>
      <c r="AT7" s="967"/>
      <c r="AU7" s="967"/>
      <c r="AV7" s="967"/>
      <c r="AW7" s="967"/>
      <c r="AX7" s="967"/>
      <c r="AY7" s="967"/>
      <c r="AZ7" s="967"/>
      <c r="BA7" s="967"/>
      <c r="BB7" s="967"/>
      <c r="BC7" s="967"/>
      <c r="BD7" s="967"/>
    </row>
    <row r="8" spans="1:56" ht="99.75">
      <c r="A8" s="580" t="s">
        <v>10</v>
      </c>
      <c r="B8" s="748" t="s">
        <v>54</v>
      </c>
      <c r="C8" s="748" t="s">
        <v>1958</v>
      </c>
      <c r="D8" s="748" t="s">
        <v>1959</v>
      </c>
      <c r="E8" s="748" t="s">
        <v>55</v>
      </c>
      <c r="F8" s="748" t="s">
        <v>1</v>
      </c>
      <c r="G8" s="578" t="s">
        <v>954</v>
      </c>
      <c r="H8" s="578" t="s">
        <v>57</v>
      </c>
      <c r="I8" s="579" t="s">
        <v>62</v>
      </c>
      <c r="J8" s="504" t="s">
        <v>63</v>
      </c>
      <c r="K8" s="579" t="s">
        <v>450</v>
      </c>
      <c r="L8" s="579" t="s">
        <v>451</v>
      </c>
      <c r="M8" s="579" t="s">
        <v>1957</v>
      </c>
      <c r="N8" s="579" t="s">
        <v>585</v>
      </c>
      <c r="O8" s="748" t="s">
        <v>612</v>
      </c>
      <c r="P8" s="748" t="s">
        <v>1408</v>
      </c>
      <c r="Q8" s="579" t="s">
        <v>1409</v>
      </c>
      <c r="R8" s="578" t="str">
        <f>+G8</f>
        <v xml:space="preserve"> ստաժ</v>
      </c>
      <c r="S8" s="578" t="str">
        <f>+H8</f>
        <v>Ստաժի %-ը</v>
      </c>
      <c r="T8" s="579" t="s">
        <v>62</v>
      </c>
      <c r="U8" s="579" t="s">
        <v>63</v>
      </c>
      <c r="V8" s="579" t="s">
        <v>1149</v>
      </c>
      <c r="W8" s="504" t="s">
        <v>1150</v>
      </c>
      <c r="X8" s="579" t="s">
        <v>450</v>
      </c>
      <c r="Y8" s="579" t="s">
        <v>451</v>
      </c>
      <c r="Z8" s="579" t="s">
        <v>1957</v>
      </c>
      <c r="AA8" s="579" t="s">
        <v>609</v>
      </c>
      <c r="AB8" s="748" t="s">
        <v>1316</v>
      </c>
      <c r="AC8" s="748" t="s">
        <v>1947</v>
      </c>
      <c r="AD8" s="579" t="s">
        <v>1948</v>
      </c>
      <c r="AE8" s="578" t="str">
        <f>+R8</f>
        <v xml:space="preserve"> ստաժ</v>
      </c>
      <c r="AF8" s="578" t="str">
        <f>+S8</f>
        <v>Ստաժի %-ը</v>
      </c>
      <c r="AG8" s="579" t="s">
        <v>62</v>
      </c>
      <c r="AH8" s="579" t="s">
        <v>63</v>
      </c>
      <c r="AI8" s="579" t="s">
        <v>1149</v>
      </c>
      <c r="AJ8" s="504" t="s">
        <v>1150</v>
      </c>
      <c r="AK8" s="579" t="s">
        <v>450</v>
      </c>
      <c r="AL8" s="579" t="s">
        <v>451</v>
      </c>
      <c r="AM8" s="579" t="s">
        <v>1957</v>
      </c>
      <c r="AN8" s="579" t="s">
        <v>609</v>
      </c>
      <c r="AO8" s="748" t="s">
        <v>1316</v>
      </c>
      <c r="AP8" s="748" t="s">
        <v>2460</v>
      </c>
      <c r="AQ8" s="579" t="s">
        <v>2459</v>
      </c>
      <c r="AR8" s="578" t="str">
        <f>+AE8</f>
        <v xml:space="preserve"> ստաժ</v>
      </c>
      <c r="AS8" s="578" t="str">
        <f>+AF8</f>
        <v>Ստաժի %-ը</v>
      </c>
      <c r="AT8" s="579" t="s">
        <v>62</v>
      </c>
      <c r="AU8" s="579" t="s">
        <v>63</v>
      </c>
      <c r="AV8" s="579" t="s">
        <v>1149</v>
      </c>
      <c r="AW8" s="504" t="s">
        <v>1150</v>
      </c>
      <c r="AX8" s="579" t="s">
        <v>450</v>
      </c>
      <c r="AY8" s="579" t="s">
        <v>451</v>
      </c>
      <c r="AZ8" s="579" t="s">
        <v>1957</v>
      </c>
      <c r="BA8" s="579" t="s">
        <v>609</v>
      </c>
      <c r="BB8" s="748" t="s">
        <v>1316</v>
      </c>
      <c r="BC8" s="748" t="s">
        <v>2933</v>
      </c>
      <c r="BD8" s="579" t="s">
        <v>2934</v>
      </c>
    </row>
    <row r="9" spans="1:56" ht="71.25">
      <c r="A9" s="769"/>
      <c r="B9" s="748" t="s">
        <v>1037</v>
      </c>
      <c r="C9" s="746"/>
      <c r="D9" s="746"/>
      <c r="E9" s="577"/>
      <c r="F9" s="746"/>
      <c r="G9" s="578"/>
      <c r="H9" s="578"/>
      <c r="I9" s="579"/>
      <c r="J9" s="504"/>
      <c r="K9" s="579"/>
      <c r="L9" s="579"/>
      <c r="M9" s="579"/>
      <c r="N9" s="579"/>
      <c r="O9" s="748"/>
      <c r="P9" s="748"/>
      <c r="Q9" s="579"/>
      <c r="R9" s="578"/>
      <c r="S9" s="578"/>
      <c r="T9" s="579"/>
      <c r="U9" s="579"/>
      <c r="V9" s="579"/>
      <c r="W9" s="504"/>
      <c r="X9" s="579"/>
      <c r="Y9" s="579"/>
      <c r="Z9" s="579"/>
      <c r="AA9" s="579"/>
      <c r="AB9" s="748"/>
      <c r="AC9" s="748"/>
      <c r="AD9" s="579"/>
      <c r="AE9" s="578"/>
      <c r="AF9" s="578"/>
      <c r="AG9" s="579"/>
      <c r="AH9" s="579"/>
      <c r="AI9" s="579"/>
      <c r="AJ9" s="504"/>
      <c r="AK9" s="579"/>
      <c r="AL9" s="579"/>
      <c r="AM9" s="579"/>
      <c r="AN9" s="579"/>
      <c r="AO9" s="748"/>
      <c r="AP9" s="748"/>
      <c r="AQ9" s="579"/>
      <c r="AR9" s="578"/>
      <c r="AS9" s="578"/>
      <c r="AT9" s="579"/>
      <c r="AU9" s="579"/>
      <c r="AV9" s="579"/>
      <c r="AW9" s="504"/>
      <c r="AX9" s="579"/>
      <c r="AY9" s="579"/>
      <c r="AZ9" s="579"/>
      <c r="BA9" s="579"/>
      <c r="BB9" s="748"/>
      <c r="BC9" s="748"/>
      <c r="BD9" s="579"/>
    </row>
    <row r="10" spans="1:56" ht="14.25">
      <c r="A10" s="769"/>
      <c r="B10" s="693" t="s">
        <v>952</v>
      </c>
      <c r="C10" s="746"/>
      <c r="D10" s="746"/>
      <c r="E10" s="577"/>
      <c r="F10" s="746"/>
      <c r="G10" s="578"/>
      <c r="H10" s="578"/>
      <c r="I10" s="579"/>
      <c r="J10" s="504"/>
      <c r="K10" s="579"/>
      <c r="L10" s="579"/>
      <c r="M10" s="579"/>
      <c r="N10" s="579"/>
      <c r="O10" s="748"/>
      <c r="P10" s="748"/>
      <c r="Q10" s="579"/>
      <c r="R10" s="578"/>
      <c r="S10" s="578"/>
      <c r="T10" s="579"/>
      <c r="U10" s="579"/>
      <c r="V10" s="579"/>
      <c r="W10" s="504"/>
      <c r="X10" s="579"/>
      <c r="Y10" s="579"/>
      <c r="Z10" s="579"/>
      <c r="AA10" s="579"/>
      <c r="AB10" s="748"/>
      <c r="AC10" s="748"/>
      <c r="AD10" s="579"/>
      <c r="AE10" s="578"/>
      <c r="AF10" s="578"/>
      <c r="AG10" s="579"/>
      <c r="AH10" s="579"/>
      <c r="AI10" s="579"/>
      <c r="AJ10" s="504"/>
      <c r="AK10" s="579"/>
      <c r="AL10" s="579"/>
      <c r="AM10" s="579"/>
      <c r="AN10" s="579"/>
      <c r="AO10" s="748"/>
      <c r="AP10" s="748"/>
      <c r="AQ10" s="579"/>
      <c r="AR10" s="578"/>
      <c r="AS10" s="578"/>
      <c r="AT10" s="579"/>
      <c r="AU10" s="579"/>
      <c r="AV10" s="579"/>
      <c r="AW10" s="504"/>
      <c r="AX10" s="579"/>
      <c r="AY10" s="579"/>
      <c r="AZ10" s="579"/>
      <c r="BA10" s="579"/>
      <c r="BB10" s="748"/>
      <c r="BC10" s="748"/>
      <c r="BD10" s="579"/>
    </row>
    <row r="11" spans="1:56" s="451" customFormat="1">
      <c r="A11" s="807">
        <v>1</v>
      </c>
      <c r="B11" s="808" t="s">
        <v>78</v>
      </c>
      <c r="C11" s="809"/>
      <c r="D11" s="809"/>
      <c r="E11" s="810" t="s">
        <v>949</v>
      </c>
      <c r="F11" s="809">
        <v>1</v>
      </c>
      <c r="G11" s="811">
        <v>0</v>
      </c>
      <c r="H11" s="812">
        <f>+G11*2</f>
        <v>0</v>
      </c>
      <c r="I11" s="813">
        <v>83200</v>
      </c>
      <c r="J11" s="813">
        <v>12</v>
      </c>
      <c r="K11" s="814">
        <f t="shared" ref="K11:K28" si="11">+J11*I11</f>
        <v>998400</v>
      </c>
      <c r="L11" s="814">
        <f>+K11*H11/100</f>
        <v>0</v>
      </c>
      <c r="M11" s="814">
        <f>+K11*0.5</f>
        <v>499200</v>
      </c>
      <c r="N11" s="814">
        <f>+K11+L11+M11</f>
        <v>1497600</v>
      </c>
      <c r="O11" s="921"/>
      <c r="P11" s="815">
        <f t="shared" ref="P11:P17" si="12">+N11+O11</f>
        <v>1497600</v>
      </c>
      <c r="Q11" s="815">
        <f>+P11*13</f>
        <v>19468800</v>
      </c>
      <c r="R11" s="454">
        <f>+G11+1</f>
        <v>1</v>
      </c>
      <c r="S11" s="448">
        <f>+R11*2</f>
        <v>2</v>
      </c>
      <c r="T11" s="449">
        <v>83200</v>
      </c>
      <c r="U11" s="449">
        <f>+J11</f>
        <v>12</v>
      </c>
      <c r="V11" s="449"/>
      <c r="W11" s="449">
        <f>+U11+U11*V11</f>
        <v>12</v>
      </c>
      <c r="X11" s="450">
        <f t="shared" ref="X11:X17" si="13">+W11*T11</f>
        <v>998400</v>
      </c>
      <c r="Y11" s="450">
        <f t="shared" ref="Y11:Y17" si="14">IF((S11&lt;=30)*AND(X11*S11%&gt;L11),X11*S11%,IF((S11&gt;30)*AND(X11*30%&gt;L11),X11*30%,L11))</f>
        <v>19968</v>
      </c>
      <c r="Z11" s="450">
        <f>+X11*0.5</f>
        <v>499200</v>
      </c>
      <c r="AA11" s="450">
        <f>+X11+Y11+Z11</f>
        <v>1517568</v>
      </c>
      <c r="AB11" s="694"/>
      <c r="AC11" s="452">
        <f>+AA11+AB11</f>
        <v>1517568</v>
      </c>
      <c r="AD11" s="452">
        <f>+AC11*13</f>
        <v>19728384</v>
      </c>
      <c r="AE11" s="454">
        <f>+R11+1</f>
        <v>2</v>
      </c>
      <c r="AF11" s="448">
        <f>+AE11*2</f>
        <v>4</v>
      </c>
      <c r="AG11" s="449">
        <f t="shared" ref="AG11:AG16" si="15">+T11</f>
        <v>83200</v>
      </c>
      <c r="AH11" s="449">
        <f>+U11</f>
        <v>12</v>
      </c>
      <c r="AI11" s="449"/>
      <c r="AJ11" s="449">
        <f>+AH11+AH11*AI11</f>
        <v>12</v>
      </c>
      <c r="AK11" s="450">
        <f t="shared" ref="AK11:AK16" si="16">+AJ11*AG11</f>
        <v>998400</v>
      </c>
      <c r="AL11" s="450">
        <f t="shared" ref="AL11:AL16" si="17">IF((AF11&lt;=30)*AND(AK11*AF11%&gt;Y11),AK11*AF11%,IF((AF11&gt;30)*AND(AK11*30%&gt;Y11),AK11*30%,Y11))</f>
        <v>39936</v>
      </c>
      <c r="AM11" s="450">
        <f>+AK11*0.5</f>
        <v>499200</v>
      </c>
      <c r="AN11" s="450">
        <f>+AK11+AL11+AM11</f>
        <v>1537536</v>
      </c>
      <c r="AO11" s="694"/>
      <c r="AP11" s="452">
        <f t="shared" ref="AP11:AP16" si="18">+AN11+AO11</f>
        <v>1537536</v>
      </c>
      <c r="AQ11" s="452">
        <f>+AP11*13</f>
        <v>19987968</v>
      </c>
      <c r="AR11" s="454">
        <f>+AE11+1</f>
        <v>3</v>
      </c>
      <c r="AS11" s="448">
        <f>+AR11*2</f>
        <v>6</v>
      </c>
      <c r="AT11" s="449">
        <f t="shared" ref="AT11:AT16" si="19">+AG11</f>
        <v>83200</v>
      </c>
      <c r="AU11" s="449">
        <f>+AH11</f>
        <v>12</v>
      </c>
      <c r="AV11" s="449"/>
      <c r="AW11" s="449">
        <f>+AU11+AU11*AV11</f>
        <v>12</v>
      </c>
      <c r="AX11" s="450">
        <f t="shared" ref="AX11:AX16" si="20">+AW11*AT11</f>
        <v>998400</v>
      </c>
      <c r="AY11" s="450">
        <f t="shared" ref="AY11:AY16" si="21">IF((AS11&lt;=30)*AND(AX11*AS11%&gt;AL11),AX11*AS11%,IF((AS11&gt;30)*AND(AX11*30%&gt;AL11),AX11*30%,AL11))</f>
        <v>59904</v>
      </c>
      <c r="AZ11" s="450">
        <f>+AX11*0.5</f>
        <v>499200</v>
      </c>
      <c r="BA11" s="450">
        <f>+AX11+AY11+AZ11</f>
        <v>1557504</v>
      </c>
      <c r="BB11" s="694"/>
      <c r="BC11" s="452">
        <f t="shared" ref="BC11:BC16" si="22">+BA11+BB11</f>
        <v>1557504</v>
      </c>
      <c r="BD11" s="452">
        <f>+BC11*13</f>
        <v>20247552</v>
      </c>
    </row>
    <row r="12" spans="1:56" s="451" customFormat="1">
      <c r="A12" s="807">
        <v>2</v>
      </c>
      <c r="B12" s="808" t="s">
        <v>78</v>
      </c>
      <c r="C12" s="809"/>
      <c r="D12" s="809"/>
      <c r="E12" s="810" t="s">
        <v>949</v>
      </c>
      <c r="F12" s="809">
        <v>1</v>
      </c>
      <c r="G12" s="811">
        <v>0</v>
      </c>
      <c r="H12" s="812">
        <f>+G12*2</f>
        <v>0</v>
      </c>
      <c r="I12" s="813">
        <v>83200</v>
      </c>
      <c r="J12" s="813">
        <v>12</v>
      </c>
      <c r="K12" s="814">
        <f t="shared" si="11"/>
        <v>998400</v>
      </c>
      <c r="L12" s="814">
        <f>+K12*H12/100</f>
        <v>0</v>
      </c>
      <c r="M12" s="814">
        <f>+K12*0.5</f>
        <v>499200</v>
      </c>
      <c r="N12" s="814">
        <f t="shared" ref="N12:N31" si="23">+K12+L12+M12</f>
        <v>1497600</v>
      </c>
      <c r="O12" s="813"/>
      <c r="P12" s="815">
        <f t="shared" si="12"/>
        <v>1497600</v>
      </c>
      <c r="Q12" s="815">
        <f t="shared" ref="Q12:Q28" si="24">+P12*13</f>
        <v>19468800</v>
      </c>
      <c r="R12" s="454">
        <f>+G12+1</f>
        <v>1</v>
      </c>
      <c r="S12" s="448">
        <f>+R12*2</f>
        <v>2</v>
      </c>
      <c r="T12" s="449">
        <v>83200</v>
      </c>
      <c r="U12" s="449">
        <f t="shared" ref="U12:U31" si="25">+J12</f>
        <v>12</v>
      </c>
      <c r="V12" s="449"/>
      <c r="W12" s="449">
        <f t="shared" ref="W12:W28" si="26">+U12+U12*V12</f>
        <v>12</v>
      </c>
      <c r="X12" s="450">
        <f t="shared" si="13"/>
        <v>998400</v>
      </c>
      <c r="Y12" s="450">
        <f t="shared" si="14"/>
        <v>19968</v>
      </c>
      <c r="Z12" s="450">
        <f>+X12*0.5</f>
        <v>499200</v>
      </c>
      <c r="AA12" s="450">
        <f t="shared" ref="AA12:AA31" si="27">+X12+Y12+Z12</f>
        <v>1517568</v>
      </c>
      <c r="AB12" s="449"/>
      <c r="AC12" s="452">
        <f t="shared" ref="AC12:AC17" si="28">+AA12+AB12</f>
        <v>1517568</v>
      </c>
      <c r="AD12" s="452">
        <f t="shared" ref="AD12:AD28" si="29">+AC12*13</f>
        <v>19728384</v>
      </c>
      <c r="AE12" s="454">
        <f>+R12+1</f>
        <v>2</v>
      </c>
      <c r="AF12" s="448">
        <f>+AE12*2</f>
        <v>4</v>
      </c>
      <c r="AG12" s="449">
        <f t="shared" si="15"/>
        <v>83200</v>
      </c>
      <c r="AH12" s="449">
        <f t="shared" ref="AH12:AH31" si="30">+U12</f>
        <v>12</v>
      </c>
      <c r="AI12" s="449"/>
      <c r="AJ12" s="449">
        <f t="shared" ref="AJ12:AJ28" si="31">+AH12+AH12*AI12</f>
        <v>12</v>
      </c>
      <c r="AK12" s="450">
        <f t="shared" si="16"/>
        <v>998400</v>
      </c>
      <c r="AL12" s="450">
        <f t="shared" si="17"/>
        <v>39936</v>
      </c>
      <c r="AM12" s="450">
        <f>+AK12*0.5</f>
        <v>499200</v>
      </c>
      <c r="AN12" s="450">
        <f t="shared" ref="AN12:AN31" si="32">+AK12+AL12+AM12</f>
        <v>1537536</v>
      </c>
      <c r="AO12" s="449"/>
      <c r="AP12" s="452">
        <f t="shared" si="18"/>
        <v>1537536</v>
      </c>
      <c r="AQ12" s="452">
        <f t="shared" ref="AQ12:AQ28" si="33">+AP12*13</f>
        <v>19987968</v>
      </c>
      <c r="AR12" s="454">
        <f>+AE12+1</f>
        <v>3</v>
      </c>
      <c r="AS12" s="448">
        <f>+AR12*2</f>
        <v>6</v>
      </c>
      <c r="AT12" s="449">
        <f t="shared" si="19"/>
        <v>83200</v>
      </c>
      <c r="AU12" s="449">
        <f t="shared" ref="AU12:AU31" si="34">+AH12</f>
        <v>12</v>
      </c>
      <c r="AV12" s="449"/>
      <c r="AW12" s="449">
        <f t="shared" ref="AW12:AW28" si="35">+AU12+AU12*AV12</f>
        <v>12</v>
      </c>
      <c r="AX12" s="450">
        <f t="shared" si="20"/>
        <v>998400</v>
      </c>
      <c r="AY12" s="450">
        <f t="shared" si="21"/>
        <v>59904</v>
      </c>
      <c r="AZ12" s="450">
        <f>+AX12*0.5</f>
        <v>499200</v>
      </c>
      <c r="BA12" s="450">
        <f t="shared" ref="BA12:BA31" si="36">+AX12+AY12+AZ12</f>
        <v>1557504</v>
      </c>
      <c r="BB12" s="449"/>
      <c r="BC12" s="452">
        <f t="shared" si="22"/>
        <v>1557504</v>
      </c>
      <c r="BD12" s="452">
        <f t="shared" ref="BD12:BD28" si="37">+BC12*13</f>
        <v>20247552</v>
      </c>
    </row>
    <row r="13" spans="1:56" s="451" customFormat="1">
      <c r="A13" s="807">
        <v>3</v>
      </c>
      <c r="B13" s="808" t="s">
        <v>2087</v>
      </c>
      <c r="C13" s="809" t="s">
        <v>1960</v>
      </c>
      <c r="D13" s="809">
        <v>1985</v>
      </c>
      <c r="E13" s="810" t="s">
        <v>949</v>
      </c>
      <c r="F13" s="809">
        <v>1</v>
      </c>
      <c r="G13" s="811">
        <v>3</v>
      </c>
      <c r="H13" s="812">
        <f>+G13*2</f>
        <v>6</v>
      </c>
      <c r="I13" s="813">
        <v>83200</v>
      </c>
      <c r="J13" s="813">
        <v>12</v>
      </c>
      <c r="K13" s="814">
        <f t="shared" si="11"/>
        <v>998400</v>
      </c>
      <c r="L13" s="814">
        <f>+K13*H13/100</f>
        <v>59904</v>
      </c>
      <c r="M13" s="814">
        <f>+K13*0.5</f>
        <v>499200</v>
      </c>
      <c r="N13" s="814">
        <f t="shared" si="23"/>
        <v>1557504</v>
      </c>
      <c r="O13" s="813"/>
      <c r="P13" s="815">
        <f t="shared" si="12"/>
        <v>1557504</v>
      </c>
      <c r="Q13" s="815">
        <f t="shared" si="24"/>
        <v>20247552</v>
      </c>
      <c r="R13" s="454">
        <f>+G13+1</f>
        <v>4</v>
      </c>
      <c r="S13" s="448">
        <f>+R13*2</f>
        <v>8</v>
      </c>
      <c r="T13" s="449">
        <v>83200</v>
      </c>
      <c r="U13" s="449">
        <f t="shared" si="25"/>
        <v>12</v>
      </c>
      <c r="V13" s="449"/>
      <c r="W13" s="449">
        <f t="shared" si="26"/>
        <v>12</v>
      </c>
      <c r="X13" s="450">
        <f t="shared" si="13"/>
        <v>998400</v>
      </c>
      <c r="Y13" s="450">
        <f t="shared" si="14"/>
        <v>79872</v>
      </c>
      <c r="Z13" s="450">
        <f>+X13*0.5</f>
        <v>499200</v>
      </c>
      <c r="AA13" s="450">
        <f t="shared" si="27"/>
        <v>1577472</v>
      </c>
      <c r="AB13" s="449"/>
      <c r="AC13" s="452">
        <f t="shared" si="28"/>
        <v>1577472</v>
      </c>
      <c r="AD13" s="452">
        <f t="shared" si="29"/>
        <v>20507136</v>
      </c>
      <c r="AE13" s="454">
        <f>+R13+1</f>
        <v>5</v>
      </c>
      <c r="AF13" s="448">
        <f>+AE13*2</f>
        <v>10</v>
      </c>
      <c r="AG13" s="449">
        <f t="shared" si="15"/>
        <v>83200</v>
      </c>
      <c r="AH13" s="449">
        <f t="shared" si="30"/>
        <v>12</v>
      </c>
      <c r="AI13" s="449"/>
      <c r="AJ13" s="449">
        <f t="shared" si="31"/>
        <v>12</v>
      </c>
      <c r="AK13" s="450">
        <f t="shared" si="16"/>
        <v>998400</v>
      </c>
      <c r="AL13" s="450">
        <f t="shared" si="17"/>
        <v>99840</v>
      </c>
      <c r="AM13" s="450">
        <f>+AK13*0.5</f>
        <v>499200</v>
      </c>
      <c r="AN13" s="450">
        <f t="shared" si="32"/>
        <v>1597440</v>
      </c>
      <c r="AO13" s="449"/>
      <c r="AP13" s="452">
        <f t="shared" si="18"/>
        <v>1597440</v>
      </c>
      <c r="AQ13" s="452">
        <f t="shared" si="33"/>
        <v>20766720</v>
      </c>
      <c r="AR13" s="454">
        <f>+AE13+1</f>
        <v>6</v>
      </c>
      <c r="AS13" s="448">
        <f>+AR13*2</f>
        <v>12</v>
      </c>
      <c r="AT13" s="449">
        <f t="shared" si="19"/>
        <v>83200</v>
      </c>
      <c r="AU13" s="449">
        <f t="shared" si="34"/>
        <v>12</v>
      </c>
      <c r="AV13" s="449"/>
      <c r="AW13" s="449">
        <f t="shared" si="35"/>
        <v>12</v>
      </c>
      <c r="AX13" s="450">
        <f t="shared" si="20"/>
        <v>998400</v>
      </c>
      <c r="AY13" s="450">
        <f t="shared" si="21"/>
        <v>119808</v>
      </c>
      <c r="AZ13" s="450">
        <f>+AX13*0.5</f>
        <v>499200</v>
      </c>
      <c r="BA13" s="450">
        <f t="shared" si="36"/>
        <v>1617408</v>
      </c>
      <c r="BB13" s="449"/>
      <c r="BC13" s="452">
        <f t="shared" si="22"/>
        <v>1617408</v>
      </c>
      <c r="BD13" s="452">
        <f t="shared" si="37"/>
        <v>21026304</v>
      </c>
    </row>
    <row r="14" spans="1:56" s="451" customFormat="1">
      <c r="A14" s="807">
        <v>4</v>
      </c>
      <c r="B14" s="808" t="s">
        <v>78</v>
      </c>
      <c r="C14" s="809"/>
      <c r="D14" s="809"/>
      <c r="E14" s="810" t="s">
        <v>949</v>
      </c>
      <c r="F14" s="809">
        <v>1</v>
      </c>
      <c r="G14" s="811">
        <v>0</v>
      </c>
      <c r="H14" s="812">
        <f>+G14*2</f>
        <v>0</v>
      </c>
      <c r="I14" s="813">
        <v>83200</v>
      </c>
      <c r="J14" s="813">
        <v>12</v>
      </c>
      <c r="K14" s="814">
        <f t="shared" si="11"/>
        <v>998400</v>
      </c>
      <c r="L14" s="814">
        <f>+K14*H14/100</f>
        <v>0</v>
      </c>
      <c r="M14" s="814">
        <f>+K14*0.5</f>
        <v>499200</v>
      </c>
      <c r="N14" s="814">
        <f t="shared" si="23"/>
        <v>1497600</v>
      </c>
      <c r="O14" s="813"/>
      <c r="P14" s="815">
        <f t="shared" si="12"/>
        <v>1497600</v>
      </c>
      <c r="Q14" s="815">
        <f t="shared" si="24"/>
        <v>19468800</v>
      </c>
      <c r="R14" s="454">
        <f>+G14+1</f>
        <v>1</v>
      </c>
      <c r="S14" s="448">
        <f>+R14*2</f>
        <v>2</v>
      </c>
      <c r="T14" s="449">
        <v>83200</v>
      </c>
      <c r="U14" s="449">
        <f t="shared" si="25"/>
        <v>12</v>
      </c>
      <c r="V14" s="449"/>
      <c r="W14" s="449">
        <f t="shared" si="26"/>
        <v>12</v>
      </c>
      <c r="X14" s="450">
        <f t="shared" si="13"/>
        <v>998400</v>
      </c>
      <c r="Y14" s="450">
        <f t="shared" si="14"/>
        <v>19968</v>
      </c>
      <c r="Z14" s="450">
        <f>+X14*0.5</f>
        <v>499200</v>
      </c>
      <c r="AA14" s="450">
        <f t="shared" si="27"/>
        <v>1517568</v>
      </c>
      <c r="AB14" s="449"/>
      <c r="AC14" s="452">
        <f t="shared" si="28"/>
        <v>1517568</v>
      </c>
      <c r="AD14" s="452">
        <f t="shared" si="29"/>
        <v>19728384</v>
      </c>
      <c r="AE14" s="454">
        <f>+R14+1</f>
        <v>2</v>
      </c>
      <c r="AF14" s="448">
        <f>+AE14*2</f>
        <v>4</v>
      </c>
      <c r="AG14" s="449">
        <f t="shared" si="15"/>
        <v>83200</v>
      </c>
      <c r="AH14" s="449">
        <f t="shared" si="30"/>
        <v>12</v>
      </c>
      <c r="AI14" s="449"/>
      <c r="AJ14" s="449">
        <f t="shared" si="31"/>
        <v>12</v>
      </c>
      <c r="AK14" s="450">
        <f t="shared" si="16"/>
        <v>998400</v>
      </c>
      <c r="AL14" s="450">
        <f t="shared" si="17"/>
        <v>39936</v>
      </c>
      <c r="AM14" s="450">
        <f>+AK14*0.5</f>
        <v>499200</v>
      </c>
      <c r="AN14" s="450">
        <f t="shared" si="32"/>
        <v>1537536</v>
      </c>
      <c r="AO14" s="449"/>
      <c r="AP14" s="452">
        <f t="shared" si="18"/>
        <v>1537536</v>
      </c>
      <c r="AQ14" s="452">
        <f t="shared" si="33"/>
        <v>19987968</v>
      </c>
      <c r="AR14" s="454">
        <f>+AE14+1</f>
        <v>3</v>
      </c>
      <c r="AS14" s="448">
        <f>+AR14*2</f>
        <v>6</v>
      </c>
      <c r="AT14" s="449">
        <f t="shared" si="19"/>
        <v>83200</v>
      </c>
      <c r="AU14" s="449">
        <f t="shared" si="34"/>
        <v>12</v>
      </c>
      <c r="AV14" s="449"/>
      <c r="AW14" s="449">
        <f t="shared" si="35"/>
        <v>12</v>
      </c>
      <c r="AX14" s="450">
        <f t="shared" si="20"/>
        <v>998400</v>
      </c>
      <c r="AY14" s="450">
        <f t="shared" si="21"/>
        <v>59904</v>
      </c>
      <c r="AZ14" s="450">
        <f>+AX14*0.5</f>
        <v>499200</v>
      </c>
      <c r="BA14" s="450">
        <f t="shared" si="36"/>
        <v>1557504</v>
      </c>
      <c r="BB14" s="449"/>
      <c r="BC14" s="452">
        <f t="shared" si="22"/>
        <v>1557504</v>
      </c>
      <c r="BD14" s="452">
        <f t="shared" si="37"/>
        <v>20247552</v>
      </c>
    </row>
    <row r="15" spans="1:56" s="451" customFormat="1">
      <c r="A15" s="807">
        <v>5</v>
      </c>
      <c r="B15" s="808" t="s">
        <v>2476</v>
      </c>
      <c r="C15" s="809" t="s">
        <v>1961</v>
      </c>
      <c r="D15" s="809">
        <v>1976</v>
      </c>
      <c r="E15" s="810" t="s">
        <v>949</v>
      </c>
      <c r="F15" s="809">
        <v>1</v>
      </c>
      <c r="G15" s="811">
        <v>1</v>
      </c>
      <c r="H15" s="812">
        <f>+G15*2</f>
        <v>2</v>
      </c>
      <c r="I15" s="813">
        <v>83200</v>
      </c>
      <c r="J15" s="813">
        <v>12</v>
      </c>
      <c r="K15" s="814">
        <f t="shared" si="11"/>
        <v>998400</v>
      </c>
      <c r="L15" s="814">
        <f>+K15*H15/100</f>
        <v>19968</v>
      </c>
      <c r="M15" s="814">
        <f>+K15*0.5</f>
        <v>499200</v>
      </c>
      <c r="N15" s="814">
        <f t="shared" si="23"/>
        <v>1517568</v>
      </c>
      <c r="O15" s="813"/>
      <c r="P15" s="815">
        <f t="shared" si="12"/>
        <v>1517568</v>
      </c>
      <c r="Q15" s="815">
        <f t="shared" si="24"/>
        <v>19728384</v>
      </c>
      <c r="R15" s="454">
        <f>+G15+1</f>
        <v>2</v>
      </c>
      <c r="S15" s="448">
        <f>+R15*2</f>
        <v>4</v>
      </c>
      <c r="T15" s="449">
        <v>83200</v>
      </c>
      <c r="U15" s="449">
        <f t="shared" si="25"/>
        <v>12</v>
      </c>
      <c r="V15" s="449"/>
      <c r="W15" s="449">
        <f t="shared" si="26"/>
        <v>12</v>
      </c>
      <c r="X15" s="450">
        <f t="shared" si="13"/>
        <v>998400</v>
      </c>
      <c r="Y15" s="450">
        <f t="shared" si="14"/>
        <v>39936</v>
      </c>
      <c r="Z15" s="450">
        <f>+X15*0.5</f>
        <v>499200</v>
      </c>
      <c r="AA15" s="450">
        <f t="shared" si="27"/>
        <v>1537536</v>
      </c>
      <c r="AB15" s="449"/>
      <c r="AC15" s="452">
        <f t="shared" si="28"/>
        <v>1537536</v>
      </c>
      <c r="AD15" s="452">
        <f t="shared" si="29"/>
        <v>19987968</v>
      </c>
      <c r="AE15" s="454">
        <f>+R15+1</f>
        <v>3</v>
      </c>
      <c r="AF15" s="448">
        <f>+AE15*2</f>
        <v>6</v>
      </c>
      <c r="AG15" s="449">
        <f t="shared" si="15"/>
        <v>83200</v>
      </c>
      <c r="AH15" s="449">
        <f t="shared" si="30"/>
        <v>12</v>
      </c>
      <c r="AI15" s="449"/>
      <c r="AJ15" s="449">
        <f t="shared" si="31"/>
        <v>12</v>
      </c>
      <c r="AK15" s="450">
        <f t="shared" si="16"/>
        <v>998400</v>
      </c>
      <c r="AL15" s="450">
        <f t="shared" si="17"/>
        <v>59904</v>
      </c>
      <c r="AM15" s="450">
        <f>+AK15*0.5</f>
        <v>499200</v>
      </c>
      <c r="AN15" s="450">
        <f t="shared" si="32"/>
        <v>1557504</v>
      </c>
      <c r="AO15" s="449"/>
      <c r="AP15" s="452">
        <f t="shared" si="18"/>
        <v>1557504</v>
      </c>
      <c r="AQ15" s="452">
        <f t="shared" si="33"/>
        <v>20247552</v>
      </c>
      <c r="AR15" s="454">
        <f>+AE15+1</f>
        <v>4</v>
      </c>
      <c r="AS15" s="448">
        <f>+AR15*2</f>
        <v>8</v>
      </c>
      <c r="AT15" s="449">
        <f t="shared" si="19"/>
        <v>83200</v>
      </c>
      <c r="AU15" s="449">
        <f t="shared" si="34"/>
        <v>12</v>
      </c>
      <c r="AV15" s="449"/>
      <c r="AW15" s="449">
        <f t="shared" si="35"/>
        <v>12</v>
      </c>
      <c r="AX15" s="450">
        <f t="shared" si="20"/>
        <v>998400</v>
      </c>
      <c r="AY15" s="450">
        <f t="shared" si="21"/>
        <v>79872</v>
      </c>
      <c r="AZ15" s="450">
        <f>+AX15*0.5</f>
        <v>499200</v>
      </c>
      <c r="BA15" s="450">
        <f t="shared" si="36"/>
        <v>1577472</v>
      </c>
      <c r="BB15" s="449"/>
      <c r="BC15" s="452">
        <f t="shared" si="22"/>
        <v>1577472</v>
      </c>
      <c r="BD15" s="452">
        <f t="shared" si="37"/>
        <v>20507136</v>
      </c>
    </row>
    <row r="16" spans="1:56" s="451" customFormat="1" ht="40.5">
      <c r="A16" s="807">
        <v>6</v>
      </c>
      <c r="B16" s="808" t="s">
        <v>78</v>
      </c>
      <c r="C16" s="842"/>
      <c r="D16" s="842"/>
      <c r="E16" s="843" t="s">
        <v>93</v>
      </c>
      <c r="F16" s="809">
        <v>1</v>
      </c>
      <c r="G16" s="811"/>
      <c r="H16" s="812"/>
      <c r="I16" s="813">
        <v>83200</v>
      </c>
      <c r="J16" s="813">
        <v>10</v>
      </c>
      <c r="K16" s="814">
        <f t="shared" si="11"/>
        <v>832000</v>
      </c>
      <c r="L16" s="814">
        <v>0</v>
      </c>
      <c r="M16" s="814"/>
      <c r="N16" s="814">
        <f t="shared" si="23"/>
        <v>832000</v>
      </c>
      <c r="O16" s="813"/>
      <c r="P16" s="815">
        <f t="shared" si="12"/>
        <v>832000</v>
      </c>
      <c r="Q16" s="815">
        <f t="shared" si="24"/>
        <v>10816000</v>
      </c>
      <c r="R16" s="454"/>
      <c r="S16" s="448"/>
      <c r="T16" s="449">
        <v>83200</v>
      </c>
      <c r="U16" s="449">
        <f t="shared" si="25"/>
        <v>10</v>
      </c>
      <c r="V16" s="449"/>
      <c r="W16" s="449">
        <f t="shared" si="26"/>
        <v>10</v>
      </c>
      <c r="X16" s="450">
        <f t="shared" si="13"/>
        <v>832000</v>
      </c>
      <c r="Y16" s="450">
        <f t="shared" si="14"/>
        <v>0</v>
      </c>
      <c r="Z16" s="450"/>
      <c r="AA16" s="450">
        <f t="shared" si="27"/>
        <v>832000</v>
      </c>
      <c r="AB16" s="449"/>
      <c r="AC16" s="452">
        <f t="shared" si="28"/>
        <v>832000</v>
      </c>
      <c r="AD16" s="452">
        <f t="shared" si="29"/>
        <v>10816000</v>
      </c>
      <c r="AE16" s="454"/>
      <c r="AF16" s="448"/>
      <c r="AG16" s="449">
        <f t="shared" si="15"/>
        <v>83200</v>
      </c>
      <c r="AH16" s="449">
        <f t="shared" si="30"/>
        <v>10</v>
      </c>
      <c r="AI16" s="449"/>
      <c r="AJ16" s="449">
        <f t="shared" si="31"/>
        <v>10</v>
      </c>
      <c r="AK16" s="450">
        <f t="shared" si="16"/>
        <v>832000</v>
      </c>
      <c r="AL16" s="450">
        <f t="shared" si="17"/>
        <v>0</v>
      </c>
      <c r="AM16" s="450"/>
      <c r="AN16" s="450">
        <f t="shared" si="32"/>
        <v>832000</v>
      </c>
      <c r="AO16" s="449"/>
      <c r="AP16" s="452">
        <f t="shared" si="18"/>
        <v>832000</v>
      </c>
      <c r="AQ16" s="452">
        <f t="shared" si="33"/>
        <v>10816000</v>
      </c>
      <c r="AR16" s="454"/>
      <c r="AS16" s="448"/>
      <c r="AT16" s="449">
        <f t="shared" si="19"/>
        <v>83200</v>
      </c>
      <c r="AU16" s="449">
        <f t="shared" si="34"/>
        <v>10</v>
      </c>
      <c r="AV16" s="449"/>
      <c r="AW16" s="449">
        <f t="shared" si="35"/>
        <v>10</v>
      </c>
      <c r="AX16" s="450">
        <f t="shared" si="20"/>
        <v>832000</v>
      </c>
      <c r="AY16" s="450">
        <f t="shared" si="21"/>
        <v>0</v>
      </c>
      <c r="AZ16" s="450"/>
      <c r="BA16" s="450">
        <f t="shared" si="36"/>
        <v>832000</v>
      </c>
      <c r="BB16" s="449"/>
      <c r="BC16" s="452">
        <f t="shared" si="22"/>
        <v>832000</v>
      </c>
      <c r="BD16" s="452">
        <f t="shared" si="37"/>
        <v>10816000</v>
      </c>
    </row>
    <row r="17" spans="1:56" s="451" customFormat="1" ht="27">
      <c r="A17" s="807">
        <v>7</v>
      </c>
      <c r="B17" s="808" t="s">
        <v>2495</v>
      </c>
      <c r="C17" s="842" t="s">
        <v>1961</v>
      </c>
      <c r="D17" s="842">
        <v>1981</v>
      </c>
      <c r="E17" s="843" t="s">
        <v>1010</v>
      </c>
      <c r="F17" s="809">
        <v>1</v>
      </c>
      <c r="G17" s="811"/>
      <c r="H17" s="812"/>
      <c r="I17" s="813">
        <v>83200</v>
      </c>
      <c r="J17" s="813">
        <v>4.75</v>
      </c>
      <c r="K17" s="814">
        <f t="shared" si="11"/>
        <v>395200</v>
      </c>
      <c r="L17" s="814">
        <v>0</v>
      </c>
      <c r="M17" s="814"/>
      <c r="N17" s="814">
        <f t="shared" si="23"/>
        <v>395200</v>
      </c>
      <c r="O17" s="813"/>
      <c r="P17" s="815">
        <f t="shared" si="12"/>
        <v>395200</v>
      </c>
      <c r="Q17" s="815">
        <f t="shared" si="24"/>
        <v>5137600</v>
      </c>
      <c r="R17" s="454"/>
      <c r="S17" s="448"/>
      <c r="T17" s="449">
        <v>83200</v>
      </c>
      <c r="U17" s="449">
        <f t="shared" si="25"/>
        <v>4.75</v>
      </c>
      <c r="V17" s="449"/>
      <c r="W17" s="449">
        <f t="shared" si="26"/>
        <v>4.75</v>
      </c>
      <c r="X17" s="450">
        <f t="shared" si="13"/>
        <v>395200</v>
      </c>
      <c r="Y17" s="450">
        <f t="shared" si="14"/>
        <v>0</v>
      </c>
      <c r="Z17" s="450"/>
      <c r="AA17" s="450">
        <f t="shared" si="27"/>
        <v>395200</v>
      </c>
      <c r="AB17" s="449"/>
      <c r="AC17" s="452">
        <f t="shared" si="28"/>
        <v>395200</v>
      </c>
      <c r="AD17" s="452">
        <f t="shared" si="29"/>
        <v>5137600</v>
      </c>
      <c r="AE17" s="454"/>
      <c r="AF17" s="448"/>
      <c r="AG17" s="449">
        <f t="shared" ref="AG17:AG28" si="38">+T17</f>
        <v>83200</v>
      </c>
      <c r="AH17" s="449">
        <f t="shared" si="30"/>
        <v>4.75</v>
      </c>
      <c r="AI17" s="449"/>
      <c r="AJ17" s="449">
        <f t="shared" si="31"/>
        <v>4.75</v>
      </c>
      <c r="AK17" s="450">
        <f t="shared" ref="AK17:AK28" si="39">+AJ17*AG17</f>
        <v>395200</v>
      </c>
      <c r="AL17" s="450">
        <f t="shared" ref="AL17:AL28" si="40">IF((AF17&lt;=30)*AND(AK17*AF17%&gt;Y17),AK17*AF17%,IF((AF17&gt;30)*AND(AK17*30%&gt;Y17),AK17*30%,Y17))</f>
        <v>0</v>
      </c>
      <c r="AM17" s="450"/>
      <c r="AN17" s="450">
        <f t="shared" si="32"/>
        <v>395200</v>
      </c>
      <c r="AO17" s="449"/>
      <c r="AP17" s="452">
        <f t="shared" ref="AP17:AP28" si="41">+AN17+AO17</f>
        <v>395200</v>
      </c>
      <c r="AQ17" s="452">
        <f t="shared" si="33"/>
        <v>5137600</v>
      </c>
      <c r="AR17" s="454"/>
      <c r="AS17" s="448"/>
      <c r="AT17" s="449">
        <f t="shared" ref="AT17:AT28" si="42">+AG17</f>
        <v>83200</v>
      </c>
      <c r="AU17" s="449">
        <f t="shared" si="34"/>
        <v>4.75</v>
      </c>
      <c r="AV17" s="449"/>
      <c r="AW17" s="449">
        <f t="shared" si="35"/>
        <v>4.75</v>
      </c>
      <c r="AX17" s="450">
        <f t="shared" ref="AX17:AX28" si="43">+AW17*AT17</f>
        <v>395200</v>
      </c>
      <c r="AY17" s="450">
        <f t="shared" ref="AY17:AY28" si="44">IF((AS17&lt;=30)*AND(AX17*AS17%&gt;AL17),AX17*AS17%,IF((AS17&gt;30)*AND(AX17*30%&gt;AL17),AX17*30%,AL17))</f>
        <v>0</v>
      </c>
      <c r="AZ17" s="450"/>
      <c r="BA17" s="450">
        <f t="shared" si="36"/>
        <v>395200</v>
      </c>
      <c r="BB17" s="449"/>
      <c r="BC17" s="452">
        <f t="shared" ref="BC17:BC28" si="45">+BA17+BB17</f>
        <v>395200</v>
      </c>
      <c r="BD17" s="452">
        <f t="shared" si="37"/>
        <v>5137600</v>
      </c>
    </row>
    <row r="18" spans="1:56" s="451" customFormat="1" ht="27">
      <c r="A18" s="807">
        <v>8</v>
      </c>
      <c r="B18" s="808" t="s">
        <v>463</v>
      </c>
      <c r="C18" s="842" t="s">
        <v>1961</v>
      </c>
      <c r="D18" s="842">
        <v>1990</v>
      </c>
      <c r="E18" s="843" t="s">
        <v>1010</v>
      </c>
      <c r="F18" s="809">
        <v>1</v>
      </c>
      <c r="G18" s="811"/>
      <c r="H18" s="812"/>
      <c r="I18" s="813">
        <v>83200</v>
      </c>
      <c r="J18" s="813">
        <v>4.75</v>
      </c>
      <c r="K18" s="814">
        <f t="shared" si="11"/>
        <v>395200</v>
      </c>
      <c r="L18" s="814">
        <v>0</v>
      </c>
      <c r="M18" s="814"/>
      <c r="N18" s="814">
        <f t="shared" si="23"/>
        <v>395200</v>
      </c>
      <c r="O18" s="813"/>
      <c r="P18" s="815">
        <f t="shared" ref="P18:P24" si="46">+N18+O18</f>
        <v>395200</v>
      </c>
      <c r="Q18" s="815">
        <f t="shared" si="24"/>
        <v>5137600</v>
      </c>
      <c r="R18" s="454"/>
      <c r="S18" s="448"/>
      <c r="T18" s="449">
        <v>83200</v>
      </c>
      <c r="U18" s="449">
        <f t="shared" si="25"/>
        <v>4.75</v>
      </c>
      <c r="V18" s="449"/>
      <c r="W18" s="449">
        <f t="shared" si="26"/>
        <v>4.75</v>
      </c>
      <c r="X18" s="450">
        <f t="shared" ref="X18:X24" si="47">+W18*T18</f>
        <v>395200</v>
      </c>
      <c r="Y18" s="450">
        <f t="shared" ref="Y18:Y24" si="48">IF((S18&lt;=30)*AND(X18*S18%&gt;L18),X18*S18%,IF((S18&gt;30)*AND(X18*30%&gt;L18),X18*30%,L18))</f>
        <v>0</v>
      </c>
      <c r="Z18" s="450"/>
      <c r="AA18" s="450">
        <f t="shared" si="27"/>
        <v>395200</v>
      </c>
      <c r="AB18" s="449"/>
      <c r="AC18" s="452">
        <f t="shared" ref="AC18:AC24" si="49">+AA18+AB18</f>
        <v>395200</v>
      </c>
      <c r="AD18" s="452">
        <f t="shared" si="29"/>
        <v>5137600</v>
      </c>
      <c r="AE18" s="454"/>
      <c r="AF18" s="448"/>
      <c r="AG18" s="449">
        <f t="shared" si="38"/>
        <v>83200</v>
      </c>
      <c r="AH18" s="449">
        <f t="shared" si="30"/>
        <v>4.75</v>
      </c>
      <c r="AI18" s="449"/>
      <c r="AJ18" s="449">
        <f t="shared" si="31"/>
        <v>4.75</v>
      </c>
      <c r="AK18" s="450">
        <f t="shared" si="39"/>
        <v>395200</v>
      </c>
      <c r="AL18" s="450">
        <f t="shared" si="40"/>
        <v>0</v>
      </c>
      <c r="AM18" s="450"/>
      <c r="AN18" s="450">
        <f t="shared" si="32"/>
        <v>395200</v>
      </c>
      <c r="AO18" s="449"/>
      <c r="AP18" s="452">
        <f t="shared" si="41"/>
        <v>395200</v>
      </c>
      <c r="AQ18" s="452">
        <f t="shared" si="33"/>
        <v>5137600</v>
      </c>
      <c r="AR18" s="454"/>
      <c r="AS18" s="448"/>
      <c r="AT18" s="449">
        <f t="shared" si="42"/>
        <v>83200</v>
      </c>
      <c r="AU18" s="449">
        <f t="shared" si="34"/>
        <v>4.75</v>
      </c>
      <c r="AV18" s="449"/>
      <c r="AW18" s="449">
        <f t="shared" si="35"/>
        <v>4.75</v>
      </c>
      <c r="AX18" s="450">
        <f t="shared" si="43"/>
        <v>395200</v>
      </c>
      <c r="AY18" s="450">
        <f t="shared" si="44"/>
        <v>0</v>
      </c>
      <c r="AZ18" s="450"/>
      <c r="BA18" s="450">
        <f t="shared" si="36"/>
        <v>395200</v>
      </c>
      <c r="BB18" s="449"/>
      <c r="BC18" s="452">
        <f t="shared" si="45"/>
        <v>395200</v>
      </c>
      <c r="BD18" s="452">
        <f t="shared" si="37"/>
        <v>5137600</v>
      </c>
    </row>
    <row r="19" spans="1:56" s="451" customFormat="1" ht="27">
      <c r="A19" s="807">
        <v>9</v>
      </c>
      <c r="B19" s="808" t="s">
        <v>2090</v>
      </c>
      <c r="C19" s="842" t="s">
        <v>1961</v>
      </c>
      <c r="D19" s="842">
        <v>1994</v>
      </c>
      <c r="E19" s="843" t="s">
        <v>953</v>
      </c>
      <c r="F19" s="809">
        <v>1</v>
      </c>
      <c r="G19" s="811"/>
      <c r="H19" s="812"/>
      <c r="I19" s="813">
        <v>83200</v>
      </c>
      <c r="J19" s="813">
        <v>4.5</v>
      </c>
      <c r="K19" s="814">
        <f>+J19*I19</f>
        <v>374400</v>
      </c>
      <c r="L19" s="814">
        <v>0</v>
      </c>
      <c r="M19" s="814"/>
      <c r="N19" s="814">
        <f>+K19+L19+M19</f>
        <v>374400</v>
      </c>
      <c r="O19" s="813"/>
      <c r="P19" s="815">
        <f>+N19+O19</f>
        <v>374400</v>
      </c>
      <c r="Q19" s="815">
        <f>+P19*13</f>
        <v>4867200</v>
      </c>
      <c r="R19" s="454"/>
      <c r="S19" s="448"/>
      <c r="T19" s="449">
        <v>83200</v>
      </c>
      <c r="U19" s="449">
        <f>+J19</f>
        <v>4.5</v>
      </c>
      <c r="V19" s="449"/>
      <c r="W19" s="449">
        <f>+U19+U19*V19</f>
        <v>4.5</v>
      </c>
      <c r="X19" s="450">
        <f>+W19*T19</f>
        <v>374400</v>
      </c>
      <c r="Y19" s="450">
        <f>IF((S19&lt;=30)*AND(X19*S19%&gt;L19),X19*S19%,IF((S19&gt;30)*AND(X19*30%&gt;L19),X19*30%,L19))</f>
        <v>0</v>
      </c>
      <c r="Z19" s="450"/>
      <c r="AA19" s="450">
        <f>+X19+Y19+Z19</f>
        <v>374400</v>
      </c>
      <c r="AB19" s="449"/>
      <c r="AC19" s="452">
        <f>+AA19+AB19</f>
        <v>374400</v>
      </c>
      <c r="AD19" s="452">
        <f>+AC19*13</f>
        <v>4867200</v>
      </c>
      <c r="AE19" s="454"/>
      <c r="AF19" s="448"/>
      <c r="AG19" s="449">
        <f>+T19</f>
        <v>83200</v>
      </c>
      <c r="AH19" s="449">
        <f>+U19</f>
        <v>4.5</v>
      </c>
      <c r="AI19" s="449"/>
      <c r="AJ19" s="449">
        <f>+AH19+AH19*AI19</f>
        <v>4.5</v>
      </c>
      <c r="AK19" s="450">
        <f>+AJ19*AG19</f>
        <v>374400</v>
      </c>
      <c r="AL19" s="450">
        <f>IF((AF19&lt;=30)*AND(AK19*AF19%&gt;Y19),AK19*AF19%,IF((AF19&gt;30)*AND(AK19*30%&gt;Y19),AK19*30%,Y19))</f>
        <v>0</v>
      </c>
      <c r="AM19" s="450"/>
      <c r="AN19" s="450">
        <f>+AK19+AL19+AM19</f>
        <v>374400</v>
      </c>
      <c r="AO19" s="449"/>
      <c r="AP19" s="452">
        <f>+AN19+AO19</f>
        <v>374400</v>
      </c>
      <c r="AQ19" s="452">
        <f>+AP19*13</f>
        <v>4867200</v>
      </c>
      <c r="AR19" s="454"/>
      <c r="AS19" s="448"/>
      <c r="AT19" s="449">
        <f>+AG19</f>
        <v>83200</v>
      </c>
      <c r="AU19" s="449">
        <f>+AH19</f>
        <v>4.5</v>
      </c>
      <c r="AV19" s="449"/>
      <c r="AW19" s="449">
        <f>+AU19+AU19*AV19</f>
        <v>4.5</v>
      </c>
      <c r="AX19" s="450">
        <f>+AW19*AT19</f>
        <v>374400</v>
      </c>
      <c r="AY19" s="450">
        <f>IF((AS19&lt;=30)*AND(AX19*AS19%&gt;AL19),AX19*AS19%,IF((AS19&gt;30)*AND(AX19*30%&gt;AL19),AX19*30%,AL19))</f>
        <v>0</v>
      </c>
      <c r="AZ19" s="450"/>
      <c r="BA19" s="450">
        <f>+AX19+AY19+AZ19</f>
        <v>374400</v>
      </c>
      <c r="BB19" s="449"/>
      <c r="BC19" s="452">
        <f>+BA19+BB19</f>
        <v>374400</v>
      </c>
      <c r="BD19" s="452">
        <f>+BC19*13</f>
        <v>4867200</v>
      </c>
    </row>
    <row r="20" spans="1:56" s="451" customFormat="1" ht="27">
      <c r="A20" s="807">
        <v>10</v>
      </c>
      <c r="B20" s="808" t="s">
        <v>3352</v>
      </c>
      <c r="C20" s="842" t="s">
        <v>1960</v>
      </c>
      <c r="D20" s="842">
        <v>2002</v>
      </c>
      <c r="E20" s="843" t="s">
        <v>1011</v>
      </c>
      <c r="F20" s="809">
        <v>1</v>
      </c>
      <c r="G20" s="811"/>
      <c r="H20" s="812"/>
      <c r="I20" s="813">
        <v>83200</v>
      </c>
      <c r="J20" s="813">
        <v>3</v>
      </c>
      <c r="K20" s="814">
        <f t="shared" si="11"/>
        <v>249600</v>
      </c>
      <c r="L20" s="814">
        <v>0</v>
      </c>
      <c r="M20" s="814"/>
      <c r="N20" s="814">
        <f t="shared" si="23"/>
        <v>249600</v>
      </c>
      <c r="O20" s="813"/>
      <c r="P20" s="815">
        <f t="shared" si="46"/>
        <v>249600</v>
      </c>
      <c r="Q20" s="815">
        <f t="shared" si="24"/>
        <v>3244800</v>
      </c>
      <c r="R20" s="454"/>
      <c r="S20" s="448"/>
      <c r="T20" s="449">
        <v>83200</v>
      </c>
      <c r="U20" s="449">
        <f t="shared" si="25"/>
        <v>3</v>
      </c>
      <c r="V20" s="449"/>
      <c r="W20" s="449">
        <f t="shared" si="26"/>
        <v>3</v>
      </c>
      <c r="X20" s="450">
        <f t="shared" si="47"/>
        <v>249600</v>
      </c>
      <c r="Y20" s="450">
        <f t="shared" si="48"/>
        <v>0</v>
      </c>
      <c r="Z20" s="450"/>
      <c r="AA20" s="450">
        <f t="shared" si="27"/>
        <v>249600</v>
      </c>
      <c r="AB20" s="449"/>
      <c r="AC20" s="452">
        <f t="shared" si="49"/>
        <v>249600</v>
      </c>
      <c r="AD20" s="452">
        <f t="shared" si="29"/>
        <v>3244800</v>
      </c>
      <c r="AE20" s="454"/>
      <c r="AF20" s="448"/>
      <c r="AG20" s="449">
        <f t="shared" si="38"/>
        <v>83200</v>
      </c>
      <c r="AH20" s="449">
        <f t="shared" si="30"/>
        <v>3</v>
      </c>
      <c r="AI20" s="449"/>
      <c r="AJ20" s="449">
        <f t="shared" si="31"/>
        <v>3</v>
      </c>
      <c r="AK20" s="450">
        <f t="shared" si="39"/>
        <v>249600</v>
      </c>
      <c r="AL20" s="450">
        <f t="shared" si="40"/>
        <v>0</v>
      </c>
      <c r="AM20" s="450"/>
      <c r="AN20" s="450">
        <f t="shared" si="32"/>
        <v>249600</v>
      </c>
      <c r="AO20" s="449"/>
      <c r="AP20" s="452">
        <f t="shared" si="41"/>
        <v>249600</v>
      </c>
      <c r="AQ20" s="452">
        <f t="shared" si="33"/>
        <v>3244800</v>
      </c>
      <c r="AR20" s="454"/>
      <c r="AS20" s="448"/>
      <c r="AT20" s="449">
        <f t="shared" si="42"/>
        <v>83200</v>
      </c>
      <c r="AU20" s="449">
        <f t="shared" si="34"/>
        <v>3</v>
      </c>
      <c r="AV20" s="449"/>
      <c r="AW20" s="449">
        <f t="shared" si="35"/>
        <v>3</v>
      </c>
      <c r="AX20" s="450">
        <f t="shared" si="43"/>
        <v>249600</v>
      </c>
      <c r="AY20" s="450">
        <f t="shared" si="44"/>
        <v>0</v>
      </c>
      <c r="AZ20" s="450"/>
      <c r="BA20" s="450">
        <f t="shared" si="36"/>
        <v>249600</v>
      </c>
      <c r="BB20" s="449"/>
      <c r="BC20" s="452">
        <f t="shared" si="45"/>
        <v>249600</v>
      </c>
      <c r="BD20" s="452">
        <f t="shared" si="37"/>
        <v>3244800</v>
      </c>
    </row>
    <row r="21" spans="1:56" s="451" customFormat="1" ht="27">
      <c r="A21" s="807">
        <v>11</v>
      </c>
      <c r="B21" s="808" t="s">
        <v>3353</v>
      </c>
      <c r="C21" s="842" t="s">
        <v>1960</v>
      </c>
      <c r="D21" s="842">
        <v>2000</v>
      </c>
      <c r="E21" s="843" t="s">
        <v>1011</v>
      </c>
      <c r="F21" s="809">
        <v>1</v>
      </c>
      <c r="G21" s="811"/>
      <c r="H21" s="812"/>
      <c r="I21" s="813">
        <v>83200</v>
      </c>
      <c r="J21" s="813">
        <v>3</v>
      </c>
      <c r="K21" s="814">
        <f t="shared" si="11"/>
        <v>249600</v>
      </c>
      <c r="L21" s="814">
        <v>0</v>
      </c>
      <c r="M21" s="814"/>
      <c r="N21" s="814">
        <f t="shared" si="23"/>
        <v>249600</v>
      </c>
      <c r="O21" s="813"/>
      <c r="P21" s="815">
        <f t="shared" si="46"/>
        <v>249600</v>
      </c>
      <c r="Q21" s="815">
        <f t="shared" si="24"/>
        <v>3244800</v>
      </c>
      <c r="R21" s="454"/>
      <c r="S21" s="448"/>
      <c r="T21" s="449">
        <v>83200</v>
      </c>
      <c r="U21" s="449">
        <f t="shared" si="25"/>
        <v>3</v>
      </c>
      <c r="V21" s="449"/>
      <c r="W21" s="449">
        <f t="shared" si="26"/>
        <v>3</v>
      </c>
      <c r="X21" s="450">
        <f t="shared" si="47"/>
        <v>249600</v>
      </c>
      <c r="Y21" s="450">
        <f t="shared" si="48"/>
        <v>0</v>
      </c>
      <c r="Z21" s="450"/>
      <c r="AA21" s="450">
        <f t="shared" si="27"/>
        <v>249600</v>
      </c>
      <c r="AB21" s="449"/>
      <c r="AC21" s="452">
        <f t="shared" si="49"/>
        <v>249600</v>
      </c>
      <c r="AD21" s="452">
        <f t="shared" si="29"/>
        <v>3244800</v>
      </c>
      <c r="AE21" s="454"/>
      <c r="AF21" s="448"/>
      <c r="AG21" s="449">
        <f t="shared" si="38"/>
        <v>83200</v>
      </c>
      <c r="AH21" s="449">
        <f t="shared" si="30"/>
        <v>3</v>
      </c>
      <c r="AI21" s="449"/>
      <c r="AJ21" s="449">
        <f t="shared" si="31"/>
        <v>3</v>
      </c>
      <c r="AK21" s="450">
        <f t="shared" si="39"/>
        <v>249600</v>
      </c>
      <c r="AL21" s="450">
        <f t="shared" si="40"/>
        <v>0</v>
      </c>
      <c r="AM21" s="450"/>
      <c r="AN21" s="450">
        <f t="shared" si="32"/>
        <v>249600</v>
      </c>
      <c r="AO21" s="449"/>
      <c r="AP21" s="452">
        <f t="shared" si="41"/>
        <v>249600</v>
      </c>
      <c r="AQ21" s="452">
        <f t="shared" si="33"/>
        <v>3244800</v>
      </c>
      <c r="AR21" s="454"/>
      <c r="AS21" s="448"/>
      <c r="AT21" s="449">
        <f t="shared" si="42"/>
        <v>83200</v>
      </c>
      <c r="AU21" s="449">
        <f t="shared" si="34"/>
        <v>3</v>
      </c>
      <c r="AV21" s="449"/>
      <c r="AW21" s="449">
        <f t="shared" si="35"/>
        <v>3</v>
      </c>
      <c r="AX21" s="450">
        <f t="shared" si="43"/>
        <v>249600</v>
      </c>
      <c r="AY21" s="450">
        <f t="shared" si="44"/>
        <v>0</v>
      </c>
      <c r="AZ21" s="450"/>
      <c r="BA21" s="450">
        <f t="shared" si="36"/>
        <v>249600</v>
      </c>
      <c r="BB21" s="449"/>
      <c r="BC21" s="452">
        <f t="shared" si="45"/>
        <v>249600</v>
      </c>
      <c r="BD21" s="452">
        <f t="shared" si="37"/>
        <v>3244800</v>
      </c>
    </row>
    <row r="22" spans="1:56" s="451" customFormat="1" ht="27">
      <c r="A22" s="807">
        <v>12</v>
      </c>
      <c r="B22" s="808" t="s">
        <v>3354</v>
      </c>
      <c r="C22" s="842" t="s">
        <v>1961</v>
      </c>
      <c r="D22" s="842">
        <v>1998</v>
      </c>
      <c r="E22" s="843" t="s">
        <v>1011</v>
      </c>
      <c r="F22" s="809">
        <v>1</v>
      </c>
      <c r="G22" s="811"/>
      <c r="H22" s="812"/>
      <c r="I22" s="813">
        <v>83200</v>
      </c>
      <c r="J22" s="813">
        <v>3</v>
      </c>
      <c r="K22" s="814">
        <f t="shared" si="11"/>
        <v>249600</v>
      </c>
      <c r="L22" s="814">
        <v>0</v>
      </c>
      <c r="M22" s="814"/>
      <c r="N22" s="814">
        <f t="shared" si="23"/>
        <v>249600</v>
      </c>
      <c r="O22" s="813"/>
      <c r="P22" s="815">
        <f t="shared" si="46"/>
        <v>249600</v>
      </c>
      <c r="Q22" s="815">
        <f t="shared" si="24"/>
        <v>3244800</v>
      </c>
      <c r="R22" s="454"/>
      <c r="S22" s="448"/>
      <c r="T22" s="449">
        <v>83200</v>
      </c>
      <c r="U22" s="449">
        <f t="shared" si="25"/>
        <v>3</v>
      </c>
      <c r="V22" s="449"/>
      <c r="W22" s="449">
        <f t="shared" si="26"/>
        <v>3</v>
      </c>
      <c r="X22" s="450">
        <f t="shared" si="47"/>
        <v>249600</v>
      </c>
      <c r="Y22" s="450">
        <f t="shared" si="48"/>
        <v>0</v>
      </c>
      <c r="Z22" s="450"/>
      <c r="AA22" s="450">
        <f t="shared" si="27"/>
        <v>249600</v>
      </c>
      <c r="AB22" s="449"/>
      <c r="AC22" s="452">
        <f t="shared" si="49"/>
        <v>249600</v>
      </c>
      <c r="AD22" s="452">
        <f t="shared" si="29"/>
        <v>3244800</v>
      </c>
      <c r="AE22" s="454"/>
      <c r="AF22" s="448"/>
      <c r="AG22" s="449">
        <f t="shared" si="38"/>
        <v>83200</v>
      </c>
      <c r="AH22" s="449">
        <f t="shared" si="30"/>
        <v>3</v>
      </c>
      <c r="AI22" s="449"/>
      <c r="AJ22" s="449">
        <f t="shared" si="31"/>
        <v>3</v>
      </c>
      <c r="AK22" s="450">
        <f t="shared" si="39"/>
        <v>249600</v>
      </c>
      <c r="AL22" s="450">
        <f t="shared" si="40"/>
        <v>0</v>
      </c>
      <c r="AM22" s="450"/>
      <c r="AN22" s="450">
        <f t="shared" si="32"/>
        <v>249600</v>
      </c>
      <c r="AO22" s="449"/>
      <c r="AP22" s="452">
        <f t="shared" si="41"/>
        <v>249600</v>
      </c>
      <c r="AQ22" s="452">
        <f t="shared" si="33"/>
        <v>3244800</v>
      </c>
      <c r="AR22" s="454"/>
      <c r="AS22" s="448"/>
      <c r="AT22" s="449">
        <f t="shared" si="42"/>
        <v>83200</v>
      </c>
      <c r="AU22" s="449">
        <f t="shared" si="34"/>
        <v>3</v>
      </c>
      <c r="AV22" s="449"/>
      <c r="AW22" s="449">
        <f t="shared" si="35"/>
        <v>3</v>
      </c>
      <c r="AX22" s="450">
        <f t="shared" si="43"/>
        <v>249600</v>
      </c>
      <c r="AY22" s="450">
        <f t="shared" si="44"/>
        <v>0</v>
      </c>
      <c r="AZ22" s="450"/>
      <c r="BA22" s="450">
        <f t="shared" si="36"/>
        <v>249600</v>
      </c>
      <c r="BB22" s="449"/>
      <c r="BC22" s="452">
        <f t="shared" si="45"/>
        <v>249600</v>
      </c>
      <c r="BD22" s="452">
        <f t="shared" si="37"/>
        <v>3244800</v>
      </c>
    </row>
    <row r="23" spans="1:56" s="451" customFormat="1" ht="27">
      <c r="A23" s="807">
        <v>13</v>
      </c>
      <c r="B23" s="843" t="s">
        <v>1584</v>
      </c>
      <c r="C23" s="842" t="s">
        <v>1960</v>
      </c>
      <c r="D23" s="842">
        <v>1993</v>
      </c>
      <c r="E23" s="843" t="s">
        <v>1011</v>
      </c>
      <c r="F23" s="809">
        <v>1</v>
      </c>
      <c r="G23" s="811"/>
      <c r="H23" s="812"/>
      <c r="I23" s="813">
        <v>83200</v>
      </c>
      <c r="J23" s="813">
        <v>3</v>
      </c>
      <c r="K23" s="814">
        <f t="shared" si="11"/>
        <v>249600</v>
      </c>
      <c r="L23" s="814">
        <v>0</v>
      </c>
      <c r="M23" s="814"/>
      <c r="N23" s="814">
        <f t="shared" si="23"/>
        <v>249600</v>
      </c>
      <c r="O23" s="813"/>
      <c r="P23" s="815">
        <f t="shared" si="46"/>
        <v>249600</v>
      </c>
      <c r="Q23" s="815">
        <f t="shared" si="24"/>
        <v>3244800</v>
      </c>
      <c r="R23" s="454"/>
      <c r="S23" s="448"/>
      <c r="T23" s="449">
        <v>83200</v>
      </c>
      <c r="U23" s="449">
        <f t="shared" si="25"/>
        <v>3</v>
      </c>
      <c r="V23" s="449"/>
      <c r="W23" s="449">
        <f t="shared" si="26"/>
        <v>3</v>
      </c>
      <c r="X23" s="450">
        <f t="shared" si="47"/>
        <v>249600</v>
      </c>
      <c r="Y23" s="450">
        <f t="shared" si="48"/>
        <v>0</v>
      </c>
      <c r="Z23" s="450"/>
      <c r="AA23" s="450">
        <f t="shared" si="27"/>
        <v>249600</v>
      </c>
      <c r="AB23" s="449"/>
      <c r="AC23" s="452">
        <f t="shared" si="49"/>
        <v>249600</v>
      </c>
      <c r="AD23" s="452">
        <f t="shared" si="29"/>
        <v>3244800</v>
      </c>
      <c r="AE23" s="454"/>
      <c r="AF23" s="448"/>
      <c r="AG23" s="449">
        <f t="shared" si="38"/>
        <v>83200</v>
      </c>
      <c r="AH23" s="449">
        <f t="shared" si="30"/>
        <v>3</v>
      </c>
      <c r="AI23" s="449"/>
      <c r="AJ23" s="449">
        <f t="shared" si="31"/>
        <v>3</v>
      </c>
      <c r="AK23" s="450">
        <f t="shared" si="39"/>
        <v>249600</v>
      </c>
      <c r="AL23" s="450">
        <f t="shared" si="40"/>
        <v>0</v>
      </c>
      <c r="AM23" s="450"/>
      <c r="AN23" s="450">
        <f t="shared" si="32"/>
        <v>249600</v>
      </c>
      <c r="AO23" s="449"/>
      <c r="AP23" s="452">
        <f t="shared" si="41"/>
        <v>249600</v>
      </c>
      <c r="AQ23" s="452">
        <f t="shared" si="33"/>
        <v>3244800</v>
      </c>
      <c r="AR23" s="454"/>
      <c r="AS23" s="448"/>
      <c r="AT23" s="449">
        <f t="shared" si="42"/>
        <v>83200</v>
      </c>
      <c r="AU23" s="449">
        <f t="shared" si="34"/>
        <v>3</v>
      </c>
      <c r="AV23" s="449"/>
      <c r="AW23" s="449">
        <f t="shared" si="35"/>
        <v>3</v>
      </c>
      <c r="AX23" s="450">
        <f t="shared" si="43"/>
        <v>249600</v>
      </c>
      <c r="AY23" s="450">
        <f t="shared" si="44"/>
        <v>0</v>
      </c>
      <c r="AZ23" s="450"/>
      <c r="BA23" s="450">
        <f t="shared" si="36"/>
        <v>249600</v>
      </c>
      <c r="BB23" s="449"/>
      <c r="BC23" s="452">
        <f t="shared" si="45"/>
        <v>249600</v>
      </c>
      <c r="BD23" s="452">
        <f t="shared" si="37"/>
        <v>3244800</v>
      </c>
    </row>
    <row r="24" spans="1:56" s="451" customFormat="1" ht="27">
      <c r="A24" s="807">
        <v>14</v>
      </c>
      <c r="B24" s="808" t="s">
        <v>3355</v>
      </c>
      <c r="C24" s="842" t="s">
        <v>1960</v>
      </c>
      <c r="D24" s="842">
        <v>1984</v>
      </c>
      <c r="E24" s="843" t="s">
        <v>1011</v>
      </c>
      <c r="F24" s="809">
        <v>1</v>
      </c>
      <c r="G24" s="811"/>
      <c r="H24" s="812"/>
      <c r="I24" s="813">
        <v>83200</v>
      </c>
      <c r="J24" s="813">
        <v>3</v>
      </c>
      <c r="K24" s="814">
        <f t="shared" si="11"/>
        <v>249600</v>
      </c>
      <c r="L24" s="814">
        <v>0</v>
      </c>
      <c r="M24" s="814"/>
      <c r="N24" s="814">
        <f t="shared" si="23"/>
        <v>249600</v>
      </c>
      <c r="O24" s="813"/>
      <c r="P24" s="815">
        <f t="shared" si="46"/>
        <v>249600</v>
      </c>
      <c r="Q24" s="815">
        <f t="shared" si="24"/>
        <v>3244800</v>
      </c>
      <c r="R24" s="454"/>
      <c r="S24" s="448"/>
      <c r="T24" s="449">
        <v>83200</v>
      </c>
      <c r="U24" s="449">
        <f t="shared" si="25"/>
        <v>3</v>
      </c>
      <c r="V24" s="449"/>
      <c r="W24" s="449">
        <f t="shared" si="26"/>
        <v>3</v>
      </c>
      <c r="X24" s="450">
        <f t="shared" si="47"/>
        <v>249600</v>
      </c>
      <c r="Y24" s="450">
        <f t="shared" si="48"/>
        <v>0</v>
      </c>
      <c r="Z24" s="450"/>
      <c r="AA24" s="450">
        <f t="shared" si="27"/>
        <v>249600</v>
      </c>
      <c r="AB24" s="449"/>
      <c r="AC24" s="452">
        <f t="shared" si="49"/>
        <v>249600</v>
      </c>
      <c r="AD24" s="452">
        <f t="shared" si="29"/>
        <v>3244800</v>
      </c>
      <c r="AE24" s="454"/>
      <c r="AF24" s="448"/>
      <c r="AG24" s="449">
        <f t="shared" si="38"/>
        <v>83200</v>
      </c>
      <c r="AH24" s="449">
        <f t="shared" si="30"/>
        <v>3</v>
      </c>
      <c r="AI24" s="449"/>
      <c r="AJ24" s="449">
        <f t="shared" si="31"/>
        <v>3</v>
      </c>
      <c r="AK24" s="450">
        <f t="shared" si="39"/>
        <v>249600</v>
      </c>
      <c r="AL24" s="450">
        <f t="shared" si="40"/>
        <v>0</v>
      </c>
      <c r="AM24" s="450"/>
      <c r="AN24" s="450">
        <f t="shared" si="32"/>
        <v>249600</v>
      </c>
      <c r="AO24" s="449"/>
      <c r="AP24" s="452">
        <f t="shared" si="41"/>
        <v>249600</v>
      </c>
      <c r="AQ24" s="452">
        <f t="shared" si="33"/>
        <v>3244800</v>
      </c>
      <c r="AR24" s="454"/>
      <c r="AS24" s="448"/>
      <c r="AT24" s="449">
        <f t="shared" si="42"/>
        <v>83200</v>
      </c>
      <c r="AU24" s="449">
        <f t="shared" si="34"/>
        <v>3</v>
      </c>
      <c r="AV24" s="449"/>
      <c r="AW24" s="449">
        <f t="shared" si="35"/>
        <v>3</v>
      </c>
      <c r="AX24" s="450">
        <f t="shared" si="43"/>
        <v>249600</v>
      </c>
      <c r="AY24" s="450">
        <f t="shared" si="44"/>
        <v>0</v>
      </c>
      <c r="AZ24" s="450"/>
      <c r="BA24" s="450">
        <f t="shared" si="36"/>
        <v>249600</v>
      </c>
      <c r="BB24" s="449"/>
      <c r="BC24" s="452">
        <f t="shared" si="45"/>
        <v>249600</v>
      </c>
      <c r="BD24" s="452">
        <f t="shared" si="37"/>
        <v>3244800</v>
      </c>
    </row>
    <row r="25" spans="1:56" s="451" customFormat="1" ht="27">
      <c r="A25" s="807">
        <v>15</v>
      </c>
      <c r="B25" s="808" t="s">
        <v>3356</v>
      </c>
      <c r="C25" s="842" t="s">
        <v>1960</v>
      </c>
      <c r="D25" s="842">
        <v>1996</v>
      </c>
      <c r="E25" s="843" t="s">
        <v>1011</v>
      </c>
      <c r="F25" s="809">
        <v>1</v>
      </c>
      <c r="G25" s="811"/>
      <c r="H25" s="812"/>
      <c r="I25" s="813">
        <v>83200</v>
      </c>
      <c r="J25" s="813">
        <v>3</v>
      </c>
      <c r="K25" s="814">
        <f t="shared" si="11"/>
        <v>249600</v>
      </c>
      <c r="L25" s="814">
        <v>0</v>
      </c>
      <c r="M25" s="814"/>
      <c r="N25" s="814">
        <f t="shared" si="23"/>
        <v>249600</v>
      </c>
      <c r="O25" s="813"/>
      <c r="P25" s="815">
        <f t="shared" ref="P25:P31" si="50">+N25+O25</f>
        <v>249600</v>
      </c>
      <c r="Q25" s="815">
        <f t="shared" si="24"/>
        <v>3244800</v>
      </c>
      <c r="R25" s="454"/>
      <c r="S25" s="448"/>
      <c r="T25" s="449">
        <v>83200</v>
      </c>
      <c r="U25" s="449">
        <f t="shared" si="25"/>
        <v>3</v>
      </c>
      <c r="V25" s="449"/>
      <c r="W25" s="449">
        <f t="shared" si="26"/>
        <v>3</v>
      </c>
      <c r="X25" s="450">
        <f t="shared" ref="X25:X31" si="51">+W25*T25</f>
        <v>249600</v>
      </c>
      <c r="Y25" s="450">
        <f t="shared" ref="Y25:Y31" si="52">IF((S25&lt;=30)*AND(X25*S25%&gt;L25),X25*S25%,IF((S25&gt;30)*AND(X25*30%&gt;L25),X25*30%,L25))</f>
        <v>0</v>
      </c>
      <c r="Z25" s="450"/>
      <c r="AA25" s="450">
        <f t="shared" si="27"/>
        <v>249600</v>
      </c>
      <c r="AB25" s="449"/>
      <c r="AC25" s="452">
        <f t="shared" ref="AC25:AC31" si="53">+AA25+AB25</f>
        <v>249600</v>
      </c>
      <c r="AD25" s="452">
        <f t="shared" si="29"/>
        <v>3244800</v>
      </c>
      <c r="AE25" s="454"/>
      <c r="AF25" s="448"/>
      <c r="AG25" s="449">
        <f t="shared" si="38"/>
        <v>83200</v>
      </c>
      <c r="AH25" s="449">
        <f t="shared" si="30"/>
        <v>3</v>
      </c>
      <c r="AI25" s="449"/>
      <c r="AJ25" s="449">
        <f t="shared" si="31"/>
        <v>3</v>
      </c>
      <c r="AK25" s="450">
        <f t="shared" si="39"/>
        <v>249600</v>
      </c>
      <c r="AL25" s="450">
        <f t="shared" si="40"/>
        <v>0</v>
      </c>
      <c r="AM25" s="450"/>
      <c r="AN25" s="450">
        <f t="shared" si="32"/>
        <v>249600</v>
      </c>
      <c r="AO25" s="449"/>
      <c r="AP25" s="452">
        <f t="shared" si="41"/>
        <v>249600</v>
      </c>
      <c r="AQ25" s="452">
        <f t="shared" si="33"/>
        <v>3244800</v>
      </c>
      <c r="AR25" s="454"/>
      <c r="AS25" s="448"/>
      <c r="AT25" s="449">
        <f t="shared" si="42"/>
        <v>83200</v>
      </c>
      <c r="AU25" s="449">
        <f t="shared" si="34"/>
        <v>3</v>
      </c>
      <c r="AV25" s="449"/>
      <c r="AW25" s="449">
        <f t="shared" si="35"/>
        <v>3</v>
      </c>
      <c r="AX25" s="450">
        <f t="shared" si="43"/>
        <v>249600</v>
      </c>
      <c r="AY25" s="450">
        <f t="shared" si="44"/>
        <v>0</v>
      </c>
      <c r="AZ25" s="450"/>
      <c r="BA25" s="450">
        <f t="shared" si="36"/>
        <v>249600</v>
      </c>
      <c r="BB25" s="449"/>
      <c r="BC25" s="452">
        <f t="shared" si="45"/>
        <v>249600</v>
      </c>
      <c r="BD25" s="452">
        <f t="shared" si="37"/>
        <v>3244800</v>
      </c>
    </row>
    <row r="26" spans="1:56" s="451" customFormat="1" ht="27">
      <c r="A26" s="807">
        <v>16</v>
      </c>
      <c r="B26" s="808" t="s">
        <v>2091</v>
      </c>
      <c r="C26" s="842" t="s">
        <v>1960</v>
      </c>
      <c r="D26" s="842">
        <v>1994</v>
      </c>
      <c r="E26" s="843" t="s">
        <v>1011</v>
      </c>
      <c r="F26" s="809">
        <v>1</v>
      </c>
      <c r="G26" s="811"/>
      <c r="H26" s="812"/>
      <c r="I26" s="813">
        <v>83200</v>
      </c>
      <c r="J26" s="813">
        <v>3</v>
      </c>
      <c r="K26" s="814">
        <f t="shared" si="11"/>
        <v>249600</v>
      </c>
      <c r="L26" s="814">
        <v>0</v>
      </c>
      <c r="M26" s="814"/>
      <c r="N26" s="814">
        <f t="shared" si="23"/>
        <v>249600</v>
      </c>
      <c r="O26" s="813"/>
      <c r="P26" s="815">
        <f t="shared" si="50"/>
        <v>249600</v>
      </c>
      <c r="Q26" s="815">
        <f t="shared" si="24"/>
        <v>3244800</v>
      </c>
      <c r="R26" s="454"/>
      <c r="S26" s="448"/>
      <c r="T26" s="449">
        <v>83200</v>
      </c>
      <c r="U26" s="449">
        <f t="shared" si="25"/>
        <v>3</v>
      </c>
      <c r="V26" s="449"/>
      <c r="W26" s="449">
        <f t="shared" si="26"/>
        <v>3</v>
      </c>
      <c r="X26" s="450">
        <f t="shared" si="51"/>
        <v>249600</v>
      </c>
      <c r="Y26" s="450">
        <f t="shared" si="52"/>
        <v>0</v>
      </c>
      <c r="Z26" s="450"/>
      <c r="AA26" s="450">
        <f t="shared" si="27"/>
        <v>249600</v>
      </c>
      <c r="AB26" s="449"/>
      <c r="AC26" s="452">
        <f t="shared" si="53"/>
        <v>249600</v>
      </c>
      <c r="AD26" s="452">
        <f t="shared" si="29"/>
        <v>3244800</v>
      </c>
      <c r="AE26" s="454"/>
      <c r="AF26" s="448"/>
      <c r="AG26" s="449">
        <f t="shared" si="38"/>
        <v>83200</v>
      </c>
      <c r="AH26" s="449">
        <f t="shared" si="30"/>
        <v>3</v>
      </c>
      <c r="AI26" s="449"/>
      <c r="AJ26" s="449">
        <f t="shared" si="31"/>
        <v>3</v>
      </c>
      <c r="AK26" s="450">
        <f t="shared" si="39"/>
        <v>249600</v>
      </c>
      <c r="AL26" s="450">
        <f t="shared" si="40"/>
        <v>0</v>
      </c>
      <c r="AM26" s="450"/>
      <c r="AN26" s="450">
        <f t="shared" si="32"/>
        <v>249600</v>
      </c>
      <c r="AO26" s="449"/>
      <c r="AP26" s="452">
        <f t="shared" si="41"/>
        <v>249600</v>
      </c>
      <c r="AQ26" s="452">
        <f t="shared" si="33"/>
        <v>3244800</v>
      </c>
      <c r="AR26" s="454"/>
      <c r="AS26" s="448"/>
      <c r="AT26" s="449">
        <f t="shared" si="42"/>
        <v>83200</v>
      </c>
      <c r="AU26" s="449">
        <f t="shared" si="34"/>
        <v>3</v>
      </c>
      <c r="AV26" s="449"/>
      <c r="AW26" s="449">
        <f t="shared" si="35"/>
        <v>3</v>
      </c>
      <c r="AX26" s="450">
        <f t="shared" si="43"/>
        <v>249600</v>
      </c>
      <c r="AY26" s="450">
        <f t="shared" si="44"/>
        <v>0</v>
      </c>
      <c r="AZ26" s="450"/>
      <c r="BA26" s="450">
        <f t="shared" si="36"/>
        <v>249600</v>
      </c>
      <c r="BB26" s="449"/>
      <c r="BC26" s="452">
        <f t="shared" si="45"/>
        <v>249600</v>
      </c>
      <c r="BD26" s="452">
        <f t="shared" si="37"/>
        <v>3244800</v>
      </c>
    </row>
    <row r="27" spans="1:56" s="451" customFormat="1" ht="27">
      <c r="A27" s="807">
        <v>17</v>
      </c>
      <c r="B27" s="808" t="s">
        <v>1478</v>
      </c>
      <c r="C27" s="842" t="s">
        <v>1960</v>
      </c>
      <c r="D27" s="842">
        <v>1983</v>
      </c>
      <c r="E27" s="843" t="s">
        <v>1011</v>
      </c>
      <c r="F27" s="809">
        <v>1</v>
      </c>
      <c r="G27" s="811"/>
      <c r="H27" s="812"/>
      <c r="I27" s="813">
        <v>83200</v>
      </c>
      <c r="J27" s="813">
        <v>3</v>
      </c>
      <c r="K27" s="814">
        <f t="shared" si="11"/>
        <v>249600</v>
      </c>
      <c r="L27" s="814">
        <v>0</v>
      </c>
      <c r="M27" s="814"/>
      <c r="N27" s="814">
        <f t="shared" si="23"/>
        <v>249600</v>
      </c>
      <c r="O27" s="813"/>
      <c r="P27" s="815">
        <f t="shared" si="50"/>
        <v>249600</v>
      </c>
      <c r="Q27" s="815">
        <f t="shared" si="24"/>
        <v>3244800</v>
      </c>
      <c r="R27" s="454"/>
      <c r="S27" s="448"/>
      <c r="T27" s="449">
        <v>83200</v>
      </c>
      <c r="U27" s="449">
        <f t="shared" si="25"/>
        <v>3</v>
      </c>
      <c r="V27" s="449"/>
      <c r="W27" s="449">
        <f t="shared" si="26"/>
        <v>3</v>
      </c>
      <c r="X27" s="450">
        <f t="shared" si="51"/>
        <v>249600</v>
      </c>
      <c r="Y27" s="450">
        <f t="shared" si="52"/>
        <v>0</v>
      </c>
      <c r="Z27" s="450"/>
      <c r="AA27" s="450">
        <f t="shared" si="27"/>
        <v>249600</v>
      </c>
      <c r="AB27" s="449"/>
      <c r="AC27" s="452">
        <f t="shared" si="53"/>
        <v>249600</v>
      </c>
      <c r="AD27" s="452">
        <f t="shared" si="29"/>
        <v>3244800</v>
      </c>
      <c r="AE27" s="454"/>
      <c r="AF27" s="448"/>
      <c r="AG27" s="449">
        <f t="shared" si="38"/>
        <v>83200</v>
      </c>
      <c r="AH27" s="449">
        <f t="shared" si="30"/>
        <v>3</v>
      </c>
      <c r="AI27" s="449"/>
      <c r="AJ27" s="449">
        <f t="shared" si="31"/>
        <v>3</v>
      </c>
      <c r="AK27" s="450">
        <f t="shared" si="39"/>
        <v>249600</v>
      </c>
      <c r="AL27" s="450">
        <f t="shared" si="40"/>
        <v>0</v>
      </c>
      <c r="AM27" s="450"/>
      <c r="AN27" s="450">
        <f t="shared" si="32"/>
        <v>249600</v>
      </c>
      <c r="AO27" s="449"/>
      <c r="AP27" s="452">
        <f t="shared" si="41"/>
        <v>249600</v>
      </c>
      <c r="AQ27" s="452">
        <f t="shared" si="33"/>
        <v>3244800</v>
      </c>
      <c r="AR27" s="454"/>
      <c r="AS27" s="448"/>
      <c r="AT27" s="449">
        <f t="shared" si="42"/>
        <v>83200</v>
      </c>
      <c r="AU27" s="449">
        <f t="shared" si="34"/>
        <v>3</v>
      </c>
      <c r="AV27" s="449"/>
      <c r="AW27" s="449">
        <f t="shared" si="35"/>
        <v>3</v>
      </c>
      <c r="AX27" s="450">
        <f t="shared" si="43"/>
        <v>249600</v>
      </c>
      <c r="AY27" s="450">
        <f t="shared" si="44"/>
        <v>0</v>
      </c>
      <c r="AZ27" s="450"/>
      <c r="BA27" s="450">
        <f t="shared" si="36"/>
        <v>249600</v>
      </c>
      <c r="BB27" s="449"/>
      <c r="BC27" s="452">
        <f t="shared" si="45"/>
        <v>249600</v>
      </c>
      <c r="BD27" s="452">
        <f t="shared" si="37"/>
        <v>3244800</v>
      </c>
    </row>
    <row r="28" spans="1:56" s="451" customFormat="1" ht="27">
      <c r="A28" s="807">
        <v>18</v>
      </c>
      <c r="B28" s="808" t="s">
        <v>78</v>
      </c>
      <c r="C28" s="842"/>
      <c r="D28" s="842"/>
      <c r="E28" s="843" t="s">
        <v>1011</v>
      </c>
      <c r="F28" s="809">
        <v>1</v>
      </c>
      <c r="G28" s="811"/>
      <c r="H28" s="812"/>
      <c r="I28" s="813">
        <v>83200</v>
      </c>
      <c r="J28" s="813">
        <v>3</v>
      </c>
      <c r="K28" s="814">
        <f t="shared" si="11"/>
        <v>249600</v>
      </c>
      <c r="L28" s="814">
        <v>0</v>
      </c>
      <c r="M28" s="814"/>
      <c r="N28" s="814">
        <f t="shared" si="23"/>
        <v>249600</v>
      </c>
      <c r="O28" s="813"/>
      <c r="P28" s="815">
        <f t="shared" si="50"/>
        <v>249600</v>
      </c>
      <c r="Q28" s="815">
        <f t="shared" si="24"/>
        <v>3244800</v>
      </c>
      <c r="R28" s="454"/>
      <c r="S28" s="448"/>
      <c r="T28" s="449">
        <v>83200</v>
      </c>
      <c r="U28" s="449">
        <f t="shared" si="25"/>
        <v>3</v>
      </c>
      <c r="V28" s="449"/>
      <c r="W28" s="449">
        <f t="shared" si="26"/>
        <v>3</v>
      </c>
      <c r="X28" s="450">
        <f t="shared" si="51"/>
        <v>249600</v>
      </c>
      <c r="Y28" s="450">
        <f t="shared" si="52"/>
        <v>0</v>
      </c>
      <c r="Z28" s="450"/>
      <c r="AA28" s="450">
        <f t="shared" si="27"/>
        <v>249600</v>
      </c>
      <c r="AB28" s="449"/>
      <c r="AC28" s="452">
        <f t="shared" si="53"/>
        <v>249600</v>
      </c>
      <c r="AD28" s="452">
        <f t="shared" si="29"/>
        <v>3244800</v>
      </c>
      <c r="AE28" s="454"/>
      <c r="AF28" s="448"/>
      <c r="AG28" s="449">
        <f t="shared" si="38"/>
        <v>83200</v>
      </c>
      <c r="AH28" s="449">
        <f t="shared" si="30"/>
        <v>3</v>
      </c>
      <c r="AI28" s="449"/>
      <c r="AJ28" s="449">
        <f t="shared" si="31"/>
        <v>3</v>
      </c>
      <c r="AK28" s="450">
        <f t="shared" si="39"/>
        <v>249600</v>
      </c>
      <c r="AL28" s="450">
        <f t="shared" si="40"/>
        <v>0</v>
      </c>
      <c r="AM28" s="450"/>
      <c r="AN28" s="450">
        <f t="shared" si="32"/>
        <v>249600</v>
      </c>
      <c r="AO28" s="449"/>
      <c r="AP28" s="452">
        <f t="shared" si="41"/>
        <v>249600</v>
      </c>
      <c r="AQ28" s="452">
        <f t="shared" si="33"/>
        <v>3244800</v>
      </c>
      <c r="AR28" s="454"/>
      <c r="AS28" s="448"/>
      <c r="AT28" s="449">
        <f t="shared" si="42"/>
        <v>83200</v>
      </c>
      <c r="AU28" s="449">
        <f t="shared" si="34"/>
        <v>3</v>
      </c>
      <c r="AV28" s="449"/>
      <c r="AW28" s="449">
        <f t="shared" si="35"/>
        <v>3</v>
      </c>
      <c r="AX28" s="450">
        <f t="shared" si="43"/>
        <v>249600</v>
      </c>
      <c r="AY28" s="450">
        <f t="shared" si="44"/>
        <v>0</v>
      </c>
      <c r="AZ28" s="450"/>
      <c r="BA28" s="450">
        <f t="shared" si="36"/>
        <v>249600</v>
      </c>
      <c r="BB28" s="449"/>
      <c r="BC28" s="452">
        <f t="shared" si="45"/>
        <v>249600</v>
      </c>
      <c r="BD28" s="452">
        <f t="shared" si="37"/>
        <v>3244800</v>
      </c>
    </row>
    <row r="29" spans="1:56" s="451" customFormat="1" ht="54">
      <c r="A29" s="807">
        <v>19</v>
      </c>
      <c r="B29" s="808" t="s">
        <v>2506</v>
      </c>
      <c r="C29" s="842" t="s">
        <v>1961</v>
      </c>
      <c r="D29" s="842">
        <v>2001</v>
      </c>
      <c r="E29" s="843" t="s">
        <v>675</v>
      </c>
      <c r="F29" s="809">
        <v>1</v>
      </c>
      <c r="G29" s="811"/>
      <c r="H29" s="812"/>
      <c r="I29" s="813">
        <v>83200</v>
      </c>
      <c r="J29" s="813">
        <v>3.5</v>
      </c>
      <c r="K29" s="814">
        <f>+J29*I29</f>
        <v>291200</v>
      </c>
      <c r="L29" s="814">
        <v>0</v>
      </c>
      <c r="M29" s="814"/>
      <c r="N29" s="814">
        <f t="shared" si="23"/>
        <v>291200</v>
      </c>
      <c r="O29" s="813"/>
      <c r="P29" s="815">
        <f t="shared" si="50"/>
        <v>291200</v>
      </c>
      <c r="Q29" s="815">
        <f>+P29*13</f>
        <v>3785600</v>
      </c>
      <c r="R29" s="454"/>
      <c r="S29" s="448"/>
      <c r="T29" s="449">
        <v>83200</v>
      </c>
      <c r="U29" s="449">
        <f t="shared" si="25"/>
        <v>3.5</v>
      </c>
      <c r="V29" s="449"/>
      <c r="W29" s="449">
        <f>+U29+U29*V29</f>
        <v>3.5</v>
      </c>
      <c r="X29" s="450">
        <f t="shared" si="51"/>
        <v>291200</v>
      </c>
      <c r="Y29" s="450">
        <f t="shared" si="52"/>
        <v>0</v>
      </c>
      <c r="Z29" s="450"/>
      <c r="AA29" s="450">
        <f t="shared" si="27"/>
        <v>291200</v>
      </c>
      <c r="AB29" s="449"/>
      <c r="AC29" s="452">
        <f t="shared" si="53"/>
        <v>291200</v>
      </c>
      <c r="AD29" s="452">
        <f>+AC29*13</f>
        <v>3785600</v>
      </c>
      <c r="AE29" s="454"/>
      <c r="AF29" s="448"/>
      <c r="AG29" s="449">
        <f>+T29</f>
        <v>83200</v>
      </c>
      <c r="AH29" s="449">
        <f t="shared" si="30"/>
        <v>3.5</v>
      </c>
      <c r="AI29" s="449"/>
      <c r="AJ29" s="449">
        <f>+AH29+AH29*AI29</f>
        <v>3.5</v>
      </c>
      <c r="AK29" s="450">
        <f>+AJ29*AG29</f>
        <v>291200</v>
      </c>
      <c r="AL29" s="450">
        <f>IF((AF29&lt;=30)*AND(AK29*AF29%&gt;Y29),AK29*AF29%,IF((AF29&gt;30)*AND(AK29*30%&gt;Y29),AK29*30%,Y29))</f>
        <v>0</v>
      </c>
      <c r="AM29" s="450"/>
      <c r="AN29" s="450">
        <f t="shared" si="32"/>
        <v>291200</v>
      </c>
      <c r="AO29" s="449"/>
      <c r="AP29" s="452">
        <f>+AN29+AO29</f>
        <v>291200</v>
      </c>
      <c r="AQ29" s="452">
        <f>+AP29*13</f>
        <v>3785600</v>
      </c>
      <c r="AR29" s="454"/>
      <c r="AS29" s="448"/>
      <c r="AT29" s="449">
        <f>+AG29</f>
        <v>83200</v>
      </c>
      <c r="AU29" s="449">
        <f t="shared" si="34"/>
        <v>3.5</v>
      </c>
      <c r="AV29" s="449"/>
      <c r="AW29" s="449">
        <f>+AU29+AU29*AV29</f>
        <v>3.5</v>
      </c>
      <c r="AX29" s="450">
        <f>+AW29*AT29</f>
        <v>291200</v>
      </c>
      <c r="AY29" s="450">
        <f>IF((AS29&lt;=30)*AND(AX29*AS29%&gt;AL29),AX29*AS29%,IF((AS29&gt;30)*AND(AX29*30%&gt;AL29),AX29*30%,AL29))</f>
        <v>0</v>
      </c>
      <c r="AZ29" s="450"/>
      <c r="BA29" s="450">
        <f t="shared" si="36"/>
        <v>291200</v>
      </c>
      <c r="BB29" s="449"/>
      <c r="BC29" s="452">
        <f>+BA29+BB29</f>
        <v>291200</v>
      </c>
      <c r="BD29" s="452">
        <f>+BC29*13</f>
        <v>3785600</v>
      </c>
    </row>
    <row r="30" spans="1:56" s="451" customFormat="1" ht="135">
      <c r="A30" s="807">
        <v>20</v>
      </c>
      <c r="B30" s="808" t="s">
        <v>1608</v>
      </c>
      <c r="C30" s="842" t="s">
        <v>1961</v>
      </c>
      <c r="D30" s="842">
        <v>1981</v>
      </c>
      <c r="E30" s="843" t="s">
        <v>1414</v>
      </c>
      <c r="F30" s="809">
        <v>1</v>
      </c>
      <c r="G30" s="811"/>
      <c r="H30" s="812"/>
      <c r="I30" s="813">
        <v>83200</v>
      </c>
      <c r="J30" s="813">
        <v>2.5</v>
      </c>
      <c r="K30" s="814">
        <f>+J30*I30</f>
        <v>208000</v>
      </c>
      <c r="L30" s="814">
        <v>0</v>
      </c>
      <c r="M30" s="814"/>
      <c r="N30" s="814">
        <f t="shared" si="23"/>
        <v>208000</v>
      </c>
      <c r="O30" s="813"/>
      <c r="P30" s="815">
        <f t="shared" si="50"/>
        <v>208000</v>
      </c>
      <c r="Q30" s="815">
        <f>+P30*13</f>
        <v>2704000</v>
      </c>
      <c r="R30" s="454"/>
      <c r="S30" s="448"/>
      <c r="T30" s="449">
        <v>83200</v>
      </c>
      <c r="U30" s="449">
        <f t="shared" si="25"/>
        <v>2.5</v>
      </c>
      <c r="V30" s="449"/>
      <c r="W30" s="449">
        <f>+U30+U30*V30</f>
        <v>2.5</v>
      </c>
      <c r="X30" s="450">
        <f t="shared" si="51"/>
        <v>208000</v>
      </c>
      <c r="Y30" s="450">
        <f t="shared" si="52"/>
        <v>0</v>
      </c>
      <c r="Z30" s="450"/>
      <c r="AA30" s="450">
        <f t="shared" si="27"/>
        <v>208000</v>
      </c>
      <c r="AB30" s="449"/>
      <c r="AC30" s="452">
        <f t="shared" si="53"/>
        <v>208000</v>
      </c>
      <c r="AD30" s="452">
        <f>+AC30*13</f>
        <v>2704000</v>
      </c>
      <c r="AE30" s="454"/>
      <c r="AF30" s="448"/>
      <c r="AG30" s="449">
        <f>+T30</f>
        <v>83200</v>
      </c>
      <c r="AH30" s="449">
        <f t="shared" si="30"/>
        <v>2.5</v>
      </c>
      <c r="AI30" s="449"/>
      <c r="AJ30" s="449">
        <f>+AH30+AH30*AI30</f>
        <v>2.5</v>
      </c>
      <c r="AK30" s="450">
        <f>+AJ30*AG30</f>
        <v>208000</v>
      </c>
      <c r="AL30" s="450">
        <f>IF((AF30&lt;=30)*AND(AK30*AF30%&gt;Y30),AK30*AF30%,IF((AF30&gt;30)*AND(AK30*30%&gt;Y30),AK30*30%,Y30))</f>
        <v>0</v>
      </c>
      <c r="AM30" s="450"/>
      <c r="AN30" s="450">
        <f t="shared" si="32"/>
        <v>208000</v>
      </c>
      <c r="AO30" s="449"/>
      <c r="AP30" s="452">
        <f>+AN30+AO30</f>
        <v>208000</v>
      </c>
      <c r="AQ30" s="452">
        <f>+AP30*13</f>
        <v>2704000</v>
      </c>
      <c r="AR30" s="454"/>
      <c r="AS30" s="448"/>
      <c r="AT30" s="449">
        <f>+AG30</f>
        <v>83200</v>
      </c>
      <c r="AU30" s="449">
        <f t="shared" si="34"/>
        <v>2.5</v>
      </c>
      <c r="AV30" s="449"/>
      <c r="AW30" s="449">
        <f>+AU30+AU30*AV30</f>
        <v>2.5</v>
      </c>
      <c r="AX30" s="450">
        <f>+AW30*AT30</f>
        <v>208000</v>
      </c>
      <c r="AY30" s="450">
        <f>IF((AS30&lt;=30)*AND(AX30*AS30%&gt;AL30),AX30*AS30%,IF((AS30&gt;30)*AND(AX30*30%&gt;AL30),AX30*30%,AL30))</f>
        <v>0</v>
      </c>
      <c r="AZ30" s="450"/>
      <c r="BA30" s="450">
        <f t="shared" si="36"/>
        <v>208000</v>
      </c>
      <c r="BB30" s="449"/>
      <c r="BC30" s="452">
        <f>+BA30+BB30</f>
        <v>208000</v>
      </c>
      <c r="BD30" s="452">
        <f>+BC30*13</f>
        <v>2704000</v>
      </c>
    </row>
    <row r="31" spans="1:56" s="451" customFormat="1" ht="135">
      <c r="A31" s="807">
        <v>21</v>
      </c>
      <c r="B31" s="808" t="s">
        <v>3357</v>
      </c>
      <c r="C31" s="842" t="s">
        <v>1961</v>
      </c>
      <c r="D31" s="842">
        <v>1997</v>
      </c>
      <c r="E31" s="843" t="s">
        <v>1415</v>
      </c>
      <c r="F31" s="809">
        <v>1</v>
      </c>
      <c r="G31" s="811"/>
      <c r="H31" s="812"/>
      <c r="I31" s="813">
        <v>83200</v>
      </c>
      <c r="J31" s="813">
        <v>2.2999999999999998</v>
      </c>
      <c r="K31" s="814">
        <f>+J31*I31</f>
        <v>191359.99999999997</v>
      </c>
      <c r="L31" s="814">
        <v>0</v>
      </c>
      <c r="M31" s="814"/>
      <c r="N31" s="814">
        <f t="shared" si="23"/>
        <v>191359.99999999997</v>
      </c>
      <c r="O31" s="813"/>
      <c r="P31" s="815">
        <f t="shared" si="50"/>
        <v>191359.99999999997</v>
      </c>
      <c r="Q31" s="815">
        <f>+P31*13</f>
        <v>2487679.9999999995</v>
      </c>
      <c r="R31" s="454"/>
      <c r="S31" s="448"/>
      <c r="T31" s="449">
        <v>83200</v>
      </c>
      <c r="U31" s="449">
        <f t="shared" si="25"/>
        <v>2.2999999999999998</v>
      </c>
      <c r="V31" s="449"/>
      <c r="W31" s="449">
        <f>+U31+U31*V31</f>
        <v>2.2999999999999998</v>
      </c>
      <c r="X31" s="450">
        <f t="shared" si="51"/>
        <v>191359.99999999997</v>
      </c>
      <c r="Y31" s="450">
        <f t="shared" si="52"/>
        <v>0</v>
      </c>
      <c r="Z31" s="450"/>
      <c r="AA31" s="450">
        <f t="shared" si="27"/>
        <v>191359.99999999997</v>
      </c>
      <c r="AB31" s="449"/>
      <c r="AC31" s="452">
        <f t="shared" si="53"/>
        <v>191359.99999999997</v>
      </c>
      <c r="AD31" s="452">
        <f>+AC31*13</f>
        <v>2487679.9999999995</v>
      </c>
      <c r="AE31" s="454"/>
      <c r="AF31" s="448"/>
      <c r="AG31" s="449">
        <f>+T31</f>
        <v>83200</v>
      </c>
      <c r="AH31" s="449">
        <f t="shared" si="30"/>
        <v>2.2999999999999998</v>
      </c>
      <c r="AI31" s="449"/>
      <c r="AJ31" s="449">
        <f>+AH31+AH31*AI31</f>
        <v>2.2999999999999998</v>
      </c>
      <c r="AK31" s="450">
        <f>+AJ31*AG31</f>
        <v>191359.99999999997</v>
      </c>
      <c r="AL31" s="450">
        <f>IF((AF31&lt;=30)*AND(AK31*AF31%&gt;Y31),AK31*AF31%,IF((AF31&gt;30)*AND(AK31*30%&gt;Y31),AK31*30%,Y31))</f>
        <v>0</v>
      </c>
      <c r="AM31" s="450"/>
      <c r="AN31" s="450">
        <f t="shared" si="32"/>
        <v>191359.99999999997</v>
      </c>
      <c r="AO31" s="449"/>
      <c r="AP31" s="452">
        <f>+AN31+AO31</f>
        <v>191359.99999999997</v>
      </c>
      <c r="AQ31" s="452">
        <f>+AP31*13</f>
        <v>2487679.9999999995</v>
      </c>
      <c r="AR31" s="454"/>
      <c r="AS31" s="448"/>
      <c r="AT31" s="449">
        <f>+AG31</f>
        <v>83200</v>
      </c>
      <c r="AU31" s="449">
        <f t="shared" si="34"/>
        <v>2.2999999999999998</v>
      </c>
      <c r="AV31" s="449"/>
      <c r="AW31" s="449">
        <f>+AU31+AU31*AV31</f>
        <v>2.2999999999999998</v>
      </c>
      <c r="AX31" s="450">
        <f>+AW31*AT31</f>
        <v>191359.99999999997</v>
      </c>
      <c r="AY31" s="450">
        <f>IF((AS31&lt;=30)*AND(AX31*AS31%&gt;AL31),AX31*AS31%,IF((AS31&gt;30)*AND(AX31*30%&gt;AL31),AX31*30%,AL31))</f>
        <v>0</v>
      </c>
      <c r="AZ31" s="450"/>
      <c r="BA31" s="450">
        <f t="shared" si="36"/>
        <v>191359.99999999997</v>
      </c>
      <c r="BB31" s="449"/>
      <c r="BC31" s="452">
        <f>+BA31+BB31</f>
        <v>191359.99999999997</v>
      </c>
      <c r="BD31" s="452">
        <f>+BC31*13</f>
        <v>2487679.9999999995</v>
      </c>
    </row>
    <row r="32" spans="1:56" s="453" customFormat="1" ht="14.25">
      <c r="A32" s="958" t="s">
        <v>64</v>
      </c>
      <c r="B32" s="958"/>
      <c r="C32" s="958"/>
      <c r="D32" s="958"/>
      <c r="E32" s="958"/>
      <c r="F32" s="745">
        <f t="shared" ref="F32:AK32" si="54">SUM(F11:F31)</f>
        <v>21</v>
      </c>
      <c r="G32" s="745">
        <f t="shared" si="54"/>
        <v>4</v>
      </c>
      <c r="H32" s="745">
        <f t="shared" si="54"/>
        <v>8</v>
      </c>
      <c r="I32" s="745">
        <f t="shared" si="54"/>
        <v>1747200</v>
      </c>
      <c r="J32" s="745">
        <f t="shared" si="54"/>
        <v>119.3</v>
      </c>
      <c r="K32" s="745">
        <f t="shared" si="54"/>
        <v>9925760</v>
      </c>
      <c r="L32" s="745">
        <f t="shared" si="54"/>
        <v>79872</v>
      </c>
      <c r="M32" s="745">
        <f t="shared" si="54"/>
        <v>2496000</v>
      </c>
      <c r="N32" s="745">
        <f t="shared" si="54"/>
        <v>12501632</v>
      </c>
      <c r="O32" s="745">
        <f t="shared" si="54"/>
        <v>0</v>
      </c>
      <c r="P32" s="745">
        <f t="shared" si="54"/>
        <v>12501632</v>
      </c>
      <c r="Q32" s="745">
        <f t="shared" si="54"/>
        <v>162521216</v>
      </c>
      <c r="R32" s="745">
        <f t="shared" si="54"/>
        <v>9</v>
      </c>
      <c r="S32" s="745">
        <f t="shared" si="54"/>
        <v>18</v>
      </c>
      <c r="T32" s="745">
        <f t="shared" si="54"/>
        <v>1747200</v>
      </c>
      <c r="U32" s="745">
        <f t="shared" si="54"/>
        <v>119.3</v>
      </c>
      <c r="V32" s="745">
        <f t="shared" si="54"/>
        <v>0</v>
      </c>
      <c r="W32" s="745">
        <f t="shared" si="54"/>
        <v>119.3</v>
      </c>
      <c r="X32" s="745">
        <f t="shared" si="54"/>
        <v>9925760</v>
      </c>
      <c r="Y32" s="745">
        <f t="shared" si="54"/>
        <v>179712</v>
      </c>
      <c r="Z32" s="745">
        <f t="shared" si="54"/>
        <v>2496000</v>
      </c>
      <c r="AA32" s="745">
        <f t="shared" si="54"/>
        <v>12601472</v>
      </c>
      <c r="AB32" s="745">
        <f t="shared" si="54"/>
        <v>0</v>
      </c>
      <c r="AC32" s="745">
        <f t="shared" si="54"/>
        <v>12601472</v>
      </c>
      <c r="AD32" s="745">
        <f t="shared" si="54"/>
        <v>163819136</v>
      </c>
      <c r="AE32" s="745">
        <f t="shared" si="54"/>
        <v>14</v>
      </c>
      <c r="AF32" s="745">
        <f t="shared" si="54"/>
        <v>28</v>
      </c>
      <c r="AG32" s="745">
        <f t="shared" si="54"/>
        <v>1747200</v>
      </c>
      <c r="AH32" s="745">
        <f t="shared" si="54"/>
        <v>119.3</v>
      </c>
      <c r="AI32" s="745">
        <f t="shared" si="54"/>
        <v>0</v>
      </c>
      <c r="AJ32" s="745">
        <f t="shared" si="54"/>
        <v>119.3</v>
      </c>
      <c r="AK32" s="745">
        <f t="shared" si="54"/>
        <v>9925760</v>
      </c>
      <c r="AL32" s="745">
        <f t="shared" ref="AL32:BD32" si="55">SUM(AL11:AL31)</f>
        <v>279552</v>
      </c>
      <c r="AM32" s="745">
        <f t="shared" si="55"/>
        <v>2496000</v>
      </c>
      <c r="AN32" s="745">
        <f t="shared" si="55"/>
        <v>12701312</v>
      </c>
      <c r="AO32" s="745">
        <f t="shared" si="55"/>
        <v>0</v>
      </c>
      <c r="AP32" s="745">
        <f t="shared" si="55"/>
        <v>12701312</v>
      </c>
      <c r="AQ32" s="745">
        <f t="shared" si="55"/>
        <v>165117056</v>
      </c>
      <c r="AR32" s="745">
        <f t="shared" si="55"/>
        <v>19</v>
      </c>
      <c r="AS32" s="745">
        <f t="shared" si="55"/>
        <v>38</v>
      </c>
      <c r="AT32" s="745">
        <f t="shared" si="55"/>
        <v>1747200</v>
      </c>
      <c r="AU32" s="745">
        <f t="shared" si="55"/>
        <v>119.3</v>
      </c>
      <c r="AV32" s="745">
        <f t="shared" si="55"/>
        <v>0</v>
      </c>
      <c r="AW32" s="745">
        <f t="shared" si="55"/>
        <v>119.3</v>
      </c>
      <c r="AX32" s="745">
        <f t="shared" si="55"/>
        <v>9925760</v>
      </c>
      <c r="AY32" s="745">
        <f t="shared" si="55"/>
        <v>379392</v>
      </c>
      <c r="AZ32" s="745">
        <f t="shared" si="55"/>
        <v>2496000</v>
      </c>
      <c r="BA32" s="745">
        <f t="shared" si="55"/>
        <v>12801152</v>
      </c>
      <c r="BB32" s="745">
        <f t="shared" si="55"/>
        <v>0</v>
      </c>
      <c r="BC32" s="745">
        <f t="shared" si="55"/>
        <v>12801152</v>
      </c>
      <c r="BD32" s="745">
        <f t="shared" si="55"/>
        <v>166414976</v>
      </c>
    </row>
    <row r="33" spans="1:57" s="453" customFormat="1" ht="14.25">
      <c r="A33" s="568"/>
      <c r="B33" s="494"/>
      <c r="C33" s="494"/>
      <c r="D33" s="494"/>
      <c r="E33" s="494"/>
      <c r="F33" s="494"/>
      <c r="G33" s="494"/>
      <c r="H33" s="494"/>
      <c r="I33" s="494"/>
      <c r="J33" s="494"/>
      <c r="K33" s="494"/>
      <c r="L33" s="494"/>
      <c r="M33" s="494"/>
      <c r="N33" s="494"/>
      <c r="O33" s="494"/>
      <c r="P33" s="494"/>
      <c r="Q33" s="494"/>
      <c r="R33" s="494"/>
      <c r="S33" s="494"/>
      <c r="T33" s="494"/>
      <c r="U33" s="494"/>
      <c r="V33" s="494"/>
      <c r="W33" s="494"/>
      <c r="X33" s="494"/>
      <c r="Y33" s="494"/>
      <c r="Z33" s="494"/>
      <c r="AA33" s="494"/>
      <c r="AB33" s="494"/>
      <c r="AC33" s="494"/>
      <c r="AD33" s="494"/>
      <c r="AE33" s="494"/>
      <c r="AF33" s="494"/>
      <c r="AG33" s="494"/>
      <c r="AH33" s="494"/>
      <c r="AI33" s="494"/>
      <c r="AJ33" s="494"/>
      <c r="AK33" s="494"/>
      <c r="AL33" s="494"/>
      <c r="AM33" s="494"/>
      <c r="AN33" s="494"/>
      <c r="AO33" s="494"/>
      <c r="AP33" s="494"/>
      <c r="AQ33" s="494"/>
      <c r="AR33" s="494"/>
      <c r="AS33" s="494"/>
      <c r="AT33" s="494"/>
      <c r="AU33" s="494"/>
      <c r="AV33" s="494"/>
      <c r="AW33" s="494"/>
      <c r="AX33" s="494"/>
      <c r="AY33" s="494"/>
      <c r="AZ33" s="494"/>
      <c r="BA33" s="494"/>
      <c r="BB33" s="494"/>
      <c r="BC33" s="494"/>
      <c r="BD33" s="494"/>
      <c r="BE33" s="569"/>
    </row>
    <row r="34" spans="1:57" s="500" customFormat="1" ht="14.25">
      <c r="A34" s="960" t="s">
        <v>554</v>
      </c>
      <c r="B34" s="960"/>
      <c r="C34" s="960"/>
      <c r="D34" s="960"/>
      <c r="E34" s="960"/>
      <c r="F34" s="960"/>
      <c r="G34" s="962" t="s">
        <v>50</v>
      </c>
      <c r="H34" s="962"/>
      <c r="I34" s="962"/>
      <c r="J34" s="962"/>
      <c r="K34" s="962"/>
      <c r="L34" s="962"/>
      <c r="M34" s="962"/>
      <c r="N34" s="962"/>
      <c r="O34" s="962"/>
      <c r="P34" s="962"/>
      <c r="Q34" s="962"/>
      <c r="R34" s="966" t="str">
        <f>+G34</f>
        <v xml:space="preserve"> ՀՀ վճռաբեկ դատարան</v>
      </c>
      <c r="S34" s="966"/>
      <c r="T34" s="966"/>
      <c r="U34" s="966"/>
      <c r="V34" s="966"/>
      <c r="W34" s="966"/>
      <c r="X34" s="966"/>
      <c r="Y34" s="966"/>
      <c r="Z34" s="966"/>
      <c r="AA34" s="966"/>
      <c r="AB34" s="966"/>
      <c r="AC34" s="966"/>
      <c r="AD34" s="966"/>
      <c r="AE34" s="966" t="str">
        <f>+R34</f>
        <v xml:space="preserve"> ՀՀ վճռաբեկ դատարան</v>
      </c>
      <c r="AF34" s="966"/>
      <c r="AG34" s="966"/>
      <c r="AH34" s="966"/>
      <c r="AI34" s="966"/>
      <c r="AJ34" s="966"/>
      <c r="AK34" s="966"/>
      <c r="AL34" s="966"/>
      <c r="AM34" s="966"/>
      <c r="AN34" s="966"/>
      <c r="AO34" s="966"/>
      <c r="AP34" s="966"/>
      <c r="AQ34" s="966"/>
      <c r="AR34" s="966" t="str">
        <f>+AE34</f>
        <v xml:space="preserve"> ՀՀ վճռաբեկ դատարան</v>
      </c>
      <c r="AS34" s="966"/>
      <c r="AT34" s="966"/>
      <c r="AU34" s="966"/>
      <c r="AV34" s="966"/>
      <c r="AW34" s="966"/>
      <c r="AX34" s="966"/>
      <c r="AY34" s="966"/>
      <c r="AZ34" s="966"/>
      <c r="BA34" s="966"/>
      <c r="BB34" s="966"/>
      <c r="BC34" s="966"/>
      <c r="BD34" s="966"/>
    </row>
    <row r="35" spans="1:57" ht="14.25">
      <c r="A35" s="971" t="s">
        <v>1332</v>
      </c>
      <c r="B35" s="971"/>
      <c r="C35" s="971"/>
      <c r="D35" s="971"/>
      <c r="E35" s="971"/>
      <c r="F35" s="971"/>
      <c r="G35" s="967" t="s">
        <v>1410</v>
      </c>
      <c r="H35" s="967"/>
      <c r="I35" s="967"/>
      <c r="J35" s="967"/>
      <c r="K35" s="967"/>
      <c r="L35" s="967"/>
      <c r="M35" s="967"/>
      <c r="N35" s="967"/>
      <c r="O35" s="967"/>
      <c r="P35" s="967"/>
      <c r="Q35" s="967"/>
      <c r="R35" s="963" t="s">
        <v>2455</v>
      </c>
      <c r="S35" s="964"/>
      <c r="T35" s="964"/>
      <c r="U35" s="964"/>
      <c r="V35" s="964"/>
      <c r="W35" s="964"/>
      <c r="X35" s="964"/>
      <c r="Y35" s="964"/>
      <c r="Z35" s="964"/>
      <c r="AA35" s="964"/>
      <c r="AB35" s="964"/>
      <c r="AC35" s="964"/>
      <c r="AD35" s="965"/>
      <c r="AE35" s="967" t="s">
        <v>2456</v>
      </c>
      <c r="AF35" s="967"/>
      <c r="AG35" s="967"/>
      <c r="AH35" s="967"/>
      <c r="AI35" s="967"/>
      <c r="AJ35" s="967"/>
      <c r="AK35" s="967"/>
      <c r="AL35" s="967"/>
      <c r="AM35" s="967"/>
      <c r="AN35" s="967"/>
      <c r="AO35" s="967"/>
      <c r="AP35" s="967"/>
      <c r="AQ35" s="967"/>
      <c r="AR35" s="967" t="s">
        <v>2932</v>
      </c>
      <c r="AS35" s="967"/>
      <c r="AT35" s="967"/>
      <c r="AU35" s="967"/>
      <c r="AV35" s="967"/>
      <c r="AW35" s="967"/>
      <c r="AX35" s="967"/>
      <c r="AY35" s="967"/>
      <c r="AZ35" s="967"/>
      <c r="BA35" s="967"/>
      <c r="BB35" s="967"/>
      <c r="BC35" s="967"/>
      <c r="BD35" s="967"/>
    </row>
    <row r="36" spans="1:57" ht="99.75">
      <c r="A36" s="580" t="s">
        <v>10</v>
      </c>
      <c r="B36" s="748" t="s">
        <v>54</v>
      </c>
      <c r="C36" s="748" t="s">
        <v>1958</v>
      </c>
      <c r="D36" s="748" t="s">
        <v>1959</v>
      </c>
      <c r="E36" s="748" t="s">
        <v>55</v>
      </c>
      <c r="F36" s="748" t="s">
        <v>1</v>
      </c>
      <c r="G36" s="578" t="s">
        <v>954</v>
      </c>
      <c r="H36" s="578" t="s">
        <v>57</v>
      </c>
      <c r="I36" s="579" t="s">
        <v>62</v>
      </c>
      <c r="J36" s="504" t="s">
        <v>63</v>
      </c>
      <c r="K36" s="579" t="s">
        <v>450</v>
      </c>
      <c r="L36" s="579" t="s">
        <v>451</v>
      </c>
      <c r="M36" s="579" t="s">
        <v>1957</v>
      </c>
      <c r="N36" s="579" t="s">
        <v>585</v>
      </c>
      <c r="O36" s="748" t="s">
        <v>612</v>
      </c>
      <c r="P36" s="748" t="s">
        <v>1408</v>
      </c>
      <c r="Q36" s="579" t="s">
        <v>1409</v>
      </c>
      <c r="R36" s="578" t="str">
        <f>+G36</f>
        <v xml:space="preserve"> ստաժ</v>
      </c>
      <c r="S36" s="578" t="str">
        <f>+H36</f>
        <v>Ստաժի %-ը</v>
      </c>
      <c r="T36" s="579" t="s">
        <v>62</v>
      </c>
      <c r="U36" s="579" t="s">
        <v>63</v>
      </c>
      <c r="V36" s="579" t="s">
        <v>1149</v>
      </c>
      <c r="W36" s="504" t="s">
        <v>1150</v>
      </c>
      <c r="X36" s="579" t="s">
        <v>450</v>
      </c>
      <c r="Y36" s="579" t="s">
        <v>451</v>
      </c>
      <c r="Z36" s="579" t="s">
        <v>1957</v>
      </c>
      <c r="AA36" s="579" t="s">
        <v>609</v>
      </c>
      <c r="AB36" s="748" t="s">
        <v>1316</v>
      </c>
      <c r="AC36" s="748" t="s">
        <v>1947</v>
      </c>
      <c r="AD36" s="579" t="s">
        <v>1948</v>
      </c>
      <c r="AE36" s="578" t="str">
        <f>+R36</f>
        <v xml:space="preserve"> ստաժ</v>
      </c>
      <c r="AF36" s="578" t="str">
        <f>+S36</f>
        <v>Ստաժի %-ը</v>
      </c>
      <c r="AG36" s="579" t="s">
        <v>62</v>
      </c>
      <c r="AH36" s="579" t="s">
        <v>63</v>
      </c>
      <c r="AI36" s="579" t="s">
        <v>1149</v>
      </c>
      <c r="AJ36" s="504" t="s">
        <v>1150</v>
      </c>
      <c r="AK36" s="579" t="s">
        <v>450</v>
      </c>
      <c r="AL36" s="579" t="s">
        <v>451</v>
      </c>
      <c r="AM36" s="579" t="s">
        <v>1957</v>
      </c>
      <c r="AN36" s="579" t="s">
        <v>609</v>
      </c>
      <c r="AO36" s="748" t="s">
        <v>1316</v>
      </c>
      <c r="AP36" s="748" t="s">
        <v>2460</v>
      </c>
      <c r="AQ36" s="579" t="s">
        <v>2459</v>
      </c>
      <c r="AR36" s="578" t="str">
        <f>+AE36</f>
        <v xml:space="preserve"> ստաժ</v>
      </c>
      <c r="AS36" s="578" t="str">
        <f>+AF36</f>
        <v>Ստաժի %-ը</v>
      </c>
      <c r="AT36" s="579" t="s">
        <v>62</v>
      </c>
      <c r="AU36" s="579" t="s">
        <v>63</v>
      </c>
      <c r="AV36" s="579" t="s">
        <v>1149</v>
      </c>
      <c r="AW36" s="504" t="s">
        <v>1150</v>
      </c>
      <c r="AX36" s="579" t="s">
        <v>450</v>
      </c>
      <c r="AY36" s="579" t="s">
        <v>451</v>
      </c>
      <c r="AZ36" s="579" t="s">
        <v>1957</v>
      </c>
      <c r="BA36" s="579" t="s">
        <v>609</v>
      </c>
      <c r="BB36" s="748" t="s">
        <v>1316</v>
      </c>
      <c r="BC36" s="748" t="s">
        <v>2933</v>
      </c>
      <c r="BD36" s="579" t="s">
        <v>2934</v>
      </c>
    </row>
    <row r="37" spans="1:57" s="451" customFormat="1" ht="27">
      <c r="A37" s="807">
        <v>1</v>
      </c>
      <c r="B37" s="847" t="s">
        <v>2964</v>
      </c>
      <c r="C37" s="809" t="s">
        <v>1961</v>
      </c>
      <c r="D37" s="809">
        <v>1990</v>
      </c>
      <c r="E37" s="810" t="s">
        <v>452</v>
      </c>
      <c r="F37" s="809">
        <v>1</v>
      </c>
      <c r="G37" s="811"/>
      <c r="H37" s="812"/>
      <c r="I37" s="813">
        <v>83200</v>
      </c>
      <c r="J37" s="813">
        <v>3.88</v>
      </c>
      <c r="K37" s="814">
        <f t="shared" ref="K37:K68" si="56">+J37*I37</f>
        <v>322816</v>
      </c>
      <c r="L37" s="814">
        <v>0</v>
      </c>
      <c r="M37" s="814"/>
      <c r="N37" s="814">
        <f t="shared" ref="N37:N93" si="57">+K37+L37+M37</f>
        <v>322816</v>
      </c>
      <c r="O37" s="813"/>
      <c r="P37" s="815">
        <f t="shared" ref="P37:P61" si="58">+N37+O37</f>
        <v>322816</v>
      </c>
      <c r="Q37" s="815">
        <f>+P37*13</f>
        <v>4196608</v>
      </c>
      <c r="R37" s="454">
        <f t="shared" ref="R37:R68" si="59">+G37+1</f>
        <v>1</v>
      </c>
      <c r="S37" s="448"/>
      <c r="T37" s="449">
        <v>83200</v>
      </c>
      <c r="U37" s="449">
        <f>+J37</f>
        <v>3.88</v>
      </c>
      <c r="V37" s="449"/>
      <c r="W37" s="449">
        <f>+U37+U37*V37</f>
        <v>3.88</v>
      </c>
      <c r="X37" s="450">
        <f>+W37*T37</f>
        <v>322816</v>
      </c>
      <c r="Y37" s="450">
        <f>IF((S37&lt;=30)*AND(X37*S37%&gt;L37),X37*S37%,IF((S37&gt;30)*AND(X37*30%&gt;L37),X37*30%,L37))</f>
        <v>0</v>
      </c>
      <c r="Z37" s="450"/>
      <c r="AA37" s="450">
        <f>+X37+Y37</f>
        <v>322816</v>
      </c>
      <c r="AB37" s="449">
        <f t="shared" ref="AB37:AB130" si="60">+O37</f>
        <v>0</v>
      </c>
      <c r="AC37" s="452">
        <f>+AA37+AB37</f>
        <v>322816</v>
      </c>
      <c r="AD37" s="452">
        <f>+AC37*13</f>
        <v>4196608</v>
      </c>
      <c r="AE37" s="454">
        <f>+R37+1</f>
        <v>2</v>
      </c>
      <c r="AF37" s="448"/>
      <c r="AG37" s="449">
        <f>+T37</f>
        <v>83200</v>
      </c>
      <c r="AH37" s="449">
        <f>+J37</f>
        <v>3.88</v>
      </c>
      <c r="AI37" s="449"/>
      <c r="AJ37" s="449">
        <f>+AH37+AH37*AI37</f>
        <v>3.88</v>
      </c>
      <c r="AK37" s="450">
        <f>+AJ37*AG37</f>
        <v>322816</v>
      </c>
      <c r="AL37" s="450">
        <f>IF((AF37&lt;=30)*AND(AK37*AF37%&gt;Y37),AK37*AF37%,IF((AF37&gt;30)*AND(AK37*30%&gt;Y37),AK37*30%,Y37))</f>
        <v>0</v>
      </c>
      <c r="AM37" s="450"/>
      <c r="AN37" s="450">
        <f>+AK37+AL37</f>
        <v>322816</v>
      </c>
      <c r="AO37" s="449">
        <f>+AB37</f>
        <v>0</v>
      </c>
      <c r="AP37" s="452">
        <f>+AN37+AO37</f>
        <v>322816</v>
      </c>
      <c r="AQ37" s="452">
        <f>+AP37*13</f>
        <v>4196608</v>
      </c>
      <c r="AR37" s="454">
        <f>+AE37+1</f>
        <v>3</v>
      </c>
      <c r="AS37" s="448"/>
      <c r="AT37" s="449">
        <f>+AG37</f>
        <v>83200</v>
      </c>
      <c r="AU37" s="449">
        <f>+J37</f>
        <v>3.88</v>
      </c>
      <c r="AV37" s="449"/>
      <c r="AW37" s="449">
        <f>+AU37+AU37*AV37</f>
        <v>3.88</v>
      </c>
      <c r="AX37" s="450">
        <f>+AW37*AT37</f>
        <v>322816</v>
      </c>
      <c r="AY37" s="450">
        <f>IF((AS37&lt;=30)*AND(AX37*AS37%&gt;AL37),AX37*AS37%,IF((AS37&gt;30)*AND(AX37*30%&gt;AL37),AX37*30%,AL37))</f>
        <v>0</v>
      </c>
      <c r="AZ37" s="450"/>
      <c r="BA37" s="450">
        <f>+AX37+AY37</f>
        <v>322816</v>
      </c>
      <c r="BB37" s="449">
        <f>+AO37</f>
        <v>0</v>
      </c>
      <c r="BC37" s="452">
        <f>+BA37+BB37</f>
        <v>322816</v>
      </c>
      <c r="BD37" s="452">
        <f>+BC37*13</f>
        <v>4196608</v>
      </c>
    </row>
    <row r="38" spans="1:57" s="451" customFormat="1" ht="27">
      <c r="A38" s="807">
        <v>2</v>
      </c>
      <c r="B38" s="847" t="s">
        <v>622</v>
      </c>
      <c r="C38" s="809" t="s">
        <v>1960</v>
      </c>
      <c r="D38" s="809">
        <v>1980</v>
      </c>
      <c r="E38" s="810" t="s">
        <v>452</v>
      </c>
      <c r="F38" s="809">
        <v>1</v>
      </c>
      <c r="G38" s="811"/>
      <c r="H38" s="812"/>
      <c r="I38" s="813">
        <v>83200</v>
      </c>
      <c r="J38" s="813">
        <v>3.88</v>
      </c>
      <c r="K38" s="814">
        <f t="shared" si="56"/>
        <v>322816</v>
      </c>
      <c r="L38" s="814">
        <v>0</v>
      </c>
      <c r="M38" s="814"/>
      <c r="N38" s="814">
        <f t="shared" si="57"/>
        <v>322816</v>
      </c>
      <c r="O38" s="813"/>
      <c r="P38" s="815">
        <f t="shared" si="58"/>
        <v>322816</v>
      </c>
      <c r="Q38" s="815">
        <f t="shared" ref="Q38:Q130" si="61">+P38*13</f>
        <v>4196608</v>
      </c>
      <c r="R38" s="454">
        <f t="shared" si="59"/>
        <v>1</v>
      </c>
      <c r="S38" s="448"/>
      <c r="T38" s="449">
        <v>83200</v>
      </c>
      <c r="U38" s="449">
        <f t="shared" ref="U38:U68" si="62">+J38</f>
        <v>3.88</v>
      </c>
      <c r="V38" s="449"/>
      <c r="W38" s="449">
        <f t="shared" ref="W38:W130" si="63">+U38+U38*V38</f>
        <v>3.88</v>
      </c>
      <c r="X38" s="450">
        <f t="shared" ref="X38:X130" si="64">+W38*T38</f>
        <v>322816</v>
      </c>
      <c r="Y38" s="450">
        <f t="shared" ref="Y38:Y130" si="65">IF((S38&lt;=30)*AND(X38*S38%&gt;L38),X38*S38%,IF((S38&gt;30)*AND(X38*30%&gt;L38),X38*30%,L38))</f>
        <v>0</v>
      </c>
      <c r="Z38" s="450"/>
      <c r="AA38" s="450">
        <f t="shared" ref="AA38:AA130" si="66">+X38+Y38</f>
        <v>322816</v>
      </c>
      <c r="AB38" s="449">
        <f t="shared" si="60"/>
        <v>0</v>
      </c>
      <c r="AC38" s="452">
        <f t="shared" ref="AC38:AC130" si="67">+AA38+AB38</f>
        <v>322816</v>
      </c>
      <c r="AD38" s="452">
        <f t="shared" ref="AD38:AD130" si="68">+AC38*13</f>
        <v>4196608</v>
      </c>
      <c r="AE38" s="454">
        <f t="shared" ref="AE38:AE130" si="69">+R38+1</f>
        <v>2</v>
      </c>
      <c r="AF38" s="448"/>
      <c r="AG38" s="449">
        <f t="shared" ref="AG38:AG130" si="70">+T38</f>
        <v>83200</v>
      </c>
      <c r="AH38" s="449">
        <f t="shared" ref="AH38:AH130" si="71">+J38</f>
        <v>3.88</v>
      </c>
      <c r="AI38" s="449"/>
      <c r="AJ38" s="449">
        <f t="shared" ref="AJ38:AJ130" si="72">+AH38+AH38*AI38</f>
        <v>3.88</v>
      </c>
      <c r="AK38" s="450">
        <f t="shared" ref="AK38:AK130" si="73">+AJ38*AG38</f>
        <v>322816</v>
      </c>
      <c r="AL38" s="450">
        <f t="shared" ref="AL38:AL130" si="74">IF((AF38&lt;=30)*AND(AK38*AF38%&gt;Y38),AK38*AF38%,IF((AF38&gt;30)*AND(AK38*30%&gt;Y38),AK38*30%,Y38))</f>
        <v>0</v>
      </c>
      <c r="AM38" s="450"/>
      <c r="AN38" s="450">
        <f t="shared" ref="AN38:AN130" si="75">+AK38+AL38</f>
        <v>322816</v>
      </c>
      <c r="AO38" s="449">
        <f t="shared" ref="AO38:AO130" si="76">+AB38</f>
        <v>0</v>
      </c>
      <c r="AP38" s="452">
        <f t="shared" ref="AP38:AP130" si="77">+AN38+AO38</f>
        <v>322816</v>
      </c>
      <c r="AQ38" s="452">
        <f t="shared" ref="AQ38:AQ130" si="78">+AP38*13</f>
        <v>4196608</v>
      </c>
      <c r="AR38" s="454">
        <f t="shared" ref="AR38:AR130" si="79">+AE38+1</f>
        <v>3</v>
      </c>
      <c r="AS38" s="448"/>
      <c r="AT38" s="449">
        <f t="shared" ref="AT38:AT130" si="80">+AG38</f>
        <v>83200</v>
      </c>
      <c r="AU38" s="449">
        <f t="shared" ref="AU38:AU130" si="81">+J38</f>
        <v>3.88</v>
      </c>
      <c r="AV38" s="449"/>
      <c r="AW38" s="449">
        <f t="shared" ref="AW38:AW130" si="82">+AU38+AU38*AV38</f>
        <v>3.88</v>
      </c>
      <c r="AX38" s="450">
        <f t="shared" ref="AX38:AX130" si="83">+AW38*AT38</f>
        <v>322816</v>
      </c>
      <c r="AY38" s="450">
        <f t="shared" ref="AY38:AY130" si="84">IF((AS38&lt;=30)*AND(AX38*AS38%&gt;AL38),AX38*AS38%,IF((AS38&gt;30)*AND(AX38*30%&gt;AL38),AX38*30%,AL38))</f>
        <v>0</v>
      </c>
      <c r="AZ38" s="450"/>
      <c r="BA38" s="450">
        <f t="shared" ref="BA38:BA130" si="85">+AX38+AY38</f>
        <v>322816</v>
      </c>
      <c r="BB38" s="449">
        <f t="shared" ref="BB38:BB130" si="86">+AO38</f>
        <v>0</v>
      </c>
      <c r="BC38" s="452">
        <f t="shared" ref="BC38:BC130" si="87">+BA38+BB38</f>
        <v>322816</v>
      </c>
      <c r="BD38" s="452">
        <f t="shared" ref="BD38:BD130" si="88">+BC38*13</f>
        <v>4196608</v>
      </c>
    </row>
    <row r="39" spans="1:57" s="451" customFormat="1" ht="27">
      <c r="A39" s="807">
        <v>3</v>
      </c>
      <c r="B39" s="847" t="s">
        <v>2507</v>
      </c>
      <c r="C39" s="809" t="s">
        <v>1960</v>
      </c>
      <c r="D39" s="809">
        <v>1998</v>
      </c>
      <c r="E39" s="810" t="s">
        <v>452</v>
      </c>
      <c r="F39" s="809">
        <v>1</v>
      </c>
      <c r="G39" s="811"/>
      <c r="H39" s="812"/>
      <c r="I39" s="813">
        <v>83200</v>
      </c>
      <c r="J39" s="813">
        <v>3.88</v>
      </c>
      <c r="K39" s="814">
        <f t="shared" si="56"/>
        <v>322816</v>
      </c>
      <c r="L39" s="814">
        <v>0</v>
      </c>
      <c r="M39" s="814"/>
      <c r="N39" s="814">
        <f t="shared" si="57"/>
        <v>322816</v>
      </c>
      <c r="O39" s="813"/>
      <c r="P39" s="815">
        <f t="shared" si="58"/>
        <v>322816</v>
      </c>
      <c r="Q39" s="815">
        <f t="shared" si="61"/>
        <v>4196608</v>
      </c>
      <c r="R39" s="454">
        <f t="shared" si="59"/>
        <v>1</v>
      </c>
      <c r="S39" s="448"/>
      <c r="T39" s="449">
        <v>83200</v>
      </c>
      <c r="U39" s="449">
        <f t="shared" si="62"/>
        <v>3.88</v>
      </c>
      <c r="V39" s="449"/>
      <c r="W39" s="449">
        <f t="shared" si="63"/>
        <v>3.88</v>
      </c>
      <c r="X39" s="450">
        <f t="shared" si="64"/>
        <v>322816</v>
      </c>
      <c r="Y39" s="450">
        <f t="shared" si="65"/>
        <v>0</v>
      </c>
      <c r="Z39" s="450"/>
      <c r="AA39" s="450">
        <f t="shared" si="66"/>
        <v>322816</v>
      </c>
      <c r="AB39" s="449">
        <f t="shared" si="60"/>
        <v>0</v>
      </c>
      <c r="AC39" s="452">
        <f t="shared" si="67"/>
        <v>322816</v>
      </c>
      <c r="AD39" s="452">
        <f t="shared" si="68"/>
        <v>4196608</v>
      </c>
      <c r="AE39" s="454">
        <f t="shared" si="69"/>
        <v>2</v>
      </c>
      <c r="AF39" s="448"/>
      <c r="AG39" s="449">
        <f t="shared" si="70"/>
        <v>83200</v>
      </c>
      <c r="AH39" s="449">
        <f t="shared" si="71"/>
        <v>3.88</v>
      </c>
      <c r="AI39" s="449"/>
      <c r="AJ39" s="449">
        <f t="shared" si="72"/>
        <v>3.88</v>
      </c>
      <c r="AK39" s="450">
        <f t="shared" si="73"/>
        <v>322816</v>
      </c>
      <c r="AL39" s="450">
        <f t="shared" si="74"/>
        <v>0</v>
      </c>
      <c r="AM39" s="450"/>
      <c r="AN39" s="450">
        <f t="shared" si="75"/>
        <v>322816</v>
      </c>
      <c r="AO39" s="449">
        <f t="shared" si="76"/>
        <v>0</v>
      </c>
      <c r="AP39" s="452">
        <f t="shared" si="77"/>
        <v>322816</v>
      </c>
      <c r="AQ39" s="452">
        <f t="shared" si="78"/>
        <v>4196608</v>
      </c>
      <c r="AR39" s="454">
        <f t="shared" si="79"/>
        <v>3</v>
      </c>
      <c r="AS39" s="448"/>
      <c r="AT39" s="449">
        <f t="shared" si="80"/>
        <v>83200</v>
      </c>
      <c r="AU39" s="449">
        <f t="shared" si="81"/>
        <v>3.88</v>
      </c>
      <c r="AV39" s="449"/>
      <c r="AW39" s="449">
        <f t="shared" si="82"/>
        <v>3.88</v>
      </c>
      <c r="AX39" s="450">
        <f t="shared" si="83"/>
        <v>322816</v>
      </c>
      <c r="AY39" s="450">
        <f t="shared" si="84"/>
        <v>0</v>
      </c>
      <c r="AZ39" s="450"/>
      <c r="BA39" s="450">
        <f t="shared" si="85"/>
        <v>322816</v>
      </c>
      <c r="BB39" s="449">
        <f t="shared" si="86"/>
        <v>0</v>
      </c>
      <c r="BC39" s="452">
        <f t="shared" si="87"/>
        <v>322816</v>
      </c>
      <c r="BD39" s="452">
        <f t="shared" si="88"/>
        <v>4196608</v>
      </c>
    </row>
    <row r="40" spans="1:57" s="451" customFormat="1" ht="27">
      <c r="A40" s="807">
        <v>4</v>
      </c>
      <c r="B40" s="847" t="s">
        <v>2965</v>
      </c>
      <c r="C40" s="809" t="s">
        <v>1960</v>
      </c>
      <c r="D40" s="809">
        <v>2002</v>
      </c>
      <c r="E40" s="810" t="s">
        <v>452</v>
      </c>
      <c r="F40" s="809">
        <v>1</v>
      </c>
      <c r="G40" s="811"/>
      <c r="H40" s="812"/>
      <c r="I40" s="813">
        <v>83200</v>
      </c>
      <c r="J40" s="813">
        <v>3.88</v>
      </c>
      <c r="K40" s="814">
        <f t="shared" si="56"/>
        <v>322816</v>
      </c>
      <c r="L40" s="814">
        <v>0</v>
      </c>
      <c r="M40" s="814"/>
      <c r="N40" s="814">
        <f t="shared" si="57"/>
        <v>322816</v>
      </c>
      <c r="O40" s="813"/>
      <c r="P40" s="815">
        <f t="shared" si="58"/>
        <v>322816</v>
      </c>
      <c r="Q40" s="815">
        <f t="shared" si="61"/>
        <v>4196608</v>
      </c>
      <c r="R40" s="454">
        <f t="shared" si="59"/>
        <v>1</v>
      </c>
      <c r="S40" s="448"/>
      <c r="T40" s="449">
        <v>83200</v>
      </c>
      <c r="U40" s="449">
        <f t="shared" si="62"/>
        <v>3.88</v>
      </c>
      <c r="V40" s="449"/>
      <c r="W40" s="449">
        <f t="shared" si="63"/>
        <v>3.88</v>
      </c>
      <c r="X40" s="450">
        <f t="shared" si="64"/>
        <v>322816</v>
      </c>
      <c r="Y40" s="450">
        <f t="shared" si="65"/>
        <v>0</v>
      </c>
      <c r="Z40" s="450"/>
      <c r="AA40" s="450">
        <f t="shared" si="66"/>
        <v>322816</v>
      </c>
      <c r="AB40" s="449">
        <f t="shared" si="60"/>
        <v>0</v>
      </c>
      <c r="AC40" s="452">
        <f t="shared" si="67"/>
        <v>322816</v>
      </c>
      <c r="AD40" s="452">
        <f t="shared" si="68"/>
        <v>4196608</v>
      </c>
      <c r="AE40" s="454">
        <f t="shared" si="69"/>
        <v>2</v>
      </c>
      <c r="AF40" s="448"/>
      <c r="AG40" s="449">
        <f t="shared" si="70"/>
        <v>83200</v>
      </c>
      <c r="AH40" s="449">
        <f t="shared" si="71"/>
        <v>3.88</v>
      </c>
      <c r="AI40" s="449"/>
      <c r="AJ40" s="449">
        <f t="shared" si="72"/>
        <v>3.88</v>
      </c>
      <c r="AK40" s="450">
        <f t="shared" si="73"/>
        <v>322816</v>
      </c>
      <c r="AL40" s="450">
        <f t="shared" si="74"/>
        <v>0</v>
      </c>
      <c r="AM40" s="450"/>
      <c r="AN40" s="450">
        <f t="shared" si="75"/>
        <v>322816</v>
      </c>
      <c r="AO40" s="449">
        <f t="shared" si="76"/>
        <v>0</v>
      </c>
      <c r="AP40" s="452">
        <f t="shared" si="77"/>
        <v>322816</v>
      </c>
      <c r="AQ40" s="452">
        <f t="shared" si="78"/>
        <v>4196608</v>
      </c>
      <c r="AR40" s="454">
        <f t="shared" si="79"/>
        <v>3</v>
      </c>
      <c r="AS40" s="448"/>
      <c r="AT40" s="449">
        <f t="shared" si="80"/>
        <v>83200</v>
      </c>
      <c r="AU40" s="449">
        <f t="shared" si="81"/>
        <v>3.88</v>
      </c>
      <c r="AV40" s="449"/>
      <c r="AW40" s="449">
        <f t="shared" si="82"/>
        <v>3.88</v>
      </c>
      <c r="AX40" s="450">
        <f t="shared" si="83"/>
        <v>322816</v>
      </c>
      <c r="AY40" s="450">
        <f t="shared" si="84"/>
        <v>0</v>
      </c>
      <c r="AZ40" s="450"/>
      <c r="BA40" s="450">
        <f t="shared" si="85"/>
        <v>322816</v>
      </c>
      <c r="BB40" s="449">
        <f t="shared" si="86"/>
        <v>0</v>
      </c>
      <c r="BC40" s="452">
        <f t="shared" si="87"/>
        <v>322816</v>
      </c>
      <c r="BD40" s="452">
        <f t="shared" si="88"/>
        <v>4196608</v>
      </c>
    </row>
    <row r="41" spans="1:57" s="451" customFormat="1" ht="27">
      <c r="A41" s="807">
        <v>5</v>
      </c>
      <c r="B41" s="847" t="s">
        <v>2027</v>
      </c>
      <c r="C41" s="809" t="s">
        <v>1961</v>
      </c>
      <c r="D41" s="809">
        <v>1984</v>
      </c>
      <c r="E41" s="810" t="s">
        <v>452</v>
      </c>
      <c r="F41" s="809">
        <v>1</v>
      </c>
      <c r="G41" s="811"/>
      <c r="H41" s="812"/>
      <c r="I41" s="813">
        <v>83200</v>
      </c>
      <c r="J41" s="813">
        <v>3.88</v>
      </c>
      <c r="K41" s="814">
        <f t="shared" si="56"/>
        <v>322816</v>
      </c>
      <c r="L41" s="814">
        <v>0</v>
      </c>
      <c r="M41" s="814"/>
      <c r="N41" s="814">
        <f t="shared" si="57"/>
        <v>322816</v>
      </c>
      <c r="O41" s="813"/>
      <c r="P41" s="815">
        <f t="shared" si="58"/>
        <v>322816</v>
      </c>
      <c r="Q41" s="815">
        <f t="shared" si="61"/>
        <v>4196608</v>
      </c>
      <c r="R41" s="454">
        <f t="shared" si="59"/>
        <v>1</v>
      </c>
      <c r="S41" s="448"/>
      <c r="T41" s="449">
        <v>83200</v>
      </c>
      <c r="U41" s="449">
        <f t="shared" si="62"/>
        <v>3.88</v>
      </c>
      <c r="V41" s="449"/>
      <c r="W41" s="449">
        <f t="shared" si="63"/>
        <v>3.88</v>
      </c>
      <c r="X41" s="450">
        <f t="shared" si="64"/>
        <v>322816</v>
      </c>
      <c r="Y41" s="450">
        <f t="shared" si="65"/>
        <v>0</v>
      </c>
      <c r="Z41" s="450"/>
      <c r="AA41" s="450">
        <f t="shared" si="66"/>
        <v>322816</v>
      </c>
      <c r="AB41" s="449">
        <f t="shared" si="60"/>
        <v>0</v>
      </c>
      <c r="AC41" s="452">
        <f t="shared" si="67"/>
        <v>322816</v>
      </c>
      <c r="AD41" s="452">
        <f t="shared" si="68"/>
        <v>4196608</v>
      </c>
      <c r="AE41" s="454">
        <f t="shared" si="69"/>
        <v>2</v>
      </c>
      <c r="AF41" s="448"/>
      <c r="AG41" s="449">
        <f t="shared" si="70"/>
        <v>83200</v>
      </c>
      <c r="AH41" s="449">
        <f t="shared" si="71"/>
        <v>3.88</v>
      </c>
      <c r="AI41" s="449"/>
      <c r="AJ41" s="449">
        <f t="shared" si="72"/>
        <v>3.88</v>
      </c>
      <c r="AK41" s="450">
        <f t="shared" si="73"/>
        <v>322816</v>
      </c>
      <c r="AL41" s="450">
        <f t="shared" si="74"/>
        <v>0</v>
      </c>
      <c r="AM41" s="450"/>
      <c r="AN41" s="450">
        <f t="shared" si="75"/>
        <v>322816</v>
      </c>
      <c r="AO41" s="449">
        <f t="shared" si="76"/>
        <v>0</v>
      </c>
      <c r="AP41" s="452">
        <f t="shared" si="77"/>
        <v>322816</v>
      </c>
      <c r="AQ41" s="452">
        <f t="shared" si="78"/>
        <v>4196608</v>
      </c>
      <c r="AR41" s="454">
        <f t="shared" si="79"/>
        <v>3</v>
      </c>
      <c r="AS41" s="448"/>
      <c r="AT41" s="449">
        <f t="shared" si="80"/>
        <v>83200</v>
      </c>
      <c r="AU41" s="449">
        <f t="shared" si="81"/>
        <v>3.88</v>
      </c>
      <c r="AV41" s="449"/>
      <c r="AW41" s="449">
        <f t="shared" si="82"/>
        <v>3.88</v>
      </c>
      <c r="AX41" s="450">
        <f t="shared" si="83"/>
        <v>322816</v>
      </c>
      <c r="AY41" s="450">
        <f t="shared" si="84"/>
        <v>0</v>
      </c>
      <c r="AZ41" s="450"/>
      <c r="BA41" s="450">
        <f t="shared" si="85"/>
        <v>322816</v>
      </c>
      <c r="BB41" s="449">
        <f t="shared" si="86"/>
        <v>0</v>
      </c>
      <c r="BC41" s="452">
        <f t="shared" si="87"/>
        <v>322816</v>
      </c>
      <c r="BD41" s="452">
        <f t="shared" si="88"/>
        <v>4196608</v>
      </c>
    </row>
    <row r="42" spans="1:57" s="451" customFormat="1" ht="27">
      <c r="A42" s="807">
        <v>6</v>
      </c>
      <c r="B42" s="847" t="s">
        <v>2966</v>
      </c>
      <c r="C42" s="809" t="s">
        <v>1960</v>
      </c>
      <c r="D42" s="809">
        <v>1985</v>
      </c>
      <c r="E42" s="810" t="s">
        <v>452</v>
      </c>
      <c r="F42" s="809">
        <v>1</v>
      </c>
      <c r="G42" s="811"/>
      <c r="H42" s="812"/>
      <c r="I42" s="813">
        <v>83200</v>
      </c>
      <c r="J42" s="813">
        <v>3.88</v>
      </c>
      <c r="K42" s="814">
        <f t="shared" si="56"/>
        <v>322816</v>
      </c>
      <c r="L42" s="814">
        <v>0</v>
      </c>
      <c r="M42" s="814"/>
      <c r="N42" s="814">
        <f t="shared" si="57"/>
        <v>322816</v>
      </c>
      <c r="O42" s="813"/>
      <c r="P42" s="815">
        <f t="shared" si="58"/>
        <v>322816</v>
      </c>
      <c r="Q42" s="815">
        <f t="shared" si="61"/>
        <v>4196608</v>
      </c>
      <c r="R42" s="454">
        <f t="shared" si="59"/>
        <v>1</v>
      </c>
      <c r="S42" s="448"/>
      <c r="T42" s="449">
        <v>83200</v>
      </c>
      <c r="U42" s="449">
        <f t="shared" si="62"/>
        <v>3.88</v>
      </c>
      <c r="V42" s="449"/>
      <c r="W42" s="449">
        <f t="shared" si="63"/>
        <v>3.88</v>
      </c>
      <c r="X42" s="450">
        <f t="shared" si="64"/>
        <v>322816</v>
      </c>
      <c r="Y42" s="450">
        <f t="shared" si="65"/>
        <v>0</v>
      </c>
      <c r="Z42" s="450"/>
      <c r="AA42" s="450">
        <f t="shared" si="66"/>
        <v>322816</v>
      </c>
      <c r="AB42" s="449">
        <f t="shared" si="60"/>
        <v>0</v>
      </c>
      <c r="AC42" s="452">
        <f t="shared" si="67"/>
        <v>322816</v>
      </c>
      <c r="AD42" s="452">
        <f t="shared" si="68"/>
        <v>4196608</v>
      </c>
      <c r="AE42" s="454">
        <f t="shared" si="69"/>
        <v>2</v>
      </c>
      <c r="AF42" s="448"/>
      <c r="AG42" s="449">
        <f t="shared" si="70"/>
        <v>83200</v>
      </c>
      <c r="AH42" s="449">
        <f t="shared" si="71"/>
        <v>3.88</v>
      </c>
      <c r="AI42" s="449"/>
      <c r="AJ42" s="449">
        <f t="shared" si="72"/>
        <v>3.88</v>
      </c>
      <c r="AK42" s="450">
        <f t="shared" si="73"/>
        <v>322816</v>
      </c>
      <c r="AL42" s="450">
        <f t="shared" si="74"/>
        <v>0</v>
      </c>
      <c r="AM42" s="450"/>
      <c r="AN42" s="450">
        <f t="shared" si="75"/>
        <v>322816</v>
      </c>
      <c r="AO42" s="449">
        <f t="shared" si="76"/>
        <v>0</v>
      </c>
      <c r="AP42" s="452">
        <f t="shared" si="77"/>
        <v>322816</v>
      </c>
      <c r="AQ42" s="452">
        <f t="shared" si="78"/>
        <v>4196608</v>
      </c>
      <c r="AR42" s="454">
        <f t="shared" si="79"/>
        <v>3</v>
      </c>
      <c r="AS42" s="448"/>
      <c r="AT42" s="449">
        <f t="shared" si="80"/>
        <v>83200</v>
      </c>
      <c r="AU42" s="449">
        <f t="shared" si="81"/>
        <v>3.88</v>
      </c>
      <c r="AV42" s="449"/>
      <c r="AW42" s="449">
        <f t="shared" si="82"/>
        <v>3.88</v>
      </c>
      <c r="AX42" s="450">
        <f t="shared" si="83"/>
        <v>322816</v>
      </c>
      <c r="AY42" s="450">
        <f t="shared" si="84"/>
        <v>0</v>
      </c>
      <c r="AZ42" s="450"/>
      <c r="BA42" s="450">
        <f t="shared" si="85"/>
        <v>322816</v>
      </c>
      <c r="BB42" s="449">
        <f t="shared" si="86"/>
        <v>0</v>
      </c>
      <c r="BC42" s="452">
        <f t="shared" si="87"/>
        <v>322816</v>
      </c>
      <c r="BD42" s="452">
        <f t="shared" si="88"/>
        <v>4196608</v>
      </c>
    </row>
    <row r="43" spans="1:57" s="451" customFormat="1" ht="27">
      <c r="A43" s="807">
        <v>7</v>
      </c>
      <c r="B43" s="847" t="s">
        <v>2477</v>
      </c>
      <c r="C43" s="809" t="s">
        <v>1961</v>
      </c>
      <c r="D43" s="809">
        <v>1999</v>
      </c>
      <c r="E43" s="810" t="s">
        <v>452</v>
      </c>
      <c r="F43" s="809">
        <v>1</v>
      </c>
      <c r="G43" s="811"/>
      <c r="H43" s="812"/>
      <c r="I43" s="813">
        <v>83200</v>
      </c>
      <c r="J43" s="813">
        <v>3.88</v>
      </c>
      <c r="K43" s="814">
        <f t="shared" si="56"/>
        <v>322816</v>
      </c>
      <c r="L43" s="814">
        <v>0</v>
      </c>
      <c r="M43" s="814"/>
      <c r="N43" s="814">
        <f t="shared" si="57"/>
        <v>322816</v>
      </c>
      <c r="O43" s="813"/>
      <c r="P43" s="815">
        <f t="shared" si="58"/>
        <v>322816</v>
      </c>
      <c r="Q43" s="815">
        <f t="shared" si="61"/>
        <v>4196608</v>
      </c>
      <c r="R43" s="454">
        <f t="shared" si="59"/>
        <v>1</v>
      </c>
      <c r="S43" s="448"/>
      <c r="T43" s="449">
        <v>83200</v>
      </c>
      <c r="U43" s="449">
        <f t="shared" si="62"/>
        <v>3.88</v>
      </c>
      <c r="V43" s="449"/>
      <c r="W43" s="449">
        <f t="shared" si="63"/>
        <v>3.88</v>
      </c>
      <c r="X43" s="450">
        <f t="shared" si="64"/>
        <v>322816</v>
      </c>
      <c r="Y43" s="450">
        <f t="shared" si="65"/>
        <v>0</v>
      </c>
      <c r="Z43" s="450"/>
      <c r="AA43" s="450">
        <f t="shared" si="66"/>
        <v>322816</v>
      </c>
      <c r="AB43" s="449">
        <f t="shared" si="60"/>
        <v>0</v>
      </c>
      <c r="AC43" s="452">
        <f t="shared" si="67"/>
        <v>322816</v>
      </c>
      <c r="AD43" s="452">
        <f t="shared" si="68"/>
        <v>4196608</v>
      </c>
      <c r="AE43" s="454">
        <f t="shared" si="69"/>
        <v>2</v>
      </c>
      <c r="AF43" s="448"/>
      <c r="AG43" s="449">
        <f t="shared" si="70"/>
        <v>83200</v>
      </c>
      <c r="AH43" s="449">
        <f t="shared" si="71"/>
        <v>3.88</v>
      </c>
      <c r="AI43" s="449"/>
      <c r="AJ43" s="449">
        <f t="shared" si="72"/>
        <v>3.88</v>
      </c>
      <c r="AK43" s="450">
        <f t="shared" si="73"/>
        <v>322816</v>
      </c>
      <c r="AL43" s="450">
        <f t="shared" si="74"/>
        <v>0</v>
      </c>
      <c r="AM43" s="450"/>
      <c r="AN43" s="450">
        <f t="shared" si="75"/>
        <v>322816</v>
      </c>
      <c r="AO43" s="449">
        <f t="shared" si="76"/>
        <v>0</v>
      </c>
      <c r="AP43" s="452">
        <f t="shared" si="77"/>
        <v>322816</v>
      </c>
      <c r="AQ43" s="452">
        <f t="shared" si="78"/>
        <v>4196608</v>
      </c>
      <c r="AR43" s="454">
        <f t="shared" si="79"/>
        <v>3</v>
      </c>
      <c r="AS43" s="448"/>
      <c r="AT43" s="449">
        <f t="shared" si="80"/>
        <v>83200</v>
      </c>
      <c r="AU43" s="449">
        <f t="shared" si="81"/>
        <v>3.88</v>
      </c>
      <c r="AV43" s="449"/>
      <c r="AW43" s="449">
        <f t="shared" si="82"/>
        <v>3.88</v>
      </c>
      <c r="AX43" s="450">
        <f t="shared" si="83"/>
        <v>322816</v>
      </c>
      <c r="AY43" s="450">
        <f t="shared" si="84"/>
        <v>0</v>
      </c>
      <c r="AZ43" s="450"/>
      <c r="BA43" s="450">
        <f t="shared" si="85"/>
        <v>322816</v>
      </c>
      <c r="BB43" s="449">
        <f t="shared" si="86"/>
        <v>0</v>
      </c>
      <c r="BC43" s="452">
        <f t="shared" si="87"/>
        <v>322816</v>
      </c>
      <c r="BD43" s="452">
        <f t="shared" si="88"/>
        <v>4196608</v>
      </c>
    </row>
    <row r="44" spans="1:57" s="451" customFormat="1" ht="27">
      <c r="A44" s="807">
        <v>8</v>
      </c>
      <c r="B44" s="847" t="s">
        <v>484</v>
      </c>
      <c r="C44" s="809" t="s">
        <v>1961</v>
      </c>
      <c r="D44" s="809">
        <v>1965</v>
      </c>
      <c r="E44" s="810" t="s">
        <v>452</v>
      </c>
      <c r="F44" s="809">
        <v>1</v>
      </c>
      <c r="G44" s="811"/>
      <c r="H44" s="812"/>
      <c r="I44" s="813">
        <v>83200</v>
      </c>
      <c r="J44" s="813">
        <v>3.88</v>
      </c>
      <c r="K44" s="814">
        <f t="shared" si="56"/>
        <v>322816</v>
      </c>
      <c r="L44" s="814">
        <v>0</v>
      </c>
      <c r="M44" s="814"/>
      <c r="N44" s="814">
        <f t="shared" si="57"/>
        <v>322816</v>
      </c>
      <c r="O44" s="813"/>
      <c r="P44" s="815">
        <f t="shared" si="58"/>
        <v>322816</v>
      </c>
      <c r="Q44" s="815">
        <f t="shared" si="61"/>
        <v>4196608</v>
      </c>
      <c r="R44" s="454">
        <f t="shared" si="59"/>
        <v>1</v>
      </c>
      <c r="S44" s="448"/>
      <c r="T44" s="449">
        <v>83200</v>
      </c>
      <c r="U44" s="449">
        <f t="shared" si="62"/>
        <v>3.88</v>
      </c>
      <c r="V44" s="449"/>
      <c r="W44" s="449">
        <f t="shared" si="63"/>
        <v>3.88</v>
      </c>
      <c r="X44" s="450">
        <f t="shared" si="64"/>
        <v>322816</v>
      </c>
      <c r="Y44" s="450">
        <f t="shared" si="65"/>
        <v>0</v>
      </c>
      <c r="Z44" s="450"/>
      <c r="AA44" s="450">
        <f t="shared" si="66"/>
        <v>322816</v>
      </c>
      <c r="AB44" s="449">
        <f t="shared" si="60"/>
        <v>0</v>
      </c>
      <c r="AC44" s="452">
        <f t="shared" si="67"/>
        <v>322816</v>
      </c>
      <c r="AD44" s="452">
        <f t="shared" si="68"/>
        <v>4196608</v>
      </c>
      <c r="AE44" s="454">
        <f t="shared" si="69"/>
        <v>2</v>
      </c>
      <c r="AF44" s="448"/>
      <c r="AG44" s="449">
        <f t="shared" si="70"/>
        <v>83200</v>
      </c>
      <c r="AH44" s="449">
        <f t="shared" si="71"/>
        <v>3.88</v>
      </c>
      <c r="AI44" s="449"/>
      <c r="AJ44" s="449">
        <f t="shared" si="72"/>
        <v>3.88</v>
      </c>
      <c r="AK44" s="450">
        <f t="shared" si="73"/>
        <v>322816</v>
      </c>
      <c r="AL44" s="450">
        <f t="shared" si="74"/>
        <v>0</v>
      </c>
      <c r="AM44" s="450"/>
      <c r="AN44" s="450">
        <f t="shared" si="75"/>
        <v>322816</v>
      </c>
      <c r="AO44" s="449">
        <f t="shared" si="76"/>
        <v>0</v>
      </c>
      <c r="AP44" s="452">
        <f t="shared" si="77"/>
        <v>322816</v>
      </c>
      <c r="AQ44" s="452">
        <f t="shared" si="78"/>
        <v>4196608</v>
      </c>
      <c r="AR44" s="454">
        <f t="shared" si="79"/>
        <v>3</v>
      </c>
      <c r="AS44" s="448"/>
      <c r="AT44" s="449">
        <f t="shared" si="80"/>
        <v>83200</v>
      </c>
      <c r="AU44" s="449">
        <f t="shared" si="81"/>
        <v>3.88</v>
      </c>
      <c r="AV44" s="449"/>
      <c r="AW44" s="449">
        <f t="shared" si="82"/>
        <v>3.88</v>
      </c>
      <c r="AX44" s="450">
        <f t="shared" si="83"/>
        <v>322816</v>
      </c>
      <c r="AY44" s="450">
        <f t="shared" si="84"/>
        <v>0</v>
      </c>
      <c r="AZ44" s="450"/>
      <c r="BA44" s="450">
        <f t="shared" si="85"/>
        <v>322816</v>
      </c>
      <c r="BB44" s="449">
        <f t="shared" si="86"/>
        <v>0</v>
      </c>
      <c r="BC44" s="452">
        <f t="shared" si="87"/>
        <v>322816</v>
      </c>
      <c r="BD44" s="452">
        <f t="shared" si="88"/>
        <v>4196608</v>
      </c>
    </row>
    <row r="45" spans="1:57" s="451" customFormat="1" ht="27">
      <c r="A45" s="807">
        <v>9</v>
      </c>
      <c r="B45" s="847" t="s">
        <v>1978</v>
      </c>
      <c r="C45" s="809" t="s">
        <v>1960</v>
      </c>
      <c r="D45" s="809">
        <v>2001</v>
      </c>
      <c r="E45" s="810" t="s">
        <v>452</v>
      </c>
      <c r="F45" s="809">
        <v>1</v>
      </c>
      <c r="G45" s="811"/>
      <c r="H45" s="812"/>
      <c r="I45" s="813">
        <v>83200</v>
      </c>
      <c r="J45" s="813">
        <v>3.88</v>
      </c>
      <c r="K45" s="814">
        <f t="shared" si="56"/>
        <v>322816</v>
      </c>
      <c r="L45" s="814">
        <v>0</v>
      </c>
      <c r="M45" s="814"/>
      <c r="N45" s="814">
        <f t="shared" si="57"/>
        <v>322816</v>
      </c>
      <c r="O45" s="813"/>
      <c r="P45" s="815">
        <f t="shared" si="58"/>
        <v>322816</v>
      </c>
      <c r="Q45" s="815">
        <f t="shared" si="61"/>
        <v>4196608</v>
      </c>
      <c r="R45" s="454">
        <f t="shared" si="59"/>
        <v>1</v>
      </c>
      <c r="S45" s="448"/>
      <c r="T45" s="449">
        <v>83200</v>
      </c>
      <c r="U45" s="449">
        <f t="shared" si="62"/>
        <v>3.88</v>
      </c>
      <c r="V45" s="449"/>
      <c r="W45" s="449">
        <f t="shared" si="63"/>
        <v>3.88</v>
      </c>
      <c r="X45" s="450">
        <f t="shared" si="64"/>
        <v>322816</v>
      </c>
      <c r="Y45" s="450">
        <f t="shared" si="65"/>
        <v>0</v>
      </c>
      <c r="Z45" s="450"/>
      <c r="AA45" s="450">
        <f t="shared" si="66"/>
        <v>322816</v>
      </c>
      <c r="AB45" s="449">
        <f t="shared" si="60"/>
        <v>0</v>
      </c>
      <c r="AC45" s="452">
        <f t="shared" si="67"/>
        <v>322816</v>
      </c>
      <c r="AD45" s="452">
        <f t="shared" si="68"/>
        <v>4196608</v>
      </c>
      <c r="AE45" s="454">
        <f t="shared" si="69"/>
        <v>2</v>
      </c>
      <c r="AF45" s="448"/>
      <c r="AG45" s="449">
        <f t="shared" si="70"/>
        <v>83200</v>
      </c>
      <c r="AH45" s="449">
        <f t="shared" si="71"/>
        <v>3.88</v>
      </c>
      <c r="AI45" s="449"/>
      <c r="AJ45" s="449">
        <f t="shared" si="72"/>
        <v>3.88</v>
      </c>
      <c r="AK45" s="450">
        <f t="shared" si="73"/>
        <v>322816</v>
      </c>
      <c r="AL45" s="450">
        <f t="shared" si="74"/>
        <v>0</v>
      </c>
      <c r="AM45" s="450"/>
      <c r="AN45" s="450">
        <f t="shared" si="75"/>
        <v>322816</v>
      </c>
      <c r="AO45" s="449">
        <f t="shared" si="76"/>
        <v>0</v>
      </c>
      <c r="AP45" s="452">
        <f t="shared" si="77"/>
        <v>322816</v>
      </c>
      <c r="AQ45" s="452">
        <f t="shared" si="78"/>
        <v>4196608</v>
      </c>
      <c r="AR45" s="454">
        <f t="shared" si="79"/>
        <v>3</v>
      </c>
      <c r="AS45" s="448"/>
      <c r="AT45" s="449">
        <f t="shared" si="80"/>
        <v>83200</v>
      </c>
      <c r="AU45" s="449">
        <f t="shared" si="81"/>
        <v>3.88</v>
      </c>
      <c r="AV45" s="449"/>
      <c r="AW45" s="449">
        <f t="shared" si="82"/>
        <v>3.88</v>
      </c>
      <c r="AX45" s="450">
        <f t="shared" si="83"/>
        <v>322816</v>
      </c>
      <c r="AY45" s="450">
        <f t="shared" si="84"/>
        <v>0</v>
      </c>
      <c r="AZ45" s="450"/>
      <c r="BA45" s="450">
        <f t="shared" si="85"/>
        <v>322816</v>
      </c>
      <c r="BB45" s="449">
        <f t="shared" si="86"/>
        <v>0</v>
      </c>
      <c r="BC45" s="452">
        <f t="shared" si="87"/>
        <v>322816</v>
      </c>
      <c r="BD45" s="452">
        <f t="shared" si="88"/>
        <v>4196608</v>
      </c>
    </row>
    <row r="46" spans="1:57" s="451" customFormat="1" ht="27">
      <c r="A46" s="807">
        <v>10</v>
      </c>
      <c r="B46" s="847" t="s">
        <v>1132</v>
      </c>
      <c r="C46" s="809" t="s">
        <v>1960</v>
      </c>
      <c r="D46" s="809">
        <v>1998</v>
      </c>
      <c r="E46" s="810" t="s">
        <v>452</v>
      </c>
      <c r="F46" s="809">
        <v>1</v>
      </c>
      <c r="G46" s="811"/>
      <c r="H46" s="812"/>
      <c r="I46" s="813">
        <v>83200</v>
      </c>
      <c r="J46" s="813">
        <v>3.88</v>
      </c>
      <c r="K46" s="814">
        <f t="shared" si="56"/>
        <v>322816</v>
      </c>
      <c r="L46" s="814">
        <v>0</v>
      </c>
      <c r="M46" s="814"/>
      <c r="N46" s="814">
        <f t="shared" si="57"/>
        <v>322816</v>
      </c>
      <c r="O46" s="813"/>
      <c r="P46" s="815">
        <f t="shared" si="58"/>
        <v>322816</v>
      </c>
      <c r="Q46" s="815">
        <f t="shared" si="61"/>
        <v>4196608</v>
      </c>
      <c r="R46" s="454">
        <f t="shared" si="59"/>
        <v>1</v>
      </c>
      <c r="S46" s="448"/>
      <c r="T46" s="449">
        <v>83200</v>
      </c>
      <c r="U46" s="449">
        <f t="shared" si="62"/>
        <v>3.88</v>
      </c>
      <c r="V46" s="449"/>
      <c r="W46" s="449">
        <f t="shared" si="63"/>
        <v>3.88</v>
      </c>
      <c r="X46" s="450">
        <f t="shared" si="64"/>
        <v>322816</v>
      </c>
      <c r="Y46" s="450">
        <f t="shared" si="65"/>
        <v>0</v>
      </c>
      <c r="Z46" s="450"/>
      <c r="AA46" s="450">
        <f t="shared" si="66"/>
        <v>322816</v>
      </c>
      <c r="AB46" s="449">
        <f t="shared" si="60"/>
        <v>0</v>
      </c>
      <c r="AC46" s="452">
        <f t="shared" si="67"/>
        <v>322816</v>
      </c>
      <c r="AD46" s="452">
        <f t="shared" si="68"/>
        <v>4196608</v>
      </c>
      <c r="AE46" s="454">
        <f t="shared" si="69"/>
        <v>2</v>
      </c>
      <c r="AF46" s="448"/>
      <c r="AG46" s="449">
        <f t="shared" si="70"/>
        <v>83200</v>
      </c>
      <c r="AH46" s="449">
        <f t="shared" si="71"/>
        <v>3.88</v>
      </c>
      <c r="AI46" s="449"/>
      <c r="AJ46" s="449">
        <f t="shared" si="72"/>
        <v>3.88</v>
      </c>
      <c r="AK46" s="450">
        <f t="shared" si="73"/>
        <v>322816</v>
      </c>
      <c r="AL46" s="450">
        <f t="shared" si="74"/>
        <v>0</v>
      </c>
      <c r="AM46" s="450"/>
      <c r="AN46" s="450">
        <f t="shared" si="75"/>
        <v>322816</v>
      </c>
      <c r="AO46" s="449">
        <f t="shared" si="76"/>
        <v>0</v>
      </c>
      <c r="AP46" s="452">
        <f t="shared" si="77"/>
        <v>322816</v>
      </c>
      <c r="AQ46" s="452">
        <f t="shared" si="78"/>
        <v>4196608</v>
      </c>
      <c r="AR46" s="454">
        <f t="shared" si="79"/>
        <v>3</v>
      </c>
      <c r="AS46" s="448"/>
      <c r="AT46" s="449">
        <f t="shared" si="80"/>
        <v>83200</v>
      </c>
      <c r="AU46" s="449">
        <f t="shared" si="81"/>
        <v>3.88</v>
      </c>
      <c r="AV46" s="449"/>
      <c r="AW46" s="449">
        <f t="shared" si="82"/>
        <v>3.88</v>
      </c>
      <c r="AX46" s="450">
        <f t="shared" si="83"/>
        <v>322816</v>
      </c>
      <c r="AY46" s="450">
        <f t="shared" si="84"/>
        <v>0</v>
      </c>
      <c r="AZ46" s="450"/>
      <c r="BA46" s="450">
        <f t="shared" si="85"/>
        <v>322816</v>
      </c>
      <c r="BB46" s="449">
        <f t="shared" si="86"/>
        <v>0</v>
      </c>
      <c r="BC46" s="452">
        <f t="shared" si="87"/>
        <v>322816</v>
      </c>
      <c r="BD46" s="452">
        <f t="shared" si="88"/>
        <v>4196608</v>
      </c>
    </row>
    <row r="47" spans="1:57" s="451" customFormat="1" ht="27">
      <c r="A47" s="807">
        <v>11</v>
      </c>
      <c r="B47" s="847" t="s">
        <v>2509</v>
      </c>
      <c r="C47" s="809" t="s">
        <v>1960</v>
      </c>
      <c r="D47" s="809">
        <v>1996</v>
      </c>
      <c r="E47" s="810" t="s">
        <v>452</v>
      </c>
      <c r="F47" s="809">
        <v>1</v>
      </c>
      <c r="G47" s="811"/>
      <c r="H47" s="812"/>
      <c r="I47" s="813">
        <v>83200</v>
      </c>
      <c r="J47" s="813">
        <v>3.88</v>
      </c>
      <c r="K47" s="814">
        <f t="shared" si="56"/>
        <v>322816</v>
      </c>
      <c r="L47" s="814">
        <v>0</v>
      </c>
      <c r="M47" s="814"/>
      <c r="N47" s="814">
        <f t="shared" si="57"/>
        <v>322816</v>
      </c>
      <c r="O47" s="813"/>
      <c r="P47" s="815">
        <f t="shared" si="58"/>
        <v>322816</v>
      </c>
      <c r="Q47" s="815">
        <f t="shared" si="61"/>
        <v>4196608</v>
      </c>
      <c r="R47" s="454">
        <f t="shared" si="59"/>
        <v>1</v>
      </c>
      <c r="S47" s="448"/>
      <c r="T47" s="449">
        <v>83200</v>
      </c>
      <c r="U47" s="449">
        <f t="shared" si="62"/>
        <v>3.88</v>
      </c>
      <c r="V47" s="449"/>
      <c r="W47" s="449">
        <f t="shared" si="63"/>
        <v>3.88</v>
      </c>
      <c r="X47" s="450">
        <f t="shared" si="64"/>
        <v>322816</v>
      </c>
      <c r="Y47" s="450">
        <f t="shared" si="65"/>
        <v>0</v>
      </c>
      <c r="Z47" s="450"/>
      <c r="AA47" s="450">
        <f t="shared" si="66"/>
        <v>322816</v>
      </c>
      <c r="AB47" s="449">
        <f t="shared" si="60"/>
        <v>0</v>
      </c>
      <c r="AC47" s="452">
        <f t="shared" si="67"/>
        <v>322816</v>
      </c>
      <c r="AD47" s="452">
        <f t="shared" si="68"/>
        <v>4196608</v>
      </c>
      <c r="AE47" s="454">
        <f t="shared" si="69"/>
        <v>2</v>
      </c>
      <c r="AF47" s="448"/>
      <c r="AG47" s="449">
        <f t="shared" si="70"/>
        <v>83200</v>
      </c>
      <c r="AH47" s="449">
        <f t="shared" si="71"/>
        <v>3.88</v>
      </c>
      <c r="AI47" s="449"/>
      <c r="AJ47" s="449">
        <f t="shared" si="72"/>
        <v>3.88</v>
      </c>
      <c r="AK47" s="450">
        <f t="shared" si="73"/>
        <v>322816</v>
      </c>
      <c r="AL47" s="450">
        <f t="shared" si="74"/>
        <v>0</v>
      </c>
      <c r="AM47" s="450"/>
      <c r="AN47" s="450">
        <f t="shared" si="75"/>
        <v>322816</v>
      </c>
      <c r="AO47" s="449">
        <f t="shared" si="76"/>
        <v>0</v>
      </c>
      <c r="AP47" s="452">
        <f t="shared" si="77"/>
        <v>322816</v>
      </c>
      <c r="AQ47" s="452">
        <f t="shared" si="78"/>
        <v>4196608</v>
      </c>
      <c r="AR47" s="454">
        <f t="shared" si="79"/>
        <v>3</v>
      </c>
      <c r="AS47" s="448"/>
      <c r="AT47" s="449">
        <f t="shared" si="80"/>
        <v>83200</v>
      </c>
      <c r="AU47" s="449">
        <f t="shared" si="81"/>
        <v>3.88</v>
      </c>
      <c r="AV47" s="449"/>
      <c r="AW47" s="449">
        <f t="shared" si="82"/>
        <v>3.88</v>
      </c>
      <c r="AX47" s="450">
        <f t="shared" si="83"/>
        <v>322816</v>
      </c>
      <c r="AY47" s="450">
        <f t="shared" si="84"/>
        <v>0</v>
      </c>
      <c r="AZ47" s="450"/>
      <c r="BA47" s="450">
        <f t="shared" si="85"/>
        <v>322816</v>
      </c>
      <c r="BB47" s="449">
        <f t="shared" si="86"/>
        <v>0</v>
      </c>
      <c r="BC47" s="452">
        <f t="shared" si="87"/>
        <v>322816</v>
      </c>
      <c r="BD47" s="452">
        <f t="shared" si="88"/>
        <v>4196608</v>
      </c>
    </row>
    <row r="48" spans="1:57" s="451" customFormat="1" ht="27">
      <c r="A48" s="807">
        <v>12</v>
      </c>
      <c r="B48" s="847" t="s">
        <v>2028</v>
      </c>
      <c r="C48" s="809" t="s">
        <v>1961</v>
      </c>
      <c r="D48" s="809">
        <v>1996</v>
      </c>
      <c r="E48" s="810" t="s">
        <v>452</v>
      </c>
      <c r="F48" s="809">
        <v>1</v>
      </c>
      <c r="G48" s="811"/>
      <c r="H48" s="812"/>
      <c r="I48" s="813">
        <v>83200</v>
      </c>
      <c r="J48" s="813">
        <v>3.88</v>
      </c>
      <c r="K48" s="814">
        <f t="shared" si="56"/>
        <v>322816</v>
      </c>
      <c r="L48" s="814">
        <v>0</v>
      </c>
      <c r="M48" s="814"/>
      <c r="N48" s="814">
        <f t="shared" si="57"/>
        <v>322816</v>
      </c>
      <c r="O48" s="813"/>
      <c r="P48" s="815">
        <f t="shared" si="58"/>
        <v>322816</v>
      </c>
      <c r="Q48" s="815">
        <f t="shared" si="61"/>
        <v>4196608</v>
      </c>
      <c r="R48" s="454">
        <f t="shared" si="59"/>
        <v>1</v>
      </c>
      <c r="S48" s="448"/>
      <c r="T48" s="449">
        <v>83200</v>
      </c>
      <c r="U48" s="449">
        <f t="shared" si="62"/>
        <v>3.88</v>
      </c>
      <c r="V48" s="449"/>
      <c r="W48" s="449">
        <f t="shared" si="63"/>
        <v>3.88</v>
      </c>
      <c r="X48" s="450">
        <f t="shared" si="64"/>
        <v>322816</v>
      </c>
      <c r="Y48" s="450">
        <f t="shared" si="65"/>
        <v>0</v>
      </c>
      <c r="Z48" s="450"/>
      <c r="AA48" s="450">
        <f t="shared" si="66"/>
        <v>322816</v>
      </c>
      <c r="AB48" s="449">
        <f t="shared" si="60"/>
        <v>0</v>
      </c>
      <c r="AC48" s="452">
        <f t="shared" si="67"/>
        <v>322816</v>
      </c>
      <c r="AD48" s="452">
        <f t="shared" si="68"/>
        <v>4196608</v>
      </c>
      <c r="AE48" s="454">
        <f t="shared" si="69"/>
        <v>2</v>
      </c>
      <c r="AF48" s="448"/>
      <c r="AG48" s="449">
        <f t="shared" si="70"/>
        <v>83200</v>
      </c>
      <c r="AH48" s="449">
        <f t="shared" si="71"/>
        <v>3.88</v>
      </c>
      <c r="AI48" s="449"/>
      <c r="AJ48" s="449">
        <f t="shared" si="72"/>
        <v>3.88</v>
      </c>
      <c r="AK48" s="450">
        <f t="shared" si="73"/>
        <v>322816</v>
      </c>
      <c r="AL48" s="450">
        <f t="shared" si="74"/>
        <v>0</v>
      </c>
      <c r="AM48" s="450"/>
      <c r="AN48" s="450">
        <f t="shared" si="75"/>
        <v>322816</v>
      </c>
      <c r="AO48" s="449">
        <f t="shared" si="76"/>
        <v>0</v>
      </c>
      <c r="AP48" s="452">
        <f t="shared" si="77"/>
        <v>322816</v>
      </c>
      <c r="AQ48" s="452">
        <f t="shared" si="78"/>
        <v>4196608</v>
      </c>
      <c r="AR48" s="454">
        <f t="shared" si="79"/>
        <v>3</v>
      </c>
      <c r="AS48" s="448"/>
      <c r="AT48" s="449">
        <f t="shared" si="80"/>
        <v>83200</v>
      </c>
      <c r="AU48" s="449">
        <f t="shared" si="81"/>
        <v>3.88</v>
      </c>
      <c r="AV48" s="449"/>
      <c r="AW48" s="449">
        <f t="shared" si="82"/>
        <v>3.88</v>
      </c>
      <c r="AX48" s="450">
        <f t="shared" si="83"/>
        <v>322816</v>
      </c>
      <c r="AY48" s="450">
        <f t="shared" si="84"/>
        <v>0</v>
      </c>
      <c r="AZ48" s="450"/>
      <c r="BA48" s="450">
        <f t="shared" si="85"/>
        <v>322816</v>
      </c>
      <c r="BB48" s="449">
        <f t="shared" si="86"/>
        <v>0</v>
      </c>
      <c r="BC48" s="452">
        <f t="shared" si="87"/>
        <v>322816</v>
      </c>
      <c r="BD48" s="452">
        <f t="shared" si="88"/>
        <v>4196608</v>
      </c>
    </row>
    <row r="49" spans="1:56" s="451" customFormat="1" ht="27">
      <c r="A49" s="807">
        <v>13</v>
      </c>
      <c r="B49" s="847" t="s">
        <v>2967</v>
      </c>
      <c r="C49" s="809" t="s">
        <v>1960</v>
      </c>
      <c r="D49" s="809">
        <v>1985</v>
      </c>
      <c r="E49" s="810" t="s">
        <v>452</v>
      </c>
      <c r="F49" s="809">
        <v>1</v>
      </c>
      <c r="G49" s="811"/>
      <c r="H49" s="812"/>
      <c r="I49" s="813">
        <v>83200</v>
      </c>
      <c r="J49" s="813">
        <v>3.88</v>
      </c>
      <c r="K49" s="814">
        <f t="shared" si="56"/>
        <v>322816</v>
      </c>
      <c r="L49" s="814">
        <v>0</v>
      </c>
      <c r="M49" s="814"/>
      <c r="N49" s="814">
        <f t="shared" si="57"/>
        <v>322816</v>
      </c>
      <c r="O49" s="813"/>
      <c r="P49" s="815">
        <f t="shared" si="58"/>
        <v>322816</v>
      </c>
      <c r="Q49" s="815">
        <f t="shared" si="61"/>
        <v>4196608</v>
      </c>
      <c r="R49" s="454">
        <f t="shared" si="59"/>
        <v>1</v>
      </c>
      <c r="S49" s="448"/>
      <c r="T49" s="449">
        <v>83200</v>
      </c>
      <c r="U49" s="449">
        <f t="shared" si="62"/>
        <v>3.88</v>
      </c>
      <c r="V49" s="449"/>
      <c r="W49" s="449">
        <f t="shared" si="63"/>
        <v>3.88</v>
      </c>
      <c r="X49" s="450">
        <f t="shared" si="64"/>
        <v>322816</v>
      </c>
      <c r="Y49" s="450">
        <f t="shared" si="65"/>
        <v>0</v>
      </c>
      <c r="Z49" s="450"/>
      <c r="AA49" s="450">
        <f t="shared" si="66"/>
        <v>322816</v>
      </c>
      <c r="AB49" s="449">
        <f t="shared" si="60"/>
        <v>0</v>
      </c>
      <c r="AC49" s="452">
        <f t="shared" si="67"/>
        <v>322816</v>
      </c>
      <c r="AD49" s="452">
        <f t="shared" si="68"/>
        <v>4196608</v>
      </c>
      <c r="AE49" s="454">
        <f t="shared" si="69"/>
        <v>2</v>
      </c>
      <c r="AF49" s="448"/>
      <c r="AG49" s="449">
        <f t="shared" si="70"/>
        <v>83200</v>
      </c>
      <c r="AH49" s="449">
        <f t="shared" si="71"/>
        <v>3.88</v>
      </c>
      <c r="AI49" s="449"/>
      <c r="AJ49" s="449">
        <f t="shared" si="72"/>
        <v>3.88</v>
      </c>
      <c r="AK49" s="450">
        <f t="shared" si="73"/>
        <v>322816</v>
      </c>
      <c r="AL49" s="450">
        <f t="shared" si="74"/>
        <v>0</v>
      </c>
      <c r="AM49" s="450"/>
      <c r="AN49" s="450">
        <f t="shared" si="75"/>
        <v>322816</v>
      </c>
      <c r="AO49" s="449">
        <f t="shared" si="76"/>
        <v>0</v>
      </c>
      <c r="AP49" s="452">
        <f t="shared" si="77"/>
        <v>322816</v>
      </c>
      <c r="AQ49" s="452">
        <f t="shared" si="78"/>
        <v>4196608</v>
      </c>
      <c r="AR49" s="454">
        <f t="shared" si="79"/>
        <v>3</v>
      </c>
      <c r="AS49" s="448"/>
      <c r="AT49" s="449">
        <f t="shared" si="80"/>
        <v>83200</v>
      </c>
      <c r="AU49" s="449">
        <f t="shared" si="81"/>
        <v>3.88</v>
      </c>
      <c r="AV49" s="449"/>
      <c r="AW49" s="449">
        <f t="shared" si="82"/>
        <v>3.88</v>
      </c>
      <c r="AX49" s="450">
        <f t="shared" si="83"/>
        <v>322816</v>
      </c>
      <c r="AY49" s="450">
        <f t="shared" si="84"/>
        <v>0</v>
      </c>
      <c r="AZ49" s="450"/>
      <c r="BA49" s="450">
        <f t="shared" si="85"/>
        <v>322816</v>
      </c>
      <c r="BB49" s="449">
        <f t="shared" si="86"/>
        <v>0</v>
      </c>
      <c r="BC49" s="452">
        <f t="shared" si="87"/>
        <v>322816</v>
      </c>
      <c r="BD49" s="452">
        <f t="shared" si="88"/>
        <v>4196608</v>
      </c>
    </row>
    <row r="50" spans="1:56" s="451" customFormat="1" ht="27">
      <c r="A50" s="807">
        <v>14</v>
      </c>
      <c r="B50" s="847" t="s">
        <v>119</v>
      </c>
      <c r="C50" s="809" t="s">
        <v>1960</v>
      </c>
      <c r="D50" s="809">
        <v>1989</v>
      </c>
      <c r="E50" s="810" t="s">
        <v>452</v>
      </c>
      <c r="F50" s="809">
        <v>1</v>
      </c>
      <c r="G50" s="811"/>
      <c r="H50" s="812"/>
      <c r="I50" s="813">
        <v>83200</v>
      </c>
      <c r="J50" s="813">
        <v>3.88</v>
      </c>
      <c r="K50" s="814">
        <f t="shared" si="56"/>
        <v>322816</v>
      </c>
      <c r="L50" s="814">
        <v>0</v>
      </c>
      <c r="M50" s="814"/>
      <c r="N50" s="814">
        <f t="shared" si="57"/>
        <v>322816</v>
      </c>
      <c r="O50" s="813"/>
      <c r="P50" s="815">
        <f t="shared" si="58"/>
        <v>322816</v>
      </c>
      <c r="Q50" s="815">
        <f t="shared" si="61"/>
        <v>4196608</v>
      </c>
      <c r="R50" s="454">
        <f t="shared" si="59"/>
        <v>1</v>
      </c>
      <c r="S50" s="448"/>
      <c r="T50" s="449">
        <v>83200</v>
      </c>
      <c r="U50" s="449">
        <f t="shared" si="62"/>
        <v>3.88</v>
      </c>
      <c r="V50" s="449"/>
      <c r="W50" s="449">
        <f t="shared" si="63"/>
        <v>3.88</v>
      </c>
      <c r="X50" s="450">
        <f t="shared" si="64"/>
        <v>322816</v>
      </c>
      <c r="Y50" s="450">
        <f t="shared" si="65"/>
        <v>0</v>
      </c>
      <c r="Z50" s="450"/>
      <c r="AA50" s="450">
        <f t="shared" si="66"/>
        <v>322816</v>
      </c>
      <c r="AB50" s="449">
        <f t="shared" si="60"/>
        <v>0</v>
      </c>
      <c r="AC50" s="452">
        <f t="shared" si="67"/>
        <v>322816</v>
      </c>
      <c r="AD50" s="452">
        <f t="shared" si="68"/>
        <v>4196608</v>
      </c>
      <c r="AE50" s="454">
        <f t="shared" si="69"/>
        <v>2</v>
      </c>
      <c r="AF50" s="448"/>
      <c r="AG50" s="449">
        <f t="shared" si="70"/>
        <v>83200</v>
      </c>
      <c r="AH50" s="449">
        <f t="shared" si="71"/>
        <v>3.88</v>
      </c>
      <c r="AI50" s="449"/>
      <c r="AJ50" s="449">
        <f t="shared" si="72"/>
        <v>3.88</v>
      </c>
      <c r="AK50" s="450">
        <f t="shared" si="73"/>
        <v>322816</v>
      </c>
      <c r="AL50" s="450">
        <f t="shared" si="74"/>
        <v>0</v>
      </c>
      <c r="AM50" s="450"/>
      <c r="AN50" s="450">
        <f t="shared" si="75"/>
        <v>322816</v>
      </c>
      <c r="AO50" s="449">
        <f t="shared" si="76"/>
        <v>0</v>
      </c>
      <c r="AP50" s="452">
        <f t="shared" si="77"/>
        <v>322816</v>
      </c>
      <c r="AQ50" s="452">
        <f t="shared" si="78"/>
        <v>4196608</v>
      </c>
      <c r="AR50" s="454">
        <f t="shared" si="79"/>
        <v>3</v>
      </c>
      <c r="AS50" s="448"/>
      <c r="AT50" s="449">
        <f t="shared" si="80"/>
        <v>83200</v>
      </c>
      <c r="AU50" s="449">
        <f t="shared" si="81"/>
        <v>3.88</v>
      </c>
      <c r="AV50" s="449"/>
      <c r="AW50" s="449">
        <f t="shared" si="82"/>
        <v>3.88</v>
      </c>
      <c r="AX50" s="450">
        <f t="shared" si="83"/>
        <v>322816</v>
      </c>
      <c r="AY50" s="450">
        <f t="shared" si="84"/>
        <v>0</v>
      </c>
      <c r="AZ50" s="450"/>
      <c r="BA50" s="450">
        <f t="shared" si="85"/>
        <v>322816</v>
      </c>
      <c r="BB50" s="449">
        <f t="shared" si="86"/>
        <v>0</v>
      </c>
      <c r="BC50" s="452">
        <f t="shared" si="87"/>
        <v>322816</v>
      </c>
      <c r="BD50" s="452">
        <f t="shared" si="88"/>
        <v>4196608</v>
      </c>
    </row>
    <row r="51" spans="1:56" s="451" customFormat="1" ht="27">
      <c r="A51" s="807">
        <v>15</v>
      </c>
      <c r="B51" s="847" t="s">
        <v>2510</v>
      </c>
      <c r="C51" s="809" t="s">
        <v>1960</v>
      </c>
      <c r="D51" s="809">
        <v>2001</v>
      </c>
      <c r="E51" s="810" t="s">
        <v>452</v>
      </c>
      <c r="F51" s="809">
        <v>1</v>
      </c>
      <c r="G51" s="811"/>
      <c r="H51" s="812"/>
      <c r="I51" s="813">
        <v>83200</v>
      </c>
      <c r="J51" s="813">
        <v>3.88</v>
      </c>
      <c r="K51" s="814">
        <f t="shared" si="56"/>
        <v>322816</v>
      </c>
      <c r="L51" s="814">
        <v>0</v>
      </c>
      <c r="M51" s="814"/>
      <c r="N51" s="814">
        <f t="shared" si="57"/>
        <v>322816</v>
      </c>
      <c r="O51" s="813"/>
      <c r="P51" s="815">
        <f t="shared" si="58"/>
        <v>322816</v>
      </c>
      <c r="Q51" s="815">
        <f t="shared" si="61"/>
        <v>4196608</v>
      </c>
      <c r="R51" s="454">
        <f t="shared" si="59"/>
        <v>1</v>
      </c>
      <c r="S51" s="448"/>
      <c r="T51" s="449">
        <v>83200</v>
      </c>
      <c r="U51" s="449">
        <f t="shared" si="62"/>
        <v>3.88</v>
      </c>
      <c r="V51" s="449"/>
      <c r="W51" s="449">
        <f t="shared" si="63"/>
        <v>3.88</v>
      </c>
      <c r="X51" s="450">
        <f t="shared" si="64"/>
        <v>322816</v>
      </c>
      <c r="Y51" s="450">
        <f t="shared" si="65"/>
        <v>0</v>
      </c>
      <c r="Z51" s="450"/>
      <c r="AA51" s="450">
        <f t="shared" si="66"/>
        <v>322816</v>
      </c>
      <c r="AB51" s="449">
        <f t="shared" si="60"/>
        <v>0</v>
      </c>
      <c r="AC51" s="452">
        <f t="shared" si="67"/>
        <v>322816</v>
      </c>
      <c r="AD51" s="452">
        <f t="shared" si="68"/>
        <v>4196608</v>
      </c>
      <c r="AE51" s="454">
        <f t="shared" si="69"/>
        <v>2</v>
      </c>
      <c r="AF51" s="448"/>
      <c r="AG51" s="449">
        <f t="shared" si="70"/>
        <v>83200</v>
      </c>
      <c r="AH51" s="449">
        <f t="shared" si="71"/>
        <v>3.88</v>
      </c>
      <c r="AI51" s="449"/>
      <c r="AJ51" s="449">
        <f t="shared" si="72"/>
        <v>3.88</v>
      </c>
      <c r="AK51" s="450">
        <f t="shared" si="73"/>
        <v>322816</v>
      </c>
      <c r="AL51" s="450">
        <f t="shared" si="74"/>
        <v>0</v>
      </c>
      <c r="AM51" s="450"/>
      <c r="AN51" s="450">
        <f t="shared" si="75"/>
        <v>322816</v>
      </c>
      <c r="AO51" s="449">
        <f t="shared" si="76"/>
        <v>0</v>
      </c>
      <c r="AP51" s="452">
        <f t="shared" si="77"/>
        <v>322816</v>
      </c>
      <c r="AQ51" s="452">
        <f t="shared" si="78"/>
        <v>4196608</v>
      </c>
      <c r="AR51" s="454">
        <f t="shared" si="79"/>
        <v>3</v>
      </c>
      <c r="AS51" s="448"/>
      <c r="AT51" s="449">
        <f t="shared" si="80"/>
        <v>83200</v>
      </c>
      <c r="AU51" s="449">
        <f t="shared" si="81"/>
        <v>3.88</v>
      </c>
      <c r="AV51" s="449"/>
      <c r="AW51" s="449">
        <f t="shared" si="82"/>
        <v>3.88</v>
      </c>
      <c r="AX51" s="450">
        <f t="shared" si="83"/>
        <v>322816</v>
      </c>
      <c r="AY51" s="450">
        <f t="shared" si="84"/>
        <v>0</v>
      </c>
      <c r="AZ51" s="450"/>
      <c r="BA51" s="450">
        <f t="shared" si="85"/>
        <v>322816</v>
      </c>
      <c r="BB51" s="449">
        <f t="shared" si="86"/>
        <v>0</v>
      </c>
      <c r="BC51" s="452">
        <f t="shared" si="87"/>
        <v>322816</v>
      </c>
      <c r="BD51" s="452">
        <f t="shared" si="88"/>
        <v>4196608</v>
      </c>
    </row>
    <row r="52" spans="1:56" s="451" customFormat="1" ht="27">
      <c r="A52" s="807">
        <v>16</v>
      </c>
      <c r="B52" s="847" t="s">
        <v>2968</v>
      </c>
      <c r="C52" s="809" t="s">
        <v>1960</v>
      </c>
      <c r="D52" s="809">
        <v>2000</v>
      </c>
      <c r="E52" s="810" t="s">
        <v>452</v>
      </c>
      <c r="F52" s="809">
        <v>1</v>
      </c>
      <c r="G52" s="811"/>
      <c r="H52" s="812"/>
      <c r="I52" s="813">
        <v>83200</v>
      </c>
      <c r="J52" s="813">
        <v>3.88</v>
      </c>
      <c r="K52" s="814">
        <f t="shared" si="56"/>
        <v>322816</v>
      </c>
      <c r="L52" s="814">
        <v>0</v>
      </c>
      <c r="M52" s="814"/>
      <c r="N52" s="814">
        <f t="shared" si="57"/>
        <v>322816</v>
      </c>
      <c r="O52" s="813"/>
      <c r="P52" s="815">
        <f t="shared" si="58"/>
        <v>322816</v>
      </c>
      <c r="Q52" s="815">
        <f t="shared" si="61"/>
        <v>4196608</v>
      </c>
      <c r="R52" s="454">
        <f t="shared" si="59"/>
        <v>1</v>
      </c>
      <c r="S52" s="448"/>
      <c r="T52" s="449">
        <v>83200</v>
      </c>
      <c r="U52" s="449">
        <f t="shared" si="62"/>
        <v>3.88</v>
      </c>
      <c r="V52" s="449"/>
      <c r="W52" s="449">
        <f t="shared" si="63"/>
        <v>3.88</v>
      </c>
      <c r="X52" s="450">
        <f t="shared" si="64"/>
        <v>322816</v>
      </c>
      <c r="Y52" s="450">
        <f t="shared" si="65"/>
        <v>0</v>
      </c>
      <c r="Z52" s="450"/>
      <c r="AA52" s="450">
        <f t="shared" si="66"/>
        <v>322816</v>
      </c>
      <c r="AB52" s="449">
        <f t="shared" si="60"/>
        <v>0</v>
      </c>
      <c r="AC52" s="452">
        <f t="shared" si="67"/>
        <v>322816</v>
      </c>
      <c r="AD52" s="452">
        <f t="shared" si="68"/>
        <v>4196608</v>
      </c>
      <c r="AE52" s="454">
        <f t="shared" si="69"/>
        <v>2</v>
      </c>
      <c r="AF52" s="448"/>
      <c r="AG52" s="449">
        <f t="shared" si="70"/>
        <v>83200</v>
      </c>
      <c r="AH52" s="449">
        <f t="shared" si="71"/>
        <v>3.88</v>
      </c>
      <c r="AI52" s="449"/>
      <c r="AJ52" s="449">
        <f t="shared" si="72"/>
        <v>3.88</v>
      </c>
      <c r="AK52" s="450">
        <f t="shared" si="73"/>
        <v>322816</v>
      </c>
      <c r="AL52" s="450">
        <f t="shared" si="74"/>
        <v>0</v>
      </c>
      <c r="AM52" s="450"/>
      <c r="AN52" s="450">
        <f t="shared" si="75"/>
        <v>322816</v>
      </c>
      <c r="AO52" s="449">
        <f t="shared" si="76"/>
        <v>0</v>
      </c>
      <c r="AP52" s="452">
        <f t="shared" si="77"/>
        <v>322816</v>
      </c>
      <c r="AQ52" s="452">
        <f t="shared" si="78"/>
        <v>4196608</v>
      </c>
      <c r="AR52" s="454">
        <f t="shared" si="79"/>
        <v>3</v>
      </c>
      <c r="AS52" s="448"/>
      <c r="AT52" s="449">
        <f t="shared" si="80"/>
        <v>83200</v>
      </c>
      <c r="AU52" s="449">
        <f t="shared" si="81"/>
        <v>3.88</v>
      </c>
      <c r="AV52" s="449"/>
      <c r="AW52" s="449">
        <f t="shared" si="82"/>
        <v>3.88</v>
      </c>
      <c r="AX52" s="450">
        <f t="shared" si="83"/>
        <v>322816</v>
      </c>
      <c r="AY52" s="450">
        <f t="shared" si="84"/>
        <v>0</v>
      </c>
      <c r="AZ52" s="450"/>
      <c r="BA52" s="450">
        <f t="shared" si="85"/>
        <v>322816</v>
      </c>
      <c r="BB52" s="449">
        <f t="shared" si="86"/>
        <v>0</v>
      </c>
      <c r="BC52" s="452">
        <f t="shared" si="87"/>
        <v>322816</v>
      </c>
      <c r="BD52" s="452">
        <f t="shared" si="88"/>
        <v>4196608</v>
      </c>
    </row>
    <row r="53" spans="1:56" s="451" customFormat="1" ht="27">
      <c r="A53" s="807">
        <v>17</v>
      </c>
      <c r="B53" s="847" t="s">
        <v>656</v>
      </c>
      <c r="C53" s="809" t="s">
        <v>1960</v>
      </c>
      <c r="D53" s="809">
        <v>1991</v>
      </c>
      <c r="E53" s="810" t="s">
        <v>452</v>
      </c>
      <c r="F53" s="809">
        <v>1</v>
      </c>
      <c r="G53" s="811"/>
      <c r="H53" s="812"/>
      <c r="I53" s="813">
        <v>83200</v>
      </c>
      <c r="J53" s="813">
        <v>3.88</v>
      </c>
      <c r="K53" s="814">
        <f t="shared" si="56"/>
        <v>322816</v>
      </c>
      <c r="L53" s="814">
        <v>0</v>
      </c>
      <c r="M53" s="814"/>
      <c r="N53" s="814">
        <f t="shared" si="57"/>
        <v>322816</v>
      </c>
      <c r="O53" s="813"/>
      <c r="P53" s="815">
        <f t="shared" si="58"/>
        <v>322816</v>
      </c>
      <c r="Q53" s="815">
        <f t="shared" si="61"/>
        <v>4196608</v>
      </c>
      <c r="R53" s="454">
        <f t="shared" si="59"/>
        <v>1</v>
      </c>
      <c r="S53" s="448"/>
      <c r="T53" s="449">
        <v>83200</v>
      </c>
      <c r="U53" s="449">
        <f t="shared" si="62"/>
        <v>3.88</v>
      </c>
      <c r="V53" s="449"/>
      <c r="W53" s="449">
        <f t="shared" si="63"/>
        <v>3.88</v>
      </c>
      <c r="X53" s="450">
        <f t="shared" si="64"/>
        <v>322816</v>
      </c>
      <c r="Y53" s="450">
        <f t="shared" si="65"/>
        <v>0</v>
      </c>
      <c r="Z53" s="450"/>
      <c r="AA53" s="450">
        <f t="shared" si="66"/>
        <v>322816</v>
      </c>
      <c r="AB53" s="449">
        <f t="shared" si="60"/>
        <v>0</v>
      </c>
      <c r="AC53" s="452">
        <f t="shared" si="67"/>
        <v>322816</v>
      </c>
      <c r="AD53" s="452">
        <f t="shared" si="68"/>
        <v>4196608</v>
      </c>
      <c r="AE53" s="454">
        <f t="shared" si="69"/>
        <v>2</v>
      </c>
      <c r="AF53" s="448"/>
      <c r="AG53" s="449">
        <f t="shared" si="70"/>
        <v>83200</v>
      </c>
      <c r="AH53" s="449">
        <f t="shared" si="71"/>
        <v>3.88</v>
      </c>
      <c r="AI53" s="449"/>
      <c r="AJ53" s="449">
        <f t="shared" si="72"/>
        <v>3.88</v>
      </c>
      <c r="AK53" s="450">
        <f t="shared" si="73"/>
        <v>322816</v>
      </c>
      <c r="AL53" s="450">
        <f t="shared" si="74"/>
        <v>0</v>
      </c>
      <c r="AM53" s="450"/>
      <c r="AN53" s="450">
        <f t="shared" si="75"/>
        <v>322816</v>
      </c>
      <c r="AO53" s="449">
        <f t="shared" si="76"/>
        <v>0</v>
      </c>
      <c r="AP53" s="452">
        <f t="shared" si="77"/>
        <v>322816</v>
      </c>
      <c r="AQ53" s="452">
        <f t="shared" si="78"/>
        <v>4196608</v>
      </c>
      <c r="AR53" s="454">
        <f t="shared" si="79"/>
        <v>3</v>
      </c>
      <c r="AS53" s="448"/>
      <c r="AT53" s="449">
        <f t="shared" si="80"/>
        <v>83200</v>
      </c>
      <c r="AU53" s="449">
        <f t="shared" si="81"/>
        <v>3.88</v>
      </c>
      <c r="AV53" s="449"/>
      <c r="AW53" s="449">
        <f t="shared" si="82"/>
        <v>3.88</v>
      </c>
      <c r="AX53" s="450">
        <f t="shared" si="83"/>
        <v>322816</v>
      </c>
      <c r="AY53" s="450">
        <f t="shared" si="84"/>
        <v>0</v>
      </c>
      <c r="AZ53" s="450"/>
      <c r="BA53" s="450">
        <f t="shared" si="85"/>
        <v>322816</v>
      </c>
      <c r="BB53" s="449">
        <f t="shared" si="86"/>
        <v>0</v>
      </c>
      <c r="BC53" s="452">
        <f t="shared" si="87"/>
        <v>322816</v>
      </c>
      <c r="BD53" s="452">
        <f t="shared" si="88"/>
        <v>4196608</v>
      </c>
    </row>
    <row r="54" spans="1:56" s="451" customFormat="1" ht="27">
      <c r="A54" s="807">
        <v>18</v>
      </c>
      <c r="B54" s="847" t="s">
        <v>1328</v>
      </c>
      <c r="C54" s="809" t="s">
        <v>1960</v>
      </c>
      <c r="D54" s="809">
        <v>1998</v>
      </c>
      <c r="E54" s="810" t="s">
        <v>452</v>
      </c>
      <c r="F54" s="809">
        <v>1</v>
      </c>
      <c r="G54" s="811"/>
      <c r="H54" s="812"/>
      <c r="I54" s="813">
        <v>83200</v>
      </c>
      <c r="J54" s="813">
        <v>3.88</v>
      </c>
      <c r="K54" s="814">
        <f t="shared" si="56"/>
        <v>322816</v>
      </c>
      <c r="L54" s="814">
        <v>0</v>
      </c>
      <c r="M54" s="814"/>
      <c r="N54" s="814">
        <f t="shared" si="57"/>
        <v>322816</v>
      </c>
      <c r="O54" s="813"/>
      <c r="P54" s="815">
        <f t="shared" si="58"/>
        <v>322816</v>
      </c>
      <c r="Q54" s="815">
        <f t="shared" si="61"/>
        <v>4196608</v>
      </c>
      <c r="R54" s="454">
        <f t="shared" si="59"/>
        <v>1</v>
      </c>
      <c r="S54" s="448"/>
      <c r="T54" s="449">
        <v>83200</v>
      </c>
      <c r="U54" s="449">
        <f t="shared" si="62"/>
        <v>3.88</v>
      </c>
      <c r="V54" s="449"/>
      <c r="W54" s="449">
        <f t="shared" si="63"/>
        <v>3.88</v>
      </c>
      <c r="X54" s="450">
        <f t="shared" si="64"/>
        <v>322816</v>
      </c>
      <c r="Y54" s="450">
        <f t="shared" si="65"/>
        <v>0</v>
      </c>
      <c r="Z54" s="450"/>
      <c r="AA54" s="450">
        <f t="shared" si="66"/>
        <v>322816</v>
      </c>
      <c r="AB54" s="449">
        <f t="shared" si="60"/>
        <v>0</v>
      </c>
      <c r="AC54" s="452">
        <f t="shared" si="67"/>
        <v>322816</v>
      </c>
      <c r="AD54" s="452">
        <f t="shared" si="68"/>
        <v>4196608</v>
      </c>
      <c r="AE54" s="454">
        <f t="shared" si="69"/>
        <v>2</v>
      </c>
      <c r="AF54" s="448"/>
      <c r="AG54" s="449">
        <f t="shared" si="70"/>
        <v>83200</v>
      </c>
      <c r="AH54" s="449">
        <f t="shared" si="71"/>
        <v>3.88</v>
      </c>
      <c r="AI54" s="449"/>
      <c r="AJ54" s="449">
        <f t="shared" si="72"/>
        <v>3.88</v>
      </c>
      <c r="AK54" s="450">
        <f t="shared" si="73"/>
        <v>322816</v>
      </c>
      <c r="AL54" s="450">
        <f t="shared" si="74"/>
        <v>0</v>
      </c>
      <c r="AM54" s="450"/>
      <c r="AN54" s="450">
        <f t="shared" si="75"/>
        <v>322816</v>
      </c>
      <c r="AO54" s="449">
        <f t="shared" si="76"/>
        <v>0</v>
      </c>
      <c r="AP54" s="452">
        <f t="shared" si="77"/>
        <v>322816</v>
      </c>
      <c r="AQ54" s="452">
        <f t="shared" si="78"/>
        <v>4196608</v>
      </c>
      <c r="AR54" s="454">
        <f t="shared" si="79"/>
        <v>3</v>
      </c>
      <c r="AS54" s="448"/>
      <c r="AT54" s="449">
        <f t="shared" si="80"/>
        <v>83200</v>
      </c>
      <c r="AU54" s="449">
        <f t="shared" si="81"/>
        <v>3.88</v>
      </c>
      <c r="AV54" s="449"/>
      <c r="AW54" s="449">
        <f t="shared" si="82"/>
        <v>3.88</v>
      </c>
      <c r="AX54" s="450">
        <f t="shared" si="83"/>
        <v>322816</v>
      </c>
      <c r="AY54" s="450">
        <f t="shared" si="84"/>
        <v>0</v>
      </c>
      <c r="AZ54" s="450"/>
      <c r="BA54" s="450">
        <f t="shared" si="85"/>
        <v>322816</v>
      </c>
      <c r="BB54" s="449">
        <f t="shared" si="86"/>
        <v>0</v>
      </c>
      <c r="BC54" s="452">
        <f t="shared" si="87"/>
        <v>322816</v>
      </c>
      <c r="BD54" s="452">
        <f t="shared" si="88"/>
        <v>4196608</v>
      </c>
    </row>
    <row r="55" spans="1:56" s="451" customFormat="1" ht="27">
      <c r="A55" s="807">
        <v>19</v>
      </c>
      <c r="B55" s="847" t="s">
        <v>2029</v>
      </c>
      <c r="C55" s="809" t="s">
        <v>1960</v>
      </c>
      <c r="D55" s="809">
        <v>1985</v>
      </c>
      <c r="E55" s="810" t="s">
        <v>452</v>
      </c>
      <c r="F55" s="809">
        <v>1</v>
      </c>
      <c r="G55" s="811"/>
      <c r="H55" s="812"/>
      <c r="I55" s="813">
        <v>83200</v>
      </c>
      <c r="J55" s="813">
        <v>3.88</v>
      </c>
      <c r="K55" s="814">
        <f t="shared" si="56"/>
        <v>322816</v>
      </c>
      <c r="L55" s="814">
        <v>0</v>
      </c>
      <c r="M55" s="814"/>
      <c r="N55" s="814">
        <f t="shared" si="57"/>
        <v>322816</v>
      </c>
      <c r="O55" s="813"/>
      <c r="P55" s="815">
        <f t="shared" si="58"/>
        <v>322816</v>
      </c>
      <c r="Q55" s="815">
        <f t="shared" si="61"/>
        <v>4196608</v>
      </c>
      <c r="R55" s="454">
        <f t="shared" si="59"/>
        <v>1</v>
      </c>
      <c r="S55" s="448"/>
      <c r="T55" s="449">
        <v>83200</v>
      </c>
      <c r="U55" s="449">
        <f t="shared" si="62"/>
        <v>3.88</v>
      </c>
      <c r="V55" s="449"/>
      <c r="W55" s="449">
        <f t="shared" si="63"/>
        <v>3.88</v>
      </c>
      <c r="X55" s="450">
        <f t="shared" si="64"/>
        <v>322816</v>
      </c>
      <c r="Y55" s="450">
        <f t="shared" si="65"/>
        <v>0</v>
      </c>
      <c r="Z55" s="450"/>
      <c r="AA55" s="450">
        <f t="shared" si="66"/>
        <v>322816</v>
      </c>
      <c r="AB55" s="449">
        <f t="shared" si="60"/>
        <v>0</v>
      </c>
      <c r="AC55" s="452">
        <f t="shared" si="67"/>
        <v>322816</v>
      </c>
      <c r="AD55" s="452">
        <f t="shared" si="68"/>
        <v>4196608</v>
      </c>
      <c r="AE55" s="454">
        <f t="shared" si="69"/>
        <v>2</v>
      </c>
      <c r="AF55" s="448"/>
      <c r="AG55" s="449">
        <f t="shared" si="70"/>
        <v>83200</v>
      </c>
      <c r="AH55" s="449">
        <f t="shared" si="71"/>
        <v>3.88</v>
      </c>
      <c r="AI55" s="449"/>
      <c r="AJ55" s="449">
        <f t="shared" si="72"/>
        <v>3.88</v>
      </c>
      <c r="AK55" s="450">
        <f t="shared" si="73"/>
        <v>322816</v>
      </c>
      <c r="AL55" s="450">
        <f t="shared" si="74"/>
        <v>0</v>
      </c>
      <c r="AM55" s="450"/>
      <c r="AN55" s="450">
        <f t="shared" si="75"/>
        <v>322816</v>
      </c>
      <c r="AO55" s="449">
        <f t="shared" si="76"/>
        <v>0</v>
      </c>
      <c r="AP55" s="452">
        <f t="shared" si="77"/>
        <v>322816</v>
      </c>
      <c r="AQ55" s="452">
        <f t="shared" si="78"/>
        <v>4196608</v>
      </c>
      <c r="AR55" s="454">
        <f t="shared" si="79"/>
        <v>3</v>
      </c>
      <c r="AS55" s="448"/>
      <c r="AT55" s="449">
        <f t="shared" si="80"/>
        <v>83200</v>
      </c>
      <c r="AU55" s="449">
        <f t="shared" si="81"/>
        <v>3.88</v>
      </c>
      <c r="AV55" s="449"/>
      <c r="AW55" s="449">
        <f t="shared" si="82"/>
        <v>3.88</v>
      </c>
      <c r="AX55" s="450">
        <f t="shared" si="83"/>
        <v>322816</v>
      </c>
      <c r="AY55" s="450">
        <f t="shared" si="84"/>
        <v>0</v>
      </c>
      <c r="AZ55" s="450"/>
      <c r="BA55" s="450">
        <f t="shared" si="85"/>
        <v>322816</v>
      </c>
      <c r="BB55" s="449">
        <f t="shared" si="86"/>
        <v>0</v>
      </c>
      <c r="BC55" s="452">
        <f t="shared" si="87"/>
        <v>322816</v>
      </c>
      <c r="BD55" s="452">
        <f t="shared" si="88"/>
        <v>4196608</v>
      </c>
    </row>
    <row r="56" spans="1:56" s="451" customFormat="1" ht="27">
      <c r="A56" s="807">
        <v>20</v>
      </c>
      <c r="B56" s="847" t="s">
        <v>1331</v>
      </c>
      <c r="C56" s="809" t="s">
        <v>1961</v>
      </c>
      <c r="D56" s="809">
        <v>1991</v>
      </c>
      <c r="E56" s="810" t="s">
        <v>452</v>
      </c>
      <c r="F56" s="809">
        <v>1</v>
      </c>
      <c r="G56" s="811"/>
      <c r="H56" s="812"/>
      <c r="I56" s="813">
        <v>83200</v>
      </c>
      <c r="J56" s="813">
        <v>3.88</v>
      </c>
      <c r="K56" s="814">
        <f t="shared" si="56"/>
        <v>322816</v>
      </c>
      <c r="L56" s="814">
        <v>0</v>
      </c>
      <c r="M56" s="814"/>
      <c r="N56" s="814">
        <f t="shared" si="57"/>
        <v>322816</v>
      </c>
      <c r="O56" s="813"/>
      <c r="P56" s="815">
        <f t="shared" si="58"/>
        <v>322816</v>
      </c>
      <c r="Q56" s="815">
        <f t="shared" si="61"/>
        <v>4196608</v>
      </c>
      <c r="R56" s="454">
        <f t="shared" si="59"/>
        <v>1</v>
      </c>
      <c r="S56" s="448"/>
      <c r="T56" s="449">
        <v>83200</v>
      </c>
      <c r="U56" s="449">
        <f t="shared" si="62"/>
        <v>3.88</v>
      </c>
      <c r="V56" s="449"/>
      <c r="W56" s="449">
        <f t="shared" si="63"/>
        <v>3.88</v>
      </c>
      <c r="X56" s="450">
        <f t="shared" si="64"/>
        <v>322816</v>
      </c>
      <c r="Y56" s="450">
        <f t="shared" si="65"/>
        <v>0</v>
      </c>
      <c r="Z56" s="450"/>
      <c r="AA56" s="450">
        <f t="shared" si="66"/>
        <v>322816</v>
      </c>
      <c r="AB56" s="449">
        <f t="shared" si="60"/>
        <v>0</v>
      </c>
      <c r="AC56" s="452">
        <f t="shared" si="67"/>
        <v>322816</v>
      </c>
      <c r="AD56" s="452">
        <f t="shared" si="68"/>
        <v>4196608</v>
      </c>
      <c r="AE56" s="454">
        <f t="shared" si="69"/>
        <v>2</v>
      </c>
      <c r="AF56" s="448"/>
      <c r="AG56" s="449">
        <f t="shared" si="70"/>
        <v>83200</v>
      </c>
      <c r="AH56" s="449">
        <f t="shared" si="71"/>
        <v>3.88</v>
      </c>
      <c r="AI56" s="449"/>
      <c r="AJ56" s="449">
        <f t="shared" si="72"/>
        <v>3.88</v>
      </c>
      <c r="AK56" s="450">
        <f t="shared" si="73"/>
        <v>322816</v>
      </c>
      <c r="AL56" s="450">
        <f t="shared" si="74"/>
        <v>0</v>
      </c>
      <c r="AM56" s="450"/>
      <c r="AN56" s="450">
        <f t="shared" si="75"/>
        <v>322816</v>
      </c>
      <c r="AO56" s="449">
        <f t="shared" si="76"/>
        <v>0</v>
      </c>
      <c r="AP56" s="452">
        <f t="shared" si="77"/>
        <v>322816</v>
      </c>
      <c r="AQ56" s="452">
        <f t="shared" si="78"/>
        <v>4196608</v>
      </c>
      <c r="AR56" s="454">
        <f t="shared" si="79"/>
        <v>3</v>
      </c>
      <c r="AS56" s="448"/>
      <c r="AT56" s="449">
        <f t="shared" si="80"/>
        <v>83200</v>
      </c>
      <c r="AU56" s="449">
        <f t="shared" si="81"/>
        <v>3.88</v>
      </c>
      <c r="AV56" s="449"/>
      <c r="AW56" s="449">
        <f t="shared" si="82"/>
        <v>3.88</v>
      </c>
      <c r="AX56" s="450">
        <f t="shared" si="83"/>
        <v>322816</v>
      </c>
      <c r="AY56" s="450">
        <f t="shared" si="84"/>
        <v>0</v>
      </c>
      <c r="AZ56" s="450"/>
      <c r="BA56" s="450">
        <f t="shared" si="85"/>
        <v>322816</v>
      </c>
      <c r="BB56" s="449">
        <f t="shared" si="86"/>
        <v>0</v>
      </c>
      <c r="BC56" s="452">
        <f t="shared" si="87"/>
        <v>322816</v>
      </c>
      <c r="BD56" s="452">
        <f t="shared" si="88"/>
        <v>4196608</v>
      </c>
    </row>
    <row r="57" spans="1:56" s="451" customFormat="1" ht="27">
      <c r="A57" s="807">
        <v>21</v>
      </c>
      <c r="B57" s="847" t="s">
        <v>105</v>
      </c>
      <c r="C57" s="809" t="s">
        <v>1960</v>
      </c>
      <c r="D57" s="809">
        <v>1967</v>
      </c>
      <c r="E57" s="810" t="s">
        <v>452</v>
      </c>
      <c r="F57" s="809">
        <v>1</v>
      </c>
      <c r="G57" s="811"/>
      <c r="H57" s="812"/>
      <c r="I57" s="813">
        <v>83200</v>
      </c>
      <c r="J57" s="813">
        <v>3.88</v>
      </c>
      <c r="K57" s="814">
        <f t="shared" si="56"/>
        <v>322816</v>
      </c>
      <c r="L57" s="814">
        <v>0</v>
      </c>
      <c r="M57" s="814"/>
      <c r="N57" s="814">
        <f t="shared" si="57"/>
        <v>322816</v>
      </c>
      <c r="O57" s="813"/>
      <c r="P57" s="815">
        <f t="shared" si="58"/>
        <v>322816</v>
      </c>
      <c r="Q57" s="815">
        <f t="shared" si="61"/>
        <v>4196608</v>
      </c>
      <c r="R57" s="454">
        <f t="shared" si="59"/>
        <v>1</v>
      </c>
      <c r="S57" s="448"/>
      <c r="T57" s="449">
        <v>83200</v>
      </c>
      <c r="U57" s="449">
        <f t="shared" si="62"/>
        <v>3.88</v>
      </c>
      <c r="V57" s="449"/>
      <c r="W57" s="449">
        <f t="shared" si="63"/>
        <v>3.88</v>
      </c>
      <c r="X57" s="450">
        <f t="shared" si="64"/>
        <v>322816</v>
      </c>
      <c r="Y57" s="450">
        <f t="shared" si="65"/>
        <v>0</v>
      </c>
      <c r="Z57" s="450"/>
      <c r="AA57" s="450">
        <f t="shared" si="66"/>
        <v>322816</v>
      </c>
      <c r="AB57" s="449">
        <f t="shared" si="60"/>
        <v>0</v>
      </c>
      <c r="AC57" s="452">
        <f t="shared" si="67"/>
        <v>322816</v>
      </c>
      <c r="AD57" s="452">
        <f t="shared" si="68"/>
        <v>4196608</v>
      </c>
      <c r="AE57" s="454">
        <f t="shared" si="69"/>
        <v>2</v>
      </c>
      <c r="AF57" s="448"/>
      <c r="AG57" s="449">
        <f t="shared" si="70"/>
        <v>83200</v>
      </c>
      <c r="AH57" s="449">
        <f t="shared" si="71"/>
        <v>3.88</v>
      </c>
      <c r="AI57" s="449"/>
      <c r="AJ57" s="449">
        <f t="shared" si="72"/>
        <v>3.88</v>
      </c>
      <c r="AK57" s="450">
        <f t="shared" si="73"/>
        <v>322816</v>
      </c>
      <c r="AL57" s="450">
        <f t="shared" si="74"/>
        <v>0</v>
      </c>
      <c r="AM57" s="450"/>
      <c r="AN57" s="450">
        <f t="shared" si="75"/>
        <v>322816</v>
      </c>
      <c r="AO57" s="449">
        <f t="shared" si="76"/>
        <v>0</v>
      </c>
      <c r="AP57" s="452">
        <f t="shared" si="77"/>
        <v>322816</v>
      </c>
      <c r="AQ57" s="452">
        <f t="shared" si="78"/>
        <v>4196608</v>
      </c>
      <c r="AR57" s="454">
        <f t="shared" si="79"/>
        <v>3</v>
      </c>
      <c r="AS57" s="448"/>
      <c r="AT57" s="449">
        <f t="shared" si="80"/>
        <v>83200</v>
      </c>
      <c r="AU57" s="449">
        <f t="shared" si="81"/>
        <v>3.88</v>
      </c>
      <c r="AV57" s="449"/>
      <c r="AW57" s="449">
        <f t="shared" si="82"/>
        <v>3.88</v>
      </c>
      <c r="AX57" s="450">
        <f t="shared" si="83"/>
        <v>322816</v>
      </c>
      <c r="AY57" s="450">
        <f t="shared" si="84"/>
        <v>0</v>
      </c>
      <c r="AZ57" s="450"/>
      <c r="BA57" s="450">
        <f t="shared" si="85"/>
        <v>322816</v>
      </c>
      <c r="BB57" s="449">
        <f t="shared" si="86"/>
        <v>0</v>
      </c>
      <c r="BC57" s="452">
        <f t="shared" si="87"/>
        <v>322816</v>
      </c>
      <c r="BD57" s="452">
        <f t="shared" si="88"/>
        <v>4196608</v>
      </c>
    </row>
    <row r="58" spans="1:56" s="451" customFormat="1" ht="27">
      <c r="A58" s="807">
        <v>22</v>
      </c>
      <c r="B58" s="847" t="s">
        <v>1531</v>
      </c>
      <c r="C58" s="809" t="s">
        <v>1960</v>
      </c>
      <c r="D58" s="809">
        <v>1999</v>
      </c>
      <c r="E58" s="810" t="s">
        <v>452</v>
      </c>
      <c r="F58" s="809">
        <v>1</v>
      </c>
      <c r="G58" s="811"/>
      <c r="H58" s="812"/>
      <c r="I58" s="813">
        <v>83200</v>
      </c>
      <c r="J58" s="813">
        <v>3.88</v>
      </c>
      <c r="K58" s="814">
        <f t="shared" si="56"/>
        <v>322816</v>
      </c>
      <c r="L58" s="814">
        <v>0</v>
      </c>
      <c r="M58" s="814"/>
      <c r="N58" s="814">
        <f t="shared" si="57"/>
        <v>322816</v>
      </c>
      <c r="O58" s="813"/>
      <c r="P58" s="815">
        <f t="shared" si="58"/>
        <v>322816</v>
      </c>
      <c r="Q58" s="815">
        <f t="shared" si="61"/>
        <v>4196608</v>
      </c>
      <c r="R58" s="454">
        <f t="shared" si="59"/>
        <v>1</v>
      </c>
      <c r="S58" s="448"/>
      <c r="T58" s="449">
        <v>83200</v>
      </c>
      <c r="U58" s="449">
        <f t="shared" si="62"/>
        <v>3.88</v>
      </c>
      <c r="V58" s="449"/>
      <c r="W58" s="449">
        <f t="shared" si="63"/>
        <v>3.88</v>
      </c>
      <c r="X58" s="450">
        <f t="shared" si="64"/>
        <v>322816</v>
      </c>
      <c r="Y58" s="450">
        <f t="shared" si="65"/>
        <v>0</v>
      </c>
      <c r="Z58" s="450"/>
      <c r="AA58" s="450">
        <f t="shared" si="66"/>
        <v>322816</v>
      </c>
      <c r="AB58" s="449">
        <f t="shared" si="60"/>
        <v>0</v>
      </c>
      <c r="AC58" s="452">
        <f t="shared" si="67"/>
        <v>322816</v>
      </c>
      <c r="AD58" s="452">
        <f t="shared" si="68"/>
        <v>4196608</v>
      </c>
      <c r="AE58" s="454">
        <f t="shared" si="69"/>
        <v>2</v>
      </c>
      <c r="AF58" s="448"/>
      <c r="AG58" s="449">
        <f t="shared" si="70"/>
        <v>83200</v>
      </c>
      <c r="AH58" s="449">
        <f t="shared" si="71"/>
        <v>3.88</v>
      </c>
      <c r="AI58" s="449"/>
      <c r="AJ58" s="449">
        <f t="shared" si="72"/>
        <v>3.88</v>
      </c>
      <c r="AK58" s="450">
        <f t="shared" si="73"/>
        <v>322816</v>
      </c>
      <c r="AL58" s="450">
        <f t="shared" si="74"/>
        <v>0</v>
      </c>
      <c r="AM58" s="450"/>
      <c r="AN58" s="450">
        <f t="shared" si="75"/>
        <v>322816</v>
      </c>
      <c r="AO58" s="449">
        <f t="shared" si="76"/>
        <v>0</v>
      </c>
      <c r="AP58" s="452">
        <f t="shared" si="77"/>
        <v>322816</v>
      </c>
      <c r="AQ58" s="452">
        <f t="shared" si="78"/>
        <v>4196608</v>
      </c>
      <c r="AR58" s="454">
        <f t="shared" si="79"/>
        <v>3</v>
      </c>
      <c r="AS58" s="448"/>
      <c r="AT58" s="449">
        <f t="shared" si="80"/>
        <v>83200</v>
      </c>
      <c r="AU58" s="449">
        <f t="shared" si="81"/>
        <v>3.88</v>
      </c>
      <c r="AV58" s="449"/>
      <c r="AW58" s="449">
        <f t="shared" si="82"/>
        <v>3.88</v>
      </c>
      <c r="AX58" s="450">
        <f t="shared" si="83"/>
        <v>322816</v>
      </c>
      <c r="AY58" s="450">
        <f t="shared" si="84"/>
        <v>0</v>
      </c>
      <c r="AZ58" s="450"/>
      <c r="BA58" s="450">
        <f t="shared" si="85"/>
        <v>322816</v>
      </c>
      <c r="BB58" s="449">
        <f t="shared" si="86"/>
        <v>0</v>
      </c>
      <c r="BC58" s="452">
        <f t="shared" si="87"/>
        <v>322816</v>
      </c>
      <c r="BD58" s="452">
        <f t="shared" si="88"/>
        <v>4196608</v>
      </c>
    </row>
    <row r="59" spans="1:56" s="451" customFormat="1" ht="27">
      <c r="A59" s="807">
        <v>23</v>
      </c>
      <c r="B59" s="847" t="s">
        <v>1236</v>
      </c>
      <c r="C59" s="809" t="s">
        <v>1960</v>
      </c>
      <c r="D59" s="809">
        <v>1995</v>
      </c>
      <c r="E59" s="810" t="s">
        <v>452</v>
      </c>
      <c r="F59" s="809">
        <v>1</v>
      </c>
      <c r="G59" s="811"/>
      <c r="H59" s="812"/>
      <c r="I59" s="813">
        <v>83200</v>
      </c>
      <c r="J59" s="813">
        <v>3.88</v>
      </c>
      <c r="K59" s="814">
        <f t="shared" si="56"/>
        <v>322816</v>
      </c>
      <c r="L59" s="814">
        <v>0</v>
      </c>
      <c r="M59" s="814"/>
      <c r="N59" s="814">
        <f t="shared" si="57"/>
        <v>322816</v>
      </c>
      <c r="O59" s="813"/>
      <c r="P59" s="815">
        <f t="shared" si="58"/>
        <v>322816</v>
      </c>
      <c r="Q59" s="815">
        <f t="shared" si="61"/>
        <v>4196608</v>
      </c>
      <c r="R59" s="454">
        <f t="shared" si="59"/>
        <v>1</v>
      </c>
      <c r="S59" s="448"/>
      <c r="T59" s="449">
        <v>83200</v>
      </c>
      <c r="U59" s="449">
        <f t="shared" si="62"/>
        <v>3.88</v>
      </c>
      <c r="V59" s="449"/>
      <c r="W59" s="449">
        <f t="shared" si="63"/>
        <v>3.88</v>
      </c>
      <c r="X59" s="450">
        <f t="shared" si="64"/>
        <v>322816</v>
      </c>
      <c r="Y59" s="450">
        <f t="shared" si="65"/>
        <v>0</v>
      </c>
      <c r="Z59" s="450"/>
      <c r="AA59" s="450">
        <f t="shared" si="66"/>
        <v>322816</v>
      </c>
      <c r="AB59" s="449">
        <f t="shared" si="60"/>
        <v>0</v>
      </c>
      <c r="AC59" s="452">
        <f t="shared" si="67"/>
        <v>322816</v>
      </c>
      <c r="AD59" s="452">
        <f t="shared" si="68"/>
        <v>4196608</v>
      </c>
      <c r="AE59" s="454">
        <f t="shared" si="69"/>
        <v>2</v>
      </c>
      <c r="AF59" s="448"/>
      <c r="AG59" s="449">
        <f t="shared" si="70"/>
        <v>83200</v>
      </c>
      <c r="AH59" s="449">
        <f t="shared" si="71"/>
        <v>3.88</v>
      </c>
      <c r="AI59" s="449"/>
      <c r="AJ59" s="449">
        <f t="shared" si="72"/>
        <v>3.88</v>
      </c>
      <c r="AK59" s="450">
        <f t="shared" si="73"/>
        <v>322816</v>
      </c>
      <c r="AL59" s="450">
        <f t="shared" si="74"/>
        <v>0</v>
      </c>
      <c r="AM59" s="450"/>
      <c r="AN59" s="450">
        <f t="shared" si="75"/>
        <v>322816</v>
      </c>
      <c r="AO59" s="449">
        <f t="shared" si="76"/>
        <v>0</v>
      </c>
      <c r="AP59" s="452">
        <f t="shared" si="77"/>
        <v>322816</v>
      </c>
      <c r="AQ59" s="452">
        <f t="shared" si="78"/>
        <v>4196608</v>
      </c>
      <c r="AR59" s="454">
        <f t="shared" si="79"/>
        <v>3</v>
      </c>
      <c r="AS59" s="448"/>
      <c r="AT59" s="449">
        <f t="shared" si="80"/>
        <v>83200</v>
      </c>
      <c r="AU59" s="449">
        <f t="shared" si="81"/>
        <v>3.88</v>
      </c>
      <c r="AV59" s="449"/>
      <c r="AW59" s="449">
        <f t="shared" si="82"/>
        <v>3.88</v>
      </c>
      <c r="AX59" s="450">
        <f t="shared" si="83"/>
        <v>322816</v>
      </c>
      <c r="AY59" s="450">
        <f t="shared" si="84"/>
        <v>0</v>
      </c>
      <c r="AZ59" s="450"/>
      <c r="BA59" s="450">
        <f t="shared" si="85"/>
        <v>322816</v>
      </c>
      <c r="BB59" s="449">
        <f t="shared" si="86"/>
        <v>0</v>
      </c>
      <c r="BC59" s="452">
        <f t="shared" si="87"/>
        <v>322816</v>
      </c>
      <c r="BD59" s="452">
        <f t="shared" si="88"/>
        <v>4196608</v>
      </c>
    </row>
    <row r="60" spans="1:56" s="451" customFormat="1" ht="27">
      <c r="A60" s="807">
        <v>24</v>
      </c>
      <c r="B60" s="847" t="s">
        <v>886</v>
      </c>
      <c r="C60" s="809" t="s">
        <v>1960</v>
      </c>
      <c r="D60" s="809">
        <v>1994</v>
      </c>
      <c r="E60" s="810" t="s">
        <v>452</v>
      </c>
      <c r="F60" s="809">
        <v>1</v>
      </c>
      <c r="G60" s="811"/>
      <c r="H60" s="812"/>
      <c r="I60" s="813">
        <v>83200</v>
      </c>
      <c r="J60" s="813">
        <v>3.88</v>
      </c>
      <c r="K60" s="814">
        <f t="shared" si="56"/>
        <v>322816</v>
      </c>
      <c r="L60" s="814">
        <v>0</v>
      </c>
      <c r="M60" s="814"/>
      <c r="N60" s="814">
        <f t="shared" si="57"/>
        <v>322816</v>
      </c>
      <c r="O60" s="813"/>
      <c r="P60" s="815">
        <f t="shared" si="58"/>
        <v>322816</v>
      </c>
      <c r="Q60" s="815">
        <f t="shared" si="61"/>
        <v>4196608</v>
      </c>
      <c r="R60" s="454">
        <f t="shared" si="59"/>
        <v>1</v>
      </c>
      <c r="S60" s="448"/>
      <c r="T60" s="449">
        <v>83200</v>
      </c>
      <c r="U60" s="449">
        <f t="shared" si="62"/>
        <v>3.88</v>
      </c>
      <c r="V60" s="449"/>
      <c r="W60" s="449">
        <f t="shared" si="63"/>
        <v>3.88</v>
      </c>
      <c r="X60" s="450">
        <f t="shared" si="64"/>
        <v>322816</v>
      </c>
      <c r="Y60" s="450">
        <f t="shared" si="65"/>
        <v>0</v>
      </c>
      <c r="Z60" s="450"/>
      <c r="AA60" s="450">
        <f t="shared" si="66"/>
        <v>322816</v>
      </c>
      <c r="AB60" s="449">
        <f t="shared" si="60"/>
        <v>0</v>
      </c>
      <c r="AC60" s="452">
        <f t="shared" si="67"/>
        <v>322816</v>
      </c>
      <c r="AD60" s="452">
        <f t="shared" si="68"/>
        <v>4196608</v>
      </c>
      <c r="AE60" s="454">
        <f t="shared" si="69"/>
        <v>2</v>
      </c>
      <c r="AF60" s="448"/>
      <c r="AG60" s="449">
        <f t="shared" si="70"/>
        <v>83200</v>
      </c>
      <c r="AH60" s="449">
        <f t="shared" si="71"/>
        <v>3.88</v>
      </c>
      <c r="AI60" s="449"/>
      <c r="AJ60" s="449">
        <f t="shared" si="72"/>
        <v>3.88</v>
      </c>
      <c r="AK60" s="450">
        <f t="shared" si="73"/>
        <v>322816</v>
      </c>
      <c r="AL60" s="450">
        <f t="shared" si="74"/>
        <v>0</v>
      </c>
      <c r="AM60" s="450"/>
      <c r="AN60" s="450">
        <f t="shared" si="75"/>
        <v>322816</v>
      </c>
      <c r="AO60" s="449">
        <f t="shared" si="76"/>
        <v>0</v>
      </c>
      <c r="AP60" s="452">
        <f t="shared" si="77"/>
        <v>322816</v>
      </c>
      <c r="AQ60" s="452">
        <f t="shared" si="78"/>
        <v>4196608</v>
      </c>
      <c r="AR60" s="454">
        <f t="shared" si="79"/>
        <v>3</v>
      </c>
      <c r="AS60" s="448"/>
      <c r="AT60" s="449">
        <f t="shared" si="80"/>
        <v>83200</v>
      </c>
      <c r="AU60" s="449">
        <f t="shared" si="81"/>
        <v>3.88</v>
      </c>
      <c r="AV60" s="449"/>
      <c r="AW60" s="449">
        <f t="shared" si="82"/>
        <v>3.88</v>
      </c>
      <c r="AX60" s="450">
        <f t="shared" si="83"/>
        <v>322816</v>
      </c>
      <c r="AY60" s="450">
        <f t="shared" si="84"/>
        <v>0</v>
      </c>
      <c r="AZ60" s="450"/>
      <c r="BA60" s="450">
        <f t="shared" si="85"/>
        <v>322816</v>
      </c>
      <c r="BB60" s="449">
        <f t="shared" si="86"/>
        <v>0</v>
      </c>
      <c r="BC60" s="452">
        <f t="shared" si="87"/>
        <v>322816</v>
      </c>
      <c r="BD60" s="452">
        <f t="shared" si="88"/>
        <v>4196608</v>
      </c>
    </row>
    <row r="61" spans="1:56" s="451" customFormat="1" ht="27">
      <c r="A61" s="807">
        <v>25</v>
      </c>
      <c r="B61" s="847" t="s">
        <v>2030</v>
      </c>
      <c r="C61" s="809" t="s">
        <v>1960</v>
      </c>
      <c r="D61" s="809">
        <v>1998</v>
      </c>
      <c r="E61" s="810" t="s">
        <v>452</v>
      </c>
      <c r="F61" s="809">
        <v>1</v>
      </c>
      <c r="G61" s="811"/>
      <c r="H61" s="812"/>
      <c r="I61" s="813">
        <v>83200</v>
      </c>
      <c r="J61" s="813">
        <v>3.88</v>
      </c>
      <c r="K61" s="814">
        <f t="shared" si="56"/>
        <v>322816</v>
      </c>
      <c r="L61" s="814">
        <v>0</v>
      </c>
      <c r="M61" s="814"/>
      <c r="N61" s="814">
        <f t="shared" si="57"/>
        <v>322816</v>
      </c>
      <c r="O61" s="813"/>
      <c r="P61" s="815">
        <f t="shared" si="58"/>
        <v>322816</v>
      </c>
      <c r="Q61" s="815">
        <f t="shared" si="61"/>
        <v>4196608</v>
      </c>
      <c r="R61" s="454">
        <f t="shared" si="59"/>
        <v>1</v>
      </c>
      <c r="S61" s="448"/>
      <c r="T61" s="449">
        <v>83200</v>
      </c>
      <c r="U61" s="449">
        <f t="shared" si="62"/>
        <v>3.88</v>
      </c>
      <c r="V61" s="449"/>
      <c r="W61" s="449">
        <f t="shared" si="63"/>
        <v>3.88</v>
      </c>
      <c r="X61" s="450">
        <f t="shared" si="64"/>
        <v>322816</v>
      </c>
      <c r="Y61" s="450">
        <f t="shared" si="65"/>
        <v>0</v>
      </c>
      <c r="Z61" s="450"/>
      <c r="AA61" s="450">
        <f t="shared" si="66"/>
        <v>322816</v>
      </c>
      <c r="AB61" s="449">
        <f t="shared" si="60"/>
        <v>0</v>
      </c>
      <c r="AC61" s="452">
        <f t="shared" si="67"/>
        <v>322816</v>
      </c>
      <c r="AD61" s="452">
        <f t="shared" si="68"/>
        <v>4196608</v>
      </c>
      <c r="AE61" s="454">
        <f t="shared" si="69"/>
        <v>2</v>
      </c>
      <c r="AF61" s="448"/>
      <c r="AG61" s="449">
        <f t="shared" si="70"/>
        <v>83200</v>
      </c>
      <c r="AH61" s="449">
        <f t="shared" si="71"/>
        <v>3.88</v>
      </c>
      <c r="AI61" s="449"/>
      <c r="AJ61" s="449">
        <f t="shared" si="72"/>
        <v>3.88</v>
      </c>
      <c r="AK61" s="450">
        <f t="shared" si="73"/>
        <v>322816</v>
      </c>
      <c r="AL61" s="450">
        <f t="shared" si="74"/>
        <v>0</v>
      </c>
      <c r="AM61" s="450"/>
      <c r="AN61" s="450">
        <f t="shared" si="75"/>
        <v>322816</v>
      </c>
      <c r="AO61" s="449">
        <f t="shared" si="76"/>
        <v>0</v>
      </c>
      <c r="AP61" s="452">
        <f t="shared" si="77"/>
        <v>322816</v>
      </c>
      <c r="AQ61" s="452">
        <f t="shared" si="78"/>
        <v>4196608</v>
      </c>
      <c r="AR61" s="454">
        <f t="shared" si="79"/>
        <v>3</v>
      </c>
      <c r="AS61" s="448"/>
      <c r="AT61" s="449">
        <f t="shared" si="80"/>
        <v>83200</v>
      </c>
      <c r="AU61" s="449">
        <f t="shared" si="81"/>
        <v>3.88</v>
      </c>
      <c r="AV61" s="449"/>
      <c r="AW61" s="449">
        <f t="shared" si="82"/>
        <v>3.88</v>
      </c>
      <c r="AX61" s="450">
        <f t="shared" si="83"/>
        <v>322816</v>
      </c>
      <c r="AY61" s="450">
        <f t="shared" si="84"/>
        <v>0</v>
      </c>
      <c r="AZ61" s="450"/>
      <c r="BA61" s="450">
        <f t="shared" si="85"/>
        <v>322816</v>
      </c>
      <c r="BB61" s="449">
        <f t="shared" si="86"/>
        <v>0</v>
      </c>
      <c r="BC61" s="452">
        <f t="shared" si="87"/>
        <v>322816</v>
      </c>
      <c r="BD61" s="452">
        <f t="shared" si="88"/>
        <v>4196608</v>
      </c>
    </row>
    <row r="62" spans="1:56" s="451" customFormat="1" ht="27">
      <c r="A62" s="807">
        <v>26</v>
      </c>
      <c r="B62" s="847" t="s">
        <v>1445</v>
      </c>
      <c r="C62" s="809" t="s">
        <v>1960</v>
      </c>
      <c r="D62" s="809">
        <v>1999</v>
      </c>
      <c r="E62" s="810" t="s">
        <v>452</v>
      </c>
      <c r="F62" s="809">
        <v>1</v>
      </c>
      <c r="G62" s="811"/>
      <c r="H62" s="812"/>
      <c r="I62" s="813">
        <v>83200</v>
      </c>
      <c r="J62" s="813">
        <v>3.88</v>
      </c>
      <c r="K62" s="814">
        <f t="shared" si="56"/>
        <v>322816</v>
      </c>
      <c r="L62" s="814">
        <v>0</v>
      </c>
      <c r="M62" s="814"/>
      <c r="N62" s="814">
        <f t="shared" si="57"/>
        <v>322816</v>
      </c>
      <c r="O62" s="813"/>
      <c r="P62" s="815">
        <f t="shared" ref="P62:P69" si="89">+N62+O62</f>
        <v>322816</v>
      </c>
      <c r="Q62" s="815">
        <f t="shared" si="61"/>
        <v>4196608</v>
      </c>
      <c r="R62" s="454">
        <f t="shared" si="59"/>
        <v>1</v>
      </c>
      <c r="S62" s="448"/>
      <c r="T62" s="449">
        <v>83200</v>
      </c>
      <c r="U62" s="449">
        <f t="shared" si="62"/>
        <v>3.88</v>
      </c>
      <c r="V62" s="449"/>
      <c r="W62" s="449">
        <f t="shared" si="63"/>
        <v>3.88</v>
      </c>
      <c r="X62" s="450">
        <f t="shared" si="64"/>
        <v>322816</v>
      </c>
      <c r="Y62" s="450">
        <f t="shared" si="65"/>
        <v>0</v>
      </c>
      <c r="Z62" s="450"/>
      <c r="AA62" s="450">
        <f t="shared" si="66"/>
        <v>322816</v>
      </c>
      <c r="AB62" s="449">
        <f t="shared" si="60"/>
        <v>0</v>
      </c>
      <c r="AC62" s="452">
        <f t="shared" si="67"/>
        <v>322816</v>
      </c>
      <c r="AD62" s="452">
        <f t="shared" si="68"/>
        <v>4196608</v>
      </c>
      <c r="AE62" s="454">
        <f t="shared" si="69"/>
        <v>2</v>
      </c>
      <c r="AF62" s="448"/>
      <c r="AG62" s="449">
        <f t="shared" si="70"/>
        <v>83200</v>
      </c>
      <c r="AH62" s="449">
        <f t="shared" si="71"/>
        <v>3.88</v>
      </c>
      <c r="AI62" s="449"/>
      <c r="AJ62" s="449">
        <f t="shared" si="72"/>
        <v>3.88</v>
      </c>
      <c r="AK62" s="450">
        <f t="shared" si="73"/>
        <v>322816</v>
      </c>
      <c r="AL62" s="450">
        <f t="shared" si="74"/>
        <v>0</v>
      </c>
      <c r="AM62" s="450"/>
      <c r="AN62" s="450">
        <f t="shared" si="75"/>
        <v>322816</v>
      </c>
      <c r="AO62" s="449">
        <f t="shared" si="76"/>
        <v>0</v>
      </c>
      <c r="AP62" s="452">
        <f t="shared" si="77"/>
        <v>322816</v>
      </c>
      <c r="AQ62" s="452">
        <f t="shared" si="78"/>
        <v>4196608</v>
      </c>
      <c r="AR62" s="454">
        <f t="shared" si="79"/>
        <v>3</v>
      </c>
      <c r="AS62" s="448"/>
      <c r="AT62" s="449">
        <f t="shared" si="80"/>
        <v>83200</v>
      </c>
      <c r="AU62" s="449">
        <f t="shared" si="81"/>
        <v>3.88</v>
      </c>
      <c r="AV62" s="449"/>
      <c r="AW62" s="449">
        <f t="shared" si="82"/>
        <v>3.88</v>
      </c>
      <c r="AX62" s="450">
        <f t="shared" si="83"/>
        <v>322816</v>
      </c>
      <c r="AY62" s="450">
        <f t="shared" si="84"/>
        <v>0</v>
      </c>
      <c r="AZ62" s="450"/>
      <c r="BA62" s="450">
        <f t="shared" si="85"/>
        <v>322816</v>
      </c>
      <c r="BB62" s="449">
        <f t="shared" si="86"/>
        <v>0</v>
      </c>
      <c r="BC62" s="452">
        <f t="shared" si="87"/>
        <v>322816</v>
      </c>
      <c r="BD62" s="452">
        <f t="shared" si="88"/>
        <v>4196608</v>
      </c>
    </row>
    <row r="63" spans="1:56" s="451" customFormat="1" ht="27">
      <c r="A63" s="807">
        <v>27</v>
      </c>
      <c r="B63" s="847" t="s">
        <v>2031</v>
      </c>
      <c r="C63" s="809" t="s">
        <v>1961</v>
      </c>
      <c r="D63" s="809">
        <v>1998</v>
      </c>
      <c r="E63" s="810" t="s">
        <v>452</v>
      </c>
      <c r="F63" s="809">
        <v>1</v>
      </c>
      <c r="G63" s="811"/>
      <c r="H63" s="812"/>
      <c r="I63" s="813">
        <v>83200</v>
      </c>
      <c r="J63" s="813">
        <v>3.88</v>
      </c>
      <c r="K63" s="814">
        <f t="shared" si="56"/>
        <v>322816</v>
      </c>
      <c r="L63" s="814">
        <v>0</v>
      </c>
      <c r="M63" s="814"/>
      <c r="N63" s="814">
        <f t="shared" si="57"/>
        <v>322816</v>
      </c>
      <c r="O63" s="813"/>
      <c r="P63" s="815">
        <f t="shared" si="89"/>
        <v>322816</v>
      </c>
      <c r="Q63" s="815">
        <f t="shared" si="61"/>
        <v>4196608</v>
      </c>
      <c r="R63" s="454">
        <f t="shared" si="59"/>
        <v>1</v>
      </c>
      <c r="S63" s="448"/>
      <c r="T63" s="449">
        <v>83200</v>
      </c>
      <c r="U63" s="449">
        <f t="shared" si="62"/>
        <v>3.88</v>
      </c>
      <c r="V63" s="449"/>
      <c r="W63" s="449">
        <f t="shared" si="63"/>
        <v>3.88</v>
      </c>
      <c r="X63" s="450">
        <f t="shared" si="64"/>
        <v>322816</v>
      </c>
      <c r="Y63" s="450">
        <f t="shared" si="65"/>
        <v>0</v>
      </c>
      <c r="Z63" s="450"/>
      <c r="AA63" s="450">
        <f t="shared" si="66"/>
        <v>322816</v>
      </c>
      <c r="AB63" s="449">
        <f t="shared" si="60"/>
        <v>0</v>
      </c>
      <c r="AC63" s="452">
        <f t="shared" si="67"/>
        <v>322816</v>
      </c>
      <c r="AD63" s="452">
        <f t="shared" si="68"/>
        <v>4196608</v>
      </c>
      <c r="AE63" s="454">
        <f t="shared" si="69"/>
        <v>2</v>
      </c>
      <c r="AF63" s="448"/>
      <c r="AG63" s="449">
        <f t="shared" si="70"/>
        <v>83200</v>
      </c>
      <c r="AH63" s="449">
        <f t="shared" si="71"/>
        <v>3.88</v>
      </c>
      <c r="AI63" s="449"/>
      <c r="AJ63" s="449">
        <f t="shared" si="72"/>
        <v>3.88</v>
      </c>
      <c r="AK63" s="450">
        <f t="shared" si="73"/>
        <v>322816</v>
      </c>
      <c r="AL63" s="450">
        <f t="shared" si="74"/>
        <v>0</v>
      </c>
      <c r="AM63" s="450"/>
      <c r="AN63" s="450">
        <f t="shared" si="75"/>
        <v>322816</v>
      </c>
      <c r="AO63" s="449">
        <f t="shared" si="76"/>
        <v>0</v>
      </c>
      <c r="AP63" s="452">
        <f t="shared" si="77"/>
        <v>322816</v>
      </c>
      <c r="AQ63" s="452">
        <f t="shared" si="78"/>
        <v>4196608</v>
      </c>
      <c r="AR63" s="454">
        <f t="shared" si="79"/>
        <v>3</v>
      </c>
      <c r="AS63" s="448"/>
      <c r="AT63" s="449">
        <f t="shared" si="80"/>
        <v>83200</v>
      </c>
      <c r="AU63" s="449">
        <f t="shared" si="81"/>
        <v>3.88</v>
      </c>
      <c r="AV63" s="449"/>
      <c r="AW63" s="449">
        <f t="shared" si="82"/>
        <v>3.88</v>
      </c>
      <c r="AX63" s="450">
        <f t="shared" si="83"/>
        <v>322816</v>
      </c>
      <c r="AY63" s="450">
        <f t="shared" si="84"/>
        <v>0</v>
      </c>
      <c r="AZ63" s="450"/>
      <c r="BA63" s="450">
        <f t="shared" si="85"/>
        <v>322816</v>
      </c>
      <c r="BB63" s="449">
        <f t="shared" si="86"/>
        <v>0</v>
      </c>
      <c r="BC63" s="452">
        <f t="shared" si="87"/>
        <v>322816</v>
      </c>
      <c r="BD63" s="452">
        <f t="shared" si="88"/>
        <v>4196608</v>
      </c>
    </row>
    <row r="64" spans="1:56" s="451" customFormat="1" ht="27">
      <c r="A64" s="807">
        <v>28</v>
      </c>
      <c r="B64" s="847" t="s">
        <v>1444</v>
      </c>
      <c r="C64" s="809" t="s">
        <v>1961</v>
      </c>
      <c r="D64" s="809">
        <v>1996</v>
      </c>
      <c r="E64" s="810" t="s">
        <v>452</v>
      </c>
      <c r="F64" s="809">
        <v>1</v>
      </c>
      <c r="G64" s="811"/>
      <c r="H64" s="812"/>
      <c r="I64" s="813">
        <v>83200</v>
      </c>
      <c r="J64" s="813">
        <v>3.88</v>
      </c>
      <c r="K64" s="814">
        <f t="shared" si="56"/>
        <v>322816</v>
      </c>
      <c r="L64" s="814">
        <v>0</v>
      </c>
      <c r="M64" s="814"/>
      <c r="N64" s="814">
        <f t="shared" si="57"/>
        <v>322816</v>
      </c>
      <c r="O64" s="813"/>
      <c r="P64" s="815">
        <f t="shared" si="89"/>
        <v>322816</v>
      </c>
      <c r="Q64" s="815">
        <f t="shared" si="61"/>
        <v>4196608</v>
      </c>
      <c r="R64" s="454">
        <f t="shared" si="59"/>
        <v>1</v>
      </c>
      <c r="S64" s="448"/>
      <c r="T64" s="449">
        <v>83200</v>
      </c>
      <c r="U64" s="449">
        <f t="shared" si="62"/>
        <v>3.88</v>
      </c>
      <c r="V64" s="449"/>
      <c r="W64" s="449">
        <f t="shared" si="63"/>
        <v>3.88</v>
      </c>
      <c r="X64" s="450">
        <f t="shared" si="64"/>
        <v>322816</v>
      </c>
      <c r="Y64" s="450">
        <f t="shared" si="65"/>
        <v>0</v>
      </c>
      <c r="Z64" s="450"/>
      <c r="AA64" s="450">
        <f t="shared" si="66"/>
        <v>322816</v>
      </c>
      <c r="AB64" s="449">
        <f t="shared" si="60"/>
        <v>0</v>
      </c>
      <c r="AC64" s="452">
        <f t="shared" si="67"/>
        <v>322816</v>
      </c>
      <c r="AD64" s="452">
        <f t="shared" si="68"/>
        <v>4196608</v>
      </c>
      <c r="AE64" s="454">
        <f t="shared" si="69"/>
        <v>2</v>
      </c>
      <c r="AF64" s="448"/>
      <c r="AG64" s="449">
        <f t="shared" si="70"/>
        <v>83200</v>
      </c>
      <c r="AH64" s="449">
        <f t="shared" si="71"/>
        <v>3.88</v>
      </c>
      <c r="AI64" s="449"/>
      <c r="AJ64" s="449">
        <f t="shared" si="72"/>
        <v>3.88</v>
      </c>
      <c r="AK64" s="450">
        <f t="shared" si="73"/>
        <v>322816</v>
      </c>
      <c r="AL64" s="450">
        <f t="shared" si="74"/>
        <v>0</v>
      </c>
      <c r="AM64" s="450"/>
      <c r="AN64" s="450">
        <f t="shared" si="75"/>
        <v>322816</v>
      </c>
      <c r="AO64" s="449">
        <f t="shared" si="76"/>
        <v>0</v>
      </c>
      <c r="AP64" s="452">
        <f t="shared" si="77"/>
        <v>322816</v>
      </c>
      <c r="AQ64" s="452">
        <f t="shared" si="78"/>
        <v>4196608</v>
      </c>
      <c r="AR64" s="454">
        <f t="shared" si="79"/>
        <v>3</v>
      </c>
      <c r="AS64" s="448"/>
      <c r="AT64" s="449">
        <f t="shared" si="80"/>
        <v>83200</v>
      </c>
      <c r="AU64" s="449">
        <f t="shared" si="81"/>
        <v>3.88</v>
      </c>
      <c r="AV64" s="449"/>
      <c r="AW64" s="449">
        <f t="shared" si="82"/>
        <v>3.88</v>
      </c>
      <c r="AX64" s="450">
        <f t="shared" si="83"/>
        <v>322816</v>
      </c>
      <c r="AY64" s="450">
        <f t="shared" si="84"/>
        <v>0</v>
      </c>
      <c r="AZ64" s="450"/>
      <c r="BA64" s="450">
        <f t="shared" si="85"/>
        <v>322816</v>
      </c>
      <c r="BB64" s="449">
        <f t="shared" si="86"/>
        <v>0</v>
      </c>
      <c r="BC64" s="452">
        <f t="shared" si="87"/>
        <v>322816</v>
      </c>
      <c r="BD64" s="452">
        <f t="shared" si="88"/>
        <v>4196608</v>
      </c>
    </row>
    <row r="65" spans="1:56" s="451" customFormat="1" ht="27">
      <c r="A65" s="807">
        <v>29</v>
      </c>
      <c r="B65" s="847" t="s">
        <v>1454</v>
      </c>
      <c r="C65" s="809" t="s">
        <v>1960</v>
      </c>
      <c r="D65" s="809">
        <v>1997</v>
      </c>
      <c r="E65" s="810" t="s">
        <v>452</v>
      </c>
      <c r="F65" s="809">
        <v>1</v>
      </c>
      <c r="G65" s="811"/>
      <c r="H65" s="812"/>
      <c r="I65" s="813">
        <v>83200</v>
      </c>
      <c r="J65" s="813">
        <v>3.88</v>
      </c>
      <c r="K65" s="814">
        <f t="shared" si="56"/>
        <v>322816</v>
      </c>
      <c r="L65" s="814">
        <v>0</v>
      </c>
      <c r="M65" s="814"/>
      <c r="N65" s="814">
        <f t="shared" si="57"/>
        <v>322816</v>
      </c>
      <c r="O65" s="813"/>
      <c r="P65" s="815">
        <f t="shared" si="89"/>
        <v>322816</v>
      </c>
      <c r="Q65" s="815">
        <f t="shared" si="61"/>
        <v>4196608</v>
      </c>
      <c r="R65" s="454">
        <f t="shared" si="59"/>
        <v>1</v>
      </c>
      <c r="S65" s="448"/>
      <c r="T65" s="449">
        <v>83200</v>
      </c>
      <c r="U65" s="449">
        <f t="shared" si="62"/>
        <v>3.88</v>
      </c>
      <c r="V65" s="449"/>
      <c r="W65" s="449">
        <f t="shared" si="63"/>
        <v>3.88</v>
      </c>
      <c r="X65" s="450">
        <f t="shared" si="64"/>
        <v>322816</v>
      </c>
      <c r="Y65" s="450">
        <f t="shared" si="65"/>
        <v>0</v>
      </c>
      <c r="Z65" s="450"/>
      <c r="AA65" s="450">
        <f t="shared" si="66"/>
        <v>322816</v>
      </c>
      <c r="AB65" s="449">
        <f t="shared" si="60"/>
        <v>0</v>
      </c>
      <c r="AC65" s="452">
        <f t="shared" si="67"/>
        <v>322816</v>
      </c>
      <c r="AD65" s="452">
        <f t="shared" si="68"/>
        <v>4196608</v>
      </c>
      <c r="AE65" s="454">
        <f t="shared" si="69"/>
        <v>2</v>
      </c>
      <c r="AF65" s="448"/>
      <c r="AG65" s="449">
        <f t="shared" si="70"/>
        <v>83200</v>
      </c>
      <c r="AH65" s="449">
        <f t="shared" si="71"/>
        <v>3.88</v>
      </c>
      <c r="AI65" s="449"/>
      <c r="AJ65" s="449">
        <f t="shared" si="72"/>
        <v>3.88</v>
      </c>
      <c r="AK65" s="450">
        <f t="shared" si="73"/>
        <v>322816</v>
      </c>
      <c r="AL65" s="450">
        <f t="shared" si="74"/>
        <v>0</v>
      </c>
      <c r="AM65" s="450"/>
      <c r="AN65" s="450">
        <f t="shared" si="75"/>
        <v>322816</v>
      </c>
      <c r="AO65" s="449">
        <f t="shared" si="76"/>
        <v>0</v>
      </c>
      <c r="AP65" s="452">
        <f t="shared" si="77"/>
        <v>322816</v>
      </c>
      <c r="AQ65" s="452">
        <f t="shared" si="78"/>
        <v>4196608</v>
      </c>
      <c r="AR65" s="454">
        <f t="shared" si="79"/>
        <v>3</v>
      </c>
      <c r="AS65" s="448"/>
      <c r="AT65" s="449">
        <f t="shared" si="80"/>
        <v>83200</v>
      </c>
      <c r="AU65" s="449">
        <f t="shared" si="81"/>
        <v>3.88</v>
      </c>
      <c r="AV65" s="449"/>
      <c r="AW65" s="449">
        <f t="shared" si="82"/>
        <v>3.88</v>
      </c>
      <c r="AX65" s="450">
        <f t="shared" si="83"/>
        <v>322816</v>
      </c>
      <c r="AY65" s="450">
        <f t="shared" si="84"/>
        <v>0</v>
      </c>
      <c r="AZ65" s="450"/>
      <c r="BA65" s="450">
        <f t="shared" si="85"/>
        <v>322816</v>
      </c>
      <c r="BB65" s="449">
        <f t="shared" si="86"/>
        <v>0</v>
      </c>
      <c r="BC65" s="452">
        <f t="shared" si="87"/>
        <v>322816</v>
      </c>
      <c r="BD65" s="452">
        <f t="shared" si="88"/>
        <v>4196608</v>
      </c>
    </row>
    <row r="66" spans="1:56" s="451" customFormat="1" ht="27">
      <c r="A66" s="807">
        <v>30</v>
      </c>
      <c r="B66" s="847" t="s">
        <v>2032</v>
      </c>
      <c r="C66" s="809" t="s">
        <v>1961</v>
      </c>
      <c r="D66" s="809">
        <v>1997</v>
      </c>
      <c r="E66" s="810" t="s">
        <v>452</v>
      </c>
      <c r="F66" s="809">
        <v>1</v>
      </c>
      <c r="G66" s="811"/>
      <c r="H66" s="812"/>
      <c r="I66" s="813">
        <v>83200</v>
      </c>
      <c r="J66" s="813">
        <v>3.88</v>
      </c>
      <c r="K66" s="814">
        <f t="shared" si="56"/>
        <v>322816</v>
      </c>
      <c r="L66" s="814">
        <v>0</v>
      </c>
      <c r="M66" s="814"/>
      <c r="N66" s="814">
        <f t="shared" si="57"/>
        <v>322816</v>
      </c>
      <c r="O66" s="813"/>
      <c r="P66" s="815">
        <f t="shared" si="89"/>
        <v>322816</v>
      </c>
      <c r="Q66" s="815">
        <f t="shared" si="61"/>
        <v>4196608</v>
      </c>
      <c r="R66" s="454">
        <f t="shared" si="59"/>
        <v>1</v>
      </c>
      <c r="S66" s="448"/>
      <c r="T66" s="449">
        <v>83200</v>
      </c>
      <c r="U66" s="449">
        <f t="shared" si="62"/>
        <v>3.88</v>
      </c>
      <c r="V66" s="449"/>
      <c r="W66" s="449">
        <f t="shared" si="63"/>
        <v>3.88</v>
      </c>
      <c r="X66" s="450">
        <f t="shared" si="64"/>
        <v>322816</v>
      </c>
      <c r="Y66" s="450">
        <f t="shared" si="65"/>
        <v>0</v>
      </c>
      <c r="Z66" s="450"/>
      <c r="AA66" s="450">
        <f t="shared" si="66"/>
        <v>322816</v>
      </c>
      <c r="AB66" s="449">
        <f t="shared" si="60"/>
        <v>0</v>
      </c>
      <c r="AC66" s="452">
        <f t="shared" si="67"/>
        <v>322816</v>
      </c>
      <c r="AD66" s="452">
        <f t="shared" si="68"/>
        <v>4196608</v>
      </c>
      <c r="AE66" s="454">
        <f t="shared" si="69"/>
        <v>2</v>
      </c>
      <c r="AF66" s="448"/>
      <c r="AG66" s="449">
        <f t="shared" si="70"/>
        <v>83200</v>
      </c>
      <c r="AH66" s="449">
        <f t="shared" si="71"/>
        <v>3.88</v>
      </c>
      <c r="AI66" s="449"/>
      <c r="AJ66" s="449">
        <f t="shared" si="72"/>
        <v>3.88</v>
      </c>
      <c r="AK66" s="450">
        <f t="shared" si="73"/>
        <v>322816</v>
      </c>
      <c r="AL66" s="450">
        <f t="shared" si="74"/>
        <v>0</v>
      </c>
      <c r="AM66" s="450"/>
      <c r="AN66" s="450">
        <f t="shared" si="75"/>
        <v>322816</v>
      </c>
      <c r="AO66" s="449">
        <f t="shared" si="76"/>
        <v>0</v>
      </c>
      <c r="AP66" s="452">
        <f t="shared" si="77"/>
        <v>322816</v>
      </c>
      <c r="AQ66" s="452">
        <f t="shared" si="78"/>
        <v>4196608</v>
      </c>
      <c r="AR66" s="454">
        <f t="shared" si="79"/>
        <v>3</v>
      </c>
      <c r="AS66" s="448"/>
      <c r="AT66" s="449">
        <f t="shared" si="80"/>
        <v>83200</v>
      </c>
      <c r="AU66" s="449">
        <f t="shared" si="81"/>
        <v>3.88</v>
      </c>
      <c r="AV66" s="449"/>
      <c r="AW66" s="449">
        <f t="shared" si="82"/>
        <v>3.88</v>
      </c>
      <c r="AX66" s="450">
        <f t="shared" si="83"/>
        <v>322816</v>
      </c>
      <c r="AY66" s="450">
        <f t="shared" si="84"/>
        <v>0</v>
      </c>
      <c r="AZ66" s="450"/>
      <c r="BA66" s="450">
        <f t="shared" si="85"/>
        <v>322816</v>
      </c>
      <c r="BB66" s="449">
        <f t="shared" si="86"/>
        <v>0</v>
      </c>
      <c r="BC66" s="452">
        <f t="shared" si="87"/>
        <v>322816</v>
      </c>
      <c r="BD66" s="452">
        <f t="shared" si="88"/>
        <v>4196608</v>
      </c>
    </row>
    <row r="67" spans="1:56" s="451" customFormat="1" ht="27">
      <c r="A67" s="807">
        <v>31</v>
      </c>
      <c r="B67" s="847" t="s">
        <v>2511</v>
      </c>
      <c r="C67" s="809" t="s">
        <v>1960</v>
      </c>
      <c r="D67" s="809">
        <v>2001</v>
      </c>
      <c r="E67" s="810" t="s">
        <v>452</v>
      </c>
      <c r="F67" s="809">
        <v>1</v>
      </c>
      <c r="G67" s="811"/>
      <c r="H67" s="812"/>
      <c r="I67" s="813">
        <v>83200</v>
      </c>
      <c r="J67" s="813">
        <v>3.88</v>
      </c>
      <c r="K67" s="814">
        <f t="shared" si="56"/>
        <v>322816</v>
      </c>
      <c r="L67" s="814">
        <v>0</v>
      </c>
      <c r="M67" s="814"/>
      <c r="N67" s="814">
        <f t="shared" si="57"/>
        <v>322816</v>
      </c>
      <c r="O67" s="813"/>
      <c r="P67" s="815">
        <f t="shared" si="89"/>
        <v>322816</v>
      </c>
      <c r="Q67" s="815">
        <f t="shared" si="61"/>
        <v>4196608</v>
      </c>
      <c r="R67" s="454">
        <f t="shared" si="59"/>
        <v>1</v>
      </c>
      <c r="S67" s="448"/>
      <c r="T67" s="449">
        <v>83200</v>
      </c>
      <c r="U67" s="449">
        <f t="shared" si="62"/>
        <v>3.88</v>
      </c>
      <c r="V67" s="449"/>
      <c r="W67" s="449">
        <f t="shared" si="63"/>
        <v>3.88</v>
      </c>
      <c r="X67" s="450">
        <f t="shared" si="64"/>
        <v>322816</v>
      </c>
      <c r="Y67" s="450">
        <f t="shared" si="65"/>
        <v>0</v>
      </c>
      <c r="Z67" s="450"/>
      <c r="AA67" s="450">
        <f t="shared" si="66"/>
        <v>322816</v>
      </c>
      <c r="AB67" s="449">
        <f t="shared" si="60"/>
        <v>0</v>
      </c>
      <c r="AC67" s="452">
        <f t="shared" si="67"/>
        <v>322816</v>
      </c>
      <c r="AD67" s="452">
        <f t="shared" si="68"/>
        <v>4196608</v>
      </c>
      <c r="AE67" s="454">
        <f t="shared" si="69"/>
        <v>2</v>
      </c>
      <c r="AF67" s="448"/>
      <c r="AG67" s="449">
        <f t="shared" si="70"/>
        <v>83200</v>
      </c>
      <c r="AH67" s="449">
        <f t="shared" si="71"/>
        <v>3.88</v>
      </c>
      <c r="AI67" s="449"/>
      <c r="AJ67" s="449">
        <f t="shared" si="72"/>
        <v>3.88</v>
      </c>
      <c r="AK67" s="450">
        <f t="shared" si="73"/>
        <v>322816</v>
      </c>
      <c r="AL67" s="450">
        <f t="shared" si="74"/>
        <v>0</v>
      </c>
      <c r="AM67" s="450"/>
      <c r="AN67" s="450">
        <f t="shared" si="75"/>
        <v>322816</v>
      </c>
      <c r="AO67" s="449">
        <f t="shared" si="76"/>
        <v>0</v>
      </c>
      <c r="AP67" s="452">
        <f t="shared" si="77"/>
        <v>322816</v>
      </c>
      <c r="AQ67" s="452">
        <f t="shared" si="78"/>
        <v>4196608</v>
      </c>
      <c r="AR67" s="454">
        <f t="shared" si="79"/>
        <v>3</v>
      </c>
      <c r="AS67" s="448"/>
      <c r="AT67" s="449">
        <f t="shared" si="80"/>
        <v>83200</v>
      </c>
      <c r="AU67" s="449">
        <f t="shared" si="81"/>
        <v>3.88</v>
      </c>
      <c r="AV67" s="449"/>
      <c r="AW67" s="449">
        <f t="shared" si="82"/>
        <v>3.88</v>
      </c>
      <c r="AX67" s="450">
        <f t="shared" si="83"/>
        <v>322816</v>
      </c>
      <c r="AY67" s="450">
        <f t="shared" si="84"/>
        <v>0</v>
      </c>
      <c r="AZ67" s="450"/>
      <c r="BA67" s="450">
        <f t="shared" si="85"/>
        <v>322816</v>
      </c>
      <c r="BB67" s="449">
        <f t="shared" si="86"/>
        <v>0</v>
      </c>
      <c r="BC67" s="452">
        <f t="shared" si="87"/>
        <v>322816</v>
      </c>
      <c r="BD67" s="452">
        <f t="shared" si="88"/>
        <v>4196608</v>
      </c>
    </row>
    <row r="68" spans="1:56" s="451" customFormat="1" ht="27">
      <c r="A68" s="807">
        <v>32</v>
      </c>
      <c r="B68" s="847" t="s">
        <v>160</v>
      </c>
      <c r="C68" s="809" t="s">
        <v>1961</v>
      </c>
      <c r="D68" s="809">
        <v>1987</v>
      </c>
      <c r="E68" s="810" t="s">
        <v>452</v>
      </c>
      <c r="F68" s="809">
        <v>1</v>
      </c>
      <c r="G68" s="811"/>
      <c r="H68" s="812"/>
      <c r="I68" s="813">
        <v>83200</v>
      </c>
      <c r="J68" s="813">
        <v>3.88</v>
      </c>
      <c r="K68" s="814">
        <f t="shared" si="56"/>
        <v>322816</v>
      </c>
      <c r="L68" s="814">
        <v>0</v>
      </c>
      <c r="M68" s="814"/>
      <c r="N68" s="814">
        <f t="shared" si="57"/>
        <v>322816</v>
      </c>
      <c r="O68" s="813"/>
      <c r="P68" s="815">
        <f t="shared" si="89"/>
        <v>322816</v>
      </c>
      <c r="Q68" s="815">
        <f t="shared" si="61"/>
        <v>4196608</v>
      </c>
      <c r="R68" s="454">
        <f t="shared" si="59"/>
        <v>1</v>
      </c>
      <c r="S68" s="448"/>
      <c r="T68" s="449">
        <v>83200</v>
      </c>
      <c r="U68" s="449">
        <f t="shared" si="62"/>
        <v>3.88</v>
      </c>
      <c r="V68" s="449"/>
      <c r="W68" s="449">
        <f t="shared" si="63"/>
        <v>3.88</v>
      </c>
      <c r="X68" s="450">
        <f t="shared" si="64"/>
        <v>322816</v>
      </c>
      <c r="Y68" s="450">
        <f t="shared" si="65"/>
        <v>0</v>
      </c>
      <c r="Z68" s="450"/>
      <c r="AA68" s="450">
        <f t="shared" si="66"/>
        <v>322816</v>
      </c>
      <c r="AB68" s="449">
        <f t="shared" si="60"/>
        <v>0</v>
      </c>
      <c r="AC68" s="452">
        <f t="shared" si="67"/>
        <v>322816</v>
      </c>
      <c r="AD68" s="452">
        <f t="shared" si="68"/>
        <v>4196608</v>
      </c>
      <c r="AE68" s="454">
        <f t="shared" si="69"/>
        <v>2</v>
      </c>
      <c r="AF68" s="448"/>
      <c r="AG68" s="449">
        <f t="shared" si="70"/>
        <v>83200</v>
      </c>
      <c r="AH68" s="449">
        <f t="shared" si="71"/>
        <v>3.88</v>
      </c>
      <c r="AI68" s="449"/>
      <c r="AJ68" s="449">
        <f t="shared" si="72"/>
        <v>3.88</v>
      </c>
      <c r="AK68" s="450">
        <f t="shared" si="73"/>
        <v>322816</v>
      </c>
      <c r="AL68" s="450">
        <f t="shared" si="74"/>
        <v>0</v>
      </c>
      <c r="AM68" s="450"/>
      <c r="AN68" s="450">
        <f t="shared" si="75"/>
        <v>322816</v>
      </c>
      <c r="AO68" s="449">
        <f t="shared" si="76"/>
        <v>0</v>
      </c>
      <c r="AP68" s="452">
        <f t="shared" si="77"/>
        <v>322816</v>
      </c>
      <c r="AQ68" s="452">
        <f t="shared" si="78"/>
        <v>4196608</v>
      </c>
      <c r="AR68" s="454">
        <f t="shared" si="79"/>
        <v>3</v>
      </c>
      <c r="AS68" s="448"/>
      <c r="AT68" s="449">
        <f t="shared" si="80"/>
        <v>83200</v>
      </c>
      <c r="AU68" s="449">
        <f t="shared" si="81"/>
        <v>3.88</v>
      </c>
      <c r="AV68" s="449"/>
      <c r="AW68" s="449">
        <f t="shared" si="82"/>
        <v>3.88</v>
      </c>
      <c r="AX68" s="450">
        <f t="shared" si="83"/>
        <v>322816</v>
      </c>
      <c r="AY68" s="450">
        <f t="shared" si="84"/>
        <v>0</v>
      </c>
      <c r="AZ68" s="450"/>
      <c r="BA68" s="450">
        <f t="shared" si="85"/>
        <v>322816</v>
      </c>
      <c r="BB68" s="449">
        <f t="shared" si="86"/>
        <v>0</v>
      </c>
      <c r="BC68" s="452">
        <f t="shared" si="87"/>
        <v>322816</v>
      </c>
      <c r="BD68" s="452">
        <f t="shared" si="88"/>
        <v>4196608</v>
      </c>
    </row>
    <row r="69" spans="1:56" s="451" customFormat="1" ht="27">
      <c r="A69" s="807">
        <v>33</v>
      </c>
      <c r="B69" s="847" t="s">
        <v>2969</v>
      </c>
      <c r="C69" s="809" t="s">
        <v>1960</v>
      </c>
      <c r="D69" s="809">
        <v>2002</v>
      </c>
      <c r="E69" s="810" t="s">
        <v>452</v>
      </c>
      <c r="F69" s="809">
        <v>1</v>
      </c>
      <c r="G69" s="811"/>
      <c r="H69" s="812"/>
      <c r="I69" s="813">
        <v>83200</v>
      </c>
      <c r="J69" s="813">
        <v>3.88</v>
      </c>
      <c r="K69" s="814">
        <f>+J69*I69</f>
        <v>322816</v>
      </c>
      <c r="L69" s="814">
        <v>0</v>
      </c>
      <c r="M69" s="814"/>
      <c r="N69" s="814">
        <f t="shared" si="57"/>
        <v>322816</v>
      </c>
      <c r="O69" s="813"/>
      <c r="P69" s="815">
        <f t="shared" si="89"/>
        <v>322816</v>
      </c>
      <c r="Q69" s="815">
        <f>+P69*13</f>
        <v>4196608</v>
      </c>
      <c r="R69" s="454">
        <f>+G69+1</f>
        <v>1</v>
      </c>
      <c r="S69" s="448"/>
      <c r="T69" s="449">
        <v>83200</v>
      </c>
      <c r="U69" s="449">
        <f>+J69</f>
        <v>3.88</v>
      </c>
      <c r="V69" s="449"/>
      <c r="W69" s="449">
        <f>+U69+U69*V69</f>
        <v>3.88</v>
      </c>
      <c r="X69" s="450">
        <f>+W69*T69</f>
        <v>322816</v>
      </c>
      <c r="Y69" s="450">
        <f>IF((S69&lt;=30)*AND(X69*S69%&gt;L69),X69*S69%,IF((S69&gt;30)*AND(X69*30%&gt;L69),X69*30%,L69))</f>
        <v>0</v>
      </c>
      <c r="Z69" s="450"/>
      <c r="AA69" s="450">
        <f>+X69+Y69</f>
        <v>322816</v>
      </c>
      <c r="AB69" s="449">
        <f>+O69</f>
        <v>0</v>
      </c>
      <c r="AC69" s="452">
        <f>+AA69+AB69</f>
        <v>322816</v>
      </c>
      <c r="AD69" s="452">
        <f>+AC69*13</f>
        <v>4196608</v>
      </c>
      <c r="AE69" s="454">
        <f>+R69+1</f>
        <v>2</v>
      </c>
      <c r="AF69" s="448"/>
      <c r="AG69" s="449">
        <f>+T69</f>
        <v>83200</v>
      </c>
      <c r="AH69" s="449">
        <f>+J69</f>
        <v>3.88</v>
      </c>
      <c r="AI69" s="449"/>
      <c r="AJ69" s="449">
        <f>+AH69+AH69*AI69</f>
        <v>3.88</v>
      </c>
      <c r="AK69" s="450">
        <f>+AJ69*AG69</f>
        <v>322816</v>
      </c>
      <c r="AL69" s="450">
        <f>IF((AF69&lt;=30)*AND(AK69*AF69%&gt;Y69),AK69*AF69%,IF((AF69&gt;30)*AND(AK69*30%&gt;Y69),AK69*30%,Y69))</f>
        <v>0</v>
      </c>
      <c r="AM69" s="450"/>
      <c r="AN69" s="450">
        <f>+AK69+AL69</f>
        <v>322816</v>
      </c>
      <c r="AO69" s="449">
        <f>+AB69</f>
        <v>0</v>
      </c>
      <c r="AP69" s="452">
        <f>+AN69+AO69</f>
        <v>322816</v>
      </c>
      <c r="AQ69" s="452">
        <f>+AP69*13</f>
        <v>4196608</v>
      </c>
      <c r="AR69" s="454">
        <f>+AE69+1</f>
        <v>3</v>
      </c>
      <c r="AS69" s="448"/>
      <c r="AT69" s="449">
        <f>+AG69</f>
        <v>83200</v>
      </c>
      <c r="AU69" s="449">
        <f>+J69</f>
        <v>3.88</v>
      </c>
      <c r="AV69" s="449"/>
      <c r="AW69" s="449">
        <f>+AU69+AU69*AV69</f>
        <v>3.88</v>
      </c>
      <c r="AX69" s="450">
        <f>+AW69*AT69</f>
        <v>322816</v>
      </c>
      <c r="AY69" s="450">
        <f>IF((AS69&lt;=30)*AND(AX69*AS69%&gt;AL69),AX69*AS69%,IF((AS69&gt;30)*AND(AX69*30%&gt;AL69),AX69*30%,AL69))</f>
        <v>0</v>
      </c>
      <c r="AZ69" s="450"/>
      <c r="BA69" s="450">
        <f>+AX69+AY69</f>
        <v>322816</v>
      </c>
      <c r="BB69" s="449">
        <f>+AO69</f>
        <v>0</v>
      </c>
      <c r="BC69" s="452">
        <f>+BA69+BB69</f>
        <v>322816</v>
      </c>
      <c r="BD69" s="452">
        <f>+BC69*13</f>
        <v>4196608</v>
      </c>
    </row>
    <row r="70" spans="1:56" s="451" customFormat="1" ht="27">
      <c r="A70" s="807">
        <v>34</v>
      </c>
      <c r="B70" s="847" t="s">
        <v>2033</v>
      </c>
      <c r="C70" s="809" t="s">
        <v>1960</v>
      </c>
      <c r="D70" s="809">
        <v>1990</v>
      </c>
      <c r="E70" s="810" t="s">
        <v>452</v>
      </c>
      <c r="F70" s="809">
        <v>1</v>
      </c>
      <c r="G70" s="811"/>
      <c r="H70" s="812"/>
      <c r="I70" s="813">
        <v>83200</v>
      </c>
      <c r="J70" s="813">
        <v>3.88</v>
      </c>
      <c r="K70" s="814">
        <f t="shared" ref="K70:K76" si="90">+J70*I70</f>
        <v>322816</v>
      </c>
      <c r="L70" s="814">
        <v>0</v>
      </c>
      <c r="M70" s="814"/>
      <c r="N70" s="814">
        <f t="shared" si="57"/>
        <v>322816</v>
      </c>
      <c r="O70" s="813"/>
      <c r="P70" s="815">
        <f t="shared" ref="P70:P76" si="91">+N70+O70</f>
        <v>322816</v>
      </c>
      <c r="Q70" s="815">
        <f t="shared" ref="Q70:Q76" si="92">+P70*13</f>
        <v>4196608</v>
      </c>
      <c r="R70" s="454">
        <f t="shared" ref="R70:R76" si="93">+G70+1</f>
        <v>1</v>
      </c>
      <c r="S70" s="448"/>
      <c r="T70" s="449">
        <v>83200</v>
      </c>
      <c r="U70" s="449">
        <f t="shared" ref="U70:U76" si="94">+J70</f>
        <v>3.88</v>
      </c>
      <c r="V70" s="449"/>
      <c r="W70" s="449">
        <f t="shared" ref="W70:W76" si="95">+U70+U70*V70</f>
        <v>3.88</v>
      </c>
      <c r="X70" s="450">
        <f t="shared" ref="X70:X76" si="96">+W70*T70</f>
        <v>322816</v>
      </c>
      <c r="Y70" s="450">
        <f t="shared" ref="Y70:Y76" si="97">IF((S70&lt;=30)*AND(X70*S70%&gt;L70),X70*S70%,IF((S70&gt;30)*AND(X70*30%&gt;L70),X70*30%,L70))</f>
        <v>0</v>
      </c>
      <c r="Z70" s="450"/>
      <c r="AA70" s="450">
        <f t="shared" ref="AA70:AA76" si="98">+X70+Y70</f>
        <v>322816</v>
      </c>
      <c r="AB70" s="449">
        <f t="shared" ref="AB70:AB76" si="99">+O70</f>
        <v>0</v>
      </c>
      <c r="AC70" s="452">
        <f t="shared" ref="AC70:AC76" si="100">+AA70+AB70</f>
        <v>322816</v>
      </c>
      <c r="AD70" s="452">
        <f t="shared" ref="AD70:AD76" si="101">+AC70*13</f>
        <v>4196608</v>
      </c>
      <c r="AE70" s="454">
        <f t="shared" ref="AE70:AE76" si="102">+R70+1</f>
        <v>2</v>
      </c>
      <c r="AF70" s="448"/>
      <c r="AG70" s="449">
        <f t="shared" ref="AG70:AG76" si="103">+T70</f>
        <v>83200</v>
      </c>
      <c r="AH70" s="449">
        <f t="shared" ref="AH70:AH76" si="104">+J70</f>
        <v>3.88</v>
      </c>
      <c r="AI70" s="449"/>
      <c r="AJ70" s="449">
        <f t="shared" ref="AJ70:AJ76" si="105">+AH70+AH70*AI70</f>
        <v>3.88</v>
      </c>
      <c r="AK70" s="450">
        <f t="shared" ref="AK70:AK76" si="106">+AJ70*AG70</f>
        <v>322816</v>
      </c>
      <c r="AL70" s="450">
        <f t="shared" ref="AL70:AL76" si="107">IF((AF70&lt;=30)*AND(AK70*AF70%&gt;Y70),AK70*AF70%,IF((AF70&gt;30)*AND(AK70*30%&gt;Y70),AK70*30%,Y70))</f>
        <v>0</v>
      </c>
      <c r="AM70" s="450"/>
      <c r="AN70" s="450">
        <f t="shared" ref="AN70:AN76" si="108">+AK70+AL70</f>
        <v>322816</v>
      </c>
      <c r="AO70" s="449">
        <f t="shared" ref="AO70:AO76" si="109">+AB70</f>
        <v>0</v>
      </c>
      <c r="AP70" s="452">
        <f t="shared" ref="AP70:AP76" si="110">+AN70+AO70</f>
        <v>322816</v>
      </c>
      <c r="AQ70" s="452">
        <f t="shared" ref="AQ70:AQ76" si="111">+AP70*13</f>
        <v>4196608</v>
      </c>
      <c r="AR70" s="454">
        <f t="shared" ref="AR70:AR76" si="112">+AE70+1</f>
        <v>3</v>
      </c>
      <c r="AS70" s="448"/>
      <c r="AT70" s="449">
        <f t="shared" ref="AT70:AT76" si="113">+AG70</f>
        <v>83200</v>
      </c>
      <c r="AU70" s="449">
        <f t="shared" ref="AU70:AU76" si="114">+J70</f>
        <v>3.88</v>
      </c>
      <c r="AV70" s="449"/>
      <c r="AW70" s="449">
        <f t="shared" ref="AW70:AW76" si="115">+AU70+AU70*AV70</f>
        <v>3.88</v>
      </c>
      <c r="AX70" s="450">
        <f t="shared" ref="AX70:AX76" si="116">+AW70*AT70</f>
        <v>322816</v>
      </c>
      <c r="AY70" s="450">
        <f t="shared" ref="AY70:AY76" si="117">IF((AS70&lt;=30)*AND(AX70*AS70%&gt;AL70),AX70*AS70%,IF((AS70&gt;30)*AND(AX70*30%&gt;AL70),AX70*30%,AL70))</f>
        <v>0</v>
      </c>
      <c r="AZ70" s="450"/>
      <c r="BA70" s="450">
        <f t="shared" ref="BA70:BA76" si="118">+AX70+AY70</f>
        <v>322816</v>
      </c>
      <c r="BB70" s="449">
        <f t="shared" ref="BB70:BB76" si="119">+AO70</f>
        <v>0</v>
      </c>
      <c r="BC70" s="452">
        <f t="shared" ref="BC70:BC76" si="120">+BA70+BB70</f>
        <v>322816</v>
      </c>
      <c r="BD70" s="452">
        <f t="shared" ref="BD70:BD76" si="121">+BC70*13</f>
        <v>4196608</v>
      </c>
    </row>
    <row r="71" spans="1:56" s="451" customFormat="1" ht="27">
      <c r="A71" s="807">
        <v>35</v>
      </c>
      <c r="B71" s="847" t="s">
        <v>2512</v>
      </c>
      <c r="C71" s="809" t="s">
        <v>1961</v>
      </c>
      <c r="D71" s="809">
        <v>2000</v>
      </c>
      <c r="E71" s="810" t="s">
        <v>452</v>
      </c>
      <c r="F71" s="809">
        <v>1</v>
      </c>
      <c r="G71" s="811"/>
      <c r="H71" s="812"/>
      <c r="I71" s="813">
        <v>83200</v>
      </c>
      <c r="J71" s="813">
        <v>3.88</v>
      </c>
      <c r="K71" s="814">
        <f t="shared" si="90"/>
        <v>322816</v>
      </c>
      <c r="L71" s="814">
        <v>0</v>
      </c>
      <c r="M71" s="814"/>
      <c r="N71" s="814">
        <f t="shared" si="57"/>
        <v>322816</v>
      </c>
      <c r="O71" s="813"/>
      <c r="P71" s="815">
        <f t="shared" si="91"/>
        <v>322816</v>
      </c>
      <c r="Q71" s="815">
        <f t="shared" si="92"/>
        <v>4196608</v>
      </c>
      <c r="R71" s="454">
        <f t="shared" si="93"/>
        <v>1</v>
      </c>
      <c r="S71" s="448"/>
      <c r="T71" s="449">
        <v>83200</v>
      </c>
      <c r="U71" s="449">
        <f t="shared" si="94"/>
        <v>3.88</v>
      </c>
      <c r="V71" s="449"/>
      <c r="W71" s="449">
        <f t="shared" si="95"/>
        <v>3.88</v>
      </c>
      <c r="X71" s="450">
        <f t="shared" si="96"/>
        <v>322816</v>
      </c>
      <c r="Y71" s="450">
        <f t="shared" si="97"/>
        <v>0</v>
      </c>
      <c r="Z71" s="450"/>
      <c r="AA71" s="450">
        <f t="shared" si="98"/>
        <v>322816</v>
      </c>
      <c r="AB71" s="449">
        <f t="shared" si="99"/>
        <v>0</v>
      </c>
      <c r="AC71" s="452">
        <f t="shared" si="100"/>
        <v>322816</v>
      </c>
      <c r="AD71" s="452">
        <f t="shared" si="101"/>
        <v>4196608</v>
      </c>
      <c r="AE71" s="454">
        <f t="shared" si="102"/>
        <v>2</v>
      </c>
      <c r="AF71" s="448"/>
      <c r="AG71" s="449">
        <f t="shared" si="103"/>
        <v>83200</v>
      </c>
      <c r="AH71" s="449">
        <f t="shared" si="104"/>
        <v>3.88</v>
      </c>
      <c r="AI71" s="449"/>
      <c r="AJ71" s="449">
        <f t="shared" si="105"/>
        <v>3.88</v>
      </c>
      <c r="AK71" s="450">
        <f t="shared" si="106"/>
        <v>322816</v>
      </c>
      <c r="AL71" s="450">
        <f t="shared" si="107"/>
        <v>0</v>
      </c>
      <c r="AM71" s="450"/>
      <c r="AN71" s="450">
        <f t="shared" si="108"/>
        <v>322816</v>
      </c>
      <c r="AO71" s="449">
        <f t="shared" si="109"/>
        <v>0</v>
      </c>
      <c r="AP71" s="452">
        <f t="shared" si="110"/>
        <v>322816</v>
      </c>
      <c r="AQ71" s="452">
        <f t="shared" si="111"/>
        <v>4196608</v>
      </c>
      <c r="AR71" s="454">
        <f t="shared" si="112"/>
        <v>3</v>
      </c>
      <c r="AS71" s="448"/>
      <c r="AT71" s="449">
        <f t="shared" si="113"/>
        <v>83200</v>
      </c>
      <c r="AU71" s="449">
        <f t="shared" si="114"/>
        <v>3.88</v>
      </c>
      <c r="AV71" s="449"/>
      <c r="AW71" s="449">
        <f t="shared" si="115"/>
        <v>3.88</v>
      </c>
      <c r="AX71" s="450">
        <f t="shared" si="116"/>
        <v>322816</v>
      </c>
      <c r="AY71" s="450">
        <f t="shared" si="117"/>
        <v>0</v>
      </c>
      <c r="AZ71" s="450"/>
      <c r="BA71" s="450">
        <f t="shared" si="118"/>
        <v>322816</v>
      </c>
      <c r="BB71" s="449">
        <f t="shared" si="119"/>
        <v>0</v>
      </c>
      <c r="BC71" s="452">
        <f t="shared" si="120"/>
        <v>322816</v>
      </c>
      <c r="BD71" s="452">
        <f t="shared" si="121"/>
        <v>4196608</v>
      </c>
    </row>
    <row r="72" spans="1:56" s="451" customFormat="1" ht="27">
      <c r="A72" s="807">
        <v>36</v>
      </c>
      <c r="B72" s="847" t="s">
        <v>795</v>
      </c>
      <c r="C72" s="809" t="s">
        <v>1960</v>
      </c>
      <c r="D72" s="809">
        <v>1967</v>
      </c>
      <c r="E72" s="810" t="s">
        <v>452</v>
      </c>
      <c r="F72" s="809">
        <v>1</v>
      </c>
      <c r="G72" s="811"/>
      <c r="H72" s="812"/>
      <c r="I72" s="813">
        <v>83200</v>
      </c>
      <c r="J72" s="813">
        <v>3.88</v>
      </c>
      <c r="K72" s="814">
        <f t="shared" si="90"/>
        <v>322816</v>
      </c>
      <c r="L72" s="814">
        <v>0</v>
      </c>
      <c r="M72" s="814"/>
      <c r="N72" s="814">
        <f t="shared" si="57"/>
        <v>322816</v>
      </c>
      <c r="O72" s="813"/>
      <c r="P72" s="815">
        <f t="shared" si="91"/>
        <v>322816</v>
      </c>
      <c r="Q72" s="815">
        <f t="shared" si="92"/>
        <v>4196608</v>
      </c>
      <c r="R72" s="454">
        <f t="shared" si="93"/>
        <v>1</v>
      </c>
      <c r="S72" s="448"/>
      <c r="T72" s="449">
        <v>83200</v>
      </c>
      <c r="U72" s="449">
        <f t="shared" si="94"/>
        <v>3.88</v>
      </c>
      <c r="V72" s="449"/>
      <c r="W72" s="449">
        <f t="shared" si="95"/>
        <v>3.88</v>
      </c>
      <c r="X72" s="450">
        <f t="shared" si="96"/>
        <v>322816</v>
      </c>
      <c r="Y72" s="450">
        <f t="shared" si="97"/>
        <v>0</v>
      </c>
      <c r="Z72" s="450"/>
      <c r="AA72" s="450">
        <f t="shared" si="98"/>
        <v>322816</v>
      </c>
      <c r="AB72" s="449">
        <f t="shared" si="99"/>
        <v>0</v>
      </c>
      <c r="AC72" s="452">
        <f t="shared" si="100"/>
        <v>322816</v>
      </c>
      <c r="AD72" s="452">
        <f t="shared" si="101"/>
        <v>4196608</v>
      </c>
      <c r="AE72" s="454">
        <f t="shared" si="102"/>
        <v>2</v>
      </c>
      <c r="AF72" s="448"/>
      <c r="AG72" s="449">
        <f t="shared" si="103"/>
        <v>83200</v>
      </c>
      <c r="AH72" s="449">
        <f t="shared" si="104"/>
        <v>3.88</v>
      </c>
      <c r="AI72" s="449"/>
      <c r="AJ72" s="449">
        <f t="shared" si="105"/>
        <v>3.88</v>
      </c>
      <c r="AK72" s="450">
        <f t="shared" si="106"/>
        <v>322816</v>
      </c>
      <c r="AL72" s="450">
        <f t="shared" si="107"/>
        <v>0</v>
      </c>
      <c r="AM72" s="450"/>
      <c r="AN72" s="450">
        <f t="shared" si="108"/>
        <v>322816</v>
      </c>
      <c r="AO72" s="449">
        <f t="shared" si="109"/>
        <v>0</v>
      </c>
      <c r="AP72" s="452">
        <f t="shared" si="110"/>
        <v>322816</v>
      </c>
      <c r="AQ72" s="452">
        <f t="shared" si="111"/>
        <v>4196608</v>
      </c>
      <c r="AR72" s="454">
        <f t="shared" si="112"/>
        <v>3</v>
      </c>
      <c r="AS72" s="448"/>
      <c r="AT72" s="449">
        <f t="shared" si="113"/>
        <v>83200</v>
      </c>
      <c r="AU72" s="449">
        <f t="shared" si="114"/>
        <v>3.88</v>
      </c>
      <c r="AV72" s="449"/>
      <c r="AW72" s="449">
        <f t="shared" si="115"/>
        <v>3.88</v>
      </c>
      <c r="AX72" s="450">
        <f t="shared" si="116"/>
        <v>322816</v>
      </c>
      <c r="AY72" s="450">
        <f t="shared" si="117"/>
        <v>0</v>
      </c>
      <c r="AZ72" s="450"/>
      <c r="BA72" s="450">
        <f t="shared" si="118"/>
        <v>322816</v>
      </c>
      <c r="BB72" s="449">
        <f t="shared" si="119"/>
        <v>0</v>
      </c>
      <c r="BC72" s="452">
        <f t="shared" si="120"/>
        <v>322816</v>
      </c>
      <c r="BD72" s="452">
        <f t="shared" si="121"/>
        <v>4196608</v>
      </c>
    </row>
    <row r="73" spans="1:56" s="451" customFormat="1" ht="27">
      <c r="A73" s="807">
        <v>37</v>
      </c>
      <c r="B73" s="847" t="s">
        <v>2513</v>
      </c>
      <c r="C73" s="809" t="s">
        <v>1960</v>
      </c>
      <c r="D73" s="809">
        <v>1998</v>
      </c>
      <c r="E73" s="810" t="s">
        <v>452</v>
      </c>
      <c r="F73" s="809">
        <v>1</v>
      </c>
      <c r="G73" s="811"/>
      <c r="H73" s="812"/>
      <c r="I73" s="813">
        <v>83200</v>
      </c>
      <c r="J73" s="813">
        <v>3.88</v>
      </c>
      <c r="K73" s="814">
        <f t="shared" si="90"/>
        <v>322816</v>
      </c>
      <c r="L73" s="814">
        <v>0</v>
      </c>
      <c r="M73" s="814"/>
      <c r="N73" s="814">
        <f t="shared" si="57"/>
        <v>322816</v>
      </c>
      <c r="O73" s="813"/>
      <c r="P73" s="815">
        <f t="shared" si="91"/>
        <v>322816</v>
      </c>
      <c r="Q73" s="815">
        <f t="shared" si="92"/>
        <v>4196608</v>
      </c>
      <c r="R73" s="454">
        <f t="shared" si="93"/>
        <v>1</v>
      </c>
      <c r="S73" s="448"/>
      <c r="T73" s="449">
        <v>83200</v>
      </c>
      <c r="U73" s="449">
        <f t="shared" si="94"/>
        <v>3.88</v>
      </c>
      <c r="V73" s="449"/>
      <c r="W73" s="449">
        <f t="shared" si="95"/>
        <v>3.88</v>
      </c>
      <c r="X73" s="450">
        <f t="shared" si="96"/>
        <v>322816</v>
      </c>
      <c r="Y73" s="450">
        <f t="shared" si="97"/>
        <v>0</v>
      </c>
      <c r="Z73" s="450"/>
      <c r="AA73" s="450">
        <f t="shared" si="98"/>
        <v>322816</v>
      </c>
      <c r="AB73" s="449">
        <f t="shared" si="99"/>
        <v>0</v>
      </c>
      <c r="AC73" s="452">
        <f t="shared" si="100"/>
        <v>322816</v>
      </c>
      <c r="AD73" s="452">
        <f t="shared" si="101"/>
        <v>4196608</v>
      </c>
      <c r="AE73" s="454">
        <f t="shared" si="102"/>
        <v>2</v>
      </c>
      <c r="AF73" s="448"/>
      <c r="AG73" s="449">
        <f t="shared" si="103"/>
        <v>83200</v>
      </c>
      <c r="AH73" s="449">
        <f t="shared" si="104"/>
        <v>3.88</v>
      </c>
      <c r="AI73" s="449"/>
      <c r="AJ73" s="449">
        <f t="shared" si="105"/>
        <v>3.88</v>
      </c>
      <c r="AK73" s="450">
        <f t="shared" si="106"/>
        <v>322816</v>
      </c>
      <c r="AL73" s="450">
        <f t="shared" si="107"/>
        <v>0</v>
      </c>
      <c r="AM73" s="450"/>
      <c r="AN73" s="450">
        <f t="shared" si="108"/>
        <v>322816</v>
      </c>
      <c r="AO73" s="449">
        <f t="shared" si="109"/>
        <v>0</v>
      </c>
      <c r="AP73" s="452">
        <f t="shared" si="110"/>
        <v>322816</v>
      </c>
      <c r="AQ73" s="452">
        <f t="shared" si="111"/>
        <v>4196608</v>
      </c>
      <c r="AR73" s="454">
        <f t="shared" si="112"/>
        <v>3</v>
      </c>
      <c r="AS73" s="448"/>
      <c r="AT73" s="449">
        <f t="shared" si="113"/>
        <v>83200</v>
      </c>
      <c r="AU73" s="449">
        <f t="shared" si="114"/>
        <v>3.88</v>
      </c>
      <c r="AV73" s="449"/>
      <c r="AW73" s="449">
        <f t="shared" si="115"/>
        <v>3.88</v>
      </c>
      <c r="AX73" s="450">
        <f t="shared" si="116"/>
        <v>322816</v>
      </c>
      <c r="AY73" s="450">
        <f t="shared" si="117"/>
        <v>0</v>
      </c>
      <c r="AZ73" s="450"/>
      <c r="BA73" s="450">
        <f t="shared" si="118"/>
        <v>322816</v>
      </c>
      <c r="BB73" s="449">
        <f t="shared" si="119"/>
        <v>0</v>
      </c>
      <c r="BC73" s="452">
        <f t="shared" si="120"/>
        <v>322816</v>
      </c>
      <c r="BD73" s="452">
        <f t="shared" si="121"/>
        <v>4196608</v>
      </c>
    </row>
    <row r="74" spans="1:56" s="451" customFormat="1" ht="27">
      <c r="A74" s="807">
        <v>38</v>
      </c>
      <c r="B74" s="847" t="s">
        <v>2034</v>
      </c>
      <c r="C74" s="809" t="s">
        <v>1961</v>
      </c>
      <c r="D74" s="809">
        <v>1999</v>
      </c>
      <c r="E74" s="810" t="s">
        <v>452</v>
      </c>
      <c r="F74" s="809">
        <v>1</v>
      </c>
      <c r="G74" s="811"/>
      <c r="H74" s="812"/>
      <c r="I74" s="813">
        <v>83200</v>
      </c>
      <c r="J74" s="813">
        <v>3.88</v>
      </c>
      <c r="K74" s="814">
        <f t="shared" si="90"/>
        <v>322816</v>
      </c>
      <c r="L74" s="814">
        <v>0</v>
      </c>
      <c r="M74" s="814"/>
      <c r="N74" s="814">
        <f t="shared" si="57"/>
        <v>322816</v>
      </c>
      <c r="O74" s="813"/>
      <c r="P74" s="815">
        <f t="shared" si="91"/>
        <v>322816</v>
      </c>
      <c r="Q74" s="815">
        <f t="shared" si="92"/>
        <v>4196608</v>
      </c>
      <c r="R74" s="454">
        <f t="shared" si="93"/>
        <v>1</v>
      </c>
      <c r="S74" s="448"/>
      <c r="T74" s="449">
        <v>83200</v>
      </c>
      <c r="U74" s="449">
        <f t="shared" si="94"/>
        <v>3.88</v>
      </c>
      <c r="V74" s="449"/>
      <c r="W74" s="449">
        <f t="shared" si="95"/>
        <v>3.88</v>
      </c>
      <c r="X74" s="450">
        <f t="shared" si="96"/>
        <v>322816</v>
      </c>
      <c r="Y74" s="450">
        <f t="shared" si="97"/>
        <v>0</v>
      </c>
      <c r="Z74" s="450"/>
      <c r="AA74" s="450">
        <f t="shared" si="98"/>
        <v>322816</v>
      </c>
      <c r="AB74" s="449">
        <f t="shared" si="99"/>
        <v>0</v>
      </c>
      <c r="AC74" s="452">
        <f t="shared" si="100"/>
        <v>322816</v>
      </c>
      <c r="AD74" s="452">
        <f t="shared" si="101"/>
        <v>4196608</v>
      </c>
      <c r="AE74" s="454">
        <f t="shared" si="102"/>
        <v>2</v>
      </c>
      <c r="AF74" s="448"/>
      <c r="AG74" s="449">
        <f t="shared" si="103"/>
        <v>83200</v>
      </c>
      <c r="AH74" s="449">
        <f t="shared" si="104"/>
        <v>3.88</v>
      </c>
      <c r="AI74" s="449"/>
      <c r="AJ74" s="449">
        <f t="shared" si="105"/>
        <v>3.88</v>
      </c>
      <c r="AK74" s="450">
        <f t="shared" si="106"/>
        <v>322816</v>
      </c>
      <c r="AL74" s="450">
        <f t="shared" si="107"/>
        <v>0</v>
      </c>
      <c r="AM74" s="450"/>
      <c r="AN74" s="450">
        <f t="shared" si="108"/>
        <v>322816</v>
      </c>
      <c r="AO74" s="449">
        <f t="shared" si="109"/>
        <v>0</v>
      </c>
      <c r="AP74" s="452">
        <f t="shared" si="110"/>
        <v>322816</v>
      </c>
      <c r="AQ74" s="452">
        <f t="shared" si="111"/>
        <v>4196608</v>
      </c>
      <c r="AR74" s="454">
        <f t="shared" si="112"/>
        <v>3</v>
      </c>
      <c r="AS74" s="448"/>
      <c r="AT74" s="449">
        <f t="shared" si="113"/>
        <v>83200</v>
      </c>
      <c r="AU74" s="449">
        <f t="shared" si="114"/>
        <v>3.88</v>
      </c>
      <c r="AV74" s="449"/>
      <c r="AW74" s="449">
        <f t="shared" si="115"/>
        <v>3.88</v>
      </c>
      <c r="AX74" s="450">
        <f t="shared" si="116"/>
        <v>322816</v>
      </c>
      <c r="AY74" s="450">
        <f t="shared" si="117"/>
        <v>0</v>
      </c>
      <c r="AZ74" s="450"/>
      <c r="BA74" s="450">
        <f t="shared" si="118"/>
        <v>322816</v>
      </c>
      <c r="BB74" s="449">
        <f t="shared" si="119"/>
        <v>0</v>
      </c>
      <c r="BC74" s="452">
        <f t="shared" si="120"/>
        <v>322816</v>
      </c>
      <c r="BD74" s="452">
        <f t="shared" si="121"/>
        <v>4196608</v>
      </c>
    </row>
    <row r="75" spans="1:56" s="451" customFormat="1" ht="27">
      <c r="A75" s="807">
        <v>39</v>
      </c>
      <c r="B75" s="847" t="s">
        <v>141</v>
      </c>
      <c r="C75" s="809" t="s">
        <v>1960</v>
      </c>
      <c r="D75" s="809">
        <v>1984</v>
      </c>
      <c r="E75" s="810" t="s">
        <v>452</v>
      </c>
      <c r="F75" s="809">
        <v>1</v>
      </c>
      <c r="G75" s="811"/>
      <c r="H75" s="812"/>
      <c r="I75" s="813">
        <v>83200</v>
      </c>
      <c r="J75" s="813">
        <v>3.88</v>
      </c>
      <c r="K75" s="814">
        <f t="shared" si="90"/>
        <v>322816</v>
      </c>
      <c r="L75" s="814">
        <v>0</v>
      </c>
      <c r="M75" s="814"/>
      <c r="N75" s="814">
        <f t="shared" si="57"/>
        <v>322816</v>
      </c>
      <c r="O75" s="813"/>
      <c r="P75" s="815">
        <f t="shared" si="91"/>
        <v>322816</v>
      </c>
      <c r="Q75" s="815">
        <f t="shared" si="92"/>
        <v>4196608</v>
      </c>
      <c r="R75" s="454">
        <f t="shared" si="93"/>
        <v>1</v>
      </c>
      <c r="S75" s="448"/>
      <c r="T75" s="449">
        <v>83200</v>
      </c>
      <c r="U75" s="449">
        <f t="shared" si="94"/>
        <v>3.88</v>
      </c>
      <c r="V75" s="449"/>
      <c r="W75" s="449">
        <f t="shared" si="95"/>
        <v>3.88</v>
      </c>
      <c r="X75" s="450">
        <f t="shared" si="96"/>
        <v>322816</v>
      </c>
      <c r="Y75" s="450">
        <f t="shared" si="97"/>
        <v>0</v>
      </c>
      <c r="Z75" s="450"/>
      <c r="AA75" s="450">
        <f t="shared" si="98"/>
        <v>322816</v>
      </c>
      <c r="AB75" s="449">
        <f t="shared" si="99"/>
        <v>0</v>
      </c>
      <c r="AC75" s="452">
        <f t="shared" si="100"/>
        <v>322816</v>
      </c>
      <c r="AD75" s="452">
        <f t="shared" si="101"/>
        <v>4196608</v>
      </c>
      <c r="AE75" s="454">
        <f t="shared" si="102"/>
        <v>2</v>
      </c>
      <c r="AF75" s="448"/>
      <c r="AG75" s="449">
        <f t="shared" si="103"/>
        <v>83200</v>
      </c>
      <c r="AH75" s="449">
        <f t="shared" si="104"/>
        <v>3.88</v>
      </c>
      <c r="AI75" s="449"/>
      <c r="AJ75" s="449">
        <f t="shared" si="105"/>
        <v>3.88</v>
      </c>
      <c r="AK75" s="450">
        <f t="shared" si="106"/>
        <v>322816</v>
      </c>
      <c r="AL75" s="450">
        <f t="shared" si="107"/>
        <v>0</v>
      </c>
      <c r="AM75" s="450"/>
      <c r="AN75" s="450">
        <f t="shared" si="108"/>
        <v>322816</v>
      </c>
      <c r="AO75" s="449">
        <f t="shared" si="109"/>
        <v>0</v>
      </c>
      <c r="AP75" s="452">
        <f t="shared" si="110"/>
        <v>322816</v>
      </c>
      <c r="AQ75" s="452">
        <f t="shared" si="111"/>
        <v>4196608</v>
      </c>
      <c r="AR75" s="454">
        <f t="shared" si="112"/>
        <v>3</v>
      </c>
      <c r="AS75" s="448"/>
      <c r="AT75" s="449">
        <f t="shared" si="113"/>
        <v>83200</v>
      </c>
      <c r="AU75" s="449">
        <f t="shared" si="114"/>
        <v>3.88</v>
      </c>
      <c r="AV75" s="449"/>
      <c r="AW75" s="449">
        <f t="shared" si="115"/>
        <v>3.88</v>
      </c>
      <c r="AX75" s="450">
        <f t="shared" si="116"/>
        <v>322816</v>
      </c>
      <c r="AY75" s="450">
        <f t="shared" si="117"/>
        <v>0</v>
      </c>
      <c r="AZ75" s="450"/>
      <c r="BA75" s="450">
        <f t="shared" si="118"/>
        <v>322816</v>
      </c>
      <c r="BB75" s="449">
        <f t="shared" si="119"/>
        <v>0</v>
      </c>
      <c r="BC75" s="452">
        <f t="shared" si="120"/>
        <v>322816</v>
      </c>
      <c r="BD75" s="452">
        <f t="shared" si="121"/>
        <v>4196608</v>
      </c>
    </row>
    <row r="76" spans="1:56" s="451" customFormat="1" ht="27">
      <c r="A76" s="807">
        <v>40</v>
      </c>
      <c r="B76" s="847" t="s">
        <v>1109</v>
      </c>
      <c r="C76" s="809" t="s">
        <v>1960</v>
      </c>
      <c r="D76" s="809">
        <v>1993</v>
      </c>
      <c r="E76" s="810" t="s">
        <v>452</v>
      </c>
      <c r="F76" s="809">
        <v>1</v>
      </c>
      <c r="G76" s="811"/>
      <c r="H76" s="812"/>
      <c r="I76" s="813">
        <v>83200</v>
      </c>
      <c r="J76" s="813">
        <v>3.88</v>
      </c>
      <c r="K76" s="814">
        <f t="shared" si="90"/>
        <v>322816</v>
      </c>
      <c r="L76" s="814">
        <v>0</v>
      </c>
      <c r="M76" s="814"/>
      <c r="N76" s="814">
        <f t="shared" si="57"/>
        <v>322816</v>
      </c>
      <c r="O76" s="813"/>
      <c r="P76" s="815">
        <f t="shared" si="91"/>
        <v>322816</v>
      </c>
      <c r="Q76" s="815">
        <f t="shared" si="92"/>
        <v>4196608</v>
      </c>
      <c r="R76" s="454">
        <f t="shared" si="93"/>
        <v>1</v>
      </c>
      <c r="S76" s="448"/>
      <c r="T76" s="449">
        <v>83200</v>
      </c>
      <c r="U76" s="449">
        <f t="shared" si="94"/>
        <v>3.88</v>
      </c>
      <c r="V76" s="449"/>
      <c r="W76" s="449">
        <f t="shared" si="95"/>
        <v>3.88</v>
      </c>
      <c r="X76" s="450">
        <f t="shared" si="96"/>
        <v>322816</v>
      </c>
      <c r="Y76" s="450">
        <f t="shared" si="97"/>
        <v>0</v>
      </c>
      <c r="Z76" s="450"/>
      <c r="AA76" s="450">
        <f t="shared" si="98"/>
        <v>322816</v>
      </c>
      <c r="AB76" s="449">
        <f t="shared" si="99"/>
        <v>0</v>
      </c>
      <c r="AC76" s="452">
        <f t="shared" si="100"/>
        <v>322816</v>
      </c>
      <c r="AD76" s="452">
        <f t="shared" si="101"/>
        <v>4196608</v>
      </c>
      <c r="AE76" s="454">
        <f t="shared" si="102"/>
        <v>2</v>
      </c>
      <c r="AF76" s="448"/>
      <c r="AG76" s="449">
        <f t="shared" si="103"/>
        <v>83200</v>
      </c>
      <c r="AH76" s="449">
        <f t="shared" si="104"/>
        <v>3.88</v>
      </c>
      <c r="AI76" s="449"/>
      <c r="AJ76" s="449">
        <f t="shared" si="105"/>
        <v>3.88</v>
      </c>
      <c r="AK76" s="450">
        <f t="shared" si="106"/>
        <v>322816</v>
      </c>
      <c r="AL76" s="450">
        <f t="shared" si="107"/>
        <v>0</v>
      </c>
      <c r="AM76" s="450"/>
      <c r="AN76" s="450">
        <f t="shared" si="108"/>
        <v>322816</v>
      </c>
      <c r="AO76" s="449">
        <f t="shared" si="109"/>
        <v>0</v>
      </c>
      <c r="AP76" s="452">
        <f t="shared" si="110"/>
        <v>322816</v>
      </c>
      <c r="AQ76" s="452">
        <f t="shared" si="111"/>
        <v>4196608</v>
      </c>
      <c r="AR76" s="454">
        <f t="shared" si="112"/>
        <v>3</v>
      </c>
      <c r="AS76" s="448"/>
      <c r="AT76" s="449">
        <f t="shared" si="113"/>
        <v>83200</v>
      </c>
      <c r="AU76" s="449">
        <f t="shared" si="114"/>
        <v>3.88</v>
      </c>
      <c r="AV76" s="449"/>
      <c r="AW76" s="449">
        <f t="shared" si="115"/>
        <v>3.88</v>
      </c>
      <c r="AX76" s="450">
        <f t="shared" si="116"/>
        <v>322816</v>
      </c>
      <c r="AY76" s="450">
        <f t="shared" si="117"/>
        <v>0</v>
      </c>
      <c r="AZ76" s="450"/>
      <c r="BA76" s="450">
        <f t="shared" si="118"/>
        <v>322816</v>
      </c>
      <c r="BB76" s="449">
        <f t="shared" si="119"/>
        <v>0</v>
      </c>
      <c r="BC76" s="452">
        <f t="shared" si="120"/>
        <v>322816</v>
      </c>
      <c r="BD76" s="452">
        <f t="shared" si="121"/>
        <v>4196608</v>
      </c>
    </row>
    <row r="77" spans="1:56" s="451" customFormat="1" ht="27">
      <c r="A77" s="807">
        <v>41</v>
      </c>
      <c r="B77" s="847" t="s">
        <v>623</v>
      </c>
      <c r="C77" s="809" t="s">
        <v>1960</v>
      </c>
      <c r="D77" s="809">
        <v>1994</v>
      </c>
      <c r="E77" s="810" t="s">
        <v>452</v>
      </c>
      <c r="F77" s="809">
        <v>1</v>
      </c>
      <c r="G77" s="811"/>
      <c r="H77" s="812"/>
      <c r="I77" s="813">
        <v>83200</v>
      </c>
      <c r="J77" s="813">
        <v>3.88</v>
      </c>
      <c r="K77" s="814">
        <f t="shared" ref="K77:K93" si="122">+J77*I77</f>
        <v>322816</v>
      </c>
      <c r="L77" s="814">
        <v>0</v>
      </c>
      <c r="M77" s="814"/>
      <c r="N77" s="814">
        <f t="shared" si="57"/>
        <v>322816</v>
      </c>
      <c r="O77" s="813"/>
      <c r="P77" s="815">
        <f t="shared" ref="P77:P93" si="123">+N77+O77</f>
        <v>322816</v>
      </c>
      <c r="Q77" s="815">
        <f t="shared" ref="Q77:Q93" si="124">+P77*13</f>
        <v>4196608</v>
      </c>
      <c r="R77" s="454">
        <f t="shared" ref="R77:R93" si="125">+G77+1</f>
        <v>1</v>
      </c>
      <c r="S77" s="448"/>
      <c r="T77" s="449">
        <v>83200</v>
      </c>
      <c r="U77" s="449">
        <f t="shared" ref="U77:U93" si="126">+J77</f>
        <v>3.88</v>
      </c>
      <c r="V77" s="449"/>
      <c r="W77" s="449">
        <f t="shared" ref="W77:W93" si="127">+U77+U77*V77</f>
        <v>3.88</v>
      </c>
      <c r="X77" s="450">
        <f t="shared" ref="X77:X93" si="128">+W77*T77</f>
        <v>322816</v>
      </c>
      <c r="Y77" s="450">
        <f t="shared" ref="Y77:Y93" si="129">IF((S77&lt;=30)*AND(X77*S77%&gt;L77),X77*S77%,IF((S77&gt;30)*AND(X77*30%&gt;L77),X77*30%,L77))</f>
        <v>0</v>
      </c>
      <c r="Z77" s="450"/>
      <c r="AA77" s="450">
        <f t="shared" ref="AA77:AA93" si="130">+X77+Y77</f>
        <v>322816</v>
      </c>
      <c r="AB77" s="449">
        <f t="shared" ref="AB77:AB93" si="131">+O77</f>
        <v>0</v>
      </c>
      <c r="AC77" s="452">
        <f t="shared" ref="AC77:AC93" si="132">+AA77+AB77</f>
        <v>322816</v>
      </c>
      <c r="AD77" s="452">
        <f t="shared" ref="AD77:AD93" si="133">+AC77*13</f>
        <v>4196608</v>
      </c>
      <c r="AE77" s="454">
        <f t="shared" ref="AE77:AE93" si="134">+R77+1</f>
        <v>2</v>
      </c>
      <c r="AF77" s="448"/>
      <c r="AG77" s="449">
        <f t="shared" ref="AG77:AG93" si="135">+T77</f>
        <v>83200</v>
      </c>
      <c r="AH77" s="449">
        <f t="shared" ref="AH77:AH93" si="136">+J77</f>
        <v>3.88</v>
      </c>
      <c r="AI77" s="449"/>
      <c r="AJ77" s="449">
        <f t="shared" ref="AJ77:AJ93" si="137">+AH77+AH77*AI77</f>
        <v>3.88</v>
      </c>
      <c r="AK77" s="450">
        <f t="shared" ref="AK77:AK93" si="138">+AJ77*AG77</f>
        <v>322816</v>
      </c>
      <c r="AL77" s="450">
        <f t="shared" ref="AL77:AL93" si="139">IF((AF77&lt;=30)*AND(AK77*AF77%&gt;Y77),AK77*AF77%,IF((AF77&gt;30)*AND(AK77*30%&gt;Y77),AK77*30%,Y77))</f>
        <v>0</v>
      </c>
      <c r="AM77" s="450"/>
      <c r="AN77" s="450">
        <f t="shared" ref="AN77:AN93" si="140">+AK77+AL77</f>
        <v>322816</v>
      </c>
      <c r="AO77" s="449">
        <f t="shared" ref="AO77:AO93" si="141">+AB77</f>
        <v>0</v>
      </c>
      <c r="AP77" s="452">
        <f t="shared" ref="AP77:AP93" si="142">+AN77+AO77</f>
        <v>322816</v>
      </c>
      <c r="AQ77" s="452">
        <f t="shared" ref="AQ77:AQ93" si="143">+AP77*13</f>
        <v>4196608</v>
      </c>
      <c r="AR77" s="454">
        <f t="shared" ref="AR77:AR93" si="144">+AE77+1</f>
        <v>3</v>
      </c>
      <c r="AS77" s="448"/>
      <c r="AT77" s="449">
        <f t="shared" ref="AT77:AT93" si="145">+AG77</f>
        <v>83200</v>
      </c>
      <c r="AU77" s="449">
        <f t="shared" ref="AU77:AU93" si="146">+J77</f>
        <v>3.88</v>
      </c>
      <c r="AV77" s="449"/>
      <c r="AW77" s="449">
        <f t="shared" ref="AW77:AW93" si="147">+AU77+AU77*AV77</f>
        <v>3.88</v>
      </c>
      <c r="AX77" s="450">
        <f t="shared" ref="AX77:AX93" si="148">+AW77*AT77</f>
        <v>322816</v>
      </c>
      <c r="AY77" s="450">
        <f t="shared" ref="AY77:AY93" si="149">IF((AS77&lt;=30)*AND(AX77*AS77%&gt;AL77),AX77*AS77%,IF((AS77&gt;30)*AND(AX77*30%&gt;AL77),AX77*30%,AL77))</f>
        <v>0</v>
      </c>
      <c r="AZ77" s="450"/>
      <c r="BA77" s="450">
        <f t="shared" ref="BA77:BA93" si="150">+AX77+AY77</f>
        <v>322816</v>
      </c>
      <c r="BB77" s="449">
        <f t="shared" ref="BB77:BB93" si="151">+AO77</f>
        <v>0</v>
      </c>
      <c r="BC77" s="452">
        <f t="shared" ref="BC77:BC93" si="152">+BA77+BB77</f>
        <v>322816</v>
      </c>
      <c r="BD77" s="452">
        <f t="shared" ref="BD77:BD93" si="153">+BC77*13</f>
        <v>4196608</v>
      </c>
    </row>
    <row r="78" spans="1:56" s="451" customFormat="1" ht="27">
      <c r="A78" s="807">
        <v>42</v>
      </c>
      <c r="B78" s="847" t="s">
        <v>1461</v>
      </c>
      <c r="C78" s="809" t="s">
        <v>1960</v>
      </c>
      <c r="D78" s="809">
        <v>1998</v>
      </c>
      <c r="E78" s="810" t="s">
        <v>452</v>
      </c>
      <c r="F78" s="809">
        <v>1</v>
      </c>
      <c r="G78" s="811"/>
      <c r="H78" s="812"/>
      <c r="I78" s="813">
        <v>83200</v>
      </c>
      <c r="J78" s="813">
        <v>3.88</v>
      </c>
      <c r="K78" s="814">
        <f t="shared" si="122"/>
        <v>322816</v>
      </c>
      <c r="L78" s="814">
        <v>0</v>
      </c>
      <c r="M78" s="814"/>
      <c r="N78" s="814">
        <f t="shared" si="57"/>
        <v>322816</v>
      </c>
      <c r="O78" s="813"/>
      <c r="P78" s="815">
        <f t="shared" si="123"/>
        <v>322816</v>
      </c>
      <c r="Q78" s="815">
        <f t="shared" si="124"/>
        <v>4196608</v>
      </c>
      <c r="R78" s="454">
        <f t="shared" si="125"/>
        <v>1</v>
      </c>
      <c r="S78" s="448"/>
      <c r="T78" s="449">
        <v>83200</v>
      </c>
      <c r="U78" s="449">
        <f t="shared" si="126"/>
        <v>3.88</v>
      </c>
      <c r="V78" s="449"/>
      <c r="W78" s="449">
        <f t="shared" si="127"/>
        <v>3.88</v>
      </c>
      <c r="X78" s="450">
        <f t="shared" si="128"/>
        <v>322816</v>
      </c>
      <c r="Y78" s="450">
        <f t="shared" si="129"/>
        <v>0</v>
      </c>
      <c r="Z78" s="450"/>
      <c r="AA78" s="450">
        <f t="shared" si="130"/>
        <v>322816</v>
      </c>
      <c r="AB78" s="449">
        <f t="shared" si="131"/>
        <v>0</v>
      </c>
      <c r="AC78" s="452">
        <f t="shared" si="132"/>
        <v>322816</v>
      </c>
      <c r="AD78" s="452">
        <f t="shared" si="133"/>
        <v>4196608</v>
      </c>
      <c r="AE78" s="454">
        <f t="shared" si="134"/>
        <v>2</v>
      </c>
      <c r="AF78" s="448"/>
      <c r="AG78" s="449">
        <f t="shared" si="135"/>
        <v>83200</v>
      </c>
      <c r="AH78" s="449">
        <f t="shared" si="136"/>
        <v>3.88</v>
      </c>
      <c r="AI78" s="449"/>
      <c r="AJ78" s="449">
        <f t="shared" si="137"/>
        <v>3.88</v>
      </c>
      <c r="AK78" s="450">
        <f t="shared" si="138"/>
        <v>322816</v>
      </c>
      <c r="AL78" s="450">
        <f t="shared" si="139"/>
        <v>0</v>
      </c>
      <c r="AM78" s="450"/>
      <c r="AN78" s="450">
        <f t="shared" si="140"/>
        <v>322816</v>
      </c>
      <c r="AO78" s="449">
        <f t="shared" si="141"/>
        <v>0</v>
      </c>
      <c r="AP78" s="452">
        <f t="shared" si="142"/>
        <v>322816</v>
      </c>
      <c r="AQ78" s="452">
        <f t="shared" si="143"/>
        <v>4196608</v>
      </c>
      <c r="AR78" s="454">
        <f t="shared" si="144"/>
        <v>3</v>
      </c>
      <c r="AS78" s="448"/>
      <c r="AT78" s="449">
        <f t="shared" si="145"/>
        <v>83200</v>
      </c>
      <c r="AU78" s="449">
        <f t="shared" si="146"/>
        <v>3.88</v>
      </c>
      <c r="AV78" s="449"/>
      <c r="AW78" s="449">
        <f t="shared" si="147"/>
        <v>3.88</v>
      </c>
      <c r="AX78" s="450">
        <f t="shared" si="148"/>
        <v>322816</v>
      </c>
      <c r="AY78" s="450">
        <f t="shared" si="149"/>
        <v>0</v>
      </c>
      <c r="AZ78" s="450"/>
      <c r="BA78" s="450">
        <f t="shared" si="150"/>
        <v>322816</v>
      </c>
      <c r="BB78" s="449">
        <f t="shared" si="151"/>
        <v>0</v>
      </c>
      <c r="BC78" s="452">
        <f t="shared" si="152"/>
        <v>322816</v>
      </c>
      <c r="BD78" s="452">
        <f t="shared" si="153"/>
        <v>4196608</v>
      </c>
    </row>
    <row r="79" spans="1:56" s="451" customFormat="1" ht="27">
      <c r="A79" s="807">
        <v>43</v>
      </c>
      <c r="B79" s="847" t="s">
        <v>2970</v>
      </c>
      <c r="C79" s="809" t="s">
        <v>1960</v>
      </c>
      <c r="D79" s="809">
        <v>1997</v>
      </c>
      <c r="E79" s="810" t="s">
        <v>452</v>
      </c>
      <c r="F79" s="809">
        <v>1</v>
      </c>
      <c r="G79" s="811"/>
      <c r="H79" s="812"/>
      <c r="I79" s="813">
        <v>83200</v>
      </c>
      <c r="J79" s="813">
        <v>3.88</v>
      </c>
      <c r="K79" s="814">
        <f t="shared" si="122"/>
        <v>322816</v>
      </c>
      <c r="L79" s="814">
        <v>0</v>
      </c>
      <c r="M79" s="814"/>
      <c r="N79" s="814">
        <f t="shared" si="57"/>
        <v>322816</v>
      </c>
      <c r="O79" s="813"/>
      <c r="P79" s="815">
        <f t="shared" si="123"/>
        <v>322816</v>
      </c>
      <c r="Q79" s="815">
        <f t="shared" si="124"/>
        <v>4196608</v>
      </c>
      <c r="R79" s="454">
        <f t="shared" si="125"/>
        <v>1</v>
      </c>
      <c r="S79" s="448"/>
      <c r="T79" s="449">
        <v>83200</v>
      </c>
      <c r="U79" s="449">
        <f t="shared" si="126"/>
        <v>3.88</v>
      </c>
      <c r="V79" s="449"/>
      <c r="W79" s="449">
        <f t="shared" si="127"/>
        <v>3.88</v>
      </c>
      <c r="X79" s="450">
        <f t="shared" si="128"/>
        <v>322816</v>
      </c>
      <c r="Y79" s="450">
        <f t="shared" si="129"/>
        <v>0</v>
      </c>
      <c r="Z79" s="450"/>
      <c r="AA79" s="450">
        <f t="shared" si="130"/>
        <v>322816</v>
      </c>
      <c r="AB79" s="449">
        <f t="shared" si="131"/>
        <v>0</v>
      </c>
      <c r="AC79" s="452">
        <f t="shared" si="132"/>
        <v>322816</v>
      </c>
      <c r="AD79" s="452">
        <f t="shared" si="133"/>
        <v>4196608</v>
      </c>
      <c r="AE79" s="454">
        <f t="shared" si="134"/>
        <v>2</v>
      </c>
      <c r="AF79" s="448"/>
      <c r="AG79" s="449">
        <f t="shared" si="135"/>
        <v>83200</v>
      </c>
      <c r="AH79" s="449">
        <f t="shared" si="136"/>
        <v>3.88</v>
      </c>
      <c r="AI79" s="449"/>
      <c r="AJ79" s="449">
        <f t="shared" si="137"/>
        <v>3.88</v>
      </c>
      <c r="AK79" s="450">
        <f t="shared" si="138"/>
        <v>322816</v>
      </c>
      <c r="AL79" s="450">
        <f t="shared" si="139"/>
        <v>0</v>
      </c>
      <c r="AM79" s="450"/>
      <c r="AN79" s="450">
        <f t="shared" si="140"/>
        <v>322816</v>
      </c>
      <c r="AO79" s="449">
        <f t="shared" si="141"/>
        <v>0</v>
      </c>
      <c r="AP79" s="452">
        <f t="shared" si="142"/>
        <v>322816</v>
      </c>
      <c r="AQ79" s="452">
        <f t="shared" si="143"/>
        <v>4196608</v>
      </c>
      <c r="AR79" s="454">
        <f t="shared" si="144"/>
        <v>3</v>
      </c>
      <c r="AS79" s="448"/>
      <c r="AT79" s="449">
        <f t="shared" si="145"/>
        <v>83200</v>
      </c>
      <c r="AU79" s="449">
        <f t="shared" si="146"/>
        <v>3.88</v>
      </c>
      <c r="AV79" s="449"/>
      <c r="AW79" s="449">
        <f t="shared" si="147"/>
        <v>3.88</v>
      </c>
      <c r="AX79" s="450">
        <f t="shared" si="148"/>
        <v>322816</v>
      </c>
      <c r="AY79" s="450">
        <f t="shared" si="149"/>
        <v>0</v>
      </c>
      <c r="AZ79" s="450"/>
      <c r="BA79" s="450">
        <f t="shared" si="150"/>
        <v>322816</v>
      </c>
      <c r="BB79" s="449">
        <f t="shared" si="151"/>
        <v>0</v>
      </c>
      <c r="BC79" s="452">
        <f t="shared" si="152"/>
        <v>322816</v>
      </c>
      <c r="BD79" s="452">
        <f t="shared" si="153"/>
        <v>4196608</v>
      </c>
    </row>
    <row r="80" spans="1:56" s="451" customFormat="1" ht="27">
      <c r="A80" s="807">
        <v>44</v>
      </c>
      <c r="B80" s="847" t="s">
        <v>2035</v>
      </c>
      <c r="C80" s="809" t="s">
        <v>1960</v>
      </c>
      <c r="D80" s="809">
        <v>1996</v>
      </c>
      <c r="E80" s="810" t="s">
        <v>452</v>
      </c>
      <c r="F80" s="809">
        <v>1</v>
      </c>
      <c r="G80" s="811"/>
      <c r="H80" s="812"/>
      <c r="I80" s="813">
        <v>83200</v>
      </c>
      <c r="J80" s="813">
        <v>3.88</v>
      </c>
      <c r="K80" s="814">
        <f t="shared" si="122"/>
        <v>322816</v>
      </c>
      <c r="L80" s="814">
        <v>0</v>
      </c>
      <c r="M80" s="814"/>
      <c r="N80" s="814">
        <f t="shared" si="57"/>
        <v>322816</v>
      </c>
      <c r="O80" s="813"/>
      <c r="P80" s="815">
        <f t="shared" si="123"/>
        <v>322816</v>
      </c>
      <c r="Q80" s="815">
        <f t="shared" si="124"/>
        <v>4196608</v>
      </c>
      <c r="R80" s="454">
        <f t="shared" si="125"/>
        <v>1</v>
      </c>
      <c r="S80" s="448"/>
      <c r="T80" s="449">
        <v>83200</v>
      </c>
      <c r="U80" s="449">
        <f t="shared" si="126"/>
        <v>3.88</v>
      </c>
      <c r="V80" s="449"/>
      <c r="W80" s="449">
        <f t="shared" si="127"/>
        <v>3.88</v>
      </c>
      <c r="X80" s="450">
        <f t="shared" si="128"/>
        <v>322816</v>
      </c>
      <c r="Y80" s="450">
        <f t="shared" si="129"/>
        <v>0</v>
      </c>
      <c r="Z80" s="450"/>
      <c r="AA80" s="450">
        <f t="shared" si="130"/>
        <v>322816</v>
      </c>
      <c r="AB80" s="449">
        <f t="shared" si="131"/>
        <v>0</v>
      </c>
      <c r="AC80" s="452">
        <f t="shared" si="132"/>
        <v>322816</v>
      </c>
      <c r="AD80" s="452">
        <f t="shared" si="133"/>
        <v>4196608</v>
      </c>
      <c r="AE80" s="454">
        <f t="shared" si="134"/>
        <v>2</v>
      </c>
      <c r="AF80" s="448"/>
      <c r="AG80" s="449">
        <f t="shared" si="135"/>
        <v>83200</v>
      </c>
      <c r="AH80" s="449">
        <f t="shared" si="136"/>
        <v>3.88</v>
      </c>
      <c r="AI80" s="449"/>
      <c r="AJ80" s="449">
        <f t="shared" si="137"/>
        <v>3.88</v>
      </c>
      <c r="AK80" s="450">
        <f t="shared" si="138"/>
        <v>322816</v>
      </c>
      <c r="AL80" s="450">
        <f t="shared" si="139"/>
        <v>0</v>
      </c>
      <c r="AM80" s="450"/>
      <c r="AN80" s="450">
        <f t="shared" si="140"/>
        <v>322816</v>
      </c>
      <c r="AO80" s="449">
        <f t="shared" si="141"/>
        <v>0</v>
      </c>
      <c r="AP80" s="452">
        <f t="shared" si="142"/>
        <v>322816</v>
      </c>
      <c r="AQ80" s="452">
        <f t="shared" si="143"/>
        <v>4196608</v>
      </c>
      <c r="AR80" s="454">
        <f t="shared" si="144"/>
        <v>3</v>
      </c>
      <c r="AS80" s="448"/>
      <c r="AT80" s="449">
        <f t="shared" si="145"/>
        <v>83200</v>
      </c>
      <c r="AU80" s="449">
        <f t="shared" si="146"/>
        <v>3.88</v>
      </c>
      <c r="AV80" s="449"/>
      <c r="AW80" s="449">
        <f t="shared" si="147"/>
        <v>3.88</v>
      </c>
      <c r="AX80" s="450">
        <f t="shared" si="148"/>
        <v>322816</v>
      </c>
      <c r="AY80" s="450">
        <f t="shared" si="149"/>
        <v>0</v>
      </c>
      <c r="AZ80" s="450"/>
      <c r="BA80" s="450">
        <f t="shared" si="150"/>
        <v>322816</v>
      </c>
      <c r="BB80" s="449">
        <f t="shared" si="151"/>
        <v>0</v>
      </c>
      <c r="BC80" s="452">
        <f t="shared" si="152"/>
        <v>322816</v>
      </c>
      <c r="BD80" s="452">
        <f t="shared" si="153"/>
        <v>4196608</v>
      </c>
    </row>
    <row r="81" spans="1:57" s="451" customFormat="1" ht="27">
      <c r="A81" s="807">
        <v>45</v>
      </c>
      <c r="B81" s="847" t="s">
        <v>1543</v>
      </c>
      <c r="C81" s="809" t="s">
        <v>1960</v>
      </c>
      <c r="D81" s="809">
        <v>1996</v>
      </c>
      <c r="E81" s="810" t="s">
        <v>452</v>
      </c>
      <c r="F81" s="809">
        <v>1</v>
      </c>
      <c r="G81" s="811"/>
      <c r="H81" s="812"/>
      <c r="I81" s="813">
        <v>83200</v>
      </c>
      <c r="J81" s="813">
        <v>3.88</v>
      </c>
      <c r="K81" s="814">
        <f t="shared" si="122"/>
        <v>322816</v>
      </c>
      <c r="L81" s="814">
        <v>0</v>
      </c>
      <c r="M81" s="814"/>
      <c r="N81" s="814">
        <f t="shared" si="57"/>
        <v>322816</v>
      </c>
      <c r="O81" s="813"/>
      <c r="P81" s="815">
        <f t="shared" si="123"/>
        <v>322816</v>
      </c>
      <c r="Q81" s="815">
        <f t="shared" si="124"/>
        <v>4196608</v>
      </c>
      <c r="R81" s="454">
        <f t="shared" si="125"/>
        <v>1</v>
      </c>
      <c r="S81" s="448"/>
      <c r="T81" s="449">
        <v>83200</v>
      </c>
      <c r="U81" s="449">
        <f t="shared" si="126"/>
        <v>3.88</v>
      </c>
      <c r="V81" s="449"/>
      <c r="W81" s="449">
        <f t="shared" si="127"/>
        <v>3.88</v>
      </c>
      <c r="X81" s="450">
        <f t="shared" si="128"/>
        <v>322816</v>
      </c>
      <c r="Y81" s="450">
        <f t="shared" si="129"/>
        <v>0</v>
      </c>
      <c r="Z81" s="450"/>
      <c r="AA81" s="450">
        <f t="shared" si="130"/>
        <v>322816</v>
      </c>
      <c r="AB81" s="449">
        <f t="shared" si="131"/>
        <v>0</v>
      </c>
      <c r="AC81" s="452">
        <f t="shared" si="132"/>
        <v>322816</v>
      </c>
      <c r="AD81" s="452">
        <f t="shared" si="133"/>
        <v>4196608</v>
      </c>
      <c r="AE81" s="454">
        <f t="shared" si="134"/>
        <v>2</v>
      </c>
      <c r="AF81" s="448"/>
      <c r="AG81" s="449">
        <f t="shared" si="135"/>
        <v>83200</v>
      </c>
      <c r="AH81" s="449">
        <f t="shared" si="136"/>
        <v>3.88</v>
      </c>
      <c r="AI81" s="449"/>
      <c r="AJ81" s="449">
        <f t="shared" si="137"/>
        <v>3.88</v>
      </c>
      <c r="AK81" s="450">
        <f t="shared" si="138"/>
        <v>322816</v>
      </c>
      <c r="AL81" s="450">
        <f t="shared" si="139"/>
        <v>0</v>
      </c>
      <c r="AM81" s="450"/>
      <c r="AN81" s="450">
        <f t="shared" si="140"/>
        <v>322816</v>
      </c>
      <c r="AO81" s="449">
        <f t="shared" si="141"/>
        <v>0</v>
      </c>
      <c r="AP81" s="452">
        <f t="shared" si="142"/>
        <v>322816</v>
      </c>
      <c r="AQ81" s="452">
        <f t="shared" si="143"/>
        <v>4196608</v>
      </c>
      <c r="AR81" s="454">
        <f t="shared" si="144"/>
        <v>3</v>
      </c>
      <c r="AS81" s="448"/>
      <c r="AT81" s="449">
        <f t="shared" si="145"/>
        <v>83200</v>
      </c>
      <c r="AU81" s="449">
        <f t="shared" si="146"/>
        <v>3.88</v>
      </c>
      <c r="AV81" s="449"/>
      <c r="AW81" s="449">
        <f t="shared" si="147"/>
        <v>3.88</v>
      </c>
      <c r="AX81" s="450">
        <f t="shared" si="148"/>
        <v>322816</v>
      </c>
      <c r="AY81" s="450">
        <f t="shared" si="149"/>
        <v>0</v>
      </c>
      <c r="AZ81" s="450"/>
      <c r="BA81" s="450">
        <f t="shared" si="150"/>
        <v>322816</v>
      </c>
      <c r="BB81" s="449">
        <f t="shared" si="151"/>
        <v>0</v>
      </c>
      <c r="BC81" s="452">
        <f t="shared" si="152"/>
        <v>322816</v>
      </c>
      <c r="BD81" s="452">
        <f t="shared" si="153"/>
        <v>4196608</v>
      </c>
    </row>
    <row r="82" spans="1:57" s="451" customFormat="1" ht="27">
      <c r="A82" s="807">
        <v>46</v>
      </c>
      <c r="B82" s="847" t="s">
        <v>1140</v>
      </c>
      <c r="C82" s="809" t="s">
        <v>1960</v>
      </c>
      <c r="D82" s="809">
        <v>1979</v>
      </c>
      <c r="E82" s="810" t="s">
        <v>452</v>
      </c>
      <c r="F82" s="809">
        <v>1</v>
      </c>
      <c r="G82" s="811"/>
      <c r="H82" s="812"/>
      <c r="I82" s="813">
        <v>83200</v>
      </c>
      <c r="J82" s="813">
        <v>3.88</v>
      </c>
      <c r="K82" s="814">
        <f t="shared" si="122"/>
        <v>322816</v>
      </c>
      <c r="L82" s="814">
        <v>0</v>
      </c>
      <c r="M82" s="814"/>
      <c r="N82" s="814">
        <f t="shared" si="57"/>
        <v>322816</v>
      </c>
      <c r="O82" s="813"/>
      <c r="P82" s="815">
        <f t="shared" si="123"/>
        <v>322816</v>
      </c>
      <c r="Q82" s="815">
        <f t="shared" si="124"/>
        <v>4196608</v>
      </c>
      <c r="R82" s="454">
        <f t="shared" si="125"/>
        <v>1</v>
      </c>
      <c r="S82" s="448"/>
      <c r="T82" s="449">
        <v>83200</v>
      </c>
      <c r="U82" s="449">
        <f t="shared" si="126"/>
        <v>3.88</v>
      </c>
      <c r="V82" s="449"/>
      <c r="W82" s="449">
        <f t="shared" si="127"/>
        <v>3.88</v>
      </c>
      <c r="X82" s="450">
        <f t="shared" si="128"/>
        <v>322816</v>
      </c>
      <c r="Y82" s="450">
        <f t="shared" si="129"/>
        <v>0</v>
      </c>
      <c r="Z82" s="450"/>
      <c r="AA82" s="450">
        <f t="shared" si="130"/>
        <v>322816</v>
      </c>
      <c r="AB82" s="449">
        <f t="shared" si="131"/>
        <v>0</v>
      </c>
      <c r="AC82" s="452">
        <f t="shared" si="132"/>
        <v>322816</v>
      </c>
      <c r="AD82" s="452">
        <f t="shared" si="133"/>
        <v>4196608</v>
      </c>
      <c r="AE82" s="454">
        <f t="shared" si="134"/>
        <v>2</v>
      </c>
      <c r="AF82" s="448"/>
      <c r="AG82" s="449">
        <f t="shared" si="135"/>
        <v>83200</v>
      </c>
      <c r="AH82" s="449">
        <f t="shared" si="136"/>
        <v>3.88</v>
      </c>
      <c r="AI82" s="449"/>
      <c r="AJ82" s="449">
        <f t="shared" si="137"/>
        <v>3.88</v>
      </c>
      <c r="AK82" s="450">
        <f t="shared" si="138"/>
        <v>322816</v>
      </c>
      <c r="AL82" s="450">
        <f t="shared" si="139"/>
        <v>0</v>
      </c>
      <c r="AM82" s="450"/>
      <c r="AN82" s="450">
        <f t="shared" si="140"/>
        <v>322816</v>
      </c>
      <c r="AO82" s="449">
        <f t="shared" si="141"/>
        <v>0</v>
      </c>
      <c r="AP82" s="452">
        <f t="shared" si="142"/>
        <v>322816</v>
      </c>
      <c r="AQ82" s="452">
        <f t="shared" si="143"/>
        <v>4196608</v>
      </c>
      <c r="AR82" s="454">
        <f t="shared" si="144"/>
        <v>3</v>
      </c>
      <c r="AS82" s="448"/>
      <c r="AT82" s="449">
        <f t="shared" si="145"/>
        <v>83200</v>
      </c>
      <c r="AU82" s="449">
        <f t="shared" si="146"/>
        <v>3.88</v>
      </c>
      <c r="AV82" s="449"/>
      <c r="AW82" s="449">
        <f t="shared" si="147"/>
        <v>3.88</v>
      </c>
      <c r="AX82" s="450">
        <f t="shared" si="148"/>
        <v>322816</v>
      </c>
      <c r="AY82" s="450">
        <f t="shared" si="149"/>
        <v>0</v>
      </c>
      <c r="AZ82" s="450"/>
      <c r="BA82" s="450">
        <f t="shared" si="150"/>
        <v>322816</v>
      </c>
      <c r="BB82" s="449">
        <f t="shared" si="151"/>
        <v>0</v>
      </c>
      <c r="BC82" s="452">
        <f t="shared" si="152"/>
        <v>322816</v>
      </c>
      <c r="BD82" s="452">
        <f t="shared" si="153"/>
        <v>4196608</v>
      </c>
    </row>
    <row r="83" spans="1:57" s="451" customFormat="1" ht="27">
      <c r="A83" s="807">
        <v>47</v>
      </c>
      <c r="B83" s="847" t="s">
        <v>1195</v>
      </c>
      <c r="C83" s="809" t="s">
        <v>1960</v>
      </c>
      <c r="D83" s="809">
        <v>1996</v>
      </c>
      <c r="E83" s="810" t="s">
        <v>452</v>
      </c>
      <c r="F83" s="809">
        <v>1</v>
      </c>
      <c r="G83" s="811"/>
      <c r="H83" s="812"/>
      <c r="I83" s="813">
        <v>83200</v>
      </c>
      <c r="J83" s="813">
        <v>3.88</v>
      </c>
      <c r="K83" s="814">
        <f t="shared" si="122"/>
        <v>322816</v>
      </c>
      <c r="L83" s="814">
        <v>0</v>
      </c>
      <c r="M83" s="814"/>
      <c r="N83" s="814">
        <f t="shared" si="57"/>
        <v>322816</v>
      </c>
      <c r="O83" s="813"/>
      <c r="P83" s="815">
        <f t="shared" si="123"/>
        <v>322816</v>
      </c>
      <c r="Q83" s="815">
        <f t="shared" si="124"/>
        <v>4196608</v>
      </c>
      <c r="R83" s="454">
        <f t="shared" si="125"/>
        <v>1</v>
      </c>
      <c r="S83" s="448"/>
      <c r="T83" s="449">
        <v>83200</v>
      </c>
      <c r="U83" s="449">
        <f t="shared" si="126"/>
        <v>3.88</v>
      </c>
      <c r="V83" s="449"/>
      <c r="W83" s="449">
        <f t="shared" si="127"/>
        <v>3.88</v>
      </c>
      <c r="X83" s="450">
        <f t="shared" si="128"/>
        <v>322816</v>
      </c>
      <c r="Y83" s="450">
        <f t="shared" si="129"/>
        <v>0</v>
      </c>
      <c r="Z83" s="450"/>
      <c r="AA83" s="450">
        <f t="shared" si="130"/>
        <v>322816</v>
      </c>
      <c r="AB83" s="449">
        <f t="shared" si="131"/>
        <v>0</v>
      </c>
      <c r="AC83" s="452">
        <f t="shared" si="132"/>
        <v>322816</v>
      </c>
      <c r="AD83" s="452">
        <f t="shared" si="133"/>
        <v>4196608</v>
      </c>
      <c r="AE83" s="454">
        <f t="shared" si="134"/>
        <v>2</v>
      </c>
      <c r="AF83" s="448"/>
      <c r="AG83" s="449">
        <f t="shared" si="135"/>
        <v>83200</v>
      </c>
      <c r="AH83" s="449">
        <f t="shared" si="136"/>
        <v>3.88</v>
      </c>
      <c r="AI83" s="449"/>
      <c r="AJ83" s="449">
        <f t="shared" si="137"/>
        <v>3.88</v>
      </c>
      <c r="AK83" s="450">
        <f t="shared" si="138"/>
        <v>322816</v>
      </c>
      <c r="AL83" s="450">
        <f t="shared" si="139"/>
        <v>0</v>
      </c>
      <c r="AM83" s="450"/>
      <c r="AN83" s="450">
        <f t="shared" si="140"/>
        <v>322816</v>
      </c>
      <c r="AO83" s="449">
        <f t="shared" si="141"/>
        <v>0</v>
      </c>
      <c r="AP83" s="452">
        <f t="shared" si="142"/>
        <v>322816</v>
      </c>
      <c r="AQ83" s="452">
        <f t="shared" si="143"/>
        <v>4196608</v>
      </c>
      <c r="AR83" s="454">
        <f t="shared" si="144"/>
        <v>3</v>
      </c>
      <c r="AS83" s="448"/>
      <c r="AT83" s="449">
        <f t="shared" si="145"/>
        <v>83200</v>
      </c>
      <c r="AU83" s="449">
        <f t="shared" si="146"/>
        <v>3.88</v>
      </c>
      <c r="AV83" s="449"/>
      <c r="AW83" s="449">
        <f t="shared" si="147"/>
        <v>3.88</v>
      </c>
      <c r="AX83" s="450">
        <f t="shared" si="148"/>
        <v>322816</v>
      </c>
      <c r="AY83" s="450">
        <f t="shared" si="149"/>
        <v>0</v>
      </c>
      <c r="AZ83" s="450"/>
      <c r="BA83" s="450">
        <f t="shared" si="150"/>
        <v>322816</v>
      </c>
      <c r="BB83" s="449">
        <f t="shared" si="151"/>
        <v>0</v>
      </c>
      <c r="BC83" s="452">
        <f t="shared" si="152"/>
        <v>322816</v>
      </c>
      <c r="BD83" s="452">
        <f t="shared" si="153"/>
        <v>4196608</v>
      </c>
    </row>
    <row r="84" spans="1:57" s="451" customFormat="1" ht="27">
      <c r="A84" s="807">
        <v>48</v>
      </c>
      <c r="B84" s="847" t="s">
        <v>1114</v>
      </c>
      <c r="C84" s="809" t="s">
        <v>1960</v>
      </c>
      <c r="D84" s="809">
        <v>1998</v>
      </c>
      <c r="E84" s="810" t="s">
        <v>452</v>
      </c>
      <c r="F84" s="809">
        <v>1</v>
      </c>
      <c r="G84" s="811"/>
      <c r="H84" s="812"/>
      <c r="I84" s="813">
        <v>83200</v>
      </c>
      <c r="J84" s="813">
        <v>3.88</v>
      </c>
      <c r="K84" s="814">
        <f t="shared" si="122"/>
        <v>322816</v>
      </c>
      <c r="L84" s="814">
        <v>0</v>
      </c>
      <c r="M84" s="814"/>
      <c r="N84" s="814">
        <f t="shared" si="57"/>
        <v>322816</v>
      </c>
      <c r="O84" s="813"/>
      <c r="P84" s="815">
        <f t="shared" si="123"/>
        <v>322816</v>
      </c>
      <c r="Q84" s="815">
        <f t="shared" si="124"/>
        <v>4196608</v>
      </c>
      <c r="R84" s="454">
        <f t="shared" si="125"/>
        <v>1</v>
      </c>
      <c r="S84" s="448"/>
      <c r="T84" s="449">
        <v>83200</v>
      </c>
      <c r="U84" s="449">
        <f t="shared" si="126"/>
        <v>3.88</v>
      </c>
      <c r="V84" s="449"/>
      <c r="W84" s="449">
        <f t="shared" si="127"/>
        <v>3.88</v>
      </c>
      <c r="X84" s="450">
        <f t="shared" si="128"/>
        <v>322816</v>
      </c>
      <c r="Y84" s="450">
        <f t="shared" si="129"/>
        <v>0</v>
      </c>
      <c r="Z84" s="450"/>
      <c r="AA84" s="450">
        <f t="shared" si="130"/>
        <v>322816</v>
      </c>
      <c r="AB84" s="449">
        <f t="shared" si="131"/>
        <v>0</v>
      </c>
      <c r="AC84" s="452">
        <f t="shared" si="132"/>
        <v>322816</v>
      </c>
      <c r="AD84" s="452">
        <f t="shared" si="133"/>
        <v>4196608</v>
      </c>
      <c r="AE84" s="454">
        <f t="shared" si="134"/>
        <v>2</v>
      </c>
      <c r="AF84" s="448"/>
      <c r="AG84" s="449">
        <f t="shared" si="135"/>
        <v>83200</v>
      </c>
      <c r="AH84" s="449">
        <f t="shared" si="136"/>
        <v>3.88</v>
      </c>
      <c r="AI84" s="449"/>
      <c r="AJ84" s="449">
        <f t="shared" si="137"/>
        <v>3.88</v>
      </c>
      <c r="AK84" s="450">
        <f t="shared" si="138"/>
        <v>322816</v>
      </c>
      <c r="AL84" s="450">
        <f t="shared" si="139"/>
        <v>0</v>
      </c>
      <c r="AM84" s="450"/>
      <c r="AN84" s="450">
        <f t="shared" si="140"/>
        <v>322816</v>
      </c>
      <c r="AO84" s="449">
        <f t="shared" si="141"/>
        <v>0</v>
      </c>
      <c r="AP84" s="452">
        <f t="shared" si="142"/>
        <v>322816</v>
      </c>
      <c r="AQ84" s="452">
        <f t="shared" si="143"/>
        <v>4196608</v>
      </c>
      <c r="AR84" s="454">
        <f t="shared" si="144"/>
        <v>3</v>
      </c>
      <c r="AS84" s="448"/>
      <c r="AT84" s="449">
        <f t="shared" si="145"/>
        <v>83200</v>
      </c>
      <c r="AU84" s="449">
        <f t="shared" si="146"/>
        <v>3.88</v>
      </c>
      <c r="AV84" s="449"/>
      <c r="AW84" s="449">
        <f t="shared" si="147"/>
        <v>3.88</v>
      </c>
      <c r="AX84" s="450">
        <f t="shared" si="148"/>
        <v>322816</v>
      </c>
      <c r="AY84" s="450">
        <f t="shared" si="149"/>
        <v>0</v>
      </c>
      <c r="AZ84" s="450"/>
      <c r="BA84" s="450">
        <f t="shared" si="150"/>
        <v>322816</v>
      </c>
      <c r="BB84" s="449">
        <f t="shared" si="151"/>
        <v>0</v>
      </c>
      <c r="BC84" s="452">
        <f t="shared" si="152"/>
        <v>322816</v>
      </c>
      <c r="BD84" s="452">
        <f t="shared" si="153"/>
        <v>4196608</v>
      </c>
    </row>
    <row r="85" spans="1:57" s="451" customFormat="1" ht="27">
      <c r="A85" s="807">
        <v>49</v>
      </c>
      <c r="B85" s="847" t="s">
        <v>1469</v>
      </c>
      <c r="C85" s="809" t="s">
        <v>1960</v>
      </c>
      <c r="D85" s="809">
        <v>2000</v>
      </c>
      <c r="E85" s="810" t="s">
        <v>452</v>
      </c>
      <c r="F85" s="809">
        <v>1</v>
      </c>
      <c r="G85" s="811"/>
      <c r="H85" s="812"/>
      <c r="I85" s="813">
        <v>83200</v>
      </c>
      <c r="J85" s="813">
        <v>3.88</v>
      </c>
      <c r="K85" s="814">
        <f t="shared" si="122"/>
        <v>322816</v>
      </c>
      <c r="L85" s="814">
        <v>0</v>
      </c>
      <c r="M85" s="814"/>
      <c r="N85" s="814">
        <f t="shared" si="57"/>
        <v>322816</v>
      </c>
      <c r="O85" s="813"/>
      <c r="P85" s="815">
        <f t="shared" si="123"/>
        <v>322816</v>
      </c>
      <c r="Q85" s="815">
        <f t="shared" si="124"/>
        <v>4196608</v>
      </c>
      <c r="R85" s="454">
        <f t="shared" si="125"/>
        <v>1</v>
      </c>
      <c r="S85" s="448"/>
      <c r="T85" s="449">
        <v>83200</v>
      </c>
      <c r="U85" s="449">
        <f t="shared" si="126"/>
        <v>3.88</v>
      </c>
      <c r="V85" s="449"/>
      <c r="W85" s="449">
        <f t="shared" si="127"/>
        <v>3.88</v>
      </c>
      <c r="X85" s="450">
        <f t="shared" si="128"/>
        <v>322816</v>
      </c>
      <c r="Y85" s="450">
        <f t="shared" si="129"/>
        <v>0</v>
      </c>
      <c r="Z85" s="450"/>
      <c r="AA85" s="450">
        <f t="shared" si="130"/>
        <v>322816</v>
      </c>
      <c r="AB85" s="449">
        <f t="shared" si="131"/>
        <v>0</v>
      </c>
      <c r="AC85" s="452">
        <f t="shared" si="132"/>
        <v>322816</v>
      </c>
      <c r="AD85" s="452">
        <f t="shared" si="133"/>
        <v>4196608</v>
      </c>
      <c r="AE85" s="454">
        <f t="shared" si="134"/>
        <v>2</v>
      </c>
      <c r="AF85" s="448"/>
      <c r="AG85" s="449">
        <f t="shared" si="135"/>
        <v>83200</v>
      </c>
      <c r="AH85" s="449">
        <f t="shared" si="136"/>
        <v>3.88</v>
      </c>
      <c r="AI85" s="449"/>
      <c r="AJ85" s="449">
        <f t="shared" si="137"/>
        <v>3.88</v>
      </c>
      <c r="AK85" s="450">
        <f t="shared" si="138"/>
        <v>322816</v>
      </c>
      <c r="AL85" s="450">
        <f t="shared" si="139"/>
        <v>0</v>
      </c>
      <c r="AM85" s="450"/>
      <c r="AN85" s="450">
        <f t="shared" si="140"/>
        <v>322816</v>
      </c>
      <c r="AO85" s="449">
        <f t="shared" si="141"/>
        <v>0</v>
      </c>
      <c r="AP85" s="452">
        <f t="shared" si="142"/>
        <v>322816</v>
      </c>
      <c r="AQ85" s="452">
        <f t="shared" si="143"/>
        <v>4196608</v>
      </c>
      <c r="AR85" s="454">
        <f t="shared" si="144"/>
        <v>3</v>
      </c>
      <c r="AS85" s="448"/>
      <c r="AT85" s="449">
        <f t="shared" si="145"/>
        <v>83200</v>
      </c>
      <c r="AU85" s="449">
        <f t="shared" si="146"/>
        <v>3.88</v>
      </c>
      <c r="AV85" s="449"/>
      <c r="AW85" s="449">
        <f t="shared" si="147"/>
        <v>3.88</v>
      </c>
      <c r="AX85" s="450">
        <f t="shared" si="148"/>
        <v>322816</v>
      </c>
      <c r="AY85" s="450">
        <f t="shared" si="149"/>
        <v>0</v>
      </c>
      <c r="AZ85" s="450"/>
      <c r="BA85" s="450">
        <f t="shared" si="150"/>
        <v>322816</v>
      </c>
      <c r="BB85" s="449">
        <f t="shared" si="151"/>
        <v>0</v>
      </c>
      <c r="BC85" s="452">
        <f t="shared" si="152"/>
        <v>322816</v>
      </c>
      <c r="BD85" s="452">
        <f t="shared" si="153"/>
        <v>4196608</v>
      </c>
    </row>
    <row r="86" spans="1:57" s="451" customFormat="1" ht="27">
      <c r="A86" s="807">
        <v>50</v>
      </c>
      <c r="B86" s="847" t="s">
        <v>1474</v>
      </c>
      <c r="C86" s="809" t="s">
        <v>1960</v>
      </c>
      <c r="D86" s="809">
        <v>1997</v>
      </c>
      <c r="E86" s="810" t="s">
        <v>452</v>
      </c>
      <c r="F86" s="809">
        <v>1</v>
      </c>
      <c r="G86" s="811"/>
      <c r="H86" s="812"/>
      <c r="I86" s="813">
        <v>83200</v>
      </c>
      <c r="J86" s="813">
        <v>3.88</v>
      </c>
      <c r="K86" s="814">
        <f t="shared" si="122"/>
        <v>322816</v>
      </c>
      <c r="L86" s="814">
        <v>0</v>
      </c>
      <c r="M86" s="814"/>
      <c r="N86" s="814">
        <f t="shared" si="57"/>
        <v>322816</v>
      </c>
      <c r="O86" s="813"/>
      <c r="P86" s="815">
        <f t="shared" si="123"/>
        <v>322816</v>
      </c>
      <c r="Q86" s="815">
        <f t="shared" si="124"/>
        <v>4196608</v>
      </c>
      <c r="R86" s="454">
        <f t="shared" si="125"/>
        <v>1</v>
      </c>
      <c r="S86" s="448"/>
      <c r="T86" s="449">
        <v>83200</v>
      </c>
      <c r="U86" s="449">
        <f t="shared" si="126"/>
        <v>3.88</v>
      </c>
      <c r="V86" s="449"/>
      <c r="W86" s="449">
        <f t="shared" si="127"/>
        <v>3.88</v>
      </c>
      <c r="X86" s="450">
        <f t="shared" si="128"/>
        <v>322816</v>
      </c>
      <c r="Y86" s="450">
        <f t="shared" si="129"/>
        <v>0</v>
      </c>
      <c r="Z86" s="450"/>
      <c r="AA86" s="450">
        <f t="shared" si="130"/>
        <v>322816</v>
      </c>
      <c r="AB86" s="449">
        <f t="shared" si="131"/>
        <v>0</v>
      </c>
      <c r="AC86" s="452">
        <f t="shared" si="132"/>
        <v>322816</v>
      </c>
      <c r="AD86" s="452">
        <f t="shared" si="133"/>
        <v>4196608</v>
      </c>
      <c r="AE86" s="454">
        <f t="shared" si="134"/>
        <v>2</v>
      </c>
      <c r="AF86" s="448"/>
      <c r="AG86" s="449">
        <f t="shared" si="135"/>
        <v>83200</v>
      </c>
      <c r="AH86" s="449">
        <f t="shared" si="136"/>
        <v>3.88</v>
      </c>
      <c r="AI86" s="449"/>
      <c r="AJ86" s="449">
        <f t="shared" si="137"/>
        <v>3.88</v>
      </c>
      <c r="AK86" s="450">
        <f t="shared" si="138"/>
        <v>322816</v>
      </c>
      <c r="AL86" s="450">
        <f t="shared" si="139"/>
        <v>0</v>
      </c>
      <c r="AM86" s="450"/>
      <c r="AN86" s="450">
        <f t="shared" si="140"/>
        <v>322816</v>
      </c>
      <c r="AO86" s="449">
        <f t="shared" si="141"/>
        <v>0</v>
      </c>
      <c r="AP86" s="452">
        <f t="shared" si="142"/>
        <v>322816</v>
      </c>
      <c r="AQ86" s="452">
        <f t="shared" si="143"/>
        <v>4196608</v>
      </c>
      <c r="AR86" s="454">
        <f t="shared" si="144"/>
        <v>3</v>
      </c>
      <c r="AS86" s="448"/>
      <c r="AT86" s="449">
        <f t="shared" si="145"/>
        <v>83200</v>
      </c>
      <c r="AU86" s="449">
        <f t="shared" si="146"/>
        <v>3.88</v>
      </c>
      <c r="AV86" s="449"/>
      <c r="AW86" s="449">
        <f t="shared" si="147"/>
        <v>3.88</v>
      </c>
      <c r="AX86" s="450">
        <f t="shared" si="148"/>
        <v>322816</v>
      </c>
      <c r="AY86" s="450">
        <f t="shared" si="149"/>
        <v>0</v>
      </c>
      <c r="AZ86" s="450"/>
      <c r="BA86" s="450">
        <f t="shared" si="150"/>
        <v>322816</v>
      </c>
      <c r="BB86" s="449">
        <f t="shared" si="151"/>
        <v>0</v>
      </c>
      <c r="BC86" s="452">
        <f t="shared" si="152"/>
        <v>322816</v>
      </c>
      <c r="BD86" s="452">
        <f t="shared" si="153"/>
        <v>4196608</v>
      </c>
    </row>
    <row r="87" spans="1:57" s="451" customFormat="1" ht="27">
      <c r="A87" s="807">
        <v>51</v>
      </c>
      <c r="B87" s="847" t="s">
        <v>2514</v>
      </c>
      <c r="C87" s="809" t="s">
        <v>1961</v>
      </c>
      <c r="D87" s="809">
        <v>2001</v>
      </c>
      <c r="E87" s="810" t="s">
        <v>452</v>
      </c>
      <c r="F87" s="809">
        <v>1</v>
      </c>
      <c r="G87" s="811"/>
      <c r="H87" s="812"/>
      <c r="I87" s="813">
        <v>83200</v>
      </c>
      <c r="J87" s="813">
        <v>3.88</v>
      </c>
      <c r="K87" s="814">
        <f t="shared" si="122"/>
        <v>322816</v>
      </c>
      <c r="L87" s="814">
        <v>0</v>
      </c>
      <c r="M87" s="814"/>
      <c r="N87" s="814">
        <f t="shared" si="57"/>
        <v>322816</v>
      </c>
      <c r="O87" s="813"/>
      <c r="P87" s="815">
        <f t="shared" si="123"/>
        <v>322816</v>
      </c>
      <c r="Q87" s="815">
        <f t="shared" si="124"/>
        <v>4196608</v>
      </c>
      <c r="R87" s="454">
        <f t="shared" si="125"/>
        <v>1</v>
      </c>
      <c r="S87" s="448"/>
      <c r="T87" s="449">
        <v>83200</v>
      </c>
      <c r="U87" s="449">
        <f t="shared" si="126"/>
        <v>3.88</v>
      </c>
      <c r="V87" s="449"/>
      <c r="W87" s="449">
        <f t="shared" si="127"/>
        <v>3.88</v>
      </c>
      <c r="X87" s="450">
        <f t="shared" si="128"/>
        <v>322816</v>
      </c>
      <c r="Y87" s="450">
        <f t="shared" si="129"/>
        <v>0</v>
      </c>
      <c r="Z87" s="450"/>
      <c r="AA87" s="450">
        <f t="shared" si="130"/>
        <v>322816</v>
      </c>
      <c r="AB87" s="449">
        <f t="shared" si="131"/>
        <v>0</v>
      </c>
      <c r="AC87" s="452">
        <f t="shared" si="132"/>
        <v>322816</v>
      </c>
      <c r="AD87" s="452">
        <f t="shared" si="133"/>
        <v>4196608</v>
      </c>
      <c r="AE87" s="454">
        <f t="shared" si="134"/>
        <v>2</v>
      </c>
      <c r="AF87" s="448"/>
      <c r="AG87" s="449">
        <f t="shared" si="135"/>
        <v>83200</v>
      </c>
      <c r="AH87" s="449">
        <f t="shared" si="136"/>
        <v>3.88</v>
      </c>
      <c r="AI87" s="449"/>
      <c r="AJ87" s="449">
        <f t="shared" si="137"/>
        <v>3.88</v>
      </c>
      <c r="AK87" s="450">
        <f t="shared" si="138"/>
        <v>322816</v>
      </c>
      <c r="AL87" s="450">
        <f t="shared" si="139"/>
        <v>0</v>
      </c>
      <c r="AM87" s="450"/>
      <c r="AN87" s="450">
        <f t="shared" si="140"/>
        <v>322816</v>
      </c>
      <c r="AO87" s="449">
        <f t="shared" si="141"/>
        <v>0</v>
      </c>
      <c r="AP87" s="452">
        <f t="shared" si="142"/>
        <v>322816</v>
      </c>
      <c r="AQ87" s="452">
        <f t="shared" si="143"/>
        <v>4196608</v>
      </c>
      <c r="AR87" s="454">
        <f t="shared" si="144"/>
        <v>3</v>
      </c>
      <c r="AS87" s="448"/>
      <c r="AT87" s="449">
        <f t="shared" si="145"/>
        <v>83200</v>
      </c>
      <c r="AU87" s="449">
        <f t="shared" si="146"/>
        <v>3.88</v>
      </c>
      <c r="AV87" s="449"/>
      <c r="AW87" s="449">
        <f t="shared" si="147"/>
        <v>3.88</v>
      </c>
      <c r="AX87" s="450">
        <f t="shared" si="148"/>
        <v>322816</v>
      </c>
      <c r="AY87" s="450">
        <f t="shared" si="149"/>
        <v>0</v>
      </c>
      <c r="AZ87" s="450"/>
      <c r="BA87" s="450">
        <f t="shared" si="150"/>
        <v>322816</v>
      </c>
      <c r="BB87" s="449">
        <f t="shared" si="151"/>
        <v>0</v>
      </c>
      <c r="BC87" s="452">
        <f t="shared" si="152"/>
        <v>322816</v>
      </c>
      <c r="BD87" s="452">
        <f t="shared" si="153"/>
        <v>4196608</v>
      </c>
    </row>
    <row r="88" spans="1:57" s="451" customFormat="1" ht="27">
      <c r="A88" s="807">
        <v>52</v>
      </c>
      <c r="B88" s="847" t="s">
        <v>2525</v>
      </c>
      <c r="C88" s="809" t="s">
        <v>1960</v>
      </c>
      <c r="D88" s="809">
        <v>2001</v>
      </c>
      <c r="E88" s="810" t="s">
        <v>452</v>
      </c>
      <c r="F88" s="809">
        <v>1</v>
      </c>
      <c r="G88" s="811"/>
      <c r="H88" s="812"/>
      <c r="I88" s="813">
        <v>83200</v>
      </c>
      <c r="J88" s="813">
        <v>3.88</v>
      </c>
      <c r="K88" s="814">
        <f t="shared" si="122"/>
        <v>322816</v>
      </c>
      <c r="L88" s="814">
        <v>0</v>
      </c>
      <c r="M88" s="814"/>
      <c r="N88" s="814">
        <f t="shared" si="57"/>
        <v>322816</v>
      </c>
      <c r="O88" s="813"/>
      <c r="P88" s="815">
        <f t="shared" si="123"/>
        <v>322816</v>
      </c>
      <c r="Q88" s="815">
        <f t="shared" si="124"/>
        <v>4196608</v>
      </c>
      <c r="R88" s="454">
        <f t="shared" si="125"/>
        <v>1</v>
      </c>
      <c r="S88" s="448"/>
      <c r="T88" s="449">
        <v>83200</v>
      </c>
      <c r="U88" s="449">
        <f t="shared" si="126"/>
        <v>3.88</v>
      </c>
      <c r="V88" s="449"/>
      <c r="W88" s="449">
        <f t="shared" si="127"/>
        <v>3.88</v>
      </c>
      <c r="X88" s="450">
        <f t="shared" si="128"/>
        <v>322816</v>
      </c>
      <c r="Y88" s="450">
        <f t="shared" si="129"/>
        <v>0</v>
      </c>
      <c r="Z88" s="450"/>
      <c r="AA88" s="450">
        <f t="shared" si="130"/>
        <v>322816</v>
      </c>
      <c r="AB88" s="449">
        <f t="shared" si="131"/>
        <v>0</v>
      </c>
      <c r="AC88" s="452">
        <f t="shared" si="132"/>
        <v>322816</v>
      </c>
      <c r="AD88" s="452">
        <f t="shared" si="133"/>
        <v>4196608</v>
      </c>
      <c r="AE88" s="454">
        <f t="shared" si="134"/>
        <v>2</v>
      </c>
      <c r="AF88" s="448"/>
      <c r="AG88" s="449">
        <f t="shared" si="135"/>
        <v>83200</v>
      </c>
      <c r="AH88" s="449">
        <f t="shared" si="136"/>
        <v>3.88</v>
      </c>
      <c r="AI88" s="449"/>
      <c r="AJ88" s="449">
        <f t="shared" si="137"/>
        <v>3.88</v>
      </c>
      <c r="AK88" s="450">
        <f t="shared" si="138"/>
        <v>322816</v>
      </c>
      <c r="AL88" s="450">
        <f t="shared" si="139"/>
        <v>0</v>
      </c>
      <c r="AM88" s="450"/>
      <c r="AN88" s="450">
        <f t="shared" si="140"/>
        <v>322816</v>
      </c>
      <c r="AO88" s="449">
        <f t="shared" si="141"/>
        <v>0</v>
      </c>
      <c r="AP88" s="452">
        <f t="shared" si="142"/>
        <v>322816</v>
      </c>
      <c r="AQ88" s="452">
        <f t="shared" si="143"/>
        <v>4196608</v>
      </c>
      <c r="AR88" s="454">
        <f t="shared" si="144"/>
        <v>3</v>
      </c>
      <c r="AS88" s="448"/>
      <c r="AT88" s="449">
        <f t="shared" si="145"/>
        <v>83200</v>
      </c>
      <c r="AU88" s="449">
        <f t="shared" si="146"/>
        <v>3.88</v>
      </c>
      <c r="AV88" s="449"/>
      <c r="AW88" s="449">
        <f t="shared" si="147"/>
        <v>3.88</v>
      </c>
      <c r="AX88" s="450">
        <f t="shared" si="148"/>
        <v>322816</v>
      </c>
      <c r="AY88" s="450">
        <f t="shared" si="149"/>
        <v>0</v>
      </c>
      <c r="AZ88" s="450"/>
      <c r="BA88" s="450">
        <f t="shared" si="150"/>
        <v>322816</v>
      </c>
      <c r="BB88" s="449">
        <f t="shared" si="151"/>
        <v>0</v>
      </c>
      <c r="BC88" s="452">
        <f t="shared" si="152"/>
        <v>322816</v>
      </c>
      <c r="BD88" s="452">
        <f t="shared" si="153"/>
        <v>4196608</v>
      </c>
    </row>
    <row r="89" spans="1:57" s="451" customFormat="1" ht="27">
      <c r="A89" s="807">
        <v>53</v>
      </c>
      <c r="B89" s="847" t="s">
        <v>2515</v>
      </c>
      <c r="C89" s="809" t="s">
        <v>1960</v>
      </c>
      <c r="D89" s="809">
        <v>2001</v>
      </c>
      <c r="E89" s="810" t="s">
        <v>452</v>
      </c>
      <c r="F89" s="809">
        <v>1</v>
      </c>
      <c r="G89" s="811"/>
      <c r="H89" s="812"/>
      <c r="I89" s="813">
        <v>83200</v>
      </c>
      <c r="J89" s="813">
        <v>3.88</v>
      </c>
      <c r="K89" s="814">
        <f t="shared" si="122"/>
        <v>322816</v>
      </c>
      <c r="L89" s="814">
        <v>0</v>
      </c>
      <c r="M89" s="814"/>
      <c r="N89" s="814">
        <f t="shared" si="57"/>
        <v>322816</v>
      </c>
      <c r="O89" s="813"/>
      <c r="P89" s="815">
        <f t="shared" si="123"/>
        <v>322816</v>
      </c>
      <c r="Q89" s="815">
        <f t="shared" si="124"/>
        <v>4196608</v>
      </c>
      <c r="R89" s="454">
        <f t="shared" si="125"/>
        <v>1</v>
      </c>
      <c r="S89" s="448"/>
      <c r="T89" s="449">
        <v>83200</v>
      </c>
      <c r="U89" s="449">
        <f t="shared" si="126"/>
        <v>3.88</v>
      </c>
      <c r="V89" s="449"/>
      <c r="W89" s="449">
        <f t="shared" si="127"/>
        <v>3.88</v>
      </c>
      <c r="X89" s="450">
        <f t="shared" si="128"/>
        <v>322816</v>
      </c>
      <c r="Y89" s="450">
        <f t="shared" si="129"/>
        <v>0</v>
      </c>
      <c r="Z89" s="450"/>
      <c r="AA89" s="450">
        <f t="shared" si="130"/>
        <v>322816</v>
      </c>
      <c r="AB89" s="449">
        <f t="shared" si="131"/>
        <v>0</v>
      </c>
      <c r="AC89" s="452">
        <f t="shared" si="132"/>
        <v>322816</v>
      </c>
      <c r="AD89" s="452">
        <f t="shared" si="133"/>
        <v>4196608</v>
      </c>
      <c r="AE89" s="454">
        <f t="shared" si="134"/>
        <v>2</v>
      </c>
      <c r="AF89" s="448"/>
      <c r="AG89" s="449">
        <f t="shared" si="135"/>
        <v>83200</v>
      </c>
      <c r="AH89" s="449">
        <f t="shared" si="136"/>
        <v>3.88</v>
      </c>
      <c r="AI89" s="449"/>
      <c r="AJ89" s="449">
        <f t="shared" si="137"/>
        <v>3.88</v>
      </c>
      <c r="AK89" s="450">
        <f t="shared" si="138"/>
        <v>322816</v>
      </c>
      <c r="AL89" s="450">
        <f t="shared" si="139"/>
        <v>0</v>
      </c>
      <c r="AM89" s="450"/>
      <c r="AN89" s="450">
        <f t="shared" si="140"/>
        <v>322816</v>
      </c>
      <c r="AO89" s="449">
        <f t="shared" si="141"/>
        <v>0</v>
      </c>
      <c r="AP89" s="452">
        <f t="shared" si="142"/>
        <v>322816</v>
      </c>
      <c r="AQ89" s="452">
        <f t="shared" si="143"/>
        <v>4196608</v>
      </c>
      <c r="AR89" s="454">
        <f t="shared" si="144"/>
        <v>3</v>
      </c>
      <c r="AS89" s="448"/>
      <c r="AT89" s="449">
        <f t="shared" si="145"/>
        <v>83200</v>
      </c>
      <c r="AU89" s="449">
        <f t="shared" si="146"/>
        <v>3.88</v>
      </c>
      <c r="AV89" s="449"/>
      <c r="AW89" s="449">
        <f t="shared" si="147"/>
        <v>3.88</v>
      </c>
      <c r="AX89" s="450">
        <f t="shared" si="148"/>
        <v>322816</v>
      </c>
      <c r="AY89" s="450">
        <f t="shared" si="149"/>
        <v>0</v>
      </c>
      <c r="AZ89" s="450"/>
      <c r="BA89" s="450">
        <f t="shared" si="150"/>
        <v>322816</v>
      </c>
      <c r="BB89" s="449">
        <f t="shared" si="151"/>
        <v>0</v>
      </c>
      <c r="BC89" s="452">
        <f t="shared" si="152"/>
        <v>322816</v>
      </c>
      <c r="BD89" s="452">
        <f t="shared" si="153"/>
        <v>4196608</v>
      </c>
    </row>
    <row r="90" spans="1:57" s="451" customFormat="1" ht="27">
      <c r="A90" s="807">
        <v>54</v>
      </c>
      <c r="B90" s="847" t="s">
        <v>2971</v>
      </c>
      <c r="C90" s="809" t="s">
        <v>1961</v>
      </c>
      <c r="D90" s="809">
        <v>2000</v>
      </c>
      <c r="E90" s="810" t="s">
        <v>452</v>
      </c>
      <c r="F90" s="809">
        <v>1</v>
      </c>
      <c r="G90" s="811"/>
      <c r="H90" s="812"/>
      <c r="I90" s="813">
        <v>83200</v>
      </c>
      <c r="J90" s="813">
        <v>3.88</v>
      </c>
      <c r="K90" s="814">
        <f t="shared" si="122"/>
        <v>322816</v>
      </c>
      <c r="L90" s="814">
        <v>0</v>
      </c>
      <c r="M90" s="814"/>
      <c r="N90" s="814">
        <f t="shared" si="57"/>
        <v>322816</v>
      </c>
      <c r="O90" s="813"/>
      <c r="P90" s="815">
        <f t="shared" si="123"/>
        <v>322816</v>
      </c>
      <c r="Q90" s="815">
        <f t="shared" si="124"/>
        <v>4196608</v>
      </c>
      <c r="R90" s="454">
        <f t="shared" si="125"/>
        <v>1</v>
      </c>
      <c r="S90" s="448"/>
      <c r="T90" s="449">
        <v>83200</v>
      </c>
      <c r="U90" s="449">
        <f t="shared" si="126"/>
        <v>3.88</v>
      </c>
      <c r="V90" s="449"/>
      <c r="W90" s="449">
        <f t="shared" si="127"/>
        <v>3.88</v>
      </c>
      <c r="X90" s="450">
        <f t="shared" si="128"/>
        <v>322816</v>
      </c>
      <c r="Y90" s="450">
        <f t="shared" si="129"/>
        <v>0</v>
      </c>
      <c r="Z90" s="450"/>
      <c r="AA90" s="450">
        <f t="shared" si="130"/>
        <v>322816</v>
      </c>
      <c r="AB90" s="449">
        <f t="shared" si="131"/>
        <v>0</v>
      </c>
      <c r="AC90" s="452">
        <f t="shared" si="132"/>
        <v>322816</v>
      </c>
      <c r="AD90" s="452">
        <f t="shared" si="133"/>
        <v>4196608</v>
      </c>
      <c r="AE90" s="454">
        <f t="shared" si="134"/>
        <v>2</v>
      </c>
      <c r="AF90" s="448"/>
      <c r="AG90" s="449">
        <f t="shared" si="135"/>
        <v>83200</v>
      </c>
      <c r="AH90" s="449">
        <f t="shared" si="136"/>
        <v>3.88</v>
      </c>
      <c r="AI90" s="449"/>
      <c r="AJ90" s="449">
        <f t="shared" si="137"/>
        <v>3.88</v>
      </c>
      <c r="AK90" s="450">
        <f t="shared" si="138"/>
        <v>322816</v>
      </c>
      <c r="AL90" s="450">
        <f t="shared" si="139"/>
        <v>0</v>
      </c>
      <c r="AM90" s="450"/>
      <c r="AN90" s="450">
        <f t="shared" si="140"/>
        <v>322816</v>
      </c>
      <c r="AO90" s="449">
        <f t="shared" si="141"/>
        <v>0</v>
      </c>
      <c r="AP90" s="452">
        <f t="shared" si="142"/>
        <v>322816</v>
      </c>
      <c r="AQ90" s="452">
        <f t="shared" si="143"/>
        <v>4196608</v>
      </c>
      <c r="AR90" s="454">
        <f t="shared" si="144"/>
        <v>3</v>
      </c>
      <c r="AS90" s="448"/>
      <c r="AT90" s="449">
        <f t="shared" si="145"/>
        <v>83200</v>
      </c>
      <c r="AU90" s="449">
        <f t="shared" si="146"/>
        <v>3.88</v>
      </c>
      <c r="AV90" s="449"/>
      <c r="AW90" s="449">
        <f t="shared" si="147"/>
        <v>3.88</v>
      </c>
      <c r="AX90" s="450">
        <f t="shared" si="148"/>
        <v>322816</v>
      </c>
      <c r="AY90" s="450">
        <f t="shared" si="149"/>
        <v>0</v>
      </c>
      <c r="AZ90" s="450"/>
      <c r="BA90" s="450">
        <f t="shared" si="150"/>
        <v>322816</v>
      </c>
      <c r="BB90" s="449">
        <f t="shared" si="151"/>
        <v>0</v>
      </c>
      <c r="BC90" s="452">
        <f t="shared" si="152"/>
        <v>322816</v>
      </c>
      <c r="BD90" s="452">
        <f t="shared" si="153"/>
        <v>4196608</v>
      </c>
    </row>
    <row r="91" spans="1:57" s="451" customFormat="1" ht="27">
      <c r="A91" s="807">
        <v>55</v>
      </c>
      <c r="B91" s="847" t="s">
        <v>70</v>
      </c>
      <c r="C91" s="809"/>
      <c r="D91" s="809"/>
      <c r="E91" s="810" t="s">
        <v>452</v>
      </c>
      <c r="F91" s="809">
        <v>1</v>
      </c>
      <c r="G91" s="811"/>
      <c r="H91" s="812"/>
      <c r="I91" s="813">
        <v>83200</v>
      </c>
      <c r="J91" s="813">
        <v>3.88</v>
      </c>
      <c r="K91" s="814">
        <f t="shared" si="122"/>
        <v>322816</v>
      </c>
      <c r="L91" s="814">
        <v>0</v>
      </c>
      <c r="M91" s="814"/>
      <c r="N91" s="814">
        <f t="shared" si="57"/>
        <v>322816</v>
      </c>
      <c r="O91" s="813"/>
      <c r="P91" s="815">
        <f t="shared" si="123"/>
        <v>322816</v>
      </c>
      <c r="Q91" s="815">
        <f t="shared" si="124"/>
        <v>4196608</v>
      </c>
      <c r="R91" s="454">
        <f t="shared" si="125"/>
        <v>1</v>
      </c>
      <c r="S91" s="448"/>
      <c r="T91" s="449">
        <v>83200</v>
      </c>
      <c r="U91" s="449">
        <f t="shared" si="126"/>
        <v>3.88</v>
      </c>
      <c r="V91" s="449"/>
      <c r="W91" s="449">
        <f t="shared" si="127"/>
        <v>3.88</v>
      </c>
      <c r="X91" s="450">
        <f t="shared" si="128"/>
        <v>322816</v>
      </c>
      <c r="Y91" s="450">
        <f t="shared" si="129"/>
        <v>0</v>
      </c>
      <c r="Z91" s="450"/>
      <c r="AA91" s="450">
        <f t="shared" si="130"/>
        <v>322816</v>
      </c>
      <c r="AB91" s="449">
        <f t="shared" si="131"/>
        <v>0</v>
      </c>
      <c r="AC91" s="452">
        <f t="shared" si="132"/>
        <v>322816</v>
      </c>
      <c r="AD91" s="452">
        <f t="shared" si="133"/>
        <v>4196608</v>
      </c>
      <c r="AE91" s="454">
        <f t="shared" si="134"/>
        <v>2</v>
      </c>
      <c r="AF91" s="448"/>
      <c r="AG91" s="449">
        <f t="shared" si="135"/>
        <v>83200</v>
      </c>
      <c r="AH91" s="449">
        <f t="shared" si="136"/>
        <v>3.88</v>
      </c>
      <c r="AI91" s="449"/>
      <c r="AJ91" s="449">
        <f t="shared" si="137"/>
        <v>3.88</v>
      </c>
      <c r="AK91" s="450">
        <f t="shared" si="138"/>
        <v>322816</v>
      </c>
      <c r="AL91" s="450">
        <f t="shared" si="139"/>
        <v>0</v>
      </c>
      <c r="AM91" s="450"/>
      <c r="AN91" s="450">
        <f t="shared" si="140"/>
        <v>322816</v>
      </c>
      <c r="AO91" s="449">
        <f t="shared" si="141"/>
        <v>0</v>
      </c>
      <c r="AP91" s="452">
        <f t="shared" si="142"/>
        <v>322816</v>
      </c>
      <c r="AQ91" s="452">
        <f t="shared" si="143"/>
        <v>4196608</v>
      </c>
      <c r="AR91" s="454">
        <f t="shared" si="144"/>
        <v>3</v>
      </c>
      <c r="AS91" s="448"/>
      <c r="AT91" s="449">
        <f t="shared" si="145"/>
        <v>83200</v>
      </c>
      <c r="AU91" s="449">
        <f t="shared" si="146"/>
        <v>3.88</v>
      </c>
      <c r="AV91" s="449"/>
      <c r="AW91" s="449">
        <f t="shared" si="147"/>
        <v>3.88</v>
      </c>
      <c r="AX91" s="450">
        <f t="shared" si="148"/>
        <v>322816</v>
      </c>
      <c r="AY91" s="450">
        <f t="shared" si="149"/>
        <v>0</v>
      </c>
      <c r="AZ91" s="450"/>
      <c r="BA91" s="450">
        <f t="shared" si="150"/>
        <v>322816</v>
      </c>
      <c r="BB91" s="449">
        <f t="shared" si="151"/>
        <v>0</v>
      </c>
      <c r="BC91" s="452">
        <f t="shared" si="152"/>
        <v>322816</v>
      </c>
      <c r="BD91" s="452">
        <f t="shared" si="153"/>
        <v>4196608</v>
      </c>
    </row>
    <row r="92" spans="1:57" s="451" customFormat="1" ht="27">
      <c r="A92" s="807">
        <v>56</v>
      </c>
      <c r="B92" s="847" t="s">
        <v>70</v>
      </c>
      <c r="C92" s="809"/>
      <c r="D92" s="809"/>
      <c r="E92" s="810" t="s">
        <v>452</v>
      </c>
      <c r="F92" s="809">
        <v>1</v>
      </c>
      <c r="G92" s="811"/>
      <c r="H92" s="812"/>
      <c r="I92" s="813">
        <v>83200</v>
      </c>
      <c r="J92" s="813">
        <v>3.88</v>
      </c>
      <c r="K92" s="814">
        <f t="shared" si="122"/>
        <v>322816</v>
      </c>
      <c r="L92" s="814">
        <v>0</v>
      </c>
      <c r="M92" s="814"/>
      <c r="N92" s="814">
        <f t="shared" si="57"/>
        <v>322816</v>
      </c>
      <c r="O92" s="813"/>
      <c r="P92" s="815">
        <f t="shared" si="123"/>
        <v>322816</v>
      </c>
      <c r="Q92" s="815">
        <f t="shared" si="124"/>
        <v>4196608</v>
      </c>
      <c r="R92" s="454">
        <f t="shared" si="125"/>
        <v>1</v>
      </c>
      <c r="S92" s="448"/>
      <c r="T92" s="449">
        <v>83200</v>
      </c>
      <c r="U92" s="449">
        <f t="shared" si="126"/>
        <v>3.88</v>
      </c>
      <c r="V92" s="449"/>
      <c r="W92" s="449">
        <f t="shared" si="127"/>
        <v>3.88</v>
      </c>
      <c r="X92" s="450">
        <f t="shared" si="128"/>
        <v>322816</v>
      </c>
      <c r="Y92" s="450">
        <f t="shared" si="129"/>
        <v>0</v>
      </c>
      <c r="Z92" s="450"/>
      <c r="AA92" s="450">
        <f t="shared" si="130"/>
        <v>322816</v>
      </c>
      <c r="AB92" s="449">
        <f t="shared" si="131"/>
        <v>0</v>
      </c>
      <c r="AC92" s="452">
        <f t="shared" si="132"/>
        <v>322816</v>
      </c>
      <c r="AD92" s="452">
        <f t="shared" si="133"/>
        <v>4196608</v>
      </c>
      <c r="AE92" s="454">
        <f t="shared" si="134"/>
        <v>2</v>
      </c>
      <c r="AF92" s="448"/>
      <c r="AG92" s="449">
        <f t="shared" si="135"/>
        <v>83200</v>
      </c>
      <c r="AH92" s="449">
        <f t="shared" si="136"/>
        <v>3.88</v>
      </c>
      <c r="AI92" s="449"/>
      <c r="AJ92" s="449">
        <f t="shared" si="137"/>
        <v>3.88</v>
      </c>
      <c r="AK92" s="450">
        <f t="shared" si="138"/>
        <v>322816</v>
      </c>
      <c r="AL92" s="450">
        <f t="shared" si="139"/>
        <v>0</v>
      </c>
      <c r="AM92" s="450"/>
      <c r="AN92" s="450">
        <f t="shared" si="140"/>
        <v>322816</v>
      </c>
      <c r="AO92" s="449">
        <f t="shared" si="141"/>
        <v>0</v>
      </c>
      <c r="AP92" s="452">
        <f t="shared" si="142"/>
        <v>322816</v>
      </c>
      <c r="AQ92" s="452">
        <f t="shared" si="143"/>
        <v>4196608</v>
      </c>
      <c r="AR92" s="454">
        <f t="shared" si="144"/>
        <v>3</v>
      </c>
      <c r="AS92" s="448"/>
      <c r="AT92" s="449">
        <f t="shared" si="145"/>
        <v>83200</v>
      </c>
      <c r="AU92" s="449">
        <f t="shared" si="146"/>
        <v>3.88</v>
      </c>
      <c r="AV92" s="449"/>
      <c r="AW92" s="449">
        <f t="shared" si="147"/>
        <v>3.88</v>
      </c>
      <c r="AX92" s="450">
        <f t="shared" si="148"/>
        <v>322816</v>
      </c>
      <c r="AY92" s="450">
        <f t="shared" si="149"/>
        <v>0</v>
      </c>
      <c r="AZ92" s="450"/>
      <c r="BA92" s="450">
        <f t="shared" si="150"/>
        <v>322816</v>
      </c>
      <c r="BB92" s="449">
        <f t="shared" si="151"/>
        <v>0</v>
      </c>
      <c r="BC92" s="452">
        <f t="shared" si="152"/>
        <v>322816</v>
      </c>
      <c r="BD92" s="452">
        <f t="shared" si="153"/>
        <v>4196608</v>
      </c>
    </row>
    <row r="93" spans="1:57" s="451" customFormat="1" ht="27">
      <c r="A93" s="807">
        <v>57</v>
      </c>
      <c r="B93" s="847" t="s">
        <v>70</v>
      </c>
      <c r="C93" s="809"/>
      <c r="D93" s="809"/>
      <c r="E93" s="810" t="s">
        <v>452</v>
      </c>
      <c r="F93" s="809">
        <v>1</v>
      </c>
      <c r="G93" s="811"/>
      <c r="H93" s="812"/>
      <c r="I93" s="813">
        <v>83200</v>
      </c>
      <c r="J93" s="813">
        <v>3.88</v>
      </c>
      <c r="K93" s="814">
        <f t="shared" si="122"/>
        <v>322816</v>
      </c>
      <c r="L93" s="814">
        <v>0</v>
      </c>
      <c r="M93" s="814"/>
      <c r="N93" s="814">
        <f t="shared" si="57"/>
        <v>322816</v>
      </c>
      <c r="O93" s="813"/>
      <c r="P93" s="815">
        <f t="shared" si="123"/>
        <v>322816</v>
      </c>
      <c r="Q93" s="815">
        <f t="shared" si="124"/>
        <v>4196608</v>
      </c>
      <c r="R93" s="454">
        <f t="shared" si="125"/>
        <v>1</v>
      </c>
      <c r="S93" s="448"/>
      <c r="T93" s="449">
        <v>83200</v>
      </c>
      <c r="U93" s="449">
        <f t="shared" si="126"/>
        <v>3.88</v>
      </c>
      <c r="V93" s="449"/>
      <c r="W93" s="449">
        <f t="shared" si="127"/>
        <v>3.88</v>
      </c>
      <c r="X93" s="450">
        <f t="shared" si="128"/>
        <v>322816</v>
      </c>
      <c r="Y93" s="450">
        <f t="shared" si="129"/>
        <v>0</v>
      </c>
      <c r="Z93" s="450"/>
      <c r="AA93" s="450">
        <f t="shared" si="130"/>
        <v>322816</v>
      </c>
      <c r="AB93" s="449">
        <f t="shared" si="131"/>
        <v>0</v>
      </c>
      <c r="AC93" s="452">
        <f t="shared" si="132"/>
        <v>322816</v>
      </c>
      <c r="AD93" s="452">
        <f t="shared" si="133"/>
        <v>4196608</v>
      </c>
      <c r="AE93" s="454">
        <f t="shared" si="134"/>
        <v>2</v>
      </c>
      <c r="AF93" s="448"/>
      <c r="AG93" s="449">
        <f t="shared" si="135"/>
        <v>83200</v>
      </c>
      <c r="AH93" s="449">
        <f t="shared" si="136"/>
        <v>3.88</v>
      </c>
      <c r="AI93" s="449"/>
      <c r="AJ93" s="449">
        <f t="shared" si="137"/>
        <v>3.88</v>
      </c>
      <c r="AK93" s="450">
        <f t="shared" si="138"/>
        <v>322816</v>
      </c>
      <c r="AL93" s="450">
        <f t="shared" si="139"/>
        <v>0</v>
      </c>
      <c r="AM93" s="450"/>
      <c r="AN93" s="450">
        <f t="shared" si="140"/>
        <v>322816</v>
      </c>
      <c r="AO93" s="449">
        <f t="shared" si="141"/>
        <v>0</v>
      </c>
      <c r="AP93" s="452">
        <f t="shared" si="142"/>
        <v>322816</v>
      </c>
      <c r="AQ93" s="452">
        <f t="shared" si="143"/>
        <v>4196608</v>
      </c>
      <c r="AR93" s="454">
        <f t="shared" si="144"/>
        <v>3</v>
      </c>
      <c r="AS93" s="448"/>
      <c r="AT93" s="449">
        <f t="shared" si="145"/>
        <v>83200</v>
      </c>
      <c r="AU93" s="449">
        <f t="shared" si="146"/>
        <v>3.88</v>
      </c>
      <c r="AV93" s="449"/>
      <c r="AW93" s="449">
        <f t="shared" si="147"/>
        <v>3.88</v>
      </c>
      <c r="AX93" s="450">
        <f t="shared" si="148"/>
        <v>322816</v>
      </c>
      <c r="AY93" s="450">
        <f t="shared" si="149"/>
        <v>0</v>
      </c>
      <c r="AZ93" s="450"/>
      <c r="BA93" s="450">
        <f t="shared" si="150"/>
        <v>322816</v>
      </c>
      <c r="BB93" s="449">
        <f t="shared" si="151"/>
        <v>0</v>
      </c>
      <c r="BC93" s="452">
        <f t="shared" si="152"/>
        <v>322816</v>
      </c>
      <c r="BD93" s="452">
        <f t="shared" si="153"/>
        <v>4196608</v>
      </c>
    </row>
    <row r="94" spans="1:57" s="453" customFormat="1" ht="14.25">
      <c r="A94" s="958" t="s">
        <v>64</v>
      </c>
      <c r="B94" s="958"/>
      <c r="C94" s="958"/>
      <c r="D94" s="958"/>
      <c r="E94" s="958"/>
      <c r="F94" s="745">
        <f t="shared" ref="F94:AK94" si="154">SUM(F37:F93)</f>
        <v>57</v>
      </c>
      <c r="G94" s="745">
        <f t="shared" si="154"/>
        <v>0</v>
      </c>
      <c r="H94" s="745">
        <f t="shared" si="154"/>
        <v>0</v>
      </c>
      <c r="I94" s="745">
        <f t="shared" si="154"/>
        <v>4742400</v>
      </c>
      <c r="J94" s="745">
        <f t="shared" si="154"/>
        <v>221.15999999999983</v>
      </c>
      <c r="K94" s="745">
        <f t="shared" si="154"/>
        <v>18400512</v>
      </c>
      <c r="L94" s="745">
        <f t="shared" si="154"/>
        <v>0</v>
      </c>
      <c r="M94" s="745">
        <f t="shared" si="154"/>
        <v>0</v>
      </c>
      <c r="N94" s="745">
        <f t="shared" si="154"/>
        <v>18400512</v>
      </c>
      <c r="O94" s="745">
        <f t="shared" si="154"/>
        <v>0</v>
      </c>
      <c r="P94" s="745">
        <f t="shared" si="154"/>
        <v>18400512</v>
      </c>
      <c r="Q94" s="745">
        <f t="shared" si="154"/>
        <v>239206656</v>
      </c>
      <c r="R94" s="745">
        <f t="shared" si="154"/>
        <v>57</v>
      </c>
      <c r="S94" s="745">
        <f t="shared" si="154"/>
        <v>0</v>
      </c>
      <c r="T94" s="745">
        <f t="shared" si="154"/>
        <v>4742400</v>
      </c>
      <c r="U94" s="745">
        <f t="shared" si="154"/>
        <v>221.15999999999983</v>
      </c>
      <c r="V94" s="745">
        <f t="shared" si="154"/>
        <v>0</v>
      </c>
      <c r="W94" s="745">
        <f t="shared" si="154"/>
        <v>221.15999999999983</v>
      </c>
      <c r="X94" s="745">
        <f t="shared" si="154"/>
        <v>18400512</v>
      </c>
      <c r="Y94" s="745">
        <f t="shared" si="154"/>
        <v>0</v>
      </c>
      <c r="Z94" s="745">
        <f t="shared" si="154"/>
        <v>0</v>
      </c>
      <c r="AA94" s="745">
        <f t="shared" si="154"/>
        <v>18400512</v>
      </c>
      <c r="AB94" s="745">
        <f t="shared" si="154"/>
        <v>0</v>
      </c>
      <c r="AC94" s="745">
        <f t="shared" si="154"/>
        <v>18400512</v>
      </c>
      <c r="AD94" s="745">
        <f t="shared" si="154"/>
        <v>239206656</v>
      </c>
      <c r="AE94" s="745">
        <f t="shared" si="154"/>
        <v>114</v>
      </c>
      <c r="AF94" s="745">
        <f t="shared" si="154"/>
        <v>0</v>
      </c>
      <c r="AG94" s="745">
        <f t="shared" si="154"/>
        <v>4742400</v>
      </c>
      <c r="AH94" s="745">
        <f t="shared" si="154"/>
        <v>221.15999999999983</v>
      </c>
      <c r="AI94" s="745">
        <f t="shared" si="154"/>
        <v>0</v>
      </c>
      <c r="AJ94" s="745">
        <f t="shared" si="154"/>
        <v>221.15999999999983</v>
      </c>
      <c r="AK94" s="745">
        <f t="shared" si="154"/>
        <v>18400512</v>
      </c>
      <c r="AL94" s="745">
        <f t="shared" ref="AL94:BD94" si="155">SUM(AL37:AL93)</f>
        <v>0</v>
      </c>
      <c r="AM94" s="745">
        <f t="shared" si="155"/>
        <v>0</v>
      </c>
      <c r="AN94" s="745">
        <f t="shared" si="155"/>
        <v>18400512</v>
      </c>
      <c r="AO94" s="745">
        <f t="shared" si="155"/>
        <v>0</v>
      </c>
      <c r="AP94" s="745">
        <f t="shared" si="155"/>
        <v>18400512</v>
      </c>
      <c r="AQ94" s="745">
        <f t="shared" si="155"/>
        <v>239206656</v>
      </c>
      <c r="AR94" s="745">
        <f t="shared" si="155"/>
        <v>171</v>
      </c>
      <c r="AS94" s="745">
        <f t="shared" si="155"/>
        <v>0</v>
      </c>
      <c r="AT94" s="745">
        <f t="shared" si="155"/>
        <v>4742400</v>
      </c>
      <c r="AU94" s="745">
        <f t="shared" si="155"/>
        <v>221.15999999999983</v>
      </c>
      <c r="AV94" s="745">
        <f t="shared" si="155"/>
        <v>0</v>
      </c>
      <c r="AW94" s="745">
        <f t="shared" si="155"/>
        <v>221.15999999999983</v>
      </c>
      <c r="AX94" s="745">
        <f t="shared" si="155"/>
        <v>18400512</v>
      </c>
      <c r="AY94" s="745">
        <f t="shared" si="155"/>
        <v>0</v>
      </c>
      <c r="AZ94" s="745">
        <f t="shared" si="155"/>
        <v>0</v>
      </c>
      <c r="BA94" s="745">
        <f t="shared" si="155"/>
        <v>18400512</v>
      </c>
      <c r="BB94" s="745">
        <f t="shared" si="155"/>
        <v>0</v>
      </c>
      <c r="BC94" s="745">
        <f t="shared" si="155"/>
        <v>18400512</v>
      </c>
      <c r="BD94" s="745">
        <f t="shared" si="155"/>
        <v>239206656</v>
      </c>
    </row>
    <row r="95" spans="1:57" s="453" customFormat="1" ht="14.25">
      <c r="A95" s="568"/>
      <c r="B95" s="494"/>
      <c r="C95" s="494"/>
      <c r="D95" s="494"/>
      <c r="E95" s="494"/>
      <c r="F95" s="494"/>
      <c r="G95" s="494"/>
      <c r="H95" s="494"/>
      <c r="I95" s="494"/>
      <c r="J95" s="494"/>
      <c r="K95" s="494"/>
      <c r="L95" s="494"/>
      <c r="M95" s="494"/>
      <c r="N95" s="494"/>
      <c r="O95" s="494"/>
      <c r="P95" s="494"/>
      <c r="Q95" s="494"/>
      <c r="R95" s="494"/>
      <c r="S95" s="494"/>
      <c r="T95" s="494"/>
      <c r="U95" s="494"/>
      <c r="V95" s="494"/>
      <c r="W95" s="494"/>
      <c r="X95" s="494"/>
      <c r="Y95" s="494"/>
      <c r="Z95" s="494"/>
      <c r="AA95" s="494"/>
      <c r="AB95" s="494"/>
      <c r="AC95" s="494"/>
      <c r="AD95" s="494"/>
      <c r="AE95" s="494"/>
      <c r="AF95" s="494"/>
      <c r="AG95" s="494"/>
      <c r="AH95" s="494"/>
      <c r="AI95" s="494"/>
      <c r="AJ95" s="494"/>
      <c r="AK95" s="494"/>
      <c r="AL95" s="494"/>
      <c r="AM95" s="494"/>
      <c r="AN95" s="494"/>
      <c r="AO95" s="494"/>
      <c r="AP95" s="494"/>
      <c r="AQ95" s="494"/>
      <c r="AR95" s="494"/>
      <c r="AS95" s="494"/>
      <c r="AT95" s="494"/>
      <c r="AU95" s="494"/>
      <c r="AV95" s="494"/>
      <c r="AW95" s="494"/>
      <c r="AX95" s="494"/>
      <c r="AY95" s="494"/>
      <c r="AZ95" s="494"/>
      <c r="BA95" s="494"/>
      <c r="BB95" s="494"/>
      <c r="BC95" s="494"/>
      <c r="BD95" s="494"/>
      <c r="BE95" s="569"/>
    </row>
    <row r="96" spans="1:57" s="500" customFormat="1" ht="14.25">
      <c r="A96" s="960" t="s">
        <v>554</v>
      </c>
      <c r="B96" s="960"/>
      <c r="C96" s="960"/>
      <c r="D96" s="960"/>
      <c r="E96" s="960"/>
      <c r="F96" s="960"/>
      <c r="G96" s="962" t="s">
        <v>65</v>
      </c>
      <c r="H96" s="962"/>
      <c r="I96" s="962"/>
      <c r="J96" s="962"/>
      <c r="K96" s="962"/>
      <c r="L96" s="962"/>
      <c r="M96" s="962"/>
      <c r="N96" s="962"/>
      <c r="O96" s="962"/>
      <c r="P96" s="962"/>
      <c r="Q96" s="962"/>
      <c r="R96" s="966" t="str">
        <f>+G96</f>
        <v>Վերաքննիչ քաղաքացիական դատարան</v>
      </c>
      <c r="S96" s="966"/>
      <c r="T96" s="966"/>
      <c r="U96" s="966"/>
      <c r="V96" s="966"/>
      <c r="W96" s="966"/>
      <c r="X96" s="966"/>
      <c r="Y96" s="966"/>
      <c r="Z96" s="966"/>
      <c r="AA96" s="966"/>
      <c r="AB96" s="966"/>
      <c r="AC96" s="966"/>
      <c r="AD96" s="966"/>
      <c r="AE96" s="966" t="str">
        <f>+R96</f>
        <v>Վերաքննիչ քաղաքացիական դատարան</v>
      </c>
      <c r="AF96" s="966"/>
      <c r="AG96" s="966"/>
      <c r="AH96" s="966"/>
      <c r="AI96" s="966"/>
      <c r="AJ96" s="966"/>
      <c r="AK96" s="966"/>
      <c r="AL96" s="966"/>
      <c r="AM96" s="966"/>
      <c r="AN96" s="966"/>
      <c r="AO96" s="966"/>
      <c r="AP96" s="966"/>
      <c r="AQ96" s="966"/>
      <c r="AR96" s="966" t="str">
        <f>+AE96</f>
        <v>Վերաքննիչ քաղաքացիական դատարան</v>
      </c>
      <c r="AS96" s="966"/>
      <c r="AT96" s="966"/>
      <c r="AU96" s="966"/>
      <c r="AV96" s="966"/>
      <c r="AW96" s="966"/>
      <c r="AX96" s="966"/>
      <c r="AY96" s="966"/>
      <c r="AZ96" s="966"/>
      <c r="BA96" s="966"/>
      <c r="BB96" s="966"/>
      <c r="BC96" s="966"/>
      <c r="BD96" s="966"/>
    </row>
    <row r="97" spans="1:56" ht="14.25">
      <c r="A97" s="971" t="s">
        <v>1332</v>
      </c>
      <c r="B97" s="971"/>
      <c r="C97" s="971"/>
      <c r="D97" s="971"/>
      <c r="E97" s="971"/>
      <c r="F97" s="971"/>
      <c r="G97" s="967" t="s">
        <v>1410</v>
      </c>
      <c r="H97" s="967"/>
      <c r="I97" s="967"/>
      <c r="J97" s="967"/>
      <c r="K97" s="967"/>
      <c r="L97" s="967"/>
      <c r="M97" s="967"/>
      <c r="N97" s="967"/>
      <c r="O97" s="967"/>
      <c r="P97" s="967"/>
      <c r="Q97" s="967"/>
      <c r="R97" s="963" t="s">
        <v>2455</v>
      </c>
      <c r="S97" s="964"/>
      <c r="T97" s="964"/>
      <c r="U97" s="964"/>
      <c r="V97" s="964"/>
      <c r="W97" s="964"/>
      <c r="X97" s="964"/>
      <c r="Y97" s="964"/>
      <c r="Z97" s="964"/>
      <c r="AA97" s="964"/>
      <c r="AB97" s="964"/>
      <c r="AC97" s="964"/>
      <c r="AD97" s="965"/>
      <c r="AE97" s="967" t="s">
        <v>2456</v>
      </c>
      <c r="AF97" s="967"/>
      <c r="AG97" s="967"/>
      <c r="AH97" s="967"/>
      <c r="AI97" s="967"/>
      <c r="AJ97" s="967"/>
      <c r="AK97" s="967"/>
      <c r="AL97" s="967"/>
      <c r="AM97" s="967"/>
      <c r="AN97" s="967"/>
      <c r="AO97" s="967"/>
      <c r="AP97" s="967"/>
      <c r="AQ97" s="967"/>
      <c r="AR97" s="967" t="s">
        <v>2932</v>
      </c>
      <c r="AS97" s="967"/>
      <c r="AT97" s="967"/>
      <c r="AU97" s="967"/>
      <c r="AV97" s="967"/>
      <c r="AW97" s="967"/>
      <c r="AX97" s="967"/>
      <c r="AY97" s="967"/>
      <c r="AZ97" s="967"/>
      <c r="BA97" s="967"/>
      <c r="BB97" s="967"/>
      <c r="BC97" s="967"/>
      <c r="BD97" s="967"/>
    </row>
    <row r="98" spans="1:56" ht="99.75">
      <c r="A98" s="580" t="s">
        <v>10</v>
      </c>
      <c r="B98" s="748" t="s">
        <v>54</v>
      </c>
      <c r="C98" s="748" t="s">
        <v>1958</v>
      </c>
      <c r="D98" s="748" t="s">
        <v>1959</v>
      </c>
      <c r="E98" s="748" t="s">
        <v>55</v>
      </c>
      <c r="F98" s="748" t="s">
        <v>1</v>
      </c>
      <c r="G98" s="578" t="s">
        <v>954</v>
      </c>
      <c r="H98" s="578" t="s">
        <v>57</v>
      </c>
      <c r="I98" s="579" t="s">
        <v>62</v>
      </c>
      <c r="J98" s="504" t="s">
        <v>63</v>
      </c>
      <c r="K98" s="579" t="s">
        <v>450</v>
      </c>
      <c r="L98" s="579" t="s">
        <v>451</v>
      </c>
      <c r="M98" s="579" t="s">
        <v>1957</v>
      </c>
      <c r="N98" s="579" t="s">
        <v>585</v>
      </c>
      <c r="O98" s="748" t="s">
        <v>612</v>
      </c>
      <c r="P98" s="748" t="s">
        <v>1408</v>
      </c>
      <c r="Q98" s="579" t="s">
        <v>1409</v>
      </c>
      <c r="R98" s="578" t="str">
        <f>+G98</f>
        <v xml:space="preserve"> ստաժ</v>
      </c>
      <c r="S98" s="578" t="str">
        <f>+H98</f>
        <v>Ստաժի %-ը</v>
      </c>
      <c r="T98" s="579" t="s">
        <v>62</v>
      </c>
      <c r="U98" s="579" t="s">
        <v>63</v>
      </c>
      <c r="V98" s="579" t="s">
        <v>1149</v>
      </c>
      <c r="W98" s="504" t="s">
        <v>1150</v>
      </c>
      <c r="X98" s="579" t="s">
        <v>450</v>
      </c>
      <c r="Y98" s="579" t="s">
        <v>451</v>
      </c>
      <c r="Z98" s="579" t="s">
        <v>1957</v>
      </c>
      <c r="AA98" s="579" t="s">
        <v>609</v>
      </c>
      <c r="AB98" s="748" t="s">
        <v>1316</v>
      </c>
      <c r="AC98" s="748" t="s">
        <v>1947</v>
      </c>
      <c r="AD98" s="579" t="s">
        <v>1948</v>
      </c>
      <c r="AE98" s="578" t="str">
        <f>+R98</f>
        <v xml:space="preserve"> ստաժ</v>
      </c>
      <c r="AF98" s="578" t="str">
        <f>+S98</f>
        <v>Ստաժի %-ը</v>
      </c>
      <c r="AG98" s="579" t="s">
        <v>62</v>
      </c>
      <c r="AH98" s="579" t="s">
        <v>63</v>
      </c>
      <c r="AI98" s="579" t="s">
        <v>1149</v>
      </c>
      <c r="AJ98" s="504" t="s">
        <v>1150</v>
      </c>
      <c r="AK98" s="579" t="s">
        <v>450</v>
      </c>
      <c r="AL98" s="579" t="s">
        <v>451</v>
      </c>
      <c r="AM98" s="579" t="s">
        <v>1957</v>
      </c>
      <c r="AN98" s="579" t="s">
        <v>609</v>
      </c>
      <c r="AO98" s="748" t="s">
        <v>1316</v>
      </c>
      <c r="AP98" s="748" t="s">
        <v>2460</v>
      </c>
      <c r="AQ98" s="579" t="s">
        <v>2459</v>
      </c>
      <c r="AR98" s="578" t="str">
        <f>+AE98</f>
        <v xml:space="preserve"> ստաժ</v>
      </c>
      <c r="AS98" s="578" t="str">
        <f>+AF98</f>
        <v>Ստաժի %-ը</v>
      </c>
      <c r="AT98" s="579" t="s">
        <v>62</v>
      </c>
      <c r="AU98" s="579" t="s">
        <v>63</v>
      </c>
      <c r="AV98" s="579" t="s">
        <v>1149</v>
      </c>
      <c r="AW98" s="504" t="s">
        <v>1150</v>
      </c>
      <c r="AX98" s="579" t="s">
        <v>450</v>
      </c>
      <c r="AY98" s="579" t="s">
        <v>451</v>
      </c>
      <c r="AZ98" s="579" t="s">
        <v>1957</v>
      </c>
      <c r="BA98" s="579" t="s">
        <v>609</v>
      </c>
      <c r="BB98" s="748" t="s">
        <v>1316</v>
      </c>
      <c r="BC98" s="748" t="s">
        <v>2933</v>
      </c>
      <c r="BD98" s="579" t="s">
        <v>2934</v>
      </c>
    </row>
    <row r="99" spans="1:56" s="451" customFormat="1" ht="27">
      <c r="A99" s="807">
        <v>1</v>
      </c>
      <c r="B99" s="808" t="s">
        <v>113</v>
      </c>
      <c r="C99" s="809" t="s">
        <v>1960</v>
      </c>
      <c r="D99" s="809">
        <v>1967</v>
      </c>
      <c r="E99" s="810" t="s">
        <v>452</v>
      </c>
      <c r="F99" s="809">
        <v>1</v>
      </c>
      <c r="G99" s="811"/>
      <c r="H99" s="812"/>
      <c r="I99" s="813">
        <v>83200</v>
      </c>
      <c r="J99" s="813">
        <v>3.88</v>
      </c>
      <c r="K99" s="814">
        <f t="shared" ref="K99:K160" si="156">+J99*I99</f>
        <v>322816</v>
      </c>
      <c r="L99" s="814">
        <v>0</v>
      </c>
      <c r="M99" s="814"/>
      <c r="N99" s="814">
        <f t="shared" ref="N99:N116" si="157">+K99+L99+M99</f>
        <v>322816</v>
      </c>
      <c r="O99" s="813"/>
      <c r="P99" s="815">
        <f t="shared" ref="P99:P116" si="158">+N99+O99</f>
        <v>322816</v>
      </c>
      <c r="Q99" s="815">
        <f t="shared" si="61"/>
        <v>4196608</v>
      </c>
      <c r="R99" s="454">
        <f t="shared" ref="R99:R130" si="159">+G99+1</f>
        <v>1</v>
      </c>
      <c r="S99" s="448"/>
      <c r="T99" s="449">
        <v>83200</v>
      </c>
      <c r="U99" s="449">
        <f t="shared" ref="U99:U116" si="160">+J99</f>
        <v>3.88</v>
      </c>
      <c r="V99" s="449"/>
      <c r="W99" s="449">
        <f t="shared" si="63"/>
        <v>3.88</v>
      </c>
      <c r="X99" s="450">
        <f t="shared" si="64"/>
        <v>322816</v>
      </c>
      <c r="Y99" s="450">
        <f t="shared" si="65"/>
        <v>0</v>
      </c>
      <c r="Z99" s="450"/>
      <c r="AA99" s="450">
        <f t="shared" si="66"/>
        <v>322816</v>
      </c>
      <c r="AB99" s="449">
        <f t="shared" si="60"/>
        <v>0</v>
      </c>
      <c r="AC99" s="452">
        <f t="shared" si="67"/>
        <v>322816</v>
      </c>
      <c r="AD99" s="452">
        <f t="shared" si="68"/>
        <v>4196608</v>
      </c>
      <c r="AE99" s="454">
        <f t="shared" si="69"/>
        <v>2</v>
      </c>
      <c r="AF99" s="448"/>
      <c r="AG99" s="449">
        <f t="shared" si="70"/>
        <v>83200</v>
      </c>
      <c r="AH99" s="449">
        <f t="shared" si="71"/>
        <v>3.88</v>
      </c>
      <c r="AI99" s="449"/>
      <c r="AJ99" s="449">
        <f t="shared" si="72"/>
        <v>3.88</v>
      </c>
      <c r="AK99" s="450">
        <f t="shared" si="73"/>
        <v>322816</v>
      </c>
      <c r="AL99" s="450">
        <f t="shared" si="74"/>
        <v>0</v>
      </c>
      <c r="AM99" s="450"/>
      <c r="AN99" s="450">
        <f t="shared" si="75"/>
        <v>322816</v>
      </c>
      <c r="AO99" s="449">
        <f t="shared" si="76"/>
        <v>0</v>
      </c>
      <c r="AP99" s="452">
        <f t="shared" si="77"/>
        <v>322816</v>
      </c>
      <c r="AQ99" s="452">
        <f t="shared" si="78"/>
        <v>4196608</v>
      </c>
      <c r="AR99" s="454">
        <f t="shared" si="79"/>
        <v>3</v>
      </c>
      <c r="AS99" s="448"/>
      <c r="AT99" s="449">
        <f t="shared" si="80"/>
        <v>83200</v>
      </c>
      <c r="AU99" s="449">
        <f t="shared" si="81"/>
        <v>3.88</v>
      </c>
      <c r="AV99" s="449"/>
      <c r="AW99" s="449">
        <f t="shared" si="82"/>
        <v>3.88</v>
      </c>
      <c r="AX99" s="450">
        <f t="shared" si="83"/>
        <v>322816</v>
      </c>
      <c r="AY99" s="450">
        <f t="shared" si="84"/>
        <v>0</v>
      </c>
      <c r="AZ99" s="450"/>
      <c r="BA99" s="450">
        <f t="shared" si="85"/>
        <v>322816</v>
      </c>
      <c r="BB99" s="449">
        <f t="shared" si="86"/>
        <v>0</v>
      </c>
      <c r="BC99" s="452">
        <f t="shared" si="87"/>
        <v>322816</v>
      </c>
      <c r="BD99" s="452">
        <f t="shared" si="88"/>
        <v>4196608</v>
      </c>
    </row>
    <row r="100" spans="1:56" s="451" customFormat="1" ht="27">
      <c r="A100" s="807">
        <v>2</v>
      </c>
      <c r="B100" s="808" t="s">
        <v>1324</v>
      </c>
      <c r="C100" s="809" t="s">
        <v>1961</v>
      </c>
      <c r="D100" s="809">
        <v>1997</v>
      </c>
      <c r="E100" s="810" t="s">
        <v>452</v>
      </c>
      <c r="F100" s="809">
        <v>1</v>
      </c>
      <c r="G100" s="811"/>
      <c r="H100" s="812"/>
      <c r="I100" s="813">
        <v>83200</v>
      </c>
      <c r="J100" s="813">
        <v>3.88</v>
      </c>
      <c r="K100" s="814">
        <f t="shared" si="156"/>
        <v>322816</v>
      </c>
      <c r="L100" s="814">
        <v>0</v>
      </c>
      <c r="M100" s="814"/>
      <c r="N100" s="814">
        <f t="shared" si="157"/>
        <v>322816</v>
      </c>
      <c r="O100" s="813"/>
      <c r="P100" s="815">
        <f t="shared" si="158"/>
        <v>322816</v>
      </c>
      <c r="Q100" s="815">
        <f t="shared" si="61"/>
        <v>4196608</v>
      </c>
      <c r="R100" s="454">
        <f t="shared" si="159"/>
        <v>1</v>
      </c>
      <c r="S100" s="448"/>
      <c r="T100" s="449">
        <v>83200</v>
      </c>
      <c r="U100" s="449">
        <f t="shared" si="160"/>
        <v>3.88</v>
      </c>
      <c r="V100" s="449"/>
      <c r="W100" s="449">
        <f t="shared" si="63"/>
        <v>3.88</v>
      </c>
      <c r="X100" s="450">
        <f t="shared" si="64"/>
        <v>322816</v>
      </c>
      <c r="Y100" s="450">
        <f t="shared" si="65"/>
        <v>0</v>
      </c>
      <c r="Z100" s="450"/>
      <c r="AA100" s="450">
        <f t="shared" si="66"/>
        <v>322816</v>
      </c>
      <c r="AB100" s="449">
        <f t="shared" si="60"/>
        <v>0</v>
      </c>
      <c r="AC100" s="452">
        <f t="shared" si="67"/>
        <v>322816</v>
      </c>
      <c r="AD100" s="452">
        <f t="shared" si="68"/>
        <v>4196608</v>
      </c>
      <c r="AE100" s="454">
        <f t="shared" si="69"/>
        <v>2</v>
      </c>
      <c r="AF100" s="448"/>
      <c r="AG100" s="449">
        <f t="shared" si="70"/>
        <v>83200</v>
      </c>
      <c r="AH100" s="449">
        <f t="shared" si="71"/>
        <v>3.88</v>
      </c>
      <c r="AI100" s="449"/>
      <c r="AJ100" s="449">
        <f t="shared" si="72"/>
        <v>3.88</v>
      </c>
      <c r="AK100" s="450">
        <f t="shared" si="73"/>
        <v>322816</v>
      </c>
      <c r="AL100" s="450">
        <f t="shared" si="74"/>
        <v>0</v>
      </c>
      <c r="AM100" s="450"/>
      <c r="AN100" s="450">
        <f t="shared" si="75"/>
        <v>322816</v>
      </c>
      <c r="AO100" s="449">
        <f t="shared" si="76"/>
        <v>0</v>
      </c>
      <c r="AP100" s="452">
        <f t="shared" si="77"/>
        <v>322816</v>
      </c>
      <c r="AQ100" s="452">
        <f t="shared" si="78"/>
        <v>4196608</v>
      </c>
      <c r="AR100" s="454">
        <f t="shared" si="79"/>
        <v>3</v>
      </c>
      <c r="AS100" s="448"/>
      <c r="AT100" s="449">
        <f t="shared" si="80"/>
        <v>83200</v>
      </c>
      <c r="AU100" s="449">
        <f t="shared" si="81"/>
        <v>3.88</v>
      </c>
      <c r="AV100" s="449"/>
      <c r="AW100" s="449">
        <f t="shared" si="82"/>
        <v>3.88</v>
      </c>
      <c r="AX100" s="450">
        <f t="shared" si="83"/>
        <v>322816</v>
      </c>
      <c r="AY100" s="450">
        <f t="shared" si="84"/>
        <v>0</v>
      </c>
      <c r="AZ100" s="450"/>
      <c r="BA100" s="450">
        <f t="shared" si="85"/>
        <v>322816</v>
      </c>
      <c r="BB100" s="449">
        <f t="shared" si="86"/>
        <v>0</v>
      </c>
      <c r="BC100" s="452">
        <f t="shared" si="87"/>
        <v>322816</v>
      </c>
      <c r="BD100" s="452">
        <f t="shared" si="88"/>
        <v>4196608</v>
      </c>
    </row>
    <row r="101" spans="1:56" s="451" customFormat="1" ht="27">
      <c r="A101" s="807">
        <v>3</v>
      </c>
      <c r="B101" s="808" t="s">
        <v>1129</v>
      </c>
      <c r="C101" s="809" t="s">
        <v>1960</v>
      </c>
      <c r="D101" s="809">
        <v>1994</v>
      </c>
      <c r="E101" s="810" t="s">
        <v>452</v>
      </c>
      <c r="F101" s="809">
        <v>1</v>
      </c>
      <c r="G101" s="811"/>
      <c r="H101" s="812"/>
      <c r="I101" s="813">
        <v>83200</v>
      </c>
      <c r="J101" s="813">
        <v>3.88</v>
      </c>
      <c r="K101" s="814">
        <f t="shared" si="156"/>
        <v>322816</v>
      </c>
      <c r="L101" s="814">
        <v>0</v>
      </c>
      <c r="M101" s="814"/>
      <c r="N101" s="814">
        <f t="shared" si="157"/>
        <v>322816</v>
      </c>
      <c r="O101" s="813"/>
      <c r="P101" s="815">
        <f t="shared" si="158"/>
        <v>322816</v>
      </c>
      <c r="Q101" s="815">
        <f t="shared" si="61"/>
        <v>4196608</v>
      </c>
      <c r="R101" s="454">
        <f t="shared" si="159"/>
        <v>1</v>
      </c>
      <c r="S101" s="448"/>
      <c r="T101" s="449">
        <v>83200</v>
      </c>
      <c r="U101" s="449">
        <f t="shared" si="160"/>
        <v>3.88</v>
      </c>
      <c r="V101" s="449"/>
      <c r="W101" s="449">
        <f t="shared" si="63"/>
        <v>3.88</v>
      </c>
      <c r="X101" s="450">
        <f t="shared" si="64"/>
        <v>322816</v>
      </c>
      <c r="Y101" s="450">
        <f t="shared" si="65"/>
        <v>0</v>
      </c>
      <c r="Z101" s="450"/>
      <c r="AA101" s="450">
        <f t="shared" si="66"/>
        <v>322816</v>
      </c>
      <c r="AB101" s="449">
        <f t="shared" si="60"/>
        <v>0</v>
      </c>
      <c r="AC101" s="452">
        <f t="shared" si="67"/>
        <v>322816</v>
      </c>
      <c r="AD101" s="452">
        <f t="shared" si="68"/>
        <v>4196608</v>
      </c>
      <c r="AE101" s="454">
        <f t="shared" si="69"/>
        <v>2</v>
      </c>
      <c r="AF101" s="448"/>
      <c r="AG101" s="449">
        <f t="shared" si="70"/>
        <v>83200</v>
      </c>
      <c r="AH101" s="449">
        <f t="shared" si="71"/>
        <v>3.88</v>
      </c>
      <c r="AI101" s="449"/>
      <c r="AJ101" s="449">
        <f t="shared" si="72"/>
        <v>3.88</v>
      </c>
      <c r="AK101" s="450">
        <f t="shared" si="73"/>
        <v>322816</v>
      </c>
      <c r="AL101" s="450">
        <f t="shared" si="74"/>
        <v>0</v>
      </c>
      <c r="AM101" s="450"/>
      <c r="AN101" s="450">
        <f t="shared" si="75"/>
        <v>322816</v>
      </c>
      <c r="AO101" s="449">
        <f t="shared" si="76"/>
        <v>0</v>
      </c>
      <c r="AP101" s="452">
        <f t="shared" si="77"/>
        <v>322816</v>
      </c>
      <c r="AQ101" s="452">
        <f t="shared" si="78"/>
        <v>4196608</v>
      </c>
      <c r="AR101" s="454">
        <f t="shared" si="79"/>
        <v>3</v>
      </c>
      <c r="AS101" s="448"/>
      <c r="AT101" s="449">
        <f t="shared" si="80"/>
        <v>83200</v>
      </c>
      <c r="AU101" s="449">
        <f t="shared" si="81"/>
        <v>3.88</v>
      </c>
      <c r="AV101" s="449"/>
      <c r="AW101" s="449">
        <f t="shared" si="82"/>
        <v>3.88</v>
      </c>
      <c r="AX101" s="450">
        <f t="shared" si="83"/>
        <v>322816</v>
      </c>
      <c r="AY101" s="450">
        <f t="shared" si="84"/>
        <v>0</v>
      </c>
      <c r="AZ101" s="450"/>
      <c r="BA101" s="450">
        <f t="shared" si="85"/>
        <v>322816</v>
      </c>
      <c r="BB101" s="449">
        <f t="shared" si="86"/>
        <v>0</v>
      </c>
      <c r="BC101" s="452">
        <f t="shared" si="87"/>
        <v>322816</v>
      </c>
      <c r="BD101" s="452">
        <f t="shared" si="88"/>
        <v>4196608</v>
      </c>
    </row>
    <row r="102" spans="1:56" s="451" customFormat="1" ht="27">
      <c r="A102" s="807">
        <v>4</v>
      </c>
      <c r="B102" s="808" t="s">
        <v>2975</v>
      </c>
      <c r="C102" s="809" t="s">
        <v>1960</v>
      </c>
      <c r="D102" s="809">
        <v>2002</v>
      </c>
      <c r="E102" s="810" t="s">
        <v>452</v>
      </c>
      <c r="F102" s="809">
        <v>1</v>
      </c>
      <c r="G102" s="811"/>
      <c r="H102" s="812"/>
      <c r="I102" s="813">
        <v>83200</v>
      </c>
      <c r="J102" s="813">
        <v>3.88</v>
      </c>
      <c r="K102" s="814">
        <f t="shared" si="156"/>
        <v>322816</v>
      </c>
      <c r="L102" s="814">
        <v>0</v>
      </c>
      <c r="M102" s="814"/>
      <c r="N102" s="814">
        <f t="shared" si="157"/>
        <v>322816</v>
      </c>
      <c r="O102" s="813"/>
      <c r="P102" s="815">
        <f t="shared" si="158"/>
        <v>322816</v>
      </c>
      <c r="Q102" s="815">
        <f t="shared" si="61"/>
        <v>4196608</v>
      </c>
      <c r="R102" s="454">
        <f t="shared" si="159"/>
        <v>1</v>
      </c>
      <c r="S102" s="448"/>
      <c r="T102" s="449">
        <v>83200</v>
      </c>
      <c r="U102" s="449">
        <f t="shared" si="160"/>
        <v>3.88</v>
      </c>
      <c r="V102" s="449"/>
      <c r="W102" s="449">
        <f t="shared" si="63"/>
        <v>3.88</v>
      </c>
      <c r="X102" s="450">
        <f t="shared" si="64"/>
        <v>322816</v>
      </c>
      <c r="Y102" s="450">
        <f t="shared" si="65"/>
        <v>0</v>
      </c>
      <c r="Z102" s="450"/>
      <c r="AA102" s="450">
        <f t="shared" si="66"/>
        <v>322816</v>
      </c>
      <c r="AB102" s="449">
        <f t="shared" si="60"/>
        <v>0</v>
      </c>
      <c r="AC102" s="452">
        <f t="shared" si="67"/>
        <v>322816</v>
      </c>
      <c r="AD102" s="452">
        <f t="shared" si="68"/>
        <v>4196608</v>
      </c>
      <c r="AE102" s="454">
        <f t="shared" si="69"/>
        <v>2</v>
      </c>
      <c r="AF102" s="448"/>
      <c r="AG102" s="449">
        <f t="shared" si="70"/>
        <v>83200</v>
      </c>
      <c r="AH102" s="449">
        <f t="shared" si="71"/>
        <v>3.88</v>
      </c>
      <c r="AI102" s="449"/>
      <c r="AJ102" s="449">
        <f t="shared" si="72"/>
        <v>3.88</v>
      </c>
      <c r="AK102" s="450">
        <f t="shared" si="73"/>
        <v>322816</v>
      </c>
      <c r="AL102" s="450">
        <f t="shared" si="74"/>
        <v>0</v>
      </c>
      <c r="AM102" s="450"/>
      <c r="AN102" s="450">
        <f t="shared" si="75"/>
        <v>322816</v>
      </c>
      <c r="AO102" s="449">
        <f t="shared" si="76"/>
        <v>0</v>
      </c>
      <c r="AP102" s="452">
        <f t="shared" si="77"/>
        <v>322816</v>
      </c>
      <c r="AQ102" s="452">
        <f t="shared" si="78"/>
        <v>4196608</v>
      </c>
      <c r="AR102" s="454">
        <f t="shared" si="79"/>
        <v>3</v>
      </c>
      <c r="AS102" s="448"/>
      <c r="AT102" s="449">
        <f t="shared" si="80"/>
        <v>83200</v>
      </c>
      <c r="AU102" s="449">
        <f t="shared" si="81"/>
        <v>3.88</v>
      </c>
      <c r="AV102" s="449"/>
      <c r="AW102" s="449">
        <f t="shared" si="82"/>
        <v>3.88</v>
      </c>
      <c r="AX102" s="450">
        <f t="shared" si="83"/>
        <v>322816</v>
      </c>
      <c r="AY102" s="450">
        <f t="shared" si="84"/>
        <v>0</v>
      </c>
      <c r="AZ102" s="450"/>
      <c r="BA102" s="450">
        <f t="shared" si="85"/>
        <v>322816</v>
      </c>
      <c r="BB102" s="449">
        <f t="shared" si="86"/>
        <v>0</v>
      </c>
      <c r="BC102" s="452">
        <f t="shared" si="87"/>
        <v>322816</v>
      </c>
      <c r="BD102" s="452">
        <f t="shared" si="88"/>
        <v>4196608</v>
      </c>
    </row>
    <row r="103" spans="1:56" s="451" customFormat="1" ht="27">
      <c r="A103" s="807">
        <v>5</v>
      </c>
      <c r="B103" s="808" t="s">
        <v>654</v>
      </c>
      <c r="C103" s="809" t="s">
        <v>1960</v>
      </c>
      <c r="D103" s="809">
        <v>1993</v>
      </c>
      <c r="E103" s="810" t="s">
        <v>452</v>
      </c>
      <c r="F103" s="809">
        <v>1</v>
      </c>
      <c r="G103" s="811"/>
      <c r="H103" s="812"/>
      <c r="I103" s="813">
        <v>83200</v>
      </c>
      <c r="J103" s="813">
        <v>3.88</v>
      </c>
      <c r="K103" s="814">
        <f t="shared" si="156"/>
        <v>322816</v>
      </c>
      <c r="L103" s="814">
        <v>0</v>
      </c>
      <c r="M103" s="814"/>
      <c r="N103" s="814">
        <f t="shared" si="157"/>
        <v>322816</v>
      </c>
      <c r="O103" s="813"/>
      <c r="P103" s="815">
        <f t="shared" si="158"/>
        <v>322816</v>
      </c>
      <c r="Q103" s="815">
        <f t="shared" si="61"/>
        <v>4196608</v>
      </c>
      <c r="R103" s="454">
        <f t="shared" si="159"/>
        <v>1</v>
      </c>
      <c r="S103" s="448"/>
      <c r="T103" s="449">
        <v>83200</v>
      </c>
      <c r="U103" s="449">
        <f t="shared" si="160"/>
        <v>3.88</v>
      </c>
      <c r="V103" s="449"/>
      <c r="W103" s="449">
        <f t="shared" si="63"/>
        <v>3.88</v>
      </c>
      <c r="X103" s="450">
        <f t="shared" si="64"/>
        <v>322816</v>
      </c>
      <c r="Y103" s="450">
        <f t="shared" si="65"/>
        <v>0</v>
      </c>
      <c r="Z103" s="450"/>
      <c r="AA103" s="450">
        <f t="shared" si="66"/>
        <v>322816</v>
      </c>
      <c r="AB103" s="449">
        <f t="shared" si="60"/>
        <v>0</v>
      </c>
      <c r="AC103" s="452">
        <f t="shared" si="67"/>
        <v>322816</v>
      </c>
      <c r="AD103" s="452">
        <f t="shared" si="68"/>
        <v>4196608</v>
      </c>
      <c r="AE103" s="454">
        <f t="shared" si="69"/>
        <v>2</v>
      </c>
      <c r="AF103" s="448"/>
      <c r="AG103" s="449">
        <f t="shared" si="70"/>
        <v>83200</v>
      </c>
      <c r="AH103" s="449">
        <f t="shared" si="71"/>
        <v>3.88</v>
      </c>
      <c r="AI103" s="449"/>
      <c r="AJ103" s="449">
        <f t="shared" si="72"/>
        <v>3.88</v>
      </c>
      <c r="AK103" s="450">
        <f t="shared" si="73"/>
        <v>322816</v>
      </c>
      <c r="AL103" s="450">
        <f t="shared" si="74"/>
        <v>0</v>
      </c>
      <c r="AM103" s="450"/>
      <c r="AN103" s="450">
        <f t="shared" si="75"/>
        <v>322816</v>
      </c>
      <c r="AO103" s="449">
        <f t="shared" si="76"/>
        <v>0</v>
      </c>
      <c r="AP103" s="452">
        <f t="shared" si="77"/>
        <v>322816</v>
      </c>
      <c r="AQ103" s="452">
        <f t="shared" si="78"/>
        <v>4196608</v>
      </c>
      <c r="AR103" s="454">
        <f t="shared" si="79"/>
        <v>3</v>
      </c>
      <c r="AS103" s="448"/>
      <c r="AT103" s="449">
        <f t="shared" si="80"/>
        <v>83200</v>
      </c>
      <c r="AU103" s="449">
        <f t="shared" si="81"/>
        <v>3.88</v>
      </c>
      <c r="AV103" s="449"/>
      <c r="AW103" s="449">
        <f t="shared" si="82"/>
        <v>3.88</v>
      </c>
      <c r="AX103" s="450">
        <f t="shared" si="83"/>
        <v>322816</v>
      </c>
      <c r="AY103" s="450">
        <f t="shared" si="84"/>
        <v>0</v>
      </c>
      <c r="AZ103" s="450"/>
      <c r="BA103" s="450">
        <f t="shared" si="85"/>
        <v>322816</v>
      </c>
      <c r="BB103" s="449">
        <f t="shared" si="86"/>
        <v>0</v>
      </c>
      <c r="BC103" s="452">
        <f t="shared" si="87"/>
        <v>322816</v>
      </c>
      <c r="BD103" s="452">
        <f t="shared" si="88"/>
        <v>4196608</v>
      </c>
    </row>
    <row r="104" spans="1:56" s="451" customFormat="1" ht="27">
      <c r="A104" s="807">
        <v>6</v>
      </c>
      <c r="B104" s="808" t="s">
        <v>2976</v>
      </c>
      <c r="C104" s="809" t="s">
        <v>1960</v>
      </c>
      <c r="D104" s="809">
        <v>2002</v>
      </c>
      <c r="E104" s="810" t="s">
        <v>452</v>
      </c>
      <c r="F104" s="809">
        <v>1</v>
      </c>
      <c r="G104" s="811"/>
      <c r="H104" s="812"/>
      <c r="I104" s="813">
        <v>83200</v>
      </c>
      <c r="J104" s="813">
        <v>3.88</v>
      </c>
      <c r="K104" s="814">
        <f t="shared" si="156"/>
        <v>322816</v>
      </c>
      <c r="L104" s="814">
        <v>0</v>
      </c>
      <c r="M104" s="814"/>
      <c r="N104" s="814">
        <f t="shared" si="157"/>
        <v>322816</v>
      </c>
      <c r="O104" s="813"/>
      <c r="P104" s="815">
        <f t="shared" si="158"/>
        <v>322816</v>
      </c>
      <c r="Q104" s="815">
        <f t="shared" si="61"/>
        <v>4196608</v>
      </c>
      <c r="R104" s="454">
        <f t="shared" si="159"/>
        <v>1</v>
      </c>
      <c r="S104" s="448"/>
      <c r="T104" s="449">
        <v>83200</v>
      </c>
      <c r="U104" s="449">
        <f t="shared" si="160"/>
        <v>3.88</v>
      </c>
      <c r="V104" s="449"/>
      <c r="W104" s="449">
        <f t="shared" si="63"/>
        <v>3.88</v>
      </c>
      <c r="X104" s="450">
        <f t="shared" si="64"/>
        <v>322816</v>
      </c>
      <c r="Y104" s="450">
        <f t="shared" si="65"/>
        <v>0</v>
      </c>
      <c r="Z104" s="450"/>
      <c r="AA104" s="450">
        <f t="shared" si="66"/>
        <v>322816</v>
      </c>
      <c r="AB104" s="449">
        <f t="shared" si="60"/>
        <v>0</v>
      </c>
      <c r="AC104" s="452">
        <f t="shared" si="67"/>
        <v>322816</v>
      </c>
      <c r="AD104" s="452">
        <f t="shared" si="68"/>
        <v>4196608</v>
      </c>
      <c r="AE104" s="454">
        <f t="shared" si="69"/>
        <v>2</v>
      </c>
      <c r="AF104" s="448"/>
      <c r="AG104" s="449">
        <f t="shared" si="70"/>
        <v>83200</v>
      </c>
      <c r="AH104" s="449">
        <f t="shared" si="71"/>
        <v>3.88</v>
      </c>
      <c r="AI104" s="449"/>
      <c r="AJ104" s="449">
        <f t="shared" si="72"/>
        <v>3.88</v>
      </c>
      <c r="AK104" s="450">
        <f t="shared" si="73"/>
        <v>322816</v>
      </c>
      <c r="AL104" s="450">
        <f t="shared" si="74"/>
        <v>0</v>
      </c>
      <c r="AM104" s="450"/>
      <c r="AN104" s="450">
        <f t="shared" si="75"/>
        <v>322816</v>
      </c>
      <c r="AO104" s="449">
        <f t="shared" si="76"/>
        <v>0</v>
      </c>
      <c r="AP104" s="452">
        <f t="shared" si="77"/>
        <v>322816</v>
      </c>
      <c r="AQ104" s="452">
        <f t="shared" si="78"/>
        <v>4196608</v>
      </c>
      <c r="AR104" s="454">
        <f t="shared" si="79"/>
        <v>3</v>
      </c>
      <c r="AS104" s="448"/>
      <c r="AT104" s="449">
        <f t="shared" si="80"/>
        <v>83200</v>
      </c>
      <c r="AU104" s="449">
        <f t="shared" si="81"/>
        <v>3.88</v>
      </c>
      <c r="AV104" s="449"/>
      <c r="AW104" s="449">
        <f t="shared" si="82"/>
        <v>3.88</v>
      </c>
      <c r="AX104" s="450">
        <f t="shared" si="83"/>
        <v>322816</v>
      </c>
      <c r="AY104" s="450">
        <f t="shared" si="84"/>
        <v>0</v>
      </c>
      <c r="AZ104" s="450"/>
      <c r="BA104" s="450">
        <f t="shared" si="85"/>
        <v>322816</v>
      </c>
      <c r="BB104" s="449">
        <f t="shared" si="86"/>
        <v>0</v>
      </c>
      <c r="BC104" s="452">
        <f t="shared" si="87"/>
        <v>322816</v>
      </c>
      <c r="BD104" s="452">
        <f t="shared" si="88"/>
        <v>4196608</v>
      </c>
    </row>
    <row r="105" spans="1:56" s="451" customFormat="1" ht="27">
      <c r="A105" s="807">
        <v>7</v>
      </c>
      <c r="B105" s="808" t="s">
        <v>833</v>
      </c>
      <c r="C105" s="809" t="s">
        <v>1961</v>
      </c>
      <c r="D105" s="809">
        <v>1991</v>
      </c>
      <c r="E105" s="810" t="s">
        <v>452</v>
      </c>
      <c r="F105" s="809">
        <v>1</v>
      </c>
      <c r="G105" s="811"/>
      <c r="H105" s="812"/>
      <c r="I105" s="813">
        <v>83200</v>
      </c>
      <c r="J105" s="813">
        <v>3.88</v>
      </c>
      <c r="K105" s="814">
        <f t="shared" si="156"/>
        <v>322816</v>
      </c>
      <c r="L105" s="814">
        <v>0</v>
      </c>
      <c r="M105" s="814"/>
      <c r="N105" s="814">
        <f t="shared" si="157"/>
        <v>322816</v>
      </c>
      <c r="O105" s="813"/>
      <c r="P105" s="815">
        <f t="shared" si="158"/>
        <v>322816</v>
      </c>
      <c r="Q105" s="815">
        <f t="shared" si="61"/>
        <v>4196608</v>
      </c>
      <c r="R105" s="454">
        <f t="shared" si="159"/>
        <v>1</v>
      </c>
      <c r="S105" s="448"/>
      <c r="T105" s="449">
        <v>83200</v>
      </c>
      <c r="U105" s="449">
        <f t="shared" si="160"/>
        <v>3.88</v>
      </c>
      <c r="V105" s="449"/>
      <c r="W105" s="449">
        <f t="shared" si="63"/>
        <v>3.88</v>
      </c>
      <c r="X105" s="450">
        <f t="shared" si="64"/>
        <v>322816</v>
      </c>
      <c r="Y105" s="450">
        <f t="shared" si="65"/>
        <v>0</v>
      </c>
      <c r="Z105" s="450"/>
      <c r="AA105" s="450">
        <f t="shared" si="66"/>
        <v>322816</v>
      </c>
      <c r="AB105" s="449">
        <f t="shared" si="60"/>
        <v>0</v>
      </c>
      <c r="AC105" s="452">
        <f t="shared" si="67"/>
        <v>322816</v>
      </c>
      <c r="AD105" s="452">
        <f t="shared" si="68"/>
        <v>4196608</v>
      </c>
      <c r="AE105" s="454">
        <f t="shared" si="69"/>
        <v>2</v>
      </c>
      <c r="AF105" s="448"/>
      <c r="AG105" s="449">
        <f t="shared" si="70"/>
        <v>83200</v>
      </c>
      <c r="AH105" s="449">
        <f t="shared" si="71"/>
        <v>3.88</v>
      </c>
      <c r="AI105" s="449"/>
      <c r="AJ105" s="449">
        <f t="shared" si="72"/>
        <v>3.88</v>
      </c>
      <c r="AK105" s="450">
        <f t="shared" si="73"/>
        <v>322816</v>
      </c>
      <c r="AL105" s="450">
        <f t="shared" si="74"/>
        <v>0</v>
      </c>
      <c r="AM105" s="450"/>
      <c r="AN105" s="450">
        <f t="shared" si="75"/>
        <v>322816</v>
      </c>
      <c r="AO105" s="449">
        <f t="shared" si="76"/>
        <v>0</v>
      </c>
      <c r="AP105" s="452">
        <f t="shared" si="77"/>
        <v>322816</v>
      </c>
      <c r="AQ105" s="452">
        <f t="shared" si="78"/>
        <v>4196608</v>
      </c>
      <c r="AR105" s="454">
        <f t="shared" si="79"/>
        <v>3</v>
      </c>
      <c r="AS105" s="448"/>
      <c r="AT105" s="449">
        <f t="shared" si="80"/>
        <v>83200</v>
      </c>
      <c r="AU105" s="449">
        <f t="shared" si="81"/>
        <v>3.88</v>
      </c>
      <c r="AV105" s="449"/>
      <c r="AW105" s="449">
        <f t="shared" si="82"/>
        <v>3.88</v>
      </c>
      <c r="AX105" s="450">
        <f t="shared" si="83"/>
        <v>322816</v>
      </c>
      <c r="AY105" s="450">
        <f t="shared" si="84"/>
        <v>0</v>
      </c>
      <c r="AZ105" s="450"/>
      <c r="BA105" s="450">
        <f t="shared" si="85"/>
        <v>322816</v>
      </c>
      <c r="BB105" s="449">
        <f t="shared" si="86"/>
        <v>0</v>
      </c>
      <c r="BC105" s="452">
        <f t="shared" si="87"/>
        <v>322816</v>
      </c>
      <c r="BD105" s="452">
        <f t="shared" si="88"/>
        <v>4196608</v>
      </c>
    </row>
    <row r="106" spans="1:56" s="451" customFormat="1" ht="27">
      <c r="A106" s="807">
        <v>8</v>
      </c>
      <c r="B106" s="808" t="s">
        <v>1448</v>
      </c>
      <c r="C106" s="809" t="s">
        <v>1960</v>
      </c>
      <c r="D106" s="809">
        <v>1994</v>
      </c>
      <c r="E106" s="810" t="s">
        <v>452</v>
      </c>
      <c r="F106" s="809">
        <v>1</v>
      </c>
      <c r="G106" s="811"/>
      <c r="H106" s="812"/>
      <c r="I106" s="813">
        <v>83200</v>
      </c>
      <c r="J106" s="813">
        <v>3.88</v>
      </c>
      <c r="K106" s="814">
        <f t="shared" si="156"/>
        <v>322816</v>
      </c>
      <c r="L106" s="814">
        <v>0</v>
      </c>
      <c r="M106" s="814"/>
      <c r="N106" s="814">
        <f t="shared" si="157"/>
        <v>322816</v>
      </c>
      <c r="O106" s="813"/>
      <c r="P106" s="815">
        <f t="shared" si="158"/>
        <v>322816</v>
      </c>
      <c r="Q106" s="815">
        <f t="shared" si="61"/>
        <v>4196608</v>
      </c>
      <c r="R106" s="454">
        <f t="shared" si="159"/>
        <v>1</v>
      </c>
      <c r="S106" s="448"/>
      <c r="T106" s="449">
        <v>83200</v>
      </c>
      <c r="U106" s="449">
        <f t="shared" si="160"/>
        <v>3.88</v>
      </c>
      <c r="V106" s="449"/>
      <c r="W106" s="449">
        <f t="shared" si="63"/>
        <v>3.88</v>
      </c>
      <c r="X106" s="450">
        <f t="shared" si="64"/>
        <v>322816</v>
      </c>
      <c r="Y106" s="450">
        <f t="shared" si="65"/>
        <v>0</v>
      </c>
      <c r="Z106" s="450"/>
      <c r="AA106" s="450">
        <f t="shared" si="66"/>
        <v>322816</v>
      </c>
      <c r="AB106" s="449">
        <f t="shared" si="60"/>
        <v>0</v>
      </c>
      <c r="AC106" s="452">
        <f t="shared" si="67"/>
        <v>322816</v>
      </c>
      <c r="AD106" s="452">
        <f t="shared" si="68"/>
        <v>4196608</v>
      </c>
      <c r="AE106" s="454">
        <f t="shared" si="69"/>
        <v>2</v>
      </c>
      <c r="AF106" s="448"/>
      <c r="AG106" s="449">
        <f t="shared" si="70"/>
        <v>83200</v>
      </c>
      <c r="AH106" s="449">
        <f t="shared" si="71"/>
        <v>3.88</v>
      </c>
      <c r="AI106" s="449"/>
      <c r="AJ106" s="449">
        <f t="shared" si="72"/>
        <v>3.88</v>
      </c>
      <c r="AK106" s="450">
        <f t="shared" si="73"/>
        <v>322816</v>
      </c>
      <c r="AL106" s="450">
        <f t="shared" si="74"/>
        <v>0</v>
      </c>
      <c r="AM106" s="450"/>
      <c r="AN106" s="450">
        <f t="shared" si="75"/>
        <v>322816</v>
      </c>
      <c r="AO106" s="449">
        <f t="shared" si="76"/>
        <v>0</v>
      </c>
      <c r="AP106" s="452">
        <f t="shared" si="77"/>
        <v>322816</v>
      </c>
      <c r="AQ106" s="452">
        <f t="shared" si="78"/>
        <v>4196608</v>
      </c>
      <c r="AR106" s="454">
        <f t="shared" si="79"/>
        <v>3</v>
      </c>
      <c r="AS106" s="448"/>
      <c r="AT106" s="449">
        <f t="shared" si="80"/>
        <v>83200</v>
      </c>
      <c r="AU106" s="449">
        <f t="shared" si="81"/>
        <v>3.88</v>
      </c>
      <c r="AV106" s="449"/>
      <c r="AW106" s="449">
        <f t="shared" si="82"/>
        <v>3.88</v>
      </c>
      <c r="AX106" s="450">
        <f t="shared" si="83"/>
        <v>322816</v>
      </c>
      <c r="AY106" s="450">
        <f t="shared" si="84"/>
        <v>0</v>
      </c>
      <c r="AZ106" s="450"/>
      <c r="BA106" s="450">
        <f t="shared" si="85"/>
        <v>322816</v>
      </c>
      <c r="BB106" s="449">
        <f t="shared" si="86"/>
        <v>0</v>
      </c>
      <c r="BC106" s="452">
        <f t="shared" si="87"/>
        <v>322816</v>
      </c>
      <c r="BD106" s="452">
        <f t="shared" si="88"/>
        <v>4196608</v>
      </c>
    </row>
    <row r="107" spans="1:56" s="451" customFormat="1" ht="27">
      <c r="A107" s="807">
        <v>9</v>
      </c>
      <c r="B107" s="808" t="s">
        <v>1447</v>
      </c>
      <c r="C107" s="809" t="s">
        <v>1960</v>
      </c>
      <c r="D107" s="809">
        <v>1998</v>
      </c>
      <c r="E107" s="810" t="s">
        <v>452</v>
      </c>
      <c r="F107" s="809">
        <v>1</v>
      </c>
      <c r="G107" s="811"/>
      <c r="H107" s="812"/>
      <c r="I107" s="813">
        <v>83200</v>
      </c>
      <c r="J107" s="813">
        <v>3.88</v>
      </c>
      <c r="K107" s="814">
        <f t="shared" si="156"/>
        <v>322816</v>
      </c>
      <c r="L107" s="814">
        <v>0</v>
      </c>
      <c r="M107" s="814"/>
      <c r="N107" s="814">
        <f t="shared" si="157"/>
        <v>322816</v>
      </c>
      <c r="O107" s="813"/>
      <c r="P107" s="815">
        <f t="shared" si="158"/>
        <v>322816</v>
      </c>
      <c r="Q107" s="815">
        <f t="shared" si="61"/>
        <v>4196608</v>
      </c>
      <c r="R107" s="454">
        <f t="shared" si="159"/>
        <v>1</v>
      </c>
      <c r="S107" s="448"/>
      <c r="T107" s="449">
        <v>83200</v>
      </c>
      <c r="U107" s="449">
        <f t="shared" si="160"/>
        <v>3.88</v>
      </c>
      <c r="V107" s="449"/>
      <c r="W107" s="449">
        <f t="shared" si="63"/>
        <v>3.88</v>
      </c>
      <c r="X107" s="450">
        <f t="shared" si="64"/>
        <v>322816</v>
      </c>
      <c r="Y107" s="450">
        <f t="shared" si="65"/>
        <v>0</v>
      </c>
      <c r="Z107" s="450"/>
      <c r="AA107" s="450">
        <f t="shared" si="66"/>
        <v>322816</v>
      </c>
      <c r="AB107" s="449">
        <f t="shared" si="60"/>
        <v>0</v>
      </c>
      <c r="AC107" s="452">
        <f t="shared" si="67"/>
        <v>322816</v>
      </c>
      <c r="AD107" s="452">
        <f t="shared" si="68"/>
        <v>4196608</v>
      </c>
      <c r="AE107" s="454">
        <f t="shared" si="69"/>
        <v>2</v>
      </c>
      <c r="AF107" s="448"/>
      <c r="AG107" s="449">
        <f t="shared" si="70"/>
        <v>83200</v>
      </c>
      <c r="AH107" s="449">
        <f t="shared" si="71"/>
        <v>3.88</v>
      </c>
      <c r="AI107" s="449"/>
      <c r="AJ107" s="449">
        <f t="shared" si="72"/>
        <v>3.88</v>
      </c>
      <c r="AK107" s="450">
        <f t="shared" si="73"/>
        <v>322816</v>
      </c>
      <c r="AL107" s="450">
        <f t="shared" si="74"/>
        <v>0</v>
      </c>
      <c r="AM107" s="450"/>
      <c r="AN107" s="450">
        <f t="shared" si="75"/>
        <v>322816</v>
      </c>
      <c r="AO107" s="449">
        <f t="shared" si="76"/>
        <v>0</v>
      </c>
      <c r="AP107" s="452">
        <f t="shared" si="77"/>
        <v>322816</v>
      </c>
      <c r="AQ107" s="452">
        <f t="shared" si="78"/>
        <v>4196608</v>
      </c>
      <c r="AR107" s="454">
        <f t="shared" si="79"/>
        <v>3</v>
      </c>
      <c r="AS107" s="448"/>
      <c r="AT107" s="449">
        <f t="shared" si="80"/>
        <v>83200</v>
      </c>
      <c r="AU107" s="449">
        <f t="shared" si="81"/>
        <v>3.88</v>
      </c>
      <c r="AV107" s="449"/>
      <c r="AW107" s="449">
        <f t="shared" si="82"/>
        <v>3.88</v>
      </c>
      <c r="AX107" s="450">
        <f t="shared" si="83"/>
        <v>322816</v>
      </c>
      <c r="AY107" s="450">
        <f t="shared" si="84"/>
        <v>0</v>
      </c>
      <c r="AZ107" s="450"/>
      <c r="BA107" s="450">
        <f t="shared" si="85"/>
        <v>322816</v>
      </c>
      <c r="BB107" s="449">
        <f t="shared" si="86"/>
        <v>0</v>
      </c>
      <c r="BC107" s="452">
        <f t="shared" si="87"/>
        <v>322816</v>
      </c>
      <c r="BD107" s="452">
        <f t="shared" si="88"/>
        <v>4196608</v>
      </c>
    </row>
    <row r="108" spans="1:56" s="451" customFormat="1" ht="27">
      <c r="A108" s="807">
        <v>10</v>
      </c>
      <c r="B108" s="808" t="s">
        <v>625</v>
      </c>
      <c r="C108" s="809" t="s">
        <v>1960</v>
      </c>
      <c r="D108" s="809">
        <v>1985</v>
      </c>
      <c r="E108" s="810" t="s">
        <v>452</v>
      </c>
      <c r="F108" s="809">
        <v>1</v>
      </c>
      <c r="G108" s="811"/>
      <c r="H108" s="812"/>
      <c r="I108" s="813">
        <v>83200</v>
      </c>
      <c r="J108" s="813">
        <v>3.88</v>
      </c>
      <c r="K108" s="814">
        <f t="shared" si="156"/>
        <v>322816</v>
      </c>
      <c r="L108" s="814">
        <v>0</v>
      </c>
      <c r="M108" s="814"/>
      <c r="N108" s="814">
        <f t="shared" si="157"/>
        <v>322816</v>
      </c>
      <c r="O108" s="813"/>
      <c r="P108" s="815">
        <f t="shared" si="158"/>
        <v>322816</v>
      </c>
      <c r="Q108" s="815">
        <f t="shared" si="61"/>
        <v>4196608</v>
      </c>
      <c r="R108" s="454">
        <f t="shared" si="159"/>
        <v>1</v>
      </c>
      <c r="S108" s="448"/>
      <c r="T108" s="449">
        <v>83200</v>
      </c>
      <c r="U108" s="449">
        <f t="shared" si="160"/>
        <v>3.88</v>
      </c>
      <c r="V108" s="449"/>
      <c r="W108" s="449">
        <f t="shared" si="63"/>
        <v>3.88</v>
      </c>
      <c r="X108" s="450">
        <f t="shared" si="64"/>
        <v>322816</v>
      </c>
      <c r="Y108" s="450">
        <f t="shared" si="65"/>
        <v>0</v>
      </c>
      <c r="Z108" s="450"/>
      <c r="AA108" s="450">
        <f t="shared" si="66"/>
        <v>322816</v>
      </c>
      <c r="AB108" s="449">
        <f t="shared" si="60"/>
        <v>0</v>
      </c>
      <c r="AC108" s="452">
        <f t="shared" si="67"/>
        <v>322816</v>
      </c>
      <c r="AD108" s="452">
        <f t="shared" si="68"/>
        <v>4196608</v>
      </c>
      <c r="AE108" s="454">
        <f t="shared" si="69"/>
        <v>2</v>
      </c>
      <c r="AF108" s="448"/>
      <c r="AG108" s="449">
        <f t="shared" si="70"/>
        <v>83200</v>
      </c>
      <c r="AH108" s="449">
        <f t="shared" si="71"/>
        <v>3.88</v>
      </c>
      <c r="AI108" s="449"/>
      <c r="AJ108" s="449">
        <f t="shared" si="72"/>
        <v>3.88</v>
      </c>
      <c r="AK108" s="450">
        <f t="shared" si="73"/>
        <v>322816</v>
      </c>
      <c r="AL108" s="450">
        <f t="shared" si="74"/>
        <v>0</v>
      </c>
      <c r="AM108" s="450"/>
      <c r="AN108" s="450">
        <f t="shared" si="75"/>
        <v>322816</v>
      </c>
      <c r="AO108" s="449">
        <f t="shared" si="76"/>
        <v>0</v>
      </c>
      <c r="AP108" s="452">
        <f t="shared" si="77"/>
        <v>322816</v>
      </c>
      <c r="AQ108" s="452">
        <f t="shared" si="78"/>
        <v>4196608</v>
      </c>
      <c r="AR108" s="454">
        <f t="shared" si="79"/>
        <v>3</v>
      </c>
      <c r="AS108" s="448"/>
      <c r="AT108" s="449">
        <f t="shared" si="80"/>
        <v>83200</v>
      </c>
      <c r="AU108" s="449">
        <f t="shared" si="81"/>
        <v>3.88</v>
      </c>
      <c r="AV108" s="449"/>
      <c r="AW108" s="449">
        <f t="shared" si="82"/>
        <v>3.88</v>
      </c>
      <c r="AX108" s="450">
        <f t="shared" si="83"/>
        <v>322816</v>
      </c>
      <c r="AY108" s="450">
        <f t="shared" si="84"/>
        <v>0</v>
      </c>
      <c r="AZ108" s="450"/>
      <c r="BA108" s="450">
        <f t="shared" si="85"/>
        <v>322816</v>
      </c>
      <c r="BB108" s="449">
        <f t="shared" si="86"/>
        <v>0</v>
      </c>
      <c r="BC108" s="452">
        <f t="shared" si="87"/>
        <v>322816</v>
      </c>
      <c r="BD108" s="452">
        <f t="shared" si="88"/>
        <v>4196608</v>
      </c>
    </row>
    <row r="109" spans="1:56" s="451" customFormat="1" ht="27">
      <c r="A109" s="807">
        <v>11</v>
      </c>
      <c r="B109" s="808" t="s">
        <v>1054</v>
      </c>
      <c r="C109" s="809" t="s">
        <v>1960</v>
      </c>
      <c r="D109" s="809">
        <v>1990</v>
      </c>
      <c r="E109" s="810" t="s">
        <v>452</v>
      </c>
      <c r="F109" s="809">
        <v>1</v>
      </c>
      <c r="G109" s="811"/>
      <c r="H109" s="812"/>
      <c r="I109" s="813">
        <v>83200</v>
      </c>
      <c r="J109" s="813">
        <v>3.88</v>
      </c>
      <c r="K109" s="814">
        <f t="shared" si="156"/>
        <v>322816</v>
      </c>
      <c r="L109" s="814">
        <v>0</v>
      </c>
      <c r="M109" s="814"/>
      <c r="N109" s="814">
        <f t="shared" si="157"/>
        <v>322816</v>
      </c>
      <c r="O109" s="813"/>
      <c r="P109" s="815">
        <f t="shared" si="158"/>
        <v>322816</v>
      </c>
      <c r="Q109" s="815">
        <f t="shared" si="61"/>
        <v>4196608</v>
      </c>
      <c r="R109" s="454">
        <f t="shared" si="159"/>
        <v>1</v>
      </c>
      <c r="S109" s="448"/>
      <c r="T109" s="449">
        <v>83200</v>
      </c>
      <c r="U109" s="449">
        <f t="shared" si="160"/>
        <v>3.88</v>
      </c>
      <c r="V109" s="449"/>
      <c r="W109" s="449">
        <f t="shared" si="63"/>
        <v>3.88</v>
      </c>
      <c r="X109" s="450">
        <f t="shared" si="64"/>
        <v>322816</v>
      </c>
      <c r="Y109" s="450">
        <f t="shared" si="65"/>
        <v>0</v>
      </c>
      <c r="Z109" s="450"/>
      <c r="AA109" s="450">
        <f t="shared" si="66"/>
        <v>322816</v>
      </c>
      <c r="AB109" s="449">
        <f t="shared" si="60"/>
        <v>0</v>
      </c>
      <c r="AC109" s="452">
        <f t="shared" si="67"/>
        <v>322816</v>
      </c>
      <c r="AD109" s="452">
        <f t="shared" si="68"/>
        <v>4196608</v>
      </c>
      <c r="AE109" s="454">
        <f t="shared" si="69"/>
        <v>2</v>
      </c>
      <c r="AF109" s="448"/>
      <c r="AG109" s="449">
        <f t="shared" si="70"/>
        <v>83200</v>
      </c>
      <c r="AH109" s="449">
        <f t="shared" si="71"/>
        <v>3.88</v>
      </c>
      <c r="AI109" s="449"/>
      <c r="AJ109" s="449">
        <f t="shared" si="72"/>
        <v>3.88</v>
      </c>
      <c r="AK109" s="450">
        <f t="shared" si="73"/>
        <v>322816</v>
      </c>
      <c r="AL109" s="450">
        <f t="shared" si="74"/>
        <v>0</v>
      </c>
      <c r="AM109" s="450"/>
      <c r="AN109" s="450">
        <f t="shared" si="75"/>
        <v>322816</v>
      </c>
      <c r="AO109" s="449">
        <f t="shared" si="76"/>
        <v>0</v>
      </c>
      <c r="AP109" s="452">
        <f t="shared" si="77"/>
        <v>322816</v>
      </c>
      <c r="AQ109" s="452">
        <f t="shared" si="78"/>
        <v>4196608</v>
      </c>
      <c r="AR109" s="454">
        <f t="shared" si="79"/>
        <v>3</v>
      </c>
      <c r="AS109" s="448"/>
      <c r="AT109" s="449">
        <f t="shared" si="80"/>
        <v>83200</v>
      </c>
      <c r="AU109" s="449">
        <f t="shared" si="81"/>
        <v>3.88</v>
      </c>
      <c r="AV109" s="449"/>
      <c r="AW109" s="449">
        <f t="shared" si="82"/>
        <v>3.88</v>
      </c>
      <c r="AX109" s="450">
        <f t="shared" si="83"/>
        <v>322816</v>
      </c>
      <c r="AY109" s="450">
        <f t="shared" si="84"/>
        <v>0</v>
      </c>
      <c r="AZ109" s="450"/>
      <c r="BA109" s="450">
        <f t="shared" si="85"/>
        <v>322816</v>
      </c>
      <c r="BB109" s="449">
        <f t="shared" si="86"/>
        <v>0</v>
      </c>
      <c r="BC109" s="452">
        <f t="shared" si="87"/>
        <v>322816</v>
      </c>
      <c r="BD109" s="452">
        <f t="shared" si="88"/>
        <v>4196608</v>
      </c>
    </row>
    <row r="110" spans="1:56" s="451" customFormat="1" ht="27">
      <c r="A110" s="807">
        <v>12</v>
      </c>
      <c r="B110" s="808" t="s">
        <v>1329</v>
      </c>
      <c r="C110" s="809" t="s">
        <v>1960</v>
      </c>
      <c r="D110" s="809">
        <v>1995</v>
      </c>
      <c r="E110" s="810" t="s">
        <v>452</v>
      </c>
      <c r="F110" s="809">
        <v>1</v>
      </c>
      <c r="G110" s="811"/>
      <c r="H110" s="812"/>
      <c r="I110" s="813">
        <v>83200</v>
      </c>
      <c r="J110" s="813">
        <v>3.88</v>
      </c>
      <c r="K110" s="814">
        <f t="shared" si="156"/>
        <v>322816</v>
      </c>
      <c r="L110" s="814">
        <v>0</v>
      </c>
      <c r="M110" s="814"/>
      <c r="N110" s="814">
        <f t="shared" si="157"/>
        <v>322816</v>
      </c>
      <c r="O110" s="813"/>
      <c r="P110" s="815">
        <f t="shared" si="158"/>
        <v>322816</v>
      </c>
      <c r="Q110" s="815">
        <f t="shared" si="61"/>
        <v>4196608</v>
      </c>
      <c r="R110" s="454">
        <f t="shared" si="159"/>
        <v>1</v>
      </c>
      <c r="S110" s="448"/>
      <c r="T110" s="449">
        <v>83200</v>
      </c>
      <c r="U110" s="449">
        <f t="shared" si="160"/>
        <v>3.88</v>
      </c>
      <c r="V110" s="449"/>
      <c r="W110" s="449">
        <f t="shared" si="63"/>
        <v>3.88</v>
      </c>
      <c r="X110" s="450">
        <f t="shared" si="64"/>
        <v>322816</v>
      </c>
      <c r="Y110" s="450">
        <f t="shared" si="65"/>
        <v>0</v>
      </c>
      <c r="Z110" s="450"/>
      <c r="AA110" s="450">
        <f t="shared" si="66"/>
        <v>322816</v>
      </c>
      <c r="AB110" s="449">
        <f t="shared" si="60"/>
        <v>0</v>
      </c>
      <c r="AC110" s="452">
        <f t="shared" si="67"/>
        <v>322816</v>
      </c>
      <c r="AD110" s="452">
        <f t="shared" si="68"/>
        <v>4196608</v>
      </c>
      <c r="AE110" s="454">
        <f t="shared" si="69"/>
        <v>2</v>
      </c>
      <c r="AF110" s="448"/>
      <c r="AG110" s="449">
        <f t="shared" si="70"/>
        <v>83200</v>
      </c>
      <c r="AH110" s="449">
        <f t="shared" si="71"/>
        <v>3.88</v>
      </c>
      <c r="AI110" s="449"/>
      <c r="AJ110" s="449">
        <f t="shared" si="72"/>
        <v>3.88</v>
      </c>
      <c r="AK110" s="450">
        <f t="shared" si="73"/>
        <v>322816</v>
      </c>
      <c r="AL110" s="450">
        <f t="shared" si="74"/>
        <v>0</v>
      </c>
      <c r="AM110" s="450"/>
      <c r="AN110" s="450">
        <f t="shared" si="75"/>
        <v>322816</v>
      </c>
      <c r="AO110" s="449">
        <f t="shared" si="76"/>
        <v>0</v>
      </c>
      <c r="AP110" s="452">
        <f t="shared" si="77"/>
        <v>322816</v>
      </c>
      <c r="AQ110" s="452">
        <f t="shared" si="78"/>
        <v>4196608</v>
      </c>
      <c r="AR110" s="454">
        <f t="shared" si="79"/>
        <v>3</v>
      </c>
      <c r="AS110" s="448"/>
      <c r="AT110" s="449">
        <f t="shared" si="80"/>
        <v>83200</v>
      </c>
      <c r="AU110" s="449">
        <f t="shared" si="81"/>
        <v>3.88</v>
      </c>
      <c r="AV110" s="449"/>
      <c r="AW110" s="449">
        <f t="shared" si="82"/>
        <v>3.88</v>
      </c>
      <c r="AX110" s="450">
        <f t="shared" si="83"/>
        <v>322816</v>
      </c>
      <c r="AY110" s="450">
        <f t="shared" si="84"/>
        <v>0</v>
      </c>
      <c r="AZ110" s="450"/>
      <c r="BA110" s="450">
        <f t="shared" si="85"/>
        <v>322816</v>
      </c>
      <c r="BB110" s="449">
        <f t="shared" si="86"/>
        <v>0</v>
      </c>
      <c r="BC110" s="452">
        <f t="shared" si="87"/>
        <v>322816</v>
      </c>
      <c r="BD110" s="452">
        <f t="shared" si="88"/>
        <v>4196608</v>
      </c>
    </row>
    <row r="111" spans="1:56" s="451" customFormat="1" ht="27">
      <c r="A111" s="807">
        <v>13</v>
      </c>
      <c r="B111" s="808" t="s">
        <v>2977</v>
      </c>
      <c r="C111" s="809" t="s">
        <v>1960</v>
      </c>
      <c r="D111" s="809">
        <v>2001</v>
      </c>
      <c r="E111" s="810" t="s">
        <v>452</v>
      </c>
      <c r="F111" s="809">
        <v>1</v>
      </c>
      <c r="G111" s="811"/>
      <c r="H111" s="812"/>
      <c r="I111" s="813">
        <v>83200</v>
      </c>
      <c r="J111" s="813">
        <v>3.88</v>
      </c>
      <c r="K111" s="814">
        <f t="shared" si="156"/>
        <v>322816</v>
      </c>
      <c r="L111" s="814">
        <v>0</v>
      </c>
      <c r="M111" s="814"/>
      <c r="N111" s="814">
        <f t="shared" si="157"/>
        <v>322816</v>
      </c>
      <c r="O111" s="813"/>
      <c r="P111" s="815">
        <f t="shared" si="158"/>
        <v>322816</v>
      </c>
      <c r="Q111" s="815">
        <f t="shared" si="61"/>
        <v>4196608</v>
      </c>
      <c r="R111" s="454">
        <f t="shared" si="159"/>
        <v>1</v>
      </c>
      <c r="S111" s="448"/>
      <c r="T111" s="449">
        <v>83200</v>
      </c>
      <c r="U111" s="449">
        <f t="shared" si="160"/>
        <v>3.88</v>
      </c>
      <c r="V111" s="449"/>
      <c r="W111" s="449">
        <f t="shared" si="63"/>
        <v>3.88</v>
      </c>
      <c r="X111" s="450">
        <f t="shared" si="64"/>
        <v>322816</v>
      </c>
      <c r="Y111" s="450">
        <f t="shared" si="65"/>
        <v>0</v>
      </c>
      <c r="Z111" s="450"/>
      <c r="AA111" s="450">
        <f t="shared" si="66"/>
        <v>322816</v>
      </c>
      <c r="AB111" s="449">
        <f t="shared" si="60"/>
        <v>0</v>
      </c>
      <c r="AC111" s="452">
        <f t="shared" si="67"/>
        <v>322816</v>
      </c>
      <c r="AD111" s="452">
        <f t="shared" si="68"/>
        <v>4196608</v>
      </c>
      <c r="AE111" s="454">
        <f t="shared" si="69"/>
        <v>2</v>
      </c>
      <c r="AF111" s="448"/>
      <c r="AG111" s="449">
        <f t="shared" si="70"/>
        <v>83200</v>
      </c>
      <c r="AH111" s="449">
        <f t="shared" si="71"/>
        <v>3.88</v>
      </c>
      <c r="AI111" s="449"/>
      <c r="AJ111" s="449">
        <f t="shared" si="72"/>
        <v>3.88</v>
      </c>
      <c r="AK111" s="450">
        <f t="shared" si="73"/>
        <v>322816</v>
      </c>
      <c r="AL111" s="450">
        <f t="shared" si="74"/>
        <v>0</v>
      </c>
      <c r="AM111" s="450"/>
      <c r="AN111" s="450">
        <f t="shared" si="75"/>
        <v>322816</v>
      </c>
      <c r="AO111" s="449">
        <f t="shared" si="76"/>
        <v>0</v>
      </c>
      <c r="AP111" s="452">
        <f t="shared" si="77"/>
        <v>322816</v>
      </c>
      <c r="AQ111" s="452">
        <f t="shared" si="78"/>
        <v>4196608</v>
      </c>
      <c r="AR111" s="454">
        <f t="shared" si="79"/>
        <v>3</v>
      </c>
      <c r="AS111" s="448"/>
      <c r="AT111" s="449">
        <f t="shared" si="80"/>
        <v>83200</v>
      </c>
      <c r="AU111" s="449">
        <f t="shared" si="81"/>
        <v>3.88</v>
      </c>
      <c r="AV111" s="449"/>
      <c r="AW111" s="449">
        <f t="shared" si="82"/>
        <v>3.88</v>
      </c>
      <c r="AX111" s="450">
        <f t="shared" si="83"/>
        <v>322816</v>
      </c>
      <c r="AY111" s="450">
        <f t="shared" si="84"/>
        <v>0</v>
      </c>
      <c r="AZ111" s="450"/>
      <c r="BA111" s="450">
        <f t="shared" si="85"/>
        <v>322816</v>
      </c>
      <c r="BB111" s="449">
        <f t="shared" si="86"/>
        <v>0</v>
      </c>
      <c r="BC111" s="452">
        <f t="shared" si="87"/>
        <v>322816</v>
      </c>
      <c r="BD111" s="452">
        <f t="shared" si="88"/>
        <v>4196608</v>
      </c>
    </row>
    <row r="112" spans="1:56" s="451" customFormat="1" ht="27">
      <c r="A112" s="807">
        <v>14</v>
      </c>
      <c r="B112" s="808" t="s">
        <v>1987</v>
      </c>
      <c r="C112" s="809" t="s">
        <v>1960</v>
      </c>
      <c r="D112" s="809">
        <v>1978</v>
      </c>
      <c r="E112" s="810" t="s">
        <v>452</v>
      </c>
      <c r="F112" s="809">
        <v>1</v>
      </c>
      <c r="G112" s="811"/>
      <c r="H112" s="812"/>
      <c r="I112" s="813">
        <v>83200</v>
      </c>
      <c r="J112" s="813">
        <v>3.88</v>
      </c>
      <c r="K112" s="814">
        <f t="shared" ref="K112:K117" si="161">+J112*I112</f>
        <v>322816</v>
      </c>
      <c r="L112" s="814">
        <v>0</v>
      </c>
      <c r="M112" s="814"/>
      <c r="N112" s="814">
        <f t="shared" si="157"/>
        <v>322816</v>
      </c>
      <c r="O112" s="813"/>
      <c r="P112" s="815">
        <f t="shared" si="158"/>
        <v>322816</v>
      </c>
      <c r="Q112" s="815">
        <f t="shared" ref="Q112:Q117" si="162">+P112*13</f>
        <v>4196608</v>
      </c>
      <c r="R112" s="454">
        <f t="shared" ref="R112:R117" si="163">+G112+1</f>
        <v>1</v>
      </c>
      <c r="S112" s="448"/>
      <c r="T112" s="449">
        <v>83200</v>
      </c>
      <c r="U112" s="449">
        <f t="shared" si="160"/>
        <v>3.88</v>
      </c>
      <c r="V112" s="449"/>
      <c r="W112" s="449">
        <f t="shared" ref="W112:W117" si="164">+U112+U112*V112</f>
        <v>3.88</v>
      </c>
      <c r="X112" s="450">
        <f t="shared" ref="X112:X117" si="165">+W112*T112</f>
        <v>322816</v>
      </c>
      <c r="Y112" s="450">
        <f t="shared" ref="Y112:Y117" si="166">IF((S112&lt;=30)*AND(X112*S112%&gt;L112),X112*S112%,IF((S112&gt;30)*AND(X112*30%&gt;L112),X112*30%,L112))</f>
        <v>0</v>
      </c>
      <c r="Z112" s="450"/>
      <c r="AA112" s="450">
        <f t="shared" ref="AA112:AA117" si="167">+X112+Y112</f>
        <v>322816</v>
      </c>
      <c r="AB112" s="449">
        <f t="shared" ref="AB112:AB117" si="168">+O112</f>
        <v>0</v>
      </c>
      <c r="AC112" s="452">
        <f t="shared" ref="AC112:AC117" si="169">+AA112+AB112</f>
        <v>322816</v>
      </c>
      <c r="AD112" s="452">
        <f t="shared" ref="AD112:AD117" si="170">+AC112*13</f>
        <v>4196608</v>
      </c>
      <c r="AE112" s="454">
        <f t="shared" ref="AE112:AE117" si="171">+R112+1</f>
        <v>2</v>
      </c>
      <c r="AF112" s="448"/>
      <c r="AG112" s="449">
        <f t="shared" ref="AG112:AG117" si="172">+T112</f>
        <v>83200</v>
      </c>
      <c r="AH112" s="449">
        <f t="shared" ref="AH112:AH117" si="173">+J112</f>
        <v>3.88</v>
      </c>
      <c r="AI112" s="449"/>
      <c r="AJ112" s="449">
        <f t="shared" ref="AJ112:AJ117" si="174">+AH112+AH112*AI112</f>
        <v>3.88</v>
      </c>
      <c r="AK112" s="450">
        <f t="shared" ref="AK112:AK117" si="175">+AJ112*AG112</f>
        <v>322816</v>
      </c>
      <c r="AL112" s="450">
        <f t="shared" ref="AL112:AL117" si="176">IF((AF112&lt;=30)*AND(AK112*AF112%&gt;Y112),AK112*AF112%,IF((AF112&gt;30)*AND(AK112*30%&gt;Y112),AK112*30%,Y112))</f>
        <v>0</v>
      </c>
      <c r="AM112" s="450"/>
      <c r="AN112" s="450">
        <f t="shared" ref="AN112:AN117" si="177">+AK112+AL112</f>
        <v>322816</v>
      </c>
      <c r="AO112" s="449">
        <f t="shared" ref="AO112:AO117" si="178">+AB112</f>
        <v>0</v>
      </c>
      <c r="AP112" s="452">
        <f t="shared" ref="AP112:AP117" si="179">+AN112+AO112</f>
        <v>322816</v>
      </c>
      <c r="AQ112" s="452">
        <f t="shared" ref="AQ112:AQ117" si="180">+AP112*13</f>
        <v>4196608</v>
      </c>
      <c r="AR112" s="454">
        <f t="shared" ref="AR112:AR117" si="181">+AE112+1</f>
        <v>3</v>
      </c>
      <c r="AS112" s="448"/>
      <c r="AT112" s="449">
        <f t="shared" ref="AT112:AT117" si="182">+AG112</f>
        <v>83200</v>
      </c>
      <c r="AU112" s="449">
        <f t="shared" ref="AU112:AU117" si="183">+J112</f>
        <v>3.88</v>
      </c>
      <c r="AV112" s="449"/>
      <c r="AW112" s="449">
        <f t="shared" ref="AW112:AW117" si="184">+AU112+AU112*AV112</f>
        <v>3.88</v>
      </c>
      <c r="AX112" s="450">
        <f t="shared" ref="AX112:AX117" si="185">+AW112*AT112</f>
        <v>322816</v>
      </c>
      <c r="AY112" s="450">
        <f t="shared" ref="AY112:AY117" si="186">IF((AS112&lt;=30)*AND(AX112*AS112%&gt;AL112),AX112*AS112%,IF((AS112&gt;30)*AND(AX112*30%&gt;AL112),AX112*30%,AL112))</f>
        <v>0</v>
      </c>
      <c r="AZ112" s="450"/>
      <c r="BA112" s="450">
        <f t="shared" ref="BA112:BA117" si="187">+AX112+AY112</f>
        <v>322816</v>
      </c>
      <c r="BB112" s="449">
        <f t="shared" ref="BB112:BB117" si="188">+AO112</f>
        <v>0</v>
      </c>
      <c r="BC112" s="452">
        <f t="shared" ref="BC112:BC117" si="189">+BA112+BB112</f>
        <v>322816</v>
      </c>
      <c r="BD112" s="452">
        <f t="shared" ref="BD112:BD117" si="190">+BC112*13</f>
        <v>4196608</v>
      </c>
    </row>
    <row r="113" spans="1:57" s="451" customFormat="1" ht="27">
      <c r="A113" s="807">
        <v>15</v>
      </c>
      <c r="B113" s="808" t="s">
        <v>2534</v>
      </c>
      <c r="C113" s="809" t="s">
        <v>1960</v>
      </c>
      <c r="D113" s="809">
        <v>1998</v>
      </c>
      <c r="E113" s="810" t="s">
        <v>452</v>
      </c>
      <c r="F113" s="809">
        <v>1</v>
      </c>
      <c r="G113" s="811"/>
      <c r="H113" s="812"/>
      <c r="I113" s="813">
        <v>83200</v>
      </c>
      <c r="J113" s="813">
        <v>3.88</v>
      </c>
      <c r="K113" s="814">
        <f t="shared" si="161"/>
        <v>322816</v>
      </c>
      <c r="L113" s="814">
        <v>0</v>
      </c>
      <c r="M113" s="814"/>
      <c r="N113" s="814">
        <f t="shared" si="157"/>
        <v>322816</v>
      </c>
      <c r="O113" s="813"/>
      <c r="P113" s="815">
        <f t="shared" si="158"/>
        <v>322816</v>
      </c>
      <c r="Q113" s="815">
        <f t="shared" si="162"/>
        <v>4196608</v>
      </c>
      <c r="R113" s="454">
        <f t="shared" si="163"/>
        <v>1</v>
      </c>
      <c r="S113" s="448"/>
      <c r="T113" s="449">
        <v>83200</v>
      </c>
      <c r="U113" s="449">
        <f t="shared" si="160"/>
        <v>3.88</v>
      </c>
      <c r="V113" s="449"/>
      <c r="W113" s="449">
        <f t="shared" si="164"/>
        <v>3.88</v>
      </c>
      <c r="X113" s="450">
        <f t="shared" si="165"/>
        <v>322816</v>
      </c>
      <c r="Y113" s="450">
        <f t="shared" si="166"/>
        <v>0</v>
      </c>
      <c r="Z113" s="450"/>
      <c r="AA113" s="450">
        <f t="shared" si="167"/>
        <v>322816</v>
      </c>
      <c r="AB113" s="449">
        <f t="shared" si="168"/>
        <v>0</v>
      </c>
      <c r="AC113" s="452">
        <f t="shared" si="169"/>
        <v>322816</v>
      </c>
      <c r="AD113" s="452">
        <f t="shared" si="170"/>
        <v>4196608</v>
      </c>
      <c r="AE113" s="454">
        <f t="shared" si="171"/>
        <v>2</v>
      </c>
      <c r="AF113" s="448"/>
      <c r="AG113" s="449">
        <f t="shared" si="172"/>
        <v>83200</v>
      </c>
      <c r="AH113" s="449">
        <f t="shared" si="173"/>
        <v>3.88</v>
      </c>
      <c r="AI113" s="449"/>
      <c r="AJ113" s="449">
        <f t="shared" si="174"/>
        <v>3.88</v>
      </c>
      <c r="AK113" s="450">
        <f t="shared" si="175"/>
        <v>322816</v>
      </c>
      <c r="AL113" s="450">
        <f t="shared" si="176"/>
        <v>0</v>
      </c>
      <c r="AM113" s="450"/>
      <c r="AN113" s="450">
        <f t="shared" si="177"/>
        <v>322816</v>
      </c>
      <c r="AO113" s="449">
        <f t="shared" si="178"/>
        <v>0</v>
      </c>
      <c r="AP113" s="452">
        <f t="shared" si="179"/>
        <v>322816</v>
      </c>
      <c r="AQ113" s="452">
        <f t="shared" si="180"/>
        <v>4196608</v>
      </c>
      <c r="AR113" s="454">
        <f t="shared" si="181"/>
        <v>3</v>
      </c>
      <c r="AS113" s="448"/>
      <c r="AT113" s="449">
        <f t="shared" si="182"/>
        <v>83200</v>
      </c>
      <c r="AU113" s="449">
        <f t="shared" si="183"/>
        <v>3.88</v>
      </c>
      <c r="AV113" s="449"/>
      <c r="AW113" s="449">
        <f t="shared" si="184"/>
        <v>3.88</v>
      </c>
      <c r="AX113" s="450">
        <f t="shared" si="185"/>
        <v>322816</v>
      </c>
      <c r="AY113" s="450">
        <f t="shared" si="186"/>
        <v>0</v>
      </c>
      <c r="AZ113" s="450"/>
      <c r="BA113" s="450">
        <f t="shared" si="187"/>
        <v>322816</v>
      </c>
      <c r="BB113" s="449">
        <f t="shared" si="188"/>
        <v>0</v>
      </c>
      <c r="BC113" s="452">
        <f t="shared" si="189"/>
        <v>322816</v>
      </c>
      <c r="BD113" s="452">
        <f t="shared" si="190"/>
        <v>4196608</v>
      </c>
    </row>
    <row r="114" spans="1:57" s="451" customFormat="1" ht="27">
      <c r="A114" s="807">
        <v>16</v>
      </c>
      <c r="B114" s="847" t="s">
        <v>2978</v>
      </c>
      <c r="C114" s="809" t="s">
        <v>1961</v>
      </c>
      <c r="D114" s="809">
        <v>2001</v>
      </c>
      <c r="E114" s="810" t="s">
        <v>452</v>
      </c>
      <c r="F114" s="809">
        <v>1</v>
      </c>
      <c r="G114" s="811"/>
      <c r="H114" s="812"/>
      <c r="I114" s="813">
        <v>83200</v>
      </c>
      <c r="J114" s="813">
        <v>3.88</v>
      </c>
      <c r="K114" s="814">
        <f t="shared" si="161"/>
        <v>322816</v>
      </c>
      <c r="L114" s="814">
        <v>0</v>
      </c>
      <c r="M114" s="814"/>
      <c r="N114" s="814">
        <f t="shared" si="157"/>
        <v>322816</v>
      </c>
      <c r="O114" s="813"/>
      <c r="P114" s="815">
        <f t="shared" si="158"/>
        <v>322816</v>
      </c>
      <c r="Q114" s="815">
        <f t="shared" si="162"/>
        <v>4196608</v>
      </c>
      <c r="R114" s="454">
        <f t="shared" si="163"/>
        <v>1</v>
      </c>
      <c r="S114" s="448"/>
      <c r="T114" s="449">
        <v>83200</v>
      </c>
      <c r="U114" s="449">
        <f t="shared" si="160"/>
        <v>3.88</v>
      </c>
      <c r="V114" s="449"/>
      <c r="W114" s="449">
        <f t="shared" si="164"/>
        <v>3.88</v>
      </c>
      <c r="X114" s="450">
        <f t="shared" si="165"/>
        <v>322816</v>
      </c>
      <c r="Y114" s="450">
        <f t="shared" si="166"/>
        <v>0</v>
      </c>
      <c r="Z114" s="450"/>
      <c r="AA114" s="450">
        <f t="shared" si="167"/>
        <v>322816</v>
      </c>
      <c r="AB114" s="449">
        <f t="shared" si="168"/>
        <v>0</v>
      </c>
      <c r="AC114" s="452">
        <f t="shared" si="169"/>
        <v>322816</v>
      </c>
      <c r="AD114" s="452">
        <f t="shared" si="170"/>
        <v>4196608</v>
      </c>
      <c r="AE114" s="454">
        <f t="shared" si="171"/>
        <v>2</v>
      </c>
      <c r="AF114" s="448"/>
      <c r="AG114" s="449">
        <f t="shared" si="172"/>
        <v>83200</v>
      </c>
      <c r="AH114" s="449">
        <f t="shared" si="173"/>
        <v>3.88</v>
      </c>
      <c r="AI114" s="449"/>
      <c r="AJ114" s="449">
        <f t="shared" si="174"/>
        <v>3.88</v>
      </c>
      <c r="AK114" s="450">
        <f t="shared" si="175"/>
        <v>322816</v>
      </c>
      <c r="AL114" s="450">
        <f t="shared" si="176"/>
        <v>0</v>
      </c>
      <c r="AM114" s="450"/>
      <c r="AN114" s="450">
        <f t="shared" si="177"/>
        <v>322816</v>
      </c>
      <c r="AO114" s="449">
        <f t="shared" si="178"/>
        <v>0</v>
      </c>
      <c r="AP114" s="452">
        <f t="shared" si="179"/>
        <v>322816</v>
      </c>
      <c r="AQ114" s="452">
        <f t="shared" si="180"/>
        <v>4196608</v>
      </c>
      <c r="AR114" s="454">
        <f t="shared" si="181"/>
        <v>3</v>
      </c>
      <c r="AS114" s="448"/>
      <c r="AT114" s="449">
        <f t="shared" si="182"/>
        <v>83200</v>
      </c>
      <c r="AU114" s="449">
        <f t="shared" si="183"/>
        <v>3.88</v>
      </c>
      <c r="AV114" s="449"/>
      <c r="AW114" s="449">
        <f t="shared" si="184"/>
        <v>3.88</v>
      </c>
      <c r="AX114" s="450">
        <f t="shared" si="185"/>
        <v>322816</v>
      </c>
      <c r="AY114" s="450">
        <f t="shared" si="186"/>
        <v>0</v>
      </c>
      <c r="AZ114" s="450"/>
      <c r="BA114" s="450">
        <f t="shared" si="187"/>
        <v>322816</v>
      </c>
      <c r="BB114" s="449">
        <f t="shared" si="188"/>
        <v>0</v>
      </c>
      <c r="BC114" s="452">
        <f t="shared" si="189"/>
        <v>322816</v>
      </c>
      <c r="BD114" s="452">
        <f t="shared" si="190"/>
        <v>4196608</v>
      </c>
    </row>
    <row r="115" spans="1:57" s="451" customFormat="1" ht="27">
      <c r="A115" s="807">
        <v>17</v>
      </c>
      <c r="B115" s="847" t="s">
        <v>2535</v>
      </c>
      <c r="C115" s="809" t="s">
        <v>1960</v>
      </c>
      <c r="D115" s="809">
        <v>1999</v>
      </c>
      <c r="E115" s="810" t="s">
        <v>452</v>
      </c>
      <c r="F115" s="809">
        <v>1</v>
      </c>
      <c r="G115" s="811"/>
      <c r="H115" s="812"/>
      <c r="I115" s="813">
        <v>83200</v>
      </c>
      <c r="J115" s="813">
        <v>3.88</v>
      </c>
      <c r="K115" s="814">
        <f t="shared" si="161"/>
        <v>322816</v>
      </c>
      <c r="L115" s="814">
        <v>0</v>
      </c>
      <c r="M115" s="814"/>
      <c r="N115" s="814">
        <f t="shared" si="157"/>
        <v>322816</v>
      </c>
      <c r="O115" s="813"/>
      <c r="P115" s="815">
        <f t="shared" si="158"/>
        <v>322816</v>
      </c>
      <c r="Q115" s="815">
        <f t="shared" si="162"/>
        <v>4196608</v>
      </c>
      <c r="R115" s="454">
        <f t="shared" si="163"/>
        <v>1</v>
      </c>
      <c r="S115" s="448"/>
      <c r="T115" s="449">
        <v>83200</v>
      </c>
      <c r="U115" s="449">
        <f t="shared" si="160"/>
        <v>3.88</v>
      </c>
      <c r="V115" s="449"/>
      <c r="W115" s="449">
        <f t="shared" si="164"/>
        <v>3.88</v>
      </c>
      <c r="X115" s="450">
        <f t="shared" si="165"/>
        <v>322816</v>
      </c>
      <c r="Y115" s="450">
        <f t="shared" si="166"/>
        <v>0</v>
      </c>
      <c r="Z115" s="450"/>
      <c r="AA115" s="450">
        <f t="shared" si="167"/>
        <v>322816</v>
      </c>
      <c r="AB115" s="449">
        <f t="shared" si="168"/>
        <v>0</v>
      </c>
      <c r="AC115" s="452">
        <f t="shared" si="169"/>
        <v>322816</v>
      </c>
      <c r="AD115" s="452">
        <f t="shared" si="170"/>
        <v>4196608</v>
      </c>
      <c r="AE115" s="454">
        <f t="shared" si="171"/>
        <v>2</v>
      </c>
      <c r="AF115" s="448"/>
      <c r="AG115" s="449">
        <f t="shared" si="172"/>
        <v>83200</v>
      </c>
      <c r="AH115" s="449">
        <f t="shared" si="173"/>
        <v>3.88</v>
      </c>
      <c r="AI115" s="449"/>
      <c r="AJ115" s="449">
        <f t="shared" si="174"/>
        <v>3.88</v>
      </c>
      <c r="AK115" s="450">
        <f t="shared" si="175"/>
        <v>322816</v>
      </c>
      <c r="AL115" s="450">
        <f t="shared" si="176"/>
        <v>0</v>
      </c>
      <c r="AM115" s="450"/>
      <c r="AN115" s="450">
        <f t="shared" si="177"/>
        <v>322816</v>
      </c>
      <c r="AO115" s="449">
        <f t="shared" si="178"/>
        <v>0</v>
      </c>
      <c r="AP115" s="452">
        <f t="shared" si="179"/>
        <v>322816</v>
      </c>
      <c r="AQ115" s="452">
        <f t="shared" si="180"/>
        <v>4196608</v>
      </c>
      <c r="AR115" s="454">
        <f t="shared" si="181"/>
        <v>3</v>
      </c>
      <c r="AS115" s="448"/>
      <c r="AT115" s="449">
        <f t="shared" si="182"/>
        <v>83200</v>
      </c>
      <c r="AU115" s="449">
        <f t="shared" si="183"/>
        <v>3.88</v>
      </c>
      <c r="AV115" s="449"/>
      <c r="AW115" s="449">
        <f t="shared" si="184"/>
        <v>3.88</v>
      </c>
      <c r="AX115" s="450">
        <f t="shared" si="185"/>
        <v>322816</v>
      </c>
      <c r="AY115" s="450">
        <f t="shared" si="186"/>
        <v>0</v>
      </c>
      <c r="AZ115" s="450"/>
      <c r="BA115" s="450">
        <f t="shared" si="187"/>
        <v>322816</v>
      </c>
      <c r="BB115" s="449">
        <f t="shared" si="188"/>
        <v>0</v>
      </c>
      <c r="BC115" s="452">
        <f t="shared" si="189"/>
        <v>322816</v>
      </c>
      <c r="BD115" s="452">
        <f t="shared" si="190"/>
        <v>4196608</v>
      </c>
    </row>
    <row r="116" spans="1:57" s="451" customFormat="1" ht="27">
      <c r="A116" s="807">
        <v>18</v>
      </c>
      <c r="B116" s="847" t="s">
        <v>2036</v>
      </c>
      <c r="C116" s="809" t="s">
        <v>1960</v>
      </c>
      <c r="D116" s="809">
        <v>1997</v>
      </c>
      <c r="E116" s="810" t="s">
        <v>452</v>
      </c>
      <c r="F116" s="809">
        <v>1</v>
      </c>
      <c r="G116" s="811"/>
      <c r="H116" s="812"/>
      <c r="I116" s="813">
        <v>83200</v>
      </c>
      <c r="J116" s="813">
        <v>3.88</v>
      </c>
      <c r="K116" s="814">
        <f t="shared" si="161"/>
        <v>322816</v>
      </c>
      <c r="L116" s="814">
        <v>0</v>
      </c>
      <c r="M116" s="814"/>
      <c r="N116" s="814">
        <f t="shared" si="157"/>
        <v>322816</v>
      </c>
      <c r="O116" s="813"/>
      <c r="P116" s="815">
        <f t="shared" si="158"/>
        <v>322816</v>
      </c>
      <c r="Q116" s="815">
        <f t="shared" si="162"/>
        <v>4196608</v>
      </c>
      <c r="R116" s="454">
        <f t="shared" si="163"/>
        <v>1</v>
      </c>
      <c r="S116" s="448"/>
      <c r="T116" s="449">
        <v>83200</v>
      </c>
      <c r="U116" s="449">
        <f t="shared" si="160"/>
        <v>3.88</v>
      </c>
      <c r="V116" s="449"/>
      <c r="W116" s="449">
        <f t="shared" si="164"/>
        <v>3.88</v>
      </c>
      <c r="X116" s="450">
        <f t="shared" si="165"/>
        <v>322816</v>
      </c>
      <c r="Y116" s="450">
        <f t="shared" si="166"/>
        <v>0</v>
      </c>
      <c r="Z116" s="450"/>
      <c r="AA116" s="450">
        <f t="shared" si="167"/>
        <v>322816</v>
      </c>
      <c r="AB116" s="449">
        <f t="shared" si="168"/>
        <v>0</v>
      </c>
      <c r="AC116" s="452">
        <f t="shared" si="169"/>
        <v>322816</v>
      </c>
      <c r="AD116" s="452">
        <f t="shared" si="170"/>
        <v>4196608</v>
      </c>
      <c r="AE116" s="454">
        <f t="shared" si="171"/>
        <v>2</v>
      </c>
      <c r="AF116" s="448"/>
      <c r="AG116" s="449">
        <f t="shared" si="172"/>
        <v>83200</v>
      </c>
      <c r="AH116" s="449">
        <f t="shared" si="173"/>
        <v>3.88</v>
      </c>
      <c r="AI116" s="449"/>
      <c r="AJ116" s="449">
        <f t="shared" si="174"/>
        <v>3.88</v>
      </c>
      <c r="AK116" s="450">
        <f t="shared" si="175"/>
        <v>322816</v>
      </c>
      <c r="AL116" s="450">
        <f t="shared" si="176"/>
        <v>0</v>
      </c>
      <c r="AM116" s="450"/>
      <c r="AN116" s="450">
        <f t="shared" si="177"/>
        <v>322816</v>
      </c>
      <c r="AO116" s="449">
        <f t="shared" si="178"/>
        <v>0</v>
      </c>
      <c r="AP116" s="452">
        <f t="shared" si="179"/>
        <v>322816</v>
      </c>
      <c r="AQ116" s="452">
        <f t="shared" si="180"/>
        <v>4196608</v>
      </c>
      <c r="AR116" s="454">
        <f t="shared" si="181"/>
        <v>3</v>
      </c>
      <c r="AS116" s="448"/>
      <c r="AT116" s="449">
        <f t="shared" si="182"/>
        <v>83200</v>
      </c>
      <c r="AU116" s="449">
        <f t="shared" si="183"/>
        <v>3.88</v>
      </c>
      <c r="AV116" s="449"/>
      <c r="AW116" s="449">
        <f t="shared" si="184"/>
        <v>3.88</v>
      </c>
      <c r="AX116" s="450">
        <f t="shared" si="185"/>
        <v>322816</v>
      </c>
      <c r="AY116" s="450">
        <f t="shared" si="186"/>
        <v>0</v>
      </c>
      <c r="AZ116" s="450"/>
      <c r="BA116" s="450">
        <f t="shared" si="187"/>
        <v>322816</v>
      </c>
      <c r="BB116" s="449">
        <f t="shared" si="188"/>
        <v>0</v>
      </c>
      <c r="BC116" s="452">
        <f t="shared" si="189"/>
        <v>322816</v>
      </c>
      <c r="BD116" s="452">
        <f t="shared" si="190"/>
        <v>4196608</v>
      </c>
    </row>
    <row r="117" spans="1:57" s="451" customFormat="1" ht="27">
      <c r="A117" s="807">
        <v>19</v>
      </c>
      <c r="B117" s="847" t="s">
        <v>2536</v>
      </c>
      <c r="C117" s="809" t="s">
        <v>1960</v>
      </c>
      <c r="D117" s="809">
        <v>2001</v>
      </c>
      <c r="E117" s="810" t="s">
        <v>452</v>
      </c>
      <c r="F117" s="809">
        <v>1</v>
      </c>
      <c r="G117" s="811"/>
      <c r="H117" s="812"/>
      <c r="I117" s="813">
        <v>83200</v>
      </c>
      <c r="J117" s="813">
        <v>3.88</v>
      </c>
      <c r="K117" s="814">
        <f t="shared" si="161"/>
        <v>322816</v>
      </c>
      <c r="L117" s="814">
        <v>0</v>
      </c>
      <c r="M117" s="814"/>
      <c r="N117" s="814">
        <f>+K117+L117+M117</f>
        <v>322816</v>
      </c>
      <c r="O117" s="813"/>
      <c r="P117" s="815">
        <f>+N117+O117</f>
        <v>322816</v>
      </c>
      <c r="Q117" s="815">
        <f t="shared" si="162"/>
        <v>4196608</v>
      </c>
      <c r="R117" s="454">
        <f t="shared" si="163"/>
        <v>1</v>
      </c>
      <c r="S117" s="448"/>
      <c r="T117" s="449">
        <v>83200</v>
      </c>
      <c r="U117" s="449">
        <f>+J117</f>
        <v>3.88</v>
      </c>
      <c r="V117" s="449"/>
      <c r="W117" s="449">
        <f t="shared" si="164"/>
        <v>3.88</v>
      </c>
      <c r="X117" s="450">
        <f t="shared" si="165"/>
        <v>322816</v>
      </c>
      <c r="Y117" s="450">
        <f t="shared" si="166"/>
        <v>0</v>
      </c>
      <c r="Z117" s="450"/>
      <c r="AA117" s="450">
        <f t="shared" si="167"/>
        <v>322816</v>
      </c>
      <c r="AB117" s="449">
        <f t="shared" si="168"/>
        <v>0</v>
      </c>
      <c r="AC117" s="452">
        <f t="shared" si="169"/>
        <v>322816</v>
      </c>
      <c r="AD117" s="452">
        <f t="shared" si="170"/>
        <v>4196608</v>
      </c>
      <c r="AE117" s="454">
        <f t="shared" si="171"/>
        <v>2</v>
      </c>
      <c r="AF117" s="448"/>
      <c r="AG117" s="449">
        <f t="shared" si="172"/>
        <v>83200</v>
      </c>
      <c r="AH117" s="449">
        <f t="shared" si="173"/>
        <v>3.88</v>
      </c>
      <c r="AI117" s="449"/>
      <c r="AJ117" s="449">
        <f t="shared" si="174"/>
        <v>3.88</v>
      </c>
      <c r="AK117" s="450">
        <f t="shared" si="175"/>
        <v>322816</v>
      </c>
      <c r="AL117" s="450">
        <f t="shared" si="176"/>
        <v>0</v>
      </c>
      <c r="AM117" s="450"/>
      <c r="AN117" s="450">
        <f t="shared" si="177"/>
        <v>322816</v>
      </c>
      <c r="AO117" s="449">
        <f t="shared" si="178"/>
        <v>0</v>
      </c>
      <c r="AP117" s="452">
        <f t="shared" si="179"/>
        <v>322816</v>
      </c>
      <c r="AQ117" s="452">
        <f t="shared" si="180"/>
        <v>4196608</v>
      </c>
      <c r="AR117" s="454">
        <f t="shared" si="181"/>
        <v>3</v>
      </c>
      <c r="AS117" s="448"/>
      <c r="AT117" s="449">
        <f t="shared" si="182"/>
        <v>83200</v>
      </c>
      <c r="AU117" s="449">
        <f t="shared" si="183"/>
        <v>3.88</v>
      </c>
      <c r="AV117" s="449"/>
      <c r="AW117" s="449">
        <f t="shared" si="184"/>
        <v>3.88</v>
      </c>
      <c r="AX117" s="450">
        <f t="shared" si="185"/>
        <v>322816</v>
      </c>
      <c r="AY117" s="450">
        <f t="shared" si="186"/>
        <v>0</v>
      </c>
      <c r="AZ117" s="450"/>
      <c r="BA117" s="450">
        <f t="shared" si="187"/>
        <v>322816</v>
      </c>
      <c r="BB117" s="449">
        <f t="shared" si="188"/>
        <v>0</v>
      </c>
      <c r="BC117" s="452">
        <f t="shared" si="189"/>
        <v>322816</v>
      </c>
      <c r="BD117" s="452">
        <f t="shared" si="190"/>
        <v>4196608</v>
      </c>
    </row>
    <row r="118" spans="1:57" s="453" customFormat="1" ht="14.25">
      <c r="A118" s="958" t="s">
        <v>64</v>
      </c>
      <c r="B118" s="958"/>
      <c r="C118" s="958"/>
      <c r="D118" s="958"/>
      <c r="E118" s="958"/>
      <c r="F118" s="745">
        <f t="shared" ref="F118:AK118" si="191">SUM(F99:F117)</f>
        <v>19</v>
      </c>
      <c r="G118" s="745">
        <f t="shared" si="191"/>
        <v>0</v>
      </c>
      <c r="H118" s="745">
        <f t="shared" si="191"/>
        <v>0</v>
      </c>
      <c r="I118" s="745">
        <f t="shared" si="191"/>
        <v>1580800</v>
      </c>
      <c r="J118" s="745">
        <f t="shared" si="191"/>
        <v>73.72</v>
      </c>
      <c r="K118" s="745">
        <f t="shared" si="191"/>
        <v>6133504</v>
      </c>
      <c r="L118" s="745">
        <f t="shared" si="191"/>
        <v>0</v>
      </c>
      <c r="M118" s="745">
        <f t="shared" si="191"/>
        <v>0</v>
      </c>
      <c r="N118" s="745">
        <f t="shared" si="191"/>
        <v>6133504</v>
      </c>
      <c r="O118" s="745">
        <f t="shared" si="191"/>
        <v>0</v>
      </c>
      <c r="P118" s="745">
        <f t="shared" si="191"/>
        <v>6133504</v>
      </c>
      <c r="Q118" s="745">
        <f t="shared" si="191"/>
        <v>79735552</v>
      </c>
      <c r="R118" s="745">
        <f t="shared" si="191"/>
        <v>19</v>
      </c>
      <c r="S118" s="745">
        <f t="shared" si="191"/>
        <v>0</v>
      </c>
      <c r="T118" s="745">
        <f t="shared" si="191"/>
        <v>1580800</v>
      </c>
      <c r="U118" s="745">
        <f t="shared" si="191"/>
        <v>73.72</v>
      </c>
      <c r="V118" s="745">
        <f t="shared" si="191"/>
        <v>0</v>
      </c>
      <c r="W118" s="745">
        <f t="shared" si="191"/>
        <v>73.72</v>
      </c>
      <c r="X118" s="745">
        <f t="shared" si="191"/>
        <v>6133504</v>
      </c>
      <c r="Y118" s="745">
        <f t="shared" si="191"/>
        <v>0</v>
      </c>
      <c r="Z118" s="745">
        <f t="shared" si="191"/>
        <v>0</v>
      </c>
      <c r="AA118" s="745">
        <f t="shared" si="191"/>
        <v>6133504</v>
      </c>
      <c r="AB118" s="745">
        <f t="shared" si="191"/>
        <v>0</v>
      </c>
      <c r="AC118" s="745">
        <f t="shared" si="191"/>
        <v>6133504</v>
      </c>
      <c r="AD118" s="745">
        <f t="shared" si="191"/>
        <v>79735552</v>
      </c>
      <c r="AE118" s="745">
        <f t="shared" si="191"/>
        <v>38</v>
      </c>
      <c r="AF118" s="745">
        <f t="shared" si="191"/>
        <v>0</v>
      </c>
      <c r="AG118" s="745">
        <f t="shared" si="191"/>
        <v>1580800</v>
      </c>
      <c r="AH118" s="745">
        <f t="shared" si="191"/>
        <v>73.72</v>
      </c>
      <c r="AI118" s="745">
        <f t="shared" si="191"/>
        <v>0</v>
      </c>
      <c r="AJ118" s="745">
        <f t="shared" si="191"/>
        <v>73.72</v>
      </c>
      <c r="AK118" s="745">
        <f t="shared" si="191"/>
        <v>6133504</v>
      </c>
      <c r="AL118" s="745">
        <f t="shared" ref="AL118:BD118" si="192">SUM(AL99:AL117)</f>
        <v>0</v>
      </c>
      <c r="AM118" s="745">
        <f t="shared" si="192"/>
        <v>0</v>
      </c>
      <c r="AN118" s="745">
        <f t="shared" si="192"/>
        <v>6133504</v>
      </c>
      <c r="AO118" s="745">
        <f t="shared" si="192"/>
        <v>0</v>
      </c>
      <c r="AP118" s="745">
        <f t="shared" si="192"/>
        <v>6133504</v>
      </c>
      <c r="AQ118" s="745">
        <f t="shared" si="192"/>
        <v>79735552</v>
      </c>
      <c r="AR118" s="745">
        <f t="shared" si="192"/>
        <v>57</v>
      </c>
      <c r="AS118" s="745">
        <f t="shared" si="192"/>
        <v>0</v>
      </c>
      <c r="AT118" s="745">
        <f t="shared" si="192"/>
        <v>1580800</v>
      </c>
      <c r="AU118" s="745">
        <f t="shared" si="192"/>
        <v>73.72</v>
      </c>
      <c r="AV118" s="745">
        <f t="shared" si="192"/>
        <v>0</v>
      </c>
      <c r="AW118" s="745">
        <f t="shared" si="192"/>
        <v>73.72</v>
      </c>
      <c r="AX118" s="745">
        <f t="shared" si="192"/>
        <v>6133504</v>
      </c>
      <c r="AY118" s="745">
        <f t="shared" si="192"/>
        <v>0</v>
      </c>
      <c r="AZ118" s="745">
        <f t="shared" si="192"/>
        <v>0</v>
      </c>
      <c r="BA118" s="745">
        <f t="shared" si="192"/>
        <v>6133504</v>
      </c>
      <c r="BB118" s="745">
        <f t="shared" si="192"/>
        <v>0</v>
      </c>
      <c r="BC118" s="745">
        <f t="shared" si="192"/>
        <v>6133504</v>
      </c>
      <c r="BD118" s="745">
        <f t="shared" si="192"/>
        <v>79735552</v>
      </c>
    </row>
    <row r="119" spans="1:57" s="453" customFormat="1" ht="14.25">
      <c r="A119" s="568"/>
      <c r="B119" s="494"/>
      <c r="C119" s="494"/>
      <c r="D119" s="494"/>
      <c r="E119" s="494"/>
      <c r="F119" s="494"/>
      <c r="G119" s="494"/>
      <c r="H119" s="494"/>
      <c r="I119" s="494"/>
      <c r="J119" s="494"/>
      <c r="K119" s="494"/>
      <c r="L119" s="494"/>
      <c r="M119" s="494"/>
      <c r="N119" s="494"/>
      <c r="O119" s="494"/>
      <c r="P119" s="494"/>
      <c r="Q119" s="494"/>
      <c r="R119" s="494"/>
      <c r="S119" s="494"/>
      <c r="T119" s="494"/>
      <c r="U119" s="494"/>
      <c r="V119" s="494"/>
      <c r="W119" s="494"/>
      <c r="X119" s="494"/>
      <c r="Y119" s="494"/>
      <c r="Z119" s="494"/>
      <c r="AA119" s="494"/>
      <c r="AB119" s="494"/>
      <c r="AC119" s="494"/>
      <c r="AD119" s="494"/>
      <c r="AE119" s="494"/>
      <c r="AF119" s="494"/>
      <c r="AG119" s="494"/>
      <c r="AH119" s="494"/>
      <c r="AI119" s="494"/>
      <c r="AJ119" s="494"/>
      <c r="AK119" s="494"/>
      <c r="AL119" s="494"/>
      <c r="AM119" s="494"/>
      <c r="AN119" s="494"/>
      <c r="AO119" s="494"/>
      <c r="AP119" s="494"/>
      <c r="AQ119" s="494"/>
      <c r="AR119" s="494"/>
      <c r="AS119" s="494"/>
      <c r="AT119" s="494"/>
      <c r="AU119" s="494"/>
      <c r="AV119" s="494"/>
      <c r="AW119" s="494"/>
      <c r="AX119" s="494"/>
      <c r="AY119" s="494"/>
      <c r="AZ119" s="494"/>
      <c r="BA119" s="494"/>
      <c r="BB119" s="494"/>
      <c r="BC119" s="494"/>
      <c r="BD119" s="494"/>
      <c r="BE119" s="569"/>
    </row>
    <row r="120" spans="1:57" s="500" customFormat="1" ht="14.25">
      <c r="A120" s="960" t="s">
        <v>554</v>
      </c>
      <c r="B120" s="960"/>
      <c r="C120" s="960"/>
      <c r="D120" s="960"/>
      <c r="E120" s="960"/>
      <c r="F120" s="960"/>
      <c r="G120" s="962" t="s">
        <v>67</v>
      </c>
      <c r="H120" s="962"/>
      <c r="I120" s="962"/>
      <c r="J120" s="962"/>
      <c r="K120" s="962"/>
      <c r="L120" s="962"/>
      <c r="M120" s="962"/>
      <c r="N120" s="962"/>
      <c r="O120" s="962"/>
      <c r="P120" s="962"/>
      <c r="Q120" s="962"/>
      <c r="R120" s="966" t="str">
        <f>+G120</f>
        <v>Վերաքննիչ քրեական դատարան</v>
      </c>
      <c r="S120" s="966"/>
      <c r="T120" s="966"/>
      <c r="U120" s="966"/>
      <c r="V120" s="966"/>
      <c r="W120" s="966"/>
      <c r="X120" s="966"/>
      <c r="Y120" s="966"/>
      <c r="Z120" s="966"/>
      <c r="AA120" s="966"/>
      <c r="AB120" s="966"/>
      <c r="AC120" s="966"/>
      <c r="AD120" s="966"/>
      <c r="AE120" s="966" t="str">
        <f>+R120</f>
        <v>Վերաքննիչ քրեական դատարան</v>
      </c>
      <c r="AF120" s="966"/>
      <c r="AG120" s="966"/>
      <c r="AH120" s="966"/>
      <c r="AI120" s="966"/>
      <c r="AJ120" s="966"/>
      <c r="AK120" s="966"/>
      <c r="AL120" s="966"/>
      <c r="AM120" s="966"/>
      <c r="AN120" s="966"/>
      <c r="AO120" s="966"/>
      <c r="AP120" s="966"/>
      <c r="AQ120" s="966"/>
      <c r="AR120" s="966" t="str">
        <f>+AE120</f>
        <v>Վերաքննիչ քրեական դատարան</v>
      </c>
      <c r="AS120" s="966"/>
      <c r="AT120" s="966"/>
      <c r="AU120" s="966"/>
      <c r="AV120" s="966"/>
      <c r="AW120" s="966"/>
      <c r="AX120" s="966"/>
      <c r="AY120" s="966"/>
      <c r="AZ120" s="966"/>
      <c r="BA120" s="966"/>
      <c r="BB120" s="966"/>
      <c r="BC120" s="966"/>
      <c r="BD120" s="966"/>
    </row>
    <row r="121" spans="1:57" ht="14.25">
      <c r="A121" s="971" t="s">
        <v>1332</v>
      </c>
      <c r="B121" s="971"/>
      <c r="C121" s="971"/>
      <c r="D121" s="971"/>
      <c r="E121" s="971"/>
      <c r="F121" s="971"/>
      <c r="G121" s="967" t="s">
        <v>1410</v>
      </c>
      <c r="H121" s="967"/>
      <c r="I121" s="967"/>
      <c r="J121" s="967"/>
      <c r="K121" s="967"/>
      <c r="L121" s="967"/>
      <c r="M121" s="967"/>
      <c r="N121" s="967"/>
      <c r="O121" s="967"/>
      <c r="P121" s="967"/>
      <c r="Q121" s="967"/>
      <c r="R121" s="967" t="s">
        <v>2455</v>
      </c>
      <c r="S121" s="967"/>
      <c r="T121" s="967"/>
      <c r="U121" s="967"/>
      <c r="V121" s="967"/>
      <c r="W121" s="967"/>
      <c r="X121" s="967"/>
      <c r="Y121" s="967"/>
      <c r="Z121" s="967"/>
      <c r="AA121" s="967"/>
      <c r="AB121" s="967"/>
      <c r="AC121" s="967"/>
      <c r="AD121" s="967"/>
      <c r="AE121" s="967" t="s">
        <v>2456</v>
      </c>
      <c r="AF121" s="967"/>
      <c r="AG121" s="967"/>
      <c r="AH121" s="967"/>
      <c r="AI121" s="967"/>
      <c r="AJ121" s="967"/>
      <c r="AK121" s="967"/>
      <c r="AL121" s="967"/>
      <c r="AM121" s="967"/>
      <c r="AN121" s="967"/>
      <c r="AO121" s="967"/>
      <c r="AP121" s="967"/>
      <c r="AQ121" s="967"/>
      <c r="AR121" s="967" t="s">
        <v>2932</v>
      </c>
      <c r="AS121" s="967"/>
      <c r="AT121" s="967"/>
      <c r="AU121" s="967"/>
      <c r="AV121" s="967"/>
      <c r="AW121" s="967"/>
      <c r="AX121" s="967"/>
      <c r="AY121" s="967"/>
      <c r="AZ121" s="967"/>
      <c r="BA121" s="967"/>
      <c r="BB121" s="967"/>
      <c r="BC121" s="967"/>
      <c r="BD121" s="967"/>
    </row>
    <row r="122" spans="1:57" ht="99.75">
      <c r="A122" s="580" t="s">
        <v>10</v>
      </c>
      <c r="B122" s="748" t="s">
        <v>54</v>
      </c>
      <c r="C122" s="748" t="s">
        <v>1958</v>
      </c>
      <c r="D122" s="748" t="s">
        <v>1959</v>
      </c>
      <c r="E122" s="748" t="s">
        <v>55</v>
      </c>
      <c r="F122" s="748" t="s">
        <v>1</v>
      </c>
      <c r="G122" s="578" t="s">
        <v>954</v>
      </c>
      <c r="H122" s="578" t="s">
        <v>57</v>
      </c>
      <c r="I122" s="579" t="s">
        <v>62</v>
      </c>
      <c r="J122" s="504" t="s">
        <v>63</v>
      </c>
      <c r="K122" s="579" t="s">
        <v>450</v>
      </c>
      <c r="L122" s="579" t="s">
        <v>451</v>
      </c>
      <c r="M122" s="579" t="s">
        <v>1957</v>
      </c>
      <c r="N122" s="579" t="s">
        <v>585</v>
      </c>
      <c r="O122" s="748" t="s">
        <v>612</v>
      </c>
      <c r="P122" s="748" t="s">
        <v>1408</v>
      </c>
      <c r="Q122" s="579" t="s">
        <v>1409</v>
      </c>
      <c r="R122" s="578" t="str">
        <f>+G122</f>
        <v xml:space="preserve"> ստաժ</v>
      </c>
      <c r="S122" s="578" t="str">
        <f>+H122</f>
        <v>Ստաժի %-ը</v>
      </c>
      <c r="T122" s="579" t="s">
        <v>62</v>
      </c>
      <c r="U122" s="579" t="s">
        <v>63</v>
      </c>
      <c r="V122" s="579" t="s">
        <v>1149</v>
      </c>
      <c r="W122" s="504" t="s">
        <v>1150</v>
      </c>
      <c r="X122" s="579" t="s">
        <v>450</v>
      </c>
      <c r="Y122" s="579" t="s">
        <v>451</v>
      </c>
      <c r="Z122" s="579" t="s">
        <v>1957</v>
      </c>
      <c r="AA122" s="579" t="s">
        <v>609</v>
      </c>
      <c r="AB122" s="748" t="s">
        <v>1316</v>
      </c>
      <c r="AC122" s="748" t="s">
        <v>1947</v>
      </c>
      <c r="AD122" s="579" t="s">
        <v>1948</v>
      </c>
      <c r="AE122" s="578" t="str">
        <f>+R122</f>
        <v xml:space="preserve"> ստաժ</v>
      </c>
      <c r="AF122" s="578" t="str">
        <f>+S122</f>
        <v>Ստաժի %-ը</v>
      </c>
      <c r="AG122" s="579" t="s">
        <v>62</v>
      </c>
      <c r="AH122" s="579" t="s">
        <v>63</v>
      </c>
      <c r="AI122" s="579" t="s">
        <v>1149</v>
      </c>
      <c r="AJ122" s="504" t="s">
        <v>1150</v>
      </c>
      <c r="AK122" s="579" t="s">
        <v>450</v>
      </c>
      <c r="AL122" s="579" t="s">
        <v>451</v>
      </c>
      <c r="AM122" s="579" t="s">
        <v>1957</v>
      </c>
      <c r="AN122" s="579" t="s">
        <v>609</v>
      </c>
      <c r="AO122" s="748" t="s">
        <v>1316</v>
      </c>
      <c r="AP122" s="748" t="s">
        <v>2460</v>
      </c>
      <c r="AQ122" s="579" t="s">
        <v>2459</v>
      </c>
      <c r="AR122" s="578" t="str">
        <f>+AE122</f>
        <v xml:space="preserve"> ստաժ</v>
      </c>
      <c r="AS122" s="578" t="str">
        <f>+AF122</f>
        <v>Ստաժի %-ը</v>
      </c>
      <c r="AT122" s="579" t="s">
        <v>62</v>
      </c>
      <c r="AU122" s="579" t="s">
        <v>63</v>
      </c>
      <c r="AV122" s="579" t="s">
        <v>1149</v>
      </c>
      <c r="AW122" s="504" t="s">
        <v>1150</v>
      </c>
      <c r="AX122" s="579" t="s">
        <v>450</v>
      </c>
      <c r="AY122" s="579" t="s">
        <v>451</v>
      </c>
      <c r="AZ122" s="579" t="s">
        <v>1957</v>
      </c>
      <c r="BA122" s="579" t="s">
        <v>609</v>
      </c>
      <c r="BB122" s="748" t="s">
        <v>1316</v>
      </c>
      <c r="BC122" s="748" t="s">
        <v>2933</v>
      </c>
      <c r="BD122" s="579" t="s">
        <v>2934</v>
      </c>
    </row>
    <row r="123" spans="1:57" s="451" customFormat="1" ht="27">
      <c r="A123" s="807">
        <v>1</v>
      </c>
      <c r="B123" s="808" t="s">
        <v>1117</v>
      </c>
      <c r="C123" s="809" t="s">
        <v>1960</v>
      </c>
      <c r="D123" s="809">
        <v>1981</v>
      </c>
      <c r="E123" s="810" t="s">
        <v>452</v>
      </c>
      <c r="F123" s="809">
        <v>1</v>
      </c>
      <c r="G123" s="811">
        <v>1</v>
      </c>
      <c r="H123" s="812"/>
      <c r="I123" s="813">
        <v>83200</v>
      </c>
      <c r="J123" s="813">
        <v>3.88</v>
      </c>
      <c r="K123" s="814">
        <f t="shared" si="156"/>
        <v>322816</v>
      </c>
      <c r="L123" s="814">
        <v>0</v>
      </c>
      <c r="M123" s="814"/>
      <c r="N123" s="814">
        <f t="shared" ref="N123:N142" si="193">+K123+L123+M123</f>
        <v>322816</v>
      </c>
      <c r="O123" s="813"/>
      <c r="P123" s="815">
        <f t="shared" ref="P123:P131" si="194">+N123+O123</f>
        <v>322816</v>
      </c>
      <c r="Q123" s="815">
        <f t="shared" si="61"/>
        <v>4196608</v>
      </c>
      <c r="R123" s="454">
        <f t="shared" si="159"/>
        <v>2</v>
      </c>
      <c r="S123" s="448"/>
      <c r="T123" s="449">
        <v>83200</v>
      </c>
      <c r="U123" s="449">
        <f t="shared" ref="U123:U142" si="195">+J123</f>
        <v>3.88</v>
      </c>
      <c r="V123" s="449"/>
      <c r="W123" s="449">
        <f t="shared" si="63"/>
        <v>3.88</v>
      </c>
      <c r="X123" s="450">
        <f t="shared" si="64"/>
        <v>322816</v>
      </c>
      <c r="Y123" s="450">
        <f t="shared" si="65"/>
        <v>0</v>
      </c>
      <c r="Z123" s="450"/>
      <c r="AA123" s="450">
        <f t="shared" si="66"/>
        <v>322816</v>
      </c>
      <c r="AB123" s="449">
        <f t="shared" si="60"/>
        <v>0</v>
      </c>
      <c r="AC123" s="452">
        <f t="shared" si="67"/>
        <v>322816</v>
      </c>
      <c r="AD123" s="452">
        <f t="shared" si="68"/>
        <v>4196608</v>
      </c>
      <c r="AE123" s="454">
        <f t="shared" si="69"/>
        <v>3</v>
      </c>
      <c r="AF123" s="448"/>
      <c r="AG123" s="449">
        <f t="shared" si="70"/>
        <v>83200</v>
      </c>
      <c r="AH123" s="449">
        <f t="shared" si="71"/>
        <v>3.88</v>
      </c>
      <c r="AI123" s="449"/>
      <c r="AJ123" s="449">
        <f t="shared" si="72"/>
        <v>3.88</v>
      </c>
      <c r="AK123" s="450">
        <f t="shared" si="73"/>
        <v>322816</v>
      </c>
      <c r="AL123" s="450">
        <f t="shared" si="74"/>
        <v>0</v>
      </c>
      <c r="AM123" s="450"/>
      <c r="AN123" s="450">
        <f t="shared" si="75"/>
        <v>322816</v>
      </c>
      <c r="AO123" s="449">
        <f t="shared" si="76"/>
        <v>0</v>
      </c>
      <c r="AP123" s="452">
        <f t="shared" si="77"/>
        <v>322816</v>
      </c>
      <c r="AQ123" s="452">
        <f t="shared" si="78"/>
        <v>4196608</v>
      </c>
      <c r="AR123" s="454">
        <f t="shared" si="79"/>
        <v>4</v>
      </c>
      <c r="AS123" s="448"/>
      <c r="AT123" s="449">
        <f t="shared" si="80"/>
        <v>83200</v>
      </c>
      <c r="AU123" s="449">
        <f t="shared" si="81"/>
        <v>3.88</v>
      </c>
      <c r="AV123" s="449"/>
      <c r="AW123" s="449">
        <f t="shared" si="82"/>
        <v>3.88</v>
      </c>
      <c r="AX123" s="450">
        <f t="shared" si="83"/>
        <v>322816</v>
      </c>
      <c r="AY123" s="450">
        <f t="shared" si="84"/>
        <v>0</v>
      </c>
      <c r="AZ123" s="450"/>
      <c r="BA123" s="450">
        <f t="shared" si="85"/>
        <v>322816</v>
      </c>
      <c r="BB123" s="449">
        <f t="shared" si="86"/>
        <v>0</v>
      </c>
      <c r="BC123" s="452">
        <f t="shared" si="87"/>
        <v>322816</v>
      </c>
      <c r="BD123" s="452">
        <f t="shared" si="88"/>
        <v>4196608</v>
      </c>
    </row>
    <row r="124" spans="1:57" s="451" customFormat="1" ht="27">
      <c r="A124" s="807">
        <v>2</v>
      </c>
      <c r="B124" s="808" t="s">
        <v>1118</v>
      </c>
      <c r="C124" s="809" t="s">
        <v>1960</v>
      </c>
      <c r="D124" s="809">
        <v>1981</v>
      </c>
      <c r="E124" s="810" t="s">
        <v>452</v>
      </c>
      <c r="F124" s="809">
        <v>1</v>
      </c>
      <c r="G124" s="811">
        <v>1</v>
      </c>
      <c r="H124" s="812"/>
      <c r="I124" s="813">
        <v>83200</v>
      </c>
      <c r="J124" s="813">
        <v>3.88</v>
      </c>
      <c r="K124" s="814">
        <f t="shared" si="156"/>
        <v>322816</v>
      </c>
      <c r="L124" s="814">
        <v>0</v>
      </c>
      <c r="M124" s="814"/>
      <c r="N124" s="814">
        <f t="shared" si="193"/>
        <v>322816</v>
      </c>
      <c r="O124" s="813"/>
      <c r="P124" s="815">
        <f t="shared" si="194"/>
        <v>322816</v>
      </c>
      <c r="Q124" s="815">
        <f t="shared" si="61"/>
        <v>4196608</v>
      </c>
      <c r="R124" s="454">
        <f t="shared" si="159"/>
        <v>2</v>
      </c>
      <c r="S124" s="448"/>
      <c r="T124" s="449">
        <v>83200</v>
      </c>
      <c r="U124" s="449">
        <f t="shared" si="195"/>
        <v>3.88</v>
      </c>
      <c r="V124" s="449"/>
      <c r="W124" s="449">
        <f t="shared" si="63"/>
        <v>3.88</v>
      </c>
      <c r="X124" s="450">
        <f t="shared" si="64"/>
        <v>322816</v>
      </c>
      <c r="Y124" s="450">
        <f t="shared" si="65"/>
        <v>0</v>
      </c>
      <c r="Z124" s="450"/>
      <c r="AA124" s="450">
        <f t="shared" si="66"/>
        <v>322816</v>
      </c>
      <c r="AB124" s="449">
        <f t="shared" si="60"/>
        <v>0</v>
      </c>
      <c r="AC124" s="452">
        <f t="shared" si="67"/>
        <v>322816</v>
      </c>
      <c r="AD124" s="452">
        <f t="shared" si="68"/>
        <v>4196608</v>
      </c>
      <c r="AE124" s="454">
        <f t="shared" si="69"/>
        <v>3</v>
      </c>
      <c r="AF124" s="448"/>
      <c r="AG124" s="449">
        <f t="shared" si="70"/>
        <v>83200</v>
      </c>
      <c r="AH124" s="449">
        <f t="shared" si="71"/>
        <v>3.88</v>
      </c>
      <c r="AI124" s="449"/>
      <c r="AJ124" s="449">
        <f t="shared" si="72"/>
        <v>3.88</v>
      </c>
      <c r="AK124" s="450">
        <f t="shared" si="73"/>
        <v>322816</v>
      </c>
      <c r="AL124" s="450">
        <f t="shared" si="74"/>
        <v>0</v>
      </c>
      <c r="AM124" s="450"/>
      <c r="AN124" s="450">
        <f t="shared" si="75"/>
        <v>322816</v>
      </c>
      <c r="AO124" s="449">
        <f t="shared" si="76"/>
        <v>0</v>
      </c>
      <c r="AP124" s="452">
        <f t="shared" si="77"/>
        <v>322816</v>
      </c>
      <c r="AQ124" s="452">
        <f t="shared" si="78"/>
        <v>4196608</v>
      </c>
      <c r="AR124" s="454">
        <f t="shared" si="79"/>
        <v>4</v>
      </c>
      <c r="AS124" s="448"/>
      <c r="AT124" s="449">
        <f t="shared" si="80"/>
        <v>83200</v>
      </c>
      <c r="AU124" s="449">
        <f t="shared" si="81"/>
        <v>3.88</v>
      </c>
      <c r="AV124" s="449"/>
      <c r="AW124" s="449">
        <f t="shared" si="82"/>
        <v>3.88</v>
      </c>
      <c r="AX124" s="450">
        <f t="shared" si="83"/>
        <v>322816</v>
      </c>
      <c r="AY124" s="450">
        <f t="shared" si="84"/>
        <v>0</v>
      </c>
      <c r="AZ124" s="450"/>
      <c r="BA124" s="450">
        <f t="shared" si="85"/>
        <v>322816</v>
      </c>
      <c r="BB124" s="449">
        <f t="shared" si="86"/>
        <v>0</v>
      </c>
      <c r="BC124" s="452">
        <f t="shared" si="87"/>
        <v>322816</v>
      </c>
      <c r="BD124" s="452">
        <f t="shared" si="88"/>
        <v>4196608</v>
      </c>
    </row>
    <row r="125" spans="1:57" s="451" customFormat="1" ht="27">
      <c r="A125" s="807">
        <v>3</v>
      </c>
      <c r="B125" s="808" t="s">
        <v>1449</v>
      </c>
      <c r="C125" s="809" t="s">
        <v>1960</v>
      </c>
      <c r="D125" s="809">
        <v>1999</v>
      </c>
      <c r="E125" s="810" t="s">
        <v>452</v>
      </c>
      <c r="F125" s="809">
        <v>1</v>
      </c>
      <c r="G125" s="811">
        <v>1</v>
      </c>
      <c r="H125" s="812"/>
      <c r="I125" s="813">
        <v>83200</v>
      </c>
      <c r="J125" s="813">
        <v>3.88</v>
      </c>
      <c r="K125" s="814">
        <f t="shared" si="156"/>
        <v>322816</v>
      </c>
      <c r="L125" s="814">
        <v>0</v>
      </c>
      <c r="M125" s="814"/>
      <c r="N125" s="814">
        <f t="shared" si="193"/>
        <v>322816</v>
      </c>
      <c r="O125" s="813"/>
      <c r="P125" s="815">
        <f t="shared" si="194"/>
        <v>322816</v>
      </c>
      <c r="Q125" s="815">
        <f t="shared" si="61"/>
        <v>4196608</v>
      </c>
      <c r="R125" s="454">
        <f t="shared" si="159"/>
        <v>2</v>
      </c>
      <c r="S125" s="448"/>
      <c r="T125" s="449">
        <v>83200</v>
      </c>
      <c r="U125" s="449">
        <f t="shared" si="195"/>
        <v>3.88</v>
      </c>
      <c r="V125" s="449"/>
      <c r="W125" s="449">
        <f t="shared" si="63"/>
        <v>3.88</v>
      </c>
      <c r="X125" s="450">
        <f t="shared" si="64"/>
        <v>322816</v>
      </c>
      <c r="Y125" s="450">
        <f t="shared" si="65"/>
        <v>0</v>
      </c>
      <c r="Z125" s="450"/>
      <c r="AA125" s="450">
        <f t="shared" si="66"/>
        <v>322816</v>
      </c>
      <c r="AB125" s="449">
        <f t="shared" si="60"/>
        <v>0</v>
      </c>
      <c r="AC125" s="452">
        <f t="shared" si="67"/>
        <v>322816</v>
      </c>
      <c r="AD125" s="452">
        <f t="shared" si="68"/>
        <v>4196608</v>
      </c>
      <c r="AE125" s="454">
        <f t="shared" si="69"/>
        <v>3</v>
      </c>
      <c r="AF125" s="448"/>
      <c r="AG125" s="449">
        <f t="shared" si="70"/>
        <v>83200</v>
      </c>
      <c r="AH125" s="449">
        <f t="shared" si="71"/>
        <v>3.88</v>
      </c>
      <c r="AI125" s="449"/>
      <c r="AJ125" s="449">
        <f t="shared" si="72"/>
        <v>3.88</v>
      </c>
      <c r="AK125" s="450">
        <f t="shared" si="73"/>
        <v>322816</v>
      </c>
      <c r="AL125" s="450">
        <f t="shared" si="74"/>
        <v>0</v>
      </c>
      <c r="AM125" s="450"/>
      <c r="AN125" s="450">
        <f t="shared" si="75"/>
        <v>322816</v>
      </c>
      <c r="AO125" s="449">
        <f t="shared" si="76"/>
        <v>0</v>
      </c>
      <c r="AP125" s="452">
        <f t="shared" si="77"/>
        <v>322816</v>
      </c>
      <c r="AQ125" s="452">
        <f t="shared" si="78"/>
        <v>4196608</v>
      </c>
      <c r="AR125" s="454">
        <f t="shared" si="79"/>
        <v>4</v>
      </c>
      <c r="AS125" s="448"/>
      <c r="AT125" s="449">
        <f t="shared" si="80"/>
        <v>83200</v>
      </c>
      <c r="AU125" s="449">
        <f t="shared" si="81"/>
        <v>3.88</v>
      </c>
      <c r="AV125" s="449"/>
      <c r="AW125" s="449">
        <f t="shared" si="82"/>
        <v>3.88</v>
      </c>
      <c r="AX125" s="450">
        <f t="shared" si="83"/>
        <v>322816</v>
      </c>
      <c r="AY125" s="450">
        <f t="shared" si="84"/>
        <v>0</v>
      </c>
      <c r="AZ125" s="450"/>
      <c r="BA125" s="450">
        <f t="shared" si="85"/>
        <v>322816</v>
      </c>
      <c r="BB125" s="449">
        <f t="shared" si="86"/>
        <v>0</v>
      </c>
      <c r="BC125" s="452">
        <f t="shared" si="87"/>
        <v>322816</v>
      </c>
      <c r="BD125" s="452">
        <f t="shared" si="88"/>
        <v>4196608</v>
      </c>
    </row>
    <row r="126" spans="1:57" s="451" customFormat="1" ht="27">
      <c r="A126" s="807">
        <v>4</v>
      </c>
      <c r="B126" s="808" t="s">
        <v>1112</v>
      </c>
      <c r="C126" s="809" t="s">
        <v>1960</v>
      </c>
      <c r="D126" s="809">
        <v>1979</v>
      </c>
      <c r="E126" s="810" t="s">
        <v>452</v>
      </c>
      <c r="F126" s="809">
        <v>1</v>
      </c>
      <c r="G126" s="811">
        <v>1</v>
      </c>
      <c r="H126" s="812"/>
      <c r="I126" s="813">
        <v>83200</v>
      </c>
      <c r="J126" s="813">
        <v>3.88</v>
      </c>
      <c r="K126" s="814">
        <f t="shared" si="156"/>
        <v>322816</v>
      </c>
      <c r="L126" s="814">
        <v>0</v>
      </c>
      <c r="M126" s="814"/>
      <c r="N126" s="814">
        <f t="shared" si="193"/>
        <v>322816</v>
      </c>
      <c r="O126" s="813"/>
      <c r="P126" s="815">
        <f t="shared" si="194"/>
        <v>322816</v>
      </c>
      <c r="Q126" s="815">
        <f t="shared" si="61"/>
        <v>4196608</v>
      </c>
      <c r="R126" s="454">
        <f t="shared" si="159"/>
        <v>2</v>
      </c>
      <c r="S126" s="448"/>
      <c r="T126" s="449">
        <v>83200</v>
      </c>
      <c r="U126" s="449">
        <f t="shared" si="195"/>
        <v>3.88</v>
      </c>
      <c r="V126" s="449"/>
      <c r="W126" s="449">
        <f t="shared" si="63"/>
        <v>3.88</v>
      </c>
      <c r="X126" s="450">
        <f t="shared" si="64"/>
        <v>322816</v>
      </c>
      <c r="Y126" s="450">
        <f t="shared" si="65"/>
        <v>0</v>
      </c>
      <c r="Z126" s="450"/>
      <c r="AA126" s="450">
        <f t="shared" si="66"/>
        <v>322816</v>
      </c>
      <c r="AB126" s="449">
        <f t="shared" si="60"/>
        <v>0</v>
      </c>
      <c r="AC126" s="452">
        <f t="shared" si="67"/>
        <v>322816</v>
      </c>
      <c r="AD126" s="452">
        <f t="shared" si="68"/>
        <v>4196608</v>
      </c>
      <c r="AE126" s="454">
        <f t="shared" si="69"/>
        <v>3</v>
      </c>
      <c r="AF126" s="448"/>
      <c r="AG126" s="449">
        <f t="shared" si="70"/>
        <v>83200</v>
      </c>
      <c r="AH126" s="449">
        <f t="shared" si="71"/>
        <v>3.88</v>
      </c>
      <c r="AI126" s="449"/>
      <c r="AJ126" s="449">
        <f t="shared" si="72"/>
        <v>3.88</v>
      </c>
      <c r="AK126" s="450">
        <f t="shared" si="73"/>
        <v>322816</v>
      </c>
      <c r="AL126" s="450">
        <f t="shared" si="74"/>
        <v>0</v>
      </c>
      <c r="AM126" s="450"/>
      <c r="AN126" s="450">
        <f t="shared" si="75"/>
        <v>322816</v>
      </c>
      <c r="AO126" s="449">
        <f t="shared" si="76"/>
        <v>0</v>
      </c>
      <c r="AP126" s="452">
        <f t="shared" si="77"/>
        <v>322816</v>
      </c>
      <c r="AQ126" s="452">
        <f t="shared" si="78"/>
        <v>4196608</v>
      </c>
      <c r="AR126" s="454">
        <f t="shared" si="79"/>
        <v>4</v>
      </c>
      <c r="AS126" s="448"/>
      <c r="AT126" s="449">
        <f t="shared" si="80"/>
        <v>83200</v>
      </c>
      <c r="AU126" s="449">
        <f t="shared" si="81"/>
        <v>3.88</v>
      </c>
      <c r="AV126" s="449"/>
      <c r="AW126" s="449">
        <f t="shared" si="82"/>
        <v>3.88</v>
      </c>
      <c r="AX126" s="450">
        <f t="shared" si="83"/>
        <v>322816</v>
      </c>
      <c r="AY126" s="450">
        <f t="shared" si="84"/>
        <v>0</v>
      </c>
      <c r="AZ126" s="450"/>
      <c r="BA126" s="450">
        <f t="shared" si="85"/>
        <v>322816</v>
      </c>
      <c r="BB126" s="449">
        <f t="shared" si="86"/>
        <v>0</v>
      </c>
      <c r="BC126" s="452">
        <f t="shared" si="87"/>
        <v>322816</v>
      </c>
      <c r="BD126" s="452">
        <f t="shared" si="88"/>
        <v>4196608</v>
      </c>
    </row>
    <row r="127" spans="1:57" s="451" customFormat="1" ht="27">
      <c r="A127" s="807">
        <v>5</v>
      </c>
      <c r="B127" s="808" t="s">
        <v>1451</v>
      </c>
      <c r="C127" s="809" t="s">
        <v>1961</v>
      </c>
      <c r="D127" s="809">
        <v>1998</v>
      </c>
      <c r="E127" s="810" t="s">
        <v>452</v>
      </c>
      <c r="F127" s="809">
        <v>1</v>
      </c>
      <c r="G127" s="811">
        <v>1</v>
      </c>
      <c r="H127" s="812"/>
      <c r="I127" s="813">
        <v>83200</v>
      </c>
      <c r="J127" s="813">
        <v>3.88</v>
      </c>
      <c r="K127" s="814">
        <f t="shared" si="156"/>
        <v>322816</v>
      </c>
      <c r="L127" s="814">
        <v>0</v>
      </c>
      <c r="M127" s="814"/>
      <c r="N127" s="814">
        <f t="shared" si="193"/>
        <v>322816</v>
      </c>
      <c r="O127" s="813"/>
      <c r="P127" s="815">
        <f t="shared" si="194"/>
        <v>322816</v>
      </c>
      <c r="Q127" s="815">
        <f t="shared" si="61"/>
        <v>4196608</v>
      </c>
      <c r="R127" s="454">
        <f t="shared" si="159"/>
        <v>2</v>
      </c>
      <c r="S127" s="448"/>
      <c r="T127" s="449">
        <v>83200</v>
      </c>
      <c r="U127" s="449">
        <f t="shared" si="195"/>
        <v>3.88</v>
      </c>
      <c r="V127" s="449"/>
      <c r="W127" s="449">
        <f t="shared" si="63"/>
        <v>3.88</v>
      </c>
      <c r="X127" s="450">
        <f t="shared" si="64"/>
        <v>322816</v>
      </c>
      <c r="Y127" s="450">
        <f t="shared" si="65"/>
        <v>0</v>
      </c>
      <c r="Z127" s="450"/>
      <c r="AA127" s="450">
        <f t="shared" si="66"/>
        <v>322816</v>
      </c>
      <c r="AB127" s="449">
        <f t="shared" si="60"/>
        <v>0</v>
      </c>
      <c r="AC127" s="452">
        <f t="shared" si="67"/>
        <v>322816</v>
      </c>
      <c r="AD127" s="452">
        <f t="shared" si="68"/>
        <v>4196608</v>
      </c>
      <c r="AE127" s="454">
        <f t="shared" si="69"/>
        <v>3</v>
      </c>
      <c r="AF127" s="448"/>
      <c r="AG127" s="449">
        <f t="shared" si="70"/>
        <v>83200</v>
      </c>
      <c r="AH127" s="449">
        <f t="shared" si="71"/>
        <v>3.88</v>
      </c>
      <c r="AI127" s="449"/>
      <c r="AJ127" s="449">
        <f t="shared" si="72"/>
        <v>3.88</v>
      </c>
      <c r="AK127" s="450">
        <f t="shared" si="73"/>
        <v>322816</v>
      </c>
      <c r="AL127" s="450">
        <f t="shared" si="74"/>
        <v>0</v>
      </c>
      <c r="AM127" s="450"/>
      <c r="AN127" s="450">
        <f t="shared" si="75"/>
        <v>322816</v>
      </c>
      <c r="AO127" s="449">
        <f t="shared" si="76"/>
        <v>0</v>
      </c>
      <c r="AP127" s="452">
        <f t="shared" si="77"/>
        <v>322816</v>
      </c>
      <c r="AQ127" s="452">
        <f t="shared" si="78"/>
        <v>4196608</v>
      </c>
      <c r="AR127" s="454">
        <f t="shared" si="79"/>
        <v>4</v>
      </c>
      <c r="AS127" s="448"/>
      <c r="AT127" s="449">
        <f t="shared" si="80"/>
        <v>83200</v>
      </c>
      <c r="AU127" s="449">
        <f t="shared" si="81"/>
        <v>3.88</v>
      </c>
      <c r="AV127" s="449"/>
      <c r="AW127" s="449">
        <f t="shared" si="82"/>
        <v>3.88</v>
      </c>
      <c r="AX127" s="450">
        <f t="shared" si="83"/>
        <v>322816</v>
      </c>
      <c r="AY127" s="450">
        <f t="shared" si="84"/>
        <v>0</v>
      </c>
      <c r="AZ127" s="450"/>
      <c r="BA127" s="450">
        <f t="shared" si="85"/>
        <v>322816</v>
      </c>
      <c r="BB127" s="449">
        <f t="shared" si="86"/>
        <v>0</v>
      </c>
      <c r="BC127" s="452">
        <f t="shared" si="87"/>
        <v>322816</v>
      </c>
      <c r="BD127" s="452">
        <f t="shared" si="88"/>
        <v>4196608</v>
      </c>
    </row>
    <row r="128" spans="1:57" s="451" customFormat="1" ht="27">
      <c r="A128" s="807">
        <v>6</v>
      </c>
      <c r="B128" s="808" t="s">
        <v>1452</v>
      </c>
      <c r="C128" s="809" t="s">
        <v>1960</v>
      </c>
      <c r="D128" s="809">
        <v>1998</v>
      </c>
      <c r="E128" s="810" t="s">
        <v>452</v>
      </c>
      <c r="F128" s="809">
        <v>1</v>
      </c>
      <c r="G128" s="811">
        <v>1</v>
      </c>
      <c r="H128" s="812"/>
      <c r="I128" s="813">
        <v>83200</v>
      </c>
      <c r="J128" s="813">
        <v>3.88</v>
      </c>
      <c r="K128" s="814">
        <f t="shared" si="156"/>
        <v>322816</v>
      </c>
      <c r="L128" s="814">
        <v>0</v>
      </c>
      <c r="M128" s="814"/>
      <c r="N128" s="814">
        <f t="shared" si="193"/>
        <v>322816</v>
      </c>
      <c r="O128" s="813"/>
      <c r="P128" s="815">
        <f t="shared" si="194"/>
        <v>322816</v>
      </c>
      <c r="Q128" s="815">
        <f t="shared" si="61"/>
        <v>4196608</v>
      </c>
      <c r="R128" s="454">
        <f t="shared" si="159"/>
        <v>2</v>
      </c>
      <c r="S128" s="448"/>
      <c r="T128" s="449">
        <v>83200</v>
      </c>
      <c r="U128" s="449">
        <f t="shared" si="195"/>
        <v>3.88</v>
      </c>
      <c r="V128" s="449"/>
      <c r="W128" s="449">
        <f t="shared" si="63"/>
        <v>3.88</v>
      </c>
      <c r="X128" s="450">
        <f t="shared" si="64"/>
        <v>322816</v>
      </c>
      <c r="Y128" s="450">
        <f t="shared" si="65"/>
        <v>0</v>
      </c>
      <c r="Z128" s="450"/>
      <c r="AA128" s="450">
        <f t="shared" si="66"/>
        <v>322816</v>
      </c>
      <c r="AB128" s="449">
        <f t="shared" si="60"/>
        <v>0</v>
      </c>
      <c r="AC128" s="452">
        <f t="shared" si="67"/>
        <v>322816</v>
      </c>
      <c r="AD128" s="452">
        <f t="shared" si="68"/>
        <v>4196608</v>
      </c>
      <c r="AE128" s="454">
        <f t="shared" si="69"/>
        <v>3</v>
      </c>
      <c r="AF128" s="448"/>
      <c r="AG128" s="449">
        <f t="shared" si="70"/>
        <v>83200</v>
      </c>
      <c r="AH128" s="449">
        <f t="shared" si="71"/>
        <v>3.88</v>
      </c>
      <c r="AI128" s="449"/>
      <c r="AJ128" s="449">
        <f t="shared" si="72"/>
        <v>3.88</v>
      </c>
      <c r="AK128" s="450">
        <f t="shared" si="73"/>
        <v>322816</v>
      </c>
      <c r="AL128" s="450">
        <f t="shared" si="74"/>
        <v>0</v>
      </c>
      <c r="AM128" s="450"/>
      <c r="AN128" s="450">
        <f t="shared" si="75"/>
        <v>322816</v>
      </c>
      <c r="AO128" s="449">
        <f t="shared" si="76"/>
        <v>0</v>
      </c>
      <c r="AP128" s="452">
        <f t="shared" si="77"/>
        <v>322816</v>
      </c>
      <c r="AQ128" s="452">
        <f t="shared" si="78"/>
        <v>4196608</v>
      </c>
      <c r="AR128" s="454">
        <f t="shared" si="79"/>
        <v>4</v>
      </c>
      <c r="AS128" s="448"/>
      <c r="AT128" s="449">
        <f t="shared" si="80"/>
        <v>83200</v>
      </c>
      <c r="AU128" s="449">
        <f t="shared" si="81"/>
        <v>3.88</v>
      </c>
      <c r="AV128" s="449"/>
      <c r="AW128" s="449">
        <f t="shared" si="82"/>
        <v>3.88</v>
      </c>
      <c r="AX128" s="450">
        <f t="shared" si="83"/>
        <v>322816</v>
      </c>
      <c r="AY128" s="450">
        <f t="shared" si="84"/>
        <v>0</v>
      </c>
      <c r="AZ128" s="450"/>
      <c r="BA128" s="450">
        <f t="shared" si="85"/>
        <v>322816</v>
      </c>
      <c r="BB128" s="449">
        <f t="shared" si="86"/>
        <v>0</v>
      </c>
      <c r="BC128" s="452">
        <f t="shared" si="87"/>
        <v>322816</v>
      </c>
      <c r="BD128" s="452">
        <f t="shared" si="88"/>
        <v>4196608</v>
      </c>
    </row>
    <row r="129" spans="1:56" s="451" customFormat="1" ht="27">
      <c r="A129" s="807">
        <v>7</v>
      </c>
      <c r="B129" s="808" t="s">
        <v>1453</v>
      </c>
      <c r="C129" s="809" t="s">
        <v>1961</v>
      </c>
      <c r="D129" s="809">
        <v>1998</v>
      </c>
      <c r="E129" s="810" t="s">
        <v>452</v>
      </c>
      <c r="F129" s="809">
        <v>1</v>
      </c>
      <c r="G129" s="811">
        <v>1</v>
      </c>
      <c r="H129" s="812"/>
      <c r="I129" s="813">
        <v>83200</v>
      </c>
      <c r="J129" s="813">
        <v>3.88</v>
      </c>
      <c r="K129" s="814">
        <f t="shared" si="156"/>
        <v>322816</v>
      </c>
      <c r="L129" s="814">
        <v>0</v>
      </c>
      <c r="M129" s="814"/>
      <c r="N129" s="814">
        <f t="shared" si="193"/>
        <v>322816</v>
      </c>
      <c r="O129" s="813"/>
      <c r="P129" s="815">
        <f t="shared" si="194"/>
        <v>322816</v>
      </c>
      <c r="Q129" s="815">
        <f t="shared" si="61"/>
        <v>4196608</v>
      </c>
      <c r="R129" s="454">
        <f t="shared" si="159"/>
        <v>2</v>
      </c>
      <c r="S129" s="448"/>
      <c r="T129" s="449">
        <v>83200</v>
      </c>
      <c r="U129" s="449">
        <f t="shared" si="195"/>
        <v>3.88</v>
      </c>
      <c r="V129" s="449"/>
      <c r="W129" s="449">
        <f t="shared" si="63"/>
        <v>3.88</v>
      </c>
      <c r="X129" s="450">
        <f t="shared" si="64"/>
        <v>322816</v>
      </c>
      <c r="Y129" s="450">
        <f t="shared" si="65"/>
        <v>0</v>
      </c>
      <c r="Z129" s="450"/>
      <c r="AA129" s="450">
        <f t="shared" si="66"/>
        <v>322816</v>
      </c>
      <c r="AB129" s="449">
        <f t="shared" si="60"/>
        <v>0</v>
      </c>
      <c r="AC129" s="452">
        <f t="shared" si="67"/>
        <v>322816</v>
      </c>
      <c r="AD129" s="452">
        <f t="shared" si="68"/>
        <v>4196608</v>
      </c>
      <c r="AE129" s="454">
        <f t="shared" si="69"/>
        <v>3</v>
      </c>
      <c r="AF129" s="448"/>
      <c r="AG129" s="449">
        <f t="shared" si="70"/>
        <v>83200</v>
      </c>
      <c r="AH129" s="449">
        <f t="shared" si="71"/>
        <v>3.88</v>
      </c>
      <c r="AI129" s="449"/>
      <c r="AJ129" s="449">
        <f t="shared" si="72"/>
        <v>3.88</v>
      </c>
      <c r="AK129" s="450">
        <f t="shared" si="73"/>
        <v>322816</v>
      </c>
      <c r="AL129" s="450">
        <f t="shared" si="74"/>
        <v>0</v>
      </c>
      <c r="AM129" s="450"/>
      <c r="AN129" s="450">
        <f t="shared" si="75"/>
        <v>322816</v>
      </c>
      <c r="AO129" s="449">
        <f t="shared" si="76"/>
        <v>0</v>
      </c>
      <c r="AP129" s="452">
        <f t="shared" si="77"/>
        <v>322816</v>
      </c>
      <c r="AQ129" s="452">
        <f t="shared" si="78"/>
        <v>4196608</v>
      </c>
      <c r="AR129" s="454">
        <f t="shared" si="79"/>
        <v>4</v>
      </c>
      <c r="AS129" s="448"/>
      <c r="AT129" s="449">
        <f t="shared" si="80"/>
        <v>83200</v>
      </c>
      <c r="AU129" s="449">
        <f t="shared" si="81"/>
        <v>3.88</v>
      </c>
      <c r="AV129" s="449"/>
      <c r="AW129" s="449">
        <f t="shared" si="82"/>
        <v>3.88</v>
      </c>
      <c r="AX129" s="450">
        <f t="shared" si="83"/>
        <v>322816</v>
      </c>
      <c r="AY129" s="450">
        <f t="shared" si="84"/>
        <v>0</v>
      </c>
      <c r="AZ129" s="450"/>
      <c r="BA129" s="450">
        <f t="shared" si="85"/>
        <v>322816</v>
      </c>
      <c r="BB129" s="449">
        <f t="shared" si="86"/>
        <v>0</v>
      </c>
      <c r="BC129" s="452">
        <f t="shared" si="87"/>
        <v>322816</v>
      </c>
      <c r="BD129" s="452">
        <f t="shared" si="88"/>
        <v>4196608</v>
      </c>
    </row>
    <row r="130" spans="1:56" s="451" customFormat="1" ht="27">
      <c r="A130" s="807">
        <v>8</v>
      </c>
      <c r="B130" s="808" t="s">
        <v>189</v>
      </c>
      <c r="C130" s="809" t="s">
        <v>1960</v>
      </c>
      <c r="D130" s="809">
        <v>2000</v>
      </c>
      <c r="E130" s="810" t="s">
        <v>452</v>
      </c>
      <c r="F130" s="809">
        <v>1</v>
      </c>
      <c r="G130" s="811">
        <v>1</v>
      </c>
      <c r="H130" s="812"/>
      <c r="I130" s="813">
        <v>83200</v>
      </c>
      <c r="J130" s="813">
        <v>3.88</v>
      </c>
      <c r="K130" s="814">
        <f t="shared" si="156"/>
        <v>322816</v>
      </c>
      <c r="L130" s="814">
        <v>0</v>
      </c>
      <c r="M130" s="814"/>
      <c r="N130" s="814">
        <f t="shared" si="193"/>
        <v>322816</v>
      </c>
      <c r="O130" s="813"/>
      <c r="P130" s="815">
        <f t="shared" si="194"/>
        <v>322816</v>
      </c>
      <c r="Q130" s="815">
        <f t="shared" si="61"/>
        <v>4196608</v>
      </c>
      <c r="R130" s="454">
        <f t="shared" si="159"/>
        <v>2</v>
      </c>
      <c r="S130" s="448"/>
      <c r="T130" s="449">
        <v>83200</v>
      </c>
      <c r="U130" s="449">
        <f t="shared" si="195"/>
        <v>3.88</v>
      </c>
      <c r="V130" s="449"/>
      <c r="W130" s="449">
        <f t="shared" si="63"/>
        <v>3.88</v>
      </c>
      <c r="X130" s="450">
        <f t="shared" si="64"/>
        <v>322816</v>
      </c>
      <c r="Y130" s="450">
        <f t="shared" si="65"/>
        <v>0</v>
      </c>
      <c r="Z130" s="450"/>
      <c r="AA130" s="450">
        <f t="shared" si="66"/>
        <v>322816</v>
      </c>
      <c r="AB130" s="449">
        <f t="shared" si="60"/>
        <v>0</v>
      </c>
      <c r="AC130" s="452">
        <f t="shared" si="67"/>
        <v>322816</v>
      </c>
      <c r="AD130" s="452">
        <f t="shared" si="68"/>
        <v>4196608</v>
      </c>
      <c r="AE130" s="454">
        <f t="shared" si="69"/>
        <v>3</v>
      </c>
      <c r="AF130" s="448"/>
      <c r="AG130" s="449">
        <f t="shared" si="70"/>
        <v>83200</v>
      </c>
      <c r="AH130" s="449">
        <f t="shared" si="71"/>
        <v>3.88</v>
      </c>
      <c r="AI130" s="449"/>
      <c r="AJ130" s="449">
        <f t="shared" si="72"/>
        <v>3.88</v>
      </c>
      <c r="AK130" s="450">
        <f t="shared" si="73"/>
        <v>322816</v>
      </c>
      <c r="AL130" s="450">
        <f t="shared" si="74"/>
        <v>0</v>
      </c>
      <c r="AM130" s="450"/>
      <c r="AN130" s="450">
        <f t="shared" si="75"/>
        <v>322816</v>
      </c>
      <c r="AO130" s="449">
        <f t="shared" si="76"/>
        <v>0</v>
      </c>
      <c r="AP130" s="452">
        <f t="shared" si="77"/>
        <v>322816</v>
      </c>
      <c r="AQ130" s="452">
        <f t="shared" si="78"/>
        <v>4196608</v>
      </c>
      <c r="AR130" s="454">
        <f t="shared" si="79"/>
        <v>4</v>
      </c>
      <c r="AS130" s="448"/>
      <c r="AT130" s="449">
        <f t="shared" si="80"/>
        <v>83200</v>
      </c>
      <c r="AU130" s="449">
        <f t="shared" si="81"/>
        <v>3.88</v>
      </c>
      <c r="AV130" s="449"/>
      <c r="AW130" s="449">
        <f t="shared" si="82"/>
        <v>3.88</v>
      </c>
      <c r="AX130" s="450">
        <f t="shared" si="83"/>
        <v>322816</v>
      </c>
      <c r="AY130" s="450">
        <f t="shared" si="84"/>
        <v>0</v>
      </c>
      <c r="AZ130" s="450"/>
      <c r="BA130" s="450">
        <f t="shared" si="85"/>
        <v>322816</v>
      </c>
      <c r="BB130" s="449">
        <f t="shared" si="86"/>
        <v>0</v>
      </c>
      <c r="BC130" s="452">
        <f t="shared" si="87"/>
        <v>322816</v>
      </c>
      <c r="BD130" s="452">
        <f t="shared" si="88"/>
        <v>4196608</v>
      </c>
    </row>
    <row r="131" spans="1:56" s="451" customFormat="1" ht="27">
      <c r="A131" s="807">
        <v>9</v>
      </c>
      <c r="B131" s="808" t="s">
        <v>630</v>
      </c>
      <c r="C131" s="809" t="s">
        <v>1960</v>
      </c>
      <c r="D131" s="809">
        <v>1986</v>
      </c>
      <c r="E131" s="810" t="s">
        <v>452</v>
      </c>
      <c r="F131" s="809">
        <v>1</v>
      </c>
      <c r="G131" s="811">
        <v>1</v>
      </c>
      <c r="H131" s="812"/>
      <c r="I131" s="813">
        <v>83200</v>
      </c>
      <c r="J131" s="813">
        <v>3.88</v>
      </c>
      <c r="K131" s="814">
        <f t="shared" si="156"/>
        <v>322816</v>
      </c>
      <c r="L131" s="814">
        <v>0</v>
      </c>
      <c r="M131" s="814"/>
      <c r="N131" s="814">
        <f t="shared" si="193"/>
        <v>322816</v>
      </c>
      <c r="O131" s="813"/>
      <c r="P131" s="815">
        <f t="shared" si="194"/>
        <v>322816</v>
      </c>
      <c r="Q131" s="815">
        <f>+P131*13</f>
        <v>4196608</v>
      </c>
      <c r="R131" s="454">
        <f>+G131+1</f>
        <v>2</v>
      </c>
      <c r="S131" s="448"/>
      <c r="T131" s="449">
        <v>83200</v>
      </c>
      <c r="U131" s="449">
        <f t="shared" si="195"/>
        <v>3.88</v>
      </c>
      <c r="V131" s="449"/>
      <c r="W131" s="449">
        <f>+U131+U131*V131</f>
        <v>3.88</v>
      </c>
      <c r="X131" s="450">
        <f>+W131*T131</f>
        <v>322816</v>
      </c>
      <c r="Y131" s="450">
        <f>IF((S131&lt;=30)*AND(X131*S131%&gt;L131),X131*S131%,IF((S131&gt;30)*AND(X131*30%&gt;L131),X131*30%,L131))</f>
        <v>0</v>
      </c>
      <c r="Z131" s="450"/>
      <c r="AA131" s="450">
        <f>+X131+Y131</f>
        <v>322816</v>
      </c>
      <c r="AB131" s="449">
        <f>+O131</f>
        <v>0</v>
      </c>
      <c r="AC131" s="452">
        <f>+AA131+AB131</f>
        <v>322816</v>
      </c>
      <c r="AD131" s="452">
        <f>+AC131*13</f>
        <v>4196608</v>
      </c>
      <c r="AE131" s="454">
        <f>+R131+1</f>
        <v>3</v>
      </c>
      <c r="AF131" s="448"/>
      <c r="AG131" s="449">
        <f>+T131</f>
        <v>83200</v>
      </c>
      <c r="AH131" s="449">
        <f>+J131</f>
        <v>3.88</v>
      </c>
      <c r="AI131" s="449"/>
      <c r="AJ131" s="449">
        <f>+AH131+AH131*AI131</f>
        <v>3.88</v>
      </c>
      <c r="AK131" s="450">
        <f>+AJ131*AG131</f>
        <v>322816</v>
      </c>
      <c r="AL131" s="450">
        <f>IF((AF131&lt;=30)*AND(AK131*AF131%&gt;Y131),AK131*AF131%,IF((AF131&gt;30)*AND(AK131*30%&gt;Y131),AK131*30%,Y131))</f>
        <v>0</v>
      </c>
      <c r="AM131" s="450"/>
      <c r="AN131" s="450">
        <f>+AK131+AL131</f>
        <v>322816</v>
      </c>
      <c r="AO131" s="449">
        <f>+AB131</f>
        <v>0</v>
      </c>
      <c r="AP131" s="452">
        <f>+AN131+AO131</f>
        <v>322816</v>
      </c>
      <c r="AQ131" s="452">
        <f>+AP131*13</f>
        <v>4196608</v>
      </c>
      <c r="AR131" s="454">
        <f>+AE131+1</f>
        <v>4</v>
      </c>
      <c r="AS131" s="448"/>
      <c r="AT131" s="449">
        <f>+AG131</f>
        <v>83200</v>
      </c>
      <c r="AU131" s="449">
        <f>+J131</f>
        <v>3.88</v>
      </c>
      <c r="AV131" s="449"/>
      <c r="AW131" s="449">
        <f>+AU131+AU131*AV131</f>
        <v>3.88</v>
      </c>
      <c r="AX131" s="450">
        <f>+AW131*AT131</f>
        <v>322816</v>
      </c>
      <c r="AY131" s="450">
        <f>IF((AS131&lt;=30)*AND(AX131*AS131%&gt;AL131),AX131*AS131%,IF((AS131&gt;30)*AND(AX131*30%&gt;AL131),AX131*30%,AL131))</f>
        <v>0</v>
      </c>
      <c r="AZ131" s="450"/>
      <c r="BA131" s="450">
        <f>+AX131+AY131</f>
        <v>322816</v>
      </c>
      <c r="BB131" s="449">
        <f>+AO131</f>
        <v>0</v>
      </c>
      <c r="BC131" s="452">
        <f>+BA131+BB131</f>
        <v>322816</v>
      </c>
      <c r="BD131" s="452">
        <f>+BC131*13</f>
        <v>4196608</v>
      </c>
    </row>
    <row r="132" spans="1:56" s="451" customFormat="1" ht="27">
      <c r="A132" s="807">
        <v>10</v>
      </c>
      <c r="B132" s="808" t="s">
        <v>2037</v>
      </c>
      <c r="C132" s="809" t="s">
        <v>1960</v>
      </c>
      <c r="D132" s="809">
        <v>1997</v>
      </c>
      <c r="E132" s="810" t="s">
        <v>452</v>
      </c>
      <c r="F132" s="809">
        <v>1</v>
      </c>
      <c r="G132" s="811">
        <v>1</v>
      </c>
      <c r="H132" s="812"/>
      <c r="I132" s="813">
        <v>83200</v>
      </c>
      <c r="J132" s="813">
        <v>3.88</v>
      </c>
      <c r="K132" s="814">
        <f t="shared" ref="K132:K137" si="196">+J132*I132</f>
        <v>322816</v>
      </c>
      <c r="L132" s="814">
        <v>0</v>
      </c>
      <c r="M132" s="814"/>
      <c r="N132" s="814">
        <f t="shared" si="193"/>
        <v>322816</v>
      </c>
      <c r="O132" s="813"/>
      <c r="P132" s="815">
        <f t="shared" ref="P132:P137" si="197">+N132+O132</f>
        <v>322816</v>
      </c>
      <c r="Q132" s="815">
        <f t="shared" ref="Q132:Q137" si="198">+P132*13</f>
        <v>4196608</v>
      </c>
      <c r="R132" s="454">
        <f t="shared" ref="R132:R137" si="199">+G132+1</f>
        <v>2</v>
      </c>
      <c r="S132" s="448"/>
      <c r="T132" s="449">
        <v>83200</v>
      </c>
      <c r="U132" s="449">
        <f t="shared" si="195"/>
        <v>3.88</v>
      </c>
      <c r="V132" s="449"/>
      <c r="W132" s="449">
        <f t="shared" ref="W132:W137" si="200">+U132+U132*V132</f>
        <v>3.88</v>
      </c>
      <c r="X132" s="450">
        <f t="shared" ref="X132:X137" si="201">+W132*T132</f>
        <v>322816</v>
      </c>
      <c r="Y132" s="450">
        <f t="shared" ref="Y132:Y137" si="202">IF((S132&lt;=30)*AND(X132*S132%&gt;L132),X132*S132%,IF((S132&gt;30)*AND(X132*30%&gt;L132),X132*30%,L132))</f>
        <v>0</v>
      </c>
      <c r="Z132" s="450"/>
      <c r="AA132" s="450">
        <f t="shared" ref="AA132:AA137" si="203">+X132+Y132</f>
        <v>322816</v>
      </c>
      <c r="AB132" s="449">
        <f t="shared" ref="AB132:AB137" si="204">+O132</f>
        <v>0</v>
      </c>
      <c r="AC132" s="452">
        <f t="shared" ref="AC132:AC137" si="205">+AA132+AB132</f>
        <v>322816</v>
      </c>
      <c r="AD132" s="452">
        <f t="shared" ref="AD132:AD137" si="206">+AC132*13</f>
        <v>4196608</v>
      </c>
      <c r="AE132" s="454">
        <f t="shared" ref="AE132:AE137" si="207">+R132+1</f>
        <v>3</v>
      </c>
      <c r="AF132" s="448"/>
      <c r="AG132" s="449">
        <f t="shared" ref="AG132:AG137" si="208">+T132</f>
        <v>83200</v>
      </c>
      <c r="AH132" s="449">
        <f t="shared" ref="AH132:AH137" si="209">+J132</f>
        <v>3.88</v>
      </c>
      <c r="AI132" s="449"/>
      <c r="AJ132" s="449">
        <f t="shared" ref="AJ132:AJ137" si="210">+AH132+AH132*AI132</f>
        <v>3.88</v>
      </c>
      <c r="AK132" s="450">
        <f t="shared" ref="AK132:AK137" si="211">+AJ132*AG132</f>
        <v>322816</v>
      </c>
      <c r="AL132" s="450">
        <f t="shared" ref="AL132:AL137" si="212">IF((AF132&lt;=30)*AND(AK132*AF132%&gt;Y132),AK132*AF132%,IF((AF132&gt;30)*AND(AK132*30%&gt;Y132),AK132*30%,Y132))</f>
        <v>0</v>
      </c>
      <c r="AM132" s="450"/>
      <c r="AN132" s="450">
        <f t="shared" ref="AN132:AN137" si="213">+AK132+AL132</f>
        <v>322816</v>
      </c>
      <c r="AO132" s="449">
        <f t="shared" ref="AO132:AO137" si="214">+AB132</f>
        <v>0</v>
      </c>
      <c r="AP132" s="452">
        <f t="shared" ref="AP132:AP137" si="215">+AN132+AO132</f>
        <v>322816</v>
      </c>
      <c r="AQ132" s="452">
        <f t="shared" ref="AQ132:AQ137" si="216">+AP132*13</f>
        <v>4196608</v>
      </c>
      <c r="AR132" s="454">
        <f t="shared" ref="AR132:AR137" si="217">+AE132+1</f>
        <v>4</v>
      </c>
      <c r="AS132" s="448"/>
      <c r="AT132" s="449">
        <f t="shared" ref="AT132:AT137" si="218">+AG132</f>
        <v>83200</v>
      </c>
      <c r="AU132" s="449">
        <f t="shared" ref="AU132:AU137" si="219">+J132</f>
        <v>3.88</v>
      </c>
      <c r="AV132" s="449"/>
      <c r="AW132" s="449">
        <f t="shared" ref="AW132:AW137" si="220">+AU132+AU132*AV132</f>
        <v>3.88</v>
      </c>
      <c r="AX132" s="450">
        <f t="shared" ref="AX132:AX137" si="221">+AW132*AT132</f>
        <v>322816</v>
      </c>
      <c r="AY132" s="450">
        <f t="shared" ref="AY132:AY137" si="222">IF((AS132&lt;=30)*AND(AX132*AS132%&gt;AL132),AX132*AS132%,IF((AS132&gt;30)*AND(AX132*30%&gt;AL132),AX132*30%,AL132))</f>
        <v>0</v>
      </c>
      <c r="AZ132" s="450"/>
      <c r="BA132" s="450">
        <f t="shared" ref="BA132:BA137" si="223">+AX132+AY132</f>
        <v>322816</v>
      </c>
      <c r="BB132" s="449">
        <f t="shared" ref="BB132:BB137" si="224">+AO132</f>
        <v>0</v>
      </c>
      <c r="BC132" s="452">
        <f t="shared" ref="BC132:BC137" si="225">+BA132+BB132</f>
        <v>322816</v>
      </c>
      <c r="BD132" s="452">
        <f t="shared" ref="BD132:BD137" si="226">+BC132*13</f>
        <v>4196608</v>
      </c>
    </row>
    <row r="133" spans="1:56" s="451" customFormat="1" ht="27">
      <c r="A133" s="807">
        <v>11</v>
      </c>
      <c r="B133" s="808" t="s">
        <v>2537</v>
      </c>
      <c r="C133" s="809" t="s">
        <v>1960</v>
      </c>
      <c r="D133" s="809">
        <v>1996</v>
      </c>
      <c r="E133" s="810" t="s">
        <v>452</v>
      </c>
      <c r="F133" s="809">
        <v>1</v>
      </c>
      <c r="G133" s="811">
        <v>1</v>
      </c>
      <c r="H133" s="812"/>
      <c r="I133" s="813">
        <v>83200</v>
      </c>
      <c r="J133" s="813">
        <v>3.88</v>
      </c>
      <c r="K133" s="814">
        <f t="shared" si="196"/>
        <v>322816</v>
      </c>
      <c r="L133" s="814">
        <v>0</v>
      </c>
      <c r="M133" s="814"/>
      <c r="N133" s="814">
        <f t="shared" si="193"/>
        <v>322816</v>
      </c>
      <c r="O133" s="813"/>
      <c r="P133" s="815">
        <f t="shared" si="197"/>
        <v>322816</v>
      </c>
      <c r="Q133" s="815">
        <f t="shared" si="198"/>
        <v>4196608</v>
      </c>
      <c r="R133" s="454">
        <f t="shared" si="199"/>
        <v>2</v>
      </c>
      <c r="S133" s="448"/>
      <c r="T133" s="449">
        <v>83200</v>
      </c>
      <c r="U133" s="449">
        <f t="shared" si="195"/>
        <v>3.88</v>
      </c>
      <c r="V133" s="449"/>
      <c r="W133" s="449">
        <f t="shared" si="200"/>
        <v>3.88</v>
      </c>
      <c r="X133" s="450">
        <f t="shared" si="201"/>
        <v>322816</v>
      </c>
      <c r="Y133" s="450">
        <f t="shared" si="202"/>
        <v>0</v>
      </c>
      <c r="Z133" s="450"/>
      <c r="AA133" s="450">
        <f t="shared" si="203"/>
        <v>322816</v>
      </c>
      <c r="AB133" s="449">
        <f t="shared" si="204"/>
        <v>0</v>
      </c>
      <c r="AC133" s="452">
        <f t="shared" si="205"/>
        <v>322816</v>
      </c>
      <c r="AD133" s="452">
        <f t="shared" si="206"/>
        <v>4196608</v>
      </c>
      <c r="AE133" s="454">
        <f t="shared" si="207"/>
        <v>3</v>
      </c>
      <c r="AF133" s="448"/>
      <c r="AG133" s="449">
        <f t="shared" si="208"/>
        <v>83200</v>
      </c>
      <c r="AH133" s="449">
        <f t="shared" si="209"/>
        <v>3.88</v>
      </c>
      <c r="AI133" s="449"/>
      <c r="AJ133" s="449">
        <f t="shared" si="210"/>
        <v>3.88</v>
      </c>
      <c r="AK133" s="450">
        <f t="shared" si="211"/>
        <v>322816</v>
      </c>
      <c r="AL133" s="450">
        <f t="shared" si="212"/>
        <v>0</v>
      </c>
      <c r="AM133" s="450"/>
      <c r="AN133" s="450">
        <f t="shared" si="213"/>
        <v>322816</v>
      </c>
      <c r="AO133" s="449">
        <f t="shared" si="214"/>
        <v>0</v>
      </c>
      <c r="AP133" s="452">
        <f t="shared" si="215"/>
        <v>322816</v>
      </c>
      <c r="AQ133" s="452">
        <f t="shared" si="216"/>
        <v>4196608</v>
      </c>
      <c r="AR133" s="454">
        <f t="shared" si="217"/>
        <v>4</v>
      </c>
      <c r="AS133" s="448"/>
      <c r="AT133" s="449">
        <f t="shared" si="218"/>
        <v>83200</v>
      </c>
      <c r="AU133" s="449">
        <f t="shared" si="219"/>
        <v>3.88</v>
      </c>
      <c r="AV133" s="449"/>
      <c r="AW133" s="449">
        <f t="shared" si="220"/>
        <v>3.88</v>
      </c>
      <c r="AX133" s="450">
        <f t="shared" si="221"/>
        <v>322816</v>
      </c>
      <c r="AY133" s="450">
        <f t="shared" si="222"/>
        <v>0</v>
      </c>
      <c r="AZ133" s="450"/>
      <c r="BA133" s="450">
        <f t="shared" si="223"/>
        <v>322816</v>
      </c>
      <c r="BB133" s="449">
        <f t="shared" si="224"/>
        <v>0</v>
      </c>
      <c r="BC133" s="452">
        <f t="shared" si="225"/>
        <v>322816</v>
      </c>
      <c r="BD133" s="452">
        <f t="shared" si="226"/>
        <v>4196608</v>
      </c>
    </row>
    <row r="134" spans="1:56" s="451" customFormat="1" ht="27">
      <c r="A134" s="807">
        <v>12</v>
      </c>
      <c r="B134" s="808" t="s">
        <v>2538</v>
      </c>
      <c r="C134" s="809" t="s">
        <v>1960</v>
      </c>
      <c r="D134" s="809">
        <v>2001</v>
      </c>
      <c r="E134" s="810" t="s">
        <v>452</v>
      </c>
      <c r="F134" s="809">
        <v>1</v>
      </c>
      <c r="G134" s="811">
        <v>1</v>
      </c>
      <c r="H134" s="812"/>
      <c r="I134" s="813">
        <v>83200</v>
      </c>
      <c r="J134" s="813">
        <v>3.88</v>
      </c>
      <c r="K134" s="814">
        <f t="shared" si="196"/>
        <v>322816</v>
      </c>
      <c r="L134" s="814">
        <v>0</v>
      </c>
      <c r="M134" s="814"/>
      <c r="N134" s="814">
        <f t="shared" si="193"/>
        <v>322816</v>
      </c>
      <c r="O134" s="813"/>
      <c r="P134" s="815">
        <f t="shared" si="197"/>
        <v>322816</v>
      </c>
      <c r="Q134" s="815">
        <f t="shared" si="198"/>
        <v>4196608</v>
      </c>
      <c r="R134" s="454">
        <f t="shared" si="199"/>
        <v>2</v>
      </c>
      <c r="S134" s="448"/>
      <c r="T134" s="449">
        <v>83200</v>
      </c>
      <c r="U134" s="449">
        <f t="shared" si="195"/>
        <v>3.88</v>
      </c>
      <c r="V134" s="449"/>
      <c r="W134" s="449">
        <f t="shared" si="200"/>
        <v>3.88</v>
      </c>
      <c r="X134" s="450">
        <f t="shared" si="201"/>
        <v>322816</v>
      </c>
      <c r="Y134" s="450">
        <f t="shared" si="202"/>
        <v>0</v>
      </c>
      <c r="Z134" s="450"/>
      <c r="AA134" s="450">
        <f t="shared" si="203"/>
        <v>322816</v>
      </c>
      <c r="AB134" s="449">
        <f t="shared" si="204"/>
        <v>0</v>
      </c>
      <c r="AC134" s="452">
        <f t="shared" si="205"/>
        <v>322816</v>
      </c>
      <c r="AD134" s="452">
        <f t="shared" si="206"/>
        <v>4196608</v>
      </c>
      <c r="AE134" s="454">
        <f t="shared" si="207"/>
        <v>3</v>
      </c>
      <c r="AF134" s="448"/>
      <c r="AG134" s="449">
        <f t="shared" si="208"/>
        <v>83200</v>
      </c>
      <c r="AH134" s="449">
        <f t="shared" si="209"/>
        <v>3.88</v>
      </c>
      <c r="AI134" s="449"/>
      <c r="AJ134" s="449">
        <f t="shared" si="210"/>
        <v>3.88</v>
      </c>
      <c r="AK134" s="450">
        <f t="shared" si="211"/>
        <v>322816</v>
      </c>
      <c r="AL134" s="450">
        <f t="shared" si="212"/>
        <v>0</v>
      </c>
      <c r="AM134" s="450"/>
      <c r="AN134" s="450">
        <f t="shared" si="213"/>
        <v>322816</v>
      </c>
      <c r="AO134" s="449">
        <f t="shared" si="214"/>
        <v>0</v>
      </c>
      <c r="AP134" s="452">
        <f t="shared" si="215"/>
        <v>322816</v>
      </c>
      <c r="AQ134" s="452">
        <f t="shared" si="216"/>
        <v>4196608</v>
      </c>
      <c r="AR134" s="454">
        <f t="shared" si="217"/>
        <v>4</v>
      </c>
      <c r="AS134" s="448"/>
      <c r="AT134" s="449">
        <f t="shared" si="218"/>
        <v>83200</v>
      </c>
      <c r="AU134" s="449">
        <f t="shared" si="219"/>
        <v>3.88</v>
      </c>
      <c r="AV134" s="449"/>
      <c r="AW134" s="449">
        <f t="shared" si="220"/>
        <v>3.88</v>
      </c>
      <c r="AX134" s="450">
        <f t="shared" si="221"/>
        <v>322816</v>
      </c>
      <c r="AY134" s="450">
        <f t="shared" si="222"/>
        <v>0</v>
      </c>
      <c r="AZ134" s="450"/>
      <c r="BA134" s="450">
        <f t="shared" si="223"/>
        <v>322816</v>
      </c>
      <c r="BB134" s="449">
        <f t="shared" si="224"/>
        <v>0</v>
      </c>
      <c r="BC134" s="452">
        <f t="shared" si="225"/>
        <v>322816</v>
      </c>
      <c r="BD134" s="452">
        <f t="shared" si="226"/>
        <v>4196608</v>
      </c>
    </row>
    <row r="135" spans="1:56" s="451" customFormat="1" ht="27">
      <c r="A135" s="807">
        <v>13</v>
      </c>
      <c r="B135" s="808" t="s">
        <v>2539</v>
      </c>
      <c r="C135" s="809" t="s">
        <v>1960</v>
      </c>
      <c r="D135" s="809">
        <v>2001</v>
      </c>
      <c r="E135" s="810" t="s">
        <v>452</v>
      </c>
      <c r="F135" s="809">
        <v>1</v>
      </c>
      <c r="G135" s="811">
        <v>1</v>
      </c>
      <c r="H135" s="812"/>
      <c r="I135" s="813">
        <v>83200</v>
      </c>
      <c r="J135" s="813">
        <v>3.88</v>
      </c>
      <c r="K135" s="814">
        <f t="shared" si="196"/>
        <v>322816</v>
      </c>
      <c r="L135" s="814">
        <v>0</v>
      </c>
      <c r="M135" s="814"/>
      <c r="N135" s="814">
        <f t="shared" si="193"/>
        <v>322816</v>
      </c>
      <c r="O135" s="813"/>
      <c r="P135" s="815">
        <f t="shared" si="197"/>
        <v>322816</v>
      </c>
      <c r="Q135" s="815">
        <f t="shared" si="198"/>
        <v>4196608</v>
      </c>
      <c r="R135" s="454">
        <f t="shared" si="199"/>
        <v>2</v>
      </c>
      <c r="S135" s="448"/>
      <c r="T135" s="449">
        <v>83200</v>
      </c>
      <c r="U135" s="449">
        <f t="shared" si="195"/>
        <v>3.88</v>
      </c>
      <c r="V135" s="449"/>
      <c r="W135" s="449">
        <f t="shared" si="200"/>
        <v>3.88</v>
      </c>
      <c r="X135" s="450">
        <f t="shared" si="201"/>
        <v>322816</v>
      </c>
      <c r="Y135" s="450">
        <f t="shared" si="202"/>
        <v>0</v>
      </c>
      <c r="Z135" s="450"/>
      <c r="AA135" s="450">
        <f t="shared" si="203"/>
        <v>322816</v>
      </c>
      <c r="AB135" s="449">
        <f t="shared" si="204"/>
        <v>0</v>
      </c>
      <c r="AC135" s="452">
        <f t="shared" si="205"/>
        <v>322816</v>
      </c>
      <c r="AD135" s="452">
        <f t="shared" si="206"/>
        <v>4196608</v>
      </c>
      <c r="AE135" s="454">
        <f t="shared" si="207"/>
        <v>3</v>
      </c>
      <c r="AF135" s="448"/>
      <c r="AG135" s="449">
        <f t="shared" si="208"/>
        <v>83200</v>
      </c>
      <c r="AH135" s="449">
        <f t="shared" si="209"/>
        <v>3.88</v>
      </c>
      <c r="AI135" s="449"/>
      <c r="AJ135" s="449">
        <f t="shared" si="210"/>
        <v>3.88</v>
      </c>
      <c r="AK135" s="450">
        <f t="shared" si="211"/>
        <v>322816</v>
      </c>
      <c r="AL135" s="450">
        <f t="shared" si="212"/>
        <v>0</v>
      </c>
      <c r="AM135" s="450"/>
      <c r="AN135" s="450">
        <f t="shared" si="213"/>
        <v>322816</v>
      </c>
      <c r="AO135" s="449">
        <f t="shared" si="214"/>
        <v>0</v>
      </c>
      <c r="AP135" s="452">
        <f t="shared" si="215"/>
        <v>322816</v>
      </c>
      <c r="AQ135" s="452">
        <f t="shared" si="216"/>
        <v>4196608</v>
      </c>
      <c r="AR135" s="454">
        <f t="shared" si="217"/>
        <v>4</v>
      </c>
      <c r="AS135" s="448"/>
      <c r="AT135" s="449">
        <f t="shared" si="218"/>
        <v>83200</v>
      </c>
      <c r="AU135" s="449">
        <f t="shared" si="219"/>
        <v>3.88</v>
      </c>
      <c r="AV135" s="449"/>
      <c r="AW135" s="449">
        <f t="shared" si="220"/>
        <v>3.88</v>
      </c>
      <c r="AX135" s="450">
        <f t="shared" si="221"/>
        <v>322816</v>
      </c>
      <c r="AY135" s="450">
        <f t="shared" si="222"/>
        <v>0</v>
      </c>
      <c r="AZ135" s="450"/>
      <c r="BA135" s="450">
        <f t="shared" si="223"/>
        <v>322816</v>
      </c>
      <c r="BB135" s="449">
        <f t="shared" si="224"/>
        <v>0</v>
      </c>
      <c r="BC135" s="452">
        <f t="shared" si="225"/>
        <v>322816</v>
      </c>
      <c r="BD135" s="452">
        <f t="shared" si="226"/>
        <v>4196608</v>
      </c>
    </row>
    <row r="136" spans="1:56" s="451" customFormat="1" ht="27">
      <c r="A136" s="807">
        <v>14</v>
      </c>
      <c r="B136" s="808" t="s">
        <v>2953</v>
      </c>
      <c r="C136" s="809" t="s">
        <v>1960</v>
      </c>
      <c r="D136" s="809">
        <v>1993</v>
      </c>
      <c r="E136" s="810" t="s">
        <v>452</v>
      </c>
      <c r="F136" s="809">
        <v>1</v>
      </c>
      <c r="G136" s="811">
        <v>1</v>
      </c>
      <c r="H136" s="812"/>
      <c r="I136" s="813">
        <v>83200</v>
      </c>
      <c r="J136" s="813">
        <v>3.88</v>
      </c>
      <c r="K136" s="814">
        <f t="shared" si="196"/>
        <v>322816</v>
      </c>
      <c r="L136" s="814">
        <v>0</v>
      </c>
      <c r="M136" s="814"/>
      <c r="N136" s="814">
        <f t="shared" si="193"/>
        <v>322816</v>
      </c>
      <c r="O136" s="813"/>
      <c r="P136" s="815">
        <f t="shared" si="197"/>
        <v>322816</v>
      </c>
      <c r="Q136" s="815">
        <f t="shared" si="198"/>
        <v>4196608</v>
      </c>
      <c r="R136" s="454">
        <f t="shared" si="199"/>
        <v>2</v>
      </c>
      <c r="S136" s="448"/>
      <c r="T136" s="449">
        <v>83200</v>
      </c>
      <c r="U136" s="449">
        <f t="shared" si="195"/>
        <v>3.88</v>
      </c>
      <c r="V136" s="449"/>
      <c r="W136" s="449">
        <f t="shared" si="200"/>
        <v>3.88</v>
      </c>
      <c r="X136" s="450">
        <f t="shared" si="201"/>
        <v>322816</v>
      </c>
      <c r="Y136" s="450">
        <f t="shared" si="202"/>
        <v>0</v>
      </c>
      <c r="Z136" s="450"/>
      <c r="AA136" s="450">
        <f t="shared" si="203"/>
        <v>322816</v>
      </c>
      <c r="AB136" s="449">
        <f t="shared" si="204"/>
        <v>0</v>
      </c>
      <c r="AC136" s="452">
        <f t="shared" si="205"/>
        <v>322816</v>
      </c>
      <c r="AD136" s="452">
        <f t="shared" si="206"/>
        <v>4196608</v>
      </c>
      <c r="AE136" s="454">
        <f t="shared" si="207"/>
        <v>3</v>
      </c>
      <c r="AF136" s="448"/>
      <c r="AG136" s="449">
        <f t="shared" si="208"/>
        <v>83200</v>
      </c>
      <c r="AH136" s="449">
        <f t="shared" si="209"/>
        <v>3.88</v>
      </c>
      <c r="AI136" s="449"/>
      <c r="AJ136" s="449">
        <f t="shared" si="210"/>
        <v>3.88</v>
      </c>
      <c r="AK136" s="450">
        <f t="shared" si="211"/>
        <v>322816</v>
      </c>
      <c r="AL136" s="450">
        <f t="shared" si="212"/>
        <v>0</v>
      </c>
      <c r="AM136" s="450"/>
      <c r="AN136" s="450">
        <f t="shared" si="213"/>
        <v>322816</v>
      </c>
      <c r="AO136" s="449">
        <f t="shared" si="214"/>
        <v>0</v>
      </c>
      <c r="AP136" s="452">
        <f t="shared" si="215"/>
        <v>322816</v>
      </c>
      <c r="AQ136" s="452">
        <f t="shared" si="216"/>
        <v>4196608</v>
      </c>
      <c r="AR136" s="454">
        <f t="shared" si="217"/>
        <v>4</v>
      </c>
      <c r="AS136" s="448"/>
      <c r="AT136" s="449">
        <f t="shared" si="218"/>
        <v>83200</v>
      </c>
      <c r="AU136" s="449">
        <f t="shared" si="219"/>
        <v>3.88</v>
      </c>
      <c r="AV136" s="449"/>
      <c r="AW136" s="449">
        <f t="shared" si="220"/>
        <v>3.88</v>
      </c>
      <c r="AX136" s="450">
        <f t="shared" si="221"/>
        <v>322816</v>
      </c>
      <c r="AY136" s="450">
        <f t="shared" si="222"/>
        <v>0</v>
      </c>
      <c r="AZ136" s="450"/>
      <c r="BA136" s="450">
        <f t="shared" si="223"/>
        <v>322816</v>
      </c>
      <c r="BB136" s="449">
        <f t="shared" si="224"/>
        <v>0</v>
      </c>
      <c r="BC136" s="452">
        <f t="shared" si="225"/>
        <v>322816</v>
      </c>
      <c r="BD136" s="452">
        <f t="shared" si="226"/>
        <v>4196608</v>
      </c>
    </row>
    <row r="137" spans="1:56" s="451" customFormat="1" ht="27">
      <c r="A137" s="807">
        <v>15</v>
      </c>
      <c r="B137" s="808" t="s">
        <v>2540</v>
      </c>
      <c r="C137" s="809" t="s">
        <v>1961</v>
      </c>
      <c r="D137" s="809">
        <v>1997</v>
      </c>
      <c r="E137" s="810" t="s">
        <v>452</v>
      </c>
      <c r="F137" s="809">
        <v>1</v>
      </c>
      <c r="G137" s="811">
        <v>1</v>
      </c>
      <c r="H137" s="812"/>
      <c r="I137" s="813">
        <v>83200</v>
      </c>
      <c r="J137" s="813">
        <v>3.88</v>
      </c>
      <c r="K137" s="814">
        <f t="shared" si="196"/>
        <v>322816</v>
      </c>
      <c r="L137" s="814">
        <v>0</v>
      </c>
      <c r="M137" s="814"/>
      <c r="N137" s="814">
        <f t="shared" si="193"/>
        <v>322816</v>
      </c>
      <c r="O137" s="813"/>
      <c r="P137" s="815">
        <f t="shared" si="197"/>
        <v>322816</v>
      </c>
      <c r="Q137" s="815">
        <f t="shared" si="198"/>
        <v>4196608</v>
      </c>
      <c r="R137" s="454">
        <f t="shared" si="199"/>
        <v>2</v>
      </c>
      <c r="S137" s="448"/>
      <c r="T137" s="449">
        <v>83200</v>
      </c>
      <c r="U137" s="449">
        <f t="shared" si="195"/>
        <v>3.88</v>
      </c>
      <c r="V137" s="449"/>
      <c r="W137" s="449">
        <f t="shared" si="200"/>
        <v>3.88</v>
      </c>
      <c r="X137" s="450">
        <f t="shared" si="201"/>
        <v>322816</v>
      </c>
      <c r="Y137" s="450">
        <f t="shared" si="202"/>
        <v>0</v>
      </c>
      <c r="Z137" s="450"/>
      <c r="AA137" s="450">
        <f t="shared" si="203"/>
        <v>322816</v>
      </c>
      <c r="AB137" s="449">
        <f t="shared" si="204"/>
        <v>0</v>
      </c>
      <c r="AC137" s="452">
        <f t="shared" si="205"/>
        <v>322816</v>
      </c>
      <c r="AD137" s="452">
        <f t="shared" si="206"/>
        <v>4196608</v>
      </c>
      <c r="AE137" s="454">
        <f t="shared" si="207"/>
        <v>3</v>
      </c>
      <c r="AF137" s="448"/>
      <c r="AG137" s="449">
        <f t="shared" si="208"/>
        <v>83200</v>
      </c>
      <c r="AH137" s="449">
        <f t="shared" si="209"/>
        <v>3.88</v>
      </c>
      <c r="AI137" s="449"/>
      <c r="AJ137" s="449">
        <f t="shared" si="210"/>
        <v>3.88</v>
      </c>
      <c r="AK137" s="450">
        <f t="shared" si="211"/>
        <v>322816</v>
      </c>
      <c r="AL137" s="450">
        <f t="shared" si="212"/>
        <v>0</v>
      </c>
      <c r="AM137" s="450"/>
      <c r="AN137" s="450">
        <f t="shared" si="213"/>
        <v>322816</v>
      </c>
      <c r="AO137" s="449">
        <f t="shared" si="214"/>
        <v>0</v>
      </c>
      <c r="AP137" s="452">
        <f t="shared" si="215"/>
        <v>322816</v>
      </c>
      <c r="AQ137" s="452">
        <f t="shared" si="216"/>
        <v>4196608</v>
      </c>
      <c r="AR137" s="454">
        <f t="shared" si="217"/>
        <v>4</v>
      </c>
      <c r="AS137" s="448"/>
      <c r="AT137" s="449">
        <f t="shared" si="218"/>
        <v>83200</v>
      </c>
      <c r="AU137" s="449">
        <f t="shared" si="219"/>
        <v>3.88</v>
      </c>
      <c r="AV137" s="449"/>
      <c r="AW137" s="449">
        <f t="shared" si="220"/>
        <v>3.88</v>
      </c>
      <c r="AX137" s="450">
        <f t="shared" si="221"/>
        <v>322816</v>
      </c>
      <c r="AY137" s="450">
        <f t="shared" si="222"/>
        <v>0</v>
      </c>
      <c r="AZ137" s="450"/>
      <c r="BA137" s="450">
        <f t="shared" si="223"/>
        <v>322816</v>
      </c>
      <c r="BB137" s="449">
        <f t="shared" si="224"/>
        <v>0</v>
      </c>
      <c r="BC137" s="452">
        <f t="shared" si="225"/>
        <v>322816</v>
      </c>
      <c r="BD137" s="452">
        <f t="shared" si="226"/>
        <v>4196608</v>
      </c>
    </row>
    <row r="138" spans="1:56" s="451" customFormat="1" ht="27">
      <c r="A138" s="807">
        <v>16</v>
      </c>
      <c r="B138" s="808" t="s">
        <v>2954</v>
      </c>
      <c r="C138" s="809" t="s">
        <v>1960</v>
      </c>
      <c r="D138" s="809">
        <v>1996</v>
      </c>
      <c r="E138" s="810" t="s">
        <v>452</v>
      </c>
      <c r="F138" s="809">
        <v>1</v>
      </c>
      <c r="G138" s="811">
        <v>1</v>
      </c>
      <c r="H138" s="812"/>
      <c r="I138" s="813">
        <v>83200</v>
      </c>
      <c r="J138" s="813">
        <v>3.88</v>
      </c>
      <c r="K138" s="814">
        <f t="shared" ref="K138:K143" si="227">+J138*I138</f>
        <v>322816</v>
      </c>
      <c r="L138" s="814">
        <v>0</v>
      </c>
      <c r="M138" s="814"/>
      <c r="N138" s="814">
        <f t="shared" si="193"/>
        <v>322816</v>
      </c>
      <c r="O138" s="813"/>
      <c r="P138" s="815">
        <f t="shared" ref="P138:P143" si="228">+N138+O138</f>
        <v>322816</v>
      </c>
      <c r="Q138" s="815">
        <f t="shared" ref="Q138:Q143" si="229">+P138*13</f>
        <v>4196608</v>
      </c>
      <c r="R138" s="454">
        <f t="shared" ref="R138:R143" si="230">+G138+1</f>
        <v>2</v>
      </c>
      <c r="S138" s="448"/>
      <c r="T138" s="449">
        <v>83200</v>
      </c>
      <c r="U138" s="449">
        <f t="shared" si="195"/>
        <v>3.88</v>
      </c>
      <c r="V138" s="449"/>
      <c r="W138" s="449">
        <f t="shared" ref="W138:W143" si="231">+U138+U138*V138</f>
        <v>3.88</v>
      </c>
      <c r="X138" s="450">
        <f t="shared" ref="X138:X143" si="232">+W138*T138</f>
        <v>322816</v>
      </c>
      <c r="Y138" s="450">
        <f t="shared" ref="Y138:Y143" si="233">IF((S138&lt;=30)*AND(X138*S138%&gt;L138),X138*S138%,IF((S138&gt;30)*AND(X138*30%&gt;L138),X138*30%,L138))</f>
        <v>0</v>
      </c>
      <c r="Z138" s="450"/>
      <c r="AA138" s="450">
        <f t="shared" ref="AA138:AA143" si="234">+X138+Y138</f>
        <v>322816</v>
      </c>
      <c r="AB138" s="449">
        <f t="shared" ref="AB138:AB143" si="235">+O138</f>
        <v>0</v>
      </c>
      <c r="AC138" s="452">
        <f t="shared" ref="AC138:AC143" si="236">+AA138+AB138</f>
        <v>322816</v>
      </c>
      <c r="AD138" s="452">
        <f t="shared" ref="AD138:AD143" si="237">+AC138*13</f>
        <v>4196608</v>
      </c>
      <c r="AE138" s="454">
        <f t="shared" ref="AE138:AE143" si="238">+R138+1</f>
        <v>3</v>
      </c>
      <c r="AF138" s="448"/>
      <c r="AG138" s="449">
        <f t="shared" ref="AG138:AG143" si="239">+T138</f>
        <v>83200</v>
      </c>
      <c r="AH138" s="449">
        <f t="shared" ref="AH138:AH143" si="240">+J138</f>
        <v>3.88</v>
      </c>
      <c r="AI138" s="449"/>
      <c r="AJ138" s="449">
        <f t="shared" ref="AJ138:AJ143" si="241">+AH138+AH138*AI138</f>
        <v>3.88</v>
      </c>
      <c r="AK138" s="450">
        <f t="shared" ref="AK138:AK143" si="242">+AJ138*AG138</f>
        <v>322816</v>
      </c>
      <c r="AL138" s="450">
        <f t="shared" ref="AL138:AL143" si="243">IF((AF138&lt;=30)*AND(AK138*AF138%&gt;Y138),AK138*AF138%,IF((AF138&gt;30)*AND(AK138*30%&gt;Y138),AK138*30%,Y138))</f>
        <v>0</v>
      </c>
      <c r="AM138" s="450"/>
      <c r="AN138" s="450">
        <f t="shared" ref="AN138:AN143" si="244">+AK138+AL138</f>
        <v>322816</v>
      </c>
      <c r="AO138" s="449">
        <f t="shared" ref="AO138:AO143" si="245">+AB138</f>
        <v>0</v>
      </c>
      <c r="AP138" s="452">
        <f t="shared" ref="AP138:AP143" si="246">+AN138+AO138</f>
        <v>322816</v>
      </c>
      <c r="AQ138" s="452">
        <f t="shared" ref="AQ138:AQ143" si="247">+AP138*13</f>
        <v>4196608</v>
      </c>
      <c r="AR138" s="454">
        <f t="shared" ref="AR138:AR143" si="248">+AE138+1</f>
        <v>4</v>
      </c>
      <c r="AS138" s="448"/>
      <c r="AT138" s="449">
        <f t="shared" ref="AT138:AT143" si="249">+AG138</f>
        <v>83200</v>
      </c>
      <c r="AU138" s="449">
        <f t="shared" ref="AU138:AU143" si="250">+J138</f>
        <v>3.88</v>
      </c>
      <c r="AV138" s="449"/>
      <c r="AW138" s="449">
        <f t="shared" ref="AW138:AW143" si="251">+AU138+AU138*AV138</f>
        <v>3.88</v>
      </c>
      <c r="AX138" s="450">
        <f t="shared" ref="AX138:AX143" si="252">+AW138*AT138</f>
        <v>322816</v>
      </c>
      <c r="AY138" s="450">
        <f t="shared" ref="AY138:AY143" si="253">IF((AS138&lt;=30)*AND(AX138*AS138%&gt;AL138),AX138*AS138%,IF((AS138&gt;30)*AND(AX138*30%&gt;AL138),AX138*30%,AL138))</f>
        <v>0</v>
      </c>
      <c r="AZ138" s="450"/>
      <c r="BA138" s="450">
        <f t="shared" ref="BA138:BA143" si="254">+AX138+AY138</f>
        <v>322816</v>
      </c>
      <c r="BB138" s="449">
        <f t="shared" ref="BB138:BB143" si="255">+AO138</f>
        <v>0</v>
      </c>
      <c r="BC138" s="452">
        <f t="shared" ref="BC138:BC143" si="256">+BA138+BB138</f>
        <v>322816</v>
      </c>
      <c r="BD138" s="452">
        <f t="shared" ref="BD138:BD143" si="257">+BC138*13</f>
        <v>4196608</v>
      </c>
    </row>
    <row r="139" spans="1:56" s="451" customFormat="1" ht="27">
      <c r="A139" s="807">
        <v>17</v>
      </c>
      <c r="B139" s="808" t="s">
        <v>2544</v>
      </c>
      <c r="C139" s="809" t="s">
        <v>1960</v>
      </c>
      <c r="D139" s="809">
        <v>1987</v>
      </c>
      <c r="E139" s="810" t="s">
        <v>452</v>
      </c>
      <c r="F139" s="809">
        <v>1</v>
      </c>
      <c r="G139" s="811">
        <v>1</v>
      </c>
      <c r="H139" s="812"/>
      <c r="I139" s="813">
        <v>83200</v>
      </c>
      <c r="J139" s="813">
        <v>3.88</v>
      </c>
      <c r="K139" s="814">
        <f t="shared" si="227"/>
        <v>322816</v>
      </c>
      <c r="L139" s="814">
        <v>0</v>
      </c>
      <c r="M139" s="814"/>
      <c r="N139" s="814">
        <f t="shared" si="193"/>
        <v>322816</v>
      </c>
      <c r="O139" s="813"/>
      <c r="P139" s="815">
        <f t="shared" si="228"/>
        <v>322816</v>
      </c>
      <c r="Q139" s="815">
        <f t="shared" si="229"/>
        <v>4196608</v>
      </c>
      <c r="R139" s="454">
        <f t="shared" si="230"/>
        <v>2</v>
      </c>
      <c r="S139" s="448"/>
      <c r="T139" s="449">
        <v>83200</v>
      </c>
      <c r="U139" s="449">
        <f t="shared" si="195"/>
        <v>3.88</v>
      </c>
      <c r="V139" s="449"/>
      <c r="W139" s="449">
        <f t="shared" si="231"/>
        <v>3.88</v>
      </c>
      <c r="X139" s="450">
        <f t="shared" si="232"/>
        <v>322816</v>
      </c>
      <c r="Y139" s="450">
        <f t="shared" si="233"/>
        <v>0</v>
      </c>
      <c r="Z139" s="450"/>
      <c r="AA139" s="450">
        <f t="shared" si="234"/>
        <v>322816</v>
      </c>
      <c r="AB139" s="449">
        <f t="shared" si="235"/>
        <v>0</v>
      </c>
      <c r="AC139" s="452">
        <f t="shared" si="236"/>
        <v>322816</v>
      </c>
      <c r="AD139" s="452">
        <f t="shared" si="237"/>
        <v>4196608</v>
      </c>
      <c r="AE139" s="454">
        <f t="shared" si="238"/>
        <v>3</v>
      </c>
      <c r="AF139" s="448"/>
      <c r="AG139" s="449">
        <f t="shared" si="239"/>
        <v>83200</v>
      </c>
      <c r="AH139" s="449">
        <f t="shared" si="240"/>
        <v>3.88</v>
      </c>
      <c r="AI139" s="449"/>
      <c r="AJ139" s="449">
        <f t="shared" si="241"/>
        <v>3.88</v>
      </c>
      <c r="AK139" s="450">
        <f t="shared" si="242"/>
        <v>322816</v>
      </c>
      <c r="AL139" s="450">
        <f t="shared" si="243"/>
        <v>0</v>
      </c>
      <c r="AM139" s="450"/>
      <c r="AN139" s="450">
        <f t="shared" si="244"/>
        <v>322816</v>
      </c>
      <c r="AO139" s="449">
        <f t="shared" si="245"/>
        <v>0</v>
      </c>
      <c r="AP139" s="452">
        <f t="shared" si="246"/>
        <v>322816</v>
      </c>
      <c r="AQ139" s="452">
        <f t="shared" si="247"/>
        <v>4196608</v>
      </c>
      <c r="AR139" s="454">
        <f t="shared" si="248"/>
        <v>4</v>
      </c>
      <c r="AS139" s="448"/>
      <c r="AT139" s="449">
        <f t="shared" si="249"/>
        <v>83200</v>
      </c>
      <c r="AU139" s="449">
        <f t="shared" si="250"/>
        <v>3.88</v>
      </c>
      <c r="AV139" s="449"/>
      <c r="AW139" s="449">
        <f t="shared" si="251"/>
        <v>3.88</v>
      </c>
      <c r="AX139" s="450">
        <f t="shared" si="252"/>
        <v>322816</v>
      </c>
      <c r="AY139" s="450">
        <f t="shared" si="253"/>
        <v>0</v>
      </c>
      <c r="AZ139" s="450"/>
      <c r="BA139" s="450">
        <f t="shared" si="254"/>
        <v>322816</v>
      </c>
      <c r="BB139" s="449">
        <f t="shared" si="255"/>
        <v>0</v>
      </c>
      <c r="BC139" s="452">
        <f t="shared" si="256"/>
        <v>322816</v>
      </c>
      <c r="BD139" s="452">
        <f t="shared" si="257"/>
        <v>4196608</v>
      </c>
    </row>
    <row r="140" spans="1:56" s="451" customFormat="1" ht="27">
      <c r="A140" s="807">
        <v>18</v>
      </c>
      <c r="B140" s="808" t="s">
        <v>2955</v>
      </c>
      <c r="C140" s="809" t="s">
        <v>1961</v>
      </c>
      <c r="D140" s="809">
        <v>2000</v>
      </c>
      <c r="E140" s="810" t="s">
        <v>452</v>
      </c>
      <c r="F140" s="809">
        <v>1</v>
      </c>
      <c r="G140" s="811">
        <v>1</v>
      </c>
      <c r="H140" s="812"/>
      <c r="I140" s="813">
        <v>83200</v>
      </c>
      <c r="J140" s="813">
        <v>3.88</v>
      </c>
      <c r="K140" s="814">
        <f t="shared" si="227"/>
        <v>322816</v>
      </c>
      <c r="L140" s="814">
        <v>0</v>
      </c>
      <c r="M140" s="814"/>
      <c r="N140" s="814">
        <f t="shared" si="193"/>
        <v>322816</v>
      </c>
      <c r="O140" s="813"/>
      <c r="P140" s="815">
        <f t="shared" si="228"/>
        <v>322816</v>
      </c>
      <c r="Q140" s="815">
        <f t="shared" si="229"/>
        <v>4196608</v>
      </c>
      <c r="R140" s="454">
        <f t="shared" si="230"/>
        <v>2</v>
      </c>
      <c r="S140" s="448"/>
      <c r="T140" s="449">
        <v>83200</v>
      </c>
      <c r="U140" s="449">
        <f t="shared" si="195"/>
        <v>3.88</v>
      </c>
      <c r="V140" s="449"/>
      <c r="W140" s="449">
        <f t="shared" si="231"/>
        <v>3.88</v>
      </c>
      <c r="X140" s="450">
        <f t="shared" si="232"/>
        <v>322816</v>
      </c>
      <c r="Y140" s="450">
        <f t="shared" si="233"/>
        <v>0</v>
      </c>
      <c r="Z140" s="450"/>
      <c r="AA140" s="450">
        <f t="shared" si="234"/>
        <v>322816</v>
      </c>
      <c r="AB140" s="449">
        <f t="shared" si="235"/>
        <v>0</v>
      </c>
      <c r="AC140" s="452">
        <f t="shared" si="236"/>
        <v>322816</v>
      </c>
      <c r="AD140" s="452">
        <f t="shared" si="237"/>
        <v>4196608</v>
      </c>
      <c r="AE140" s="454">
        <f t="shared" si="238"/>
        <v>3</v>
      </c>
      <c r="AF140" s="448"/>
      <c r="AG140" s="449">
        <f t="shared" si="239"/>
        <v>83200</v>
      </c>
      <c r="AH140" s="449">
        <f t="shared" si="240"/>
        <v>3.88</v>
      </c>
      <c r="AI140" s="449"/>
      <c r="AJ140" s="449">
        <f t="shared" si="241"/>
        <v>3.88</v>
      </c>
      <c r="AK140" s="450">
        <f t="shared" si="242"/>
        <v>322816</v>
      </c>
      <c r="AL140" s="450">
        <f t="shared" si="243"/>
        <v>0</v>
      </c>
      <c r="AM140" s="450"/>
      <c r="AN140" s="450">
        <f t="shared" si="244"/>
        <v>322816</v>
      </c>
      <c r="AO140" s="449">
        <f t="shared" si="245"/>
        <v>0</v>
      </c>
      <c r="AP140" s="452">
        <f t="shared" si="246"/>
        <v>322816</v>
      </c>
      <c r="AQ140" s="452">
        <f t="shared" si="247"/>
        <v>4196608</v>
      </c>
      <c r="AR140" s="454">
        <f t="shared" si="248"/>
        <v>4</v>
      </c>
      <c r="AS140" s="448"/>
      <c r="AT140" s="449">
        <f t="shared" si="249"/>
        <v>83200</v>
      </c>
      <c r="AU140" s="449">
        <f t="shared" si="250"/>
        <v>3.88</v>
      </c>
      <c r="AV140" s="449"/>
      <c r="AW140" s="449">
        <f t="shared" si="251"/>
        <v>3.88</v>
      </c>
      <c r="AX140" s="450">
        <f t="shared" si="252"/>
        <v>322816</v>
      </c>
      <c r="AY140" s="450">
        <f t="shared" si="253"/>
        <v>0</v>
      </c>
      <c r="AZ140" s="450"/>
      <c r="BA140" s="450">
        <f t="shared" si="254"/>
        <v>322816</v>
      </c>
      <c r="BB140" s="449">
        <f t="shared" si="255"/>
        <v>0</v>
      </c>
      <c r="BC140" s="452">
        <f t="shared" si="256"/>
        <v>322816</v>
      </c>
      <c r="BD140" s="452">
        <f t="shared" si="257"/>
        <v>4196608</v>
      </c>
    </row>
    <row r="141" spans="1:56" s="451" customFormat="1" ht="27">
      <c r="A141" s="807">
        <v>19</v>
      </c>
      <c r="B141" s="808" t="s">
        <v>2743</v>
      </c>
      <c r="C141" s="809" t="s">
        <v>1960</v>
      </c>
      <c r="D141" s="809">
        <v>1996</v>
      </c>
      <c r="E141" s="810" t="s">
        <v>452</v>
      </c>
      <c r="F141" s="809">
        <v>1</v>
      </c>
      <c r="G141" s="811">
        <v>1</v>
      </c>
      <c r="H141" s="812"/>
      <c r="I141" s="813">
        <v>83200</v>
      </c>
      <c r="J141" s="813">
        <v>3.88</v>
      </c>
      <c r="K141" s="814">
        <f t="shared" si="227"/>
        <v>322816</v>
      </c>
      <c r="L141" s="814">
        <v>0</v>
      </c>
      <c r="M141" s="814"/>
      <c r="N141" s="814">
        <f t="shared" si="193"/>
        <v>322816</v>
      </c>
      <c r="O141" s="813"/>
      <c r="P141" s="815">
        <f t="shared" si="228"/>
        <v>322816</v>
      </c>
      <c r="Q141" s="815">
        <f t="shared" si="229"/>
        <v>4196608</v>
      </c>
      <c r="R141" s="454">
        <f t="shared" si="230"/>
        <v>2</v>
      </c>
      <c r="S141" s="448"/>
      <c r="T141" s="449">
        <v>83200</v>
      </c>
      <c r="U141" s="449">
        <f t="shared" si="195"/>
        <v>3.88</v>
      </c>
      <c r="V141" s="449"/>
      <c r="W141" s="449">
        <f t="shared" si="231"/>
        <v>3.88</v>
      </c>
      <c r="X141" s="450">
        <f t="shared" si="232"/>
        <v>322816</v>
      </c>
      <c r="Y141" s="450">
        <f t="shared" si="233"/>
        <v>0</v>
      </c>
      <c r="Z141" s="450"/>
      <c r="AA141" s="450">
        <f t="shared" si="234"/>
        <v>322816</v>
      </c>
      <c r="AB141" s="449">
        <f t="shared" si="235"/>
        <v>0</v>
      </c>
      <c r="AC141" s="452">
        <f t="shared" si="236"/>
        <v>322816</v>
      </c>
      <c r="AD141" s="452">
        <f t="shared" si="237"/>
        <v>4196608</v>
      </c>
      <c r="AE141" s="454">
        <f t="shared" si="238"/>
        <v>3</v>
      </c>
      <c r="AF141" s="448"/>
      <c r="AG141" s="449">
        <f t="shared" si="239"/>
        <v>83200</v>
      </c>
      <c r="AH141" s="449">
        <f t="shared" si="240"/>
        <v>3.88</v>
      </c>
      <c r="AI141" s="449"/>
      <c r="AJ141" s="449">
        <f t="shared" si="241"/>
        <v>3.88</v>
      </c>
      <c r="AK141" s="450">
        <f t="shared" si="242"/>
        <v>322816</v>
      </c>
      <c r="AL141" s="450">
        <f t="shared" si="243"/>
        <v>0</v>
      </c>
      <c r="AM141" s="450"/>
      <c r="AN141" s="450">
        <f t="shared" si="244"/>
        <v>322816</v>
      </c>
      <c r="AO141" s="449">
        <f t="shared" si="245"/>
        <v>0</v>
      </c>
      <c r="AP141" s="452">
        <f t="shared" si="246"/>
        <v>322816</v>
      </c>
      <c r="AQ141" s="452">
        <f t="shared" si="247"/>
        <v>4196608</v>
      </c>
      <c r="AR141" s="454">
        <f t="shared" si="248"/>
        <v>4</v>
      </c>
      <c r="AS141" s="448"/>
      <c r="AT141" s="449">
        <f t="shared" si="249"/>
        <v>83200</v>
      </c>
      <c r="AU141" s="449">
        <f t="shared" si="250"/>
        <v>3.88</v>
      </c>
      <c r="AV141" s="449"/>
      <c r="AW141" s="449">
        <f t="shared" si="251"/>
        <v>3.88</v>
      </c>
      <c r="AX141" s="450">
        <f t="shared" si="252"/>
        <v>322816</v>
      </c>
      <c r="AY141" s="450">
        <f t="shared" si="253"/>
        <v>0</v>
      </c>
      <c r="AZ141" s="450"/>
      <c r="BA141" s="450">
        <f t="shared" si="254"/>
        <v>322816</v>
      </c>
      <c r="BB141" s="449">
        <f t="shared" si="255"/>
        <v>0</v>
      </c>
      <c r="BC141" s="452">
        <f t="shared" si="256"/>
        <v>322816</v>
      </c>
      <c r="BD141" s="452">
        <f t="shared" si="257"/>
        <v>4196608</v>
      </c>
    </row>
    <row r="142" spans="1:56" s="451" customFormat="1" ht="27">
      <c r="A142" s="807">
        <v>20</v>
      </c>
      <c r="B142" s="808" t="s">
        <v>2956</v>
      </c>
      <c r="C142" s="809" t="s">
        <v>1960</v>
      </c>
      <c r="D142" s="809">
        <v>2000</v>
      </c>
      <c r="E142" s="810" t="s">
        <v>452</v>
      </c>
      <c r="F142" s="809">
        <v>1</v>
      </c>
      <c r="G142" s="811">
        <v>1</v>
      </c>
      <c r="H142" s="812"/>
      <c r="I142" s="813">
        <v>83200</v>
      </c>
      <c r="J142" s="813">
        <v>3.88</v>
      </c>
      <c r="K142" s="814">
        <f t="shared" si="227"/>
        <v>322816</v>
      </c>
      <c r="L142" s="814">
        <v>0</v>
      </c>
      <c r="M142" s="814"/>
      <c r="N142" s="814">
        <f t="shared" si="193"/>
        <v>322816</v>
      </c>
      <c r="O142" s="813"/>
      <c r="P142" s="815">
        <f t="shared" si="228"/>
        <v>322816</v>
      </c>
      <c r="Q142" s="815">
        <f t="shared" si="229"/>
        <v>4196608</v>
      </c>
      <c r="R142" s="454">
        <f t="shared" si="230"/>
        <v>2</v>
      </c>
      <c r="S142" s="448"/>
      <c r="T142" s="449">
        <v>83200</v>
      </c>
      <c r="U142" s="449">
        <f t="shared" si="195"/>
        <v>3.88</v>
      </c>
      <c r="V142" s="449"/>
      <c r="W142" s="449">
        <f t="shared" si="231"/>
        <v>3.88</v>
      </c>
      <c r="X142" s="450">
        <f t="shared" si="232"/>
        <v>322816</v>
      </c>
      <c r="Y142" s="450">
        <f t="shared" si="233"/>
        <v>0</v>
      </c>
      <c r="Z142" s="450"/>
      <c r="AA142" s="450">
        <f t="shared" si="234"/>
        <v>322816</v>
      </c>
      <c r="AB142" s="449">
        <f t="shared" si="235"/>
        <v>0</v>
      </c>
      <c r="AC142" s="452">
        <f t="shared" si="236"/>
        <v>322816</v>
      </c>
      <c r="AD142" s="452">
        <f t="shared" si="237"/>
        <v>4196608</v>
      </c>
      <c r="AE142" s="454">
        <f t="shared" si="238"/>
        <v>3</v>
      </c>
      <c r="AF142" s="448"/>
      <c r="AG142" s="449">
        <f t="shared" si="239"/>
        <v>83200</v>
      </c>
      <c r="AH142" s="449">
        <f t="shared" si="240"/>
        <v>3.88</v>
      </c>
      <c r="AI142" s="449"/>
      <c r="AJ142" s="449">
        <f t="shared" si="241"/>
        <v>3.88</v>
      </c>
      <c r="AK142" s="450">
        <f t="shared" si="242"/>
        <v>322816</v>
      </c>
      <c r="AL142" s="450">
        <f t="shared" si="243"/>
        <v>0</v>
      </c>
      <c r="AM142" s="450"/>
      <c r="AN142" s="450">
        <f t="shared" si="244"/>
        <v>322816</v>
      </c>
      <c r="AO142" s="449">
        <f t="shared" si="245"/>
        <v>0</v>
      </c>
      <c r="AP142" s="452">
        <f t="shared" si="246"/>
        <v>322816</v>
      </c>
      <c r="AQ142" s="452">
        <f t="shared" si="247"/>
        <v>4196608</v>
      </c>
      <c r="AR142" s="454">
        <f t="shared" si="248"/>
        <v>4</v>
      </c>
      <c r="AS142" s="448"/>
      <c r="AT142" s="449">
        <f t="shared" si="249"/>
        <v>83200</v>
      </c>
      <c r="AU142" s="449">
        <f t="shared" si="250"/>
        <v>3.88</v>
      </c>
      <c r="AV142" s="449"/>
      <c r="AW142" s="449">
        <f t="shared" si="251"/>
        <v>3.88</v>
      </c>
      <c r="AX142" s="450">
        <f t="shared" si="252"/>
        <v>322816</v>
      </c>
      <c r="AY142" s="450">
        <f t="shared" si="253"/>
        <v>0</v>
      </c>
      <c r="AZ142" s="450"/>
      <c r="BA142" s="450">
        <f t="shared" si="254"/>
        <v>322816</v>
      </c>
      <c r="BB142" s="449">
        <f t="shared" si="255"/>
        <v>0</v>
      </c>
      <c r="BC142" s="452">
        <f t="shared" si="256"/>
        <v>322816</v>
      </c>
      <c r="BD142" s="452">
        <f t="shared" si="257"/>
        <v>4196608</v>
      </c>
    </row>
    <row r="143" spans="1:56" s="451" customFormat="1" ht="27">
      <c r="A143" s="807">
        <v>21</v>
      </c>
      <c r="B143" s="808" t="s">
        <v>70</v>
      </c>
      <c r="C143" s="809"/>
      <c r="D143" s="809"/>
      <c r="E143" s="810" t="s">
        <v>452</v>
      </c>
      <c r="F143" s="809">
        <v>1</v>
      </c>
      <c r="G143" s="811">
        <v>1</v>
      </c>
      <c r="H143" s="812"/>
      <c r="I143" s="813">
        <v>83200</v>
      </c>
      <c r="J143" s="813">
        <v>3.88</v>
      </c>
      <c r="K143" s="814">
        <f t="shared" si="227"/>
        <v>322816</v>
      </c>
      <c r="L143" s="814">
        <v>0</v>
      </c>
      <c r="M143" s="814"/>
      <c r="N143" s="814">
        <f>+K143+L143+M143</f>
        <v>322816</v>
      </c>
      <c r="O143" s="813"/>
      <c r="P143" s="815">
        <f t="shared" si="228"/>
        <v>322816</v>
      </c>
      <c r="Q143" s="815">
        <f t="shared" si="229"/>
        <v>4196608</v>
      </c>
      <c r="R143" s="454">
        <f t="shared" si="230"/>
        <v>2</v>
      </c>
      <c r="S143" s="448"/>
      <c r="T143" s="449">
        <v>83200</v>
      </c>
      <c r="U143" s="449">
        <f>+J143</f>
        <v>3.88</v>
      </c>
      <c r="V143" s="449"/>
      <c r="W143" s="449">
        <f t="shared" si="231"/>
        <v>3.88</v>
      </c>
      <c r="X143" s="450">
        <f t="shared" si="232"/>
        <v>322816</v>
      </c>
      <c r="Y143" s="450">
        <f t="shared" si="233"/>
        <v>0</v>
      </c>
      <c r="Z143" s="450"/>
      <c r="AA143" s="450">
        <f t="shared" si="234"/>
        <v>322816</v>
      </c>
      <c r="AB143" s="449">
        <f t="shared" si="235"/>
        <v>0</v>
      </c>
      <c r="AC143" s="452">
        <f t="shared" si="236"/>
        <v>322816</v>
      </c>
      <c r="AD143" s="452">
        <f t="shared" si="237"/>
        <v>4196608</v>
      </c>
      <c r="AE143" s="454">
        <f t="shared" si="238"/>
        <v>3</v>
      </c>
      <c r="AF143" s="448"/>
      <c r="AG143" s="449">
        <f t="shared" si="239"/>
        <v>83200</v>
      </c>
      <c r="AH143" s="449">
        <f t="shared" si="240"/>
        <v>3.88</v>
      </c>
      <c r="AI143" s="449"/>
      <c r="AJ143" s="449">
        <f t="shared" si="241"/>
        <v>3.88</v>
      </c>
      <c r="AK143" s="450">
        <f t="shared" si="242"/>
        <v>322816</v>
      </c>
      <c r="AL143" s="450">
        <f t="shared" si="243"/>
        <v>0</v>
      </c>
      <c r="AM143" s="450"/>
      <c r="AN143" s="450">
        <f t="shared" si="244"/>
        <v>322816</v>
      </c>
      <c r="AO143" s="449">
        <f t="shared" si="245"/>
        <v>0</v>
      </c>
      <c r="AP143" s="452">
        <f t="shared" si="246"/>
        <v>322816</v>
      </c>
      <c r="AQ143" s="452">
        <f t="shared" si="247"/>
        <v>4196608</v>
      </c>
      <c r="AR143" s="454">
        <f t="shared" si="248"/>
        <v>4</v>
      </c>
      <c r="AS143" s="448"/>
      <c r="AT143" s="449">
        <f t="shared" si="249"/>
        <v>83200</v>
      </c>
      <c r="AU143" s="449">
        <f t="shared" si="250"/>
        <v>3.88</v>
      </c>
      <c r="AV143" s="449"/>
      <c r="AW143" s="449">
        <f t="shared" si="251"/>
        <v>3.88</v>
      </c>
      <c r="AX143" s="450">
        <f t="shared" si="252"/>
        <v>322816</v>
      </c>
      <c r="AY143" s="450">
        <f t="shared" si="253"/>
        <v>0</v>
      </c>
      <c r="AZ143" s="450"/>
      <c r="BA143" s="450">
        <f t="shared" si="254"/>
        <v>322816</v>
      </c>
      <c r="BB143" s="449">
        <f t="shared" si="255"/>
        <v>0</v>
      </c>
      <c r="BC143" s="452">
        <f t="shared" si="256"/>
        <v>322816</v>
      </c>
      <c r="BD143" s="452">
        <f t="shared" si="257"/>
        <v>4196608</v>
      </c>
    </row>
    <row r="144" spans="1:56" s="453" customFormat="1" ht="14.25">
      <c r="A144" s="958" t="s">
        <v>64</v>
      </c>
      <c r="B144" s="958"/>
      <c r="C144" s="958"/>
      <c r="D144" s="958"/>
      <c r="E144" s="958"/>
      <c r="F144" s="745">
        <f t="shared" ref="F144:AK144" si="258">SUM(F123:F143)</f>
        <v>21</v>
      </c>
      <c r="G144" s="745">
        <f t="shared" si="258"/>
        <v>21</v>
      </c>
      <c r="H144" s="745">
        <f t="shared" si="258"/>
        <v>0</v>
      </c>
      <c r="I144" s="745">
        <f t="shared" si="258"/>
        <v>1747200</v>
      </c>
      <c r="J144" s="745">
        <f t="shared" si="258"/>
        <v>81.47999999999999</v>
      </c>
      <c r="K144" s="745">
        <f t="shared" si="258"/>
        <v>6779136</v>
      </c>
      <c r="L144" s="745">
        <f t="shared" si="258"/>
        <v>0</v>
      </c>
      <c r="M144" s="745">
        <f t="shared" si="258"/>
        <v>0</v>
      </c>
      <c r="N144" s="745">
        <f t="shared" si="258"/>
        <v>6779136</v>
      </c>
      <c r="O144" s="745">
        <f t="shared" si="258"/>
        <v>0</v>
      </c>
      <c r="P144" s="745">
        <f t="shared" si="258"/>
        <v>6779136</v>
      </c>
      <c r="Q144" s="745">
        <f t="shared" si="258"/>
        <v>88128768</v>
      </c>
      <c r="R144" s="745">
        <f t="shared" si="258"/>
        <v>42</v>
      </c>
      <c r="S144" s="745">
        <f t="shared" si="258"/>
        <v>0</v>
      </c>
      <c r="T144" s="745">
        <f t="shared" si="258"/>
        <v>1747200</v>
      </c>
      <c r="U144" s="745">
        <f t="shared" si="258"/>
        <v>81.47999999999999</v>
      </c>
      <c r="V144" s="745">
        <f t="shared" si="258"/>
        <v>0</v>
      </c>
      <c r="W144" s="745">
        <f t="shared" si="258"/>
        <v>81.47999999999999</v>
      </c>
      <c r="X144" s="745">
        <f t="shared" si="258"/>
        <v>6779136</v>
      </c>
      <c r="Y144" s="745">
        <f t="shared" si="258"/>
        <v>0</v>
      </c>
      <c r="Z144" s="745">
        <f t="shared" si="258"/>
        <v>0</v>
      </c>
      <c r="AA144" s="745">
        <f t="shared" si="258"/>
        <v>6779136</v>
      </c>
      <c r="AB144" s="745">
        <f t="shared" si="258"/>
        <v>0</v>
      </c>
      <c r="AC144" s="745">
        <f t="shared" si="258"/>
        <v>6779136</v>
      </c>
      <c r="AD144" s="745">
        <f t="shared" si="258"/>
        <v>88128768</v>
      </c>
      <c r="AE144" s="745">
        <f t="shared" si="258"/>
        <v>63</v>
      </c>
      <c r="AF144" s="745">
        <f t="shared" si="258"/>
        <v>0</v>
      </c>
      <c r="AG144" s="745">
        <f t="shared" si="258"/>
        <v>1747200</v>
      </c>
      <c r="AH144" s="745">
        <f t="shared" si="258"/>
        <v>81.47999999999999</v>
      </c>
      <c r="AI144" s="745">
        <f t="shared" si="258"/>
        <v>0</v>
      </c>
      <c r="AJ144" s="745">
        <f t="shared" si="258"/>
        <v>81.47999999999999</v>
      </c>
      <c r="AK144" s="745">
        <f t="shared" si="258"/>
        <v>6779136</v>
      </c>
      <c r="AL144" s="745">
        <f t="shared" ref="AL144:BD144" si="259">SUM(AL123:AL143)</f>
        <v>0</v>
      </c>
      <c r="AM144" s="745">
        <f t="shared" si="259"/>
        <v>0</v>
      </c>
      <c r="AN144" s="745">
        <f t="shared" si="259"/>
        <v>6779136</v>
      </c>
      <c r="AO144" s="745">
        <f t="shared" si="259"/>
        <v>0</v>
      </c>
      <c r="AP144" s="745">
        <f t="shared" si="259"/>
        <v>6779136</v>
      </c>
      <c r="AQ144" s="745">
        <f t="shared" si="259"/>
        <v>88128768</v>
      </c>
      <c r="AR144" s="745">
        <f t="shared" si="259"/>
        <v>84</v>
      </c>
      <c r="AS144" s="745">
        <f t="shared" si="259"/>
        <v>0</v>
      </c>
      <c r="AT144" s="745">
        <f t="shared" si="259"/>
        <v>1747200</v>
      </c>
      <c r="AU144" s="745">
        <f t="shared" si="259"/>
        <v>81.47999999999999</v>
      </c>
      <c r="AV144" s="745">
        <f t="shared" si="259"/>
        <v>0</v>
      </c>
      <c r="AW144" s="745">
        <f t="shared" si="259"/>
        <v>81.47999999999999</v>
      </c>
      <c r="AX144" s="745">
        <f t="shared" si="259"/>
        <v>6779136</v>
      </c>
      <c r="AY144" s="745">
        <f t="shared" si="259"/>
        <v>0</v>
      </c>
      <c r="AZ144" s="745">
        <f t="shared" si="259"/>
        <v>0</v>
      </c>
      <c r="BA144" s="745">
        <f t="shared" si="259"/>
        <v>6779136</v>
      </c>
      <c r="BB144" s="745">
        <f t="shared" si="259"/>
        <v>0</v>
      </c>
      <c r="BC144" s="745">
        <f t="shared" si="259"/>
        <v>6779136</v>
      </c>
      <c r="BD144" s="745">
        <f t="shared" si="259"/>
        <v>88128768</v>
      </c>
    </row>
    <row r="145" spans="1:57" s="453" customFormat="1" ht="14.25">
      <c r="A145" s="568"/>
      <c r="B145" s="494"/>
      <c r="C145" s="494"/>
      <c r="D145" s="494"/>
      <c r="E145" s="494"/>
      <c r="F145" s="494"/>
      <c r="G145" s="494"/>
      <c r="H145" s="494"/>
      <c r="I145" s="494"/>
      <c r="J145" s="494"/>
      <c r="K145" s="494"/>
      <c r="L145" s="494"/>
      <c r="M145" s="494"/>
      <c r="N145" s="494"/>
      <c r="O145" s="494"/>
      <c r="P145" s="494"/>
      <c r="Q145" s="494"/>
      <c r="R145" s="494"/>
      <c r="S145" s="494"/>
      <c r="T145" s="494"/>
      <c r="U145" s="494"/>
      <c r="V145" s="494"/>
      <c r="W145" s="494"/>
      <c r="X145" s="494"/>
      <c r="Y145" s="494"/>
      <c r="Z145" s="494"/>
      <c r="AA145" s="494"/>
      <c r="AB145" s="494"/>
      <c r="AC145" s="494"/>
      <c r="AD145" s="494"/>
      <c r="AE145" s="494"/>
      <c r="AF145" s="494"/>
      <c r="AG145" s="494"/>
      <c r="AH145" s="494"/>
      <c r="AI145" s="494"/>
      <c r="AJ145" s="494"/>
      <c r="AK145" s="494"/>
      <c r="AL145" s="494"/>
      <c r="AM145" s="494"/>
      <c r="AN145" s="494"/>
      <c r="AO145" s="494"/>
      <c r="AP145" s="494"/>
      <c r="AQ145" s="494"/>
      <c r="AR145" s="494"/>
      <c r="AS145" s="494"/>
      <c r="AT145" s="494"/>
      <c r="AU145" s="494"/>
      <c r="AV145" s="494"/>
      <c r="AW145" s="494"/>
      <c r="AX145" s="494"/>
      <c r="AY145" s="494"/>
      <c r="AZ145" s="494"/>
      <c r="BA145" s="494"/>
      <c r="BB145" s="494"/>
      <c r="BC145" s="494"/>
      <c r="BD145" s="494"/>
      <c r="BE145" s="569"/>
    </row>
    <row r="146" spans="1:57" s="500" customFormat="1" ht="14.25">
      <c r="A146" s="960" t="s">
        <v>554</v>
      </c>
      <c r="B146" s="960"/>
      <c r="C146" s="960"/>
      <c r="D146" s="960"/>
      <c r="E146" s="960"/>
      <c r="F146" s="960"/>
      <c r="G146" s="962" t="s">
        <v>69</v>
      </c>
      <c r="H146" s="962"/>
      <c r="I146" s="962"/>
      <c r="J146" s="962"/>
      <c r="K146" s="962"/>
      <c r="L146" s="962"/>
      <c r="M146" s="962"/>
      <c r="N146" s="962"/>
      <c r="O146" s="962"/>
      <c r="P146" s="962"/>
      <c r="Q146" s="962"/>
      <c r="R146" s="966" t="str">
        <f>+G146</f>
        <v>Վերաքննիչ վարչական դատարան</v>
      </c>
      <c r="S146" s="966"/>
      <c r="T146" s="966"/>
      <c r="U146" s="966"/>
      <c r="V146" s="966"/>
      <c r="W146" s="966"/>
      <c r="X146" s="966"/>
      <c r="Y146" s="966"/>
      <c r="Z146" s="966"/>
      <c r="AA146" s="966"/>
      <c r="AB146" s="966"/>
      <c r="AC146" s="966"/>
      <c r="AD146" s="966"/>
      <c r="AE146" s="966" t="str">
        <f>+R146</f>
        <v>Վերաքննիչ վարչական դատարան</v>
      </c>
      <c r="AF146" s="966"/>
      <c r="AG146" s="966"/>
      <c r="AH146" s="966"/>
      <c r="AI146" s="966"/>
      <c r="AJ146" s="966"/>
      <c r="AK146" s="966"/>
      <c r="AL146" s="966"/>
      <c r="AM146" s="966"/>
      <c r="AN146" s="966"/>
      <c r="AO146" s="966"/>
      <c r="AP146" s="966"/>
      <c r="AQ146" s="966"/>
      <c r="AR146" s="966" t="str">
        <f>+AE146</f>
        <v>Վերաքննիչ վարչական դատարան</v>
      </c>
      <c r="AS146" s="966"/>
      <c r="AT146" s="966"/>
      <c r="AU146" s="966"/>
      <c r="AV146" s="966"/>
      <c r="AW146" s="966"/>
      <c r="AX146" s="966"/>
      <c r="AY146" s="966"/>
      <c r="AZ146" s="966"/>
      <c r="BA146" s="966"/>
      <c r="BB146" s="966"/>
      <c r="BC146" s="966"/>
      <c r="BD146" s="966"/>
    </row>
    <row r="147" spans="1:57" ht="14.25">
      <c r="A147" s="971" t="s">
        <v>1332</v>
      </c>
      <c r="B147" s="971"/>
      <c r="C147" s="971"/>
      <c r="D147" s="971"/>
      <c r="E147" s="971"/>
      <c r="F147" s="971"/>
      <c r="G147" s="967" t="s">
        <v>1410</v>
      </c>
      <c r="H147" s="967"/>
      <c r="I147" s="967"/>
      <c r="J147" s="967"/>
      <c r="K147" s="967"/>
      <c r="L147" s="967"/>
      <c r="M147" s="967"/>
      <c r="N147" s="967"/>
      <c r="O147" s="967"/>
      <c r="P147" s="967"/>
      <c r="Q147" s="967"/>
      <c r="R147" s="967" t="s">
        <v>2455</v>
      </c>
      <c r="S147" s="967"/>
      <c r="T147" s="967"/>
      <c r="U147" s="967"/>
      <c r="V147" s="967"/>
      <c r="W147" s="967"/>
      <c r="X147" s="967"/>
      <c r="Y147" s="967"/>
      <c r="Z147" s="967"/>
      <c r="AA147" s="967"/>
      <c r="AB147" s="967"/>
      <c r="AC147" s="967"/>
      <c r="AD147" s="967"/>
      <c r="AE147" s="967" t="s">
        <v>2456</v>
      </c>
      <c r="AF147" s="967"/>
      <c r="AG147" s="967"/>
      <c r="AH147" s="967"/>
      <c r="AI147" s="967"/>
      <c r="AJ147" s="967"/>
      <c r="AK147" s="967"/>
      <c r="AL147" s="967"/>
      <c r="AM147" s="967"/>
      <c r="AN147" s="967"/>
      <c r="AO147" s="967"/>
      <c r="AP147" s="967"/>
      <c r="AQ147" s="967"/>
      <c r="AR147" s="967" t="s">
        <v>2932</v>
      </c>
      <c r="AS147" s="967"/>
      <c r="AT147" s="967"/>
      <c r="AU147" s="967"/>
      <c r="AV147" s="967"/>
      <c r="AW147" s="967"/>
      <c r="AX147" s="967"/>
      <c r="AY147" s="967"/>
      <c r="AZ147" s="967"/>
      <c r="BA147" s="967"/>
      <c r="BB147" s="967"/>
      <c r="BC147" s="967"/>
      <c r="BD147" s="967"/>
    </row>
    <row r="148" spans="1:57" ht="99.75">
      <c r="A148" s="580" t="s">
        <v>10</v>
      </c>
      <c r="B148" s="748" t="s">
        <v>54</v>
      </c>
      <c r="C148" s="748" t="s">
        <v>1958</v>
      </c>
      <c r="D148" s="748" t="s">
        <v>1959</v>
      </c>
      <c r="E148" s="748" t="s">
        <v>55</v>
      </c>
      <c r="F148" s="748" t="s">
        <v>1</v>
      </c>
      <c r="G148" s="578" t="s">
        <v>954</v>
      </c>
      <c r="H148" s="578" t="s">
        <v>57</v>
      </c>
      <c r="I148" s="579" t="s">
        <v>62</v>
      </c>
      <c r="J148" s="504" t="s">
        <v>63</v>
      </c>
      <c r="K148" s="579" t="s">
        <v>450</v>
      </c>
      <c r="L148" s="579" t="s">
        <v>451</v>
      </c>
      <c r="M148" s="579" t="s">
        <v>1957</v>
      </c>
      <c r="N148" s="579" t="s">
        <v>585</v>
      </c>
      <c r="O148" s="748" t="s">
        <v>612</v>
      </c>
      <c r="P148" s="748" t="s">
        <v>1408</v>
      </c>
      <c r="Q148" s="579" t="s">
        <v>1409</v>
      </c>
      <c r="R148" s="578" t="str">
        <f>+G148</f>
        <v xml:space="preserve"> ստաժ</v>
      </c>
      <c r="S148" s="578" t="str">
        <f>+H148</f>
        <v>Ստաժի %-ը</v>
      </c>
      <c r="T148" s="579" t="s">
        <v>62</v>
      </c>
      <c r="U148" s="579" t="s">
        <v>63</v>
      </c>
      <c r="V148" s="579" t="s">
        <v>1149</v>
      </c>
      <c r="W148" s="504" t="s">
        <v>1150</v>
      </c>
      <c r="X148" s="579" t="s">
        <v>450</v>
      </c>
      <c r="Y148" s="579" t="s">
        <v>451</v>
      </c>
      <c r="Z148" s="579" t="s">
        <v>1957</v>
      </c>
      <c r="AA148" s="579" t="s">
        <v>609</v>
      </c>
      <c r="AB148" s="748" t="s">
        <v>1316</v>
      </c>
      <c r="AC148" s="748" t="s">
        <v>1947</v>
      </c>
      <c r="AD148" s="579" t="s">
        <v>1948</v>
      </c>
      <c r="AE148" s="578" t="str">
        <f>+R148</f>
        <v xml:space="preserve"> ստաժ</v>
      </c>
      <c r="AF148" s="578" t="str">
        <f>+S148</f>
        <v>Ստաժի %-ը</v>
      </c>
      <c r="AG148" s="579" t="s">
        <v>62</v>
      </c>
      <c r="AH148" s="579" t="s">
        <v>63</v>
      </c>
      <c r="AI148" s="579" t="s">
        <v>1149</v>
      </c>
      <c r="AJ148" s="504" t="s">
        <v>1150</v>
      </c>
      <c r="AK148" s="579" t="s">
        <v>450</v>
      </c>
      <c r="AL148" s="579" t="s">
        <v>451</v>
      </c>
      <c r="AM148" s="579" t="s">
        <v>1957</v>
      </c>
      <c r="AN148" s="579" t="s">
        <v>609</v>
      </c>
      <c r="AO148" s="748" t="s">
        <v>1316</v>
      </c>
      <c r="AP148" s="748" t="s">
        <v>2460</v>
      </c>
      <c r="AQ148" s="579" t="s">
        <v>2459</v>
      </c>
      <c r="AR148" s="578" t="str">
        <f>+AE148</f>
        <v xml:space="preserve"> ստաժ</v>
      </c>
      <c r="AS148" s="578" t="str">
        <f>+AF148</f>
        <v>Ստաժի %-ը</v>
      </c>
      <c r="AT148" s="579" t="s">
        <v>62</v>
      </c>
      <c r="AU148" s="579" t="s">
        <v>63</v>
      </c>
      <c r="AV148" s="579" t="s">
        <v>1149</v>
      </c>
      <c r="AW148" s="504" t="s">
        <v>1150</v>
      </c>
      <c r="AX148" s="579" t="s">
        <v>450</v>
      </c>
      <c r="AY148" s="579" t="s">
        <v>451</v>
      </c>
      <c r="AZ148" s="579" t="s">
        <v>1957</v>
      </c>
      <c r="BA148" s="579" t="s">
        <v>609</v>
      </c>
      <c r="BB148" s="748" t="s">
        <v>1316</v>
      </c>
      <c r="BC148" s="748" t="s">
        <v>2933</v>
      </c>
      <c r="BD148" s="579" t="s">
        <v>2934</v>
      </c>
    </row>
    <row r="149" spans="1:57" s="451" customFormat="1" ht="27">
      <c r="A149" s="807">
        <v>1</v>
      </c>
      <c r="B149" s="808" t="s">
        <v>2984</v>
      </c>
      <c r="C149" s="809" t="s">
        <v>1961</v>
      </c>
      <c r="D149" s="809">
        <v>2000</v>
      </c>
      <c r="E149" s="810" t="s">
        <v>452</v>
      </c>
      <c r="F149" s="809">
        <v>1</v>
      </c>
      <c r="G149" s="811"/>
      <c r="H149" s="812"/>
      <c r="I149" s="813">
        <v>83200</v>
      </c>
      <c r="J149" s="813">
        <v>3.88</v>
      </c>
      <c r="K149" s="814">
        <f t="shared" si="156"/>
        <v>322816</v>
      </c>
      <c r="L149" s="814">
        <v>0</v>
      </c>
      <c r="M149" s="814"/>
      <c r="N149" s="814">
        <f t="shared" ref="N149:N160" si="260">+K149+L149+M149</f>
        <v>322816</v>
      </c>
      <c r="O149" s="813"/>
      <c r="P149" s="815">
        <f t="shared" ref="P149:P160" si="261">+N149+O149</f>
        <v>322816</v>
      </c>
      <c r="Q149" s="815">
        <f t="shared" ref="Q149:Q160" si="262">+P149*13</f>
        <v>4196608</v>
      </c>
      <c r="R149" s="454">
        <f t="shared" ref="R149:R160" si="263">+G149+1</f>
        <v>1</v>
      </c>
      <c r="S149" s="448"/>
      <c r="T149" s="449">
        <v>83200</v>
      </c>
      <c r="U149" s="449">
        <f t="shared" ref="U149:U160" si="264">+J149</f>
        <v>3.88</v>
      </c>
      <c r="V149" s="449"/>
      <c r="W149" s="449">
        <f t="shared" ref="W149:W160" si="265">+U149+U149*V149</f>
        <v>3.88</v>
      </c>
      <c r="X149" s="450">
        <f t="shared" ref="X149:X160" si="266">+W149*T149</f>
        <v>322816</v>
      </c>
      <c r="Y149" s="450">
        <f t="shared" ref="Y149:Y160" si="267">IF((S149&lt;=30)*AND(X149*S149%&gt;L149),X149*S149%,IF((S149&gt;30)*AND(X149*30%&gt;L149),X149*30%,L149))</f>
        <v>0</v>
      </c>
      <c r="Z149" s="450"/>
      <c r="AA149" s="450">
        <f t="shared" ref="AA149:AA160" si="268">+X149+Y149</f>
        <v>322816</v>
      </c>
      <c r="AB149" s="449">
        <f t="shared" ref="AB149:AB160" si="269">+O149</f>
        <v>0</v>
      </c>
      <c r="AC149" s="452">
        <f t="shared" ref="AC149:AC160" si="270">+AA149+AB149</f>
        <v>322816</v>
      </c>
      <c r="AD149" s="452">
        <f t="shared" ref="AD149:AD160" si="271">+AC149*13</f>
        <v>4196608</v>
      </c>
      <c r="AE149" s="454">
        <f t="shared" ref="AE149:AE160" si="272">+R149+1</f>
        <v>2</v>
      </c>
      <c r="AF149" s="448"/>
      <c r="AG149" s="449">
        <f t="shared" ref="AG149:AG160" si="273">+T149</f>
        <v>83200</v>
      </c>
      <c r="AH149" s="449">
        <f t="shared" ref="AH149:AH160" si="274">+J149</f>
        <v>3.88</v>
      </c>
      <c r="AI149" s="449"/>
      <c r="AJ149" s="449">
        <f t="shared" ref="AJ149:AJ160" si="275">+AH149+AH149*AI149</f>
        <v>3.88</v>
      </c>
      <c r="AK149" s="450">
        <f t="shared" ref="AK149:AK160" si="276">+AJ149*AG149</f>
        <v>322816</v>
      </c>
      <c r="AL149" s="450">
        <f t="shared" ref="AL149:AL160" si="277">IF((AF149&lt;=30)*AND(AK149*AF149%&gt;Y149),AK149*AF149%,IF((AF149&gt;30)*AND(AK149*30%&gt;Y149),AK149*30%,Y149))</f>
        <v>0</v>
      </c>
      <c r="AM149" s="450"/>
      <c r="AN149" s="450">
        <f t="shared" ref="AN149:AN160" si="278">+AK149+AL149</f>
        <v>322816</v>
      </c>
      <c r="AO149" s="449">
        <f t="shared" ref="AO149:AO160" si="279">+AB149</f>
        <v>0</v>
      </c>
      <c r="AP149" s="452">
        <f t="shared" ref="AP149:AP160" si="280">+AN149+AO149</f>
        <v>322816</v>
      </c>
      <c r="AQ149" s="452">
        <f t="shared" ref="AQ149:AQ160" si="281">+AP149*13</f>
        <v>4196608</v>
      </c>
      <c r="AR149" s="454">
        <f t="shared" ref="AR149:AR160" si="282">+AE149+1</f>
        <v>3</v>
      </c>
      <c r="AS149" s="448"/>
      <c r="AT149" s="449">
        <f t="shared" ref="AT149:AT160" si="283">+AG149</f>
        <v>83200</v>
      </c>
      <c r="AU149" s="449">
        <f t="shared" ref="AU149:AU160" si="284">+J149</f>
        <v>3.88</v>
      </c>
      <c r="AV149" s="449"/>
      <c r="AW149" s="449">
        <f t="shared" ref="AW149:AW160" si="285">+AU149+AU149*AV149</f>
        <v>3.88</v>
      </c>
      <c r="AX149" s="450">
        <f t="shared" ref="AX149:AX160" si="286">+AW149*AT149</f>
        <v>322816</v>
      </c>
      <c r="AY149" s="450">
        <f t="shared" ref="AY149:AY160" si="287">IF((AS149&lt;=30)*AND(AX149*AS149%&gt;AL149),AX149*AS149%,IF((AS149&gt;30)*AND(AX149*30%&gt;AL149),AX149*30%,AL149))</f>
        <v>0</v>
      </c>
      <c r="AZ149" s="450"/>
      <c r="BA149" s="450">
        <f t="shared" ref="BA149:BA160" si="288">+AX149+AY149</f>
        <v>322816</v>
      </c>
      <c r="BB149" s="449">
        <f t="shared" ref="BB149:BB160" si="289">+AO149</f>
        <v>0</v>
      </c>
      <c r="BC149" s="452">
        <f t="shared" ref="BC149:BC160" si="290">+BA149+BB149</f>
        <v>322816</v>
      </c>
      <c r="BD149" s="452">
        <f t="shared" ref="BD149:BD160" si="291">+BC149*13</f>
        <v>4196608</v>
      </c>
    </row>
    <row r="150" spans="1:57" s="451" customFormat="1" ht="27">
      <c r="A150" s="807">
        <v>2</v>
      </c>
      <c r="B150" s="808" t="s">
        <v>2985</v>
      </c>
      <c r="C150" s="809" t="s">
        <v>1960</v>
      </c>
      <c r="D150" s="809">
        <v>1986</v>
      </c>
      <c r="E150" s="810" t="s">
        <v>452</v>
      </c>
      <c r="F150" s="809">
        <v>1</v>
      </c>
      <c r="G150" s="811"/>
      <c r="H150" s="812"/>
      <c r="I150" s="813">
        <v>83200</v>
      </c>
      <c r="J150" s="813">
        <v>3.88</v>
      </c>
      <c r="K150" s="814">
        <f t="shared" si="156"/>
        <v>322816</v>
      </c>
      <c r="L150" s="814">
        <v>0</v>
      </c>
      <c r="M150" s="814"/>
      <c r="N150" s="814">
        <f t="shared" si="260"/>
        <v>322816</v>
      </c>
      <c r="O150" s="813"/>
      <c r="P150" s="815">
        <f t="shared" si="261"/>
        <v>322816</v>
      </c>
      <c r="Q150" s="815">
        <f t="shared" si="262"/>
        <v>4196608</v>
      </c>
      <c r="R150" s="454">
        <f t="shared" si="263"/>
        <v>1</v>
      </c>
      <c r="S150" s="448"/>
      <c r="T150" s="449">
        <v>83200</v>
      </c>
      <c r="U150" s="449">
        <f t="shared" si="264"/>
        <v>3.88</v>
      </c>
      <c r="V150" s="449"/>
      <c r="W150" s="449">
        <f t="shared" si="265"/>
        <v>3.88</v>
      </c>
      <c r="X150" s="450">
        <f t="shared" si="266"/>
        <v>322816</v>
      </c>
      <c r="Y150" s="450">
        <f t="shared" si="267"/>
        <v>0</v>
      </c>
      <c r="Z150" s="450"/>
      <c r="AA150" s="450">
        <f t="shared" si="268"/>
        <v>322816</v>
      </c>
      <c r="AB150" s="449">
        <f t="shared" si="269"/>
        <v>0</v>
      </c>
      <c r="AC150" s="452">
        <f t="shared" si="270"/>
        <v>322816</v>
      </c>
      <c r="AD150" s="452">
        <f t="shared" si="271"/>
        <v>4196608</v>
      </c>
      <c r="AE150" s="454">
        <f t="shared" si="272"/>
        <v>2</v>
      </c>
      <c r="AF150" s="448"/>
      <c r="AG150" s="449">
        <f t="shared" si="273"/>
        <v>83200</v>
      </c>
      <c r="AH150" s="449">
        <f t="shared" si="274"/>
        <v>3.88</v>
      </c>
      <c r="AI150" s="449"/>
      <c r="AJ150" s="449">
        <f t="shared" si="275"/>
        <v>3.88</v>
      </c>
      <c r="AK150" s="450">
        <f t="shared" si="276"/>
        <v>322816</v>
      </c>
      <c r="AL150" s="450">
        <f t="shared" si="277"/>
        <v>0</v>
      </c>
      <c r="AM150" s="450"/>
      <c r="AN150" s="450">
        <f t="shared" si="278"/>
        <v>322816</v>
      </c>
      <c r="AO150" s="449">
        <f t="shared" si="279"/>
        <v>0</v>
      </c>
      <c r="AP150" s="452">
        <f t="shared" si="280"/>
        <v>322816</v>
      </c>
      <c r="AQ150" s="452">
        <f t="shared" si="281"/>
        <v>4196608</v>
      </c>
      <c r="AR150" s="454">
        <f t="shared" si="282"/>
        <v>3</v>
      </c>
      <c r="AS150" s="448"/>
      <c r="AT150" s="449">
        <f t="shared" si="283"/>
        <v>83200</v>
      </c>
      <c r="AU150" s="449">
        <f t="shared" si="284"/>
        <v>3.88</v>
      </c>
      <c r="AV150" s="449"/>
      <c r="AW150" s="449">
        <f t="shared" si="285"/>
        <v>3.88</v>
      </c>
      <c r="AX150" s="450">
        <f t="shared" si="286"/>
        <v>322816</v>
      </c>
      <c r="AY150" s="450">
        <f t="shared" si="287"/>
        <v>0</v>
      </c>
      <c r="AZ150" s="450"/>
      <c r="BA150" s="450">
        <f t="shared" si="288"/>
        <v>322816</v>
      </c>
      <c r="BB150" s="449">
        <f t="shared" si="289"/>
        <v>0</v>
      </c>
      <c r="BC150" s="452">
        <f t="shared" si="290"/>
        <v>322816</v>
      </c>
      <c r="BD150" s="452">
        <f t="shared" si="291"/>
        <v>4196608</v>
      </c>
    </row>
    <row r="151" spans="1:57" s="451" customFormat="1" ht="27">
      <c r="A151" s="807">
        <v>3</v>
      </c>
      <c r="B151" s="808" t="s">
        <v>2986</v>
      </c>
      <c r="C151" s="809" t="s">
        <v>1961</v>
      </c>
      <c r="D151" s="809">
        <v>1987</v>
      </c>
      <c r="E151" s="810" t="s">
        <v>452</v>
      </c>
      <c r="F151" s="809">
        <v>1</v>
      </c>
      <c r="G151" s="811"/>
      <c r="H151" s="812"/>
      <c r="I151" s="813">
        <v>83200</v>
      </c>
      <c r="J151" s="813">
        <v>3.88</v>
      </c>
      <c r="K151" s="814">
        <f t="shared" si="156"/>
        <v>322816</v>
      </c>
      <c r="L151" s="814">
        <v>0</v>
      </c>
      <c r="M151" s="814"/>
      <c r="N151" s="814">
        <f t="shared" si="260"/>
        <v>322816</v>
      </c>
      <c r="O151" s="813"/>
      <c r="P151" s="815">
        <f t="shared" si="261"/>
        <v>322816</v>
      </c>
      <c r="Q151" s="815">
        <f t="shared" si="262"/>
        <v>4196608</v>
      </c>
      <c r="R151" s="454">
        <f t="shared" si="263"/>
        <v>1</v>
      </c>
      <c r="S151" s="448"/>
      <c r="T151" s="449">
        <v>83200</v>
      </c>
      <c r="U151" s="449">
        <f t="shared" si="264"/>
        <v>3.88</v>
      </c>
      <c r="V151" s="449"/>
      <c r="W151" s="449">
        <f t="shared" si="265"/>
        <v>3.88</v>
      </c>
      <c r="X151" s="450">
        <f t="shared" si="266"/>
        <v>322816</v>
      </c>
      <c r="Y151" s="450">
        <f t="shared" si="267"/>
        <v>0</v>
      </c>
      <c r="Z151" s="450"/>
      <c r="AA151" s="450">
        <f t="shared" si="268"/>
        <v>322816</v>
      </c>
      <c r="AB151" s="449">
        <f t="shared" si="269"/>
        <v>0</v>
      </c>
      <c r="AC151" s="452">
        <f t="shared" si="270"/>
        <v>322816</v>
      </c>
      <c r="AD151" s="452">
        <f t="shared" si="271"/>
        <v>4196608</v>
      </c>
      <c r="AE151" s="454">
        <f t="shared" si="272"/>
        <v>2</v>
      </c>
      <c r="AF151" s="448"/>
      <c r="AG151" s="449">
        <f t="shared" si="273"/>
        <v>83200</v>
      </c>
      <c r="AH151" s="449">
        <f t="shared" si="274"/>
        <v>3.88</v>
      </c>
      <c r="AI151" s="449"/>
      <c r="AJ151" s="449">
        <f t="shared" si="275"/>
        <v>3.88</v>
      </c>
      <c r="AK151" s="450">
        <f t="shared" si="276"/>
        <v>322816</v>
      </c>
      <c r="AL151" s="450">
        <f t="shared" si="277"/>
        <v>0</v>
      </c>
      <c r="AM151" s="450"/>
      <c r="AN151" s="450">
        <f t="shared" si="278"/>
        <v>322816</v>
      </c>
      <c r="AO151" s="449">
        <f t="shared" si="279"/>
        <v>0</v>
      </c>
      <c r="AP151" s="452">
        <f t="shared" si="280"/>
        <v>322816</v>
      </c>
      <c r="AQ151" s="452">
        <f t="shared" si="281"/>
        <v>4196608</v>
      </c>
      <c r="AR151" s="454">
        <f t="shared" si="282"/>
        <v>3</v>
      </c>
      <c r="AS151" s="448"/>
      <c r="AT151" s="449">
        <f t="shared" si="283"/>
        <v>83200</v>
      </c>
      <c r="AU151" s="449">
        <f t="shared" si="284"/>
        <v>3.88</v>
      </c>
      <c r="AV151" s="449"/>
      <c r="AW151" s="449">
        <f t="shared" si="285"/>
        <v>3.88</v>
      </c>
      <c r="AX151" s="450">
        <f t="shared" si="286"/>
        <v>322816</v>
      </c>
      <c r="AY151" s="450">
        <f t="shared" si="287"/>
        <v>0</v>
      </c>
      <c r="AZ151" s="450"/>
      <c r="BA151" s="450">
        <f t="shared" si="288"/>
        <v>322816</v>
      </c>
      <c r="BB151" s="449">
        <f t="shared" si="289"/>
        <v>0</v>
      </c>
      <c r="BC151" s="452">
        <f t="shared" si="290"/>
        <v>322816</v>
      </c>
      <c r="BD151" s="452">
        <f t="shared" si="291"/>
        <v>4196608</v>
      </c>
    </row>
    <row r="152" spans="1:57" s="451" customFormat="1" ht="27">
      <c r="A152" s="807">
        <v>4</v>
      </c>
      <c r="B152" s="808" t="s">
        <v>2987</v>
      </c>
      <c r="C152" s="809" t="s">
        <v>1961</v>
      </c>
      <c r="D152" s="809">
        <v>1985</v>
      </c>
      <c r="E152" s="810" t="s">
        <v>452</v>
      </c>
      <c r="F152" s="809">
        <v>1</v>
      </c>
      <c r="G152" s="811"/>
      <c r="H152" s="812"/>
      <c r="I152" s="813">
        <v>83200</v>
      </c>
      <c r="J152" s="813">
        <v>3.88</v>
      </c>
      <c r="K152" s="814">
        <f t="shared" si="156"/>
        <v>322816</v>
      </c>
      <c r="L152" s="814">
        <v>0</v>
      </c>
      <c r="M152" s="814"/>
      <c r="N152" s="814">
        <f t="shared" si="260"/>
        <v>322816</v>
      </c>
      <c r="O152" s="813"/>
      <c r="P152" s="815">
        <f t="shared" si="261"/>
        <v>322816</v>
      </c>
      <c r="Q152" s="815">
        <f t="shared" si="262"/>
        <v>4196608</v>
      </c>
      <c r="R152" s="454">
        <f t="shared" si="263"/>
        <v>1</v>
      </c>
      <c r="S152" s="448"/>
      <c r="T152" s="449">
        <v>83200</v>
      </c>
      <c r="U152" s="449">
        <f t="shared" si="264"/>
        <v>3.88</v>
      </c>
      <c r="V152" s="449"/>
      <c r="W152" s="449">
        <f t="shared" si="265"/>
        <v>3.88</v>
      </c>
      <c r="X152" s="450">
        <f t="shared" si="266"/>
        <v>322816</v>
      </c>
      <c r="Y152" s="450">
        <f t="shared" si="267"/>
        <v>0</v>
      </c>
      <c r="Z152" s="450"/>
      <c r="AA152" s="450">
        <f t="shared" si="268"/>
        <v>322816</v>
      </c>
      <c r="AB152" s="449">
        <f t="shared" si="269"/>
        <v>0</v>
      </c>
      <c r="AC152" s="452">
        <f t="shared" si="270"/>
        <v>322816</v>
      </c>
      <c r="AD152" s="452">
        <f t="shared" si="271"/>
        <v>4196608</v>
      </c>
      <c r="AE152" s="454">
        <f t="shared" si="272"/>
        <v>2</v>
      </c>
      <c r="AF152" s="448"/>
      <c r="AG152" s="449">
        <f t="shared" si="273"/>
        <v>83200</v>
      </c>
      <c r="AH152" s="449">
        <f t="shared" si="274"/>
        <v>3.88</v>
      </c>
      <c r="AI152" s="449"/>
      <c r="AJ152" s="449">
        <f t="shared" si="275"/>
        <v>3.88</v>
      </c>
      <c r="AK152" s="450">
        <f t="shared" si="276"/>
        <v>322816</v>
      </c>
      <c r="AL152" s="450">
        <f t="shared" si="277"/>
        <v>0</v>
      </c>
      <c r="AM152" s="450"/>
      <c r="AN152" s="450">
        <f t="shared" si="278"/>
        <v>322816</v>
      </c>
      <c r="AO152" s="449">
        <f t="shared" si="279"/>
        <v>0</v>
      </c>
      <c r="AP152" s="452">
        <f t="shared" si="280"/>
        <v>322816</v>
      </c>
      <c r="AQ152" s="452">
        <f t="shared" si="281"/>
        <v>4196608</v>
      </c>
      <c r="AR152" s="454">
        <f t="shared" si="282"/>
        <v>3</v>
      </c>
      <c r="AS152" s="448"/>
      <c r="AT152" s="449">
        <f t="shared" si="283"/>
        <v>83200</v>
      </c>
      <c r="AU152" s="449">
        <f t="shared" si="284"/>
        <v>3.88</v>
      </c>
      <c r="AV152" s="449"/>
      <c r="AW152" s="449">
        <f t="shared" si="285"/>
        <v>3.88</v>
      </c>
      <c r="AX152" s="450">
        <f t="shared" si="286"/>
        <v>322816</v>
      </c>
      <c r="AY152" s="450">
        <f t="shared" si="287"/>
        <v>0</v>
      </c>
      <c r="AZ152" s="450"/>
      <c r="BA152" s="450">
        <f t="shared" si="288"/>
        <v>322816</v>
      </c>
      <c r="BB152" s="449">
        <f t="shared" si="289"/>
        <v>0</v>
      </c>
      <c r="BC152" s="452">
        <f t="shared" si="290"/>
        <v>322816</v>
      </c>
      <c r="BD152" s="452">
        <f t="shared" si="291"/>
        <v>4196608</v>
      </c>
    </row>
    <row r="153" spans="1:57" s="451" customFormat="1" ht="27">
      <c r="A153" s="807">
        <v>5</v>
      </c>
      <c r="B153" s="808" t="s">
        <v>2173</v>
      </c>
      <c r="C153" s="809" t="s">
        <v>1960</v>
      </c>
      <c r="D153" s="809">
        <v>2001</v>
      </c>
      <c r="E153" s="810" t="s">
        <v>452</v>
      </c>
      <c r="F153" s="809">
        <v>1</v>
      </c>
      <c r="G153" s="811"/>
      <c r="H153" s="812"/>
      <c r="I153" s="813">
        <v>83200</v>
      </c>
      <c r="J153" s="813">
        <v>3.88</v>
      </c>
      <c r="K153" s="814">
        <f t="shared" si="156"/>
        <v>322816</v>
      </c>
      <c r="L153" s="814">
        <v>0</v>
      </c>
      <c r="M153" s="814"/>
      <c r="N153" s="814">
        <f t="shared" si="260"/>
        <v>322816</v>
      </c>
      <c r="O153" s="813"/>
      <c r="P153" s="815">
        <f t="shared" si="261"/>
        <v>322816</v>
      </c>
      <c r="Q153" s="815">
        <f t="shared" si="262"/>
        <v>4196608</v>
      </c>
      <c r="R153" s="454">
        <f t="shared" si="263"/>
        <v>1</v>
      </c>
      <c r="S153" s="448"/>
      <c r="T153" s="449">
        <v>83200</v>
      </c>
      <c r="U153" s="449">
        <f t="shared" si="264"/>
        <v>3.88</v>
      </c>
      <c r="V153" s="449"/>
      <c r="W153" s="449">
        <f t="shared" si="265"/>
        <v>3.88</v>
      </c>
      <c r="X153" s="450">
        <f t="shared" si="266"/>
        <v>322816</v>
      </c>
      <c r="Y153" s="450">
        <f t="shared" si="267"/>
        <v>0</v>
      </c>
      <c r="Z153" s="450"/>
      <c r="AA153" s="450">
        <f t="shared" si="268"/>
        <v>322816</v>
      </c>
      <c r="AB153" s="449">
        <f t="shared" si="269"/>
        <v>0</v>
      </c>
      <c r="AC153" s="452">
        <f t="shared" si="270"/>
        <v>322816</v>
      </c>
      <c r="AD153" s="452">
        <f t="shared" si="271"/>
        <v>4196608</v>
      </c>
      <c r="AE153" s="454">
        <f t="shared" si="272"/>
        <v>2</v>
      </c>
      <c r="AF153" s="448"/>
      <c r="AG153" s="449">
        <f t="shared" si="273"/>
        <v>83200</v>
      </c>
      <c r="AH153" s="449">
        <f t="shared" si="274"/>
        <v>3.88</v>
      </c>
      <c r="AI153" s="449"/>
      <c r="AJ153" s="449">
        <f t="shared" si="275"/>
        <v>3.88</v>
      </c>
      <c r="AK153" s="450">
        <f t="shared" si="276"/>
        <v>322816</v>
      </c>
      <c r="AL153" s="450">
        <f t="shared" si="277"/>
        <v>0</v>
      </c>
      <c r="AM153" s="450"/>
      <c r="AN153" s="450">
        <f t="shared" si="278"/>
        <v>322816</v>
      </c>
      <c r="AO153" s="449">
        <f t="shared" si="279"/>
        <v>0</v>
      </c>
      <c r="AP153" s="452">
        <f t="shared" si="280"/>
        <v>322816</v>
      </c>
      <c r="AQ153" s="452">
        <f t="shared" si="281"/>
        <v>4196608</v>
      </c>
      <c r="AR153" s="454">
        <f t="shared" si="282"/>
        <v>3</v>
      </c>
      <c r="AS153" s="448"/>
      <c r="AT153" s="449">
        <f t="shared" si="283"/>
        <v>83200</v>
      </c>
      <c r="AU153" s="449">
        <f t="shared" si="284"/>
        <v>3.88</v>
      </c>
      <c r="AV153" s="449"/>
      <c r="AW153" s="449">
        <f t="shared" si="285"/>
        <v>3.88</v>
      </c>
      <c r="AX153" s="450">
        <f t="shared" si="286"/>
        <v>322816</v>
      </c>
      <c r="AY153" s="450">
        <f t="shared" si="287"/>
        <v>0</v>
      </c>
      <c r="AZ153" s="450"/>
      <c r="BA153" s="450">
        <f t="shared" si="288"/>
        <v>322816</v>
      </c>
      <c r="BB153" s="449">
        <f t="shared" si="289"/>
        <v>0</v>
      </c>
      <c r="BC153" s="452">
        <f t="shared" si="290"/>
        <v>322816</v>
      </c>
      <c r="BD153" s="452">
        <f t="shared" si="291"/>
        <v>4196608</v>
      </c>
    </row>
    <row r="154" spans="1:57" s="451" customFormat="1" ht="27">
      <c r="A154" s="807">
        <v>6</v>
      </c>
      <c r="B154" s="808" t="s">
        <v>2988</v>
      </c>
      <c r="C154" s="809" t="s">
        <v>1960</v>
      </c>
      <c r="D154" s="809">
        <v>2001</v>
      </c>
      <c r="E154" s="810" t="s">
        <v>452</v>
      </c>
      <c r="F154" s="809">
        <v>1</v>
      </c>
      <c r="G154" s="811"/>
      <c r="H154" s="812"/>
      <c r="I154" s="813">
        <v>83200</v>
      </c>
      <c r="J154" s="813">
        <v>3.88</v>
      </c>
      <c r="K154" s="814">
        <f t="shared" si="156"/>
        <v>322816</v>
      </c>
      <c r="L154" s="814">
        <v>0</v>
      </c>
      <c r="M154" s="814"/>
      <c r="N154" s="814">
        <f t="shared" si="260"/>
        <v>322816</v>
      </c>
      <c r="O154" s="813"/>
      <c r="P154" s="815">
        <f t="shared" si="261"/>
        <v>322816</v>
      </c>
      <c r="Q154" s="815">
        <f t="shared" si="262"/>
        <v>4196608</v>
      </c>
      <c r="R154" s="454">
        <f t="shared" si="263"/>
        <v>1</v>
      </c>
      <c r="S154" s="448"/>
      <c r="T154" s="449">
        <v>83200</v>
      </c>
      <c r="U154" s="449">
        <f t="shared" si="264"/>
        <v>3.88</v>
      </c>
      <c r="V154" s="449"/>
      <c r="W154" s="449">
        <f t="shared" si="265"/>
        <v>3.88</v>
      </c>
      <c r="X154" s="450">
        <f t="shared" si="266"/>
        <v>322816</v>
      </c>
      <c r="Y154" s="450">
        <f t="shared" si="267"/>
        <v>0</v>
      </c>
      <c r="Z154" s="450"/>
      <c r="AA154" s="450">
        <f t="shared" si="268"/>
        <v>322816</v>
      </c>
      <c r="AB154" s="449">
        <f t="shared" si="269"/>
        <v>0</v>
      </c>
      <c r="AC154" s="452">
        <f t="shared" si="270"/>
        <v>322816</v>
      </c>
      <c r="AD154" s="452">
        <f t="shared" si="271"/>
        <v>4196608</v>
      </c>
      <c r="AE154" s="454">
        <f t="shared" si="272"/>
        <v>2</v>
      </c>
      <c r="AF154" s="448"/>
      <c r="AG154" s="449">
        <f t="shared" si="273"/>
        <v>83200</v>
      </c>
      <c r="AH154" s="449">
        <f t="shared" si="274"/>
        <v>3.88</v>
      </c>
      <c r="AI154" s="449"/>
      <c r="AJ154" s="449">
        <f t="shared" si="275"/>
        <v>3.88</v>
      </c>
      <c r="AK154" s="450">
        <f t="shared" si="276"/>
        <v>322816</v>
      </c>
      <c r="AL154" s="450">
        <f t="shared" si="277"/>
        <v>0</v>
      </c>
      <c r="AM154" s="450"/>
      <c r="AN154" s="450">
        <f t="shared" si="278"/>
        <v>322816</v>
      </c>
      <c r="AO154" s="449">
        <f t="shared" si="279"/>
        <v>0</v>
      </c>
      <c r="AP154" s="452">
        <f t="shared" si="280"/>
        <v>322816</v>
      </c>
      <c r="AQ154" s="452">
        <f t="shared" si="281"/>
        <v>4196608</v>
      </c>
      <c r="AR154" s="454">
        <f t="shared" si="282"/>
        <v>3</v>
      </c>
      <c r="AS154" s="448"/>
      <c r="AT154" s="449">
        <f t="shared" si="283"/>
        <v>83200</v>
      </c>
      <c r="AU154" s="449">
        <f t="shared" si="284"/>
        <v>3.88</v>
      </c>
      <c r="AV154" s="449"/>
      <c r="AW154" s="449">
        <f t="shared" si="285"/>
        <v>3.88</v>
      </c>
      <c r="AX154" s="450">
        <f t="shared" si="286"/>
        <v>322816</v>
      </c>
      <c r="AY154" s="450">
        <f t="shared" si="287"/>
        <v>0</v>
      </c>
      <c r="AZ154" s="450"/>
      <c r="BA154" s="450">
        <f t="shared" si="288"/>
        <v>322816</v>
      </c>
      <c r="BB154" s="449">
        <f t="shared" si="289"/>
        <v>0</v>
      </c>
      <c r="BC154" s="452">
        <f t="shared" si="290"/>
        <v>322816</v>
      </c>
      <c r="BD154" s="452">
        <f t="shared" si="291"/>
        <v>4196608</v>
      </c>
    </row>
    <row r="155" spans="1:57" s="451" customFormat="1" ht="27">
      <c r="A155" s="807">
        <v>7</v>
      </c>
      <c r="B155" s="808" t="s">
        <v>2989</v>
      </c>
      <c r="C155" s="809" t="s">
        <v>1960</v>
      </c>
      <c r="D155" s="809">
        <v>1993</v>
      </c>
      <c r="E155" s="810" t="s">
        <v>452</v>
      </c>
      <c r="F155" s="809">
        <v>1</v>
      </c>
      <c r="G155" s="811"/>
      <c r="H155" s="812"/>
      <c r="I155" s="813">
        <v>83200</v>
      </c>
      <c r="J155" s="813">
        <v>3.88</v>
      </c>
      <c r="K155" s="814">
        <f t="shared" si="156"/>
        <v>322816</v>
      </c>
      <c r="L155" s="814">
        <v>0</v>
      </c>
      <c r="M155" s="814"/>
      <c r="N155" s="814">
        <f t="shared" si="260"/>
        <v>322816</v>
      </c>
      <c r="O155" s="813"/>
      <c r="P155" s="815">
        <f t="shared" si="261"/>
        <v>322816</v>
      </c>
      <c r="Q155" s="815">
        <f t="shared" si="262"/>
        <v>4196608</v>
      </c>
      <c r="R155" s="454">
        <f t="shared" si="263"/>
        <v>1</v>
      </c>
      <c r="S155" s="448"/>
      <c r="T155" s="449">
        <v>83200</v>
      </c>
      <c r="U155" s="449">
        <f t="shared" si="264"/>
        <v>3.88</v>
      </c>
      <c r="V155" s="449"/>
      <c r="W155" s="449">
        <f t="shared" si="265"/>
        <v>3.88</v>
      </c>
      <c r="X155" s="450">
        <f t="shared" si="266"/>
        <v>322816</v>
      </c>
      <c r="Y155" s="450">
        <f t="shared" si="267"/>
        <v>0</v>
      </c>
      <c r="Z155" s="450"/>
      <c r="AA155" s="450">
        <f t="shared" si="268"/>
        <v>322816</v>
      </c>
      <c r="AB155" s="449">
        <f t="shared" si="269"/>
        <v>0</v>
      </c>
      <c r="AC155" s="452">
        <f t="shared" si="270"/>
        <v>322816</v>
      </c>
      <c r="AD155" s="452">
        <f t="shared" si="271"/>
        <v>4196608</v>
      </c>
      <c r="AE155" s="454">
        <f t="shared" si="272"/>
        <v>2</v>
      </c>
      <c r="AF155" s="448"/>
      <c r="AG155" s="449">
        <f t="shared" si="273"/>
        <v>83200</v>
      </c>
      <c r="AH155" s="449">
        <f t="shared" si="274"/>
        <v>3.88</v>
      </c>
      <c r="AI155" s="449"/>
      <c r="AJ155" s="449">
        <f t="shared" si="275"/>
        <v>3.88</v>
      </c>
      <c r="AK155" s="450">
        <f t="shared" si="276"/>
        <v>322816</v>
      </c>
      <c r="AL155" s="450">
        <f t="shared" si="277"/>
        <v>0</v>
      </c>
      <c r="AM155" s="450"/>
      <c r="AN155" s="450">
        <f t="shared" si="278"/>
        <v>322816</v>
      </c>
      <c r="AO155" s="449">
        <f t="shared" si="279"/>
        <v>0</v>
      </c>
      <c r="AP155" s="452">
        <f t="shared" si="280"/>
        <v>322816</v>
      </c>
      <c r="AQ155" s="452">
        <f t="shared" si="281"/>
        <v>4196608</v>
      </c>
      <c r="AR155" s="454">
        <f t="shared" si="282"/>
        <v>3</v>
      </c>
      <c r="AS155" s="448"/>
      <c r="AT155" s="449">
        <f t="shared" si="283"/>
        <v>83200</v>
      </c>
      <c r="AU155" s="449">
        <f t="shared" si="284"/>
        <v>3.88</v>
      </c>
      <c r="AV155" s="449"/>
      <c r="AW155" s="449">
        <f t="shared" si="285"/>
        <v>3.88</v>
      </c>
      <c r="AX155" s="450">
        <f t="shared" si="286"/>
        <v>322816</v>
      </c>
      <c r="AY155" s="450">
        <f t="shared" si="287"/>
        <v>0</v>
      </c>
      <c r="AZ155" s="450"/>
      <c r="BA155" s="450">
        <f t="shared" si="288"/>
        <v>322816</v>
      </c>
      <c r="BB155" s="449">
        <f t="shared" si="289"/>
        <v>0</v>
      </c>
      <c r="BC155" s="452">
        <f t="shared" si="290"/>
        <v>322816</v>
      </c>
      <c r="BD155" s="452">
        <f t="shared" si="291"/>
        <v>4196608</v>
      </c>
    </row>
    <row r="156" spans="1:57" s="451" customFormat="1" ht="27">
      <c r="A156" s="807">
        <v>8</v>
      </c>
      <c r="B156" s="808" t="s">
        <v>2551</v>
      </c>
      <c r="C156" s="809" t="s">
        <v>1960</v>
      </c>
      <c r="D156" s="809">
        <v>2001</v>
      </c>
      <c r="E156" s="810" t="s">
        <v>452</v>
      </c>
      <c r="F156" s="809">
        <v>1</v>
      </c>
      <c r="G156" s="811"/>
      <c r="H156" s="812"/>
      <c r="I156" s="813">
        <v>83200</v>
      </c>
      <c r="J156" s="813">
        <v>3.88</v>
      </c>
      <c r="K156" s="814">
        <f t="shared" si="156"/>
        <v>322816</v>
      </c>
      <c r="L156" s="814">
        <v>0</v>
      </c>
      <c r="M156" s="814"/>
      <c r="N156" s="814">
        <f t="shared" si="260"/>
        <v>322816</v>
      </c>
      <c r="O156" s="813"/>
      <c r="P156" s="815">
        <f t="shared" si="261"/>
        <v>322816</v>
      </c>
      <c r="Q156" s="815">
        <f t="shared" si="262"/>
        <v>4196608</v>
      </c>
      <c r="R156" s="454">
        <f t="shared" si="263"/>
        <v>1</v>
      </c>
      <c r="S156" s="448"/>
      <c r="T156" s="449">
        <v>83200</v>
      </c>
      <c r="U156" s="449">
        <f t="shared" si="264"/>
        <v>3.88</v>
      </c>
      <c r="V156" s="449"/>
      <c r="W156" s="449">
        <f t="shared" si="265"/>
        <v>3.88</v>
      </c>
      <c r="X156" s="450">
        <f t="shared" si="266"/>
        <v>322816</v>
      </c>
      <c r="Y156" s="450">
        <f t="shared" si="267"/>
        <v>0</v>
      </c>
      <c r="Z156" s="450"/>
      <c r="AA156" s="450">
        <f t="shared" si="268"/>
        <v>322816</v>
      </c>
      <c r="AB156" s="449">
        <f t="shared" si="269"/>
        <v>0</v>
      </c>
      <c r="AC156" s="452">
        <f t="shared" si="270"/>
        <v>322816</v>
      </c>
      <c r="AD156" s="452">
        <f t="shared" si="271"/>
        <v>4196608</v>
      </c>
      <c r="AE156" s="454">
        <f t="shared" si="272"/>
        <v>2</v>
      </c>
      <c r="AF156" s="448"/>
      <c r="AG156" s="449">
        <f t="shared" si="273"/>
        <v>83200</v>
      </c>
      <c r="AH156" s="449">
        <f t="shared" si="274"/>
        <v>3.88</v>
      </c>
      <c r="AI156" s="449"/>
      <c r="AJ156" s="449">
        <f t="shared" si="275"/>
        <v>3.88</v>
      </c>
      <c r="AK156" s="450">
        <f t="shared" si="276"/>
        <v>322816</v>
      </c>
      <c r="AL156" s="450">
        <f t="shared" si="277"/>
        <v>0</v>
      </c>
      <c r="AM156" s="450"/>
      <c r="AN156" s="450">
        <f t="shared" si="278"/>
        <v>322816</v>
      </c>
      <c r="AO156" s="449">
        <f t="shared" si="279"/>
        <v>0</v>
      </c>
      <c r="AP156" s="452">
        <f t="shared" si="280"/>
        <v>322816</v>
      </c>
      <c r="AQ156" s="452">
        <f t="shared" si="281"/>
        <v>4196608</v>
      </c>
      <c r="AR156" s="454">
        <f t="shared" si="282"/>
        <v>3</v>
      </c>
      <c r="AS156" s="448"/>
      <c r="AT156" s="449">
        <f t="shared" si="283"/>
        <v>83200</v>
      </c>
      <c r="AU156" s="449">
        <f t="shared" si="284"/>
        <v>3.88</v>
      </c>
      <c r="AV156" s="449"/>
      <c r="AW156" s="449">
        <f t="shared" si="285"/>
        <v>3.88</v>
      </c>
      <c r="AX156" s="450">
        <f t="shared" si="286"/>
        <v>322816</v>
      </c>
      <c r="AY156" s="450">
        <f t="shared" si="287"/>
        <v>0</v>
      </c>
      <c r="AZ156" s="450"/>
      <c r="BA156" s="450">
        <f t="shared" si="288"/>
        <v>322816</v>
      </c>
      <c r="BB156" s="449">
        <f t="shared" si="289"/>
        <v>0</v>
      </c>
      <c r="BC156" s="452">
        <f t="shared" si="290"/>
        <v>322816</v>
      </c>
      <c r="BD156" s="452">
        <f t="shared" si="291"/>
        <v>4196608</v>
      </c>
    </row>
    <row r="157" spans="1:57" s="451" customFormat="1" ht="27">
      <c r="A157" s="807">
        <v>9</v>
      </c>
      <c r="B157" s="808" t="s">
        <v>2990</v>
      </c>
      <c r="C157" s="809" t="s">
        <v>1960</v>
      </c>
      <c r="D157" s="809">
        <v>1976</v>
      </c>
      <c r="E157" s="810" t="s">
        <v>452</v>
      </c>
      <c r="F157" s="809">
        <v>1</v>
      </c>
      <c r="G157" s="811"/>
      <c r="H157" s="812"/>
      <c r="I157" s="813">
        <v>83200</v>
      </c>
      <c r="J157" s="813">
        <v>3.88</v>
      </c>
      <c r="K157" s="814">
        <f t="shared" si="156"/>
        <v>322816</v>
      </c>
      <c r="L157" s="814">
        <v>0</v>
      </c>
      <c r="M157" s="814"/>
      <c r="N157" s="814">
        <f t="shared" si="260"/>
        <v>322816</v>
      </c>
      <c r="O157" s="813"/>
      <c r="P157" s="815">
        <f t="shared" si="261"/>
        <v>322816</v>
      </c>
      <c r="Q157" s="815">
        <f t="shared" si="262"/>
        <v>4196608</v>
      </c>
      <c r="R157" s="454">
        <f t="shared" si="263"/>
        <v>1</v>
      </c>
      <c r="S157" s="448"/>
      <c r="T157" s="449">
        <v>83200</v>
      </c>
      <c r="U157" s="449">
        <f t="shared" si="264"/>
        <v>3.88</v>
      </c>
      <c r="V157" s="449"/>
      <c r="W157" s="449">
        <f t="shared" si="265"/>
        <v>3.88</v>
      </c>
      <c r="X157" s="450">
        <f t="shared" si="266"/>
        <v>322816</v>
      </c>
      <c r="Y157" s="450">
        <f t="shared" si="267"/>
        <v>0</v>
      </c>
      <c r="Z157" s="450"/>
      <c r="AA157" s="450">
        <f t="shared" si="268"/>
        <v>322816</v>
      </c>
      <c r="AB157" s="449">
        <f t="shared" si="269"/>
        <v>0</v>
      </c>
      <c r="AC157" s="452">
        <f t="shared" si="270"/>
        <v>322816</v>
      </c>
      <c r="AD157" s="452">
        <f t="shared" si="271"/>
        <v>4196608</v>
      </c>
      <c r="AE157" s="454">
        <f t="shared" si="272"/>
        <v>2</v>
      </c>
      <c r="AF157" s="448"/>
      <c r="AG157" s="449">
        <f t="shared" si="273"/>
        <v>83200</v>
      </c>
      <c r="AH157" s="449">
        <f t="shared" si="274"/>
        <v>3.88</v>
      </c>
      <c r="AI157" s="449"/>
      <c r="AJ157" s="449">
        <f t="shared" si="275"/>
        <v>3.88</v>
      </c>
      <c r="AK157" s="450">
        <f t="shared" si="276"/>
        <v>322816</v>
      </c>
      <c r="AL157" s="450">
        <f t="shared" si="277"/>
        <v>0</v>
      </c>
      <c r="AM157" s="450"/>
      <c r="AN157" s="450">
        <f t="shared" si="278"/>
        <v>322816</v>
      </c>
      <c r="AO157" s="449">
        <f t="shared" si="279"/>
        <v>0</v>
      </c>
      <c r="AP157" s="452">
        <f t="shared" si="280"/>
        <v>322816</v>
      </c>
      <c r="AQ157" s="452">
        <f t="shared" si="281"/>
        <v>4196608</v>
      </c>
      <c r="AR157" s="454">
        <f t="shared" si="282"/>
        <v>3</v>
      </c>
      <c r="AS157" s="448"/>
      <c r="AT157" s="449">
        <f t="shared" si="283"/>
        <v>83200</v>
      </c>
      <c r="AU157" s="449">
        <f t="shared" si="284"/>
        <v>3.88</v>
      </c>
      <c r="AV157" s="449"/>
      <c r="AW157" s="449">
        <f t="shared" si="285"/>
        <v>3.88</v>
      </c>
      <c r="AX157" s="450">
        <f t="shared" si="286"/>
        <v>322816</v>
      </c>
      <c r="AY157" s="450">
        <f t="shared" si="287"/>
        <v>0</v>
      </c>
      <c r="AZ157" s="450"/>
      <c r="BA157" s="450">
        <f t="shared" si="288"/>
        <v>322816</v>
      </c>
      <c r="BB157" s="449">
        <f t="shared" si="289"/>
        <v>0</v>
      </c>
      <c r="BC157" s="452">
        <f t="shared" si="290"/>
        <v>322816</v>
      </c>
      <c r="BD157" s="452">
        <f t="shared" si="291"/>
        <v>4196608</v>
      </c>
    </row>
    <row r="158" spans="1:57" s="451" customFormat="1" ht="27">
      <c r="A158" s="807">
        <v>10</v>
      </c>
      <c r="B158" s="808" t="s">
        <v>2991</v>
      </c>
      <c r="C158" s="809" t="s">
        <v>1960</v>
      </c>
      <c r="D158" s="809">
        <v>1999</v>
      </c>
      <c r="E158" s="810" t="s">
        <v>452</v>
      </c>
      <c r="F158" s="809">
        <v>1</v>
      </c>
      <c r="G158" s="811"/>
      <c r="H158" s="812"/>
      <c r="I158" s="813">
        <v>83200</v>
      </c>
      <c r="J158" s="813">
        <v>3.88</v>
      </c>
      <c r="K158" s="814">
        <f>+J158*I158</f>
        <v>322816</v>
      </c>
      <c r="L158" s="814">
        <v>0</v>
      </c>
      <c r="M158" s="814"/>
      <c r="N158" s="814">
        <f t="shared" si="260"/>
        <v>322816</v>
      </c>
      <c r="O158" s="813"/>
      <c r="P158" s="815">
        <f t="shared" si="261"/>
        <v>322816</v>
      </c>
      <c r="Q158" s="815">
        <f t="shared" si="262"/>
        <v>4196608</v>
      </c>
      <c r="R158" s="454">
        <f t="shared" si="263"/>
        <v>1</v>
      </c>
      <c r="S158" s="448"/>
      <c r="T158" s="449">
        <v>83200</v>
      </c>
      <c r="U158" s="449">
        <f t="shared" si="264"/>
        <v>3.88</v>
      </c>
      <c r="V158" s="449"/>
      <c r="W158" s="449">
        <f t="shared" si="265"/>
        <v>3.88</v>
      </c>
      <c r="X158" s="450">
        <f t="shared" si="266"/>
        <v>322816</v>
      </c>
      <c r="Y158" s="450">
        <f t="shared" si="267"/>
        <v>0</v>
      </c>
      <c r="Z158" s="450"/>
      <c r="AA158" s="450">
        <f t="shared" si="268"/>
        <v>322816</v>
      </c>
      <c r="AB158" s="449">
        <f t="shared" si="269"/>
        <v>0</v>
      </c>
      <c r="AC158" s="452">
        <f t="shared" si="270"/>
        <v>322816</v>
      </c>
      <c r="AD158" s="452">
        <f t="shared" si="271"/>
        <v>4196608</v>
      </c>
      <c r="AE158" s="454">
        <f t="shared" si="272"/>
        <v>2</v>
      </c>
      <c r="AF158" s="448"/>
      <c r="AG158" s="449">
        <f t="shared" si="273"/>
        <v>83200</v>
      </c>
      <c r="AH158" s="449">
        <f t="shared" si="274"/>
        <v>3.88</v>
      </c>
      <c r="AI158" s="449"/>
      <c r="AJ158" s="449">
        <f t="shared" si="275"/>
        <v>3.88</v>
      </c>
      <c r="AK158" s="450">
        <f t="shared" si="276"/>
        <v>322816</v>
      </c>
      <c r="AL158" s="450">
        <f t="shared" si="277"/>
        <v>0</v>
      </c>
      <c r="AM158" s="450"/>
      <c r="AN158" s="450">
        <f t="shared" si="278"/>
        <v>322816</v>
      </c>
      <c r="AO158" s="449">
        <f t="shared" si="279"/>
        <v>0</v>
      </c>
      <c r="AP158" s="452">
        <f t="shared" si="280"/>
        <v>322816</v>
      </c>
      <c r="AQ158" s="452">
        <f t="shared" si="281"/>
        <v>4196608</v>
      </c>
      <c r="AR158" s="454">
        <f t="shared" si="282"/>
        <v>3</v>
      </c>
      <c r="AS158" s="448"/>
      <c r="AT158" s="449">
        <f t="shared" si="283"/>
        <v>83200</v>
      </c>
      <c r="AU158" s="449">
        <f t="shared" si="284"/>
        <v>3.88</v>
      </c>
      <c r="AV158" s="449"/>
      <c r="AW158" s="449">
        <f t="shared" si="285"/>
        <v>3.88</v>
      </c>
      <c r="AX158" s="450">
        <f t="shared" si="286"/>
        <v>322816</v>
      </c>
      <c r="AY158" s="450">
        <f t="shared" si="287"/>
        <v>0</v>
      </c>
      <c r="AZ158" s="450"/>
      <c r="BA158" s="450">
        <f t="shared" si="288"/>
        <v>322816</v>
      </c>
      <c r="BB158" s="449">
        <f t="shared" si="289"/>
        <v>0</v>
      </c>
      <c r="BC158" s="452">
        <f t="shared" si="290"/>
        <v>322816</v>
      </c>
      <c r="BD158" s="452">
        <f t="shared" si="291"/>
        <v>4196608</v>
      </c>
    </row>
    <row r="159" spans="1:57" s="451" customFormat="1" ht="27">
      <c r="A159" s="807">
        <v>11</v>
      </c>
      <c r="B159" s="808" t="s">
        <v>2992</v>
      </c>
      <c r="C159" s="809" t="s">
        <v>1960</v>
      </c>
      <c r="D159" s="809">
        <v>1996</v>
      </c>
      <c r="E159" s="810" t="s">
        <v>452</v>
      </c>
      <c r="F159" s="809">
        <v>1</v>
      </c>
      <c r="G159" s="811"/>
      <c r="H159" s="812"/>
      <c r="I159" s="813">
        <v>83200</v>
      </c>
      <c r="J159" s="813">
        <v>3.88</v>
      </c>
      <c r="K159" s="814">
        <f t="shared" si="156"/>
        <v>322816</v>
      </c>
      <c r="L159" s="814">
        <v>0</v>
      </c>
      <c r="M159" s="814"/>
      <c r="N159" s="814">
        <f t="shared" si="260"/>
        <v>322816</v>
      </c>
      <c r="O159" s="813"/>
      <c r="P159" s="815">
        <f t="shared" si="261"/>
        <v>322816</v>
      </c>
      <c r="Q159" s="815">
        <f t="shared" si="262"/>
        <v>4196608</v>
      </c>
      <c r="R159" s="454">
        <f t="shared" si="263"/>
        <v>1</v>
      </c>
      <c r="S159" s="448"/>
      <c r="T159" s="449">
        <v>83200</v>
      </c>
      <c r="U159" s="449">
        <f t="shared" si="264"/>
        <v>3.88</v>
      </c>
      <c r="V159" s="449"/>
      <c r="W159" s="449">
        <f t="shared" si="265"/>
        <v>3.88</v>
      </c>
      <c r="X159" s="450">
        <f t="shared" si="266"/>
        <v>322816</v>
      </c>
      <c r="Y159" s="450">
        <f t="shared" si="267"/>
        <v>0</v>
      </c>
      <c r="Z159" s="450"/>
      <c r="AA159" s="450">
        <f t="shared" si="268"/>
        <v>322816</v>
      </c>
      <c r="AB159" s="449">
        <f t="shared" si="269"/>
        <v>0</v>
      </c>
      <c r="AC159" s="452">
        <f t="shared" si="270"/>
        <v>322816</v>
      </c>
      <c r="AD159" s="452">
        <f t="shared" si="271"/>
        <v>4196608</v>
      </c>
      <c r="AE159" s="454">
        <f t="shared" si="272"/>
        <v>2</v>
      </c>
      <c r="AF159" s="448"/>
      <c r="AG159" s="449">
        <f t="shared" si="273"/>
        <v>83200</v>
      </c>
      <c r="AH159" s="449">
        <f t="shared" si="274"/>
        <v>3.88</v>
      </c>
      <c r="AI159" s="449"/>
      <c r="AJ159" s="449">
        <f t="shared" si="275"/>
        <v>3.88</v>
      </c>
      <c r="AK159" s="450">
        <f t="shared" si="276"/>
        <v>322816</v>
      </c>
      <c r="AL159" s="450">
        <f t="shared" si="277"/>
        <v>0</v>
      </c>
      <c r="AM159" s="450"/>
      <c r="AN159" s="450">
        <f t="shared" si="278"/>
        <v>322816</v>
      </c>
      <c r="AO159" s="449">
        <f t="shared" si="279"/>
        <v>0</v>
      </c>
      <c r="AP159" s="452">
        <f t="shared" si="280"/>
        <v>322816</v>
      </c>
      <c r="AQ159" s="452">
        <f t="shared" si="281"/>
        <v>4196608</v>
      </c>
      <c r="AR159" s="454">
        <f t="shared" si="282"/>
        <v>3</v>
      </c>
      <c r="AS159" s="448"/>
      <c r="AT159" s="449">
        <f t="shared" si="283"/>
        <v>83200</v>
      </c>
      <c r="AU159" s="449">
        <f t="shared" si="284"/>
        <v>3.88</v>
      </c>
      <c r="AV159" s="449"/>
      <c r="AW159" s="449">
        <f t="shared" si="285"/>
        <v>3.88</v>
      </c>
      <c r="AX159" s="450">
        <f t="shared" si="286"/>
        <v>322816</v>
      </c>
      <c r="AY159" s="450">
        <f t="shared" si="287"/>
        <v>0</v>
      </c>
      <c r="AZ159" s="450"/>
      <c r="BA159" s="450">
        <f t="shared" si="288"/>
        <v>322816</v>
      </c>
      <c r="BB159" s="449">
        <f t="shared" si="289"/>
        <v>0</v>
      </c>
      <c r="BC159" s="452">
        <f t="shared" si="290"/>
        <v>322816</v>
      </c>
      <c r="BD159" s="452">
        <f t="shared" si="291"/>
        <v>4196608</v>
      </c>
    </row>
    <row r="160" spans="1:57" s="451" customFormat="1" ht="27">
      <c r="A160" s="807">
        <v>12</v>
      </c>
      <c r="B160" s="808" t="s">
        <v>2993</v>
      </c>
      <c r="C160" s="809" t="s">
        <v>1960</v>
      </c>
      <c r="D160" s="809">
        <v>1991</v>
      </c>
      <c r="E160" s="810" t="s">
        <v>452</v>
      </c>
      <c r="F160" s="809">
        <v>1</v>
      </c>
      <c r="G160" s="811"/>
      <c r="H160" s="812"/>
      <c r="I160" s="813">
        <v>83200</v>
      </c>
      <c r="J160" s="813">
        <v>3.88</v>
      </c>
      <c r="K160" s="814">
        <f t="shared" si="156"/>
        <v>322816</v>
      </c>
      <c r="L160" s="814">
        <v>0</v>
      </c>
      <c r="M160" s="814"/>
      <c r="N160" s="814">
        <f t="shared" si="260"/>
        <v>322816</v>
      </c>
      <c r="O160" s="813"/>
      <c r="P160" s="815">
        <f t="shared" si="261"/>
        <v>322816</v>
      </c>
      <c r="Q160" s="815">
        <f t="shared" si="262"/>
        <v>4196608</v>
      </c>
      <c r="R160" s="454">
        <f t="shared" si="263"/>
        <v>1</v>
      </c>
      <c r="S160" s="448"/>
      <c r="T160" s="449">
        <v>83200</v>
      </c>
      <c r="U160" s="449">
        <f t="shared" si="264"/>
        <v>3.88</v>
      </c>
      <c r="V160" s="449"/>
      <c r="W160" s="449">
        <f t="shared" si="265"/>
        <v>3.88</v>
      </c>
      <c r="X160" s="450">
        <f t="shared" si="266"/>
        <v>322816</v>
      </c>
      <c r="Y160" s="450">
        <f t="shared" si="267"/>
        <v>0</v>
      </c>
      <c r="Z160" s="450"/>
      <c r="AA160" s="450">
        <f t="shared" si="268"/>
        <v>322816</v>
      </c>
      <c r="AB160" s="449">
        <f t="shared" si="269"/>
        <v>0</v>
      </c>
      <c r="AC160" s="452">
        <f t="shared" si="270"/>
        <v>322816</v>
      </c>
      <c r="AD160" s="452">
        <f t="shared" si="271"/>
        <v>4196608</v>
      </c>
      <c r="AE160" s="454">
        <f t="shared" si="272"/>
        <v>2</v>
      </c>
      <c r="AF160" s="448"/>
      <c r="AG160" s="449">
        <f t="shared" si="273"/>
        <v>83200</v>
      </c>
      <c r="AH160" s="449">
        <f t="shared" si="274"/>
        <v>3.88</v>
      </c>
      <c r="AI160" s="449"/>
      <c r="AJ160" s="449">
        <f t="shared" si="275"/>
        <v>3.88</v>
      </c>
      <c r="AK160" s="450">
        <f t="shared" si="276"/>
        <v>322816</v>
      </c>
      <c r="AL160" s="450">
        <f t="shared" si="277"/>
        <v>0</v>
      </c>
      <c r="AM160" s="450"/>
      <c r="AN160" s="450">
        <f t="shared" si="278"/>
        <v>322816</v>
      </c>
      <c r="AO160" s="449">
        <f t="shared" si="279"/>
        <v>0</v>
      </c>
      <c r="AP160" s="452">
        <f t="shared" si="280"/>
        <v>322816</v>
      </c>
      <c r="AQ160" s="452">
        <f t="shared" si="281"/>
        <v>4196608</v>
      </c>
      <c r="AR160" s="454">
        <f t="shared" si="282"/>
        <v>3</v>
      </c>
      <c r="AS160" s="448"/>
      <c r="AT160" s="449">
        <f t="shared" si="283"/>
        <v>83200</v>
      </c>
      <c r="AU160" s="449">
        <f t="shared" si="284"/>
        <v>3.88</v>
      </c>
      <c r="AV160" s="449"/>
      <c r="AW160" s="449">
        <f t="shared" si="285"/>
        <v>3.88</v>
      </c>
      <c r="AX160" s="450">
        <f t="shared" si="286"/>
        <v>322816</v>
      </c>
      <c r="AY160" s="450">
        <f t="shared" si="287"/>
        <v>0</v>
      </c>
      <c r="AZ160" s="450"/>
      <c r="BA160" s="450">
        <f t="shared" si="288"/>
        <v>322816</v>
      </c>
      <c r="BB160" s="449">
        <f t="shared" si="289"/>
        <v>0</v>
      </c>
      <c r="BC160" s="452">
        <f t="shared" si="290"/>
        <v>322816</v>
      </c>
      <c r="BD160" s="452">
        <f t="shared" si="291"/>
        <v>4196608</v>
      </c>
    </row>
    <row r="161" spans="1:57" s="451" customFormat="1" ht="27">
      <c r="A161" s="807">
        <v>13</v>
      </c>
      <c r="B161" s="808" t="s">
        <v>2994</v>
      </c>
      <c r="C161" s="809" t="s">
        <v>1960</v>
      </c>
      <c r="D161" s="809">
        <v>1986</v>
      </c>
      <c r="E161" s="810" t="s">
        <v>452</v>
      </c>
      <c r="F161" s="809">
        <v>1</v>
      </c>
      <c r="G161" s="811"/>
      <c r="H161" s="812"/>
      <c r="I161" s="813">
        <v>83200</v>
      </c>
      <c r="J161" s="813">
        <v>3.88</v>
      </c>
      <c r="K161" s="814">
        <f>+J161*I161</f>
        <v>322816</v>
      </c>
      <c r="L161" s="814">
        <v>0</v>
      </c>
      <c r="M161" s="814"/>
      <c r="N161" s="814">
        <f>+K161+L161+M161</f>
        <v>322816</v>
      </c>
      <c r="O161" s="813"/>
      <c r="P161" s="815">
        <f>+N161+O161</f>
        <v>322816</v>
      </c>
      <c r="Q161" s="815">
        <f>+P161*13</f>
        <v>4196608</v>
      </c>
      <c r="R161" s="454">
        <f>+G161+1</f>
        <v>1</v>
      </c>
      <c r="S161" s="448"/>
      <c r="T161" s="449">
        <v>83200</v>
      </c>
      <c r="U161" s="449">
        <f>+J161</f>
        <v>3.88</v>
      </c>
      <c r="V161" s="449"/>
      <c r="W161" s="449">
        <f>+U161+U161*V161</f>
        <v>3.88</v>
      </c>
      <c r="X161" s="450">
        <f>+W161*T161</f>
        <v>322816</v>
      </c>
      <c r="Y161" s="450">
        <f>IF((S161&lt;=30)*AND(X161*S161%&gt;L161),X161*S161%,IF((S161&gt;30)*AND(X161*30%&gt;L161),X161*30%,L161))</f>
        <v>0</v>
      </c>
      <c r="Z161" s="450"/>
      <c r="AA161" s="450">
        <f>+X161+Y161</f>
        <v>322816</v>
      </c>
      <c r="AB161" s="449">
        <f>+O161</f>
        <v>0</v>
      </c>
      <c r="AC161" s="452">
        <f>+AA161+AB161</f>
        <v>322816</v>
      </c>
      <c r="AD161" s="452">
        <f>+AC161*13</f>
        <v>4196608</v>
      </c>
      <c r="AE161" s="454">
        <f>+R161+1</f>
        <v>2</v>
      </c>
      <c r="AF161" s="448"/>
      <c r="AG161" s="449">
        <f>+T161</f>
        <v>83200</v>
      </c>
      <c r="AH161" s="449">
        <f>+J161</f>
        <v>3.88</v>
      </c>
      <c r="AI161" s="449"/>
      <c r="AJ161" s="449">
        <f>+AH161+AH161*AI161</f>
        <v>3.88</v>
      </c>
      <c r="AK161" s="450">
        <f>+AJ161*AG161</f>
        <v>322816</v>
      </c>
      <c r="AL161" s="450">
        <f>IF((AF161&lt;=30)*AND(AK161*AF161%&gt;Y161),AK161*AF161%,IF((AF161&gt;30)*AND(AK161*30%&gt;Y161),AK161*30%,Y161))</f>
        <v>0</v>
      </c>
      <c r="AM161" s="450"/>
      <c r="AN161" s="450">
        <f>+AK161+AL161</f>
        <v>322816</v>
      </c>
      <c r="AO161" s="449">
        <f>+AB161</f>
        <v>0</v>
      </c>
      <c r="AP161" s="452">
        <f>+AN161+AO161</f>
        <v>322816</v>
      </c>
      <c r="AQ161" s="452">
        <f>+AP161*13</f>
        <v>4196608</v>
      </c>
      <c r="AR161" s="454">
        <f>+AE161+1</f>
        <v>3</v>
      </c>
      <c r="AS161" s="448"/>
      <c r="AT161" s="449">
        <f>+AG161</f>
        <v>83200</v>
      </c>
      <c r="AU161" s="449">
        <f>+J161</f>
        <v>3.88</v>
      </c>
      <c r="AV161" s="449"/>
      <c r="AW161" s="449">
        <f>+AU161+AU161*AV161</f>
        <v>3.88</v>
      </c>
      <c r="AX161" s="450">
        <f>+AW161*AT161</f>
        <v>322816</v>
      </c>
      <c r="AY161" s="450">
        <f>IF((AS161&lt;=30)*AND(AX161*AS161%&gt;AL161),AX161*AS161%,IF((AS161&gt;30)*AND(AX161*30%&gt;AL161),AX161*30%,AL161))</f>
        <v>0</v>
      </c>
      <c r="AZ161" s="450"/>
      <c r="BA161" s="450">
        <f>+AX161+AY161</f>
        <v>322816</v>
      </c>
      <c r="BB161" s="449">
        <f>+AO161</f>
        <v>0</v>
      </c>
      <c r="BC161" s="452">
        <f>+BA161+BB161</f>
        <v>322816</v>
      </c>
      <c r="BD161" s="452">
        <f>+BC161*13</f>
        <v>4196608</v>
      </c>
    </row>
    <row r="162" spans="1:57" s="453" customFormat="1" ht="14.25">
      <c r="A162" s="958" t="s">
        <v>64</v>
      </c>
      <c r="B162" s="958"/>
      <c r="C162" s="958"/>
      <c r="D162" s="958"/>
      <c r="E162" s="958"/>
      <c r="F162" s="745">
        <f t="shared" ref="F162:AK162" si="292">SUM(F149:F161)</f>
        <v>13</v>
      </c>
      <c r="G162" s="745">
        <f t="shared" si="292"/>
        <v>0</v>
      </c>
      <c r="H162" s="745">
        <f t="shared" si="292"/>
        <v>0</v>
      </c>
      <c r="I162" s="745">
        <f t="shared" si="292"/>
        <v>1081600</v>
      </c>
      <c r="J162" s="745">
        <f t="shared" si="292"/>
        <v>50.440000000000005</v>
      </c>
      <c r="K162" s="745">
        <f t="shared" si="292"/>
        <v>4196608</v>
      </c>
      <c r="L162" s="745">
        <f t="shared" si="292"/>
        <v>0</v>
      </c>
      <c r="M162" s="745">
        <f t="shared" si="292"/>
        <v>0</v>
      </c>
      <c r="N162" s="745">
        <f t="shared" si="292"/>
        <v>4196608</v>
      </c>
      <c r="O162" s="745">
        <f t="shared" si="292"/>
        <v>0</v>
      </c>
      <c r="P162" s="745">
        <f t="shared" si="292"/>
        <v>4196608</v>
      </c>
      <c r="Q162" s="745">
        <f t="shared" si="292"/>
        <v>54555904</v>
      </c>
      <c r="R162" s="745">
        <f t="shared" si="292"/>
        <v>13</v>
      </c>
      <c r="S162" s="745">
        <f t="shared" si="292"/>
        <v>0</v>
      </c>
      <c r="T162" s="745">
        <f t="shared" si="292"/>
        <v>1081600</v>
      </c>
      <c r="U162" s="745">
        <f t="shared" si="292"/>
        <v>50.440000000000005</v>
      </c>
      <c r="V162" s="745">
        <f t="shared" si="292"/>
        <v>0</v>
      </c>
      <c r="W162" s="745">
        <f t="shared" si="292"/>
        <v>50.440000000000005</v>
      </c>
      <c r="X162" s="745">
        <f t="shared" si="292"/>
        <v>4196608</v>
      </c>
      <c r="Y162" s="745">
        <f t="shared" si="292"/>
        <v>0</v>
      </c>
      <c r="Z162" s="745">
        <f t="shared" si="292"/>
        <v>0</v>
      </c>
      <c r="AA162" s="745">
        <f t="shared" si="292"/>
        <v>4196608</v>
      </c>
      <c r="AB162" s="745">
        <f t="shared" si="292"/>
        <v>0</v>
      </c>
      <c r="AC162" s="745">
        <f t="shared" si="292"/>
        <v>4196608</v>
      </c>
      <c r="AD162" s="745">
        <f t="shared" si="292"/>
        <v>54555904</v>
      </c>
      <c r="AE162" s="745">
        <f t="shared" si="292"/>
        <v>26</v>
      </c>
      <c r="AF162" s="745">
        <f t="shared" si="292"/>
        <v>0</v>
      </c>
      <c r="AG162" s="745">
        <f t="shared" si="292"/>
        <v>1081600</v>
      </c>
      <c r="AH162" s="745">
        <f t="shared" si="292"/>
        <v>50.440000000000005</v>
      </c>
      <c r="AI162" s="745">
        <f t="shared" si="292"/>
        <v>0</v>
      </c>
      <c r="AJ162" s="745">
        <f t="shared" si="292"/>
        <v>50.440000000000005</v>
      </c>
      <c r="AK162" s="745">
        <f t="shared" si="292"/>
        <v>4196608</v>
      </c>
      <c r="AL162" s="745">
        <f t="shared" ref="AL162:BD162" si="293">SUM(AL149:AL161)</f>
        <v>0</v>
      </c>
      <c r="AM162" s="745">
        <f t="shared" si="293"/>
        <v>0</v>
      </c>
      <c r="AN162" s="745">
        <f t="shared" si="293"/>
        <v>4196608</v>
      </c>
      <c r="AO162" s="745">
        <f t="shared" si="293"/>
        <v>0</v>
      </c>
      <c r="AP162" s="745">
        <f t="shared" si="293"/>
        <v>4196608</v>
      </c>
      <c r="AQ162" s="745">
        <f t="shared" si="293"/>
        <v>54555904</v>
      </c>
      <c r="AR162" s="745">
        <f t="shared" si="293"/>
        <v>39</v>
      </c>
      <c r="AS162" s="745">
        <f t="shared" si="293"/>
        <v>0</v>
      </c>
      <c r="AT162" s="745">
        <f t="shared" si="293"/>
        <v>1081600</v>
      </c>
      <c r="AU162" s="745">
        <f t="shared" si="293"/>
        <v>50.440000000000005</v>
      </c>
      <c r="AV162" s="745">
        <f t="shared" si="293"/>
        <v>0</v>
      </c>
      <c r="AW162" s="745">
        <f t="shared" si="293"/>
        <v>50.440000000000005</v>
      </c>
      <c r="AX162" s="745">
        <f t="shared" si="293"/>
        <v>4196608</v>
      </c>
      <c r="AY162" s="745">
        <f t="shared" si="293"/>
        <v>0</v>
      </c>
      <c r="AZ162" s="745">
        <f t="shared" si="293"/>
        <v>0</v>
      </c>
      <c r="BA162" s="745">
        <f t="shared" si="293"/>
        <v>4196608</v>
      </c>
      <c r="BB162" s="745">
        <f t="shared" si="293"/>
        <v>0</v>
      </c>
      <c r="BC162" s="745">
        <f t="shared" si="293"/>
        <v>4196608</v>
      </c>
      <c r="BD162" s="745">
        <f t="shared" si="293"/>
        <v>54555904</v>
      </c>
    </row>
    <row r="163" spans="1:57" s="453" customFormat="1" ht="14.25">
      <c r="A163" s="568"/>
      <c r="B163" s="494"/>
      <c r="C163" s="494"/>
      <c r="D163" s="494"/>
      <c r="E163" s="494"/>
      <c r="F163" s="494"/>
      <c r="G163" s="494"/>
      <c r="H163" s="494"/>
      <c r="I163" s="494"/>
      <c r="J163" s="494"/>
      <c r="K163" s="494"/>
      <c r="L163" s="494"/>
      <c r="M163" s="494"/>
      <c r="N163" s="494"/>
      <c r="O163" s="494"/>
      <c r="P163" s="494"/>
      <c r="Q163" s="494"/>
      <c r="R163" s="494"/>
      <c r="S163" s="494"/>
      <c r="T163" s="494"/>
      <c r="U163" s="494"/>
      <c r="V163" s="494"/>
      <c r="W163" s="494"/>
      <c r="X163" s="494"/>
      <c r="Y163" s="494"/>
      <c r="Z163" s="494"/>
      <c r="AA163" s="494"/>
      <c r="AB163" s="494"/>
      <c r="AC163" s="494"/>
      <c r="AD163" s="494"/>
      <c r="AE163" s="494"/>
      <c r="AF163" s="494"/>
      <c r="AG163" s="494"/>
      <c r="AH163" s="494"/>
      <c r="AI163" s="494"/>
      <c r="AJ163" s="494"/>
      <c r="AK163" s="494"/>
      <c r="AL163" s="494"/>
      <c r="AM163" s="494"/>
      <c r="AN163" s="494"/>
      <c r="AO163" s="494"/>
      <c r="AP163" s="494"/>
      <c r="AQ163" s="494"/>
      <c r="AR163" s="494"/>
      <c r="AS163" s="494"/>
      <c r="AT163" s="494"/>
      <c r="AU163" s="494"/>
      <c r="AV163" s="494"/>
      <c r="AW163" s="494"/>
      <c r="AX163" s="494"/>
      <c r="AY163" s="494"/>
      <c r="AZ163" s="494"/>
      <c r="BA163" s="494"/>
      <c r="BB163" s="494"/>
      <c r="BC163" s="494"/>
      <c r="BD163" s="494"/>
      <c r="BE163" s="569"/>
    </row>
    <row r="164" spans="1:57" s="500" customFormat="1" ht="14.25">
      <c r="A164" s="960" t="s">
        <v>554</v>
      </c>
      <c r="B164" s="960"/>
      <c r="C164" s="960"/>
      <c r="D164" s="960"/>
      <c r="E164" s="960"/>
      <c r="F164" s="960"/>
      <c r="G164" s="962" t="s">
        <v>77</v>
      </c>
      <c r="H164" s="962"/>
      <c r="I164" s="962"/>
      <c r="J164" s="962"/>
      <c r="K164" s="962"/>
      <c r="L164" s="962"/>
      <c r="M164" s="962"/>
      <c r="N164" s="962"/>
      <c r="O164" s="962"/>
      <c r="P164" s="962"/>
      <c r="Q164" s="962"/>
      <c r="R164" s="966" t="str">
        <f>+G164</f>
        <v>Վարչական դատարան</v>
      </c>
      <c r="S164" s="966"/>
      <c r="T164" s="966"/>
      <c r="U164" s="966"/>
      <c r="V164" s="966"/>
      <c r="W164" s="966"/>
      <c r="X164" s="966"/>
      <c r="Y164" s="966"/>
      <c r="Z164" s="966"/>
      <c r="AA164" s="966"/>
      <c r="AB164" s="966"/>
      <c r="AC164" s="966"/>
      <c r="AD164" s="966"/>
      <c r="AE164" s="966" t="str">
        <f>+R164</f>
        <v>Վարչական դատարան</v>
      </c>
      <c r="AF164" s="966"/>
      <c r="AG164" s="966"/>
      <c r="AH164" s="966"/>
      <c r="AI164" s="966"/>
      <c r="AJ164" s="966"/>
      <c r="AK164" s="966"/>
      <c r="AL164" s="966"/>
      <c r="AM164" s="966"/>
      <c r="AN164" s="966"/>
      <c r="AO164" s="966"/>
      <c r="AP164" s="966"/>
      <c r="AQ164" s="966"/>
      <c r="AR164" s="966" t="str">
        <f>+AE164</f>
        <v>Վարչական դատարան</v>
      </c>
      <c r="AS164" s="966"/>
      <c r="AT164" s="966"/>
      <c r="AU164" s="966"/>
      <c r="AV164" s="966"/>
      <c r="AW164" s="966"/>
      <c r="AX164" s="966"/>
      <c r="AY164" s="966"/>
      <c r="AZ164" s="966"/>
      <c r="BA164" s="966"/>
      <c r="BB164" s="966"/>
      <c r="BC164" s="966"/>
      <c r="BD164" s="966"/>
    </row>
    <row r="165" spans="1:57" ht="14.25">
      <c r="A165" s="971" t="s">
        <v>1332</v>
      </c>
      <c r="B165" s="971"/>
      <c r="C165" s="971"/>
      <c r="D165" s="971"/>
      <c r="E165" s="971"/>
      <c r="F165" s="971"/>
      <c r="G165" s="967" t="s">
        <v>1410</v>
      </c>
      <c r="H165" s="967"/>
      <c r="I165" s="967"/>
      <c r="J165" s="967"/>
      <c r="K165" s="967"/>
      <c r="L165" s="967"/>
      <c r="M165" s="967"/>
      <c r="N165" s="967"/>
      <c r="O165" s="967"/>
      <c r="P165" s="967"/>
      <c r="Q165" s="967"/>
      <c r="R165" s="967" t="s">
        <v>2455</v>
      </c>
      <c r="S165" s="967"/>
      <c r="T165" s="967"/>
      <c r="U165" s="967"/>
      <c r="V165" s="967"/>
      <c r="W165" s="967"/>
      <c r="X165" s="967"/>
      <c r="Y165" s="967"/>
      <c r="Z165" s="967"/>
      <c r="AA165" s="967"/>
      <c r="AB165" s="967"/>
      <c r="AC165" s="967"/>
      <c r="AD165" s="967"/>
      <c r="AE165" s="967" t="s">
        <v>2456</v>
      </c>
      <c r="AF165" s="967"/>
      <c r="AG165" s="967"/>
      <c r="AH165" s="967"/>
      <c r="AI165" s="967"/>
      <c r="AJ165" s="967"/>
      <c r="AK165" s="967"/>
      <c r="AL165" s="967"/>
      <c r="AM165" s="967"/>
      <c r="AN165" s="967"/>
      <c r="AO165" s="967"/>
      <c r="AP165" s="967"/>
      <c r="AQ165" s="967"/>
      <c r="AR165" s="967" t="s">
        <v>2932</v>
      </c>
      <c r="AS165" s="967"/>
      <c r="AT165" s="967"/>
      <c r="AU165" s="967"/>
      <c r="AV165" s="967"/>
      <c r="AW165" s="967"/>
      <c r="AX165" s="967"/>
      <c r="AY165" s="967"/>
      <c r="AZ165" s="967"/>
      <c r="BA165" s="967"/>
      <c r="BB165" s="967"/>
      <c r="BC165" s="967"/>
      <c r="BD165" s="967"/>
    </row>
    <row r="166" spans="1:57" ht="99.75">
      <c r="A166" s="580" t="s">
        <v>10</v>
      </c>
      <c r="B166" s="748" t="s">
        <v>54</v>
      </c>
      <c r="C166" s="748" t="s">
        <v>1958</v>
      </c>
      <c r="D166" s="748" t="s">
        <v>1959</v>
      </c>
      <c r="E166" s="748" t="s">
        <v>55</v>
      </c>
      <c r="F166" s="748" t="s">
        <v>1</v>
      </c>
      <c r="G166" s="578" t="s">
        <v>954</v>
      </c>
      <c r="H166" s="578" t="s">
        <v>57</v>
      </c>
      <c r="I166" s="579" t="s">
        <v>62</v>
      </c>
      <c r="J166" s="504" t="s">
        <v>63</v>
      </c>
      <c r="K166" s="579" t="s">
        <v>450</v>
      </c>
      <c r="L166" s="579" t="s">
        <v>451</v>
      </c>
      <c r="M166" s="579" t="s">
        <v>1957</v>
      </c>
      <c r="N166" s="579" t="s">
        <v>585</v>
      </c>
      <c r="O166" s="748" t="s">
        <v>612</v>
      </c>
      <c r="P166" s="748" t="s">
        <v>1408</v>
      </c>
      <c r="Q166" s="579" t="s">
        <v>1409</v>
      </c>
      <c r="R166" s="578" t="str">
        <f>+G166</f>
        <v xml:space="preserve"> ստաժ</v>
      </c>
      <c r="S166" s="578" t="str">
        <f>+H166</f>
        <v>Ստաժի %-ը</v>
      </c>
      <c r="T166" s="579" t="s">
        <v>62</v>
      </c>
      <c r="U166" s="579" t="s">
        <v>63</v>
      </c>
      <c r="V166" s="579" t="s">
        <v>1149</v>
      </c>
      <c r="W166" s="504" t="s">
        <v>1150</v>
      </c>
      <c r="X166" s="579" t="s">
        <v>450</v>
      </c>
      <c r="Y166" s="579" t="s">
        <v>451</v>
      </c>
      <c r="Z166" s="579" t="s">
        <v>1957</v>
      </c>
      <c r="AA166" s="579" t="s">
        <v>609</v>
      </c>
      <c r="AB166" s="748" t="s">
        <v>1316</v>
      </c>
      <c r="AC166" s="748" t="s">
        <v>1947</v>
      </c>
      <c r="AD166" s="579" t="s">
        <v>1948</v>
      </c>
      <c r="AE166" s="578" t="str">
        <f>+R166</f>
        <v xml:space="preserve"> ստաժ</v>
      </c>
      <c r="AF166" s="578" t="str">
        <f>+S166</f>
        <v>Ստաժի %-ը</v>
      </c>
      <c r="AG166" s="579" t="s">
        <v>62</v>
      </c>
      <c r="AH166" s="579" t="s">
        <v>63</v>
      </c>
      <c r="AI166" s="579" t="s">
        <v>1149</v>
      </c>
      <c r="AJ166" s="504" t="s">
        <v>1150</v>
      </c>
      <c r="AK166" s="579" t="s">
        <v>450</v>
      </c>
      <c r="AL166" s="579" t="s">
        <v>451</v>
      </c>
      <c r="AM166" s="579" t="s">
        <v>1957</v>
      </c>
      <c r="AN166" s="579" t="s">
        <v>609</v>
      </c>
      <c r="AO166" s="748" t="s">
        <v>1316</v>
      </c>
      <c r="AP166" s="748" t="s">
        <v>2460</v>
      </c>
      <c r="AQ166" s="579" t="s">
        <v>2459</v>
      </c>
      <c r="AR166" s="578" t="str">
        <f>+AE166</f>
        <v xml:space="preserve"> ստաժ</v>
      </c>
      <c r="AS166" s="578" t="str">
        <f>+AF166</f>
        <v>Ստաժի %-ը</v>
      </c>
      <c r="AT166" s="579" t="s">
        <v>62</v>
      </c>
      <c r="AU166" s="579" t="s">
        <v>63</v>
      </c>
      <c r="AV166" s="579" t="s">
        <v>1149</v>
      </c>
      <c r="AW166" s="504" t="s">
        <v>1150</v>
      </c>
      <c r="AX166" s="579" t="s">
        <v>450</v>
      </c>
      <c r="AY166" s="579" t="s">
        <v>451</v>
      </c>
      <c r="AZ166" s="579" t="s">
        <v>1957</v>
      </c>
      <c r="BA166" s="579" t="s">
        <v>609</v>
      </c>
      <c r="BB166" s="748" t="s">
        <v>1316</v>
      </c>
      <c r="BC166" s="748" t="s">
        <v>2933</v>
      </c>
      <c r="BD166" s="579" t="s">
        <v>2934</v>
      </c>
    </row>
    <row r="167" spans="1:57" s="451" customFormat="1" ht="27">
      <c r="A167" s="807">
        <v>1</v>
      </c>
      <c r="B167" s="808" t="s">
        <v>2038</v>
      </c>
      <c r="C167" s="809" t="s">
        <v>1961</v>
      </c>
      <c r="D167" s="809">
        <v>1986</v>
      </c>
      <c r="E167" s="810" t="s">
        <v>452</v>
      </c>
      <c r="F167" s="809">
        <v>1</v>
      </c>
      <c r="G167" s="811"/>
      <c r="H167" s="812"/>
      <c r="I167" s="813">
        <v>83200</v>
      </c>
      <c r="J167" s="813">
        <v>3.88</v>
      </c>
      <c r="K167" s="814">
        <f t="shared" ref="K167:K182" si="294">+J167*I167</f>
        <v>322816</v>
      </c>
      <c r="L167" s="814">
        <v>0</v>
      </c>
      <c r="M167" s="814"/>
      <c r="N167" s="814">
        <f t="shared" ref="N167:N189" si="295">+K167+L167+M167</f>
        <v>322816</v>
      </c>
      <c r="O167" s="813"/>
      <c r="P167" s="815">
        <f t="shared" ref="P167:P182" si="296">+N167+O167</f>
        <v>322816</v>
      </c>
      <c r="Q167" s="815">
        <f t="shared" ref="Q167:Q182" si="297">+P167*13</f>
        <v>4196608</v>
      </c>
      <c r="R167" s="454">
        <f t="shared" ref="R167:R182" si="298">+G167+1</f>
        <v>1</v>
      </c>
      <c r="S167" s="448"/>
      <c r="T167" s="449">
        <v>83200</v>
      </c>
      <c r="U167" s="449">
        <f t="shared" ref="U167:U189" si="299">+J167</f>
        <v>3.88</v>
      </c>
      <c r="V167" s="449"/>
      <c r="W167" s="449">
        <f t="shared" ref="W167:W182" si="300">+U167+U167*V167</f>
        <v>3.88</v>
      </c>
      <c r="X167" s="450">
        <f t="shared" ref="X167:X182" si="301">+W167*T167</f>
        <v>322816</v>
      </c>
      <c r="Y167" s="450">
        <f t="shared" ref="Y167:Y182" si="302">IF((S167&lt;=30)*AND(X167*S167%&gt;L167),X167*S167%,IF((S167&gt;30)*AND(X167*30%&gt;L167),X167*30%,L167))</f>
        <v>0</v>
      </c>
      <c r="Z167" s="450"/>
      <c r="AA167" s="450">
        <f t="shared" ref="AA167:AA182" si="303">+X167+Y167</f>
        <v>322816</v>
      </c>
      <c r="AB167" s="449">
        <f t="shared" ref="AB167:AB182" si="304">+O167</f>
        <v>0</v>
      </c>
      <c r="AC167" s="452">
        <f t="shared" ref="AC167:AC182" si="305">+AA167+AB167</f>
        <v>322816</v>
      </c>
      <c r="AD167" s="452">
        <f t="shared" ref="AD167:AD182" si="306">+AC167*13</f>
        <v>4196608</v>
      </c>
      <c r="AE167" s="454">
        <f t="shared" ref="AE167:AE182" si="307">+R167+1</f>
        <v>2</v>
      </c>
      <c r="AF167" s="448"/>
      <c r="AG167" s="449">
        <f t="shared" ref="AG167:AG182" si="308">+T167</f>
        <v>83200</v>
      </c>
      <c r="AH167" s="449">
        <f t="shared" ref="AH167:AH182" si="309">+J167</f>
        <v>3.88</v>
      </c>
      <c r="AI167" s="449"/>
      <c r="AJ167" s="449">
        <f t="shared" ref="AJ167:AJ182" si="310">+AH167+AH167*AI167</f>
        <v>3.88</v>
      </c>
      <c r="AK167" s="450">
        <f t="shared" ref="AK167:AK182" si="311">+AJ167*AG167</f>
        <v>322816</v>
      </c>
      <c r="AL167" s="450">
        <f t="shared" ref="AL167:AL182" si="312">IF((AF167&lt;=30)*AND(AK167*AF167%&gt;Y167),AK167*AF167%,IF((AF167&gt;30)*AND(AK167*30%&gt;Y167),AK167*30%,Y167))</f>
        <v>0</v>
      </c>
      <c r="AM167" s="450"/>
      <c r="AN167" s="450">
        <f t="shared" ref="AN167:AN182" si="313">+AK167+AL167</f>
        <v>322816</v>
      </c>
      <c r="AO167" s="449">
        <f t="shared" ref="AO167:AO182" si="314">+AB167</f>
        <v>0</v>
      </c>
      <c r="AP167" s="452">
        <f t="shared" ref="AP167:AP182" si="315">+AN167+AO167</f>
        <v>322816</v>
      </c>
      <c r="AQ167" s="452">
        <f t="shared" ref="AQ167:AQ182" si="316">+AP167*13</f>
        <v>4196608</v>
      </c>
      <c r="AR167" s="454">
        <f t="shared" ref="AR167:AR182" si="317">+AE167+1</f>
        <v>3</v>
      </c>
      <c r="AS167" s="448"/>
      <c r="AT167" s="449">
        <f t="shared" ref="AT167:AT182" si="318">+AG167</f>
        <v>83200</v>
      </c>
      <c r="AU167" s="449">
        <f t="shared" ref="AU167:AU182" si="319">+J167</f>
        <v>3.88</v>
      </c>
      <c r="AV167" s="449"/>
      <c r="AW167" s="449">
        <f t="shared" ref="AW167:AW182" si="320">+AU167+AU167*AV167</f>
        <v>3.88</v>
      </c>
      <c r="AX167" s="450">
        <f t="shared" ref="AX167:AX182" si="321">+AW167*AT167</f>
        <v>322816</v>
      </c>
      <c r="AY167" s="450">
        <f t="shared" ref="AY167:AY182" si="322">IF((AS167&lt;=30)*AND(AX167*AS167%&gt;AL167),AX167*AS167%,IF((AS167&gt;30)*AND(AX167*30%&gt;AL167),AX167*30%,AL167))</f>
        <v>0</v>
      </c>
      <c r="AZ167" s="450"/>
      <c r="BA167" s="450">
        <f t="shared" ref="BA167:BA182" si="323">+AX167+AY167</f>
        <v>322816</v>
      </c>
      <c r="BB167" s="449">
        <f t="shared" ref="BB167:BB182" si="324">+AO167</f>
        <v>0</v>
      </c>
      <c r="BC167" s="452">
        <f t="shared" ref="BC167:BC182" si="325">+BA167+BB167</f>
        <v>322816</v>
      </c>
      <c r="BD167" s="452">
        <f t="shared" ref="BD167:BD182" si="326">+BC167*13</f>
        <v>4196608</v>
      </c>
    </row>
    <row r="168" spans="1:57" s="451" customFormat="1" ht="27">
      <c r="A168" s="807">
        <v>2</v>
      </c>
      <c r="B168" s="808" t="s">
        <v>3006</v>
      </c>
      <c r="C168" s="809" t="s">
        <v>1961</v>
      </c>
      <c r="D168" s="809">
        <v>1996</v>
      </c>
      <c r="E168" s="810" t="s">
        <v>452</v>
      </c>
      <c r="F168" s="809">
        <v>1</v>
      </c>
      <c r="G168" s="811"/>
      <c r="H168" s="812"/>
      <c r="I168" s="813">
        <v>83200</v>
      </c>
      <c r="J168" s="813">
        <v>3.88</v>
      </c>
      <c r="K168" s="814">
        <f t="shared" si="294"/>
        <v>322816</v>
      </c>
      <c r="L168" s="814">
        <v>0</v>
      </c>
      <c r="M168" s="814"/>
      <c r="N168" s="814">
        <f t="shared" si="295"/>
        <v>322816</v>
      </c>
      <c r="O168" s="813"/>
      <c r="P168" s="815">
        <f t="shared" si="296"/>
        <v>322816</v>
      </c>
      <c r="Q168" s="815">
        <f t="shared" si="297"/>
        <v>4196608</v>
      </c>
      <c r="R168" s="454">
        <f t="shared" si="298"/>
        <v>1</v>
      </c>
      <c r="S168" s="448"/>
      <c r="T168" s="449">
        <v>83200</v>
      </c>
      <c r="U168" s="449">
        <f t="shared" si="299"/>
        <v>3.88</v>
      </c>
      <c r="V168" s="449"/>
      <c r="W168" s="449">
        <f t="shared" si="300"/>
        <v>3.88</v>
      </c>
      <c r="X168" s="450">
        <f t="shared" si="301"/>
        <v>322816</v>
      </c>
      <c r="Y168" s="450">
        <f t="shared" si="302"/>
        <v>0</v>
      </c>
      <c r="Z168" s="450"/>
      <c r="AA168" s="450">
        <f t="shared" si="303"/>
        <v>322816</v>
      </c>
      <c r="AB168" s="449">
        <f t="shared" si="304"/>
        <v>0</v>
      </c>
      <c r="AC168" s="452">
        <f t="shared" si="305"/>
        <v>322816</v>
      </c>
      <c r="AD168" s="452">
        <f t="shared" si="306"/>
        <v>4196608</v>
      </c>
      <c r="AE168" s="454">
        <f t="shared" si="307"/>
        <v>2</v>
      </c>
      <c r="AF168" s="448"/>
      <c r="AG168" s="449">
        <f t="shared" si="308"/>
        <v>83200</v>
      </c>
      <c r="AH168" s="449">
        <f t="shared" si="309"/>
        <v>3.88</v>
      </c>
      <c r="AI168" s="449"/>
      <c r="AJ168" s="449">
        <f t="shared" si="310"/>
        <v>3.88</v>
      </c>
      <c r="AK168" s="450">
        <f t="shared" si="311"/>
        <v>322816</v>
      </c>
      <c r="AL168" s="450">
        <f t="shared" si="312"/>
        <v>0</v>
      </c>
      <c r="AM168" s="450"/>
      <c r="AN168" s="450">
        <f t="shared" si="313"/>
        <v>322816</v>
      </c>
      <c r="AO168" s="449">
        <f t="shared" si="314"/>
        <v>0</v>
      </c>
      <c r="AP168" s="452">
        <f t="shared" si="315"/>
        <v>322816</v>
      </c>
      <c r="AQ168" s="452">
        <f t="shared" si="316"/>
        <v>4196608</v>
      </c>
      <c r="AR168" s="454">
        <f t="shared" si="317"/>
        <v>3</v>
      </c>
      <c r="AS168" s="448"/>
      <c r="AT168" s="449">
        <f t="shared" si="318"/>
        <v>83200</v>
      </c>
      <c r="AU168" s="449">
        <f t="shared" si="319"/>
        <v>3.88</v>
      </c>
      <c r="AV168" s="449"/>
      <c r="AW168" s="449">
        <f t="shared" si="320"/>
        <v>3.88</v>
      </c>
      <c r="AX168" s="450">
        <f t="shared" si="321"/>
        <v>322816</v>
      </c>
      <c r="AY168" s="450">
        <f t="shared" si="322"/>
        <v>0</v>
      </c>
      <c r="AZ168" s="450"/>
      <c r="BA168" s="450">
        <f t="shared" si="323"/>
        <v>322816</v>
      </c>
      <c r="BB168" s="449">
        <f t="shared" si="324"/>
        <v>0</v>
      </c>
      <c r="BC168" s="452">
        <f t="shared" si="325"/>
        <v>322816</v>
      </c>
      <c r="BD168" s="452">
        <f t="shared" si="326"/>
        <v>4196608</v>
      </c>
    </row>
    <row r="169" spans="1:57" s="451" customFormat="1" ht="27">
      <c r="A169" s="807">
        <v>3</v>
      </c>
      <c r="B169" s="808" t="s">
        <v>2040</v>
      </c>
      <c r="C169" s="809" t="s">
        <v>1960</v>
      </c>
      <c r="D169" s="809">
        <v>1999</v>
      </c>
      <c r="E169" s="810" t="s">
        <v>452</v>
      </c>
      <c r="F169" s="809">
        <v>1</v>
      </c>
      <c r="G169" s="811"/>
      <c r="H169" s="812"/>
      <c r="I169" s="813">
        <v>83200</v>
      </c>
      <c r="J169" s="813">
        <v>3.88</v>
      </c>
      <c r="K169" s="814">
        <f t="shared" si="294"/>
        <v>322816</v>
      </c>
      <c r="L169" s="814">
        <v>0</v>
      </c>
      <c r="M169" s="814"/>
      <c r="N169" s="814">
        <f t="shared" si="295"/>
        <v>322816</v>
      </c>
      <c r="O169" s="813"/>
      <c r="P169" s="815">
        <f t="shared" si="296"/>
        <v>322816</v>
      </c>
      <c r="Q169" s="815">
        <f t="shared" si="297"/>
        <v>4196608</v>
      </c>
      <c r="R169" s="454">
        <f t="shared" si="298"/>
        <v>1</v>
      </c>
      <c r="S169" s="448"/>
      <c r="T169" s="449">
        <v>83200</v>
      </c>
      <c r="U169" s="449">
        <f t="shared" si="299"/>
        <v>3.88</v>
      </c>
      <c r="V169" s="449"/>
      <c r="W169" s="449">
        <f t="shared" si="300"/>
        <v>3.88</v>
      </c>
      <c r="X169" s="450">
        <f t="shared" si="301"/>
        <v>322816</v>
      </c>
      <c r="Y169" s="450">
        <f t="shared" si="302"/>
        <v>0</v>
      </c>
      <c r="Z169" s="450"/>
      <c r="AA169" s="450">
        <f t="shared" si="303"/>
        <v>322816</v>
      </c>
      <c r="AB169" s="449">
        <f t="shared" si="304"/>
        <v>0</v>
      </c>
      <c r="AC169" s="452">
        <f t="shared" si="305"/>
        <v>322816</v>
      </c>
      <c r="AD169" s="452">
        <f t="shared" si="306"/>
        <v>4196608</v>
      </c>
      <c r="AE169" s="454">
        <f t="shared" si="307"/>
        <v>2</v>
      </c>
      <c r="AF169" s="448"/>
      <c r="AG169" s="449">
        <f t="shared" si="308"/>
        <v>83200</v>
      </c>
      <c r="AH169" s="449">
        <f t="shared" si="309"/>
        <v>3.88</v>
      </c>
      <c r="AI169" s="449"/>
      <c r="AJ169" s="449">
        <f t="shared" si="310"/>
        <v>3.88</v>
      </c>
      <c r="AK169" s="450">
        <f t="shared" si="311"/>
        <v>322816</v>
      </c>
      <c r="AL169" s="450">
        <f t="shared" si="312"/>
        <v>0</v>
      </c>
      <c r="AM169" s="450"/>
      <c r="AN169" s="450">
        <f t="shared" si="313"/>
        <v>322816</v>
      </c>
      <c r="AO169" s="449">
        <f t="shared" si="314"/>
        <v>0</v>
      </c>
      <c r="AP169" s="452">
        <f t="shared" si="315"/>
        <v>322816</v>
      </c>
      <c r="AQ169" s="452">
        <f t="shared" si="316"/>
        <v>4196608</v>
      </c>
      <c r="AR169" s="454">
        <f t="shared" si="317"/>
        <v>3</v>
      </c>
      <c r="AS169" s="448"/>
      <c r="AT169" s="449">
        <f t="shared" si="318"/>
        <v>83200</v>
      </c>
      <c r="AU169" s="449">
        <f t="shared" si="319"/>
        <v>3.88</v>
      </c>
      <c r="AV169" s="449"/>
      <c r="AW169" s="449">
        <f t="shared" si="320"/>
        <v>3.88</v>
      </c>
      <c r="AX169" s="450">
        <f t="shared" si="321"/>
        <v>322816</v>
      </c>
      <c r="AY169" s="450">
        <f t="shared" si="322"/>
        <v>0</v>
      </c>
      <c r="AZ169" s="450"/>
      <c r="BA169" s="450">
        <f t="shared" si="323"/>
        <v>322816</v>
      </c>
      <c r="BB169" s="449">
        <f t="shared" si="324"/>
        <v>0</v>
      </c>
      <c r="BC169" s="452">
        <f t="shared" si="325"/>
        <v>322816</v>
      </c>
      <c r="BD169" s="452">
        <f t="shared" si="326"/>
        <v>4196608</v>
      </c>
    </row>
    <row r="170" spans="1:57" s="451" customFormat="1" ht="27">
      <c r="A170" s="807">
        <v>4</v>
      </c>
      <c r="B170" s="808" t="s">
        <v>266</v>
      </c>
      <c r="C170" s="809" t="s">
        <v>1960</v>
      </c>
      <c r="D170" s="809">
        <v>1990</v>
      </c>
      <c r="E170" s="810" t="s">
        <v>452</v>
      </c>
      <c r="F170" s="809">
        <v>1</v>
      </c>
      <c r="G170" s="811"/>
      <c r="H170" s="812"/>
      <c r="I170" s="813">
        <v>83200</v>
      </c>
      <c r="J170" s="813">
        <v>3.88</v>
      </c>
      <c r="K170" s="814">
        <f t="shared" si="294"/>
        <v>322816</v>
      </c>
      <c r="L170" s="814">
        <v>0</v>
      </c>
      <c r="M170" s="814"/>
      <c r="N170" s="814">
        <f t="shared" si="295"/>
        <v>322816</v>
      </c>
      <c r="O170" s="813"/>
      <c r="P170" s="815">
        <f t="shared" si="296"/>
        <v>322816</v>
      </c>
      <c r="Q170" s="815">
        <f t="shared" si="297"/>
        <v>4196608</v>
      </c>
      <c r="R170" s="454">
        <f t="shared" si="298"/>
        <v>1</v>
      </c>
      <c r="S170" s="448"/>
      <c r="T170" s="449">
        <v>83200</v>
      </c>
      <c r="U170" s="449">
        <f t="shared" si="299"/>
        <v>3.88</v>
      </c>
      <c r="V170" s="449"/>
      <c r="W170" s="449">
        <f t="shared" si="300"/>
        <v>3.88</v>
      </c>
      <c r="X170" s="450">
        <f t="shared" si="301"/>
        <v>322816</v>
      </c>
      <c r="Y170" s="450">
        <f t="shared" si="302"/>
        <v>0</v>
      </c>
      <c r="Z170" s="450"/>
      <c r="AA170" s="450">
        <f t="shared" si="303"/>
        <v>322816</v>
      </c>
      <c r="AB170" s="449">
        <f t="shared" si="304"/>
        <v>0</v>
      </c>
      <c r="AC170" s="452">
        <f t="shared" si="305"/>
        <v>322816</v>
      </c>
      <c r="AD170" s="452">
        <f t="shared" si="306"/>
        <v>4196608</v>
      </c>
      <c r="AE170" s="454">
        <f t="shared" si="307"/>
        <v>2</v>
      </c>
      <c r="AF170" s="448"/>
      <c r="AG170" s="449">
        <f t="shared" si="308"/>
        <v>83200</v>
      </c>
      <c r="AH170" s="449">
        <f t="shared" si="309"/>
        <v>3.88</v>
      </c>
      <c r="AI170" s="449"/>
      <c r="AJ170" s="449">
        <f t="shared" si="310"/>
        <v>3.88</v>
      </c>
      <c r="AK170" s="450">
        <f t="shared" si="311"/>
        <v>322816</v>
      </c>
      <c r="AL170" s="450">
        <f t="shared" si="312"/>
        <v>0</v>
      </c>
      <c r="AM170" s="450"/>
      <c r="AN170" s="450">
        <f t="shared" si="313"/>
        <v>322816</v>
      </c>
      <c r="AO170" s="449">
        <f t="shared" si="314"/>
        <v>0</v>
      </c>
      <c r="AP170" s="452">
        <f t="shared" si="315"/>
        <v>322816</v>
      </c>
      <c r="AQ170" s="452">
        <f t="shared" si="316"/>
        <v>4196608</v>
      </c>
      <c r="AR170" s="454">
        <f t="shared" si="317"/>
        <v>3</v>
      </c>
      <c r="AS170" s="448"/>
      <c r="AT170" s="449">
        <f t="shared" si="318"/>
        <v>83200</v>
      </c>
      <c r="AU170" s="449">
        <f t="shared" si="319"/>
        <v>3.88</v>
      </c>
      <c r="AV170" s="449"/>
      <c r="AW170" s="449">
        <f t="shared" si="320"/>
        <v>3.88</v>
      </c>
      <c r="AX170" s="450">
        <f t="shared" si="321"/>
        <v>322816</v>
      </c>
      <c r="AY170" s="450">
        <f t="shared" si="322"/>
        <v>0</v>
      </c>
      <c r="AZ170" s="450"/>
      <c r="BA170" s="450">
        <f t="shared" si="323"/>
        <v>322816</v>
      </c>
      <c r="BB170" s="449">
        <f t="shared" si="324"/>
        <v>0</v>
      </c>
      <c r="BC170" s="452">
        <f t="shared" si="325"/>
        <v>322816</v>
      </c>
      <c r="BD170" s="452">
        <f t="shared" si="326"/>
        <v>4196608</v>
      </c>
    </row>
    <row r="171" spans="1:57" s="451" customFormat="1" ht="27">
      <c r="A171" s="807">
        <v>5</v>
      </c>
      <c r="B171" s="808" t="s">
        <v>2041</v>
      </c>
      <c r="C171" s="809" t="s">
        <v>1960</v>
      </c>
      <c r="D171" s="809">
        <v>2000</v>
      </c>
      <c r="E171" s="810" t="s">
        <v>452</v>
      </c>
      <c r="F171" s="809">
        <v>1</v>
      </c>
      <c r="G171" s="811"/>
      <c r="H171" s="812"/>
      <c r="I171" s="813">
        <v>83200</v>
      </c>
      <c r="J171" s="813">
        <v>3.88</v>
      </c>
      <c r="K171" s="814">
        <f t="shared" si="294"/>
        <v>322816</v>
      </c>
      <c r="L171" s="814">
        <v>0</v>
      </c>
      <c r="M171" s="814"/>
      <c r="N171" s="814">
        <f t="shared" si="295"/>
        <v>322816</v>
      </c>
      <c r="O171" s="813"/>
      <c r="P171" s="815">
        <f t="shared" si="296"/>
        <v>322816</v>
      </c>
      <c r="Q171" s="815">
        <f t="shared" si="297"/>
        <v>4196608</v>
      </c>
      <c r="R171" s="454">
        <f t="shared" si="298"/>
        <v>1</v>
      </c>
      <c r="S171" s="448"/>
      <c r="T171" s="449">
        <v>83200</v>
      </c>
      <c r="U171" s="449">
        <f t="shared" si="299"/>
        <v>3.88</v>
      </c>
      <c r="V171" s="449"/>
      <c r="W171" s="449">
        <f t="shared" si="300"/>
        <v>3.88</v>
      </c>
      <c r="X171" s="450">
        <f t="shared" si="301"/>
        <v>322816</v>
      </c>
      <c r="Y171" s="450">
        <f t="shared" si="302"/>
        <v>0</v>
      </c>
      <c r="Z171" s="450"/>
      <c r="AA171" s="450">
        <f t="shared" si="303"/>
        <v>322816</v>
      </c>
      <c r="AB171" s="449">
        <f t="shared" si="304"/>
        <v>0</v>
      </c>
      <c r="AC171" s="452">
        <f t="shared" si="305"/>
        <v>322816</v>
      </c>
      <c r="AD171" s="452">
        <f t="shared" si="306"/>
        <v>4196608</v>
      </c>
      <c r="AE171" s="454">
        <f t="shared" si="307"/>
        <v>2</v>
      </c>
      <c r="AF171" s="448"/>
      <c r="AG171" s="449">
        <f t="shared" si="308"/>
        <v>83200</v>
      </c>
      <c r="AH171" s="449">
        <f t="shared" si="309"/>
        <v>3.88</v>
      </c>
      <c r="AI171" s="449"/>
      <c r="AJ171" s="449">
        <f t="shared" si="310"/>
        <v>3.88</v>
      </c>
      <c r="AK171" s="450">
        <f t="shared" si="311"/>
        <v>322816</v>
      </c>
      <c r="AL171" s="450">
        <f t="shared" si="312"/>
        <v>0</v>
      </c>
      <c r="AM171" s="450"/>
      <c r="AN171" s="450">
        <f t="shared" si="313"/>
        <v>322816</v>
      </c>
      <c r="AO171" s="449">
        <f t="shared" si="314"/>
        <v>0</v>
      </c>
      <c r="AP171" s="452">
        <f t="shared" si="315"/>
        <v>322816</v>
      </c>
      <c r="AQ171" s="452">
        <f t="shared" si="316"/>
        <v>4196608</v>
      </c>
      <c r="AR171" s="454">
        <f t="shared" si="317"/>
        <v>3</v>
      </c>
      <c r="AS171" s="448"/>
      <c r="AT171" s="449">
        <f t="shared" si="318"/>
        <v>83200</v>
      </c>
      <c r="AU171" s="449">
        <f t="shared" si="319"/>
        <v>3.88</v>
      </c>
      <c r="AV171" s="449"/>
      <c r="AW171" s="449">
        <f t="shared" si="320"/>
        <v>3.88</v>
      </c>
      <c r="AX171" s="450">
        <f t="shared" si="321"/>
        <v>322816</v>
      </c>
      <c r="AY171" s="450">
        <f t="shared" si="322"/>
        <v>0</v>
      </c>
      <c r="AZ171" s="450"/>
      <c r="BA171" s="450">
        <f t="shared" si="323"/>
        <v>322816</v>
      </c>
      <c r="BB171" s="449">
        <f t="shared" si="324"/>
        <v>0</v>
      </c>
      <c r="BC171" s="452">
        <f t="shared" si="325"/>
        <v>322816</v>
      </c>
      <c r="BD171" s="452">
        <f t="shared" si="326"/>
        <v>4196608</v>
      </c>
    </row>
    <row r="172" spans="1:57" s="451" customFormat="1" ht="27">
      <c r="A172" s="807">
        <v>6</v>
      </c>
      <c r="B172" s="808" t="s">
        <v>1484</v>
      </c>
      <c r="C172" s="809" t="s">
        <v>1960</v>
      </c>
      <c r="D172" s="809">
        <v>1994</v>
      </c>
      <c r="E172" s="810" t="s">
        <v>452</v>
      </c>
      <c r="F172" s="809">
        <v>1</v>
      </c>
      <c r="G172" s="811"/>
      <c r="H172" s="812"/>
      <c r="I172" s="813">
        <v>83200</v>
      </c>
      <c r="J172" s="813">
        <v>3.88</v>
      </c>
      <c r="K172" s="814">
        <f t="shared" si="294"/>
        <v>322816</v>
      </c>
      <c r="L172" s="814">
        <v>0</v>
      </c>
      <c r="M172" s="814"/>
      <c r="N172" s="814">
        <f t="shared" si="295"/>
        <v>322816</v>
      </c>
      <c r="O172" s="813"/>
      <c r="P172" s="815">
        <f t="shared" si="296"/>
        <v>322816</v>
      </c>
      <c r="Q172" s="815">
        <f t="shared" si="297"/>
        <v>4196608</v>
      </c>
      <c r="R172" s="454">
        <f t="shared" si="298"/>
        <v>1</v>
      </c>
      <c r="S172" s="448"/>
      <c r="T172" s="449">
        <v>83200</v>
      </c>
      <c r="U172" s="449">
        <f t="shared" si="299"/>
        <v>3.88</v>
      </c>
      <c r="V172" s="449"/>
      <c r="W172" s="449">
        <f t="shared" si="300"/>
        <v>3.88</v>
      </c>
      <c r="X172" s="450">
        <f t="shared" si="301"/>
        <v>322816</v>
      </c>
      <c r="Y172" s="450">
        <f t="shared" si="302"/>
        <v>0</v>
      </c>
      <c r="Z172" s="450"/>
      <c r="AA172" s="450">
        <f t="shared" si="303"/>
        <v>322816</v>
      </c>
      <c r="AB172" s="449">
        <f t="shared" si="304"/>
        <v>0</v>
      </c>
      <c r="AC172" s="452">
        <f t="shared" si="305"/>
        <v>322816</v>
      </c>
      <c r="AD172" s="452">
        <f t="shared" si="306"/>
        <v>4196608</v>
      </c>
      <c r="AE172" s="454">
        <f t="shared" si="307"/>
        <v>2</v>
      </c>
      <c r="AF172" s="448"/>
      <c r="AG172" s="449">
        <f t="shared" si="308"/>
        <v>83200</v>
      </c>
      <c r="AH172" s="449">
        <f t="shared" si="309"/>
        <v>3.88</v>
      </c>
      <c r="AI172" s="449"/>
      <c r="AJ172" s="449">
        <f t="shared" si="310"/>
        <v>3.88</v>
      </c>
      <c r="AK172" s="450">
        <f t="shared" si="311"/>
        <v>322816</v>
      </c>
      <c r="AL172" s="450">
        <f t="shared" si="312"/>
        <v>0</v>
      </c>
      <c r="AM172" s="450"/>
      <c r="AN172" s="450">
        <f t="shared" si="313"/>
        <v>322816</v>
      </c>
      <c r="AO172" s="449">
        <f t="shared" si="314"/>
        <v>0</v>
      </c>
      <c r="AP172" s="452">
        <f t="shared" si="315"/>
        <v>322816</v>
      </c>
      <c r="AQ172" s="452">
        <f t="shared" si="316"/>
        <v>4196608</v>
      </c>
      <c r="AR172" s="454">
        <f t="shared" si="317"/>
        <v>3</v>
      </c>
      <c r="AS172" s="448"/>
      <c r="AT172" s="449">
        <f t="shared" si="318"/>
        <v>83200</v>
      </c>
      <c r="AU172" s="449">
        <f t="shared" si="319"/>
        <v>3.88</v>
      </c>
      <c r="AV172" s="449"/>
      <c r="AW172" s="449">
        <f t="shared" si="320"/>
        <v>3.88</v>
      </c>
      <c r="AX172" s="450">
        <f t="shared" si="321"/>
        <v>322816</v>
      </c>
      <c r="AY172" s="450">
        <f t="shared" si="322"/>
        <v>0</v>
      </c>
      <c r="AZ172" s="450"/>
      <c r="BA172" s="450">
        <f t="shared" si="323"/>
        <v>322816</v>
      </c>
      <c r="BB172" s="449">
        <f t="shared" si="324"/>
        <v>0</v>
      </c>
      <c r="BC172" s="452">
        <f t="shared" si="325"/>
        <v>322816</v>
      </c>
      <c r="BD172" s="452">
        <f t="shared" si="326"/>
        <v>4196608</v>
      </c>
    </row>
    <row r="173" spans="1:57" s="451" customFormat="1" ht="27">
      <c r="A173" s="807">
        <v>7</v>
      </c>
      <c r="B173" s="808" t="s">
        <v>636</v>
      </c>
      <c r="C173" s="809" t="s">
        <v>1960</v>
      </c>
      <c r="D173" s="809">
        <v>1961</v>
      </c>
      <c r="E173" s="810" t="s">
        <v>452</v>
      </c>
      <c r="F173" s="809">
        <v>1</v>
      </c>
      <c r="G173" s="811"/>
      <c r="H173" s="812"/>
      <c r="I173" s="813">
        <v>83200</v>
      </c>
      <c r="J173" s="813">
        <v>3.88</v>
      </c>
      <c r="K173" s="814">
        <f t="shared" si="294"/>
        <v>322816</v>
      </c>
      <c r="L173" s="814">
        <v>0</v>
      </c>
      <c r="M173" s="814"/>
      <c r="N173" s="814">
        <f t="shared" si="295"/>
        <v>322816</v>
      </c>
      <c r="O173" s="813"/>
      <c r="P173" s="815">
        <f t="shared" si="296"/>
        <v>322816</v>
      </c>
      <c r="Q173" s="815">
        <f t="shared" si="297"/>
        <v>4196608</v>
      </c>
      <c r="R173" s="454">
        <f t="shared" si="298"/>
        <v>1</v>
      </c>
      <c r="S173" s="448"/>
      <c r="T173" s="449">
        <v>83200</v>
      </c>
      <c r="U173" s="449">
        <f t="shared" si="299"/>
        <v>3.88</v>
      </c>
      <c r="V173" s="449"/>
      <c r="W173" s="449">
        <f t="shared" si="300"/>
        <v>3.88</v>
      </c>
      <c r="X173" s="450">
        <f t="shared" si="301"/>
        <v>322816</v>
      </c>
      <c r="Y173" s="450">
        <f t="shared" si="302"/>
        <v>0</v>
      </c>
      <c r="Z173" s="450"/>
      <c r="AA173" s="450">
        <f t="shared" si="303"/>
        <v>322816</v>
      </c>
      <c r="AB173" s="449">
        <f t="shared" si="304"/>
        <v>0</v>
      </c>
      <c r="AC173" s="452">
        <f t="shared" si="305"/>
        <v>322816</v>
      </c>
      <c r="AD173" s="452">
        <f t="shared" si="306"/>
        <v>4196608</v>
      </c>
      <c r="AE173" s="454">
        <f t="shared" si="307"/>
        <v>2</v>
      </c>
      <c r="AF173" s="448"/>
      <c r="AG173" s="449">
        <f t="shared" si="308"/>
        <v>83200</v>
      </c>
      <c r="AH173" s="449">
        <f t="shared" si="309"/>
        <v>3.88</v>
      </c>
      <c r="AI173" s="449"/>
      <c r="AJ173" s="449">
        <f t="shared" si="310"/>
        <v>3.88</v>
      </c>
      <c r="AK173" s="450">
        <f t="shared" si="311"/>
        <v>322816</v>
      </c>
      <c r="AL173" s="450">
        <f t="shared" si="312"/>
        <v>0</v>
      </c>
      <c r="AM173" s="450"/>
      <c r="AN173" s="450">
        <f t="shared" si="313"/>
        <v>322816</v>
      </c>
      <c r="AO173" s="449">
        <f t="shared" si="314"/>
        <v>0</v>
      </c>
      <c r="AP173" s="452">
        <f t="shared" si="315"/>
        <v>322816</v>
      </c>
      <c r="AQ173" s="452">
        <f t="shared" si="316"/>
        <v>4196608</v>
      </c>
      <c r="AR173" s="454">
        <f t="shared" si="317"/>
        <v>3</v>
      </c>
      <c r="AS173" s="448"/>
      <c r="AT173" s="449">
        <f t="shared" si="318"/>
        <v>83200</v>
      </c>
      <c r="AU173" s="449">
        <f t="shared" si="319"/>
        <v>3.88</v>
      </c>
      <c r="AV173" s="449"/>
      <c r="AW173" s="449">
        <f t="shared" si="320"/>
        <v>3.88</v>
      </c>
      <c r="AX173" s="450">
        <f t="shared" si="321"/>
        <v>322816</v>
      </c>
      <c r="AY173" s="450">
        <f t="shared" si="322"/>
        <v>0</v>
      </c>
      <c r="AZ173" s="450"/>
      <c r="BA173" s="450">
        <f t="shared" si="323"/>
        <v>322816</v>
      </c>
      <c r="BB173" s="449">
        <f t="shared" si="324"/>
        <v>0</v>
      </c>
      <c r="BC173" s="452">
        <f t="shared" si="325"/>
        <v>322816</v>
      </c>
      <c r="BD173" s="452">
        <f t="shared" si="326"/>
        <v>4196608</v>
      </c>
    </row>
    <row r="174" spans="1:57" s="451" customFormat="1" ht="27">
      <c r="A174" s="807">
        <v>8</v>
      </c>
      <c r="B174" s="808" t="s">
        <v>1516</v>
      </c>
      <c r="C174" s="809" t="s">
        <v>1960</v>
      </c>
      <c r="D174" s="809">
        <v>196</v>
      </c>
      <c r="E174" s="810" t="s">
        <v>452</v>
      </c>
      <c r="F174" s="809">
        <v>1</v>
      </c>
      <c r="G174" s="811"/>
      <c r="H174" s="812"/>
      <c r="I174" s="813">
        <v>83200</v>
      </c>
      <c r="J174" s="813">
        <v>3.88</v>
      </c>
      <c r="K174" s="814">
        <f t="shared" si="294"/>
        <v>322816</v>
      </c>
      <c r="L174" s="814">
        <v>0</v>
      </c>
      <c r="M174" s="814"/>
      <c r="N174" s="814">
        <f t="shared" si="295"/>
        <v>322816</v>
      </c>
      <c r="O174" s="813"/>
      <c r="P174" s="815">
        <f t="shared" si="296"/>
        <v>322816</v>
      </c>
      <c r="Q174" s="815">
        <f t="shared" si="297"/>
        <v>4196608</v>
      </c>
      <c r="R174" s="454">
        <f t="shared" si="298"/>
        <v>1</v>
      </c>
      <c r="S174" s="448"/>
      <c r="T174" s="449">
        <v>83200</v>
      </c>
      <c r="U174" s="449">
        <f t="shared" si="299"/>
        <v>3.88</v>
      </c>
      <c r="V174" s="449"/>
      <c r="W174" s="449">
        <f t="shared" si="300"/>
        <v>3.88</v>
      </c>
      <c r="X174" s="450">
        <f t="shared" si="301"/>
        <v>322816</v>
      </c>
      <c r="Y174" s="450">
        <f t="shared" si="302"/>
        <v>0</v>
      </c>
      <c r="Z174" s="450"/>
      <c r="AA174" s="450">
        <f t="shared" si="303"/>
        <v>322816</v>
      </c>
      <c r="AB174" s="449">
        <f t="shared" si="304"/>
        <v>0</v>
      </c>
      <c r="AC174" s="452">
        <f t="shared" si="305"/>
        <v>322816</v>
      </c>
      <c r="AD174" s="452">
        <f t="shared" si="306"/>
        <v>4196608</v>
      </c>
      <c r="AE174" s="454">
        <f t="shared" si="307"/>
        <v>2</v>
      </c>
      <c r="AF174" s="448"/>
      <c r="AG174" s="449">
        <f t="shared" si="308"/>
        <v>83200</v>
      </c>
      <c r="AH174" s="449">
        <f t="shared" si="309"/>
        <v>3.88</v>
      </c>
      <c r="AI174" s="449"/>
      <c r="AJ174" s="449">
        <f t="shared" si="310"/>
        <v>3.88</v>
      </c>
      <c r="AK174" s="450">
        <f t="shared" si="311"/>
        <v>322816</v>
      </c>
      <c r="AL174" s="450">
        <f t="shared" si="312"/>
        <v>0</v>
      </c>
      <c r="AM174" s="450"/>
      <c r="AN174" s="450">
        <f t="shared" si="313"/>
        <v>322816</v>
      </c>
      <c r="AO174" s="449">
        <f t="shared" si="314"/>
        <v>0</v>
      </c>
      <c r="AP174" s="452">
        <f t="shared" si="315"/>
        <v>322816</v>
      </c>
      <c r="AQ174" s="452">
        <f t="shared" si="316"/>
        <v>4196608</v>
      </c>
      <c r="AR174" s="454">
        <f t="shared" si="317"/>
        <v>3</v>
      </c>
      <c r="AS174" s="448"/>
      <c r="AT174" s="449">
        <f t="shared" si="318"/>
        <v>83200</v>
      </c>
      <c r="AU174" s="449">
        <f t="shared" si="319"/>
        <v>3.88</v>
      </c>
      <c r="AV174" s="449"/>
      <c r="AW174" s="449">
        <f t="shared" si="320"/>
        <v>3.88</v>
      </c>
      <c r="AX174" s="450">
        <f t="shared" si="321"/>
        <v>322816</v>
      </c>
      <c r="AY174" s="450">
        <f t="shared" si="322"/>
        <v>0</v>
      </c>
      <c r="AZ174" s="450"/>
      <c r="BA174" s="450">
        <f t="shared" si="323"/>
        <v>322816</v>
      </c>
      <c r="BB174" s="449">
        <f t="shared" si="324"/>
        <v>0</v>
      </c>
      <c r="BC174" s="452">
        <f t="shared" si="325"/>
        <v>322816</v>
      </c>
      <c r="BD174" s="452">
        <f t="shared" si="326"/>
        <v>4196608</v>
      </c>
    </row>
    <row r="175" spans="1:57" s="451" customFormat="1" ht="27">
      <c r="A175" s="807">
        <v>9</v>
      </c>
      <c r="B175" s="808" t="s">
        <v>2555</v>
      </c>
      <c r="C175" s="809" t="s">
        <v>1960</v>
      </c>
      <c r="D175" s="809">
        <v>2001</v>
      </c>
      <c r="E175" s="810" t="s">
        <v>452</v>
      </c>
      <c r="F175" s="809">
        <v>1</v>
      </c>
      <c r="G175" s="811"/>
      <c r="H175" s="812"/>
      <c r="I175" s="813">
        <v>83200</v>
      </c>
      <c r="J175" s="813">
        <v>3.88</v>
      </c>
      <c r="K175" s="814">
        <f t="shared" si="294"/>
        <v>322816</v>
      </c>
      <c r="L175" s="814">
        <v>0</v>
      </c>
      <c r="M175" s="814"/>
      <c r="N175" s="814">
        <f t="shared" si="295"/>
        <v>322816</v>
      </c>
      <c r="O175" s="813"/>
      <c r="P175" s="815">
        <f t="shared" si="296"/>
        <v>322816</v>
      </c>
      <c r="Q175" s="815">
        <f t="shared" si="297"/>
        <v>4196608</v>
      </c>
      <c r="R175" s="454">
        <f t="shared" si="298"/>
        <v>1</v>
      </c>
      <c r="S175" s="448"/>
      <c r="T175" s="449">
        <v>83200</v>
      </c>
      <c r="U175" s="449">
        <f t="shared" si="299"/>
        <v>3.88</v>
      </c>
      <c r="V175" s="449"/>
      <c r="W175" s="449">
        <f t="shared" si="300"/>
        <v>3.88</v>
      </c>
      <c r="X175" s="450">
        <f t="shared" si="301"/>
        <v>322816</v>
      </c>
      <c r="Y175" s="450">
        <f t="shared" si="302"/>
        <v>0</v>
      </c>
      <c r="Z175" s="450"/>
      <c r="AA175" s="450">
        <f t="shared" si="303"/>
        <v>322816</v>
      </c>
      <c r="AB175" s="449">
        <f t="shared" si="304"/>
        <v>0</v>
      </c>
      <c r="AC175" s="452">
        <f t="shared" si="305"/>
        <v>322816</v>
      </c>
      <c r="AD175" s="452">
        <f t="shared" si="306"/>
        <v>4196608</v>
      </c>
      <c r="AE175" s="454">
        <f t="shared" si="307"/>
        <v>2</v>
      </c>
      <c r="AF175" s="448"/>
      <c r="AG175" s="449">
        <f t="shared" si="308"/>
        <v>83200</v>
      </c>
      <c r="AH175" s="449">
        <f t="shared" si="309"/>
        <v>3.88</v>
      </c>
      <c r="AI175" s="449"/>
      <c r="AJ175" s="449">
        <f t="shared" si="310"/>
        <v>3.88</v>
      </c>
      <c r="AK175" s="450">
        <f t="shared" si="311"/>
        <v>322816</v>
      </c>
      <c r="AL175" s="450">
        <f t="shared" si="312"/>
        <v>0</v>
      </c>
      <c r="AM175" s="450"/>
      <c r="AN175" s="450">
        <f t="shared" si="313"/>
        <v>322816</v>
      </c>
      <c r="AO175" s="449">
        <f t="shared" si="314"/>
        <v>0</v>
      </c>
      <c r="AP175" s="452">
        <f t="shared" si="315"/>
        <v>322816</v>
      </c>
      <c r="AQ175" s="452">
        <f t="shared" si="316"/>
        <v>4196608</v>
      </c>
      <c r="AR175" s="454">
        <f t="shared" si="317"/>
        <v>3</v>
      </c>
      <c r="AS175" s="448"/>
      <c r="AT175" s="449">
        <f t="shared" si="318"/>
        <v>83200</v>
      </c>
      <c r="AU175" s="449">
        <f t="shared" si="319"/>
        <v>3.88</v>
      </c>
      <c r="AV175" s="449"/>
      <c r="AW175" s="449">
        <f t="shared" si="320"/>
        <v>3.88</v>
      </c>
      <c r="AX175" s="450">
        <f t="shared" si="321"/>
        <v>322816</v>
      </c>
      <c r="AY175" s="450">
        <f t="shared" si="322"/>
        <v>0</v>
      </c>
      <c r="AZ175" s="450"/>
      <c r="BA175" s="450">
        <f t="shared" si="323"/>
        <v>322816</v>
      </c>
      <c r="BB175" s="449">
        <f t="shared" si="324"/>
        <v>0</v>
      </c>
      <c r="BC175" s="452">
        <f t="shared" si="325"/>
        <v>322816</v>
      </c>
      <c r="BD175" s="452">
        <f t="shared" si="326"/>
        <v>4196608</v>
      </c>
    </row>
    <row r="176" spans="1:57" s="451" customFormat="1" ht="27">
      <c r="A176" s="807">
        <v>10</v>
      </c>
      <c r="B176" s="808" t="s">
        <v>644</v>
      </c>
      <c r="C176" s="809" t="s">
        <v>1961</v>
      </c>
      <c r="D176" s="809">
        <v>1989</v>
      </c>
      <c r="E176" s="810" t="s">
        <v>452</v>
      </c>
      <c r="F176" s="809">
        <v>1</v>
      </c>
      <c r="G176" s="811"/>
      <c r="H176" s="812"/>
      <c r="I176" s="813">
        <v>83200</v>
      </c>
      <c r="J176" s="813">
        <v>3.88</v>
      </c>
      <c r="K176" s="814">
        <f t="shared" si="294"/>
        <v>322816</v>
      </c>
      <c r="L176" s="814">
        <v>0</v>
      </c>
      <c r="M176" s="814"/>
      <c r="N176" s="814">
        <f t="shared" si="295"/>
        <v>322816</v>
      </c>
      <c r="O176" s="813"/>
      <c r="P176" s="815">
        <f t="shared" si="296"/>
        <v>322816</v>
      </c>
      <c r="Q176" s="815">
        <f t="shared" si="297"/>
        <v>4196608</v>
      </c>
      <c r="R176" s="454">
        <f t="shared" si="298"/>
        <v>1</v>
      </c>
      <c r="S176" s="448"/>
      <c r="T176" s="449">
        <v>83200</v>
      </c>
      <c r="U176" s="449">
        <f t="shared" si="299"/>
        <v>3.88</v>
      </c>
      <c r="V176" s="449"/>
      <c r="W176" s="449">
        <f t="shared" si="300"/>
        <v>3.88</v>
      </c>
      <c r="X176" s="450">
        <f t="shared" si="301"/>
        <v>322816</v>
      </c>
      <c r="Y176" s="450">
        <f t="shared" si="302"/>
        <v>0</v>
      </c>
      <c r="Z176" s="450"/>
      <c r="AA176" s="450">
        <f t="shared" si="303"/>
        <v>322816</v>
      </c>
      <c r="AB176" s="449">
        <f t="shared" si="304"/>
        <v>0</v>
      </c>
      <c r="AC176" s="452">
        <f t="shared" si="305"/>
        <v>322816</v>
      </c>
      <c r="AD176" s="452">
        <f t="shared" si="306"/>
        <v>4196608</v>
      </c>
      <c r="AE176" s="454">
        <f t="shared" si="307"/>
        <v>2</v>
      </c>
      <c r="AF176" s="448"/>
      <c r="AG176" s="449">
        <f t="shared" si="308"/>
        <v>83200</v>
      </c>
      <c r="AH176" s="449">
        <f t="shared" si="309"/>
        <v>3.88</v>
      </c>
      <c r="AI176" s="449"/>
      <c r="AJ176" s="449">
        <f t="shared" si="310"/>
        <v>3.88</v>
      </c>
      <c r="AK176" s="450">
        <f t="shared" si="311"/>
        <v>322816</v>
      </c>
      <c r="AL176" s="450">
        <f t="shared" si="312"/>
        <v>0</v>
      </c>
      <c r="AM176" s="450"/>
      <c r="AN176" s="450">
        <f t="shared" si="313"/>
        <v>322816</v>
      </c>
      <c r="AO176" s="449">
        <f t="shared" si="314"/>
        <v>0</v>
      </c>
      <c r="AP176" s="452">
        <f t="shared" si="315"/>
        <v>322816</v>
      </c>
      <c r="AQ176" s="452">
        <f t="shared" si="316"/>
        <v>4196608</v>
      </c>
      <c r="AR176" s="454">
        <f t="shared" si="317"/>
        <v>3</v>
      </c>
      <c r="AS176" s="448"/>
      <c r="AT176" s="449">
        <f t="shared" si="318"/>
        <v>83200</v>
      </c>
      <c r="AU176" s="449">
        <f t="shared" si="319"/>
        <v>3.88</v>
      </c>
      <c r="AV176" s="449"/>
      <c r="AW176" s="449">
        <f t="shared" si="320"/>
        <v>3.88</v>
      </c>
      <c r="AX176" s="450">
        <f t="shared" si="321"/>
        <v>322816</v>
      </c>
      <c r="AY176" s="450">
        <f t="shared" si="322"/>
        <v>0</v>
      </c>
      <c r="AZ176" s="450"/>
      <c r="BA176" s="450">
        <f t="shared" si="323"/>
        <v>322816</v>
      </c>
      <c r="BB176" s="449">
        <f t="shared" si="324"/>
        <v>0</v>
      </c>
      <c r="BC176" s="452">
        <f t="shared" si="325"/>
        <v>322816</v>
      </c>
      <c r="BD176" s="452">
        <f t="shared" si="326"/>
        <v>4196608</v>
      </c>
    </row>
    <row r="177" spans="1:57" s="451" customFormat="1" ht="27">
      <c r="A177" s="807">
        <v>11</v>
      </c>
      <c r="B177" s="808" t="s">
        <v>1518</v>
      </c>
      <c r="C177" s="809" t="s">
        <v>1960</v>
      </c>
      <c r="D177" s="809">
        <v>1991</v>
      </c>
      <c r="E177" s="810" t="s">
        <v>452</v>
      </c>
      <c r="F177" s="809">
        <v>1</v>
      </c>
      <c r="G177" s="811"/>
      <c r="H177" s="812"/>
      <c r="I177" s="813">
        <v>83200</v>
      </c>
      <c r="J177" s="813">
        <v>3.88</v>
      </c>
      <c r="K177" s="814">
        <f t="shared" si="294"/>
        <v>322816</v>
      </c>
      <c r="L177" s="814">
        <v>0</v>
      </c>
      <c r="M177" s="814"/>
      <c r="N177" s="814">
        <f t="shared" si="295"/>
        <v>322816</v>
      </c>
      <c r="O177" s="813"/>
      <c r="P177" s="815">
        <f t="shared" si="296"/>
        <v>322816</v>
      </c>
      <c r="Q177" s="815">
        <f t="shared" si="297"/>
        <v>4196608</v>
      </c>
      <c r="R177" s="454">
        <f t="shared" si="298"/>
        <v>1</v>
      </c>
      <c r="S177" s="448"/>
      <c r="T177" s="449">
        <v>83200</v>
      </c>
      <c r="U177" s="449">
        <f t="shared" si="299"/>
        <v>3.88</v>
      </c>
      <c r="V177" s="449"/>
      <c r="W177" s="449">
        <f t="shared" si="300"/>
        <v>3.88</v>
      </c>
      <c r="X177" s="450">
        <f t="shared" si="301"/>
        <v>322816</v>
      </c>
      <c r="Y177" s="450">
        <f t="shared" si="302"/>
        <v>0</v>
      </c>
      <c r="Z177" s="450"/>
      <c r="AA177" s="450">
        <f t="shared" si="303"/>
        <v>322816</v>
      </c>
      <c r="AB177" s="449">
        <f t="shared" si="304"/>
        <v>0</v>
      </c>
      <c r="AC177" s="452">
        <f t="shared" si="305"/>
        <v>322816</v>
      </c>
      <c r="AD177" s="452">
        <f t="shared" si="306"/>
        <v>4196608</v>
      </c>
      <c r="AE177" s="454">
        <f t="shared" si="307"/>
        <v>2</v>
      </c>
      <c r="AF177" s="448"/>
      <c r="AG177" s="449">
        <f t="shared" si="308"/>
        <v>83200</v>
      </c>
      <c r="AH177" s="449">
        <f t="shared" si="309"/>
        <v>3.88</v>
      </c>
      <c r="AI177" s="449"/>
      <c r="AJ177" s="449">
        <f t="shared" si="310"/>
        <v>3.88</v>
      </c>
      <c r="AK177" s="450">
        <f t="shared" si="311"/>
        <v>322816</v>
      </c>
      <c r="AL177" s="450">
        <f t="shared" si="312"/>
        <v>0</v>
      </c>
      <c r="AM177" s="450"/>
      <c r="AN177" s="450">
        <f t="shared" si="313"/>
        <v>322816</v>
      </c>
      <c r="AO177" s="449">
        <f t="shared" si="314"/>
        <v>0</v>
      </c>
      <c r="AP177" s="452">
        <f t="shared" si="315"/>
        <v>322816</v>
      </c>
      <c r="AQ177" s="452">
        <f t="shared" si="316"/>
        <v>4196608</v>
      </c>
      <c r="AR177" s="454">
        <f t="shared" si="317"/>
        <v>3</v>
      </c>
      <c r="AS177" s="448"/>
      <c r="AT177" s="449">
        <f t="shared" si="318"/>
        <v>83200</v>
      </c>
      <c r="AU177" s="449">
        <f t="shared" si="319"/>
        <v>3.88</v>
      </c>
      <c r="AV177" s="449"/>
      <c r="AW177" s="449">
        <f t="shared" si="320"/>
        <v>3.88</v>
      </c>
      <c r="AX177" s="450">
        <f t="shared" si="321"/>
        <v>322816</v>
      </c>
      <c r="AY177" s="450">
        <f t="shared" si="322"/>
        <v>0</v>
      </c>
      <c r="AZ177" s="450"/>
      <c r="BA177" s="450">
        <f t="shared" si="323"/>
        <v>322816</v>
      </c>
      <c r="BB177" s="449">
        <f t="shared" si="324"/>
        <v>0</v>
      </c>
      <c r="BC177" s="452">
        <f t="shared" si="325"/>
        <v>322816</v>
      </c>
      <c r="BD177" s="452">
        <f t="shared" si="326"/>
        <v>4196608</v>
      </c>
    </row>
    <row r="178" spans="1:57" s="451" customFormat="1" ht="27">
      <c r="A178" s="807">
        <v>12</v>
      </c>
      <c r="B178" s="808" t="s">
        <v>2574</v>
      </c>
      <c r="C178" s="809" t="s">
        <v>1960</v>
      </c>
      <c r="D178" s="809">
        <v>2002</v>
      </c>
      <c r="E178" s="810" t="s">
        <v>452</v>
      </c>
      <c r="F178" s="809">
        <v>1</v>
      </c>
      <c r="G178" s="811"/>
      <c r="H178" s="812"/>
      <c r="I178" s="813">
        <v>83200</v>
      </c>
      <c r="J178" s="813">
        <v>3.88</v>
      </c>
      <c r="K178" s="814">
        <f t="shared" si="294"/>
        <v>322816</v>
      </c>
      <c r="L178" s="814">
        <v>0</v>
      </c>
      <c r="M178" s="814"/>
      <c r="N178" s="814">
        <f t="shared" si="295"/>
        <v>322816</v>
      </c>
      <c r="O178" s="813">
        <v>8000</v>
      </c>
      <c r="P178" s="815">
        <f t="shared" si="296"/>
        <v>330816</v>
      </c>
      <c r="Q178" s="815">
        <f t="shared" si="297"/>
        <v>4300608</v>
      </c>
      <c r="R178" s="454">
        <f t="shared" si="298"/>
        <v>1</v>
      </c>
      <c r="S178" s="448"/>
      <c r="T178" s="449">
        <v>83200</v>
      </c>
      <c r="U178" s="449">
        <f t="shared" si="299"/>
        <v>3.88</v>
      </c>
      <c r="V178" s="449"/>
      <c r="W178" s="449">
        <f t="shared" si="300"/>
        <v>3.88</v>
      </c>
      <c r="X178" s="450">
        <f t="shared" si="301"/>
        <v>322816</v>
      </c>
      <c r="Y178" s="450">
        <f t="shared" si="302"/>
        <v>0</v>
      </c>
      <c r="Z178" s="450"/>
      <c r="AA178" s="450">
        <f t="shared" si="303"/>
        <v>322816</v>
      </c>
      <c r="AB178" s="449">
        <f t="shared" si="304"/>
        <v>8000</v>
      </c>
      <c r="AC178" s="452">
        <f t="shared" si="305"/>
        <v>330816</v>
      </c>
      <c r="AD178" s="452">
        <f t="shared" si="306"/>
        <v>4300608</v>
      </c>
      <c r="AE178" s="454">
        <f t="shared" si="307"/>
        <v>2</v>
      </c>
      <c r="AF178" s="448"/>
      <c r="AG178" s="449">
        <f t="shared" si="308"/>
        <v>83200</v>
      </c>
      <c r="AH178" s="449">
        <f t="shared" si="309"/>
        <v>3.88</v>
      </c>
      <c r="AI178" s="449"/>
      <c r="AJ178" s="449">
        <f t="shared" si="310"/>
        <v>3.88</v>
      </c>
      <c r="AK178" s="450">
        <f t="shared" si="311"/>
        <v>322816</v>
      </c>
      <c r="AL178" s="450">
        <f t="shared" si="312"/>
        <v>0</v>
      </c>
      <c r="AM178" s="450"/>
      <c r="AN178" s="450">
        <f t="shared" si="313"/>
        <v>322816</v>
      </c>
      <c r="AO178" s="449">
        <f t="shared" si="314"/>
        <v>8000</v>
      </c>
      <c r="AP178" s="452">
        <f t="shared" si="315"/>
        <v>330816</v>
      </c>
      <c r="AQ178" s="452">
        <f t="shared" si="316"/>
        <v>4300608</v>
      </c>
      <c r="AR178" s="454">
        <f t="shared" si="317"/>
        <v>3</v>
      </c>
      <c r="AS178" s="448"/>
      <c r="AT178" s="449">
        <f t="shared" si="318"/>
        <v>83200</v>
      </c>
      <c r="AU178" s="449">
        <f t="shared" si="319"/>
        <v>3.88</v>
      </c>
      <c r="AV178" s="449"/>
      <c r="AW178" s="449">
        <f t="shared" si="320"/>
        <v>3.88</v>
      </c>
      <c r="AX178" s="450">
        <f t="shared" si="321"/>
        <v>322816</v>
      </c>
      <c r="AY178" s="450">
        <f t="shared" si="322"/>
        <v>0</v>
      </c>
      <c r="AZ178" s="450"/>
      <c r="BA178" s="450">
        <f t="shared" si="323"/>
        <v>322816</v>
      </c>
      <c r="BB178" s="449">
        <f t="shared" si="324"/>
        <v>8000</v>
      </c>
      <c r="BC178" s="452">
        <f t="shared" si="325"/>
        <v>330816</v>
      </c>
      <c r="BD178" s="452">
        <f t="shared" si="326"/>
        <v>4300608</v>
      </c>
    </row>
    <row r="179" spans="1:57" s="451" customFormat="1" ht="27">
      <c r="A179" s="807">
        <v>13</v>
      </c>
      <c r="B179" s="808" t="s">
        <v>2042</v>
      </c>
      <c r="C179" s="809" t="s">
        <v>1960</v>
      </c>
      <c r="D179" s="809">
        <v>2000</v>
      </c>
      <c r="E179" s="810" t="s">
        <v>452</v>
      </c>
      <c r="F179" s="809">
        <v>1</v>
      </c>
      <c r="G179" s="811"/>
      <c r="H179" s="812"/>
      <c r="I179" s="813">
        <v>83200</v>
      </c>
      <c r="J179" s="813">
        <v>3.88</v>
      </c>
      <c r="K179" s="814">
        <f t="shared" si="294"/>
        <v>322816</v>
      </c>
      <c r="L179" s="814">
        <v>0</v>
      </c>
      <c r="M179" s="814"/>
      <c r="N179" s="814">
        <f t="shared" si="295"/>
        <v>322816</v>
      </c>
      <c r="O179" s="813"/>
      <c r="P179" s="815">
        <f t="shared" si="296"/>
        <v>322816</v>
      </c>
      <c r="Q179" s="815">
        <f t="shared" si="297"/>
        <v>4196608</v>
      </c>
      <c r="R179" s="454">
        <f t="shared" si="298"/>
        <v>1</v>
      </c>
      <c r="S179" s="448"/>
      <c r="T179" s="449">
        <v>83200</v>
      </c>
      <c r="U179" s="449">
        <f t="shared" si="299"/>
        <v>3.88</v>
      </c>
      <c r="V179" s="449"/>
      <c r="W179" s="449">
        <f t="shared" si="300"/>
        <v>3.88</v>
      </c>
      <c r="X179" s="450">
        <f t="shared" si="301"/>
        <v>322816</v>
      </c>
      <c r="Y179" s="450">
        <f t="shared" si="302"/>
        <v>0</v>
      </c>
      <c r="Z179" s="450"/>
      <c r="AA179" s="450">
        <f t="shared" si="303"/>
        <v>322816</v>
      </c>
      <c r="AB179" s="449">
        <f t="shared" si="304"/>
        <v>0</v>
      </c>
      <c r="AC179" s="452">
        <f t="shared" si="305"/>
        <v>322816</v>
      </c>
      <c r="AD179" s="452">
        <f t="shared" si="306"/>
        <v>4196608</v>
      </c>
      <c r="AE179" s="454">
        <f t="shared" si="307"/>
        <v>2</v>
      </c>
      <c r="AF179" s="448"/>
      <c r="AG179" s="449">
        <f t="shared" si="308"/>
        <v>83200</v>
      </c>
      <c r="AH179" s="449">
        <f t="shared" si="309"/>
        <v>3.88</v>
      </c>
      <c r="AI179" s="449"/>
      <c r="AJ179" s="449">
        <f t="shared" si="310"/>
        <v>3.88</v>
      </c>
      <c r="AK179" s="450">
        <f t="shared" si="311"/>
        <v>322816</v>
      </c>
      <c r="AL179" s="450">
        <f t="shared" si="312"/>
        <v>0</v>
      </c>
      <c r="AM179" s="450"/>
      <c r="AN179" s="450">
        <f t="shared" si="313"/>
        <v>322816</v>
      </c>
      <c r="AO179" s="449">
        <f t="shared" si="314"/>
        <v>0</v>
      </c>
      <c r="AP179" s="452">
        <f t="shared" si="315"/>
        <v>322816</v>
      </c>
      <c r="AQ179" s="452">
        <f t="shared" si="316"/>
        <v>4196608</v>
      </c>
      <c r="AR179" s="454">
        <f t="shared" si="317"/>
        <v>3</v>
      </c>
      <c r="AS179" s="448"/>
      <c r="AT179" s="449">
        <f t="shared" si="318"/>
        <v>83200</v>
      </c>
      <c r="AU179" s="449">
        <f t="shared" si="319"/>
        <v>3.88</v>
      </c>
      <c r="AV179" s="449"/>
      <c r="AW179" s="449">
        <f t="shared" si="320"/>
        <v>3.88</v>
      </c>
      <c r="AX179" s="450">
        <f t="shared" si="321"/>
        <v>322816</v>
      </c>
      <c r="AY179" s="450">
        <f t="shared" si="322"/>
        <v>0</v>
      </c>
      <c r="AZ179" s="450"/>
      <c r="BA179" s="450">
        <f t="shared" si="323"/>
        <v>322816</v>
      </c>
      <c r="BB179" s="449">
        <f t="shared" si="324"/>
        <v>0</v>
      </c>
      <c r="BC179" s="452">
        <f t="shared" si="325"/>
        <v>322816</v>
      </c>
      <c r="BD179" s="452">
        <f t="shared" si="326"/>
        <v>4196608</v>
      </c>
    </row>
    <row r="180" spans="1:57" s="451" customFormat="1" ht="27">
      <c r="A180" s="807">
        <v>14</v>
      </c>
      <c r="B180" s="808" t="s">
        <v>2557</v>
      </c>
      <c r="C180" s="809" t="s">
        <v>1960</v>
      </c>
      <c r="D180" s="809">
        <v>1999</v>
      </c>
      <c r="E180" s="810" t="s">
        <v>452</v>
      </c>
      <c r="F180" s="809">
        <v>1</v>
      </c>
      <c r="G180" s="811"/>
      <c r="H180" s="812"/>
      <c r="I180" s="813">
        <v>83200</v>
      </c>
      <c r="J180" s="813">
        <v>3.88</v>
      </c>
      <c r="K180" s="814">
        <f t="shared" si="294"/>
        <v>322816</v>
      </c>
      <c r="L180" s="814">
        <v>0</v>
      </c>
      <c r="M180" s="814"/>
      <c r="N180" s="814">
        <f t="shared" si="295"/>
        <v>322816</v>
      </c>
      <c r="O180" s="813"/>
      <c r="P180" s="815">
        <f t="shared" si="296"/>
        <v>322816</v>
      </c>
      <c r="Q180" s="815">
        <f t="shared" si="297"/>
        <v>4196608</v>
      </c>
      <c r="R180" s="454">
        <f t="shared" si="298"/>
        <v>1</v>
      </c>
      <c r="S180" s="448"/>
      <c r="T180" s="449">
        <v>83200</v>
      </c>
      <c r="U180" s="449">
        <f t="shared" si="299"/>
        <v>3.88</v>
      </c>
      <c r="V180" s="449"/>
      <c r="W180" s="449">
        <f t="shared" si="300"/>
        <v>3.88</v>
      </c>
      <c r="X180" s="450">
        <f t="shared" si="301"/>
        <v>322816</v>
      </c>
      <c r="Y180" s="450">
        <f t="shared" si="302"/>
        <v>0</v>
      </c>
      <c r="Z180" s="450"/>
      <c r="AA180" s="450">
        <f t="shared" si="303"/>
        <v>322816</v>
      </c>
      <c r="AB180" s="449">
        <f t="shared" si="304"/>
        <v>0</v>
      </c>
      <c r="AC180" s="452">
        <f t="shared" si="305"/>
        <v>322816</v>
      </c>
      <c r="AD180" s="452">
        <f t="shared" si="306"/>
        <v>4196608</v>
      </c>
      <c r="AE180" s="454">
        <f t="shared" si="307"/>
        <v>2</v>
      </c>
      <c r="AF180" s="448"/>
      <c r="AG180" s="449">
        <f t="shared" si="308"/>
        <v>83200</v>
      </c>
      <c r="AH180" s="449">
        <f t="shared" si="309"/>
        <v>3.88</v>
      </c>
      <c r="AI180" s="449"/>
      <c r="AJ180" s="449">
        <f t="shared" si="310"/>
        <v>3.88</v>
      </c>
      <c r="AK180" s="450">
        <f t="shared" si="311"/>
        <v>322816</v>
      </c>
      <c r="AL180" s="450">
        <f t="shared" si="312"/>
        <v>0</v>
      </c>
      <c r="AM180" s="450"/>
      <c r="AN180" s="450">
        <f t="shared" si="313"/>
        <v>322816</v>
      </c>
      <c r="AO180" s="449">
        <f t="shared" si="314"/>
        <v>0</v>
      </c>
      <c r="AP180" s="452">
        <f t="shared" si="315"/>
        <v>322816</v>
      </c>
      <c r="AQ180" s="452">
        <f t="shared" si="316"/>
        <v>4196608</v>
      </c>
      <c r="AR180" s="454">
        <f t="shared" si="317"/>
        <v>3</v>
      </c>
      <c r="AS180" s="448"/>
      <c r="AT180" s="449">
        <f t="shared" si="318"/>
        <v>83200</v>
      </c>
      <c r="AU180" s="449">
        <f t="shared" si="319"/>
        <v>3.88</v>
      </c>
      <c r="AV180" s="449"/>
      <c r="AW180" s="449">
        <f t="shared" si="320"/>
        <v>3.88</v>
      </c>
      <c r="AX180" s="450">
        <f t="shared" si="321"/>
        <v>322816</v>
      </c>
      <c r="AY180" s="450">
        <f t="shared" si="322"/>
        <v>0</v>
      </c>
      <c r="AZ180" s="450"/>
      <c r="BA180" s="450">
        <f t="shared" si="323"/>
        <v>322816</v>
      </c>
      <c r="BB180" s="449">
        <f t="shared" si="324"/>
        <v>0</v>
      </c>
      <c r="BC180" s="452">
        <f t="shared" si="325"/>
        <v>322816</v>
      </c>
      <c r="BD180" s="452">
        <f t="shared" si="326"/>
        <v>4196608</v>
      </c>
    </row>
    <row r="181" spans="1:57" s="451" customFormat="1" ht="27">
      <c r="A181" s="807">
        <v>15</v>
      </c>
      <c r="B181" s="808" t="s">
        <v>2858</v>
      </c>
      <c r="C181" s="809" t="s">
        <v>1961</v>
      </c>
      <c r="D181" s="809">
        <v>2000</v>
      </c>
      <c r="E181" s="810" t="s">
        <v>452</v>
      </c>
      <c r="F181" s="809">
        <v>1</v>
      </c>
      <c r="G181" s="811"/>
      <c r="H181" s="812"/>
      <c r="I181" s="813">
        <v>83200</v>
      </c>
      <c r="J181" s="813">
        <v>3.88</v>
      </c>
      <c r="K181" s="814">
        <f t="shared" si="294"/>
        <v>322816</v>
      </c>
      <c r="L181" s="814">
        <v>0</v>
      </c>
      <c r="M181" s="814"/>
      <c r="N181" s="814">
        <f t="shared" si="295"/>
        <v>322816</v>
      </c>
      <c r="O181" s="813"/>
      <c r="P181" s="815">
        <f t="shared" si="296"/>
        <v>322816</v>
      </c>
      <c r="Q181" s="815">
        <f t="shared" si="297"/>
        <v>4196608</v>
      </c>
      <c r="R181" s="454">
        <f t="shared" si="298"/>
        <v>1</v>
      </c>
      <c r="S181" s="448"/>
      <c r="T181" s="449">
        <v>83200</v>
      </c>
      <c r="U181" s="449">
        <f t="shared" si="299"/>
        <v>3.88</v>
      </c>
      <c r="V181" s="449"/>
      <c r="W181" s="449">
        <f t="shared" si="300"/>
        <v>3.88</v>
      </c>
      <c r="X181" s="450">
        <f t="shared" si="301"/>
        <v>322816</v>
      </c>
      <c r="Y181" s="450">
        <f t="shared" si="302"/>
        <v>0</v>
      </c>
      <c r="Z181" s="450"/>
      <c r="AA181" s="450">
        <f t="shared" si="303"/>
        <v>322816</v>
      </c>
      <c r="AB181" s="449">
        <f t="shared" si="304"/>
        <v>0</v>
      </c>
      <c r="AC181" s="452">
        <f t="shared" si="305"/>
        <v>322816</v>
      </c>
      <c r="AD181" s="452">
        <f t="shared" si="306"/>
        <v>4196608</v>
      </c>
      <c r="AE181" s="454">
        <f t="shared" si="307"/>
        <v>2</v>
      </c>
      <c r="AF181" s="448"/>
      <c r="AG181" s="449">
        <f t="shared" si="308"/>
        <v>83200</v>
      </c>
      <c r="AH181" s="449">
        <f t="shared" si="309"/>
        <v>3.88</v>
      </c>
      <c r="AI181" s="449"/>
      <c r="AJ181" s="449">
        <f t="shared" si="310"/>
        <v>3.88</v>
      </c>
      <c r="AK181" s="450">
        <f t="shared" si="311"/>
        <v>322816</v>
      </c>
      <c r="AL181" s="450">
        <f t="shared" si="312"/>
        <v>0</v>
      </c>
      <c r="AM181" s="450"/>
      <c r="AN181" s="450">
        <f t="shared" si="313"/>
        <v>322816</v>
      </c>
      <c r="AO181" s="449">
        <f t="shared" si="314"/>
        <v>0</v>
      </c>
      <c r="AP181" s="452">
        <f t="shared" si="315"/>
        <v>322816</v>
      </c>
      <c r="AQ181" s="452">
        <f t="shared" si="316"/>
        <v>4196608</v>
      </c>
      <c r="AR181" s="454">
        <f t="shared" si="317"/>
        <v>3</v>
      </c>
      <c r="AS181" s="448"/>
      <c r="AT181" s="449">
        <f t="shared" si="318"/>
        <v>83200</v>
      </c>
      <c r="AU181" s="449">
        <f t="shared" si="319"/>
        <v>3.88</v>
      </c>
      <c r="AV181" s="449"/>
      <c r="AW181" s="449">
        <f t="shared" si="320"/>
        <v>3.88</v>
      </c>
      <c r="AX181" s="450">
        <f t="shared" si="321"/>
        <v>322816</v>
      </c>
      <c r="AY181" s="450">
        <f t="shared" si="322"/>
        <v>0</v>
      </c>
      <c r="AZ181" s="450"/>
      <c r="BA181" s="450">
        <f t="shared" si="323"/>
        <v>322816</v>
      </c>
      <c r="BB181" s="449">
        <f t="shared" si="324"/>
        <v>0</v>
      </c>
      <c r="BC181" s="452">
        <f t="shared" si="325"/>
        <v>322816</v>
      </c>
      <c r="BD181" s="452">
        <f t="shared" si="326"/>
        <v>4196608</v>
      </c>
    </row>
    <row r="182" spans="1:57" s="451" customFormat="1" ht="27">
      <c r="A182" s="807">
        <v>16</v>
      </c>
      <c r="B182" s="808" t="s">
        <v>2558</v>
      </c>
      <c r="C182" s="809" t="s">
        <v>1960</v>
      </c>
      <c r="D182" s="809">
        <v>1996</v>
      </c>
      <c r="E182" s="810" t="s">
        <v>452</v>
      </c>
      <c r="F182" s="809">
        <v>1</v>
      </c>
      <c r="G182" s="811"/>
      <c r="H182" s="812"/>
      <c r="I182" s="813">
        <v>83200</v>
      </c>
      <c r="J182" s="813">
        <v>3.88</v>
      </c>
      <c r="K182" s="814">
        <f t="shared" si="294"/>
        <v>322816</v>
      </c>
      <c r="L182" s="814">
        <v>0</v>
      </c>
      <c r="M182" s="814"/>
      <c r="N182" s="814">
        <f t="shared" si="295"/>
        <v>322816</v>
      </c>
      <c r="O182" s="813"/>
      <c r="P182" s="815">
        <f t="shared" si="296"/>
        <v>322816</v>
      </c>
      <c r="Q182" s="815">
        <f t="shared" si="297"/>
        <v>4196608</v>
      </c>
      <c r="R182" s="454">
        <f t="shared" si="298"/>
        <v>1</v>
      </c>
      <c r="S182" s="448"/>
      <c r="T182" s="449">
        <v>83200</v>
      </c>
      <c r="U182" s="449">
        <f t="shared" si="299"/>
        <v>3.88</v>
      </c>
      <c r="V182" s="449"/>
      <c r="W182" s="449">
        <f t="shared" si="300"/>
        <v>3.88</v>
      </c>
      <c r="X182" s="450">
        <f t="shared" si="301"/>
        <v>322816</v>
      </c>
      <c r="Y182" s="450">
        <f t="shared" si="302"/>
        <v>0</v>
      </c>
      <c r="Z182" s="450"/>
      <c r="AA182" s="450">
        <f t="shared" si="303"/>
        <v>322816</v>
      </c>
      <c r="AB182" s="449">
        <f t="shared" si="304"/>
        <v>0</v>
      </c>
      <c r="AC182" s="452">
        <f t="shared" si="305"/>
        <v>322816</v>
      </c>
      <c r="AD182" s="452">
        <f t="shared" si="306"/>
        <v>4196608</v>
      </c>
      <c r="AE182" s="454">
        <f t="shared" si="307"/>
        <v>2</v>
      </c>
      <c r="AF182" s="448"/>
      <c r="AG182" s="449">
        <f t="shared" si="308"/>
        <v>83200</v>
      </c>
      <c r="AH182" s="449">
        <f t="shared" si="309"/>
        <v>3.88</v>
      </c>
      <c r="AI182" s="449"/>
      <c r="AJ182" s="449">
        <f t="shared" si="310"/>
        <v>3.88</v>
      </c>
      <c r="AK182" s="450">
        <f t="shared" si="311"/>
        <v>322816</v>
      </c>
      <c r="AL182" s="450">
        <f t="shared" si="312"/>
        <v>0</v>
      </c>
      <c r="AM182" s="450"/>
      <c r="AN182" s="450">
        <f t="shared" si="313"/>
        <v>322816</v>
      </c>
      <c r="AO182" s="449">
        <f t="shared" si="314"/>
        <v>0</v>
      </c>
      <c r="AP182" s="452">
        <f t="shared" si="315"/>
        <v>322816</v>
      </c>
      <c r="AQ182" s="452">
        <f t="shared" si="316"/>
        <v>4196608</v>
      </c>
      <c r="AR182" s="454">
        <f t="shared" si="317"/>
        <v>3</v>
      </c>
      <c r="AS182" s="448"/>
      <c r="AT182" s="449">
        <f t="shared" si="318"/>
        <v>83200</v>
      </c>
      <c r="AU182" s="449">
        <f t="shared" si="319"/>
        <v>3.88</v>
      </c>
      <c r="AV182" s="449"/>
      <c r="AW182" s="449">
        <f t="shared" si="320"/>
        <v>3.88</v>
      </c>
      <c r="AX182" s="450">
        <f t="shared" si="321"/>
        <v>322816</v>
      </c>
      <c r="AY182" s="450">
        <f t="shared" si="322"/>
        <v>0</v>
      </c>
      <c r="AZ182" s="450"/>
      <c r="BA182" s="450">
        <f t="shared" si="323"/>
        <v>322816</v>
      </c>
      <c r="BB182" s="449">
        <f t="shared" si="324"/>
        <v>0</v>
      </c>
      <c r="BC182" s="452">
        <f t="shared" si="325"/>
        <v>322816</v>
      </c>
      <c r="BD182" s="452">
        <f t="shared" si="326"/>
        <v>4196608</v>
      </c>
    </row>
    <row r="183" spans="1:57" s="451" customFormat="1" ht="27">
      <c r="A183" s="807">
        <v>17</v>
      </c>
      <c r="B183" s="808" t="s">
        <v>1460</v>
      </c>
      <c r="C183" s="809" t="s">
        <v>1960</v>
      </c>
      <c r="D183" s="809">
        <v>2000</v>
      </c>
      <c r="E183" s="810" t="s">
        <v>452</v>
      </c>
      <c r="F183" s="809">
        <v>1</v>
      </c>
      <c r="G183" s="811"/>
      <c r="H183" s="812"/>
      <c r="I183" s="813">
        <v>83200</v>
      </c>
      <c r="J183" s="813">
        <v>3.88</v>
      </c>
      <c r="K183" s="814">
        <f t="shared" ref="K183:K189" si="327">+J183*I183</f>
        <v>322816</v>
      </c>
      <c r="L183" s="814">
        <v>0</v>
      </c>
      <c r="M183" s="814"/>
      <c r="N183" s="814">
        <f t="shared" si="295"/>
        <v>322816</v>
      </c>
      <c r="O183" s="813"/>
      <c r="P183" s="815">
        <f t="shared" ref="P183:P189" si="328">+N183+O183</f>
        <v>322816</v>
      </c>
      <c r="Q183" s="815">
        <f t="shared" ref="Q183:Q189" si="329">+P183*13</f>
        <v>4196608</v>
      </c>
      <c r="R183" s="454">
        <f t="shared" ref="R183:R189" si="330">+G183+1</f>
        <v>1</v>
      </c>
      <c r="S183" s="448"/>
      <c r="T183" s="449">
        <v>83200</v>
      </c>
      <c r="U183" s="449">
        <f t="shared" si="299"/>
        <v>3.88</v>
      </c>
      <c r="V183" s="449"/>
      <c r="W183" s="449">
        <f t="shared" ref="W183:W189" si="331">+U183+U183*V183</f>
        <v>3.88</v>
      </c>
      <c r="X183" s="450">
        <f t="shared" ref="X183:X189" si="332">+W183*T183</f>
        <v>322816</v>
      </c>
      <c r="Y183" s="450">
        <f t="shared" ref="Y183:Y189" si="333">IF((S183&lt;=30)*AND(X183*S183%&gt;L183),X183*S183%,IF((S183&gt;30)*AND(X183*30%&gt;L183),X183*30%,L183))</f>
        <v>0</v>
      </c>
      <c r="Z183" s="450"/>
      <c r="AA183" s="450">
        <f t="shared" ref="AA183:AA189" si="334">+X183+Y183</f>
        <v>322816</v>
      </c>
      <c r="AB183" s="449">
        <f t="shared" ref="AB183:AB189" si="335">+O183</f>
        <v>0</v>
      </c>
      <c r="AC183" s="452">
        <f t="shared" ref="AC183:AC189" si="336">+AA183+AB183</f>
        <v>322816</v>
      </c>
      <c r="AD183" s="452">
        <f t="shared" ref="AD183:AD189" si="337">+AC183*13</f>
        <v>4196608</v>
      </c>
      <c r="AE183" s="454">
        <f t="shared" ref="AE183:AE189" si="338">+R183+1</f>
        <v>2</v>
      </c>
      <c r="AF183" s="448"/>
      <c r="AG183" s="449">
        <f t="shared" ref="AG183:AG189" si="339">+T183</f>
        <v>83200</v>
      </c>
      <c r="AH183" s="449">
        <f t="shared" ref="AH183:AH189" si="340">+J183</f>
        <v>3.88</v>
      </c>
      <c r="AI183" s="449"/>
      <c r="AJ183" s="449">
        <f t="shared" ref="AJ183:AJ189" si="341">+AH183+AH183*AI183</f>
        <v>3.88</v>
      </c>
      <c r="AK183" s="450">
        <f t="shared" ref="AK183:AK189" si="342">+AJ183*AG183</f>
        <v>322816</v>
      </c>
      <c r="AL183" s="450">
        <f t="shared" ref="AL183:AL189" si="343">IF((AF183&lt;=30)*AND(AK183*AF183%&gt;Y183),AK183*AF183%,IF((AF183&gt;30)*AND(AK183*30%&gt;Y183),AK183*30%,Y183))</f>
        <v>0</v>
      </c>
      <c r="AM183" s="450"/>
      <c r="AN183" s="450">
        <f t="shared" ref="AN183:AN189" si="344">+AK183+AL183</f>
        <v>322816</v>
      </c>
      <c r="AO183" s="449">
        <f t="shared" ref="AO183:AO189" si="345">+AB183</f>
        <v>0</v>
      </c>
      <c r="AP183" s="452">
        <f t="shared" ref="AP183:AP189" si="346">+AN183+AO183</f>
        <v>322816</v>
      </c>
      <c r="AQ183" s="452">
        <f t="shared" ref="AQ183:AQ189" si="347">+AP183*13</f>
        <v>4196608</v>
      </c>
      <c r="AR183" s="454">
        <f t="shared" ref="AR183:AR189" si="348">+AE183+1</f>
        <v>3</v>
      </c>
      <c r="AS183" s="448"/>
      <c r="AT183" s="449">
        <f t="shared" ref="AT183:AT189" si="349">+AG183</f>
        <v>83200</v>
      </c>
      <c r="AU183" s="449">
        <f t="shared" ref="AU183:AU189" si="350">+J183</f>
        <v>3.88</v>
      </c>
      <c r="AV183" s="449"/>
      <c r="AW183" s="449">
        <f t="shared" ref="AW183:AW189" si="351">+AU183+AU183*AV183</f>
        <v>3.88</v>
      </c>
      <c r="AX183" s="450">
        <f t="shared" ref="AX183:AX189" si="352">+AW183*AT183</f>
        <v>322816</v>
      </c>
      <c r="AY183" s="450">
        <f t="shared" ref="AY183:AY189" si="353">IF((AS183&lt;=30)*AND(AX183*AS183%&gt;AL183),AX183*AS183%,IF((AS183&gt;30)*AND(AX183*30%&gt;AL183),AX183*30%,AL183))</f>
        <v>0</v>
      </c>
      <c r="AZ183" s="450"/>
      <c r="BA183" s="450">
        <f t="shared" ref="BA183:BA189" si="354">+AX183+AY183</f>
        <v>322816</v>
      </c>
      <c r="BB183" s="449">
        <f t="shared" ref="BB183:BB189" si="355">+AO183</f>
        <v>0</v>
      </c>
      <c r="BC183" s="452">
        <f t="shared" ref="BC183:BC189" si="356">+BA183+BB183</f>
        <v>322816</v>
      </c>
      <c r="BD183" s="452">
        <f t="shared" ref="BD183:BD189" si="357">+BC183*13</f>
        <v>4196608</v>
      </c>
    </row>
    <row r="184" spans="1:57" s="451" customFormat="1" ht="27">
      <c r="A184" s="807">
        <v>18</v>
      </c>
      <c r="B184" s="808" t="s">
        <v>3007</v>
      </c>
      <c r="C184" s="809" t="s">
        <v>1961</v>
      </c>
      <c r="D184" s="809">
        <v>2002</v>
      </c>
      <c r="E184" s="810" t="s">
        <v>452</v>
      </c>
      <c r="F184" s="809">
        <v>1</v>
      </c>
      <c r="G184" s="811"/>
      <c r="H184" s="812"/>
      <c r="I184" s="813">
        <v>83200</v>
      </c>
      <c r="J184" s="813">
        <v>3.88</v>
      </c>
      <c r="K184" s="814">
        <f t="shared" si="327"/>
        <v>322816</v>
      </c>
      <c r="L184" s="814">
        <v>0</v>
      </c>
      <c r="M184" s="814"/>
      <c r="N184" s="814">
        <f t="shared" si="295"/>
        <v>322816</v>
      </c>
      <c r="O184" s="813"/>
      <c r="P184" s="815">
        <f t="shared" si="328"/>
        <v>322816</v>
      </c>
      <c r="Q184" s="815">
        <f t="shared" si="329"/>
        <v>4196608</v>
      </c>
      <c r="R184" s="454">
        <f t="shared" si="330"/>
        <v>1</v>
      </c>
      <c r="S184" s="448"/>
      <c r="T184" s="449">
        <v>83200</v>
      </c>
      <c r="U184" s="449">
        <f t="shared" si="299"/>
        <v>3.88</v>
      </c>
      <c r="V184" s="449"/>
      <c r="W184" s="449">
        <f t="shared" si="331"/>
        <v>3.88</v>
      </c>
      <c r="X184" s="450">
        <f t="shared" si="332"/>
        <v>322816</v>
      </c>
      <c r="Y184" s="450">
        <f t="shared" si="333"/>
        <v>0</v>
      </c>
      <c r="Z184" s="450"/>
      <c r="AA184" s="450">
        <f t="shared" si="334"/>
        <v>322816</v>
      </c>
      <c r="AB184" s="449">
        <f t="shared" si="335"/>
        <v>0</v>
      </c>
      <c r="AC184" s="452">
        <f t="shared" si="336"/>
        <v>322816</v>
      </c>
      <c r="AD184" s="452">
        <f t="shared" si="337"/>
        <v>4196608</v>
      </c>
      <c r="AE184" s="454">
        <f t="shared" si="338"/>
        <v>2</v>
      </c>
      <c r="AF184" s="448"/>
      <c r="AG184" s="449">
        <f t="shared" si="339"/>
        <v>83200</v>
      </c>
      <c r="AH184" s="449">
        <f t="shared" si="340"/>
        <v>3.88</v>
      </c>
      <c r="AI184" s="449"/>
      <c r="AJ184" s="449">
        <f t="shared" si="341"/>
        <v>3.88</v>
      </c>
      <c r="AK184" s="450">
        <f t="shared" si="342"/>
        <v>322816</v>
      </c>
      <c r="AL184" s="450">
        <f t="shared" si="343"/>
        <v>0</v>
      </c>
      <c r="AM184" s="450"/>
      <c r="AN184" s="450">
        <f t="shared" si="344"/>
        <v>322816</v>
      </c>
      <c r="AO184" s="449">
        <f t="shared" si="345"/>
        <v>0</v>
      </c>
      <c r="AP184" s="452">
        <f t="shared" si="346"/>
        <v>322816</v>
      </c>
      <c r="AQ184" s="452">
        <f t="shared" si="347"/>
        <v>4196608</v>
      </c>
      <c r="AR184" s="454">
        <f t="shared" si="348"/>
        <v>3</v>
      </c>
      <c r="AS184" s="448"/>
      <c r="AT184" s="449">
        <f t="shared" si="349"/>
        <v>83200</v>
      </c>
      <c r="AU184" s="449">
        <f t="shared" si="350"/>
        <v>3.88</v>
      </c>
      <c r="AV184" s="449"/>
      <c r="AW184" s="449">
        <f t="shared" si="351"/>
        <v>3.88</v>
      </c>
      <c r="AX184" s="450">
        <f t="shared" si="352"/>
        <v>322816</v>
      </c>
      <c r="AY184" s="450">
        <f t="shared" si="353"/>
        <v>0</v>
      </c>
      <c r="AZ184" s="450"/>
      <c r="BA184" s="450">
        <f t="shared" si="354"/>
        <v>322816</v>
      </c>
      <c r="BB184" s="449">
        <f t="shared" si="355"/>
        <v>0</v>
      </c>
      <c r="BC184" s="452">
        <f t="shared" si="356"/>
        <v>322816</v>
      </c>
      <c r="BD184" s="452">
        <f t="shared" si="357"/>
        <v>4196608</v>
      </c>
    </row>
    <row r="185" spans="1:57" s="451" customFormat="1" ht="27">
      <c r="A185" s="807">
        <v>19</v>
      </c>
      <c r="B185" s="808" t="s">
        <v>640</v>
      </c>
      <c r="C185" s="809" t="s">
        <v>1960</v>
      </c>
      <c r="D185" s="809">
        <v>1987</v>
      </c>
      <c r="E185" s="810" t="s">
        <v>452</v>
      </c>
      <c r="F185" s="809">
        <v>1</v>
      </c>
      <c r="G185" s="811"/>
      <c r="H185" s="812"/>
      <c r="I185" s="813">
        <v>83200</v>
      </c>
      <c r="J185" s="813">
        <v>3.88</v>
      </c>
      <c r="K185" s="814">
        <f t="shared" si="327"/>
        <v>322816</v>
      </c>
      <c r="L185" s="814">
        <v>0</v>
      </c>
      <c r="M185" s="814"/>
      <c r="N185" s="814">
        <f t="shared" si="295"/>
        <v>322816</v>
      </c>
      <c r="O185" s="813"/>
      <c r="P185" s="815">
        <f t="shared" si="328"/>
        <v>322816</v>
      </c>
      <c r="Q185" s="815">
        <f t="shared" si="329"/>
        <v>4196608</v>
      </c>
      <c r="R185" s="454">
        <f t="shared" si="330"/>
        <v>1</v>
      </c>
      <c r="S185" s="448"/>
      <c r="T185" s="449">
        <v>83200</v>
      </c>
      <c r="U185" s="449">
        <f t="shared" si="299"/>
        <v>3.88</v>
      </c>
      <c r="V185" s="449"/>
      <c r="W185" s="449">
        <f t="shared" si="331"/>
        <v>3.88</v>
      </c>
      <c r="X185" s="450">
        <f t="shared" si="332"/>
        <v>322816</v>
      </c>
      <c r="Y185" s="450">
        <f t="shared" si="333"/>
        <v>0</v>
      </c>
      <c r="Z185" s="450"/>
      <c r="AA185" s="450">
        <f t="shared" si="334"/>
        <v>322816</v>
      </c>
      <c r="AB185" s="449">
        <f t="shared" si="335"/>
        <v>0</v>
      </c>
      <c r="AC185" s="452">
        <f t="shared" si="336"/>
        <v>322816</v>
      </c>
      <c r="AD185" s="452">
        <f t="shared" si="337"/>
        <v>4196608</v>
      </c>
      <c r="AE185" s="454">
        <f t="shared" si="338"/>
        <v>2</v>
      </c>
      <c r="AF185" s="448"/>
      <c r="AG185" s="449">
        <f t="shared" si="339"/>
        <v>83200</v>
      </c>
      <c r="AH185" s="449">
        <f t="shared" si="340"/>
        <v>3.88</v>
      </c>
      <c r="AI185" s="449"/>
      <c r="AJ185" s="449">
        <f t="shared" si="341"/>
        <v>3.88</v>
      </c>
      <c r="AK185" s="450">
        <f t="shared" si="342"/>
        <v>322816</v>
      </c>
      <c r="AL185" s="450">
        <f t="shared" si="343"/>
        <v>0</v>
      </c>
      <c r="AM185" s="450"/>
      <c r="AN185" s="450">
        <f t="shared" si="344"/>
        <v>322816</v>
      </c>
      <c r="AO185" s="449">
        <f t="shared" si="345"/>
        <v>0</v>
      </c>
      <c r="AP185" s="452">
        <f t="shared" si="346"/>
        <v>322816</v>
      </c>
      <c r="AQ185" s="452">
        <f t="shared" si="347"/>
        <v>4196608</v>
      </c>
      <c r="AR185" s="454">
        <f t="shared" si="348"/>
        <v>3</v>
      </c>
      <c r="AS185" s="448"/>
      <c r="AT185" s="449">
        <f t="shared" si="349"/>
        <v>83200</v>
      </c>
      <c r="AU185" s="449">
        <f t="shared" si="350"/>
        <v>3.88</v>
      </c>
      <c r="AV185" s="449"/>
      <c r="AW185" s="449">
        <f t="shared" si="351"/>
        <v>3.88</v>
      </c>
      <c r="AX185" s="450">
        <f t="shared" si="352"/>
        <v>322816</v>
      </c>
      <c r="AY185" s="450">
        <f t="shared" si="353"/>
        <v>0</v>
      </c>
      <c r="AZ185" s="450"/>
      <c r="BA185" s="450">
        <f t="shared" si="354"/>
        <v>322816</v>
      </c>
      <c r="BB185" s="449">
        <f t="shared" si="355"/>
        <v>0</v>
      </c>
      <c r="BC185" s="452">
        <f t="shared" si="356"/>
        <v>322816</v>
      </c>
      <c r="BD185" s="452">
        <f t="shared" si="357"/>
        <v>4196608</v>
      </c>
    </row>
    <row r="186" spans="1:57" s="451" customFormat="1" ht="27">
      <c r="A186" s="807">
        <v>20</v>
      </c>
      <c r="B186" s="808" t="s">
        <v>1146</v>
      </c>
      <c r="C186" s="809" t="s">
        <v>1961</v>
      </c>
      <c r="D186" s="809">
        <v>1996</v>
      </c>
      <c r="E186" s="810" t="s">
        <v>452</v>
      </c>
      <c r="F186" s="809">
        <v>1</v>
      </c>
      <c r="G186" s="811"/>
      <c r="H186" s="812"/>
      <c r="I186" s="813">
        <v>83200</v>
      </c>
      <c r="J186" s="813">
        <v>3.88</v>
      </c>
      <c r="K186" s="814">
        <f t="shared" si="327"/>
        <v>322816</v>
      </c>
      <c r="L186" s="814">
        <v>0</v>
      </c>
      <c r="M186" s="814"/>
      <c r="N186" s="814">
        <f t="shared" si="295"/>
        <v>322816</v>
      </c>
      <c r="O186" s="813"/>
      <c r="P186" s="815">
        <f t="shared" si="328"/>
        <v>322816</v>
      </c>
      <c r="Q186" s="815">
        <f t="shared" si="329"/>
        <v>4196608</v>
      </c>
      <c r="R186" s="454">
        <f t="shared" si="330"/>
        <v>1</v>
      </c>
      <c r="S186" s="448"/>
      <c r="T186" s="449">
        <v>83200</v>
      </c>
      <c r="U186" s="449">
        <f t="shared" si="299"/>
        <v>3.88</v>
      </c>
      <c r="V186" s="449"/>
      <c r="W186" s="449">
        <f t="shared" si="331"/>
        <v>3.88</v>
      </c>
      <c r="X186" s="450">
        <f t="shared" si="332"/>
        <v>322816</v>
      </c>
      <c r="Y186" s="450">
        <f t="shared" si="333"/>
        <v>0</v>
      </c>
      <c r="Z186" s="450"/>
      <c r="AA186" s="450">
        <f t="shared" si="334"/>
        <v>322816</v>
      </c>
      <c r="AB186" s="449">
        <f t="shared" si="335"/>
        <v>0</v>
      </c>
      <c r="AC186" s="452">
        <f t="shared" si="336"/>
        <v>322816</v>
      </c>
      <c r="AD186" s="452">
        <f t="shared" si="337"/>
        <v>4196608</v>
      </c>
      <c r="AE186" s="454">
        <f t="shared" si="338"/>
        <v>2</v>
      </c>
      <c r="AF186" s="448"/>
      <c r="AG186" s="449">
        <f t="shared" si="339"/>
        <v>83200</v>
      </c>
      <c r="AH186" s="449">
        <f t="shared" si="340"/>
        <v>3.88</v>
      </c>
      <c r="AI186" s="449"/>
      <c r="AJ186" s="449">
        <f t="shared" si="341"/>
        <v>3.88</v>
      </c>
      <c r="AK186" s="450">
        <f t="shared" si="342"/>
        <v>322816</v>
      </c>
      <c r="AL186" s="450">
        <f t="shared" si="343"/>
        <v>0</v>
      </c>
      <c r="AM186" s="450"/>
      <c r="AN186" s="450">
        <f t="shared" si="344"/>
        <v>322816</v>
      </c>
      <c r="AO186" s="449">
        <f t="shared" si="345"/>
        <v>0</v>
      </c>
      <c r="AP186" s="452">
        <f t="shared" si="346"/>
        <v>322816</v>
      </c>
      <c r="AQ186" s="452">
        <f t="shared" si="347"/>
        <v>4196608</v>
      </c>
      <c r="AR186" s="454">
        <f t="shared" si="348"/>
        <v>3</v>
      </c>
      <c r="AS186" s="448"/>
      <c r="AT186" s="449">
        <f t="shared" si="349"/>
        <v>83200</v>
      </c>
      <c r="AU186" s="449">
        <f t="shared" si="350"/>
        <v>3.88</v>
      </c>
      <c r="AV186" s="449"/>
      <c r="AW186" s="449">
        <f t="shared" si="351"/>
        <v>3.88</v>
      </c>
      <c r="AX186" s="450">
        <f t="shared" si="352"/>
        <v>322816</v>
      </c>
      <c r="AY186" s="450">
        <f t="shared" si="353"/>
        <v>0</v>
      </c>
      <c r="AZ186" s="450"/>
      <c r="BA186" s="450">
        <f t="shared" si="354"/>
        <v>322816</v>
      </c>
      <c r="BB186" s="449">
        <f t="shared" si="355"/>
        <v>0</v>
      </c>
      <c r="BC186" s="452">
        <f t="shared" si="356"/>
        <v>322816</v>
      </c>
      <c r="BD186" s="452">
        <f t="shared" si="357"/>
        <v>4196608</v>
      </c>
    </row>
    <row r="187" spans="1:57" s="451" customFormat="1" ht="27">
      <c r="A187" s="807">
        <v>21</v>
      </c>
      <c r="B187" s="808" t="s">
        <v>1148</v>
      </c>
      <c r="C187" s="809" t="s">
        <v>1960</v>
      </c>
      <c r="D187" s="809">
        <v>1988</v>
      </c>
      <c r="E187" s="810" t="s">
        <v>452</v>
      </c>
      <c r="F187" s="809">
        <v>1</v>
      </c>
      <c r="G187" s="811"/>
      <c r="H187" s="812"/>
      <c r="I187" s="813">
        <v>83200</v>
      </c>
      <c r="J187" s="813">
        <v>3.88</v>
      </c>
      <c r="K187" s="814">
        <f t="shared" si="327"/>
        <v>322816</v>
      </c>
      <c r="L187" s="814">
        <v>0</v>
      </c>
      <c r="M187" s="814"/>
      <c r="N187" s="814">
        <f t="shared" si="295"/>
        <v>322816</v>
      </c>
      <c r="O187" s="813"/>
      <c r="P187" s="815">
        <f t="shared" si="328"/>
        <v>322816</v>
      </c>
      <c r="Q187" s="815">
        <f t="shared" si="329"/>
        <v>4196608</v>
      </c>
      <c r="R187" s="454">
        <f t="shared" si="330"/>
        <v>1</v>
      </c>
      <c r="S187" s="448"/>
      <c r="T187" s="449">
        <v>83200</v>
      </c>
      <c r="U187" s="449">
        <f t="shared" si="299"/>
        <v>3.88</v>
      </c>
      <c r="V187" s="449"/>
      <c r="W187" s="449">
        <f t="shared" si="331"/>
        <v>3.88</v>
      </c>
      <c r="X187" s="450">
        <f t="shared" si="332"/>
        <v>322816</v>
      </c>
      <c r="Y187" s="450">
        <f t="shared" si="333"/>
        <v>0</v>
      </c>
      <c r="Z187" s="450"/>
      <c r="AA187" s="450">
        <f t="shared" si="334"/>
        <v>322816</v>
      </c>
      <c r="AB187" s="449">
        <f t="shared" si="335"/>
        <v>0</v>
      </c>
      <c r="AC187" s="452">
        <f t="shared" si="336"/>
        <v>322816</v>
      </c>
      <c r="AD187" s="452">
        <f t="shared" si="337"/>
        <v>4196608</v>
      </c>
      <c r="AE187" s="454">
        <f t="shared" si="338"/>
        <v>2</v>
      </c>
      <c r="AF187" s="448"/>
      <c r="AG187" s="449">
        <f t="shared" si="339"/>
        <v>83200</v>
      </c>
      <c r="AH187" s="449">
        <f t="shared" si="340"/>
        <v>3.88</v>
      </c>
      <c r="AI187" s="449"/>
      <c r="AJ187" s="449">
        <f t="shared" si="341"/>
        <v>3.88</v>
      </c>
      <c r="AK187" s="450">
        <f t="shared" si="342"/>
        <v>322816</v>
      </c>
      <c r="AL187" s="450">
        <f t="shared" si="343"/>
        <v>0</v>
      </c>
      <c r="AM187" s="450"/>
      <c r="AN187" s="450">
        <f t="shared" si="344"/>
        <v>322816</v>
      </c>
      <c r="AO187" s="449">
        <f t="shared" si="345"/>
        <v>0</v>
      </c>
      <c r="AP187" s="452">
        <f t="shared" si="346"/>
        <v>322816</v>
      </c>
      <c r="AQ187" s="452">
        <f t="shared" si="347"/>
        <v>4196608</v>
      </c>
      <c r="AR187" s="454">
        <f t="shared" si="348"/>
        <v>3</v>
      </c>
      <c r="AS187" s="448"/>
      <c r="AT187" s="449">
        <f t="shared" si="349"/>
        <v>83200</v>
      </c>
      <c r="AU187" s="449">
        <f t="shared" si="350"/>
        <v>3.88</v>
      </c>
      <c r="AV187" s="449"/>
      <c r="AW187" s="449">
        <f t="shared" si="351"/>
        <v>3.88</v>
      </c>
      <c r="AX187" s="450">
        <f t="shared" si="352"/>
        <v>322816</v>
      </c>
      <c r="AY187" s="450">
        <f t="shared" si="353"/>
        <v>0</v>
      </c>
      <c r="AZ187" s="450"/>
      <c r="BA187" s="450">
        <f t="shared" si="354"/>
        <v>322816</v>
      </c>
      <c r="BB187" s="449">
        <f t="shared" si="355"/>
        <v>0</v>
      </c>
      <c r="BC187" s="452">
        <f t="shared" si="356"/>
        <v>322816</v>
      </c>
      <c r="BD187" s="452">
        <f t="shared" si="357"/>
        <v>4196608</v>
      </c>
    </row>
    <row r="188" spans="1:57" s="451" customFormat="1" ht="27">
      <c r="A188" s="807">
        <v>22</v>
      </c>
      <c r="B188" s="808" t="s">
        <v>643</v>
      </c>
      <c r="C188" s="809" t="s">
        <v>1961</v>
      </c>
      <c r="D188" s="809">
        <v>1991</v>
      </c>
      <c r="E188" s="810" t="s">
        <v>452</v>
      </c>
      <c r="F188" s="809">
        <v>1</v>
      </c>
      <c r="G188" s="811"/>
      <c r="H188" s="812"/>
      <c r="I188" s="813">
        <v>83200</v>
      </c>
      <c r="J188" s="813">
        <v>3.88</v>
      </c>
      <c r="K188" s="814">
        <f t="shared" si="327"/>
        <v>322816</v>
      </c>
      <c r="L188" s="814">
        <v>0</v>
      </c>
      <c r="M188" s="814"/>
      <c r="N188" s="814">
        <f t="shared" si="295"/>
        <v>322816</v>
      </c>
      <c r="O188" s="813"/>
      <c r="P188" s="815">
        <f t="shared" si="328"/>
        <v>322816</v>
      </c>
      <c r="Q188" s="815">
        <f t="shared" si="329"/>
        <v>4196608</v>
      </c>
      <c r="R188" s="454">
        <f t="shared" si="330"/>
        <v>1</v>
      </c>
      <c r="S188" s="448"/>
      <c r="T188" s="449">
        <v>83200</v>
      </c>
      <c r="U188" s="449">
        <f t="shared" si="299"/>
        <v>3.88</v>
      </c>
      <c r="V188" s="449"/>
      <c r="W188" s="449">
        <f t="shared" si="331"/>
        <v>3.88</v>
      </c>
      <c r="X188" s="450">
        <f t="shared" si="332"/>
        <v>322816</v>
      </c>
      <c r="Y188" s="450">
        <f t="shared" si="333"/>
        <v>0</v>
      </c>
      <c r="Z188" s="450"/>
      <c r="AA188" s="450">
        <f t="shared" si="334"/>
        <v>322816</v>
      </c>
      <c r="AB188" s="449">
        <f t="shared" si="335"/>
        <v>0</v>
      </c>
      <c r="AC188" s="452">
        <f t="shared" si="336"/>
        <v>322816</v>
      </c>
      <c r="AD188" s="452">
        <f t="shared" si="337"/>
        <v>4196608</v>
      </c>
      <c r="AE188" s="454">
        <f t="shared" si="338"/>
        <v>2</v>
      </c>
      <c r="AF188" s="448"/>
      <c r="AG188" s="449">
        <f t="shared" si="339"/>
        <v>83200</v>
      </c>
      <c r="AH188" s="449">
        <f t="shared" si="340"/>
        <v>3.88</v>
      </c>
      <c r="AI188" s="449"/>
      <c r="AJ188" s="449">
        <f t="shared" si="341"/>
        <v>3.88</v>
      </c>
      <c r="AK188" s="450">
        <f t="shared" si="342"/>
        <v>322816</v>
      </c>
      <c r="AL188" s="450">
        <f t="shared" si="343"/>
        <v>0</v>
      </c>
      <c r="AM188" s="450"/>
      <c r="AN188" s="450">
        <f t="shared" si="344"/>
        <v>322816</v>
      </c>
      <c r="AO188" s="449">
        <f t="shared" si="345"/>
        <v>0</v>
      </c>
      <c r="AP188" s="452">
        <f t="shared" si="346"/>
        <v>322816</v>
      </c>
      <c r="AQ188" s="452">
        <f t="shared" si="347"/>
        <v>4196608</v>
      </c>
      <c r="AR188" s="454">
        <f t="shared" si="348"/>
        <v>3</v>
      </c>
      <c r="AS188" s="448"/>
      <c r="AT188" s="449">
        <f t="shared" si="349"/>
        <v>83200</v>
      </c>
      <c r="AU188" s="449">
        <f t="shared" si="350"/>
        <v>3.88</v>
      </c>
      <c r="AV188" s="449"/>
      <c r="AW188" s="449">
        <f t="shared" si="351"/>
        <v>3.88</v>
      </c>
      <c r="AX188" s="450">
        <f t="shared" si="352"/>
        <v>322816</v>
      </c>
      <c r="AY188" s="450">
        <f t="shared" si="353"/>
        <v>0</v>
      </c>
      <c r="AZ188" s="450"/>
      <c r="BA188" s="450">
        <f t="shared" si="354"/>
        <v>322816</v>
      </c>
      <c r="BB188" s="449">
        <f t="shared" si="355"/>
        <v>0</v>
      </c>
      <c r="BC188" s="452">
        <f t="shared" si="356"/>
        <v>322816</v>
      </c>
      <c r="BD188" s="452">
        <f t="shared" si="357"/>
        <v>4196608</v>
      </c>
    </row>
    <row r="189" spans="1:57" s="451" customFormat="1" ht="27">
      <c r="A189" s="807">
        <v>23</v>
      </c>
      <c r="B189" s="808" t="s">
        <v>3008</v>
      </c>
      <c r="C189" s="809" t="s">
        <v>1960</v>
      </c>
      <c r="D189" s="809">
        <v>2001</v>
      </c>
      <c r="E189" s="810" t="s">
        <v>452</v>
      </c>
      <c r="F189" s="809">
        <v>1</v>
      </c>
      <c r="G189" s="811"/>
      <c r="H189" s="812"/>
      <c r="I189" s="813">
        <v>83200</v>
      </c>
      <c r="J189" s="813">
        <v>3.88</v>
      </c>
      <c r="K189" s="814">
        <f t="shared" si="327"/>
        <v>322816</v>
      </c>
      <c r="L189" s="814">
        <v>0</v>
      </c>
      <c r="M189" s="814"/>
      <c r="N189" s="814">
        <f t="shared" si="295"/>
        <v>322816</v>
      </c>
      <c r="O189" s="813"/>
      <c r="P189" s="815">
        <f t="shared" si="328"/>
        <v>322816</v>
      </c>
      <c r="Q189" s="815">
        <f t="shared" si="329"/>
        <v>4196608</v>
      </c>
      <c r="R189" s="454">
        <f t="shared" si="330"/>
        <v>1</v>
      </c>
      <c r="S189" s="448"/>
      <c r="T189" s="449">
        <v>83200</v>
      </c>
      <c r="U189" s="449">
        <f t="shared" si="299"/>
        <v>3.88</v>
      </c>
      <c r="V189" s="449"/>
      <c r="W189" s="449">
        <f t="shared" si="331"/>
        <v>3.88</v>
      </c>
      <c r="X189" s="450">
        <f t="shared" si="332"/>
        <v>322816</v>
      </c>
      <c r="Y189" s="450">
        <f t="shared" si="333"/>
        <v>0</v>
      </c>
      <c r="Z189" s="450"/>
      <c r="AA189" s="450">
        <f t="shared" si="334"/>
        <v>322816</v>
      </c>
      <c r="AB189" s="449">
        <f t="shared" si="335"/>
        <v>0</v>
      </c>
      <c r="AC189" s="452">
        <f t="shared" si="336"/>
        <v>322816</v>
      </c>
      <c r="AD189" s="452">
        <f t="shared" si="337"/>
        <v>4196608</v>
      </c>
      <c r="AE189" s="454">
        <f t="shared" si="338"/>
        <v>2</v>
      </c>
      <c r="AF189" s="448"/>
      <c r="AG189" s="449">
        <f t="shared" si="339"/>
        <v>83200</v>
      </c>
      <c r="AH189" s="449">
        <f t="shared" si="340"/>
        <v>3.88</v>
      </c>
      <c r="AI189" s="449"/>
      <c r="AJ189" s="449">
        <f t="shared" si="341"/>
        <v>3.88</v>
      </c>
      <c r="AK189" s="450">
        <f t="shared" si="342"/>
        <v>322816</v>
      </c>
      <c r="AL189" s="450">
        <f t="shared" si="343"/>
        <v>0</v>
      </c>
      <c r="AM189" s="450"/>
      <c r="AN189" s="450">
        <f t="shared" si="344"/>
        <v>322816</v>
      </c>
      <c r="AO189" s="449">
        <f t="shared" si="345"/>
        <v>0</v>
      </c>
      <c r="AP189" s="452">
        <f t="shared" si="346"/>
        <v>322816</v>
      </c>
      <c r="AQ189" s="452">
        <f t="shared" si="347"/>
        <v>4196608</v>
      </c>
      <c r="AR189" s="454">
        <f t="shared" si="348"/>
        <v>3</v>
      </c>
      <c r="AS189" s="448"/>
      <c r="AT189" s="449">
        <f t="shared" si="349"/>
        <v>83200</v>
      </c>
      <c r="AU189" s="449">
        <f t="shared" si="350"/>
        <v>3.88</v>
      </c>
      <c r="AV189" s="449"/>
      <c r="AW189" s="449">
        <f t="shared" si="351"/>
        <v>3.88</v>
      </c>
      <c r="AX189" s="450">
        <f t="shared" si="352"/>
        <v>322816</v>
      </c>
      <c r="AY189" s="450">
        <f t="shared" si="353"/>
        <v>0</v>
      </c>
      <c r="AZ189" s="450"/>
      <c r="BA189" s="450">
        <f t="shared" si="354"/>
        <v>322816</v>
      </c>
      <c r="BB189" s="449">
        <f t="shared" si="355"/>
        <v>0</v>
      </c>
      <c r="BC189" s="452">
        <f t="shared" si="356"/>
        <v>322816</v>
      </c>
      <c r="BD189" s="452">
        <f t="shared" si="357"/>
        <v>4196608</v>
      </c>
    </row>
    <row r="190" spans="1:57" s="451" customFormat="1" ht="27">
      <c r="A190" s="807">
        <v>24</v>
      </c>
      <c r="B190" s="808" t="s">
        <v>2547</v>
      </c>
      <c r="C190" s="809" t="s">
        <v>1960</v>
      </c>
      <c r="D190" s="809">
        <v>1996</v>
      </c>
      <c r="E190" s="810" t="s">
        <v>452</v>
      </c>
      <c r="F190" s="809">
        <v>1</v>
      </c>
      <c r="G190" s="811"/>
      <c r="H190" s="812"/>
      <c r="I190" s="813">
        <v>83200</v>
      </c>
      <c r="J190" s="813">
        <v>3.88</v>
      </c>
      <c r="K190" s="814">
        <f>+J190*I190</f>
        <v>322816</v>
      </c>
      <c r="L190" s="814">
        <v>0</v>
      </c>
      <c r="M190" s="814"/>
      <c r="N190" s="814">
        <f>+K190+L190+M190</f>
        <v>322816</v>
      </c>
      <c r="O190" s="813"/>
      <c r="P190" s="815">
        <f>+N190+O190</f>
        <v>322816</v>
      </c>
      <c r="Q190" s="815">
        <f>+P190*13</f>
        <v>4196608</v>
      </c>
      <c r="R190" s="454">
        <f>+G190+1</f>
        <v>1</v>
      </c>
      <c r="S190" s="448"/>
      <c r="T190" s="449">
        <v>83200</v>
      </c>
      <c r="U190" s="449">
        <f>+J190</f>
        <v>3.88</v>
      </c>
      <c r="V190" s="449"/>
      <c r="W190" s="449">
        <f>+U190+U190*V190</f>
        <v>3.88</v>
      </c>
      <c r="X190" s="450">
        <f>+W190*T190</f>
        <v>322816</v>
      </c>
      <c r="Y190" s="450">
        <f>IF((S190&lt;=30)*AND(X190*S190%&gt;L190),X190*S190%,IF((S190&gt;30)*AND(X190*30%&gt;L190),X190*30%,L190))</f>
        <v>0</v>
      </c>
      <c r="Z190" s="450"/>
      <c r="AA190" s="450">
        <f>+X190+Y190</f>
        <v>322816</v>
      </c>
      <c r="AB190" s="449">
        <f>+O190</f>
        <v>0</v>
      </c>
      <c r="AC190" s="452">
        <f>+AA190+AB190</f>
        <v>322816</v>
      </c>
      <c r="AD190" s="452">
        <f>+AC190*13</f>
        <v>4196608</v>
      </c>
      <c r="AE190" s="454">
        <f>+R190+1</f>
        <v>2</v>
      </c>
      <c r="AF190" s="448"/>
      <c r="AG190" s="449">
        <f>+T190</f>
        <v>83200</v>
      </c>
      <c r="AH190" s="449">
        <f>+J190</f>
        <v>3.88</v>
      </c>
      <c r="AI190" s="449"/>
      <c r="AJ190" s="449">
        <f>+AH190+AH190*AI190</f>
        <v>3.88</v>
      </c>
      <c r="AK190" s="450">
        <f>+AJ190*AG190</f>
        <v>322816</v>
      </c>
      <c r="AL190" s="450">
        <f>IF((AF190&lt;=30)*AND(AK190*AF190%&gt;Y190),AK190*AF190%,IF((AF190&gt;30)*AND(AK190*30%&gt;Y190),AK190*30%,Y190))</f>
        <v>0</v>
      </c>
      <c r="AM190" s="450"/>
      <c r="AN190" s="450">
        <f>+AK190+AL190</f>
        <v>322816</v>
      </c>
      <c r="AO190" s="449">
        <f>+AB190</f>
        <v>0</v>
      </c>
      <c r="AP190" s="452">
        <f>+AN190+AO190</f>
        <v>322816</v>
      </c>
      <c r="AQ190" s="452">
        <f>+AP190*13</f>
        <v>4196608</v>
      </c>
      <c r="AR190" s="454">
        <f>+AE190+1</f>
        <v>3</v>
      </c>
      <c r="AS190" s="448"/>
      <c r="AT190" s="449">
        <f>+AG190</f>
        <v>83200</v>
      </c>
      <c r="AU190" s="449">
        <f>+J190</f>
        <v>3.88</v>
      </c>
      <c r="AV190" s="449"/>
      <c r="AW190" s="449">
        <f>+AU190+AU190*AV190</f>
        <v>3.88</v>
      </c>
      <c r="AX190" s="450">
        <f>+AW190*AT190</f>
        <v>322816</v>
      </c>
      <c r="AY190" s="450">
        <f>IF((AS190&lt;=30)*AND(AX190*AS190%&gt;AL190),AX190*AS190%,IF((AS190&gt;30)*AND(AX190*30%&gt;AL190),AX190*30%,AL190))</f>
        <v>0</v>
      </c>
      <c r="AZ190" s="450"/>
      <c r="BA190" s="450">
        <f>+AX190+AY190</f>
        <v>322816</v>
      </c>
      <c r="BB190" s="449">
        <f>+AO190</f>
        <v>0</v>
      </c>
      <c r="BC190" s="452">
        <f>+BA190+BB190</f>
        <v>322816</v>
      </c>
      <c r="BD190" s="452">
        <f>+BC190*13</f>
        <v>4196608</v>
      </c>
    </row>
    <row r="191" spans="1:57" s="453" customFormat="1" ht="14.25">
      <c r="A191" s="958" t="s">
        <v>64</v>
      </c>
      <c r="B191" s="958"/>
      <c r="C191" s="958"/>
      <c r="D191" s="958"/>
      <c r="E191" s="958"/>
      <c r="F191" s="745">
        <f t="shared" ref="F191:AK191" si="358">SUM(F167:F190)</f>
        <v>24</v>
      </c>
      <c r="G191" s="745">
        <f t="shared" si="358"/>
        <v>0</v>
      </c>
      <c r="H191" s="745">
        <f t="shared" si="358"/>
        <v>0</v>
      </c>
      <c r="I191" s="745">
        <f t="shared" si="358"/>
        <v>1996800</v>
      </c>
      <c r="J191" s="745">
        <f t="shared" si="358"/>
        <v>93.119999999999976</v>
      </c>
      <c r="K191" s="745">
        <f t="shared" si="358"/>
        <v>7747584</v>
      </c>
      <c r="L191" s="745">
        <f t="shared" si="358"/>
        <v>0</v>
      </c>
      <c r="M191" s="745">
        <f t="shared" si="358"/>
        <v>0</v>
      </c>
      <c r="N191" s="745">
        <f t="shared" si="358"/>
        <v>7747584</v>
      </c>
      <c r="O191" s="745">
        <f t="shared" si="358"/>
        <v>8000</v>
      </c>
      <c r="P191" s="745">
        <f t="shared" si="358"/>
        <v>7755584</v>
      </c>
      <c r="Q191" s="745">
        <f t="shared" si="358"/>
        <v>100822592</v>
      </c>
      <c r="R191" s="745">
        <f t="shared" si="358"/>
        <v>24</v>
      </c>
      <c r="S191" s="745">
        <f t="shared" si="358"/>
        <v>0</v>
      </c>
      <c r="T191" s="745">
        <f t="shared" si="358"/>
        <v>1996800</v>
      </c>
      <c r="U191" s="745">
        <f t="shared" si="358"/>
        <v>93.119999999999976</v>
      </c>
      <c r="V191" s="745">
        <f t="shared" si="358"/>
        <v>0</v>
      </c>
      <c r="W191" s="745">
        <f t="shared" si="358"/>
        <v>93.119999999999976</v>
      </c>
      <c r="X191" s="745">
        <f t="shared" si="358"/>
        <v>7747584</v>
      </c>
      <c r="Y191" s="745">
        <f t="shared" si="358"/>
        <v>0</v>
      </c>
      <c r="Z191" s="745">
        <f t="shared" si="358"/>
        <v>0</v>
      </c>
      <c r="AA191" s="745">
        <f t="shared" si="358"/>
        <v>7747584</v>
      </c>
      <c r="AB191" s="745">
        <f t="shared" si="358"/>
        <v>8000</v>
      </c>
      <c r="AC191" s="745">
        <f t="shared" si="358"/>
        <v>7755584</v>
      </c>
      <c r="AD191" s="745">
        <f t="shared" si="358"/>
        <v>100822592</v>
      </c>
      <c r="AE191" s="745">
        <f t="shared" si="358"/>
        <v>48</v>
      </c>
      <c r="AF191" s="745">
        <f t="shared" si="358"/>
        <v>0</v>
      </c>
      <c r="AG191" s="745">
        <f t="shared" si="358"/>
        <v>1996800</v>
      </c>
      <c r="AH191" s="745">
        <f t="shared" si="358"/>
        <v>93.119999999999976</v>
      </c>
      <c r="AI191" s="745">
        <f t="shared" si="358"/>
        <v>0</v>
      </c>
      <c r="AJ191" s="745">
        <f t="shared" si="358"/>
        <v>93.119999999999976</v>
      </c>
      <c r="AK191" s="745">
        <f t="shared" si="358"/>
        <v>7747584</v>
      </c>
      <c r="AL191" s="745">
        <f t="shared" ref="AL191:BD191" si="359">SUM(AL167:AL190)</f>
        <v>0</v>
      </c>
      <c r="AM191" s="745">
        <f t="shared" si="359"/>
        <v>0</v>
      </c>
      <c r="AN191" s="745">
        <f t="shared" si="359"/>
        <v>7747584</v>
      </c>
      <c r="AO191" s="745">
        <f t="shared" si="359"/>
        <v>8000</v>
      </c>
      <c r="AP191" s="745">
        <f t="shared" si="359"/>
        <v>7755584</v>
      </c>
      <c r="AQ191" s="745">
        <f t="shared" si="359"/>
        <v>100822592</v>
      </c>
      <c r="AR191" s="745">
        <f t="shared" si="359"/>
        <v>72</v>
      </c>
      <c r="AS191" s="745">
        <f t="shared" si="359"/>
        <v>0</v>
      </c>
      <c r="AT191" s="745">
        <f t="shared" si="359"/>
        <v>1996800</v>
      </c>
      <c r="AU191" s="745">
        <f t="shared" si="359"/>
        <v>93.119999999999976</v>
      </c>
      <c r="AV191" s="745">
        <f t="shared" si="359"/>
        <v>0</v>
      </c>
      <c r="AW191" s="745">
        <f t="shared" si="359"/>
        <v>93.119999999999976</v>
      </c>
      <c r="AX191" s="745">
        <f t="shared" si="359"/>
        <v>7747584</v>
      </c>
      <c r="AY191" s="745">
        <f t="shared" si="359"/>
        <v>0</v>
      </c>
      <c r="AZ191" s="745">
        <f t="shared" si="359"/>
        <v>0</v>
      </c>
      <c r="BA191" s="745">
        <f t="shared" si="359"/>
        <v>7747584</v>
      </c>
      <c r="BB191" s="745">
        <f t="shared" si="359"/>
        <v>8000</v>
      </c>
      <c r="BC191" s="745">
        <f t="shared" si="359"/>
        <v>7755584</v>
      </c>
      <c r="BD191" s="745">
        <f t="shared" si="359"/>
        <v>100822592</v>
      </c>
    </row>
    <row r="192" spans="1:57" s="453" customFormat="1" ht="14.25">
      <c r="A192" s="568"/>
      <c r="B192" s="494"/>
      <c r="C192" s="494"/>
      <c r="D192" s="494"/>
      <c r="E192" s="494"/>
      <c r="F192" s="494"/>
      <c r="G192" s="494"/>
      <c r="H192" s="494"/>
      <c r="I192" s="494"/>
      <c r="J192" s="494"/>
      <c r="K192" s="494"/>
      <c r="L192" s="494"/>
      <c r="M192" s="494"/>
      <c r="N192" s="494"/>
      <c r="O192" s="494"/>
      <c r="P192" s="494"/>
      <c r="Q192" s="494"/>
      <c r="R192" s="494"/>
      <c r="S192" s="494"/>
      <c r="T192" s="494"/>
      <c r="U192" s="494"/>
      <c r="V192" s="494"/>
      <c r="W192" s="494"/>
      <c r="X192" s="494"/>
      <c r="Y192" s="494"/>
      <c r="Z192" s="494"/>
      <c r="AA192" s="494"/>
      <c r="AB192" s="494"/>
      <c r="AC192" s="494"/>
      <c r="AD192" s="494"/>
      <c r="AE192" s="494"/>
      <c r="AF192" s="494"/>
      <c r="AG192" s="494"/>
      <c r="AH192" s="494"/>
      <c r="AI192" s="494"/>
      <c r="AJ192" s="494"/>
      <c r="AK192" s="494"/>
      <c r="AL192" s="494"/>
      <c r="AM192" s="494"/>
      <c r="AN192" s="494"/>
      <c r="AO192" s="494"/>
      <c r="AP192" s="494"/>
      <c r="AQ192" s="494"/>
      <c r="AR192" s="494"/>
      <c r="AS192" s="494"/>
      <c r="AT192" s="494"/>
      <c r="AU192" s="494"/>
      <c r="AV192" s="494"/>
      <c r="AW192" s="494"/>
      <c r="AX192" s="494"/>
      <c r="AY192" s="494"/>
      <c r="AZ192" s="494"/>
      <c r="BA192" s="494"/>
      <c r="BB192" s="494"/>
      <c r="BC192" s="494"/>
      <c r="BD192" s="494"/>
      <c r="BE192" s="569"/>
    </row>
    <row r="193" spans="1:57" s="500" customFormat="1" ht="14.25">
      <c r="A193" s="960" t="s">
        <v>554</v>
      </c>
      <c r="B193" s="960"/>
      <c r="C193" s="960"/>
      <c r="D193" s="960"/>
      <c r="E193" s="960"/>
      <c r="F193" s="960"/>
      <c r="G193" s="962" t="s">
        <v>1028</v>
      </c>
      <c r="H193" s="962"/>
      <c r="I193" s="962"/>
      <c r="J193" s="962"/>
      <c r="K193" s="962"/>
      <c r="L193" s="962"/>
      <c r="M193" s="962"/>
      <c r="N193" s="962"/>
      <c r="O193" s="962"/>
      <c r="P193" s="962"/>
      <c r="Q193" s="962"/>
      <c r="R193" s="966" t="str">
        <f>+G193</f>
        <v>Արագածոտնի մարզի առաջին ատյանի ընդհանուր իրավասության դատարան</v>
      </c>
      <c r="S193" s="966"/>
      <c r="T193" s="966"/>
      <c r="U193" s="966"/>
      <c r="V193" s="966"/>
      <c r="W193" s="966"/>
      <c r="X193" s="966"/>
      <c r="Y193" s="966"/>
      <c r="Z193" s="966"/>
      <c r="AA193" s="966"/>
      <c r="AB193" s="966"/>
      <c r="AC193" s="966"/>
      <c r="AD193" s="966"/>
      <c r="AE193" s="966" t="str">
        <f>+R193</f>
        <v>Արագածոտնի մարզի առաջին ատյանի ընդհանուր իրավասության դատարան</v>
      </c>
      <c r="AF193" s="966"/>
      <c r="AG193" s="966"/>
      <c r="AH193" s="966"/>
      <c r="AI193" s="966"/>
      <c r="AJ193" s="966"/>
      <c r="AK193" s="966"/>
      <c r="AL193" s="966"/>
      <c r="AM193" s="966"/>
      <c r="AN193" s="966"/>
      <c r="AO193" s="966"/>
      <c r="AP193" s="966"/>
      <c r="AQ193" s="966"/>
      <c r="AR193" s="966" t="str">
        <f>+AE193</f>
        <v>Արագածոտնի մարզի առաջին ատյանի ընդհանուր իրավասության դատարան</v>
      </c>
      <c r="AS193" s="966"/>
      <c r="AT193" s="966"/>
      <c r="AU193" s="966"/>
      <c r="AV193" s="966"/>
      <c r="AW193" s="966"/>
      <c r="AX193" s="966"/>
      <c r="AY193" s="966"/>
      <c r="AZ193" s="966"/>
      <c r="BA193" s="966"/>
      <c r="BB193" s="966"/>
      <c r="BC193" s="966"/>
      <c r="BD193" s="966"/>
    </row>
    <row r="194" spans="1:57" ht="14.25">
      <c r="A194" s="971" t="s">
        <v>1332</v>
      </c>
      <c r="B194" s="971"/>
      <c r="C194" s="971"/>
      <c r="D194" s="971"/>
      <c r="E194" s="971"/>
      <c r="F194" s="971"/>
      <c r="G194" s="967" t="s">
        <v>1410</v>
      </c>
      <c r="H194" s="967"/>
      <c r="I194" s="967"/>
      <c r="J194" s="967"/>
      <c r="K194" s="967"/>
      <c r="L194" s="967"/>
      <c r="M194" s="967"/>
      <c r="N194" s="967"/>
      <c r="O194" s="967"/>
      <c r="P194" s="967"/>
      <c r="Q194" s="967"/>
      <c r="R194" s="967" t="s">
        <v>2455</v>
      </c>
      <c r="S194" s="967"/>
      <c r="T194" s="967"/>
      <c r="U194" s="967"/>
      <c r="V194" s="967"/>
      <c r="W194" s="967"/>
      <c r="X194" s="967"/>
      <c r="Y194" s="967"/>
      <c r="Z194" s="967"/>
      <c r="AA194" s="967"/>
      <c r="AB194" s="967"/>
      <c r="AC194" s="967"/>
      <c r="AD194" s="967"/>
      <c r="AE194" s="967" t="s">
        <v>2456</v>
      </c>
      <c r="AF194" s="967"/>
      <c r="AG194" s="967"/>
      <c r="AH194" s="967"/>
      <c r="AI194" s="967"/>
      <c r="AJ194" s="967"/>
      <c r="AK194" s="967"/>
      <c r="AL194" s="967"/>
      <c r="AM194" s="967"/>
      <c r="AN194" s="967"/>
      <c r="AO194" s="967"/>
      <c r="AP194" s="967"/>
      <c r="AQ194" s="967"/>
      <c r="AR194" s="967" t="s">
        <v>2932</v>
      </c>
      <c r="AS194" s="967"/>
      <c r="AT194" s="967"/>
      <c r="AU194" s="967"/>
      <c r="AV194" s="967"/>
      <c r="AW194" s="967"/>
      <c r="AX194" s="967"/>
      <c r="AY194" s="967"/>
      <c r="AZ194" s="967"/>
      <c r="BA194" s="967"/>
      <c r="BB194" s="967"/>
      <c r="BC194" s="967"/>
      <c r="BD194" s="967"/>
    </row>
    <row r="195" spans="1:57" ht="99.75">
      <c r="A195" s="580" t="s">
        <v>10</v>
      </c>
      <c r="B195" s="748" t="s">
        <v>54</v>
      </c>
      <c r="C195" s="748" t="s">
        <v>1958</v>
      </c>
      <c r="D195" s="748" t="s">
        <v>1959</v>
      </c>
      <c r="E195" s="748" t="s">
        <v>55</v>
      </c>
      <c r="F195" s="748" t="s">
        <v>1</v>
      </c>
      <c r="G195" s="578" t="s">
        <v>954</v>
      </c>
      <c r="H195" s="578" t="s">
        <v>57</v>
      </c>
      <c r="I195" s="579" t="s">
        <v>62</v>
      </c>
      <c r="J195" s="504" t="s">
        <v>63</v>
      </c>
      <c r="K195" s="579" t="s">
        <v>450</v>
      </c>
      <c r="L195" s="579" t="s">
        <v>451</v>
      </c>
      <c r="M195" s="579" t="s">
        <v>1957</v>
      </c>
      <c r="N195" s="579" t="s">
        <v>585</v>
      </c>
      <c r="O195" s="748" t="s">
        <v>612</v>
      </c>
      <c r="P195" s="748" t="s">
        <v>1408</v>
      </c>
      <c r="Q195" s="579" t="s">
        <v>1409</v>
      </c>
      <c r="R195" s="578" t="str">
        <f>+G195</f>
        <v xml:space="preserve"> ստաժ</v>
      </c>
      <c r="S195" s="578" t="str">
        <f>+H195</f>
        <v>Ստաժի %-ը</v>
      </c>
      <c r="T195" s="579" t="s">
        <v>62</v>
      </c>
      <c r="U195" s="579" t="s">
        <v>63</v>
      </c>
      <c r="V195" s="579" t="s">
        <v>1149</v>
      </c>
      <c r="W195" s="504" t="s">
        <v>1150</v>
      </c>
      <c r="X195" s="579" t="s">
        <v>450</v>
      </c>
      <c r="Y195" s="579" t="s">
        <v>451</v>
      </c>
      <c r="Z195" s="579" t="s">
        <v>1957</v>
      </c>
      <c r="AA195" s="579" t="s">
        <v>609</v>
      </c>
      <c r="AB195" s="748" t="s">
        <v>1316</v>
      </c>
      <c r="AC195" s="748" t="s">
        <v>1947</v>
      </c>
      <c r="AD195" s="579" t="s">
        <v>1948</v>
      </c>
      <c r="AE195" s="578" t="str">
        <f>+R195</f>
        <v xml:space="preserve"> ստաժ</v>
      </c>
      <c r="AF195" s="578" t="str">
        <f>+S195</f>
        <v>Ստաժի %-ը</v>
      </c>
      <c r="AG195" s="579" t="s">
        <v>62</v>
      </c>
      <c r="AH195" s="579" t="s">
        <v>63</v>
      </c>
      <c r="AI195" s="579" t="s">
        <v>1149</v>
      </c>
      <c r="AJ195" s="504" t="s">
        <v>1150</v>
      </c>
      <c r="AK195" s="579" t="s">
        <v>450</v>
      </c>
      <c r="AL195" s="579" t="s">
        <v>451</v>
      </c>
      <c r="AM195" s="579" t="s">
        <v>1957</v>
      </c>
      <c r="AN195" s="579" t="s">
        <v>609</v>
      </c>
      <c r="AO195" s="748" t="s">
        <v>1316</v>
      </c>
      <c r="AP195" s="748" t="s">
        <v>2460</v>
      </c>
      <c r="AQ195" s="579" t="s">
        <v>2459</v>
      </c>
      <c r="AR195" s="578" t="str">
        <f>+AE195</f>
        <v xml:space="preserve"> ստաժ</v>
      </c>
      <c r="AS195" s="578" t="str">
        <f>+AF195</f>
        <v>Ստաժի %-ը</v>
      </c>
      <c r="AT195" s="579" t="s">
        <v>62</v>
      </c>
      <c r="AU195" s="579" t="s">
        <v>63</v>
      </c>
      <c r="AV195" s="579" t="s">
        <v>1149</v>
      </c>
      <c r="AW195" s="504" t="s">
        <v>1150</v>
      </c>
      <c r="AX195" s="579" t="s">
        <v>450</v>
      </c>
      <c r="AY195" s="579" t="s">
        <v>451</v>
      </c>
      <c r="AZ195" s="579" t="s">
        <v>1957</v>
      </c>
      <c r="BA195" s="579" t="s">
        <v>609</v>
      </c>
      <c r="BB195" s="748" t="s">
        <v>1316</v>
      </c>
      <c r="BC195" s="748" t="s">
        <v>2933</v>
      </c>
      <c r="BD195" s="579" t="s">
        <v>2934</v>
      </c>
    </row>
    <row r="196" spans="1:57" s="451" customFormat="1" ht="27">
      <c r="A196" s="807">
        <v>1</v>
      </c>
      <c r="B196" s="808" t="s">
        <v>179</v>
      </c>
      <c r="C196" s="809" t="s">
        <v>1960</v>
      </c>
      <c r="D196" s="809">
        <v>1980</v>
      </c>
      <c r="E196" s="810" t="s">
        <v>452</v>
      </c>
      <c r="F196" s="809">
        <v>1</v>
      </c>
      <c r="G196" s="811"/>
      <c r="H196" s="812"/>
      <c r="I196" s="813">
        <v>83200</v>
      </c>
      <c r="J196" s="813">
        <v>3.88</v>
      </c>
      <c r="K196" s="814">
        <f t="shared" ref="K196:K213" si="360">+J196*I196</f>
        <v>322816</v>
      </c>
      <c r="L196" s="814">
        <v>0</v>
      </c>
      <c r="M196" s="814"/>
      <c r="N196" s="814">
        <f t="shared" ref="N196:N201" si="361">+K196+L196+M196</f>
        <v>322816</v>
      </c>
      <c r="O196" s="813"/>
      <c r="P196" s="815">
        <f t="shared" ref="P196:P213" si="362">+N196+O196</f>
        <v>322816</v>
      </c>
      <c r="Q196" s="815">
        <f t="shared" ref="Q196:Q201" si="363">+P196*13</f>
        <v>4196608</v>
      </c>
      <c r="R196" s="454">
        <f t="shared" ref="R196:R201" si="364">+G196+1</f>
        <v>1</v>
      </c>
      <c r="S196" s="448"/>
      <c r="T196" s="449">
        <v>83200</v>
      </c>
      <c r="U196" s="449">
        <f t="shared" ref="U196:U201" si="365">+J196</f>
        <v>3.88</v>
      </c>
      <c r="V196" s="449"/>
      <c r="W196" s="449">
        <f t="shared" ref="W196:W201" si="366">+U196+U196*V196</f>
        <v>3.88</v>
      </c>
      <c r="X196" s="450">
        <f t="shared" ref="X196:X201" si="367">+W196*T196</f>
        <v>322816</v>
      </c>
      <c r="Y196" s="450">
        <f t="shared" ref="Y196:Y201" si="368">IF((S196&lt;=30)*AND(X196*S196%&gt;L196),X196*S196%,IF((S196&gt;30)*AND(X196*30%&gt;L196),X196*30%,L196))</f>
        <v>0</v>
      </c>
      <c r="Z196" s="450"/>
      <c r="AA196" s="450">
        <f t="shared" ref="AA196:AA201" si="369">+X196+Y196</f>
        <v>322816</v>
      </c>
      <c r="AB196" s="449">
        <f t="shared" ref="AB196:AB201" si="370">+O196</f>
        <v>0</v>
      </c>
      <c r="AC196" s="452">
        <f t="shared" ref="AC196:AC201" si="371">+AA196+AB196</f>
        <v>322816</v>
      </c>
      <c r="AD196" s="452">
        <f t="shared" ref="AD196:AD201" si="372">+AC196*13</f>
        <v>4196608</v>
      </c>
      <c r="AE196" s="454">
        <f t="shared" ref="AE196:AE201" si="373">+R196+1</f>
        <v>2</v>
      </c>
      <c r="AF196" s="448"/>
      <c r="AG196" s="449">
        <f t="shared" ref="AG196:AG201" si="374">+T196</f>
        <v>83200</v>
      </c>
      <c r="AH196" s="449">
        <f t="shared" ref="AH196:AH201" si="375">+J196</f>
        <v>3.88</v>
      </c>
      <c r="AI196" s="449"/>
      <c r="AJ196" s="449">
        <f t="shared" ref="AJ196:AJ201" si="376">+AH196+AH196*AI196</f>
        <v>3.88</v>
      </c>
      <c r="AK196" s="450">
        <f t="shared" ref="AK196:AK201" si="377">+AJ196*AG196</f>
        <v>322816</v>
      </c>
      <c r="AL196" s="450">
        <f t="shared" ref="AL196:AL201" si="378">IF((AF196&lt;=30)*AND(AK196*AF196%&gt;Y196),AK196*AF196%,IF((AF196&gt;30)*AND(AK196*30%&gt;Y196),AK196*30%,Y196))</f>
        <v>0</v>
      </c>
      <c r="AM196" s="450"/>
      <c r="AN196" s="450">
        <f t="shared" ref="AN196:AN201" si="379">+AK196+AL196</f>
        <v>322816</v>
      </c>
      <c r="AO196" s="449">
        <f t="shared" ref="AO196:AO216" si="380">+AB196</f>
        <v>0</v>
      </c>
      <c r="AP196" s="452">
        <f t="shared" ref="AP196:AP201" si="381">+AN196+AO196</f>
        <v>322816</v>
      </c>
      <c r="AQ196" s="452">
        <f t="shared" ref="AQ196:AQ201" si="382">+AP196*13</f>
        <v>4196608</v>
      </c>
      <c r="AR196" s="454">
        <f t="shared" ref="AR196:AR201" si="383">+AE196+1</f>
        <v>3</v>
      </c>
      <c r="AS196" s="448"/>
      <c r="AT196" s="449">
        <f t="shared" ref="AT196:AT201" si="384">+AG196</f>
        <v>83200</v>
      </c>
      <c r="AU196" s="449">
        <f t="shared" ref="AU196:AU201" si="385">+J196</f>
        <v>3.88</v>
      </c>
      <c r="AV196" s="449"/>
      <c r="AW196" s="449">
        <f t="shared" ref="AW196:AW201" si="386">+AU196+AU196*AV196</f>
        <v>3.88</v>
      </c>
      <c r="AX196" s="450">
        <f t="shared" ref="AX196:AX201" si="387">+AW196*AT196</f>
        <v>322816</v>
      </c>
      <c r="AY196" s="450">
        <f t="shared" ref="AY196:AY201" si="388">IF((AS196&lt;=30)*AND(AX196*AS196%&gt;AL196),AX196*AS196%,IF((AS196&gt;30)*AND(AX196*30%&gt;AL196),AX196*30%,AL196))</f>
        <v>0</v>
      </c>
      <c r="AZ196" s="450"/>
      <c r="BA196" s="450">
        <f t="shared" ref="BA196:BA201" si="389">+AX196+AY196</f>
        <v>322816</v>
      </c>
      <c r="BB196" s="449">
        <f t="shared" ref="BB196:BB201" si="390">+AO196</f>
        <v>0</v>
      </c>
      <c r="BC196" s="452">
        <f t="shared" ref="BC196:BC201" si="391">+BA196+BB196</f>
        <v>322816</v>
      </c>
      <c r="BD196" s="452">
        <f t="shared" ref="BD196:BD201" si="392">+BC196*13</f>
        <v>4196608</v>
      </c>
    </row>
    <row r="197" spans="1:57" s="451" customFormat="1" ht="27">
      <c r="A197" s="807">
        <v>2</v>
      </c>
      <c r="B197" s="808" t="s">
        <v>1208</v>
      </c>
      <c r="C197" s="809" t="s">
        <v>1961</v>
      </c>
      <c r="D197" s="809">
        <v>1993</v>
      </c>
      <c r="E197" s="810" t="s">
        <v>452</v>
      </c>
      <c r="F197" s="809">
        <v>1</v>
      </c>
      <c r="G197" s="811"/>
      <c r="H197" s="812"/>
      <c r="I197" s="813">
        <v>83200</v>
      </c>
      <c r="J197" s="813">
        <v>3.88</v>
      </c>
      <c r="K197" s="814">
        <f>+J197*I197</f>
        <v>322816</v>
      </c>
      <c r="L197" s="814">
        <v>0</v>
      </c>
      <c r="M197" s="814"/>
      <c r="N197" s="814">
        <f t="shared" si="361"/>
        <v>322816</v>
      </c>
      <c r="O197" s="813"/>
      <c r="P197" s="815">
        <f>+N197+O197</f>
        <v>322816</v>
      </c>
      <c r="Q197" s="815">
        <f t="shared" si="363"/>
        <v>4196608</v>
      </c>
      <c r="R197" s="454">
        <f t="shared" si="364"/>
        <v>1</v>
      </c>
      <c r="S197" s="448"/>
      <c r="T197" s="449">
        <v>83200</v>
      </c>
      <c r="U197" s="449">
        <f t="shared" si="365"/>
        <v>3.88</v>
      </c>
      <c r="V197" s="449"/>
      <c r="W197" s="449">
        <f t="shared" si="366"/>
        <v>3.88</v>
      </c>
      <c r="X197" s="450">
        <f t="shared" si="367"/>
        <v>322816</v>
      </c>
      <c r="Y197" s="450">
        <f t="shared" si="368"/>
        <v>0</v>
      </c>
      <c r="Z197" s="450"/>
      <c r="AA197" s="450">
        <f t="shared" si="369"/>
        <v>322816</v>
      </c>
      <c r="AB197" s="449">
        <f t="shared" si="370"/>
        <v>0</v>
      </c>
      <c r="AC197" s="452">
        <f t="shared" si="371"/>
        <v>322816</v>
      </c>
      <c r="AD197" s="452">
        <f t="shared" si="372"/>
        <v>4196608</v>
      </c>
      <c r="AE197" s="454">
        <f t="shared" si="373"/>
        <v>2</v>
      </c>
      <c r="AF197" s="448"/>
      <c r="AG197" s="449">
        <f t="shared" si="374"/>
        <v>83200</v>
      </c>
      <c r="AH197" s="449">
        <f t="shared" si="375"/>
        <v>3.88</v>
      </c>
      <c r="AI197" s="449"/>
      <c r="AJ197" s="449">
        <f t="shared" si="376"/>
        <v>3.88</v>
      </c>
      <c r="AK197" s="450">
        <f t="shared" si="377"/>
        <v>322816</v>
      </c>
      <c r="AL197" s="450">
        <f t="shared" si="378"/>
        <v>0</v>
      </c>
      <c r="AM197" s="450"/>
      <c r="AN197" s="450">
        <f t="shared" si="379"/>
        <v>322816</v>
      </c>
      <c r="AO197" s="449">
        <f>+AB197</f>
        <v>0</v>
      </c>
      <c r="AP197" s="452">
        <f t="shared" si="381"/>
        <v>322816</v>
      </c>
      <c r="AQ197" s="452">
        <f t="shared" si="382"/>
        <v>4196608</v>
      </c>
      <c r="AR197" s="454">
        <f t="shared" si="383"/>
        <v>3</v>
      </c>
      <c r="AS197" s="448"/>
      <c r="AT197" s="449">
        <f t="shared" si="384"/>
        <v>83200</v>
      </c>
      <c r="AU197" s="449">
        <f t="shared" si="385"/>
        <v>3.88</v>
      </c>
      <c r="AV197" s="449"/>
      <c r="AW197" s="449">
        <f t="shared" si="386"/>
        <v>3.88</v>
      </c>
      <c r="AX197" s="450">
        <f t="shared" si="387"/>
        <v>322816</v>
      </c>
      <c r="AY197" s="450">
        <f t="shared" si="388"/>
        <v>0</v>
      </c>
      <c r="AZ197" s="450"/>
      <c r="BA197" s="450">
        <f t="shared" si="389"/>
        <v>322816</v>
      </c>
      <c r="BB197" s="449">
        <f t="shared" si="390"/>
        <v>0</v>
      </c>
      <c r="BC197" s="452">
        <f t="shared" si="391"/>
        <v>322816</v>
      </c>
      <c r="BD197" s="452">
        <f t="shared" si="392"/>
        <v>4196608</v>
      </c>
    </row>
    <row r="198" spans="1:57" s="451" customFormat="1" ht="27">
      <c r="A198" s="807">
        <v>3</v>
      </c>
      <c r="B198" s="808" t="s">
        <v>2230</v>
      </c>
      <c r="C198" s="809" t="s">
        <v>1961</v>
      </c>
      <c r="D198" s="809">
        <v>1999</v>
      </c>
      <c r="E198" s="810" t="s">
        <v>452</v>
      </c>
      <c r="F198" s="809">
        <v>1</v>
      </c>
      <c r="G198" s="811"/>
      <c r="H198" s="812"/>
      <c r="I198" s="813">
        <v>83200</v>
      </c>
      <c r="J198" s="813">
        <v>3.88</v>
      </c>
      <c r="K198" s="814">
        <f t="shared" si="360"/>
        <v>322816</v>
      </c>
      <c r="L198" s="814">
        <v>0</v>
      </c>
      <c r="M198" s="814"/>
      <c r="N198" s="814">
        <f t="shared" si="361"/>
        <v>322816</v>
      </c>
      <c r="O198" s="813"/>
      <c r="P198" s="815">
        <f t="shared" si="362"/>
        <v>322816</v>
      </c>
      <c r="Q198" s="815">
        <f t="shared" si="363"/>
        <v>4196608</v>
      </c>
      <c r="R198" s="454">
        <f t="shared" si="364"/>
        <v>1</v>
      </c>
      <c r="S198" s="448"/>
      <c r="T198" s="449">
        <v>83200</v>
      </c>
      <c r="U198" s="449">
        <f t="shared" si="365"/>
        <v>3.88</v>
      </c>
      <c r="V198" s="449"/>
      <c r="W198" s="449">
        <f t="shared" si="366"/>
        <v>3.88</v>
      </c>
      <c r="X198" s="450">
        <f t="shared" si="367"/>
        <v>322816</v>
      </c>
      <c r="Y198" s="450">
        <f t="shared" si="368"/>
        <v>0</v>
      </c>
      <c r="Z198" s="450"/>
      <c r="AA198" s="450">
        <f t="shared" si="369"/>
        <v>322816</v>
      </c>
      <c r="AB198" s="449">
        <f t="shared" si="370"/>
        <v>0</v>
      </c>
      <c r="AC198" s="452">
        <f t="shared" si="371"/>
        <v>322816</v>
      </c>
      <c r="AD198" s="452">
        <f t="shared" si="372"/>
        <v>4196608</v>
      </c>
      <c r="AE198" s="454">
        <f t="shared" si="373"/>
        <v>2</v>
      </c>
      <c r="AF198" s="448"/>
      <c r="AG198" s="449">
        <f t="shared" si="374"/>
        <v>83200</v>
      </c>
      <c r="AH198" s="449">
        <f t="shared" si="375"/>
        <v>3.88</v>
      </c>
      <c r="AI198" s="449"/>
      <c r="AJ198" s="449">
        <f t="shared" si="376"/>
        <v>3.88</v>
      </c>
      <c r="AK198" s="450">
        <f t="shared" si="377"/>
        <v>322816</v>
      </c>
      <c r="AL198" s="450">
        <f t="shared" si="378"/>
        <v>0</v>
      </c>
      <c r="AM198" s="450"/>
      <c r="AN198" s="450">
        <f t="shared" si="379"/>
        <v>322816</v>
      </c>
      <c r="AO198" s="449">
        <f t="shared" si="380"/>
        <v>0</v>
      </c>
      <c r="AP198" s="452">
        <f t="shared" si="381"/>
        <v>322816</v>
      </c>
      <c r="AQ198" s="452">
        <f t="shared" si="382"/>
        <v>4196608</v>
      </c>
      <c r="AR198" s="454">
        <f t="shared" si="383"/>
        <v>3</v>
      </c>
      <c r="AS198" s="448"/>
      <c r="AT198" s="449">
        <f t="shared" si="384"/>
        <v>83200</v>
      </c>
      <c r="AU198" s="449">
        <f t="shared" si="385"/>
        <v>3.88</v>
      </c>
      <c r="AV198" s="449"/>
      <c r="AW198" s="449">
        <f t="shared" si="386"/>
        <v>3.88</v>
      </c>
      <c r="AX198" s="450">
        <f t="shared" si="387"/>
        <v>322816</v>
      </c>
      <c r="AY198" s="450">
        <f t="shared" si="388"/>
        <v>0</v>
      </c>
      <c r="AZ198" s="450"/>
      <c r="BA198" s="450">
        <f t="shared" si="389"/>
        <v>322816</v>
      </c>
      <c r="BB198" s="449">
        <f t="shared" si="390"/>
        <v>0</v>
      </c>
      <c r="BC198" s="452">
        <f t="shared" si="391"/>
        <v>322816</v>
      </c>
      <c r="BD198" s="452">
        <f t="shared" si="392"/>
        <v>4196608</v>
      </c>
    </row>
    <row r="199" spans="1:57" s="451" customFormat="1" ht="27">
      <c r="A199" s="807">
        <v>4</v>
      </c>
      <c r="B199" s="808" t="s">
        <v>2583</v>
      </c>
      <c r="C199" s="809" t="s">
        <v>1960</v>
      </c>
      <c r="D199" s="809">
        <v>1993</v>
      </c>
      <c r="E199" s="810" t="s">
        <v>452</v>
      </c>
      <c r="F199" s="809">
        <v>1</v>
      </c>
      <c r="G199" s="811"/>
      <c r="H199" s="812"/>
      <c r="I199" s="813">
        <v>83200</v>
      </c>
      <c r="J199" s="813">
        <v>3.88</v>
      </c>
      <c r="K199" s="814">
        <f t="shared" si="360"/>
        <v>322816</v>
      </c>
      <c r="L199" s="814">
        <v>0</v>
      </c>
      <c r="M199" s="814"/>
      <c r="N199" s="814">
        <f t="shared" si="361"/>
        <v>322816</v>
      </c>
      <c r="O199" s="813"/>
      <c r="P199" s="815">
        <f t="shared" si="362"/>
        <v>322816</v>
      </c>
      <c r="Q199" s="815">
        <f t="shared" si="363"/>
        <v>4196608</v>
      </c>
      <c r="R199" s="454">
        <f t="shared" si="364"/>
        <v>1</v>
      </c>
      <c r="S199" s="448"/>
      <c r="T199" s="449">
        <v>83200</v>
      </c>
      <c r="U199" s="449">
        <f t="shared" si="365"/>
        <v>3.88</v>
      </c>
      <c r="V199" s="449"/>
      <c r="W199" s="449">
        <f t="shared" si="366"/>
        <v>3.88</v>
      </c>
      <c r="X199" s="450">
        <f t="shared" si="367"/>
        <v>322816</v>
      </c>
      <c r="Y199" s="450">
        <f t="shared" si="368"/>
        <v>0</v>
      </c>
      <c r="Z199" s="450"/>
      <c r="AA199" s="450">
        <f t="shared" si="369"/>
        <v>322816</v>
      </c>
      <c r="AB199" s="449">
        <f t="shared" si="370"/>
        <v>0</v>
      </c>
      <c r="AC199" s="452">
        <f t="shared" si="371"/>
        <v>322816</v>
      </c>
      <c r="AD199" s="452">
        <f t="shared" si="372"/>
        <v>4196608</v>
      </c>
      <c r="AE199" s="454">
        <f t="shared" si="373"/>
        <v>2</v>
      </c>
      <c r="AF199" s="448"/>
      <c r="AG199" s="449">
        <f t="shared" si="374"/>
        <v>83200</v>
      </c>
      <c r="AH199" s="449">
        <f t="shared" si="375"/>
        <v>3.88</v>
      </c>
      <c r="AI199" s="449"/>
      <c r="AJ199" s="449">
        <f t="shared" si="376"/>
        <v>3.88</v>
      </c>
      <c r="AK199" s="450">
        <f t="shared" si="377"/>
        <v>322816</v>
      </c>
      <c r="AL199" s="450">
        <f t="shared" si="378"/>
        <v>0</v>
      </c>
      <c r="AM199" s="450"/>
      <c r="AN199" s="450">
        <f t="shared" si="379"/>
        <v>322816</v>
      </c>
      <c r="AO199" s="449">
        <f t="shared" si="380"/>
        <v>0</v>
      </c>
      <c r="AP199" s="452">
        <f t="shared" si="381"/>
        <v>322816</v>
      </c>
      <c r="AQ199" s="452">
        <f t="shared" si="382"/>
        <v>4196608</v>
      </c>
      <c r="AR199" s="454">
        <f t="shared" si="383"/>
        <v>3</v>
      </c>
      <c r="AS199" s="448"/>
      <c r="AT199" s="449">
        <f t="shared" si="384"/>
        <v>83200</v>
      </c>
      <c r="AU199" s="449">
        <f t="shared" si="385"/>
        <v>3.88</v>
      </c>
      <c r="AV199" s="449"/>
      <c r="AW199" s="449">
        <f t="shared" si="386"/>
        <v>3.88</v>
      </c>
      <c r="AX199" s="450">
        <f t="shared" si="387"/>
        <v>322816</v>
      </c>
      <c r="AY199" s="450">
        <f t="shared" si="388"/>
        <v>0</v>
      </c>
      <c r="AZ199" s="450"/>
      <c r="BA199" s="450">
        <f t="shared" si="389"/>
        <v>322816</v>
      </c>
      <c r="BB199" s="449">
        <f t="shared" si="390"/>
        <v>0</v>
      </c>
      <c r="BC199" s="452">
        <f t="shared" si="391"/>
        <v>322816</v>
      </c>
      <c r="BD199" s="452">
        <f t="shared" si="392"/>
        <v>4196608</v>
      </c>
    </row>
    <row r="200" spans="1:57" s="451" customFormat="1" ht="27">
      <c r="A200" s="807">
        <v>5</v>
      </c>
      <c r="B200" s="808" t="s">
        <v>176</v>
      </c>
      <c r="C200" s="809" t="s">
        <v>1961</v>
      </c>
      <c r="D200" s="809">
        <v>1974</v>
      </c>
      <c r="E200" s="810" t="s">
        <v>452</v>
      </c>
      <c r="F200" s="809">
        <v>1</v>
      </c>
      <c r="G200" s="811"/>
      <c r="H200" s="812"/>
      <c r="I200" s="813">
        <v>83200</v>
      </c>
      <c r="J200" s="813">
        <v>3.88</v>
      </c>
      <c r="K200" s="814">
        <f t="shared" si="360"/>
        <v>322816</v>
      </c>
      <c r="L200" s="814">
        <v>0</v>
      </c>
      <c r="M200" s="814"/>
      <c r="N200" s="814">
        <f t="shared" si="361"/>
        <v>322816</v>
      </c>
      <c r="O200" s="813"/>
      <c r="P200" s="815">
        <f t="shared" si="362"/>
        <v>322816</v>
      </c>
      <c r="Q200" s="815">
        <f t="shared" si="363"/>
        <v>4196608</v>
      </c>
      <c r="R200" s="454">
        <f t="shared" si="364"/>
        <v>1</v>
      </c>
      <c r="S200" s="448"/>
      <c r="T200" s="449">
        <v>83200</v>
      </c>
      <c r="U200" s="449">
        <f t="shared" si="365"/>
        <v>3.88</v>
      </c>
      <c r="V200" s="449"/>
      <c r="W200" s="449">
        <f t="shared" si="366"/>
        <v>3.88</v>
      </c>
      <c r="X200" s="450">
        <f t="shared" si="367"/>
        <v>322816</v>
      </c>
      <c r="Y200" s="450">
        <f t="shared" si="368"/>
        <v>0</v>
      </c>
      <c r="Z200" s="450"/>
      <c r="AA200" s="450">
        <f t="shared" si="369"/>
        <v>322816</v>
      </c>
      <c r="AB200" s="449">
        <f t="shared" si="370"/>
        <v>0</v>
      </c>
      <c r="AC200" s="452">
        <f t="shared" si="371"/>
        <v>322816</v>
      </c>
      <c r="AD200" s="452">
        <f t="shared" si="372"/>
        <v>4196608</v>
      </c>
      <c r="AE200" s="454">
        <f t="shared" si="373"/>
        <v>2</v>
      </c>
      <c r="AF200" s="448"/>
      <c r="AG200" s="449">
        <f t="shared" si="374"/>
        <v>83200</v>
      </c>
      <c r="AH200" s="449">
        <f t="shared" si="375"/>
        <v>3.88</v>
      </c>
      <c r="AI200" s="449"/>
      <c r="AJ200" s="449">
        <f t="shared" si="376"/>
        <v>3.88</v>
      </c>
      <c r="AK200" s="450">
        <f t="shared" si="377"/>
        <v>322816</v>
      </c>
      <c r="AL200" s="450">
        <f t="shared" si="378"/>
        <v>0</v>
      </c>
      <c r="AM200" s="450"/>
      <c r="AN200" s="450">
        <f t="shared" si="379"/>
        <v>322816</v>
      </c>
      <c r="AO200" s="449">
        <f t="shared" si="380"/>
        <v>0</v>
      </c>
      <c r="AP200" s="452">
        <f t="shared" si="381"/>
        <v>322816</v>
      </c>
      <c r="AQ200" s="452">
        <f t="shared" si="382"/>
        <v>4196608</v>
      </c>
      <c r="AR200" s="454">
        <f t="shared" si="383"/>
        <v>3</v>
      </c>
      <c r="AS200" s="448"/>
      <c r="AT200" s="449">
        <f t="shared" si="384"/>
        <v>83200</v>
      </c>
      <c r="AU200" s="449">
        <f t="shared" si="385"/>
        <v>3.88</v>
      </c>
      <c r="AV200" s="449"/>
      <c r="AW200" s="449">
        <f t="shared" si="386"/>
        <v>3.88</v>
      </c>
      <c r="AX200" s="450">
        <f t="shared" si="387"/>
        <v>322816</v>
      </c>
      <c r="AY200" s="450">
        <f t="shared" si="388"/>
        <v>0</v>
      </c>
      <c r="AZ200" s="450"/>
      <c r="BA200" s="450">
        <f t="shared" si="389"/>
        <v>322816</v>
      </c>
      <c r="BB200" s="449">
        <f t="shared" si="390"/>
        <v>0</v>
      </c>
      <c r="BC200" s="452">
        <f t="shared" si="391"/>
        <v>322816</v>
      </c>
      <c r="BD200" s="452">
        <f t="shared" si="392"/>
        <v>4196608</v>
      </c>
    </row>
    <row r="201" spans="1:57" s="451" customFormat="1" ht="27">
      <c r="A201" s="807">
        <v>6</v>
      </c>
      <c r="B201" s="808" t="s">
        <v>181</v>
      </c>
      <c r="C201" s="809" t="s">
        <v>1960</v>
      </c>
      <c r="D201" s="809">
        <v>1985</v>
      </c>
      <c r="E201" s="810" t="s">
        <v>452</v>
      </c>
      <c r="F201" s="809">
        <v>1</v>
      </c>
      <c r="G201" s="811"/>
      <c r="H201" s="812"/>
      <c r="I201" s="813">
        <v>83200</v>
      </c>
      <c r="J201" s="813">
        <v>3.88</v>
      </c>
      <c r="K201" s="814">
        <f>+J201*I201</f>
        <v>322816</v>
      </c>
      <c r="L201" s="814">
        <v>0</v>
      </c>
      <c r="M201" s="814"/>
      <c r="N201" s="814">
        <f t="shared" si="361"/>
        <v>322816</v>
      </c>
      <c r="O201" s="813"/>
      <c r="P201" s="815">
        <f>+N201+O201</f>
        <v>322816</v>
      </c>
      <c r="Q201" s="815">
        <f t="shared" si="363"/>
        <v>4196608</v>
      </c>
      <c r="R201" s="454">
        <f t="shared" si="364"/>
        <v>1</v>
      </c>
      <c r="S201" s="448"/>
      <c r="T201" s="449">
        <v>83200</v>
      </c>
      <c r="U201" s="449">
        <f t="shared" si="365"/>
        <v>3.88</v>
      </c>
      <c r="V201" s="449"/>
      <c r="W201" s="449">
        <f t="shared" si="366"/>
        <v>3.88</v>
      </c>
      <c r="X201" s="450">
        <f t="shared" si="367"/>
        <v>322816</v>
      </c>
      <c r="Y201" s="450">
        <f t="shared" si="368"/>
        <v>0</v>
      </c>
      <c r="Z201" s="450"/>
      <c r="AA201" s="450">
        <f t="shared" si="369"/>
        <v>322816</v>
      </c>
      <c r="AB201" s="449">
        <f t="shared" si="370"/>
        <v>0</v>
      </c>
      <c r="AC201" s="452">
        <f t="shared" si="371"/>
        <v>322816</v>
      </c>
      <c r="AD201" s="452">
        <f t="shared" si="372"/>
        <v>4196608</v>
      </c>
      <c r="AE201" s="454">
        <f t="shared" si="373"/>
        <v>2</v>
      </c>
      <c r="AF201" s="448"/>
      <c r="AG201" s="449">
        <f t="shared" si="374"/>
        <v>83200</v>
      </c>
      <c r="AH201" s="449">
        <f t="shared" si="375"/>
        <v>3.88</v>
      </c>
      <c r="AI201" s="449"/>
      <c r="AJ201" s="449">
        <f t="shared" si="376"/>
        <v>3.88</v>
      </c>
      <c r="AK201" s="450">
        <f t="shared" si="377"/>
        <v>322816</v>
      </c>
      <c r="AL201" s="450">
        <f t="shared" si="378"/>
        <v>0</v>
      </c>
      <c r="AM201" s="450"/>
      <c r="AN201" s="450">
        <f t="shared" si="379"/>
        <v>322816</v>
      </c>
      <c r="AO201" s="449">
        <f>+AB201</f>
        <v>0</v>
      </c>
      <c r="AP201" s="452">
        <f t="shared" si="381"/>
        <v>322816</v>
      </c>
      <c r="AQ201" s="452">
        <f t="shared" si="382"/>
        <v>4196608</v>
      </c>
      <c r="AR201" s="454">
        <f t="shared" si="383"/>
        <v>3</v>
      </c>
      <c r="AS201" s="448"/>
      <c r="AT201" s="449">
        <f t="shared" si="384"/>
        <v>83200</v>
      </c>
      <c r="AU201" s="449">
        <f t="shared" si="385"/>
        <v>3.88</v>
      </c>
      <c r="AV201" s="449"/>
      <c r="AW201" s="449">
        <f t="shared" si="386"/>
        <v>3.88</v>
      </c>
      <c r="AX201" s="450">
        <f t="shared" si="387"/>
        <v>322816</v>
      </c>
      <c r="AY201" s="450">
        <f t="shared" si="388"/>
        <v>0</v>
      </c>
      <c r="AZ201" s="450"/>
      <c r="BA201" s="450">
        <f t="shared" si="389"/>
        <v>322816</v>
      </c>
      <c r="BB201" s="449">
        <f t="shared" si="390"/>
        <v>0</v>
      </c>
      <c r="BC201" s="452">
        <f t="shared" si="391"/>
        <v>322816</v>
      </c>
      <c r="BD201" s="452">
        <f t="shared" si="392"/>
        <v>4196608</v>
      </c>
    </row>
    <row r="202" spans="1:57" s="451" customFormat="1" ht="27">
      <c r="A202" s="807">
        <v>7</v>
      </c>
      <c r="B202" s="808" t="s">
        <v>180</v>
      </c>
      <c r="C202" s="809" t="s">
        <v>1960</v>
      </c>
      <c r="D202" s="809">
        <v>1981</v>
      </c>
      <c r="E202" s="810" t="s">
        <v>452</v>
      </c>
      <c r="F202" s="809">
        <v>1</v>
      </c>
      <c r="G202" s="811"/>
      <c r="H202" s="812"/>
      <c r="I202" s="813">
        <v>83200</v>
      </c>
      <c r="J202" s="813">
        <v>3.88</v>
      </c>
      <c r="K202" s="814">
        <f>+J202*I202</f>
        <v>322816</v>
      </c>
      <c r="L202" s="814">
        <v>0</v>
      </c>
      <c r="M202" s="814"/>
      <c r="N202" s="814">
        <f>+K202+L202+M202</f>
        <v>322816</v>
      </c>
      <c r="O202" s="813">
        <v>8000</v>
      </c>
      <c r="P202" s="815">
        <f>+N202+O202</f>
        <v>330816</v>
      </c>
      <c r="Q202" s="815">
        <f>+P202*13</f>
        <v>4300608</v>
      </c>
      <c r="R202" s="454">
        <f>+G202+1</f>
        <v>1</v>
      </c>
      <c r="S202" s="448"/>
      <c r="T202" s="449">
        <v>83200</v>
      </c>
      <c r="U202" s="449">
        <f>+J202</f>
        <v>3.88</v>
      </c>
      <c r="V202" s="449"/>
      <c r="W202" s="449">
        <f>+U202+U202*V202</f>
        <v>3.88</v>
      </c>
      <c r="X202" s="450">
        <f>+W202*T202</f>
        <v>322816</v>
      </c>
      <c r="Y202" s="450">
        <f>IF((S202&lt;=30)*AND(X202*S202%&gt;L202),X202*S202%,IF((S202&gt;30)*AND(X202*30%&gt;L202),X202*30%,L202))</f>
        <v>0</v>
      </c>
      <c r="Z202" s="450"/>
      <c r="AA202" s="450">
        <f>+X202+Y202</f>
        <v>322816</v>
      </c>
      <c r="AB202" s="449">
        <f>+O202</f>
        <v>8000</v>
      </c>
      <c r="AC202" s="452">
        <f>+AA202+AB202</f>
        <v>330816</v>
      </c>
      <c r="AD202" s="452">
        <f>+AC202*13</f>
        <v>4300608</v>
      </c>
      <c r="AE202" s="454">
        <f>+R202+1</f>
        <v>2</v>
      </c>
      <c r="AF202" s="448"/>
      <c r="AG202" s="449">
        <f>+T202</f>
        <v>83200</v>
      </c>
      <c r="AH202" s="449">
        <f>+J202</f>
        <v>3.88</v>
      </c>
      <c r="AI202" s="449"/>
      <c r="AJ202" s="449">
        <f>+AH202+AH202*AI202</f>
        <v>3.88</v>
      </c>
      <c r="AK202" s="450">
        <f>+AJ202*AG202</f>
        <v>322816</v>
      </c>
      <c r="AL202" s="450">
        <f>IF((AF202&lt;=30)*AND(AK202*AF202%&gt;Y202),AK202*AF202%,IF((AF202&gt;30)*AND(AK202*30%&gt;Y202),AK202*30%,Y202))</f>
        <v>0</v>
      </c>
      <c r="AM202" s="450"/>
      <c r="AN202" s="450">
        <f>+AK202+AL202</f>
        <v>322816</v>
      </c>
      <c r="AO202" s="449">
        <f>+AB202</f>
        <v>8000</v>
      </c>
      <c r="AP202" s="452">
        <f>+AN202+AO202</f>
        <v>330816</v>
      </c>
      <c r="AQ202" s="452">
        <f>+AP202*13</f>
        <v>4300608</v>
      </c>
      <c r="AR202" s="454">
        <f>+AE202+1</f>
        <v>3</v>
      </c>
      <c r="AS202" s="448"/>
      <c r="AT202" s="449">
        <f>+AG202</f>
        <v>83200</v>
      </c>
      <c r="AU202" s="449">
        <f>+J202</f>
        <v>3.88</v>
      </c>
      <c r="AV202" s="449"/>
      <c r="AW202" s="449">
        <f>+AU202+AU202*AV202</f>
        <v>3.88</v>
      </c>
      <c r="AX202" s="450">
        <f>+AW202*AT202</f>
        <v>322816</v>
      </c>
      <c r="AY202" s="450">
        <f>IF((AS202&lt;=30)*AND(AX202*AS202%&gt;AL202),AX202*AS202%,IF((AS202&gt;30)*AND(AX202*30%&gt;AL202),AX202*30%,AL202))</f>
        <v>0</v>
      </c>
      <c r="AZ202" s="450"/>
      <c r="BA202" s="450">
        <f>+AX202+AY202</f>
        <v>322816</v>
      </c>
      <c r="BB202" s="449">
        <f>+AO202</f>
        <v>8000</v>
      </c>
      <c r="BC202" s="452">
        <f>+BA202+BB202</f>
        <v>330816</v>
      </c>
      <c r="BD202" s="452">
        <f>+BC202*13</f>
        <v>4300608</v>
      </c>
    </row>
    <row r="203" spans="1:57" s="451" customFormat="1" ht="27">
      <c r="A203" s="807">
        <v>8</v>
      </c>
      <c r="B203" s="808" t="s">
        <v>3025</v>
      </c>
      <c r="C203" s="809" t="s">
        <v>1961</v>
      </c>
      <c r="D203" s="809">
        <v>1991</v>
      </c>
      <c r="E203" s="810" t="s">
        <v>452</v>
      </c>
      <c r="F203" s="809">
        <v>1</v>
      </c>
      <c r="G203" s="811"/>
      <c r="H203" s="812"/>
      <c r="I203" s="813">
        <v>83200</v>
      </c>
      <c r="J203" s="813">
        <v>3.88</v>
      </c>
      <c r="K203" s="814">
        <f>+J203*I203</f>
        <v>322816</v>
      </c>
      <c r="L203" s="814">
        <v>0</v>
      </c>
      <c r="M203" s="814"/>
      <c r="N203" s="814">
        <f>+K203+L203+M203</f>
        <v>322816</v>
      </c>
      <c r="O203" s="813">
        <v>8000</v>
      </c>
      <c r="P203" s="815">
        <f>+N203+O203</f>
        <v>330816</v>
      </c>
      <c r="Q203" s="815">
        <f>+P203*13</f>
        <v>4300608</v>
      </c>
      <c r="R203" s="454">
        <f>+G203+1</f>
        <v>1</v>
      </c>
      <c r="S203" s="448"/>
      <c r="T203" s="449">
        <v>83200</v>
      </c>
      <c r="U203" s="449">
        <f>+J203</f>
        <v>3.88</v>
      </c>
      <c r="V203" s="449"/>
      <c r="W203" s="449">
        <f>+U203+U203*V203</f>
        <v>3.88</v>
      </c>
      <c r="X203" s="450">
        <f>+W203*T203</f>
        <v>322816</v>
      </c>
      <c r="Y203" s="450">
        <f>IF((S203&lt;=30)*AND(X203*S203%&gt;L203),X203*S203%,IF((S203&gt;30)*AND(X203*30%&gt;L203),X203*30%,L203))</f>
        <v>0</v>
      </c>
      <c r="Z203" s="450"/>
      <c r="AA203" s="450">
        <f>+X203+Y203</f>
        <v>322816</v>
      </c>
      <c r="AB203" s="449">
        <f>+O203</f>
        <v>8000</v>
      </c>
      <c r="AC203" s="452">
        <f>+AA203+AB203</f>
        <v>330816</v>
      </c>
      <c r="AD203" s="452">
        <f>+AC203*13</f>
        <v>4300608</v>
      </c>
      <c r="AE203" s="454">
        <f>+R203+1</f>
        <v>2</v>
      </c>
      <c r="AF203" s="448"/>
      <c r="AG203" s="449">
        <f>+T203</f>
        <v>83200</v>
      </c>
      <c r="AH203" s="449">
        <f>+J203</f>
        <v>3.88</v>
      </c>
      <c r="AI203" s="449"/>
      <c r="AJ203" s="449">
        <f>+AH203+AH203*AI203</f>
        <v>3.88</v>
      </c>
      <c r="AK203" s="450">
        <f>+AJ203*AG203</f>
        <v>322816</v>
      </c>
      <c r="AL203" s="450">
        <f>IF((AF203&lt;=30)*AND(AK203*AF203%&gt;Y203),AK203*AF203%,IF((AF203&gt;30)*AND(AK203*30%&gt;Y203),AK203*30%,Y203))</f>
        <v>0</v>
      </c>
      <c r="AM203" s="450"/>
      <c r="AN203" s="450">
        <f>+AK203+AL203</f>
        <v>322816</v>
      </c>
      <c r="AO203" s="449">
        <f>+AB203</f>
        <v>8000</v>
      </c>
      <c r="AP203" s="452">
        <f>+AN203+AO203</f>
        <v>330816</v>
      </c>
      <c r="AQ203" s="452">
        <f>+AP203*13</f>
        <v>4300608</v>
      </c>
      <c r="AR203" s="454">
        <f>+AE203+1</f>
        <v>3</v>
      </c>
      <c r="AS203" s="448"/>
      <c r="AT203" s="449">
        <f>+AG203</f>
        <v>83200</v>
      </c>
      <c r="AU203" s="449">
        <f>+J203</f>
        <v>3.88</v>
      </c>
      <c r="AV203" s="449"/>
      <c r="AW203" s="449">
        <f>+AU203+AU203*AV203</f>
        <v>3.88</v>
      </c>
      <c r="AX203" s="450">
        <f>+AW203*AT203</f>
        <v>322816</v>
      </c>
      <c r="AY203" s="450">
        <f>IF((AS203&lt;=30)*AND(AX203*AS203%&gt;AL203),AX203*AS203%,IF((AS203&gt;30)*AND(AX203*30%&gt;AL203),AX203*30%,AL203))</f>
        <v>0</v>
      </c>
      <c r="AZ203" s="450"/>
      <c r="BA203" s="450">
        <f>+AX203+AY203</f>
        <v>322816</v>
      </c>
      <c r="BB203" s="449">
        <f>+AO203</f>
        <v>8000</v>
      </c>
      <c r="BC203" s="452">
        <f>+BA203+BB203</f>
        <v>330816</v>
      </c>
      <c r="BD203" s="452">
        <f>+BC203*13</f>
        <v>4300608</v>
      </c>
    </row>
    <row r="204" spans="1:57" s="453" customFormat="1" ht="14.25">
      <c r="A204" s="958" t="s">
        <v>64</v>
      </c>
      <c r="B204" s="958"/>
      <c r="C204" s="958"/>
      <c r="D204" s="958"/>
      <c r="E204" s="958"/>
      <c r="F204" s="745">
        <f t="shared" ref="F204:AK204" si="393">SUM(F196:F203)</f>
        <v>8</v>
      </c>
      <c r="G204" s="745">
        <f t="shared" si="393"/>
        <v>0</v>
      </c>
      <c r="H204" s="745">
        <f t="shared" si="393"/>
        <v>0</v>
      </c>
      <c r="I204" s="745">
        <f t="shared" si="393"/>
        <v>665600</v>
      </c>
      <c r="J204" s="745">
        <f t="shared" si="393"/>
        <v>31.039999999999996</v>
      </c>
      <c r="K204" s="745">
        <f t="shared" si="393"/>
        <v>2582528</v>
      </c>
      <c r="L204" s="745">
        <f t="shared" si="393"/>
        <v>0</v>
      </c>
      <c r="M204" s="745">
        <f t="shared" si="393"/>
        <v>0</v>
      </c>
      <c r="N204" s="745">
        <f t="shared" si="393"/>
        <v>2582528</v>
      </c>
      <c r="O204" s="745">
        <f t="shared" si="393"/>
        <v>16000</v>
      </c>
      <c r="P204" s="745">
        <f t="shared" si="393"/>
        <v>2598528</v>
      </c>
      <c r="Q204" s="745">
        <f t="shared" si="393"/>
        <v>33780864</v>
      </c>
      <c r="R204" s="745">
        <f t="shared" si="393"/>
        <v>8</v>
      </c>
      <c r="S204" s="745">
        <f t="shared" si="393"/>
        <v>0</v>
      </c>
      <c r="T204" s="745">
        <f t="shared" si="393"/>
        <v>665600</v>
      </c>
      <c r="U204" s="745">
        <f t="shared" si="393"/>
        <v>31.039999999999996</v>
      </c>
      <c r="V204" s="745">
        <f t="shared" si="393"/>
        <v>0</v>
      </c>
      <c r="W204" s="745">
        <f t="shared" si="393"/>
        <v>31.039999999999996</v>
      </c>
      <c r="X204" s="745">
        <f t="shared" si="393"/>
        <v>2582528</v>
      </c>
      <c r="Y204" s="745">
        <f t="shared" si="393"/>
        <v>0</v>
      </c>
      <c r="Z204" s="745">
        <f t="shared" si="393"/>
        <v>0</v>
      </c>
      <c r="AA204" s="745">
        <f t="shared" si="393"/>
        <v>2582528</v>
      </c>
      <c r="AB204" s="745">
        <f t="shared" si="393"/>
        <v>16000</v>
      </c>
      <c r="AC204" s="745">
        <f t="shared" si="393"/>
        <v>2598528</v>
      </c>
      <c r="AD204" s="745">
        <f t="shared" si="393"/>
        <v>33780864</v>
      </c>
      <c r="AE204" s="745">
        <f t="shared" si="393"/>
        <v>16</v>
      </c>
      <c r="AF204" s="745">
        <f t="shared" si="393"/>
        <v>0</v>
      </c>
      <c r="AG204" s="745">
        <f t="shared" si="393"/>
        <v>665600</v>
      </c>
      <c r="AH204" s="745">
        <f t="shared" si="393"/>
        <v>31.039999999999996</v>
      </c>
      <c r="AI204" s="745">
        <f t="shared" si="393"/>
        <v>0</v>
      </c>
      <c r="AJ204" s="745">
        <f t="shared" si="393"/>
        <v>31.039999999999996</v>
      </c>
      <c r="AK204" s="745">
        <f t="shared" si="393"/>
        <v>2582528</v>
      </c>
      <c r="AL204" s="745">
        <f t="shared" ref="AL204:BD204" si="394">SUM(AL196:AL203)</f>
        <v>0</v>
      </c>
      <c r="AM204" s="745">
        <f t="shared" si="394"/>
        <v>0</v>
      </c>
      <c r="AN204" s="745">
        <f t="shared" si="394"/>
        <v>2582528</v>
      </c>
      <c r="AO204" s="745">
        <f t="shared" si="394"/>
        <v>16000</v>
      </c>
      <c r="AP204" s="745">
        <f t="shared" si="394"/>
        <v>2598528</v>
      </c>
      <c r="AQ204" s="745">
        <f t="shared" si="394"/>
        <v>33780864</v>
      </c>
      <c r="AR204" s="745">
        <f t="shared" si="394"/>
        <v>24</v>
      </c>
      <c r="AS204" s="745">
        <f t="shared" si="394"/>
        <v>0</v>
      </c>
      <c r="AT204" s="745">
        <f t="shared" si="394"/>
        <v>665600</v>
      </c>
      <c r="AU204" s="745">
        <f t="shared" si="394"/>
        <v>31.039999999999996</v>
      </c>
      <c r="AV204" s="745">
        <f t="shared" si="394"/>
        <v>0</v>
      </c>
      <c r="AW204" s="745">
        <f t="shared" si="394"/>
        <v>31.039999999999996</v>
      </c>
      <c r="AX204" s="745">
        <f t="shared" si="394"/>
        <v>2582528</v>
      </c>
      <c r="AY204" s="745">
        <f t="shared" si="394"/>
        <v>0</v>
      </c>
      <c r="AZ204" s="745">
        <f t="shared" si="394"/>
        <v>0</v>
      </c>
      <c r="BA204" s="745">
        <f t="shared" si="394"/>
        <v>2582528</v>
      </c>
      <c r="BB204" s="745">
        <f t="shared" si="394"/>
        <v>16000</v>
      </c>
      <c r="BC204" s="745">
        <f t="shared" si="394"/>
        <v>2598528</v>
      </c>
      <c r="BD204" s="745">
        <f t="shared" si="394"/>
        <v>33780864</v>
      </c>
    </row>
    <row r="205" spans="1:57" s="453" customFormat="1" ht="14.25">
      <c r="A205" s="568"/>
      <c r="B205" s="494"/>
      <c r="C205" s="494"/>
      <c r="D205" s="494"/>
      <c r="E205" s="494"/>
      <c r="F205" s="494"/>
      <c r="G205" s="494"/>
      <c r="H205" s="494"/>
      <c r="I205" s="494"/>
      <c r="J205" s="494"/>
      <c r="K205" s="494"/>
      <c r="L205" s="494"/>
      <c r="M205" s="494"/>
      <c r="N205" s="494"/>
      <c r="O205" s="494"/>
      <c r="P205" s="494"/>
      <c r="Q205" s="494"/>
      <c r="R205" s="494"/>
      <c r="S205" s="494"/>
      <c r="T205" s="494"/>
      <c r="U205" s="494"/>
      <c r="V205" s="494"/>
      <c r="W205" s="494"/>
      <c r="X205" s="494"/>
      <c r="Y205" s="494"/>
      <c r="Z205" s="494"/>
      <c r="AA205" s="494"/>
      <c r="AB205" s="494"/>
      <c r="AC205" s="494"/>
      <c r="AD205" s="494"/>
      <c r="AE205" s="494"/>
      <c r="AF205" s="494"/>
      <c r="AG205" s="494"/>
      <c r="AH205" s="494"/>
      <c r="AI205" s="494"/>
      <c r="AJ205" s="494"/>
      <c r="AK205" s="494"/>
      <c r="AL205" s="494"/>
      <c r="AM205" s="494"/>
      <c r="AN205" s="494"/>
      <c r="AO205" s="494"/>
      <c r="AP205" s="494"/>
      <c r="AQ205" s="494"/>
      <c r="AR205" s="494"/>
      <c r="AS205" s="494"/>
      <c r="AT205" s="494"/>
      <c r="AU205" s="494"/>
      <c r="AV205" s="494"/>
      <c r="AW205" s="494"/>
      <c r="AX205" s="494"/>
      <c r="AY205" s="494"/>
      <c r="AZ205" s="494"/>
      <c r="BA205" s="494"/>
      <c r="BB205" s="494"/>
      <c r="BC205" s="494"/>
      <c r="BD205" s="494"/>
      <c r="BE205" s="569"/>
    </row>
    <row r="206" spans="1:57" s="500" customFormat="1" ht="14.25">
      <c r="A206" s="960" t="s">
        <v>554</v>
      </c>
      <c r="B206" s="960"/>
      <c r="C206" s="960"/>
      <c r="D206" s="960"/>
      <c r="E206" s="960"/>
      <c r="F206" s="960"/>
      <c r="G206" s="962" t="s">
        <v>1029</v>
      </c>
      <c r="H206" s="962"/>
      <c r="I206" s="962"/>
      <c r="J206" s="962"/>
      <c r="K206" s="962"/>
      <c r="L206" s="962"/>
      <c r="M206" s="962"/>
      <c r="N206" s="962"/>
      <c r="O206" s="962"/>
      <c r="P206" s="962"/>
      <c r="Q206" s="962"/>
      <c r="R206" s="966" t="str">
        <f>+G206</f>
        <v>Արարատ և Վայոց Ձորի մարզերի առաջին ատյանի ընդհանուր իրավասության դատարան</v>
      </c>
      <c r="S206" s="966"/>
      <c r="T206" s="966"/>
      <c r="U206" s="966"/>
      <c r="V206" s="966"/>
      <c r="W206" s="966"/>
      <c r="X206" s="966"/>
      <c r="Y206" s="966"/>
      <c r="Z206" s="966"/>
      <c r="AA206" s="966"/>
      <c r="AB206" s="966"/>
      <c r="AC206" s="966"/>
      <c r="AD206" s="966"/>
      <c r="AE206" s="966" t="str">
        <f>+R206</f>
        <v>Արարատ և Վայոց Ձորի մարզերի առաջին ատյանի ընդհանուր իրավասության դատարան</v>
      </c>
      <c r="AF206" s="966"/>
      <c r="AG206" s="966"/>
      <c r="AH206" s="966"/>
      <c r="AI206" s="966"/>
      <c r="AJ206" s="966"/>
      <c r="AK206" s="966"/>
      <c r="AL206" s="966"/>
      <c r="AM206" s="966"/>
      <c r="AN206" s="966"/>
      <c r="AO206" s="966"/>
      <c r="AP206" s="966"/>
      <c r="AQ206" s="966"/>
      <c r="AR206" s="966" t="str">
        <f>+AE206</f>
        <v>Արարատ և Վայոց Ձորի մարզերի առաջին ատյանի ընդհանուր իրավասության դատարան</v>
      </c>
      <c r="AS206" s="966"/>
      <c r="AT206" s="966"/>
      <c r="AU206" s="966"/>
      <c r="AV206" s="966"/>
      <c r="AW206" s="966"/>
      <c r="AX206" s="966"/>
      <c r="AY206" s="966"/>
      <c r="AZ206" s="966"/>
      <c r="BA206" s="966"/>
      <c r="BB206" s="966"/>
      <c r="BC206" s="966"/>
      <c r="BD206" s="966"/>
    </row>
    <row r="207" spans="1:57" ht="14.25">
      <c r="A207" s="971" t="s">
        <v>1332</v>
      </c>
      <c r="B207" s="971"/>
      <c r="C207" s="971"/>
      <c r="D207" s="971"/>
      <c r="E207" s="971"/>
      <c r="F207" s="971"/>
      <c r="G207" s="967" t="s">
        <v>1410</v>
      </c>
      <c r="H207" s="967"/>
      <c r="I207" s="967"/>
      <c r="J207" s="967"/>
      <c r="K207" s="967"/>
      <c r="L207" s="967"/>
      <c r="M207" s="967"/>
      <c r="N207" s="967"/>
      <c r="O207" s="967"/>
      <c r="P207" s="967"/>
      <c r="Q207" s="967"/>
      <c r="R207" s="967" t="s">
        <v>2455</v>
      </c>
      <c r="S207" s="967"/>
      <c r="T207" s="967"/>
      <c r="U207" s="967"/>
      <c r="V207" s="967"/>
      <c r="W207" s="967"/>
      <c r="X207" s="967"/>
      <c r="Y207" s="967"/>
      <c r="Z207" s="967"/>
      <c r="AA207" s="967"/>
      <c r="AB207" s="967"/>
      <c r="AC207" s="967"/>
      <c r="AD207" s="967"/>
      <c r="AE207" s="967" t="s">
        <v>2456</v>
      </c>
      <c r="AF207" s="967"/>
      <c r="AG207" s="967"/>
      <c r="AH207" s="967"/>
      <c r="AI207" s="967"/>
      <c r="AJ207" s="967"/>
      <c r="AK207" s="967"/>
      <c r="AL207" s="967"/>
      <c r="AM207" s="967"/>
      <c r="AN207" s="967"/>
      <c r="AO207" s="967"/>
      <c r="AP207" s="967"/>
      <c r="AQ207" s="967"/>
      <c r="AR207" s="967" t="s">
        <v>2932</v>
      </c>
      <c r="AS207" s="967"/>
      <c r="AT207" s="967"/>
      <c r="AU207" s="967"/>
      <c r="AV207" s="967"/>
      <c r="AW207" s="967"/>
      <c r="AX207" s="967"/>
      <c r="AY207" s="967"/>
      <c r="AZ207" s="967"/>
      <c r="BA207" s="967"/>
      <c r="BB207" s="967"/>
      <c r="BC207" s="967"/>
      <c r="BD207" s="967"/>
    </row>
    <row r="208" spans="1:57" ht="99.75">
      <c r="A208" s="580" t="s">
        <v>10</v>
      </c>
      <c r="B208" s="748" t="s">
        <v>54</v>
      </c>
      <c r="C208" s="748" t="s">
        <v>1958</v>
      </c>
      <c r="D208" s="748" t="s">
        <v>1959</v>
      </c>
      <c r="E208" s="748" t="s">
        <v>55</v>
      </c>
      <c r="F208" s="748" t="s">
        <v>1</v>
      </c>
      <c r="G208" s="578" t="s">
        <v>954</v>
      </c>
      <c r="H208" s="578" t="s">
        <v>57</v>
      </c>
      <c r="I208" s="579" t="s">
        <v>62</v>
      </c>
      <c r="J208" s="504" t="s">
        <v>63</v>
      </c>
      <c r="K208" s="579" t="s">
        <v>450</v>
      </c>
      <c r="L208" s="579" t="s">
        <v>451</v>
      </c>
      <c r="M208" s="579" t="s">
        <v>1957</v>
      </c>
      <c r="N208" s="579" t="s">
        <v>585</v>
      </c>
      <c r="O208" s="748" t="s">
        <v>612</v>
      </c>
      <c r="P208" s="748" t="s">
        <v>1408</v>
      </c>
      <c r="Q208" s="579" t="s">
        <v>1409</v>
      </c>
      <c r="R208" s="578" t="str">
        <f>+G208</f>
        <v xml:space="preserve"> ստաժ</v>
      </c>
      <c r="S208" s="578" t="str">
        <f>+H208</f>
        <v>Ստաժի %-ը</v>
      </c>
      <c r="T208" s="579" t="s">
        <v>62</v>
      </c>
      <c r="U208" s="579" t="s">
        <v>63</v>
      </c>
      <c r="V208" s="579" t="s">
        <v>1149</v>
      </c>
      <c r="W208" s="504" t="s">
        <v>1150</v>
      </c>
      <c r="X208" s="579" t="s">
        <v>450</v>
      </c>
      <c r="Y208" s="579" t="s">
        <v>451</v>
      </c>
      <c r="Z208" s="579" t="s">
        <v>1957</v>
      </c>
      <c r="AA208" s="579" t="s">
        <v>609</v>
      </c>
      <c r="AB208" s="748" t="s">
        <v>1316</v>
      </c>
      <c r="AC208" s="748" t="s">
        <v>1947</v>
      </c>
      <c r="AD208" s="579" t="s">
        <v>1948</v>
      </c>
      <c r="AE208" s="578" t="str">
        <f>+R208</f>
        <v xml:space="preserve"> ստաժ</v>
      </c>
      <c r="AF208" s="578" t="str">
        <f>+S208</f>
        <v>Ստաժի %-ը</v>
      </c>
      <c r="AG208" s="579" t="s">
        <v>62</v>
      </c>
      <c r="AH208" s="579" t="s">
        <v>63</v>
      </c>
      <c r="AI208" s="579" t="s">
        <v>1149</v>
      </c>
      <c r="AJ208" s="504" t="s">
        <v>1150</v>
      </c>
      <c r="AK208" s="579" t="s">
        <v>450</v>
      </c>
      <c r="AL208" s="579" t="s">
        <v>451</v>
      </c>
      <c r="AM208" s="579" t="s">
        <v>1957</v>
      </c>
      <c r="AN208" s="579" t="s">
        <v>609</v>
      </c>
      <c r="AO208" s="748" t="s">
        <v>1316</v>
      </c>
      <c r="AP208" s="748" t="s">
        <v>2460</v>
      </c>
      <c r="AQ208" s="579" t="s">
        <v>2459</v>
      </c>
      <c r="AR208" s="578" t="str">
        <f>+AE208</f>
        <v xml:space="preserve"> ստաժ</v>
      </c>
      <c r="AS208" s="578" t="str">
        <f>+AF208</f>
        <v>Ստաժի %-ը</v>
      </c>
      <c r="AT208" s="579" t="s">
        <v>62</v>
      </c>
      <c r="AU208" s="579" t="s">
        <v>63</v>
      </c>
      <c r="AV208" s="579" t="s">
        <v>1149</v>
      </c>
      <c r="AW208" s="504" t="s">
        <v>1150</v>
      </c>
      <c r="AX208" s="579" t="s">
        <v>450</v>
      </c>
      <c r="AY208" s="579" t="s">
        <v>451</v>
      </c>
      <c r="AZ208" s="579" t="s">
        <v>1957</v>
      </c>
      <c r="BA208" s="579" t="s">
        <v>609</v>
      </c>
      <c r="BB208" s="748" t="s">
        <v>1316</v>
      </c>
      <c r="BC208" s="748" t="s">
        <v>2933</v>
      </c>
      <c r="BD208" s="579" t="s">
        <v>2934</v>
      </c>
    </row>
    <row r="209" spans="1:57" s="451" customFormat="1" ht="27">
      <c r="A209" s="807">
        <v>1</v>
      </c>
      <c r="B209" s="808" t="s">
        <v>2587</v>
      </c>
      <c r="C209" s="809" t="s">
        <v>1961</v>
      </c>
      <c r="D209" s="809">
        <v>1996</v>
      </c>
      <c r="E209" s="810" t="s">
        <v>452</v>
      </c>
      <c r="F209" s="809">
        <v>1</v>
      </c>
      <c r="G209" s="811"/>
      <c r="H209" s="812"/>
      <c r="I209" s="813">
        <v>83200</v>
      </c>
      <c r="J209" s="813">
        <v>3.88</v>
      </c>
      <c r="K209" s="814">
        <f t="shared" si="360"/>
        <v>322816</v>
      </c>
      <c r="L209" s="814">
        <v>0</v>
      </c>
      <c r="M209" s="814"/>
      <c r="N209" s="814">
        <f t="shared" ref="N209:N220" si="395">+K209+L209+M209</f>
        <v>322816</v>
      </c>
      <c r="O209" s="813"/>
      <c r="P209" s="815">
        <f t="shared" si="362"/>
        <v>322816</v>
      </c>
      <c r="Q209" s="815">
        <f t="shared" ref="Q209:Q220" si="396">+P209*13</f>
        <v>4196608</v>
      </c>
      <c r="R209" s="454">
        <f t="shared" ref="R209:R220" si="397">+G209+1</f>
        <v>1</v>
      </c>
      <c r="S209" s="448"/>
      <c r="T209" s="449">
        <v>83200</v>
      </c>
      <c r="U209" s="449">
        <f t="shared" ref="U209:U220" si="398">+J209</f>
        <v>3.88</v>
      </c>
      <c r="V209" s="449"/>
      <c r="W209" s="449">
        <f t="shared" ref="W209:W220" si="399">+U209+U209*V209</f>
        <v>3.88</v>
      </c>
      <c r="X209" s="450">
        <f t="shared" ref="X209:X220" si="400">+W209*T209</f>
        <v>322816</v>
      </c>
      <c r="Y209" s="450">
        <f t="shared" ref="Y209:Y220" si="401">IF((S209&lt;=30)*AND(X209*S209%&gt;L209),X209*S209%,IF((S209&gt;30)*AND(X209*30%&gt;L209),X209*30%,L209))</f>
        <v>0</v>
      </c>
      <c r="Z209" s="450"/>
      <c r="AA209" s="450">
        <f t="shared" ref="AA209:AA220" si="402">+X209+Y209</f>
        <v>322816</v>
      </c>
      <c r="AB209" s="449">
        <f t="shared" ref="AB209:AB220" si="403">+O209</f>
        <v>0</v>
      </c>
      <c r="AC209" s="452">
        <f t="shared" ref="AC209:AC220" si="404">+AA209+AB209</f>
        <v>322816</v>
      </c>
      <c r="AD209" s="452">
        <f t="shared" ref="AD209:AD220" si="405">+AC209*13</f>
        <v>4196608</v>
      </c>
      <c r="AE209" s="454">
        <f t="shared" ref="AE209:AE220" si="406">+R209+1</f>
        <v>2</v>
      </c>
      <c r="AF209" s="448"/>
      <c r="AG209" s="449">
        <f t="shared" ref="AG209:AG220" si="407">+T209</f>
        <v>83200</v>
      </c>
      <c r="AH209" s="449">
        <f t="shared" ref="AH209:AH220" si="408">+J209</f>
        <v>3.88</v>
      </c>
      <c r="AI209" s="449"/>
      <c r="AJ209" s="449">
        <f t="shared" ref="AJ209:AJ220" si="409">+AH209+AH209*AI209</f>
        <v>3.88</v>
      </c>
      <c r="AK209" s="450">
        <f t="shared" ref="AK209:AK220" si="410">+AJ209*AG209</f>
        <v>322816</v>
      </c>
      <c r="AL209" s="450">
        <f t="shared" ref="AL209:AL220" si="411">IF((AF209&lt;=30)*AND(AK209*AF209%&gt;Y209),AK209*AF209%,IF((AF209&gt;30)*AND(AK209*30%&gt;Y209),AK209*30%,Y209))</f>
        <v>0</v>
      </c>
      <c r="AM209" s="450"/>
      <c r="AN209" s="450">
        <f t="shared" ref="AN209:AN220" si="412">+AK209+AL209</f>
        <v>322816</v>
      </c>
      <c r="AO209" s="449">
        <f t="shared" si="380"/>
        <v>0</v>
      </c>
      <c r="AP209" s="452">
        <f t="shared" ref="AP209:AP220" si="413">+AN209+AO209</f>
        <v>322816</v>
      </c>
      <c r="AQ209" s="452">
        <f t="shared" ref="AQ209:AQ220" si="414">+AP209*13</f>
        <v>4196608</v>
      </c>
      <c r="AR209" s="454">
        <f t="shared" ref="AR209:AR220" si="415">+AE209+1</f>
        <v>3</v>
      </c>
      <c r="AS209" s="448"/>
      <c r="AT209" s="449">
        <f t="shared" ref="AT209:AT220" si="416">+AG209</f>
        <v>83200</v>
      </c>
      <c r="AU209" s="449">
        <f t="shared" ref="AU209:AU220" si="417">+J209</f>
        <v>3.88</v>
      </c>
      <c r="AV209" s="449"/>
      <c r="AW209" s="449">
        <f t="shared" ref="AW209:AW220" si="418">+AU209+AU209*AV209</f>
        <v>3.88</v>
      </c>
      <c r="AX209" s="450">
        <f t="shared" ref="AX209:AX220" si="419">+AW209*AT209</f>
        <v>322816</v>
      </c>
      <c r="AY209" s="450">
        <f t="shared" ref="AY209:AY220" si="420">IF((AS209&lt;=30)*AND(AX209*AS209%&gt;AL209),AX209*AS209%,IF((AS209&gt;30)*AND(AX209*30%&gt;AL209),AX209*30%,AL209))</f>
        <v>0</v>
      </c>
      <c r="AZ209" s="450"/>
      <c r="BA209" s="450">
        <f t="shared" ref="BA209:BA220" si="421">+AX209+AY209</f>
        <v>322816</v>
      </c>
      <c r="BB209" s="449">
        <f t="shared" ref="BB209:BB220" si="422">+AO209</f>
        <v>0</v>
      </c>
      <c r="BC209" s="452">
        <f t="shared" ref="BC209:BC220" si="423">+BA209+BB209</f>
        <v>322816</v>
      </c>
      <c r="BD209" s="452">
        <f t="shared" ref="BD209:BD220" si="424">+BC209*13</f>
        <v>4196608</v>
      </c>
    </row>
    <row r="210" spans="1:57" s="451" customFormat="1" ht="27">
      <c r="A210" s="807">
        <v>2</v>
      </c>
      <c r="B210" s="808" t="s">
        <v>1485</v>
      </c>
      <c r="C210" s="809" t="s">
        <v>1960</v>
      </c>
      <c r="D210" s="809">
        <v>1996</v>
      </c>
      <c r="E210" s="810" t="s">
        <v>452</v>
      </c>
      <c r="F210" s="809">
        <v>1</v>
      </c>
      <c r="G210" s="811"/>
      <c r="H210" s="812"/>
      <c r="I210" s="813">
        <v>83200</v>
      </c>
      <c r="J210" s="813">
        <v>3.88</v>
      </c>
      <c r="K210" s="814">
        <f t="shared" si="360"/>
        <v>322816</v>
      </c>
      <c r="L210" s="814">
        <v>0</v>
      </c>
      <c r="M210" s="814"/>
      <c r="N210" s="814">
        <f t="shared" si="395"/>
        <v>322816</v>
      </c>
      <c r="O210" s="813"/>
      <c r="P210" s="815">
        <f t="shared" si="362"/>
        <v>322816</v>
      </c>
      <c r="Q210" s="815">
        <f t="shared" si="396"/>
        <v>4196608</v>
      </c>
      <c r="R210" s="454">
        <f t="shared" si="397"/>
        <v>1</v>
      </c>
      <c r="S210" s="448"/>
      <c r="T210" s="449">
        <v>83200</v>
      </c>
      <c r="U210" s="449">
        <f t="shared" si="398"/>
        <v>3.88</v>
      </c>
      <c r="V210" s="449"/>
      <c r="W210" s="449">
        <f t="shared" si="399"/>
        <v>3.88</v>
      </c>
      <c r="X210" s="450">
        <f t="shared" si="400"/>
        <v>322816</v>
      </c>
      <c r="Y210" s="450">
        <f t="shared" si="401"/>
        <v>0</v>
      </c>
      <c r="Z210" s="450"/>
      <c r="AA210" s="450">
        <f t="shared" si="402"/>
        <v>322816</v>
      </c>
      <c r="AB210" s="449">
        <f t="shared" si="403"/>
        <v>0</v>
      </c>
      <c r="AC210" s="452">
        <f t="shared" si="404"/>
        <v>322816</v>
      </c>
      <c r="AD210" s="452">
        <f t="shared" si="405"/>
        <v>4196608</v>
      </c>
      <c r="AE210" s="454">
        <f t="shared" si="406"/>
        <v>2</v>
      </c>
      <c r="AF210" s="448"/>
      <c r="AG210" s="449">
        <f t="shared" si="407"/>
        <v>83200</v>
      </c>
      <c r="AH210" s="449">
        <f t="shared" si="408"/>
        <v>3.88</v>
      </c>
      <c r="AI210" s="449"/>
      <c r="AJ210" s="449">
        <f t="shared" si="409"/>
        <v>3.88</v>
      </c>
      <c r="AK210" s="450">
        <f t="shared" si="410"/>
        <v>322816</v>
      </c>
      <c r="AL210" s="450">
        <f t="shared" si="411"/>
        <v>0</v>
      </c>
      <c r="AM210" s="450"/>
      <c r="AN210" s="450">
        <f t="shared" si="412"/>
        <v>322816</v>
      </c>
      <c r="AO210" s="449">
        <f t="shared" si="380"/>
        <v>0</v>
      </c>
      <c r="AP210" s="452">
        <f t="shared" si="413"/>
        <v>322816</v>
      </c>
      <c r="AQ210" s="452">
        <f t="shared" si="414"/>
        <v>4196608</v>
      </c>
      <c r="AR210" s="454">
        <f t="shared" si="415"/>
        <v>3</v>
      </c>
      <c r="AS210" s="448"/>
      <c r="AT210" s="449">
        <f t="shared" si="416"/>
        <v>83200</v>
      </c>
      <c r="AU210" s="449">
        <f t="shared" si="417"/>
        <v>3.88</v>
      </c>
      <c r="AV210" s="449"/>
      <c r="AW210" s="449">
        <f t="shared" si="418"/>
        <v>3.88</v>
      </c>
      <c r="AX210" s="450">
        <f t="shared" si="419"/>
        <v>322816</v>
      </c>
      <c r="AY210" s="450">
        <f t="shared" si="420"/>
        <v>0</v>
      </c>
      <c r="AZ210" s="450"/>
      <c r="BA210" s="450">
        <f t="shared" si="421"/>
        <v>322816</v>
      </c>
      <c r="BB210" s="449">
        <f t="shared" si="422"/>
        <v>0</v>
      </c>
      <c r="BC210" s="452">
        <f t="shared" si="423"/>
        <v>322816</v>
      </c>
      <c r="BD210" s="452">
        <f t="shared" si="424"/>
        <v>4196608</v>
      </c>
    </row>
    <row r="211" spans="1:57" s="451" customFormat="1" ht="27">
      <c r="A211" s="807">
        <v>3</v>
      </c>
      <c r="B211" s="808" t="s">
        <v>517</v>
      </c>
      <c r="C211" s="809" t="s">
        <v>1960</v>
      </c>
      <c r="D211" s="809">
        <v>1984</v>
      </c>
      <c r="E211" s="810" t="s">
        <v>452</v>
      </c>
      <c r="F211" s="809">
        <v>1</v>
      </c>
      <c r="G211" s="811"/>
      <c r="H211" s="812"/>
      <c r="I211" s="813">
        <v>83200</v>
      </c>
      <c r="J211" s="813">
        <v>3.88</v>
      </c>
      <c r="K211" s="814">
        <f t="shared" si="360"/>
        <v>322816</v>
      </c>
      <c r="L211" s="814">
        <v>0</v>
      </c>
      <c r="M211" s="814"/>
      <c r="N211" s="814">
        <f t="shared" si="395"/>
        <v>322816</v>
      </c>
      <c r="O211" s="813"/>
      <c r="P211" s="815">
        <f t="shared" si="362"/>
        <v>322816</v>
      </c>
      <c r="Q211" s="815">
        <f t="shared" si="396"/>
        <v>4196608</v>
      </c>
      <c r="R211" s="454">
        <f t="shared" si="397"/>
        <v>1</v>
      </c>
      <c r="S211" s="448"/>
      <c r="T211" s="449">
        <v>83200</v>
      </c>
      <c r="U211" s="449">
        <f t="shared" si="398"/>
        <v>3.88</v>
      </c>
      <c r="V211" s="449"/>
      <c r="W211" s="449">
        <f t="shared" si="399"/>
        <v>3.88</v>
      </c>
      <c r="X211" s="450">
        <f t="shared" si="400"/>
        <v>322816</v>
      </c>
      <c r="Y211" s="450">
        <f t="shared" si="401"/>
        <v>0</v>
      </c>
      <c r="Z211" s="450"/>
      <c r="AA211" s="450">
        <f t="shared" si="402"/>
        <v>322816</v>
      </c>
      <c r="AB211" s="449">
        <f t="shared" si="403"/>
        <v>0</v>
      </c>
      <c r="AC211" s="452">
        <f t="shared" si="404"/>
        <v>322816</v>
      </c>
      <c r="AD211" s="452">
        <f t="shared" si="405"/>
        <v>4196608</v>
      </c>
      <c r="AE211" s="454">
        <f t="shared" si="406"/>
        <v>2</v>
      </c>
      <c r="AF211" s="448"/>
      <c r="AG211" s="449">
        <f t="shared" si="407"/>
        <v>83200</v>
      </c>
      <c r="AH211" s="449">
        <f t="shared" si="408"/>
        <v>3.88</v>
      </c>
      <c r="AI211" s="449"/>
      <c r="AJ211" s="449">
        <f t="shared" si="409"/>
        <v>3.88</v>
      </c>
      <c r="AK211" s="450">
        <f t="shared" si="410"/>
        <v>322816</v>
      </c>
      <c r="AL211" s="450">
        <f t="shared" si="411"/>
        <v>0</v>
      </c>
      <c r="AM211" s="450"/>
      <c r="AN211" s="450">
        <f t="shared" si="412"/>
        <v>322816</v>
      </c>
      <c r="AO211" s="449">
        <f t="shared" si="380"/>
        <v>0</v>
      </c>
      <c r="AP211" s="452">
        <f t="shared" si="413"/>
        <v>322816</v>
      </c>
      <c r="AQ211" s="452">
        <f t="shared" si="414"/>
        <v>4196608</v>
      </c>
      <c r="AR211" s="454">
        <f t="shared" si="415"/>
        <v>3</v>
      </c>
      <c r="AS211" s="448"/>
      <c r="AT211" s="449">
        <f t="shared" si="416"/>
        <v>83200</v>
      </c>
      <c r="AU211" s="449">
        <f t="shared" si="417"/>
        <v>3.88</v>
      </c>
      <c r="AV211" s="449"/>
      <c r="AW211" s="449">
        <f t="shared" si="418"/>
        <v>3.88</v>
      </c>
      <c r="AX211" s="450">
        <f t="shared" si="419"/>
        <v>322816</v>
      </c>
      <c r="AY211" s="450">
        <f t="shared" si="420"/>
        <v>0</v>
      </c>
      <c r="AZ211" s="450"/>
      <c r="BA211" s="450">
        <f t="shared" si="421"/>
        <v>322816</v>
      </c>
      <c r="BB211" s="449">
        <f t="shared" si="422"/>
        <v>0</v>
      </c>
      <c r="BC211" s="452">
        <f t="shared" si="423"/>
        <v>322816</v>
      </c>
      <c r="BD211" s="452">
        <f t="shared" si="424"/>
        <v>4196608</v>
      </c>
    </row>
    <row r="212" spans="1:57" s="451" customFormat="1" ht="27">
      <c r="A212" s="807">
        <v>4</v>
      </c>
      <c r="B212" s="808" t="s">
        <v>1319</v>
      </c>
      <c r="C212" s="809" t="s">
        <v>1960</v>
      </c>
      <c r="D212" s="809">
        <v>1987</v>
      </c>
      <c r="E212" s="810" t="s">
        <v>452</v>
      </c>
      <c r="F212" s="809">
        <v>1</v>
      </c>
      <c r="G212" s="811"/>
      <c r="H212" s="812"/>
      <c r="I212" s="813">
        <v>83200</v>
      </c>
      <c r="J212" s="813">
        <v>3.88</v>
      </c>
      <c r="K212" s="814">
        <f t="shared" si="360"/>
        <v>322816</v>
      </c>
      <c r="L212" s="814">
        <v>0</v>
      </c>
      <c r="M212" s="814"/>
      <c r="N212" s="814">
        <f t="shared" si="395"/>
        <v>322816</v>
      </c>
      <c r="O212" s="813"/>
      <c r="P212" s="815">
        <f t="shared" si="362"/>
        <v>322816</v>
      </c>
      <c r="Q212" s="815">
        <f t="shared" si="396"/>
        <v>4196608</v>
      </c>
      <c r="R212" s="454">
        <f t="shared" si="397"/>
        <v>1</v>
      </c>
      <c r="S212" s="448"/>
      <c r="T212" s="449">
        <v>83200</v>
      </c>
      <c r="U212" s="449">
        <f t="shared" si="398"/>
        <v>3.88</v>
      </c>
      <c r="V212" s="449"/>
      <c r="W212" s="449">
        <f t="shared" si="399"/>
        <v>3.88</v>
      </c>
      <c r="X212" s="450">
        <f t="shared" si="400"/>
        <v>322816</v>
      </c>
      <c r="Y212" s="450">
        <f t="shared" si="401"/>
        <v>0</v>
      </c>
      <c r="Z212" s="450"/>
      <c r="AA212" s="450">
        <f t="shared" si="402"/>
        <v>322816</v>
      </c>
      <c r="AB212" s="449">
        <f t="shared" si="403"/>
        <v>0</v>
      </c>
      <c r="AC212" s="452">
        <f t="shared" si="404"/>
        <v>322816</v>
      </c>
      <c r="AD212" s="452">
        <f t="shared" si="405"/>
        <v>4196608</v>
      </c>
      <c r="AE212" s="454">
        <f t="shared" si="406"/>
        <v>2</v>
      </c>
      <c r="AF212" s="448"/>
      <c r="AG212" s="449">
        <f t="shared" si="407"/>
        <v>83200</v>
      </c>
      <c r="AH212" s="449">
        <f t="shared" si="408"/>
        <v>3.88</v>
      </c>
      <c r="AI212" s="449"/>
      <c r="AJ212" s="449">
        <f t="shared" si="409"/>
        <v>3.88</v>
      </c>
      <c r="AK212" s="450">
        <f t="shared" si="410"/>
        <v>322816</v>
      </c>
      <c r="AL212" s="450">
        <f t="shared" si="411"/>
        <v>0</v>
      </c>
      <c r="AM212" s="450"/>
      <c r="AN212" s="450">
        <f t="shared" si="412"/>
        <v>322816</v>
      </c>
      <c r="AO212" s="449">
        <f t="shared" si="380"/>
        <v>0</v>
      </c>
      <c r="AP212" s="452">
        <f t="shared" si="413"/>
        <v>322816</v>
      </c>
      <c r="AQ212" s="452">
        <f t="shared" si="414"/>
        <v>4196608</v>
      </c>
      <c r="AR212" s="454">
        <f t="shared" si="415"/>
        <v>3</v>
      </c>
      <c r="AS212" s="448"/>
      <c r="AT212" s="449">
        <f t="shared" si="416"/>
        <v>83200</v>
      </c>
      <c r="AU212" s="449">
        <f t="shared" si="417"/>
        <v>3.88</v>
      </c>
      <c r="AV212" s="449"/>
      <c r="AW212" s="449">
        <f t="shared" si="418"/>
        <v>3.88</v>
      </c>
      <c r="AX212" s="450">
        <f t="shared" si="419"/>
        <v>322816</v>
      </c>
      <c r="AY212" s="450">
        <f t="shared" si="420"/>
        <v>0</v>
      </c>
      <c r="AZ212" s="450"/>
      <c r="BA212" s="450">
        <f t="shared" si="421"/>
        <v>322816</v>
      </c>
      <c r="BB212" s="449">
        <f t="shared" si="422"/>
        <v>0</v>
      </c>
      <c r="BC212" s="452">
        <f t="shared" si="423"/>
        <v>322816</v>
      </c>
      <c r="BD212" s="452">
        <f t="shared" si="424"/>
        <v>4196608</v>
      </c>
    </row>
    <row r="213" spans="1:57" s="451" customFormat="1" ht="27">
      <c r="A213" s="807">
        <v>5</v>
      </c>
      <c r="B213" s="808" t="s">
        <v>186</v>
      </c>
      <c r="C213" s="809" t="s">
        <v>1961</v>
      </c>
      <c r="D213" s="809">
        <v>1975</v>
      </c>
      <c r="E213" s="810" t="s">
        <v>452</v>
      </c>
      <c r="F213" s="809">
        <v>1</v>
      </c>
      <c r="G213" s="811"/>
      <c r="H213" s="812"/>
      <c r="I213" s="813">
        <v>83200</v>
      </c>
      <c r="J213" s="813">
        <v>3.88</v>
      </c>
      <c r="K213" s="814">
        <f t="shared" si="360"/>
        <v>322816</v>
      </c>
      <c r="L213" s="814">
        <v>0</v>
      </c>
      <c r="M213" s="814"/>
      <c r="N213" s="814">
        <f t="shared" si="395"/>
        <v>322816</v>
      </c>
      <c r="O213" s="813"/>
      <c r="P213" s="815">
        <f t="shared" si="362"/>
        <v>322816</v>
      </c>
      <c r="Q213" s="815">
        <f t="shared" si="396"/>
        <v>4196608</v>
      </c>
      <c r="R213" s="454">
        <f t="shared" si="397"/>
        <v>1</v>
      </c>
      <c r="S213" s="448"/>
      <c r="T213" s="449">
        <v>83200</v>
      </c>
      <c r="U213" s="449">
        <f t="shared" si="398"/>
        <v>3.88</v>
      </c>
      <c r="V213" s="449"/>
      <c r="W213" s="449">
        <f t="shared" si="399"/>
        <v>3.88</v>
      </c>
      <c r="X213" s="450">
        <f t="shared" si="400"/>
        <v>322816</v>
      </c>
      <c r="Y213" s="450">
        <f t="shared" si="401"/>
        <v>0</v>
      </c>
      <c r="Z213" s="450"/>
      <c r="AA213" s="450">
        <f t="shared" si="402"/>
        <v>322816</v>
      </c>
      <c r="AB213" s="449">
        <f t="shared" si="403"/>
        <v>0</v>
      </c>
      <c r="AC213" s="452">
        <f t="shared" si="404"/>
        <v>322816</v>
      </c>
      <c r="AD213" s="452">
        <f t="shared" si="405"/>
        <v>4196608</v>
      </c>
      <c r="AE213" s="454">
        <f t="shared" si="406"/>
        <v>2</v>
      </c>
      <c r="AF213" s="448"/>
      <c r="AG213" s="449">
        <f t="shared" si="407"/>
        <v>83200</v>
      </c>
      <c r="AH213" s="449">
        <f t="shared" si="408"/>
        <v>3.88</v>
      </c>
      <c r="AI213" s="449"/>
      <c r="AJ213" s="449">
        <f t="shared" si="409"/>
        <v>3.88</v>
      </c>
      <c r="AK213" s="450">
        <f t="shared" si="410"/>
        <v>322816</v>
      </c>
      <c r="AL213" s="450">
        <f t="shared" si="411"/>
        <v>0</v>
      </c>
      <c r="AM213" s="450"/>
      <c r="AN213" s="450">
        <f t="shared" si="412"/>
        <v>322816</v>
      </c>
      <c r="AO213" s="449">
        <f t="shared" si="380"/>
        <v>0</v>
      </c>
      <c r="AP213" s="452">
        <f t="shared" si="413"/>
        <v>322816</v>
      </c>
      <c r="AQ213" s="452">
        <f t="shared" si="414"/>
        <v>4196608</v>
      </c>
      <c r="AR213" s="454">
        <f t="shared" si="415"/>
        <v>3</v>
      </c>
      <c r="AS213" s="448"/>
      <c r="AT213" s="449">
        <f t="shared" si="416"/>
        <v>83200</v>
      </c>
      <c r="AU213" s="449">
        <f t="shared" si="417"/>
        <v>3.88</v>
      </c>
      <c r="AV213" s="449"/>
      <c r="AW213" s="449">
        <f t="shared" si="418"/>
        <v>3.88</v>
      </c>
      <c r="AX213" s="450">
        <f t="shared" si="419"/>
        <v>322816</v>
      </c>
      <c r="AY213" s="450">
        <f t="shared" si="420"/>
        <v>0</v>
      </c>
      <c r="AZ213" s="450"/>
      <c r="BA213" s="450">
        <f t="shared" si="421"/>
        <v>322816</v>
      </c>
      <c r="BB213" s="449">
        <f t="shared" si="422"/>
        <v>0</v>
      </c>
      <c r="BC213" s="452">
        <f t="shared" si="423"/>
        <v>322816</v>
      </c>
      <c r="BD213" s="452">
        <f t="shared" si="424"/>
        <v>4196608</v>
      </c>
    </row>
    <row r="214" spans="1:57" s="451" customFormat="1" ht="27">
      <c r="A214" s="807">
        <v>6</v>
      </c>
      <c r="B214" s="808" t="s">
        <v>188</v>
      </c>
      <c r="C214" s="809" t="s">
        <v>1960</v>
      </c>
      <c r="D214" s="809">
        <v>1974</v>
      </c>
      <c r="E214" s="810" t="s">
        <v>452</v>
      </c>
      <c r="F214" s="809">
        <v>1</v>
      </c>
      <c r="G214" s="811"/>
      <c r="H214" s="812"/>
      <c r="I214" s="813">
        <v>83200</v>
      </c>
      <c r="J214" s="813">
        <v>3.88</v>
      </c>
      <c r="K214" s="814">
        <f t="shared" ref="K214:K220" si="425">+J214*I214</f>
        <v>322816</v>
      </c>
      <c r="L214" s="814">
        <v>0</v>
      </c>
      <c r="M214" s="814"/>
      <c r="N214" s="814">
        <f t="shared" si="395"/>
        <v>322816</v>
      </c>
      <c r="O214" s="813"/>
      <c r="P214" s="815">
        <f t="shared" ref="P214:P220" si="426">+N214+O214</f>
        <v>322816</v>
      </c>
      <c r="Q214" s="815">
        <f t="shared" si="396"/>
        <v>4196608</v>
      </c>
      <c r="R214" s="454">
        <f t="shared" si="397"/>
        <v>1</v>
      </c>
      <c r="S214" s="448"/>
      <c r="T214" s="449">
        <v>83200</v>
      </c>
      <c r="U214" s="449">
        <f t="shared" si="398"/>
        <v>3.88</v>
      </c>
      <c r="V214" s="449"/>
      <c r="W214" s="449">
        <f t="shared" si="399"/>
        <v>3.88</v>
      </c>
      <c r="X214" s="450">
        <f t="shared" si="400"/>
        <v>322816</v>
      </c>
      <c r="Y214" s="450">
        <f t="shared" si="401"/>
        <v>0</v>
      </c>
      <c r="Z214" s="450"/>
      <c r="AA214" s="450">
        <f t="shared" si="402"/>
        <v>322816</v>
      </c>
      <c r="AB214" s="449">
        <f t="shared" si="403"/>
        <v>0</v>
      </c>
      <c r="AC214" s="452">
        <f t="shared" si="404"/>
        <v>322816</v>
      </c>
      <c r="AD214" s="452">
        <f t="shared" si="405"/>
        <v>4196608</v>
      </c>
      <c r="AE214" s="454">
        <f t="shared" si="406"/>
        <v>2</v>
      </c>
      <c r="AF214" s="448"/>
      <c r="AG214" s="449">
        <f t="shared" si="407"/>
        <v>83200</v>
      </c>
      <c r="AH214" s="449">
        <f t="shared" si="408"/>
        <v>3.88</v>
      </c>
      <c r="AI214" s="449"/>
      <c r="AJ214" s="449">
        <f t="shared" si="409"/>
        <v>3.88</v>
      </c>
      <c r="AK214" s="450">
        <f t="shared" si="410"/>
        <v>322816</v>
      </c>
      <c r="AL214" s="450">
        <f t="shared" si="411"/>
        <v>0</v>
      </c>
      <c r="AM214" s="450"/>
      <c r="AN214" s="450">
        <f t="shared" si="412"/>
        <v>322816</v>
      </c>
      <c r="AO214" s="449">
        <f t="shared" si="380"/>
        <v>0</v>
      </c>
      <c r="AP214" s="452">
        <f t="shared" si="413"/>
        <v>322816</v>
      </c>
      <c r="AQ214" s="452">
        <f t="shared" si="414"/>
        <v>4196608</v>
      </c>
      <c r="AR214" s="454">
        <f t="shared" si="415"/>
        <v>3</v>
      </c>
      <c r="AS214" s="448"/>
      <c r="AT214" s="449">
        <f t="shared" si="416"/>
        <v>83200</v>
      </c>
      <c r="AU214" s="449">
        <f t="shared" si="417"/>
        <v>3.88</v>
      </c>
      <c r="AV214" s="449"/>
      <c r="AW214" s="449">
        <f t="shared" si="418"/>
        <v>3.88</v>
      </c>
      <c r="AX214" s="450">
        <f t="shared" si="419"/>
        <v>322816</v>
      </c>
      <c r="AY214" s="450">
        <f t="shared" si="420"/>
        <v>0</v>
      </c>
      <c r="AZ214" s="450"/>
      <c r="BA214" s="450">
        <f t="shared" si="421"/>
        <v>322816</v>
      </c>
      <c r="BB214" s="449">
        <f t="shared" si="422"/>
        <v>0</v>
      </c>
      <c r="BC214" s="452">
        <f t="shared" si="423"/>
        <v>322816</v>
      </c>
      <c r="BD214" s="452">
        <f t="shared" si="424"/>
        <v>4196608</v>
      </c>
    </row>
    <row r="215" spans="1:57" s="451" customFormat="1" ht="27">
      <c r="A215" s="807">
        <v>7</v>
      </c>
      <c r="B215" s="808" t="s">
        <v>3032</v>
      </c>
      <c r="C215" s="809" t="s">
        <v>1960</v>
      </c>
      <c r="D215" s="809">
        <v>1989</v>
      </c>
      <c r="E215" s="810" t="s">
        <v>452</v>
      </c>
      <c r="F215" s="809">
        <v>1</v>
      </c>
      <c r="G215" s="811"/>
      <c r="H215" s="812"/>
      <c r="I215" s="813">
        <v>83200</v>
      </c>
      <c r="J215" s="813">
        <v>3.88</v>
      </c>
      <c r="K215" s="814">
        <f t="shared" si="425"/>
        <v>322816</v>
      </c>
      <c r="L215" s="814">
        <v>0</v>
      </c>
      <c r="M215" s="814"/>
      <c r="N215" s="814">
        <f t="shared" si="395"/>
        <v>322816</v>
      </c>
      <c r="O215" s="813"/>
      <c r="P215" s="815">
        <f t="shared" si="426"/>
        <v>322816</v>
      </c>
      <c r="Q215" s="815">
        <f t="shared" si="396"/>
        <v>4196608</v>
      </c>
      <c r="R215" s="454">
        <f t="shared" si="397"/>
        <v>1</v>
      </c>
      <c r="S215" s="448"/>
      <c r="T215" s="449">
        <v>83200</v>
      </c>
      <c r="U215" s="449">
        <f t="shared" si="398"/>
        <v>3.88</v>
      </c>
      <c r="V215" s="449"/>
      <c r="W215" s="449">
        <f t="shared" si="399"/>
        <v>3.88</v>
      </c>
      <c r="X215" s="450">
        <f t="shared" si="400"/>
        <v>322816</v>
      </c>
      <c r="Y215" s="450">
        <f t="shared" si="401"/>
        <v>0</v>
      </c>
      <c r="Z215" s="450"/>
      <c r="AA215" s="450">
        <f t="shared" si="402"/>
        <v>322816</v>
      </c>
      <c r="AB215" s="449">
        <f t="shared" si="403"/>
        <v>0</v>
      </c>
      <c r="AC215" s="452">
        <f t="shared" si="404"/>
        <v>322816</v>
      </c>
      <c r="AD215" s="452">
        <f t="shared" si="405"/>
        <v>4196608</v>
      </c>
      <c r="AE215" s="454">
        <f t="shared" si="406"/>
        <v>2</v>
      </c>
      <c r="AF215" s="448"/>
      <c r="AG215" s="449">
        <f t="shared" si="407"/>
        <v>83200</v>
      </c>
      <c r="AH215" s="449">
        <f t="shared" si="408"/>
        <v>3.88</v>
      </c>
      <c r="AI215" s="449"/>
      <c r="AJ215" s="449">
        <f t="shared" si="409"/>
        <v>3.88</v>
      </c>
      <c r="AK215" s="450">
        <f t="shared" si="410"/>
        <v>322816</v>
      </c>
      <c r="AL215" s="450">
        <f t="shared" si="411"/>
        <v>0</v>
      </c>
      <c r="AM215" s="450"/>
      <c r="AN215" s="450">
        <f t="shared" si="412"/>
        <v>322816</v>
      </c>
      <c r="AO215" s="449">
        <f t="shared" si="380"/>
        <v>0</v>
      </c>
      <c r="AP215" s="452">
        <f t="shared" si="413"/>
        <v>322816</v>
      </c>
      <c r="AQ215" s="452">
        <f t="shared" si="414"/>
        <v>4196608</v>
      </c>
      <c r="AR215" s="454">
        <f t="shared" si="415"/>
        <v>3</v>
      </c>
      <c r="AS215" s="448"/>
      <c r="AT215" s="449">
        <f t="shared" si="416"/>
        <v>83200</v>
      </c>
      <c r="AU215" s="449">
        <f t="shared" si="417"/>
        <v>3.88</v>
      </c>
      <c r="AV215" s="449"/>
      <c r="AW215" s="449">
        <f t="shared" si="418"/>
        <v>3.88</v>
      </c>
      <c r="AX215" s="450">
        <f t="shared" si="419"/>
        <v>322816</v>
      </c>
      <c r="AY215" s="450">
        <f t="shared" si="420"/>
        <v>0</v>
      </c>
      <c r="AZ215" s="450"/>
      <c r="BA215" s="450">
        <f t="shared" si="421"/>
        <v>322816</v>
      </c>
      <c r="BB215" s="449">
        <f t="shared" si="422"/>
        <v>0</v>
      </c>
      <c r="BC215" s="452">
        <f t="shared" si="423"/>
        <v>322816</v>
      </c>
      <c r="BD215" s="452">
        <f t="shared" si="424"/>
        <v>4196608</v>
      </c>
    </row>
    <row r="216" spans="1:57" s="451" customFormat="1" ht="27">
      <c r="A216" s="807">
        <v>8</v>
      </c>
      <c r="B216" s="808" t="s">
        <v>2588</v>
      </c>
      <c r="C216" s="809" t="s">
        <v>1960</v>
      </c>
      <c r="D216" s="809">
        <v>1997</v>
      </c>
      <c r="E216" s="810" t="s">
        <v>452</v>
      </c>
      <c r="F216" s="809">
        <v>1</v>
      </c>
      <c r="G216" s="811"/>
      <c r="H216" s="812"/>
      <c r="I216" s="813">
        <v>83200</v>
      </c>
      <c r="J216" s="813">
        <v>3.88</v>
      </c>
      <c r="K216" s="814">
        <f t="shared" si="425"/>
        <v>322816</v>
      </c>
      <c r="L216" s="814">
        <v>0</v>
      </c>
      <c r="M216" s="814"/>
      <c r="N216" s="814">
        <f t="shared" si="395"/>
        <v>322816</v>
      </c>
      <c r="O216" s="813"/>
      <c r="P216" s="815">
        <f t="shared" si="426"/>
        <v>322816</v>
      </c>
      <c r="Q216" s="815">
        <f t="shared" si="396"/>
        <v>4196608</v>
      </c>
      <c r="R216" s="454">
        <f t="shared" si="397"/>
        <v>1</v>
      </c>
      <c r="S216" s="448"/>
      <c r="T216" s="449">
        <v>83200</v>
      </c>
      <c r="U216" s="449">
        <f t="shared" si="398"/>
        <v>3.88</v>
      </c>
      <c r="V216" s="449"/>
      <c r="W216" s="449">
        <f t="shared" si="399"/>
        <v>3.88</v>
      </c>
      <c r="X216" s="450">
        <f t="shared" si="400"/>
        <v>322816</v>
      </c>
      <c r="Y216" s="450">
        <f t="shared" si="401"/>
        <v>0</v>
      </c>
      <c r="Z216" s="450"/>
      <c r="AA216" s="450">
        <f t="shared" si="402"/>
        <v>322816</v>
      </c>
      <c r="AB216" s="449">
        <f t="shared" si="403"/>
        <v>0</v>
      </c>
      <c r="AC216" s="452">
        <f t="shared" si="404"/>
        <v>322816</v>
      </c>
      <c r="AD216" s="452">
        <f t="shared" si="405"/>
        <v>4196608</v>
      </c>
      <c r="AE216" s="454">
        <f t="shared" si="406"/>
        <v>2</v>
      </c>
      <c r="AF216" s="448"/>
      <c r="AG216" s="449">
        <f t="shared" si="407"/>
        <v>83200</v>
      </c>
      <c r="AH216" s="449">
        <f t="shared" si="408"/>
        <v>3.88</v>
      </c>
      <c r="AI216" s="449"/>
      <c r="AJ216" s="449">
        <f t="shared" si="409"/>
        <v>3.88</v>
      </c>
      <c r="AK216" s="450">
        <f t="shared" si="410"/>
        <v>322816</v>
      </c>
      <c r="AL216" s="450">
        <f t="shared" si="411"/>
        <v>0</v>
      </c>
      <c r="AM216" s="450"/>
      <c r="AN216" s="450">
        <f t="shared" si="412"/>
        <v>322816</v>
      </c>
      <c r="AO216" s="449">
        <f t="shared" si="380"/>
        <v>0</v>
      </c>
      <c r="AP216" s="452">
        <f t="shared" si="413"/>
        <v>322816</v>
      </c>
      <c r="AQ216" s="452">
        <f t="shared" si="414"/>
        <v>4196608</v>
      </c>
      <c r="AR216" s="454">
        <f t="shared" si="415"/>
        <v>3</v>
      </c>
      <c r="AS216" s="448"/>
      <c r="AT216" s="449">
        <f t="shared" si="416"/>
        <v>83200</v>
      </c>
      <c r="AU216" s="449">
        <f t="shared" si="417"/>
        <v>3.88</v>
      </c>
      <c r="AV216" s="449"/>
      <c r="AW216" s="449">
        <f t="shared" si="418"/>
        <v>3.88</v>
      </c>
      <c r="AX216" s="450">
        <f t="shared" si="419"/>
        <v>322816</v>
      </c>
      <c r="AY216" s="450">
        <f t="shared" si="420"/>
        <v>0</v>
      </c>
      <c r="AZ216" s="450"/>
      <c r="BA216" s="450">
        <f t="shared" si="421"/>
        <v>322816</v>
      </c>
      <c r="BB216" s="449">
        <f t="shared" si="422"/>
        <v>0</v>
      </c>
      <c r="BC216" s="452">
        <f t="shared" si="423"/>
        <v>322816</v>
      </c>
      <c r="BD216" s="452">
        <f t="shared" si="424"/>
        <v>4196608</v>
      </c>
    </row>
    <row r="217" spans="1:57" s="451" customFormat="1" ht="27">
      <c r="A217" s="807">
        <v>9</v>
      </c>
      <c r="B217" s="808" t="s">
        <v>516</v>
      </c>
      <c r="C217" s="809" t="s">
        <v>1960</v>
      </c>
      <c r="D217" s="809">
        <v>1989</v>
      </c>
      <c r="E217" s="810" t="s">
        <v>452</v>
      </c>
      <c r="F217" s="809">
        <v>1</v>
      </c>
      <c r="G217" s="811"/>
      <c r="H217" s="812"/>
      <c r="I217" s="813">
        <v>83200</v>
      </c>
      <c r="J217" s="813">
        <v>3.88</v>
      </c>
      <c r="K217" s="814">
        <f t="shared" si="425"/>
        <v>322816</v>
      </c>
      <c r="L217" s="814">
        <v>0</v>
      </c>
      <c r="M217" s="814"/>
      <c r="N217" s="814">
        <f t="shared" si="395"/>
        <v>322816</v>
      </c>
      <c r="O217" s="813"/>
      <c r="P217" s="815">
        <f t="shared" si="426"/>
        <v>322816</v>
      </c>
      <c r="Q217" s="815">
        <f t="shared" si="396"/>
        <v>4196608</v>
      </c>
      <c r="R217" s="454">
        <f t="shared" si="397"/>
        <v>1</v>
      </c>
      <c r="S217" s="448"/>
      <c r="T217" s="449">
        <v>83200</v>
      </c>
      <c r="U217" s="449">
        <f t="shared" si="398"/>
        <v>3.88</v>
      </c>
      <c r="V217" s="449"/>
      <c r="W217" s="449">
        <f t="shared" si="399"/>
        <v>3.88</v>
      </c>
      <c r="X217" s="450">
        <f t="shared" si="400"/>
        <v>322816</v>
      </c>
      <c r="Y217" s="450">
        <f t="shared" si="401"/>
        <v>0</v>
      </c>
      <c r="Z217" s="450"/>
      <c r="AA217" s="450">
        <f t="shared" si="402"/>
        <v>322816</v>
      </c>
      <c r="AB217" s="449">
        <f t="shared" si="403"/>
        <v>0</v>
      </c>
      <c r="AC217" s="452">
        <f t="shared" si="404"/>
        <v>322816</v>
      </c>
      <c r="AD217" s="452">
        <f t="shared" si="405"/>
        <v>4196608</v>
      </c>
      <c r="AE217" s="454">
        <f t="shared" si="406"/>
        <v>2</v>
      </c>
      <c r="AF217" s="448"/>
      <c r="AG217" s="449">
        <f t="shared" si="407"/>
        <v>83200</v>
      </c>
      <c r="AH217" s="449">
        <f t="shared" si="408"/>
        <v>3.88</v>
      </c>
      <c r="AI217" s="449"/>
      <c r="AJ217" s="449">
        <f t="shared" si="409"/>
        <v>3.88</v>
      </c>
      <c r="AK217" s="450">
        <f t="shared" si="410"/>
        <v>322816</v>
      </c>
      <c r="AL217" s="450">
        <f t="shared" si="411"/>
        <v>0</v>
      </c>
      <c r="AM217" s="450"/>
      <c r="AN217" s="450">
        <f t="shared" si="412"/>
        <v>322816</v>
      </c>
      <c r="AO217" s="449">
        <f t="shared" ref="AO217:AO222" si="427">+AB217</f>
        <v>0</v>
      </c>
      <c r="AP217" s="452">
        <f t="shared" si="413"/>
        <v>322816</v>
      </c>
      <c r="AQ217" s="452">
        <f t="shared" si="414"/>
        <v>4196608</v>
      </c>
      <c r="AR217" s="454">
        <f t="shared" si="415"/>
        <v>3</v>
      </c>
      <c r="AS217" s="448"/>
      <c r="AT217" s="449">
        <f t="shared" si="416"/>
        <v>83200</v>
      </c>
      <c r="AU217" s="449">
        <f t="shared" si="417"/>
        <v>3.88</v>
      </c>
      <c r="AV217" s="449"/>
      <c r="AW217" s="449">
        <f t="shared" si="418"/>
        <v>3.88</v>
      </c>
      <c r="AX217" s="450">
        <f t="shared" si="419"/>
        <v>322816</v>
      </c>
      <c r="AY217" s="450">
        <f t="shared" si="420"/>
        <v>0</v>
      </c>
      <c r="AZ217" s="450"/>
      <c r="BA217" s="450">
        <f t="shared" si="421"/>
        <v>322816</v>
      </c>
      <c r="BB217" s="449">
        <f t="shared" si="422"/>
        <v>0</v>
      </c>
      <c r="BC217" s="452">
        <f t="shared" si="423"/>
        <v>322816</v>
      </c>
      <c r="BD217" s="452">
        <f t="shared" si="424"/>
        <v>4196608</v>
      </c>
    </row>
    <row r="218" spans="1:57" s="451" customFormat="1" ht="27">
      <c r="A218" s="807">
        <v>10</v>
      </c>
      <c r="B218" s="808" t="s">
        <v>830</v>
      </c>
      <c r="C218" s="809" t="s">
        <v>1960</v>
      </c>
      <c r="D218" s="809">
        <v>1971</v>
      </c>
      <c r="E218" s="810" t="s">
        <v>452</v>
      </c>
      <c r="F218" s="809">
        <v>1</v>
      </c>
      <c r="G218" s="811"/>
      <c r="H218" s="812"/>
      <c r="I218" s="813">
        <v>83200</v>
      </c>
      <c r="J218" s="813">
        <v>3.88</v>
      </c>
      <c r="K218" s="814">
        <f t="shared" si="425"/>
        <v>322816</v>
      </c>
      <c r="L218" s="814">
        <v>0</v>
      </c>
      <c r="M218" s="814"/>
      <c r="N218" s="814">
        <f t="shared" si="395"/>
        <v>322816</v>
      </c>
      <c r="O218" s="813"/>
      <c r="P218" s="815">
        <f t="shared" si="426"/>
        <v>322816</v>
      </c>
      <c r="Q218" s="815">
        <f t="shared" si="396"/>
        <v>4196608</v>
      </c>
      <c r="R218" s="454">
        <f t="shared" si="397"/>
        <v>1</v>
      </c>
      <c r="S218" s="448"/>
      <c r="T218" s="449">
        <v>83200</v>
      </c>
      <c r="U218" s="449">
        <f t="shared" si="398"/>
        <v>3.88</v>
      </c>
      <c r="V218" s="449"/>
      <c r="W218" s="449">
        <f t="shared" si="399"/>
        <v>3.88</v>
      </c>
      <c r="X218" s="450">
        <f t="shared" si="400"/>
        <v>322816</v>
      </c>
      <c r="Y218" s="450">
        <f t="shared" si="401"/>
        <v>0</v>
      </c>
      <c r="Z218" s="450"/>
      <c r="AA218" s="450">
        <f t="shared" si="402"/>
        <v>322816</v>
      </c>
      <c r="AB218" s="449">
        <f t="shared" si="403"/>
        <v>0</v>
      </c>
      <c r="AC218" s="452">
        <f t="shared" si="404"/>
        <v>322816</v>
      </c>
      <c r="AD218" s="452">
        <f t="shared" si="405"/>
        <v>4196608</v>
      </c>
      <c r="AE218" s="454">
        <f t="shared" si="406"/>
        <v>2</v>
      </c>
      <c r="AF218" s="448"/>
      <c r="AG218" s="449">
        <f t="shared" si="407"/>
        <v>83200</v>
      </c>
      <c r="AH218" s="449">
        <f t="shared" si="408"/>
        <v>3.88</v>
      </c>
      <c r="AI218" s="449"/>
      <c r="AJ218" s="449">
        <f t="shared" si="409"/>
        <v>3.88</v>
      </c>
      <c r="AK218" s="450">
        <f t="shared" si="410"/>
        <v>322816</v>
      </c>
      <c r="AL218" s="450">
        <f t="shared" si="411"/>
        <v>0</v>
      </c>
      <c r="AM218" s="450"/>
      <c r="AN218" s="450">
        <f t="shared" si="412"/>
        <v>322816</v>
      </c>
      <c r="AO218" s="449">
        <f t="shared" si="427"/>
        <v>0</v>
      </c>
      <c r="AP218" s="452">
        <f t="shared" si="413"/>
        <v>322816</v>
      </c>
      <c r="AQ218" s="452">
        <f t="shared" si="414"/>
        <v>4196608</v>
      </c>
      <c r="AR218" s="454">
        <f t="shared" si="415"/>
        <v>3</v>
      </c>
      <c r="AS218" s="448"/>
      <c r="AT218" s="449">
        <f t="shared" si="416"/>
        <v>83200</v>
      </c>
      <c r="AU218" s="449">
        <f t="shared" si="417"/>
        <v>3.88</v>
      </c>
      <c r="AV218" s="449"/>
      <c r="AW218" s="449">
        <f t="shared" si="418"/>
        <v>3.88</v>
      </c>
      <c r="AX218" s="450">
        <f t="shared" si="419"/>
        <v>322816</v>
      </c>
      <c r="AY218" s="450">
        <f t="shared" si="420"/>
        <v>0</v>
      </c>
      <c r="AZ218" s="450"/>
      <c r="BA218" s="450">
        <f t="shared" si="421"/>
        <v>322816</v>
      </c>
      <c r="BB218" s="449">
        <f t="shared" si="422"/>
        <v>0</v>
      </c>
      <c r="BC218" s="452">
        <f t="shared" si="423"/>
        <v>322816</v>
      </c>
      <c r="BD218" s="452">
        <f t="shared" si="424"/>
        <v>4196608</v>
      </c>
    </row>
    <row r="219" spans="1:57" s="451" customFormat="1" ht="27">
      <c r="A219" s="807">
        <v>11</v>
      </c>
      <c r="B219" s="808" t="s">
        <v>1209</v>
      </c>
      <c r="C219" s="809" t="s">
        <v>1960</v>
      </c>
      <c r="D219" s="809">
        <v>1990</v>
      </c>
      <c r="E219" s="810" t="s">
        <v>452</v>
      </c>
      <c r="F219" s="809">
        <v>1</v>
      </c>
      <c r="G219" s="811"/>
      <c r="H219" s="812"/>
      <c r="I219" s="813">
        <v>83200</v>
      </c>
      <c r="J219" s="813">
        <v>3.88</v>
      </c>
      <c r="K219" s="814">
        <f t="shared" si="425"/>
        <v>322816</v>
      </c>
      <c r="L219" s="814">
        <v>0</v>
      </c>
      <c r="M219" s="814"/>
      <c r="N219" s="814">
        <f t="shared" si="395"/>
        <v>322816</v>
      </c>
      <c r="O219" s="813"/>
      <c r="P219" s="815">
        <f t="shared" si="426"/>
        <v>322816</v>
      </c>
      <c r="Q219" s="815">
        <f t="shared" si="396"/>
        <v>4196608</v>
      </c>
      <c r="R219" s="454">
        <f t="shared" si="397"/>
        <v>1</v>
      </c>
      <c r="S219" s="448"/>
      <c r="T219" s="449">
        <v>83200</v>
      </c>
      <c r="U219" s="449">
        <f t="shared" si="398"/>
        <v>3.88</v>
      </c>
      <c r="V219" s="449"/>
      <c r="W219" s="449">
        <f t="shared" si="399"/>
        <v>3.88</v>
      </c>
      <c r="X219" s="450">
        <f t="shared" si="400"/>
        <v>322816</v>
      </c>
      <c r="Y219" s="450">
        <f t="shared" si="401"/>
        <v>0</v>
      </c>
      <c r="Z219" s="450"/>
      <c r="AA219" s="450">
        <f t="shared" si="402"/>
        <v>322816</v>
      </c>
      <c r="AB219" s="449">
        <f t="shared" si="403"/>
        <v>0</v>
      </c>
      <c r="AC219" s="452">
        <f t="shared" si="404"/>
        <v>322816</v>
      </c>
      <c r="AD219" s="452">
        <f t="shared" si="405"/>
        <v>4196608</v>
      </c>
      <c r="AE219" s="454">
        <f t="shared" si="406"/>
        <v>2</v>
      </c>
      <c r="AF219" s="448"/>
      <c r="AG219" s="449">
        <f t="shared" si="407"/>
        <v>83200</v>
      </c>
      <c r="AH219" s="449">
        <f t="shared" si="408"/>
        <v>3.88</v>
      </c>
      <c r="AI219" s="449"/>
      <c r="AJ219" s="449">
        <f t="shared" si="409"/>
        <v>3.88</v>
      </c>
      <c r="AK219" s="450">
        <f t="shared" si="410"/>
        <v>322816</v>
      </c>
      <c r="AL219" s="450">
        <f t="shared" si="411"/>
        <v>0</v>
      </c>
      <c r="AM219" s="450"/>
      <c r="AN219" s="450">
        <f t="shared" si="412"/>
        <v>322816</v>
      </c>
      <c r="AO219" s="449">
        <f t="shared" si="427"/>
        <v>0</v>
      </c>
      <c r="AP219" s="452">
        <f t="shared" si="413"/>
        <v>322816</v>
      </c>
      <c r="AQ219" s="452">
        <f t="shared" si="414"/>
        <v>4196608</v>
      </c>
      <c r="AR219" s="454">
        <f t="shared" si="415"/>
        <v>3</v>
      </c>
      <c r="AS219" s="448"/>
      <c r="AT219" s="449">
        <f t="shared" si="416"/>
        <v>83200</v>
      </c>
      <c r="AU219" s="449">
        <f t="shared" si="417"/>
        <v>3.88</v>
      </c>
      <c r="AV219" s="449"/>
      <c r="AW219" s="449">
        <f t="shared" si="418"/>
        <v>3.88</v>
      </c>
      <c r="AX219" s="450">
        <f t="shared" si="419"/>
        <v>322816</v>
      </c>
      <c r="AY219" s="450">
        <f t="shared" si="420"/>
        <v>0</v>
      </c>
      <c r="AZ219" s="450"/>
      <c r="BA219" s="450">
        <f t="shared" si="421"/>
        <v>322816</v>
      </c>
      <c r="BB219" s="449">
        <f t="shared" si="422"/>
        <v>0</v>
      </c>
      <c r="BC219" s="452">
        <f t="shared" si="423"/>
        <v>322816</v>
      </c>
      <c r="BD219" s="452">
        <f t="shared" si="424"/>
        <v>4196608</v>
      </c>
    </row>
    <row r="220" spans="1:57" s="451" customFormat="1" ht="27">
      <c r="A220" s="807">
        <v>12</v>
      </c>
      <c r="B220" s="808" t="s">
        <v>2636</v>
      </c>
      <c r="C220" s="809" t="s">
        <v>1961</v>
      </c>
      <c r="D220" s="809">
        <v>1997</v>
      </c>
      <c r="E220" s="810" t="s">
        <v>452</v>
      </c>
      <c r="F220" s="809">
        <v>1</v>
      </c>
      <c r="G220" s="811"/>
      <c r="H220" s="812"/>
      <c r="I220" s="813">
        <v>83200</v>
      </c>
      <c r="J220" s="813">
        <v>3.88</v>
      </c>
      <c r="K220" s="814">
        <f t="shared" si="425"/>
        <v>322816</v>
      </c>
      <c r="L220" s="814">
        <v>0</v>
      </c>
      <c r="M220" s="814"/>
      <c r="N220" s="814">
        <f t="shared" si="395"/>
        <v>322816</v>
      </c>
      <c r="O220" s="813"/>
      <c r="P220" s="815">
        <f t="shared" si="426"/>
        <v>322816</v>
      </c>
      <c r="Q220" s="815">
        <f t="shared" si="396"/>
        <v>4196608</v>
      </c>
      <c r="R220" s="454">
        <f t="shared" si="397"/>
        <v>1</v>
      </c>
      <c r="S220" s="448"/>
      <c r="T220" s="449">
        <v>83200</v>
      </c>
      <c r="U220" s="449">
        <f t="shared" si="398"/>
        <v>3.88</v>
      </c>
      <c r="V220" s="449"/>
      <c r="W220" s="449">
        <f t="shared" si="399"/>
        <v>3.88</v>
      </c>
      <c r="X220" s="450">
        <f t="shared" si="400"/>
        <v>322816</v>
      </c>
      <c r="Y220" s="450">
        <f t="shared" si="401"/>
        <v>0</v>
      </c>
      <c r="Z220" s="450"/>
      <c r="AA220" s="450">
        <f t="shared" si="402"/>
        <v>322816</v>
      </c>
      <c r="AB220" s="449">
        <f t="shared" si="403"/>
        <v>0</v>
      </c>
      <c r="AC220" s="452">
        <f t="shared" si="404"/>
        <v>322816</v>
      </c>
      <c r="AD220" s="452">
        <f t="shared" si="405"/>
        <v>4196608</v>
      </c>
      <c r="AE220" s="454">
        <f t="shared" si="406"/>
        <v>2</v>
      </c>
      <c r="AF220" s="448"/>
      <c r="AG220" s="449">
        <f t="shared" si="407"/>
        <v>83200</v>
      </c>
      <c r="AH220" s="449">
        <f t="shared" si="408"/>
        <v>3.88</v>
      </c>
      <c r="AI220" s="449"/>
      <c r="AJ220" s="449">
        <f t="shared" si="409"/>
        <v>3.88</v>
      </c>
      <c r="AK220" s="450">
        <f t="shared" si="410"/>
        <v>322816</v>
      </c>
      <c r="AL220" s="450">
        <f t="shared" si="411"/>
        <v>0</v>
      </c>
      <c r="AM220" s="450"/>
      <c r="AN220" s="450">
        <f t="shared" si="412"/>
        <v>322816</v>
      </c>
      <c r="AO220" s="449">
        <f t="shared" si="427"/>
        <v>0</v>
      </c>
      <c r="AP220" s="452">
        <f t="shared" si="413"/>
        <v>322816</v>
      </c>
      <c r="AQ220" s="452">
        <f t="shared" si="414"/>
        <v>4196608</v>
      </c>
      <c r="AR220" s="454">
        <f t="shared" si="415"/>
        <v>3</v>
      </c>
      <c r="AS220" s="448"/>
      <c r="AT220" s="449">
        <f t="shared" si="416"/>
        <v>83200</v>
      </c>
      <c r="AU220" s="449">
        <f t="shared" si="417"/>
        <v>3.88</v>
      </c>
      <c r="AV220" s="449"/>
      <c r="AW220" s="449">
        <f t="shared" si="418"/>
        <v>3.88</v>
      </c>
      <c r="AX220" s="450">
        <f t="shared" si="419"/>
        <v>322816</v>
      </c>
      <c r="AY220" s="450">
        <f t="shared" si="420"/>
        <v>0</v>
      </c>
      <c r="AZ220" s="450"/>
      <c r="BA220" s="450">
        <f t="shared" si="421"/>
        <v>322816</v>
      </c>
      <c r="BB220" s="449">
        <f t="shared" si="422"/>
        <v>0</v>
      </c>
      <c r="BC220" s="452">
        <f t="shared" si="423"/>
        <v>322816</v>
      </c>
      <c r="BD220" s="452">
        <f t="shared" si="424"/>
        <v>4196608</v>
      </c>
    </row>
    <row r="221" spans="1:57" s="451" customFormat="1" ht="27">
      <c r="A221" s="807">
        <v>13</v>
      </c>
      <c r="B221" s="808" t="s">
        <v>1455</v>
      </c>
      <c r="C221" s="809" t="s">
        <v>1961</v>
      </c>
      <c r="D221" s="809">
        <v>1997</v>
      </c>
      <c r="E221" s="810" t="s">
        <v>452</v>
      </c>
      <c r="F221" s="809">
        <v>1</v>
      </c>
      <c r="G221" s="811"/>
      <c r="H221" s="812"/>
      <c r="I221" s="813">
        <v>83200</v>
      </c>
      <c r="J221" s="813">
        <v>3.88</v>
      </c>
      <c r="K221" s="814">
        <f>+J221*I221</f>
        <v>322816</v>
      </c>
      <c r="L221" s="814">
        <v>0</v>
      </c>
      <c r="M221" s="814"/>
      <c r="N221" s="814">
        <f>+K221+L221+M221</f>
        <v>322816</v>
      </c>
      <c r="O221" s="813"/>
      <c r="P221" s="815">
        <f>+N221+O221</f>
        <v>322816</v>
      </c>
      <c r="Q221" s="815">
        <f>+P221*13</f>
        <v>4196608</v>
      </c>
      <c r="R221" s="454">
        <f>+G221+1</f>
        <v>1</v>
      </c>
      <c r="S221" s="448"/>
      <c r="T221" s="449">
        <v>83200</v>
      </c>
      <c r="U221" s="449">
        <f>+J221</f>
        <v>3.88</v>
      </c>
      <c r="V221" s="449"/>
      <c r="W221" s="449">
        <f>+U221+U221*V221</f>
        <v>3.88</v>
      </c>
      <c r="X221" s="450">
        <f>+W221*T221</f>
        <v>322816</v>
      </c>
      <c r="Y221" s="450">
        <f>IF((S221&lt;=30)*AND(X221*S221%&gt;L221),X221*S221%,IF((S221&gt;30)*AND(X221*30%&gt;L221),X221*30%,L221))</f>
        <v>0</v>
      </c>
      <c r="Z221" s="450"/>
      <c r="AA221" s="450">
        <f>+X221+Y221</f>
        <v>322816</v>
      </c>
      <c r="AB221" s="449">
        <f>+O221</f>
        <v>0</v>
      </c>
      <c r="AC221" s="452">
        <f>+AA221+AB221</f>
        <v>322816</v>
      </c>
      <c r="AD221" s="452">
        <f>+AC221*13</f>
        <v>4196608</v>
      </c>
      <c r="AE221" s="454">
        <f>+R221+1</f>
        <v>2</v>
      </c>
      <c r="AF221" s="448"/>
      <c r="AG221" s="449">
        <f>+T221</f>
        <v>83200</v>
      </c>
      <c r="AH221" s="449">
        <f>+J221</f>
        <v>3.88</v>
      </c>
      <c r="AI221" s="449"/>
      <c r="AJ221" s="449">
        <f>+AH221+AH221*AI221</f>
        <v>3.88</v>
      </c>
      <c r="AK221" s="450">
        <f>+AJ221*AG221</f>
        <v>322816</v>
      </c>
      <c r="AL221" s="450">
        <f>IF((AF221&lt;=30)*AND(AK221*AF221%&gt;Y221),AK221*AF221%,IF((AF221&gt;30)*AND(AK221*30%&gt;Y221),AK221*30%,Y221))</f>
        <v>0</v>
      </c>
      <c r="AM221" s="450"/>
      <c r="AN221" s="450">
        <f>+AK221+AL221</f>
        <v>322816</v>
      </c>
      <c r="AO221" s="449">
        <f t="shared" si="427"/>
        <v>0</v>
      </c>
      <c r="AP221" s="452">
        <f>+AN221+AO221</f>
        <v>322816</v>
      </c>
      <c r="AQ221" s="452">
        <f>+AP221*13</f>
        <v>4196608</v>
      </c>
      <c r="AR221" s="454">
        <f>+AE221+1</f>
        <v>3</v>
      </c>
      <c r="AS221" s="448"/>
      <c r="AT221" s="449">
        <f>+AG221</f>
        <v>83200</v>
      </c>
      <c r="AU221" s="449">
        <f>+J221</f>
        <v>3.88</v>
      </c>
      <c r="AV221" s="449"/>
      <c r="AW221" s="449">
        <f>+AU221+AU221*AV221</f>
        <v>3.88</v>
      </c>
      <c r="AX221" s="450">
        <f>+AW221*AT221</f>
        <v>322816</v>
      </c>
      <c r="AY221" s="450">
        <f>IF((AS221&lt;=30)*AND(AX221*AS221%&gt;AL221),AX221*AS221%,IF((AS221&gt;30)*AND(AX221*30%&gt;AL221),AX221*30%,AL221))</f>
        <v>0</v>
      </c>
      <c r="AZ221" s="450"/>
      <c r="BA221" s="450">
        <f>+AX221+AY221</f>
        <v>322816</v>
      </c>
      <c r="BB221" s="449">
        <f>+AO221</f>
        <v>0</v>
      </c>
      <c r="BC221" s="452">
        <f>+BA221+BB221</f>
        <v>322816</v>
      </c>
      <c r="BD221" s="452">
        <f>+BC221*13</f>
        <v>4196608</v>
      </c>
    </row>
    <row r="222" spans="1:57" s="451" customFormat="1" ht="27">
      <c r="A222" s="807">
        <v>14</v>
      </c>
      <c r="B222" s="808" t="s">
        <v>78</v>
      </c>
      <c r="C222" s="809"/>
      <c r="D222" s="809"/>
      <c r="E222" s="810" t="s">
        <v>452</v>
      </c>
      <c r="F222" s="809">
        <v>1</v>
      </c>
      <c r="G222" s="811"/>
      <c r="H222" s="812"/>
      <c r="I222" s="813">
        <v>83200</v>
      </c>
      <c r="J222" s="813">
        <v>3.88</v>
      </c>
      <c r="K222" s="814">
        <f>+J222*I222</f>
        <v>322816</v>
      </c>
      <c r="L222" s="814">
        <v>0</v>
      </c>
      <c r="M222" s="814"/>
      <c r="N222" s="814">
        <f>+K222+L222+M222</f>
        <v>322816</v>
      </c>
      <c r="O222" s="813"/>
      <c r="P222" s="815">
        <f>+N222+O222</f>
        <v>322816</v>
      </c>
      <c r="Q222" s="815">
        <f>+P222*13</f>
        <v>4196608</v>
      </c>
      <c r="R222" s="454">
        <f>+G222+1</f>
        <v>1</v>
      </c>
      <c r="S222" s="448"/>
      <c r="T222" s="449">
        <v>83200</v>
      </c>
      <c r="U222" s="449">
        <f>+J222</f>
        <v>3.88</v>
      </c>
      <c r="V222" s="449"/>
      <c r="W222" s="449">
        <f>+U222+U222*V222</f>
        <v>3.88</v>
      </c>
      <c r="X222" s="450">
        <f>+W222*T222</f>
        <v>322816</v>
      </c>
      <c r="Y222" s="450">
        <f>IF((S222&lt;=30)*AND(X222*S222%&gt;L222),X222*S222%,IF((S222&gt;30)*AND(X222*30%&gt;L222),X222*30%,L222))</f>
        <v>0</v>
      </c>
      <c r="Z222" s="450"/>
      <c r="AA222" s="450">
        <f>+X222+Y222</f>
        <v>322816</v>
      </c>
      <c r="AB222" s="449">
        <f>+O222</f>
        <v>0</v>
      </c>
      <c r="AC222" s="452">
        <f>+AA222+AB222</f>
        <v>322816</v>
      </c>
      <c r="AD222" s="452">
        <f>+AC222*13</f>
        <v>4196608</v>
      </c>
      <c r="AE222" s="454">
        <f>+R222+1</f>
        <v>2</v>
      </c>
      <c r="AF222" s="448"/>
      <c r="AG222" s="449">
        <f>+T222</f>
        <v>83200</v>
      </c>
      <c r="AH222" s="449">
        <f>+J222</f>
        <v>3.88</v>
      </c>
      <c r="AI222" s="449"/>
      <c r="AJ222" s="449">
        <f>+AH222+AH222*AI222</f>
        <v>3.88</v>
      </c>
      <c r="AK222" s="450">
        <f>+AJ222*AG222</f>
        <v>322816</v>
      </c>
      <c r="AL222" s="450">
        <f>IF((AF222&lt;=30)*AND(AK222*AF222%&gt;Y222),AK222*AF222%,IF((AF222&gt;30)*AND(AK222*30%&gt;Y222),AK222*30%,Y222))</f>
        <v>0</v>
      </c>
      <c r="AM222" s="450"/>
      <c r="AN222" s="450">
        <f>+AK222+AL222</f>
        <v>322816</v>
      </c>
      <c r="AO222" s="449">
        <f t="shared" si="427"/>
        <v>0</v>
      </c>
      <c r="AP222" s="452">
        <f>+AN222+AO222</f>
        <v>322816</v>
      </c>
      <c r="AQ222" s="452">
        <f>+AP222*13</f>
        <v>4196608</v>
      </c>
      <c r="AR222" s="454">
        <f>+AE222+1</f>
        <v>3</v>
      </c>
      <c r="AS222" s="448"/>
      <c r="AT222" s="449">
        <f>+AG222</f>
        <v>83200</v>
      </c>
      <c r="AU222" s="449">
        <f>+J222</f>
        <v>3.88</v>
      </c>
      <c r="AV222" s="449"/>
      <c r="AW222" s="449">
        <f>+AU222+AU222*AV222</f>
        <v>3.88</v>
      </c>
      <c r="AX222" s="450">
        <f>+AW222*AT222</f>
        <v>322816</v>
      </c>
      <c r="AY222" s="450">
        <f>IF((AS222&lt;=30)*AND(AX222*AS222%&gt;AL222),AX222*AS222%,IF((AS222&gt;30)*AND(AX222*30%&gt;AL222),AX222*30%,AL222))</f>
        <v>0</v>
      </c>
      <c r="AZ222" s="450"/>
      <c r="BA222" s="450">
        <f>+AX222+AY222</f>
        <v>322816</v>
      </c>
      <c r="BB222" s="449">
        <f>+AO222</f>
        <v>0</v>
      </c>
      <c r="BC222" s="452">
        <f>+BA222+BB222</f>
        <v>322816</v>
      </c>
      <c r="BD222" s="452">
        <f>+BC222*13</f>
        <v>4196608</v>
      </c>
    </row>
    <row r="223" spans="1:57" s="453" customFormat="1" ht="14.25">
      <c r="A223" s="958" t="s">
        <v>64</v>
      </c>
      <c r="B223" s="958"/>
      <c r="C223" s="958"/>
      <c r="D223" s="958"/>
      <c r="E223" s="958"/>
      <c r="F223" s="745">
        <f t="shared" ref="F223:AK223" si="428">SUM(F209:F222)</f>
        <v>14</v>
      </c>
      <c r="G223" s="745">
        <f t="shared" si="428"/>
        <v>0</v>
      </c>
      <c r="H223" s="745">
        <f t="shared" si="428"/>
        <v>0</v>
      </c>
      <c r="I223" s="745">
        <f t="shared" si="428"/>
        <v>1164800</v>
      </c>
      <c r="J223" s="745">
        <f t="shared" si="428"/>
        <v>54.320000000000007</v>
      </c>
      <c r="K223" s="745">
        <f t="shared" si="428"/>
        <v>4519424</v>
      </c>
      <c r="L223" s="745">
        <f t="shared" si="428"/>
        <v>0</v>
      </c>
      <c r="M223" s="745">
        <f t="shared" si="428"/>
        <v>0</v>
      </c>
      <c r="N223" s="745">
        <f t="shared" si="428"/>
        <v>4519424</v>
      </c>
      <c r="O223" s="745">
        <f t="shared" si="428"/>
        <v>0</v>
      </c>
      <c r="P223" s="745">
        <f t="shared" si="428"/>
        <v>4519424</v>
      </c>
      <c r="Q223" s="745">
        <f t="shared" si="428"/>
        <v>58752512</v>
      </c>
      <c r="R223" s="745">
        <f t="shared" si="428"/>
        <v>14</v>
      </c>
      <c r="S223" s="745">
        <f t="shared" si="428"/>
        <v>0</v>
      </c>
      <c r="T223" s="745">
        <f t="shared" si="428"/>
        <v>1164800</v>
      </c>
      <c r="U223" s="745">
        <f t="shared" si="428"/>
        <v>54.320000000000007</v>
      </c>
      <c r="V223" s="745">
        <f t="shared" si="428"/>
        <v>0</v>
      </c>
      <c r="W223" s="745">
        <f t="shared" si="428"/>
        <v>54.320000000000007</v>
      </c>
      <c r="X223" s="745">
        <f t="shared" si="428"/>
        <v>4519424</v>
      </c>
      <c r="Y223" s="745">
        <f t="shared" si="428"/>
        <v>0</v>
      </c>
      <c r="Z223" s="745">
        <f t="shared" si="428"/>
        <v>0</v>
      </c>
      <c r="AA223" s="745">
        <f t="shared" si="428"/>
        <v>4519424</v>
      </c>
      <c r="AB223" s="745">
        <f t="shared" si="428"/>
        <v>0</v>
      </c>
      <c r="AC223" s="745">
        <f t="shared" si="428"/>
        <v>4519424</v>
      </c>
      <c r="AD223" s="745">
        <f t="shared" si="428"/>
        <v>58752512</v>
      </c>
      <c r="AE223" s="745">
        <f t="shared" si="428"/>
        <v>28</v>
      </c>
      <c r="AF223" s="745">
        <f t="shared" si="428"/>
        <v>0</v>
      </c>
      <c r="AG223" s="745">
        <f t="shared" si="428"/>
        <v>1164800</v>
      </c>
      <c r="AH223" s="745">
        <f t="shared" si="428"/>
        <v>54.320000000000007</v>
      </c>
      <c r="AI223" s="745">
        <f t="shared" si="428"/>
        <v>0</v>
      </c>
      <c r="AJ223" s="745">
        <f t="shared" si="428"/>
        <v>54.320000000000007</v>
      </c>
      <c r="AK223" s="745">
        <f t="shared" si="428"/>
        <v>4519424</v>
      </c>
      <c r="AL223" s="745">
        <f t="shared" ref="AL223:BD223" si="429">SUM(AL209:AL222)</f>
        <v>0</v>
      </c>
      <c r="AM223" s="745">
        <f t="shared" si="429"/>
        <v>0</v>
      </c>
      <c r="AN223" s="745">
        <f t="shared" si="429"/>
        <v>4519424</v>
      </c>
      <c r="AO223" s="745">
        <f t="shared" si="429"/>
        <v>0</v>
      </c>
      <c r="AP223" s="745">
        <f t="shared" si="429"/>
        <v>4519424</v>
      </c>
      <c r="AQ223" s="745">
        <f t="shared" si="429"/>
        <v>58752512</v>
      </c>
      <c r="AR223" s="745">
        <f t="shared" si="429"/>
        <v>42</v>
      </c>
      <c r="AS223" s="745">
        <f t="shared" si="429"/>
        <v>0</v>
      </c>
      <c r="AT223" s="745">
        <f t="shared" si="429"/>
        <v>1164800</v>
      </c>
      <c r="AU223" s="745">
        <f t="shared" si="429"/>
        <v>54.320000000000007</v>
      </c>
      <c r="AV223" s="745">
        <f t="shared" si="429"/>
        <v>0</v>
      </c>
      <c r="AW223" s="745">
        <f t="shared" si="429"/>
        <v>54.320000000000007</v>
      </c>
      <c r="AX223" s="745">
        <f t="shared" si="429"/>
        <v>4519424</v>
      </c>
      <c r="AY223" s="745">
        <f t="shared" si="429"/>
        <v>0</v>
      </c>
      <c r="AZ223" s="745">
        <f t="shared" si="429"/>
        <v>0</v>
      </c>
      <c r="BA223" s="745">
        <f t="shared" si="429"/>
        <v>4519424</v>
      </c>
      <c r="BB223" s="745">
        <f t="shared" si="429"/>
        <v>0</v>
      </c>
      <c r="BC223" s="745">
        <f t="shared" si="429"/>
        <v>4519424</v>
      </c>
      <c r="BD223" s="745">
        <f t="shared" si="429"/>
        <v>58752512</v>
      </c>
    </row>
    <row r="224" spans="1:57" s="453" customFormat="1" ht="14.25">
      <c r="A224" s="568"/>
      <c r="B224" s="494"/>
      <c r="C224" s="494"/>
      <c r="D224" s="494"/>
      <c r="E224" s="494"/>
      <c r="F224" s="494"/>
      <c r="G224" s="494"/>
      <c r="H224" s="494"/>
      <c r="I224" s="494"/>
      <c r="J224" s="494"/>
      <c r="K224" s="494"/>
      <c r="L224" s="494"/>
      <c r="M224" s="494"/>
      <c r="N224" s="494"/>
      <c r="O224" s="494"/>
      <c r="P224" s="494"/>
      <c r="Q224" s="494"/>
      <c r="R224" s="494"/>
      <c r="S224" s="494"/>
      <c r="T224" s="494"/>
      <c r="U224" s="494"/>
      <c r="V224" s="494"/>
      <c r="W224" s="494"/>
      <c r="X224" s="494"/>
      <c r="Y224" s="494"/>
      <c r="Z224" s="494"/>
      <c r="AA224" s="494"/>
      <c r="AB224" s="494"/>
      <c r="AC224" s="494"/>
      <c r="AD224" s="494"/>
      <c r="AE224" s="494"/>
      <c r="AF224" s="494"/>
      <c r="AG224" s="494"/>
      <c r="AH224" s="494"/>
      <c r="AI224" s="494"/>
      <c r="AJ224" s="494"/>
      <c r="AK224" s="494"/>
      <c r="AL224" s="494"/>
      <c r="AM224" s="494"/>
      <c r="AN224" s="494"/>
      <c r="AO224" s="494"/>
      <c r="AP224" s="494"/>
      <c r="AQ224" s="494"/>
      <c r="AR224" s="494"/>
      <c r="AS224" s="494"/>
      <c r="AT224" s="494"/>
      <c r="AU224" s="494"/>
      <c r="AV224" s="494"/>
      <c r="AW224" s="494"/>
      <c r="AX224" s="494"/>
      <c r="AY224" s="494"/>
      <c r="AZ224" s="494"/>
      <c r="BA224" s="494"/>
      <c r="BB224" s="494"/>
      <c r="BC224" s="494"/>
      <c r="BD224" s="494"/>
      <c r="BE224" s="569"/>
    </row>
    <row r="225" spans="1:57" s="500" customFormat="1" ht="14.25">
      <c r="A225" s="960" t="s">
        <v>554</v>
      </c>
      <c r="B225" s="960"/>
      <c r="C225" s="960"/>
      <c r="D225" s="960"/>
      <c r="E225" s="960"/>
      <c r="F225" s="960"/>
      <c r="G225" s="962" t="s">
        <v>1038</v>
      </c>
      <c r="H225" s="962"/>
      <c r="I225" s="962"/>
      <c r="J225" s="962"/>
      <c r="K225" s="962"/>
      <c r="L225" s="962"/>
      <c r="M225" s="962"/>
      <c r="N225" s="962"/>
      <c r="O225" s="962"/>
      <c r="P225" s="962"/>
      <c r="Q225" s="962"/>
      <c r="R225" s="966" t="str">
        <f>+G225</f>
        <v>Արմավիրի մարզի առաջին ատյանի ընդհանուր իրավասության դատարան</v>
      </c>
      <c r="S225" s="966"/>
      <c r="T225" s="966"/>
      <c r="U225" s="966"/>
      <c r="V225" s="966"/>
      <c r="W225" s="966"/>
      <c r="X225" s="966"/>
      <c r="Y225" s="966"/>
      <c r="Z225" s="966"/>
      <c r="AA225" s="966"/>
      <c r="AB225" s="966"/>
      <c r="AC225" s="966"/>
      <c r="AD225" s="966"/>
      <c r="AE225" s="966" t="str">
        <f>+R225</f>
        <v>Արմավիրի մարզի առաջին ատյանի ընդհանուր իրավասության դատարան</v>
      </c>
      <c r="AF225" s="966"/>
      <c r="AG225" s="966"/>
      <c r="AH225" s="966"/>
      <c r="AI225" s="966"/>
      <c r="AJ225" s="966"/>
      <c r="AK225" s="966"/>
      <c r="AL225" s="966"/>
      <c r="AM225" s="966"/>
      <c r="AN225" s="966"/>
      <c r="AO225" s="966"/>
      <c r="AP225" s="966"/>
      <c r="AQ225" s="966"/>
      <c r="AR225" s="966" t="str">
        <f>+AE225</f>
        <v>Արմավիրի մարզի առաջին ատյանի ընդհանուր իրավասության դատարան</v>
      </c>
      <c r="AS225" s="966"/>
      <c r="AT225" s="966"/>
      <c r="AU225" s="966"/>
      <c r="AV225" s="966"/>
      <c r="AW225" s="966"/>
      <c r="AX225" s="966"/>
      <c r="AY225" s="966"/>
      <c r="AZ225" s="966"/>
      <c r="BA225" s="966"/>
      <c r="BB225" s="966"/>
      <c r="BC225" s="966"/>
      <c r="BD225" s="966"/>
    </row>
    <row r="226" spans="1:57" ht="14.25">
      <c r="A226" s="971" t="s">
        <v>1332</v>
      </c>
      <c r="B226" s="971"/>
      <c r="C226" s="971"/>
      <c r="D226" s="971"/>
      <c r="E226" s="971"/>
      <c r="F226" s="971"/>
      <c r="G226" s="967" t="s">
        <v>1410</v>
      </c>
      <c r="H226" s="967"/>
      <c r="I226" s="967"/>
      <c r="J226" s="967"/>
      <c r="K226" s="967"/>
      <c r="L226" s="967"/>
      <c r="M226" s="967"/>
      <c r="N226" s="967"/>
      <c r="O226" s="967"/>
      <c r="P226" s="967"/>
      <c r="Q226" s="967"/>
      <c r="R226" s="967" t="s">
        <v>2455</v>
      </c>
      <c r="S226" s="967"/>
      <c r="T226" s="967"/>
      <c r="U226" s="967"/>
      <c r="V226" s="967"/>
      <c r="W226" s="967"/>
      <c r="X226" s="967"/>
      <c r="Y226" s="967"/>
      <c r="Z226" s="967"/>
      <c r="AA226" s="967"/>
      <c r="AB226" s="967"/>
      <c r="AC226" s="967"/>
      <c r="AD226" s="967"/>
      <c r="AE226" s="967" t="s">
        <v>2456</v>
      </c>
      <c r="AF226" s="967"/>
      <c r="AG226" s="967"/>
      <c r="AH226" s="967"/>
      <c r="AI226" s="967"/>
      <c r="AJ226" s="967"/>
      <c r="AK226" s="967"/>
      <c r="AL226" s="967"/>
      <c r="AM226" s="967"/>
      <c r="AN226" s="967"/>
      <c r="AO226" s="967"/>
      <c r="AP226" s="967"/>
      <c r="AQ226" s="967"/>
      <c r="AR226" s="967" t="s">
        <v>2932</v>
      </c>
      <c r="AS226" s="967"/>
      <c r="AT226" s="967"/>
      <c r="AU226" s="967"/>
      <c r="AV226" s="967"/>
      <c r="AW226" s="967"/>
      <c r="AX226" s="967"/>
      <c r="AY226" s="967"/>
      <c r="AZ226" s="967"/>
      <c r="BA226" s="967"/>
      <c r="BB226" s="967"/>
      <c r="BC226" s="967"/>
      <c r="BD226" s="967"/>
    </row>
    <row r="227" spans="1:57" ht="99.75">
      <c r="A227" s="580" t="s">
        <v>10</v>
      </c>
      <c r="B227" s="748" t="s">
        <v>54</v>
      </c>
      <c r="C227" s="748" t="s">
        <v>1958</v>
      </c>
      <c r="D227" s="748" t="s">
        <v>1959</v>
      </c>
      <c r="E227" s="748" t="s">
        <v>55</v>
      </c>
      <c r="F227" s="748" t="s">
        <v>1</v>
      </c>
      <c r="G227" s="578" t="s">
        <v>954</v>
      </c>
      <c r="H227" s="578" t="s">
        <v>57</v>
      </c>
      <c r="I227" s="579" t="s">
        <v>62</v>
      </c>
      <c r="J227" s="504" t="s">
        <v>63</v>
      </c>
      <c r="K227" s="579" t="s">
        <v>450</v>
      </c>
      <c r="L227" s="579" t="s">
        <v>451</v>
      </c>
      <c r="M227" s="579" t="s">
        <v>1957</v>
      </c>
      <c r="N227" s="579" t="s">
        <v>585</v>
      </c>
      <c r="O227" s="748" t="s">
        <v>612</v>
      </c>
      <c r="P227" s="748" t="s">
        <v>1408</v>
      </c>
      <c r="Q227" s="579" t="s">
        <v>1409</v>
      </c>
      <c r="R227" s="578" t="str">
        <f>+G227</f>
        <v xml:space="preserve"> ստաժ</v>
      </c>
      <c r="S227" s="578" t="str">
        <f>+H227</f>
        <v>Ստաժի %-ը</v>
      </c>
      <c r="T227" s="579" t="s">
        <v>62</v>
      </c>
      <c r="U227" s="579" t="s">
        <v>63</v>
      </c>
      <c r="V227" s="579" t="s">
        <v>1149</v>
      </c>
      <c r="W227" s="504" t="s">
        <v>1150</v>
      </c>
      <c r="X227" s="579" t="s">
        <v>450</v>
      </c>
      <c r="Y227" s="579" t="s">
        <v>451</v>
      </c>
      <c r="Z227" s="579" t="s">
        <v>1957</v>
      </c>
      <c r="AA227" s="579" t="s">
        <v>609</v>
      </c>
      <c r="AB227" s="748" t="s">
        <v>1316</v>
      </c>
      <c r="AC227" s="748" t="s">
        <v>1947</v>
      </c>
      <c r="AD227" s="579" t="s">
        <v>1948</v>
      </c>
      <c r="AE227" s="578" t="str">
        <f>+R227</f>
        <v xml:space="preserve"> ստաժ</v>
      </c>
      <c r="AF227" s="578" t="str">
        <f>+S227</f>
        <v>Ստաժի %-ը</v>
      </c>
      <c r="AG227" s="579" t="s">
        <v>62</v>
      </c>
      <c r="AH227" s="579" t="s">
        <v>63</v>
      </c>
      <c r="AI227" s="579" t="s">
        <v>1149</v>
      </c>
      <c r="AJ227" s="504" t="s">
        <v>1150</v>
      </c>
      <c r="AK227" s="579" t="s">
        <v>450</v>
      </c>
      <c r="AL227" s="579" t="s">
        <v>451</v>
      </c>
      <c r="AM227" s="579" t="s">
        <v>1957</v>
      </c>
      <c r="AN227" s="579" t="s">
        <v>609</v>
      </c>
      <c r="AO227" s="748" t="s">
        <v>1316</v>
      </c>
      <c r="AP227" s="748" t="s">
        <v>2460</v>
      </c>
      <c r="AQ227" s="579" t="s">
        <v>2459</v>
      </c>
      <c r="AR227" s="578" t="str">
        <f>+AE227</f>
        <v xml:space="preserve"> ստաժ</v>
      </c>
      <c r="AS227" s="578" t="str">
        <f>+AF227</f>
        <v>Ստաժի %-ը</v>
      </c>
      <c r="AT227" s="579" t="s">
        <v>62</v>
      </c>
      <c r="AU227" s="579" t="s">
        <v>63</v>
      </c>
      <c r="AV227" s="579" t="s">
        <v>1149</v>
      </c>
      <c r="AW227" s="504" t="s">
        <v>1150</v>
      </c>
      <c r="AX227" s="579" t="s">
        <v>450</v>
      </c>
      <c r="AY227" s="579" t="s">
        <v>451</v>
      </c>
      <c r="AZ227" s="579" t="s">
        <v>1957</v>
      </c>
      <c r="BA227" s="579" t="s">
        <v>609</v>
      </c>
      <c r="BB227" s="748" t="s">
        <v>1316</v>
      </c>
      <c r="BC227" s="748" t="s">
        <v>2933</v>
      </c>
      <c r="BD227" s="579" t="s">
        <v>2934</v>
      </c>
    </row>
    <row r="228" spans="1:57" s="451" customFormat="1" ht="27">
      <c r="A228" s="807">
        <v>1</v>
      </c>
      <c r="B228" s="808" t="s">
        <v>3041</v>
      </c>
      <c r="C228" s="809" t="s">
        <v>1982</v>
      </c>
      <c r="D228" s="809">
        <v>1990</v>
      </c>
      <c r="E228" s="810" t="s">
        <v>452</v>
      </c>
      <c r="F228" s="809">
        <v>1</v>
      </c>
      <c r="G228" s="811"/>
      <c r="H228" s="812"/>
      <c r="I228" s="813">
        <v>83200</v>
      </c>
      <c r="J228" s="813">
        <v>3.88</v>
      </c>
      <c r="K228" s="814">
        <f t="shared" ref="K228:K236" si="430">+J228*I228</f>
        <v>322816</v>
      </c>
      <c r="L228" s="814">
        <v>0</v>
      </c>
      <c r="M228" s="814"/>
      <c r="N228" s="814">
        <f t="shared" ref="N228:N236" si="431">+K228+L228+M228</f>
        <v>322816</v>
      </c>
      <c r="O228" s="813"/>
      <c r="P228" s="815">
        <f t="shared" ref="P228:P236" si="432">+N228+O228</f>
        <v>322816</v>
      </c>
      <c r="Q228" s="815">
        <f t="shared" ref="Q228:Q236" si="433">+P228*13</f>
        <v>4196608</v>
      </c>
      <c r="R228" s="454">
        <f t="shared" ref="R228:R236" si="434">+G228+1</f>
        <v>1</v>
      </c>
      <c r="S228" s="448"/>
      <c r="T228" s="449">
        <v>83200</v>
      </c>
      <c r="U228" s="449">
        <f t="shared" ref="U228:U236" si="435">+J228</f>
        <v>3.88</v>
      </c>
      <c r="V228" s="449"/>
      <c r="W228" s="449">
        <f t="shared" ref="W228:W236" si="436">+U228+U228*V228</f>
        <v>3.88</v>
      </c>
      <c r="X228" s="450">
        <f t="shared" ref="X228:X236" si="437">+W228*T228</f>
        <v>322816</v>
      </c>
      <c r="Y228" s="450">
        <f t="shared" ref="Y228:Y236" si="438">IF((S228&lt;=30)*AND(X228*S228%&gt;L228),X228*S228%,IF((S228&gt;30)*AND(X228*30%&gt;L228),X228*30%,L228))</f>
        <v>0</v>
      </c>
      <c r="Z228" s="450"/>
      <c r="AA228" s="450">
        <f t="shared" ref="AA228:AA236" si="439">+X228+Y228</f>
        <v>322816</v>
      </c>
      <c r="AB228" s="449">
        <f t="shared" ref="AB228:AB236" si="440">+O228</f>
        <v>0</v>
      </c>
      <c r="AC228" s="452">
        <f t="shared" ref="AC228:AC236" si="441">+AA228+AB228</f>
        <v>322816</v>
      </c>
      <c r="AD228" s="452">
        <f t="shared" ref="AD228:AD236" si="442">+AC228*13</f>
        <v>4196608</v>
      </c>
      <c r="AE228" s="454">
        <f t="shared" ref="AE228:AE236" si="443">+R228+1</f>
        <v>2</v>
      </c>
      <c r="AF228" s="448"/>
      <c r="AG228" s="449">
        <f t="shared" ref="AG228:AG236" si="444">+T228</f>
        <v>83200</v>
      </c>
      <c r="AH228" s="449">
        <f t="shared" ref="AH228:AH236" si="445">+J228</f>
        <v>3.88</v>
      </c>
      <c r="AI228" s="449"/>
      <c r="AJ228" s="449">
        <f t="shared" ref="AJ228:AJ236" si="446">+AH228+AH228*AI228</f>
        <v>3.88</v>
      </c>
      <c r="AK228" s="450">
        <f t="shared" ref="AK228:AK236" si="447">+AJ228*AG228</f>
        <v>322816</v>
      </c>
      <c r="AL228" s="450">
        <f t="shared" ref="AL228:AL236" si="448">IF((AF228&lt;=30)*AND(AK228*AF228%&gt;Y228),AK228*AF228%,IF((AF228&gt;30)*AND(AK228*30%&gt;Y228),AK228*30%,Y228))</f>
        <v>0</v>
      </c>
      <c r="AM228" s="450"/>
      <c r="AN228" s="450">
        <f t="shared" ref="AN228:AN236" si="449">+AK228+AL228</f>
        <v>322816</v>
      </c>
      <c r="AO228" s="449">
        <f t="shared" ref="AO228:AO236" si="450">+AB228</f>
        <v>0</v>
      </c>
      <c r="AP228" s="452">
        <f t="shared" ref="AP228:AP236" si="451">+AN228+AO228</f>
        <v>322816</v>
      </c>
      <c r="AQ228" s="452">
        <f t="shared" ref="AQ228:AQ236" si="452">+AP228*13</f>
        <v>4196608</v>
      </c>
      <c r="AR228" s="454">
        <f t="shared" ref="AR228:AR236" si="453">+AE228+1</f>
        <v>3</v>
      </c>
      <c r="AS228" s="448"/>
      <c r="AT228" s="449">
        <f t="shared" ref="AT228:AT236" si="454">+AG228</f>
        <v>83200</v>
      </c>
      <c r="AU228" s="449">
        <f t="shared" ref="AU228:AU236" si="455">+J228</f>
        <v>3.88</v>
      </c>
      <c r="AV228" s="449"/>
      <c r="AW228" s="449">
        <f t="shared" ref="AW228:AW236" si="456">+AU228+AU228*AV228</f>
        <v>3.88</v>
      </c>
      <c r="AX228" s="450">
        <f t="shared" ref="AX228:AX236" si="457">+AW228*AT228</f>
        <v>322816</v>
      </c>
      <c r="AY228" s="450">
        <f t="shared" ref="AY228:AY236" si="458">IF((AS228&lt;=30)*AND(AX228*AS228%&gt;AL228),AX228*AS228%,IF((AS228&gt;30)*AND(AX228*30%&gt;AL228),AX228*30%,AL228))</f>
        <v>0</v>
      </c>
      <c r="AZ228" s="450"/>
      <c r="BA228" s="450">
        <f t="shared" ref="BA228:BA236" si="459">+AX228+AY228</f>
        <v>322816</v>
      </c>
      <c r="BB228" s="449">
        <f t="shared" ref="BB228:BB236" si="460">+AO228</f>
        <v>0</v>
      </c>
      <c r="BC228" s="452">
        <f t="shared" ref="BC228:BC236" si="461">+BA228+BB228</f>
        <v>322816</v>
      </c>
      <c r="BD228" s="452">
        <f t="shared" ref="BD228:BD236" si="462">+BC228*13</f>
        <v>4196608</v>
      </c>
    </row>
    <row r="229" spans="1:57" s="451" customFormat="1" ht="27">
      <c r="A229" s="807">
        <v>2</v>
      </c>
      <c r="B229" s="808" t="s">
        <v>3042</v>
      </c>
      <c r="C229" s="809" t="s">
        <v>1982</v>
      </c>
      <c r="D229" s="809">
        <v>1981</v>
      </c>
      <c r="E229" s="810" t="s">
        <v>452</v>
      </c>
      <c r="F229" s="809">
        <v>1</v>
      </c>
      <c r="G229" s="811"/>
      <c r="H229" s="812"/>
      <c r="I229" s="813">
        <v>83200</v>
      </c>
      <c r="J229" s="813">
        <v>3.88</v>
      </c>
      <c r="K229" s="814">
        <f t="shared" si="430"/>
        <v>322816</v>
      </c>
      <c r="L229" s="814">
        <v>0</v>
      </c>
      <c r="M229" s="814"/>
      <c r="N229" s="814">
        <f t="shared" si="431"/>
        <v>322816</v>
      </c>
      <c r="O229" s="813"/>
      <c r="P229" s="815">
        <f t="shared" si="432"/>
        <v>322816</v>
      </c>
      <c r="Q229" s="815">
        <f t="shared" si="433"/>
        <v>4196608</v>
      </c>
      <c r="R229" s="454">
        <f t="shared" si="434"/>
        <v>1</v>
      </c>
      <c r="S229" s="448"/>
      <c r="T229" s="449">
        <v>83200</v>
      </c>
      <c r="U229" s="449">
        <f t="shared" si="435"/>
        <v>3.88</v>
      </c>
      <c r="V229" s="449"/>
      <c r="W229" s="449">
        <f t="shared" si="436"/>
        <v>3.88</v>
      </c>
      <c r="X229" s="450">
        <f t="shared" si="437"/>
        <v>322816</v>
      </c>
      <c r="Y229" s="450">
        <f t="shared" si="438"/>
        <v>0</v>
      </c>
      <c r="Z229" s="450"/>
      <c r="AA229" s="450">
        <f t="shared" si="439"/>
        <v>322816</v>
      </c>
      <c r="AB229" s="449">
        <f t="shared" si="440"/>
        <v>0</v>
      </c>
      <c r="AC229" s="452">
        <f t="shared" si="441"/>
        <v>322816</v>
      </c>
      <c r="AD229" s="452">
        <f t="shared" si="442"/>
        <v>4196608</v>
      </c>
      <c r="AE229" s="454">
        <f t="shared" si="443"/>
        <v>2</v>
      </c>
      <c r="AF229" s="448"/>
      <c r="AG229" s="449">
        <f t="shared" si="444"/>
        <v>83200</v>
      </c>
      <c r="AH229" s="449">
        <f t="shared" si="445"/>
        <v>3.88</v>
      </c>
      <c r="AI229" s="449"/>
      <c r="AJ229" s="449">
        <f t="shared" si="446"/>
        <v>3.88</v>
      </c>
      <c r="AK229" s="450">
        <f t="shared" si="447"/>
        <v>322816</v>
      </c>
      <c r="AL229" s="450">
        <f t="shared" si="448"/>
        <v>0</v>
      </c>
      <c r="AM229" s="450"/>
      <c r="AN229" s="450">
        <f t="shared" si="449"/>
        <v>322816</v>
      </c>
      <c r="AO229" s="449">
        <f t="shared" si="450"/>
        <v>0</v>
      </c>
      <c r="AP229" s="452">
        <f t="shared" si="451"/>
        <v>322816</v>
      </c>
      <c r="AQ229" s="452">
        <f t="shared" si="452"/>
        <v>4196608</v>
      </c>
      <c r="AR229" s="454">
        <f t="shared" si="453"/>
        <v>3</v>
      </c>
      <c r="AS229" s="448"/>
      <c r="AT229" s="449">
        <f t="shared" si="454"/>
        <v>83200</v>
      </c>
      <c r="AU229" s="449">
        <f t="shared" si="455"/>
        <v>3.88</v>
      </c>
      <c r="AV229" s="449"/>
      <c r="AW229" s="449">
        <f t="shared" si="456"/>
        <v>3.88</v>
      </c>
      <c r="AX229" s="450">
        <f t="shared" si="457"/>
        <v>322816</v>
      </c>
      <c r="AY229" s="450">
        <f t="shared" si="458"/>
        <v>0</v>
      </c>
      <c r="AZ229" s="450"/>
      <c r="BA229" s="450">
        <f t="shared" si="459"/>
        <v>322816</v>
      </c>
      <c r="BB229" s="449">
        <f t="shared" si="460"/>
        <v>0</v>
      </c>
      <c r="BC229" s="452">
        <f t="shared" si="461"/>
        <v>322816</v>
      </c>
      <c r="BD229" s="452">
        <f t="shared" si="462"/>
        <v>4196608</v>
      </c>
    </row>
    <row r="230" spans="1:57" s="451" customFormat="1" ht="27">
      <c r="A230" s="807">
        <v>3</v>
      </c>
      <c r="B230" s="808" t="s">
        <v>3043</v>
      </c>
      <c r="C230" s="809" t="s">
        <v>1982</v>
      </c>
      <c r="D230" s="809">
        <v>1991</v>
      </c>
      <c r="E230" s="810" t="s">
        <v>452</v>
      </c>
      <c r="F230" s="809">
        <v>1</v>
      </c>
      <c r="G230" s="811"/>
      <c r="H230" s="812"/>
      <c r="I230" s="813">
        <v>83200</v>
      </c>
      <c r="J230" s="813">
        <v>3.88</v>
      </c>
      <c r="K230" s="814">
        <f t="shared" si="430"/>
        <v>322816</v>
      </c>
      <c r="L230" s="814">
        <v>0</v>
      </c>
      <c r="M230" s="814"/>
      <c r="N230" s="814">
        <f t="shared" si="431"/>
        <v>322816</v>
      </c>
      <c r="O230" s="813"/>
      <c r="P230" s="815">
        <f t="shared" si="432"/>
        <v>322816</v>
      </c>
      <c r="Q230" s="815">
        <f t="shared" si="433"/>
        <v>4196608</v>
      </c>
      <c r="R230" s="454">
        <f t="shared" si="434"/>
        <v>1</v>
      </c>
      <c r="S230" s="448"/>
      <c r="T230" s="449">
        <v>83200</v>
      </c>
      <c r="U230" s="449">
        <f t="shared" si="435"/>
        <v>3.88</v>
      </c>
      <c r="V230" s="449"/>
      <c r="W230" s="449">
        <f t="shared" si="436"/>
        <v>3.88</v>
      </c>
      <c r="X230" s="450">
        <f t="shared" si="437"/>
        <v>322816</v>
      </c>
      <c r="Y230" s="450">
        <f t="shared" si="438"/>
        <v>0</v>
      </c>
      <c r="Z230" s="450"/>
      <c r="AA230" s="450">
        <f t="shared" si="439"/>
        <v>322816</v>
      </c>
      <c r="AB230" s="449">
        <f t="shared" si="440"/>
        <v>0</v>
      </c>
      <c r="AC230" s="452">
        <f t="shared" si="441"/>
        <v>322816</v>
      </c>
      <c r="AD230" s="452">
        <f t="shared" si="442"/>
        <v>4196608</v>
      </c>
      <c r="AE230" s="454">
        <f t="shared" si="443"/>
        <v>2</v>
      </c>
      <c r="AF230" s="448"/>
      <c r="AG230" s="449">
        <f t="shared" si="444"/>
        <v>83200</v>
      </c>
      <c r="AH230" s="449">
        <f t="shared" si="445"/>
        <v>3.88</v>
      </c>
      <c r="AI230" s="449"/>
      <c r="AJ230" s="449">
        <f t="shared" si="446"/>
        <v>3.88</v>
      </c>
      <c r="AK230" s="450">
        <f t="shared" si="447"/>
        <v>322816</v>
      </c>
      <c r="AL230" s="450">
        <f t="shared" si="448"/>
        <v>0</v>
      </c>
      <c r="AM230" s="450"/>
      <c r="AN230" s="450">
        <f t="shared" si="449"/>
        <v>322816</v>
      </c>
      <c r="AO230" s="449">
        <f t="shared" si="450"/>
        <v>0</v>
      </c>
      <c r="AP230" s="452">
        <f t="shared" si="451"/>
        <v>322816</v>
      </c>
      <c r="AQ230" s="452">
        <f t="shared" si="452"/>
        <v>4196608</v>
      </c>
      <c r="AR230" s="454">
        <f t="shared" si="453"/>
        <v>3</v>
      </c>
      <c r="AS230" s="448"/>
      <c r="AT230" s="449">
        <f t="shared" si="454"/>
        <v>83200</v>
      </c>
      <c r="AU230" s="449">
        <f t="shared" si="455"/>
        <v>3.88</v>
      </c>
      <c r="AV230" s="449"/>
      <c r="AW230" s="449">
        <f t="shared" si="456"/>
        <v>3.88</v>
      </c>
      <c r="AX230" s="450">
        <f t="shared" si="457"/>
        <v>322816</v>
      </c>
      <c r="AY230" s="450">
        <f t="shared" si="458"/>
        <v>0</v>
      </c>
      <c r="AZ230" s="450"/>
      <c r="BA230" s="450">
        <f t="shared" si="459"/>
        <v>322816</v>
      </c>
      <c r="BB230" s="449">
        <f t="shared" si="460"/>
        <v>0</v>
      </c>
      <c r="BC230" s="452">
        <f t="shared" si="461"/>
        <v>322816</v>
      </c>
      <c r="BD230" s="452">
        <f t="shared" si="462"/>
        <v>4196608</v>
      </c>
    </row>
    <row r="231" spans="1:57" s="451" customFormat="1" ht="27">
      <c r="A231" s="807">
        <v>4</v>
      </c>
      <c r="B231" s="808" t="s">
        <v>3044</v>
      </c>
      <c r="C231" s="809" t="s">
        <v>1982</v>
      </c>
      <c r="D231" s="809">
        <v>1978</v>
      </c>
      <c r="E231" s="810" t="s">
        <v>452</v>
      </c>
      <c r="F231" s="809">
        <v>1</v>
      </c>
      <c r="G231" s="811"/>
      <c r="H231" s="812"/>
      <c r="I231" s="813">
        <v>83200</v>
      </c>
      <c r="J231" s="813">
        <v>3.88</v>
      </c>
      <c r="K231" s="814">
        <f t="shared" si="430"/>
        <v>322816</v>
      </c>
      <c r="L231" s="814">
        <v>0</v>
      </c>
      <c r="M231" s="814"/>
      <c r="N231" s="814">
        <f t="shared" si="431"/>
        <v>322816</v>
      </c>
      <c r="O231" s="813"/>
      <c r="P231" s="815">
        <f t="shared" si="432"/>
        <v>322816</v>
      </c>
      <c r="Q231" s="815">
        <f t="shared" si="433"/>
        <v>4196608</v>
      </c>
      <c r="R231" s="454">
        <f t="shared" si="434"/>
        <v>1</v>
      </c>
      <c r="S231" s="448"/>
      <c r="T231" s="449">
        <v>83200</v>
      </c>
      <c r="U231" s="449">
        <f t="shared" si="435"/>
        <v>3.88</v>
      </c>
      <c r="V231" s="449"/>
      <c r="W231" s="449">
        <f t="shared" si="436"/>
        <v>3.88</v>
      </c>
      <c r="X231" s="450">
        <f t="shared" si="437"/>
        <v>322816</v>
      </c>
      <c r="Y231" s="450">
        <f t="shared" si="438"/>
        <v>0</v>
      </c>
      <c r="Z231" s="450"/>
      <c r="AA231" s="450">
        <f t="shared" si="439"/>
        <v>322816</v>
      </c>
      <c r="AB231" s="449">
        <f t="shared" si="440"/>
        <v>0</v>
      </c>
      <c r="AC231" s="452">
        <f t="shared" si="441"/>
        <v>322816</v>
      </c>
      <c r="AD231" s="452">
        <f t="shared" si="442"/>
        <v>4196608</v>
      </c>
      <c r="AE231" s="454">
        <f t="shared" si="443"/>
        <v>2</v>
      </c>
      <c r="AF231" s="448"/>
      <c r="AG231" s="449">
        <f t="shared" si="444"/>
        <v>83200</v>
      </c>
      <c r="AH231" s="449">
        <f t="shared" si="445"/>
        <v>3.88</v>
      </c>
      <c r="AI231" s="449"/>
      <c r="AJ231" s="449">
        <f t="shared" si="446"/>
        <v>3.88</v>
      </c>
      <c r="AK231" s="450">
        <f t="shared" si="447"/>
        <v>322816</v>
      </c>
      <c r="AL231" s="450">
        <f t="shared" si="448"/>
        <v>0</v>
      </c>
      <c r="AM231" s="450"/>
      <c r="AN231" s="450">
        <f t="shared" si="449"/>
        <v>322816</v>
      </c>
      <c r="AO231" s="449">
        <f t="shared" si="450"/>
        <v>0</v>
      </c>
      <c r="AP231" s="452">
        <f t="shared" si="451"/>
        <v>322816</v>
      </c>
      <c r="AQ231" s="452">
        <f t="shared" si="452"/>
        <v>4196608</v>
      </c>
      <c r="AR231" s="454">
        <f t="shared" si="453"/>
        <v>3</v>
      </c>
      <c r="AS231" s="448"/>
      <c r="AT231" s="449">
        <f t="shared" si="454"/>
        <v>83200</v>
      </c>
      <c r="AU231" s="449">
        <f t="shared" si="455"/>
        <v>3.88</v>
      </c>
      <c r="AV231" s="449"/>
      <c r="AW231" s="449">
        <f t="shared" si="456"/>
        <v>3.88</v>
      </c>
      <c r="AX231" s="450">
        <f t="shared" si="457"/>
        <v>322816</v>
      </c>
      <c r="AY231" s="450">
        <f t="shared" si="458"/>
        <v>0</v>
      </c>
      <c r="AZ231" s="450"/>
      <c r="BA231" s="450">
        <f t="shared" si="459"/>
        <v>322816</v>
      </c>
      <c r="BB231" s="449">
        <f t="shared" si="460"/>
        <v>0</v>
      </c>
      <c r="BC231" s="452">
        <f t="shared" si="461"/>
        <v>322816</v>
      </c>
      <c r="BD231" s="452">
        <f t="shared" si="462"/>
        <v>4196608</v>
      </c>
    </row>
    <row r="232" spans="1:57" s="451" customFormat="1" ht="27">
      <c r="A232" s="807">
        <v>5</v>
      </c>
      <c r="B232" s="808" t="s">
        <v>3045</v>
      </c>
      <c r="C232" s="809" t="s">
        <v>1982</v>
      </c>
      <c r="D232" s="809">
        <v>1990</v>
      </c>
      <c r="E232" s="810" t="s">
        <v>452</v>
      </c>
      <c r="F232" s="809">
        <v>1</v>
      </c>
      <c r="G232" s="811"/>
      <c r="H232" s="812"/>
      <c r="I232" s="813">
        <v>83200</v>
      </c>
      <c r="J232" s="813">
        <v>3.88</v>
      </c>
      <c r="K232" s="814">
        <f t="shared" si="430"/>
        <v>322816</v>
      </c>
      <c r="L232" s="814">
        <v>0</v>
      </c>
      <c r="M232" s="814"/>
      <c r="N232" s="814">
        <f t="shared" si="431"/>
        <v>322816</v>
      </c>
      <c r="O232" s="813"/>
      <c r="P232" s="815">
        <f t="shared" si="432"/>
        <v>322816</v>
      </c>
      <c r="Q232" s="815">
        <f t="shared" si="433"/>
        <v>4196608</v>
      </c>
      <c r="R232" s="454">
        <f t="shared" si="434"/>
        <v>1</v>
      </c>
      <c r="S232" s="448"/>
      <c r="T232" s="449">
        <v>83200</v>
      </c>
      <c r="U232" s="449">
        <f t="shared" si="435"/>
        <v>3.88</v>
      </c>
      <c r="V232" s="449"/>
      <c r="W232" s="449">
        <f t="shared" si="436"/>
        <v>3.88</v>
      </c>
      <c r="X232" s="450">
        <f t="shared" si="437"/>
        <v>322816</v>
      </c>
      <c r="Y232" s="450">
        <f t="shared" si="438"/>
        <v>0</v>
      </c>
      <c r="Z232" s="450"/>
      <c r="AA232" s="450">
        <f t="shared" si="439"/>
        <v>322816</v>
      </c>
      <c r="AB232" s="449">
        <f t="shared" si="440"/>
        <v>0</v>
      </c>
      <c r="AC232" s="452">
        <f t="shared" si="441"/>
        <v>322816</v>
      </c>
      <c r="AD232" s="452">
        <f t="shared" si="442"/>
        <v>4196608</v>
      </c>
      <c r="AE232" s="454">
        <f t="shared" si="443"/>
        <v>2</v>
      </c>
      <c r="AF232" s="448"/>
      <c r="AG232" s="449">
        <f t="shared" si="444"/>
        <v>83200</v>
      </c>
      <c r="AH232" s="449">
        <f t="shared" si="445"/>
        <v>3.88</v>
      </c>
      <c r="AI232" s="449"/>
      <c r="AJ232" s="449">
        <f t="shared" si="446"/>
        <v>3.88</v>
      </c>
      <c r="AK232" s="450">
        <f t="shared" si="447"/>
        <v>322816</v>
      </c>
      <c r="AL232" s="450">
        <f t="shared" si="448"/>
        <v>0</v>
      </c>
      <c r="AM232" s="450"/>
      <c r="AN232" s="450">
        <f t="shared" si="449"/>
        <v>322816</v>
      </c>
      <c r="AO232" s="449">
        <f t="shared" si="450"/>
        <v>0</v>
      </c>
      <c r="AP232" s="452">
        <f t="shared" si="451"/>
        <v>322816</v>
      </c>
      <c r="AQ232" s="452">
        <f t="shared" si="452"/>
        <v>4196608</v>
      </c>
      <c r="AR232" s="454">
        <f t="shared" si="453"/>
        <v>3</v>
      </c>
      <c r="AS232" s="448"/>
      <c r="AT232" s="449">
        <f t="shared" si="454"/>
        <v>83200</v>
      </c>
      <c r="AU232" s="449">
        <f t="shared" si="455"/>
        <v>3.88</v>
      </c>
      <c r="AV232" s="449"/>
      <c r="AW232" s="449">
        <f t="shared" si="456"/>
        <v>3.88</v>
      </c>
      <c r="AX232" s="450">
        <f t="shared" si="457"/>
        <v>322816</v>
      </c>
      <c r="AY232" s="450">
        <f t="shared" si="458"/>
        <v>0</v>
      </c>
      <c r="AZ232" s="450"/>
      <c r="BA232" s="450">
        <f t="shared" si="459"/>
        <v>322816</v>
      </c>
      <c r="BB232" s="449">
        <f t="shared" si="460"/>
        <v>0</v>
      </c>
      <c r="BC232" s="452">
        <f t="shared" si="461"/>
        <v>322816</v>
      </c>
      <c r="BD232" s="452">
        <f t="shared" si="462"/>
        <v>4196608</v>
      </c>
    </row>
    <row r="233" spans="1:57" s="451" customFormat="1" ht="27">
      <c r="A233" s="807">
        <v>6</v>
      </c>
      <c r="B233" s="808" t="s">
        <v>1306</v>
      </c>
      <c r="C233" s="809" t="s">
        <v>1982</v>
      </c>
      <c r="D233" s="809">
        <v>1994</v>
      </c>
      <c r="E233" s="810" t="s">
        <v>452</v>
      </c>
      <c r="F233" s="809">
        <v>1</v>
      </c>
      <c r="G233" s="811"/>
      <c r="H233" s="812"/>
      <c r="I233" s="813">
        <v>83200</v>
      </c>
      <c r="J233" s="813">
        <v>3.88</v>
      </c>
      <c r="K233" s="814">
        <f t="shared" si="430"/>
        <v>322816</v>
      </c>
      <c r="L233" s="814">
        <v>0</v>
      </c>
      <c r="M233" s="814"/>
      <c r="N233" s="814">
        <f t="shared" si="431"/>
        <v>322816</v>
      </c>
      <c r="O233" s="813"/>
      <c r="P233" s="815">
        <f t="shared" si="432"/>
        <v>322816</v>
      </c>
      <c r="Q233" s="815">
        <f t="shared" si="433"/>
        <v>4196608</v>
      </c>
      <c r="R233" s="454">
        <f t="shared" si="434"/>
        <v>1</v>
      </c>
      <c r="S233" s="448"/>
      <c r="T233" s="449">
        <v>83200</v>
      </c>
      <c r="U233" s="449">
        <f t="shared" si="435"/>
        <v>3.88</v>
      </c>
      <c r="V233" s="449"/>
      <c r="W233" s="449">
        <f t="shared" si="436"/>
        <v>3.88</v>
      </c>
      <c r="X233" s="450">
        <f t="shared" si="437"/>
        <v>322816</v>
      </c>
      <c r="Y233" s="450">
        <f t="shared" si="438"/>
        <v>0</v>
      </c>
      <c r="Z233" s="450"/>
      <c r="AA233" s="450">
        <f t="shared" si="439"/>
        <v>322816</v>
      </c>
      <c r="AB233" s="449">
        <f t="shared" si="440"/>
        <v>0</v>
      </c>
      <c r="AC233" s="452">
        <f t="shared" si="441"/>
        <v>322816</v>
      </c>
      <c r="AD233" s="452">
        <f t="shared" si="442"/>
        <v>4196608</v>
      </c>
      <c r="AE233" s="454">
        <f t="shared" si="443"/>
        <v>2</v>
      </c>
      <c r="AF233" s="448"/>
      <c r="AG233" s="449">
        <f t="shared" si="444"/>
        <v>83200</v>
      </c>
      <c r="AH233" s="449">
        <f t="shared" si="445"/>
        <v>3.88</v>
      </c>
      <c r="AI233" s="449"/>
      <c r="AJ233" s="449">
        <f t="shared" si="446"/>
        <v>3.88</v>
      </c>
      <c r="AK233" s="450">
        <f t="shared" si="447"/>
        <v>322816</v>
      </c>
      <c r="AL233" s="450">
        <f t="shared" si="448"/>
        <v>0</v>
      </c>
      <c r="AM233" s="450"/>
      <c r="AN233" s="450">
        <f t="shared" si="449"/>
        <v>322816</v>
      </c>
      <c r="AO233" s="449">
        <f t="shared" si="450"/>
        <v>0</v>
      </c>
      <c r="AP233" s="452">
        <f t="shared" si="451"/>
        <v>322816</v>
      </c>
      <c r="AQ233" s="452">
        <f t="shared" si="452"/>
        <v>4196608</v>
      </c>
      <c r="AR233" s="454">
        <f t="shared" si="453"/>
        <v>3</v>
      </c>
      <c r="AS233" s="448"/>
      <c r="AT233" s="449">
        <f t="shared" si="454"/>
        <v>83200</v>
      </c>
      <c r="AU233" s="449">
        <f t="shared" si="455"/>
        <v>3.88</v>
      </c>
      <c r="AV233" s="449"/>
      <c r="AW233" s="449">
        <f t="shared" si="456"/>
        <v>3.88</v>
      </c>
      <c r="AX233" s="450">
        <f t="shared" si="457"/>
        <v>322816</v>
      </c>
      <c r="AY233" s="450">
        <f t="shared" si="458"/>
        <v>0</v>
      </c>
      <c r="AZ233" s="450"/>
      <c r="BA233" s="450">
        <f t="shared" si="459"/>
        <v>322816</v>
      </c>
      <c r="BB233" s="449">
        <f t="shared" si="460"/>
        <v>0</v>
      </c>
      <c r="BC233" s="452">
        <f t="shared" si="461"/>
        <v>322816</v>
      </c>
      <c r="BD233" s="452">
        <f t="shared" si="462"/>
        <v>4196608</v>
      </c>
    </row>
    <row r="234" spans="1:57" s="451" customFormat="1" ht="27">
      <c r="A234" s="807">
        <v>7</v>
      </c>
      <c r="B234" s="808" t="s">
        <v>3046</v>
      </c>
      <c r="C234" s="809" t="s">
        <v>1982</v>
      </c>
      <c r="D234" s="809">
        <v>2000</v>
      </c>
      <c r="E234" s="810" t="s">
        <v>452</v>
      </c>
      <c r="F234" s="809">
        <v>1</v>
      </c>
      <c r="G234" s="811"/>
      <c r="H234" s="812"/>
      <c r="I234" s="813">
        <v>83200</v>
      </c>
      <c r="J234" s="813">
        <v>3.88</v>
      </c>
      <c r="K234" s="814">
        <f t="shared" si="430"/>
        <v>322816</v>
      </c>
      <c r="L234" s="814">
        <v>0</v>
      </c>
      <c r="M234" s="814"/>
      <c r="N234" s="814">
        <f t="shared" si="431"/>
        <v>322816</v>
      </c>
      <c r="O234" s="813"/>
      <c r="P234" s="815">
        <f t="shared" si="432"/>
        <v>322816</v>
      </c>
      <c r="Q234" s="815">
        <f t="shared" si="433"/>
        <v>4196608</v>
      </c>
      <c r="R234" s="454">
        <f t="shared" si="434"/>
        <v>1</v>
      </c>
      <c r="S234" s="448"/>
      <c r="T234" s="449">
        <v>83200</v>
      </c>
      <c r="U234" s="449">
        <f t="shared" si="435"/>
        <v>3.88</v>
      </c>
      <c r="V234" s="449"/>
      <c r="W234" s="449">
        <f t="shared" si="436"/>
        <v>3.88</v>
      </c>
      <c r="X234" s="450">
        <f t="shared" si="437"/>
        <v>322816</v>
      </c>
      <c r="Y234" s="450">
        <f t="shared" si="438"/>
        <v>0</v>
      </c>
      <c r="Z234" s="450"/>
      <c r="AA234" s="450">
        <f t="shared" si="439"/>
        <v>322816</v>
      </c>
      <c r="AB234" s="449">
        <f t="shared" si="440"/>
        <v>0</v>
      </c>
      <c r="AC234" s="452">
        <f t="shared" si="441"/>
        <v>322816</v>
      </c>
      <c r="AD234" s="452">
        <f t="shared" si="442"/>
        <v>4196608</v>
      </c>
      <c r="AE234" s="454">
        <f t="shared" si="443"/>
        <v>2</v>
      </c>
      <c r="AF234" s="448"/>
      <c r="AG234" s="449">
        <f t="shared" si="444"/>
        <v>83200</v>
      </c>
      <c r="AH234" s="449">
        <f t="shared" si="445"/>
        <v>3.88</v>
      </c>
      <c r="AI234" s="449"/>
      <c r="AJ234" s="449">
        <f t="shared" si="446"/>
        <v>3.88</v>
      </c>
      <c r="AK234" s="450">
        <f t="shared" si="447"/>
        <v>322816</v>
      </c>
      <c r="AL234" s="450">
        <f t="shared" si="448"/>
        <v>0</v>
      </c>
      <c r="AM234" s="450"/>
      <c r="AN234" s="450">
        <f t="shared" si="449"/>
        <v>322816</v>
      </c>
      <c r="AO234" s="449">
        <f t="shared" si="450"/>
        <v>0</v>
      </c>
      <c r="AP234" s="452">
        <f t="shared" si="451"/>
        <v>322816</v>
      </c>
      <c r="AQ234" s="452">
        <f t="shared" si="452"/>
        <v>4196608</v>
      </c>
      <c r="AR234" s="454">
        <f t="shared" si="453"/>
        <v>3</v>
      </c>
      <c r="AS234" s="448"/>
      <c r="AT234" s="449">
        <f t="shared" si="454"/>
        <v>83200</v>
      </c>
      <c r="AU234" s="449">
        <f t="shared" si="455"/>
        <v>3.88</v>
      </c>
      <c r="AV234" s="449"/>
      <c r="AW234" s="449">
        <f t="shared" si="456"/>
        <v>3.88</v>
      </c>
      <c r="AX234" s="450">
        <f t="shared" si="457"/>
        <v>322816</v>
      </c>
      <c r="AY234" s="450">
        <f t="shared" si="458"/>
        <v>0</v>
      </c>
      <c r="AZ234" s="450"/>
      <c r="BA234" s="450">
        <f t="shared" si="459"/>
        <v>322816</v>
      </c>
      <c r="BB234" s="449">
        <f t="shared" si="460"/>
        <v>0</v>
      </c>
      <c r="BC234" s="452">
        <f t="shared" si="461"/>
        <v>322816</v>
      </c>
      <c r="BD234" s="452">
        <f t="shared" si="462"/>
        <v>4196608</v>
      </c>
    </row>
    <row r="235" spans="1:57" s="451" customFormat="1" ht="27">
      <c r="A235" s="807">
        <v>8</v>
      </c>
      <c r="B235" s="808" t="s">
        <v>1494</v>
      </c>
      <c r="C235" s="809" t="s">
        <v>1981</v>
      </c>
      <c r="D235" s="809">
        <v>1994</v>
      </c>
      <c r="E235" s="810" t="s">
        <v>452</v>
      </c>
      <c r="F235" s="809">
        <v>1</v>
      </c>
      <c r="G235" s="811"/>
      <c r="H235" s="812"/>
      <c r="I235" s="813">
        <v>83200</v>
      </c>
      <c r="J235" s="813">
        <v>3.88</v>
      </c>
      <c r="K235" s="814">
        <f t="shared" si="430"/>
        <v>322816</v>
      </c>
      <c r="L235" s="814">
        <v>0</v>
      </c>
      <c r="M235" s="814"/>
      <c r="N235" s="814">
        <f t="shared" si="431"/>
        <v>322816</v>
      </c>
      <c r="O235" s="813"/>
      <c r="P235" s="815">
        <f t="shared" si="432"/>
        <v>322816</v>
      </c>
      <c r="Q235" s="815">
        <f t="shared" si="433"/>
        <v>4196608</v>
      </c>
      <c r="R235" s="454">
        <f t="shared" si="434"/>
        <v>1</v>
      </c>
      <c r="S235" s="448"/>
      <c r="T235" s="449">
        <v>83200</v>
      </c>
      <c r="U235" s="449">
        <f t="shared" si="435"/>
        <v>3.88</v>
      </c>
      <c r="V235" s="449"/>
      <c r="W235" s="449">
        <f t="shared" si="436"/>
        <v>3.88</v>
      </c>
      <c r="X235" s="450">
        <f t="shared" si="437"/>
        <v>322816</v>
      </c>
      <c r="Y235" s="450">
        <f t="shared" si="438"/>
        <v>0</v>
      </c>
      <c r="Z235" s="450"/>
      <c r="AA235" s="450">
        <f t="shared" si="439"/>
        <v>322816</v>
      </c>
      <c r="AB235" s="449">
        <f t="shared" si="440"/>
        <v>0</v>
      </c>
      <c r="AC235" s="452">
        <f t="shared" si="441"/>
        <v>322816</v>
      </c>
      <c r="AD235" s="452">
        <f t="shared" si="442"/>
        <v>4196608</v>
      </c>
      <c r="AE235" s="454">
        <f t="shared" si="443"/>
        <v>2</v>
      </c>
      <c r="AF235" s="448"/>
      <c r="AG235" s="449">
        <f t="shared" si="444"/>
        <v>83200</v>
      </c>
      <c r="AH235" s="449">
        <f t="shared" si="445"/>
        <v>3.88</v>
      </c>
      <c r="AI235" s="449"/>
      <c r="AJ235" s="449">
        <f t="shared" si="446"/>
        <v>3.88</v>
      </c>
      <c r="AK235" s="450">
        <f t="shared" si="447"/>
        <v>322816</v>
      </c>
      <c r="AL235" s="450">
        <f t="shared" si="448"/>
        <v>0</v>
      </c>
      <c r="AM235" s="450"/>
      <c r="AN235" s="450">
        <f t="shared" si="449"/>
        <v>322816</v>
      </c>
      <c r="AO235" s="449">
        <f t="shared" si="450"/>
        <v>0</v>
      </c>
      <c r="AP235" s="452">
        <f t="shared" si="451"/>
        <v>322816</v>
      </c>
      <c r="AQ235" s="452">
        <f t="shared" si="452"/>
        <v>4196608</v>
      </c>
      <c r="AR235" s="454">
        <f t="shared" si="453"/>
        <v>3</v>
      </c>
      <c r="AS235" s="448"/>
      <c r="AT235" s="449">
        <f t="shared" si="454"/>
        <v>83200</v>
      </c>
      <c r="AU235" s="449">
        <f t="shared" si="455"/>
        <v>3.88</v>
      </c>
      <c r="AV235" s="449"/>
      <c r="AW235" s="449">
        <f t="shared" si="456"/>
        <v>3.88</v>
      </c>
      <c r="AX235" s="450">
        <f t="shared" si="457"/>
        <v>322816</v>
      </c>
      <c r="AY235" s="450">
        <f t="shared" si="458"/>
        <v>0</v>
      </c>
      <c r="AZ235" s="450"/>
      <c r="BA235" s="450">
        <f t="shared" si="459"/>
        <v>322816</v>
      </c>
      <c r="BB235" s="449">
        <f t="shared" si="460"/>
        <v>0</v>
      </c>
      <c r="BC235" s="452">
        <f t="shared" si="461"/>
        <v>322816</v>
      </c>
      <c r="BD235" s="452">
        <f t="shared" si="462"/>
        <v>4196608</v>
      </c>
    </row>
    <row r="236" spans="1:57" s="451" customFormat="1" ht="27">
      <c r="A236" s="807">
        <v>9</v>
      </c>
      <c r="B236" s="808" t="s">
        <v>2043</v>
      </c>
      <c r="C236" s="809" t="s">
        <v>1982</v>
      </c>
      <c r="D236" s="809">
        <v>1997</v>
      </c>
      <c r="E236" s="810" t="s">
        <v>452</v>
      </c>
      <c r="F236" s="809">
        <v>1</v>
      </c>
      <c r="G236" s="811"/>
      <c r="H236" s="812"/>
      <c r="I236" s="813">
        <v>83200</v>
      </c>
      <c r="J236" s="813">
        <v>3.88</v>
      </c>
      <c r="K236" s="814">
        <f t="shared" si="430"/>
        <v>322816</v>
      </c>
      <c r="L236" s="814">
        <v>0</v>
      </c>
      <c r="M236" s="814"/>
      <c r="N236" s="814">
        <f t="shared" si="431"/>
        <v>322816</v>
      </c>
      <c r="O236" s="813"/>
      <c r="P236" s="815">
        <f t="shared" si="432"/>
        <v>322816</v>
      </c>
      <c r="Q236" s="815">
        <f t="shared" si="433"/>
        <v>4196608</v>
      </c>
      <c r="R236" s="454">
        <f t="shared" si="434"/>
        <v>1</v>
      </c>
      <c r="S236" s="448"/>
      <c r="T236" s="449">
        <v>83200</v>
      </c>
      <c r="U236" s="449">
        <f t="shared" si="435"/>
        <v>3.88</v>
      </c>
      <c r="V236" s="449"/>
      <c r="W236" s="449">
        <f t="shared" si="436"/>
        <v>3.88</v>
      </c>
      <c r="X236" s="450">
        <f t="shared" si="437"/>
        <v>322816</v>
      </c>
      <c r="Y236" s="450">
        <f t="shared" si="438"/>
        <v>0</v>
      </c>
      <c r="Z236" s="450"/>
      <c r="AA236" s="450">
        <f t="shared" si="439"/>
        <v>322816</v>
      </c>
      <c r="AB236" s="449">
        <f t="shared" si="440"/>
        <v>0</v>
      </c>
      <c r="AC236" s="452">
        <f t="shared" si="441"/>
        <v>322816</v>
      </c>
      <c r="AD236" s="452">
        <f t="shared" si="442"/>
        <v>4196608</v>
      </c>
      <c r="AE236" s="454">
        <f t="shared" si="443"/>
        <v>2</v>
      </c>
      <c r="AF236" s="448"/>
      <c r="AG236" s="449">
        <f t="shared" si="444"/>
        <v>83200</v>
      </c>
      <c r="AH236" s="449">
        <f t="shared" si="445"/>
        <v>3.88</v>
      </c>
      <c r="AI236" s="449"/>
      <c r="AJ236" s="449">
        <f t="shared" si="446"/>
        <v>3.88</v>
      </c>
      <c r="AK236" s="450">
        <f t="shared" si="447"/>
        <v>322816</v>
      </c>
      <c r="AL236" s="450">
        <f t="shared" si="448"/>
        <v>0</v>
      </c>
      <c r="AM236" s="450"/>
      <c r="AN236" s="450">
        <f t="shared" si="449"/>
        <v>322816</v>
      </c>
      <c r="AO236" s="449">
        <f t="shared" si="450"/>
        <v>0</v>
      </c>
      <c r="AP236" s="452">
        <f t="shared" si="451"/>
        <v>322816</v>
      </c>
      <c r="AQ236" s="452">
        <f t="shared" si="452"/>
        <v>4196608</v>
      </c>
      <c r="AR236" s="454">
        <f t="shared" si="453"/>
        <v>3</v>
      </c>
      <c r="AS236" s="448"/>
      <c r="AT236" s="449">
        <f t="shared" si="454"/>
        <v>83200</v>
      </c>
      <c r="AU236" s="449">
        <f t="shared" si="455"/>
        <v>3.88</v>
      </c>
      <c r="AV236" s="449"/>
      <c r="AW236" s="449">
        <f t="shared" si="456"/>
        <v>3.88</v>
      </c>
      <c r="AX236" s="450">
        <f t="shared" si="457"/>
        <v>322816</v>
      </c>
      <c r="AY236" s="450">
        <f t="shared" si="458"/>
        <v>0</v>
      </c>
      <c r="AZ236" s="450"/>
      <c r="BA236" s="450">
        <f t="shared" si="459"/>
        <v>322816</v>
      </c>
      <c r="BB236" s="449">
        <f t="shared" si="460"/>
        <v>0</v>
      </c>
      <c r="BC236" s="452">
        <f t="shared" si="461"/>
        <v>322816</v>
      </c>
      <c r="BD236" s="452">
        <f t="shared" si="462"/>
        <v>4196608</v>
      </c>
    </row>
    <row r="237" spans="1:57" s="451" customFormat="1" ht="27">
      <c r="A237" s="807">
        <v>10</v>
      </c>
      <c r="B237" s="808" t="s">
        <v>1143</v>
      </c>
      <c r="C237" s="809" t="s">
        <v>1982</v>
      </c>
      <c r="D237" s="809">
        <v>1996</v>
      </c>
      <c r="E237" s="810" t="s">
        <v>452</v>
      </c>
      <c r="F237" s="809">
        <v>1</v>
      </c>
      <c r="G237" s="811"/>
      <c r="H237" s="812"/>
      <c r="I237" s="813">
        <v>83200</v>
      </c>
      <c r="J237" s="813">
        <v>3.88</v>
      </c>
      <c r="K237" s="814">
        <f>+J237*I237</f>
        <v>322816</v>
      </c>
      <c r="L237" s="814">
        <v>0</v>
      </c>
      <c r="M237" s="814"/>
      <c r="N237" s="814">
        <f>+K237+L237+M237</f>
        <v>322816</v>
      </c>
      <c r="O237" s="813"/>
      <c r="P237" s="815">
        <f>+N237+O237</f>
        <v>322816</v>
      </c>
      <c r="Q237" s="815">
        <f>+P237*13</f>
        <v>4196608</v>
      </c>
      <c r="R237" s="454">
        <f>+G237+1</f>
        <v>1</v>
      </c>
      <c r="S237" s="448"/>
      <c r="T237" s="449">
        <v>83200</v>
      </c>
      <c r="U237" s="449">
        <f>+J237</f>
        <v>3.88</v>
      </c>
      <c r="V237" s="449"/>
      <c r="W237" s="449">
        <f>+U237+U237*V237</f>
        <v>3.88</v>
      </c>
      <c r="X237" s="450">
        <f>+W237*T237</f>
        <v>322816</v>
      </c>
      <c r="Y237" s="450">
        <f>IF((S237&lt;=30)*AND(X237*S237%&gt;L237),X237*S237%,IF((S237&gt;30)*AND(X237*30%&gt;L237),X237*30%,L237))</f>
        <v>0</v>
      </c>
      <c r="Z237" s="450"/>
      <c r="AA237" s="450">
        <f>+X237+Y237</f>
        <v>322816</v>
      </c>
      <c r="AB237" s="449">
        <f>+O237</f>
        <v>0</v>
      </c>
      <c r="AC237" s="452">
        <f>+AA237+AB237</f>
        <v>322816</v>
      </c>
      <c r="AD237" s="452">
        <f>+AC237*13</f>
        <v>4196608</v>
      </c>
      <c r="AE237" s="454">
        <f>+R237+1</f>
        <v>2</v>
      </c>
      <c r="AF237" s="448"/>
      <c r="AG237" s="449">
        <f>+T237</f>
        <v>83200</v>
      </c>
      <c r="AH237" s="449">
        <f>+J237</f>
        <v>3.88</v>
      </c>
      <c r="AI237" s="449"/>
      <c r="AJ237" s="449">
        <f>+AH237+AH237*AI237</f>
        <v>3.88</v>
      </c>
      <c r="AK237" s="450">
        <f>+AJ237*AG237</f>
        <v>322816</v>
      </c>
      <c r="AL237" s="450">
        <f>IF((AF237&lt;=30)*AND(AK237*AF237%&gt;Y237),AK237*AF237%,IF((AF237&gt;30)*AND(AK237*30%&gt;Y237),AK237*30%,Y237))</f>
        <v>0</v>
      </c>
      <c r="AM237" s="450"/>
      <c r="AN237" s="450">
        <f>+AK237+AL237</f>
        <v>322816</v>
      </c>
      <c r="AO237" s="449">
        <f>+AB237</f>
        <v>0</v>
      </c>
      <c r="AP237" s="452">
        <f>+AN237+AO237</f>
        <v>322816</v>
      </c>
      <c r="AQ237" s="452">
        <f>+AP237*13</f>
        <v>4196608</v>
      </c>
      <c r="AR237" s="454">
        <f>+AE237+1</f>
        <v>3</v>
      </c>
      <c r="AS237" s="448"/>
      <c r="AT237" s="449">
        <f>+AG237</f>
        <v>83200</v>
      </c>
      <c r="AU237" s="449">
        <f>+J237</f>
        <v>3.88</v>
      </c>
      <c r="AV237" s="449"/>
      <c r="AW237" s="449">
        <f>+AU237+AU237*AV237</f>
        <v>3.88</v>
      </c>
      <c r="AX237" s="450">
        <f>+AW237*AT237</f>
        <v>322816</v>
      </c>
      <c r="AY237" s="450">
        <f>IF((AS237&lt;=30)*AND(AX237*AS237%&gt;AL237),AX237*AS237%,IF((AS237&gt;30)*AND(AX237*30%&gt;AL237),AX237*30%,AL237))</f>
        <v>0</v>
      </c>
      <c r="AZ237" s="450"/>
      <c r="BA237" s="450">
        <f>+AX237+AY237</f>
        <v>322816</v>
      </c>
      <c r="BB237" s="449">
        <f>+AO237</f>
        <v>0</v>
      </c>
      <c r="BC237" s="452">
        <f>+BA237+BB237</f>
        <v>322816</v>
      </c>
      <c r="BD237" s="452">
        <f>+BC237*13</f>
        <v>4196608</v>
      </c>
    </row>
    <row r="238" spans="1:57" s="451" customFormat="1" ht="27">
      <c r="A238" s="807">
        <v>11</v>
      </c>
      <c r="B238" s="808" t="s">
        <v>3047</v>
      </c>
      <c r="C238" s="809" t="s">
        <v>1982</v>
      </c>
      <c r="D238" s="809">
        <v>1992</v>
      </c>
      <c r="E238" s="810" t="s">
        <v>452</v>
      </c>
      <c r="F238" s="809">
        <v>1</v>
      </c>
      <c r="G238" s="811"/>
      <c r="H238" s="812"/>
      <c r="I238" s="813">
        <v>83200</v>
      </c>
      <c r="J238" s="813">
        <v>3.88</v>
      </c>
      <c r="K238" s="814">
        <f>+J238*I238</f>
        <v>322816</v>
      </c>
      <c r="L238" s="814">
        <v>0</v>
      </c>
      <c r="M238" s="814"/>
      <c r="N238" s="814">
        <f>+K238+L238+M238</f>
        <v>322816</v>
      </c>
      <c r="O238" s="813"/>
      <c r="P238" s="815">
        <f>+N238+O238</f>
        <v>322816</v>
      </c>
      <c r="Q238" s="815">
        <f>+P238*13</f>
        <v>4196608</v>
      </c>
      <c r="R238" s="454">
        <f>+G238+1</f>
        <v>1</v>
      </c>
      <c r="S238" s="448"/>
      <c r="T238" s="449">
        <v>83200</v>
      </c>
      <c r="U238" s="449">
        <f>+J238</f>
        <v>3.88</v>
      </c>
      <c r="V238" s="449"/>
      <c r="W238" s="449">
        <f>+U238+U238*V238</f>
        <v>3.88</v>
      </c>
      <c r="X238" s="450">
        <f>+W238*T238</f>
        <v>322816</v>
      </c>
      <c r="Y238" s="450">
        <f>IF((S238&lt;=30)*AND(X238*S238%&gt;L238),X238*S238%,IF((S238&gt;30)*AND(X238*30%&gt;L238),X238*30%,L238))</f>
        <v>0</v>
      </c>
      <c r="Z238" s="450"/>
      <c r="AA238" s="450">
        <f>+X238+Y238</f>
        <v>322816</v>
      </c>
      <c r="AB238" s="449">
        <f>+O238</f>
        <v>0</v>
      </c>
      <c r="AC238" s="452">
        <f>+AA238+AB238</f>
        <v>322816</v>
      </c>
      <c r="AD238" s="452">
        <f>+AC238*13</f>
        <v>4196608</v>
      </c>
      <c r="AE238" s="454">
        <f>+R238+1</f>
        <v>2</v>
      </c>
      <c r="AF238" s="448"/>
      <c r="AG238" s="449">
        <f>+T238</f>
        <v>83200</v>
      </c>
      <c r="AH238" s="449">
        <f>+J238</f>
        <v>3.88</v>
      </c>
      <c r="AI238" s="449"/>
      <c r="AJ238" s="449">
        <f>+AH238+AH238*AI238</f>
        <v>3.88</v>
      </c>
      <c r="AK238" s="450">
        <f>+AJ238*AG238</f>
        <v>322816</v>
      </c>
      <c r="AL238" s="450">
        <f>IF((AF238&lt;=30)*AND(AK238*AF238%&gt;Y238),AK238*AF238%,IF((AF238&gt;30)*AND(AK238*30%&gt;Y238),AK238*30%,Y238))</f>
        <v>0</v>
      </c>
      <c r="AM238" s="450"/>
      <c r="AN238" s="450">
        <f>+AK238+AL238</f>
        <v>322816</v>
      </c>
      <c r="AO238" s="449">
        <f>+AB238</f>
        <v>0</v>
      </c>
      <c r="AP238" s="452">
        <f>+AN238+AO238</f>
        <v>322816</v>
      </c>
      <c r="AQ238" s="452">
        <f>+AP238*13</f>
        <v>4196608</v>
      </c>
      <c r="AR238" s="454">
        <f>+AE238+1</f>
        <v>3</v>
      </c>
      <c r="AS238" s="448"/>
      <c r="AT238" s="449">
        <f>+AG238</f>
        <v>83200</v>
      </c>
      <c r="AU238" s="449">
        <f>+J238</f>
        <v>3.88</v>
      </c>
      <c r="AV238" s="449"/>
      <c r="AW238" s="449">
        <f>+AU238+AU238*AV238</f>
        <v>3.88</v>
      </c>
      <c r="AX238" s="450">
        <f>+AW238*AT238</f>
        <v>322816</v>
      </c>
      <c r="AY238" s="450">
        <f>IF((AS238&lt;=30)*AND(AX238*AS238%&gt;AL238),AX238*AS238%,IF((AS238&gt;30)*AND(AX238*30%&gt;AL238),AX238*30%,AL238))</f>
        <v>0</v>
      </c>
      <c r="AZ238" s="450"/>
      <c r="BA238" s="450">
        <f>+AX238+AY238</f>
        <v>322816</v>
      </c>
      <c r="BB238" s="449">
        <f>+AO238</f>
        <v>0</v>
      </c>
      <c r="BC238" s="452">
        <f>+BA238+BB238</f>
        <v>322816</v>
      </c>
      <c r="BD238" s="452">
        <f>+BC238*13</f>
        <v>4196608</v>
      </c>
    </row>
    <row r="239" spans="1:57" s="453" customFormat="1" ht="14.25">
      <c r="A239" s="958" t="s">
        <v>64</v>
      </c>
      <c r="B239" s="958"/>
      <c r="C239" s="958"/>
      <c r="D239" s="958"/>
      <c r="E239" s="958"/>
      <c r="F239" s="745">
        <f t="shared" ref="F239:AK239" si="463">SUM(F228:F238)</f>
        <v>11</v>
      </c>
      <c r="G239" s="745">
        <f t="shared" si="463"/>
        <v>0</v>
      </c>
      <c r="H239" s="745">
        <f t="shared" si="463"/>
        <v>0</v>
      </c>
      <c r="I239" s="745">
        <f t="shared" si="463"/>
        <v>915200</v>
      </c>
      <c r="J239" s="745">
        <f t="shared" si="463"/>
        <v>42.68</v>
      </c>
      <c r="K239" s="745">
        <f t="shared" si="463"/>
        <v>3550976</v>
      </c>
      <c r="L239" s="745">
        <f t="shared" si="463"/>
        <v>0</v>
      </c>
      <c r="M239" s="745">
        <f t="shared" si="463"/>
        <v>0</v>
      </c>
      <c r="N239" s="745">
        <f t="shared" si="463"/>
        <v>3550976</v>
      </c>
      <c r="O239" s="745">
        <f t="shared" si="463"/>
        <v>0</v>
      </c>
      <c r="P239" s="745">
        <f t="shared" si="463"/>
        <v>3550976</v>
      </c>
      <c r="Q239" s="745">
        <f t="shared" si="463"/>
        <v>46162688</v>
      </c>
      <c r="R239" s="745">
        <f t="shared" si="463"/>
        <v>11</v>
      </c>
      <c r="S239" s="745">
        <f t="shared" si="463"/>
        <v>0</v>
      </c>
      <c r="T239" s="745">
        <f t="shared" si="463"/>
        <v>915200</v>
      </c>
      <c r="U239" s="745">
        <f t="shared" si="463"/>
        <v>42.68</v>
      </c>
      <c r="V239" s="745">
        <f t="shared" si="463"/>
        <v>0</v>
      </c>
      <c r="W239" s="745">
        <f t="shared" si="463"/>
        <v>42.68</v>
      </c>
      <c r="X239" s="745">
        <f t="shared" si="463"/>
        <v>3550976</v>
      </c>
      <c r="Y239" s="745">
        <f t="shared" si="463"/>
        <v>0</v>
      </c>
      <c r="Z239" s="745">
        <f t="shared" si="463"/>
        <v>0</v>
      </c>
      <c r="AA239" s="745">
        <f t="shared" si="463"/>
        <v>3550976</v>
      </c>
      <c r="AB239" s="745">
        <f t="shared" si="463"/>
        <v>0</v>
      </c>
      <c r="AC239" s="745">
        <f t="shared" si="463"/>
        <v>3550976</v>
      </c>
      <c r="AD239" s="745">
        <f t="shared" si="463"/>
        <v>46162688</v>
      </c>
      <c r="AE239" s="745">
        <f t="shared" si="463"/>
        <v>22</v>
      </c>
      <c r="AF239" s="745">
        <f t="shared" si="463"/>
        <v>0</v>
      </c>
      <c r="AG239" s="745">
        <f t="shared" si="463"/>
        <v>915200</v>
      </c>
      <c r="AH239" s="745">
        <f t="shared" si="463"/>
        <v>42.68</v>
      </c>
      <c r="AI239" s="745">
        <f t="shared" si="463"/>
        <v>0</v>
      </c>
      <c r="AJ239" s="745">
        <f t="shared" si="463"/>
        <v>42.68</v>
      </c>
      <c r="AK239" s="745">
        <f t="shared" si="463"/>
        <v>3550976</v>
      </c>
      <c r="AL239" s="745">
        <f t="shared" ref="AL239:BD239" si="464">SUM(AL228:AL238)</f>
        <v>0</v>
      </c>
      <c r="AM239" s="745">
        <f t="shared" si="464"/>
        <v>0</v>
      </c>
      <c r="AN239" s="745">
        <f t="shared" si="464"/>
        <v>3550976</v>
      </c>
      <c r="AO239" s="745">
        <f t="shared" si="464"/>
        <v>0</v>
      </c>
      <c r="AP239" s="745">
        <f t="shared" si="464"/>
        <v>3550976</v>
      </c>
      <c r="AQ239" s="745">
        <f t="shared" si="464"/>
        <v>46162688</v>
      </c>
      <c r="AR239" s="745">
        <f t="shared" si="464"/>
        <v>33</v>
      </c>
      <c r="AS239" s="745">
        <f t="shared" si="464"/>
        <v>0</v>
      </c>
      <c r="AT239" s="745">
        <f t="shared" si="464"/>
        <v>915200</v>
      </c>
      <c r="AU239" s="745">
        <f t="shared" si="464"/>
        <v>42.68</v>
      </c>
      <c r="AV239" s="745">
        <f t="shared" si="464"/>
        <v>0</v>
      </c>
      <c r="AW239" s="745">
        <f t="shared" si="464"/>
        <v>42.68</v>
      </c>
      <c r="AX239" s="745">
        <f t="shared" si="464"/>
        <v>3550976</v>
      </c>
      <c r="AY239" s="745">
        <f t="shared" si="464"/>
        <v>0</v>
      </c>
      <c r="AZ239" s="745">
        <f t="shared" si="464"/>
        <v>0</v>
      </c>
      <c r="BA239" s="745">
        <f t="shared" si="464"/>
        <v>3550976</v>
      </c>
      <c r="BB239" s="745">
        <f t="shared" si="464"/>
        <v>0</v>
      </c>
      <c r="BC239" s="745">
        <f t="shared" si="464"/>
        <v>3550976</v>
      </c>
      <c r="BD239" s="745">
        <f t="shared" si="464"/>
        <v>46162688</v>
      </c>
    </row>
    <row r="240" spans="1:57" s="453" customFormat="1" ht="14.25">
      <c r="A240" s="568"/>
      <c r="B240" s="494"/>
      <c r="C240" s="494"/>
      <c r="D240" s="494"/>
      <c r="E240" s="494"/>
      <c r="F240" s="494"/>
      <c r="G240" s="494"/>
      <c r="H240" s="494"/>
      <c r="I240" s="494"/>
      <c r="J240" s="494"/>
      <c r="K240" s="494"/>
      <c r="L240" s="494"/>
      <c r="M240" s="494"/>
      <c r="N240" s="494"/>
      <c r="O240" s="494"/>
      <c r="P240" s="494"/>
      <c r="Q240" s="494"/>
      <c r="R240" s="494"/>
      <c r="S240" s="494"/>
      <c r="T240" s="494"/>
      <c r="U240" s="494"/>
      <c r="V240" s="494"/>
      <c r="W240" s="494"/>
      <c r="X240" s="494"/>
      <c r="Y240" s="494"/>
      <c r="Z240" s="494"/>
      <c r="AA240" s="494"/>
      <c r="AB240" s="494"/>
      <c r="AC240" s="494"/>
      <c r="AD240" s="494"/>
      <c r="AE240" s="494"/>
      <c r="AF240" s="494"/>
      <c r="AG240" s="494"/>
      <c r="AH240" s="494"/>
      <c r="AI240" s="494"/>
      <c r="AJ240" s="494"/>
      <c r="AK240" s="494"/>
      <c r="AL240" s="494"/>
      <c r="AM240" s="494"/>
      <c r="AN240" s="494"/>
      <c r="AO240" s="494"/>
      <c r="AP240" s="494"/>
      <c r="AQ240" s="494"/>
      <c r="AR240" s="494"/>
      <c r="AS240" s="494"/>
      <c r="AT240" s="494"/>
      <c r="AU240" s="494"/>
      <c r="AV240" s="494"/>
      <c r="AW240" s="494"/>
      <c r="AX240" s="494"/>
      <c r="AY240" s="494"/>
      <c r="AZ240" s="494"/>
      <c r="BA240" s="494"/>
      <c r="BB240" s="494"/>
      <c r="BC240" s="494"/>
      <c r="BD240" s="494"/>
      <c r="BE240" s="569"/>
    </row>
    <row r="241" spans="1:57" s="500" customFormat="1" ht="14.25">
      <c r="A241" s="960" t="s">
        <v>554</v>
      </c>
      <c r="B241" s="960"/>
      <c r="C241" s="960"/>
      <c r="D241" s="960"/>
      <c r="E241" s="960"/>
      <c r="F241" s="960"/>
      <c r="G241" s="962" t="s">
        <v>1039</v>
      </c>
      <c r="H241" s="962"/>
      <c r="I241" s="962"/>
      <c r="J241" s="962"/>
      <c r="K241" s="962"/>
      <c r="L241" s="962"/>
      <c r="M241" s="962"/>
      <c r="N241" s="962"/>
      <c r="O241" s="962"/>
      <c r="P241" s="962"/>
      <c r="Q241" s="962"/>
      <c r="R241" s="966" t="str">
        <f>+G241</f>
        <v>Գեղարքունիքի մարզի առաջին ատյանի ընդհանուր իրավասության դատարան</v>
      </c>
      <c r="S241" s="966"/>
      <c r="T241" s="966"/>
      <c r="U241" s="966"/>
      <c r="V241" s="966"/>
      <c r="W241" s="966"/>
      <c r="X241" s="966"/>
      <c r="Y241" s="966"/>
      <c r="Z241" s="966"/>
      <c r="AA241" s="966"/>
      <c r="AB241" s="966"/>
      <c r="AC241" s="966"/>
      <c r="AD241" s="966"/>
      <c r="AE241" s="966" t="str">
        <f>+R241</f>
        <v>Գեղարքունիքի մարզի առաջին ատյանի ընդհանուր իրավասության դատարան</v>
      </c>
      <c r="AF241" s="966"/>
      <c r="AG241" s="966"/>
      <c r="AH241" s="966"/>
      <c r="AI241" s="966"/>
      <c r="AJ241" s="966"/>
      <c r="AK241" s="966"/>
      <c r="AL241" s="966"/>
      <c r="AM241" s="966"/>
      <c r="AN241" s="966"/>
      <c r="AO241" s="966"/>
      <c r="AP241" s="966"/>
      <c r="AQ241" s="966"/>
      <c r="AR241" s="966" t="str">
        <f>+AE241</f>
        <v>Գեղարքունիքի մարզի առաջին ատյանի ընդհանուր իրավասության դատարան</v>
      </c>
      <c r="AS241" s="966"/>
      <c r="AT241" s="966"/>
      <c r="AU241" s="966"/>
      <c r="AV241" s="966"/>
      <c r="AW241" s="966"/>
      <c r="AX241" s="966"/>
      <c r="AY241" s="966"/>
      <c r="AZ241" s="966"/>
      <c r="BA241" s="966"/>
      <c r="BB241" s="966"/>
      <c r="BC241" s="966"/>
      <c r="BD241" s="966"/>
    </row>
    <row r="242" spans="1:57" ht="14.25">
      <c r="A242" s="971" t="s">
        <v>1332</v>
      </c>
      <c r="B242" s="971"/>
      <c r="C242" s="971"/>
      <c r="D242" s="971"/>
      <c r="E242" s="971"/>
      <c r="F242" s="971"/>
      <c r="G242" s="967" t="s">
        <v>1410</v>
      </c>
      <c r="H242" s="967"/>
      <c r="I242" s="967"/>
      <c r="J242" s="967"/>
      <c r="K242" s="967"/>
      <c r="L242" s="967"/>
      <c r="M242" s="967"/>
      <c r="N242" s="967"/>
      <c r="O242" s="967"/>
      <c r="P242" s="967"/>
      <c r="Q242" s="967"/>
      <c r="R242" s="967" t="s">
        <v>2455</v>
      </c>
      <c r="S242" s="967"/>
      <c r="T242" s="967"/>
      <c r="U242" s="967"/>
      <c r="V242" s="967"/>
      <c r="W242" s="967"/>
      <c r="X242" s="967"/>
      <c r="Y242" s="967"/>
      <c r="Z242" s="967"/>
      <c r="AA242" s="967"/>
      <c r="AB242" s="967"/>
      <c r="AC242" s="967"/>
      <c r="AD242" s="967"/>
      <c r="AE242" s="967" t="s">
        <v>2456</v>
      </c>
      <c r="AF242" s="967"/>
      <c r="AG242" s="967"/>
      <c r="AH242" s="967"/>
      <c r="AI242" s="967"/>
      <c r="AJ242" s="967"/>
      <c r="AK242" s="967"/>
      <c r="AL242" s="967"/>
      <c r="AM242" s="967"/>
      <c r="AN242" s="967"/>
      <c r="AO242" s="967"/>
      <c r="AP242" s="967"/>
      <c r="AQ242" s="967"/>
      <c r="AR242" s="967" t="s">
        <v>2932</v>
      </c>
      <c r="AS242" s="967"/>
      <c r="AT242" s="967"/>
      <c r="AU242" s="967"/>
      <c r="AV242" s="967"/>
      <c r="AW242" s="967"/>
      <c r="AX242" s="967"/>
      <c r="AY242" s="967"/>
      <c r="AZ242" s="967"/>
      <c r="BA242" s="967"/>
      <c r="BB242" s="967"/>
      <c r="BC242" s="967"/>
      <c r="BD242" s="967"/>
    </row>
    <row r="243" spans="1:57" ht="99.75">
      <c r="A243" s="580" t="s">
        <v>10</v>
      </c>
      <c r="B243" s="748" t="s">
        <v>54</v>
      </c>
      <c r="C243" s="748" t="s">
        <v>1958</v>
      </c>
      <c r="D243" s="748" t="s">
        <v>1959</v>
      </c>
      <c r="E243" s="748" t="s">
        <v>55</v>
      </c>
      <c r="F243" s="748" t="s">
        <v>1</v>
      </c>
      <c r="G243" s="578" t="s">
        <v>954</v>
      </c>
      <c r="H243" s="578" t="s">
        <v>57</v>
      </c>
      <c r="I243" s="579" t="s">
        <v>62</v>
      </c>
      <c r="J243" s="504" t="s">
        <v>63</v>
      </c>
      <c r="K243" s="579" t="s">
        <v>450</v>
      </c>
      <c r="L243" s="579" t="s">
        <v>451</v>
      </c>
      <c r="M243" s="579" t="s">
        <v>1957</v>
      </c>
      <c r="N243" s="579" t="s">
        <v>585</v>
      </c>
      <c r="O243" s="748" t="s">
        <v>612</v>
      </c>
      <c r="P243" s="748" t="s">
        <v>1408</v>
      </c>
      <c r="Q243" s="579" t="s">
        <v>1409</v>
      </c>
      <c r="R243" s="578" t="str">
        <f>+G243</f>
        <v xml:space="preserve"> ստաժ</v>
      </c>
      <c r="S243" s="578" t="str">
        <f>+H243</f>
        <v>Ստաժի %-ը</v>
      </c>
      <c r="T243" s="579" t="s">
        <v>62</v>
      </c>
      <c r="U243" s="579" t="s">
        <v>63</v>
      </c>
      <c r="V243" s="579" t="s">
        <v>1149</v>
      </c>
      <c r="W243" s="504" t="s">
        <v>1150</v>
      </c>
      <c r="X243" s="579" t="s">
        <v>450</v>
      </c>
      <c r="Y243" s="579" t="s">
        <v>451</v>
      </c>
      <c r="Z243" s="579" t="s">
        <v>1957</v>
      </c>
      <c r="AA243" s="579" t="s">
        <v>609</v>
      </c>
      <c r="AB243" s="748" t="s">
        <v>1316</v>
      </c>
      <c r="AC243" s="748" t="s">
        <v>1947</v>
      </c>
      <c r="AD243" s="579" t="s">
        <v>1948</v>
      </c>
      <c r="AE243" s="578" t="str">
        <f>+R243</f>
        <v xml:space="preserve"> ստաժ</v>
      </c>
      <c r="AF243" s="578" t="str">
        <f>+S243</f>
        <v>Ստաժի %-ը</v>
      </c>
      <c r="AG243" s="579" t="s">
        <v>62</v>
      </c>
      <c r="AH243" s="579" t="s">
        <v>63</v>
      </c>
      <c r="AI243" s="579" t="s">
        <v>1149</v>
      </c>
      <c r="AJ243" s="504" t="s">
        <v>1150</v>
      </c>
      <c r="AK243" s="579" t="s">
        <v>450</v>
      </c>
      <c r="AL243" s="579" t="s">
        <v>451</v>
      </c>
      <c r="AM243" s="579" t="s">
        <v>1957</v>
      </c>
      <c r="AN243" s="579" t="s">
        <v>609</v>
      </c>
      <c r="AO243" s="748" t="s">
        <v>1316</v>
      </c>
      <c r="AP243" s="748" t="s">
        <v>2460</v>
      </c>
      <c r="AQ243" s="579" t="s">
        <v>2459</v>
      </c>
      <c r="AR243" s="578" t="str">
        <f>+AE243</f>
        <v xml:space="preserve"> ստաժ</v>
      </c>
      <c r="AS243" s="578" t="str">
        <f>+AF243</f>
        <v>Ստաժի %-ը</v>
      </c>
      <c r="AT243" s="579" t="s">
        <v>62</v>
      </c>
      <c r="AU243" s="579" t="s">
        <v>63</v>
      </c>
      <c r="AV243" s="579" t="s">
        <v>1149</v>
      </c>
      <c r="AW243" s="504" t="s">
        <v>1150</v>
      </c>
      <c r="AX243" s="579" t="s">
        <v>450</v>
      </c>
      <c r="AY243" s="579" t="s">
        <v>451</v>
      </c>
      <c r="AZ243" s="579" t="s">
        <v>1957</v>
      </c>
      <c r="BA243" s="579" t="s">
        <v>609</v>
      </c>
      <c r="BB243" s="748" t="s">
        <v>1316</v>
      </c>
      <c r="BC243" s="748" t="s">
        <v>2933</v>
      </c>
      <c r="BD243" s="579" t="s">
        <v>2934</v>
      </c>
    </row>
    <row r="244" spans="1:57" s="451" customFormat="1" ht="27">
      <c r="A244" s="807">
        <v>1</v>
      </c>
      <c r="B244" s="808" t="s">
        <v>838</v>
      </c>
      <c r="C244" s="809" t="s">
        <v>1961</v>
      </c>
      <c r="D244" s="809">
        <v>1993</v>
      </c>
      <c r="E244" s="810" t="s">
        <v>452</v>
      </c>
      <c r="F244" s="809">
        <v>1</v>
      </c>
      <c r="G244" s="811">
        <v>1</v>
      </c>
      <c r="H244" s="812"/>
      <c r="I244" s="813">
        <v>83200</v>
      </c>
      <c r="J244" s="813">
        <v>3.88</v>
      </c>
      <c r="K244" s="814">
        <f t="shared" ref="K244:K253" si="465">+J244*I244</f>
        <v>322816</v>
      </c>
      <c r="L244" s="814"/>
      <c r="M244" s="814"/>
      <c r="N244" s="814">
        <f t="shared" ref="N244:N253" si="466">+K244+L244+M244</f>
        <v>322816</v>
      </c>
      <c r="O244" s="813">
        <v>8000</v>
      </c>
      <c r="P244" s="815">
        <f t="shared" ref="P244:P253" si="467">+N244+O244</f>
        <v>330816</v>
      </c>
      <c r="Q244" s="815">
        <f t="shared" ref="Q244:Q253" si="468">+P244*13</f>
        <v>4300608</v>
      </c>
      <c r="R244" s="454">
        <f t="shared" ref="R244:R253" si="469">+G244+1</f>
        <v>2</v>
      </c>
      <c r="S244" s="448"/>
      <c r="T244" s="449">
        <v>83200</v>
      </c>
      <c r="U244" s="449">
        <f t="shared" ref="U244:U253" si="470">+J244</f>
        <v>3.88</v>
      </c>
      <c r="V244" s="449"/>
      <c r="W244" s="449">
        <f t="shared" ref="W244:W253" si="471">+U244+U244*V244</f>
        <v>3.88</v>
      </c>
      <c r="X244" s="450">
        <f t="shared" ref="X244:X253" si="472">+W244*T244</f>
        <v>322816</v>
      </c>
      <c r="Y244" s="450">
        <f t="shared" ref="Y244:Y253" si="473">IF((S244&lt;=30)*AND(X244*S244%&gt;L244),X244*S244%,IF((S244&gt;30)*AND(X244*30%&gt;L244),X244*30%,L244))</f>
        <v>0</v>
      </c>
      <c r="Z244" s="450"/>
      <c r="AA244" s="450">
        <f t="shared" ref="AA244:AA253" si="474">+X244+Y244</f>
        <v>322816</v>
      </c>
      <c r="AB244" s="449">
        <f t="shared" ref="AB244:AB253" si="475">+O244</f>
        <v>8000</v>
      </c>
      <c r="AC244" s="452">
        <f t="shared" ref="AC244:AC253" si="476">+AA244+AB244</f>
        <v>330816</v>
      </c>
      <c r="AD244" s="452">
        <f t="shared" ref="AD244:AD253" si="477">+AC244*13</f>
        <v>4300608</v>
      </c>
      <c r="AE244" s="454">
        <f t="shared" ref="AE244:AE253" si="478">+R244+1</f>
        <v>3</v>
      </c>
      <c r="AF244" s="448"/>
      <c r="AG244" s="449">
        <f t="shared" ref="AG244:AG253" si="479">+T244</f>
        <v>83200</v>
      </c>
      <c r="AH244" s="449">
        <f t="shared" ref="AH244:AH253" si="480">+J244</f>
        <v>3.88</v>
      </c>
      <c r="AI244" s="449"/>
      <c r="AJ244" s="449">
        <f t="shared" ref="AJ244:AJ253" si="481">+AH244+AH244*AI244</f>
        <v>3.88</v>
      </c>
      <c r="AK244" s="450">
        <f t="shared" ref="AK244:AK253" si="482">+AJ244*AG244</f>
        <v>322816</v>
      </c>
      <c r="AL244" s="450">
        <f t="shared" ref="AL244:AL253" si="483">IF((AF244&lt;=30)*AND(AK244*AF244%&gt;Y244),AK244*AF244%,IF((AF244&gt;30)*AND(AK244*30%&gt;Y244),AK244*30%,Y244))</f>
        <v>0</v>
      </c>
      <c r="AM244" s="450"/>
      <c r="AN244" s="450">
        <f t="shared" ref="AN244:AN253" si="484">+AK244+AL244</f>
        <v>322816</v>
      </c>
      <c r="AO244" s="449">
        <f t="shared" ref="AO244:AO253" si="485">+AB244</f>
        <v>8000</v>
      </c>
      <c r="AP244" s="452">
        <f t="shared" ref="AP244:AP253" si="486">+AN244+AO244</f>
        <v>330816</v>
      </c>
      <c r="AQ244" s="452">
        <f t="shared" ref="AQ244:AQ253" si="487">+AP244*13</f>
        <v>4300608</v>
      </c>
      <c r="AR244" s="454">
        <f t="shared" ref="AR244:AR253" si="488">+AE244+1</f>
        <v>4</v>
      </c>
      <c r="AS244" s="448"/>
      <c r="AT244" s="449">
        <f t="shared" ref="AT244:AT253" si="489">+AG244</f>
        <v>83200</v>
      </c>
      <c r="AU244" s="449">
        <f t="shared" ref="AU244:AU253" si="490">+J244</f>
        <v>3.88</v>
      </c>
      <c r="AV244" s="449"/>
      <c r="AW244" s="449">
        <f t="shared" ref="AW244:AW253" si="491">+AU244+AU244*AV244</f>
        <v>3.88</v>
      </c>
      <c r="AX244" s="450">
        <f t="shared" ref="AX244:AX253" si="492">+AW244*AT244</f>
        <v>322816</v>
      </c>
      <c r="AY244" s="450">
        <f t="shared" ref="AY244:AY253" si="493">IF((AS244&lt;=30)*AND(AX244*AS244%&gt;AL244),AX244*AS244%,IF((AS244&gt;30)*AND(AX244*30%&gt;AL244),AX244*30%,AL244))</f>
        <v>0</v>
      </c>
      <c r="AZ244" s="450"/>
      <c r="BA244" s="450">
        <f t="shared" ref="BA244:BA253" si="494">+AX244+AY244</f>
        <v>322816</v>
      </c>
      <c r="BB244" s="449">
        <f t="shared" ref="BB244:BB253" si="495">+AO244</f>
        <v>8000</v>
      </c>
      <c r="BC244" s="452">
        <f t="shared" ref="BC244:BC253" si="496">+BA244+BB244</f>
        <v>330816</v>
      </c>
      <c r="BD244" s="452">
        <f t="shared" ref="BD244:BD253" si="497">+BC244*13</f>
        <v>4300608</v>
      </c>
    </row>
    <row r="245" spans="1:57" s="451" customFormat="1" ht="27">
      <c r="A245" s="807">
        <v>2</v>
      </c>
      <c r="B245" s="808" t="s">
        <v>839</v>
      </c>
      <c r="C245" s="809" t="s">
        <v>1961</v>
      </c>
      <c r="D245" s="809">
        <v>1991</v>
      </c>
      <c r="E245" s="810" t="s">
        <v>452</v>
      </c>
      <c r="F245" s="809">
        <v>1</v>
      </c>
      <c r="G245" s="811">
        <v>1</v>
      </c>
      <c r="H245" s="812"/>
      <c r="I245" s="813">
        <v>83200</v>
      </c>
      <c r="J245" s="813">
        <v>3.88</v>
      </c>
      <c r="K245" s="814">
        <f t="shared" si="465"/>
        <v>322816</v>
      </c>
      <c r="L245" s="814"/>
      <c r="M245" s="814"/>
      <c r="N245" s="814">
        <f t="shared" si="466"/>
        <v>322816</v>
      </c>
      <c r="O245" s="813">
        <v>8000</v>
      </c>
      <c r="P245" s="815">
        <f t="shared" si="467"/>
        <v>330816</v>
      </c>
      <c r="Q245" s="815">
        <f t="shared" si="468"/>
        <v>4300608</v>
      </c>
      <c r="R245" s="454">
        <f t="shared" si="469"/>
        <v>2</v>
      </c>
      <c r="S245" s="448"/>
      <c r="T245" s="449">
        <v>83200</v>
      </c>
      <c r="U245" s="449">
        <f t="shared" si="470"/>
        <v>3.88</v>
      </c>
      <c r="V245" s="449"/>
      <c r="W245" s="449">
        <f t="shared" si="471"/>
        <v>3.88</v>
      </c>
      <c r="X245" s="450">
        <f t="shared" si="472"/>
        <v>322816</v>
      </c>
      <c r="Y245" s="450">
        <f t="shared" si="473"/>
        <v>0</v>
      </c>
      <c r="Z245" s="450"/>
      <c r="AA245" s="450">
        <f t="shared" si="474"/>
        <v>322816</v>
      </c>
      <c r="AB245" s="449">
        <f t="shared" si="475"/>
        <v>8000</v>
      </c>
      <c r="AC245" s="452">
        <f t="shared" si="476"/>
        <v>330816</v>
      </c>
      <c r="AD245" s="452">
        <f t="shared" si="477"/>
        <v>4300608</v>
      </c>
      <c r="AE245" s="454">
        <f t="shared" si="478"/>
        <v>3</v>
      </c>
      <c r="AF245" s="448"/>
      <c r="AG245" s="449">
        <f t="shared" si="479"/>
        <v>83200</v>
      </c>
      <c r="AH245" s="449">
        <f t="shared" si="480"/>
        <v>3.88</v>
      </c>
      <c r="AI245" s="449"/>
      <c r="AJ245" s="449">
        <f t="shared" si="481"/>
        <v>3.88</v>
      </c>
      <c r="AK245" s="450">
        <f t="shared" si="482"/>
        <v>322816</v>
      </c>
      <c r="AL245" s="450">
        <f t="shared" si="483"/>
        <v>0</v>
      </c>
      <c r="AM245" s="450"/>
      <c r="AN245" s="450">
        <f t="shared" si="484"/>
        <v>322816</v>
      </c>
      <c r="AO245" s="449">
        <f t="shared" si="485"/>
        <v>8000</v>
      </c>
      <c r="AP245" s="452">
        <f t="shared" si="486"/>
        <v>330816</v>
      </c>
      <c r="AQ245" s="452">
        <f t="shared" si="487"/>
        <v>4300608</v>
      </c>
      <c r="AR245" s="454">
        <f t="shared" si="488"/>
        <v>4</v>
      </c>
      <c r="AS245" s="448"/>
      <c r="AT245" s="449">
        <f t="shared" si="489"/>
        <v>83200</v>
      </c>
      <c r="AU245" s="449">
        <f t="shared" si="490"/>
        <v>3.88</v>
      </c>
      <c r="AV245" s="449"/>
      <c r="AW245" s="449">
        <f t="shared" si="491"/>
        <v>3.88</v>
      </c>
      <c r="AX245" s="450">
        <f t="shared" si="492"/>
        <v>322816</v>
      </c>
      <c r="AY245" s="450">
        <f t="shared" si="493"/>
        <v>0</v>
      </c>
      <c r="AZ245" s="450"/>
      <c r="BA245" s="450">
        <f t="shared" si="494"/>
        <v>322816</v>
      </c>
      <c r="BB245" s="449">
        <f t="shared" si="495"/>
        <v>8000</v>
      </c>
      <c r="BC245" s="452">
        <f t="shared" si="496"/>
        <v>330816</v>
      </c>
      <c r="BD245" s="452">
        <f t="shared" si="497"/>
        <v>4300608</v>
      </c>
    </row>
    <row r="246" spans="1:57" s="451" customFormat="1" ht="27">
      <c r="A246" s="807">
        <v>3</v>
      </c>
      <c r="B246" s="808" t="s">
        <v>1456</v>
      </c>
      <c r="C246" s="809" t="s">
        <v>1961</v>
      </c>
      <c r="D246" s="809">
        <v>1996</v>
      </c>
      <c r="E246" s="810" t="s">
        <v>452</v>
      </c>
      <c r="F246" s="809">
        <v>1</v>
      </c>
      <c r="G246" s="811">
        <v>1</v>
      </c>
      <c r="H246" s="812"/>
      <c r="I246" s="813">
        <v>83200</v>
      </c>
      <c r="J246" s="813">
        <v>3.88</v>
      </c>
      <c r="K246" s="814">
        <f t="shared" si="465"/>
        <v>322816</v>
      </c>
      <c r="L246" s="814"/>
      <c r="M246" s="814"/>
      <c r="N246" s="814">
        <f t="shared" si="466"/>
        <v>322816</v>
      </c>
      <c r="O246" s="813">
        <v>8000</v>
      </c>
      <c r="P246" s="815">
        <f t="shared" si="467"/>
        <v>330816</v>
      </c>
      <c r="Q246" s="815">
        <f t="shared" si="468"/>
        <v>4300608</v>
      </c>
      <c r="R246" s="454">
        <f t="shared" si="469"/>
        <v>2</v>
      </c>
      <c r="S246" s="448"/>
      <c r="T246" s="449">
        <v>83200</v>
      </c>
      <c r="U246" s="449">
        <f t="shared" si="470"/>
        <v>3.88</v>
      </c>
      <c r="V246" s="449"/>
      <c r="W246" s="449">
        <f t="shared" si="471"/>
        <v>3.88</v>
      </c>
      <c r="X246" s="450">
        <f t="shared" si="472"/>
        <v>322816</v>
      </c>
      <c r="Y246" s="450">
        <f t="shared" si="473"/>
        <v>0</v>
      </c>
      <c r="Z246" s="450"/>
      <c r="AA246" s="450">
        <f t="shared" si="474"/>
        <v>322816</v>
      </c>
      <c r="AB246" s="449">
        <f t="shared" si="475"/>
        <v>8000</v>
      </c>
      <c r="AC246" s="452">
        <f t="shared" si="476"/>
        <v>330816</v>
      </c>
      <c r="AD246" s="452">
        <f t="shared" si="477"/>
        <v>4300608</v>
      </c>
      <c r="AE246" s="454">
        <f t="shared" si="478"/>
        <v>3</v>
      </c>
      <c r="AF246" s="448"/>
      <c r="AG246" s="449">
        <f t="shared" si="479"/>
        <v>83200</v>
      </c>
      <c r="AH246" s="449">
        <f t="shared" si="480"/>
        <v>3.88</v>
      </c>
      <c r="AI246" s="449"/>
      <c r="AJ246" s="449">
        <f t="shared" si="481"/>
        <v>3.88</v>
      </c>
      <c r="AK246" s="450">
        <f t="shared" si="482"/>
        <v>322816</v>
      </c>
      <c r="AL246" s="450">
        <f t="shared" si="483"/>
        <v>0</v>
      </c>
      <c r="AM246" s="450"/>
      <c r="AN246" s="450">
        <f t="shared" si="484"/>
        <v>322816</v>
      </c>
      <c r="AO246" s="449">
        <f t="shared" si="485"/>
        <v>8000</v>
      </c>
      <c r="AP246" s="452">
        <f t="shared" si="486"/>
        <v>330816</v>
      </c>
      <c r="AQ246" s="452">
        <f t="shared" si="487"/>
        <v>4300608</v>
      </c>
      <c r="AR246" s="454">
        <f t="shared" si="488"/>
        <v>4</v>
      </c>
      <c r="AS246" s="448"/>
      <c r="AT246" s="449">
        <f t="shared" si="489"/>
        <v>83200</v>
      </c>
      <c r="AU246" s="449">
        <f t="shared" si="490"/>
        <v>3.88</v>
      </c>
      <c r="AV246" s="449"/>
      <c r="AW246" s="449">
        <f t="shared" si="491"/>
        <v>3.88</v>
      </c>
      <c r="AX246" s="450">
        <f t="shared" si="492"/>
        <v>322816</v>
      </c>
      <c r="AY246" s="450">
        <f t="shared" si="493"/>
        <v>0</v>
      </c>
      <c r="AZ246" s="450"/>
      <c r="BA246" s="450">
        <f t="shared" si="494"/>
        <v>322816</v>
      </c>
      <c r="BB246" s="449">
        <f t="shared" si="495"/>
        <v>8000</v>
      </c>
      <c r="BC246" s="452">
        <f t="shared" si="496"/>
        <v>330816</v>
      </c>
      <c r="BD246" s="452">
        <f t="shared" si="497"/>
        <v>4300608</v>
      </c>
    </row>
    <row r="247" spans="1:57" s="451" customFormat="1" ht="27">
      <c r="A247" s="807">
        <v>4</v>
      </c>
      <c r="B247" s="808" t="s">
        <v>2608</v>
      </c>
      <c r="C247" s="809" t="s">
        <v>1961</v>
      </c>
      <c r="D247" s="809">
        <v>1997</v>
      </c>
      <c r="E247" s="810" t="s">
        <v>452</v>
      </c>
      <c r="F247" s="809">
        <v>1</v>
      </c>
      <c r="G247" s="811">
        <v>1</v>
      </c>
      <c r="H247" s="812"/>
      <c r="I247" s="813">
        <v>83200</v>
      </c>
      <c r="J247" s="813">
        <v>3.88</v>
      </c>
      <c r="K247" s="814">
        <f t="shared" si="465"/>
        <v>322816</v>
      </c>
      <c r="L247" s="814"/>
      <c r="M247" s="814"/>
      <c r="N247" s="814">
        <f t="shared" si="466"/>
        <v>322816</v>
      </c>
      <c r="O247" s="813">
        <v>8000</v>
      </c>
      <c r="P247" s="815">
        <f t="shared" si="467"/>
        <v>330816</v>
      </c>
      <c r="Q247" s="815">
        <f t="shared" si="468"/>
        <v>4300608</v>
      </c>
      <c r="R247" s="454">
        <f t="shared" si="469"/>
        <v>2</v>
      </c>
      <c r="S247" s="448"/>
      <c r="T247" s="449">
        <v>83200</v>
      </c>
      <c r="U247" s="449">
        <f t="shared" si="470"/>
        <v>3.88</v>
      </c>
      <c r="V247" s="449"/>
      <c r="W247" s="449">
        <f t="shared" si="471"/>
        <v>3.88</v>
      </c>
      <c r="X247" s="450">
        <f t="shared" si="472"/>
        <v>322816</v>
      </c>
      <c r="Y247" s="450">
        <f t="shared" si="473"/>
        <v>0</v>
      </c>
      <c r="Z247" s="450"/>
      <c r="AA247" s="450">
        <f t="shared" si="474"/>
        <v>322816</v>
      </c>
      <c r="AB247" s="449">
        <f t="shared" si="475"/>
        <v>8000</v>
      </c>
      <c r="AC247" s="452">
        <f t="shared" si="476"/>
        <v>330816</v>
      </c>
      <c r="AD247" s="452">
        <f t="shared" si="477"/>
        <v>4300608</v>
      </c>
      <c r="AE247" s="454">
        <f t="shared" si="478"/>
        <v>3</v>
      </c>
      <c r="AF247" s="448"/>
      <c r="AG247" s="449">
        <f t="shared" si="479"/>
        <v>83200</v>
      </c>
      <c r="AH247" s="449">
        <f t="shared" si="480"/>
        <v>3.88</v>
      </c>
      <c r="AI247" s="449"/>
      <c r="AJ247" s="449">
        <f t="shared" si="481"/>
        <v>3.88</v>
      </c>
      <c r="AK247" s="450">
        <f t="shared" si="482"/>
        <v>322816</v>
      </c>
      <c r="AL247" s="450">
        <f t="shared" si="483"/>
        <v>0</v>
      </c>
      <c r="AM247" s="450"/>
      <c r="AN247" s="450">
        <f t="shared" si="484"/>
        <v>322816</v>
      </c>
      <c r="AO247" s="449">
        <f t="shared" si="485"/>
        <v>8000</v>
      </c>
      <c r="AP247" s="452">
        <f t="shared" si="486"/>
        <v>330816</v>
      </c>
      <c r="AQ247" s="452">
        <f t="shared" si="487"/>
        <v>4300608</v>
      </c>
      <c r="AR247" s="454">
        <f t="shared" si="488"/>
        <v>4</v>
      </c>
      <c r="AS247" s="448"/>
      <c r="AT247" s="449">
        <f t="shared" si="489"/>
        <v>83200</v>
      </c>
      <c r="AU247" s="449">
        <f t="shared" si="490"/>
        <v>3.88</v>
      </c>
      <c r="AV247" s="449"/>
      <c r="AW247" s="449">
        <f t="shared" si="491"/>
        <v>3.88</v>
      </c>
      <c r="AX247" s="450">
        <f t="shared" si="492"/>
        <v>322816</v>
      </c>
      <c r="AY247" s="450">
        <f t="shared" si="493"/>
        <v>0</v>
      </c>
      <c r="AZ247" s="450"/>
      <c r="BA247" s="450">
        <f t="shared" si="494"/>
        <v>322816</v>
      </c>
      <c r="BB247" s="449">
        <f t="shared" si="495"/>
        <v>8000</v>
      </c>
      <c r="BC247" s="452">
        <f t="shared" si="496"/>
        <v>330816</v>
      </c>
      <c r="BD247" s="452">
        <f t="shared" si="497"/>
        <v>4300608</v>
      </c>
    </row>
    <row r="248" spans="1:57" s="451" customFormat="1" ht="27">
      <c r="A248" s="807">
        <v>5</v>
      </c>
      <c r="B248" s="808" t="s">
        <v>2044</v>
      </c>
      <c r="C248" s="809" t="s">
        <v>1961</v>
      </c>
      <c r="D248" s="809">
        <v>1992</v>
      </c>
      <c r="E248" s="810" t="s">
        <v>452</v>
      </c>
      <c r="F248" s="809">
        <v>1</v>
      </c>
      <c r="G248" s="811">
        <v>1</v>
      </c>
      <c r="H248" s="812"/>
      <c r="I248" s="813">
        <v>83200</v>
      </c>
      <c r="J248" s="813">
        <v>3.88</v>
      </c>
      <c r="K248" s="814">
        <f t="shared" si="465"/>
        <v>322816</v>
      </c>
      <c r="L248" s="814"/>
      <c r="M248" s="814"/>
      <c r="N248" s="814">
        <f t="shared" si="466"/>
        <v>322816</v>
      </c>
      <c r="O248" s="813">
        <v>8000</v>
      </c>
      <c r="P248" s="815">
        <f t="shared" si="467"/>
        <v>330816</v>
      </c>
      <c r="Q248" s="815">
        <f t="shared" si="468"/>
        <v>4300608</v>
      </c>
      <c r="R248" s="454">
        <f t="shared" si="469"/>
        <v>2</v>
      </c>
      <c r="S248" s="448"/>
      <c r="T248" s="449">
        <v>83200</v>
      </c>
      <c r="U248" s="449">
        <f t="shared" si="470"/>
        <v>3.88</v>
      </c>
      <c r="V248" s="449"/>
      <c r="W248" s="449">
        <f t="shared" si="471"/>
        <v>3.88</v>
      </c>
      <c r="X248" s="450">
        <f t="shared" si="472"/>
        <v>322816</v>
      </c>
      <c r="Y248" s="450">
        <f t="shared" si="473"/>
        <v>0</v>
      </c>
      <c r="Z248" s="450"/>
      <c r="AA248" s="450">
        <f t="shared" si="474"/>
        <v>322816</v>
      </c>
      <c r="AB248" s="449">
        <f t="shared" si="475"/>
        <v>8000</v>
      </c>
      <c r="AC248" s="452">
        <f t="shared" si="476"/>
        <v>330816</v>
      </c>
      <c r="AD248" s="452">
        <f t="shared" si="477"/>
        <v>4300608</v>
      </c>
      <c r="AE248" s="454">
        <f t="shared" si="478"/>
        <v>3</v>
      </c>
      <c r="AF248" s="448"/>
      <c r="AG248" s="449">
        <f t="shared" si="479"/>
        <v>83200</v>
      </c>
      <c r="AH248" s="449">
        <f t="shared" si="480"/>
        <v>3.88</v>
      </c>
      <c r="AI248" s="449"/>
      <c r="AJ248" s="449">
        <f t="shared" si="481"/>
        <v>3.88</v>
      </c>
      <c r="AK248" s="450">
        <f t="shared" si="482"/>
        <v>322816</v>
      </c>
      <c r="AL248" s="450">
        <f t="shared" si="483"/>
        <v>0</v>
      </c>
      <c r="AM248" s="450"/>
      <c r="AN248" s="450">
        <f t="shared" si="484"/>
        <v>322816</v>
      </c>
      <c r="AO248" s="449">
        <f t="shared" si="485"/>
        <v>8000</v>
      </c>
      <c r="AP248" s="452">
        <f t="shared" si="486"/>
        <v>330816</v>
      </c>
      <c r="AQ248" s="452">
        <f t="shared" si="487"/>
        <v>4300608</v>
      </c>
      <c r="AR248" s="454">
        <f t="shared" si="488"/>
        <v>4</v>
      </c>
      <c r="AS248" s="448"/>
      <c r="AT248" s="449">
        <f t="shared" si="489"/>
        <v>83200</v>
      </c>
      <c r="AU248" s="449">
        <f t="shared" si="490"/>
        <v>3.88</v>
      </c>
      <c r="AV248" s="449"/>
      <c r="AW248" s="449">
        <f t="shared" si="491"/>
        <v>3.88</v>
      </c>
      <c r="AX248" s="450">
        <f t="shared" si="492"/>
        <v>322816</v>
      </c>
      <c r="AY248" s="450">
        <f t="shared" si="493"/>
        <v>0</v>
      </c>
      <c r="AZ248" s="450"/>
      <c r="BA248" s="450">
        <f t="shared" si="494"/>
        <v>322816</v>
      </c>
      <c r="BB248" s="449">
        <f t="shared" si="495"/>
        <v>8000</v>
      </c>
      <c r="BC248" s="452">
        <f t="shared" si="496"/>
        <v>330816</v>
      </c>
      <c r="BD248" s="452">
        <f t="shared" si="497"/>
        <v>4300608</v>
      </c>
    </row>
    <row r="249" spans="1:57" s="451" customFormat="1" ht="27">
      <c r="A249" s="807">
        <v>6</v>
      </c>
      <c r="B249" s="808" t="s">
        <v>2045</v>
      </c>
      <c r="C249" s="809" t="s">
        <v>1960</v>
      </c>
      <c r="D249" s="809">
        <v>1992</v>
      </c>
      <c r="E249" s="810" t="s">
        <v>452</v>
      </c>
      <c r="F249" s="809">
        <v>1</v>
      </c>
      <c r="G249" s="811">
        <v>1</v>
      </c>
      <c r="H249" s="812"/>
      <c r="I249" s="813">
        <v>83200</v>
      </c>
      <c r="J249" s="813">
        <v>3.88</v>
      </c>
      <c r="K249" s="814">
        <f t="shared" si="465"/>
        <v>322816</v>
      </c>
      <c r="L249" s="814"/>
      <c r="M249" s="814"/>
      <c r="N249" s="814">
        <f t="shared" si="466"/>
        <v>322816</v>
      </c>
      <c r="O249" s="813">
        <v>8000</v>
      </c>
      <c r="P249" s="815">
        <f t="shared" si="467"/>
        <v>330816</v>
      </c>
      <c r="Q249" s="815">
        <f t="shared" si="468"/>
        <v>4300608</v>
      </c>
      <c r="R249" s="454">
        <f t="shared" si="469"/>
        <v>2</v>
      </c>
      <c r="S249" s="448"/>
      <c r="T249" s="449">
        <v>83200</v>
      </c>
      <c r="U249" s="449">
        <f t="shared" si="470"/>
        <v>3.88</v>
      </c>
      <c r="V249" s="449"/>
      <c r="W249" s="449">
        <f t="shared" si="471"/>
        <v>3.88</v>
      </c>
      <c r="X249" s="450">
        <f t="shared" si="472"/>
        <v>322816</v>
      </c>
      <c r="Y249" s="450">
        <f t="shared" si="473"/>
        <v>0</v>
      </c>
      <c r="Z249" s="450"/>
      <c r="AA249" s="450">
        <f t="shared" si="474"/>
        <v>322816</v>
      </c>
      <c r="AB249" s="449">
        <f t="shared" si="475"/>
        <v>8000</v>
      </c>
      <c r="AC249" s="452">
        <f t="shared" si="476"/>
        <v>330816</v>
      </c>
      <c r="AD249" s="452">
        <f t="shared" si="477"/>
        <v>4300608</v>
      </c>
      <c r="AE249" s="454">
        <f t="shared" si="478"/>
        <v>3</v>
      </c>
      <c r="AF249" s="448"/>
      <c r="AG249" s="449">
        <f t="shared" si="479"/>
        <v>83200</v>
      </c>
      <c r="AH249" s="449">
        <f t="shared" si="480"/>
        <v>3.88</v>
      </c>
      <c r="AI249" s="449"/>
      <c r="AJ249" s="449">
        <f t="shared" si="481"/>
        <v>3.88</v>
      </c>
      <c r="AK249" s="450">
        <f t="shared" si="482"/>
        <v>322816</v>
      </c>
      <c r="AL249" s="450">
        <f t="shared" si="483"/>
        <v>0</v>
      </c>
      <c r="AM249" s="450"/>
      <c r="AN249" s="450">
        <f t="shared" si="484"/>
        <v>322816</v>
      </c>
      <c r="AO249" s="449">
        <f t="shared" si="485"/>
        <v>8000</v>
      </c>
      <c r="AP249" s="452">
        <f t="shared" si="486"/>
        <v>330816</v>
      </c>
      <c r="AQ249" s="452">
        <f t="shared" si="487"/>
        <v>4300608</v>
      </c>
      <c r="AR249" s="454">
        <f t="shared" si="488"/>
        <v>4</v>
      </c>
      <c r="AS249" s="448"/>
      <c r="AT249" s="449">
        <f t="shared" si="489"/>
        <v>83200</v>
      </c>
      <c r="AU249" s="449">
        <f t="shared" si="490"/>
        <v>3.88</v>
      </c>
      <c r="AV249" s="449"/>
      <c r="AW249" s="449">
        <f t="shared" si="491"/>
        <v>3.88</v>
      </c>
      <c r="AX249" s="450">
        <f t="shared" si="492"/>
        <v>322816</v>
      </c>
      <c r="AY249" s="450">
        <f t="shared" si="493"/>
        <v>0</v>
      </c>
      <c r="AZ249" s="450"/>
      <c r="BA249" s="450">
        <f t="shared" si="494"/>
        <v>322816</v>
      </c>
      <c r="BB249" s="449">
        <f t="shared" si="495"/>
        <v>8000</v>
      </c>
      <c r="BC249" s="452">
        <f t="shared" si="496"/>
        <v>330816</v>
      </c>
      <c r="BD249" s="452">
        <f t="shared" si="497"/>
        <v>4300608</v>
      </c>
    </row>
    <row r="250" spans="1:57" s="451" customFormat="1" ht="27">
      <c r="A250" s="807">
        <v>7</v>
      </c>
      <c r="B250" s="808" t="s">
        <v>3071</v>
      </c>
      <c r="C250" s="809" t="s">
        <v>1961</v>
      </c>
      <c r="D250" s="809">
        <v>1985</v>
      </c>
      <c r="E250" s="810" t="s">
        <v>452</v>
      </c>
      <c r="F250" s="809">
        <v>1</v>
      </c>
      <c r="G250" s="811">
        <v>1</v>
      </c>
      <c r="H250" s="812"/>
      <c r="I250" s="813">
        <v>83200</v>
      </c>
      <c r="J250" s="813">
        <v>3.88</v>
      </c>
      <c r="K250" s="814">
        <f t="shared" si="465"/>
        <v>322816</v>
      </c>
      <c r="L250" s="814"/>
      <c r="M250" s="814"/>
      <c r="N250" s="814">
        <f t="shared" si="466"/>
        <v>322816</v>
      </c>
      <c r="O250" s="813">
        <v>8000</v>
      </c>
      <c r="P250" s="815">
        <f t="shared" si="467"/>
        <v>330816</v>
      </c>
      <c r="Q250" s="815">
        <f t="shared" si="468"/>
        <v>4300608</v>
      </c>
      <c r="R250" s="454">
        <f t="shared" si="469"/>
        <v>2</v>
      </c>
      <c r="S250" s="448"/>
      <c r="T250" s="449">
        <v>83200</v>
      </c>
      <c r="U250" s="449">
        <f t="shared" si="470"/>
        <v>3.88</v>
      </c>
      <c r="V250" s="449"/>
      <c r="W250" s="449">
        <f t="shared" si="471"/>
        <v>3.88</v>
      </c>
      <c r="X250" s="450">
        <f t="shared" si="472"/>
        <v>322816</v>
      </c>
      <c r="Y250" s="450">
        <f t="shared" si="473"/>
        <v>0</v>
      </c>
      <c r="Z250" s="450"/>
      <c r="AA250" s="450">
        <f t="shared" si="474"/>
        <v>322816</v>
      </c>
      <c r="AB250" s="449">
        <f t="shared" si="475"/>
        <v>8000</v>
      </c>
      <c r="AC250" s="452">
        <f t="shared" si="476"/>
        <v>330816</v>
      </c>
      <c r="AD250" s="452">
        <f t="shared" si="477"/>
        <v>4300608</v>
      </c>
      <c r="AE250" s="454">
        <f t="shared" si="478"/>
        <v>3</v>
      </c>
      <c r="AF250" s="448"/>
      <c r="AG250" s="449">
        <f t="shared" si="479"/>
        <v>83200</v>
      </c>
      <c r="AH250" s="449">
        <f t="shared" si="480"/>
        <v>3.88</v>
      </c>
      <c r="AI250" s="449"/>
      <c r="AJ250" s="449">
        <f t="shared" si="481"/>
        <v>3.88</v>
      </c>
      <c r="AK250" s="450">
        <f t="shared" si="482"/>
        <v>322816</v>
      </c>
      <c r="AL250" s="450">
        <f t="shared" si="483"/>
        <v>0</v>
      </c>
      <c r="AM250" s="450"/>
      <c r="AN250" s="450">
        <f t="shared" si="484"/>
        <v>322816</v>
      </c>
      <c r="AO250" s="449">
        <f t="shared" si="485"/>
        <v>8000</v>
      </c>
      <c r="AP250" s="452">
        <f t="shared" si="486"/>
        <v>330816</v>
      </c>
      <c r="AQ250" s="452">
        <f t="shared" si="487"/>
        <v>4300608</v>
      </c>
      <c r="AR250" s="454">
        <f t="shared" si="488"/>
        <v>4</v>
      </c>
      <c r="AS250" s="448"/>
      <c r="AT250" s="449">
        <f t="shared" si="489"/>
        <v>83200</v>
      </c>
      <c r="AU250" s="449">
        <f t="shared" si="490"/>
        <v>3.88</v>
      </c>
      <c r="AV250" s="449"/>
      <c r="AW250" s="449">
        <f t="shared" si="491"/>
        <v>3.88</v>
      </c>
      <c r="AX250" s="450">
        <f t="shared" si="492"/>
        <v>322816</v>
      </c>
      <c r="AY250" s="450">
        <f t="shared" si="493"/>
        <v>0</v>
      </c>
      <c r="AZ250" s="450"/>
      <c r="BA250" s="450">
        <f t="shared" si="494"/>
        <v>322816</v>
      </c>
      <c r="BB250" s="449">
        <f t="shared" si="495"/>
        <v>8000</v>
      </c>
      <c r="BC250" s="452">
        <f t="shared" si="496"/>
        <v>330816</v>
      </c>
      <c r="BD250" s="452">
        <f t="shared" si="497"/>
        <v>4300608</v>
      </c>
    </row>
    <row r="251" spans="1:57" s="451" customFormat="1" ht="27">
      <c r="A251" s="807">
        <v>8</v>
      </c>
      <c r="B251" s="808" t="s">
        <v>1495</v>
      </c>
      <c r="C251" s="809" t="s">
        <v>1960</v>
      </c>
      <c r="D251" s="809">
        <v>1994</v>
      </c>
      <c r="E251" s="810" t="s">
        <v>452</v>
      </c>
      <c r="F251" s="809">
        <v>1</v>
      </c>
      <c r="G251" s="811">
        <v>1</v>
      </c>
      <c r="H251" s="812"/>
      <c r="I251" s="813">
        <v>83200</v>
      </c>
      <c r="J251" s="813">
        <v>3.88</v>
      </c>
      <c r="K251" s="814">
        <f t="shared" si="465"/>
        <v>322816</v>
      </c>
      <c r="L251" s="814"/>
      <c r="M251" s="814"/>
      <c r="N251" s="814">
        <f t="shared" si="466"/>
        <v>322816</v>
      </c>
      <c r="O251" s="813">
        <v>8000</v>
      </c>
      <c r="P251" s="815">
        <f t="shared" si="467"/>
        <v>330816</v>
      </c>
      <c r="Q251" s="815">
        <f t="shared" si="468"/>
        <v>4300608</v>
      </c>
      <c r="R251" s="454">
        <f t="shared" si="469"/>
        <v>2</v>
      </c>
      <c r="S251" s="448"/>
      <c r="T251" s="449">
        <v>83200</v>
      </c>
      <c r="U251" s="449">
        <f t="shared" si="470"/>
        <v>3.88</v>
      </c>
      <c r="V251" s="449"/>
      <c r="W251" s="449">
        <f t="shared" si="471"/>
        <v>3.88</v>
      </c>
      <c r="X251" s="450">
        <f t="shared" si="472"/>
        <v>322816</v>
      </c>
      <c r="Y251" s="450">
        <f t="shared" si="473"/>
        <v>0</v>
      </c>
      <c r="Z251" s="450"/>
      <c r="AA251" s="450">
        <f t="shared" si="474"/>
        <v>322816</v>
      </c>
      <c r="AB251" s="449">
        <f t="shared" si="475"/>
        <v>8000</v>
      </c>
      <c r="AC251" s="452">
        <f t="shared" si="476"/>
        <v>330816</v>
      </c>
      <c r="AD251" s="452">
        <f t="shared" si="477"/>
        <v>4300608</v>
      </c>
      <c r="AE251" s="454">
        <f t="shared" si="478"/>
        <v>3</v>
      </c>
      <c r="AF251" s="448"/>
      <c r="AG251" s="449">
        <f t="shared" si="479"/>
        <v>83200</v>
      </c>
      <c r="AH251" s="449">
        <f t="shared" si="480"/>
        <v>3.88</v>
      </c>
      <c r="AI251" s="449"/>
      <c r="AJ251" s="449">
        <f t="shared" si="481"/>
        <v>3.88</v>
      </c>
      <c r="AK251" s="450">
        <f t="shared" si="482"/>
        <v>322816</v>
      </c>
      <c r="AL251" s="450">
        <f t="shared" si="483"/>
        <v>0</v>
      </c>
      <c r="AM251" s="450"/>
      <c r="AN251" s="450">
        <f t="shared" si="484"/>
        <v>322816</v>
      </c>
      <c r="AO251" s="449">
        <f t="shared" si="485"/>
        <v>8000</v>
      </c>
      <c r="AP251" s="452">
        <f t="shared" si="486"/>
        <v>330816</v>
      </c>
      <c r="AQ251" s="452">
        <f t="shared" si="487"/>
        <v>4300608</v>
      </c>
      <c r="AR251" s="454">
        <f t="shared" si="488"/>
        <v>4</v>
      </c>
      <c r="AS251" s="448"/>
      <c r="AT251" s="449">
        <f t="shared" si="489"/>
        <v>83200</v>
      </c>
      <c r="AU251" s="449">
        <f t="shared" si="490"/>
        <v>3.88</v>
      </c>
      <c r="AV251" s="449"/>
      <c r="AW251" s="449">
        <f t="shared" si="491"/>
        <v>3.88</v>
      </c>
      <c r="AX251" s="450">
        <f t="shared" si="492"/>
        <v>322816</v>
      </c>
      <c r="AY251" s="450">
        <f t="shared" si="493"/>
        <v>0</v>
      </c>
      <c r="AZ251" s="450"/>
      <c r="BA251" s="450">
        <f t="shared" si="494"/>
        <v>322816</v>
      </c>
      <c r="BB251" s="449">
        <f t="shared" si="495"/>
        <v>8000</v>
      </c>
      <c r="BC251" s="452">
        <f t="shared" si="496"/>
        <v>330816</v>
      </c>
      <c r="BD251" s="452">
        <f t="shared" si="497"/>
        <v>4300608</v>
      </c>
    </row>
    <row r="252" spans="1:57" s="451" customFormat="1" ht="27">
      <c r="A252" s="807">
        <v>9</v>
      </c>
      <c r="B252" s="808" t="s">
        <v>2609</v>
      </c>
      <c r="C252" s="809" t="s">
        <v>1960</v>
      </c>
      <c r="D252" s="809">
        <v>1998</v>
      </c>
      <c r="E252" s="810" t="s">
        <v>452</v>
      </c>
      <c r="F252" s="809">
        <v>1</v>
      </c>
      <c r="G252" s="811">
        <v>1</v>
      </c>
      <c r="H252" s="812"/>
      <c r="I252" s="813">
        <v>83200</v>
      </c>
      <c r="J252" s="813">
        <v>3.88</v>
      </c>
      <c r="K252" s="814">
        <f t="shared" si="465"/>
        <v>322816</v>
      </c>
      <c r="L252" s="814"/>
      <c r="M252" s="814"/>
      <c r="N252" s="814">
        <f t="shared" si="466"/>
        <v>322816</v>
      </c>
      <c r="O252" s="813">
        <v>8000</v>
      </c>
      <c r="P252" s="815">
        <f t="shared" si="467"/>
        <v>330816</v>
      </c>
      <c r="Q252" s="815">
        <f t="shared" si="468"/>
        <v>4300608</v>
      </c>
      <c r="R252" s="454">
        <f t="shared" si="469"/>
        <v>2</v>
      </c>
      <c r="S252" s="448"/>
      <c r="T252" s="449">
        <v>83200</v>
      </c>
      <c r="U252" s="449">
        <f t="shared" si="470"/>
        <v>3.88</v>
      </c>
      <c r="V252" s="449"/>
      <c r="W252" s="449">
        <f t="shared" si="471"/>
        <v>3.88</v>
      </c>
      <c r="X252" s="450">
        <f t="shared" si="472"/>
        <v>322816</v>
      </c>
      <c r="Y252" s="450">
        <f t="shared" si="473"/>
        <v>0</v>
      </c>
      <c r="Z252" s="450"/>
      <c r="AA252" s="450">
        <f t="shared" si="474"/>
        <v>322816</v>
      </c>
      <c r="AB252" s="449">
        <f t="shared" si="475"/>
        <v>8000</v>
      </c>
      <c r="AC252" s="452">
        <f t="shared" si="476"/>
        <v>330816</v>
      </c>
      <c r="AD252" s="452">
        <f t="shared" si="477"/>
        <v>4300608</v>
      </c>
      <c r="AE252" s="454">
        <f t="shared" si="478"/>
        <v>3</v>
      </c>
      <c r="AF252" s="448"/>
      <c r="AG252" s="449">
        <f t="shared" si="479"/>
        <v>83200</v>
      </c>
      <c r="AH252" s="449">
        <f t="shared" si="480"/>
        <v>3.88</v>
      </c>
      <c r="AI252" s="449"/>
      <c r="AJ252" s="449">
        <f t="shared" si="481"/>
        <v>3.88</v>
      </c>
      <c r="AK252" s="450">
        <f t="shared" si="482"/>
        <v>322816</v>
      </c>
      <c r="AL252" s="450">
        <f t="shared" si="483"/>
        <v>0</v>
      </c>
      <c r="AM252" s="450"/>
      <c r="AN252" s="450">
        <f t="shared" si="484"/>
        <v>322816</v>
      </c>
      <c r="AO252" s="449">
        <f t="shared" si="485"/>
        <v>8000</v>
      </c>
      <c r="AP252" s="452">
        <f t="shared" si="486"/>
        <v>330816</v>
      </c>
      <c r="AQ252" s="452">
        <f t="shared" si="487"/>
        <v>4300608</v>
      </c>
      <c r="AR252" s="454">
        <f t="shared" si="488"/>
        <v>4</v>
      </c>
      <c r="AS252" s="448"/>
      <c r="AT252" s="449">
        <f t="shared" si="489"/>
        <v>83200</v>
      </c>
      <c r="AU252" s="449">
        <f t="shared" si="490"/>
        <v>3.88</v>
      </c>
      <c r="AV252" s="449"/>
      <c r="AW252" s="449">
        <f t="shared" si="491"/>
        <v>3.88</v>
      </c>
      <c r="AX252" s="450">
        <f t="shared" si="492"/>
        <v>322816</v>
      </c>
      <c r="AY252" s="450">
        <f t="shared" si="493"/>
        <v>0</v>
      </c>
      <c r="AZ252" s="450"/>
      <c r="BA252" s="450">
        <f t="shared" si="494"/>
        <v>322816</v>
      </c>
      <c r="BB252" s="449">
        <f t="shared" si="495"/>
        <v>8000</v>
      </c>
      <c r="BC252" s="452">
        <f t="shared" si="496"/>
        <v>330816</v>
      </c>
      <c r="BD252" s="452">
        <f t="shared" si="497"/>
        <v>4300608</v>
      </c>
    </row>
    <row r="253" spans="1:57" s="451" customFormat="1" ht="27">
      <c r="A253" s="807">
        <v>10</v>
      </c>
      <c r="B253" s="808" t="s">
        <v>2610</v>
      </c>
      <c r="C253" s="809" t="s">
        <v>1960</v>
      </c>
      <c r="D253" s="809">
        <v>2001</v>
      </c>
      <c r="E253" s="810" t="s">
        <v>452</v>
      </c>
      <c r="F253" s="809">
        <v>1</v>
      </c>
      <c r="G253" s="811">
        <v>1</v>
      </c>
      <c r="H253" s="812"/>
      <c r="I253" s="813">
        <v>83200</v>
      </c>
      <c r="J253" s="813">
        <v>3.88</v>
      </c>
      <c r="K253" s="814">
        <f t="shared" si="465"/>
        <v>322816</v>
      </c>
      <c r="L253" s="814"/>
      <c r="M253" s="814"/>
      <c r="N253" s="814">
        <f t="shared" si="466"/>
        <v>322816</v>
      </c>
      <c r="O253" s="813">
        <v>8000</v>
      </c>
      <c r="P253" s="815">
        <f t="shared" si="467"/>
        <v>330816</v>
      </c>
      <c r="Q253" s="815">
        <f t="shared" si="468"/>
        <v>4300608</v>
      </c>
      <c r="R253" s="454">
        <f t="shared" si="469"/>
        <v>2</v>
      </c>
      <c r="S253" s="448"/>
      <c r="T253" s="449">
        <v>83200</v>
      </c>
      <c r="U253" s="449">
        <f t="shared" si="470"/>
        <v>3.88</v>
      </c>
      <c r="V253" s="449"/>
      <c r="W253" s="449">
        <f t="shared" si="471"/>
        <v>3.88</v>
      </c>
      <c r="X253" s="450">
        <f t="shared" si="472"/>
        <v>322816</v>
      </c>
      <c r="Y253" s="450">
        <f t="shared" si="473"/>
        <v>0</v>
      </c>
      <c r="Z253" s="450"/>
      <c r="AA253" s="450">
        <f t="shared" si="474"/>
        <v>322816</v>
      </c>
      <c r="AB253" s="449">
        <f t="shared" si="475"/>
        <v>8000</v>
      </c>
      <c r="AC253" s="452">
        <f t="shared" si="476"/>
        <v>330816</v>
      </c>
      <c r="AD253" s="452">
        <f t="shared" si="477"/>
        <v>4300608</v>
      </c>
      <c r="AE253" s="454">
        <f t="shared" si="478"/>
        <v>3</v>
      </c>
      <c r="AF253" s="448"/>
      <c r="AG253" s="449">
        <f t="shared" si="479"/>
        <v>83200</v>
      </c>
      <c r="AH253" s="449">
        <f t="shared" si="480"/>
        <v>3.88</v>
      </c>
      <c r="AI253" s="449"/>
      <c r="AJ253" s="449">
        <f t="shared" si="481"/>
        <v>3.88</v>
      </c>
      <c r="AK253" s="450">
        <f t="shared" si="482"/>
        <v>322816</v>
      </c>
      <c r="AL253" s="450">
        <f t="shared" si="483"/>
        <v>0</v>
      </c>
      <c r="AM253" s="450"/>
      <c r="AN253" s="450">
        <f t="shared" si="484"/>
        <v>322816</v>
      </c>
      <c r="AO253" s="449">
        <f t="shared" si="485"/>
        <v>8000</v>
      </c>
      <c r="AP253" s="452">
        <f t="shared" si="486"/>
        <v>330816</v>
      </c>
      <c r="AQ253" s="452">
        <f t="shared" si="487"/>
        <v>4300608</v>
      </c>
      <c r="AR253" s="454">
        <f t="shared" si="488"/>
        <v>4</v>
      </c>
      <c r="AS253" s="448"/>
      <c r="AT253" s="449">
        <f t="shared" si="489"/>
        <v>83200</v>
      </c>
      <c r="AU253" s="449">
        <f t="shared" si="490"/>
        <v>3.88</v>
      </c>
      <c r="AV253" s="449"/>
      <c r="AW253" s="449">
        <f t="shared" si="491"/>
        <v>3.88</v>
      </c>
      <c r="AX253" s="450">
        <f t="shared" si="492"/>
        <v>322816</v>
      </c>
      <c r="AY253" s="450">
        <f t="shared" si="493"/>
        <v>0</v>
      </c>
      <c r="AZ253" s="450"/>
      <c r="BA253" s="450">
        <f t="shared" si="494"/>
        <v>322816</v>
      </c>
      <c r="BB253" s="449">
        <f t="shared" si="495"/>
        <v>8000</v>
      </c>
      <c r="BC253" s="452">
        <f t="shared" si="496"/>
        <v>330816</v>
      </c>
      <c r="BD253" s="452">
        <f t="shared" si="497"/>
        <v>4300608</v>
      </c>
    </row>
    <row r="254" spans="1:57" s="453" customFormat="1" ht="14.25">
      <c r="A254" s="958" t="s">
        <v>64</v>
      </c>
      <c r="B254" s="958"/>
      <c r="C254" s="958"/>
      <c r="D254" s="958"/>
      <c r="E254" s="958"/>
      <c r="F254" s="745">
        <f t="shared" ref="F254:BD254" si="498">SUM(F244:F253)</f>
        <v>10</v>
      </c>
      <c r="G254" s="745">
        <f t="shared" si="498"/>
        <v>10</v>
      </c>
      <c r="H254" s="745">
        <f t="shared" si="498"/>
        <v>0</v>
      </c>
      <c r="I254" s="745">
        <f t="shared" si="498"/>
        <v>832000</v>
      </c>
      <c r="J254" s="745">
        <f t="shared" si="498"/>
        <v>38.799999999999997</v>
      </c>
      <c r="K254" s="745">
        <f t="shared" si="498"/>
        <v>3228160</v>
      </c>
      <c r="L254" s="745">
        <f t="shared" si="498"/>
        <v>0</v>
      </c>
      <c r="M254" s="745">
        <f t="shared" si="498"/>
        <v>0</v>
      </c>
      <c r="N254" s="745">
        <f t="shared" si="498"/>
        <v>3228160</v>
      </c>
      <c r="O254" s="745">
        <f t="shared" si="498"/>
        <v>80000</v>
      </c>
      <c r="P254" s="745">
        <f t="shared" si="498"/>
        <v>3308160</v>
      </c>
      <c r="Q254" s="745">
        <f t="shared" si="498"/>
        <v>43006080</v>
      </c>
      <c r="R254" s="745">
        <f t="shared" si="498"/>
        <v>20</v>
      </c>
      <c r="S254" s="745">
        <f t="shared" si="498"/>
        <v>0</v>
      </c>
      <c r="T254" s="745">
        <f t="shared" si="498"/>
        <v>832000</v>
      </c>
      <c r="U254" s="745">
        <f t="shared" si="498"/>
        <v>38.799999999999997</v>
      </c>
      <c r="V254" s="745">
        <f t="shared" si="498"/>
        <v>0</v>
      </c>
      <c r="W254" s="745">
        <f t="shared" si="498"/>
        <v>38.799999999999997</v>
      </c>
      <c r="X254" s="745">
        <f t="shared" si="498"/>
        <v>3228160</v>
      </c>
      <c r="Y254" s="745">
        <f t="shared" si="498"/>
        <v>0</v>
      </c>
      <c r="Z254" s="745">
        <f>SUM(Z244:Z253)</f>
        <v>0</v>
      </c>
      <c r="AA254" s="745">
        <f t="shared" si="498"/>
        <v>3228160</v>
      </c>
      <c r="AB254" s="745">
        <f t="shared" si="498"/>
        <v>80000</v>
      </c>
      <c r="AC254" s="745">
        <f t="shared" si="498"/>
        <v>3308160</v>
      </c>
      <c r="AD254" s="745">
        <f t="shared" si="498"/>
        <v>43006080</v>
      </c>
      <c r="AE254" s="745">
        <f t="shared" si="498"/>
        <v>30</v>
      </c>
      <c r="AF254" s="745">
        <f t="shared" si="498"/>
        <v>0</v>
      </c>
      <c r="AG254" s="745">
        <f t="shared" si="498"/>
        <v>832000</v>
      </c>
      <c r="AH254" s="745">
        <f t="shared" si="498"/>
        <v>38.799999999999997</v>
      </c>
      <c r="AI254" s="745">
        <f t="shared" si="498"/>
        <v>0</v>
      </c>
      <c r="AJ254" s="745">
        <f t="shared" si="498"/>
        <v>38.799999999999997</v>
      </c>
      <c r="AK254" s="745">
        <f t="shared" si="498"/>
        <v>3228160</v>
      </c>
      <c r="AL254" s="745">
        <f t="shared" si="498"/>
        <v>0</v>
      </c>
      <c r="AM254" s="745">
        <f t="shared" si="498"/>
        <v>0</v>
      </c>
      <c r="AN254" s="745">
        <f t="shared" si="498"/>
        <v>3228160</v>
      </c>
      <c r="AO254" s="745">
        <f t="shared" si="498"/>
        <v>80000</v>
      </c>
      <c r="AP254" s="745">
        <f t="shared" si="498"/>
        <v>3308160</v>
      </c>
      <c r="AQ254" s="745">
        <f t="shared" si="498"/>
        <v>43006080</v>
      </c>
      <c r="AR254" s="745">
        <f t="shared" si="498"/>
        <v>40</v>
      </c>
      <c r="AS254" s="745">
        <f t="shared" si="498"/>
        <v>0</v>
      </c>
      <c r="AT254" s="745">
        <f t="shared" si="498"/>
        <v>832000</v>
      </c>
      <c r="AU254" s="745">
        <f t="shared" si="498"/>
        <v>38.799999999999997</v>
      </c>
      <c r="AV254" s="745">
        <f t="shared" si="498"/>
        <v>0</v>
      </c>
      <c r="AW254" s="745">
        <f t="shared" si="498"/>
        <v>38.799999999999997</v>
      </c>
      <c r="AX254" s="745">
        <f t="shared" si="498"/>
        <v>3228160</v>
      </c>
      <c r="AY254" s="745">
        <f t="shared" si="498"/>
        <v>0</v>
      </c>
      <c r="AZ254" s="745">
        <f>SUM(AZ244:AZ253)</f>
        <v>0</v>
      </c>
      <c r="BA254" s="745">
        <f t="shared" si="498"/>
        <v>3228160</v>
      </c>
      <c r="BB254" s="745">
        <f t="shared" si="498"/>
        <v>80000</v>
      </c>
      <c r="BC254" s="745">
        <f t="shared" si="498"/>
        <v>3308160</v>
      </c>
      <c r="BD254" s="745">
        <f t="shared" si="498"/>
        <v>43006080</v>
      </c>
    </row>
    <row r="255" spans="1:57" s="453" customFormat="1" ht="14.25">
      <c r="A255" s="568"/>
      <c r="B255" s="494"/>
      <c r="C255" s="494"/>
      <c r="D255" s="494"/>
      <c r="E255" s="494"/>
      <c r="F255" s="494"/>
      <c r="G255" s="494"/>
      <c r="H255" s="494"/>
      <c r="I255" s="494"/>
      <c r="J255" s="494"/>
      <c r="K255" s="494"/>
      <c r="L255" s="494"/>
      <c r="M255" s="494"/>
      <c r="N255" s="494"/>
      <c r="O255" s="494"/>
      <c r="P255" s="494"/>
      <c r="Q255" s="494"/>
      <c r="R255" s="494"/>
      <c r="S255" s="494"/>
      <c r="T255" s="494"/>
      <c r="U255" s="494"/>
      <c r="V255" s="494"/>
      <c r="W255" s="494"/>
      <c r="X255" s="494"/>
      <c r="Y255" s="494"/>
      <c r="Z255" s="494"/>
      <c r="AA255" s="494"/>
      <c r="AB255" s="494"/>
      <c r="AC255" s="494"/>
      <c r="AD255" s="494"/>
      <c r="AE255" s="494"/>
      <c r="AF255" s="494"/>
      <c r="AG255" s="494"/>
      <c r="AH255" s="494"/>
      <c r="AI255" s="494"/>
      <c r="AJ255" s="494"/>
      <c r="AK255" s="494"/>
      <c r="AL255" s="494"/>
      <c r="AM255" s="494"/>
      <c r="AN255" s="494"/>
      <c r="AO255" s="494"/>
      <c r="AP255" s="494"/>
      <c r="AQ255" s="494"/>
      <c r="AR255" s="494"/>
      <c r="AS255" s="494"/>
      <c r="AT255" s="494"/>
      <c r="AU255" s="494"/>
      <c r="AV255" s="494"/>
      <c r="AW255" s="494"/>
      <c r="AX255" s="494"/>
      <c r="AY255" s="494"/>
      <c r="AZ255" s="494"/>
      <c r="BA255" s="494"/>
      <c r="BB255" s="494"/>
      <c r="BC255" s="494"/>
      <c r="BD255" s="494"/>
      <c r="BE255" s="569"/>
    </row>
    <row r="256" spans="1:57" s="500" customFormat="1" ht="14.25">
      <c r="A256" s="960" t="s">
        <v>554</v>
      </c>
      <c r="B256" s="960"/>
      <c r="C256" s="960"/>
      <c r="D256" s="960"/>
      <c r="E256" s="960"/>
      <c r="F256" s="960"/>
      <c r="G256" s="962" t="s">
        <v>1040</v>
      </c>
      <c r="H256" s="962"/>
      <c r="I256" s="962"/>
      <c r="J256" s="962"/>
      <c r="K256" s="962"/>
      <c r="L256" s="962"/>
      <c r="M256" s="962"/>
      <c r="N256" s="962"/>
      <c r="O256" s="962"/>
      <c r="P256" s="962"/>
      <c r="Q256" s="962"/>
      <c r="R256" s="966" t="str">
        <f>+G256</f>
        <v>Լոռու մարզի առաջին ատյանի ընդհանուր իրավասության դատարան</v>
      </c>
      <c r="S256" s="966"/>
      <c r="T256" s="966"/>
      <c r="U256" s="966"/>
      <c r="V256" s="966"/>
      <c r="W256" s="966"/>
      <c r="X256" s="966"/>
      <c r="Y256" s="966"/>
      <c r="Z256" s="966"/>
      <c r="AA256" s="966"/>
      <c r="AB256" s="966"/>
      <c r="AC256" s="966"/>
      <c r="AD256" s="966"/>
      <c r="AE256" s="966" t="str">
        <f>+R256</f>
        <v>Լոռու մարզի առաջին ատյանի ընդհանուր իրավասության դատարան</v>
      </c>
      <c r="AF256" s="966"/>
      <c r="AG256" s="966"/>
      <c r="AH256" s="966"/>
      <c r="AI256" s="966"/>
      <c r="AJ256" s="966"/>
      <c r="AK256" s="966"/>
      <c r="AL256" s="966"/>
      <c r="AM256" s="966"/>
      <c r="AN256" s="966"/>
      <c r="AO256" s="966"/>
      <c r="AP256" s="966"/>
      <c r="AQ256" s="966"/>
      <c r="AR256" s="966" t="str">
        <f>+AE256</f>
        <v>Լոռու մարզի առաջին ատյանի ընդհանուր իրավասության դատարան</v>
      </c>
      <c r="AS256" s="966"/>
      <c r="AT256" s="966"/>
      <c r="AU256" s="966"/>
      <c r="AV256" s="966"/>
      <c r="AW256" s="966"/>
      <c r="AX256" s="966"/>
      <c r="AY256" s="966"/>
      <c r="AZ256" s="966"/>
      <c r="BA256" s="966"/>
      <c r="BB256" s="966"/>
      <c r="BC256" s="966"/>
      <c r="BD256" s="966"/>
    </row>
    <row r="257" spans="1:56" ht="14.25">
      <c r="A257" s="971" t="s">
        <v>1332</v>
      </c>
      <c r="B257" s="971"/>
      <c r="C257" s="971"/>
      <c r="D257" s="971"/>
      <c r="E257" s="971"/>
      <c r="F257" s="971"/>
      <c r="G257" s="967" t="s">
        <v>1410</v>
      </c>
      <c r="H257" s="967"/>
      <c r="I257" s="967"/>
      <c r="J257" s="967"/>
      <c r="K257" s="967"/>
      <c r="L257" s="967"/>
      <c r="M257" s="967"/>
      <c r="N257" s="967"/>
      <c r="O257" s="967"/>
      <c r="P257" s="967"/>
      <c r="Q257" s="967"/>
      <c r="R257" s="967" t="s">
        <v>2455</v>
      </c>
      <c r="S257" s="967"/>
      <c r="T257" s="967"/>
      <c r="U257" s="967"/>
      <c r="V257" s="967"/>
      <c r="W257" s="967"/>
      <c r="X257" s="967"/>
      <c r="Y257" s="967"/>
      <c r="Z257" s="967"/>
      <c r="AA257" s="967"/>
      <c r="AB257" s="967"/>
      <c r="AC257" s="967"/>
      <c r="AD257" s="967"/>
      <c r="AE257" s="967" t="s">
        <v>2456</v>
      </c>
      <c r="AF257" s="967"/>
      <c r="AG257" s="967"/>
      <c r="AH257" s="967"/>
      <c r="AI257" s="967"/>
      <c r="AJ257" s="967"/>
      <c r="AK257" s="967"/>
      <c r="AL257" s="967"/>
      <c r="AM257" s="967"/>
      <c r="AN257" s="967"/>
      <c r="AO257" s="967"/>
      <c r="AP257" s="967"/>
      <c r="AQ257" s="967"/>
      <c r="AR257" s="967" t="s">
        <v>2932</v>
      </c>
      <c r="AS257" s="967"/>
      <c r="AT257" s="967"/>
      <c r="AU257" s="967"/>
      <c r="AV257" s="967"/>
      <c r="AW257" s="967"/>
      <c r="AX257" s="967"/>
      <c r="AY257" s="967"/>
      <c r="AZ257" s="967"/>
      <c r="BA257" s="967"/>
      <c r="BB257" s="967"/>
      <c r="BC257" s="967"/>
      <c r="BD257" s="967"/>
    </row>
    <row r="258" spans="1:56" ht="99.75">
      <c r="A258" s="580" t="s">
        <v>10</v>
      </c>
      <c r="B258" s="748" t="s">
        <v>54</v>
      </c>
      <c r="C258" s="748" t="s">
        <v>1958</v>
      </c>
      <c r="D258" s="748" t="s">
        <v>1959</v>
      </c>
      <c r="E258" s="748" t="s">
        <v>55</v>
      </c>
      <c r="F258" s="748" t="s">
        <v>1</v>
      </c>
      <c r="G258" s="578" t="s">
        <v>954</v>
      </c>
      <c r="H258" s="578" t="s">
        <v>57</v>
      </c>
      <c r="I258" s="579" t="s">
        <v>62</v>
      </c>
      <c r="J258" s="504" t="s">
        <v>63</v>
      </c>
      <c r="K258" s="579" t="s">
        <v>450</v>
      </c>
      <c r="L258" s="579" t="s">
        <v>451</v>
      </c>
      <c r="M258" s="579" t="s">
        <v>1957</v>
      </c>
      <c r="N258" s="579" t="s">
        <v>585</v>
      </c>
      <c r="O258" s="748" t="s">
        <v>612</v>
      </c>
      <c r="P258" s="748" t="s">
        <v>1408</v>
      </c>
      <c r="Q258" s="579" t="s">
        <v>1409</v>
      </c>
      <c r="R258" s="578" t="str">
        <f>+G258</f>
        <v xml:space="preserve"> ստաժ</v>
      </c>
      <c r="S258" s="578" t="str">
        <f>+H258</f>
        <v>Ստաժի %-ը</v>
      </c>
      <c r="T258" s="579" t="s">
        <v>62</v>
      </c>
      <c r="U258" s="579" t="s">
        <v>63</v>
      </c>
      <c r="V258" s="579" t="s">
        <v>1149</v>
      </c>
      <c r="W258" s="504" t="s">
        <v>1150</v>
      </c>
      <c r="X258" s="579" t="s">
        <v>450</v>
      </c>
      <c r="Y258" s="579" t="s">
        <v>451</v>
      </c>
      <c r="Z258" s="579" t="s">
        <v>1957</v>
      </c>
      <c r="AA258" s="579" t="s">
        <v>609</v>
      </c>
      <c r="AB258" s="748" t="s">
        <v>1316</v>
      </c>
      <c r="AC258" s="748" t="s">
        <v>1947</v>
      </c>
      <c r="AD258" s="579" t="s">
        <v>1948</v>
      </c>
      <c r="AE258" s="578" t="str">
        <f>+R258</f>
        <v xml:space="preserve"> ստաժ</v>
      </c>
      <c r="AF258" s="578" t="str">
        <f>+S258</f>
        <v>Ստաժի %-ը</v>
      </c>
      <c r="AG258" s="579" t="s">
        <v>62</v>
      </c>
      <c r="AH258" s="579" t="s">
        <v>63</v>
      </c>
      <c r="AI258" s="579" t="s">
        <v>1149</v>
      </c>
      <c r="AJ258" s="504" t="s">
        <v>1150</v>
      </c>
      <c r="AK258" s="579" t="s">
        <v>450</v>
      </c>
      <c r="AL258" s="579" t="s">
        <v>451</v>
      </c>
      <c r="AM258" s="579" t="s">
        <v>1957</v>
      </c>
      <c r="AN258" s="579" t="s">
        <v>609</v>
      </c>
      <c r="AO258" s="748" t="s">
        <v>1316</v>
      </c>
      <c r="AP258" s="748" t="s">
        <v>2460</v>
      </c>
      <c r="AQ258" s="579" t="s">
        <v>2459</v>
      </c>
      <c r="AR258" s="578" t="str">
        <f>+AE258</f>
        <v xml:space="preserve"> ստաժ</v>
      </c>
      <c r="AS258" s="578" t="str">
        <f>+AF258</f>
        <v>Ստաժի %-ը</v>
      </c>
      <c r="AT258" s="579" t="s">
        <v>62</v>
      </c>
      <c r="AU258" s="579" t="s">
        <v>63</v>
      </c>
      <c r="AV258" s="579" t="s">
        <v>1149</v>
      </c>
      <c r="AW258" s="504" t="s">
        <v>1150</v>
      </c>
      <c r="AX258" s="579" t="s">
        <v>450</v>
      </c>
      <c r="AY258" s="579" t="s">
        <v>451</v>
      </c>
      <c r="AZ258" s="579" t="s">
        <v>1957</v>
      </c>
      <c r="BA258" s="579" t="s">
        <v>609</v>
      </c>
      <c r="BB258" s="748" t="s">
        <v>1316</v>
      </c>
      <c r="BC258" s="748" t="s">
        <v>2933</v>
      </c>
      <c r="BD258" s="579" t="s">
        <v>2934</v>
      </c>
    </row>
    <row r="259" spans="1:56" s="451" customFormat="1" ht="27">
      <c r="A259" s="807">
        <v>1</v>
      </c>
      <c r="B259" s="808" t="s">
        <v>845</v>
      </c>
      <c r="C259" s="809" t="s">
        <v>1961</v>
      </c>
      <c r="D259" s="809">
        <v>1983</v>
      </c>
      <c r="E259" s="810" t="s">
        <v>452</v>
      </c>
      <c r="F259" s="809">
        <v>1</v>
      </c>
      <c r="G259" s="811"/>
      <c r="H259" s="812"/>
      <c r="I259" s="813">
        <v>83200</v>
      </c>
      <c r="J259" s="813">
        <v>3.88</v>
      </c>
      <c r="K259" s="814">
        <f t="shared" ref="K259:K270" si="499">+J259*I259</f>
        <v>322816</v>
      </c>
      <c r="L259" s="814">
        <v>0</v>
      </c>
      <c r="M259" s="814"/>
      <c r="N259" s="814">
        <f t="shared" ref="N259:N270" si="500">+K259+L259+M259</f>
        <v>322816</v>
      </c>
      <c r="O259" s="813"/>
      <c r="P259" s="815">
        <f t="shared" ref="P259:P270" si="501">+N259+O259</f>
        <v>322816</v>
      </c>
      <c r="Q259" s="815">
        <f t="shared" ref="Q259:Q270" si="502">+P259*13</f>
        <v>4196608</v>
      </c>
      <c r="R259" s="454">
        <f t="shared" ref="R259:R270" si="503">+G259+1</f>
        <v>1</v>
      </c>
      <c r="S259" s="448"/>
      <c r="T259" s="449">
        <v>83200</v>
      </c>
      <c r="U259" s="449">
        <f t="shared" ref="U259:U270" si="504">+J259</f>
        <v>3.88</v>
      </c>
      <c r="V259" s="449"/>
      <c r="W259" s="449">
        <f t="shared" ref="W259:W270" si="505">+U259+U259*V259</f>
        <v>3.88</v>
      </c>
      <c r="X259" s="450">
        <f t="shared" ref="X259:X270" si="506">+W259*T259</f>
        <v>322816</v>
      </c>
      <c r="Y259" s="450">
        <f t="shared" ref="Y259:Y270" si="507">IF((S259&lt;=30)*AND(X259*S259%&gt;L259),X259*S259%,IF((S259&gt;30)*AND(X259*30%&gt;L259),X259*30%,L259))</f>
        <v>0</v>
      </c>
      <c r="Z259" s="450"/>
      <c r="AA259" s="450">
        <f t="shared" ref="AA259:AA270" si="508">+X259+Y259</f>
        <v>322816</v>
      </c>
      <c r="AB259" s="449">
        <f t="shared" ref="AB259:AB270" si="509">+O259</f>
        <v>0</v>
      </c>
      <c r="AC259" s="452">
        <f t="shared" ref="AC259:AC270" si="510">+AA259+AB259</f>
        <v>322816</v>
      </c>
      <c r="AD259" s="452">
        <f t="shared" ref="AD259:AD270" si="511">+AC259*13</f>
        <v>4196608</v>
      </c>
      <c r="AE259" s="454">
        <f t="shared" ref="AE259:AE270" si="512">+R259+1</f>
        <v>2</v>
      </c>
      <c r="AF259" s="448"/>
      <c r="AG259" s="449">
        <f t="shared" ref="AG259:AG270" si="513">+T259</f>
        <v>83200</v>
      </c>
      <c r="AH259" s="449">
        <f t="shared" ref="AH259:AH270" si="514">+J259</f>
        <v>3.88</v>
      </c>
      <c r="AI259" s="449"/>
      <c r="AJ259" s="449">
        <f t="shared" ref="AJ259:AJ270" si="515">+AH259+AH259*AI259</f>
        <v>3.88</v>
      </c>
      <c r="AK259" s="450">
        <f t="shared" ref="AK259:AK270" si="516">+AJ259*AG259</f>
        <v>322816</v>
      </c>
      <c r="AL259" s="450">
        <f t="shared" ref="AL259:AL270" si="517">IF((AF259&lt;=30)*AND(AK259*AF259%&gt;Y259),AK259*AF259%,IF((AF259&gt;30)*AND(AK259*30%&gt;Y259),AK259*30%,Y259))</f>
        <v>0</v>
      </c>
      <c r="AM259" s="450"/>
      <c r="AN259" s="450">
        <f t="shared" ref="AN259:AN270" si="518">+AK259+AL259</f>
        <v>322816</v>
      </c>
      <c r="AO259" s="449">
        <f t="shared" ref="AO259:AO270" si="519">+AB259</f>
        <v>0</v>
      </c>
      <c r="AP259" s="452">
        <f t="shared" ref="AP259:AP270" si="520">+AN259+AO259</f>
        <v>322816</v>
      </c>
      <c r="AQ259" s="452">
        <f t="shared" ref="AQ259:AQ270" si="521">+AP259*13</f>
        <v>4196608</v>
      </c>
      <c r="AR259" s="454">
        <f t="shared" ref="AR259:AR270" si="522">+AE259+1</f>
        <v>3</v>
      </c>
      <c r="AS259" s="448"/>
      <c r="AT259" s="449">
        <f t="shared" ref="AT259:AT270" si="523">+AG259</f>
        <v>83200</v>
      </c>
      <c r="AU259" s="449">
        <f t="shared" ref="AU259:AU270" si="524">+J259</f>
        <v>3.88</v>
      </c>
      <c r="AV259" s="449"/>
      <c r="AW259" s="449">
        <f t="shared" ref="AW259:AW270" si="525">+AU259+AU259*AV259</f>
        <v>3.88</v>
      </c>
      <c r="AX259" s="450">
        <f t="shared" ref="AX259:AX270" si="526">+AW259*AT259</f>
        <v>322816</v>
      </c>
      <c r="AY259" s="450">
        <f t="shared" ref="AY259:AY270" si="527">IF((AS259&lt;=30)*AND(AX259*AS259%&gt;AL259),AX259*AS259%,IF((AS259&gt;30)*AND(AX259*30%&gt;AL259),AX259*30%,AL259))</f>
        <v>0</v>
      </c>
      <c r="AZ259" s="450"/>
      <c r="BA259" s="450">
        <f t="shared" ref="BA259:BA270" si="528">+AX259+AY259</f>
        <v>322816</v>
      </c>
      <c r="BB259" s="449">
        <f t="shared" ref="BB259:BB270" si="529">+AO259</f>
        <v>0</v>
      </c>
      <c r="BC259" s="452">
        <f t="shared" ref="BC259:BC270" si="530">+BA259+BB259</f>
        <v>322816</v>
      </c>
      <c r="BD259" s="452">
        <f t="shared" ref="BD259:BD270" si="531">+BC259*13</f>
        <v>4196608</v>
      </c>
    </row>
    <row r="260" spans="1:56" s="451" customFormat="1" ht="27">
      <c r="A260" s="807">
        <v>2</v>
      </c>
      <c r="B260" s="808" t="s">
        <v>1141</v>
      </c>
      <c r="C260" s="809" t="s">
        <v>1961</v>
      </c>
      <c r="D260" s="809">
        <v>1992</v>
      </c>
      <c r="E260" s="810" t="s">
        <v>452</v>
      </c>
      <c r="F260" s="809">
        <v>1</v>
      </c>
      <c r="G260" s="811"/>
      <c r="H260" s="812"/>
      <c r="I260" s="813">
        <v>83200</v>
      </c>
      <c r="J260" s="813">
        <v>3.88</v>
      </c>
      <c r="K260" s="814">
        <f t="shared" si="499"/>
        <v>322816</v>
      </c>
      <c r="L260" s="814">
        <v>0</v>
      </c>
      <c r="M260" s="814"/>
      <c r="N260" s="814">
        <f t="shared" si="500"/>
        <v>322816</v>
      </c>
      <c r="O260" s="813"/>
      <c r="P260" s="815">
        <f t="shared" si="501"/>
        <v>322816</v>
      </c>
      <c r="Q260" s="815">
        <f t="shared" si="502"/>
        <v>4196608</v>
      </c>
      <c r="R260" s="454">
        <f t="shared" si="503"/>
        <v>1</v>
      </c>
      <c r="S260" s="448"/>
      <c r="T260" s="449">
        <v>83200</v>
      </c>
      <c r="U260" s="449">
        <f t="shared" si="504"/>
        <v>3.88</v>
      </c>
      <c r="V260" s="449"/>
      <c r="W260" s="449">
        <f t="shared" si="505"/>
        <v>3.88</v>
      </c>
      <c r="X260" s="450">
        <f t="shared" si="506"/>
        <v>322816</v>
      </c>
      <c r="Y260" s="450">
        <f t="shared" si="507"/>
        <v>0</v>
      </c>
      <c r="Z260" s="450"/>
      <c r="AA260" s="450">
        <f t="shared" si="508"/>
        <v>322816</v>
      </c>
      <c r="AB260" s="449">
        <f t="shared" si="509"/>
        <v>0</v>
      </c>
      <c r="AC260" s="452">
        <f t="shared" si="510"/>
        <v>322816</v>
      </c>
      <c r="AD260" s="452">
        <f t="shared" si="511"/>
        <v>4196608</v>
      </c>
      <c r="AE260" s="454">
        <f t="shared" si="512"/>
        <v>2</v>
      </c>
      <c r="AF260" s="448"/>
      <c r="AG260" s="449">
        <f t="shared" si="513"/>
        <v>83200</v>
      </c>
      <c r="AH260" s="449">
        <f t="shared" si="514"/>
        <v>3.88</v>
      </c>
      <c r="AI260" s="449"/>
      <c r="AJ260" s="449">
        <f t="shared" si="515"/>
        <v>3.88</v>
      </c>
      <c r="AK260" s="450">
        <f t="shared" si="516"/>
        <v>322816</v>
      </c>
      <c r="AL260" s="450">
        <f t="shared" si="517"/>
        <v>0</v>
      </c>
      <c r="AM260" s="450"/>
      <c r="AN260" s="450">
        <f t="shared" si="518"/>
        <v>322816</v>
      </c>
      <c r="AO260" s="449">
        <f t="shared" si="519"/>
        <v>0</v>
      </c>
      <c r="AP260" s="452">
        <f t="shared" si="520"/>
        <v>322816</v>
      </c>
      <c r="AQ260" s="452">
        <f t="shared" si="521"/>
        <v>4196608</v>
      </c>
      <c r="AR260" s="454">
        <f t="shared" si="522"/>
        <v>3</v>
      </c>
      <c r="AS260" s="448"/>
      <c r="AT260" s="449">
        <f t="shared" si="523"/>
        <v>83200</v>
      </c>
      <c r="AU260" s="449">
        <f t="shared" si="524"/>
        <v>3.88</v>
      </c>
      <c r="AV260" s="449"/>
      <c r="AW260" s="449">
        <f t="shared" si="525"/>
        <v>3.88</v>
      </c>
      <c r="AX260" s="450">
        <f t="shared" si="526"/>
        <v>322816</v>
      </c>
      <c r="AY260" s="450">
        <f t="shared" si="527"/>
        <v>0</v>
      </c>
      <c r="AZ260" s="450"/>
      <c r="BA260" s="450">
        <f t="shared" si="528"/>
        <v>322816</v>
      </c>
      <c r="BB260" s="449">
        <f t="shared" si="529"/>
        <v>0</v>
      </c>
      <c r="BC260" s="452">
        <f t="shared" si="530"/>
        <v>322816</v>
      </c>
      <c r="BD260" s="452">
        <f t="shared" si="531"/>
        <v>4196608</v>
      </c>
    </row>
    <row r="261" spans="1:56" s="451" customFormat="1" ht="27">
      <c r="A261" s="807">
        <v>3</v>
      </c>
      <c r="B261" s="808" t="s">
        <v>2618</v>
      </c>
      <c r="C261" s="809" t="s">
        <v>1960</v>
      </c>
      <c r="D261" s="809">
        <v>1987</v>
      </c>
      <c r="E261" s="810" t="s">
        <v>452</v>
      </c>
      <c r="F261" s="809">
        <v>1</v>
      </c>
      <c r="G261" s="811"/>
      <c r="H261" s="812"/>
      <c r="I261" s="813">
        <v>83200</v>
      </c>
      <c r="J261" s="813">
        <v>3.88</v>
      </c>
      <c r="K261" s="814">
        <f t="shared" si="499"/>
        <v>322816</v>
      </c>
      <c r="L261" s="814">
        <v>0</v>
      </c>
      <c r="M261" s="814"/>
      <c r="N261" s="814">
        <f t="shared" si="500"/>
        <v>322816</v>
      </c>
      <c r="O261" s="813"/>
      <c r="P261" s="815">
        <f t="shared" si="501"/>
        <v>322816</v>
      </c>
      <c r="Q261" s="815">
        <f t="shared" si="502"/>
        <v>4196608</v>
      </c>
      <c r="R261" s="454">
        <f t="shared" si="503"/>
        <v>1</v>
      </c>
      <c r="S261" s="448"/>
      <c r="T261" s="449">
        <v>83200</v>
      </c>
      <c r="U261" s="449">
        <f t="shared" si="504"/>
        <v>3.88</v>
      </c>
      <c r="V261" s="449"/>
      <c r="W261" s="449">
        <f t="shared" si="505"/>
        <v>3.88</v>
      </c>
      <c r="X261" s="450">
        <f t="shared" si="506"/>
        <v>322816</v>
      </c>
      <c r="Y261" s="450">
        <f t="shared" si="507"/>
        <v>0</v>
      </c>
      <c r="Z261" s="450"/>
      <c r="AA261" s="450">
        <f t="shared" si="508"/>
        <v>322816</v>
      </c>
      <c r="AB261" s="449">
        <f t="shared" si="509"/>
        <v>0</v>
      </c>
      <c r="AC261" s="452">
        <f t="shared" si="510"/>
        <v>322816</v>
      </c>
      <c r="AD261" s="452">
        <f t="shared" si="511"/>
        <v>4196608</v>
      </c>
      <c r="AE261" s="454">
        <f t="shared" si="512"/>
        <v>2</v>
      </c>
      <c r="AF261" s="448"/>
      <c r="AG261" s="449">
        <f t="shared" si="513"/>
        <v>83200</v>
      </c>
      <c r="AH261" s="449">
        <f t="shared" si="514"/>
        <v>3.88</v>
      </c>
      <c r="AI261" s="449"/>
      <c r="AJ261" s="449">
        <f t="shared" si="515"/>
        <v>3.88</v>
      </c>
      <c r="AK261" s="450">
        <f t="shared" si="516"/>
        <v>322816</v>
      </c>
      <c r="AL261" s="450">
        <f t="shared" si="517"/>
        <v>0</v>
      </c>
      <c r="AM261" s="450"/>
      <c r="AN261" s="450">
        <f t="shared" si="518"/>
        <v>322816</v>
      </c>
      <c r="AO261" s="449">
        <f t="shared" si="519"/>
        <v>0</v>
      </c>
      <c r="AP261" s="452">
        <f t="shared" si="520"/>
        <v>322816</v>
      </c>
      <c r="AQ261" s="452">
        <f t="shared" si="521"/>
        <v>4196608</v>
      </c>
      <c r="AR261" s="454">
        <f t="shared" si="522"/>
        <v>3</v>
      </c>
      <c r="AS261" s="448"/>
      <c r="AT261" s="449">
        <f t="shared" si="523"/>
        <v>83200</v>
      </c>
      <c r="AU261" s="449">
        <f t="shared" si="524"/>
        <v>3.88</v>
      </c>
      <c r="AV261" s="449"/>
      <c r="AW261" s="449">
        <f t="shared" si="525"/>
        <v>3.88</v>
      </c>
      <c r="AX261" s="450">
        <f t="shared" si="526"/>
        <v>322816</v>
      </c>
      <c r="AY261" s="450">
        <f t="shared" si="527"/>
        <v>0</v>
      </c>
      <c r="AZ261" s="450"/>
      <c r="BA261" s="450">
        <f t="shared" si="528"/>
        <v>322816</v>
      </c>
      <c r="BB261" s="449">
        <f t="shared" si="529"/>
        <v>0</v>
      </c>
      <c r="BC261" s="452">
        <f t="shared" si="530"/>
        <v>322816</v>
      </c>
      <c r="BD261" s="452">
        <f t="shared" si="531"/>
        <v>4196608</v>
      </c>
    </row>
    <row r="262" spans="1:56" s="451" customFormat="1" ht="27">
      <c r="A262" s="807">
        <v>4</v>
      </c>
      <c r="B262" s="808" t="s">
        <v>1318</v>
      </c>
      <c r="C262" s="809" t="s">
        <v>1960</v>
      </c>
      <c r="D262" s="809">
        <v>1989</v>
      </c>
      <c r="E262" s="810" t="s">
        <v>452</v>
      </c>
      <c r="F262" s="809">
        <v>1</v>
      </c>
      <c r="G262" s="811"/>
      <c r="H262" s="812"/>
      <c r="I262" s="813">
        <v>83200</v>
      </c>
      <c r="J262" s="813">
        <v>3.88</v>
      </c>
      <c r="K262" s="814">
        <f t="shared" si="499"/>
        <v>322816</v>
      </c>
      <c r="L262" s="814">
        <v>0</v>
      </c>
      <c r="M262" s="814"/>
      <c r="N262" s="814">
        <f t="shared" si="500"/>
        <v>322816</v>
      </c>
      <c r="O262" s="813"/>
      <c r="P262" s="815">
        <f t="shared" si="501"/>
        <v>322816</v>
      </c>
      <c r="Q262" s="815">
        <f t="shared" si="502"/>
        <v>4196608</v>
      </c>
      <c r="R262" s="454">
        <f t="shared" si="503"/>
        <v>1</v>
      </c>
      <c r="S262" s="448"/>
      <c r="T262" s="449">
        <v>83200</v>
      </c>
      <c r="U262" s="449">
        <f t="shared" si="504"/>
        <v>3.88</v>
      </c>
      <c r="V262" s="449"/>
      <c r="W262" s="449">
        <f t="shared" si="505"/>
        <v>3.88</v>
      </c>
      <c r="X262" s="450">
        <f t="shared" si="506"/>
        <v>322816</v>
      </c>
      <c r="Y262" s="450">
        <f t="shared" si="507"/>
        <v>0</v>
      </c>
      <c r="Z262" s="450"/>
      <c r="AA262" s="450">
        <f t="shared" si="508"/>
        <v>322816</v>
      </c>
      <c r="AB262" s="449">
        <f t="shared" si="509"/>
        <v>0</v>
      </c>
      <c r="AC262" s="452">
        <f t="shared" si="510"/>
        <v>322816</v>
      </c>
      <c r="AD262" s="452">
        <f t="shared" si="511"/>
        <v>4196608</v>
      </c>
      <c r="AE262" s="454">
        <f t="shared" si="512"/>
        <v>2</v>
      </c>
      <c r="AF262" s="448"/>
      <c r="AG262" s="449">
        <f t="shared" si="513"/>
        <v>83200</v>
      </c>
      <c r="AH262" s="449">
        <f t="shared" si="514"/>
        <v>3.88</v>
      </c>
      <c r="AI262" s="449"/>
      <c r="AJ262" s="449">
        <f t="shared" si="515"/>
        <v>3.88</v>
      </c>
      <c r="AK262" s="450">
        <f t="shared" si="516"/>
        <v>322816</v>
      </c>
      <c r="AL262" s="450">
        <f t="shared" si="517"/>
        <v>0</v>
      </c>
      <c r="AM262" s="450"/>
      <c r="AN262" s="450">
        <f t="shared" si="518"/>
        <v>322816</v>
      </c>
      <c r="AO262" s="449">
        <f t="shared" si="519"/>
        <v>0</v>
      </c>
      <c r="AP262" s="452">
        <f t="shared" si="520"/>
        <v>322816</v>
      </c>
      <c r="AQ262" s="452">
        <f t="shared" si="521"/>
        <v>4196608</v>
      </c>
      <c r="AR262" s="454">
        <f t="shared" si="522"/>
        <v>3</v>
      </c>
      <c r="AS262" s="448"/>
      <c r="AT262" s="449">
        <f t="shared" si="523"/>
        <v>83200</v>
      </c>
      <c r="AU262" s="449">
        <f t="shared" si="524"/>
        <v>3.88</v>
      </c>
      <c r="AV262" s="449"/>
      <c r="AW262" s="449">
        <f t="shared" si="525"/>
        <v>3.88</v>
      </c>
      <c r="AX262" s="450">
        <f t="shared" si="526"/>
        <v>322816</v>
      </c>
      <c r="AY262" s="450">
        <f t="shared" si="527"/>
        <v>0</v>
      </c>
      <c r="AZ262" s="450"/>
      <c r="BA262" s="450">
        <f t="shared" si="528"/>
        <v>322816</v>
      </c>
      <c r="BB262" s="449">
        <f t="shared" si="529"/>
        <v>0</v>
      </c>
      <c r="BC262" s="452">
        <f t="shared" si="530"/>
        <v>322816</v>
      </c>
      <c r="BD262" s="452">
        <f t="shared" si="531"/>
        <v>4196608</v>
      </c>
    </row>
    <row r="263" spans="1:56" s="451" customFormat="1" ht="27">
      <c r="A263" s="807">
        <v>5</v>
      </c>
      <c r="B263" s="808" t="s">
        <v>853</v>
      </c>
      <c r="C263" s="809" t="s">
        <v>1960</v>
      </c>
      <c r="D263" s="809">
        <v>1983</v>
      </c>
      <c r="E263" s="810" t="s">
        <v>452</v>
      </c>
      <c r="F263" s="809">
        <v>1</v>
      </c>
      <c r="G263" s="811"/>
      <c r="H263" s="812"/>
      <c r="I263" s="813">
        <v>83200</v>
      </c>
      <c r="J263" s="813">
        <v>3.88</v>
      </c>
      <c r="K263" s="814">
        <f t="shared" si="499"/>
        <v>322816</v>
      </c>
      <c r="L263" s="814">
        <v>0</v>
      </c>
      <c r="M263" s="814"/>
      <c r="N263" s="814">
        <f t="shared" si="500"/>
        <v>322816</v>
      </c>
      <c r="O263" s="813"/>
      <c r="P263" s="815">
        <f t="shared" si="501"/>
        <v>322816</v>
      </c>
      <c r="Q263" s="815">
        <f t="shared" si="502"/>
        <v>4196608</v>
      </c>
      <c r="R263" s="454">
        <f t="shared" si="503"/>
        <v>1</v>
      </c>
      <c r="S263" s="448"/>
      <c r="T263" s="449">
        <v>83200</v>
      </c>
      <c r="U263" s="449">
        <f t="shared" si="504"/>
        <v>3.88</v>
      </c>
      <c r="V263" s="449"/>
      <c r="W263" s="449">
        <f t="shared" si="505"/>
        <v>3.88</v>
      </c>
      <c r="X263" s="450">
        <f t="shared" si="506"/>
        <v>322816</v>
      </c>
      <c r="Y263" s="450">
        <f t="shared" si="507"/>
        <v>0</v>
      </c>
      <c r="Z263" s="450"/>
      <c r="AA263" s="450">
        <f t="shared" si="508"/>
        <v>322816</v>
      </c>
      <c r="AB263" s="449">
        <f t="shared" si="509"/>
        <v>0</v>
      </c>
      <c r="AC263" s="452">
        <f t="shared" si="510"/>
        <v>322816</v>
      </c>
      <c r="AD263" s="452">
        <f t="shared" si="511"/>
        <v>4196608</v>
      </c>
      <c r="AE263" s="454">
        <f t="shared" si="512"/>
        <v>2</v>
      </c>
      <c r="AF263" s="448"/>
      <c r="AG263" s="449">
        <f t="shared" si="513"/>
        <v>83200</v>
      </c>
      <c r="AH263" s="449">
        <f t="shared" si="514"/>
        <v>3.88</v>
      </c>
      <c r="AI263" s="449"/>
      <c r="AJ263" s="449">
        <f t="shared" si="515"/>
        <v>3.88</v>
      </c>
      <c r="AK263" s="450">
        <f t="shared" si="516"/>
        <v>322816</v>
      </c>
      <c r="AL263" s="450">
        <f t="shared" si="517"/>
        <v>0</v>
      </c>
      <c r="AM263" s="450"/>
      <c r="AN263" s="450">
        <f t="shared" si="518"/>
        <v>322816</v>
      </c>
      <c r="AO263" s="449">
        <f t="shared" si="519"/>
        <v>0</v>
      </c>
      <c r="AP263" s="452">
        <f t="shared" si="520"/>
        <v>322816</v>
      </c>
      <c r="AQ263" s="452">
        <f t="shared" si="521"/>
        <v>4196608</v>
      </c>
      <c r="AR263" s="454">
        <f t="shared" si="522"/>
        <v>3</v>
      </c>
      <c r="AS263" s="448"/>
      <c r="AT263" s="449">
        <f t="shared" si="523"/>
        <v>83200</v>
      </c>
      <c r="AU263" s="449">
        <f t="shared" si="524"/>
        <v>3.88</v>
      </c>
      <c r="AV263" s="449"/>
      <c r="AW263" s="449">
        <f t="shared" si="525"/>
        <v>3.88</v>
      </c>
      <c r="AX263" s="450">
        <f t="shared" si="526"/>
        <v>322816</v>
      </c>
      <c r="AY263" s="450">
        <f t="shared" si="527"/>
        <v>0</v>
      </c>
      <c r="AZ263" s="450"/>
      <c r="BA263" s="450">
        <f t="shared" si="528"/>
        <v>322816</v>
      </c>
      <c r="BB263" s="449">
        <f t="shared" si="529"/>
        <v>0</v>
      </c>
      <c r="BC263" s="452">
        <f t="shared" si="530"/>
        <v>322816</v>
      </c>
      <c r="BD263" s="452">
        <f t="shared" si="531"/>
        <v>4196608</v>
      </c>
    </row>
    <row r="264" spans="1:56" s="451" customFormat="1" ht="27">
      <c r="A264" s="807">
        <v>6</v>
      </c>
      <c r="B264" s="808" t="s">
        <v>2046</v>
      </c>
      <c r="C264" s="809" t="s">
        <v>1960</v>
      </c>
      <c r="D264" s="809">
        <v>1991</v>
      </c>
      <c r="E264" s="810" t="s">
        <v>452</v>
      </c>
      <c r="F264" s="809">
        <v>1</v>
      </c>
      <c r="G264" s="811"/>
      <c r="H264" s="812"/>
      <c r="I264" s="813">
        <v>83200</v>
      </c>
      <c r="J264" s="813">
        <v>3.88</v>
      </c>
      <c r="K264" s="814">
        <f t="shared" si="499"/>
        <v>322816</v>
      </c>
      <c r="L264" s="814">
        <v>0</v>
      </c>
      <c r="M264" s="814"/>
      <c r="N264" s="814">
        <f t="shared" si="500"/>
        <v>322816</v>
      </c>
      <c r="O264" s="813"/>
      <c r="P264" s="815">
        <f t="shared" si="501"/>
        <v>322816</v>
      </c>
      <c r="Q264" s="815">
        <f t="shared" si="502"/>
        <v>4196608</v>
      </c>
      <c r="R264" s="454">
        <f t="shared" si="503"/>
        <v>1</v>
      </c>
      <c r="S264" s="448"/>
      <c r="T264" s="449">
        <v>83200</v>
      </c>
      <c r="U264" s="449">
        <f t="shared" si="504"/>
        <v>3.88</v>
      </c>
      <c r="V264" s="449"/>
      <c r="W264" s="449">
        <f t="shared" si="505"/>
        <v>3.88</v>
      </c>
      <c r="X264" s="450">
        <f t="shared" si="506"/>
        <v>322816</v>
      </c>
      <c r="Y264" s="450">
        <f t="shared" si="507"/>
        <v>0</v>
      </c>
      <c r="Z264" s="450"/>
      <c r="AA264" s="450">
        <f t="shared" si="508"/>
        <v>322816</v>
      </c>
      <c r="AB264" s="449">
        <f t="shared" si="509"/>
        <v>0</v>
      </c>
      <c r="AC264" s="452">
        <f t="shared" si="510"/>
        <v>322816</v>
      </c>
      <c r="AD264" s="452">
        <f t="shared" si="511"/>
        <v>4196608</v>
      </c>
      <c r="AE264" s="454">
        <f t="shared" si="512"/>
        <v>2</v>
      </c>
      <c r="AF264" s="448"/>
      <c r="AG264" s="449">
        <f t="shared" si="513"/>
        <v>83200</v>
      </c>
      <c r="AH264" s="449">
        <f t="shared" si="514"/>
        <v>3.88</v>
      </c>
      <c r="AI264" s="449"/>
      <c r="AJ264" s="449">
        <f t="shared" si="515"/>
        <v>3.88</v>
      </c>
      <c r="AK264" s="450">
        <f t="shared" si="516"/>
        <v>322816</v>
      </c>
      <c r="AL264" s="450">
        <f t="shared" si="517"/>
        <v>0</v>
      </c>
      <c r="AM264" s="450"/>
      <c r="AN264" s="450">
        <f t="shared" si="518"/>
        <v>322816</v>
      </c>
      <c r="AO264" s="449">
        <f t="shared" si="519"/>
        <v>0</v>
      </c>
      <c r="AP264" s="452">
        <f t="shared" si="520"/>
        <v>322816</v>
      </c>
      <c r="AQ264" s="452">
        <f t="shared" si="521"/>
        <v>4196608</v>
      </c>
      <c r="AR264" s="454">
        <f t="shared" si="522"/>
        <v>3</v>
      </c>
      <c r="AS264" s="448"/>
      <c r="AT264" s="449">
        <f t="shared" si="523"/>
        <v>83200</v>
      </c>
      <c r="AU264" s="449">
        <f t="shared" si="524"/>
        <v>3.88</v>
      </c>
      <c r="AV264" s="449"/>
      <c r="AW264" s="449">
        <f t="shared" si="525"/>
        <v>3.88</v>
      </c>
      <c r="AX264" s="450">
        <f t="shared" si="526"/>
        <v>322816</v>
      </c>
      <c r="AY264" s="450">
        <f t="shared" si="527"/>
        <v>0</v>
      </c>
      <c r="AZ264" s="450"/>
      <c r="BA264" s="450">
        <f t="shared" si="528"/>
        <v>322816</v>
      </c>
      <c r="BB264" s="449">
        <f t="shared" si="529"/>
        <v>0</v>
      </c>
      <c r="BC264" s="452">
        <f t="shared" si="530"/>
        <v>322816</v>
      </c>
      <c r="BD264" s="452">
        <f t="shared" si="531"/>
        <v>4196608</v>
      </c>
    </row>
    <row r="265" spans="1:56" s="451" customFormat="1" ht="27">
      <c r="A265" s="807">
        <v>7</v>
      </c>
      <c r="B265" s="808" t="s">
        <v>850</v>
      </c>
      <c r="C265" s="809" t="s">
        <v>1960</v>
      </c>
      <c r="D265" s="809">
        <v>1979</v>
      </c>
      <c r="E265" s="810" t="s">
        <v>452</v>
      </c>
      <c r="F265" s="809">
        <v>1</v>
      </c>
      <c r="G265" s="811"/>
      <c r="H265" s="812"/>
      <c r="I265" s="813">
        <v>83200</v>
      </c>
      <c r="J265" s="813">
        <v>3.88</v>
      </c>
      <c r="K265" s="814">
        <f t="shared" si="499"/>
        <v>322816</v>
      </c>
      <c r="L265" s="814">
        <v>0</v>
      </c>
      <c r="M265" s="814"/>
      <c r="N265" s="814">
        <f t="shared" si="500"/>
        <v>322816</v>
      </c>
      <c r="O265" s="813"/>
      <c r="P265" s="815">
        <f t="shared" si="501"/>
        <v>322816</v>
      </c>
      <c r="Q265" s="815">
        <f t="shared" si="502"/>
        <v>4196608</v>
      </c>
      <c r="R265" s="454">
        <f t="shared" si="503"/>
        <v>1</v>
      </c>
      <c r="S265" s="448"/>
      <c r="T265" s="449">
        <v>83200</v>
      </c>
      <c r="U265" s="449">
        <f t="shared" si="504"/>
        <v>3.88</v>
      </c>
      <c r="V265" s="449"/>
      <c r="W265" s="449">
        <f t="shared" si="505"/>
        <v>3.88</v>
      </c>
      <c r="X265" s="450">
        <f t="shared" si="506"/>
        <v>322816</v>
      </c>
      <c r="Y265" s="450">
        <f t="shared" si="507"/>
        <v>0</v>
      </c>
      <c r="Z265" s="450"/>
      <c r="AA265" s="450">
        <f t="shared" si="508"/>
        <v>322816</v>
      </c>
      <c r="AB265" s="449">
        <f t="shared" si="509"/>
        <v>0</v>
      </c>
      <c r="AC265" s="452">
        <f t="shared" si="510"/>
        <v>322816</v>
      </c>
      <c r="AD265" s="452">
        <f t="shared" si="511"/>
        <v>4196608</v>
      </c>
      <c r="AE265" s="454">
        <f t="shared" si="512"/>
        <v>2</v>
      </c>
      <c r="AF265" s="448"/>
      <c r="AG265" s="449">
        <f t="shared" si="513"/>
        <v>83200</v>
      </c>
      <c r="AH265" s="449">
        <f t="shared" si="514"/>
        <v>3.88</v>
      </c>
      <c r="AI265" s="449"/>
      <c r="AJ265" s="449">
        <f t="shared" si="515"/>
        <v>3.88</v>
      </c>
      <c r="AK265" s="450">
        <f t="shared" si="516"/>
        <v>322816</v>
      </c>
      <c r="AL265" s="450">
        <f t="shared" si="517"/>
        <v>0</v>
      </c>
      <c r="AM265" s="450"/>
      <c r="AN265" s="450">
        <f t="shared" si="518"/>
        <v>322816</v>
      </c>
      <c r="AO265" s="449">
        <f t="shared" si="519"/>
        <v>0</v>
      </c>
      <c r="AP265" s="452">
        <f t="shared" si="520"/>
        <v>322816</v>
      </c>
      <c r="AQ265" s="452">
        <f t="shared" si="521"/>
        <v>4196608</v>
      </c>
      <c r="AR265" s="454">
        <f t="shared" si="522"/>
        <v>3</v>
      </c>
      <c r="AS265" s="448"/>
      <c r="AT265" s="449">
        <f t="shared" si="523"/>
        <v>83200</v>
      </c>
      <c r="AU265" s="449">
        <f t="shared" si="524"/>
        <v>3.88</v>
      </c>
      <c r="AV265" s="449"/>
      <c r="AW265" s="449">
        <f t="shared" si="525"/>
        <v>3.88</v>
      </c>
      <c r="AX265" s="450">
        <f t="shared" si="526"/>
        <v>322816</v>
      </c>
      <c r="AY265" s="450">
        <f t="shared" si="527"/>
        <v>0</v>
      </c>
      <c r="AZ265" s="450"/>
      <c r="BA265" s="450">
        <f t="shared" si="528"/>
        <v>322816</v>
      </c>
      <c r="BB265" s="449">
        <f t="shared" si="529"/>
        <v>0</v>
      </c>
      <c r="BC265" s="452">
        <f t="shared" si="530"/>
        <v>322816</v>
      </c>
      <c r="BD265" s="452">
        <f t="shared" si="531"/>
        <v>4196608</v>
      </c>
    </row>
    <row r="266" spans="1:56" s="451" customFormat="1" ht="27">
      <c r="A266" s="807">
        <v>8</v>
      </c>
      <c r="B266" s="808" t="s">
        <v>2619</v>
      </c>
      <c r="C266" s="809" t="s">
        <v>1960</v>
      </c>
      <c r="D266" s="809">
        <v>1987</v>
      </c>
      <c r="E266" s="810" t="s">
        <v>452</v>
      </c>
      <c r="F266" s="809">
        <v>1</v>
      </c>
      <c r="G266" s="811"/>
      <c r="H266" s="812"/>
      <c r="I266" s="813">
        <v>83200</v>
      </c>
      <c r="J266" s="813">
        <v>3.88</v>
      </c>
      <c r="K266" s="814">
        <f t="shared" si="499"/>
        <v>322816</v>
      </c>
      <c r="L266" s="814">
        <v>0</v>
      </c>
      <c r="M266" s="814"/>
      <c r="N266" s="814">
        <f t="shared" si="500"/>
        <v>322816</v>
      </c>
      <c r="O266" s="813"/>
      <c r="P266" s="815">
        <f t="shared" si="501"/>
        <v>322816</v>
      </c>
      <c r="Q266" s="815">
        <f t="shared" si="502"/>
        <v>4196608</v>
      </c>
      <c r="R266" s="454">
        <f t="shared" si="503"/>
        <v>1</v>
      </c>
      <c r="S266" s="448"/>
      <c r="T266" s="449">
        <v>83200</v>
      </c>
      <c r="U266" s="449">
        <f t="shared" si="504"/>
        <v>3.88</v>
      </c>
      <c r="V266" s="449"/>
      <c r="W266" s="449">
        <f t="shared" si="505"/>
        <v>3.88</v>
      </c>
      <c r="X266" s="450">
        <f t="shared" si="506"/>
        <v>322816</v>
      </c>
      <c r="Y266" s="450">
        <f t="shared" si="507"/>
        <v>0</v>
      </c>
      <c r="Z266" s="450"/>
      <c r="AA266" s="450">
        <f t="shared" si="508"/>
        <v>322816</v>
      </c>
      <c r="AB266" s="449">
        <f t="shared" si="509"/>
        <v>0</v>
      </c>
      <c r="AC266" s="452">
        <f t="shared" si="510"/>
        <v>322816</v>
      </c>
      <c r="AD266" s="452">
        <f t="shared" si="511"/>
        <v>4196608</v>
      </c>
      <c r="AE266" s="454">
        <f t="shared" si="512"/>
        <v>2</v>
      </c>
      <c r="AF266" s="448"/>
      <c r="AG266" s="449">
        <f t="shared" si="513"/>
        <v>83200</v>
      </c>
      <c r="AH266" s="449">
        <f t="shared" si="514"/>
        <v>3.88</v>
      </c>
      <c r="AI266" s="449"/>
      <c r="AJ266" s="449">
        <f t="shared" si="515"/>
        <v>3.88</v>
      </c>
      <c r="AK266" s="450">
        <f t="shared" si="516"/>
        <v>322816</v>
      </c>
      <c r="AL266" s="450">
        <f t="shared" si="517"/>
        <v>0</v>
      </c>
      <c r="AM266" s="450"/>
      <c r="AN266" s="450">
        <f t="shared" si="518"/>
        <v>322816</v>
      </c>
      <c r="AO266" s="449">
        <f t="shared" si="519"/>
        <v>0</v>
      </c>
      <c r="AP266" s="452">
        <f t="shared" si="520"/>
        <v>322816</v>
      </c>
      <c r="AQ266" s="452">
        <f t="shared" si="521"/>
        <v>4196608</v>
      </c>
      <c r="AR266" s="454">
        <f t="shared" si="522"/>
        <v>3</v>
      </c>
      <c r="AS266" s="448"/>
      <c r="AT266" s="449">
        <f t="shared" si="523"/>
        <v>83200</v>
      </c>
      <c r="AU266" s="449">
        <f t="shared" si="524"/>
        <v>3.88</v>
      </c>
      <c r="AV266" s="449"/>
      <c r="AW266" s="449">
        <f t="shared" si="525"/>
        <v>3.88</v>
      </c>
      <c r="AX266" s="450">
        <f t="shared" si="526"/>
        <v>322816</v>
      </c>
      <c r="AY266" s="450">
        <f t="shared" si="527"/>
        <v>0</v>
      </c>
      <c r="AZ266" s="450"/>
      <c r="BA266" s="450">
        <f t="shared" si="528"/>
        <v>322816</v>
      </c>
      <c r="BB266" s="449">
        <f t="shared" si="529"/>
        <v>0</v>
      </c>
      <c r="BC266" s="452">
        <f t="shared" si="530"/>
        <v>322816</v>
      </c>
      <c r="BD266" s="452">
        <f t="shared" si="531"/>
        <v>4196608</v>
      </c>
    </row>
    <row r="267" spans="1:56" s="451" customFormat="1" ht="27">
      <c r="A267" s="807">
        <v>9</v>
      </c>
      <c r="B267" s="808" t="s">
        <v>1464</v>
      </c>
      <c r="C267" s="809" t="s">
        <v>1960</v>
      </c>
      <c r="D267" s="809">
        <v>1999</v>
      </c>
      <c r="E267" s="810" t="s">
        <v>452</v>
      </c>
      <c r="F267" s="809">
        <v>1</v>
      </c>
      <c r="G267" s="811"/>
      <c r="H267" s="812"/>
      <c r="I267" s="813">
        <v>83200</v>
      </c>
      <c r="J267" s="813">
        <v>3.88</v>
      </c>
      <c r="K267" s="814">
        <f t="shared" si="499"/>
        <v>322816</v>
      </c>
      <c r="L267" s="814">
        <v>0</v>
      </c>
      <c r="M267" s="814"/>
      <c r="N267" s="814">
        <f t="shared" si="500"/>
        <v>322816</v>
      </c>
      <c r="O267" s="813"/>
      <c r="P267" s="815">
        <f t="shared" si="501"/>
        <v>322816</v>
      </c>
      <c r="Q267" s="815">
        <f t="shared" si="502"/>
        <v>4196608</v>
      </c>
      <c r="R267" s="454">
        <f t="shared" si="503"/>
        <v>1</v>
      </c>
      <c r="S267" s="448"/>
      <c r="T267" s="449">
        <v>83200</v>
      </c>
      <c r="U267" s="449">
        <f t="shared" si="504"/>
        <v>3.88</v>
      </c>
      <c r="V267" s="449"/>
      <c r="W267" s="449">
        <f t="shared" si="505"/>
        <v>3.88</v>
      </c>
      <c r="X267" s="450">
        <f t="shared" si="506"/>
        <v>322816</v>
      </c>
      <c r="Y267" s="450">
        <f t="shared" si="507"/>
        <v>0</v>
      </c>
      <c r="Z267" s="450"/>
      <c r="AA267" s="450">
        <f t="shared" si="508"/>
        <v>322816</v>
      </c>
      <c r="AB267" s="449">
        <f t="shared" si="509"/>
        <v>0</v>
      </c>
      <c r="AC267" s="452">
        <f t="shared" si="510"/>
        <v>322816</v>
      </c>
      <c r="AD267" s="452">
        <f t="shared" si="511"/>
        <v>4196608</v>
      </c>
      <c r="AE267" s="454">
        <f t="shared" si="512"/>
        <v>2</v>
      </c>
      <c r="AF267" s="448"/>
      <c r="AG267" s="449">
        <f t="shared" si="513"/>
        <v>83200</v>
      </c>
      <c r="AH267" s="449">
        <f t="shared" si="514"/>
        <v>3.88</v>
      </c>
      <c r="AI267" s="449"/>
      <c r="AJ267" s="449">
        <f t="shared" si="515"/>
        <v>3.88</v>
      </c>
      <c r="AK267" s="450">
        <f t="shared" si="516"/>
        <v>322816</v>
      </c>
      <c r="AL267" s="450">
        <f t="shared" si="517"/>
        <v>0</v>
      </c>
      <c r="AM267" s="450"/>
      <c r="AN267" s="450">
        <f t="shared" si="518"/>
        <v>322816</v>
      </c>
      <c r="AO267" s="449">
        <f t="shared" si="519"/>
        <v>0</v>
      </c>
      <c r="AP267" s="452">
        <f t="shared" si="520"/>
        <v>322816</v>
      </c>
      <c r="AQ267" s="452">
        <f t="shared" si="521"/>
        <v>4196608</v>
      </c>
      <c r="AR267" s="454">
        <f t="shared" si="522"/>
        <v>3</v>
      </c>
      <c r="AS267" s="448"/>
      <c r="AT267" s="449">
        <f t="shared" si="523"/>
        <v>83200</v>
      </c>
      <c r="AU267" s="449">
        <f t="shared" si="524"/>
        <v>3.88</v>
      </c>
      <c r="AV267" s="449"/>
      <c r="AW267" s="449">
        <f t="shared" si="525"/>
        <v>3.88</v>
      </c>
      <c r="AX267" s="450">
        <f t="shared" si="526"/>
        <v>322816</v>
      </c>
      <c r="AY267" s="450">
        <f t="shared" si="527"/>
        <v>0</v>
      </c>
      <c r="AZ267" s="450"/>
      <c r="BA267" s="450">
        <f t="shared" si="528"/>
        <v>322816</v>
      </c>
      <c r="BB267" s="449">
        <f t="shared" si="529"/>
        <v>0</v>
      </c>
      <c r="BC267" s="452">
        <f t="shared" si="530"/>
        <v>322816</v>
      </c>
      <c r="BD267" s="452">
        <f t="shared" si="531"/>
        <v>4196608</v>
      </c>
    </row>
    <row r="268" spans="1:56" s="451" customFormat="1" ht="27">
      <c r="A268" s="807">
        <v>10</v>
      </c>
      <c r="B268" s="808" t="s">
        <v>2620</v>
      </c>
      <c r="C268" s="809" t="s">
        <v>1961</v>
      </c>
      <c r="D268" s="809">
        <v>1997</v>
      </c>
      <c r="E268" s="810" t="s">
        <v>452</v>
      </c>
      <c r="F268" s="809">
        <v>1</v>
      </c>
      <c r="G268" s="811"/>
      <c r="H268" s="812"/>
      <c r="I268" s="813">
        <v>83200</v>
      </c>
      <c r="J268" s="813">
        <v>3.88</v>
      </c>
      <c r="K268" s="814">
        <f t="shared" si="499"/>
        <v>322816</v>
      </c>
      <c r="L268" s="814">
        <v>0</v>
      </c>
      <c r="M268" s="814"/>
      <c r="N268" s="814">
        <f t="shared" si="500"/>
        <v>322816</v>
      </c>
      <c r="O268" s="813"/>
      <c r="P268" s="815">
        <f t="shared" si="501"/>
        <v>322816</v>
      </c>
      <c r="Q268" s="815">
        <f t="shared" si="502"/>
        <v>4196608</v>
      </c>
      <c r="R268" s="454">
        <f t="shared" si="503"/>
        <v>1</v>
      </c>
      <c r="S268" s="448"/>
      <c r="T268" s="449">
        <v>83200</v>
      </c>
      <c r="U268" s="449">
        <f t="shared" si="504"/>
        <v>3.88</v>
      </c>
      <c r="V268" s="449"/>
      <c r="W268" s="449">
        <f t="shared" si="505"/>
        <v>3.88</v>
      </c>
      <c r="X268" s="450">
        <f t="shared" si="506"/>
        <v>322816</v>
      </c>
      <c r="Y268" s="450">
        <f t="shared" si="507"/>
        <v>0</v>
      </c>
      <c r="Z268" s="450"/>
      <c r="AA268" s="450">
        <f t="shared" si="508"/>
        <v>322816</v>
      </c>
      <c r="AB268" s="449">
        <f t="shared" si="509"/>
        <v>0</v>
      </c>
      <c r="AC268" s="452">
        <f t="shared" si="510"/>
        <v>322816</v>
      </c>
      <c r="AD268" s="452">
        <f t="shared" si="511"/>
        <v>4196608</v>
      </c>
      <c r="AE268" s="454">
        <f t="shared" si="512"/>
        <v>2</v>
      </c>
      <c r="AF268" s="448"/>
      <c r="AG268" s="449">
        <f t="shared" si="513"/>
        <v>83200</v>
      </c>
      <c r="AH268" s="449">
        <f t="shared" si="514"/>
        <v>3.88</v>
      </c>
      <c r="AI268" s="449"/>
      <c r="AJ268" s="449">
        <f t="shared" si="515"/>
        <v>3.88</v>
      </c>
      <c r="AK268" s="450">
        <f t="shared" si="516"/>
        <v>322816</v>
      </c>
      <c r="AL268" s="450">
        <f t="shared" si="517"/>
        <v>0</v>
      </c>
      <c r="AM268" s="450"/>
      <c r="AN268" s="450">
        <f t="shared" si="518"/>
        <v>322816</v>
      </c>
      <c r="AO268" s="449">
        <f t="shared" si="519"/>
        <v>0</v>
      </c>
      <c r="AP268" s="452">
        <f t="shared" si="520"/>
        <v>322816</v>
      </c>
      <c r="AQ268" s="452">
        <f t="shared" si="521"/>
        <v>4196608</v>
      </c>
      <c r="AR268" s="454">
        <f t="shared" si="522"/>
        <v>3</v>
      </c>
      <c r="AS268" s="448"/>
      <c r="AT268" s="449">
        <f t="shared" si="523"/>
        <v>83200</v>
      </c>
      <c r="AU268" s="449">
        <f t="shared" si="524"/>
        <v>3.88</v>
      </c>
      <c r="AV268" s="449"/>
      <c r="AW268" s="449">
        <f t="shared" si="525"/>
        <v>3.88</v>
      </c>
      <c r="AX268" s="450">
        <f t="shared" si="526"/>
        <v>322816</v>
      </c>
      <c r="AY268" s="450">
        <f t="shared" si="527"/>
        <v>0</v>
      </c>
      <c r="AZ268" s="450"/>
      <c r="BA268" s="450">
        <f t="shared" si="528"/>
        <v>322816</v>
      </c>
      <c r="BB268" s="449">
        <f t="shared" si="529"/>
        <v>0</v>
      </c>
      <c r="BC268" s="452">
        <f t="shared" si="530"/>
        <v>322816</v>
      </c>
      <c r="BD268" s="452">
        <f t="shared" si="531"/>
        <v>4196608</v>
      </c>
    </row>
    <row r="269" spans="1:56" s="451" customFormat="1" ht="27">
      <c r="A269" s="807">
        <v>11</v>
      </c>
      <c r="B269" s="808" t="s">
        <v>2155</v>
      </c>
      <c r="C269" s="809" t="s">
        <v>1960</v>
      </c>
      <c r="D269" s="809">
        <v>1995</v>
      </c>
      <c r="E269" s="810" t="s">
        <v>452</v>
      </c>
      <c r="F269" s="809">
        <v>1</v>
      </c>
      <c r="G269" s="811"/>
      <c r="H269" s="812"/>
      <c r="I269" s="813">
        <v>83200</v>
      </c>
      <c r="J269" s="813">
        <v>3.88</v>
      </c>
      <c r="K269" s="814">
        <f t="shared" si="499"/>
        <v>322816</v>
      </c>
      <c r="L269" s="814">
        <v>0</v>
      </c>
      <c r="M269" s="814"/>
      <c r="N269" s="814">
        <f t="shared" si="500"/>
        <v>322816</v>
      </c>
      <c r="O269" s="813"/>
      <c r="P269" s="815">
        <f t="shared" si="501"/>
        <v>322816</v>
      </c>
      <c r="Q269" s="815">
        <f t="shared" si="502"/>
        <v>4196608</v>
      </c>
      <c r="R269" s="454">
        <f t="shared" si="503"/>
        <v>1</v>
      </c>
      <c r="S269" s="448"/>
      <c r="T269" s="449">
        <v>83200</v>
      </c>
      <c r="U269" s="449">
        <f t="shared" si="504"/>
        <v>3.88</v>
      </c>
      <c r="V269" s="449"/>
      <c r="W269" s="449">
        <f t="shared" si="505"/>
        <v>3.88</v>
      </c>
      <c r="X269" s="450">
        <f t="shared" si="506"/>
        <v>322816</v>
      </c>
      <c r="Y269" s="450">
        <f t="shared" si="507"/>
        <v>0</v>
      </c>
      <c r="Z269" s="450"/>
      <c r="AA269" s="450">
        <f t="shared" si="508"/>
        <v>322816</v>
      </c>
      <c r="AB269" s="449">
        <f t="shared" si="509"/>
        <v>0</v>
      </c>
      <c r="AC269" s="452">
        <f t="shared" si="510"/>
        <v>322816</v>
      </c>
      <c r="AD269" s="452">
        <f t="shared" si="511"/>
        <v>4196608</v>
      </c>
      <c r="AE269" s="454">
        <f t="shared" si="512"/>
        <v>2</v>
      </c>
      <c r="AF269" s="448"/>
      <c r="AG269" s="449">
        <f t="shared" si="513"/>
        <v>83200</v>
      </c>
      <c r="AH269" s="449">
        <f t="shared" si="514"/>
        <v>3.88</v>
      </c>
      <c r="AI269" s="449"/>
      <c r="AJ269" s="449">
        <f t="shared" si="515"/>
        <v>3.88</v>
      </c>
      <c r="AK269" s="450">
        <f t="shared" si="516"/>
        <v>322816</v>
      </c>
      <c r="AL269" s="450">
        <f t="shared" si="517"/>
        <v>0</v>
      </c>
      <c r="AM269" s="450"/>
      <c r="AN269" s="450">
        <f t="shared" si="518"/>
        <v>322816</v>
      </c>
      <c r="AO269" s="449">
        <f t="shared" si="519"/>
        <v>0</v>
      </c>
      <c r="AP269" s="452">
        <f t="shared" si="520"/>
        <v>322816</v>
      </c>
      <c r="AQ269" s="452">
        <f t="shared" si="521"/>
        <v>4196608</v>
      </c>
      <c r="AR269" s="454">
        <f t="shared" si="522"/>
        <v>3</v>
      </c>
      <c r="AS269" s="448"/>
      <c r="AT269" s="449">
        <f t="shared" si="523"/>
        <v>83200</v>
      </c>
      <c r="AU269" s="449">
        <f t="shared" si="524"/>
        <v>3.88</v>
      </c>
      <c r="AV269" s="449"/>
      <c r="AW269" s="449">
        <f t="shared" si="525"/>
        <v>3.88</v>
      </c>
      <c r="AX269" s="450">
        <f t="shared" si="526"/>
        <v>322816</v>
      </c>
      <c r="AY269" s="450">
        <f t="shared" si="527"/>
        <v>0</v>
      </c>
      <c r="AZ269" s="450"/>
      <c r="BA269" s="450">
        <f t="shared" si="528"/>
        <v>322816</v>
      </c>
      <c r="BB269" s="449">
        <f t="shared" si="529"/>
        <v>0</v>
      </c>
      <c r="BC269" s="452">
        <f t="shared" si="530"/>
        <v>322816</v>
      </c>
      <c r="BD269" s="452">
        <f t="shared" si="531"/>
        <v>4196608</v>
      </c>
    </row>
    <row r="270" spans="1:56" s="451" customFormat="1" ht="27">
      <c r="A270" s="807">
        <v>12</v>
      </c>
      <c r="B270" s="808" t="s">
        <v>1498</v>
      </c>
      <c r="C270" s="809" t="s">
        <v>1960</v>
      </c>
      <c r="D270" s="809">
        <v>1996</v>
      </c>
      <c r="E270" s="810" t="s">
        <v>452</v>
      </c>
      <c r="F270" s="809">
        <v>1</v>
      </c>
      <c r="G270" s="811"/>
      <c r="H270" s="812"/>
      <c r="I270" s="813">
        <v>83200</v>
      </c>
      <c r="J270" s="813">
        <v>3.88</v>
      </c>
      <c r="K270" s="814">
        <f t="shared" si="499"/>
        <v>322816</v>
      </c>
      <c r="L270" s="814">
        <v>0</v>
      </c>
      <c r="M270" s="814"/>
      <c r="N270" s="814">
        <f t="shared" si="500"/>
        <v>322816</v>
      </c>
      <c r="O270" s="813"/>
      <c r="P270" s="815">
        <f t="shared" si="501"/>
        <v>322816</v>
      </c>
      <c r="Q270" s="815">
        <f t="shared" si="502"/>
        <v>4196608</v>
      </c>
      <c r="R270" s="454">
        <f t="shared" si="503"/>
        <v>1</v>
      </c>
      <c r="S270" s="448"/>
      <c r="T270" s="449">
        <v>83200</v>
      </c>
      <c r="U270" s="449">
        <f t="shared" si="504"/>
        <v>3.88</v>
      </c>
      <c r="V270" s="449"/>
      <c r="W270" s="449">
        <f t="shared" si="505"/>
        <v>3.88</v>
      </c>
      <c r="X270" s="450">
        <f t="shared" si="506"/>
        <v>322816</v>
      </c>
      <c r="Y270" s="450">
        <f t="shared" si="507"/>
        <v>0</v>
      </c>
      <c r="Z270" s="450"/>
      <c r="AA270" s="450">
        <f t="shared" si="508"/>
        <v>322816</v>
      </c>
      <c r="AB270" s="449">
        <f t="shared" si="509"/>
        <v>0</v>
      </c>
      <c r="AC270" s="452">
        <f t="shared" si="510"/>
        <v>322816</v>
      </c>
      <c r="AD270" s="452">
        <f t="shared" si="511"/>
        <v>4196608</v>
      </c>
      <c r="AE270" s="454">
        <f t="shared" si="512"/>
        <v>2</v>
      </c>
      <c r="AF270" s="448"/>
      <c r="AG270" s="449">
        <f t="shared" si="513"/>
        <v>83200</v>
      </c>
      <c r="AH270" s="449">
        <f t="shared" si="514"/>
        <v>3.88</v>
      </c>
      <c r="AI270" s="449"/>
      <c r="AJ270" s="449">
        <f t="shared" si="515"/>
        <v>3.88</v>
      </c>
      <c r="AK270" s="450">
        <f t="shared" si="516"/>
        <v>322816</v>
      </c>
      <c r="AL270" s="450">
        <f t="shared" si="517"/>
        <v>0</v>
      </c>
      <c r="AM270" s="450"/>
      <c r="AN270" s="450">
        <f t="shared" si="518"/>
        <v>322816</v>
      </c>
      <c r="AO270" s="449">
        <f t="shared" si="519"/>
        <v>0</v>
      </c>
      <c r="AP270" s="452">
        <f t="shared" si="520"/>
        <v>322816</v>
      </c>
      <c r="AQ270" s="452">
        <f t="shared" si="521"/>
        <v>4196608</v>
      </c>
      <c r="AR270" s="454">
        <f t="shared" si="522"/>
        <v>3</v>
      </c>
      <c r="AS270" s="448"/>
      <c r="AT270" s="449">
        <f t="shared" si="523"/>
        <v>83200</v>
      </c>
      <c r="AU270" s="449">
        <f t="shared" si="524"/>
        <v>3.88</v>
      </c>
      <c r="AV270" s="449"/>
      <c r="AW270" s="449">
        <f t="shared" si="525"/>
        <v>3.88</v>
      </c>
      <c r="AX270" s="450">
        <f t="shared" si="526"/>
        <v>322816</v>
      </c>
      <c r="AY270" s="450">
        <f t="shared" si="527"/>
        <v>0</v>
      </c>
      <c r="AZ270" s="450"/>
      <c r="BA270" s="450">
        <f t="shared" si="528"/>
        <v>322816</v>
      </c>
      <c r="BB270" s="449">
        <f t="shared" si="529"/>
        <v>0</v>
      </c>
      <c r="BC270" s="452">
        <f t="shared" si="530"/>
        <v>322816</v>
      </c>
      <c r="BD270" s="452">
        <f t="shared" si="531"/>
        <v>4196608</v>
      </c>
    </row>
    <row r="271" spans="1:56" s="451" customFormat="1" ht="27">
      <c r="A271" s="807">
        <v>13</v>
      </c>
      <c r="B271" s="808" t="s">
        <v>2156</v>
      </c>
      <c r="C271" s="809" t="s">
        <v>1960</v>
      </c>
      <c r="D271" s="809">
        <v>2001</v>
      </c>
      <c r="E271" s="810" t="s">
        <v>452</v>
      </c>
      <c r="F271" s="809">
        <v>1</v>
      </c>
      <c r="G271" s="811"/>
      <c r="H271" s="812"/>
      <c r="I271" s="813">
        <v>83200</v>
      </c>
      <c r="J271" s="813">
        <v>3.88</v>
      </c>
      <c r="K271" s="814">
        <f>+J271*I271</f>
        <v>322816</v>
      </c>
      <c r="L271" s="814">
        <v>0</v>
      </c>
      <c r="M271" s="814"/>
      <c r="N271" s="814">
        <f>+K271+L271+M271</f>
        <v>322816</v>
      </c>
      <c r="O271" s="813"/>
      <c r="P271" s="815">
        <f>+N271+O271</f>
        <v>322816</v>
      </c>
      <c r="Q271" s="815">
        <f>+P271*13</f>
        <v>4196608</v>
      </c>
      <c r="R271" s="454">
        <f>+G271+1</f>
        <v>1</v>
      </c>
      <c r="S271" s="448"/>
      <c r="T271" s="449">
        <v>83200</v>
      </c>
      <c r="U271" s="449">
        <f>+J271</f>
        <v>3.88</v>
      </c>
      <c r="V271" s="449"/>
      <c r="W271" s="449">
        <f>+U271+U271*V271</f>
        <v>3.88</v>
      </c>
      <c r="X271" s="450">
        <f>+W271*T271</f>
        <v>322816</v>
      </c>
      <c r="Y271" s="450">
        <f>IF((S271&lt;=30)*AND(X271*S271%&gt;L271),X271*S271%,IF((S271&gt;30)*AND(X271*30%&gt;L271),X271*30%,L271))</f>
        <v>0</v>
      </c>
      <c r="Z271" s="450"/>
      <c r="AA271" s="450">
        <f>+X271+Y271</f>
        <v>322816</v>
      </c>
      <c r="AB271" s="449">
        <f>+O271</f>
        <v>0</v>
      </c>
      <c r="AC271" s="452">
        <f>+AA271+AB271</f>
        <v>322816</v>
      </c>
      <c r="AD271" s="452">
        <f>+AC271*13</f>
        <v>4196608</v>
      </c>
      <c r="AE271" s="454">
        <f>+R271+1</f>
        <v>2</v>
      </c>
      <c r="AF271" s="448"/>
      <c r="AG271" s="449">
        <f>+T271</f>
        <v>83200</v>
      </c>
      <c r="AH271" s="449">
        <f>+J271</f>
        <v>3.88</v>
      </c>
      <c r="AI271" s="449"/>
      <c r="AJ271" s="449">
        <f>+AH271+AH271*AI271</f>
        <v>3.88</v>
      </c>
      <c r="AK271" s="450">
        <f>+AJ271*AG271</f>
        <v>322816</v>
      </c>
      <c r="AL271" s="450">
        <f>IF((AF271&lt;=30)*AND(AK271*AF271%&gt;Y271),AK271*AF271%,IF((AF271&gt;30)*AND(AK271*30%&gt;Y271),AK271*30%,Y271))</f>
        <v>0</v>
      </c>
      <c r="AM271" s="450"/>
      <c r="AN271" s="450">
        <f>+AK271+AL271</f>
        <v>322816</v>
      </c>
      <c r="AO271" s="449">
        <f>+AB271</f>
        <v>0</v>
      </c>
      <c r="AP271" s="452">
        <f>+AN271+AO271</f>
        <v>322816</v>
      </c>
      <c r="AQ271" s="452">
        <f>+AP271*13</f>
        <v>4196608</v>
      </c>
      <c r="AR271" s="454">
        <f>+AE271+1</f>
        <v>3</v>
      </c>
      <c r="AS271" s="448"/>
      <c r="AT271" s="449">
        <f>+AG271</f>
        <v>83200</v>
      </c>
      <c r="AU271" s="449">
        <f>+J271</f>
        <v>3.88</v>
      </c>
      <c r="AV271" s="449"/>
      <c r="AW271" s="449">
        <f>+AU271+AU271*AV271</f>
        <v>3.88</v>
      </c>
      <c r="AX271" s="450">
        <f>+AW271*AT271</f>
        <v>322816</v>
      </c>
      <c r="AY271" s="450">
        <f>IF((AS271&lt;=30)*AND(AX271*AS271%&gt;AL271),AX271*AS271%,IF((AS271&gt;30)*AND(AX271*30%&gt;AL271),AX271*30%,AL271))</f>
        <v>0</v>
      </c>
      <c r="AZ271" s="450"/>
      <c r="BA271" s="450">
        <f>+AX271+AY271</f>
        <v>322816</v>
      </c>
      <c r="BB271" s="449">
        <f>+AO271</f>
        <v>0</v>
      </c>
      <c r="BC271" s="452">
        <f>+BA271+BB271</f>
        <v>322816</v>
      </c>
      <c r="BD271" s="452">
        <f>+BC271*13</f>
        <v>4196608</v>
      </c>
    </row>
    <row r="272" spans="1:56" s="451" customFormat="1" ht="27">
      <c r="A272" s="807">
        <v>14</v>
      </c>
      <c r="B272" s="808" t="s">
        <v>3079</v>
      </c>
      <c r="C272" s="809" t="s">
        <v>1961</v>
      </c>
      <c r="D272" s="809">
        <v>1989</v>
      </c>
      <c r="E272" s="810" t="s">
        <v>452</v>
      </c>
      <c r="F272" s="809">
        <v>1</v>
      </c>
      <c r="G272" s="811"/>
      <c r="H272" s="812"/>
      <c r="I272" s="813">
        <v>83200</v>
      </c>
      <c r="J272" s="813">
        <v>3.88</v>
      </c>
      <c r="K272" s="814">
        <f>+J272*I272</f>
        <v>322816</v>
      </c>
      <c r="L272" s="814">
        <v>0</v>
      </c>
      <c r="M272" s="814"/>
      <c r="N272" s="814">
        <f>+K272+L272+M272</f>
        <v>322816</v>
      </c>
      <c r="O272" s="813"/>
      <c r="P272" s="815">
        <f>+N272+O272</f>
        <v>322816</v>
      </c>
      <c r="Q272" s="815">
        <f>+P272*13</f>
        <v>4196608</v>
      </c>
      <c r="R272" s="454">
        <f>+G272+1</f>
        <v>1</v>
      </c>
      <c r="S272" s="448"/>
      <c r="T272" s="449">
        <v>83200</v>
      </c>
      <c r="U272" s="449">
        <f>+J272</f>
        <v>3.88</v>
      </c>
      <c r="V272" s="449"/>
      <c r="W272" s="449">
        <f>+U272+U272*V272</f>
        <v>3.88</v>
      </c>
      <c r="X272" s="450">
        <f>+W272*T272</f>
        <v>322816</v>
      </c>
      <c r="Y272" s="450">
        <f>IF((S272&lt;=30)*AND(X272*S272%&gt;L272),X272*S272%,IF((S272&gt;30)*AND(X272*30%&gt;L272),X272*30%,L272))</f>
        <v>0</v>
      </c>
      <c r="Z272" s="450"/>
      <c r="AA272" s="450">
        <f>+X272+Y272</f>
        <v>322816</v>
      </c>
      <c r="AB272" s="449">
        <f>+O272</f>
        <v>0</v>
      </c>
      <c r="AC272" s="452">
        <f>+AA272+AB272</f>
        <v>322816</v>
      </c>
      <c r="AD272" s="452">
        <f>+AC272*13</f>
        <v>4196608</v>
      </c>
      <c r="AE272" s="454">
        <f>+R272+1</f>
        <v>2</v>
      </c>
      <c r="AF272" s="448"/>
      <c r="AG272" s="449">
        <f>+T272</f>
        <v>83200</v>
      </c>
      <c r="AH272" s="449">
        <f>+J272</f>
        <v>3.88</v>
      </c>
      <c r="AI272" s="449"/>
      <c r="AJ272" s="449">
        <f>+AH272+AH272*AI272</f>
        <v>3.88</v>
      </c>
      <c r="AK272" s="450">
        <f>+AJ272*AG272</f>
        <v>322816</v>
      </c>
      <c r="AL272" s="450">
        <f>IF((AF272&lt;=30)*AND(AK272*AF272%&gt;Y272),AK272*AF272%,IF((AF272&gt;30)*AND(AK272*30%&gt;Y272),AK272*30%,Y272))</f>
        <v>0</v>
      </c>
      <c r="AM272" s="450"/>
      <c r="AN272" s="450">
        <f>+AK272+AL272</f>
        <v>322816</v>
      </c>
      <c r="AO272" s="449">
        <f>+AB272</f>
        <v>0</v>
      </c>
      <c r="AP272" s="452">
        <f>+AN272+AO272</f>
        <v>322816</v>
      </c>
      <c r="AQ272" s="452">
        <f>+AP272*13</f>
        <v>4196608</v>
      </c>
      <c r="AR272" s="454">
        <f>+AE272+1</f>
        <v>3</v>
      </c>
      <c r="AS272" s="448"/>
      <c r="AT272" s="449">
        <f>+AG272</f>
        <v>83200</v>
      </c>
      <c r="AU272" s="449">
        <f>+J272</f>
        <v>3.88</v>
      </c>
      <c r="AV272" s="449"/>
      <c r="AW272" s="449">
        <f>+AU272+AU272*AV272</f>
        <v>3.88</v>
      </c>
      <c r="AX272" s="450">
        <f>+AW272*AT272</f>
        <v>322816</v>
      </c>
      <c r="AY272" s="450">
        <f>IF((AS272&lt;=30)*AND(AX272*AS272%&gt;AL272),AX272*AS272%,IF((AS272&gt;30)*AND(AX272*30%&gt;AL272),AX272*30%,AL272))</f>
        <v>0</v>
      </c>
      <c r="AZ272" s="450"/>
      <c r="BA272" s="450">
        <f>+AX272+AY272</f>
        <v>322816</v>
      </c>
      <c r="BB272" s="449">
        <f>+AO272</f>
        <v>0</v>
      </c>
      <c r="BC272" s="452">
        <f>+BA272+BB272</f>
        <v>322816</v>
      </c>
      <c r="BD272" s="452">
        <f>+BC272*13</f>
        <v>4196608</v>
      </c>
    </row>
    <row r="273" spans="1:57" s="453" customFormat="1" ht="14.25">
      <c r="A273" s="958" t="s">
        <v>64</v>
      </c>
      <c r="B273" s="958"/>
      <c r="C273" s="958"/>
      <c r="D273" s="958"/>
      <c r="E273" s="958"/>
      <c r="F273" s="745">
        <f t="shared" ref="F273:AK273" si="532">SUM(F259:F272)</f>
        <v>14</v>
      </c>
      <c r="G273" s="745">
        <f t="shared" si="532"/>
        <v>0</v>
      </c>
      <c r="H273" s="745">
        <f t="shared" si="532"/>
        <v>0</v>
      </c>
      <c r="I273" s="745">
        <f t="shared" si="532"/>
        <v>1164800</v>
      </c>
      <c r="J273" s="745">
        <f t="shared" si="532"/>
        <v>54.320000000000007</v>
      </c>
      <c r="K273" s="745">
        <f t="shared" si="532"/>
        <v>4519424</v>
      </c>
      <c r="L273" s="745">
        <f t="shared" si="532"/>
        <v>0</v>
      </c>
      <c r="M273" s="745">
        <f t="shared" si="532"/>
        <v>0</v>
      </c>
      <c r="N273" s="745">
        <f t="shared" si="532"/>
        <v>4519424</v>
      </c>
      <c r="O273" s="745">
        <f t="shared" si="532"/>
        <v>0</v>
      </c>
      <c r="P273" s="745">
        <f t="shared" si="532"/>
        <v>4519424</v>
      </c>
      <c r="Q273" s="745">
        <f t="shared" si="532"/>
        <v>58752512</v>
      </c>
      <c r="R273" s="745">
        <f t="shared" si="532"/>
        <v>14</v>
      </c>
      <c r="S273" s="745">
        <f t="shared" si="532"/>
        <v>0</v>
      </c>
      <c r="T273" s="745">
        <f t="shared" si="532"/>
        <v>1164800</v>
      </c>
      <c r="U273" s="745">
        <f t="shared" si="532"/>
        <v>54.320000000000007</v>
      </c>
      <c r="V273" s="745">
        <f t="shared" si="532"/>
        <v>0</v>
      </c>
      <c r="W273" s="745">
        <f t="shared" si="532"/>
        <v>54.320000000000007</v>
      </c>
      <c r="X273" s="745">
        <f t="shared" si="532"/>
        <v>4519424</v>
      </c>
      <c r="Y273" s="745">
        <f t="shared" si="532"/>
        <v>0</v>
      </c>
      <c r="Z273" s="745">
        <f t="shared" si="532"/>
        <v>0</v>
      </c>
      <c r="AA273" s="745">
        <f t="shared" si="532"/>
        <v>4519424</v>
      </c>
      <c r="AB273" s="745">
        <f t="shared" si="532"/>
        <v>0</v>
      </c>
      <c r="AC273" s="745">
        <f t="shared" si="532"/>
        <v>4519424</v>
      </c>
      <c r="AD273" s="745">
        <f t="shared" si="532"/>
        <v>58752512</v>
      </c>
      <c r="AE273" s="745">
        <f t="shared" si="532"/>
        <v>28</v>
      </c>
      <c r="AF273" s="745">
        <f t="shared" si="532"/>
        <v>0</v>
      </c>
      <c r="AG273" s="745">
        <f t="shared" si="532"/>
        <v>1164800</v>
      </c>
      <c r="AH273" s="745">
        <f t="shared" si="532"/>
        <v>54.320000000000007</v>
      </c>
      <c r="AI273" s="745">
        <f t="shared" si="532"/>
        <v>0</v>
      </c>
      <c r="AJ273" s="745">
        <f t="shared" si="532"/>
        <v>54.320000000000007</v>
      </c>
      <c r="AK273" s="745">
        <f t="shared" si="532"/>
        <v>4519424</v>
      </c>
      <c r="AL273" s="745">
        <f t="shared" ref="AL273:BD273" si="533">SUM(AL259:AL272)</f>
        <v>0</v>
      </c>
      <c r="AM273" s="745">
        <f t="shared" si="533"/>
        <v>0</v>
      </c>
      <c r="AN273" s="745">
        <f t="shared" si="533"/>
        <v>4519424</v>
      </c>
      <c r="AO273" s="745">
        <f t="shared" si="533"/>
        <v>0</v>
      </c>
      <c r="AP273" s="745">
        <f t="shared" si="533"/>
        <v>4519424</v>
      </c>
      <c r="AQ273" s="745">
        <f t="shared" si="533"/>
        <v>58752512</v>
      </c>
      <c r="AR273" s="745">
        <f t="shared" si="533"/>
        <v>42</v>
      </c>
      <c r="AS273" s="745">
        <f t="shared" si="533"/>
        <v>0</v>
      </c>
      <c r="AT273" s="745">
        <f t="shared" si="533"/>
        <v>1164800</v>
      </c>
      <c r="AU273" s="745">
        <f t="shared" si="533"/>
        <v>54.320000000000007</v>
      </c>
      <c r="AV273" s="745">
        <f t="shared" si="533"/>
        <v>0</v>
      </c>
      <c r="AW273" s="745">
        <f t="shared" si="533"/>
        <v>54.320000000000007</v>
      </c>
      <c r="AX273" s="745">
        <f t="shared" si="533"/>
        <v>4519424</v>
      </c>
      <c r="AY273" s="745">
        <f t="shared" si="533"/>
        <v>0</v>
      </c>
      <c r="AZ273" s="745">
        <f t="shared" si="533"/>
        <v>0</v>
      </c>
      <c r="BA273" s="745">
        <f t="shared" si="533"/>
        <v>4519424</v>
      </c>
      <c r="BB273" s="745">
        <f t="shared" si="533"/>
        <v>0</v>
      </c>
      <c r="BC273" s="745">
        <f t="shared" si="533"/>
        <v>4519424</v>
      </c>
      <c r="BD273" s="745">
        <f t="shared" si="533"/>
        <v>58752512</v>
      </c>
    </row>
    <row r="274" spans="1:57" s="453" customFormat="1" ht="14.25">
      <c r="A274" s="568"/>
      <c r="B274" s="494"/>
      <c r="C274" s="494"/>
      <c r="D274" s="494"/>
      <c r="E274" s="494"/>
      <c r="F274" s="494"/>
      <c r="G274" s="494"/>
      <c r="H274" s="494"/>
      <c r="I274" s="494"/>
      <c r="J274" s="494"/>
      <c r="K274" s="494"/>
      <c r="L274" s="494"/>
      <c r="M274" s="494"/>
      <c r="N274" s="494"/>
      <c r="O274" s="494"/>
      <c r="P274" s="494"/>
      <c r="Q274" s="494"/>
      <c r="R274" s="494"/>
      <c r="S274" s="494"/>
      <c r="T274" s="494"/>
      <c r="U274" s="494"/>
      <c r="V274" s="494"/>
      <c r="W274" s="494"/>
      <c r="X274" s="494"/>
      <c r="Y274" s="494"/>
      <c r="Z274" s="494"/>
      <c r="AA274" s="494"/>
      <c r="AB274" s="494"/>
      <c r="AC274" s="494"/>
      <c r="AD274" s="494"/>
      <c r="AE274" s="494"/>
      <c r="AF274" s="494"/>
      <c r="AG274" s="494"/>
      <c r="AH274" s="494"/>
      <c r="AI274" s="494"/>
      <c r="AJ274" s="494"/>
      <c r="AK274" s="494"/>
      <c r="AL274" s="494"/>
      <c r="AM274" s="494"/>
      <c r="AN274" s="494"/>
      <c r="AO274" s="494"/>
      <c r="AP274" s="494"/>
      <c r="AQ274" s="494"/>
      <c r="AR274" s="494"/>
      <c r="AS274" s="494"/>
      <c r="AT274" s="494"/>
      <c r="AU274" s="494"/>
      <c r="AV274" s="494"/>
      <c r="AW274" s="494"/>
      <c r="AX274" s="494"/>
      <c r="AY274" s="494"/>
      <c r="AZ274" s="494"/>
      <c r="BA274" s="494"/>
      <c r="BB274" s="494"/>
      <c r="BC274" s="494"/>
      <c r="BD274" s="494"/>
      <c r="BE274" s="569"/>
    </row>
    <row r="275" spans="1:57" s="500" customFormat="1" ht="14.25">
      <c r="A275" s="960" t="s">
        <v>554</v>
      </c>
      <c r="B275" s="960"/>
      <c r="C275" s="960"/>
      <c r="D275" s="960"/>
      <c r="E275" s="960"/>
      <c r="F275" s="960"/>
      <c r="G275" s="962" t="s">
        <v>1041</v>
      </c>
      <c r="H275" s="962"/>
      <c r="I275" s="962"/>
      <c r="J275" s="962"/>
      <c r="K275" s="962"/>
      <c r="L275" s="962"/>
      <c r="M275" s="962"/>
      <c r="N275" s="962"/>
      <c r="O275" s="962"/>
      <c r="P275" s="962"/>
      <c r="Q275" s="962"/>
      <c r="R275" s="966" t="str">
        <f>+G275</f>
        <v>Կոտայքի մարզի առաջին ատյանի ընդհանուր իրավասության դատարան</v>
      </c>
      <c r="S275" s="966"/>
      <c r="T275" s="966"/>
      <c r="U275" s="966"/>
      <c r="V275" s="966"/>
      <c r="W275" s="966"/>
      <c r="X275" s="966"/>
      <c r="Y275" s="966"/>
      <c r="Z275" s="966"/>
      <c r="AA275" s="966"/>
      <c r="AB275" s="966"/>
      <c r="AC275" s="966"/>
      <c r="AD275" s="966"/>
      <c r="AE275" s="966" t="str">
        <f>+R275</f>
        <v>Կոտայքի մարզի առաջին ատյանի ընդհանուր իրավասության դատարան</v>
      </c>
      <c r="AF275" s="966"/>
      <c r="AG275" s="966"/>
      <c r="AH275" s="966"/>
      <c r="AI275" s="966"/>
      <c r="AJ275" s="966"/>
      <c r="AK275" s="966"/>
      <c r="AL275" s="966"/>
      <c r="AM275" s="966"/>
      <c r="AN275" s="966"/>
      <c r="AO275" s="966"/>
      <c r="AP275" s="966"/>
      <c r="AQ275" s="966"/>
      <c r="AR275" s="966" t="str">
        <f>+AE275</f>
        <v>Կոտայքի մարզի առաջին ատյանի ընդհանուր իրավասության դատարան</v>
      </c>
      <c r="AS275" s="966"/>
      <c r="AT275" s="966"/>
      <c r="AU275" s="966"/>
      <c r="AV275" s="966"/>
      <c r="AW275" s="966"/>
      <c r="AX275" s="966"/>
      <c r="AY275" s="966"/>
      <c r="AZ275" s="966"/>
      <c r="BA275" s="966"/>
      <c r="BB275" s="966"/>
      <c r="BC275" s="966"/>
      <c r="BD275" s="966"/>
    </row>
    <row r="276" spans="1:57" ht="14.25">
      <c r="A276" s="971" t="s">
        <v>1332</v>
      </c>
      <c r="B276" s="971"/>
      <c r="C276" s="971"/>
      <c r="D276" s="971"/>
      <c r="E276" s="971"/>
      <c r="F276" s="971"/>
      <c r="G276" s="967" t="s">
        <v>1410</v>
      </c>
      <c r="H276" s="967"/>
      <c r="I276" s="967"/>
      <c r="J276" s="967"/>
      <c r="K276" s="967"/>
      <c r="L276" s="967"/>
      <c r="M276" s="967"/>
      <c r="N276" s="967"/>
      <c r="O276" s="967"/>
      <c r="P276" s="967"/>
      <c r="Q276" s="967"/>
      <c r="R276" s="967" t="s">
        <v>2455</v>
      </c>
      <c r="S276" s="967"/>
      <c r="T276" s="967"/>
      <c r="U276" s="967"/>
      <c r="V276" s="967"/>
      <c r="W276" s="967"/>
      <c r="X276" s="967"/>
      <c r="Y276" s="967"/>
      <c r="Z276" s="967"/>
      <c r="AA276" s="967"/>
      <c r="AB276" s="967"/>
      <c r="AC276" s="967"/>
      <c r="AD276" s="967"/>
      <c r="AE276" s="967" t="s">
        <v>2456</v>
      </c>
      <c r="AF276" s="967"/>
      <c r="AG276" s="967"/>
      <c r="AH276" s="967"/>
      <c r="AI276" s="967"/>
      <c r="AJ276" s="967"/>
      <c r="AK276" s="967"/>
      <c r="AL276" s="967"/>
      <c r="AM276" s="967"/>
      <c r="AN276" s="967"/>
      <c r="AO276" s="967"/>
      <c r="AP276" s="967"/>
      <c r="AQ276" s="967"/>
      <c r="AR276" s="967" t="s">
        <v>2932</v>
      </c>
      <c r="AS276" s="967"/>
      <c r="AT276" s="967"/>
      <c r="AU276" s="967"/>
      <c r="AV276" s="967"/>
      <c r="AW276" s="967"/>
      <c r="AX276" s="967"/>
      <c r="AY276" s="967"/>
      <c r="AZ276" s="967"/>
      <c r="BA276" s="967"/>
      <c r="BB276" s="967"/>
      <c r="BC276" s="967"/>
      <c r="BD276" s="967"/>
    </row>
    <row r="277" spans="1:57" ht="99.75">
      <c r="A277" s="580" t="s">
        <v>10</v>
      </c>
      <c r="B277" s="748" t="s">
        <v>54</v>
      </c>
      <c r="C277" s="748" t="s">
        <v>1958</v>
      </c>
      <c r="D277" s="748" t="s">
        <v>1959</v>
      </c>
      <c r="E277" s="748" t="s">
        <v>55</v>
      </c>
      <c r="F277" s="748" t="s">
        <v>1</v>
      </c>
      <c r="G277" s="578" t="s">
        <v>954</v>
      </c>
      <c r="H277" s="578" t="s">
        <v>57</v>
      </c>
      <c r="I277" s="579" t="s">
        <v>62</v>
      </c>
      <c r="J277" s="504" t="s">
        <v>63</v>
      </c>
      <c r="K277" s="579" t="s">
        <v>450</v>
      </c>
      <c r="L277" s="579" t="s">
        <v>451</v>
      </c>
      <c r="M277" s="579" t="s">
        <v>1957</v>
      </c>
      <c r="N277" s="579" t="s">
        <v>585</v>
      </c>
      <c r="O277" s="748" t="s">
        <v>612</v>
      </c>
      <c r="P277" s="748" t="s">
        <v>1408</v>
      </c>
      <c r="Q277" s="579" t="s">
        <v>1409</v>
      </c>
      <c r="R277" s="578" t="str">
        <f>+G277</f>
        <v xml:space="preserve"> ստաժ</v>
      </c>
      <c r="S277" s="578" t="str">
        <f>+H277</f>
        <v>Ստաժի %-ը</v>
      </c>
      <c r="T277" s="579" t="s">
        <v>62</v>
      </c>
      <c r="U277" s="579" t="s">
        <v>63</v>
      </c>
      <c r="V277" s="579" t="s">
        <v>1149</v>
      </c>
      <c r="W277" s="504" t="s">
        <v>1150</v>
      </c>
      <c r="X277" s="579" t="s">
        <v>450</v>
      </c>
      <c r="Y277" s="579" t="s">
        <v>451</v>
      </c>
      <c r="Z277" s="579" t="s">
        <v>1957</v>
      </c>
      <c r="AA277" s="579" t="s">
        <v>609</v>
      </c>
      <c r="AB277" s="748" t="s">
        <v>1316</v>
      </c>
      <c r="AC277" s="748" t="s">
        <v>1947</v>
      </c>
      <c r="AD277" s="579" t="s">
        <v>1948</v>
      </c>
      <c r="AE277" s="578" t="str">
        <f>+R277</f>
        <v xml:space="preserve"> ստաժ</v>
      </c>
      <c r="AF277" s="578" t="str">
        <f>+S277</f>
        <v>Ստաժի %-ը</v>
      </c>
      <c r="AG277" s="579" t="s">
        <v>62</v>
      </c>
      <c r="AH277" s="579" t="s">
        <v>63</v>
      </c>
      <c r="AI277" s="579" t="s">
        <v>1149</v>
      </c>
      <c r="AJ277" s="504" t="s">
        <v>1150</v>
      </c>
      <c r="AK277" s="579" t="s">
        <v>450</v>
      </c>
      <c r="AL277" s="579" t="s">
        <v>451</v>
      </c>
      <c r="AM277" s="579" t="s">
        <v>1957</v>
      </c>
      <c r="AN277" s="579" t="s">
        <v>609</v>
      </c>
      <c r="AO277" s="748" t="s">
        <v>1316</v>
      </c>
      <c r="AP277" s="748" t="s">
        <v>2460</v>
      </c>
      <c r="AQ277" s="579" t="s">
        <v>2459</v>
      </c>
      <c r="AR277" s="578" t="str">
        <f>+AE277</f>
        <v xml:space="preserve"> ստաժ</v>
      </c>
      <c r="AS277" s="578" t="str">
        <f>+AF277</f>
        <v>Ստաժի %-ը</v>
      </c>
      <c r="AT277" s="579" t="s">
        <v>62</v>
      </c>
      <c r="AU277" s="579" t="s">
        <v>63</v>
      </c>
      <c r="AV277" s="579" t="s">
        <v>1149</v>
      </c>
      <c r="AW277" s="504" t="s">
        <v>1150</v>
      </c>
      <c r="AX277" s="579" t="s">
        <v>450</v>
      </c>
      <c r="AY277" s="579" t="s">
        <v>451</v>
      </c>
      <c r="AZ277" s="579" t="s">
        <v>1957</v>
      </c>
      <c r="BA277" s="579" t="s">
        <v>609</v>
      </c>
      <c r="BB277" s="748" t="s">
        <v>1316</v>
      </c>
      <c r="BC277" s="748" t="s">
        <v>2933</v>
      </c>
      <c r="BD277" s="579" t="s">
        <v>2934</v>
      </c>
    </row>
    <row r="278" spans="1:57" s="451" customFormat="1" ht="27">
      <c r="A278" s="807">
        <v>1</v>
      </c>
      <c r="B278" s="808" t="s">
        <v>2047</v>
      </c>
      <c r="C278" s="809" t="s">
        <v>1960</v>
      </c>
      <c r="D278" s="809">
        <v>1982</v>
      </c>
      <c r="E278" s="810" t="s">
        <v>452</v>
      </c>
      <c r="F278" s="809">
        <v>1</v>
      </c>
      <c r="G278" s="811"/>
      <c r="H278" s="812"/>
      <c r="I278" s="813">
        <v>83200</v>
      </c>
      <c r="J278" s="813">
        <v>3.88</v>
      </c>
      <c r="K278" s="814">
        <f t="shared" ref="K278:K289" si="534">+J278*I278</f>
        <v>322816</v>
      </c>
      <c r="L278" s="814">
        <v>0</v>
      </c>
      <c r="M278" s="814"/>
      <c r="N278" s="814">
        <f t="shared" ref="N278:N289" si="535">+K278+L278+M278</f>
        <v>322816</v>
      </c>
      <c r="O278" s="813"/>
      <c r="P278" s="815">
        <f t="shared" ref="P278:P289" si="536">+N278+O278</f>
        <v>322816</v>
      </c>
      <c r="Q278" s="815">
        <f t="shared" ref="Q278:Q289" si="537">+P278*13</f>
        <v>4196608</v>
      </c>
      <c r="R278" s="454">
        <f t="shared" ref="R278:R289" si="538">+G278+1</f>
        <v>1</v>
      </c>
      <c r="S278" s="448"/>
      <c r="T278" s="449">
        <v>83200</v>
      </c>
      <c r="U278" s="449">
        <f t="shared" ref="U278:U289" si="539">+J278</f>
        <v>3.88</v>
      </c>
      <c r="V278" s="449"/>
      <c r="W278" s="449">
        <f t="shared" ref="W278:W289" si="540">+U278+U278*V278</f>
        <v>3.88</v>
      </c>
      <c r="X278" s="450">
        <f t="shared" ref="X278:X289" si="541">+W278*T278</f>
        <v>322816</v>
      </c>
      <c r="Y278" s="450">
        <f t="shared" ref="Y278:Y289" si="542">IF((S278&lt;=30)*AND(X278*S278%&gt;L278),X278*S278%,IF((S278&gt;30)*AND(X278*30%&gt;L278),X278*30%,L278))</f>
        <v>0</v>
      </c>
      <c r="Z278" s="450"/>
      <c r="AA278" s="450">
        <f t="shared" ref="AA278:AA289" si="543">+X278+Y278</f>
        <v>322816</v>
      </c>
      <c r="AB278" s="449">
        <f t="shared" ref="AB278:AB289" si="544">+O278</f>
        <v>0</v>
      </c>
      <c r="AC278" s="452">
        <f t="shared" ref="AC278:AC289" si="545">+AA278+AB278</f>
        <v>322816</v>
      </c>
      <c r="AD278" s="452">
        <f t="shared" ref="AD278:AD289" si="546">+AC278*13</f>
        <v>4196608</v>
      </c>
      <c r="AE278" s="454">
        <f t="shared" ref="AE278:AE289" si="547">+R278+1</f>
        <v>2</v>
      </c>
      <c r="AF278" s="448"/>
      <c r="AG278" s="449">
        <f t="shared" ref="AG278:AG289" si="548">+T278</f>
        <v>83200</v>
      </c>
      <c r="AH278" s="449">
        <f t="shared" ref="AH278:AH289" si="549">+J278</f>
        <v>3.88</v>
      </c>
      <c r="AI278" s="449"/>
      <c r="AJ278" s="449">
        <f t="shared" ref="AJ278:AJ289" si="550">+AH278+AH278*AI278</f>
        <v>3.88</v>
      </c>
      <c r="AK278" s="450">
        <f t="shared" ref="AK278:AK289" si="551">+AJ278*AG278</f>
        <v>322816</v>
      </c>
      <c r="AL278" s="450">
        <f t="shared" ref="AL278:AL289" si="552">IF((AF278&lt;=30)*AND(AK278*AF278%&gt;Y278),AK278*AF278%,IF((AF278&gt;30)*AND(AK278*30%&gt;Y278),AK278*30%,Y278))</f>
        <v>0</v>
      </c>
      <c r="AM278" s="450"/>
      <c r="AN278" s="450">
        <f t="shared" ref="AN278:AN289" si="553">+AK278+AL278</f>
        <v>322816</v>
      </c>
      <c r="AO278" s="449">
        <f t="shared" ref="AO278:AO289" si="554">+AB278</f>
        <v>0</v>
      </c>
      <c r="AP278" s="452">
        <f t="shared" ref="AP278:AP289" si="555">+AN278+AO278</f>
        <v>322816</v>
      </c>
      <c r="AQ278" s="452">
        <f t="shared" ref="AQ278:AQ289" si="556">+AP278*13</f>
        <v>4196608</v>
      </c>
      <c r="AR278" s="454">
        <f t="shared" ref="AR278:AR289" si="557">+AE278+1</f>
        <v>3</v>
      </c>
      <c r="AS278" s="448"/>
      <c r="AT278" s="449">
        <f t="shared" ref="AT278:AT289" si="558">+AG278</f>
        <v>83200</v>
      </c>
      <c r="AU278" s="449">
        <f t="shared" ref="AU278:AU289" si="559">+J278</f>
        <v>3.88</v>
      </c>
      <c r="AV278" s="449"/>
      <c r="AW278" s="449">
        <f t="shared" ref="AW278:AW289" si="560">+AU278+AU278*AV278</f>
        <v>3.88</v>
      </c>
      <c r="AX278" s="450">
        <f t="shared" ref="AX278:AX289" si="561">+AW278*AT278</f>
        <v>322816</v>
      </c>
      <c r="AY278" s="450">
        <f t="shared" ref="AY278:AY289" si="562">IF((AS278&lt;=30)*AND(AX278*AS278%&gt;AL278),AX278*AS278%,IF((AS278&gt;30)*AND(AX278*30%&gt;AL278),AX278*30%,AL278))</f>
        <v>0</v>
      </c>
      <c r="AZ278" s="450"/>
      <c r="BA278" s="450">
        <f t="shared" ref="BA278:BA289" si="563">+AX278+AY278</f>
        <v>322816</v>
      </c>
      <c r="BB278" s="449">
        <f t="shared" ref="BB278:BB289" si="564">+AO278</f>
        <v>0</v>
      </c>
      <c r="BC278" s="452">
        <f t="shared" ref="BC278:BC289" si="565">+BA278+BB278</f>
        <v>322816</v>
      </c>
      <c r="BD278" s="452">
        <f t="shared" ref="BD278:BD289" si="566">+BC278*13</f>
        <v>4196608</v>
      </c>
    </row>
    <row r="279" spans="1:57" s="451" customFormat="1" ht="27">
      <c r="A279" s="807">
        <v>2</v>
      </c>
      <c r="B279" s="808" t="s">
        <v>2048</v>
      </c>
      <c r="C279" s="809" t="s">
        <v>1960</v>
      </c>
      <c r="D279" s="809">
        <v>1993</v>
      </c>
      <c r="E279" s="810" t="s">
        <v>452</v>
      </c>
      <c r="F279" s="809">
        <v>1</v>
      </c>
      <c r="G279" s="811"/>
      <c r="H279" s="812"/>
      <c r="I279" s="813">
        <v>83200</v>
      </c>
      <c r="J279" s="813">
        <v>3.88</v>
      </c>
      <c r="K279" s="814">
        <f t="shared" si="534"/>
        <v>322816</v>
      </c>
      <c r="L279" s="814">
        <v>0</v>
      </c>
      <c r="M279" s="814"/>
      <c r="N279" s="814">
        <f t="shared" si="535"/>
        <v>322816</v>
      </c>
      <c r="O279" s="813"/>
      <c r="P279" s="815">
        <f t="shared" si="536"/>
        <v>322816</v>
      </c>
      <c r="Q279" s="815">
        <f t="shared" si="537"/>
        <v>4196608</v>
      </c>
      <c r="R279" s="454">
        <f t="shared" si="538"/>
        <v>1</v>
      </c>
      <c r="S279" s="448"/>
      <c r="T279" s="449">
        <v>83200</v>
      </c>
      <c r="U279" s="449">
        <f t="shared" si="539"/>
        <v>3.88</v>
      </c>
      <c r="V279" s="449"/>
      <c r="W279" s="449">
        <f t="shared" si="540"/>
        <v>3.88</v>
      </c>
      <c r="X279" s="450">
        <f t="shared" si="541"/>
        <v>322816</v>
      </c>
      <c r="Y279" s="450">
        <f t="shared" si="542"/>
        <v>0</v>
      </c>
      <c r="Z279" s="450"/>
      <c r="AA279" s="450">
        <f t="shared" si="543"/>
        <v>322816</v>
      </c>
      <c r="AB279" s="449">
        <f t="shared" si="544"/>
        <v>0</v>
      </c>
      <c r="AC279" s="452">
        <f t="shared" si="545"/>
        <v>322816</v>
      </c>
      <c r="AD279" s="452">
        <f t="shared" si="546"/>
        <v>4196608</v>
      </c>
      <c r="AE279" s="454">
        <f t="shared" si="547"/>
        <v>2</v>
      </c>
      <c r="AF279" s="448"/>
      <c r="AG279" s="449">
        <f t="shared" si="548"/>
        <v>83200</v>
      </c>
      <c r="AH279" s="449">
        <f t="shared" si="549"/>
        <v>3.88</v>
      </c>
      <c r="AI279" s="449"/>
      <c r="AJ279" s="449">
        <f t="shared" si="550"/>
        <v>3.88</v>
      </c>
      <c r="AK279" s="450">
        <f t="shared" si="551"/>
        <v>322816</v>
      </c>
      <c r="AL279" s="450">
        <f t="shared" si="552"/>
        <v>0</v>
      </c>
      <c r="AM279" s="450"/>
      <c r="AN279" s="450">
        <f t="shared" si="553"/>
        <v>322816</v>
      </c>
      <c r="AO279" s="449">
        <f t="shared" si="554"/>
        <v>0</v>
      </c>
      <c r="AP279" s="452">
        <f t="shared" si="555"/>
        <v>322816</v>
      </c>
      <c r="AQ279" s="452">
        <f t="shared" si="556"/>
        <v>4196608</v>
      </c>
      <c r="AR279" s="454">
        <f t="shared" si="557"/>
        <v>3</v>
      </c>
      <c r="AS279" s="448"/>
      <c r="AT279" s="449">
        <f t="shared" si="558"/>
        <v>83200</v>
      </c>
      <c r="AU279" s="449">
        <f t="shared" si="559"/>
        <v>3.88</v>
      </c>
      <c r="AV279" s="449"/>
      <c r="AW279" s="449">
        <f t="shared" si="560"/>
        <v>3.88</v>
      </c>
      <c r="AX279" s="450">
        <f t="shared" si="561"/>
        <v>322816</v>
      </c>
      <c r="AY279" s="450">
        <f t="shared" si="562"/>
        <v>0</v>
      </c>
      <c r="AZ279" s="450"/>
      <c r="BA279" s="450">
        <f t="shared" si="563"/>
        <v>322816</v>
      </c>
      <c r="BB279" s="449">
        <f t="shared" si="564"/>
        <v>0</v>
      </c>
      <c r="BC279" s="452">
        <f t="shared" si="565"/>
        <v>322816</v>
      </c>
      <c r="BD279" s="452">
        <f t="shared" si="566"/>
        <v>4196608</v>
      </c>
    </row>
    <row r="280" spans="1:57" s="451" customFormat="1" ht="27">
      <c r="A280" s="807">
        <v>3</v>
      </c>
      <c r="B280" s="808" t="s">
        <v>2049</v>
      </c>
      <c r="C280" s="809" t="s">
        <v>1960</v>
      </c>
      <c r="D280" s="809">
        <v>1989</v>
      </c>
      <c r="E280" s="810" t="s">
        <v>452</v>
      </c>
      <c r="F280" s="809">
        <v>1</v>
      </c>
      <c r="G280" s="811"/>
      <c r="H280" s="812"/>
      <c r="I280" s="813">
        <v>83200</v>
      </c>
      <c r="J280" s="813">
        <v>3.88</v>
      </c>
      <c r="K280" s="814">
        <f t="shared" si="534"/>
        <v>322816</v>
      </c>
      <c r="L280" s="814">
        <v>0</v>
      </c>
      <c r="M280" s="814"/>
      <c r="N280" s="814">
        <f t="shared" si="535"/>
        <v>322816</v>
      </c>
      <c r="O280" s="813"/>
      <c r="P280" s="815">
        <f t="shared" si="536"/>
        <v>322816</v>
      </c>
      <c r="Q280" s="815">
        <f t="shared" si="537"/>
        <v>4196608</v>
      </c>
      <c r="R280" s="454">
        <f t="shared" si="538"/>
        <v>1</v>
      </c>
      <c r="S280" s="448"/>
      <c r="T280" s="449">
        <v>83200</v>
      </c>
      <c r="U280" s="449">
        <f t="shared" si="539"/>
        <v>3.88</v>
      </c>
      <c r="V280" s="449"/>
      <c r="W280" s="449">
        <f t="shared" si="540"/>
        <v>3.88</v>
      </c>
      <c r="X280" s="450">
        <f t="shared" si="541"/>
        <v>322816</v>
      </c>
      <c r="Y280" s="450">
        <f t="shared" si="542"/>
        <v>0</v>
      </c>
      <c r="Z280" s="450"/>
      <c r="AA280" s="450">
        <f t="shared" si="543"/>
        <v>322816</v>
      </c>
      <c r="AB280" s="449">
        <f t="shared" si="544"/>
        <v>0</v>
      </c>
      <c r="AC280" s="452">
        <f t="shared" si="545"/>
        <v>322816</v>
      </c>
      <c r="AD280" s="452">
        <f t="shared" si="546"/>
        <v>4196608</v>
      </c>
      <c r="AE280" s="454">
        <f t="shared" si="547"/>
        <v>2</v>
      </c>
      <c r="AF280" s="448"/>
      <c r="AG280" s="449">
        <f t="shared" si="548"/>
        <v>83200</v>
      </c>
      <c r="AH280" s="449">
        <f t="shared" si="549"/>
        <v>3.88</v>
      </c>
      <c r="AI280" s="449"/>
      <c r="AJ280" s="449">
        <f t="shared" si="550"/>
        <v>3.88</v>
      </c>
      <c r="AK280" s="450">
        <f t="shared" si="551"/>
        <v>322816</v>
      </c>
      <c r="AL280" s="450">
        <f t="shared" si="552"/>
        <v>0</v>
      </c>
      <c r="AM280" s="450"/>
      <c r="AN280" s="450">
        <f t="shared" si="553"/>
        <v>322816</v>
      </c>
      <c r="AO280" s="449">
        <f t="shared" si="554"/>
        <v>0</v>
      </c>
      <c r="AP280" s="452">
        <f t="shared" si="555"/>
        <v>322816</v>
      </c>
      <c r="AQ280" s="452">
        <f t="shared" si="556"/>
        <v>4196608</v>
      </c>
      <c r="AR280" s="454">
        <f t="shared" si="557"/>
        <v>3</v>
      </c>
      <c r="AS280" s="448"/>
      <c r="AT280" s="449">
        <f t="shared" si="558"/>
        <v>83200</v>
      </c>
      <c r="AU280" s="449">
        <f t="shared" si="559"/>
        <v>3.88</v>
      </c>
      <c r="AV280" s="449"/>
      <c r="AW280" s="449">
        <f t="shared" si="560"/>
        <v>3.88</v>
      </c>
      <c r="AX280" s="450">
        <f t="shared" si="561"/>
        <v>322816</v>
      </c>
      <c r="AY280" s="450">
        <f t="shared" si="562"/>
        <v>0</v>
      </c>
      <c r="AZ280" s="450"/>
      <c r="BA280" s="450">
        <f t="shared" si="563"/>
        <v>322816</v>
      </c>
      <c r="BB280" s="449">
        <f t="shared" si="564"/>
        <v>0</v>
      </c>
      <c r="BC280" s="452">
        <f t="shared" si="565"/>
        <v>322816</v>
      </c>
      <c r="BD280" s="452">
        <f t="shared" si="566"/>
        <v>4196608</v>
      </c>
    </row>
    <row r="281" spans="1:57" s="451" customFormat="1" ht="27">
      <c r="A281" s="807">
        <v>4</v>
      </c>
      <c r="B281" s="808" t="s">
        <v>1458</v>
      </c>
      <c r="C281" s="809" t="s">
        <v>1961</v>
      </c>
      <c r="D281" s="809">
        <v>1996</v>
      </c>
      <c r="E281" s="810" t="s">
        <v>452</v>
      </c>
      <c r="F281" s="809">
        <v>1</v>
      </c>
      <c r="G281" s="811"/>
      <c r="H281" s="812"/>
      <c r="I281" s="813">
        <v>83200</v>
      </c>
      <c r="J281" s="813">
        <v>3.88</v>
      </c>
      <c r="K281" s="814">
        <f t="shared" si="534"/>
        <v>322816</v>
      </c>
      <c r="L281" s="814">
        <v>0</v>
      </c>
      <c r="M281" s="814"/>
      <c r="N281" s="814">
        <f t="shared" si="535"/>
        <v>322816</v>
      </c>
      <c r="O281" s="813"/>
      <c r="P281" s="815">
        <f t="shared" si="536"/>
        <v>322816</v>
      </c>
      <c r="Q281" s="815">
        <f t="shared" si="537"/>
        <v>4196608</v>
      </c>
      <c r="R281" s="454">
        <f t="shared" si="538"/>
        <v>1</v>
      </c>
      <c r="S281" s="448"/>
      <c r="T281" s="449">
        <v>83200</v>
      </c>
      <c r="U281" s="449">
        <f t="shared" si="539"/>
        <v>3.88</v>
      </c>
      <c r="V281" s="449"/>
      <c r="W281" s="449">
        <f t="shared" si="540"/>
        <v>3.88</v>
      </c>
      <c r="X281" s="450">
        <f t="shared" si="541"/>
        <v>322816</v>
      </c>
      <c r="Y281" s="450">
        <f t="shared" si="542"/>
        <v>0</v>
      </c>
      <c r="Z281" s="450"/>
      <c r="AA281" s="450">
        <f t="shared" si="543"/>
        <v>322816</v>
      </c>
      <c r="AB281" s="449">
        <f t="shared" si="544"/>
        <v>0</v>
      </c>
      <c r="AC281" s="452">
        <f t="shared" si="545"/>
        <v>322816</v>
      </c>
      <c r="AD281" s="452">
        <f t="shared" si="546"/>
        <v>4196608</v>
      </c>
      <c r="AE281" s="454">
        <f t="shared" si="547"/>
        <v>2</v>
      </c>
      <c r="AF281" s="448"/>
      <c r="AG281" s="449">
        <f t="shared" si="548"/>
        <v>83200</v>
      </c>
      <c r="AH281" s="449">
        <f t="shared" si="549"/>
        <v>3.88</v>
      </c>
      <c r="AI281" s="449"/>
      <c r="AJ281" s="449">
        <f t="shared" si="550"/>
        <v>3.88</v>
      </c>
      <c r="AK281" s="450">
        <f t="shared" si="551"/>
        <v>322816</v>
      </c>
      <c r="AL281" s="450">
        <f t="shared" si="552"/>
        <v>0</v>
      </c>
      <c r="AM281" s="450"/>
      <c r="AN281" s="450">
        <f t="shared" si="553"/>
        <v>322816</v>
      </c>
      <c r="AO281" s="449">
        <f t="shared" si="554"/>
        <v>0</v>
      </c>
      <c r="AP281" s="452">
        <f t="shared" si="555"/>
        <v>322816</v>
      </c>
      <c r="AQ281" s="452">
        <f t="shared" si="556"/>
        <v>4196608</v>
      </c>
      <c r="AR281" s="454">
        <f t="shared" si="557"/>
        <v>3</v>
      </c>
      <c r="AS281" s="448"/>
      <c r="AT281" s="449">
        <f t="shared" si="558"/>
        <v>83200</v>
      </c>
      <c r="AU281" s="449">
        <f t="shared" si="559"/>
        <v>3.88</v>
      </c>
      <c r="AV281" s="449"/>
      <c r="AW281" s="449">
        <f t="shared" si="560"/>
        <v>3.88</v>
      </c>
      <c r="AX281" s="450">
        <f t="shared" si="561"/>
        <v>322816</v>
      </c>
      <c r="AY281" s="450">
        <f t="shared" si="562"/>
        <v>0</v>
      </c>
      <c r="AZ281" s="450"/>
      <c r="BA281" s="450">
        <f t="shared" si="563"/>
        <v>322816</v>
      </c>
      <c r="BB281" s="449">
        <f t="shared" si="564"/>
        <v>0</v>
      </c>
      <c r="BC281" s="452">
        <f t="shared" si="565"/>
        <v>322816</v>
      </c>
      <c r="BD281" s="452">
        <f t="shared" si="566"/>
        <v>4196608</v>
      </c>
    </row>
    <row r="282" spans="1:57" s="451" customFormat="1" ht="27">
      <c r="A282" s="807">
        <v>5</v>
      </c>
      <c r="B282" s="808" t="s">
        <v>2050</v>
      </c>
      <c r="C282" s="809" t="s">
        <v>1961</v>
      </c>
      <c r="D282" s="809">
        <v>1999</v>
      </c>
      <c r="E282" s="810" t="s">
        <v>452</v>
      </c>
      <c r="F282" s="809">
        <v>1</v>
      </c>
      <c r="G282" s="811"/>
      <c r="H282" s="812"/>
      <c r="I282" s="813">
        <v>83200</v>
      </c>
      <c r="J282" s="813">
        <v>3.88</v>
      </c>
      <c r="K282" s="814">
        <f t="shared" si="534"/>
        <v>322816</v>
      </c>
      <c r="L282" s="814">
        <v>0</v>
      </c>
      <c r="M282" s="814"/>
      <c r="N282" s="814">
        <f t="shared" si="535"/>
        <v>322816</v>
      </c>
      <c r="O282" s="813"/>
      <c r="P282" s="815">
        <f t="shared" si="536"/>
        <v>322816</v>
      </c>
      <c r="Q282" s="815">
        <f t="shared" si="537"/>
        <v>4196608</v>
      </c>
      <c r="R282" s="454">
        <f t="shared" si="538"/>
        <v>1</v>
      </c>
      <c r="S282" s="448"/>
      <c r="T282" s="449">
        <v>83200</v>
      </c>
      <c r="U282" s="449">
        <f t="shared" si="539"/>
        <v>3.88</v>
      </c>
      <c r="V282" s="449"/>
      <c r="W282" s="449">
        <f t="shared" si="540"/>
        <v>3.88</v>
      </c>
      <c r="X282" s="450">
        <f t="shared" si="541"/>
        <v>322816</v>
      </c>
      <c r="Y282" s="450">
        <f t="shared" si="542"/>
        <v>0</v>
      </c>
      <c r="Z282" s="450"/>
      <c r="AA282" s="450">
        <f t="shared" si="543"/>
        <v>322816</v>
      </c>
      <c r="AB282" s="449">
        <f t="shared" si="544"/>
        <v>0</v>
      </c>
      <c r="AC282" s="452">
        <f t="shared" si="545"/>
        <v>322816</v>
      </c>
      <c r="AD282" s="452">
        <f t="shared" si="546"/>
        <v>4196608</v>
      </c>
      <c r="AE282" s="454">
        <f t="shared" si="547"/>
        <v>2</v>
      </c>
      <c r="AF282" s="448"/>
      <c r="AG282" s="449">
        <f t="shared" si="548"/>
        <v>83200</v>
      </c>
      <c r="AH282" s="449">
        <f t="shared" si="549"/>
        <v>3.88</v>
      </c>
      <c r="AI282" s="449"/>
      <c r="AJ282" s="449">
        <f t="shared" si="550"/>
        <v>3.88</v>
      </c>
      <c r="AK282" s="450">
        <f t="shared" si="551"/>
        <v>322816</v>
      </c>
      <c r="AL282" s="450">
        <f t="shared" si="552"/>
        <v>0</v>
      </c>
      <c r="AM282" s="450"/>
      <c r="AN282" s="450">
        <f t="shared" si="553"/>
        <v>322816</v>
      </c>
      <c r="AO282" s="449">
        <f t="shared" si="554"/>
        <v>0</v>
      </c>
      <c r="AP282" s="452">
        <f t="shared" si="555"/>
        <v>322816</v>
      </c>
      <c r="AQ282" s="452">
        <f t="shared" si="556"/>
        <v>4196608</v>
      </c>
      <c r="AR282" s="454">
        <f t="shared" si="557"/>
        <v>3</v>
      </c>
      <c r="AS282" s="448"/>
      <c r="AT282" s="449">
        <f t="shared" si="558"/>
        <v>83200</v>
      </c>
      <c r="AU282" s="449">
        <f t="shared" si="559"/>
        <v>3.88</v>
      </c>
      <c r="AV282" s="449"/>
      <c r="AW282" s="449">
        <f t="shared" si="560"/>
        <v>3.88</v>
      </c>
      <c r="AX282" s="450">
        <f t="shared" si="561"/>
        <v>322816</v>
      </c>
      <c r="AY282" s="450">
        <f t="shared" si="562"/>
        <v>0</v>
      </c>
      <c r="AZ282" s="450"/>
      <c r="BA282" s="450">
        <f t="shared" si="563"/>
        <v>322816</v>
      </c>
      <c r="BB282" s="449">
        <f t="shared" si="564"/>
        <v>0</v>
      </c>
      <c r="BC282" s="452">
        <f t="shared" si="565"/>
        <v>322816</v>
      </c>
      <c r="BD282" s="452">
        <f t="shared" si="566"/>
        <v>4196608</v>
      </c>
    </row>
    <row r="283" spans="1:57" s="451" customFormat="1" ht="27">
      <c r="A283" s="807">
        <v>6</v>
      </c>
      <c r="B283" s="808" t="s">
        <v>132</v>
      </c>
      <c r="C283" s="809" t="s">
        <v>1960</v>
      </c>
      <c r="D283" s="809">
        <v>1999</v>
      </c>
      <c r="E283" s="810" t="s">
        <v>452</v>
      </c>
      <c r="F283" s="809">
        <v>1</v>
      </c>
      <c r="G283" s="811"/>
      <c r="H283" s="812"/>
      <c r="I283" s="813">
        <v>83200</v>
      </c>
      <c r="J283" s="813">
        <v>3.88</v>
      </c>
      <c r="K283" s="814">
        <f t="shared" si="534"/>
        <v>322816</v>
      </c>
      <c r="L283" s="814">
        <v>0</v>
      </c>
      <c r="M283" s="814"/>
      <c r="N283" s="814">
        <f t="shared" si="535"/>
        <v>322816</v>
      </c>
      <c r="O283" s="813"/>
      <c r="P283" s="815">
        <f t="shared" si="536"/>
        <v>322816</v>
      </c>
      <c r="Q283" s="815">
        <f t="shared" si="537"/>
        <v>4196608</v>
      </c>
      <c r="R283" s="454">
        <f t="shared" si="538"/>
        <v>1</v>
      </c>
      <c r="S283" s="448"/>
      <c r="T283" s="449">
        <v>83200</v>
      </c>
      <c r="U283" s="449">
        <f t="shared" si="539"/>
        <v>3.88</v>
      </c>
      <c r="V283" s="449"/>
      <c r="W283" s="449">
        <f t="shared" si="540"/>
        <v>3.88</v>
      </c>
      <c r="X283" s="450">
        <f t="shared" si="541"/>
        <v>322816</v>
      </c>
      <c r="Y283" s="450">
        <f t="shared" si="542"/>
        <v>0</v>
      </c>
      <c r="Z283" s="450"/>
      <c r="AA283" s="450">
        <f t="shared" si="543"/>
        <v>322816</v>
      </c>
      <c r="AB283" s="449">
        <f t="shared" si="544"/>
        <v>0</v>
      </c>
      <c r="AC283" s="452">
        <f t="shared" si="545"/>
        <v>322816</v>
      </c>
      <c r="AD283" s="452">
        <f t="shared" si="546"/>
        <v>4196608</v>
      </c>
      <c r="AE283" s="454">
        <f t="shared" si="547"/>
        <v>2</v>
      </c>
      <c r="AF283" s="448"/>
      <c r="AG283" s="449">
        <f t="shared" si="548"/>
        <v>83200</v>
      </c>
      <c r="AH283" s="449">
        <f t="shared" si="549"/>
        <v>3.88</v>
      </c>
      <c r="AI283" s="449"/>
      <c r="AJ283" s="449">
        <f t="shared" si="550"/>
        <v>3.88</v>
      </c>
      <c r="AK283" s="450">
        <f t="shared" si="551"/>
        <v>322816</v>
      </c>
      <c r="AL283" s="450">
        <f t="shared" si="552"/>
        <v>0</v>
      </c>
      <c r="AM283" s="450"/>
      <c r="AN283" s="450">
        <f t="shared" si="553"/>
        <v>322816</v>
      </c>
      <c r="AO283" s="449">
        <f t="shared" si="554"/>
        <v>0</v>
      </c>
      <c r="AP283" s="452">
        <f t="shared" si="555"/>
        <v>322816</v>
      </c>
      <c r="AQ283" s="452">
        <f t="shared" si="556"/>
        <v>4196608</v>
      </c>
      <c r="AR283" s="454">
        <f t="shared" si="557"/>
        <v>3</v>
      </c>
      <c r="AS283" s="448"/>
      <c r="AT283" s="449">
        <f t="shared" si="558"/>
        <v>83200</v>
      </c>
      <c r="AU283" s="449">
        <f t="shared" si="559"/>
        <v>3.88</v>
      </c>
      <c r="AV283" s="449"/>
      <c r="AW283" s="449">
        <f t="shared" si="560"/>
        <v>3.88</v>
      </c>
      <c r="AX283" s="450">
        <f t="shared" si="561"/>
        <v>322816</v>
      </c>
      <c r="AY283" s="450">
        <f t="shared" si="562"/>
        <v>0</v>
      </c>
      <c r="AZ283" s="450"/>
      <c r="BA283" s="450">
        <f t="shared" si="563"/>
        <v>322816</v>
      </c>
      <c r="BB283" s="449">
        <f t="shared" si="564"/>
        <v>0</v>
      </c>
      <c r="BC283" s="452">
        <f t="shared" si="565"/>
        <v>322816</v>
      </c>
      <c r="BD283" s="452">
        <f t="shared" si="566"/>
        <v>4196608</v>
      </c>
    </row>
    <row r="284" spans="1:57" s="451" customFormat="1" ht="27">
      <c r="A284" s="807">
        <v>7</v>
      </c>
      <c r="B284" s="808" t="s">
        <v>2623</v>
      </c>
      <c r="C284" s="809" t="s">
        <v>1960</v>
      </c>
      <c r="D284" s="809">
        <v>1992</v>
      </c>
      <c r="E284" s="810" t="s">
        <v>452</v>
      </c>
      <c r="F284" s="809">
        <v>1</v>
      </c>
      <c r="G284" s="811"/>
      <c r="H284" s="812"/>
      <c r="I284" s="813">
        <v>83200</v>
      </c>
      <c r="J284" s="813">
        <v>3.88</v>
      </c>
      <c r="K284" s="814">
        <f t="shared" si="534"/>
        <v>322816</v>
      </c>
      <c r="L284" s="814">
        <v>0</v>
      </c>
      <c r="M284" s="814"/>
      <c r="N284" s="814">
        <f t="shared" si="535"/>
        <v>322816</v>
      </c>
      <c r="O284" s="813"/>
      <c r="P284" s="815">
        <f t="shared" si="536"/>
        <v>322816</v>
      </c>
      <c r="Q284" s="815">
        <f t="shared" si="537"/>
        <v>4196608</v>
      </c>
      <c r="R284" s="454">
        <f t="shared" si="538"/>
        <v>1</v>
      </c>
      <c r="S284" s="448"/>
      <c r="T284" s="449">
        <v>83200</v>
      </c>
      <c r="U284" s="449">
        <f t="shared" si="539"/>
        <v>3.88</v>
      </c>
      <c r="V284" s="449"/>
      <c r="W284" s="449">
        <f t="shared" si="540"/>
        <v>3.88</v>
      </c>
      <c r="X284" s="450">
        <f t="shared" si="541"/>
        <v>322816</v>
      </c>
      <c r="Y284" s="450">
        <f t="shared" si="542"/>
        <v>0</v>
      </c>
      <c r="Z284" s="450"/>
      <c r="AA284" s="450">
        <f t="shared" si="543"/>
        <v>322816</v>
      </c>
      <c r="AB284" s="449">
        <f t="shared" si="544"/>
        <v>0</v>
      </c>
      <c r="AC284" s="452">
        <f t="shared" si="545"/>
        <v>322816</v>
      </c>
      <c r="AD284" s="452">
        <f t="shared" si="546"/>
        <v>4196608</v>
      </c>
      <c r="AE284" s="454">
        <f t="shared" si="547"/>
        <v>2</v>
      </c>
      <c r="AF284" s="448"/>
      <c r="AG284" s="449">
        <f t="shared" si="548"/>
        <v>83200</v>
      </c>
      <c r="AH284" s="449">
        <f t="shared" si="549"/>
        <v>3.88</v>
      </c>
      <c r="AI284" s="449"/>
      <c r="AJ284" s="449">
        <f t="shared" si="550"/>
        <v>3.88</v>
      </c>
      <c r="AK284" s="450">
        <f t="shared" si="551"/>
        <v>322816</v>
      </c>
      <c r="AL284" s="450">
        <f t="shared" si="552"/>
        <v>0</v>
      </c>
      <c r="AM284" s="450"/>
      <c r="AN284" s="450">
        <f t="shared" si="553"/>
        <v>322816</v>
      </c>
      <c r="AO284" s="449">
        <f t="shared" si="554"/>
        <v>0</v>
      </c>
      <c r="AP284" s="452">
        <f t="shared" si="555"/>
        <v>322816</v>
      </c>
      <c r="AQ284" s="452">
        <f t="shared" si="556"/>
        <v>4196608</v>
      </c>
      <c r="AR284" s="454">
        <f t="shared" si="557"/>
        <v>3</v>
      </c>
      <c r="AS284" s="448"/>
      <c r="AT284" s="449">
        <f t="shared" si="558"/>
        <v>83200</v>
      </c>
      <c r="AU284" s="449">
        <f t="shared" si="559"/>
        <v>3.88</v>
      </c>
      <c r="AV284" s="449"/>
      <c r="AW284" s="449">
        <f t="shared" si="560"/>
        <v>3.88</v>
      </c>
      <c r="AX284" s="450">
        <f t="shared" si="561"/>
        <v>322816</v>
      </c>
      <c r="AY284" s="450">
        <f t="shared" si="562"/>
        <v>0</v>
      </c>
      <c r="AZ284" s="450"/>
      <c r="BA284" s="450">
        <f t="shared" si="563"/>
        <v>322816</v>
      </c>
      <c r="BB284" s="449">
        <f t="shared" si="564"/>
        <v>0</v>
      </c>
      <c r="BC284" s="452">
        <f t="shared" si="565"/>
        <v>322816</v>
      </c>
      <c r="BD284" s="452">
        <f t="shared" si="566"/>
        <v>4196608</v>
      </c>
    </row>
    <row r="285" spans="1:57" s="451" customFormat="1" ht="27">
      <c r="A285" s="807">
        <v>8</v>
      </c>
      <c r="B285" s="808" t="s">
        <v>2633</v>
      </c>
      <c r="C285" s="809" t="s">
        <v>1960</v>
      </c>
      <c r="D285" s="809">
        <v>2002</v>
      </c>
      <c r="E285" s="810" t="s">
        <v>452</v>
      </c>
      <c r="F285" s="809">
        <v>1</v>
      </c>
      <c r="G285" s="811"/>
      <c r="H285" s="812"/>
      <c r="I285" s="813">
        <v>83200</v>
      </c>
      <c r="J285" s="813">
        <v>3.88</v>
      </c>
      <c r="K285" s="814">
        <f t="shared" si="534"/>
        <v>322816</v>
      </c>
      <c r="L285" s="814">
        <v>0</v>
      </c>
      <c r="M285" s="814"/>
      <c r="N285" s="814">
        <f t="shared" si="535"/>
        <v>322816</v>
      </c>
      <c r="O285" s="813"/>
      <c r="P285" s="815">
        <f t="shared" si="536"/>
        <v>322816</v>
      </c>
      <c r="Q285" s="815">
        <f t="shared" si="537"/>
        <v>4196608</v>
      </c>
      <c r="R285" s="454">
        <f t="shared" si="538"/>
        <v>1</v>
      </c>
      <c r="S285" s="448"/>
      <c r="T285" s="449">
        <v>83200</v>
      </c>
      <c r="U285" s="449">
        <f t="shared" si="539"/>
        <v>3.88</v>
      </c>
      <c r="V285" s="449"/>
      <c r="W285" s="449">
        <f t="shared" si="540"/>
        <v>3.88</v>
      </c>
      <c r="X285" s="450">
        <f t="shared" si="541"/>
        <v>322816</v>
      </c>
      <c r="Y285" s="450">
        <f t="shared" si="542"/>
        <v>0</v>
      </c>
      <c r="Z285" s="450"/>
      <c r="AA285" s="450">
        <f t="shared" si="543"/>
        <v>322816</v>
      </c>
      <c r="AB285" s="449">
        <f t="shared" si="544"/>
        <v>0</v>
      </c>
      <c r="AC285" s="452">
        <f t="shared" si="545"/>
        <v>322816</v>
      </c>
      <c r="AD285" s="452">
        <f t="shared" si="546"/>
        <v>4196608</v>
      </c>
      <c r="AE285" s="454">
        <f t="shared" si="547"/>
        <v>2</v>
      </c>
      <c r="AF285" s="448"/>
      <c r="AG285" s="449">
        <f t="shared" si="548"/>
        <v>83200</v>
      </c>
      <c r="AH285" s="449">
        <f t="shared" si="549"/>
        <v>3.88</v>
      </c>
      <c r="AI285" s="449"/>
      <c r="AJ285" s="449">
        <f t="shared" si="550"/>
        <v>3.88</v>
      </c>
      <c r="AK285" s="450">
        <f t="shared" si="551"/>
        <v>322816</v>
      </c>
      <c r="AL285" s="450">
        <f t="shared" si="552"/>
        <v>0</v>
      </c>
      <c r="AM285" s="450"/>
      <c r="AN285" s="450">
        <f t="shared" si="553"/>
        <v>322816</v>
      </c>
      <c r="AO285" s="449">
        <f t="shared" si="554"/>
        <v>0</v>
      </c>
      <c r="AP285" s="452">
        <f t="shared" si="555"/>
        <v>322816</v>
      </c>
      <c r="AQ285" s="452">
        <f t="shared" si="556"/>
        <v>4196608</v>
      </c>
      <c r="AR285" s="454">
        <f t="shared" si="557"/>
        <v>3</v>
      </c>
      <c r="AS285" s="448"/>
      <c r="AT285" s="449">
        <f t="shared" si="558"/>
        <v>83200</v>
      </c>
      <c r="AU285" s="449">
        <f t="shared" si="559"/>
        <v>3.88</v>
      </c>
      <c r="AV285" s="449"/>
      <c r="AW285" s="449">
        <f t="shared" si="560"/>
        <v>3.88</v>
      </c>
      <c r="AX285" s="450">
        <f t="shared" si="561"/>
        <v>322816</v>
      </c>
      <c r="AY285" s="450">
        <f t="shared" si="562"/>
        <v>0</v>
      </c>
      <c r="AZ285" s="450"/>
      <c r="BA285" s="450">
        <f t="shared" si="563"/>
        <v>322816</v>
      </c>
      <c r="BB285" s="449">
        <f t="shared" si="564"/>
        <v>0</v>
      </c>
      <c r="BC285" s="452">
        <f t="shared" si="565"/>
        <v>322816</v>
      </c>
      <c r="BD285" s="452">
        <f t="shared" si="566"/>
        <v>4196608</v>
      </c>
    </row>
    <row r="286" spans="1:57" s="451" customFormat="1" ht="27">
      <c r="A286" s="807">
        <v>9</v>
      </c>
      <c r="B286" s="808" t="s">
        <v>2634</v>
      </c>
      <c r="C286" s="809" t="s">
        <v>1960</v>
      </c>
      <c r="D286" s="809">
        <v>1987</v>
      </c>
      <c r="E286" s="810" t="s">
        <v>452</v>
      </c>
      <c r="F286" s="809">
        <v>1</v>
      </c>
      <c r="G286" s="811"/>
      <c r="H286" s="812"/>
      <c r="I286" s="813">
        <v>83200</v>
      </c>
      <c r="J286" s="813">
        <v>3.88</v>
      </c>
      <c r="K286" s="814">
        <f t="shared" si="534"/>
        <v>322816</v>
      </c>
      <c r="L286" s="814">
        <v>0</v>
      </c>
      <c r="M286" s="814"/>
      <c r="N286" s="814">
        <f t="shared" si="535"/>
        <v>322816</v>
      </c>
      <c r="O286" s="813"/>
      <c r="P286" s="815">
        <f t="shared" si="536"/>
        <v>322816</v>
      </c>
      <c r="Q286" s="815">
        <f t="shared" si="537"/>
        <v>4196608</v>
      </c>
      <c r="R286" s="454">
        <f t="shared" si="538"/>
        <v>1</v>
      </c>
      <c r="S286" s="448"/>
      <c r="T286" s="449">
        <v>83200</v>
      </c>
      <c r="U286" s="449">
        <f t="shared" si="539"/>
        <v>3.88</v>
      </c>
      <c r="V286" s="449"/>
      <c r="W286" s="449">
        <f t="shared" si="540"/>
        <v>3.88</v>
      </c>
      <c r="X286" s="450">
        <f t="shared" si="541"/>
        <v>322816</v>
      </c>
      <c r="Y286" s="450">
        <f t="shared" si="542"/>
        <v>0</v>
      </c>
      <c r="Z286" s="450"/>
      <c r="AA286" s="450">
        <f t="shared" si="543"/>
        <v>322816</v>
      </c>
      <c r="AB286" s="449">
        <f t="shared" si="544"/>
        <v>0</v>
      </c>
      <c r="AC286" s="452">
        <f t="shared" si="545"/>
        <v>322816</v>
      </c>
      <c r="AD286" s="452">
        <f t="shared" si="546"/>
        <v>4196608</v>
      </c>
      <c r="AE286" s="454">
        <f t="shared" si="547"/>
        <v>2</v>
      </c>
      <c r="AF286" s="448"/>
      <c r="AG286" s="449">
        <f t="shared" si="548"/>
        <v>83200</v>
      </c>
      <c r="AH286" s="449">
        <f t="shared" si="549"/>
        <v>3.88</v>
      </c>
      <c r="AI286" s="449"/>
      <c r="AJ286" s="449">
        <f t="shared" si="550"/>
        <v>3.88</v>
      </c>
      <c r="AK286" s="450">
        <f t="shared" si="551"/>
        <v>322816</v>
      </c>
      <c r="AL286" s="450">
        <f t="shared" si="552"/>
        <v>0</v>
      </c>
      <c r="AM286" s="450"/>
      <c r="AN286" s="450">
        <f t="shared" si="553"/>
        <v>322816</v>
      </c>
      <c r="AO286" s="449">
        <f t="shared" si="554"/>
        <v>0</v>
      </c>
      <c r="AP286" s="452">
        <f t="shared" si="555"/>
        <v>322816</v>
      </c>
      <c r="AQ286" s="452">
        <f t="shared" si="556"/>
        <v>4196608</v>
      </c>
      <c r="AR286" s="454">
        <f t="shared" si="557"/>
        <v>3</v>
      </c>
      <c r="AS286" s="448"/>
      <c r="AT286" s="449">
        <f t="shared" si="558"/>
        <v>83200</v>
      </c>
      <c r="AU286" s="449">
        <f t="shared" si="559"/>
        <v>3.88</v>
      </c>
      <c r="AV286" s="449"/>
      <c r="AW286" s="449">
        <f t="shared" si="560"/>
        <v>3.88</v>
      </c>
      <c r="AX286" s="450">
        <f t="shared" si="561"/>
        <v>322816</v>
      </c>
      <c r="AY286" s="450">
        <f t="shared" si="562"/>
        <v>0</v>
      </c>
      <c r="AZ286" s="450"/>
      <c r="BA286" s="450">
        <f t="shared" si="563"/>
        <v>322816</v>
      </c>
      <c r="BB286" s="449">
        <f t="shared" si="564"/>
        <v>0</v>
      </c>
      <c r="BC286" s="452">
        <f t="shared" si="565"/>
        <v>322816</v>
      </c>
      <c r="BD286" s="452">
        <f t="shared" si="566"/>
        <v>4196608</v>
      </c>
    </row>
    <row r="287" spans="1:57" s="451" customFormat="1" ht="27">
      <c r="A287" s="807">
        <v>10</v>
      </c>
      <c r="B287" s="808" t="s">
        <v>2635</v>
      </c>
      <c r="C287" s="809" t="s">
        <v>1961</v>
      </c>
      <c r="D287" s="809">
        <v>1996</v>
      </c>
      <c r="E287" s="810" t="s">
        <v>452</v>
      </c>
      <c r="F287" s="809">
        <v>1</v>
      </c>
      <c r="G287" s="811"/>
      <c r="H287" s="812"/>
      <c r="I287" s="813">
        <v>83200</v>
      </c>
      <c r="J287" s="813">
        <v>3.88</v>
      </c>
      <c r="K287" s="814">
        <f t="shared" si="534"/>
        <v>322816</v>
      </c>
      <c r="L287" s="814">
        <v>0</v>
      </c>
      <c r="M287" s="814"/>
      <c r="N287" s="814">
        <f t="shared" si="535"/>
        <v>322816</v>
      </c>
      <c r="O287" s="813"/>
      <c r="P287" s="815">
        <f t="shared" si="536"/>
        <v>322816</v>
      </c>
      <c r="Q287" s="815">
        <f t="shared" si="537"/>
        <v>4196608</v>
      </c>
      <c r="R287" s="454">
        <f t="shared" si="538"/>
        <v>1</v>
      </c>
      <c r="S287" s="448"/>
      <c r="T287" s="449">
        <v>83200</v>
      </c>
      <c r="U287" s="449">
        <f t="shared" si="539"/>
        <v>3.88</v>
      </c>
      <c r="V287" s="449"/>
      <c r="W287" s="449">
        <f t="shared" si="540"/>
        <v>3.88</v>
      </c>
      <c r="X287" s="450">
        <f t="shared" si="541"/>
        <v>322816</v>
      </c>
      <c r="Y287" s="450">
        <f t="shared" si="542"/>
        <v>0</v>
      </c>
      <c r="Z287" s="450"/>
      <c r="AA287" s="450">
        <f t="shared" si="543"/>
        <v>322816</v>
      </c>
      <c r="AB287" s="449">
        <f t="shared" si="544"/>
        <v>0</v>
      </c>
      <c r="AC287" s="452">
        <f t="shared" si="545"/>
        <v>322816</v>
      </c>
      <c r="AD287" s="452">
        <f t="shared" si="546"/>
        <v>4196608</v>
      </c>
      <c r="AE287" s="454">
        <f t="shared" si="547"/>
        <v>2</v>
      </c>
      <c r="AF287" s="448"/>
      <c r="AG287" s="449">
        <f t="shared" si="548"/>
        <v>83200</v>
      </c>
      <c r="AH287" s="449">
        <f t="shared" si="549"/>
        <v>3.88</v>
      </c>
      <c r="AI287" s="449"/>
      <c r="AJ287" s="449">
        <f t="shared" si="550"/>
        <v>3.88</v>
      </c>
      <c r="AK287" s="450">
        <f t="shared" si="551"/>
        <v>322816</v>
      </c>
      <c r="AL287" s="450">
        <f t="shared" si="552"/>
        <v>0</v>
      </c>
      <c r="AM287" s="450"/>
      <c r="AN287" s="450">
        <f t="shared" si="553"/>
        <v>322816</v>
      </c>
      <c r="AO287" s="449">
        <f t="shared" si="554"/>
        <v>0</v>
      </c>
      <c r="AP287" s="452">
        <f t="shared" si="555"/>
        <v>322816</v>
      </c>
      <c r="AQ287" s="452">
        <f t="shared" si="556"/>
        <v>4196608</v>
      </c>
      <c r="AR287" s="454">
        <f t="shared" si="557"/>
        <v>3</v>
      </c>
      <c r="AS287" s="448"/>
      <c r="AT287" s="449">
        <f t="shared" si="558"/>
        <v>83200</v>
      </c>
      <c r="AU287" s="449">
        <f t="shared" si="559"/>
        <v>3.88</v>
      </c>
      <c r="AV287" s="449"/>
      <c r="AW287" s="449">
        <f t="shared" si="560"/>
        <v>3.88</v>
      </c>
      <c r="AX287" s="450">
        <f t="shared" si="561"/>
        <v>322816</v>
      </c>
      <c r="AY287" s="450">
        <f t="shared" si="562"/>
        <v>0</v>
      </c>
      <c r="AZ287" s="450"/>
      <c r="BA287" s="450">
        <f t="shared" si="563"/>
        <v>322816</v>
      </c>
      <c r="BB287" s="449">
        <f t="shared" si="564"/>
        <v>0</v>
      </c>
      <c r="BC287" s="452">
        <f t="shared" si="565"/>
        <v>322816</v>
      </c>
      <c r="BD287" s="452">
        <f t="shared" si="566"/>
        <v>4196608</v>
      </c>
    </row>
    <row r="288" spans="1:57" s="451" customFormat="1" ht="27">
      <c r="A288" s="807">
        <v>11</v>
      </c>
      <c r="B288" s="808" t="s">
        <v>3121</v>
      </c>
      <c r="C288" s="809" t="s">
        <v>1960</v>
      </c>
      <c r="D288" s="809">
        <v>1992</v>
      </c>
      <c r="E288" s="810" t="s">
        <v>452</v>
      </c>
      <c r="F288" s="809">
        <v>1</v>
      </c>
      <c r="G288" s="811"/>
      <c r="H288" s="812"/>
      <c r="I288" s="813">
        <v>83200</v>
      </c>
      <c r="J288" s="813">
        <v>3.88</v>
      </c>
      <c r="K288" s="814">
        <f t="shared" si="534"/>
        <v>322816</v>
      </c>
      <c r="L288" s="814">
        <v>0</v>
      </c>
      <c r="M288" s="814"/>
      <c r="N288" s="814">
        <f t="shared" si="535"/>
        <v>322816</v>
      </c>
      <c r="O288" s="813"/>
      <c r="P288" s="815">
        <f t="shared" si="536"/>
        <v>322816</v>
      </c>
      <c r="Q288" s="815">
        <f t="shared" si="537"/>
        <v>4196608</v>
      </c>
      <c r="R288" s="454">
        <f t="shared" si="538"/>
        <v>1</v>
      </c>
      <c r="S288" s="448"/>
      <c r="T288" s="449">
        <v>83200</v>
      </c>
      <c r="U288" s="449">
        <f t="shared" si="539"/>
        <v>3.88</v>
      </c>
      <c r="V288" s="449"/>
      <c r="W288" s="449">
        <f t="shared" si="540"/>
        <v>3.88</v>
      </c>
      <c r="X288" s="450">
        <f t="shared" si="541"/>
        <v>322816</v>
      </c>
      <c r="Y288" s="450">
        <f t="shared" si="542"/>
        <v>0</v>
      </c>
      <c r="Z288" s="450"/>
      <c r="AA288" s="450">
        <f t="shared" si="543"/>
        <v>322816</v>
      </c>
      <c r="AB288" s="449">
        <f t="shared" si="544"/>
        <v>0</v>
      </c>
      <c r="AC288" s="452">
        <f t="shared" si="545"/>
        <v>322816</v>
      </c>
      <c r="AD288" s="452">
        <f t="shared" si="546"/>
        <v>4196608</v>
      </c>
      <c r="AE288" s="454">
        <f t="shared" si="547"/>
        <v>2</v>
      </c>
      <c r="AF288" s="448"/>
      <c r="AG288" s="449">
        <f t="shared" si="548"/>
        <v>83200</v>
      </c>
      <c r="AH288" s="449">
        <f t="shared" si="549"/>
        <v>3.88</v>
      </c>
      <c r="AI288" s="449"/>
      <c r="AJ288" s="449">
        <f t="shared" si="550"/>
        <v>3.88</v>
      </c>
      <c r="AK288" s="450">
        <f t="shared" si="551"/>
        <v>322816</v>
      </c>
      <c r="AL288" s="450">
        <f t="shared" si="552"/>
        <v>0</v>
      </c>
      <c r="AM288" s="450"/>
      <c r="AN288" s="450">
        <f t="shared" si="553"/>
        <v>322816</v>
      </c>
      <c r="AO288" s="449">
        <f t="shared" si="554"/>
        <v>0</v>
      </c>
      <c r="AP288" s="452">
        <f t="shared" si="555"/>
        <v>322816</v>
      </c>
      <c r="AQ288" s="452">
        <f t="shared" si="556"/>
        <v>4196608</v>
      </c>
      <c r="AR288" s="454">
        <f t="shared" si="557"/>
        <v>3</v>
      </c>
      <c r="AS288" s="448"/>
      <c r="AT288" s="449">
        <f t="shared" si="558"/>
        <v>83200</v>
      </c>
      <c r="AU288" s="449">
        <f t="shared" si="559"/>
        <v>3.88</v>
      </c>
      <c r="AV288" s="449"/>
      <c r="AW288" s="449">
        <f t="shared" si="560"/>
        <v>3.88</v>
      </c>
      <c r="AX288" s="450">
        <f t="shared" si="561"/>
        <v>322816</v>
      </c>
      <c r="AY288" s="450">
        <f t="shared" si="562"/>
        <v>0</v>
      </c>
      <c r="AZ288" s="450"/>
      <c r="BA288" s="450">
        <f t="shared" si="563"/>
        <v>322816</v>
      </c>
      <c r="BB288" s="449">
        <f t="shared" si="564"/>
        <v>0</v>
      </c>
      <c r="BC288" s="452">
        <f t="shared" si="565"/>
        <v>322816</v>
      </c>
      <c r="BD288" s="452">
        <f t="shared" si="566"/>
        <v>4196608</v>
      </c>
    </row>
    <row r="289" spans="1:57" s="451" customFormat="1" ht="27">
      <c r="A289" s="807">
        <v>12</v>
      </c>
      <c r="B289" s="808" t="s">
        <v>3122</v>
      </c>
      <c r="C289" s="809" t="s">
        <v>1960</v>
      </c>
      <c r="D289" s="809">
        <v>1998</v>
      </c>
      <c r="E289" s="810" t="s">
        <v>452</v>
      </c>
      <c r="F289" s="809">
        <v>1</v>
      </c>
      <c r="G289" s="811"/>
      <c r="H289" s="812"/>
      <c r="I289" s="813">
        <v>83200</v>
      </c>
      <c r="J289" s="813">
        <v>3.88</v>
      </c>
      <c r="K289" s="814">
        <f t="shared" si="534"/>
        <v>322816</v>
      </c>
      <c r="L289" s="814">
        <v>0</v>
      </c>
      <c r="M289" s="814"/>
      <c r="N289" s="814">
        <f t="shared" si="535"/>
        <v>322816</v>
      </c>
      <c r="O289" s="813"/>
      <c r="P289" s="815">
        <f t="shared" si="536"/>
        <v>322816</v>
      </c>
      <c r="Q289" s="815">
        <f t="shared" si="537"/>
        <v>4196608</v>
      </c>
      <c r="R289" s="454">
        <f t="shared" si="538"/>
        <v>1</v>
      </c>
      <c r="S289" s="448"/>
      <c r="T289" s="449">
        <v>83200</v>
      </c>
      <c r="U289" s="449">
        <f t="shared" si="539"/>
        <v>3.88</v>
      </c>
      <c r="V289" s="449"/>
      <c r="W289" s="449">
        <f t="shared" si="540"/>
        <v>3.88</v>
      </c>
      <c r="X289" s="450">
        <f t="shared" si="541"/>
        <v>322816</v>
      </c>
      <c r="Y289" s="450">
        <f t="shared" si="542"/>
        <v>0</v>
      </c>
      <c r="Z289" s="450"/>
      <c r="AA289" s="450">
        <f t="shared" si="543"/>
        <v>322816</v>
      </c>
      <c r="AB289" s="449">
        <f t="shared" si="544"/>
        <v>0</v>
      </c>
      <c r="AC289" s="452">
        <f t="shared" si="545"/>
        <v>322816</v>
      </c>
      <c r="AD289" s="452">
        <f t="shared" si="546"/>
        <v>4196608</v>
      </c>
      <c r="AE289" s="454">
        <f t="shared" si="547"/>
        <v>2</v>
      </c>
      <c r="AF289" s="448"/>
      <c r="AG289" s="449">
        <f t="shared" si="548"/>
        <v>83200</v>
      </c>
      <c r="AH289" s="449">
        <f t="shared" si="549"/>
        <v>3.88</v>
      </c>
      <c r="AI289" s="449"/>
      <c r="AJ289" s="449">
        <f t="shared" si="550"/>
        <v>3.88</v>
      </c>
      <c r="AK289" s="450">
        <f t="shared" si="551"/>
        <v>322816</v>
      </c>
      <c r="AL289" s="450">
        <f t="shared" si="552"/>
        <v>0</v>
      </c>
      <c r="AM289" s="450"/>
      <c r="AN289" s="450">
        <f t="shared" si="553"/>
        <v>322816</v>
      </c>
      <c r="AO289" s="449">
        <f t="shared" si="554"/>
        <v>0</v>
      </c>
      <c r="AP289" s="452">
        <f t="shared" si="555"/>
        <v>322816</v>
      </c>
      <c r="AQ289" s="452">
        <f t="shared" si="556"/>
        <v>4196608</v>
      </c>
      <c r="AR289" s="454">
        <f t="shared" si="557"/>
        <v>3</v>
      </c>
      <c r="AS289" s="448"/>
      <c r="AT289" s="449">
        <f t="shared" si="558"/>
        <v>83200</v>
      </c>
      <c r="AU289" s="449">
        <f t="shared" si="559"/>
        <v>3.88</v>
      </c>
      <c r="AV289" s="449"/>
      <c r="AW289" s="449">
        <f t="shared" si="560"/>
        <v>3.88</v>
      </c>
      <c r="AX289" s="450">
        <f t="shared" si="561"/>
        <v>322816</v>
      </c>
      <c r="AY289" s="450">
        <f t="shared" si="562"/>
        <v>0</v>
      </c>
      <c r="AZ289" s="450"/>
      <c r="BA289" s="450">
        <f t="shared" si="563"/>
        <v>322816</v>
      </c>
      <c r="BB289" s="449">
        <f t="shared" si="564"/>
        <v>0</v>
      </c>
      <c r="BC289" s="452">
        <f t="shared" si="565"/>
        <v>322816</v>
      </c>
      <c r="BD289" s="452">
        <f t="shared" si="566"/>
        <v>4196608</v>
      </c>
    </row>
    <row r="290" spans="1:57" s="451" customFormat="1" ht="27">
      <c r="A290" s="807">
        <v>13</v>
      </c>
      <c r="B290" s="808" t="s">
        <v>1482</v>
      </c>
      <c r="C290" s="809" t="s">
        <v>1960</v>
      </c>
      <c r="D290" s="809">
        <v>1995</v>
      </c>
      <c r="E290" s="810" t="s">
        <v>452</v>
      </c>
      <c r="F290" s="809">
        <v>1</v>
      </c>
      <c r="G290" s="811"/>
      <c r="H290" s="812"/>
      <c r="I290" s="813">
        <v>83200</v>
      </c>
      <c r="J290" s="813">
        <v>3.88</v>
      </c>
      <c r="K290" s="814">
        <f>+J290*I290</f>
        <v>322816</v>
      </c>
      <c r="L290" s="814">
        <v>0</v>
      </c>
      <c r="M290" s="814"/>
      <c r="N290" s="814">
        <f>+K290+L290+M290</f>
        <v>322816</v>
      </c>
      <c r="O290" s="813"/>
      <c r="P290" s="815">
        <f>+N290+O290</f>
        <v>322816</v>
      </c>
      <c r="Q290" s="815">
        <f>+P290*13</f>
        <v>4196608</v>
      </c>
      <c r="R290" s="454">
        <f>+G290+1</f>
        <v>1</v>
      </c>
      <c r="S290" s="448"/>
      <c r="T290" s="449">
        <v>83200</v>
      </c>
      <c r="U290" s="449">
        <f>+J290</f>
        <v>3.88</v>
      </c>
      <c r="V290" s="449"/>
      <c r="W290" s="449">
        <f>+U290+U290*V290</f>
        <v>3.88</v>
      </c>
      <c r="X290" s="450">
        <f>+W290*T290</f>
        <v>322816</v>
      </c>
      <c r="Y290" s="450">
        <f>IF((S290&lt;=30)*AND(X290*S290%&gt;L290),X290*S290%,IF((S290&gt;30)*AND(X290*30%&gt;L290),X290*30%,L290))</f>
        <v>0</v>
      </c>
      <c r="Z290" s="450"/>
      <c r="AA290" s="450">
        <f>+X290+Y290</f>
        <v>322816</v>
      </c>
      <c r="AB290" s="449">
        <f>+O290</f>
        <v>0</v>
      </c>
      <c r="AC290" s="452">
        <f>+AA290+AB290</f>
        <v>322816</v>
      </c>
      <c r="AD290" s="452">
        <f>+AC290*13</f>
        <v>4196608</v>
      </c>
      <c r="AE290" s="454">
        <f>+R290+1</f>
        <v>2</v>
      </c>
      <c r="AF290" s="448"/>
      <c r="AG290" s="449">
        <f>+T290</f>
        <v>83200</v>
      </c>
      <c r="AH290" s="449">
        <f>+J290</f>
        <v>3.88</v>
      </c>
      <c r="AI290" s="449"/>
      <c r="AJ290" s="449">
        <f>+AH290+AH290*AI290</f>
        <v>3.88</v>
      </c>
      <c r="AK290" s="450">
        <f>+AJ290*AG290</f>
        <v>322816</v>
      </c>
      <c r="AL290" s="450">
        <f>IF((AF290&lt;=30)*AND(AK290*AF290%&gt;Y290),AK290*AF290%,IF((AF290&gt;30)*AND(AK290*30%&gt;Y290),AK290*30%,Y290))</f>
        <v>0</v>
      </c>
      <c r="AM290" s="450"/>
      <c r="AN290" s="450">
        <f>+AK290+AL290</f>
        <v>322816</v>
      </c>
      <c r="AO290" s="449">
        <f>+AB290</f>
        <v>0</v>
      </c>
      <c r="AP290" s="452">
        <f>+AN290+AO290</f>
        <v>322816</v>
      </c>
      <c r="AQ290" s="452">
        <f>+AP290*13</f>
        <v>4196608</v>
      </c>
      <c r="AR290" s="454">
        <f>+AE290+1</f>
        <v>3</v>
      </c>
      <c r="AS290" s="448"/>
      <c r="AT290" s="449">
        <f>+AG290</f>
        <v>83200</v>
      </c>
      <c r="AU290" s="449">
        <f>+J290</f>
        <v>3.88</v>
      </c>
      <c r="AV290" s="449"/>
      <c r="AW290" s="449">
        <f>+AU290+AU290*AV290</f>
        <v>3.88</v>
      </c>
      <c r="AX290" s="450">
        <f>+AW290*AT290</f>
        <v>322816</v>
      </c>
      <c r="AY290" s="450">
        <f>IF((AS290&lt;=30)*AND(AX290*AS290%&gt;AL290),AX290*AS290%,IF((AS290&gt;30)*AND(AX290*30%&gt;AL290),AX290*30%,AL290))</f>
        <v>0</v>
      </c>
      <c r="AZ290" s="450"/>
      <c r="BA290" s="450">
        <f>+AX290+AY290</f>
        <v>322816</v>
      </c>
      <c r="BB290" s="449">
        <f>+AO290</f>
        <v>0</v>
      </c>
      <c r="BC290" s="452">
        <f>+BA290+BB290</f>
        <v>322816</v>
      </c>
      <c r="BD290" s="452">
        <f>+BC290*13</f>
        <v>4196608</v>
      </c>
    </row>
    <row r="291" spans="1:57" s="453" customFormat="1" ht="14.25">
      <c r="A291" s="958" t="s">
        <v>64</v>
      </c>
      <c r="B291" s="958"/>
      <c r="C291" s="958"/>
      <c r="D291" s="958"/>
      <c r="E291" s="958"/>
      <c r="F291" s="745">
        <f t="shared" ref="F291:AK291" si="567">SUM(F278:F290)</f>
        <v>13</v>
      </c>
      <c r="G291" s="745">
        <f t="shared" si="567"/>
        <v>0</v>
      </c>
      <c r="H291" s="745">
        <f t="shared" si="567"/>
        <v>0</v>
      </c>
      <c r="I291" s="745">
        <f t="shared" si="567"/>
        <v>1081600</v>
      </c>
      <c r="J291" s="745">
        <f t="shared" si="567"/>
        <v>50.440000000000005</v>
      </c>
      <c r="K291" s="745">
        <f t="shared" si="567"/>
        <v>4196608</v>
      </c>
      <c r="L291" s="745">
        <f t="shared" si="567"/>
        <v>0</v>
      </c>
      <c r="M291" s="745">
        <f t="shared" si="567"/>
        <v>0</v>
      </c>
      <c r="N291" s="745">
        <f t="shared" si="567"/>
        <v>4196608</v>
      </c>
      <c r="O291" s="745">
        <f t="shared" si="567"/>
        <v>0</v>
      </c>
      <c r="P291" s="745">
        <f t="shared" si="567"/>
        <v>4196608</v>
      </c>
      <c r="Q291" s="745">
        <f t="shared" si="567"/>
        <v>54555904</v>
      </c>
      <c r="R291" s="745">
        <f t="shared" si="567"/>
        <v>13</v>
      </c>
      <c r="S291" s="745">
        <f t="shared" si="567"/>
        <v>0</v>
      </c>
      <c r="T291" s="745">
        <f t="shared" si="567"/>
        <v>1081600</v>
      </c>
      <c r="U291" s="745">
        <f t="shared" si="567"/>
        <v>50.440000000000005</v>
      </c>
      <c r="V291" s="745">
        <f t="shared" si="567"/>
        <v>0</v>
      </c>
      <c r="W291" s="745">
        <f t="shared" si="567"/>
        <v>50.440000000000005</v>
      </c>
      <c r="X291" s="745">
        <f t="shared" si="567"/>
        <v>4196608</v>
      </c>
      <c r="Y291" s="745">
        <f t="shared" si="567"/>
        <v>0</v>
      </c>
      <c r="Z291" s="745">
        <f t="shared" si="567"/>
        <v>0</v>
      </c>
      <c r="AA291" s="745">
        <f t="shared" si="567"/>
        <v>4196608</v>
      </c>
      <c r="AB291" s="745">
        <f t="shared" si="567"/>
        <v>0</v>
      </c>
      <c r="AC291" s="745">
        <f t="shared" si="567"/>
        <v>4196608</v>
      </c>
      <c r="AD291" s="745">
        <f t="shared" si="567"/>
        <v>54555904</v>
      </c>
      <c r="AE291" s="745">
        <f t="shared" si="567"/>
        <v>26</v>
      </c>
      <c r="AF291" s="745">
        <f t="shared" si="567"/>
        <v>0</v>
      </c>
      <c r="AG291" s="745">
        <f t="shared" si="567"/>
        <v>1081600</v>
      </c>
      <c r="AH291" s="745">
        <f t="shared" si="567"/>
        <v>50.440000000000005</v>
      </c>
      <c r="AI291" s="745">
        <f t="shared" si="567"/>
        <v>0</v>
      </c>
      <c r="AJ291" s="745">
        <f t="shared" si="567"/>
        <v>50.440000000000005</v>
      </c>
      <c r="AK291" s="745">
        <f t="shared" si="567"/>
        <v>4196608</v>
      </c>
      <c r="AL291" s="745">
        <f t="shared" ref="AL291:BD291" si="568">SUM(AL278:AL290)</f>
        <v>0</v>
      </c>
      <c r="AM291" s="745">
        <f t="shared" si="568"/>
        <v>0</v>
      </c>
      <c r="AN291" s="745">
        <f t="shared" si="568"/>
        <v>4196608</v>
      </c>
      <c r="AO291" s="745">
        <f t="shared" si="568"/>
        <v>0</v>
      </c>
      <c r="AP291" s="745">
        <f t="shared" si="568"/>
        <v>4196608</v>
      </c>
      <c r="AQ291" s="745">
        <f t="shared" si="568"/>
        <v>54555904</v>
      </c>
      <c r="AR291" s="745">
        <f t="shared" si="568"/>
        <v>39</v>
      </c>
      <c r="AS291" s="745">
        <f t="shared" si="568"/>
        <v>0</v>
      </c>
      <c r="AT291" s="745">
        <f t="shared" si="568"/>
        <v>1081600</v>
      </c>
      <c r="AU291" s="745">
        <f t="shared" si="568"/>
        <v>50.440000000000005</v>
      </c>
      <c r="AV291" s="745">
        <f t="shared" si="568"/>
        <v>0</v>
      </c>
      <c r="AW291" s="745">
        <f t="shared" si="568"/>
        <v>50.440000000000005</v>
      </c>
      <c r="AX291" s="745">
        <f t="shared" si="568"/>
        <v>4196608</v>
      </c>
      <c r="AY291" s="745">
        <f t="shared" si="568"/>
        <v>0</v>
      </c>
      <c r="AZ291" s="745">
        <f t="shared" si="568"/>
        <v>0</v>
      </c>
      <c r="BA291" s="745">
        <f t="shared" si="568"/>
        <v>4196608</v>
      </c>
      <c r="BB291" s="745">
        <f t="shared" si="568"/>
        <v>0</v>
      </c>
      <c r="BC291" s="745">
        <f t="shared" si="568"/>
        <v>4196608</v>
      </c>
      <c r="BD291" s="745">
        <f t="shared" si="568"/>
        <v>54555904</v>
      </c>
    </row>
    <row r="292" spans="1:57" s="453" customFormat="1" ht="14.25">
      <c r="A292" s="568"/>
      <c r="B292" s="494"/>
      <c r="C292" s="494"/>
      <c r="D292" s="494"/>
      <c r="E292" s="494"/>
      <c r="F292" s="494"/>
      <c r="G292" s="494"/>
      <c r="H292" s="494"/>
      <c r="I292" s="494"/>
      <c r="J292" s="494"/>
      <c r="K292" s="494"/>
      <c r="L292" s="494"/>
      <c r="M292" s="494"/>
      <c r="N292" s="494"/>
      <c r="O292" s="494"/>
      <c r="P292" s="494"/>
      <c r="Q292" s="494"/>
      <c r="R292" s="494"/>
      <c r="S292" s="494"/>
      <c r="T292" s="494"/>
      <c r="U292" s="494"/>
      <c r="V292" s="494"/>
      <c r="W292" s="494"/>
      <c r="X292" s="494"/>
      <c r="Y292" s="494"/>
      <c r="Z292" s="494"/>
      <c r="AA292" s="494"/>
      <c r="AB292" s="494"/>
      <c r="AC292" s="494"/>
      <c r="AD292" s="494"/>
      <c r="AE292" s="494"/>
      <c r="AF292" s="494"/>
      <c r="AG292" s="494"/>
      <c r="AH292" s="494"/>
      <c r="AI292" s="494"/>
      <c r="AJ292" s="494"/>
      <c r="AK292" s="494"/>
      <c r="AL292" s="494"/>
      <c r="AM292" s="494"/>
      <c r="AN292" s="494"/>
      <c r="AO292" s="494"/>
      <c r="AP292" s="494"/>
      <c r="AQ292" s="494"/>
      <c r="AR292" s="494"/>
      <c r="AS292" s="494"/>
      <c r="AT292" s="494"/>
      <c r="AU292" s="494"/>
      <c r="AV292" s="494"/>
      <c r="AW292" s="494"/>
      <c r="AX292" s="494"/>
      <c r="AY292" s="494"/>
      <c r="AZ292" s="494"/>
      <c r="BA292" s="494"/>
      <c r="BB292" s="494"/>
      <c r="BC292" s="494"/>
      <c r="BD292" s="494"/>
      <c r="BE292" s="569"/>
    </row>
    <row r="293" spans="1:57" s="500" customFormat="1" ht="14.25">
      <c r="A293" s="960" t="s">
        <v>554</v>
      </c>
      <c r="B293" s="960"/>
      <c r="C293" s="960"/>
      <c r="D293" s="960"/>
      <c r="E293" s="960"/>
      <c r="F293" s="960"/>
      <c r="G293" s="962" t="s">
        <v>1042</v>
      </c>
      <c r="H293" s="962"/>
      <c r="I293" s="962"/>
      <c r="J293" s="962"/>
      <c r="K293" s="962"/>
      <c r="L293" s="962"/>
      <c r="M293" s="962"/>
      <c r="N293" s="962"/>
      <c r="O293" s="962"/>
      <c r="P293" s="962"/>
      <c r="Q293" s="962"/>
      <c r="R293" s="966" t="str">
        <f>+G293</f>
        <v>Շիրակի մարզի առաջին ատյանի ընդհանուր իրավասության դատարան</v>
      </c>
      <c r="S293" s="966"/>
      <c r="T293" s="966"/>
      <c r="U293" s="966"/>
      <c r="V293" s="966"/>
      <c r="W293" s="966"/>
      <c r="X293" s="966"/>
      <c r="Y293" s="966"/>
      <c r="Z293" s="966"/>
      <c r="AA293" s="966"/>
      <c r="AB293" s="966"/>
      <c r="AC293" s="966"/>
      <c r="AD293" s="966"/>
      <c r="AE293" s="966" t="str">
        <f>+R293</f>
        <v>Շիրակի մարզի առաջին ատյանի ընդհանուր իրավասության դատարան</v>
      </c>
      <c r="AF293" s="966"/>
      <c r="AG293" s="966"/>
      <c r="AH293" s="966"/>
      <c r="AI293" s="966"/>
      <c r="AJ293" s="966"/>
      <c r="AK293" s="966"/>
      <c r="AL293" s="966"/>
      <c r="AM293" s="966"/>
      <c r="AN293" s="966"/>
      <c r="AO293" s="966"/>
      <c r="AP293" s="966"/>
      <c r="AQ293" s="966"/>
      <c r="AR293" s="966" t="str">
        <f>+AE293</f>
        <v>Շիրակի մարզի առաջին ատյանի ընդհանուր իրավասության դատարան</v>
      </c>
      <c r="AS293" s="966"/>
      <c r="AT293" s="966"/>
      <c r="AU293" s="966"/>
      <c r="AV293" s="966"/>
      <c r="AW293" s="966"/>
      <c r="AX293" s="966"/>
      <c r="AY293" s="966"/>
      <c r="AZ293" s="966"/>
      <c r="BA293" s="966"/>
      <c r="BB293" s="966"/>
      <c r="BC293" s="966"/>
      <c r="BD293" s="966"/>
    </row>
    <row r="294" spans="1:57" ht="14.25">
      <c r="A294" s="971" t="s">
        <v>1332</v>
      </c>
      <c r="B294" s="971"/>
      <c r="C294" s="971"/>
      <c r="D294" s="971"/>
      <c r="E294" s="971"/>
      <c r="F294" s="971"/>
      <c r="G294" s="967" t="s">
        <v>1410</v>
      </c>
      <c r="H294" s="967"/>
      <c r="I294" s="967"/>
      <c r="J294" s="967"/>
      <c r="K294" s="967"/>
      <c r="L294" s="967"/>
      <c r="M294" s="967"/>
      <c r="N294" s="967"/>
      <c r="O294" s="967"/>
      <c r="P294" s="967"/>
      <c r="Q294" s="967"/>
      <c r="R294" s="967" t="s">
        <v>2455</v>
      </c>
      <c r="S294" s="967"/>
      <c r="T294" s="967"/>
      <c r="U294" s="967"/>
      <c r="V294" s="967"/>
      <c r="W294" s="967"/>
      <c r="X294" s="967"/>
      <c r="Y294" s="967"/>
      <c r="Z294" s="967"/>
      <c r="AA294" s="967"/>
      <c r="AB294" s="967"/>
      <c r="AC294" s="967"/>
      <c r="AD294" s="967"/>
      <c r="AE294" s="967" t="s">
        <v>2456</v>
      </c>
      <c r="AF294" s="967"/>
      <c r="AG294" s="967"/>
      <c r="AH294" s="967"/>
      <c r="AI294" s="967"/>
      <c r="AJ294" s="967"/>
      <c r="AK294" s="967"/>
      <c r="AL294" s="967"/>
      <c r="AM294" s="967"/>
      <c r="AN294" s="967"/>
      <c r="AO294" s="967"/>
      <c r="AP294" s="967"/>
      <c r="AQ294" s="967"/>
      <c r="AR294" s="967" t="s">
        <v>2932</v>
      </c>
      <c r="AS294" s="967"/>
      <c r="AT294" s="967"/>
      <c r="AU294" s="967"/>
      <c r="AV294" s="967"/>
      <c r="AW294" s="967"/>
      <c r="AX294" s="967"/>
      <c r="AY294" s="967"/>
      <c r="AZ294" s="967"/>
      <c r="BA294" s="967"/>
      <c r="BB294" s="967"/>
      <c r="BC294" s="967"/>
      <c r="BD294" s="967"/>
    </row>
    <row r="295" spans="1:57" ht="99.75">
      <c r="A295" s="580" t="s">
        <v>10</v>
      </c>
      <c r="B295" s="748" t="s">
        <v>54</v>
      </c>
      <c r="C295" s="748" t="s">
        <v>1958</v>
      </c>
      <c r="D295" s="748" t="s">
        <v>1959</v>
      </c>
      <c r="E295" s="748" t="s">
        <v>55</v>
      </c>
      <c r="F295" s="748" t="s">
        <v>1</v>
      </c>
      <c r="G295" s="578" t="s">
        <v>954</v>
      </c>
      <c r="H295" s="578" t="s">
        <v>57</v>
      </c>
      <c r="I295" s="579" t="s">
        <v>62</v>
      </c>
      <c r="J295" s="504" t="s">
        <v>63</v>
      </c>
      <c r="K295" s="579" t="s">
        <v>450</v>
      </c>
      <c r="L295" s="579" t="s">
        <v>451</v>
      </c>
      <c r="M295" s="579" t="s">
        <v>1957</v>
      </c>
      <c r="N295" s="579" t="s">
        <v>585</v>
      </c>
      <c r="O295" s="748" t="s">
        <v>612</v>
      </c>
      <c r="P295" s="748" t="s">
        <v>1408</v>
      </c>
      <c r="Q295" s="579" t="s">
        <v>1409</v>
      </c>
      <c r="R295" s="578" t="str">
        <f>+G295</f>
        <v xml:space="preserve"> ստաժ</v>
      </c>
      <c r="S295" s="578" t="str">
        <f>+H295</f>
        <v>Ստաժի %-ը</v>
      </c>
      <c r="T295" s="579" t="s">
        <v>62</v>
      </c>
      <c r="U295" s="579" t="s">
        <v>63</v>
      </c>
      <c r="V295" s="579" t="s">
        <v>1149</v>
      </c>
      <c r="W295" s="504" t="s">
        <v>1150</v>
      </c>
      <c r="X295" s="579" t="s">
        <v>450</v>
      </c>
      <c r="Y295" s="579" t="s">
        <v>451</v>
      </c>
      <c r="Z295" s="579" t="s">
        <v>1957</v>
      </c>
      <c r="AA295" s="579" t="s">
        <v>609</v>
      </c>
      <c r="AB295" s="748" t="s">
        <v>1316</v>
      </c>
      <c r="AC295" s="748" t="s">
        <v>1947</v>
      </c>
      <c r="AD295" s="579" t="s">
        <v>1948</v>
      </c>
      <c r="AE295" s="578" t="str">
        <f>+R295</f>
        <v xml:space="preserve"> ստաժ</v>
      </c>
      <c r="AF295" s="578" t="str">
        <f>+S295</f>
        <v>Ստաժի %-ը</v>
      </c>
      <c r="AG295" s="579" t="s">
        <v>62</v>
      </c>
      <c r="AH295" s="579" t="s">
        <v>63</v>
      </c>
      <c r="AI295" s="579" t="s">
        <v>1149</v>
      </c>
      <c r="AJ295" s="504" t="s">
        <v>1150</v>
      </c>
      <c r="AK295" s="579" t="s">
        <v>450</v>
      </c>
      <c r="AL295" s="579" t="s">
        <v>451</v>
      </c>
      <c r="AM295" s="579" t="s">
        <v>1957</v>
      </c>
      <c r="AN295" s="579" t="s">
        <v>609</v>
      </c>
      <c r="AO295" s="748" t="s">
        <v>1316</v>
      </c>
      <c r="AP295" s="748" t="s">
        <v>2460</v>
      </c>
      <c r="AQ295" s="579" t="s">
        <v>2459</v>
      </c>
      <c r="AR295" s="578" t="str">
        <f>+AE295</f>
        <v xml:space="preserve"> ստաժ</v>
      </c>
      <c r="AS295" s="578" t="str">
        <f>+AF295</f>
        <v>Ստաժի %-ը</v>
      </c>
      <c r="AT295" s="579" t="s">
        <v>62</v>
      </c>
      <c r="AU295" s="579" t="s">
        <v>63</v>
      </c>
      <c r="AV295" s="579" t="s">
        <v>1149</v>
      </c>
      <c r="AW295" s="504" t="s">
        <v>1150</v>
      </c>
      <c r="AX295" s="579" t="s">
        <v>450</v>
      </c>
      <c r="AY295" s="579" t="s">
        <v>451</v>
      </c>
      <c r="AZ295" s="579" t="s">
        <v>1957</v>
      </c>
      <c r="BA295" s="579" t="s">
        <v>609</v>
      </c>
      <c r="BB295" s="748" t="s">
        <v>1316</v>
      </c>
      <c r="BC295" s="748" t="s">
        <v>2933</v>
      </c>
      <c r="BD295" s="579" t="s">
        <v>2934</v>
      </c>
    </row>
    <row r="296" spans="1:57" s="451" customFormat="1" ht="27">
      <c r="A296" s="807">
        <v>1</v>
      </c>
      <c r="B296" s="808" t="s">
        <v>2397</v>
      </c>
      <c r="C296" s="809" t="s">
        <v>1960</v>
      </c>
      <c r="D296" s="809">
        <v>1981</v>
      </c>
      <c r="E296" s="810" t="s">
        <v>452</v>
      </c>
      <c r="F296" s="809">
        <v>1</v>
      </c>
      <c r="G296" s="811"/>
      <c r="H296" s="812"/>
      <c r="I296" s="813">
        <v>83200</v>
      </c>
      <c r="J296" s="813">
        <v>3.88</v>
      </c>
      <c r="K296" s="814">
        <f t="shared" ref="K296:K309" si="569">+J296*I296</f>
        <v>322816</v>
      </c>
      <c r="L296" s="814">
        <v>0</v>
      </c>
      <c r="M296" s="814"/>
      <c r="N296" s="814">
        <f t="shared" ref="N296:N309" si="570">+K296+L296+M296</f>
        <v>322816</v>
      </c>
      <c r="O296" s="813"/>
      <c r="P296" s="815">
        <f t="shared" ref="P296:P309" si="571">+N296+O296</f>
        <v>322816</v>
      </c>
      <c r="Q296" s="815">
        <f t="shared" ref="Q296:Q309" si="572">+P296*13</f>
        <v>4196608</v>
      </c>
      <c r="R296" s="454">
        <f t="shared" ref="R296:R309" si="573">+G296+1</f>
        <v>1</v>
      </c>
      <c r="S296" s="448"/>
      <c r="T296" s="449">
        <v>83200</v>
      </c>
      <c r="U296" s="449">
        <f t="shared" ref="U296:U309" si="574">+J296</f>
        <v>3.88</v>
      </c>
      <c r="V296" s="449"/>
      <c r="W296" s="449">
        <f t="shared" ref="W296:W309" si="575">+U296+U296*V296</f>
        <v>3.88</v>
      </c>
      <c r="X296" s="450">
        <f t="shared" ref="X296:X309" si="576">+W296*T296</f>
        <v>322816</v>
      </c>
      <c r="Y296" s="450">
        <f t="shared" ref="Y296:Y309" si="577">IF((S296&lt;=30)*AND(X296*S296%&gt;L296),X296*S296%,IF((S296&gt;30)*AND(X296*30%&gt;L296),X296*30%,L296))</f>
        <v>0</v>
      </c>
      <c r="Z296" s="450"/>
      <c r="AA296" s="450">
        <f t="shared" ref="AA296:AA309" si="578">+X296+Y296</f>
        <v>322816</v>
      </c>
      <c r="AB296" s="449">
        <f t="shared" ref="AB296:AB309" si="579">+O296</f>
        <v>0</v>
      </c>
      <c r="AC296" s="452">
        <f t="shared" ref="AC296:AC309" si="580">+AA296+AB296</f>
        <v>322816</v>
      </c>
      <c r="AD296" s="452">
        <f t="shared" ref="AD296:AD309" si="581">+AC296*13</f>
        <v>4196608</v>
      </c>
      <c r="AE296" s="454">
        <f t="shared" ref="AE296:AE309" si="582">+R296+1</f>
        <v>2</v>
      </c>
      <c r="AF296" s="448"/>
      <c r="AG296" s="449">
        <f t="shared" ref="AG296:AG309" si="583">+T296</f>
        <v>83200</v>
      </c>
      <c r="AH296" s="449">
        <f t="shared" ref="AH296:AH309" si="584">+J296</f>
        <v>3.88</v>
      </c>
      <c r="AI296" s="449"/>
      <c r="AJ296" s="449">
        <f t="shared" ref="AJ296:AJ309" si="585">+AH296+AH296*AI296</f>
        <v>3.88</v>
      </c>
      <c r="AK296" s="450">
        <f t="shared" ref="AK296:AK309" si="586">+AJ296*AG296</f>
        <v>322816</v>
      </c>
      <c r="AL296" s="450">
        <f t="shared" ref="AL296:AL309" si="587">IF((AF296&lt;=30)*AND(AK296*AF296%&gt;Y296),AK296*AF296%,IF((AF296&gt;30)*AND(AK296*30%&gt;Y296),AK296*30%,Y296))</f>
        <v>0</v>
      </c>
      <c r="AM296" s="450"/>
      <c r="AN296" s="450">
        <f t="shared" ref="AN296:AN309" si="588">+AK296+AL296</f>
        <v>322816</v>
      </c>
      <c r="AO296" s="449">
        <f t="shared" ref="AO296:AO309" si="589">+AB296</f>
        <v>0</v>
      </c>
      <c r="AP296" s="452">
        <f t="shared" ref="AP296:AP309" si="590">+AN296+AO296</f>
        <v>322816</v>
      </c>
      <c r="AQ296" s="452">
        <f t="shared" ref="AQ296:AQ309" si="591">+AP296*13</f>
        <v>4196608</v>
      </c>
      <c r="AR296" s="454">
        <f t="shared" ref="AR296:AR309" si="592">+AE296+1</f>
        <v>3</v>
      </c>
      <c r="AS296" s="448"/>
      <c r="AT296" s="449">
        <f t="shared" ref="AT296:AT309" si="593">+AG296</f>
        <v>83200</v>
      </c>
      <c r="AU296" s="449">
        <f t="shared" ref="AU296:AU309" si="594">+J296</f>
        <v>3.88</v>
      </c>
      <c r="AV296" s="449"/>
      <c r="AW296" s="449">
        <f t="shared" ref="AW296:AW309" si="595">+AU296+AU296*AV296</f>
        <v>3.88</v>
      </c>
      <c r="AX296" s="450">
        <f t="shared" ref="AX296:AX309" si="596">+AW296*AT296</f>
        <v>322816</v>
      </c>
      <c r="AY296" s="450">
        <f t="shared" ref="AY296:AY309" si="597">IF((AS296&lt;=30)*AND(AX296*AS296%&gt;AL296),AX296*AS296%,IF((AS296&gt;30)*AND(AX296*30%&gt;AL296),AX296*30%,AL296))</f>
        <v>0</v>
      </c>
      <c r="AZ296" s="450"/>
      <c r="BA296" s="450">
        <f t="shared" ref="BA296:BA309" si="598">+AX296+AY296</f>
        <v>322816</v>
      </c>
      <c r="BB296" s="449">
        <f t="shared" ref="BB296:BB309" si="599">+AO296</f>
        <v>0</v>
      </c>
      <c r="BC296" s="452">
        <f t="shared" ref="BC296:BC309" si="600">+BA296+BB296</f>
        <v>322816</v>
      </c>
      <c r="BD296" s="452">
        <f t="shared" ref="BD296:BD309" si="601">+BC296*13</f>
        <v>4196608</v>
      </c>
    </row>
    <row r="297" spans="1:57" s="451" customFormat="1" ht="27">
      <c r="A297" s="807">
        <v>2</v>
      </c>
      <c r="B297" s="808" t="s">
        <v>2051</v>
      </c>
      <c r="C297" s="809" t="s">
        <v>1961</v>
      </c>
      <c r="D297" s="809">
        <v>1982</v>
      </c>
      <c r="E297" s="810" t="s">
        <v>452</v>
      </c>
      <c r="F297" s="809">
        <v>1</v>
      </c>
      <c r="G297" s="811"/>
      <c r="H297" s="812"/>
      <c r="I297" s="813">
        <v>83200</v>
      </c>
      <c r="J297" s="813">
        <v>3.88</v>
      </c>
      <c r="K297" s="814">
        <f t="shared" si="569"/>
        <v>322816</v>
      </c>
      <c r="L297" s="814">
        <v>0</v>
      </c>
      <c r="M297" s="814"/>
      <c r="N297" s="814">
        <f t="shared" si="570"/>
        <v>322816</v>
      </c>
      <c r="O297" s="813"/>
      <c r="P297" s="815">
        <f t="shared" si="571"/>
        <v>322816</v>
      </c>
      <c r="Q297" s="815">
        <f t="shared" si="572"/>
        <v>4196608</v>
      </c>
      <c r="R297" s="454">
        <f t="shared" si="573"/>
        <v>1</v>
      </c>
      <c r="S297" s="448"/>
      <c r="T297" s="449">
        <v>83200</v>
      </c>
      <c r="U297" s="449">
        <f t="shared" si="574"/>
        <v>3.88</v>
      </c>
      <c r="V297" s="449"/>
      <c r="W297" s="449">
        <f t="shared" si="575"/>
        <v>3.88</v>
      </c>
      <c r="X297" s="450">
        <f t="shared" si="576"/>
        <v>322816</v>
      </c>
      <c r="Y297" s="450">
        <f t="shared" si="577"/>
        <v>0</v>
      </c>
      <c r="Z297" s="450"/>
      <c r="AA297" s="450">
        <f t="shared" si="578"/>
        <v>322816</v>
      </c>
      <c r="AB297" s="449">
        <f t="shared" si="579"/>
        <v>0</v>
      </c>
      <c r="AC297" s="452">
        <f t="shared" si="580"/>
        <v>322816</v>
      </c>
      <c r="AD297" s="452">
        <f t="shared" si="581"/>
        <v>4196608</v>
      </c>
      <c r="AE297" s="454">
        <f t="shared" si="582"/>
        <v>2</v>
      </c>
      <c r="AF297" s="448"/>
      <c r="AG297" s="449">
        <f t="shared" si="583"/>
        <v>83200</v>
      </c>
      <c r="AH297" s="449">
        <f t="shared" si="584"/>
        <v>3.88</v>
      </c>
      <c r="AI297" s="449"/>
      <c r="AJ297" s="449">
        <f t="shared" si="585"/>
        <v>3.88</v>
      </c>
      <c r="AK297" s="450">
        <f t="shared" si="586"/>
        <v>322816</v>
      </c>
      <c r="AL297" s="450">
        <f t="shared" si="587"/>
        <v>0</v>
      </c>
      <c r="AM297" s="450"/>
      <c r="AN297" s="450">
        <f t="shared" si="588"/>
        <v>322816</v>
      </c>
      <c r="AO297" s="449">
        <f t="shared" si="589"/>
        <v>0</v>
      </c>
      <c r="AP297" s="452">
        <f t="shared" si="590"/>
        <v>322816</v>
      </c>
      <c r="AQ297" s="452">
        <f t="shared" si="591"/>
        <v>4196608</v>
      </c>
      <c r="AR297" s="454">
        <f t="shared" si="592"/>
        <v>3</v>
      </c>
      <c r="AS297" s="448"/>
      <c r="AT297" s="449">
        <f t="shared" si="593"/>
        <v>83200</v>
      </c>
      <c r="AU297" s="449">
        <f t="shared" si="594"/>
        <v>3.88</v>
      </c>
      <c r="AV297" s="449"/>
      <c r="AW297" s="449">
        <f t="shared" si="595"/>
        <v>3.88</v>
      </c>
      <c r="AX297" s="450">
        <f t="shared" si="596"/>
        <v>322816</v>
      </c>
      <c r="AY297" s="450">
        <f t="shared" si="597"/>
        <v>0</v>
      </c>
      <c r="AZ297" s="450"/>
      <c r="BA297" s="450">
        <f t="shared" si="598"/>
        <v>322816</v>
      </c>
      <c r="BB297" s="449">
        <f t="shared" si="599"/>
        <v>0</v>
      </c>
      <c r="BC297" s="452">
        <f t="shared" si="600"/>
        <v>322816</v>
      </c>
      <c r="BD297" s="452">
        <f t="shared" si="601"/>
        <v>4196608</v>
      </c>
    </row>
    <row r="298" spans="1:57" s="451" customFormat="1" ht="27">
      <c r="A298" s="807">
        <v>3</v>
      </c>
      <c r="B298" s="808" t="s">
        <v>2642</v>
      </c>
      <c r="C298" s="809" t="s">
        <v>1960</v>
      </c>
      <c r="D298" s="809">
        <v>1993</v>
      </c>
      <c r="E298" s="810" t="s">
        <v>452</v>
      </c>
      <c r="F298" s="809">
        <v>1</v>
      </c>
      <c r="G298" s="811"/>
      <c r="H298" s="812"/>
      <c r="I298" s="813">
        <v>83200</v>
      </c>
      <c r="J298" s="813">
        <v>3.88</v>
      </c>
      <c r="K298" s="814">
        <f t="shared" si="569"/>
        <v>322816</v>
      </c>
      <c r="L298" s="814">
        <v>0</v>
      </c>
      <c r="M298" s="814"/>
      <c r="N298" s="814">
        <f t="shared" si="570"/>
        <v>322816</v>
      </c>
      <c r="O298" s="813"/>
      <c r="P298" s="815">
        <f t="shared" si="571"/>
        <v>322816</v>
      </c>
      <c r="Q298" s="815">
        <f t="shared" si="572"/>
        <v>4196608</v>
      </c>
      <c r="R298" s="454">
        <f t="shared" si="573"/>
        <v>1</v>
      </c>
      <c r="S298" s="448"/>
      <c r="T298" s="449">
        <v>83200</v>
      </c>
      <c r="U298" s="449">
        <f t="shared" si="574"/>
        <v>3.88</v>
      </c>
      <c r="V298" s="449"/>
      <c r="W298" s="449">
        <f t="shared" si="575"/>
        <v>3.88</v>
      </c>
      <c r="X298" s="450">
        <f t="shared" si="576"/>
        <v>322816</v>
      </c>
      <c r="Y298" s="450">
        <f t="shared" si="577"/>
        <v>0</v>
      </c>
      <c r="Z298" s="450"/>
      <c r="AA298" s="450">
        <f t="shared" si="578"/>
        <v>322816</v>
      </c>
      <c r="AB298" s="449">
        <f t="shared" si="579"/>
        <v>0</v>
      </c>
      <c r="AC298" s="452">
        <f t="shared" si="580"/>
        <v>322816</v>
      </c>
      <c r="AD298" s="452">
        <f t="shared" si="581"/>
        <v>4196608</v>
      </c>
      <c r="AE298" s="454">
        <f t="shared" si="582"/>
        <v>2</v>
      </c>
      <c r="AF298" s="448"/>
      <c r="AG298" s="449">
        <f t="shared" si="583"/>
        <v>83200</v>
      </c>
      <c r="AH298" s="449">
        <f t="shared" si="584"/>
        <v>3.88</v>
      </c>
      <c r="AI298" s="449"/>
      <c r="AJ298" s="449">
        <f t="shared" si="585"/>
        <v>3.88</v>
      </c>
      <c r="AK298" s="450">
        <f t="shared" si="586"/>
        <v>322816</v>
      </c>
      <c r="AL298" s="450">
        <f t="shared" si="587"/>
        <v>0</v>
      </c>
      <c r="AM298" s="450"/>
      <c r="AN298" s="450">
        <f t="shared" si="588"/>
        <v>322816</v>
      </c>
      <c r="AO298" s="449">
        <f t="shared" si="589"/>
        <v>0</v>
      </c>
      <c r="AP298" s="452">
        <f t="shared" si="590"/>
        <v>322816</v>
      </c>
      <c r="AQ298" s="452">
        <f t="shared" si="591"/>
        <v>4196608</v>
      </c>
      <c r="AR298" s="454">
        <f t="shared" si="592"/>
        <v>3</v>
      </c>
      <c r="AS298" s="448"/>
      <c r="AT298" s="449">
        <f t="shared" si="593"/>
        <v>83200</v>
      </c>
      <c r="AU298" s="449">
        <f t="shared" si="594"/>
        <v>3.88</v>
      </c>
      <c r="AV298" s="449"/>
      <c r="AW298" s="449">
        <f t="shared" si="595"/>
        <v>3.88</v>
      </c>
      <c r="AX298" s="450">
        <f t="shared" si="596"/>
        <v>322816</v>
      </c>
      <c r="AY298" s="450">
        <f t="shared" si="597"/>
        <v>0</v>
      </c>
      <c r="AZ298" s="450"/>
      <c r="BA298" s="450">
        <f t="shared" si="598"/>
        <v>322816</v>
      </c>
      <c r="BB298" s="449">
        <f t="shared" si="599"/>
        <v>0</v>
      </c>
      <c r="BC298" s="452">
        <f t="shared" si="600"/>
        <v>322816</v>
      </c>
      <c r="BD298" s="452">
        <f t="shared" si="601"/>
        <v>4196608</v>
      </c>
    </row>
    <row r="299" spans="1:57" s="451" customFormat="1" ht="27">
      <c r="A299" s="807">
        <v>4</v>
      </c>
      <c r="B299" s="808" t="s">
        <v>2052</v>
      </c>
      <c r="C299" s="809" t="s">
        <v>1960</v>
      </c>
      <c r="D299" s="809">
        <v>1998</v>
      </c>
      <c r="E299" s="810" t="s">
        <v>452</v>
      </c>
      <c r="F299" s="809">
        <v>1</v>
      </c>
      <c r="G299" s="811"/>
      <c r="H299" s="812"/>
      <c r="I299" s="813">
        <v>83200</v>
      </c>
      <c r="J299" s="813">
        <v>3.88</v>
      </c>
      <c r="K299" s="814">
        <f t="shared" si="569"/>
        <v>322816</v>
      </c>
      <c r="L299" s="814">
        <v>0</v>
      </c>
      <c r="M299" s="814"/>
      <c r="N299" s="814">
        <f t="shared" si="570"/>
        <v>322816</v>
      </c>
      <c r="O299" s="813"/>
      <c r="P299" s="815">
        <f t="shared" si="571"/>
        <v>322816</v>
      </c>
      <c r="Q299" s="815">
        <f t="shared" si="572"/>
        <v>4196608</v>
      </c>
      <c r="R299" s="454">
        <f t="shared" si="573"/>
        <v>1</v>
      </c>
      <c r="S299" s="448"/>
      <c r="T299" s="449">
        <v>83200</v>
      </c>
      <c r="U299" s="449">
        <f t="shared" si="574"/>
        <v>3.88</v>
      </c>
      <c r="V299" s="449"/>
      <c r="W299" s="449">
        <f t="shared" si="575"/>
        <v>3.88</v>
      </c>
      <c r="X299" s="450">
        <f t="shared" si="576"/>
        <v>322816</v>
      </c>
      <c r="Y299" s="450">
        <f t="shared" si="577"/>
        <v>0</v>
      </c>
      <c r="Z299" s="450"/>
      <c r="AA299" s="450">
        <f t="shared" si="578"/>
        <v>322816</v>
      </c>
      <c r="AB299" s="449">
        <f t="shared" si="579"/>
        <v>0</v>
      </c>
      <c r="AC299" s="452">
        <f t="shared" si="580"/>
        <v>322816</v>
      </c>
      <c r="AD299" s="452">
        <f t="shared" si="581"/>
        <v>4196608</v>
      </c>
      <c r="AE299" s="454">
        <f t="shared" si="582"/>
        <v>2</v>
      </c>
      <c r="AF299" s="448"/>
      <c r="AG299" s="449">
        <f t="shared" si="583"/>
        <v>83200</v>
      </c>
      <c r="AH299" s="449">
        <f t="shared" si="584"/>
        <v>3.88</v>
      </c>
      <c r="AI299" s="449"/>
      <c r="AJ299" s="449">
        <f t="shared" si="585"/>
        <v>3.88</v>
      </c>
      <c r="AK299" s="450">
        <f t="shared" si="586"/>
        <v>322816</v>
      </c>
      <c r="AL299" s="450">
        <f t="shared" si="587"/>
        <v>0</v>
      </c>
      <c r="AM299" s="450"/>
      <c r="AN299" s="450">
        <f t="shared" si="588"/>
        <v>322816</v>
      </c>
      <c r="AO299" s="449">
        <f t="shared" si="589"/>
        <v>0</v>
      </c>
      <c r="AP299" s="452">
        <f t="shared" si="590"/>
        <v>322816</v>
      </c>
      <c r="AQ299" s="452">
        <f t="shared" si="591"/>
        <v>4196608</v>
      </c>
      <c r="AR299" s="454">
        <f t="shared" si="592"/>
        <v>3</v>
      </c>
      <c r="AS299" s="448"/>
      <c r="AT299" s="449">
        <f t="shared" si="593"/>
        <v>83200</v>
      </c>
      <c r="AU299" s="449">
        <f t="shared" si="594"/>
        <v>3.88</v>
      </c>
      <c r="AV299" s="449"/>
      <c r="AW299" s="449">
        <f t="shared" si="595"/>
        <v>3.88</v>
      </c>
      <c r="AX299" s="450">
        <f t="shared" si="596"/>
        <v>322816</v>
      </c>
      <c r="AY299" s="450">
        <f t="shared" si="597"/>
        <v>0</v>
      </c>
      <c r="AZ299" s="450"/>
      <c r="BA299" s="450">
        <f t="shared" si="598"/>
        <v>322816</v>
      </c>
      <c r="BB299" s="449">
        <f t="shared" si="599"/>
        <v>0</v>
      </c>
      <c r="BC299" s="452">
        <f t="shared" si="600"/>
        <v>322816</v>
      </c>
      <c r="BD299" s="452">
        <f t="shared" si="601"/>
        <v>4196608</v>
      </c>
    </row>
    <row r="300" spans="1:57" s="451" customFormat="1" ht="27">
      <c r="A300" s="807">
        <v>5</v>
      </c>
      <c r="B300" s="808" t="s">
        <v>2053</v>
      </c>
      <c r="C300" s="809" t="s">
        <v>1960</v>
      </c>
      <c r="D300" s="809">
        <v>1973</v>
      </c>
      <c r="E300" s="810" t="s">
        <v>452</v>
      </c>
      <c r="F300" s="809">
        <v>1</v>
      </c>
      <c r="G300" s="811"/>
      <c r="H300" s="812"/>
      <c r="I300" s="813">
        <v>83200</v>
      </c>
      <c r="J300" s="813">
        <v>3.88</v>
      </c>
      <c r="K300" s="814">
        <f t="shared" si="569"/>
        <v>322816</v>
      </c>
      <c r="L300" s="814">
        <v>0</v>
      </c>
      <c r="M300" s="814"/>
      <c r="N300" s="814">
        <f t="shared" si="570"/>
        <v>322816</v>
      </c>
      <c r="O300" s="813"/>
      <c r="P300" s="815">
        <f t="shared" si="571"/>
        <v>322816</v>
      </c>
      <c r="Q300" s="815">
        <f t="shared" si="572"/>
        <v>4196608</v>
      </c>
      <c r="R300" s="454">
        <f t="shared" si="573"/>
        <v>1</v>
      </c>
      <c r="S300" s="448"/>
      <c r="T300" s="449">
        <v>83200</v>
      </c>
      <c r="U300" s="449">
        <f t="shared" si="574"/>
        <v>3.88</v>
      </c>
      <c r="V300" s="449"/>
      <c r="W300" s="449">
        <f t="shared" si="575"/>
        <v>3.88</v>
      </c>
      <c r="X300" s="450">
        <f t="shared" si="576"/>
        <v>322816</v>
      </c>
      <c r="Y300" s="450">
        <f t="shared" si="577"/>
        <v>0</v>
      </c>
      <c r="Z300" s="450"/>
      <c r="AA300" s="450">
        <f t="shared" si="578"/>
        <v>322816</v>
      </c>
      <c r="AB300" s="449">
        <f t="shared" si="579"/>
        <v>0</v>
      </c>
      <c r="AC300" s="452">
        <f t="shared" si="580"/>
        <v>322816</v>
      </c>
      <c r="AD300" s="452">
        <f t="shared" si="581"/>
        <v>4196608</v>
      </c>
      <c r="AE300" s="454">
        <f t="shared" si="582"/>
        <v>2</v>
      </c>
      <c r="AF300" s="448"/>
      <c r="AG300" s="449">
        <f t="shared" si="583"/>
        <v>83200</v>
      </c>
      <c r="AH300" s="449">
        <f t="shared" si="584"/>
        <v>3.88</v>
      </c>
      <c r="AI300" s="449"/>
      <c r="AJ300" s="449">
        <f t="shared" si="585"/>
        <v>3.88</v>
      </c>
      <c r="AK300" s="450">
        <f t="shared" si="586"/>
        <v>322816</v>
      </c>
      <c r="AL300" s="450">
        <f t="shared" si="587"/>
        <v>0</v>
      </c>
      <c r="AM300" s="450"/>
      <c r="AN300" s="450">
        <f t="shared" si="588"/>
        <v>322816</v>
      </c>
      <c r="AO300" s="449">
        <f t="shared" si="589"/>
        <v>0</v>
      </c>
      <c r="AP300" s="452">
        <f t="shared" si="590"/>
        <v>322816</v>
      </c>
      <c r="AQ300" s="452">
        <f t="shared" si="591"/>
        <v>4196608</v>
      </c>
      <c r="AR300" s="454">
        <f t="shared" si="592"/>
        <v>3</v>
      </c>
      <c r="AS300" s="448"/>
      <c r="AT300" s="449">
        <f t="shared" si="593"/>
        <v>83200</v>
      </c>
      <c r="AU300" s="449">
        <f t="shared" si="594"/>
        <v>3.88</v>
      </c>
      <c r="AV300" s="449"/>
      <c r="AW300" s="449">
        <f t="shared" si="595"/>
        <v>3.88</v>
      </c>
      <c r="AX300" s="450">
        <f t="shared" si="596"/>
        <v>322816</v>
      </c>
      <c r="AY300" s="450">
        <f t="shared" si="597"/>
        <v>0</v>
      </c>
      <c r="AZ300" s="450"/>
      <c r="BA300" s="450">
        <f t="shared" si="598"/>
        <v>322816</v>
      </c>
      <c r="BB300" s="449">
        <f t="shared" si="599"/>
        <v>0</v>
      </c>
      <c r="BC300" s="452">
        <f t="shared" si="600"/>
        <v>322816</v>
      </c>
      <c r="BD300" s="452">
        <f t="shared" si="601"/>
        <v>4196608</v>
      </c>
    </row>
    <row r="301" spans="1:57" s="451" customFormat="1" ht="27">
      <c r="A301" s="807">
        <v>6</v>
      </c>
      <c r="B301" s="808" t="s">
        <v>2056</v>
      </c>
      <c r="C301" s="809" t="s">
        <v>1960</v>
      </c>
      <c r="D301" s="809">
        <v>1987</v>
      </c>
      <c r="E301" s="810" t="s">
        <v>452</v>
      </c>
      <c r="F301" s="809">
        <v>1</v>
      </c>
      <c r="G301" s="811"/>
      <c r="H301" s="812"/>
      <c r="I301" s="813">
        <v>83200</v>
      </c>
      <c r="J301" s="813">
        <v>3.88</v>
      </c>
      <c r="K301" s="814">
        <f t="shared" si="569"/>
        <v>322816</v>
      </c>
      <c r="L301" s="814">
        <v>0</v>
      </c>
      <c r="M301" s="814"/>
      <c r="N301" s="814">
        <f t="shared" si="570"/>
        <v>322816</v>
      </c>
      <c r="O301" s="813"/>
      <c r="P301" s="815">
        <f t="shared" si="571"/>
        <v>322816</v>
      </c>
      <c r="Q301" s="815">
        <f t="shared" si="572"/>
        <v>4196608</v>
      </c>
      <c r="R301" s="454">
        <f t="shared" si="573"/>
        <v>1</v>
      </c>
      <c r="S301" s="448"/>
      <c r="T301" s="449">
        <v>83200</v>
      </c>
      <c r="U301" s="449">
        <f t="shared" si="574"/>
        <v>3.88</v>
      </c>
      <c r="V301" s="449"/>
      <c r="W301" s="449">
        <f t="shared" si="575"/>
        <v>3.88</v>
      </c>
      <c r="X301" s="450">
        <f t="shared" si="576"/>
        <v>322816</v>
      </c>
      <c r="Y301" s="450">
        <f t="shared" si="577"/>
        <v>0</v>
      </c>
      <c r="Z301" s="450"/>
      <c r="AA301" s="450">
        <f t="shared" si="578"/>
        <v>322816</v>
      </c>
      <c r="AB301" s="449">
        <f t="shared" si="579"/>
        <v>0</v>
      </c>
      <c r="AC301" s="452">
        <f t="shared" si="580"/>
        <v>322816</v>
      </c>
      <c r="AD301" s="452">
        <f t="shared" si="581"/>
        <v>4196608</v>
      </c>
      <c r="AE301" s="454">
        <f t="shared" si="582"/>
        <v>2</v>
      </c>
      <c r="AF301" s="448"/>
      <c r="AG301" s="449">
        <f t="shared" si="583"/>
        <v>83200</v>
      </c>
      <c r="AH301" s="449">
        <f t="shared" si="584"/>
        <v>3.88</v>
      </c>
      <c r="AI301" s="449"/>
      <c r="AJ301" s="449">
        <f t="shared" si="585"/>
        <v>3.88</v>
      </c>
      <c r="AK301" s="450">
        <f t="shared" si="586"/>
        <v>322816</v>
      </c>
      <c r="AL301" s="450">
        <f t="shared" si="587"/>
        <v>0</v>
      </c>
      <c r="AM301" s="450"/>
      <c r="AN301" s="450">
        <f t="shared" si="588"/>
        <v>322816</v>
      </c>
      <c r="AO301" s="449">
        <f t="shared" si="589"/>
        <v>0</v>
      </c>
      <c r="AP301" s="452">
        <f t="shared" si="590"/>
        <v>322816</v>
      </c>
      <c r="AQ301" s="452">
        <f t="shared" si="591"/>
        <v>4196608</v>
      </c>
      <c r="AR301" s="454">
        <f t="shared" si="592"/>
        <v>3</v>
      </c>
      <c r="AS301" s="448"/>
      <c r="AT301" s="449">
        <f t="shared" si="593"/>
        <v>83200</v>
      </c>
      <c r="AU301" s="449">
        <f t="shared" si="594"/>
        <v>3.88</v>
      </c>
      <c r="AV301" s="449"/>
      <c r="AW301" s="449">
        <f t="shared" si="595"/>
        <v>3.88</v>
      </c>
      <c r="AX301" s="450">
        <f t="shared" si="596"/>
        <v>322816</v>
      </c>
      <c r="AY301" s="450">
        <f t="shared" si="597"/>
        <v>0</v>
      </c>
      <c r="AZ301" s="450"/>
      <c r="BA301" s="450">
        <f t="shared" si="598"/>
        <v>322816</v>
      </c>
      <c r="BB301" s="449">
        <f t="shared" si="599"/>
        <v>0</v>
      </c>
      <c r="BC301" s="452">
        <f t="shared" si="600"/>
        <v>322816</v>
      </c>
      <c r="BD301" s="452">
        <f t="shared" si="601"/>
        <v>4196608</v>
      </c>
    </row>
    <row r="302" spans="1:57" s="451" customFormat="1" ht="27">
      <c r="A302" s="807">
        <v>7</v>
      </c>
      <c r="B302" s="808" t="s">
        <v>3094</v>
      </c>
      <c r="C302" s="809" t="s">
        <v>1960</v>
      </c>
      <c r="D302" s="809">
        <v>1998</v>
      </c>
      <c r="E302" s="810" t="s">
        <v>452</v>
      </c>
      <c r="F302" s="809">
        <v>1</v>
      </c>
      <c r="G302" s="811"/>
      <c r="H302" s="812"/>
      <c r="I302" s="813">
        <v>83200</v>
      </c>
      <c r="J302" s="813">
        <v>3.88</v>
      </c>
      <c r="K302" s="814">
        <f t="shared" si="569"/>
        <v>322816</v>
      </c>
      <c r="L302" s="814">
        <v>0</v>
      </c>
      <c r="M302" s="814"/>
      <c r="N302" s="814">
        <f t="shared" si="570"/>
        <v>322816</v>
      </c>
      <c r="O302" s="813"/>
      <c r="P302" s="815">
        <f t="shared" si="571"/>
        <v>322816</v>
      </c>
      <c r="Q302" s="815">
        <f t="shared" si="572"/>
        <v>4196608</v>
      </c>
      <c r="R302" s="454">
        <f t="shared" si="573"/>
        <v>1</v>
      </c>
      <c r="S302" s="448"/>
      <c r="T302" s="449">
        <v>83200</v>
      </c>
      <c r="U302" s="449">
        <f t="shared" si="574"/>
        <v>3.88</v>
      </c>
      <c r="V302" s="449"/>
      <c r="W302" s="449">
        <f t="shared" si="575"/>
        <v>3.88</v>
      </c>
      <c r="X302" s="450">
        <f t="shared" si="576"/>
        <v>322816</v>
      </c>
      <c r="Y302" s="450">
        <f t="shared" si="577"/>
        <v>0</v>
      </c>
      <c r="Z302" s="450"/>
      <c r="AA302" s="450">
        <f t="shared" si="578"/>
        <v>322816</v>
      </c>
      <c r="AB302" s="449">
        <f t="shared" si="579"/>
        <v>0</v>
      </c>
      <c r="AC302" s="452">
        <f t="shared" si="580"/>
        <v>322816</v>
      </c>
      <c r="AD302" s="452">
        <f t="shared" si="581"/>
        <v>4196608</v>
      </c>
      <c r="AE302" s="454">
        <f t="shared" si="582"/>
        <v>2</v>
      </c>
      <c r="AF302" s="448"/>
      <c r="AG302" s="449">
        <f t="shared" si="583"/>
        <v>83200</v>
      </c>
      <c r="AH302" s="449">
        <f t="shared" si="584"/>
        <v>3.88</v>
      </c>
      <c r="AI302" s="449"/>
      <c r="AJ302" s="449">
        <f t="shared" si="585"/>
        <v>3.88</v>
      </c>
      <c r="AK302" s="450">
        <f t="shared" si="586"/>
        <v>322816</v>
      </c>
      <c r="AL302" s="450">
        <f t="shared" si="587"/>
        <v>0</v>
      </c>
      <c r="AM302" s="450"/>
      <c r="AN302" s="450">
        <f t="shared" si="588"/>
        <v>322816</v>
      </c>
      <c r="AO302" s="449">
        <f t="shared" si="589"/>
        <v>0</v>
      </c>
      <c r="AP302" s="452">
        <f t="shared" si="590"/>
        <v>322816</v>
      </c>
      <c r="AQ302" s="452">
        <f t="shared" si="591"/>
        <v>4196608</v>
      </c>
      <c r="AR302" s="454">
        <f t="shared" si="592"/>
        <v>3</v>
      </c>
      <c r="AS302" s="448"/>
      <c r="AT302" s="449">
        <f t="shared" si="593"/>
        <v>83200</v>
      </c>
      <c r="AU302" s="449">
        <f t="shared" si="594"/>
        <v>3.88</v>
      </c>
      <c r="AV302" s="449"/>
      <c r="AW302" s="449">
        <f t="shared" si="595"/>
        <v>3.88</v>
      </c>
      <c r="AX302" s="450">
        <f t="shared" si="596"/>
        <v>322816</v>
      </c>
      <c r="AY302" s="450">
        <f t="shared" si="597"/>
        <v>0</v>
      </c>
      <c r="AZ302" s="450"/>
      <c r="BA302" s="450">
        <f t="shared" si="598"/>
        <v>322816</v>
      </c>
      <c r="BB302" s="449">
        <f t="shared" si="599"/>
        <v>0</v>
      </c>
      <c r="BC302" s="452">
        <f t="shared" si="600"/>
        <v>322816</v>
      </c>
      <c r="BD302" s="452">
        <f t="shared" si="601"/>
        <v>4196608</v>
      </c>
    </row>
    <row r="303" spans="1:57" s="451" customFormat="1" ht="27">
      <c r="A303" s="807">
        <v>8</v>
      </c>
      <c r="B303" s="808" t="s">
        <v>1317</v>
      </c>
      <c r="C303" s="809" t="s">
        <v>1960</v>
      </c>
      <c r="D303" s="809">
        <v>1988</v>
      </c>
      <c r="E303" s="810" t="s">
        <v>452</v>
      </c>
      <c r="F303" s="809">
        <v>1</v>
      </c>
      <c r="G303" s="811"/>
      <c r="H303" s="812"/>
      <c r="I303" s="813">
        <v>83200</v>
      </c>
      <c r="J303" s="813">
        <v>3.88</v>
      </c>
      <c r="K303" s="814">
        <f t="shared" si="569"/>
        <v>322816</v>
      </c>
      <c r="L303" s="814">
        <v>0</v>
      </c>
      <c r="M303" s="814"/>
      <c r="N303" s="814">
        <f t="shared" si="570"/>
        <v>322816</v>
      </c>
      <c r="O303" s="813"/>
      <c r="P303" s="815">
        <f t="shared" si="571"/>
        <v>322816</v>
      </c>
      <c r="Q303" s="815">
        <f t="shared" si="572"/>
        <v>4196608</v>
      </c>
      <c r="R303" s="454">
        <f t="shared" si="573"/>
        <v>1</v>
      </c>
      <c r="S303" s="448"/>
      <c r="T303" s="449">
        <v>83200</v>
      </c>
      <c r="U303" s="449">
        <f t="shared" si="574"/>
        <v>3.88</v>
      </c>
      <c r="V303" s="449"/>
      <c r="W303" s="449">
        <f t="shared" si="575"/>
        <v>3.88</v>
      </c>
      <c r="X303" s="450">
        <f t="shared" si="576"/>
        <v>322816</v>
      </c>
      <c r="Y303" s="450">
        <f t="shared" si="577"/>
        <v>0</v>
      </c>
      <c r="Z303" s="450"/>
      <c r="AA303" s="450">
        <f t="shared" si="578"/>
        <v>322816</v>
      </c>
      <c r="AB303" s="449">
        <f t="shared" si="579"/>
        <v>0</v>
      </c>
      <c r="AC303" s="452">
        <f t="shared" si="580"/>
        <v>322816</v>
      </c>
      <c r="AD303" s="452">
        <f t="shared" si="581"/>
        <v>4196608</v>
      </c>
      <c r="AE303" s="454">
        <f t="shared" si="582"/>
        <v>2</v>
      </c>
      <c r="AF303" s="448"/>
      <c r="AG303" s="449">
        <f t="shared" si="583"/>
        <v>83200</v>
      </c>
      <c r="AH303" s="449">
        <f t="shared" si="584"/>
        <v>3.88</v>
      </c>
      <c r="AI303" s="449"/>
      <c r="AJ303" s="449">
        <f t="shared" si="585"/>
        <v>3.88</v>
      </c>
      <c r="AK303" s="450">
        <f t="shared" si="586"/>
        <v>322816</v>
      </c>
      <c r="AL303" s="450">
        <f t="shared" si="587"/>
        <v>0</v>
      </c>
      <c r="AM303" s="450"/>
      <c r="AN303" s="450">
        <f t="shared" si="588"/>
        <v>322816</v>
      </c>
      <c r="AO303" s="449">
        <f t="shared" si="589"/>
        <v>0</v>
      </c>
      <c r="AP303" s="452">
        <f t="shared" si="590"/>
        <v>322816</v>
      </c>
      <c r="AQ303" s="452">
        <f t="shared" si="591"/>
        <v>4196608</v>
      </c>
      <c r="AR303" s="454">
        <f t="shared" si="592"/>
        <v>3</v>
      </c>
      <c r="AS303" s="448"/>
      <c r="AT303" s="449">
        <f t="shared" si="593"/>
        <v>83200</v>
      </c>
      <c r="AU303" s="449">
        <f t="shared" si="594"/>
        <v>3.88</v>
      </c>
      <c r="AV303" s="449"/>
      <c r="AW303" s="449">
        <f t="shared" si="595"/>
        <v>3.88</v>
      </c>
      <c r="AX303" s="450">
        <f t="shared" si="596"/>
        <v>322816</v>
      </c>
      <c r="AY303" s="450">
        <f t="shared" si="597"/>
        <v>0</v>
      </c>
      <c r="AZ303" s="450"/>
      <c r="BA303" s="450">
        <f t="shared" si="598"/>
        <v>322816</v>
      </c>
      <c r="BB303" s="449">
        <f t="shared" si="599"/>
        <v>0</v>
      </c>
      <c r="BC303" s="452">
        <f t="shared" si="600"/>
        <v>322816</v>
      </c>
      <c r="BD303" s="452">
        <f t="shared" si="601"/>
        <v>4196608</v>
      </c>
    </row>
    <row r="304" spans="1:57" s="451" customFormat="1" ht="27">
      <c r="A304" s="807">
        <v>9</v>
      </c>
      <c r="B304" s="808" t="s">
        <v>2643</v>
      </c>
      <c r="C304" s="809" t="s">
        <v>1960</v>
      </c>
      <c r="D304" s="809">
        <v>1989</v>
      </c>
      <c r="E304" s="810" t="s">
        <v>452</v>
      </c>
      <c r="F304" s="809">
        <v>1</v>
      </c>
      <c r="G304" s="811"/>
      <c r="H304" s="812"/>
      <c r="I304" s="813">
        <v>83200</v>
      </c>
      <c r="J304" s="813">
        <v>3.88</v>
      </c>
      <c r="K304" s="814">
        <f t="shared" si="569"/>
        <v>322816</v>
      </c>
      <c r="L304" s="814">
        <v>0</v>
      </c>
      <c r="M304" s="814"/>
      <c r="N304" s="814">
        <f t="shared" si="570"/>
        <v>322816</v>
      </c>
      <c r="O304" s="813"/>
      <c r="P304" s="815">
        <f t="shared" si="571"/>
        <v>322816</v>
      </c>
      <c r="Q304" s="815">
        <f t="shared" si="572"/>
        <v>4196608</v>
      </c>
      <c r="R304" s="454">
        <f t="shared" si="573"/>
        <v>1</v>
      </c>
      <c r="S304" s="448"/>
      <c r="T304" s="449">
        <v>83200</v>
      </c>
      <c r="U304" s="449">
        <f t="shared" si="574"/>
        <v>3.88</v>
      </c>
      <c r="V304" s="449"/>
      <c r="W304" s="449">
        <f t="shared" si="575"/>
        <v>3.88</v>
      </c>
      <c r="X304" s="450">
        <f t="shared" si="576"/>
        <v>322816</v>
      </c>
      <c r="Y304" s="450">
        <f t="shared" si="577"/>
        <v>0</v>
      </c>
      <c r="Z304" s="450"/>
      <c r="AA304" s="450">
        <f t="shared" si="578"/>
        <v>322816</v>
      </c>
      <c r="AB304" s="449">
        <f t="shared" si="579"/>
        <v>0</v>
      </c>
      <c r="AC304" s="452">
        <f t="shared" si="580"/>
        <v>322816</v>
      </c>
      <c r="AD304" s="452">
        <f t="shared" si="581"/>
        <v>4196608</v>
      </c>
      <c r="AE304" s="454">
        <f t="shared" si="582"/>
        <v>2</v>
      </c>
      <c r="AF304" s="448"/>
      <c r="AG304" s="449">
        <f t="shared" si="583"/>
        <v>83200</v>
      </c>
      <c r="AH304" s="449">
        <f t="shared" si="584"/>
        <v>3.88</v>
      </c>
      <c r="AI304" s="449"/>
      <c r="AJ304" s="449">
        <f t="shared" si="585"/>
        <v>3.88</v>
      </c>
      <c r="AK304" s="450">
        <f t="shared" si="586"/>
        <v>322816</v>
      </c>
      <c r="AL304" s="450">
        <f t="shared" si="587"/>
        <v>0</v>
      </c>
      <c r="AM304" s="450"/>
      <c r="AN304" s="450">
        <f t="shared" si="588"/>
        <v>322816</v>
      </c>
      <c r="AO304" s="449">
        <f t="shared" si="589"/>
        <v>0</v>
      </c>
      <c r="AP304" s="452">
        <f t="shared" si="590"/>
        <v>322816</v>
      </c>
      <c r="AQ304" s="452">
        <f t="shared" si="591"/>
        <v>4196608</v>
      </c>
      <c r="AR304" s="454">
        <f t="shared" si="592"/>
        <v>3</v>
      </c>
      <c r="AS304" s="448"/>
      <c r="AT304" s="449">
        <f t="shared" si="593"/>
        <v>83200</v>
      </c>
      <c r="AU304" s="449">
        <f t="shared" si="594"/>
        <v>3.88</v>
      </c>
      <c r="AV304" s="449"/>
      <c r="AW304" s="449">
        <f t="shared" si="595"/>
        <v>3.88</v>
      </c>
      <c r="AX304" s="450">
        <f t="shared" si="596"/>
        <v>322816</v>
      </c>
      <c r="AY304" s="450">
        <f t="shared" si="597"/>
        <v>0</v>
      </c>
      <c r="AZ304" s="450"/>
      <c r="BA304" s="450">
        <f t="shared" si="598"/>
        <v>322816</v>
      </c>
      <c r="BB304" s="449">
        <f t="shared" si="599"/>
        <v>0</v>
      </c>
      <c r="BC304" s="452">
        <f t="shared" si="600"/>
        <v>322816</v>
      </c>
      <c r="BD304" s="452">
        <f t="shared" si="601"/>
        <v>4196608</v>
      </c>
    </row>
    <row r="305" spans="1:57" s="451" customFormat="1" ht="27">
      <c r="A305" s="807">
        <v>10</v>
      </c>
      <c r="B305" s="808" t="s">
        <v>2054</v>
      </c>
      <c r="C305" s="809" t="s">
        <v>1960</v>
      </c>
      <c r="D305" s="809">
        <v>1985</v>
      </c>
      <c r="E305" s="810" t="s">
        <v>452</v>
      </c>
      <c r="F305" s="809">
        <v>1</v>
      </c>
      <c r="G305" s="811"/>
      <c r="H305" s="812"/>
      <c r="I305" s="813">
        <v>83200</v>
      </c>
      <c r="J305" s="813">
        <v>3.88</v>
      </c>
      <c r="K305" s="814">
        <f t="shared" si="569"/>
        <v>322816</v>
      </c>
      <c r="L305" s="814">
        <v>0</v>
      </c>
      <c r="M305" s="814"/>
      <c r="N305" s="814">
        <f t="shared" si="570"/>
        <v>322816</v>
      </c>
      <c r="O305" s="813"/>
      <c r="P305" s="815">
        <f t="shared" si="571"/>
        <v>322816</v>
      </c>
      <c r="Q305" s="815">
        <f t="shared" si="572"/>
        <v>4196608</v>
      </c>
      <c r="R305" s="454">
        <f t="shared" si="573"/>
        <v>1</v>
      </c>
      <c r="S305" s="448"/>
      <c r="T305" s="449">
        <v>83200</v>
      </c>
      <c r="U305" s="449">
        <f t="shared" si="574"/>
        <v>3.88</v>
      </c>
      <c r="V305" s="449"/>
      <c r="W305" s="449">
        <f t="shared" si="575"/>
        <v>3.88</v>
      </c>
      <c r="X305" s="450">
        <f t="shared" si="576"/>
        <v>322816</v>
      </c>
      <c r="Y305" s="450">
        <f t="shared" si="577"/>
        <v>0</v>
      </c>
      <c r="Z305" s="450"/>
      <c r="AA305" s="450">
        <f t="shared" si="578"/>
        <v>322816</v>
      </c>
      <c r="AB305" s="449">
        <f t="shared" si="579"/>
        <v>0</v>
      </c>
      <c r="AC305" s="452">
        <f t="shared" si="580"/>
        <v>322816</v>
      </c>
      <c r="AD305" s="452">
        <f t="shared" si="581"/>
        <v>4196608</v>
      </c>
      <c r="AE305" s="454">
        <f t="shared" si="582"/>
        <v>2</v>
      </c>
      <c r="AF305" s="448"/>
      <c r="AG305" s="449">
        <f t="shared" si="583"/>
        <v>83200</v>
      </c>
      <c r="AH305" s="449">
        <f t="shared" si="584"/>
        <v>3.88</v>
      </c>
      <c r="AI305" s="449"/>
      <c r="AJ305" s="449">
        <f t="shared" si="585"/>
        <v>3.88</v>
      </c>
      <c r="AK305" s="450">
        <f t="shared" si="586"/>
        <v>322816</v>
      </c>
      <c r="AL305" s="450">
        <f t="shared" si="587"/>
        <v>0</v>
      </c>
      <c r="AM305" s="450"/>
      <c r="AN305" s="450">
        <f t="shared" si="588"/>
        <v>322816</v>
      </c>
      <c r="AO305" s="449">
        <f t="shared" si="589"/>
        <v>0</v>
      </c>
      <c r="AP305" s="452">
        <f t="shared" si="590"/>
        <v>322816</v>
      </c>
      <c r="AQ305" s="452">
        <f t="shared" si="591"/>
        <v>4196608</v>
      </c>
      <c r="AR305" s="454">
        <f t="shared" si="592"/>
        <v>3</v>
      </c>
      <c r="AS305" s="448"/>
      <c r="AT305" s="449">
        <f t="shared" si="593"/>
        <v>83200</v>
      </c>
      <c r="AU305" s="449">
        <f t="shared" si="594"/>
        <v>3.88</v>
      </c>
      <c r="AV305" s="449"/>
      <c r="AW305" s="449">
        <f t="shared" si="595"/>
        <v>3.88</v>
      </c>
      <c r="AX305" s="450">
        <f t="shared" si="596"/>
        <v>322816</v>
      </c>
      <c r="AY305" s="450">
        <f t="shared" si="597"/>
        <v>0</v>
      </c>
      <c r="AZ305" s="450"/>
      <c r="BA305" s="450">
        <f t="shared" si="598"/>
        <v>322816</v>
      </c>
      <c r="BB305" s="449">
        <f t="shared" si="599"/>
        <v>0</v>
      </c>
      <c r="BC305" s="452">
        <f t="shared" si="600"/>
        <v>322816</v>
      </c>
      <c r="BD305" s="452">
        <f t="shared" si="601"/>
        <v>4196608</v>
      </c>
    </row>
    <row r="306" spans="1:57" s="451" customFormat="1" ht="27">
      <c r="A306" s="807">
        <v>11</v>
      </c>
      <c r="B306" s="808" t="s">
        <v>2055</v>
      </c>
      <c r="C306" s="809" t="s">
        <v>1961</v>
      </c>
      <c r="D306" s="809">
        <v>1994</v>
      </c>
      <c r="E306" s="810" t="s">
        <v>452</v>
      </c>
      <c r="F306" s="809">
        <v>1</v>
      </c>
      <c r="G306" s="811"/>
      <c r="H306" s="812"/>
      <c r="I306" s="813">
        <v>83200</v>
      </c>
      <c r="J306" s="813">
        <v>3.88</v>
      </c>
      <c r="K306" s="814">
        <f t="shared" si="569"/>
        <v>322816</v>
      </c>
      <c r="L306" s="814">
        <v>0</v>
      </c>
      <c r="M306" s="814"/>
      <c r="N306" s="814">
        <f t="shared" si="570"/>
        <v>322816</v>
      </c>
      <c r="O306" s="813"/>
      <c r="P306" s="815">
        <f t="shared" si="571"/>
        <v>322816</v>
      </c>
      <c r="Q306" s="815">
        <f t="shared" si="572"/>
        <v>4196608</v>
      </c>
      <c r="R306" s="454">
        <f t="shared" si="573"/>
        <v>1</v>
      </c>
      <c r="S306" s="448"/>
      <c r="T306" s="449">
        <v>83200</v>
      </c>
      <c r="U306" s="449">
        <f t="shared" si="574"/>
        <v>3.88</v>
      </c>
      <c r="V306" s="449"/>
      <c r="W306" s="449">
        <f t="shared" si="575"/>
        <v>3.88</v>
      </c>
      <c r="X306" s="450">
        <f t="shared" si="576"/>
        <v>322816</v>
      </c>
      <c r="Y306" s="450">
        <f t="shared" si="577"/>
        <v>0</v>
      </c>
      <c r="Z306" s="450"/>
      <c r="AA306" s="450">
        <f t="shared" si="578"/>
        <v>322816</v>
      </c>
      <c r="AB306" s="449">
        <f t="shared" si="579"/>
        <v>0</v>
      </c>
      <c r="AC306" s="452">
        <f t="shared" si="580"/>
        <v>322816</v>
      </c>
      <c r="AD306" s="452">
        <f t="shared" si="581"/>
        <v>4196608</v>
      </c>
      <c r="AE306" s="454">
        <f t="shared" si="582"/>
        <v>2</v>
      </c>
      <c r="AF306" s="448"/>
      <c r="AG306" s="449">
        <f t="shared" si="583"/>
        <v>83200</v>
      </c>
      <c r="AH306" s="449">
        <f t="shared" si="584"/>
        <v>3.88</v>
      </c>
      <c r="AI306" s="449"/>
      <c r="AJ306" s="449">
        <f t="shared" si="585"/>
        <v>3.88</v>
      </c>
      <c r="AK306" s="450">
        <f t="shared" si="586"/>
        <v>322816</v>
      </c>
      <c r="AL306" s="450">
        <f t="shared" si="587"/>
        <v>0</v>
      </c>
      <c r="AM306" s="450"/>
      <c r="AN306" s="450">
        <f t="shared" si="588"/>
        <v>322816</v>
      </c>
      <c r="AO306" s="449">
        <f t="shared" si="589"/>
        <v>0</v>
      </c>
      <c r="AP306" s="452">
        <f t="shared" si="590"/>
        <v>322816</v>
      </c>
      <c r="AQ306" s="452">
        <f t="shared" si="591"/>
        <v>4196608</v>
      </c>
      <c r="AR306" s="454">
        <f t="shared" si="592"/>
        <v>3</v>
      </c>
      <c r="AS306" s="448"/>
      <c r="AT306" s="449">
        <f t="shared" si="593"/>
        <v>83200</v>
      </c>
      <c r="AU306" s="449">
        <f t="shared" si="594"/>
        <v>3.88</v>
      </c>
      <c r="AV306" s="449"/>
      <c r="AW306" s="449">
        <f t="shared" si="595"/>
        <v>3.88</v>
      </c>
      <c r="AX306" s="450">
        <f t="shared" si="596"/>
        <v>322816</v>
      </c>
      <c r="AY306" s="450">
        <f t="shared" si="597"/>
        <v>0</v>
      </c>
      <c r="AZ306" s="450"/>
      <c r="BA306" s="450">
        <f t="shared" si="598"/>
        <v>322816</v>
      </c>
      <c r="BB306" s="449">
        <f t="shared" si="599"/>
        <v>0</v>
      </c>
      <c r="BC306" s="452">
        <f t="shared" si="600"/>
        <v>322816</v>
      </c>
      <c r="BD306" s="452">
        <f t="shared" si="601"/>
        <v>4196608</v>
      </c>
    </row>
    <row r="307" spans="1:57" s="451" customFormat="1" ht="27">
      <c r="A307" s="807">
        <v>12</v>
      </c>
      <c r="B307" s="808" t="s">
        <v>2644</v>
      </c>
      <c r="C307" s="809" t="s">
        <v>1961</v>
      </c>
      <c r="D307" s="809">
        <v>1991</v>
      </c>
      <c r="E307" s="810" t="s">
        <v>452</v>
      </c>
      <c r="F307" s="809">
        <v>1</v>
      </c>
      <c r="G307" s="811"/>
      <c r="H307" s="812"/>
      <c r="I307" s="813">
        <v>83200</v>
      </c>
      <c r="J307" s="813">
        <v>3.88</v>
      </c>
      <c r="K307" s="814">
        <f t="shared" si="569"/>
        <v>322816</v>
      </c>
      <c r="L307" s="814">
        <v>0</v>
      </c>
      <c r="M307" s="814"/>
      <c r="N307" s="814">
        <f t="shared" si="570"/>
        <v>322816</v>
      </c>
      <c r="O307" s="813"/>
      <c r="P307" s="815">
        <f t="shared" si="571"/>
        <v>322816</v>
      </c>
      <c r="Q307" s="815">
        <f t="shared" si="572"/>
        <v>4196608</v>
      </c>
      <c r="R307" s="454">
        <f t="shared" si="573"/>
        <v>1</v>
      </c>
      <c r="S307" s="448"/>
      <c r="T307" s="449">
        <v>83200</v>
      </c>
      <c r="U307" s="449">
        <f t="shared" si="574"/>
        <v>3.88</v>
      </c>
      <c r="V307" s="449"/>
      <c r="W307" s="449">
        <f t="shared" si="575"/>
        <v>3.88</v>
      </c>
      <c r="X307" s="450">
        <f t="shared" si="576"/>
        <v>322816</v>
      </c>
      <c r="Y307" s="450">
        <f t="shared" si="577"/>
        <v>0</v>
      </c>
      <c r="Z307" s="450"/>
      <c r="AA307" s="450">
        <f t="shared" si="578"/>
        <v>322816</v>
      </c>
      <c r="AB307" s="449">
        <f t="shared" si="579"/>
        <v>0</v>
      </c>
      <c r="AC307" s="452">
        <f t="shared" si="580"/>
        <v>322816</v>
      </c>
      <c r="AD307" s="452">
        <f t="shared" si="581"/>
        <v>4196608</v>
      </c>
      <c r="AE307" s="454">
        <f t="shared" si="582"/>
        <v>2</v>
      </c>
      <c r="AF307" s="448"/>
      <c r="AG307" s="449">
        <f t="shared" si="583"/>
        <v>83200</v>
      </c>
      <c r="AH307" s="449">
        <f t="shared" si="584"/>
        <v>3.88</v>
      </c>
      <c r="AI307" s="449"/>
      <c r="AJ307" s="449">
        <f t="shared" si="585"/>
        <v>3.88</v>
      </c>
      <c r="AK307" s="450">
        <f t="shared" si="586"/>
        <v>322816</v>
      </c>
      <c r="AL307" s="450">
        <f t="shared" si="587"/>
        <v>0</v>
      </c>
      <c r="AM307" s="450"/>
      <c r="AN307" s="450">
        <f t="shared" si="588"/>
        <v>322816</v>
      </c>
      <c r="AO307" s="449">
        <f t="shared" si="589"/>
        <v>0</v>
      </c>
      <c r="AP307" s="452">
        <f t="shared" si="590"/>
        <v>322816</v>
      </c>
      <c r="AQ307" s="452">
        <f t="shared" si="591"/>
        <v>4196608</v>
      </c>
      <c r="AR307" s="454">
        <f t="shared" si="592"/>
        <v>3</v>
      </c>
      <c r="AS307" s="448"/>
      <c r="AT307" s="449">
        <f t="shared" si="593"/>
        <v>83200</v>
      </c>
      <c r="AU307" s="449">
        <f t="shared" si="594"/>
        <v>3.88</v>
      </c>
      <c r="AV307" s="449"/>
      <c r="AW307" s="449">
        <f t="shared" si="595"/>
        <v>3.88</v>
      </c>
      <c r="AX307" s="450">
        <f t="shared" si="596"/>
        <v>322816</v>
      </c>
      <c r="AY307" s="450">
        <f t="shared" si="597"/>
        <v>0</v>
      </c>
      <c r="AZ307" s="450"/>
      <c r="BA307" s="450">
        <f t="shared" si="598"/>
        <v>322816</v>
      </c>
      <c r="BB307" s="449">
        <f t="shared" si="599"/>
        <v>0</v>
      </c>
      <c r="BC307" s="452">
        <f t="shared" si="600"/>
        <v>322816</v>
      </c>
      <c r="BD307" s="452">
        <f t="shared" si="601"/>
        <v>4196608</v>
      </c>
    </row>
    <row r="308" spans="1:57" s="451" customFormat="1" ht="27">
      <c r="A308" s="807">
        <v>13</v>
      </c>
      <c r="B308" s="808" t="s">
        <v>2717</v>
      </c>
      <c r="C308" s="809" t="s">
        <v>1961</v>
      </c>
      <c r="D308" s="809">
        <v>1976</v>
      </c>
      <c r="E308" s="810" t="s">
        <v>452</v>
      </c>
      <c r="F308" s="809">
        <v>1</v>
      </c>
      <c r="G308" s="811"/>
      <c r="H308" s="812"/>
      <c r="I308" s="813">
        <v>83200</v>
      </c>
      <c r="J308" s="813">
        <v>3.88</v>
      </c>
      <c r="K308" s="814">
        <f>+J308*I308</f>
        <v>322816</v>
      </c>
      <c r="L308" s="814">
        <v>0</v>
      </c>
      <c r="M308" s="814"/>
      <c r="N308" s="814">
        <f>+K308+L308+M308</f>
        <v>322816</v>
      </c>
      <c r="O308" s="813"/>
      <c r="P308" s="815">
        <f>+N308+O308</f>
        <v>322816</v>
      </c>
      <c r="Q308" s="815">
        <f>+P308*13</f>
        <v>4196608</v>
      </c>
      <c r="R308" s="454">
        <f>+G308+1</f>
        <v>1</v>
      </c>
      <c r="S308" s="448"/>
      <c r="T308" s="449">
        <v>83200</v>
      </c>
      <c r="U308" s="449">
        <f>+J308</f>
        <v>3.88</v>
      </c>
      <c r="V308" s="449"/>
      <c r="W308" s="449">
        <f>+U308+U308*V308</f>
        <v>3.88</v>
      </c>
      <c r="X308" s="450">
        <f>+W308*T308</f>
        <v>322816</v>
      </c>
      <c r="Y308" s="450">
        <f>IF((S308&lt;=30)*AND(X308*S308%&gt;L308),X308*S308%,IF((S308&gt;30)*AND(X308*30%&gt;L308),X308*30%,L308))</f>
        <v>0</v>
      </c>
      <c r="Z308" s="450"/>
      <c r="AA308" s="450">
        <f>+X308+Y308</f>
        <v>322816</v>
      </c>
      <c r="AB308" s="449">
        <f>+O308</f>
        <v>0</v>
      </c>
      <c r="AC308" s="452">
        <f>+AA308+AB308</f>
        <v>322816</v>
      </c>
      <c r="AD308" s="452">
        <f>+AC308*13</f>
        <v>4196608</v>
      </c>
      <c r="AE308" s="454">
        <f>+R308+1</f>
        <v>2</v>
      </c>
      <c r="AF308" s="448"/>
      <c r="AG308" s="449">
        <f>+T308</f>
        <v>83200</v>
      </c>
      <c r="AH308" s="449">
        <f>+J308</f>
        <v>3.88</v>
      </c>
      <c r="AI308" s="449"/>
      <c r="AJ308" s="449">
        <f>+AH308+AH308*AI308</f>
        <v>3.88</v>
      </c>
      <c r="AK308" s="450">
        <f>+AJ308*AG308</f>
        <v>322816</v>
      </c>
      <c r="AL308" s="450">
        <f>IF((AF308&lt;=30)*AND(AK308*AF308%&gt;Y308),AK308*AF308%,IF((AF308&gt;30)*AND(AK308*30%&gt;Y308),AK308*30%,Y308))</f>
        <v>0</v>
      </c>
      <c r="AM308" s="450"/>
      <c r="AN308" s="450">
        <f>+AK308+AL308</f>
        <v>322816</v>
      </c>
      <c r="AO308" s="449">
        <f>+AB308</f>
        <v>0</v>
      </c>
      <c r="AP308" s="452">
        <f>+AN308+AO308</f>
        <v>322816</v>
      </c>
      <c r="AQ308" s="452">
        <f>+AP308*13</f>
        <v>4196608</v>
      </c>
      <c r="AR308" s="454">
        <f>+AE308+1</f>
        <v>3</v>
      </c>
      <c r="AS308" s="448"/>
      <c r="AT308" s="449">
        <f>+AG308</f>
        <v>83200</v>
      </c>
      <c r="AU308" s="449">
        <f>+J308</f>
        <v>3.88</v>
      </c>
      <c r="AV308" s="449"/>
      <c r="AW308" s="449">
        <f>+AU308+AU308*AV308</f>
        <v>3.88</v>
      </c>
      <c r="AX308" s="450">
        <f>+AW308*AT308</f>
        <v>322816</v>
      </c>
      <c r="AY308" s="450">
        <f>IF((AS308&lt;=30)*AND(AX308*AS308%&gt;AL308),AX308*AS308%,IF((AS308&gt;30)*AND(AX308*30%&gt;AL308),AX308*30%,AL308))</f>
        <v>0</v>
      </c>
      <c r="AZ308" s="450"/>
      <c r="BA308" s="450">
        <f>+AX308+AY308</f>
        <v>322816</v>
      </c>
      <c r="BB308" s="449">
        <f>+AO308</f>
        <v>0</v>
      </c>
      <c r="BC308" s="452">
        <f>+BA308+BB308</f>
        <v>322816</v>
      </c>
      <c r="BD308" s="452">
        <f>+BC308*13</f>
        <v>4196608</v>
      </c>
    </row>
    <row r="309" spans="1:57" s="451" customFormat="1" ht="27">
      <c r="A309" s="807">
        <v>14</v>
      </c>
      <c r="B309" s="808" t="s">
        <v>3095</v>
      </c>
      <c r="C309" s="809" t="s">
        <v>1961</v>
      </c>
      <c r="D309" s="809">
        <v>1988</v>
      </c>
      <c r="E309" s="810" t="s">
        <v>452</v>
      </c>
      <c r="F309" s="809">
        <v>1</v>
      </c>
      <c r="G309" s="811"/>
      <c r="H309" s="812"/>
      <c r="I309" s="813">
        <v>83200</v>
      </c>
      <c r="J309" s="813">
        <v>3.88</v>
      </c>
      <c r="K309" s="814">
        <f t="shared" si="569"/>
        <v>322816</v>
      </c>
      <c r="L309" s="814">
        <v>0</v>
      </c>
      <c r="M309" s="814"/>
      <c r="N309" s="814">
        <f t="shared" si="570"/>
        <v>322816</v>
      </c>
      <c r="O309" s="813"/>
      <c r="P309" s="815">
        <f t="shared" si="571"/>
        <v>322816</v>
      </c>
      <c r="Q309" s="815">
        <f t="shared" si="572"/>
        <v>4196608</v>
      </c>
      <c r="R309" s="454">
        <f t="shared" si="573"/>
        <v>1</v>
      </c>
      <c r="S309" s="448"/>
      <c r="T309" s="449">
        <v>83200</v>
      </c>
      <c r="U309" s="449">
        <f t="shared" si="574"/>
        <v>3.88</v>
      </c>
      <c r="V309" s="449"/>
      <c r="W309" s="449">
        <f t="shared" si="575"/>
        <v>3.88</v>
      </c>
      <c r="X309" s="450">
        <f t="shared" si="576"/>
        <v>322816</v>
      </c>
      <c r="Y309" s="450">
        <f t="shared" si="577"/>
        <v>0</v>
      </c>
      <c r="Z309" s="450"/>
      <c r="AA309" s="450">
        <f t="shared" si="578"/>
        <v>322816</v>
      </c>
      <c r="AB309" s="449">
        <f t="shared" si="579"/>
        <v>0</v>
      </c>
      <c r="AC309" s="452">
        <f t="shared" si="580"/>
        <v>322816</v>
      </c>
      <c r="AD309" s="452">
        <f t="shared" si="581"/>
        <v>4196608</v>
      </c>
      <c r="AE309" s="454">
        <f t="shared" si="582"/>
        <v>2</v>
      </c>
      <c r="AF309" s="448"/>
      <c r="AG309" s="449">
        <f t="shared" si="583"/>
        <v>83200</v>
      </c>
      <c r="AH309" s="449">
        <f t="shared" si="584"/>
        <v>3.88</v>
      </c>
      <c r="AI309" s="449"/>
      <c r="AJ309" s="449">
        <f t="shared" si="585"/>
        <v>3.88</v>
      </c>
      <c r="AK309" s="450">
        <f t="shared" si="586"/>
        <v>322816</v>
      </c>
      <c r="AL309" s="450">
        <f t="shared" si="587"/>
        <v>0</v>
      </c>
      <c r="AM309" s="450"/>
      <c r="AN309" s="450">
        <f t="shared" si="588"/>
        <v>322816</v>
      </c>
      <c r="AO309" s="449">
        <f t="shared" si="589"/>
        <v>0</v>
      </c>
      <c r="AP309" s="452">
        <f t="shared" si="590"/>
        <v>322816</v>
      </c>
      <c r="AQ309" s="452">
        <f t="shared" si="591"/>
        <v>4196608</v>
      </c>
      <c r="AR309" s="454">
        <f t="shared" si="592"/>
        <v>3</v>
      </c>
      <c r="AS309" s="448"/>
      <c r="AT309" s="449">
        <f t="shared" si="593"/>
        <v>83200</v>
      </c>
      <c r="AU309" s="449">
        <f t="shared" si="594"/>
        <v>3.88</v>
      </c>
      <c r="AV309" s="449"/>
      <c r="AW309" s="449">
        <f t="shared" si="595"/>
        <v>3.88</v>
      </c>
      <c r="AX309" s="450">
        <f t="shared" si="596"/>
        <v>322816</v>
      </c>
      <c r="AY309" s="450">
        <f t="shared" si="597"/>
        <v>0</v>
      </c>
      <c r="AZ309" s="450"/>
      <c r="BA309" s="450">
        <f t="shared" si="598"/>
        <v>322816</v>
      </c>
      <c r="BB309" s="449">
        <f t="shared" si="599"/>
        <v>0</v>
      </c>
      <c r="BC309" s="452">
        <f t="shared" si="600"/>
        <v>322816</v>
      </c>
      <c r="BD309" s="452">
        <f t="shared" si="601"/>
        <v>4196608</v>
      </c>
    </row>
    <row r="310" spans="1:57" s="453" customFormat="1" ht="14.25">
      <c r="A310" s="958" t="s">
        <v>64</v>
      </c>
      <c r="B310" s="958"/>
      <c r="C310" s="958"/>
      <c r="D310" s="958"/>
      <c r="E310" s="958"/>
      <c r="F310" s="745">
        <f t="shared" ref="F310:AK310" si="602">SUM(F296:F309)</f>
        <v>14</v>
      </c>
      <c r="G310" s="745">
        <f t="shared" si="602"/>
        <v>0</v>
      </c>
      <c r="H310" s="745">
        <f t="shared" si="602"/>
        <v>0</v>
      </c>
      <c r="I310" s="745">
        <f t="shared" si="602"/>
        <v>1164800</v>
      </c>
      <c r="J310" s="745">
        <f t="shared" si="602"/>
        <v>54.320000000000007</v>
      </c>
      <c r="K310" s="745">
        <f t="shared" si="602"/>
        <v>4519424</v>
      </c>
      <c r="L310" s="745">
        <f t="shared" si="602"/>
        <v>0</v>
      </c>
      <c r="M310" s="745">
        <f t="shared" si="602"/>
        <v>0</v>
      </c>
      <c r="N310" s="745">
        <f t="shared" si="602"/>
        <v>4519424</v>
      </c>
      <c r="O310" s="745">
        <f t="shared" si="602"/>
        <v>0</v>
      </c>
      <c r="P310" s="745">
        <f t="shared" si="602"/>
        <v>4519424</v>
      </c>
      <c r="Q310" s="745">
        <f t="shared" si="602"/>
        <v>58752512</v>
      </c>
      <c r="R310" s="745">
        <f t="shared" si="602"/>
        <v>14</v>
      </c>
      <c r="S310" s="745">
        <f t="shared" si="602"/>
        <v>0</v>
      </c>
      <c r="T310" s="745">
        <f t="shared" si="602"/>
        <v>1164800</v>
      </c>
      <c r="U310" s="745">
        <f t="shared" si="602"/>
        <v>54.320000000000007</v>
      </c>
      <c r="V310" s="745">
        <f t="shared" si="602"/>
        <v>0</v>
      </c>
      <c r="W310" s="745">
        <f t="shared" si="602"/>
        <v>54.320000000000007</v>
      </c>
      <c r="X310" s="745">
        <f t="shared" si="602"/>
        <v>4519424</v>
      </c>
      <c r="Y310" s="745">
        <f t="shared" si="602"/>
        <v>0</v>
      </c>
      <c r="Z310" s="745">
        <f t="shared" si="602"/>
        <v>0</v>
      </c>
      <c r="AA310" s="745">
        <f t="shared" si="602"/>
        <v>4519424</v>
      </c>
      <c r="AB310" s="745">
        <f t="shared" si="602"/>
        <v>0</v>
      </c>
      <c r="AC310" s="745">
        <f t="shared" si="602"/>
        <v>4519424</v>
      </c>
      <c r="AD310" s="745">
        <f t="shared" si="602"/>
        <v>58752512</v>
      </c>
      <c r="AE310" s="745">
        <f t="shared" si="602"/>
        <v>28</v>
      </c>
      <c r="AF310" s="745">
        <f t="shared" si="602"/>
        <v>0</v>
      </c>
      <c r="AG310" s="745">
        <f t="shared" si="602"/>
        <v>1164800</v>
      </c>
      <c r="AH310" s="745">
        <f t="shared" si="602"/>
        <v>54.320000000000007</v>
      </c>
      <c r="AI310" s="745">
        <f t="shared" si="602"/>
        <v>0</v>
      </c>
      <c r="AJ310" s="745">
        <f t="shared" si="602"/>
        <v>54.320000000000007</v>
      </c>
      <c r="AK310" s="745">
        <f t="shared" si="602"/>
        <v>4519424</v>
      </c>
      <c r="AL310" s="745">
        <f t="shared" ref="AL310:BD310" si="603">SUM(AL296:AL309)</f>
        <v>0</v>
      </c>
      <c r="AM310" s="745">
        <f t="shared" si="603"/>
        <v>0</v>
      </c>
      <c r="AN310" s="745">
        <f t="shared" si="603"/>
        <v>4519424</v>
      </c>
      <c r="AO310" s="745">
        <f t="shared" si="603"/>
        <v>0</v>
      </c>
      <c r="AP310" s="745">
        <f t="shared" si="603"/>
        <v>4519424</v>
      </c>
      <c r="AQ310" s="745">
        <f t="shared" si="603"/>
        <v>58752512</v>
      </c>
      <c r="AR310" s="745">
        <f t="shared" si="603"/>
        <v>42</v>
      </c>
      <c r="AS310" s="745">
        <f t="shared" si="603"/>
        <v>0</v>
      </c>
      <c r="AT310" s="745">
        <f t="shared" si="603"/>
        <v>1164800</v>
      </c>
      <c r="AU310" s="745">
        <f t="shared" si="603"/>
        <v>54.320000000000007</v>
      </c>
      <c r="AV310" s="745">
        <f t="shared" si="603"/>
        <v>0</v>
      </c>
      <c r="AW310" s="745">
        <f t="shared" si="603"/>
        <v>54.320000000000007</v>
      </c>
      <c r="AX310" s="745">
        <f t="shared" si="603"/>
        <v>4519424</v>
      </c>
      <c r="AY310" s="745">
        <f t="shared" si="603"/>
        <v>0</v>
      </c>
      <c r="AZ310" s="745">
        <f t="shared" si="603"/>
        <v>0</v>
      </c>
      <c r="BA310" s="745">
        <f t="shared" si="603"/>
        <v>4519424</v>
      </c>
      <c r="BB310" s="745">
        <f t="shared" si="603"/>
        <v>0</v>
      </c>
      <c r="BC310" s="745">
        <f t="shared" si="603"/>
        <v>4519424</v>
      </c>
      <c r="BD310" s="745">
        <f t="shared" si="603"/>
        <v>58752512</v>
      </c>
    </row>
    <row r="311" spans="1:57" s="453" customFormat="1" ht="14.25">
      <c r="A311" s="568"/>
      <c r="B311" s="494"/>
      <c r="C311" s="494"/>
      <c r="D311" s="494"/>
      <c r="E311" s="494"/>
      <c r="F311" s="494"/>
      <c r="G311" s="494"/>
      <c r="H311" s="494"/>
      <c r="I311" s="494"/>
      <c r="J311" s="494"/>
      <c r="K311" s="494"/>
      <c r="L311" s="494"/>
      <c r="M311" s="494"/>
      <c r="N311" s="494"/>
      <c r="O311" s="494"/>
      <c r="P311" s="494"/>
      <c r="Q311" s="494"/>
      <c r="R311" s="494"/>
      <c r="S311" s="494"/>
      <c r="T311" s="494"/>
      <c r="U311" s="494"/>
      <c r="V311" s="494"/>
      <c r="W311" s="494"/>
      <c r="X311" s="494"/>
      <c r="Y311" s="494"/>
      <c r="Z311" s="494"/>
      <c r="AA311" s="494"/>
      <c r="AB311" s="494"/>
      <c r="AC311" s="494"/>
      <c r="AD311" s="494"/>
      <c r="AE311" s="494"/>
      <c r="AF311" s="494"/>
      <c r="AG311" s="494"/>
      <c r="AH311" s="494"/>
      <c r="AI311" s="494"/>
      <c r="AJ311" s="494"/>
      <c r="AK311" s="494"/>
      <c r="AL311" s="494"/>
      <c r="AM311" s="494"/>
      <c r="AN311" s="494"/>
      <c r="AO311" s="494"/>
      <c r="AP311" s="494"/>
      <c r="AQ311" s="494"/>
      <c r="AR311" s="494"/>
      <c r="AS311" s="494"/>
      <c r="AT311" s="494"/>
      <c r="AU311" s="494"/>
      <c r="AV311" s="494"/>
      <c r="AW311" s="494"/>
      <c r="AX311" s="494"/>
      <c r="AY311" s="494"/>
      <c r="AZ311" s="494"/>
      <c r="BA311" s="494"/>
      <c r="BB311" s="494"/>
      <c r="BC311" s="494"/>
      <c r="BD311" s="494"/>
      <c r="BE311" s="569"/>
    </row>
    <row r="312" spans="1:57" s="500" customFormat="1" ht="14.25">
      <c r="A312" s="960" t="s">
        <v>554</v>
      </c>
      <c r="B312" s="960"/>
      <c r="C312" s="960"/>
      <c r="D312" s="960"/>
      <c r="E312" s="960"/>
      <c r="F312" s="960"/>
      <c r="G312" s="962" t="s">
        <v>1043</v>
      </c>
      <c r="H312" s="962"/>
      <c r="I312" s="962"/>
      <c r="J312" s="962"/>
      <c r="K312" s="962"/>
      <c r="L312" s="962"/>
      <c r="M312" s="962"/>
      <c r="N312" s="962"/>
      <c r="O312" s="962"/>
      <c r="P312" s="962"/>
      <c r="Q312" s="962"/>
      <c r="R312" s="966" t="str">
        <f>+G312</f>
        <v>Սյունիքի մարզի առաջին ատյանի ընդհանուր իրավասության դատարան</v>
      </c>
      <c r="S312" s="966"/>
      <c r="T312" s="966"/>
      <c r="U312" s="966"/>
      <c r="V312" s="966"/>
      <c r="W312" s="966"/>
      <c r="X312" s="966"/>
      <c r="Y312" s="966"/>
      <c r="Z312" s="966"/>
      <c r="AA312" s="966"/>
      <c r="AB312" s="966"/>
      <c r="AC312" s="966"/>
      <c r="AD312" s="966"/>
      <c r="AE312" s="966" t="str">
        <f>+R312</f>
        <v>Սյունիքի մարզի առաջին ատյանի ընդհանուր իրավասության դատարան</v>
      </c>
      <c r="AF312" s="966"/>
      <c r="AG312" s="966"/>
      <c r="AH312" s="966"/>
      <c r="AI312" s="966"/>
      <c r="AJ312" s="966"/>
      <c r="AK312" s="966"/>
      <c r="AL312" s="966"/>
      <c r="AM312" s="966"/>
      <c r="AN312" s="966"/>
      <c r="AO312" s="966"/>
      <c r="AP312" s="966"/>
      <c r="AQ312" s="966"/>
      <c r="AR312" s="966" t="str">
        <f>+AE312</f>
        <v>Սյունիքի մարզի առաջին ատյանի ընդհանուր իրավասության դատարան</v>
      </c>
      <c r="AS312" s="966"/>
      <c r="AT312" s="966"/>
      <c r="AU312" s="966"/>
      <c r="AV312" s="966"/>
      <c r="AW312" s="966"/>
      <c r="AX312" s="966"/>
      <c r="AY312" s="966"/>
      <c r="AZ312" s="966"/>
      <c r="BA312" s="966"/>
      <c r="BB312" s="966"/>
      <c r="BC312" s="966"/>
      <c r="BD312" s="966"/>
    </row>
    <row r="313" spans="1:57" ht="14.25">
      <c r="A313" s="971" t="s">
        <v>1332</v>
      </c>
      <c r="B313" s="971"/>
      <c r="C313" s="971"/>
      <c r="D313" s="971"/>
      <c r="E313" s="971"/>
      <c r="F313" s="971"/>
      <c r="G313" s="967" t="s">
        <v>1410</v>
      </c>
      <c r="H313" s="967"/>
      <c r="I313" s="967"/>
      <c r="J313" s="967"/>
      <c r="K313" s="967"/>
      <c r="L313" s="967"/>
      <c r="M313" s="967"/>
      <c r="N313" s="967"/>
      <c r="O313" s="967"/>
      <c r="P313" s="967"/>
      <c r="Q313" s="967"/>
      <c r="R313" s="967" t="s">
        <v>2455</v>
      </c>
      <c r="S313" s="967"/>
      <c r="T313" s="967"/>
      <c r="U313" s="967"/>
      <c r="V313" s="967"/>
      <c r="W313" s="967"/>
      <c r="X313" s="967"/>
      <c r="Y313" s="967"/>
      <c r="Z313" s="967"/>
      <c r="AA313" s="967"/>
      <c r="AB313" s="967"/>
      <c r="AC313" s="967"/>
      <c r="AD313" s="967"/>
      <c r="AE313" s="967" t="s">
        <v>2456</v>
      </c>
      <c r="AF313" s="967"/>
      <c r="AG313" s="967"/>
      <c r="AH313" s="967"/>
      <c r="AI313" s="967"/>
      <c r="AJ313" s="967"/>
      <c r="AK313" s="967"/>
      <c r="AL313" s="967"/>
      <c r="AM313" s="967"/>
      <c r="AN313" s="967"/>
      <c r="AO313" s="967"/>
      <c r="AP313" s="967"/>
      <c r="AQ313" s="967"/>
      <c r="AR313" s="967" t="s">
        <v>2932</v>
      </c>
      <c r="AS313" s="967"/>
      <c r="AT313" s="967"/>
      <c r="AU313" s="967"/>
      <c r="AV313" s="967"/>
      <c r="AW313" s="967"/>
      <c r="AX313" s="967"/>
      <c r="AY313" s="967"/>
      <c r="AZ313" s="967"/>
      <c r="BA313" s="967"/>
      <c r="BB313" s="967"/>
      <c r="BC313" s="967"/>
      <c r="BD313" s="967"/>
    </row>
    <row r="314" spans="1:57" ht="99.75">
      <c r="A314" s="580" t="s">
        <v>10</v>
      </c>
      <c r="B314" s="748" t="s">
        <v>54</v>
      </c>
      <c r="C314" s="748" t="s">
        <v>1958</v>
      </c>
      <c r="D314" s="748" t="s">
        <v>1959</v>
      </c>
      <c r="E314" s="748" t="s">
        <v>55</v>
      </c>
      <c r="F314" s="748" t="s">
        <v>1</v>
      </c>
      <c r="G314" s="578" t="s">
        <v>954</v>
      </c>
      <c r="H314" s="578" t="s">
        <v>57</v>
      </c>
      <c r="I314" s="579" t="s">
        <v>62</v>
      </c>
      <c r="J314" s="504" t="s">
        <v>63</v>
      </c>
      <c r="K314" s="579" t="s">
        <v>450</v>
      </c>
      <c r="L314" s="579" t="s">
        <v>451</v>
      </c>
      <c r="M314" s="579" t="s">
        <v>1957</v>
      </c>
      <c r="N314" s="579" t="s">
        <v>585</v>
      </c>
      <c r="O314" s="748" t="s">
        <v>612</v>
      </c>
      <c r="P314" s="748" t="s">
        <v>1408</v>
      </c>
      <c r="Q314" s="579" t="s">
        <v>1409</v>
      </c>
      <c r="R314" s="578" t="str">
        <f>+G314</f>
        <v xml:space="preserve"> ստաժ</v>
      </c>
      <c r="S314" s="578" t="str">
        <f>+H314</f>
        <v>Ստաժի %-ը</v>
      </c>
      <c r="T314" s="579" t="s">
        <v>62</v>
      </c>
      <c r="U314" s="579" t="s">
        <v>63</v>
      </c>
      <c r="V314" s="579" t="s">
        <v>1149</v>
      </c>
      <c r="W314" s="504" t="s">
        <v>1150</v>
      </c>
      <c r="X314" s="579" t="s">
        <v>450</v>
      </c>
      <c r="Y314" s="579" t="s">
        <v>451</v>
      </c>
      <c r="Z314" s="579" t="s">
        <v>1957</v>
      </c>
      <c r="AA314" s="579" t="s">
        <v>609</v>
      </c>
      <c r="AB314" s="748" t="s">
        <v>1316</v>
      </c>
      <c r="AC314" s="748" t="s">
        <v>1947</v>
      </c>
      <c r="AD314" s="579" t="s">
        <v>1948</v>
      </c>
      <c r="AE314" s="578" t="str">
        <f>+R314</f>
        <v xml:space="preserve"> ստաժ</v>
      </c>
      <c r="AF314" s="578" t="str">
        <f>+S314</f>
        <v>Ստաժի %-ը</v>
      </c>
      <c r="AG314" s="579" t="s">
        <v>62</v>
      </c>
      <c r="AH314" s="579" t="s">
        <v>63</v>
      </c>
      <c r="AI314" s="579" t="s">
        <v>1149</v>
      </c>
      <c r="AJ314" s="504" t="s">
        <v>1150</v>
      </c>
      <c r="AK314" s="579" t="s">
        <v>450</v>
      </c>
      <c r="AL314" s="579" t="s">
        <v>451</v>
      </c>
      <c r="AM314" s="579" t="s">
        <v>1957</v>
      </c>
      <c r="AN314" s="579" t="s">
        <v>609</v>
      </c>
      <c r="AO314" s="748" t="s">
        <v>1316</v>
      </c>
      <c r="AP314" s="748" t="s">
        <v>2460</v>
      </c>
      <c r="AQ314" s="579" t="s">
        <v>2459</v>
      </c>
      <c r="AR314" s="578" t="str">
        <f>+AE314</f>
        <v xml:space="preserve"> ստաժ</v>
      </c>
      <c r="AS314" s="578" t="str">
        <f>+AF314</f>
        <v>Ստաժի %-ը</v>
      </c>
      <c r="AT314" s="579" t="s">
        <v>62</v>
      </c>
      <c r="AU314" s="579" t="s">
        <v>63</v>
      </c>
      <c r="AV314" s="579" t="s">
        <v>1149</v>
      </c>
      <c r="AW314" s="504" t="s">
        <v>1150</v>
      </c>
      <c r="AX314" s="579" t="s">
        <v>450</v>
      </c>
      <c r="AY314" s="579" t="s">
        <v>451</v>
      </c>
      <c r="AZ314" s="579" t="s">
        <v>1957</v>
      </c>
      <c r="BA314" s="579" t="s">
        <v>609</v>
      </c>
      <c r="BB314" s="748" t="s">
        <v>1316</v>
      </c>
      <c r="BC314" s="748" t="s">
        <v>2933</v>
      </c>
      <c r="BD314" s="579" t="s">
        <v>2934</v>
      </c>
    </row>
    <row r="315" spans="1:57" s="451" customFormat="1" ht="27">
      <c r="A315" s="807">
        <v>1</v>
      </c>
      <c r="B315" s="808" t="s">
        <v>2057</v>
      </c>
      <c r="C315" s="809" t="s">
        <v>1961</v>
      </c>
      <c r="D315" s="809">
        <v>1975</v>
      </c>
      <c r="E315" s="810" t="s">
        <v>452</v>
      </c>
      <c r="F315" s="809">
        <v>1</v>
      </c>
      <c r="G315" s="811"/>
      <c r="H315" s="812"/>
      <c r="I315" s="813">
        <v>83200</v>
      </c>
      <c r="J315" s="813">
        <v>3.88</v>
      </c>
      <c r="K315" s="814">
        <f t="shared" ref="K315:K323" si="604">+J315*I315</f>
        <v>322816</v>
      </c>
      <c r="L315" s="814">
        <v>0</v>
      </c>
      <c r="M315" s="814"/>
      <c r="N315" s="814">
        <f t="shared" ref="N315:N323" si="605">+K315+L315+M315</f>
        <v>322816</v>
      </c>
      <c r="O315" s="813"/>
      <c r="P315" s="815">
        <f t="shared" ref="P315:P323" si="606">+N315+O315</f>
        <v>322816</v>
      </c>
      <c r="Q315" s="815">
        <f t="shared" ref="Q315:Q323" si="607">+P315*13</f>
        <v>4196608</v>
      </c>
      <c r="R315" s="454">
        <f t="shared" ref="R315:R323" si="608">+G315+1</f>
        <v>1</v>
      </c>
      <c r="S315" s="448"/>
      <c r="T315" s="449">
        <v>83200</v>
      </c>
      <c r="U315" s="449">
        <f t="shared" ref="U315:U323" si="609">+J315</f>
        <v>3.88</v>
      </c>
      <c r="V315" s="449"/>
      <c r="W315" s="449">
        <f t="shared" ref="W315:W323" si="610">+U315+U315*V315</f>
        <v>3.88</v>
      </c>
      <c r="X315" s="450">
        <f t="shared" ref="X315:X323" si="611">+W315*T315</f>
        <v>322816</v>
      </c>
      <c r="Y315" s="450">
        <f t="shared" ref="Y315:Y323" si="612">IF((S315&lt;=30)*AND(X315*S315%&gt;L315),X315*S315%,IF((S315&gt;30)*AND(X315*30%&gt;L315),X315*30%,L315))</f>
        <v>0</v>
      </c>
      <c r="Z315" s="450"/>
      <c r="AA315" s="450">
        <f t="shared" ref="AA315:AA323" si="613">+X315+Y315</f>
        <v>322816</v>
      </c>
      <c r="AB315" s="449">
        <f t="shared" ref="AB315:AB323" si="614">+O315</f>
        <v>0</v>
      </c>
      <c r="AC315" s="452">
        <f t="shared" ref="AC315:AC323" si="615">+AA315+AB315</f>
        <v>322816</v>
      </c>
      <c r="AD315" s="452">
        <f t="shared" ref="AD315:AD323" si="616">+AC315*13</f>
        <v>4196608</v>
      </c>
      <c r="AE315" s="454">
        <f t="shared" ref="AE315:AE323" si="617">+R315+1</f>
        <v>2</v>
      </c>
      <c r="AF315" s="448"/>
      <c r="AG315" s="449">
        <f t="shared" ref="AG315:AG323" si="618">+T315</f>
        <v>83200</v>
      </c>
      <c r="AH315" s="449">
        <f t="shared" ref="AH315:AH323" si="619">+J315</f>
        <v>3.88</v>
      </c>
      <c r="AI315" s="449"/>
      <c r="AJ315" s="449">
        <f t="shared" ref="AJ315:AJ323" si="620">+AH315+AH315*AI315</f>
        <v>3.88</v>
      </c>
      <c r="AK315" s="450">
        <f t="shared" ref="AK315:AK323" si="621">+AJ315*AG315</f>
        <v>322816</v>
      </c>
      <c r="AL315" s="450">
        <f t="shared" ref="AL315:AL323" si="622">IF((AF315&lt;=30)*AND(AK315*AF315%&gt;Y315),AK315*AF315%,IF((AF315&gt;30)*AND(AK315*30%&gt;Y315),AK315*30%,Y315))</f>
        <v>0</v>
      </c>
      <c r="AM315" s="450"/>
      <c r="AN315" s="450">
        <f t="shared" ref="AN315:AN323" si="623">+AK315+AL315</f>
        <v>322816</v>
      </c>
      <c r="AO315" s="449">
        <f t="shared" ref="AO315:AO323" si="624">+AB315</f>
        <v>0</v>
      </c>
      <c r="AP315" s="452">
        <f t="shared" ref="AP315:AP323" si="625">+AN315+AO315</f>
        <v>322816</v>
      </c>
      <c r="AQ315" s="452">
        <f t="shared" ref="AQ315:AQ323" si="626">+AP315*13</f>
        <v>4196608</v>
      </c>
      <c r="AR315" s="454">
        <f t="shared" ref="AR315:AR323" si="627">+AE315+1</f>
        <v>3</v>
      </c>
      <c r="AS315" s="448"/>
      <c r="AT315" s="449">
        <f t="shared" ref="AT315:AT323" si="628">+AG315</f>
        <v>83200</v>
      </c>
      <c r="AU315" s="449">
        <f t="shared" ref="AU315:AU323" si="629">+J315</f>
        <v>3.88</v>
      </c>
      <c r="AV315" s="449"/>
      <c r="AW315" s="449">
        <f t="shared" ref="AW315:AW323" si="630">+AU315+AU315*AV315</f>
        <v>3.88</v>
      </c>
      <c r="AX315" s="450">
        <f t="shared" ref="AX315:AX323" si="631">+AW315*AT315</f>
        <v>322816</v>
      </c>
      <c r="AY315" s="450">
        <f t="shared" ref="AY315:AY323" si="632">IF((AS315&lt;=30)*AND(AX315*AS315%&gt;AL315),AX315*AS315%,IF((AS315&gt;30)*AND(AX315*30%&gt;AL315),AX315*30%,AL315))</f>
        <v>0</v>
      </c>
      <c r="AZ315" s="450"/>
      <c r="BA315" s="450">
        <f t="shared" ref="BA315:BA323" si="633">+AX315+AY315</f>
        <v>322816</v>
      </c>
      <c r="BB315" s="449">
        <f t="shared" ref="BB315:BB323" si="634">+AO315</f>
        <v>0</v>
      </c>
      <c r="BC315" s="452">
        <f t="shared" ref="BC315:BC323" si="635">+BA315+BB315</f>
        <v>322816</v>
      </c>
      <c r="BD315" s="452">
        <f t="shared" ref="BD315:BD323" si="636">+BC315*13</f>
        <v>4196608</v>
      </c>
    </row>
    <row r="316" spans="1:57" s="451" customFormat="1" ht="27">
      <c r="A316" s="807">
        <v>2</v>
      </c>
      <c r="B316" s="808" t="s">
        <v>917</v>
      </c>
      <c r="C316" s="809" t="s">
        <v>1960</v>
      </c>
      <c r="D316" s="809">
        <v>1978</v>
      </c>
      <c r="E316" s="810" t="s">
        <v>452</v>
      </c>
      <c r="F316" s="809">
        <v>1</v>
      </c>
      <c r="G316" s="811"/>
      <c r="H316" s="812"/>
      <c r="I316" s="813">
        <v>83200</v>
      </c>
      <c r="J316" s="813">
        <v>3.88</v>
      </c>
      <c r="K316" s="814">
        <f t="shared" si="604"/>
        <v>322816</v>
      </c>
      <c r="L316" s="814">
        <v>0</v>
      </c>
      <c r="M316" s="814"/>
      <c r="N316" s="814">
        <f t="shared" si="605"/>
        <v>322816</v>
      </c>
      <c r="O316" s="813"/>
      <c r="P316" s="815">
        <f t="shared" si="606"/>
        <v>322816</v>
      </c>
      <c r="Q316" s="815">
        <f t="shared" si="607"/>
        <v>4196608</v>
      </c>
      <c r="R316" s="454">
        <f t="shared" si="608"/>
        <v>1</v>
      </c>
      <c r="S316" s="448"/>
      <c r="T316" s="449">
        <v>83200</v>
      </c>
      <c r="U316" s="449">
        <f t="shared" si="609"/>
        <v>3.88</v>
      </c>
      <c r="V316" s="449"/>
      <c r="W316" s="449">
        <f t="shared" si="610"/>
        <v>3.88</v>
      </c>
      <c r="X316" s="450">
        <f t="shared" si="611"/>
        <v>322816</v>
      </c>
      <c r="Y316" s="450">
        <f t="shared" si="612"/>
        <v>0</v>
      </c>
      <c r="Z316" s="450"/>
      <c r="AA316" s="450">
        <f t="shared" si="613"/>
        <v>322816</v>
      </c>
      <c r="AB316" s="449">
        <f t="shared" si="614"/>
        <v>0</v>
      </c>
      <c r="AC316" s="452">
        <f t="shared" si="615"/>
        <v>322816</v>
      </c>
      <c r="AD316" s="452">
        <f t="shared" si="616"/>
        <v>4196608</v>
      </c>
      <c r="AE316" s="454">
        <f t="shared" si="617"/>
        <v>2</v>
      </c>
      <c r="AF316" s="448"/>
      <c r="AG316" s="449">
        <f t="shared" si="618"/>
        <v>83200</v>
      </c>
      <c r="AH316" s="449">
        <f t="shared" si="619"/>
        <v>3.88</v>
      </c>
      <c r="AI316" s="449"/>
      <c r="AJ316" s="449">
        <f t="shared" si="620"/>
        <v>3.88</v>
      </c>
      <c r="AK316" s="450">
        <f t="shared" si="621"/>
        <v>322816</v>
      </c>
      <c r="AL316" s="450">
        <f t="shared" si="622"/>
        <v>0</v>
      </c>
      <c r="AM316" s="450"/>
      <c r="AN316" s="450">
        <f t="shared" si="623"/>
        <v>322816</v>
      </c>
      <c r="AO316" s="449">
        <f t="shared" si="624"/>
        <v>0</v>
      </c>
      <c r="AP316" s="452">
        <f t="shared" si="625"/>
        <v>322816</v>
      </c>
      <c r="AQ316" s="452">
        <f t="shared" si="626"/>
        <v>4196608</v>
      </c>
      <c r="AR316" s="454">
        <f t="shared" si="627"/>
        <v>3</v>
      </c>
      <c r="AS316" s="448"/>
      <c r="AT316" s="449">
        <f t="shared" si="628"/>
        <v>83200</v>
      </c>
      <c r="AU316" s="449">
        <f t="shared" si="629"/>
        <v>3.88</v>
      </c>
      <c r="AV316" s="449"/>
      <c r="AW316" s="449">
        <f t="shared" si="630"/>
        <v>3.88</v>
      </c>
      <c r="AX316" s="450">
        <f t="shared" si="631"/>
        <v>322816</v>
      </c>
      <c r="AY316" s="450">
        <f t="shared" si="632"/>
        <v>0</v>
      </c>
      <c r="AZ316" s="450"/>
      <c r="BA316" s="450">
        <f t="shared" si="633"/>
        <v>322816</v>
      </c>
      <c r="BB316" s="449">
        <f t="shared" si="634"/>
        <v>0</v>
      </c>
      <c r="BC316" s="452">
        <f t="shared" si="635"/>
        <v>322816</v>
      </c>
      <c r="BD316" s="452">
        <f t="shared" si="636"/>
        <v>4196608</v>
      </c>
    </row>
    <row r="317" spans="1:57" s="451" customFormat="1" ht="27">
      <c r="A317" s="807">
        <v>3</v>
      </c>
      <c r="B317" s="808" t="s">
        <v>2058</v>
      </c>
      <c r="C317" s="809" t="s">
        <v>1960</v>
      </c>
      <c r="D317" s="809">
        <v>1985</v>
      </c>
      <c r="E317" s="810" t="s">
        <v>452</v>
      </c>
      <c r="F317" s="809">
        <v>1</v>
      </c>
      <c r="G317" s="811"/>
      <c r="H317" s="812"/>
      <c r="I317" s="813">
        <v>83200</v>
      </c>
      <c r="J317" s="813">
        <v>3.88</v>
      </c>
      <c r="K317" s="814">
        <f t="shared" si="604"/>
        <v>322816</v>
      </c>
      <c r="L317" s="814">
        <v>0</v>
      </c>
      <c r="M317" s="814"/>
      <c r="N317" s="814">
        <f t="shared" si="605"/>
        <v>322816</v>
      </c>
      <c r="O317" s="813"/>
      <c r="P317" s="815">
        <f t="shared" si="606"/>
        <v>322816</v>
      </c>
      <c r="Q317" s="815">
        <f t="shared" si="607"/>
        <v>4196608</v>
      </c>
      <c r="R317" s="454">
        <f t="shared" si="608"/>
        <v>1</v>
      </c>
      <c r="S317" s="448"/>
      <c r="T317" s="449">
        <v>83200</v>
      </c>
      <c r="U317" s="449">
        <f t="shared" si="609"/>
        <v>3.88</v>
      </c>
      <c r="V317" s="449"/>
      <c r="W317" s="449">
        <f t="shared" si="610"/>
        <v>3.88</v>
      </c>
      <c r="X317" s="450">
        <f t="shared" si="611"/>
        <v>322816</v>
      </c>
      <c r="Y317" s="450">
        <f t="shared" si="612"/>
        <v>0</v>
      </c>
      <c r="Z317" s="450"/>
      <c r="AA317" s="450">
        <f t="shared" si="613"/>
        <v>322816</v>
      </c>
      <c r="AB317" s="449">
        <f t="shared" si="614"/>
        <v>0</v>
      </c>
      <c r="AC317" s="452">
        <f t="shared" si="615"/>
        <v>322816</v>
      </c>
      <c r="AD317" s="452">
        <f t="shared" si="616"/>
        <v>4196608</v>
      </c>
      <c r="AE317" s="454">
        <f t="shared" si="617"/>
        <v>2</v>
      </c>
      <c r="AF317" s="448"/>
      <c r="AG317" s="449">
        <f t="shared" si="618"/>
        <v>83200</v>
      </c>
      <c r="AH317" s="449">
        <f t="shared" si="619"/>
        <v>3.88</v>
      </c>
      <c r="AI317" s="449"/>
      <c r="AJ317" s="449">
        <f t="shared" si="620"/>
        <v>3.88</v>
      </c>
      <c r="AK317" s="450">
        <f t="shared" si="621"/>
        <v>322816</v>
      </c>
      <c r="AL317" s="450">
        <f t="shared" si="622"/>
        <v>0</v>
      </c>
      <c r="AM317" s="450"/>
      <c r="AN317" s="450">
        <f t="shared" si="623"/>
        <v>322816</v>
      </c>
      <c r="AO317" s="449">
        <f t="shared" si="624"/>
        <v>0</v>
      </c>
      <c r="AP317" s="452">
        <f t="shared" si="625"/>
        <v>322816</v>
      </c>
      <c r="AQ317" s="452">
        <f t="shared" si="626"/>
        <v>4196608</v>
      </c>
      <c r="AR317" s="454">
        <f t="shared" si="627"/>
        <v>3</v>
      </c>
      <c r="AS317" s="448"/>
      <c r="AT317" s="449">
        <f t="shared" si="628"/>
        <v>83200</v>
      </c>
      <c r="AU317" s="449">
        <f t="shared" si="629"/>
        <v>3.88</v>
      </c>
      <c r="AV317" s="449"/>
      <c r="AW317" s="449">
        <f t="shared" si="630"/>
        <v>3.88</v>
      </c>
      <c r="AX317" s="450">
        <f t="shared" si="631"/>
        <v>322816</v>
      </c>
      <c r="AY317" s="450">
        <f t="shared" si="632"/>
        <v>0</v>
      </c>
      <c r="AZ317" s="450"/>
      <c r="BA317" s="450">
        <f t="shared" si="633"/>
        <v>322816</v>
      </c>
      <c r="BB317" s="449">
        <f t="shared" si="634"/>
        <v>0</v>
      </c>
      <c r="BC317" s="452">
        <f t="shared" si="635"/>
        <v>322816</v>
      </c>
      <c r="BD317" s="452">
        <f t="shared" si="636"/>
        <v>4196608</v>
      </c>
    </row>
    <row r="318" spans="1:57" s="451" customFormat="1" ht="27">
      <c r="A318" s="807">
        <v>4</v>
      </c>
      <c r="B318" s="808" t="s">
        <v>2650</v>
      </c>
      <c r="C318" s="809" t="s">
        <v>1960</v>
      </c>
      <c r="D318" s="809">
        <v>1990</v>
      </c>
      <c r="E318" s="810" t="s">
        <v>452</v>
      </c>
      <c r="F318" s="809">
        <v>1</v>
      </c>
      <c r="G318" s="811"/>
      <c r="H318" s="812"/>
      <c r="I318" s="813">
        <v>83200</v>
      </c>
      <c r="J318" s="813">
        <v>3.88</v>
      </c>
      <c r="K318" s="814">
        <f t="shared" si="604"/>
        <v>322816</v>
      </c>
      <c r="L318" s="814">
        <v>0</v>
      </c>
      <c r="M318" s="814"/>
      <c r="N318" s="814">
        <f t="shared" si="605"/>
        <v>322816</v>
      </c>
      <c r="O318" s="813"/>
      <c r="P318" s="815">
        <f t="shared" si="606"/>
        <v>322816</v>
      </c>
      <c r="Q318" s="815">
        <f t="shared" si="607"/>
        <v>4196608</v>
      </c>
      <c r="R318" s="454">
        <f t="shared" si="608"/>
        <v>1</v>
      </c>
      <c r="S318" s="448"/>
      <c r="T318" s="449">
        <v>83200</v>
      </c>
      <c r="U318" s="449">
        <f t="shared" si="609"/>
        <v>3.88</v>
      </c>
      <c r="V318" s="449"/>
      <c r="W318" s="449">
        <f t="shared" si="610"/>
        <v>3.88</v>
      </c>
      <c r="X318" s="450">
        <f t="shared" si="611"/>
        <v>322816</v>
      </c>
      <c r="Y318" s="450">
        <f t="shared" si="612"/>
        <v>0</v>
      </c>
      <c r="Z318" s="450"/>
      <c r="AA318" s="450">
        <f t="shared" si="613"/>
        <v>322816</v>
      </c>
      <c r="AB318" s="449">
        <f t="shared" si="614"/>
        <v>0</v>
      </c>
      <c r="AC318" s="452">
        <f t="shared" si="615"/>
        <v>322816</v>
      </c>
      <c r="AD318" s="452">
        <f t="shared" si="616"/>
        <v>4196608</v>
      </c>
      <c r="AE318" s="454">
        <f t="shared" si="617"/>
        <v>2</v>
      </c>
      <c r="AF318" s="448"/>
      <c r="AG318" s="449">
        <f t="shared" si="618"/>
        <v>83200</v>
      </c>
      <c r="AH318" s="449">
        <f t="shared" si="619"/>
        <v>3.88</v>
      </c>
      <c r="AI318" s="449"/>
      <c r="AJ318" s="449">
        <f t="shared" si="620"/>
        <v>3.88</v>
      </c>
      <c r="AK318" s="450">
        <f t="shared" si="621"/>
        <v>322816</v>
      </c>
      <c r="AL318" s="450">
        <f t="shared" si="622"/>
        <v>0</v>
      </c>
      <c r="AM318" s="450"/>
      <c r="AN318" s="450">
        <f t="shared" si="623"/>
        <v>322816</v>
      </c>
      <c r="AO318" s="449">
        <f t="shared" si="624"/>
        <v>0</v>
      </c>
      <c r="AP318" s="452">
        <f t="shared" si="625"/>
        <v>322816</v>
      </c>
      <c r="AQ318" s="452">
        <f t="shared" si="626"/>
        <v>4196608</v>
      </c>
      <c r="AR318" s="454">
        <f t="shared" si="627"/>
        <v>3</v>
      </c>
      <c r="AS318" s="448"/>
      <c r="AT318" s="449">
        <f t="shared" si="628"/>
        <v>83200</v>
      </c>
      <c r="AU318" s="449">
        <f t="shared" si="629"/>
        <v>3.88</v>
      </c>
      <c r="AV318" s="449"/>
      <c r="AW318" s="449">
        <f t="shared" si="630"/>
        <v>3.88</v>
      </c>
      <c r="AX318" s="450">
        <f t="shared" si="631"/>
        <v>322816</v>
      </c>
      <c r="AY318" s="450">
        <f t="shared" si="632"/>
        <v>0</v>
      </c>
      <c r="AZ318" s="450"/>
      <c r="BA318" s="450">
        <f t="shared" si="633"/>
        <v>322816</v>
      </c>
      <c r="BB318" s="449">
        <f t="shared" si="634"/>
        <v>0</v>
      </c>
      <c r="BC318" s="452">
        <f t="shared" si="635"/>
        <v>322816</v>
      </c>
      <c r="BD318" s="452">
        <f t="shared" si="636"/>
        <v>4196608</v>
      </c>
    </row>
    <row r="319" spans="1:57" s="451" customFormat="1" ht="27">
      <c r="A319" s="807">
        <v>5</v>
      </c>
      <c r="B319" s="808" t="s">
        <v>2059</v>
      </c>
      <c r="C319" s="809" t="s">
        <v>1961</v>
      </c>
      <c r="D319" s="809">
        <v>1985</v>
      </c>
      <c r="E319" s="810" t="s">
        <v>452</v>
      </c>
      <c r="F319" s="809">
        <v>1</v>
      </c>
      <c r="G319" s="811"/>
      <c r="H319" s="812"/>
      <c r="I319" s="813">
        <v>83200</v>
      </c>
      <c r="J319" s="813">
        <v>3.88</v>
      </c>
      <c r="K319" s="814">
        <f t="shared" si="604"/>
        <v>322816</v>
      </c>
      <c r="L319" s="814">
        <v>0</v>
      </c>
      <c r="M319" s="814"/>
      <c r="N319" s="814">
        <f t="shared" si="605"/>
        <v>322816</v>
      </c>
      <c r="O319" s="813"/>
      <c r="P319" s="815">
        <f t="shared" si="606"/>
        <v>322816</v>
      </c>
      <c r="Q319" s="815">
        <f t="shared" si="607"/>
        <v>4196608</v>
      </c>
      <c r="R319" s="454">
        <f t="shared" si="608"/>
        <v>1</v>
      </c>
      <c r="S319" s="448"/>
      <c r="T319" s="449">
        <v>83200</v>
      </c>
      <c r="U319" s="449">
        <f t="shared" si="609"/>
        <v>3.88</v>
      </c>
      <c r="V319" s="449"/>
      <c r="W319" s="449">
        <f t="shared" si="610"/>
        <v>3.88</v>
      </c>
      <c r="X319" s="450">
        <f t="shared" si="611"/>
        <v>322816</v>
      </c>
      <c r="Y319" s="450">
        <f t="shared" si="612"/>
        <v>0</v>
      </c>
      <c r="Z319" s="450"/>
      <c r="AA319" s="450">
        <f t="shared" si="613"/>
        <v>322816</v>
      </c>
      <c r="AB319" s="449">
        <f t="shared" si="614"/>
        <v>0</v>
      </c>
      <c r="AC319" s="452">
        <f t="shared" si="615"/>
        <v>322816</v>
      </c>
      <c r="AD319" s="452">
        <f t="shared" si="616"/>
        <v>4196608</v>
      </c>
      <c r="AE319" s="454">
        <f t="shared" si="617"/>
        <v>2</v>
      </c>
      <c r="AF319" s="448"/>
      <c r="AG319" s="449">
        <f t="shared" si="618"/>
        <v>83200</v>
      </c>
      <c r="AH319" s="449">
        <f t="shared" si="619"/>
        <v>3.88</v>
      </c>
      <c r="AI319" s="449"/>
      <c r="AJ319" s="449">
        <f t="shared" si="620"/>
        <v>3.88</v>
      </c>
      <c r="AK319" s="450">
        <f t="shared" si="621"/>
        <v>322816</v>
      </c>
      <c r="AL319" s="450">
        <f t="shared" si="622"/>
        <v>0</v>
      </c>
      <c r="AM319" s="450"/>
      <c r="AN319" s="450">
        <f t="shared" si="623"/>
        <v>322816</v>
      </c>
      <c r="AO319" s="449">
        <f t="shared" si="624"/>
        <v>0</v>
      </c>
      <c r="AP319" s="452">
        <f t="shared" si="625"/>
        <v>322816</v>
      </c>
      <c r="AQ319" s="452">
        <f t="shared" si="626"/>
        <v>4196608</v>
      </c>
      <c r="AR319" s="454">
        <f t="shared" si="627"/>
        <v>3</v>
      </c>
      <c r="AS319" s="448"/>
      <c r="AT319" s="449">
        <f t="shared" si="628"/>
        <v>83200</v>
      </c>
      <c r="AU319" s="449">
        <f t="shared" si="629"/>
        <v>3.88</v>
      </c>
      <c r="AV319" s="449"/>
      <c r="AW319" s="449">
        <f t="shared" si="630"/>
        <v>3.88</v>
      </c>
      <c r="AX319" s="450">
        <f t="shared" si="631"/>
        <v>322816</v>
      </c>
      <c r="AY319" s="450">
        <f t="shared" si="632"/>
        <v>0</v>
      </c>
      <c r="AZ319" s="450"/>
      <c r="BA319" s="450">
        <f t="shared" si="633"/>
        <v>322816</v>
      </c>
      <c r="BB319" s="449">
        <f t="shared" si="634"/>
        <v>0</v>
      </c>
      <c r="BC319" s="452">
        <f t="shared" si="635"/>
        <v>322816</v>
      </c>
      <c r="BD319" s="452">
        <f t="shared" si="636"/>
        <v>4196608</v>
      </c>
    </row>
    <row r="320" spans="1:57" s="451" customFormat="1" ht="27">
      <c r="A320" s="807">
        <v>6</v>
      </c>
      <c r="B320" s="808" t="s">
        <v>2176</v>
      </c>
      <c r="C320" s="809" t="s">
        <v>1961</v>
      </c>
      <c r="D320" s="809">
        <v>1988</v>
      </c>
      <c r="E320" s="810" t="s">
        <v>452</v>
      </c>
      <c r="F320" s="809">
        <v>1</v>
      </c>
      <c r="G320" s="811"/>
      <c r="H320" s="812"/>
      <c r="I320" s="813">
        <v>83200</v>
      </c>
      <c r="J320" s="813">
        <v>3.88</v>
      </c>
      <c r="K320" s="814">
        <f t="shared" si="604"/>
        <v>322816</v>
      </c>
      <c r="L320" s="814">
        <v>0</v>
      </c>
      <c r="M320" s="814"/>
      <c r="N320" s="814">
        <f t="shared" si="605"/>
        <v>322816</v>
      </c>
      <c r="O320" s="813"/>
      <c r="P320" s="815">
        <f t="shared" si="606"/>
        <v>322816</v>
      </c>
      <c r="Q320" s="815">
        <f t="shared" si="607"/>
        <v>4196608</v>
      </c>
      <c r="R320" s="454">
        <f t="shared" si="608"/>
        <v>1</v>
      </c>
      <c r="S320" s="448"/>
      <c r="T320" s="449">
        <v>83200</v>
      </c>
      <c r="U320" s="449">
        <f t="shared" si="609"/>
        <v>3.88</v>
      </c>
      <c r="V320" s="449"/>
      <c r="W320" s="449">
        <f t="shared" si="610"/>
        <v>3.88</v>
      </c>
      <c r="X320" s="450">
        <f t="shared" si="611"/>
        <v>322816</v>
      </c>
      <c r="Y320" s="450">
        <f t="shared" si="612"/>
        <v>0</v>
      </c>
      <c r="Z320" s="450"/>
      <c r="AA320" s="450">
        <f t="shared" si="613"/>
        <v>322816</v>
      </c>
      <c r="AB320" s="449">
        <f t="shared" si="614"/>
        <v>0</v>
      </c>
      <c r="AC320" s="452">
        <f t="shared" si="615"/>
        <v>322816</v>
      </c>
      <c r="AD320" s="452">
        <f t="shared" si="616"/>
        <v>4196608</v>
      </c>
      <c r="AE320" s="454">
        <f t="shared" si="617"/>
        <v>2</v>
      </c>
      <c r="AF320" s="448"/>
      <c r="AG320" s="449">
        <f t="shared" si="618"/>
        <v>83200</v>
      </c>
      <c r="AH320" s="449">
        <f t="shared" si="619"/>
        <v>3.88</v>
      </c>
      <c r="AI320" s="449"/>
      <c r="AJ320" s="449">
        <f t="shared" si="620"/>
        <v>3.88</v>
      </c>
      <c r="AK320" s="450">
        <f t="shared" si="621"/>
        <v>322816</v>
      </c>
      <c r="AL320" s="450">
        <f t="shared" si="622"/>
        <v>0</v>
      </c>
      <c r="AM320" s="450"/>
      <c r="AN320" s="450">
        <f t="shared" si="623"/>
        <v>322816</v>
      </c>
      <c r="AO320" s="449">
        <f t="shared" si="624"/>
        <v>0</v>
      </c>
      <c r="AP320" s="452">
        <f t="shared" si="625"/>
        <v>322816</v>
      </c>
      <c r="AQ320" s="452">
        <f t="shared" si="626"/>
        <v>4196608</v>
      </c>
      <c r="AR320" s="454">
        <f t="shared" si="627"/>
        <v>3</v>
      </c>
      <c r="AS320" s="448"/>
      <c r="AT320" s="449">
        <f t="shared" si="628"/>
        <v>83200</v>
      </c>
      <c r="AU320" s="449">
        <f t="shared" si="629"/>
        <v>3.88</v>
      </c>
      <c r="AV320" s="449"/>
      <c r="AW320" s="449">
        <f t="shared" si="630"/>
        <v>3.88</v>
      </c>
      <c r="AX320" s="450">
        <f t="shared" si="631"/>
        <v>322816</v>
      </c>
      <c r="AY320" s="450">
        <f t="shared" si="632"/>
        <v>0</v>
      </c>
      <c r="AZ320" s="450"/>
      <c r="BA320" s="450">
        <f t="shared" si="633"/>
        <v>322816</v>
      </c>
      <c r="BB320" s="449">
        <f t="shared" si="634"/>
        <v>0</v>
      </c>
      <c r="BC320" s="452">
        <f t="shared" si="635"/>
        <v>322816</v>
      </c>
      <c r="BD320" s="452">
        <f t="shared" si="636"/>
        <v>4196608</v>
      </c>
    </row>
    <row r="321" spans="1:57" s="451" customFormat="1" ht="27">
      <c r="A321" s="807">
        <v>7</v>
      </c>
      <c r="B321" s="808" t="s">
        <v>2651</v>
      </c>
      <c r="C321" s="809" t="s">
        <v>1961</v>
      </c>
      <c r="D321" s="809">
        <v>1990</v>
      </c>
      <c r="E321" s="810" t="s">
        <v>452</v>
      </c>
      <c r="F321" s="809">
        <v>1</v>
      </c>
      <c r="G321" s="811"/>
      <c r="H321" s="812"/>
      <c r="I321" s="813">
        <v>83200</v>
      </c>
      <c r="J321" s="813">
        <v>3.88</v>
      </c>
      <c r="K321" s="814">
        <f t="shared" si="604"/>
        <v>322816</v>
      </c>
      <c r="L321" s="814">
        <v>0</v>
      </c>
      <c r="M321" s="814"/>
      <c r="N321" s="814">
        <f t="shared" si="605"/>
        <v>322816</v>
      </c>
      <c r="O321" s="813"/>
      <c r="P321" s="815">
        <f t="shared" si="606"/>
        <v>322816</v>
      </c>
      <c r="Q321" s="815">
        <f t="shared" si="607"/>
        <v>4196608</v>
      </c>
      <c r="R321" s="454">
        <f t="shared" si="608"/>
        <v>1</v>
      </c>
      <c r="S321" s="448"/>
      <c r="T321" s="449">
        <v>83200</v>
      </c>
      <c r="U321" s="449">
        <f t="shared" si="609"/>
        <v>3.88</v>
      </c>
      <c r="V321" s="449"/>
      <c r="W321" s="449">
        <f t="shared" si="610"/>
        <v>3.88</v>
      </c>
      <c r="X321" s="450">
        <f t="shared" si="611"/>
        <v>322816</v>
      </c>
      <c r="Y321" s="450">
        <f t="shared" si="612"/>
        <v>0</v>
      </c>
      <c r="Z321" s="450"/>
      <c r="AA321" s="450">
        <f t="shared" si="613"/>
        <v>322816</v>
      </c>
      <c r="AB321" s="449">
        <f t="shared" si="614"/>
        <v>0</v>
      </c>
      <c r="AC321" s="452">
        <f t="shared" si="615"/>
        <v>322816</v>
      </c>
      <c r="AD321" s="452">
        <f t="shared" si="616"/>
        <v>4196608</v>
      </c>
      <c r="AE321" s="454">
        <f t="shared" si="617"/>
        <v>2</v>
      </c>
      <c r="AF321" s="448"/>
      <c r="AG321" s="449">
        <f t="shared" si="618"/>
        <v>83200</v>
      </c>
      <c r="AH321" s="449">
        <f t="shared" si="619"/>
        <v>3.88</v>
      </c>
      <c r="AI321" s="449"/>
      <c r="AJ321" s="449">
        <f t="shared" si="620"/>
        <v>3.88</v>
      </c>
      <c r="AK321" s="450">
        <f t="shared" si="621"/>
        <v>322816</v>
      </c>
      <c r="AL321" s="450">
        <f t="shared" si="622"/>
        <v>0</v>
      </c>
      <c r="AM321" s="450"/>
      <c r="AN321" s="450">
        <f t="shared" si="623"/>
        <v>322816</v>
      </c>
      <c r="AO321" s="449">
        <f t="shared" si="624"/>
        <v>0</v>
      </c>
      <c r="AP321" s="452">
        <f t="shared" si="625"/>
        <v>322816</v>
      </c>
      <c r="AQ321" s="452">
        <f t="shared" si="626"/>
        <v>4196608</v>
      </c>
      <c r="AR321" s="454">
        <f t="shared" si="627"/>
        <v>3</v>
      </c>
      <c r="AS321" s="448"/>
      <c r="AT321" s="449">
        <f t="shared" si="628"/>
        <v>83200</v>
      </c>
      <c r="AU321" s="449">
        <f t="shared" si="629"/>
        <v>3.88</v>
      </c>
      <c r="AV321" s="449"/>
      <c r="AW321" s="449">
        <f t="shared" si="630"/>
        <v>3.88</v>
      </c>
      <c r="AX321" s="450">
        <f t="shared" si="631"/>
        <v>322816</v>
      </c>
      <c r="AY321" s="450">
        <f t="shared" si="632"/>
        <v>0</v>
      </c>
      <c r="AZ321" s="450"/>
      <c r="BA321" s="450">
        <f t="shared" si="633"/>
        <v>322816</v>
      </c>
      <c r="BB321" s="449">
        <f t="shared" si="634"/>
        <v>0</v>
      </c>
      <c r="BC321" s="452">
        <f t="shared" si="635"/>
        <v>322816</v>
      </c>
      <c r="BD321" s="452">
        <f t="shared" si="636"/>
        <v>4196608</v>
      </c>
    </row>
    <row r="322" spans="1:57" s="451" customFormat="1" ht="27">
      <c r="A322" s="807">
        <v>8</v>
      </c>
      <c r="B322" s="808" t="s">
        <v>2830</v>
      </c>
      <c r="C322" s="809" t="s">
        <v>1960</v>
      </c>
      <c r="D322" s="809">
        <v>2002</v>
      </c>
      <c r="E322" s="810" t="s">
        <v>452</v>
      </c>
      <c r="F322" s="809">
        <v>1</v>
      </c>
      <c r="G322" s="811"/>
      <c r="H322" s="812"/>
      <c r="I322" s="813">
        <v>83200</v>
      </c>
      <c r="J322" s="813">
        <v>3.88</v>
      </c>
      <c r="K322" s="814">
        <f t="shared" si="604"/>
        <v>322816</v>
      </c>
      <c r="L322" s="814">
        <v>0</v>
      </c>
      <c r="M322" s="814"/>
      <c r="N322" s="814">
        <f t="shared" si="605"/>
        <v>322816</v>
      </c>
      <c r="O322" s="813"/>
      <c r="P322" s="815">
        <f t="shared" si="606"/>
        <v>322816</v>
      </c>
      <c r="Q322" s="815">
        <f t="shared" si="607"/>
        <v>4196608</v>
      </c>
      <c r="R322" s="454">
        <f t="shared" si="608"/>
        <v>1</v>
      </c>
      <c r="S322" s="448"/>
      <c r="T322" s="449">
        <v>83200</v>
      </c>
      <c r="U322" s="449">
        <f t="shared" si="609"/>
        <v>3.88</v>
      </c>
      <c r="V322" s="449"/>
      <c r="W322" s="449">
        <f t="shared" si="610"/>
        <v>3.88</v>
      </c>
      <c r="X322" s="450">
        <f t="shared" si="611"/>
        <v>322816</v>
      </c>
      <c r="Y322" s="450">
        <f t="shared" si="612"/>
        <v>0</v>
      </c>
      <c r="Z322" s="450"/>
      <c r="AA322" s="450">
        <f t="shared" si="613"/>
        <v>322816</v>
      </c>
      <c r="AB322" s="449">
        <f t="shared" si="614"/>
        <v>0</v>
      </c>
      <c r="AC322" s="452">
        <f t="shared" si="615"/>
        <v>322816</v>
      </c>
      <c r="AD322" s="452">
        <f t="shared" si="616"/>
        <v>4196608</v>
      </c>
      <c r="AE322" s="454">
        <f t="shared" si="617"/>
        <v>2</v>
      </c>
      <c r="AF322" s="448"/>
      <c r="AG322" s="449">
        <f t="shared" si="618"/>
        <v>83200</v>
      </c>
      <c r="AH322" s="449">
        <f t="shared" si="619"/>
        <v>3.88</v>
      </c>
      <c r="AI322" s="449"/>
      <c r="AJ322" s="449">
        <f t="shared" si="620"/>
        <v>3.88</v>
      </c>
      <c r="AK322" s="450">
        <f t="shared" si="621"/>
        <v>322816</v>
      </c>
      <c r="AL322" s="450">
        <f t="shared" si="622"/>
        <v>0</v>
      </c>
      <c r="AM322" s="450"/>
      <c r="AN322" s="450">
        <f t="shared" si="623"/>
        <v>322816</v>
      </c>
      <c r="AO322" s="449">
        <f t="shared" si="624"/>
        <v>0</v>
      </c>
      <c r="AP322" s="452">
        <f t="shared" si="625"/>
        <v>322816</v>
      </c>
      <c r="AQ322" s="452">
        <f t="shared" si="626"/>
        <v>4196608</v>
      </c>
      <c r="AR322" s="454">
        <f t="shared" si="627"/>
        <v>3</v>
      </c>
      <c r="AS322" s="448"/>
      <c r="AT322" s="449">
        <f t="shared" si="628"/>
        <v>83200</v>
      </c>
      <c r="AU322" s="449">
        <f t="shared" si="629"/>
        <v>3.88</v>
      </c>
      <c r="AV322" s="449"/>
      <c r="AW322" s="449">
        <f t="shared" si="630"/>
        <v>3.88</v>
      </c>
      <c r="AX322" s="450">
        <f t="shared" si="631"/>
        <v>322816</v>
      </c>
      <c r="AY322" s="450">
        <f t="shared" si="632"/>
        <v>0</v>
      </c>
      <c r="AZ322" s="450"/>
      <c r="BA322" s="450">
        <f t="shared" si="633"/>
        <v>322816</v>
      </c>
      <c r="BB322" s="449">
        <f t="shared" si="634"/>
        <v>0</v>
      </c>
      <c r="BC322" s="452">
        <f t="shared" si="635"/>
        <v>322816</v>
      </c>
      <c r="BD322" s="452">
        <f t="shared" si="636"/>
        <v>4196608</v>
      </c>
    </row>
    <row r="323" spans="1:57" s="451" customFormat="1" ht="27">
      <c r="A323" s="807">
        <v>9</v>
      </c>
      <c r="B323" s="808" t="s">
        <v>3106</v>
      </c>
      <c r="C323" s="809" t="s">
        <v>1960</v>
      </c>
      <c r="D323" s="809">
        <v>1990</v>
      </c>
      <c r="E323" s="810" t="s">
        <v>452</v>
      </c>
      <c r="F323" s="809">
        <v>1</v>
      </c>
      <c r="G323" s="811"/>
      <c r="H323" s="812"/>
      <c r="I323" s="813">
        <v>83200</v>
      </c>
      <c r="J323" s="813">
        <v>3.88</v>
      </c>
      <c r="K323" s="814">
        <f t="shared" si="604"/>
        <v>322816</v>
      </c>
      <c r="L323" s="814">
        <v>0</v>
      </c>
      <c r="M323" s="814"/>
      <c r="N323" s="814">
        <f t="shared" si="605"/>
        <v>322816</v>
      </c>
      <c r="O323" s="813"/>
      <c r="P323" s="815">
        <f t="shared" si="606"/>
        <v>322816</v>
      </c>
      <c r="Q323" s="815">
        <f t="shared" si="607"/>
        <v>4196608</v>
      </c>
      <c r="R323" s="454">
        <f t="shared" si="608"/>
        <v>1</v>
      </c>
      <c r="S323" s="448"/>
      <c r="T323" s="449">
        <v>83200</v>
      </c>
      <c r="U323" s="449">
        <f t="shared" si="609"/>
        <v>3.88</v>
      </c>
      <c r="V323" s="449"/>
      <c r="W323" s="449">
        <f t="shared" si="610"/>
        <v>3.88</v>
      </c>
      <c r="X323" s="450">
        <f t="shared" si="611"/>
        <v>322816</v>
      </c>
      <c r="Y323" s="450">
        <f t="shared" si="612"/>
        <v>0</v>
      </c>
      <c r="Z323" s="450"/>
      <c r="AA323" s="450">
        <f t="shared" si="613"/>
        <v>322816</v>
      </c>
      <c r="AB323" s="449">
        <f t="shared" si="614"/>
        <v>0</v>
      </c>
      <c r="AC323" s="452">
        <f t="shared" si="615"/>
        <v>322816</v>
      </c>
      <c r="AD323" s="452">
        <f t="shared" si="616"/>
        <v>4196608</v>
      </c>
      <c r="AE323" s="454">
        <f t="shared" si="617"/>
        <v>2</v>
      </c>
      <c r="AF323" s="448"/>
      <c r="AG323" s="449">
        <f t="shared" si="618"/>
        <v>83200</v>
      </c>
      <c r="AH323" s="449">
        <f t="shared" si="619"/>
        <v>3.88</v>
      </c>
      <c r="AI323" s="449"/>
      <c r="AJ323" s="449">
        <f t="shared" si="620"/>
        <v>3.88</v>
      </c>
      <c r="AK323" s="450">
        <f t="shared" si="621"/>
        <v>322816</v>
      </c>
      <c r="AL323" s="450">
        <f t="shared" si="622"/>
        <v>0</v>
      </c>
      <c r="AM323" s="450"/>
      <c r="AN323" s="450">
        <f t="shared" si="623"/>
        <v>322816</v>
      </c>
      <c r="AO323" s="449">
        <f t="shared" si="624"/>
        <v>0</v>
      </c>
      <c r="AP323" s="452">
        <f t="shared" si="625"/>
        <v>322816</v>
      </c>
      <c r="AQ323" s="452">
        <f t="shared" si="626"/>
        <v>4196608</v>
      </c>
      <c r="AR323" s="454">
        <f t="shared" si="627"/>
        <v>3</v>
      </c>
      <c r="AS323" s="448"/>
      <c r="AT323" s="449">
        <f t="shared" si="628"/>
        <v>83200</v>
      </c>
      <c r="AU323" s="449">
        <f t="shared" si="629"/>
        <v>3.88</v>
      </c>
      <c r="AV323" s="449"/>
      <c r="AW323" s="449">
        <f t="shared" si="630"/>
        <v>3.88</v>
      </c>
      <c r="AX323" s="450">
        <f t="shared" si="631"/>
        <v>322816</v>
      </c>
      <c r="AY323" s="450">
        <f t="shared" si="632"/>
        <v>0</v>
      </c>
      <c r="AZ323" s="450"/>
      <c r="BA323" s="450">
        <f t="shared" si="633"/>
        <v>322816</v>
      </c>
      <c r="BB323" s="449">
        <f t="shared" si="634"/>
        <v>0</v>
      </c>
      <c r="BC323" s="452">
        <f t="shared" si="635"/>
        <v>322816</v>
      </c>
      <c r="BD323" s="452">
        <f t="shared" si="636"/>
        <v>4196608</v>
      </c>
    </row>
    <row r="324" spans="1:57" s="451" customFormat="1" ht="27">
      <c r="A324" s="807">
        <v>10</v>
      </c>
      <c r="B324" s="808" t="s">
        <v>1511</v>
      </c>
      <c r="C324" s="809" t="s">
        <v>1960</v>
      </c>
      <c r="D324" s="809">
        <v>1999</v>
      </c>
      <c r="E324" s="810" t="s">
        <v>452</v>
      </c>
      <c r="F324" s="809">
        <v>1</v>
      </c>
      <c r="G324" s="811"/>
      <c r="H324" s="812"/>
      <c r="I324" s="813">
        <v>83200</v>
      </c>
      <c r="J324" s="813">
        <v>3.88</v>
      </c>
      <c r="K324" s="814">
        <f>+J324*I324</f>
        <v>322816</v>
      </c>
      <c r="L324" s="814">
        <v>0</v>
      </c>
      <c r="M324" s="814"/>
      <c r="N324" s="814">
        <f>+K324+L324+M324</f>
        <v>322816</v>
      </c>
      <c r="O324" s="813"/>
      <c r="P324" s="815">
        <f>+N324+O324</f>
        <v>322816</v>
      </c>
      <c r="Q324" s="815">
        <f>+P324*13</f>
        <v>4196608</v>
      </c>
      <c r="R324" s="454">
        <f>+G324+1</f>
        <v>1</v>
      </c>
      <c r="S324" s="448"/>
      <c r="T324" s="449">
        <v>83200</v>
      </c>
      <c r="U324" s="449">
        <f>+J324</f>
        <v>3.88</v>
      </c>
      <c r="V324" s="449"/>
      <c r="W324" s="449">
        <f>+U324+U324*V324</f>
        <v>3.88</v>
      </c>
      <c r="X324" s="450">
        <f>+W324*T324</f>
        <v>322816</v>
      </c>
      <c r="Y324" s="450">
        <f>IF((S324&lt;=30)*AND(X324*S324%&gt;L324),X324*S324%,IF((S324&gt;30)*AND(X324*30%&gt;L324),X324*30%,L324))</f>
        <v>0</v>
      </c>
      <c r="Z324" s="450"/>
      <c r="AA324" s="450">
        <f>+X324+Y324</f>
        <v>322816</v>
      </c>
      <c r="AB324" s="449">
        <f>+O324</f>
        <v>0</v>
      </c>
      <c r="AC324" s="452">
        <f>+AA324+AB324</f>
        <v>322816</v>
      </c>
      <c r="AD324" s="452">
        <f>+AC324*13</f>
        <v>4196608</v>
      </c>
      <c r="AE324" s="454">
        <f>+R324+1</f>
        <v>2</v>
      </c>
      <c r="AF324" s="448"/>
      <c r="AG324" s="449">
        <f>+T324</f>
        <v>83200</v>
      </c>
      <c r="AH324" s="449">
        <f>+J324</f>
        <v>3.88</v>
      </c>
      <c r="AI324" s="449"/>
      <c r="AJ324" s="449">
        <f>+AH324+AH324*AI324</f>
        <v>3.88</v>
      </c>
      <c r="AK324" s="450">
        <f>+AJ324*AG324</f>
        <v>322816</v>
      </c>
      <c r="AL324" s="450">
        <f>IF((AF324&lt;=30)*AND(AK324*AF324%&gt;Y324),AK324*AF324%,IF((AF324&gt;30)*AND(AK324*30%&gt;Y324),AK324*30%,Y324))</f>
        <v>0</v>
      </c>
      <c r="AM324" s="450"/>
      <c r="AN324" s="450">
        <f>+AK324+AL324</f>
        <v>322816</v>
      </c>
      <c r="AO324" s="449">
        <f>+AB324</f>
        <v>0</v>
      </c>
      <c r="AP324" s="452">
        <f>+AN324+AO324</f>
        <v>322816</v>
      </c>
      <c r="AQ324" s="452">
        <f>+AP324*13</f>
        <v>4196608</v>
      </c>
      <c r="AR324" s="454">
        <f>+AE324+1</f>
        <v>3</v>
      </c>
      <c r="AS324" s="448"/>
      <c r="AT324" s="449">
        <f>+AG324</f>
        <v>83200</v>
      </c>
      <c r="AU324" s="449">
        <f>+J324</f>
        <v>3.88</v>
      </c>
      <c r="AV324" s="449"/>
      <c r="AW324" s="449">
        <f>+AU324+AU324*AV324</f>
        <v>3.88</v>
      </c>
      <c r="AX324" s="450">
        <f>+AW324*AT324</f>
        <v>322816</v>
      </c>
      <c r="AY324" s="450">
        <f>IF((AS324&lt;=30)*AND(AX324*AS324%&gt;AL324),AX324*AS324%,IF((AS324&gt;30)*AND(AX324*30%&gt;AL324),AX324*30%,AL324))</f>
        <v>0</v>
      </c>
      <c r="AZ324" s="450"/>
      <c r="BA324" s="450">
        <f>+AX324+AY324</f>
        <v>322816</v>
      </c>
      <c r="BB324" s="449">
        <f>+AO324</f>
        <v>0</v>
      </c>
      <c r="BC324" s="452">
        <f>+BA324+BB324</f>
        <v>322816</v>
      </c>
      <c r="BD324" s="452">
        <f>+BC324*13</f>
        <v>4196608</v>
      </c>
    </row>
    <row r="325" spans="1:57" s="451" customFormat="1" ht="27">
      <c r="A325" s="807">
        <v>11</v>
      </c>
      <c r="B325" s="808" t="s">
        <v>70</v>
      </c>
      <c r="C325" s="809"/>
      <c r="D325" s="809"/>
      <c r="E325" s="810" t="s">
        <v>452</v>
      </c>
      <c r="F325" s="809">
        <v>1</v>
      </c>
      <c r="G325" s="811"/>
      <c r="H325" s="812"/>
      <c r="I325" s="813">
        <v>83200</v>
      </c>
      <c r="J325" s="813">
        <v>3.88</v>
      </c>
      <c r="K325" s="814">
        <f>+J325*I325</f>
        <v>322816</v>
      </c>
      <c r="L325" s="814">
        <v>0</v>
      </c>
      <c r="M325" s="814"/>
      <c r="N325" s="814">
        <f>+K325+L325+M325</f>
        <v>322816</v>
      </c>
      <c r="O325" s="813"/>
      <c r="P325" s="815">
        <f>+N325+O325</f>
        <v>322816</v>
      </c>
      <c r="Q325" s="815">
        <f>+P325*13</f>
        <v>4196608</v>
      </c>
      <c r="R325" s="454">
        <f>+G325+1</f>
        <v>1</v>
      </c>
      <c r="S325" s="448"/>
      <c r="T325" s="449">
        <v>83200</v>
      </c>
      <c r="U325" s="449">
        <f>+J325</f>
        <v>3.88</v>
      </c>
      <c r="V325" s="449"/>
      <c r="W325" s="449">
        <f>+U325+U325*V325</f>
        <v>3.88</v>
      </c>
      <c r="X325" s="450">
        <f>+W325*T325</f>
        <v>322816</v>
      </c>
      <c r="Y325" s="450">
        <f>IF((S325&lt;=30)*AND(X325*S325%&gt;L325),X325*S325%,IF((S325&gt;30)*AND(X325*30%&gt;L325),X325*30%,L325))</f>
        <v>0</v>
      </c>
      <c r="Z325" s="450"/>
      <c r="AA325" s="450">
        <f>+X325+Y325</f>
        <v>322816</v>
      </c>
      <c r="AB325" s="449">
        <f>+O325</f>
        <v>0</v>
      </c>
      <c r="AC325" s="452">
        <f>+AA325+AB325</f>
        <v>322816</v>
      </c>
      <c r="AD325" s="452">
        <f>+AC325*13</f>
        <v>4196608</v>
      </c>
      <c r="AE325" s="454">
        <f>+R325+1</f>
        <v>2</v>
      </c>
      <c r="AF325" s="448"/>
      <c r="AG325" s="449">
        <f>+T325</f>
        <v>83200</v>
      </c>
      <c r="AH325" s="449">
        <f>+J325</f>
        <v>3.88</v>
      </c>
      <c r="AI325" s="449"/>
      <c r="AJ325" s="449">
        <f>+AH325+AH325*AI325</f>
        <v>3.88</v>
      </c>
      <c r="AK325" s="450">
        <f>+AJ325*AG325</f>
        <v>322816</v>
      </c>
      <c r="AL325" s="450">
        <f>IF((AF325&lt;=30)*AND(AK325*AF325%&gt;Y325),AK325*AF325%,IF((AF325&gt;30)*AND(AK325*30%&gt;Y325),AK325*30%,Y325))</f>
        <v>0</v>
      </c>
      <c r="AM325" s="450"/>
      <c r="AN325" s="450">
        <f>+AK325+AL325</f>
        <v>322816</v>
      </c>
      <c r="AO325" s="449">
        <f>+AB325</f>
        <v>0</v>
      </c>
      <c r="AP325" s="452">
        <f>+AN325+AO325</f>
        <v>322816</v>
      </c>
      <c r="AQ325" s="452">
        <f>+AP325*13</f>
        <v>4196608</v>
      </c>
      <c r="AR325" s="454">
        <f>+AE325+1</f>
        <v>3</v>
      </c>
      <c r="AS325" s="448"/>
      <c r="AT325" s="449">
        <f>+AG325</f>
        <v>83200</v>
      </c>
      <c r="AU325" s="449">
        <f>+J325</f>
        <v>3.88</v>
      </c>
      <c r="AV325" s="449"/>
      <c r="AW325" s="449">
        <f>+AU325+AU325*AV325</f>
        <v>3.88</v>
      </c>
      <c r="AX325" s="450">
        <f>+AW325*AT325</f>
        <v>322816</v>
      </c>
      <c r="AY325" s="450">
        <f>IF((AS325&lt;=30)*AND(AX325*AS325%&gt;AL325),AX325*AS325%,IF((AS325&gt;30)*AND(AX325*30%&gt;AL325),AX325*30%,AL325))</f>
        <v>0</v>
      </c>
      <c r="AZ325" s="450"/>
      <c r="BA325" s="450">
        <f>+AX325+AY325</f>
        <v>322816</v>
      </c>
      <c r="BB325" s="449">
        <f>+AO325</f>
        <v>0</v>
      </c>
      <c r="BC325" s="452">
        <f>+BA325+BB325</f>
        <v>322816</v>
      </c>
      <c r="BD325" s="452">
        <f>+BC325*13</f>
        <v>4196608</v>
      </c>
    </row>
    <row r="326" spans="1:57" s="453" customFormat="1" ht="14.25">
      <c r="A326" s="958" t="s">
        <v>64</v>
      </c>
      <c r="B326" s="958"/>
      <c r="C326" s="958"/>
      <c r="D326" s="958"/>
      <c r="E326" s="958"/>
      <c r="F326" s="745">
        <f t="shared" ref="F326:AK326" si="637">SUM(F315:F325)</f>
        <v>11</v>
      </c>
      <c r="G326" s="745">
        <f t="shared" si="637"/>
        <v>0</v>
      </c>
      <c r="H326" s="745">
        <f t="shared" si="637"/>
        <v>0</v>
      </c>
      <c r="I326" s="745">
        <f t="shared" si="637"/>
        <v>915200</v>
      </c>
      <c r="J326" s="745">
        <f t="shared" si="637"/>
        <v>42.68</v>
      </c>
      <c r="K326" s="745">
        <f t="shared" si="637"/>
        <v>3550976</v>
      </c>
      <c r="L326" s="745">
        <f t="shared" si="637"/>
        <v>0</v>
      </c>
      <c r="M326" s="745">
        <f t="shared" si="637"/>
        <v>0</v>
      </c>
      <c r="N326" s="745">
        <f t="shared" si="637"/>
        <v>3550976</v>
      </c>
      <c r="O326" s="745">
        <f t="shared" si="637"/>
        <v>0</v>
      </c>
      <c r="P326" s="745">
        <f t="shared" si="637"/>
        <v>3550976</v>
      </c>
      <c r="Q326" s="673">
        <f t="shared" si="637"/>
        <v>46162688</v>
      </c>
      <c r="R326" s="745">
        <f t="shared" si="637"/>
        <v>11</v>
      </c>
      <c r="S326" s="674">
        <f t="shared" si="637"/>
        <v>0</v>
      </c>
      <c r="T326" s="745">
        <f t="shared" si="637"/>
        <v>915200</v>
      </c>
      <c r="U326" s="745">
        <f t="shared" si="637"/>
        <v>42.68</v>
      </c>
      <c r="V326" s="745">
        <f t="shared" si="637"/>
        <v>0</v>
      </c>
      <c r="W326" s="745">
        <f t="shared" si="637"/>
        <v>42.68</v>
      </c>
      <c r="X326" s="745">
        <f t="shared" si="637"/>
        <v>3550976</v>
      </c>
      <c r="Y326" s="745">
        <f t="shared" si="637"/>
        <v>0</v>
      </c>
      <c r="Z326" s="745">
        <f t="shared" si="637"/>
        <v>0</v>
      </c>
      <c r="AA326" s="745">
        <f t="shared" si="637"/>
        <v>3550976</v>
      </c>
      <c r="AB326" s="745">
        <f t="shared" si="637"/>
        <v>0</v>
      </c>
      <c r="AC326" s="745">
        <f t="shared" si="637"/>
        <v>3550976</v>
      </c>
      <c r="AD326" s="745">
        <f t="shared" si="637"/>
        <v>46162688</v>
      </c>
      <c r="AE326" s="745">
        <f t="shared" si="637"/>
        <v>22</v>
      </c>
      <c r="AF326" s="745">
        <f t="shared" si="637"/>
        <v>0</v>
      </c>
      <c r="AG326" s="745">
        <f t="shared" si="637"/>
        <v>915200</v>
      </c>
      <c r="AH326" s="745">
        <f t="shared" si="637"/>
        <v>42.68</v>
      </c>
      <c r="AI326" s="745">
        <f t="shared" si="637"/>
        <v>0</v>
      </c>
      <c r="AJ326" s="745">
        <f t="shared" si="637"/>
        <v>42.68</v>
      </c>
      <c r="AK326" s="745">
        <f t="shared" si="637"/>
        <v>3550976</v>
      </c>
      <c r="AL326" s="745">
        <f t="shared" ref="AL326:BD326" si="638">SUM(AL315:AL325)</f>
        <v>0</v>
      </c>
      <c r="AM326" s="745">
        <f t="shared" si="638"/>
        <v>0</v>
      </c>
      <c r="AN326" s="745">
        <f t="shared" si="638"/>
        <v>3550976</v>
      </c>
      <c r="AO326" s="745">
        <f t="shared" si="638"/>
        <v>0</v>
      </c>
      <c r="AP326" s="745">
        <f t="shared" si="638"/>
        <v>3550976</v>
      </c>
      <c r="AQ326" s="745">
        <f t="shared" si="638"/>
        <v>46162688</v>
      </c>
      <c r="AR326" s="745">
        <f t="shared" si="638"/>
        <v>33</v>
      </c>
      <c r="AS326" s="745">
        <f t="shared" si="638"/>
        <v>0</v>
      </c>
      <c r="AT326" s="745">
        <f t="shared" si="638"/>
        <v>915200</v>
      </c>
      <c r="AU326" s="745">
        <f t="shared" si="638"/>
        <v>42.68</v>
      </c>
      <c r="AV326" s="745">
        <f t="shared" si="638"/>
        <v>0</v>
      </c>
      <c r="AW326" s="745">
        <f t="shared" si="638"/>
        <v>42.68</v>
      </c>
      <c r="AX326" s="745">
        <f t="shared" si="638"/>
        <v>3550976</v>
      </c>
      <c r="AY326" s="745">
        <f t="shared" si="638"/>
        <v>0</v>
      </c>
      <c r="AZ326" s="745">
        <f t="shared" si="638"/>
        <v>0</v>
      </c>
      <c r="BA326" s="745">
        <f t="shared" si="638"/>
        <v>3550976</v>
      </c>
      <c r="BB326" s="745">
        <f t="shared" si="638"/>
        <v>0</v>
      </c>
      <c r="BC326" s="745">
        <f t="shared" si="638"/>
        <v>3550976</v>
      </c>
      <c r="BD326" s="745">
        <f t="shared" si="638"/>
        <v>46162688</v>
      </c>
    </row>
    <row r="327" spans="1:57" s="453" customFormat="1" ht="14.25">
      <c r="A327" s="568"/>
      <c r="B327" s="494"/>
      <c r="C327" s="494"/>
      <c r="D327" s="494"/>
      <c r="E327" s="494"/>
      <c r="F327" s="494"/>
      <c r="G327" s="494"/>
      <c r="H327" s="494"/>
      <c r="I327" s="494"/>
      <c r="J327" s="494"/>
      <c r="K327" s="494"/>
      <c r="L327" s="494"/>
      <c r="M327" s="494"/>
      <c r="N327" s="494"/>
      <c r="O327" s="494"/>
      <c r="P327" s="494"/>
      <c r="Q327" s="494"/>
      <c r="R327" s="494"/>
      <c r="S327" s="494"/>
      <c r="T327" s="494"/>
      <c r="U327" s="494"/>
      <c r="V327" s="494"/>
      <c r="W327" s="494"/>
      <c r="X327" s="494"/>
      <c r="Y327" s="494"/>
      <c r="Z327" s="494"/>
      <c r="AA327" s="494"/>
      <c r="AB327" s="494"/>
      <c r="AC327" s="494"/>
      <c r="AD327" s="494"/>
      <c r="AE327" s="494"/>
      <c r="AF327" s="494"/>
      <c r="AG327" s="494"/>
      <c r="AH327" s="494"/>
      <c r="AI327" s="494"/>
      <c r="AJ327" s="494"/>
      <c r="AK327" s="494"/>
      <c r="AL327" s="494"/>
      <c r="AM327" s="494"/>
      <c r="AN327" s="494"/>
      <c r="AO327" s="494"/>
      <c r="AP327" s="494"/>
      <c r="AQ327" s="494"/>
      <c r="AR327" s="494"/>
      <c r="AS327" s="494"/>
      <c r="AT327" s="494"/>
      <c r="AU327" s="494"/>
      <c r="AV327" s="494"/>
      <c r="AW327" s="494"/>
      <c r="AX327" s="494"/>
      <c r="AY327" s="494"/>
      <c r="AZ327" s="494"/>
      <c r="BA327" s="494"/>
      <c r="BB327" s="494"/>
      <c r="BC327" s="494"/>
      <c r="BD327" s="494"/>
      <c r="BE327" s="569"/>
    </row>
    <row r="328" spans="1:57" s="500" customFormat="1" ht="14.25">
      <c r="A328" s="960" t="s">
        <v>554</v>
      </c>
      <c r="B328" s="960"/>
      <c r="C328" s="960"/>
      <c r="D328" s="960"/>
      <c r="E328" s="960"/>
      <c r="F328" s="960"/>
      <c r="G328" s="962" t="s">
        <v>1036</v>
      </c>
      <c r="H328" s="962"/>
      <c r="I328" s="962"/>
      <c r="J328" s="962"/>
      <c r="K328" s="962"/>
      <c r="L328" s="962"/>
      <c r="M328" s="962"/>
      <c r="N328" s="962"/>
      <c r="O328" s="962"/>
      <c r="P328" s="962"/>
      <c r="Q328" s="962"/>
      <c r="R328" s="966" t="str">
        <f>+G328</f>
        <v>Տավուշի մարզի առաջին ատյանի ընդհանուր իրավասության դատարան</v>
      </c>
      <c r="S328" s="966"/>
      <c r="T328" s="966"/>
      <c r="U328" s="966"/>
      <c r="V328" s="966"/>
      <c r="W328" s="966"/>
      <c r="X328" s="966"/>
      <c r="Y328" s="966"/>
      <c r="Z328" s="966"/>
      <c r="AA328" s="966"/>
      <c r="AB328" s="966"/>
      <c r="AC328" s="966"/>
      <c r="AD328" s="966"/>
      <c r="AE328" s="966" t="str">
        <f>+R328</f>
        <v>Տավուշի մարզի առաջին ատյանի ընդհանուր իրավասության դատարան</v>
      </c>
      <c r="AF328" s="966"/>
      <c r="AG328" s="966"/>
      <c r="AH328" s="966"/>
      <c r="AI328" s="966"/>
      <c r="AJ328" s="966"/>
      <c r="AK328" s="966"/>
      <c r="AL328" s="966"/>
      <c r="AM328" s="966"/>
      <c r="AN328" s="966"/>
      <c r="AO328" s="966"/>
      <c r="AP328" s="966"/>
      <c r="AQ328" s="966"/>
      <c r="AR328" s="966" t="str">
        <f>+AE328</f>
        <v>Տավուշի մարզի առաջին ատյանի ընդհանուր իրավասության դատարան</v>
      </c>
      <c r="AS328" s="966"/>
      <c r="AT328" s="966"/>
      <c r="AU328" s="966"/>
      <c r="AV328" s="966"/>
      <c r="AW328" s="966"/>
      <c r="AX328" s="966"/>
      <c r="AY328" s="966"/>
      <c r="AZ328" s="966"/>
      <c r="BA328" s="966"/>
      <c r="BB328" s="966"/>
      <c r="BC328" s="966"/>
      <c r="BD328" s="966"/>
    </row>
    <row r="329" spans="1:57" ht="14.25">
      <c r="A329" s="971" t="s">
        <v>1332</v>
      </c>
      <c r="B329" s="971"/>
      <c r="C329" s="971"/>
      <c r="D329" s="971"/>
      <c r="E329" s="971"/>
      <c r="F329" s="971"/>
      <c r="G329" s="967" t="s">
        <v>1410</v>
      </c>
      <c r="H329" s="967"/>
      <c r="I329" s="967"/>
      <c r="J329" s="967"/>
      <c r="K329" s="967"/>
      <c r="L329" s="967"/>
      <c r="M329" s="967"/>
      <c r="N329" s="967"/>
      <c r="O329" s="967"/>
      <c r="P329" s="967"/>
      <c r="Q329" s="967"/>
      <c r="R329" s="967" t="s">
        <v>2455</v>
      </c>
      <c r="S329" s="967"/>
      <c r="T329" s="967"/>
      <c r="U329" s="967"/>
      <c r="V329" s="967"/>
      <c r="W329" s="967"/>
      <c r="X329" s="967"/>
      <c r="Y329" s="967"/>
      <c r="Z329" s="967"/>
      <c r="AA329" s="967"/>
      <c r="AB329" s="967"/>
      <c r="AC329" s="967"/>
      <c r="AD329" s="967"/>
      <c r="AE329" s="967" t="s">
        <v>2456</v>
      </c>
      <c r="AF329" s="967"/>
      <c r="AG329" s="967"/>
      <c r="AH329" s="967"/>
      <c r="AI329" s="967"/>
      <c r="AJ329" s="967"/>
      <c r="AK329" s="967"/>
      <c r="AL329" s="967"/>
      <c r="AM329" s="967"/>
      <c r="AN329" s="967"/>
      <c r="AO329" s="967"/>
      <c r="AP329" s="967"/>
      <c r="AQ329" s="967"/>
      <c r="AR329" s="967" t="s">
        <v>2932</v>
      </c>
      <c r="AS329" s="967"/>
      <c r="AT329" s="967"/>
      <c r="AU329" s="967"/>
      <c r="AV329" s="967"/>
      <c r="AW329" s="967"/>
      <c r="AX329" s="967"/>
      <c r="AY329" s="967"/>
      <c r="AZ329" s="967"/>
      <c r="BA329" s="967"/>
      <c r="BB329" s="967"/>
      <c r="BC329" s="967"/>
      <c r="BD329" s="967"/>
    </row>
    <row r="330" spans="1:57" ht="99.75">
      <c r="A330" s="580" t="s">
        <v>10</v>
      </c>
      <c r="B330" s="748" t="s">
        <v>54</v>
      </c>
      <c r="C330" s="748" t="s">
        <v>1958</v>
      </c>
      <c r="D330" s="748" t="s">
        <v>1959</v>
      </c>
      <c r="E330" s="748" t="s">
        <v>55</v>
      </c>
      <c r="F330" s="748" t="s">
        <v>1</v>
      </c>
      <c r="G330" s="578" t="s">
        <v>954</v>
      </c>
      <c r="H330" s="578" t="s">
        <v>57</v>
      </c>
      <c r="I330" s="579" t="s">
        <v>62</v>
      </c>
      <c r="J330" s="504" t="s">
        <v>63</v>
      </c>
      <c r="K330" s="579" t="s">
        <v>450</v>
      </c>
      <c r="L330" s="579" t="s">
        <v>451</v>
      </c>
      <c r="M330" s="579" t="s">
        <v>1957</v>
      </c>
      <c r="N330" s="579" t="s">
        <v>585</v>
      </c>
      <c r="O330" s="748" t="s">
        <v>612</v>
      </c>
      <c r="P330" s="748" t="s">
        <v>1408</v>
      </c>
      <c r="Q330" s="579" t="s">
        <v>1409</v>
      </c>
      <c r="R330" s="578" t="str">
        <f>+G330</f>
        <v xml:space="preserve"> ստաժ</v>
      </c>
      <c r="S330" s="578" t="str">
        <f>+H330</f>
        <v>Ստաժի %-ը</v>
      </c>
      <c r="T330" s="579" t="s">
        <v>62</v>
      </c>
      <c r="U330" s="579" t="s">
        <v>63</v>
      </c>
      <c r="V330" s="579" t="s">
        <v>1149</v>
      </c>
      <c r="W330" s="504" t="s">
        <v>1150</v>
      </c>
      <c r="X330" s="579" t="s">
        <v>450</v>
      </c>
      <c r="Y330" s="579" t="s">
        <v>451</v>
      </c>
      <c r="Z330" s="579" t="s">
        <v>1957</v>
      </c>
      <c r="AA330" s="579" t="s">
        <v>609</v>
      </c>
      <c r="AB330" s="748" t="s">
        <v>1316</v>
      </c>
      <c r="AC330" s="748" t="s">
        <v>1947</v>
      </c>
      <c r="AD330" s="579" t="s">
        <v>1948</v>
      </c>
      <c r="AE330" s="578" t="str">
        <f>+R330</f>
        <v xml:space="preserve"> ստաժ</v>
      </c>
      <c r="AF330" s="578" t="str">
        <f>+S330</f>
        <v>Ստաժի %-ը</v>
      </c>
      <c r="AG330" s="579" t="s">
        <v>62</v>
      </c>
      <c r="AH330" s="579" t="s">
        <v>63</v>
      </c>
      <c r="AI330" s="579" t="s">
        <v>1149</v>
      </c>
      <c r="AJ330" s="504" t="s">
        <v>1150</v>
      </c>
      <c r="AK330" s="579" t="s">
        <v>450</v>
      </c>
      <c r="AL330" s="579" t="s">
        <v>451</v>
      </c>
      <c r="AM330" s="579" t="s">
        <v>1957</v>
      </c>
      <c r="AN330" s="579" t="s">
        <v>609</v>
      </c>
      <c r="AO330" s="748" t="s">
        <v>1316</v>
      </c>
      <c r="AP330" s="748" t="s">
        <v>2460</v>
      </c>
      <c r="AQ330" s="579" t="s">
        <v>2459</v>
      </c>
      <c r="AR330" s="578" t="str">
        <f>+AE330</f>
        <v xml:space="preserve"> ստաժ</v>
      </c>
      <c r="AS330" s="578" t="str">
        <f>+AF330</f>
        <v>Ստաժի %-ը</v>
      </c>
      <c r="AT330" s="579" t="s">
        <v>62</v>
      </c>
      <c r="AU330" s="579" t="s">
        <v>63</v>
      </c>
      <c r="AV330" s="579" t="s">
        <v>1149</v>
      </c>
      <c r="AW330" s="504" t="s">
        <v>1150</v>
      </c>
      <c r="AX330" s="579" t="s">
        <v>450</v>
      </c>
      <c r="AY330" s="579" t="s">
        <v>451</v>
      </c>
      <c r="AZ330" s="579" t="s">
        <v>1957</v>
      </c>
      <c r="BA330" s="579" t="s">
        <v>609</v>
      </c>
      <c r="BB330" s="748" t="s">
        <v>1316</v>
      </c>
      <c r="BC330" s="748" t="s">
        <v>2933</v>
      </c>
      <c r="BD330" s="579" t="s">
        <v>2934</v>
      </c>
    </row>
    <row r="331" spans="1:57" s="451" customFormat="1" ht="27">
      <c r="A331" s="807">
        <v>1</v>
      </c>
      <c r="B331" s="808" t="s">
        <v>2063</v>
      </c>
      <c r="C331" s="809" t="s">
        <v>1960</v>
      </c>
      <c r="D331" s="809">
        <v>1984</v>
      </c>
      <c r="E331" s="810" t="s">
        <v>452</v>
      </c>
      <c r="F331" s="809">
        <v>1</v>
      </c>
      <c r="G331" s="811"/>
      <c r="H331" s="812"/>
      <c r="I331" s="813">
        <v>83200</v>
      </c>
      <c r="J331" s="813">
        <v>3.88</v>
      </c>
      <c r="K331" s="814">
        <f t="shared" ref="K331:K337" si="639">+J331*I331</f>
        <v>322816</v>
      </c>
      <c r="L331" s="814">
        <v>0</v>
      </c>
      <c r="M331" s="814"/>
      <c r="N331" s="814">
        <f t="shared" ref="N331:N337" si="640">+K331+L331+M331</f>
        <v>322816</v>
      </c>
      <c r="O331" s="813"/>
      <c r="P331" s="815">
        <f t="shared" ref="P331:P337" si="641">+N331+O331</f>
        <v>322816</v>
      </c>
      <c r="Q331" s="815">
        <f t="shared" ref="Q331:Q337" si="642">+P331*13</f>
        <v>4196608</v>
      </c>
      <c r="R331" s="454">
        <f t="shared" ref="R331:R337" si="643">+G331+1</f>
        <v>1</v>
      </c>
      <c r="S331" s="448"/>
      <c r="T331" s="449">
        <v>83200</v>
      </c>
      <c r="U331" s="449">
        <f t="shared" ref="U331:U337" si="644">+J331</f>
        <v>3.88</v>
      </c>
      <c r="V331" s="449"/>
      <c r="W331" s="449">
        <f t="shared" ref="W331:W337" si="645">+U331+U331*V331</f>
        <v>3.88</v>
      </c>
      <c r="X331" s="450">
        <f t="shared" ref="X331:X337" si="646">+W331*T331</f>
        <v>322816</v>
      </c>
      <c r="Y331" s="450">
        <f t="shared" ref="Y331:Y337" si="647">IF((S331&lt;=30)*AND(X331*S331%&gt;L331),X331*S331%,IF((S331&gt;30)*AND(X331*30%&gt;L331),X331*30%,L331))</f>
        <v>0</v>
      </c>
      <c r="Z331" s="450"/>
      <c r="AA331" s="450">
        <f t="shared" ref="AA331:AA337" si="648">+X331+Y331</f>
        <v>322816</v>
      </c>
      <c r="AB331" s="449">
        <f t="shared" ref="AB331:AB337" si="649">+O331</f>
        <v>0</v>
      </c>
      <c r="AC331" s="452">
        <f t="shared" ref="AC331:AC337" si="650">+AA331+AB331</f>
        <v>322816</v>
      </c>
      <c r="AD331" s="452">
        <f t="shared" ref="AD331:AD337" si="651">+AC331*13</f>
        <v>4196608</v>
      </c>
      <c r="AE331" s="454">
        <f t="shared" ref="AE331:AE337" si="652">+R331+1</f>
        <v>2</v>
      </c>
      <c r="AF331" s="448"/>
      <c r="AG331" s="449">
        <f t="shared" ref="AG331:AG337" si="653">+T331</f>
        <v>83200</v>
      </c>
      <c r="AH331" s="449">
        <f t="shared" ref="AH331:AH337" si="654">+J331</f>
        <v>3.88</v>
      </c>
      <c r="AI331" s="449"/>
      <c r="AJ331" s="449">
        <f t="shared" ref="AJ331:AJ337" si="655">+AH331+AH331*AI331</f>
        <v>3.88</v>
      </c>
      <c r="AK331" s="450">
        <f t="shared" ref="AK331:AK337" si="656">+AJ331*AG331</f>
        <v>322816</v>
      </c>
      <c r="AL331" s="450">
        <f t="shared" ref="AL331:AL337" si="657">IF((AF331&lt;=30)*AND(AK331*AF331%&gt;Y331),AK331*AF331%,IF((AF331&gt;30)*AND(AK331*30%&gt;Y331),AK331*30%,Y331))</f>
        <v>0</v>
      </c>
      <c r="AM331" s="450"/>
      <c r="AN331" s="450">
        <f t="shared" ref="AN331:AN337" si="658">+AK331+AL331</f>
        <v>322816</v>
      </c>
      <c r="AO331" s="449">
        <f t="shared" ref="AO331:AO337" si="659">+AB331</f>
        <v>0</v>
      </c>
      <c r="AP331" s="452">
        <f t="shared" ref="AP331:AP337" si="660">+AN331+AO331</f>
        <v>322816</v>
      </c>
      <c r="AQ331" s="452">
        <f t="shared" ref="AQ331:AQ337" si="661">+AP331*13</f>
        <v>4196608</v>
      </c>
      <c r="AR331" s="454">
        <f t="shared" ref="AR331:AR337" si="662">+AE331+1</f>
        <v>3</v>
      </c>
      <c r="AS331" s="448"/>
      <c r="AT331" s="449">
        <f t="shared" ref="AT331:AT337" si="663">+AG331</f>
        <v>83200</v>
      </c>
      <c r="AU331" s="449">
        <f t="shared" ref="AU331:AU337" si="664">+J331</f>
        <v>3.88</v>
      </c>
      <c r="AV331" s="449"/>
      <c r="AW331" s="449">
        <f t="shared" ref="AW331:AW337" si="665">+AU331+AU331*AV331</f>
        <v>3.88</v>
      </c>
      <c r="AX331" s="450">
        <f t="shared" ref="AX331:AX337" si="666">+AW331*AT331</f>
        <v>322816</v>
      </c>
      <c r="AY331" s="450">
        <f t="shared" ref="AY331:AY337" si="667">IF((AS331&lt;=30)*AND(AX331*AS331%&gt;AL331),AX331*AS331%,IF((AS331&gt;30)*AND(AX331*30%&gt;AL331),AX331*30%,AL331))</f>
        <v>0</v>
      </c>
      <c r="AZ331" s="450"/>
      <c r="BA331" s="450">
        <f t="shared" ref="BA331:BA337" si="668">+AX331+AY331</f>
        <v>322816</v>
      </c>
      <c r="BB331" s="449">
        <f t="shared" ref="BB331:BB337" si="669">+AO331</f>
        <v>0</v>
      </c>
      <c r="BC331" s="452">
        <f t="shared" ref="BC331:BC337" si="670">+BA331+BB331</f>
        <v>322816</v>
      </c>
      <c r="BD331" s="452">
        <f t="shared" ref="BD331:BD337" si="671">+BC331*13</f>
        <v>4196608</v>
      </c>
    </row>
    <row r="332" spans="1:57" s="451" customFormat="1" ht="27">
      <c r="A332" s="807">
        <v>2</v>
      </c>
      <c r="B332" s="808" t="s">
        <v>2060</v>
      </c>
      <c r="C332" s="809" t="s">
        <v>1960</v>
      </c>
      <c r="D332" s="809">
        <v>1985</v>
      </c>
      <c r="E332" s="810" t="s">
        <v>452</v>
      </c>
      <c r="F332" s="809">
        <v>1</v>
      </c>
      <c r="G332" s="811"/>
      <c r="H332" s="812"/>
      <c r="I332" s="813">
        <v>83200</v>
      </c>
      <c r="J332" s="813">
        <v>3.88</v>
      </c>
      <c r="K332" s="814">
        <f t="shared" si="639"/>
        <v>322816</v>
      </c>
      <c r="L332" s="814">
        <v>0</v>
      </c>
      <c r="M332" s="814"/>
      <c r="N332" s="814">
        <f t="shared" si="640"/>
        <v>322816</v>
      </c>
      <c r="O332" s="813"/>
      <c r="P332" s="815">
        <f t="shared" si="641"/>
        <v>322816</v>
      </c>
      <c r="Q332" s="815">
        <f t="shared" si="642"/>
        <v>4196608</v>
      </c>
      <c r="R332" s="454">
        <f t="shared" si="643"/>
        <v>1</v>
      </c>
      <c r="S332" s="448"/>
      <c r="T332" s="449">
        <v>83200</v>
      </c>
      <c r="U332" s="449">
        <f t="shared" si="644"/>
        <v>3.88</v>
      </c>
      <c r="V332" s="449"/>
      <c r="W332" s="449">
        <f t="shared" si="645"/>
        <v>3.88</v>
      </c>
      <c r="X332" s="450">
        <f t="shared" si="646"/>
        <v>322816</v>
      </c>
      <c r="Y332" s="450">
        <f t="shared" si="647"/>
        <v>0</v>
      </c>
      <c r="Z332" s="450"/>
      <c r="AA332" s="450">
        <f t="shared" si="648"/>
        <v>322816</v>
      </c>
      <c r="AB332" s="449">
        <f t="shared" si="649"/>
        <v>0</v>
      </c>
      <c r="AC332" s="452">
        <f t="shared" si="650"/>
        <v>322816</v>
      </c>
      <c r="AD332" s="452">
        <f t="shared" si="651"/>
        <v>4196608</v>
      </c>
      <c r="AE332" s="454">
        <f t="shared" si="652"/>
        <v>2</v>
      </c>
      <c r="AF332" s="448"/>
      <c r="AG332" s="449">
        <f t="shared" si="653"/>
        <v>83200</v>
      </c>
      <c r="AH332" s="449">
        <f t="shared" si="654"/>
        <v>3.88</v>
      </c>
      <c r="AI332" s="449"/>
      <c r="AJ332" s="449">
        <f t="shared" si="655"/>
        <v>3.88</v>
      </c>
      <c r="AK332" s="450">
        <f t="shared" si="656"/>
        <v>322816</v>
      </c>
      <c r="AL332" s="450">
        <f t="shared" si="657"/>
        <v>0</v>
      </c>
      <c r="AM332" s="450"/>
      <c r="AN332" s="450">
        <f t="shared" si="658"/>
        <v>322816</v>
      </c>
      <c r="AO332" s="449">
        <f t="shared" si="659"/>
        <v>0</v>
      </c>
      <c r="AP332" s="452">
        <f t="shared" si="660"/>
        <v>322816</v>
      </c>
      <c r="AQ332" s="452">
        <f t="shared" si="661"/>
        <v>4196608</v>
      </c>
      <c r="AR332" s="454">
        <f t="shared" si="662"/>
        <v>3</v>
      </c>
      <c r="AS332" s="448"/>
      <c r="AT332" s="449">
        <f t="shared" si="663"/>
        <v>83200</v>
      </c>
      <c r="AU332" s="449">
        <f t="shared" si="664"/>
        <v>3.88</v>
      </c>
      <c r="AV332" s="449"/>
      <c r="AW332" s="449">
        <f t="shared" si="665"/>
        <v>3.88</v>
      </c>
      <c r="AX332" s="450">
        <f t="shared" si="666"/>
        <v>322816</v>
      </c>
      <c r="AY332" s="450">
        <f t="shared" si="667"/>
        <v>0</v>
      </c>
      <c r="AZ332" s="450"/>
      <c r="BA332" s="450">
        <f t="shared" si="668"/>
        <v>322816</v>
      </c>
      <c r="BB332" s="449">
        <f t="shared" si="669"/>
        <v>0</v>
      </c>
      <c r="BC332" s="452">
        <f t="shared" si="670"/>
        <v>322816</v>
      </c>
      <c r="BD332" s="452">
        <f t="shared" si="671"/>
        <v>4196608</v>
      </c>
    </row>
    <row r="333" spans="1:57" s="451" customFormat="1" ht="27">
      <c r="A333" s="807">
        <v>3</v>
      </c>
      <c r="B333" s="808" t="s">
        <v>3114</v>
      </c>
      <c r="C333" s="809" t="s">
        <v>1960</v>
      </c>
      <c r="D333" s="809">
        <v>1994</v>
      </c>
      <c r="E333" s="810" t="s">
        <v>452</v>
      </c>
      <c r="F333" s="809">
        <v>1</v>
      </c>
      <c r="G333" s="811"/>
      <c r="H333" s="812"/>
      <c r="I333" s="813">
        <v>83200</v>
      </c>
      <c r="J333" s="813">
        <v>3.88</v>
      </c>
      <c r="K333" s="814">
        <f t="shared" si="639"/>
        <v>322816</v>
      </c>
      <c r="L333" s="814">
        <v>0</v>
      </c>
      <c r="M333" s="814"/>
      <c r="N333" s="814">
        <f t="shared" si="640"/>
        <v>322816</v>
      </c>
      <c r="O333" s="813"/>
      <c r="P333" s="815">
        <f t="shared" si="641"/>
        <v>322816</v>
      </c>
      <c r="Q333" s="815">
        <f t="shared" si="642"/>
        <v>4196608</v>
      </c>
      <c r="R333" s="454">
        <f t="shared" si="643"/>
        <v>1</v>
      </c>
      <c r="S333" s="448"/>
      <c r="T333" s="449">
        <v>83200</v>
      </c>
      <c r="U333" s="449">
        <f t="shared" si="644"/>
        <v>3.88</v>
      </c>
      <c r="V333" s="449"/>
      <c r="W333" s="449">
        <f t="shared" si="645"/>
        <v>3.88</v>
      </c>
      <c r="X333" s="450">
        <f t="shared" si="646"/>
        <v>322816</v>
      </c>
      <c r="Y333" s="450">
        <f t="shared" si="647"/>
        <v>0</v>
      </c>
      <c r="Z333" s="450"/>
      <c r="AA333" s="450">
        <f t="shared" si="648"/>
        <v>322816</v>
      </c>
      <c r="AB333" s="449">
        <f t="shared" si="649"/>
        <v>0</v>
      </c>
      <c r="AC333" s="452">
        <f t="shared" si="650"/>
        <v>322816</v>
      </c>
      <c r="AD333" s="452">
        <f t="shared" si="651"/>
        <v>4196608</v>
      </c>
      <c r="AE333" s="454">
        <f t="shared" si="652"/>
        <v>2</v>
      </c>
      <c r="AF333" s="448"/>
      <c r="AG333" s="449">
        <f t="shared" si="653"/>
        <v>83200</v>
      </c>
      <c r="AH333" s="449">
        <f t="shared" si="654"/>
        <v>3.88</v>
      </c>
      <c r="AI333" s="449"/>
      <c r="AJ333" s="449">
        <f t="shared" si="655"/>
        <v>3.88</v>
      </c>
      <c r="AK333" s="450">
        <f t="shared" si="656"/>
        <v>322816</v>
      </c>
      <c r="AL333" s="450">
        <f t="shared" si="657"/>
        <v>0</v>
      </c>
      <c r="AM333" s="450"/>
      <c r="AN333" s="450">
        <f t="shared" si="658"/>
        <v>322816</v>
      </c>
      <c r="AO333" s="449">
        <f t="shared" si="659"/>
        <v>0</v>
      </c>
      <c r="AP333" s="452">
        <f t="shared" si="660"/>
        <v>322816</v>
      </c>
      <c r="AQ333" s="452">
        <f t="shared" si="661"/>
        <v>4196608</v>
      </c>
      <c r="AR333" s="454">
        <f t="shared" si="662"/>
        <v>3</v>
      </c>
      <c r="AS333" s="448"/>
      <c r="AT333" s="449">
        <f t="shared" si="663"/>
        <v>83200</v>
      </c>
      <c r="AU333" s="449">
        <f t="shared" si="664"/>
        <v>3.88</v>
      </c>
      <c r="AV333" s="449"/>
      <c r="AW333" s="449">
        <f t="shared" si="665"/>
        <v>3.88</v>
      </c>
      <c r="AX333" s="450">
        <f t="shared" si="666"/>
        <v>322816</v>
      </c>
      <c r="AY333" s="450">
        <f t="shared" si="667"/>
        <v>0</v>
      </c>
      <c r="AZ333" s="450"/>
      <c r="BA333" s="450">
        <f t="shared" si="668"/>
        <v>322816</v>
      </c>
      <c r="BB333" s="449">
        <f t="shared" si="669"/>
        <v>0</v>
      </c>
      <c r="BC333" s="452">
        <f t="shared" si="670"/>
        <v>322816</v>
      </c>
      <c r="BD333" s="452">
        <f t="shared" si="671"/>
        <v>4196608</v>
      </c>
    </row>
    <row r="334" spans="1:57" s="451" customFormat="1" ht="27">
      <c r="A334" s="807">
        <v>4</v>
      </c>
      <c r="B334" s="808" t="s">
        <v>2061</v>
      </c>
      <c r="C334" s="809" t="s">
        <v>1960</v>
      </c>
      <c r="D334" s="809">
        <v>1997</v>
      </c>
      <c r="E334" s="810" t="s">
        <v>452</v>
      </c>
      <c r="F334" s="809">
        <v>1</v>
      </c>
      <c r="G334" s="811"/>
      <c r="H334" s="812"/>
      <c r="I334" s="813">
        <v>83200</v>
      </c>
      <c r="J334" s="813">
        <v>3.88</v>
      </c>
      <c r="K334" s="814">
        <f t="shared" si="639"/>
        <v>322816</v>
      </c>
      <c r="L334" s="814">
        <v>0</v>
      </c>
      <c r="M334" s="814"/>
      <c r="N334" s="814">
        <f t="shared" si="640"/>
        <v>322816</v>
      </c>
      <c r="O334" s="813"/>
      <c r="P334" s="815">
        <f t="shared" si="641"/>
        <v>322816</v>
      </c>
      <c r="Q334" s="815">
        <f t="shared" si="642"/>
        <v>4196608</v>
      </c>
      <c r="R334" s="454">
        <f t="shared" si="643"/>
        <v>1</v>
      </c>
      <c r="S334" s="448"/>
      <c r="T334" s="449">
        <v>83200</v>
      </c>
      <c r="U334" s="449">
        <f t="shared" si="644"/>
        <v>3.88</v>
      </c>
      <c r="V334" s="449"/>
      <c r="W334" s="449">
        <f t="shared" si="645"/>
        <v>3.88</v>
      </c>
      <c r="X334" s="450">
        <f t="shared" si="646"/>
        <v>322816</v>
      </c>
      <c r="Y334" s="450">
        <f t="shared" si="647"/>
        <v>0</v>
      </c>
      <c r="Z334" s="450"/>
      <c r="AA334" s="450">
        <f t="shared" si="648"/>
        <v>322816</v>
      </c>
      <c r="AB334" s="449">
        <f t="shared" si="649"/>
        <v>0</v>
      </c>
      <c r="AC334" s="452">
        <f t="shared" si="650"/>
        <v>322816</v>
      </c>
      <c r="AD334" s="452">
        <f t="shared" si="651"/>
        <v>4196608</v>
      </c>
      <c r="AE334" s="454">
        <f t="shared" si="652"/>
        <v>2</v>
      </c>
      <c r="AF334" s="448"/>
      <c r="AG334" s="449">
        <f t="shared" si="653"/>
        <v>83200</v>
      </c>
      <c r="AH334" s="449">
        <f t="shared" si="654"/>
        <v>3.88</v>
      </c>
      <c r="AI334" s="449"/>
      <c r="AJ334" s="449">
        <f t="shared" si="655"/>
        <v>3.88</v>
      </c>
      <c r="AK334" s="450">
        <f t="shared" si="656"/>
        <v>322816</v>
      </c>
      <c r="AL334" s="450">
        <f t="shared" si="657"/>
        <v>0</v>
      </c>
      <c r="AM334" s="450"/>
      <c r="AN334" s="450">
        <f t="shared" si="658"/>
        <v>322816</v>
      </c>
      <c r="AO334" s="449">
        <f t="shared" si="659"/>
        <v>0</v>
      </c>
      <c r="AP334" s="452">
        <f t="shared" si="660"/>
        <v>322816</v>
      </c>
      <c r="AQ334" s="452">
        <f t="shared" si="661"/>
        <v>4196608</v>
      </c>
      <c r="AR334" s="454">
        <f t="shared" si="662"/>
        <v>3</v>
      </c>
      <c r="AS334" s="448"/>
      <c r="AT334" s="449">
        <f t="shared" si="663"/>
        <v>83200</v>
      </c>
      <c r="AU334" s="449">
        <f t="shared" si="664"/>
        <v>3.88</v>
      </c>
      <c r="AV334" s="449"/>
      <c r="AW334" s="449">
        <f t="shared" si="665"/>
        <v>3.88</v>
      </c>
      <c r="AX334" s="450">
        <f t="shared" si="666"/>
        <v>322816</v>
      </c>
      <c r="AY334" s="450">
        <f t="shared" si="667"/>
        <v>0</v>
      </c>
      <c r="AZ334" s="450"/>
      <c r="BA334" s="450">
        <f t="shared" si="668"/>
        <v>322816</v>
      </c>
      <c r="BB334" s="449">
        <f t="shared" si="669"/>
        <v>0</v>
      </c>
      <c r="BC334" s="452">
        <f t="shared" si="670"/>
        <v>322816</v>
      </c>
      <c r="BD334" s="452">
        <f t="shared" si="671"/>
        <v>4196608</v>
      </c>
    </row>
    <row r="335" spans="1:57" s="451" customFormat="1" ht="27">
      <c r="A335" s="807">
        <v>5</v>
      </c>
      <c r="B335" s="808" t="s">
        <v>2062</v>
      </c>
      <c r="C335" s="809" t="s">
        <v>1960</v>
      </c>
      <c r="D335" s="809">
        <v>1991</v>
      </c>
      <c r="E335" s="810" t="s">
        <v>452</v>
      </c>
      <c r="F335" s="809">
        <v>1</v>
      </c>
      <c r="G335" s="811"/>
      <c r="H335" s="812"/>
      <c r="I335" s="813">
        <v>83200</v>
      </c>
      <c r="J335" s="813">
        <v>3.88</v>
      </c>
      <c r="K335" s="814">
        <f t="shared" si="639"/>
        <v>322816</v>
      </c>
      <c r="L335" s="814">
        <v>0</v>
      </c>
      <c r="M335" s="814"/>
      <c r="N335" s="814">
        <f t="shared" si="640"/>
        <v>322816</v>
      </c>
      <c r="O335" s="813"/>
      <c r="P335" s="815">
        <f t="shared" si="641"/>
        <v>322816</v>
      </c>
      <c r="Q335" s="815">
        <f t="shared" si="642"/>
        <v>4196608</v>
      </c>
      <c r="R335" s="454">
        <f t="shared" si="643"/>
        <v>1</v>
      </c>
      <c r="S335" s="448"/>
      <c r="T335" s="449">
        <v>83200</v>
      </c>
      <c r="U335" s="449">
        <f t="shared" si="644"/>
        <v>3.88</v>
      </c>
      <c r="V335" s="449"/>
      <c r="W335" s="449">
        <f t="shared" si="645"/>
        <v>3.88</v>
      </c>
      <c r="X335" s="450">
        <f t="shared" si="646"/>
        <v>322816</v>
      </c>
      <c r="Y335" s="450">
        <f t="shared" si="647"/>
        <v>0</v>
      </c>
      <c r="Z335" s="450"/>
      <c r="AA335" s="450">
        <f t="shared" si="648"/>
        <v>322816</v>
      </c>
      <c r="AB335" s="449">
        <f t="shared" si="649"/>
        <v>0</v>
      </c>
      <c r="AC335" s="452">
        <f t="shared" si="650"/>
        <v>322816</v>
      </c>
      <c r="AD335" s="452">
        <f t="shared" si="651"/>
        <v>4196608</v>
      </c>
      <c r="AE335" s="454">
        <f t="shared" si="652"/>
        <v>2</v>
      </c>
      <c r="AF335" s="448"/>
      <c r="AG335" s="449">
        <f t="shared" si="653"/>
        <v>83200</v>
      </c>
      <c r="AH335" s="449">
        <f t="shared" si="654"/>
        <v>3.88</v>
      </c>
      <c r="AI335" s="449"/>
      <c r="AJ335" s="449">
        <f t="shared" si="655"/>
        <v>3.88</v>
      </c>
      <c r="AK335" s="450">
        <f t="shared" si="656"/>
        <v>322816</v>
      </c>
      <c r="AL335" s="450">
        <f t="shared" si="657"/>
        <v>0</v>
      </c>
      <c r="AM335" s="450"/>
      <c r="AN335" s="450">
        <f t="shared" si="658"/>
        <v>322816</v>
      </c>
      <c r="AO335" s="449">
        <f t="shared" si="659"/>
        <v>0</v>
      </c>
      <c r="AP335" s="452">
        <f t="shared" si="660"/>
        <v>322816</v>
      </c>
      <c r="AQ335" s="452">
        <f t="shared" si="661"/>
        <v>4196608</v>
      </c>
      <c r="AR335" s="454">
        <f t="shared" si="662"/>
        <v>3</v>
      </c>
      <c r="AS335" s="448"/>
      <c r="AT335" s="449">
        <f t="shared" si="663"/>
        <v>83200</v>
      </c>
      <c r="AU335" s="449">
        <f t="shared" si="664"/>
        <v>3.88</v>
      </c>
      <c r="AV335" s="449"/>
      <c r="AW335" s="449">
        <f t="shared" si="665"/>
        <v>3.88</v>
      </c>
      <c r="AX335" s="450">
        <f t="shared" si="666"/>
        <v>322816</v>
      </c>
      <c r="AY335" s="450">
        <f t="shared" si="667"/>
        <v>0</v>
      </c>
      <c r="AZ335" s="450"/>
      <c r="BA335" s="450">
        <f t="shared" si="668"/>
        <v>322816</v>
      </c>
      <c r="BB335" s="449">
        <f t="shared" si="669"/>
        <v>0</v>
      </c>
      <c r="BC335" s="452">
        <f t="shared" si="670"/>
        <v>322816</v>
      </c>
      <c r="BD335" s="452">
        <f t="shared" si="671"/>
        <v>4196608</v>
      </c>
    </row>
    <row r="336" spans="1:57" s="451" customFormat="1" ht="27">
      <c r="A336" s="807">
        <v>6</v>
      </c>
      <c r="B336" s="808" t="s">
        <v>3115</v>
      </c>
      <c r="C336" s="809" t="s">
        <v>1960</v>
      </c>
      <c r="D336" s="809">
        <v>1987</v>
      </c>
      <c r="E336" s="810" t="s">
        <v>452</v>
      </c>
      <c r="F336" s="809">
        <v>1</v>
      </c>
      <c r="G336" s="811"/>
      <c r="H336" s="812"/>
      <c r="I336" s="813">
        <v>83200</v>
      </c>
      <c r="J336" s="813">
        <v>3.88</v>
      </c>
      <c r="K336" s="814">
        <f t="shared" si="639"/>
        <v>322816</v>
      </c>
      <c r="L336" s="814">
        <v>0</v>
      </c>
      <c r="M336" s="814"/>
      <c r="N336" s="814">
        <f t="shared" si="640"/>
        <v>322816</v>
      </c>
      <c r="O336" s="813"/>
      <c r="P336" s="815">
        <f t="shared" si="641"/>
        <v>322816</v>
      </c>
      <c r="Q336" s="815">
        <f t="shared" si="642"/>
        <v>4196608</v>
      </c>
      <c r="R336" s="454">
        <f t="shared" si="643"/>
        <v>1</v>
      </c>
      <c r="S336" s="448"/>
      <c r="T336" s="449">
        <v>83200</v>
      </c>
      <c r="U336" s="449">
        <f t="shared" si="644"/>
        <v>3.88</v>
      </c>
      <c r="V336" s="449"/>
      <c r="W336" s="449">
        <f t="shared" si="645"/>
        <v>3.88</v>
      </c>
      <c r="X336" s="450">
        <f t="shared" si="646"/>
        <v>322816</v>
      </c>
      <c r="Y336" s="450">
        <f t="shared" si="647"/>
        <v>0</v>
      </c>
      <c r="Z336" s="450"/>
      <c r="AA336" s="450">
        <f t="shared" si="648"/>
        <v>322816</v>
      </c>
      <c r="AB336" s="449">
        <f t="shared" si="649"/>
        <v>0</v>
      </c>
      <c r="AC336" s="452">
        <f t="shared" si="650"/>
        <v>322816</v>
      </c>
      <c r="AD336" s="452">
        <f t="shared" si="651"/>
        <v>4196608</v>
      </c>
      <c r="AE336" s="454">
        <f t="shared" si="652"/>
        <v>2</v>
      </c>
      <c r="AF336" s="448"/>
      <c r="AG336" s="449">
        <f t="shared" si="653"/>
        <v>83200</v>
      </c>
      <c r="AH336" s="449">
        <f t="shared" si="654"/>
        <v>3.88</v>
      </c>
      <c r="AI336" s="449"/>
      <c r="AJ336" s="449">
        <f t="shared" si="655"/>
        <v>3.88</v>
      </c>
      <c r="AK336" s="450">
        <f t="shared" si="656"/>
        <v>322816</v>
      </c>
      <c r="AL336" s="450">
        <f t="shared" si="657"/>
        <v>0</v>
      </c>
      <c r="AM336" s="450"/>
      <c r="AN336" s="450">
        <f t="shared" si="658"/>
        <v>322816</v>
      </c>
      <c r="AO336" s="449">
        <f t="shared" si="659"/>
        <v>0</v>
      </c>
      <c r="AP336" s="452">
        <f t="shared" si="660"/>
        <v>322816</v>
      </c>
      <c r="AQ336" s="452">
        <f t="shared" si="661"/>
        <v>4196608</v>
      </c>
      <c r="AR336" s="454">
        <f t="shared" si="662"/>
        <v>3</v>
      </c>
      <c r="AS336" s="448"/>
      <c r="AT336" s="449">
        <f t="shared" si="663"/>
        <v>83200</v>
      </c>
      <c r="AU336" s="449">
        <f t="shared" si="664"/>
        <v>3.88</v>
      </c>
      <c r="AV336" s="449"/>
      <c r="AW336" s="449">
        <f t="shared" si="665"/>
        <v>3.88</v>
      </c>
      <c r="AX336" s="450">
        <f t="shared" si="666"/>
        <v>322816</v>
      </c>
      <c r="AY336" s="450">
        <f t="shared" si="667"/>
        <v>0</v>
      </c>
      <c r="AZ336" s="450"/>
      <c r="BA336" s="450">
        <f t="shared" si="668"/>
        <v>322816</v>
      </c>
      <c r="BB336" s="449">
        <f t="shared" si="669"/>
        <v>0</v>
      </c>
      <c r="BC336" s="452">
        <f t="shared" si="670"/>
        <v>322816</v>
      </c>
      <c r="BD336" s="452">
        <f t="shared" si="671"/>
        <v>4196608</v>
      </c>
    </row>
    <row r="337" spans="1:57" s="451" customFormat="1" ht="27">
      <c r="A337" s="807">
        <v>7</v>
      </c>
      <c r="B337" s="808" t="s">
        <v>3116</v>
      </c>
      <c r="C337" s="809" t="s">
        <v>1960</v>
      </c>
      <c r="D337" s="809">
        <v>2002</v>
      </c>
      <c r="E337" s="810" t="s">
        <v>452</v>
      </c>
      <c r="F337" s="809">
        <v>1</v>
      </c>
      <c r="G337" s="811"/>
      <c r="H337" s="812"/>
      <c r="I337" s="813">
        <v>83200</v>
      </c>
      <c r="J337" s="813">
        <v>3.88</v>
      </c>
      <c r="K337" s="814">
        <f t="shared" si="639"/>
        <v>322816</v>
      </c>
      <c r="L337" s="814">
        <v>0</v>
      </c>
      <c r="M337" s="814"/>
      <c r="N337" s="814">
        <f t="shared" si="640"/>
        <v>322816</v>
      </c>
      <c r="O337" s="813"/>
      <c r="P337" s="815">
        <f t="shared" si="641"/>
        <v>322816</v>
      </c>
      <c r="Q337" s="815">
        <f t="shared" si="642"/>
        <v>4196608</v>
      </c>
      <c r="R337" s="454">
        <f t="shared" si="643"/>
        <v>1</v>
      </c>
      <c r="S337" s="448"/>
      <c r="T337" s="449">
        <v>83200</v>
      </c>
      <c r="U337" s="449">
        <f t="shared" si="644"/>
        <v>3.88</v>
      </c>
      <c r="V337" s="449"/>
      <c r="W337" s="449">
        <f t="shared" si="645"/>
        <v>3.88</v>
      </c>
      <c r="X337" s="450">
        <f t="shared" si="646"/>
        <v>322816</v>
      </c>
      <c r="Y337" s="450">
        <f t="shared" si="647"/>
        <v>0</v>
      </c>
      <c r="Z337" s="450"/>
      <c r="AA337" s="450">
        <f t="shared" si="648"/>
        <v>322816</v>
      </c>
      <c r="AB337" s="449">
        <f t="shared" si="649"/>
        <v>0</v>
      </c>
      <c r="AC337" s="452">
        <f t="shared" si="650"/>
        <v>322816</v>
      </c>
      <c r="AD337" s="452">
        <f t="shared" si="651"/>
        <v>4196608</v>
      </c>
      <c r="AE337" s="454">
        <f t="shared" si="652"/>
        <v>2</v>
      </c>
      <c r="AF337" s="448"/>
      <c r="AG337" s="449">
        <f t="shared" si="653"/>
        <v>83200</v>
      </c>
      <c r="AH337" s="449">
        <f t="shared" si="654"/>
        <v>3.88</v>
      </c>
      <c r="AI337" s="449"/>
      <c r="AJ337" s="449">
        <f t="shared" si="655"/>
        <v>3.88</v>
      </c>
      <c r="AK337" s="450">
        <f t="shared" si="656"/>
        <v>322816</v>
      </c>
      <c r="AL337" s="450">
        <f t="shared" si="657"/>
        <v>0</v>
      </c>
      <c r="AM337" s="450"/>
      <c r="AN337" s="450">
        <f t="shared" si="658"/>
        <v>322816</v>
      </c>
      <c r="AO337" s="449">
        <f t="shared" si="659"/>
        <v>0</v>
      </c>
      <c r="AP337" s="452">
        <f t="shared" si="660"/>
        <v>322816</v>
      </c>
      <c r="AQ337" s="452">
        <f t="shared" si="661"/>
        <v>4196608</v>
      </c>
      <c r="AR337" s="454">
        <f t="shared" si="662"/>
        <v>3</v>
      </c>
      <c r="AS337" s="448"/>
      <c r="AT337" s="449">
        <f t="shared" si="663"/>
        <v>83200</v>
      </c>
      <c r="AU337" s="449">
        <f t="shared" si="664"/>
        <v>3.88</v>
      </c>
      <c r="AV337" s="449"/>
      <c r="AW337" s="449">
        <f t="shared" si="665"/>
        <v>3.88</v>
      </c>
      <c r="AX337" s="450">
        <f t="shared" si="666"/>
        <v>322816</v>
      </c>
      <c r="AY337" s="450">
        <f t="shared" si="667"/>
        <v>0</v>
      </c>
      <c r="AZ337" s="450"/>
      <c r="BA337" s="450">
        <f t="shared" si="668"/>
        <v>322816</v>
      </c>
      <c r="BB337" s="449">
        <f t="shared" si="669"/>
        <v>0</v>
      </c>
      <c r="BC337" s="452">
        <f t="shared" si="670"/>
        <v>322816</v>
      </c>
      <c r="BD337" s="452">
        <f t="shared" si="671"/>
        <v>4196608</v>
      </c>
    </row>
    <row r="338" spans="1:57" s="453" customFormat="1" ht="14.25">
      <c r="A338" s="958" t="s">
        <v>64</v>
      </c>
      <c r="B338" s="958"/>
      <c r="C338" s="958"/>
      <c r="D338" s="958"/>
      <c r="E338" s="958"/>
      <c r="F338" s="745">
        <f t="shared" ref="F338:P338" si="672">SUM(F331:F337)</f>
        <v>7</v>
      </c>
      <c r="G338" s="745">
        <f t="shared" si="672"/>
        <v>0</v>
      </c>
      <c r="H338" s="745">
        <f t="shared" si="672"/>
        <v>0</v>
      </c>
      <c r="I338" s="745">
        <f t="shared" si="672"/>
        <v>582400</v>
      </c>
      <c r="J338" s="745">
        <f t="shared" si="672"/>
        <v>27.159999999999997</v>
      </c>
      <c r="K338" s="745">
        <f t="shared" si="672"/>
        <v>2259712</v>
      </c>
      <c r="L338" s="745">
        <f t="shared" si="672"/>
        <v>0</v>
      </c>
      <c r="M338" s="745">
        <f t="shared" si="672"/>
        <v>0</v>
      </c>
      <c r="N338" s="745">
        <f t="shared" si="672"/>
        <v>2259712</v>
      </c>
      <c r="O338" s="745">
        <f t="shared" si="672"/>
        <v>0</v>
      </c>
      <c r="P338" s="745">
        <f t="shared" si="672"/>
        <v>2259712</v>
      </c>
      <c r="Q338" s="745">
        <f>SUM(Q331:Q337)</f>
        <v>29376256</v>
      </c>
      <c r="R338" s="745">
        <f t="shared" ref="R338:BD338" si="673">SUM(R331:R337)</f>
        <v>7</v>
      </c>
      <c r="S338" s="745">
        <f t="shared" si="673"/>
        <v>0</v>
      </c>
      <c r="T338" s="745">
        <f t="shared" si="673"/>
        <v>582400</v>
      </c>
      <c r="U338" s="745">
        <f t="shared" si="673"/>
        <v>27.159999999999997</v>
      </c>
      <c r="V338" s="745">
        <f t="shared" si="673"/>
        <v>0</v>
      </c>
      <c r="W338" s="745">
        <f t="shared" si="673"/>
        <v>27.159999999999997</v>
      </c>
      <c r="X338" s="745">
        <f t="shared" si="673"/>
        <v>2259712</v>
      </c>
      <c r="Y338" s="745">
        <f t="shared" si="673"/>
        <v>0</v>
      </c>
      <c r="Z338" s="745">
        <f t="shared" si="673"/>
        <v>0</v>
      </c>
      <c r="AA338" s="745">
        <f t="shared" si="673"/>
        <v>2259712</v>
      </c>
      <c r="AB338" s="745">
        <f t="shared" si="673"/>
        <v>0</v>
      </c>
      <c r="AC338" s="745">
        <f t="shared" si="673"/>
        <v>2259712</v>
      </c>
      <c r="AD338" s="745">
        <f t="shared" si="673"/>
        <v>29376256</v>
      </c>
      <c r="AE338" s="745">
        <f t="shared" si="673"/>
        <v>14</v>
      </c>
      <c r="AF338" s="745">
        <f t="shared" si="673"/>
        <v>0</v>
      </c>
      <c r="AG338" s="745">
        <f t="shared" si="673"/>
        <v>582400</v>
      </c>
      <c r="AH338" s="745">
        <f t="shared" si="673"/>
        <v>27.159999999999997</v>
      </c>
      <c r="AI338" s="745">
        <f t="shared" si="673"/>
        <v>0</v>
      </c>
      <c r="AJ338" s="745">
        <f t="shared" si="673"/>
        <v>27.159999999999997</v>
      </c>
      <c r="AK338" s="745">
        <f t="shared" si="673"/>
        <v>2259712</v>
      </c>
      <c r="AL338" s="745">
        <f t="shared" si="673"/>
        <v>0</v>
      </c>
      <c r="AM338" s="745">
        <f t="shared" si="673"/>
        <v>0</v>
      </c>
      <c r="AN338" s="745">
        <f t="shared" si="673"/>
        <v>2259712</v>
      </c>
      <c r="AO338" s="745">
        <f t="shared" si="673"/>
        <v>0</v>
      </c>
      <c r="AP338" s="745">
        <f t="shared" si="673"/>
        <v>2259712</v>
      </c>
      <c r="AQ338" s="745">
        <f t="shared" si="673"/>
        <v>29376256</v>
      </c>
      <c r="AR338" s="745">
        <f t="shared" si="673"/>
        <v>21</v>
      </c>
      <c r="AS338" s="745">
        <f t="shared" si="673"/>
        <v>0</v>
      </c>
      <c r="AT338" s="745">
        <f t="shared" si="673"/>
        <v>582400</v>
      </c>
      <c r="AU338" s="745">
        <f t="shared" si="673"/>
        <v>27.159999999999997</v>
      </c>
      <c r="AV338" s="745">
        <f t="shared" si="673"/>
        <v>0</v>
      </c>
      <c r="AW338" s="745">
        <f t="shared" si="673"/>
        <v>27.159999999999997</v>
      </c>
      <c r="AX338" s="745">
        <f t="shared" si="673"/>
        <v>2259712</v>
      </c>
      <c r="AY338" s="745">
        <f t="shared" si="673"/>
        <v>0</v>
      </c>
      <c r="AZ338" s="745">
        <f t="shared" si="673"/>
        <v>0</v>
      </c>
      <c r="BA338" s="745">
        <f t="shared" si="673"/>
        <v>2259712</v>
      </c>
      <c r="BB338" s="745">
        <f t="shared" si="673"/>
        <v>0</v>
      </c>
      <c r="BC338" s="745">
        <f t="shared" si="673"/>
        <v>2259712</v>
      </c>
      <c r="BD338" s="745">
        <f t="shared" si="673"/>
        <v>29376256</v>
      </c>
    </row>
    <row r="339" spans="1:57" s="453" customFormat="1" ht="14.25">
      <c r="A339" s="568"/>
      <c r="B339" s="494"/>
      <c r="C339" s="494"/>
      <c r="D339" s="494"/>
      <c r="E339" s="494"/>
      <c r="F339" s="494"/>
      <c r="G339" s="494"/>
      <c r="H339" s="494"/>
      <c r="I339" s="494"/>
      <c r="J339" s="494"/>
      <c r="K339" s="494"/>
      <c r="L339" s="494"/>
      <c r="M339" s="494"/>
      <c r="N339" s="494"/>
      <c r="O339" s="494"/>
      <c r="P339" s="494"/>
      <c r="Q339" s="494"/>
      <c r="R339" s="494"/>
      <c r="S339" s="494"/>
      <c r="T339" s="494"/>
      <c r="U339" s="494"/>
      <c r="V339" s="494"/>
      <c r="W339" s="494"/>
      <c r="X339" s="494"/>
      <c r="Y339" s="494"/>
      <c r="Z339" s="494"/>
      <c r="AA339" s="494"/>
      <c r="AB339" s="494"/>
      <c r="AC339" s="494"/>
      <c r="AD339" s="494"/>
      <c r="AE339" s="494"/>
      <c r="AF339" s="494"/>
      <c r="AG339" s="494"/>
      <c r="AH339" s="494"/>
      <c r="AI339" s="494"/>
      <c r="AJ339" s="494"/>
      <c r="AK339" s="494"/>
      <c r="AL339" s="494"/>
      <c r="AM339" s="494"/>
      <c r="AN339" s="494"/>
      <c r="AO339" s="494"/>
      <c r="AP339" s="494"/>
      <c r="AQ339" s="494"/>
      <c r="AR339" s="494"/>
      <c r="AS339" s="494"/>
      <c r="AT339" s="494"/>
      <c r="AU339" s="494"/>
      <c r="AV339" s="494"/>
      <c r="AW339" s="494"/>
      <c r="AX339" s="494"/>
      <c r="AY339" s="494"/>
      <c r="AZ339" s="494"/>
      <c r="BA339" s="494"/>
      <c r="BB339" s="494"/>
      <c r="BC339" s="494"/>
      <c r="BD339" s="494"/>
      <c r="BE339" s="569"/>
    </row>
    <row r="340" spans="1:57" s="453" customFormat="1" ht="14.25">
      <c r="A340" s="568"/>
      <c r="B340" s="494"/>
      <c r="C340" s="494"/>
      <c r="D340" s="494"/>
      <c r="E340" s="494"/>
      <c r="F340" s="494"/>
      <c r="G340" s="494"/>
      <c r="H340" s="494"/>
      <c r="I340" s="494"/>
      <c r="J340" s="494"/>
      <c r="K340" s="494"/>
      <c r="L340" s="494"/>
      <c r="M340" s="494"/>
      <c r="N340" s="494"/>
      <c r="O340" s="494"/>
      <c r="P340" s="494"/>
      <c r="Q340" s="494"/>
      <c r="R340" s="494"/>
      <c r="S340" s="494"/>
      <c r="T340" s="494"/>
      <c r="U340" s="494"/>
      <c r="V340" s="494"/>
      <c r="W340" s="494"/>
      <c r="X340" s="494"/>
      <c r="Y340" s="494"/>
      <c r="Z340" s="494"/>
      <c r="AA340" s="494"/>
      <c r="AB340" s="494"/>
      <c r="AC340" s="494"/>
      <c r="AD340" s="494"/>
      <c r="AE340" s="494"/>
      <c r="AF340" s="494"/>
      <c r="AG340" s="494"/>
      <c r="AH340" s="494"/>
      <c r="AI340" s="494"/>
      <c r="AJ340" s="494"/>
      <c r="AK340" s="494"/>
      <c r="AL340" s="494"/>
      <c r="AM340" s="494"/>
      <c r="AN340" s="494"/>
      <c r="AO340" s="494"/>
      <c r="AP340" s="494"/>
      <c r="AQ340" s="494"/>
      <c r="AR340" s="494"/>
      <c r="AS340" s="494"/>
      <c r="AT340" s="494"/>
      <c r="AU340" s="494"/>
      <c r="AV340" s="494"/>
      <c r="AW340" s="494"/>
      <c r="AX340" s="494"/>
      <c r="AY340" s="494"/>
      <c r="AZ340" s="494"/>
      <c r="BA340" s="494"/>
      <c r="BB340" s="494"/>
      <c r="BC340" s="494"/>
      <c r="BD340" s="494"/>
      <c r="BE340" s="569"/>
    </row>
    <row r="341" spans="1:57" s="500" customFormat="1" ht="14.25">
      <c r="A341" s="960" t="s">
        <v>554</v>
      </c>
      <c r="B341" s="960"/>
      <c r="C341" s="960"/>
      <c r="D341" s="960"/>
      <c r="E341" s="960"/>
      <c r="F341" s="960"/>
      <c r="G341" s="962" t="s">
        <v>958</v>
      </c>
      <c r="H341" s="962"/>
      <c r="I341" s="962"/>
      <c r="J341" s="962"/>
      <c r="K341" s="962"/>
      <c r="L341" s="962"/>
      <c r="M341" s="962"/>
      <c r="N341" s="962"/>
      <c r="O341" s="962"/>
      <c r="P341" s="962"/>
      <c r="Q341" s="962"/>
      <c r="R341" s="966" t="str">
        <f>+G341</f>
        <v>Սնանկության դատարան</v>
      </c>
      <c r="S341" s="966"/>
      <c r="T341" s="966"/>
      <c r="U341" s="966"/>
      <c r="V341" s="966"/>
      <c r="W341" s="966"/>
      <c r="X341" s="966"/>
      <c r="Y341" s="966"/>
      <c r="Z341" s="966"/>
      <c r="AA341" s="966"/>
      <c r="AB341" s="966"/>
      <c r="AC341" s="966"/>
      <c r="AD341" s="966"/>
      <c r="AE341" s="966" t="str">
        <f>+R341</f>
        <v>Սնանկության դատարան</v>
      </c>
      <c r="AF341" s="966"/>
      <c r="AG341" s="966"/>
      <c r="AH341" s="966"/>
      <c r="AI341" s="966"/>
      <c r="AJ341" s="966"/>
      <c r="AK341" s="966"/>
      <c r="AL341" s="966"/>
      <c r="AM341" s="966"/>
      <c r="AN341" s="966"/>
      <c r="AO341" s="966"/>
      <c r="AP341" s="966"/>
      <c r="AQ341" s="966"/>
      <c r="AR341" s="966" t="str">
        <f>+AE341</f>
        <v>Սնանկության դատարան</v>
      </c>
      <c r="AS341" s="966"/>
      <c r="AT341" s="966"/>
      <c r="AU341" s="966"/>
      <c r="AV341" s="966"/>
      <c r="AW341" s="966"/>
      <c r="AX341" s="966"/>
      <c r="AY341" s="966"/>
      <c r="AZ341" s="966"/>
      <c r="BA341" s="966"/>
      <c r="BB341" s="966"/>
      <c r="BC341" s="966"/>
      <c r="BD341" s="966"/>
    </row>
    <row r="342" spans="1:57" ht="14.25">
      <c r="A342" s="971" t="s">
        <v>1332</v>
      </c>
      <c r="B342" s="971"/>
      <c r="C342" s="971"/>
      <c r="D342" s="971"/>
      <c r="E342" s="971"/>
      <c r="F342" s="971"/>
      <c r="G342" s="967" t="s">
        <v>1410</v>
      </c>
      <c r="H342" s="967"/>
      <c r="I342" s="967"/>
      <c r="J342" s="967"/>
      <c r="K342" s="967"/>
      <c r="L342" s="967"/>
      <c r="M342" s="967"/>
      <c r="N342" s="967"/>
      <c r="O342" s="967"/>
      <c r="P342" s="967"/>
      <c r="Q342" s="967"/>
      <c r="R342" s="967" t="s">
        <v>2455</v>
      </c>
      <c r="S342" s="967"/>
      <c r="T342" s="967"/>
      <c r="U342" s="967"/>
      <c r="V342" s="967"/>
      <c r="W342" s="967"/>
      <c r="X342" s="967"/>
      <c r="Y342" s="967"/>
      <c r="Z342" s="967"/>
      <c r="AA342" s="967"/>
      <c r="AB342" s="967"/>
      <c r="AC342" s="967"/>
      <c r="AD342" s="967"/>
      <c r="AE342" s="967" t="s">
        <v>2456</v>
      </c>
      <c r="AF342" s="967"/>
      <c r="AG342" s="967"/>
      <c r="AH342" s="967"/>
      <c r="AI342" s="967"/>
      <c r="AJ342" s="967"/>
      <c r="AK342" s="967"/>
      <c r="AL342" s="967"/>
      <c r="AM342" s="967"/>
      <c r="AN342" s="967"/>
      <c r="AO342" s="967"/>
      <c r="AP342" s="967"/>
      <c r="AQ342" s="967"/>
      <c r="AR342" s="967" t="s">
        <v>2932</v>
      </c>
      <c r="AS342" s="967"/>
      <c r="AT342" s="967"/>
      <c r="AU342" s="967"/>
      <c r="AV342" s="967"/>
      <c r="AW342" s="967"/>
      <c r="AX342" s="967"/>
      <c r="AY342" s="967"/>
      <c r="AZ342" s="967"/>
      <c r="BA342" s="967"/>
      <c r="BB342" s="967"/>
      <c r="BC342" s="967"/>
      <c r="BD342" s="967"/>
    </row>
    <row r="343" spans="1:57" ht="99.75">
      <c r="A343" s="580" t="s">
        <v>10</v>
      </c>
      <c r="B343" s="748" t="s">
        <v>54</v>
      </c>
      <c r="C343" s="748" t="s">
        <v>1958</v>
      </c>
      <c r="D343" s="748" t="s">
        <v>1959</v>
      </c>
      <c r="E343" s="748" t="s">
        <v>55</v>
      </c>
      <c r="F343" s="748" t="s">
        <v>1</v>
      </c>
      <c r="G343" s="578" t="s">
        <v>954</v>
      </c>
      <c r="H343" s="578" t="s">
        <v>57</v>
      </c>
      <c r="I343" s="579" t="s">
        <v>62</v>
      </c>
      <c r="J343" s="504" t="s">
        <v>63</v>
      </c>
      <c r="K343" s="579" t="s">
        <v>450</v>
      </c>
      <c r="L343" s="579" t="s">
        <v>451</v>
      </c>
      <c r="M343" s="579" t="s">
        <v>1957</v>
      </c>
      <c r="N343" s="579" t="s">
        <v>585</v>
      </c>
      <c r="O343" s="748" t="s">
        <v>612</v>
      </c>
      <c r="P343" s="748" t="s">
        <v>1408</v>
      </c>
      <c r="Q343" s="579" t="s">
        <v>1409</v>
      </c>
      <c r="R343" s="578" t="str">
        <f>+G343</f>
        <v xml:space="preserve"> ստաժ</v>
      </c>
      <c r="S343" s="578" t="str">
        <f>+H343</f>
        <v>Ստաժի %-ը</v>
      </c>
      <c r="T343" s="579" t="s">
        <v>62</v>
      </c>
      <c r="U343" s="579" t="s">
        <v>63</v>
      </c>
      <c r="V343" s="579" t="s">
        <v>1149</v>
      </c>
      <c r="W343" s="504" t="s">
        <v>1150</v>
      </c>
      <c r="X343" s="579" t="s">
        <v>450</v>
      </c>
      <c r="Y343" s="579" t="s">
        <v>451</v>
      </c>
      <c r="Z343" s="579" t="s">
        <v>1957</v>
      </c>
      <c r="AA343" s="579" t="s">
        <v>609</v>
      </c>
      <c r="AB343" s="748" t="s">
        <v>1316</v>
      </c>
      <c r="AC343" s="748" t="s">
        <v>1947</v>
      </c>
      <c r="AD343" s="579" t="s">
        <v>1948</v>
      </c>
      <c r="AE343" s="578" t="str">
        <f>+R343</f>
        <v xml:space="preserve"> ստաժ</v>
      </c>
      <c r="AF343" s="578" t="str">
        <f>+S343</f>
        <v>Ստաժի %-ը</v>
      </c>
      <c r="AG343" s="579" t="s">
        <v>62</v>
      </c>
      <c r="AH343" s="579" t="s">
        <v>63</v>
      </c>
      <c r="AI343" s="579" t="s">
        <v>1149</v>
      </c>
      <c r="AJ343" s="504" t="s">
        <v>1150</v>
      </c>
      <c r="AK343" s="579" t="s">
        <v>450</v>
      </c>
      <c r="AL343" s="579" t="s">
        <v>451</v>
      </c>
      <c r="AM343" s="579" t="s">
        <v>1957</v>
      </c>
      <c r="AN343" s="579" t="s">
        <v>609</v>
      </c>
      <c r="AO343" s="748" t="s">
        <v>1316</v>
      </c>
      <c r="AP343" s="748" t="s">
        <v>2460</v>
      </c>
      <c r="AQ343" s="579" t="s">
        <v>2459</v>
      </c>
      <c r="AR343" s="578" t="str">
        <f>+AE343</f>
        <v xml:space="preserve"> ստաժ</v>
      </c>
      <c r="AS343" s="578" t="str">
        <f>+AF343</f>
        <v>Ստաժի %-ը</v>
      </c>
      <c r="AT343" s="579" t="s">
        <v>62</v>
      </c>
      <c r="AU343" s="579" t="s">
        <v>63</v>
      </c>
      <c r="AV343" s="579" t="s">
        <v>1149</v>
      </c>
      <c r="AW343" s="504" t="s">
        <v>1150</v>
      </c>
      <c r="AX343" s="579" t="s">
        <v>450</v>
      </c>
      <c r="AY343" s="579" t="s">
        <v>451</v>
      </c>
      <c r="AZ343" s="579" t="s">
        <v>1957</v>
      </c>
      <c r="BA343" s="579" t="s">
        <v>609</v>
      </c>
      <c r="BB343" s="748" t="s">
        <v>1316</v>
      </c>
      <c r="BC343" s="748" t="s">
        <v>2933</v>
      </c>
      <c r="BD343" s="579" t="s">
        <v>2934</v>
      </c>
    </row>
    <row r="344" spans="1:57" s="451" customFormat="1" ht="27">
      <c r="A344" s="807">
        <v>1</v>
      </c>
      <c r="B344" s="808" t="s">
        <v>572</v>
      </c>
      <c r="C344" s="809" t="s">
        <v>1982</v>
      </c>
      <c r="D344" s="809">
        <v>1970</v>
      </c>
      <c r="E344" s="810" t="s">
        <v>452</v>
      </c>
      <c r="F344" s="809">
        <v>1</v>
      </c>
      <c r="G344" s="811"/>
      <c r="H344" s="812"/>
      <c r="I344" s="813">
        <v>83200</v>
      </c>
      <c r="J344" s="813">
        <v>3.88</v>
      </c>
      <c r="K344" s="814">
        <f t="shared" ref="K344:K349" si="674">+J344*I344</f>
        <v>322816</v>
      </c>
      <c r="L344" s="814">
        <v>0</v>
      </c>
      <c r="M344" s="814"/>
      <c r="N344" s="814">
        <f t="shared" ref="N344:N355" si="675">+K344+L344+M344</f>
        <v>322816</v>
      </c>
      <c r="O344" s="813"/>
      <c r="P344" s="815">
        <f t="shared" ref="P344:P349" si="676">+N344+O344</f>
        <v>322816</v>
      </c>
      <c r="Q344" s="815">
        <f t="shared" ref="Q344:Q349" si="677">+P344*13</f>
        <v>4196608</v>
      </c>
      <c r="R344" s="454">
        <f t="shared" ref="R344:R349" si="678">+G344+1</f>
        <v>1</v>
      </c>
      <c r="S344" s="448"/>
      <c r="T344" s="449">
        <v>83200</v>
      </c>
      <c r="U344" s="449">
        <f t="shared" ref="U344:U355" si="679">+J344</f>
        <v>3.88</v>
      </c>
      <c r="V344" s="449"/>
      <c r="W344" s="449">
        <f t="shared" ref="W344:W349" si="680">+U344+U344*V344</f>
        <v>3.88</v>
      </c>
      <c r="X344" s="450">
        <f t="shared" ref="X344:X349" si="681">+W344*T344</f>
        <v>322816</v>
      </c>
      <c r="Y344" s="450">
        <f t="shared" ref="Y344:Y349" si="682">IF((S344&lt;=30)*AND(X344*S344%&gt;L344),X344*S344%,IF((S344&gt;30)*AND(X344*30%&gt;L344),X344*30%,L344))</f>
        <v>0</v>
      </c>
      <c r="Z344" s="450"/>
      <c r="AA344" s="450">
        <f t="shared" ref="AA344:AA349" si="683">+X344+Y344</f>
        <v>322816</v>
      </c>
      <c r="AB344" s="449">
        <f t="shared" ref="AB344:AB349" si="684">+O344</f>
        <v>0</v>
      </c>
      <c r="AC344" s="452">
        <f t="shared" ref="AC344:AC349" si="685">+AA344+AB344</f>
        <v>322816</v>
      </c>
      <c r="AD344" s="452">
        <f t="shared" ref="AD344:AD349" si="686">+AC344*13</f>
        <v>4196608</v>
      </c>
      <c r="AE344" s="454">
        <f t="shared" ref="AE344:AE349" si="687">+R344+1</f>
        <v>2</v>
      </c>
      <c r="AF344" s="448"/>
      <c r="AG344" s="449">
        <f t="shared" ref="AG344:AG349" si="688">+T344</f>
        <v>83200</v>
      </c>
      <c r="AH344" s="449">
        <f t="shared" ref="AH344:AH349" si="689">+J344</f>
        <v>3.88</v>
      </c>
      <c r="AI344" s="449"/>
      <c r="AJ344" s="449">
        <f t="shared" ref="AJ344:AJ349" si="690">+AH344+AH344*AI344</f>
        <v>3.88</v>
      </c>
      <c r="AK344" s="450">
        <f t="shared" ref="AK344:AK349" si="691">+AJ344*AG344</f>
        <v>322816</v>
      </c>
      <c r="AL344" s="450">
        <f t="shared" ref="AL344:AL349" si="692">IF((AF344&lt;=30)*AND(AK344*AF344%&gt;Y344),AK344*AF344%,IF((AF344&gt;30)*AND(AK344*30%&gt;Y344),AK344*30%,Y344))</f>
        <v>0</v>
      </c>
      <c r="AM344" s="450"/>
      <c r="AN344" s="450">
        <f t="shared" ref="AN344:AN349" si="693">+AK344+AL344</f>
        <v>322816</v>
      </c>
      <c r="AO344" s="449">
        <f t="shared" ref="AO344:AO349" si="694">+AB344</f>
        <v>0</v>
      </c>
      <c r="AP344" s="452">
        <f t="shared" ref="AP344:AP349" si="695">+AN344+AO344</f>
        <v>322816</v>
      </c>
      <c r="AQ344" s="452">
        <f t="shared" ref="AQ344:AQ349" si="696">+AP344*13</f>
        <v>4196608</v>
      </c>
      <c r="AR344" s="454">
        <f t="shared" ref="AR344:AR349" si="697">+AE344+1</f>
        <v>3</v>
      </c>
      <c r="AS344" s="448"/>
      <c r="AT344" s="449">
        <f t="shared" ref="AT344:AT349" si="698">+AG344</f>
        <v>83200</v>
      </c>
      <c r="AU344" s="449">
        <f t="shared" ref="AU344:AU349" si="699">+J344</f>
        <v>3.88</v>
      </c>
      <c r="AV344" s="449"/>
      <c r="AW344" s="449">
        <f t="shared" ref="AW344:AW349" si="700">+AU344+AU344*AV344</f>
        <v>3.88</v>
      </c>
      <c r="AX344" s="450">
        <f t="shared" ref="AX344:AX349" si="701">+AW344*AT344</f>
        <v>322816</v>
      </c>
      <c r="AY344" s="450">
        <f t="shared" ref="AY344:AY349" si="702">IF((AS344&lt;=30)*AND(AX344*AS344%&gt;AL344),AX344*AS344%,IF((AS344&gt;30)*AND(AX344*30%&gt;AL344),AX344*30%,AL344))</f>
        <v>0</v>
      </c>
      <c r="AZ344" s="450"/>
      <c r="BA344" s="450">
        <f t="shared" ref="BA344:BA349" si="703">+AX344+AY344</f>
        <v>322816</v>
      </c>
      <c r="BB344" s="449">
        <f t="shared" ref="BB344:BB349" si="704">+AO344</f>
        <v>0</v>
      </c>
      <c r="BC344" s="452">
        <f t="shared" ref="BC344:BC349" si="705">+BA344+BB344</f>
        <v>322816</v>
      </c>
      <c r="BD344" s="452">
        <f t="shared" ref="BD344:BD349" si="706">+BC344*13</f>
        <v>4196608</v>
      </c>
    </row>
    <row r="345" spans="1:57" s="451" customFormat="1" ht="27">
      <c r="A345" s="807">
        <v>2</v>
      </c>
      <c r="B345" s="808" t="s">
        <v>153</v>
      </c>
      <c r="C345" s="809" t="s">
        <v>1982</v>
      </c>
      <c r="D345" s="809">
        <v>1980</v>
      </c>
      <c r="E345" s="810" t="s">
        <v>452</v>
      </c>
      <c r="F345" s="809">
        <v>1</v>
      </c>
      <c r="G345" s="811"/>
      <c r="H345" s="812"/>
      <c r="I345" s="813">
        <v>83200</v>
      </c>
      <c r="J345" s="813">
        <v>3.88</v>
      </c>
      <c r="K345" s="814">
        <f t="shared" si="674"/>
        <v>322816</v>
      </c>
      <c r="L345" s="814">
        <v>0</v>
      </c>
      <c r="M345" s="814"/>
      <c r="N345" s="814">
        <f t="shared" si="675"/>
        <v>322816</v>
      </c>
      <c r="O345" s="813"/>
      <c r="P345" s="815">
        <f t="shared" si="676"/>
        <v>322816</v>
      </c>
      <c r="Q345" s="815">
        <f t="shared" si="677"/>
        <v>4196608</v>
      </c>
      <c r="R345" s="454">
        <f t="shared" si="678"/>
        <v>1</v>
      </c>
      <c r="S345" s="448"/>
      <c r="T345" s="449">
        <v>83200</v>
      </c>
      <c r="U345" s="449">
        <f t="shared" si="679"/>
        <v>3.88</v>
      </c>
      <c r="V345" s="449"/>
      <c r="W345" s="449">
        <f t="shared" si="680"/>
        <v>3.88</v>
      </c>
      <c r="X345" s="450">
        <f t="shared" si="681"/>
        <v>322816</v>
      </c>
      <c r="Y345" s="450">
        <f t="shared" si="682"/>
        <v>0</v>
      </c>
      <c r="Z345" s="450"/>
      <c r="AA345" s="450">
        <f t="shared" si="683"/>
        <v>322816</v>
      </c>
      <c r="AB345" s="449">
        <f t="shared" si="684"/>
        <v>0</v>
      </c>
      <c r="AC345" s="452">
        <f t="shared" si="685"/>
        <v>322816</v>
      </c>
      <c r="AD345" s="452">
        <f t="shared" si="686"/>
        <v>4196608</v>
      </c>
      <c r="AE345" s="454">
        <f t="shared" si="687"/>
        <v>2</v>
      </c>
      <c r="AF345" s="448"/>
      <c r="AG345" s="449">
        <f t="shared" si="688"/>
        <v>83200</v>
      </c>
      <c r="AH345" s="449">
        <f t="shared" si="689"/>
        <v>3.88</v>
      </c>
      <c r="AI345" s="449"/>
      <c r="AJ345" s="449">
        <f t="shared" si="690"/>
        <v>3.88</v>
      </c>
      <c r="AK345" s="450">
        <f t="shared" si="691"/>
        <v>322816</v>
      </c>
      <c r="AL345" s="450">
        <f t="shared" si="692"/>
        <v>0</v>
      </c>
      <c r="AM345" s="450"/>
      <c r="AN345" s="450">
        <f t="shared" si="693"/>
        <v>322816</v>
      </c>
      <c r="AO345" s="449">
        <f t="shared" si="694"/>
        <v>0</v>
      </c>
      <c r="AP345" s="452">
        <f t="shared" si="695"/>
        <v>322816</v>
      </c>
      <c r="AQ345" s="452">
        <f t="shared" si="696"/>
        <v>4196608</v>
      </c>
      <c r="AR345" s="454">
        <f t="shared" si="697"/>
        <v>3</v>
      </c>
      <c r="AS345" s="448"/>
      <c r="AT345" s="449">
        <f t="shared" si="698"/>
        <v>83200</v>
      </c>
      <c r="AU345" s="449">
        <f t="shared" si="699"/>
        <v>3.88</v>
      </c>
      <c r="AV345" s="449"/>
      <c r="AW345" s="449">
        <f t="shared" si="700"/>
        <v>3.88</v>
      </c>
      <c r="AX345" s="450">
        <f t="shared" si="701"/>
        <v>322816</v>
      </c>
      <c r="AY345" s="450">
        <f t="shared" si="702"/>
        <v>0</v>
      </c>
      <c r="AZ345" s="450"/>
      <c r="BA345" s="450">
        <f t="shared" si="703"/>
        <v>322816</v>
      </c>
      <c r="BB345" s="449">
        <f t="shared" si="704"/>
        <v>0</v>
      </c>
      <c r="BC345" s="452">
        <f t="shared" si="705"/>
        <v>322816</v>
      </c>
      <c r="BD345" s="452">
        <f t="shared" si="706"/>
        <v>4196608</v>
      </c>
    </row>
    <row r="346" spans="1:57" s="451" customFormat="1" ht="27">
      <c r="A346" s="807">
        <v>3</v>
      </c>
      <c r="B346" s="808" t="s">
        <v>2064</v>
      </c>
      <c r="C346" s="809" t="s">
        <v>1982</v>
      </c>
      <c r="D346" s="809">
        <v>1967</v>
      </c>
      <c r="E346" s="810" t="s">
        <v>452</v>
      </c>
      <c r="F346" s="809">
        <v>1</v>
      </c>
      <c r="G346" s="811"/>
      <c r="H346" s="812"/>
      <c r="I346" s="813">
        <v>83200</v>
      </c>
      <c r="J346" s="813">
        <v>3.88</v>
      </c>
      <c r="K346" s="814">
        <f t="shared" si="674"/>
        <v>322816</v>
      </c>
      <c r="L346" s="814">
        <v>0</v>
      </c>
      <c r="M346" s="814"/>
      <c r="N346" s="814">
        <f t="shared" si="675"/>
        <v>322816</v>
      </c>
      <c r="O346" s="813"/>
      <c r="P346" s="815">
        <f t="shared" si="676"/>
        <v>322816</v>
      </c>
      <c r="Q346" s="815">
        <f t="shared" si="677"/>
        <v>4196608</v>
      </c>
      <c r="R346" s="454">
        <f t="shared" si="678"/>
        <v>1</v>
      </c>
      <c r="S346" s="448"/>
      <c r="T346" s="449">
        <v>83200</v>
      </c>
      <c r="U346" s="449">
        <f t="shared" si="679"/>
        <v>3.88</v>
      </c>
      <c r="V346" s="449"/>
      <c r="W346" s="449">
        <f t="shared" si="680"/>
        <v>3.88</v>
      </c>
      <c r="X346" s="450">
        <f t="shared" si="681"/>
        <v>322816</v>
      </c>
      <c r="Y346" s="450">
        <f t="shared" si="682"/>
        <v>0</v>
      </c>
      <c r="Z346" s="450"/>
      <c r="AA346" s="450">
        <f t="shared" si="683"/>
        <v>322816</v>
      </c>
      <c r="AB346" s="449">
        <f t="shared" si="684"/>
        <v>0</v>
      </c>
      <c r="AC346" s="452">
        <f t="shared" si="685"/>
        <v>322816</v>
      </c>
      <c r="AD346" s="452">
        <f t="shared" si="686"/>
        <v>4196608</v>
      </c>
      <c r="AE346" s="454">
        <f t="shared" si="687"/>
        <v>2</v>
      </c>
      <c r="AF346" s="448"/>
      <c r="AG346" s="449">
        <f t="shared" si="688"/>
        <v>83200</v>
      </c>
      <c r="AH346" s="449">
        <f t="shared" si="689"/>
        <v>3.88</v>
      </c>
      <c r="AI346" s="449"/>
      <c r="AJ346" s="449">
        <f t="shared" si="690"/>
        <v>3.88</v>
      </c>
      <c r="AK346" s="450">
        <f t="shared" si="691"/>
        <v>322816</v>
      </c>
      <c r="AL346" s="450">
        <f t="shared" si="692"/>
        <v>0</v>
      </c>
      <c r="AM346" s="450"/>
      <c r="AN346" s="450">
        <f t="shared" si="693"/>
        <v>322816</v>
      </c>
      <c r="AO346" s="449">
        <f t="shared" si="694"/>
        <v>0</v>
      </c>
      <c r="AP346" s="452">
        <f t="shared" si="695"/>
        <v>322816</v>
      </c>
      <c r="AQ346" s="452">
        <f t="shared" si="696"/>
        <v>4196608</v>
      </c>
      <c r="AR346" s="454">
        <f t="shared" si="697"/>
        <v>3</v>
      </c>
      <c r="AS346" s="448"/>
      <c r="AT346" s="449">
        <f t="shared" si="698"/>
        <v>83200</v>
      </c>
      <c r="AU346" s="449">
        <f t="shared" si="699"/>
        <v>3.88</v>
      </c>
      <c r="AV346" s="449"/>
      <c r="AW346" s="449">
        <f t="shared" si="700"/>
        <v>3.88</v>
      </c>
      <c r="AX346" s="450">
        <f t="shared" si="701"/>
        <v>322816</v>
      </c>
      <c r="AY346" s="450">
        <f t="shared" si="702"/>
        <v>0</v>
      </c>
      <c r="AZ346" s="450"/>
      <c r="BA346" s="450">
        <f t="shared" si="703"/>
        <v>322816</v>
      </c>
      <c r="BB346" s="449">
        <f t="shared" si="704"/>
        <v>0</v>
      </c>
      <c r="BC346" s="452">
        <f t="shared" si="705"/>
        <v>322816</v>
      </c>
      <c r="BD346" s="452">
        <f t="shared" si="706"/>
        <v>4196608</v>
      </c>
    </row>
    <row r="347" spans="1:57" s="451" customFormat="1" ht="27">
      <c r="A347" s="807">
        <v>4</v>
      </c>
      <c r="B347" s="808" t="s">
        <v>1099</v>
      </c>
      <c r="C347" s="809" t="s">
        <v>1982</v>
      </c>
      <c r="D347" s="809">
        <v>1990</v>
      </c>
      <c r="E347" s="810" t="s">
        <v>452</v>
      </c>
      <c r="F347" s="809">
        <v>1</v>
      </c>
      <c r="G347" s="811"/>
      <c r="H347" s="812"/>
      <c r="I347" s="813">
        <v>83200</v>
      </c>
      <c r="J347" s="813">
        <v>3.88</v>
      </c>
      <c r="K347" s="814">
        <f t="shared" si="674"/>
        <v>322816</v>
      </c>
      <c r="L347" s="814">
        <v>0</v>
      </c>
      <c r="M347" s="814"/>
      <c r="N347" s="814">
        <f t="shared" si="675"/>
        <v>322816</v>
      </c>
      <c r="O347" s="813"/>
      <c r="P347" s="815">
        <f t="shared" si="676"/>
        <v>322816</v>
      </c>
      <c r="Q347" s="815">
        <f t="shared" si="677"/>
        <v>4196608</v>
      </c>
      <c r="R347" s="454">
        <f t="shared" si="678"/>
        <v>1</v>
      </c>
      <c r="S347" s="448"/>
      <c r="T347" s="449">
        <v>83200</v>
      </c>
      <c r="U347" s="449">
        <f t="shared" si="679"/>
        <v>3.88</v>
      </c>
      <c r="V347" s="449"/>
      <c r="W347" s="449">
        <f t="shared" si="680"/>
        <v>3.88</v>
      </c>
      <c r="X347" s="450">
        <f t="shared" si="681"/>
        <v>322816</v>
      </c>
      <c r="Y347" s="450">
        <f t="shared" si="682"/>
        <v>0</v>
      </c>
      <c r="Z347" s="450"/>
      <c r="AA347" s="450">
        <f t="shared" si="683"/>
        <v>322816</v>
      </c>
      <c r="AB347" s="449">
        <f t="shared" si="684"/>
        <v>0</v>
      </c>
      <c r="AC347" s="452">
        <f t="shared" si="685"/>
        <v>322816</v>
      </c>
      <c r="AD347" s="452">
        <f t="shared" si="686"/>
        <v>4196608</v>
      </c>
      <c r="AE347" s="454">
        <f t="shared" si="687"/>
        <v>2</v>
      </c>
      <c r="AF347" s="448"/>
      <c r="AG347" s="449">
        <f t="shared" si="688"/>
        <v>83200</v>
      </c>
      <c r="AH347" s="449">
        <f t="shared" si="689"/>
        <v>3.88</v>
      </c>
      <c r="AI347" s="449"/>
      <c r="AJ347" s="449">
        <f t="shared" si="690"/>
        <v>3.88</v>
      </c>
      <c r="AK347" s="450">
        <f t="shared" si="691"/>
        <v>322816</v>
      </c>
      <c r="AL347" s="450">
        <f t="shared" si="692"/>
        <v>0</v>
      </c>
      <c r="AM347" s="450"/>
      <c r="AN347" s="450">
        <f t="shared" si="693"/>
        <v>322816</v>
      </c>
      <c r="AO347" s="449">
        <f t="shared" si="694"/>
        <v>0</v>
      </c>
      <c r="AP347" s="452">
        <f t="shared" si="695"/>
        <v>322816</v>
      </c>
      <c r="AQ347" s="452">
        <f t="shared" si="696"/>
        <v>4196608</v>
      </c>
      <c r="AR347" s="454">
        <f t="shared" si="697"/>
        <v>3</v>
      </c>
      <c r="AS347" s="448"/>
      <c r="AT347" s="449">
        <f t="shared" si="698"/>
        <v>83200</v>
      </c>
      <c r="AU347" s="449">
        <f t="shared" si="699"/>
        <v>3.88</v>
      </c>
      <c r="AV347" s="449"/>
      <c r="AW347" s="449">
        <f t="shared" si="700"/>
        <v>3.88</v>
      </c>
      <c r="AX347" s="450">
        <f t="shared" si="701"/>
        <v>322816</v>
      </c>
      <c r="AY347" s="450">
        <f t="shared" si="702"/>
        <v>0</v>
      </c>
      <c r="AZ347" s="450"/>
      <c r="BA347" s="450">
        <f t="shared" si="703"/>
        <v>322816</v>
      </c>
      <c r="BB347" s="449">
        <f t="shared" si="704"/>
        <v>0</v>
      </c>
      <c r="BC347" s="452">
        <f t="shared" si="705"/>
        <v>322816</v>
      </c>
      <c r="BD347" s="452">
        <f t="shared" si="706"/>
        <v>4196608</v>
      </c>
    </row>
    <row r="348" spans="1:57" s="451" customFormat="1" ht="27">
      <c r="A348" s="807">
        <v>5</v>
      </c>
      <c r="B348" s="808" t="s">
        <v>2202</v>
      </c>
      <c r="C348" s="809" t="s">
        <v>1982</v>
      </c>
      <c r="D348" s="809">
        <v>1988</v>
      </c>
      <c r="E348" s="810" t="s">
        <v>452</v>
      </c>
      <c r="F348" s="809">
        <v>1</v>
      </c>
      <c r="G348" s="811"/>
      <c r="H348" s="812"/>
      <c r="I348" s="813">
        <v>83200</v>
      </c>
      <c r="J348" s="813">
        <v>3.88</v>
      </c>
      <c r="K348" s="814">
        <f t="shared" si="674"/>
        <v>322816</v>
      </c>
      <c r="L348" s="814">
        <v>0</v>
      </c>
      <c r="M348" s="814"/>
      <c r="N348" s="814">
        <f t="shared" si="675"/>
        <v>322816</v>
      </c>
      <c r="O348" s="813"/>
      <c r="P348" s="815">
        <f t="shared" si="676"/>
        <v>322816</v>
      </c>
      <c r="Q348" s="815">
        <f t="shared" si="677"/>
        <v>4196608</v>
      </c>
      <c r="R348" s="454">
        <f t="shared" si="678"/>
        <v>1</v>
      </c>
      <c r="S348" s="448"/>
      <c r="T348" s="449">
        <v>83200</v>
      </c>
      <c r="U348" s="449">
        <f t="shared" si="679"/>
        <v>3.88</v>
      </c>
      <c r="V348" s="449"/>
      <c r="W348" s="449">
        <f t="shared" si="680"/>
        <v>3.88</v>
      </c>
      <c r="X348" s="450">
        <f t="shared" si="681"/>
        <v>322816</v>
      </c>
      <c r="Y348" s="450">
        <f t="shared" si="682"/>
        <v>0</v>
      </c>
      <c r="Z348" s="450"/>
      <c r="AA348" s="450">
        <f t="shared" si="683"/>
        <v>322816</v>
      </c>
      <c r="AB348" s="449">
        <f t="shared" si="684"/>
        <v>0</v>
      </c>
      <c r="AC348" s="452">
        <f t="shared" si="685"/>
        <v>322816</v>
      </c>
      <c r="AD348" s="452">
        <f t="shared" si="686"/>
        <v>4196608</v>
      </c>
      <c r="AE348" s="454">
        <f t="shared" si="687"/>
        <v>2</v>
      </c>
      <c r="AF348" s="448"/>
      <c r="AG348" s="449">
        <f t="shared" si="688"/>
        <v>83200</v>
      </c>
      <c r="AH348" s="449">
        <f t="shared" si="689"/>
        <v>3.88</v>
      </c>
      <c r="AI348" s="449"/>
      <c r="AJ348" s="449">
        <f t="shared" si="690"/>
        <v>3.88</v>
      </c>
      <c r="AK348" s="450">
        <f t="shared" si="691"/>
        <v>322816</v>
      </c>
      <c r="AL348" s="450">
        <f t="shared" si="692"/>
        <v>0</v>
      </c>
      <c r="AM348" s="450"/>
      <c r="AN348" s="450">
        <f t="shared" si="693"/>
        <v>322816</v>
      </c>
      <c r="AO348" s="449">
        <f t="shared" si="694"/>
        <v>0</v>
      </c>
      <c r="AP348" s="452">
        <f t="shared" si="695"/>
        <v>322816</v>
      </c>
      <c r="AQ348" s="452">
        <f t="shared" si="696"/>
        <v>4196608</v>
      </c>
      <c r="AR348" s="454">
        <f t="shared" si="697"/>
        <v>3</v>
      </c>
      <c r="AS348" s="448"/>
      <c r="AT348" s="449">
        <f t="shared" si="698"/>
        <v>83200</v>
      </c>
      <c r="AU348" s="449">
        <f t="shared" si="699"/>
        <v>3.88</v>
      </c>
      <c r="AV348" s="449"/>
      <c r="AW348" s="449">
        <f t="shared" si="700"/>
        <v>3.88</v>
      </c>
      <c r="AX348" s="450">
        <f t="shared" si="701"/>
        <v>322816</v>
      </c>
      <c r="AY348" s="450">
        <f t="shared" si="702"/>
        <v>0</v>
      </c>
      <c r="AZ348" s="450"/>
      <c r="BA348" s="450">
        <f t="shared" si="703"/>
        <v>322816</v>
      </c>
      <c r="BB348" s="449">
        <f t="shared" si="704"/>
        <v>0</v>
      </c>
      <c r="BC348" s="452">
        <f t="shared" si="705"/>
        <v>322816</v>
      </c>
      <c r="BD348" s="452">
        <f t="shared" si="706"/>
        <v>4196608</v>
      </c>
    </row>
    <row r="349" spans="1:57" s="451" customFormat="1" ht="27">
      <c r="A349" s="807">
        <v>6</v>
      </c>
      <c r="B349" s="808" t="s">
        <v>2065</v>
      </c>
      <c r="C349" s="809" t="s">
        <v>1982</v>
      </c>
      <c r="D349" s="809">
        <v>1991</v>
      </c>
      <c r="E349" s="810" t="s">
        <v>452</v>
      </c>
      <c r="F349" s="809">
        <v>1</v>
      </c>
      <c r="G349" s="811"/>
      <c r="H349" s="812"/>
      <c r="I349" s="813">
        <v>83200</v>
      </c>
      <c r="J349" s="813">
        <v>3.88</v>
      </c>
      <c r="K349" s="814">
        <f t="shared" si="674"/>
        <v>322816</v>
      </c>
      <c r="L349" s="814">
        <v>0</v>
      </c>
      <c r="M349" s="814"/>
      <c r="N349" s="814">
        <f t="shared" si="675"/>
        <v>322816</v>
      </c>
      <c r="O349" s="813"/>
      <c r="P349" s="815">
        <f t="shared" si="676"/>
        <v>322816</v>
      </c>
      <c r="Q349" s="815">
        <f t="shared" si="677"/>
        <v>4196608</v>
      </c>
      <c r="R349" s="454">
        <f t="shared" si="678"/>
        <v>1</v>
      </c>
      <c r="S349" s="448"/>
      <c r="T349" s="449">
        <v>83200</v>
      </c>
      <c r="U349" s="449">
        <f t="shared" si="679"/>
        <v>3.88</v>
      </c>
      <c r="V349" s="449"/>
      <c r="W349" s="449">
        <f t="shared" si="680"/>
        <v>3.88</v>
      </c>
      <c r="X349" s="450">
        <f t="shared" si="681"/>
        <v>322816</v>
      </c>
      <c r="Y349" s="450">
        <f t="shared" si="682"/>
        <v>0</v>
      </c>
      <c r="Z349" s="450"/>
      <c r="AA349" s="450">
        <f t="shared" si="683"/>
        <v>322816</v>
      </c>
      <c r="AB349" s="449">
        <f t="shared" si="684"/>
        <v>0</v>
      </c>
      <c r="AC349" s="452">
        <f t="shared" si="685"/>
        <v>322816</v>
      </c>
      <c r="AD349" s="452">
        <f t="shared" si="686"/>
        <v>4196608</v>
      </c>
      <c r="AE349" s="454">
        <f t="shared" si="687"/>
        <v>2</v>
      </c>
      <c r="AF349" s="448"/>
      <c r="AG349" s="449">
        <f t="shared" si="688"/>
        <v>83200</v>
      </c>
      <c r="AH349" s="449">
        <f t="shared" si="689"/>
        <v>3.88</v>
      </c>
      <c r="AI349" s="449"/>
      <c r="AJ349" s="449">
        <f t="shared" si="690"/>
        <v>3.88</v>
      </c>
      <c r="AK349" s="450">
        <f t="shared" si="691"/>
        <v>322816</v>
      </c>
      <c r="AL349" s="450">
        <f t="shared" si="692"/>
        <v>0</v>
      </c>
      <c r="AM349" s="450"/>
      <c r="AN349" s="450">
        <f t="shared" si="693"/>
        <v>322816</v>
      </c>
      <c r="AO349" s="449">
        <f t="shared" si="694"/>
        <v>0</v>
      </c>
      <c r="AP349" s="452">
        <f t="shared" si="695"/>
        <v>322816</v>
      </c>
      <c r="AQ349" s="452">
        <f t="shared" si="696"/>
        <v>4196608</v>
      </c>
      <c r="AR349" s="454">
        <f t="shared" si="697"/>
        <v>3</v>
      </c>
      <c r="AS349" s="448"/>
      <c r="AT349" s="449">
        <f t="shared" si="698"/>
        <v>83200</v>
      </c>
      <c r="AU349" s="449">
        <f t="shared" si="699"/>
        <v>3.88</v>
      </c>
      <c r="AV349" s="449"/>
      <c r="AW349" s="449">
        <f t="shared" si="700"/>
        <v>3.88</v>
      </c>
      <c r="AX349" s="450">
        <f t="shared" si="701"/>
        <v>322816</v>
      </c>
      <c r="AY349" s="450">
        <f t="shared" si="702"/>
        <v>0</v>
      </c>
      <c r="AZ349" s="450"/>
      <c r="BA349" s="450">
        <f t="shared" si="703"/>
        <v>322816</v>
      </c>
      <c r="BB349" s="449">
        <f t="shared" si="704"/>
        <v>0</v>
      </c>
      <c r="BC349" s="452">
        <f t="shared" si="705"/>
        <v>322816</v>
      </c>
      <c r="BD349" s="452">
        <f t="shared" si="706"/>
        <v>4196608</v>
      </c>
    </row>
    <row r="350" spans="1:57" s="451" customFormat="1" ht="27">
      <c r="A350" s="807">
        <v>7</v>
      </c>
      <c r="B350" s="808" t="s">
        <v>2676</v>
      </c>
      <c r="C350" s="809" t="s">
        <v>1982</v>
      </c>
      <c r="D350" s="809">
        <v>1998</v>
      </c>
      <c r="E350" s="810" t="s">
        <v>452</v>
      </c>
      <c r="F350" s="809">
        <v>1</v>
      </c>
      <c r="G350" s="811"/>
      <c r="H350" s="812"/>
      <c r="I350" s="813">
        <v>83200</v>
      </c>
      <c r="J350" s="813">
        <v>3.88</v>
      </c>
      <c r="K350" s="814">
        <f t="shared" ref="K350:K355" si="707">+J350*I350</f>
        <v>322816</v>
      </c>
      <c r="L350" s="814">
        <v>0</v>
      </c>
      <c r="M350" s="814"/>
      <c r="N350" s="814">
        <f t="shared" si="675"/>
        <v>322816</v>
      </c>
      <c r="O350" s="813"/>
      <c r="P350" s="815">
        <f t="shared" ref="P350:P355" si="708">+N350+O350</f>
        <v>322816</v>
      </c>
      <c r="Q350" s="815">
        <f t="shared" ref="Q350:Q355" si="709">+P350*13</f>
        <v>4196608</v>
      </c>
      <c r="R350" s="454">
        <f t="shared" ref="R350:R355" si="710">+G350+1</f>
        <v>1</v>
      </c>
      <c r="S350" s="448"/>
      <c r="T350" s="449">
        <v>83200</v>
      </c>
      <c r="U350" s="449">
        <f t="shared" si="679"/>
        <v>3.88</v>
      </c>
      <c r="V350" s="449"/>
      <c r="W350" s="449">
        <f t="shared" ref="W350:W355" si="711">+U350+U350*V350</f>
        <v>3.88</v>
      </c>
      <c r="X350" s="450">
        <f t="shared" ref="X350:X355" si="712">+W350*T350</f>
        <v>322816</v>
      </c>
      <c r="Y350" s="450">
        <f t="shared" ref="Y350:Y355" si="713">IF((S350&lt;=30)*AND(X350*S350%&gt;L350),X350*S350%,IF((S350&gt;30)*AND(X350*30%&gt;L350),X350*30%,L350))</f>
        <v>0</v>
      </c>
      <c r="Z350" s="450"/>
      <c r="AA350" s="450">
        <f t="shared" ref="AA350:AA355" si="714">+X350+Y350</f>
        <v>322816</v>
      </c>
      <c r="AB350" s="449">
        <f t="shared" ref="AB350:AB355" si="715">+O350</f>
        <v>0</v>
      </c>
      <c r="AC350" s="452">
        <f t="shared" ref="AC350:AC355" si="716">+AA350+AB350</f>
        <v>322816</v>
      </c>
      <c r="AD350" s="452">
        <f t="shared" ref="AD350:AD355" si="717">+AC350*13</f>
        <v>4196608</v>
      </c>
      <c r="AE350" s="454">
        <f t="shared" ref="AE350:AE355" si="718">+R350+1</f>
        <v>2</v>
      </c>
      <c r="AF350" s="448"/>
      <c r="AG350" s="449">
        <f t="shared" ref="AG350:AG355" si="719">+T350</f>
        <v>83200</v>
      </c>
      <c r="AH350" s="449">
        <f t="shared" ref="AH350:AH355" si="720">+J350</f>
        <v>3.88</v>
      </c>
      <c r="AI350" s="449"/>
      <c r="AJ350" s="449">
        <f t="shared" ref="AJ350:AJ355" si="721">+AH350+AH350*AI350</f>
        <v>3.88</v>
      </c>
      <c r="AK350" s="450">
        <f t="shared" ref="AK350:AK355" si="722">+AJ350*AG350</f>
        <v>322816</v>
      </c>
      <c r="AL350" s="450">
        <f t="shared" ref="AL350:AL355" si="723">IF((AF350&lt;=30)*AND(AK350*AF350%&gt;Y350),AK350*AF350%,IF((AF350&gt;30)*AND(AK350*30%&gt;Y350),AK350*30%,Y350))</f>
        <v>0</v>
      </c>
      <c r="AM350" s="450"/>
      <c r="AN350" s="450">
        <f t="shared" ref="AN350:AN355" si="724">+AK350+AL350</f>
        <v>322816</v>
      </c>
      <c r="AO350" s="449">
        <f t="shared" ref="AO350:AO355" si="725">+AB350</f>
        <v>0</v>
      </c>
      <c r="AP350" s="452">
        <f t="shared" ref="AP350:AP355" si="726">+AN350+AO350</f>
        <v>322816</v>
      </c>
      <c r="AQ350" s="452">
        <f t="shared" ref="AQ350:AQ355" si="727">+AP350*13</f>
        <v>4196608</v>
      </c>
      <c r="AR350" s="454">
        <f t="shared" ref="AR350:AR355" si="728">+AE350+1</f>
        <v>3</v>
      </c>
      <c r="AS350" s="448"/>
      <c r="AT350" s="449">
        <f t="shared" ref="AT350:AT355" si="729">+AG350</f>
        <v>83200</v>
      </c>
      <c r="AU350" s="449">
        <f t="shared" ref="AU350:AU355" si="730">+J350</f>
        <v>3.88</v>
      </c>
      <c r="AV350" s="449"/>
      <c r="AW350" s="449">
        <f t="shared" ref="AW350:AW355" si="731">+AU350+AU350*AV350</f>
        <v>3.88</v>
      </c>
      <c r="AX350" s="450">
        <f t="shared" ref="AX350:AX355" si="732">+AW350*AT350</f>
        <v>322816</v>
      </c>
      <c r="AY350" s="450">
        <f t="shared" ref="AY350:AY355" si="733">IF((AS350&lt;=30)*AND(AX350*AS350%&gt;AL350),AX350*AS350%,IF((AS350&gt;30)*AND(AX350*30%&gt;AL350),AX350*30%,AL350))</f>
        <v>0</v>
      </c>
      <c r="AZ350" s="450"/>
      <c r="BA350" s="450">
        <f t="shared" ref="BA350:BA355" si="734">+AX350+AY350</f>
        <v>322816</v>
      </c>
      <c r="BB350" s="449">
        <f t="shared" ref="BB350:BB355" si="735">+AO350</f>
        <v>0</v>
      </c>
      <c r="BC350" s="452">
        <f t="shared" ref="BC350:BC355" si="736">+BA350+BB350</f>
        <v>322816</v>
      </c>
      <c r="BD350" s="452">
        <f t="shared" ref="BD350:BD355" si="737">+BC350*13</f>
        <v>4196608</v>
      </c>
    </row>
    <row r="351" spans="1:57" s="451" customFormat="1" ht="27">
      <c r="A351" s="807">
        <v>8</v>
      </c>
      <c r="B351" s="808" t="s">
        <v>2066</v>
      </c>
      <c r="C351" s="809" t="s">
        <v>1982</v>
      </c>
      <c r="D351" s="809">
        <v>1988</v>
      </c>
      <c r="E351" s="810" t="s">
        <v>452</v>
      </c>
      <c r="F351" s="809">
        <v>1</v>
      </c>
      <c r="G351" s="811"/>
      <c r="H351" s="812"/>
      <c r="I351" s="813">
        <v>83200</v>
      </c>
      <c r="J351" s="813">
        <v>3.88</v>
      </c>
      <c r="K351" s="814">
        <f t="shared" si="707"/>
        <v>322816</v>
      </c>
      <c r="L351" s="814">
        <v>0</v>
      </c>
      <c r="M351" s="814"/>
      <c r="N351" s="814">
        <f t="shared" si="675"/>
        <v>322816</v>
      </c>
      <c r="O351" s="813"/>
      <c r="P351" s="815">
        <f t="shared" si="708"/>
        <v>322816</v>
      </c>
      <c r="Q351" s="815">
        <f t="shared" si="709"/>
        <v>4196608</v>
      </c>
      <c r="R351" s="454">
        <f t="shared" si="710"/>
        <v>1</v>
      </c>
      <c r="S351" s="448"/>
      <c r="T351" s="449">
        <v>83200</v>
      </c>
      <c r="U351" s="449">
        <f t="shared" si="679"/>
        <v>3.88</v>
      </c>
      <c r="V351" s="449"/>
      <c r="W351" s="449">
        <f t="shared" si="711"/>
        <v>3.88</v>
      </c>
      <c r="X351" s="450">
        <f t="shared" si="712"/>
        <v>322816</v>
      </c>
      <c r="Y351" s="450">
        <f t="shared" si="713"/>
        <v>0</v>
      </c>
      <c r="Z351" s="450"/>
      <c r="AA351" s="450">
        <f t="shared" si="714"/>
        <v>322816</v>
      </c>
      <c r="AB351" s="449">
        <f t="shared" si="715"/>
        <v>0</v>
      </c>
      <c r="AC351" s="452">
        <f t="shared" si="716"/>
        <v>322816</v>
      </c>
      <c r="AD351" s="452">
        <f t="shared" si="717"/>
        <v>4196608</v>
      </c>
      <c r="AE351" s="454">
        <f t="shared" si="718"/>
        <v>2</v>
      </c>
      <c r="AF351" s="448"/>
      <c r="AG351" s="449">
        <f t="shared" si="719"/>
        <v>83200</v>
      </c>
      <c r="AH351" s="449">
        <f t="shared" si="720"/>
        <v>3.88</v>
      </c>
      <c r="AI351" s="449"/>
      <c r="AJ351" s="449">
        <f t="shared" si="721"/>
        <v>3.88</v>
      </c>
      <c r="AK351" s="450">
        <f t="shared" si="722"/>
        <v>322816</v>
      </c>
      <c r="AL351" s="450">
        <f t="shared" si="723"/>
        <v>0</v>
      </c>
      <c r="AM351" s="450"/>
      <c r="AN351" s="450">
        <f t="shared" si="724"/>
        <v>322816</v>
      </c>
      <c r="AO351" s="449">
        <f t="shared" si="725"/>
        <v>0</v>
      </c>
      <c r="AP351" s="452">
        <f t="shared" si="726"/>
        <v>322816</v>
      </c>
      <c r="AQ351" s="452">
        <f t="shared" si="727"/>
        <v>4196608</v>
      </c>
      <c r="AR351" s="454">
        <f t="shared" si="728"/>
        <v>3</v>
      </c>
      <c r="AS351" s="448"/>
      <c r="AT351" s="449">
        <f t="shared" si="729"/>
        <v>83200</v>
      </c>
      <c r="AU351" s="449">
        <f t="shared" si="730"/>
        <v>3.88</v>
      </c>
      <c r="AV351" s="449"/>
      <c r="AW351" s="449">
        <f t="shared" si="731"/>
        <v>3.88</v>
      </c>
      <c r="AX351" s="450">
        <f t="shared" si="732"/>
        <v>322816</v>
      </c>
      <c r="AY351" s="450">
        <f t="shared" si="733"/>
        <v>0</v>
      </c>
      <c r="AZ351" s="450"/>
      <c r="BA351" s="450">
        <f t="shared" si="734"/>
        <v>322816</v>
      </c>
      <c r="BB351" s="449">
        <f t="shared" si="735"/>
        <v>0</v>
      </c>
      <c r="BC351" s="452">
        <f t="shared" si="736"/>
        <v>322816</v>
      </c>
      <c r="BD351" s="452">
        <f t="shared" si="737"/>
        <v>4196608</v>
      </c>
    </row>
    <row r="352" spans="1:57" s="451" customFormat="1" ht="27">
      <c r="A352" s="807">
        <v>9</v>
      </c>
      <c r="B352" s="808" t="s">
        <v>2067</v>
      </c>
      <c r="C352" s="809" t="s">
        <v>1981</v>
      </c>
      <c r="D352" s="809">
        <v>1994</v>
      </c>
      <c r="E352" s="810" t="s">
        <v>452</v>
      </c>
      <c r="F352" s="809">
        <v>1</v>
      </c>
      <c r="G352" s="811"/>
      <c r="H352" s="812"/>
      <c r="I352" s="813">
        <v>83200</v>
      </c>
      <c r="J352" s="813">
        <v>3.88</v>
      </c>
      <c r="K352" s="814">
        <f t="shared" si="707"/>
        <v>322816</v>
      </c>
      <c r="L352" s="814">
        <v>0</v>
      </c>
      <c r="M352" s="814"/>
      <c r="N352" s="814">
        <f t="shared" si="675"/>
        <v>322816</v>
      </c>
      <c r="O352" s="813"/>
      <c r="P352" s="815">
        <f t="shared" si="708"/>
        <v>322816</v>
      </c>
      <c r="Q352" s="815">
        <f t="shared" si="709"/>
        <v>4196608</v>
      </c>
      <c r="R352" s="454">
        <f t="shared" si="710"/>
        <v>1</v>
      </c>
      <c r="S352" s="448"/>
      <c r="T352" s="449">
        <v>83200</v>
      </c>
      <c r="U352" s="449">
        <f t="shared" si="679"/>
        <v>3.88</v>
      </c>
      <c r="V352" s="449"/>
      <c r="W352" s="449">
        <f t="shared" si="711"/>
        <v>3.88</v>
      </c>
      <c r="X352" s="450">
        <f t="shared" si="712"/>
        <v>322816</v>
      </c>
      <c r="Y352" s="450">
        <f t="shared" si="713"/>
        <v>0</v>
      </c>
      <c r="Z352" s="450"/>
      <c r="AA352" s="450">
        <f t="shared" si="714"/>
        <v>322816</v>
      </c>
      <c r="AB352" s="449">
        <f t="shared" si="715"/>
        <v>0</v>
      </c>
      <c r="AC352" s="452">
        <f t="shared" si="716"/>
        <v>322816</v>
      </c>
      <c r="AD352" s="452">
        <f t="shared" si="717"/>
        <v>4196608</v>
      </c>
      <c r="AE352" s="454">
        <f t="shared" si="718"/>
        <v>2</v>
      </c>
      <c r="AF352" s="448"/>
      <c r="AG352" s="449">
        <f t="shared" si="719"/>
        <v>83200</v>
      </c>
      <c r="AH352" s="449">
        <f t="shared" si="720"/>
        <v>3.88</v>
      </c>
      <c r="AI352" s="449"/>
      <c r="AJ352" s="449">
        <f t="shared" si="721"/>
        <v>3.88</v>
      </c>
      <c r="AK352" s="450">
        <f t="shared" si="722"/>
        <v>322816</v>
      </c>
      <c r="AL352" s="450">
        <f t="shared" si="723"/>
        <v>0</v>
      </c>
      <c r="AM352" s="450"/>
      <c r="AN352" s="450">
        <f t="shared" si="724"/>
        <v>322816</v>
      </c>
      <c r="AO352" s="449">
        <f t="shared" si="725"/>
        <v>0</v>
      </c>
      <c r="AP352" s="452">
        <f t="shared" si="726"/>
        <v>322816</v>
      </c>
      <c r="AQ352" s="452">
        <f t="shared" si="727"/>
        <v>4196608</v>
      </c>
      <c r="AR352" s="454">
        <f t="shared" si="728"/>
        <v>3</v>
      </c>
      <c r="AS352" s="448"/>
      <c r="AT352" s="449">
        <f t="shared" si="729"/>
        <v>83200</v>
      </c>
      <c r="AU352" s="449">
        <f t="shared" si="730"/>
        <v>3.88</v>
      </c>
      <c r="AV352" s="449"/>
      <c r="AW352" s="449">
        <f t="shared" si="731"/>
        <v>3.88</v>
      </c>
      <c r="AX352" s="450">
        <f t="shared" si="732"/>
        <v>322816</v>
      </c>
      <c r="AY352" s="450">
        <f t="shared" si="733"/>
        <v>0</v>
      </c>
      <c r="AZ352" s="450"/>
      <c r="BA352" s="450">
        <f t="shared" si="734"/>
        <v>322816</v>
      </c>
      <c r="BB352" s="449">
        <f t="shared" si="735"/>
        <v>0</v>
      </c>
      <c r="BC352" s="452">
        <f t="shared" si="736"/>
        <v>322816</v>
      </c>
      <c r="BD352" s="452">
        <f t="shared" si="737"/>
        <v>4196608</v>
      </c>
    </row>
    <row r="353" spans="1:56" s="451" customFormat="1" ht="27">
      <c r="A353" s="807">
        <v>10</v>
      </c>
      <c r="B353" s="808" t="s">
        <v>2068</v>
      </c>
      <c r="C353" s="809" t="s">
        <v>1982</v>
      </c>
      <c r="D353" s="809">
        <v>1989</v>
      </c>
      <c r="E353" s="810" t="s">
        <v>452</v>
      </c>
      <c r="F353" s="809">
        <v>1</v>
      </c>
      <c r="G353" s="811"/>
      <c r="H353" s="812"/>
      <c r="I353" s="813">
        <v>83200</v>
      </c>
      <c r="J353" s="813">
        <v>3.88</v>
      </c>
      <c r="K353" s="814">
        <f t="shared" si="707"/>
        <v>322816</v>
      </c>
      <c r="L353" s="814">
        <v>0</v>
      </c>
      <c r="M353" s="814"/>
      <c r="N353" s="814">
        <f t="shared" si="675"/>
        <v>322816</v>
      </c>
      <c r="O353" s="813"/>
      <c r="P353" s="815">
        <f t="shared" si="708"/>
        <v>322816</v>
      </c>
      <c r="Q353" s="815">
        <f t="shared" si="709"/>
        <v>4196608</v>
      </c>
      <c r="R353" s="454">
        <f t="shared" si="710"/>
        <v>1</v>
      </c>
      <c r="S353" s="448"/>
      <c r="T353" s="449">
        <v>83200</v>
      </c>
      <c r="U353" s="449">
        <f t="shared" si="679"/>
        <v>3.88</v>
      </c>
      <c r="V353" s="449"/>
      <c r="W353" s="449">
        <f t="shared" si="711"/>
        <v>3.88</v>
      </c>
      <c r="X353" s="450">
        <f t="shared" si="712"/>
        <v>322816</v>
      </c>
      <c r="Y353" s="450">
        <f t="shared" si="713"/>
        <v>0</v>
      </c>
      <c r="Z353" s="450"/>
      <c r="AA353" s="450">
        <f t="shared" si="714"/>
        <v>322816</v>
      </c>
      <c r="AB353" s="449">
        <f t="shared" si="715"/>
        <v>0</v>
      </c>
      <c r="AC353" s="452">
        <f t="shared" si="716"/>
        <v>322816</v>
      </c>
      <c r="AD353" s="452">
        <f t="shared" si="717"/>
        <v>4196608</v>
      </c>
      <c r="AE353" s="454">
        <f t="shared" si="718"/>
        <v>2</v>
      </c>
      <c r="AF353" s="448"/>
      <c r="AG353" s="449">
        <f t="shared" si="719"/>
        <v>83200</v>
      </c>
      <c r="AH353" s="449">
        <f t="shared" si="720"/>
        <v>3.88</v>
      </c>
      <c r="AI353" s="449"/>
      <c r="AJ353" s="449">
        <f t="shared" si="721"/>
        <v>3.88</v>
      </c>
      <c r="AK353" s="450">
        <f t="shared" si="722"/>
        <v>322816</v>
      </c>
      <c r="AL353" s="450">
        <f t="shared" si="723"/>
        <v>0</v>
      </c>
      <c r="AM353" s="450"/>
      <c r="AN353" s="450">
        <f t="shared" si="724"/>
        <v>322816</v>
      </c>
      <c r="AO353" s="449">
        <f t="shared" si="725"/>
        <v>0</v>
      </c>
      <c r="AP353" s="452">
        <f t="shared" si="726"/>
        <v>322816</v>
      </c>
      <c r="AQ353" s="452">
        <f t="shared" si="727"/>
        <v>4196608</v>
      </c>
      <c r="AR353" s="454">
        <f t="shared" si="728"/>
        <v>3</v>
      </c>
      <c r="AS353" s="448"/>
      <c r="AT353" s="449">
        <f t="shared" si="729"/>
        <v>83200</v>
      </c>
      <c r="AU353" s="449">
        <f t="shared" si="730"/>
        <v>3.88</v>
      </c>
      <c r="AV353" s="449"/>
      <c r="AW353" s="449">
        <f t="shared" si="731"/>
        <v>3.88</v>
      </c>
      <c r="AX353" s="450">
        <f t="shared" si="732"/>
        <v>322816</v>
      </c>
      <c r="AY353" s="450">
        <f t="shared" si="733"/>
        <v>0</v>
      </c>
      <c r="AZ353" s="450"/>
      <c r="BA353" s="450">
        <f t="shared" si="734"/>
        <v>322816</v>
      </c>
      <c r="BB353" s="449">
        <f t="shared" si="735"/>
        <v>0</v>
      </c>
      <c r="BC353" s="452">
        <f t="shared" si="736"/>
        <v>322816</v>
      </c>
      <c r="BD353" s="452">
        <f t="shared" si="737"/>
        <v>4196608</v>
      </c>
    </row>
    <row r="354" spans="1:56" s="451" customFormat="1" ht="27">
      <c r="A354" s="807">
        <v>11</v>
      </c>
      <c r="B354" s="808" t="s">
        <v>2677</v>
      </c>
      <c r="C354" s="809" t="s">
        <v>1981</v>
      </c>
      <c r="D354" s="809">
        <v>1999</v>
      </c>
      <c r="E354" s="810" t="s">
        <v>452</v>
      </c>
      <c r="F354" s="809">
        <v>1</v>
      </c>
      <c r="G354" s="811"/>
      <c r="H354" s="812"/>
      <c r="I354" s="813">
        <v>83200</v>
      </c>
      <c r="J354" s="813">
        <v>3.88</v>
      </c>
      <c r="K354" s="814">
        <f t="shared" si="707"/>
        <v>322816</v>
      </c>
      <c r="L354" s="814">
        <v>0</v>
      </c>
      <c r="M354" s="814"/>
      <c r="N354" s="814">
        <f t="shared" si="675"/>
        <v>322816</v>
      </c>
      <c r="O354" s="813"/>
      <c r="P354" s="815">
        <f t="shared" si="708"/>
        <v>322816</v>
      </c>
      <c r="Q354" s="815">
        <f t="shared" si="709"/>
        <v>4196608</v>
      </c>
      <c r="R354" s="454">
        <f t="shared" si="710"/>
        <v>1</v>
      </c>
      <c r="S354" s="448"/>
      <c r="T354" s="449">
        <v>83200</v>
      </c>
      <c r="U354" s="449">
        <f t="shared" si="679"/>
        <v>3.88</v>
      </c>
      <c r="V354" s="449"/>
      <c r="W354" s="449">
        <f t="shared" si="711"/>
        <v>3.88</v>
      </c>
      <c r="X354" s="450">
        <f t="shared" si="712"/>
        <v>322816</v>
      </c>
      <c r="Y354" s="450">
        <f t="shared" si="713"/>
        <v>0</v>
      </c>
      <c r="Z354" s="450"/>
      <c r="AA354" s="450">
        <f t="shared" si="714"/>
        <v>322816</v>
      </c>
      <c r="AB354" s="449">
        <f t="shared" si="715"/>
        <v>0</v>
      </c>
      <c r="AC354" s="452">
        <f t="shared" si="716"/>
        <v>322816</v>
      </c>
      <c r="AD354" s="452">
        <f t="shared" si="717"/>
        <v>4196608</v>
      </c>
      <c r="AE354" s="454">
        <f t="shared" si="718"/>
        <v>2</v>
      </c>
      <c r="AF354" s="448"/>
      <c r="AG354" s="449">
        <f t="shared" si="719"/>
        <v>83200</v>
      </c>
      <c r="AH354" s="449">
        <f t="shared" si="720"/>
        <v>3.88</v>
      </c>
      <c r="AI354" s="449"/>
      <c r="AJ354" s="449">
        <f t="shared" si="721"/>
        <v>3.88</v>
      </c>
      <c r="AK354" s="450">
        <f t="shared" si="722"/>
        <v>322816</v>
      </c>
      <c r="AL354" s="450">
        <f t="shared" si="723"/>
        <v>0</v>
      </c>
      <c r="AM354" s="450"/>
      <c r="AN354" s="450">
        <f t="shared" si="724"/>
        <v>322816</v>
      </c>
      <c r="AO354" s="449">
        <f t="shared" si="725"/>
        <v>0</v>
      </c>
      <c r="AP354" s="452">
        <f t="shared" si="726"/>
        <v>322816</v>
      </c>
      <c r="AQ354" s="452">
        <f t="shared" si="727"/>
        <v>4196608</v>
      </c>
      <c r="AR354" s="454">
        <f t="shared" si="728"/>
        <v>3</v>
      </c>
      <c r="AS354" s="448"/>
      <c r="AT354" s="449">
        <f t="shared" si="729"/>
        <v>83200</v>
      </c>
      <c r="AU354" s="449">
        <f t="shared" si="730"/>
        <v>3.88</v>
      </c>
      <c r="AV354" s="449"/>
      <c r="AW354" s="449">
        <f t="shared" si="731"/>
        <v>3.88</v>
      </c>
      <c r="AX354" s="450">
        <f t="shared" si="732"/>
        <v>322816</v>
      </c>
      <c r="AY354" s="450">
        <f t="shared" si="733"/>
        <v>0</v>
      </c>
      <c r="AZ354" s="450"/>
      <c r="BA354" s="450">
        <f t="shared" si="734"/>
        <v>322816</v>
      </c>
      <c r="BB354" s="449">
        <f t="shared" si="735"/>
        <v>0</v>
      </c>
      <c r="BC354" s="452">
        <f t="shared" si="736"/>
        <v>322816</v>
      </c>
      <c r="BD354" s="452">
        <f t="shared" si="737"/>
        <v>4196608</v>
      </c>
    </row>
    <row r="355" spans="1:56" s="451" customFormat="1" ht="27">
      <c r="A355" s="807">
        <v>12</v>
      </c>
      <c r="B355" s="808" t="s">
        <v>2678</v>
      </c>
      <c r="C355" s="809" t="s">
        <v>1982</v>
      </c>
      <c r="D355" s="809">
        <v>1993</v>
      </c>
      <c r="E355" s="810" t="s">
        <v>452</v>
      </c>
      <c r="F355" s="809">
        <v>1</v>
      </c>
      <c r="G355" s="811"/>
      <c r="H355" s="812"/>
      <c r="I355" s="813">
        <v>83200</v>
      </c>
      <c r="J355" s="813">
        <v>3.88</v>
      </c>
      <c r="K355" s="814">
        <f t="shared" si="707"/>
        <v>322816</v>
      </c>
      <c r="L355" s="814">
        <v>0</v>
      </c>
      <c r="M355" s="814"/>
      <c r="N355" s="814">
        <f t="shared" si="675"/>
        <v>322816</v>
      </c>
      <c r="O355" s="813"/>
      <c r="P355" s="815">
        <f t="shared" si="708"/>
        <v>322816</v>
      </c>
      <c r="Q355" s="815">
        <f t="shared" si="709"/>
        <v>4196608</v>
      </c>
      <c r="R355" s="454">
        <f t="shared" si="710"/>
        <v>1</v>
      </c>
      <c r="S355" s="448"/>
      <c r="T355" s="449">
        <v>83200</v>
      </c>
      <c r="U355" s="449">
        <f t="shared" si="679"/>
        <v>3.88</v>
      </c>
      <c r="V355" s="449"/>
      <c r="W355" s="449">
        <f t="shared" si="711"/>
        <v>3.88</v>
      </c>
      <c r="X355" s="450">
        <f t="shared" si="712"/>
        <v>322816</v>
      </c>
      <c r="Y355" s="450">
        <f t="shared" si="713"/>
        <v>0</v>
      </c>
      <c r="Z355" s="450"/>
      <c r="AA355" s="450">
        <f t="shared" si="714"/>
        <v>322816</v>
      </c>
      <c r="AB355" s="449">
        <f t="shared" si="715"/>
        <v>0</v>
      </c>
      <c r="AC355" s="452">
        <f t="shared" si="716"/>
        <v>322816</v>
      </c>
      <c r="AD355" s="452">
        <f t="shared" si="717"/>
        <v>4196608</v>
      </c>
      <c r="AE355" s="454">
        <f t="shared" si="718"/>
        <v>2</v>
      </c>
      <c r="AF355" s="448"/>
      <c r="AG355" s="449">
        <f t="shared" si="719"/>
        <v>83200</v>
      </c>
      <c r="AH355" s="449">
        <f t="shared" si="720"/>
        <v>3.88</v>
      </c>
      <c r="AI355" s="449"/>
      <c r="AJ355" s="449">
        <f t="shared" si="721"/>
        <v>3.88</v>
      </c>
      <c r="AK355" s="450">
        <f t="shared" si="722"/>
        <v>322816</v>
      </c>
      <c r="AL355" s="450">
        <f t="shared" si="723"/>
        <v>0</v>
      </c>
      <c r="AM355" s="450"/>
      <c r="AN355" s="450">
        <f t="shared" si="724"/>
        <v>322816</v>
      </c>
      <c r="AO355" s="449">
        <f t="shared" si="725"/>
        <v>0</v>
      </c>
      <c r="AP355" s="452">
        <f t="shared" si="726"/>
        <v>322816</v>
      </c>
      <c r="AQ355" s="452">
        <f t="shared" si="727"/>
        <v>4196608</v>
      </c>
      <c r="AR355" s="454">
        <f t="shared" si="728"/>
        <v>3</v>
      </c>
      <c r="AS355" s="448"/>
      <c r="AT355" s="449">
        <f t="shared" si="729"/>
        <v>83200</v>
      </c>
      <c r="AU355" s="449">
        <f t="shared" si="730"/>
        <v>3.88</v>
      </c>
      <c r="AV355" s="449"/>
      <c r="AW355" s="449">
        <f t="shared" si="731"/>
        <v>3.88</v>
      </c>
      <c r="AX355" s="450">
        <f t="shared" si="732"/>
        <v>322816</v>
      </c>
      <c r="AY355" s="450">
        <f t="shared" si="733"/>
        <v>0</v>
      </c>
      <c r="AZ355" s="450"/>
      <c r="BA355" s="450">
        <f t="shared" si="734"/>
        <v>322816</v>
      </c>
      <c r="BB355" s="449">
        <f t="shared" si="735"/>
        <v>0</v>
      </c>
      <c r="BC355" s="452">
        <f t="shared" si="736"/>
        <v>322816</v>
      </c>
      <c r="BD355" s="452">
        <f t="shared" si="737"/>
        <v>4196608</v>
      </c>
    </row>
    <row r="356" spans="1:56" s="453" customFormat="1" ht="14.25">
      <c r="A356" s="958" t="s">
        <v>64</v>
      </c>
      <c r="B356" s="958"/>
      <c r="C356" s="958"/>
      <c r="D356" s="958"/>
      <c r="E356" s="958"/>
      <c r="F356" s="745">
        <f t="shared" ref="F356:AK356" si="738">SUM(F344:F355)</f>
        <v>12</v>
      </c>
      <c r="G356" s="745">
        <f t="shared" si="738"/>
        <v>0</v>
      </c>
      <c r="H356" s="745">
        <f t="shared" si="738"/>
        <v>0</v>
      </c>
      <c r="I356" s="745">
        <f t="shared" si="738"/>
        <v>998400</v>
      </c>
      <c r="J356" s="745">
        <f t="shared" si="738"/>
        <v>46.56</v>
      </c>
      <c r="K356" s="745">
        <f t="shared" si="738"/>
        <v>3873792</v>
      </c>
      <c r="L356" s="745">
        <f t="shared" si="738"/>
        <v>0</v>
      </c>
      <c r="M356" s="745">
        <f t="shared" si="738"/>
        <v>0</v>
      </c>
      <c r="N356" s="745">
        <f t="shared" si="738"/>
        <v>3873792</v>
      </c>
      <c r="O356" s="745">
        <f t="shared" si="738"/>
        <v>0</v>
      </c>
      <c r="P356" s="745">
        <f t="shared" si="738"/>
        <v>3873792</v>
      </c>
      <c r="Q356" s="745">
        <f t="shared" si="738"/>
        <v>50359296</v>
      </c>
      <c r="R356" s="745">
        <f t="shared" si="738"/>
        <v>12</v>
      </c>
      <c r="S356" s="745">
        <f t="shared" si="738"/>
        <v>0</v>
      </c>
      <c r="T356" s="745">
        <f t="shared" si="738"/>
        <v>998400</v>
      </c>
      <c r="U356" s="745">
        <f t="shared" si="738"/>
        <v>46.56</v>
      </c>
      <c r="V356" s="745">
        <f t="shared" si="738"/>
        <v>0</v>
      </c>
      <c r="W356" s="745">
        <f t="shared" si="738"/>
        <v>46.56</v>
      </c>
      <c r="X356" s="745">
        <f t="shared" si="738"/>
        <v>3873792</v>
      </c>
      <c r="Y356" s="745">
        <f t="shared" si="738"/>
        <v>0</v>
      </c>
      <c r="Z356" s="745">
        <f t="shared" si="738"/>
        <v>0</v>
      </c>
      <c r="AA356" s="745">
        <f t="shared" si="738"/>
        <v>3873792</v>
      </c>
      <c r="AB356" s="745">
        <f t="shared" si="738"/>
        <v>0</v>
      </c>
      <c r="AC356" s="745">
        <f t="shared" si="738"/>
        <v>3873792</v>
      </c>
      <c r="AD356" s="745">
        <f t="shared" si="738"/>
        <v>50359296</v>
      </c>
      <c r="AE356" s="745">
        <f t="shared" si="738"/>
        <v>24</v>
      </c>
      <c r="AF356" s="745">
        <f t="shared" si="738"/>
        <v>0</v>
      </c>
      <c r="AG356" s="745">
        <f t="shared" si="738"/>
        <v>998400</v>
      </c>
      <c r="AH356" s="745">
        <f t="shared" si="738"/>
        <v>46.56</v>
      </c>
      <c r="AI356" s="745">
        <f t="shared" si="738"/>
        <v>0</v>
      </c>
      <c r="AJ356" s="745">
        <f t="shared" si="738"/>
        <v>46.56</v>
      </c>
      <c r="AK356" s="745">
        <f t="shared" si="738"/>
        <v>3873792</v>
      </c>
      <c r="AL356" s="745">
        <f t="shared" ref="AL356:BD356" si="739">SUM(AL344:AL355)</f>
        <v>0</v>
      </c>
      <c r="AM356" s="745">
        <f t="shared" si="739"/>
        <v>0</v>
      </c>
      <c r="AN356" s="745">
        <f t="shared" si="739"/>
        <v>3873792</v>
      </c>
      <c r="AO356" s="745">
        <f t="shared" si="739"/>
        <v>0</v>
      </c>
      <c r="AP356" s="745">
        <f t="shared" si="739"/>
        <v>3873792</v>
      </c>
      <c r="AQ356" s="745">
        <f t="shared" si="739"/>
        <v>50359296</v>
      </c>
      <c r="AR356" s="745">
        <f t="shared" si="739"/>
        <v>36</v>
      </c>
      <c r="AS356" s="745">
        <f t="shared" si="739"/>
        <v>0</v>
      </c>
      <c r="AT356" s="745">
        <f t="shared" si="739"/>
        <v>998400</v>
      </c>
      <c r="AU356" s="745">
        <f t="shared" si="739"/>
        <v>46.56</v>
      </c>
      <c r="AV356" s="745">
        <f t="shared" si="739"/>
        <v>0</v>
      </c>
      <c r="AW356" s="745">
        <f t="shared" si="739"/>
        <v>46.56</v>
      </c>
      <c r="AX356" s="745">
        <f t="shared" si="739"/>
        <v>3873792</v>
      </c>
      <c r="AY356" s="745">
        <f t="shared" si="739"/>
        <v>0</v>
      </c>
      <c r="AZ356" s="745">
        <f t="shared" si="739"/>
        <v>0</v>
      </c>
      <c r="BA356" s="745">
        <f t="shared" si="739"/>
        <v>3873792</v>
      </c>
      <c r="BB356" s="745">
        <f t="shared" si="739"/>
        <v>0</v>
      </c>
      <c r="BC356" s="745">
        <f t="shared" si="739"/>
        <v>3873792</v>
      </c>
      <c r="BD356" s="745">
        <f t="shared" si="739"/>
        <v>50359296</v>
      </c>
    </row>
    <row r="358" spans="1:56" s="500" customFormat="1" ht="14.25">
      <c r="A358" s="960" t="s">
        <v>554</v>
      </c>
      <c r="B358" s="960"/>
      <c r="C358" s="960"/>
      <c r="D358" s="960"/>
      <c r="E358" s="960"/>
      <c r="F358" s="960"/>
      <c r="G358" s="962" t="s">
        <v>1443</v>
      </c>
      <c r="H358" s="962"/>
      <c r="I358" s="962"/>
      <c r="J358" s="962"/>
      <c r="K358" s="962"/>
      <c r="L358" s="962"/>
      <c r="M358" s="962"/>
      <c r="N358" s="962"/>
      <c r="O358" s="962"/>
      <c r="P358" s="962"/>
      <c r="Q358" s="962"/>
      <c r="R358" s="966" t="str">
        <f>+G358</f>
        <v>Հակակոռուպցիոն դատարան</v>
      </c>
      <c r="S358" s="966"/>
      <c r="T358" s="966"/>
      <c r="U358" s="966"/>
      <c r="V358" s="966"/>
      <c r="W358" s="966"/>
      <c r="X358" s="966"/>
      <c r="Y358" s="966"/>
      <c r="Z358" s="966"/>
      <c r="AA358" s="966"/>
      <c r="AB358" s="966"/>
      <c r="AC358" s="966"/>
      <c r="AD358" s="966"/>
      <c r="AE358" s="966" t="str">
        <f>+R358</f>
        <v>Հակակոռուպցիոն դատարան</v>
      </c>
      <c r="AF358" s="966"/>
      <c r="AG358" s="966"/>
      <c r="AH358" s="966"/>
      <c r="AI358" s="966"/>
      <c r="AJ358" s="966"/>
      <c r="AK358" s="966"/>
      <c r="AL358" s="966"/>
      <c r="AM358" s="966"/>
      <c r="AN358" s="966"/>
      <c r="AO358" s="966"/>
      <c r="AP358" s="966"/>
      <c r="AQ358" s="966"/>
      <c r="AR358" s="966" t="str">
        <f>+AE358</f>
        <v>Հակակոռուպցիոն դատարան</v>
      </c>
      <c r="AS358" s="966"/>
      <c r="AT358" s="966"/>
      <c r="AU358" s="966"/>
      <c r="AV358" s="966"/>
      <c r="AW358" s="966"/>
      <c r="AX358" s="966"/>
      <c r="AY358" s="966"/>
      <c r="AZ358" s="966"/>
      <c r="BA358" s="966"/>
      <c r="BB358" s="966"/>
      <c r="BC358" s="966"/>
      <c r="BD358" s="966"/>
    </row>
    <row r="359" spans="1:56" ht="14.25">
      <c r="A359" s="971" t="s">
        <v>1332</v>
      </c>
      <c r="B359" s="971"/>
      <c r="C359" s="971"/>
      <c r="D359" s="971"/>
      <c r="E359" s="971"/>
      <c r="F359" s="971"/>
      <c r="G359" s="967" t="s">
        <v>1410</v>
      </c>
      <c r="H359" s="967"/>
      <c r="I359" s="967"/>
      <c r="J359" s="967"/>
      <c r="K359" s="967"/>
      <c r="L359" s="967"/>
      <c r="M359" s="967"/>
      <c r="N359" s="967"/>
      <c r="O359" s="967"/>
      <c r="P359" s="967"/>
      <c r="Q359" s="967"/>
      <c r="R359" s="967" t="s">
        <v>2455</v>
      </c>
      <c r="S359" s="967"/>
      <c r="T359" s="967"/>
      <c r="U359" s="967"/>
      <c r="V359" s="967"/>
      <c r="W359" s="967"/>
      <c r="X359" s="967"/>
      <c r="Y359" s="967"/>
      <c r="Z359" s="967"/>
      <c r="AA359" s="967"/>
      <c r="AB359" s="967"/>
      <c r="AC359" s="967"/>
      <c r="AD359" s="967"/>
      <c r="AE359" s="967" t="s">
        <v>2456</v>
      </c>
      <c r="AF359" s="967"/>
      <c r="AG359" s="967"/>
      <c r="AH359" s="967"/>
      <c r="AI359" s="967"/>
      <c r="AJ359" s="967"/>
      <c r="AK359" s="967"/>
      <c r="AL359" s="967"/>
      <c r="AM359" s="967"/>
      <c r="AN359" s="967"/>
      <c r="AO359" s="967"/>
      <c r="AP359" s="967"/>
      <c r="AQ359" s="967"/>
      <c r="AR359" s="967" t="s">
        <v>2932</v>
      </c>
      <c r="AS359" s="967"/>
      <c r="AT359" s="967"/>
      <c r="AU359" s="967"/>
      <c r="AV359" s="967"/>
      <c r="AW359" s="967"/>
      <c r="AX359" s="967"/>
      <c r="AY359" s="967"/>
      <c r="AZ359" s="967"/>
      <c r="BA359" s="967"/>
      <c r="BB359" s="967"/>
      <c r="BC359" s="967"/>
      <c r="BD359" s="967"/>
    </row>
    <row r="360" spans="1:56" ht="99.75">
      <c r="A360" s="580" t="s">
        <v>10</v>
      </c>
      <c r="B360" s="748" t="s">
        <v>54</v>
      </c>
      <c r="C360" s="748" t="s">
        <v>1958</v>
      </c>
      <c r="D360" s="748" t="s">
        <v>1959</v>
      </c>
      <c r="E360" s="748" t="s">
        <v>55</v>
      </c>
      <c r="F360" s="748" t="s">
        <v>1</v>
      </c>
      <c r="G360" s="578" t="s">
        <v>954</v>
      </c>
      <c r="H360" s="578" t="s">
        <v>57</v>
      </c>
      <c r="I360" s="579" t="s">
        <v>62</v>
      </c>
      <c r="J360" s="504" t="s">
        <v>63</v>
      </c>
      <c r="K360" s="579" t="s">
        <v>450</v>
      </c>
      <c r="L360" s="579" t="s">
        <v>451</v>
      </c>
      <c r="M360" s="579" t="s">
        <v>1957</v>
      </c>
      <c r="N360" s="579" t="s">
        <v>585</v>
      </c>
      <c r="O360" s="748" t="s">
        <v>612</v>
      </c>
      <c r="P360" s="748" t="s">
        <v>1408</v>
      </c>
      <c r="Q360" s="579" t="s">
        <v>1409</v>
      </c>
      <c r="R360" s="578" t="str">
        <f>+G360</f>
        <v xml:space="preserve"> ստաժ</v>
      </c>
      <c r="S360" s="578" t="str">
        <f>+H360</f>
        <v>Ստաժի %-ը</v>
      </c>
      <c r="T360" s="579" t="s">
        <v>62</v>
      </c>
      <c r="U360" s="579" t="s">
        <v>63</v>
      </c>
      <c r="V360" s="579" t="s">
        <v>1149</v>
      </c>
      <c r="W360" s="504" t="s">
        <v>1150</v>
      </c>
      <c r="X360" s="579" t="s">
        <v>450</v>
      </c>
      <c r="Y360" s="579" t="s">
        <v>451</v>
      </c>
      <c r="Z360" s="579" t="s">
        <v>1957</v>
      </c>
      <c r="AA360" s="579" t="s">
        <v>609</v>
      </c>
      <c r="AB360" s="748" t="s">
        <v>1316</v>
      </c>
      <c r="AC360" s="748" t="s">
        <v>1947</v>
      </c>
      <c r="AD360" s="579" t="s">
        <v>1948</v>
      </c>
      <c r="AE360" s="578" t="str">
        <f>+R360</f>
        <v xml:space="preserve"> ստաժ</v>
      </c>
      <c r="AF360" s="578" t="str">
        <f>+S360</f>
        <v>Ստաժի %-ը</v>
      </c>
      <c r="AG360" s="579" t="s">
        <v>62</v>
      </c>
      <c r="AH360" s="579" t="s">
        <v>63</v>
      </c>
      <c r="AI360" s="579" t="s">
        <v>1149</v>
      </c>
      <c r="AJ360" s="504" t="s">
        <v>1150</v>
      </c>
      <c r="AK360" s="579" t="s">
        <v>450</v>
      </c>
      <c r="AL360" s="579" t="s">
        <v>451</v>
      </c>
      <c r="AM360" s="579" t="s">
        <v>1957</v>
      </c>
      <c r="AN360" s="579" t="s">
        <v>609</v>
      </c>
      <c r="AO360" s="748" t="s">
        <v>1316</v>
      </c>
      <c r="AP360" s="748" t="s">
        <v>2460</v>
      </c>
      <c r="AQ360" s="579" t="s">
        <v>2459</v>
      </c>
      <c r="AR360" s="578" t="str">
        <f>+AE360</f>
        <v xml:space="preserve"> ստաժ</v>
      </c>
      <c r="AS360" s="578" t="str">
        <f>+AF360</f>
        <v>Ստաժի %-ը</v>
      </c>
      <c r="AT360" s="579" t="s">
        <v>62</v>
      </c>
      <c r="AU360" s="579" t="s">
        <v>63</v>
      </c>
      <c r="AV360" s="579" t="s">
        <v>1149</v>
      </c>
      <c r="AW360" s="504" t="s">
        <v>1150</v>
      </c>
      <c r="AX360" s="579" t="s">
        <v>450</v>
      </c>
      <c r="AY360" s="579" t="s">
        <v>451</v>
      </c>
      <c r="AZ360" s="579" t="s">
        <v>1957</v>
      </c>
      <c r="BA360" s="579" t="s">
        <v>609</v>
      </c>
      <c r="BB360" s="748" t="s">
        <v>1316</v>
      </c>
      <c r="BC360" s="748" t="s">
        <v>2933</v>
      </c>
      <c r="BD360" s="579" t="s">
        <v>2934</v>
      </c>
    </row>
    <row r="361" spans="1:56" s="451" customFormat="1" ht="27">
      <c r="A361" s="807">
        <v>1</v>
      </c>
      <c r="B361" s="808" t="s">
        <v>2199</v>
      </c>
      <c r="C361" s="809" t="s">
        <v>1960</v>
      </c>
      <c r="D361" s="809">
        <v>1990</v>
      </c>
      <c r="E361" s="810" t="s">
        <v>452</v>
      </c>
      <c r="F361" s="809">
        <v>1</v>
      </c>
      <c r="G361" s="811"/>
      <c r="H361" s="812"/>
      <c r="I361" s="813">
        <v>83200</v>
      </c>
      <c r="J361" s="813">
        <v>3.88</v>
      </c>
      <c r="K361" s="814">
        <f t="shared" ref="K361:K368" si="740">+J361*I361</f>
        <v>322816</v>
      </c>
      <c r="L361" s="814">
        <v>0</v>
      </c>
      <c r="M361" s="814"/>
      <c r="N361" s="814">
        <f t="shared" ref="N361:N376" si="741">+K361+L361+M361</f>
        <v>322816</v>
      </c>
      <c r="O361" s="813"/>
      <c r="P361" s="815">
        <f t="shared" ref="P361:P368" si="742">+N361+O361</f>
        <v>322816</v>
      </c>
      <c r="Q361" s="815">
        <f t="shared" ref="Q361:Q368" si="743">+P361*13</f>
        <v>4196608</v>
      </c>
      <c r="R361" s="454">
        <f t="shared" ref="R361:R368" si="744">+G361+1</f>
        <v>1</v>
      </c>
      <c r="S361" s="448"/>
      <c r="T361" s="449">
        <v>83200</v>
      </c>
      <c r="U361" s="449">
        <f t="shared" ref="U361:U376" si="745">+J361</f>
        <v>3.88</v>
      </c>
      <c r="V361" s="449"/>
      <c r="W361" s="449">
        <f t="shared" ref="W361:W368" si="746">+U361+U361*V361</f>
        <v>3.88</v>
      </c>
      <c r="X361" s="450">
        <f t="shared" ref="X361:X368" si="747">+W361*T361</f>
        <v>322816</v>
      </c>
      <c r="Y361" s="450">
        <f t="shared" ref="Y361:Y368" si="748">IF((S361&lt;=30)*AND(X361*S361%&gt;L361),X361*S361%,IF((S361&gt;30)*AND(X361*30%&gt;L361),X361*30%,L361))</f>
        <v>0</v>
      </c>
      <c r="Z361" s="450"/>
      <c r="AA361" s="450">
        <f t="shared" ref="AA361:AA368" si="749">+X361+Y361</f>
        <v>322816</v>
      </c>
      <c r="AB361" s="449">
        <f t="shared" ref="AB361:AB368" si="750">+O361</f>
        <v>0</v>
      </c>
      <c r="AC361" s="452">
        <f t="shared" ref="AC361:AC368" si="751">+AA361+AB361</f>
        <v>322816</v>
      </c>
      <c r="AD361" s="452">
        <f t="shared" ref="AD361:AD368" si="752">+AC361*13</f>
        <v>4196608</v>
      </c>
      <c r="AE361" s="454">
        <f t="shared" ref="AE361:AE368" si="753">+R361+1</f>
        <v>2</v>
      </c>
      <c r="AF361" s="448"/>
      <c r="AG361" s="449">
        <f t="shared" ref="AG361:AG368" si="754">+T361</f>
        <v>83200</v>
      </c>
      <c r="AH361" s="449">
        <f t="shared" ref="AH361:AH368" si="755">+J361</f>
        <v>3.88</v>
      </c>
      <c r="AI361" s="449"/>
      <c r="AJ361" s="449">
        <f t="shared" ref="AJ361:AJ368" si="756">+AH361+AH361*AI361</f>
        <v>3.88</v>
      </c>
      <c r="AK361" s="450">
        <f t="shared" ref="AK361:AK368" si="757">+AJ361*AG361</f>
        <v>322816</v>
      </c>
      <c r="AL361" s="450">
        <f t="shared" ref="AL361:AL368" si="758">IF((AF361&lt;=30)*AND(AK361*AF361%&gt;Y361),AK361*AF361%,IF((AF361&gt;30)*AND(AK361*30%&gt;Y361),AK361*30%,Y361))</f>
        <v>0</v>
      </c>
      <c r="AM361" s="450"/>
      <c r="AN361" s="450">
        <f t="shared" ref="AN361:AN368" si="759">+AK361+AL361</f>
        <v>322816</v>
      </c>
      <c r="AO361" s="449">
        <f t="shared" ref="AO361:AO368" si="760">+AB361</f>
        <v>0</v>
      </c>
      <c r="AP361" s="452">
        <f t="shared" ref="AP361:AP368" si="761">+AN361+AO361</f>
        <v>322816</v>
      </c>
      <c r="AQ361" s="452">
        <f t="shared" ref="AQ361:AQ368" si="762">+AP361*13</f>
        <v>4196608</v>
      </c>
      <c r="AR361" s="454">
        <f t="shared" ref="AR361:AR368" si="763">+AE361+1</f>
        <v>3</v>
      </c>
      <c r="AS361" s="448"/>
      <c r="AT361" s="449">
        <f t="shared" ref="AT361:AT368" si="764">+AG361</f>
        <v>83200</v>
      </c>
      <c r="AU361" s="449">
        <f t="shared" ref="AU361:AU368" si="765">+J361</f>
        <v>3.88</v>
      </c>
      <c r="AV361" s="449"/>
      <c r="AW361" s="449">
        <f t="shared" ref="AW361:AW368" si="766">+AU361+AU361*AV361</f>
        <v>3.88</v>
      </c>
      <c r="AX361" s="450">
        <f t="shared" ref="AX361:AX368" si="767">+AW361*AT361</f>
        <v>322816</v>
      </c>
      <c r="AY361" s="450">
        <f t="shared" ref="AY361:AY368" si="768">IF((AS361&lt;=30)*AND(AX361*AS361%&gt;AL361),AX361*AS361%,IF((AS361&gt;30)*AND(AX361*30%&gt;AL361),AX361*30%,AL361))</f>
        <v>0</v>
      </c>
      <c r="AZ361" s="450"/>
      <c r="BA361" s="450">
        <f t="shared" ref="BA361:BA368" si="769">+AX361+AY361</f>
        <v>322816</v>
      </c>
      <c r="BB361" s="449">
        <f t="shared" ref="BB361:BB368" si="770">+AO361</f>
        <v>0</v>
      </c>
      <c r="BC361" s="452">
        <f t="shared" ref="BC361:BC368" si="771">+BA361+BB361</f>
        <v>322816</v>
      </c>
      <c r="BD361" s="452">
        <f t="shared" ref="BD361:BD368" si="772">+BC361*13</f>
        <v>4196608</v>
      </c>
    </row>
    <row r="362" spans="1:56" s="451" customFormat="1" ht="27">
      <c r="A362" s="807">
        <v>2</v>
      </c>
      <c r="B362" s="808" t="s">
        <v>3141</v>
      </c>
      <c r="C362" s="809" t="s">
        <v>1960</v>
      </c>
      <c r="D362" s="809">
        <v>1990</v>
      </c>
      <c r="E362" s="810" t="s">
        <v>452</v>
      </c>
      <c r="F362" s="809">
        <v>1</v>
      </c>
      <c r="G362" s="811"/>
      <c r="H362" s="812"/>
      <c r="I362" s="813">
        <v>83200</v>
      </c>
      <c r="J362" s="813">
        <v>3.88</v>
      </c>
      <c r="K362" s="814">
        <f t="shared" si="740"/>
        <v>322816</v>
      </c>
      <c r="L362" s="814">
        <v>0</v>
      </c>
      <c r="M362" s="814"/>
      <c r="N362" s="814">
        <f t="shared" si="741"/>
        <v>322816</v>
      </c>
      <c r="O362" s="813"/>
      <c r="P362" s="815">
        <f t="shared" si="742"/>
        <v>322816</v>
      </c>
      <c r="Q362" s="815">
        <f t="shared" si="743"/>
        <v>4196608</v>
      </c>
      <c r="R362" s="454">
        <f t="shared" si="744"/>
        <v>1</v>
      </c>
      <c r="S362" s="448"/>
      <c r="T362" s="449">
        <v>83200</v>
      </c>
      <c r="U362" s="449">
        <f t="shared" si="745"/>
        <v>3.88</v>
      </c>
      <c r="V362" s="449"/>
      <c r="W362" s="449">
        <f t="shared" si="746"/>
        <v>3.88</v>
      </c>
      <c r="X362" s="450">
        <f t="shared" si="747"/>
        <v>322816</v>
      </c>
      <c r="Y362" s="450">
        <f t="shared" si="748"/>
        <v>0</v>
      </c>
      <c r="Z362" s="450"/>
      <c r="AA362" s="450">
        <f t="shared" si="749"/>
        <v>322816</v>
      </c>
      <c r="AB362" s="449">
        <f t="shared" si="750"/>
        <v>0</v>
      </c>
      <c r="AC362" s="452">
        <f t="shared" si="751"/>
        <v>322816</v>
      </c>
      <c r="AD362" s="452">
        <f t="shared" si="752"/>
        <v>4196608</v>
      </c>
      <c r="AE362" s="454">
        <f t="shared" si="753"/>
        <v>2</v>
      </c>
      <c r="AF362" s="448"/>
      <c r="AG362" s="449">
        <f t="shared" si="754"/>
        <v>83200</v>
      </c>
      <c r="AH362" s="449">
        <f t="shared" si="755"/>
        <v>3.88</v>
      </c>
      <c r="AI362" s="449"/>
      <c r="AJ362" s="449">
        <f t="shared" si="756"/>
        <v>3.88</v>
      </c>
      <c r="AK362" s="450">
        <f t="shared" si="757"/>
        <v>322816</v>
      </c>
      <c r="AL362" s="450">
        <f t="shared" si="758"/>
        <v>0</v>
      </c>
      <c r="AM362" s="450"/>
      <c r="AN362" s="450">
        <f t="shared" si="759"/>
        <v>322816</v>
      </c>
      <c r="AO362" s="449">
        <f t="shared" si="760"/>
        <v>0</v>
      </c>
      <c r="AP362" s="452">
        <f t="shared" si="761"/>
        <v>322816</v>
      </c>
      <c r="AQ362" s="452">
        <f t="shared" si="762"/>
        <v>4196608</v>
      </c>
      <c r="AR362" s="454">
        <f t="shared" si="763"/>
        <v>3</v>
      </c>
      <c r="AS362" s="448"/>
      <c r="AT362" s="449">
        <f t="shared" si="764"/>
        <v>83200</v>
      </c>
      <c r="AU362" s="449">
        <f t="shared" si="765"/>
        <v>3.88</v>
      </c>
      <c r="AV362" s="449"/>
      <c r="AW362" s="449">
        <f t="shared" si="766"/>
        <v>3.88</v>
      </c>
      <c r="AX362" s="450">
        <f t="shared" si="767"/>
        <v>322816</v>
      </c>
      <c r="AY362" s="450">
        <f t="shared" si="768"/>
        <v>0</v>
      </c>
      <c r="AZ362" s="450"/>
      <c r="BA362" s="450">
        <f t="shared" si="769"/>
        <v>322816</v>
      </c>
      <c r="BB362" s="449">
        <f t="shared" si="770"/>
        <v>0</v>
      </c>
      <c r="BC362" s="452">
        <f t="shared" si="771"/>
        <v>322816</v>
      </c>
      <c r="BD362" s="452">
        <f t="shared" si="772"/>
        <v>4196608</v>
      </c>
    </row>
    <row r="363" spans="1:56" s="451" customFormat="1" ht="27">
      <c r="A363" s="807">
        <v>3</v>
      </c>
      <c r="B363" s="808" t="s">
        <v>2194</v>
      </c>
      <c r="C363" s="809" t="s">
        <v>1960</v>
      </c>
      <c r="D363" s="809">
        <v>1993</v>
      </c>
      <c r="E363" s="810" t="s">
        <v>452</v>
      </c>
      <c r="F363" s="809">
        <v>1</v>
      </c>
      <c r="G363" s="811"/>
      <c r="H363" s="812"/>
      <c r="I363" s="813">
        <v>83200</v>
      </c>
      <c r="J363" s="813">
        <v>3.88</v>
      </c>
      <c r="K363" s="814">
        <f t="shared" si="740"/>
        <v>322816</v>
      </c>
      <c r="L363" s="814">
        <v>0</v>
      </c>
      <c r="M363" s="814"/>
      <c r="N363" s="814">
        <f t="shared" si="741"/>
        <v>322816</v>
      </c>
      <c r="O363" s="813"/>
      <c r="P363" s="815">
        <f t="shared" si="742"/>
        <v>322816</v>
      </c>
      <c r="Q363" s="815">
        <f t="shared" si="743"/>
        <v>4196608</v>
      </c>
      <c r="R363" s="454">
        <f t="shared" si="744"/>
        <v>1</v>
      </c>
      <c r="S363" s="448"/>
      <c r="T363" s="449">
        <v>83200</v>
      </c>
      <c r="U363" s="449">
        <f t="shared" si="745"/>
        <v>3.88</v>
      </c>
      <c r="V363" s="449"/>
      <c r="W363" s="449">
        <f t="shared" si="746"/>
        <v>3.88</v>
      </c>
      <c r="X363" s="450">
        <f t="shared" si="747"/>
        <v>322816</v>
      </c>
      <c r="Y363" s="450">
        <f t="shared" si="748"/>
        <v>0</v>
      </c>
      <c r="Z363" s="450"/>
      <c r="AA363" s="450">
        <f t="shared" si="749"/>
        <v>322816</v>
      </c>
      <c r="AB363" s="449">
        <f t="shared" si="750"/>
        <v>0</v>
      </c>
      <c r="AC363" s="452">
        <f t="shared" si="751"/>
        <v>322816</v>
      </c>
      <c r="AD363" s="452">
        <f t="shared" si="752"/>
        <v>4196608</v>
      </c>
      <c r="AE363" s="454">
        <f t="shared" si="753"/>
        <v>2</v>
      </c>
      <c r="AF363" s="448"/>
      <c r="AG363" s="449">
        <f t="shared" si="754"/>
        <v>83200</v>
      </c>
      <c r="AH363" s="449">
        <f t="shared" si="755"/>
        <v>3.88</v>
      </c>
      <c r="AI363" s="449"/>
      <c r="AJ363" s="449">
        <f t="shared" si="756"/>
        <v>3.88</v>
      </c>
      <c r="AK363" s="450">
        <f t="shared" si="757"/>
        <v>322816</v>
      </c>
      <c r="AL363" s="450">
        <f t="shared" si="758"/>
        <v>0</v>
      </c>
      <c r="AM363" s="450"/>
      <c r="AN363" s="450">
        <f t="shared" si="759"/>
        <v>322816</v>
      </c>
      <c r="AO363" s="449">
        <f t="shared" si="760"/>
        <v>0</v>
      </c>
      <c r="AP363" s="452">
        <f t="shared" si="761"/>
        <v>322816</v>
      </c>
      <c r="AQ363" s="452">
        <f t="shared" si="762"/>
        <v>4196608</v>
      </c>
      <c r="AR363" s="454">
        <f t="shared" si="763"/>
        <v>3</v>
      </c>
      <c r="AS363" s="448"/>
      <c r="AT363" s="449">
        <f t="shared" si="764"/>
        <v>83200</v>
      </c>
      <c r="AU363" s="449">
        <f t="shared" si="765"/>
        <v>3.88</v>
      </c>
      <c r="AV363" s="449"/>
      <c r="AW363" s="449">
        <f t="shared" si="766"/>
        <v>3.88</v>
      </c>
      <c r="AX363" s="450">
        <f t="shared" si="767"/>
        <v>322816</v>
      </c>
      <c r="AY363" s="450">
        <f t="shared" si="768"/>
        <v>0</v>
      </c>
      <c r="AZ363" s="450"/>
      <c r="BA363" s="450">
        <f t="shared" si="769"/>
        <v>322816</v>
      </c>
      <c r="BB363" s="449">
        <f t="shared" si="770"/>
        <v>0</v>
      </c>
      <c r="BC363" s="452">
        <f t="shared" si="771"/>
        <v>322816</v>
      </c>
      <c r="BD363" s="452">
        <f t="shared" si="772"/>
        <v>4196608</v>
      </c>
    </row>
    <row r="364" spans="1:56" s="451" customFormat="1" ht="27">
      <c r="A364" s="807">
        <v>4</v>
      </c>
      <c r="B364" s="808" t="s">
        <v>2069</v>
      </c>
      <c r="C364" s="809" t="s">
        <v>1960</v>
      </c>
      <c r="D364" s="809">
        <v>1990</v>
      </c>
      <c r="E364" s="810" t="s">
        <v>452</v>
      </c>
      <c r="F364" s="809">
        <v>1</v>
      </c>
      <c r="G364" s="811"/>
      <c r="H364" s="812"/>
      <c r="I364" s="813">
        <v>83200</v>
      </c>
      <c r="J364" s="813">
        <v>3.88</v>
      </c>
      <c r="K364" s="814">
        <f t="shared" si="740"/>
        <v>322816</v>
      </c>
      <c r="L364" s="814">
        <v>0</v>
      </c>
      <c r="M364" s="814"/>
      <c r="N364" s="814">
        <f t="shared" si="741"/>
        <v>322816</v>
      </c>
      <c r="O364" s="813"/>
      <c r="P364" s="815">
        <f t="shared" si="742"/>
        <v>322816</v>
      </c>
      <c r="Q364" s="815">
        <f t="shared" si="743"/>
        <v>4196608</v>
      </c>
      <c r="R364" s="454">
        <f t="shared" si="744"/>
        <v>1</v>
      </c>
      <c r="S364" s="448"/>
      <c r="T364" s="449">
        <v>83200</v>
      </c>
      <c r="U364" s="449">
        <f t="shared" si="745"/>
        <v>3.88</v>
      </c>
      <c r="V364" s="449"/>
      <c r="W364" s="449">
        <f t="shared" si="746"/>
        <v>3.88</v>
      </c>
      <c r="X364" s="450">
        <f t="shared" si="747"/>
        <v>322816</v>
      </c>
      <c r="Y364" s="450">
        <f t="shared" si="748"/>
        <v>0</v>
      </c>
      <c r="Z364" s="450"/>
      <c r="AA364" s="450">
        <f t="shared" si="749"/>
        <v>322816</v>
      </c>
      <c r="AB364" s="449">
        <f t="shared" si="750"/>
        <v>0</v>
      </c>
      <c r="AC364" s="452">
        <f t="shared" si="751"/>
        <v>322816</v>
      </c>
      <c r="AD364" s="452">
        <f t="shared" si="752"/>
        <v>4196608</v>
      </c>
      <c r="AE364" s="454">
        <f t="shared" si="753"/>
        <v>2</v>
      </c>
      <c r="AF364" s="448"/>
      <c r="AG364" s="449">
        <f t="shared" si="754"/>
        <v>83200</v>
      </c>
      <c r="AH364" s="449">
        <f t="shared" si="755"/>
        <v>3.88</v>
      </c>
      <c r="AI364" s="449"/>
      <c r="AJ364" s="449">
        <f t="shared" si="756"/>
        <v>3.88</v>
      </c>
      <c r="AK364" s="450">
        <f t="shared" si="757"/>
        <v>322816</v>
      </c>
      <c r="AL364" s="450">
        <f t="shared" si="758"/>
        <v>0</v>
      </c>
      <c r="AM364" s="450"/>
      <c r="AN364" s="450">
        <f t="shared" si="759"/>
        <v>322816</v>
      </c>
      <c r="AO364" s="449">
        <f t="shared" si="760"/>
        <v>0</v>
      </c>
      <c r="AP364" s="452">
        <f t="shared" si="761"/>
        <v>322816</v>
      </c>
      <c r="AQ364" s="452">
        <f t="shared" si="762"/>
        <v>4196608</v>
      </c>
      <c r="AR364" s="454">
        <f t="shared" si="763"/>
        <v>3</v>
      </c>
      <c r="AS364" s="448"/>
      <c r="AT364" s="449">
        <f t="shared" si="764"/>
        <v>83200</v>
      </c>
      <c r="AU364" s="449">
        <f t="shared" si="765"/>
        <v>3.88</v>
      </c>
      <c r="AV364" s="449"/>
      <c r="AW364" s="449">
        <f t="shared" si="766"/>
        <v>3.88</v>
      </c>
      <c r="AX364" s="450">
        <f t="shared" si="767"/>
        <v>322816</v>
      </c>
      <c r="AY364" s="450">
        <f t="shared" si="768"/>
        <v>0</v>
      </c>
      <c r="AZ364" s="450"/>
      <c r="BA364" s="450">
        <f t="shared" si="769"/>
        <v>322816</v>
      </c>
      <c r="BB364" s="449">
        <f t="shared" si="770"/>
        <v>0</v>
      </c>
      <c r="BC364" s="452">
        <f t="shared" si="771"/>
        <v>322816</v>
      </c>
      <c r="BD364" s="452">
        <f t="shared" si="772"/>
        <v>4196608</v>
      </c>
    </row>
    <row r="365" spans="1:56" s="451" customFormat="1" ht="27">
      <c r="A365" s="807">
        <v>5</v>
      </c>
      <c r="B365" s="808" t="s">
        <v>2070</v>
      </c>
      <c r="C365" s="809" t="s">
        <v>1960</v>
      </c>
      <c r="D365" s="809">
        <v>1991</v>
      </c>
      <c r="E365" s="810" t="s">
        <v>452</v>
      </c>
      <c r="F365" s="809">
        <v>1</v>
      </c>
      <c r="G365" s="811"/>
      <c r="H365" s="812"/>
      <c r="I365" s="813">
        <v>83200</v>
      </c>
      <c r="J365" s="813">
        <v>3.88</v>
      </c>
      <c r="K365" s="814">
        <f t="shared" si="740"/>
        <v>322816</v>
      </c>
      <c r="L365" s="814">
        <v>0</v>
      </c>
      <c r="M365" s="814"/>
      <c r="N365" s="814">
        <f t="shared" si="741"/>
        <v>322816</v>
      </c>
      <c r="O365" s="813"/>
      <c r="P365" s="815">
        <f t="shared" si="742"/>
        <v>322816</v>
      </c>
      <c r="Q365" s="815">
        <f t="shared" si="743"/>
        <v>4196608</v>
      </c>
      <c r="R365" s="454">
        <f t="shared" si="744"/>
        <v>1</v>
      </c>
      <c r="S365" s="448"/>
      <c r="T365" s="449">
        <v>83200</v>
      </c>
      <c r="U365" s="449">
        <f t="shared" si="745"/>
        <v>3.88</v>
      </c>
      <c r="V365" s="449"/>
      <c r="W365" s="449">
        <f t="shared" si="746"/>
        <v>3.88</v>
      </c>
      <c r="X365" s="450">
        <f t="shared" si="747"/>
        <v>322816</v>
      </c>
      <c r="Y365" s="450">
        <f t="shared" si="748"/>
        <v>0</v>
      </c>
      <c r="Z365" s="450"/>
      <c r="AA365" s="450">
        <f t="shared" si="749"/>
        <v>322816</v>
      </c>
      <c r="AB365" s="449">
        <f t="shared" si="750"/>
        <v>0</v>
      </c>
      <c r="AC365" s="452">
        <f t="shared" si="751"/>
        <v>322816</v>
      </c>
      <c r="AD365" s="452">
        <f t="shared" si="752"/>
        <v>4196608</v>
      </c>
      <c r="AE365" s="454">
        <f t="shared" si="753"/>
        <v>2</v>
      </c>
      <c r="AF365" s="448"/>
      <c r="AG365" s="449">
        <f t="shared" si="754"/>
        <v>83200</v>
      </c>
      <c r="AH365" s="449">
        <f t="shared" si="755"/>
        <v>3.88</v>
      </c>
      <c r="AI365" s="449"/>
      <c r="AJ365" s="449">
        <f t="shared" si="756"/>
        <v>3.88</v>
      </c>
      <c r="AK365" s="450">
        <f t="shared" si="757"/>
        <v>322816</v>
      </c>
      <c r="AL365" s="450">
        <f t="shared" si="758"/>
        <v>0</v>
      </c>
      <c r="AM365" s="450"/>
      <c r="AN365" s="450">
        <f t="shared" si="759"/>
        <v>322816</v>
      </c>
      <c r="AO365" s="449">
        <f t="shared" si="760"/>
        <v>0</v>
      </c>
      <c r="AP365" s="452">
        <f t="shared" si="761"/>
        <v>322816</v>
      </c>
      <c r="AQ365" s="452">
        <f t="shared" si="762"/>
        <v>4196608</v>
      </c>
      <c r="AR365" s="454">
        <f t="shared" si="763"/>
        <v>3</v>
      </c>
      <c r="AS365" s="448"/>
      <c r="AT365" s="449">
        <f t="shared" si="764"/>
        <v>83200</v>
      </c>
      <c r="AU365" s="449">
        <f t="shared" si="765"/>
        <v>3.88</v>
      </c>
      <c r="AV365" s="449"/>
      <c r="AW365" s="449">
        <f t="shared" si="766"/>
        <v>3.88</v>
      </c>
      <c r="AX365" s="450">
        <f t="shared" si="767"/>
        <v>322816</v>
      </c>
      <c r="AY365" s="450">
        <f t="shared" si="768"/>
        <v>0</v>
      </c>
      <c r="AZ365" s="450"/>
      <c r="BA365" s="450">
        <f t="shared" si="769"/>
        <v>322816</v>
      </c>
      <c r="BB365" s="449">
        <f t="shared" si="770"/>
        <v>0</v>
      </c>
      <c r="BC365" s="452">
        <f t="shared" si="771"/>
        <v>322816</v>
      </c>
      <c r="BD365" s="452">
        <f t="shared" si="772"/>
        <v>4196608</v>
      </c>
    </row>
    <row r="366" spans="1:56" s="451" customFormat="1" ht="27">
      <c r="A366" s="807">
        <v>6</v>
      </c>
      <c r="B366" s="808" t="s">
        <v>3142</v>
      </c>
      <c r="C366" s="809" t="s">
        <v>1960</v>
      </c>
      <c r="D366" s="809">
        <v>2002</v>
      </c>
      <c r="E366" s="810" t="s">
        <v>452</v>
      </c>
      <c r="F366" s="809">
        <v>1</v>
      </c>
      <c r="G366" s="811"/>
      <c r="H366" s="812"/>
      <c r="I366" s="813">
        <v>83200</v>
      </c>
      <c r="J366" s="813">
        <v>3.88</v>
      </c>
      <c r="K366" s="814">
        <f t="shared" si="740"/>
        <v>322816</v>
      </c>
      <c r="L366" s="814">
        <v>0</v>
      </c>
      <c r="M366" s="814"/>
      <c r="N366" s="814">
        <f t="shared" si="741"/>
        <v>322816</v>
      </c>
      <c r="O366" s="813"/>
      <c r="P366" s="815">
        <f t="shared" si="742"/>
        <v>322816</v>
      </c>
      <c r="Q366" s="815">
        <f t="shared" si="743"/>
        <v>4196608</v>
      </c>
      <c r="R366" s="454">
        <f t="shared" si="744"/>
        <v>1</v>
      </c>
      <c r="S366" s="448"/>
      <c r="T366" s="449">
        <v>83200</v>
      </c>
      <c r="U366" s="449">
        <f t="shared" si="745"/>
        <v>3.88</v>
      </c>
      <c r="V366" s="449"/>
      <c r="W366" s="449">
        <f t="shared" si="746"/>
        <v>3.88</v>
      </c>
      <c r="X366" s="450">
        <f t="shared" si="747"/>
        <v>322816</v>
      </c>
      <c r="Y366" s="450">
        <f t="shared" si="748"/>
        <v>0</v>
      </c>
      <c r="Z366" s="450"/>
      <c r="AA366" s="450">
        <f t="shared" si="749"/>
        <v>322816</v>
      </c>
      <c r="AB366" s="449">
        <f t="shared" si="750"/>
        <v>0</v>
      </c>
      <c r="AC366" s="452">
        <f t="shared" si="751"/>
        <v>322816</v>
      </c>
      <c r="AD366" s="452">
        <f t="shared" si="752"/>
        <v>4196608</v>
      </c>
      <c r="AE366" s="454">
        <f t="shared" si="753"/>
        <v>2</v>
      </c>
      <c r="AF366" s="448"/>
      <c r="AG366" s="449">
        <f t="shared" si="754"/>
        <v>83200</v>
      </c>
      <c r="AH366" s="449">
        <f t="shared" si="755"/>
        <v>3.88</v>
      </c>
      <c r="AI366" s="449"/>
      <c r="AJ366" s="449">
        <f t="shared" si="756"/>
        <v>3.88</v>
      </c>
      <c r="AK366" s="450">
        <f t="shared" si="757"/>
        <v>322816</v>
      </c>
      <c r="AL366" s="450">
        <f t="shared" si="758"/>
        <v>0</v>
      </c>
      <c r="AM366" s="450"/>
      <c r="AN366" s="450">
        <f t="shared" si="759"/>
        <v>322816</v>
      </c>
      <c r="AO366" s="449">
        <f t="shared" si="760"/>
        <v>0</v>
      </c>
      <c r="AP366" s="452">
        <f t="shared" si="761"/>
        <v>322816</v>
      </c>
      <c r="AQ366" s="452">
        <f t="shared" si="762"/>
        <v>4196608</v>
      </c>
      <c r="AR366" s="454">
        <f t="shared" si="763"/>
        <v>3</v>
      </c>
      <c r="AS366" s="448"/>
      <c r="AT366" s="449">
        <f t="shared" si="764"/>
        <v>83200</v>
      </c>
      <c r="AU366" s="449">
        <f t="shared" si="765"/>
        <v>3.88</v>
      </c>
      <c r="AV366" s="449"/>
      <c r="AW366" s="449">
        <f t="shared" si="766"/>
        <v>3.88</v>
      </c>
      <c r="AX366" s="450">
        <f t="shared" si="767"/>
        <v>322816</v>
      </c>
      <c r="AY366" s="450">
        <f t="shared" si="768"/>
        <v>0</v>
      </c>
      <c r="AZ366" s="450"/>
      <c r="BA366" s="450">
        <f t="shared" si="769"/>
        <v>322816</v>
      </c>
      <c r="BB366" s="449">
        <f t="shared" si="770"/>
        <v>0</v>
      </c>
      <c r="BC366" s="452">
        <f t="shared" si="771"/>
        <v>322816</v>
      </c>
      <c r="BD366" s="452">
        <f t="shared" si="772"/>
        <v>4196608</v>
      </c>
    </row>
    <row r="367" spans="1:56" s="451" customFormat="1" ht="27">
      <c r="A367" s="807">
        <v>7</v>
      </c>
      <c r="B367" s="808" t="s">
        <v>2071</v>
      </c>
      <c r="C367" s="809" t="s">
        <v>1960</v>
      </c>
      <c r="D367" s="809">
        <v>2000</v>
      </c>
      <c r="E367" s="810" t="s">
        <v>452</v>
      </c>
      <c r="F367" s="809">
        <v>1</v>
      </c>
      <c r="G367" s="811"/>
      <c r="H367" s="812"/>
      <c r="I367" s="813">
        <v>83200</v>
      </c>
      <c r="J367" s="813">
        <v>3.88</v>
      </c>
      <c r="K367" s="814">
        <f t="shared" si="740"/>
        <v>322816</v>
      </c>
      <c r="L367" s="814">
        <v>0</v>
      </c>
      <c r="M367" s="814"/>
      <c r="N367" s="814">
        <f t="shared" si="741"/>
        <v>322816</v>
      </c>
      <c r="O367" s="813"/>
      <c r="P367" s="815">
        <f t="shared" si="742"/>
        <v>322816</v>
      </c>
      <c r="Q367" s="815">
        <f t="shared" si="743"/>
        <v>4196608</v>
      </c>
      <c r="R367" s="454">
        <f t="shared" si="744"/>
        <v>1</v>
      </c>
      <c r="S367" s="448"/>
      <c r="T367" s="449">
        <v>83200</v>
      </c>
      <c r="U367" s="449">
        <f t="shared" si="745"/>
        <v>3.88</v>
      </c>
      <c r="V367" s="449"/>
      <c r="W367" s="449">
        <f t="shared" si="746"/>
        <v>3.88</v>
      </c>
      <c r="X367" s="450">
        <f t="shared" si="747"/>
        <v>322816</v>
      </c>
      <c r="Y367" s="450">
        <f t="shared" si="748"/>
        <v>0</v>
      </c>
      <c r="Z367" s="450"/>
      <c r="AA367" s="450">
        <f t="shared" si="749"/>
        <v>322816</v>
      </c>
      <c r="AB367" s="449">
        <f t="shared" si="750"/>
        <v>0</v>
      </c>
      <c r="AC367" s="452">
        <f t="shared" si="751"/>
        <v>322816</v>
      </c>
      <c r="AD367" s="452">
        <f t="shared" si="752"/>
        <v>4196608</v>
      </c>
      <c r="AE367" s="454">
        <f t="shared" si="753"/>
        <v>2</v>
      </c>
      <c r="AF367" s="448"/>
      <c r="AG367" s="449">
        <f t="shared" si="754"/>
        <v>83200</v>
      </c>
      <c r="AH367" s="449">
        <f t="shared" si="755"/>
        <v>3.88</v>
      </c>
      <c r="AI367" s="449"/>
      <c r="AJ367" s="449">
        <f t="shared" si="756"/>
        <v>3.88</v>
      </c>
      <c r="AK367" s="450">
        <f t="shared" si="757"/>
        <v>322816</v>
      </c>
      <c r="AL367" s="450">
        <f t="shared" si="758"/>
        <v>0</v>
      </c>
      <c r="AM367" s="450"/>
      <c r="AN367" s="450">
        <f t="shared" si="759"/>
        <v>322816</v>
      </c>
      <c r="AO367" s="449">
        <f t="shared" si="760"/>
        <v>0</v>
      </c>
      <c r="AP367" s="452">
        <f t="shared" si="761"/>
        <v>322816</v>
      </c>
      <c r="AQ367" s="452">
        <f t="shared" si="762"/>
        <v>4196608</v>
      </c>
      <c r="AR367" s="454">
        <f t="shared" si="763"/>
        <v>3</v>
      </c>
      <c r="AS367" s="448"/>
      <c r="AT367" s="449">
        <f t="shared" si="764"/>
        <v>83200</v>
      </c>
      <c r="AU367" s="449">
        <f t="shared" si="765"/>
        <v>3.88</v>
      </c>
      <c r="AV367" s="449"/>
      <c r="AW367" s="449">
        <f t="shared" si="766"/>
        <v>3.88</v>
      </c>
      <c r="AX367" s="450">
        <f t="shared" si="767"/>
        <v>322816</v>
      </c>
      <c r="AY367" s="450">
        <f t="shared" si="768"/>
        <v>0</v>
      </c>
      <c r="AZ367" s="450"/>
      <c r="BA367" s="450">
        <f t="shared" si="769"/>
        <v>322816</v>
      </c>
      <c r="BB367" s="449">
        <f t="shared" si="770"/>
        <v>0</v>
      </c>
      <c r="BC367" s="452">
        <f t="shared" si="771"/>
        <v>322816</v>
      </c>
      <c r="BD367" s="452">
        <f t="shared" si="772"/>
        <v>4196608</v>
      </c>
    </row>
    <row r="368" spans="1:56" s="451" customFormat="1" ht="27">
      <c r="A368" s="807">
        <v>8</v>
      </c>
      <c r="B368" s="808" t="s">
        <v>1943</v>
      </c>
      <c r="C368" s="809" t="s">
        <v>1960</v>
      </c>
      <c r="D368" s="809">
        <v>1987</v>
      </c>
      <c r="E368" s="810" t="s">
        <v>452</v>
      </c>
      <c r="F368" s="809">
        <v>1</v>
      </c>
      <c r="G368" s="811"/>
      <c r="H368" s="812"/>
      <c r="I368" s="813">
        <v>83200</v>
      </c>
      <c r="J368" s="813">
        <v>3.88</v>
      </c>
      <c r="K368" s="814">
        <f t="shared" si="740"/>
        <v>322816</v>
      </c>
      <c r="L368" s="814">
        <v>0</v>
      </c>
      <c r="M368" s="814"/>
      <c r="N368" s="814">
        <f t="shared" si="741"/>
        <v>322816</v>
      </c>
      <c r="O368" s="813"/>
      <c r="P368" s="815">
        <f t="shared" si="742"/>
        <v>322816</v>
      </c>
      <c r="Q368" s="815">
        <f t="shared" si="743"/>
        <v>4196608</v>
      </c>
      <c r="R368" s="454">
        <f t="shared" si="744"/>
        <v>1</v>
      </c>
      <c r="S368" s="448"/>
      <c r="T368" s="449">
        <v>83200</v>
      </c>
      <c r="U368" s="449">
        <f t="shared" si="745"/>
        <v>3.88</v>
      </c>
      <c r="V368" s="449"/>
      <c r="W368" s="449">
        <f t="shared" si="746"/>
        <v>3.88</v>
      </c>
      <c r="X368" s="450">
        <f t="shared" si="747"/>
        <v>322816</v>
      </c>
      <c r="Y368" s="450">
        <f t="shared" si="748"/>
        <v>0</v>
      </c>
      <c r="Z368" s="450"/>
      <c r="AA368" s="450">
        <f t="shared" si="749"/>
        <v>322816</v>
      </c>
      <c r="AB368" s="449">
        <f t="shared" si="750"/>
        <v>0</v>
      </c>
      <c r="AC368" s="452">
        <f t="shared" si="751"/>
        <v>322816</v>
      </c>
      <c r="AD368" s="452">
        <f t="shared" si="752"/>
        <v>4196608</v>
      </c>
      <c r="AE368" s="454">
        <f t="shared" si="753"/>
        <v>2</v>
      </c>
      <c r="AF368" s="448"/>
      <c r="AG368" s="449">
        <f t="shared" si="754"/>
        <v>83200</v>
      </c>
      <c r="AH368" s="449">
        <f t="shared" si="755"/>
        <v>3.88</v>
      </c>
      <c r="AI368" s="449"/>
      <c r="AJ368" s="449">
        <f t="shared" si="756"/>
        <v>3.88</v>
      </c>
      <c r="AK368" s="450">
        <f t="shared" si="757"/>
        <v>322816</v>
      </c>
      <c r="AL368" s="450">
        <f t="shared" si="758"/>
        <v>0</v>
      </c>
      <c r="AM368" s="450"/>
      <c r="AN368" s="450">
        <f t="shared" si="759"/>
        <v>322816</v>
      </c>
      <c r="AO368" s="449">
        <f t="shared" si="760"/>
        <v>0</v>
      </c>
      <c r="AP368" s="452">
        <f t="shared" si="761"/>
        <v>322816</v>
      </c>
      <c r="AQ368" s="452">
        <f t="shared" si="762"/>
        <v>4196608</v>
      </c>
      <c r="AR368" s="454">
        <f t="shared" si="763"/>
        <v>3</v>
      </c>
      <c r="AS368" s="448"/>
      <c r="AT368" s="449">
        <f t="shared" si="764"/>
        <v>83200</v>
      </c>
      <c r="AU368" s="449">
        <f t="shared" si="765"/>
        <v>3.88</v>
      </c>
      <c r="AV368" s="449"/>
      <c r="AW368" s="449">
        <f t="shared" si="766"/>
        <v>3.88</v>
      </c>
      <c r="AX368" s="450">
        <f t="shared" si="767"/>
        <v>322816</v>
      </c>
      <c r="AY368" s="450">
        <f t="shared" si="768"/>
        <v>0</v>
      </c>
      <c r="AZ368" s="450"/>
      <c r="BA368" s="450">
        <f t="shared" si="769"/>
        <v>322816</v>
      </c>
      <c r="BB368" s="449">
        <f t="shared" si="770"/>
        <v>0</v>
      </c>
      <c r="BC368" s="452">
        <f t="shared" si="771"/>
        <v>322816</v>
      </c>
      <c r="BD368" s="452">
        <f t="shared" si="772"/>
        <v>4196608</v>
      </c>
    </row>
    <row r="369" spans="1:56" s="451" customFormat="1" ht="27">
      <c r="A369" s="807">
        <v>9</v>
      </c>
      <c r="B369" s="808" t="s">
        <v>2072</v>
      </c>
      <c r="C369" s="809" t="s">
        <v>1960</v>
      </c>
      <c r="D369" s="809">
        <v>1999</v>
      </c>
      <c r="E369" s="810" t="s">
        <v>452</v>
      </c>
      <c r="F369" s="809">
        <v>1</v>
      </c>
      <c r="G369" s="811"/>
      <c r="H369" s="812"/>
      <c r="I369" s="813">
        <v>83200</v>
      </c>
      <c r="J369" s="813">
        <v>3.88</v>
      </c>
      <c r="K369" s="814">
        <f t="shared" ref="K369:K376" si="773">+J369*I369</f>
        <v>322816</v>
      </c>
      <c r="L369" s="814">
        <v>0</v>
      </c>
      <c r="M369" s="814"/>
      <c r="N369" s="814">
        <f t="shared" si="741"/>
        <v>322816</v>
      </c>
      <c r="O369" s="813"/>
      <c r="P369" s="815">
        <f t="shared" ref="P369:P376" si="774">+N369+O369</f>
        <v>322816</v>
      </c>
      <c r="Q369" s="815">
        <f t="shared" ref="Q369:Q376" si="775">+P369*13</f>
        <v>4196608</v>
      </c>
      <c r="R369" s="454">
        <f t="shared" ref="R369:R376" si="776">+G369+1</f>
        <v>1</v>
      </c>
      <c r="S369" s="448"/>
      <c r="T369" s="449">
        <v>83200</v>
      </c>
      <c r="U369" s="449">
        <f t="shared" si="745"/>
        <v>3.88</v>
      </c>
      <c r="V369" s="449"/>
      <c r="W369" s="449">
        <f t="shared" ref="W369:W376" si="777">+U369+U369*V369</f>
        <v>3.88</v>
      </c>
      <c r="X369" s="450">
        <f t="shared" ref="X369:X376" si="778">+W369*T369</f>
        <v>322816</v>
      </c>
      <c r="Y369" s="450">
        <f t="shared" ref="Y369:Y376" si="779">IF((S369&lt;=30)*AND(X369*S369%&gt;L369),X369*S369%,IF((S369&gt;30)*AND(X369*30%&gt;L369),X369*30%,L369))</f>
        <v>0</v>
      </c>
      <c r="Z369" s="450"/>
      <c r="AA369" s="450">
        <f t="shared" ref="AA369:AA376" si="780">+X369+Y369</f>
        <v>322816</v>
      </c>
      <c r="AB369" s="449">
        <f t="shared" ref="AB369:AB376" si="781">+O369</f>
        <v>0</v>
      </c>
      <c r="AC369" s="452">
        <f t="shared" ref="AC369:AC376" si="782">+AA369+AB369</f>
        <v>322816</v>
      </c>
      <c r="AD369" s="452">
        <f t="shared" ref="AD369:AD376" si="783">+AC369*13</f>
        <v>4196608</v>
      </c>
      <c r="AE369" s="454">
        <f t="shared" ref="AE369:AE376" si="784">+R369+1</f>
        <v>2</v>
      </c>
      <c r="AF369" s="448"/>
      <c r="AG369" s="449">
        <f t="shared" ref="AG369:AG376" si="785">+T369</f>
        <v>83200</v>
      </c>
      <c r="AH369" s="449">
        <f t="shared" ref="AH369:AH376" si="786">+J369</f>
        <v>3.88</v>
      </c>
      <c r="AI369" s="449"/>
      <c r="AJ369" s="449">
        <f t="shared" ref="AJ369:AJ376" si="787">+AH369+AH369*AI369</f>
        <v>3.88</v>
      </c>
      <c r="AK369" s="450">
        <f t="shared" ref="AK369:AK376" si="788">+AJ369*AG369</f>
        <v>322816</v>
      </c>
      <c r="AL369" s="450">
        <f t="shared" ref="AL369:AL376" si="789">IF((AF369&lt;=30)*AND(AK369*AF369%&gt;Y369),AK369*AF369%,IF((AF369&gt;30)*AND(AK369*30%&gt;Y369),AK369*30%,Y369))</f>
        <v>0</v>
      </c>
      <c r="AM369" s="450"/>
      <c r="AN369" s="450">
        <f t="shared" ref="AN369:AN376" si="790">+AK369+AL369</f>
        <v>322816</v>
      </c>
      <c r="AO369" s="449">
        <f t="shared" ref="AO369:AO376" si="791">+AB369</f>
        <v>0</v>
      </c>
      <c r="AP369" s="452">
        <f t="shared" ref="AP369:AP376" si="792">+AN369+AO369</f>
        <v>322816</v>
      </c>
      <c r="AQ369" s="452">
        <f t="shared" ref="AQ369:AQ376" si="793">+AP369*13</f>
        <v>4196608</v>
      </c>
      <c r="AR369" s="454">
        <f t="shared" ref="AR369:AR376" si="794">+AE369+1</f>
        <v>3</v>
      </c>
      <c r="AS369" s="448"/>
      <c r="AT369" s="449">
        <f t="shared" ref="AT369:AT376" si="795">+AG369</f>
        <v>83200</v>
      </c>
      <c r="AU369" s="449">
        <f t="shared" ref="AU369:AU376" si="796">+J369</f>
        <v>3.88</v>
      </c>
      <c r="AV369" s="449"/>
      <c r="AW369" s="449">
        <f t="shared" ref="AW369:AW376" si="797">+AU369+AU369*AV369</f>
        <v>3.88</v>
      </c>
      <c r="AX369" s="450">
        <f t="shared" ref="AX369:AX376" si="798">+AW369*AT369</f>
        <v>322816</v>
      </c>
      <c r="AY369" s="450">
        <f t="shared" ref="AY369:AY376" si="799">IF((AS369&lt;=30)*AND(AX369*AS369%&gt;AL369),AX369*AS369%,IF((AS369&gt;30)*AND(AX369*30%&gt;AL369),AX369*30%,AL369))</f>
        <v>0</v>
      </c>
      <c r="AZ369" s="450"/>
      <c r="BA369" s="450">
        <f t="shared" ref="BA369:BA376" si="800">+AX369+AY369</f>
        <v>322816</v>
      </c>
      <c r="BB369" s="449">
        <f t="shared" ref="BB369:BB376" si="801">+AO369</f>
        <v>0</v>
      </c>
      <c r="BC369" s="452">
        <f t="shared" ref="BC369:BC376" si="802">+BA369+BB369</f>
        <v>322816</v>
      </c>
      <c r="BD369" s="452">
        <f t="shared" ref="BD369:BD376" si="803">+BC369*13</f>
        <v>4196608</v>
      </c>
    </row>
    <row r="370" spans="1:56" s="451" customFormat="1" ht="27">
      <c r="A370" s="807">
        <v>10</v>
      </c>
      <c r="B370" s="808" t="s">
        <v>2073</v>
      </c>
      <c r="C370" s="809" t="s">
        <v>1960</v>
      </c>
      <c r="D370" s="809">
        <v>2000</v>
      </c>
      <c r="E370" s="810" t="s">
        <v>452</v>
      </c>
      <c r="F370" s="809">
        <v>1</v>
      </c>
      <c r="G370" s="811"/>
      <c r="H370" s="812"/>
      <c r="I370" s="813">
        <v>83200</v>
      </c>
      <c r="J370" s="813">
        <v>3.88</v>
      </c>
      <c r="K370" s="814">
        <f t="shared" si="773"/>
        <v>322816</v>
      </c>
      <c r="L370" s="814">
        <v>0</v>
      </c>
      <c r="M370" s="814"/>
      <c r="N370" s="814">
        <f t="shared" si="741"/>
        <v>322816</v>
      </c>
      <c r="O370" s="813"/>
      <c r="P370" s="815">
        <f t="shared" si="774"/>
        <v>322816</v>
      </c>
      <c r="Q370" s="815">
        <f t="shared" si="775"/>
        <v>4196608</v>
      </c>
      <c r="R370" s="454">
        <f t="shared" si="776"/>
        <v>1</v>
      </c>
      <c r="S370" s="448"/>
      <c r="T370" s="449">
        <v>83200</v>
      </c>
      <c r="U370" s="449">
        <f t="shared" si="745"/>
        <v>3.88</v>
      </c>
      <c r="V370" s="449"/>
      <c r="W370" s="449">
        <f t="shared" si="777"/>
        <v>3.88</v>
      </c>
      <c r="X370" s="450">
        <f t="shared" si="778"/>
        <v>322816</v>
      </c>
      <c r="Y370" s="450">
        <f t="shared" si="779"/>
        <v>0</v>
      </c>
      <c r="Z370" s="450"/>
      <c r="AA370" s="450">
        <f t="shared" si="780"/>
        <v>322816</v>
      </c>
      <c r="AB370" s="449">
        <f t="shared" si="781"/>
        <v>0</v>
      </c>
      <c r="AC370" s="452">
        <f t="shared" si="782"/>
        <v>322816</v>
      </c>
      <c r="AD370" s="452">
        <f t="shared" si="783"/>
        <v>4196608</v>
      </c>
      <c r="AE370" s="454">
        <f t="shared" si="784"/>
        <v>2</v>
      </c>
      <c r="AF370" s="448"/>
      <c r="AG370" s="449">
        <f t="shared" si="785"/>
        <v>83200</v>
      </c>
      <c r="AH370" s="449">
        <f t="shared" si="786"/>
        <v>3.88</v>
      </c>
      <c r="AI370" s="449"/>
      <c r="AJ370" s="449">
        <f t="shared" si="787"/>
        <v>3.88</v>
      </c>
      <c r="AK370" s="450">
        <f t="shared" si="788"/>
        <v>322816</v>
      </c>
      <c r="AL370" s="450">
        <f t="shared" si="789"/>
        <v>0</v>
      </c>
      <c r="AM370" s="450"/>
      <c r="AN370" s="450">
        <f t="shared" si="790"/>
        <v>322816</v>
      </c>
      <c r="AO370" s="449">
        <f t="shared" si="791"/>
        <v>0</v>
      </c>
      <c r="AP370" s="452">
        <f t="shared" si="792"/>
        <v>322816</v>
      </c>
      <c r="AQ370" s="452">
        <f t="shared" si="793"/>
        <v>4196608</v>
      </c>
      <c r="AR370" s="454">
        <f t="shared" si="794"/>
        <v>3</v>
      </c>
      <c r="AS370" s="448"/>
      <c r="AT370" s="449">
        <f t="shared" si="795"/>
        <v>83200</v>
      </c>
      <c r="AU370" s="449">
        <f t="shared" si="796"/>
        <v>3.88</v>
      </c>
      <c r="AV370" s="449"/>
      <c r="AW370" s="449">
        <f t="shared" si="797"/>
        <v>3.88</v>
      </c>
      <c r="AX370" s="450">
        <f t="shared" si="798"/>
        <v>322816</v>
      </c>
      <c r="AY370" s="450">
        <f t="shared" si="799"/>
        <v>0</v>
      </c>
      <c r="AZ370" s="450"/>
      <c r="BA370" s="450">
        <f t="shared" si="800"/>
        <v>322816</v>
      </c>
      <c r="BB370" s="449">
        <f t="shared" si="801"/>
        <v>0</v>
      </c>
      <c r="BC370" s="452">
        <f t="shared" si="802"/>
        <v>322816</v>
      </c>
      <c r="BD370" s="452">
        <f t="shared" si="803"/>
        <v>4196608</v>
      </c>
    </row>
    <row r="371" spans="1:56" s="451" customFormat="1" ht="27">
      <c r="A371" s="807">
        <v>11</v>
      </c>
      <c r="B371" s="808" t="s">
        <v>2074</v>
      </c>
      <c r="C371" s="809" t="s">
        <v>1960</v>
      </c>
      <c r="D371" s="809">
        <v>1997</v>
      </c>
      <c r="E371" s="810" t="s">
        <v>452</v>
      </c>
      <c r="F371" s="809">
        <v>1</v>
      </c>
      <c r="G371" s="811"/>
      <c r="H371" s="812"/>
      <c r="I371" s="813">
        <v>83200</v>
      </c>
      <c r="J371" s="813">
        <v>3.88</v>
      </c>
      <c r="K371" s="814">
        <f t="shared" si="773"/>
        <v>322816</v>
      </c>
      <c r="L371" s="814">
        <v>0</v>
      </c>
      <c r="M371" s="814"/>
      <c r="N371" s="814">
        <f t="shared" si="741"/>
        <v>322816</v>
      </c>
      <c r="O371" s="813"/>
      <c r="P371" s="815">
        <f t="shared" si="774"/>
        <v>322816</v>
      </c>
      <c r="Q371" s="815">
        <f t="shared" si="775"/>
        <v>4196608</v>
      </c>
      <c r="R371" s="454">
        <f t="shared" si="776"/>
        <v>1</v>
      </c>
      <c r="S371" s="448"/>
      <c r="T371" s="449">
        <v>83200</v>
      </c>
      <c r="U371" s="449">
        <f t="shared" si="745"/>
        <v>3.88</v>
      </c>
      <c r="V371" s="449"/>
      <c r="W371" s="449">
        <f t="shared" si="777"/>
        <v>3.88</v>
      </c>
      <c r="X371" s="450">
        <f t="shared" si="778"/>
        <v>322816</v>
      </c>
      <c r="Y371" s="450">
        <f t="shared" si="779"/>
        <v>0</v>
      </c>
      <c r="Z371" s="450"/>
      <c r="AA371" s="450">
        <f t="shared" si="780"/>
        <v>322816</v>
      </c>
      <c r="AB371" s="449">
        <f t="shared" si="781"/>
        <v>0</v>
      </c>
      <c r="AC371" s="452">
        <f t="shared" si="782"/>
        <v>322816</v>
      </c>
      <c r="AD371" s="452">
        <f t="shared" si="783"/>
        <v>4196608</v>
      </c>
      <c r="AE371" s="454">
        <f t="shared" si="784"/>
        <v>2</v>
      </c>
      <c r="AF371" s="448"/>
      <c r="AG371" s="449">
        <f t="shared" si="785"/>
        <v>83200</v>
      </c>
      <c r="AH371" s="449">
        <f t="shared" si="786"/>
        <v>3.88</v>
      </c>
      <c r="AI371" s="449"/>
      <c r="AJ371" s="449">
        <f t="shared" si="787"/>
        <v>3.88</v>
      </c>
      <c r="AK371" s="450">
        <f t="shared" si="788"/>
        <v>322816</v>
      </c>
      <c r="AL371" s="450">
        <f t="shared" si="789"/>
        <v>0</v>
      </c>
      <c r="AM371" s="450"/>
      <c r="AN371" s="450">
        <f t="shared" si="790"/>
        <v>322816</v>
      </c>
      <c r="AO371" s="449">
        <f t="shared" si="791"/>
        <v>0</v>
      </c>
      <c r="AP371" s="452">
        <f t="shared" si="792"/>
        <v>322816</v>
      </c>
      <c r="AQ371" s="452">
        <f t="shared" si="793"/>
        <v>4196608</v>
      </c>
      <c r="AR371" s="454">
        <f t="shared" si="794"/>
        <v>3</v>
      </c>
      <c r="AS371" s="448"/>
      <c r="AT371" s="449">
        <f t="shared" si="795"/>
        <v>83200</v>
      </c>
      <c r="AU371" s="449">
        <f t="shared" si="796"/>
        <v>3.88</v>
      </c>
      <c r="AV371" s="449"/>
      <c r="AW371" s="449">
        <f t="shared" si="797"/>
        <v>3.88</v>
      </c>
      <c r="AX371" s="450">
        <f t="shared" si="798"/>
        <v>322816</v>
      </c>
      <c r="AY371" s="450">
        <f t="shared" si="799"/>
        <v>0</v>
      </c>
      <c r="AZ371" s="450"/>
      <c r="BA371" s="450">
        <f t="shared" si="800"/>
        <v>322816</v>
      </c>
      <c r="BB371" s="449">
        <f t="shared" si="801"/>
        <v>0</v>
      </c>
      <c r="BC371" s="452">
        <f t="shared" si="802"/>
        <v>322816</v>
      </c>
      <c r="BD371" s="452">
        <f t="shared" si="803"/>
        <v>4196608</v>
      </c>
    </row>
    <row r="372" spans="1:56" s="451" customFormat="1" ht="27">
      <c r="A372" s="807">
        <v>12</v>
      </c>
      <c r="B372" s="808" t="s">
        <v>3143</v>
      </c>
      <c r="C372" s="809" t="s">
        <v>1961</v>
      </c>
      <c r="D372" s="809">
        <v>1999</v>
      </c>
      <c r="E372" s="810" t="s">
        <v>452</v>
      </c>
      <c r="F372" s="809">
        <v>1</v>
      </c>
      <c r="G372" s="811"/>
      <c r="H372" s="812"/>
      <c r="I372" s="813">
        <v>83200</v>
      </c>
      <c r="J372" s="813">
        <v>3.88</v>
      </c>
      <c r="K372" s="814">
        <f t="shared" si="773"/>
        <v>322816</v>
      </c>
      <c r="L372" s="814">
        <v>0</v>
      </c>
      <c r="M372" s="814"/>
      <c r="N372" s="814">
        <f t="shared" si="741"/>
        <v>322816</v>
      </c>
      <c r="O372" s="813"/>
      <c r="P372" s="815">
        <f t="shared" si="774"/>
        <v>322816</v>
      </c>
      <c r="Q372" s="815">
        <f t="shared" si="775"/>
        <v>4196608</v>
      </c>
      <c r="R372" s="454">
        <f t="shared" si="776"/>
        <v>1</v>
      </c>
      <c r="S372" s="448"/>
      <c r="T372" s="449">
        <v>83200</v>
      </c>
      <c r="U372" s="449">
        <f t="shared" si="745"/>
        <v>3.88</v>
      </c>
      <c r="V372" s="449"/>
      <c r="W372" s="449">
        <f t="shared" si="777"/>
        <v>3.88</v>
      </c>
      <c r="X372" s="450">
        <f t="shared" si="778"/>
        <v>322816</v>
      </c>
      <c r="Y372" s="450">
        <f t="shared" si="779"/>
        <v>0</v>
      </c>
      <c r="Z372" s="450"/>
      <c r="AA372" s="450">
        <f t="shared" si="780"/>
        <v>322816</v>
      </c>
      <c r="AB372" s="449">
        <f t="shared" si="781"/>
        <v>0</v>
      </c>
      <c r="AC372" s="452">
        <f t="shared" si="782"/>
        <v>322816</v>
      </c>
      <c r="AD372" s="452">
        <f t="shared" si="783"/>
        <v>4196608</v>
      </c>
      <c r="AE372" s="454">
        <f t="shared" si="784"/>
        <v>2</v>
      </c>
      <c r="AF372" s="448"/>
      <c r="AG372" s="449">
        <f t="shared" si="785"/>
        <v>83200</v>
      </c>
      <c r="AH372" s="449">
        <f t="shared" si="786"/>
        <v>3.88</v>
      </c>
      <c r="AI372" s="449"/>
      <c r="AJ372" s="449">
        <f t="shared" si="787"/>
        <v>3.88</v>
      </c>
      <c r="AK372" s="450">
        <f t="shared" si="788"/>
        <v>322816</v>
      </c>
      <c r="AL372" s="450">
        <f t="shared" si="789"/>
        <v>0</v>
      </c>
      <c r="AM372" s="450"/>
      <c r="AN372" s="450">
        <f t="shared" si="790"/>
        <v>322816</v>
      </c>
      <c r="AO372" s="449">
        <f t="shared" si="791"/>
        <v>0</v>
      </c>
      <c r="AP372" s="452">
        <f t="shared" si="792"/>
        <v>322816</v>
      </c>
      <c r="AQ372" s="452">
        <f t="shared" si="793"/>
        <v>4196608</v>
      </c>
      <c r="AR372" s="454">
        <f t="shared" si="794"/>
        <v>3</v>
      </c>
      <c r="AS372" s="448"/>
      <c r="AT372" s="449">
        <f t="shared" si="795"/>
        <v>83200</v>
      </c>
      <c r="AU372" s="449">
        <f t="shared" si="796"/>
        <v>3.88</v>
      </c>
      <c r="AV372" s="449"/>
      <c r="AW372" s="449">
        <f t="shared" si="797"/>
        <v>3.88</v>
      </c>
      <c r="AX372" s="450">
        <f t="shared" si="798"/>
        <v>322816</v>
      </c>
      <c r="AY372" s="450">
        <f t="shared" si="799"/>
        <v>0</v>
      </c>
      <c r="AZ372" s="450"/>
      <c r="BA372" s="450">
        <f t="shared" si="800"/>
        <v>322816</v>
      </c>
      <c r="BB372" s="449">
        <f t="shared" si="801"/>
        <v>0</v>
      </c>
      <c r="BC372" s="452">
        <f t="shared" si="802"/>
        <v>322816</v>
      </c>
      <c r="BD372" s="452">
        <f t="shared" si="803"/>
        <v>4196608</v>
      </c>
    </row>
    <row r="373" spans="1:56" s="451" customFormat="1" ht="27">
      <c r="A373" s="807">
        <v>13</v>
      </c>
      <c r="B373" s="808" t="s">
        <v>3144</v>
      </c>
      <c r="C373" s="809" t="s">
        <v>1960</v>
      </c>
      <c r="D373" s="809">
        <v>2001</v>
      </c>
      <c r="E373" s="810" t="s">
        <v>452</v>
      </c>
      <c r="F373" s="809">
        <v>1</v>
      </c>
      <c r="G373" s="811"/>
      <c r="H373" s="812"/>
      <c r="I373" s="813">
        <v>83200</v>
      </c>
      <c r="J373" s="813">
        <v>3.88</v>
      </c>
      <c r="K373" s="814">
        <f t="shared" si="773"/>
        <v>322816</v>
      </c>
      <c r="L373" s="814">
        <v>0</v>
      </c>
      <c r="M373" s="814"/>
      <c r="N373" s="814">
        <f t="shared" si="741"/>
        <v>322816</v>
      </c>
      <c r="O373" s="813"/>
      <c r="P373" s="815">
        <f t="shared" si="774"/>
        <v>322816</v>
      </c>
      <c r="Q373" s="815">
        <f t="shared" si="775"/>
        <v>4196608</v>
      </c>
      <c r="R373" s="454">
        <f t="shared" si="776"/>
        <v>1</v>
      </c>
      <c r="S373" s="448"/>
      <c r="T373" s="449">
        <v>83200</v>
      </c>
      <c r="U373" s="449">
        <f t="shared" si="745"/>
        <v>3.88</v>
      </c>
      <c r="V373" s="449"/>
      <c r="W373" s="449">
        <f t="shared" si="777"/>
        <v>3.88</v>
      </c>
      <c r="X373" s="450">
        <f t="shared" si="778"/>
        <v>322816</v>
      </c>
      <c r="Y373" s="450">
        <f t="shared" si="779"/>
        <v>0</v>
      </c>
      <c r="Z373" s="450"/>
      <c r="AA373" s="450">
        <f t="shared" si="780"/>
        <v>322816</v>
      </c>
      <c r="AB373" s="449">
        <f t="shared" si="781"/>
        <v>0</v>
      </c>
      <c r="AC373" s="452">
        <f t="shared" si="782"/>
        <v>322816</v>
      </c>
      <c r="AD373" s="452">
        <f t="shared" si="783"/>
        <v>4196608</v>
      </c>
      <c r="AE373" s="454">
        <f t="shared" si="784"/>
        <v>2</v>
      </c>
      <c r="AF373" s="448"/>
      <c r="AG373" s="449">
        <f t="shared" si="785"/>
        <v>83200</v>
      </c>
      <c r="AH373" s="449">
        <f t="shared" si="786"/>
        <v>3.88</v>
      </c>
      <c r="AI373" s="449"/>
      <c r="AJ373" s="449">
        <f t="shared" si="787"/>
        <v>3.88</v>
      </c>
      <c r="AK373" s="450">
        <f t="shared" si="788"/>
        <v>322816</v>
      </c>
      <c r="AL373" s="450">
        <f t="shared" si="789"/>
        <v>0</v>
      </c>
      <c r="AM373" s="450"/>
      <c r="AN373" s="450">
        <f t="shared" si="790"/>
        <v>322816</v>
      </c>
      <c r="AO373" s="449">
        <f t="shared" si="791"/>
        <v>0</v>
      </c>
      <c r="AP373" s="452">
        <f t="shared" si="792"/>
        <v>322816</v>
      </c>
      <c r="AQ373" s="452">
        <f t="shared" si="793"/>
        <v>4196608</v>
      </c>
      <c r="AR373" s="454">
        <f t="shared" si="794"/>
        <v>3</v>
      </c>
      <c r="AS373" s="448"/>
      <c r="AT373" s="449">
        <f t="shared" si="795"/>
        <v>83200</v>
      </c>
      <c r="AU373" s="449">
        <f t="shared" si="796"/>
        <v>3.88</v>
      </c>
      <c r="AV373" s="449"/>
      <c r="AW373" s="449">
        <f t="shared" si="797"/>
        <v>3.88</v>
      </c>
      <c r="AX373" s="450">
        <f t="shared" si="798"/>
        <v>322816</v>
      </c>
      <c r="AY373" s="450">
        <f t="shared" si="799"/>
        <v>0</v>
      </c>
      <c r="AZ373" s="450"/>
      <c r="BA373" s="450">
        <f t="shared" si="800"/>
        <v>322816</v>
      </c>
      <c r="BB373" s="449">
        <f t="shared" si="801"/>
        <v>0</v>
      </c>
      <c r="BC373" s="452">
        <f t="shared" si="802"/>
        <v>322816</v>
      </c>
      <c r="BD373" s="452">
        <f t="shared" si="803"/>
        <v>4196608</v>
      </c>
    </row>
    <row r="374" spans="1:56" s="451" customFormat="1" ht="27">
      <c r="A374" s="807">
        <v>14</v>
      </c>
      <c r="B374" s="808" t="s">
        <v>3145</v>
      </c>
      <c r="C374" s="809" t="s">
        <v>1960</v>
      </c>
      <c r="D374" s="809">
        <v>1992</v>
      </c>
      <c r="E374" s="810" t="s">
        <v>452</v>
      </c>
      <c r="F374" s="809">
        <v>1</v>
      </c>
      <c r="G374" s="811"/>
      <c r="H374" s="812"/>
      <c r="I374" s="813">
        <v>83200</v>
      </c>
      <c r="J374" s="813">
        <v>3.88</v>
      </c>
      <c r="K374" s="814">
        <f t="shared" si="773"/>
        <v>322816</v>
      </c>
      <c r="L374" s="814">
        <v>0</v>
      </c>
      <c r="M374" s="814"/>
      <c r="N374" s="814">
        <f t="shared" si="741"/>
        <v>322816</v>
      </c>
      <c r="O374" s="813"/>
      <c r="P374" s="815">
        <f t="shared" si="774"/>
        <v>322816</v>
      </c>
      <c r="Q374" s="815">
        <f t="shared" si="775"/>
        <v>4196608</v>
      </c>
      <c r="R374" s="454">
        <f t="shared" si="776"/>
        <v>1</v>
      </c>
      <c r="S374" s="448"/>
      <c r="T374" s="449">
        <v>83200</v>
      </c>
      <c r="U374" s="449">
        <f t="shared" si="745"/>
        <v>3.88</v>
      </c>
      <c r="V374" s="449"/>
      <c r="W374" s="449">
        <f t="shared" si="777"/>
        <v>3.88</v>
      </c>
      <c r="X374" s="450">
        <f t="shared" si="778"/>
        <v>322816</v>
      </c>
      <c r="Y374" s="450">
        <f t="shared" si="779"/>
        <v>0</v>
      </c>
      <c r="Z374" s="450"/>
      <c r="AA374" s="450">
        <f t="shared" si="780"/>
        <v>322816</v>
      </c>
      <c r="AB374" s="449">
        <f t="shared" si="781"/>
        <v>0</v>
      </c>
      <c r="AC374" s="452">
        <f t="shared" si="782"/>
        <v>322816</v>
      </c>
      <c r="AD374" s="452">
        <f t="shared" si="783"/>
        <v>4196608</v>
      </c>
      <c r="AE374" s="454">
        <f t="shared" si="784"/>
        <v>2</v>
      </c>
      <c r="AF374" s="448"/>
      <c r="AG374" s="449">
        <f t="shared" si="785"/>
        <v>83200</v>
      </c>
      <c r="AH374" s="449">
        <f t="shared" si="786"/>
        <v>3.88</v>
      </c>
      <c r="AI374" s="449"/>
      <c r="AJ374" s="449">
        <f t="shared" si="787"/>
        <v>3.88</v>
      </c>
      <c r="AK374" s="450">
        <f t="shared" si="788"/>
        <v>322816</v>
      </c>
      <c r="AL374" s="450">
        <f t="shared" si="789"/>
        <v>0</v>
      </c>
      <c r="AM374" s="450"/>
      <c r="AN374" s="450">
        <f t="shared" si="790"/>
        <v>322816</v>
      </c>
      <c r="AO374" s="449">
        <f t="shared" si="791"/>
        <v>0</v>
      </c>
      <c r="AP374" s="452">
        <f t="shared" si="792"/>
        <v>322816</v>
      </c>
      <c r="AQ374" s="452">
        <f t="shared" si="793"/>
        <v>4196608</v>
      </c>
      <c r="AR374" s="454">
        <f t="shared" si="794"/>
        <v>3</v>
      </c>
      <c r="AS374" s="448"/>
      <c r="AT374" s="449">
        <f t="shared" si="795"/>
        <v>83200</v>
      </c>
      <c r="AU374" s="449">
        <f t="shared" si="796"/>
        <v>3.88</v>
      </c>
      <c r="AV374" s="449"/>
      <c r="AW374" s="449">
        <f t="shared" si="797"/>
        <v>3.88</v>
      </c>
      <c r="AX374" s="450">
        <f t="shared" si="798"/>
        <v>322816</v>
      </c>
      <c r="AY374" s="450">
        <f t="shared" si="799"/>
        <v>0</v>
      </c>
      <c r="AZ374" s="450"/>
      <c r="BA374" s="450">
        <f t="shared" si="800"/>
        <v>322816</v>
      </c>
      <c r="BB374" s="449">
        <f t="shared" si="801"/>
        <v>0</v>
      </c>
      <c r="BC374" s="452">
        <f t="shared" si="802"/>
        <v>322816</v>
      </c>
      <c r="BD374" s="452">
        <f t="shared" si="803"/>
        <v>4196608</v>
      </c>
    </row>
    <row r="375" spans="1:56" s="451" customFormat="1" ht="27">
      <c r="A375" s="807">
        <v>15</v>
      </c>
      <c r="B375" s="808" t="s">
        <v>2200</v>
      </c>
      <c r="C375" s="809" t="s">
        <v>1960</v>
      </c>
      <c r="D375" s="809">
        <v>2001</v>
      </c>
      <c r="E375" s="810" t="s">
        <v>452</v>
      </c>
      <c r="F375" s="809">
        <v>1</v>
      </c>
      <c r="G375" s="811"/>
      <c r="H375" s="812"/>
      <c r="I375" s="813">
        <v>83200</v>
      </c>
      <c r="J375" s="813">
        <v>3.88</v>
      </c>
      <c r="K375" s="814">
        <f>+J375*I375</f>
        <v>322816</v>
      </c>
      <c r="L375" s="814">
        <v>0</v>
      </c>
      <c r="M375" s="814"/>
      <c r="N375" s="814">
        <f>+K375+L375+M375</f>
        <v>322816</v>
      </c>
      <c r="O375" s="813"/>
      <c r="P375" s="815">
        <f>+N375+O375</f>
        <v>322816</v>
      </c>
      <c r="Q375" s="815">
        <f>+P375*13</f>
        <v>4196608</v>
      </c>
      <c r="R375" s="454">
        <f>+G375+1</f>
        <v>1</v>
      </c>
      <c r="S375" s="448"/>
      <c r="T375" s="449">
        <v>83200</v>
      </c>
      <c r="U375" s="449">
        <f>+J375</f>
        <v>3.88</v>
      </c>
      <c r="V375" s="449"/>
      <c r="W375" s="449">
        <f>+U375+U375*V375</f>
        <v>3.88</v>
      </c>
      <c r="X375" s="450">
        <f>+W375*T375</f>
        <v>322816</v>
      </c>
      <c r="Y375" s="450">
        <f>IF((S375&lt;=30)*AND(X375*S375%&gt;L375),X375*S375%,IF((S375&gt;30)*AND(X375*30%&gt;L375),X375*30%,L375))</f>
        <v>0</v>
      </c>
      <c r="Z375" s="450"/>
      <c r="AA375" s="450">
        <f>+X375+Y375</f>
        <v>322816</v>
      </c>
      <c r="AB375" s="449">
        <f>+O375</f>
        <v>0</v>
      </c>
      <c r="AC375" s="452">
        <f>+AA375+AB375</f>
        <v>322816</v>
      </c>
      <c r="AD375" s="452">
        <f>+AC375*13</f>
        <v>4196608</v>
      </c>
      <c r="AE375" s="454">
        <f>+R375+1</f>
        <v>2</v>
      </c>
      <c r="AF375" s="448"/>
      <c r="AG375" s="449">
        <f>+T375</f>
        <v>83200</v>
      </c>
      <c r="AH375" s="449">
        <f>+J375</f>
        <v>3.88</v>
      </c>
      <c r="AI375" s="449"/>
      <c r="AJ375" s="449">
        <f>+AH375+AH375*AI375</f>
        <v>3.88</v>
      </c>
      <c r="AK375" s="450">
        <f>+AJ375*AG375</f>
        <v>322816</v>
      </c>
      <c r="AL375" s="450">
        <f>IF((AF375&lt;=30)*AND(AK375*AF375%&gt;Y375),AK375*AF375%,IF((AF375&gt;30)*AND(AK375*30%&gt;Y375),AK375*30%,Y375))</f>
        <v>0</v>
      </c>
      <c r="AM375" s="450"/>
      <c r="AN375" s="450">
        <f>+AK375+AL375</f>
        <v>322816</v>
      </c>
      <c r="AO375" s="449">
        <f>+AB375</f>
        <v>0</v>
      </c>
      <c r="AP375" s="452">
        <f>+AN375+AO375</f>
        <v>322816</v>
      </c>
      <c r="AQ375" s="452">
        <f>+AP375*13</f>
        <v>4196608</v>
      </c>
      <c r="AR375" s="454">
        <f>+AE375+1</f>
        <v>3</v>
      </c>
      <c r="AS375" s="448"/>
      <c r="AT375" s="449">
        <f>+AG375</f>
        <v>83200</v>
      </c>
      <c r="AU375" s="449">
        <f>+J375</f>
        <v>3.88</v>
      </c>
      <c r="AV375" s="449"/>
      <c r="AW375" s="449">
        <f>+AU375+AU375*AV375</f>
        <v>3.88</v>
      </c>
      <c r="AX375" s="450">
        <f>+AW375*AT375</f>
        <v>322816</v>
      </c>
      <c r="AY375" s="450">
        <f>IF((AS375&lt;=30)*AND(AX375*AS375%&gt;AL375),AX375*AS375%,IF((AS375&gt;30)*AND(AX375*30%&gt;AL375),AX375*30%,AL375))</f>
        <v>0</v>
      </c>
      <c r="AZ375" s="450"/>
      <c r="BA375" s="450">
        <f>+AX375+AY375</f>
        <v>322816</v>
      </c>
      <c r="BB375" s="449">
        <f>+AO375</f>
        <v>0</v>
      </c>
      <c r="BC375" s="452">
        <f>+BA375+BB375</f>
        <v>322816</v>
      </c>
      <c r="BD375" s="452">
        <f>+BC375*13</f>
        <v>4196608</v>
      </c>
    </row>
    <row r="376" spans="1:56" s="451" customFormat="1" ht="27">
      <c r="A376" s="807">
        <v>16</v>
      </c>
      <c r="B376" s="808" t="s">
        <v>70</v>
      </c>
      <c r="C376" s="809"/>
      <c r="D376" s="809"/>
      <c r="E376" s="810" t="s">
        <v>452</v>
      </c>
      <c r="F376" s="809">
        <v>1</v>
      </c>
      <c r="G376" s="811"/>
      <c r="H376" s="812"/>
      <c r="I376" s="813">
        <v>83200</v>
      </c>
      <c r="J376" s="813">
        <v>3.88</v>
      </c>
      <c r="K376" s="814">
        <f t="shared" si="773"/>
        <v>322816</v>
      </c>
      <c r="L376" s="814">
        <v>0</v>
      </c>
      <c r="M376" s="814"/>
      <c r="N376" s="814">
        <f t="shared" si="741"/>
        <v>322816</v>
      </c>
      <c r="O376" s="813"/>
      <c r="P376" s="815">
        <f t="shared" si="774"/>
        <v>322816</v>
      </c>
      <c r="Q376" s="815">
        <f t="shared" si="775"/>
        <v>4196608</v>
      </c>
      <c r="R376" s="454">
        <f t="shared" si="776"/>
        <v>1</v>
      </c>
      <c r="S376" s="448"/>
      <c r="T376" s="449">
        <v>83200</v>
      </c>
      <c r="U376" s="449">
        <f t="shared" si="745"/>
        <v>3.88</v>
      </c>
      <c r="V376" s="449"/>
      <c r="W376" s="449">
        <f t="shared" si="777"/>
        <v>3.88</v>
      </c>
      <c r="X376" s="450">
        <f t="shared" si="778"/>
        <v>322816</v>
      </c>
      <c r="Y376" s="450">
        <f t="shared" si="779"/>
        <v>0</v>
      </c>
      <c r="Z376" s="450"/>
      <c r="AA376" s="450">
        <f t="shared" si="780"/>
        <v>322816</v>
      </c>
      <c r="AB376" s="449">
        <f t="shared" si="781"/>
        <v>0</v>
      </c>
      <c r="AC376" s="452">
        <f t="shared" si="782"/>
        <v>322816</v>
      </c>
      <c r="AD376" s="452">
        <f t="shared" si="783"/>
        <v>4196608</v>
      </c>
      <c r="AE376" s="454">
        <f t="shared" si="784"/>
        <v>2</v>
      </c>
      <c r="AF376" s="448"/>
      <c r="AG376" s="449">
        <f t="shared" si="785"/>
        <v>83200</v>
      </c>
      <c r="AH376" s="449">
        <f t="shared" si="786"/>
        <v>3.88</v>
      </c>
      <c r="AI376" s="449"/>
      <c r="AJ376" s="449">
        <f t="shared" si="787"/>
        <v>3.88</v>
      </c>
      <c r="AK376" s="450">
        <f t="shared" si="788"/>
        <v>322816</v>
      </c>
      <c r="AL376" s="450">
        <f t="shared" si="789"/>
        <v>0</v>
      </c>
      <c r="AM376" s="450"/>
      <c r="AN376" s="450">
        <f t="shared" si="790"/>
        <v>322816</v>
      </c>
      <c r="AO376" s="449">
        <f t="shared" si="791"/>
        <v>0</v>
      </c>
      <c r="AP376" s="452">
        <f t="shared" si="792"/>
        <v>322816</v>
      </c>
      <c r="AQ376" s="452">
        <f t="shared" si="793"/>
        <v>4196608</v>
      </c>
      <c r="AR376" s="454">
        <f t="shared" si="794"/>
        <v>3</v>
      </c>
      <c r="AS376" s="448"/>
      <c r="AT376" s="449">
        <f t="shared" si="795"/>
        <v>83200</v>
      </c>
      <c r="AU376" s="449">
        <f t="shared" si="796"/>
        <v>3.88</v>
      </c>
      <c r="AV376" s="449"/>
      <c r="AW376" s="449">
        <f t="shared" si="797"/>
        <v>3.88</v>
      </c>
      <c r="AX376" s="450">
        <f t="shared" si="798"/>
        <v>322816</v>
      </c>
      <c r="AY376" s="450">
        <f t="shared" si="799"/>
        <v>0</v>
      </c>
      <c r="AZ376" s="450"/>
      <c r="BA376" s="450">
        <f t="shared" si="800"/>
        <v>322816</v>
      </c>
      <c r="BB376" s="449">
        <f t="shared" si="801"/>
        <v>0</v>
      </c>
      <c r="BC376" s="452">
        <f t="shared" si="802"/>
        <v>322816</v>
      </c>
      <c r="BD376" s="452">
        <f t="shared" si="803"/>
        <v>4196608</v>
      </c>
    </row>
    <row r="377" spans="1:56" s="453" customFormat="1" ht="14.25">
      <c r="A377" s="958" t="s">
        <v>64</v>
      </c>
      <c r="B377" s="958"/>
      <c r="C377" s="958"/>
      <c r="D377" s="958"/>
      <c r="E377" s="958"/>
      <c r="F377" s="745">
        <f t="shared" ref="F377:BD377" si="804">SUM(F361:F376)</f>
        <v>16</v>
      </c>
      <c r="G377" s="745">
        <f t="shared" si="804"/>
        <v>0</v>
      </c>
      <c r="H377" s="745">
        <f t="shared" si="804"/>
        <v>0</v>
      </c>
      <c r="I377" s="745">
        <f t="shared" si="804"/>
        <v>1331200</v>
      </c>
      <c r="J377" s="745">
        <f t="shared" si="804"/>
        <v>62.080000000000013</v>
      </c>
      <c r="K377" s="745">
        <f t="shared" si="804"/>
        <v>5165056</v>
      </c>
      <c r="L377" s="745">
        <f t="shared" si="804"/>
        <v>0</v>
      </c>
      <c r="M377" s="745">
        <f>SUM(M361:M376)</f>
        <v>0</v>
      </c>
      <c r="N377" s="745">
        <f t="shared" si="804"/>
        <v>5165056</v>
      </c>
      <c r="O377" s="745">
        <f t="shared" si="804"/>
        <v>0</v>
      </c>
      <c r="P377" s="745">
        <f t="shared" si="804"/>
        <v>5165056</v>
      </c>
      <c r="Q377" s="745">
        <f t="shared" si="804"/>
        <v>67145728</v>
      </c>
      <c r="R377" s="745">
        <f t="shared" si="804"/>
        <v>16</v>
      </c>
      <c r="S377" s="745">
        <f t="shared" si="804"/>
        <v>0</v>
      </c>
      <c r="T377" s="745">
        <f t="shared" si="804"/>
        <v>1331200</v>
      </c>
      <c r="U377" s="745">
        <f t="shared" si="804"/>
        <v>62.080000000000013</v>
      </c>
      <c r="V377" s="745">
        <f t="shared" si="804"/>
        <v>0</v>
      </c>
      <c r="W377" s="745">
        <f t="shared" si="804"/>
        <v>62.080000000000013</v>
      </c>
      <c r="X377" s="745">
        <f t="shared" si="804"/>
        <v>5165056</v>
      </c>
      <c r="Y377" s="745">
        <f t="shared" si="804"/>
        <v>0</v>
      </c>
      <c r="Z377" s="745">
        <f>SUM(Z361:Z376)</f>
        <v>0</v>
      </c>
      <c r="AA377" s="745">
        <f t="shared" si="804"/>
        <v>5165056</v>
      </c>
      <c r="AB377" s="745">
        <f t="shared" si="804"/>
        <v>0</v>
      </c>
      <c r="AC377" s="745">
        <f t="shared" si="804"/>
        <v>5165056</v>
      </c>
      <c r="AD377" s="745">
        <f t="shared" si="804"/>
        <v>67145728</v>
      </c>
      <c r="AE377" s="745">
        <f t="shared" si="804"/>
        <v>32</v>
      </c>
      <c r="AF377" s="745">
        <f t="shared" si="804"/>
        <v>0</v>
      </c>
      <c r="AG377" s="745">
        <f t="shared" si="804"/>
        <v>1331200</v>
      </c>
      <c r="AH377" s="745">
        <f t="shared" si="804"/>
        <v>62.080000000000013</v>
      </c>
      <c r="AI377" s="745">
        <f t="shared" si="804"/>
        <v>0</v>
      </c>
      <c r="AJ377" s="745">
        <f t="shared" si="804"/>
        <v>62.080000000000013</v>
      </c>
      <c r="AK377" s="745">
        <f t="shared" si="804"/>
        <v>5165056</v>
      </c>
      <c r="AL377" s="745">
        <f t="shared" si="804"/>
        <v>0</v>
      </c>
      <c r="AM377" s="745">
        <f>SUM(AM361:AM376)</f>
        <v>0</v>
      </c>
      <c r="AN377" s="745">
        <f t="shared" si="804"/>
        <v>5165056</v>
      </c>
      <c r="AO377" s="745">
        <f t="shared" si="804"/>
        <v>0</v>
      </c>
      <c r="AP377" s="745">
        <f t="shared" si="804"/>
        <v>5165056</v>
      </c>
      <c r="AQ377" s="745">
        <f t="shared" si="804"/>
        <v>67145728</v>
      </c>
      <c r="AR377" s="745">
        <f t="shared" si="804"/>
        <v>48</v>
      </c>
      <c r="AS377" s="745">
        <f t="shared" si="804"/>
        <v>0</v>
      </c>
      <c r="AT377" s="745">
        <f t="shared" si="804"/>
        <v>1331200</v>
      </c>
      <c r="AU377" s="745">
        <f t="shared" si="804"/>
        <v>62.080000000000013</v>
      </c>
      <c r="AV377" s="745">
        <f t="shared" si="804"/>
        <v>0</v>
      </c>
      <c r="AW377" s="745">
        <f t="shared" si="804"/>
        <v>62.080000000000013</v>
      </c>
      <c r="AX377" s="745">
        <f t="shared" si="804"/>
        <v>5165056</v>
      </c>
      <c r="AY377" s="745">
        <f t="shared" si="804"/>
        <v>0</v>
      </c>
      <c r="AZ377" s="745">
        <f>SUM(AZ361:AZ376)</f>
        <v>0</v>
      </c>
      <c r="BA377" s="745">
        <f t="shared" si="804"/>
        <v>5165056</v>
      </c>
      <c r="BB377" s="745">
        <f t="shared" si="804"/>
        <v>0</v>
      </c>
      <c r="BC377" s="745">
        <f t="shared" si="804"/>
        <v>5165056</v>
      </c>
      <c r="BD377" s="745">
        <f t="shared" si="804"/>
        <v>67145728</v>
      </c>
    </row>
    <row r="379" spans="1:56">
      <c r="AD379" s="453">
        <f>+AD356+AD191+AD338+AD326+AD310+AD291+AD273+AD254+AD239+AD223+AD204+AD442+AD162+AD144+AD118+AD94+AD32</f>
        <v>1377990848</v>
      </c>
    </row>
    <row r="380" spans="1:56" s="500" customFormat="1" ht="14.25">
      <c r="A380" s="960" t="s">
        <v>554</v>
      </c>
      <c r="B380" s="960"/>
      <c r="C380" s="960"/>
      <c r="D380" s="960"/>
      <c r="E380" s="960"/>
      <c r="F380" s="960"/>
      <c r="G380" s="962" t="s">
        <v>2023</v>
      </c>
      <c r="H380" s="962"/>
      <c r="I380" s="962"/>
      <c r="J380" s="962"/>
      <c r="K380" s="962"/>
      <c r="L380" s="962"/>
      <c r="M380" s="962"/>
      <c r="N380" s="962"/>
      <c r="O380" s="962"/>
      <c r="P380" s="962"/>
      <c r="Q380" s="962"/>
      <c r="R380" s="966" t="str">
        <f>+G380</f>
        <v>Վերաքննիչ հակակոռուպցիոն դատարան</v>
      </c>
      <c r="S380" s="966"/>
      <c r="T380" s="966"/>
      <c r="U380" s="966"/>
      <c r="V380" s="966"/>
      <c r="W380" s="966"/>
      <c r="X380" s="966"/>
      <c r="Y380" s="966"/>
      <c r="Z380" s="966"/>
      <c r="AA380" s="966"/>
      <c r="AB380" s="966"/>
      <c r="AC380" s="966"/>
      <c r="AD380" s="966"/>
      <c r="AE380" s="966" t="str">
        <f>+R380</f>
        <v>Վերաքննիչ հակակոռուպցիոն դատարան</v>
      </c>
      <c r="AF380" s="966"/>
      <c r="AG380" s="966"/>
      <c r="AH380" s="966"/>
      <c r="AI380" s="966"/>
      <c r="AJ380" s="966"/>
      <c r="AK380" s="966"/>
      <c r="AL380" s="966"/>
      <c r="AM380" s="966"/>
      <c r="AN380" s="966"/>
      <c r="AO380" s="966"/>
      <c r="AP380" s="966"/>
      <c r="AQ380" s="966"/>
      <c r="AR380" s="966" t="str">
        <f>+AE380</f>
        <v>Վերաքննիչ հակակոռուպցիոն դատարան</v>
      </c>
      <c r="AS380" s="966"/>
      <c r="AT380" s="966"/>
      <c r="AU380" s="966"/>
      <c r="AV380" s="966"/>
      <c r="AW380" s="966"/>
      <c r="AX380" s="966"/>
      <c r="AY380" s="966"/>
      <c r="AZ380" s="966"/>
      <c r="BA380" s="966"/>
      <c r="BB380" s="966"/>
      <c r="BC380" s="966"/>
      <c r="BD380" s="966"/>
    </row>
    <row r="381" spans="1:56" ht="14.25">
      <c r="A381" s="971" t="s">
        <v>1332</v>
      </c>
      <c r="B381" s="971"/>
      <c r="C381" s="971"/>
      <c r="D381" s="971"/>
      <c r="E381" s="971"/>
      <c r="F381" s="971"/>
      <c r="G381" s="967" t="s">
        <v>1410</v>
      </c>
      <c r="H381" s="967"/>
      <c r="I381" s="967"/>
      <c r="J381" s="967"/>
      <c r="K381" s="967"/>
      <c r="L381" s="967"/>
      <c r="M381" s="967"/>
      <c r="N381" s="967"/>
      <c r="O381" s="967"/>
      <c r="P381" s="967"/>
      <c r="Q381" s="967"/>
      <c r="R381" s="967" t="s">
        <v>2455</v>
      </c>
      <c r="S381" s="967"/>
      <c r="T381" s="967"/>
      <c r="U381" s="967"/>
      <c r="V381" s="967"/>
      <c r="W381" s="967"/>
      <c r="X381" s="967"/>
      <c r="Y381" s="967"/>
      <c r="Z381" s="967"/>
      <c r="AA381" s="967"/>
      <c r="AB381" s="967"/>
      <c r="AC381" s="967"/>
      <c r="AD381" s="967"/>
      <c r="AE381" s="967" t="s">
        <v>2456</v>
      </c>
      <c r="AF381" s="967"/>
      <c r="AG381" s="967"/>
      <c r="AH381" s="967"/>
      <c r="AI381" s="967"/>
      <c r="AJ381" s="967"/>
      <c r="AK381" s="967"/>
      <c r="AL381" s="967"/>
      <c r="AM381" s="967"/>
      <c r="AN381" s="967"/>
      <c r="AO381" s="967"/>
      <c r="AP381" s="967"/>
      <c r="AQ381" s="967"/>
      <c r="AR381" s="967" t="s">
        <v>2932</v>
      </c>
      <c r="AS381" s="967"/>
      <c r="AT381" s="967"/>
      <c r="AU381" s="967"/>
      <c r="AV381" s="967"/>
      <c r="AW381" s="967"/>
      <c r="AX381" s="967"/>
      <c r="AY381" s="967"/>
      <c r="AZ381" s="967"/>
      <c r="BA381" s="967"/>
      <c r="BB381" s="967"/>
      <c r="BC381" s="967"/>
      <c r="BD381" s="967"/>
    </row>
    <row r="382" spans="1:56" ht="99.75">
      <c r="A382" s="580" t="s">
        <v>10</v>
      </c>
      <c r="B382" s="748" t="s">
        <v>54</v>
      </c>
      <c r="C382" s="748" t="s">
        <v>1958</v>
      </c>
      <c r="D382" s="748" t="s">
        <v>1959</v>
      </c>
      <c r="E382" s="748" t="s">
        <v>55</v>
      </c>
      <c r="F382" s="748" t="s">
        <v>1</v>
      </c>
      <c r="G382" s="578" t="s">
        <v>954</v>
      </c>
      <c r="H382" s="578" t="s">
        <v>57</v>
      </c>
      <c r="I382" s="579" t="s">
        <v>62</v>
      </c>
      <c r="J382" s="504" t="s">
        <v>63</v>
      </c>
      <c r="K382" s="579" t="s">
        <v>450</v>
      </c>
      <c r="L382" s="579" t="s">
        <v>451</v>
      </c>
      <c r="M382" s="579" t="s">
        <v>1957</v>
      </c>
      <c r="N382" s="579" t="s">
        <v>585</v>
      </c>
      <c r="O382" s="748" t="s">
        <v>612</v>
      </c>
      <c r="P382" s="748" t="s">
        <v>1408</v>
      </c>
      <c r="Q382" s="579" t="s">
        <v>1409</v>
      </c>
      <c r="R382" s="578" t="str">
        <f>+G382</f>
        <v xml:space="preserve"> ստաժ</v>
      </c>
      <c r="S382" s="578" t="str">
        <f>+H382</f>
        <v>Ստաժի %-ը</v>
      </c>
      <c r="T382" s="579" t="s">
        <v>62</v>
      </c>
      <c r="U382" s="579" t="s">
        <v>63</v>
      </c>
      <c r="V382" s="579" t="s">
        <v>1149</v>
      </c>
      <c r="W382" s="504" t="s">
        <v>1150</v>
      </c>
      <c r="X382" s="579" t="s">
        <v>450</v>
      </c>
      <c r="Y382" s="579" t="s">
        <v>451</v>
      </c>
      <c r="Z382" s="579" t="s">
        <v>1957</v>
      </c>
      <c r="AA382" s="579" t="s">
        <v>609</v>
      </c>
      <c r="AB382" s="748" t="s">
        <v>1316</v>
      </c>
      <c r="AC382" s="748" t="s">
        <v>1947</v>
      </c>
      <c r="AD382" s="579" t="s">
        <v>1948</v>
      </c>
      <c r="AE382" s="578" t="str">
        <f>+R382</f>
        <v xml:space="preserve"> ստաժ</v>
      </c>
      <c r="AF382" s="578" t="str">
        <f>+S382</f>
        <v>Ստաժի %-ը</v>
      </c>
      <c r="AG382" s="579" t="s">
        <v>62</v>
      </c>
      <c r="AH382" s="579" t="s">
        <v>63</v>
      </c>
      <c r="AI382" s="579" t="s">
        <v>1149</v>
      </c>
      <c r="AJ382" s="504" t="s">
        <v>1150</v>
      </c>
      <c r="AK382" s="579" t="s">
        <v>450</v>
      </c>
      <c r="AL382" s="579" t="s">
        <v>451</v>
      </c>
      <c r="AM382" s="579" t="s">
        <v>1957</v>
      </c>
      <c r="AN382" s="579" t="s">
        <v>609</v>
      </c>
      <c r="AO382" s="748" t="s">
        <v>1316</v>
      </c>
      <c r="AP382" s="748" t="s">
        <v>2460</v>
      </c>
      <c r="AQ382" s="579" t="s">
        <v>2459</v>
      </c>
      <c r="AR382" s="578" t="str">
        <f>+AE382</f>
        <v xml:space="preserve"> ստաժ</v>
      </c>
      <c r="AS382" s="578" t="str">
        <f>+AF382</f>
        <v>Ստաժի %-ը</v>
      </c>
      <c r="AT382" s="579" t="s">
        <v>62</v>
      </c>
      <c r="AU382" s="579" t="s">
        <v>63</v>
      </c>
      <c r="AV382" s="579" t="s">
        <v>1149</v>
      </c>
      <c r="AW382" s="504" t="s">
        <v>1150</v>
      </c>
      <c r="AX382" s="579" t="s">
        <v>450</v>
      </c>
      <c r="AY382" s="579" t="s">
        <v>451</v>
      </c>
      <c r="AZ382" s="579" t="s">
        <v>1957</v>
      </c>
      <c r="BA382" s="579" t="s">
        <v>609</v>
      </c>
      <c r="BB382" s="748" t="s">
        <v>1316</v>
      </c>
      <c r="BC382" s="748" t="s">
        <v>2933</v>
      </c>
      <c r="BD382" s="579" t="s">
        <v>2934</v>
      </c>
    </row>
    <row r="383" spans="1:56" s="451" customFormat="1" ht="27">
      <c r="A383" s="807">
        <v>1</v>
      </c>
      <c r="B383" s="808" t="s">
        <v>2700</v>
      </c>
      <c r="C383" s="809" t="s">
        <v>1960</v>
      </c>
      <c r="D383" s="809">
        <v>2000</v>
      </c>
      <c r="E383" s="810" t="s">
        <v>452</v>
      </c>
      <c r="F383" s="809">
        <v>1</v>
      </c>
      <c r="G383" s="811">
        <v>1</v>
      </c>
      <c r="H383" s="812"/>
      <c r="I383" s="813">
        <v>83200</v>
      </c>
      <c r="J383" s="813">
        <v>3.88</v>
      </c>
      <c r="K383" s="814">
        <f t="shared" ref="K383:K394" si="805">+J383*I383</f>
        <v>322816</v>
      </c>
      <c r="L383" s="814">
        <v>0</v>
      </c>
      <c r="M383" s="814"/>
      <c r="N383" s="814">
        <f t="shared" ref="N383:N394" si="806">+K383+L383+M383</f>
        <v>322816</v>
      </c>
      <c r="O383" s="813"/>
      <c r="P383" s="815">
        <f t="shared" ref="P383:P394" si="807">+N383+O383</f>
        <v>322816</v>
      </c>
      <c r="Q383" s="815">
        <f t="shared" ref="Q383:Q394" si="808">+P383*13</f>
        <v>4196608</v>
      </c>
      <c r="R383" s="454">
        <f t="shared" ref="R383:R394" si="809">+G383+1</f>
        <v>2</v>
      </c>
      <c r="S383" s="448"/>
      <c r="T383" s="449">
        <v>83200</v>
      </c>
      <c r="U383" s="449">
        <f>+J383</f>
        <v>3.88</v>
      </c>
      <c r="V383" s="449"/>
      <c r="W383" s="449">
        <f t="shared" ref="W383:W394" si="810">+U383+U383*V383</f>
        <v>3.88</v>
      </c>
      <c r="X383" s="450">
        <f t="shared" ref="X383:X394" si="811">+W383*T383</f>
        <v>322816</v>
      </c>
      <c r="Y383" s="450">
        <f t="shared" ref="Y383:Y394" si="812">IF((S383&lt;=30)*AND(X383*S383%&gt;L383),X383*S383%,IF((S383&gt;30)*AND(X383*30%&gt;L383),X383*30%,L383))</f>
        <v>0</v>
      </c>
      <c r="Z383" s="450"/>
      <c r="AA383" s="450">
        <f t="shared" ref="AA383:AA394" si="813">+X383+Y383</f>
        <v>322816</v>
      </c>
      <c r="AB383" s="449">
        <f t="shared" ref="AB383:AB394" si="814">+O383</f>
        <v>0</v>
      </c>
      <c r="AC383" s="452">
        <f t="shared" ref="AC383:AC394" si="815">+AA383+AB383</f>
        <v>322816</v>
      </c>
      <c r="AD383" s="452">
        <f t="shared" ref="AD383:AD394" si="816">+AC383*13</f>
        <v>4196608</v>
      </c>
      <c r="AE383" s="454">
        <f t="shared" ref="AE383:AE394" si="817">+R383+1</f>
        <v>3</v>
      </c>
      <c r="AF383" s="448"/>
      <c r="AG383" s="449">
        <f t="shared" ref="AG383:AG394" si="818">+T383</f>
        <v>83200</v>
      </c>
      <c r="AH383" s="449">
        <f t="shared" ref="AH383:AH394" si="819">+J383</f>
        <v>3.88</v>
      </c>
      <c r="AI383" s="449"/>
      <c r="AJ383" s="449">
        <f t="shared" ref="AJ383:AJ394" si="820">+AH383+AH383*AI383</f>
        <v>3.88</v>
      </c>
      <c r="AK383" s="450">
        <f t="shared" ref="AK383:AK394" si="821">+AJ383*AG383</f>
        <v>322816</v>
      </c>
      <c r="AL383" s="450">
        <f t="shared" ref="AL383:AL394" si="822">IF((AF383&lt;=30)*AND(AK383*AF383%&gt;Y383),AK383*AF383%,IF((AF383&gt;30)*AND(AK383*30%&gt;Y383),AK383*30%,Y383))</f>
        <v>0</v>
      </c>
      <c r="AM383" s="450"/>
      <c r="AN383" s="450">
        <f t="shared" ref="AN383:AN394" si="823">+AK383+AL383</f>
        <v>322816</v>
      </c>
      <c r="AO383" s="449">
        <f t="shared" ref="AO383:AO394" si="824">+AB383</f>
        <v>0</v>
      </c>
      <c r="AP383" s="452">
        <f t="shared" ref="AP383:AP394" si="825">+AN383+AO383</f>
        <v>322816</v>
      </c>
      <c r="AQ383" s="452">
        <f t="shared" ref="AQ383:AQ394" si="826">+AP383*13</f>
        <v>4196608</v>
      </c>
      <c r="AR383" s="454">
        <f t="shared" ref="AR383:AR394" si="827">+AE383+1</f>
        <v>4</v>
      </c>
      <c r="AS383" s="448"/>
      <c r="AT383" s="449">
        <f t="shared" ref="AT383:AT394" si="828">+AG383</f>
        <v>83200</v>
      </c>
      <c r="AU383" s="449">
        <f t="shared" ref="AU383:AU394" si="829">+J383</f>
        <v>3.88</v>
      </c>
      <c r="AV383" s="449"/>
      <c r="AW383" s="449">
        <f t="shared" ref="AW383:AW394" si="830">+AU383+AU383*AV383</f>
        <v>3.88</v>
      </c>
      <c r="AX383" s="450">
        <f t="shared" ref="AX383:AX394" si="831">+AW383*AT383</f>
        <v>322816</v>
      </c>
      <c r="AY383" s="450">
        <f t="shared" ref="AY383:AY394" si="832">IF((AS383&lt;=30)*AND(AX383*AS383%&gt;AL383),AX383*AS383%,IF((AS383&gt;30)*AND(AX383*30%&gt;AL383),AX383*30%,AL383))</f>
        <v>0</v>
      </c>
      <c r="AZ383" s="450"/>
      <c r="BA383" s="450">
        <f t="shared" ref="BA383:BA394" si="833">+AX383+AY383</f>
        <v>322816</v>
      </c>
      <c r="BB383" s="449">
        <f t="shared" ref="BB383:BB394" si="834">+AO383</f>
        <v>0</v>
      </c>
      <c r="BC383" s="452">
        <f t="shared" ref="BC383:BC394" si="835">+BA383+BB383</f>
        <v>322816</v>
      </c>
      <c r="BD383" s="452">
        <f t="shared" ref="BD383:BD394" si="836">+BC383*13</f>
        <v>4196608</v>
      </c>
    </row>
    <row r="384" spans="1:56" s="451" customFormat="1" ht="27">
      <c r="A384" s="807">
        <v>2</v>
      </c>
      <c r="B384" s="808" t="s">
        <v>3161</v>
      </c>
      <c r="C384" s="809" t="s">
        <v>1960</v>
      </c>
      <c r="D384" s="809">
        <v>2000</v>
      </c>
      <c r="E384" s="810" t="s">
        <v>452</v>
      </c>
      <c r="F384" s="809">
        <v>1</v>
      </c>
      <c r="G384" s="811">
        <v>1</v>
      </c>
      <c r="H384" s="812"/>
      <c r="I384" s="813">
        <v>83200</v>
      </c>
      <c r="J384" s="813">
        <v>3.88</v>
      </c>
      <c r="K384" s="814">
        <f t="shared" si="805"/>
        <v>322816</v>
      </c>
      <c r="L384" s="814">
        <v>0</v>
      </c>
      <c r="M384" s="814"/>
      <c r="N384" s="814">
        <f t="shared" si="806"/>
        <v>322816</v>
      </c>
      <c r="O384" s="813"/>
      <c r="P384" s="815">
        <f t="shared" si="807"/>
        <v>322816</v>
      </c>
      <c r="Q384" s="815">
        <f t="shared" si="808"/>
        <v>4196608</v>
      </c>
      <c r="R384" s="454">
        <f t="shared" si="809"/>
        <v>2</v>
      </c>
      <c r="S384" s="448"/>
      <c r="T384" s="449">
        <v>83200</v>
      </c>
      <c r="U384" s="449">
        <f t="shared" ref="U384:U394" si="837">+J384</f>
        <v>3.88</v>
      </c>
      <c r="V384" s="449"/>
      <c r="W384" s="449">
        <f t="shared" si="810"/>
        <v>3.88</v>
      </c>
      <c r="X384" s="450">
        <f t="shared" si="811"/>
        <v>322816</v>
      </c>
      <c r="Y384" s="450">
        <f t="shared" si="812"/>
        <v>0</v>
      </c>
      <c r="Z384" s="450"/>
      <c r="AA384" s="450">
        <f t="shared" si="813"/>
        <v>322816</v>
      </c>
      <c r="AB384" s="449">
        <f t="shared" si="814"/>
        <v>0</v>
      </c>
      <c r="AC384" s="452">
        <f t="shared" si="815"/>
        <v>322816</v>
      </c>
      <c r="AD384" s="452">
        <f t="shared" si="816"/>
        <v>4196608</v>
      </c>
      <c r="AE384" s="454">
        <f t="shared" si="817"/>
        <v>3</v>
      </c>
      <c r="AF384" s="448"/>
      <c r="AG384" s="449">
        <f t="shared" si="818"/>
        <v>83200</v>
      </c>
      <c r="AH384" s="449">
        <f t="shared" si="819"/>
        <v>3.88</v>
      </c>
      <c r="AI384" s="449"/>
      <c r="AJ384" s="449">
        <f t="shared" si="820"/>
        <v>3.88</v>
      </c>
      <c r="AK384" s="450">
        <f t="shared" si="821"/>
        <v>322816</v>
      </c>
      <c r="AL384" s="450">
        <f t="shared" si="822"/>
        <v>0</v>
      </c>
      <c r="AM384" s="450"/>
      <c r="AN384" s="450">
        <f t="shared" si="823"/>
        <v>322816</v>
      </c>
      <c r="AO384" s="449">
        <f t="shared" si="824"/>
        <v>0</v>
      </c>
      <c r="AP384" s="452">
        <f t="shared" si="825"/>
        <v>322816</v>
      </c>
      <c r="AQ384" s="452">
        <f t="shared" si="826"/>
        <v>4196608</v>
      </c>
      <c r="AR384" s="454">
        <f t="shared" si="827"/>
        <v>4</v>
      </c>
      <c r="AS384" s="448"/>
      <c r="AT384" s="449">
        <f t="shared" si="828"/>
        <v>83200</v>
      </c>
      <c r="AU384" s="449">
        <f t="shared" si="829"/>
        <v>3.88</v>
      </c>
      <c r="AV384" s="449"/>
      <c r="AW384" s="449">
        <f t="shared" si="830"/>
        <v>3.88</v>
      </c>
      <c r="AX384" s="450">
        <f t="shared" si="831"/>
        <v>322816</v>
      </c>
      <c r="AY384" s="450">
        <f t="shared" si="832"/>
        <v>0</v>
      </c>
      <c r="AZ384" s="450"/>
      <c r="BA384" s="450">
        <f t="shared" si="833"/>
        <v>322816</v>
      </c>
      <c r="BB384" s="449">
        <f t="shared" si="834"/>
        <v>0</v>
      </c>
      <c r="BC384" s="452">
        <f t="shared" si="835"/>
        <v>322816</v>
      </c>
      <c r="BD384" s="452">
        <f t="shared" si="836"/>
        <v>4196608</v>
      </c>
    </row>
    <row r="385" spans="1:56" s="451" customFormat="1" ht="27">
      <c r="A385" s="807">
        <v>3</v>
      </c>
      <c r="B385" s="808" t="s">
        <v>3162</v>
      </c>
      <c r="C385" s="809" t="s">
        <v>1960</v>
      </c>
      <c r="D385" s="809">
        <v>2000</v>
      </c>
      <c r="E385" s="810" t="s">
        <v>452</v>
      </c>
      <c r="F385" s="809">
        <v>1</v>
      </c>
      <c r="G385" s="811">
        <v>1</v>
      </c>
      <c r="H385" s="812"/>
      <c r="I385" s="813">
        <v>83200</v>
      </c>
      <c r="J385" s="813">
        <v>3.88</v>
      </c>
      <c r="K385" s="814">
        <f t="shared" si="805"/>
        <v>322816</v>
      </c>
      <c r="L385" s="814">
        <v>0</v>
      </c>
      <c r="M385" s="814"/>
      <c r="N385" s="814">
        <f t="shared" si="806"/>
        <v>322816</v>
      </c>
      <c r="O385" s="813"/>
      <c r="P385" s="815">
        <f t="shared" si="807"/>
        <v>322816</v>
      </c>
      <c r="Q385" s="815">
        <f t="shared" si="808"/>
        <v>4196608</v>
      </c>
      <c r="R385" s="454">
        <f t="shared" si="809"/>
        <v>2</v>
      </c>
      <c r="S385" s="448"/>
      <c r="T385" s="449">
        <v>83200</v>
      </c>
      <c r="U385" s="449">
        <f t="shared" si="837"/>
        <v>3.88</v>
      </c>
      <c r="V385" s="449"/>
      <c r="W385" s="449">
        <f t="shared" si="810"/>
        <v>3.88</v>
      </c>
      <c r="X385" s="450">
        <f t="shared" si="811"/>
        <v>322816</v>
      </c>
      <c r="Y385" s="450">
        <f t="shared" si="812"/>
        <v>0</v>
      </c>
      <c r="Z385" s="450"/>
      <c r="AA385" s="450">
        <f t="shared" si="813"/>
        <v>322816</v>
      </c>
      <c r="AB385" s="449">
        <f t="shared" si="814"/>
        <v>0</v>
      </c>
      <c r="AC385" s="452">
        <f t="shared" si="815"/>
        <v>322816</v>
      </c>
      <c r="AD385" s="452">
        <f t="shared" si="816"/>
        <v>4196608</v>
      </c>
      <c r="AE385" s="454">
        <f t="shared" si="817"/>
        <v>3</v>
      </c>
      <c r="AF385" s="448"/>
      <c r="AG385" s="449">
        <f t="shared" si="818"/>
        <v>83200</v>
      </c>
      <c r="AH385" s="449">
        <f t="shared" si="819"/>
        <v>3.88</v>
      </c>
      <c r="AI385" s="449"/>
      <c r="AJ385" s="449">
        <f t="shared" si="820"/>
        <v>3.88</v>
      </c>
      <c r="AK385" s="450">
        <f t="shared" si="821"/>
        <v>322816</v>
      </c>
      <c r="AL385" s="450">
        <f t="shared" si="822"/>
        <v>0</v>
      </c>
      <c r="AM385" s="450"/>
      <c r="AN385" s="450">
        <f t="shared" si="823"/>
        <v>322816</v>
      </c>
      <c r="AO385" s="449">
        <f t="shared" si="824"/>
        <v>0</v>
      </c>
      <c r="AP385" s="452">
        <f t="shared" si="825"/>
        <v>322816</v>
      </c>
      <c r="AQ385" s="452">
        <f t="shared" si="826"/>
        <v>4196608</v>
      </c>
      <c r="AR385" s="454">
        <f t="shared" si="827"/>
        <v>4</v>
      </c>
      <c r="AS385" s="448"/>
      <c r="AT385" s="449">
        <f t="shared" si="828"/>
        <v>83200</v>
      </c>
      <c r="AU385" s="449">
        <f t="shared" si="829"/>
        <v>3.88</v>
      </c>
      <c r="AV385" s="449"/>
      <c r="AW385" s="449">
        <f t="shared" si="830"/>
        <v>3.88</v>
      </c>
      <c r="AX385" s="450">
        <f t="shared" si="831"/>
        <v>322816</v>
      </c>
      <c r="AY385" s="450">
        <f t="shared" si="832"/>
        <v>0</v>
      </c>
      <c r="AZ385" s="450"/>
      <c r="BA385" s="450">
        <f t="shared" si="833"/>
        <v>322816</v>
      </c>
      <c r="BB385" s="449">
        <f t="shared" si="834"/>
        <v>0</v>
      </c>
      <c r="BC385" s="452">
        <f t="shared" si="835"/>
        <v>322816</v>
      </c>
      <c r="BD385" s="452">
        <f t="shared" si="836"/>
        <v>4196608</v>
      </c>
    </row>
    <row r="386" spans="1:56" s="451" customFormat="1" ht="27">
      <c r="A386" s="807">
        <v>4</v>
      </c>
      <c r="B386" s="808" t="s">
        <v>3163</v>
      </c>
      <c r="C386" s="809" t="s">
        <v>1960</v>
      </c>
      <c r="D386" s="809">
        <v>1985</v>
      </c>
      <c r="E386" s="810" t="s">
        <v>452</v>
      </c>
      <c r="F386" s="809">
        <v>1</v>
      </c>
      <c r="G386" s="811">
        <v>1</v>
      </c>
      <c r="H386" s="812"/>
      <c r="I386" s="813">
        <v>83200</v>
      </c>
      <c r="J386" s="813">
        <v>3.88</v>
      </c>
      <c r="K386" s="814">
        <f t="shared" si="805"/>
        <v>322816</v>
      </c>
      <c r="L386" s="814">
        <v>0</v>
      </c>
      <c r="M386" s="814"/>
      <c r="N386" s="814">
        <f t="shared" si="806"/>
        <v>322816</v>
      </c>
      <c r="O386" s="813"/>
      <c r="P386" s="815">
        <f t="shared" si="807"/>
        <v>322816</v>
      </c>
      <c r="Q386" s="815">
        <f t="shared" si="808"/>
        <v>4196608</v>
      </c>
      <c r="R386" s="454">
        <f t="shared" si="809"/>
        <v>2</v>
      </c>
      <c r="S386" s="448"/>
      <c r="T386" s="449">
        <v>83200</v>
      </c>
      <c r="U386" s="449">
        <f t="shared" si="837"/>
        <v>3.88</v>
      </c>
      <c r="V386" s="449"/>
      <c r="W386" s="449">
        <f t="shared" si="810"/>
        <v>3.88</v>
      </c>
      <c r="X386" s="450">
        <f t="shared" si="811"/>
        <v>322816</v>
      </c>
      <c r="Y386" s="450">
        <f t="shared" si="812"/>
        <v>0</v>
      </c>
      <c r="Z386" s="450"/>
      <c r="AA386" s="450">
        <f t="shared" si="813"/>
        <v>322816</v>
      </c>
      <c r="AB386" s="449">
        <f t="shared" si="814"/>
        <v>0</v>
      </c>
      <c r="AC386" s="452">
        <f t="shared" si="815"/>
        <v>322816</v>
      </c>
      <c r="AD386" s="452">
        <f t="shared" si="816"/>
        <v>4196608</v>
      </c>
      <c r="AE386" s="454">
        <f t="shared" si="817"/>
        <v>3</v>
      </c>
      <c r="AF386" s="448"/>
      <c r="AG386" s="449">
        <f t="shared" si="818"/>
        <v>83200</v>
      </c>
      <c r="AH386" s="449">
        <f t="shared" si="819"/>
        <v>3.88</v>
      </c>
      <c r="AI386" s="449"/>
      <c r="AJ386" s="449">
        <f t="shared" si="820"/>
        <v>3.88</v>
      </c>
      <c r="AK386" s="450">
        <f t="shared" si="821"/>
        <v>322816</v>
      </c>
      <c r="AL386" s="450">
        <f t="shared" si="822"/>
        <v>0</v>
      </c>
      <c r="AM386" s="450"/>
      <c r="AN386" s="450">
        <f t="shared" si="823"/>
        <v>322816</v>
      </c>
      <c r="AO386" s="449">
        <f t="shared" si="824"/>
        <v>0</v>
      </c>
      <c r="AP386" s="452">
        <f t="shared" si="825"/>
        <v>322816</v>
      </c>
      <c r="AQ386" s="452">
        <f t="shared" si="826"/>
        <v>4196608</v>
      </c>
      <c r="AR386" s="454">
        <f t="shared" si="827"/>
        <v>4</v>
      </c>
      <c r="AS386" s="448"/>
      <c r="AT386" s="449">
        <f t="shared" si="828"/>
        <v>83200</v>
      </c>
      <c r="AU386" s="449">
        <f t="shared" si="829"/>
        <v>3.88</v>
      </c>
      <c r="AV386" s="449"/>
      <c r="AW386" s="449">
        <f t="shared" si="830"/>
        <v>3.88</v>
      </c>
      <c r="AX386" s="450">
        <f t="shared" si="831"/>
        <v>322816</v>
      </c>
      <c r="AY386" s="450">
        <f t="shared" si="832"/>
        <v>0</v>
      </c>
      <c r="AZ386" s="450"/>
      <c r="BA386" s="450">
        <f t="shared" si="833"/>
        <v>322816</v>
      </c>
      <c r="BB386" s="449">
        <f t="shared" si="834"/>
        <v>0</v>
      </c>
      <c r="BC386" s="452">
        <f t="shared" si="835"/>
        <v>322816</v>
      </c>
      <c r="BD386" s="452">
        <f t="shared" si="836"/>
        <v>4196608</v>
      </c>
    </row>
    <row r="387" spans="1:56" s="451" customFormat="1" ht="27">
      <c r="A387" s="807">
        <v>5</v>
      </c>
      <c r="B387" s="808" t="s">
        <v>3164</v>
      </c>
      <c r="C387" s="809" t="s">
        <v>1960</v>
      </c>
      <c r="D387" s="809">
        <v>1994</v>
      </c>
      <c r="E387" s="810" t="s">
        <v>452</v>
      </c>
      <c r="F387" s="809">
        <v>1</v>
      </c>
      <c r="G387" s="811">
        <v>1</v>
      </c>
      <c r="H387" s="812"/>
      <c r="I387" s="813">
        <v>83200</v>
      </c>
      <c r="J387" s="813">
        <v>3.88</v>
      </c>
      <c r="K387" s="814">
        <f t="shared" si="805"/>
        <v>322816</v>
      </c>
      <c r="L387" s="814">
        <v>0</v>
      </c>
      <c r="M387" s="814"/>
      <c r="N387" s="814">
        <f t="shared" si="806"/>
        <v>322816</v>
      </c>
      <c r="O387" s="813"/>
      <c r="P387" s="815">
        <f t="shared" si="807"/>
        <v>322816</v>
      </c>
      <c r="Q387" s="815">
        <f t="shared" si="808"/>
        <v>4196608</v>
      </c>
      <c r="R387" s="454">
        <f t="shared" si="809"/>
        <v>2</v>
      </c>
      <c r="S387" s="448"/>
      <c r="T387" s="449">
        <v>83200</v>
      </c>
      <c r="U387" s="449">
        <f t="shared" si="837"/>
        <v>3.88</v>
      </c>
      <c r="V387" s="449"/>
      <c r="W387" s="449">
        <f t="shared" si="810"/>
        <v>3.88</v>
      </c>
      <c r="X387" s="450">
        <f t="shared" si="811"/>
        <v>322816</v>
      </c>
      <c r="Y387" s="450">
        <f t="shared" si="812"/>
        <v>0</v>
      </c>
      <c r="Z387" s="450"/>
      <c r="AA387" s="450">
        <f t="shared" si="813"/>
        <v>322816</v>
      </c>
      <c r="AB387" s="449">
        <f t="shared" si="814"/>
        <v>0</v>
      </c>
      <c r="AC387" s="452">
        <f t="shared" si="815"/>
        <v>322816</v>
      </c>
      <c r="AD387" s="452">
        <f t="shared" si="816"/>
        <v>4196608</v>
      </c>
      <c r="AE387" s="454">
        <f t="shared" si="817"/>
        <v>3</v>
      </c>
      <c r="AF387" s="448"/>
      <c r="AG387" s="449">
        <f t="shared" si="818"/>
        <v>83200</v>
      </c>
      <c r="AH387" s="449">
        <f t="shared" si="819"/>
        <v>3.88</v>
      </c>
      <c r="AI387" s="449"/>
      <c r="AJ387" s="449">
        <f t="shared" si="820"/>
        <v>3.88</v>
      </c>
      <c r="AK387" s="450">
        <f t="shared" si="821"/>
        <v>322816</v>
      </c>
      <c r="AL387" s="450">
        <f t="shared" si="822"/>
        <v>0</v>
      </c>
      <c r="AM387" s="450"/>
      <c r="AN387" s="450">
        <f t="shared" si="823"/>
        <v>322816</v>
      </c>
      <c r="AO387" s="449">
        <f t="shared" si="824"/>
        <v>0</v>
      </c>
      <c r="AP387" s="452">
        <f t="shared" si="825"/>
        <v>322816</v>
      </c>
      <c r="AQ387" s="452">
        <f t="shared" si="826"/>
        <v>4196608</v>
      </c>
      <c r="AR387" s="454">
        <f t="shared" si="827"/>
        <v>4</v>
      </c>
      <c r="AS387" s="448"/>
      <c r="AT387" s="449">
        <f t="shared" si="828"/>
        <v>83200</v>
      </c>
      <c r="AU387" s="449">
        <f t="shared" si="829"/>
        <v>3.88</v>
      </c>
      <c r="AV387" s="449"/>
      <c r="AW387" s="449">
        <f t="shared" si="830"/>
        <v>3.88</v>
      </c>
      <c r="AX387" s="450">
        <f t="shared" si="831"/>
        <v>322816</v>
      </c>
      <c r="AY387" s="450">
        <f t="shared" si="832"/>
        <v>0</v>
      </c>
      <c r="AZ387" s="450"/>
      <c r="BA387" s="450">
        <f t="shared" si="833"/>
        <v>322816</v>
      </c>
      <c r="BB387" s="449">
        <f t="shared" si="834"/>
        <v>0</v>
      </c>
      <c r="BC387" s="452">
        <f t="shared" si="835"/>
        <v>322816</v>
      </c>
      <c r="BD387" s="452">
        <f t="shared" si="836"/>
        <v>4196608</v>
      </c>
    </row>
    <row r="388" spans="1:56" s="451" customFormat="1" ht="27">
      <c r="A388" s="807">
        <v>6</v>
      </c>
      <c r="B388" s="808" t="s">
        <v>3165</v>
      </c>
      <c r="C388" s="809" t="s">
        <v>1960</v>
      </c>
      <c r="D388" s="809">
        <v>1998</v>
      </c>
      <c r="E388" s="810" t="s">
        <v>452</v>
      </c>
      <c r="F388" s="809">
        <v>1</v>
      </c>
      <c r="G388" s="811">
        <v>1</v>
      </c>
      <c r="H388" s="812"/>
      <c r="I388" s="813">
        <v>83200</v>
      </c>
      <c r="J388" s="813">
        <v>3.88</v>
      </c>
      <c r="K388" s="814">
        <f t="shared" si="805"/>
        <v>322816</v>
      </c>
      <c r="L388" s="814">
        <v>0</v>
      </c>
      <c r="M388" s="814"/>
      <c r="N388" s="814">
        <f t="shared" si="806"/>
        <v>322816</v>
      </c>
      <c r="O388" s="813"/>
      <c r="P388" s="815">
        <f t="shared" si="807"/>
        <v>322816</v>
      </c>
      <c r="Q388" s="815">
        <f t="shared" si="808"/>
        <v>4196608</v>
      </c>
      <c r="R388" s="454">
        <f t="shared" si="809"/>
        <v>2</v>
      </c>
      <c r="S388" s="448"/>
      <c r="T388" s="449">
        <v>83200</v>
      </c>
      <c r="U388" s="449">
        <f t="shared" si="837"/>
        <v>3.88</v>
      </c>
      <c r="V388" s="449"/>
      <c r="W388" s="449">
        <f t="shared" si="810"/>
        <v>3.88</v>
      </c>
      <c r="X388" s="450">
        <f t="shared" si="811"/>
        <v>322816</v>
      </c>
      <c r="Y388" s="450">
        <f t="shared" si="812"/>
        <v>0</v>
      </c>
      <c r="Z388" s="450"/>
      <c r="AA388" s="450">
        <f t="shared" si="813"/>
        <v>322816</v>
      </c>
      <c r="AB388" s="449">
        <f t="shared" si="814"/>
        <v>0</v>
      </c>
      <c r="AC388" s="452">
        <f t="shared" si="815"/>
        <v>322816</v>
      </c>
      <c r="AD388" s="452">
        <f t="shared" si="816"/>
        <v>4196608</v>
      </c>
      <c r="AE388" s="454">
        <f t="shared" si="817"/>
        <v>3</v>
      </c>
      <c r="AF388" s="448"/>
      <c r="AG388" s="449">
        <f t="shared" si="818"/>
        <v>83200</v>
      </c>
      <c r="AH388" s="449">
        <f t="shared" si="819"/>
        <v>3.88</v>
      </c>
      <c r="AI388" s="449"/>
      <c r="AJ388" s="449">
        <f t="shared" si="820"/>
        <v>3.88</v>
      </c>
      <c r="AK388" s="450">
        <f t="shared" si="821"/>
        <v>322816</v>
      </c>
      <c r="AL388" s="450">
        <f t="shared" si="822"/>
        <v>0</v>
      </c>
      <c r="AM388" s="450"/>
      <c r="AN388" s="450">
        <f t="shared" si="823"/>
        <v>322816</v>
      </c>
      <c r="AO388" s="449">
        <f t="shared" si="824"/>
        <v>0</v>
      </c>
      <c r="AP388" s="452">
        <f t="shared" si="825"/>
        <v>322816</v>
      </c>
      <c r="AQ388" s="452">
        <f t="shared" si="826"/>
        <v>4196608</v>
      </c>
      <c r="AR388" s="454">
        <f t="shared" si="827"/>
        <v>4</v>
      </c>
      <c r="AS388" s="448"/>
      <c r="AT388" s="449">
        <f t="shared" si="828"/>
        <v>83200</v>
      </c>
      <c r="AU388" s="449">
        <f t="shared" si="829"/>
        <v>3.88</v>
      </c>
      <c r="AV388" s="449"/>
      <c r="AW388" s="449">
        <f t="shared" si="830"/>
        <v>3.88</v>
      </c>
      <c r="AX388" s="450">
        <f t="shared" si="831"/>
        <v>322816</v>
      </c>
      <c r="AY388" s="450">
        <f t="shared" si="832"/>
        <v>0</v>
      </c>
      <c r="AZ388" s="450"/>
      <c r="BA388" s="450">
        <f t="shared" si="833"/>
        <v>322816</v>
      </c>
      <c r="BB388" s="449">
        <f t="shared" si="834"/>
        <v>0</v>
      </c>
      <c r="BC388" s="452">
        <f t="shared" si="835"/>
        <v>322816</v>
      </c>
      <c r="BD388" s="452">
        <f t="shared" si="836"/>
        <v>4196608</v>
      </c>
    </row>
    <row r="389" spans="1:56" s="451" customFormat="1" ht="27">
      <c r="A389" s="807">
        <v>7</v>
      </c>
      <c r="B389" s="808" t="s">
        <v>3166</v>
      </c>
      <c r="C389" s="809" t="s">
        <v>1960</v>
      </c>
      <c r="D389" s="809">
        <v>1973</v>
      </c>
      <c r="E389" s="810" t="s">
        <v>452</v>
      </c>
      <c r="F389" s="809">
        <v>1</v>
      </c>
      <c r="G389" s="811">
        <v>1</v>
      </c>
      <c r="H389" s="812"/>
      <c r="I389" s="813">
        <v>83200</v>
      </c>
      <c r="J389" s="813">
        <v>3.88</v>
      </c>
      <c r="K389" s="814">
        <f>+J389*I389</f>
        <v>322816</v>
      </c>
      <c r="L389" s="814">
        <v>0</v>
      </c>
      <c r="M389" s="814"/>
      <c r="N389" s="814">
        <f t="shared" si="806"/>
        <v>322816</v>
      </c>
      <c r="O389" s="813"/>
      <c r="P389" s="815">
        <f>+N389+O389</f>
        <v>322816</v>
      </c>
      <c r="Q389" s="815">
        <f>+P389*13</f>
        <v>4196608</v>
      </c>
      <c r="R389" s="454">
        <f>+G389+1</f>
        <v>2</v>
      </c>
      <c r="S389" s="448"/>
      <c r="T389" s="449">
        <v>83200</v>
      </c>
      <c r="U389" s="449">
        <f>+J389</f>
        <v>3.88</v>
      </c>
      <c r="V389" s="449"/>
      <c r="W389" s="449">
        <f>+U389+U389*V389</f>
        <v>3.88</v>
      </c>
      <c r="X389" s="450">
        <f>+W389*T389</f>
        <v>322816</v>
      </c>
      <c r="Y389" s="450">
        <f>IF((S389&lt;=30)*AND(X389*S389%&gt;L389),X389*S389%,IF((S389&gt;30)*AND(X389*30%&gt;L389),X389*30%,L389))</f>
        <v>0</v>
      </c>
      <c r="Z389" s="450"/>
      <c r="AA389" s="450">
        <f>+X389+Y389</f>
        <v>322816</v>
      </c>
      <c r="AB389" s="449">
        <f>+O389</f>
        <v>0</v>
      </c>
      <c r="AC389" s="452">
        <f>+AA389+AB389</f>
        <v>322816</v>
      </c>
      <c r="AD389" s="452">
        <f>+AC389*13</f>
        <v>4196608</v>
      </c>
      <c r="AE389" s="454">
        <f>+R389+1</f>
        <v>3</v>
      </c>
      <c r="AF389" s="448"/>
      <c r="AG389" s="449">
        <f>+T389</f>
        <v>83200</v>
      </c>
      <c r="AH389" s="449">
        <f>+J389</f>
        <v>3.88</v>
      </c>
      <c r="AI389" s="449"/>
      <c r="AJ389" s="449">
        <f>+AH389+AH389*AI389</f>
        <v>3.88</v>
      </c>
      <c r="AK389" s="450">
        <f>+AJ389*AG389</f>
        <v>322816</v>
      </c>
      <c r="AL389" s="450">
        <f>IF((AF389&lt;=30)*AND(AK389*AF389%&gt;Y389),AK389*AF389%,IF((AF389&gt;30)*AND(AK389*30%&gt;Y389),AK389*30%,Y389))</f>
        <v>0</v>
      </c>
      <c r="AM389" s="450"/>
      <c r="AN389" s="450">
        <f>+AK389+AL389</f>
        <v>322816</v>
      </c>
      <c r="AO389" s="449">
        <f>+AB389</f>
        <v>0</v>
      </c>
      <c r="AP389" s="452">
        <f>+AN389+AO389</f>
        <v>322816</v>
      </c>
      <c r="AQ389" s="452">
        <f>+AP389*13</f>
        <v>4196608</v>
      </c>
      <c r="AR389" s="454">
        <f>+AE389+1</f>
        <v>4</v>
      </c>
      <c r="AS389" s="448"/>
      <c r="AT389" s="449">
        <f>+AG389</f>
        <v>83200</v>
      </c>
      <c r="AU389" s="449">
        <f>+J389</f>
        <v>3.88</v>
      </c>
      <c r="AV389" s="449"/>
      <c r="AW389" s="449">
        <f>+AU389+AU389*AV389</f>
        <v>3.88</v>
      </c>
      <c r="AX389" s="450">
        <f>+AW389*AT389</f>
        <v>322816</v>
      </c>
      <c r="AY389" s="450">
        <f>IF((AS389&lt;=30)*AND(AX389*AS389%&gt;AL389),AX389*AS389%,IF((AS389&gt;30)*AND(AX389*30%&gt;AL389),AX389*30%,AL389))</f>
        <v>0</v>
      </c>
      <c r="AZ389" s="450"/>
      <c r="BA389" s="450">
        <f>+AX389+AY389</f>
        <v>322816</v>
      </c>
      <c r="BB389" s="449">
        <f>+AO389</f>
        <v>0</v>
      </c>
      <c r="BC389" s="452">
        <f>+BA389+BB389</f>
        <v>322816</v>
      </c>
      <c r="BD389" s="452">
        <f>+BC389*13</f>
        <v>4196608</v>
      </c>
    </row>
    <row r="390" spans="1:56" s="451" customFormat="1" ht="27">
      <c r="A390" s="807">
        <v>8</v>
      </c>
      <c r="B390" s="808" t="s">
        <v>3167</v>
      </c>
      <c r="C390" s="809" t="s">
        <v>1960</v>
      </c>
      <c r="D390" s="809">
        <v>1995</v>
      </c>
      <c r="E390" s="810" t="s">
        <v>452</v>
      </c>
      <c r="F390" s="809">
        <v>1</v>
      </c>
      <c r="G390" s="811">
        <v>1</v>
      </c>
      <c r="H390" s="812"/>
      <c r="I390" s="813">
        <v>83200</v>
      </c>
      <c r="J390" s="813">
        <v>3.88</v>
      </c>
      <c r="K390" s="814">
        <f>+J390*I390</f>
        <v>322816</v>
      </c>
      <c r="L390" s="814">
        <v>0</v>
      </c>
      <c r="M390" s="814"/>
      <c r="N390" s="814">
        <f t="shared" si="806"/>
        <v>322816</v>
      </c>
      <c r="O390" s="813"/>
      <c r="P390" s="815">
        <f>+N390+O390</f>
        <v>322816</v>
      </c>
      <c r="Q390" s="815">
        <f>+P390*13</f>
        <v>4196608</v>
      </c>
      <c r="R390" s="454">
        <f>+G390+1</f>
        <v>2</v>
      </c>
      <c r="S390" s="448"/>
      <c r="T390" s="449">
        <v>83200</v>
      </c>
      <c r="U390" s="449">
        <f>+J390</f>
        <v>3.88</v>
      </c>
      <c r="V390" s="449"/>
      <c r="W390" s="449">
        <f>+U390+U390*V390</f>
        <v>3.88</v>
      </c>
      <c r="X390" s="450">
        <f>+W390*T390</f>
        <v>322816</v>
      </c>
      <c r="Y390" s="450">
        <f>IF((S390&lt;=30)*AND(X390*S390%&gt;L390),X390*S390%,IF((S390&gt;30)*AND(X390*30%&gt;L390),X390*30%,L390))</f>
        <v>0</v>
      </c>
      <c r="Z390" s="450"/>
      <c r="AA390" s="450">
        <f>+X390+Y390</f>
        <v>322816</v>
      </c>
      <c r="AB390" s="449">
        <f>+O390</f>
        <v>0</v>
      </c>
      <c r="AC390" s="452">
        <f>+AA390+AB390</f>
        <v>322816</v>
      </c>
      <c r="AD390" s="452">
        <f>+AC390*13</f>
        <v>4196608</v>
      </c>
      <c r="AE390" s="454">
        <f>+R390+1</f>
        <v>3</v>
      </c>
      <c r="AF390" s="448"/>
      <c r="AG390" s="449">
        <f>+T390</f>
        <v>83200</v>
      </c>
      <c r="AH390" s="449">
        <f>+J390</f>
        <v>3.88</v>
      </c>
      <c r="AI390" s="449"/>
      <c r="AJ390" s="449">
        <f>+AH390+AH390*AI390</f>
        <v>3.88</v>
      </c>
      <c r="AK390" s="450">
        <f>+AJ390*AG390</f>
        <v>322816</v>
      </c>
      <c r="AL390" s="450">
        <f>IF((AF390&lt;=30)*AND(AK390*AF390%&gt;Y390),AK390*AF390%,IF((AF390&gt;30)*AND(AK390*30%&gt;Y390),AK390*30%,Y390))</f>
        <v>0</v>
      </c>
      <c r="AM390" s="450"/>
      <c r="AN390" s="450">
        <f>+AK390+AL390</f>
        <v>322816</v>
      </c>
      <c r="AO390" s="449">
        <f>+AB390</f>
        <v>0</v>
      </c>
      <c r="AP390" s="452">
        <f>+AN390+AO390</f>
        <v>322816</v>
      </c>
      <c r="AQ390" s="452">
        <f>+AP390*13</f>
        <v>4196608</v>
      </c>
      <c r="AR390" s="454">
        <f>+AE390+1</f>
        <v>4</v>
      </c>
      <c r="AS390" s="448"/>
      <c r="AT390" s="449">
        <f>+AG390</f>
        <v>83200</v>
      </c>
      <c r="AU390" s="449">
        <f>+J390</f>
        <v>3.88</v>
      </c>
      <c r="AV390" s="449"/>
      <c r="AW390" s="449">
        <f>+AU390+AU390*AV390</f>
        <v>3.88</v>
      </c>
      <c r="AX390" s="450">
        <f>+AW390*AT390</f>
        <v>322816</v>
      </c>
      <c r="AY390" s="450">
        <f>IF((AS390&lt;=30)*AND(AX390*AS390%&gt;AL390),AX390*AS390%,IF((AS390&gt;30)*AND(AX390*30%&gt;AL390),AX390*30%,AL390))</f>
        <v>0</v>
      </c>
      <c r="AZ390" s="450"/>
      <c r="BA390" s="450">
        <f>+AX390+AY390</f>
        <v>322816</v>
      </c>
      <c r="BB390" s="449">
        <f>+AO390</f>
        <v>0</v>
      </c>
      <c r="BC390" s="452">
        <f>+BA390+BB390</f>
        <v>322816</v>
      </c>
      <c r="BD390" s="452">
        <f>+BC390*13</f>
        <v>4196608</v>
      </c>
    </row>
    <row r="391" spans="1:56" s="451" customFormat="1" ht="27">
      <c r="A391" s="807">
        <v>9</v>
      </c>
      <c r="B391" s="808" t="s">
        <v>3168</v>
      </c>
      <c r="C391" s="809" t="s">
        <v>1960</v>
      </c>
      <c r="D391" s="809">
        <v>1995</v>
      </c>
      <c r="E391" s="810" t="s">
        <v>452</v>
      </c>
      <c r="F391" s="809">
        <v>1</v>
      </c>
      <c r="G391" s="811">
        <v>1</v>
      </c>
      <c r="H391" s="812"/>
      <c r="I391" s="813">
        <v>83200</v>
      </c>
      <c r="J391" s="813">
        <v>3.88</v>
      </c>
      <c r="K391" s="814">
        <f>+J391*I391</f>
        <v>322816</v>
      </c>
      <c r="L391" s="814">
        <v>0</v>
      </c>
      <c r="M391" s="814"/>
      <c r="N391" s="814">
        <f t="shared" si="806"/>
        <v>322816</v>
      </c>
      <c r="O391" s="813"/>
      <c r="P391" s="815">
        <f>+N391+O391</f>
        <v>322816</v>
      </c>
      <c r="Q391" s="815">
        <f>+P391*13</f>
        <v>4196608</v>
      </c>
      <c r="R391" s="454">
        <f>+G391+1</f>
        <v>2</v>
      </c>
      <c r="S391" s="448"/>
      <c r="T391" s="449">
        <v>83200</v>
      </c>
      <c r="U391" s="449">
        <f>+J391</f>
        <v>3.88</v>
      </c>
      <c r="V391" s="449"/>
      <c r="W391" s="449">
        <f>+U391+U391*V391</f>
        <v>3.88</v>
      </c>
      <c r="X391" s="450">
        <f>+W391*T391</f>
        <v>322816</v>
      </c>
      <c r="Y391" s="450">
        <f>IF((S391&lt;=30)*AND(X391*S391%&gt;L391),X391*S391%,IF((S391&gt;30)*AND(X391*30%&gt;L391),X391*30%,L391))</f>
        <v>0</v>
      </c>
      <c r="Z391" s="450"/>
      <c r="AA391" s="450">
        <f>+X391+Y391</f>
        <v>322816</v>
      </c>
      <c r="AB391" s="449">
        <f>+O391</f>
        <v>0</v>
      </c>
      <c r="AC391" s="452">
        <f>+AA391+AB391</f>
        <v>322816</v>
      </c>
      <c r="AD391" s="452">
        <f>+AC391*13</f>
        <v>4196608</v>
      </c>
      <c r="AE391" s="454">
        <f>+R391+1</f>
        <v>3</v>
      </c>
      <c r="AF391" s="448"/>
      <c r="AG391" s="449">
        <f>+T391</f>
        <v>83200</v>
      </c>
      <c r="AH391" s="449">
        <f>+J391</f>
        <v>3.88</v>
      </c>
      <c r="AI391" s="449"/>
      <c r="AJ391" s="449">
        <f>+AH391+AH391*AI391</f>
        <v>3.88</v>
      </c>
      <c r="AK391" s="450">
        <f>+AJ391*AG391</f>
        <v>322816</v>
      </c>
      <c r="AL391" s="450">
        <f>IF((AF391&lt;=30)*AND(AK391*AF391%&gt;Y391),AK391*AF391%,IF((AF391&gt;30)*AND(AK391*30%&gt;Y391),AK391*30%,Y391))</f>
        <v>0</v>
      </c>
      <c r="AM391" s="450"/>
      <c r="AN391" s="450">
        <f>+AK391+AL391</f>
        <v>322816</v>
      </c>
      <c r="AO391" s="449">
        <f>+AB391</f>
        <v>0</v>
      </c>
      <c r="AP391" s="452">
        <f>+AN391+AO391</f>
        <v>322816</v>
      </c>
      <c r="AQ391" s="452">
        <f>+AP391*13</f>
        <v>4196608</v>
      </c>
      <c r="AR391" s="454">
        <f>+AE391+1</f>
        <v>4</v>
      </c>
      <c r="AS391" s="448"/>
      <c r="AT391" s="449">
        <f>+AG391</f>
        <v>83200</v>
      </c>
      <c r="AU391" s="449">
        <f>+J391</f>
        <v>3.88</v>
      </c>
      <c r="AV391" s="449"/>
      <c r="AW391" s="449">
        <f>+AU391+AU391*AV391</f>
        <v>3.88</v>
      </c>
      <c r="AX391" s="450">
        <f>+AW391*AT391</f>
        <v>322816</v>
      </c>
      <c r="AY391" s="450">
        <f>IF((AS391&lt;=30)*AND(AX391*AS391%&gt;AL391),AX391*AS391%,IF((AS391&gt;30)*AND(AX391*30%&gt;AL391),AX391*30%,AL391))</f>
        <v>0</v>
      </c>
      <c r="AZ391" s="450"/>
      <c r="BA391" s="450">
        <f>+AX391+AY391</f>
        <v>322816</v>
      </c>
      <c r="BB391" s="449">
        <f>+AO391</f>
        <v>0</v>
      </c>
      <c r="BC391" s="452">
        <f>+BA391+BB391</f>
        <v>322816</v>
      </c>
      <c r="BD391" s="452">
        <f>+BC391*13</f>
        <v>4196608</v>
      </c>
    </row>
    <row r="392" spans="1:56" s="451" customFormat="1" ht="27">
      <c r="A392" s="807">
        <v>10</v>
      </c>
      <c r="B392" s="808" t="s">
        <v>3169</v>
      </c>
      <c r="C392" s="809" t="s">
        <v>1960</v>
      </c>
      <c r="D392" s="809">
        <v>1995</v>
      </c>
      <c r="E392" s="810" t="s">
        <v>452</v>
      </c>
      <c r="F392" s="809">
        <v>1</v>
      </c>
      <c r="G392" s="811">
        <v>6</v>
      </c>
      <c r="H392" s="812"/>
      <c r="I392" s="813">
        <v>83200</v>
      </c>
      <c r="J392" s="813">
        <v>3.88</v>
      </c>
      <c r="K392" s="814">
        <f t="shared" si="805"/>
        <v>322816</v>
      </c>
      <c r="L392" s="814">
        <v>0</v>
      </c>
      <c r="M392" s="814"/>
      <c r="N392" s="814">
        <f t="shared" si="806"/>
        <v>322816</v>
      </c>
      <c r="O392" s="813"/>
      <c r="P392" s="815">
        <f t="shared" si="807"/>
        <v>322816</v>
      </c>
      <c r="Q392" s="815">
        <f t="shared" si="808"/>
        <v>4196608</v>
      </c>
      <c r="R392" s="454">
        <f t="shared" si="809"/>
        <v>7</v>
      </c>
      <c r="S392" s="448"/>
      <c r="T392" s="449">
        <v>83200</v>
      </c>
      <c r="U392" s="449">
        <f t="shared" si="837"/>
        <v>3.88</v>
      </c>
      <c r="V392" s="449"/>
      <c r="W392" s="449">
        <f t="shared" si="810"/>
        <v>3.88</v>
      </c>
      <c r="X392" s="450">
        <f t="shared" si="811"/>
        <v>322816</v>
      </c>
      <c r="Y392" s="450">
        <f t="shared" si="812"/>
        <v>0</v>
      </c>
      <c r="Z392" s="450"/>
      <c r="AA392" s="450">
        <f t="shared" si="813"/>
        <v>322816</v>
      </c>
      <c r="AB392" s="449">
        <f t="shared" si="814"/>
        <v>0</v>
      </c>
      <c r="AC392" s="452">
        <f t="shared" si="815"/>
        <v>322816</v>
      </c>
      <c r="AD392" s="452">
        <f t="shared" si="816"/>
        <v>4196608</v>
      </c>
      <c r="AE392" s="454">
        <f t="shared" si="817"/>
        <v>8</v>
      </c>
      <c r="AF392" s="448"/>
      <c r="AG392" s="449">
        <f t="shared" si="818"/>
        <v>83200</v>
      </c>
      <c r="AH392" s="449">
        <f t="shared" si="819"/>
        <v>3.88</v>
      </c>
      <c r="AI392" s="449"/>
      <c r="AJ392" s="449">
        <f t="shared" si="820"/>
        <v>3.88</v>
      </c>
      <c r="AK392" s="450">
        <f t="shared" si="821"/>
        <v>322816</v>
      </c>
      <c r="AL392" s="450">
        <f t="shared" si="822"/>
        <v>0</v>
      </c>
      <c r="AM392" s="450"/>
      <c r="AN392" s="450">
        <f t="shared" si="823"/>
        <v>322816</v>
      </c>
      <c r="AO392" s="449">
        <f t="shared" si="824"/>
        <v>0</v>
      </c>
      <c r="AP392" s="452">
        <f t="shared" si="825"/>
        <v>322816</v>
      </c>
      <c r="AQ392" s="452">
        <f t="shared" si="826"/>
        <v>4196608</v>
      </c>
      <c r="AR392" s="454">
        <f t="shared" si="827"/>
        <v>9</v>
      </c>
      <c r="AS392" s="448"/>
      <c r="AT392" s="449">
        <f t="shared" si="828"/>
        <v>83200</v>
      </c>
      <c r="AU392" s="449">
        <f t="shared" si="829"/>
        <v>3.88</v>
      </c>
      <c r="AV392" s="449"/>
      <c r="AW392" s="449">
        <f t="shared" si="830"/>
        <v>3.88</v>
      </c>
      <c r="AX392" s="450">
        <f t="shared" si="831"/>
        <v>322816</v>
      </c>
      <c r="AY392" s="450">
        <f t="shared" si="832"/>
        <v>0</v>
      </c>
      <c r="AZ392" s="450"/>
      <c r="BA392" s="450">
        <f t="shared" si="833"/>
        <v>322816</v>
      </c>
      <c r="BB392" s="449">
        <f t="shared" si="834"/>
        <v>0</v>
      </c>
      <c r="BC392" s="452">
        <f t="shared" si="835"/>
        <v>322816</v>
      </c>
      <c r="BD392" s="452">
        <f t="shared" si="836"/>
        <v>4196608</v>
      </c>
    </row>
    <row r="393" spans="1:56" s="451" customFormat="1" ht="27">
      <c r="A393" s="807">
        <v>11</v>
      </c>
      <c r="B393" s="808" t="s">
        <v>3170</v>
      </c>
      <c r="C393" s="809" t="s">
        <v>1960</v>
      </c>
      <c r="D393" s="809">
        <v>1995</v>
      </c>
      <c r="E393" s="810" t="s">
        <v>452</v>
      </c>
      <c r="F393" s="809">
        <v>1</v>
      </c>
      <c r="G393" s="811">
        <v>6</v>
      </c>
      <c r="H393" s="812"/>
      <c r="I393" s="813">
        <v>83200</v>
      </c>
      <c r="J393" s="813">
        <v>3.88</v>
      </c>
      <c r="K393" s="814">
        <f t="shared" si="805"/>
        <v>322816</v>
      </c>
      <c r="L393" s="814">
        <v>0</v>
      </c>
      <c r="M393" s="814"/>
      <c r="N393" s="814">
        <f t="shared" si="806"/>
        <v>322816</v>
      </c>
      <c r="O393" s="813"/>
      <c r="P393" s="815">
        <f t="shared" si="807"/>
        <v>322816</v>
      </c>
      <c r="Q393" s="815">
        <f t="shared" si="808"/>
        <v>4196608</v>
      </c>
      <c r="R393" s="454">
        <f t="shared" si="809"/>
        <v>7</v>
      </c>
      <c r="S393" s="448"/>
      <c r="T393" s="449">
        <v>83200</v>
      </c>
      <c r="U393" s="449">
        <f t="shared" si="837"/>
        <v>3.88</v>
      </c>
      <c r="V393" s="449"/>
      <c r="W393" s="449">
        <f t="shared" si="810"/>
        <v>3.88</v>
      </c>
      <c r="X393" s="450">
        <f t="shared" si="811"/>
        <v>322816</v>
      </c>
      <c r="Y393" s="450">
        <f t="shared" si="812"/>
        <v>0</v>
      </c>
      <c r="Z393" s="450"/>
      <c r="AA393" s="450">
        <f t="shared" si="813"/>
        <v>322816</v>
      </c>
      <c r="AB393" s="449">
        <f t="shared" si="814"/>
        <v>0</v>
      </c>
      <c r="AC393" s="452">
        <f t="shared" si="815"/>
        <v>322816</v>
      </c>
      <c r="AD393" s="452">
        <f t="shared" si="816"/>
        <v>4196608</v>
      </c>
      <c r="AE393" s="454">
        <f t="shared" si="817"/>
        <v>8</v>
      </c>
      <c r="AF393" s="448"/>
      <c r="AG393" s="449">
        <f t="shared" si="818"/>
        <v>83200</v>
      </c>
      <c r="AH393" s="449">
        <f t="shared" si="819"/>
        <v>3.88</v>
      </c>
      <c r="AI393" s="449"/>
      <c r="AJ393" s="449">
        <f t="shared" si="820"/>
        <v>3.88</v>
      </c>
      <c r="AK393" s="450">
        <f t="shared" si="821"/>
        <v>322816</v>
      </c>
      <c r="AL393" s="450">
        <f t="shared" si="822"/>
        <v>0</v>
      </c>
      <c r="AM393" s="450"/>
      <c r="AN393" s="450">
        <f t="shared" si="823"/>
        <v>322816</v>
      </c>
      <c r="AO393" s="449">
        <f t="shared" si="824"/>
        <v>0</v>
      </c>
      <c r="AP393" s="452">
        <f t="shared" si="825"/>
        <v>322816</v>
      </c>
      <c r="AQ393" s="452">
        <f t="shared" si="826"/>
        <v>4196608</v>
      </c>
      <c r="AR393" s="454">
        <f t="shared" si="827"/>
        <v>9</v>
      </c>
      <c r="AS393" s="448"/>
      <c r="AT393" s="449">
        <f t="shared" si="828"/>
        <v>83200</v>
      </c>
      <c r="AU393" s="449">
        <f t="shared" si="829"/>
        <v>3.88</v>
      </c>
      <c r="AV393" s="449"/>
      <c r="AW393" s="449">
        <f t="shared" si="830"/>
        <v>3.88</v>
      </c>
      <c r="AX393" s="450">
        <f t="shared" si="831"/>
        <v>322816</v>
      </c>
      <c r="AY393" s="450">
        <f t="shared" si="832"/>
        <v>0</v>
      </c>
      <c r="AZ393" s="450"/>
      <c r="BA393" s="450">
        <f t="shared" si="833"/>
        <v>322816</v>
      </c>
      <c r="BB393" s="449">
        <f t="shared" si="834"/>
        <v>0</v>
      </c>
      <c r="BC393" s="452">
        <f t="shared" si="835"/>
        <v>322816</v>
      </c>
      <c r="BD393" s="452">
        <f t="shared" si="836"/>
        <v>4196608</v>
      </c>
    </row>
    <row r="394" spans="1:56" s="451" customFormat="1" ht="27">
      <c r="A394" s="807">
        <v>12</v>
      </c>
      <c r="B394" s="808" t="s">
        <v>70</v>
      </c>
      <c r="C394" s="809"/>
      <c r="D394" s="809"/>
      <c r="E394" s="810" t="s">
        <v>452</v>
      </c>
      <c r="F394" s="809">
        <v>1</v>
      </c>
      <c r="G394" s="811">
        <v>6</v>
      </c>
      <c r="H394" s="812"/>
      <c r="I394" s="813">
        <v>83200</v>
      </c>
      <c r="J394" s="813">
        <v>3.88</v>
      </c>
      <c r="K394" s="814">
        <f t="shared" si="805"/>
        <v>322816</v>
      </c>
      <c r="L394" s="814">
        <v>0</v>
      </c>
      <c r="M394" s="814"/>
      <c r="N394" s="814">
        <f t="shared" si="806"/>
        <v>322816</v>
      </c>
      <c r="O394" s="813"/>
      <c r="P394" s="815">
        <f t="shared" si="807"/>
        <v>322816</v>
      </c>
      <c r="Q394" s="815">
        <f t="shared" si="808"/>
        <v>4196608</v>
      </c>
      <c r="R394" s="454">
        <f t="shared" si="809"/>
        <v>7</v>
      </c>
      <c r="S394" s="448"/>
      <c r="T394" s="449">
        <v>83200</v>
      </c>
      <c r="U394" s="449">
        <f t="shared" si="837"/>
        <v>3.88</v>
      </c>
      <c r="V394" s="449"/>
      <c r="W394" s="449">
        <f t="shared" si="810"/>
        <v>3.88</v>
      </c>
      <c r="X394" s="450">
        <f t="shared" si="811"/>
        <v>322816</v>
      </c>
      <c r="Y394" s="450">
        <f t="shared" si="812"/>
        <v>0</v>
      </c>
      <c r="Z394" s="450"/>
      <c r="AA394" s="450">
        <f t="shared" si="813"/>
        <v>322816</v>
      </c>
      <c r="AB394" s="449">
        <f t="shared" si="814"/>
        <v>0</v>
      </c>
      <c r="AC394" s="452">
        <f t="shared" si="815"/>
        <v>322816</v>
      </c>
      <c r="AD394" s="452">
        <f t="shared" si="816"/>
        <v>4196608</v>
      </c>
      <c r="AE394" s="454">
        <f t="shared" si="817"/>
        <v>8</v>
      </c>
      <c r="AF394" s="448"/>
      <c r="AG394" s="449">
        <f t="shared" si="818"/>
        <v>83200</v>
      </c>
      <c r="AH394" s="449">
        <f t="shared" si="819"/>
        <v>3.88</v>
      </c>
      <c r="AI394" s="449"/>
      <c r="AJ394" s="449">
        <f t="shared" si="820"/>
        <v>3.88</v>
      </c>
      <c r="AK394" s="450">
        <f t="shared" si="821"/>
        <v>322816</v>
      </c>
      <c r="AL394" s="450">
        <f t="shared" si="822"/>
        <v>0</v>
      </c>
      <c r="AM394" s="450"/>
      <c r="AN394" s="450">
        <f t="shared" si="823"/>
        <v>322816</v>
      </c>
      <c r="AO394" s="449">
        <f t="shared" si="824"/>
        <v>0</v>
      </c>
      <c r="AP394" s="452">
        <f t="shared" si="825"/>
        <v>322816</v>
      </c>
      <c r="AQ394" s="452">
        <f t="shared" si="826"/>
        <v>4196608</v>
      </c>
      <c r="AR394" s="454">
        <f t="shared" si="827"/>
        <v>9</v>
      </c>
      <c r="AS394" s="448"/>
      <c r="AT394" s="449">
        <f t="shared" si="828"/>
        <v>83200</v>
      </c>
      <c r="AU394" s="449">
        <f t="shared" si="829"/>
        <v>3.88</v>
      </c>
      <c r="AV394" s="449"/>
      <c r="AW394" s="449">
        <f t="shared" si="830"/>
        <v>3.88</v>
      </c>
      <c r="AX394" s="450">
        <f t="shared" si="831"/>
        <v>322816</v>
      </c>
      <c r="AY394" s="450">
        <f t="shared" si="832"/>
        <v>0</v>
      </c>
      <c r="AZ394" s="450"/>
      <c r="BA394" s="450">
        <f t="shared" si="833"/>
        <v>322816</v>
      </c>
      <c r="BB394" s="449">
        <f t="shared" si="834"/>
        <v>0</v>
      </c>
      <c r="BC394" s="452">
        <f t="shared" si="835"/>
        <v>322816</v>
      </c>
      <c r="BD394" s="452">
        <f t="shared" si="836"/>
        <v>4196608</v>
      </c>
    </row>
    <row r="395" spans="1:56" s="453" customFormat="1" ht="14.25">
      <c r="A395" s="958" t="s">
        <v>64</v>
      </c>
      <c r="B395" s="958"/>
      <c r="C395" s="958"/>
      <c r="D395" s="958"/>
      <c r="E395" s="958"/>
      <c r="F395" s="745">
        <f t="shared" ref="F395:BD395" si="838">SUM(F383:F394)</f>
        <v>12</v>
      </c>
      <c r="G395" s="745">
        <f t="shared" si="838"/>
        <v>27</v>
      </c>
      <c r="H395" s="745">
        <f t="shared" si="838"/>
        <v>0</v>
      </c>
      <c r="I395" s="745">
        <f t="shared" si="838"/>
        <v>998400</v>
      </c>
      <c r="J395" s="745">
        <f t="shared" si="838"/>
        <v>46.56</v>
      </c>
      <c r="K395" s="745">
        <f t="shared" si="838"/>
        <v>3873792</v>
      </c>
      <c r="L395" s="745">
        <f t="shared" si="838"/>
        <v>0</v>
      </c>
      <c r="M395" s="745">
        <f t="shared" si="838"/>
        <v>0</v>
      </c>
      <c r="N395" s="745">
        <f t="shared" si="838"/>
        <v>3873792</v>
      </c>
      <c r="O395" s="745">
        <f t="shared" si="838"/>
        <v>0</v>
      </c>
      <c r="P395" s="745">
        <f t="shared" si="838"/>
        <v>3873792</v>
      </c>
      <c r="Q395" s="745">
        <f t="shared" si="838"/>
        <v>50359296</v>
      </c>
      <c r="R395" s="745">
        <f t="shared" si="838"/>
        <v>39</v>
      </c>
      <c r="S395" s="745">
        <f t="shared" si="838"/>
        <v>0</v>
      </c>
      <c r="T395" s="745">
        <f t="shared" si="838"/>
        <v>998400</v>
      </c>
      <c r="U395" s="745">
        <f t="shared" si="838"/>
        <v>46.56</v>
      </c>
      <c r="V395" s="745">
        <f t="shared" si="838"/>
        <v>0</v>
      </c>
      <c r="W395" s="745">
        <f t="shared" si="838"/>
        <v>46.56</v>
      </c>
      <c r="X395" s="745">
        <f t="shared" si="838"/>
        <v>3873792</v>
      </c>
      <c r="Y395" s="745">
        <f t="shared" si="838"/>
        <v>0</v>
      </c>
      <c r="Z395" s="745">
        <f>SUM(Z383:Z394)</f>
        <v>0</v>
      </c>
      <c r="AA395" s="745">
        <f t="shared" si="838"/>
        <v>3873792</v>
      </c>
      <c r="AB395" s="745">
        <f t="shared" si="838"/>
        <v>0</v>
      </c>
      <c r="AC395" s="745">
        <f t="shared" si="838"/>
        <v>3873792</v>
      </c>
      <c r="AD395" s="745">
        <f t="shared" si="838"/>
        <v>50359296</v>
      </c>
      <c r="AE395" s="745">
        <f t="shared" si="838"/>
        <v>51</v>
      </c>
      <c r="AF395" s="745">
        <f t="shared" si="838"/>
        <v>0</v>
      </c>
      <c r="AG395" s="745">
        <f t="shared" si="838"/>
        <v>998400</v>
      </c>
      <c r="AH395" s="745">
        <f t="shared" si="838"/>
        <v>46.56</v>
      </c>
      <c r="AI395" s="745">
        <f t="shared" si="838"/>
        <v>0</v>
      </c>
      <c r="AJ395" s="745">
        <f t="shared" si="838"/>
        <v>46.56</v>
      </c>
      <c r="AK395" s="745">
        <f t="shared" si="838"/>
        <v>3873792</v>
      </c>
      <c r="AL395" s="745">
        <f t="shared" si="838"/>
        <v>0</v>
      </c>
      <c r="AM395" s="745">
        <f t="shared" si="838"/>
        <v>0</v>
      </c>
      <c r="AN395" s="745">
        <f t="shared" si="838"/>
        <v>3873792</v>
      </c>
      <c r="AO395" s="745">
        <f t="shared" si="838"/>
        <v>0</v>
      </c>
      <c r="AP395" s="745">
        <f t="shared" si="838"/>
        <v>3873792</v>
      </c>
      <c r="AQ395" s="745">
        <f t="shared" si="838"/>
        <v>50359296</v>
      </c>
      <c r="AR395" s="745">
        <f t="shared" si="838"/>
        <v>63</v>
      </c>
      <c r="AS395" s="745">
        <f t="shared" si="838"/>
        <v>0</v>
      </c>
      <c r="AT395" s="745">
        <f t="shared" si="838"/>
        <v>998400</v>
      </c>
      <c r="AU395" s="745">
        <f t="shared" si="838"/>
        <v>46.56</v>
      </c>
      <c r="AV395" s="745">
        <f t="shared" si="838"/>
        <v>0</v>
      </c>
      <c r="AW395" s="745">
        <f t="shared" si="838"/>
        <v>46.56</v>
      </c>
      <c r="AX395" s="745">
        <f t="shared" si="838"/>
        <v>3873792</v>
      </c>
      <c r="AY395" s="745">
        <f t="shared" si="838"/>
        <v>0</v>
      </c>
      <c r="AZ395" s="745">
        <f>SUM(AZ383:AZ394)</f>
        <v>0</v>
      </c>
      <c r="BA395" s="745">
        <f t="shared" si="838"/>
        <v>3873792</v>
      </c>
      <c r="BB395" s="745">
        <f t="shared" si="838"/>
        <v>0</v>
      </c>
      <c r="BC395" s="745">
        <f t="shared" si="838"/>
        <v>3873792</v>
      </c>
      <c r="BD395" s="745">
        <f t="shared" si="838"/>
        <v>50359296</v>
      </c>
    </row>
    <row r="398" spans="1:56" s="500" customFormat="1" ht="14.25">
      <c r="A398" s="960" t="s">
        <v>554</v>
      </c>
      <c r="B398" s="960"/>
      <c r="C398" s="960"/>
      <c r="D398" s="960"/>
      <c r="E398" s="960"/>
      <c r="F398" s="960"/>
      <c r="G398" s="962" t="s">
        <v>2075</v>
      </c>
      <c r="H398" s="962"/>
      <c r="I398" s="962"/>
      <c r="J398" s="962"/>
      <c r="K398" s="962"/>
      <c r="L398" s="962"/>
      <c r="M398" s="962"/>
      <c r="N398" s="962"/>
      <c r="O398" s="962"/>
      <c r="P398" s="962"/>
      <c r="Q398" s="962"/>
      <c r="R398" s="966" t="str">
        <f>+G398</f>
        <v xml:space="preserve"> Երևան քաղաքի առաջին ատյանի ընդհանուր իրավասության քաղաքացիական դատարան</v>
      </c>
      <c r="S398" s="966"/>
      <c r="T398" s="966"/>
      <c r="U398" s="966"/>
      <c r="V398" s="966"/>
      <c r="W398" s="966"/>
      <c r="X398" s="966"/>
      <c r="Y398" s="966"/>
      <c r="Z398" s="966"/>
      <c r="AA398" s="966"/>
      <c r="AB398" s="966"/>
      <c r="AC398" s="966"/>
      <c r="AD398" s="966"/>
      <c r="AE398" s="966" t="str">
        <f>+R398</f>
        <v xml:space="preserve"> Երևան քաղաքի առաջին ատյանի ընդհանուր իրավասության քաղաքացիական դատարան</v>
      </c>
      <c r="AF398" s="966"/>
      <c r="AG398" s="966"/>
      <c r="AH398" s="966"/>
      <c r="AI398" s="966"/>
      <c r="AJ398" s="966"/>
      <c r="AK398" s="966"/>
      <c r="AL398" s="966"/>
      <c r="AM398" s="966"/>
      <c r="AN398" s="966"/>
      <c r="AO398" s="966"/>
      <c r="AP398" s="966"/>
      <c r="AQ398" s="966"/>
      <c r="AR398" s="966" t="str">
        <f>+AE398</f>
        <v xml:space="preserve"> Երևան քաղաքի առաջին ատյանի ընդհանուր իրավասության քաղաքացիական դատարան</v>
      </c>
      <c r="AS398" s="966"/>
      <c r="AT398" s="966"/>
      <c r="AU398" s="966"/>
      <c r="AV398" s="966"/>
      <c r="AW398" s="966"/>
      <c r="AX398" s="966"/>
      <c r="AY398" s="966"/>
      <c r="AZ398" s="966"/>
      <c r="BA398" s="966"/>
      <c r="BB398" s="966"/>
      <c r="BC398" s="966"/>
      <c r="BD398" s="966"/>
    </row>
    <row r="399" spans="1:56" ht="14.25">
      <c r="A399" s="971" t="s">
        <v>1332</v>
      </c>
      <c r="B399" s="971"/>
      <c r="C399" s="971"/>
      <c r="D399" s="971"/>
      <c r="E399" s="971"/>
      <c r="F399" s="971"/>
      <c r="G399" s="967" t="s">
        <v>1410</v>
      </c>
      <c r="H399" s="967"/>
      <c r="I399" s="967"/>
      <c r="J399" s="967"/>
      <c r="K399" s="967"/>
      <c r="L399" s="967"/>
      <c r="M399" s="967"/>
      <c r="N399" s="967"/>
      <c r="O399" s="967"/>
      <c r="P399" s="967"/>
      <c r="Q399" s="967"/>
      <c r="R399" s="967" t="s">
        <v>2455</v>
      </c>
      <c r="S399" s="967"/>
      <c r="T399" s="967"/>
      <c r="U399" s="967"/>
      <c r="V399" s="967"/>
      <c r="W399" s="967"/>
      <c r="X399" s="967"/>
      <c r="Y399" s="967"/>
      <c r="Z399" s="967"/>
      <c r="AA399" s="967"/>
      <c r="AB399" s="967"/>
      <c r="AC399" s="967"/>
      <c r="AD399" s="967"/>
      <c r="AE399" s="967" t="s">
        <v>2456</v>
      </c>
      <c r="AF399" s="967"/>
      <c r="AG399" s="967"/>
      <c r="AH399" s="967"/>
      <c r="AI399" s="967"/>
      <c r="AJ399" s="967"/>
      <c r="AK399" s="967"/>
      <c r="AL399" s="967"/>
      <c r="AM399" s="967"/>
      <c r="AN399" s="967"/>
      <c r="AO399" s="967"/>
      <c r="AP399" s="967"/>
      <c r="AQ399" s="967"/>
      <c r="AR399" s="967" t="s">
        <v>2932</v>
      </c>
      <c r="AS399" s="967"/>
      <c r="AT399" s="967"/>
      <c r="AU399" s="967"/>
      <c r="AV399" s="967"/>
      <c r="AW399" s="967"/>
      <c r="AX399" s="967"/>
      <c r="AY399" s="967"/>
      <c r="AZ399" s="967"/>
      <c r="BA399" s="967"/>
      <c r="BB399" s="967"/>
      <c r="BC399" s="967"/>
      <c r="BD399" s="967"/>
    </row>
    <row r="400" spans="1:56" ht="99.75">
      <c r="A400" s="580" t="s">
        <v>10</v>
      </c>
      <c r="B400" s="748" t="s">
        <v>54</v>
      </c>
      <c r="C400" s="748" t="s">
        <v>1958</v>
      </c>
      <c r="D400" s="748" t="s">
        <v>1959</v>
      </c>
      <c r="E400" s="748" t="s">
        <v>55</v>
      </c>
      <c r="F400" s="748" t="s">
        <v>1</v>
      </c>
      <c r="G400" s="578" t="s">
        <v>954</v>
      </c>
      <c r="H400" s="578" t="s">
        <v>57</v>
      </c>
      <c r="I400" s="579" t="s">
        <v>62</v>
      </c>
      <c r="J400" s="504" t="s">
        <v>63</v>
      </c>
      <c r="K400" s="579" t="s">
        <v>450</v>
      </c>
      <c r="L400" s="579" t="s">
        <v>451</v>
      </c>
      <c r="M400" s="579" t="s">
        <v>1957</v>
      </c>
      <c r="N400" s="579" t="s">
        <v>585</v>
      </c>
      <c r="O400" s="748" t="s">
        <v>612</v>
      </c>
      <c r="P400" s="748" t="s">
        <v>1408</v>
      </c>
      <c r="Q400" s="579" t="s">
        <v>1409</v>
      </c>
      <c r="R400" s="578" t="str">
        <f>+G400</f>
        <v xml:space="preserve"> ստաժ</v>
      </c>
      <c r="S400" s="578" t="str">
        <f>+H400</f>
        <v>Ստաժի %-ը</v>
      </c>
      <c r="T400" s="579" t="s">
        <v>62</v>
      </c>
      <c r="U400" s="579" t="s">
        <v>63</v>
      </c>
      <c r="V400" s="579" t="s">
        <v>1149</v>
      </c>
      <c r="W400" s="504" t="s">
        <v>1150</v>
      </c>
      <c r="X400" s="579" t="s">
        <v>450</v>
      </c>
      <c r="Y400" s="579" t="s">
        <v>451</v>
      </c>
      <c r="Z400" s="579" t="s">
        <v>1957</v>
      </c>
      <c r="AA400" s="579" t="s">
        <v>609</v>
      </c>
      <c r="AB400" s="748" t="s">
        <v>1316</v>
      </c>
      <c r="AC400" s="748" t="s">
        <v>1947</v>
      </c>
      <c r="AD400" s="579" t="s">
        <v>1948</v>
      </c>
      <c r="AE400" s="578" t="str">
        <f>+R400</f>
        <v xml:space="preserve"> ստաժ</v>
      </c>
      <c r="AF400" s="578" t="str">
        <f>+S400</f>
        <v>Ստաժի %-ը</v>
      </c>
      <c r="AG400" s="579" t="s">
        <v>62</v>
      </c>
      <c r="AH400" s="579" t="s">
        <v>63</v>
      </c>
      <c r="AI400" s="579" t="s">
        <v>1149</v>
      </c>
      <c r="AJ400" s="504" t="s">
        <v>1150</v>
      </c>
      <c r="AK400" s="579" t="s">
        <v>450</v>
      </c>
      <c r="AL400" s="579" t="s">
        <v>451</v>
      </c>
      <c r="AM400" s="579" t="s">
        <v>1957</v>
      </c>
      <c r="AN400" s="579" t="s">
        <v>609</v>
      </c>
      <c r="AO400" s="748" t="s">
        <v>1316</v>
      </c>
      <c r="AP400" s="748" t="s">
        <v>2460</v>
      </c>
      <c r="AQ400" s="579" t="s">
        <v>2459</v>
      </c>
      <c r="AR400" s="578" t="str">
        <f>+AE400</f>
        <v xml:space="preserve"> ստաժ</v>
      </c>
      <c r="AS400" s="578" t="str">
        <f>+AF400</f>
        <v>Ստաժի %-ը</v>
      </c>
      <c r="AT400" s="579" t="s">
        <v>62</v>
      </c>
      <c r="AU400" s="579" t="s">
        <v>63</v>
      </c>
      <c r="AV400" s="579" t="s">
        <v>1149</v>
      </c>
      <c r="AW400" s="504" t="s">
        <v>1150</v>
      </c>
      <c r="AX400" s="579" t="s">
        <v>450</v>
      </c>
      <c r="AY400" s="579" t="s">
        <v>451</v>
      </c>
      <c r="AZ400" s="579" t="s">
        <v>1957</v>
      </c>
      <c r="BA400" s="579" t="s">
        <v>609</v>
      </c>
      <c r="BB400" s="748" t="s">
        <v>1316</v>
      </c>
      <c r="BC400" s="748" t="s">
        <v>2933</v>
      </c>
      <c r="BD400" s="579" t="s">
        <v>2934</v>
      </c>
    </row>
    <row r="401" spans="1:56" s="451" customFormat="1" ht="27">
      <c r="A401" s="807">
        <v>1</v>
      </c>
      <c r="B401" s="808" t="s">
        <v>2714</v>
      </c>
      <c r="C401" s="809" t="s">
        <v>1960</v>
      </c>
      <c r="D401" s="809">
        <v>1978</v>
      </c>
      <c r="E401" s="810" t="s">
        <v>452</v>
      </c>
      <c r="F401" s="809">
        <v>1</v>
      </c>
      <c r="G401" s="811"/>
      <c r="H401" s="812"/>
      <c r="I401" s="813">
        <v>83200</v>
      </c>
      <c r="J401" s="813">
        <v>3.88</v>
      </c>
      <c r="K401" s="814">
        <f t="shared" ref="K401:K439" si="839">+J401*I401</f>
        <v>322816</v>
      </c>
      <c r="L401" s="814">
        <v>0</v>
      </c>
      <c r="M401" s="814"/>
      <c r="N401" s="814">
        <f t="shared" ref="N401:N439" si="840">+K401+L401+M401</f>
        <v>322816</v>
      </c>
      <c r="O401" s="813"/>
      <c r="P401" s="815">
        <f t="shared" ref="P401:P439" si="841">+N401+O401</f>
        <v>322816</v>
      </c>
      <c r="Q401" s="815">
        <f t="shared" ref="Q401:Q439" si="842">+P401*13</f>
        <v>4196608</v>
      </c>
      <c r="R401" s="454">
        <f t="shared" ref="R401:R439" si="843">+G401+1</f>
        <v>1</v>
      </c>
      <c r="S401" s="448"/>
      <c r="T401" s="449">
        <v>83200</v>
      </c>
      <c r="U401" s="449">
        <f t="shared" ref="U401:U439" si="844">+J401</f>
        <v>3.88</v>
      </c>
      <c r="V401" s="449"/>
      <c r="W401" s="449">
        <f t="shared" ref="W401:W439" si="845">+U401+U401*V401</f>
        <v>3.88</v>
      </c>
      <c r="X401" s="450">
        <f t="shared" ref="X401:X439" si="846">+W401*T401</f>
        <v>322816</v>
      </c>
      <c r="Y401" s="450">
        <f t="shared" ref="Y401:Y439" si="847">IF((S401&lt;=30)*AND(X401*S401%&gt;L401),X401*S401%,IF((S401&gt;30)*AND(X401*30%&gt;L401),X401*30%,L401))</f>
        <v>0</v>
      </c>
      <c r="Z401" s="450"/>
      <c r="AA401" s="450">
        <f t="shared" ref="AA401:AA439" si="848">+X401+Y401</f>
        <v>322816</v>
      </c>
      <c r="AB401" s="449">
        <f t="shared" ref="AB401:AB439" si="849">+O401</f>
        <v>0</v>
      </c>
      <c r="AC401" s="452">
        <f t="shared" ref="AC401:AC439" si="850">+AA401+AB401</f>
        <v>322816</v>
      </c>
      <c r="AD401" s="452">
        <f t="shared" ref="AD401:AD439" si="851">+AC401*13</f>
        <v>4196608</v>
      </c>
      <c r="AE401" s="454">
        <f t="shared" ref="AE401:AE439" si="852">+R401+1</f>
        <v>2</v>
      </c>
      <c r="AF401" s="448"/>
      <c r="AG401" s="449">
        <f t="shared" ref="AG401:AG439" si="853">+T401</f>
        <v>83200</v>
      </c>
      <c r="AH401" s="449">
        <f t="shared" ref="AH401:AH439" si="854">+J401</f>
        <v>3.88</v>
      </c>
      <c r="AI401" s="449"/>
      <c r="AJ401" s="449">
        <f t="shared" ref="AJ401:AJ439" si="855">+AH401+AH401*AI401</f>
        <v>3.88</v>
      </c>
      <c r="AK401" s="450">
        <f t="shared" ref="AK401:AK439" si="856">+AJ401*AG401</f>
        <v>322816</v>
      </c>
      <c r="AL401" s="450">
        <f t="shared" ref="AL401:AL439" si="857">IF((AF401&lt;=30)*AND(AK401*AF401%&gt;Y401),AK401*AF401%,IF((AF401&gt;30)*AND(AK401*30%&gt;Y401),AK401*30%,Y401))</f>
        <v>0</v>
      </c>
      <c r="AM401" s="450"/>
      <c r="AN401" s="450">
        <f t="shared" ref="AN401:AN439" si="858">+AK401+AL401</f>
        <v>322816</v>
      </c>
      <c r="AO401" s="449">
        <f t="shared" ref="AO401:AO439" si="859">+AB401</f>
        <v>0</v>
      </c>
      <c r="AP401" s="452">
        <f t="shared" ref="AP401:AP439" si="860">+AN401+AO401</f>
        <v>322816</v>
      </c>
      <c r="AQ401" s="452">
        <f t="shared" ref="AQ401:AQ439" si="861">+AP401*13</f>
        <v>4196608</v>
      </c>
      <c r="AR401" s="454">
        <f t="shared" ref="AR401:AR439" si="862">+AE401+1</f>
        <v>3</v>
      </c>
      <c r="AS401" s="448"/>
      <c r="AT401" s="449">
        <f t="shared" ref="AT401:AT439" si="863">+AG401</f>
        <v>83200</v>
      </c>
      <c r="AU401" s="449">
        <f t="shared" ref="AU401:AU439" si="864">+J401</f>
        <v>3.88</v>
      </c>
      <c r="AV401" s="449"/>
      <c r="AW401" s="449">
        <f t="shared" ref="AW401:AW439" si="865">+AU401+AU401*AV401</f>
        <v>3.88</v>
      </c>
      <c r="AX401" s="450">
        <f t="shared" ref="AX401:AX439" si="866">+AW401*AT401</f>
        <v>322816</v>
      </c>
      <c r="AY401" s="450">
        <f t="shared" ref="AY401:AY439" si="867">IF((AS401&lt;=30)*AND(AX401*AS401%&gt;AL401),AX401*AS401%,IF((AS401&gt;30)*AND(AX401*30%&gt;AL401),AX401*30%,AL401))</f>
        <v>0</v>
      </c>
      <c r="AZ401" s="450"/>
      <c r="BA401" s="450">
        <f t="shared" ref="BA401:BA439" si="868">+AX401+AY401</f>
        <v>322816</v>
      </c>
      <c r="BB401" s="449">
        <f t="shared" ref="BB401:BB439" si="869">+AO401</f>
        <v>0</v>
      </c>
      <c r="BC401" s="452">
        <f t="shared" ref="BC401:BC439" si="870">+BA401+BB401</f>
        <v>322816</v>
      </c>
      <c r="BD401" s="452">
        <f t="shared" ref="BD401:BD439" si="871">+BC401*13</f>
        <v>4196608</v>
      </c>
    </row>
    <row r="402" spans="1:56" s="451" customFormat="1" ht="27">
      <c r="A402" s="807">
        <v>2</v>
      </c>
      <c r="B402" s="808" t="s">
        <v>2077</v>
      </c>
      <c r="C402" s="809" t="s">
        <v>1960</v>
      </c>
      <c r="D402" s="809">
        <v>1987</v>
      </c>
      <c r="E402" s="810" t="s">
        <v>452</v>
      </c>
      <c r="F402" s="809">
        <v>1</v>
      </c>
      <c r="G402" s="811"/>
      <c r="H402" s="812"/>
      <c r="I402" s="813">
        <v>83200</v>
      </c>
      <c r="J402" s="813">
        <v>3.88</v>
      </c>
      <c r="K402" s="814">
        <f t="shared" si="839"/>
        <v>322816</v>
      </c>
      <c r="L402" s="814">
        <v>0</v>
      </c>
      <c r="M402" s="814"/>
      <c r="N402" s="814">
        <f t="shared" si="840"/>
        <v>322816</v>
      </c>
      <c r="O402" s="813"/>
      <c r="P402" s="815">
        <f t="shared" si="841"/>
        <v>322816</v>
      </c>
      <c r="Q402" s="815">
        <f t="shared" si="842"/>
        <v>4196608</v>
      </c>
      <c r="R402" s="454">
        <f t="shared" si="843"/>
        <v>1</v>
      </c>
      <c r="S402" s="448"/>
      <c r="T402" s="449">
        <v>83200</v>
      </c>
      <c r="U402" s="449">
        <f t="shared" si="844"/>
        <v>3.88</v>
      </c>
      <c r="V402" s="449"/>
      <c r="W402" s="449">
        <f t="shared" si="845"/>
        <v>3.88</v>
      </c>
      <c r="X402" s="450">
        <f t="shared" si="846"/>
        <v>322816</v>
      </c>
      <c r="Y402" s="450">
        <f t="shared" si="847"/>
        <v>0</v>
      </c>
      <c r="Z402" s="450"/>
      <c r="AA402" s="450">
        <f t="shared" si="848"/>
        <v>322816</v>
      </c>
      <c r="AB402" s="449">
        <f t="shared" si="849"/>
        <v>0</v>
      </c>
      <c r="AC402" s="452">
        <f t="shared" si="850"/>
        <v>322816</v>
      </c>
      <c r="AD402" s="452">
        <f t="shared" si="851"/>
        <v>4196608</v>
      </c>
      <c r="AE402" s="454">
        <f t="shared" si="852"/>
        <v>2</v>
      </c>
      <c r="AF402" s="448"/>
      <c r="AG402" s="449">
        <f t="shared" si="853"/>
        <v>83200</v>
      </c>
      <c r="AH402" s="449">
        <f t="shared" si="854"/>
        <v>3.88</v>
      </c>
      <c r="AI402" s="449"/>
      <c r="AJ402" s="449">
        <f t="shared" si="855"/>
        <v>3.88</v>
      </c>
      <c r="AK402" s="450">
        <f t="shared" si="856"/>
        <v>322816</v>
      </c>
      <c r="AL402" s="450">
        <f t="shared" si="857"/>
        <v>0</v>
      </c>
      <c r="AM402" s="450"/>
      <c r="AN402" s="450">
        <f t="shared" si="858"/>
        <v>322816</v>
      </c>
      <c r="AO402" s="449">
        <f t="shared" si="859"/>
        <v>0</v>
      </c>
      <c r="AP402" s="452">
        <f t="shared" si="860"/>
        <v>322816</v>
      </c>
      <c r="AQ402" s="452">
        <f t="shared" si="861"/>
        <v>4196608</v>
      </c>
      <c r="AR402" s="454">
        <f t="shared" si="862"/>
        <v>3</v>
      </c>
      <c r="AS402" s="448"/>
      <c r="AT402" s="449">
        <f t="shared" si="863"/>
        <v>83200</v>
      </c>
      <c r="AU402" s="449">
        <f t="shared" si="864"/>
        <v>3.88</v>
      </c>
      <c r="AV402" s="449"/>
      <c r="AW402" s="449">
        <f t="shared" si="865"/>
        <v>3.88</v>
      </c>
      <c r="AX402" s="450">
        <f t="shared" si="866"/>
        <v>322816</v>
      </c>
      <c r="AY402" s="450">
        <f t="shared" si="867"/>
        <v>0</v>
      </c>
      <c r="AZ402" s="450"/>
      <c r="BA402" s="450">
        <f t="shared" si="868"/>
        <v>322816</v>
      </c>
      <c r="BB402" s="449">
        <f t="shared" si="869"/>
        <v>0</v>
      </c>
      <c r="BC402" s="452">
        <f t="shared" si="870"/>
        <v>322816</v>
      </c>
      <c r="BD402" s="452">
        <f t="shared" si="871"/>
        <v>4196608</v>
      </c>
    </row>
    <row r="403" spans="1:56" s="451" customFormat="1" ht="27">
      <c r="A403" s="807">
        <v>3</v>
      </c>
      <c r="B403" s="808" t="s">
        <v>2389</v>
      </c>
      <c r="C403" s="809" t="s">
        <v>1960</v>
      </c>
      <c r="D403" s="809">
        <v>2001</v>
      </c>
      <c r="E403" s="810" t="s">
        <v>452</v>
      </c>
      <c r="F403" s="809">
        <v>1</v>
      </c>
      <c r="G403" s="811"/>
      <c r="H403" s="812"/>
      <c r="I403" s="813">
        <v>83200</v>
      </c>
      <c r="J403" s="813">
        <v>3.88</v>
      </c>
      <c r="K403" s="814">
        <f t="shared" si="839"/>
        <v>322816</v>
      </c>
      <c r="L403" s="814">
        <v>0</v>
      </c>
      <c r="M403" s="814"/>
      <c r="N403" s="814">
        <f t="shared" si="840"/>
        <v>322816</v>
      </c>
      <c r="O403" s="813"/>
      <c r="P403" s="815">
        <f t="shared" si="841"/>
        <v>322816</v>
      </c>
      <c r="Q403" s="815">
        <f t="shared" si="842"/>
        <v>4196608</v>
      </c>
      <c r="R403" s="454">
        <f t="shared" si="843"/>
        <v>1</v>
      </c>
      <c r="S403" s="448"/>
      <c r="T403" s="449">
        <v>83200</v>
      </c>
      <c r="U403" s="449">
        <f t="shared" si="844"/>
        <v>3.88</v>
      </c>
      <c r="V403" s="449"/>
      <c r="W403" s="449">
        <f t="shared" si="845"/>
        <v>3.88</v>
      </c>
      <c r="X403" s="450">
        <f t="shared" si="846"/>
        <v>322816</v>
      </c>
      <c r="Y403" s="450">
        <f t="shared" si="847"/>
        <v>0</v>
      </c>
      <c r="Z403" s="450"/>
      <c r="AA403" s="450">
        <f t="shared" si="848"/>
        <v>322816</v>
      </c>
      <c r="AB403" s="449">
        <f t="shared" si="849"/>
        <v>0</v>
      </c>
      <c r="AC403" s="452">
        <f t="shared" si="850"/>
        <v>322816</v>
      </c>
      <c r="AD403" s="452">
        <f t="shared" si="851"/>
        <v>4196608</v>
      </c>
      <c r="AE403" s="454">
        <f t="shared" si="852"/>
        <v>2</v>
      </c>
      <c r="AF403" s="448"/>
      <c r="AG403" s="449">
        <f t="shared" si="853"/>
        <v>83200</v>
      </c>
      <c r="AH403" s="449">
        <f t="shared" si="854"/>
        <v>3.88</v>
      </c>
      <c r="AI403" s="449"/>
      <c r="AJ403" s="449">
        <f t="shared" si="855"/>
        <v>3.88</v>
      </c>
      <c r="AK403" s="450">
        <f t="shared" si="856"/>
        <v>322816</v>
      </c>
      <c r="AL403" s="450">
        <f t="shared" si="857"/>
        <v>0</v>
      </c>
      <c r="AM403" s="450"/>
      <c r="AN403" s="450">
        <f t="shared" si="858"/>
        <v>322816</v>
      </c>
      <c r="AO403" s="449">
        <f t="shared" si="859"/>
        <v>0</v>
      </c>
      <c r="AP403" s="452">
        <f t="shared" si="860"/>
        <v>322816</v>
      </c>
      <c r="AQ403" s="452">
        <f t="shared" si="861"/>
        <v>4196608</v>
      </c>
      <c r="AR403" s="454">
        <f t="shared" si="862"/>
        <v>3</v>
      </c>
      <c r="AS403" s="448"/>
      <c r="AT403" s="449">
        <f t="shared" si="863"/>
        <v>83200</v>
      </c>
      <c r="AU403" s="449">
        <f t="shared" si="864"/>
        <v>3.88</v>
      </c>
      <c r="AV403" s="449"/>
      <c r="AW403" s="449">
        <f t="shared" si="865"/>
        <v>3.88</v>
      </c>
      <c r="AX403" s="450">
        <f t="shared" si="866"/>
        <v>322816</v>
      </c>
      <c r="AY403" s="450">
        <f t="shared" si="867"/>
        <v>0</v>
      </c>
      <c r="AZ403" s="450"/>
      <c r="BA403" s="450">
        <f t="shared" si="868"/>
        <v>322816</v>
      </c>
      <c r="BB403" s="449">
        <f t="shared" si="869"/>
        <v>0</v>
      </c>
      <c r="BC403" s="452">
        <f t="shared" si="870"/>
        <v>322816</v>
      </c>
      <c r="BD403" s="452">
        <f t="shared" si="871"/>
        <v>4196608</v>
      </c>
    </row>
    <row r="404" spans="1:56" s="451" customFormat="1" ht="27">
      <c r="A404" s="807">
        <v>4</v>
      </c>
      <c r="B404" s="808" t="s">
        <v>3187</v>
      </c>
      <c r="C404" s="809" t="s">
        <v>1960</v>
      </c>
      <c r="D404" s="809">
        <v>1978</v>
      </c>
      <c r="E404" s="810" t="s">
        <v>452</v>
      </c>
      <c r="F404" s="809">
        <v>1</v>
      </c>
      <c r="G404" s="811"/>
      <c r="H404" s="812"/>
      <c r="I404" s="813">
        <v>83200</v>
      </c>
      <c r="J404" s="813">
        <v>3.88</v>
      </c>
      <c r="K404" s="814">
        <f t="shared" si="839"/>
        <v>322816</v>
      </c>
      <c r="L404" s="814"/>
      <c r="M404" s="814"/>
      <c r="N404" s="814">
        <f t="shared" si="840"/>
        <v>322816</v>
      </c>
      <c r="O404" s="813"/>
      <c r="P404" s="815">
        <f t="shared" si="841"/>
        <v>322816</v>
      </c>
      <c r="Q404" s="815">
        <f t="shared" si="842"/>
        <v>4196608</v>
      </c>
      <c r="R404" s="454">
        <f t="shared" si="843"/>
        <v>1</v>
      </c>
      <c r="S404" s="448"/>
      <c r="T404" s="449">
        <v>83200</v>
      </c>
      <c r="U404" s="449">
        <f t="shared" si="844"/>
        <v>3.88</v>
      </c>
      <c r="V404" s="449"/>
      <c r="W404" s="449">
        <f t="shared" si="845"/>
        <v>3.88</v>
      </c>
      <c r="X404" s="450">
        <f t="shared" si="846"/>
        <v>322816</v>
      </c>
      <c r="Y404" s="450">
        <f t="shared" si="847"/>
        <v>0</v>
      </c>
      <c r="Z404" s="450"/>
      <c r="AA404" s="450">
        <f t="shared" si="848"/>
        <v>322816</v>
      </c>
      <c r="AB404" s="449">
        <f t="shared" si="849"/>
        <v>0</v>
      </c>
      <c r="AC404" s="452">
        <f t="shared" si="850"/>
        <v>322816</v>
      </c>
      <c r="AD404" s="452">
        <f t="shared" si="851"/>
        <v>4196608</v>
      </c>
      <c r="AE404" s="454">
        <f t="shared" si="852"/>
        <v>2</v>
      </c>
      <c r="AF404" s="448"/>
      <c r="AG404" s="449">
        <f t="shared" si="853"/>
        <v>83200</v>
      </c>
      <c r="AH404" s="449">
        <f t="shared" si="854"/>
        <v>3.88</v>
      </c>
      <c r="AI404" s="449"/>
      <c r="AJ404" s="449">
        <f t="shared" si="855"/>
        <v>3.88</v>
      </c>
      <c r="AK404" s="450">
        <f t="shared" si="856"/>
        <v>322816</v>
      </c>
      <c r="AL404" s="450">
        <f t="shared" si="857"/>
        <v>0</v>
      </c>
      <c r="AM404" s="450"/>
      <c r="AN404" s="450">
        <f t="shared" si="858"/>
        <v>322816</v>
      </c>
      <c r="AO404" s="449">
        <f t="shared" si="859"/>
        <v>0</v>
      </c>
      <c r="AP404" s="452">
        <f t="shared" si="860"/>
        <v>322816</v>
      </c>
      <c r="AQ404" s="452">
        <f t="shared" si="861"/>
        <v>4196608</v>
      </c>
      <c r="AR404" s="454">
        <f t="shared" si="862"/>
        <v>3</v>
      </c>
      <c r="AS404" s="448"/>
      <c r="AT404" s="449">
        <f t="shared" si="863"/>
        <v>83200</v>
      </c>
      <c r="AU404" s="449">
        <f t="shared" si="864"/>
        <v>3.88</v>
      </c>
      <c r="AV404" s="449"/>
      <c r="AW404" s="449">
        <f t="shared" si="865"/>
        <v>3.88</v>
      </c>
      <c r="AX404" s="450">
        <f t="shared" si="866"/>
        <v>322816</v>
      </c>
      <c r="AY404" s="450">
        <f t="shared" si="867"/>
        <v>0</v>
      </c>
      <c r="AZ404" s="450"/>
      <c r="BA404" s="450">
        <f t="shared" si="868"/>
        <v>322816</v>
      </c>
      <c r="BB404" s="449">
        <f t="shared" si="869"/>
        <v>0</v>
      </c>
      <c r="BC404" s="452">
        <f t="shared" si="870"/>
        <v>322816</v>
      </c>
      <c r="BD404" s="452">
        <f t="shared" si="871"/>
        <v>4196608</v>
      </c>
    </row>
    <row r="405" spans="1:56" s="451" customFormat="1" ht="27">
      <c r="A405" s="807">
        <v>5</v>
      </c>
      <c r="B405" s="808" t="s">
        <v>134</v>
      </c>
      <c r="C405" s="809" t="s">
        <v>1960</v>
      </c>
      <c r="D405" s="809">
        <v>2002</v>
      </c>
      <c r="E405" s="810" t="s">
        <v>452</v>
      </c>
      <c r="F405" s="809">
        <v>1</v>
      </c>
      <c r="G405" s="811"/>
      <c r="H405" s="812"/>
      <c r="I405" s="813">
        <v>83200</v>
      </c>
      <c r="J405" s="813">
        <v>3.88</v>
      </c>
      <c r="K405" s="814">
        <f t="shared" si="839"/>
        <v>322816</v>
      </c>
      <c r="L405" s="814"/>
      <c r="M405" s="814"/>
      <c r="N405" s="814">
        <f t="shared" si="840"/>
        <v>322816</v>
      </c>
      <c r="O405" s="813"/>
      <c r="P405" s="815">
        <f t="shared" si="841"/>
        <v>322816</v>
      </c>
      <c r="Q405" s="815">
        <f t="shared" si="842"/>
        <v>4196608</v>
      </c>
      <c r="R405" s="454">
        <f t="shared" si="843"/>
        <v>1</v>
      </c>
      <c r="S405" s="448"/>
      <c r="T405" s="449">
        <v>83200</v>
      </c>
      <c r="U405" s="449">
        <f t="shared" si="844"/>
        <v>3.88</v>
      </c>
      <c r="V405" s="449"/>
      <c r="W405" s="449">
        <f t="shared" si="845"/>
        <v>3.88</v>
      </c>
      <c r="X405" s="450">
        <f t="shared" si="846"/>
        <v>322816</v>
      </c>
      <c r="Y405" s="450">
        <f t="shared" si="847"/>
        <v>0</v>
      </c>
      <c r="Z405" s="450"/>
      <c r="AA405" s="450">
        <f t="shared" si="848"/>
        <v>322816</v>
      </c>
      <c r="AB405" s="449">
        <f t="shared" si="849"/>
        <v>0</v>
      </c>
      <c r="AC405" s="452">
        <f t="shared" si="850"/>
        <v>322816</v>
      </c>
      <c r="AD405" s="452">
        <f t="shared" si="851"/>
        <v>4196608</v>
      </c>
      <c r="AE405" s="454">
        <f t="shared" si="852"/>
        <v>2</v>
      </c>
      <c r="AF405" s="448"/>
      <c r="AG405" s="449">
        <f t="shared" si="853"/>
        <v>83200</v>
      </c>
      <c r="AH405" s="449">
        <f t="shared" si="854"/>
        <v>3.88</v>
      </c>
      <c r="AI405" s="449"/>
      <c r="AJ405" s="449">
        <f t="shared" si="855"/>
        <v>3.88</v>
      </c>
      <c r="AK405" s="450">
        <f t="shared" si="856"/>
        <v>322816</v>
      </c>
      <c r="AL405" s="450">
        <f t="shared" si="857"/>
        <v>0</v>
      </c>
      <c r="AM405" s="450"/>
      <c r="AN405" s="450">
        <f t="shared" si="858"/>
        <v>322816</v>
      </c>
      <c r="AO405" s="449">
        <f t="shared" si="859"/>
        <v>0</v>
      </c>
      <c r="AP405" s="452">
        <f t="shared" si="860"/>
        <v>322816</v>
      </c>
      <c r="AQ405" s="452">
        <f t="shared" si="861"/>
        <v>4196608</v>
      </c>
      <c r="AR405" s="454">
        <f t="shared" si="862"/>
        <v>3</v>
      </c>
      <c r="AS405" s="448"/>
      <c r="AT405" s="449">
        <f t="shared" si="863"/>
        <v>83200</v>
      </c>
      <c r="AU405" s="449">
        <f t="shared" si="864"/>
        <v>3.88</v>
      </c>
      <c r="AV405" s="449"/>
      <c r="AW405" s="449">
        <f t="shared" si="865"/>
        <v>3.88</v>
      </c>
      <c r="AX405" s="450">
        <f t="shared" si="866"/>
        <v>322816</v>
      </c>
      <c r="AY405" s="450">
        <f t="shared" si="867"/>
        <v>0</v>
      </c>
      <c r="AZ405" s="450"/>
      <c r="BA405" s="450">
        <f t="shared" si="868"/>
        <v>322816</v>
      </c>
      <c r="BB405" s="449">
        <f t="shared" si="869"/>
        <v>0</v>
      </c>
      <c r="BC405" s="452">
        <f t="shared" si="870"/>
        <v>322816</v>
      </c>
      <c r="BD405" s="452">
        <f t="shared" si="871"/>
        <v>4196608</v>
      </c>
    </row>
    <row r="406" spans="1:56" s="451" customFormat="1" ht="27">
      <c r="A406" s="807">
        <v>6</v>
      </c>
      <c r="B406" s="808" t="s">
        <v>2715</v>
      </c>
      <c r="C406" s="809" t="s">
        <v>1961</v>
      </c>
      <c r="D406" s="809">
        <v>1995</v>
      </c>
      <c r="E406" s="810" t="s">
        <v>452</v>
      </c>
      <c r="F406" s="809">
        <v>1</v>
      </c>
      <c r="G406" s="811"/>
      <c r="H406" s="812"/>
      <c r="I406" s="813">
        <v>83200</v>
      </c>
      <c r="J406" s="813">
        <v>3.88</v>
      </c>
      <c r="K406" s="814">
        <f t="shared" si="839"/>
        <v>322816</v>
      </c>
      <c r="L406" s="814"/>
      <c r="M406" s="814"/>
      <c r="N406" s="814">
        <f t="shared" si="840"/>
        <v>322816</v>
      </c>
      <c r="O406" s="813"/>
      <c r="P406" s="815">
        <f t="shared" si="841"/>
        <v>322816</v>
      </c>
      <c r="Q406" s="815">
        <f t="shared" si="842"/>
        <v>4196608</v>
      </c>
      <c r="R406" s="454">
        <f t="shared" si="843"/>
        <v>1</v>
      </c>
      <c r="S406" s="448"/>
      <c r="T406" s="449">
        <v>83200</v>
      </c>
      <c r="U406" s="449">
        <f t="shared" si="844"/>
        <v>3.88</v>
      </c>
      <c r="V406" s="449"/>
      <c r="W406" s="449">
        <f t="shared" si="845"/>
        <v>3.88</v>
      </c>
      <c r="X406" s="450">
        <f t="shared" si="846"/>
        <v>322816</v>
      </c>
      <c r="Y406" s="450">
        <f t="shared" si="847"/>
        <v>0</v>
      </c>
      <c r="Z406" s="450"/>
      <c r="AA406" s="450">
        <f t="shared" si="848"/>
        <v>322816</v>
      </c>
      <c r="AB406" s="449">
        <f t="shared" si="849"/>
        <v>0</v>
      </c>
      <c r="AC406" s="452">
        <f t="shared" si="850"/>
        <v>322816</v>
      </c>
      <c r="AD406" s="452">
        <f t="shared" si="851"/>
        <v>4196608</v>
      </c>
      <c r="AE406" s="454">
        <f t="shared" si="852"/>
        <v>2</v>
      </c>
      <c r="AF406" s="448"/>
      <c r="AG406" s="449">
        <f t="shared" si="853"/>
        <v>83200</v>
      </c>
      <c r="AH406" s="449">
        <f t="shared" si="854"/>
        <v>3.88</v>
      </c>
      <c r="AI406" s="449"/>
      <c r="AJ406" s="449">
        <f t="shared" si="855"/>
        <v>3.88</v>
      </c>
      <c r="AK406" s="450">
        <f t="shared" si="856"/>
        <v>322816</v>
      </c>
      <c r="AL406" s="450">
        <f t="shared" si="857"/>
        <v>0</v>
      </c>
      <c r="AM406" s="450"/>
      <c r="AN406" s="450">
        <f t="shared" si="858"/>
        <v>322816</v>
      </c>
      <c r="AO406" s="449">
        <f t="shared" si="859"/>
        <v>0</v>
      </c>
      <c r="AP406" s="452">
        <f t="shared" si="860"/>
        <v>322816</v>
      </c>
      <c r="AQ406" s="452">
        <f t="shared" si="861"/>
        <v>4196608</v>
      </c>
      <c r="AR406" s="454">
        <f t="shared" si="862"/>
        <v>3</v>
      </c>
      <c r="AS406" s="448"/>
      <c r="AT406" s="449">
        <f t="shared" si="863"/>
        <v>83200</v>
      </c>
      <c r="AU406" s="449">
        <f t="shared" si="864"/>
        <v>3.88</v>
      </c>
      <c r="AV406" s="449"/>
      <c r="AW406" s="449">
        <f t="shared" si="865"/>
        <v>3.88</v>
      </c>
      <c r="AX406" s="450">
        <f t="shared" si="866"/>
        <v>322816</v>
      </c>
      <c r="AY406" s="450">
        <f t="shared" si="867"/>
        <v>0</v>
      </c>
      <c r="AZ406" s="450"/>
      <c r="BA406" s="450">
        <f t="shared" si="868"/>
        <v>322816</v>
      </c>
      <c r="BB406" s="449">
        <f t="shared" si="869"/>
        <v>0</v>
      </c>
      <c r="BC406" s="452">
        <f t="shared" si="870"/>
        <v>322816</v>
      </c>
      <c r="BD406" s="452">
        <f t="shared" si="871"/>
        <v>4196608</v>
      </c>
    </row>
    <row r="407" spans="1:56" s="451" customFormat="1" ht="27">
      <c r="A407" s="807">
        <v>7</v>
      </c>
      <c r="B407" s="808" t="s">
        <v>2716</v>
      </c>
      <c r="C407" s="809" t="s">
        <v>1960</v>
      </c>
      <c r="D407" s="809">
        <v>1986</v>
      </c>
      <c r="E407" s="810" t="s">
        <v>452</v>
      </c>
      <c r="F407" s="809">
        <v>1</v>
      </c>
      <c r="G407" s="811"/>
      <c r="H407" s="812"/>
      <c r="I407" s="813">
        <v>83200</v>
      </c>
      <c r="J407" s="813">
        <v>3.88</v>
      </c>
      <c r="K407" s="814">
        <f t="shared" si="839"/>
        <v>322816</v>
      </c>
      <c r="L407" s="814"/>
      <c r="M407" s="814"/>
      <c r="N407" s="814">
        <f t="shared" si="840"/>
        <v>322816</v>
      </c>
      <c r="O407" s="813"/>
      <c r="P407" s="815">
        <f t="shared" si="841"/>
        <v>322816</v>
      </c>
      <c r="Q407" s="815">
        <f t="shared" si="842"/>
        <v>4196608</v>
      </c>
      <c r="R407" s="454">
        <f t="shared" si="843"/>
        <v>1</v>
      </c>
      <c r="S407" s="448"/>
      <c r="T407" s="449">
        <v>83200</v>
      </c>
      <c r="U407" s="449">
        <f t="shared" si="844"/>
        <v>3.88</v>
      </c>
      <c r="V407" s="449"/>
      <c r="W407" s="449">
        <f t="shared" si="845"/>
        <v>3.88</v>
      </c>
      <c r="X407" s="450">
        <f t="shared" si="846"/>
        <v>322816</v>
      </c>
      <c r="Y407" s="450">
        <f t="shared" si="847"/>
        <v>0</v>
      </c>
      <c r="Z407" s="450"/>
      <c r="AA407" s="450">
        <f t="shared" si="848"/>
        <v>322816</v>
      </c>
      <c r="AB407" s="449">
        <f t="shared" si="849"/>
        <v>0</v>
      </c>
      <c r="AC407" s="452">
        <f t="shared" si="850"/>
        <v>322816</v>
      </c>
      <c r="AD407" s="452">
        <f t="shared" si="851"/>
        <v>4196608</v>
      </c>
      <c r="AE407" s="454">
        <f t="shared" si="852"/>
        <v>2</v>
      </c>
      <c r="AF407" s="448"/>
      <c r="AG407" s="449">
        <f t="shared" si="853"/>
        <v>83200</v>
      </c>
      <c r="AH407" s="449">
        <f t="shared" si="854"/>
        <v>3.88</v>
      </c>
      <c r="AI407" s="449"/>
      <c r="AJ407" s="449">
        <f t="shared" si="855"/>
        <v>3.88</v>
      </c>
      <c r="AK407" s="450">
        <f t="shared" si="856"/>
        <v>322816</v>
      </c>
      <c r="AL407" s="450">
        <f t="shared" si="857"/>
        <v>0</v>
      </c>
      <c r="AM407" s="450"/>
      <c r="AN407" s="450">
        <f t="shared" si="858"/>
        <v>322816</v>
      </c>
      <c r="AO407" s="449">
        <f t="shared" si="859"/>
        <v>0</v>
      </c>
      <c r="AP407" s="452">
        <f t="shared" si="860"/>
        <v>322816</v>
      </c>
      <c r="AQ407" s="452">
        <f t="shared" si="861"/>
        <v>4196608</v>
      </c>
      <c r="AR407" s="454">
        <f t="shared" si="862"/>
        <v>3</v>
      </c>
      <c r="AS407" s="448"/>
      <c r="AT407" s="449">
        <f t="shared" si="863"/>
        <v>83200</v>
      </c>
      <c r="AU407" s="449">
        <f t="shared" si="864"/>
        <v>3.88</v>
      </c>
      <c r="AV407" s="449"/>
      <c r="AW407" s="449">
        <f t="shared" si="865"/>
        <v>3.88</v>
      </c>
      <c r="AX407" s="450">
        <f t="shared" si="866"/>
        <v>322816</v>
      </c>
      <c r="AY407" s="450">
        <f t="shared" si="867"/>
        <v>0</v>
      </c>
      <c r="AZ407" s="450"/>
      <c r="BA407" s="450">
        <f t="shared" si="868"/>
        <v>322816</v>
      </c>
      <c r="BB407" s="449">
        <f t="shared" si="869"/>
        <v>0</v>
      </c>
      <c r="BC407" s="452">
        <f t="shared" si="870"/>
        <v>322816</v>
      </c>
      <c r="BD407" s="452">
        <f t="shared" si="871"/>
        <v>4196608</v>
      </c>
    </row>
    <row r="408" spans="1:56" s="451" customFormat="1" ht="27">
      <c r="A408" s="807">
        <v>8</v>
      </c>
      <c r="B408" s="808" t="s">
        <v>1312</v>
      </c>
      <c r="C408" s="809" t="s">
        <v>1960</v>
      </c>
      <c r="D408" s="809">
        <v>1999</v>
      </c>
      <c r="E408" s="810" t="s">
        <v>452</v>
      </c>
      <c r="F408" s="809">
        <v>1</v>
      </c>
      <c r="G408" s="811"/>
      <c r="H408" s="812"/>
      <c r="I408" s="813">
        <v>83200</v>
      </c>
      <c r="J408" s="813">
        <v>3.88</v>
      </c>
      <c r="K408" s="814">
        <f t="shared" si="839"/>
        <v>322816</v>
      </c>
      <c r="L408" s="814"/>
      <c r="M408" s="814"/>
      <c r="N408" s="814">
        <f t="shared" si="840"/>
        <v>322816</v>
      </c>
      <c r="O408" s="813"/>
      <c r="P408" s="815">
        <f t="shared" si="841"/>
        <v>322816</v>
      </c>
      <c r="Q408" s="815">
        <f t="shared" si="842"/>
        <v>4196608</v>
      </c>
      <c r="R408" s="454">
        <f t="shared" si="843"/>
        <v>1</v>
      </c>
      <c r="S408" s="448"/>
      <c r="T408" s="449">
        <v>83200</v>
      </c>
      <c r="U408" s="449">
        <f t="shared" si="844"/>
        <v>3.88</v>
      </c>
      <c r="V408" s="449"/>
      <c r="W408" s="449">
        <f t="shared" si="845"/>
        <v>3.88</v>
      </c>
      <c r="X408" s="450">
        <f t="shared" si="846"/>
        <v>322816</v>
      </c>
      <c r="Y408" s="450">
        <f t="shared" si="847"/>
        <v>0</v>
      </c>
      <c r="Z408" s="450"/>
      <c r="AA408" s="450">
        <f t="shared" si="848"/>
        <v>322816</v>
      </c>
      <c r="AB408" s="449">
        <f t="shared" si="849"/>
        <v>0</v>
      </c>
      <c r="AC408" s="452">
        <f t="shared" si="850"/>
        <v>322816</v>
      </c>
      <c r="AD408" s="452">
        <f t="shared" si="851"/>
        <v>4196608</v>
      </c>
      <c r="AE408" s="454">
        <f t="shared" si="852"/>
        <v>2</v>
      </c>
      <c r="AF408" s="448"/>
      <c r="AG408" s="449">
        <f t="shared" si="853"/>
        <v>83200</v>
      </c>
      <c r="AH408" s="449">
        <f t="shared" si="854"/>
        <v>3.88</v>
      </c>
      <c r="AI408" s="449"/>
      <c r="AJ408" s="449">
        <f t="shared" si="855"/>
        <v>3.88</v>
      </c>
      <c r="AK408" s="450">
        <f t="shared" si="856"/>
        <v>322816</v>
      </c>
      <c r="AL408" s="450">
        <f t="shared" si="857"/>
        <v>0</v>
      </c>
      <c r="AM408" s="450"/>
      <c r="AN408" s="450">
        <f t="shared" si="858"/>
        <v>322816</v>
      </c>
      <c r="AO408" s="449">
        <f t="shared" si="859"/>
        <v>0</v>
      </c>
      <c r="AP408" s="452">
        <f t="shared" si="860"/>
        <v>322816</v>
      </c>
      <c r="AQ408" s="452">
        <f t="shared" si="861"/>
        <v>4196608</v>
      </c>
      <c r="AR408" s="454">
        <f t="shared" si="862"/>
        <v>3</v>
      </c>
      <c r="AS408" s="448"/>
      <c r="AT408" s="449">
        <f t="shared" si="863"/>
        <v>83200</v>
      </c>
      <c r="AU408" s="449">
        <f t="shared" si="864"/>
        <v>3.88</v>
      </c>
      <c r="AV408" s="449"/>
      <c r="AW408" s="449">
        <f t="shared" si="865"/>
        <v>3.88</v>
      </c>
      <c r="AX408" s="450">
        <f t="shared" si="866"/>
        <v>322816</v>
      </c>
      <c r="AY408" s="450">
        <f t="shared" si="867"/>
        <v>0</v>
      </c>
      <c r="AZ408" s="450"/>
      <c r="BA408" s="450">
        <f t="shared" si="868"/>
        <v>322816</v>
      </c>
      <c r="BB408" s="449">
        <f t="shared" si="869"/>
        <v>0</v>
      </c>
      <c r="BC408" s="452">
        <f t="shared" si="870"/>
        <v>322816</v>
      </c>
      <c r="BD408" s="452">
        <f t="shared" si="871"/>
        <v>4196608</v>
      </c>
    </row>
    <row r="409" spans="1:56" s="451" customFormat="1" ht="27">
      <c r="A409" s="807">
        <v>9</v>
      </c>
      <c r="B409" s="808" t="s">
        <v>3188</v>
      </c>
      <c r="C409" s="809" t="s">
        <v>1960</v>
      </c>
      <c r="D409" s="809">
        <v>2001</v>
      </c>
      <c r="E409" s="810" t="s">
        <v>452</v>
      </c>
      <c r="F409" s="809">
        <v>1</v>
      </c>
      <c r="G409" s="811"/>
      <c r="H409" s="812"/>
      <c r="I409" s="813">
        <v>83200</v>
      </c>
      <c r="J409" s="813">
        <v>3.88</v>
      </c>
      <c r="K409" s="814">
        <f t="shared" si="839"/>
        <v>322816</v>
      </c>
      <c r="L409" s="814"/>
      <c r="M409" s="814"/>
      <c r="N409" s="814">
        <f t="shared" si="840"/>
        <v>322816</v>
      </c>
      <c r="O409" s="813"/>
      <c r="P409" s="815">
        <f t="shared" si="841"/>
        <v>322816</v>
      </c>
      <c r="Q409" s="815">
        <f t="shared" si="842"/>
        <v>4196608</v>
      </c>
      <c r="R409" s="454">
        <f t="shared" si="843"/>
        <v>1</v>
      </c>
      <c r="S409" s="448"/>
      <c r="T409" s="449">
        <v>83200</v>
      </c>
      <c r="U409" s="449">
        <f t="shared" si="844"/>
        <v>3.88</v>
      </c>
      <c r="V409" s="449"/>
      <c r="W409" s="449">
        <f t="shared" si="845"/>
        <v>3.88</v>
      </c>
      <c r="X409" s="450">
        <f t="shared" si="846"/>
        <v>322816</v>
      </c>
      <c r="Y409" s="450">
        <f t="shared" si="847"/>
        <v>0</v>
      </c>
      <c r="Z409" s="450"/>
      <c r="AA409" s="450">
        <f t="shared" si="848"/>
        <v>322816</v>
      </c>
      <c r="AB409" s="449">
        <f t="shared" si="849"/>
        <v>0</v>
      </c>
      <c r="AC409" s="452">
        <f t="shared" si="850"/>
        <v>322816</v>
      </c>
      <c r="AD409" s="452">
        <f t="shared" si="851"/>
        <v>4196608</v>
      </c>
      <c r="AE409" s="454">
        <f t="shared" si="852"/>
        <v>2</v>
      </c>
      <c r="AF409" s="448"/>
      <c r="AG409" s="449">
        <f t="shared" si="853"/>
        <v>83200</v>
      </c>
      <c r="AH409" s="449">
        <f t="shared" si="854"/>
        <v>3.88</v>
      </c>
      <c r="AI409" s="449"/>
      <c r="AJ409" s="449">
        <f t="shared" si="855"/>
        <v>3.88</v>
      </c>
      <c r="AK409" s="450">
        <f t="shared" si="856"/>
        <v>322816</v>
      </c>
      <c r="AL409" s="450">
        <f t="shared" si="857"/>
        <v>0</v>
      </c>
      <c r="AM409" s="450"/>
      <c r="AN409" s="450">
        <f t="shared" si="858"/>
        <v>322816</v>
      </c>
      <c r="AO409" s="449">
        <f t="shared" si="859"/>
        <v>0</v>
      </c>
      <c r="AP409" s="452">
        <f t="shared" si="860"/>
        <v>322816</v>
      </c>
      <c r="AQ409" s="452">
        <f t="shared" si="861"/>
        <v>4196608</v>
      </c>
      <c r="AR409" s="454">
        <f t="shared" si="862"/>
        <v>3</v>
      </c>
      <c r="AS409" s="448"/>
      <c r="AT409" s="449">
        <f t="shared" si="863"/>
        <v>83200</v>
      </c>
      <c r="AU409" s="449">
        <f t="shared" si="864"/>
        <v>3.88</v>
      </c>
      <c r="AV409" s="449"/>
      <c r="AW409" s="449">
        <f t="shared" si="865"/>
        <v>3.88</v>
      </c>
      <c r="AX409" s="450">
        <f t="shared" si="866"/>
        <v>322816</v>
      </c>
      <c r="AY409" s="450">
        <f t="shared" si="867"/>
        <v>0</v>
      </c>
      <c r="AZ409" s="450"/>
      <c r="BA409" s="450">
        <f t="shared" si="868"/>
        <v>322816</v>
      </c>
      <c r="BB409" s="449">
        <f t="shared" si="869"/>
        <v>0</v>
      </c>
      <c r="BC409" s="452">
        <f t="shared" si="870"/>
        <v>322816</v>
      </c>
      <c r="BD409" s="452">
        <f t="shared" si="871"/>
        <v>4196608</v>
      </c>
    </row>
    <row r="410" spans="1:56" s="451" customFormat="1" ht="27">
      <c r="A410" s="807">
        <v>10</v>
      </c>
      <c r="B410" s="808" t="s">
        <v>1197</v>
      </c>
      <c r="C410" s="809" t="s">
        <v>1960</v>
      </c>
      <c r="D410" s="809">
        <v>1986</v>
      </c>
      <c r="E410" s="810" t="s">
        <v>452</v>
      </c>
      <c r="F410" s="809">
        <v>1</v>
      </c>
      <c r="G410" s="811"/>
      <c r="H410" s="812"/>
      <c r="I410" s="813">
        <v>83200</v>
      </c>
      <c r="J410" s="813">
        <v>3.88</v>
      </c>
      <c r="K410" s="814">
        <f t="shared" si="839"/>
        <v>322816</v>
      </c>
      <c r="L410" s="814"/>
      <c r="M410" s="814"/>
      <c r="N410" s="814">
        <f t="shared" si="840"/>
        <v>322816</v>
      </c>
      <c r="O410" s="813"/>
      <c r="P410" s="815">
        <f t="shared" si="841"/>
        <v>322816</v>
      </c>
      <c r="Q410" s="815">
        <f t="shared" si="842"/>
        <v>4196608</v>
      </c>
      <c r="R410" s="454">
        <f t="shared" si="843"/>
        <v>1</v>
      </c>
      <c r="S410" s="448"/>
      <c r="T410" s="449">
        <v>83200</v>
      </c>
      <c r="U410" s="449">
        <f t="shared" si="844"/>
        <v>3.88</v>
      </c>
      <c r="V410" s="449"/>
      <c r="W410" s="449">
        <f t="shared" si="845"/>
        <v>3.88</v>
      </c>
      <c r="X410" s="450">
        <f t="shared" si="846"/>
        <v>322816</v>
      </c>
      <c r="Y410" s="450">
        <f t="shared" si="847"/>
        <v>0</v>
      </c>
      <c r="Z410" s="450"/>
      <c r="AA410" s="450">
        <f t="shared" si="848"/>
        <v>322816</v>
      </c>
      <c r="AB410" s="449">
        <f t="shared" si="849"/>
        <v>0</v>
      </c>
      <c r="AC410" s="452">
        <f t="shared" si="850"/>
        <v>322816</v>
      </c>
      <c r="AD410" s="452">
        <f t="shared" si="851"/>
        <v>4196608</v>
      </c>
      <c r="AE410" s="454">
        <f t="shared" si="852"/>
        <v>2</v>
      </c>
      <c r="AF410" s="448"/>
      <c r="AG410" s="449">
        <f t="shared" si="853"/>
        <v>83200</v>
      </c>
      <c r="AH410" s="449">
        <f t="shared" si="854"/>
        <v>3.88</v>
      </c>
      <c r="AI410" s="449"/>
      <c r="AJ410" s="449">
        <f t="shared" si="855"/>
        <v>3.88</v>
      </c>
      <c r="AK410" s="450">
        <f t="shared" si="856"/>
        <v>322816</v>
      </c>
      <c r="AL410" s="450">
        <f t="shared" si="857"/>
        <v>0</v>
      </c>
      <c r="AM410" s="450"/>
      <c r="AN410" s="450">
        <f t="shared" si="858"/>
        <v>322816</v>
      </c>
      <c r="AO410" s="449">
        <f t="shared" si="859"/>
        <v>0</v>
      </c>
      <c r="AP410" s="452">
        <f t="shared" si="860"/>
        <v>322816</v>
      </c>
      <c r="AQ410" s="452">
        <f t="shared" si="861"/>
        <v>4196608</v>
      </c>
      <c r="AR410" s="454">
        <f t="shared" si="862"/>
        <v>3</v>
      </c>
      <c r="AS410" s="448"/>
      <c r="AT410" s="449">
        <f t="shared" si="863"/>
        <v>83200</v>
      </c>
      <c r="AU410" s="449">
        <f t="shared" si="864"/>
        <v>3.88</v>
      </c>
      <c r="AV410" s="449"/>
      <c r="AW410" s="449">
        <f t="shared" si="865"/>
        <v>3.88</v>
      </c>
      <c r="AX410" s="450">
        <f t="shared" si="866"/>
        <v>322816</v>
      </c>
      <c r="AY410" s="450">
        <f t="shared" si="867"/>
        <v>0</v>
      </c>
      <c r="AZ410" s="450"/>
      <c r="BA410" s="450">
        <f t="shared" si="868"/>
        <v>322816</v>
      </c>
      <c r="BB410" s="449">
        <f t="shared" si="869"/>
        <v>0</v>
      </c>
      <c r="BC410" s="452">
        <f t="shared" si="870"/>
        <v>322816</v>
      </c>
      <c r="BD410" s="452">
        <f t="shared" si="871"/>
        <v>4196608</v>
      </c>
    </row>
    <row r="411" spans="1:56" s="451" customFormat="1" ht="27">
      <c r="A411" s="807">
        <v>11</v>
      </c>
      <c r="B411" s="808" t="s">
        <v>2841</v>
      </c>
      <c r="C411" s="809" t="s">
        <v>1961</v>
      </c>
      <c r="D411" s="809">
        <v>1992</v>
      </c>
      <c r="E411" s="810" t="s">
        <v>452</v>
      </c>
      <c r="F411" s="809">
        <v>1</v>
      </c>
      <c r="G411" s="811"/>
      <c r="H411" s="812"/>
      <c r="I411" s="813">
        <v>83200</v>
      </c>
      <c r="J411" s="813">
        <v>3.88</v>
      </c>
      <c r="K411" s="814">
        <f t="shared" si="839"/>
        <v>322816</v>
      </c>
      <c r="L411" s="814"/>
      <c r="M411" s="814"/>
      <c r="N411" s="814">
        <f t="shared" si="840"/>
        <v>322816</v>
      </c>
      <c r="O411" s="813"/>
      <c r="P411" s="815">
        <f t="shared" si="841"/>
        <v>322816</v>
      </c>
      <c r="Q411" s="815">
        <f t="shared" si="842"/>
        <v>4196608</v>
      </c>
      <c r="R411" s="454">
        <f t="shared" si="843"/>
        <v>1</v>
      </c>
      <c r="S411" s="448"/>
      <c r="T411" s="449">
        <v>83200</v>
      </c>
      <c r="U411" s="449">
        <f t="shared" si="844"/>
        <v>3.88</v>
      </c>
      <c r="V411" s="449"/>
      <c r="W411" s="449">
        <f t="shared" si="845"/>
        <v>3.88</v>
      </c>
      <c r="X411" s="450">
        <f t="shared" si="846"/>
        <v>322816</v>
      </c>
      <c r="Y411" s="450">
        <f t="shared" si="847"/>
        <v>0</v>
      </c>
      <c r="Z411" s="450"/>
      <c r="AA411" s="450">
        <f t="shared" si="848"/>
        <v>322816</v>
      </c>
      <c r="AB411" s="449">
        <f t="shared" si="849"/>
        <v>0</v>
      </c>
      <c r="AC411" s="452">
        <f t="shared" si="850"/>
        <v>322816</v>
      </c>
      <c r="AD411" s="452">
        <f t="shared" si="851"/>
        <v>4196608</v>
      </c>
      <c r="AE411" s="454">
        <f t="shared" si="852"/>
        <v>2</v>
      </c>
      <c r="AF411" s="448"/>
      <c r="AG411" s="449">
        <f t="shared" si="853"/>
        <v>83200</v>
      </c>
      <c r="AH411" s="449">
        <f t="shared" si="854"/>
        <v>3.88</v>
      </c>
      <c r="AI411" s="449"/>
      <c r="AJ411" s="449">
        <f t="shared" si="855"/>
        <v>3.88</v>
      </c>
      <c r="AK411" s="450">
        <f t="shared" si="856"/>
        <v>322816</v>
      </c>
      <c r="AL411" s="450">
        <f t="shared" si="857"/>
        <v>0</v>
      </c>
      <c r="AM411" s="450"/>
      <c r="AN411" s="450">
        <f t="shared" si="858"/>
        <v>322816</v>
      </c>
      <c r="AO411" s="449">
        <f t="shared" si="859"/>
        <v>0</v>
      </c>
      <c r="AP411" s="452">
        <f t="shared" si="860"/>
        <v>322816</v>
      </c>
      <c r="AQ411" s="452">
        <f t="shared" si="861"/>
        <v>4196608</v>
      </c>
      <c r="AR411" s="454">
        <f t="shared" si="862"/>
        <v>3</v>
      </c>
      <c r="AS411" s="448"/>
      <c r="AT411" s="449">
        <f t="shared" si="863"/>
        <v>83200</v>
      </c>
      <c r="AU411" s="449">
        <f t="shared" si="864"/>
        <v>3.88</v>
      </c>
      <c r="AV411" s="449"/>
      <c r="AW411" s="449">
        <f t="shared" si="865"/>
        <v>3.88</v>
      </c>
      <c r="AX411" s="450">
        <f t="shared" si="866"/>
        <v>322816</v>
      </c>
      <c r="AY411" s="450">
        <f t="shared" si="867"/>
        <v>0</v>
      </c>
      <c r="AZ411" s="450"/>
      <c r="BA411" s="450">
        <f t="shared" si="868"/>
        <v>322816</v>
      </c>
      <c r="BB411" s="449">
        <f t="shared" si="869"/>
        <v>0</v>
      </c>
      <c r="BC411" s="452">
        <f t="shared" si="870"/>
        <v>322816</v>
      </c>
      <c r="BD411" s="452">
        <f t="shared" si="871"/>
        <v>4196608</v>
      </c>
    </row>
    <row r="412" spans="1:56" s="451" customFormat="1" ht="27">
      <c r="A412" s="807">
        <v>12</v>
      </c>
      <c r="B412" s="808" t="s">
        <v>3189</v>
      </c>
      <c r="C412" s="809" t="s">
        <v>1961</v>
      </c>
      <c r="D412" s="809">
        <v>2001</v>
      </c>
      <c r="E412" s="810" t="s">
        <v>452</v>
      </c>
      <c r="F412" s="809">
        <v>1</v>
      </c>
      <c r="G412" s="811"/>
      <c r="H412" s="812"/>
      <c r="I412" s="813">
        <v>83200</v>
      </c>
      <c r="J412" s="813">
        <v>3.88</v>
      </c>
      <c r="K412" s="814">
        <f t="shared" si="839"/>
        <v>322816</v>
      </c>
      <c r="L412" s="814"/>
      <c r="M412" s="814"/>
      <c r="N412" s="814">
        <f t="shared" si="840"/>
        <v>322816</v>
      </c>
      <c r="O412" s="813"/>
      <c r="P412" s="815">
        <f t="shared" si="841"/>
        <v>322816</v>
      </c>
      <c r="Q412" s="815">
        <f t="shared" si="842"/>
        <v>4196608</v>
      </c>
      <c r="R412" s="454">
        <f t="shared" si="843"/>
        <v>1</v>
      </c>
      <c r="S412" s="448"/>
      <c r="T412" s="449">
        <v>83200</v>
      </c>
      <c r="U412" s="449">
        <f t="shared" si="844"/>
        <v>3.88</v>
      </c>
      <c r="V412" s="449"/>
      <c r="W412" s="449">
        <f t="shared" si="845"/>
        <v>3.88</v>
      </c>
      <c r="X412" s="450">
        <f t="shared" si="846"/>
        <v>322816</v>
      </c>
      <c r="Y412" s="450">
        <f t="shared" si="847"/>
        <v>0</v>
      </c>
      <c r="Z412" s="450"/>
      <c r="AA412" s="450">
        <f t="shared" si="848"/>
        <v>322816</v>
      </c>
      <c r="AB412" s="449">
        <f t="shared" si="849"/>
        <v>0</v>
      </c>
      <c r="AC412" s="452">
        <f t="shared" si="850"/>
        <v>322816</v>
      </c>
      <c r="AD412" s="452">
        <f t="shared" si="851"/>
        <v>4196608</v>
      </c>
      <c r="AE412" s="454">
        <f t="shared" si="852"/>
        <v>2</v>
      </c>
      <c r="AF412" s="448"/>
      <c r="AG412" s="449">
        <f t="shared" si="853"/>
        <v>83200</v>
      </c>
      <c r="AH412" s="449">
        <f t="shared" si="854"/>
        <v>3.88</v>
      </c>
      <c r="AI412" s="449"/>
      <c r="AJ412" s="449">
        <f t="shared" si="855"/>
        <v>3.88</v>
      </c>
      <c r="AK412" s="450">
        <f t="shared" si="856"/>
        <v>322816</v>
      </c>
      <c r="AL412" s="450">
        <f t="shared" si="857"/>
        <v>0</v>
      </c>
      <c r="AM412" s="450"/>
      <c r="AN412" s="450">
        <f t="shared" si="858"/>
        <v>322816</v>
      </c>
      <c r="AO412" s="449">
        <f t="shared" si="859"/>
        <v>0</v>
      </c>
      <c r="AP412" s="452">
        <f t="shared" si="860"/>
        <v>322816</v>
      </c>
      <c r="AQ412" s="452">
        <f t="shared" si="861"/>
        <v>4196608</v>
      </c>
      <c r="AR412" s="454">
        <f t="shared" si="862"/>
        <v>3</v>
      </c>
      <c r="AS412" s="448"/>
      <c r="AT412" s="449">
        <f t="shared" si="863"/>
        <v>83200</v>
      </c>
      <c r="AU412" s="449">
        <f t="shared" si="864"/>
        <v>3.88</v>
      </c>
      <c r="AV412" s="449"/>
      <c r="AW412" s="449">
        <f t="shared" si="865"/>
        <v>3.88</v>
      </c>
      <c r="AX412" s="450">
        <f t="shared" si="866"/>
        <v>322816</v>
      </c>
      <c r="AY412" s="450">
        <f t="shared" si="867"/>
        <v>0</v>
      </c>
      <c r="AZ412" s="450"/>
      <c r="BA412" s="450">
        <f t="shared" si="868"/>
        <v>322816</v>
      </c>
      <c r="BB412" s="449">
        <f t="shared" si="869"/>
        <v>0</v>
      </c>
      <c r="BC412" s="452">
        <f t="shared" si="870"/>
        <v>322816</v>
      </c>
      <c r="BD412" s="452">
        <f t="shared" si="871"/>
        <v>4196608</v>
      </c>
    </row>
    <row r="413" spans="1:56" s="451" customFormat="1" ht="27">
      <c r="A413" s="807">
        <v>13</v>
      </c>
      <c r="B413" s="808" t="s">
        <v>2718</v>
      </c>
      <c r="C413" s="809" t="s">
        <v>1961</v>
      </c>
      <c r="D413" s="809">
        <v>2000</v>
      </c>
      <c r="E413" s="810" t="s">
        <v>452</v>
      </c>
      <c r="F413" s="809">
        <v>1</v>
      </c>
      <c r="G413" s="811"/>
      <c r="H413" s="812"/>
      <c r="I413" s="813">
        <v>83200</v>
      </c>
      <c r="J413" s="813">
        <v>3.88</v>
      </c>
      <c r="K413" s="814">
        <f t="shared" si="839"/>
        <v>322816</v>
      </c>
      <c r="L413" s="814"/>
      <c r="M413" s="814"/>
      <c r="N413" s="814">
        <f t="shared" si="840"/>
        <v>322816</v>
      </c>
      <c r="O413" s="813"/>
      <c r="P413" s="815">
        <f t="shared" si="841"/>
        <v>322816</v>
      </c>
      <c r="Q413" s="815">
        <f t="shared" si="842"/>
        <v>4196608</v>
      </c>
      <c r="R413" s="454">
        <f t="shared" si="843"/>
        <v>1</v>
      </c>
      <c r="S413" s="448"/>
      <c r="T413" s="449">
        <v>83200</v>
      </c>
      <c r="U413" s="449">
        <f t="shared" si="844"/>
        <v>3.88</v>
      </c>
      <c r="V413" s="449"/>
      <c r="W413" s="449">
        <f t="shared" si="845"/>
        <v>3.88</v>
      </c>
      <c r="X413" s="450">
        <f t="shared" si="846"/>
        <v>322816</v>
      </c>
      <c r="Y413" s="450">
        <f t="shared" si="847"/>
        <v>0</v>
      </c>
      <c r="Z413" s="450"/>
      <c r="AA413" s="450">
        <f t="shared" si="848"/>
        <v>322816</v>
      </c>
      <c r="AB413" s="449">
        <f t="shared" si="849"/>
        <v>0</v>
      </c>
      <c r="AC413" s="452">
        <f t="shared" si="850"/>
        <v>322816</v>
      </c>
      <c r="AD413" s="452">
        <f t="shared" si="851"/>
        <v>4196608</v>
      </c>
      <c r="AE413" s="454">
        <f t="shared" si="852"/>
        <v>2</v>
      </c>
      <c r="AF413" s="448"/>
      <c r="AG413" s="449">
        <f t="shared" si="853"/>
        <v>83200</v>
      </c>
      <c r="AH413" s="449">
        <f t="shared" si="854"/>
        <v>3.88</v>
      </c>
      <c r="AI413" s="449"/>
      <c r="AJ413" s="449">
        <f t="shared" si="855"/>
        <v>3.88</v>
      </c>
      <c r="AK413" s="450">
        <f t="shared" si="856"/>
        <v>322816</v>
      </c>
      <c r="AL413" s="450">
        <f t="shared" si="857"/>
        <v>0</v>
      </c>
      <c r="AM413" s="450"/>
      <c r="AN413" s="450">
        <f t="shared" si="858"/>
        <v>322816</v>
      </c>
      <c r="AO413" s="449">
        <f t="shared" si="859"/>
        <v>0</v>
      </c>
      <c r="AP413" s="452">
        <f t="shared" si="860"/>
        <v>322816</v>
      </c>
      <c r="AQ413" s="452">
        <f t="shared" si="861"/>
        <v>4196608</v>
      </c>
      <c r="AR413" s="454">
        <f t="shared" si="862"/>
        <v>3</v>
      </c>
      <c r="AS413" s="448"/>
      <c r="AT413" s="449">
        <f t="shared" si="863"/>
        <v>83200</v>
      </c>
      <c r="AU413" s="449">
        <f t="shared" si="864"/>
        <v>3.88</v>
      </c>
      <c r="AV413" s="449"/>
      <c r="AW413" s="449">
        <f t="shared" si="865"/>
        <v>3.88</v>
      </c>
      <c r="AX413" s="450">
        <f t="shared" si="866"/>
        <v>322816</v>
      </c>
      <c r="AY413" s="450">
        <f t="shared" si="867"/>
        <v>0</v>
      </c>
      <c r="AZ413" s="450"/>
      <c r="BA413" s="450">
        <f t="shared" si="868"/>
        <v>322816</v>
      </c>
      <c r="BB413" s="449">
        <f t="shared" si="869"/>
        <v>0</v>
      </c>
      <c r="BC413" s="452">
        <f t="shared" si="870"/>
        <v>322816</v>
      </c>
      <c r="BD413" s="452">
        <f t="shared" si="871"/>
        <v>4196608</v>
      </c>
    </row>
    <row r="414" spans="1:56" s="451" customFormat="1" ht="27">
      <c r="A414" s="807">
        <v>14</v>
      </c>
      <c r="B414" s="808" t="s">
        <v>2126</v>
      </c>
      <c r="C414" s="809" t="s">
        <v>1960</v>
      </c>
      <c r="D414" s="809">
        <v>2001</v>
      </c>
      <c r="E414" s="810" t="s">
        <v>452</v>
      </c>
      <c r="F414" s="809">
        <v>1</v>
      </c>
      <c r="G414" s="811"/>
      <c r="H414" s="812"/>
      <c r="I414" s="813">
        <v>83200</v>
      </c>
      <c r="J414" s="813">
        <v>3.88</v>
      </c>
      <c r="K414" s="814">
        <f t="shared" si="839"/>
        <v>322816</v>
      </c>
      <c r="L414" s="814"/>
      <c r="M414" s="814"/>
      <c r="N414" s="814">
        <f t="shared" si="840"/>
        <v>322816</v>
      </c>
      <c r="O414" s="813"/>
      <c r="P414" s="815">
        <f t="shared" si="841"/>
        <v>322816</v>
      </c>
      <c r="Q414" s="815">
        <f t="shared" si="842"/>
        <v>4196608</v>
      </c>
      <c r="R414" s="454">
        <f t="shared" si="843"/>
        <v>1</v>
      </c>
      <c r="S414" s="448"/>
      <c r="T414" s="449">
        <v>83200</v>
      </c>
      <c r="U414" s="449">
        <f t="shared" si="844"/>
        <v>3.88</v>
      </c>
      <c r="V414" s="449"/>
      <c r="W414" s="449">
        <f t="shared" si="845"/>
        <v>3.88</v>
      </c>
      <c r="X414" s="450">
        <f t="shared" si="846"/>
        <v>322816</v>
      </c>
      <c r="Y414" s="450">
        <f t="shared" si="847"/>
        <v>0</v>
      </c>
      <c r="Z414" s="450"/>
      <c r="AA414" s="450">
        <f t="shared" si="848"/>
        <v>322816</v>
      </c>
      <c r="AB414" s="449">
        <f t="shared" si="849"/>
        <v>0</v>
      </c>
      <c r="AC414" s="452">
        <f t="shared" si="850"/>
        <v>322816</v>
      </c>
      <c r="AD414" s="452">
        <f t="shared" si="851"/>
        <v>4196608</v>
      </c>
      <c r="AE414" s="454">
        <f t="shared" si="852"/>
        <v>2</v>
      </c>
      <c r="AF414" s="448"/>
      <c r="AG414" s="449">
        <f t="shared" si="853"/>
        <v>83200</v>
      </c>
      <c r="AH414" s="449">
        <f t="shared" si="854"/>
        <v>3.88</v>
      </c>
      <c r="AI414" s="449"/>
      <c r="AJ414" s="449">
        <f t="shared" si="855"/>
        <v>3.88</v>
      </c>
      <c r="AK414" s="450">
        <f t="shared" si="856"/>
        <v>322816</v>
      </c>
      <c r="AL414" s="450">
        <f t="shared" si="857"/>
        <v>0</v>
      </c>
      <c r="AM414" s="450"/>
      <c r="AN414" s="450">
        <f t="shared" si="858"/>
        <v>322816</v>
      </c>
      <c r="AO414" s="449">
        <f t="shared" si="859"/>
        <v>0</v>
      </c>
      <c r="AP414" s="452">
        <f t="shared" si="860"/>
        <v>322816</v>
      </c>
      <c r="AQ414" s="452">
        <f t="shared" si="861"/>
        <v>4196608</v>
      </c>
      <c r="AR414" s="454">
        <f t="shared" si="862"/>
        <v>3</v>
      </c>
      <c r="AS414" s="448"/>
      <c r="AT414" s="449">
        <f t="shared" si="863"/>
        <v>83200</v>
      </c>
      <c r="AU414" s="449">
        <f t="shared" si="864"/>
        <v>3.88</v>
      </c>
      <c r="AV414" s="449"/>
      <c r="AW414" s="449">
        <f t="shared" si="865"/>
        <v>3.88</v>
      </c>
      <c r="AX414" s="450">
        <f t="shared" si="866"/>
        <v>322816</v>
      </c>
      <c r="AY414" s="450">
        <f t="shared" si="867"/>
        <v>0</v>
      </c>
      <c r="AZ414" s="450"/>
      <c r="BA414" s="450">
        <f t="shared" si="868"/>
        <v>322816</v>
      </c>
      <c r="BB414" s="449">
        <f t="shared" si="869"/>
        <v>0</v>
      </c>
      <c r="BC414" s="452">
        <f t="shared" si="870"/>
        <v>322816</v>
      </c>
      <c r="BD414" s="452">
        <f t="shared" si="871"/>
        <v>4196608</v>
      </c>
    </row>
    <row r="415" spans="1:56" s="451" customFormat="1" ht="27">
      <c r="A415" s="807">
        <v>15</v>
      </c>
      <c r="B415" s="808" t="s">
        <v>2719</v>
      </c>
      <c r="C415" s="809" t="s">
        <v>1961</v>
      </c>
      <c r="D415" s="809">
        <v>1995</v>
      </c>
      <c r="E415" s="810" t="s">
        <v>452</v>
      </c>
      <c r="F415" s="809">
        <v>1</v>
      </c>
      <c r="G415" s="811"/>
      <c r="H415" s="812"/>
      <c r="I415" s="813">
        <v>83200</v>
      </c>
      <c r="J415" s="813">
        <v>3.88</v>
      </c>
      <c r="K415" s="814">
        <f t="shared" si="839"/>
        <v>322816</v>
      </c>
      <c r="L415" s="814"/>
      <c r="M415" s="814"/>
      <c r="N415" s="814">
        <f t="shared" si="840"/>
        <v>322816</v>
      </c>
      <c r="O415" s="813"/>
      <c r="P415" s="815">
        <f t="shared" si="841"/>
        <v>322816</v>
      </c>
      <c r="Q415" s="815">
        <f t="shared" si="842"/>
        <v>4196608</v>
      </c>
      <c r="R415" s="454">
        <f t="shared" si="843"/>
        <v>1</v>
      </c>
      <c r="S415" s="448"/>
      <c r="T415" s="449">
        <v>83200</v>
      </c>
      <c r="U415" s="449">
        <f t="shared" si="844"/>
        <v>3.88</v>
      </c>
      <c r="V415" s="449"/>
      <c r="W415" s="449">
        <f t="shared" si="845"/>
        <v>3.88</v>
      </c>
      <c r="X415" s="450">
        <f t="shared" si="846"/>
        <v>322816</v>
      </c>
      <c r="Y415" s="450">
        <f t="shared" si="847"/>
        <v>0</v>
      </c>
      <c r="Z415" s="450"/>
      <c r="AA415" s="450">
        <f t="shared" si="848"/>
        <v>322816</v>
      </c>
      <c r="AB415" s="449">
        <f t="shared" si="849"/>
        <v>0</v>
      </c>
      <c r="AC415" s="452">
        <f t="shared" si="850"/>
        <v>322816</v>
      </c>
      <c r="AD415" s="452">
        <f t="shared" si="851"/>
        <v>4196608</v>
      </c>
      <c r="AE415" s="454">
        <f t="shared" si="852"/>
        <v>2</v>
      </c>
      <c r="AF415" s="448"/>
      <c r="AG415" s="449">
        <f t="shared" si="853"/>
        <v>83200</v>
      </c>
      <c r="AH415" s="449">
        <f t="shared" si="854"/>
        <v>3.88</v>
      </c>
      <c r="AI415" s="449"/>
      <c r="AJ415" s="449">
        <f t="shared" si="855"/>
        <v>3.88</v>
      </c>
      <c r="AK415" s="450">
        <f t="shared" si="856"/>
        <v>322816</v>
      </c>
      <c r="AL415" s="450">
        <f t="shared" si="857"/>
        <v>0</v>
      </c>
      <c r="AM415" s="450"/>
      <c r="AN415" s="450">
        <f t="shared" si="858"/>
        <v>322816</v>
      </c>
      <c r="AO415" s="449">
        <f t="shared" si="859"/>
        <v>0</v>
      </c>
      <c r="AP415" s="452">
        <f t="shared" si="860"/>
        <v>322816</v>
      </c>
      <c r="AQ415" s="452">
        <f t="shared" si="861"/>
        <v>4196608</v>
      </c>
      <c r="AR415" s="454">
        <f t="shared" si="862"/>
        <v>3</v>
      </c>
      <c r="AS415" s="448"/>
      <c r="AT415" s="449">
        <f t="shared" si="863"/>
        <v>83200</v>
      </c>
      <c r="AU415" s="449">
        <f t="shared" si="864"/>
        <v>3.88</v>
      </c>
      <c r="AV415" s="449"/>
      <c r="AW415" s="449">
        <f t="shared" si="865"/>
        <v>3.88</v>
      </c>
      <c r="AX415" s="450">
        <f t="shared" si="866"/>
        <v>322816</v>
      </c>
      <c r="AY415" s="450">
        <f t="shared" si="867"/>
        <v>0</v>
      </c>
      <c r="AZ415" s="450"/>
      <c r="BA415" s="450">
        <f t="shared" si="868"/>
        <v>322816</v>
      </c>
      <c r="BB415" s="449">
        <f t="shared" si="869"/>
        <v>0</v>
      </c>
      <c r="BC415" s="452">
        <f t="shared" si="870"/>
        <v>322816</v>
      </c>
      <c r="BD415" s="452">
        <f t="shared" si="871"/>
        <v>4196608</v>
      </c>
    </row>
    <row r="416" spans="1:56" s="451" customFormat="1" ht="27">
      <c r="A416" s="807">
        <v>16</v>
      </c>
      <c r="B416" s="808" t="s">
        <v>2079</v>
      </c>
      <c r="C416" s="809" t="s">
        <v>1960</v>
      </c>
      <c r="D416" s="809">
        <v>1998</v>
      </c>
      <c r="E416" s="810" t="s">
        <v>452</v>
      </c>
      <c r="F416" s="809">
        <v>1</v>
      </c>
      <c r="G416" s="811"/>
      <c r="H416" s="812"/>
      <c r="I416" s="813">
        <v>83200</v>
      </c>
      <c r="J416" s="813">
        <v>3.88</v>
      </c>
      <c r="K416" s="814">
        <f t="shared" si="839"/>
        <v>322816</v>
      </c>
      <c r="L416" s="814"/>
      <c r="M416" s="814"/>
      <c r="N416" s="814">
        <f t="shared" si="840"/>
        <v>322816</v>
      </c>
      <c r="O416" s="813"/>
      <c r="P416" s="815">
        <f t="shared" si="841"/>
        <v>322816</v>
      </c>
      <c r="Q416" s="815">
        <f t="shared" si="842"/>
        <v>4196608</v>
      </c>
      <c r="R416" s="454">
        <f t="shared" si="843"/>
        <v>1</v>
      </c>
      <c r="S416" s="448"/>
      <c r="T416" s="449">
        <v>83200</v>
      </c>
      <c r="U416" s="449">
        <f t="shared" si="844"/>
        <v>3.88</v>
      </c>
      <c r="V416" s="449"/>
      <c r="W416" s="449">
        <f t="shared" si="845"/>
        <v>3.88</v>
      </c>
      <c r="X416" s="450">
        <f t="shared" si="846"/>
        <v>322816</v>
      </c>
      <c r="Y416" s="450">
        <f t="shared" si="847"/>
        <v>0</v>
      </c>
      <c r="Z416" s="450"/>
      <c r="AA416" s="450">
        <f t="shared" si="848"/>
        <v>322816</v>
      </c>
      <c r="AB416" s="449">
        <f t="shared" si="849"/>
        <v>0</v>
      </c>
      <c r="AC416" s="452">
        <f t="shared" si="850"/>
        <v>322816</v>
      </c>
      <c r="AD416" s="452">
        <f t="shared" si="851"/>
        <v>4196608</v>
      </c>
      <c r="AE416" s="454">
        <f t="shared" si="852"/>
        <v>2</v>
      </c>
      <c r="AF416" s="448"/>
      <c r="AG416" s="449">
        <f t="shared" si="853"/>
        <v>83200</v>
      </c>
      <c r="AH416" s="449">
        <f t="shared" si="854"/>
        <v>3.88</v>
      </c>
      <c r="AI416" s="449"/>
      <c r="AJ416" s="449">
        <f t="shared" si="855"/>
        <v>3.88</v>
      </c>
      <c r="AK416" s="450">
        <f t="shared" si="856"/>
        <v>322816</v>
      </c>
      <c r="AL416" s="450">
        <f t="shared" si="857"/>
        <v>0</v>
      </c>
      <c r="AM416" s="450"/>
      <c r="AN416" s="450">
        <f t="shared" si="858"/>
        <v>322816</v>
      </c>
      <c r="AO416" s="449">
        <f t="shared" si="859"/>
        <v>0</v>
      </c>
      <c r="AP416" s="452">
        <f t="shared" si="860"/>
        <v>322816</v>
      </c>
      <c r="AQ416" s="452">
        <f t="shared" si="861"/>
        <v>4196608</v>
      </c>
      <c r="AR416" s="454">
        <f t="shared" si="862"/>
        <v>3</v>
      </c>
      <c r="AS416" s="448"/>
      <c r="AT416" s="449">
        <f t="shared" si="863"/>
        <v>83200</v>
      </c>
      <c r="AU416" s="449">
        <f t="shared" si="864"/>
        <v>3.88</v>
      </c>
      <c r="AV416" s="449"/>
      <c r="AW416" s="449">
        <f t="shared" si="865"/>
        <v>3.88</v>
      </c>
      <c r="AX416" s="450">
        <f t="shared" si="866"/>
        <v>322816</v>
      </c>
      <c r="AY416" s="450">
        <f t="shared" si="867"/>
        <v>0</v>
      </c>
      <c r="AZ416" s="450"/>
      <c r="BA416" s="450">
        <f t="shared" si="868"/>
        <v>322816</v>
      </c>
      <c r="BB416" s="449">
        <f t="shared" si="869"/>
        <v>0</v>
      </c>
      <c r="BC416" s="452">
        <f t="shared" si="870"/>
        <v>322816</v>
      </c>
      <c r="BD416" s="452">
        <f t="shared" si="871"/>
        <v>4196608</v>
      </c>
    </row>
    <row r="417" spans="1:56" s="451" customFormat="1" ht="27">
      <c r="A417" s="807">
        <v>17</v>
      </c>
      <c r="B417" s="808" t="s">
        <v>827</v>
      </c>
      <c r="C417" s="809" t="s">
        <v>1960</v>
      </c>
      <c r="D417" s="809">
        <v>1984</v>
      </c>
      <c r="E417" s="810" t="s">
        <v>452</v>
      </c>
      <c r="F417" s="809">
        <v>1</v>
      </c>
      <c r="G417" s="811"/>
      <c r="H417" s="812"/>
      <c r="I417" s="813">
        <v>83200</v>
      </c>
      <c r="J417" s="813">
        <v>3.88</v>
      </c>
      <c r="K417" s="814">
        <f t="shared" si="839"/>
        <v>322816</v>
      </c>
      <c r="L417" s="814"/>
      <c r="M417" s="814"/>
      <c r="N417" s="814">
        <f t="shared" si="840"/>
        <v>322816</v>
      </c>
      <c r="O417" s="813"/>
      <c r="P417" s="815">
        <f t="shared" si="841"/>
        <v>322816</v>
      </c>
      <c r="Q417" s="815">
        <f t="shared" si="842"/>
        <v>4196608</v>
      </c>
      <c r="R417" s="454">
        <f t="shared" si="843"/>
        <v>1</v>
      </c>
      <c r="S417" s="448"/>
      <c r="T417" s="449">
        <v>83200</v>
      </c>
      <c r="U417" s="449">
        <f t="shared" si="844"/>
        <v>3.88</v>
      </c>
      <c r="V417" s="449"/>
      <c r="W417" s="449">
        <f t="shared" si="845"/>
        <v>3.88</v>
      </c>
      <c r="X417" s="450">
        <f t="shared" si="846"/>
        <v>322816</v>
      </c>
      <c r="Y417" s="450">
        <f t="shared" si="847"/>
        <v>0</v>
      </c>
      <c r="Z417" s="450"/>
      <c r="AA417" s="450">
        <f t="shared" si="848"/>
        <v>322816</v>
      </c>
      <c r="AB417" s="449">
        <f t="shared" si="849"/>
        <v>0</v>
      </c>
      <c r="AC417" s="452">
        <f t="shared" si="850"/>
        <v>322816</v>
      </c>
      <c r="AD417" s="452">
        <f t="shared" si="851"/>
        <v>4196608</v>
      </c>
      <c r="AE417" s="454">
        <f t="shared" si="852"/>
        <v>2</v>
      </c>
      <c r="AF417" s="448"/>
      <c r="AG417" s="449">
        <f t="shared" si="853"/>
        <v>83200</v>
      </c>
      <c r="AH417" s="449">
        <f t="shared" si="854"/>
        <v>3.88</v>
      </c>
      <c r="AI417" s="449"/>
      <c r="AJ417" s="449">
        <f t="shared" si="855"/>
        <v>3.88</v>
      </c>
      <c r="AK417" s="450">
        <f t="shared" si="856"/>
        <v>322816</v>
      </c>
      <c r="AL417" s="450">
        <f t="shared" si="857"/>
        <v>0</v>
      </c>
      <c r="AM417" s="450"/>
      <c r="AN417" s="450">
        <f t="shared" si="858"/>
        <v>322816</v>
      </c>
      <c r="AO417" s="449">
        <f t="shared" si="859"/>
        <v>0</v>
      </c>
      <c r="AP417" s="452">
        <f t="shared" si="860"/>
        <v>322816</v>
      </c>
      <c r="AQ417" s="452">
        <f t="shared" si="861"/>
        <v>4196608</v>
      </c>
      <c r="AR417" s="454">
        <f t="shared" si="862"/>
        <v>3</v>
      </c>
      <c r="AS417" s="448"/>
      <c r="AT417" s="449">
        <f t="shared" si="863"/>
        <v>83200</v>
      </c>
      <c r="AU417" s="449">
        <f t="shared" si="864"/>
        <v>3.88</v>
      </c>
      <c r="AV417" s="449"/>
      <c r="AW417" s="449">
        <f t="shared" si="865"/>
        <v>3.88</v>
      </c>
      <c r="AX417" s="450">
        <f t="shared" si="866"/>
        <v>322816</v>
      </c>
      <c r="AY417" s="450">
        <f t="shared" si="867"/>
        <v>0</v>
      </c>
      <c r="AZ417" s="450"/>
      <c r="BA417" s="450">
        <f t="shared" si="868"/>
        <v>322816</v>
      </c>
      <c r="BB417" s="449">
        <f t="shared" si="869"/>
        <v>0</v>
      </c>
      <c r="BC417" s="452">
        <f t="shared" si="870"/>
        <v>322816</v>
      </c>
      <c r="BD417" s="452">
        <f t="shared" si="871"/>
        <v>4196608</v>
      </c>
    </row>
    <row r="418" spans="1:56" s="451" customFormat="1" ht="27">
      <c r="A418" s="807">
        <v>18</v>
      </c>
      <c r="B418" s="808" t="s">
        <v>3190</v>
      </c>
      <c r="C418" s="809" t="s">
        <v>1960</v>
      </c>
      <c r="D418" s="809">
        <v>2002</v>
      </c>
      <c r="E418" s="810" t="s">
        <v>452</v>
      </c>
      <c r="F418" s="809">
        <v>1</v>
      </c>
      <c r="G418" s="811"/>
      <c r="H418" s="812"/>
      <c r="I418" s="813">
        <v>83200</v>
      </c>
      <c r="J418" s="813">
        <v>3.88</v>
      </c>
      <c r="K418" s="814">
        <f t="shared" si="839"/>
        <v>322816</v>
      </c>
      <c r="L418" s="814"/>
      <c r="M418" s="814"/>
      <c r="N418" s="814">
        <f t="shared" si="840"/>
        <v>322816</v>
      </c>
      <c r="O418" s="813"/>
      <c r="P418" s="815">
        <f t="shared" si="841"/>
        <v>322816</v>
      </c>
      <c r="Q418" s="815">
        <f t="shared" si="842"/>
        <v>4196608</v>
      </c>
      <c r="R418" s="454">
        <f t="shared" si="843"/>
        <v>1</v>
      </c>
      <c r="S418" s="448"/>
      <c r="T418" s="449">
        <v>83200</v>
      </c>
      <c r="U418" s="449">
        <f t="shared" si="844"/>
        <v>3.88</v>
      </c>
      <c r="V418" s="449"/>
      <c r="W418" s="449">
        <f t="shared" si="845"/>
        <v>3.88</v>
      </c>
      <c r="X418" s="450">
        <f t="shared" si="846"/>
        <v>322816</v>
      </c>
      <c r="Y418" s="450">
        <f t="shared" si="847"/>
        <v>0</v>
      </c>
      <c r="Z418" s="450"/>
      <c r="AA418" s="450">
        <f t="shared" si="848"/>
        <v>322816</v>
      </c>
      <c r="AB418" s="449">
        <f t="shared" si="849"/>
        <v>0</v>
      </c>
      <c r="AC418" s="452">
        <f t="shared" si="850"/>
        <v>322816</v>
      </c>
      <c r="AD418" s="452">
        <f t="shared" si="851"/>
        <v>4196608</v>
      </c>
      <c r="AE418" s="454">
        <f t="shared" si="852"/>
        <v>2</v>
      </c>
      <c r="AF418" s="448"/>
      <c r="AG418" s="449">
        <f t="shared" si="853"/>
        <v>83200</v>
      </c>
      <c r="AH418" s="449">
        <f t="shared" si="854"/>
        <v>3.88</v>
      </c>
      <c r="AI418" s="449"/>
      <c r="AJ418" s="449">
        <f t="shared" si="855"/>
        <v>3.88</v>
      </c>
      <c r="AK418" s="450">
        <f t="shared" si="856"/>
        <v>322816</v>
      </c>
      <c r="AL418" s="450">
        <f t="shared" si="857"/>
        <v>0</v>
      </c>
      <c r="AM418" s="450"/>
      <c r="AN418" s="450">
        <f t="shared" si="858"/>
        <v>322816</v>
      </c>
      <c r="AO418" s="449">
        <f t="shared" si="859"/>
        <v>0</v>
      </c>
      <c r="AP418" s="452">
        <f t="shared" si="860"/>
        <v>322816</v>
      </c>
      <c r="AQ418" s="452">
        <f t="shared" si="861"/>
        <v>4196608</v>
      </c>
      <c r="AR418" s="454">
        <f t="shared" si="862"/>
        <v>3</v>
      </c>
      <c r="AS418" s="448"/>
      <c r="AT418" s="449">
        <f t="shared" si="863"/>
        <v>83200</v>
      </c>
      <c r="AU418" s="449">
        <f t="shared" si="864"/>
        <v>3.88</v>
      </c>
      <c r="AV418" s="449"/>
      <c r="AW418" s="449">
        <f t="shared" si="865"/>
        <v>3.88</v>
      </c>
      <c r="AX418" s="450">
        <f t="shared" si="866"/>
        <v>322816</v>
      </c>
      <c r="AY418" s="450">
        <f t="shared" si="867"/>
        <v>0</v>
      </c>
      <c r="AZ418" s="450"/>
      <c r="BA418" s="450">
        <f t="shared" si="868"/>
        <v>322816</v>
      </c>
      <c r="BB418" s="449">
        <f t="shared" si="869"/>
        <v>0</v>
      </c>
      <c r="BC418" s="452">
        <f t="shared" si="870"/>
        <v>322816</v>
      </c>
      <c r="BD418" s="452">
        <f t="shared" si="871"/>
        <v>4196608</v>
      </c>
    </row>
    <row r="419" spans="1:56" s="451" customFormat="1" ht="27">
      <c r="A419" s="807">
        <v>19</v>
      </c>
      <c r="B419" s="808" t="s">
        <v>2720</v>
      </c>
      <c r="C419" s="809" t="s">
        <v>1960</v>
      </c>
      <c r="D419" s="809">
        <v>1991</v>
      </c>
      <c r="E419" s="810" t="s">
        <v>452</v>
      </c>
      <c r="F419" s="809">
        <v>1</v>
      </c>
      <c r="G419" s="811"/>
      <c r="H419" s="812"/>
      <c r="I419" s="813">
        <v>83200</v>
      </c>
      <c r="J419" s="813">
        <v>3.88</v>
      </c>
      <c r="K419" s="814">
        <f t="shared" si="839"/>
        <v>322816</v>
      </c>
      <c r="L419" s="814"/>
      <c r="M419" s="814"/>
      <c r="N419" s="814">
        <f t="shared" si="840"/>
        <v>322816</v>
      </c>
      <c r="O419" s="813"/>
      <c r="P419" s="815">
        <f t="shared" si="841"/>
        <v>322816</v>
      </c>
      <c r="Q419" s="815">
        <f t="shared" si="842"/>
        <v>4196608</v>
      </c>
      <c r="R419" s="454">
        <f t="shared" si="843"/>
        <v>1</v>
      </c>
      <c r="S419" s="448"/>
      <c r="T419" s="449">
        <v>83200</v>
      </c>
      <c r="U419" s="449">
        <f t="shared" si="844"/>
        <v>3.88</v>
      </c>
      <c r="V419" s="449"/>
      <c r="W419" s="449">
        <f t="shared" si="845"/>
        <v>3.88</v>
      </c>
      <c r="X419" s="450">
        <f t="shared" si="846"/>
        <v>322816</v>
      </c>
      <c r="Y419" s="450">
        <f t="shared" si="847"/>
        <v>0</v>
      </c>
      <c r="Z419" s="450"/>
      <c r="AA419" s="450">
        <f t="shared" si="848"/>
        <v>322816</v>
      </c>
      <c r="AB419" s="449">
        <f t="shared" si="849"/>
        <v>0</v>
      </c>
      <c r="AC419" s="452">
        <f t="shared" si="850"/>
        <v>322816</v>
      </c>
      <c r="AD419" s="452">
        <f t="shared" si="851"/>
        <v>4196608</v>
      </c>
      <c r="AE419" s="454">
        <f t="shared" si="852"/>
        <v>2</v>
      </c>
      <c r="AF419" s="448"/>
      <c r="AG419" s="449">
        <f t="shared" si="853"/>
        <v>83200</v>
      </c>
      <c r="AH419" s="449">
        <f t="shared" si="854"/>
        <v>3.88</v>
      </c>
      <c r="AI419" s="449"/>
      <c r="AJ419" s="449">
        <f t="shared" si="855"/>
        <v>3.88</v>
      </c>
      <c r="AK419" s="450">
        <f t="shared" si="856"/>
        <v>322816</v>
      </c>
      <c r="AL419" s="450">
        <f t="shared" si="857"/>
        <v>0</v>
      </c>
      <c r="AM419" s="450"/>
      <c r="AN419" s="450">
        <f t="shared" si="858"/>
        <v>322816</v>
      </c>
      <c r="AO419" s="449">
        <f t="shared" si="859"/>
        <v>0</v>
      </c>
      <c r="AP419" s="452">
        <f t="shared" si="860"/>
        <v>322816</v>
      </c>
      <c r="AQ419" s="452">
        <f t="shared" si="861"/>
        <v>4196608</v>
      </c>
      <c r="AR419" s="454">
        <f t="shared" si="862"/>
        <v>3</v>
      </c>
      <c r="AS419" s="448"/>
      <c r="AT419" s="449">
        <f t="shared" si="863"/>
        <v>83200</v>
      </c>
      <c r="AU419" s="449">
        <f t="shared" si="864"/>
        <v>3.88</v>
      </c>
      <c r="AV419" s="449"/>
      <c r="AW419" s="449">
        <f t="shared" si="865"/>
        <v>3.88</v>
      </c>
      <c r="AX419" s="450">
        <f t="shared" si="866"/>
        <v>322816</v>
      </c>
      <c r="AY419" s="450">
        <f t="shared" si="867"/>
        <v>0</v>
      </c>
      <c r="AZ419" s="450"/>
      <c r="BA419" s="450">
        <f t="shared" si="868"/>
        <v>322816</v>
      </c>
      <c r="BB419" s="449">
        <f t="shared" si="869"/>
        <v>0</v>
      </c>
      <c r="BC419" s="452">
        <f t="shared" si="870"/>
        <v>322816</v>
      </c>
      <c r="BD419" s="452">
        <f t="shared" si="871"/>
        <v>4196608</v>
      </c>
    </row>
    <row r="420" spans="1:56" s="451" customFormat="1" ht="27">
      <c r="A420" s="807">
        <v>20</v>
      </c>
      <c r="B420" s="808" t="s">
        <v>2080</v>
      </c>
      <c r="C420" s="809" t="s">
        <v>1960</v>
      </c>
      <c r="D420" s="809">
        <v>1985</v>
      </c>
      <c r="E420" s="810" t="s">
        <v>452</v>
      </c>
      <c r="F420" s="809">
        <v>1</v>
      </c>
      <c r="G420" s="811"/>
      <c r="H420" s="812"/>
      <c r="I420" s="813">
        <v>83200</v>
      </c>
      <c r="J420" s="813">
        <v>3.88</v>
      </c>
      <c r="K420" s="814">
        <f t="shared" si="839"/>
        <v>322816</v>
      </c>
      <c r="L420" s="814"/>
      <c r="M420" s="814"/>
      <c r="N420" s="814">
        <f t="shared" si="840"/>
        <v>322816</v>
      </c>
      <c r="O420" s="813"/>
      <c r="P420" s="815">
        <f t="shared" si="841"/>
        <v>322816</v>
      </c>
      <c r="Q420" s="815">
        <f t="shared" si="842"/>
        <v>4196608</v>
      </c>
      <c r="R420" s="454">
        <f t="shared" si="843"/>
        <v>1</v>
      </c>
      <c r="S420" s="448"/>
      <c r="T420" s="449">
        <v>83200</v>
      </c>
      <c r="U420" s="449">
        <f t="shared" si="844"/>
        <v>3.88</v>
      </c>
      <c r="V420" s="449"/>
      <c r="W420" s="449">
        <f t="shared" si="845"/>
        <v>3.88</v>
      </c>
      <c r="X420" s="450">
        <f t="shared" si="846"/>
        <v>322816</v>
      </c>
      <c r="Y420" s="450">
        <f t="shared" si="847"/>
        <v>0</v>
      </c>
      <c r="Z420" s="450"/>
      <c r="AA420" s="450">
        <f t="shared" si="848"/>
        <v>322816</v>
      </c>
      <c r="AB420" s="449">
        <f t="shared" si="849"/>
        <v>0</v>
      </c>
      <c r="AC420" s="452">
        <f t="shared" si="850"/>
        <v>322816</v>
      </c>
      <c r="AD420" s="452">
        <f t="shared" si="851"/>
        <v>4196608</v>
      </c>
      <c r="AE420" s="454">
        <f t="shared" si="852"/>
        <v>2</v>
      </c>
      <c r="AF420" s="448"/>
      <c r="AG420" s="449">
        <f t="shared" si="853"/>
        <v>83200</v>
      </c>
      <c r="AH420" s="449">
        <f t="shared" si="854"/>
        <v>3.88</v>
      </c>
      <c r="AI420" s="449"/>
      <c r="AJ420" s="449">
        <f t="shared" si="855"/>
        <v>3.88</v>
      </c>
      <c r="AK420" s="450">
        <f t="shared" si="856"/>
        <v>322816</v>
      </c>
      <c r="AL420" s="450">
        <f t="shared" si="857"/>
        <v>0</v>
      </c>
      <c r="AM420" s="450"/>
      <c r="AN420" s="450">
        <f t="shared" si="858"/>
        <v>322816</v>
      </c>
      <c r="AO420" s="449">
        <f t="shared" si="859"/>
        <v>0</v>
      </c>
      <c r="AP420" s="452">
        <f t="shared" si="860"/>
        <v>322816</v>
      </c>
      <c r="AQ420" s="452">
        <f t="shared" si="861"/>
        <v>4196608</v>
      </c>
      <c r="AR420" s="454">
        <f t="shared" si="862"/>
        <v>3</v>
      </c>
      <c r="AS420" s="448"/>
      <c r="AT420" s="449">
        <f t="shared" si="863"/>
        <v>83200</v>
      </c>
      <c r="AU420" s="449">
        <f t="shared" si="864"/>
        <v>3.88</v>
      </c>
      <c r="AV420" s="449"/>
      <c r="AW420" s="449">
        <f t="shared" si="865"/>
        <v>3.88</v>
      </c>
      <c r="AX420" s="450">
        <f t="shared" si="866"/>
        <v>322816</v>
      </c>
      <c r="AY420" s="450">
        <f t="shared" si="867"/>
        <v>0</v>
      </c>
      <c r="AZ420" s="450"/>
      <c r="BA420" s="450">
        <f t="shared" si="868"/>
        <v>322816</v>
      </c>
      <c r="BB420" s="449">
        <f t="shared" si="869"/>
        <v>0</v>
      </c>
      <c r="BC420" s="452">
        <f t="shared" si="870"/>
        <v>322816</v>
      </c>
      <c r="BD420" s="452">
        <f t="shared" si="871"/>
        <v>4196608</v>
      </c>
    </row>
    <row r="421" spans="1:56" s="451" customFormat="1" ht="27">
      <c r="A421" s="807">
        <v>21</v>
      </c>
      <c r="B421" s="808" t="s">
        <v>2078</v>
      </c>
      <c r="C421" s="809" t="s">
        <v>1960</v>
      </c>
      <c r="D421" s="809">
        <v>1982</v>
      </c>
      <c r="E421" s="810" t="s">
        <v>452</v>
      </c>
      <c r="F421" s="809">
        <v>1</v>
      </c>
      <c r="G421" s="811"/>
      <c r="H421" s="812"/>
      <c r="I421" s="813">
        <v>83200</v>
      </c>
      <c r="J421" s="813">
        <v>3.88</v>
      </c>
      <c r="K421" s="814">
        <f t="shared" si="839"/>
        <v>322816</v>
      </c>
      <c r="L421" s="814"/>
      <c r="M421" s="814"/>
      <c r="N421" s="814">
        <f t="shared" si="840"/>
        <v>322816</v>
      </c>
      <c r="O421" s="813"/>
      <c r="P421" s="815">
        <f t="shared" si="841"/>
        <v>322816</v>
      </c>
      <c r="Q421" s="815">
        <f t="shared" si="842"/>
        <v>4196608</v>
      </c>
      <c r="R421" s="454">
        <f t="shared" si="843"/>
        <v>1</v>
      </c>
      <c r="S421" s="448"/>
      <c r="T421" s="449">
        <v>83200</v>
      </c>
      <c r="U421" s="449">
        <f t="shared" si="844"/>
        <v>3.88</v>
      </c>
      <c r="V421" s="449"/>
      <c r="W421" s="449">
        <f t="shared" si="845"/>
        <v>3.88</v>
      </c>
      <c r="X421" s="450">
        <f t="shared" si="846"/>
        <v>322816</v>
      </c>
      <c r="Y421" s="450">
        <f t="shared" si="847"/>
        <v>0</v>
      </c>
      <c r="Z421" s="450"/>
      <c r="AA421" s="450">
        <f t="shared" si="848"/>
        <v>322816</v>
      </c>
      <c r="AB421" s="449">
        <f t="shared" si="849"/>
        <v>0</v>
      </c>
      <c r="AC421" s="452">
        <f t="shared" si="850"/>
        <v>322816</v>
      </c>
      <c r="AD421" s="452">
        <f t="shared" si="851"/>
        <v>4196608</v>
      </c>
      <c r="AE421" s="454">
        <f t="shared" si="852"/>
        <v>2</v>
      </c>
      <c r="AF421" s="448"/>
      <c r="AG421" s="449">
        <f t="shared" si="853"/>
        <v>83200</v>
      </c>
      <c r="AH421" s="449">
        <f t="shared" si="854"/>
        <v>3.88</v>
      </c>
      <c r="AI421" s="449"/>
      <c r="AJ421" s="449">
        <f t="shared" si="855"/>
        <v>3.88</v>
      </c>
      <c r="AK421" s="450">
        <f t="shared" si="856"/>
        <v>322816</v>
      </c>
      <c r="AL421" s="450">
        <f t="shared" si="857"/>
        <v>0</v>
      </c>
      <c r="AM421" s="450"/>
      <c r="AN421" s="450">
        <f t="shared" si="858"/>
        <v>322816</v>
      </c>
      <c r="AO421" s="449">
        <f t="shared" si="859"/>
        <v>0</v>
      </c>
      <c r="AP421" s="452">
        <f t="shared" si="860"/>
        <v>322816</v>
      </c>
      <c r="AQ421" s="452">
        <f t="shared" si="861"/>
        <v>4196608</v>
      </c>
      <c r="AR421" s="454">
        <f t="shared" si="862"/>
        <v>3</v>
      </c>
      <c r="AS421" s="448"/>
      <c r="AT421" s="449">
        <f t="shared" si="863"/>
        <v>83200</v>
      </c>
      <c r="AU421" s="449">
        <f t="shared" si="864"/>
        <v>3.88</v>
      </c>
      <c r="AV421" s="449"/>
      <c r="AW421" s="449">
        <f t="shared" si="865"/>
        <v>3.88</v>
      </c>
      <c r="AX421" s="450">
        <f t="shared" si="866"/>
        <v>322816</v>
      </c>
      <c r="AY421" s="450">
        <f t="shared" si="867"/>
        <v>0</v>
      </c>
      <c r="AZ421" s="450"/>
      <c r="BA421" s="450">
        <f t="shared" si="868"/>
        <v>322816</v>
      </c>
      <c r="BB421" s="449">
        <f t="shared" si="869"/>
        <v>0</v>
      </c>
      <c r="BC421" s="452">
        <f t="shared" si="870"/>
        <v>322816</v>
      </c>
      <c r="BD421" s="452">
        <f t="shared" si="871"/>
        <v>4196608</v>
      </c>
    </row>
    <row r="422" spans="1:56" s="451" customFormat="1" ht="27">
      <c r="A422" s="807">
        <v>22</v>
      </c>
      <c r="B422" s="808" t="s">
        <v>1204</v>
      </c>
      <c r="C422" s="809" t="s">
        <v>1961</v>
      </c>
      <c r="D422" s="809">
        <v>1991</v>
      </c>
      <c r="E422" s="810" t="s">
        <v>452</v>
      </c>
      <c r="F422" s="809">
        <v>1</v>
      </c>
      <c r="G422" s="811"/>
      <c r="H422" s="812"/>
      <c r="I422" s="813">
        <v>83200</v>
      </c>
      <c r="J422" s="813">
        <v>3.88</v>
      </c>
      <c r="K422" s="814">
        <f t="shared" si="839"/>
        <v>322816</v>
      </c>
      <c r="L422" s="814"/>
      <c r="M422" s="814"/>
      <c r="N422" s="814">
        <f t="shared" si="840"/>
        <v>322816</v>
      </c>
      <c r="O422" s="813"/>
      <c r="P422" s="815">
        <f t="shared" si="841"/>
        <v>322816</v>
      </c>
      <c r="Q422" s="815">
        <f t="shared" si="842"/>
        <v>4196608</v>
      </c>
      <c r="R422" s="454">
        <f t="shared" si="843"/>
        <v>1</v>
      </c>
      <c r="S422" s="448"/>
      <c r="T422" s="449">
        <v>83200</v>
      </c>
      <c r="U422" s="449">
        <f t="shared" si="844"/>
        <v>3.88</v>
      </c>
      <c r="V422" s="449"/>
      <c r="W422" s="449">
        <f t="shared" si="845"/>
        <v>3.88</v>
      </c>
      <c r="X422" s="450">
        <f t="shared" si="846"/>
        <v>322816</v>
      </c>
      <c r="Y422" s="450">
        <f t="shared" si="847"/>
        <v>0</v>
      </c>
      <c r="Z422" s="450"/>
      <c r="AA422" s="450">
        <f t="shared" si="848"/>
        <v>322816</v>
      </c>
      <c r="AB422" s="449">
        <f t="shared" si="849"/>
        <v>0</v>
      </c>
      <c r="AC422" s="452">
        <f t="shared" si="850"/>
        <v>322816</v>
      </c>
      <c r="AD422" s="452">
        <f t="shared" si="851"/>
        <v>4196608</v>
      </c>
      <c r="AE422" s="454">
        <f t="shared" si="852"/>
        <v>2</v>
      </c>
      <c r="AF422" s="448"/>
      <c r="AG422" s="449">
        <f t="shared" si="853"/>
        <v>83200</v>
      </c>
      <c r="AH422" s="449">
        <f t="shared" si="854"/>
        <v>3.88</v>
      </c>
      <c r="AI422" s="449"/>
      <c r="AJ422" s="449">
        <f t="shared" si="855"/>
        <v>3.88</v>
      </c>
      <c r="AK422" s="450">
        <f t="shared" si="856"/>
        <v>322816</v>
      </c>
      <c r="AL422" s="450">
        <f t="shared" si="857"/>
        <v>0</v>
      </c>
      <c r="AM422" s="450"/>
      <c r="AN422" s="450">
        <f t="shared" si="858"/>
        <v>322816</v>
      </c>
      <c r="AO422" s="449">
        <f t="shared" si="859"/>
        <v>0</v>
      </c>
      <c r="AP422" s="452">
        <f t="shared" si="860"/>
        <v>322816</v>
      </c>
      <c r="AQ422" s="452">
        <f t="shared" si="861"/>
        <v>4196608</v>
      </c>
      <c r="AR422" s="454">
        <f t="shared" si="862"/>
        <v>3</v>
      </c>
      <c r="AS422" s="448"/>
      <c r="AT422" s="449">
        <f t="shared" si="863"/>
        <v>83200</v>
      </c>
      <c r="AU422" s="449">
        <f t="shared" si="864"/>
        <v>3.88</v>
      </c>
      <c r="AV422" s="449"/>
      <c r="AW422" s="449">
        <f t="shared" si="865"/>
        <v>3.88</v>
      </c>
      <c r="AX422" s="450">
        <f t="shared" si="866"/>
        <v>322816</v>
      </c>
      <c r="AY422" s="450">
        <f t="shared" si="867"/>
        <v>0</v>
      </c>
      <c r="AZ422" s="450"/>
      <c r="BA422" s="450">
        <f t="shared" si="868"/>
        <v>322816</v>
      </c>
      <c r="BB422" s="449">
        <f t="shared" si="869"/>
        <v>0</v>
      </c>
      <c r="BC422" s="452">
        <f t="shared" si="870"/>
        <v>322816</v>
      </c>
      <c r="BD422" s="452">
        <f t="shared" si="871"/>
        <v>4196608</v>
      </c>
    </row>
    <row r="423" spans="1:56" s="451" customFormat="1" ht="27">
      <c r="A423" s="807">
        <v>23</v>
      </c>
      <c r="B423" s="808" t="s">
        <v>3191</v>
      </c>
      <c r="C423" s="809" t="s">
        <v>1960</v>
      </c>
      <c r="D423" s="809">
        <v>2000</v>
      </c>
      <c r="E423" s="810" t="s">
        <v>452</v>
      </c>
      <c r="F423" s="809">
        <v>1</v>
      </c>
      <c r="G423" s="811"/>
      <c r="H423" s="812"/>
      <c r="I423" s="813">
        <v>83200</v>
      </c>
      <c r="J423" s="813">
        <v>3.88</v>
      </c>
      <c r="K423" s="814">
        <f t="shared" si="839"/>
        <v>322816</v>
      </c>
      <c r="L423" s="814"/>
      <c r="M423" s="814"/>
      <c r="N423" s="814">
        <f t="shared" si="840"/>
        <v>322816</v>
      </c>
      <c r="O423" s="813"/>
      <c r="P423" s="815">
        <f t="shared" si="841"/>
        <v>322816</v>
      </c>
      <c r="Q423" s="815">
        <f t="shared" si="842"/>
        <v>4196608</v>
      </c>
      <c r="R423" s="454">
        <f t="shared" si="843"/>
        <v>1</v>
      </c>
      <c r="S423" s="448"/>
      <c r="T423" s="449">
        <v>83200</v>
      </c>
      <c r="U423" s="449">
        <f t="shared" si="844"/>
        <v>3.88</v>
      </c>
      <c r="V423" s="449"/>
      <c r="W423" s="449">
        <f t="shared" si="845"/>
        <v>3.88</v>
      </c>
      <c r="X423" s="450">
        <f t="shared" si="846"/>
        <v>322816</v>
      </c>
      <c r="Y423" s="450">
        <f t="shared" si="847"/>
        <v>0</v>
      </c>
      <c r="Z423" s="450"/>
      <c r="AA423" s="450">
        <f t="shared" si="848"/>
        <v>322816</v>
      </c>
      <c r="AB423" s="449">
        <f t="shared" si="849"/>
        <v>0</v>
      </c>
      <c r="AC423" s="452">
        <f t="shared" si="850"/>
        <v>322816</v>
      </c>
      <c r="AD423" s="452">
        <f t="shared" si="851"/>
        <v>4196608</v>
      </c>
      <c r="AE423" s="454">
        <f t="shared" si="852"/>
        <v>2</v>
      </c>
      <c r="AF423" s="448"/>
      <c r="AG423" s="449">
        <f t="shared" si="853"/>
        <v>83200</v>
      </c>
      <c r="AH423" s="449">
        <f t="shared" si="854"/>
        <v>3.88</v>
      </c>
      <c r="AI423" s="449"/>
      <c r="AJ423" s="449">
        <f t="shared" si="855"/>
        <v>3.88</v>
      </c>
      <c r="AK423" s="450">
        <f t="shared" si="856"/>
        <v>322816</v>
      </c>
      <c r="AL423" s="450">
        <f t="shared" si="857"/>
        <v>0</v>
      </c>
      <c r="AM423" s="450"/>
      <c r="AN423" s="450">
        <f t="shared" si="858"/>
        <v>322816</v>
      </c>
      <c r="AO423" s="449">
        <f t="shared" si="859"/>
        <v>0</v>
      </c>
      <c r="AP423" s="452">
        <f t="shared" si="860"/>
        <v>322816</v>
      </c>
      <c r="AQ423" s="452">
        <f t="shared" si="861"/>
        <v>4196608</v>
      </c>
      <c r="AR423" s="454">
        <f t="shared" si="862"/>
        <v>3</v>
      </c>
      <c r="AS423" s="448"/>
      <c r="AT423" s="449">
        <f t="shared" si="863"/>
        <v>83200</v>
      </c>
      <c r="AU423" s="449">
        <f t="shared" si="864"/>
        <v>3.88</v>
      </c>
      <c r="AV423" s="449"/>
      <c r="AW423" s="449">
        <f t="shared" si="865"/>
        <v>3.88</v>
      </c>
      <c r="AX423" s="450">
        <f t="shared" si="866"/>
        <v>322816</v>
      </c>
      <c r="AY423" s="450">
        <f t="shared" si="867"/>
        <v>0</v>
      </c>
      <c r="AZ423" s="450"/>
      <c r="BA423" s="450">
        <f t="shared" si="868"/>
        <v>322816</v>
      </c>
      <c r="BB423" s="449">
        <f t="shared" si="869"/>
        <v>0</v>
      </c>
      <c r="BC423" s="452">
        <f t="shared" si="870"/>
        <v>322816</v>
      </c>
      <c r="BD423" s="452">
        <f t="shared" si="871"/>
        <v>4196608</v>
      </c>
    </row>
    <row r="424" spans="1:56" s="451" customFormat="1" ht="27">
      <c r="A424" s="807">
        <v>24</v>
      </c>
      <c r="B424" s="808" t="s">
        <v>2721</v>
      </c>
      <c r="C424" s="809" t="s">
        <v>1961</v>
      </c>
      <c r="D424" s="809">
        <v>1995</v>
      </c>
      <c r="E424" s="810" t="s">
        <v>452</v>
      </c>
      <c r="F424" s="809">
        <v>1</v>
      </c>
      <c r="G424" s="811"/>
      <c r="H424" s="812"/>
      <c r="I424" s="813">
        <v>83200</v>
      </c>
      <c r="J424" s="813">
        <v>3.88</v>
      </c>
      <c r="K424" s="814">
        <f t="shared" si="839"/>
        <v>322816</v>
      </c>
      <c r="L424" s="814"/>
      <c r="M424" s="814"/>
      <c r="N424" s="814">
        <f t="shared" si="840"/>
        <v>322816</v>
      </c>
      <c r="O424" s="813"/>
      <c r="P424" s="815">
        <f t="shared" si="841"/>
        <v>322816</v>
      </c>
      <c r="Q424" s="815">
        <f t="shared" si="842"/>
        <v>4196608</v>
      </c>
      <c r="R424" s="454">
        <f t="shared" si="843"/>
        <v>1</v>
      </c>
      <c r="S424" s="448"/>
      <c r="T424" s="449">
        <v>83200</v>
      </c>
      <c r="U424" s="449">
        <f t="shared" si="844"/>
        <v>3.88</v>
      </c>
      <c r="V424" s="449"/>
      <c r="W424" s="449">
        <f t="shared" si="845"/>
        <v>3.88</v>
      </c>
      <c r="X424" s="450">
        <f t="shared" si="846"/>
        <v>322816</v>
      </c>
      <c r="Y424" s="450">
        <f t="shared" si="847"/>
        <v>0</v>
      </c>
      <c r="Z424" s="450"/>
      <c r="AA424" s="450">
        <f t="shared" si="848"/>
        <v>322816</v>
      </c>
      <c r="AB424" s="449">
        <f t="shared" si="849"/>
        <v>0</v>
      </c>
      <c r="AC424" s="452">
        <f t="shared" si="850"/>
        <v>322816</v>
      </c>
      <c r="AD424" s="452">
        <f t="shared" si="851"/>
        <v>4196608</v>
      </c>
      <c r="AE424" s="454">
        <f t="shared" si="852"/>
        <v>2</v>
      </c>
      <c r="AF424" s="448"/>
      <c r="AG424" s="449">
        <f t="shared" si="853"/>
        <v>83200</v>
      </c>
      <c r="AH424" s="449">
        <f t="shared" si="854"/>
        <v>3.88</v>
      </c>
      <c r="AI424" s="449"/>
      <c r="AJ424" s="449">
        <f t="shared" si="855"/>
        <v>3.88</v>
      </c>
      <c r="AK424" s="450">
        <f t="shared" si="856"/>
        <v>322816</v>
      </c>
      <c r="AL424" s="450">
        <f t="shared" si="857"/>
        <v>0</v>
      </c>
      <c r="AM424" s="450"/>
      <c r="AN424" s="450">
        <f t="shared" si="858"/>
        <v>322816</v>
      </c>
      <c r="AO424" s="449">
        <f t="shared" si="859"/>
        <v>0</v>
      </c>
      <c r="AP424" s="452">
        <f t="shared" si="860"/>
        <v>322816</v>
      </c>
      <c r="AQ424" s="452">
        <f t="shared" si="861"/>
        <v>4196608</v>
      </c>
      <c r="AR424" s="454">
        <f t="shared" si="862"/>
        <v>3</v>
      </c>
      <c r="AS424" s="448"/>
      <c r="AT424" s="449">
        <f t="shared" si="863"/>
        <v>83200</v>
      </c>
      <c r="AU424" s="449">
        <f t="shared" si="864"/>
        <v>3.88</v>
      </c>
      <c r="AV424" s="449"/>
      <c r="AW424" s="449">
        <f t="shared" si="865"/>
        <v>3.88</v>
      </c>
      <c r="AX424" s="450">
        <f t="shared" si="866"/>
        <v>322816</v>
      </c>
      <c r="AY424" s="450">
        <f t="shared" si="867"/>
        <v>0</v>
      </c>
      <c r="AZ424" s="450"/>
      <c r="BA424" s="450">
        <f t="shared" si="868"/>
        <v>322816</v>
      </c>
      <c r="BB424" s="449">
        <f t="shared" si="869"/>
        <v>0</v>
      </c>
      <c r="BC424" s="452">
        <f t="shared" si="870"/>
        <v>322816</v>
      </c>
      <c r="BD424" s="452">
        <f t="shared" si="871"/>
        <v>4196608</v>
      </c>
    </row>
    <row r="425" spans="1:56" s="451" customFormat="1" ht="27">
      <c r="A425" s="807">
        <v>25</v>
      </c>
      <c r="B425" s="808" t="s">
        <v>3192</v>
      </c>
      <c r="C425" s="809" t="s">
        <v>1960</v>
      </c>
      <c r="D425" s="809">
        <v>1998</v>
      </c>
      <c r="E425" s="810" t="s">
        <v>452</v>
      </c>
      <c r="F425" s="809">
        <v>1</v>
      </c>
      <c r="G425" s="811"/>
      <c r="H425" s="812"/>
      <c r="I425" s="813">
        <v>83200</v>
      </c>
      <c r="J425" s="813">
        <v>3.88</v>
      </c>
      <c r="K425" s="814">
        <f t="shared" si="839"/>
        <v>322816</v>
      </c>
      <c r="L425" s="814"/>
      <c r="M425" s="814"/>
      <c r="N425" s="814">
        <f t="shared" si="840"/>
        <v>322816</v>
      </c>
      <c r="O425" s="813"/>
      <c r="P425" s="815">
        <f t="shared" si="841"/>
        <v>322816</v>
      </c>
      <c r="Q425" s="815">
        <f t="shared" si="842"/>
        <v>4196608</v>
      </c>
      <c r="R425" s="454">
        <f t="shared" si="843"/>
        <v>1</v>
      </c>
      <c r="S425" s="448"/>
      <c r="T425" s="449">
        <v>83200</v>
      </c>
      <c r="U425" s="449">
        <f t="shared" si="844"/>
        <v>3.88</v>
      </c>
      <c r="V425" s="449"/>
      <c r="W425" s="449">
        <f t="shared" si="845"/>
        <v>3.88</v>
      </c>
      <c r="X425" s="450">
        <f t="shared" si="846"/>
        <v>322816</v>
      </c>
      <c r="Y425" s="450">
        <f t="shared" si="847"/>
        <v>0</v>
      </c>
      <c r="Z425" s="450"/>
      <c r="AA425" s="450">
        <f t="shared" si="848"/>
        <v>322816</v>
      </c>
      <c r="AB425" s="449">
        <f t="shared" si="849"/>
        <v>0</v>
      </c>
      <c r="AC425" s="452">
        <f t="shared" si="850"/>
        <v>322816</v>
      </c>
      <c r="AD425" s="452">
        <f t="shared" si="851"/>
        <v>4196608</v>
      </c>
      <c r="AE425" s="454">
        <f t="shared" si="852"/>
        <v>2</v>
      </c>
      <c r="AF425" s="448"/>
      <c r="AG425" s="449">
        <f t="shared" si="853"/>
        <v>83200</v>
      </c>
      <c r="AH425" s="449">
        <f t="shared" si="854"/>
        <v>3.88</v>
      </c>
      <c r="AI425" s="449"/>
      <c r="AJ425" s="449">
        <f t="shared" si="855"/>
        <v>3.88</v>
      </c>
      <c r="AK425" s="450">
        <f t="shared" si="856"/>
        <v>322816</v>
      </c>
      <c r="AL425" s="450">
        <f t="shared" si="857"/>
        <v>0</v>
      </c>
      <c r="AM425" s="450"/>
      <c r="AN425" s="450">
        <f t="shared" si="858"/>
        <v>322816</v>
      </c>
      <c r="AO425" s="449">
        <f t="shared" si="859"/>
        <v>0</v>
      </c>
      <c r="AP425" s="452">
        <f t="shared" si="860"/>
        <v>322816</v>
      </c>
      <c r="AQ425" s="452">
        <f t="shared" si="861"/>
        <v>4196608</v>
      </c>
      <c r="AR425" s="454">
        <f t="shared" si="862"/>
        <v>3</v>
      </c>
      <c r="AS425" s="448"/>
      <c r="AT425" s="449">
        <f t="shared" si="863"/>
        <v>83200</v>
      </c>
      <c r="AU425" s="449">
        <f t="shared" si="864"/>
        <v>3.88</v>
      </c>
      <c r="AV425" s="449"/>
      <c r="AW425" s="449">
        <f t="shared" si="865"/>
        <v>3.88</v>
      </c>
      <c r="AX425" s="450">
        <f t="shared" si="866"/>
        <v>322816</v>
      </c>
      <c r="AY425" s="450">
        <f t="shared" si="867"/>
        <v>0</v>
      </c>
      <c r="AZ425" s="450"/>
      <c r="BA425" s="450">
        <f t="shared" si="868"/>
        <v>322816</v>
      </c>
      <c r="BB425" s="449">
        <f t="shared" si="869"/>
        <v>0</v>
      </c>
      <c r="BC425" s="452">
        <f t="shared" si="870"/>
        <v>322816</v>
      </c>
      <c r="BD425" s="452">
        <f t="shared" si="871"/>
        <v>4196608</v>
      </c>
    </row>
    <row r="426" spans="1:56" s="451" customFormat="1" ht="27">
      <c r="A426" s="807">
        <v>26</v>
      </c>
      <c r="B426" s="808" t="s">
        <v>2603</v>
      </c>
      <c r="C426" s="809" t="s">
        <v>1960</v>
      </c>
      <c r="D426" s="809">
        <v>2002</v>
      </c>
      <c r="E426" s="810" t="s">
        <v>452</v>
      </c>
      <c r="F426" s="809">
        <v>1</v>
      </c>
      <c r="G426" s="811"/>
      <c r="H426" s="812"/>
      <c r="I426" s="813">
        <v>83200</v>
      </c>
      <c r="J426" s="813">
        <v>3.88</v>
      </c>
      <c r="K426" s="814">
        <f t="shared" si="839"/>
        <v>322816</v>
      </c>
      <c r="L426" s="814"/>
      <c r="M426" s="814"/>
      <c r="N426" s="814">
        <f t="shared" si="840"/>
        <v>322816</v>
      </c>
      <c r="O426" s="813"/>
      <c r="P426" s="815">
        <f t="shared" si="841"/>
        <v>322816</v>
      </c>
      <c r="Q426" s="815">
        <f t="shared" si="842"/>
        <v>4196608</v>
      </c>
      <c r="R426" s="454">
        <f t="shared" si="843"/>
        <v>1</v>
      </c>
      <c r="S426" s="448"/>
      <c r="T426" s="449">
        <v>83200</v>
      </c>
      <c r="U426" s="449">
        <f t="shared" si="844"/>
        <v>3.88</v>
      </c>
      <c r="V426" s="449"/>
      <c r="W426" s="449">
        <f t="shared" si="845"/>
        <v>3.88</v>
      </c>
      <c r="X426" s="450">
        <f t="shared" si="846"/>
        <v>322816</v>
      </c>
      <c r="Y426" s="450">
        <f t="shared" si="847"/>
        <v>0</v>
      </c>
      <c r="Z426" s="450"/>
      <c r="AA426" s="450">
        <f t="shared" si="848"/>
        <v>322816</v>
      </c>
      <c r="AB426" s="449">
        <f t="shared" si="849"/>
        <v>0</v>
      </c>
      <c r="AC426" s="452">
        <f t="shared" si="850"/>
        <v>322816</v>
      </c>
      <c r="AD426" s="452">
        <f t="shared" si="851"/>
        <v>4196608</v>
      </c>
      <c r="AE426" s="454">
        <f t="shared" si="852"/>
        <v>2</v>
      </c>
      <c r="AF426" s="448"/>
      <c r="AG426" s="449">
        <f t="shared" si="853"/>
        <v>83200</v>
      </c>
      <c r="AH426" s="449">
        <f t="shared" si="854"/>
        <v>3.88</v>
      </c>
      <c r="AI426" s="449"/>
      <c r="AJ426" s="449">
        <f t="shared" si="855"/>
        <v>3.88</v>
      </c>
      <c r="AK426" s="450">
        <f t="shared" si="856"/>
        <v>322816</v>
      </c>
      <c r="AL426" s="450">
        <f t="shared" si="857"/>
        <v>0</v>
      </c>
      <c r="AM426" s="450"/>
      <c r="AN426" s="450">
        <f t="shared" si="858"/>
        <v>322816</v>
      </c>
      <c r="AO426" s="449">
        <f t="shared" si="859"/>
        <v>0</v>
      </c>
      <c r="AP426" s="452">
        <f t="shared" si="860"/>
        <v>322816</v>
      </c>
      <c r="AQ426" s="452">
        <f t="shared" si="861"/>
        <v>4196608</v>
      </c>
      <c r="AR426" s="454">
        <f t="shared" si="862"/>
        <v>3</v>
      </c>
      <c r="AS426" s="448"/>
      <c r="AT426" s="449">
        <f t="shared" si="863"/>
        <v>83200</v>
      </c>
      <c r="AU426" s="449">
        <f t="shared" si="864"/>
        <v>3.88</v>
      </c>
      <c r="AV426" s="449"/>
      <c r="AW426" s="449">
        <f t="shared" si="865"/>
        <v>3.88</v>
      </c>
      <c r="AX426" s="450">
        <f t="shared" si="866"/>
        <v>322816</v>
      </c>
      <c r="AY426" s="450">
        <f t="shared" si="867"/>
        <v>0</v>
      </c>
      <c r="AZ426" s="450"/>
      <c r="BA426" s="450">
        <f t="shared" si="868"/>
        <v>322816</v>
      </c>
      <c r="BB426" s="449">
        <f t="shared" si="869"/>
        <v>0</v>
      </c>
      <c r="BC426" s="452">
        <f t="shared" si="870"/>
        <v>322816</v>
      </c>
      <c r="BD426" s="452">
        <f t="shared" si="871"/>
        <v>4196608</v>
      </c>
    </row>
    <row r="427" spans="1:56" s="451" customFormat="1" ht="27">
      <c r="A427" s="807">
        <v>27</v>
      </c>
      <c r="B427" s="808" t="s">
        <v>1459</v>
      </c>
      <c r="C427" s="809" t="s">
        <v>1960</v>
      </c>
      <c r="D427" s="809">
        <v>1988</v>
      </c>
      <c r="E427" s="810" t="s">
        <v>452</v>
      </c>
      <c r="F427" s="809">
        <v>1</v>
      </c>
      <c r="G427" s="811"/>
      <c r="H427" s="812"/>
      <c r="I427" s="813">
        <v>83200</v>
      </c>
      <c r="J427" s="813">
        <v>3.88</v>
      </c>
      <c r="K427" s="814">
        <f t="shared" si="839"/>
        <v>322816</v>
      </c>
      <c r="L427" s="814"/>
      <c r="M427" s="814"/>
      <c r="N427" s="814">
        <f t="shared" si="840"/>
        <v>322816</v>
      </c>
      <c r="O427" s="813"/>
      <c r="P427" s="815">
        <f t="shared" si="841"/>
        <v>322816</v>
      </c>
      <c r="Q427" s="815">
        <f t="shared" si="842"/>
        <v>4196608</v>
      </c>
      <c r="R427" s="454">
        <f t="shared" si="843"/>
        <v>1</v>
      </c>
      <c r="S427" s="448"/>
      <c r="T427" s="449">
        <v>83200</v>
      </c>
      <c r="U427" s="449">
        <f t="shared" si="844"/>
        <v>3.88</v>
      </c>
      <c r="V427" s="449"/>
      <c r="W427" s="449">
        <f t="shared" si="845"/>
        <v>3.88</v>
      </c>
      <c r="X427" s="450">
        <f t="shared" si="846"/>
        <v>322816</v>
      </c>
      <c r="Y427" s="450">
        <f t="shared" si="847"/>
        <v>0</v>
      </c>
      <c r="Z427" s="450"/>
      <c r="AA427" s="450">
        <f t="shared" si="848"/>
        <v>322816</v>
      </c>
      <c r="AB427" s="449">
        <f t="shared" si="849"/>
        <v>0</v>
      </c>
      <c r="AC427" s="452">
        <f t="shared" si="850"/>
        <v>322816</v>
      </c>
      <c r="AD427" s="452">
        <f t="shared" si="851"/>
        <v>4196608</v>
      </c>
      <c r="AE427" s="454">
        <f t="shared" si="852"/>
        <v>2</v>
      </c>
      <c r="AF427" s="448"/>
      <c r="AG427" s="449">
        <f t="shared" si="853"/>
        <v>83200</v>
      </c>
      <c r="AH427" s="449">
        <f t="shared" si="854"/>
        <v>3.88</v>
      </c>
      <c r="AI427" s="449"/>
      <c r="AJ427" s="449">
        <f t="shared" si="855"/>
        <v>3.88</v>
      </c>
      <c r="AK427" s="450">
        <f t="shared" si="856"/>
        <v>322816</v>
      </c>
      <c r="AL427" s="450">
        <f t="shared" si="857"/>
        <v>0</v>
      </c>
      <c r="AM427" s="450"/>
      <c r="AN427" s="450">
        <f t="shared" si="858"/>
        <v>322816</v>
      </c>
      <c r="AO427" s="449">
        <f t="shared" si="859"/>
        <v>0</v>
      </c>
      <c r="AP427" s="452">
        <f t="shared" si="860"/>
        <v>322816</v>
      </c>
      <c r="AQ427" s="452">
        <f t="shared" si="861"/>
        <v>4196608</v>
      </c>
      <c r="AR427" s="454">
        <f t="shared" si="862"/>
        <v>3</v>
      </c>
      <c r="AS427" s="448"/>
      <c r="AT427" s="449">
        <f t="shared" si="863"/>
        <v>83200</v>
      </c>
      <c r="AU427" s="449">
        <f t="shared" si="864"/>
        <v>3.88</v>
      </c>
      <c r="AV427" s="449"/>
      <c r="AW427" s="449">
        <f t="shared" si="865"/>
        <v>3.88</v>
      </c>
      <c r="AX427" s="450">
        <f t="shared" si="866"/>
        <v>322816</v>
      </c>
      <c r="AY427" s="450">
        <f t="shared" si="867"/>
        <v>0</v>
      </c>
      <c r="AZ427" s="450"/>
      <c r="BA427" s="450">
        <f t="shared" si="868"/>
        <v>322816</v>
      </c>
      <c r="BB427" s="449">
        <f t="shared" si="869"/>
        <v>0</v>
      </c>
      <c r="BC427" s="452">
        <f t="shared" si="870"/>
        <v>322816</v>
      </c>
      <c r="BD427" s="452">
        <f t="shared" si="871"/>
        <v>4196608</v>
      </c>
    </row>
    <row r="428" spans="1:56" s="451" customFormat="1" ht="27">
      <c r="A428" s="807">
        <v>28</v>
      </c>
      <c r="B428" s="808" t="s">
        <v>1134</v>
      </c>
      <c r="C428" s="809" t="s">
        <v>1960</v>
      </c>
      <c r="D428" s="809">
        <v>1989</v>
      </c>
      <c r="E428" s="810" t="s">
        <v>452</v>
      </c>
      <c r="F428" s="809">
        <v>1</v>
      </c>
      <c r="G428" s="811"/>
      <c r="H428" s="812"/>
      <c r="I428" s="813">
        <v>83200</v>
      </c>
      <c r="J428" s="813">
        <v>3.88</v>
      </c>
      <c r="K428" s="814">
        <f t="shared" si="839"/>
        <v>322816</v>
      </c>
      <c r="L428" s="814"/>
      <c r="M428" s="814"/>
      <c r="N428" s="814">
        <f t="shared" si="840"/>
        <v>322816</v>
      </c>
      <c r="O428" s="813"/>
      <c r="P428" s="815">
        <f t="shared" si="841"/>
        <v>322816</v>
      </c>
      <c r="Q428" s="815">
        <f t="shared" si="842"/>
        <v>4196608</v>
      </c>
      <c r="R428" s="454">
        <f t="shared" si="843"/>
        <v>1</v>
      </c>
      <c r="S428" s="448"/>
      <c r="T428" s="449">
        <v>83200</v>
      </c>
      <c r="U428" s="449">
        <f t="shared" si="844"/>
        <v>3.88</v>
      </c>
      <c r="V428" s="449"/>
      <c r="W428" s="449">
        <f t="shared" si="845"/>
        <v>3.88</v>
      </c>
      <c r="X428" s="450">
        <f t="shared" si="846"/>
        <v>322816</v>
      </c>
      <c r="Y428" s="450">
        <f t="shared" si="847"/>
        <v>0</v>
      </c>
      <c r="Z428" s="450"/>
      <c r="AA428" s="450">
        <f t="shared" si="848"/>
        <v>322816</v>
      </c>
      <c r="AB428" s="449">
        <f t="shared" si="849"/>
        <v>0</v>
      </c>
      <c r="AC428" s="452">
        <f t="shared" si="850"/>
        <v>322816</v>
      </c>
      <c r="AD428" s="452">
        <f t="shared" si="851"/>
        <v>4196608</v>
      </c>
      <c r="AE428" s="454">
        <f t="shared" si="852"/>
        <v>2</v>
      </c>
      <c r="AF428" s="448"/>
      <c r="AG428" s="449">
        <f t="shared" si="853"/>
        <v>83200</v>
      </c>
      <c r="AH428" s="449">
        <f t="shared" si="854"/>
        <v>3.88</v>
      </c>
      <c r="AI428" s="449"/>
      <c r="AJ428" s="449">
        <f t="shared" si="855"/>
        <v>3.88</v>
      </c>
      <c r="AK428" s="450">
        <f t="shared" si="856"/>
        <v>322816</v>
      </c>
      <c r="AL428" s="450">
        <f t="shared" si="857"/>
        <v>0</v>
      </c>
      <c r="AM428" s="450"/>
      <c r="AN428" s="450">
        <f t="shared" si="858"/>
        <v>322816</v>
      </c>
      <c r="AO428" s="449">
        <f t="shared" si="859"/>
        <v>0</v>
      </c>
      <c r="AP428" s="452">
        <f t="shared" si="860"/>
        <v>322816</v>
      </c>
      <c r="AQ428" s="452">
        <f t="shared" si="861"/>
        <v>4196608</v>
      </c>
      <c r="AR428" s="454">
        <f t="shared" si="862"/>
        <v>3</v>
      </c>
      <c r="AS428" s="448"/>
      <c r="AT428" s="449">
        <f t="shared" si="863"/>
        <v>83200</v>
      </c>
      <c r="AU428" s="449">
        <f t="shared" si="864"/>
        <v>3.88</v>
      </c>
      <c r="AV428" s="449"/>
      <c r="AW428" s="449">
        <f t="shared" si="865"/>
        <v>3.88</v>
      </c>
      <c r="AX428" s="450">
        <f t="shared" si="866"/>
        <v>322816</v>
      </c>
      <c r="AY428" s="450">
        <f t="shared" si="867"/>
        <v>0</v>
      </c>
      <c r="AZ428" s="450"/>
      <c r="BA428" s="450">
        <f t="shared" si="868"/>
        <v>322816</v>
      </c>
      <c r="BB428" s="449">
        <f t="shared" si="869"/>
        <v>0</v>
      </c>
      <c r="BC428" s="452">
        <f t="shared" si="870"/>
        <v>322816</v>
      </c>
      <c r="BD428" s="452">
        <f t="shared" si="871"/>
        <v>4196608</v>
      </c>
    </row>
    <row r="429" spans="1:56" s="451" customFormat="1" ht="27">
      <c r="A429" s="807">
        <v>29</v>
      </c>
      <c r="B429" s="808" t="s">
        <v>2842</v>
      </c>
      <c r="C429" s="809" t="s">
        <v>1960</v>
      </c>
      <c r="D429" s="809">
        <v>2001</v>
      </c>
      <c r="E429" s="810" t="s">
        <v>452</v>
      </c>
      <c r="F429" s="809">
        <v>1</v>
      </c>
      <c r="G429" s="811"/>
      <c r="H429" s="812"/>
      <c r="I429" s="813">
        <v>83200</v>
      </c>
      <c r="J429" s="813">
        <v>3.88</v>
      </c>
      <c r="K429" s="814">
        <f t="shared" si="839"/>
        <v>322816</v>
      </c>
      <c r="L429" s="814"/>
      <c r="M429" s="814"/>
      <c r="N429" s="814">
        <f t="shared" si="840"/>
        <v>322816</v>
      </c>
      <c r="O429" s="813"/>
      <c r="P429" s="815">
        <f t="shared" si="841"/>
        <v>322816</v>
      </c>
      <c r="Q429" s="815">
        <f t="shared" si="842"/>
        <v>4196608</v>
      </c>
      <c r="R429" s="454">
        <f t="shared" si="843"/>
        <v>1</v>
      </c>
      <c r="S429" s="448"/>
      <c r="T429" s="449">
        <v>83200</v>
      </c>
      <c r="U429" s="449">
        <f t="shared" si="844"/>
        <v>3.88</v>
      </c>
      <c r="V429" s="449"/>
      <c r="W429" s="449">
        <f t="shared" si="845"/>
        <v>3.88</v>
      </c>
      <c r="X429" s="450">
        <f t="shared" si="846"/>
        <v>322816</v>
      </c>
      <c r="Y429" s="450">
        <f t="shared" si="847"/>
        <v>0</v>
      </c>
      <c r="Z429" s="450"/>
      <c r="AA429" s="450">
        <f t="shared" si="848"/>
        <v>322816</v>
      </c>
      <c r="AB429" s="449">
        <f t="shared" si="849"/>
        <v>0</v>
      </c>
      <c r="AC429" s="452">
        <f t="shared" si="850"/>
        <v>322816</v>
      </c>
      <c r="AD429" s="452">
        <f t="shared" si="851"/>
        <v>4196608</v>
      </c>
      <c r="AE429" s="454">
        <f t="shared" si="852"/>
        <v>2</v>
      </c>
      <c r="AF429" s="448"/>
      <c r="AG429" s="449">
        <f t="shared" si="853"/>
        <v>83200</v>
      </c>
      <c r="AH429" s="449">
        <f t="shared" si="854"/>
        <v>3.88</v>
      </c>
      <c r="AI429" s="449"/>
      <c r="AJ429" s="449">
        <f t="shared" si="855"/>
        <v>3.88</v>
      </c>
      <c r="AK429" s="450">
        <f t="shared" si="856"/>
        <v>322816</v>
      </c>
      <c r="AL429" s="450">
        <f t="shared" si="857"/>
        <v>0</v>
      </c>
      <c r="AM429" s="450"/>
      <c r="AN429" s="450">
        <f t="shared" si="858"/>
        <v>322816</v>
      </c>
      <c r="AO429" s="449">
        <f t="shared" si="859"/>
        <v>0</v>
      </c>
      <c r="AP429" s="452">
        <f t="shared" si="860"/>
        <v>322816</v>
      </c>
      <c r="AQ429" s="452">
        <f t="shared" si="861"/>
        <v>4196608</v>
      </c>
      <c r="AR429" s="454">
        <f t="shared" si="862"/>
        <v>3</v>
      </c>
      <c r="AS429" s="448"/>
      <c r="AT429" s="449">
        <f t="shared" si="863"/>
        <v>83200</v>
      </c>
      <c r="AU429" s="449">
        <f t="shared" si="864"/>
        <v>3.88</v>
      </c>
      <c r="AV429" s="449"/>
      <c r="AW429" s="449">
        <f t="shared" si="865"/>
        <v>3.88</v>
      </c>
      <c r="AX429" s="450">
        <f t="shared" si="866"/>
        <v>322816</v>
      </c>
      <c r="AY429" s="450">
        <f t="shared" si="867"/>
        <v>0</v>
      </c>
      <c r="AZ429" s="450"/>
      <c r="BA429" s="450">
        <f t="shared" si="868"/>
        <v>322816</v>
      </c>
      <c r="BB429" s="449">
        <f t="shared" si="869"/>
        <v>0</v>
      </c>
      <c r="BC429" s="452">
        <f t="shared" si="870"/>
        <v>322816</v>
      </c>
      <c r="BD429" s="452">
        <f t="shared" si="871"/>
        <v>4196608</v>
      </c>
    </row>
    <row r="430" spans="1:56" s="451" customFormat="1" ht="27">
      <c r="A430" s="807">
        <v>30</v>
      </c>
      <c r="B430" s="808" t="s">
        <v>2104</v>
      </c>
      <c r="C430" s="809" t="s">
        <v>1960</v>
      </c>
      <c r="D430" s="809">
        <v>1984</v>
      </c>
      <c r="E430" s="810" t="s">
        <v>452</v>
      </c>
      <c r="F430" s="809">
        <v>1</v>
      </c>
      <c r="G430" s="811"/>
      <c r="H430" s="812"/>
      <c r="I430" s="813">
        <v>83200</v>
      </c>
      <c r="J430" s="813">
        <v>3.88</v>
      </c>
      <c r="K430" s="814">
        <f t="shared" si="839"/>
        <v>322816</v>
      </c>
      <c r="L430" s="814"/>
      <c r="M430" s="814"/>
      <c r="N430" s="814">
        <f t="shared" si="840"/>
        <v>322816</v>
      </c>
      <c r="O430" s="813"/>
      <c r="P430" s="815">
        <f t="shared" si="841"/>
        <v>322816</v>
      </c>
      <c r="Q430" s="815">
        <f t="shared" si="842"/>
        <v>4196608</v>
      </c>
      <c r="R430" s="454">
        <f t="shared" si="843"/>
        <v>1</v>
      </c>
      <c r="S430" s="448"/>
      <c r="T430" s="449">
        <v>83200</v>
      </c>
      <c r="U430" s="449">
        <f t="shared" si="844"/>
        <v>3.88</v>
      </c>
      <c r="V430" s="449"/>
      <c r="W430" s="449">
        <f t="shared" si="845"/>
        <v>3.88</v>
      </c>
      <c r="X430" s="450">
        <f t="shared" si="846"/>
        <v>322816</v>
      </c>
      <c r="Y430" s="450">
        <f t="shared" si="847"/>
        <v>0</v>
      </c>
      <c r="Z430" s="450"/>
      <c r="AA430" s="450">
        <f t="shared" si="848"/>
        <v>322816</v>
      </c>
      <c r="AB430" s="449">
        <f t="shared" si="849"/>
        <v>0</v>
      </c>
      <c r="AC430" s="452">
        <f t="shared" si="850"/>
        <v>322816</v>
      </c>
      <c r="AD430" s="452">
        <f t="shared" si="851"/>
        <v>4196608</v>
      </c>
      <c r="AE430" s="454">
        <f t="shared" si="852"/>
        <v>2</v>
      </c>
      <c r="AF430" s="448"/>
      <c r="AG430" s="449">
        <f t="shared" si="853"/>
        <v>83200</v>
      </c>
      <c r="AH430" s="449">
        <f t="shared" si="854"/>
        <v>3.88</v>
      </c>
      <c r="AI430" s="449"/>
      <c r="AJ430" s="449">
        <f t="shared" si="855"/>
        <v>3.88</v>
      </c>
      <c r="AK430" s="450">
        <f t="shared" si="856"/>
        <v>322816</v>
      </c>
      <c r="AL430" s="450">
        <f t="shared" si="857"/>
        <v>0</v>
      </c>
      <c r="AM430" s="450"/>
      <c r="AN430" s="450">
        <f t="shared" si="858"/>
        <v>322816</v>
      </c>
      <c r="AO430" s="449">
        <f t="shared" si="859"/>
        <v>0</v>
      </c>
      <c r="AP430" s="452">
        <f t="shared" si="860"/>
        <v>322816</v>
      </c>
      <c r="AQ430" s="452">
        <f t="shared" si="861"/>
        <v>4196608</v>
      </c>
      <c r="AR430" s="454">
        <f t="shared" si="862"/>
        <v>3</v>
      </c>
      <c r="AS430" s="448"/>
      <c r="AT430" s="449">
        <f t="shared" si="863"/>
        <v>83200</v>
      </c>
      <c r="AU430" s="449">
        <f t="shared" si="864"/>
        <v>3.88</v>
      </c>
      <c r="AV430" s="449"/>
      <c r="AW430" s="449">
        <f t="shared" si="865"/>
        <v>3.88</v>
      </c>
      <c r="AX430" s="450">
        <f t="shared" si="866"/>
        <v>322816</v>
      </c>
      <c r="AY430" s="450">
        <f t="shared" si="867"/>
        <v>0</v>
      </c>
      <c r="AZ430" s="450"/>
      <c r="BA430" s="450">
        <f t="shared" si="868"/>
        <v>322816</v>
      </c>
      <c r="BB430" s="449">
        <f t="shared" si="869"/>
        <v>0</v>
      </c>
      <c r="BC430" s="452">
        <f t="shared" si="870"/>
        <v>322816</v>
      </c>
      <c r="BD430" s="452">
        <f t="shared" si="871"/>
        <v>4196608</v>
      </c>
    </row>
    <row r="431" spans="1:56" s="451" customFormat="1" ht="27">
      <c r="A431" s="807">
        <v>31</v>
      </c>
      <c r="B431" s="808" t="s">
        <v>2722</v>
      </c>
      <c r="C431" s="809" t="s">
        <v>1960</v>
      </c>
      <c r="D431" s="809">
        <v>1996</v>
      </c>
      <c r="E431" s="810" t="s">
        <v>452</v>
      </c>
      <c r="F431" s="809">
        <v>1</v>
      </c>
      <c r="G431" s="811"/>
      <c r="H431" s="812"/>
      <c r="I431" s="813">
        <v>83200</v>
      </c>
      <c r="J431" s="813">
        <v>3.88</v>
      </c>
      <c r="K431" s="814">
        <f t="shared" si="839"/>
        <v>322816</v>
      </c>
      <c r="L431" s="814"/>
      <c r="M431" s="814"/>
      <c r="N431" s="814">
        <f t="shared" si="840"/>
        <v>322816</v>
      </c>
      <c r="O431" s="813"/>
      <c r="P431" s="815">
        <f t="shared" si="841"/>
        <v>322816</v>
      </c>
      <c r="Q431" s="815">
        <f t="shared" si="842"/>
        <v>4196608</v>
      </c>
      <c r="R431" s="454">
        <f t="shared" si="843"/>
        <v>1</v>
      </c>
      <c r="S431" s="448"/>
      <c r="T431" s="449">
        <v>83200</v>
      </c>
      <c r="U431" s="449">
        <f t="shared" si="844"/>
        <v>3.88</v>
      </c>
      <c r="V431" s="449"/>
      <c r="W431" s="449">
        <f t="shared" si="845"/>
        <v>3.88</v>
      </c>
      <c r="X431" s="450">
        <f t="shared" si="846"/>
        <v>322816</v>
      </c>
      <c r="Y431" s="450">
        <f t="shared" si="847"/>
        <v>0</v>
      </c>
      <c r="Z431" s="450"/>
      <c r="AA431" s="450">
        <f t="shared" si="848"/>
        <v>322816</v>
      </c>
      <c r="AB431" s="449">
        <f t="shared" si="849"/>
        <v>0</v>
      </c>
      <c r="AC431" s="452">
        <f t="shared" si="850"/>
        <v>322816</v>
      </c>
      <c r="AD431" s="452">
        <f t="shared" si="851"/>
        <v>4196608</v>
      </c>
      <c r="AE431" s="454">
        <f t="shared" si="852"/>
        <v>2</v>
      </c>
      <c r="AF431" s="448"/>
      <c r="AG431" s="449">
        <f t="shared" si="853"/>
        <v>83200</v>
      </c>
      <c r="AH431" s="449">
        <f t="shared" si="854"/>
        <v>3.88</v>
      </c>
      <c r="AI431" s="449"/>
      <c r="AJ431" s="449">
        <f t="shared" si="855"/>
        <v>3.88</v>
      </c>
      <c r="AK431" s="450">
        <f t="shared" si="856"/>
        <v>322816</v>
      </c>
      <c r="AL431" s="450">
        <f t="shared" si="857"/>
        <v>0</v>
      </c>
      <c r="AM431" s="450"/>
      <c r="AN431" s="450">
        <f t="shared" si="858"/>
        <v>322816</v>
      </c>
      <c r="AO431" s="449">
        <f t="shared" si="859"/>
        <v>0</v>
      </c>
      <c r="AP431" s="452">
        <f t="shared" si="860"/>
        <v>322816</v>
      </c>
      <c r="AQ431" s="452">
        <f t="shared" si="861"/>
        <v>4196608</v>
      </c>
      <c r="AR431" s="454">
        <f t="shared" si="862"/>
        <v>3</v>
      </c>
      <c r="AS431" s="448"/>
      <c r="AT431" s="449">
        <f t="shared" si="863"/>
        <v>83200</v>
      </c>
      <c r="AU431" s="449">
        <f t="shared" si="864"/>
        <v>3.88</v>
      </c>
      <c r="AV431" s="449"/>
      <c r="AW431" s="449">
        <f t="shared" si="865"/>
        <v>3.88</v>
      </c>
      <c r="AX431" s="450">
        <f t="shared" si="866"/>
        <v>322816</v>
      </c>
      <c r="AY431" s="450">
        <f t="shared" si="867"/>
        <v>0</v>
      </c>
      <c r="AZ431" s="450"/>
      <c r="BA431" s="450">
        <f t="shared" si="868"/>
        <v>322816</v>
      </c>
      <c r="BB431" s="449">
        <f t="shared" si="869"/>
        <v>0</v>
      </c>
      <c r="BC431" s="452">
        <f t="shared" si="870"/>
        <v>322816</v>
      </c>
      <c r="BD431" s="452">
        <f t="shared" si="871"/>
        <v>4196608</v>
      </c>
    </row>
    <row r="432" spans="1:56" s="451" customFormat="1" ht="27">
      <c r="A432" s="807">
        <v>32</v>
      </c>
      <c r="B432" s="808" t="s">
        <v>1133</v>
      </c>
      <c r="C432" s="809" t="s">
        <v>1960</v>
      </c>
      <c r="D432" s="809">
        <v>1970</v>
      </c>
      <c r="E432" s="810" t="s">
        <v>452</v>
      </c>
      <c r="F432" s="809">
        <v>1</v>
      </c>
      <c r="G432" s="811"/>
      <c r="H432" s="812"/>
      <c r="I432" s="813">
        <v>83200</v>
      </c>
      <c r="J432" s="813">
        <v>3.88</v>
      </c>
      <c r="K432" s="814">
        <f t="shared" si="839"/>
        <v>322816</v>
      </c>
      <c r="L432" s="814"/>
      <c r="M432" s="814"/>
      <c r="N432" s="814">
        <f t="shared" si="840"/>
        <v>322816</v>
      </c>
      <c r="O432" s="813"/>
      <c r="P432" s="815">
        <f t="shared" si="841"/>
        <v>322816</v>
      </c>
      <c r="Q432" s="815">
        <f t="shared" si="842"/>
        <v>4196608</v>
      </c>
      <c r="R432" s="454">
        <f t="shared" si="843"/>
        <v>1</v>
      </c>
      <c r="S432" s="448"/>
      <c r="T432" s="449">
        <v>83200</v>
      </c>
      <c r="U432" s="449">
        <f t="shared" si="844"/>
        <v>3.88</v>
      </c>
      <c r="V432" s="449"/>
      <c r="W432" s="449">
        <f t="shared" si="845"/>
        <v>3.88</v>
      </c>
      <c r="X432" s="450">
        <f t="shared" si="846"/>
        <v>322816</v>
      </c>
      <c r="Y432" s="450">
        <f t="shared" si="847"/>
        <v>0</v>
      </c>
      <c r="Z432" s="450"/>
      <c r="AA432" s="450">
        <f t="shared" si="848"/>
        <v>322816</v>
      </c>
      <c r="AB432" s="449">
        <f t="shared" si="849"/>
        <v>0</v>
      </c>
      <c r="AC432" s="452">
        <f t="shared" si="850"/>
        <v>322816</v>
      </c>
      <c r="AD432" s="452">
        <f t="shared" si="851"/>
        <v>4196608</v>
      </c>
      <c r="AE432" s="454">
        <f t="shared" si="852"/>
        <v>2</v>
      </c>
      <c r="AF432" s="448"/>
      <c r="AG432" s="449">
        <f t="shared" si="853"/>
        <v>83200</v>
      </c>
      <c r="AH432" s="449">
        <f t="shared" si="854"/>
        <v>3.88</v>
      </c>
      <c r="AI432" s="449"/>
      <c r="AJ432" s="449">
        <f t="shared" si="855"/>
        <v>3.88</v>
      </c>
      <c r="AK432" s="450">
        <f t="shared" si="856"/>
        <v>322816</v>
      </c>
      <c r="AL432" s="450">
        <f t="shared" si="857"/>
        <v>0</v>
      </c>
      <c r="AM432" s="450"/>
      <c r="AN432" s="450">
        <f t="shared" si="858"/>
        <v>322816</v>
      </c>
      <c r="AO432" s="449">
        <f t="shared" si="859"/>
        <v>0</v>
      </c>
      <c r="AP432" s="452">
        <f t="shared" si="860"/>
        <v>322816</v>
      </c>
      <c r="AQ432" s="452">
        <f t="shared" si="861"/>
        <v>4196608</v>
      </c>
      <c r="AR432" s="454">
        <f t="shared" si="862"/>
        <v>3</v>
      </c>
      <c r="AS432" s="448"/>
      <c r="AT432" s="449">
        <f t="shared" si="863"/>
        <v>83200</v>
      </c>
      <c r="AU432" s="449">
        <f t="shared" si="864"/>
        <v>3.88</v>
      </c>
      <c r="AV432" s="449"/>
      <c r="AW432" s="449">
        <f t="shared" si="865"/>
        <v>3.88</v>
      </c>
      <c r="AX432" s="450">
        <f t="shared" si="866"/>
        <v>322816</v>
      </c>
      <c r="AY432" s="450">
        <f t="shared" si="867"/>
        <v>0</v>
      </c>
      <c r="AZ432" s="450"/>
      <c r="BA432" s="450">
        <f t="shared" si="868"/>
        <v>322816</v>
      </c>
      <c r="BB432" s="449">
        <f t="shared" si="869"/>
        <v>0</v>
      </c>
      <c r="BC432" s="452">
        <f t="shared" si="870"/>
        <v>322816</v>
      </c>
      <c r="BD432" s="452">
        <f t="shared" si="871"/>
        <v>4196608</v>
      </c>
    </row>
    <row r="433" spans="1:56" s="451" customFormat="1" ht="27">
      <c r="A433" s="807">
        <v>33</v>
      </c>
      <c r="B433" s="808" t="s">
        <v>3193</v>
      </c>
      <c r="C433" s="809" t="s">
        <v>1961</v>
      </c>
      <c r="D433" s="809">
        <v>2001</v>
      </c>
      <c r="E433" s="810" t="s">
        <v>452</v>
      </c>
      <c r="F433" s="809">
        <v>1</v>
      </c>
      <c r="G433" s="811"/>
      <c r="H433" s="812"/>
      <c r="I433" s="813">
        <v>83200</v>
      </c>
      <c r="J433" s="813">
        <v>3.88</v>
      </c>
      <c r="K433" s="814">
        <f t="shared" si="839"/>
        <v>322816</v>
      </c>
      <c r="L433" s="814"/>
      <c r="M433" s="814"/>
      <c r="N433" s="814">
        <f t="shared" si="840"/>
        <v>322816</v>
      </c>
      <c r="O433" s="813"/>
      <c r="P433" s="815">
        <f t="shared" si="841"/>
        <v>322816</v>
      </c>
      <c r="Q433" s="815">
        <f t="shared" si="842"/>
        <v>4196608</v>
      </c>
      <c r="R433" s="454">
        <f t="shared" si="843"/>
        <v>1</v>
      </c>
      <c r="S433" s="448"/>
      <c r="T433" s="449">
        <v>83200</v>
      </c>
      <c r="U433" s="449">
        <f t="shared" si="844"/>
        <v>3.88</v>
      </c>
      <c r="V433" s="449"/>
      <c r="W433" s="449">
        <f t="shared" si="845"/>
        <v>3.88</v>
      </c>
      <c r="X433" s="450">
        <f t="shared" si="846"/>
        <v>322816</v>
      </c>
      <c r="Y433" s="450">
        <f t="shared" si="847"/>
        <v>0</v>
      </c>
      <c r="Z433" s="450"/>
      <c r="AA433" s="450">
        <f t="shared" si="848"/>
        <v>322816</v>
      </c>
      <c r="AB433" s="449">
        <f t="shared" si="849"/>
        <v>0</v>
      </c>
      <c r="AC433" s="452">
        <f t="shared" si="850"/>
        <v>322816</v>
      </c>
      <c r="AD433" s="452">
        <f t="shared" si="851"/>
        <v>4196608</v>
      </c>
      <c r="AE433" s="454">
        <f t="shared" si="852"/>
        <v>2</v>
      </c>
      <c r="AF433" s="448"/>
      <c r="AG433" s="449">
        <f t="shared" si="853"/>
        <v>83200</v>
      </c>
      <c r="AH433" s="449">
        <f t="shared" si="854"/>
        <v>3.88</v>
      </c>
      <c r="AI433" s="449"/>
      <c r="AJ433" s="449">
        <f t="shared" si="855"/>
        <v>3.88</v>
      </c>
      <c r="AK433" s="450">
        <f t="shared" si="856"/>
        <v>322816</v>
      </c>
      <c r="AL433" s="450">
        <f t="shared" si="857"/>
        <v>0</v>
      </c>
      <c r="AM433" s="450"/>
      <c r="AN433" s="450">
        <f t="shared" si="858"/>
        <v>322816</v>
      </c>
      <c r="AO433" s="449">
        <f t="shared" si="859"/>
        <v>0</v>
      </c>
      <c r="AP433" s="452">
        <f t="shared" si="860"/>
        <v>322816</v>
      </c>
      <c r="AQ433" s="452">
        <f t="shared" si="861"/>
        <v>4196608</v>
      </c>
      <c r="AR433" s="454">
        <f t="shared" si="862"/>
        <v>3</v>
      </c>
      <c r="AS433" s="448"/>
      <c r="AT433" s="449">
        <f t="shared" si="863"/>
        <v>83200</v>
      </c>
      <c r="AU433" s="449">
        <f t="shared" si="864"/>
        <v>3.88</v>
      </c>
      <c r="AV433" s="449"/>
      <c r="AW433" s="449">
        <f t="shared" si="865"/>
        <v>3.88</v>
      </c>
      <c r="AX433" s="450">
        <f t="shared" si="866"/>
        <v>322816</v>
      </c>
      <c r="AY433" s="450">
        <f t="shared" si="867"/>
        <v>0</v>
      </c>
      <c r="AZ433" s="450"/>
      <c r="BA433" s="450">
        <f t="shared" si="868"/>
        <v>322816</v>
      </c>
      <c r="BB433" s="449">
        <f t="shared" si="869"/>
        <v>0</v>
      </c>
      <c r="BC433" s="452">
        <f t="shared" si="870"/>
        <v>322816</v>
      </c>
      <c r="BD433" s="452">
        <f t="shared" si="871"/>
        <v>4196608</v>
      </c>
    </row>
    <row r="434" spans="1:56" s="451" customFormat="1" ht="27">
      <c r="A434" s="807">
        <v>34</v>
      </c>
      <c r="B434" s="808" t="s">
        <v>2723</v>
      </c>
      <c r="C434" s="809" t="s">
        <v>1960</v>
      </c>
      <c r="D434" s="809">
        <v>1993</v>
      </c>
      <c r="E434" s="810" t="s">
        <v>452</v>
      </c>
      <c r="F434" s="809">
        <v>1</v>
      </c>
      <c r="G434" s="811"/>
      <c r="H434" s="812"/>
      <c r="I434" s="813">
        <v>83200</v>
      </c>
      <c r="J434" s="813">
        <v>3.88</v>
      </c>
      <c r="K434" s="814">
        <f t="shared" si="839"/>
        <v>322816</v>
      </c>
      <c r="L434" s="814"/>
      <c r="M434" s="814"/>
      <c r="N434" s="814">
        <f t="shared" si="840"/>
        <v>322816</v>
      </c>
      <c r="O434" s="813"/>
      <c r="P434" s="815">
        <f t="shared" si="841"/>
        <v>322816</v>
      </c>
      <c r="Q434" s="815">
        <f t="shared" si="842"/>
        <v>4196608</v>
      </c>
      <c r="R434" s="454">
        <f t="shared" si="843"/>
        <v>1</v>
      </c>
      <c r="S434" s="448"/>
      <c r="T434" s="449">
        <v>83200</v>
      </c>
      <c r="U434" s="449">
        <f t="shared" si="844"/>
        <v>3.88</v>
      </c>
      <c r="V434" s="449"/>
      <c r="W434" s="449">
        <f t="shared" si="845"/>
        <v>3.88</v>
      </c>
      <c r="X434" s="450">
        <f t="shared" si="846"/>
        <v>322816</v>
      </c>
      <c r="Y434" s="450">
        <f t="shared" si="847"/>
        <v>0</v>
      </c>
      <c r="Z434" s="450"/>
      <c r="AA434" s="450">
        <f t="shared" si="848"/>
        <v>322816</v>
      </c>
      <c r="AB434" s="449">
        <f t="shared" si="849"/>
        <v>0</v>
      </c>
      <c r="AC434" s="452">
        <f t="shared" si="850"/>
        <v>322816</v>
      </c>
      <c r="AD434" s="452">
        <f t="shared" si="851"/>
        <v>4196608</v>
      </c>
      <c r="AE434" s="454">
        <f t="shared" si="852"/>
        <v>2</v>
      </c>
      <c r="AF434" s="448"/>
      <c r="AG434" s="449">
        <f t="shared" si="853"/>
        <v>83200</v>
      </c>
      <c r="AH434" s="449">
        <f t="shared" si="854"/>
        <v>3.88</v>
      </c>
      <c r="AI434" s="449"/>
      <c r="AJ434" s="449">
        <f t="shared" si="855"/>
        <v>3.88</v>
      </c>
      <c r="AK434" s="450">
        <f t="shared" si="856"/>
        <v>322816</v>
      </c>
      <c r="AL434" s="450">
        <f t="shared" si="857"/>
        <v>0</v>
      </c>
      <c r="AM434" s="450"/>
      <c r="AN434" s="450">
        <f t="shared" si="858"/>
        <v>322816</v>
      </c>
      <c r="AO434" s="449">
        <f t="shared" si="859"/>
        <v>0</v>
      </c>
      <c r="AP434" s="452">
        <f t="shared" si="860"/>
        <v>322816</v>
      </c>
      <c r="AQ434" s="452">
        <f t="shared" si="861"/>
        <v>4196608</v>
      </c>
      <c r="AR434" s="454">
        <f t="shared" si="862"/>
        <v>3</v>
      </c>
      <c r="AS434" s="448"/>
      <c r="AT434" s="449">
        <f t="shared" si="863"/>
        <v>83200</v>
      </c>
      <c r="AU434" s="449">
        <f t="shared" si="864"/>
        <v>3.88</v>
      </c>
      <c r="AV434" s="449"/>
      <c r="AW434" s="449">
        <f t="shared" si="865"/>
        <v>3.88</v>
      </c>
      <c r="AX434" s="450">
        <f t="shared" si="866"/>
        <v>322816</v>
      </c>
      <c r="AY434" s="450">
        <f t="shared" si="867"/>
        <v>0</v>
      </c>
      <c r="AZ434" s="450"/>
      <c r="BA434" s="450">
        <f t="shared" si="868"/>
        <v>322816</v>
      </c>
      <c r="BB434" s="449">
        <f t="shared" si="869"/>
        <v>0</v>
      </c>
      <c r="BC434" s="452">
        <f t="shared" si="870"/>
        <v>322816</v>
      </c>
      <c r="BD434" s="452">
        <f t="shared" si="871"/>
        <v>4196608</v>
      </c>
    </row>
    <row r="435" spans="1:56" s="451" customFormat="1" ht="27">
      <c r="A435" s="807">
        <v>35</v>
      </c>
      <c r="B435" s="808" t="s">
        <v>3114</v>
      </c>
      <c r="C435" s="809" t="s">
        <v>1960</v>
      </c>
      <c r="D435" s="809">
        <v>1989</v>
      </c>
      <c r="E435" s="810" t="s">
        <v>452</v>
      </c>
      <c r="F435" s="809">
        <v>1</v>
      </c>
      <c r="G435" s="811"/>
      <c r="H435" s="812"/>
      <c r="I435" s="813">
        <v>83200</v>
      </c>
      <c r="J435" s="813">
        <v>3.88</v>
      </c>
      <c r="K435" s="814">
        <f t="shared" si="839"/>
        <v>322816</v>
      </c>
      <c r="L435" s="814"/>
      <c r="M435" s="814"/>
      <c r="N435" s="814">
        <f t="shared" si="840"/>
        <v>322816</v>
      </c>
      <c r="O435" s="813"/>
      <c r="P435" s="815">
        <f t="shared" si="841"/>
        <v>322816</v>
      </c>
      <c r="Q435" s="815">
        <f t="shared" si="842"/>
        <v>4196608</v>
      </c>
      <c r="R435" s="454">
        <f t="shared" si="843"/>
        <v>1</v>
      </c>
      <c r="S435" s="448"/>
      <c r="T435" s="449">
        <v>83200</v>
      </c>
      <c r="U435" s="449">
        <f t="shared" si="844"/>
        <v>3.88</v>
      </c>
      <c r="V435" s="449"/>
      <c r="W435" s="449">
        <f t="shared" si="845"/>
        <v>3.88</v>
      </c>
      <c r="X435" s="450">
        <f t="shared" si="846"/>
        <v>322816</v>
      </c>
      <c r="Y435" s="450">
        <f t="shared" si="847"/>
        <v>0</v>
      </c>
      <c r="Z435" s="450"/>
      <c r="AA435" s="450">
        <f t="shared" si="848"/>
        <v>322816</v>
      </c>
      <c r="AB435" s="449">
        <f t="shared" si="849"/>
        <v>0</v>
      </c>
      <c r="AC435" s="452">
        <f t="shared" si="850"/>
        <v>322816</v>
      </c>
      <c r="AD435" s="452">
        <f t="shared" si="851"/>
        <v>4196608</v>
      </c>
      <c r="AE435" s="454">
        <f t="shared" si="852"/>
        <v>2</v>
      </c>
      <c r="AF435" s="448"/>
      <c r="AG435" s="449">
        <f t="shared" si="853"/>
        <v>83200</v>
      </c>
      <c r="AH435" s="449">
        <f t="shared" si="854"/>
        <v>3.88</v>
      </c>
      <c r="AI435" s="449"/>
      <c r="AJ435" s="449">
        <f t="shared" si="855"/>
        <v>3.88</v>
      </c>
      <c r="AK435" s="450">
        <f t="shared" si="856"/>
        <v>322816</v>
      </c>
      <c r="AL435" s="450">
        <f t="shared" si="857"/>
        <v>0</v>
      </c>
      <c r="AM435" s="450"/>
      <c r="AN435" s="450">
        <f t="shared" si="858"/>
        <v>322816</v>
      </c>
      <c r="AO435" s="449">
        <f t="shared" si="859"/>
        <v>0</v>
      </c>
      <c r="AP435" s="452">
        <f t="shared" si="860"/>
        <v>322816</v>
      </c>
      <c r="AQ435" s="452">
        <f t="shared" si="861"/>
        <v>4196608</v>
      </c>
      <c r="AR435" s="454">
        <f t="shared" si="862"/>
        <v>3</v>
      </c>
      <c r="AS435" s="448"/>
      <c r="AT435" s="449">
        <f t="shared" si="863"/>
        <v>83200</v>
      </c>
      <c r="AU435" s="449">
        <f t="shared" si="864"/>
        <v>3.88</v>
      </c>
      <c r="AV435" s="449"/>
      <c r="AW435" s="449">
        <f t="shared" si="865"/>
        <v>3.88</v>
      </c>
      <c r="AX435" s="450">
        <f t="shared" si="866"/>
        <v>322816</v>
      </c>
      <c r="AY435" s="450">
        <f t="shared" si="867"/>
        <v>0</v>
      </c>
      <c r="AZ435" s="450"/>
      <c r="BA435" s="450">
        <f t="shared" si="868"/>
        <v>322816</v>
      </c>
      <c r="BB435" s="449">
        <f t="shared" si="869"/>
        <v>0</v>
      </c>
      <c r="BC435" s="452">
        <f t="shared" si="870"/>
        <v>322816</v>
      </c>
      <c r="BD435" s="452">
        <f t="shared" si="871"/>
        <v>4196608</v>
      </c>
    </row>
    <row r="436" spans="1:56" s="451" customFormat="1" ht="27">
      <c r="A436" s="807">
        <v>36</v>
      </c>
      <c r="B436" s="808" t="s">
        <v>849</v>
      </c>
      <c r="C436" s="809" t="s">
        <v>1960</v>
      </c>
      <c r="D436" s="809">
        <v>1992</v>
      </c>
      <c r="E436" s="810" t="s">
        <v>452</v>
      </c>
      <c r="F436" s="809">
        <v>1</v>
      </c>
      <c r="G436" s="811"/>
      <c r="H436" s="812"/>
      <c r="I436" s="813">
        <v>83200</v>
      </c>
      <c r="J436" s="813">
        <v>3.88</v>
      </c>
      <c r="K436" s="814">
        <f t="shared" si="839"/>
        <v>322816</v>
      </c>
      <c r="L436" s="814"/>
      <c r="M436" s="814"/>
      <c r="N436" s="814">
        <f t="shared" si="840"/>
        <v>322816</v>
      </c>
      <c r="O436" s="813"/>
      <c r="P436" s="815">
        <f t="shared" si="841"/>
        <v>322816</v>
      </c>
      <c r="Q436" s="815">
        <f t="shared" si="842"/>
        <v>4196608</v>
      </c>
      <c r="R436" s="454">
        <f t="shared" si="843"/>
        <v>1</v>
      </c>
      <c r="S436" s="448"/>
      <c r="T436" s="449">
        <v>83200</v>
      </c>
      <c r="U436" s="449">
        <f t="shared" si="844"/>
        <v>3.88</v>
      </c>
      <c r="V436" s="449"/>
      <c r="W436" s="449">
        <f t="shared" si="845"/>
        <v>3.88</v>
      </c>
      <c r="X436" s="450">
        <f t="shared" si="846"/>
        <v>322816</v>
      </c>
      <c r="Y436" s="450">
        <f t="shared" si="847"/>
        <v>0</v>
      </c>
      <c r="Z436" s="450"/>
      <c r="AA436" s="450">
        <f t="shared" si="848"/>
        <v>322816</v>
      </c>
      <c r="AB436" s="449">
        <f t="shared" si="849"/>
        <v>0</v>
      </c>
      <c r="AC436" s="452">
        <f t="shared" si="850"/>
        <v>322816</v>
      </c>
      <c r="AD436" s="452">
        <f t="shared" si="851"/>
        <v>4196608</v>
      </c>
      <c r="AE436" s="454">
        <f t="shared" si="852"/>
        <v>2</v>
      </c>
      <c r="AF436" s="448"/>
      <c r="AG436" s="449">
        <f t="shared" si="853"/>
        <v>83200</v>
      </c>
      <c r="AH436" s="449">
        <f t="shared" si="854"/>
        <v>3.88</v>
      </c>
      <c r="AI436" s="449"/>
      <c r="AJ436" s="449">
        <f t="shared" si="855"/>
        <v>3.88</v>
      </c>
      <c r="AK436" s="450">
        <f t="shared" si="856"/>
        <v>322816</v>
      </c>
      <c r="AL436" s="450">
        <f t="shared" si="857"/>
        <v>0</v>
      </c>
      <c r="AM436" s="450"/>
      <c r="AN436" s="450">
        <f t="shared" si="858"/>
        <v>322816</v>
      </c>
      <c r="AO436" s="449">
        <f t="shared" si="859"/>
        <v>0</v>
      </c>
      <c r="AP436" s="452">
        <f t="shared" si="860"/>
        <v>322816</v>
      </c>
      <c r="AQ436" s="452">
        <f t="shared" si="861"/>
        <v>4196608</v>
      </c>
      <c r="AR436" s="454">
        <f t="shared" si="862"/>
        <v>3</v>
      </c>
      <c r="AS436" s="448"/>
      <c r="AT436" s="449">
        <f t="shared" si="863"/>
        <v>83200</v>
      </c>
      <c r="AU436" s="449">
        <f t="shared" si="864"/>
        <v>3.88</v>
      </c>
      <c r="AV436" s="449"/>
      <c r="AW436" s="449">
        <f t="shared" si="865"/>
        <v>3.88</v>
      </c>
      <c r="AX436" s="450">
        <f t="shared" si="866"/>
        <v>322816</v>
      </c>
      <c r="AY436" s="450">
        <f t="shared" si="867"/>
        <v>0</v>
      </c>
      <c r="AZ436" s="450"/>
      <c r="BA436" s="450">
        <f t="shared" si="868"/>
        <v>322816</v>
      </c>
      <c r="BB436" s="449">
        <f t="shared" si="869"/>
        <v>0</v>
      </c>
      <c r="BC436" s="452">
        <f t="shared" si="870"/>
        <v>322816</v>
      </c>
      <c r="BD436" s="452">
        <f t="shared" si="871"/>
        <v>4196608</v>
      </c>
    </row>
    <row r="437" spans="1:56" s="451" customFormat="1" ht="27">
      <c r="A437" s="807">
        <v>37</v>
      </c>
      <c r="B437" s="808" t="s">
        <v>2724</v>
      </c>
      <c r="C437" s="809" t="s">
        <v>1960</v>
      </c>
      <c r="D437" s="809">
        <v>1997</v>
      </c>
      <c r="E437" s="810" t="s">
        <v>452</v>
      </c>
      <c r="F437" s="809">
        <v>1</v>
      </c>
      <c r="G437" s="811"/>
      <c r="H437" s="812"/>
      <c r="I437" s="813">
        <v>83200</v>
      </c>
      <c r="J437" s="813">
        <v>3.88</v>
      </c>
      <c r="K437" s="814">
        <f t="shared" si="839"/>
        <v>322816</v>
      </c>
      <c r="L437" s="814"/>
      <c r="M437" s="814"/>
      <c r="N437" s="814">
        <f t="shared" si="840"/>
        <v>322816</v>
      </c>
      <c r="O437" s="813"/>
      <c r="P437" s="815">
        <f t="shared" si="841"/>
        <v>322816</v>
      </c>
      <c r="Q437" s="815">
        <f t="shared" si="842"/>
        <v>4196608</v>
      </c>
      <c r="R437" s="454">
        <f t="shared" si="843"/>
        <v>1</v>
      </c>
      <c r="S437" s="448"/>
      <c r="T437" s="449">
        <v>83200</v>
      </c>
      <c r="U437" s="449">
        <f t="shared" si="844"/>
        <v>3.88</v>
      </c>
      <c r="V437" s="449"/>
      <c r="W437" s="449">
        <f t="shared" si="845"/>
        <v>3.88</v>
      </c>
      <c r="X437" s="450">
        <f t="shared" si="846"/>
        <v>322816</v>
      </c>
      <c r="Y437" s="450">
        <f t="shared" si="847"/>
        <v>0</v>
      </c>
      <c r="Z437" s="450"/>
      <c r="AA437" s="450">
        <f t="shared" si="848"/>
        <v>322816</v>
      </c>
      <c r="AB437" s="449">
        <f t="shared" si="849"/>
        <v>0</v>
      </c>
      <c r="AC437" s="452">
        <f t="shared" si="850"/>
        <v>322816</v>
      </c>
      <c r="AD437" s="452">
        <f t="shared" si="851"/>
        <v>4196608</v>
      </c>
      <c r="AE437" s="454">
        <f t="shared" si="852"/>
        <v>2</v>
      </c>
      <c r="AF437" s="448"/>
      <c r="AG437" s="449">
        <f t="shared" si="853"/>
        <v>83200</v>
      </c>
      <c r="AH437" s="449">
        <f t="shared" si="854"/>
        <v>3.88</v>
      </c>
      <c r="AI437" s="449"/>
      <c r="AJ437" s="449">
        <f t="shared" si="855"/>
        <v>3.88</v>
      </c>
      <c r="AK437" s="450">
        <f t="shared" si="856"/>
        <v>322816</v>
      </c>
      <c r="AL437" s="450">
        <f t="shared" si="857"/>
        <v>0</v>
      </c>
      <c r="AM437" s="450"/>
      <c r="AN437" s="450">
        <f t="shared" si="858"/>
        <v>322816</v>
      </c>
      <c r="AO437" s="449">
        <f t="shared" si="859"/>
        <v>0</v>
      </c>
      <c r="AP437" s="452">
        <f t="shared" si="860"/>
        <v>322816</v>
      </c>
      <c r="AQ437" s="452">
        <f t="shared" si="861"/>
        <v>4196608</v>
      </c>
      <c r="AR437" s="454">
        <f t="shared" si="862"/>
        <v>3</v>
      </c>
      <c r="AS437" s="448"/>
      <c r="AT437" s="449">
        <f t="shared" si="863"/>
        <v>83200</v>
      </c>
      <c r="AU437" s="449">
        <f t="shared" si="864"/>
        <v>3.88</v>
      </c>
      <c r="AV437" s="449"/>
      <c r="AW437" s="449">
        <f t="shared" si="865"/>
        <v>3.88</v>
      </c>
      <c r="AX437" s="450">
        <f t="shared" si="866"/>
        <v>322816</v>
      </c>
      <c r="AY437" s="450">
        <f t="shared" si="867"/>
        <v>0</v>
      </c>
      <c r="AZ437" s="450"/>
      <c r="BA437" s="450">
        <f t="shared" si="868"/>
        <v>322816</v>
      </c>
      <c r="BB437" s="449">
        <f t="shared" si="869"/>
        <v>0</v>
      </c>
      <c r="BC437" s="452">
        <f t="shared" si="870"/>
        <v>322816</v>
      </c>
      <c r="BD437" s="452">
        <f t="shared" si="871"/>
        <v>4196608</v>
      </c>
    </row>
    <row r="438" spans="1:56" s="451" customFormat="1" ht="27">
      <c r="A438" s="807">
        <v>38</v>
      </c>
      <c r="B438" s="808" t="s">
        <v>3194</v>
      </c>
      <c r="C438" s="809" t="s">
        <v>1960</v>
      </c>
      <c r="D438" s="809">
        <v>2003</v>
      </c>
      <c r="E438" s="810" t="s">
        <v>452</v>
      </c>
      <c r="F438" s="809">
        <v>1</v>
      </c>
      <c r="G438" s="811"/>
      <c r="H438" s="812"/>
      <c r="I438" s="813">
        <v>83200</v>
      </c>
      <c r="J438" s="813">
        <v>3.88</v>
      </c>
      <c r="K438" s="814">
        <f t="shared" si="839"/>
        <v>322816</v>
      </c>
      <c r="L438" s="814"/>
      <c r="M438" s="814"/>
      <c r="N438" s="814">
        <f t="shared" si="840"/>
        <v>322816</v>
      </c>
      <c r="O438" s="813"/>
      <c r="P438" s="815">
        <f t="shared" si="841"/>
        <v>322816</v>
      </c>
      <c r="Q438" s="815">
        <f t="shared" si="842"/>
        <v>4196608</v>
      </c>
      <c r="R438" s="454">
        <f t="shared" si="843"/>
        <v>1</v>
      </c>
      <c r="S438" s="448"/>
      <c r="T438" s="449">
        <v>83200</v>
      </c>
      <c r="U438" s="449">
        <f t="shared" si="844"/>
        <v>3.88</v>
      </c>
      <c r="V438" s="449"/>
      <c r="W438" s="449">
        <f t="shared" si="845"/>
        <v>3.88</v>
      </c>
      <c r="X438" s="450">
        <f t="shared" si="846"/>
        <v>322816</v>
      </c>
      <c r="Y438" s="450">
        <f t="shared" si="847"/>
        <v>0</v>
      </c>
      <c r="Z438" s="450"/>
      <c r="AA438" s="450">
        <f t="shared" si="848"/>
        <v>322816</v>
      </c>
      <c r="AB438" s="449">
        <f t="shared" si="849"/>
        <v>0</v>
      </c>
      <c r="AC438" s="452">
        <f t="shared" si="850"/>
        <v>322816</v>
      </c>
      <c r="AD438" s="452">
        <f t="shared" si="851"/>
        <v>4196608</v>
      </c>
      <c r="AE438" s="454">
        <f t="shared" si="852"/>
        <v>2</v>
      </c>
      <c r="AF438" s="448"/>
      <c r="AG438" s="449">
        <f t="shared" si="853"/>
        <v>83200</v>
      </c>
      <c r="AH438" s="449">
        <f t="shared" si="854"/>
        <v>3.88</v>
      </c>
      <c r="AI438" s="449"/>
      <c r="AJ438" s="449">
        <f t="shared" si="855"/>
        <v>3.88</v>
      </c>
      <c r="AK438" s="450">
        <f t="shared" si="856"/>
        <v>322816</v>
      </c>
      <c r="AL438" s="450">
        <f t="shared" si="857"/>
        <v>0</v>
      </c>
      <c r="AM438" s="450"/>
      <c r="AN438" s="450">
        <f t="shared" si="858"/>
        <v>322816</v>
      </c>
      <c r="AO438" s="449">
        <f t="shared" si="859"/>
        <v>0</v>
      </c>
      <c r="AP438" s="452">
        <f t="shared" si="860"/>
        <v>322816</v>
      </c>
      <c r="AQ438" s="452">
        <f t="shared" si="861"/>
        <v>4196608</v>
      </c>
      <c r="AR438" s="454">
        <f t="shared" si="862"/>
        <v>3</v>
      </c>
      <c r="AS438" s="448"/>
      <c r="AT438" s="449">
        <f t="shared" si="863"/>
        <v>83200</v>
      </c>
      <c r="AU438" s="449">
        <f t="shared" si="864"/>
        <v>3.88</v>
      </c>
      <c r="AV438" s="449"/>
      <c r="AW438" s="449">
        <f t="shared" si="865"/>
        <v>3.88</v>
      </c>
      <c r="AX438" s="450">
        <f t="shared" si="866"/>
        <v>322816</v>
      </c>
      <c r="AY438" s="450">
        <f t="shared" si="867"/>
        <v>0</v>
      </c>
      <c r="AZ438" s="450"/>
      <c r="BA438" s="450">
        <f t="shared" si="868"/>
        <v>322816</v>
      </c>
      <c r="BB438" s="449">
        <f t="shared" si="869"/>
        <v>0</v>
      </c>
      <c r="BC438" s="452">
        <f t="shared" si="870"/>
        <v>322816</v>
      </c>
      <c r="BD438" s="452">
        <f t="shared" si="871"/>
        <v>4196608</v>
      </c>
    </row>
    <row r="439" spans="1:56" s="451" customFormat="1" ht="27">
      <c r="A439" s="807">
        <v>39</v>
      </c>
      <c r="B439" s="808" t="s">
        <v>2725</v>
      </c>
      <c r="C439" s="809" t="s">
        <v>1960</v>
      </c>
      <c r="D439" s="809">
        <v>1988</v>
      </c>
      <c r="E439" s="810" t="s">
        <v>452</v>
      </c>
      <c r="F439" s="809">
        <v>1</v>
      </c>
      <c r="G439" s="811"/>
      <c r="H439" s="812"/>
      <c r="I439" s="813">
        <v>83200</v>
      </c>
      <c r="J439" s="813">
        <v>3.88</v>
      </c>
      <c r="K439" s="814">
        <f t="shared" si="839"/>
        <v>322816</v>
      </c>
      <c r="L439" s="814"/>
      <c r="M439" s="814"/>
      <c r="N439" s="814">
        <f t="shared" si="840"/>
        <v>322816</v>
      </c>
      <c r="O439" s="813"/>
      <c r="P439" s="815">
        <f t="shared" si="841"/>
        <v>322816</v>
      </c>
      <c r="Q439" s="815">
        <f t="shared" si="842"/>
        <v>4196608</v>
      </c>
      <c r="R439" s="454">
        <f t="shared" si="843"/>
        <v>1</v>
      </c>
      <c r="S439" s="448"/>
      <c r="T439" s="449">
        <v>83200</v>
      </c>
      <c r="U439" s="449">
        <f t="shared" si="844"/>
        <v>3.88</v>
      </c>
      <c r="V439" s="449"/>
      <c r="W439" s="449">
        <f t="shared" si="845"/>
        <v>3.88</v>
      </c>
      <c r="X439" s="450">
        <f t="shared" si="846"/>
        <v>322816</v>
      </c>
      <c r="Y439" s="450">
        <f t="shared" si="847"/>
        <v>0</v>
      </c>
      <c r="Z439" s="450"/>
      <c r="AA439" s="450">
        <f t="shared" si="848"/>
        <v>322816</v>
      </c>
      <c r="AB439" s="449">
        <f t="shared" si="849"/>
        <v>0</v>
      </c>
      <c r="AC439" s="452">
        <f t="shared" si="850"/>
        <v>322816</v>
      </c>
      <c r="AD439" s="452">
        <f t="shared" si="851"/>
        <v>4196608</v>
      </c>
      <c r="AE439" s="454">
        <f t="shared" si="852"/>
        <v>2</v>
      </c>
      <c r="AF439" s="448"/>
      <c r="AG439" s="449">
        <f t="shared" si="853"/>
        <v>83200</v>
      </c>
      <c r="AH439" s="449">
        <f t="shared" si="854"/>
        <v>3.88</v>
      </c>
      <c r="AI439" s="449"/>
      <c r="AJ439" s="449">
        <f t="shared" si="855"/>
        <v>3.88</v>
      </c>
      <c r="AK439" s="450">
        <f t="shared" si="856"/>
        <v>322816</v>
      </c>
      <c r="AL439" s="450">
        <f t="shared" si="857"/>
        <v>0</v>
      </c>
      <c r="AM439" s="450"/>
      <c r="AN439" s="450">
        <f t="shared" si="858"/>
        <v>322816</v>
      </c>
      <c r="AO439" s="449">
        <f t="shared" si="859"/>
        <v>0</v>
      </c>
      <c r="AP439" s="452">
        <f t="shared" si="860"/>
        <v>322816</v>
      </c>
      <c r="AQ439" s="452">
        <f t="shared" si="861"/>
        <v>4196608</v>
      </c>
      <c r="AR439" s="454">
        <f t="shared" si="862"/>
        <v>3</v>
      </c>
      <c r="AS439" s="448"/>
      <c r="AT439" s="449">
        <f t="shared" si="863"/>
        <v>83200</v>
      </c>
      <c r="AU439" s="449">
        <f t="shared" si="864"/>
        <v>3.88</v>
      </c>
      <c r="AV439" s="449"/>
      <c r="AW439" s="449">
        <f t="shared" si="865"/>
        <v>3.88</v>
      </c>
      <c r="AX439" s="450">
        <f t="shared" si="866"/>
        <v>322816</v>
      </c>
      <c r="AY439" s="450">
        <f t="shared" si="867"/>
        <v>0</v>
      </c>
      <c r="AZ439" s="450"/>
      <c r="BA439" s="450">
        <f t="shared" si="868"/>
        <v>322816</v>
      </c>
      <c r="BB439" s="449">
        <f t="shared" si="869"/>
        <v>0</v>
      </c>
      <c r="BC439" s="452">
        <f t="shared" si="870"/>
        <v>322816</v>
      </c>
      <c r="BD439" s="452">
        <f t="shared" si="871"/>
        <v>4196608</v>
      </c>
    </row>
    <row r="440" spans="1:56" s="451" customFormat="1" ht="27">
      <c r="A440" s="807">
        <v>40</v>
      </c>
      <c r="B440" s="808" t="s">
        <v>1132</v>
      </c>
      <c r="C440" s="809" t="s">
        <v>1960</v>
      </c>
      <c r="D440" s="809">
        <v>1987</v>
      </c>
      <c r="E440" s="810" t="s">
        <v>452</v>
      </c>
      <c r="F440" s="809">
        <v>1</v>
      </c>
      <c r="G440" s="811"/>
      <c r="H440" s="812"/>
      <c r="I440" s="813">
        <v>83200</v>
      </c>
      <c r="J440" s="813">
        <v>3.88</v>
      </c>
      <c r="K440" s="814">
        <f>+J440*I440</f>
        <v>322816</v>
      </c>
      <c r="L440" s="814"/>
      <c r="M440" s="814"/>
      <c r="N440" s="814">
        <f>+K440+L440+M440</f>
        <v>322816</v>
      </c>
      <c r="O440" s="813"/>
      <c r="P440" s="815">
        <f>+N440+O440</f>
        <v>322816</v>
      </c>
      <c r="Q440" s="815">
        <f>+P440*13</f>
        <v>4196608</v>
      </c>
      <c r="R440" s="454">
        <f>+G440+1</f>
        <v>1</v>
      </c>
      <c r="S440" s="448"/>
      <c r="T440" s="449">
        <v>83200</v>
      </c>
      <c r="U440" s="449">
        <f>+J440</f>
        <v>3.88</v>
      </c>
      <c r="V440" s="449"/>
      <c r="W440" s="449">
        <f>+U440+U440*V440</f>
        <v>3.88</v>
      </c>
      <c r="X440" s="450">
        <f>+W440*T440</f>
        <v>322816</v>
      </c>
      <c r="Y440" s="450">
        <f>IF((S440&lt;=30)*AND(X440*S440%&gt;L440),X440*S440%,IF((S440&gt;30)*AND(X440*30%&gt;L440),X440*30%,L440))</f>
        <v>0</v>
      </c>
      <c r="Z440" s="450"/>
      <c r="AA440" s="450">
        <f>+X440+Y440</f>
        <v>322816</v>
      </c>
      <c r="AB440" s="449">
        <f>+O440</f>
        <v>0</v>
      </c>
      <c r="AC440" s="452">
        <f>+AA440+AB440</f>
        <v>322816</v>
      </c>
      <c r="AD440" s="452">
        <f>+AC440*13</f>
        <v>4196608</v>
      </c>
      <c r="AE440" s="454">
        <f>+R440+1</f>
        <v>2</v>
      </c>
      <c r="AF440" s="448"/>
      <c r="AG440" s="449">
        <f>+T440</f>
        <v>83200</v>
      </c>
      <c r="AH440" s="449">
        <f>+J440</f>
        <v>3.88</v>
      </c>
      <c r="AI440" s="449"/>
      <c r="AJ440" s="449">
        <f>+AH440+AH440*AI440</f>
        <v>3.88</v>
      </c>
      <c r="AK440" s="450">
        <f>+AJ440*AG440</f>
        <v>322816</v>
      </c>
      <c r="AL440" s="450">
        <f>IF((AF440&lt;=30)*AND(AK440*AF440%&gt;Y440),AK440*AF440%,IF((AF440&gt;30)*AND(AK440*30%&gt;Y440),AK440*30%,Y440))</f>
        <v>0</v>
      </c>
      <c r="AM440" s="450"/>
      <c r="AN440" s="450">
        <f>+AK440+AL440</f>
        <v>322816</v>
      </c>
      <c r="AO440" s="449">
        <f>+AB440</f>
        <v>0</v>
      </c>
      <c r="AP440" s="452">
        <f>+AN440+AO440</f>
        <v>322816</v>
      </c>
      <c r="AQ440" s="452">
        <f>+AP440*13</f>
        <v>4196608</v>
      </c>
      <c r="AR440" s="454">
        <f>+AE440+1</f>
        <v>3</v>
      </c>
      <c r="AS440" s="448"/>
      <c r="AT440" s="449">
        <f>+AG440</f>
        <v>83200</v>
      </c>
      <c r="AU440" s="449">
        <f>+J440</f>
        <v>3.88</v>
      </c>
      <c r="AV440" s="449"/>
      <c r="AW440" s="449">
        <f>+AU440+AU440*AV440</f>
        <v>3.88</v>
      </c>
      <c r="AX440" s="450">
        <f>+AW440*AT440</f>
        <v>322816</v>
      </c>
      <c r="AY440" s="450">
        <f>IF((AS440&lt;=30)*AND(AX440*AS440%&gt;AL440),AX440*AS440%,IF((AS440&gt;30)*AND(AX440*30%&gt;AL440),AX440*30%,AL440))</f>
        <v>0</v>
      </c>
      <c r="AZ440" s="450"/>
      <c r="BA440" s="450">
        <f>+AX440+AY440</f>
        <v>322816</v>
      </c>
      <c r="BB440" s="449">
        <f>+AO440</f>
        <v>0</v>
      </c>
      <c r="BC440" s="452">
        <f>+BA440+BB440</f>
        <v>322816</v>
      </c>
      <c r="BD440" s="452">
        <f>+BC440*13</f>
        <v>4196608</v>
      </c>
    </row>
    <row r="441" spans="1:56" s="451" customFormat="1" ht="27">
      <c r="A441" s="807">
        <v>41</v>
      </c>
      <c r="B441" s="808" t="s">
        <v>206</v>
      </c>
      <c r="C441" s="809" t="s">
        <v>1960</v>
      </c>
      <c r="D441" s="809">
        <v>1999</v>
      </c>
      <c r="E441" s="810" t="s">
        <v>452</v>
      </c>
      <c r="F441" s="809">
        <v>1</v>
      </c>
      <c r="G441" s="811"/>
      <c r="H441" s="812"/>
      <c r="I441" s="813">
        <v>83200</v>
      </c>
      <c r="J441" s="813">
        <v>3.88</v>
      </c>
      <c r="K441" s="814">
        <f>+J441*I441</f>
        <v>322816</v>
      </c>
      <c r="L441" s="814"/>
      <c r="M441" s="814"/>
      <c r="N441" s="814">
        <f>+K441+L441+M441</f>
        <v>322816</v>
      </c>
      <c r="O441" s="813"/>
      <c r="P441" s="815">
        <f>+N441+O441</f>
        <v>322816</v>
      </c>
      <c r="Q441" s="815">
        <f>+P441*13</f>
        <v>4196608</v>
      </c>
      <c r="R441" s="454">
        <f>+G441+1</f>
        <v>1</v>
      </c>
      <c r="S441" s="448"/>
      <c r="T441" s="449">
        <v>83200</v>
      </c>
      <c r="U441" s="449">
        <f>+J441</f>
        <v>3.88</v>
      </c>
      <c r="V441" s="449"/>
      <c r="W441" s="449">
        <f>+U441+U441*V441</f>
        <v>3.88</v>
      </c>
      <c r="X441" s="450">
        <f>+W441*T441</f>
        <v>322816</v>
      </c>
      <c r="Y441" s="450">
        <f>IF((S441&lt;=30)*AND(X441*S441%&gt;L441),X441*S441%,IF((S441&gt;30)*AND(X441*30%&gt;L441),X441*30%,L441))</f>
        <v>0</v>
      </c>
      <c r="Z441" s="450"/>
      <c r="AA441" s="450">
        <f>+X441+Y441</f>
        <v>322816</v>
      </c>
      <c r="AB441" s="449">
        <f>+O441</f>
        <v>0</v>
      </c>
      <c r="AC441" s="452">
        <f>+AA441+AB441</f>
        <v>322816</v>
      </c>
      <c r="AD441" s="452">
        <f>+AC441*13</f>
        <v>4196608</v>
      </c>
      <c r="AE441" s="454">
        <f>+R441+1</f>
        <v>2</v>
      </c>
      <c r="AF441" s="448"/>
      <c r="AG441" s="449">
        <f>+T441</f>
        <v>83200</v>
      </c>
      <c r="AH441" s="449">
        <f>+J441</f>
        <v>3.88</v>
      </c>
      <c r="AI441" s="449"/>
      <c r="AJ441" s="449">
        <f>+AH441+AH441*AI441</f>
        <v>3.88</v>
      </c>
      <c r="AK441" s="450">
        <f>+AJ441*AG441</f>
        <v>322816</v>
      </c>
      <c r="AL441" s="450">
        <f>IF((AF441&lt;=30)*AND(AK441*AF441%&gt;Y441),AK441*AF441%,IF((AF441&gt;30)*AND(AK441*30%&gt;Y441),AK441*30%,Y441))</f>
        <v>0</v>
      </c>
      <c r="AM441" s="450"/>
      <c r="AN441" s="450">
        <f>+AK441+AL441</f>
        <v>322816</v>
      </c>
      <c r="AO441" s="449">
        <f>+AB441</f>
        <v>0</v>
      </c>
      <c r="AP441" s="452">
        <f>+AN441+AO441</f>
        <v>322816</v>
      </c>
      <c r="AQ441" s="452">
        <f>+AP441*13</f>
        <v>4196608</v>
      </c>
      <c r="AR441" s="454">
        <f>+AE441+1</f>
        <v>3</v>
      </c>
      <c r="AS441" s="448"/>
      <c r="AT441" s="449">
        <f>+AG441</f>
        <v>83200</v>
      </c>
      <c r="AU441" s="449">
        <f>+J441</f>
        <v>3.88</v>
      </c>
      <c r="AV441" s="449"/>
      <c r="AW441" s="449">
        <f>+AU441+AU441*AV441</f>
        <v>3.88</v>
      </c>
      <c r="AX441" s="450">
        <f>+AW441*AT441</f>
        <v>322816</v>
      </c>
      <c r="AY441" s="450">
        <f>IF((AS441&lt;=30)*AND(AX441*AS441%&gt;AL441),AX441*AS441%,IF((AS441&gt;30)*AND(AX441*30%&gt;AL441),AX441*30%,AL441))</f>
        <v>0</v>
      </c>
      <c r="AZ441" s="450"/>
      <c r="BA441" s="450">
        <f>+AX441+AY441</f>
        <v>322816</v>
      </c>
      <c r="BB441" s="449">
        <f>+AO441</f>
        <v>0</v>
      </c>
      <c r="BC441" s="452">
        <f>+BA441+BB441</f>
        <v>322816</v>
      </c>
      <c r="BD441" s="452">
        <f>+BC441*13</f>
        <v>4196608</v>
      </c>
    </row>
    <row r="442" spans="1:56" s="453" customFormat="1" ht="14.25">
      <c r="A442" s="958" t="s">
        <v>64</v>
      </c>
      <c r="B442" s="958"/>
      <c r="C442" s="958"/>
      <c r="D442" s="958"/>
      <c r="E442" s="958"/>
      <c r="F442" s="745">
        <f t="shared" ref="F442:AK442" si="872">SUM(F401:F441)</f>
        <v>41</v>
      </c>
      <c r="G442" s="745">
        <f t="shared" si="872"/>
        <v>0</v>
      </c>
      <c r="H442" s="745">
        <f t="shared" si="872"/>
        <v>0</v>
      </c>
      <c r="I442" s="745">
        <f t="shared" si="872"/>
        <v>3411200</v>
      </c>
      <c r="J442" s="745">
        <f t="shared" si="872"/>
        <v>159.0799999999999</v>
      </c>
      <c r="K442" s="745">
        <f t="shared" si="872"/>
        <v>13235456</v>
      </c>
      <c r="L442" s="745">
        <f t="shared" si="872"/>
        <v>0</v>
      </c>
      <c r="M442" s="745">
        <f t="shared" si="872"/>
        <v>0</v>
      </c>
      <c r="N442" s="745">
        <f t="shared" si="872"/>
        <v>13235456</v>
      </c>
      <c r="O442" s="745">
        <f t="shared" si="872"/>
        <v>0</v>
      </c>
      <c r="P442" s="745">
        <f t="shared" si="872"/>
        <v>13235456</v>
      </c>
      <c r="Q442" s="745">
        <f t="shared" si="872"/>
        <v>172060928</v>
      </c>
      <c r="R442" s="745">
        <f t="shared" si="872"/>
        <v>41</v>
      </c>
      <c r="S442" s="745">
        <f t="shared" si="872"/>
        <v>0</v>
      </c>
      <c r="T442" s="745">
        <f t="shared" si="872"/>
        <v>3411200</v>
      </c>
      <c r="U442" s="745">
        <f t="shared" si="872"/>
        <v>159.0799999999999</v>
      </c>
      <c r="V442" s="745">
        <f t="shared" si="872"/>
        <v>0</v>
      </c>
      <c r="W442" s="745">
        <f t="shared" si="872"/>
        <v>159.0799999999999</v>
      </c>
      <c r="X442" s="745">
        <f t="shared" si="872"/>
        <v>13235456</v>
      </c>
      <c r="Y442" s="745">
        <f t="shared" si="872"/>
        <v>0</v>
      </c>
      <c r="Z442" s="745">
        <f t="shared" si="872"/>
        <v>0</v>
      </c>
      <c r="AA442" s="745">
        <f t="shared" si="872"/>
        <v>13235456</v>
      </c>
      <c r="AB442" s="745">
        <f t="shared" si="872"/>
        <v>0</v>
      </c>
      <c r="AC442" s="745">
        <f t="shared" si="872"/>
        <v>13235456</v>
      </c>
      <c r="AD442" s="745">
        <f t="shared" si="872"/>
        <v>172060928</v>
      </c>
      <c r="AE442" s="745">
        <f t="shared" si="872"/>
        <v>82</v>
      </c>
      <c r="AF442" s="745">
        <f t="shared" si="872"/>
        <v>0</v>
      </c>
      <c r="AG442" s="745">
        <f t="shared" si="872"/>
        <v>3411200</v>
      </c>
      <c r="AH442" s="745">
        <f t="shared" si="872"/>
        <v>159.0799999999999</v>
      </c>
      <c r="AI442" s="745">
        <f t="shared" si="872"/>
        <v>0</v>
      </c>
      <c r="AJ442" s="745">
        <f t="shared" si="872"/>
        <v>159.0799999999999</v>
      </c>
      <c r="AK442" s="745">
        <f t="shared" si="872"/>
        <v>13235456</v>
      </c>
      <c r="AL442" s="745">
        <f t="shared" ref="AL442:BD442" si="873">SUM(AL401:AL441)</f>
        <v>0</v>
      </c>
      <c r="AM442" s="745">
        <f t="shared" si="873"/>
        <v>0</v>
      </c>
      <c r="AN442" s="745">
        <f t="shared" si="873"/>
        <v>13235456</v>
      </c>
      <c r="AO442" s="745">
        <f t="shared" si="873"/>
        <v>0</v>
      </c>
      <c r="AP442" s="745">
        <f t="shared" si="873"/>
        <v>13235456</v>
      </c>
      <c r="AQ442" s="745">
        <f t="shared" si="873"/>
        <v>172060928</v>
      </c>
      <c r="AR442" s="745">
        <f t="shared" si="873"/>
        <v>123</v>
      </c>
      <c r="AS442" s="745">
        <f t="shared" si="873"/>
        <v>0</v>
      </c>
      <c r="AT442" s="745">
        <f t="shared" si="873"/>
        <v>3411200</v>
      </c>
      <c r="AU442" s="745">
        <f t="shared" si="873"/>
        <v>159.0799999999999</v>
      </c>
      <c r="AV442" s="745">
        <f t="shared" si="873"/>
        <v>0</v>
      </c>
      <c r="AW442" s="745">
        <f t="shared" si="873"/>
        <v>159.0799999999999</v>
      </c>
      <c r="AX442" s="745">
        <f t="shared" si="873"/>
        <v>13235456</v>
      </c>
      <c r="AY442" s="745">
        <f t="shared" si="873"/>
        <v>0</v>
      </c>
      <c r="AZ442" s="745">
        <f t="shared" si="873"/>
        <v>0</v>
      </c>
      <c r="BA442" s="745">
        <f t="shared" si="873"/>
        <v>13235456</v>
      </c>
      <c r="BB442" s="745">
        <f t="shared" si="873"/>
        <v>0</v>
      </c>
      <c r="BC442" s="745">
        <f t="shared" si="873"/>
        <v>13235456</v>
      </c>
      <c r="BD442" s="745">
        <f t="shared" si="873"/>
        <v>172060928</v>
      </c>
    </row>
    <row r="445" spans="1:56" s="500" customFormat="1" ht="14.25">
      <c r="A445" s="960" t="s">
        <v>554</v>
      </c>
      <c r="B445" s="960"/>
      <c r="C445" s="960"/>
      <c r="D445" s="960"/>
      <c r="E445" s="960"/>
      <c r="F445" s="960"/>
      <c r="G445" s="962" t="s">
        <v>2076</v>
      </c>
      <c r="H445" s="962"/>
      <c r="I445" s="962"/>
      <c r="J445" s="962"/>
      <c r="K445" s="962"/>
      <c r="L445" s="962"/>
      <c r="M445" s="962"/>
      <c r="N445" s="962"/>
      <c r="O445" s="962"/>
      <c r="P445" s="962"/>
      <c r="Q445" s="962"/>
      <c r="R445" s="966" t="str">
        <f>+G445</f>
        <v xml:space="preserve"> Երևան քաղաքի առաջին ատյանի ընդհանուր իրավասության քրեական դատարան</v>
      </c>
      <c r="S445" s="966"/>
      <c r="T445" s="966"/>
      <c r="U445" s="966"/>
      <c r="V445" s="966"/>
      <c r="W445" s="966"/>
      <c r="X445" s="966"/>
      <c r="Y445" s="966"/>
      <c r="Z445" s="966"/>
      <c r="AA445" s="966"/>
      <c r="AB445" s="966"/>
      <c r="AC445" s="966"/>
      <c r="AD445" s="966"/>
      <c r="AE445" s="966" t="str">
        <f>+R445</f>
        <v xml:space="preserve"> Երևան քաղաքի առաջին ատյանի ընդհանուր իրավասության քրեական դատարան</v>
      </c>
      <c r="AF445" s="966"/>
      <c r="AG445" s="966"/>
      <c r="AH445" s="966"/>
      <c r="AI445" s="966"/>
      <c r="AJ445" s="966"/>
      <c r="AK445" s="966"/>
      <c r="AL445" s="966"/>
      <c r="AM445" s="966"/>
      <c r="AN445" s="966"/>
      <c r="AO445" s="966"/>
      <c r="AP445" s="966"/>
      <c r="AQ445" s="966"/>
      <c r="AR445" s="966" t="str">
        <f>+AE445</f>
        <v xml:space="preserve"> Երևան քաղաքի առաջին ատյանի ընդհանուր իրավասության քրեական դատարան</v>
      </c>
      <c r="AS445" s="966"/>
      <c r="AT445" s="966"/>
      <c r="AU445" s="966"/>
      <c r="AV445" s="966"/>
      <c r="AW445" s="966"/>
      <c r="AX445" s="966"/>
      <c r="AY445" s="966"/>
      <c r="AZ445" s="966"/>
      <c r="BA445" s="966"/>
      <c r="BB445" s="966"/>
      <c r="BC445" s="966"/>
      <c r="BD445" s="966"/>
    </row>
    <row r="446" spans="1:56" ht="14.25">
      <c r="A446" s="971" t="s">
        <v>1332</v>
      </c>
      <c r="B446" s="971"/>
      <c r="C446" s="971"/>
      <c r="D446" s="971"/>
      <c r="E446" s="971"/>
      <c r="F446" s="971"/>
      <c r="G446" s="967" t="s">
        <v>1410</v>
      </c>
      <c r="H446" s="967"/>
      <c r="I446" s="967"/>
      <c r="J446" s="967"/>
      <c r="K446" s="967"/>
      <c r="L446" s="967"/>
      <c r="M446" s="967"/>
      <c r="N446" s="967"/>
      <c r="O446" s="967"/>
      <c r="P446" s="967"/>
      <c r="Q446" s="967"/>
      <c r="R446" s="967" t="s">
        <v>2455</v>
      </c>
      <c r="S446" s="967"/>
      <c r="T446" s="967"/>
      <c r="U446" s="967"/>
      <c r="V446" s="967"/>
      <c r="W446" s="967"/>
      <c r="X446" s="967"/>
      <c r="Y446" s="967"/>
      <c r="Z446" s="967"/>
      <c r="AA446" s="967"/>
      <c r="AB446" s="967"/>
      <c r="AC446" s="967"/>
      <c r="AD446" s="967"/>
      <c r="AE446" s="967" t="s">
        <v>2456</v>
      </c>
      <c r="AF446" s="967"/>
      <c r="AG446" s="967"/>
      <c r="AH446" s="967"/>
      <c r="AI446" s="967"/>
      <c r="AJ446" s="967"/>
      <c r="AK446" s="967"/>
      <c r="AL446" s="967"/>
      <c r="AM446" s="967"/>
      <c r="AN446" s="967"/>
      <c r="AO446" s="967"/>
      <c r="AP446" s="967"/>
      <c r="AQ446" s="967"/>
      <c r="AR446" s="967" t="s">
        <v>2932</v>
      </c>
      <c r="AS446" s="967"/>
      <c r="AT446" s="967"/>
      <c r="AU446" s="967"/>
      <c r="AV446" s="967"/>
      <c r="AW446" s="967"/>
      <c r="AX446" s="967"/>
      <c r="AY446" s="967"/>
      <c r="AZ446" s="967"/>
      <c r="BA446" s="967"/>
      <c r="BB446" s="967"/>
      <c r="BC446" s="967"/>
      <c r="BD446" s="967"/>
    </row>
    <row r="447" spans="1:56" ht="99.75">
      <c r="A447" s="580" t="s">
        <v>10</v>
      </c>
      <c r="B447" s="748" t="s">
        <v>54</v>
      </c>
      <c r="C447" s="748" t="s">
        <v>1958</v>
      </c>
      <c r="D447" s="748" t="s">
        <v>1959</v>
      </c>
      <c r="E447" s="748" t="s">
        <v>55</v>
      </c>
      <c r="F447" s="748" t="s">
        <v>1</v>
      </c>
      <c r="G447" s="578" t="s">
        <v>954</v>
      </c>
      <c r="H447" s="578" t="s">
        <v>57</v>
      </c>
      <c r="I447" s="579" t="s">
        <v>62</v>
      </c>
      <c r="J447" s="504" t="s">
        <v>63</v>
      </c>
      <c r="K447" s="579" t="s">
        <v>450</v>
      </c>
      <c r="L447" s="579" t="s">
        <v>451</v>
      </c>
      <c r="M447" s="579" t="s">
        <v>1957</v>
      </c>
      <c r="N447" s="579" t="s">
        <v>585</v>
      </c>
      <c r="O447" s="748" t="s">
        <v>612</v>
      </c>
      <c r="P447" s="748" t="s">
        <v>1408</v>
      </c>
      <c r="Q447" s="579" t="s">
        <v>1409</v>
      </c>
      <c r="R447" s="578" t="str">
        <f>+G447</f>
        <v xml:space="preserve"> ստաժ</v>
      </c>
      <c r="S447" s="578" t="str">
        <f>+H447</f>
        <v>Ստաժի %-ը</v>
      </c>
      <c r="T447" s="579" t="s">
        <v>62</v>
      </c>
      <c r="U447" s="579" t="s">
        <v>63</v>
      </c>
      <c r="V447" s="579" t="s">
        <v>1149</v>
      </c>
      <c r="W447" s="504" t="s">
        <v>1150</v>
      </c>
      <c r="X447" s="579" t="s">
        <v>450</v>
      </c>
      <c r="Y447" s="579" t="s">
        <v>451</v>
      </c>
      <c r="Z447" s="579" t="s">
        <v>1957</v>
      </c>
      <c r="AA447" s="579" t="s">
        <v>609</v>
      </c>
      <c r="AB447" s="748" t="s">
        <v>1316</v>
      </c>
      <c r="AC447" s="748" t="s">
        <v>1947</v>
      </c>
      <c r="AD447" s="579" t="s">
        <v>1948</v>
      </c>
      <c r="AE447" s="578" t="str">
        <f>+R447</f>
        <v xml:space="preserve"> ստաժ</v>
      </c>
      <c r="AF447" s="578" t="str">
        <f>+S447</f>
        <v>Ստաժի %-ը</v>
      </c>
      <c r="AG447" s="579" t="s">
        <v>62</v>
      </c>
      <c r="AH447" s="579" t="s">
        <v>63</v>
      </c>
      <c r="AI447" s="579" t="s">
        <v>1149</v>
      </c>
      <c r="AJ447" s="504" t="s">
        <v>1150</v>
      </c>
      <c r="AK447" s="579" t="s">
        <v>450</v>
      </c>
      <c r="AL447" s="579" t="s">
        <v>451</v>
      </c>
      <c r="AM447" s="579" t="s">
        <v>1957</v>
      </c>
      <c r="AN447" s="579" t="s">
        <v>609</v>
      </c>
      <c r="AO447" s="748" t="s">
        <v>1316</v>
      </c>
      <c r="AP447" s="748" t="s">
        <v>2460</v>
      </c>
      <c r="AQ447" s="579" t="s">
        <v>2459</v>
      </c>
      <c r="AR447" s="578" t="str">
        <f>+AE447</f>
        <v xml:space="preserve"> ստաժ</v>
      </c>
      <c r="AS447" s="578" t="str">
        <f>+AF447</f>
        <v>Ստաժի %-ը</v>
      </c>
      <c r="AT447" s="579" t="s">
        <v>62</v>
      </c>
      <c r="AU447" s="579" t="s">
        <v>63</v>
      </c>
      <c r="AV447" s="579" t="s">
        <v>1149</v>
      </c>
      <c r="AW447" s="504" t="s">
        <v>1150</v>
      </c>
      <c r="AX447" s="579" t="s">
        <v>450</v>
      </c>
      <c r="AY447" s="579" t="s">
        <v>451</v>
      </c>
      <c r="AZ447" s="579" t="s">
        <v>1957</v>
      </c>
      <c r="BA447" s="579" t="s">
        <v>609</v>
      </c>
      <c r="BB447" s="748" t="s">
        <v>1316</v>
      </c>
      <c r="BC447" s="748" t="s">
        <v>2933</v>
      </c>
      <c r="BD447" s="579" t="s">
        <v>2934</v>
      </c>
    </row>
    <row r="448" spans="1:56" s="451" customFormat="1" ht="27">
      <c r="A448" s="807">
        <v>1</v>
      </c>
      <c r="B448" s="808" t="s">
        <v>1201</v>
      </c>
      <c r="C448" s="809" t="s">
        <v>1960</v>
      </c>
      <c r="D448" s="809">
        <v>1996</v>
      </c>
      <c r="E448" s="810" t="s">
        <v>452</v>
      </c>
      <c r="F448" s="809">
        <v>1</v>
      </c>
      <c r="G448" s="811"/>
      <c r="H448" s="812"/>
      <c r="I448" s="813">
        <v>83200</v>
      </c>
      <c r="J448" s="813">
        <v>3.88</v>
      </c>
      <c r="K448" s="814">
        <f t="shared" ref="K448:K482" si="874">+J448*I448</f>
        <v>322816</v>
      </c>
      <c r="L448" s="814">
        <v>0</v>
      </c>
      <c r="M448" s="814"/>
      <c r="N448" s="814">
        <f t="shared" ref="N448:N482" si="875">+K448+L448+M448</f>
        <v>322816</v>
      </c>
      <c r="O448" s="813"/>
      <c r="P448" s="815">
        <f t="shared" ref="P448:P482" si="876">+N448+O448</f>
        <v>322816</v>
      </c>
      <c r="Q448" s="815">
        <f t="shared" ref="Q448:Q482" si="877">+P448*13</f>
        <v>4196608</v>
      </c>
      <c r="R448" s="454">
        <f t="shared" ref="R448:R482" si="878">+G448+1</f>
        <v>1</v>
      </c>
      <c r="S448" s="448"/>
      <c r="T448" s="449">
        <v>83200</v>
      </c>
      <c r="U448" s="449">
        <f t="shared" ref="U448:U482" si="879">+J448</f>
        <v>3.88</v>
      </c>
      <c r="V448" s="449"/>
      <c r="W448" s="449">
        <f t="shared" ref="W448:W482" si="880">+U448+U448*V448</f>
        <v>3.88</v>
      </c>
      <c r="X448" s="450">
        <f t="shared" ref="X448:X482" si="881">+W448*T448</f>
        <v>322816</v>
      </c>
      <c r="Y448" s="450">
        <f t="shared" ref="Y448:Y482" si="882">IF((S448&lt;=30)*AND(X448*S448%&gt;L448),X448*S448%,IF((S448&gt;30)*AND(X448*30%&gt;L448),X448*30%,L448))</f>
        <v>0</v>
      </c>
      <c r="Z448" s="450"/>
      <c r="AA448" s="450">
        <f t="shared" ref="AA448:AA482" si="883">+X448+Y448</f>
        <v>322816</v>
      </c>
      <c r="AB448" s="449">
        <f t="shared" ref="AB448:AB482" si="884">+O448</f>
        <v>0</v>
      </c>
      <c r="AC448" s="452">
        <f t="shared" ref="AC448:AC482" si="885">+AA448+AB448</f>
        <v>322816</v>
      </c>
      <c r="AD448" s="452">
        <f t="shared" ref="AD448:AD482" si="886">+AC448*13</f>
        <v>4196608</v>
      </c>
      <c r="AE448" s="454">
        <f t="shared" ref="AE448:AE482" si="887">+R448+1</f>
        <v>2</v>
      </c>
      <c r="AF448" s="448"/>
      <c r="AG448" s="449">
        <f t="shared" ref="AG448:AG482" si="888">+T448</f>
        <v>83200</v>
      </c>
      <c r="AH448" s="449">
        <f t="shared" ref="AH448:AH482" si="889">+J448</f>
        <v>3.88</v>
      </c>
      <c r="AI448" s="449"/>
      <c r="AJ448" s="449">
        <f t="shared" ref="AJ448:AJ482" si="890">+AH448+AH448*AI448</f>
        <v>3.88</v>
      </c>
      <c r="AK448" s="450">
        <f t="shared" ref="AK448:AK482" si="891">+AJ448*AG448</f>
        <v>322816</v>
      </c>
      <c r="AL448" s="450">
        <f t="shared" ref="AL448:AL482" si="892">IF((AF448&lt;=30)*AND(AK448*AF448%&gt;Y448),AK448*AF448%,IF((AF448&gt;30)*AND(AK448*30%&gt;Y448),AK448*30%,Y448))</f>
        <v>0</v>
      </c>
      <c r="AM448" s="450"/>
      <c r="AN448" s="450">
        <f t="shared" ref="AN448:AN482" si="893">+AK448+AL448</f>
        <v>322816</v>
      </c>
      <c r="AO448" s="449">
        <f t="shared" ref="AO448:AO482" si="894">+AB448</f>
        <v>0</v>
      </c>
      <c r="AP448" s="452">
        <f t="shared" ref="AP448:AP482" si="895">+AN448+AO448</f>
        <v>322816</v>
      </c>
      <c r="AQ448" s="452">
        <f t="shared" ref="AQ448:AQ482" si="896">+AP448*13</f>
        <v>4196608</v>
      </c>
      <c r="AR448" s="454">
        <f t="shared" ref="AR448:AR482" si="897">+AE448+1</f>
        <v>3</v>
      </c>
      <c r="AS448" s="448"/>
      <c r="AT448" s="449">
        <f t="shared" ref="AT448:AT482" si="898">+AG448</f>
        <v>83200</v>
      </c>
      <c r="AU448" s="449">
        <f t="shared" ref="AU448:AU482" si="899">+J448</f>
        <v>3.88</v>
      </c>
      <c r="AV448" s="449"/>
      <c r="AW448" s="449">
        <f t="shared" ref="AW448:AW482" si="900">+AU448+AU448*AV448</f>
        <v>3.88</v>
      </c>
      <c r="AX448" s="450">
        <f t="shared" ref="AX448:AX482" si="901">+AW448*AT448</f>
        <v>322816</v>
      </c>
      <c r="AY448" s="450">
        <f t="shared" ref="AY448:AY482" si="902">IF((AS448&lt;=30)*AND(AX448*AS448%&gt;AL448),AX448*AS448%,IF((AS448&gt;30)*AND(AX448*30%&gt;AL448),AX448*30%,AL448))</f>
        <v>0</v>
      </c>
      <c r="AZ448" s="450"/>
      <c r="BA448" s="450">
        <f t="shared" ref="BA448:BA482" si="903">+AX448+AY448</f>
        <v>322816</v>
      </c>
      <c r="BB448" s="449">
        <f t="shared" ref="BB448:BB482" si="904">+AO448</f>
        <v>0</v>
      </c>
      <c r="BC448" s="452">
        <f t="shared" ref="BC448:BC482" si="905">+BA448+BB448</f>
        <v>322816</v>
      </c>
      <c r="BD448" s="452">
        <f t="shared" ref="BD448:BD482" si="906">+BC448*13</f>
        <v>4196608</v>
      </c>
    </row>
    <row r="449" spans="1:56" s="451" customFormat="1" ht="27">
      <c r="A449" s="807">
        <v>2</v>
      </c>
      <c r="B449" s="808" t="s">
        <v>3025</v>
      </c>
      <c r="C449" s="809" t="s">
        <v>1961</v>
      </c>
      <c r="D449" s="809">
        <v>1991</v>
      </c>
      <c r="E449" s="810" t="s">
        <v>452</v>
      </c>
      <c r="F449" s="809">
        <v>1</v>
      </c>
      <c r="G449" s="811"/>
      <c r="H449" s="812"/>
      <c r="I449" s="813">
        <v>83200</v>
      </c>
      <c r="J449" s="813">
        <v>3.88</v>
      </c>
      <c r="K449" s="814">
        <f t="shared" si="874"/>
        <v>322816</v>
      </c>
      <c r="L449" s="814">
        <v>0</v>
      </c>
      <c r="M449" s="814"/>
      <c r="N449" s="814">
        <f t="shared" si="875"/>
        <v>322816</v>
      </c>
      <c r="O449" s="813"/>
      <c r="P449" s="815">
        <f t="shared" si="876"/>
        <v>322816</v>
      </c>
      <c r="Q449" s="815">
        <f t="shared" si="877"/>
        <v>4196608</v>
      </c>
      <c r="R449" s="454">
        <f t="shared" si="878"/>
        <v>1</v>
      </c>
      <c r="S449" s="448"/>
      <c r="T449" s="449">
        <v>83200</v>
      </c>
      <c r="U449" s="449">
        <f t="shared" si="879"/>
        <v>3.88</v>
      </c>
      <c r="V449" s="449"/>
      <c r="W449" s="449">
        <f t="shared" si="880"/>
        <v>3.88</v>
      </c>
      <c r="X449" s="450">
        <f t="shared" si="881"/>
        <v>322816</v>
      </c>
      <c r="Y449" s="450">
        <f t="shared" si="882"/>
        <v>0</v>
      </c>
      <c r="Z449" s="450"/>
      <c r="AA449" s="450">
        <f t="shared" si="883"/>
        <v>322816</v>
      </c>
      <c r="AB449" s="449">
        <f t="shared" si="884"/>
        <v>0</v>
      </c>
      <c r="AC449" s="452">
        <f t="shared" si="885"/>
        <v>322816</v>
      </c>
      <c r="AD449" s="452">
        <f t="shared" si="886"/>
        <v>4196608</v>
      </c>
      <c r="AE449" s="454">
        <f t="shared" si="887"/>
        <v>2</v>
      </c>
      <c r="AF449" s="448"/>
      <c r="AG449" s="449">
        <f t="shared" si="888"/>
        <v>83200</v>
      </c>
      <c r="AH449" s="449">
        <f t="shared" si="889"/>
        <v>3.88</v>
      </c>
      <c r="AI449" s="449"/>
      <c r="AJ449" s="449">
        <f t="shared" si="890"/>
        <v>3.88</v>
      </c>
      <c r="AK449" s="450">
        <f t="shared" si="891"/>
        <v>322816</v>
      </c>
      <c r="AL449" s="450">
        <f t="shared" si="892"/>
        <v>0</v>
      </c>
      <c r="AM449" s="450"/>
      <c r="AN449" s="450">
        <f t="shared" si="893"/>
        <v>322816</v>
      </c>
      <c r="AO449" s="449">
        <f t="shared" si="894"/>
        <v>0</v>
      </c>
      <c r="AP449" s="452">
        <f t="shared" si="895"/>
        <v>322816</v>
      </c>
      <c r="AQ449" s="452">
        <f t="shared" si="896"/>
        <v>4196608</v>
      </c>
      <c r="AR449" s="454">
        <f t="shared" si="897"/>
        <v>3</v>
      </c>
      <c r="AS449" s="448"/>
      <c r="AT449" s="449">
        <f t="shared" si="898"/>
        <v>83200</v>
      </c>
      <c r="AU449" s="449">
        <f t="shared" si="899"/>
        <v>3.88</v>
      </c>
      <c r="AV449" s="449"/>
      <c r="AW449" s="449">
        <f t="shared" si="900"/>
        <v>3.88</v>
      </c>
      <c r="AX449" s="450">
        <f t="shared" si="901"/>
        <v>322816</v>
      </c>
      <c r="AY449" s="450">
        <f t="shared" si="902"/>
        <v>0</v>
      </c>
      <c r="AZ449" s="450"/>
      <c r="BA449" s="450">
        <f t="shared" si="903"/>
        <v>322816</v>
      </c>
      <c r="BB449" s="449">
        <f t="shared" si="904"/>
        <v>0</v>
      </c>
      <c r="BC449" s="452">
        <f t="shared" si="905"/>
        <v>322816</v>
      </c>
      <c r="BD449" s="452">
        <f t="shared" si="906"/>
        <v>4196608</v>
      </c>
    </row>
    <row r="450" spans="1:56" s="451" customFormat="1" ht="27">
      <c r="A450" s="807">
        <v>3</v>
      </c>
      <c r="B450" s="808" t="s">
        <v>3244</v>
      </c>
      <c r="C450" s="809" t="s">
        <v>1961</v>
      </c>
      <c r="D450" s="809">
        <v>2000</v>
      </c>
      <c r="E450" s="810" t="s">
        <v>452</v>
      </c>
      <c r="F450" s="809">
        <v>1</v>
      </c>
      <c r="G450" s="811"/>
      <c r="H450" s="812"/>
      <c r="I450" s="813">
        <v>83200</v>
      </c>
      <c r="J450" s="813">
        <v>3.88</v>
      </c>
      <c r="K450" s="814">
        <f t="shared" si="874"/>
        <v>322816</v>
      </c>
      <c r="L450" s="814">
        <v>0</v>
      </c>
      <c r="M450" s="814"/>
      <c r="N450" s="814">
        <f t="shared" si="875"/>
        <v>322816</v>
      </c>
      <c r="O450" s="813"/>
      <c r="P450" s="815">
        <f t="shared" si="876"/>
        <v>322816</v>
      </c>
      <c r="Q450" s="815">
        <f t="shared" si="877"/>
        <v>4196608</v>
      </c>
      <c r="R450" s="454">
        <f t="shared" si="878"/>
        <v>1</v>
      </c>
      <c r="S450" s="448"/>
      <c r="T450" s="449">
        <v>83200</v>
      </c>
      <c r="U450" s="449">
        <f t="shared" si="879"/>
        <v>3.88</v>
      </c>
      <c r="V450" s="449"/>
      <c r="W450" s="449">
        <f t="shared" si="880"/>
        <v>3.88</v>
      </c>
      <c r="X450" s="450">
        <f t="shared" si="881"/>
        <v>322816</v>
      </c>
      <c r="Y450" s="450">
        <f t="shared" si="882"/>
        <v>0</v>
      </c>
      <c r="Z450" s="450"/>
      <c r="AA450" s="450">
        <f t="shared" si="883"/>
        <v>322816</v>
      </c>
      <c r="AB450" s="449">
        <f t="shared" si="884"/>
        <v>0</v>
      </c>
      <c r="AC450" s="452">
        <f t="shared" si="885"/>
        <v>322816</v>
      </c>
      <c r="AD450" s="452">
        <f t="shared" si="886"/>
        <v>4196608</v>
      </c>
      <c r="AE450" s="454">
        <f t="shared" si="887"/>
        <v>2</v>
      </c>
      <c r="AF450" s="448"/>
      <c r="AG450" s="449">
        <f t="shared" si="888"/>
        <v>83200</v>
      </c>
      <c r="AH450" s="449">
        <f t="shared" si="889"/>
        <v>3.88</v>
      </c>
      <c r="AI450" s="449"/>
      <c r="AJ450" s="449">
        <f t="shared" si="890"/>
        <v>3.88</v>
      </c>
      <c r="AK450" s="450">
        <f t="shared" si="891"/>
        <v>322816</v>
      </c>
      <c r="AL450" s="450">
        <f t="shared" si="892"/>
        <v>0</v>
      </c>
      <c r="AM450" s="450"/>
      <c r="AN450" s="450">
        <f t="shared" si="893"/>
        <v>322816</v>
      </c>
      <c r="AO450" s="449">
        <f t="shared" si="894"/>
        <v>0</v>
      </c>
      <c r="AP450" s="452">
        <f t="shared" si="895"/>
        <v>322816</v>
      </c>
      <c r="AQ450" s="452">
        <f t="shared" si="896"/>
        <v>4196608</v>
      </c>
      <c r="AR450" s="454">
        <f t="shared" si="897"/>
        <v>3</v>
      </c>
      <c r="AS450" s="448"/>
      <c r="AT450" s="449">
        <f t="shared" si="898"/>
        <v>83200</v>
      </c>
      <c r="AU450" s="449">
        <f t="shared" si="899"/>
        <v>3.88</v>
      </c>
      <c r="AV450" s="449"/>
      <c r="AW450" s="449">
        <f t="shared" si="900"/>
        <v>3.88</v>
      </c>
      <c r="AX450" s="450">
        <f t="shared" si="901"/>
        <v>322816</v>
      </c>
      <c r="AY450" s="450">
        <f t="shared" si="902"/>
        <v>0</v>
      </c>
      <c r="AZ450" s="450"/>
      <c r="BA450" s="450">
        <f t="shared" si="903"/>
        <v>322816</v>
      </c>
      <c r="BB450" s="449">
        <f t="shared" si="904"/>
        <v>0</v>
      </c>
      <c r="BC450" s="452">
        <f t="shared" si="905"/>
        <v>322816</v>
      </c>
      <c r="BD450" s="452">
        <f t="shared" si="906"/>
        <v>4196608</v>
      </c>
    </row>
    <row r="451" spans="1:56" s="451" customFormat="1" ht="27">
      <c r="A451" s="807">
        <v>4</v>
      </c>
      <c r="B451" s="808" t="s">
        <v>2436</v>
      </c>
      <c r="C451" s="809" t="s">
        <v>1960</v>
      </c>
      <c r="D451" s="809">
        <v>1999</v>
      </c>
      <c r="E451" s="810" t="s">
        <v>452</v>
      </c>
      <c r="F451" s="809">
        <v>1</v>
      </c>
      <c r="G451" s="811"/>
      <c r="H451" s="812"/>
      <c r="I451" s="813">
        <v>83200</v>
      </c>
      <c r="J451" s="813">
        <v>3.88</v>
      </c>
      <c r="K451" s="814">
        <f t="shared" si="874"/>
        <v>322816</v>
      </c>
      <c r="L451" s="814">
        <v>0</v>
      </c>
      <c r="M451" s="814"/>
      <c r="N451" s="814">
        <f t="shared" si="875"/>
        <v>322816</v>
      </c>
      <c r="O451" s="813"/>
      <c r="P451" s="815">
        <f t="shared" si="876"/>
        <v>322816</v>
      </c>
      <c r="Q451" s="815">
        <f t="shared" si="877"/>
        <v>4196608</v>
      </c>
      <c r="R451" s="454">
        <f t="shared" si="878"/>
        <v>1</v>
      </c>
      <c r="S451" s="448"/>
      <c r="T451" s="449">
        <v>83200</v>
      </c>
      <c r="U451" s="449">
        <f t="shared" si="879"/>
        <v>3.88</v>
      </c>
      <c r="V451" s="449"/>
      <c r="W451" s="449">
        <f t="shared" si="880"/>
        <v>3.88</v>
      </c>
      <c r="X451" s="450">
        <f t="shared" si="881"/>
        <v>322816</v>
      </c>
      <c r="Y451" s="450">
        <f t="shared" si="882"/>
        <v>0</v>
      </c>
      <c r="Z451" s="450"/>
      <c r="AA451" s="450">
        <f t="shared" si="883"/>
        <v>322816</v>
      </c>
      <c r="AB451" s="449">
        <f t="shared" si="884"/>
        <v>0</v>
      </c>
      <c r="AC451" s="452">
        <f t="shared" si="885"/>
        <v>322816</v>
      </c>
      <c r="AD451" s="452">
        <f t="shared" si="886"/>
        <v>4196608</v>
      </c>
      <c r="AE451" s="454">
        <f t="shared" si="887"/>
        <v>2</v>
      </c>
      <c r="AF451" s="448"/>
      <c r="AG451" s="449">
        <f t="shared" si="888"/>
        <v>83200</v>
      </c>
      <c r="AH451" s="449">
        <f t="shared" si="889"/>
        <v>3.88</v>
      </c>
      <c r="AI451" s="449"/>
      <c r="AJ451" s="449">
        <f t="shared" si="890"/>
        <v>3.88</v>
      </c>
      <c r="AK451" s="450">
        <f t="shared" si="891"/>
        <v>322816</v>
      </c>
      <c r="AL451" s="450">
        <f t="shared" si="892"/>
        <v>0</v>
      </c>
      <c r="AM451" s="450"/>
      <c r="AN451" s="450">
        <f t="shared" si="893"/>
        <v>322816</v>
      </c>
      <c r="AO451" s="449">
        <f t="shared" si="894"/>
        <v>0</v>
      </c>
      <c r="AP451" s="452">
        <f t="shared" si="895"/>
        <v>322816</v>
      </c>
      <c r="AQ451" s="452">
        <f t="shared" si="896"/>
        <v>4196608</v>
      </c>
      <c r="AR451" s="454">
        <f t="shared" si="897"/>
        <v>3</v>
      </c>
      <c r="AS451" s="448"/>
      <c r="AT451" s="449">
        <f t="shared" si="898"/>
        <v>83200</v>
      </c>
      <c r="AU451" s="449">
        <f t="shared" si="899"/>
        <v>3.88</v>
      </c>
      <c r="AV451" s="449"/>
      <c r="AW451" s="449">
        <f t="shared" si="900"/>
        <v>3.88</v>
      </c>
      <c r="AX451" s="450">
        <f t="shared" si="901"/>
        <v>322816</v>
      </c>
      <c r="AY451" s="450">
        <f t="shared" si="902"/>
        <v>0</v>
      </c>
      <c r="AZ451" s="450"/>
      <c r="BA451" s="450">
        <f t="shared" si="903"/>
        <v>322816</v>
      </c>
      <c r="BB451" s="449">
        <f t="shared" si="904"/>
        <v>0</v>
      </c>
      <c r="BC451" s="452">
        <f t="shared" si="905"/>
        <v>322816</v>
      </c>
      <c r="BD451" s="452">
        <f t="shared" si="906"/>
        <v>4196608</v>
      </c>
    </row>
    <row r="452" spans="1:56" s="451" customFormat="1" ht="27">
      <c r="A452" s="807">
        <v>5</v>
      </c>
      <c r="B452" s="808" t="s">
        <v>2081</v>
      </c>
      <c r="C452" s="809" t="s">
        <v>1960</v>
      </c>
      <c r="D452" s="809">
        <v>1995</v>
      </c>
      <c r="E452" s="810" t="s">
        <v>452</v>
      </c>
      <c r="F452" s="809">
        <v>1</v>
      </c>
      <c r="G452" s="811"/>
      <c r="H452" s="812"/>
      <c r="I452" s="813">
        <v>83200</v>
      </c>
      <c r="J452" s="813">
        <v>3.88</v>
      </c>
      <c r="K452" s="814">
        <f t="shared" si="874"/>
        <v>322816</v>
      </c>
      <c r="L452" s="814">
        <v>0</v>
      </c>
      <c r="M452" s="814"/>
      <c r="N452" s="814">
        <f t="shared" si="875"/>
        <v>322816</v>
      </c>
      <c r="O452" s="813"/>
      <c r="P452" s="815">
        <f t="shared" si="876"/>
        <v>322816</v>
      </c>
      <c r="Q452" s="815">
        <f t="shared" si="877"/>
        <v>4196608</v>
      </c>
      <c r="R452" s="454">
        <f t="shared" si="878"/>
        <v>1</v>
      </c>
      <c r="S452" s="448"/>
      <c r="T452" s="449">
        <v>83200</v>
      </c>
      <c r="U452" s="449">
        <f t="shared" si="879"/>
        <v>3.88</v>
      </c>
      <c r="V452" s="449"/>
      <c r="W452" s="449">
        <f t="shared" si="880"/>
        <v>3.88</v>
      </c>
      <c r="X452" s="450">
        <f t="shared" si="881"/>
        <v>322816</v>
      </c>
      <c r="Y452" s="450">
        <f t="shared" si="882"/>
        <v>0</v>
      </c>
      <c r="Z452" s="450"/>
      <c r="AA452" s="450">
        <f t="shared" si="883"/>
        <v>322816</v>
      </c>
      <c r="AB452" s="449">
        <f t="shared" si="884"/>
        <v>0</v>
      </c>
      <c r="AC452" s="452">
        <f t="shared" si="885"/>
        <v>322816</v>
      </c>
      <c r="AD452" s="452">
        <f t="shared" si="886"/>
        <v>4196608</v>
      </c>
      <c r="AE452" s="454">
        <f t="shared" si="887"/>
        <v>2</v>
      </c>
      <c r="AF452" s="448"/>
      <c r="AG452" s="449">
        <f t="shared" si="888"/>
        <v>83200</v>
      </c>
      <c r="AH452" s="449">
        <f t="shared" si="889"/>
        <v>3.88</v>
      </c>
      <c r="AI452" s="449"/>
      <c r="AJ452" s="449">
        <f t="shared" si="890"/>
        <v>3.88</v>
      </c>
      <c r="AK452" s="450">
        <f t="shared" si="891"/>
        <v>322816</v>
      </c>
      <c r="AL452" s="450">
        <f t="shared" si="892"/>
        <v>0</v>
      </c>
      <c r="AM452" s="450"/>
      <c r="AN452" s="450">
        <f t="shared" si="893"/>
        <v>322816</v>
      </c>
      <c r="AO452" s="449">
        <f t="shared" si="894"/>
        <v>0</v>
      </c>
      <c r="AP452" s="452">
        <f t="shared" si="895"/>
        <v>322816</v>
      </c>
      <c r="AQ452" s="452">
        <f t="shared" si="896"/>
        <v>4196608</v>
      </c>
      <c r="AR452" s="454">
        <f t="shared" si="897"/>
        <v>3</v>
      </c>
      <c r="AS452" s="448"/>
      <c r="AT452" s="449">
        <f t="shared" si="898"/>
        <v>83200</v>
      </c>
      <c r="AU452" s="449">
        <f t="shared" si="899"/>
        <v>3.88</v>
      </c>
      <c r="AV452" s="449"/>
      <c r="AW452" s="449">
        <f t="shared" si="900"/>
        <v>3.88</v>
      </c>
      <c r="AX452" s="450">
        <f t="shared" si="901"/>
        <v>322816</v>
      </c>
      <c r="AY452" s="450">
        <f t="shared" si="902"/>
        <v>0</v>
      </c>
      <c r="AZ452" s="450"/>
      <c r="BA452" s="450">
        <f t="shared" si="903"/>
        <v>322816</v>
      </c>
      <c r="BB452" s="449">
        <f t="shared" si="904"/>
        <v>0</v>
      </c>
      <c r="BC452" s="452">
        <f t="shared" si="905"/>
        <v>322816</v>
      </c>
      <c r="BD452" s="452">
        <f t="shared" si="906"/>
        <v>4196608</v>
      </c>
    </row>
    <row r="453" spans="1:56" s="451" customFormat="1" ht="27">
      <c r="A453" s="807">
        <v>6</v>
      </c>
      <c r="B453" s="808" t="s">
        <v>1100</v>
      </c>
      <c r="C453" s="809" t="s">
        <v>1960</v>
      </c>
      <c r="D453" s="809">
        <v>1984</v>
      </c>
      <c r="E453" s="810" t="s">
        <v>452</v>
      </c>
      <c r="F453" s="809">
        <v>1</v>
      </c>
      <c r="G453" s="811"/>
      <c r="H453" s="812"/>
      <c r="I453" s="813">
        <v>83200</v>
      </c>
      <c r="J453" s="813">
        <v>3.88</v>
      </c>
      <c r="K453" s="814">
        <f t="shared" si="874"/>
        <v>322816</v>
      </c>
      <c r="L453" s="814">
        <v>0</v>
      </c>
      <c r="M453" s="814"/>
      <c r="N453" s="814">
        <f t="shared" si="875"/>
        <v>322816</v>
      </c>
      <c r="O453" s="813"/>
      <c r="P453" s="815">
        <f t="shared" si="876"/>
        <v>322816</v>
      </c>
      <c r="Q453" s="815">
        <f t="shared" si="877"/>
        <v>4196608</v>
      </c>
      <c r="R453" s="454">
        <f t="shared" si="878"/>
        <v>1</v>
      </c>
      <c r="S453" s="448"/>
      <c r="T453" s="449">
        <v>83200</v>
      </c>
      <c r="U453" s="449">
        <f t="shared" si="879"/>
        <v>3.88</v>
      </c>
      <c r="V453" s="449"/>
      <c r="W453" s="449">
        <f t="shared" si="880"/>
        <v>3.88</v>
      </c>
      <c r="X453" s="450">
        <f t="shared" si="881"/>
        <v>322816</v>
      </c>
      <c r="Y453" s="450">
        <f t="shared" si="882"/>
        <v>0</v>
      </c>
      <c r="Z453" s="450"/>
      <c r="AA453" s="450">
        <f t="shared" si="883"/>
        <v>322816</v>
      </c>
      <c r="AB453" s="449">
        <f t="shared" si="884"/>
        <v>0</v>
      </c>
      <c r="AC453" s="452">
        <f t="shared" si="885"/>
        <v>322816</v>
      </c>
      <c r="AD453" s="452">
        <f t="shared" si="886"/>
        <v>4196608</v>
      </c>
      <c r="AE453" s="454">
        <f t="shared" si="887"/>
        <v>2</v>
      </c>
      <c r="AF453" s="448"/>
      <c r="AG453" s="449">
        <f t="shared" si="888"/>
        <v>83200</v>
      </c>
      <c r="AH453" s="449">
        <f t="shared" si="889"/>
        <v>3.88</v>
      </c>
      <c r="AI453" s="449"/>
      <c r="AJ453" s="449">
        <f t="shared" si="890"/>
        <v>3.88</v>
      </c>
      <c r="AK453" s="450">
        <f t="shared" si="891"/>
        <v>322816</v>
      </c>
      <c r="AL453" s="450">
        <f t="shared" si="892"/>
        <v>0</v>
      </c>
      <c r="AM453" s="450"/>
      <c r="AN453" s="450">
        <f t="shared" si="893"/>
        <v>322816</v>
      </c>
      <c r="AO453" s="449">
        <f t="shared" si="894"/>
        <v>0</v>
      </c>
      <c r="AP453" s="452">
        <f t="shared" si="895"/>
        <v>322816</v>
      </c>
      <c r="AQ453" s="452">
        <f t="shared" si="896"/>
        <v>4196608</v>
      </c>
      <c r="AR453" s="454">
        <f t="shared" si="897"/>
        <v>3</v>
      </c>
      <c r="AS453" s="448"/>
      <c r="AT453" s="449">
        <f t="shared" si="898"/>
        <v>83200</v>
      </c>
      <c r="AU453" s="449">
        <f t="shared" si="899"/>
        <v>3.88</v>
      </c>
      <c r="AV453" s="449"/>
      <c r="AW453" s="449">
        <f t="shared" si="900"/>
        <v>3.88</v>
      </c>
      <c r="AX453" s="450">
        <f t="shared" si="901"/>
        <v>322816</v>
      </c>
      <c r="AY453" s="450">
        <f t="shared" si="902"/>
        <v>0</v>
      </c>
      <c r="AZ453" s="450"/>
      <c r="BA453" s="450">
        <f t="shared" si="903"/>
        <v>322816</v>
      </c>
      <c r="BB453" s="449">
        <f t="shared" si="904"/>
        <v>0</v>
      </c>
      <c r="BC453" s="452">
        <f t="shared" si="905"/>
        <v>322816</v>
      </c>
      <c r="BD453" s="452">
        <f t="shared" si="906"/>
        <v>4196608</v>
      </c>
    </row>
    <row r="454" spans="1:56" s="451" customFormat="1" ht="27">
      <c r="A454" s="807">
        <v>7</v>
      </c>
      <c r="B454" s="808" t="s">
        <v>2737</v>
      </c>
      <c r="C454" s="809" t="s">
        <v>1960</v>
      </c>
      <c r="D454" s="809">
        <v>1991</v>
      </c>
      <c r="E454" s="810" t="s">
        <v>452</v>
      </c>
      <c r="F454" s="809">
        <v>1</v>
      </c>
      <c r="G454" s="811"/>
      <c r="H454" s="812"/>
      <c r="I454" s="813">
        <v>83200</v>
      </c>
      <c r="J454" s="813">
        <v>3.88</v>
      </c>
      <c r="K454" s="814">
        <f t="shared" si="874"/>
        <v>322816</v>
      </c>
      <c r="L454" s="814">
        <v>0</v>
      </c>
      <c r="M454" s="814"/>
      <c r="N454" s="814">
        <f t="shared" si="875"/>
        <v>322816</v>
      </c>
      <c r="O454" s="813"/>
      <c r="P454" s="815">
        <f t="shared" si="876"/>
        <v>322816</v>
      </c>
      <c r="Q454" s="815">
        <f t="shared" si="877"/>
        <v>4196608</v>
      </c>
      <c r="R454" s="454">
        <f t="shared" si="878"/>
        <v>1</v>
      </c>
      <c r="S454" s="448"/>
      <c r="T454" s="449">
        <v>83200</v>
      </c>
      <c r="U454" s="449">
        <f t="shared" si="879"/>
        <v>3.88</v>
      </c>
      <c r="V454" s="449"/>
      <c r="W454" s="449">
        <f t="shared" si="880"/>
        <v>3.88</v>
      </c>
      <c r="X454" s="450">
        <f t="shared" si="881"/>
        <v>322816</v>
      </c>
      <c r="Y454" s="450">
        <f t="shared" si="882"/>
        <v>0</v>
      </c>
      <c r="Z454" s="450"/>
      <c r="AA454" s="450">
        <f t="shared" si="883"/>
        <v>322816</v>
      </c>
      <c r="AB454" s="449">
        <f t="shared" si="884"/>
        <v>0</v>
      </c>
      <c r="AC454" s="452">
        <f t="shared" si="885"/>
        <v>322816</v>
      </c>
      <c r="AD454" s="452">
        <f t="shared" si="886"/>
        <v>4196608</v>
      </c>
      <c r="AE454" s="454">
        <f t="shared" si="887"/>
        <v>2</v>
      </c>
      <c r="AF454" s="448"/>
      <c r="AG454" s="449">
        <f t="shared" si="888"/>
        <v>83200</v>
      </c>
      <c r="AH454" s="449">
        <f t="shared" si="889"/>
        <v>3.88</v>
      </c>
      <c r="AI454" s="449"/>
      <c r="AJ454" s="449">
        <f t="shared" si="890"/>
        <v>3.88</v>
      </c>
      <c r="AK454" s="450">
        <f t="shared" si="891"/>
        <v>322816</v>
      </c>
      <c r="AL454" s="450">
        <f t="shared" si="892"/>
        <v>0</v>
      </c>
      <c r="AM454" s="450"/>
      <c r="AN454" s="450">
        <f t="shared" si="893"/>
        <v>322816</v>
      </c>
      <c r="AO454" s="449">
        <f t="shared" si="894"/>
        <v>0</v>
      </c>
      <c r="AP454" s="452">
        <f t="shared" si="895"/>
        <v>322816</v>
      </c>
      <c r="AQ454" s="452">
        <f t="shared" si="896"/>
        <v>4196608</v>
      </c>
      <c r="AR454" s="454">
        <f t="shared" si="897"/>
        <v>3</v>
      </c>
      <c r="AS454" s="448"/>
      <c r="AT454" s="449">
        <f t="shared" si="898"/>
        <v>83200</v>
      </c>
      <c r="AU454" s="449">
        <f t="shared" si="899"/>
        <v>3.88</v>
      </c>
      <c r="AV454" s="449"/>
      <c r="AW454" s="449">
        <f t="shared" si="900"/>
        <v>3.88</v>
      </c>
      <c r="AX454" s="450">
        <f t="shared" si="901"/>
        <v>322816</v>
      </c>
      <c r="AY454" s="450">
        <f t="shared" si="902"/>
        <v>0</v>
      </c>
      <c r="AZ454" s="450"/>
      <c r="BA454" s="450">
        <f t="shared" si="903"/>
        <v>322816</v>
      </c>
      <c r="BB454" s="449">
        <f t="shared" si="904"/>
        <v>0</v>
      </c>
      <c r="BC454" s="452">
        <f t="shared" si="905"/>
        <v>322816</v>
      </c>
      <c r="BD454" s="452">
        <f t="shared" si="906"/>
        <v>4196608</v>
      </c>
    </row>
    <row r="455" spans="1:56" s="451" customFormat="1" ht="27">
      <c r="A455" s="807">
        <v>8</v>
      </c>
      <c r="B455" s="808" t="s">
        <v>164</v>
      </c>
      <c r="C455" s="809" t="s">
        <v>1960</v>
      </c>
      <c r="D455" s="809">
        <v>1989</v>
      </c>
      <c r="E455" s="810" t="s">
        <v>452</v>
      </c>
      <c r="F455" s="809">
        <v>1</v>
      </c>
      <c r="G455" s="811"/>
      <c r="H455" s="812"/>
      <c r="I455" s="813">
        <v>83200</v>
      </c>
      <c r="J455" s="813">
        <v>3.88</v>
      </c>
      <c r="K455" s="814">
        <f t="shared" si="874"/>
        <v>322816</v>
      </c>
      <c r="L455" s="814">
        <v>0</v>
      </c>
      <c r="M455" s="814"/>
      <c r="N455" s="814">
        <f t="shared" si="875"/>
        <v>322816</v>
      </c>
      <c r="O455" s="813"/>
      <c r="P455" s="815">
        <f t="shared" si="876"/>
        <v>322816</v>
      </c>
      <c r="Q455" s="815">
        <f t="shared" si="877"/>
        <v>4196608</v>
      </c>
      <c r="R455" s="454">
        <f t="shared" si="878"/>
        <v>1</v>
      </c>
      <c r="S455" s="448"/>
      <c r="T455" s="449">
        <v>83200</v>
      </c>
      <c r="U455" s="449">
        <f t="shared" si="879"/>
        <v>3.88</v>
      </c>
      <c r="V455" s="449"/>
      <c r="W455" s="449">
        <f t="shared" si="880"/>
        <v>3.88</v>
      </c>
      <c r="X455" s="450">
        <f t="shared" si="881"/>
        <v>322816</v>
      </c>
      <c r="Y455" s="450">
        <f t="shared" si="882"/>
        <v>0</v>
      </c>
      <c r="Z455" s="450"/>
      <c r="AA455" s="450">
        <f t="shared" si="883"/>
        <v>322816</v>
      </c>
      <c r="AB455" s="449">
        <f t="shared" si="884"/>
        <v>0</v>
      </c>
      <c r="AC455" s="452">
        <f t="shared" si="885"/>
        <v>322816</v>
      </c>
      <c r="AD455" s="452">
        <f t="shared" si="886"/>
        <v>4196608</v>
      </c>
      <c r="AE455" s="454">
        <f t="shared" si="887"/>
        <v>2</v>
      </c>
      <c r="AF455" s="448"/>
      <c r="AG455" s="449">
        <f t="shared" si="888"/>
        <v>83200</v>
      </c>
      <c r="AH455" s="449">
        <f t="shared" si="889"/>
        <v>3.88</v>
      </c>
      <c r="AI455" s="449"/>
      <c r="AJ455" s="449">
        <f t="shared" si="890"/>
        <v>3.88</v>
      </c>
      <c r="AK455" s="450">
        <f t="shared" si="891"/>
        <v>322816</v>
      </c>
      <c r="AL455" s="450">
        <f t="shared" si="892"/>
        <v>0</v>
      </c>
      <c r="AM455" s="450"/>
      <c r="AN455" s="450">
        <f t="shared" si="893"/>
        <v>322816</v>
      </c>
      <c r="AO455" s="449">
        <f t="shared" si="894"/>
        <v>0</v>
      </c>
      <c r="AP455" s="452">
        <f t="shared" si="895"/>
        <v>322816</v>
      </c>
      <c r="AQ455" s="452">
        <f t="shared" si="896"/>
        <v>4196608</v>
      </c>
      <c r="AR455" s="454">
        <f t="shared" si="897"/>
        <v>3</v>
      </c>
      <c r="AS455" s="448"/>
      <c r="AT455" s="449">
        <f t="shared" si="898"/>
        <v>83200</v>
      </c>
      <c r="AU455" s="449">
        <f t="shared" si="899"/>
        <v>3.88</v>
      </c>
      <c r="AV455" s="449"/>
      <c r="AW455" s="449">
        <f t="shared" si="900"/>
        <v>3.88</v>
      </c>
      <c r="AX455" s="450">
        <f t="shared" si="901"/>
        <v>322816</v>
      </c>
      <c r="AY455" s="450">
        <f t="shared" si="902"/>
        <v>0</v>
      </c>
      <c r="AZ455" s="450"/>
      <c r="BA455" s="450">
        <f t="shared" si="903"/>
        <v>322816</v>
      </c>
      <c r="BB455" s="449">
        <f t="shared" si="904"/>
        <v>0</v>
      </c>
      <c r="BC455" s="452">
        <f t="shared" si="905"/>
        <v>322816</v>
      </c>
      <c r="BD455" s="452">
        <f t="shared" si="906"/>
        <v>4196608</v>
      </c>
    </row>
    <row r="456" spans="1:56" s="451" customFormat="1" ht="27">
      <c r="A456" s="807">
        <v>9</v>
      </c>
      <c r="B456" s="808" t="s">
        <v>1326</v>
      </c>
      <c r="C456" s="809" t="s">
        <v>1961</v>
      </c>
      <c r="D456" s="809">
        <v>1998</v>
      </c>
      <c r="E456" s="810" t="s">
        <v>452</v>
      </c>
      <c r="F456" s="809">
        <v>1</v>
      </c>
      <c r="G456" s="811"/>
      <c r="H456" s="812"/>
      <c r="I456" s="813">
        <v>83200</v>
      </c>
      <c r="J456" s="813">
        <v>3.88</v>
      </c>
      <c r="K456" s="814">
        <f t="shared" si="874"/>
        <v>322816</v>
      </c>
      <c r="L456" s="814">
        <v>0</v>
      </c>
      <c r="M456" s="814"/>
      <c r="N456" s="814">
        <f t="shared" si="875"/>
        <v>322816</v>
      </c>
      <c r="O456" s="813"/>
      <c r="P456" s="815">
        <f t="shared" si="876"/>
        <v>322816</v>
      </c>
      <c r="Q456" s="815">
        <f t="shared" si="877"/>
        <v>4196608</v>
      </c>
      <c r="R456" s="454">
        <f t="shared" si="878"/>
        <v>1</v>
      </c>
      <c r="S456" s="448"/>
      <c r="T456" s="449">
        <v>83200</v>
      </c>
      <c r="U456" s="449">
        <f t="shared" si="879"/>
        <v>3.88</v>
      </c>
      <c r="V456" s="449"/>
      <c r="W456" s="449">
        <f t="shared" si="880"/>
        <v>3.88</v>
      </c>
      <c r="X456" s="450">
        <f t="shared" si="881"/>
        <v>322816</v>
      </c>
      <c r="Y456" s="450">
        <f t="shared" si="882"/>
        <v>0</v>
      </c>
      <c r="Z456" s="450"/>
      <c r="AA456" s="450">
        <f t="shared" si="883"/>
        <v>322816</v>
      </c>
      <c r="AB456" s="449">
        <f t="shared" si="884"/>
        <v>0</v>
      </c>
      <c r="AC456" s="452">
        <f t="shared" si="885"/>
        <v>322816</v>
      </c>
      <c r="AD456" s="452">
        <f t="shared" si="886"/>
        <v>4196608</v>
      </c>
      <c r="AE456" s="454">
        <f t="shared" si="887"/>
        <v>2</v>
      </c>
      <c r="AF456" s="448"/>
      <c r="AG456" s="449">
        <f t="shared" si="888"/>
        <v>83200</v>
      </c>
      <c r="AH456" s="449">
        <f t="shared" si="889"/>
        <v>3.88</v>
      </c>
      <c r="AI456" s="449"/>
      <c r="AJ456" s="449">
        <f t="shared" si="890"/>
        <v>3.88</v>
      </c>
      <c r="AK456" s="450">
        <f t="shared" si="891"/>
        <v>322816</v>
      </c>
      <c r="AL456" s="450">
        <f t="shared" si="892"/>
        <v>0</v>
      </c>
      <c r="AM456" s="450"/>
      <c r="AN456" s="450">
        <f t="shared" si="893"/>
        <v>322816</v>
      </c>
      <c r="AO456" s="449">
        <f t="shared" si="894"/>
        <v>0</v>
      </c>
      <c r="AP456" s="452">
        <f t="shared" si="895"/>
        <v>322816</v>
      </c>
      <c r="AQ456" s="452">
        <f t="shared" si="896"/>
        <v>4196608</v>
      </c>
      <c r="AR456" s="454">
        <f t="shared" si="897"/>
        <v>3</v>
      </c>
      <c r="AS456" s="448"/>
      <c r="AT456" s="449">
        <f t="shared" si="898"/>
        <v>83200</v>
      </c>
      <c r="AU456" s="449">
        <f t="shared" si="899"/>
        <v>3.88</v>
      </c>
      <c r="AV456" s="449"/>
      <c r="AW456" s="449">
        <f t="shared" si="900"/>
        <v>3.88</v>
      </c>
      <c r="AX456" s="450">
        <f t="shared" si="901"/>
        <v>322816</v>
      </c>
      <c r="AY456" s="450">
        <f t="shared" si="902"/>
        <v>0</v>
      </c>
      <c r="AZ456" s="450"/>
      <c r="BA456" s="450">
        <f t="shared" si="903"/>
        <v>322816</v>
      </c>
      <c r="BB456" s="449">
        <f t="shared" si="904"/>
        <v>0</v>
      </c>
      <c r="BC456" s="452">
        <f t="shared" si="905"/>
        <v>322816</v>
      </c>
      <c r="BD456" s="452">
        <f t="shared" si="906"/>
        <v>4196608</v>
      </c>
    </row>
    <row r="457" spans="1:56" s="451" customFormat="1" ht="27">
      <c r="A457" s="807">
        <v>10</v>
      </c>
      <c r="B457" s="808" t="s">
        <v>834</v>
      </c>
      <c r="C457" s="809" t="s">
        <v>1960</v>
      </c>
      <c r="D457" s="809">
        <v>1997</v>
      </c>
      <c r="E457" s="810" t="s">
        <v>452</v>
      </c>
      <c r="F457" s="809">
        <v>1</v>
      </c>
      <c r="G457" s="811"/>
      <c r="H457" s="812"/>
      <c r="I457" s="813">
        <v>83200</v>
      </c>
      <c r="J457" s="813">
        <v>3.88</v>
      </c>
      <c r="K457" s="814">
        <f t="shared" si="874"/>
        <v>322816</v>
      </c>
      <c r="L457" s="814">
        <v>0</v>
      </c>
      <c r="M457" s="814"/>
      <c r="N457" s="814">
        <f t="shared" si="875"/>
        <v>322816</v>
      </c>
      <c r="O457" s="813"/>
      <c r="P457" s="815">
        <f t="shared" si="876"/>
        <v>322816</v>
      </c>
      <c r="Q457" s="815">
        <f t="shared" si="877"/>
        <v>4196608</v>
      </c>
      <c r="R457" s="454">
        <f t="shared" si="878"/>
        <v>1</v>
      </c>
      <c r="S457" s="448"/>
      <c r="T457" s="449">
        <v>83200</v>
      </c>
      <c r="U457" s="449">
        <f t="shared" si="879"/>
        <v>3.88</v>
      </c>
      <c r="V457" s="449"/>
      <c r="W457" s="449">
        <f t="shared" si="880"/>
        <v>3.88</v>
      </c>
      <c r="X457" s="450">
        <f t="shared" si="881"/>
        <v>322816</v>
      </c>
      <c r="Y457" s="450">
        <f t="shared" si="882"/>
        <v>0</v>
      </c>
      <c r="Z457" s="450"/>
      <c r="AA457" s="450">
        <f t="shared" si="883"/>
        <v>322816</v>
      </c>
      <c r="AB457" s="449">
        <f t="shared" si="884"/>
        <v>0</v>
      </c>
      <c r="AC457" s="452">
        <f t="shared" si="885"/>
        <v>322816</v>
      </c>
      <c r="AD457" s="452">
        <f t="shared" si="886"/>
        <v>4196608</v>
      </c>
      <c r="AE457" s="454">
        <f t="shared" si="887"/>
        <v>2</v>
      </c>
      <c r="AF457" s="448"/>
      <c r="AG457" s="449">
        <f t="shared" si="888"/>
        <v>83200</v>
      </c>
      <c r="AH457" s="449">
        <f t="shared" si="889"/>
        <v>3.88</v>
      </c>
      <c r="AI457" s="449"/>
      <c r="AJ457" s="449">
        <f t="shared" si="890"/>
        <v>3.88</v>
      </c>
      <c r="AK457" s="450">
        <f t="shared" si="891"/>
        <v>322816</v>
      </c>
      <c r="AL457" s="450">
        <f t="shared" si="892"/>
        <v>0</v>
      </c>
      <c r="AM457" s="450"/>
      <c r="AN457" s="450">
        <f t="shared" si="893"/>
        <v>322816</v>
      </c>
      <c r="AO457" s="449">
        <f t="shared" si="894"/>
        <v>0</v>
      </c>
      <c r="AP457" s="452">
        <f t="shared" si="895"/>
        <v>322816</v>
      </c>
      <c r="AQ457" s="452">
        <f t="shared" si="896"/>
        <v>4196608</v>
      </c>
      <c r="AR457" s="454">
        <f t="shared" si="897"/>
        <v>3</v>
      </c>
      <c r="AS457" s="448"/>
      <c r="AT457" s="449">
        <f t="shared" si="898"/>
        <v>83200</v>
      </c>
      <c r="AU457" s="449">
        <f t="shared" si="899"/>
        <v>3.88</v>
      </c>
      <c r="AV457" s="449"/>
      <c r="AW457" s="449">
        <f t="shared" si="900"/>
        <v>3.88</v>
      </c>
      <c r="AX457" s="450">
        <f t="shared" si="901"/>
        <v>322816</v>
      </c>
      <c r="AY457" s="450">
        <f t="shared" si="902"/>
        <v>0</v>
      </c>
      <c r="AZ457" s="450"/>
      <c r="BA457" s="450">
        <f t="shared" si="903"/>
        <v>322816</v>
      </c>
      <c r="BB457" s="449">
        <f t="shared" si="904"/>
        <v>0</v>
      </c>
      <c r="BC457" s="452">
        <f t="shared" si="905"/>
        <v>322816</v>
      </c>
      <c r="BD457" s="452">
        <f t="shared" si="906"/>
        <v>4196608</v>
      </c>
    </row>
    <row r="458" spans="1:56" s="451" customFormat="1" ht="27">
      <c r="A458" s="807">
        <v>11</v>
      </c>
      <c r="B458" s="808" t="s">
        <v>2082</v>
      </c>
      <c r="C458" s="809" t="s">
        <v>1960</v>
      </c>
      <c r="D458" s="809">
        <v>1989</v>
      </c>
      <c r="E458" s="810" t="s">
        <v>452</v>
      </c>
      <c r="F458" s="809">
        <v>1</v>
      </c>
      <c r="G458" s="811"/>
      <c r="H458" s="812"/>
      <c r="I458" s="813">
        <v>83200</v>
      </c>
      <c r="J458" s="813">
        <v>3.88</v>
      </c>
      <c r="K458" s="814">
        <f t="shared" si="874"/>
        <v>322816</v>
      </c>
      <c r="L458" s="814">
        <v>0</v>
      </c>
      <c r="M458" s="814"/>
      <c r="N458" s="814">
        <f t="shared" si="875"/>
        <v>322816</v>
      </c>
      <c r="O458" s="813"/>
      <c r="P458" s="815">
        <f t="shared" si="876"/>
        <v>322816</v>
      </c>
      <c r="Q458" s="815">
        <f t="shared" si="877"/>
        <v>4196608</v>
      </c>
      <c r="R458" s="454">
        <f t="shared" si="878"/>
        <v>1</v>
      </c>
      <c r="S458" s="448"/>
      <c r="T458" s="449">
        <v>83200</v>
      </c>
      <c r="U458" s="449">
        <f t="shared" si="879"/>
        <v>3.88</v>
      </c>
      <c r="V458" s="449"/>
      <c r="W458" s="449">
        <f t="shared" si="880"/>
        <v>3.88</v>
      </c>
      <c r="X458" s="450">
        <f t="shared" si="881"/>
        <v>322816</v>
      </c>
      <c r="Y458" s="450">
        <f t="shared" si="882"/>
        <v>0</v>
      </c>
      <c r="Z458" s="450"/>
      <c r="AA458" s="450">
        <f t="shared" si="883"/>
        <v>322816</v>
      </c>
      <c r="AB458" s="449">
        <f t="shared" si="884"/>
        <v>0</v>
      </c>
      <c r="AC458" s="452">
        <f t="shared" si="885"/>
        <v>322816</v>
      </c>
      <c r="AD458" s="452">
        <f t="shared" si="886"/>
        <v>4196608</v>
      </c>
      <c r="AE458" s="454">
        <f t="shared" si="887"/>
        <v>2</v>
      </c>
      <c r="AF458" s="448"/>
      <c r="AG458" s="449">
        <f t="shared" si="888"/>
        <v>83200</v>
      </c>
      <c r="AH458" s="449">
        <f t="shared" si="889"/>
        <v>3.88</v>
      </c>
      <c r="AI458" s="449"/>
      <c r="AJ458" s="449">
        <f t="shared" si="890"/>
        <v>3.88</v>
      </c>
      <c r="AK458" s="450">
        <f t="shared" si="891"/>
        <v>322816</v>
      </c>
      <c r="AL458" s="450">
        <f t="shared" si="892"/>
        <v>0</v>
      </c>
      <c r="AM458" s="450"/>
      <c r="AN458" s="450">
        <f t="shared" si="893"/>
        <v>322816</v>
      </c>
      <c r="AO458" s="449">
        <f t="shared" si="894"/>
        <v>0</v>
      </c>
      <c r="AP458" s="452">
        <f t="shared" si="895"/>
        <v>322816</v>
      </c>
      <c r="AQ458" s="452">
        <f t="shared" si="896"/>
        <v>4196608</v>
      </c>
      <c r="AR458" s="454">
        <f t="shared" si="897"/>
        <v>3</v>
      </c>
      <c r="AS458" s="448"/>
      <c r="AT458" s="449">
        <f t="shared" si="898"/>
        <v>83200</v>
      </c>
      <c r="AU458" s="449">
        <f t="shared" si="899"/>
        <v>3.88</v>
      </c>
      <c r="AV458" s="449"/>
      <c r="AW458" s="449">
        <f t="shared" si="900"/>
        <v>3.88</v>
      </c>
      <c r="AX458" s="450">
        <f t="shared" si="901"/>
        <v>322816</v>
      </c>
      <c r="AY458" s="450">
        <f t="shared" si="902"/>
        <v>0</v>
      </c>
      <c r="AZ458" s="450"/>
      <c r="BA458" s="450">
        <f t="shared" si="903"/>
        <v>322816</v>
      </c>
      <c r="BB458" s="449">
        <f t="shared" si="904"/>
        <v>0</v>
      </c>
      <c r="BC458" s="452">
        <f t="shared" si="905"/>
        <v>322816</v>
      </c>
      <c r="BD458" s="452">
        <f t="shared" si="906"/>
        <v>4196608</v>
      </c>
    </row>
    <row r="459" spans="1:56" s="451" customFormat="1" ht="27">
      <c r="A459" s="807">
        <v>12</v>
      </c>
      <c r="B459" s="808" t="s">
        <v>2738</v>
      </c>
      <c r="C459" s="809" t="s">
        <v>1960</v>
      </c>
      <c r="D459" s="809">
        <v>1980</v>
      </c>
      <c r="E459" s="810" t="s">
        <v>452</v>
      </c>
      <c r="F459" s="809">
        <v>1</v>
      </c>
      <c r="G459" s="811"/>
      <c r="H459" s="812"/>
      <c r="I459" s="813">
        <v>83200</v>
      </c>
      <c r="J459" s="813">
        <v>3.88</v>
      </c>
      <c r="K459" s="814">
        <f t="shared" si="874"/>
        <v>322816</v>
      </c>
      <c r="L459" s="814">
        <v>0</v>
      </c>
      <c r="M459" s="814"/>
      <c r="N459" s="814">
        <f t="shared" si="875"/>
        <v>322816</v>
      </c>
      <c r="O459" s="813"/>
      <c r="P459" s="815">
        <f t="shared" si="876"/>
        <v>322816</v>
      </c>
      <c r="Q459" s="815">
        <f t="shared" si="877"/>
        <v>4196608</v>
      </c>
      <c r="R459" s="454">
        <f t="shared" si="878"/>
        <v>1</v>
      </c>
      <c r="S459" s="448"/>
      <c r="T459" s="449">
        <v>83200</v>
      </c>
      <c r="U459" s="449">
        <f t="shared" si="879"/>
        <v>3.88</v>
      </c>
      <c r="V459" s="449"/>
      <c r="W459" s="449">
        <f t="shared" si="880"/>
        <v>3.88</v>
      </c>
      <c r="X459" s="450">
        <f t="shared" si="881"/>
        <v>322816</v>
      </c>
      <c r="Y459" s="450">
        <f t="shared" si="882"/>
        <v>0</v>
      </c>
      <c r="Z459" s="450"/>
      <c r="AA459" s="450">
        <f t="shared" si="883"/>
        <v>322816</v>
      </c>
      <c r="AB459" s="449">
        <f t="shared" si="884"/>
        <v>0</v>
      </c>
      <c r="AC459" s="452">
        <f t="shared" si="885"/>
        <v>322816</v>
      </c>
      <c r="AD459" s="452">
        <f t="shared" si="886"/>
        <v>4196608</v>
      </c>
      <c r="AE459" s="454">
        <f t="shared" si="887"/>
        <v>2</v>
      </c>
      <c r="AF459" s="448"/>
      <c r="AG459" s="449">
        <f t="shared" si="888"/>
        <v>83200</v>
      </c>
      <c r="AH459" s="449">
        <f t="shared" si="889"/>
        <v>3.88</v>
      </c>
      <c r="AI459" s="449"/>
      <c r="AJ459" s="449">
        <f t="shared" si="890"/>
        <v>3.88</v>
      </c>
      <c r="AK459" s="450">
        <f t="shared" si="891"/>
        <v>322816</v>
      </c>
      <c r="AL459" s="450">
        <f t="shared" si="892"/>
        <v>0</v>
      </c>
      <c r="AM459" s="450"/>
      <c r="AN459" s="450">
        <f t="shared" si="893"/>
        <v>322816</v>
      </c>
      <c r="AO459" s="449">
        <f t="shared" si="894"/>
        <v>0</v>
      </c>
      <c r="AP459" s="452">
        <f t="shared" si="895"/>
        <v>322816</v>
      </c>
      <c r="AQ459" s="452">
        <f t="shared" si="896"/>
        <v>4196608</v>
      </c>
      <c r="AR459" s="454">
        <f t="shared" si="897"/>
        <v>3</v>
      </c>
      <c r="AS459" s="448"/>
      <c r="AT459" s="449">
        <f t="shared" si="898"/>
        <v>83200</v>
      </c>
      <c r="AU459" s="449">
        <f t="shared" si="899"/>
        <v>3.88</v>
      </c>
      <c r="AV459" s="449"/>
      <c r="AW459" s="449">
        <f t="shared" si="900"/>
        <v>3.88</v>
      </c>
      <c r="AX459" s="450">
        <f t="shared" si="901"/>
        <v>322816</v>
      </c>
      <c r="AY459" s="450">
        <f t="shared" si="902"/>
        <v>0</v>
      </c>
      <c r="AZ459" s="450"/>
      <c r="BA459" s="450">
        <f t="shared" si="903"/>
        <v>322816</v>
      </c>
      <c r="BB459" s="449">
        <f t="shared" si="904"/>
        <v>0</v>
      </c>
      <c r="BC459" s="452">
        <f t="shared" si="905"/>
        <v>322816</v>
      </c>
      <c r="BD459" s="452">
        <f t="shared" si="906"/>
        <v>4196608</v>
      </c>
    </row>
    <row r="460" spans="1:56" s="451" customFormat="1" ht="27">
      <c r="A460" s="807">
        <v>13</v>
      </c>
      <c r="B460" s="808" t="s">
        <v>1457</v>
      </c>
      <c r="C460" s="809" t="s">
        <v>1961</v>
      </c>
      <c r="D460" s="809">
        <v>1996</v>
      </c>
      <c r="E460" s="810" t="s">
        <v>452</v>
      </c>
      <c r="F460" s="809">
        <v>1</v>
      </c>
      <c r="G460" s="811"/>
      <c r="H460" s="812"/>
      <c r="I460" s="813">
        <v>83200</v>
      </c>
      <c r="J460" s="813">
        <v>3.88</v>
      </c>
      <c r="K460" s="814">
        <f t="shared" si="874"/>
        <v>322816</v>
      </c>
      <c r="L460" s="814">
        <v>0</v>
      </c>
      <c r="M460" s="814"/>
      <c r="N460" s="814">
        <f t="shared" si="875"/>
        <v>322816</v>
      </c>
      <c r="O460" s="813"/>
      <c r="P460" s="815">
        <f t="shared" si="876"/>
        <v>322816</v>
      </c>
      <c r="Q460" s="815">
        <f t="shared" si="877"/>
        <v>4196608</v>
      </c>
      <c r="R460" s="454">
        <f t="shared" si="878"/>
        <v>1</v>
      </c>
      <c r="S460" s="448"/>
      <c r="T460" s="449">
        <v>83200</v>
      </c>
      <c r="U460" s="449">
        <f t="shared" si="879"/>
        <v>3.88</v>
      </c>
      <c r="V460" s="449"/>
      <c r="W460" s="449">
        <f t="shared" si="880"/>
        <v>3.88</v>
      </c>
      <c r="X460" s="450">
        <f t="shared" si="881"/>
        <v>322816</v>
      </c>
      <c r="Y460" s="450">
        <f t="shared" si="882"/>
        <v>0</v>
      </c>
      <c r="Z460" s="450"/>
      <c r="AA460" s="450">
        <f t="shared" si="883"/>
        <v>322816</v>
      </c>
      <c r="AB460" s="449">
        <f t="shared" si="884"/>
        <v>0</v>
      </c>
      <c r="AC460" s="452">
        <f t="shared" si="885"/>
        <v>322816</v>
      </c>
      <c r="AD460" s="452">
        <f t="shared" si="886"/>
        <v>4196608</v>
      </c>
      <c r="AE460" s="454">
        <f t="shared" si="887"/>
        <v>2</v>
      </c>
      <c r="AF460" s="448"/>
      <c r="AG460" s="449">
        <f t="shared" si="888"/>
        <v>83200</v>
      </c>
      <c r="AH460" s="449">
        <f t="shared" si="889"/>
        <v>3.88</v>
      </c>
      <c r="AI460" s="449"/>
      <c r="AJ460" s="449">
        <f t="shared" si="890"/>
        <v>3.88</v>
      </c>
      <c r="AK460" s="450">
        <f t="shared" si="891"/>
        <v>322816</v>
      </c>
      <c r="AL460" s="450">
        <f t="shared" si="892"/>
        <v>0</v>
      </c>
      <c r="AM460" s="450"/>
      <c r="AN460" s="450">
        <f t="shared" si="893"/>
        <v>322816</v>
      </c>
      <c r="AO460" s="449">
        <f t="shared" si="894"/>
        <v>0</v>
      </c>
      <c r="AP460" s="452">
        <f t="shared" si="895"/>
        <v>322816</v>
      </c>
      <c r="AQ460" s="452">
        <f t="shared" si="896"/>
        <v>4196608</v>
      </c>
      <c r="AR460" s="454">
        <f t="shared" si="897"/>
        <v>3</v>
      </c>
      <c r="AS460" s="448"/>
      <c r="AT460" s="449">
        <f t="shared" si="898"/>
        <v>83200</v>
      </c>
      <c r="AU460" s="449">
        <f t="shared" si="899"/>
        <v>3.88</v>
      </c>
      <c r="AV460" s="449"/>
      <c r="AW460" s="449">
        <f t="shared" si="900"/>
        <v>3.88</v>
      </c>
      <c r="AX460" s="450">
        <f t="shared" si="901"/>
        <v>322816</v>
      </c>
      <c r="AY460" s="450">
        <f t="shared" si="902"/>
        <v>0</v>
      </c>
      <c r="AZ460" s="450"/>
      <c r="BA460" s="450">
        <f t="shared" si="903"/>
        <v>322816</v>
      </c>
      <c r="BB460" s="449">
        <f t="shared" si="904"/>
        <v>0</v>
      </c>
      <c r="BC460" s="452">
        <f t="shared" si="905"/>
        <v>322816</v>
      </c>
      <c r="BD460" s="452">
        <f t="shared" si="906"/>
        <v>4196608</v>
      </c>
    </row>
    <row r="461" spans="1:56" s="451" customFormat="1" ht="27">
      <c r="A461" s="807">
        <v>14</v>
      </c>
      <c r="B461" s="808" t="s">
        <v>2595</v>
      </c>
      <c r="C461" s="809" t="s">
        <v>1960</v>
      </c>
      <c r="D461" s="809">
        <v>2001</v>
      </c>
      <c r="E461" s="810" t="s">
        <v>452</v>
      </c>
      <c r="F461" s="809">
        <v>1</v>
      </c>
      <c r="G461" s="811"/>
      <c r="H461" s="812"/>
      <c r="I461" s="813">
        <v>83200</v>
      </c>
      <c r="J461" s="813">
        <v>3.88</v>
      </c>
      <c r="K461" s="814">
        <f t="shared" si="874"/>
        <v>322816</v>
      </c>
      <c r="L461" s="814">
        <v>0</v>
      </c>
      <c r="M461" s="814"/>
      <c r="N461" s="814">
        <f t="shared" si="875"/>
        <v>322816</v>
      </c>
      <c r="O461" s="813"/>
      <c r="P461" s="815">
        <f t="shared" si="876"/>
        <v>322816</v>
      </c>
      <c r="Q461" s="815">
        <f t="shared" si="877"/>
        <v>4196608</v>
      </c>
      <c r="R461" s="454">
        <f t="shared" si="878"/>
        <v>1</v>
      </c>
      <c r="S461" s="448"/>
      <c r="T461" s="449">
        <v>83200</v>
      </c>
      <c r="U461" s="449">
        <f t="shared" si="879"/>
        <v>3.88</v>
      </c>
      <c r="V461" s="449"/>
      <c r="W461" s="449">
        <f t="shared" si="880"/>
        <v>3.88</v>
      </c>
      <c r="X461" s="450">
        <f t="shared" si="881"/>
        <v>322816</v>
      </c>
      <c r="Y461" s="450">
        <f t="shared" si="882"/>
        <v>0</v>
      </c>
      <c r="Z461" s="450"/>
      <c r="AA461" s="450">
        <f t="shared" si="883"/>
        <v>322816</v>
      </c>
      <c r="AB461" s="449">
        <f t="shared" si="884"/>
        <v>0</v>
      </c>
      <c r="AC461" s="452">
        <f t="shared" si="885"/>
        <v>322816</v>
      </c>
      <c r="AD461" s="452">
        <f t="shared" si="886"/>
        <v>4196608</v>
      </c>
      <c r="AE461" s="454">
        <f t="shared" si="887"/>
        <v>2</v>
      </c>
      <c r="AF461" s="448"/>
      <c r="AG461" s="449">
        <f t="shared" si="888"/>
        <v>83200</v>
      </c>
      <c r="AH461" s="449">
        <f t="shared" si="889"/>
        <v>3.88</v>
      </c>
      <c r="AI461" s="449"/>
      <c r="AJ461" s="449">
        <f t="shared" si="890"/>
        <v>3.88</v>
      </c>
      <c r="AK461" s="450">
        <f t="shared" si="891"/>
        <v>322816</v>
      </c>
      <c r="AL461" s="450">
        <f t="shared" si="892"/>
        <v>0</v>
      </c>
      <c r="AM461" s="450"/>
      <c r="AN461" s="450">
        <f t="shared" si="893"/>
        <v>322816</v>
      </c>
      <c r="AO461" s="449">
        <f t="shared" si="894"/>
        <v>0</v>
      </c>
      <c r="AP461" s="452">
        <f t="shared" si="895"/>
        <v>322816</v>
      </c>
      <c r="AQ461" s="452">
        <f t="shared" si="896"/>
        <v>4196608</v>
      </c>
      <c r="AR461" s="454">
        <f t="shared" si="897"/>
        <v>3</v>
      </c>
      <c r="AS461" s="448"/>
      <c r="AT461" s="449">
        <f t="shared" si="898"/>
        <v>83200</v>
      </c>
      <c r="AU461" s="449">
        <f t="shared" si="899"/>
        <v>3.88</v>
      </c>
      <c r="AV461" s="449"/>
      <c r="AW461" s="449">
        <f t="shared" si="900"/>
        <v>3.88</v>
      </c>
      <c r="AX461" s="450">
        <f t="shared" si="901"/>
        <v>322816</v>
      </c>
      <c r="AY461" s="450">
        <f t="shared" si="902"/>
        <v>0</v>
      </c>
      <c r="AZ461" s="450"/>
      <c r="BA461" s="450">
        <f t="shared" si="903"/>
        <v>322816</v>
      </c>
      <c r="BB461" s="449">
        <f t="shared" si="904"/>
        <v>0</v>
      </c>
      <c r="BC461" s="452">
        <f t="shared" si="905"/>
        <v>322816</v>
      </c>
      <c r="BD461" s="452">
        <f t="shared" si="906"/>
        <v>4196608</v>
      </c>
    </row>
    <row r="462" spans="1:56" s="451" customFormat="1" ht="27">
      <c r="A462" s="807">
        <v>15</v>
      </c>
      <c r="B462" s="808" t="s">
        <v>172</v>
      </c>
      <c r="C462" s="809" t="s">
        <v>1960</v>
      </c>
      <c r="D462" s="809">
        <v>1983</v>
      </c>
      <c r="E462" s="810" t="s">
        <v>452</v>
      </c>
      <c r="F462" s="809">
        <v>1</v>
      </c>
      <c r="G462" s="811"/>
      <c r="H462" s="812"/>
      <c r="I462" s="813">
        <v>83200</v>
      </c>
      <c r="J462" s="813">
        <v>3.88</v>
      </c>
      <c r="K462" s="814">
        <f t="shared" si="874"/>
        <v>322816</v>
      </c>
      <c r="L462" s="814">
        <v>0</v>
      </c>
      <c r="M462" s="814"/>
      <c r="N462" s="814">
        <f t="shared" si="875"/>
        <v>322816</v>
      </c>
      <c r="O462" s="813"/>
      <c r="P462" s="815">
        <f t="shared" si="876"/>
        <v>322816</v>
      </c>
      <c r="Q462" s="815">
        <f t="shared" si="877"/>
        <v>4196608</v>
      </c>
      <c r="R462" s="454">
        <f t="shared" si="878"/>
        <v>1</v>
      </c>
      <c r="S462" s="448"/>
      <c r="T462" s="449">
        <v>83200</v>
      </c>
      <c r="U462" s="449">
        <f t="shared" si="879"/>
        <v>3.88</v>
      </c>
      <c r="V462" s="449"/>
      <c r="W462" s="449">
        <f t="shared" si="880"/>
        <v>3.88</v>
      </c>
      <c r="X462" s="450">
        <f t="shared" si="881"/>
        <v>322816</v>
      </c>
      <c r="Y462" s="450">
        <f t="shared" si="882"/>
        <v>0</v>
      </c>
      <c r="Z462" s="450"/>
      <c r="AA462" s="450">
        <f t="shared" si="883"/>
        <v>322816</v>
      </c>
      <c r="AB462" s="449">
        <f t="shared" si="884"/>
        <v>0</v>
      </c>
      <c r="AC462" s="452">
        <f t="shared" si="885"/>
        <v>322816</v>
      </c>
      <c r="AD462" s="452">
        <f t="shared" si="886"/>
        <v>4196608</v>
      </c>
      <c r="AE462" s="454">
        <f t="shared" si="887"/>
        <v>2</v>
      </c>
      <c r="AF462" s="448"/>
      <c r="AG462" s="449">
        <f t="shared" si="888"/>
        <v>83200</v>
      </c>
      <c r="AH462" s="449">
        <f t="shared" si="889"/>
        <v>3.88</v>
      </c>
      <c r="AI462" s="449"/>
      <c r="AJ462" s="449">
        <f t="shared" si="890"/>
        <v>3.88</v>
      </c>
      <c r="AK462" s="450">
        <f t="shared" si="891"/>
        <v>322816</v>
      </c>
      <c r="AL462" s="450">
        <f t="shared" si="892"/>
        <v>0</v>
      </c>
      <c r="AM462" s="450"/>
      <c r="AN462" s="450">
        <f t="shared" si="893"/>
        <v>322816</v>
      </c>
      <c r="AO462" s="449">
        <f t="shared" si="894"/>
        <v>0</v>
      </c>
      <c r="AP462" s="452">
        <f t="shared" si="895"/>
        <v>322816</v>
      </c>
      <c r="AQ462" s="452">
        <f t="shared" si="896"/>
        <v>4196608</v>
      </c>
      <c r="AR462" s="454">
        <f t="shared" si="897"/>
        <v>3</v>
      </c>
      <c r="AS462" s="448"/>
      <c r="AT462" s="449">
        <f t="shared" si="898"/>
        <v>83200</v>
      </c>
      <c r="AU462" s="449">
        <f t="shared" si="899"/>
        <v>3.88</v>
      </c>
      <c r="AV462" s="449"/>
      <c r="AW462" s="449">
        <f t="shared" si="900"/>
        <v>3.88</v>
      </c>
      <c r="AX462" s="450">
        <f t="shared" si="901"/>
        <v>322816</v>
      </c>
      <c r="AY462" s="450">
        <f t="shared" si="902"/>
        <v>0</v>
      </c>
      <c r="AZ462" s="450"/>
      <c r="BA462" s="450">
        <f t="shared" si="903"/>
        <v>322816</v>
      </c>
      <c r="BB462" s="449">
        <f t="shared" si="904"/>
        <v>0</v>
      </c>
      <c r="BC462" s="452">
        <f t="shared" si="905"/>
        <v>322816</v>
      </c>
      <c r="BD462" s="452">
        <f t="shared" si="906"/>
        <v>4196608</v>
      </c>
    </row>
    <row r="463" spans="1:56" s="451" customFormat="1" ht="27">
      <c r="A463" s="807">
        <v>16</v>
      </c>
      <c r="B463" s="808" t="s">
        <v>1462</v>
      </c>
      <c r="C463" s="809" t="s">
        <v>1961</v>
      </c>
      <c r="D463" s="809">
        <v>1997</v>
      </c>
      <c r="E463" s="810" t="s">
        <v>452</v>
      </c>
      <c r="F463" s="809">
        <v>1</v>
      </c>
      <c r="G463" s="811"/>
      <c r="H463" s="812"/>
      <c r="I463" s="813">
        <v>83200</v>
      </c>
      <c r="J463" s="813">
        <v>3.88</v>
      </c>
      <c r="K463" s="814">
        <f t="shared" si="874"/>
        <v>322816</v>
      </c>
      <c r="L463" s="814">
        <v>0</v>
      </c>
      <c r="M463" s="814"/>
      <c r="N463" s="814">
        <f t="shared" si="875"/>
        <v>322816</v>
      </c>
      <c r="O463" s="813"/>
      <c r="P463" s="815">
        <f t="shared" si="876"/>
        <v>322816</v>
      </c>
      <c r="Q463" s="815">
        <f t="shared" si="877"/>
        <v>4196608</v>
      </c>
      <c r="R463" s="454">
        <f t="shared" si="878"/>
        <v>1</v>
      </c>
      <c r="S463" s="448"/>
      <c r="T463" s="449">
        <v>83200</v>
      </c>
      <c r="U463" s="449">
        <f t="shared" si="879"/>
        <v>3.88</v>
      </c>
      <c r="V463" s="449"/>
      <c r="W463" s="449">
        <f t="shared" si="880"/>
        <v>3.88</v>
      </c>
      <c r="X463" s="450">
        <f t="shared" si="881"/>
        <v>322816</v>
      </c>
      <c r="Y463" s="450">
        <f t="shared" si="882"/>
        <v>0</v>
      </c>
      <c r="Z463" s="450"/>
      <c r="AA463" s="450">
        <f t="shared" si="883"/>
        <v>322816</v>
      </c>
      <c r="AB463" s="449">
        <f t="shared" si="884"/>
        <v>0</v>
      </c>
      <c r="AC463" s="452">
        <f t="shared" si="885"/>
        <v>322816</v>
      </c>
      <c r="AD463" s="452">
        <f t="shared" si="886"/>
        <v>4196608</v>
      </c>
      <c r="AE463" s="454">
        <f t="shared" si="887"/>
        <v>2</v>
      </c>
      <c r="AF463" s="448"/>
      <c r="AG463" s="449">
        <f t="shared" si="888"/>
        <v>83200</v>
      </c>
      <c r="AH463" s="449">
        <f t="shared" si="889"/>
        <v>3.88</v>
      </c>
      <c r="AI463" s="449"/>
      <c r="AJ463" s="449">
        <f t="shared" si="890"/>
        <v>3.88</v>
      </c>
      <c r="AK463" s="450">
        <f t="shared" si="891"/>
        <v>322816</v>
      </c>
      <c r="AL463" s="450">
        <f t="shared" si="892"/>
        <v>0</v>
      </c>
      <c r="AM463" s="450"/>
      <c r="AN463" s="450">
        <f t="shared" si="893"/>
        <v>322816</v>
      </c>
      <c r="AO463" s="449">
        <f t="shared" si="894"/>
        <v>0</v>
      </c>
      <c r="AP463" s="452">
        <f t="shared" si="895"/>
        <v>322816</v>
      </c>
      <c r="AQ463" s="452">
        <f t="shared" si="896"/>
        <v>4196608</v>
      </c>
      <c r="AR463" s="454">
        <f t="shared" si="897"/>
        <v>3</v>
      </c>
      <c r="AS463" s="448"/>
      <c r="AT463" s="449">
        <f t="shared" si="898"/>
        <v>83200</v>
      </c>
      <c r="AU463" s="449">
        <f t="shared" si="899"/>
        <v>3.88</v>
      </c>
      <c r="AV463" s="449"/>
      <c r="AW463" s="449">
        <f t="shared" si="900"/>
        <v>3.88</v>
      </c>
      <c r="AX463" s="450">
        <f t="shared" si="901"/>
        <v>322816</v>
      </c>
      <c r="AY463" s="450">
        <f t="shared" si="902"/>
        <v>0</v>
      </c>
      <c r="AZ463" s="450"/>
      <c r="BA463" s="450">
        <f t="shared" si="903"/>
        <v>322816</v>
      </c>
      <c r="BB463" s="449">
        <f t="shared" si="904"/>
        <v>0</v>
      </c>
      <c r="BC463" s="452">
        <f t="shared" si="905"/>
        <v>322816</v>
      </c>
      <c r="BD463" s="452">
        <f t="shared" si="906"/>
        <v>4196608</v>
      </c>
    </row>
    <row r="464" spans="1:56" s="451" customFormat="1" ht="27">
      <c r="A464" s="807">
        <v>17</v>
      </c>
      <c r="B464" s="808" t="s">
        <v>2739</v>
      </c>
      <c r="C464" s="809" t="s">
        <v>1961</v>
      </c>
      <c r="D464" s="809">
        <v>2000</v>
      </c>
      <c r="E464" s="810" t="s">
        <v>452</v>
      </c>
      <c r="F464" s="809">
        <v>1</v>
      </c>
      <c r="G464" s="811"/>
      <c r="H464" s="812"/>
      <c r="I464" s="813">
        <v>83200</v>
      </c>
      <c r="J464" s="813">
        <v>3.88</v>
      </c>
      <c r="K464" s="814">
        <f t="shared" si="874"/>
        <v>322816</v>
      </c>
      <c r="L464" s="814">
        <v>0</v>
      </c>
      <c r="M464" s="814"/>
      <c r="N464" s="814">
        <f t="shared" si="875"/>
        <v>322816</v>
      </c>
      <c r="O464" s="813"/>
      <c r="P464" s="815">
        <f t="shared" si="876"/>
        <v>322816</v>
      </c>
      <c r="Q464" s="815">
        <f t="shared" si="877"/>
        <v>4196608</v>
      </c>
      <c r="R464" s="454">
        <f t="shared" si="878"/>
        <v>1</v>
      </c>
      <c r="S464" s="448"/>
      <c r="T464" s="449">
        <v>83200</v>
      </c>
      <c r="U464" s="449">
        <f t="shared" si="879"/>
        <v>3.88</v>
      </c>
      <c r="V464" s="449"/>
      <c r="W464" s="449">
        <f t="shared" si="880"/>
        <v>3.88</v>
      </c>
      <c r="X464" s="450">
        <f t="shared" si="881"/>
        <v>322816</v>
      </c>
      <c r="Y464" s="450">
        <f t="shared" si="882"/>
        <v>0</v>
      </c>
      <c r="Z464" s="450"/>
      <c r="AA464" s="450">
        <f t="shared" si="883"/>
        <v>322816</v>
      </c>
      <c r="AB464" s="449">
        <f t="shared" si="884"/>
        <v>0</v>
      </c>
      <c r="AC464" s="452">
        <f t="shared" si="885"/>
        <v>322816</v>
      </c>
      <c r="AD464" s="452">
        <f t="shared" si="886"/>
        <v>4196608</v>
      </c>
      <c r="AE464" s="454">
        <f t="shared" si="887"/>
        <v>2</v>
      </c>
      <c r="AF464" s="448"/>
      <c r="AG464" s="449">
        <f t="shared" si="888"/>
        <v>83200</v>
      </c>
      <c r="AH464" s="449">
        <f t="shared" si="889"/>
        <v>3.88</v>
      </c>
      <c r="AI464" s="449"/>
      <c r="AJ464" s="449">
        <f t="shared" si="890"/>
        <v>3.88</v>
      </c>
      <c r="AK464" s="450">
        <f t="shared" si="891"/>
        <v>322816</v>
      </c>
      <c r="AL464" s="450">
        <f t="shared" si="892"/>
        <v>0</v>
      </c>
      <c r="AM464" s="450"/>
      <c r="AN464" s="450">
        <f t="shared" si="893"/>
        <v>322816</v>
      </c>
      <c r="AO464" s="449">
        <f t="shared" si="894"/>
        <v>0</v>
      </c>
      <c r="AP464" s="452">
        <f t="shared" si="895"/>
        <v>322816</v>
      </c>
      <c r="AQ464" s="452">
        <f t="shared" si="896"/>
        <v>4196608</v>
      </c>
      <c r="AR464" s="454">
        <f t="shared" si="897"/>
        <v>3</v>
      </c>
      <c r="AS464" s="448"/>
      <c r="AT464" s="449">
        <f t="shared" si="898"/>
        <v>83200</v>
      </c>
      <c r="AU464" s="449">
        <f t="shared" si="899"/>
        <v>3.88</v>
      </c>
      <c r="AV464" s="449"/>
      <c r="AW464" s="449">
        <f t="shared" si="900"/>
        <v>3.88</v>
      </c>
      <c r="AX464" s="450">
        <f t="shared" si="901"/>
        <v>322816</v>
      </c>
      <c r="AY464" s="450">
        <f t="shared" si="902"/>
        <v>0</v>
      </c>
      <c r="AZ464" s="450"/>
      <c r="BA464" s="450">
        <f t="shared" si="903"/>
        <v>322816</v>
      </c>
      <c r="BB464" s="449">
        <f t="shared" si="904"/>
        <v>0</v>
      </c>
      <c r="BC464" s="452">
        <f t="shared" si="905"/>
        <v>322816</v>
      </c>
      <c r="BD464" s="452">
        <f t="shared" si="906"/>
        <v>4196608</v>
      </c>
    </row>
    <row r="465" spans="1:56" s="451" customFormat="1" ht="27">
      <c r="A465" s="807">
        <v>18</v>
      </c>
      <c r="B465" s="808" t="s">
        <v>2083</v>
      </c>
      <c r="C465" s="809" t="s">
        <v>1960</v>
      </c>
      <c r="D465" s="809">
        <v>1999</v>
      </c>
      <c r="E465" s="810" t="s">
        <v>452</v>
      </c>
      <c r="F465" s="809">
        <v>1</v>
      </c>
      <c r="G465" s="811"/>
      <c r="H465" s="812"/>
      <c r="I465" s="813">
        <v>83200</v>
      </c>
      <c r="J465" s="813">
        <v>3.88</v>
      </c>
      <c r="K465" s="814">
        <f t="shared" si="874"/>
        <v>322816</v>
      </c>
      <c r="L465" s="814">
        <v>0</v>
      </c>
      <c r="M465" s="814"/>
      <c r="N465" s="814">
        <f t="shared" si="875"/>
        <v>322816</v>
      </c>
      <c r="O465" s="813"/>
      <c r="P465" s="815">
        <f>+N465+O465</f>
        <v>322816</v>
      </c>
      <c r="Q465" s="815">
        <f t="shared" si="877"/>
        <v>4196608</v>
      </c>
      <c r="R465" s="454">
        <f t="shared" si="878"/>
        <v>1</v>
      </c>
      <c r="S465" s="448"/>
      <c r="T465" s="449">
        <v>83200</v>
      </c>
      <c r="U465" s="449">
        <f t="shared" si="879"/>
        <v>3.88</v>
      </c>
      <c r="V465" s="449"/>
      <c r="W465" s="449">
        <f t="shared" si="880"/>
        <v>3.88</v>
      </c>
      <c r="X465" s="450">
        <f t="shared" si="881"/>
        <v>322816</v>
      </c>
      <c r="Y465" s="450">
        <f t="shared" si="882"/>
        <v>0</v>
      </c>
      <c r="Z465" s="450"/>
      <c r="AA465" s="450">
        <f t="shared" si="883"/>
        <v>322816</v>
      </c>
      <c r="AB465" s="449">
        <f t="shared" si="884"/>
        <v>0</v>
      </c>
      <c r="AC465" s="452">
        <f t="shared" si="885"/>
        <v>322816</v>
      </c>
      <c r="AD465" s="452">
        <f t="shared" si="886"/>
        <v>4196608</v>
      </c>
      <c r="AE465" s="454">
        <f t="shared" si="887"/>
        <v>2</v>
      </c>
      <c r="AF465" s="448"/>
      <c r="AG465" s="449">
        <f t="shared" si="888"/>
        <v>83200</v>
      </c>
      <c r="AH465" s="449">
        <f t="shared" si="889"/>
        <v>3.88</v>
      </c>
      <c r="AI465" s="449"/>
      <c r="AJ465" s="449">
        <f t="shared" si="890"/>
        <v>3.88</v>
      </c>
      <c r="AK465" s="450">
        <f t="shared" si="891"/>
        <v>322816</v>
      </c>
      <c r="AL465" s="450">
        <f t="shared" si="892"/>
        <v>0</v>
      </c>
      <c r="AM465" s="450"/>
      <c r="AN465" s="450">
        <f t="shared" si="893"/>
        <v>322816</v>
      </c>
      <c r="AO465" s="449">
        <f t="shared" si="894"/>
        <v>0</v>
      </c>
      <c r="AP465" s="452">
        <f t="shared" si="895"/>
        <v>322816</v>
      </c>
      <c r="AQ465" s="452">
        <f t="shared" si="896"/>
        <v>4196608</v>
      </c>
      <c r="AR465" s="454">
        <f t="shared" si="897"/>
        <v>3</v>
      </c>
      <c r="AS465" s="448"/>
      <c r="AT465" s="449">
        <f t="shared" si="898"/>
        <v>83200</v>
      </c>
      <c r="AU465" s="449">
        <f t="shared" si="899"/>
        <v>3.88</v>
      </c>
      <c r="AV465" s="449"/>
      <c r="AW465" s="449">
        <f t="shared" si="900"/>
        <v>3.88</v>
      </c>
      <c r="AX465" s="450">
        <f t="shared" si="901"/>
        <v>322816</v>
      </c>
      <c r="AY465" s="450">
        <f t="shared" si="902"/>
        <v>0</v>
      </c>
      <c r="AZ465" s="450"/>
      <c r="BA465" s="450">
        <f t="shared" si="903"/>
        <v>322816</v>
      </c>
      <c r="BB465" s="449">
        <f t="shared" si="904"/>
        <v>0</v>
      </c>
      <c r="BC465" s="452">
        <f t="shared" si="905"/>
        <v>322816</v>
      </c>
      <c r="BD465" s="452">
        <f t="shared" si="906"/>
        <v>4196608</v>
      </c>
    </row>
    <row r="466" spans="1:56" s="451" customFormat="1" ht="27">
      <c r="A466" s="807">
        <v>19</v>
      </c>
      <c r="B466" s="808" t="s">
        <v>3245</v>
      </c>
      <c r="C466" s="809" t="s">
        <v>1960</v>
      </c>
      <c r="D466" s="809">
        <v>2002</v>
      </c>
      <c r="E466" s="810" t="s">
        <v>452</v>
      </c>
      <c r="F466" s="809">
        <v>1</v>
      </c>
      <c r="G466" s="811"/>
      <c r="H466" s="812"/>
      <c r="I466" s="813">
        <v>83200</v>
      </c>
      <c r="J466" s="813">
        <v>3.88</v>
      </c>
      <c r="K466" s="814">
        <f t="shared" si="874"/>
        <v>322816</v>
      </c>
      <c r="L466" s="814">
        <v>0</v>
      </c>
      <c r="M466" s="814"/>
      <c r="N466" s="814">
        <f t="shared" si="875"/>
        <v>322816</v>
      </c>
      <c r="O466" s="813"/>
      <c r="P466" s="815">
        <f t="shared" si="876"/>
        <v>322816</v>
      </c>
      <c r="Q466" s="815">
        <f t="shared" si="877"/>
        <v>4196608</v>
      </c>
      <c r="R466" s="454">
        <f t="shared" si="878"/>
        <v>1</v>
      </c>
      <c r="S466" s="448"/>
      <c r="T466" s="449">
        <v>83200</v>
      </c>
      <c r="U466" s="449">
        <f t="shared" si="879"/>
        <v>3.88</v>
      </c>
      <c r="V466" s="449"/>
      <c r="W466" s="449">
        <f t="shared" si="880"/>
        <v>3.88</v>
      </c>
      <c r="X466" s="450">
        <f t="shared" si="881"/>
        <v>322816</v>
      </c>
      <c r="Y466" s="450">
        <f t="shared" si="882"/>
        <v>0</v>
      </c>
      <c r="Z466" s="450"/>
      <c r="AA466" s="450">
        <f t="shared" si="883"/>
        <v>322816</v>
      </c>
      <c r="AB466" s="449">
        <f t="shared" si="884"/>
        <v>0</v>
      </c>
      <c r="AC466" s="452">
        <f t="shared" si="885"/>
        <v>322816</v>
      </c>
      <c r="AD466" s="452">
        <f t="shared" si="886"/>
        <v>4196608</v>
      </c>
      <c r="AE466" s="454">
        <f t="shared" si="887"/>
        <v>2</v>
      </c>
      <c r="AF466" s="448"/>
      <c r="AG466" s="449">
        <f t="shared" si="888"/>
        <v>83200</v>
      </c>
      <c r="AH466" s="449">
        <f t="shared" si="889"/>
        <v>3.88</v>
      </c>
      <c r="AI466" s="449"/>
      <c r="AJ466" s="449">
        <f t="shared" si="890"/>
        <v>3.88</v>
      </c>
      <c r="AK466" s="450">
        <f t="shared" si="891"/>
        <v>322816</v>
      </c>
      <c r="AL466" s="450">
        <f t="shared" si="892"/>
        <v>0</v>
      </c>
      <c r="AM466" s="450"/>
      <c r="AN466" s="450">
        <f t="shared" si="893"/>
        <v>322816</v>
      </c>
      <c r="AO466" s="449">
        <f t="shared" si="894"/>
        <v>0</v>
      </c>
      <c r="AP466" s="452">
        <f t="shared" si="895"/>
        <v>322816</v>
      </c>
      <c r="AQ466" s="452">
        <f t="shared" si="896"/>
        <v>4196608</v>
      </c>
      <c r="AR466" s="454">
        <f t="shared" si="897"/>
        <v>3</v>
      </c>
      <c r="AS466" s="448"/>
      <c r="AT466" s="449">
        <f t="shared" si="898"/>
        <v>83200</v>
      </c>
      <c r="AU466" s="449">
        <f t="shared" si="899"/>
        <v>3.88</v>
      </c>
      <c r="AV466" s="449"/>
      <c r="AW466" s="449">
        <f t="shared" si="900"/>
        <v>3.88</v>
      </c>
      <c r="AX466" s="450">
        <f t="shared" si="901"/>
        <v>322816</v>
      </c>
      <c r="AY466" s="450">
        <f t="shared" si="902"/>
        <v>0</v>
      </c>
      <c r="AZ466" s="450"/>
      <c r="BA466" s="450">
        <f t="shared" si="903"/>
        <v>322816</v>
      </c>
      <c r="BB466" s="449">
        <f t="shared" si="904"/>
        <v>0</v>
      </c>
      <c r="BC466" s="452">
        <f t="shared" si="905"/>
        <v>322816</v>
      </c>
      <c r="BD466" s="452">
        <f t="shared" si="906"/>
        <v>4196608</v>
      </c>
    </row>
    <row r="467" spans="1:56" s="451" customFormat="1" ht="27">
      <c r="A467" s="807">
        <v>20</v>
      </c>
      <c r="B467" s="808" t="s">
        <v>1463</v>
      </c>
      <c r="C467" s="809" t="s">
        <v>1961</v>
      </c>
      <c r="D467" s="809">
        <v>1995</v>
      </c>
      <c r="E467" s="810" t="s">
        <v>452</v>
      </c>
      <c r="F467" s="809">
        <v>1</v>
      </c>
      <c r="G467" s="811"/>
      <c r="H467" s="812"/>
      <c r="I467" s="813">
        <v>83200</v>
      </c>
      <c r="J467" s="813">
        <v>3.88</v>
      </c>
      <c r="K467" s="814">
        <f t="shared" si="874"/>
        <v>322816</v>
      </c>
      <c r="L467" s="814">
        <v>0</v>
      </c>
      <c r="M467" s="814"/>
      <c r="N467" s="814">
        <f t="shared" si="875"/>
        <v>322816</v>
      </c>
      <c r="O467" s="813"/>
      <c r="P467" s="815">
        <f t="shared" si="876"/>
        <v>322816</v>
      </c>
      <c r="Q467" s="815">
        <f t="shared" si="877"/>
        <v>4196608</v>
      </c>
      <c r="R467" s="454">
        <f t="shared" si="878"/>
        <v>1</v>
      </c>
      <c r="S467" s="448"/>
      <c r="T467" s="449">
        <v>83200</v>
      </c>
      <c r="U467" s="449">
        <f t="shared" si="879"/>
        <v>3.88</v>
      </c>
      <c r="V467" s="449"/>
      <c r="W467" s="449">
        <f t="shared" si="880"/>
        <v>3.88</v>
      </c>
      <c r="X467" s="450">
        <f t="shared" si="881"/>
        <v>322816</v>
      </c>
      <c r="Y467" s="450">
        <f t="shared" si="882"/>
        <v>0</v>
      </c>
      <c r="Z467" s="450"/>
      <c r="AA467" s="450">
        <f t="shared" si="883"/>
        <v>322816</v>
      </c>
      <c r="AB467" s="449">
        <f t="shared" si="884"/>
        <v>0</v>
      </c>
      <c r="AC467" s="452">
        <f t="shared" si="885"/>
        <v>322816</v>
      </c>
      <c r="AD467" s="452">
        <f t="shared" si="886"/>
        <v>4196608</v>
      </c>
      <c r="AE467" s="454">
        <f t="shared" si="887"/>
        <v>2</v>
      </c>
      <c r="AF467" s="448"/>
      <c r="AG467" s="449">
        <f t="shared" si="888"/>
        <v>83200</v>
      </c>
      <c r="AH467" s="449">
        <f t="shared" si="889"/>
        <v>3.88</v>
      </c>
      <c r="AI467" s="449"/>
      <c r="AJ467" s="449">
        <f t="shared" si="890"/>
        <v>3.88</v>
      </c>
      <c r="AK467" s="450">
        <f t="shared" si="891"/>
        <v>322816</v>
      </c>
      <c r="AL467" s="450">
        <f t="shared" si="892"/>
        <v>0</v>
      </c>
      <c r="AM467" s="450"/>
      <c r="AN467" s="450">
        <f t="shared" si="893"/>
        <v>322816</v>
      </c>
      <c r="AO467" s="449">
        <f t="shared" si="894"/>
        <v>0</v>
      </c>
      <c r="AP467" s="452">
        <f t="shared" si="895"/>
        <v>322816</v>
      </c>
      <c r="AQ467" s="452">
        <f t="shared" si="896"/>
        <v>4196608</v>
      </c>
      <c r="AR467" s="454">
        <f t="shared" si="897"/>
        <v>3</v>
      </c>
      <c r="AS467" s="448"/>
      <c r="AT467" s="449">
        <f t="shared" si="898"/>
        <v>83200</v>
      </c>
      <c r="AU467" s="449">
        <f t="shared" si="899"/>
        <v>3.88</v>
      </c>
      <c r="AV467" s="449"/>
      <c r="AW467" s="449">
        <f t="shared" si="900"/>
        <v>3.88</v>
      </c>
      <c r="AX467" s="450">
        <f t="shared" si="901"/>
        <v>322816</v>
      </c>
      <c r="AY467" s="450">
        <f t="shared" si="902"/>
        <v>0</v>
      </c>
      <c r="AZ467" s="450"/>
      <c r="BA467" s="450">
        <f t="shared" si="903"/>
        <v>322816</v>
      </c>
      <c r="BB467" s="449">
        <f t="shared" si="904"/>
        <v>0</v>
      </c>
      <c r="BC467" s="452">
        <f t="shared" si="905"/>
        <v>322816</v>
      </c>
      <c r="BD467" s="452">
        <f t="shared" si="906"/>
        <v>4196608</v>
      </c>
    </row>
    <row r="468" spans="1:56" s="451" customFormat="1" ht="27">
      <c r="A468" s="807">
        <v>21</v>
      </c>
      <c r="B468" s="808" t="s">
        <v>1102</v>
      </c>
      <c r="C468" s="809" t="s">
        <v>1960</v>
      </c>
      <c r="D468" s="809">
        <v>2002</v>
      </c>
      <c r="E468" s="810" t="s">
        <v>452</v>
      </c>
      <c r="F468" s="809">
        <v>1</v>
      </c>
      <c r="G468" s="811"/>
      <c r="H468" s="812"/>
      <c r="I468" s="813">
        <v>83200</v>
      </c>
      <c r="J468" s="813">
        <v>3.88</v>
      </c>
      <c r="K468" s="814">
        <f t="shared" si="874"/>
        <v>322816</v>
      </c>
      <c r="L468" s="814">
        <v>0</v>
      </c>
      <c r="M468" s="814"/>
      <c r="N468" s="814">
        <f t="shared" si="875"/>
        <v>322816</v>
      </c>
      <c r="O468" s="813"/>
      <c r="P468" s="815">
        <f t="shared" si="876"/>
        <v>322816</v>
      </c>
      <c r="Q468" s="815">
        <f t="shared" si="877"/>
        <v>4196608</v>
      </c>
      <c r="R468" s="454">
        <f t="shared" si="878"/>
        <v>1</v>
      </c>
      <c r="S468" s="448"/>
      <c r="T468" s="449">
        <v>83200</v>
      </c>
      <c r="U468" s="449">
        <f t="shared" si="879"/>
        <v>3.88</v>
      </c>
      <c r="V468" s="449"/>
      <c r="W468" s="449">
        <f t="shared" si="880"/>
        <v>3.88</v>
      </c>
      <c r="X468" s="450">
        <f t="shared" si="881"/>
        <v>322816</v>
      </c>
      <c r="Y468" s="450">
        <f t="shared" si="882"/>
        <v>0</v>
      </c>
      <c r="Z468" s="450"/>
      <c r="AA468" s="450">
        <f t="shared" si="883"/>
        <v>322816</v>
      </c>
      <c r="AB468" s="449">
        <f t="shared" si="884"/>
        <v>0</v>
      </c>
      <c r="AC468" s="452">
        <f t="shared" si="885"/>
        <v>322816</v>
      </c>
      <c r="AD468" s="452">
        <f t="shared" si="886"/>
        <v>4196608</v>
      </c>
      <c r="AE468" s="454">
        <f t="shared" si="887"/>
        <v>2</v>
      </c>
      <c r="AF468" s="448"/>
      <c r="AG468" s="449">
        <f t="shared" si="888"/>
        <v>83200</v>
      </c>
      <c r="AH468" s="449">
        <f t="shared" si="889"/>
        <v>3.88</v>
      </c>
      <c r="AI468" s="449"/>
      <c r="AJ468" s="449">
        <f t="shared" si="890"/>
        <v>3.88</v>
      </c>
      <c r="AK468" s="450">
        <f t="shared" si="891"/>
        <v>322816</v>
      </c>
      <c r="AL468" s="450">
        <f t="shared" si="892"/>
        <v>0</v>
      </c>
      <c r="AM468" s="450"/>
      <c r="AN468" s="450">
        <f t="shared" si="893"/>
        <v>322816</v>
      </c>
      <c r="AO468" s="449">
        <f t="shared" si="894"/>
        <v>0</v>
      </c>
      <c r="AP468" s="452">
        <f t="shared" si="895"/>
        <v>322816</v>
      </c>
      <c r="AQ468" s="452">
        <f t="shared" si="896"/>
        <v>4196608</v>
      </c>
      <c r="AR468" s="454">
        <f t="shared" si="897"/>
        <v>3</v>
      </c>
      <c r="AS468" s="448"/>
      <c r="AT468" s="449">
        <f t="shared" si="898"/>
        <v>83200</v>
      </c>
      <c r="AU468" s="449">
        <f t="shared" si="899"/>
        <v>3.88</v>
      </c>
      <c r="AV468" s="449"/>
      <c r="AW468" s="449">
        <f t="shared" si="900"/>
        <v>3.88</v>
      </c>
      <c r="AX468" s="450">
        <f t="shared" si="901"/>
        <v>322816</v>
      </c>
      <c r="AY468" s="450">
        <f t="shared" si="902"/>
        <v>0</v>
      </c>
      <c r="AZ468" s="450"/>
      <c r="BA468" s="450">
        <f t="shared" si="903"/>
        <v>322816</v>
      </c>
      <c r="BB468" s="449">
        <f t="shared" si="904"/>
        <v>0</v>
      </c>
      <c r="BC468" s="452">
        <f t="shared" si="905"/>
        <v>322816</v>
      </c>
      <c r="BD468" s="452">
        <f t="shared" si="906"/>
        <v>4196608</v>
      </c>
    </row>
    <row r="469" spans="1:56" s="451" customFormat="1" ht="27">
      <c r="A469" s="807">
        <v>22</v>
      </c>
      <c r="B469" s="808" t="s">
        <v>3246</v>
      </c>
      <c r="C469" s="809" t="s">
        <v>1960</v>
      </c>
      <c r="D469" s="809">
        <v>1998</v>
      </c>
      <c r="E469" s="810" t="s">
        <v>452</v>
      </c>
      <c r="F469" s="809">
        <v>1</v>
      </c>
      <c r="G469" s="811"/>
      <c r="H469" s="812"/>
      <c r="I469" s="813">
        <v>83200</v>
      </c>
      <c r="J469" s="813">
        <v>3.88</v>
      </c>
      <c r="K469" s="814">
        <f t="shared" si="874"/>
        <v>322816</v>
      </c>
      <c r="L469" s="814">
        <v>0</v>
      </c>
      <c r="M469" s="814"/>
      <c r="N469" s="814">
        <f t="shared" si="875"/>
        <v>322816</v>
      </c>
      <c r="O469" s="813"/>
      <c r="P469" s="815">
        <f t="shared" si="876"/>
        <v>322816</v>
      </c>
      <c r="Q469" s="815">
        <f t="shared" si="877"/>
        <v>4196608</v>
      </c>
      <c r="R469" s="454">
        <f t="shared" si="878"/>
        <v>1</v>
      </c>
      <c r="S469" s="448"/>
      <c r="T469" s="449">
        <v>83200</v>
      </c>
      <c r="U469" s="449">
        <f t="shared" si="879"/>
        <v>3.88</v>
      </c>
      <c r="V469" s="449"/>
      <c r="W469" s="449">
        <f t="shared" si="880"/>
        <v>3.88</v>
      </c>
      <c r="X469" s="450">
        <f t="shared" si="881"/>
        <v>322816</v>
      </c>
      <c r="Y469" s="450">
        <f t="shared" si="882"/>
        <v>0</v>
      </c>
      <c r="Z469" s="450"/>
      <c r="AA469" s="450">
        <f t="shared" si="883"/>
        <v>322816</v>
      </c>
      <c r="AB469" s="449">
        <f t="shared" si="884"/>
        <v>0</v>
      </c>
      <c r="AC469" s="452">
        <f t="shared" si="885"/>
        <v>322816</v>
      </c>
      <c r="AD469" s="452">
        <f t="shared" si="886"/>
        <v>4196608</v>
      </c>
      <c r="AE469" s="454">
        <f t="shared" si="887"/>
        <v>2</v>
      </c>
      <c r="AF469" s="448"/>
      <c r="AG469" s="449">
        <f t="shared" si="888"/>
        <v>83200</v>
      </c>
      <c r="AH469" s="449">
        <f t="shared" si="889"/>
        <v>3.88</v>
      </c>
      <c r="AI469" s="449"/>
      <c r="AJ469" s="449">
        <f t="shared" si="890"/>
        <v>3.88</v>
      </c>
      <c r="AK469" s="450">
        <f t="shared" si="891"/>
        <v>322816</v>
      </c>
      <c r="AL469" s="450">
        <f t="shared" si="892"/>
        <v>0</v>
      </c>
      <c r="AM469" s="450"/>
      <c r="AN469" s="450">
        <f t="shared" si="893"/>
        <v>322816</v>
      </c>
      <c r="AO469" s="449">
        <f t="shared" si="894"/>
        <v>0</v>
      </c>
      <c r="AP469" s="452">
        <f t="shared" si="895"/>
        <v>322816</v>
      </c>
      <c r="AQ469" s="452">
        <f t="shared" si="896"/>
        <v>4196608</v>
      </c>
      <c r="AR469" s="454">
        <f t="shared" si="897"/>
        <v>3</v>
      </c>
      <c r="AS469" s="448"/>
      <c r="AT469" s="449">
        <f t="shared" si="898"/>
        <v>83200</v>
      </c>
      <c r="AU469" s="449">
        <f t="shared" si="899"/>
        <v>3.88</v>
      </c>
      <c r="AV469" s="449"/>
      <c r="AW469" s="449">
        <f t="shared" si="900"/>
        <v>3.88</v>
      </c>
      <c r="AX469" s="450">
        <f t="shared" si="901"/>
        <v>322816</v>
      </c>
      <c r="AY469" s="450">
        <f t="shared" si="902"/>
        <v>0</v>
      </c>
      <c r="AZ469" s="450"/>
      <c r="BA469" s="450">
        <f t="shared" si="903"/>
        <v>322816</v>
      </c>
      <c r="BB469" s="449">
        <f t="shared" si="904"/>
        <v>0</v>
      </c>
      <c r="BC469" s="452">
        <f t="shared" si="905"/>
        <v>322816</v>
      </c>
      <c r="BD469" s="452">
        <f t="shared" si="906"/>
        <v>4196608</v>
      </c>
    </row>
    <row r="470" spans="1:56" s="451" customFormat="1" ht="27">
      <c r="A470" s="807">
        <v>23</v>
      </c>
      <c r="B470" s="808" t="s">
        <v>2445</v>
      </c>
      <c r="C470" s="809" t="s">
        <v>1961</v>
      </c>
      <c r="D470" s="809">
        <v>1998</v>
      </c>
      <c r="E470" s="810" t="s">
        <v>452</v>
      </c>
      <c r="F470" s="809">
        <v>1</v>
      </c>
      <c r="G470" s="811"/>
      <c r="H470" s="812"/>
      <c r="I470" s="813">
        <v>83200</v>
      </c>
      <c r="J470" s="813">
        <v>3.88</v>
      </c>
      <c r="K470" s="814">
        <f t="shared" si="874"/>
        <v>322816</v>
      </c>
      <c r="L470" s="814">
        <v>0</v>
      </c>
      <c r="M470" s="814"/>
      <c r="N470" s="814">
        <f t="shared" si="875"/>
        <v>322816</v>
      </c>
      <c r="O470" s="813"/>
      <c r="P470" s="815">
        <f t="shared" si="876"/>
        <v>322816</v>
      </c>
      <c r="Q470" s="815">
        <f t="shared" si="877"/>
        <v>4196608</v>
      </c>
      <c r="R470" s="454">
        <f t="shared" si="878"/>
        <v>1</v>
      </c>
      <c r="S470" s="448"/>
      <c r="T470" s="449">
        <v>83200</v>
      </c>
      <c r="U470" s="449">
        <f t="shared" si="879"/>
        <v>3.88</v>
      </c>
      <c r="V470" s="449"/>
      <c r="W470" s="449">
        <f t="shared" si="880"/>
        <v>3.88</v>
      </c>
      <c r="X470" s="450">
        <f t="shared" si="881"/>
        <v>322816</v>
      </c>
      <c r="Y470" s="450">
        <f t="shared" si="882"/>
        <v>0</v>
      </c>
      <c r="Z470" s="450"/>
      <c r="AA470" s="450">
        <f t="shared" si="883"/>
        <v>322816</v>
      </c>
      <c r="AB470" s="449">
        <f t="shared" si="884"/>
        <v>0</v>
      </c>
      <c r="AC470" s="452">
        <f t="shared" si="885"/>
        <v>322816</v>
      </c>
      <c r="AD470" s="452">
        <f t="shared" si="886"/>
        <v>4196608</v>
      </c>
      <c r="AE470" s="454">
        <f t="shared" si="887"/>
        <v>2</v>
      </c>
      <c r="AF470" s="448"/>
      <c r="AG470" s="449">
        <f t="shared" si="888"/>
        <v>83200</v>
      </c>
      <c r="AH470" s="449">
        <f t="shared" si="889"/>
        <v>3.88</v>
      </c>
      <c r="AI470" s="449"/>
      <c r="AJ470" s="449">
        <f t="shared" si="890"/>
        <v>3.88</v>
      </c>
      <c r="AK470" s="450">
        <f t="shared" si="891"/>
        <v>322816</v>
      </c>
      <c r="AL470" s="450">
        <f t="shared" si="892"/>
        <v>0</v>
      </c>
      <c r="AM470" s="450"/>
      <c r="AN470" s="450">
        <f t="shared" si="893"/>
        <v>322816</v>
      </c>
      <c r="AO470" s="449">
        <f t="shared" si="894"/>
        <v>0</v>
      </c>
      <c r="AP470" s="452">
        <f t="shared" si="895"/>
        <v>322816</v>
      </c>
      <c r="AQ470" s="452">
        <f t="shared" si="896"/>
        <v>4196608</v>
      </c>
      <c r="AR470" s="454">
        <f t="shared" si="897"/>
        <v>3</v>
      </c>
      <c r="AS470" s="448"/>
      <c r="AT470" s="449">
        <f t="shared" si="898"/>
        <v>83200</v>
      </c>
      <c r="AU470" s="449">
        <f t="shared" si="899"/>
        <v>3.88</v>
      </c>
      <c r="AV470" s="449"/>
      <c r="AW470" s="449">
        <f t="shared" si="900"/>
        <v>3.88</v>
      </c>
      <c r="AX470" s="450">
        <f t="shared" si="901"/>
        <v>322816</v>
      </c>
      <c r="AY470" s="450">
        <f t="shared" si="902"/>
        <v>0</v>
      </c>
      <c r="AZ470" s="450"/>
      <c r="BA470" s="450">
        <f t="shared" si="903"/>
        <v>322816</v>
      </c>
      <c r="BB470" s="449">
        <f t="shared" si="904"/>
        <v>0</v>
      </c>
      <c r="BC470" s="452">
        <f t="shared" si="905"/>
        <v>322816</v>
      </c>
      <c r="BD470" s="452">
        <f t="shared" si="906"/>
        <v>4196608</v>
      </c>
    </row>
    <row r="471" spans="1:56" s="451" customFormat="1" ht="27">
      <c r="A471" s="807">
        <v>24</v>
      </c>
      <c r="B471" s="808" t="s">
        <v>2448</v>
      </c>
      <c r="C471" s="809" t="s">
        <v>1960</v>
      </c>
      <c r="D471" s="809">
        <v>1994</v>
      </c>
      <c r="E471" s="810" t="s">
        <v>452</v>
      </c>
      <c r="F471" s="809">
        <v>1</v>
      </c>
      <c r="G471" s="811"/>
      <c r="H471" s="812"/>
      <c r="I471" s="813">
        <v>83200</v>
      </c>
      <c r="J471" s="813">
        <v>3.88</v>
      </c>
      <c r="K471" s="814">
        <f t="shared" si="874"/>
        <v>322816</v>
      </c>
      <c r="L471" s="814">
        <v>0</v>
      </c>
      <c r="M471" s="814"/>
      <c r="N471" s="814">
        <f t="shared" si="875"/>
        <v>322816</v>
      </c>
      <c r="O471" s="813"/>
      <c r="P471" s="815">
        <f t="shared" si="876"/>
        <v>322816</v>
      </c>
      <c r="Q471" s="815">
        <f t="shared" si="877"/>
        <v>4196608</v>
      </c>
      <c r="R471" s="454">
        <f t="shared" si="878"/>
        <v>1</v>
      </c>
      <c r="S471" s="448"/>
      <c r="T471" s="449">
        <v>83200</v>
      </c>
      <c r="U471" s="449">
        <f t="shared" si="879"/>
        <v>3.88</v>
      </c>
      <c r="V471" s="449"/>
      <c r="W471" s="449">
        <f t="shared" si="880"/>
        <v>3.88</v>
      </c>
      <c r="X471" s="450">
        <f t="shared" si="881"/>
        <v>322816</v>
      </c>
      <c r="Y471" s="450">
        <f t="shared" si="882"/>
        <v>0</v>
      </c>
      <c r="Z471" s="450"/>
      <c r="AA471" s="450">
        <f t="shared" si="883"/>
        <v>322816</v>
      </c>
      <c r="AB471" s="449">
        <f t="shared" si="884"/>
        <v>0</v>
      </c>
      <c r="AC471" s="452">
        <f t="shared" si="885"/>
        <v>322816</v>
      </c>
      <c r="AD471" s="452">
        <f t="shared" si="886"/>
        <v>4196608</v>
      </c>
      <c r="AE471" s="454">
        <f t="shared" si="887"/>
        <v>2</v>
      </c>
      <c r="AF471" s="448"/>
      <c r="AG471" s="449">
        <f t="shared" si="888"/>
        <v>83200</v>
      </c>
      <c r="AH471" s="449">
        <f t="shared" si="889"/>
        <v>3.88</v>
      </c>
      <c r="AI471" s="449"/>
      <c r="AJ471" s="449">
        <f t="shared" si="890"/>
        <v>3.88</v>
      </c>
      <c r="AK471" s="450">
        <f t="shared" si="891"/>
        <v>322816</v>
      </c>
      <c r="AL471" s="450">
        <f t="shared" si="892"/>
        <v>0</v>
      </c>
      <c r="AM471" s="450"/>
      <c r="AN471" s="450">
        <f t="shared" si="893"/>
        <v>322816</v>
      </c>
      <c r="AO471" s="449">
        <f t="shared" si="894"/>
        <v>0</v>
      </c>
      <c r="AP471" s="452">
        <f t="shared" si="895"/>
        <v>322816</v>
      </c>
      <c r="AQ471" s="452">
        <f t="shared" si="896"/>
        <v>4196608</v>
      </c>
      <c r="AR471" s="454">
        <f t="shared" si="897"/>
        <v>3</v>
      </c>
      <c r="AS471" s="448"/>
      <c r="AT471" s="449">
        <f t="shared" si="898"/>
        <v>83200</v>
      </c>
      <c r="AU471" s="449">
        <f t="shared" si="899"/>
        <v>3.88</v>
      </c>
      <c r="AV471" s="449"/>
      <c r="AW471" s="449">
        <f t="shared" si="900"/>
        <v>3.88</v>
      </c>
      <c r="AX471" s="450">
        <f t="shared" si="901"/>
        <v>322816</v>
      </c>
      <c r="AY471" s="450">
        <f t="shared" si="902"/>
        <v>0</v>
      </c>
      <c r="AZ471" s="450"/>
      <c r="BA471" s="450">
        <f t="shared" si="903"/>
        <v>322816</v>
      </c>
      <c r="BB471" s="449">
        <f t="shared" si="904"/>
        <v>0</v>
      </c>
      <c r="BC471" s="452">
        <f t="shared" si="905"/>
        <v>322816</v>
      </c>
      <c r="BD471" s="452">
        <f t="shared" si="906"/>
        <v>4196608</v>
      </c>
    </row>
    <row r="472" spans="1:56" s="451" customFormat="1" ht="27">
      <c r="A472" s="807">
        <v>25</v>
      </c>
      <c r="B472" s="808" t="s">
        <v>2084</v>
      </c>
      <c r="C472" s="809" t="s">
        <v>1960</v>
      </c>
      <c r="D472" s="809">
        <v>1990</v>
      </c>
      <c r="E472" s="810" t="s">
        <v>452</v>
      </c>
      <c r="F472" s="809">
        <v>1</v>
      </c>
      <c r="G472" s="811"/>
      <c r="H472" s="812"/>
      <c r="I472" s="813">
        <v>83200</v>
      </c>
      <c r="J472" s="813">
        <v>3.88</v>
      </c>
      <c r="K472" s="814">
        <f t="shared" si="874"/>
        <v>322816</v>
      </c>
      <c r="L472" s="814">
        <v>0</v>
      </c>
      <c r="M472" s="814"/>
      <c r="N472" s="814">
        <f t="shared" si="875"/>
        <v>322816</v>
      </c>
      <c r="O472" s="813"/>
      <c r="P472" s="815">
        <f t="shared" si="876"/>
        <v>322816</v>
      </c>
      <c r="Q472" s="815">
        <f t="shared" si="877"/>
        <v>4196608</v>
      </c>
      <c r="R472" s="454">
        <f t="shared" si="878"/>
        <v>1</v>
      </c>
      <c r="S472" s="448"/>
      <c r="T472" s="449">
        <v>83200</v>
      </c>
      <c r="U472" s="449">
        <f t="shared" si="879"/>
        <v>3.88</v>
      </c>
      <c r="V472" s="449"/>
      <c r="W472" s="449">
        <f t="shared" si="880"/>
        <v>3.88</v>
      </c>
      <c r="X472" s="450">
        <f t="shared" si="881"/>
        <v>322816</v>
      </c>
      <c r="Y472" s="450">
        <f t="shared" si="882"/>
        <v>0</v>
      </c>
      <c r="Z472" s="450"/>
      <c r="AA472" s="450">
        <f t="shared" si="883"/>
        <v>322816</v>
      </c>
      <c r="AB472" s="449">
        <f t="shared" si="884"/>
        <v>0</v>
      </c>
      <c r="AC472" s="452">
        <f t="shared" si="885"/>
        <v>322816</v>
      </c>
      <c r="AD472" s="452">
        <f t="shared" si="886"/>
        <v>4196608</v>
      </c>
      <c r="AE472" s="454">
        <f t="shared" si="887"/>
        <v>2</v>
      </c>
      <c r="AF472" s="448"/>
      <c r="AG472" s="449">
        <f t="shared" si="888"/>
        <v>83200</v>
      </c>
      <c r="AH472" s="449">
        <f t="shared" si="889"/>
        <v>3.88</v>
      </c>
      <c r="AI472" s="449"/>
      <c r="AJ472" s="449">
        <f t="shared" si="890"/>
        <v>3.88</v>
      </c>
      <c r="AK472" s="450">
        <f t="shared" si="891"/>
        <v>322816</v>
      </c>
      <c r="AL472" s="450">
        <f t="shared" si="892"/>
        <v>0</v>
      </c>
      <c r="AM472" s="450"/>
      <c r="AN472" s="450">
        <f t="shared" si="893"/>
        <v>322816</v>
      </c>
      <c r="AO472" s="449">
        <f t="shared" si="894"/>
        <v>0</v>
      </c>
      <c r="AP472" s="452">
        <f t="shared" si="895"/>
        <v>322816</v>
      </c>
      <c r="AQ472" s="452">
        <f t="shared" si="896"/>
        <v>4196608</v>
      </c>
      <c r="AR472" s="454">
        <f t="shared" si="897"/>
        <v>3</v>
      </c>
      <c r="AS472" s="448"/>
      <c r="AT472" s="449">
        <f t="shared" si="898"/>
        <v>83200</v>
      </c>
      <c r="AU472" s="449">
        <f t="shared" si="899"/>
        <v>3.88</v>
      </c>
      <c r="AV472" s="449"/>
      <c r="AW472" s="449">
        <f t="shared" si="900"/>
        <v>3.88</v>
      </c>
      <c r="AX472" s="450">
        <f t="shared" si="901"/>
        <v>322816</v>
      </c>
      <c r="AY472" s="450">
        <f t="shared" si="902"/>
        <v>0</v>
      </c>
      <c r="AZ472" s="450"/>
      <c r="BA472" s="450">
        <f t="shared" si="903"/>
        <v>322816</v>
      </c>
      <c r="BB472" s="449">
        <f t="shared" si="904"/>
        <v>0</v>
      </c>
      <c r="BC472" s="452">
        <f t="shared" si="905"/>
        <v>322816</v>
      </c>
      <c r="BD472" s="452">
        <f t="shared" si="906"/>
        <v>4196608</v>
      </c>
    </row>
    <row r="473" spans="1:56" s="451" customFormat="1" ht="27">
      <c r="A473" s="807">
        <v>26</v>
      </c>
      <c r="B473" s="808" t="s">
        <v>2740</v>
      </c>
      <c r="C473" s="809" t="s">
        <v>1961</v>
      </c>
      <c r="D473" s="809">
        <v>1999</v>
      </c>
      <c r="E473" s="810" t="s">
        <v>452</v>
      </c>
      <c r="F473" s="809">
        <v>1</v>
      </c>
      <c r="G473" s="811"/>
      <c r="H473" s="812"/>
      <c r="I473" s="813">
        <v>83200</v>
      </c>
      <c r="J473" s="813">
        <v>3.88</v>
      </c>
      <c r="K473" s="814">
        <f t="shared" si="874"/>
        <v>322816</v>
      </c>
      <c r="L473" s="814">
        <v>0</v>
      </c>
      <c r="M473" s="814"/>
      <c r="N473" s="814">
        <f t="shared" si="875"/>
        <v>322816</v>
      </c>
      <c r="O473" s="813"/>
      <c r="P473" s="815">
        <f t="shared" si="876"/>
        <v>322816</v>
      </c>
      <c r="Q473" s="815">
        <f t="shared" si="877"/>
        <v>4196608</v>
      </c>
      <c r="R473" s="454">
        <f t="shared" si="878"/>
        <v>1</v>
      </c>
      <c r="S473" s="448"/>
      <c r="T473" s="449">
        <v>83200</v>
      </c>
      <c r="U473" s="449">
        <f t="shared" si="879"/>
        <v>3.88</v>
      </c>
      <c r="V473" s="449"/>
      <c r="W473" s="449">
        <f t="shared" si="880"/>
        <v>3.88</v>
      </c>
      <c r="X473" s="450">
        <f t="shared" si="881"/>
        <v>322816</v>
      </c>
      <c r="Y473" s="450">
        <f t="shared" si="882"/>
        <v>0</v>
      </c>
      <c r="Z473" s="450"/>
      <c r="AA473" s="450">
        <f t="shared" si="883"/>
        <v>322816</v>
      </c>
      <c r="AB473" s="449">
        <f t="shared" si="884"/>
        <v>0</v>
      </c>
      <c r="AC473" s="452">
        <f t="shared" si="885"/>
        <v>322816</v>
      </c>
      <c r="AD473" s="452">
        <f t="shared" si="886"/>
        <v>4196608</v>
      </c>
      <c r="AE473" s="454">
        <f t="shared" si="887"/>
        <v>2</v>
      </c>
      <c r="AF473" s="448"/>
      <c r="AG473" s="449">
        <f t="shared" si="888"/>
        <v>83200</v>
      </c>
      <c r="AH473" s="449">
        <f t="shared" si="889"/>
        <v>3.88</v>
      </c>
      <c r="AI473" s="449"/>
      <c r="AJ473" s="449">
        <f t="shared" si="890"/>
        <v>3.88</v>
      </c>
      <c r="AK473" s="450">
        <f t="shared" si="891"/>
        <v>322816</v>
      </c>
      <c r="AL473" s="450">
        <f t="shared" si="892"/>
        <v>0</v>
      </c>
      <c r="AM473" s="450"/>
      <c r="AN473" s="450">
        <f t="shared" si="893"/>
        <v>322816</v>
      </c>
      <c r="AO473" s="449">
        <f t="shared" si="894"/>
        <v>0</v>
      </c>
      <c r="AP473" s="452">
        <f t="shared" si="895"/>
        <v>322816</v>
      </c>
      <c r="AQ473" s="452">
        <f t="shared" si="896"/>
        <v>4196608</v>
      </c>
      <c r="AR473" s="454">
        <f t="shared" si="897"/>
        <v>3</v>
      </c>
      <c r="AS473" s="448"/>
      <c r="AT473" s="449">
        <f t="shared" si="898"/>
        <v>83200</v>
      </c>
      <c r="AU473" s="449">
        <f t="shared" si="899"/>
        <v>3.88</v>
      </c>
      <c r="AV473" s="449"/>
      <c r="AW473" s="449">
        <f t="shared" si="900"/>
        <v>3.88</v>
      </c>
      <c r="AX473" s="450">
        <f t="shared" si="901"/>
        <v>322816</v>
      </c>
      <c r="AY473" s="450">
        <f t="shared" si="902"/>
        <v>0</v>
      </c>
      <c r="AZ473" s="450"/>
      <c r="BA473" s="450">
        <f t="shared" si="903"/>
        <v>322816</v>
      </c>
      <c r="BB473" s="449">
        <f t="shared" si="904"/>
        <v>0</v>
      </c>
      <c r="BC473" s="452">
        <f t="shared" si="905"/>
        <v>322816</v>
      </c>
      <c r="BD473" s="452">
        <f t="shared" si="906"/>
        <v>4196608</v>
      </c>
    </row>
    <row r="474" spans="1:56" s="451" customFormat="1" ht="27">
      <c r="A474" s="807">
        <v>27</v>
      </c>
      <c r="B474" s="808" t="s">
        <v>2086</v>
      </c>
      <c r="C474" s="809" t="s">
        <v>1960</v>
      </c>
      <c r="D474" s="809">
        <v>2000</v>
      </c>
      <c r="E474" s="810" t="s">
        <v>452</v>
      </c>
      <c r="F474" s="809">
        <v>1</v>
      </c>
      <c r="G474" s="811"/>
      <c r="H474" s="812"/>
      <c r="I474" s="813">
        <v>83200</v>
      </c>
      <c r="J474" s="813">
        <v>3.88</v>
      </c>
      <c r="K474" s="814">
        <f t="shared" si="874"/>
        <v>322816</v>
      </c>
      <c r="L474" s="814">
        <v>0</v>
      </c>
      <c r="M474" s="814"/>
      <c r="N474" s="814">
        <f t="shared" si="875"/>
        <v>322816</v>
      </c>
      <c r="O474" s="813"/>
      <c r="P474" s="815">
        <f t="shared" si="876"/>
        <v>322816</v>
      </c>
      <c r="Q474" s="815">
        <f t="shared" si="877"/>
        <v>4196608</v>
      </c>
      <c r="R474" s="454">
        <f t="shared" si="878"/>
        <v>1</v>
      </c>
      <c r="S474" s="448"/>
      <c r="T474" s="449">
        <v>83200</v>
      </c>
      <c r="U474" s="449">
        <f t="shared" si="879"/>
        <v>3.88</v>
      </c>
      <c r="V474" s="449"/>
      <c r="W474" s="449">
        <f t="shared" si="880"/>
        <v>3.88</v>
      </c>
      <c r="X474" s="450">
        <f t="shared" si="881"/>
        <v>322816</v>
      </c>
      <c r="Y474" s="450">
        <f t="shared" si="882"/>
        <v>0</v>
      </c>
      <c r="Z474" s="450"/>
      <c r="AA474" s="450">
        <f t="shared" si="883"/>
        <v>322816</v>
      </c>
      <c r="AB474" s="449">
        <f t="shared" si="884"/>
        <v>0</v>
      </c>
      <c r="AC474" s="452">
        <f t="shared" si="885"/>
        <v>322816</v>
      </c>
      <c r="AD474" s="452">
        <f t="shared" si="886"/>
        <v>4196608</v>
      </c>
      <c r="AE474" s="454">
        <f t="shared" si="887"/>
        <v>2</v>
      </c>
      <c r="AF474" s="448"/>
      <c r="AG474" s="449">
        <f t="shared" si="888"/>
        <v>83200</v>
      </c>
      <c r="AH474" s="449">
        <f t="shared" si="889"/>
        <v>3.88</v>
      </c>
      <c r="AI474" s="449"/>
      <c r="AJ474" s="449">
        <f t="shared" si="890"/>
        <v>3.88</v>
      </c>
      <c r="AK474" s="450">
        <f t="shared" si="891"/>
        <v>322816</v>
      </c>
      <c r="AL474" s="450">
        <f t="shared" si="892"/>
        <v>0</v>
      </c>
      <c r="AM474" s="450"/>
      <c r="AN474" s="450">
        <f t="shared" si="893"/>
        <v>322816</v>
      </c>
      <c r="AO474" s="449">
        <f t="shared" si="894"/>
        <v>0</v>
      </c>
      <c r="AP474" s="452">
        <f t="shared" si="895"/>
        <v>322816</v>
      </c>
      <c r="AQ474" s="452">
        <f t="shared" si="896"/>
        <v>4196608</v>
      </c>
      <c r="AR474" s="454">
        <f t="shared" si="897"/>
        <v>3</v>
      </c>
      <c r="AS474" s="448"/>
      <c r="AT474" s="449">
        <f t="shared" si="898"/>
        <v>83200</v>
      </c>
      <c r="AU474" s="449">
        <f t="shared" si="899"/>
        <v>3.88</v>
      </c>
      <c r="AV474" s="449"/>
      <c r="AW474" s="449">
        <f t="shared" si="900"/>
        <v>3.88</v>
      </c>
      <c r="AX474" s="450">
        <f t="shared" si="901"/>
        <v>322816</v>
      </c>
      <c r="AY474" s="450">
        <f t="shared" si="902"/>
        <v>0</v>
      </c>
      <c r="AZ474" s="450"/>
      <c r="BA474" s="450">
        <f t="shared" si="903"/>
        <v>322816</v>
      </c>
      <c r="BB474" s="449">
        <f t="shared" si="904"/>
        <v>0</v>
      </c>
      <c r="BC474" s="452">
        <f t="shared" si="905"/>
        <v>322816</v>
      </c>
      <c r="BD474" s="452">
        <f t="shared" si="906"/>
        <v>4196608</v>
      </c>
    </row>
    <row r="475" spans="1:56" s="451" customFormat="1" ht="27">
      <c r="A475" s="807">
        <v>28</v>
      </c>
      <c r="B475" s="808" t="s">
        <v>3247</v>
      </c>
      <c r="C475" s="809" t="s">
        <v>1961</v>
      </c>
      <c r="D475" s="809">
        <v>1995</v>
      </c>
      <c r="E475" s="810" t="s">
        <v>452</v>
      </c>
      <c r="F475" s="809">
        <v>1</v>
      </c>
      <c r="G475" s="811"/>
      <c r="H475" s="812"/>
      <c r="I475" s="813">
        <v>83200</v>
      </c>
      <c r="J475" s="813">
        <v>3.88</v>
      </c>
      <c r="K475" s="814">
        <f t="shared" si="874"/>
        <v>322816</v>
      </c>
      <c r="L475" s="814">
        <v>0</v>
      </c>
      <c r="M475" s="814"/>
      <c r="N475" s="814">
        <f t="shared" si="875"/>
        <v>322816</v>
      </c>
      <c r="O475" s="813"/>
      <c r="P475" s="815">
        <f t="shared" si="876"/>
        <v>322816</v>
      </c>
      <c r="Q475" s="815">
        <f t="shared" si="877"/>
        <v>4196608</v>
      </c>
      <c r="R475" s="454">
        <f t="shared" si="878"/>
        <v>1</v>
      </c>
      <c r="S475" s="448"/>
      <c r="T475" s="449">
        <v>83200</v>
      </c>
      <c r="U475" s="449">
        <f t="shared" si="879"/>
        <v>3.88</v>
      </c>
      <c r="V475" s="449"/>
      <c r="W475" s="449">
        <f t="shared" si="880"/>
        <v>3.88</v>
      </c>
      <c r="X475" s="450">
        <f t="shared" si="881"/>
        <v>322816</v>
      </c>
      <c r="Y475" s="450">
        <f t="shared" si="882"/>
        <v>0</v>
      </c>
      <c r="Z475" s="450"/>
      <c r="AA475" s="450">
        <f t="shared" si="883"/>
        <v>322816</v>
      </c>
      <c r="AB475" s="449">
        <f t="shared" si="884"/>
        <v>0</v>
      </c>
      <c r="AC475" s="452">
        <f t="shared" si="885"/>
        <v>322816</v>
      </c>
      <c r="AD475" s="452">
        <f t="shared" si="886"/>
        <v>4196608</v>
      </c>
      <c r="AE475" s="454">
        <f t="shared" si="887"/>
        <v>2</v>
      </c>
      <c r="AF475" s="448"/>
      <c r="AG475" s="449">
        <f t="shared" si="888"/>
        <v>83200</v>
      </c>
      <c r="AH475" s="449">
        <f t="shared" si="889"/>
        <v>3.88</v>
      </c>
      <c r="AI475" s="449"/>
      <c r="AJ475" s="449">
        <f t="shared" si="890"/>
        <v>3.88</v>
      </c>
      <c r="AK475" s="450">
        <f t="shared" si="891"/>
        <v>322816</v>
      </c>
      <c r="AL475" s="450">
        <f t="shared" si="892"/>
        <v>0</v>
      </c>
      <c r="AM475" s="450"/>
      <c r="AN475" s="450">
        <f t="shared" si="893"/>
        <v>322816</v>
      </c>
      <c r="AO475" s="449">
        <f t="shared" si="894"/>
        <v>0</v>
      </c>
      <c r="AP475" s="452">
        <f t="shared" si="895"/>
        <v>322816</v>
      </c>
      <c r="AQ475" s="452">
        <f t="shared" si="896"/>
        <v>4196608</v>
      </c>
      <c r="AR475" s="454">
        <f t="shared" si="897"/>
        <v>3</v>
      </c>
      <c r="AS475" s="448"/>
      <c r="AT475" s="449">
        <f t="shared" si="898"/>
        <v>83200</v>
      </c>
      <c r="AU475" s="449">
        <f t="shared" si="899"/>
        <v>3.88</v>
      </c>
      <c r="AV475" s="449"/>
      <c r="AW475" s="449">
        <f t="shared" si="900"/>
        <v>3.88</v>
      </c>
      <c r="AX475" s="450">
        <f t="shared" si="901"/>
        <v>322816</v>
      </c>
      <c r="AY475" s="450">
        <f t="shared" si="902"/>
        <v>0</v>
      </c>
      <c r="AZ475" s="450"/>
      <c r="BA475" s="450">
        <f t="shared" si="903"/>
        <v>322816</v>
      </c>
      <c r="BB475" s="449">
        <f t="shared" si="904"/>
        <v>0</v>
      </c>
      <c r="BC475" s="452">
        <f t="shared" si="905"/>
        <v>322816</v>
      </c>
      <c r="BD475" s="452">
        <f t="shared" si="906"/>
        <v>4196608</v>
      </c>
    </row>
    <row r="476" spans="1:56" s="451" customFormat="1" ht="27">
      <c r="A476" s="807">
        <v>29</v>
      </c>
      <c r="B476" s="808" t="s">
        <v>2085</v>
      </c>
      <c r="C476" s="809" t="s">
        <v>1961</v>
      </c>
      <c r="D476" s="809">
        <v>1997</v>
      </c>
      <c r="E476" s="810" t="s">
        <v>452</v>
      </c>
      <c r="F476" s="809">
        <v>1</v>
      </c>
      <c r="G476" s="811"/>
      <c r="H476" s="812"/>
      <c r="I476" s="813">
        <v>83200</v>
      </c>
      <c r="J476" s="813">
        <v>3.88</v>
      </c>
      <c r="K476" s="814">
        <f t="shared" si="874"/>
        <v>322816</v>
      </c>
      <c r="L476" s="814">
        <v>0</v>
      </c>
      <c r="M476" s="814"/>
      <c r="N476" s="814">
        <f t="shared" si="875"/>
        <v>322816</v>
      </c>
      <c r="O476" s="813"/>
      <c r="P476" s="815">
        <f t="shared" si="876"/>
        <v>322816</v>
      </c>
      <c r="Q476" s="815">
        <f t="shared" si="877"/>
        <v>4196608</v>
      </c>
      <c r="R476" s="454">
        <f t="shared" si="878"/>
        <v>1</v>
      </c>
      <c r="S476" s="448"/>
      <c r="T476" s="449">
        <v>83200</v>
      </c>
      <c r="U476" s="449">
        <f t="shared" si="879"/>
        <v>3.88</v>
      </c>
      <c r="V476" s="449"/>
      <c r="W476" s="449">
        <f t="shared" si="880"/>
        <v>3.88</v>
      </c>
      <c r="X476" s="450">
        <f t="shared" si="881"/>
        <v>322816</v>
      </c>
      <c r="Y476" s="450">
        <f t="shared" si="882"/>
        <v>0</v>
      </c>
      <c r="Z476" s="450"/>
      <c r="AA476" s="450">
        <f t="shared" si="883"/>
        <v>322816</v>
      </c>
      <c r="AB476" s="449">
        <f t="shared" si="884"/>
        <v>0</v>
      </c>
      <c r="AC476" s="452">
        <f t="shared" si="885"/>
        <v>322816</v>
      </c>
      <c r="AD476" s="452">
        <f t="shared" si="886"/>
        <v>4196608</v>
      </c>
      <c r="AE476" s="454">
        <f t="shared" si="887"/>
        <v>2</v>
      </c>
      <c r="AF476" s="448"/>
      <c r="AG476" s="449">
        <f t="shared" si="888"/>
        <v>83200</v>
      </c>
      <c r="AH476" s="449">
        <f t="shared" si="889"/>
        <v>3.88</v>
      </c>
      <c r="AI476" s="449"/>
      <c r="AJ476" s="449">
        <f t="shared" si="890"/>
        <v>3.88</v>
      </c>
      <c r="AK476" s="450">
        <f t="shared" si="891"/>
        <v>322816</v>
      </c>
      <c r="AL476" s="450">
        <f t="shared" si="892"/>
        <v>0</v>
      </c>
      <c r="AM476" s="450"/>
      <c r="AN476" s="450">
        <f t="shared" si="893"/>
        <v>322816</v>
      </c>
      <c r="AO476" s="449">
        <f t="shared" si="894"/>
        <v>0</v>
      </c>
      <c r="AP476" s="452">
        <f t="shared" si="895"/>
        <v>322816</v>
      </c>
      <c r="AQ476" s="452">
        <f t="shared" si="896"/>
        <v>4196608</v>
      </c>
      <c r="AR476" s="454">
        <f t="shared" si="897"/>
        <v>3</v>
      </c>
      <c r="AS476" s="448"/>
      <c r="AT476" s="449">
        <f t="shared" si="898"/>
        <v>83200</v>
      </c>
      <c r="AU476" s="449">
        <f t="shared" si="899"/>
        <v>3.88</v>
      </c>
      <c r="AV476" s="449"/>
      <c r="AW476" s="449">
        <f t="shared" si="900"/>
        <v>3.88</v>
      </c>
      <c r="AX476" s="450">
        <f t="shared" si="901"/>
        <v>322816</v>
      </c>
      <c r="AY476" s="450">
        <f t="shared" si="902"/>
        <v>0</v>
      </c>
      <c r="AZ476" s="450"/>
      <c r="BA476" s="450">
        <f t="shared" si="903"/>
        <v>322816</v>
      </c>
      <c r="BB476" s="449">
        <f t="shared" si="904"/>
        <v>0</v>
      </c>
      <c r="BC476" s="452">
        <f t="shared" si="905"/>
        <v>322816</v>
      </c>
      <c r="BD476" s="452">
        <f t="shared" si="906"/>
        <v>4196608</v>
      </c>
    </row>
    <row r="477" spans="1:56" s="451" customFormat="1" ht="27">
      <c r="A477" s="807">
        <v>30</v>
      </c>
      <c r="B477" s="808" t="s">
        <v>1216</v>
      </c>
      <c r="C477" s="809" t="s">
        <v>1960</v>
      </c>
      <c r="D477" s="809">
        <v>1999</v>
      </c>
      <c r="E477" s="810" t="s">
        <v>452</v>
      </c>
      <c r="F477" s="809">
        <v>1</v>
      </c>
      <c r="G477" s="811"/>
      <c r="H477" s="812"/>
      <c r="I477" s="813">
        <v>83200</v>
      </c>
      <c r="J477" s="813">
        <v>3.88</v>
      </c>
      <c r="K477" s="814">
        <f t="shared" si="874"/>
        <v>322816</v>
      </c>
      <c r="L477" s="814">
        <v>0</v>
      </c>
      <c r="M477" s="814"/>
      <c r="N477" s="814">
        <f t="shared" si="875"/>
        <v>322816</v>
      </c>
      <c r="O477" s="813"/>
      <c r="P477" s="815">
        <f t="shared" si="876"/>
        <v>322816</v>
      </c>
      <c r="Q477" s="815">
        <f t="shared" si="877"/>
        <v>4196608</v>
      </c>
      <c r="R477" s="454">
        <f t="shared" si="878"/>
        <v>1</v>
      </c>
      <c r="S477" s="448"/>
      <c r="T477" s="449">
        <v>83200</v>
      </c>
      <c r="U477" s="449">
        <f t="shared" si="879"/>
        <v>3.88</v>
      </c>
      <c r="V477" s="449"/>
      <c r="W477" s="449">
        <f t="shared" si="880"/>
        <v>3.88</v>
      </c>
      <c r="X477" s="450">
        <f t="shared" si="881"/>
        <v>322816</v>
      </c>
      <c r="Y477" s="450">
        <f t="shared" si="882"/>
        <v>0</v>
      </c>
      <c r="Z477" s="450"/>
      <c r="AA477" s="450">
        <f t="shared" si="883"/>
        <v>322816</v>
      </c>
      <c r="AB477" s="449">
        <f t="shared" si="884"/>
        <v>0</v>
      </c>
      <c r="AC477" s="452">
        <f t="shared" si="885"/>
        <v>322816</v>
      </c>
      <c r="AD477" s="452">
        <f t="shared" si="886"/>
        <v>4196608</v>
      </c>
      <c r="AE477" s="454">
        <f t="shared" si="887"/>
        <v>2</v>
      </c>
      <c r="AF477" s="448"/>
      <c r="AG477" s="449">
        <f t="shared" si="888"/>
        <v>83200</v>
      </c>
      <c r="AH477" s="449">
        <f t="shared" si="889"/>
        <v>3.88</v>
      </c>
      <c r="AI477" s="449"/>
      <c r="AJ477" s="449">
        <f t="shared" si="890"/>
        <v>3.88</v>
      </c>
      <c r="AK477" s="450">
        <f t="shared" si="891"/>
        <v>322816</v>
      </c>
      <c r="AL477" s="450">
        <f t="shared" si="892"/>
        <v>0</v>
      </c>
      <c r="AM477" s="450"/>
      <c r="AN477" s="450">
        <f t="shared" si="893"/>
        <v>322816</v>
      </c>
      <c r="AO477" s="449">
        <f t="shared" si="894"/>
        <v>0</v>
      </c>
      <c r="AP477" s="452">
        <f t="shared" si="895"/>
        <v>322816</v>
      </c>
      <c r="AQ477" s="452">
        <f t="shared" si="896"/>
        <v>4196608</v>
      </c>
      <c r="AR477" s="454">
        <f t="shared" si="897"/>
        <v>3</v>
      </c>
      <c r="AS477" s="448"/>
      <c r="AT477" s="449">
        <f t="shared" si="898"/>
        <v>83200</v>
      </c>
      <c r="AU477" s="449">
        <f t="shared" si="899"/>
        <v>3.88</v>
      </c>
      <c r="AV477" s="449"/>
      <c r="AW477" s="449">
        <f t="shared" si="900"/>
        <v>3.88</v>
      </c>
      <c r="AX477" s="450">
        <f t="shared" si="901"/>
        <v>322816</v>
      </c>
      <c r="AY477" s="450">
        <f t="shared" si="902"/>
        <v>0</v>
      </c>
      <c r="AZ477" s="450"/>
      <c r="BA477" s="450">
        <f t="shared" si="903"/>
        <v>322816</v>
      </c>
      <c r="BB477" s="449">
        <f t="shared" si="904"/>
        <v>0</v>
      </c>
      <c r="BC477" s="452">
        <f t="shared" si="905"/>
        <v>322816</v>
      </c>
      <c r="BD477" s="452">
        <f t="shared" si="906"/>
        <v>4196608</v>
      </c>
    </row>
    <row r="478" spans="1:56" s="451" customFormat="1" ht="27">
      <c r="A478" s="807">
        <v>31</v>
      </c>
      <c r="B478" s="808" t="s">
        <v>2741</v>
      </c>
      <c r="C478" s="809" t="s">
        <v>1960</v>
      </c>
      <c r="D478" s="809">
        <v>1998</v>
      </c>
      <c r="E478" s="810" t="s">
        <v>452</v>
      </c>
      <c r="F478" s="809">
        <v>1</v>
      </c>
      <c r="G478" s="811"/>
      <c r="H478" s="812"/>
      <c r="I478" s="813">
        <v>83200</v>
      </c>
      <c r="J478" s="813">
        <v>3.88</v>
      </c>
      <c r="K478" s="814">
        <f t="shared" si="874"/>
        <v>322816</v>
      </c>
      <c r="L478" s="814">
        <v>0</v>
      </c>
      <c r="M478" s="814"/>
      <c r="N478" s="814">
        <f t="shared" si="875"/>
        <v>322816</v>
      </c>
      <c r="O478" s="813"/>
      <c r="P478" s="815">
        <f t="shared" si="876"/>
        <v>322816</v>
      </c>
      <c r="Q478" s="815">
        <f t="shared" si="877"/>
        <v>4196608</v>
      </c>
      <c r="R478" s="454">
        <f t="shared" si="878"/>
        <v>1</v>
      </c>
      <c r="S478" s="448"/>
      <c r="T478" s="449">
        <v>83200</v>
      </c>
      <c r="U478" s="449">
        <f t="shared" si="879"/>
        <v>3.88</v>
      </c>
      <c r="V478" s="449"/>
      <c r="W478" s="449">
        <f t="shared" si="880"/>
        <v>3.88</v>
      </c>
      <c r="X478" s="450">
        <f t="shared" si="881"/>
        <v>322816</v>
      </c>
      <c r="Y478" s="450">
        <f t="shared" si="882"/>
        <v>0</v>
      </c>
      <c r="Z478" s="450"/>
      <c r="AA478" s="450">
        <f t="shared" si="883"/>
        <v>322816</v>
      </c>
      <c r="AB478" s="449">
        <f t="shared" si="884"/>
        <v>0</v>
      </c>
      <c r="AC478" s="452">
        <f t="shared" si="885"/>
        <v>322816</v>
      </c>
      <c r="AD478" s="452">
        <f t="shared" si="886"/>
        <v>4196608</v>
      </c>
      <c r="AE478" s="454">
        <f t="shared" si="887"/>
        <v>2</v>
      </c>
      <c r="AF478" s="448"/>
      <c r="AG478" s="449">
        <f t="shared" si="888"/>
        <v>83200</v>
      </c>
      <c r="AH478" s="449">
        <f t="shared" si="889"/>
        <v>3.88</v>
      </c>
      <c r="AI478" s="449"/>
      <c r="AJ478" s="449">
        <f t="shared" si="890"/>
        <v>3.88</v>
      </c>
      <c r="AK478" s="450">
        <f t="shared" si="891"/>
        <v>322816</v>
      </c>
      <c r="AL478" s="450">
        <f t="shared" si="892"/>
        <v>0</v>
      </c>
      <c r="AM478" s="450"/>
      <c r="AN478" s="450">
        <f t="shared" si="893"/>
        <v>322816</v>
      </c>
      <c r="AO478" s="449">
        <f t="shared" si="894"/>
        <v>0</v>
      </c>
      <c r="AP478" s="452">
        <f t="shared" si="895"/>
        <v>322816</v>
      </c>
      <c r="AQ478" s="452">
        <f t="shared" si="896"/>
        <v>4196608</v>
      </c>
      <c r="AR478" s="454">
        <f t="shared" si="897"/>
        <v>3</v>
      </c>
      <c r="AS478" s="448"/>
      <c r="AT478" s="449">
        <f t="shared" si="898"/>
        <v>83200</v>
      </c>
      <c r="AU478" s="449">
        <f t="shared" si="899"/>
        <v>3.88</v>
      </c>
      <c r="AV478" s="449"/>
      <c r="AW478" s="449">
        <f t="shared" si="900"/>
        <v>3.88</v>
      </c>
      <c r="AX478" s="450">
        <f t="shared" si="901"/>
        <v>322816</v>
      </c>
      <c r="AY478" s="450">
        <f t="shared" si="902"/>
        <v>0</v>
      </c>
      <c r="AZ478" s="450"/>
      <c r="BA478" s="450">
        <f t="shared" si="903"/>
        <v>322816</v>
      </c>
      <c r="BB478" s="449">
        <f t="shared" si="904"/>
        <v>0</v>
      </c>
      <c r="BC478" s="452">
        <f t="shared" si="905"/>
        <v>322816</v>
      </c>
      <c r="BD478" s="452">
        <f t="shared" si="906"/>
        <v>4196608</v>
      </c>
    </row>
    <row r="479" spans="1:56" s="451" customFormat="1" ht="27">
      <c r="A479" s="807">
        <v>32</v>
      </c>
      <c r="B479" s="808" t="s">
        <v>3248</v>
      </c>
      <c r="C479" s="809" t="s">
        <v>1961</v>
      </c>
      <c r="D479" s="809">
        <v>2002</v>
      </c>
      <c r="E479" s="810" t="s">
        <v>452</v>
      </c>
      <c r="F479" s="809">
        <v>1</v>
      </c>
      <c r="G479" s="811"/>
      <c r="H479" s="812"/>
      <c r="I479" s="813">
        <v>83200</v>
      </c>
      <c r="J479" s="813">
        <v>3.88</v>
      </c>
      <c r="K479" s="814">
        <f t="shared" si="874"/>
        <v>322816</v>
      </c>
      <c r="L479" s="814">
        <v>0</v>
      </c>
      <c r="M479" s="814"/>
      <c r="N479" s="814">
        <f t="shared" si="875"/>
        <v>322816</v>
      </c>
      <c r="O479" s="813"/>
      <c r="P479" s="815">
        <f t="shared" si="876"/>
        <v>322816</v>
      </c>
      <c r="Q479" s="815">
        <f t="shared" si="877"/>
        <v>4196608</v>
      </c>
      <c r="R479" s="454">
        <f t="shared" si="878"/>
        <v>1</v>
      </c>
      <c r="S479" s="448"/>
      <c r="T479" s="449">
        <v>83200</v>
      </c>
      <c r="U479" s="449">
        <f t="shared" si="879"/>
        <v>3.88</v>
      </c>
      <c r="V479" s="449"/>
      <c r="W479" s="449">
        <f t="shared" si="880"/>
        <v>3.88</v>
      </c>
      <c r="X479" s="450">
        <f t="shared" si="881"/>
        <v>322816</v>
      </c>
      <c r="Y479" s="450">
        <f t="shared" si="882"/>
        <v>0</v>
      </c>
      <c r="Z479" s="450"/>
      <c r="AA479" s="450">
        <f t="shared" si="883"/>
        <v>322816</v>
      </c>
      <c r="AB479" s="449">
        <f t="shared" si="884"/>
        <v>0</v>
      </c>
      <c r="AC479" s="452">
        <f t="shared" si="885"/>
        <v>322816</v>
      </c>
      <c r="AD479" s="452">
        <f t="shared" si="886"/>
        <v>4196608</v>
      </c>
      <c r="AE479" s="454">
        <f t="shared" si="887"/>
        <v>2</v>
      </c>
      <c r="AF479" s="448"/>
      <c r="AG479" s="449">
        <f t="shared" si="888"/>
        <v>83200</v>
      </c>
      <c r="AH479" s="449">
        <f t="shared" si="889"/>
        <v>3.88</v>
      </c>
      <c r="AI479" s="449"/>
      <c r="AJ479" s="449">
        <f t="shared" si="890"/>
        <v>3.88</v>
      </c>
      <c r="AK479" s="450">
        <f t="shared" si="891"/>
        <v>322816</v>
      </c>
      <c r="AL479" s="450">
        <f t="shared" si="892"/>
        <v>0</v>
      </c>
      <c r="AM479" s="450"/>
      <c r="AN479" s="450">
        <f t="shared" si="893"/>
        <v>322816</v>
      </c>
      <c r="AO479" s="449">
        <f t="shared" si="894"/>
        <v>0</v>
      </c>
      <c r="AP479" s="452">
        <f t="shared" si="895"/>
        <v>322816</v>
      </c>
      <c r="AQ479" s="452">
        <f t="shared" si="896"/>
        <v>4196608</v>
      </c>
      <c r="AR479" s="454">
        <f t="shared" si="897"/>
        <v>3</v>
      </c>
      <c r="AS479" s="448"/>
      <c r="AT479" s="449">
        <f t="shared" si="898"/>
        <v>83200</v>
      </c>
      <c r="AU479" s="449">
        <f t="shared" si="899"/>
        <v>3.88</v>
      </c>
      <c r="AV479" s="449"/>
      <c r="AW479" s="449">
        <f t="shared" si="900"/>
        <v>3.88</v>
      </c>
      <c r="AX479" s="450">
        <f t="shared" si="901"/>
        <v>322816</v>
      </c>
      <c r="AY479" s="450">
        <f t="shared" si="902"/>
        <v>0</v>
      </c>
      <c r="AZ479" s="450"/>
      <c r="BA479" s="450">
        <f t="shared" si="903"/>
        <v>322816</v>
      </c>
      <c r="BB479" s="449">
        <f t="shared" si="904"/>
        <v>0</v>
      </c>
      <c r="BC479" s="452">
        <f t="shared" si="905"/>
        <v>322816</v>
      </c>
      <c r="BD479" s="452">
        <f t="shared" si="906"/>
        <v>4196608</v>
      </c>
    </row>
    <row r="480" spans="1:56" s="451" customFormat="1" ht="27">
      <c r="A480" s="807">
        <v>33</v>
      </c>
      <c r="B480" s="808" t="s">
        <v>1293</v>
      </c>
      <c r="C480" s="809" t="s">
        <v>1960</v>
      </c>
      <c r="D480" s="809">
        <v>1999</v>
      </c>
      <c r="E480" s="810" t="s">
        <v>452</v>
      </c>
      <c r="F480" s="809">
        <v>1</v>
      </c>
      <c r="G480" s="811"/>
      <c r="H480" s="812"/>
      <c r="I480" s="813">
        <v>83200</v>
      </c>
      <c r="J480" s="813">
        <v>3.88</v>
      </c>
      <c r="K480" s="814">
        <f t="shared" si="874"/>
        <v>322816</v>
      </c>
      <c r="L480" s="814">
        <v>0</v>
      </c>
      <c r="M480" s="814"/>
      <c r="N480" s="814">
        <f t="shared" si="875"/>
        <v>322816</v>
      </c>
      <c r="O480" s="813"/>
      <c r="P480" s="815">
        <f t="shared" si="876"/>
        <v>322816</v>
      </c>
      <c r="Q480" s="815">
        <f t="shared" si="877"/>
        <v>4196608</v>
      </c>
      <c r="R480" s="454">
        <f t="shared" si="878"/>
        <v>1</v>
      </c>
      <c r="S480" s="448"/>
      <c r="T480" s="449">
        <v>83200</v>
      </c>
      <c r="U480" s="449">
        <f t="shared" si="879"/>
        <v>3.88</v>
      </c>
      <c r="V480" s="449"/>
      <c r="W480" s="449">
        <f t="shared" si="880"/>
        <v>3.88</v>
      </c>
      <c r="X480" s="450">
        <f t="shared" si="881"/>
        <v>322816</v>
      </c>
      <c r="Y480" s="450">
        <f t="shared" si="882"/>
        <v>0</v>
      </c>
      <c r="Z480" s="450"/>
      <c r="AA480" s="450">
        <f t="shared" si="883"/>
        <v>322816</v>
      </c>
      <c r="AB480" s="449">
        <f t="shared" si="884"/>
        <v>0</v>
      </c>
      <c r="AC480" s="452">
        <f t="shared" si="885"/>
        <v>322816</v>
      </c>
      <c r="AD480" s="452">
        <f t="shared" si="886"/>
        <v>4196608</v>
      </c>
      <c r="AE480" s="454">
        <f t="shared" si="887"/>
        <v>2</v>
      </c>
      <c r="AF480" s="448"/>
      <c r="AG480" s="449">
        <f t="shared" si="888"/>
        <v>83200</v>
      </c>
      <c r="AH480" s="449">
        <f t="shared" si="889"/>
        <v>3.88</v>
      </c>
      <c r="AI480" s="449"/>
      <c r="AJ480" s="449">
        <f t="shared" si="890"/>
        <v>3.88</v>
      </c>
      <c r="AK480" s="450">
        <f t="shared" si="891"/>
        <v>322816</v>
      </c>
      <c r="AL480" s="450">
        <f t="shared" si="892"/>
        <v>0</v>
      </c>
      <c r="AM480" s="450"/>
      <c r="AN480" s="450">
        <f t="shared" si="893"/>
        <v>322816</v>
      </c>
      <c r="AO480" s="449">
        <f t="shared" si="894"/>
        <v>0</v>
      </c>
      <c r="AP480" s="452">
        <f t="shared" si="895"/>
        <v>322816</v>
      </c>
      <c r="AQ480" s="452">
        <f t="shared" si="896"/>
        <v>4196608</v>
      </c>
      <c r="AR480" s="454">
        <f t="shared" si="897"/>
        <v>3</v>
      </c>
      <c r="AS480" s="448"/>
      <c r="AT480" s="449">
        <f t="shared" si="898"/>
        <v>83200</v>
      </c>
      <c r="AU480" s="449">
        <f t="shared" si="899"/>
        <v>3.88</v>
      </c>
      <c r="AV480" s="449"/>
      <c r="AW480" s="449">
        <f t="shared" si="900"/>
        <v>3.88</v>
      </c>
      <c r="AX480" s="450">
        <f t="shared" si="901"/>
        <v>322816</v>
      </c>
      <c r="AY480" s="450">
        <f t="shared" si="902"/>
        <v>0</v>
      </c>
      <c r="AZ480" s="450"/>
      <c r="BA480" s="450">
        <f t="shared" si="903"/>
        <v>322816</v>
      </c>
      <c r="BB480" s="449">
        <f t="shared" si="904"/>
        <v>0</v>
      </c>
      <c r="BC480" s="452">
        <f t="shared" si="905"/>
        <v>322816</v>
      </c>
      <c r="BD480" s="452">
        <f t="shared" si="906"/>
        <v>4196608</v>
      </c>
    </row>
    <row r="481" spans="1:56" s="451" customFormat="1" ht="27">
      <c r="A481" s="807">
        <v>34</v>
      </c>
      <c r="B481" s="808" t="s">
        <v>2742</v>
      </c>
      <c r="C481" s="809" t="s">
        <v>1960</v>
      </c>
      <c r="D481" s="809">
        <v>1999</v>
      </c>
      <c r="E481" s="810" t="s">
        <v>452</v>
      </c>
      <c r="F481" s="809">
        <v>1</v>
      </c>
      <c r="G481" s="811"/>
      <c r="H481" s="812"/>
      <c r="I481" s="813">
        <v>83200</v>
      </c>
      <c r="J481" s="813">
        <v>3.88</v>
      </c>
      <c r="K481" s="814">
        <f t="shared" si="874"/>
        <v>322816</v>
      </c>
      <c r="L481" s="814">
        <v>0</v>
      </c>
      <c r="M481" s="814"/>
      <c r="N481" s="814">
        <f t="shared" si="875"/>
        <v>322816</v>
      </c>
      <c r="O481" s="813"/>
      <c r="P481" s="815">
        <f t="shared" si="876"/>
        <v>322816</v>
      </c>
      <c r="Q481" s="815">
        <f t="shared" si="877"/>
        <v>4196608</v>
      </c>
      <c r="R481" s="454">
        <f t="shared" si="878"/>
        <v>1</v>
      </c>
      <c r="S481" s="448"/>
      <c r="T481" s="449">
        <v>83200</v>
      </c>
      <c r="U481" s="449">
        <f t="shared" si="879"/>
        <v>3.88</v>
      </c>
      <c r="V481" s="449"/>
      <c r="W481" s="449">
        <f t="shared" si="880"/>
        <v>3.88</v>
      </c>
      <c r="X481" s="450">
        <f t="shared" si="881"/>
        <v>322816</v>
      </c>
      <c r="Y481" s="450">
        <f t="shared" si="882"/>
        <v>0</v>
      </c>
      <c r="Z481" s="450"/>
      <c r="AA481" s="450">
        <f t="shared" si="883"/>
        <v>322816</v>
      </c>
      <c r="AB481" s="449">
        <f t="shared" si="884"/>
        <v>0</v>
      </c>
      <c r="AC481" s="452">
        <f t="shared" si="885"/>
        <v>322816</v>
      </c>
      <c r="AD481" s="452">
        <f t="shared" si="886"/>
        <v>4196608</v>
      </c>
      <c r="AE481" s="454">
        <f t="shared" si="887"/>
        <v>2</v>
      </c>
      <c r="AF481" s="448"/>
      <c r="AG481" s="449">
        <f t="shared" si="888"/>
        <v>83200</v>
      </c>
      <c r="AH481" s="449">
        <f t="shared" si="889"/>
        <v>3.88</v>
      </c>
      <c r="AI481" s="449"/>
      <c r="AJ481" s="449">
        <f t="shared" si="890"/>
        <v>3.88</v>
      </c>
      <c r="AK481" s="450">
        <f t="shared" si="891"/>
        <v>322816</v>
      </c>
      <c r="AL481" s="450">
        <f t="shared" si="892"/>
        <v>0</v>
      </c>
      <c r="AM481" s="450"/>
      <c r="AN481" s="450">
        <f t="shared" si="893"/>
        <v>322816</v>
      </c>
      <c r="AO481" s="449">
        <f t="shared" si="894"/>
        <v>0</v>
      </c>
      <c r="AP481" s="452">
        <f t="shared" si="895"/>
        <v>322816</v>
      </c>
      <c r="AQ481" s="452">
        <f t="shared" si="896"/>
        <v>4196608</v>
      </c>
      <c r="AR481" s="454">
        <f t="shared" si="897"/>
        <v>3</v>
      </c>
      <c r="AS481" s="448"/>
      <c r="AT481" s="449">
        <f t="shared" si="898"/>
        <v>83200</v>
      </c>
      <c r="AU481" s="449">
        <f t="shared" si="899"/>
        <v>3.88</v>
      </c>
      <c r="AV481" s="449"/>
      <c r="AW481" s="449">
        <f t="shared" si="900"/>
        <v>3.88</v>
      </c>
      <c r="AX481" s="450">
        <f t="shared" si="901"/>
        <v>322816</v>
      </c>
      <c r="AY481" s="450">
        <f t="shared" si="902"/>
        <v>0</v>
      </c>
      <c r="AZ481" s="450"/>
      <c r="BA481" s="450">
        <f t="shared" si="903"/>
        <v>322816</v>
      </c>
      <c r="BB481" s="449">
        <f t="shared" si="904"/>
        <v>0</v>
      </c>
      <c r="BC481" s="452">
        <f t="shared" si="905"/>
        <v>322816</v>
      </c>
      <c r="BD481" s="452">
        <f t="shared" si="906"/>
        <v>4196608</v>
      </c>
    </row>
    <row r="482" spans="1:56" s="451" customFormat="1" ht="27">
      <c r="A482" s="807">
        <v>35</v>
      </c>
      <c r="B482" s="808" t="s">
        <v>1290</v>
      </c>
      <c r="C482" s="809" t="s">
        <v>1960</v>
      </c>
      <c r="D482" s="809">
        <v>2000</v>
      </c>
      <c r="E482" s="810" t="s">
        <v>452</v>
      </c>
      <c r="F482" s="809">
        <v>1</v>
      </c>
      <c r="G482" s="811"/>
      <c r="H482" s="812"/>
      <c r="I482" s="813">
        <v>83200</v>
      </c>
      <c r="J482" s="813">
        <v>3.88</v>
      </c>
      <c r="K482" s="814">
        <f t="shared" si="874"/>
        <v>322816</v>
      </c>
      <c r="L482" s="814">
        <v>0</v>
      </c>
      <c r="M482" s="814"/>
      <c r="N482" s="814">
        <f t="shared" si="875"/>
        <v>322816</v>
      </c>
      <c r="O482" s="813"/>
      <c r="P482" s="815">
        <f t="shared" si="876"/>
        <v>322816</v>
      </c>
      <c r="Q482" s="815">
        <f t="shared" si="877"/>
        <v>4196608</v>
      </c>
      <c r="R482" s="454">
        <f t="shared" si="878"/>
        <v>1</v>
      </c>
      <c r="S482" s="448"/>
      <c r="T482" s="449">
        <v>83200</v>
      </c>
      <c r="U482" s="449">
        <f t="shared" si="879"/>
        <v>3.88</v>
      </c>
      <c r="V482" s="449"/>
      <c r="W482" s="449">
        <f t="shared" si="880"/>
        <v>3.88</v>
      </c>
      <c r="X482" s="450">
        <f t="shared" si="881"/>
        <v>322816</v>
      </c>
      <c r="Y482" s="450">
        <f t="shared" si="882"/>
        <v>0</v>
      </c>
      <c r="Z482" s="450"/>
      <c r="AA482" s="450">
        <f t="shared" si="883"/>
        <v>322816</v>
      </c>
      <c r="AB482" s="449">
        <f t="shared" si="884"/>
        <v>0</v>
      </c>
      <c r="AC482" s="452">
        <f t="shared" si="885"/>
        <v>322816</v>
      </c>
      <c r="AD482" s="452">
        <f t="shared" si="886"/>
        <v>4196608</v>
      </c>
      <c r="AE482" s="454">
        <f t="shared" si="887"/>
        <v>2</v>
      </c>
      <c r="AF482" s="448"/>
      <c r="AG482" s="449">
        <f t="shared" si="888"/>
        <v>83200</v>
      </c>
      <c r="AH482" s="449">
        <f t="shared" si="889"/>
        <v>3.88</v>
      </c>
      <c r="AI482" s="449"/>
      <c r="AJ482" s="449">
        <f t="shared" si="890"/>
        <v>3.88</v>
      </c>
      <c r="AK482" s="450">
        <f t="shared" si="891"/>
        <v>322816</v>
      </c>
      <c r="AL482" s="450">
        <f t="shared" si="892"/>
        <v>0</v>
      </c>
      <c r="AM482" s="450"/>
      <c r="AN482" s="450">
        <f t="shared" si="893"/>
        <v>322816</v>
      </c>
      <c r="AO482" s="449">
        <f t="shared" si="894"/>
        <v>0</v>
      </c>
      <c r="AP482" s="452">
        <f t="shared" si="895"/>
        <v>322816</v>
      </c>
      <c r="AQ482" s="452">
        <f t="shared" si="896"/>
        <v>4196608</v>
      </c>
      <c r="AR482" s="454">
        <f t="shared" si="897"/>
        <v>3</v>
      </c>
      <c r="AS482" s="448"/>
      <c r="AT482" s="449">
        <f t="shared" si="898"/>
        <v>83200</v>
      </c>
      <c r="AU482" s="449">
        <f t="shared" si="899"/>
        <v>3.88</v>
      </c>
      <c r="AV482" s="449"/>
      <c r="AW482" s="449">
        <f t="shared" si="900"/>
        <v>3.88</v>
      </c>
      <c r="AX482" s="450">
        <f t="shared" si="901"/>
        <v>322816</v>
      </c>
      <c r="AY482" s="450">
        <f t="shared" si="902"/>
        <v>0</v>
      </c>
      <c r="AZ482" s="450"/>
      <c r="BA482" s="450">
        <f t="shared" si="903"/>
        <v>322816</v>
      </c>
      <c r="BB482" s="449">
        <f t="shared" si="904"/>
        <v>0</v>
      </c>
      <c r="BC482" s="452">
        <f t="shared" si="905"/>
        <v>322816</v>
      </c>
      <c r="BD482" s="452">
        <f t="shared" si="906"/>
        <v>4196608</v>
      </c>
    </row>
    <row r="483" spans="1:56" s="451" customFormat="1" ht="27">
      <c r="A483" s="807">
        <v>36</v>
      </c>
      <c r="B483" s="808" t="s">
        <v>78</v>
      </c>
      <c r="C483" s="809"/>
      <c r="D483" s="809"/>
      <c r="E483" s="810" t="s">
        <v>452</v>
      </c>
      <c r="F483" s="809">
        <v>1</v>
      </c>
      <c r="G483" s="811"/>
      <c r="H483" s="812"/>
      <c r="I483" s="813">
        <v>83200</v>
      </c>
      <c r="J483" s="813">
        <v>3.88</v>
      </c>
      <c r="K483" s="814">
        <f>+J483*I483</f>
        <v>322816</v>
      </c>
      <c r="L483" s="814">
        <v>0</v>
      </c>
      <c r="M483" s="814"/>
      <c r="N483" s="814">
        <f>+K483+L483+M483</f>
        <v>322816</v>
      </c>
      <c r="O483" s="813"/>
      <c r="P483" s="815">
        <f>+N483+O483</f>
        <v>322816</v>
      </c>
      <c r="Q483" s="815">
        <f>+P483*13</f>
        <v>4196608</v>
      </c>
      <c r="R483" s="454">
        <f>+G483+1</f>
        <v>1</v>
      </c>
      <c r="S483" s="448"/>
      <c r="T483" s="449">
        <v>83200</v>
      </c>
      <c r="U483" s="449">
        <f>+J483</f>
        <v>3.88</v>
      </c>
      <c r="V483" s="449"/>
      <c r="W483" s="449">
        <f>+U483+U483*V483</f>
        <v>3.88</v>
      </c>
      <c r="X483" s="450">
        <f>+W483*T483</f>
        <v>322816</v>
      </c>
      <c r="Y483" s="450">
        <f>IF((S483&lt;=30)*AND(X483*S483%&gt;L483),X483*S483%,IF((S483&gt;30)*AND(X483*30%&gt;L483),X483*30%,L483))</f>
        <v>0</v>
      </c>
      <c r="Z483" s="450"/>
      <c r="AA483" s="450">
        <f>+X483+Y483</f>
        <v>322816</v>
      </c>
      <c r="AB483" s="449">
        <f>+O483</f>
        <v>0</v>
      </c>
      <c r="AC483" s="452">
        <f>+AA483+AB483</f>
        <v>322816</v>
      </c>
      <c r="AD483" s="452">
        <f>+AC483*13</f>
        <v>4196608</v>
      </c>
      <c r="AE483" s="454">
        <f>+R483+1</f>
        <v>2</v>
      </c>
      <c r="AF483" s="448"/>
      <c r="AG483" s="449">
        <f>+T483</f>
        <v>83200</v>
      </c>
      <c r="AH483" s="449">
        <f>+J483</f>
        <v>3.88</v>
      </c>
      <c r="AI483" s="449"/>
      <c r="AJ483" s="449">
        <f>+AH483+AH483*AI483</f>
        <v>3.88</v>
      </c>
      <c r="AK483" s="450">
        <f>+AJ483*AG483</f>
        <v>322816</v>
      </c>
      <c r="AL483" s="450">
        <f>IF((AF483&lt;=30)*AND(AK483*AF483%&gt;Y483),AK483*AF483%,IF((AF483&gt;30)*AND(AK483*30%&gt;Y483),AK483*30%,Y483))</f>
        <v>0</v>
      </c>
      <c r="AM483" s="450"/>
      <c r="AN483" s="450">
        <f>+AK483+AL483</f>
        <v>322816</v>
      </c>
      <c r="AO483" s="449">
        <f>+AB483</f>
        <v>0</v>
      </c>
      <c r="AP483" s="452">
        <f>+AN483+AO483</f>
        <v>322816</v>
      </c>
      <c r="AQ483" s="452">
        <f>+AP483*13</f>
        <v>4196608</v>
      </c>
      <c r="AR483" s="454">
        <f>+AE483+1</f>
        <v>3</v>
      </c>
      <c r="AS483" s="448"/>
      <c r="AT483" s="449">
        <f>+AG483</f>
        <v>83200</v>
      </c>
      <c r="AU483" s="449">
        <f>+J483</f>
        <v>3.88</v>
      </c>
      <c r="AV483" s="449"/>
      <c r="AW483" s="449">
        <f>+AU483+AU483*AV483</f>
        <v>3.88</v>
      </c>
      <c r="AX483" s="450">
        <f>+AW483*AT483</f>
        <v>322816</v>
      </c>
      <c r="AY483" s="450">
        <f>IF((AS483&lt;=30)*AND(AX483*AS483%&gt;AL483),AX483*AS483%,IF((AS483&gt;30)*AND(AX483*30%&gt;AL483),AX483*30%,AL483))</f>
        <v>0</v>
      </c>
      <c r="AZ483" s="450"/>
      <c r="BA483" s="450">
        <f>+AX483+AY483</f>
        <v>322816</v>
      </c>
      <c r="BB483" s="449">
        <f>+AO483</f>
        <v>0</v>
      </c>
      <c r="BC483" s="452">
        <f>+BA483+BB483</f>
        <v>322816</v>
      </c>
      <c r="BD483" s="452">
        <f>+BC483*13</f>
        <v>4196608</v>
      </c>
    </row>
    <row r="484" spans="1:56" s="453" customFormat="1" ht="14.25">
      <c r="A484" s="958" t="s">
        <v>64</v>
      </c>
      <c r="B484" s="958"/>
      <c r="C484" s="958"/>
      <c r="D484" s="958"/>
      <c r="E484" s="958"/>
      <c r="F484" s="745">
        <f t="shared" ref="F484:AK484" si="907">SUM(F448:F483)</f>
        <v>36</v>
      </c>
      <c r="G484" s="745">
        <f t="shared" si="907"/>
        <v>0</v>
      </c>
      <c r="H484" s="745">
        <f t="shared" si="907"/>
        <v>0</v>
      </c>
      <c r="I484" s="745">
        <f t="shared" si="907"/>
        <v>2995200</v>
      </c>
      <c r="J484" s="745">
        <f t="shared" si="907"/>
        <v>139.67999999999992</v>
      </c>
      <c r="K484" s="745">
        <f t="shared" si="907"/>
        <v>11621376</v>
      </c>
      <c r="L484" s="745">
        <f t="shared" si="907"/>
        <v>0</v>
      </c>
      <c r="M484" s="745">
        <f t="shared" si="907"/>
        <v>0</v>
      </c>
      <c r="N484" s="745">
        <f t="shared" si="907"/>
        <v>11621376</v>
      </c>
      <c r="O484" s="745">
        <f t="shared" si="907"/>
        <v>0</v>
      </c>
      <c r="P484" s="745">
        <f t="shared" si="907"/>
        <v>11621376</v>
      </c>
      <c r="Q484" s="745">
        <f t="shared" si="907"/>
        <v>151077888</v>
      </c>
      <c r="R484" s="745">
        <f t="shared" si="907"/>
        <v>36</v>
      </c>
      <c r="S484" s="745">
        <f t="shared" si="907"/>
        <v>0</v>
      </c>
      <c r="T484" s="745">
        <f t="shared" si="907"/>
        <v>2995200</v>
      </c>
      <c r="U484" s="745">
        <f t="shared" si="907"/>
        <v>139.67999999999992</v>
      </c>
      <c r="V484" s="745">
        <f t="shared" si="907"/>
        <v>0</v>
      </c>
      <c r="W484" s="745">
        <f t="shared" si="907"/>
        <v>139.67999999999992</v>
      </c>
      <c r="X484" s="745">
        <f t="shared" si="907"/>
        <v>11621376</v>
      </c>
      <c r="Y484" s="745">
        <f t="shared" si="907"/>
        <v>0</v>
      </c>
      <c r="Z484" s="745">
        <f t="shared" si="907"/>
        <v>0</v>
      </c>
      <c r="AA484" s="745">
        <f t="shared" si="907"/>
        <v>11621376</v>
      </c>
      <c r="AB484" s="745">
        <f t="shared" si="907"/>
        <v>0</v>
      </c>
      <c r="AC484" s="745">
        <f t="shared" si="907"/>
        <v>11621376</v>
      </c>
      <c r="AD484" s="745">
        <f t="shared" si="907"/>
        <v>151077888</v>
      </c>
      <c r="AE484" s="745">
        <f t="shared" si="907"/>
        <v>72</v>
      </c>
      <c r="AF484" s="745">
        <f t="shared" si="907"/>
        <v>0</v>
      </c>
      <c r="AG484" s="745">
        <f t="shared" si="907"/>
        <v>2995200</v>
      </c>
      <c r="AH484" s="745">
        <f t="shared" si="907"/>
        <v>139.67999999999992</v>
      </c>
      <c r="AI484" s="745">
        <f t="shared" si="907"/>
        <v>0</v>
      </c>
      <c r="AJ484" s="745">
        <f t="shared" si="907"/>
        <v>139.67999999999992</v>
      </c>
      <c r="AK484" s="745">
        <f t="shared" si="907"/>
        <v>11621376</v>
      </c>
      <c r="AL484" s="745">
        <f t="shared" ref="AL484:BD484" si="908">SUM(AL448:AL483)</f>
        <v>0</v>
      </c>
      <c r="AM484" s="745">
        <f t="shared" si="908"/>
        <v>0</v>
      </c>
      <c r="AN484" s="745">
        <f t="shared" si="908"/>
        <v>11621376</v>
      </c>
      <c r="AO484" s="745">
        <f t="shared" si="908"/>
        <v>0</v>
      </c>
      <c r="AP484" s="745">
        <f t="shared" si="908"/>
        <v>11621376</v>
      </c>
      <c r="AQ484" s="745">
        <f t="shared" si="908"/>
        <v>151077888</v>
      </c>
      <c r="AR484" s="745">
        <f t="shared" si="908"/>
        <v>108</v>
      </c>
      <c r="AS484" s="745">
        <f t="shared" si="908"/>
        <v>0</v>
      </c>
      <c r="AT484" s="745">
        <f t="shared" si="908"/>
        <v>2995200</v>
      </c>
      <c r="AU484" s="745">
        <f t="shared" si="908"/>
        <v>139.67999999999992</v>
      </c>
      <c r="AV484" s="745">
        <f t="shared" si="908"/>
        <v>0</v>
      </c>
      <c r="AW484" s="745">
        <f t="shared" si="908"/>
        <v>139.67999999999992</v>
      </c>
      <c r="AX484" s="745">
        <f t="shared" si="908"/>
        <v>11621376</v>
      </c>
      <c r="AY484" s="745">
        <f t="shared" si="908"/>
        <v>0</v>
      </c>
      <c r="AZ484" s="745">
        <f t="shared" si="908"/>
        <v>0</v>
      </c>
      <c r="BA484" s="745">
        <f t="shared" si="908"/>
        <v>11621376</v>
      </c>
      <c r="BB484" s="745">
        <f t="shared" si="908"/>
        <v>0</v>
      </c>
      <c r="BC484" s="745">
        <f t="shared" si="908"/>
        <v>11621376</v>
      </c>
      <c r="BD484" s="745">
        <f t="shared" si="908"/>
        <v>151077888</v>
      </c>
    </row>
  </sheetData>
  <autoFilter ref="A1:BE484"/>
  <mergeCells count="221">
    <mergeCell ref="A359:F359"/>
    <mergeCell ref="G359:Q359"/>
    <mergeCell ref="R359:AD359"/>
    <mergeCell ref="AE359:AQ359"/>
    <mergeCell ref="AR359:BD359"/>
    <mergeCell ref="G399:Q399"/>
    <mergeCell ref="A193:F193"/>
    <mergeCell ref="A194:F194"/>
    <mergeCell ref="G194:Q194"/>
    <mergeCell ref="A356:E356"/>
    <mergeCell ref="G398:Q398"/>
    <mergeCell ref="R398:AD398"/>
    <mergeCell ref="AE398:AQ398"/>
    <mergeCell ref="A398:F398"/>
    <mergeCell ref="AE207:AQ207"/>
    <mergeCell ref="A380:F380"/>
    <mergeCell ref="G380:Q380"/>
    <mergeCell ref="R380:AD380"/>
    <mergeCell ref="AE380:AQ380"/>
    <mergeCell ref="A377:E377"/>
    <mergeCell ref="A358:F358"/>
    <mergeCell ref="G358:Q358"/>
    <mergeCell ref="R358:AD358"/>
    <mergeCell ref="AE194:AQ194"/>
    <mergeCell ref="E1:E2"/>
    <mergeCell ref="G6:Q6"/>
    <mergeCell ref="R6:AD6"/>
    <mergeCell ref="R7:AD7"/>
    <mergeCell ref="AE7:AQ7"/>
    <mergeCell ref="G34:Q34"/>
    <mergeCell ref="R34:AD34"/>
    <mergeCell ref="AE34:AQ34"/>
    <mergeCell ref="A32:E32"/>
    <mergeCell ref="AE6:AQ6"/>
    <mergeCell ref="A6:F6"/>
    <mergeCell ref="A7:F7"/>
    <mergeCell ref="G7:Q7"/>
    <mergeCell ref="A118:E118"/>
    <mergeCell ref="G120:Q120"/>
    <mergeCell ref="R120:AD120"/>
    <mergeCell ref="AR34:BD34"/>
    <mergeCell ref="R35:AD35"/>
    <mergeCell ref="AE35:AQ35"/>
    <mergeCell ref="AR35:BD35"/>
    <mergeCell ref="AE358:AQ358"/>
    <mergeCell ref="AE120:AQ120"/>
    <mergeCell ref="AE96:AQ96"/>
    <mergeCell ref="R147:AD147"/>
    <mergeCell ref="AE147:AQ147"/>
    <mergeCell ref="A146:F146"/>
    <mergeCell ref="G147:Q147"/>
    <mergeCell ref="A147:F147"/>
    <mergeCell ref="R146:AD146"/>
    <mergeCell ref="AE146:AQ146"/>
    <mergeCell ref="G97:Q97"/>
    <mergeCell ref="A96:F96"/>
    <mergeCell ref="AR358:BD358"/>
    <mergeCell ref="A204:E204"/>
    <mergeCell ref="AR193:BD193"/>
    <mergeCell ref="R194:AD194"/>
    <mergeCell ref="AR194:BD194"/>
    <mergeCell ref="AR6:BD6"/>
    <mergeCell ref="AR7:BD7"/>
    <mergeCell ref="A34:F34"/>
    <mergeCell ref="A35:F35"/>
    <mergeCell ref="G35:Q35"/>
    <mergeCell ref="AR147:BD147"/>
    <mergeCell ref="A94:E94"/>
    <mergeCell ref="G96:Q96"/>
    <mergeCell ref="R96:AD96"/>
    <mergeCell ref="AR96:BD96"/>
    <mergeCell ref="R97:AD97"/>
    <mergeCell ref="AE97:AQ97"/>
    <mergeCell ref="AR97:BD97"/>
    <mergeCell ref="A144:E144"/>
    <mergeCell ref="G146:Q146"/>
    <mergeCell ref="AR120:BD120"/>
    <mergeCell ref="R121:AD121"/>
    <mergeCell ref="AE121:AQ121"/>
    <mergeCell ref="AR121:BD121"/>
    <mergeCell ref="AR146:BD146"/>
    <mergeCell ref="A97:F97"/>
    <mergeCell ref="G121:Q121"/>
    <mergeCell ref="A120:F120"/>
    <mergeCell ref="A121:F121"/>
    <mergeCell ref="G193:Q193"/>
    <mergeCell ref="R193:AD193"/>
    <mergeCell ref="AE193:AQ193"/>
    <mergeCell ref="A162:E162"/>
    <mergeCell ref="AR207:BD207"/>
    <mergeCell ref="G206:Q206"/>
    <mergeCell ref="R206:AD206"/>
    <mergeCell ref="AE206:AQ206"/>
    <mergeCell ref="AR206:BD206"/>
    <mergeCell ref="G207:Q207"/>
    <mergeCell ref="A206:F206"/>
    <mergeCell ref="A207:F207"/>
    <mergeCell ref="R207:AD207"/>
    <mergeCell ref="AR164:BD164"/>
    <mergeCell ref="R165:AD165"/>
    <mergeCell ref="AE165:AQ165"/>
    <mergeCell ref="AR165:BD165"/>
    <mergeCell ref="AR225:BD225"/>
    <mergeCell ref="R226:AD226"/>
    <mergeCell ref="AE226:AQ226"/>
    <mergeCell ref="AR226:BD226"/>
    <mergeCell ref="A223:E223"/>
    <mergeCell ref="G225:Q225"/>
    <mergeCell ref="R225:AD225"/>
    <mergeCell ref="AE225:AQ225"/>
    <mergeCell ref="G226:Q226"/>
    <mergeCell ref="A225:F225"/>
    <mergeCell ref="A226:F226"/>
    <mergeCell ref="AR241:BD241"/>
    <mergeCell ref="R242:AD242"/>
    <mergeCell ref="AE242:AQ242"/>
    <mergeCell ref="AR242:BD242"/>
    <mergeCell ref="A239:E239"/>
    <mergeCell ref="G241:Q241"/>
    <mergeCell ref="R241:AD241"/>
    <mergeCell ref="AE241:AQ241"/>
    <mergeCell ref="G242:Q242"/>
    <mergeCell ref="A241:F241"/>
    <mergeCell ref="A242:F242"/>
    <mergeCell ref="AR256:BD256"/>
    <mergeCell ref="R257:AD257"/>
    <mergeCell ref="AE257:AQ257"/>
    <mergeCell ref="AR257:BD257"/>
    <mergeCell ref="A254:E254"/>
    <mergeCell ref="G256:Q256"/>
    <mergeCell ref="R256:AD256"/>
    <mergeCell ref="AE256:AQ256"/>
    <mergeCell ref="A256:F256"/>
    <mergeCell ref="A257:F257"/>
    <mergeCell ref="G257:Q257"/>
    <mergeCell ref="G294:Q294"/>
    <mergeCell ref="A293:F293"/>
    <mergeCell ref="A294:F294"/>
    <mergeCell ref="AR275:BD275"/>
    <mergeCell ref="R276:AD276"/>
    <mergeCell ref="AE276:AQ276"/>
    <mergeCell ref="AR276:BD276"/>
    <mergeCell ref="A273:E273"/>
    <mergeCell ref="G275:Q275"/>
    <mergeCell ref="R275:AD275"/>
    <mergeCell ref="AE275:AQ275"/>
    <mergeCell ref="G276:Q276"/>
    <mergeCell ref="A275:F275"/>
    <mergeCell ref="A276:F276"/>
    <mergeCell ref="A338:E338"/>
    <mergeCell ref="G164:Q164"/>
    <mergeCell ref="R164:AD164"/>
    <mergeCell ref="AE164:AQ164"/>
    <mergeCell ref="G165:Q165"/>
    <mergeCell ref="A164:F164"/>
    <mergeCell ref="A165:F165"/>
    <mergeCell ref="AR328:BD328"/>
    <mergeCell ref="R329:AD329"/>
    <mergeCell ref="AE329:AQ329"/>
    <mergeCell ref="AR329:BD329"/>
    <mergeCell ref="A326:E326"/>
    <mergeCell ref="G328:Q328"/>
    <mergeCell ref="R328:AD328"/>
    <mergeCell ref="AE328:AQ328"/>
    <mergeCell ref="G329:Q329"/>
    <mergeCell ref="A328:F328"/>
    <mergeCell ref="A329:F329"/>
    <mergeCell ref="AR312:BD312"/>
    <mergeCell ref="R313:AD313"/>
    <mergeCell ref="A291:E291"/>
    <mergeCell ref="G293:Q293"/>
    <mergeCell ref="R293:AD293"/>
    <mergeCell ref="AE293:AQ293"/>
    <mergeCell ref="AR341:BD341"/>
    <mergeCell ref="R342:AD342"/>
    <mergeCell ref="AE342:AQ342"/>
    <mergeCell ref="AR342:BD342"/>
    <mergeCell ref="A191:E191"/>
    <mergeCell ref="G341:Q341"/>
    <mergeCell ref="R341:AD341"/>
    <mergeCell ref="AE341:AQ341"/>
    <mergeCell ref="G342:Q342"/>
    <mergeCell ref="A341:F341"/>
    <mergeCell ref="A342:F342"/>
    <mergeCell ref="AE313:AQ313"/>
    <mergeCell ref="AR313:BD313"/>
    <mergeCell ref="A310:E310"/>
    <mergeCell ref="G312:Q312"/>
    <mergeCell ref="R312:AD312"/>
    <mergeCell ref="AE312:AQ312"/>
    <mergeCell ref="G313:Q313"/>
    <mergeCell ref="A312:F312"/>
    <mergeCell ref="A313:F313"/>
    <mergeCell ref="AR293:BD293"/>
    <mergeCell ref="R294:AD294"/>
    <mergeCell ref="AE294:AQ294"/>
    <mergeCell ref="AR294:BD294"/>
    <mergeCell ref="A446:F446"/>
    <mergeCell ref="G446:Q446"/>
    <mergeCell ref="R446:AD446"/>
    <mergeCell ref="AE446:AQ446"/>
    <mergeCell ref="AR446:BD446"/>
    <mergeCell ref="A484:E484"/>
    <mergeCell ref="AR380:BD380"/>
    <mergeCell ref="A381:F381"/>
    <mergeCell ref="G381:Q381"/>
    <mergeCell ref="R381:AD381"/>
    <mergeCell ref="AE381:AQ381"/>
    <mergeCell ref="AR381:BD381"/>
    <mergeCell ref="A395:E395"/>
    <mergeCell ref="A445:F445"/>
    <mergeCell ref="G445:Q445"/>
    <mergeCell ref="R445:AD445"/>
    <mergeCell ref="AE445:AQ445"/>
    <mergeCell ref="AR445:BD445"/>
    <mergeCell ref="A442:E442"/>
    <mergeCell ref="AR398:BD398"/>
    <mergeCell ref="R399:AD399"/>
    <mergeCell ref="AE399:AQ399"/>
    <mergeCell ref="AR399:BD399"/>
    <mergeCell ref="A399:F399"/>
  </mergeCells>
  <conditionalFormatting sqref="F2:Y2 AA2:AL2 AN2:AY2 BA2:BD2">
    <cfRule type="cellIs" dxfId="468" priority="352" operator="greaterThan">
      <formula>0</formula>
    </cfRule>
  </conditionalFormatting>
  <conditionalFormatting sqref="S11:S16 H11:H16 S344:S348 H344:H348 AF344:AF348 AS344:AS348 AS351:AS353 AF351:AF353 H351:H353 S351:S353 S177 H177 AF177 AS177 AS179:AS182 AS167 AF179:AF182 AF167 H179:H182 H167 S179:S182 S167 AF228 AS228 S228 H228 S209:S219 H209:H219 AF209:AF219 AS209:AS219 AF197:AF201 AS197:AS201 S197:S201 H197:H201 AF230:AF236 AS230:AS236 S230:S236 H230:H236 AS245:AS252 AF245:AF252 H245:H252 S245:S252 H278:H287 S278:S287 AS278:AS287 AF278:AF287 AF298:AF307 AS298:AS307 S298:S307 H298:H307 AS316:AS323 AF316:AF323 H316:H323 S316:S323 H123:H137 S123:S137 AS123:AS137 AF123:AF137 AF262:AF269 AS262:AS269 S262:S269 H262:H269 S419:S438 H419:H438 AF419:AF438 AS419:AS438 AS441 AF441 H441 S441 AF139:AF142 AF389:AF391 AS139:AS142 AS389:AS391 S139:S142 S389:S391 H139:H142 H389:H391 H115:H116 S115:S116 AS115:AS116 AF115:AF116 H99:H105 S99:S105 AS99:AS105 AF99:AF105 AS184:AS190 AF184:AF190 H184:H190 S184:S190 AF11:AF19 AS11:AS19 AF331:AF336 AS331:AS336 S331:S336 H331:H336">
    <cfRule type="cellIs" dxfId="467" priority="350" operator="greaterThan">
      <formula>30</formula>
    </cfRule>
  </conditionalFormatting>
  <conditionalFormatting sqref="H25 S25">
    <cfRule type="cellIs" dxfId="466" priority="264" operator="greaterThan">
      <formula>30</formula>
    </cfRule>
  </conditionalFormatting>
  <conditionalFormatting sqref="H26 S26">
    <cfRule type="cellIs" dxfId="465" priority="262" operator="greaterThan">
      <formula>30</formula>
    </cfRule>
  </conditionalFormatting>
  <conditionalFormatting sqref="H27 S27">
    <cfRule type="cellIs" dxfId="464" priority="260" operator="greaterThan">
      <formula>30</formula>
    </cfRule>
  </conditionalFormatting>
  <conditionalFormatting sqref="H17 S17">
    <cfRule type="cellIs" dxfId="463" priority="256" operator="greaterThan">
      <formula>30</formula>
    </cfRule>
  </conditionalFormatting>
  <conditionalFormatting sqref="H19 S19 AS20:AS28 AF20:AF28">
    <cfRule type="cellIs" dxfId="462" priority="255" operator="greaterThan">
      <formula>30</formula>
    </cfRule>
  </conditionalFormatting>
  <conditionalFormatting sqref="H18 S18">
    <cfRule type="cellIs" dxfId="461" priority="253" operator="greaterThan">
      <formula>30</formula>
    </cfRule>
  </conditionalFormatting>
  <conditionalFormatting sqref="H20 S20">
    <cfRule type="cellIs" dxfId="460" priority="251" operator="greaterThan">
      <formula>30</formula>
    </cfRule>
  </conditionalFormatting>
  <conditionalFormatting sqref="H21 S21">
    <cfRule type="cellIs" dxfId="459" priority="249" operator="greaterThan">
      <formula>30</formula>
    </cfRule>
  </conditionalFormatting>
  <conditionalFormatting sqref="H24 S24">
    <cfRule type="cellIs" dxfId="458" priority="243" operator="greaterThan">
      <formula>30</formula>
    </cfRule>
  </conditionalFormatting>
  <conditionalFormatting sqref="H22 S22">
    <cfRule type="cellIs" dxfId="457" priority="247" operator="greaterThan">
      <formula>30</formula>
    </cfRule>
  </conditionalFormatting>
  <conditionalFormatting sqref="H23 S23">
    <cfRule type="cellIs" dxfId="456" priority="245" operator="greaterThan">
      <formula>30</formula>
    </cfRule>
  </conditionalFormatting>
  <conditionalFormatting sqref="H28 S28">
    <cfRule type="cellIs" dxfId="455" priority="241" operator="greaterThan">
      <formula>30</formula>
    </cfRule>
  </conditionalFormatting>
  <conditionalFormatting sqref="H29 S29">
    <cfRule type="cellIs" dxfId="454" priority="240" operator="greaterThan">
      <formula>30</formula>
    </cfRule>
  </conditionalFormatting>
  <conditionalFormatting sqref="AS29 AF29">
    <cfRule type="cellIs" dxfId="453" priority="239" operator="greaterThan">
      <formula>30</formula>
    </cfRule>
  </conditionalFormatting>
  <conditionalFormatting sqref="H37 S37">
    <cfRule type="cellIs" dxfId="452" priority="238" operator="greaterThan">
      <formula>30</formula>
    </cfRule>
  </conditionalFormatting>
  <conditionalFormatting sqref="AS37 AF37">
    <cfRule type="cellIs" dxfId="451" priority="237" operator="greaterThan">
      <formula>30</formula>
    </cfRule>
  </conditionalFormatting>
  <conditionalFormatting sqref="H38:H60 S38:S60">
    <cfRule type="cellIs" dxfId="450" priority="236" operator="greaterThan">
      <formula>30</formula>
    </cfRule>
  </conditionalFormatting>
  <conditionalFormatting sqref="AS38:AS60 AF38:AF60">
    <cfRule type="cellIs" dxfId="449" priority="235" operator="greaterThan">
      <formula>30</formula>
    </cfRule>
  </conditionalFormatting>
  <conditionalFormatting sqref="H61:H68 S61:S68 H401:H418 S401:S418 S196 H196 S229 H229 H244 S244 S259:S261 H259:H261 S296:S297 H296:H297 H315 S315 H168 S168 H149:H158 S149:S158 S108 H108 H110:H112 S110:S112">
    <cfRule type="cellIs" dxfId="448" priority="234" operator="greaterThan">
      <formula>30</formula>
    </cfRule>
  </conditionalFormatting>
  <conditionalFormatting sqref="AS61:AS68 AF61:AF68 AS401:AS418 AF401:AF418 AF196 AS196 AF229 AS229 AS244 AF244 AF259:AF261 AS259:AS261 AF296:AF297 AS296:AS297 AS315 AF315 AS168 AF168 AS149:AS158 AF149:AF158 AF108 AS108 AS110:AS112 AF110:AF112">
    <cfRule type="cellIs" dxfId="447" priority="233" operator="greaterThan">
      <formula>30</formula>
    </cfRule>
  </conditionalFormatting>
  <conditionalFormatting sqref="H349 S349">
    <cfRule type="cellIs" dxfId="446" priority="232" operator="greaterThan">
      <formula>30</formula>
    </cfRule>
  </conditionalFormatting>
  <conditionalFormatting sqref="AS349 AF349">
    <cfRule type="cellIs" dxfId="445" priority="231" operator="greaterThan">
      <formula>30</formula>
    </cfRule>
  </conditionalFormatting>
  <conditionalFormatting sqref="H354 S354 S350 H350">
    <cfRule type="cellIs" dxfId="444" priority="230" operator="greaterThan">
      <formula>30</formula>
    </cfRule>
  </conditionalFormatting>
  <conditionalFormatting sqref="AS354 AF354 AF350 AS350">
    <cfRule type="cellIs" dxfId="443" priority="229" operator="greaterThan">
      <formula>30</formula>
    </cfRule>
  </conditionalFormatting>
  <conditionalFormatting sqref="H183 S183">
    <cfRule type="cellIs" dxfId="442" priority="228" operator="greaterThan">
      <formula>30</formula>
    </cfRule>
  </conditionalFormatting>
  <conditionalFormatting sqref="AS183 AF183">
    <cfRule type="cellIs" dxfId="441" priority="227" operator="greaterThan">
      <formula>30</formula>
    </cfRule>
  </conditionalFormatting>
  <conditionalFormatting sqref="S169:S176 H169:H176 H178 S178">
    <cfRule type="cellIs" dxfId="440" priority="226" operator="greaterThan">
      <formula>30</formula>
    </cfRule>
  </conditionalFormatting>
  <conditionalFormatting sqref="AF169:AF176 AS169:AS176 AS178 AF178">
    <cfRule type="cellIs" dxfId="439" priority="225" operator="greaterThan">
      <formula>30</formula>
    </cfRule>
  </conditionalFormatting>
  <conditionalFormatting sqref="H220 S220">
    <cfRule type="cellIs" dxfId="438" priority="224" operator="greaterThan">
      <formula>30</formula>
    </cfRule>
  </conditionalFormatting>
  <conditionalFormatting sqref="AS220 AF220">
    <cfRule type="cellIs" dxfId="437" priority="223" operator="greaterThan">
      <formula>30</formula>
    </cfRule>
  </conditionalFormatting>
  <conditionalFormatting sqref="S138 H138">
    <cfRule type="cellIs" dxfId="436" priority="220" operator="greaterThan">
      <formula>30</formula>
    </cfRule>
  </conditionalFormatting>
  <conditionalFormatting sqref="AF138 AS138">
    <cfRule type="cellIs" dxfId="435" priority="219" operator="greaterThan">
      <formula>30</formula>
    </cfRule>
  </conditionalFormatting>
  <conditionalFormatting sqref="H114 S114">
    <cfRule type="cellIs" dxfId="434" priority="218" operator="greaterThan">
      <formula>30</formula>
    </cfRule>
  </conditionalFormatting>
  <conditionalFormatting sqref="AS114 AF114">
    <cfRule type="cellIs" dxfId="433" priority="217" operator="greaterThan">
      <formula>30</formula>
    </cfRule>
  </conditionalFormatting>
  <conditionalFormatting sqref="AF159:AF160 AS159:AS160">
    <cfRule type="cellIs" dxfId="432" priority="211" operator="greaterThan">
      <formula>30</formula>
    </cfRule>
  </conditionalFormatting>
  <conditionalFormatting sqref="S161 H161">
    <cfRule type="cellIs" dxfId="431" priority="214" operator="greaterThan">
      <formula>30</formula>
    </cfRule>
  </conditionalFormatting>
  <conditionalFormatting sqref="AF161 AS161">
    <cfRule type="cellIs" dxfId="430" priority="213" operator="greaterThan">
      <formula>30</formula>
    </cfRule>
  </conditionalFormatting>
  <conditionalFormatting sqref="S159:S160 H159:H160">
    <cfRule type="cellIs" dxfId="429" priority="212" operator="greaterThan">
      <formula>30</formula>
    </cfRule>
  </conditionalFormatting>
  <conditionalFormatting sqref="S221 H221">
    <cfRule type="cellIs" dxfId="428" priority="206" operator="greaterThan">
      <formula>30</formula>
    </cfRule>
  </conditionalFormatting>
  <conditionalFormatting sqref="AF221 AS221">
    <cfRule type="cellIs" dxfId="427" priority="205" operator="greaterThan">
      <formula>30</formula>
    </cfRule>
  </conditionalFormatting>
  <conditionalFormatting sqref="S238 H238">
    <cfRule type="cellIs" dxfId="426" priority="204" operator="greaterThan">
      <formula>30</formula>
    </cfRule>
  </conditionalFormatting>
  <conditionalFormatting sqref="AF238 AS238">
    <cfRule type="cellIs" dxfId="425" priority="203" operator="greaterThan">
      <formula>30</formula>
    </cfRule>
  </conditionalFormatting>
  <conditionalFormatting sqref="S253 H253">
    <cfRule type="cellIs" dxfId="424" priority="202" operator="greaterThan">
      <formula>30</formula>
    </cfRule>
  </conditionalFormatting>
  <conditionalFormatting sqref="AF253 AS253">
    <cfRule type="cellIs" dxfId="423" priority="201" operator="greaterThan">
      <formula>30</formula>
    </cfRule>
  </conditionalFormatting>
  <conditionalFormatting sqref="S270 H270">
    <cfRule type="cellIs" dxfId="422" priority="200" operator="greaterThan">
      <formula>30</formula>
    </cfRule>
  </conditionalFormatting>
  <conditionalFormatting sqref="AF270 AS270">
    <cfRule type="cellIs" dxfId="421" priority="199" operator="greaterThan">
      <formula>30</formula>
    </cfRule>
  </conditionalFormatting>
  <conditionalFormatting sqref="H308 S308 AS308 AF308">
    <cfRule type="cellIs" dxfId="420" priority="197" operator="greaterThan">
      <formula>30</formula>
    </cfRule>
  </conditionalFormatting>
  <conditionalFormatting sqref="H325 S325 AS325 AF325">
    <cfRule type="cellIs" dxfId="419" priority="196" operator="greaterThan">
      <formula>30</formula>
    </cfRule>
  </conditionalFormatting>
  <conditionalFormatting sqref="H337 S337 AS337 AF337">
    <cfRule type="cellIs" dxfId="418" priority="195" operator="greaterThan">
      <formula>30</formula>
    </cfRule>
  </conditionalFormatting>
  <conditionalFormatting sqref="H355 S355 AS355 AF355">
    <cfRule type="cellIs" dxfId="417" priority="194" operator="greaterThan">
      <formula>30</formula>
    </cfRule>
  </conditionalFormatting>
  <conditionalFormatting sqref="AS30 AF30">
    <cfRule type="cellIs" dxfId="416" priority="193" operator="greaterThan">
      <formula>30</formula>
    </cfRule>
  </conditionalFormatting>
  <conditionalFormatting sqref="S30 H30">
    <cfRule type="cellIs" dxfId="415" priority="192" operator="greaterThan">
      <formula>30</formula>
    </cfRule>
  </conditionalFormatting>
  <conditionalFormatting sqref="AS31 AF31">
    <cfRule type="cellIs" dxfId="414" priority="191" operator="greaterThan">
      <formula>30</formula>
    </cfRule>
  </conditionalFormatting>
  <conditionalFormatting sqref="S31 H31">
    <cfRule type="cellIs" dxfId="413" priority="190" operator="greaterThan">
      <formula>30</formula>
    </cfRule>
  </conditionalFormatting>
  <conditionalFormatting sqref="S69 H69 H92:H93 S92:S93">
    <cfRule type="cellIs" dxfId="412" priority="189" operator="greaterThan">
      <formula>30</formula>
    </cfRule>
  </conditionalFormatting>
  <conditionalFormatting sqref="AF69 AS69 AS92:AS93 AF92:AF93">
    <cfRule type="cellIs" dxfId="411" priority="188" operator="greaterThan">
      <formula>30</formula>
    </cfRule>
  </conditionalFormatting>
  <conditionalFormatting sqref="H106 S106">
    <cfRule type="cellIs" dxfId="410" priority="187" operator="greaterThan">
      <formula>30</formula>
    </cfRule>
  </conditionalFormatting>
  <conditionalFormatting sqref="AS106 AF106">
    <cfRule type="cellIs" dxfId="409" priority="186" operator="greaterThan">
      <formula>30</formula>
    </cfRule>
  </conditionalFormatting>
  <conditionalFormatting sqref="H107 S107">
    <cfRule type="cellIs" dxfId="408" priority="183" operator="greaterThan">
      <formula>30</formula>
    </cfRule>
  </conditionalFormatting>
  <conditionalFormatting sqref="AS107 AF107">
    <cfRule type="cellIs" dxfId="407" priority="182" operator="greaterThan">
      <formula>30</formula>
    </cfRule>
  </conditionalFormatting>
  <conditionalFormatting sqref="H109 S109">
    <cfRule type="cellIs" dxfId="406" priority="177" operator="greaterThan">
      <formula>30</formula>
    </cfRule>
  </conditionalFormatting>
  <conditionalFormatting sqref="AS109 AF109">
    <cfRule type="cellIs" dxfId="405" priority="176" operator="greaterThan">
      <formula>30</formula>
    </cfRule>
  </conditionalFormatting>
  <conditionalFormatting sqref="H113 S113">
    <cfRule type="cellIs" dxfId="404" priority="173" operator="greaterThan">
      <formula>30</formula>
    </cfRule>
  </conditionalFormatting>
  <conditionalFormatting sqref="AS113 AF113">
    <cfRule type="cellIs" dxfId="403" priority="172" operator="greaterThan">
      <formula>30</formula>
    </cfRule>
  </conditionalFormatting>
  <conditionalFormatting sqref="AS371 AF371 AF367 AS367">
    <cfRule type="cellIs" dxfId="402" priority="163" operator="greaterThan">
      <formula>30</formula>
    </cfRule>
  </conditionalFormatting>
  <conditionalFormatting sqref="H372:H374 S372:S374 AS372:AS374 AF372:AF374 AF376 AS376 S376 H376">
    <cfRule type="cellIs" dxfId="401" priority="162" operator="greaterThan">
      <formula>30</formula>
    </cfRule>
  </conditionalFormatting>
  <conditionalFormatting sqref="AS143 AF143">
    <cfRule type="cellIs" dxfId="400" priority="168" operator="greaterThan">
      <formula>30</formula>
    </cfRule>
  </conditionalFormatting>
  <conditionalFormatting sqref="H143 S143">
    <cfRule type="cellIs" dxfId="399" priority="169" operator="greaterThan">
      <formula>30</formula>
    </cfRule>
  </conditionalFormatting>
  <conditionalFormatting sqref="S361:S365 H361:H365 AF361:AF365 AS361:AS365 AS368:AS370 AF368:AF370 H368:H370 S368:S370">
    <cfRule type="cellIs" dxfId="398" priority="167" operator="greaterThan">
      <formula>30</formula>
    </cfRule>
  </conditionalFormatting>
  <conditionalFormatting sqref="H366 S366">
    <cfRule type="cellIs" dxfId="397" priority="166" operator="greaterThan">
      <formula>30</formula>
    </cfRule>
  </conditionalFormatting>
  <conditionalFormatting sqref="AS366 AF366">
    <cfRule type="cellIs" dxfId="396" priority="165" operator="greaterThan">
      <formula>30</formula>
    </cfRule>
  </conditionalFormatting>
  <conditionalFormatting sqref="H371 S371 S367 H367">
    <cfRule type="cellIs" dxfId="395" priority="164" operator="greaterThan">
      <formula>30</formula>
    </cfRule>
  </conditionalFormatting>
  <conditionalFormatting sqref="S85:S86 H85:H86">
    <cfRule type="cellIs" dxfId="394" priority="157" operator="greaterThan">
      <formula>30</formula>
    </cfRule>
  </conditionalFormatting>
  <conditionalFormatting sqref="AF85:AF86 AS85:AS86">
    <cfRule type="cellIs" dxfId="393" priority="156" operator="greaterThan">
      <formula>30</formula>
    </cfRule>
  </conditionalFormatting>
  <conditionalFormatting sqref="S90:S91 H90:H91">
    <cfRule type="cellIs" dxfId="392" priority="161" operator="greaterThan">
      <formula>30</formula>
    </cfRule>
  </conditionalFormatting>
  <conditionalFormatting sqref="AF90:AF91 AS90:AS91">
    <cfRule type="cellIs" dxfId="391" priority="160" operator="greaterThan">
      <formula>30</formula>
    </cfRule>
  </conditionalFormatting>
  <conditionalFormatting sqref="H87:H89 S87:S89">
    <cfRule type="cellIs" dxfId="390" priority="159" operator="greaterThan">
      <formula>30</formula>
    </cfRule>
  </conditionalFormatting>
  <conditionalFormatting sqref="AS87:AS89 AF87:AF89">
    <cfRule type="cellIs" dxfId="389" priority="158" operator="greaterThan">
      <formula>30</formula>
    </cfRule>
  </conditionalFormatting>
  <conditionalFormatting sqref="H82:H84 S82:S84">
    <cfRule type="cellIs" dxfId="388" priority="155" operator="greaterThan">
      <formula>30</formula>
    </cfRule>
  </conditionalFormatting>
  <conditionalFormatting sqref="AS82:AS84 AF82:AF84">
    <cfRule type="cellIs" dxfId="387" priority="154" operator="greaterThan">
      <formula>30</formula>
    </cfRule>
  </conditionalFormatting>
  <conditionalFormatting sqref="S80:S81 H80:H81">
    <cfRule type="cellIs" dxfId="386" priority="153" operator="greaterThan">
      <formula>30</formula>
    </cfRule>
  </conditionalFormatting>
  <conditionalFormatting sqref="AF80:AF81 AS80:AS81">
    <cfRule type="cellIs" dxfId="385" priority="152" operator="greaterThan">
      <formula>30</formula>
    </cfRule>
  </conditionalFormatting>
  <conditionalFormatting sqref="H77:H79 S77:S79">
    <cfRule type="cellIs" dxfId="384" priority="151" operator="greaterThan">
      <formula>30</formula>
    </cfRule>
  </conditionalFormatting>
  <conditionalFormatting sqref="AS77:AS79 AF77:AF79">
    <cfRule type="cellIs" dxfId="383" priority="150" operator="greaterThan">
      <formula>30</formula>
    </cfRule>
  </conditionalFormatting>
  <conditionalFormatting sqref="H75:H76 S75:S76">
    <cfRule type="cellIs" dxfId="382" priority="149" operator="greaterThan">
      <formula>30</formula>
    </cfRule>
  </conditionalFormatting>
  <conditionalFormatting sqref="AS75:AS76 AF75:AF76">
    <cfRule type="cellIs" dxfId="381" priority="148" operator="greaterThan">
      <formula>30</formula>
    </cfRule>
  </conditionalFormatting>
  <conditionalFormatting sqref="S73:S74 H73:H74">
    <cfRule type="cellIs" dxfId="380" priority="147" operator="greaterThan">
      <formula>30</formula>
    </cfRule>
  </conditionalFormatting>
  <conditionalFormatting sqref="AF73:AF74 AS73:AS74">
    <cfRule type="cellIs" dxfId="379" priority="146" operator="greaterThan">
      <formula>30</formula>
    </cfRule>
  </conditionalFormatting>
  <conditionalFormatting sqref="H70:H72 S70:S72">
    <cfRule type="cellIs" dxfId="378" priority="145" operator="greaterThan">
      <formula>30</formula>
    </cfRule>
  </conditionalFormatting>
  <conditionalFormatting sqref="AS70:AS72 AF70:AF72">
    <cfRule type="cellIs" dxfId="377" priority="144" operator="greaterThan">
      <formula>30</formula>
    </cfRule>
  </conditionalFormatting>
  <conditionalFormatting sqref="H383:H388 S383:S388 S392:S393 H392:H393">
    <cfRule type="cellIs" dxfId="376" priority="85" operator="greaterThan">
      <formula>30</formula>
    </cfRule>
  </conditionalFormatting>
  <conditionalFormatting sqref="AS383:AS388 AF383:AF388 AF392:AF393 AS392:AS393">
    <cfRule type="cellIs" dxfId="375" priority="84" operator="greaterThan">
      <formula>30</formula>
    </cfRule>
  </conditionalFormatting>
  <conditionalFormatting sqref="H394 S394">
    <cfRule type="cellIs" dxfId="374" priority="79" operator="greaterThan">
      <formula>30</formula>
    </cfRule>
  </conditionalFormatting>
  <conditionalFormatting sqref="AS394 AF394">
    <cfRule type="cellIs" dxfId="373" priority="78" operator="greaterThan">
      <formula>30</formula>
    </cfRule>
  </conditionalFormatting>
  <conditionalFormatting sqref="AS466:AS480 AF466:AF480 H466:H480 S466:S480 S483 H483 AF483 AS483">
    <cfRule type="cellIs" dxfId="372" priority="69" operator="greaterThan">
      <formula>30</formula>
    </cfRule>
  </conditionalFormatting>
  <conditionalFormatting sqref="H448:H465 S448:S465">
    <cfRule type="cellIs" dxfId="371" priority="68" operator="greaterThan">
      <formula>30</formula>
    </cfRule>
  </conditionalFormatting>
  <conditionalFormatting sqref="AS448:AS465 AF448:AF465">
    <cfRule type="cellIs" dxfId="370" priority="67" operator="greaterThan">
      <formula>30</formula>
    </cfRule>
  </conditionalFormatting>
  <conditionalFormatting sqref="AS439 AF439 H439 S439">
    <cfRule type="cellIs" dxfId="369" priority="62" operator="greaterThan">
      <formula>30</formula>
    </cfRule>
  </conditionalFormatting>
  <conditionalFormatting sqref="AF117 AS117 S117 H117">
    <cfRule type="cellIs" dxfId="368" priority="41" operator="greaterThan">
      <formula>30</formula>
    </cfRule>
  </conditionalFormatting>
  <conditionalFormatting sqref="Z2">
    <cfRule type="cellIs" dxfId="367" priority="34" operator="greaterThan">
      <formula>0</formula>
    </cfRule>
  </conditionalFormatting>
  <conditionalFormatting sqref="AM2">
    <cfRule type="cellIs" dxfId="366" priority="33" operator="greaterThan">
      <formula>0</formula>
    </cfRule>
  </conditionalFormatting>
  <conditionalFormatting sqref="AZ2">
    <cfRule type="cellIs" dxfId="365" priority="32" operator="greaterThan">
      <formula>0</formula>
    </cfRule>
  </conditionalFormatting>
  <conditionalFormatting sqref="S202 H202">
    <cfRule type="cellIs" dxfId="364" priority="31" operator="greaterThan">
      <formula>30</formula>
    </cfRule>
  </conditionalFormatting>
  <conditionalFormatting sqref="AF202 AS202">
    <cfRule type="cellIs" dxfId="363" priority="30" operator="greaterThan">
      <formula>30</formula>
    </cfRule>
  </conditionalFormatting>
  <conditionalFormatting sqref="S237 H237">
    <cfRule type="cellIs" dxfId="362" priority="29" operator="greaterThan">
      <formula>30</formula>
    </cfRule>
  </conditionalFormatting>
  <conditionalFormatting sqref="AF237 AS237">
    <cfRule type="cellIs" dxfId="361" priority="28" operator="greaterThan">
      <formula>30</formula>
    </cfRule>
  </conditionalFormatting>
  <conditionalFormatting sqref="H271 S271 AS271 AF271">
    <cfRule type="cellIs" dxfId="360" priority="27" operator="greaterThan">
      <formula>30</formula>
    </cfRule>
  </conditionalFormatting>
  <conditionalFormatting sqref="AF272 AS272">
    <cfRule type="cellIs" dxfId="359" priority="25" operator="greaterThan">
      <formula>30</formula>
    </cfRule>
  </conditionalFormatting>
  <conditionalFormatting sqref="S272 H272">
    <cfRule type="cellIs" dxfId="358" priority="26" operator="greaterThan">
      <formula>30</formula>
    </cfRule>
  </conditionalFormatting>
  <conditionalFormatting sqref="H288:H289 S288:S289 AS288:AS289 AF288:AF289">
    <cfRule type="cellIs" dxfId="357" priority="24" operator="greaterThan">
      <formula>30</formula>
    </cfRule>
  </conditionalFormatting>
  <conditionalFormatting sqref="H290 S290 AS290 AF290">
    <cfRule type="cellIs" dxfId="356" priority="23" operator="greaterThan">
      <formula>30</formula>
    </cfRule>
  </conditionalFormatting>
  <conditionalFormatting sqref="H324 S324 AS324 AF324">
    <cfRule type="cellIs" dxfId="355" priority="22" operator="greaterThan">
      <formula>30</formula>
    </cfRule>
  </conditionalFormatting>
  <conditionalFormatting sqref="AF375 AS375 S375 H375">
    <cfRule type="cellIs" dxfId="354" priority="21" operator="greaterThan">
      <formula>30</formula>
    </cfRule>
  </conditionalFormatting>
  <conditionalFormatting sqref="S481:S482 H481:H482 AF481:AF482 AS481:AS482">
    <cfRule type="cellIs" dxfId="353" priority="20" operator="greaterThan">
      <formula>30</formula>
    </cfRule>
  </conditionalFormatting>
  <conditionalFormatting sqref="AS440 AF440 H440 S440">
    <cfRule type="cellIs" dxfId="352" priority="19" operator="greaterThan">
      <formula>30</formula>
    </cfRule>
  </conditionalFormatting>
  <conditionalFormatting sqref="S203 H203">
    <cfRule type="cellIs" dxfId="351" priority="18" operator="greaterThan">
      <formula>30</formula>
    </cfRule>
  </conditionalFormatting>
  <conditionalFormatting sqref="AF203 AS203">
    <cfRule type="cellIs" dxfId="350" priority="17" operator="greaterThan">
      <formula>30</formula>
    </cfRule>
  </conditionalFormatting>
  <conditionalFormatting sqref="S222 H222">
    <cfRule type="cellIs" dxfId="349" priority="16" operator="greaterThan">
      <formula>30</formula>
    </cfRule>
  </conditionalFormatting>
  <conditionalFormatting sqref="AF222 AS222">
    <cfRule type="cellIs" dxfId="348" priority="15" operator="greaterThan">
      <formula>30</formula>
    </cfRule>
  </conditionalFormatting>
  <conditionalFormatting sqref="S309 H309">
    <cfRule type="cellIs" dxfId="347" priority="8" operator="greaterThan">
      <formula>30</formula>
    </cfRule>
  </conditionalFormatting>
  <conditionalFormatting sqref="AF309 AS309">
    <cfRule type="cellIs" dxfId="346" priority="7" operator="greaterThan">
      <formula>30</formula>
    </cfRule>
  </conditionalFormatting>
  <pageMargins left="0.70866141732283472" right="0.70866141732283472" top="0.74803149606299213" bottom="0.74803149606299213" header="0.31496062992125984" footer="0.31496062992125984"/>
  <pageSetup scale="50" orientation="landscape" verticalDpi="0" r:id="rId1"/>
  <colBreaks count="3" manualBreakCount="3">
    <brk id="17" max="18" man="1"/>
    <brk id="30" max="1048575" man="1"/>
    <brk id="43" max="1048575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180"/>
  <sheetViews>
    <sheetView topLeftCell="A111" zoomScale="117" zoomScaleNormal="115" workbookViewId="0">
      <selection activeCell="G53" sqref="G53"/>
    </sheetView>
  </sheetViews>
  <sheetFormatPr defaultColWidth="9.140625" defaultRowHeight="16.5"/>
  <cols>
    <col min="1" max="1" width="5.5703125" style="463" customWidth="1"/>
    <col min="2" max="2" width="6" style="475" customWidth="1"/>
    <col min="3" max="3" width="26.140625" style="463" bestFit="1" customWidth="1"/>
    <col min="4" max="4" width="10.5703125" style="600" customWidth="1"/>
    <col min="5" max="5" width="11.28515625" style="602" customWidth="1"/>
    <col min="6" max="6" width="25.5703125" style="507" customWidth="1"/>
    <col min="7" max="7" width="7.85546875" style="463" customWidth="1"/>
    <col min="8" max="8" width="8" style="463" customWidth="1"/>
    <col min="9" max="9" width="9.7109375" style="463" customWidth="1"/>
    <col min="10" max="10" width="18.7109375" style="463" customWidth="1"/>
    <col min="11" max="11" width="20.85546875" style="514" customWidth="1"/>
    <col min="12" max="12" width="15.42578125" style="514" customWidth="1"/>
    <col min="13" max="13" width="13.140625" style="475" customWidth="1"/>
    <col min="14" max="14" width="19.5703125" style="475" customWidth="1"/>
    <col min="15" max="15" width="20.85546875" style="463" customWidth="1"/>
    <col min="16" max="16" width="22.140625" style="463" customWidth="1"/>
    <col min="17" max="17" width="8.85546875" style="463" customWidth="1"/>
    <col min="18" max="18" width="11" style="463" customWidth="1"/>
    <col min="19" max="19" width="16.42578125" style="463" customWidth="1"/>
    <col min="20" max="21" width="19.7109375" style="463" customWidth="1"/>
    <col min="22" max="22" width="22.7109375" style="463" customWidth="1"/>
    <col min="23" max="23" width="18.140625" style="475" customWidth="1"/>
    <col min="24" max="24" width="20.140625" style="475" customWidth="1"/>
    <col min="25" max="25" width="21" style="463" customWidth="1"/>
    <col min="26" max="26" width="23.85546875" style="463" customWidth="1"/>
    <col min="27" max="29" width="16.42578125" style="463" customWidth="1"/>
    <col min="30" max="31" width="19.7109375" style="463" customWidth="1"/>
    <col min="32" max="32" width="22.7109375" style="514" customWidth="1"/>
    <col min="33" max="33" width="18.140625" style="475" customWidth="1"/>
    <col min="34" max="34" width="20.140625" style="475" customWidth="1"/>
    <col min="35" max="35" width="21" style="463" customWidth="1"/>
    <col min="36" max="36" width="23.85546875" style="463" customWidth="1"/>
    <col min="37" max="39" width="16.42578125" style="463" customWidth="1"/>
    <col min="40" max="41" width="19.7109375" style="463" customWidth="1"/>
    <col min="42" max="42" width="22.7109375" style="514" customWidth="1"/>
    <col min="43" max="43" width="18.140625" style="475" customWidth="1"/>
    <col min="44" max="44" width="20.140625" style="475" customWidth="1"/>
    <col min="45" max="45" width="21" style="463" customWidth="1"/>
    <col min="46" max="46" width="23.85546875" style="463" customWidth="1"/>
    <col min="47" max="16384" width="9.140625" style="463"/>
  </cols>
  <sheetData>
    <row r="1" spans="2:46" s="505" customFormat="1" ht="148.5">
      <c r="D1" s="728"/>
      <c r="E1" s="601"/>
      <c r="F1" s="991" t="s">
        <v>47</v>
      </c>
      <c r="G1" s="986" t="str">
        <f>+G21</f>
        <v>հաստիք</v>
      </c>
      <c r="H1" s="986"/>
      <c r="I1" s="986"/>
      <c r="J1" s="619" t="str">
        <f>+J21</f>
        <v>Բազային դրույքաչափ</v>
      </c>
      <c r="K1" s="704" t="str">
        <f>+K21</f>
        <v>Հավելավճար</v>
      </c>
      <c r="L1" s="704" t="str">
        <f>+L21</f>
        <v>Հավելում (բարձր լեռնային կամ գաղտնիության)</v>
      </c>
      <c r="M1" s="749" t="s">
        <v>596</v>
      </c>
      <c r="N1" s="749" t="str">
        <f>+M21</f>
        <v>Ըստ դատ.ծառ.պաշտ.ենթախմբ.</v>
      </c>
      <c r="O1" s="749" t="str">
        <f>+O21</f>
        <v xml:space="preserve">Ընդամենը ամսական աշխատավարձ </v>
      </c>
      <c r="P1" s="620" t="str">
        <f>+P21</f>
        <v>Ընդամենը տարեկան  աշխատավարձ 2025</v>
      </c>
      <c r="Q1" s="986" t="str">
        <f>+G1</f>
        <v>հաստիք</v>
      </c>
      <c r="R1" s="986"/>
      <c r="S1" s="986"/>
      <c r="T1" s="620" t="str">
        <f>+T21</f>
        <v>Բազային դրույքաչափ</v>
      </c>
      <c r="U1" s="619" t="str">
        <f>+U21</f>
        <v>Հավելավճար</v>
      </c>
      <c r="V1" s="619" t="str">
        <f>+V21</f>
        <v>Հավելում (բարձր լեռնային կամ գաղտնիության)</v>
      </c>
      <c r="W1" s="749" t="s">
        <v>596</v>
      </c>
      <c r="X1" s="749" t="str">
        <f>+W21</f>
        <v>Ըստ դատ.ծառ.պաշտ.ենթախմբ.</v>
      </c>
      <c r="Y1" s="620" t="str">
        <f>+Y21</f>
        <v xml:space="preserve">Ընդամենը ամսական աշխատավարձ </v>
      </c>
      <c r="Z1" s="620" t="str">
        <f>+Z21</f>
        <v>Ընդամենը տարեկան  աշխատավարձ 2026</v>
      </c>
      <c r="AA1" s="986" t="str">
        <f>+Q1</f>
        <v>հաստիք</v>
      </c>
      <c r="AB1" s="986"/>
      <c r="AC1" s="986"/>
      <c r="AD1" s="749" t="str">
        <f>+AD21</f>
        <v>Բազային դրույքաչափ</v>
      </c>
      <c r="AE1" s="619" t="str">
        <f>+AE21</f>
        <v>Հավելավճար</v>
      </c>
      <c r="AF1" s="704" t="str">
        <f>+AF21</f>
        <v>Հավելում (բարձր լեռնային կամ գաղտնիության)</v>
      </c>
      <c r="AG1" s="749" t="s">
        <v>596</v>
      </c>
      <c r="AH1" s="749" t="str">
        <f>+AG21</f>
        <v>Ըստ դատ.ծառ.պաշտ.ենթախմբ.</v>
      </c>
      <c r="AI1" s="620" t="str">
        <f>+AI21</f>
        <v xml:space="preserve">Ընդամենը ամսական աշխատավարձ </v>
      </c>
      <c r="AJ1" s="620" t="str">
        <f>+AJ21</f>
        <v>Ընդամենը տարեկան  աշխատավարձ 2027</v>
      </c>
      <c r="AK1" s="986" t="str">
        <f>+AA1</f>
        <v>հաստիք</v>
      </c>
      <c r="AL1" s="986"/>
      <c r="AM1" s="986"/>
      <c r="AN1" s="749" t="str">
        <f>+AN21</f>
        <v>Բազային դրույքաչափ</v>
      </c>
      <c r="AO1" s="619" t="str">
        <f>+AO21</f>
        <v>Հավելավճար</v>
      </c>
      <c r="AP1" s="704" t="str">
        <f>+AP21</f>
        <v>Հավելում (բարձր լեռնային կամ գաղտնիության)</v>
      </c>
      <c r="AQ1" s="749" t="s">
        <v>596</v>
      </c>
      <c r="AR1" s="749" t="str">
        <f>+AQ21</f>
        <v>Ըստ դատ.ծառ.պաշտ.ենթախմբ.</v>
      </c>
      <c r="AS1" s="620" t="str">
        <f>+AS21</f>
        <v xml:space="preserve">Ընդամենը ամսական աշխատավարձ </v>
      </c>
      <c r="AT1" s="620" t="str">
        <f>+AT21</f>
        <v>Ընդամենը տարեկան  աշխատավարձ 2028</v>
      </c>
    </row>
    <row r="2" spans="2:46" s="506" customFormat="1" ht="23.25" customHeight="1">
      <c r="D2" s="728"/>
      <c r="E2" s="601"/>
      <c r="F2" s="991"/>
      <c r="G2" s="987">
        <f>SUM(G155,G210,G259,G311,G348,G1065,G459,G508,G547,G586,G634,G680,G725,G763,G796,G425,G846,G902,G936,G1180)</f>
        <v>1027</v>
      </c>
      <c r="H2" s="987"/>
      <c r="I2" s="987"/>
      <c r="J2" s="621">
        <v>83200</v>
      </c>
      <c r="K2" s="621">
        <f t="shared" ref="K2:Q2" si="0">SUM(K155,K210,K259,K311,K348,K1065,K459,K508,K547,K586,K634,K680,K725,K763,K796,K425,K846,K902,K936,K1180)</f>
        <v>149801.60000000001</v>
      </c>
      <c r="L2" s="730">
        <f t="shared" si="0"/>
        <v>366924.79999999999</v>
      </c>
      <c r="M2" s="621">
        <f t="shared" si="0"/>
        <v>0</v>
      </c>
      <c r="N2" s="621">
        <f t="shared" si="0"/>
        <v>218379200</v>
      </c>
      <c r="O2" s="621">
        <f t="shared" si="0"/>
        <v>219198926.39999998</v>
      </c>
      <c r="P2" s="621">
        <f t="shared" si="0"/>
        <v>2849283043.1999998</v>
      </c>
      <c r="Q2" s="987">
        <f t="shared" si="0"/>
        <v>1027</v>
      </c>
      <c r="R2" s="987"/>
      <c r="S2" s="987"/>
      <c r="T2" s="621">
        <v>83200</v>
      </c>
      <c r="U2" s="621">
        <f t="shared" ref="U2:AA2" si="1">SUM(U155,U210,U259,U311,U348,U1065,U459,U508,U547,U586,U634,U680,U725,U763,U796,U425,U846,U902,U936,U1180)</f>
        <v>189363.19999999998</v>
      </c>
      <c r="V2" s="621">
        <f t="shared" si="1"/>
        <v>479868.8</v>
      </c>
      <c r="W2" s="621">
        <f t="shared" si="1"/>
        <v>0</v>
      </c>
      <c r="X2" s="621">
        <f t="shared" si="1"/>
        <v>222575808</v>
      </c>
      <c r="Y2" s="621">
        <f t="shared" si="1"/>
        <v>223548040</v>
      </c>
      <c r="Z2" s="621">
        <f t="shared" si="1"/>
        <v>2905821520</v>
      </c>
      <c r="AA2" s="987">
        <f t="shared" si="1"/>
        <v>1027</v>
      </c>
      <c r="AB2" s="987"/>
      <c r="AC2" s="987"/>
      <c r="AD2" s="621">
        <v>83200</v>
      </c>
      <c r="AE2" s="621">
        <f t="shared" ref="AE2:AK2" si="2">SUM(AE155,AE210,AE259,AE311,AE348,AE1065,AE459,AE508,AE547,AE586,AE634,AE680,AE725,AE763,AE796,AE425,AE846,AE902,AE936,AE1180)</f>
        <v>190195.19999999998</v>
      </c>
      <c r="AF2" s="730">
        <f t="shared" si="2"/>
        <v>485110.4</v>
      </c>
      <c r="AG2" s="621">
        <f t="shared" si="2"/>
        <v>0</v>
      </c>
      <c r="AH2" s="621">
        <f t="shared" si="2"/>
        <v>226596864</v>
      </c>
      <c r="AI2" s="621">
        <f t="shared" si="2"/>
        <v>227575169.59999999</v>
      </c>
      <c r="AJ2" s="621">
        <f t="shared" si="2"/>
        <v>2958174204.8000002</v>
      </c>
      <c r="AK2" s="987">
        <f t="shared" si="2"/>
        <v>1027</v>
      </c>
      <c r="AL2" s="987"/>
      <c r="AM2" s="987"/>
      <c r="AN2" s="621">
        <v>83200</v>
      </c>
      <c r="AO2" s="621">
        <f t="shared" ref="AO2:AT2" si="3">SUM(AO155,AO210,AO259,AO311,AO348,AO1065,AO459,AO508,AO547,AO586,AO634,AO680,AO725,AO763,AO796,AO425,AO846,AO902,AO936,AO1180)</f>
        <v>192566.39999999999</v>
      </c>
      <c r="AP2" s="730">
        <f t="shared" si="3"/>
        <v>485110.4</v>
      </c>
      <c r="AQ2" s="621">
        <f t="shared" si="3"/>
        <v>0</v>
      </c>
      <c r="AR2" s="621">
        <f t="shared" si="3"/>
        <v>230007232</v>
      </c>
      <c r="AS2" s="621">
        <f t="shared" si="3"/>
        <v>230987908.80000001</v>
      </c>
      <c r="AT2" s="621">
        <f t="shared" si="3"/>
        <v>3002539814.4000006</v>
      </c>
    </row>
    <row r="3" spans="2:46" ht="23.25" customHeight="1">
      <c r="B3" s="463"/>
      <c r="D3" s="728"/>
      <c r="E3" s="601"/>
      <c r="F3" s="751" t="s">
        <v>48</v>
      </c>
      <c r="G3" s="987"/>
      <c r="H3" s="987"/>
      <c r="I3" s="987"/>
      <c r="J3" s="584">
        <f>+J2/1000</f>
        <v>83.2</v>
      </c>
      <c r="K3" s="584">
        <f>+K2/1000</f>
        <v>149.80160000000001</v>
      </c>
      <c r="L3" s="584">
        <f>+L2/1000</f>
        <v>366.9248</v>
      </c>
      <c r="M3" s="584">
        <f>+M2/1000</f>
        <v>0</v>
      </c>
      <c r="N3" s="584">
        <f>SUM(N2/1000)</f>
        <v>218379.2</v>
      </c>
      <c r="O3" s="584">
        <f>+O2/1000</f>
        <v>219198.92639999997</v>
      </c>
      <c r="P3" s="584">
        <f>+P2/1000</f>
        <v>2849283.0431999997</v>
      </c>
      <c r="Q3" s="987"/>
      <c r="R3" s="987"/>
      <c r="S3" s="987"/>
      <c r="T3" s="584">
        <f>+T2/1000</f>
        <v>83.2</v>
      </c>
      <c r="U3" s="584">
        <f>+U2/1000</f>
        <v>189.36319999999998</v>
      </c>
      <c r="V3" s="584">
        <f>+V2/1000</f>
        <v>479.86879999999996</v>
      </c>
      <c r="W3" s="584">
        <f>SUM(W2/1000)</f>
        <v>0</v>
      </c>
      <c r="X3" s="584">
        <f>SUM(X2/1000)</f>
        <v>222575.80799999999</v>
      </c>
      <c r="Y3" s="583">
        <f>+Y2/1000</f>
        <v>223548.04</v>
      </c>
      <c r="Z3" s="584">
        <f>+Z2/1000</f>
        <v>2905821.52</v>
      </c>
      <c r="AA3" s="987"/>
      <c r="AB3" s="987"/>
      <c r="AC3" s="987"/>
      <c r="AD3" s="584">
        <f>+AD2/1000</f>
        <v>83.2</v>
      </c>
      <c r="AE3" s="584">
        <f>+AE2/1000</f>
        <v>190.19519999999997</v>
      </c>
      <c r="AF3" s="584">
        <f>+AF2/1000</f>
        <v>485.11040000000003</v>
      </c>
      <c r="AG3" s="584">
        <f>SUM(AG2/1000)</f>
        <v>0</v>
      </c>
      <c r="AH3" s="584">
        <f>SUM(AH2/1000)</f>
        <v>226596.864</v>
      </c>
      <c r="AI3" s="583">
        <f>+AI2/1000</f>
        <v>227575.16959999999</v>
      </c>
      <c r="AJ3" s="584">
        <f>+AJ2/1000</f>
        <v>2958174.2048000004</v>
      </c>
      <c r="AK3" s="987"/>
      <c r="AL3" s="987"/>
      <c r="AM3" s="987"/>
      <c r="AN3" s="584">
        <f>+AN2/1000</f>
        <v>83.2</v>
      </c>
      <c r="AO3" s="584">
        <f>+AO2/1000</f>
        <v>192.56639999999999</v>
      </c>
      <c r="AP3" s="584">
        <f>+AP2/1000</f>
        <v>485.11040000000003</v>
      </c>
      <c r="AQ3" s="584">
        <f>SUM(AQ2/1000)</f>
        <v>0</v>
      </c>
      <c r="AR3" s="584">
        <f>SUM(AR2/1000)</f>
        <v>230007.23199999999</v>
      </c>
      <c r="AS3" s="583">
        <f>+AS2/1000</f>
        <v>230987.9088</v>
      </c>
      <c r="AT3" s="584">
        <f>+AT2/1000</f>
        <v>3002539.8144000005</v>
      </c>
    </row>
    <row r="4" spans="2:46" ht="23.25" customHeight="1">
      <c r="B4" s="463"/>
      <c r="D4" s="463"/>
      <c r="E4" s="463"/>
      <c r="F4" s="988" t="s">
        <v>1406</v>
      </c>
      <c r="G4" s="989"/>
      <c r="H4" s="989"/>
      <c r="I4" s="989"/>
      <c r="J4" s="989"/>
      <c r="K4" s="989"/>
      <c r="L4" s="187"/>
      <c r="M4" s="187"/>
      <c r="N4" s="183"/>
      <c r="O4" s="187"/>
      <c r="P4" s="187"/>
      <c r="Q4" s="988" t="s">
        <v>1949</v>
      </c>
      <c r="R4" s="989"/>
      <c r="S4" s="989"/>
      <c r="T4" s="989"/>
      <c r="U4" s="989"/>
      <c r="V4" s="989"/>
      <c r="W4" s="183"/>
      <c r="X4" s="183"/>
      <c r="Y4" s="705"/>
      <c r="Z4" s="705"/>
      <c r="AA4" s="988" t="s">
        <v>2473</v>
      </c>
      <c r="AB4" s="989"/>
      <c r="AC4" s="989"/>
      <c r="AD4" s="989"/>
      <c r="AE4" s="989"/>
      <c r="AF4" s="989"/>
      <c r="AG4" s="183"/>
      <c r="AH4" s="183"/>
      <c r="AI4" s="705"/>
      <c r="AJ4" s="705"/>
      <c r="AK4" s="988" t="s">
        <v>2937</v>
      </c>
      <c r="AL4" s="989"/>
      <c r="AM4" s="989"/>
      <c r="AN4" s="989"/>
      <c r="AO4" s="989"/>
      <c r="AP4" s="989"/>
      <c r="AQ4" s="183"/>
      <c r="AR4" s="183"/>
      <c r="AS4" s="705"/>
      <c r="AT4" s="705"/>
    </row>
    <row r="5" spans="2:46" ht="23.25" customHeight="1">
      <c r="B5" s="463"/>
      <c r="D5" s="750"/>
      <c r="E5" s="702"/>
      <c r="F5" s="750" t="s">
        <v>80</v>
      </c>
      <c r="G5" s="990">
        <f>COUNTIF(M22:M1178,"Բ-1")</f>
        <v>1</v>
      </c>
      <c r="H5" s="990"/>
      <c r="I5" s="990"/>
      <c r="J5" s="695">
        <f>+SUMIF(M22:M1178,"Բ-1",O22:O1178)</f>
        <v>637312</v>
      </c>
      <c r="K5" s="695">
        <f>+SUMIF(M22:M1178,"Բ-1",P22:P1178)</f>
        <v>8285056</v>
      </c>
      <c r="L5" s="187"/>
      <c r="M5" s="187"/>
      <c r="N5" s="183"/>
      <c r="O5" s="187"/>
      <c r="P5" s="585"/>
      <c r="Q5" s="990" t="s">
        <v>80</v>
      </c>
      <c r="R5" s="990"/>
      <c r="S5" s="990"/>
      <c r="T5" s="750">
        <f>COUNTIF(W22:W1178,"Բ-1")</f>
        <v>1</v>
      </c>
      <c r="U5" s="695">
        <f>+SUMIF(W22:W1178,"Բ-1",Y22:Y1178)</f>
        <v>658944</v>
      </c>
      <c r="V5" s="695">
        <f>+SUMIF(W22:W1178,"Բ-1",Z22:Z1178)</f>
        <v>8566272</v>
      </c>
      <c r="W5" s="183"/>
      <c r="X5" s="183"/>
      <c r="AA5" s="990" t="s">
        <v>80</v>
      </c>
      <c r="AB5" s="990"/>
      <c r="AC5" s="990"/>
      <c r="AD5" s="750">
        <f>COUNTIF(AG22:AG1178,"Բ-1")</f>
        <v>1</v>
      </c>
      <c r="AE5" s="695">
        <f>+SUMIF(AG22:AG1178,"Բ-1",AI22:AI1178)</f>
        <v>658944</v>
      </c>
      <c r="AF5" s="695">
        <f>+SUMIF(AG22:AG1178,"Բ-1",AJ22:AJ1178)</f>
        <v>8566272</v>
      </c>
      <c r="AG5" s="183"/>
      <c r="AH5" s="183"/>
      <c r="AK5" s="990" t="s">
        <v>80</v>
      </c>
      <c r="AL5" s="990"/>
      <c r="AM5" s="990"/>
      <c r="AN5" s="750">
        <f>COUNTIF(AQ22:AQ1178,"Բ-1")</f>
        <v>1</v>
      </c>
      <c r="AO5" s="695">
        <f>+SUMIF(AQ22:AQ1178,"Բ-1",AS22:AS1178)</f>
        <v>680576</v>
      </c>
      <c r="AP5" s="695">
        <f>+SUMIF(AQ22:AQ1178,"Բ-1",AT22:AT1178)</f>
        <v>8847488</v>
      </c>
      <c r="AQ5" s="183"/>
      <c r="AR5" s="183"/>
    </row>
    <row r="6" spans="2:46" ht="23.25" customHeight="1">
      <c r="B6" s="463"/>
      <c r="D6" s="750"/>
      <c r="E6" s="702"/>
      <c r="F6" s="750" t="s">
        <v>81</v>
      </c>
      <c r="G6" s="990">
        <f>COUNTIF(M22:M1178,"Բ-2")</f>
        <v>6</v>
      </c>
      <c r="H6" s="990"/>
      <c r="I6" s="990"/>
      <c r="J6" s="695">
        <f>+SUMIF(M22:M1178,"Բ-2",O22:O1178)</f>
        <v>3124992</v>
      </c>
      <c r="K6" s="695">
        <f>+SUMIF(M22:M1178,"Բ-2",P22:P1178)</f>
        <v>40624896</v>
      </c>
      <c r="L6" s="187"/>
      <c r="M6" s="187"/>
      <c r="N6" s="183"/>
      <c r="O6" s="187"/>
      <c r="P6" s="585"/>
      <c r="Q6" s="984" t="s">
        <v>81</v>
      </c>
      <c r="R6" s="984"/>
      <c r="S6" s="984"/>
      <c r="T6" s="750">
        <f>COUNTIF(W22:W1178,"Բ-2")</f>
        <v>6</v>
      </c>
      <c r="U6" s="695">
        <f>+SUMIF(W22:W1178,"Բ-2",Y22:Y1178)</f>
        <v>3192384</v>
      </c>
      <c r="V6" s="695">
        <f>+SUMIF(W22:W1178,"Բ-2",Z22:Z1178)</f>
        <v>41500992</v>
      </c>
      <c r="W6" s="183"/>
      <c r="X6" s="183"/>
      <c r="AA6" s="984" t="s">
        <v>81</v>
      </c>
      <c r="AB6" s="984"/>
      <c r="AC6" s="984"/>
      <c r="AD6" s="750">
        <f>COUNTIF(AG22:AG1178,"Բ-2")</f>
        <v>6</v>
      </c>
      <c r="AE6" s="695">
        <f>+SUMIF(AG22:AG1178,"Բ-2",AI22:AI1178)</f>
        <v>3281408</v>
      </c>
      <c r="AF6" s="695">
        <f>+SUMIF(AG22:AG1178,"Բ-2",AJ22:AJ1178)</f>
        <v>42658304</v>
      </c>
      <c r="AG6" s="183"/>
      <c r="AH6" s="183"/>
      <c r="AK6" s="984" t="s">
        <v>81</v>
      </c>
      <c r="AL6" s="984"/>
      <c r="AM6" s="984"/>
      <c r="AN6" s="750">
        <f>COUNTIF(AQ22:AQ1178,"Բ-2")</f>
        <v>6</v>
      </c>
      <c r="AO6" s="695">
        <f>+SUMIF(AQ22:AQ1178,"Բ-2",AS22:AS1178)</f>
        <v>3299712</v>
      </c>
      <c r="AP6" s="695">
        <f>+SUMIF(AQ22:AQ1178,"Բ-2",AT22:AT1178)</f>
        <v>42896256</v>
      </c>
      <c r="AQ6" s="183"/>
      <c r="AR6" s="183"/>
    </row>
    <row r="7" spans="2:46" ht="23.25" customHeight="1">
      <c r="B7" s="463"/>
      <c r="D7" s="750"/>
      <c r="E7" s="702"/>
      <c r="F7" s="750" t="s">
        <v>82</v>
      </c>
      <c r="G7" s="990">
        <f>COUNTIF(M22:M1178,"Գ-1")</f>
        <v>48</v>
      </c>
      <c r="H7" s="990"/>
      <c r="I7" s="990"/>
      <c r="J7" s="695">
        <f>+SUMIF(M22:M1178,"Գ-1",O22:O1178)</f>
        <v>21855488</v>
      </c>
      <c r="K7" s="695">
        <f>+SUMIF(M22:M1178,"Գ-1",P22:P1178)</f>
        <v>284121344</v>
      </c>
      <c r="L7" s="187"/>
      <c r="M7" s="187"/>
      <c r="N7" s="183"/>
      <c r="O7" s="187"/>
      <c r="P7" s="585"/>
      <c r="Q7" s="984" t="s">
        <v>82</v>
      </c>
      <c r="R7" s="984"/>
      <c r="S7" s="984"/>
      <c r="T7" s="750">
        <f>COUNTIF(W22:W1178,"Գ-1")</f>
        <v>48</v>
      </c>
      <c r="U7" s="695">
        <f>+SUMIF(W22:W1178,"Գ-1",Y22:Y1178)</f>
        <v>22277145.600000001</v>
      </c>
      <c r="V7" s="695">
        <f>+SUMIF(W22:W1178,"Գ-1",Z22:Z1178)</f>
        <v>289602892.80000001</v>
      </c>
      <c r="W7" s="183"/>
      <c r="X7" s="183"/>
      <c r="AA7" s="984" t="s">
        <v>82</v>
      </c>
      <c r="AB7" s="984"/>
      <c r="AC7" s="984"/>
      <c r="AD7" s="750">
        <f>COUNTIF(AG22:AG1178,"Գ-1")</f>
        <v>48</v>
      </c>
      <c r="AE7" s="695">
        <f>+SUMIF(AG22:AG1178,"Գ-1",AI22:AI1178)</f>
        <v>22690524.799999997</v>
      </c>
      <c r="AF7" s="695">
        <f>+SUMIF(AG22:AG1178,"Գ-1",AJ22:AJ1178)</f>
        <v>294976822.39999998</v>
      </c>
      <c r="AG7" s="183"/>
      <c r="AH7" s="183"/>
      <c r="AK7" s="984" t="s">
        <v>82</v>
      </c>
      <c r="AL7" s="984"/>
      <c r="AM7" s="984"/>
      <c r="AN7" s="750">
        <f>COUNTIF(AQ22:AQ1178,"Գ-1")</f>
        <v>48</v>
      </c>
      <c r="AO7" s="695">
        <f>+SUMIF(AQ22:AQ1178,"Գ-1",AS22:AS1178)</f>
        <v>22975068.799999997</v>
      </c>
      <c r="AP7" s="695">
        <f>+SUMIF(AQ22:AQ1178,"Գ-1",AT22:AT1178)</f>
        <v>298675894.39999998</v>
      </c>
      <c r="AQ7" s="183"/>
      <c r="AR7" s="183"/>
    </row>
    <row r="8" spans="2:46" ht="23.25" customHeight="1">
      <c r="B8" s="463"/>
      <c r="D8" s="750"/>
      <c r="E8" s="702"/>
      <c r="F8" s="750" t="s">
        <v>83</v>
      </c>
      <c r="G8" s="990">
        <f>COUNTIF(M22:M1178,"Գ-2")</f>
        <v>121</v>
      </c>
      <c r="H8" s="990"/>
      <c r="I8" s="990"/>
      <c r="J8" s="695">
        <f>+SUMIF(M22:M1178,"Գ-2",O22:O1178)</f>
        <v>45077743.999999993</v>
      </c>
      <c r="K8" s="695">
        <f>+SUMIF(M22:M1178,"Գ-2",P22:P1178)</f>
        <v>586010672</v>
      </c>
      <c r="M8" s="463"/>
      <c r="N8" s="463"/>
      <c r="Q8" s="984" t="s">
        <v>83</v>
      </c>
      <c r="R8" s="984"/>
      <c r="S8" s="984"/>
      <c r="T8" s="750">
        <f>COUNTIF(W22:W1178,"Գ-2")</f>
        <v>121</v>
      </c>
      <c r="U8" s="695">
        <f>+SUMIF(W22:W1178,"Գ-2",Y22:Y1178)</f>
        <v>45952384</v>
      </c>
      <c r="V8" s="695">
        <f>+SUMIF(W22:W1178,"Գ-2",Z22:Z1178)</f>
        <v>597380992</v>
      </c>
      <c r="W8" s="463"/>
      <c r="X8" s="463"/>
      <c r="AA8" s="984" t="s">
        <v>83</v>
      </c>
      <c r="AB8" s="984"/>
      <c r="AC8" s="984"/>
      <c r="AD8" s="750">
        <f>COUNTIF(AG22:AG1178,"Գ-2")</f>
        <v>121</v>
      </c>
      <c r="AE8" s="695">
        <f>+SUMIF(AG22:AG1178,"Գ-2",AI22:AI1178)</f>
        <v>46739247.999999993</v>
      </c>
      <c r="AF8" s="695">
        <f>+SUMIF(AG22:AG1178,"Գ-2",AJ22:AJ1178)</f>
        <v>607610224</v>
      </c>
      <c r="AG8" s="463"/>
      <c r="AH8" s="463"/>
      <c r="AK8" s="984" t="s">
        <v>83</v>
      </c>
      <c r="AL8" s="984"/>
      <c r="AM8" s="984"/>
      <c r="AN8" s="750">
        <f>COUNTIF(AQ22:AQ1178,"Գ-2")</f>
        <v>121</v>
      </c>
      <c r="AO8" s="695">
        <f>+SUMIF(AQ22:AQ1178,"Գ-2",AS22:AS1178)</f>
        <v>47447737.599999994</v>
      </c>
      <c r="AP8" s="695">
        <f>+SUMIF(AQ22:AQ1178,"Գ-2",AT22:AT1178)</f>
        <v>616820588.79999995</v>
      </c>
      <c r="AQ8" s="463"/>
      <c r="AR8" s="463"/>
    </row>
    <row r="9" spans="2:46" ht="23.25" customHeight="1">
      <c r="B9" s="463"/>
      <c r="D9" s="750"/>
      <c r="E9" s="702"/>
      <c r="F9" s="750" t="s">
        <v>417</v>
      </c>
      <c r="G9" s="990">
        <f>COUNTIF(M22:M1178,"Գ-3")</f>
        <v>47</v>
      </c>
      <c r="H9" s="990"/>
      <c r="I9" s="990"/>
      <c r="J9" s="695">
        <f>+SUMIF(M22:M1178,"Գ-3",O22:O1178)</f>
        <v>14205900.800000001</v>
      </c>
      <c r="K9" s="695">
        <f>+SUMIF(M22:M1178,"Գ-3",P22:P1178)</f>
        <v>184676710.40000001</v>
      </c>
      <c r="M9" s="463"/>
      <c r="N9" s="463"/>
      <c r="Q9" s="984" t="s">
        <v>417</v>
      </c>
      <c r="R9" s="984"/>
      <c r="S9" s="984"/>
      <c r="T9" s="750">
        <f>COUNTIF(W22:W1178,"Գ-3")</f>
        <v>47</v>
      </c>
      <c r="U9" s="695">
        <f>+SUMIF(W22:W1178,"Գ-3",Y22:Y1178)</f>
        <v>14475427.200000001</v>
      </c>
      <c r="V9" s="695">
        <f>+SUMIF(W22:W1178,"Գ-3",Z22:Z1178)</f>
        <v>188180553.59999999</v>
      </c>
      <c r="W9" s="463"/>
      <c r="X9" s="463"/>
      <c r="AA9" s="984" t="s">
        <v>417</v>
      </c>
      <c r="AB9" s="984"/>
      <c r="AC9" s="984"/>
      <c r="AD9" s="750">
        <f>COUNTIF(AG22:AG1178,"Գ-3")</f>
        <v>47</v>
      </c>
      <c r="AE9" s="695">
        <f>+SUMIF(AG22:AG1178,"Գ-3",AI22:AI1178)</f>
        <v>14796121.6</v>
      </c>
      <c r="AF9" s="695">
        <f>+SUMIF(AG22:AG1178,"Գ-3",AJ22:AJ1178)</f>
        <v>192349580.79999998</v>
      </c>
      <c r="AG9" s="463"/>
      <c r="AH9" s="463"/>
      <c r="AK9" s="984" t="s">
        <v>417</v>
      </c>
      <c r="AL9" s="984"/>
      <c r="AM9" s="984"/>
      <c r="AN9" s="750">
        <f>COUNTIF(AQ22:AQ1178,"Գ-3")</f>
        <v>47</v>
      </c>
      <c r="AO9" s="695">
        <f>+SUMIF(AQ22:AQ1178,"Գ-3",AS22:AS1178)</f>
        <v>15007449.6</v>
      </c>
      <c r="AP9" s="695">
        <f>+SUMIF(AQ22:AQ1178,"Գ-3",AT22:AT1178)</f>
        <v>195096844.79999998</v>
      </c>
      <c r="AQ9" s="463"/>
      <c r="AR9" s="463"/>
    </row>
    <row r="10" spans="2:46" ht="23.25" customHeight="1">
      <c r="B10" s="470"/>
      <c r="C10" s="185"/>
      <c r="D10" s="750"/>
      <c r="E10" s="702"/>
      <c r="F10" s="750" t="s">
        <v>84</v>
      </c>
      <c r="G10" s="990">
        <f>COUNTIF(M22:M1178,"Ա-1")</f>
        <v>62</v>
      </c>
      <c r="H10" s="990"/>
      <c r="I10" s="990"/>
      <c r="J10" s="695">
        <f>+SUMIF(M22:M1178,"Ա-1",O22:O1178)</f>
        <v>16029616</v>
      </c>
      <c r="K10" s="695">
        <f>+SUMIF(M22:M1178,"Ա-1",P22:P1178)</f>
        <v>208385008</v>
      </c>
      <c r="M10" s="463"/>
      <c r="N10" s="463"/>
      <c r="Q10" s="984" t="s">
        <v>84</v>
      </c>
      <c r="R10" s="984"/>
      <c r="S10" s="984"/>
      <c r="T10" s="750">
        <f>COUNTIF(W22:W1178,"Ա-1")</f>
        <v>62</v>
      </c>
      <c r="U10" s="695">
        <f>+SUMIF(W22:W1178,"Ա-1",Y22:Y1178)</f>
        <v>16296313.6</v>
      </c>
      <c r="V10" s="695">
        <f>+SUMIF(W22:W1178,"Ա-1",Z22:Z1178)</f>
        <v>211852076.79999998</v>
      </c>
      <c r="W10" s="463"/>
      <c r="X10" s="463"/>
      <c r="AA10" s="984" t="s">
        <v>84</v>
      </c>
      <c r="AB10" s="984"/>
      <c r="AC10" s="984"/>
      <c r="AD10" s="750">
        <f>COUNTIF(AG22:AG1178,"Ա-1")</f>
        <v>62</v>
      </c>
      <c r="AE10" s="695">
        <f>+SUMIF(AG22:AG1178,"Ա-1",AI22:AI1178)</f>
        <v>16575033.6</v>
      </c>
      <c r="AF10" s="695">
        <f>+SUMIF(AG22:AG1178,"Ա-1",AJ22:AJ1178)</f>
        <v>215475436.79999998</v>
      </c>
      <c r="AG10" s="463"/>
      <c r="AH10" s="463"/>
      <c r="AK10" s="984" t="s">
        <v>84</v>
      </c>
      <c r="AL10" s="984"/>
      <c r="AM10" s="984"/>
      <c r="AN10" s="750">
        <f>COUNTIF(AQ22:AQ1178,"Ա-1")</f>
        <v>62</v>
      </c>
      <c r="AO10" s="695">
        <f>+SUMIF(AQ22:AQ1178,"Ա-1",AS22:AS1178)</f>
        <v>16820099.200000003</v>
      </c>
      <c r="AP10" s="695">
        <f>+SUMIF(AQ22:AQ1178,"Ա-1",AT22:AT1178)</f>
        <v>218661289.59999999</v>
      </c>
      <c r="AQ10" s="463"/>
      <c r="AR10" s="463"/>
    </row>
    <row r="11" spans="2:46" ht="23.25" customHeight="1">
      <c r="B11" s="470"/>
      <c r="C11" s="185"/>
      <c r="D11" s="750"/>
      <c r="E11" s="702"/>
      <c r="F11" s="750" t="s">
        <v>85</v>
      </c>
      <c r="G11" s="990">
        <f>COUNTIF(M22:M1178,"Ա-2")</f>
        <v>47</v>
      </c>
      <c r="H11" s="990"/>
      <c r="I11" s="990"/>
      <c r="J11" s="695">
        <f>+SUMIF(M22:M1178,"Ա-2",O22:O1178)</f>
        <v>10369603.199999999</v>
      </c>
      <c r="K11" s="695">
        <f>+SUMIF(M22:M1178,"Ա-2",P22:P1178)</f>
        <v>134804841.59999999</v>
      </c>
      <c r="M11" s="463"/>
      <c r="N11" s="463"/>
      <c r="Q11" s="984" t="s">
        <v>85</v>
      </c>
      <c r="R11" s="984"/>
      <c r="S11" s="984"/>
      <c r="T11" s="750">
        <f>COUNTIF(W22:W1178,"Ա-2")</f>
        <v>47</v>
      </c>
      <c r="U11" s="695">
        <f>+SUMIF(W22:W1178,"Ա-2",Y22:Y1178)</f>
        <v>10559673.600000001</v>
      </c>
      <c r="V11" s="695">
        <f>+SUMIF(W22:W1178,"Ա-2",Z22:Z1178)</f>
        <v>137275756.80000001</v>
      </c>
      <c r="W11" s="463"/>
      <c r="X11" s="463"/>
      <c r="AA11" s="984" t="s">
        <v>85</v>
      </c>
      <c r="AB11" s="984"/>
      <c r="AC11" s="984"/>
      <c r="AD11" s="750">
        <f>COUNTIF(AG22:AG1178,"Ա-2")</f>
        <v>47</v>
      </c>
      <c r="AE11" s="695">
        <f>+SUMIF(AG22:AG1178,"Ա-2",AI22:AI1178)</f>
        <v>10698617.600000001</v>
      </c>
      <c r="AF11" s="695">
        <f>+SUMIF(AG22:AG1178,"Ա-2",AJ22:AJ1178)</f>
        <v>139082028.80000001</v>
      </c>
      <c r="AG11" s="463"/>
      <c r="AH11" s="463"/>
      <c r="AK11" s="984" t="s">
        <v>85</v>
      </c>
      <c r="AL11" s="984"/>
      <c r="AM11" s="984"/>
      <c r="AN11" s="750">
        <f>COUNTIF(AQ22:AQ1178,"Ա-2")</f>
        <v>47</v>
      </c>
      <c r="AO11" s="695">
        <f>+SUMIF(AQ22:AQ1178,"Ա-2",AS22:AS1178)</f>
        <v>10864560</v>
      </c>
      <c r="AP11" s="695">
        <f>+SUMIF(AQ22:AQ1178,"Ա-2",AT22:AT1178)</f>
        <v>141239280</v>
      </c>
      <c r="AQ11" s="463"/>
      <c r="AR11" s="463"/>
    </row>
    <row r="12" spans="2:46" ht="23.25" customHeight="1">
      <c r="B12" s="470"/>
      <c r="C12" s="185"/>
      <c r="D12" s="750"/>
      <c r="E12" s="702"/>
      <c r="F12" s="750" t="s">
        <v>419</v>
      </c>
      <c r="G12" s="990">
        <f>COUNTIF(M22:M1178,"Ա-3")</f>
        <v>0</v>
      </c>
      <c r="H12" s="990"/>
      <c r="I12" s="990"/>
      <c r="J12" s="695">
        <f>+SUMIF(M22:M1178,"Ա-3",O22:O1178)</f>
        <v>0</v>
      </c>
      <c r="K12" s="695">
        <f>+SUMIF(M22:M1178,"Ա-3",P22:P1178)</f>
        <v>0</v>
      </c>
      <c r="M12" s="463"/>
      <c r="N12" s="463"/>
      <c r="Q12" s="984" t="s">
        <v>419</v>
      </c>
      <c r="R12" s="984"/>
      <c r="S12" s="984"/>
      <c r="T12" s="750">
        <f>COUNTIF(W22:W1178,"Ա-3")</f>
        <v>0</v>
      </c>
      <c r="U12" s="695">
        <f>+SUMIF(W22:W1178,"Ա-3",Y22:Y1178)</f>
        <v>0</v>
      </c>
      <c r="V12" s="695">
        <f>+SUMIF(W22:W1178,"Ա-3",Z22:Z1178)</f>
        <v>0</v>
      </c>
      <c r="W12" s="463"/>
      <c r="X12" s="463"/>
      <c r="AA12" s="984" t="s">
        <v>419</v>
      </c>
      <c r="AB12" s="984"/>
      <c r="AC12" s="984"/>
      <c r="AD12" s="750">
        <f>COUNTIF(AG22:AG1178,"Ա-3")</f>
        <v>0</v>
      </c>
      <c r="AE12" s="695">
        <f>+SUMIF(AG22:AG1178,"Ա-3",AI22:AI1178)</f>
        <v>0</v>
      </c>
      <c r="AF12" s="695">
        <f>+SUMIF(AG22:AG1178,"Ա-3",AJ22:AJ1178)</f>
        <v>0</v>
      </c>
      <c r="AG12" s="463"/>
      <c r="AH12" s="463"/>
      <c r="AK12" s="984" t="s">
        <v>419</v>
      </c>
      <c r="AL12" s="984"/>
      <c r="AM12" s="984"/>
      <c r="AN12" s="750">
        <f>COUNTIF(AQ22:AQ1178,"Ա-3")</f>
        <v>0</v>
      </c>
      <c r="AO12" s="695">
        <f>+SUMIF(AQ22:AQ1178,"Ա-3",AS22:AS1178)</f>
        <v>0</v>
      </c>
      <c r="AP12" s="695">
        <f>+SUMIF(AQ22:AQ1178,"Ա-3",AT22:AT1178)</f>
        <v>0</v>
      </c>
      <c r="AQ12" s="463"/>
      <c r="AR12" s="463"/>
    </row>
    <row r="13" spans="2:46" ht="23.25" customHeight="1">
      <c r="B13" s="470"/>
      <c r="C13" s="185"/>
      <c r="D13" s="750"/>
      <c r="E13" s="702"/>
      <c r="F13" s="750" t="s">
        <v>86</v>
      </c>
      <c r="G13" s="990">
        <f>COUNTIF(M22:M1178,"Կ-1")</f>
        <v>592</v>
      </c>
      <c r="H13" s="990"/>
      <c r="I13" s="990"/>
      <c r="J13" s="695">
        <f>+SUMIF(M22:M1178,"Կ-1",O22:O1178)</f>
        <v>93171033.599999994</v>
      </c>
      <c r="K13" s="695">
        <f>+SUMIF(M22:M1178,"Կ-1",P22:P1178)</f>
        <v>1211223436.8</v>
      </c>
      <c r="M13" s="463"/>
      <c r="N13" s="463"/>
      <c r="Q13" s="984" t="s">
        <v>86</v>
      </c>
      <c r="R13" s="984"/>
      <c r="S13" s="984"/>
      <c r="T13" s="750">
        <f>COUNTIF(W22:W1178,"Կ-1")</f>
        <v>592</v>
      </c>
      <c r="U13" s="695">
        <f>+SUMIF(W22:W1178,"Կ-1",Y22:Y1178)</f>
        <v>95162841.599999994</v>
      </c>
      <c r="V13" s="695">
        <f>+SUMIF(W22:W1178,"Կ-1",Z22:Z1178)</f>
        <v>1237116940.8</v>
      </c>
      <c r="W13" s="463"/>
      <c r="X13" s="463"/>
      <c r="AA13" s="984" t="s">
        <v>86</v>
      </c>
      <c r="AB13" s="984"/>
      <c r="AC13" s="984"/>
      <c r="AD13" s="750">
        <f>COUNTIF(AG22:AG1178,"Կ-1")</f>
        <v>592</v>
      </c>
      <c r="AE13" s="695">
        <f>+SUMIF(AG22:AG1178,"Կ-1",AI22:AI1178)</f>
        <v>96933337.599999994</v>
      </c>
      <c r="AF13" s="695">
        <f>+SUMIF(AG22:AG1178,"Կ-1",AJ22:AJ1178)</f>
        <v>1260133388.8</v>
      </c>
      <c r="AG13" s="463"/>
      <c r="AH13" s="463"/>
      <c r="AK13" s="984" t="s">
        <v>86</v>
      </c>
      <c r="AL13" s="984"/>
      <c r="AM13" s="984"/>
      <c r="AN13" s="750">
        <f>COUNTIF(AQ22:AQ1178,"Կ-1")</f>
        <v>592</v>
      </c>
      <c r="AO13" s="695">
        <f>+SUMIF(AQ22:AQ1178,"Կ-1",AS22:AS1178)</f>
        <v>98503571.199999988</v>
      </c>
      <c r="AP13" s="695">
        <f>+SUMIF(AQ22:AQ1178,"Կ-1",AT22:AT1178)</f>
        <v>1280546425.5999999</v>
      </c>
      <c r="AQ13" s="463"/>
      <c r="AR13" s="463"/>
    </row>
    <row r="14" spans="2:46" ht="23.25" customHeight="1">
      <c r="B14" s="470"/>
      <c r="C14" s="185"/>
      <c r="D14" s="750"/>
      <c r="E14" s="702"/>
      <c r="F14" s="750" t="s">
        <v>87</v>
      </c>
      <c r="G14" s="990">
        <f>COUNTIF(M22:M1178,"Կ-2")</f>
        <v>103</v>
      </c>
      <c r="H14" s="990"/>
      <c r="I14" s="990"/>
      <c r="J14" s="695">
        <f>+SUMIF(M22:M1178,"Կ-2",O22:O1178)</f>
        <v>14424236.800000001</v>
      </c>
      <c r="K14" s="695">
        <f>+SUMIF(M22:M1178,"Կ-2",P22:P1178)</f>
        <v>187515078.40000001</v>
      </c>
      <c r="M14" s="463"/>
      <c r="N14" s="463"/>
      <c r="Q14" s="984" t="s">
        <v>87</v>
      </c>
      <c r="R14" s="984"/>
      <c r="S14" s="984"/>
      <c r="T14" s="750">
        <f>COUNTIF(W22:W1178,"Կ-2")</f>
        <v>103</v>
      </c>
      <c r="U14" s="695">
        <f>+SUMIF(W22:W1178,"Կ-2",Y22:Y1178)</f>
        <v>14669926.4</v>
      </c>
      <c r="V14" s="695">
        <f>+SUMIF(W22:W1178,"Կ-2",Z22:Z1178)</f>
        <v>190709043.19999999</v>
      </c>
      <c r="W14" s="463"/>
      <c r="X14" s="463"/>
      <c r="AA14" s="984" t="s">
        <v>87</v>
      </c>
      <c r="AB14" s="984"/>
      <c r="AC14" s="984"/>
      <c r="AD14" s="750">
        <f>COUNTIF(AG22:AG1178,"Կ-2")</f>
        <v>103</v>
      </c>
      <c r="AE14" s="695">
        <f>+SUMIF(AG22:AG1178,"Կ-2",AI22:AI1178)</f>
        <v>14898934.4</v>
      </c>
      <c r="AF14" s="695">
        <f>+SUMIF(AG22:AG1178,"Կ-2",AJ22:AJ1178)</f>
        <v>193686147.19999999</v>
      </c>
      <c r="AG14" s="463"/>
      <c r="AH14" s="463"/>
      <c r="AK14" s="984" t="s">
        <v>87</v>
      </c>
      <c r="AL14" s="984"/>
      <c r="AM14" s="984"/>
      <c r="AN14" s="750">
        <f>COUNTIF(AQ22:AQ1178,"Կ-2")</f>
        <v>103</v>
      </c>
      <c r="AO14" s="695">
        <f>+SUMIF(AQ22:AQ1178,"Կ-2",AS22:AS1178)</f>
        <v>15086134.4</v>
      </c>
      <c r="AP14" s="695">
        <f>+SUMIF(AQ22:AQ1178,"Կ-2",AT22:AT1178)</f>
        <v>196119747.19999999</v>
      </c>
      <c r="AQ14" s="463"/>
      <c r="AR14" s="463"/>
    </row>
    <row r="15" spans="2:46" ht="23.25" customHeight="1">
      <c r="B15" s="470"/>
      <c r="C15" s="185"/>
      <c r="D15" s="750"/>
      <c r="E15" s="702"/>
      <c r="F15" s="750" t="s">
        <v>418</v>
      </c>
      <c r="G15" s="990">
        <f>COUNTIF(M22:M1178,"Կ-3")</f>
        <v>0</v>
      </c>
      <c r="H15" s="990"/>
      <c r="I15" s="990"/>
      <c r="J15" s="695">
        <f>+SUMIF(M22:M1178,"Կ-3",O22:O1178)</f>
        <v>0</v>
      </c>
      <c r="K15" s="695">
        <f>+SUMIF(M22:M1178,"Կ-3",P22:P1178)</f>
        <v>0</v>
      </c>
      <c r="M15" s="463"/>
      <c r="N15" s="463"/>
      <c r="Q15" s="984" t="s">
        <v>418</v>
      </c>
      <c r="R15" s="984"/>
      <c r="S15" s="984"/>
      <c r="T15" s="750">
        <f>COUNTIF(W23:W1178,"Կ-3")</f>
        <v>0</v>
      </c>
      <c r="U15" s="695">
        <f>+SUMIF(W22:W1178,"Կ-3",Y22:Y1178)</f>
        <v>0</v>
      </c>
      <c r="V15" s="695">
        <f>+SUMIF(W22:W1178,"Կ-3",Z22:Z1178)</f>
        <v>0</v>
      </c>
      <c r="W15" s="463"/>
      <c r="X15" s="463"/>
      <c r="AA15" s="984" t="s">
        <v>418</v>
      </c>
      <c r="AB15" s="984"/>
      <c r="AC15" s="984"/>
      <c r="AD15" s="750">
        <f>COUNTIF(AG23:AG1178,"Կ-3")</f>
        <v>0</v>
      </c>
      <c r="AE15" s="695">
        <f>+SUMIF(AG22:AG1178,"Կ-3",AI22:AI1178)</f>
        <v>0</v>
      </c>
      <c r="AF15" s="695">
        <f>+SUMIF(AG22:AG1178,"Կ-3",AJ22:AJ1178)</f>
        <v>0</v>
      </c>
      <c r="AG15" s="463"/>
      <c r="AH15" s="463"/>
      <c r="AK15" s="984" t="s">
        <v>418</v>
      </c>
      <c r="AL15" s="984"/>
      <c r="AM15" s="984"/>
      <c r="AN15" s="750">
        <f>COUNTIF(AQ23:AQ1178,"Կ-3")</f>
        <v>0</v>
      </c>
      <c r="AO15" s="695">
        <f>+SUMIF(AQ22:AQ1178,"Կ-3",AS22:AS1178)</f>
        <v>0</v>
      </c>
      <c r="AP15" s="695">
        <f>+SUMIF(AQ22:AQ1178,"Կ-3",AT22:AT1178)</f>
        <v>0</v>
      </c>
      <c r="AQ15" s="463"/>
      <c r="AR15" s="463"/>
    </row>
    <row r="16" spans="2:46" ht="57" customHeight="1">
      <c r="B16" s="470"/>
      <c r="C16" s="185"/>
      <c r="D16" s="518"/>
      <c r="E16" s="703"/>
      <c r="F16" s="518" t="s">
        <v>584</v>
      </c>
      <c r="G16" s="993"/>
      <c r="H16" s="994"/>
      <c r="I16" s="995"/>
      <c r="J16" s="695">
        <f>SUM(O154,O209,O258,O310,O347,O1064,O458,O507,O546,O585,O633,O679,O724,O762,O795,O424,O845,O901,O935,O1179)</f>
        <v>303000</v>
      </c>
      <c r="K16" s="695">
        <f>SUM(P154,P209,P258,P310,P347,P1064,P458,P507,P546,P585,P633,P679,P724,P762,P795,P424,P845,P901,P935,P1179)</f>
        <v>3636000</v>
      </c>
      <c r="M16" s="463"/>
      <c r="N16" s="463"/>
      <c r="Q16" s="983" t="s">
        <v>584</v>
      </c>
      <c r="R16" s="983"/>
      <c r="S16" s="983"/>
      <c r="T16" s="750"/>
      <c r="U16" s="695">
        <f>SUM(Y154,Y209,Y258,Y310,Y347,Y1064,Y458,Y507,Y546,Y585,Y633,Y679,Y724,Y762,Y795,Y424,Y845,Y901,Y935,Y1179)</f>
        <v>303000</v>
      </c>
      <c r="V16" s="695">
        <f>SUM(Z154,Z209,Z258,Z310,Z347,Z1064,Z458,Z507,Z546,Z585,Z633,Z679,Z724,Z762,Z795,Z424,Z845,Z901,Z935,Z1179)</f>
        <v>3636000</v>
      </c>
      <c r="W16" s="463"/>
      <c r="X16" s="463"/>
      <c r="AA16" s="983" t="s">
        <v>584</v>
      </c>
      <c r="AB16" s="983"/>
      <c r="AC16" s="983"/>
      <c r="AD16" s="750"/>
      <c r="AE16" s="695">
        <f>SUM(AI154,AI209,AI258,AI310,AI347,AI1064,AI458,AI507,AI546,AI585,AI633,AI679,AI724,AI762,AI795,AI424,AI845,AI901,AI935,AI1179)</f>
        <v>303000</v>
      </c>
      <c r="AF16" s="695">
        <f>SUM(AJ154,AJ209,AJ258,AJ310,AJ347,AJ1064,AJ458,AJ507,AJ546,AJ585,AJ633,AJ679,AJ724,AJ762,AJ795,AJ424,AJ845,AJ901,AJ935,AJ1179)</f>
        <v>3636000</v>
      </c>
      <c r="AG16" s="463"/>
      <c r="AH16" s="463"/>
      <c r="AK16" s="983" t="s">
        <v>584</v>
      </c>
      <c r="AL16" s="983"/>
      <c r="AM16" s="983"/>
      <c r="AN16" s="750"/>
      <c r="AO16" s="695">
        <f>SUM(AS154,AS209,AS258,AS310,AS347,AS1064,AS458,AS507,AS546,AS585,AS633,AS679,AS724,AS762,AS795,AS424,AS845,AS901,AS935,AS1179)</f>
        <v>303000</v>
      </c>
      <c r="AP16" s="695">
        <f>SUM(AT154,AT209,AT258,AT310,AT347,AT1064,AT458,AT507,AT546,AT585,AT633,AT679,AT724,AT762,AT795,AT424,AT845,AT901,AT935,AT1179)</f>
        <v>3636000</v>
      </c>
      <c r="AQ16" s="463"/>
      <c r="AR16" s="463"/>
    </row>
    <row r="17" spans="2:46" ht="23.25" customHeight="1">
      <c r="D17" s="749"/>
      <c r="E17" s="620"/>
      <c r="F17" s="749" t="s">
        <v>47</v>
      </c>
      <c r="G17" s="992">
        <f>SUM(G5:I15)</f>
        <v>1027</v>
      </c>
      <c r="H17" s="992"/>
      <c r="I17" s="992"/>
      <c r="J17" s="583">
        <f>SUM(J5:J15)+J16</f>
        <v>219198926.40000001</v>
      </c>
      <c r="K17" s="583">
        <f>SUM(K5:K15)+K16</f>
        <v>2849283043.2000003</v>
      </c>
      <c r="M17" s="463"/>
      <c r="N17" s="463"/>
      <c r="Q17" s="984" t="s">
        <v>47</v>
      </c>
      <c r="R17" s="984"/>
      <c r="S17" s="984"/>
      <c r="T17" s="752">
        <f>SUM(T5:T15)</f>
        <v>1027</v>
      </c>
      <c r="U17" s="583">
        <f>SUM(U5:U15)+U16</f>
        <v>223548040</v>
      </c>
      <c r="V17" s="583">
        <f>SUM(V5:V15)+V16</f>
        <v>2905821519.9999995</v>
      </c>
      <c r="W17" s="463"/>
      <c r="X17" s="463"/>
      <c r="AA17" s="984" t="s">
        <v>47</v>
      </c>
      <c r="AB17" s="984"/>
      <c r="AC17" s="984"/>
      <c r="AD17" s="752">
        <f>SUM(AD5:AD15)</f>
        <v>1027</v>
      </c>
      <c r="AE17" s="583">
        <f>SUM(AE5:AE15)+AE16</f>
        <v>227575169.59999996</v>
      </c>
      <c r="AF17" s="583">
        <f>SUM(AF5:AF14)+AF16</f>
        <v>2958174204.7999997</v>
      </c>
      <c r="AG17" s="463"/>
      <c r="AH17" s="463"/>
      <c r="AK17" s="984" t="s">
        <v>47</v>
      </c>
      <c r="AL17" s="984"/>
      <c r="AM17" s="984"/>
      <c r="AN17" s="752">
        <f>SUM(AN5:AN15)</f>
        <v>1027</v>
      </c>
      <c r="AO17" s="583">
        <f>SUM(AO5:AO15)+AO16</f>
        <v>230987908.79999998</v>
      </c>
      <c r="AP17" s="583">
        <f>SUM(AP5:AP14)+AP16</f>
        <v>3002539814.3999996</v>
      </c>
      <c r="AQ17" s="463"/>
      <c r="AR17" s="463"/>
    </row>
    <row r="18" spans="2:46" ht="23.25" customHeight="1"/>
    <row r="19" spans="2:46" s="468" customFormat="1" ht="22.5" customHeight="1">
      <c r="B19" s="960" t="s">
        <v>554</v>
      </c>
      <c r="C19" s="960"/>
      <c r="D19" s="960"/>
      <c r="E19" s="960"/>
      <c r="F19" s="960"/>
      <c r="G19" s="962" t="s">
        <v>964</v>
      </c>
      <c r="H19" s="962"/>
      <c r="I19" s="962"/>
      <c r="J19" s="962"/>
      <c r="K19" s="962"/>
      <c r="L19" s="962"/>
      <c r="M19" s="962"/>
      <c r="N19" s="962"/>
      <c r="O19" s="962"/>
      <c r="P19" s="962"/>
      <c r="Q19" s="962" t="s">
        <v>88</v>
      </c>
      <c r="R19" s="962"/>
      <c r="S19" s="962"/>
      <c r="T19" s="962"/>
      <c r="U19" s="962"/>
      <c r="V19" s="962"/>
      <c r="W19" s="962"/>
      <c r="X19" s="962"/>
      <c r="Y19" s="962"/>
      <c r="Z19" s="962"/>
      <c r="AA19" s="985" t="s">
        <v>88</v>
      </c>
      <c r="AB19" s="985"/>
      <c r="AC19" s="985"/>
      <c r="AD19" s="985"/>
      <c r="AE19" s="985"/>
      <c r="AF19" s="985"/>
      <c r="AG19" s="985"/>
      <c r="AH19" s="985"/>
      <c r="AI19" s="985"/>
      <c r="AJ19" s="985"/>
      <c r="AK19" s="985" t="s">
        <v>88</v>
      </c>
      <c r="AL19" s="985"/>
      <c r="AM19" s="985"/>
      <c r="AN19" s="985"/>
      <c r="AO19" s="985"/>
      <c r="AP19" s="985"/>
      <c r="AQ19" s="985"/>
      <c r="AR19" s="985"/>
      <c r="AS19" s="985"/>
      <c r="AT19" s="985"/>
    </row>
    <row r="20" spans="2:46" s="468" customFormat="1" ht="24" customHeight="1">
      <c r="B20" s="959" t="s">
        <v>1333</v>
      </c>
      <c r="C20" s="959"/>
      <c r="D20" s="959"/>
      <c r="E20" s="959"/>
      <c r="F20" s="959"/>
      <c r="G20" s="959" t="s">
        <v>2454</v>
      </c>
      <c r="H20" s="959"/>
      <c r="I20" s="959"/>
      <c r="J20" s="959"/>
      <c r="K20" s="959"/>
      <c r="L20" s="959"/>
      <c r="M20" s="959"/>
      <c r="N20" s="959"/>
      <c r="O20" s="959"/>
      <c r="P20" s="959"/>
      <c r="Q20" s="959" t="s">
        <v>1950</v>
      </c>
      <c r="R20" s="959"/>
      <c r="S20" s="959"/>
      <c r="T20" s="959"/>
      <c r="U20" s="959"/>
      <c r="V20" s="959"/>
      <c r="W20" s="959"/>
      <c r="X20" s="959"/>
      <c r="Y20" s="959"/>
      <c r="Z20" s="959"/>
      <c r="AA20" s="980" t="s">
        <v>2461</v>
      </c>
      <c r="AB20" s="981"/>
      <c r="AC20" s="981"/>
      <c r="AD20" s="981"/>
      <c r="AE20" s="981"/>
      <c r="AF20" s="981"/>
      <c r="AG20" s="981"/>
      <c r="AH20" s="981"/>
      <c r="AI20" s="981"/>
      <c r="AJ20" s="982"/>
      <c r="AK20" s="959" t="s">
        <v>2935</v>
      </c>
      <c r="AL20" s="959"/>
      <c r="AM20" s="959"/>
      <c r="AN20" s="959"/>
      <c r="AO20" s="959"/>
      <c r="AP20" s="959"/>
      <c r="AQ20" s="959"/>
      <c r="AR20" s="959"/>
      <c r="AS20" s="959"/>
      <c r="AT20" s="959"/>
    </row>
    <row r="21" spans="2:46" s="587" customFormat="1" ht="81">
      <c r="B21" s="458" t="s">
        <v>10</v>
      </c>
      <c r="C21" s="531" t="s">
        <v>54</v>
      </c>
      <c r="D21" s="531" t="s">
        <v>1958</v>
      </c>
      <c r="E21" s="547" t="s">
        <v>1959</v>
      </c>
      <c r="F21" s="531" t="s">
        <v>55</v>
      </c>
      <c r="G21" s="586" t="s">
        <v>56</v>
      </c>
      <c r="H21" s="586" t="s">
        <v>89</v>
      </c>
      <c r="I21" s="586" t="s">
        <v>90</v>
      </c>
      <c r="J21" s="586" t="s">
        <v>62</v>
      </c>
      <c r="K21" s="696" t="s">
        <v>58</v>
      </c>
      <c r="L21" s="696" t="s">
        <v>583</v>
      </c>
      <c r="M21" s="586" t="s">
        <v>91</v>
      </c>
      <c r="N21" s="586" t="s">
        <v>603</v>
      </c>
      <c r="O21" s="586" t="s">
        <v>582</v>
      </c>
      <c r="P21" s="586" t="s">
        <v>1407</v>
      </c>
      <c r="Q21" s="586" t="s">
        <v>56</v>
      </c>
      <c r="R21" s="586" t="s">
        <v>89</v>
      </c>
      <c r="S21" s="586" t="s">
        <v>90</v>
      </c>
      <c r="T21" s="586" t="s">
        <v>62</v>
      </c>
      <c r="U21" s="586" t="s">
        <v>58</v>
      </c>
      <c r="V21" s="586" t="s">
        <v>583</v>
      </c>
      <c r="W21" s="586" t="s">
        <v>91</v>
      </c>
      <c r="X21" s="586" t="s">
        <v>603</v>
      </c>
      <c r="Y21" s="586" t="str">
        <f>+O21</f>
        <v xml:space="preserve">Ընդամենը ամսական աշխատավարձ </v>
      </c>
      <c r="Z21" s="586" t="s">
        <v>1951</v>
      </c>
      <c r="AA21" s="586" t="s">
        <v>56</v>
      </c>
      <c r="AB21" s="586" t="s">
        <v>89</v>
      </c>
      <c r="AC21" s="586" t="s">
        <v>90</v>
      </c>
      <c r="AD21" s="586" t="s">
        <v>62</v>
      </c>
      <c r="AE21" s="586" t="s">
        <v>58</v>
      </c>
      <c r="AF21" s="696" t="s">
        <v>583</v>
      </c>
      <c r="AG21" s="586" t="s">
        <v>91</v>
      </c>
      <c r="AH21" s="586" t="s">
        <v>603</v>
      </c>
      <c r="AI21" s="586" t="str">
        <f>+Y21</f>
        <v xml:space="preserve">Ընդամենը ամսական աշխատավարձ </v>
      </c>
      <c r="AJ21" s="586" t="s">
        <v>2462</v>
      </c>
      <c r="AK21" s="586" t="s">
        <v>56</v>
      </c>
      <c r="AL21" s="586" t="s">
        <v>89</v>
      </c>
      <c r="AM21" s="586" t="s">
        <v>90</v>
      </c>
      <c r="AN21" s="586" t="s">
        <v>62</v>
      </c>
      <c r="AO21" s="586" t="s">
        <v>58</v>
      </c>
      <c r="AP21" s="696" t="s">
        <v>583</v>
      </c>
      <c r="AQ21" s="586" t="s">
        <v>91</v>
      </c>
      <c r="AR21" s="586" t="s">
        <v>603</v>
      </c>
      <c r="AS21" s="586" t="str">
        <f>+AI21</f>
        <v xml:space="preserve">Ընդամենը ամսական աշխատավարձ </v>
      </c>
      <c r="AT21" s="586" t="s">
        <v>2936</v>
      </c>
    </row>
    <row r="22" spans="2:46" s="591" customFormat="1" ht="40.5">
      <c r="B22" s="816">
        <v>1</v>
      </c>
      <c r="C22" s="849" t="s">
        <v>2092</v>
      </c>
      <c r="D22" s="828" t="s">
        <v>1961</v>
      </c>
      <c r="E22" s="818">
        <v>1980</v>
      </c>
      <c r="F22" s="831" t="s">
        <v>989</v>
      </c>
      <c r="G22" s="820">
        <v>1</v>
      </c>
      <c r="H22" s="827">
        <v>3</v>
      </c>
      <c r="I22" s="821">
        <f t="shared" ref="I22:I94" si="4">IF(G22&lt;1,0,IF(M22="Բ-1",IF(H22=0,6.94,IF(H22=1,7.17,IF(H22=2,7.41,IF(H22=3,7.66,IF(OR(H22=5,H22=4),7.92,IF(OR(H22=6,H22=7),8.18,IF(OR(H22=8,H22=9),8.46,IF(OR(H22=10,H22=11,H22=12),8.74,IF(OR(H22=13,H22=14,H22=15),9.03,IF(OR(H22=16,H22=17,H22=18),9.33,9.65)))))))))),IF(M22="Բ-2", IF(H22=0,5.71,IF(H22=1,5.89,IF(H22=2,6.09,IF(H22=3,6.29,IF(OR(H22=5,H22=4),6.5,IF(OR(H22=6,H22=7),6.72,IF(OR(H22=8,H22=9),6.94,IF(OR(H22=10,H22=11,H22=12),7.17,IF(OR(H22=13,H22=14,H22=15),7.41,IF(OR(H22=16,H22=17,H22=18),7.65,7.91)))))))))), IF(M22="Գ-1", IF(H22=0,4.7,IF(H22=1,4.86,IF(H22=2,5.01,IF(H22=3,5.18,IF(OR(H22=5,H22=4),5.35,IF(OR(H22=6,H22=7),5.52,IF(OR(H22=8,H22=9),5.71,IF(OR(H22=10,H22=11,H22=12),5.89,IF(OR(H22=13,H22=14,H22=15),6.09,IF(OR(H22=16,H22=17,H22=18),6.29,6.49)))))))))), IF(M22="Գ-2", IF(H22=0,3.88,IF(H22=1,4.01,IF(H22=2,4.14,IF(H22=3,4.27,IF(OR(H22=5,H22=4),4.41,IF(OR(H22=6,H22=7),4.55,IF(OR(H22=8,H22=9),4.7,IF(OR(H22=10,H22=11,H22=12),4.85,IF(OR(H22=13,H22=14,H22=15),5.01,IF(OR(H22=16,H22=17,H22=18),5.17,5.34)))))))))), IF(M22="Գ-3", IF(H22=0,3.21,IF(H22=1,3.31,IF(H22=2,3.42,IF(H22=3,3.53,IF(OR(H22=5,H22=4),3.64,IF(OR(H22=6,H22=7),3.76,IF(OR(H22=8,H22=9),3.88,IF(OR(H22=10,H22=11,H22=12),4.01,IF(OR(H22=13,H22=14,H22=15),4.13,IF(OR(H22=16,H22=17,H22=18),4.27,4.4)))))))))), IF(M22="Ա-1", IF(H22=0,2.66,IF(H22=1,2.75,IF(H22=2,2.83,IF(H22=3,2.92,IF(OR(H22=5,H22=4),3.02,IF(OR(H22=6,H22=7),3.11,IF(OR(H22=8,H22=9),3.21,IF(OR(H22=10,H22=11,H22=12),3.31,IF(OR(H22=13,H22=14,H22=15),3.42,IF(OR(H22=16,H22=17,H22=18),3.53,3.64)))))))))), IF(M22="Ա-2", IF(H22=0,2.28,IF(H22=1,2.35,IF(H22=2,2.43,IF(H22=3,2.5,IF(OR(H22=5,H22=4),2.58,IF(OR(H22=6,H22=7),2.66,IF(OR(H22=8,H22=9),2.75,IF(OR(H22=10,H22=11,H22=12),2.83,IF(OR(H22=13,H22=14,H22=15),2.92,IF(OR(H22=16,H22=17,H22=18),3.01,3.11)))))))))),IF(M22="Ա-3", IF(H22=0,1.96,IF(H22=1,2.02,IF(H22=2,2.08,IF(H22=3,2.15,IF(OR(H22=5,H22=4),2.21,IF(OR(H22=6,H22=7),2.28,IF(OR(H22=8,H22=9),2.35,IF(OR(H22=10,H22=11,H22=12),2.42,IF(OR(H22=13,H22=14,H22=15),2.5,IF(OR(H22=16,H22=17,H22=18),2.58,2.66)))))))))), IF(M22="Կ-1", IF(H22=0,1.68,IF(H22=1,1.73,IF(H22=2,1.79,IF(H22=3,1.84,IF(OR(H22=5,H22=4),1.9,IF(OR(H22=6,H22=7),1.96,IF(OR(H22=8,H22=9),2.02,IF(OR(H22=10,H22=11,H22=12),2.08,IF(OR(H22=13,H22=14,H22=15),2.14,IF(OR(H22=16,H22=17,H22=18),2.21,2.28)))))))))), IF(M22="Կ-2", IF(H22=0,1.45,IF(H22=1,1.49,IF(H22=2,1.54,IF(H22=3,1.59,IF(OR(H22=5,H22=4),1.63,IF(OR(H22=6,H22=7),1.68,IF(OR(H22=8,H22=9),1.73,IF(OR(H22=10,H22=11,H22=12),1.79,IF(OR(H22=13,H22=14,H22=15),1.84,IF(OR(H22=16,H22=17,H22=18),1.9,1.95)))))))))),IF(M22="Կ-3", IF(H22=0,1.25,IF(H22=1,1.29,IF(H22=2,1.33,IF(H22=3,1.37,IF(OR(H22=5,H22=4),1.41,IF(OR(H22=6,H22=7),1.45,IF(OR(H22=8,H22=9),1.49,IF(OR(H22=10,H22=11,H22=12),1.54,IF(OR(H22=13,H22=14,H22=15),1.58,IF(OR(H22=16,H22=17,H22=18),1.63,1.68)))))))))), "Error"))))))))))))</f>
        <v>7.66</v>
      </c>
      <c r="J22" s="799">
        <v>83200</v>
      </c>
      <c r="K22" s="799"/>
      <c r="L22" s="799"/>
      <c r="M22" s="822" t="s">
        <v>80</v>
      </c>
      <c r="N22" s="799">
        <f t="shared" ref="N22:N63" si="5">J22*I22</f>
        <v>637312</v>
      </c>
      <c r="O22" s="823">
        <f t="shared" ref="O22:O63" si="6">I22*J22+K22+L22</f>
        <v>637312</v>
      </c>
      <c r="P22" s="823">
        <f t="shared" ref="P22:P63" si="7">+O22*13</f>
        <v>8285056</v>
      </c>
      <c r="Q22" s="592">
        <f>+G22</f>
        <v>1</v>
      </c>
      <c r="R22" s="592">
        <f t="shared" ref="R22:R63" si="8">+H22+1</f>
        <v>4</v>
      </c>
      <c r="S22" s="588">
        <f t="shared" ref="S22:S56" si="9">IF(Q22&lt;1,0,IF(W22="Բ-1",IF(R22=0,6.94,IF(R22=1,7.17,IF(R22=2,7.41,IF(R22=3,7.66,IF(OR(R22=5,R22=4),7.92,IF(OR(R22=6,R22=7),8.18,IF(OR(R22=8,R22=9),8.46,IF(OR(R22=10,R22=11,R22=12),8.74,IF(OR(R22=13,R22=14,R22=15),9.03,IF(OR(R22=16,R22=17,R22=18),9.33,9.65)))))))))),IF(W22="Բ-2", IF(R22=0,5.71,IF(R22=1,5.89,IF(R22=2,6.09,IF(R22=3,6.29,IF(OR(R22=5,R22=4),6.5,IF(OR(R22=6,R22=7),6.72,IF(OR(R22=8,R22=9),6.94,IF(OR(R22=10,R22=11,R22=12),7.17,IF(OR(R22=13,R22=14,R22=15),7.41,IF(OR(R22=16,R22=17,R22=18),7.65,7.91)))))))))), IF(W22="Գ-1", IF(R22=0,4.7,IF(R22=1,4.86,IF(R22=2,5.01,IF(R22=3,5.18,IF(OR(R22=5,R22=4),5.35,IF(OR(R22=6,R22=7),5.52,IF(OR(R22=8,R22=9),5.71,IF(OR(R22=10,R22=11,R22=12),5.89,IF(OR(R22=13,R22=14,R22=15),6.09,IF(OR(R22=16,R22=17,R22=18),6.29,6.49)))))))))), IF(W22="Գ-2", IF(R22=0,3.88,IF(R22=1,4.01,IF(R22=2,4.14,IF(R22=3,4.27,IF(OR(R22=5,R22=4),4.41,IF(OR(R22=6,R22=7),4.55,IF(OR(R22=8,R22=9),4.7,IF(OR(R22=10,R22=11,R22=12),4.85,IF(OR(R22=13,R22=14,R22=15),5.01,IF(OR(R22=16,R22=17,R22=18),5.17,5.34)))))))))), IF(W22="Գ-3", IF(R22=0,3.21,IF(R22=1,3.31,IF(R22=2,3.42,IF(R22=3,3.53,IF(OR(R22=5,R22=4),3.64,IF(OR(R22=6,R22=7),3.76,IF(OR(R22=8,R22=9),3.88,IF(OR(R22=10,R22=11,R22=12),4.01,IF(OR(R22=13,R22=14,R22=15),4.13,IF(OR(R22=16,R22=17,R22=18),4.27,4.4)))))))))), IF(W22="Ա-1", IF(R22=0,2.66,IF(R22=1,2.75,IF(R22=2,2.83,IF(R22=3,2.92,IF(OR(R22=5,R22=4),3.02,IF(OR(R22=6,R22=7),3.11,IF(OR(R22=8,R22=9),3.21,IF(OR(R22=10,R22=11,R22=12),3.31,IF(OR(R22=13,R22=14,R22=15),3.42,IF(OR(R22=16,R22=17,R22=18),3.53,3.64)))))))))), IF(W22="Ա-2", IF(R22=0,2.28,IF(R22=1,2.35,IF(R22=2,2.43,IF(R22=3,2.5,IF(OR(R22=5,R22=4),2.58,IF(OR(R22=6,R22=7),2.66,IF(OR(R22=8,R22=9),2.75,IF(OR(R22=10,R22=11,R22=12),2.83,IF(OR(R22=13,R22=14,R22=15),2.92,IF(OR(R22=16,R22=17,R22=18),3.01,3.11)))))))))),IF(W22="Ա-3", IF(R22=0,1.96,IF(R22=1,2.02,IF(R22=2,2.08,IF(R22=3,2.15,IF(OR(R22=5,R22=4),2.21,IF(OR(R22=6,R22=7),2.28,IF(OR(R22=8,R22=9),2.35,IF(OR(R22=10,R22=11,R22=12),2.42,IF(OR(R22=13,R22=14,R22=15),2.5,IF(OR(R22=16,R22=17,R22=18),2.58,2.66)))))))))), IF(W22="Կ-1", IF(R22=0,1.68,IF(R22=1,1.73,IF(R22=2,1.79,IF(R22=3,1.84,IF(OR(R22=5,R22=4),1.9,IF(OR(R22=6,R22=7),1.96,IF(OR(R22=8,R22=9),2.02,IF(OR(R22=10,R22=11,R22=12),2.08,IF(OR(R22=13,R22=14,R22=15),2.14,IF(OR(R22=16,R22=17,R22=18),2.21,2.28)))))))))), IF(W22="Կ-2", IF(R22=0,1.45,IF(R22=1,1.49,IF(R22=2,1.54,IF(R22=3,1.59,IF(OR(R22=5,R22=4),1.63,IF(OR(R22=6,R22=7),1.68,IF(OR(R22=8,R22=9),1.73,IF(OR(R22=10,R22=11,R22=12),1.79,IF(OR(R22=13,R22=14,R22=15),1.84,IF(OR(R22=16,R22=17,R22=18),1.9,1.95)))))))))),IF(W22="Կ-3", IF(R22=0,1.25,IF(R22=1,1.29,IF(R22=2,1.33,IF(R22=3,1.37,IF(OR(R22=5,R22=4),1.41,IF(OR(R22=6,R22=7),1.45,IF(OR(R22=8,R22=9),1.49,IF(OR(R22=10,R22=11,R22=12),1.54,IF(OR(R22=13,R22=14,R22=15),1.58,IF(OR(R22=16,R22=17,R22=18),1.63,1.68)))))))))), "Error"))))))))))))</f>
        <v>7.92</v>
      </c>
      <c r="T22" s="456">
        <v>83200</v>
      </c>
      <c r="U22" s="456"/>
      <c r="V22" s="456"/>
      <c r="W22" s="589" t="str">
        <f t="shared" ref="W22:W56" si="10">+M22</f>
        <v>Բ-1</v>
      </c>
      <c r="X22" s="456">
        <f>T22*S22</f>
        <v>658944</v>
      </c>
      <c r="Y22" s="590">
        <f>+U22+V22+X22</f>
        <v>658944</v>
      </c>
      <c r="Z22" s="590">
        <f t="shared" ref="Z22:Z63" si="11">+Y22*13</f>
        <v>8566272</v>
      </c>
      <c r="AA22" s="592">
        <f>+Q22</f>
        <v>1</v>
      </c>
      <c r="AB22" s="592">
        <f t="shared" ref="AB22:AB56" si="12">+R22+1</f>
        <v>5</v>
      </c>
      <c r="AC22" s="588">
        <f t="shared" ref="AC22:AC56" si="13">IF(AA22&lt;1,0,IF(AG22="Բ-1",IF(AB22=0,6.94,IF(AB22=1,7.17,IF(AB22=2,7.41,IF(AB22=3,7.66,IF(OR(AB22=5,AB22=4),7.92,IF(OR(AB22=6,AB22=7),8.18,IF(OR(AB22=8,AB22=9),8.46,IF(OR(AB22=10,AB22=11,AB22=12),8.74,IF(OR(AB22=13,AB22=14,AB22=15),9.03,IF(OR(AB22=16,AB22=17,AB22=18),9.33,9.65)))))))))),IF(AG22="Բ-2", IF(AB22=0,5.71,IF(AB22=1,5.89,IF(AB22=2,6.09,IF(AB22=3,6.29,IF(OR(AB22=5,AB22=4),6.5,IF(OR(AB22=6,AB22=7),6.72,IF(OR(AB22=8,AB22=9),6.94,IF(OR(AB22=10,AB22=11,AB22=12),7.17,IF(OR(AB22=13,AB22=14,AB22=15),7.41,IF(OR(AB22=16,AB22=17,AB22=18),7.65,7.91)))))))))), IF(AG22="Գ-1", IF(AB22=0,4.7,IF(AB22=1,4.86,IF(AB22=2,5.01,IF(AB22=3,5.18,IF(OR(AB22=5,AB22=4),5.35,IF(OR(AB22=6,AB22=7),5.52,IF(OR(AB22=8,AB22=9),5.71,IF(OR(AB22=10,AB22=11,AB22=12),5.89,IF(OR(AB22=13,AB22=14,AB22=15),6.09,IF(OR(AB22=16,AB22=17,AB22=18),6.29,6.49)))))))))), IF(AG22="Գ-2", IF(AB22=0,3.88,IF(AB22=1,4.01,IF(AB22=2,4.14,IF(AB22=3,4.27,IF(OR(AB22=5,AB22=4),4.41,IF(OR(AB22=6,AB22=7),4.55,IF(OR(AB22=8,AB22=9),4.7,IF(OR(AB22=10,AB22=11,AB22=12),4.85,IF(OR(AB22=13,AB22=14,AB22=15),5.01,IF(OR(AB22=16,AB22=17,AB22=18),5.17,5.34)))))))))), IF(AG22="Գ-3", IF(AB22=0,3.21,IF(AB22=1,3.31,IF(AB22=2,3.42,IF(AB22=3,3.53,IF(OR(AB22=5,AB22=4),3.64,IF(OR(AB22=6,AB22=7),3.76,IF(OR(AB22=8,AB22=9),3.88,IF(OR(AB22=10,AB22=11,AB22=12),4.01,IF(OR(AB22=13,AB22=14,AB22=15),4.13,IF(OR(AB22=16,AB22=17,AB22=18),4.27,4.4)))))))))), IF(AG22="Ա-1", IF(AB22=0,2.66,IF(AB22=1,2.75,IF(AB22=2,2.83,IF(AB22=3,2.92,IF(OR(AB22=5,AB22=4),3.02,IF(OR(AB22=6,AB22=7),3.11,IF(OR(AB22=8,AB22=9),3.21,IF(OR(AB22=10,AB22=11,AB22=12),3.31,IF(OR(AB22=13,AB22=14,AB22=15),3.42,IF(OR(AB22=16,AB22=17,AB22=18),3.53,3.64)))))))))), IF(AG22="Ա-2", IF(AB22=0,2.28,IF(AB22=1,2.35,IF(AB22=2,2.43,IF(AB22=3,2.5,IF(OR(AB22=5,AB22=4),2.58,IF(OR(AB22=6,AB22=7),2.66,IF(OR(AB22=8,AB22=9),2.75,IF(OR(AB22=10,AB22=11,AB22=12),2.83,IF(OR(AB22=13,AB22=14,AB22=15),2.92,IF(OR(AB22=16,AB22=17,AB22=18),3.01,3.11)))))))))),IF(AG22="Ա-3", IF(AB22=0,1.96,IF(AB22=1,2.02,IF(AB22=2,2.08,IF(AB22=3,2.15,IF(OR(AB22=5,AB22=4),2.21,IF(OR(AB22=6,AB22=7),2.28,IF(OR(AB22=8,AB22=9),2.35,IF(OR(AB22=10,AB22=11,AB22=12),2.42,IF(OR(AB22=13,AB22=14,AB22=15),2.5,IF(OR(AB22=16,AB22=17,AB22=18),2.58,2.66)))))))))), IF(AG22="Կ-1", IF(AB22=0,1.68,IF(AB22=1,1.73,IF(AB22=2,1.79,IF(AB22=3,1.84,IF(OR(AB22=5,AB22=4),1.9,IF(OR(AB22=6,AB22=7),1.96,IF(OR(AB22=8,AB22=9),2.02,IF(OR(AB22=10,AB22=11,AB22=12),2.08,IF(OR(AB22=13,AB22=14,AB22=15),2.14,IF(OR(AB22=16,AB22=17,AB22=18),2.21,2.28)))))))))), IF(AG22="Կ-2", IF(AB22=0,1.45,IF(AB22=1,1.49,IF(AB22=2,1.54,IF(AB22=3,1.59,IF(OR(AB22=5,AB22=4),1.63,IF(OR(AB22=6,AB22=7),1.68,IF(OR(AB22=8,AB22=9),1.73,IF(OR(AB22=10,AB22=11,AB22=12),1.79,IF(OR(AB22=13,AB22=14,AB22=15),1.84,IF(OR(AB22=16,AB22=17,AB22=18),1.9,1.95)))))))))),IF(AG22="Կ-3", IF(AB22=0,1.25,IF(AB22=1,1.29,IF(AB22=2,1.33,IF(AB22=3,1.37,IF(OR(AB22=5,AB22=4),1.41,IF(OR(AB22=6,AB22=7),1.45,IF(OR(AB22=8,AB22=9),1.49,IF(OR(AB22=10,AB22=11,AB22=12),1.54,IF(OR(AB22=13,AB22=14,AB22=15),1.58,IF(OR(AB22=16,AB22=17,AB22=18),1.63,1.68)))))))))), "Error"))))))))))))</f>
        <v>7.92</v>
      </c>
      <c r="AD22" s="456">
        <v>83200</v>
      </c>
      <c r="AE22" s="456"/>
      <c r="AF22" s="456"/>
      <c r="AG22" s="589" t="str">
        <f t="shared" ref="AG22:AG56" si="14">+W22</f>
        <v>Բ-1</v>
      </c>
      <c r="AH22" s="456">
        <f>AD22*AC22</f>
        <v>658944</v>
      </c>
      <c r="AI22" s="590">
        <f>AH22+AE22+AF22</f>
        <v>658944</v>
      </c>
      <c r="AJ22" s="590">
        <f t="shared" ref="AJ22:AJ63" si="15">+AI22*13</f>
        <v>8566272</v>
      </c>
      <c r="AK22" s="592">
        <f>+AA22</f>
        <v>1</v>
      </c>
      <c r="AL22" s="592">
        <f t="shared" ref="AL22:AL56" si="16">+AB22+1</f>
        <v>6</v>
      </c>
      <c r="AM22" s="588">
        <f t="shared" ref="AM22:AM56" si="17">IF(AK22&lt;1,0,IF(AQ22="Բ-1",IF(AL22=0,6.94,IF(AL22=1,7.17,IF(AL22=2,7.41,IF(AL22=3,7.66,IF(OR(AL22=5,AL22=4),7.92,IF(OR(AL22=6,AL22=7),8.18,IF(OR(AL22=8,AL22=9),8.46,IF(OR(AL22=10,AL22=11,AL22=12),8.74,IF(OR(AL22=13,AL22=14,AL22=15),9.03,IF(OR(AL22=16,AL22=17,AL22=18),9.33,9.65)))))))))),IF(AQ22="Բ-2", IF(AL22=0,5.71,IF(AL22=1,5.89,IF(AL22=2,6.09,IF(AL22=3,6.29,IF(OR(AL22=5,AL22=4),6.5,IF(OR(AL22=6,AL22=7),6.72,IF(OR(AL22=8,AL22=9),6.94,IF(OR(AL22=10,AL22=11,AL22=12),7.17,IF(OR(AL22=13,AL22=14,AL22=15),7.41,IF(OR(AL22=16,AL22=17,AL22=18),7.65,7.91)))))))))), IF(AQ22="Գ-1", IF(AL22=0,4.7,IF(AL22=1,4.86,IF(AL22=2,5.01,IF(AL22=3,5.18,IF(OR(AL22=5,AL22=4),5.35,IF(OR(AL22=6,AL22=7),5.52,IF(OR(AL22=8,AL22=9),5.71,IF(OR(AL22=10,AL22=11,AL22=12),5.89,IF(OR(AL22=13,AL22=14,AL22=15),6.09,IF(OR(AL22=16,AL22=17,AL22=18),6.29,6.49)))))))))), IF(AQ22="Գ-2", IF(AL22=0,3.88,IF(AL22=1,4.01,IF(AL22=2,4.14,IF(AL22=3,4.27,IF(OR(AL22=5,AL22=4),4.41,IF(OR(AL22=6,AL22=7),4.55,IF(OR(AL22=8,AL22=9),4.7,IF(OR(AL22=10,AL22=11,AL22=12),4.85,IF(OR(AL22=13,AL22=14,AL22=15),5.01,IF(OR(AL22=16,AL22=17,AL22=18),5.17,5.34)))))))))), IF(AQ22="Գ-3", IF(AL22=0,3.21,IF(AL22=1,3.31,IF(AL22=2,3.42,IF(AL22=3,3.53,IF(OR(AL22=5,AL22=4),3.64,IF(OR(AL22=6,AL22=7),3.76,IF(OR(AL22=8,AL22=9),3.88,IF(OR(AL22=10,AL22=11,AL22=12),4.01,IF(OR(AL22=13,AL22=14,AL22=15),4.13,IF(OR(AL22=16,AL22=17,AL22=18),4.27,4.4)))))))))), IF(AQ22="Ա-1", IF(AL22=0,2.66,IF(AL22=1,2.75,IF(AL22=2,2.83,IF(AL22=3,2.92,IF(OR(AL22=5,AL22=4),3.02,IF(OR(AL22=6,AL22=7),3.11,IF(OR(AL22=8,AL22=9),3.21,IF(OR(AL22=10,AL22=11,AL22=12),3.31,IF(OR(AL22=13,AL22=14,AL22=15),3.42,IF(OR(AL22=16,AL22=17,AL22=18),3.53,3.64)))))))))), IF(AQ22="Ա-2", IF(AL22=0,2.28,IF(AL22=1,2.35,IF(AL22=2,2.43,IF(AL22=3,2.5,IF(OR(AL22=5,AL22=4),2.58,IF(OR(AL22=6,AL22=7),2.66,IF(OR(AL22=8,AL22=9),2.75,IF(OR(AL22=10,AL22=11,AL22=12),2.83,IF(OR(AL22=13,AL22=14,AL22=15),2.92,IF(OR(AL22=16,AL22=17,AL22=18),3.01,3.11)))))))))),IF(AQ22="Ա-3", IF(AL22=0,1.96,IF(AL22=1,2.02,IF(AL22=2,2.08,IF(AL22=3,2.15,IF(OR(AL22=5,AL22=4),2.21,IF(OR(AL22=6,AL22=7),2.28,IF(OR(AL22=8,AL22=9),2.35,IF(OR(AL22=10,AL22=11,AL22=12),2.42,IF(OR(AL22=13,AL22=14,AL22=15),2.5,IF(OR(AL22=16,AL22=17,AL22=18),2.58,2.66)))))))))), IF(AQ22="Կ-1", IF(AL22=0,1.68,IF(AL22=1,1.73,IF(AL22=2,1.79,IF(AL22=3,1.84,IF(OR(AL22=5,AL22=4),1.9,IF(OR(AL22=6,AL22=7),1.96,IF(OR(AL22=8,AL22=9),2.02,IF(OR(AL22=10,AL22=11,AL22=12),2.08,IF(OR(AL22=13,AL22=14,AL22=15),2.14,IF(OR(AL22=16,AL22=17,AL22=18),2.21,2.28)))))))))), IF(AQ22="Կ-2", IF(AL22=0,1.45,IF(AL22=1,1.49,IF(AL22=2,1.54,IF(AL22=3,1.59,IF(OR(AL22=5,AL22=4),1.63,IF(OR(AL22=6,AL22=7),1.68,IF(OR(AL22=8,AL22=9),1.73,IF(OR(AL22=10,AL22=11,AL22=12),1.79,IF(OR(AL22=13,AL22=14,AL22=15),1.84,IF(OR(AL22=16,AL22=17,AL22=18),1.9,1.95)))))))))),IF(AQ22="Կ-3", IF(AL22=0,1.25,IF(AL22=1,1.29,IF(AL22=2,1.33,IF(AL22=3,1.37,IF(OR(AL22=5,AL22=4),1.41,IF(OR(AL22=6,AL22=7),1.45,IF(OR(AL22=8,AL22=9),1.49,IF(OR(AL22=10,AL22=11,AL22=12),1.54,IF(OR(AL22=13,AL22=14,AL22=15),1.58,IF(OR(AL22=16,AL22=17,AL22=18),1.63,1.68)))))))))), "Error"))))))))))))</f>
        <v>8.18</v>
      </c>
      <c r="AN22" s="456">
        <v>83200</v>
      </c>
      <c r="AO22" s="456"/>
      <c r="AP22" s="456"/>
      <c r="AQ22" s="589" t="str">
        <f t="shared" ref="AQ22:AQ56" si="18">+AG22</f>
        <v>Բ-1</v>
      </c>
      <c r="AR22" s="456">
        <f>AN22*AM22</f>
        <v>680576</v>
      </c>
      <c r="AS22" s="590">
        <f>AR22+AO22+AP22</f>
        <v>680576</v>
      </c>
      <c r="AT22" s="590">
        <f t="shared" ref="AT22:AT63" si="19">+AS22*13</f>
        <v>8847488</v>
      </c>
    </row>
    <row r="23" spans="2:46" s="587" customFormat="1" ht="54">
      <c r="B23" s="816">
        <v>2</v>
      </c>
      <c r="C23" s="849" t="s">
        <v>2089</v>
      </c>
      <c r="D23" s="828" t="s">
        <v>1961</v>
      </c>
      <c r="E23" s="818">
        <v>1992</v>
      </c>
      <c r="F23" s="831" t="s">
        <v>1046</v>
      </c>
      <c r="G23" s="820">
        <v>1</v>
      </c>
      <c r="H23" s="827">
        <v>2</v>
      </c>
      <c r="I23" s="821">
        <f t="shared" si="4"/>
        <v>6.09</v>
      </c>
      <c r="J23" s="799">
        <v>83200</v>
      </c>
      <c r="K23" s="799"/>
      <c r="L23" s="799"/>
      <c r="M23" s="822" t="s">
        <v>81</v>
      </c>
      <c r="N23" s="799">
        <f t="shared" si="5"/>
        <v>506688</v>
      </c>
      <c r="O23" s="823">
        <f t="shared" si="6"/>
        <v>506688</v>
      </c>
      <c r="P23" s="823">
        <f t="shared" si="7"/>
        <v>6586944</v>
      </c>
      <c r="Q23" s="592">
        <f>+G23</f>
        <v>1</v>
      </c>
      <c r="R23" s="592">
        <f t="shared" si="8"/>
        <v>3</v>
      </c>
      <c r="S23" s="588">
        <f t="shared" si="9"/>
        <v>6.29</v>
      </c>
      <c r="T23" s="456">
        <v>83200</v>
      </c>
      <c r="U23" s="456"/>
      <c r="V23" s="456"/>
      <c r="W23" s="589" t="str">
        <f t="shared" si="10"/>
        <v>Բ-2</v>
      </c>
      <c r="X23" s="456">
        <f t="shared" ref="X23:X98" si="20">T23*S23</f>
        <v>523328</v>
      </c>
      <c r="Y23" s="590">
        <f t="shared" ref="Y23:Y98" si="21">+U23+V23+X23</f>
        <v>523328</v>
      </c>
      <c r="Z23" s="590">
        <f t="shared" si="11"/>
        <v>6803264</v>
      </c>
      <c r="AA23" s="592">
        <f>+Q23</f>
        <v>1</v>
      </c>
      <c r="AB23" s="592">
        <f t="shared" si="12"/>
        <v>4</v>
      </c>
      <c r="AC23" s="588">
        <f t="shared" si="13"/>
        <v>6.5</v>
      </c>
      <c r="AD23" s="456">
        <v>83200</v>
      </c>
      <c r="AE23" s="456"/>
      <c r="AF23" s="456"/>
      <c r="AG23" s="589" t="str">
        <f t="shared" si="14"/>
        <v>Բ-2</v>
      </c>
      <c r="AH23" s="456">
        <f t="shared" ref="AH23:AH98" si="22">AD23*AC23</f>
        <v>540800</v>
      </c>
      <c r="AI23" s="590">
        <f t="shared" ref="AI23:AI98" si="23">AH23+AE23+AF23</f>
        <v>540800</v>
      </c>
      <c r="AJ23" s="590">
        <f t="shared" si="15"/>
        <v>7030400</v>
      </c>
      <c r="AK23" s="592">
        <f>+AA23</f>
        <v>1</v>
      </c>
      <c r="AL23" s="592">
        <f t="shared" si="16"/>
        <v>5</v>
      </c>
      <c r="AM23" s="588">
        <f t="shared" si="17"/>
        <v>6.5</v>
      </c>
      <c r="AN23" s="456">
        <v>83200</v>
      </c>
      <c r="AO23" s="456"/>
      <c r="AP23" s="456"/>
      <c r="AQ23" s="589" t="str">
        <f t="shared" si="18"/>
        <v>Բ-2</v>
      </c>
      <c r="AR23" s="456">
        <f t="shared" ref="AR23:AR98" si="24">AN23*AM23</f>
        <v>540800</v>
      </c>
      <c r="AS23" s="590">
        <f t="shared" ref="AS23:AS98" si="25">AR23+AO23+AP23</f>
        <v>540800</v>
      </c>
      <c r="AT23" s="590">
        <f t="shared" si="19"/>
        <v>7030400</v>
      </c>
    </row>
    <row r="24" spans="2:46" s="587" customFormat="1" ht="27">
      <c r="B24" s="816">
        <v>3</v>
      </c>
      <c r="C24" s="849" t="s">
        <v>2094</v>
      </c>
      <c r="D24" s="828" t="s">
        <v>1960</v>
      </c>
      <c r="E24" s="818">
        <v>1988</v>
      </c>
      <c r="F24" s="831" t="s">
        <v>2093</v>
      </c>
      <c r="G24" s="820">
        <v>1</v>
      </c>
      <c r="H24" s="827">
        <v>3</v>
      </c>
      <c r="I24" s="821">
        <f t="shared" si="4"/>
        <v>6.29</v>
      </c>
      <c r="J24" s="799">
        <v>83200</v>
      </c>
      <c r="K24" s="799"/>
      <c r="L24" s="799"/>
      <c r="M24" s="822" t="s">
        <v>81</v>
      </c>
      <c r="N24" s="799">
        <f>J24*I24</f>
        <v>523328</v>
      </c>
      <c r="O24" s="823">
        <f>I24*J24+K24+L24</f>
        <v>523328</v>
      </c>
      <c r="P24" s="823">
        <f>+O24*13</f>
        <v>6803264</v>
      </c>
      <c r="Q24" s="592">
        <f>+G24</f>
        <v>1</v>
      </c>
      <c r="R24" s="592">
        <f>+H24+1</f>
        <v>4</v>
      </c>
      <c r="S24" s="588">
        <f t="shared" si="9"/>
        <v>6.5</v>
      </c>
      <c r="T24" s="456">
        <v>83200</v>
      </c>
      <c r="U24" s="456"/>
      <c r="V24" s="456"/>
      <c r="W24" s="589" t="str">
        <f t="shared" si="10"/>
        <v>Բ-2</v>
      </c>
      <c r="X24" s="456">
        <f t="shared" si="20"/>
        <v>540800</v>
      </c>
      <c r="Y24" s="590">
        <f t="shared" si="21"/>
        <v>540800</v>
      </c>
      <c r="Z24" s="590">
        <f>+Y24*13</f>
        <v>7030400</v>
      </c>
      <c r="AA24" s="592">
        <f>+Q24</f>
        <v>1</v>
      </c>
      <c r="AB24" s="592">
        <f t="shared" si="12"/>
        <v>5</v>
      </c>
      <c r="AC24" s="588">
        <f t="shared" si="13"/>
        <v>6.5</v>
      </c>
      <c r="AD24" s="456">
        <v>83200</v>
      </c>
      <c r="AE24" s="456"/>
      <c r="AF24" s="456"/>
      <c r="AG24" s="589" t="str">
        <f t="shared" si="14"/>
        <v>Բ-2</v>
      </c>
      <c r="AH24" s="456">
        <f t="shared" si="22"/>
        <v>540800</v>
      </c>
      <c r="AI24" s="590">
        <f t="shared" si="23"/>
        <v>540800</v>
      </c>
      <c r="AJ24" s="590">
        <f>+AI24*13</f>
        <v>7030400</v>
      </c>
      <c r="AK24" s="592">
        <f>+AA24</f>
        <v>1</v>
      </c>
      <c r="AL24" s="592">
        <f t="shared" si="16"/>
        <v>6</v>
      </c>
      <c r="AM24" s="588">
        <f t="shared" si="17"/>
        <v>6.72</v>
      </c>
      <c r="AN24" s="456">
        <v>83200</v>
      </c>
      <c r="AO24" s="456"/>
      <c r="AP24" s="456"/>
      <c r="AQ24" s="589" t="str">
        <f t="shared" si="18"/>
        <v>Բ-2</v>
      </c>
      <c r="AR24" s="456">
        <f t="shared" si="24"/>
        <v>559104</v>
      </c>
      <c r="AS24" s="590">
        <f t="shared" si="25"/>
        <v>559104</v>
      </c>
      <c r="AT24" s="590">
        <f>+AS24*13</f>
        <v>7268352</v>
      </c>
    </row>
    <row r="25" spans="2:46" s="587" customFormat="1" ht="49.5" customHeight="1">
      <c r="B25" s="816">
        <v>4</v>
      </c>
      <c r="C25" s="849" t="s">
        <v>1597</v>
      </c>
      <c r="D25" s="828" t="s">
        <v>1960</v>
      </c>
      <c r="E25" s="818">
        <v>1974</v>
      </c>
      <c r="F25" s="831" t="s">
        <v>1047</v>
      </c>
      <c r="G25" s="820">
        <v>1</v>
      </c>
      <c r="H25" s="827">
        <v>9</v>
      </c>
      <c r="I25" s="821">
        <f t="shared" si="4"/>
        <v>5.71</v>
      </c>
      <c r="J25" s="799">
        <v>83200</v>
      </c>
      <c r="K25" s="799"/>
      <c r="L25" s="799"/>
      <c r="M25" s="822" t="s">
        <v>82</v>
      </c>
      <c r="N25" s="799">
        <f t="shared" si="5"/>
        <v>475072</v>
      </c>
      <c r="O25" s="823">
        <f t="shared" si="6"/>
        <v>475072</v>
      </c>
      <c r="P25" s="823">
        <f t="shared" si="7"/>
        <v>6175936</v>
      </c>
      <c r="Q25" s="592">
        <f>+G25</f>
        <v>1</v>
      </c>
      <c r="R25" s="592">
        <v>8</v>
      </c>
      <c r="S25" s="588">
        <f t="shared" si="9"/>
        <v>5.71</v>
      </c>
      <c r="T25" s="456">
        <v>83200</v>
      </c>
      <c r="U25" s="456"/>
      <c r="V25" s="456"/>
      <c r="W25" s="589" t="str">
        <f t="shared" si="10"/>
        <v>Գ-1</v>
      </c>
      <c r="X25" s="456">
        <f t="shared" si="20"/>
        <v>475072</v>
      </c>
      <c r="Y25" s="590">
        <f t="shared" si="21"/>
        <v>475072</v>
      </c>
      <c r="Z25" s="590">
        <f t="shared" si="11"/>
        <v>6175936</v>
      </c>
      <c r="AA25" s="592">
        <f>+Q25</f>
        <v>1</v>
      </c>
      <c r="AB25" s="592">
        <f t="shared" si="12"/>
        <v>9</v>
      </c>
      <c r="AC25" s="588">
        <f t="shared" si="13"/>
        <v>5.71</v>
      </c>
      <c r="AD25" s="456">
        <v>83200</v>
      </c>
      <c r="AE25" s="456"/>
      <c r="AF25" s="456"/>
      <c r="AG25" s="589" t="str">
        <f t="shared" si="14"/>
        <v>Գ-1</v>
      </c>
      <c r="AH25" s="456">
        <f t="shared" si="22"/>
        <v>475072</v>
      </c>
      <c r="AI25" s="590">
        <f t="shared" si="23"/>
        <v>475072</v>
      </c>
      <c r="AJ25" s="590">
        <f t="shared" si="15"/>
        <v>6175936</v>
      </c>
      <c r="AK25" s="592">
        <f>+AA25</f>
        <v>1</v>
      </c>
      <c r="AL25" s="592">
        <f t="shared" si="16"/>
        <v>10</v>
      </c>
      <c r="AM25" s="588">
        <f t="shared" si="17"/>
        <v>5.89</v>
      </c>
      <c r="AN25" s="456">
        <v>83200</v>
      </c>
      <c r="AO25" s="456"/>
      <c r="AP25" s="456"/>
      <c r="AQ25" s="589" t="str">
        <f t="shared" si="18"/>
        <v>Գ-1</v>
      </c>
      <c r="AR25" s="456">
        <f t="shared" si="24"/>
        <v>490048</v>
      </c>
      <c r="AS25" s="590">
        <f t="shared" si="25"/>
        <v>490048</v>
      </c>
      <c r="AT25" s="590">
        <f t="shared" si="19"/>
        <v>6370624</v>
      </c>
    </row>
    <row r="26" spans="2:46" s="587" customFormat="1" ht="81">
      <c r="B26" s="816">
        <v>5</v>
      </c>
      <c r="C26" s="849" t="s">
        <v>1339</v>
      </c>
      <c r="D26" s="828" t="s">
        <v>1961</v>
      </c>
      <c r="E26" s="818">
        <v>1994</v>
      </c>
      <c r="F26" s="831" t="s">
        <v>1048</v>
      </c>
      <c r="G26" s="820">
        <v>1</v>
      </c>
      <c r="H26" s="827">
        <v>4</v>
      </c>
      <c r="I26" s="821">
        <f t="shared" si="4"/>
        <v>4.41</v>
      </c>
      <c r="J26" s="799">
        <v>83200</v>
      </c>
      <c r="K26" s="799"/>
      <c r="L26" s="799"/>
      <c r="M26" s="822" t="s">
        <v>83</v>
      </c>
      <c r="N26" s="799">
        <f t="shared" si="5"/>
        <v>366912</v>
      </c>
      <c r="O26" s="823">
        <f t="shared" si="6"/>
        <v>366912</v>
      </c>
      <c r="P26" s="823">
        <f t="shared" si="7"/>
        <v>4769856</v>
      </c>
      <c r="Q26" s="592">
        <f>+G26</f>
        <v>1</v>
      </c>
      <c r="R26" s="592">
        <f t="shared" si="8"/>
        <v>5</v>
      </c>
      <c r="S26" s="588">
        <f t="shared" si="9"/>
        <v>4.41</v>
      </c>
      <c r="T26" s="456">
        <v>83200</v>
      </c>
      <c r="U26" s="456"/>
      <c r="V26" s="456"/>
      <c r="W26" s="589" t="str">
        <f t="shared" si="10"/>
        <v>Գ-2</v>
      </c>
      <c r="X26" s="456">
        <f t="shared" si="20"/>
        <v>366912</v>
      </c>
      <c r="Y26" s="590">
        <f t="shared" si="21"/>
        <v>366912</v>
      </c>
      <c r="Z26" s="590">
        <f t="shared" si="11"/>
        <v>4769856</v>
      </c>
      <c r="AA26" s="592">
        <f>+Q26</f>
        <v>1</v>
      </c>
      <c r="AB26" s="592">
        <f t="shared" si="12"/>
        <v>6</v>
      </c>
      <c r="AC26" s="588">
        <f t="shared" si="13"/>
        <v>4.55</v>
      </c>
      <c r="AD26" s="456">
        <v>83200</v>
      </c>
      <c r="AE26" s="456"/>
      <c r="AF26" s="456"/>
      <c r="AG26" s="589" t="str">
        <f t="shared" si="14"/>
        <v>Գ-2</v>
      </c>
      <c r="AH26" s="456">
        <f t="shared" si="22"/>
        <v>378560</v>
      </c>
      <c r="AI26" s="590">
        <f t="shared" si="23"/>
        <v>378560</v>
      </c>
      <c r="AJ26" s="590">
        <f t="shared" si="15"/>
        <v>4921280</v>
      </c>
      <c r="AK26" s="592">
        <f>+AA26</f>
        <v>1</v>
      </c>
      <c r="AL26" s="592">
        <f t="shared" si="16"/>
        <v>7</v>
      </c>
      <c r="AM26" s="588">
        <f t="shared" si="17"/>
        <v>4.55</v>
      </c>
      <c r="AN26" s="456">
        <v>83200</v>
      </c>
      <c r="AO26" s="456"/>
      <c r="AP26" s="456"/>
      <c r="AQ26" s="589" t="str">
        <f t="shared" si="18"/>
        <v>Գ-2</v>
      </c>
      <c r="AR26" s="456">
        <f t="shared" si="24"/>
        <v>378560</v>
      </c>
      <c r="AS26" s="590">
        <f t="shared" si="25"/>
        <v>378560</v>
      </c>
      <c r="AT26" s="590">
        <f t="shared" si="19"/>
        <v>4921280</v>
      </c>
    </row>
    <row r="27" spans="2:46" s="587" customFormat="1" ht="81">
      <c r="B27" s="816">
        <v>6</v>
      </c>
      <c r="C27" s="849" t="s">
        <v>1585</v>
      </c>
      <c r="D27" s="828" t="s">
        <v>1960</v>
      </c>
      <c r="E27" s="818">
        <v>1985</v>
      </c>
      <c r="F27" s="831" t="s">
        <v>1049</v>
      </c>
      <c r="G27" s="820">
        <v>1</v>
      </c>
      <c r="H27" s="827">
        <v>13</v>
      </c>
      <c r="I27" s="821">
        <f t="shared" si="4"/>
        <v>5.01</v>
      </c>
      <c r="J27" s="799">
        <v>83200</v>
      </c>
      <c r="K27" s="799">
        <f>I27*J27*0.05</f>
        <v>20841.600000000002</v>
      </c>
      <c r="L27" s="799"/>
      <c r="M27" s="822" t="s">
        <v>83</v>
      </c>
      <c r="N27" s="799">
        <f t="shared" si="5"/>
        <v>416832</v>
      </c>
      <c r="O27" s="823">
        <f t="shared" si="6"/>
        <v>437673.6</v>
      </c>
      <c r="P27" s="823">
        <f t="shared" si="7"/>
        <v>5689756.7999999998</v>
      </c>
      <c r="Q27" s="592">
        <v>1</v>
      </c>
      <c r="R27" s="592">
        <f t="shared" si="8"/>
        <v>14</v>
      </c>
      <c r="S27" s="588">
        <f t="shared" si="9"/>
        <v>5.01</v>
      </c>
      <c r="T27" s="456">
        <v>83200</v>
      </c>
      <c r="U27" s="456">
        <f>S27*T27*0.05</f>
        <v>20841.600000000002</v>
      </c>
      <c r="V27" s="456"/>
      <c r="W27" s="589" t="str">
        <f t="shared" si="10"/>
        <v>Գ-2</v>
      </c>
      <c r="X27" s="456">
        <f t="shared" si="20"/>
        <v>416832</v>
      </c>
      <c r="Y27" s="590">
        <f t="shared" si="21"/>
        <v>437673.6</v>
      </c>
      <c r="Z27" s="590">
        <f t="shared" si="11"/>
        <v>5689756.7999999998</v>
      </c>
      <c r="AA27" s="592">
        <v>1</v>
      </c>
      <c r="AB27" s="592">
        <f t="shared" si="12"/>
        <v>15</v>
      </c>
      <c r="AC27" s="588">
        <f t="shared" si="13"/>
        <v>5.01</v>
      </c>
      <c r="AD27" s="456">
        <v>83200</v>
      </c>
      <c r="AE27" s="456">
        <f>AC27*AD27*0.05</f>
        <v>20841.600000000002</v>
      </c>
      <c r="AF27" s="456"/>
      <c r="AG27" s="589" t="str">
        <f t="shared" si="14"/>
        <v>Գ-2</v>
      </c>
      <c r="AH27" s="456">
        <f t="shared" si="22"/>
        <v>416832</v>
      </c>
      <c r="AI27" s="590">
        <f t="shared" si="23"/>
        <v>437673.6</v>
      </c>
      <c r="AJ27" s="590">
        <f t="shared" si="15"/>
        <v>5689756.7999999998</v>
      </c>
      <c r="AK27" s="592">
        <v>1</v>
      </c>
      <c r="AL27" s="592">
        <f t="shared" si="16"/>
        <v>16</v>
      </c>
      <c r="AM27" s="588">
        <f t="shared" si="17"/>
        <v>5.17</v>
      </c>
      <c r="AN27" s="456">
        <v>83200</v>
      </c>
      <c r="AO27" s="456">
        <f>+AM27*AN27*0.05</f>
        <v>21507.200000000001</v>
      </c>
      <c r="AP27" s="456"/>
      <c r="AQ27" s="589" t="str">
        <f t="shared" si="18"/>
        <v>Գ-2</v>
      </c>
      <c r="AR27" s="456">
        <f t="shared" si="24"/>
        <v>430144</v>
      </c>
      <c r="AS27" s="590">
        <f t="shared" si="25"/>
        <v>451651.2</v>
      </c>
      <c r="AT27" s="590">
        <f t="shared" si="19"/>
        <v>5871465.6000000006</v>
      </c>
    </row>
    <row r="28" spans="2:46" s="587" customFormat="1" ht="81">
      <c r="B28" s="816">
        <v>7</v>
      </c>
      <c r="C28" s="849" t="s">
        <v>1588</v>
      </c>
      <c r="D28" s="828" t="s">
        <v>1960</v>
      </c>
      <c r="E28" s="818">
        <v>1991</v>
      </c>
      <c r="F28" s="831" t="s">
        <v>1049</v>
      </c>
      <c r="G28" s="820">
        <v>1</v>
      </c>
      <c r="H28" s="827">
        <v>7</v>
      </c>
      <c r="I28" s="821">
        <f t="shared" si="4"/>
        <v>4.55</v>
      </c>
      <c r="J28" s="799">
        <v>83200</v>
      </c>
      <c r="K28" s="799"/>
      <c r="L28" s="799"/>
      <c r="M28" s="822" t="s">
        <v>83</v>
      </c>
      <c r="N28" s="799">
        <f t="shared" si="5"/>
        <v>378560</v>
      </c>
      <c r="O28" s="823">
        <f t="shared" si="6"/>
        <v>378560</v>
      </c>
      <c r="P28" s="823">
        <f t="shared" si="7"/>
        <v>4921280</v>
      </c>
      <c r="Q28" s="592">
        <f t="shared" ref="Q28:Q70" si="26">+G28</f>
        <v>1</v>
      </c>
      <c r="R28" s="592">
        <f t="shared" si="8"/>
        <v>8</v>
      </c>
      <c r="S28" s="588">
        <f t="shared" si="9"/>
        <v>4.7</v>
      </c>
      <c r="T28" s="456">
        <v>83200</v>
      </c>
      <c r="U28" s="456"/>
      <c r="V28" s="456"/>
      <c r="W28" s="589" t="str">
        <f t="shared" si="10"/>
        <v>Գ-2</v>
      </c>
      <c r="X28" s="456">
        <f t="shared" si="20"/>
        <v>391040</v>
      </c>
      <c r="Y28" s="590">
        <f t="shared" si="21"/>
        <v>391040</v>
      </c>
      <c r="Z28" s="590">
        <f t="shared" si="11"/>
        <v>5083520</v>
      </c>
      <c r="AA28" s="592">
        <f t="shared" ref="AA28:AA66" si="27">+Q28</f>
        <v>1</v>
      </c>
      <c r="AB28" s="592">
        <f t="shared" si="12"/>
        <v>9</v>
      </c>
      <c r="AC28" s="588">
        <f t="shared" si="13"/>
        <v>4.7</v>
      </c>
      <c r="AD28" s="456">
        <v>83200</v>
      </c>
      <c r="AE28" s="456"/>
      <c r="AF28" s="456"/>
      <c r="AG28" s="589" t="str">
        <f t="shared" si="14"/>
        <v>Գ-2</v>
      </c>
      <c r="AH28" s="456">
        <f t="shared" si="22"/>
        <v>391040</v>
      </c>
      <c r="AI28" s="590">
        <f t="shared" si="23"/>
        <v>391040</v>
      </c>
      <c r="AJ28" s="590">
        <f t="shared" si="15"/>
        <v>5083520</v>
      </c>
      <c r="AK28" s="592">
        <f t="shared" ref="AK28:AK66" si="28">+AA28</f>
        <v>1</v>
      </c>
      <c r="AL28" s="592">
        <f t="shared" si="16"/>
        <v>10</v>
      </c>
      <c r="AM28" s="588">
        <f t="shared" si="17"/>
        <v>4.8499999999999996</v>
      </c>
      <c r="AN28" s="456">
        <v>83200</v>
      </c>
      <c r="AO28" s="456"/>
      <c r="AP28" s="456"/>
      <c r="AQ28" s="589" t="str">
        <f t="shared" si="18"/>
        <v>Գ-2</v>
      </c>
      <c r="AR28" s="456">
        <f t="shared" si="24"/>
        <v>403519.99999999994</v>
      </c>
      <c r="AS28" s="590">
        <f t="shared" si="25"/>
        <v>403519.99999999994</v>
      </c>
      <c r="AT28" s="590">
        <f t="shared" si="19"/>
        <v>5245759.9999999991</v>
      </c>
    </row>
    <row r="29" spans="2:46" s="587" customFormat="1" ht="81">
      <c r="B29" s="816">
        <v>8</v>
      </c>
      <c r="C29" s="849" t="s">
        <v>1230</v>
      </c>
      <c r="D29" s="828" t="s">
        <v>1960</v>
      </c>
      <c r="E29" s="818">
        <v>1996</v>
      </c>
      <c r="F29" s="831" t="s">
        <v>1049</v>
      </c>
      <c r="G29" s="820">
        <v>1</v>
      </c>
      <c r="H29" s="827">
        <v>3</v>
      </c>
      <c r="I29" s="821">
        <f t="shared" si="4"/>
        <v>4.2699999999999996</v>
      </c>
      <c r="J29" s="799">
        <v>83200</v>
      </c>
      <c r="K29" s="799"/>
      <c r="L29" s="799"/>
      <c r="M29" s="822" t="s">
        <v>83</v>
      </c>
      <c r="N29" s="799">
        <f>J29*I29</f>
        <v>355263.99999999994</v>
      </c>
      <c r="O29" s="823">
        <f>I29*J29+K29+L29</f>
        <v>355263.99999999994</v>
      </c>
      <c r="P29" s="823">
        <f>+O29*13</f>
        <v>4618431.9999999991</v>
      </c>
      <c r="Q29" s="592">
        <f>+G29</f>
        <v>1</v>
      </c>
      <c r="R29" s="592">
        <f>+H29+1</f>
        <v>4</v>
      </c>
      <c r="S29" s="588">
        <f t="shared" si="9"/>
        <v>4.41</v>
      </c>
      <c r="T29" s="456">
        <v>83200</v>
      </c>
      <c r="U29" s="456"/>
      <c r="V29" s="456"/>
      <c r="W29" s="589" t="str">
        <f t="shared" si="10"/>
        <v>Գ-2</v>
      </c>
      <c r="X29" s="456">
        <f t="shared" si="20"/>
        <v>366912</v>
      </c>
      <c r="Y29" s="590">
        <f t="shared" si="21"/>
        <v>366912</v>
      </c>
      <c r="Z29" s="590">
        <f>+Y29*13</f>
        <v>4769856</v>
      </c>
      <c r="AA29" s="592">
        <f t="shared" si="27"/>
        <v>1</v>
      </c>
      <c r="AB29" s="592">
        <f t="shared" si="12"/>
        <v>5</v>
      </c>
      <c r="AC29" s="588">
        <f t="shared" si="13"/>
        <v>4.41</v>
      </c>
      <c r="AD29" s="456">
        <v>83200</v>
      </c>
      <c r="AE29" s="456"/>
      <c r="AF29" s="456"/>
      <c r="AG29" s="589" t="str">
        <f t="shared" si="14"/>
        <v>Գ-2</v>
      </c>
      <c r="AH29" s="456">
        <f t="shared" si="22"/>
        <v>366912</v>
      </c>
      <c r="AI29" s="590">
        <f t="shared" si="23"/>
        <v>366912</v>
      </c>
      <c r="AJ29" s="590">
        <f>+AI29*13</f>
        <v>4769856</v>
      </c>
      <c r="AK29" s="592">
        <f t="shared" si="28"/>
        <v>1</v>
      </c>
      <c r="AL29" s="592">
        <f t="shared" si="16"/>
        <v>6</v>
      </c>
      <c r="AM29" s="588">
        <f t="shared" si="17"/>
        <v>4.55</v>
      </c>
      <c r="AN29" s="456">
        <v>83200</v>
      </c>
      <c r="AO29" s="456"/>
      <c r="AP29" s="456"/>
      <c r="AQ29" s="589" t="str">
        <f t="shared" si="18"/>
        <v>Գ-2</v>
      </c>
      <c r="AR29" s="456">
        <f t="shared" si="24"/>
        <v>378560</v>
      </c>
      <c r="AS29" s="590">
        <f t="shared" si="25"/>
        <v>378560</v>
      </c>
      <c r="AT29" s="590">
        <f>+AS29*13</f>
        <v>4921280</v>
      </c>
    </row>
    <row r="30" spans="2:46" s="587" customFormat="1" ht="81">
      <c r="B30" s="816">
        <v>9</v>
      </c>
      <c r="C30" s="849" t="s">
        <v>776</v>
      </c>
      <c r="D30" s="828" t="s">
        <v>1960</v>
      </c>
      <c r="E30" s="818">
        <v>1981</v>
      </c>
      <c r="F30" s="831" t="s">
        <v>1049</v>
      </c>
      <c r="G30" s="820">
        <v>1</v>
      </c>
      <c r="H30" s="827">
        <v>1</v>
      </c>
      <c r="I30" s="821">
        <f>IF(G30&lt;1,0,IF(M30="Բ-1",IF(H30=0,6.94,IF(H30=1,7.17,IF(H30=2,7.41,IF(H30=3,7.66,IF(OR(H30=5,H30=4),7.92,IF(OR(H30=6,H30=7),8.18,IF(OR(H30=8,H30=9),8.46,IF(OR(H30=10,H30=11,H30=12),8.74,IF(OR(H30=13,H30=14,H30=15),9.03,IF(OR(H30=16,H30=17,H30=18),9.33,9.65)))))))))),IF(M30="Բ-2", IF(H30=0,5.71,IF(H30=1,5.89,IF(H30=2,6.09,IF(H30=3,6.29,IF(OR(H30=5,H30=4),6.5,IF(OR(H30=6,H30=7),6.72,IF(OR(H30=8,H30=9),6.94,IF(OR(H30=10,H30=11,H30=12),7.17,IF(OR(H30=13,H30=14,H30=15),7.41,IF(OR(H30=16,H30=17,H30=18),7.65,7.91)))))))))), IF(M30="Գ-1", IF(H30=0,4.7,IF(H30=1,4.86,IF(H30=2,5.01,IF(H30=3,5.18,IF(OR(H30=5,H30=4),5.35,IF(OR(H30=6,H30=7),5.52,IF(OR(H30=8,H30=9),5.71,IF(OR(H30=10,H30=11,H30=12),5.89,IF(OR(H30=13,H30=14,H30=15),6.09,IF(OR(H30=16,H30=17,H30=18),6.29,6.49)))))))))), IF(M30="Գ-2", IF(H30=0,3.88,IF(H30=1,4.01,IF(H30=2,4.14,IF(H30=3,4.27,IF(OR(H30=5,H30=4),4.41,IF(OR(H30=6,H30=7),4.55,IF(OR(H30=8,H30=9),4.7,IF(OR(H30=10,H30=11,H30=12),4.85,IF(OR(H30=13,H30=14,H30=15),5.01,IF(OR(H30=16,H30=17,H30=18),5.17,5.34)))))))))), IF(M30="Գ-3", IF(H30=0,3.21,IF(H30=1,3.31,IF(H30=2,3.42,IF(H30=3,3.53,IF(OR(H30=5,H30=4),3.64,IF(OR(H30=6,H30=7),3.76,IF(OR(H30=8,H30=9),3.88,IF(OR(H30=10,H30=11,H30=12),4.01,IF(OR(H30=13,H30=14,H30=15),4.13,IF(OR(H30=16,H30=17,H30=18),4.27,4.4)))))))))), IF(M30="Ա-1", IF(H30=0,2.66,IF(H30=1,2.75,IF(H30=2,2.83,IF(H30=3,2.92,IF(OR(H30=5,H30=4),3.02,IF(OR(H30=6,H30=7),3.11,IF(OR(H30=8,H30=9),3.21,IF(OR(H30=10,H30=11,H30=12),3.31,IF(OR(H30=13,H30=14,H30=15),3.42,IF(OR(H30=16,H30=17,H30=18),3.53,3.64)))))))))), IF(M30="Ա-2", IF(H30=0,2.28,IF(H30=1,2.35,IF(H30=2,2.43,IF(H30=3,2.5,IF(OR(H30=5,H30=4),2.58,IF(OR(H30=6,H30=7),2.66,IF(OR(H30=8,H30=9),2.75,IF(OR(H30=10,H30=11,H30=12),2.83,IF(OR(H30=13,H30=14,H30=15),2.92,IF(OR(H30=16,H30=17,H30=18),3.01,3.11)))))))))),IF(M30="Ա-3", IF(H30=0,1.96,IF(H30=1,2.02,IF(H30=2,2.08,IF(H30=3,2.15,IF(OR(H30=5,H30=4),2.21,IF(OR(H30=6,H30=7),2.28,IF(OR(H30=8,H30=9),2.35,IF(OR(H30=10,H30=11,H30=12),2.42,IF(OR(H30=13,H30=14,H30=15),2.5,IF(OR(H30=16,H30=17,H30=18),2.58,2.66)))))))))), IF(M30="Կ-1", IF(H30=0,1.68,IF(H30=1,1.73,IF(H30=2,1.79,IF(H30=3,1.84,IF(OR(H30=5,H30=4),1.9,IF(OR(H30=6,H30=7),1.96,IF(OR(H30=8,H30=9),2.02,IF(OR(H30=10,H30=11,H30=12),2.08,IF(OR(H30=13,H30=14,H30=15),2.14,IF(OR(H30=16,H30=17,H30=18),2.21,2.28)))))))))), IF(M30="Կ-2", IF(H30=0,1.45,IF(H30=1,1.49,IF(H30=2,1.54,IF(H30=3,1.59,IF(OR(H30=5,H30=4),1.63,IF(OR(H30=6,H30=7),1.68,IF(OR(H30=8,H30=9),1.73,IF(OR(H30=10,H30=11,H30=12),1.79,IF(OR(H30=13,H30=14,H30=15),1.84,IF(OR(H30=16,H30=17,H30=18),1.9,1.95)))))))))),IF(M30="Կ-3", IF(H30=0,1.25,IF(H30=1,1.29,IF(H30=2,1.33,IF(H30=3,1.37,IF(OR(H30=5,H30=4),1.41,IF(OR(H30=6,H30=7),1.45,IF(OR(H30=8,H30=9),1.49,IF(OR(H30=10,H30=11,H30=12),1.54,IF(OR(H30=13,H30=14,H30=15),1.58,IF(OR(H30=16,H30=17,H30=18),1.63,1.68)))))))))), "Error"))))))))))))</f>
        <v>4.01</v>
      </c>
      <c r="J30" s="799">
        <v>83200</v>
      </c>
      <c r="K30" s="799"/>
      <c r="L30" s="799"/>
      <c r="M30" s="822" t="s">
        <v>83</v>
      </c>
      <c r="N30" s="799">
        <f>J30*I30</f>
        <v>333632</v>
      </c>
      <c r="O30" s="823">
        <f>I30*J30+K30+L30</f>
        <v>333632</v>
      </c>
      <c r="P30" s="823">
        <f>+O30*13</f>
        <v>4337216</v>
      </c>
      <c r="Q30" s="592">
        <f>+G30</f>
        <v>1</v>
      </c>
      <c r="R30" s="592">
        <f>+H30+1</f>
        <v>2</v>
      </c>
      <c r="S30" s="588">
        <f>IF(Q30&lt;1,0,IF(W30="Բ-1",IF(R30=0,6.94,IF(R30=1,7.17,IF(R30=2,7.41,IF(R30=3,7.66,IF(OR(R30=5,R30=4),7.92,IF(OR(R30=6,R30=7),8.18,IF(OR(R30=8,R30=9),8.46,IF(OR(R30=10,R30=11,R30=12),8.74,IF(OR(R30=13,R30=14,R30=15),9.03,IF(OR(R30=16,R30=17,R30=18),9.33,9.65)))))))))),IF(W30="Բ-2", IF(R30=0,5.71,IF(R30=1,5.89,IF(R30=2,6.09,IF(R30=3,6.29,IF(OR(R30=5,R30=4),6.5,IF(OR(R30=6,R30=7),6.72,IF(OR(R30=8,R30=9),6.94,IF(OR(R30=10,R30=11,R30=12),7.17,IF(OR(R30=13,R30=14,R30=15),7.41,IF(OR(R30=16,R30=17,R30=18),7.65,7.91)))))))))), IF(W30="Գ-1", IF(R30=0,4.7,IF(R30=1,4.86,IF(R30=2,5.01,IF(R30=3,5.18,IF(OR(R30=5,R30=4),5.35,IF(OR(R30=6,R30=7),5.52,IF(OR(R30=8,R30=9),5.71,IF(OR(R30=10,R30=11,R30=12),5.89,IF(OR(R30=13,R30=14,R30=15),6.09,IF(OR(R30=16,R30=17,R30=18),6.29,6.49)))))))))), IF(W30="Գ-2", IF(R30=0,3.88,IF(R30=1,4.01,IF(R30=2,4.14,IF(R30=3,4.27,IF(OR(R30=5,R30=4),4.41,IF(OR(R30=6,R30=7),4.55,IF(OR(R30=8,R30=9),4.7,IF(OR(R30=10,R30=11,R30=12),4.85,IF(OR(R30=13,R30=14,R30=15),5.01,IF(OR(R30=16,R30=17,R30=18),5.17,5.34)))))))))), IF(W30="Գ-3", IF(R30=0,3.21,IF(R30=1,3.31,IF(R30=2,3.42,IF(R30=3,3.53,IF(OR(R30=5,R30=4),3.64,IF(OR(R30=6,R30=7),3.76,IF(OR(R30=8,R30=9),3.88,IF(OR(R30=10,R30=11,R30=12),4.01,IF(OR(R30=13,R30=14,R30=15),4.13,IF(OR(R30=16,R30=17,R30=18),4.27,4.4)))))))))), IF(W30="Ա-1", IF(R30=0,2.66,IF(R30=1,2.75,IF(R30=2,2.83,IF(R30=3,2.92,IF(OR(R30=5,R30=4),3.02,IF(OR(R30=6,R30=7),3.11,IF(OR(R30=8,R30=9),3.21,IF(OR(R30=10,R30=11,R30=12),3.31,IF(OR(R30=13,R30=14,R30=15),3.42,IF(OR(R30=16,R30=17,R30=18),3.53,3.64)))))))))), IF(W30="Ա-2", IF(R30=0,2.28,IF(R30=1,2.35,IF(R30=2,2.43,IF(R30=3,2.5,IF(OR(R30=5,R30=4),2.58,IF(OR(R30=6,R30=7),2.66,IF(OR(R30=8,R30=9),2.75,IF(OR(R30=10,R30=11,R30=12),2.83,IF(OR(R30=13,R30=14,R30=15),2.92,IF(OR(R30=16,R30=17,R30=18),3.01,3.11)))))))))),IF(W30="Ա-3", IF(R30=0,1.96,IF(R30=1,2.02,IF(R30=2,2.08,IF(R30=3,2.15,IF(OR(R30=5,R30=4),2.21,IF(OR(R30=6,R30=7),2.28,IF(OR(R30=8,R30=9),2.35,IF(OR(R30=10,R30=11,R30=12),2.42,IF(OR(R30=13,R30=14,R30=15),2.5,IF(OR(R30=16,R30=17,R30=18),2.58,2.66)))))))))), IF(W30="Կ-1", IF(R30=0,1.68,IF(R30=1,1.73,IF(R30=2,1.79,IF(R30=3,1.84,IF(OR(R30=5,R30=4),1.9,IF(OR(R30=6,R30=7),1.96,IF(OR(R30=8,R30=9),2.02,IF(OR(R30=10,R30=11,R30=12),2.08,IF(OR(R30=13,R30=14,R30=15),2.14,IF(OR(R30=16,R30=17,R30=18),2.21,2.28)))))))))), IF(W30="Կ-2", IF(R30=0,1.45,IF(R30=1,1.49,IF(R30=2,1.54,IF(R30=3,1.59,IF(OR(R30=5,R30=4),1.63,IF(OR(R30=6,R30=7),1.68,IF(OR(R30=8,R30=9),1.73,IF(OR(R30=10,R30=11,R30=12),1.79,IF(OR(R30=13,R30=14,R30=15),1.84,IF(OR(R30=16,R30=17,R30=18),1.9,1.95)))))))))),IF(W30="Կ-3", IF(R30=0,1.25,IF(R30=1,1.29,IF(R30=2,1.33,IF(R30=3,1.37,IF(OR(R30=5,R30=4),1.41,IF(OR(R30=6,R30=7),1.45,IF(OR(R30=8,R30=9),1.49,IF(OR(R30=10,R30=11,R30=12),1.54,IF(OR(R30=13,R30=14,R30=15),1.58,IF(OR(R30=16,R30=17,R30=18),1.63,1.68)))))))))), "Error"))))))))))))</f>
        <v>4.1399999999999997</v>
      </c>
      <c r="T30" s="456">
        <v>83200</v>
      </c>
      <c r="U30" s="456"/>
      <c r="V30" s="456"/>
      <c r="W30" s="589" t="str">
        <f>+M30</f>
        <v>Գ-2</v>
      </c>
      <c r="X30" s="456">
        <f>T30*S30</f>
        <v>344448</v>
      </c>
      <c r="Y30" s="590">
        <f>+U30+V30+X30</f>
        <v>344448</v>
      </c>
      <c r="Z30" s="590">
        <f>+Y30*13</f>
        <v>4477824</v>
      </c>
      <c r="AA30" s="592">
        <f>+Q30</f>
        <v>1</v>
      </c>
      <c r="AB30" s="592">
        <f>+R30+1</f>
        <v>3</v>
      </c>
      <c r="AC30" s="588">
        <f>IF(AA30&lt;1,0,IF(AG30="Բ-1",IF(AB30=0,6.94,IF(AB30=1,7.17,IF(AB30=2,7.41,IF(AB30=3,7.66,IF(OR(AB30=5,AB30=4),7.92,IF(OR(AB30=6,AB30=7),8.18,IF(OR(AB30=8,AB30=9),8.46,IF(OR(AB30=10,AB30=11,AB30=12),8.74,IF(OR(AB30=13,AB30=14,AB30=15),9.03,IF(OR(AB30=16,AB30=17,AB30=18),9.33,9.65)))))))))),IF(AG30="Բ-2", IF(AB30=0,5.71,IF(AB30=1,5.89,IF(AB30=2,6.09,IF(AB30=3,6.29,IF(OR(AB30=5,AB30=4),6.5,IF(OR(AB30=6,AB30=7),6.72,IF(OR(AB30=8,AB30=9),6.94,IF(OR(AB30=10,AB30=11,AB30=12),7.17,IF(OR(AB30=13,AB30=14,AB30=15),7.41,IF(OR(AB30=16,AB30=17,AB30=18),7.65,7.91)))))))))), IF(AG30="Գ-1", IF(AB30=0,4.7,IF(AB30=1,4.86,IF(AB30=2,5.01,IF(AB30=3,5.18,IF(OR(AB30=5,AB30=4),5.35,IF(OR(AB30=6,AB30=7),5.52,IF(OR(AB30=8,AB30=9),5.71,IF(OR(AB30=10,AB30=11,AB30=12),5.89,IF(OR(AB30=13,AB30=14,AB30=15),6.09,IF(OR(AB30=16,AB30=17,AB30=18),6.29,6.49)))))))))), IF(AG30="Գ-2", IF(AB30=0,3.88,IF(AB30=1,4.01,IF(AB30=2,4.14,IF(AB30=3,4.27,IF(OR(AB30=5,AB30=4),4.41,IF(OR(AB30=6,AB30=7),4.55,IF(OR(AB30=8,AB30=9),4.7,IF(OR(AB30=10,AB30=11,AB30=12),4.85,IF(OR(AB30=13,AB30=14,AB30=15),5.01,IF(OR(AB30=16,AB30=17,AB30=18),5.17,5.34)))))))))), IF(AG30="Գ-3", IF(AB30=0,3.21,IF(AB30=1,3.31,IF(AB30=2,3.42,IF(AB30=3,3.53,IF(OR(AB30=5,AB30=4),3.64,IF(OR(AB30=6,AB30=7),3.76,IF(OR(AB30=8,AB30=9),3.88,IF(OR(AB30=10,AB30=11,AB30=12),4.01,IF(OR(AB30=13,AB30=14,AB30=15),4.13,IF(OR(AB30=16,AB30=17,AB30=18),4.27,4.4)))))))))), IF(AG30="Ա-1", IF(AB30=0,2.66,IF(AB30=1,2.75,IF(AB30=2,2.83,IF(AB30=3,2.92,IF(OR(AB30=5,AB30=4),3.02,IF(OR(AB30=6,AB30=7),3.11,IF(OR(AB30=8,AB30=9),3.21,IF(OR(AB30=10,AB30=11,AB30=12),3.31,IF(OR(AB30=13,AB30=14,AB30=15),3.42,IF(OR(AB30=16,AB30=17,AB30=18),3.53,3.64)))))))))), IF(AG30="Ա-2", IF(AB30=0,2.28,IF(AB30=1,2.35,IF(AB30=2,2.43,IF(AB30=3,2.5,IF(OR(AB30=5,AB30=4),2.58,IF(OR(AB30=6,AB30=7),2.66,IF(OR(AB30=8,AB30=9),2.75,IF(OR(AB30=10,AB30=11,AB30=12),2.83,IF(OR(AB30=13,AB30=14,AB30=15),2.92,IF(OR(AB30=16,AB30=17,AB30=18),3.01,3.11)))))))))),IF(AG30="Ա-3", IF(AB30=0,1.96,IF(AB30=1,2.02,IF(AB30=2,2.08,IF(AB30=3,2.15,IF(OR(AB30=5,AB30=4),2.21,IF(OR(AB30=6,AB30=7),2.28,IF(OR(AB30=8,AB30=9),2.35,IF(OR(AB30=10,AB30=11,AB30=12),2.42,IF(OR(AB30=13,AB30=14,AB30=15),2.5,IF(OR(AB30=16,AB30=17,AB30=18),2.58,2.66)))))))))), IF(AG30="Կ-1", IF(AB30=0,1.68,IF(AB30=1,1.73,IF(AB30=2,1.79,IF(AB30=3,1.84,IF(OR(AB30=5,AB30=4),1.9,IF(OR(AB30=6,AB30=7),1.96,IF(OR(AB30=8,AB30=9),2.02,IF(OR(AB30=10,AB30=11,AB30=12),2.08,IF(OR(AB30=13,AB30=14,AB30=15),2.14,IF(OR(AB30=16,AB30=17,AB30=18),2.21,2.28)))))))))), IF(AG30="Կ-2", IF(AB30=0,1.45,IF(AB30=1,1.49,IF(AB30=2,1.54,IF(AB30=3,1.59,IF(OR(AB30=5,AB30=4),1.63,IF(OR(AB30=6,AB30=7),1.68,IF(OR(AB30=8,AB30=9),1.73,IF(OR(AB30=10,AB30=11,AB30=12),1.79,IF(OR(AB30=13,AB30=14,AB30=15),1.84,IF(OR(AB30=16,AB30=17,AB30=18),1.9,1.95)))))))))),IF(AG30="Կ-3", IF(AB30=0,1.25,IF(AB30=1,1.29,IF(AB30=2,1.33,IF(AB30=3,1.37,IF(OR(AB30=5,AB30=4),1.41,IF(OR(AB30=6,AB30=7),1.45,IF(OR(AB30=8,AB30=9),1.49,IF(OR(AB30=10,AB30=11,AB30=12),1.54,IF(OR(AB30=13,AB30=14,AB30=15),1.58,IF(OR(AB30=16,AB30=17,AB30=18),1.63,1.68)))))))))), "Error"))))))))))))</f>
        <v>4.2699999999999996</v>
      </c>
      <c r="AD30" s="456">
        <v>83200</v>
      </c>
      <c r="AE30" s="456"/>
      <c r="AF30" s="456"/>
      <c r="AG30" s="589" t="str">
        <f>+W30</f>
        <v>Գ-2</v>
      </c>
      <c r="AH30" s="456">
        <f>AD30*AC30</f>
        <v>355263.99999999994</v>
      </c>
      <c r="AI30" s="590">
        <f>AH30+AE30+AF30</f>
        <v>355263.99999999994</v>
      </c>
      <c r="AJ30" s="590">
        <f>+AI30*13</f>
        <v>4618431.9999999991</v>
      </c>
      <c r="AK30" s="592">
        <f>+AA30</f>
        <v>1</v>
      </c>
      <c r="AL30" s="592">
        <f>+AB30+1</f>
        <v>4</v>
      </c>
      <c r="AM30" s="588">
        <f>IF(AK30&lt;1,0,IF(AQ30="Բ-1",IF(AL30=0,6.94,IF(AL30=1,7.17,IF(AL30=2,7.41,IF(AL30=3,7.66,IF(OR(AL30=5,AL30=4),7.92,IF(OR(AL30=6,AL30=7),8.18,IF(OR(AL30=8,AL30=9),8.46,IF(OR(AL30=10,AL30=11,AL30=12),8.74,IF(OR(AL30=13,AL30=14,AL30=15),9.03,IF(OR(AL30=16,AL30=17,AL30=18),9.33,9.65)))))))))),IF(AQ30="Բ-2", IF(AL30=0,5.71,IF(AL30=1,5.89,IF(AL30=2,6.09,IF(AL30=3,6.29,IF(OR(AL30=5,AL30=4),6.5,IF(OR(AL30=6,AL30=7),6.72,IF(OR(AL30=8,AL30=9),6.94,IF(OR(AL30=10,AL30=11,AL30=12),7.17,IF(OR(AL30=13,AL30=14,AL30=15),7.41,IF(OR(AL30=16,AL30=17,AL30=18),7.65,7.91)))))))))), IF(AQ30="Գ-1", IF(AL30=0,4.7,IF(AL30=1,4.86,IF(AL30=2,5.01,IF(AL30=3,5.18,IF(OR(AL30=5,AL30=4),5.35,IF(OR(AL30=6,AL30=7),5.52,IF(OR(AL30=8,AL30=9),5.71,IF(OR(AL30=10,AL30=11,AL30=12),5.89,IF(OR(AL30=13,AL30=14,AL30=15),6.09,IF(OR(AL30=16,AL30=17,AL30=18),6.29,6.49)))))))))), IF(AQ30="Գ-2", IF(AL30=0,3.88,IF(AL30=1,4.01,IF(AL30=2,4.14,IF(AL30=3,4.27,IF(OR(AL30=5,AL30=4),4.41,IF(OR(AL30=6,AL30=7),4.55,IF(OR(AL30=8,AL30=9),4.7,IF(OR(AL30=10,AL30=11,AL30=12),4.85,IF(OR(AL30=13,AL30=14,AL30=15),5.01,IF(OR(AL30=16,AL30=17,AL30=18),5.17,5.34)))))))))), IF(AQ30="Գ-3", IF(AL30=0,3.21,IF(AL30=1,3.31,IF(AL30=2,3.42,IF(AL30=3,3.53,IF(OR(AL30=5,AL30=4),3.64,IF(OR(AL30=6,AL30=7),3.76,IF(OR(AL30=8,AL30=9),3.88,IF(OR(AL30=10,AL30=11,AL30=12),4.01,IF(OR(AL30=13,AL30=14,AL30=15),4.13,IF(OR(AL30=16,AL30=17,AL30=18),4.27,4.4)))))))))), IF(AQ30="Ա-1", IF(AL30=0,2.66,IF(AL30=1,2.75,IF(AL30=2,2.83,IF(AL30=3,2.92,IF(OR(AL30=5,AL30=4),3.02,IF(OR(AL30=6,AL30=7),3.11,IF(OR(AL30=8,AL30=9),3.21,IF(OR(AL30=10,AL30=11,AL30=12),3.31,IF(OR(AL30=13,AL30=14,AL30=15),3.42,IF(OR(AL30=16,AL30=17,AL30=18),3.53,3.64)))))))))), IF(AQ30="Ա-2", IF(AL30=0,2.28,IF(AL30=1,2.35,IF(AL30=2,2.43,IF(AL30=3,2.5,IF(OR(AL30=5,AL30=4),2.58,IF(OR(AL30=6,AL30=7),2.66,IF(OR(AL30=8,AL30=9),2.75,IF(OR(AL30=10,AL30=11,AL30=12),2.83,IF(OR(AL30=13,AL30=14,AL30=15),2.92,IF(OR(AL30=16,AL30=17,AL30=18),3.01,3.11)))))))))),IF(AQ30="Ա-3", IF(AL30=0,1.96,IF(AL30=1,2.02,IF(AL30=2,2.08,IF(AL30=3,2.15,IF(OR(AL30=5,AL30=4),2.21,IF(OR(AL30=6,AL30=7),2.28,IF(OR(AL30=8,AL30=9),2.35,IF(OR(AL30=10,AL30=11,AL30=12),2.42,IF(OR(AL30=13,AL30=14,AL30=15),2.5,IF(OR(AL30=16,AL30=17,AL30=18),2.58,2.66)))))))))), IF(AQ30="Կ-1", IF(AL30=0,1.68,IF(AL30=1,1.73,IF(AL30=2,1.79,IF(AL30=3,1.84,IF(OR(AL30=5,AL30=4),1.9,IF(OR(AL30=6,AL30=7),1.96,IF(OR(AL30=8,AL30=9),2.02,IF(OR(AL30=10,AL30=11,AL30=12),2.08,IF(OR(AL30=13,AL30=14,AL30=15),2.14,IF(OR(AL30=16,AL30=17,AL30=18),2.21,2.28)))))))))), IF(AQ30="Կ-2", IF(AL30=0,1.45,IF(AL30=1,1.49,IF(AL30=2,1.54,IF(AL30=3,1.59,IF(OR(AL30=5,AL30=4),1.63,IF(OR(AL30=6,AL30=7),1.68,IF(OR(AL30=8,AL30=9),1.73,IF(OR(AL30=10,AL30=11,AL30=12),1.79,IF(OR(AL30=13,AL30=14,AL30=15),1.84,IF(OR(AL30=16,AL30=17,AL30=18),1.9,1.95)))))))))),IF(AQ30="Կ-3", IF(AL30=0,1.25,IF(AL30=1,1.29,IF(AL30=2,1.33,IF(AL30=3,1.37,IF(OR(AL30=5,AL30=4),1.41,IF(OR(AL30=6,AL30=7),1.45,IF(OR(AL30=8,AL30=9),1.49,IF(OR(AL30=10,AL30=11,AL30=12),1.54,IF(OR(AL30=13,AL30=14,AL30=15),1.58,IF(OR(AL30=16,AL30=17,AL30=18),1.63,1.68)))))))))), "Error"))))))))))))</f>
        <v>4.41</v>
      </c>
      <c r="AN30" s="456">
        <v>83200</v>
      </c>
      <c r="AO30" s="456"/>
      <c r="AP30" s="456"/>
      <c r="AQ30" s="589" t="str">
        <f>+AG30</f>
        <v>Գ-2</v>
      </c>
      <c r="AR30" s="456">
        <f>AN30*AM30</f>
        <v>366912</v>
      </c>
      <c r="AS30" s="590">
        <f>AR30+AO30+AP30</f>
        <v>366912</v>
      </c>
      <c r="AT30" s="590">
        <f>+AS30*13</f>
        <v>4769856</v>
      </c>
    </row>
    <row r="31" spans="2:46" s="587" customFormat="1" ht="94.5">
      <c r="B31" s="816">
        <v>10</v>
      </c>
      <c r="C31" s="849" t="s">
        <v>137</v>
      </c>
      <c r="D31" s="828" t="s">
        <v>1961</v>
      </c>
      <c r="E31" s="818">
        <v>1980</v>
      </c>
      <c r="F31" s="831" t="s">
        <v>1050</v>
      </c>
      <c r="G31" s="820">
        <v>1</v>
      </c>
      <c r="H31" s="827">
        <v>2</v>
      </c>
      <c r="I31" s="821">
        <f t="shared" si="4"/>
        <v>3.42</v>
      </c>
      <c r="J31" s="799">
        <v>83200</v>
      </c>
      <c r="K31" s="799"/>
      <c r="L31" s="799"/>
      <c r="M31" s="822" t="s">
        <v>417</v>
      </c>
      <c r="N31" s="799">
        <f t="shared" si="5"/>
        <v>284544</v>
      </c>
      <c r="O31" s="823">
        <f t="shared" si="6"/>
        <v>284544</v>
      </c>
      <c r="P31" s="823">
        <f t="shared" si="7"/>
        <v>3699072</v>
      </c>
      <c r="Q31" s="592">
        <f t="shared" si="26"/>
        <v>1</v>
      </c>
      <c r="R31" s="592">
        <v>1</v>
      </c>
      <c r="S31" s="588">
        <f t="shared" si="9"/>
        <v>3.31</v>
      </c>
      <c r="T31" s="456">
        <v>83200</v>
      </c>
      <c r="U31" s="456"/>
      <c r="V31" s="456"/>
      <c r="W31" s="589" t="str">
        <f t="shared" si="10"/>
        <v>Գ-3</v>
      </c>
      <c r="X31" s="456">
        <f t="shared" si="20"/>
        <v>275392</v>
      </c>
      <c r="Y31" s="590">
        <f t="shared" si="21"/>
        <v>275392</v>
      </c>
      <c r="Z31" s="590">
        <f t="shared" si="11"/>
        <v>3580096</v>
      </c>
      <c r="AA31" s="592">
        <f t="shared" si="27"/>
        <v>1</v>
      </c>
      <c r="AB31" s="592">
        <f t="shared" si="12"/>
        <v>2</v>
      </c>
      <c r="AC31" s="588">
        <f t="shared" si="13"/>
        <v>3.42</v>
      </c>
      <c r="AD31" s="456">
        <v>83200</v>
      </c>
      <c r="AE31" s="456"/>
      <c r="AF31" s="456"/>
      <c r="AG31" s="589" t="str">
        <f t="shared" si="14"/>
        <v>Գ-3</v>
      </c>
      <c r="AH31" s="456">
        <f t="shared" si="22"/>
        <v>284544</v>
      </c>
      <c r="AI31" s="590">
        <f t="shared" si="23"/>
        <v>284544</v>
      </c>
      <c r="AJ31" s="590">
        <f t="shared" si="15"/>
        <v>3699072</v>
      </c>
      <c r="AK31" s="592">
        <f t="shared" si="28"/>
        <v>1</v>
      </c>
      <c r="AL31" s="592">
        <f t="shared" si="16"/>
        <v>3</v>
      </c>
      <c r="AM31" s="588">
        <f t="shared" si="17"/>
        <v>3.53</v>
      </c>
      <c r="AN31" s="456">
        <v>83200</v>
      </c>
      <c r="AO31" s="456"/>
      <c r="AP31" s="456"/>
      <c r="AQ31" s="589" t="str">
        <f t="shared" si="18"/>
        <v>Գ-3</v>
      </c>
      <c r="AR31" s="456">
        <f t="shared" si="24"/>
        <v>293696</v>
      </c>
      <c r="AS31" s="590">
        <f t="shared" si="25"/>
        <v>293696</v>
      </c>
      <c r="AT31" s="590">
        <f t="shared" si="19"/>
        <v>3818048</v>
      </c>
    </row>
    <row r="32" spans="2:46" s="587" customFormat="1" ht="94.5">
      <c r="B32" s="816">
        <v>11</v>
      </c>
      <c r="C32" s="849" t="s">
        <v>3358</v>
      </c>
      <c r="D32" s="828" t="s">
        <v>1960</v>
      </c>
      <c r="E32" s="818">
        <v>1977</v>
      </c>
      <c r="F32" s="831" t="s">
        <v>1050</v>
      </c>
      <c r="G32" s="820">
        <v>1</v>
      </c>
      <c r="H32" s="827">
        <v>1</v>
      </c>
      <c r="I32" s="821">
        <f t="shared" si="4"/>
        <v>3.31</v>
      </c>
      <c r="J32" s="799">
        <v>83200</v>
      </c>
      <c r="K32" s="799"/>
      <c r="L32" s="799"/>
      <c r="M32" s="822" t="s">
        <v>417</v>
      </c>
      <c r="N32" s="799">
        <f t="shared" si="5"/>
        <v>275392</v>
      </c>
      <c r="O32" s="823">
        <f t="shared" si="6"/>
        <v>275392</v>
      </c>
      <c r="P32" s="823">
        <f t="shared" si="7"/>
        <v>3580096</v>
      </c>
      <c r="Q32" s="592">
        <f t="shared" si="26"/>
        <v>1</v>
      </c>
      <c r="R32" s="592">
        <f t="shared" si="8"/>
        <v>2</v>
      </c>
      <c r="S32" s="588">
        <f t="shared" si="9"/>
        <v>3.42</v>
      </c>
      <c r="T32" s="456">
        <v>83200</v>
      </c>
      <c r="U32" s="456"/>
      <c r="V32" s="456"/>
      <c r="W32" s="589" t="str">
        <f t="shared" si="10"/>
        <v>Գ-3</v>
      </c>
      <c r="X32" s="456">
        <f t="shared" si="20"/>
        <v>284544</v>
      </c>
      <c r="Y32" s="590">
        <f t="shared" si="21"/>
        <v>284544</v>
      </c>
      <c r="Z32" s="590">
        <f t="shared" si="11"/>
        <v>3699072</v>
      </c>
      <c r="AA32" s="592">
        <f t="shared" si="27"/>
        <v>1</v>
      </c>
      <c r="AB32" s="592">
        <f t="shared" si="12"/>
        <v>3</v>
      </c>
      <c r="AC32" s="588">
        <f t="shared" si="13"/>
        <v>3.53</v>
      </c>
      <c r="AD32" s="456">
        <v>83200</v>
      </c>
      <c r="AE32" s="456"/>
      <c r="AF32" s="456"/>
      <c r="AG32" s="589" t="str">
        <f t="shared" si="14"/>
        <v>Գ-3</v>
      </c>
      <c r="AH32" s="456">
        <f t="shared" si="22"/>
        <v>293696</v>
      </c>
      <c r="AI32" s="590">
        <f t="shared" si="23"/>
        <v>293696</v>
      </c>
      <c r="AJ32" s="590">
        <f t="shared" si="15"/>
        <v>3818048</v>
      </c>
      <c r="AK32" s="592">
        <f t="shared" si="28"/>
        <v>1</v>
      </c>
      <c r="AL32" s="592">
        <f t="shared" si="16"/>
        <v>4</v>
      </c>
      <c r="AM32" s="588">
        <f t="shared" si="17"/>
        <v>3.64</v>
      </c>
      <c r="AN32" s="456">
        <v>83200</v>
      </c>
      <c r="AO32" s="456"/>
      <c r="AP32" s="456"/>
      <c r="AQ32" s="589" t="str">
        <f t="shared" si="18"/>
        <v>Գ-3</v>
      </c>
      <c r="AR32" s="456">
        <f t="shared" si="24"/>
        <v>302848</v>
      </c>
      <c r="AS32" s="590">
        <f t="shared" si="25"/>
        <v>302848</v>
      </c>
      <c r="AT32" s="590">
        <f t="shared" si="19"/>
        <v>3937024</v>
      </c>
    </row>
    <row r="33" spans="2:46" s="587" customFormat="1" ht="94.5">
      <c r="B33" s="816">
        <v>12</v>
      </c>
      <c r="C33" s="849" t="s">
        <v>78</v>
      </c>
      <c r="D33" s="828"/>
      <c r="E33" s="818"/>
      <c r="F33" s="831" t="s">
        <v>1050</v>
      </c>
      <c r="G33" s="820">
        <v>1</v>
      </c>
      <c r="H33" s="827">
        <v>6</v>
      </c>
      <c r="I33" s="821">
        <f>IF(G33&lt;1,0,IF(M33="Բ-1",IF(H33=0,6.94,IF(H33=1,7.17,IF(H33=2,7.41,IF(H33=3,7.66,IF(OR(H33=5,H33=4),7.92,IF(OR(H33=6,H33=7),8.18,IF(OR(H33=8,H33=9),8.46,IF(OR(H33=10,H33=11,H33=12),8.74,IF(OR(H33=13,H33=14,H33=15),9.03,IF(OR(H33=16,H33=17,H33=18),9.33,9.65)))))))))),IF(M33="Բ-2", IF(H33=0,5.71,IF(H33=1,5.89,IF(H33=2,6.09,IF(H33=3,6.29,IF(OR(H33=5,H33=4),6.5,IF(OR(H33=6,H33=7),6.72,IF(OR(H33=8,H33=9),6.94,IF(OR(H33=10,H33=11,H33=12),7.17,IF(OR(H33=13,H33=14,H33=15),7.41,IF(OR(H33=16,H33=17,H33=18),7.65,7.91)))))))))), IF(M33="Գ-1", IF(H33=0,4.7,IF(H33=1,4.86,IF(H33=2,5.01,IF(H33=3,5.18,IF(OR(H33=5,H33=4),5.35,IF(OR(H33=6,H33=7),5.52,IF(OR(H33=8,H33=9),5.71,IF(OR(H33=10,H33=11,H33=12),5.89,IF(OR(H33=13,H33=14,H33=15),6.09,IF(OR(H33=16,H33=17,H33=18),6.29,6.49)))))))))), IF(M33="Գ-2", IF(H33=0,3.88,IF(H33=1,4.01,IF(H33=2,4.14,IF(H33=3,4.27,IF(OR(H33=5,H33=4),4.41,IF(OR(H33=6,H33=7),4.55,IF(OR(H33=8,H33=9),4.7,IF(OR(H33=10,H33=11,H33=12),4.85,IF(OR(H33=13,H33=14,H33=15),5.01,IF(OR(H33=16,H33=17,H33=18),5.17,5.34)))))))))), IF(M33="Գ-3", IF(H33=0,3.21,IF(H33=1,3.31,IF(H33=2,3.42,IF(H33=3,3.53,IF(OR(H33=5,H33=4),3.64,IF(OR(H33=6,H33=7),3.76,IF(OR(H33=8,H33=9),3.88,IF(OR(H33=10,H33=11,H33=12),4.01,IF(OR(H33=13,H33=14,H33=15),4.13,IF(OR(H33=16,H33=17,H33=18),4.27,4.4)))))))))), IF(M33="Ա-1", IF(H33=0,2.66,IF(H33=1,2.75,IF(H33=2,2.83,IF(H33=3,2.92,IF(OR(H33=5,H33=4),3.02,IF(OR(H33=6,H33=7),3.11,IF(OR(H33=8,H33=9),3.21,IF(OR(H33=10,H33=11,H33=12),3.31,IF(OR(H33=13,H33=14,H33=15),3.42,IF(OR(H33=16,H33=17,H33=18),3.53,3.64)))))))))), IF(M33="Ա-2", IF(H33=0,2.28,IF(H33=1,2.35,IF(H33=2,2.43,IF(H33=3,2.5,IF(OR(H33=5,H33=4),2.58,IF(OR(H33=6,H33=7),2.66,IF(OR(H33=8,H33=9),2.75,IF(OR(H33=10,H33=11,H33=12),2.83,IF(OR(H33=13,H33=14,H33=15),2.92,IF(OR(H33=16,H33=17,H33=18),3.01,3.11)))))))))),IF(M33="Ա-3", IF(H33=0,1.96,IF(H33=1,2.02,IF(H33=2,2.08,IF(H33=3,2.15,IF(OR(H33=5,H33=4),2.21,IF(OR(H33=6,H33=7),2.28,IF(OR(H33=8,H33=9),2.35,IF(OR(H33=10,H33=11,H33=12),2.42,IF(OR(H33=13,H33=14,H33=15),2.5,IF(OR(H33=16,H33=17,H33=18),2.58,2.66)))))))))), IF(M33="Կ-1", IF(H33=0,1.68,IF(H33=1,1.73,IF(H33=2,1.79,IF(H33=3,1.84,IF(OR(H33=5,H33=4),1.9,IF(OR(H33=6,H33=7),1.96,IF(OR(H33=8,H33=9),2.02,IF(OR(H33=10,H33=11,H33=12),2.08,IF(OR(H33=13,H33=14,H33=15),2.14,IF(OR(H33=16,H33=17,H33=18),2.21,2.28)))))))))), IF(M33="Կ-2", IF(H33=0,1.45,IF(H33=1,1.49,IF(H33=2,1.54,IF(H33=3,1.59,IF(OR(H33=5,H33=4),1.63,IF(OR(H33=6,H33=7),1.68,IF(OR(H33=8,H33=9),1.73,IF(OR(H33=10,H33=11,H33=12),1.79,IF(OR(H33=13,H33=14,H33=15),1.84,IF(OR(H33=16,H33=17,H33=18),1.9,1.95)))))))))),IF(M33="Կ-3", IF(H33=0,1.25,IF(H33=1,1.29,IF(H33=2,1.33,IF(H33=3,1.37,IF(OR(H33=5,H33=4),1.41,IF(OR(H33=6,H33=7),1.45,IF(OR(H33=8,H33=9),1.49,IF(OR(H33=10,H33=11,H33=12),1.54,IF(OR(H33=13,H33=14,H33=15),1.58,IF(OR(H33=16,H33=17,H33=18),1.63,1.68)))))))))), "Error"))))))))))))</f>
        <v>3.76</v>
      </c>
      <c r="J33" s="799">
        <v>83200</v>
      </c>
      <c r="K33" s="799"/>
      <c r="L33" s="799"/>
      <c r="M33" s="822" t="s">
        <v>417</v>
      </c>
      <c r="N33" s="799">
        <f>J33*I33</f>
        <v>312832</v>
      </c>
      <c r="O33" s="823">
        <f>I33*J33+K33+L33</f>
        <v>312832</v>
      </c>
      <c r="P33" s="823">
        <f>+O33*13</f>
        <v>4066816</v>
      </c>
      <c r="Q33" s="592">
        <f>+G33</f>
        <v>1</v>
      </c>
      <c r="R33" s="592">
        <f>+H33+1</f>
        <v>7</v>
      </c>
      <c r="S33" s="588">
        <f>IF(Q33&lt;1,0,IF(W33="Բ-1",IF(R33=0,6.94,IF(R33=1,7.17,IF(R33=2,7.41,IF(R33=3,7.66,IF(OR(R33=5,R33=4),7.92,IF(OR(R33=6,R33=7),8.18,IF(OR(R33=8,R33=9),8.46,IF(OR(R33=10,R33=11,R33=12),8.74,IF(OR(R33=13,R33=14,R33=15),9.03,IF(OR(R33=16,R33=17,R33=18),9.33,9.65)))))))))),IF(W33="Բ-2", IF(R33=0,5.71,IF(R33=1,5.89,IF(R33=2,6.09,IF(R33=3,6.29,IF(OR(R33=5,R33=4),6.5,IF(OR(R33=6,R33=7),6.72,IF(OR(R33=8,R33=9),6.94,IF(OR(R33=10,R33=11,R33=12),7.17,IF(OR(R33=13,R33=14,R33=15),7.41,IF(OR(R33=16,R33=17,R33=18),7.65,7.91)))))))))), IF(W33="Գ-1", IF(R33=0,4.7,IF(R33=1,4.86,IF(R33=2,5.01,IF(R33=3,5.18,IF(OR(R33=5,R33=4),5.35,IF(OR(R33=6,R33=7),5.52,IF(OR(R33=8,R33=9),5.71,IF(OR(R33=10,R33=11,R33=12),5.89,IF(OR(R33=13,R33=14,R33=15),6.09,IF(OR(R33=16,R33=17,R33=18),6.29,6.49)))))))))), IF(W33="Գ-2", IF(R33=0,3.88,IF(R33=1,4.01,IF(R33=2,4.14,IF(R33=3,4.27,IF(OR(R33=5,R33=4),4.41,IF(OR(R33=6,R33=7),4.55,IF(OR(R33=8,R33=9),4.7,IF(OR(R33=10,R33=11,R33=12),4.85,IF(OR(R33=13,R33=14,R33=15),5.01,IF(OR(R33=16,R33=17,R33=18),5.17,5.34)))))))))), IF(W33="Գ-3", IF(R33=0,3.21,IF(R33=1,3.31,IF(R33=2,3.42,IF(R33=3,3.53,IF(OR(R33=5,R33=4),3.64,IF(OR(R33=6,R33=7),3.76,IF(OR(R33=8,R33=9),3.88,IF(OR(R33=10,R33=11,R33=12),4.01,IF(OR(R33=13,R33=14,R33=15),4.13,IF(OR(R33=16,R33=17,R33=18),4.27,4.4)))))))))), IF(W33="Ա-1", IF(R33=0,2.66,IF(R33=1,2.75,IF(R33=2,2.83,IF(R33=3,2.92,IF(OR(R33=5,R33=4),3.02,IF(OR(R33=6,R33=7),3.11,IF(OR(R33=8,R33=9),3.21,IF(OR(R33=10,R33=11,R33=12),3.31,IF(OR(R33=13,R33=14,R33=15),3.42,IF(OR(R33=16,R33=17,R33=18),3.53,3.64)))))))))), IF(W33="Ա-2", IF(R33=0,2.28,IF(R33=1,2.35,IF(R33=2,2.43,IF(R33=3,2.5,IF(OR(R33=5,R33=4),2.58,IF(OR(R33=6,R33=7),2.66,IF(OR(R33=8,R33=9),2.75,IF(OR(R33=10,R33=11,R33=12),2.83,IF(OR(R33=13,R33=14,R33=15),2.92,IF(OR(R33=16,R33=17,R33=18),3.01,3.11)))))))))),IF(W33="Ա-3", IF(R33=0,1.96,IF(R33=1,2.02,IF(R33=2,2.08,IF(R33=3,2.15,IF(OR(R33=5,R33=4),2.21,IF(OR(R33=6,R33=7),2.28,IF(OR(R33=8,R33=9),2.35,IF(OR(R33=10,R33=11,R33=12),2.42,IF(OR(R33=13,R33=14,R33=15),2.5,IF(OR(R33=16,R33=17,R33=18),2.58,2.66)))))))))), IF(W33="Կ-1", IF(R33=0,1.68,IF(R33=1,1.73,IF(R33=2,1.79,IF(R33=3,1.84,IF(OR(R33=5,R33=4),1.9,IF(OR(R33=6,R33=7),1.96,IF(OR(R33=8,R33=9),2.02,IF(OR(R33=10,R33=11,R33=12),2.08,IF(OR(R33=13,R33=14,R33=15),2.14,IF(OR(R33=16,R33=17,R33=18),2.21,2.28)))))))))), IF(W33="Կ-2", IF(R33=0,1.45,IF(R33=1,1.49,IF(R33=2,1.54,IF(R33=3,1.59,IF(OR(R33=5,R33=4),1.63,IF(OR(R33=6,R33=7),1.68,IF(OR(R33=8,R33=9),1.73,IF(OR(R33=10,R33=11,R33=12),1.79,IF(OR(R33=13,R33=14,R33=15),1.84,IF(OR(R33=16,R33=17,R33=18),1.9,1.95)))))))))),IF(W33="Կ-3", IF(R33=0,1.25,IF(R33=1,1.29,IF(R33=2,1.33,IF(R33=3,1.37,IF(OR(R33=5,R33=4),1.41,IF(OR(R33=6,R33=7),1.45,IF(OR(R33=8,R33=9),1.49,IF(OR(R33=10,R33=11,R33=12),1.54,IF(OR(R33=13,R33=14,R33=15),1.58,IF(OR(R33=16,R33=17,R33=18),1.63,1.68)))))))))), "Error"))))))))))))</f>
        <v>3.76</v>
      </c>
      <c r="T33" s="456">
        <v>83200</v>
      </c>
      <c r="U33" s="456"/>
      <c r="V33" s="456"/>
      <c r="W33" s="589" t="str">
        <f>+M33</f>
        <v>Գ-3</v>
      </c>
      <c r="X33" s="456">
        <f>T33*S33</f>
        <v>312832</v>
      </c>
      <c r="Y33" s="590">
        <f>+U33+V33+X33</f>
        <v>312832</v>
      </c>
      <c r="Z33" s="590">
        <f>+Y33*13</f>
        <v>4066816</v>
      </c>
      <c r="AA33" s="592">
        <f>+Q33</f>
        <v>1</v>
      </c>
      <c r="AB33" s="592">
        <f>+R33+1</f>
        <v>8</v>
      </c>
      <c r="AC33" s="588">
        <f>IF(AA33&lt;1,0,IF(AG33="Բ-1",IF(AB33=0,6.94,IF(AB33=1,7.17,IF(AB33=2,7.41,IF(AB33=3,7.66,IF(OR(AB33=5,AB33=4),7.92,IF(OR(AB33=6,AB33=7),8.18,IF(OR(AB33=8,AB33=9),8.46,IF(OR(AB33=10,AB33=11,AB33=12),8.74,IF(OR(AB33=13,AB33=14,AB33=15),9.03,IF(OR(AB33=16,AB33=17,AB33=18),9.33,9.65)))))))))),IF(AG33="Բ-2", IF(AB33=0,5.71,IF(AB33=1,5.89,IF(AB33=2,6.09,IF(AB33=3,6.29,IF(OR(AB33=5,AB33=4),6.5,IF(OR(AB33=6,AB33=7),6.72,IF(OR(AB33=8,AB33=9),6.94,IF(OR(AB33=10,AB33=11,AB33=12),7.17,IF(OR(AB33=13,AB33=14,AB33=15),7.41,IF(OR(AB33=16,AB33=17,AB33=18),7.65,7.91)))))))))), IF(AG33="Գ-1", IF(AB33=0,4.7,IF(AB33=1,4.86,IF(AB33=2,5.01,IF(AB33=3,5.18,IF(OR(AB33=5,AB33=4),5.35,IF(OR(AB33=6,AB33=7),5.52,IF(OR(AB33=8,AB33=9),5.71,IF(OR(AB33=10,AB33=11,AB33=12),5.89,IF(OR(AB33=13,AB33=14,AB33=15),6.09,IF(OR(AB33=16,AB33=17,AB33=18),6.29,6.49)))))))))), IF(AG33="Գ-2", IF(AB33=0,3.88,IF(AB33=1,4.01,IF(AB33=2,4.14,IF(AB33=3,4.27,IF(OR(AB33=5,AB33=4),4.41,IF(OR(AB33=6,AB33=7),4.55,IF(OR(AB33=8,AB33=9),4.7,IF(OR(AB33=10,AB33=11,AB33=12),4.85,IF(OR(AB33=13,AB33=14,AB33=15),5.01,IF(OR(AB33=16,AB33=17,AB33=18),5.17,5.34)))))))))), IF(AG33="Գ-3", IF(AB33=0,3.21,IF(AB33=1,3.31,IF(AB33=2,3.42,IF(AB33=3,3.53,IF(OR(AB33=5,AB33=4),3.64,IF(OR(AB33=6,AB33=7),3.76,IF(OR(AB33=8,AB33=9),3.88,IF(OR(AB33=10,AB33=11,AB33=12),4.01,IF(OR(AB33=13,AB33=14,AB33=15),4.13,IF(OR(AB33=16,AB33=17,AB33=18),4.27,4.4)))))))))), IF(AG33="Ա-1", IF(AB33=0,2.66,IF(AB33=1,2.75,IF(AB33=2,2.83,IF(AB33=3,2.92,IF(OR(AB33=5,AB33=4),3.02,IF(OR(AB33=6,AB33=7),3.11,IF(OR(AB33=8,AB33=9),3.21,IF(OR(AB33=10,AB33=11,AB33=12),3.31,IF(OR(AB33=13,AB33=14,AB33=15),3.42,IF(OR(AB33=16,AB33=17,AB33=18),3.53,3.64)))))))))), IF(AG33="Ա-2", IF(AB33=0,2.28,IF(AB33=1,2.35,IF(AB33=2,2.43,IF(AB33=3,2.5,IF(OR(AB33=5,AB33=4),2.58,IF(OR(AB33=6,AB33=7),2.66,IF(OR(AB33=8,AB33=9),2.75,IF(OR(AB33=10,AB33=11,AB33=12),2.83,IF(OR(AB33=13,AB33=14,AB33=15),2.92,IF(OR(AB33=16,AB33=17,AB33=18),3.01,3.11)))))))))),IF(AG33="Ա-3", IF(AB33=0,1.96,IF(AB33=1,2.02,IF(AB33=2,2.08,IF(AB33=3,2.15,IF(OR(AB33=5,AB33=4),2.21,IF(OR(AB33=6,AB33=7),2.28,IF(OR(AB33=8,AB33=9),2.35,IF(OR(AB33=10,AB33=11,AB33=12),2.42,IF(OR(AB33=13,AB33=14,AB33=15),2.5,IF(OR(AB33=16,AB33=17,AB33=18),2.58,2.66)))))))))), IF(AG33="Կ-1", IF(AB33=0,1.68,IF(AB33=1,1.73,IF(AB33=2,1.79,IF(AB33=3,1.84,IF(OR(AB33=5,AB33=4),1.9,IF(OR(AB33=6,AB33=7),1.96,IF(OR(AB33=8,AB33=9),2.02,IF(OR(AB33=10,AB33=11,AB33=12),2.08,IF(OR(AB33=13,AB33=14,AB33=15),2.14,IF(OR(AB33=16,AB33=17,AB33=18),2.21,2.28)))))))))), IF(AG33="Կ-2", IF(AB33=0,1.45,IF(AB33=1,1.49,IF(AB33=2,1.54,IF(AB33=3,1.59,IF(OR(AB33=5,AB33=4),1.63,IF(OR(AB33=6,AB33=7),1.68,IF(OR(AB33=8,AB33=9),1.73,IF(OR(AB33=10,AB33=11,AB33=12),1.79,IF(OR(AB33=13,AB33=14,AB33=15),1.84,IF(OR(AB33=16,AB33=17,AB33=18),1.9,1.95)))))))))),IF(AG33="Կ-3", IF(AB33=0,1.25,IF(AB33=1,1.29,IF(AB33=2,1.33,IF(AB33=3,1.37,IF(OR(AB33=5,AB33=4),1.41,IF(OR(AB33=6,AB33=7),1.45,IF(OR(AB33=8,AB33=9),1.49,IF(OR(AB33=10,AB33=11,AB33=12),1.54,IF(OR(AB33=13,AB33=14,AB33=15),1.58,IF(OR(AB33=16,AB33=17,AB33=18),1.63,1.68)))))))))), "Error"))))))))))))</f>
        <v>3.88</v>
      </c>
      <c r="AD33" s="456">
        <v>83200</v>
      </c>
      <c r="AE33" s="456"/>
      <c r="AF33" s="456"/>
      <c r="AG33" s="589" t="str">
        <f>+W33</f>
        <v>Գ-3</v>
      </c>
      <c r="AH33" s="456">
        <f>AD33*AC33</f>
        <v>322816</v>
      </c>
      <c r="AI33" s="590">
        <f>AH33+AE33+AF33</f>
        <v>322816</v>
      </c>
      <c r="AJ33" s="590">
        <f>+AI33*13</f>
        <v>4196608</v>
      </c>
      <c r="AK33" s="592">
        <f>+AA33</f>
        <v>1</v>
      </c>
      <c r="AL33" s="592">
        <f>+AB33+1</f>
        <v>9</v>
      </c>
      <c r="AM33" s="588">
        <f>IF(AK33&lt;1,0,IF(AQ33="Բ-1",IF(AL33=0,6.94,IF(AL33=1,7.17,IF(AL33=2,7.41,IF(AL33=3,7.66,IF(OR(AL33=5,AL33=4),7.92,IF(OR(AL33=6,AL33=7),8.18,IF(OR(AL33=8,AL33=9),8.46,IF(OR(AL33=10,AL33=11,AL33=12),8.74,IF(OR(AL33=13,AL33=14,AL33=15),9.03,IF(OR(AL33=16,AL33=17,AL33=18),9.33,9.65)))))))))),IF(AQ33="Բ-2", IF(AL33=0,5.71,IF(AL33=1,5.89,IF(AL33=2,6.09,IF(AL33=3,6.29,IF(OR(AL33=5,AL33=4),6.5,IF(OR(AL33=6,AL33=7),6.72,IF(OR(AL33=8,AL33=9),6.94,IF(OR(AL33=10,AL33=11,AL33=12),7.17,IF(OR(AL33=13,AL33=14,AL33=15),7.41,IF(OR(AL33=16,AL33=17,AL33=18),7.65,7.91)))))))))), IF(AQ33="Գ-1", IF(AL33=0,4.7,IF(AL33=1,4.86,IF(AL33=2,5.01,IF(AL33=3,5.18,IF(OR(AL33=5,AL33=4),5.35,IF(OR(AL33=6,AL33=7),5.52,IF(OR(AL33=8,AL33=9),5.71,IF(OR(AL33=10,AL33=11,AL33=12),5.89,IF(OR(AL33=13,AL33=14,AL33=15),6.09,IF(OR(AL33=16,AL33=17,AL33=18),6.29,6.49)))))))))), IF(AQ33="Գ-2", IF(AL33=0,3.88,IF(AL33=1,4.01,IF(AL33=2,4.14,IF(AL33=3,4.27,IF(OR(AL33=5,AL33=4),4.41,IF(OR(AL33=6,AL33=7),4.55,IF(OR(AL33=8,AL33=9),4.7,IF(OR(AL33=10,AL33=11,AL33=12),4.85,IF(OR(AL33=13,AL33=14,AL33=15),5.01,IF(OR(AL33=16,AL33=17,AL33=18),5.17,5.34)))))))))), IF(AQ33="Գ-3", IF(AL33=0,3.21,IF(AL33=1,3.31,IF(AL33=2,3.42,IF(AL33=3,3.53,IF(OR(AL33=5,AL33=4),3.64,IF(OR(AL33=6,AL33=7),3.76,IF(OR(AL33=8,AL33=9),3.88,IF(OR(AL33=10,AL33=11,AL33=12),4.01,IF(OR(AL33=13,AL33=14,AL33=15),4.13,IF(OR(AL33=16,AL33=17,AL33=18),4.27,4.4)))))))))), IF(AQ33="Ա-1", IF(AL33=0,2.66,IF(AL33=1,2.75,IF(AL33=2,2.83,IF(AL33=3,2.92,IF(OR(AL33=5,AL33=4),3.02,IF(OR(AL33=6,AL33=7),3.11,IF(OR(AL33=8,AL33=9),3.21,IF(OR(AL33=10,AL33=11,AL33=12),3.31,IF(OR(AL33=13,AL33=14,AL33=15),3.42,IF(OR(AL33=16,AL33=17,AL33=18),3.53,3.64)))))))))), IF(AQ33="Ա-2", IF(AL33=0,2.28,IF(AL33=1,2.35,IF(AL33=2,2.43,IF(AL33=3,2.5,IF(OR(AL33=5,AL33=4),2.58,IF(OR(AL33=6,AL33=7),2.66,IF(OR(AL33=8,AL33=9),2.75,IF(OR(AL33=10,AL33=11,AL33=12),2.83,IF(OR(AL33=13,AL33=14,AL33=15),2.92,IF(OR(AL33=16,AL33=17,AL33=18),3.01,3.11)))))))))),IF(AQ33="Ա-3", IF(AL33=0,1.96,IF(AL33=1,2.02,IF(AL33=2,2.08,IF(AL33=3,2.15,IF(OR(AL33=5,AL33=4),2.21,IF(OR(AL33=6,AL33=7),2.28,IF(OR(AL33=8,AL33=9),2.35,IF(OR(AL33=10,AL33=11,AL33=12),2.42,IF(OR(AL33=13,AL33=14,AL33=15),2.5,IF(OR(AL33=16,AL33=17,AL33=18),2.58,2.66)))))))))), IF(AQ33="Կ-1", IF(AL33=0,1.68,IF(AL33=1,1.73,IF(AL33=2,1.79,IF(AL33=3,1.84,IF(OR(AL33=5,AL33=4),1.9,IF(OR(AL33=6,AL33=7),1.96,IF(OR(AL33=8,AL33=9),2.02,IF(OR(AL33=10,AL33=11,AL33=12),2.08,IF(OR(AL33=13,AL33=14,AL33=15),2.14,IF(OR(AL33=16,AL33=17,AL33=18),2.21,2.28)))))))))), IF(AQ33="Կ-2", IF(AL33=0,1.45,IF(AL33=1,1.49,IF(AL33=2,1.54,IF(AL33=3,1.59,IF(OR(AL33=5,AL33=4),1.63,IF(OR(AL33=6,AL33=7),1.68,IF(OR(AL33=8,AL33=9),1.73,IF(OR(AL33=10,AL33=11,AL33=12),1.79,IF(OR(AL33=13,AL33=14,AL33=15),1.84,IF(OR(AL33=16,AL33=17,AL33=18),1.9,1.95)))))))))),IF(AQ33="Կ-3", IF(AL33=0,1.25,IF(AL33=1,1.29,IF(AL33=2,1.33,IF(AL33=3,1.37,IF(OR(AL33=5,AL33=4),1.41,IF(OR(AL33=6,AL33=7),1.45,IF(OR(AL33=8,AL33=9),1.49,IF(OR(AL33=10,AL33=11,AL33=12),1.54,IF(OR(AL33=13,AL33=14,AL33=15),1.58,IF(OR(AL33=16,AL33=17,AL33=18),1.63,1.68)))))))))), "Error"))))))))))))</f>
        <v>3.88</v>
      </c>
      <c r="AN33" s="456">
        <v>83200</v>
      </c>
      <c r="AO33" s="456"/>
      <c r="AP33" s="456"/>
      <c r="AQ33" s="589" t="str">
        <f>+AG33</f>
        <v>Գ-3</v>
      </c>
      <c r="AR33" s="456">
        <f>AN33*AM33</f>
        <v>322816</v>
      </c>
      <c r="AS33" s="590">
        <f>AR33+AO33+AP33</f>
        <v>322816</v>
      </c>
      <c r="AT33" s="590">
        <f>+AS33*13</f>
        <v>4196608</v>
      </c>
    </row>
    <row r="34" spans="2:46" s="587" customFormat="1" ht="94.5">
      <c r="B34" s="816">
        <v>13</v>
      </c>
      <c r="C34" s="849" t="s">
        <v>1586</v>
      </c>
      <c r="D34" s="828" t="s">
        <v>1960</v>
      </c>
      <c r="E34" s="818">
        <v>1977</v>
      </c>
      <c r="F34" s="831" t="s">
        <v>1051</v>
      </c>
      <c r="G34" s="820">
        <v>1</v>
      </c>
      <c r="H34" s="827">
        <v>3</v>
      </c>
      <c r="I34" s="821">
        <f t="shared" si="4"/>
        <v>4.2699999999999996</v>
      </c>
      <c r="J34" s="799">
        <v>83200</v>
      </c>
      <c r="K34" s="799"/>
      <c r="L34" s="799"/>
      <c r="M34" s="822" t="s">
        <v>83</v>
      </c>
      <c r="N34" s="799">
        <f t="shared" si="5"/>
        <v>355263.99999999994</v>
      </c>
      <c r="O34" s="823">
        <f t="shared" si="6"/>
        <v>355263.99999999994</v>
      </c>
      <c r="P34" s="823">
        <f t="shared" si="7"/>
        <v>4618431.9999999991</v>
      </c>
      <c r="Q34" s="592">
        <f t="shared" si="26"/>
        <v>1</v>
      </c>
      <c r="R34" s="592">
        <f t="shared" si="8"/>
        <v>4</v>
      </c>
      <c r="S34" s="588">
        <f t="shared" si="9"/>
        <v>4.41</v>
      </c>
      <c r="T34" s="456">
        <v>83200</v>
      </c>
      <c r="U34" s="456"/>
      <c r="V34" s="456"/>
      <c r="W34" s="589" t="str">
        <f t="shared" si="10"/>
        <v>Գ-2</v>
      </c>
      <c r="X34" s="456">
        <f t="shared" si="20"/>
        <v>366912</v>
      </c>
      <c r="Y34" s="590">
        <f t="shared" si="21"/>
        <v>366912</v>
      </c>
      <c r="Z34" s="590">
        <f t="shared" si="11"/>
        <v>4769856</v>
      </c>
      <c r="AA34" s="592">
        <f t="shared" si="27"/>
        <v>1</v>
      </c>
      <c r="AB34" s="592">
        <f t="shared" si="12"/>
        <v>5</v>
      </c>
      <c r="AC34" s="588">
        <f t="shared" si="13"/>
        <v>4.41</v>
      </c>
      <c r="AD34" s="456">
        <v>83200</v>
      </c>
      <c r="AE34" s="456"/>
      <c r="AF34" s="456"/>
      <c r="AG34" s="589" t="str">
        <f t="shared" si="14"/>
        <v>Գ-2</v>
      </c>
      <c r="AH34" s="456">
        <f t="shared" si="22"/>
        <v>366912</v>
      </c>
      <c r="AI34" s="590">
        <f t="shared" si="23"/>
        <v>366912</v>
      </c>
      <c r="AJ34" s="590">
        <f t="shared" si="15"/>
        <v>4769856</v>
      </c>
      <c r="AK34" s="592">
        <f t="shared" si="28"/>
        <v>1</v>
      </c>
      <c r="AL34" s="592">
        <f t="shared" si="16"/>
        <v>6</v>
      </c>
      <c r="AM34" s="588">
        <f t="shared" si="17"/>
        <v>4.55</v>
      </c>
      <c r="AN34" s="456">
        <v>83200</v>
      </c>
      <c r="AO34" s="456"/>
      <c r="AP34" s="456"/>
      <c r="AQ34" s="589" t="str">
        <f t="shared" si="18"/>
        <v>Գ-2</v>
      </c>
      <c r="AR34" s="456">
        <f t="shared" si="24"/>
        <v>378560</v>
      </c>
      <c r="AS34" s="590">
        <f t="shared" si="25"/>
        <v>378560</v>
      </c>
      <c r="AT34" s="590">
        <f t="shared" si="19"/>
        <v>4921280</v>
      </c>
    </row>
    <row r="35" spans="2:46" s="587" customFormat="1" ht="94.5">
      <c r="B35" s="816">
        <v>14</v>
      </c>
      <c r="C35" s="849" t="s">
        <v>1101</v>
      </c>
      <c r="D35" s="828" t="s">
        <v>1960</v>
      </c>
      <c r="E35" s="818">
        <v>1982</v>
      </c>
      <c r="F35" s="831" t="s">
        <v>1053</v>
      </c>
      <c r="G35" s="820">
        <v>1</v>
      </c>
      <c r="H35" s="827">
        <v>4</v>
      </c>
      <c r="I35" s="821">
        <f t="shared" si="4"/>
        <v>4.41</v>
      </c>
      <c r="J35" s="799">
        <v>83200</v>
      </c>
      <c r="K35" s="799"/>
      <c r="L35" s="799"/>
      <c r="M35" s="822" t="s">
        <v>83</v>
      </c>
      <c r="N35" s="799">
        <f t="shared" si="5"/>
        <v>366912</v>
      </c>
      <c r="O35" s="823">
        <f t="shared" si="6"/>
        <v>366912</v>
      </c>
      <c r="P35" s="823">
        <f t="shared" si="7"/>
        <v>4769856</v>
      </c>
      <c r="Q35" s="592">
        <f t="shared" si="26"/>
        <v>1</v>
      </c>
      <c r="R35" s="592">
        <f t="shared" si="8"/>
        <v>5</v>
      </c>
      <c r="S35" s="588">
        <f t="shared" si="9"/>
        <v>4.41</v>
      </c>
      <c r="T35" s="456">
        <v>83200</v>
      </c>
      <c r="U35" s="456"/>
      <c r="V35" s="456"/>
      <c r="W35" s="589" t="str">
        <f t="shared" si="10"/>
        <v>Գ-2</v>
      </c>
      <c r="X35" s="456">
        <f t="shared" si="20"/>
        <v>366912</v>
      </c>
      <c r="Y35" s="590">
        <f t="shared" si="21"/>
        <v>366912</v>
      </c>
      <c r="Z35" s="590">
        <f t="shared" si="11"/>
        <v>4769856</v>
      </c>
      <c r="AA35" s="592">
        <f t="shared" si="27"/>
        <v>1</v>
      </c>
      <c r="AB35" s="592">
        <f t="shared" si="12"/>
        <v>6</v>
      </c>
      <c r="AC35" s="588">
        <f t="shared" si="13"/>
        <v>4.55</v>
      </c>
      <c r="AD35" s="456">
        <v>83200</v>
      </c>
      <c r="AE35" s="456"/>
      <c r="AF35" s="456"/>
      <c r="AG35" s="589" t="str">
        <f t="shared" si="14"/>
        <v>Գ-2</v>
      </c>
      <c r="AH35" s="456">
        <f t="shared" si="22"/>
        <v>378560</v>
      </c>
      <c r="AI35" s="590">
        <f t="shared" si="23"/>
        <v>378560</v>
      </c>
      <c r="AJ35" s="590">
        <f t="shared" si="15"/>
        <v>4921280</v>
      </c>
      <c r="AK35" s="592">
        <f t="shared" si="28"/>
        <v>1</v>
      </c>
      <c r="AL35" s="592">
        <f t="shared" si="16"/>
        <v>7</v>
      </c>
      <c r="AM35" s="588">
        <f t="shared" si="17"/>
        <v>4.55</v>
      </c>
      <c r="AN35" s="456">
        <v>83200</v>
      </c>
      <c r="AO35" s="456"/>
      <c r="AP35" s="456"/>
      <c r="AQ35" s="589" t="str">
        <f t="shared" si="18"/>
        <v>Գ-2</v>
      </c>
      <c r="AR35" s="456">
        <f t="shared" si="24"/>
        <v>378560</v>
      </c>
      <c r="AS35" s="590">
        <f t="shared" si="25"/>
        <v>378560</v>
      </c>
      <c r="AT35" s="590">
        <f t="shared" si="19"/>
        <v>4921280</v>
      </c>
    </row>
    <row r="36" spans="2:46" s="587" customFormat="1" ht="94.5">
      <c r="B36" s="816">
        <v>15</v>
      </c>
      <c r="C36" s="849" t="s">
        <v>1587</v>
      </c>
      <c r="D36" s="828" t="s">
        <v>1961</v>
      </c>
      <c r="E36" s="818">
        <v>1996</v>
      </c>
      <c r="F36" s="831" t="s">
        <v>1053</v>
      </c>
      <c r="G36" s="820">
        <v>1</v>
      </c>
      <c r="H36" s="827">
        <v>1</v>
      </c>
      <c r="I36" s="821">
        <f t="shared" si="4"/>
        <v>4.01</v>
      </c>
      <c r="J36" s="799">
        <v>83200</v>
      </c>
      <c r="K36" s="799"/>
      <c r="L36" s="799"/>
      <c r="M36" s="822" t="s">
        <v>83</v>
      </c>
      <c r="N36" s="799">
        <f t="shared" si="5"/>
        <v>333632</v>
      </c>
      <c r="O36" s="823">
        <f t="shared" si="6"/>
        <v>333632</v>
      </c>
      <c r="P36" s="823">
        <f t="shared" si="7"/>
        <v>4337216</v>
      </c>
      <c r="Q36" s="592">
        <f t="shared" si="26"/>
        <v>1</v>
      </c>
      <c r="R36" s="592">
        <f t="shared" si="8"/>
        <v>2</v>
      </c>
      <c r="S36" s="588">
        <f t="shared" si="9"/>
        <v>4.1399999999999997</v>
      </c>
      <c r="T36" s="456">
        <v>83200</v>
      </c>
      <c r="U36" s="456"/>
      <c r="V36" s="456"/>
      <c r="W36" s="589" t="str">
        <f t="shared" si="10"/>
        <v>Գ-2</v>
      </c>
      <c r="X36" s="456">
        <f t="shared" si="20"/>
        <v>344448</v>
      </c>
      <c r="Y36" s="590">
        <f t="shared" si="21"/>
        <v>344448</v>
      </c>
      <c r="Z36" s="590">
        <f t="shared" si="11"/>
        <v>4477824</v>
      </c>
      <c r="AA36" s="592">
        <f t="shared" si="27"/>
        <v>1</v>
      </c>
      <c r="AB36" s="592">
        <f t="shared" si="12"/>
        <v>3</v>
      </c>
      <c r="AC36" s="588">
        <f t="shared" si="13"/>
        <v>4.2699999999999996</v>
      </c>
      <c r="AD36" s="456">
        <v>83200</v>
      </c>
      <c r="AE36" s="456"/>
      <c r="AF36" s="456"/>
      <c r="AG36" s="589" t="str">
        <f t="shared" si="14"/>
        <v>Գ-2</v>
      </c>
      <c r="AH36" s="456">
        <f t="shared" si="22"/>
        <v>355263.99999999994</v>
      </c>
      <c r="AI36" s="590">
        <f t="shared" si="23"/>
        <v>355263.99999999994</v>
      </c>
      <c r="AJ36" s="590">
        <f t="shared" si="15"/>
        <v>4618431.9999999991</v>
      </c>
      <c r="AK36" s="592">
        <f t="shared" si="28"/>
        <v>1</v>
      </c>
      <c r="AL36" s="592">
        <f t="shared" si="16"/>
        <v>4</v>
      </c>
      <c r="AM36" s="588">
        <f t="shared" si="17"/>
        <v>4.41</v>
      </c>
      <c r="AN36" s="456">
        <v>83200</v>
      </c>
      <c r="AO36" s="456"/>
      <c r="AP36" s="456"/>
      <c r="AQ36" s="589" t="str">
        <f t="shared" si="18"/>
        <v>Գ-2</v>
      </c>
      <c r="AR36" s="456">
        <f t="shared" si="24"/>
        <v>366912</v>
      </c>
      <c r="AS36" s="590">
        <f t="shared" si="25"/>
        <v>366912</v>
      </c>
      <c r="AT36" s="590">
        <f t="shared" si="19"/>
        <v>4769856</v>
      </c>
    </row>
    <row r="37" spans="2:46" s="587" customFormat="1" ht="94.5">
      <c r="B37" s="816">
        <v>16</v>
      </c>
      <c r="C37" s="849" t="s">
        <v>1593</v>
      </c>
      <c r="D37" s="828" t="s">
        <v>1961</v>
      </c>
      <c r="E37" s="818">
        <v>1975</v>
      </c>
      <c r="F37" s="831" t="s">
        <v>1053</v>
      </c>
      <c r="G37" s="820">
        <v>1</v>
      </c>
      <c r="H37" s="827">
        <v>5</v>
      </c>
      <c r="I37" s="821">
        <f t="shared" si="4"/>
        <v>4.41</v>
      </c>
      <c r="J37" s="799">
        <v>83200</v>
      </c>
      <c r="K37" s="799"/>
      <c r="L37" s="799"/>
      <c r="M37" s="822" t="s">
        <v>83</v>
      </c>
      <c r="N37" s="799">
        <f>J37*I37</f>
        <v>366912</v>
      </c>
      <c r="O37" s="823">
        <f>I37*J37+K37+L37</f>
        <v>366912</v>
      </c>
      <c r="P37" s="823">
        <f>+O37*13</f>
        <v>4769856</v>
      </c>
      <c r="Q37" s="592">
        <f>+G37</f>
        <v>1</v>
      </c>
      <c r="R37" s="592">
        <f>+H37+1</f>
        <v>6</v>
      </c>
      <c r="S37" s="588">
        <f t="shared" si="9"/>
        <v>4.55</v>
      </c>
      <c r="T37" s="456">
        <v>83200</v>
      </c>
      <c r="U37" s="456"/>
      <c r="V37" s="456"/>
      <c r="W37" s="589" t="str">
        <f t="shared" si="10"/>
        <v>Գ-2</v>
      </c>
      <c r="X37" s="456">
        <f t="shared" si="20"/>
        <v>378560</v>
      </c>
      <c r="Y37" s="590">
        <f t="shared" si="21"/>
        <v>378560</v>
      </c>
      <c r="Z37" s="590">
        <f>+Y37*13</f>
        <v>4921280</v>
      </c>
      <c r="AA37" s="592">
        <f t="shared" si="27"/>
        <v>1</v>
      </c>
      <c r="AB37" s="592">
        <f t="shared" si="12"/>
        <v>7</v>
      </c>
      <c r="AC37" s="588">
        <f t="shared" si="13"/>
        <v>4.55</v>
      </c>
      <c r="AD37" s="456">
        <v>83200</v>
      </c>
      <c r="AE37" s="456"/>
      <c r="AF37" s="456"/>
      <c r="AG37" s="589" t="str">
        <f t="shared" si="14"/>
        <v>Գ-2</v>
      </c>
      <c r="AH37" s="456">
        <f t="shared" si="22"/>
        <v>378560</v>
      </c>
      <c r="AI37" s="590">
        <f t="shared" si="23"/>
        <v>378560</v>
      </c>
      <c r="AJ37" s="590">
        <f>+AI37*13</f>
        <v>4921280</v>
      </c>
      <c r="AK37" s="592">
        <f t="shared" si="28"/>
        <v>1</v>
      </c>
      <c r="AL37" s="592">
        <f t="shared" si="16"/>
        <v>8</v>
      </c>
      <c r="AM37" s="588">
        <f t="shared" si="17"/>
        <v>4.7</v>
      </c>
      <c r="AN37" s="456">
        <v>83200</v>
      </c>
      <c r="AO37" s="456"/>
      <c r="AP37" s="456"/>
      <c r="AQ37" s="589" t="str">
        <f t="shared" si="18"/>
        <v>Գ-2</v>
      </c>
      <c r="AR37" s="456">
        <f t="shared" si="24"/>
        <v>391040</v>
      </c>
      <c r="AS37" s="590">
        <f t="shared" si="25"/>
        <v>391040</v>
      </c>
      <c r="AT37" s="590">
        <f>+AS37*13</f>
        <v>5083520</v>
      </c>
    </row>
    <row r="38" spans="2:46" s="587" customFormat="1" ht="108">
      <c r="B38" s="816">
        <v>17</v>
      </c>
      <c r="C38" s="849" t="s">
        <v>3359</v>
      </c>
      <c r="D38" s="828" t="s">
        <v>1960</v>
      </c>
      <c r="E38" s="818">
        <v>1982</v>
      </c>
      <c r="F38" s="831" t="s">
        <v>1055</v>
      </c>
      <c r="G38" s="820">
        <v>1</v>
      </c>
      <c r="H38" s="827">
        <v>1</v>
      </c>
      <c r="I38" s="821">
        <f t="shared" si="4"/>
        <v>3.31</v>
      </c>
      <c r="J38" s="799">
        <v>83200</v>
      </c>
      <c r="K38" s="799"/>
      <c r="L38" s="799"/>
      <c r="M38" s="822" t="s">
        <v>417</v>
      </c>
      <c r="N38" s="799">
        <f>J38*I38</f>
        <v>275392</v>
      </c>
      <c r="O38" s="823">
        <f>I38*J38+K38+L38</f>
        <v>275392</v>
      </c>
      <c r="P38" s="823">
        <f>+O38*13</f>
        <v>3580096</v>
      </c>
      <c r="Q38" s="592">
        <f>+G38</f>
        <v>1</v>
      </c>
      <c r="R38" s="592">
        <f>+H38+1</f>
        <v>2</v>
      </c>
      <c r="S38" s="588">
        <f t="shared" si="9"/>
        <v>3.42</v>
      </c>
      <c r="T38" s="456">
        <v>83200</v>
      </c>
      <c r="U38" s="456"/>
      <c r="V38" s="456"/>
      <c r="W38" s="589" t="str">
        <f t="shared" si="10"/>
        <v>Գ-3</v>
      </c>
      <c r="X38" s="456">
        <f t="shared" si="20"/>
        <v>284544</v>
      </c>
      <c r="Y38" s="590">
        <f t="shared" si="21"/>
        <v>284544</v>
      </c>
      <c r="Z38" s="590">
        <f>+Y38*13</f>
        <v>3699072</v>
      </c>
      <c r="AA38" s="592">
        <f t="shared" si="27"/>
        <v>1</v>
      </c>
      <c r="AB38" s="592">
        <f t="shared" si="12"/>
        <v>3</v>
      </c>
      <c r="AC38" s="588">
        <f t="shared" si="13"/>
        <v>3.53</v>
      </c>
      <c r="AD38" s="456">
        <v>83200</v>
      </c>
      <c r="AE38" s="456"/>
      <c r="AF38" s="456"/>
      <c r="AG38" s="589" t="str">
        <f t="shared" si="14"/>
        <v>Գ-3</v>
      </c>
      <c r="AH38" s="456">
        <f t="shared" si="22"/>
        <v>293696</v>
      </c>
      <c r="AI38" s="590">
        <f t="shared" si="23"/>
        <v>293696</v>
      </c>
      <c r="AJ38" s="590">
        <f>+AI38*13</f>
        <v>3818048</v>
      </c>
      <c r="AK38" s="592">
        <f t="shared" si="28"/>
        <v>1</v>
      </c>
      <c r="AL38" s="592">
        <f t="shared" si="16"/>
        <v>4</v>
      </c>
      <c r="AM38" s="588">
        <f t="shared" si="17"/>
        <v>3.64</v>
      </c>
      <c r="AN38" s="456">
        <v>83200</v>
      </c>
      <c r="AO38" s="456"/>
      <c r="AP38" s="456"/>
      <c r="AQ38" s="589" t="str">
        <f t="shared" si="18"/>
        <v>Գ-3</v>
      </c>
      <c r="AR38" s="456">
        <f t="shared" si="24"/>
        <v>302848</v>
      </c>
      <c r="AS38" s="590">
        <f t="shared" si="25"/>
        <v>302848</v>
      </c>
      <c r="AT38" s="590">
        <f>+AS38*13</f>
        <v>3937024</v>
      </c>
    </row>
    <row r="39" spans="2:46" s="587" customFormat="1" ht="108">
      <c r="B39" s="816">
        <v>18</v>
      </c>
      <c r="C39" s="849" t="s">
        <v>3360</v>
      </c>
      <c r="D39" s="828" t="s">
        <v>1960</v>
      </c>
      <c r="E39" s="818">
        <v>1988</v>
      </c>
      <c r="F39" s="831" t="s">
        <v>1055</v>
      </c>
      <c r="G39" s="820">
        <v>1</v>
      </c>
      <c r="H39" s="827">
        <v>1</v>
      </c>
      <c r="I39" s="821">
        <f>IF(G39&lt;1,0,IF(M39="Բ-1",IF(H39=0,6.94,IF(H39=1,7.17,IF(H39=2,7.41,IF(H39=3,7.66,IF(OR(H39=5,H39=4),7.92,IF(OR(H39=6,H39=7),8.18,IF(OR(H39=8,H39=9),8.46,IF(OR(H39=10,H39=11,H39=12),8.74,IF(OR(H39=13,H39=14,H39=15),9.03,IF(OR(H39=16,H39=17,H39=18),9.33,9.65)))))))))),IF(M39="Բ-2", IF(H39=0,5.71,IF(H39=1,5.89,IF(H39=2,6.09,IF(H39=3,6.29,IF(OR(H39=5,H39=4),6.5,IF(OR(H39=6,H39=7),6.72,IF(OR(H39=8,H39=9),6.94,IF(OR(H39=10,H39=11,H39=12),7.17,IF(OR(H39=13,H39=14,H39=15),7.41,IF(OR(H39=16,H39=17,H39=18),7.65,7.91)))))))))), IF(M39="Գ-1", IF(H39=0,4.7,IF(H39=1,4.86,IF(H39=2,5.01,IF(H39=3,5.18,IF(OR(H39=5,H39=4),5.35,IF(OR(H39=6,H39=7),5.52,IF(OR(H39=8,H39=9),5.71,IF(OR(H39=10,H39=11,H39=12),5.89,IF(OR(H39=13,H39=14,H39=15),6.09,IF(OR(H39=16,H39=17,H39=18),6.29,6.49)))))))))), IF(M39="Գ-2", IF(H39=0,3.88,IF(H39=1,4.01,IF(H39=2,4.14,IF(H39=3,4.27,IF(OR(H39=5,H39=4),4.41,IF(OR(H39=6,H39=7),4.55,IF(OR(H39=8,H39=9),4.7,IF(OR(H39=10,H39=11,H39=12),4.85,IF(OR(H39=13,H39=14,H39=15),5.01,IF(OR(H39=16,H39=17,H39=18),5.17,5.34)))))))))), IF(M39="Գ-3", IF(H39=0,3.21,IF(H39=1,3.31,IF(H39=2,3.42,IF(H39=3,3.53,IF(OR(H39=5,H39=4),3.64,IF(OR(H39=6,H39=7),3.76,IF(OR(H39=8,H39=9),3.88,IF(OR(H39=10,H39=11,H39=12),4.01,IF(OR(H39=13,H39=14,H39=15),4.13,IF(OR(H39=16,H39=17,H39=18),4.27,4.4)))))))))), IF(M39="Ա-1", IF(H39=0,2.66,IF(H39=1,2.75,IF(H39=2,2.83,IF(H39=3,2.92,IF(OR(H39=5,H39=4),3.02,IF(OR(H39=6,H39=7),3.11,IF(OR(H39=8,H39=9),3.21,IF(OR(H39=10,H39=11,H39=12),3.31,IF(OR(H39=13,H39=14,H39=15),3.42,IF(OR(H39=16,H39=17,H39=18),3.53,3.64)))))))))), IF(M39="Ա-2", IF(H39=0,2.28,IF(H39=1,2.35,IF(H39=2,2.43,IF(H39=3,2.5,IF(OR(H39=5,H39=4),2.58,IF(OR(H39=6,H39=7),2.66,IF(OR(H39=8,H39=9),2.75,IF(OR(H39=10,H39=11,H39=12),2.83,IF(OR(H39=13,H39=14,H39=15),2.92,IF(OR(H39=16,H39=17,H39=18),3.01,3.11)))))))))),IF(M39="Ա-3", IF(H39=0,1.96,IF(H39=1,2.02,IF(H39=2,2.08,IF(H39=3,2.15,IF(OR(H39=5,H39=4),2.21,IF(OR(H39=6,H39=7),2.28,IF(OR(H39=8,H39=9),2.35,IF(OR(H39=10,H39=11,H39=12),2.42,IF(OR(H39=13,H39=14,H39=15),2.5,IF(OR(H39=16,H39=17,H39=18),2.58,2.66)))))))))), IF(M39="Կ-1", IF(H39=0,1.68,IF(H39=1,1.73,IF(H39=2,1.79,IF(H39=3,1.84,IF(OR(H39=5,H39=4),1.9,IF(OR(H39=6,H39=7),1.96,IF(OR(H39=8,H39=9),2.02,IF(OR(H39=10,H39=11,H39=12),2.08,IF(OR(H39=13,H39=14,H39=15),2.14,IF(OR(H39=16,H39=17,H39=18),2.21,2.28)))))))))), IF(M39="Կ-2", IF(H39=0,1.45,IF(H39=1,1.49,IF(H39=2,1.54,IF(H39=3,1.59,IF(OR(H39=5,H39=4),1.63,IF(OR(H39=6,H39=7),1.68,IF(OR(H39=8,H39=9),1.73,IF(OR(H39=10,H39=11,H39=12),1.79,IF(OR(H39=13,H39=14,H39=15),1.84,IF(OR(H39=16,H39=17,H39=18),1.9,1.95)))))))))),IF(M39="Կ-3", IF(H39=0,1.25,IF(H39=1,1.29,IF(H39=2,1.33,IF(H39=3,1.37,IF(OR(H39=5,H39=4),1.41,IF(OR(H39=6,H39=7),1.45,IF(OR(H39=8,H39=9),1.49,IF(OR(H39=10,H39=11,H39=12),1.54,IF(OR(H39=13,H39=14,H39=15),1.58,IF(OR(H39=16,H39=17,H39=18),1.63,1.68)))))))))), "Error"))))))))))))</f>
        <v>3.31</v>
      </c>
      <c r="J39" s="799">
        <v>83200</v>
      </c>
      <c r="K39" s="799"/>
      <c r="L39" s="799"/>
      <c r="M39" s="822" t="s">
        <v>417</v>
      </c>
      <c r="N39" s="799">
        <f>J39*I39</f>
        <v>275392</v>
      </c>
      <c r="O39" s="823">
        <f>I39*J39+K39+L39</f>
        <v>275392</v>
      </c>
      <c r="P39" s="823">
        <f>+O39*13</f>
        <v>3580096</v>
      </c>
      <c r="Q39" s="592">
        <f>+G39</f>
        <v>1</v>
      </c>
      <c r="R39" s="592">
        <f>+H39+1</f>
        <v>2</v>
      </c>
      <c r="S39" s="588">
        <f>IF(Q39&lt;1,0,IF(W39="Բ-1",IF(R39=0,6.94,IF(R39=1,7.17,IF(R39=2,7.41,IF(R39=3,7.66,IF(OR(R39=5,R39=4),7.92,IF(OR(R39=6,R39=7),8.18,IF(OR(R39=8,R39=9),8.46,IF(OR(R39=10,R39=11,R39=12),8.74,IF(OR(R39=13,R39=14,R39=15),9.03,IF(OR(R39=16,R39=17,R39=18),9.33,9.65)))))))))),IF(W39="Բ-2", IF(R39=0,5.71,IF(R39=1,5.89,IF(R39=2,6.09,IF(R39=3,6.29,IF(OR(R39=5,R39=4),6.5,IF(OR(R39=6,R39=7),6.72,IF(OR(R39=8,R39=9),6.94,IF(OR(R39=10,R39=11,R39=12),7.17,IF(OR(R39=13,R39=14,R39=15),7.41,IF(OR(R39=16,R39=17,R39=18),7.65,7.91)))))))))), IF(W39="Գ-1", IF(R39=0,4.7,IF(R39=1,4.86,IF(R39=2,5.01,IF(R39=3,5.18,IF(OR(R39=5,R39=4),5.35,IF(OR(R39=6,R39=7),5.52,IF(OR(R39=8,R39=9),5.71,IF(OR(R39=10,R39=11,R39=12),5.89,IF(OR(R39=13,R39=14,R39=15),6.09,IF(OR(R39=16,R39=17,R39=18),6.29,6.49)))))))))), IF(W39="Գ-2", IF(R39=0,3.88,IF(R39=1,4.01,IF(R39=2,4.14,IF(R39=3,4.27,IF(OR(R39=5,R39=4),4.41,IF(OR(R39=6,R39=7),4.55,IF(OR(R39=8,R39=9),4.7,IF(OR(R39=10,R39=11,R39=12),4.85,IF(OR(R39=13,R39=14,R39=15),5.01,IF(OR(R39=16,R39=17,R39=18),5.17,5.34)))))))))), IF(W39="Գ-3", IF(R39=0,3.21,IF(R39=1,3.31,IF(R39=2,3.42,IF(R39=3,3.53,IF(OR(R39=5,R39=4),3.64,IF(OR(R39=6,R39=7),3.76,IF(OR(R39=8,R39=9),3.88,IF(OR(R39=10,R39=11,R39=12),4.01,IF(OR(R39=13,R39=14,R39=15),4.13,IF(OR(R39=16,R39=17,R39=18),4.27,4.4)))))))))), IF(W39="Ա-1", IF(R39=0,2.66,IF(R39=1,2.75,IF(R39=2,2.83,IF(R39=3,2.92,IF(OR(R39=5,R39=4),3.02,IF(OR(R39=6,R39=7),3.11,IF(OR(R39=8,R39=9),3.21,IF(OR(R39=10,R39=11,R39=12),3.31,IF(OR(R39=13,R39=14,R39=15),3.42,IF(OR(R39=16,R39=17,R39=18),3.53,3.64)))))))))), IF(W39="Ա-2", IF(R39=0,2.28,IF(R39=1,2.35,IF(R39=2,2.43,IF(R39=3,2.5,IF(OR(R39=5,R39=4),2.58,IF(OR(R39=6,R39=7),2.66,IF(OR(R39=8,R39=9),2.75,IF(OR(R39=10,R39=11,R39=12),2.83,IF(OR(R39=13,R39=14,R39=15),2.92,IF(OR(R39=16,R39=17,R39=18),3.01,3.11)))))))))),IF(W39="Ա-3", IF(R39=0,1.96,IF(R39=1,2.02,IF(R39=2,2.08,IF(R39=3,2.15,IF(OR(R39=5,R39=4),2.21,IF(OR(R39=6,R39=7),2.28,IF(OR(R39=8,R39=9),2.35,IF(OR(R39=10,R39=11,R39=12),2.42,IF(OR(R39=13,R39=14,R39=15),2.5,IF(OR(R39=16,R39=17,R39=18),2.58,2.66)))))))))), IF(W39="Կ-1", IF(R39=0,1.68,IF(R39=1,1.73,IF(R39=2,1.79,IF(R39=3,1.84,IF(OR(R39=5,R39=4),1.9,IF(OR(R39=6,R39=7),1.96,IF(OR(R39=8,R39=9),2.02,IF(OR(R39=10,R39=11,R39=12),2.08,IF(OR(R39=13,R39=14,R39=15),2.14,IF(OR(R39=16,R39=17,R39=18),2.21,2.28)))))))))), IF(W39="Կ-2", IF(R39=0,1.45,IF(R39=1,1.49,IF(R39=2,1.54,IF(R39=3,1.59,IF(OR(R39=5,R39=4),1.63,IF(OR(R39=6,R39=7),1.68,IF(OR(R39=8,R39=9),1.73,IF(OR(R39=10,R39=11,R39=12),1.79,IF(OR(R39=13,R39=14,R39=15),1.84,IF(OR(R39=16,R39=17,R39=18),1.9,1.95)))))))))),IF(W39="Կ-3", IF(R39=0,1.25,IF(R39=1,1.29,IF(R39=2,1.33,IF(R39=3,1.37,IF(OR(R39=5,R39=4),1.41,IF(OR(R39=6,R39=7),1.45,IF(OR(R39=8,R39=9),1.49,IF(OR(R39=10,R39=11,R39=12),1.54,IF(OR(R39=13,R39=14,R39=15),1.58,IF(OR(R39=16,R39=17,R39=18),1.63,1.68)))))))))), "Error"))))))))))))</f>
        <v>3.42</v>
      </c>
      <c r="T39" s="456">
        <v>83200</v>
      </c>
      <c r="U39" s="456"/>
      <c r="V39" s="456"/>
      <c r="W39" s="589" t="str">
        <f>+M39</f>
        <v>Գ-3</v>
      </c>
      <c r="X39" s="456">
        <f>T39*S39</f>
        <v>284544</v>
      </c>
      <c r="Y39" s="590">
        <f>+U39+V39+X39</f>
        <v>284544</v>
      </c>
      <c r="Z39" s="590">
        <f>+Y39*13</f>
        <v>3699072</v>
      </c>
      <c r="AA39" s="592">
        <f>+Q39</f>
        <v>1</v>
      </c>
      <c r="AB39" s="592">
        <f>+R39+1</f>
        <v>3</v>
      </c>
      <c r="AC39" s="588">
        <f>IF(AA39&lt;1,0,IF(AG39="Բ-1",IF(AB39=0,6.94,IF(AB39=1,7.17,IF(AB39=2,7.41,IF(AB39=3,7.66,IF(OR(AB39=5,AB39=4),7.92,IF(OR(AB39=6,AB39=7),8.18,IF(OR(AB39=8,AB39=9),8.46,IF(OR(AB39=10,AB39=11,AB39=12),8.74,IF(OR(AB39=13,AB39=14,AB39=15),9.03,IF(OR(AB39=16,AB39=17,AB39=18),9.33,9.65)))))))))),IF(AG39="Բ-2", IF(AB39=0,5.71,IF(AB39=1,5.89,IF(AB39=2,6.09,IF(AB39=3,6.29,IF(OR(AB39=5,AB39=4),6.5,IF(OR(AB39=6,AB39=7),6.72,IF(OR(AB39=8,AB39=9),6.94,IF(OR(AB39=10,AB39=11,AB39=12),7.17,IF(OR(AB39=13,AB39=14,AB39=15),7.41,IF(OR(AB39=16,AB39=17,AB39=18),7.65,7.91)))))))))), IF(AG39="Գ-1", IF(AB39=0,4.7,IF(AB39=1,4.86,IF(AB39=2,5.01,IF(AB39=3,5.18,IF(OR(AB39=5,AB39=4),5.35,IF(OR(AB39=6,AB39=7),5.52,IF(OR(AB39=8,AB39=9),5.71,IF(OR(AB39=10,AB39=11,AB39=12),5.89,IF(OR(AB39=13,AB39=14,AB39=15),6.09,IF(OR(AB39=16,AB39=17,AB39=18),6.29,6.49)))))))))), IF(AG39="Գ-2", IF(AB39=0,3.88,IF(AB39=1,4.01,IF(AB39=2,4.14,IF(AB39=3,4.27,IF(OR(AB39=5,AB39=4),4.41,IF(OR(AB39=6,AB39=7),4.55,IF(OR(AB39=8,AB39=9),4.7,IF(OR(AB39=10,AB39=11,AB39=12),4.85,IF(OR(AB39=13,AB39=14,AB39=15),5.01,IF(OR(AB39=16,AB39=17,AB39=18),5.17,5.34)))))))))), IF(AG39="Գ-3", IF(AB39=0,3.21,IF(AB39=1,3.31,IF(AB39=2,3.42,IF(AB39=3,3.53,IF(OR(AB39=5,AB39=4),3.64,IF(OR(AB39=6,AB39=7),3.76,IF(OR(AB39=8,AB39=9),3.88,IF(OR(AB39=10,AB39=11,AB39=12),4.01,IF(OR(AB39=13,AB39=14,AB39=15),4.13,IF(OR(AB39=16,AB39=17,AB39=18),4.27,4.4)))))))))), IF(AG39="Ա-1", IF(AB39=0,2.66,IF(AB39=1,2.75,IF(AB39=2,2.83,IF(AB39=3,2.92,IF(OR(AB39=5,AB39=4),3.02,IF(OR(AB39=6,AB39=7),3.11,IF(OR(AB39=8,AB39=9),3.21,IF(OR(AB39=10,AB39=11,AB39=12),3.31,IF(OR(AB39=13,AB39=14,AB39=15),3.42,IF(OR(AB39=16,AB39=17,AB39=18),3.53,3.64)))))))))), IF(AG39="Ա-2", IF(AB39=0,2.28,IF(AB39=1,2.35,IF(AB39=2,2.43,IF(AB39=3,2.5,IF(OR(AB39=5,AB39=4),2.58,IF(OR(AB39=6,AB39=7),2.66,IF(OR(AB39=8,AB39=9),2.75,IF(OR(AB39=10,AB39=11,AB39=12),2.83,IF(OR(AB39=13,AB39=14,AB39=15),2.92,IF(OR(AB39=16,AB39=17,AB39=18),3.01,3.11)))))))))),IF(AG39="Ա-3", IF(AB39=0,1.96,IF(AB39=1,2.02,IF(AB39=2,2.08,IF(AB39=3,2.15,IF(OR(AB39=5,AB39=4),2.21,IF(OR(AB39=6,AB39=7),2.28,IF(OR(AB39=8,AB39=9),2.35,IF(OR(AB39=10,AB39=11,AB39=12),2.42,IF(OR(AB39=13,AB39=14,AB39=15),2.5,IF(OR(AB39=16,AB39=17,AB39=18),2.58,2.66)))))))))), IF(AG39="Կ-1", IF(AB39=0,1.68,IF(AB39=1,1.73,IF(AB39=2,1.79,IF(AB39=3,1.84,IF(OR(AB39=5,AB39=4),1.9,IF(OR(AB39=6,AB39=7),1.96,IF(OR(AB39=8,AB39=9),2.02,IF(OR(AB39=10,AB39=11,AB39=12),2.08,IF(OR(AB39=13,AB39=14,AB39=15),2.14,IF(OR(AB39=16,AB39=17,AB39=18),2.21,2.28)))))))))), IF(AG39="Կ-2", IF(AB39=0,1.45,IF(AB39=1,1.49,IF(AB39=2,1.54,IF(AB39=3,1.59,IF(OR(AB39=5,AB39=4),1.63,IF(OR(AB39=6,AB39=7),1.68,IF(OR(AB39=8,AB39=9),1.73,IF(OR(AB39=10,AB39=11,AB39=12),1.79,IF(OR(AB39=13,AB39=14,AB39=15),1.84,IF(OR(AB39=16,AB39=17,AB39=18),1.9,1.95)))))))))),IF(AG39="Կ-3", IF(AB39=0,1.25,IF(AB39=1,1.29,IF(AB39=2,1.33,IF(AB39=3,1.37,IF(OR(AB39=5,AB39=4),1.41,IF(OR(AB39=6,AB39=7),1.45,IF(OR(AB39=8,AB39=9),1.49,IF(OR(AB39=10,AB39=11,AB39=12),1.54,IF(OR(AB39=13,AB39=14,AB39=15),1.58,IF(OR(AB39=16,AB39=17,AB39=18),1.63,1.68)))))))))), "Error"))))))))))))</f>
        <v>3.53</v>
      </c>
      <c r="AD39" s="456">
        <v>83200</v>
      </c>
      <c r="AE39" s="456"/>
      <c r="AF39" s="456"/>
      <c r="AG39" s="589" t="str">
        <f>+W39</f>
        <v>Գ-3</v>
      </c>
      <c r="AH39" s="456">
        <f>AD39*AC39</f>
        <v>293696</v>
      </c>
      <c r="AI39" s="590">
        <f>AH39+AE39+AF39</f>
        <v>293696</v>
      </c>
      <c r="AJ39" s="590">
        <f>+AI39*13</f>
        <v>3818048</v>
      </c>
      <c r="AK39" s="592">
        <f>+AA39</f>
        <v>1</v>
      </c>
      <c r="AL39" s="592">
        <f>+AB39+1</f>
        <v>4</v>
      </c>
      <c r="AM39" s="588">
        <f>IF(AK39&lt;1,0,IF(AQ39="Բ-1",IF(AL39=0,6.94,IF(AL39=1,7.17,IF(AL39=2,7.41,IF(AL39=3,7.66,IF(OR(AL39=5,AL39=4),7.92,IF(OR(AL39=6,AL39=7),8.18,IF(OR(AL39=8,AL39=9),8.46,IF(OR(AL39=10,AL39=11,AL39=12),8.74,IF(OR(AL39=13,AL39=14,AL39=15),9.03,IF(OR(AL39=16,AL39=17,AL39=18),9.33,9.65)))))))))),IF(AQ39="Բ-2", IF(AL39=0,5.71,IF(AL39=1,5.89,IF(AL39=2,6.09,IF(AL39=3,6.29,IF(OR(AL39=5,AL39=4),6.5,IF(OR(AL39=6,AL39=7),6.72,IF(OR(AL39=8,AL39=9),6.94,IF(OR(AL39=10,AL39=11,AL39=12),7.17,IF(OR(AL39=13,AL39=14,AL39=15),7.41,IF(OR(AL39=16,AL39=17,AL39=18),7.65,7.91)))))))))), IF(AQ39="Գ-1", IF(AL39=0,4.7,IF(AL39=1,4.86,IF(AL39=2,5.01,IF(AL39=3,5.18,IF(OR(AL39=5,AL39=4),5.35,IF(OR(AL39=6,AL39=7),5.52,IF(OR(AL39=8,AL39=9),5.71,IF(OR(AL39=10,AL39=11,AL39=12),5.89,IF(OR(AL39=13,AL39=14,AL39=15),6.09,IF(OR(AL39=16,AL39=17,AL39=18),6.29,6.49)))))))))), IF(AQ39="Գ-2", IF(AL39=0,3.88,IF(AL39=1,4.01,IF(AL39=2,4.14,IF(AL39=3,4.27,IF(OR(AL39=5,AL39=4),4.41,IF(OR(AL39=6,AL39=7),4.55,IF(OR(AL39=8,AL39=9),4.7,IF(OR(AL39=10,AL39=11,AL39=12),4.85,IF(OR(AL39=13,AL39=14,AL39=15),5.01,IF(OR(AL39=16,AL39=17,AL39=18),5.17,5.34)))))))))), IF(AQ39="Գ-3", IF(AL39=0,3.21,IF(AL39=1,3.31,IF(AL39=2,3.42,IF(AL39=3,3.53,IF(OR(AL39=5,AL39=4),3.64,IF(OR(AL39=6,AL39=7),3.76,IF(OR(AL39=8,AL39=9),3.88,IF(OR(AL39=10,AL39=11,AL39=12),4.01,IF(OR(AL39=13,AL39=14,AL39=15),4.13,IF(OR(AL39=16,AL39=17,AL39=18),4.27,4.4)))))))))), IF(AQ39="Ա-1", IF(AL39=0,2.66,IF(AL39=1,2.75,IF(AL39=2,2.83,IF(AL39=3,2.92,IF(OR(AL39=5,AL39=4),3.02,IF(OR(AL39=6,AL39=7),3.11,IF(OR(AL39=8,AL39=9),3.21,IF(OR(AL39=10,AL39=11,AL39=12),3.31,IF(OR(AL39=13,AL39=14,AL39=15),3.42,IF(OR(AL39=16,AL39=17,AL39=18),3.53,3.64)))))))))), IF(AQ39="Ա-2", IF(AL39=0,2.28,IF(AL39=1,2.35,IF(AL39=2,2.43,IF(AL39=3,2.5,IF(OR(AL39=5,AL39=4),2.58,IF(OR(AL39=6,AL39=7),2.66,IF(OR(AL39=8,AL39=9),2.75,IF(OR(AL39=10,AL39=11,AL39=12),2.83,IF(OR(AL39=13,AL39=14,AL39=15),2.92,IF(OR(AL39=16,AL39=17,AL39=18),3.01,3.11)))))))))),IF(AQ39="Ա-3", IF(AL39=0,1.96,IF(AL39=1,2.02,IF(AL39=2,2.08,IF(AL39=3,2.15,IF(OR(AL39=5,AL39=4),2.21,IF(OR(AL39=6,AL39=7),2.28,IF(OR(AL39=8,AL39=9),2.35,IF(OR(AL39=10,AL39=11,AL39=12),2.42,IF(OR(AL39=13,AL39=14,AL39=15),2.5,IF(OR(AL39=16,AL39=17,AL39=18),2.58,2.66)))))))))), IF(AQ39="Կ-1", IF(AL39=0,1.68,IF(AL39=1,1.73,IF(AL39=2,1.79,IF(AL39=3,1.84,IF(OR(AL39=5,AL39=4),1.9,IF(OR(AL39=6,AL39=7),1.96,IF(OR(AL39=8,AL39=9),2.02,IF(OR(AL39=10,AL39=11,AL39=12),2.08,IF(OR(AL39=13,AL39=14,AL39=15),2.14,IF(OR(AL39=16,AL39=17,AL39=18),2.21,2.28)))))))))), IF(AQ39="Կ-2", IF(AL39=0,1.45,IF(AL39=1,1.49,IF(AL39=2,1.54,IF(AL39=3,1.59,IF(OR(AL39=5,AL39=4),1.63,IF(OR(AL39=6,AL39=7),1.68,IF(OR(AL39=8,AL39=9),1.73,IF(OR(AL39=10,AL39=11,AL39=12),1.79,IF(OR(AL39=13,AL39=14,AL39=15),1.84,IF(OR(AL39=16,AL39=17,AL39=18),1.9,1.95)))))))))),IF(AQ39="Կ-3", IF(AL39=0,1.25,IF(AL39=1,1.29,IF(AL39=2,1.33,IF(AL39=3,1.37,IF(OR(AL39=5,AL39=4),1.41,IF(OR(AL39=6,AL39=7),1.45,IF(OR(AL39=8,AL39=9),1.49,IF(OR(AL39=10,AL39=11,AL39=12),1.54,IF(OR(AL39=13,AL39=14,AL39=15),1.58,IF(OR(AL39=16,AL39=17,AL39=18),1.63,1.68)))))))))), "Error"))))))))))))</f>
        <v>3.64</v>
      </c>
      <c r="AN39" s="456">
        <v>83200</v>
      </c>
      <c r="AO39" s="456"/>
      <c r="AP39" s="456"/>
      <c r="AQ39" s="589" t="str">
        <f>+AG39</f>
        <v>Գ-3</v>
      </c>
      <c r="AR39" s="456">
        <f>AN39*AM39</f>
        <v>302848</v>
      </c>
      <c r="AS39" s="590">
        <f>AR39+AO39+AP39</f>
        <v>302848</v>
      </c>
      <c r="AT39" s="590">
        <f>+AS39*13</f>
        <v>3937024</v>
      </c>
    </row>
    <row r="40" spans="2:46" s="587" customFormat="1" ht="108">
      <c r="B40" s="816">
        <v>19</v>
      </c>
      <c r="C40" s="831" t="s">
        <v>3361</v>
      </c>
      <c r="D40" s="828" t="s">
        <v>1960</v>
      </c>
      <c r="E40" s="818">
        <v>1993</v>
      </c>
      <c r="F40" s="831" t="s">
        <v>2096</v>
      </c>
      <c r="G40" s="820">
        <v>1</v>
      </c>
      <c r="H40" s="827">
        <v>1</v>
      </c>
      <c r="I40" s="821">
        <f t="shared" si="4"/>
        <v>1.73</v>
      </c>
      <c r="J40" s="799">
        <v>83200</v>
      </c>
      <c r="K40" s="799"/>
      <c r="L40" s="799"/>
      <c r="M40" s="822" t="s">
        <v>86</v>
      </c>
      <c r="N40" s="799">
        <f t="shared" si="5"/>
        <v>143936</v>
      </c>
      <c r="O40" s="823">
        <f t="shared" si="6"/>
        <v>143936</v>
      </c>
      <c r="P40" s="823">
        <f t="shared" si="7"/>
        <v>1871168</v>
      </c>
      <c r="Q40" s="592">
        <f t="shared" si="26"/>
        <v>1</v>
      </c>
      <c r="R40" s="592">
        <f t="shared" si="8"/>
        <v>2</v>
      </c>
      <c r="S40" s="588">
        <f t="shared" si="9"/>
        <v>1.79</v>
      </c>
      <c r="T40" s="456">
        <v>83200</v>
      </c>
      <c r="U40" s="456"/>
      <c r="V40" s="456"/>
      <c r="W40" s="589" t="str">
        <f t="shared" si="10"/>
        <v>Կ-1</v>
      </c>
      <c r="X40" s="456">
        <f t="shared" si="20"/>
        <v>148928</v>
      </c>
      <c r="Y40" s="590">
        <f t="shared" si="21"/>
        <v>148928</v>
      </c>
      <c r="Z40" s="590">
        <f t="shared" si="11"/>
        <v>1936064</v>
      </c>
      <c r="AA40" s="592">
        <f t="shared" si="27"/>
        <v>1</v>
      </c>
      <c r="AB40" s="592">
        <f t="shared" si="12"/>
        <v>3</v>
      </c>
      <c r="AC40" s="588">
        <f t="shared" si="13"/>
        <v>1.84</v>
      </c>
      <c r="AD40" s="456">
        <v>83200</v>
      </c>
      <c r="AE40" s="456"/>
      <c r="AF40" s="456"/>
      <c r="AG40" s="589" t="str">
        <f t="shared" si="14"/>
        <v>Կ-1</v>
      </c>
      <c r="AH40" s="456">
        <f t="shared" si="22"/>
        <v>153088</v>
      </c>
      <c r="AI40" s="590">
        <f t="shared" si="23"/>
        <v>153088</v>
      </c>
      <c r="AJ40" s="590">
        <f t="shared" si="15"/>
        <v>1990144</v>
      </c>
      <c r="AK40" s="592">
        <f t="shared" si="28"/>
        <v>1</v>
      </c>
      <c r="AL40" s="592">
        <f t="shared" si="16"/>
        <v>4</v>
      </c>
      <c r="AM40" s="588">
        <f t="shared" si="17"/>
        <v>1.9</v>
      </c>
      <c r="AN40" s="456">
        <v>83200</v>
      </c>
      <c r="AO40" s="456"/>
      <c r="AP40" s="456"/>
      <c r="AQ40" s="589" t="str">
        <f t="shared" si="18"/>
        <v>Կ-1</v>
      </c>
      <c r="AR40" s="456">
        <f t="shared" si="24"/>
        <v>158080</v>
      </c>
      <c r="AS40" s="590">
        <f t="shared" si="25"/>
        <v>158080</v>
      </c>
      <c r="AT40" s="590">
        <f t="shared" si="19"/>
        <v>2055040</v>
      </c>
    </row>
    <row r="41" spans="2:46" s="587" customFormat="1" ht="40.5">
      <c r="B41" s="816">
        <v>20</v>
      </c>
      <c r="C41" s="849" t="s">
        <v>2106</v>
      </c>
      <c r="D41" s="828" t="s">
        <v>1960</v>
      </c>
      <c r="E41" s="818">
        <v>1991</v>
      </c>
      <c r="F41" s="831" t="s">
        <v>990</v>
      </c>
      <c r="G41" s="820">
        <v>1</v>
      </c>
      <c r="H41" s="827">
        <v>2</v>
      </c>
      <c r="I41" s="821">
        <f t="shared" si="4"/>
        <v>5.01</v>
      </c>
      <c r="J41" s="799">
        <v>83200</v>
      </c>
      <c r="K41" s="799"/>
      <c r="L41" s="799"/>
      <c r="M41" s="822" t="s">
        <v>82</v>
      </c>
      <c r="N41" s="799">
        <f t="shared" si="5"/>
        <v>416832</v>
      </c>
      <c r="O41" s="823">
        <f t="shared" si="6"/>
        <v>416832</v>
      </c>
      <c r="P41" s="823">
        <f t="shared" si="7"/>
        <v>5418816</v>
      </c>
      <c r="Q41" s="592">
        <f t="shared" si="26"/>
        <v>1</v>
      </c>
      <c r="R41" s="592">
        <f t="shared" si="8"/>
        <v>3</v>
      </c>
      <c r="S41" s="588">
        <f t="shared" si="9"/>
        <v>5.18</v>
      </c>
      <c r="T41" s="456">
        <v>83200</v>
      </c>
      <c r="U41" s="456"/>
      <c r="V41" s="456"/>
      <c r="W41" s="589" t="str">
        <f t="shared" si="10"/>
        <v>Գ-1</v>
      </c>
      <c r="X41" s="456">
        <f t="shared" si="20"/>
        <v>430976</v>
      </c>
      <c r="Y41" s="590">
        <f t="shared" si="21"/>
        <v>430976</v>
      </c>
      <c r="Z41" s="590">
        <f t="shared" si="11"/>
        <v>5602688</v>
      </c>
      <c r="AA41" s="592">
        <f t="shared" si="27"/>
        <v>1</v>
      </c>
      <c r="AB41" s="592">
        <f t="shared" si="12"/>
        <v>4</v>
      </c>
      <c r="AC41" s="588">
        <f t="shared" si="13"/>
        <v>5.35</v>
      </c>
      <c r="AD41" s="456">
        <v>83200</v>
      </c>
      <c r="AE41" s="456"/>
      <c r="AF41" s="456"/>
      <c r="AG41" s="589" t="str">
        <f t="shared" si="14"/>
        <v>Գ-1</v>
      </c>
      <c r="AH41" s="456">
        <f t="shared" si="22"/>
        <v>445119.99999999994</v>
      </c>
      <c r="AI41" s="590">
        <f t="shared" si="23"/>
        <v>445119.99999999994</v>
      </c>
      <c r="AJ41" s="590">
        <f t="shared" si="15"/>
        <v>5786559.9999999991</v>
      </c>
      <c r="AK41" s="592">
        <f t="shared" si="28"/>
        <v>1</v>
      </c>
      <c r="AL41" s="592">
        <f t="shared" si="16"/>
        <v>5</v>
      </c>
      <c r="AM41" s="588">
        <f t="shared" si="17"/>
        <v>5.35</v>
      </c>
      <c r="AN41" s="456">
        <v>83200</v>
      </c>
      <c r="AO41" s="456"/>
      <c r="AP41" s="456"/>
      <c r="AQ41" s="589" t="str">
        <f t="shared" si="18"/>
        <v>Գ-1</v>
      </c>
      <c r="AR41" s="456">
        <f t="shared" si="24"/>
        <v>445119.99999999994</v>
      </c>
      <c r="AS41" s="590">
        <f t="shared" si="25"/>
        <v>445119.99999999994</v>
      </c>
      <c r="AT41" s="590">
        <f t="shared" si="19"/>
        <v>5786559.9999999991</v>
      </c>
    </row>
    <row r="42" spans="2:46" s="587" customFormat="1" ht="108">
      <c r="B42" s="816">
        <v>21</v>
      </c>
      <c r="C42" s="849" t="s">
        <v>78</v>
      </c>
      <c r="D42" s="828"/>
      <c r="E42" s="818"/>
      <c r="F42" s="831" t="s">
        <v>1056</v>
      </c>
      <c r="G42" s="820">
        <v>1</v>
      </c>
      <c r="H42" s="827">
        <v>6</v>
      </c>
      <c r="I42" s="821">
        <f t="shared" si="4"/>
        <v>4.55</v>
      </c>
      <c r="J42" s="799">
        <v>83200</v>
      </c>
      <c r="K42" s="799"/>
      <c r="L42" s="799"/>
      <c r="M42" s="822" t="s">
        <v>83</v>
      </c>
      <c r="N42" s="799">
        <f t="shared" si="5"/>
        <v>378560</v>
      </c>
      <c r="O42" s="823">
        <f t="shared" si="6"/>
        <v>378560</v>
      </c>
      <c r="P42" s="823">
        <f t="shared" si="7"/>
        <v>4921280</v>
      </c>
      <c r="Q42" s="592">
        <f t="shared" si="26"/>
        <v>1</v>
      </c>
      <c r="R42" s="592">
        <f t="shared" si="8"/>
        <v>7</v>
      </c>
      <c r="S42" s="588">
        <f t="shared" si="9"/>
        <v>4.55</v>
      </c>
      <c r="T42" s="456">
        <v>83200</v>
      </c>
      <c r="U42" s="456">
        <f>S42*T42*0.05</f>
        <v>18928</v>
      </c>
      <c r="V42" s="456"/>
      <c r="W42" s="589" t="str">
        <f t="shared" si="10"/>
        <v>Գ-2</v>
      </c>
      <c r="X42" s="456">
        <f t="shared" si="20"/>
        <v>378560</v>
      </c>
      <c r="Y42" s="590">
        <f t="shared" si="21"/>
        <v>397488</v>
      </c>
      <c r="Z42" s="590">
        <f t="shared" si="11"/>
        <v>5167344</v>
      </c>
      <c r="AA42" s="592">
        <f t="shared" si="27"/>
        <v>1</v>
      </c>
      <c r="AB42" s="592">
        <f t="shared" si="12"/>
        <v>8</v>
      </c>
      <c r="AC42" s="588">
        <f t="shared" si="13"/>
        <v>4.7</v>
      </c>
      <c r="AD42" s="456">
        <v>83200</v>
      </c>
      <c r="AE42" s="456">
        <f>AC42*AD42*0.05</f>
        <v>19552</v>
      </c>
      <c r="AF42" s="456"/>
      <c r="AG42" s="589" t="str">
        <f t="shared" si="14"/>
        <v>Գ-2</v>
      </c>
      <c r="AH42" s="456">
        <f t="shared" si="22"/>
        <v>391040</v>
      </c>
      <c r="AI42" s="590">
        <f t="shared" si="23"/>
        <v>410592</v>
      </c>
      <c r="AJ42" s="590">
        <f t="shared" si="15"/>
        <v>5337696</v>
      </c>
      <c r="AK42" s="592">
        <f t="shared" si="28"/>
        <v>1</v>
      </c>
      <c r="AL42" s="592">
        <f t="shared" si="16"/>
        <v>9</v>
      </c>
      <c r="AM42" s="588">
        <f t="shared" si="17"/>
        <v>4.7</v>
      </c>
      <c r="AN42" s="456">
        <v>83200</v>
      </c>
      <c r="AO42" s="456">
        <f>+AM42*AN42*0.05</f>
        <v>19552</v>
      </c>
      <c r="AP42" s="456"/>
      <c r="AQ42" s="589" t="str">
        <f t="shared" si="18"/>
        <v>Գ-2</v>
      </c>
      <c r="AR42" s="456">
        <f t="shared" si="24"/>
        <v>391040</v>
      </c>
      <c r="AS42" s="590">
        <f t="shared" si="25"/>
        <v>410592</v>
      </c>
      <c r="AT42" s="590">
        <f t="shared" si="19"/>
        <v>5337696</v>
      </c>
    </row>
    <row r="43" spans="2:46" s="587" customFormat="1" ht="121.5">
      <c r="B43" s="816">
        <v>22</v>
      </c>
      <c r="C43" s="849" t="s">
        <v>2107</v>
      </c>
      <c r="D43" s="828" t="s">
        <v>1960</v>
      </c>
      <c r="E43" s="818">
        <v>1992</v>
      </c>
      <c r="F43" s="831" t="s">
        <v>1057</v>
      </c>
      <c r="G43" s="820">
        <v>1</v>
      </c>
      <c r="H43" s="827">
        <v>2</v>
      </c>
      <c r="I43" s="821">
        <f t="shared" si="4"/>
        <v>4.1399999999999997</v>
      </c>
      <c r="J43" s="799">
        <v>83200</v>
      </c>
      <c r="K43" s="799"/>
      <c r="L43" s="799"/>
      <c r="M43" s="822" t="s">
        <v>83</v>
      </c>
      <c r="N43" s="799">
        <f t="shared" si="5"/>
        <v>344448</v>
      </c>
      <c r="O43" s="823">
        <f t="shared" si="6"/>
        <v>344448</v>
      </c>
      <c r="P43" s="823">
        <f t="shared" si="7"/>
        <v>4477824</v>
      </c>
      <c r="Q43" s="592">
        <f t="shared" si="26"/>
        <v>1</v>
      </c>
      <c r="R43" s="592">
        <f t="shared" si="8"/>
        <v>3</v>
      </c>
      <c r="S43" s="588">
        <f t="shared" si="9"/>
        <v>4.2699999999999996</v>
      </c>
      <c r="T43" s="456">
        <v>83200</v>
      </c>
      <c r="U43" s="456"/>
      <c r="V43" s="456"/>
      <c r="W43" s="589" t="str">
        <f t="shared" si="10"/>
        <v>Գ-2</v>
      </c>
      <c r="X43" s="456">
        <f t="shared" si="20"/>
        <v>355263.99999999994</v>
      </c>
      <c r="Y43" s="590">
        <f t="shared" si="21"/>
        <v>355263.99999999994</v>
      </c>
      <c r="Z43" s="590">
        <f t="shared" si="11"/>
        <v>4618431.9999999991</v>
      </c>
      <c r="AA43" s="592">
        <f t="shared" si="27"/>
        <v>1</v>
      </c>
      <c r="AB43" s="592">
        <f t="shared" si="12"/>
        <v>4</v>
      </c>
      <c r="AC43" s="588">
        <f t="shared" si="13"/>
        <v>4.41</v>
      </c>
      <c r="AD43" s="456">
        <v>83200</v>
      </c>
      <c r="AE43" s="456"/>
      <c r="AF43" s="456"/>
      <c r="AG43" s="589" t="str">
        <f t="shared" si="14"/>
        <v>Գ-2</v>
      </c>
      <c r="AH43" s="456">
        <f t="shared" si="22"/>
        <v>366912</v>
      </c>
      <c r="AI43" s="590">
        <f t="shared" si="23"/>
        <v>366912</v>
      </c>
      <c r="AJ43" s="590">
        <f t="shared" si="15"/>
        <v>4769856</v>
      </c>
      <c r="AK43" s="592">
        <f t="shared" si="28"/>
        <v>1</v>
      </c>
      <c r="AL43" s="592">
        <f t="shared" si="16"/>
        <v>5</v>
      </c>
      <c r="AM43" s="588">
        <f t="shared" si="17"/>
        <v>4.41</v>
      </c>
      <c r="AN43" s="456">
        <v>83200</v>
      </c>
      <c r="AO43" s="456"/>
      <c r="AP43" s="456"/>
      <c r="AQ43" s="589" t="str">
        <f t="shared" si="18"/>
        <v>Գ-2</v>
      </c>
      <c r="AR43" s="456">
        <f t="shared" si="24"/>
        <v>366912</v>
      </c>
      <c r="AS43" s="590">
        <f t="shared" si="25"/>
        <v>366912</v>
      </c>
      <c r="AT43" s="590">
        <f t="shared" si="19"/>
        <v>4769856</v>
      </c>
    </row>
    <row r="44" spans="2:46" s="587" customFormat="1" ht="121.5">
      <c r="B44" s="816">
        <v>23</v>
      </c>
      <c r="C44" s="849" t="s">
        <v>3362</v>
      </c>
      <c r="D44" s="828" t="s">
        <v>1960</v>
      </c>
      <c r="E44" s="818">
        <v>1993</v>
      </c>
      <c r="F44" s="831" t="s">
        <v>1058</v>
      </c>
      <c r="G44" s="820">
        <v>1</v>
      </c>
      <c r="H44" s="827">
        <v>1</v>
      </c>
      <c r="I44" s="821">
        <f t="shared" si="4"/>
        <v>3.31</v>
      </c>
      <c r="J44" s="799">
        <v>83200</v>
      </c>
      <c r="K44" s="799"/>
      <c r="L44" s="799"/>
      <c r="M44" s="822" t="s">
        <v>417</v>
      </c>
      <c r="N44" s="799">
        <f t="shared" si="5"/>
        <v>275392</v>
      </c>
      <c r="O44" s="823">
        <f t="shared" si="6"/>
        <v>275392</v>
      </c>
      <c r="P44" s="823">
        <f t="shared" si="7"/>
        <v>3580096</v>
      </c>
      <c r="Q44" s="592">
        <f t="shared" si="26"/>
        <v>1</v>
      </c>
      <c r="R44" s="592">
        <f t="shared" si="8"/>
        <v>2</v>
      </c>
      <c r="S44" s="588">
        <f t="shared" si="9"/>
        <v>3.42</v>
      </c>
      <c r="T44" s="456">
        <v>83200</v>
      </c>
      <c r="U44" s="456"/>
      <c r="V44" s="456"/>
      <c r="W44" s="589" t="str">
        <f t="shared" si="10"/>
        <v>Գ-3</v>
      </c>
      <c r="X44" s="456">
        <f t="shared" si="20"/>
        <v>284544</v>
      </c>
      <c r="Y44" s="590">
        <f t="shared" si="21"/>
        <v>284544</v>
      </c>
      <c r="Z44" s="590">
        <f t="shared" si="11"/>
        <v>3699072</v>
      </c>
      <c r="AA44" s="592">
        <f t="shared" si="27"/>
        <v>1</v>
      </c>
      <c r="AB44" s="592">
        <f t="shared" si="12"/>
        <v>3</v>
      </c>
      <c r="AC44" s="588">
        <f t="shared" si="13"/>
        <v>3.53</v>
      </c>
      <c r="AD44" s="456">
        <v>83200</v>
      </c>
      <c r="AE44" s="456"/>
      <c r="AF44" s="456"/>
      <c r="AG44" s="589" t="str">
        <f t="shared" si="14"/>
        <v>Գ-3</v>
      </c>
      <c r="AH44" s="456">
        <f t="shared" si="22"/>
        <v>293696</v>
      </c>
      <c r="AI44" s="590">
        <f t="shared" si="23"/>
        <v>293696</v>
      </c>
      <c r="AJ44" s="590">
        <f t="shared" si="15"/>
        <v>3818048</v>
      </c>
      <c r="AK44" s="592">
        <f t="shared" si="28"/>
        <v>1</v>
      </c>
      <c r="AL44" s="592">
        <f t="shared" si="16"/>
        <v>4</v>
      </c>
      <c r="AM44" s="588">
        <f t="shared" si="17"/>
        <v>3.64</v>
      </c>
      <c r="AN44" s="456">
        <v>83200</v>
      </c>
      <c r="AO44" s="456"/>
      <c r="AP44" s="456"/>
      <c r="AQ44" s="589" t="str">
        <f t="shared" si="18"/>
        <v>Գ-3</v>
      </c>
      <c r="AR44" s="456">
        <f t="shared" si="24"/>
        <v>302848</v>
      </c>
      <c r="AS44" s="590">
        <f t="shared" si="25"/>
        <v>302848</v>
      </c>
      <c r="AT44" s="590">
        <f t="shared" si="19"/>
        <v>3937024</v>
      </c>
    </row>
    <row r="45" spans="2:46" s="587" customFormat="1" ht="121.5">
      <c r="B45" s="816">
        <v>24</v>
      </c>
      <c r="C45" s="931" t="s">
        <v>78</v>
      </c>
      <c r="D45" s="932"/>
      <c r="E45" s="933"/>
      <c r="F45" s="934" t="s">
        <v>1058</v>
      </c>
      <c r="G45" s="935">
        <v>1</v>
      </c>
      <c r="H45" s="936">
        <v>6</v>
      </c>
      <c r="I45" s="937">
        <f>IF(G45&lt;1,0,IF(M45="Բ-1",IF(H45=0,6.94,IF(H45=1,7.17,IF(H45=2,7.41,IF(H45=3,7.66,IF(OR(H45=5,H45=4),7.92,IF(OR(H45=6,H45=7),8.18,IF(OR(H45=8,H45=9),8.46,IF(OR(H45=10,H45=11,H45=12),8.74,IF(OR(H45=13,H45=14,H45=15),9.03,IF(OR(H45=16,H45=17,H45=18),9.33,9.65)))))))))),IF(M45="Բ-2", IF(H45=0,5.71,IF(H45=1,5.89,IF(H45=2,6.09,IF(H45=3,6.29,IF(OR(H45=5,H45=4),6.5,IF(OR(H45=6,H45=7),6.72,IF(OR(H45=8,H45=9),6.94,IF(OR(H45=10,H45=11,H45=12),7.17,IF(OR(H45=13,H45=14,H45=15),7.41,IF(OR(H45=16,H45=17,H45=18),7.65,7.91)))))))))), IF(M45="Գ-1", IF(H45=0,4.7,IF(H45=1,4.86,IF(H45=2,5.01,IF(H45=3,5.18,IF(OR(H45=5,H45=4),5.35,IF(OR(H45=6,H45=7),5.52,IF(OR(H45=8,H45=9),5.71,IF(OR(H45=10,H45=11,H45=12),5.89,IF(OR(H45=13,H45=14,H45=15),6.09,IF(OR(H45=16,H45=17,H45=18),6.29,6.49)))))))))), IF(M45="Գ-2", IF(H45=0,3.88,IF(H45=1,4.01,IF(H45=2,4.14,IF(H45=3,4.27,IF(OR(H45=5,H45=4),4.41,IF(OR(H45=6,H45=7),4.55,IF(OR(H45=8,H45=9),4.7,IF(OR(H45=10,H45=11,H45=12),4.85,IF(OR(H45=13,H45=14,H45=15),5.01,IF(OR(H45=16,H45=17,H45=18),5.17,5.34)))))))))), IF(M45="Գ-3", IF(H45=0,3.21,IF(H45=1,3.31,IF(H45=2,3.42,IF(H45=3,3.53,IF(OR(H45=5,H45=4),3.64,IF(OR(H45=6,H45=7),3.76,IF(OR(H45=8,H45=9),3.88,IF(OR(H45=10,H45=11,H45=12),4.01,IF(OR(H45=13,H45=14,H45=15),4.13,IF(OR(H45=16,H45=17,H45=18),4.27,4.4)))))))))), IF(M45="Ա-1", IF(H45=0,2.66,IF(H45=1,2.75,IF(H45=2,2.83,IF(H45=3,2.92,IF(OR(H45=5,H45=4),3.02,IF(OR(H45=6,H45=7),3.11,IF(OR(H45=8,H45=9),3.21,IF(OR(H45=10,H45=11,H45=12),3.31,IF(OR(H45=13,H45=14,H45=15),3.42,IF(OR(H45=16,H45=17,H45=18),3.53,3.64)))))))))), IF(M45="Ա-2", IF(H45=0,2.28,IF(H45=1,2.35,IF(H45=2,2.43,IF(H45=3,2.5,IF(OR(H45=5,H45=4),2.58,IF(OR(H45=6,H45=7),2.66,IF(OR(H45=8,H45=9),2.75,IF(OR(H45=10,H45=11,H45=12),2.83,IF(OR(H45=13,H45=14,H45=15),2.92,IF(OR(H45=16,H45=17,H45=18),3.01,3.11)))))))))),IF(M45="Ա-3", IF(H45=0,1.96,IF(H45=1,2.02,IF(H45=2,2.08,IF(H45=3,2.15,IF(OR(H45=5,H45=4),2.21,IF(OR(H45=6,H45=7),2.28,IF(OR(H45=8,H45=9),2.35,IF(OR(H45=10,H45=11,H45=12),2.42,IF(OR(H45=13,H45=14,H45=15),2.5,IF(OR(H45=16,H45=17,H45=18),2.58,2.66)))))))))), IF(M45="Կ-1", IF(H45=0,1.68,IF(H45=1,1.73,IF(H45=2,1.79,IF(H45=3,1.84,IF(OR(H45=5,H45=4),1.9,IF(OR(H45=6,H45=7),1.96,IF(OR(H45=8,H45=9),2.02,IF(OR(H45=10,H45=11,H45=12),2.08,IF(OR(H45=13,H45=14,H45=15),2.14,IF(OR(H45=16,H45=17,H45=18),2.21,2.28)))))))))), IF(M45="Կ-2", IF(H45=0,1.45,IF(H45=1,1.49,IF(H45=2,1.54,IF(H45=3,1.59,IF(OR(H45=5,H45=4),1.63,IF(OR(H45=6,H45=7),1.68,IF(OR(H45=8,H45=9),1.73,IF(OR(H45=10,H45=11,H45=12),1.79,IF(OR(H45=13,H45=14,H45=15),1.84,IF(OR(H45=16,H45=17,H45=18),1.9,1.95)))))))))),IF(M45="Կ-3", IF(H45=0,1.25,IF(H45=1,1.29,IF(H45=2,1.33,IF(H45=3,1.37,IF(OR(H45=5,H45=4),1.41,IF(OR(H45=6,H45=7),1.45,IF(OR(H45=8,H45=9),1.49,IF(OR(H45=10,H45=11,H45=12),1.54,IF(OR(H45=13,H45=14,H45=15),1.58,IF(OR(H45=16,H45=17,H45=18),1.63,1.68)))))))))), "Error"))))))))))))</f>
        <v>3.76</v>
      </c>
      <c r="J45" s="938">
        <v>83200</v>
      </c>
      <c r="K45" s="938"/>
      <c r="L45" s="938"/>
      <c r="M45" s="939" t="s">
        <v>417</v>
      </c>
      <c r="N45" s="938">
        <f>J45*I45</f>
        <v>312832</v>
      </c>
      <c r="O45" s="940">
        <f>I45*J45+K45+L45</f>
        <v>312832</v>
      </c>
      <c r="P45" s="940">
        <f>+O45*13</f>
        <v>4066816</v>
      </c>
      <c r="Q45" s="592">
        <f>+G45</f>
        <v>1</v>
      </c>
      <c r="R45" s="592">
        <f>+H45+1</f>
        <v>7</v>
      </c>
      <c r="S45" s="588">
        <f>IF(Q45&lt;1,0,IF(W45="Բ-1",IF(R45=0,6.94,IF(R45=1,7.17,IF(R45=2,7.41,IF(R45=3,7.66,IF(OR(R45=5,R45=4),7.92,IF(OR(R45=6,R45=7),8.18,IF(OR(R45=8,R45=9),8.46,IF(OR(R45=10,R45=11,R45=12),8.74,IF(OR(R45=13,R45=14,R45=15),9.03,IF(OR(R45=16,R45=17,R45=18),9.33,9.65)))))))))),IF(W45="Բ-2", IF(R45=0,5.71,IF(R45=1,5.89,IF(R45=2,6.09,IF(R45=3,6.29,IF(OR(R45=5,R45=4),6.5,IF(OR(R45=6,R45=7),6.72,IF(OR(R45=8,R45=9),6.94,IF(OR(R45=10,R45=11,R45=12),7.17,IF(OR(R45=13,R45=14,R45=15),7.41,IF(OR(R45=16,R45=17,R45=18),7.65,7.91)))))))))), IF(W45="Գ-1", IF(R45=0,4.7,IF(R45=1,4.86,IF(R45=2,5.01,IF(R45=3,5.18,IF(OR(R45=5,R45=4),5.35,IF(OR(R45=6,R45=7),5.52,IF(OR(R45=8,R45=9),5.71,IF(OR(R45=10,R45=11,R45=12),5.89,IF(OR(R45=13,R45=14,R45=15),6.09,IF(OR(R45=16,R45=17,R45=18),6.29,6.49)))))))))), IF(W45="Գ-2", IF(R45=0,3.88,IF(R45=1,4.01,IF(R45=2,4.14,IF(R45=3,4.27,IF(OR(R45=5,R45=4),4.41,IF(OR(R45=6,R45=7),4.55,IF(OR(R45=8,R45=9),4.7,IF(OR(R45=10,R45=11,R45=12),4.85,IF(OR(R45=13,R45=14,R45=15),5.01,IF(OR(R45=16,R45=17,R45=18),5.17,5.34)))))))))), IF(W45="Գ-3", IF(R45=0,3.21,IF(R45=1,3.31,IF(R45=2,3.42,IF(R45=3,3.53,IF(OR(R45=5,R45=4),3.64,IF(OR(R45=6,R45=7),3.76,IF(OR(R45=8,R45=9),3.88,IF(OR(R45=10,R45=11,R45=12),4.01,IF(OR(R45=13,R45=14,R45=15),4.13,IF(OR(R45=16,R45=17,R45=18),4.27,4.4)))))))))), IF(W45="Ա-1", IF(R45=0,2.66,IF(R45=1,2.75,IF(R45=2,2.83,IF(R45=3,2.92,IF(OR(R45=5,R45=4),3.02,IF(OR(R45=6,R45=7),3.11,IF(OR(R45=8,R45=9),3.21,IF(OR(R45=10,R45=11,R45=12),3.31,IF(OR(R45=13,R45=14,R45=15),3.42,IF(OR(R45=16,R45=17,R45=18),3.53,3.64)))))))))), IF(W45="Ա-2", IF(R45=0,2.28,IF(R45=1,2.35,IF(R45=2,2.43,IF(R45=3,2.5,IF(OR(R45=5,R45=4),2.58,IF(OR(R45=6,R45=7),2.66,IF(OR(R45=8,R45=9),2.75,IF(OR(R45=10,R45=11,R45=12),2.83,IF(OR(R45=13,R45=14,R45=15),2.92,IF(OR(R45=16,R45=17,R45=18),3.01,3.11)))))))))),IF(W45="Ա-3", IF(R45=0,1.96,IF(R45=1,2.02,IF(R45=2,2.08,IF(R45=3,2.15,IF(OR(R45=5,R45=4),2.21,IF(OR(R45=6,R45=7),2.28,IF(OR(R45=8,R45=9),2.35,IF(OR(R45=10,R45=11,R45=12),2.42,IF(OR(R45=13,R45=14,R45=15),2.5,IF(OR(R45=16,R45=17,R45=18),2.58,2.66)))))))))), IF(W45="Կ-1", IF(R45=0,1.68,IF(R45=1,1.73,IF(R45=2,1.79,IF(R45=3,1.84,IF(OR(R45=5,R45=4),1.9,IF(OR(R45=6,R45=7),1.96,IF(OR(R45=8,R45=9),2.02,IF(OR(R45=10,R45=11,R45=12),2.08,IF(OR(R45=13,R45=14,R45=15),2.14,IF(OR(R45=16,R45=17,R45=18),2.21,2.28)))))))))), IF(W45="Կ-2", IF(R45=0,1.45,IF(R45=1,1.49,IF(R45=2,1.54,IF(R45=3,1.59,IF(OR(R45=5,R45=4),1.63,IF(OR(R45=6,R45=7),1.68,IF(OR(R45=8,R45=9),1.73,IF(OR(R45=10,R45=11,R45=12),1.79,IF(OR(R45=13,R45=14,R45=15),1.84,IF(OR(R45=16,R45=17,R45=18),1.9,1.95)))))))))),IF(W45="Կ-3", IF(R45=0,1.25,IF(R45=1,1.29,IF(R45=2,1.33,IF(R45=3,1.37,IF(OR(R45=5,R45=4),1.41,IF(OR(R45=6,R45=7),1.45,IF(OR(R45=8,R45=9),1.49,IF(OR(R45=10,R45=11,R45=12),1.54,IF(OR(R45=13,R45=14,R45=15),1.58,IF(OR(R45=16,R45=17,R45=18),1.63,1.68)))))))))), "Error"))))))))))))</f>
        <v>3.76</v>
      </c>
      <c r="T45" s="456">
        <v>83200</v>
      </c>
      <c r="U45" s="456"/>
      <c r="V45" s="456"/>
      <c r="W45" s="589" t="str">
        <f>+M45</f>
        <v>Գ-3</v>
      </c>
      <c r="X45" s="456">
        <f>T45*S45</f>
        <v>312832</v>
      </c>
      <c r="Y45" s="590">
        <f>+U45+V45+X45</f>
        <v>312832</v>
      </c>
      <c r="Z45" s="590">
        <f>+Y45*13</f>
        <v>4066816</v>
      </c>
      <c r="AA45" s="592">
        <f>+Q45</f>
        <v>1</v>
      </c>
      <c r="AB45" s="592">
        <f>+R45+1</f>
        <v>8</v>
      </c>
      <c r="AC45" s="588">
        <f>IF(AA45&lt;1,0,IF(AG45="Բ-1",IF(AB45=0,6.94,IF(AB45=1,7.17,IF(AB45=2,7.41,IF(AB45=3,7.66,IF(OR(AB45=5,AB45=4),7.92,IF(OR(AB45=6,AB45=7),8.18,IF(OR(AB45=8,AB45=9),8.46,IF(OR(AB45=10,AB45=11,AB45=12),8.74,IF(OR(AB45=13,AB45=14,AB45=15),9.03,IF(OR(AB45=16,AB45=17,AB45=18),9.33,9.65)))))))))),IF(AG45="Բ-2", IF(AB45=0,5.71,IF(AB45=1,5.89,IF(AB45=2,6.09,IF(AB45=3,6.29,IF(OR(AB45=5,AB45=4),6.5,IF(OR(AB45=6,AB45=7),6.72,IF(OR(AB45=8,AB45=9),6.94,IF(OR(AB45=10,AB45=11,AB45=12),7.17,IF(OR(AB45=13,AB45=14,AB45=15),7.41,IF(OR(AB45=16,AB45=17,AB45=18),7.65,7.91)))))))))), IF(AG45="Գ-1", IF(AB45=0,4.7,IF(AB45=1,4.86,IF(AB45=2,5.01,IF(AB45=3,5.18,IF(OR(AB45=5,AB45=4),5.35,IF(OR(AB45=6,AB45=7),5.52,IF(OR(AB45=8,AB45=9),5.71,IF(OR(AB45=10,AB45=11,AB45=12),5.89,IF(OR(AB45=13,AB45=14,AB45=15),6.09,IF(OR(AB45=16,AB45=17,AB45=18),6.29,6.49)))))))))), IF(AG45="Գ-2", IF(AB45=0,3.88,IF(AB45=1,4.01,IF(AB45=2,4.14,IF(AB45=3,4.27,IF(OR(AB45=5,AB45=4),4.41,IF(OR(AB45=6,AB45=7),4.55,IF(OR(AB45=8,AB45=9),4.7,IF(OR(AB45=10,AB45=11,AB45=12),4.85,IF(OR(AB45=13,AB45=14,AB45=15),5.01,IF(OR(AB45=16,AB45=17,AB45=18),5.17,5.34)))))))))), IF(AG45="Գ-3", IF(AB45=0,3.21,IF(AB45=1,3.31,IF(AB45=2,3.42,IF(AB45=3,3.53,IF(OR(AB45=5,AB45=4),3.64,IF(OR(AB45=6,AB45=7),3.76,IF(OR(AB45=8,AB45=9),3.88,IF(OR(AB45=10,AB45=11,AB45=12),4.01,IF(OR(AB45=13,AB45=14,AB45=15),4.13,IF(OR(AB45=16,AB45=17,AB45=18),4.27,4.4)))))))))), IF(AG45="Ա-1", IF(AB45=0,2.66,IF(AB45=1,2.75,IF(AB45=2,2.83,IF(AB45=3,2.92,IF(OR(AB45=5,AB45=4),3.02,IF(OR(AB45=6,AB45=7),3.11,IF(OR(AB45=8,AB45=9),3.21,IF(OR(AB45=10,AB45=11,AB45=12),3.31,IF(OR(AB45=13,AB45=14,AB45=15),3.42,IF(OR(AB45=16,AB45=17,AB45=18),3.53,3.64)))))))))), IF(AG45="Ա-2", IF(AB45=0,2.28,IF(AB45=1,2.35,IF(AB45=2,2.43,IF(AB45=3,2.5,IF(OR(AB45=5,AB45=4),2.58,IF(OR(AB45=6,AB45=7),2.66,IF(OR(AB45=8,AB45=9),2.75,IF(OR(AB45=10,AB45=11,AB45=12),2.83,IF(OR(AB45=13,AB45=14,AB45=15),2.92,IF(OR(AB45=16,AB45=17,AB45=18),3.01,3.11)))))))))),IF(AG45="Ա-3", IF(AB45=0,1.96,IF(AB45=1,2.02,IF(AB45=2,2.08,IF(AB45=3,2.15,IF(OR(AB45=5,AB45=4),2.21,IF(OR(AB45=6,AB45=7),2.28,IF(OR(AB45=8,AB45=9),2.35,IF(OR(AB45=10,AB45=11,AB45=12),2.42,IF(OR(AB45=13,AB45=14,AB45=15),2.5,IF(OR(AB45=16,AB45=17,AB45=18),2.58,2.66)))))))))), IF(AG45="Կ-1", IF(AB45=0,1.68,IF(AB45=1,1.73,IF(AB45=2,1.79,IF(AB45=3,1.84,IF(OR(AB45=5,AB45=4),1.9,IF(OR(AB45=6,AB45=7),1.96,IF(OR(AB45=8,AB45=9),2.02,IF(OR(AB45=10,AB45=11,AB45=12),2.08,IF(OR(AB45=13,AB45=14,AB45=15),2.14,IF(OR(AB45=16,AB45=17,AB45=18),2.21,2.28)))))))))), IF(AG45="Կ-2", IF(AB45=0,1.45,IF(AB45=1,1.49,IF(AB45=2,1.54,IF(AB45=3,1.59,IF(OR(AB45=5,AB45=4),1.63,IF(OR(AB45=6,AB45=7),1.68,IF(OR(AB45=8,AB45=9),1.73,IF(OR(AB45=10,AB45=11,AB45=12),1.79,IF(OR(AB45=13,AB45=14,AB45=15),1.84,IF(OR(AB45=16,AB45=17,AB45=18),1.9,1.95)))))))))),IF(AG45="Կ-3", IF(AB45=0,1.25,IF(AB45=1,1.29,IF(AB45=2,1.33,IF(AB45=3,1.37,IF(OR(AB45=5,AB45=4),1.41,IF(OR(AB45=6,AB45=7),1.45,IF(OR(AB45=8,AB45=9),1.49,IF(OR(AB45=10,AB45=11,AB45=12),1.54,IF(OR(AB45=13,AB45=14,AB45=15),1.58,IF(OR(AB45=16,AB45=17,AB45=18),1.63,1.68)))))))))), "Error"))))))))))))</f>
        <v>3.88</v>
      </c>
      <c r="AD45" s="456">
        <v>83200</v>
      </c>
      <c r="AE45" s="456"/>
      <c r="AF45" s="456"/>
      <c r="AG45" s="589" t="str">
        <f>+W45</f>
        <v>Գ-3</v>
      </c>
      <c r="AH45" s="456">
        <f>AD45*AC45</f>
        <v>322816</v>
      </c>
      <c r="AI45" s="590">
        <f>AH45+AE45+AF45</f>
        <v>322816</v>
      </c>
      <c r="AJ45" s="590">
        <f>+AI45*13</f>
        <v>4196608</v>
      </c>
      <c r="AK45" s="592">
        <f>+AA45</f>
        <v>1</v>
      </c>
      <c r="AL45" s="592">
        <f>+AB45+1</f>
        <v>9</v>
      </c>
      <c r="AM45" s="588">
        <f>IF(AK45&lt;1,0,IF(AQ45="Բ-1",IF(AL45=0,6.94,IF(AL45=1,7.17,IF(AL45=2,7.41,IF(AL45=3,7.66,IF(OR(AL45=5,AL45=4),7.92,IF(OR(AL45=6,AL45=7),8.18,IF(OR(AL45=8,AL45=9),8.46,IF(OR(AL45=10,AL45=11,AL45=12),8.74,IF(OR(AL45=13,AL45=14,AL45=15),9.03,IF(OR(AL45=16,AL45=17,AL45=18),9.33,9.65)))))))))),IF(AQ45="Բ-2", IF(AL45=0,5.71,IF(AL45=1,5.89,IF(AL45=2,6.09,IF(AL45=3,6.29,IF(OR(AL45=5,AL45=4),6.5,IF(OR(AL45=6,AL45=7),6.72,IF(OR(AL45=8,AL45=9),6.94,IF(OR(AL45=10,AL45=11,AL45=12),7.17,IF(OR(AL45=13,AL45=14,AL45=15),7.41,IF(OR(AL45=16,AL45=17,AL45=18),7.65,7.91)))))))))), IF(AQ45="Գ-1", IF(AL45=0,4.7,IF(AL45=1,4.86,IF(AL45=2,5.01,IF(AL45=3,5.18,IF(OR(AL45=5,AL45=4),5.35,IF(OR(AL45=6,AL45=7),5.52,IF(OR(AL45=8,AL45=9),5.71,IF(OR(AL45=10,AL45=11,AL45=12),5.89,IF(OR(AL45=13,AL45=14,AL45=15),6.09,IF(OR(AL45=16,AL45=17,AL45=18),6.29,6.49)))))))))), IF(AQ45="Գ-2", IF(AL45=0,3.88,IF(AL45=1,4.01,IF(AL45=2,4.14,IF(AL45=3,4.27,IF(OR(AL45=5,AL45=4),4.41,IF(OR(AL45=6,AL45=7),4.55,IF(OR(AL45=8,AL45=9),4.7,IF(OR(AL45=10,AL45=11,AL45=12),4.85,IF(OR(AL45=13,AL45=14,AL45=15),5.01,IF(OR(AL45=16,AL45=17,AL45=18),5.17,5.34)))))))))), IF(AQ45="Գ-3", IF(AL45=0,3.21,IF(AL45=1,3.31,IF(AL45=2,3.42,IF(AL45=3,3.53,IF(OR(AL45=5,AL45=4),3.64,IF(OR(AL45=6,AL45=7),3.76,IF(OR(AL45=8,AL45=9),3.88,IF(OR(AL45=10,AL45=11,AL45=12),4.01,IF(OR(AL45=13,AL45=14,AL45=15),4.13,IF(OR(AL45=16,AL45=17,AL45=18),4.27,4.4)))))))))), IF(AQ45="Ա-1", IF(AL45=0,2.66,IF(AL45=1,2.75,IF(AL45=2,2.83,IF(AL45=3,2.92,IF(OR(AL45=5,AL45=4),3.02,IF(OR(AL45=6,AL45=7),3.11,IF(OR(AL45=8,AL45=9),3.21,IF(OR(AL45=10,AL45=11,AL45=12),3.31,IF(OR(AL45=13,AL45=14,AL45=15),3.42,IF(OR(AL45=16,AL45=17,AL45=18),3.53,3.64)))))))))), IF(AQ45="Ա-2", IF(AL45=0,2.28,IF(AL45=1,2.35,IF(AL45=2,2.43,IF(AL45=3,2.5,IF(OR(AL45=5,AL45=4),2.58,IF(OR(AL45=6,AL45=7),2.66,IF(OR(AL45=8,AL45=9),2.75,IF(OR(AL45=10,AL45=11,AL45=12),2.83,IF(OR(AL45=13,AL45=14,AL45=15),2.92,IF(OR(AL45=16,AL45=17,AL45=18),3.01,3.11)))))))))),IF(AQ45="Ա-3", IF(AL45=0,1.96,IF(AL45=1,2.02,IF(AL45=2,2.08,IF(AL45=3,2.15,IF(OR(AL45=5,AL45=4),2.21,IF(OR(AL45=6,AL45=7),2.28,IF(OR(AL45=8,AL45=9),2.35,IF(OR(AL45=10,AL45=11,AL45=12),2.42,IF(OR(AL45=13,AL45=14,AL45=15),2.5,IF(OR(AL45=16,AL45=17,AL45=18),2.58,2.66)))))))))), IF(AQ45="Կ-1", IF(AL45=0,1.68,IF(AL45=1,1.73,IF(AL45=2,1.79,IF(AL45=3,1.84,IF(OR(AL45=5,AL45=4),1.9,IF(OR(AL45=6,AL45=7),1.96,IF(OR(AL45=8,AL45=9),2.02,IF(OR(AL45=10,AL45=11,AL45=12),2.08,IF(OR(AL45=13,AL45=14,AL45=15),2.14,IF(OR(AL45=16,AL45=17,AL45=18),2.21,2.28)))))))))), IF(AQ45="Կ-2", IF(AL45=0,1.45,IF(AL45=1,1.49,IF(AL45=2,1.54,IF(AL45=3,1.59,IF(OR(AL45=5,AL45=4),1.63,IF(OR(AL45=6,AL45=7),1.68,IF(OR(AL45=8,AL45=9),1.73,IF(OR(AL45=10,AL45=11,AL45=12),1.79,IF(OR(AL45=13,AL45=14,AL45=15),1.84,IF(OR(AL45=16,AL45=17,AL45=18),1.9,1.95)))))))))),IF(AQ45="Կ-3", IF(AL45=0,1.25,IF(AL45=1,1.29,IF(AL45=2,1.33,IF(AL45=3,1.37,IF(OR(AL45=5,AL45=4),1.41,IF(OR(AL45=6,AL45=7),1.45,IF(OR(AL45=8,AL45=9),1.49,IF(OR(AL45=10,AL45=11,AL45=12),1.54,IF(OR(AL45=13,AL45=14,AL45=15),1.58,IF(OR(AL45=16,AL45=17,AL45=18),1.63,1.68)))))))))), "Error"))))))))))))</f>
        <v>3.88</v>
      </c>
      <c r="AN45" s="456">
        <v>83200</v>
      </c>
      <c r="AO45" s="456"/>
      <c r="AP45" s="456"/>
      <c r="AQ45" s="589" t="str">
        <f>+AG45</f>
        <v>Գ-3</v>
      </c>
      <c r="AR45" s="456">
        <f>AN45*AM45</f>
        <v>322816</v>
      </c>
      <c r="AS45" s="590">
        <f>AR45+AO45+AP45</f>
        <v>322816</v>
      </c>
      <c r="AT45" s="590">
        <f>+AS45*13</f>
        <v>4196608</v>
      </c>
    </row>
    <row r="46" spans="2:46" s="587" customFormat="1" ht="81">
      <c r="B46" s="816">
        <v>25</v>
      </c>
      <c r="C46" s="849" t="s">
        <v>2479</v>
      </c>
      <c r="D46" s="828" t="s">
        <v>1960</v>
      </c>
      <c r="E46" s="818">
        <v>1994</v>
      </c>
      <c r="F46" s="831" t="s">
        <v>1059</v>
      </c>
      <c r="G46" s="820">
        <v>1</v>
      </c>
      <c r="H46" s="827">
        <v>2</v>
      </c>
      <c r="I46" s="821">
        <f t="shared" si="4"/>
        <v>4.1399999999999997</v>
      </c>
      <c r="J46" s="799">
        <v>83200</v>
      </c>
      <c r="K46" s="799"/>
      <c r="L46" s="799"/>
      <c r="M46" s="822" t="s">
        <v>83</v>
      </c>
      <c r="N46" s="799">
        <f t="shared" si="5"/>
        <v>344448</v>
      </c>
      <c r="O46" s="823">
        <f t="shared" si="6"/>
        <v>344448</v>
      </c>
      <c r="P46" s="823">
        <f t="shared" si="7"/>
        <v>4477824</v>
      </c>
      <c r="Q46" s="592">
        <f t="shared" si="26"/>
        <v>1</v>
      </c>
      <c r="R46" s="592">
        <f t="shared" si="8"/>
        <v>3</v>
      </c>
      <c r="S46" s="588">
        <f t="shared" si="9"/>
        <v>4.2699999999999996</v>
      </c>
      <c r="T46" s="456">
        <v>83200</v>
      </c>
      <c r="U46" s="456"/>
      <c r="V46" s="456"/>
      <c r="W46" s="589" t="str">
        <f t="shared" si="10"/>
        <v>Գ-2</v>
      </c>
      <c r="X46" s="456">
        <f t="shared" si="20"/>
        <v>355263.99999999994</v>
      </c>
      <c r="Y46" s="590">
        <f t="shared" si="21"/>
        <v>355263.99999999994</v>
      </c>
      <c r="Z46" s="590">
        <f t="shared" si="11"/>
        <v>4618431.9999999991</v>
      </c>
      <c r="AA46" s="592">
        <f t="shared" si="27"/>
        <v>1</v>
      </c>
      <c r="AB46" s="592">
        <f t="shared" si="12"/>
        <v>4</v>
      </c>
      <c r="AC46" s="588">
        <f t="shared" si="13"/>
        <v>4.41</v>
      </c>
      <c r="AD46" s="456">
        <v>83200</v>
      </c>
      <c r="AE46" s="456"/>
      <c r="AF46" s="456"/>
      <c r="AG46" s="589" t="str">
        <f t="shared" si="14"/>
        <v>Գ-2</v>
      </c>
      <c r="AH46" s="456">
        <f t="shared" si="22"/>
        <v>366912</v>
      </c>
      <c r="AI46" s="590">
        <f t="shared" si="23"/>
        <v>366912</v>
      </c>
      <c r="AJ46" s="590">
        <f t="shared" si="15"/>
        <v>4769856</v>
      </c>
      <c r="AK46" s="592">
        <f t="shared" si="28"/>
        <v>1</v>
      </c>
      <c r="AL46" s="592">
        <f t="shared" si="16"/>
        <v>5</v>
      </c>
      <c r="AM46" s="588">
        <f t="shared" si="17"/>
        <v>4.41</v>
      </c>
      <c r="AN46" s="456">
        <v>83200</v>
      </c>
      <c r="AO46" s="456"/>
      <c r="AP46" s="456"/>
      <c r="AQ46" s="589" t="str">
        <f t="shared" si="18"/>
        <v>Գ-2</v>
      </c>
      <c r="AR46" s="456">
        <f t="shared" si="24"/>
        <v>366912</v>
      </c>
      <c r="AS46" s="590">
        <f t="shared" si="25"/>
        <v>366912</v>
      </c>
      <c r="AT46" s="590">
        <f t="shared" si="19"/>
        <v>4769856</v>
      </c>
    </row>
    <row r="47" spans="2:46" s="587" customFormat="1" ht="81">
      <c r="B47" s="816">
        <v>26</v>
      </c>
      <c r="C47" s="891" t="s">
        <v>772</v>
      </c>
      <c r="D47" s="828" t="s">
        <v>1960</v>
      </c>
      <c r="E47" s="818">
        <v>1964</v>
      </c>
      <c r="F47" s="831" t="s">
        <v>1060</v>
      </c>
      <c r="G47" s="820">
        <v>1</v>
      </c>
      <c r="H47" s="827">
        <v>19</v>
      </c>
      <c r="I47" s="821">
        <f t="shared" si="4"/>
        <v>5.34</v>
      </c>
      <c r="J47" s="799">
        <v>83200</v>
      </c>
      <c r="K47" s="799"/>
      <c r="L47" s="799"/>
      <c r="M47" s="822" t="s">
        <v>83</v>
      </c>
      <c r="N47" s="799">
        <f t="shared" si="5"/>
        <v>444288</v>
      </c>
      <c r="O47" s="823">
        <f t="shared" si="6"/>
        <v>444288</v>
      </c>
      <c r="P47" s="823">
        <f t="shared" si="7"/>
        <v>5775744</v>
      </c>
      <c r="Q47" s="592">
        <f t="shared" si="26"/>
        <v>1</v>
      </c>
      <c r="R47" s="592">
        <f t="shared" si="8"/>
        <v>20</v>
      </c>
      <c r="S47" s="588">
        <f t="shared" si="9"/>
        <v>5.34</v>
      </c>
      <c r="T47" s="456">
        <v>83200</v>
      </c>
      <c r="U47" s="456"/>
      <c r="V47" s="456"/>
      <c r="W47" s="589" t="str">
        <f t="shared" si="10"/>
        <v>Գ-2</v>
      </c>
      <c r="X47" s="456">
        <f t="shared" si="20"/>
        <v>444288</v>
      </c>
      <c r="Y47" s="590">
        <f t="shared" si="21"/>
        <v>444288</v>
      </c>
      <c r="Z47" s="590">
        <f t="shared" si="11"/>
        <v>5775744</v>
      </c>
      <c r="AA47" s="592">
        <f t="shared" si="27"/>
        <v>1</v>
      </c>
      <c r="AB47" s="592">
        <f t="shared" si="12"/>
        <v>21</v>
      </c>
      <c r="AC47" s="588">
        <f t="shared" si="13"/>
        <v>5.34</v>
      </c>
      <c r="AD47" s="456">
        <v>83200</v>
      </c>
      <c r="AE47" s="456"/>
      <c r="AF47" s="456"/>
      <c r="AG47" s="589" t="str">
        <f t="shared" si="14"/>
        <v>Գ-2</v>
      </c>
      <c r="AH47" s="456">
        <f t="shared" si="22"/>
        <v>444288</v>
      </c>
      <c r="AI47" s="590">
        <f t="shared" si="23"/>
        <v>444288</v>
      </c>
      <c r="AJ47" s="590">
        <f t="shared" si="15"/>
        <v>5775744</v>
      </c>
      <c r="AK47" s="592">
        <f t="shared" si="28"/>
        <v>1</v>
      </c>
      <c r="AL47" s="592">
        <f t="shared" si="16"/>
        <v>22</v>
      </c>
      <c r="AM47" s="588">
        <f t="shared" si="17"/>
        <v>5.34</v>
      </c>
      <c r="AN47" s="456">
        <v>83200</v>
      </c>
      <c r="AO47" s="456"/>
      <c r="AP47" s="456"/>
      <c r="AQ47" s="589" t="str">
        <f t="shared" si="18"/>
        <v>Գ-2</v>
      </c>
      <c r="AR47" s="456">
        <f t="shared" si="24"/>
        <v>444288</v>
      </c>
      <c r="AS47" s="590">
        <f t="shared" si="25"/>
        <v>444288</v>
      </c>
      <c r="AT47" s="590">
        <f t="shared" si="19"/>
        <v>5775744</v>
      </c>
    </row>
    <row r="48" spans="2:46" s="587" customFormat="1" ht="81">
      <c r="B48" s="816">
        <v>27</v>
      </c>
      <c r="C48" s="849" t="s">
        <v>1589</v>
      </c>
      <c r="D48" s="828" t="s">
        <v>1961</v>
      </c>
      <c r="E48" s="818">
        <v>1977</v>
      </c>
      <c r="F48" s="831" t="s">
        <v>1060</v>
      </c>
      <c r="G48" s="820">
        <v>1</v>
      </c>
      <c r="H48" s="827">
        <v>4</v>
      </c>
      <c r="I48" s="821">
        <f t="shared" si="4"/>
        <v>4.41</v>
      </c>
      <c r="J48" s="799">
        <v>83200</v>
      </c>
      <c r="K48" s="799"/>
      <c r="L48" s="799"/>
      <c r="M48" s="822" t="s">
        <v>83</v>
      </c>
      <c r="N48" s="799">
        <f t="shared" si="5"/>
        <v>366912</v>
      </c>
      <c r="O48" s="823">
        <f t="shared" si="6"/>
        <v>366912</v>
      </c>
      <c r="P48" s="823">
        <f t="shared" si="7"/>
        <v>4769856</v>
      </c>
      <c r="Q48" s="592">
        <f t="shared" si="26"/>
        <v>1</v>
      </c>
      <c r="R48" s="592">
        <f t="shared" si="8"/>
        <v>5</v>
      </c>
      <c r="S48" s="588">
        <f t="shared" si="9"/>
        <v>4.41</v>
      </c>
      <c r="T48" s="456">
        <v>83200</v>
      </c>
      <c r="U48" s="456"/>
      <c r="V48" s="456"/>
      <c r="W48" s="589" t="str">
        <f t="shared" si="10"/>
        <v>Գ-2</v>
      </c>
      <c r="X48" s="456">
        <f t="shared" si="20"/>
        <v>366912</v>
      </c>
      <c r="Y48" s="590">
        <f t="shared" si="21"/>
        <v>366912</v>
      </c>
      <c r="Z48" s="590">
        <f t="shared" si="11"/>
        <v>4769856</v>
      </c>
      <c r="AA48" s="592">
        <f t="shared" si="27"/>
        <v>1</v>
      </c>
      <c r="AB48" s="592">
        <f t="shared" si="12"/>
        <v>6</v>
      </c>
      <c r="AC48" s="588">
        <f t="shared" si="13"/>
        <v>4.55</v>
      </c>
      <c r="AD48" s="456">
        <v>83200</v>
      </c>
      <c r="AE48" s="456"/>
      <c r="AF48" s="456"/>
      <c r="AG48" s="589" t="str">
        <f t="shared" si="14"/>
        <v>Գ-2</v>
      </c>
      <c r="AH48" s="456">
        <f t="shared" si="22"/>
        <v>378560</v>
      </c>
      <c r="AI48" s="590">
        <f t="shared" si="23"/>
        <v>378560</v>
      </c>
      <c r="AJ48" s="590">
        <f t="shared" si="15"/>
        <v>4921280</v>
      </c>
      <c r="AK48" s="592">
        <f t="shared" si="28"/>
        <v>1</v>
      </c>
      <c r="AL48" s="592">
        <f t="shared" si="16"/>
        <v>7</v>
      </c>
      <c r="AM48" s="588">
        <f t="shared" si="17"/>
        <v>4.55</v>
      </c>
      <c r="AN48" s="456">
        <v>83200</v>
      </c>
      <c r="AO48" s="456"/>
      <c r="AP48" s="456"/>
      <c r="AQ48" s="589" t="str">
        <f t="shared" si="18"/>
        <v>Գ-2</v>
      </c>
      <c r="AR48" s="456">
        <f t="shared" si="24"/>
        <v>378560</v>
      </c>
      <c r="AS48" s="590">
        <f t="shared" si="25"/>
        <v>378560</v>
      </c>
      <c r="AT48" s="590">
        <f t="shared" si="19"/>
        <v>4921280</v>
      </c>
    </row>
    <row r="49" spans="2:46" s="587" customFormat="1" ht="81">
      <c r="B49" s="816">
        <v>28</v>
      </c>
      <c r="C49" s="849" t="s">
        <v>2109</v>
      </c>
      <c r="D49" s="828" t="s">
        <v>1960</v>
      </c>
      <c r="E49" s="818">
        <v>1999</v>
      </c>
      <c r="F49" s="831" t="s">
        <v>1060</v>
      </c>
      <c r="G49" s="820">
        <v>1</v>
      </c>
      <c r="H49" s="827">
        <v>2</v>
      </c>
      <c r="I49" s="821">
        <f>IF(G49&lt;1,0,IF(M49="Բ-1",IF(H49=0,6.94,IF(H49=1,7.17,IF(H49=2,7.41,IF(H49=3,7.66,IF(OR(H49=5,H49=4),7.92,IF(OR(H49=6,H49=7),8.18,IF(OR(H49=8,H49=9),8.46,IF(OR(H49=10,H49=11,H49=12),8.74,IF(OR(H49=13,H49=14,H49=15),9.03,IF(OR(H49=16,H49=17,H49=18),9.33,9.65)))))))))),IF(M49="Բ-2", IF(H49=0,5.71,IF(H49=1,5.89,IF(H49=2,6.09,IF(H49=3,6.29,IF(OR(H49=5,H49=4),6.5,IF(OR(H49=6,H49=7),6.72,IF(OR(H49=8,H49=9),6.94,IF(OR(H49=10,H49=11,H49=12),7.17,IF(OR(H49=13,H49=14,H49=15),7.41,IF(OR(H49=16,H49=17,H49=18),7.65,7.91)))))))))), IF(M49="Գ-1", IF(H49=0,4.7,IF(H49=1,4.86,IF(H49=2,5.01,IF(H49=3,5.18,IF(OR(H49=5,H49=4),5.35,IF(OR(H49=6,H49=7),5.52,IF(OR(H49=8,H49=9),5.71,IF(OR(H49=10,H49=11,H49=12),5.89,IF(OR(H49=13,H49=14,H49=15),6.09,IF(OR(H49=16,H49=17,H49=18),6.29,6.49)))))))))), IF(M49="Գ-2", IF(H49=0,3.88,IF(H49=1,4.01,IF(H49=2,4.14,IF(H49=3,4.27,IF(OR(H49=5,H49=4),4.41,IF(OR(H49=6,H49=7),4.55,IF(OR(H49=8,H49=9),4.7,IF(OR(H49=10,H49=11,H49=12),4.85,IF(OR(H49=13,H49=14,H49=15),5.01,IF(OR(H49=16,H49=17,H49=18),5.17,5.34)))))))))), IF(M49="Գ-3", IF(H49=0,3.21,IF(H49=1,3.31,IF(H49=2,3.42,IF(H49=3,3.53,IF(OR(H49=5,H49=4),3.64,IF(OR(H49=6,H49=7),3.76,IF(OR(H49=8,H49=9),3.88,IF(OR(H49=10,H49=11,H49=12),4.01,IF(OR(H49=13,H49=14,H49=15),4.13,IF(OR(H49=16,H49=17,H49=18),4.27,4.4)))))))))), IF(M49="Ա-1", IF(H49=0,2.66,IF(H49=1,2.75,IF(H49=2,2.83,IF(H49=3,2.92,IF(OR(H49=5,H49=4),3.02,IF(OR(H49=6,H49=7),3.11,IF(OR(H49=8,H49=9),3.21,IF(OR(H49=10,H49=11,H49=12),3.31,IF(OR(H49=13,H49=14,H49=15),3.42,IF(OR(H49=16,H49=17,H49=18),3.53,3.64)))))))))), IF(M49="Ա-2", IF(H49=0,2.28,IF(H49=1,2.35,IF(H49=2,2.43,IF(H49=3,2.5,IF(OR(H49=5,H49=4),2.58,IF(OR(H49=6,H49=7),2.66,IF(OR(H49=8,H49=9),2.75,IF(OR(H49=10,H49=11,H49=12),2.83,IF(OR(H49=13,H49=14,H49=15),2.92,IF(OR(H49=16,H49=17,H49=18),3.01,3.11)))))))))),IF(M49="Ա-3", IF(H49=0,1.96,IF(H49=1,2.02,IF(H49=2,2.08,IF(H49=3,2.15,IF(OR(H49=5,H49=4),2.21,IF(OR(H49=6,H49=7),2.28,IF(OR(H49=8,H49=9),2.35,IF(OR(H49=10,H49=11,H49=12),2.42,IF(OR(H49=13,H49=14,H49=15),2.5,IF(OR(H49=16,H49=17,H49=18),2.58,2.66)))))))))), IF(M49="Կ-1", IF(H49=0,1.68,IF(H49=1,1.73,IF(H49=2,1.79,IF(H49=3,1.84,IF(OR(H49=5,H49=4),1.9,IF(OR(H49=6,H49=7),1.96,IF(OR(H49=8,H49=9),2.02,IF(OR(H49=10,H49=11,H49=12),2.08,IF(OR(H49=13,H49=14,H49=15),2.14,IF(OR(H49=16,H49=17,H49=18),2.21,2.28)))))))))), IF(M49="Կ-2", IF(H49=0,1.45,IF(H49=1,1.49,IF(H49=2,1.54,IF(H49=3,1.59,IF(OR(H49=5,H49=4),1.63,IF(OR(H49=6,H49=7),1.68,IF(OR(H49=8,H49=9),1.73,IF(OR(H49=10,H49=11,H49=12),1.79,IF(OR(H49=13,H49=14,H49=15),1.84,IF(OR(H49=16,H49=17,H49=18),1.9,1.95)))))))))),IF(M49="Կ-3", IF(H49=0,1.25,IF(H49=1,1.29,IF(H49=2,1.33,IF(H49=3,1.37,IF(OR(H49=5,H49=4),1.41,IF(OR(H49=6,H49=7),1.45,IF(OR(H49=8,H49=9),1.49,IF(OR(H49=10,H49=11,H49=12),1.54,IF(OR(H49=13,H49=14,H49=15),1.58,IF(OR(H49=16,H49=17,H49=18),1.63,1.68)))))))))), "Error"))))))))))))</f>
        <v>4.1399999999999997</v>
      </c>
      <c r="J49" s="799">
        <v>83200</v>
      </c>
      <c r="K49" s="799"/>
      <c r="L49" s="799"/>
      <c r="M49" s="822" t="s">
        <v>83</v>
      </c>
      <c r="N49" s="799">
        <f>J49*I49</f>
        <v>344448</v>
      </c>
      <c r="O49" s="823">
        <f>I49*J49+K49+L49</f>
        <v>344448</v>
      </c>
      <c r="P49" s="823">
        <f>+O49*13</f>
        <v>4477824</v>
      </c>
      <c r="Q49" s="592">
        <f>+G49</f>
        <v>1</v>
      </c>
      <c r="R49" s="592">
        <f>+H49+1</f>
        <v>3</v>
      </c>
      <c r="S49" s="588">
        <f>IF(Q49&lt;1,0,IF(W49="Բ-1",IF(R49=0,6.94,IF(R49=1,7.17,IF(R49=2,7.41,IF(R49=3,7.66,IF(OR(R49=5,R49=4),7.92,IF(OR(R49=6,R49=7),8.18,IF(OR(R49=8,R49=9),8.46,IF(OR(R49=10,R49=11,R49=12),8.74,IF(OR(R49=13,R49=14,R49=15),9.03,IF(OR(R49=16,R49=17,R49=18),9.33,9.65)))))))))),IF(W49="Բ-2", IF(R49=0,5.71,IF(R49=1,5.89,IF(R49=2,6.09,IF(R49=3,6.29,IF(OR(R49=5,R49=4),6.5,IF(OR(R49=6,R49=7),6.72,IF(OR(R49=8,R49=9),6.94,IF(OR(R49=10,R49=11,R49=12),7.17,IF(OR(R49=13,R49=14,R49=15),7.41,IF(OR(R49=16,R49=17,R49=18),7.65,7.91)))))))))), IF(W49="Գ-1", IF(R49=0,4.7,IF(R49=1,4.86,IF(R49=2,5.01,IF(R49=3,5.18,IF(OR(R49=5,R49=4),5.35,IF(OR(R49=6,R49=7),5.52,IF(OR(R49=8,R49=9),5.71,IF(OR(R49=10,R49=11,R49=12),5.89,IF(OR(R49=13,R49=14,R49=15),6.09,IF(OR(R49=16,R49=17,R49=18),6.29,6.49)))))))))), IF(W49="Գ-2", IF(R49=0,3.88,IF(R49=1,4.01,IF(R49=2,4.14,IF(R49=3,4.27,IF(OR(R49=5,R49=4),4.41,IF(OR(R49=6,R49=7),4.55,IF(OR(R49=8,R49=9),4.7,IF(OR(R49=10,R49=11,R49=12),4.85,IF(OR(R49=13,R49=14,R49=15),5.01,IF(OR(R49=16,R49=17,R49=18),5.17,5.34)))))))))), IF(W49="Գ-3", IF(R49=0,3.21,IF(R49=1,3.31,IF(R49=2,3.42,IF(R49=3,3.53,IF(OR(R49=5,R49=4),3.64,IF(OR(R49=6,R49=7),3.76,IF(OR(R49=8,R49=9),3.88,IF(OR(R49=10,R49=11,R49=12),4.01,IF(OR(R49=13,R49=14,R49=15),4.13,IF(OR(R49=16,R49=17,R49=18),4.27,4.4)))))))))), IF(W49="Ա-1", IF(R49=0,2.66,IF(R49=1,2.75,IF(R49=2,2.83,IF(R49=3,2.92,IF(OR(R49=5,R49=4),3.02,IF(OR(R49=6,R49=7),3.11,IF(OR(R49=8,R49=9),3.21,IF(OR(R49=10,R49=11,R49=12),3.31,IF(OR(R49=13,R49=14,R49=15),3.42,IF(OR(R49=16,R49=17,R49=18),3.53,3.64)))))))))), IF(W49="Ա-2", IF(R49=0,2.28,IF(R49=1,2.35,IF(R49=2,2.43,IF(R49=3,2.5,IF(OR(R49=5,R49=4),2.58,IF(OR(R49=6,R49=7),2.66,IF(OR(R49=8,R49=9),2.75,IF(OR(R49=10,R49=11,R49=12),2.83,IF(OR(R49=13,R49=14,R49=15),2.92,IF(OR(R49=16,R49=17,R49=18),3.01,3.11)))))))))),IF(W49="Ա-3", IF(R49=0,1.96,IF(R49=1,2.02,IF(R49=2,2.08,IF(R49=3,2.15,IF(OR(R49=5,R49=4),2.21,IF(OR(R49=6,R49=7),2.28,IF(OR(R49=8,R49=9),2.35,IF(OR(R49=10,R49=11,R49=12),2.42,IF(OR(R49=13,R49=14,R49=15),2.5,IF(OR(R49=16,R49=17,R49=18),2.58,2.66)))))))))), IF(W49="Կ-1", IF(R49=0,1.68,IF(R49=1,1.73,IF(R49=2,1.79,IF(R49=3,1.84,IF(OR(R49=5,R49=4),1.9,IF(OR(R49=6,R49=7),1.96,IF(OR(R49=8,R49=9),2.02,IF(OR(R49=10,R49=11,R49=12),2.08,IF(OR(R49=13,R49=14,R49=15),2.14,IF(OR(R49=16,R49=17,R49=18),2.21,2.28)))))))))), IF(W49="Կ-2", IF(R49=0,1.45,IF(R49=1,1.49,IF(R49=2,1.54,IF(R49=3,1.59,IF(OR(R49=5,R49=4),1.63,IF(OR(R49=6,R49=7),1.68,IF(OR(R49=8,R49=9),1.73,IF(OR(R49=10,R49=11,R49=12),1.79,IF(OR(R49=13,R49=14,R49=15),1.84,IF(OR(R49=16,R49=17,R49=18),1.9,1.95)))))))))),IF(W49="Կ-3", IF(R49=0,1.25,IF(R49=1,1.29,IF(R49=2,1.33,IF(R49=3,1.37,IF(OR(R49=5,R49=4),1.41,IF(OR(R49=6,R49=7),1.45,IF(OR(R49=8,R49=9),1.49,IF(OR(R49=10,R49=11,R49=12),1.54,IF(OR(R49=13,R49=14,R49=15),1.58,IF(OR(R49=16,R49=17,R49=18),1.63,1.68)))))))))), "Error"))))))))))))</f>
        <v>4.2699999999999996</v>
      </c>
      <c r="T49" s="456">
        <v>83200</v>
      </c>
      <c r="U49" s="456"/>
      <c r="V49" s="456"/>
      <c r="W49" s="589" t="str">
        <f>+M49</f>
        <v>Գ-2</v>
      </c>
      <c r="X49" s="456">
        <f>T49*S49</f>
        <v>355263.99999999994</v>
      </c>
      <c r="Y49" s="590">
        <f>+U49+V49+X49</f>
        <v>355263.99999999994</v>
      </c>
      <c r="Z49" s="590">
        <f>+Y49*13</f>
        <v>4618431.9999999991</v>
      </c>
      <c r="AA49" s="592">
        <f>+Q49</f>
        <v>1</v>
      </c>
      <c r="AB49" s="592">
        <f>+R49+1</f>
        <v>4</v>
      </c>
      <c r="AC49" s="588">
        <f>IF(AA49&lt;1,0,IF(AG49="Բ-1",IF(AB49=0,6.94,IF(AB49=1,7.17,IF(AB49=2,7.41,IF(AB49=3,7.66,IF(OR(AB49=5,AB49=4),7.92,IF(OR(AB49=6,AB49=7),8.18,IF(OR(AB49=8,AB49=9),8.46,IF(OR(AB49=10,AB49=11,AB49=12),8.74,IF(OR(AB49=13,AB49=14,AB49=15),9.03,IF(OR(AB49=16,AB49=17,AB49=18),9.33,9.65)))))))))),IF(AG49="Բ-2", IF(AB49=0,5.71,IF(AB49=1,5.89,IF(AB49=2,6.09,IF(AB49=3,6.29,IF(OR(AB49=5,AB49=4),6.5,IF(OR(AB49=6,AB49=7),6.72,IF(OR(AB49=8,AB49=9),6.94,IF(OR(AB49=10,AB49=11,AB49=12),7.17,IF(OR(AB49=13,AB49=14,AB49=15),7.41,IF(OR(AB49=16,AB49=17,AB49=18),7.65,7.91)))))))))), IF(AG49="Գ-1", IF(AB49=0,4.7,IF(AB49=1,4.86,IF(AB49=2,5.01,IF(AB49=3,5.18,IF(OR(AB49=5,AB49=4),5.35,IF(OR(AB49=6,AB49=7),5.52,IF(OR(AB49=8,AB49=9),5.71,IF(OR(AB49=10,AB49=11,AB49=12),5.89,IF(OR(AB49=13,AB49=14,AB49=15),6.09,IF(OR(AB49=16,AB49=17,AB49=18),6.29,6.49)))))))))), IF(AG49="Գ-2", IF(AB49=0,3.88,IF(AB49=1,4.01,IF(AB49=2,4.14,IF(AB49=3,4.27,IF(OR(AB49=5,AB49=4),4.41,IF(OR(AB49=6,AB49=7),4.55,IF(OR(AB49=8,AB49=9),4.7,IF(OR(AB49=10,AB49=11,AB49=12),4.85,IF(OR(AB49=13,AB49=14,AB49=15),5.01,IF(OR(AB49=16,AB49=17,AB49=18),5.17,5.34)))))))))), IF(AG49="Գ-3", IF(AB49=0,3.21,IF(AB49=1,3.31,IF(AB49=2,3.42,IF(AB49=3,3.53,IF(OR(AB49=5,AB49=4),3.64,IF(OR(AB49=6,AB49=7),3.76,IF(OR(AB49=8,AB49=9),3.88,IF(OR(AB49=10,AB49=11,AB49=12),4.01,IF(OR(AB49=13,AB49=14,AB49=15),4.13,IF(OR(AB49=16,AB49=17,AB49=18),4.27,4.4)))))))))), IF(AG49="Ա-1", IF(AB49=0,2.66,IF(AB49=1,2.75,IF(AB49=2,2.83,IF(AB49=3,2.92,IF(OR(AB49=5,AB49=4),3.02,IF(OR(AB49=6,AB49=7),3.11,IF(OR(AB49=8,AB49=9),3.21,IF(OR(AB49=10,AB49=11,AB49=12),3.31,IF(OR(AB49=13,AB49=14,AB49=15),3.42,IF(OR(AB49=16,AB49=17,AB49=18),3.53,3.64)))))))))), IF(AG49="Ա-2", IF(AB49=0,2.28,IF(AB49=1,2.35,IF(AB49=2,2.43,IF(AB49=3,2.5,IF(OR(AB49=5,AB49=4),2.58,IF(OR(AB49=6,AB49=7),2.66,IF(OR(AB49=8,AB49=9),2.75,IF(OR(AB49=10,AB49=11,AB49=12),2.83,IF(OR(AB49=13,AB49=14,AB49=15),2.92,IF(OR(AB49=16,AB49=17,AB49=18),3.01,3.11)))))))))),IF(AG49="Ա-3", IF(AB49=0,1.96,IF(AB49=1,2.02,IF(AB49=2,2.08,IF(AB49=3,2.15,IF(OR(AB49=5,AB49=4),2.21,IF(OR(AB49=6,AB49=7),2.28,IF(OR(AB49=8,AB49=9),2.35,IF(OR(AB49=10,AB49=11,AB49=12),2.42,IF(OR(AB49=13,AB49=14,AB49=15),2.5,IF(OR(AB49=16,AB49=17,AB49=18),2.58,2.66)))))))))), IF(AG49="Կ-1", IF(AB49=0,1.68,IF(AB49=1,1.73,IF(AB49=2,1.79,IF(AB49=3,1.84,IF(OR(AB49=5,AB49=4),1.9,IF(OR(AB49=6,AB49=7),1.96,IF(OR(AB49=8,AB49=9),2.02,IF(OR(AB49=10,AB49=11,AB49=12),2.08,IF(OR(AB49=13,AB49=14,AB49=15),2.14,IF(OR(AB49=16,AB49=17,AB49=18),2.21,2.28)))))))))), IF(AG49="Կ-2", IF(AB49=0,1.45,IF(AB49=1,1.49,IF(AB49=2,1.54,IF(AB49=3,1.59,IF(OR(AB49=5,AB49=4),1.63,IF(OR(AB49=6,AB49=7),1.68,IF(OR(AB49=8,AB49=9),1.73,IF(OR(AB49=10,AB49=11,AB49=12),1.79,IF(OR(AB49=13,AB49=14,AB49=15),1.84,IF(OR(AB49=16,AB49=17,AB49=18),1.9,1.95)))))))))),IF(AG49="Կ-3", IF(AB49=0,1.25,IF(AB49=1,1.29,IF(AB49=2,1.33,IF(AB49=3,1.37,IF(OR(AB49=5,AB49=4),1.41,IF(OR(AB49=6,AB49=7),1.45,IF(OR(AB49=8,AB49=9),1.49,IF(OR(AB49=10,AB49=11,AB49=12),1.54,IF(OR(AB49=13,AB49=14,AB49=15),1.58,IF(OR(AB49=16,AB49=17,AB49=18),1.63,1.68)))))))))), "Error"))))))))))))</f>
        <v>4.41</v>
      </c>
      <c r="AD49" s="456">
        <v>83200</v>
      </c>
      <c r="AE49" s="456"/>
      <c r="AF49" s="456"/>
      <c r="AG49" s="589" t="str">
        <f>+W49</f>
        <v>Գ-2</v>
      </c>
      <c r="AH49" s="456">
        <f>AD49*AC49</f>
        <v>366912</v>
      </c>
      <c r="AI49" s="590">
        <f>AH49+AE49+AF49</f>
        <v>366912</v>
      </c>
      <c r="AJ49" s="590">
        <f>+AI49*13</f>
        <v>4769856</v>
      </c>
      <c r="AK49" s="592">
        <f>+AA49</f>
        <v>1</v>
      </c>
      <c r="AL49" s="592">
        <f>+AB49+1</f>
        <v>5</v>
      </c>
      <c r="AM49" s="588">
        <f>IF(AK49&lt;1,0,IF(AQ49="Բ-1",IF(AL49=0,6.94,IF(AL49=1,7.17,IF(AL49=2,7.41,IF(AL49=3,7.66,IF(OR(AL49=5,AL49=4),7.92,IF(OR(AL49=6,AL49=7),8.18,IF(OR(AL49=8,AL49=9),8.46,IF(OR(AL49=10,AL49=11,AL49=12),8.74,IF(OR(AL49=13,AL49=14,AL49=15),9.03,IF(OR(AL49=16,AL49=17,AL49=18),9.33,9.65)))))))))),IF(AQ49="Բ-2", IF(AL49=0,5.71,IF(AL49=1,5.89,IF(AL49=2,6.09,IF(AL49=3,6.29,IF(OR(AL49=5,AL49=4),6.5,IF(OR(AL49=6,AL49=7),6.72,IF(OR(AL49=8,AL49=9),6.94,IF(OR(AL49=10,AL49=11,AL49=12),7.17,IF(OR(AL49=13,AL49=14,AL49=15),7.41,IF(OR(AL49=16,AL49=17,AL49=18),7.65,7.91)))))))))), IF(AQ49="Գ-1", IF(AL49=0,4.7,IF(AL49=1,4.86,IF(AL49=2,5.01,IF(AL49=3,5.18,IF(OR(AL49=5,AL49=4),5.35,IF(OR(AL49=6,AL49=7),5.52,IF(OR(AL49=8,AL49=9),5.71,IF(OR(AL49=10,AL49=11,AL49=12),5.89,IF(OR(AL49=13,AL49=14,AL49=15),6.09,IF(OR(AL49=16,AL49=17,AL49=18),6.29,6.49)))))))))), IF(AQ49="Գ-2", IF(AL49=0,3.88,IF(AL49=1,4.01,IF(AL49=2,4.14,IF(AL49=3,4.27,IF(OR(AL49=5,AL49=4),4.41,IF(OR(AL49=6,AL49=7),4.55,IF(OR(AL49=8,AL49=9),4.7,IF(OR(AL49=10,AL49=11,AL49=12),4.85,IF(OR(AL49=13,AL49=14,AL49=15),5.01,IF(OR(AL49=16,AL49=17,AL49=18),5.17,5.34)))))))))), IF(AQ49="Գ-3", IF(AL49=0,3.21,IF(AL49=1,3.31,IF(AL49=2,3.42,IF(AL49=3,3.53,IF(OR(AL49=5,AL49=4),3.64,IF(OR(AL49=6,AL49=7),3.76,IF(OR(AL49=8,AL49=9),3.88,IF(OR(AL49=10,AL49=11,AL49=12),4.01,IF(OR(AL49=13,AL49=14,AL49=15),4.13,IF(OR(AL49=16,AL49=17,AL49=18),4.27,4.4)))))))))), IF(AQ49="Ա-1", IF(AL49=0,2.66,IF(AL49=1,2.75,IF(AL49=2,2.83,IF(AL49=3,2.92,IF(OR(AL49=5,AL49=4),3.02,IF(OR(AL49=6,AL49=7),3.11,IF(OR(AL49=8,AL49=9),3.21,IF(OR(AL49=10,AL49=11,AL49=12),3.31,IF(OR(AL49=13,AL49=14,AL49=15),3.42,IF(OR(AL49=16,AL49=17,AL49=18),3.53,3.64)))))))))), IF(AQ49="Ա-2", IF(AL49=0,2.28,IF(AL49=1,2.35,IF(AL49=2,2.43,IF(AL49=3,2.5,IF(OR(AL49=5,AL49=4),2.58,IF(OR(AL49=6,AL49=7),2.66,IF(OR(AL49=8,AL49=9),2.75,IF(OR(AL49=10,AL49=11,AL49=12),2.83,IF(OR(AL49=13,AL49=14,AL49=15),2.92,IF(OR(AL49=16,AL49=17,AL49=18),3.01,3.11)))))))))),IF(AQ49="Ա-3", IF(AL49=0,1.96,IF(AL49=1,2.02,IF(AL49=2,2.08,IF(AL49=3,2.15,IF(OR(AL49=5,AL49=4),2.21,IF(OR(AL49=6,AL49=7),2.28,IF(OR(AL49=8,AL49=9),2.35,IF(OR(AL49=10,AL49=11,AL49=12),2.42,IF(OR(AL49=13,AL49=14,AL49=15),2.5,IF(OR(AL49=16,AL49=17,AL49=18),2.58,2.66)))))))))), IF(AQ49="Կ-1", IF(AL49=0,1.68,IF(AL49=1,1.73,IF(AL49=2,1.79,IF(AL49=3,1.84,IF(OR(AL49=5,AL49=4),1.9,IF(OR(AL49=6,AL49=7),1.96,IF(OR(AL49=8,AL49=9),2.02,IF(OR(AL49=10,AL49=11,AL49=12),2.08,IF(OR(AL49=13,AL49=14,AL49=15),2.14,IF(OR(AL49=16,AL49=17,AL49=18),2.21,2.28)))))))))), IF(AQ49="Կ-2", IF(AL49=0,1.45,IF(AL49=1,1.49,IF(AL49=2,1.54,IF(AL49=3,1.59,IF(OR(AL49=5,AL49=4),1.63,IF(OR(AL49=6,AL49=7),1.68,IF(OR(AL49=8,AL49=9),1.73,IF(OR(AL49=10,AL49=11,AL49=12),1.79,IF(OR(AL49=13,AL49=14,AL49=15),1.84,IF(OR(AL49=16,AL49=17,AL49=18),1.9,1.95)))))))))),IF(AQ49="Կ-3", IF(AL49=0,1.25,IF(AL49=1,1.29,IF(AL49=2,1.33,IF(AL49=3,1.37,IF(OR(AL49=5,AL49=4),1.41,IF(OR(AL49=6,AL49=7),1.45,IF(OR(AL49=8,AL49=9),1.49,IF(OR(AL49=10,AL49=11,AL49=12),1.54,IF(OR(AL49=13,AL49=14,AL49=15),1.58,IF(OR(AL49=16,AL49=17,AL49=18),1.63,1.68)))))))))), "Error"))))))))))))</f>
        <v>4.41</v>
      </c>
      <c r="AN49" s="456">
        <v>83200</v>
      </c>
      <c r="AO49" s="456"/>
      <c r="AP49" s="456"/>
      <c r="AQ49" s="589" t="str">
        <f>+AG49</f>
        <v>Գ-2</v>
      </c>
      <c r="AR49" s="456">
        <f>AN49*AM49</f>
        <v>366912</v>
      </c>
      <c r="AS49" s="590">
        <f>AR49+AO49+AP49</f>
        <v>366912</v>
      </c>
      <c r="AT49" s="590">
        <f>+AS49*13</f>
        <v>4769856</v>
      </c>
    </row>
    <row r="50" spans="2:46" s="587" customFormat="1" ht="81">
      <c r="B50" s="816">
        <v>29</v>
      </c>
      <c r="C50" s="849" t="s">
        <v>3363</v>
      </c>
      <c r="D50" s="828" t="s">
        <v>1960</v>
      </c>
      <c r="E50" s="818">
        <v>1991</v>
      </c>
      <c r="F50" s="831" t="s">
        <v>1060</v>
      </c>
      <c r="G50" s="820">
        <v>1</v>
      </c>
      <c r="H50" s="827">
        <v>1</v>
      </c>
      <c r="I50" s="821">
        <f>IF(G50&lt;1,0,IF(M50="Բ-1",IF(H50=0,6.94,IF(H50=1,7.17,IF(H50=2,7.41,IF(H50=3,7.66,IF(OR(H50=5,H50=4),7.92,IF(OR(H50=6,H50=7),8.18,IF(OR(H50=8,H50=9),8.46,IF(OR(H50=10,H50=11,H50=12),8.74,IF(OR(H50=13,H50=14,H50=15),9.03,IF(OR(H50=16,H50=17,H50=18),9.33,9.65)))))))))),IF(M50="Բ-2", IF(H50=0,5.71,IF(H50=1,5.89,IF(H50=2,6.09,IF(H50=3,6.29,IF(OR(H50=5,H50=4),6.5,IF(OR(H50=6,H50=7),6.72,IF(OR(H50=8,H50=9),6.94,IF(OR(H50=10,H50=11,H50=12),7.17,IF(OR(H50=13,H50=14,H50=15),7.41,IF(OR(H50=16,H50=17,H50=18),7.65,7.91)))))))))), IF(M50="Գ-1", IF(H50=0,4.7,IF(H50=1,4.86,IF(H50=2,5.01,IF(H50=3,5.18,IF(OR(H50=5,H50=4),5.35,IF(OR(H50=6,H50=7),5.52,IF(OR(H50=8,H50=9),5.71,IF(OR(H50=10,H50=11,H50=12),5.89,IF(OR(H50=13,H50=14,H50=15),6.09,IF(OR(H50=16,H50=17,H50=18),6.29,6.49)))))))))), IF(M50="Գ-2", IF(H50=0,3.88,IF(H50=1,4.01,IF(H50=2,4.14,IF(H50=3,4.27,IF(OR(H50=5,H50=4),4.41,IF(OR(H50=6,H50=7),4.55,IF(OR(H50=8,H50=9),4.7,IF(OR(H50=10,H50=11,H50=12),4.85,IF(OR(H50=13,H50=14,H50=15),5.01,IF(OR(H50=16,H50=17,H50=18),5.17,5.34)))))))))), IF(M50="Գ-3", IF(H50=0,3.21,IF(H50=1,3.31,IF(H50=2,3.42,IF(H50=3,3.53,IF(OR(H50=5,H50=4),3.64,IF(OR(H50=6,H50=7),3.76,IF(OR(H50=8,H50=9),3.88,IF(OR(H50=10,H50=11,H50=12),4.01,IF(OR(H50=13,H50=14,H50=15),4.13,IF(OR(H50=16,H50=17,H50=18),4.27,4.4)))))))))), IF(M50="Ա-1", IF(H50=0,2.66,IF(H50=1,2.75,IF(H50=2,2.83,IF(H50=3,2.92,IF(OR(H50=5,H50=4),3.02,IF(OR(H50=6,H50=7),3.11,IF(OR(H50=8,H50=9),3.21,IF(OR(H50=10,H50=11,H50=12),3.31,IF(OR(H50=13,H50=14,H50=15),3.42,IF(OR(H50=16,H50=17,H50=18),3.53,3.64)))))))))), IF(M50="Ա-2", IF(H50=0,2.28,IF(H50=1,2.35,IF(H50=2,2.43,IF(H50=3,2.5,IF(OR(H50=5,H50=4),2.58,IF(OR(H50=6,H50=7),2.66,IF(OR(H50=8,H50=9),2.75,IF(OR(H50=10,H50=11,H50=12),2.83,IF(OR(H50=13,H50=14,H50=15),2.92,IF(OR(H50=16,H50=17,H50=18),3.01,3.11)))))))))),IF(M50="Ա-3", IF(H50=0,1.96,IF(H50=1,2.02,IF(H50=2,2.08,IF(H50=3,2.15,IF(OR(H50=5,H50=4),2.21,IF(OR(H50=6,H50=7),2.28,IF(OR(H50=8,H50=9),2.35,IF(OR(H50=10,H50=11,H50=12),2.42,IF(OR(H50=13,H50=14,H50=15),2.5,IF(OR(H50=16,H50=17,H50=18),2.58,2.66)))))))))), IF(M50="Կ-1", IF(H50=0,1.68,IF(H50=1,1.73,IF(H50=2,1.79,IF(H50=3,1.84,IF(OR(H50=5,H50=4),1.9,IF(OR(H50=6,H50=7),1.96,IF(OR(H50=8,H50=9),2.02,IF(OR(H50=10,H50=11,H50=12),2.08,IF(OR(H50=13,H50=14,H50=15),2.14,IF(OR(H50=16,H50=17,H50=18),2.21,2.28)))))))))), IF(M50="Կ-2", IF(H50=0,1.45,IF(H50=1,1.49,IF(H50=2,1.54,IF(H50=3,1.59,IF(OR(H50=5,H50=4),1.63,IF(OR(H50=6,H50=7),1.68,IF(OR(H50=8,H50=9),1.73,IF(OR(H50=10,H50=11,H50=12),1.79,IF(OR(H50=13,H50=14,H50=15),1.84,IF(OR(H50=16,H50=17,H50=18),1.9,1.95)))))))))),IF(M50="Կ-3", IF(H50=0,1.25,IF(H50=1,1.29,IF(H50=2,1.33,IF(H50=3,1.37,IF(OR(H50=5,H50=4),1.41,IF(OR(H50=6,H50=7),1.45,IF(OR(H50=8,H50=9),1.49,IF(OR(H50=10,H50=11,H50=12),1.54,IF(OR(H50=13,H50=14,H50=15),1.58,IF(OR(H50=16,H50=17,H50=18),1.63,1.68)))))))))), "Error"))))))))))))</f>
        <v>4.01</v>
      </c>
      <c r="J50" s="799">
        <v>83200</v>
      </c>
      <c r="K50" s="799"/>
      <c r="L50" s="799"/>
      <c r="M50" s="822" t="s">
        <v>83</v>
      </c>
      <c r="N50" s="799">
        <f>J50*I50</f>
        <v>333632</v>
      </c>
      <c r="O50" s="823">
        <f>I50*J50+K50+L50</f>
        <v>333632</v>
      </c>
      <c r="P50" s="823">
        <f>+O50*13</f>
        <v>4337216</v>
      </c>
      <c r="Q50" s="592">
        <f>+G50</f>
        <v>1</v>
      </c>
      <c r="R50" s="592">
        <f>+H50+1</f>
        <v>2</v>
      </c>
      <c r="S50" s="588">
        <f>IF(Q50&lt;1,0,IF(W50="Բ-1",IF(R50=0,6.94,IF(R50=1,7.17,IF(R50=2,7.41,IF(R50=3,7.66,IF(OR(R50=5,R50=4),7.92,IF(OR(R50=6,R50=7),8.18,IF(OR(R50=8,R50=9),8.46,IF(OR(R50=10,R50=11,R50=12),8.74,IF(OR(R50=13,R50=14,R50=15),9.03,IF(OR(R50=16,R50=17,R50=18),9.33,9.65)))))))))),IF(W50="Բ-2", IF(R50=0,5.71,IF(R50=1,5.89,IF(R50=2,6.09,IF(R50=3,6.29,IF(OR(R50=5,R50=4),6.5,IF(OR(R50=6,R50=7),6.72,IF(OR(R50=8,R50=9),6.94,IF(OR(R50=10,R50=11,R50=12),7.17,IF(OR(R50=13,R50=14,R50=15),7.41,IF(OR(R50=16,R50=17,R50=18),7.65,7.91)))))))))), IF(W50="Գ-1", IF(R50=0,4.7,IF(R50=1,4.86,IF(R50=2,5.01,IF(R50=3,5.18,IF(OR(R50=5,R50=4),5.35,IF(OR(R50=6,R50=7),5.52,IF(OR(R50=8,R50=9),5.71,IF(OR(R50=10,R50=11,R50=12),5.89,IF(OR(R50=13,R50=14,R50=15),6.09,IF(OR(R50=16,R50=17,R50=18),6.29,6.49)))))))))), IF(W50="Գ-2", IF(R50=0,3.88,IF(R50=1,4.01,IF(R50=2,4.14,IF(R50=3,4.27,IF(OR(R50=5,R50=4),4.41,IF(OR(R50=6,R50=7),4.55,IF(OR(R50=8,R50=9),4.7,IF(OR(R50=10,R50=11,R50=12),4.85,IF(OR(R50=13,R50=14,R50=15),5.01,IF(OR(R50=16,R50=17,R50=18),5.17,5.34)))))))))), IF(W50="Գ-3", IF(R50=0,3.21,IF(R50=1,3.31,IF(R50=2,3.42,IF(R50=3,3.53,IF(OR(R50=5,R50=4),3.64,IF(OR(R50=6,R50=7),3.76,IF(OR(R50=8,R50=9),3.88,IF(OR(R50=10,R50=11,R50=12),4.01,IF(OR(R50=13,R50=14,R50=15),4.13,IF(OR(R50=16,R50=17,R50=18),4.27,4.4)))))))))), IF(W50="Ա-1", IF(R50=0,2.66,IF(R50=1,2.75,IF(R50=2,2.83,IF(R50=3,2.92,IF(OR(R50=5,R50=4),3.02,IF(OR(R50=6,R50=7),3.11,IF(OR(R50=8,R50=9),3.21,IF(OR(R50=10,R50=11,R50=12),3.31,IF(OR(R50=13,R50=14,R50=15),3.42,IF(OR(R50=16,R50=17,R50=18),3.53,3.64)))))))))), IF(W50="Ա-2", IF(R50=0,2.28,IF(R50=1,2.35,IF(R50=2,2.43,IF(R50=3,2.5,IF(OR(R50=5,R50=4),2.58,IF(OR(R50=6,R50=7),2.66,IF(OR(R50=8,R50=9),2.75,IF(OR(R50=10,R50=11,R50=12),2.83,IF(OR(R50=13,R50=14,R50=15),2.92,IF(OR(R50=16,R50=17,R50=18),3.01,3.11)))))))))),IF(W50="Ա-3", IF(R50=0,1.96,IF(R50=1,2.02,IF(R50=2,2.08,IF(R50=3,2.15,IF(OR(R50=5,R50=4),2.21,IF(OR(R50=6,R50=7),2.28,IF(OR(R50=8,R50=9),2.35,IF(OR(R50=10,R50=11,R50=12),2.42,IF(OR(R50=13,R50=14,R50=15),2.5,IF(OR(R50=16,R50=17,R50=18),2.58,2.66)))))))))), IF(W50="Կ-1", IF(R50=0,1.68,IF(R50=1,1.73,IF(R50=2,1.79,IF(R50=3,1.84,IF(OR(R50=5,R50=4),1.9,IF(OR(R50=6,R50=7),1.96,IF(OR(R50=8,R50=9),2.02,IF(OR(R50=10,R50=11,R50=12),2.08,IF(OR(R50=13,R50=14,R50=15),2.14,IF(OR(R50=16,R50=17,R50=18),2.21,2.28)))))))))), IF(W50="Կ-2", IF(R50=0,1.45,IF(R50=1,1.49,IF(R50=2,1.54,IF(R50=3,1.59,IF(OR(R50=5,R50=4),1.63,IF(OR(R50=6,R50=7),1.68,IF(OR(R50=8,R50=9),1.73,IF(OR(R50=10,R50=11,R50=12),1.79,IF(OR(R50=13,R50=14,R50=15),1.84,IF(OR(R50=16,R50=17,R50=18),1.9,1.95)))))))))),IF(W50="Կ-3", IF(R50=0,1.25,IF(R50=1,1.29,IF(R50=2,1.33,IF(R50=3,1.37,IF(OR(R50=5,R50=4),1.41,IF(OR(R50=6,R50=7),1.45,IF(OR(R50=8,R50=9),1.49,IF(OR(R50=10,R50=11,R50=12),1.54,IF(OR(R50=13,R50=14,R50=15),1.58,IF(OR(R50=16,R50=17,R50=18),1.63,1.68)))))))))), "Error"))))))))))))</f>
        <v>4.1399999999999997</v>
      </c>
      <c r="T50" s="456">
        <v>83200</v>
      </c>
      <c r="U50" s="456"/>
      <c r="V50" s="456"/>
      <c r="W50" s="589" t="str">
        <f>+M50</f>
        <v>Գ-2</v>
      </c>
      <c r="X50" s="456">
        <f>T50*S50</f>
        <v>344448</v>
      </c>
      <c r="Y50" s="590">
        <f>+U50+V50+X50</f>
        <v>344448</v>
      </c>
      <c r="Z50" s="590">
        <f>+Y50*13</f>
        <v>4477824</v>
      </c>
      <c r="AA50" s="592">
        <f>+Q50</f>
        <v>1</v>
      </c>
      <c r="AB50" s="592">
        <f>+R50+1</f>
        <v>3</v>
      </c>
      <c r="AC50" s="588">
        <f>IF(AA50&lt;1,0,IF(AG50="Բ-1",IF(AB50=0,6.94,IF(AB50=1,7.17,IF(AB50=2,7.41,IF(AB50=3,7.66,IF(OR(AB50=5,AB50=4),7.92,IF(OR(AB50=6,AB50=7),8.18,IF(OR(AB50=8,AB50=9),8.46,IF(OR(AB50=10,AB50=11,AB50=12),8.74,IF(OR(AB50=13,AB50=14,AB50=15),9.03,IF(OR(AB50=16,AB50=17,AB50=18),9.33,9.65)))))))))),IF(AG50="Բ-2", IF(AB50=0,5.71,IF(AB50=1,5.89,IF(AB50=2,6.09,IF(AB50=3,6.29,IF(OR(AB50=5,AB50=4),6.5,IF(OR(AB50=6,AB50=7),6.72,IF(OR(AB50=8,AB50=9),6.94,IF(OR(AB50=10,AB50=11,AB50=12),7.17,IF(OR(AB50=13,AB50=14,AB50=15),7.41,IF(OR(AB50=16,AB50=17,AB50=18),7.65,7.91)))))))))), IF(AG50="Գ-1", IF(AB50=0,4.7,IF(AB50=1,4.86,IF(AB50=2,5.01,IF(AB50=3,5.18,IF(OR(AB50=5,AB50=4),5.35,IF(OR(AB50=6,AB50=7),5.52,IF(OR(AB50=8,AB50=9),5.71,IF(OR(AB50=10,AB50=11,AB50=12),5.89,IF(OR(AB50=13,AB50=14,AB50=15),6.09,IF(OR(AB50=16,AB50=17,AB50=18),6.29,6.49)))))))))), IF(AG50="Գ-2", IF(AB50=0,3.88,IF(AB50=1,4.01,IF(AB50=2,4.14,IF(AB50=3,4.27,IF(OR(AB50=5,AB50=4),4.41,IF(OR(AB50=6,AB50=7),4.55,IF(OR(AB50=8,AB50=9),4.7,IF(OR(AB50=10,AB50=11,AB50=12),4.85,IF(OR(AB50=13,AB50=14,AB50=15),5.01,IF(OR(AB50=16,AB50=17,AB50=18),5.17,5.34)))))))))), IF(AG50="Գ-3", IF(AB50=0,3.21,IF(AB50=1,3.31,IF(AB50=2,3.42,IF(AB50=3,3.53,IF(OR(AB50=5,AB50=4),3.64,IF(OR(AB50=6,AB50=7),3.76,IF(OR(AB50=8,AB50=9),3.88,IF(OR(AB50=10,AB50=11,AB50=12),4.01,IF(OR(AB50=13,AB50=14,AB50=15),4.13,IF(OR(AB50=16,AB50=17,AB50=18),4.27,4.4)))))))))), IF(AG50="Ա-1", IF(AB50=0,2.66,IF(AB50=1,2.75,IF(AB50=2,2.83,IF(AB50=3,2.92,IF(OR(AB50=5,AB50=4),3.02,IF(OR(AB50=6,AB50=7),3.11,IF(OR(AB50=8,AB50=9),3.21,IF(OR(AB50=10,AB50=11,AB50=12),3.31,IF(OR(AB50=13,AB50=14,AB50=15),3.42,IF(OR(AB50=16,AB50=17,AB50=18),3.53,3.64)))))))))), IF(AG50="Ա-2", IF(AB50=0,2.28,IF(AB50=1,2.35,IF(AB50=2,2.43,IF(AB50=3,2.5,IF(OR(AB50=5,AB50=4),2.58,IF(OR(AB50=6,AB50=7),2.66,IF(OR(AB50=8,AB50=9),2.75,IF(OR(AB50=10,AB50=11,AB50=12),2.83,IF(OR(AB50=13,AB50=14,AB50=15),2.92,IF(OR(AB50=16,AB50=17,AB50=18),3.01,3.11)))))))))),IF(AG50="Ա-3", IF(AB50=0,1.96,IF(AB50=1,2.02,IF(AB50=2,2.08,IF(AB50=3,2.15,IF(OR(AB50=5,AB50=4),2.21,IF(OR(AB50=6,AB50=7),2.28,IF(OR(AB50=8,AB50=9),2.35,IF(OR(AB50=10,AB50=11,AB50=12),2.42,IF(OR(AB50=13,AB50=14,AB50=15),2.5,IF(OR(AB50=16,AB50=17,AB50=18),2.58,2.66)))))))))), IF(AG50="Կ-1", IF(AB50=0,1.68,IF(AB50=1,1.73,IF(AB50=2,1.79,IF(AB50=3,1.84,IF(OR(AB50=5,AB50=4),1.9,IF(OR(AB50=6,AB50=7),1.96,IF(OR(AB50=8,AB50=9),2.02,IF(OR(AB50=10,AB50=11,AB50=12),2.08,IF(OR(AB50=13,AB50=14,AB50=15),2.14,IF(OR(AB50=16,AB50=17,AB50=18),2.21,2.28)))))))))), IF(AG50="Կ-2", IF(AB50=0,1.45,IF(AB50=1,1.49,IF(AB50=2,1.54,IF(AB50=3,1.59,IF(OR(AB50=5,AB50=4),1.63,IF(OR(AB50=6,AB50=7),1.68,IF(OR(AB50=8,AB50=9),1.73,IF(OR(AB50=10,AB50=11,AB50=12),1.79,IF(OR(AB50=13,AB50=14,AB50=15),1.84,IF(OR(AB50=16,AB50=17,AB50=18),1.9,1.95)))))))))),IF(AG50="Կ-3", IF(AB50=0,1.25,IF(AB50=1,1.29,IF(AB50=2,1.33,IF(AB50=3,1.37,IF(OR(AB50=5,AB50=4),1.41,IF(OR(AB50=6,AB50=7),1.45,IF(OR(AB50=8,AB50=9),1.49,IF(OR(AB50=10,AB50=11,AB50=12),1.54,IF(OR(AB50=13,AB50=14,AB50=15),1.58,IF(OR(AB50=16,AB50=17,AB50=18),1.63,1.68)))))))))), "Error"))))))))))))</f>
        <v>4.2699999999999996</v>
      </c>
      <c r="AD50" s="456">
        <v>83200</v>
      </c>
      <c r="AE50" s="456"/>
      <c r="AF50" s="456"/>
      <c r="AG50" s="589" t="str">
        <f>+W50</f>
        <v>Գ-2</v>
      </c>
      <c r="AH50" s="456">
        <f>AD50*AC50</f>
        <v>355263.99999999994</v>
      </c>
      <c r="AI50" s="590">
        <f>AH50+AE50+AF50</f>
        <v>355263.99999999994</v>
      </c>
      <c r="AJ50" s="590">
        <f>+AI50*13</f>
        <v>4618431.9999999991</v>
      </c>
      <c r="AK50" s="592">
        <f>+AA50</f>
        <v>1</v>
      </c>
      <c r="AL50" s="592">
        <f>+AB50+1</f>
        <v>4</v>
      </c>
      <c r="AM50" s="588">
        <f>IF(AK50&lt;1,0,IF(AQ50="Բ-1",IF(AL50=0,6.94,IF(AL50=1,7.17,IF(AL50=2,7.41,IF(AL50=3,7.66,IF(OR(AL50=5,AL50=4),7.92,IF(OR(AL50=6,AL50=7),8.18,IF(OR(AL50=8,AL50=9),8.46,IF(OR(AL50=10,AL50=11,AL50=12),8.74,IF(OR(AL50=13,AL50=14,AL50=15),9.03,IF(OR(AL50=16,AL50=17,AL50=18),9.33,9.65)))))))))),IF(AQ50="Բ-2", IF(AL50=0,5.71,IF(AL50=1,5.89,IF(AL50=2,6.09,IF(AL50=3,6.29,IF(OR(AL50=5,AL50=4),6.5,IF(OR(AL50=6,AL50=7),6.72,IF(OR(AL50=8,AL50=9),6.94,IF(OR(AL50=10,AL50=11,AL50=12),7.17,IF(OR(AL50=13,AL50=14,AL50=15),7.41,IF(OR(AL50=16,AL50=17,AL50=18),7.65,7.91)))))))))), IF(AQ50="Գ-1", IF(AL50=0,4.7,IF(AL50=1,4.86,IF(AL50=2,5.01,IF(AL50=3,5.18,IF(OR(AL50=5,AL50=4),5.35,IF(OR(AL50=6,AL50=7),5.52,IF(OR(AL50=8,AL50=9),5.71,IF(OR(AL50=10,AL50=11,AL50=12),5.89,IF(OR(AL50=13,AL50=14,AL50=15),6.09,IF(OR(AL50=16,AL50=17,AL50=18),6.29,6.49)))))))))), IF(AQ50="Գ-2", IF(AL50=0,3.88,IF(AL50=1,4.01,IF(AL50=2,4.14,IF(AL50=3,4.27,IF(OR(AL50=5,AL50=4),4.41,IF(OR(AL50=6,AL50=7),4.55,IF(OR(AL50=8,AL50=9),4.7,IF(OR(AL50=10,AL50=11,AL50=12),4.85,IF(OR(AL50=13,AL50=14,AL50=15),5.01,IF(OR(AL50=16,AL50=17,AL50=18),5.17,5.34)))))))))), IF(AQ50="Գ-3", IF(AL50=0,3.21,IF(AL50=1,3.31,IF(AL50=2,3.42,IF(AL50=3,3.53,IF(OR(AL50=5,AL50=4),3.64,IF(OR(AL50=6,AL50=7),3.76,IF(OR(AL50=8,AL50=9),3.88,IF(OR(AL50=10,AL50=11,AL50=12),4.01,IF(OR(AL50=13,AL50=14,AL50=15),4.13,IF(OR(AL50=16,AL50=17,AL50=18),4.27,4.4)))))))))), IF(AQ50="Ա-1", IF(AL50=0,2.66,IF(AL50=1,2.75,IF(AL50=2,2.83,IF(AL50=3,2.92,IF(OR(AL50=5,AL50=4),3.02,IF(OR(AL50=6,AL50=7),3.11,IF(OR(AL50=8,AL50=9),3.21,IF(OR(AL50=10,AL50=11,AL50=12),3.31,IF(OR(AL50=13,AL50=14,AL50=15),3.42,IF(OR(AL50=16,AL50=17,AL50=18),3.53,3.64)))))))))), IF(AQ50="Ա-2", IF(AL50=0,2.28,IF(AL50=1,2.35,IF(AL50=2,2.43,IF(AL50=3,2.5,IF(OR(AL50=5,AL50=4),2.58,IF(OR(AL50=6,AL50=7),2.66,IF(OR(AL50=8,AL50=9),2.75,IF(OR(AL50=10,AL50=11,AL50=12),2.83,IF(OR(AL50=13,AL50=14,AL50=15),2.92,IF(OR(AL50=16,AL50=17,AL50=18),3.01,3.11)))))))))),IF(AQ50="Ա-3", IF(AL50=0,1.96,IF(AL50=1,2.02,IF(AL50=2,2.08,IF(AL50=3,2.15,IF(OR(AL50=5,AL50=4),2.21,IF(OR(AL50=6,AL50=7),2.28,IF(OR(AL50=8,AL50=9),2.35,IF(OR(AL50=10,AL50=11,AL50=12),2.42,IF(OR(AL50=13,AL50=14,AL50=15),2.5,IF(OR(AL50=16,AL50=17,AL50=18),2.58,2.66)))))))))), IF(AQ50="Կ-1", IF(AL50=0,1.68,IF(AL50=1,1.73,IF(AL50=2,1.79,IF(AL50=3,1.84,IF(OR(AL50=5,AL50=4),1.9,IF(OR(AL50=6,AL50=7),1.96,IF(OR(AL50=8,AL50=9),2.02,IF(OR(AL50=10,AL50=11,AL50=12),2.08,IF(OR(AL50=13,AL50=14,AL50=15),2.14,IF(OR(AL50=16,AL50=17,AL50=18),2.21,2.28)))))))))), IF(AQ50="Կ-2", IF(AL50=0,1.45,IF(AL50=1,1.49,IF(AL50=2,1.54,IF(AL50=3,1.59,IF(OR(AL50=5,AL50=4),1.63,IF(OR(AL50=6,AL50=7),1.68,IF(OR(AL50=8,AL50=9),1.73,IF(OR(AL50=10,AL50=11,AL50=12),1.79,IF(OR(AL50=13,AL50=14,AL50=15),1.84,IF(OR(AL50=16,AL50=17,AL50=18),1.9,1.95)))))))))),IF(AQ50="Կ-3", IF(AL50=0,1.25,IF(AL50=1,1.29,IF(AL50=2,1.33,IF(AL50=3,1.37,IF(OR(AL50=5,AL50=4),1.41,IF(OR(AL50=6,AL50=7),1.45,IF(OR(AL50=8,AL50=9),1.49,IF(OR(AL50=10,AL50=11,AL50=12),1.54,IF(OR(AL50=13,AL50=14,AL50=15),1.58,IF(OR(AL50=16,AL50=17,AL50=18),1.63,1.68)))))))))), "Error"))))))))))))</f>
        <v>4.41</v>
      </c>
      <c r="AN50" s="456">
        <v>83200</v>
      </c>
      <c r="AO50" s="456"/>
      <c r="AP50" s="456"/>
      <c r="AQ50" s="589" t="str">
        <f>+AG50</f>
        <v>Գ-2</v>
      </c>
      <c r="AR50" s="456">
        <f>AN50*AM50</f>
        <v>366912</v>
      </c>
      <c r="AS50" s="590">
        <f>AR50+AO50+AP50</f>
        <v>366912</v>
      </c>
      <c r="AT50" s="590">
        <f>+AS50*13</f>
        <v>4769856</v>
      </c>
    </row>
    <row r="51" spans="2:46" s="587" customFormat="1" ht="81">
      <c r="B51" s="816">
        <v>30</v>
      </c>
      <c r="C51" s="849" t="s">
        <v>1295</v>
      </c>
      <c r="D51" s="828" t="s">
        <v>1960</v>
      </c>
      <c r="E51" s="818">
        <v>1997</v>
      </c>
      <c r="F51" s="831" t="s">
        <v>1061</v>
      </c>
      <c r="G51" s="820">
        <v>1</v>
      </c>
      <c r="H51" s="827">
        <v>3</v>
      </c>
      <c r="I51" s="821">
        <f t="shared" si="4"/>
        <v>3.53</v>
      </c>
      <c r="J51" s="799">
        <v>83200</v>
      </c>
      <c r="K51" s="799"/>
      <c r="L51" s="799"/>
      <c r="M51" s="822" t="s">
        <v>417</v>
      </c>
      <c r="N51" s="799">
        <f t="shared" si="5"/>
        <v>293696</v>
      </c>
      <c r="O51" s="823">
        <f t="shared" si="6"/>
        <v>293696</v>
      </c>
      <c r="P51" s="823">
        <f t="shared" si="7"/>
        <v>3818048</v>
      </c>
      <c r="Q51" s="592">
        <f t="shared" si="26"/>
        <v>1</v>
      </c>
      <c r="R51" s="592">
        <f t="shared" si="8"/>
        <v>4</v>
      </c>
      <c r="S51" s="588">
        <f t="shared" si="9"/>
        <v>3.64</v>
      </c>
      <c r="T51" s="456">
        <v>83200</v>
      </c>
      <c r="U51" s="456"/>
      <c r="V51" s="456"/>
      <c r="W51" s="589" t="str">
        <f t="shared" si="10"/>
        <v>Գ-3</v>
      </c>
      <c r="X51" s="456">
        <f t="shared" si="20"/>
        <v>302848</v>
      </c>
      <c r="Y51" s="590">
        <f t="shared" si="21"/>
        <v>302848</v>
      </c>
      <c r="Z51" s="590">
        <f t="shared" si="11"/>
        <v>3937024</v>
      </c>
      <c r="AA51" s="592">
        <f t="shared" si="27"/>
        <v>1</v>
      </c>
      <c r="AB51" s="592">
        <f t="shared" si="12"/>
        <v>5</v>
      </c>
      <c r="AC51" s="588">
        <f t="shared" si="13"/>
        <v>3.64</v>
      </c>
      <c r="AD51" s="456">
        <v>83200</v>
      </c>
      <c r="AE51" s="456"/>
      <c r="AF51" s="456"/>
      <c r="AG51" s="589" t="str">
        <f t="shared" si="14"/>
        <v>Գ-3</v>
      </c>
      <c r="AH51" s="456">
        <f t="shared" si="22"/>
        <v>302848</v>
      </c>
      <c r="AI51" s="590">
        <f t="shared" si="23"/>
        <v>302848</v>
      </c>
      <c r="AJ51" s="590">
        <f t="shared" si="15"/>
        <v>3937024</v>
      </c>
      <c r="AK51" s="592">
        <f t="shared" si="28"/>
        <v>1</v>
      </c>
      <c r="AL51" s="592">
        <f t="shared" si="16"/>
        <v>6</v>
      </c>
      <c r="AM51" s="588">
        <f t="shared" si="17"/>
        <v>3.76</v>
      </c>
      <c r="AN51" s="456">
        <v>83200</v>
      </c>
      <c r="AO51" s="456"/>
      <c r="AP51" s="456"/>
      <c r="AQ51" s="589" t="str">
        <f t="shared" si="18"/>
        <v>Գ-3</v>
      </c>
      <c r="AR51" s="456">
        <f t="shared" si="24"/>
        <v>312832</v>
      </c>
      <c r="AS51" s="590">
        <f t="shared" si="25"/>
        <v>312832</v>
      </c>
      <c r="AT51" s="590">
        <f t="shared" si="19"/>
        <v>4066816</v>
      </c>
    </row>
    <row r="52" spans="2:46" s="587" customFormat="1" ht="81">
      <c r="B52" s="816">
        <v>31</v>
      </c>
      <c r="C52" s="931" t="s">
        <v>78</v>
      </c>
      <c r="D52" s="932"/>
      <c r="E52" s="933"/>
      <c r="F52" s="934" t="s">
        <v>1061</v>
      </c>
      <c r="G52" s="935">
        <v>1</v>
      </c>
      <c r="H52" s="936">
        <v>6</v>
      </c>
      <c r="I52" s="937">
        <f t="shared" si="4"/>
        <v>3.76</v>
      </c>
      <c r="J52" s="938">
        <v>83200</v>
      </c>
      <c r="K52" s="938"/>
      <c r="L52" s="938"/>
      <c r="M52" s="939" t="s">
        <v>417</v>
      </c>
      <c r="N52" s="938">
        <f t="shared" si="5"/>
        <v>312832</v>
      </c>
      <c r="O52" s="940">
        <f t="shared" si="6"/>
        <v>312832</v>
      </c>
      <c r="P52" s="940">
        <f t="shared" si="7"/>
        <v>4066816</v>
      </c>
      <c r="Q52" s="592">
        <f t="shared" si="26"/>
        <v>1</v>
      </c>
      <c r="R52" s="592">
        <f t="shared" si="8"/>
        <v>7</v>
      </c>
      <c r="S52" s="588">
        <f t="shared" si="9"/>
        <v>3.76</v>
      </c>
      <c r="T52" s="456">
        <v>83200</v>
      </c>
      <c r="U52" s="456"/>
      <c r="V52" s="456"/>
      <c r="W52" s="589" t="str">
        <f t="shared" si="10"/>
        <v>Գ-3</v>
      </c>
      <c r="X52" s="456">
        <f t="shared" si="20"/>
        <v>312832</v>
      </c>
      <c r="Y52" s="590">
        <f t="shared" si="21"/>
        <v>312832</v>
      </c>
      <c r="Z52" s="590">
        <f t="shared" si="11"/>
        <v>4066816</v>
      </c>
      <c r="AA52" s="592">
        <f t="shared" si="27"/>
        <v>1</v>
      </c>
      <c r="AB52" s="592">
        <f t="shared" si="12"/>
        <v>8</v>
      </c>
      <c r="AC52" s="588">
        <f t="shared" si="13"/>
        <v>3.88</v>
      </c>
      <c r="AD52" s="456">
        <v>83200</v>
      </c>
      <c r="AE52" s="456"/>
      <c r="AF52" s="456"/>
      <c r="AG52" s="589" t="str">
        <f t="shared" si="14"/>
        <v>Գ-3</v>
      </c>
      <c r="AH52" s="456">
        <f t="shared" si="22"/>
        <v>322816</v>
      </c>
      <c r="AI52" s="590">
        <f t="shared" si="23"/>
        <v>322816</v>
      </c>
      <c r="AJ52" s="590">
        <f t="shared" si="15"/>
        <v>4196608</v>
      </c>
      <c r="AK52" s="592">
        <f t="shared" si="28"/>
        <v>1</v>
      </c>
      <c r="AL52" s="592">
        <f t="shared" si="16"/>
        <v>9</v>
      </c>
      <c r="AM52" s="588">
        <f t="shared" si="17"/>
        <v>3.88</v>
      </c>
      <c r="AN52" s="456">
        <v>83200</v>
      </c>
      <c r="AO52" s="456"/>
      <c r="AP52" s="456"/>
      <c r="AQ52" s="589" t="str">
        <f t="shared" si="18"/>
        <v>Գ-3</v>
      </c>
      <c r="AR52" s="456">
        <f t="shared" si="24"/>
        <v>322816</v>
      </c>
      <c r="AS52" s="590">
        <f t="shared" si="25"/>
        <v>322816</v>
      </c>
      <c r="AT52" s="590">
        <f t="shared" si="19"/>
        <v>4196608</v>
      </c>
    </row>
    <row r="53" spans="2:46" s="587" customFormat="1" ht="67.5">
      <c r="B53" s="816">
        <v>32</v>
      </c>
      <c r="C53" s="849" t="s">
        <v>773</v>
      </c>
      <c r="D53" s="828" t="s">
        <v>1960</v>
      </c>
      <c r="E53" s="818">
        <v>1983</v>
      </c>
      <c r="F53" s="831" t="s">
        <v>991</v>
      </c>
      <c r="G53" s="820">
        <v>1</v>
      </c>
      <c r="H53" s="827">
        <v>6</v>
      </c>
      <c r="I53" s="821">
        <f t="shared" si="4"/>
        <v>5.52</v>
      </c>
      <c r="J53" s="799">
        <v>83200</v>
      </c>
      <c r="K53" s="799"/>
      <c r="L53" s="799"/>
      <c r="M53" s="822" t="s">
        <v>82</v>
      </c>
      <c r="N53" s="799">
        <f t="shared" si="5"/>
        <v>459263.99999999994</v>
      </c>
      <c r="O53" s="823">
        <f t="shared" si="6"/>
        <v>459263.99999999994</v>
      </c>
      <c r="P53" s="823">
        <f t="shared" si="7"/>
        <v>5970431.9999999991</v>
      </c>
      <c r="Q53" s="592">
        <f t="shared" si="26"/>
        <v>1</v>
      </c>
      <c r="R53" s="592">
        <f t="shared" si="8"/>
        <v>7</v>
      </c>
      <c r="S53" s="588">
        <f t="shared" si="9"/>
        <v>5.52</v>
      </c>
      <c r="T53" s="456">
        <v>83200</v>
      </c>
      <c r="U53" s="456"/>
      <c r="V53" s="456"/>
      <c r="W53" s="589" t="str">
        <f t="shared" si="10"/>
        <v>Գ-1</v>
      </c>
      <c r="X53" s="456">
        <f t="shared" si="20"/>
        <v>459263.99999999994</v>
      </c>
      <c r="Y53" s="590">
        <f t="shared" si="21"/>
        <v>459263.99999999994</v>
      </c>
      <c r="Z53" s="590">
        <f t="shared" si="11"/>
        <v>5970431.9999999991</v>
      </c>
      <c r="AA53" s="592">
        <f t="shared" si="27"/>
        <v>1</v>
      </c>
      <c r="AB53" s="592">
        <f t="shared" si="12"/>
        <v>8</v>
      </c>
      <c r="AC53" s="588">
        <f t="shared" si="13"/>
        <v>5.71</v>
      </c>
      <c r="AD53" s="456">
        <v>83200</v>
      </c>
      <c r="AE53" s="456"/>
      <c r="AF53" s="456"/>
      <c r="AG53" s="589" t="str">
        <f t="shared" si="14"/>
        <v>Գ-1</v>
      </c>
      <c r="AH53" s="456">
        <f t="shared" si="22"/>
        <v>475072</v>
      </c>
      <c r="AI53" s="590">
        <f t="shared" si="23"/>
        <v>475072</v>
      </c>
      <c r="AJ53" s="590">
        <f t="shared" si="15"/>
        <v>6175936</v>
      </c>
      <c r="AK53" s="592">
        <f t="shared" si="28"/>
        <v>1</v>
      </c>
      <c r="AL53" s="592">
        <f t="shared" si="16"/>
        <v>9</v>
      </c>
      <c r="AM53" s="588">
        <f t="shared" si="17"/>
        <v>5.71</v>
      </c>
      <c r="AN53" s="456">
        <v>83200</v>
      </c>
      <c r="AO53" s="456"/>
      <c r="AP53" s="456"/>
      <c r="AQ53" s="589" t="str">
        <f t="shared" si="18"/>
        <v>Գ-1</v>
      </c>
      <c r="AR53" s="456">
        <f t="shared" si="24"/>
        <v>475072</v>
      </c>
      <c r="AS53" s="590">
        <f t="shared" si="25"/>
        <v>475072</v>
      </c>
      <c r="AT53" s="590">
        <f t="shared" si="19"/>
        <v>6175936</v>
      </c>
    </row>
    <row r="54" spans="2:46" s="587" customFormat="1" ht="121.5">
      <c r="B54" s="816">
        <v>33</v>
      </c>
      <c r="C54" s="849" t="s">
        <v>1590</v>
      </c>
      <c r="D54" s="828" t="s">
        <v>1960</v>
      </c>
      <c r="E54" s="818">
        <v>1991</v>
      </c>
      <c r="F54" s="831" t="s">
        <v>1062</v>
      </c>
      <c r="G54" s="820">
        <v>1</v>
      </c>
      <c r="H54" s="827">
        <v>7</v>
      </c>
      <c r="I54" s="821">
        <f t="shared" si="4"/>
        <v>4.55</v>
      </c>
      <c r="J54" s="799">
        <v>83200</v>
      </c>
      <c r="K54" s="799"/>
      <c r="L54" s="799"/>
      <c r="M54" s="822" t="s">
        <v>83</v>
      </c>
      <c r="N54" s="799">
        <f t="shared" si="5"/>
        <v>378560</v>
      </c>
      <c r="O54" s="823">
        <f t="shared" si="6"/>
        <v>378560</v>
      </c>
      <c r="P54" s="823">
        <f t="shared" si="7"/>
        <v>4921280</v>
      </c>
      <c r="Q54" s="592">
        <f t="shared" si="26"/>
        <v>1</v>
      </c>
      <c r="R54" s="592">
        <f t="shared" si="8"/>
        <v>8</v>
      </c>
      <c r="S54" s="588">
        <f t="shared" si="9"/>
        <v>4.7</v>
      </c>
      <c r="T54" s="456">
        <v>83200</v>
      </c>
      <c r="U54" s="456">
        <f>S54*T54*0.05</f>
        <v>19552</v>
      </c>
      <c r="V54" s="456"/>
      <c r="W54" s="589" t="str">
        <f t="shared" si="10"/>
        <v>Գ-2</v>
      </c>
      <c r="X54" s="456">
        <f t="shared" si="20"/>
        <v>391040</v>
      </c>
      <c r="Y54" s="590">
        <f t="shared" si="21"/>
        <v>410592</v>
      </c>
      <c r="Z54" s="590">
        <f t="shared" si="11"/>
        <v>5337696</v>
      </c>
      <c r="AA54" s="592">
        <f t="shared" si="27"/>
        <v>1</v>
      </c>
      <c r="AB54" s="592">
        <f t="shared" si="12"/>
        <v>9</v>
      </c>
      <c r="AC54" s="588">
        <f t="shared" si="13"/>
        <v>4.7</v>
      </c>
      <c r="AD54" s="456">
        <v>83200</v>
      </c>
      <c r="AE54" s="456">
        <f>AC54*AD54*0.05</f>
        <v>19552</v>
      </c>
      <c r="AF54" s="456"/>
      <c r="AG54" s="589" t="str">
        <f t="shared" si="14"/>
        <v>Գ-2</v>
      </c>
      <c r="AH54" s="456">
        <f t="shared" si="22"/>
        <v>391040</v>
      </c>
      <c r="AI54" s="590">
        <f t="shared" si="23"/>
        <v>410592</v>
      </c>
      <c r="AJ54" s="590">
        <f t="shared" si="15"/>
        <v>5337696</v>
      </c>
      <c r="AK54" s="592">
        <f t="shared" si="28"/>
        <v>1</v>
      </c>
      <c r="AL54" s="592">
        <f t="shared" si="16"/>
        <v>10</v>
      </c>
      <c r="AM54" s="588">
        <f t="shared" si="17"/>
        <v>4.8499999999999996</v>
      </c>
      <c r="AN54" s="456">
        <v>83200</v>
      </c>
      <c r="AO54" s="456">
        <f>+AM54*AN54*0.05</f>
        <v>20176</v>
      </c>
      <c r="AP54" s="456"/>
      <c r="AQ54" s="589" t="str">
        <f t="shared" si="18"/>
        <v>Գ-2</v>
      </c>
      <c r="AR54" s="456">
        <f t="shared" si="24"/>
        <v>403519.99999999994</v>
      </c>
      <c r="AS54" s="590">
        <f t="shared" si="25"/>
        <v>423695.99999999994</v>
      </c>
      <c r="AT54" s="590">
        <f t="shared" si="19"/>
        <v>5508047.9999999991</v>
      </c>
    </row>
    <row r="55" spans="2:46" s="587" customFormat="1" ht="121.5">
      <c r="B55" s="816">
        <v>34</v>
      </c>
      <c r="C55" s="849" t="s">
        <v>2108</v>
      </c>
      <c r="D55" s="828" t="s">
        <v>1960</v>
      </c>
      <c r="E55" s="818">
        <v>1991</v>
      </c>
      <c r="F55" s="831" t="s">
        <v>1063</v>
      </c>
      <c r="G55" s="820">
        <v>1</v>
      </c>
      <c r="H55" s="827">
        <v>4</v>
      </c>
      <c r="I55" s="821">
        <f t="shared" si="4"/>
        <v>4.41</v>
      </c>
      <c r="J55" s="799">
        <v>83200</v>
      </c>
      <c r="K55" s="799"/>
      <c r="L55" s="799"/>
      <c r="M55" s="822" t="s">
        <v>83</v>
      </c>
      <c r="N55" s="799">
        <f t="shared" si="5"/>
        <v>366912</v>
      </c>
      <c r="O55" s="823">
        <f t="shared" si="6"/>
        <v>366912</v>
      </c>
      <c r="P55" s="823">
        <f t="shared" si="7"/>
        <v>4769856</v>
      </c>
      <c r="Q55" s="592">
        <f t="shared" si="26"/>
        <v>1</v>
      </c>
      <c r="R55" s="592">
        <f t="shared" si="8"/>
        <v>5</v>
      </c>
      <c r="S55" s="588">
        <f t="shared" si="9"/>
        <v>4.41</v>
      </c>
      <c r="T55" s="456">
        <v>83200</v>
      </c>
      <c r="U55" s="456"/>
      <c r="V55" s="456"/>
      <c r="W55" s="589" t="str">
        <f t="shared" si="10"/>
        <v>Գ-2</v>
      </c>
      <c r="X55" s="456">
        <f t="shared" si="20"/>
        <v>366912</v>
      </c>
      <c r="Y55" s="590">
        <f t="shared" si="21"/>
        <v>366912</v>
      </c>
      <c r="Z55" s="590">
        <f t="shared" si="11"/>
        <v>4769856</v>
      </c>
      <c r="AA55" s="592">
        <f t="shared" si="27"/>
        <v>1</v>
      </c>
      <c r="AB55" s="592">
        <f t="shared" si="12"/>
        <v>6</v>
      </c>
      <c r="AC55" s="588">
        <f t="shared" si="13"/>
        <v>4.55</v>
      </c>
      <c r="AD55" s="456">
        <v>83200</v>
      </c>
      <c r="AE55" s="456"/>
      <c r="AF55" s="456"/>
      <c r="AG55" s="589" t="str">
        <f t="shared" si="14"/>
        <v>Գ-2</v>
      </c>
      <c r="AH55" s="456">
        <f t="shared" si="22"/>
        <v>378560</v>
      </c>
      <c r="AI55" s="590">
        <f t="shared" si="23"/>
        <v>378560</v>
      </c>
      <c r="AJ55" s="590">
        <f t="shared" si="15"/>
        <v>4921280</v>
      </c>
      <c r="AK55" s="592">
        <f t="shared" si="28"/>
        <v>1</v>
      </c>
      <c r="AL55" s="592">
        <f t="shared" si="16"/>
        <v>7</v>
      </c>
      <c r="AM55" s="588">
        <f t="shared" si="17"/>
        <v>4.55</v>
      </c>
      <c r="AN55" s="456">
        <v>83200</v>
      </c>
      <c r="AO55" s="456"/>
      <c r="AP55" s="456"/>
      <c r="AQ55" s="589" t="str">
        <f t="shared" si="18"/>
        <v>Գ-2</v>
      </c>
      <c r="AR55" s="456">
        <f t="shared" si="24"/>
        <v>378560</v>
      </c>
      <c r="AS55" s="590">
        <f t="shared" si="25"/>
        <v>378560</v>
      </c>
      <c r="AT55" s="590">
        <f t="shared" si="19"/>
        <v>4921280</v>
      </c>
    </row>
    <row r="56" spans="2:46" s="587" customFormat="1" ht="135">
      <c r="B56" s="816">
        <v>35</v>
      </c>
      <c r="C56" s="849" t="s">
        <v>1064</v>
      </c>
      <c r="D56" s="828" t="s">
        <v>1960</v>
      </c>
      <c r="E56" s="818">
        <v>1990</v>
      </c>
      <c r="F56" s="831" t="s">
        <v>1065</v>
      </c>
      <c r="G56" s="820">
        <v>1</v>
      </c>
      <c r="H56" s="827">
        <v>6</v>
      </c>
      <c r="I56" s="821">
        <f t="shared" si="4"/>
        <v>3.76</v>
      </c>
      <c r="J56" s="799">
        <v>83200</v>
      </c>
      <c r="K56" s="799"/>
      <c r="L56" s="799"/>
      <c r="M56" s="822" t="s">
        <v>417</v>
      </c>
      <c r="N56" s="799">
        <f t="shared" si="5"/>
        <v>312832</v>
      </c>
      <c r="O56" s="823">
        <f t="shared" si="6"/>
        <v>312832</v>
      </c>
      <c r="P56" s="823">
        <f t="shared" si="7"/>
        <v>4066816</v>
      </c>
      <c r="Q56" s="592">
        <f t="shared" si="26"/>
        <v>1</v>
      </c>
      <c r="R56" s="592">
        <f t="shared" si="8"/>
        <v>7</v>
      </c>
      <c r="S56" s="588">
        <f t="shared" si="9"/>
        <v>3.76</v>
      </c>
      <c r="T56" s="456">
        <v>83200</v>
      </c>
      <c r="U56" s="456"/>
      <c r="V56" s="456"/>
      <c r="W56" s="589" t="str">
        <f t="shared" si="10"/>
        <v>Գ-3</v>
      </c>
      <c r="X56" s="456">
        <f t="shared" si="20"/>
        <v>312832</v>
      </c>
      <c r="Y56" s="590">
        <f t="shared" si="21"/>
        <v>312832</v>
      </c>
      <c r="Z56" s="590">
        <f t="shared" si="11"/>
        <v>4066816</v>
      </c>
      <c r="AA56" s="592">
        <f t="shared" si="27"/>
        <v>1</v>
      </c>
      <c r="AB56" s="592">
        <f t="shared" si="12"/>
        <v>8</v>
      </c>
      <c r="AC56" s="588">
        <f t="shared" si="13"/>
        <v>3.88</v>
      </c>
      <c r="AD56" s="456">
        <v>83200</v>
      </c>
      <c r="AE56" s="456"/>
      <c r="AF56" s="456"/>
      <c r="AG56" s="589" t="str">
        <f t="shared" si="14"/>
        <v>Գ-3</v>
      </c>
      <c r="AH56" s="456">
        <f t="shared" si="22"/>
        <v>322816</v>
      </c>
      <c r="AI56" s="590">
        <f t="shared" si="23"/>
        <v>322816</v>
      </c>
      <c r="AJ56" s="590">
        <f t="shared" si="15"/>
        <v>4196608</v>
      </c>
      <c r="AK56" s="592">
        <f t="shared" si="28"/>
        <v>1</v>
      </c>
      <c r="AL56" s="592">
        <f t="shared" si="16"/>
        <v>9</v>
      </c>
      <c r="AM56" s="588">
        <f t="shared" si="17"/>
        <v>3.88</v>
      </c>
      <c r="AN56" s="456">
        <v>83200</v>
      </c>
      <c r="AO56" s="456"/>
      <c r="AP56" s="456"/>
      <c r="AQ56" s="589" t="str">
        <f t="shared" si="18"/>
        <v>Գ-3</v>
      </c>
      <c r="AR56" s="456">
        <f t="shared" si="24"/>
        <v>322816</v>
      </c>
      <c r="AS56" s="590">
        <f t="shared" si="25"/>
        <v>322816</v>
      </c>
      <c r="AT56" s="590">
        <f t="shared" si="19"/>
        <v>4196608</v>
      </c>
    </row>
    <row r="57" spans="2:46" s="587" customFormat="1" ht="135">
      <c r="B57" s="816">
        <v>36</v>
      </c>
      <c r="C57" s="849" t="s">
        <v>1591</v>
      </c>
      <c r="D57" s="828" t="s">
        <v>1961</v>
      </c>
      <c r="E57" s="818">
        <v>1989</v>
      </c>
      <c r="F57" s="831" t="s">
        <v>1065</v>
      </c>
      <c r="G57" s="820">
        <v>1</v>
      </c>
      <c r="H57" s="827">
        <v>3</v>
      </c>
      <c r="I57" s="821">
        <f>IF(G57&lt;1,0,IF(M57="Բ-1",IF(H57=0,6.94,IF(H57=1,7.17,IF(H57=2,7.41,IF(H57=3,7.66,IF(OR(H57=5,H57=4),7.92,IF(OR(H57=6,H57=7),8.18,IF(OR(H57=8,H57=9),8.46,IF(OR(H57=10,H57=11,H57=12),8.74,IF(OR(H57=13,H57=14,H57=15),9.03,IF(OR(H57=16,H57=17,H57=18),9.33,9.65)))))))))),IF(M57="Բ-2", IF(H57=0,5.71,IF(H57=1,5.89,IF(H57=2,6.09,IF(H57=3,6.29,IF(OR(H57=5,H57=4),6.5,IF(OR(H57=6,H57=7),6.72,IF(OR(H57=8,H57=9),6.94,IF(OR(H57=10,H57=11,H57=12),7.17,IF(OR(H57=13,H57=14,H57=15),7.41,IF(OR(H57=16,H57=17,H57=18),7.65,7.91)))))))))), IF(M57="Գ-1", IF(H57=0,4.7,IF(H57=1,4.86,IF(H57=2,5.01,IF(H57=3,5.18,IF(OR(H57=5,H57=4),5.35,IF(OR(H57=6,H57=7),5.52,IF(OR(H57=8,H57=9),5.71,IF(OR(H57=10,H57=11,H57=12),5.89,IF(OR(H57=13,H57=14,H57=15),6.09,IF(OR(H57=16,H57=17,H57=18),6.29,6.49)))))))))), IF(M57="Գ-2", IF(H57=0,3.88,IF(H57=1,4.01,IF(H57=2,4.14,IF(H57=3,4.27,IF(OR(H57=5,H57=4),4.41,IF(OR(H57=6,H57=7),4.55,IF(OR(H57=8,H57=9),4.7,IF(OR(H57=10,H57=11,H57=12),4.85,IF(OR(H57=13,H57=14,H57=15),5.01,IF(OR(H57=16,H57=17,H57=18),5.17,5.34)))))))))), IF(M57="Գ-3", IF(H57=0,3.21,IF(H57=1,3.31,IF(H57=2,3.42,IF(H57=3,3.53,IF(OR(H57=5,H57=4),3.64,IF(OR(H57=6,H57=7),3.76,IF(OR(H57=8,H57=9),3.88,IF(OR(H57=10,H57=11,H57=12),4.01,IF(OR(H57=13,H57=14,H57=15),4.13,IF(OR(H57=16,H57=17,H57=18),4.27,4.4)))))))))), IF(M57="Ա-1", IF(H57=0,2.66,IF(H57=1,2.75,IF(H57=2,2.83,IF(H57=3,2.92,IF(OR(H57=5,H57=4),3.02,IF(OR(H57=6,H57=7),3.11,IF(OR(H57=8,H57=9),3.21,IF(OR(H57=10,H57=11,H57=12),3.31,IF(OR(H57=13,H57=14,H57=15),3.42,IF(OR(H57=16,H57=17,H57=18),3.53,3.64)))))))))), IF(M57="Ա-2", IF(H57=0,2.28,IF(H57=1,2.35,IF(H57=2,2.43,IF(H57=3,2.5,IF(OR(H57=5,H57=4),2.58,IF(OR(H57=6,H57=7),2.66,IF(OR(H57=8,H57=9),2.75,IF(OR(H57=10,H57=11,H57=12),2.83,IF(OR(H57=13,H57=14,H57=15),2.92,IF(OR(H57=16,H57=17,H57=18),3.01,3.11)))))))))),IF(M57="Ա-3", IF(H57=0,1.96,IF(H57=1,2.02,IF(H57=2,2.08,IF(H57=3,2.15,IF(OR(H57=5,H57=4),2.21,IF(OR(H57=6,H57=7),2.28,IF(OR(H57=8,H57=9),2.35,IF(OR(H57=10,H57=11,H57=12),2.42,IF(OR(H57=13,H57=14,H57=15),2.5,IF(OR(H57=16,H57=17,H57=18),2.58,2.66)))))))))), IF(M57="Կ-1", IF(H57=0,1.68,IF(H57=1,1.73,IF(H57=2,1.79,IF(H57=3,1.84,IF(OR(H57=5,H57=4),1.9,IF(OR(H57=6,H57=7),1.96,IF(OR(H57=8,H57=9),2.02,IF(OR(H57=10,H57=11,H57=12),2.08,IF(OR(H57=13,H57=14,H57=15),2.14,IF(OR(H57=16,H57=17,H57=18),2.21,2.28)))))))))), IF(M57="Կ-2", IF(H57=0,1.45,IF(H57=1,1.49,IF(H57=2,1.54,IF(H57=3,1.59,IF(OR(H57=5,H57=4),1.63,IF(OR(H57=6,H57=7),1.68,IF(OR(H57=8,H57=9),1.73,IF(OR(H57=10,H57=11,H57=12),1.79,IF(OR(H57=13,H57=14,H57=15),1.84,IF(OR(H57=16,H57=17,H57=18),1.9,1.95)))))))))),IF(M57="Կ-3", IF(H57=0,1.25,IF(H57=1,1.29,IF(H57=2,1.33,IF(H57=3,1.37,IF(OR(H57=5,H57=4),1.41,IF(OR(H57=6,H57=7),1.45,IF(OR(H57=8,H57=9),1.49,IF(OR(H57=10,H57=11,H57=12),1.54,IF(OR(H57=13,H57=14,H57=15),1.58,IF(OR(H57=16,H57=17,H57=18),1.63,1.68)))))))))), "Error"))))))))))))</f>
        <v>3.53</v>
      </c>
      <c r="J57" s="799">
        <v>83200</v>
      </c>
      <c r="K57" s="799"/>
      <c r="L57" s="799"/>
      <c r="M57" s="822" t="s">
        <v>417</v>
      </c>
      <c r="N57" s="799">
        <f>J57*I57</f>
        <v>293696</v>
      </c>
      <c r="O57" s="823">
        <f>I57*J57+K57+L57</f>
        <v>293696</v>
      </c>
      <c r="P57" s="823">
        <f>+O57*13</f>
        <v>3818048</v>
      </c>
      <c r="Q57" s="592">
        <f>+G57</f>
        <v>1</v>
      </c>
      <c r="R57" s="592">
        <f>+H57+1</f>
        <v>4</v>
      </c>
      <c r="S57" s="588">
        <f>IF(Q57&lt;1,0,IF(W57="Բ-1",IF(R57=0,6.94,IF(R57=1,7.17,IF(R57=2,7.41,IF(R57=3,7.66,IF(OR(R57=5,R57=4),7.92,IF(OR(R57=6,R57=7),8.18,IF(OR(R57=8,R57=9),8.46,IF(OR(R57=10,R57=11,R57=12),8.74,IF(OR(R57=13,R57=14,R57=15),9.03,IF(OR(R57=16,R57=17,R57=18),9.33,9.65)))))))))),IF(W57="Բ-2", IF(R57=0,5.71,IF(R57=1,5.89,IF(R57=2,6.09,IF(R57=3,6.29,IF(OR(R57=5,R57=4),6.5,IF(OR(R57=6,R57=7),6.72,IF(OR(R57=8,R57=9),6.94,IF(OR(R57=10,R57=11,R57=12),7.17,IF(OR(R57=13,R57=14,R57=15),7.41,IF(OR(R57=16,R57=17,R57=18),7.65,7.91)))))))))), IF(W57="Գ-1", IF(R57=0,4.7,IF(R57=1,4.86,IF(R57=2,5.01,IF(R57=3,5.18,IF(OR(R57=5,R57=4),5.35,IF(OR(R57=6,R57=7),5.52,IF(OR(R57=8,R57=9),5.71,IF(OR(R57=10,R57=11,R57=12),5.89,IF(OR(R57=13,R57=14,R57=15),6.09,IF(OR(R57=16,R57=17,R57=18),6.29,6.49)))))))))), IF(W57="Գ-2", IF(R57=0,3.88,IF(R57=1,4.01,IF(R57=2,4.14,IF(R57=3,4.27,IF(OR(R57=5,R57=4),4.41,IF(OR(R57=6,R57=7),4.55,IF(OR(R57=8,R57=9),4.7,IF(OR(R57=10,R57=11,R57=12),4.85,IF(OR(R57=13,R57=14,R57=15),5.01,IF(OR(R57=16,R57=17,R57=18),5.17,5.34)))))))))), IF(W57="Գ-3", IF(R57=0,3.21,IF(R57=1,3.31,IF(R57=2,3.42,IF(R57=3,3.53,IF(OR(R57=5,R57=4),3.64,IF(OR(R57=6,R57=7),3.76,IF(OR(R57=8,R57=9),3.88,IF(OR(R57=10,R57=11,R57=12),4.01,IF(OR(R57=13,R57=14,R57=15),4.13,IF(OR(R57=16,R57=17,R57=18),4.27,4.4)))))))))), IF(W57="Ա-1", IF(R57=0,2.66,IF(R57=1,2.75,IF(R57=2,2.83,IF(R57=3,2.92,IF(OR(R57=5,R57=4),3.02,IF(OR(R57=6,R57=7),3.11,IF(OR(R57=8,R57=9),3.21,IF(OR(R57=10,R57=11,R57=12),3.31,IF(OR(R57=13,R57=14,R57=15),3.42,IF(OR(R57=16,R57=17,R57=18),3.53,3.64)))))))))), IF(W57="Ա-2", IF(R57=0,2.28,IF(R57=1,2.35,IF(R57=2,2.43,IF(R57=3,2.5,IF(OR(R57=5,R57=4),2.58,IF(OR(R57=6,R57=7),2.66,IF(OR(R57=8,R57=9),2.75,IF(OR(R57=10,R57=11,R57=12),2.83,IF(OR(R57=13,R57=14,R57=15),2.92,IF(OR(R57=16,R57=17,R57=18),3.01,3.11)))))))))),IF(W57="Ա-3", IF(R57=0,1.96,IF(R57=1,2.02,IF(R57=2,2.08,IF(R57=3,2.15,IF(OR(R57=5,R57=4),2.21,IF(OR(R57=6,R57=7),2.28,IF(OR(R57=8,R57=9),2.35,IF(OR(R57=10,R57=11,R57=12),2.42,IF(OR(R57=13,R57=14,R57=15),2.5,IF(OR(R57=16,R57=17,R57=18),2.58,2.66)))))))))), IF(W57="Կ-1", IF(R57=0,1.68,IF(R57=1,1.73,IF(R57=2,1.79,IF(R57=3,1.84,IF(OR(R57=5,R57=4),1.9,IF(OR(R57=6,R57=7),1.96,IF(OR(R57=8,R57=9),2.02,IF(OR(R57=10,R57=11,R57=12),2.08,IF(OR(R57=13,R57=14,R57=15),2.14,IF(OR(R57=16,R57=17,R57=18),2.21,2.28)))))))))), IF(W57="Կ-2", IF(R57=0,1.45,IF(R57=1,1.49,IF(R57=2,1.54,IF(R57=3,1.59,IF(OR(R57=5,R57=4),1.63,IF(OR(R57=6,R57=7),1.68,IF(OR(R57=8,R57=9),1.73,IF(OR(R57=10,R57=11,R57=12),1.79,IF(OR(R57=13,R57=14,R57=15),1.84,IF(OR(R57=16,R57=17,R57=18),1.9,1.95)))))))))),IF(W57="Կ-3", IF(R57=0,1.25,IF(R57=1,1.29,IF(R57=2,1.33,IF(R57=3,1.37,IF(OR(R57=5,R57=4),1.41,IF(OR(R57=6,R57=7),1.45,IF(OR(R57=8,R57=9),1.49,IF(OR(R57=10,R57=11,R57=12),1.54,IF(OR(R57=13,R57=14,R57=15),1.58,IF(OR(R57=16,R57=17,R57=18),1.63,1.68)))))))))), "Error"))))))))))))</f>
        <v>3.64</v>
      </c>
      <c r="T57" s="456">
        <v>83200</v>
      </c>
      <c r="U57" s="456"/>
      <c r="V57" s="456"/>
      <c r="W57" s="589" t="str">
        <f>+M57</f>
        <v>Գ-3</v>
      </c>
      <c r="X57" s="456">
        <f>T57*S57</f>
        <v>302848</v>
      </c>
      <c r="Y57" s="590">
        <f>+U57+V57+X57</f>
        <v>302848</v>
      </c>
      <c r="Z57" s="590">
        <f>+Y57*13</f>
        <v>3937024</v>
      </c>
      <c r="AA57" s="592">
        <f>+Q57</f>
        <v>1</v>
      </c>
      <c r="AB57" s="592">
        <f>+R57+1</f>
        <v>5</v>
      </c>
      <c r="AC57" s="588">
        <f>IF(AA57&lt;1,0,IF(AG57="Բ-1",IF(AB57=0,6.94,IF(AB57=1,7.17,IF(AB57=2,7.41,IF(AB57=3,7.66,IF(OR(AB57=5,AB57=4),7.92,IF(OR(AB57=6,AB57=7),8.18,IF(OR(AB57=8,AB57=9),8.46,IF(OR(AB57=10,AB57=11,AB57=12),8.74,IF(OR(AB57=13,AB57=14,AB57=15),9.03,IF(OR(AB57=16,AB57=17,AB57=18),9.33,9.65)))))))))),IF(AG57="Բ-2", IF(AB57=0,5.71,IF(AB57=1,5.89,IF(AB57=2,6.09,IF(AB57=3,6.29,IF(OR(AB57=5,AB57=4),6.5,IF(OR(AB57=6,AB57=7),6.72,IF(OR(AB57=8,AB57=9),6.94,IF(OR(AB57=10,AB57=11,AB57=12),7.17,IF(OR(AB57=13,AB57=14,AB57=15),7.41,IF(OR(AB57=16,AB57=17,AB57=18),7.65,7.91)))))))))), IF(AG57="Գ-1", IF(AB57=0,4.7,IF(AB57=1,4.86,IF(AB57=2,5.01,IF(AB57=3,5.18,IF(OR(AB57=5,AB57=4),5.35,IF(OR(AB57=6,AB57=7),5.52,IF(OR(AB57=8,AB57=9),5.71,IF(OR(AB57=10,AB57=11,AB57=12),5.89,IF(OR(AB57=13,AB57=14,AB57=15),6.09,IF(OR(AB57=16,AB57=17,AB57=18),6.29,6.49)))))))))), IF(AG57="Գ-2", IF(AB57=0,3.88,IF(AB57=1,4.01,IF(AB57=2,4.14,IF(AB57=3,4.27,IF(OR(AB57=5,AB57=4),4.41,IF(OR(AB57=6,AB57=7),4.55,IF(OR(AB57=8,AB57=9),4.7,IF(OR(AB57=10,AB57=11,AB57=12),4.85,IF(OR(AB57=13,AB57=14,AB57=15),5.01,IF(OR(AB57=16,AB57=17,AB57=18),5.17,5.34)))))))))), IF(AG57="Գ-3", IF(AB57=0,3.21,IF(AB57=1,3.31,IF(AB57=2,3.42,IF(AB57=3,3.53,IF(OR(AB57=5,AB57=4),3.64,IF(OR(AB57=6,AB57=7),3.76,IF(OR(AB57=8,AB57=9),3.88,IF(OR(AB57=10,AB57=11,AB57=12),4.01,IF(OR(AB57=13,AB57=14,AB57=15),4.13,IF(OR(AB57=16,AB57=17,AB57=18),4.27,4.4)))))))))), IF(AG57="Ա-1", IF(AB57=0,2.66,IF(AB57=1,2.75,IF(AB57=2,2.83,IF(AB57=3,2.92,IF(OR(AB57=5,AB57=4),3.02,IF(OR(AB57=6,AB57=7),3.11,IF(OR(AB57=8,AB57=9),3.21,IF(OR(AB57=10,AB57=11,AB57=12),3.31,IF(OR(AB57=13,AB57=14,AB57=15),3.42,IF(OR(AB57=16,AB57=17,AB57=18),3.53,3.64)))))))))), IF(AG57="Ա-2", IF(AB57=0,2.28,IF(AB57=1,2.35,IF(AB57=2,2.43,IF(AB57=3,2.5,IF(OR(AB57=5,AB57=4),2.58,IF(OR(AB57=6,AB57=7),2.66,IF(OR(AB57=8,AB57=9),2.75,IF(OR(AB57=10,AB57=11,AB57=12),2.83,IF(OR(AB57=13,AB57=14,AB57=15),2.92,IF(OR(AB57=16,AB57=17,AB57=18),3.01,3.11)))))))))),IF(AG57="Ա-3", IF(AB57=0,1.96,IF(AB57=1,2.02,IF(AB57=2,2.08,IF(AB57=3,2.15,IF(OR(AB57=5,AB57=4),2.21,IF(OR(AB57=6,AB57=7),2.28,IF(OR(AB57=8,AB57=9),2.35,IF(OR(AB57=10,AB57=11,AB57=12),2.42,IF(OR(AB57=13,AB57=14,AB57=15),2.5,IF(OR(AB57=16,AB57=17,AB57=18),2.58,2.66)))))))))), IF(AG57="Կ-1", IF(AB57=0,1.68,IF(AB57=1,1.73,IF(AB57=2,1.79,IF(AB57=3,1.84,IF(OR(AB57=5,AB57=4),1.9,IF(OR(AB57=6,AB57=7),1.96,IF(OR(AB57=8,AB57=9),2.02,IF(OR(AB57=10,AB57=11,AB57=12),2.08,IF(OR(AB57=13,AB57=14,AB57=15),2.14,IF(OR(AB57=16,AB57=17,AB57=18),2.21,2.28)))))))))), IF(AG57="Կ-2", IF(AB57=0,1.45,IF(AB57=1,1.49,IF(AB57=2,1.54,IF(AB57=3,1.59,IF(OR(AB57=5,AB57=4),1.63,IF(OR(AB57=6,AB57=7),1.68,IF(OR(AB57=8,AB57=9),1.73,IF(OR(AB57=10,AB57=11,AB57=12),1.79,IF(OR(AB57=13,AB57=14,AB57=15),1.84,IF(OR(AB57=16,AB57=17,AB57=18),1.9,1.95)))))))))),IF(AG57="Կ-3", IF(AB57=0,1.25,IF(AB57=1,1.29,IF(AB57=2,1.33,IF(AB57=3,1.37,IF(OR(AB57=5,AB57=4),1.41,IF(OR(AB57=6,AB57=7),1.45,IF(OR(AB57=8,AB57=9),1.49,IF(OR(AB57=10,AB57=11,AB57=12),1.54,IF(OR(AB57=13,AB57=14,AB57=15),1.58,IF(OR(AB57=16,AB57=17,AB57=18),1.63,1.68)))))))))), "Error"))))))))))))</f>
        <v>3.64</v>
      </c>
      <c r="AD57" s="456">
        <v>83200</v>
      </c>
      <c r="AE57" s="456"/>
      <c r="AF57" s="456"/>
      <c r="AG57" s="589" t="str">
        <f>+W57</f>
        <v>Գ-3</v>
      </c>
      <c r="AH57" s="456">
        <f>AD57*AC57</f>
        <v>302848</v>
      </c>
      <c r="AI57" s="590">
        <f>AH57+AE57+AF57</f>
        <v>302848</v>
      </c>
      <c r="AJ57" s="590">
        <f>+AI57*13</f>
        <v>3937024</v>
      </c>
      <c r="AK57" s="592">
        <f>+AA57</f>
        <v>1</v>
      </c>
      <c r="AL57" s="592">
        <f>+AB57+1</f>
        <v>6</v>
      </c>
      <c r="AM57" s="588">
        <f>IF(AK57&lt;1,0,IF(AQ57="Բ-1",IF(AL57=0,6.94,IF(AL57=1,7.17,IF(AL57=2,7.41,IF(AL57=3,7.66,IF(OR(AL57=5,AL57=4),7.92,IF(OR(AL57=6,AL57=7),8.18,IF(OR(AL57=8,AL57=9),8.46,IF(OR(AL57=10,AL57=11,AL57=12),8.74,IF(OR(AL57=13,AL57=14,AL57=15),9.03,IF(OR(AL57=16,AL57=17,AL57=18),9.33,9.65)))))))))),IF(AQ57="Բ-2", IF(AL57=0,5.71,IF(AL57=1,5.89,IF(AL57=2,6.09,IF(AL57=3,6.29,IF(OR(AL57=5,AL57=4),6.5,IF(OR(AL57=6,AL57=7),6.72,IF(OR(AL57=8,AL57=9),6.94,IF(OR(AL57=10,AL57=11,AL57=12),7.17,IF(OR(AL57=13,AL57=14,AL57=15),7.41,IF(OR(AL57=16,AL57=17,AL57=18),7.65,7.91)))))))))), IF(AQ57="Գ-1", IF(AL57=0,4.7,IF(AL57=1,4.86,IF(AL57=2,5.01,IF(AL57=3,5.18,IF(OR(AL57=5,AL57=4),5.35,IF(OR(AL57=6,AL57=7),5.52,IF(OR(AL57=8,AL57=9),5.71,IF(OR(AL57=10,AL57=11,AL57=12),5.89,IF(OR(AL57=13,AL57=14,AL57=15),6.09,IF(OR(AL57=16,AL57=17,AL57=18),6.29,6.49)))))))))), IF(AQ57="Գ-2", IF(AL57=0,3.88,IF(AL57=1,4.01,IF(AL57=2,4.14,IF(AL57=3,4.27,IF(OR(AL57=5,AL57=4),4.41,IF(OR(AL57=6,AL57=7),4.55,IF(OR(AL57=8,AL57=9),4.7,IF(OR(AL57=10,AL57=11,AL57=12),4.85,IF(OR(AL57=13,AL57=14,AL57=15),5.01,IF(OR(AL57=16,AL57=17,AL57=18),5.17,5.34)))))))))), IF(AQ57="Գ-3", IF(AL57=0,3.21,IF(AL57=1,3.31,IF(AL57=2,3.42,IF(AL57=3,3.53,IF(OR(AL57=5,AL57=4),3.64,IF(OR(AL57=6,AL57=7),3.76,IF(OR(AL57=8,AL57=9),3.88,IF(OR(AL57=10,AL57=11,AL57=12),4.01,IF(OR(AL57=13,AL57=14,AL57=15),4.13,IF(OR(AL57=16,AL57=17,AL57=18),4.27,4.4)))))))))), IF(AQ57="Ա-1", IF(AL57=0,2.66,IF(AL57=1,2.75,IF(AL57=2,2.83,IF(AL57=3,2.92,IF(OR(AL57=5,AL57=4),3.02,IF(OR(AL57=6,AL57=7),3.11,IF(OR(AL57=8,AL57=9),3.21,IF(OR(AL57=10,AL57=11,AL57=12),3.31,IF(OR(AL57=13,AL57=14,AL57=15),3.42,IF(OR(AL57=16,AL57=17,AL57=18),3.53,3.64)))))))))), IF(AQ57="Ա-2", IF(AL57=0,2.28,IF(AL57=1,2.35,IF(AL57=2,2.43,IF(AL57=3,2.5,IF(OR(AL57=5,AL57=4),2.58,IF(OR(AL57=6,AL57=7),2.66,IF(OR(AL57=8,AL57=9),2.75,IF(OR(AL57=10,AL57=11,AL57=12),2.83,IF(OR(AL57=13,AL57=14,AL57=15),2.92,IF(OR(AL57=16,AL57=17,AL57=18),3.01,3.11)))))))))),IF(AQ57="Ա-3", IF(AL57=0,1.96,IF(AL57=1,2.02,IF(AL57=2,2.08,IF(AL57=3,2.15,IF(OR(AL57=5,AL57=4),2.21,IF(OR(AL57=6,AL57=7),2.28,IF(OR(AL57=8,AL57=9),2.35,IF(OR(AL57=10,AL57=11,AL57=12),2.42,IF(OR(AL57=13,AL57=14,AL57=15),2.5,IF(OR(AL57=16,AL57=17,AL57=18),2.58,2.66)))))))))), IF(AQ57="Կ-1", IF(AL57=0,1.68,IF(AL57=1,1.73,IF(AL57=2,1.79,IF(AL57=3,1.84,IF(OR(AL57=5,AL57=4),1.9,IF(OR(AL57=6,AL57=7),1.96,IF(OR(AL57=8,AL57=9),2.02,IF(OR(AL57=10,AL57=11,AL57=12),2.08,IF(OR(AL57=13,AL57=14,AL57=15),2.14,IF(OR(AL57=16,AL57=17,AL57=18),2.21,2.28)))))))))), IF(AQ57="Կ-2", IF(AL57=0,1.45,IF(AL57=1,1.49,IF(AL57=2,1.54,IF(AL57=3,1.59,IF(OR(AL57=5,AL57=4),1.63,IF(OR(AL57=6,AL57=7),1.68,IF(OR(AL57=8,AL57=9),1.73,IF(OR(AL57=10,AL57=11,AL57=12),1.79,IF(OR(AL57=13,AL57=14,AL57=15),1.84,IF(OR(AL57=16,AL57=17,AL57=18),1.9,1.95)))))))))),IF(AQ57="Կ-3", IF(AL57=0,1.25,IF(AL57=1,1.29,IF(AL57=2,1.33,IF(AL57=3,1.37,IF(OR(AL57=5,AL57=4),1.41,IF(OR(AL57=6,AL57=7),1.45,IF(OR(AL57=8,AL57=9),1.49,IF(OR(AL57=10,AL57=11,AL57=12),1.54,IF(OR(AL57=13,AL57=14,AL57=15),1.58,IF(OR(AL57=16,AL57=17,AL57=18),1.63,1.68)))))))))), "Error"))))))))))))</f>
        <v>3.76</v>
      </c>
      <c r="AN57" s="456">
        <v>83200</v>
      </c>
      <c r="AO57" s="456"/>
      <c r="AP57" s="456"/>
      <c r="AQ57" s="589" t="str">
        <f>+AG57</f>
        <v>Գ-3</v>
      </c>
      <c r="AR57" s="456">
        <f>AN57*AM57</f>
        <v>312832</v>
      </c>
      <c r="AS57" s="590">
        <f>AR57+AO57+AP57</f>
        <v>312832</v>
      </c>
      <c r="AT57" s="590">
        <f>+AS57*13</f>
        <v>4066816</v>
      </c>
    </row>
    <row r="58" spans="2:46" s="587" customFormat="1" ht="135">
      <c r="B58" s="816">
        <v>37</v>
      </c>
      <c r="C58" s="931" t="s">
        <v>78</v>
      </c>
      <c r="D58" s="932"/>
      <c r="E58" s="933"/>
      <c r="F58" s="934" t="s">
        <v>1065</v>
      </c>
      <c r="G58" s="935">
        <v>1</v>
      </c>
      <c r="H58" s="936">
        <v>6</v>
      </c>
      <c r="I58" s="937">
        <f>IF(G58&lt;1,0,IF(M58="Բ-1",IF(H58=0,6.94,IF(H58=1,7.17,IF(H58=2,7.41,IF(H58=3,7.66,IF(OR(H58=5,H58=4),7.92,IF(OR(H58=6,H58=7),8.18,IF(OR(H58=8,H58=9),8.46,IF(OR(H58=10,H58=11,H58=12),8.74,IF(OR(H58=13,H58=14,H58=15),9.03,IF(OR(H58=16,H58=17,H58=18),9.33,9.65)))))))))),IF(M58="Բ-2", IF(H58=0,5.71,IF(H58=1,5.89,IF(H58=2,6.09,IF(H58=3,6.29,IF(OR(H58=5,H58=4),6.5,IF(OR(H58=6,H58=7),6.72,IF(OR(H58=8,H58=9),6.94,IF(OR(H58=10,H58=11,H58=12),7.17,IF(OR(H58=13,H58=14,H58=15),7.41,IF(OR(H58=16,H58=17,H58=18),7.65,7.91)))))))))), IF(M58="Գ-1", IF(H58=0,4.7,IF(H58=1,4.86,IF(H58=2,5.01,IF(H58=3,5.18,IF(OR(H58=5,H58=4),5.35,IF(OR(H58=6,H58=7),5.52,IF(OR(H58=8,H58=9),5.71,IF(OR(H58=10,H58=11,H58=12),5.89,IF(OR(H58=13,H58=14,H58=15),6.09,IF(OR(H58=16,H58=17,H58=18),6.29,6.49)))))))))), IF(M58="Գ-2", IF(H58=0,3.88,IF(H58=1,4.01,IF(H58=2,4.14,IF(H58=3,4.27,IF(OR(H58=5,H58=4),4.41,IF(OR(H58=6,H58=7),4.55,IF(OR(H58=8,H58=9),4.7,IF(OR(H58=10,H58=11,H58=12),4.85,IF(OR(H58=13,H58=14,H58=15),5.01,IF(OR(H58=16,H58=17,H58=18),5.17,5.34)))))))))), IF(M58="Գ-3", IF(H58=0,3.21,IF(H58=1,3.31,IF(H58=2,3.42,IF(H58=3,3.53,IF(OR(H58=5,H58=4),3.64,IF(OR(H58=6,H58=7),3.76,IF(OR(H58=8,H58=9),3.88,IF(OR(H58=10,H58=11,H58=12),4.01,IF(OR(H58=13,H58=14,H58=15),4.13,IF(OR(H58=16,H58=17,H58=18),4.27,4.4)))))))))), IF(M58="Ա-1", IF(H58=0,2.66,IF(H58=1,2.75,IF(H58=2,2.83,IF(H58=3,2.92,IF(OR(H58=5,H58=4),3.02,IF(OR(H58=6,H58=7),3.11,IF(OR(H58=8,H58=9),3.21,IF(OR(H58=10,H58=11,H58=12),3.31,IF(OR(H58=13,H58=14,H58=15),3.42,IF(OR(H58=16,H58=17,H58=18),3.53,3.64)))))))))), IF(M58="Ա-2", IF(H58=0,2.28,IF(H58=1,2.35,IF(H58=2,2.43,IF(H58=3,2.5,IF(OR(H58=5,H58=4),2.58,IF(OR(H58=6,H58=7),2.66,IF(OR(H58=8,H58=9),2.75,IF(OR(H58=10,H58=11,H58=12),2.83,IF(OR(H58=13,H58=14,H58=15),2.92,IF(OR(H58=16,H58=17,H58=18),3.01,3.11)))))))))),IF(M58="Ա-3", IF(H58=0,1.96,IF(H58=1,2.02,IF(H58=2,2.08,IF(H58=3,2.15,IF(OR(H58=5,H58=4),2.21,IF(OR(H58=6,H58=7),2.28,IF(OR(H58=8,H58=9),2.35,IF(OR(H58=10,H58=11,H58=12),2.42,IF(OR(H58=13,H58=14,H58=15),2.5,IF(OR(H58=16,H58=17,H58=18),2.58,2.66)))))))))), IF(M58="Կ-1", IF(H58=0,1.68,IF(H58=1,1.73,IF(H58=2,1.79,IF(H58=3,1.84,IF(OR(H58=5,H58=4),1.9,IF(OR(H58=6,H58=7),1.96,IF(OR(H58=8,H58=9),2.02,IF(OR(H58=10,H58=11,H58=12),2.08,IF(OR(H58=13,H58=14,H58=15),2.14,IF(OR(H58=16,H58=17,H58=18),2.21,2.28)))))))))), IF(M58="Կ-2", IF(H58=0,1.45,IF(H58=1,1.49,IF(H58=2,1.54,IF(H58=3,1.59,IF(OR(H58=5,H58=4),1.63,IF(OR(H58=6,H58=7),1.68,IF(OR(H58=8,H58=9),1.73,IF(OR(H58=10,H58=11,H58=12),1.79,IF(OR(H58=13,H58=14,H58=15),1.84,IF(OR(H58=16,H58=17,H58=18),1.9,1.95)))))))))),IF(M58="Կ-3", IF(H58=0,1.25,IF(H58=1,1.29,IF(H58=2,1.33,IF(H58=3,1.37,IF(OR(H58=5,H58=4),1.41,IF(OR(H58=6,H58=7),1.45,IF(OR(H58=8,H58=9),1.49,IF(OR(H58=10,H58=11,H58=12),1.54,IF(OR(H58=13,H58=14,H58=15),1.58,IF(OR(H58=16,H58=17,H58=18),1.63,1.68)))))))))), "Error"))))))))))))</f>
        <v>3.76</v>
      </c>
      <c r="J58" s="938">
        <v>83200</v>
      </c>
      <c r="K58" s="938"/>
      <c r="L58" s="938"/>
      <c r="M58" s="939" t="s">
        <v>417</v>
      </c>
      <c r="N58" s="938">
        <f>J58*I58</f>
        <v>312832</v>
      </c>
      <c r="O58" s="940">
        <f>I58*J58+K58+L58</f>
        <v>312832</v>
      </c>
      <c r="P58" s="940">
        <f>+O58*13</f>
        <v>4066816</v>
      </c>
      <c r="Q58" s="592">
        <f>+G58</f>
        <v>1</v>
      </c>
      <c r="R58" s="592">
        <f>+H58+1</f>
        <v>7</v>
      </c>
      <c r="S58" s="588">
        <f>IF(Q58&lt;1,0,IF(W58="Բ-1",IF(R58=0,6.94,IF(R58=1,7.17,IF(R58=2,7.41,IF(R58=3,7.66,IF(OR(R58=5,R58=4),7.92,IF(OR(R58=6,R58=7),8.18,IF(OR(R58=8,R58=9),8.46,IF(OR(R58=10,R58=11,R58=12),8.74,IF(OR(R58=13,R58=14,R58=15),9.03,IF(OR(R58=16,R58=17,R58=18),9.33,9.65)))))))))),IF(W58="Բ-2", IF(R58=0,5.71,IF(R58=1,5.89,IF(R58=2,6.09,IF(R58=3,6.29,IF(OR(R58=5,R58=4),6.5,IF(OR(R58=6,R58=7),6.72,IF(OR(R58=8,R58=9),6.94,IF(OR(R58=10,R58=11,R58=12),7.17,IF(OR(R58=13,R58=14,R58=15),7.41,IF(OR(R58=16,R58=17,R58=18),7.65,7.91)))))))))), IF(W58="Գ-1", IF(R58=0,4.7,IF(R58=1,4.86,IF(R58=2,5.01,IF(R58=3,5.18,IF(OR(R58=5,R58=4),5.35,IF(OR(R58=6,R58=7),5.52,IF(OR(R58=8,R58=9),5.71,IF(OR(R58=10,R58=11,R58=12),5.89,IF(OR(R58=13,R58=14,R58=15),6.09,IF(OR(R58=16,R58=17,R58=18),6.29,6.49)))))))))), IF(W58="Գ-2", IF(R58=0,3.88,IF(R58=1,4.01,IF(R58=2,4.14,IF(R58=3,4.27,IF(OR(R58=5,R58=4),4.41,IF(OR(R58=6,R58=7),4.55,IF(OR(R58=8,R58=9),4.7,IF(OR(R58=10,R58=11,R58=12),4.85,IF(OR(R58=13,R58=14,R58=15),5.01,IF(OR(R58=16,R58=17,R58=18),5.17,5.34)))))))))), IF(W58="Գ-3", IF(R58=0,3.21,IF(R58=1,3.31,IF(R58=2,3.42,IF(R58=3,3.53,IF(OR(R58=5,R58=4),3.64,IF(OR(R58=6,R58=7),3.76,IF(OR(R58=8,R58=9),3.88,IF(OR(R58=10,R58=11,R58=12),4.01,IF(OR(R58=13,R58=14,R58=15),4.13,IF(OR(R58=16,R58=17,R58=18),4.27,4.4)))))))))), IF(W58="Ա-1", IF(R58=0,2.66,IF(R58=1,2.75,IF(R58=2,2.83,IF(R58=3,2.92,IF(OR(R58=5,R58=4),3.02,IF(OR(R58=6,R58=7),3.11,IF(OR(R58=8,R58=9),3.21,IF(OR(R58=10,R58=11,R58=12),3.31,IF(OR(R58=13,R58=14,R58=15),3.42,IF(OR(R58=16,R58=17,R58=18),3.53,3.64)))))))))), IF(W58="Ա-2", IF(R58=0,2.28,IF(R58=1,2.35,IF(R58=2,2.43,IF(R58=3,2.5,IF(OR(R58=5,R58=4),2.58,IF(OR(R58=6,R58=7),2.66,IF(OR(R58=8,R58=9),2.75,IF(OR(R58=10,R58=11,R58=12),2.83,IF(OR(R58=13,R58=14,R58=15),2.92,IF(OR(R58=16,R58=17,R58=18),3.01,3.11)))))))))),IF(W58="Ա-3", IF(R58=0,1.96,IF(R58=1,2.02,IF(R58=2,2.08,IF(R58=3,2.15,IF(OR(R58=5,R58=4),2.21,IF(OR(R58=6,R58=7),2.28,IF(OR(R58=8,R58=9),2.35,IF(OR(R58=10,R58=11,R58=12),2.42,IF(OR(R58=13,R58=14,R58=15),2.5,IF(OR(R58=16,R58=17,R58=18),2.58,2.66)))))))))), IF(W58="Կ-1", IF(R58=0,1.68,IF(R58=1,1.73,IF(R58=2,1.79,IF(R58=3,1.84,IF(OR(R58=5,R58=4),1.9,IF(OR(R58=6,R58=7),1.96,IF(OR(R58=8,R58=9),2.02,IF(OR(R58=10,R58=11,R58=12),2.08,IF(OR(R58=13,R58=14,R58=15),2.14,IF(OR(R58=16,R58=17,R58=18),2.21,2.28)))))))))), IF(W58="Կ-2", IF(R58=0,1.45,IF(R58=1,1.49,IF(R58=2,1.54,IF(R58=3,1.59,IF(OR(R58=5,R58=4),1.63,IF(OR(R58=6,R58=7),1.68,IF(OR(R58=8,R58=9),1.73,IF(OR(R58=10,R58=11,R58=12),1.79,IF(OR(R58=13,R58=14,R58=15),1.84,IF(OR(R58=16,R58=17,R58=18),1.9,1.95)))))))))),IF(W58="Կ-3", IF(R58=0,1.25,IF(R58=1,1.29,IF(R58=2,1.33,IF(R58=3,1.37,IF(OR(R58=5,R58=4),1.41,IF(OR(R58=6,R58=7),1.45,IF(OR(R58=8,R58=9),1.49,IF(OR(R58=10,R58=11,R58=12),1.54,IF(OR(R58=13,R58=14,R58=15),1.58,IF(OR(R58=16,R58=17,R58=18),1.63,1.68)))))))))), "Error"))))))))))))</f>
        <v>3.76</v>
      </c>
      <c r="T58" s="456">
        <v>83200</v>
      </c>
      <c r="U58" s="456"/>
      <c r="V58" s="456"/>
      <c r="W58" s="589" t="str">
        <f>+M58</f>
        <v>Գ-3</v>
      </c>
      <c r="X58" s="456">
        <f>T58*S58</f>
        <v>312832</v>
      </c>
      <c r="Y58" s="590">
        <f>+U58+V58+X58</f>
        <v>312832</v>
      </c>
      <c r="Z58" s="590">
        <f>+Y58*13</f>
        <v>4066816</v>
      </c>
      <c r="AA58" s="592">
        <f>+Q58</f>
        <v>1</v>
      </c>
      <c r="AB58" s="592">
        <f>+R58+1</f>
        <v>8</v>
      </c>
      <c r="AC58" s="588">
        <f>IF(AA58&lt;1,0,IF(AG58="Բ-1",IF(AB58=0,6.94,IF(AB58=1,7.17,IF(AB58=2,7.41,IF(AB58=3,7.66,IF(OR(AB58=5,AB58=4),7.92,IF(OR(AB58=6,AB58=7),8.18,IF(OR(AB58=8,AB58=9),8.46,IF(OR(AB58=10,AB58=11,AB58=12),8.74,IF(OR(AB58=13,AB58=14,AB58=15),9.03,IF(OR(AB58=16,AB58=17,AB58=18),9.33,9.65)))))))))),IF(AG58="Բ-2", IF(AB58=0,5.71,IF(AB58=1,5.89,IF(AB58=2,6.09,IF(AB58=3,6.29,IF(OR(AB58=5,AB58=4),6.5,IF(OR(AB58=6,AB58=7),6.72,IF(OR(AB58=8,AB58=9),6.94,IF(OR(AB58=10,AB58=11,AB58=12),7.17,IF(OR(AB58=13,AB58=14,AB58=15),7.41,IF(OR(AB58=16,AB58=17,AB58=18),7.65,7.91)))))))))), IF(AG58="Գ-1", IF(AB58=0,4.7,IF(AB58=1,4.86,IF(AB58=2,5.01,IF(AB58=3,5.18,IF(OR(AB58=5,AB58=4),5.35,IF(OR(AB58=6,AB58=7),5.52,IF(OR(AB58=8,AB58=9),5.71,IF(OR(AB58=10,AB58=11,AB58=12),5.89,IF(OR(AB58=13,AB58=14,AB58=15),6.09,IF(OR(AB58=16,AB58=17,AB58=18),6.29,6.49)))))))))), IF(AG58="Գ-2", IF(AB58=0,3.88,IF(AB58=1,4.01,IF(AB58=2,4.14,IF(AB58=3,4.27,IF(OR(AB58=5,AB58=4),4.41,IF(OR(AB58=6,AB58=7),4.55,IF(OR(AB58=8,AB58=9),4.7,IF(OR(AB58=10,AB58=11,AB58=12),4.85,IF(OR(AB58=13,AB58=14,AB58=15),5.01,IF(OR(AB58=16,AB58=17,AB58=18),5.17,5.34)))))))))), IF(AG58="Գ-3", IF(AB58=0,3.21,IF(AB58=1,3.31,IF(AB58=2,3.42,IF(AB58=3,3.53,IF(OR(AB58=5,AB58=4),3.64,IF(OR(AB58=6,AB58=7),3.76,IF(OR(AB58=8,AB58=9),3.88,IF(OR(AB58=10,AB58=11,AB58=12),4.01,IF(OR(AB58=13,AB58=14,AB58=15),4.13,IF(OR(AB58=16,AB58=17,AB58=18),4.27,4.4)))))))))), IF(AG58="Ա-1", IF(AB58=0,2.66,IF(AB58=1,2.75,IF(AB58=2,2.83,IF(AB58=3,2.92,IF(OR(AB58=5,AB58=4),3.02,IF(OR(AB58=6,AB58=7),3.11,IF(OR(AB58=8,AB58=9),3.21,IF(OR(AB58=10,AB58=11,AB58=12),3.31,IF(OR(AB58=13,AB58=14,AB58=15),3.42,IF(OR(AB58=16,AB58=17,AB58=18),3.53,3.64)))))))))), IF(AG58="Ա-2", IF(AB58=0,2.28,IF(AB58=1,2.35,IF(AB58=2,2.43,IF(AB58=3,2.5,IF(OR(AB58=5,AB58=4),2.58,IF(OR(AB58=6,AB58=7),2.66,IF(OR(AB58=8,AB58=9),2.75,IF(OR(AB58=10,AB58=11,AB58=12),2.83,IF(OR(AB58=13,AB58=14,AB58=15),2.92,IF(OR(AB58=16,AB58=17,AB58=18),3.01,3.11)))))))))),IF(AG58="Ա-3", IF(AB58=0,1.96,IF(AB58=1,2.02,IF(AB58=2,2.08,IF(AB58=3,2.15,IF(OR(AB58=5,AB58=4),2.21,IF(OR(AB58=6,AB58=7),2.28,IF(OR(AB58=8,AB58=9),2.35,IF(OR(AB58=10,AB58=11,AB58=12),2.42,IF(OR(AB58=13,AB58=14,AB58=15),2.5,IF(OR(AB58=16,AB58=17,AB58=18),2.58,2.66)))))))))), IF(AG58="Կ-1", IF(AB58=0,1.68,IF(AB58=1,1.73,IF(AB58=2,1.79,IF(AB58=3,1.84,IF(OR(AB58=5,AB58=4),1.9,IF(OR(AB58=6,AB58=7),1.96,IF(OR(AB58=8,AB58=9),2.02,IF(OR(AB58=10,AB58=11,AB58=12),2.08,IF(OR(AB58=13,AB58=14,AB58=15),2.14,IF(OR(AB58=16,AB58=17,AB58=18),2.21,2.28)))))))))), IF(AG58="Կ-2", IF(AB58=0,1.45,IF(AB58=1,1.49,IF(AB58=2,1.54,IF(AB58=3,1.59,IF(OR(AB58=5,AB58=4),1.63,IF(OR(AB58=6,AB58=7),1.68,IF(OR(AB58=8,AB58=9),1.73,IF(OR(AB58=10,AB58=11,AB58=12),1.79,IF(OR(AB58=13,AB58=14,AB58=15),1.84,IF(OR(AB58=16,AB58=17,AB58=18),1.9,1.95)))))))))),IF(AG58="Կ-3", IF(AB58=0,1.25,IF(AB58=1,1.29,IF(AB58=2,1.33,IF(AB58=3,1.37,IF(OR(AB58=5,AB58=4),1.41,IF(OR(AB58=6,AB58=7),1.45,IF(OR(AB58=8,AB58=9),1.49,IF(OR(AB58=10,AB58=11,AB58=12),1.54,IF(OR(AB58=13,AB58=14,AB58=15),1.58,IF(OR(AB58=16,AB58=17,AB58=18),1.63,1.68)))))))))), "Error"))))))))))))</f>
        <v>3.88</v>
      </c>
      <c r="AD58" s="456">
        <v>83200</v>
      </c>
      <c r="AE58" s="456"/>
      <c r="AF58" s="456"/>
      <c r="AG58" s="589" t="str">
        <f>+W58</f>
        <v>Գ-3</v>
      </c>
      <c r="AH58" s="456">
        <f>AD58*AC58</f>
        <v>322816</v>
      </c>
      <c r="AI58" s="590">
        <f>AH58+AE58+AF58</f>
        <v>322816</v>
      </c>
      <c r="AJ58" s="590">
        <f>+AI58*13</f>
        <v>4196608</v>
      </c>
      <c r="AK58" s="592">
        <f>+AA58</f>
        <v>1</v>
      </c>
      <c r="AL58" s="592">
        <f>+AB58+1</f>
        <v>9</v>
      </c>
      <c r="AM58" s="588">
        <f>IF(AK58&lt;1,0,IF(AQ58="Բ-1",IF(AL58=0,6.94,IF(AL58=1,7.17,IF(AL58=2,7.41,IF(AL58=3,7.66,IF(OR(AL58=5,AL58=4),7.92,IF(OR(AL58=6,AL58=7),8.18,IF(OR(AL58=8,AL58=9),8.46,IF(OR(AL58=10,AL58=11,AL58=12),8.74,IF(OR(AL58=13,AL58=14,AL58=15),9.03,IF(OR(AL58=16,AL58=17,AL58=18),9.33,9.65)))))))))),IF(AQ58="Բ-2", IF(AL58=0,5.71,IF(AL58=1,5.89,IF(AL58=2,6.09,IF(AL58=3,6.29,IF(OR(AL58=5,AL58=4),6.5,IF(OR(AL58=6,AL58=7),6.72,IF(OR(AL58=8,AL58=9),6.94,IF(OR(AL58=10,AL58=11,AL58=12),7.17,IF(OR(AL58=13,AL58=14,AL58=15),7.41,IF(OR(AL58=16,AL58=17,AL58=18),7.65,7.91)))))))))), IF(AQ58="Գ-1", IF(AL58=0,4.7,IF(AL58=1,4.86,IF(AL58=2,5.01,IF(AL58=3,5.18,IF(OR(AL58=5,AL58=4),5.35,IF(OR(AL58=6,AL58=7),5.52,IF(OR(AL58=8,AL58=9),5.71,IF(OR(AL58=10,AL58=11,AL58=12),5.89,IF(OR(AL58=13,AL58=14,AL58=15),6.09,IF(OR(AL58=16,AL58=17,AL58=18),6.29,6.49)))))))))), IF(AQ58="Գ-2", IF(AL58=0,3.88,IF(AL58=1,4.01,IF(AL58=2,4.14,IF(AL58=3,4.27,IF(OR(AL58=5,AL58=4),4.41,IF(OR(AL58=6,AL58=7),4.55,IF(OR(AL58=8,AL58=9),4.7,IF(OR(AL58=10,AL58=11,AL58=12),4.85,IF(OR(AL58=13,AL58=14,AL58=15),5.01,IF(OR(AL58=16,AL58=17,AL58=18),5.17,5.34)))))))))), IF(AQ58="Գ-3", IF(AL58=0,3.21,IF(AL58=1,3.31,IF(AL58=2,3.42,IF(AL58=3,3.53,IF(OR(AL58=5,AL58=4),3.64,IF(OR(AL58=6,AL58=7),3.76,IF(OR(AL58=8,AL58=9),3.88,IF(OR(AL58=10,AL58=11,AL58=12),4.01,IF(OR(AL58=13,AL58=14,AL58=15),4.13,IF(OR(AL58=16,AL58=17,AL58=18),4.27,4.4)))))))))), IF(AQ58="Ա-1", IF(AL58=0,2.66,IF(AL58=1,2.75,IF(AL58=2,2.83,IF(AL58=3,2.92,IF(OR(AL58=5,AL58=4),3.02,IF(OR(AL58=6,AL58=7),3.11,IF(OR(AL58=8,AL58=9),3.21,IF(OR(AL58=10,AL58=11,AL58=12),3.31,IF(OR(AL58=13,AL58=14,AL58=15),3.42,IF(OR(AL58=16,AL58=17,AL58=18),3.53,3.64)))))))))), IF(AQ58="Ա-2", IF(AL58=0,2.28,IF(AL58=1,2.35,IF(AL58=2,2.43,IF(AL58=3,2.5,IF(OR(AL58=5,AL58=4),2.58,IF(OR(AL58=6,AL58=7),2.66,IF(OR(AL58=8,AL58=9),2.75,IF(OR(AL58=10,AL58=11,AL58=12),2.83,IF(OR(AL58=13,AL58=14,AL58=15),2.92,IF(OR(AL58=16,AL58=17,AL58=18),3.01,3.11)))))))))),IF(AQ58="Ա-3", IF(AL58=0,1.96,IF(AL58=1,2.02,IF(AL58=2,2.08,IF(AL58=3,2.15,IF(OR(AL58=5,AL58=4),2.21,IF(OR(AL58=6,AL58=7),2.28,IF(OR(AL58=8,AL58=9),2.35,IF(OR(AL58=10,AL58=11,AL58=12),2.42,IF(OR(AL58=13,AL58=14,AL58=15),2.5,IF(OR(AL58=16,AL58=17,AL58=18),2.58,2.66)))))))))), IF(AQ58="Կ-1", IF(AL58=0,1.68,IF(AL58=1,1.73,IF(AL58=2,1.79,IF(AL58=3,1.84,IF(OR(AL58=5,AL58=4),1.9,IF(OR(AL58=6,AL58=7),1.96,IF(OR(AL58=8,AL58=9),2.02,IF(OR(AL58=10,AL58=11,AL58=12),2.08,IF(OR(AL58=13,AL58=14,AL58=15),2.14,IF(OR(AL58=16,AL58=17,AL58=18),2.21,2.28)))))))))), IF(AQ58="Կ-2", IF(AL58=0,1.45,IF(AL58=1,1.49,IF(AL58=2,1.54,IF(AL58=3,1.59,IF(OR(AL58=5,AL58=4),1.63,IF(OR(AL58=6,AL58=7),1.68,IF(OR(AL58=8,AL58=9),1.73,IF(OR(AL58=10,AL58=11,AL58=12),1.79,IF(OR(AL58=13,AL58=14,AL58=15),1.84,IF(OR(AL58=16,AL58=17,AL58=18),1.9,1.95)))))))))),IF(AQ58="Կ-3", IF(AL58=0,1.25,IF(AL58=1,1.29,IF(AL58=2,1.33,IF(AL58=3,1.37,IF(OR(AL58=5,AL58=4),1.41,IF(OR(AL58=6,AL58=7),1.45,IF(OR(AL58=8,AL58=9),1.49,IF(OR(AL58=10,AL58=11,AL58=12),1.54,IF(OR(AL58=13,AL58=14,AL58=15),1.58,IF(OR(AL58=16,AL58=17,AL58=18),1.63,1.68)))))))))), "Error"))))))))))))</f>
        <v>3.88</v>
      </c>
      <c r="AN58" s="456">
        <v>83200</v>
      </c>
      <c r="AO58" s="456"/>
      <c r="AP58" s="456"/>
      <c r="AQ58" s="589" t="str">
        <f>+AG58</f>
        <v>Գ-3</v>
      </c>
      <c r="AR58" s="456">
        <f>AN58*AM58</f>
        <v>322816</v>
      </c>
      <c r="AS58" s="590">
        <f>AR58+AO58+AP58</f>
        <v>322816</v>
      </c>
      <c r="AT58" s="590">
        <f>+AS58*13</f>
        <v>4196608</v>
      </c>
    </row>
    <row r="59" spans="2:46" s="587" customFormat="1" ht="135">
      <c r="B59" s="816">
        <v>38</v>
      </c>
      <c r="C59" s="931" t="s">
        <v>78</v>
      </c>
      <c r="D59" s="932"/>
      <c r="E59" s="933"/>
      <c r="F59" s="934" t="s">
        <v>3380</v>
      </c>
      <c r="G59" s="935">
        <v>1</v>
      </c>
      <c r="H59" s="936">
        <v>6</v>
      </c>
      <c r="I59" s="937">
        <f>IF(G59&lt;1,0,IF(M59="Բ-1",IF(H59=0,6.94,IF(H59=1,7.17,IF(H59=2,7.41,IF(H59=3,7.66,IF(OR(H59=5,H59=4),7.92,IF(OR(H59=6,H59=7),8.18,IF(OR(H59=8,H59=9),8.46,IF(OR(H59=10,H59=11,H59=12),8.74,IF(OR(H59=13,H59=14,H59=15),9.03,IF(OR(H59=16,H59=17,H59=18),9.33,9.65)))))))))),IF(M59="Բ-2", IF(H59=0,5.71,IF(H59=1,5.89,IF(H59=2,6.09,IF(H59=3,6.29,IF(OR(H59=5,H59=4),6.5,IF(OR(H59=6,H59=7),6.72,IF(OR(H59=8,H59=9),6.94,IF(OR(H59=10,H59=11,H59=12),7.17,IF(OR(H59=13,H59=14,H59=15),7.41,IF(OR(H59=16,H59=17,H59=18),7.65,7.91)))))))))), IF(M59="Գ-1", IF(H59=0,4.7,IF(H59=1,4.86,IF(H59=2,5.01,IF(H59=3,5.18,IF(OR(H59=5,H59=4),5.35,IF(OR(H59=6,H59=7),5.52,IF(OR(H59=8,H59=9),5.71,IF(OR(H59=10,H59=11,H59=12),5.89,IF(OR(H59=13,H59=14,H59=15),6.09,IF(OR(H59=16,H59=17,H59=18),6.29,6.49)))))))))), IF(M59="Գ-2", IF(H59=0,3.88,IF(H59=1,4.01,IF(H59=2,4.14,IF(H59=3,4.27,IF(OR(H59=5,H59=4),4.41,IF(OR(H59=6,H59=7),4.55,IF(OR(H59=8,H59=9),4.7,IF(OR(H59=10,H59=11,H59=12),4.85,IF(OR(H59=13,H59=14,H59=15),5.01,IF(OR(H59=16,H59=17,H59=18),5.17,5.34)))))))))), IF(M59="Գ-3", IF(H59=0,3.21,IF(H59=1,3.31,IF(H59=2,3.42,IF(H59=3,3.53,IF(OR(H59=5,H59=4),3.64,IF(OR(H59=6,H59=7),3.76,IF(OR(H59=8,H59=9),3.88,IF(OR(H59=10,H59=11,H59=12),4.01,IF(OR(H59=13,H59=14,H59=15),4.13,IF(OR(H59=16,H59=17,H59=18),4.27,4.4)))))))))), IF(M59="Ա-1", IF(H59=0,2.66,IF(H59=1,2.75,IF(H59=2,2.83,IF(H59=3,2.92,IF(OR(H59=5,H59=4),3.02,IF(OR(H59=6,H59=7),3.11,IF(OR(H59=8,H59=9),3.21,IF(OR(H59=10,H59=11,H59=12),3.31,IF(OR(H59=13,H59=14,H59=15),3.42,IF(OR(H59=16,H59=17,H59=18),3.53,3.64)))))))))), IF(M59="Ա-2", IF(H59=0,2.28,IF(H59=1,2.35,IF(H59=2,2.43,IF(H59=3,2.5,IF(OR(H59=5,H59=4),2.58,IF(OR(H59=6,H59=7),2.66,IF(OR(H59=8,H59=9),2.75,IF(OR(H59=10,H59=11,H59=12),2.83,IF(OR(H59=13,H59=14,H59=15),2.92,IF(OR(H59=16,H59=17,H59=18),3.01,3.11)))))))))),IF(M59="Ա-3", IF(H59=0,1.96,IF(H59=1,2.02,IF(H59=2,2.08,IF(H59=3,2.15,IF(OR(H59=5,H59=4),2.21,IF(OR(H59=6,H59=7),2.28,IF(OR(H59=8,H59=9),2.35,IF(OR(H59=10,H59=11,H59=12),2.42,IF(OR(H59=13,H59=14,H59=15),2.5,IF(OR(H59=16,H59=17,H59=18),2.58,2.66)))))))))), IF(M59="Կ-1", IF(H59=0,1.68,IF(H59=1,1.73,IF(H59=2,1.79,IF(H59=3,1.84,IF(OR(H59=5,H59=4),1.9,IF(OR(H59=6,H59=7),1.96,IF(OR(H59=8,H59=9),2.02,IF(OR(H59=10,H59=11,H59=12),2.08,IF(OR(H59=13,H59=14,H59=15),2.14,IF(OR(H59=16,H59=17,H59=18),2.21,2.28)))))))))), IF(M59="Կ-2", IF(H59=0,1.45,IF(H59=1,1.49,IF(H59=2,1.54,IF(H59=3,1.59,IF(OR(H59=5,H59=4),1.63,IF(OR(H59=6,H59=7),1.68,IF(OR(H59=8,H59=9),1.73,IF(OR(H59=10,H59=11,H59=12),1.79,IF(OR(H59=13,H59=14,H59=15),1.84,IF(OR(H59=16,H59=17,H59=18),1.9,1.95)))))))))),IF(M59="Կ-3", IF(H59=0,1.25,IF(H59=1,1.29,IF(H59=2,1.33,IF(H59=3,1.37,IF(OR(H59=5,H59=4),1.41,IF(OR(H59=6,H59=7),1.45,IF(OR(H59=8,H59=9),1.49,IF(OR(H59=10,H59=11,H59=12),1.54,IF(OR(H59=13,H59=14,H59=15),1.58,IF(OR(H59=16,H59=17,H59=18),1.63,1.68)))))))))), "Error"))))))))))))</f>
        <v>1.96</v>
      </c>
      <c r="J59" s="938">
        <v>83200</v>
      </c>
      <c r="K59" s="938"/>
      <c r="L59" s="938"/>
      <c r="M59" s="939" t="s">
        <v>86</v>
      </c>
      <c r="N59" s="938">
        <f>J59*I59</f>
        <v>163072</v>
      </c>
      <c r="O59" s="940">
        <f>I59*J59+K59+L59</f>
        <v>163072</v>
      </c>
      <c r="P59" s="940">
        <f>+O59*13</f>
        <v>2119936</v>
      </c>
      <c r="Q59" s="592">
        <f>+G59</f>
        <v>1</v>
      </c>
      <c r="R59" s="592">
        <f>+H59+1</f>
        <v>7</v>
      </c>
      <c r="S59" s="588">
        <f>IF(Q59&lt;1,0,IF(W59="Բ-1",IF(R59=0,6.94,IF(R59=1,7.17,IF(R59=2,7.41,IF(R59=3,7.66,IF(OR(R59=5,R59=4),7.92,IF(OR(R59=6,R59=7),8.18,IF(OR(R59=8,R59=9),8.46,IF(OR(R59=10,R59=11,R59=12),8.74,IF(OR(R59=13,R59=14,R59=15),9.03,IF(OR(R59=16,R59=17,R59=18),9.33,9.65)))))))))),IF(W59="Բ-2", IF(R59=0,5.71,IF(R59=1,5.89,IF(R59=2,6.09,IF(R59=3,6.29,IF(OR(R59=5,R59=4),6.5,IF(OR(R59=6,R59=7),6.72,IF(OR(R59=8,R59=9),6.94,IF(OR(R59=10,R59=11,R59=12),7.17,IF(OR(R59=13,R59=14,R59=15),7.41,IF(OR(R59=16,R59=17,R59=18),7.65,7.91)))))))))), IF(W59="Գ-1", IF(R59=0,4.7,IF(R59=1,4.86,IF(R59=2,5.01,IF(R59=3,5.18,IF(OR(R59=5,R59=4),5.35,IF(OR(R59=6,R59=7),5.52,IF(OR(R59=8,R59=9),5.71,IF(OR(R59=10,R59=11,R59=12),5.89,IF(OR(R59=13,R59=14,R59=15),6.09,IF(OR(R59=16,R59=17,R59=18),6.29,6.49)))))))))), IF(W59="Գ-2", IF(R59=0,3.88,IF(R59=1,4.01,IF(R59=2,4.14,IF(R59=3,4.27,IF(OR(R59=5,R59=4),4.41,IF(OR(R59=6,R59=7),4.55,IF(OR(R59=8,R59=9),4.7,IF(OR(R59=10,R59=11,R59=12),4.85,IF(OR(R59=13,R59=14,R59=15),5.01,IF(OR(R59=16,R59=17,R59=18),5.17,5.34)))))))))), IF(W59="Գ-3", IF(R59=0,3.21,IF(R59=1,3.31,IF(R59=2,3.42,IF(R59=3,3.53,IF(OR(R59=5,R59=4),3.64,IF(OR(R59=6,R59=7),3.76,IF(OR(R59=8,R59=9),3.88,IF(OR(R59=10,R59=11,R59=12),4.01,IF(OR(R59=13,R59=14,R59=15),4.13,IF(OR(R59=16,R59=17,R59=18),4.27,4.4)))))))))), IF(W59="Ա-1", IF(R59=0,2.66,IF(R59=1,2.75,IF(R59=2,2.83,IF(R59=3,2.92,IF(OR(R59=5,R59=4),3.02,IF(OR(R59=6,R59=7),3.11,IF(OR(R59=8,R59=9),3.21,IF(OR(R59=10,R59=11,R59=12),3.31,IF(OR(R59=13,R59=14,R59=15),3.42,IF(OR(R59=16,R59=17,R59=18),3.53,3.64)))))))))), IF(W59="Ա-2", IF(R59=0,2.28,IF(R59=1,2.35,IF(R59=2,2.43,IF(R59=3,2.5,IF(OR(R59=5,R59=4),2.58,IF(OR(R59=6,R59=7),2.66,IF(OR(R59=8,R59=9),2.75,IF(OR(R59=10,R59=11,R59=12),2.83,IF(OR(R59=13,R59=14,R59=15),2.92,IF(OR(R59=16,R59=17,R59=18),3.01,3.11)))))))))),IF(W59="Ա-3", IF(R59=0,1.96,IF(R59=1,2.02,IF(R59=2,2.08,IF(R59=3,2.15,IF(OR(R59=5,R59=4),2.21,IF(OR(R59=6,R59=7),2.28,IF(OR(R59=8,R59=9),2.35,IF(OR(R59=10,R59=11,R59=12),2.42,IF(OR(R59=13,R59=14,R59=15),2.5,IF(OR(R59=16,R59=17,R59=18),2.58,2.66)))))))))), IF(W59="Կ-1", IF(R59=0,1.68,IF(R59=1,1.73,IF(R59=2,1.79,IF(R59=3,1.84,IF(OR(R59=5,R59=4),1.9,IF(OR(R59=6,R59=7),1.96,IF(OR(R59=8,R59=9),2.02,IF(OR(R59=10,R59=11,R59=12),2.08,IF(OR(R59=13,R59=14,R59=15),2.14,IF(OR(R59=16,R59=17,R59=18),2.21,2.28)))))))))), IF(W59="Կ-2", IF(R59=0,1.45,IF(R59=1,1.49,IF(R59=2,1.54,IF(R59=3,1.59,IF(OR(R59=5,R59=4),1.63,IF(OR(R59=6,R59=7),1.68,IF(OR(R59=8,R59=9),1.73,IF(OR(R59=10,R59=11,R59=12),1.79,IF(OR(R59=13,R59=14,R59=15),1.84,IF(OR(R59=16,R59=17,R59=18),1.9,1.95)))))))))),IF(W59="Կ-3", IF(R59=0,1.25,IF(R59=1,1.29,IF(R59=2,1.33,IF(R59=3,1.37,IF(OR(R59=5,R59=4),1.41,IF(OR(R59=6,R59=7),1.45,IF(OR(R59=8,R59=9),1.49,IF(OR(R59=10,R59=11,R59=12),1.54,IF(OR(R59=13,R59=14,R59=15),1.58,IF(OR(R59=16,R59=17,R59=18),1.63,1.68)))))))))), "Error"))))))))))))</f>
        <v>1.96</v>
      </c>
      <c r="T59" s="456">
        <v>83200</v>
      </c>
      <c r="U59" s="456"/>
      <c r="V59" s="456"/>
      <c r="W59" s="589" t="str">
        <f>+M59</f>
        <v>Կ-1</v>
      </c>
      <c r="X59" s="456">
        <f>T59*S59</f>
        <v>163072</v>
      </c>
      <c r="Y59" s="590">
        <f>+U59+V59+X59</f>
        <v>163072</v>
      </c>
      <c r="Z59" s="590">
        <f>+Y59*13</f>
        <v>2119936</v>
      </c>
      <c r="AA59" s="592">
        <f>+Q59</f>
        <v>1</v>
      </c>
      <c r="AB59" s="592">
        <f>+R59+1</f>
        <v>8</v>
      </c>
      <c r="AC59" s="588">
        <f>IF(AA59&lt;1,0,IF(AG59="Բ-1",IF(AB59=0,6.94,IF(AB59=1,7.17,IF(AB59=2,7.41,IF(AB59=3,7.66,IF(OR(AB59=5,AB59=4),7.92,IF(OR(AB59=6,AB59=7),8.18,IF(OR(AB59=8,AB59=9),8.46,IF(OR(AB59=10,AB59=11,AB59=12),8.74,IF(OR(AB59=13,AB59=14,AB59=15),9.03,IF(OR(AB59=16,AB59=17,AB59=18),9.33,9.65)))))))))),IF(AG59="Բ-2", IF(AB59=0,5.71,IF(AB59=1,5.89,IF(AB59=2,6.09,IF(AB59=3,6.29,IF(OR(AB59=5,AB59=4),6.5,IF(OR(AB59=6,AB59=7),6.72,IF(OR(AB59=8,AB59=9),6.94,IF(OR(AB59=10,AB59=11,AB59=12),7.17,IF(OR(AB59=13,AB59=14,AB59=15),7.41,IF(OR(AB59=16,AB59=17,AB59=18),7.65,7.91)))))))))), IF(AG59="Գ-1", IF(AB59=0,4.7,IF(AB59=1,4.86,IF(AB59=2,5.01,IF(AB59=3,5.18,IF(OR(AB59=5,AB59=4),5.35,IF(OR(AB59=6,AB59=7),5.52,IF(OR(AB59=8,AB59=9),5.71,IF(OR(AB59=10,AB59=11,AB59=12),5.89,IF(OR(AB59=13,AB59=14,AB59=15),6.09,IF(OR(AB59=16,AB59=17,AB59=18),6.29,6.49)))))))))), IF(AG59="Գ-2", IF(AB59=0,3.88,IF(AB59=1,4.01,IF(AB59=2,4.14,IF(AB59=3,4.27,IF(OR(AB59=5,AB59=4),4.41,IF(OR(AB59=6,AB59=7),4.55,IF(OR(AB59=8,AB59=9),4.7,IF(OR(AB59=10,AB59=11,AB59=12),4.85,IF(OR(AB59=13,AB59=14,AB59=15),5.01,IF(OR(AB59=16,AB59=17,AB59=18),5.17,5.34)))))))))), IF(AG59="Գ-3", IF(AB59=0,3.21,IF(AB59=1,3.31,IF(AB59=2,3.42,IF(AB59=3,3.53,IF(OR(AB59=5,AB59=4),3.64,IF(OR(AB59=6,AB59=7),3.76,IF(OR(AB59=8,AB59=9),3.88,IF(OR(AB59=10,AB59=11,AB59=12),4.01,IF(OR(AB59=13,AB59=14,AB59=15),4.13,IF(OR(AB59=16,AB59=17,AB59=18),4.27,4.4)))))))))), IF(AG59="Ա-1", IF(AB59=0,2.66,IF(AB59=1,2.75,IF(AB59=2,2.83,IF(AB59=3,2.92,IF(OR(AB59=5,AB59=4),3.02,IF(OR(AB59=6,AB59=7),3.11,IF(OR(AB59=8,AB59=9),3.21,IF(OR(AB59=10,AB59=11,AB59=12),3.31,IF(OR(AB59=13,AB59=14,AB59=15),3.42,IF(OR(AB59=16,AB59=17,AB59=18),3.53,3.64)))))))))), IF(AG59="Ա-2", IF(AB59=0,2.28,IF(AB59=1,2.35,IF(AB59=2,2.43,IF(AB59=3,2.5,IF(OR(AB59=5,AB59=4),2.58,IF(OR(AB59=6,AB59=7),2.66,IF(OR(AB59=8,AB59=9),2.75,IF(OR(AB59=10,AB59=11,AB59=12),2.83,IF(OR(AB59=13,AB59=14,AB59=15),2.92,IF(OR(AB59=16,AB59=17,AB59=18),3.01,3.11)))))))))),IF(AG59="Ա-3", IF(AB59=0,1.96,IF(AB59=1,2.02,IF(AB59=2,2.08,IF(AB59=3,2.15,IF(OR(AB59=5,AB59=4),2.21,IF(OR(AB59=6,AB59=7),2.28,IF(OR(AB59=8,AB59=9),2.35,IF(OR(AB59=10,AB59=11,AB59=12),2.42,IF(OR(AB59=13,AB59=14,AB59=15),2.5,IF(OR(AB59=16,AB59=17,AB59=18),2.58,2.66)))))))))), IF(AG59="Կ-1", IF(AB59=0,1.68,IF(AB59=1,1.73,IF(AB59=2,1.79,IF(AB59=3,1.84,IF(OR(AB59=5,AB59=4),1.9,IF(OR(AB59=6,AB59=7),1.96,IF(OR(AB59=8,AB59=9),2.02,IF(OR(AB59=10,AB59=11,AB59=12),2.08,IF(OR(AB59=13,AB59=14,AB59=15),2.14,IF(OR(AB59=16,AB59=17,AB59=18),2.21,2.28)))))))))), IF(AG59="Կ-2", IF(AB59=0,1.45,IF(AB59=1,1.49,IF(AB59=2,1.54,IF(AB59=3,1.59,IF(OR(AB59=5,AB59=4),1.63,IF(OR(AB59=6,AB59=7),1.68,IF(OR(AB59=8,AB59=9),1.73,IF(OR(AB59=10,AB59=11,AB59=12),1.79,IF(OR(AB59=13,AB59=14,AB59=15),1.84,IF(OR(AB59=16,AB59=17,AB59=18),1.9,1.95)))))))))),IF(AG59="Կ-3", IF(AB59=0,1.25,IF(AB59=1,1.29,IF(AB59=2,1.33,IF(AB59=3,1.37,IF(OR(AB59=5,AB59=4),1.41,IF(OR(AB59=6,AB59=7),1.45,IF(OR(AB59=8,AB59=9),1.49,IF(OR(AB59=10,AB59=11,AB59=12),1.54,IF(OR(AB59=13,AB59=14,AB59=15),1.58,IF(OR(AB59=16,AB59=17,AB59=18),1.63,1.68)))))))))), "Error"))))))))))))</f>
        <v>2.02</v>
      </c>
      <c r="AD59" s="456">
        <v>83200</v>
      </c>
      <c r="AE59" s="456"/>
      <c r="AF59" s="456"/>
      <c r="AG59" s="589" t="str">
        <f>+W59</f>
        <v>Կ-1</v>
      </c>
      <c r="AH59" s="456">
        <f>AD59*AC59</f>
        <v>168064</v>
      </c>
      <c r="AI59" s="590">
        <f>AH59+AE59+AF59</f>
        <v>168064</v>
      </c>
      <c r="AJ59" s="590">
        <f>+AI59*13</f>
        <v>2184832</v>
      </c>
      <c r="AK59" s="592">
        <f>+AA59</f>
        <v>1</v>
      </c>
      <c r="AL59" s="592">
        <f>+AB59+1</f>
        <v>9</v>
      </c>
      <c r="AM59" s="588">
        <f>IF(AK59&lt;1,0,IF(AQ59="Բ-1",IF(AL59=0,6.94,IF(AL59=1,7.17,IF(AL59=2,7.41,IF(AL59=3,7.66,IF(OR(AL59=5,AL59=4),7.92,IF(OR(AL59=6,AL59=7),8.18,IF(OR(AL59=8,AL59=9),8.46,IF(OR(AL59=10,AL59=11,AL59=12),8.74,IF(OR(AL59=13,AL59=14,AL59=15),9.03,IF(OR(AL59=16,AL59=17,AL59=18),9.33,9.65)))))))))),IF(AQ59="Բ-2", IF(AL59=0,5.71,IF(AL59=1,5.89,IF(AL59=2,6.09,IF(AL59=3,6.29,IF(OR(AL59=5,AL59=4),6.5,IF(OR(AL59=6,AL59=7),6.72,IF(OR(AL59=8,AL59=9),6.94,IF(OR(AL59=10,AL59=11,AL59=12),7.17,IF(OR(AL59=13,AL59=14,AL59=15),7.41,IF(OR(AL59=16,AL59=17,AL59=18),7.65,7.91)))))))))), IF(AQ59="Գ-1", IF(AL59=0,4.7,IF(AL59=1,4.86,IF(AL59=2,5.01,IF(AL59=3,5.18,IF(OR(AL59=5,AL59=4),5.35,IF(OR(AL59=6,AL59=7),5.52,IF(OR(AL59=8,AL59=9),5.71,IF(OR(AL59=10,AL59=11,AL59=12),5.89,IF(OR(AL59=13,AL59=14,AL59=15),6.09,IF(OR(AL59=16,AL59=17,AL59=18),6.29,6.49)))))))))), IF(AQ59="Գ-2", IF(AL59=0,3.88,IF(AL59=1,4.01,IF(AL59=2,4.14,IF(AL59=3,4.27,IF(OR(AL59=5,AL59=4),4.41,IF(OR(AL59=6,AL59=7),4.55,IF(OR(AL59=8,AL59=9),4.7,IF(OR(AL59=10,AL59=11,AL59=12),4.85,IF(OR(AL59=13,AL59=14,AL59=15),5.01,IF(OR(AL59=16,AL59=17,AL59=18),5.17,5.34)))))))))), IF(AQ59="Գ-3", IF(AL59=0,3.21,IF(AL59=1,3.31,IF(AL59=2,3.42,IF(AL59=3,3.53,IF(OR(AL59=5,AL59=4),3.64,IF(OR(AL59=6,AL59=7),3.76,IF(OR(AL59=8,AL59=9),3.88,IF(OR(AL59=10,AL59=11,AL59=12),4.01,IF(OR(AL59=13,AL59=14,AL59=15),4.13,IF(OR(AL59=16,AL59=17,AL59=18),4.27,4.4)))))))))), IF(AQ59="Ա-1", IF(AL59=0,2.66,IF(AL59=1,2.75,IF(AL59=2,2.83,IF(AL59=3,2.92,IF(OR(AL59=5,AL59=4),3.02,IF(OR(AL59=6,AL59=7),3.11,IF(OR(AL59=8,AL59=9),3.21,IF(OR(AL59=10,AL59=11,AL59=12),3.31,IF(OR(AL59=13,AL59=14,AL59=15),3.42,IF(OR(AL59=16,AL59=17,AL59=18),3.53,3.64)))))))))), IF(AQ59="Ա-2", IF(AL59=0,2.28,IF(AL59=1,2.35,IF(AL59=2,2.43,IF(AL59=3,2.5,IF(OR(AL59=5,AL59=4),2.58,IF(OR(AL59=6,AL59=7),2.66,IF(OR(AL59=8,AL59=9),2.75,IF(OR(AL59=10,AL59=11,AL59=12),2.83,IF(OR(AL59=13,AL59=14,AL59=15),2.92,IF(OR(AL59=16,AL59=17,AL59=18),3.01,3.11)))))))))),IF(AQ59="Ա-3", IF(AL59=0,1.96,IF(AL59=1,2.02,IF(AL59=2,2.08,IF(AL59=3,2.15,IF(OR(AL59=5,AL59=4),2.21,IF(OR(AL59=6,AL59=7),2.28,IF(OR(AL59=8,AL59=9),2.35,IF(OR(AL59=10,AL59=11,AL59=12),2.42,IF(OR(AL59=13,AL59=14,AL59=15),2.5,IF(OR(AL59=16,AL59=17,AL59=18),2.58,2.66)))))))))), IF(AQ59="Կ-1", IF(AL59=0,1.68,IF(AL59=1,1.73,IF(AL59=2,1.79,IF(AL59=3,1.84,IF(OR(AL59=5,AL59=4),1.9,IF(OR(AL59=6,AL59=7),1.96,IF(OR(AL59=8,AL59=9),2.02,IF(OR(AL59=10,AL59=11,AL59=12),2.08,IF(OR(AL59=13,AL59=14,AL59=15),2.14,IF(OR(AL59=16,AL59=17,AL59=18),2.21,2.28)))))))))), IF(AQ59="Կ-2", IF(AL59=0,1.45,IF(AL59=1,1.49,IF(AL59=2,1.54,IF(AL59=3,1.59,IF(OR(AL59=5,AL59=4),1.63,IF(OR(AL59=6,AL59=7),1.68,IF(OR(AL59=8,AL59=9),1.73,IF(OR(AL59=10,AL59=11,AL59=12),1.79,IF(OR(AL59=13,AL59=14,AL59=15),1.84,IF(OR(AL59=16,AL59=17,AL59=18),1.9,1.95)))))))))),IF(AQ59="Կ-3", IF(AL59=0,1.25,IF(AL59=1,1.29,IF(AL59=2,1.33,IF(AL59=3,1.37,IF(OR(AL59=5,AL59=4),1.41,IF(OR(AL59=6,AL59=7),1.45,IF(OR(AL59=8,AL59=9),1.49,IF(OR(AL59=10,AL59=11,AL59=12),1.54,IF(OR(AL59=13,AL59=14,AL59=15),1.58,IF(OR(AL59=16,AL59=17,AL59=18),1.63,1.68)))))))))), "Error"))))))))))))</f>
        <v>2.02</v>
      </c>
      <c r="AN59" s="456">
        <v>83200</v>
      </c>
      <c r="AO59" s="456"/>
      <c r="AP59" s="456"/>
      <c r="AQ59" s="589" t="str">
        <f>+AG59</f>
        <v>Կ-1</v>
      </c>
      <c r="AR59" s="456">
        <f>AN59*AM59</f>
        <v>168064</v>
      </c>
      <c r="AS59" s="590">
        <f>AR59+AO59+AP59</f>
        <v>168064</v>
      </c>
      <c r="AT59" s="590">
        <f>+AS59*13</f>
        <v>2184832</v>
      </c>
    </row>
    <row r="60" spans="2:46" s="587" customFormat="1" ht="121.5">
      <c r="B60" s="816">
        <v>39</v>
      </c>
      <c r="C60" s="849" t="s">
        <v>1231</v>
      </c>
      <c r="D60" s="828" t="s">
        <v>1960</v>
      </c>
      <c r="E60" s="818">
        <v>1986</v>
      </c>
      <c r="F60" s="831" t="s">
        <v>1066</v>
      </c>
      <c r="G60" s="820">
        <v>1</v>
      </c>
      <c r="H60" s="827">
        <v>6</v>
      </c>
      <c r="I60" s="821">
        <f t="shared" si="4"/>
        <v>4.55</v>
      </c>
      <c r="J60" s="799">
        <v>83200</v>
      </c>
      <c r="K60" s="799"/>
      <c r="L60" s="799"/>
      <c r="M60" s="822" t="s">
        <v>83</v>
      </c>
      <c r="N60" s="799">
        <f t="shared" si="5"/>
        <v>378560</v>
      </c>
      <c r="O60" s="823">
        <f t="shared" si="6"/>
        <v>378560</v>
      </c>
      <c r="P60" s="823">
        <f t="shared" si="7"/>
        <v>4921280</v>
      </c>
      <c r="Q60" s="592">
        <f t="shared" si="26"/>
        <v>1</v>
      </c>
      <c r="R60" s="592">
        <f t="shared" si="8"/>
        <v>7</v>
      </c>
      <c r="S60" s="588">
        <f t="shared" ref="S60:S94" si="29">IF(Q60&lt;1,0,IF(W60="Բ-1",IF(R60=0,6.94,IF(R60=1,7.17,IF(R60=2,7.41,IF(R60=3,7.66,IF(OR(R60=5,R60=4),7.92,IF(OR(R60=6,R60=7),8.18,IF(OR(R60=8,R60=9),8.46,IF(OR(R60=10,R60=11,R60=12),8.74,IF(OR(R60=13,R60=14,R60=15),9.03,IF(OR(R60=16,R60=17,R60=18),9.33,9.65)))))))))),IF(W60="Բ-2", IF(R60=0,5.71,IF(R60=1,5.89,IF(R60=2,6.09,IF(R60=3,6.29,IF(OR(R60=5,R60=4),6.5,IF(OR(R60=6,R60=7),6.72,IF(OR(R60=8,R60=9),6.94,IF(OR(R60=10,R60=11,R60=12),7.17,IF(OR(R60=13,R60=14,R60=15),7.41,IF(OR(R60=16,R60=17,R60=18),7.65,7.91)))))))))), IF(W60="Գ-1", IF(R60=0,4.7,IF(R60=1,4.86,IF(R60=2,5.01,IF(R60=3,5.18,IF(OR(R60=5,R60=4),5.35,IF(OR(R60=6,R60=7),5.52,IF(OR(R60=8,R60=9),5.71,IF(OR(R60=10,R60=11,R60=12),5.89,IF(OR(R60=13,R60=14,R60=15),6.09,IF(OR(R60=16,R60=17,R60=18),6.29,6.49)))))))))), IF(W60="Գ-2", IF(R60=0,3.88,IF(R60=1,4.01,IF(R60=2,4.14,IF(R60=3,4.27,IF(OR(R60=5,R60=4),4.41,IF(OR(R60=6,R60=7),4.55,IF(OR(R60=8,R60=9),4.7,IF(OR(R60=10,R60=11,R60=12),4.85,IF(OR(R60=13,R60=14,R60=15),5.01,IF(OR(R60=16,R60=17,R60=18),5.17,5.34)))))))))), IF(W60="Գ-3", IF(R60=0,3.21,IF(R60=1,3.31,IF(R60=2,3.42,IF(R60=3,3.53,IF(OR(R60=5,R60=4),3.64,IF(OR(R60=6,R60=7),3.76,IF(OR(R60=8,R60=9),3.88,IF(OR(R60=10,R60=11,R60=12),4.01,IF(OR(R60=13,R60=14,R60=15),4.13,IF(OR(R60=16,R60=17,R60=18),4.27,4.4)))))))))), IF(W60="Ա-1", IF(R60=0,2.66,IF(R60=1,2.75,IF(R60=2,2.83,IF(R60=3,2.92,IF(OR(R60=5,R60=4),3.02,IF(OR(R60=6,R60=7),3.11,IF(OR(R60=8,R60=9),3.21,IF(OR(R60=10,R60=11,R60=12),3.31,IF(OR(R60=13,R60=14,R60=15),3.42,IF(OR(R60=16,R60=17,R60=18),3.53,3.64)))))))))), IF(W60="Ա-2", IF(R60=0,2.28,IF(R60=1,2.35,IF(R60=2,2.43,IF(R60=3,2.5,IF(OR(R60=5,R60=4),2.58,IF(OR(R60=6,R60=7),2.66,IF(OR(R60=8,R60=9),2.75,IF(OR(R60=10,R60=11,R60=12),2.83,IF(OR(R60=13,R60=14,R60=15),2.92,IF(OR(R60=16,R60=17,R60=18),3.01,3.11)))))))))),IF(W60="Ա-3", IF(R60=0,1.96,IF(R60=1,2.02,IF(R60=2,2.08,IF(R60=3,2.15,IF(OR(R60=5,R60=4),2.21,IF(OR(R60=6,R60=7),2.28,IF(OR(R60=8,R60=9),2.35,IF(OR(R60=10,R60=11,R60=12),2.42,IF(OR(R60=13,R60=14,R60=15),2.5,IF(OR(R60=16,R60=17,R60=18),2.58,2.66)))))))))), IF(W60="Կ-1", IF(R60=0,1.68,IF(R60=1,1.73,IF(R60=2,1.79,IF(R60=3,1.84,IF(OR(R60=5,R60=4),1.9,IF(OR(R60=6,R60=7),1.96,IF(OR(R60=8,R60=9),2.02,IF(OR(R60=10,R60=11,R60=12),2.08,IF(OR(R60=13,R60=14,R60=15),2.14,IF(OR(R60=16,R60=17,R60=18),2.21,2.28)))))))))), IF(W60="Կ-2", IF(R60=0,1.45,IF(R60=1,1.49,IF(R60=2,1.54,IF(R60=3,1.59,IF(OR(R60=5,R60=4),1.63,IF(OR(R60=6,R60=7),1.68,IF(OR(R60=8,R60=9),1.73,IF(OR(R60=10,R60=11,R60=12),1.79,IF(OR(R60=13,R60=14,R60=15),1.84,IF(OR(R60=16,R60=17,R60=18),1.9,1.95)))))))))),IF(W60="Կ-3", IF(R60=0,1.25,IF(R60=1,1.29,IF(R60=2,1.33,IF(R60=3,1.37,IF(OR(R60=5,R60=4),1.41,IF(OR(R60=6,R60=7),1.45,IF(OR(R60=8,R60=9),1.49,IF(OR(R60=10,R60=11,R60=12),1.54,IF(OR(R60=13,R60=14,R60=15),1.58,IF(OR(R60=16,R60=17,R60=18),1.63,1.68)))))))))), "Error"))))))))))))</f>
        <v>4.55</v>
      </c>
      <c r="T60" s="456">
        <v>83200</v>
      </c>
      <c r="U60" s="456"/>
      <c r="V60" s="456"/>
      <c r="W60" s="589" t="str">
        <f t="shared" ref="W60:W94" si="30">+M60</f>
        <v>Գ-2</v>
      </c>
      <c r="X60" s="456">
        <f t="shared" si="20"/>
        <v>378560</v>
      </c>
      <c r="Y60" s="590">
        <f t="shared" si="21"/>
        <v>378560</v>
      </c>
      <c r="Z60" s="590">
        <f t="shared" si="11"/>
        <v>4921280</v>
      </c>
      <c r="AA60" s="592">
        <f t="shared" si="27"/>
        <v>1</v>
      </c>
      <c r="AB60" s="592">
        <f t="shared" ref="AB60:AB94" si="31">+R60+1</f>
        <v>8</v>
      </c>
      <c r="AC60" s="588">
        <f t="shared" ref="AC60:AC94" si="32">IF(AA60&lt;1,0,IF(AG60="Բ-1",IF(AB60=0,6.94,IF(AB60=1,7.17,IF(AB60=2,7.41,IF(AB60=3,7.66,IF(OR(AB60=5,AB60=4),7.92,IF(OR(AB60=6,AB60=7),8.18,IF(OR(AB60=8,AB60=9),8.46,IF(OR(AB60=10,AB60=11,AB60=12),8.74,IF(OR(AB60=13,AB60=14,AB60=15),9.03,IF(OR(AB60=16,AB60=17,AB60=18),9.33,9.65)))))))))),IF(AG60="Բ-2", IF(AB60=0,5.71,IF(AB60=1,5.89,IF(AB60=2,6.09,IF(AB60=3,6.29,IF(OR(AB60=5,AB60=4),6.5,IF(OR(AB60=6,AB60=7),6.72,IF(OR(AB60=8,AB60=9),6.94,IF(OR(AB60=10,AB60=11,AB60=12),7.17,IF(OR(AB60=13,AB60=14,AB60=15),7.41,IF(OR(AB60=16,AB60=17,AB60=18),7.65,7.91)))))))))), IF(AG60="Գ-1", IF(AB60=0,4.7,IF(AB60=1,4.86,IF(AB60=2,5.01,IF(AB60=3,5.18,IF(OR(AB60=5,AB60=4),5.35,IF(OR(AB60=6,AB60=7),5.52,IF(OR(AB60=8,AB60=9),5.71,IF(OR(AB60=10,AB60=11,AB60=12),5.89,IF(OR(AB60=13,AB60=14,AB60=15),6.09,IF(OR(AB60=16,AB60=17,AB60=18),6.29,6.49)))))))))), IF(AG60="Գ-2", IF(AB60=0,3.88,IF(AB60=1,4.01,IF(AB60=2,4.14,IF(AB60=3,4.27,IF(OR(AB60=5,AB60=4),4.41,IF(OR(AB60=6,AB60=7),4.55,IF(OR(AB60=8,AB60=9),4.7,IF(OR(AB60=10,AB60=11,AB60=12),4.85,IF(OR(AB60=13,AB60=14,AB60=15),5.01,IF(OR(AB60=16,AB60=17,AB60=18),5.17,5.34)))))))))), IF(AG60="Գ-3", IF(AB60=0,3.21,IF(AB60=1,3.31,IF(AB60=2,3.42,IF(AB60=3,3.53,IF(OR(AB60=5,AB60=4),3.64,IF(OR(AB60=6,AB60=7),3.76,IF(OR(AB60=8,AB60=9),3.88,IF(OR(AB60=10,AB60=11,AB60=12),4.01,IF(OR(AB60=13,AB60=14,AB60=15),4.13,IF(OR(AB60=16,AB60=17,AB60=18),4.27,4.4)))))))))), IF(AG60="Ա-1", IF(AB60=0,2.66,IF(AB60=1,2.75,IF(AB60=2,2.83,IF(AB60=3,2.92,IF(OR(AB60=5,AB60=4),3.02,IF(OR(AB60=6,AB60=7),3.11,IF(OR(AB60=8,AB60=9),3.21,IF(OR(AB60=10,AB60=11,AB60=12),3.31,IF(OR(AB60=13,AB60=14,AB60=15),3.42,IF(OR(AB60=16,AB60=17,AB60=18),3.53,3.64)))))))))), IF(AG60="Ա-2", IF(AB60=0,2.28,IF(AB60=1,2.35,IF(AB60=2,2.43,IF(AB60=3,2.5,IF(OR(AB60=5,AB60=4),2.58,IF(OR(AB60=6,AB60=7),2.66,IF(OR(AB60=8,AB60=9),2.75,IF(OR(AB60=10,AB60=11,AB60=12),2.83,IF(OR(AB60=13,AB60=14,AB60=15),2.92,IF(OR(AB60=16,AB60=17,AB60=18),3.01,3.11)))))))))),IF(AG60="Ա-3", IF(AB60=0,1.96,IF(AB60=1,2.02,IF(AB60=2,2.08,IF(AB60=3,2.15,IF(OR(AB60=5,AB60=4),2.21,IF(OR(AB60=6,AB60=7),2.28,IF(OR(AB60=8,AB60=9),2.35,IF(OR(AB60=10,AB60=11,AB60=12),2.42,IF(OR(AB60=13,AB60=14,AB60=15),2.5,IF(OR(AB60=16,AB60=17,AB60=18),2.58,2.66)))))))))), IF(AG60="Կ-1", IF(AB60=0,1.68,IF(AB60=1,1.73,IF(AB60=2,1.79,IF(AB60=3,1.84,IF(OR(AB60=5,AB60=4),1.9,IF(OR(AB60=6,AB60=7),1.96,IF(OR(AB60=8,AB60=9),2.02,IF(OR(AB60=10,AB60=11,AB60=12),2.08,IF(OR(AB60=13,AB60=14,AB60=15),2.14,IF(OR(AB60=16,AB60=17,AB60=18),2.21,2.28)))))))))), IF(AG60="Կ-2", IF(AB60=0,1.45,IF(AB60=1,1.49,IF(AB60=2,1.54,IF(AB60=3,1.59,IF(OR(AB60=5,AB60=4),1.63,IF(OR(AB60=6,AB60=7),1.68,IF(OR(AB60=8,AB60=9),1.73,IF(OR(AB60=10,AB60=11,AB60=12),1.79,IF(OR(AB60=13,AB60=14,AB60=15),1.84,IF(OR(AB60=16,AB60=17,AB60=18),1.9,1.95)))))))))),IF(AG60="Կ-3", IF(AB60=0,1.25,IF(AB60=1,1.29,IF(AB60=2,1.33,IF(AB60=3,1.37,IF(OR(AB60=5,AB60=4),1.41,IF(OR(AB60=6,AB60=7),1.45,IF(OR(AB60=8,AB60=9),1.49,IF(OR(AB60=10,AB60=11,AB60=12),1.54,IF(OR(AB60=13,AB60=14,AB60=15),1.58,IF(OR(AB60=16,AB60=17,AB60=18),1.63,1.68)))))))))), "Error"))))))))))))</f>
        <v>4.7</v>
      </c>
      <c r="AD60" s="456">
        <v>83200</v>
      </c>
      <c r="AE60" s="456"/>
      <c r="AF60" s="456"/>
      <c r="AG60" s="589" t="str">
        <f t="shared" ref="AG60:AG94" si="33">+W60</f>
        <v>Գ-2</v>
      </c>
      <c r="AH60" s="456">
        <f t="shared" si="22"/>
        <v>391040</v>
      </c>
      <c r="AI60" s="590">
        <f t="shared" si="23"/>
        <v>391040</v>
      </c>
      <c r="AJ60" s="590">
        <f t="shared" si="15"/>
        <v>5083520</v>
      </c>
      <c r="AK60" s="592">
        <f t="shared" si="28"/>
        <v>1</v>
      </c>
      <c r="AL60" s="592">
        <f t="shared" ref="AL60:AL94" si="34">+AB60+1</f>
        <v>9</v>
      </c>
      <c r="AM60" s="588">
        <f t="shared" ref="AM60:AM94" si="35">IF(AK60&lt;1,0,IF(AQ60="Բ-1",IF(AL60=0,6.94,IF(AL60=1,7.17,IF(AL60=2,7.41,IF(AL60=3,7.66,IF(OR(AL60=5,AL60=4),7.92,IF(OR(AL60=6,AL60=7),8.18,IF(OR(AL60=8,AL60=9),8.46,IF(OR(AL60=10,AL60=11,AL60=12),8.74,IF(OR(AL60=13,AL60=14,AL60=15),9.03,IF(OR(AL60=16,AL60=17,AL60=18),9.33,9.65)))))))))),IF(AQ60="Բ-2", IF(AL60=0,5.71,IF(AL60=1,5.89,IF(AL60=2,6.09,IF(AL60=3,6.29,IF(OR(AL60=5,AL60=4),6.5,IF(OR(AL60=6,AL60=7),6.72,IF(OR(AL60=8,AL60=9),6.94,IF(OR(AL60=10,AL60=11,AL60=12),7.17,IF(OR(AL60=13,AL60=14,AL60=15),7.41,IF(OR(AL60=16,AL60=17,AL60=18),7.65,7.91)))))))))), IF(AQ60="Գ-1", IF(AL60=0,4.7,IF(AL60=1,4.86,IF(AL60=2,5.01,IF(AL60=3,5.18,IF(OR(AL60=5,AL60=4),5.35,IF(OR(AL60=6,AL60=7),5.52,IF(OR(AL60=8,AL60=9),5.71,IF(OR(AL60=10,AL60=11,AL60=12),5.89,IF(OR(AL60=13,AL60=14,AL60=15),6.09,IF(OR(AL60=16,AL60=17,AL60=18),6.29,6.49)))))))))), IF(AQ60="Գ-2", IF(AL60=0,3.88,IF(AL60=1,4.01,IF(AL60=2,4.14,IF(AL60=3,4.27,IF(OR(AL60=5,AL60=4),4.41,IF(OR(AL60=6,AL60=7),4.55,IF(OR(AL60=8,AL60=9),4.7,IF(OR(AL60=10,AL60=11,AL60=12),4.85,IF(OR(AL60=13,AL60=14,AL60=15),5.01,IF(OR(AL60=16,AL60=17,AL60=18),5.17,5.34)))))))))), IF(AQ60="Գ-3", IF(AL60=0,3.21,IF(AL60=1,3.31,IF(AL60=2,3.42,IF(AL60=3,3.53,IF(OR(AL60=5,AL60=4),3.64,IF(OR(AL60=6,AL60=7),3.76,IF(OR(AL60=8,AL60=9),3.88,IF(OR(AL60=10,AL60=11,AL60=12),4.01,IF(OR(AL60=13,AL60=14,AL60=15),4.13,IF(OR(AL60=16,AL60=17,AL60=18),4.27,4.4)))))))))), IF(AQ60="Ա-1", IF(AL60=0,2.66,IF(AL60=1,2.75,IF(AL60=2,2.83,IF(AL60=3,2.92,IF(OR(AL60=5,AL60=4),3.02,IF(OR(AL60=6,AL60=7),3.11,IF(OR(AL60=8,AL60=9),3.21,IF(OR(AL60=10,AL60=11,AL60=12),3.31,IF(OR(AL60=13,AL60=14,AL60=15),3.42,IF(OR(AL60=16,AL60=17,AL60=18),3.53,3.64)))))))))), IF(AQ60="Ա-2", IF(AL60=0,2.28,IF(AL60=1,2.35,IF(AL60=2,2.43,IF(AL60=3,2.5,IF(OR(AL60=5,AL60=4),2.58,IF(OR(AL60=6,AL60=7),2.66,IF(OR(AL60=8,AL60=9),2.75,IF(OR(AL60=10,AL60=11,AL60=12),2.83,IF(OR(AL60=13,AL60=14,AL60=15),2.92,IF(OR(AL60=16,AL60=17,AL60=18),3.01,3.11)))))))))),IF(AQ60="Ա-3", IF(AL60=0,1.96,IF(AL60=1,2.02,IF(AL60=2,2.08,IF(AL60=3,2.15,IF(OR(AL60=5,AL60=4),2.21,IF(OR(AL60=6,AL60=7),2.28,IF(OR(AL60=8,AL60=9),2.35,IF(OR(AL60=10,AL60=11,AL60=12),2.42,IF(OR(AL60=13,AL60=14,AL60=15),2.5,IF(OR(AL60=16,AL60=17,AL60=18),2.58,2.66)))))))))), IF(AQ60="Կ-1", IF(AL60=0,1.68,IF(AL60=1,1.73,IF(AL60=2,1.79,IF(AL60=3,1.84,IF(OR(AL60=5,AL60=4),1.9,IF(OR(AL60=6,AL60=7),1.96,IF(OR(AL60=8,AL60=9),2.02,IF(OR(AL60=10,AL60=11,AL60=12),2.08,IF(OR(AL60=13,AL60=14,AL60=15),2.14,IF(OR(AL60=16,AL60=17,AL60=18),2.21,2.28)))))))))), IF(AQ60="Կ-2", IF(AL60=0,1.45,IF(AL60=1,1.49,IF(AL60=2,1.54,IF(AL60=3,1.59,IF(OR(AL60=5,AL60=4),1.63,IF(OR(AL60=6,AL60=7),1.68,IF(OR(AL60=8,AL60=9),1.73,IF(OR(AL60=10,AL60=11,AL60=12),1.79,IF(OR(AL60=13,AL60=14,AL60=15),1.84,IF(OR(AL60=16,AL60=17,AL60=18),1.9,1.95)))))))))),IF(AQ60="Կ-3", IF(AL60=0,1.25,IF(AL60=1,1.29,IF(AL60=2,1.33,IF(AL60=3,1.37,IF(OR(AL60=5,AL60=4),1.41,IF(OR(AL60=6,AL60=7),1.45,IF(OR(AL60=8,AL60=9),1.49,IF(OR(AL60=10,AL60=11,AL60=12),1.54,IF(OR(AL60=13,AL60=14,AL60=15),1.58,IF(OR(AL60=16,AL60=17,AL60=18),1.63,1.68)))))))))), "Error"))))))))))))</f>
        <v>4.7</v>
      </c>
      <c r="AN60" s="456">
        <v>83200</v>
      </c>
      <c r="AO60" s="456"/>
      <c r="AP60" s="456"/>
      <c r="AQ60" s="589" t="str">
        <f t="shared" ref="AQ60:AQ94" si="36">+AG60</f>
        <v>Գ-2</v>
      </c>
      <c r="AR60" s="456">
        <f t="shared" si="24"/>
        <v>391040</v>
      </c>
      <c r="AS60" s="590">
        <f t="shared" si="25"/>
        <v>391040</v>
      </c>
      <c r="AT60" s="590">
        <f t="shared" si="19"/>
        <v>5083520</v>
      </c>
    </row>
    <row r="61" spans="2:46" s="587" customFormat="1" ht="121.5">
      <c r="B61" s="816">
        <v>40</v>
      </c>
      <c r="C61" s="891" t="s">
        <v>2478</v>
      </c>
      <c r="D61" s="828" t="s">
        <v>1960</v>
      </c>
      <c r="E61" s="818">
        <v>1999</v>
      </c>
      <c r="F61" s="831" t="s">
        <v>1067</v>
      </c>
      <c r="G61" s="820">
        <v>1</v>
      </c>
      <c r="H61" s="827">
        <v>1</v>
      </c>
      <c r="I61" s="821">
        <f t="shared" si="4"/>
        <v>4.01</v>
      </c>
      <c r="J61" s="799">
        <v>83200</v>
      </c>
      <c r="K61" s="799"/>
      <c r="L61" s="799"/>
      <c r="M61" s="822" t="s">
        <v>83</v>
      </c>
      <c r="N61" s="799">
        <f t="shared" si="5"/>
        <v>333632</v>
      </c>
      <c r="O61" s="823">
        <f t="shared" si="6"/>
        <v>333632</v>
      </c>
      <c r="P61" s="823">
        <f t="shared" si="7"/>
        <v>4337216</v>
      </c>
      <c r="Q61" s="592">
        <f t="shared" si="26"/>
        <v>1</v>
      </c>
      <c r="R61" s="592">
        <f t="shared" si="8"/>
        <v>2</v>
      </c>
      <c r="S61" s="588">
        <f t="shared" si="29"/>
        <v>4.1399999999999997</v>
      </c>
      <c r="T61" s="456">
        <v>83200</v>
      </c>
      <c r="U61" s="456"/>
      <c r="V61" s="456"/>
      <c r="W61" s="589" t="str">
        <f t="shared" si="30"/>
        <v>Գ-2</v>
      </c>
      <c r="X61" s="456">
        <f t="shared" si="20"/>
        <v>344448</v>
      </c>
      <c r="Y61" s="590">
        <f t="shared" si="21"/>
        <v>344448</v>
      </c>
      <c r="Z61" s="590">
        <f t="shared" si="11"/>
        <v>4477824</v>
      </c>
      <c r="AA61" s="592">
        <f t="shared" si="27"/>
        <v>1</v>
      </c>
      <c r="AB61" s="592">
        <f t="shared" si="31"/>
        <v>3</v>
      </c>
      <c r="AC61" s="588">
        <f t="shared" si="32"/>
        <v>4.2699999999999996</v>
      </c>
      <c r="AD61" s="456">
        <v>83200</v>
      </c>
      <c r="AE61" s="456"/>
      <c r="AF61" s="456"/>
      <c r="AG61" s="589" t="str">
        <f t="shared" si="33"/>
        <v>Գ-2</v>
      </c>
      <c r="AH61" s="456">
        <f t="shared" si="22"/>
        <v>355263.99999999994</v>
      </c>
      <c r="AI61" s="590">
        <f t="shared" si="23"/>
        <v>355263.99999999994</v>
      </c>
      <c r="AJ61" s="590">
        <f t="shared" si="15"/>
        <v>4618431.9999999991</v>
      </c>
      <c r="AK61" s="592">
        <f t="shared" si="28"/>
        <v>1</v>
      </c>
      <c r="AL61" s="592">
        <f t="shared" si="34"/>
        <v>4</v>
      </c>
      <c r="AM61" s="588">
        <f t="shared" si="35"/>
        <v>4.41</v>
      </c>
      <c r="AN61" s="456">
        <v>83200</v>
      </c>
      <c r="AO61" s="456"/>
      <c r="AP61" s="456"/>
      <c r="AQ61" s="589" t="str">
        <f t="shared" si="36"/>
        <v>Գ-2</v>
      </c>
      <c r="AR61" s="456">
        <f t="shared" si="24"/>
        <v>366912</v>
      </c>
      <c r="AS61" s="590">
        <f t="shared" si="25"/>
        <v>366912</v>
      </c>
      <c r="AT61" s="590">
        <f t="shared" si="19"/>
        <v>4769856</v>
      </c>
    </row>
    <row r="62" spans="2:46" s="587" customFormat="1" ht="135">
      <c r="B62" s="816">
        <v>41</v>
      </c>
      <c r="C62" s="891" t="s">
        <v>2095</v>
      </c>
      <c r="D62" s="828" t="s">
        <v>1960</v>
      </c>
      <c r="E62" s="818">
        <v>1994</v>
      </c>
      <c r="F62" s="831" t="s">
        <v>1068</v>
      </c>
      <c r="G62" s="820">
        <v>1</v>
      </c>
      <c r="H62" s="827">
        <v>4</v>
      </c>
      <c r="I62" s="821">
        <f t="shared" si="4"/>
        <v>3.64</v>
      </c>
      <c r="J62" s="799">
        <v>83200</v>
      </c>
      <c r="K62" s="799"/>
      <c r="L62" s="799"/>
      <c r="M62" s="822" t="s">
        <v>417</v>
      </c>
      <c r="N62" s="799">
        <f t="shared" si="5"/>
        <v>302848</v>
      </c>
      <c r="O62" s="823">
        <f t="shared" si="6"/>
        <v>302848</v>
      </c>
      <c r="P62" s="823">
        <f t="shared" si="7"/>
        <v>3937024</v>
      </c>
      <c r="Q62" s="592">
        <f t="shared" si="26"/>
        <v>1</v>
      </c>
      <c r="R62" s="592">
        <f t="shared" si="8"/>
        <v>5</v>
      </c>
      <c r="S62" s="588">
        <f t="shared" si="29"/>
        <v>3.64</v>
      </c>
      <c r="T62" s="456">
        <v>83200</v>
      </c>
      <c r="U62" s="456"/>
      <c r="V62" s="456"/>
      <c r="W62" s="589" t="str">
        <f t="shared" si="30"/>
        <v>Գ-3</v>
      </c>
      <c r="X62" s="456">
        <f t="shared" si="20"/>
        <v>302848</v>
      </c>
      <c r="Y62" s="590">
        <f t="shared" si="21"/>
        <v>302848</v>
      </c>
      <c r="Z62" s="590">
        <f t="shared" si="11"/>
        <v>3937024</v>
      </c>
      <c r="AA62" s="592">
        <f t="shared" si="27"/>
        <v>1</v>
      </c>
      <c r="AB62" s="592">
        <f t="shared" si="31"/>
        <v>6</v>
      </c>
      <c r="AC62" s="588">
        <f t="shared" si="32"/>
        <v>3.76</v>
      </c>
      <c r="AD62" s="456">
        <v>83200</v>
      </c>
      <c r="AE62" s="456"/>
      <c r="AF62" s="456"/>
      <c r="AG62" s="589" t="str">
        <f t="shared" si="33"/>
        <v>Գ-3</v>
      </c>
      <c r="AH62" s="456">
        <f t="shared" si="22"/>
        <v>312832</v>
      </c>
      <c r="AI62" s="590">
        <f t="shared" si="23"/>
        <v>312832</v>
      </c>
      <c r="AJ62" s="590">
        <f t="shared" si="15"/>
        <v>4066816</v>
      </c>
      <c r="AK62" s="592">
        <f t="shared" si="28"/>
        <v>1</v>
      </c>
      <c r="AL62" s="592">
        <f t="shared" si="34"/>
        <v>7</v>
      </c>
      <c r="AM62" s="588">
        <f t="shared" si="35"/>
        <v>3.76</v>
      </c>
      <c r="AN62" s="456">
        <v>83200</v>
      </c>
      <c r="AO62" s="456"/>
      <c r="AP62" s="456"/>
      <c r="AQ62" s="589" t="str">
        <f t="shared" si="36"/>
        <v>Գ-3</v>
      </c>
      <c r="AR62" s="456">
        <f t="shared" si="24"/>
        <v>312832</v>
      </c>
      <c r="AS62" s="590">
        <f t="shared" si="25"/>
        <v>312832</v>
      </c>
      <c r="AT62" s="590">
        <f t="shared" si="19"/>
        <v>4066816</v>
      </c>
    </row>
    <row r="63" spans="2:46" s="587" customFormat="1" ht="40.5">
      <c r="B63" s="816">
        <v>42</v>
      </c>
      <c r="C63" s="891" t="s">
        <v>78</v>
      </c>
      <c r="D63" s="828"/>
      <c r="E63" s="818"/>
      <c r="F63" s="831" t="s">
        <v>1069</v>
      </c>
      <c r="G63" s="820">
        <v>1</v>
      </c>
      <c r="H63" s="827">
        <v>6</v>
      </c>
      <c r="I63" s="821">
        <f t="shared" si="4"/>
        <v>5.52</v>
      </c>
      <c r="J63" s="799">
        <v>83200</v>
      </c>
      <c r="K63" s="799"/>
      <c r="L63" s="799"/>
      <c r="M63" s="822" t="s">
        <v>82</v>
      </c>
      <c r="N63" s="799">
        <f t="shared" si="5"/>
        <v>459263.99999999994</v>
      </c>
      <c r="O63" s="823">
        <f t="shared" si="6"/>
        <v>459263.99999999994</v>
      </c>
      <c r="P63" s="823">
        <f t="shared" si="7"/>
        <v>5970431.9999999991</v>
      </c>
      <c r="Q63" s="592">
        <f t="shared" si="26"/>
        <v>1</v>
      </c>
      <c r="R63" s="592">
        <f t="shared" si="8"/>
        <v>7</v>
      </c>
      <c r="S63" s="588">
        <f t="shared" si="29"/>
        <v>5.52</v>
      </c>
      <c r="T63" s="456">
        <v>83200</v>
      </c>
      <c r="U63" s="456"/>
      <c r="V63" s="456">
        <f>S63*T63*0.15</f>
        <v>68889.599999999991</v>
      </c>
      <c r="W63" s="589" t="str">
        <f t="shared" si="30"/>
        <v>Գ-1</v>
      </c>
      <c r="X63" s="456">
        <f t="shared" si="20"/>
        <v>459263.99999999994</v>
      </c>
      <c r="Y63" s="590">
        <f t="shared" si="21"/>
        <v>528153.59999999998</v>
      </c>
      <c r="Z63" s="590">
        <f t="shared" si="11"/>
        <v>6865996.7999999998</v>
      </c>
      <c r="AA63" s="592">
        <f t="shared" si="27"/>
        <v>1</v>
      </c>
      <c r="AB63" s="592">
        <f t="shared" si="31"/>
        <v>8</v>
      </c>
      <c r="AC63" s="588">
        <f t="shared" si="32"/>
        <v>5.71</v>
      </c>
      <c r="AD63" s="456">
        <v>83200</v>
      </c>
      <c r="AE63" s="456"/>
      <c r="AF63" s="456">
        <f>+AC63*AD63*0.15</f>
        <v>71260.800000000003</v>
      </c>
      <c r="AG63" s="589" t="str">
        <f t="shared" si="33"/>
        <v>Գ-1</v>
      </c>
      <c r="AH63" s="456">
        <f t="shared" si="22"/>
        <v>475072</v>
      </c>
      <c r="AI63" s="590">
        <f t="shared" si="23"/>
        <v>546332.80000000005</v>
      </c>
      <c r="AJ63" s="590">
        <f t="shared" si="15"/>
        <v>7102326.4000000004</v>
      </c>
      <c r="AK63" s="592">
        <f t="shared" si="28"/>
        <v>1</v>
      </c>
      <c r="AL63" s="592">
        <f t="shared" si="34"/>
        <v>9</v>
      </c>
      <c r="AM63" s="588">
        <f t="shared" si="35"/>
        <v>5.71</v>
      </c>
      <c r="AN63" s="456">
        <v>83200</v>
      </c>
      <c r="AO63" s="456"/>
      <c r="AP63" s="456">
        <f>+AM63*AN63*0.15</f>
        <v>71260.800000000003</v>
      </c>
      <c r="AQ63" s="589" t="str">
        <f t="shared" si="36"/>
        <v>Գ-1</v>
      </c>
      <c r="AR63" s="456">
        <f t="shared" si="24"/>
        <v>475072</v>
      </c>
      <c r="AS63" s="590">
        <f t="shared" si="25"/>
        <v>546332.80000000005</v>
      </c>
      <c r="AT63" s="590">
        <f t="shared" si="19"/>
        <v>7102326.4000000004</v>
      </c>
    </row>
    <row r="64" spans="2:46" s="587" customFormat="1" ht="108">
      <c r="B64" s="816">
        <v>43</v>
      </c>
      <c r="C64" s="891" t="s">
        <v>1592</v>
      </c>
      <c r="D64" s="828" t="s">
        <v>1960</v>
      </c>
      <c r="E64" s="818">
        <v>1987</v>
      </c>
      <c r="F64" s="831" t="s">
        <v>1070</v>
      </c>
      <c r="G64" s="820">
        <v>1</v>
      </c>
      <c r="H64" s="827">
        <v>4</v>
      </c>
      <c r="I64" s="821">
        <f t="shared" si="4"/>
        <v>4.41</v>
      </c>
      <c r="J64" s="799">
        <v>83200</v>
      </c>
      <c r="K64" s="799"/>
      <c r="L64" s="799"/>
      <c r="M64" s="822" t="s">
        <v>83</v>
      </c>
      <c r="N64" s="799">
        <f t="shared" ref="N64:N98" si="37">J64*I64</f>
        <v>366912</v>
      </c>
      <c r="O64" s="823">
        <f t="shared" ref="O64:O103" si="38">I64*J64+K64+L64</f>
        <v>366912</v>
      </c>
      <c r="P64" s="823">
        <f t="shared" ref="P64:P98" si="39">+O64*13</f>
        <v>4769856</v>
      </c>
      <c r="Q64" s="592">
        <f t="shared" si="26"/>
        <v>1</v>
      </c>
      <c r="R64" s="592">
        <f t="shared" ref="R64:R103" si="40">+H64+1</f>
        <v>5</v>
      </c>
      <c r="S64" s="588">
        <f t="shared" si="29"/>
        <v>4.41</v>
      </c>
      <c r="T64" s="456">
        <v>83200</v>
      </c>
      <c r="U64" s="456"/>
      <c r="V64" s="456"/>
      <c r="W64" s="589" t="str">
        <f t="shared" si="30"/>
        <v>Գ-2</v>
      </c>
      <c r="X64" s="456">
        <f t="shared" si="20"/>
        <v>366912</v>
      </c>
      <c r="Y64" s="590">
        <f t="shared" si="21"/>
        <v>366912</v>
      </c>
      <c r="Z64" s="590">
        <f t="shared" ref="Z64:Z98" si="41">+Y64*13</f>
        <v>4769856</v>
      </c>
      <c r="AA64" s="592">
        <f t="shared" si="27"/>
        <v>1</v>
      </c>
      <c r="AB64" s="592">
        <f t="shared" si="31"/>
        <v>6</v>
      </c>
      <c r="AC64" s="588">
        <f t="shared" si="32"/>
        <v>4.55</v>
      </c>
      <c r="AD64" s="456">
        <v>83200</v>
      </c>
      <c r="AE64" s="456"/>
      <c r="AF64" s="456"/>
      <c r="AG64" s="589" t="str">
        <f t="shared" si="33"/>
        <v>Գ-2</v>
      </c>
      <c r="AH64" s="456">
        <f t="shared" si="22"/>
        <v>378560</v>
      </c>
      <c r="AI64" s="590">
        <f t="shared" si="23"/>
        <v>378560</v>
      </c>
      <c r="AJ64" s="590">
        <f t="shared" ref="AJ64:AJ98" si="42">+AI64*13</f>
        <v>4921280</v>
      </c>
      <c r="AK64" s="592">
        <f t="shared" si="28"/>
        <v>1</v>
      </c>
      <c r="AL64" s="592">
        <f t="shared" si="34"/>
        <v>7</v>
      </c>
      <c r="AM64" s="588">
        <f t="shared" si="35"/>
        <v>4.55</v>
      </c>
      <c r="AN64" s="456">
        <v>83200</v>
      </c>
      <c r="AO64" s="456"/>
      <c r="AP64" s="456"/>
      <c r="AQ64" s="589" t="str">
        <f t="shared" si="36"/>
        <v>Գ-2</v>
      </c>
      <c r="AR64" s="456">
        <f t="shared" si="24"/>
        <v>378560</v>
      </c>
      <c r="AS64" s="590">
        <f t="shared" si="25"/>
        <v>378560</v>
      </c>
      <c r="AT64" s="590">
        <f t="shared" ref="AT64:AT98" si="43">+AS64*13</f>
        <v>4921280</v>
      </c>
    </row>
    <row r="65" spans="2:46" s="587" customFormat="1" ht="108">
      <c r="B65" s="816">
        <v>44</v>
      </c>
      <c r="C65" s="849" t="s">
        <v>1595</v>
      </c>
      <c r="D65" s="828" t="s">
        <v>1960</v>
      </c>
      <c r="E65" s="818">
        <v>1987</v>
      </c>
      <c r="F65" s="831" t="s">
        <v>1071</v>
      </c>
      <c r="G65" s="820">
        <v>1</v>
      </c>
      <c r="H65" s="827">
        <v>2</v>
      </c>
      <c r="I65" s="821">
        <f t="shared" si="4"/>
        <v>4.1399999999999997</v>
      </c>
      <c r="J65" s="799">
        <v>83200</v>
      </c>
      <c r="K65" s="799"/>
      <c r="L65" s="799"/>
      <c r="M65" s="822" t="s">
        <v>83</v>
      </c>
      <c r="N65" s="799">
        <f t="shared" si="37"/>
        <v>344448</v>
      </c>
      <c r="O65" s="823">
        <f t="shared" si="38"/>
        <v>344448</v>
      </c>
      <c r="P65" s="823">
        <f t="shared" si="39"/>
        <v>4477824</v>
      </c>
      <c r="Q65" s="592">
        <f t="shared" si="26"/>
        <v>1</v>
      </c>
      <c r="R65" s="592">
        <f t="shared" si="40"/>
        <v>3</v>
      </c>
      <c r="S65" s="588">
        <f t="shared" si="29"/>
        <v>4.2699999999999996</v>
      </c>
      <c r="T65" s="456">
        <v>83200</v>
      </c>
      <c r="U65" s="456"/>
      <c r="V65" s="456"/>
      <c r="W65" s="589" t="str">
        <f t="shared" si="30"/>
        <v>Գ-2</v>
      </c>
      <c r="X65" s="456">
        <f t="shared" si="20"/>
        <v>355263.99999999994</v>
      </c>
      <c r="Y65" s="590">
        <f t="shared" si="21"/>
        <v>355263.99999999994</v>
      </c>
      <c r="Z65" s="590">
        <f t="shared" si="41"/>
        <v>4618431.9999999991</v>
      </c>
      <c r="AA65" s="592">
        <f t="shared" si="27"/>
        <v>1</v>
      </c>
      <c r="AB65" s="592">
        <f t="shared" si="31"/>
        <v>4</v>
      </c>
      <c r="AC65" s="588">
        <f t="shared" si="32"/>
        <v>4.41</v>
      </c>
      <c r="AD65" s="456">
        <v>83200</v>
      </c>
      <c r="AE65" s="456"/>
      <c r="AF65" s="456"/>
      <c r="AG65" s="589" t="str">
        <f t="shared" si="33"/>
        <v>Գ-2</v>
      </c>
      <c r="AH65" s="456">
        <f t="shared" si="22"/>
        <v>366912</v>
      </c>
      <c r="AI65" s="590">
        <f t="shared" si="23"/>
        <v>366912</v>
      </c>
      <c r="AJ65" s="590">
        <f t="shared" si="42"/>
        <v>4769856</v>
      </c>
      <c r="AK65" s="592">
        <f t="shared" si="28"/>
        <v>1</v>
      </c>
      <c r="AL65" s="592">
        <f t="shared" si="34"/>
        <v>5</v>
      </c>
      <c r="AM65" s="588">
        <f t="shared" si="35"/>
        <v>4.41</v>
      </c>
      <c r="AN65" s="456">
        <v>83200</v>
      </c>
      <c r="AO65" s="456"/>
      <c r="AP65" s="456"/>
      <c r="AQ65" s="589" t="str">
        <f t="shared" si="36"/>
        <v>Գ-2</v>
      </c>
      <c r="AR65" s="456">
        <f t="shared" si="24"/>
        <v>366912</v>
      </c>
      <c r="AS65" s="590">
        <f t="shared" si="25"/>
        <v>366912</v>
      </c>
      <c r="AT65" s="590">
        <f t="shared" si="43"/>
        <v>4769856</v>
      </c>
    </row>
    <row r="66" spans="2:46" s="587" customFormat="1" ht="108">
      <c r="B66" s="816">
        <v>45</v>
      </c>
      <c r="C66" s="849" t="s">
        <v>1594</v>
      </c>
      <c r="D66" s="828" t="s">
        <v>1960</v>
      </c>
      <c r="E66" s="818">
        <v>1989</v>
      </c>
      <c r="F66" s="831" t="s">
        <v>1071</v>
      </c>
      <c r="G66" s="820">
        <v>1</v>
      </c>
      <c r="H66" s="827">
        <v>4</v>
      </c>
      <c r="I66" s="821">
        <f t="shared" si="4"/>
        <v>4.41</v>
      </c>
      <c r="J66" s="799">
        <v>83200</v>
      </c>
      <c r="K66" s="799"/>
      <c r="L66" s="799"/>
      <c r="M66" s="822" t="s">
        <v>83</v>
      </c>
      <c r="N66" s="799">
        <f t="shared" si="37"/>
        <v>366912</v>
      </c>
      <c r="O66" s="823">
        <f t="shared" si="38"/>
        <v>366912</v>
      </c>
      <c r="P66" s="823">
        <f t="shared" si="39"/>
        <v>4769856</v>
      </c>
      <c r="Q66" s="592">
        <f t="shared" si="26"/>
        <v>1</v>
      </c>
      <c r="R66" s="592">
        <f t="shared" si="40"/>
        <v>5</v>
      </c>
      <c r="S66" s="588">
        <f t="shared" si="29"/>
        <v>4.41</v>
      </c>
      <c r="T66" s="456">
        <v>83200</v>
      </c>
      <c r="U66" s="456"/>
      <c r="V66" s="456"/>
      <c r="W66" s="589" t="str">
        <f t="shared" si="30"/>
        <v>Գ-2</v>
      </c>
      <c r="X66" s="456">
        <f t="shared" si="20"/>
        <v>366912</v>
      </c>
      <c r="Y66" s="590">
        <f t="shared" si="21"/>
        <v>366912</v>
      </c>
      <c r="Z66" s="590">
        <f t="shared" si="41"/>
        <v>4769856</v>
      </c>
      <c r="AA66" s="592">
        <f t="shared" si="27"/>
        <v>1</v>
      </c>
      <c r="AB66" s="592">
        <f t="shared" si="31"/>
        <v>6</v>
      </c>
      <c r="AC66" s="588">
        <f t="shared" si="32"/>
        <v>4.55</v>
      </c>
      <c r="AD66" s="456">
        <v>83200</v>
      </c>
      <c r="AE66" s="456"/>
      <c r="AF66" s="456"/>
      <c r="AG66" s="589" t="str">
        <f t="shared" si="33"/>
        <v>Գ-2</v>
      </c>
      <c r="AH66" s="456">
        <f t="shared" si="22"/>
        <v>378560</v>
      </c>
      <c r="AI66" s="590">
        <f t="shared" si="23"/>
        <v>378560</v>
      </c>
      <c r="AJ66" s="590">
        <f t="shared" si="42"/>
        <v>4921280</v>
      </c>
      <c r="AK66" s="592">
        <f t="shared" si="28"/>
        <v>1</v>
      </c>
      <c r="AL66" s="592">
        <f t="shared" si="34"/>
        <v>7</v>
      </c>
      <c r="AM66" s="588">
        <f t="shared" si="35"/>
        <v>4.55</v>
      </c>
      <c r="AN66" s="456">
        <v>83200</v>
      </c>
      <c r="AO66" s="456"/>
      <c r="AP66" s="456"/>
      <c r="AQ66" s="589" t="str">
        <f t="shared" si="36"/>
        <v>Գ-2</v>
      </c>
      <c r="AR66" s="456">
        <f t="shared" si="24"/>
        <v>378560</v>
      </c>
      <c r="AS66" s="590">
        <f t="shared" si="25"/>
        <v>378560</v>
      </c>
      <c r="AT66" s="590">
        <f t="shared" si="43"/>
        <v>4921280</v>
      </c>
    </row>
    <row r="67" spans="2:46" s="587" customFormat="1" ht="108">
      <c r="B67" s="816">
        <v>46</v>
      </c>
      <c r="C67" s="849" t="s">
        <v>3364</v>
      </c>
      <c r="D67" s="828" t="s">
        <v>1960</v>
      </c>
      <c r="E67" s="818">
        <v>2000</v>
      </c>
      <c r="F67" s="831" t="s">
        <v>1072</v>
      </c>
      <c r="G67" s="820">
        <v>1</v>
      </c>
      <c r="H67" s="827">
        <v>1</v>
      </c>
      <c r="I67" s="821">
        <f t="shared" si="4"/>
        <v>3.31</v>
      </c>
      <c r="J67" s="799">
        <v>83200</v>
      </c>
      <c r="K67" s="799"/>
      <c r="L67" s="799"/>
      <c r="M67" s="822" t="s">
        <v>417</v>
      </c>
      <c r="N67" s="799">
        <f t="shared" si="37"/>
        <v>275392</v>
      </c>
      <c r="O67" s="823">
        <f t="shared" si="38"/>
        <v>275392</v>
      </c>
      <c r="P67" s="823">
        <f t="shared" si="39"/>
        <v>3580096</v>
      </c>
      <c r="Q67" s="592">
        <f t="shared" si="26"/>
        <v>1</v>
      </c>
      <c r="R67" s="592">
        <f t="shared" si="40"/>
        <v>2</v>
      </c>
      <c r="S67" s="588">
        <f t="shared" si="29"/>
        <v>3.42</v>
      </c>
      <c r="T67" s="456">
        <v>83200</v>
      </c>
      <c r="U67" s="456"/>
      <c r="V67" s="456"/>
      <c r="W67" s="589" t="str">
        <f t="shared" si="30"/>
        <v>Գ-3</v>
      </c>
      <c r="X67" s="456">
        <f t="shared" si="20"/>
        <v>284544</v>
      </c>
      <c r="Y67" s="590">
        <f t="shared" si="21"/>
        <v>284544</v>
      </c>
      <c r="Z67" s="590">
        <f t="shared" si="41"/>
        <v>3699072</v>
      </c>
      <c r="AA67" s="592">
        <f t="shared" ref="AA67:AA98" si="44">+Q67</f>
        <v>1</v>
      </c>
      <c r="AB67" s="592">
        <f t="shared" si="31"/>
        <v>3</v>
      </c>
      <c r="AC67" s="588">
        <f t="shared" si="32"/>
        <v>3.53</v>
      </c>
      <c r="AD67" s="456">
        <v>83200</v>
      </c>
      <c r="AE67" s="456"/>
      <c r="AF67" s="456"/>
      <c r="AG67" s="589" t="str">
        <f t="shared" si="33"/>
        <v>Գ-3</v>
      </c>
      <c r="AH67" s="456">
        <f t="shared" si="22"/>
        <v>293696</v>
      </c>
      <c r="AI67" s="590">
        <f t="shared" si="23"/>
        <v>293696</v>
      </c>
      <c r="AJ67" s="590">
        <f t="shared" si="42"/>
        <v>3818048</v>
      </c>
      <c r="AK67" s="592">
        <f t="shared" ref="AK67:AK98" si="45">+AA67</f>
        <v>1</v>
      </c>
      <c r="AL67" s="592">
        <f t="shared" si="34"/>
        <v>4</v>
      </c>
      <c r="AM67" s="588">
        <f t="shared" si="35"/>
        <v>3.64</v>
      </c>
      <c r="AN67" s="456">
        <v>83200</v>
      </c>
      <c r="AO67" s="456"/>
      <c r="AP67" s="456"/>
      <c r="AQ67" s="589" t="str">
        <f t="shared" si="36"/>
        <v>Գ-3</v>
      </c>
      <c r="AR67" s="456">
        <f t="shared" si="24"/>
        <v>302848</v>
      </c>
      <c r="AS67" s="590">
        <f t="shared" si="25"/>
        <v>302848</v>
      </c>
      <c r="AT67" s="590">
        <f t="shared" si="43"/>
        <v>3937024</v>
      </c>
    </row>
    <row r="68" spans="2:46" s="587" customFormat="1" ht="108">
      <c r="B68" s="816">
        <v>47</v>
      </c>
      <c r="C68" s="849" t="s">
        <v>2480</v>
      </c>
      <c r="D68" s="828" t="s">
        <v>1960</v>
      </c>
      <c r="E68" s="818">
        <v>1975</v>
      </c>
      <c r="F68" s="831" t="s">
        <v>1072</v>
      </c>
      <c r="G68" s="820">
        <v>1</v>
      </c>
      <c r="H68" s="827">
        <v>1</v>
      </c>
      <c r="I68" s="821">
        <f>IF(G68&lt;1,0,IF(M68="Բ-1",IF(H68=0,6.94,IF(H68=1,7.17,IF(H68=2,7.41,IF(H68=3,7.66,IF(OR(H68=5,H68=4),7.92,IF(OR(H68=6,H68=7),8.18,IF(OR(H68=8,H68=9),8.46,IF(OR(H68=10,H68=11,H68=12),8.74,IF(OR(H68=13,H68=14,H68=15),9.03,IF(OR(H68=16,H68=17,H68=18),9.33,9.65)))))))))),IF(M68="Բ-2", IF(H68=0,5.71,IF(H68=1,5.89,IF(H68=2,6.09,IF(H68=3,6.29,IF(OR(H68=5,H68=4),6.5,IF(OR(H68=6,H68=7),6.72,IF(OR(H68=8,H68=9),6.94,IF(OR(H68=10,H68=11,H68=12),7.17,IF(OR(H68=13,H68=14,H68=15),7.41,IF(OR(H68=16,H68=17,H68=18),7.65,7.91)))))))))), IF(M68="Գ-1", IF(H68=0,4.7,IF(H68=1,4.86,IF(H68=2,5.01,IF(H68=3,5.18,IF(OR(H68=5,H68=4),5.35,IF(OR(H68=6,H68=7),5.52,IF(OR(H68=8,H68=9),5.71,IF(OR(H68=10,H68=11,H68=12),5.89,IF(OR(H68=13,H68=14,H68=15),6.09,IF(OR(H68=16,H68=17,H68=18),6.29,6.49)))))))))), IF(M68="Գ-2", IF(H68=0,3.88,IF(H68=1,4.01,IF(H68=2,4.14,IF(H68=3,4.27,IF(OR(H68=5,H68=4),4.41,IF(OR(H68=6,H68=7),4.55,IF(OR(H68=8,H68=9),4.7,IF(OR(H68=10,H68=11,H68=12),4.85,IF(OR(H68=13,H68=14,H68=15),5.01,IF(OR(H68=16,H68=17,H68=18),5.17,5.34)))))))))), IF(M68="Գ-3", IF(H68=0,3.21,IF(H68=1,3.31,IF(H68=2,3.42,IF(H68=3,3.53,IF(OR(H68=5,H68=4),3.64,IF(OR(H68=6,H68=7),3.76,IF(OR(H68=8,H68=9),3.88,IF(OR(H68=10,H68=11,H68=12),4.01,IF(OR(H68=13,H68=14,H68=15),4.13,IF(OR(H68=16,H68=17,H68=18),4.27,4.4)))))))))), IF(M68="Ա-1", IF(H68=0,2.66,IF(H68=1,2.75,IF(H68=2,2.83,IF(H68=3,2.92,IF(OR(H68=5,H68=4),3.02,IF(OR(H68=6,H68=7),3.11,IF(OR(H68=8,H68=9),3.21,IF(OR(H68=10,H68=11,H68=12),3.31,IF(OR(H68=13,H68=14,H68=15),3.42,IF(OR(H68=16,H68=17,H68=18),3.53,3.64)))))))))), IF(M68="Ա-2", IF(H68=0,2.28,IF(H68=1,2.35,IF(H68=2,2.43,IF(H68=3,2.5,IF(OR(H68=5,H68=4),2.58,IF(OR(H68=6,H68=7),2.66,IF(OR(H68=8,H68=9),2.75,IF(OR(H68=10,H68=11,H68=12),2.83,IF(OR(H68=13,H68=14,H68=15),2.92,IF(OR(H68=16,H68=17,H68=18),3.01,3.11)))))))))),IF(M68="Ա-3", IF(H68=0,1.96,IF(H68=1,2.02,IF(H68=2,2.08,IF(H68=3,2.15,IF(OR(H68=5,H68=4),2.21,IF(OR(H68=6,H68=7),2.28,IF(OR(H68=8,H68=9),2.35,IF(OR(H68=10,H68=11,H68=12),2.42,IF(OR(H68=13,H68=14,H68=15),2.5,IF(OR(H68=16,H68=17,H68=18),2.58,2.66)))))))))), IF(M68="Կ-1", IF(H68=0,1.68,IF(H68=1,1.73,IF(H68=2,1.79,IF(H68=3,1.84,IF(OR(H68=5,H68=4),1.9,IF(OR(H68=6,H68=7),1.96,IF(OR(H68=8,H68=9),2.02,IF(OR(H68=10,H68=11,H68=12),2.08,IF(OR(H68=13,H68=14,H68=15),2.14,IF(OR(H68=16,H68=17,H68=18),2.21,2.28)))))))))), IF(M68="Կ-2", IF(H68=0,1.45,IF(H68=1,1.49,IF(H68=2,1.54,IF(H68=3,1.59,IF(OR(H68=5,H68=4),1.63,IF(OR(H68=6,H68=7),1.68,IF(OR(H68=8,H68=9),1.73,IF(OR(H68=10,H68=11,H68=12),1.79,IF(OR(H68=13,H68=14,H68=15),1.84,IF(OR(H68=16,H68=17,H68=18),1.9,1.95)))))))))),IF(M68="Կ-3", IF(H68=0,1.25,IF(H68=1,1.29,IF(H68=2,1.33,IF(H68=3,1.37,IF(OR(H68=5,H68=4),1.41,IF(OR(H68=6,H68=7),1.45,IF(OR(H68=8,H68=9),1.49,IF(OR(H68=10,H68=11,H68=12),1.54,IF(OR(H68=13,H68=14,H68=15),1.58,IF(OR(H68=16,H68=17,H68=18),1.63,1.68)))))))))), "Error"))))))))))))</f>
        <v>3.31</v>
      </c>
      <c r="J68" s="799">
        <v>83200</v>
      </c>
      <c r="K68" s="799"/>
      <c r="L68" s="799"/>
      <c r="M68" s="822" t="s">
        <v>417</v>
      </c>
      <c r="N68" s="799">
        <f>J68*I68</f>
        <v>275392</v>
      </c>
      <c r="O68" s="823">
        <f>I68*J68+K68+L68</f>
        <v>275392</v>
      </c>
      <c r="P68" s="823">
        <f>+O68*13</f>
        <v>3580096</v>
      </c>
      <c r="Q68" s="592">
        <f>+G68</f>
        <v>1</v>
      </c>
      <c r="R68" s="592">
        <f>+H68+1</f>
        <v>2</v>
      </c>
      <c r="S68" s="588">
        <f>IF(Q68&lt;1,0,IF(W68="Բ-1",IF(R68=0,6.94,IF(R68=1,7.17,IF(R68=2,7.41,IF(R68=3,7.66,IF(OR(R68=5,R68=4),7.92,IF(OR(R68=6,R68=7),8.18,IF(OR(R68=8,R68=9),8.46,IF(OR(R68=10,R68=11,R68=12),8.74,IF(OR(R68=13,R68=14,R68=15),9.03,IF(OR(R68=16,R68=17,R68=18),9.33,9.65)))))))))),IF(W68="Բ-2", IF(R68=0,5.71,IF(R68=1,5.89,IF(R68=2,6.09,IF(R68=3,6.29,IF(OR(R68=5,R68=4),6.5,IF(OR(R68=6,R68=7),6.72,IF(OR(R68=8,R68=9),6.94,IF(OR(R68=10,R68=11,R68=12),7.17,IF(OR(R68=13,R68=14,R68=15),7.41,IF(OR(R68=16,R68=17,R68=18),7.65,7.91)))))))))), IF(W68="Գ-1", IF(R68=0,4.7,IF(R68=1,4.86,IF(R68=2,5.01,IF(R68=3,5.18,IF(OR(R68=5,R68=4),5.35,IF(OR(R68=6,R68=7),5.52,IF(OR(R68=8,R68=9),5.71,IF(OR(R68=10,R68=11,R68=12),5.89,IF(OR(R68=13,R68=14,R68=15),6.09,IF(OR(R68=16,R68=17,R68=18),6.29,6.49)))))))))), IF(W68="Գ-2", IF(R68=0,3.88,IF(R68=1,4.01,IF(R68=2,4.14,IF(R68=3,4.27,IF(OR(R68=5,R68=4),4.41,IF(OR(R68=6,R68=7),4.55,IF(OR(R68=8,R68=9),4.7,IF(OR(R68=10,R68=11,R68=12),4.85,IF(OR(R68=13,R68=14,R68=15),5.01,IF(OR(R68=16,R68=17,R68=18),5.17,5.34)))))))))), IF(W68="Գ-3", IF(R68=0,3.21,IF(R68=1,3.31,IF(R68=2,3.42,IF(R68=3,3.53,IF(OR(R68=5,R68=4),3.64,IF(OR(R68=6,R68=7),3.76,IF(OR(R68=8,R68=9),3.88,IF(OR(R68=10,R68=11,R68=12),4.01,IF(OR(R68=13,R68=14,R68=15),4.13,IF(OR(R68=16,R68=17,R68=18),4.27,4.4)))))))))), IF(W68="Ա-1", IF(R68=0,2.66,IF(R68=1,2.75,IF(R68=2,2.83,IF(R68=3,2.92,IF(OR(R68=5,R68=4),3.02,IF(OR(R68=6,R68=7),3.11,IF(OR(R68=8,R68=9),3.21,IF(OR(R68=10,R68=11,R68=12),3.31,IF(OR(R68=13,R68=14,R68=15),3.42,IF(OR(R68=16,R68=17,R68=18),3.53,3.64)))))))))), IF(W68="Ա-2", IF(R68=0,2.28,IF(R68=1,2.35,IF(R68=2,2.43,IF(R68=3,2.5,IF(OR(R68=5,R68=4),2.58,IF(OR(R68=6,R68=7),2.66,IF(OR(R68=8,R68=9),2.75,IF(OR(R68=10,R68=11,R68=12),2.83,IF(OR(R68=13,R68=14,R68=15),2.92,IF(OR(R68=16,R68=17,R68=18),3.01,3.11)))))))))),IF(W68="Ա-3", IF(R68=0,1.96,IF(R68=1,2.02,IF(R68=2,2.08,IF(R68=3,2.15,IF(OR(R68=5,R68=4),2.21,IF(OR(R68=6,R68=7),2.28,IF(OR(R68=8,R68=9),2.35,IF(OR(R68=10,R68=11,R68=12),2.42,IF(OR(R68=13,R68=14,R68=15),2.5,IF(OR(R68=16,R68=17,R68=18),2.58,2.66)))))))))), IF(W68="Կ-1", IF(R68=0,1.68,IF(R68=1,1.73,IF(R68=2,1.79,IF(R68=3,1.84,IF(OR(R68=5,R68=4),1.9,IF(OR(R68=6,R68=7),1.96,IF(OR(R68=8,R68=9),2.02,IF(OR(R68=10,R68=11,R68=12),2.08,IF(OR(R68=13,R68=14,R68=15),2.14,IF(OR(R68=16,R68=17,R68=18),2.21,2.28)))))))))), IF(W68="Կ-2", IF(R68=0,1.45,IF(R68=1,1.49,IF(R68=2,1.54,IF(R68=3,1.59,IF(OR(R68=5,R68=4),1.63,IF(OR(R68=6,R68=7),1.68,IF(OR(R68=8,R68=9),1.73,IF(OR(R68=10,R68=11,R68=12),1.79,IF(OR(R68=13,R68=14,R68=15),1.84,IF(OR(R68=16,R68=17,R68=18),1.9,1.95)))))))))),IF(W68="Կ-3", IF(R68=0,1.25,IF(R68=1,1.29,IF(R68=2,1.33,IF(R68=3,1.37,IF(OR(R68=5,R68=4),1.41,IF(OR(R68=6,R68=7),1.45,IF(OR(R68=8,R68=9),1.49,IF(OR(R68=10,R68=11,R68=12),1.54,IF(OR(R68=13,R68=14,R68=15),1.58,IF(OR(R68=16,R68=17,R68=18),1.63,1.68)))))))))), "Error"))))))))))))</f>
        <v>3.42</v>
      </c>
      <c r="T68" s="456">
        <v>83200</v>
      </c>
      <c r="U68" s="456"/>
      <c r="V68" s="456"/>
      <c r="W68" s="589" t="str">
        <f>+M68</f>
        <v>Գ-3</v>
      </c>
      <c r="X68" s="456">
        <f>T68*S68</f>
        <v>284544</v>
      </c>
      <c r="Y68" s="590">
        <f>+U68+V68+X68</f>
        <v>284544</v>
      </c>
      <c r="Z68" s="590">
        <f>+Y68*13</f>
        <v>3699072</v>
      </c>
      <c r="AA68" s="592">
        <f>+Q68</f>
        <v>1</v>
      </c>
      <c r="AB68" s="592">
        <f>+R68+1</f>
        <v>3</v>
      </c>
      <c r="AC68" s="588">
        <f>IF(AA68&lt;1,0,IF(AG68="Բ-1",IF(AB68=0,6.94,IF(AB68=1,7.17,IF(AB68=2,7.41,IF(AB68=3,7.66,IF(OR(AB68=5,AB68=4),7.92,IF(OR(AB68=6,AB68=7),8.18,IF(OR(AB68=8,AB68=9),8.46,IF(OR(AB68=10,AB68=11,AB68=12),8.74,IF(OR(AB68=13,AB68=14,AB68=15),9.03,IF(OR(AB68=16,AB68=17,AB68=18),9.33,9.65)))))))))),IF(AG68="Բ-2", IF(AB68=0,5.71,IF(AB68=1,5.89,IF(AB68=2,6.09,IF(AB68=3,6.29,IF(OR(AB68=5,AB68=4),6.5,IF(OR(AB68=6,AB68=7),6.72,IF(OR(AB68=8,AB68=9),6.94,IF(OR(AB68=10,AB68=11,AB68=12),7.17,IF(OR(AB68=13,AB68=14,AB68=15),7.41,IF(OR(AB68=16,AB68=17,AB68=18),7.65,7.91)))))))))), IF(AG68="Գ-1", IF(AB68=0,4.7,IF(AB68=1,4.86,IF(AB68=2,5.01,IF(AB68=3,5.18,IF(OR(AB68=5,AB68=4),5.35,IF(OR(AB68=6,AB68=7),5.52,IF(OR(AB68=8,AB68=9),5.71,IF(OR(AB68=10,AB68=11,AB68=12),5.89,IF(OR(AB68=13,AB68=14,AB68=15),6.09,IF(OR(AB68=16,AB68=17,AB68=18),6.29,6.49)))))))))), IF(AG68="Գ-2", IF(AB68=0,3.88,IF(AB68=1,4.01,IF(AB68=2,4.14,IF(AB68=3,4.27,IF(OR(AB68=5,AB68=4),4.41,IF(OR(AB68=6,AB68=7),4.55,IF(OR(AB68=8,AB68=9),4.7,IF(OR(AB68=10,AB68=11,AB68=12),4.85,IF(OR(AB68=13,AB68=14,AB68=15),5.01,IF(OR(AB68=16,AB68=17,AB68=18),5.17,5.34)))))))))), IF(AG68="Գ-3", IF(AB68=0,3.21,IF(AB68=1,3.31,IF(AB68=2,3.42,IF(AB68=3,3.53,IF(OR(AB68=5,AB68=4),3.64,IF(OR(AB68=6,AB68=7),3.76,IF(OR(AB68=8,AB68=9),3.88,IF(OR(AB68=10,AB68=11,AB68=12),4.01,IF(OR(AB68=13,AB68=14,AB68=15),4.13,IF(OR(AB68=16,AB68=17,AB68=18),4.27,4.4)))))))))), IF(AG68="Ա-1", IF(AB68=0,2.66,IF(AB68=1,2.75,IF(AB68=2,2.83,IF(AB68=3,2.92,IF(OR(AB68=5,AB68=4),3.02,IF(OR(AB68=6,AB68=7),3.11,IF(OR(AB68=8,AB68=9),3.21,IF(OR(AB68=10,AB68=11,AB68=12),3.31,IF(OR(AB68=13,AB68=14,AB68=15),3.42,IF(OR(AB68=16,AB68=17,AB68=18),3.53,3.64)))))))))), IF(AG68="Ա-2", IF(AB68=0,2.28,IF(AB68=1,2.35,IF(AB68=2,2.43,IF(AB68=3,2.5,IF(OR(AB68=5,AB68=4),2.58,IF(OR(AB68=6,AB68=7),2.66,IF(OR(AB68=8,AB68=9),2.75,IF(OR(AB68=10,AB68=11,AB68=12),2.83,IF(OR(AB68=13,AB68=14,AB68=15),2.92,IF(OR(AB68=16,AB68=17,AB68=18),3.01,3.11)))))))))),IF(AG68="Ա-3", IF(AB68=0,1.96,IF(AB68=1,2.02,IF(AB68=2,2.08,IF(AB68=3,2.15,IF(OR(AB68=5,AB68=4),2.21,IF(OR(AB68=6,AB68=7),2.28,IF(OR(AB68=8,AB68=9),2.35,IF(OR(AB68=10,AB68=11,AB68=12),2.42,IF(OR(AB68=13,AB68=14,AB68=15),2.5,IF(OR(AB68=16,AB68=17,AB68=18),2.58,2.66)))))))))), IF(AG68="Կ-1", IF(AB68=0,1.68,IF(AB68=1,1.73,IF(AB68=2,1.79,IF(AB68=3,1.84,IF(OR(AB68=5,AB68=4),1.9,IF(OR(AB68=6,AB68=7),1.96,IF(OR(AB68=8,AB68=9),2.02,IF(OR(AB68=10,AB68=11,AB68=12),2.08,IF(OR(AB68=13,AB68=14,AB68=15),2.14,IF(OR(AB68=16,AB68=17,AB68=18),2.21,2.28)))))))))), IF(AG68="Կ-2", IF(AB68=0,1.45,IF(AB68=1,1.49,IF(AB68=2,1.54,IF(AB68=3,1.59,IF(OR(AB68=5,AB68=4),1.63,IF(OR(AB68=6,AB68=7),1.68,IF(OR(AB68=8,AB68=9),1.73,IF(OR(AB68=10,AB68=11,AB68=12),1.79,IF(OR(AB68=13,AB68=14,AB68=15),1.84,IF(OR(AB68=16,AB68=17,AB68=18),1.9,1.95)))))))))),IF(AG68="Կ-3", IF(AB68=0,1.25,IF(AB68=1,1.29,IF(AB68=2,1.33,IF(AB68=3,1.37,IF(OR(AB68=5,AB68=4),1.41,IF(OR(AB68=6,AB68=7),1.45,IF(OR(AB68=8,AB68=9),1.49,IF(OR(AB68=10,AB68=11,AB68=12),1.54,IF(OR(AB68=13,AB68=14,AB68=15),1.58,IF(OR(AB68=16,AB68=17,AB68=18),1.63,1.68)))))))))), "Error"))))))))))))</f>
        <v>3.53</v>
      </c>
      <c r="AD68" s="456">
        <v>83200</v>
      </c>
      <c r="AE68" s="456"/>
      <c r="AF68" s="456"/>
      <c r="AG68" s="589" t="str">
        <f>+W68</f>
        <v>Գ-3</v>
      </c>
      <c r="AH68" s="456">
        <f>AD68*AC68</f>
        <v>293696</v>
      </c>
      <c r="AI68" s="590">
        <f>AH68+AE68+AF68</f>
        <v>293696</v>
      </c>
      <c r="AJ68" s="590">
        <f>+AI68*13</f>
        <v>3818048</v>
      </c>
      <c r="AK68" s="592">
        <f>+AA68</f>
        <v>1</v>
      </c>
      <c r="AL68" s="592">
        <f>+AB68+1</f>
        <v>4</v>
      </c>
      <c r="AM68" s="588">
        <f>IF(AK68&lt;1,0,IF(AQ68="Բ-1",IF(AL68=0,6.94,IF(AL68=1,7.17,IF(AL68=2,7.41,IF(AL68=3,7.66,IF(OR(AL68=5,AL68=4),7.92,IF(OR(AL68=6,AL68=7),8.18,IF(OR(AL68=8,AL68=9),8.46,IF(OR(AL68=10,AL68=11,AL68=12),8.74,IF(OR(AL68=13,AL68=14,AL68=15),9.03,IF(OR(AL68=16,AL68=17,AL68=18),9.33,9.65)))))))))),IF(AQ68="Բ-2", IF(AL68=0,5.71,IF(AL68=1,5.89,IF(AL68=2,6.09,IF(AL68=3,6.29,IF(OR(AL68=5,AL68=4),6.5,IF(OR(AL68=6,AL68=7),6.72,IF(OR(AL68=8,AL68=9),6.94,IF(OR(AL68=10,AL68=11,AL68=12),7.17,IF(OR(AL68=13,AL68=14,AL68=15),7.41,IF(OR(AL68=16,AL68=17,AL68=18),7.65,7.91)))))))))), IF(AQ68="Գ-1", IF(AL68=0,4.7,IF(AL68=1,4.86,IF(AL68=2,5.01,IF(AL68=3,5.18,IF(OR(AL68=5,AL68=4),5.35,IF(OR(AL68=6,AL68=7),5.52,IF(OR(AL68=8,AL68=9),5.71,IF(OR(AL68=10,AL68=11,AL68=12),5.89,IF(OR(AL68=13,AL68=14,AL68=15),6.09,IF(OR(AL68=16,AL68=17,AL68=18),6.29,6.49)))))))))), IF(AQ68="Գ-2", IF(AL68=0,3.88,IF(AL68=1,4.01,IF(AL68=2,4.14,IF(AL68=3,4.27,IF(OR(AL68=5,AL68=4),4.41,IF(OR(AL68=6,AL68=7),4.55,IF(OR(AL68=8,AL68=9),4.7,IF(OR(AL68=10,AL68=11,AL68=12),4.85,IF(OR(AL68=13,AL68=14,AL68=15),5.01,IF(OR(AL68=16,AL68=17,AL68=18),5.17,5.34)))))))))), IF(AQ68="Գ-3", IF(AL68=0,3.21,IF(AL68=1,3.31,IF(AL68=2,3.42,IF(AL68=3,3.53,IF(OR(AL68=5,AL68=4),3.64,IF(OR(AL68=6,AL68=7),3.76,IF(OR(AL68=8,AL68=9),3.88,IF(OR(AL68=10,AL68=11,AL68=12),4.01,IF(OR(AL68=13,AL68=14,AL68=15),4.13,IF(OR(AL68=16,AL68=17,AL68=18),4.27,4.4)))))))))), IF(AQ68="Ա-1", IF(AL68=0,2.66,IF(AL68=1,2.75,IF(AL68=2,2.83,IF(AL68=3,2.92,IF(OR(AL68=5,AL68=4),3.02,IF(OR(AL68=6,AL68=7),3.11,IF(OR(AL68=8,AL68=9),3.21,IF(OR(AL68=10,AL68=11,AL68=12),3.31,IF(OR(AL68=13,AL68=14,AL68=15),3.42,IF(OR(AL68=16,AL68=17,AL68=18),3.53,3.64)))))))))), IF(AQ68="Ա-2", IF(AL68=0,2.28,IF(AL68=1,2.35,IF(AL68=2,2.43,IF(AL68=3,2.5,IF(OR(AL68=5,AL68=4),2.58,IF(OR(AL68=6,AL68=7),2.66,IF(OR(AL68=8,AL68=9),2.75,IF(OR(AL68=10,AL68=11,AL68=12),2.83,IF(OR(AL68=13,AL68=14,AL68=15),2.92,IF(OR(AL68=16,AL68=17,AL68=18),3.01,3.11)))))))))),IF(AQ68="Ա-3", IF(AL68=0,1.96,IF(AL68=1,2.02,IF(AL68=2,2.08,IF(AL68=3,2.15,IF(OR(AL68=5,AL68=4),2.21,IF(OR(AL68=6,AL68=7),2.28,IF(OR(AL68=8,AL68=9),2.35,IF(OR(AL68=10,AL68=11,AL68=12),2.42,IF(OR(AL68=13,AL68=14,AL68=15),2.5,IF(OR(AL68=16,AL68=17,AL68=18),2.58,2.66)))))))))), IF(AQ68="Կ-1", IF(AL68=0,1.68,IF(AL68=1,1.73,IF(AL68=2,1.79,IF(AL68=3,1.84,IF(OR(AL68=5,AL68=4),1.9,IF(OR(AL68=6,AL68=7),1.96,IF(OR(AL68=8,AL68=9),2.02,IF(OR(AL68=10,AL68=11,AL68=12),2.08,IF(OR(AL68=13,AL68=14,AL68=15),2.14,IF(OR(AL68=16,AL68=17,AL68=18),2.21,2.28)))))))))), IF(AQ68="Կ-2", IF(AL68=0,1.45,IF(AL68=1,1.49,IF(AL68=2,1.54,IF(AL68=3,1.59,IF(OR(AL68=5,AL68=4),1.63,IF(OR(AL68=6,AL68=7),1.68,IF(OR(AL68=8,AL68=9),1.73,IF(OR(AL68=10,AL68=11,AL68=12),1.79,IF(OR(AL68=13,AL68=14,AL68=15),1.84,IF(OR(AL68=16,AL68=17,AL68=18),1.9,1.95)))))))))),IF(AQ68="Կ-3", IF(AL68=0,1.25,IF(AL68=1,1.29,IF(AL68=2,1.33,IF(AL68=3,1.37,IF(OR(AL68=5,AL68=4),1.41,IF(OR(AL68=6,AL68=7),1.45,IF(OR(AL68=8,AL68=9),1.49,IF(OR(AL68=10,AL68=11,AL68=12),1.54,IF(OR(AL68=13,AL68=14,AL68=15),1.58,IF(OR(AL68=16,AL68=17,AL68=18),1.63,1.68)))))))))), "Error"))))))))))))</f>
        <v>3.64</v>
      </c>
      <c r="AN68" s="456">
        <v>83200</v>
      </c>
      <c r="AO68" s="456"/>
      <c r="AP68" s="456"/>
      <c r="AQ68" s="589" t="str">
        <f>+AG68</f>
        <v>Գ-3</v>
      </c>
      <c r="AR68" s="456">
        <f>AN68*AM68</f>
        <v>302848</v>
      </c>
      <c r="AS68" s="590">
        <f>AR68+AO68+AP68</f>
        <v>302848</v>
      </c>
      <c r="AT68" s="590">
        <f>+AS68*13</f>
        <v>3937024</v>
      </c>
    </row>
    <row r="69" spans="2:46" s="587" customFormat="1" ht="81">
      <c r="B69" s="816">
        <v>48</v>
      </c>
      <c r="C69" s="849" t="s">
        <v>1337</v>
      </c>
      <c r="D69" s="828" t="s">
        <v>1960</v>
      </c>
      <c r="E69" s="818">
        <v>1990</v>
      </c>
      <c r="F69" s="831" t="s">
        <v>1073</v>
      </c>
      <c r="G69" s="820">
        <v>1</v>
      </c>
      <c r="H69" s="827">
        <v>6</v>
      </c>
      <c r="I69" s="821">
        <f t="shared" si="4"/>
        <v>4.55</v>
      </c>
      <c r="J69" s="799">
        <v>83200</v>
      </c>
      <c r="K69" s="799"/>
      <c r="L69" s="799"/>
      <c r="M69" s="822" t="s">
        <v>83</v>
      </c>
      <c r="N69" s="799">
        <f t="shared" si="37"/>
        <v>378560</v>
      </c>
      <c r="O69" s="823">
        <f t="shared" si="38"/>
        <v>378560</v>
      </c>
      <c r="P69" s="823">
        <f t="shared" si="39"/>
        <v>4921280</v>
      </c>
      <c r="Q69" s="592">
        <f t="shared" si="26"/>
        <v>1</v>
      </c>
      <c r="R69" s="592">
        <f t="shared" si="40"/>
        <v>7</v>
      </c>
      <c r="S69" s="588">
        <f t="shared" si="29"/>
        <v>4.55</v>
      </c>
      <c r="T69" s="456">
        <v>83200</v>
      </c>
      <c r="U69" s="456"/>
      <c r="V69" s="456"/>
      <c r="W69" s="589" t="str">
        <f t="shared" si="30"/>
        <v>Գ-2</v>
      </c>
      <c r="X69" s="456">
        <f t="shared" si="20"/>
        <v>378560</v>
      </c>
      <c r="Y69" s="590">
        <f t="shared" si="21"/>
        <v>378560</v>
      </c>
      <c r="Z69" s="590">
        <f t="shared" si="41"/>
        <v>4921280</v>
      </c>
      <c r="AA69" s="592">
        <f t="shared" si="44"/>
        <v>1</v>
      </c>
      <c r="AB69" s="592">
        <f t="shared" si="31"/>
        <v>8</v>
      </c>
      <c r="AC69" s="588">
        <f t="shared" si="32"/>
        <v>4.7</v>
      </c>
      <c r="AD69" s="456">
        <v>83200</v>
      </c>
      <c r="AE69" s="456"/>
      <c r="AF69" s="456"/>
      <c r="AG69" s="589" t="str">
        <f t="shared" si="33"/>
        <v>Գ-2</v>
      </c>
      <c r="AH69" s="456">
        <f t="shared" si="22"/>
        <v>391040</v>
      </c>
      <c r="AI69" s="590">
        <f t="shared" si="23"/>
        <v>391040</v>
      </c>
      <c r="AJ69" s="590">
        <f t="shared" si="42"/>
        <v>5083520</v>
      </c>
      <c r="AK69" s="592">
        <f t="shared" si="45"/>
        <v>1</v>
      </c>
      <c r="AL69" s="592">
        <f t="shared" si="34"/>
        <v>9</v>
      </c>
      <c r="AM69" s="588">
        <f t="shared" si="35"/>
        <v>4.7</v>
      </c>
      <c r="AN69" s="456">
        <v>83200</v>
      </c>
      <c r="AO69" s="456"/>
      <c r="AP69" s="456"/>
      <c r="AQ69" s="589" t="str">
        <f t="shared" si="36"/>
        <v>Գ-2</v>
      </c>
      <c r="AR69" s="456">
        <f t="shared" si="24"/>
        <v>391040</v>
      </c>
      <c r="AS69" s="590">
        <f t="shared" si="25"/>
        <v>391040</v>
      </c>
      <c r="AT69" s="590">
        <f t="shared" si="43"/>
        <v>5083520</v>
      </c>
    </row>
    <row r="70" spans="2:46" s="587" customFormat="1" ht="94.5">
      <c r="B70" s="816">
        <v>49</v>
      </c>
      <c r="C70" s="849" t="s">
        <v>2481</v>
      </c>
      <c r="D70" s="828" t="s">
        <v>1961</v>
      </c>
      <c r="E70" s="818">
        <v>1995</v>
      </c>
      <c r="F70" s="831" t="s">
        <v>1074</v>
      </c>
      <c r="G70" s="820">
        <v>1</v>
      </c>
      <c r="H70" s="827">
        <v>2</v>
      </c>
      <c r="I70" s="821">
        <f t="shared" si="4"/>
        <v>4.1399999999999997</v>
      </c>
      <c r="J70" s="799">
        <v>83200</v>
      </c>
      <c r="K70" s="799"/>
      <c r="L70" s="799"/>
      <c r="M70" s="822" t="s">
        <v>83</v>
      </c>
      <c r="N70" s="799">
        <f t="shared" si="37"/>
        <v>344448</v>
      </c>
      <c r="O70" s="823">
        <f t="shared" si="38"/>
        <v>344448</v>
      </c>
      <c r="P70" s="823">
        <f t="shared" si="39"/>
        <v>4477824</v>
      </c>
      <c r="Q70" s="592">
        <f t="shared" si="26"/>
        <v>1</v>
      </c>
      <c r="R70" s="592">
        <f t="shared" si="40"/>
        <v>3</v>
      </c>
      <c r="S70" s="588">
        <f t="shared" si="29"/>
        <v>4.2699999999999996</v>
      </c>
      <c r="T70" s="456">
        <v>83200</v>
      </c>
      <c r="U70" s="456"/>
      <c r="V70" s="456"/>
      <c r="W70" s="589" t="str">
        <f t="shared" si="30"/>
        <v>Գ-2</v>
      </c>
      <c r="X70" s="456">
        <f t="shared" si="20"/>
        <v>355263.99999999994</v>
      </c>
      <c r="Y70" s="590">
        <f t="shared" si="21"/>
        <v>355263.99999999994</v>
      </c>
      <c r="Z70" s="590">
        <f t="shared" si="41"/>
        <v>4618431.9999999991</v>
      </c>
      <c r="AA70" s="592">
        <f t="shared" si="44"/>
        <v>1</v>
      </c>
      <c r="AB70" s="592">
        <f t="shared" si="31"/>
        <v>4</v>
      </c>
      <c r="AC70" s="588">
        <f t="shared" si="32"/>
        <v>4.41</v>
      </c>
      <c r="AD70" s="456">
        <v>83200</v>
      </c>
      <c r="AE70" s="456"/>
      <c r="AF70" s="456"/>
      <c r="AG70" s="589" t="str">
        <f t="shared" si="33"/>
        <v>Գ-2</v>
      </c>
      <c r="AH70" s="456">
        <f t="shared" si="22"/>
        <v>366912</v>
      </c>
      <c r="AI70" s="590">
        <f t="shared" si="23"/>
        <v>366912</v>
      </c>
      <c r="AJ70" s="590">
        <f t="shared" si="42"/>
        <v>4769856</v>
      </c>
      <c r="AK70" s="592">
        <f t="shared" si="45"/>
        <v>1</v>
      </c>
      <c r="AL70" s="592">
        <f t="shared" si="34"/>
        <v>5</v>
      </c>
      <c r="AM70" s="588">
        <f t="shared" si="35"/>
        <v>4.41</v>
      </c>
      <c r="AN70" s="456">
        <v>83200</v>
      </c>
      <c r="AO70" s="456"/>
      <c r="AP70" s="456"/>
      <c r="AQ70" s="589" t="str">
        <f t="shared" si="36"/>
        <v>Գ-2</v>
      </c>
      <c r="AR70" s="456">
        <f t="shared" si="24"/>
        <v>366912</v>
      </c>
      <c r="AS70" s="590">
        <f t="shared" si="25"/>
        <v>366912</v>
      </c>
      <c r="AT70" s="590">
        <f t="shared" si="43"/>
        <v>4769856</v>
      </c>
    </row>
    <row r="71" spans="2:46" s="587" customFormat="1" ht="94.5">
      <c r="B71" s="816">
        <v>50</v>
      </c>
      <c r="C71" s="849" t="s">
        <v>2482</v>
      </c>
      <c r="D71" s="828" t="s">
        <v>1961</v>
      </c>
      <c r="E71" s="818">
        <v>1992</v>
      </c>
      <c r="F71" s="831" t="s">
        <v>1075</v>
      </c>
      <c r="G71" s="820">
        <v>1</v>
      </c>
      <c r="H71" s="827">
        <v>2</v>
      </c>
      <c r="I71" s="821">
        <f t="shared" si="4"/>
        <v>3.42</v>
      </c>
      <c r="J71" s="799">
        <v>83200</v>
      </c>
      <c r="K71" s="799"/>
      <c r="L71" s="799"/>
      <c r="M71" s="822" t="s">
        <v>417</v>
      </c>
      <c r="N71" s="799">
        <f t="shared" si="37"/>
        <v>284544</v>
      </c>
      <c r="O71" s="823">
        <f t="shared" si="38"/>
        <v>284544</v>
      </c>
      <c r="P71" s="823">
        <f t="shared" si="39"/>
        <v>3699072</v>
      </c>
      <c r="Q71" s="592">
        <f t="shared" ref="Q71:Q98" si="46">+G71</f>
        <v>1</v>
      </c>
      <c r="R71" s="592">
        <f t="shared" si="40"/>
        <v>3</v>
      </c>
      <c r="S71" s="588">
        <f t="shared" si="29"/>
        <v>3.53</v>
      </c>
      <c r="T71" s="456">
        <v>83200</v>
      </c>
      <c r="U71" s="456"/>
      <c r="V71" s="456"/>
      <c r="W71" s="589" t="str">
        <f t="shared" si="30"/>
        <v>Գ-3</v>
      </c>
      <c r="X71" s="456">
        <f t="shared" si="20"/>
        <v>293696</v>
      </c>
      <c r="Y71" s="590">
        <f t="shared" si="21"/>
        <v>293696</v>
      </c>
      <c r="Z71" s="590">
        <f t="shared" si="41"/>
        <v>3818048</v>
      </c>
      <c r="AA71" s="592">
        <f t="shared" si="44"/>
        <v>1</v>
      </c>
      <c r="AB71" s="592">
        <f t="shared" si="31"/>
        <v>4</v>
      </c>
      <c r="AC71" s="588">
        <f t="shared" si="32"/>
        <v>3.64</v>
      </c>
      <c r="AD71" s="456">
        <v>83200</v>
      </c>
      <c r="AE71" s="456"/>
      <c r="AF71" s="456"/>
      <c r="AG71" s="589" t="str">
        <f t="shared" si="33"/>
        <v>Գ-3</v>
      </c>
      <c r="AH71" s="456">
        <f t="shared" si="22"/>
        <v>302848</v>
      </c>
      <c r="AI71" s="590">
        <f t="shared" si="23"/>
        <v>302848</v>
      </c>
      <c r="AJ71" s="590">
        <f t="shared" si="42"/>
        <v>3937024</v>
      </c>
      <c r="AK71" s="592">
        <f t="shared" si="45"/>
        <v>1</v>
      </c>
      <c r="AL71" s="592">
        <f t="shared" si="34"/>
        <v>5</v>
      </c>
      <c r="AM71" s="588">
        <f t="shared" si="35"/>
        <v>3.64</v>
      </c>
      <c r="AN71" s="456">
        <v>83200</v>
      </c>
      <c r="AO71" s="456"/>
      <c r="AP71" s="456"/>
      <c r="AQ71" s="589" t="str">
        <f t="shared" si="36"/>
        <v>Գ-3</v>
      </c>
      <c r="AR71" s="456">
        <f t="shared" si="24"/>
        <v>302848</v>
      </c>
      <c r="AS71" s="590">
        <f t="shared" si="25"/>
        <v>302848</v>
      </c>
      <c r="AT71" s="590">
        <f t="shared" si="43"/>
        <v>3937024</v>
      </c>
    </row>
    <row r="72" spans="2:46" s="587" customFormat="1" ht="94.5">
      <c r="B72" s="816">
        <v>51</v>
      </c>
      <c r="C72" s="849" t="s">
        <v>78</v>
      </c>
      <c r="D72" s="828"/>
      <c r="E72" s="818"/>
      <c r="F72" s="831" t="s">
        <v>1075</v>
      </c>
      <c r="G72" s="820">
        <v>1</v>
      </c>
      <c r="H72" s="827">
        <v>6</v>
      </c>
      <c r="I72" s="821">
        <f t="shared" si="4"/>
        <v>1.96</v>
      </c>
      <c r="J72" s="799">
        <v>83200</v>
      </c>
      <c r="K72" s="799"/>
      <c r="L72" s="799"/>
      <c r="M72" s="822" t="s">
        <v>86</v>
      </c>
      <c r="N72" s="799">
        <f t="shared" si="37"/>
        <v>163072</v>
      </c>
      <c r="O72" s="823">
        <f t="shared" si="38"/>
        <v>163072</v>
      </c>
      <c r="P72" s="823">
        <f t="shared" si="39"/>
        <v>2119936</v>
      </c>
      <c r="Q72" s="592">
        <f t="shared" si="46"/>
        <v>1</v>
      </c>
      <c r="R72" s="592">
        <f t="shared" si="40"/>
        <v>7</v>
      </c>
      <c r="S72" s="588">
        <f t="shared" si="29"/>
        <v>1.96</v>
      </c>
      <c r="T72" s="456">
        <v>83200</v>
      </c>
      <c r="U72" s="456"/>
      <c r="V72" s="456"/>
      <c r="W72" s="589" t="str">
        <f t="shared" si="30"/>
        <v>Կ-1</v>
      </c>
      <c r="X72" s="456">
        <f t="shared" si="20"/>
        <v>163072</v>
      </c>
      <c r="Y72" s="590">
        <f t="shared" si="21"/>
        <v>163072</v>
      </c>
      <c r="Z72" s="590">
        <f t="shared" si="41"/>
        <v>2119936</v>
      </c>
      <c r="AA72" s="592">
        <f t="shared" si="44"/>
        <v>1</v>
      </c>
      <c r="AB72" s="592">
        <f t="shared" si="31"/>
        <v>8</v>
      </c>
      <c r="AC72" s="588">
        <f t="shared" si="32"/>
        <v>2.02</v>
      </c>
      <c r="AD72" s="456">
        <v>83200</v>
      </c>
      <c r="AE72" s="456"/>
      <c r="AF72" s="456"/>
      <c r="AG72" s="589" t="str">
        <f t="shared" si="33"/>
        <v>Կ-1</v>
      </c>
      <c r="AH72" s="456">
        <f t="shared" si="22"/>
        <v>168064</v>
      </c>
      <c r="AI72" s="590">
        <f t="shared" si="23"/>
        <v>168064</v>
      </c>
      <c r="AJ72" s="590">
        <f t="shared" si="42"/>
        <v>2184832</v>
      </c>
      <c r="AK72" s="592">
        <f t="shared" si="45"/>
        <v>1</v>
      </c>
      <c r="AL72" s="592">
        <f t="shared" si="34"/>
        <v>9</v>
      </c>
      <c r="AM72" s="588">
        <f t="shared" si="35"/>
        <v>2.02</v>
      </c>
      <c r="AN72" s="456">
        <v>83200</v>
      </c>
      <c r="AO72" s="456"/>
      <c r="AP72" s="456"/>
      <c r="AQ72" s="589" t="str">
        <f t="shared" si="36"/>
        <v>Կ-1</v>
      </c>
      <c r="AR72" s="456">
        <f t="shared" si="24"/>
        <v>168064</v>
      </c>
      <c r="AS72" s="590">
        <f t="shared" si="25"/>
        <v>168064</v>
      </c>
      <c r="AT72" s="590">
        <f t="shared" si="43"/>
        <v>2184832</v>
      </c>
    </row>
    <row r="73" spans="2:46" s="587" customFormat="1" ht="36.75" customHeight="1">
      <c r="B73" s="816">
        <v>52</v>
      </c>
      <c r="C73" s="849" t="s">
        <v>2110</v>
      </c>
      <c r="D73" s="828" t="s">
        <v>1961</v>
      </c>
      <c r="E73" s="818">
        <v>1980</v>
      </c>
      <c r="F73" s="831" t="s">
        <v>1012</v>
      </c>
      <c r="G73" s="820">
        <v>1</v>
      </c>
      <c r="H73" s="827">
        <v>2</v>
      </c>
      <c r="I73" s="821">
        <f t="shared" si="4"/>
        <v>5.01</v>
      </c>
      <c r="J73" s="799">
        <v>83200</v>
      </c>
      <c r="K73" s="799"/>
      <c r="L73" s="799"/>
      <c r="M73" s="822" t="s">
        <v>82</v>
      </c>
      <c r="N73" s="799">
        <f t="shared" si="37"/>
        <v>416832</v>
      </c>
      <c r="O73" s="823">
        <f t="shared" si="38"/>
        <v>416832</v>
      </c>
      <c r="P73" s="823">
        <f t="shared" si="39"/>
        <v>5418816</v>
      </c>
      <c r="Q73" s="592">
        <f t="shared" si="46"/>
        <v>1</v>
      </c>
      <c r="R73" s="592">
        <f t="shared" si="40"/>
        <v>3</v>
      </c>
      <c r="S73" s="588">
        <f t="shared" si="29"/>
        <v>5.18</v>
      </c>
      <c r="T73" s="456">
        <v>83200</v>
      </c>
      <c r="U73" s="456"/>
      <c r="V73" s="456"/>
      <c r="W73" s="589" t="str">
        <f t="shared" si="30"/>
        <v>Գ-1</v>
      </c>
      <c r="X73" s="456">
        <f t="shared" si="20"/>
        <v>430976</v>
      </c>
      <c r="Y73" s="590">
        <f t="shared" si="21"/>
        <v>430976</v>
      </c>
      <c r="Z73" s="590">
        <f t="shared" si="41"/>
        <v>5602688</v>
      </c>
      <c r="AA73" s="592">
        <f t="shared" si="44"/>
        <v>1</v>
      </c>
      <c r="AB73" s="592">
        <f t="shared" si="31"/>
        <v>4</v>
      </c>
      <c r="AC73" s="588">
        <f t="shared" si="32"/>
        <v>5.35</v>
      </c>
      <c r="AD73" s="456">
        <v>83200</v>
      </c>
      <c r="AE73" s="456"/>
      <c r="AF73" s="456"/>
      <c r="AG73" s="589" t="str">
        <f t="shared" si="33"/>
        <v>Գ-1</v>
      </c>
      <c r="AH73" s="456">
        <f t="shared" si="22"/>
        <v>445119.99999999994</v>
      </c>
      <c r="AI73" s="590">
        <f t="shared" si="23"/>
        <v>445119.99999999994</v>
      </c>
      <c r="AJ73" s="590">
        <f t="shared" si="42"/>
        <v>5786559.9999999991</v>
      </c>
      <c r="AK73" s="592">
        <f t="shared" si="45"/>
        <v>1</v>
      </c>
      <c r="AL73" s="592">
        <f t="shared" si="34"/>
        <v>5</v>
      </c>
      <c r="AM73" s="588">
        <f t="shared" si="35"/>
        <v>5.35</v>
      </c>
      <c r="AN73" s="456">
        <v>83200</v>
      </c>
      <c r="AO73" s="456"/>
      <c r="AP73" s="456"/>
      <c r="AQ73" s="589" t="str">
        <f t="shared" si="36"/>
        <v>Գ-1</v>
      </c>
      <c r="AR73" s="456">
        <f t="shared" si="24"/>
        <v>445119.99999999994</v>
      </c>
      <c r="AS73" s="590">
        <f t="shared" si="25"/>
        <v>445119.99999999994</v>
      </c>
      <c r="AT73" s="590">
        <f t="shared" si="43"/>
        <v>5786559.9999999991</v>
      </c>
    </row>
    <row r="74" spans="2:46" s="587" customFormat="1" ht="36.75" customHeight="1">
      <c r="B74" s="816">
        <v>53</v>
      </c>
      <c r="C74" s="849" t="s">
        <v>824</v>
      </c>
      <c r="D74" s="828" t="s">
        <v>1960</v>
      </c>
      <c r="E74" s="818">
        <v>1989</v>
      </c>
      <c r="F74" s="831" t="s">
        <v>1013</v>
      </c>
      <c r="G74" s="820">
        <v>1</v>
      </c>
      <c r="H74" s="827">
        <v>7</v>
      </c>
      <c r="I74" s="821">
        <f t="shared" si="4"/>
        <v>4.55</v>
      </c>
      <c r="J74" s="799">
        <v>83200</v>
      </c>
      <c r="K74" s="799"/>
      <c r="L74" s="799"/>
      <c r="M74" s="822" t="s">
        <v>83</v>
      </c>
      <c r="N74" s="799">
        <f t="shared" si="37"/>
        <v>378560</v>
      </c>
      <c r="O74" s="823">
        <f t="shared" si="38"/>
        <v>378560</v>
      </c>
      <c r="P74" s="823">
        <f t="shared" si="39"/>
        <v>4921280</v>
      </c>
      <c r="Q74" s="592">
        <f t="shared" si="46"/>
        <v>1</v>
      </c>
      <c r="R74" s="592">
        <f t="shared" si="40"/>
        <v>8</v>
      </c>
      <c r="S74" s="588">
        <f t="shared" si="29"/>
        <v>4.7</v>
      </c>
      <c r="T74" s="456">
        <v>83200</v>
      </c>
      <c r="U74" s="456"/>
      <c r="V74" s="456"/>
      <c r="W74" s="589" t="str">
        <f t="shared" si="30"/>
        <v>Գ-2</v>
      </c>
      <c r="X74" s="456">
        <f t="shared" si="20"/>
        <v>391040</v>
      </c>
      <c r="Y74" s="590">
        <f t="shared" si="21"/>
        <v>391040</v>
      </c>
      <c r="Z74" s="590">
        <f t="shared" si="41"/>
        <v>5083520</v>
      </c>
      <c r="AA74" s="592">
        <f t="shared" si="44"/>
        <v>1</v>
      </c>
      <c r="AB74" s="592">
        <f t="shared" si="31"/>
        <v>9</v>
      </c>
      <c r="AC74" s="588">
        <f t="shared" si="32"/>
        <v>4.7</v>
      </c>
      <c r="AD74" s="456">
        <v>83200</v>
      </c>
      <c r="AE74" s="456"/>
      <c r="AF74" s="456"/>
      <c r="AG74" s="589" t="str">
        <f t="shared" si="33"/>
        <v>Գ-2</v>
      </c>
      <c r="AH74" s="456">
        <f t="shared" si="22"/>
        <v>391040</v>
      </c>
      <c r="AI74" s="590">
        <f t="shared" si="23"/>
        <v>391040</v>
      </c>
      <c r="AJ74" s="590">
        <f t="shared" si="42"/>
        <v>5083520</v>
      </c>
      <c r="AK74" s="592">
        <f t="shared" si="45"/>
        <v>1</v>
      </c>
      <c r="AL74" s="592">
        <f t="shared" si="34"/>
        <v>10</v>
      </c>
      <c r="AM74" s="588">
        <f t="shared" si="35"/>
        <v>4.8499999999999996</v>
      </c>
      <c r="AN74" s="456">
        <v>83200</v>
      </c>
      <c r="AO74" s="456"/>
      <c r="AP74" s="456"/>
      <c r="AQ74" s="589" t="str">
        <f t="shared" si="36"/>
        <v>Գ-2</v>
      </c>
      <c r="AR74" s="456">
        <f t="shared" si="24"/>
        <v>403519.99999999994</v>
      </c>
      <c r="AS74" s="590">
        <f t="shared" si="25"/>
        <v>403519.99999999994</v>
      </c>
      <c r="AT74" s="590">
        <f t="shared" si="43"/>
        <v>5245759.9999999991</v>
      </c>
    </row>
    <row r="75" spans="2:46" s="587" customFormat="1" ht="36.75" customHeight="1">
      <c r="B75" s="816">
        <v>54</v>
      </c>
      <c r="C75" s="849" t="s">
        <v>2483</v>
      </c>
      <c r="D75" s="828" t="s">
        <v>1960</v>
      </c>
      <c r="E75" s="818">
        <v>1980</v>
      </c>
      <c r="F75" s="831" t="s">
        <v>1013</v>
      </c>
      <c r="G75" s="820">
        <v>1</v>
      </c>
      <c r="H75" s="827">
        <v>2</v>
      </c>
      <c r="I75" s="821">
        <f t="shared" si="4"/>
        <v>4.1399999999999997</v>
      </c>
      <c r="J75" s="799">
        <v>83200</v>
      </c>
      <c r="K75" s="799"/>
      <c r="L75" s="799"/>
      <c r="M75" s="822" t="s">
        <v>83</v>
      </c>
      <c r="N75" s="799">
        <f t="shared" si="37"/>
        <v>344448</v>
      </c>
      <c r="O75" s="823">
        <f t="shared" si="38"/>
        <v>344448</v>
      </c>
      <c r="P75" s="823">
        <f t="shared" si="39"/>
        <v>4477824</v>
      </c>
      <c r="Q75" s="592">
        <f t="shared" si="46"/>
        <v>1</v>
      </c>
      <c r="R75" s="592">
        <f t="shared" si="40"/>
        <v>3</v>
      </c>
      <c r="S75" s="588">
        <f t="shared" si="29"/>
        <v>4.2699999999999996</v>
      </c>
      <c r="T75" s="456">
        <v>83200</v>
      </c>
      <c r="U75" s="456"/>
      <c r="V75" s="456"/>
      <c r="W75" s="589" t="str">
        <f t="shared" si="30"/>
        <v>Գ-2</v>
      </c>
      <c r="X75" s="456">
        <f t="shared" si="20"/>
        <v>355263.99999999994</v>
      </c>
      <c r="Y75" s="590">
        <f t="shared" si="21"/>
        <v>355263.99999999994</v>
      </c>
      <c r="Z75" s="590">
        <f t="shared" si="41"/>
        <v>4618431.9999999991</v>
      </c>
      <c r="AA75" s="592">
        <f t="shared" si="44"/>
        <v>1</v>
      </c>
      <c r="AB75" s="592">
        <f t="shared" si="31"/>
        <v>4</v>
      </c>
      <c r="AC75" s="588">
        <f t="shared" si="32"/>
        <v>4.41</v>
      </c>
      <c r="AD75" s="456">
        <v>83200</v>
      </c>
      <c r="AE75" s="456"/>
      <c r="AF75" s="456"/>
      <c r="AG75" s="589" t="str">
        <f t="shared" si="33"/>
        <v>Գ-2</v>
      </c>
      <c r="AH75" s="456">
        <f t="shared" si="22"/>
        <v>366912</v>
      </c>
      <c r="AI75" s="590">
        <f t="shared" si="23"/>
        <v>366912</v>
      </c>
      <c r="AJ75" s="590">
        <f t="shared" si="42"/>
        <v>4769856</v>
      </c>
      <c r="AK75" s="592">
        <f t="shared" si="45"/>
        <v>1</v>
      </c>
      <c r="AL75" s="592">
        <f t="shared" si="34"/>
        <v>5</v>
      </c>
      <c r="AM75" s="588">
        <f t="shared" si="35"/>
        <v>4.41</v>
      </c>
      <c r="AN75" s="456">
        <v>83200</v>
      </c>
      <c r="AO75" s="456"/>
      <c r="AP75" s="456"/>
      <c r="AQ75" s="589" t="str">
        <f t="shared" si="36"/>
        <v>Գ-2</v>
      </c>
      <c r="AR75" s="456">
        <f t="shared" si="24"/>
        <v>366912</v>
      </c>
      <c r="AS75" s="590">
        <f t="shared" si="25"/>
        <v>366912</v>
      </c>
      <c r="AT75" s="590">
        <f t="shared" si="43"/>
        <v>4769856</v>
      </c>
    </row>
    <row r="76" spans="2:46" s="587" customFormat="1" ht="36.75" customHeight="1">
      <c r="B76" s="816">
        <v>55</v>
      </c>
      <c r="C76" s="849" t="s">
        <v>2484</v>
      </c>
      <c r="D76" s="828" t="s">
        <v>1960</v>
      </c>
      <c r="E76" s="818">
        <v>1996</v>
      </c>
      <c r="F76" s="831" t="s">
        <v>1014</v>
      </c>
      <c r="G76" s="820">
        <v>1</v>
      </c>
      <c r="H76" s="827">
        <v>2</v>
      </c>
      <c r="I76" s="821">
        <f t="shared" si="4"/>
        <v>3.42</v>
      </c>
      <c r="J76" s="799">
        <v>83200</v>
      </c>
      <c r="K76" s="799"/>
      <c r="L76" s="799"/>
      <c r="M76" s="822" t="s">
        <v>417</v>
      </c>
      <c r="N76" s="799">
        <f t="shared" si="37"/>
        <v>284544</v>
      </c>
      <c r="O76" s="823">
        <f t="shared" si="38"/>
        <v>284544</v>
      </c>
      <c r="P76" s="823">
        <f t="shared" si="39"/>
        <v>3699072</v>
      </c>
      <c r="Q76" s="592">
        <f t="shared" si="46"/>
        <v>1</v>
      </c>
      <c r="R76" s="592">
        <f t="shared" si="40"/>
        <v>3</v>
      </c>
      <c r="S76" s="588">
        <f t="shared" si="29"/>
        <v>3.53</v>
      </c>
      <c r="T76" s="456">
        <v>83200</v>
      </c>
      <c r="U76" s="456"/>
      <c r="V76" s="456">
        <f>+S76*T76*0.15</f>
        <v>44054.400000000001</v>
      </c>
      <c r="W76" s="589" t="str">
        <f t="shared" si="30"/>
        <v>Գ-3</v>
      </c>
      <c r="X76" s="456">
        <f t="shared" si="20"/>
        <v>293696</v>
      </c>
      <c r="Y76" s="590">
        <f t="shared" si="21"/>
        <v>337750.4</v>
      </c>
      <c r="Z76" s="590">
        <f t="shared" si="41"/>
        <v>4390755.2</v>
      </c>
      <c r="AA76" s="592">
        <f t="shared" si="44"/>
        <v>1</v>
      </c>
      <c r="AB76" s="592">
        <f t="shared" si="31"/>
        <v>4</v>
      </c>
      <c r="AC76" s="588">
        <f t="shared" si="32"/>
        <v>3.64</v>
      </c>
      <c r="AD76" s="456">
        <v>83200</v>
      </c>
      <c r="AE76" s="456"/>
      <c r="AF76" s="456">
        <f>+AC76*AD76*0.15</f>
        <v>45427.199999999997</v>
      </c>
      <c r="AG76" s="589" t="str">
        <f t="shared" si="33"/>
        <v>Գ-3</v>
      </c>
      <c r="AH76" s="456">
        <f t="shared" si="22"/>
        <v>302848</v>
      </c>
      <c r="AI76" s="590">
        <f t="shared" si="23"/>
        <v>348275.20000000001</v>
      </c>
      <c r="AJ76" s="590">
        <f t="shared" si="42"/>
        <v>4527577.6000000006</v>
      </c>
      <c r="AK76" s="592">
        <f t="shared" si="45"/>
        <v>1</v>
      </c>
      <c r="AL76" s="592">
        <f t="shared" si="34"/>
        <v>5</v>
      </c>
      <c r="AM76" s="588">
        <f t="shared" si="35"/>
        <v>3.64</v>
      </c>
      <c r="AN76" s="456">
        <v>83200</v>
      </c>
      <c r="AO76" s="456"/>
      <c r="AP76" s="456">
        <f>+AM76*AN76*0.15</f>
        <v>45427.199999999997</v>
      </c>
      <c r="AQ76" s="589" t="str">
        <f t="shared" si="36"/>
        <v>Գ-3</v>
      </c>
      <c r="AR76" s="456">
        <f t="shared" si="24"/>
        <v>302848</v>
      </c>
      <c r="AS76" s="590">
        <f t="shared" si="25"/>
        <v>348275.20000000001</v>
      </c>
      <c r="AT76" s="590">
        <f t="shared" si="43"/>
        <v>4527577.6000000006</v>
      </c>
    </row>
    <row r="77" spans="2:46" s="587" customFormat="1" ht="36.75" customHeight="1">
      <c r="B77" s="816">
        <v>56</v>
      </c>
      <c r="C77" s="849" t="s">
        <v>2111</v>
      </c>
      <c r="D77" s="828" t="s">
        <v>1961</v>
      </c>
      <c r="E77" s="818">
        <v>1995</v>
      </c>
      <c r="F77" s="831" t="s">
        <v>1014</v>
      </c>
      <c r="G77" s="820">
        <v>1</v>
      </c>
      <c r="H77" s="827">
        <v>3</v>
      </c>
      <c r="I77" s="821">
        <f t="shared" si="4"/>
        <v>3.53</v>
      </c>
      <c r="J77" s="799">
        <v>83200</v>
      </c>
      <c r="K77" s="894"/>
      <c r="L77" s="894"/>
      <c r="M77" s="822" t="s">
        <v>417</v>
      </c>
      <c r="N77" s="799">
        <f t="shared" si="37"/>
        <v>293696</v>
      </c>
      <c r="O77" s="823">
        <f t="shared" si="38"/>
        <v>293696</v>
      </c>
      <c r="P77" s="823">
        <f t="shared" si="39"/>
        <v>3818048</v>
      </c>
      <c r="Q77" s="592">
        <f t="shared" si="46"/>
        <v>1</v>
      </c>
      <c r="R77" s="592">
        <f t="shared" si="40"/>
        <v>4</v>
      </c>
      <c r="S77" s="588">
        <f t="shared" si="29"/>
        <v>3.64</v>
      </c>
      <c r="T77" s="456">
        <v>83200</v>
      </c>
      <c r="U77" s="459"/>
      <c r="V77" s="459"/>
      <c r="W77" s="589" t="str">
        <f t="shared" si="30"/>
        <v>Գ-3</v>
      </c>
      <c r="X77" s="456">
        <f t="shared" si="20"/>
        <v>302848</v>
      </c>
      <c r="Y77" s="590">
        <f t="shared" si="21"/>
        <v>302848</v>
      </c>
      <c r="Z77" s="590">
        <f t="shared" si="41"/>
        <v>3937024</v>
      </c>
      <c r="AA77" s="592">
        <f t="shared" si="44"/>
        <v>1</v>
      </c>
      <c r="AB77" s="592">
        <f t="shared" si="31"/>
        <v>5</v>
      </c>
      <c r="AC77" s="588">
        <f t="shared" si="32"/>
        <v>3.64</v>
      </c>
      <c r="AD77" s="456">
        <v>83200</v>
      </c>
      <c r="AE77" s="459"/>
      <c r="AF77" s="459"/>
      <c r="AG77" s="589" t="str">
        <f t="shared" si="33"/>
        <v>Գ-3</v>
      </c>
      <c r="AH77" s="456">
        <f t="shared" si="22"/>
        <v>302848</v>
      </c>
      <c r="AI77" s="590">
        <f t="shared" si="23"/>
        <v>302848</v>
      </c>
      <c r="AJ77" s="590">
        <f t="shared" si="42"/>
        <v>3937024</v>
      </c>
      <c r="AK77" s="592">
        <f t="shared" si="45"/>
        <v>1</v>
      </c>
      <c r="AL77" s="592">
        <f t="shared" si="34"/>
        <v>6</v>
      </c>
      <c r="AM77" s="588">
        <f t="shared" si="35"/>
        <v>3.76</v>
      </c>
      <c r="AN77" s="456">
        <v>83200</v>
      </c>
      <c r="AO77" s="459"/>
      <c r="AP77" s="459"/>
      <c r="AQ77" s="589" t="str">
        <f t="shared" si="36"/>
        <v>Գ-3</v>
      </c>
      <c r="AR77" s="456">
        <f t="shared" si="24"/>
        <v>312832</v>
      </c>
      <c r="AS77" s="590">
        <f t="shared" si="25"/>
        <v>312832</v>
      </c>
      <c r="AT77" s="590">
        <f t="shared" si="43"/>
        <v>4066816</v>
      </c>
    </row>
    <row r="78" spans="2:46" s="587" customFormat="1" ht="40.5" customHeight="1">
      <c r="B78" s="816">
        <v>57</v>
      </c>
      <c r="C78" s="849" t="s">
        <v>78</v>
      </c>
      <c r="D78" s="828"/>
      <c r="E78" s="818"/>
      <c r="F78" s="831" t="s">
        <v>1015</v>
      </c>
      <c r="G78" s="820">
        <v>1</v>
      </c>
      <c r="H78" s="827">
        <v>6</v>
      </c>
      <c r="I78" s="821">
        <f t="shared" si="4"/>
        <v>1.96</v>
      </c>
      <c r="J78" s="799">
        <v>83200</v>
      </c>
      <c r="K78" s="799"/>
      <c r="L78" s="799"/>
      <c r="M78" s="822" t="s">
        <v>86</v>
      </c>
      <c r="N78" s="799">
        <f t="shared" si="37"/>
        <v>163072</v>
      </c>
      <c r="O78" s="823">
        <f t="shared" si="38"/>
        <v>163072</v>
      </c>
      <c r="P78" s="823">
        <f t="shared" si="39"/>
        <v>2119936</v>
      </c>
      <c r="Q78" s="592">
        <f t="shared" si="46"/>
        <v>1</v>
      </c>
      <c r="R78" s="592">
        <f t="shared" si="40"/>
        <v>7</v>
      </c>
      <c r="S78" s="588">
        <f t="shared" si="29"/>
        <v>1.96</v>
      </c>
      <c r="T78" s="456">
        <v>83200</v>
      </c>
      <c r="U78" s="456"/>
      <c r="V78" s="456"/>
      <c r="W78" s="589" t="str">
        <f t="shared" si="30"/>
        <v>Կ-1</v>
      </c>
      <c r="X78" s="456">
        <f t="shared" si="20"/>
        <v>163072</v>
      </c>
      <c r="Y78" s="590">
        <f t="shared" si="21"/>
        <v>163072</v>
      </c>
      <c r="Z78" s="590">
        <f t="shared" si="41"/>
        <v>2119936</v>
      </c>
      <c r="AA78" s="592">
        <f t="shared" si="44"/>
        <v>1</v>
      </c>
      <c r="AB78" s="592">
        <f t="shared" si="31"/>
        <v>8</v>
      </c>
      <c r="AC78" s="588">
        <f t="shared" si="32"/>
        <v>2.02</v>
      </c>
      <c r="AD78" s="456">
        <v>83200</v>
      </c>
      <c r="AE78" s="456"/>
      <c r="AF78" s="456"/>
      <c r="AG78" s="589" t="str">
        <f t="shared" si="33"/>
        <v>Կ-1</v>
      </c>
      <c r="AH78" s="456">
        <f t="shared" si="22"/>
        <v>168064</v>
      </c>
      <c r="AI78" s="590">
        <f t="shared" si="23"/>
        <v>168064</v>
      </c>
      <c r="AJ78" s="590">
        <f t="shared" si="42"/>
        <v>2184832</v>
      </c>
      <c r="AK78" s="592">
        <f t="shared" si="45"/>
        <v>1</v>
      </c>
      <c r="AL78" s="592">
        <f t="shared" si="34"/>
        <v>9</v>
      </c>
      <c r="AM78" s="588">
        <f t="shared" si="35"/>
        <v>2.02</v>
      </c>
      <c r="AN78" s="456">
        <v>83200</v>
      </c>
      <c r="AO78" s="456"/>
      <c r="AP78" s="456"/>
      <c r="AQ78" s="589" t="str">
        <f t="shared" si="36"/>
        <v>Կ-1</v>
      </c>
      <c r="AR78" s="456">
        <f t="shared" si="24"/>
        <v>168064</v>
      </c>
      <c r="AS78" s="590">
        <f t="shared" si="25"/>
        <v>168064</v>
      </c>
      <c r="AT78" s="590">
        <f t="shared" si="43"/>
        <v>2184832</v>
      </c>
    </row>
    <row r="79" spans="2:46" s="587" customFormat="1" ht="40.5" customHeight="1">
      <c r="B79" s="816">
        <v>58</v>
      </c>
      <c r="C79" s="849" t="s">
        <v>2112</v>
      </c>
      <c r="D79" s="828" t="s">
        <v>1960</v>
      </c>
      <c r="E79" s="818">
        <v>1991</v>
      </c>
      <c r="F79" s="831" t="s">
        <v>1007</v>
      </c>
      <c r="G79" s="820">
        <v>1</v>
      </c>
      <c r="H79" s="827">
        <v>3</v>
      </c>
      <c r="I79" s="821">
        <f t="shared" si="4"/>
        <v>5.18</v>
      </c>
      <c r="J79" s="799">
        <v>83200</v>
      </c>
      <c r="K79" s="799"/>
      <c r="L79" s="799"/>
      <c r="M79" s="822" t="s">
        <v>82</v>
      </c>
      <c r="N79" s="799">
        <f t="shared" si="37"/>
        <v>430976</v>
      </c>
      <c r="O79" s="823">
        <f t="shared" si="38"/>
        <v>430976</v>
      </c>
      <c r="P79" s="823">
        <f t="shared" si="39"/>
        <v>5602688</v>
      </c>
      <c r="Q79" s="592">
        <f t="shared" si="46"/>
        <v>1</v>
      </c>
      <c r="R79" s="592">
        <f t="shared" si="40"/>
        <v>4</v>
      </c>
      <c r="S79" s="588">
        <f t="shared" si="29"/>
        <v>5.35</v>
      </c>
      <c r="T79" s="456">
        <v>83200</v>
      </c>
      <c r="U79" s="456"/>
      <c r="V79" s="456"/>
      <c r="W79" s="589" t="str">
        <f t="shared" si="30"/>
        <v>Գ-1</v>
      </c>
      <c r="X79" s="456">
        <f t="shared" si="20"/>
        <v>445119.99999999994</v>
      </c>
      <c r="Y79" s="590">
        <f t="shared" si="21"/>
        <v>445119.99999999994</v>
      </c>
      <c r="Z79" s="590">
        <f t="shared" si="41"/>
        <v>5786559.9999999991</v>
      </c>
      <c r="AA79" s="592">
        <f t="shared" si="44"/>
        <v>1</v>
      </c>
      <c r="AB79" s="592">
        <f t="shared" si="31"/>
        <v>5</v>
      </c>
      <c r="AC79" s="588">
        <f t="shared" si="32"/>
        <v>5.35</v>
      </c>
      <c r="AD79" s="456">
        <v>83200</v>
      </c>
      <c r="AE79" s="456"/>
      <c r="AF79" s="456"/>
      <c r="AG79" s="589" t="str">
        <f t="shared" si="33"/>
        <v>Գ-1</v>
      </c>
      <c r="AH79" s="456">
        <f t="shared" si="22"/>
        <v>445119.99999999994</v>
      </c>
      <c r="AI79" s="590">
        <f t="shared" si="23"/>
        <v>445119.99999999994</v>
      </c>
      <c r="AJ79" s="590">
        <f t="shared" si="42"/>
        <v>5786559.9999999991</v>
      </c>
      <c r="AK79" s="592">
        <f t="shared" si="45"/>
        <v>1</v>
      </c>
      <c r="AL79" s="592">
        <f t="shared" si="34"/>
        <v>6</v>
      </c>
      <c r="AM79" s="588">
        <f t="shared" si="35"/>
        <v>5.52</v>
      </c>
      <c r="AN79" s="456">
        <v>83200</v>
      </c>
      <c r="AO79" s="456"/>
      <c r="AP79" s="456"/>
      <c r="AQ79" s="589" t="str">
        <f t="shared" si="36"/>
        <v>Գ-1</v>
      </c>
      <c r="AR79" s="456">
        <f t="shared" si="24"/>
        <v>459263.99999999994</v>
      </c>
      <c r="AS79" s="590">
        <f t="shared" si="25"/>
        <v>459263.99999999994</v>
      </c>
      <c r="AT79" s="590">
        <f t="shared" si="43"/>
        <v>5970431.9999999991</v>
      </c>
    </row>
    <row r="80" spans="2:46" s="587" customFormat="1" ht="40.5">
      <c r="B80" s="816">
        <v>59</v>
      </c>
      <c r="C80" s="849" t="s">
        <v>2113</v>
      </c>
      <c r="D80" s="828" t="s">
        <v>1960</v>
      </c>
      <c r="E80" s="818">
        <v>1989</v>
      </c>
      <c r="F80" s="831" t="s">
        <v>1008</v>
      </c>
      <c r="G80" s="820">
        <v>1</v>
      </c>
      <c r="H80" s="827">
        <v>3</v>
      </c>
      <c r="I80" s="821">
        <f t="shared" si="4"/>
        <v>4.2699999999999996</v>
      </c>
      <c r="J80" s="799">
        <v>83200</v>
      </c>
      <c r="K80" s="799"/>
      <c r="L80" s="799"/>
      <c r="M80" s="822" t="s">
        <v>83</v>
      </c>
      <c r="N80" s="799">
        <f t="shared" si="37"/>
        <v>355263.99999999994</v>
      </c>
      <c r="O80" s="823">
        <f t="shared" si="38"/>
        <v>355263.99999999994</v>
      </c>
      <c r="P80" s="823">
        <f t="shared" si="39"/>
        <v>4618431.9999999991</v>
      </c>
      <c r="Q80" s="592">
        <f t="shared" si="46"/>
        <v>1</v>
      </c>
      <c r="R80" s="592">
        <f t="shared" si="40"/>
        <v>4</v>
      </c>
      <c r="S80" s="588">
        <f t="shared" si="29"/>
        <v>4.41</v>
      </c>
      <c r="T80" s="456">
        <v>83200</v>
      </c>
      <c r="U80" s="456"/>
      <c r="V80" s="456"/>
      <c r="W80" s="589" t="str">
        <f t="shared" si="30"/>
        <v>Գ-2</v>
      </c>
      <c r="X80" s="456">
        <f t="shared" si="20"/>
        <v>366912</v>
      </c>
      <c r="Y80" s="590">
        <f t="shared" si="21"/>
        <v>366912</v>
      </c>
      <c r="Z80" s="590">
        <f t="shared" si="41"/>
        <v>4769856</v>
      </c>
      <c r="AA80" s="592">
        <f t="shared" si="44"/>
        <v>1</v>
      </c>
      <c r="AB80" s="592">
        <f t="shared" si="31"/>
        <v>5</v>
      </c>
      <c r="AC80" s="588">
        <f t="shared" si="32"/>
        <v>4.41</v>
      </c>
      <c r="AD80" s="456">
        <v>83200</v>
      </c>
      <c r="AE80" s="456"/>
      <c r="AF80" s="456"/>
      <c r="AG80" s="589" t="str">
        <f t="shared" si="33"/>
        <v>Գ-2</v>
      </c>
      <c r="AH80" s="456">
        <f t="shared" si="22"/>
        <v>366912</v>
      </c>
      <c r="AI80" s="590">
        <f t="shared" si="23"/>
        <v>366912</v>
      </c>
      <c r="AJ80" s="590">
        <f t="shared" si="42"/>
        <v>4769856</v>
      </c>
      <c r="AK80" s="592">
        <f t="shared" si="45"/>
        <v>1</v>
      </c>
      <c r="AL80" s="592">
        <f t="shared" si="34"/>
        <v>6</v>
      </c>
      <c r="AM80" s="588">
        <f t="shared" si="35"/>
        <v>4.55</v>
      </c>
      <c r="AN80" s="456">
        <v>83200</v>
      </c>
      <c r="AO80" s="456"/>
      <c r="AP80" s="456"/>
      <c r="AQ80" s="589" t="str">
        <f t="shared" si="36"/>
        <v>Գ-2</v>
      </c>
      <c r="AR80" s="456">
        <f>AN80*AM80</f>
        <v>378560</v>
      </c>
      <c r="AS80" s="590">
        <f t="shared" si="25"/>
        <v>378560</v>
      </c>
      <c r="AT80" s="590">
        <f t="shared" si="43"/>
        <v>4921280</v>
      </c>
    </row>
    <row r="81" spans="2:46" s="587" customFormat="1" ht="40.5">
      <c r="B81" s="816">
        <v>60</v>
      </c>
      <c r="C81" s="849" t="s">
        <v>2485</v>
      </c>
      <c r="D81" s="828" t="s">
        <v>1960</v>
      </c>
      <c r="E81" s="818">
        <v>1995</v>
      </c>
      <c r="F81" s="831" t="s">
        <v>1008</v>
      </c>
      <c r="G81" s="820">
        <v>1</v>
      </c>
      <c r="H81" s="827">
        <v>1</v>
      </c>
      <c r="I81" s="821">
        <f t="shared" si="4"/>
        <v>4.01</v>
      </c>
      <c r="J81" s="799">
        <v>83200</v>
      </c>
      <c r="K81" s="799"/>
      <c r="L81" s="799"/>
      <c r="M81" s="822" t="s">
        <v>83</v>
      </c>
      <c r="N81" s="799">
        <f t="shared" si="37"/>
        <v>333632</v>
      </c>
      <c r="O81" s="823">
        <f t="shared" si="38"/>
        <v>333632</v>
      </c>
      <c r="P81" s="823">
        <f t="shared" si="39"/>
        <v>4337216</v>
      </c>
      <c r="Q81" s="592">
        <f t="shared" si="46"/>
        <v>1</v>
      </c>
      <c r="R81" s="592">
        <f t="shared" si="40"/>
        <v>2</v>
      </c>
      <c r="S81" s="588">
        <f t="shared" si="29"/>
        <v>4.1399999999999997</v>
      </c>
      <c r="T81" s="456">
        <v>83200</v>
      </c>
      <c r="U81" s="456"/>
      <c r="V81" s="456"/>
      <c r="W81" s="589" t="str">
        <f t="shared" si="30"/>
        <v>Գ-2</v>
      </c>
      <c r="X81" s="456">
        <f t="shared" si="20"/>
        <v>344448</v>
      </c>
      <c r="Y81" s="590">
        <f t="shared" si="21"/>
        <v>344448</v>
      </c>
      <c r="Z81" s="590">
        <f t="shared" si="41"/>
        <v>4477824</v>
      </c>
      <c r="AA81" s="592">
        <f t="shared" si="44"/>
        <v>1</v>
      </c>
      <c r="AB81" s="592">
        <f t="shared" si="31"/>
        <v>3</v>
      </c>
      <c r="AC81" s="588">
        <f t="shared" si="32"/>
        <v>4.2699999999999996</v>
      </c>
      <c r="AD81" s="456">
        <v>83200</v>
      </c>
      <c r="AE81" s="456"/>
      <c r="AF81" s="456"/>
      <c r="AG81" s="589" t="str">
        <f t="shared" si="33"/>
        <v>Գ-2</v>
      </c>
      <c r="AH81" s="456">
        <f t="shared" si="22"/>
        <v>355263.99999999994</v>
      </c>
      <c r="AI81" s="590">
        <f t="shared" si="23"/>
        <v>355263.99999999994</v>
      </c>
      <c r="AJ81" s="590">
        <f t="shared" si="42"/>
        <v>4618431.9999999991</v>
      </c>
      <c r="AK81" s="592">
        <f t="shared" si="45"/>
        <v>1</v>
      </c>
      <c r="AL81" s="592">
        <f t="shared" si="34"/>
        <v>4</v>
      </c>
      <c r="AM81" s="588">
        <f t="shared" si="35"/>
        <v>4.41</v>
      </c>
      <c r="AN81" s="456">
        <v>83200</v>
      </c>
      <c r="AO81" s="456"/>
      <c r="AP81" s="456"/>
      <c r="AQ81" s="589" t="str">
        <f t="shared" si="36"/>
        <v>Գ-2</v>
      </c>
      <c r="AR81" s="456">
        <f t="shared" si="24"/>
        <v>366912</v>
      </c>
      <c r="AS81" s="590">
        <f t="shared" si="25"/>
        <v>366912</v>
      </c>
      <c r="AT81" s="590">
        <f t="shared" si="43"/>
        <v>4769856</v>
      </c>
    </row>
    <row r="82" spans="2:46" s="587" customFormat="1" ht="69.75" customHeight="1">
      <c r="B82" s="816">
        <v>61</v>
      </c>
      <c r="C82" s="849" t="s">
        <v>784</v>
      </c>
      <c r="D82" s="828" t="s">
        <v>1960</v>
      </c>
      <c r="E82" s="818">
        <v>1989</v>
      </c>
      <c r="F82" s="831" t="s">
        <v>1009</v>
      </c>
      <c r="G82" s="820">
        <v>1</v>
      </c>
      <c r="H82" s="827">
        <v>9</v>
      </c>
      <c r="I82" s="821">
        <f>IF(G82&lt;1,0,IF(M82="Բ-1",IF(H82=0,6.94,IF(H82=1,7.17,IF(H82=2,7.41,IF(H82=3,7.66,IF(OR(H82=5,H82=4),7.92,IF(OR(H82=6,H82=7),8.18,IF(OR(H82=8,H82=9),8.46,IF(OR(H82=10,H82=11,H82=12),8.74,IF(OR(H82=13,H82=14,H82=15),9.03,IF(OR(H82=16,H82=17,H82=18),9.33,9.65)))))))))),IF(M82="Բ-2", IF(H82=0,5.71,IF(H82=1,5.89,IF(H82=2,6.09,IF(H82=3,6.29,IF(OR(H82=5,H82=4),6.5,IF(OR(H82=6,H82=7),6.72,IF(OR(H82=8,H82=9),6.94,IF(OR(H82=10,H82=11,H82=12),7.17,IF(OR(H82=13,H82=14,H82=15),7.41,IF(OR(H82=16,H82=17,H82=18),7.65,7.91)))))))))), IF(M82="Գ-1", IF(H82=0,4.7,IF(H82=1,4.86,IF(H82=2,5.01,IF(H82=3,5.18,IF(OR(H82=5,H82=4),5.35,IF(OR(H82=6,H82=7),5.52,IF(OR(H82=8,H82=9),5.71,IF(OR(H82=10,H82=11,H82=12),5.89,IF(OR(H82=13,H82=14,H82=15),6.09,IF(OR(H82=16,H82=17,H82=18),6.29,6.49)))))))))), IF(M82="Գ-2", IF(H82=0,3.88,IF(H82=1,4.01,IF(H82=2,4.14,IF(H82=3,4.27,IF(OR(H82=5,H82=4),4.41,IF(OR(H82=6,H82=7),4.55,IF(OR(H82=8,H82=9),4.7,IF(OR(H82=10,H82=11,H82=12),4.85,IF(OR(H82=13,H82=14,H82=15),5.01,IF(OR(H82=16,H82=17,H82=18),5.17,5.34)))))))))), IF(M82="Գ-3", IF(H82=0,3.21,IF(H82=1,3.31,IF(H82=2,3.42,IF(H82=3,3.53,IF(OR(H82=5,H82=4),3.64,IF(OR(H82=6,H82=7),3.76,IF(OR(H82=8,H82=9),3.88,IF(OR(H82=10,H82=11,H82=12),4.01,IF(OR(H82=13,H82=14,H82=15),4.13,IF(OR(H82=16,H82=17,H82=18),4.27,4.4)))))))))), IF(M82="Ա-1", IF(H82=0,2.66,IF(H82=1,2.75,IF(H82=2,2.83,IF(H82=3,2.92,IF(OR(H82=5,H82=4),3.02,IF(OR(H82=6,H82=7),3.11,IF(OR(H82=8,H82=9),3.21,IF(OR(H82=10,H82=11,H82=12),3.31,IF(OR(H82=13,H82=14,H82=15),3.42,IF(OR(H82=16,H82=17,H82=18),3.53,3.64)))))))))), IF(M82="Ա-2", IF(H82=0,2.28,IF(H82=1,2.35,IF(H82=2,2.43,IF(H82=3,2.5,IF(OR(H82=5,H82=4),2.58,IF(OR(H82=6,H82=7),2.66,IF(OR(H82=8,H82=9),2.75,IF(OR(H82=10,H82=11,H82=12),2.83,IF(OR(H82=13,H82=14,H82=15),2.92,IF(OR(H82=16,H82=17,H82=18),3.01,3.11)))))))))),IF(M82="Ա-3", IF(H82=0,1.96,IF(H82=1,2.02,IF(H82=2,2.08,IF(H82=3,2.15,IF(OR(H82=5,H82=4),2.21,IF(OR(H82=6,H82=7),2.28,IF(OR(H82=8,H82=9),2.35,IF(OR(H82=10,H82=11,H82=12),2.42,IF(OR(H82=13,H82=14,H82=15),2.5,IF(OR(H82=16,H82=17,H82=18),2.58,2.66)))))))))), IF(M82="Կ-1", IF(H82=0,1.68,IF(H82=1,1.73,IF(H82=2,1.79,IF(H82=3,1.84,IF(OR(H82=5,H82=4),1.9,IF(OR(H82=6,H82=7),1.96,IF(OR(H82=8,H82=9),2.02,IF(OR(H82=10,H82=11,H82=12),2.08,IF(OR(H82=13,H82=14,H82=15),2.14,IF(OR(H82=16,H82=17,H82=18),2.21,2.28)))))))))), IF(M82="Կ-2", IF(H82=0,1.45,IF(H82=1,1.49,IF(H82=2,1.54,IF(H82=3,1.59,IF(OR(H82=5,H82=4),1.63,IF(OR(H82=6,H82=7),1.68,IF(OR(H82=8,H82=9),1.73,IF(OR(H82=10,H82=11,H82=12),1.79,IF(OR(H82=13,H82=14,H82=15),1.84,IF(OR(H82=16,H82=17,H82=18),1.9,1.95)))))))))),IF(M82="Կ-3", IF(H82=0,1.25,IF(H82=1,1.29,IF(H82=2,1.33,IF(H82=3,1.37,IF(OR(H82=5,H82=4),1.41,IF(OR(H82=6,H82=7),1.45,IF(OR(H82=8,H82=9),1.49,IF(OR(H82=10,H82=11,H82=12),1.54,IF(OR(H82=13,H82=14,H82=15),1.58,IF(OR(H82=16,H82=17,H82=18),1.63,1.68)))))))))), "Error"))))))))))))</f>
        <v>4.7</v>
      </c>
      <c r="J82" s="799">
        <v>83200</v>
      </c>
      <c r="K82" s="799"/>
      <c r="L82" s="799"/>
      <c r="M82" s="822" t="s">
        <v>83</v>
      </c>
      <c r="N82" s="799">
        <f>J82*I82</f>
        <v>391040</v>
      </c>
      <c r="O82" s="823">
        <f>I82*J82+K82+L82</f>
        <v>391040</v>
      </c>
      <c r="P82" s="823">
        <f>+O82*13</f>
        <v>5083520</v>
      </c>
      <c r="Q82" s="592">
        <f>+G82</f>
        <v>1</v>
      </c>
      <c r="R82" s="592">
        <f>+H82+1</f>
        <v>10</v>
      </c>
      <c r="S82" s="588">
        <f>IF(Q82&lt;1,0,IF(W82="Բ-1",IF(R82=0,6.94,IF(R82=1,7.17,IF(R82=2,7.41,IF(R82=3,7.66,IF(OR(R82=5,R82=4),7.92,IF(OR(R82=6,R82=7),8.18,IF(OR(R82=8,R82=9),8.46,IF(OR(R82=10,R82=11,R82=12),8.74,IF(OR(R82=13,R82=14,R82=15),9.03,IF(OR(R82=16,R82=17,R82=18),9.33,9.65)))))))))),IF(W82="Բ-2", IF(R82=0,5.71,IF(R82=1,5.89,IF(R82=2,6.09,IF(R82=3,6.29,IF(OR(R82=5,R82=4),6.5,IF(OR(R82=6,R82=7),6.72,IF(OR(R82=8,R82=9),6.94,IF(OR(R82=10,R82=11,R82=12),7.17,IF(OR(R82=13,R82=14,R82=15),7.41,IF(OR(R82=16,R82=17,R82=18),7.65,7.91)))))))))), IF(W82="Գ-1", IF(R82=0,4.7,IF(R82=1,4.86,IF(R82=2,5.01,IF(R82=3,5.18,IF(OR(R82=5,R82=4),5.35,IF(OR(R82=6,R82=7),5.52,IF(OR(R82=8,R82=9),5.71,IF(OR(R82=10,R82=11,R82=12),5.89,IF(OR(R82=13,R82=14,R82=15),6.09,IF(OR(R82=16,R82=17,R82=18),6.29,6.49)))))))))), IF(W82="Գ-2", IF(R82=0,3.88,IF(R82=1,4.01,IF(R82=2,4.14,IF(R82=3,4.27,IF(OR(R82=5,R82=4),4.41,IF(OR(R82=6,R82=7),4.55,IF(OR(R82=8,R82=9),4.7,IF(OR(R82=10,R82=11,R82=12),4.85,IF(OR(R82=13,R82=14,R82=15),5.01,IF(OR(R82=16,R82=17,R82=18),5.17,5.34)))))))))), IF(W82="Գ-3", IF(R82=0,3.21,IF(R82=1,3.31,IF(R82=2,3.42,IF(R82=3,3.53,IF(OR(R82=5,R82=4),3.64,IF(OR(R82=6,R82=7),3.76,IF(OR(R82=8,R82=9),3.88,IF(OR(R82=10,R82=11,R82=12),4.01,IF(OR(R82=13,R82=14,R82=15),4.13,IF(OR(R82=16,R82=17,R82=18),4.27,4.4)))))))))), IF(W82="Ա-1", IF(R82=0,2.66,IF(R82=1,2.75,IF(R82=2,2.83,IF(R82=3,2.92,IF(OR(R82=5,R82=4),3.02,IF(OR(R82=6,R82=7),3.11,IF(OR(R82=8,R82=9),3.21,IF(OR(R82=10,R82=11,R82=12),3.31,IF(OR(R82=13,R82=14,R82=15),3.42,IF(OR(R82=16,R82=17,R82=18),3.53,3.64)))))))))), IF(W82="Ա-2", IF(R82=0,2.28,IF(R82=1,2.35,IF(R82=2,2.43,IF(R82=3,2.5,IF(OR(R82=5,R82=4),2.58,IF(OR(R82=6,R82=7),2.66,IF(OR(R82=8,R82=9),2.75,IF(OR(R82=10,R82=11,R82=12),2.83,IF(OR(R82=13,R82=14,R82=15),2.92,IF(OR(R82=16,R82=17,R82=18),3.01,3.11)))))))))),IF(W82="Ա-3", IF(R82=0,1.96,IF(R82=1,2.02,IF(R82=2,2.08,IF(R82=3,2.15,IF(OR(R82=5,R82=4),2.21,IF(OR(R82=6,R82=7),2.28,IF(OR(R82=8,R82=9),2.35,IF(OR(R82=10,R82=11,R82=12),2.42,IF(OR(R82=13,R82=14,R82=15),2.5,IF(OR(R82=16,R82=17,R82=18),2.58,2.66)))))))))), IF(W82="Կ-1", IF(R82=0,1.68,IF(R82=1,1.73,IF(R82=2,1.79,IF(R82=3,1.84,IF(OR(R82=5,R82=4),1.9,IF(OR(R82=6,R82=7),1.96,IF(OR(R82=8,R82=9),2.02,IF(OR(R82=10,R82=11,R82=12),2.08,IF(OR(R82=13,R82=14,R82=15),2.14,IF(OR(R82=16,R82=17,R82=18),2.21,2.28)))))))))), IF(W82="Կ-2", IF(R82=0,1.45,IF(R82=1,1.49,IF(R82=2,1.54,IF(R82=3,1.59,IF(OR(R82=5,R82=4),1.63,IF(OR(R82=6,R82=7),1.68,IF(OR(R82=8,R82=9),1.73,IF(OR(R82=10,R82=11,R82=12),1.79,IF(OR(R82=13,R82=14,R82=15),1.84,IF(OR(R82=16,R82=17,R82=18),1.9,1.95)))))))))),IF(W82="Կ-3", IF(R82=0,1.25,IF(R82=1,1.29,IF(R82=2,1.33,IF(R82=3,1.37,IF(OR(R82=5,R82=4),1.41,IF(OR(R82=6,R82=7),1.45,IF(OR(R82=8,R82=9),1.49,IF(OR(R82=10,R82=11,R82=12),1.54,IF(OR(R82=13,R82=14,R82=15),1.58,IF(OR(R82=16,R82=17,R82=18),1.63,1.68)))))))))), "Error"))))))))))))</f>
        <v>4.8499999999999996</v>
      </c>
      <c r="T82" s="456">
        <v>83200</v>
      </c>
      <c r="U82" s="456"/>
      <c r="V82" s="456"/>
      <c r="W82" s="589" t="str">
        <f>+M82</f>
        <v>Գ-2</v>
      </c>
      <c r="X82" s="456">
        <f>T82*S82</f>
        <v>403519.99999999994</v>
      </c>
      <c r="Y82" s="590">
        <f>+U82+V82+X82</f>
        <v>403519.99999999994</v>
      </c>
      <c r="Z82" s="590">
        <f>+Y82*13</f>
        <v>5245759.9999999991</v>
      </c>
      <c r="AA82" s="592">
        <f>+Q82</f>
        <v>1</v>
      </c>
      <c r="AB82" s="592">
        <f>+R82+1</f>
        <v>11</v>
      </c>
      <c r="AC82" s="588">
        <f>IF(AA82&lt;1,0,IF(AG82="Բ-1",IF(AB82=0,6.94,IF(AB82=1,7.17,IF(AB82=2,7.41,IF(AB82=3,7.66,IF(OR(AB82=5,AB82=4),7.92,IF(OR(AB82=6,AB82=7),8.18,IF(OR(AB82=8,AB82=9),8.46,IF(OR(AB82=10,AB82=11,AB82=12),8.74,IF(OR(AB82=13,AB82=14,AB82=15),9.03,IF(OR(AB82=16,AB82=17,AB82=18),9.33,9.65)))))))))),IF(AG82="Բ-2", IF(AB82=0,5.71,IF(AB82=1,5.89,IF(AB82=2,6.09,IF(AB82=3,6.29,IF(OR(AB82=5,AB82=4),6.5,IF(OR(AB82=6,AB82=7),6.72,IF(OR(AB82=8,AB82=9),6.94,IF(OR(AB82=10,AB82=11,AB82=12),7.17,IF(OR(AB82=13,AB82=14,AB82=15),7.41,IF(OR(AB82=16,AB82=17,AB82=18),7.65,7.91)))))))))), IF(AG82="Գ-1", IF(AB82=0,4.7,IF(AB82=1,4.86,IF(AB82=2,5.01,IF(AB82=3,5.18,IF(OR(AB82=5,AB82=4),5.35,IF(OR(AB82=6,AB82=7),5.52,IF(OR(AB82=8,AB82=9),5.71,IF(OR(AB82=10,AB82=11,AB82=12),5.89,IF(OR(AB82=13,AB82=14,AB82=15),6.09,IF(OR(AB82=16,AB82=17,AB82=18),6.29,6.49)))))))))), IF(AG82="Գ-2", IF(AB82=0,3.88,IF(AB82=1,4.01,IF(AB82=2,4.14,IF(AB82=3,4.27,IF(OR(AB82=5,AB82=4),4.41,IF(OR(AB82=6,AB82=7),4.55,IF(OR(AB82=8,AB82=9),4.7,IF(OR(AB82=10,AB82=11,AB82=12),4.85,IF(OR(AB82=13,AB82=14,AB82=15),5.01,IF(OR(AB82=16,AB82=17,AB82=18),5.17,5.34)))))))))), IF(AG82="Գ-3", IF(AB82=0,3.21,IF(AB82=1,3.31,IF(AB82=2,3.42,IF(AB82=3,3.53,IF(OR(AB82=5,AB82=4),3.64,IF(OR(AB82=6,AB82=7),3.76,IF(OR(AB82=8,AB82=9),3.88,IF(OR(AB82=10,AB82=11,AB82=12),4.01,IF(OR(AB82=13,AB82=14,AB82=15),4.13,IF(OR(AB82=16,AB82=17,AB82=18),4.27,4.4)))))))))), IF(AG82="Ա-1", IF(AB82=0,2.66,IF(AB82=1,2.75,IF(AB82=2,2.83,IF(AB82=3,2.92,IF(OR(AB82=5,AB82=4),3.02,IF(OR(AB82=6,AB82=7),3.11,IF(OR(AB82=8,AB82=9),3.21,IF(OR(AB82=10,AB82=11,AB82=12),3.31,IF(OR(AB82=13,AB82=14,AB82=15),3.42,IF(OR(AB82=16,AB82=17,AB82=18),3.53,3.64)))))))))), IF(AG82="Ա-2", IF(AB82=0,2.28,IF(AB82=1,2.35,IF(AB82=2,2.43,IF(AB82=3,2.5,IF(OR(AB82=5,AB82=4),2.58,IF(OR(AB82=6,AB82=7),2.66,IF(OR(AB82=8,AB82=9),2.75,IF(OR(AB82=10,AB82=11,AB82=12),2.83,IF(OR(AB82=13,AB82=14,AB82=15),2.92,IF(OR(AB82=16,AB82=17,AB82=18),3.01,3.11)))))))))),IF(AG82="Ա-3", IF(AB82=0,1.96,IF(AB82=1,2.02,IF(AB82=2,2.08,IF(AB82=3,2.15,IF(OR(AB82=5,AB82=4),2.21,IF(OR(AB82=6,AB82=7),2.28,IF(OR(AB82=8,AB82=9),2.35,IF(OR(AB82=10,AB82=11,AB82=12),2.42,IF(OR(AB82=13,AB82=14,AB82=15),2.5,IF(OR(AB82=16,AB82=17,AB82=18),2.58,2.66)))))))))), IF(AG82="Կ-1", IF(AB82=0,1.68,IF(AB82=1,1.73,IF(AB82=2,1.79,IF(AB82=3,1.84,IF(OR(AB82=5,AB82=4),1.9,IF(OR(AB82=6,AB82=7),1.96,IF(OR(AB82=8,AB82=9),2.02,IF(OR(AB82=10,AB82=11,AB82=12),2.08,IF(OR(AB82=13,AB82=14,AB82=15),2.14,IF(OR(AB82=16,AB82=17,AB82=18),2.21,2.28)))))))))), IF(AG82="Կ-2", IF(AB82=0,1.45,IF(AB82=1,1.49,IF(AB82=2,1.54,IF(AB82=3,1.59,IF(OR(AB82=5,AB82=4),1.63,IF(OR(AB82=6,AB82=7),1.68,IF(OR(AB82=8,AB82=9),1.73,IF(OR(AB82=10,AB82=11,AB82=12),1.79,IF(OR(AB82=13,AB82=14,AB82=15),1.84,IF(OR(AB82=16,AB82=17,AB82=18),1.9,1.95)))))))))),IF(AG82="Կ-3", IF(AB82=0,1.25,IF(AB82=1,1.29,IF(AB82=2,1.33,IF(AB82=3,1.37,IF(OR(AB82=5,AB82=4),1.41,IF(OR(AB82=6,AB82=7),1.45,IF(OR(AB82=8,AB82=9),1.49,IF(OR(AB82=10,AB82=11,AB82=12),1.54,IF(OR(AB82=13,AB82=14,AB82=15),1.58,IF(OR(AB82=16,AB82=17,AB82=18),1.63,1.68)))))))))), "Error"))))))))))))</f>
        <v>4.8499999999999996</v>
      </c>
      <c r="AD82" s="456">
        <v>83200</v>
      </c>
      <c r="AE82" s="456"/>
      <c r="AF82" s="456"/>
      <c r="AG82" s="589" t="str">
        <f>+W82</f>
        <v>Գ-2</v>
      </c>
      <c r="AH82" s="456">
        <f>AD82*AC82</f>
        <v>403519.99999999994</v>
      </c>
      <c r="AI82" s="590">
        <f>AH82+AE82+AF82</f>
        <v>403519.99999999994</v>
      </c>
      <c r="AJ82" s="590">
        <f>+AI82*13</f>
        <v>5245759.9999999991</v>
      </c>
      <c r="AK82" s="592">
        <f>+AA82</f>
        <v>1</v>
      </c>
      <c r="AL82" s="592">
        <f>+AB82+1</f>
        <v>12</v>
      </c>
      <c r="AM82" s="588">
        <f>IF(AK82&lt;1,0,IF(AQ82="Բ-1",IF(AL82=0,6.94,IF(AL82=1,7.17,IF(AL82=2,7.41,IF(AL82=3,7.66,IF(OR(AL82=5,AL82=4),7.92,IF(OR(AL82=6,AL82=7),8.18,IF(OR(AL82=8,AL82=9),8.46,IF(OR(AL82=10,AL82=11,AL82=12),8.74,IF(OR(AL82=13,AL82=14,AL82=15),9.03,IF(OR(AL82=16,AL82=17,AL82=18),9.33,9.65)))))))))),IF(AQ82="Բ-2", IF(AL82=0,5.71,IF(AL82=1,5.89,IF(AL82=2,6.09,IF(AL82=3,6.29,IF(OR(AL82=5,AL82=4),6.5,IF(OR(AL82=6,AL82=7),6.72,IF(OR(AL82=8,AL82=9),6.94,IF(OR(AL82=10,AL82=11,AL82=12),7.17,IF(OR(AL82=13,AL82=14,AL82=15),7.41,IF(OR(AL82=16,AL82=17,AL82=18),7.65,7.91)))))))))), IF(AQ82="Գ-1", IF(AL82=0,4.7,IF(AL82=1,4.86,IF(AL82=2,5.01,IF(AL82=3,5.18,IF(OR(AL82=5,AL82=4),5.35,IF(OR(AL82=6,AL82=7),5.52,IF(OR(AL82=8,AL82=9),5.71,IF(OR(AL82=10,AL82=11,AL82=12),5.89,IF(OR(AL82=13,AL82=14,AL82=15),6.09,IF(OR(AL82=16,AL82=17,AL82=18),6.29,6.49)))))))))), IF(AQ82="Գ-2", IF(AL82=0,3.88,IF(AL82=1,4.01,IF(AL82=2,4.14,IF(AL82=3,4.27,IF(OR(AL82=5,AL82=4),4.41,IF(OR(AL82=6,AL82=7),4.55,IF(OR(AL82=8,AL82=9),4.7,IF(OR(AL82=10,AL82=11,AL82=12),4.85,IF(OR(AL82=13,AL82=14,AL82=15),5.01,IF(OR(AL82=16,AL82=17,AL82=18),5.17,5.34)))))))))), IF(AQ82="Գ-3", IF(AL82=0,3.21,IF(AL82=1,3.31,IF(AL82=2,3.42,IF(AL82=3,3.53,IF(OR(AL82=5,AL82=4),3.64,IF(OR(AL82=6,AL82=7),3.76,IF(OR(AL82=8,AL82=9),3.88,IF(OR(AL82=10,AL82=11,AL82=12),4.01,IF(OR(AL82=13,AL82=14,AL82=15),4.13,IF(OR(AL82=16,AL82=17,AL82=18),4.27,4.4)))))))))), IF(AQ82="Ա-1", IF(AL82=0,2.66,IF(AL82=1,2.75,IF(AL82=2,2.83,IF(AL82=3,2.92,IF(OR(AL82=5,AL82=4),3.02,IF(OR(AL82=6,AL82=7),3.11,IF(OR(AL82=8,AL82=9),3.21,IF(OR(AL82=10,AL82=11,AL82=12),3.31,IF(OR(AL82=13,AL82=14,AL82=15),3.42,IF(OR(AL82=16,AL82=17,AL82=18),3.53,3.64)))))))))), IF(AQ82="Ա-2", IF(AL82=0,2.28,IF(AL82=1,2.35,IF(AL82=2,2.43,IF(AL82=3,2.5,IF(OR(AL82=5,AL82=4),2.58,IF(OR(AL82=6,AL82=7),2.66,IF(OR(AL82=8,AL82=9),2.75,IF(OR(AL82=10,AL82=11,AL82=12),2.83,IF(OR(AL82=13,AL82=14,AL82=15),2.92,IF(OR(AL82=16,AL82=17,AL82=18),3.01,3.11)))))))))),IF(AQ82="Ա-3", IF(AL82=0,1.96,IF(AL82=1,2.02,IF(AL82=2,2.08,IF(AL82=3,2.15,IF(OR(AL82=5,AL82=4),2.21,IF(OR(AL82=6,AL82=7),2.28,IF(OR(AL82=8,AL82=9),2.35,IF(OR(AL82=10,AL82=11,AL82=12),2.42,IF(OR(AL82=13,AL82=14,AL82=15),2.5,IF(OR(AL82=16,AL82=17,AL82=18),2.58,2.66)))))))))), IF(AQ82="Կ-1", IF(AL82=0,1.68,IF(AL82=1,1.73,IF(AL82=2,1.79,IF(AL82=3,1.84,IF(OR(AL82=5,AL82=4),1.9,IF(OR(AL82=6,AL82=7),1.96,IF(OR(AL82=8,AL82=9),2.02,IF(OR(AL82=10,AL82=11,AL82=12),2.08,IF(OR(AL82=13,AL82=14,AL82=15),2.14,IF(OR(AL82=16,AL82=17,AL82=18),2.21,2.28)))))))))), IF(AQ82="Կ-2", IF(AL82=0,1.45,IF(AL82=1,1.49,IF(AL82=2,1.54,IF(AL82=3,1.59,IF(OR(AL82=5,AL82=4),1.63,IF(OR(AL82=6,AL82=7),1.68,IF(OR(AL82=8,AL82=9),1.73,IF(OR(AL82=10,AL82=11,AL82=12),1.79,IF(OR(AL82=13,AL82=14,AL82=15),1.84,IF(OR(AL82=16,AL82=17,AL82=18),1.9,1.95)))))))))),IF(AQ82="Կ-3", IF(AL82=0,1.25,IF(AL82=1,1.29,IF(AL82=2,1.33,IF(AL82=3,1.37,IF(OR(AL82=5,AL82=4),1.41,IF(OR(AL82=6,AL82=7),1.45,IF(OR(AL82=8,AL82=9),1.49,IF(OR(AL82=10,AL82=11,AL82=12),1.54,IF(OR(AL82=13,AL82=14,AL82=15),1.58,IF(OR(AL82=16,AL82=17,AL82=18),1.63,1.68)))))))))), "Error"))))))))))))</f>
        <v>4.8499999999999996</v>
      </c>
      <c r="AN82" s="456">
        <v>83200</v>
      </c>
      <c r="AO82" s="456"/>
      <c r="AP82" s="456"/>
      <c r="AQ82" s="589" t="str">
        <f>+AG82</f>
        <v>Գ-2</v>
      </c>
      <c r="AR82" s="456">
        <f>AN82*AM82</f>
        <v>403519.99999999994</v>
      </c>
      <c r="AS82" s="590">
        <f>AR82+AO82+AP82</f>
        <v>403519.99999999994</v>
      </c>
      <c r="AT82" s="590">
        <f>+AS82*13</f>
        <v>5245759.9999999991</v>
      </c>
    </row>
    <row r="83" spans="2:46" s="587" customFormat="1" ht="40.5" customHeight="1">
      <c r="B83" s="816">
        <v>62</v>
      </c>
      <c r="C83" s="849" t="s">
        <v>778</v>
      </c>
      <c r="D83" s="828" t="s">
        <v>1960</v>
      </c>
      <c r="E83" s="818">
        <v>1990</v>
      </c>
      <c r="F83" s="831" t="s">
        <v>1076</v>
      </c>
      <c r="G83" s="820">
        <v>1</v>
      </c>
      <c r="H83" s="827">
        <v>7</v>
      </c>
      <c r="I83" s="821">
        <f t="shared" si="4"/>
        <v>5.52</v>
      </c>
      <c r="J83" s="799">
        <v>83200</v>
      </c>
      <c r="K83" s="799"/>
      <c r="L83" s="799"/>
      <c r="M83" s="822" t="s">
        <v>82</v>
      </c>
      <c r="N83" s="799">
        <f t="shared" si="37"/>
        <v>459263.99999999994</v>
      </c>
      <c r="O83" s="823">
        <f t="shared" si="38"/>
        <v>459263.99999999994</v>
      </c>
      <c r="P83" s="823">
        <f t="shared" si="39"/>
        <v>5970431.9999999991</v>
      </c>
      <c r="Q83" s="592">
        <f t="shared" si="46"/>
        <v>1</v>
      </c>
      <c r="R83" s="592">
        <f t="shared" si="40"/>
        <v>8</v>
      </c>
      <c r="S83" s="588">
        <f t="shared" si="29"/>
        <v>5.71</v>
      </c>
      <c r="T83" s="456">
        <v>83200</v>
      </c>
      <c r="U83" s="456"/>
      <c r="V83" s="456"/>
      <c r="W83" s="589" t="str">
        <f t="shared" si="30"/>
        <v>Գ-1</v>
      </c>
      <c r="X83" s="456">
        <f t="shared" si="20"/>
        <v>475072</v>
      </c>
      <c r="Y83" s="590">
        <f t="shared" si="21"/>
        <v>475072</v>
      </c>
      <c r="Z83" s="590">
        <f t="shared" si="41"/>
        <v>6175936</v>
      </c>
      <c r="AA83" s="592">
        <f t="shared" si="44"/>
        <v>1</v>
      </c>
      <c r="AB83" s="592">
        <f t="shared" si="31"/>
        <v>9</v>
      </c>
      <c r="AC83" s="588">
        <f t="shared" si="32"/>
        <v>5.71</v>
      </c>
      <c r="AD83" s="456">
        <v>83200</v>
      </c>
      <c r="AE83" s="456"/>
      <c r="AF83" s="456"/>
      <c r="AG83" s="589" t="str">
        <f t="shared" si="33"/>
        <v>Գ-1</v>
      </c>
      <c r="AH83" s="456">
        <f t="shared" si="22"/>
        <v>475072</v>
      </c>
      <c r="AI83" s="590">
        <f t="shared" si="23"/>
        <v>475072</v>
      </c>
      <c r="AJ83" s="590">
        <f t="shared" si="42"/>
        <v>6175936</v>
      </c>
      <c r="AK83" s="592">
        <f t="shared" si="45"/>
        <v>1</v>
      </c>
      <c r="AL83" s="592">
        <f t="shared" si="34"/>
        <v>10</v>
      </c>
      <c r="AM83" s="588">
        <f t="shared" si="35"/>
        <v>5.89</v>
      </c>
      <c r="AN83" s="456">
        <v>83200</v>
      </c>
      <c r="AO83" s="456"/>
      <c r="AP83" s="456"/>
      <c r="AQ83" s="589" t="str">
        <f t="shared" si="36"/>
        <v>Գ-1</v>
      </c>
      <c r="AR83" s="456">
        <f t="shared" si="24"/>
        <v>490048</v>
      </c>
      <c r="AS83" s="590">
        <f t="shared" si="25"/>
        <v>490048</v>
      </c>
      <c r="AT83" s="590">
        <f t="shared" si="43"/>
        <v>6370624</v>
      </c>
    </row>
    <row r="84" spans="2:46" s="587" customFormat="1" ht="40.5" customHeight="1">
      <c r="B84" s="816">
        <v>63</v>
      </c>
      <c r="C84" s="849" t="s">
        <v>777</v>
      </c>
      <c r="D84" s="828" t="s">
        <v>1960</v>
      </c>
      <c r="E84" s="818">
        <v>1969</v>
      </c>
      <c r="F84" s="831" t="s">
        <v>1077</v>
      </c>
      <c r="G84" s="820">
        <v>1</v>
      </c>
      <c r="H84" s="827">
        <v>8</v>
      </c>
      <c r="I84" s="821">
        <f t="shared" si="4"/>
        <v>4.7</v>
      </c>
      <c r="J84" s="799">
        <v>83200</v>
      </c>
      <c r="K84" s="799"/>
      <c r="L84" s="799"/>
      <c r="M84" s="822" t="s">
        <v>83</v>
      </c>
      <c r="N84" s="799">
        <f t="shared" si="37"/>
        <v>391040</v>
      </c>
      <c r="O84" s="823">
        <f t="shared" si="38"/>
        <v>391040</v>
      </c>
      <c r="P84" s="823">
        <f t="shared" si="39"/>
        <v>5083520</v>
      </c>
      <c r="Q84" s="592">
        <f t="shared" si="46"/>
        <v>1</v>
      </c>
      <c r="R84" s="592">
        <f t="shared" si="40"/>
        <v>9</v>
      </c>
      <c r="S84" s="588">
        <f t="shared" si="29"/>
        <v>4.7</v>
      </c>
      <c r="T84" s="456">
        <v>83200</v>
      </c>
      <c r="U84" s="456"/>
      <c r="V84" s="456"/>
      <c r="W84" s="589" t="str">
        <f t="shared" si="30"/>
        <v>Գ-2</v>
      </c>
      <c r="X84" s="456">
        <f t="shared" si="20"/>
        <v>391040</v>
      </c>
      <c r="Y84" s="590">
        <f t="shared" si="21"/>
        <v>391040</v>
      </c>
      <c r="Z84" s="590">
        <f t="shared" si="41"/>
        <v>5083520</v>
      </c>
      <c r="AA84" s="592">
        <f t="shared" si="44"/>
        <v>1</v>
      </c>
      <c r="AB84" s="592">
        <f t="shared" si="31"/>
        <v>10</v>
      </c>
      <c r="AC84" s="588">
        <f t="shared" si="32"/>
        <v>4.8499999999999996</v>
      </c>
      <c r="AD84" s="456">
        <v>83200</v>
      </c>
      <c r="AE84" s="456"/>
      <c r="AF84" s="456"/>
      <c r="AG84" s="589" t="str">
        <f t="shared" si="33"/>
        <v>Գ-2</v>
      </c>
      <c r="AH84" s="456">
        <f t="shared" si="22"/>
        <v>403519.99999999994</v>
      </c>
      <c r="AI84" s="590">
        <f t="shared" si="23"/>
        <v>403519.99999999994</v>
      </c>
      <c r="AJ84" s="590">
        <f t="shared" si="42"/>
        <v>5245759.9999999991</v>
      </c>
      <c r="AK84" s="592">
        <f t="shared" si="45"/>
        <v>1</v>
      </c>
      <c r="AL84" s="592">
        <f t="shared" si="34"/>
        <v>11</v>
      </c>
      <c r="AM84" s="588">
        <f t="shared" si="35"/>
        <v>4.8499999999999996</v>
      </c>
      <c r="AN84" s="456">
        <v>83200</v>
      </c>
      <c r="AO84" s="456"/>
      <c r="AP84" s="456"/>
      <c r="AQ84" s="589" t="str">
        <f t="shared" si="36"/>
        <v>Գ-2</v>
      </c>
      <c r="AR84" s="456">
        <f t="shared" si="24"/>
        <v>403519.99999999994</v>
      </c>
      <c r="AS84" s="590">
        <f t="shared" si="25"/>
        <v>403519.99999999994</v>
      </c>
      <c r="AT84" s="590">
        <f t="shared" si="43"/>
        <v>5245759.9999999991</v>
      </c>
    </row>
    <row r="85" spans="2:46" s="587" customFormat="1" ht="40.5">
      <c r="B85" s="816">
        <v>64</v>
      </c>
      <c r="C85" s="849" t="s">
        <v>779</v>
      </c>
      <c r="D85" s="828" t="s">
        <v>1960</v>
      </c>
      <c r="E85" s="818">
        <v>1975</v>
      </c>
      <c r="F85" s="831" t="s">
        <v>1077</v>
      </c>
      <c r="G85" s="820">
        <v>1</v>
      </c>
      <c r="H85" s="827">
        <v>12</v>
      </c>
      <c r="I85" s="821">
        <f t="shared" si="4"/>
        <v>4.8499999999999996</v>
      </c>
      <c r="J85" s="799">
        <v>83200</v>
      </c>
      <c r="K85" s="799"/>
      <c r="L85" s="799"/>
      <c r="M85" s="822" t="s">
        <v>83</v>
      </c>
      <c r="N85" s="799">
        <f t="shared" si="37"/>
        <v>403519.99999999994</v>
      </c>
      <c r="O85" s="823">
        <f t="shared" si="38"/>
        <v>403519.99999999994</v>
      </c>
      <c r="P85" s="823">
        <f t="shared" si="39"/>
        <v>5245759.9999999991</v>
      </c>
      <c r="Q85" s="592">
        <f t="shared" si="46"/>
        <v>1</v>
      </c>
      <c r="R85" s="592">
        <f t="shared" si="40"/>
        <v>13</v>
      </c>
      <c r="S85" s="588">
        <f t="shared" si="29"/>
        <v>5.01</v>
      </c>
      <c r="T85" s="456">
        <v>83200</v>
      </c>
      <c r="U85" s="456"/>
      <c r="V85" s="456"/>
      <c r="W85" s="589" t="str">
        <f t="shared" si="30"/>
        <v>Գ-2</v>
      </c>
      <c r="X85" s="456">
        <f t="shared" si="20"/>
        <v>416832</v>
      </c>
      <c r="Y85" s="590">
        <f t="shared" si="21"/>
        <v>416832</v>
      </c>
      <c r="Z85" s="590">
        <f t="shared" si="41"/>
        <v>5418816</v>
      </c>
      <c r="AA85" s="592">
        <f t="shared" si="44"/>
        <v>1</v>
      </c>
      <c r="AB85" s="592">
        <f t="shared" si="31"/>
        <v>14</v>
      </c>
      <c r="AC85" s="588">
        <f t="shared" si="32"/>
        <v>5.01</v>
      </c>
      <c r="AD85" s="456">
        <v>83200</v>
      </c>
      <c r="AE85" s="456"/>
      <c r="AF85" s="456"/>
      <c r="AG85" s="589" t="str">
        <f t="shared" si="33"/>
        <v>Գ-2</v>
      </c>
      <c r="AH85" s="456">
        <f t="shared" si="22"/>
        <v>416832</v>
      </c>
      <c r="AI85" s="590">
        <f t="shared" si="23"/>
        <v>416832</v>
      </c>
      <c r="AJ85" s="590">
        <f t="shared" si="42"/>
        <v>5418816</v>
      </c>
      <c r="AK85" s="592">
        <f t="shared" si="45"/>
        <v>1</v>
      </c>
      <c r="AL85" s="592">
        <f t="shared" si="34"/>
        <v>15</v>
      </c>
      <c r="AM85" s="588">
        <f t="shared" si="35"/>
        <v>5.01</v>
      </c>
      <c r="AN85" s="456">
        <v>83200</v>
      </c>
      <c r="AO85" s="456"/>
      <c r="AP85" s="456"/>
      <c r="AQ85" s="589" t="str">
        <f t="shared" si="36"/>
        <v>Գ-2</v>
      </c>
      <c r="AR85" s="456">
        <f t="shared" si="24"/>
        <v>416832</v>
      </c>
      <c r="AS85" s="590">
        <f t="shared" si="25"/>
        <v>416832</v>
      </c>
      <c r="AT85" s="590">
        <f t="shared" si="43"/>
        <v>5418816</v>
      </c>
    </row>
    <row r="86" spans="2:46" s="587" customFormat="1" ht="40.5">
      <c r="B86" s="816">
        <v>65</v>
      </c>
      <c r="C86" s="849" t="s">
        <v>2114</v>
      </c>
      <c r="D86" s="828" t="s">
        <v>1960</v>
      </c>
      <c r="E86" s="818">
        <v>1975</v>
      </c>
      <c r="F86" s="831" t="s">
        <v>1078</v>
      </c>
      <c r="G86" s="820">
        <v>1</v>
      </c>
      <c r="H86" s="827">
        <v>6</v>
      </c>
      <c r="I86" s="821">
        <f t="shared" si="4"/>
        <v>3.76</v>
      </c>
      <c r="J86" s="799">
        <v>83200</v>
      </c>
      <c r="K86" s="799"/>
      <c r="L86" s="799"/>
      <c r="M86" s="822" t="s">
        <v>417</v>
      </c>
      <c r="N86" s="799">
        <f t="shared" si="37"/>
        <v>312832</v>
      </c>
      <c r="O86" s="823">
        <f t="shared" si="38"/>
        <v>312832</v>
      </c>
      <c r="P86" s="823">
        <f t="shared" si="39"/>
        <v>4066816</v>
      </c>
      <c r="Q86" s="592">
        <f t="shared" si="46"/>
        <v>1</v>
      </c>
      <c r="R86" s="592">
        <f t="shared" si="40"/>
        <v>7</v>
      </c>
      <c r="S86" s="588">
        <f t="shared" si="29"/>
        <v>3.76</v>
      </c>
      <c r="T86" s="456">
        <v>83200</v>
      </c>
      <c r="U86" s="456"/>
      <c r="V86" s="456"/>
      <c r="W86" s="589" t="str">
        <f t="shared" si="30"/>
        <v>Գ-3</v>
      </c>
      <c r="X86" s="456">
        <f t="shared" si="20"/>
        <v>312832</v>
      </c>
      <c r="Y86" s="590">
        <f t="shared" si="21"/>
        <v>312832</v>
      </c>
      <c r="Z86" s="590">
        <f t="shared" si="41"/>
        <v>4066816</v>
      </c>
      <c r="AA86" s="592">
        <f t="shared" si="44"/>
        <v>1</v>
      </c>
      <c r="AB86" s="592">
        <f t="shared" si="31"/>
        <v>8</v>
      </c>
      <c r="AC86" s="588">
        <f t="shared" si="32"/>
        <v>3.88</v>
      </c>
      <c r="AD86" s="456">
        <v>83200</v>
      </c>
      <c r="AE86" s="456"/>
      <c r="AF86" s="456"/>
      <c r="AG86" s="589" t="str">
        <f t="shared" si="33"/>
        <v>Գ-3</v>
      </c>
      <c r="AH86" s="456">
        <f t="shared" si="22"/>
        <v>322816</v>
      </c>
      <c r="AI86" s="590">
        <f t="shared" si="23"/>
        <v>322816</v>
      </c>
      <c r="AJ86" s="590">
        <f t="shared" si="42"/>
        <v>4196608</v>
      </c>
      <c r="AK86" s="592">
        <f t="shared" si="45"/>
        <v>1</v>
      </c>
      <c r="AL86" s="592">
        <f t="shared" si="34"/>
        <v>9</v>
      </c>
      <c r="AM86" s="588">
        <f t="shared" si="35"/>
        <v>3.88</v>
      </c>
      <c r="AN86" s="456">
        <v>83200</v>
      </c>
      <c r="AO86" s="456"/>
      <c r="AP86" s="456"/>
      <c r="AQ86" s="589" t="str">
        <f t="shared" si="36"/>
        <v>Գ-3</v>
      </c>
      <c r="AR86" s="456">
        <f t="shared" si="24"/>
        <v>322816</v>
      </c>
      <c r="AS86" s="590">
        <f t="shared" si="25"/>
        <v>322816</v>
      </c>
      <c r="AT86" s="590">
        <f t="shared" si="43"/>
        <v>4196608</v>
      </c>
    </row>
    <row r="87" spans="2:46" s="587" customFormat="1" ht="40.5">
      <c r="B87" s="816">
        <v>66</v>
      </c>
      <c r="C87" s="849" t="s">
        <v>780</v>
      </c>
      <c r="D87" s="828" t="s">
        <v>1961</v>
      </c>
      <c r="E87" s="818">
        <v>1985</v>
      </c>
      <c r="F87" s="831" t="s">
        <v>1079</v>
      </c>
      <c r="G87" s="820">
        <v>1</v>
      </c>
      <c r="H87" s="827">
        <v>10</v>
      </c>
      <c r="I87" s="821">
        <f t="shared" si="4"/>
        <v>5.89</v>
      </c>
      <c r="J87" s="799">
        <v>83200</v>
      </c>
      <c r="K87" s="799"/>
      <c r="L87" s="799"/>
      <c r="M87" s="822" t="s">
        <v>82</v>
      </c>
      <c r="N87" s="799">
        <f t="shared" si="37"/>
        <v>490048</v>
      </c>
      <c r="O87" s="823">
        <f t="shared" si="38"/>
        <v>490048</v>
      </c>
      <c r="P87" s="823">
        <f t="shared" si="39"/>
        <v>6370624</v>
      </c>
      <c r="Q87" s="592">
        <f t="shared" si="46"/>
        <v>1</v>
      </c>
      <c r="R87" s="592">
        <f t="shared" si="40"/>
        <v>11</v>
      </c>
      <c r="S87" s="588">
        <f t="shared" si="29"/>
        <v>5.89</v>
      </c>
      <c r="T87" s="456">
        <v>83200</v>
      </c>
      <c r="U87" s="456"/>
      <c r="V87" s="456"/>
      <c r="W87" s="589" t="str">
        <f t="shared" si="30"/>
        <v>Գ-1</v>
      </c>
      <c r="X87" s="456">
        <f t="shared" si="20"/>
        <v>490048</v>
      </c>
      <c r="Y87" s="590">
        <f t="shared" si="21"/>
        <v>490048</v>
      </c>
      <c r="Z87" s="590">
        <f t="shared" si="41"/>
        <v>6370624</v>
      </c>
      <c r="AA87" s="592">
        <f t="shared" si="44"/>
        <v>1</v>
      </c>
      <c r="AB87" s="592">
        <f t="shared" si="31"/>
        <v>12</v>
      </c>
      <c r="AC87" s="588">
        <f t="shared" si="32"/>
        <v>5.89</v>
      </c>
      <c r="AD87" s="456">
        <v>83200</v>
      </c>
      <c r="AE87" s="456"/>
      <c r="AF87" s="456"/>
      <c r="AG87" s="589" t="str">
        <f t="shared" si="33"/>
        <v>Գ-1</v>
      </c>
      <c r="AH87" s="456">
        <f t="shared" si="22"/>
        <v>490048</v>
      </c>
      <c r="AI87" s="590">
        <f t="shared" si="23"/>
        <v>490048</v>
      </c>
      <c r="AJ87" s="590">
        <f t="shared" si="42"/>
        <v>6370624</v>
      </c>
      <c r="AK87" s="592">
        <f t="shared" si="45"/>
        <v>1</v>
      </c>
      <c r="AL87" s="592">
        <f t="shared" si="34"/>
        <v>13</v>
      </c>
      <c r="AM87" s="588">
        <f t="shared" si="35"/>
        <v>6.09</v>
      </c>
      <c r="AN87" s="456">
        <v>83200</v>
      </c>
      <c r="AO87" s="456"/>
      <c r="AP87" s="456"/>
      <c r="AQ87" s="589" t="str">
        <f t="shared" si="36"/>
        <v>Գ-1</v>
      </c>
      <c r="AR87" s="456">
        <f t="shared" si="24"/>
        <v>506688</v>
      </c>
      <c r="AS87" s="590">
        <f t="shared" si="25"/>
        <v>506688</v>
      </c>
      <c r="AT87" s="590">
        <f t="shared" si="43"/>
        <v>6586944</v>
      </c>
    </row>
    <row r="88" spans="2:46" s="587" customFormat="1" ht="40.5" customHeight="1">
      <c r="B88" s="816">
        <v>67</v>
      </c>
      <c r="C88" s="849" t="s">
        <v>2115</v>
      </c>
      <c r="D88" s="828" t="s">
        <v>1960</v>
      </c>
      <c r="E88" s="818">
        <v>1983</v>
      </c>
      <c r="F88" s="831" t="s">
        <v>1080</v>
      </c>
      <c r="G88" s="820">
        <v>1</v>
      </c>
      <c r="H88" s="827">
        <v>16</v>
      </c>
      <c r="I88" s="821">
        <f t="shared" si="4"/>
        <v>5.17</v>
      </c>
      <c r="J88" s="799">
        <v>83200</v>
      </c>
      <c r="K88" s="799"/>
      <c r="L88" s="799"/>
      <c r="M88" s="822" t="s">
        <v>83</v>
      </c>
      <c r="N88" s="799">
        <f t="shared" si="37"/>
        <v>430144</v>
      </c>
      <c r="O88" s="823">
        <f t="shared" si="38"/>
        <v>430144</v>
      </c>
      <c r="P88" s="823">
        <f t="shared" si="39"/>
        <v>5591872</v>
      </c>
      <c r="Q88" s="592">
        <f t="shared" si="46"/>
        <v>1</v>
      </c>
      <c r="R88" s="592">
        <f t="shared" si="40"/>
        <v>17</v>
      </c>
      <c r="S88" s="588">
        <f t="shared" si="29"/>
        <v>5.17</v>
      </c>
      <c r="T88" s="456">
        <v>83200</v>
      </c>
      <c r="U88" s="456"/>
      <c r="V88" s="456"/>
      <c r="W88" s="589" t="str">
        <f t="shared" si="30"/>
        <v>Գ-2</v>
      </c>
      <c r="X88" s="456">
        <f t="shared" si="20"/>
        <v>430144</v>
      </c>
      <c r="Y88" s="590">
        <f t="shared" si="21"/>
        <v>430144</v>
      </c>
      <c r="Z88" s="590">
        <f t="shared" si="41"/>
        <v>5591872</v>
      </c>
      <c r="AA88" s="592">
        <f t="shared" si="44"/>
        <v>1</v>
      </c>
      <c r="AB88" s="592">
        <f t="shared" si="31"/>
        <v>18</v>
      </c>
      <c r="AC88" s="588">
        <f t="shared" si="32"/>
        <v>5.17</v>
      </c>
      <c r="AD88" s="456">
        <v>83200</v>
      </c>
      <c r="AE88" s="456"/>
      <c r="AF88" s="456"/>
      <c r="AG88" s="589" t="str">
        <f t="shared" si="33"/>
        <v>Գ-2</v>
      </c>
      <c r="AH88" s="456">
        <f t="shared" si="22"/>
        <v>430144</v>
      </c>
      <c r="AI88" s="590">
        <f t="shared" si="23"/>
        <v>430144</v>
      </c>
      <c r="AJ88" s="590">
        <f t="shared" si="42"/>
        <v>5591872</v>
      </c>
      <c r="AK88" s="592">
        <f t="shared" si="45"/>
        <v>1</v>
      </c>
      <c r="AL88" s="592">
        <f t="shared" si="34"/>
        <v>19</v>
      </c>
      <c r="AM88" s="588">
        <f t="shared" si="35"/>
        <v>5.34</v>
      </c>
      <c r="AN88" s="456">
        <v>83200</v>
      </c>
      <c r="AO88" s="456"/>
      <c r="AP88" s="456"/>
      <c r="AQ88" s="589" t="str">
        <f t="shared" si="36"/>
        <v>Գ-2</v>
      </c>
      <c r="AR88" s="456">
        <f t="shared" si="24"/>
        <v>444288</v>
      </c>
      <c r="AS88" s="590">
        <f t="shared" si="25"/>
        <v>444288</v>
      </c>
      <c r="AT88" s="590">
        <f t="shared" si="43"/>
        <v>5775744</v>
      </c>
    </row>
    <row r="89" spans="2:46" s="587" customFormat="1" ht="40.5" customHeight="1">
      <c r="B89" s="816">
        <v>68</v>
      </c>
      <c r="C89" s="849" t="s">
        <v>781</v>
      </c>
      <c r="D89" s="828" t="s">
        <v>1960</v>
      </c>
      <c r="E89" s="818">
        <v>1978</v>
      </c>
      <c r="F89" s="831" t="s">
        <v>1080</v>
      </c>
      <c r="G89" s="820">
        <v>1</v>
      </c>
      <c r="H89" s="827">
        <v>3</v>
      </c>
      <c r="I89" s="821">
        <f t="shared" si="4"/>
        <v>4.2699999999999996</v>
      </c>
      <c r="J89" s="799">
        <v>83200</v>
      </c>
      <c r="K89" s="799"/>
      <c r="L89" s="799"/>
      <c r="M89" s="822" t="s">
        <v>83</v>
      </c>
      <c r="N89" s="799">
        <f t="shared" si="37"/>
        <v>355263.99999999994</v>
      </c>
      <c r="O89" s="823">
        <f t="shared" si="38"/>
        <v>355263.99999999994</v>
      </c>
      <c r="P89" s="823">
        <f t="shared" si="39"/>
        <v>4618431.9999999991</v>
      </c>
      <c r="Q89" s="592">
        <f t="shared" si="46"/>
        <v>1</v>
      </c>
      <c r="R89" s="592">
        <f t="shared" si="40"/>
        <v>4</v>
      </c>
      <c r="S89" s="588">
        <f t="shared" si="29"/>
        <v>4.41</v>
      </c>
      <c r="T89" s="456">
        <v>83200</v>
      </c>
      <c r="U89" s="456"/>
      <c r="V89" s="456"/>
      <c r="W89" s="589" t="str">
        <f t="shared" si="30"/>
        <v>Գ-2</v>
      </c>
      <c r="X89" s="456">
        <f t="shared" si="20"/>
        <v>366912</v>
      </c>
      <c r="Y89" s="590">
        <f t="shared" si="21"/>
        <v>366912</v>
      </c>
      <c r="Z89" s="590">
        <f t="shared" si="41"/>
        <v>4769856</v>
      </c>
      <c r="AA89" s="592">
        <f t="shared" si="44"/>
        <v>1</v>
      </c>
      <c r="AB89" s="592">
        <f t="shared" si="31"/>
        <v>5</v>
      </c>
      <c r="AC89" s="588">
        <f t="shared" si="32"/>
        <v>4.41</v>
      </c>
      <c r="AD89" s="456">
        <v>83200</v>
      </c>
      <c r="AE89" s="456"/>
      <c r="AF89" s="456"/>
      <c r="AG89" s="589" t="str">
        <f t="shared" si="33"/>
        <v>Գ-2</v>
      </c>
      <c r="AH89" s="456">
        <f t="shared" si="22"/>
        <v>366912</v>
      </c>
      <c r="AI89" s="590">
        <f t="shared" si="23"/>
        <v>366912</v>
      </c>
      <c r="AJ89" s="590">
        <f t="shared" si="42"/>
        <v>4769856</v>
      </c>
      <c r="AK89" s="592">
        <f t="shared" si="45"/>
        <v>1</v>
      </c>
      <c r="AL89" s="592">
        <f t="shared" si="34"/>
        <v>6</v>
      </c>
      <c r="AM89" s="588">
        <f t="shared" si="35"/>
        <v>4.55</v>
      </c>
      <c r="AN89" s="456">
        <v>83200</v>
      </c>
      <c r="AO89" s="456"/>
      <c r="AP89" s="456"/>
      <c r="AQ89" s="589" t="str">
        <f t="shared" si="36"/>
        <v>Գ-2</v>
      </c>
      <c r="AR89" s="456">
        <f t="shared" si="24"/>
        <v>378560</v>
      </c>
      <c r="AS89" s="590">
        <f t="shared" si="25"/>
        <v>378560</v>
      </c>
      <c r="AT89" s="590">
        <f t="shared" si="43"/>
        <v>4921280</v>
      </c>
    </row>
    <row r="90" spans="2:46" s="587" customFormat="1" ht="40.5" customHeight="1">
      <c r="B90" s="816">
        <v>69</v>
      </c>
      <c r="C90" s="849" t="s">
        <v>3133</v>
      </c>
      <c r="D90" s="828" t="s">
        <v>1960</v>
      </c>
      <c r="E90" s="818">
        <v>1974</v>
      </c>
      <c r="F90" s="831" t="s">
        <v>1080</v>
      </c>
      <c r="G90" s="820">
        <v>1</v>
      </c>
      <c r="H90" s="827">
        <v>1</v>
      </c>
      <c r="I90" s="821">
        <f>IF(G90&lt;1,0,IF(M90="Բ-1",IF(H90=0,6.94,IF(H90=1,7.17,IF(H90=2,7.41,IF(H90=3,7.66,IF(OR(H90=5,H90=4),7.92,IF(OR(H90=6,H90=7),8.18,IF(OR(H90=8,H90=9),8.46,IF(OR(H90=10,H90=11,H90=12),8.74,IF(OR(H90=13,H90=14,H90=15),9.03,IF(OR(H90=16,H90=17,H90=18),9.33,9.65)))))))))),IF(M90="Բ-2", IF(H90=0,5.71,IF(H90=1,5.89,IF(H90=2,6.09,IF(H90=3,6.29,IF(OR(H90=5,H90=4),6.5,IF(OR(H90=6,H90=7),6.72,IF(OR(H90=8,H90=9),6.94,IF(OR(H90=10,H90=11,H90=12),7.17,IF(OR(H90=13,H90=14,H90=15),7.41,IF(OR(H90=16,H90=17,H90=18),7.65,7.91)))))))))), IF(M90="Գ-1", IF(H90=0,4.7,IF(H90=1,4.86,IF(H90=2,5.01,IF(H90=3,5.18,IF(OR(H90=5,H90=4),5.35,IF(OR(H90=6,H90=7),5.52,IF(OR(H90=8,H90=9),5.71,IF(OR(H90=10,H90=11,H90=12),5.89,IF(OR(H90=13,H90=14,H90=15),6.09,IF(OR(H90=16,H90=17,H90=18),6.29,6.49)))))))))), IF(M90="Գ-2", IF(H90=0,3.88,IF(H90=1,4.01,IF(H90=2,4.14,IF(H90=3,4.27,IF(OR(H90=5,H90=4),4.41,IF(OR(H90=6,H90=7),4.55,IF(OR(H90=8,H90=9),4.7,IF(OR(H90=10,H90=11,H90=12),4.85,IF(OR(H90=13,H90=14,H90=15),5.01,IF(OR(H90=16,H90=17,H90=18),5.17,5.34)))))))))), IF(M90="Գ-3", IF(H90=0,3.21,IF(H90=1,3.31,IF(H90=2,3.42,IF(H90=3,3.53,IF(OR(H90=5,H90=4),3.64,IF(OR(H90=6,H90=7),3.76,IF(OR(H90=8,H90=9),3.88,IF(OR(H90=10,H90=11,H90=12),4.01,IF(OR(H90=13,H90=14,H90=15),4.13,IF(OR(H90=16,H90=17,H90=18),4.27,4.4)))))))))), IF(M90="Ա-1", IF(H90=0,2.66,IF(H90=1,2.75,IF(H90=2,2.83,IF(H90=3,2.92,IF(OR(H90=5,H90=4),3.02,IF(OR(H90=6,H90=7),3.11,IF(OR(H90=8,H90=9),3.21,IF(OR(H90=10,H90=11,H90=12),3.31,IF(OR(H90=13,H90=14,H90=15),3.42,IF(OR(H90=16,H90=17,H90=18),3.53,3.64)))))))))), IF(M90="Ա-2", IF(H90=0,2.28,IF(H90=1,2.35,IF(H90=2,2.43,IF(H90=3,2.5,IF(OR(H90=5,H90=4),2.58,IF(OR(H90=6,H90=7),2.66,IF(OR(H90=8,H90=9),2.75,IF(OR(H90=10,H90=11,H90=12),2.83,IF(OR(H90=13,H90=14,H90=15),2.92,IF(OR(H90=16,H90=17,H90=18),3.01,3.11)))))))))),IF(M90="Ա-3", IF(H90=0,1.96,IF(H90=1,2.02,IF(H90=2,2.08,IF(H90=3,2.15,IF(OR(H90=5,H90=4),2.21,IF(OR(H90=6,H90=7),2.28,IF(OR(H90=8,H90=9),2.35,IF(OR(H90=10,H90=11,H90=12),2.42,IF(OR(H90=13,H90=14,H90=15),2.5,IF(OR(H90=16,H90=17,H90=18),2.58,2.66)))))))))), IF(M90="Կ-1", IF(H90=0,1.68,IF(H90=1,1.73,IF(H90=2,1.79,IF(H90=3,1.84,IF(OR(H90=5,H90=4),1.9,IF(OR(H90=6,H90=7),1.96,IF(OR(H90=8,H90=9),2.02,IF(OR(H90=10,H90=11,H90=12),2.08,IF(OR(H90=13,H90=14,H90=15),2.14,IF(OR(H90=16,H90=17,H90=18),2.21,2.28)))))))))), IF(M90="Կ-2", IF(H90=0,1.45,IF(H90=1,1.49,IF(H90=2,1.54,IF(H90=3,1.59,IF(OR(H90=5,H90=4),1.63,IF(OR(H90=6,H90=7),1.68,IF(OR(H90=8,H90=9),1.73,IF(OR(H90=10,H90=11,H90=12),1.79,IF(OR(H90=13,H90=14,H90=15),1.84,IF(OR(H90=16,H90=17,H90=18),1.9,1.95)))))))))),IF(M90="Կ-3", IF(H90=0,1.25,IF(H90=1,1.29,IF(H90=2,1.33,IF(H90=3,1.37,IF(OR(H90=5,H90=4),1.41,IF(OR(H90=6,H90=7),1.45,IF(OR(H90=8,H90=9),1.49,IF(OR(H90=10,H90=11,H90=12),1.54,IF(OR(H90=13,H90=14,H90=15),1.58,IF(OR(H90=16,H90=17,H90=18),1.63,1.68)))))))))), "Error"))))))))))))</f>
        <v>4.01</v>
      </c>
      <c r="J90" s="799">
        <v>83200</v>
      </c>
      <c r="K90" s="799"/>
      <c r="L90" s="799"/>
      <c r="M90" s="822" t="s">
        <v>83</v>
      </c>
      <c r="N90" s="799">
        <f>J90*I90</f>
        <v>333632</v>
      </c>
      <c r="O90" s="823">
        <f>I90*J90+K90+L90</f>
        <v>333632</v>
      </c>
      <c r="P90" s="823">
        <f>+O90*13</f>
        <v>4337216</v>
      </c>
      <c r="Q90" s="592">
        <f>+G90</f>
        <v>1</v>
      </c>
      <c r="R90" s="592">
        <f>+H90+1</f>
        <v>2</v>
      </c>
      <c r="S90" s="588">
        <f>IF(Q90&lt;1,0,IF(W90="Բ-1",IF(R90=0,6.94,IF(R90=1,7.17,IF(R90=2,7.41,IF(R90=3,7.66,IF(OR(R90=5,R90=4),7.92,IF(OR(R90=6,R90=7),8.18,IF(OR(R90=8,R90=9),8.46,IF(OR(R90=10,R90=11,R90=12),8.74,IF(OR(R90=13,R90=14,R90=15),9.03,IF(OR(R90=16,R90=17,R90=18),9.33,9.65)))))))))),IF(W90="Բ-2", IF(R90=0,5.71,IF(R90=1,5.89,IF(R90=2,6.09,IF(R90=3,6.29,IF(OR(R90=5,R90=4),6.5,IF(OR(R90=6,R90=7),6.72,IF(OR(R90=8,R90=9),6.94,IF(OR(R90=10,R90=11,R90=12),7.17,IF(OR(R90=13,R90=14,R90=15),7.41,IF(OR(R90=16,R90=17,R90=18),7.65,7.91)))))))))), IF(W90="Գ-1", IF(R90=0,4.7,IF(R90=1,4.86,IF(R90=2,5.01,IF(R90=3,5.18,IF(OR(R90=5,R90=4),5.35,IF(OR(R90=6,R90=7),5.52,IF(OR(R90=8,R90=9),5.71,IF(OR(R90=10,R90=11,R90=12),5.89,IF(OR(R90=13,R90=14,R90=15),6.09,IF(OR(R90=16,R90=17,R90=18),6.29,6.49)))))))))), IF(W90="Գ-2", IF(R90=0,3.88,IF(R90=1,4.01,IF(R90=2,4.14,IF(R90=3,4.27,IF(OR(R90=5,R90=4),4.41,IF(OR(R90=6,R90=7),4.55,IF(OR(R90=8,R90=9),4.7,IF(OR(R90=10,R90=11,R90=12),4.85,IF(OR(R90=13,R90=14,R90=15),5.01,IF(OR(R90=16,R90=17,R90=18),5.17,5.34)))))))))), IF(W90="Գ-3", IF(R90=0,3.21,IF(R90=1,3.31,IF(R90=2,3.42,IF(R90=3,3.53,IF(OR(R90=5,R90=4),3.64,IF(OR(R90=6,R90=7),3.76,IF(OR(R90=8,R90=9),3.88,IF(OR(R90=10,R90=11,R90=12),4.01,IF(OR(R90=13,R90=14,R90=15),4.13,IF(OR(R90=16,R90=17,R90=18),4.27,4.4)))))))))), IF(W90="Ա-1", IF(R90=0,2.66,IF(R90=1,2.75,IF(R90=2,2.83,IF(R90=3,2.92,IF(OR(R90=5,R90=4),3.02,IF(OR(R90=6,R90=7),3.11,IF(OR(R90=8,R90=9),3.21,IF(OR(R90=10,R90=11,R90=12),3.31,IF(OR(R90=13,R90=14,R90=15),3.42,IF(OR(R90=16,R90=17,R90=18),3.53,3.64)))))))))), IF(W90="Ա-2", IF(R90=0,2.28,IF(R90=1,2.35,IF(R90=2,2.43,IF(R90=3,2.5,IF(OR(R90=5,R90=4),2.58,IF(OR(R90=6,R90=7),2.66,IF(OR(R90=8,R90=9),2.75,IF(OR(R90=10,R90=11,R90=12),2.83,IF(OR(R90=13,R90=14,R90=15),2.92,IF(OR(R90=16,R90=17,R90=18),3.01,3.11)))))))))),IF(W90="Ա-3", IF(R90=0,1.96,IF(R90=1,2.02,IF(R90=2,2.08,IF(R90=3,2.15,IF(OR(R90=5,R90=4),2.21,IF(OR(R90=6,R90=7),2.28,IF(OR(R90=8,R90=9),2.35,IF(OR(R90=10,R90=11,R90=12),2.42,IF(OR(R90=13,R90=14,R90=15),2.5,IF(OR(R90=16,R90=17,R90=18),2.58,2.66)))))))))), IF(W90="Կ-1", IF(R90=0,1.68,IF(R90=1,1.73,IF(R90=2,1.79,IF(R90=3,1.84,IF(OR(R90=5,R90=4),1.9,IF(OR(R90=6,R90=7),1.96,IF(OR(R90=8,R90=9),2.02,IF(OR(R90=10,R90=11,R90=12),2.08,IF(OR(R90=13,R90=14,R90=15),2.14,IF(OR(R90=16,R90=17,R90=18),2.21,2.28)))))))))), IF(W90="Կ-2", IF(R90=0,1.45,IF(R90=1,1.49,IF(R90=2,1.54,IF(R90=3,1.59,IF(OR(R90=5,R90=4),1.63,IF(OR(R90=6,R90=7),1.68,IF(OR(R90=8,R90=9),1.73,IF(OR(R90=10,R90=11,R90=12),1.79,IF(OR(R90=13,R90=14,R90=15),1.84,IF(OR(R90=16,R90=17,R90=18),1.9,1.95)))))))))),IF(W90="Կ-3", IF(R90=0,1.25,IF(R90=1,1.29,IF(R90=2,1.33,IF(R90=3,1.37,IF(OR(R90=5,R90=4),1.41,IF(OR(R90=6,R90=7),1.45,IF(OR(R90=8,R90=9),1.49,IF(OR(R90=10,R90=11,R90=12),1.54,IF(OR(R90=13,R90=14,R90=15),1.58,IF(OR(R90=16,R90=17,R90=18),1.63,1.68)))))))))), "Error"))))))))))))</f>
        <v>4.1399999999999997</v>
      </c>
      <c r="T90" s="456">
        <v>83200</v>
      </c>
      <c r="U90" s="456"/>
      <c r="V90" s="456"/>
      <c r="W90" s="589" t="str">
        <f>+M90</f>
        <v>Գ-2</v>
      </c>
      <c r="X90" s="456">
        <f>T90*S90</f>
        <v>344448</v>
      </c>
      <c r="Y90" s="590">
        <f>+U90+V90+X90</f>
        <v>344448</v>
      </c>
      <c r="Z90" s="590">
        <f>+Y90*13</f>
        <v>4477824</v>
      </c>
      <c r="AA90" s="592">
        <f>+Q90</f>
        <v>1</v>
      </c>
      <c r="AB90" s="592">
        <f>+R90+1</f>
        <v>3</v>
      </c>
      <c r="AC90" s="588">
        <f>IF(AA90&lt;1,0,IF(AG90="Բ-1",IF(AB90=0,6.94,IF(AB90=1,7.17,IF(AB90=2,7.41,IF(AB90=3,7.66,IF(OR(AB90=5,AB90=4),7.92,IF(OR(AB90=6,AB90=7),8.18,IF(OR(AB90=8,AB90=9),8.46,IF(OR(AB90=10,AB90=11,AB90=12),8.74,IF(OR(AB90=13,AB90=14,AB90=15),9.03,IF(OR(AB90=16,AB90=17,AB90=18),9.33,9.65)))))))))),IF(AG90="Բ-2", IF(AB90=0,5.71,IF(AB90=1,5.89,IF(AB90=2,6.09,IF(AB90=3,6.29,IF(OR(AB90=5,AB90=4),6.5,IF(OR(AB90=6,AB90=7),6.72,IF(OR(AB90=8,AB90=9),6.94,IF(OR(AB90=10,AB90=11,AB90=12),7.17,IF(OR(AB90=13,AB90=14,AB90=15),7.41,IF(OR(AB90=16,AB90=17,AB90=18),7.65,7.91)))))))))), IF(AG90="Գ-1", IF(AB90=0,4.7,IF(AB90=1,4.86,IF(AB90=2,5.01,IF(AB90=3,5.18,IF(OR(AB90=5,AB90=4),5.35,IF(OR(AB90=6,AB90=7),5.52,IF(OR(AB90=8,AB90=9),5.71,IF(OR(AB90=10,AB90=11,AB90=12),5.89,IF(OR(AB90=13,AB90=14,AB90=15),6.09,IF(OR(AB90=16,AB90=17,AB90=18),6.29,6.49)))))))))), IF(AG90="Գ-2", IF(AB90=0,3.88,IF(AB90=1,4.01,IF(AB90=2,4.14,IF(AB90=3,4.27,IF(OR(AB90=5,AB90=4),4.41,IF(OR(AB90=6,AB90=7),4.55,IF(OR(AB90=8,AB90=9),4.7,IF(OR(AB90=10,AB90=11,AB90=12),4.85,IF(OR(AB90=13,AB90=14,AB90=15),5.01,IF(OR(AB90=16,AB90=17,AB90=18),5.17,5.34)))))))))), IF(AG90="Գ-3", IF(AB90=0,3.21,IF(AB90=1,3.31,IF(AB90=2,3.42,IF(AB90=3,3.53,IF(OR(AB90=5,AB90=4),3.64,IF(OR(AB90=6,AB90=7),3.76,IF(OR(AB90=8,AB90=9),3.88,IF(OR(AB90=10,AB90=11,AB90=12),4.01,IF(OR(AB90=13,AB90=14,AB90=15),4.13,IF(OR(AB90=16,AB90=17,AB90=18),4.27,4.4)))))))))), IF(AG90="Ա-1", IF(AB90=0,2.66,IF(AB90=1,2.75,IF(AB90=2,2.83,IF(AB90=3,2.92,IF(OR(AB90=5,AB90=4),3.02,IF(OR(AB90=6,AB90=7),3.11,IF(OR(AB90=8,AB90=9),3.21,IF(OR(AB90=10,AB90=11,AB90=12),3.31,IF(OR(AB90=13,AB90=14,AB90=15),3.42,IF(OR(AB90=16,AB90=17,AB90=18),3.53,3.64)))))))))), IF(AG90="Ա-2", IF(AB90=0,2.28,IF(AB90=1,2.35,IF(AB90=2,2.43,IF(AB90=3,2.5,IF(OR(AB90=5,AB90=4),2.58,IF(OR(AB90=6,AB90=7),2.66,IF(OR(AB90=8,AB90=9),2.75,IF(OR(AB90=10,AB90=11,AB90=12),2.83,IF(OR(AB90=13,AB90=14,AB90=15),2.92,IF(OR(AB90=16,AB90=17,AB90=18),3.01,3.11)))))))))),IF(AG90="Ա-3", IF(AB90=0,1.96,IF(AB90=1,2.02,IF(AB90=2,2.08,IF(AB90=3,2.15,IF(OR(AB90=5,AB90=4),2.21,IF(OR(AB90=6,AB90=7),2.28,IF(OR(AB90=8,AB90=9),2.35,IF(OR(AB90=10,AB90=11,AB90=12),2.42,IF(OR(AB90=13,AB90=14,AB90=15),2.5,IF(OR(AB90=16,AB90=17,AB90=18),2.58,2.66)))))))))), IF(AG90="Կ-1", IF(AB90=0,1.68,IF(AB90=1,1.73,IF(AB90=2,1.79,IF(AB90=3,1.84,IF(OR(AB90=5,AB90=4),1.9,IF(OR(AB90=6,AB90=7),1.96,IF(OR(AB90=8,AB90=9),2.02,IF(OR(AB90=10,AB90=11,AB90=12),2.08,IF(OR(AB90=13,AB90=14,AB90=15),2.14,IF(OR(AB90=16,AB90=17,AB90=18),2.21,2.28)))))))))), IF(AG90="Կ-2", IF(AB90=0,1.45,IF(AB90=1,1.49,IF(AB90=2,1.54,IF(AB90=3,1.59,IF(OR(AB90=5,AB90=4),1.63,IF(OR(AB90=6,AB90=7),1.68,IF(OR(AB90=8,AB90=9),1.73,IF(OR(AB90=10,AB90=11,AB90=12),1.79,IF(OR(AB90=13,AB90=14,AB90=15),1.84,IF(OR(AB90=16,AB90=17,AB90=18),1.9,1.95)))))))))),IF(AG90="Կ-3", IF(AB90=0,1.25,IF(AB90=1,1.29,IF(AB90=2,1.33,IF(AB90=3,1.37,IF(OR(AB90=5,AB90=4),1.41,IF(OR(AB90=6,AB90=7),1.45,IF(OR(AB90=8,AB90=9),1.49,IF(OR(AB90=10,AB90=11,AB90=12),1.54,IF(OR(AB90=13,AB90=14,AB90=15),1.58,IF(OR(AB90=16,AB90=17,AB90=18),1.63,1.68)))))))))), "Error"))))))))))))</f>
        <v>4.2699999999999996</v>
      </c>
      <c r="AD90" s="456">
        <v>83200</v>
      </c>
      <c r="AE90" s="456"/>
      <c r="AF90" s="456"/>
      <c r="AG90" s="589" t="str">
        <f>+W90</f>
        <v>Գ-2</v>
      </c>
      <c r="AH90" s="456">
        <f>AD90*AC90</f>
        <v>355263.99999999994</v>
      </c>
      <c r="AI90" s="590">
        <f>AH90+AE90+AF90</f>
        <v>355263.99999999994</v>
      </c>
      <c r="AJ90" s="590">
        <f>+AI90*13</f>
        <v>4618431.9999999991</v>
      </c>
      <c r="AK90" s="592">
        <f>+AA90</f>
        <v>1</v>
      </c>
      <c r="AL90" s="592">
        <f>+AB90+1</f>
        <v>4</v>
      </c>
      <c r="AM90" s="588">
        <f>IF(AK90&lt;1,0,IF(AQ90="Բ-1",IF(AL90=0,6.94,IF(AL90=1,7.17,IF(AL90=2,7.41,IF(AL90=3,7.66,IF(OR(AL90=5,AL90=4),7.92,IF(OR(AL90=6,AL90=7),8.18,IF(OR(AL90=8,AL90=9),8.46,IF(OR(AL90=10,AL90=11,AL90=12),8.74,IF(OR(AL90=13,AL90=14,AL90=15),9.03,IF(OR(AL90=16,AL90=17,AL90=18),9.33,9.65)))))))))),IF(AQ90="Բ-2", IF(AL90=0,5.71,IF(AL90=1,5.89,IF(AL90=2,6.09,IF(AL90=3,6.29,IF(OR(AL90=5,AL90=4),6.5,IF(OR(AL90=6,AL90=7),6.72,IF(OR(AL90=8,AL90=9),6.94,IF(OR(AL90=10,AL90=11,AL90=12),7.17,IF(OR(AL90=13,AL90=14,AL90=15),7.41,IF(OR(AL90=16,AL90=17,AL90=18),7.65,7.91)))))))))), IF(AQ90="Գ-1", IF(AL90=0,4.7,IF(AL90=1,4.86,IF(AL90=2,5.01,IF(AL90=3,5.18,IF(OR(AL90=5,AL90=4),5.35,IF(OR(AL90=6,AL90=7),5.52,IF(OR(AL90=8,AL90=9),5.71,IF(OR(AL90=10,AL90=11,AL90=12),5.89,IF(OR(AL90=13,AL90=14,AL90=15),6.09,IF(OR(AL90=16,AL90=17,AL90=18),6.29,6.49)))))))))), IF(AQ90="Գ-2", IF(AL90=0,3.88,IF(AL90=1,4.01,IF(AL90=2,4.14,IF(AL90=3,4.27,IF(OR(AL90=5,AL90=4),4.41,IF(OR(AL90=6,AL90=7),4.55,IF(OR(AL90=8,AL90=9),4.7,IF(OR(AL90=10,AL90=11,AL90=12),4.85,IF(OR(AL90=13,AL90=14,AL90=15),5.01,IF(OR(AL90=16,AL90=17,AL90=18),5.17,5.34)))))))))), IF(AQ90="Գ-3", IF(AL90=0,3.21,IF(AL90=1,3.31,IF(AL90=2,3.42,IF(AL90=3,3.53,IF(OR(AL90=5,AL90=4),3.64,IF(OR(AL90=6,AL90=7),3.76,IF(OR(AL90=8,AL90=9),3.88,IF(OR(AL90=10,AL90=11,AL90=12),4.01,IF(OR(AL90=13,AL90=14,AL90=15),4.13,IF(OR(AL90=16,AL90=17,AL90=18),4.27,4.4)))))))))), IF(AQ90="Ա-1", IF(AL90=0,2.66,IF(AL90=1,2.75,IF(AL90=2,2.83,IF(AL90=3,2.92,IF(OR(AL90=5,AL90=4),3.02,IF(OR(AL90=6,AL90=7),3.11,IF(OR(AL90=8,AL90=9),3.21,IF(OR(AL90=10,AL90=11,AL90=12),3.31,IF(OR(AL90=13,AL90=14,AL90=15),3.42,IF(OR(AL90=16,AL90=17,AL90=18),3.53,3.64)))))))))), IF(AQ90="Ա-2", IF(AL90=0,2.28,IF(AL90=1,2.35,IF(AL90=2,2.43,IF(AL90=3,2.5,IF(OR(AL90=5,AL90=4),2.58,IF(OR(AL90=6,AL90=7),2.66,IF(OR(AL90=8,AL90=9),2.75,IF(OR(AL90=10,AL90=11,AL90=12),2.83,IF(OR(AL90=13,AL90=14,AL90=15),2.92,IF(OR(AL90=16,AL90=17,AL90=18),3.01,3.11)))))))))),IF(AQ90="Ա-3", IF(AL90=0,1.96,IF(AL90=1,2.02,IF(AL90=2,2.08,IF(AL90=3,2.15,IF(OR(AL90=5,AL90=4),2.21,IF(OR(AL90=6,AL90=7),2.28,IF(OR(AL90=8,AL90=9),2.35,IF(OR(AL90=10,AL90=11,AL90=12),2.42,IF(OR(AL90=13,AL90=14,AL90=15),2.5,IF(OR(AL90=16,AL90=17,AL90=18),2.58,2.66)))))))))), IF(AQ90="Կ-1", IF(AL90=0,1.68,IF(AL90=1,1.73,IF(AL90=2,1.79,IF(AL90=3,1.84,IF(OR(AL90=5,AL90=4),1.9,IF(OR(AL90=6,AL90=7),1.96,IF(OR(AL90=8,AL90=9),2.02,IF(OR(AL90=10,AL90=11,AL90=12),2.08,IF(OR(AL90=13,AL90=14,AL90=15),2.14,IF(OR(AL90=16,AL90=17,AL90=18),2.21,2.28)))))))))), IF(AQ90="Կ-2", IF(AL90=0,1.45,IF(AL90=1,1.49,IF(AL90=2,1.54,IF(AL90=3,1.59,IF(OR(AL90=5,AL90=4),1.63,IF(OR(AL90=6,AL90=7),1.68,IF(OR(AL90=8,AL90=9),1.73,IF(OR(AL90=10,AL90=11,AL90=12),1.79,IF(OR(AL90=13,AL90=14,AL90=15),1.84,IF(OR(AL90=16,AL90=17,AL90=18),1.9,1.95)))))))))),IF(AQ90="Կ-3", IF(AL90=0,1.25,IF(AL90=1,1.29,IF(AL90=2,1.33,IF(AL90=3,1.37,IF(OR(AL90=5,AL90=4),1.41,IF(OR(AL90=6,AL90=7),1.45,IF(OR(AL90=8,AL90=9),1.49,IF(OR(AL90=10,AL90=11,AL90=12),1.54,IF(OR(AL90=13,AL90=14,AL90=15),1.58,IF(OR(AL90=16,AL90=17,AL90=18),1.63,1.68)))))))))), "Error"))))))))))))</f>
        <v>4.41</v>
      </c>
      <c r="AN90" s="456">
        <v>83200</v>
      </c>
      <c r="AO90" s="456"/>
      <c r="AP90" s="456"/>
      <c r="AQ90" s="589" t="str">
        <f>+AG90</f>
        <v>Գ-2</v>
      </c>
      <c r="AR90" s="456">
        <f>AN90*AM90</f>
        <v>366912</v>
      </c>
      <c r="AS90" s="590">
        <f>AR90+AO90+AP90</f>
        <v>366912</v>
      </c>
      <c r="AT90" s="590">
        <f>+AS90*13</f>
        <v>4769856</v>
      </c>
    </row>
    <row r="91" spans="2:46" s="587" customFormat="1" ht="40.5" customHeight="1">
      <c r="B91" s="816">
        <v>70</v>
      </c>
      <c r="C91" s="849" t="s">
        <v>3365</v>
      </c>
      <c r="D91" s="828" t="s">
        <v>1960</v>
      </c>
      <c r="E91" s="818">
        <v>1967</v>
      </c>
      <c r="F91" s="831" t="s">
        <v>1080</v>
      </c>
      <c r="G91" s="820">
        <v>1</v>
      </c>
      <c r="H91" s="827">
        <v>1</v>
      </c>
      <c r="I91" s="821">
        <f>IF(G91&lt;1,0,IF(M91="Բ-1",IF(H91=0,6.94,IF(H91=1,7.17,IF(H91=2,7.41,IF(H91=3,7.66,IF(OR(H91=5,H91=4),7.92,IF(OR(H91=6,H91=7),8.18,IF(OR(H91=8,H91=9),8.46,IF(OR(H91=10,H91=11,H91=12),8.74,IF(OR(H91=13,H91=14,H91=15),9.03,IF(OR(H91=16,H91=17,H91=18),9.33,9.65)))))))))),IF(M91="Բ-2", IF(H91=0,5.71,IF(H91=1,5.89,IF(H91=2,6.09,IF(H91=3,6.29,IF(OR(H91=5,H91=4),6.5,IF(OR(H91=6,H91=7),6.72,IF(OR(H91=8,H91=9),6.94,IF(OR(H91=10,H91=11,H91=12),7.17,IF(OR(H91=13,H91=14,H91=15),7.41,IF(OR(H91=16,H91=17,H91=18),7.65,7.91)))))))))), IF(M91="Գ-1", IF(H91=0,4.7,IF(H91=1,4.86,IF(H91=2,5.01,IF(H91=3,5.18,IF(OR(H91=5,H91=4),5.35,IF(OR(H91=6,H91=7),5.52,IF(OR(H91=8,H91=9),5.71,IF(OR(H91=10,H91=11,H91=12),5.89,IF(OR(H91=13,H91=14,H91=15),6.09,IF(OR(H91=16,H91=17,H91=18),6.29,6.49)))))))))), IF(M91="Գ-2", IF(H91=0,3.88,IF(H91=1,4.01,IF(H91=2,4.14,IF(H91=3,4.27,IF(OR(H91=5,H91=4),4.41,IF(OR(H91=6,H91=7),4.55,IF(OR(H91=8,H91=9),4.7,IF(OR(H91=10,H91=11,H91=12),4.85,IF(OR(H91=13,H91=14,H91=15),5.01,IF(OR(H91=16,H91=17,H91=18),5.17,5.34)))))))))), IF(M91="Գ-3", IF(H91=0,3.21,IF(H91=1,3.31,IF(H91=2,3.42,IF(H91=3,3.53,IF(OR(H91=5,H91=4),3.64,IF(OR(H91=6,H91=7),3.76,IF(OR(H91=8,H91=9),3.88,IF(OR(H91=10,H91=11,H91=12),4.01,IF(OR(H91=13,H91=14,H91=15),4.13,IF(OR(H91=16,H91=17,H91=18),4.27,4.4)))))))))), IF(M91="Ա-1", IF(H91=0,2.66,IF(H91=1,2.75,IF(H91=2,2.83,IF(H91=3,2.92,IF(OR(H91=5,H91=4),3.02,IF(OR(H91=6,H91=7),3.11,IF(OR(H91=8,H91=9),3.21,IF(OR(H91=10,H91=11,H91=12),3.31,IF(OR(H91=13,H91=14,H91=15),3.42,IF(OR(H91=16,H91=17,H91=18),3.53,3.64)))))))))), IF(M91="Ա-2", IF(H91=0,2.28,IF(H91=1,2.35,IF(H91=2,2.43,IF(H91=3,2.5,IF(OR(H91=5,H91=4),2.58,IF(OR(H91=6,H91=7),2.66,IF(OR(H91=8,H91=9),2.75,IF(OR(H91=10,H91=11,H91=12),2.83,IF(OR(H91=13,H91=14,H91=15),2.92,IF(OR(H91=16,H91=17,H91=18),3.01,3.11)))))))))),IF(M91="Ա-3", IF(H91=0,1.96,IF(H91=1,2.02,IF(H91=2,2.08,IF(H91=3,2.15,IF(OR(H91=5,H91=4),2.21,IF(OR(H91=6,H91=7),2.28,IF(OR(H91=8,H91=9),2.35,IF(OR(H91=10,H91=11,H91=12),2.42,IF(OR(H91=13,H91=14,H91=15),2.5,IF(OR(H91=16,H91=17,H91=18),2.58,2.66)))))))))), IF(M91="Կ-1", IF(H91=0,1.68,IF(H91=1,1.73,IF(H91=2,1.79,IF(H91=3,1.84,IF(OR(H91=5,H91=4),1.9,IF(OR(H91=6,H91=7),1.96,IF(OR(H91=8,H91=9),2.02,IF(OR(H91=10,H91=11,H91=12),2.08,IF(OR(H91=13,H91=14,H91=15),2.14,IF(OR(H91=16,H91=17,H91=18),2.21,2.28)))))))))), IF(M91="Կ-2", IF(H91=0,1.45,IF(H91=1,1.49,IF(H91=2,1.54,IF(H91=3,1.59,IF(OR(H91=5,H91=4),1.63,IF(OR(H91=6,H91=7),1.68,IF(OR(H91=8,H91=9),1.73,IF(OR(H91=10,H91=11,H91=12),1.79,IF(OR(H91=13,H91=14,H91=15),1.84,IF(OR(H91=16,H91=17,H91=18),1.9,1.95)))))))))),IF(M91="Կ-3", IF(H91=0,1.25,IF(H91=1,1.29,IF(H91=2,1.33,IF(H91=3,1.37,IF(OR(H91=5,H91=4),1.41,IF(OR(H91=6,H91=7),1.45,IF(OR(H91=8,H91=9),1.49,IF(OR(H91=10,H91=11,H91=12),1.54,IF(OR(H91=13,H91=14,H91=15),1.58,IF(OR(H91=16,H91=17,H91=18),1.63,1.68)))))))))), "Error"))))))))))))</f>
        <v>4.01</v>
      </c>
      <c r="J91" s="799">
        <v>83200</v>
      </c>
      <c r="K91" s="799"/>
      <c r="L91" s="799"/>
      <c r="M91" s="822" t="s">
        <v>83</v>
      </c>
      <c r="N91" s="799">
        <f>J91*I91</f>
        <v>333632</v>
      </c>
      <c r="O91" s="823">
        <f>I91*J91+K91+L91</f>
        <v>333632</v>
      </c>
      <c r="P91" s="823">
        <f>+O91*13</f>
        <v>4337216</v>
      </c>
      <c r="Q91" s="592">
        <f>+G91</f>
        <v>1</v>
      </c>
      <c r="R91" s="592">
        <f>+H91+1</f>
        <v>2</v>
      </c>
      <c r="S91" s="588">
        <f>IF(Q91&lt;1,0,IF(W91="Բ-1",IF(R91=0,6.94,IF(R91=1,7.17,IF(R91=2,7.41,IF(R91=3,7.66,IF(OR(R91=5,R91=4),7.92,IF(OR(R91=6,R91=7),8.18,IF(OR(R91=8,R91=9),8.46,IF(OR(R91=10,R91=11,R91=12),8.74,IF(OR(R91=13,R91=14,R91=15),9.03,IF(OR(R91=16,R91=17,R91=18),9.33,9.65)))))))))),IF(W91="Բ-2", IF(R91=0,5.71,IF(R91=1,5.89,IF(R91=2,6.09,IF(R91=3,6.29,IF(OR(R91=5,R91=4),6.5,IF(OR(R91=6,R91=7),6.72,IF(OR(R91=8,R91=9),6.94,IF(OR(R91=10,R91=11,R91=12),7.17,IF(OR(R91=13,R91=14,R91=15),7.41,IF(OR(R91=16,R91=17,R91=18),7.65,7.91)))))))))), IF(W91="Գ-1", IF(R91=0,4.7,IF(R91=1,4.86,IF(R91=2,5.01,IF(R91=3,5.18,IF(OR(R91=5,R91=4),5.35,IF(OR(R91=6,R91=7),5.52,IF(OR(R91=8,R91=9),5.71,IF(OR(R91=10,R91=11,R91=12),5.89,IF(OR(R91=13,R91=14,R91=15),6.09,IF(OR(R91=16,R91=17,R91=18),6.29,6.49)))))))))), IF(W91="Գ-2", IF(R91=0,3.88,IF(R91=1,4.01,IF(R91=2,4.14,IF(R91=3,4.27,IF(OR(R91=5,R91=4),4.41,IF(OR(R91=6,R91=7),4.55,IF(OR(R91=8,R91=9),4.7,IF(OR(R91=10,R91=11,R91=12),4.85,IF(OR(R91=13,R91=14,R91=15),5.01,IF(OR(R91=16,R91=17,R91=18),5.17,5.34)))))))))), IF(W91="Գ-3", IF(R91=0,3.21,IF(R91=1,3.31,IF(R91=2,3.42,IF(R91=3,3.53,IF(OR(R91=5,R91=4),3.64,IF(OR(R91=6,R91=7),3.76,IF(OR(R91=8,R91=9),3.88,IF(OR(R91=10,R91=11,R91=12),4.01,IF(OR(R91=13,R91=14,R91=15),4.13,IF(OR(R91=16,R91=17,R91=18),4.27,4.4)))))))))), IF(W91="Ա-1", IF(R91=0,2.66,IF(R91=1,2.75,IF(R91=2,2.83,IF(R91=3,2.92,IF(OR(R91=5,R91=4),3.02,IF(OR(R91=6,R91=7),3.11,IF(OR(R91=8,R91=9),3.21,IF(OR(R91=10,R91=11,R91=12),3.31,IF(OR(R91=13,R91=14,R91=15),3.42,IF(OR(R91=16,R91=17,R91=18),3.53,3.64)))))))))), IF(W91="Ա-2", IF(R91=0,2.28,IF(R91=1,2.35,IF(R91=2,2.43,IF(R91=3,2.5,IF(OR(R91=5,R91=4),2.58,IF(OR(R91=6,R91=7),2.66,IF(OR(R91=8,R91=9),2.75,IF(OR(R91=10,R91=11,R91=12),2.83,IF(OR(R91=13,R91=14,R91=15),2.92,IF(OR(R91=16,R91=17,R91=18),3.01,3.11)))))))))),IF(W91="Ա-3", IF(R91=0,1.96,IF(R91=1,2.02,IF(R91=2,2.08,IF(R91=3,2.15,IF(OR(R91=5,R91=4),2.21,IF(OR(R91=6,R91=7),2.28,IF(OR(R91=8,R91=9),2.35,IF(OR(R91=10,R91=11,R91=12),2.42,IF(OR(R91=13,R91=14,R91=15),2.5,IF(OR(R91=16,R91=17,R91=18),2.58,2.66)))))))))), IF(W91="Կ-1", IF(R91=0,1.68,IF(R91=1,1.73,IF(R91=2,1.79,IF(R91=3,1.84,IF(OR(R91=5,R91=4),1.9,IF(OR(R91=6,R91=7),1.96,IF(OR(R91=8,R91=9),2.02,IF(OR(R91=10,R91=11,R91=12),2.08,IF(OR(R91=13,R91=14,R91=15),2.14,IF(OR(R91=16,R91=17,R91=18),2.21,2.28)))))))))), IF(W91="Կ-2", IF(R91=0,1.45,IF(R91=1,1.49,IF(R91=2,1.54,IF(R91=3,1.59,IF(OR(R91=5,R91=4),1.63,IF(OR(R91=6,R91=7),1.68,IF(OR(R91=8,R91=9),1.73,IF(OR(R91=10,R91=11,R91=12),1.79,IF(OR(R91=13,R91=14,R91=15),1.84,IF(OR(R91=16,R91=17,R91=18),1.9,1.95)))))))))),IF(W91="Կ-3", IF(R91=0,1.25,IF(R91=1,1.29,IF(R91=2,1.33,IF(R91=3,1.37,IF(OR(R91=5,R91=4),1.41,IF(OR(R91=6,R91=7),1.45,IF(OR(R91=8,R91=9),1.49,IF(OR(R91=10,R91=11,R91=12),1.54,IF(OR(R91=13,R91=14,R91=15),1.58,IF(OR(R91=16,R91=17,R91=18),1.63,1.68)))))))))), "Error"))))))))))))</f>
        <v>4.1399999999999997</v>
      </c>
      <c r="T91" s="456">
        <v>83200</v>
      </c>
      <c r="U91" s="456"/>
      <c r="V91" s="456"/>
      <c r="W91" s="589" t="str">
        <f>+M91</f>
        <v>Գ-2</v>
      </c>
      <c r="X91" s="456">
        <f>T91*S91</f>
        <v>344448</v>
      </c>
      <c r="Y91" s="590">
        <f>+U91+V91+X91</f>
        <v>344448</v>
      </c>
      <c r="Z91" s="590">
        <f>+Y91*13</f>
        <v>4477824</v>
      </c>
      <c r="AA91" s="592">
        <f>+Q91</f>
        <v>1</v>
      </c>
      <c r="AB91" s="592">
        <f>+R91+1</f>
        <v>3</v>
      </c>
      <c r="AC91" s="588">
        <f>IF(AA91&lt;1,0,IF(AG91="Բ-1",IF(AB91=0,6.94,IF(AB91=1,7.17,IF(AB91=2,7.41,IF(AB91=3,7.66,IF(OR(AB91=5,AB91=4),7.92,IF(OR(AB91=6,AB91=7),8.18,IF(OR(AB91=8,AB91=9),8.46,IF(OR(AB91=10,AB91=11,AB91=12),8.74,IF(OR(AB91=13,AB91=14,AB91=15),9.03,IF(OR(AB91=16,AB91=17,AB91=18),9.33,9.65)))))))))),IF(AG91="Բ-2", IF(AB91=0,5.71,IF(AB91=1,5.89,IF(AB91=2,6.09,IF(AB91=3,6.29,IF(OR(AB91=5,AB91=4),6.5,IF(OR(AB91=6,AB91=7),6.72,IF(OR(AB91=8,AB91=9),6.94,IF(OR(AB91=10,AB91=11,AB91=12),7.17,IF(OR(AB91=13,AB91=14,AB91=15),7.41,IF(OR(AB91=16,AB91=17,AB91=18),7.65,7.91)))))))))), IF(AG91="Գ-1", IF(AB91=0,4.7,IF(AB91=1,4.86,IF(AB91=2,5.01,IF(AB91=3,5.18,IF(OR(AB91=5,AB91=4),5.35,IF(OR(AB91=6,AB91=7),5.52,IF(OR(AB91=8,AB91=9),5.71,IF(OR(AB91=10,AB91=11,AB91=12),5.89,IF(OR(AB91=13,AB91=14,AB91=15),6.09,IF(OR(AB91=16,AB91=17,AB91=18),6.29,6.49)))))))))), IF(AG91="Գ-2", IF(AB91=0,3.88,IF(AB91=1,4.01,IF(AB91=2,4.14,IF(AB91=3,4.27,IF(OR(AB91=5,AB91=4),4.41,IF(OR(AB91=6,AB91=7),4.55,IF(OR(AB91=8,AB91=9),4.7,IF(OR(AB91=10,AB91=11,AB91=12),4.85,IF(OR(AB91=13,AB91=14,AB91=15),5.01,IF(OR(AB91=16,AB91=17,AB91=18),5.17,5.34)))))))))), IF(AG91="Գ-3", IF(AB91=0,3.21,IF(AB91=1,3.31,IF(AB91=2,3.42,IF(AB91=3,3.53,IF(OR(AB91=5,AB91=4),3.64,IF(OR(AB91=6,AB91=7),3.76,IF(OR(AB91=8,AB91=9),3.88,IF(OR(AB91=10,AB91=11,AB91=12),4.01,IF(OR(AB91=13,AB91=14,AB91=15),4.13,IF(OR(AB91=16,AB91=17,AB91=18),4.27,4.4)))))))))), IF(AG91="Ա-1", IF(AB91=0,2.66,IF(AB91=1,2.75,IF(AB91=2,2.83,IF(AB91=3,2.92,IF(OR(AB91=5,AB91=4),3.02,IF(OR(AB91=6,AB91=7),3.11,IF(OR(AB91=8,AB91=9),3.21,IF(OR(AB91=10,AB91=11,AB91=12),3.31,IF(OR(AB91=13,AB91=14,AB91=15),3.42,IF(OR(AB91=16,AB91=17,AB91=18),3.53,3.64)))))))))), IF(AG91="Ա-2", IF(AB91=0,2.28,IF(AB91=1,2.35,IF(AB91=2,2.43,IF(AB91=3,2.5,IF(OR(AB91=5,AB91=4),2.58,IF(OR(AB91=6,AB91=7),2.66,IF(OR(AB91=8,AB91=9),2.75,IF(OR(AB91=10,AB91=11,AB91=12),2.83,IF(OR(AB91=13,AB91=14,AB91=15),2.92,IF(OR(AB91=16,AB91=17,AB91=18),3.01,3.11)))))))))),IF(AG91="Ա-3", IF(AB91=0,1.96,IF(AB91=1,2.02,IF(AB91=2,2.08,IF(AB91=3,2.15,IF(OR(AB91=5,AB91=4),2.21,IF(OR(AB91=6,AB91=7),2.28,IF(OR(AB91=8,AB91=9),2.35,IF(OR(AB91=10,AB91=11,AB91=12),2.42,IF(OR(AB91=13,AB91=14,AB91=15),2.5,IF(OR(AB91=16,AB91=17,AB91=18),2.58,2.66)))))))))), IF(AG91="Կ-1", IF(AB91=0,1.68,IF(AB91=1,1.73,IF(AB91=2,1.79,IF(AB91=3,1.84,IF(OR(AB91=5,AB91=4),1.9,IF(OR(AB91=6,AB91=7),1.96,IF(OR(AB91=8,AB91=9),2.02,IF(OR(AB91=10,AB91=11,AB91=12),2.08,IF(OR(AB91=13,AB91=14,AB91=15),2.14,IF(OR(AB91=16,AB91=17,AB91=18),2.21,2.28)))))))))), IF(AG91="Կ-2", IF(AB91=0,1.45,IF(AB91=1,1.49,IF(AB91=2,1.54,IF(AB91=3,1.59,IF(OR(AB91=5,AB91=4),1.63,IF(OR(AB91=6,AB91=7),1.68,IF(OR(AB91=8,AB91=9),1.73,IF(OR(AB91=10,AB91=11,AB91=12),1.79,IF(OR(AB91=13,AB91=14,AB91=15),1.84,IF(OR(AB91=16,AB91=17,AB91=18),1.9,1.95)))))))))),IF(AG91="Կ-3", IF(AB91=0,1.25,IF(AB91=1,1.29,IF(AB91=2,1.33,IF(AB91=3,1.37,IF(OR(AB91=5,AB91=4),1.41,IF(OR(AB91=6,AB91=7),1.45,IF(OR(AB91=8,AB91=9),1.49,IF(OR(AB91=10,AB91=11,AB91=12),1.54,IF(OR(AB91=13,AB91=14,AB91=15),1.58,IF(OR(AB91=16,AB91=17,AB91=18),1.63,1.68)))))))))), "Error"))))))))))))</f>
        <v>4.2699999999999996</v>
      </c>
      <c r="AD91" s="456">
        <v>83200</v>
      </c>
      <c r="AE91" s="456"/>
      <c r="AF91" s="456"/>
      <c r="AG91" s="589" t="str">
        <f>+W91</f>
        <v>Գ-2</v>
      </c>
      <c r="AH91" s="456">
        <f>AD91*AC91</f>
        <v>355263.99999999994</v>
      </c>
      <c r="AI91" s="590">
        <f>AH91+AE91+AF91</f>
        <v>355263.99999999994</v>
      </c>
      <c r="AJ91" s="590">
        <f>+AI91*13</f>
        <v>4618431.9999999991</v>
      </c>
      <c r="AK91" s="592">
        <f>+AA91</f>
        <v>1</v>
      </c>
      <c r="AL91" s="592">
        <f>+AB91+1</f>
        <v>4</v>
      </c>
      <c r="AM91" s="588">
        <f>IF(AK91&lt;1,0,IF(AQ91="Բ-1",IF(AL91=0,6.94,IF(AL91=1,7.17,IF(AL91=2,7.41,IF(AL91=3,7.66,IF(OR(AL91=5,AL91=4),7.92,IF(OR(AL91=6,AL91=7),8.18,IF(OR(AL91=8,AL91=9),8.46,IF(OR(AL91=10,AL91=11,AL91=12),8.74,IF(OR(AL91=13,AL91=14,AL91=15),9.03,IF(OR(AL91=16,AL91=17,AL91=18),9.33,9.65)))))))))),IF(AQ91="Բ-2", IF(AL91=0,5.71,IF(AL91=1,5.89,IF(AL91=2,6.09,IF(AL91=3,6.29,IF(OR(AL91=5,AL91=4),6.5,IF(OR(AL91=6,AL91=7),6.72,IF(OR(AL91=8,AL91=9),6.94,IF(OR(AL91=10,AL91=11,AL91=12),7.17,IF(OR(AL91=13,AL91=14,AL91=15),7.41,IF(OR(AL91=16,AL91=17,AL91=18),7.65,7.91)))))))))), IF(AQ91="Գ-1", IF(AL91=0,4.7,IF(AL91=1,4.86,IF(AL91=2,5.01,IF(AL91=3,5.18,IF(OR(AL91=5,AL91=4),5.35,IF(OR(AL91=6,AL91=7),5.52,IF(OR(AL91=8,AL91=9),5.71,IF(OR(AL91=10,AL91=11,AL91=12),5.89,IF(OR(AL91=13,AL91=14,AL91=15),6.09,IF(OR(AL91=16,AL91=17,AL91=18),6.29,6.49)))))))))), IF(AQ91="Գ-2", IF(AL91=0,3.88,IF(AL91=1,4.01,IF(AL91=2,4.14,IF(AL91=3,4.27,IF(OR(AL91=5,AL91=4),4.41,IF(OR(AL91=6,AL91=7),4.55,IF(OR(AL91=8,AL91=9),4.7,IF(OR(AL91=10,AL91=11,AL91=12),4.85,IF(OR(AL91=13,AL91=14,AL91=15),5.01,IF(OR(AL91=16,AL91=17,AL91=18),5.17,5.34)))))))))), IF(AQ91="Գ-3", IF(AL91=0,3.21,IF(AL91=1,3.31,IF(AL91=2,3.42,IF(AL91=3,3.53,IF(OR(AL91=5,AL91=4),3.64,IF(OR(AL91=6,AL91=7),3.76,IF(OR(AL91=8,AL91=9),3.88,IF(OR(AL91=10,AL91=11,AL91=12),4.01,IF(OR(AL91=13,AL91=14,AL91=15),4.13,IF(OR(AL91=16,AL91=17,AL91=18),4.27,4.4)))))))))), IF(AQ91="Ա-1", IF(AL91=0,2.66,IF(AL91=1,2.75,IF(AL91=2,2.83,IF(AL91=3,2.92,IF(OR(AL91=5,AL91=4),3.02,IF(OR(AL91=6,AL91=7),3.11,IF(OR(AL91=8,AL91=9),3.21,IF(OR(AL91=10,AL91=11,AL91=12),3.31,IF(OR(AL91=13,AL91=14,AL91=15),3.42,IF(OR(AL91=16,AL91=17,AL91=18),3.53,3.64)))))))))), IF(AQ91="Ա-2", IF(AL91=0,2.28,IF(AL91=1,2.35,IF(AL91=2,2.43,IF(AL91=3,2.5,IF(OR(AL91=5,AL91=4),2.58,IF(OR(AL91=6,AL91=7),2.66,IF(OR(AL91=8,AL91=9),2.75,IF(OR(AL91=10,AL91=11,AL91=12),2.83,IF(OR(AL91=13,AL91=14,AL91=15),2.92,IF(OR(AL91=16,AL91=17,AL91=18),3.01,3.11)))))))))),IF(AQ91="Ա-3", IF(AL91=0,1.96,IF(AL91=1,2.02,IF(AL91=2,2.08,IF(AL91=3,2.15,IF(OR(AL91=5,AL91=4),2.21,IF(OR(AL91=6,AL91=7),2.28,IF(OR(AL91=8,AL91=9),2.35,IF(OR(AL91=10,AL91=11,AL91=12),2.42,IF(OR(AL91=13,AL91=14,AL91=15),2.5,IF(OR(AL91=16,AL91=17,AL91=18),2.58,2.66)))))))))), IF(AQ91="Կ-1", IF(AL91=0,1.68,IF(AL91=1,1.73,IF(AL91=2,1.79,IF(AL91=3,1.84,IF(OR(AL91=5,AL91=4),1.9,IF(OR(AL91=6,AL91=7),1.96,IF(OR(AL91=8,AL91=9),2.02,IF(OR(AL91=10,AL91=11,AL91=12),2.08,IF(OR(AL91=13,AL91=14,AL91=15),2.14,IF(OR(AL91=16,AL91=17,AL91=18),2.21,2.28)))))))))), IF(AQ91="Կ-2", IF(AL91=0,1.45,IF(AL91=1,1.49,IF(AL91=2,1.54,IF(AL91=3,1.59,IF(OR(AL91=5,AL91=4),1.63,IF(OR(AL91=6,AL91=7),1.68,IF(OR(AL91=8,AL91=9),1.73,IF(OR(AL91=10,AL91=11,AL91=12),1.79,IF(OR(AL91=13,AL91=14,AL91=15),1.84,IF(OR(AL91=16,AL91=17,AL91=18),1.9,1.95)))))))))),IF(AQ91="Կ-3", IF(AL91=0,1.25,IF(AL91=1,1.29,IF(AL91=2,1.33,IF(AL91=3,1.37,IF(OR(AL91=5,AL91=4),1.41,IF(OR(AL91=6,AL91=7),1.45,IF(OR(AL91=8,AL91=9),1.49,IF(OR(AL91=10,AL91=11,AL91=12),1.54,IF(OR(AL91=13,AL91=14,AL91=15),1.58,IF(OR(AL91=16,AL91=17,AL91=18),1.63,1.68)))))))))), "Error"))))))))))))</f>
        <v>4.41</v>
      </c>
      <c r="AN91" s="456">
        <v>83200</v>
      </c>
      <c r="AO91" s="456"/>
      <c r="AP91" s="456"/>
      <c r="AQ91" s="589" t="str">
        <f>+AG91</f>
        <v>Գ-2</v>
      </c>
      <c r="AR91" s="456">
        <f>AN91*AM91</f>
        <v>366912</v>
      </c>
      <c r="AS91" s="590">
        <f>AR91+AO91+AP91</f>
        <v>366912</v>
      </c>
      <c r="AT91" s="590">
        <f>+AS91*13</f>
        <v>4769856</v>
      </c>
    </row>
    <row r="92" spans="2:46" s="587" customFormat="1" ht="40.5" customHeight="1">
      <c r="B92" s="816">
        <v>71</v>
      </c>
      <c r="C92" s="849" t="s">
        <v>3366</v>
      </c>
      <c r="D92" s="828" t="s">
        <v>1960</v>
      </c>
      <c r="E92" s="818">
        <v>1993</v>
      </c>
      <c r="F92" s="831" t="s">
        <v>1080</v>
      </c>
      <c r="G92" s="820">
        <v>1</v>
      </c>
      <c r="H92" s="827">
        <v>6</v>
      </c>
      <c r="I92" s="821">
        <f>IF(G92&lt;1,0,IF(M92="Բ-1",IF(H92=0,6.94,IF(H92=1,7.17,IF(H92=2,7.41,IF(H92=3,7.66,IF(OR(H92=5,H92=4),7.92,IF(OR(H92=6,H92=7),8.18,IF(OR(H92=8,H92=9),8.46,IF(OR(H92=10,H92=11,H92=12),8.74,IF(OR(H92=13,H92=14,H92=15),9.03,IF(OR(H92=16,H92=17,H92=18),9.33,9.65)))))))))),IF(M92="Բ-2", IF(H92=0,5.71,IF(H92=1,5.89,IF(H92=2,6.09,IF(H92=3,6.29,IF(OR(H92=5,H92=4),6.5,IF(OR(H92=6,H92=7),6.72,IF(OR(H92=8,H92=9),6.94,IF(OR(H92=10,H92=11,H92=12),7.17,IF(OR(H92=13,H92=14,H92=15),7.41,IF(OR(H92=16,H92=17,H92=18),7.65,7.91)))))))))), IF(M92="Գ-1", IF(H92=0,4.7,IF(H92=1,4.86,IF(H92=2,5.01,IF(H92=3,5.18,IF(OR(H92=5,H92=4),5.35,IF(OR(H92=6,H92=7),5.52,IF(OR(H92=8,H92=9),5.71,IF(OR(H92=10,H92=11,H92=12),5.89,IF(OR(H92=13,H92=14,H92=15),6.09,IF(OR(H92=16,H92=17,H92=18),6.29,6.49)))))))))), IF(M92="Գ-2", IF(H92=0,3.88,IF(H92=1,4.01,IF(H92=2,4.14,IF(H92=3,4.27,IF(OR(H92=5,H92=4),4.41,IF(OR(H92=6,H92=7),4.55,IF(OR(H92=8,H92=9),4.7,IF(OR(H92=10,H92=11,H92=12),4.85,IF(OR(H92=13,H92=14,H92=15),5.01,IF(OR(H92=16,H92=17,H92=18),5.17,5.34)))))))))), IF(M92="Գ-3", IF(H92=0,3.21,IF(H92=1,3.31,IF(H92=2,3.42,IF(H92=3,3.53,IF(OR(H92=5,H92=4),3.64,IF(OR(H92=6,H92=7),3.76,IF(OR(H92=8,H92=9),3.88,IF(OR(H92=10,H92=11,H92=12),4.01,IF(OR(H92=13,H92=14,H92=15),4.13,IF(OR(H92=16,H92=17,H92=18),4.27,4.4)))))))))), IF(M92="Ա-1", IF(H92=0,2.66,IF(H92=1,2.75,IF(H92=2,2.83,IF(H92=3,2.92,IF(OR(H92=5,H92=4),3.02,IF(OR(H92=6,H92=7),3.11,IF(OR(H92=8,H92=9),3.21,IF(OR(H92=10,H92=11,H92=12),3.31,IF(OR(H92=13,H92=14,H92=15),3.42,IF(OR(H92=16,H92=17,H92=18),3.53,3.64)))))))))), IF(M92="Ա-2", IF(H92=0,2.28,IF(H92=1,2.35,IF(H92=2,2.43,IF(H92=3,2.5,IF(OR(H92=5,H92=4),2.58,IF(OR(H92=6,H92=7),2.66,IF(OR(H92=8,H92=9),2.75,IF(OR(H92=10,H92=11,H92=12),2.83,IF(OR(H92=13,H92=14,H92=15),2.92,IF(OR(H92=16,H92=17,H92=18),3.01,3.11)))))))))),IF(M92="Ա-3", IF(H92=0,1.96,IF(H92=1,2.02,IF(H92=2,2.08,IF(H92=3,2.15,IF(OR(H92=5,H92=4),2.21,IF(OR(H92=6,H92=7),2.28,IF(OR(H92=8,H92=9),2.35,IF(OR(H92=10,H92=11,H92=12),2.42,IF(OR(H92=13,H92=14,H92=15),2.5,IF(OR(H92=16,H92=17,H92=18),2.58,2.66)))))))))), IF(M92="Կ-1", IF(H92=0,1.68,IF(H92=1,1.73,IF(H92=2,1.79,IF(H92=3,1.84,IF(OR(H92=5,H92=4),1.9,IF(OR(H92=6,H92=7),1.96,IF(OR(H92=8,H92=9),2.02,IF(OR(H92=10,H92=11,H92=12),2.08,IF(OR(H92=13,H92=14,H92=15),2.14,IF(OR(H92=16,H92=17,H92=18),2.21,2.28)))))))))), IF(M92="Կ-2", IF(H92=0,1.45,IF(H92=1,1.49,IF(H92=2,1.54,IF(H92=3,1.59,IF(OR(H92=5,H92=4),1.63,IF(OR(H92=6,H92=7),1.68,IF(OR(H92=8,H92=9),1.73,IF(OR(H92=10,H92=11,H92=12),1.79,IF(OR(H92=13,H92=14,H92=15),1.84,IF(OR(H92=16,H92=17,H92=18),1.9,1.95)))))))))),IF(M92="Կ-3", IF(H92=0,1.25,IF(H92=1,1.29,IF(H92=2,1.33,IF(H92=3,1.37,IF(OR(H92=5,H92=4),1.41,IF(OR(H92=6,H92=7),1.45,IF(OR(H92=8,H92=9),1.49,IF(OR(H92=10,H92=11,H92=12),1.54,IF(OR(H92=13,H92=14,H92=15),1.58,IF(OR(H92=16,H92=17,H92=18),1.63,1.68)))))))))), "Error"))))))))))))</f>
        <v>4.55</v>
      </c>
      <c r="J92" s="799">
        <v>83200</v>
      </c>
      <c r="K92" s="799"/>
      <c r="L92" s="799"/>
      <c r="M92" s="822" t="s">
        <v>83</v>
      </c>
      <c r="N92" s="799">
        <f>J92*I92</f>
        <v>378560</v>
      </c>
      <c r="O92" s="823">
        <f>I92*J92+K92+L92</f>
        <v>378560</v>
      </c>
      <c r="P92" s="823">
        <f>+O92*13</f>
        <v>4921280</v>
      </c>
      <c r="Q92" s="592">
        <f>+G92</f>
        <v>1</v>
      </c>
      <c r="R92" s="592">
        <f>+H92+1</f>
        <v>7</v>
      </c>
      <c r="S92" s="588">
        <f>IF(Q92&lt;1,0,IF(W92="Բ-1",IF(R92=0,6.94,IF(R92=1,7.17,IF(R92=2,7.41,IF(R92=3,7.66,IF(OR(R92=5,R92=4),7.92,IF(OR(R92=6,R92=7),8.18,IF(OR(R92=8,R92=9),8.46,IF(OR(R92=10,R92=11,R92=12),8.74,IF(OR(R92=13,R92=14,R92=15),9.03,IF(OR(R92=16,R92=17,R92=18),9.33,9.65)))))))))),IF(W92="Բ-2", IF(R92=0,5.71,IF(R92=1,5.89,IF(R92=2,6.09,IF(R92=3,6.29,IF(OR(R92=5,R92=4),6.5,IF(OR(R92=6,R92=7),6.72,IF(OR(R92=8,R92=9),6.94,IF(OR(R92=10,R92=11,R92=12),7.17,IF(OR(R92=13,R92=14,R92=15),7.41,IF(OR(R92=16,R92=17,R92=18),7.65,7.91)))))))))), IF(W92="Գ-1", IF(R92=0,4.7,IF(R92=1,4.86,IF(R92=2,5.01,IF(R92=3,5.18,IF(OR(R92=5,R92=4),5.35,IF(OR(R92=6,R92=7),5.52,IF(OR(R92=8,R92=9),5.71,IF(OR(R92=10,R92=11,R92=12),5.89,IF(OR(R92=13,R92=14,R92=15),6.09,IF(OR(R92=16,R92=17,R92=18),6.29,6.49)))))))))), IF(W92="Գ-2", IF(R92=0,3.88,IF(R92=1,4.01,IF(R92=2,4.14,IF(R92=3,4.27,IF(OR(R92=5,R92=4),4.41,IF(OR(R92=6,R92=7),4.55,IF(OR(R92=8,R92=9),4.7,IF(OR(R92=10,R92=11,R92=12),4.85,IF(OR(R92=13,R92=14,R92=15),5.01,IF(OR(R92=16,R92=17,R92=18),5.17,5.34)))))))))), IF(W92="Գ-3", IF(R92=0,3.21,IF(R92=1,3.31,IF(R92=2,3.42,IF(R92=3,3.53,IF(OR(R92=5,R92=4),3.64,IF(OR(R92=6,R92=7),3.76,IF(OR(R92=8,R92=9),3.88,IF(OR(R92=10,R92=11,R92=12),4.01,IF(OR(R92=13,R92=14,R92=15),4.13,IF(OR(R92=16,R92=17,R92=18),4.27,4.4)))))))))), IF(W92="Ա-1", IF(R92=0,2.66,IF(R92=1,2.75,IF(R92=2,2.83,IF(R92=3,2.92,IF(OR(R92=5,R92=4),3.02,IF(OR(R92=6,R92=7),3.11,IF(OR(R92=8,R92=9),3.21,IF(OR(R92=10,R92=11,R92=12),3.31,IF(OR(R92=13,R92=14,R92=15),3.42,IF(OR(R92=16,R92=17,R92=18),3.53,3.64)))))))))), IF(W92="Ա-2", IF(R92=0,2.28,IF(R92=1,2.35,IF(R92=2,2.43,IF(R92=3,2.5,IF(OR(R92=5,R92=4),2.58,IF(OR(R92=6,R92=7),2.66,IF(OR(R92=8,R92=9),2.75,IF(OR(R92=10,R92=11,R92=12),2.83,IF(OR(R92=13,R92=14,R92=15),2.92,IF(OR(R92=16,R92=17,R92=18),3.01,3.11)))))))))),IF(W92="Ա-3", IF(R92=0,1.96,IF(R92=1,2.02,IF(R92=2,2.08,IF(R92=3,2.15,IF(OR(R92=5,R92=4),2.21,IF(OR(R92=6,R92=7),2.28,IF(OR(R92=8,R92=9),2.35,IF(OR(R92=10,R92=11,R92=12),2.42,IF(OR(R92=13,R92=14,R92=15),2.5,IF(OR(R92=16,R92=17,R92=18),2.58,2.66)))))))))), IF(W92="Կ-1", IF(R92=0,1.68,IF(R92=1,1.73,IF(R92=2,1.79,IF(R92=3,1.84,IF(OR(R92=5,R92=4),1.9,IF(OR(R92=6,R92=7),1.96,IF(OR(R92=8,R92=9),2.02,IF(OR(R92=10,R92=11,R92=12),2.08,IF(OR(R92=13,R92=14,R92=15),2.14,IF(OR(R92=16,R92=17,R92=18),2.21,2.28)))))))))), IF(W92="Կ-2", IF(R92=0,1.45,IF(R92=1,1.49,IF(R92=2,1.54,IF(R92=3,1.59,IF(OR(R92=5,R92=4),1.63,IF(OR(R92=6,R92=7),1.68,IF(OR(R92=8,R92=9),1.73,IF(OR(R92=10,R92=11,R92=12),1.79,IF(OR(R92=13,R92=14,R92=15),1.84,IF(OR(R92=16,R92=17,R92=18),1.9,1.95)))))))))),IF(W92="Կ-3", IF(R92=0,1.25,IF(R92=1,1.29,IF(R92=2,1.33,IF(R92=3,1.37,IF(OR(R92=5,R92=4),1.41,IF(OR(R92=6,R92=7),1.45,IF(OR(R92=8,R92=9),1.49,IF(OR(R92=10,R92=11,R92=12),1.54,IF(OR(R92=13,R92=14,R92=15),1.58,IF(OR(R92=16,R92=17,R92=18),1.63,1.68)))))))))), "Error"))))))))))))</f>
        <v>4.55</v>
      </c>
      <c r="T92" s="456">
        <v>83200</v>
      </c>
      <c r="U92" s="456"/>
      <c r="V92" s="456"/>
      <c r="W92" s="589" t="str">
        <f>+M92</f>
        <v>Գ-2</v>
      </c>
      <c r="X92" s="456">
        <f>T92*S92</f>
        <v>378560</v>
      </c>
      <c r="Y92" s="590">
        <f>+U92+V92+X92</f>
        <v>378560</v>
      </c>
      <c r="Z92" s="590">
        <f>+Y92*13</f>
        <v>4921280</v>
      </c>
      <c r="AA92" s="592">
        <f>+Q92</f>
        <v>1</v>
      </c>
      <c r="AB92" s="592">
        <f>+R92+1</f>
        <v>8</v>
      </c>
      <c r="AC92" s="588">
        <f>IF(AA92&lt;1,0,IF(AG92="Բ-1",IF(AB92=0,6.94,IF(AB92=1,7.17,IF(AB92=2,7.41,IF(AB92=3,7.66,IF(OR(AB92=5,AB92=4),7.92,IF(OR(AB92=6,AB92=7),8.18,IF(OR(AB92=8,AB92=9),8.46,IF(OR(AB92=10,AB92=11,AB92=12),8.74,IF(OR(AB92=13,AB92=14,AB92=15),9.03,IF(OR(AB92=16,AB92=17,AB92=18),9.33,9.65)))))))))),IF(AG92="Բ-2", IF(AB92=0,5.71,IF(AB92=1,5.89,IF(AB92=2,6.09,IF(AB92=3,6.29,IF(OR(AB92=5,AB92=4),6.5,IF(OR(AB92=6,AB92=7),6.72,IF(OR(AB92=8,AB92=9),6.94,IF(OR(AB92=10,AB92=11,AB92=12),7.17,IF(OR(AB92=13,AB92=14,AB92=15),7.41,IF(OR(AB92=16,AB92=17,AB92=18),7.65,7.91)))))))))), IF(AG92="Գ-1", IF(AB92=0,4.7,IF(AB92=1,4.86,IF(AB92=2,5.01,IF(AB92=3,5.18,IF(OR(AB92=5,AB92=4),5.35,IF(OR(AB92=6,AB92=7),5.52,IF(OR(AB92=8,AB92=9),5.71,IF(OR(AB92=10,AB92=11,AB92=12),5.89,IF(OR(AB92=13,AB92=14,AB92=15),6.09,IF(OR(AB92=16,AB92=17,AB92=18),6.29,6.49)))))))))), IF(AG92="Գ-2", IF(AB92=0,3.88,IF(AB92=1,4.01,IF(AB92=2,4.14,IF(AB92=3,4.27,IF(OR(AB92=5,AB92=4),4.41,IF(OR(AB92=6,AB92=7),4.55,IF(OR(AB92=8,AB92=9),4.7,IF(OR(AB92=10,AB92=11,AB92=12),4.85,IF(OR(AB92=13,AB92=14,AB92=15),5.01,IF(OR(AB92=16,AB92=17,AB92=18),5.17,5.34)))))))))), IF(AG92="Գ-3", IF(AB92=0,3.21,IF(AB92=1,3.31,IF(AB92=2,3.42,IF(AB92=3,3.53,IF(OR(AB92=5,AB92=4),3.64,IF(OR(AB92=6,AB92=7),3.76,IF(OR(AB92=8,AB92=9),3.88,IF(OR(AB92=10,AB92=11,AB92=12),4.01,IF(OR(AB92=13,AB92=14,AB92=15),4.13,IF(OR(AB92=16,AB92=17,AB92=18),4.27,4.4)))))))))), IF(AG92="Ա-1", IF(AB92=0,2.66,IF(AB92=1,2.75,IF(AB92=2,2.83,IF(AB92=3,2.92,IF(OR(AB92=5,AB92=4),3.02,IF(OR(AB92=6,AB92=7),3.11,IF(OR(AB92=8,AB92=9),3.21,IF(OR(AB92=10,AB92=11,AB92=12),3.31,IF(OR(AB92=13,AB92=14,AB92=15),3.42,IF(OR(AB92=16,AB92=17,AB92=18),3.53,3.64)))))))))), IF(AG92="Ա-2", IF(AB92=0,2.28,IF(AB92=1,2.35,IF(AB92=2,2.43,IF(AB92=3,2.5,IF(OR(AB92=5,AB92=4),2.58,IF(OR(AB92=6,AB92=7),2.66,IF(OR(AB92=8,AB92=9),2.75,IF(OR(AB92=10,AB92=11,AB92=12),2.83,IF(OR(AB92=13,AB92=14,AB92=15),2.92,IF(OR(AB92=16,AB92=17,AB92=18),3.01,3.11)))))))))),IF(AG92="Ա-3", IF(AB92=0,1.96,IF(AB92=1,2.02,IF(AB92=2,2.08,IF(AB92=3,2.15,IF(OR(AB92=5,AB92=4),2.21,IF(OR(AB92=6,AB92=7),2.28,IF(OR(AB92=8,AB92=9),2.35,IF(OR(AB92=10,AB92=11,AB92=12),2.42,IF(OR(AB92=13,AB92=14,AB92=15),2.5,IF(OR(AB92=16,AB92=17,AB92=18),2.58,2.66)))))))))), IF(AG92="Կ-1", IF(AB92=0,1.68,IF(AB92=1,1.73,IF(AB92=2,1.79,IF(AB92=3,1.84,IF(OR(AB92=5,AB92=4),1.9,IF(OR(AB92=6,AB92=7),1.96,IF(OR(AB92=8,AB92=9),2.02,IF(OR(AB92=10,AB92=11,AB92=12),2.08,IF(OR(AB92=13,AB92=14,AB92=15),2.14,IF(OR(AB92=16,AB92=17,AB92=18),2.21,2.28)))))))))), IF(AG92="Կ-2", IF(AB92=0,1.45,IF(AB92=1,1.49,IF(AB92=2,1.54,IF(AB92=3,1.59,IF(OR(AB92=5,AB92=4),1.63,IF(OR(AB92=6,AB92=7),1.68,IF(OR(AB92=8,AB92=9),1.73,IF(OR(AB92=10,AB92=11,AB92=12),1.79,IF(OR(AB92=13,AB92=14,AB92=15),1.84,IF(OR(AB92=16,AB92=17,AB92=18),1.9,1.95)))))))))),IF(AG92="Կ-3", IF(AB92=0,1.25,IF(AB92=1,1.29,IF(AB92=2,1.33,IF(AB92=3,1.37,IF(OR(AB92=5,AB92=4),1.41,IF(OR(AB92=6,AB92=7),1.45,IF(OR(AB92=8,AB92=9),1.49,IF(OR(AB92=10,AB92=11,AB92=12),1.54,IF(OR(AB92=13,AB92=14,AB92=15),1.58,IF(OR(AB92=16,AB92=17,AB92=18),1.63,1.68)))))))))), "Error"))))))))))))</f>
        <v>4.7</v>
      </c>
      <c r="AD92" s="456">
        <v>83200</v>
      </c>
      <c r="AE92" s="456"/>
      <c r="AF92" s="456"/>
      <c r="AG92" s="589" t="str">
        <f>+W92</f>
        <v>Գ-2</v>
      </c>
      <c r="AH92" s="456">
        <f>AD92*AC92</f>
        <v>391040</v>
      </c>
      <c r="AI92" s="590">
        <f>AH92+AE92+AF92</f>
        <v>391040</v>
      </c>
      <c r="AJ92" s="590">
        <f>+AI92*13</f>
        <v>5083520</v>
      </c>
      <c r="AK92" s="592">
        <f>+AA92</f>
        <v>1</v>
      </c>
      <c r="AL92" s="592">
        <f>+AB92+1</f>
        <v>9</v>
      </c>
      <c r="AM92" s="588">
        <f>IF(AK92&lt;1,0,IF(AQ92="Բ-1",IF(AL92=0,6.94,IF(AL92=1,7.17,IF(AL92=2,7.41,IF(AL92=3,7.66,IF(OR(AL92=5,AL92=4),7.92,IF(OR(AL92=6,AL92=7),8.18,IF(OR(AL92=8,AL92=9),8.46,IF(OR(AL92=10,AL92=11,AL92=12),8.74,IF(OR(AL92=13,AL92=14,AL92=15),9.03,IF(OR(AL92=16,AL92=17,AL92=18),9.33,9.65)))))))))),IF(AQ92="Բ-2", IF(AL92=0,5.71,IF(AL92=1,5.89,IF(AL92=2,6.09,IF(AL92=3,6.29,IF(OR(AL92=5,AL92=4),6.5,IF(OR(AL92=6,AL92=7),6.72,IF(OR(AL92=8,AL92=9),6.94,IF(OR(AL92=10,AL92=11,AL92=12),7.17,IF(OR(AL92=13,AL92=14,AL92=15),7.41,IF(OR(AL92=16,AL92=17,AL92=18),7.65,7.91)))))))))), IF(AQ92="Գ-1", IF(AL92=0,4.7,IF(AL92=1,4.86,IF(AL92=2,5.01,IF(AL92=3,5.18,IF(OR(AL92=5,AL92=4),5.35,IF(OR(AL92=6,AL92=7),5.52,IF(OR(AL92=8,AL92=9),5.71,IF(OR(AL92=10,AL92=11,AL92=12),5.89,IF(OR(AL92=13,AL92=14,AL92=15),6.09,IF(OR(AL92=16,AL92=17,AL92=18),6.29,6.49)))))))))), IF(AQ92="Գ-2", IF(AL92=0,3.88,IF(AL92=1,4.01,IF(AL92=2,4.14,IF(AL92=3,4.27,IF(OR(AL92=5,AL92=4),4.41,IF(OR(AL92=6,AL92=7),4.55,IF(OR(AL92=8,AL92=9),4.7,IF(OR(AL92=10,AL92=11,AL92=12),4.85,IF(OR(AL92=13,AL92=14,AL92=15),5.01,IF(OR(AL92=16,AL92=17,AL92=18),5.17,5.34)))))))))), IF(AQ92="Գ-3", IF(AL92=0,3.21,IF(AL92=1,3.31,IF(AL92=2,3.42,IF(AL92=3,3.53,IF(OR(AL92=5,AL92=4),3.64,IF(OR(AL92=6,AL92=7),3.76,IF(OR(AL92=8,AL92=9),3.88,IF(OR(AL92=10,AL92=11,AL92=12),4.01,IF(OR(AL92=13,AL92=14,AL92=15),4.13,IF(OR(AL92=16,AL92=17,AL92=18),4.27,4.4)))))))))), IF(AQ92="Ա-1", IF(AL92=0,2.66,IF(AL92=1,2.75,IF(AL92=2,2.83,IF(AL92=3,2.92,IF(OR(AL92=5,AL92=4),3.02,IF(OR(AL92=6,AL92=7),3.11,IF(OR(AL92=8,AL92=9),3.21,IF(OR(AL92=10,AL92=11,AL92=12),3.31,IF(OR(AL92=13,AL92=14,AL92=15),3.42,IF(OR(AL92=16,AL92=17,AL92=18),3.53,3.64)))))))))), IF(AQ92="Ա-2", IF(AL92=0,2.28,IF(AL92=1,2.35,IF(AL92=2,2.43,IF(AL92=3,2.5,IF(OR(AL92=5,AL92=4),2.58,IF(OR(AL92=6,AL92=7),2.66,IF(OR(AL92=8,AL92=9),2.75,IF(OR(AL92=10,AL92=11,AL92=12),2.83,IF(OR(AL92=13,AL92=14,AL92=15),2.92,IF(OR(AL92=16,AL92=17,AL92=18),3.01,3.11)))))))))),IF(AQ92="Ա-3", IF(AL92=0,1.96,IF(AL92=1,2.02,IF(AL92=2,2.08,IF(AL92=3,2.15,IF(OR(AL92=5,AL92=4),2.21,IF(OR(AL92=6,AL92=7),2.28,IF(OR(AL92=8,AL92=9),2.35,IF(OR(AL92=10,AL92=11,AL92=12),2.42,IF(OR(AL92=13,AL92=14,AL92=15),2.5,IF(OR(AL92=16,AL92=17,AL92=18),2.58,2.66)))))))))), IF(AQ92="Կ-1", IF(AL92=0,1.68,IF(AL92=1,1.73,IF(AL92=2,1.79,IF(AL92=3,1.84,IF(OR(AL92=5,AL92=4),1.9,IF(OR(AL92=6,AL92=7),1.96,IF(OR(AL92=8,AL92=9),2.02,IF(OR(AL92=10,AL92=11,AL92=12),2.08,IF(OR(AL92=13,AL92=14,AL92=15),2.14,IF(OR(AL92=16,AL92=17,AL92=18),2.21,2.28)))))))))), IF(AQ92="Կ-2", IF(AL92=0,1.45,IF(AL92=1,1.49,IF(AL92=2,1.54,IF(AL92=3,1.59,IF(OR(AL92=5,AL92=4),1.63,IF(OR(AL92=6,AL92=7),1.68,IF(OR(AL92=8,AL92=9),1.73,IF(OR(AL92=10,AL92=11,AL92=12),1.79,IF(OR(AL92=13,AL92=14,AL92=15),1.84,IF(OR(AL92=16,AL92=17,AL92=18),1.9,1.95)))))))))),IF(AQ92="Կ-3", IF(AL92=0,1.25,IF(AL92=1,1.29,IF(AL92=2,1.33,IF(AL92=3,1.37,IF(OR(AL92=5,AL92=4),1.41,IF(OR(AL92=6,AL92=7),1.45,IF(OR(AL92=8,AL92=9),1.49,IF(OR(AL92=10,AL92=11,AL92=12),1.54,IF(OR(AL92=13,AL92=14,AL92=15),1.58,IF(OR(AL92=16,AL92=17,AL92=18),1.63,1.68)))))))))), "Error"))))))))))))</f>
        <v>4.7</v>
      </c>
      <c r="AN92" s="456">
        <v>83200</v>
      </c>
      <c r="AO92" s="456"/>
      <c r="AP92" s="456"/>
      <c r="AQ92" s="589" t="str">
        <f>+AG92</f>
        <v>Գ-2</v>
      </c>
      <c r="AR92" s="456">
        <f>AN92*AM92</f>
        <v>391040</v>
      </c>
      <c r="AS92" s="590">
        <f>AR92+AO92+AP92</f>
        <v>391040</v>
      </c>
      <c r="AT92" s="590">
        <f>+AS92*13</f>
        <v>5083520</v>
      </c>
    </row>
    <row r="93" spans="2:46" s="587" customFormat="1" ht="40.5">
      <c r="B93" s="816">
        <v>72</v>
      </c>
      <c r="C93" s="849" t="s">
        <v>1598</v>
      </c>
      <c r="D93" s="828" t="s">
        <v>1960</v>
      </c>
      <c r="E93" s="818">
        <v>1986</v>
      </c>
      <c r="F93" s="831" t="s">
        <v>1081</v>
      </c>
      <c r="G93" s="820">
        <v>1</v>
      </c>
      <c r="H93" s="827">
        <v>4</v>
      </c>
      <c r="I93" s="821">
        <f t="shared" si="4"/>
        <v>3.64</v>
      </c>
      <c r="J93" s="799">
        <v>83200</v>
      </c>
      <c r="K93" s="799"/>
      <c r="L93" s="799"/>
      <c r="M93" s="822" t="s">
        <v>417</v>
      </c>
      <c r="N93" s="799">
        <f t="shared" si="37"/>
        <v>302848</v>
      </c>
      <c r="O93" s="823">
        <f t="shared" si="38"/>
        <v>302848</v>
      </c>
      <c r="P93" s="823">
        <f t="shared" si="39"/>
        <v>3937024</v>
      </c>
      <c r="Q93" s="592">
        <f t="shared" si="46"/>
        <v>1</v>
      </c>
      <c r="R93" s="592">
        <f t="shared" si="40"/>
        <v>5</v>
      </c>
      <c r="S93" s="588">
        <f t="shared" si="29"/>
        <v>3.64</v>
      </c>
      <c r="T93" s="456">
        <v>83200</v>
      </c>
      <c r="U93" s="456"/>
      <c r="V93" s="456"/>
      <c r="W93" s="589" t="str">
        <f t="shared" si="30"/>
        <v>Գ-3</v>
      </c>
      <c r="X93" s="456">
        <f t="shared" si="20"/>
        <v>302848</v>
      </c>
      <c r="Y93" s="590">
        <f t="shared" si="21"/>
        <v>302848</v>
      </c>
      <c r="Z93" s="590">
        <f t="shared" si="41"/>
        <v>3937024</v>
      </c>
      <c r="AA93" s="592">
        <f t="shared" si="44"/>
        <v>1</v>
      </c>
      <c r="AB93" s="592">
        <f t="shared" si="31"/>
        <v>6</v>
      </c>
      <c r="AC93" s="588">
        <f t="shared" si="32"/>
        <v>3.76</v>
      </c>
      <c r="AD93" s="456">
        <v>83200</v>
      </c>
      <c r="AE93" s="456"/>
      <c r="AF93" s="456"/>
      <c r="AG93" s="589" t="str">
        <f t="shared" si="33"/>
        <v>Գ-3</v>
      </c>
      <c r="AH93" s="456">
        <f t="shared" si="22"/>
        <v>312832</v>
      </c>
      <c r="AI93" s="590">
        <f t="shared" si="23"/>
        <v>312832</v>
      </c>
      <c r="AJ93" s="590">
        <f t="shared" si="42"/>
        <v>4066816</v>
      </c>
      <c r="AK93" s="592">
        <f t="shared" si="45"/>
        <v>1</v>
      </c>
      <c r="AL93" s="592">
        <f t="shared" si="34"/>
        <v>7</v>
      </c>
      <c r="AM93" s="588">
        <f t="shared" si="35"/>
        <v>3.76</v>
      </c>
      <c r="AN93" s="456">
        <v>83200</v>
      </c>
      <c r="AO93" s="456"/>
      <c r="AP93" s="456"/>
      <c r="AQ93" s="589" t="str">
        <f t="shared" si="36"/>
        <v>Գ-3</v>
      </c>
      <c r="AR93" s="456">
        <f t="shared" si="24"/>
        <v>312832</v>
      </c>
      <c r="AS93" s="590">
        <f t="shared" si="25"/>
        <v>312832</v>
      </c>
      <c r="AT93" s="590">
        <f t="shared" si="43"/>
        <v>4066816</v>
      </c>
    </row>
    <row r="94" spans="2:46" s="587" customFormat="1" ht="40.5">
      <c r="B94" s="816">
        <v>73</v>
      </c>
      <c r="C94" s="849" t="s">
        <v>782</v>
      </c>
      <c r="D94" s="828" t="s">
        <v>1960</v>
      </c>
      <c r="E94" s="818">
        <v>1979</v>
      </c>
      <c r="F94" s="831" t="s">
        <v>1081</v>
      </c>
      <c r="G94" s="820">
        <v>1</v>
      </c>
      <c r="H94" s="827">
        <v>3</v>
      </c>
      <c r="I94" s="821">
        <f t="shared" si="4"/>
        <v>3.53</v>
      </c>
      <c r="J94" s="799">
        <v>83200</v>
      </c>
      <c r="K94" s="799"/>
      <c r="L94" s="799"/>
      <c r="M94" s="822" t="s">
        <v>417</v>
      </c>
      <c r="N94" s="799">
        <f t="shared" si="37"/>
        <v>293696</v>
      </c>
      <c r="O94" s="823">
        <f t="shared" si="38"/>
        <v>293696</v>
      </c>
      <c r="P94" s="823">
        <f t="shared" si="39"/>
        <v>3818048</v>
      </c>
      <c r="Q94" s="592">
        <f t="shared" si="46"/>
        <v>1</v>
      </c>
      <c r="R94" s="592">
        <f t="shared" si="40"/>
        <v>4</v>
      </c>
      <c r="S94" s="588">
        <f t="shared" si="29"/>
        <v>3.64</v>
      </c>
      <c r="T94" s="456">
        <v>83200</v>
      </c>
      <c r="U94" s="456"/>
      <c r="V94" s="456"/>
      <c r="W94" s="589" t="str">
        <f t="shared" si="30"/>
        <v>Գ-3</v>
      </c>
      <c r="X94" s="456">
        <f t="shared" si="20"/>
        <v>302848</v>
      </c>
      <c r="Y94" s="590">
        <f t="shared" si="21"/>
        <v>302848</v>
      </c>
      <c r="Z94" s="590">
        <f t="shared" si="41"/>
        <v>3937024</v>
      </c>
      <c r="AA94" s="592">
        <f t="shared" si="44"/>
        <v>1</v>
      </c>
      <c r="AB94" s="592">
        <f t="shared" si="31"/>
        <v>5</v>
      </c>
      <c r="AC94" s="588">
        <f t="shared" si="32"/>
        <v>3.64</v>
      </c>
      <c r="AD94" s="456">
        <v>83200</v>
      </c>
      <c r="AE94" s="456"/>
      <c r="AF94" s="456"/>
      <c r="AG94" s="589" t="str">
        <f t="shared" si="33"/>
        <v>Գ-3</v>
      </c>
      <c r="AH94" s="456">
        <f t="shared" si="22"/>
        <v>302848</v>
      </c>
      <c r="AI94" s="590">
        <f t="shared" si="23"/>
        <v>302848</v>
      </c>
      <c r="AJ94" s="590">
        <f t="shared" si="42"/>
        <v>3937024</v>
      </c>
      <c r="AK94" s="592">
        <f t="shared" si="45"/>
        <v>1</v>
      </c>
      <c r="AL94" s="592">
        <f t="shared" si="34"/>
        <v>6</v>
      </c>
      <c r="AM94" s="588">
        <f t="shared" si="35"/>
        <v>3.76</v>
      </c>
      <c r="AN94" s="456">
        <v>83200</v>
      </c>
      <c r="AO94" s="456"/>
      <c r="AP94" s="456"/>
      <c r="AQ94" s="589" t="str">
        <f t="shared" si="36"/>
        <v>Գ-3</v>
      </c>
      <c r="AR94" s="456">
        <f t="shared" si="24"/>
        <v>312832</v>
      </c>
      <c r="AS94" s="590">
        <f t="shared" si="25"/>
        <v>312832</v>
      </c>
      <c r="AT94" s="590">
        <f t="shared" si="43"/>
        <v>4066816</v>
      </c>
    </row>
    <row r="95" spans="2:46" s="587" customFormat="1" ht="40.5">
      <c r="B95" s="816">
        <v>74</v>
      </c>
      <c r="C95" s="849" t="s">
        <v>3367</v>
      </c>
      <c r="D95" s="828" t="s">
        <v>1961</v>
      </c>
      <c r="E95" s="818">
        <v>1997</v>
      </c>
      <c r="F95" s="831" t="s">
        <v>1081</v>
      </c>
      <c r="G95" s="820">
        <v>1</v>
      </c>
      <c r="H95" s="827">
        <v>1</v>
      </c>
      <c r="I95" s="821">
        <f>IF(G95&lt;1,0,IF(M95="Բ-1",IF(H95=0,6.94,IF(H95=1,7.17,IF(H95=2,7.41,IF(H95=3,7.66,IF(OR(H95=5,H95=4),7.92,IF(OR(H95=6,H95=7),8.18,IF(OR(H95=8,H95=9),8.46,IF(OR(H95=10,H95=11,H95=12),8.74,IF(OR(H95=13,H95=14,H95=15),9.03,IF(OR(H95=16,H95=17,H95=18),9.33,9.65)))))))))),IF(M95="Բ-2", IF(H95=0,5.71,IF(H95=1,5.89,IF(H95=2,6.09,IF(H95=3,6.29,IF(OR(H95=5,H95=4),6.5,IF(OR(H95=6,H95=7),6.72,IF(OR(H95=8,H95=9),6.94,IF(OR(H95=10,H95=11,H95=12),7.17,IF(OR(H95=13,H95=14,H95=15),7.41,IF(OR(H95=16,H95=17,H95=18),7.65,7.91)))))))))), IF(M95="Գ-1", IF(H95=0,4.7,IF(H95=1,4.86,IF(H95=2,5.01,IF(H95=3,5.18,IF(OR(H95=5,H95=4),5.35,IF(OR(H95=6,H95=7),5.52,IF(OR(H95=8,H95=9),5.71,IF(OR(H95=10,H95=11,H95=12),5.89,IF(OR(H95=13,H95=14,H95=15),6.09,IF(OR(H95=16,H95=17,H95=18),6.29,6.49)))))))))), IF(M95="Գ-2", IF(H95=0,3.88,IF(H95=1,4.01,IF(H95=2,4.14,IF(H95=3,4.27,IF(OR(H95=5,H95=4),4.41,IF(OR(H95=6,H95=7),4.55,IF(OR(H95=8,H95=9),4.7,IF(OR(H95=10,H95=11,H95=12),4.85,IF(OR(H95=13,H95=14,H95=15),5.01,IF(OR(H95=16,H95=17,H95=18),5.17,5.34)))))))))), IF(M95="Գ-3", IF(H95=0,3.21,IF(H95=1,3.31,IF(H95=2,3.42,IF(H95=3,3.53,IF(OR(H95=5,H95=4),3.64,IF(OR(H95=6,H95=7),3.76,IF(OR(H95=8,H95=9),3.88,IF(OR(H95=10,H95=11,H95=12),4.01,IF(OR(H95=13,H95=14,H95=15),4.13,IF(OR(H95=16,H95=17,H95=18),4.27,4.4)))))))))), IF(M95="Ա-1", IF(H95=0,2.66,IF(H95=1,2.75,IF(H95=2,2.83,IF(H95=3,2.92,IF(OR(H95=5,H95=4),3.02,IF(OR(H95=6,H95=7),3.11,IF(OR(H95=8,H95=9),3.21,IF(OR(H95=10,H95=11,H95=12),3.31,IF(OR(H95=13,H95=14,H95=15),3.42,IF(OR(H95=16,H95=17,H95=18),3.53,3.64)))))))))), IF(M95="Ա-2", IF(H95=0,2.28,IF(H95=1,2.35,IF(H95=2,2.43,IF(H95=3,2.5,IF(OR(H95=5,H95=4),2.58,IF(OR(H95=6,H95=7),2.66,IF(OR(H95=8,H95=9),2.75,IF(OR(H95=10,H95=11,H95=12),2.83,IF(OR(H95=13,H95=14,H95=15),2.92,IF(OR(H95=16,H95=17,H95=18),3.01,3.11)))))))))),IF(M95="Ա-3", IF(H95=0,1.96,IF(H95=1,2.02,IF(H95=2,2.08,IF(H95=3,2.15,IF(OR(H95=5,H95=4),2.21,IF(OR(H95=6,H95=7),2.28,IF(OR(H95=8,H95=9),2.35,IF(OR(H95=10,H95=11,H95=12),2.42,IF(OR(H95=13,H95=14,H95=15),2.5,IF(OR(H95=16,H95=17,H95=18),2.58,2.66)))))))))), IF(M95="Կ-1", IF(H95=0,1.68,IF(H95=1,1.73,IF(H95=2,1.79,IF(H95=3,1.84,IF(OR(H95=5,H95=4),1.9,IF(OR(H95=6,H95=7),1.96,IF(OR(H95=8,H95=9),2.02,IF(OR(H95=10,H95=11,H95=12),2.08,IF(OR(H95=13,H95=14,H95=15),2.14,IF(OR(H95=16,H95=17,H95=18),2.21,2.28)))))))))), IF(M95="Կ-2", IF(H95=0,1.45,IF(H95=1,1.49,IF(H95=2,1.54,IF(H95=3,1.59,IF(OR(H95=5,H95=4),1.63,IF(OR(H95=6,H95=7),1.68,IF(OR(H95=8,H95=9),1.73,IF(OR(H95=10,H95=11,H95=12),1.79,IF(OR(H95=13,H95=14,H95=15),1.84,IF(OR(H95=16,H95=17,H95=18),1.9,1.95)))))))))),IF(M95="Կ-3", IF(H95=0,1.25,IF(H95=1,1.29,IF(H95=2,1.33,IF(H95=3,1.37,IF(OR(H95=5,H95=4),1.41,IF(OR(H95=6,H95=7),1.45,IF(OR(H95=8,H95=9),1.49,IF(OR(H95=10,H95=11,H95=12),1.54,IF(OR(H95=13,H95=14,H95=15),1.58,IF(OR(H95=16,H95=17,H95=18),1.63,1.68)))))))))), "Error"))))))))))))</f>
        <v>3.31</v>
      </c>
      <c r="J95" s="799">
        <v>83200</v>
      </c>
      <c r="K95" s="799"/>
      <c r="L95" s="799"/>
      <c r="M95" s="822" t="s">
        <v>417</v>
      </c>
      <c r="N95" s="799">
        <f>J95*I95</f>
        <v>275392</v>
      </c>
      <c r="O95" s="823">
        <f>I95*J95+K95+L95</f>
        <v>275392</v>
      </c>
      <c r="P95" s="823">
        <f>+O95*13</f>
        <v>3580096</v>
      </c>
      <c r="Q95" s="592">
        <f>+G95</f>
        <v>1</v>
      </c>
      <c r="R95" s="592">
        <f>+H95+1</f>
        <v>2</v>
      </c>
      <c r="S95" s="588">
        <f>IF(Q95&lt;1,0,IF(W95="Բ-1",IF(R95=0,6.94,IF(R95=1,7.17,IF(R95=2,7.41,IF(R95=3,7.66,IF(OR(R95=5,R95=4),7.92,IF(OR(R95=6,R95=7),8.18,IF(OR(R95=8,R95=9),8.46,IF(OR(R95=10,R95=11,R95=12),8.74,IF(OR(R95=13,R95=14,R95=15),9.03,IF(OR(R95=16,R95=17,R95=18),9.33,9.65)))))))))),IF(W95="Բ-2", IF(R95=0,5.71,IF(R95=1,5.89,IF(R95=2,6.09,IF(R95=3,6.29,IF(OR(R95=5,R95=4),6.5,IF(OR(R95=6,R95=7),6.72,IF(OR(R95=8,R95=9),6.94,IF(OR(R95=10,R95=11,R95=12),7.17,IF(OR(R95=13,R95=14,R95=15),7.41,IF(OR(R95=16,R95=17,R95=18),7.65,7.91)))))))))), IF(W95="Գ-1", IF(R95=0,4.7,IF(R95=1,4.86,IF(R95=2,5.01,IF(R95=3,5.18,IF(OR(R95=5,R95=4),5.35,IF(OR(R95=6,R95=7),5.52,IF(OR(R95=8,R95=9),5.71,IF(OR(R95=10,R95=11,R95=12),5.89,IF(OR(R95=13,R95=14,R95=15),6.09,IF(OR(R95=16,R95=17,R95=18),6.29,6.49)))))))))), IF(W95="Գ-2", IF(R95=0,3.88,IF(R95=1,4.01,IF(R95=2,4.14,IF(R95=3,4.27,IF(OR(R95=5,R95=4),4.41,IF(OR(R95=6,R95=7),4.55,IF(OR(R95=8,R95=9),4.7,IF(OR(R95=10,R95=11,R95=12),4.85,IF(OR(R95=13,R95=14,R95=15),5.01,IF(OR(R95=16,R95=17,R95=18),5.17,5.34)))))))))), IF(W95="Գ-3", IF(R95=0,3.21,IF(R95=1,3.31,IF(R95=2,3.42,IF(R95=3,3.53,IF(OR(R95=5,R95=4),3.64,IF(OR(R95=6,R95=7),3.76,IF(OR(R95=8,R95=9),3.88,IF(OR(R95=10,R95=11,R95=12),4.01,IF(OR(R95=13,R95=14,R95=15),4.13,IF(OR(R95=16,R95=17,R95=18),4.27,4.4)))))))))), IF(W95="Ա-1", IF(R95=0,2.66,IF(R95=1,2.75,IF(R95=2,2.83,IF(R95=3,2.92,IF(OR(R95=5,R95=4),3.02,IF(OR(R95=6,R95=7),3.11,IF(OR(R95=8,R95=9),3.21,IF(OR(R95=10,R95=11,R95=12),3.31,IF(OR(R95=13,R95=14,R95=15),3.42,IF(OR(R95=16,R95=17,R95=18),3.53,3.64)))))))))), IF(W95="Ա-2", IF(R95=0,2.28,IF(R95=1,2.35,IF(R95=2,2.43,IF(R95=3,2.5,IF(OR(R95=5,R95=4),2.58,IF(OR(R95=6,R95=7),2.66,IF(OR(R95=8,R95=9),2.75,IF(OR(R95=10,R95=11,R95=12),2.83,IF(OR(R95=13,R95=14,R95=15),2.92,IF(OR(R95=16,R95=17,R95=18),3.01,3.11)))))))))),IF(W95="Ա-3", IF(R95=0,1.96,IF(R95=1,2.02,IF(R95=2,2.08,IF(R95=3,2.15,IF(OR(R95=5,R95=4),2.21,IF(OR(R95=6,R95=7),2.28,IF(OR(R95=8,R95=9),2.35,IF(OR(R95=10,R95=11,R95=12),2.42,IF(OR(R95=13,R95=14,R95=15),2.5,IF(OR(R95=16,R95=17,R95=18),2.58,2.66)))))))))), IF(W95="Կ-1", IF(R95=0,1.68,IF(R95=1,1.73,IF(R95=2,1.79,IF(R95=3,1.84,IF(OR(R95=5,R95=4),1.9,IF(OR(R95=6,R95=7),1.96,IF(OR(R95=8,R95=9),2.02,IF(OR(R95=10,R95=11,R95=12),2.08,IF(OR(R95=13,R95=14,R95=15),2.14,IF(OR(R95=16,R95=17,R95=18),2.21,2.28)))))))))), IF(W95="Կ-2", IF(R95=0,1.45,IF(R95=1,1.49,IF(R95=2,1.54,IF(R95=3,1.59,IF(OR(R95=5,R95=4),1.63,IF(OR(R95=6,R95=7),1.68,IF(OR(R95=8,R95=9),1.73,IF(OR(R95=10,R95=11,R95=12),1.79,IF(OR(R95=13,R95=14,R95=15),1.84,IF(OR(R95=16,R95=17,R95=18),1.9,1.95)))))))))),IF(W95="Կ-3", IF(R95=0,1.25,IF(R95=1,1.29,IF(R95=2,1.33,IF(R95=3,1.37,IF(OR(R95=5,R95=4),1.41,IF(OR(R95=6,R95=7),1.45,IF(OR(R95=8,R95=9),1.49,IF(OR(R95=10,R95=11,R95=12),1.54,IF(OR(R95=13,R95=14,R95=15),1.58,IF(OR(R95=16,R95=17,R95=18),1.63,1.68)))))))))), "Error"))))))))))))</f>
        <v>3.42</v>
      </c>
      <c r="T95" s="456">
        <v>83200</v>
      </c>
      <c r="U95" s="456"/>
      <c r="V95" s="456"/>
      <c r="W95" s="589" t="str">
        <f>+M95</f>
        <v>Գ-3</v>
      </c>
      <c r="X95" s="456">
        <f>T95*S95</f>
        <v>284544</v>
      </c>
      <c r="Y95" s="590">
        <f>+U95+V95+X95</f>
        <v>284544</v>
      </c>
      <c r="Z95" s="590">
        <f>+Y95*13</f>
        <v>3699072</v>
      </c>
      <c r="AA95" s="592">
        <f>+Q95</f>
        <v>1</v>
      </c>
      <c r="AB95" s="592">
        <f>+R95+1</f>
        <v>3</v>
      </c>
      <c r="AC95" s="588">
        <f>IF(AA95&lt;1,0,IF(AG95="Բ-1",IF(AB95=0,6.94,IF(AB95=1,7.17,IF(AB95=2,7.41,IF(AB95=3,7.66,IF(OR(AB95=5,AB95=4),7.92,IF(OR(AB95=6,AB95=7),8.18,IF(OR(AB95=8,AB95=9),8.46,IF(OR(AB95=10,AB95=11,AB95=12),8.74,IF(OR(AB95=13,AB95=14,AB95=15),9.03,IF(OR(AB95=16,AB95=17,AB95=18),9.33,9.65)))))))))),IF(AG95="Բ-2", IF(AB95=0,5.71,IF(AB95=1,5.89,IF(AB95=2,6.09,IF(AB95=3,6.29,IF(OR(AB95=5,AB95=4),6.5,IF(OR(AB95=6,AB95=7),6.72,IF(OR(AB95=8,AB95=9),6.94,IF(OR(AB95=10,AB95=11,AB95=12),7.17,IF(OR(AB95=13,AB95=14,AB95=15),7.41,IF(OR(AB95=16,AB95=17,AB95=18),7.65,7.91)))))))))), IF(AG95="Գ-1", IF(AB95=0,4.7,IF(AB95=1,4.86,IF(AB95=2,5.01,IF(AB95=3,5.18,IF(OR(AB95=5,AB95=4),5.35,IF(OR(AB95=6,AB95=7),5.52,IF(OR(AB95=8,AB95=9),5.71,IF(OR(AB95=10,AB95=11,AB95=12),5.89,IF(OR(AB95=13,AB95=14,AB95=15),6.09,IF(OR(AB95=16,AB95=17,AB95=18),6.29,6.49)))))))))), IF(AG95="Գ-2", IF(AB95=0,3.88,IF(AB95=1,4.01,IF(AB95=2,4.14,IF(AB95=3,4.27,IF(OR(AB95=5,AB95=4),4.41,IF(OR(AB95=6,AB95=7),4.55,IF(OR(AB95=8,AB95=9),4.7,IF(OR(AB95=10,AB95=11,AB95=12),4.85,IF(OR(AB95=13,AB95=14,AB95=15),5.01,IF(OR(AB95=16,AB95=17,AB95=18),5.17,5.34)))))))))), IF(AG95="Գ-3", IF(AB95=0,3.21,IF(AB95=1,3.31,IF(AB95=2,3.42,IF(AB95=3,3.53,IF(OR(AB95=5,AB95=4),3.64,IF(OR(AB95=6,AB95=7),3.76,IF(OR(AB95=8,AB95=9),3.88,IF(OR(AB95=10,AB95=11,AB95=12),4.01,IF(OR(AB95=13,AB95=14,AB95=15),4.13,IF(OR(AB95=16,AB95=17,AB95=18),4.27,4.4)))))))))), IF(AG95="Ա-1", IF(AB95=0,2.66,IF(AB95=1,2.75,IF(AB95=2,2.83,IF(AB95=3,2.92,IF(OR(AB95=5,AB95=4),3.02,IF(OR(AB95=6,AB95=7),3.11,IF(OR(AB95=8,AB95=9),3.21,IF(OR(AB95=10,AB95=11,AB95=12),3.31,IF(OR(AB95=13,AB95=14,AB95=15),3.42,IF(OR(AB95=16,AB95=17,AB95=18),3.53,3.64)))))))))), IF(AG95="Ա-2", IF(AB95=0,2.28,IF(AB95=1,2.35,IF(AB95=2,2.43,IF(AB95=3,2.5,IF(OR(AB95=5,AB95=4),2.58,IF(OR(AB95=6,AB95=7),2.66,IF(OR(AB95=8,AB95=9),2.75,IF(OR(AB95=10,AB95=11,AB95=12),2.83,IF(OR(AB95=13,AB95=14,AB95=15),2.92,IF(OR(AB95=16,AB95=17,AB95=18),3.01,3.11)))))))))),IF(AG95="Ա-3", IF(AB95=0,1.96,IF(AB95=1,2.02,IF(AB95=2,2.08,IF(AB95=3,2.15,IF(OR(AB95=5,AB95=4),2.21,IF(OR(AB95=6,AB95=7),2.28,IF(OR(AB95=8,AB95=9),2.35,IF(OR(AB95=10,AB95=11,AB95=12),2.42,IF(OR(AB95=13,AB95=14,AB95=15),2.5,IF(OR(AB95=16,AB95=17,AB95=18),2.58,2.66)))))))))), IF(AG95="Կ-1", IF(AB95=0,1.68,IF(AB95=1,1.73,IF(AB95=2,1.79,IF(AB95=3,1.84,IF(OR(AB95=5,AB95=4),1.9,IF(OR(AB95=6,AB95=7),1.96,IF(OR(AB95=8,AB95=9),2.02,IF(OR(AB95=10,AB95=11,AB95=12),2.08,IF(OR(AB95=13,AB95=14,AB95=15),2.14,IF(OR(AB95=16,AB95=17,AB95=18),2.21,2.28)))))))))), IF(AG95="Կ-2", IF(AB95=0,1.45,IF(AB95=1,1.49,IF(AB95=2,1.54,IF(AB95=3,1.59,IF(OR(AB95=5,AB95=4),1.63,IF(OR(AB95=6,AB95=7),1.68,IF(OR(AB95=8,AB95=9),1.73,IF(OR(AB95=10,AB95=11,AB95=12),1.79,IF(OR(AB95=13,AB95=14,AB95=15),1.84,IF(OR(AB95=16,AB95=17,AB95=18),1.9,1.95)))))))))),IF(AG95="Կ-3", IF(AB95=0,1.25,IF(AB95=1,1.29,IF(AB95=2,1.33,IF(AB95=3,1.37,IF(OR(AB95=5,AB95=4),1.41,IF(OR(AB95=6,AB95=7),1.45,IF(OR(AB95=8,AB95=9),1.49,IF(OR(AB95=10,AB95=11,AB95=12),1.54,IF(OR(AB95=13,AB95=14,AB95=15),1.58,IF(OR(AB95=16,AB95=17,AB95=18),1.63,1.68)))))))))), "Error"))))))))))))</f>
        <v>3.53</v>
      </c>
      <c r="AD95" s="456">
        <v>83200</v>
      </c>
      <c r="AE95" s="456"/>
      <c r="AF95" s="456"/>
      <c r="AG95" s="589" t="str">
        <f>+W95</f>
        <v>Գ-3</v>
      </c>
      <c r="AH95" s="456">
        <f>AD95*AC95</f>
        <v>293696</v>
      </c>
      <c r="AI95" s="590">
        <f>AH95+AE95+AF95</f>
        <v>293696</v>
      </c>
      <c r="AJ95" s="590">
        <f>+AI95*13</f>
        <v>3818048</v>
      </c>
      <c r="AK95" s="592">
        <f>+AA95</f>
        <v>1</v>
      </c>
      <c r="AL95" s="592">
        <f>+AB95+1</f>
        <v>4</v>
      </c>
      <c r="AM95" s="588">
        <f>IF(AK95&lt;1,0,IF(AQ95="Բ-1",IF(AL95=0,6.94,IF(AL95=1,7.17,IF(AL95=2,7.41,IF(AL95=3,7.66,IF(OR(AL95=5,AL95=4),7.92,IF(OR(AL95=6,AL95=7),8.18,IF(OR(AL95=8,AL95=9),8.46,IF(OR(AL95=10,AL95=11,AL95=12),8.74,IF(OR(AL95=13,AL95=14,AL95=15),9.03,IF(OR(AL95=16,AL95=17,AL95=18),9.33,9.65)))))))))),IF(AQ95="Բ-2", IF(AL95=0,5.71,IF(AL95=1,5.89,IF(AL95=2,6.09,IF(AL95=3,6.29,IF(OR(AL95=5,AL95=4),6.5,IF(OR(AL95=6,AL95=7),6.72,IF(OR(AL95=8,AL95=9),6.94,IF(OR(AL95=10,AL95=11,AL95=12),7.17,IF(OR(AL95=13,AL95=14,AL95=15),7.41,IF(OR(AL95=16,AL95=17,AL95=18),7.65,7.91)))))))))), IF(AQ95="Գ-1", IF(AL95=0,4.7,IF(AL95=1,4.86,IF(AL95=2,5.01,IF(AL95=3,5.18,IF(OR(AL95=5,AL95=4),5.35,IF(OR(AL95=6,AL95=7),5.52,IF(OR(AL95=8,AL95=9),5.71,IF(OR(AL95=10,AL95=11,AL95=12),5.89,IF(OR(AL95=13,AL95=14,AL95=15),6.09,IF(OR(AL95=16,AL95=17,AL95=18),6.29,6.49)))))))))), IF(AQ95="Գ-2", IF(AL95=0,3.88,IF(AL95=1,4.01,IF(AL95=2,4.14,IF(AL95=3,4.27,IF(OR(AL95=5,AL95=4),4.41,IF(OR(AL95=6,AL95=7),4.55,IF(OR(AL95=8,AL95=9),4.7,IF(OR(AL95=10,AL95=11,AL95=12),4.85,IF(OR(AL95=13,AL95=14,AL95=15),5.01,IF(OR(AL95=16,AL95=17,AL95=18),5.17,5.34)))))))))), IF(AQ95="Գ-3", IF(AL95=0,3.21,IF(AL95=1,3.31,IF(AL95=2,3.42,IF(AL95=3,3.53,IF(OR(AL95=5,AL95=4),3.64,IF(OR(AL95=6,AL95=7),3.76,IF(OR(AL95=8,AL95=9),3.88,IF(OR(AL95=10,AL95=11,AL95=12),4.01,IF(OR(AL95=13,AL95=14,AL95=15),4.13,IF(OR(AL95=16,AL95=17,AL95=18),4.27,4.4)))))))))), IF(AQ95="Ա-1", IF(AL95=0,2.66,IF(AL95=1,2.75,IF(AL95=2,2.83,IF(AL95=3,2.92,IF(OR(AL95=5,AL95=4),3.02,IF(OR(AL95=6,AL95=7),3.11,IF(OR(AL95=8,AL95=9),3.21,IF(OR(AL95=10,AL95=11,AL95=12),3.31,IF(OR(AL95=13,AL95=14,AL95=15),3.42,IF(OR(AL95=16,AL95=17,AL95=18),3.53,3.64)))))))))), IF(AQ95="Ա-2", IF(AL95=0,2.28,IF(AL95=1,2.35,IF(AL95=2,2.43,IF(AL95=3,2.5,IF(OR(AL95=5,AL95=4),2.58,IF(OR(AL95=6,AL95=7),2.66,IF(OR(AL95=8,AL95=9),2.75,IF(OR(AL95=10,AL95=11,AL95=12),2.83,IF(OR(AL95=13,AL95=14,AL95=15),2.92,IF(OR(AL95=16,AL95=17,AL95=18),3.01,3.11)))))))))),IF(AQ95="Ա-3", IF(AL95=0,1.96,IF(AL95=1,2.02,IF(AL95=2,2.08,IF(AL95=3,2.15,IF(OR(AL95=5,AL95=4),2.21,IF(OR(AL95=6,AL95=7),2.28,IF(OR(AL95=8,AL95=9),2.35,IF(OR(AL95=10,AL95=11,AL95=12),2.42,IF(OR(AL95=13,AL95=14,AL95=15),2.5,IF(OR(AL95=16,AL95=17,AL95=18),2.58,2.66)))))))))), IF(AQ95="Կ-1", IF(AL95=0,1.68,IF(AL95=1,1.73,IF(AL95=2,1.79,IF(AL95=3,1.84,IF(OR(AL95=5,AL95=4),1.9,IF(OR(AL95=6,AL95=7),1.96,IF(OR(AL95=8,AL95=9),2.02,IF(OR(AL95=10,AL95=11,AL95=12),2.08,IF(OR(AL95=13,AL95=14,AL95=15),2.14,IF(OR(AL95=16,AL95=17,AL95=18),2.21,2.28)))))))))), IF(AQ95="Կ-2", IF(AL95=0,1.45,IF(AL95=1,1.49,IF(AL95=2,1.54,IF(AL95=3,1.59,IF(OR(AL95=5,AL95=4),1.63,IF(OR(AL95=6,AL95=7),1.68,IF(OR(AL95=8,AL95=9),1.73,IF(OR(AL95=10,AL95=11,AL95=12),1.79,IF(OR(AL95=13,AL95=14,AL95=15),1.84,IF(OR(AL95=16,AL95=17,AL95=18),1.9,1.95)))))))))),IF(AQ95="Կ-3", IF(AL95=0,1.25,IF(AL95=1,1.29,IF(AL95=2,1.33,IF(AL95=3,1.37,IF(OR(AL95=5,AL95=4),1.41,IF(OR(AL95=6,AL95=7),1.45,IF(OR(AL95=8,AL95=9),1.49,IF(OR(AL95=10,AL95=11,AL95=12),1.54,IF(OR(AL95=13,AL95=14,AL95=15),1.58,IF(OR(AL95=16,AL95=17,AL95=18),1.63,1.68)))))))))), "Error"))))))))))))</f>
        <v>3.64</v>
      </c>
      <c r="AN95" s="456">
        <v>83200</v>
      </c>
      <c r="AO95" s="456"/>
      <c r="AP95" s="456"/>
      <c r="AQ95" s="589" t="str">
        <f>+AG95</f>
        <v>Գ-3</v>
      </c>
      <c r="AR95" s="456">
        <f>AN95*AM95</f>
        <v>302848</v>
      </c>
      <c r="AS95" s="590">
        <f>AR95+AO95+AP95</f>
        <v>302848</v>
      </c>
      <c r="AT95" s="590">
        <f>+AS95*13</f>
        <v>3937024</v>
      </c>
    </row>
    <row r="96" spans="2:46" s="587" customFormat="1" ht="40.5">
      <c r="B96" s="816">
        <v>75</v>
      </c>
      <c r="C96" s="849" t="s">
        <v>2486</v>
      </c>
      <c r="D96" s="828" t="s">
        <v>1960</v>
      </c>
      <c r="E96" s="818">
        <v>1989</v>
      </c>
      <c r="F96" s="831" t="s">
        <v>1081</v>
      </c>
      <c r="G96" s="820">
        <v>1</v>
      </c>
      <c r="H96" s="827">
        <v>1</v>
      </c>
      <c r="I96" s="821">
        <f>IF(G96&lt;1,0,IF(M96="Բ-1",IF(H96=0,6.94,IF(H96=1,7.17,IF(H96=2,7.41,IF(H96=3,7.66,IF(OR(H96=5,H96=4),7.92,IF(OR(H96=6,H96=7),8.18,IF(OR(H96=8,H96=9),8.46,IF(OR(H96=10,H96=11,H96=12),8.74,IF(OR(H96=13,H96=14,H96=15),9.03,IF(OR(H96=16,H96=17,H96=18),9.33,9.65)))))))))),IF(M96="Բ-2", IF(H96=0,5.71,IF(H96=1,5.89,IF(H96=2,6.09,IF(H96=3,6.29,IF(OR(H96=5,H96=4),6.5,IF(OR(H96=6,H96=7),6.72,IF(OR(H96=8,H96=9),6.94,IF(OR(H96=10,H96=11,H96=12),7.17,IF(OR(H96=13,H96=14,H96=15),7.41,IF(OR(H96=16,H96=17,H96=18),7.65,7.91)))))))))), IF(M96="Գ-1", IF(H96=0,4.7,IF(H96=1,4.86,IF(H96=2,5.01,IF(H96=3,5.18,IF(OR(H96=5,H96=4),5.35,IF(OR(H96=6,H96=7),5.52,IF(OR(H96=8,H96=9),5.71,IF(OR(H96=10,H96=11,H96=12),5.89,IF(OR(H96=13,H96=14,H96=15),6.09,IF(OR(H96=16,H96=17,H96=18),6.29,6.49)))))))))), IF(M96="Գ-2", IF(H96=0,3.88,IF(H96=1,4.01,IF(H96=2,4.14,IF(H96=3,4.27,IF(OR(H96=5,H96=4),4.41,IF(OR(H96=6,H96=7),4.55,IF(OR(H96=8,H96=9),4.7,IF(OR(H96=10,H96=11,H96=12),4.85,IF(OR(H96=13,H96=14,H96=15),5.01,IF(OR(H96=16,H96=17,H96=18),5.17,5.34)))))))))), IF(M96="Գ-3", IF(H96=0,3.21,IF(H96=1,3.31,IF(H96=2,3.42,IF(H96=3,3.53,IF(OR(H96=5,H96=4),3.64,IF(OR(H96=6,H96=7),3.76,IF(OR(H96=8,H96=9),3.88,IF(OR(H96=10,H96=11,H96=12),4.01,IF(OR(H96=13,H96=14,H96=15),4.13,IF(OR(H96=16,H96=17,H96=18),4.27,4.4)))))))))), IF(M96="Ա-1", IF(H96=0,2.66,IF(H96=1,2.75,IF(H96=2,2.83,IF(H96=3,2.92,IF(OR(H96=5,H96=4),3.02,IF(OR(H96=6,H96=7),3.11,IF(OR(H96=8,H96=9),3.21,IF(OR(H96=10,H96=11,H96=12),3.31,IF(OR(H96=13,H96=14,H96=15),3.42,IF(OR(H96=16,H96=17,H96=18),3.53,3.64)))))))))), IF(M96="Ա-2", IF(H96=0,2.28,IF(H96=1,2.35,IF(H96=2,2.43,IF(H96=3,2.5,IF(OR(H96=5,H96=4),2.58,IF(OR(H96=6,H96=7),2.66,IF(OR(H96=8,H96=9),2.75,IF(OR(H96=10,H96=11,H96=12),2.83,IF(OR(H96=13,H96=14,H96=15),2.92,IF(OR(H96=16,H96=17,H96=18),3.01,3.11)))))))))),IF(M96="Ա-3", IF(H96=0,1.96,IF(H96=1,2.02,IF(H96=2,2.08,IF(H96=3,2.15,IF(OR(H96=5,H96=4),2.21,IF(OR(H96=6,H96=7),2.28,IF(OR(H96=8,H96=9),2.35,IF(OR(H96=10,H96=11,H96=12),2.42,IF(OR(H96=13,H96=14,H96=15),2.5,IF(OR(H96=16,H96=17,H96=18),2.58,2.66)))))))))), IF(M96="Կ-1", IF(H96=0,1.68,IF(H96=1,1.73,IF(H96=2,1.79,IF(H96=3,1.84,IF(OR(H96=5,H96=4),1.9,IF(OR(H96=6,H96=7),1.96,IF(OR(H96=8,H96=9),2.02,IF(OR(H96=10,H96=11,H96=12),2.08,IF(OR(H96=13,H96=14,H96=15),2.14,IF(OR(H96=16,H96=17,H96=18),2.21,2.28)))))))))), IF(M96="Կ-2", IF(H96=0,1.45,IF(H96=1,1.49,IF(H96=2,1.54,IF(H96=3,1.59,IF(OR(H96=5,H96=4),1.63,IF(OR(H96=6,H96=7),1.68,IF(OR(H96=8,H96=9),1.73,IF(OR(H96=10,H96=11,H96=12),1.79,IF(OR(H96=13,H96=14,H96=15),1.84,IF(OR(H96=16,H96=17,H96=18),1.9,1.95)))))))))),IF(M96="Կ-3", IF(H96=0,1.25,IF(H96=1,1.29,IF(H96=2,1.33,IF(H96=3,1.37,IF(OR(H96=5,H96=4),1.41,IF(OR(H96=6,H96=7),1.45,IF(OR(H96=8,H96=9),1.49,IF(OR(H96=10,H96=11,H96=12),1.54,IF(OR(H96=13,H96=14,H96=15),1.58,IF(OR(H96=16,H96=17,H96=18),1.63,1.68)))))))))), "Error"))))))))))))</f>
        <v>3.31</v>
      </c>
      <c r="J96" s="799">
        <v>83200</v>
      </c>
      <c r="K96" s="799"/>
      <c r="L96" s="799"/>
      <c r="M96" s="822" t="s">
        <v>417</v>
      </c>
      <c r="N96" s="799">
        <f>J96*I96</f>
        <v>275392</v>
      </c>
      <c r="O96" s="823">
        <f>I96*J96+K96+L96</f>
        <v>275392</v>
      </c>
      <c r="P96" s="823">
        <f>+O96*13</f>
        <v>3580096</v>
      </c>
      <c r="Q96" s="592">
        <f>+G96</f>
        <v>1</v>
      </c>
      <c r="R96" s="592">
        <f>+H96+1</f>
        <v>2</v>
      </c>
      <c r="S96" s="588">
        <f>IF(Q96&lt;1,0,IF(W96="Բ-1",IF(R96=0,6.94,IF(R96=1,7.17,IF(R96=2,7.41,IF(R96=3,7.66,IF(OR(R96=5,R96=4),7.92,IF(OR(R96=6,R96=7),8.18,IF(OR(R96=8,R96=9),8.46,IF(OR(R96=10,R96=11,R96=12),8.74,IF(OR(R96=13,R96=14,R96=15),9.03,IF(OR(R96=16,R96=17,R96=18),9.33,9.65)))))))))),IF(W96="Բ-2", IF(R96=0,5.71,IF(R96=1,5.89,IF(R96=2,6.09,IF(R96=3,6.29,IF(OR(R96=5,R96=4),6.5,IF(OR(R96=6,R96=7),6.72,IF(OR(R96=8,R96=9),6.94,IF(OR(R96=10,R96=11,R96=12),7.17,IF(OR(R96=13,R96=14,R96=15),7.41,IF(OR(R96=16,R96=17,R96=18),7.65,7.91)))))))))), IF(W96="Գ-1", IF(R96=0,4.7,IF(R96=1,4.86,IF(R96=2,5.01,IF(R96=3,5.18,IF(OR(R96=5,R96=4),5.35,IF(OR(R96=6,R96=7),5.52,IF(OR(R96=8,R96=9),5.71,IF(OR(R96=10,R96=11,R96=12),5.89,IF(OR(R96=13,R96=14,R96=15),6.09,IF(OR(R96=16,R96=17,R96=18),6.29,6.49)))))))))), IF(W96="Գ-2", IF(R96=0,3.88,IF(R96=1,4.01,IF(R96=2,4.14,IF(R96=3,4.27,IF(OR(R96=5,R96=4),4.41,IF(OR(R96=6,R96=7),4.55,IF(OR(R96=8,R96=9),4.7,IF(OR(R96=10,R96=11,R96=12),4.85,IF(OR(R96=13,R96=14,R96=15),5.01,IF(OR(R96=16,R96=17,R96=18),5.17,5.34)))))))))), IF(W96="Գ-3", IF(R96=0,3.21,IF(R96=1,3.31,IF(R96=2,3.42,IF(R96=3,3.53,IF(OR(R96=5,R96=4),3.64,IF(OR(R96=6,R96=7),3.76,IF(OR(R96=8,R96=9),3.88,IF(OR(R96=10,R96=11,R96=12),4.01,IF(OR(R96=13,R96=14,R96=15),4.13,IF(OR(R96=16,R96=17,R96=18),4.27,4.4)))))))))), IF(W96="Ա-1", IF(R96=0,2.66,IF(R96=1,2.75,IF(R96=2,2.83,IF(R96=3,2.92,IF(OR(R96=5,R96=4),3.02,IF(OR(R96=6,R96=7),3.11,IF(OR(R96=8,R96=9),3.21,IF(OR(R96=10,R96=11,R96=12),3.31,IF(OR(R96=13,R96=14,R96=15),3.42,IF(OR(R96=16,R96=17,R96=18),3.53,3.64)))))))))), IF(W96="Ա-2", IF(R96=0,2.28,IF(R96=1,2.35,IF(R96=2,2.43,IF(R96=3,2.5,IF(OR(R96=5,R96=4),2.58,IF(OR(R96=6,R96=7),2.66,IF(OR(R96=8,R96=9),2.75,IF(OR(R96=10,R96=11,R96=12),2.83,IF(OR(R96=13,R96=14,R96=15),2.92,IF(OR(R96=16,R96=17,R96=18),3.01,3.11)))))))))),IF(W96="Ա-3", IF(R96=0,1.96,IF(R96=1,2.02,IF(R96=2,2.08,IF(R96=3,2.15,IF(OR(R96=5,R96=4),2.21,IF(OR(R96=6,R96=7),2.28,IF(OR(R96=8,R96=9),2.35,IF(OR(R96=10,R96=11,R96=12),2.42,IF(OR(R96=13,R96=14,R96=15),2.5,IF(OR(R96=16,R96=17,R96=18),2.58,2.66)))))))))), IF(W96="Կ-1", IF(R96=0,1.68,IF(R96=1,1.73,IF(R96=2,1.79,IF(R96=3,1.84,IF(OR(R96=5,R96=4),1.9,IF(OR(R96=6,R96=7),1.96,IF(OR(R96=8,R96=9),2.02,IF(OR(R96=10,R96=11,R96=12),2.08,IF(OR(R96=13,R96=14,R96=15),2.14,IF(OR(R96=16,R96=17,R96=18),2.21,2.28)))))))))), IF(W96="Կ-2", IF(R96=0,1.45,IF(R96=1,1.49,IF(R96=2,1.54,IF(R96=3,1.59,IF(OR(R96=5,R96=4),1.63,IF(OR(R96=6,R96=7),1.68,IF(OR(R96=8,R96=9),1.73,IF(OR(R96=10,R96=11,R96=12),1.79,IF(OR(R96=13,R96=14,R96=15),1.84,IF(OR(R96=16,R96=17,R96=18),1.9,1.95)))))))))),IF(W96="Կ-3", IF(R96=0,1.25,IF(R96=1,1.29,IF(R96=2,1.33,IF(R96=3,1.37,IF(OR(R96=5,R96=4),1.41,IF(OR(R96=6,R96=7),1.45,IF(OR(R96=8,R96=9),1.49,IF(OR(R96=10,R96=11,R96=12),1.54,IF(OR(R96=13,R96=14,R96=15),1.58,IF(OR(R96=16,R96=17,R96=18),1.63,1.68)))))))))), "Error"))))))))))))</f>
        <v>3.42</v>
      </c>
      <c r="T96" s="456">
        <v>83200</v>
      </c>
      <c r="U96" s="456"/>
      <c r="V96" s="456"/>
      <c r="W96" s="589" t="str">
        <f>+M96</f>
        <v>Գ-3</v>
      </c>
      <c r="X96" s="456">
        <f>T96*S96</f>
        <v>284544</v>
      </c>
      <c r="Y96" s="590">
        <f>+U96+V96+X96</f>
        <v>284544</v>
      </c>
      <c r="Z96" s="590">
        <f>+Y96*13</f>
        <v>3699072</v>
      </c>
      <c r="AA96" s="592">
        <f>+Q96</f>
        <v>1</v>
      </c>
      <c r="AB96" s="592">
        <f>+R96+1</f>
        <v>3</v>
      </c>
      <c r="AC96" s="588">
        <f>IF(AA96&lt;1,0,IF(AG96="Բ-1",IF(AB96=0,6.94,IF(AB96=1,7.17,IF(AB96=2,7.41,IF(AB96=3,7.66,IF(OR(AB96=5,AB96=4),7.92,IF(OR(AB96=6,AB96=7),8.18,IF(OR(AB96=8,AB96=9),8.46,IF(OR(AB96=10,AB96=11,AB96=12),8.74,IF(OR(AB96=13,AB96=14,AB96=15),9.03,IF(OR(AB96=16,AB96=17,AB96=18),9.33,9.65)))))))))),IF(AG96="Բ-2", IF(AB96=0,5.71,IF(AB96=1,5.89,IF(AB96=2,6.09,IF(AB96=3,6.29,IF(OR(AB96=5,AB96=4),6.5,IF(OR(AB96=6,AB96=7),6.72,IF(OR(AB96=8,AB96=9),6.94,IF(OR(AB96=10,AB96=11,AB96=12),7.17,IF(OR(AB96=13,AB96=14,AB96=15),7.41,IF(OR(AB96=16,AB96=17,AB96=18),7.65,7.91)))))))))), IF(AG96="Գ-1", IF(AB96=0,4.7,IF(AB96=1,4.86,IF(AB96=2,5.01,IF(AB96=3,5.18,IF(OR(AB96=5,AB96=4),5.35,IF(OR(AB96=6,AB96=7),5.52,IF(OR(AB96=8,AB96=9),5.71,IF(OR(AB96=10,AB96=11,AB96=12),5.89,IF(OR(AB96=13,AB96=14,AB96=15),6.09,IF(OR(AB96=16,AB96=17,AB96=18),6.29,6.49)))))))))), IF(AG96="Գ-2", IF(AB96=0,3.88,IF(AB96=1,4.01,IF(AB96=2,4.14,IF(AB96=3,4.27,IF(OR(AB96=5,AB96=4),4.41,IF(OR(AB96=6,AB96=7),4.55,IF(OR(AB96=8,AB96=9),4.7,IF(OR(AB96=10,AB96=11,AB96=12),4.85,IF(OR(AB96=13,AB96=14,AB96=15),5.01,IF(OR(AB96=16,AB96=17,AB96=18),5.17,5.34)))))))))), IF(AG96="Գ-3", IF(AB96=0,3.21,IF(AB96=1,3.31,IF(AB96=2,3.42,IF(AB96=3,3.53,IF(OR(AB96=5,AB96=4),3.64,IF(OR(AB96=6,AB96=7),3.76,IF(OR(AB96=8,AB96=9),3.88,IF(OR(AB96=10,AB96=11,AB96=12),4.01,IF(OR(AB96=13,AB96=14,AB96=15),4.13,IF(OR(AB96=16,AB96=17,AB96=18),4.27,4.4)))))))))), IF(AG96="Ա-1", IF(AB96=0,2.66,IF(AB96=1,2.75,IF(AB96=2,2.83,IF(AB96=3,2.92,IF(OR(AB96=5,AB96=4),3.02,IF(OR(AB96=6,AB96=7),3.11,IF(OR(AB96=8,AB96=9),3.21,IF(OR(AB96=10,AB96=11,AB96=12),3.31,IF(OR(AB96=13,AB96=14,AB96=15),3.42,IF(OR(AB96=16,AB96=17,AB96=18),3.53,3.64)))))))))), IF(AG96="Ա-2", IF(AB96=0,2.28,IF(AB96=1,2.35,IF(AB96=2,2.43,IF(AB96=3,2.5,IF(OR(AB96=5,AB96=4),2.58,IF(OR(AB96=6,AB96=7),2.66,IF(OR(AB96=8,AB96=9),2.75,IF(OR(AB96=10,AB96=11,AB96=12),2.83,IF(OR(AB96=13,AB96=14,AB96=15),2.92,IF(OR(AB96=16,AB96=17,AB96=18),3.01,3.11)))))))))),IF(AG96="Ա-3", IF(AB96=0,1.96,IF(AB96=1,2.02,IF(AB96=2,2.08,IF(AB96=3,2.15,IF(OR(AB96=5,AB96=4),2.21,IF(OR(AB96=6,AB96=7),2.28,IF(OR(AB96=8,AB96=9),2.35,IF(OR(AB96=10,AB96=11,AB96=12),2.42,IF(OR(AB96=13,AB96=14,AB96=15),2.5,IF(OR(AB96=16,AB96=17,AB96=18),2.58,2.66)))))))))), IF(AG96="Կ-1", IF(AB96=0,1.68,IF(AB96=1,1.73,IF(AB96=2,1.79,IF(AB96=3,1.84,IF(OR(AB96=5,AB96=4),1.9,IF(OR(AB96=6,AB96=7),1.96,IF(OR(AB96=8,AB96=9),2.02,IF(OR(AB96=10,AB96=11,AB96=12),2.08,IF(OR(AB96=13,AB96=14,AB96=15),2.14,IF(OR(AB96=16,AB96=17,AB96=18),2.21,2.28)))))))))), IF(AG96="Կ-2", IF(AB96=0,1.45,IF(AB96=1,1.49,IF(AB96=2,1.54,IF(AB96=3,1.59,IF(OR(AB96=5,AB96=4),1.63,IF(OR(AB96=6,AB96=7),1.68,IF(OR(AB96=8,AB96=9),1.73,IF(OR(AB96=10,AB96=11,AB96=12),1.79,IF(OR(AB96=13,AB96=14,AB96=15),1.84,IF(OR(AB96=16,AB96=17,AB96=18),1.9,1.95)))))))))),IF(AG96="Կ-3", IF(AB96=0,1.25,IF(AB96=1,1.29,IF(AB96=2,1.33,IF(AB96=3,1.37,IF(OR(AB96=5,AB96=4),1.41,IF(OR(AB96=6,AB96=7),1.45,IF(OR(AB96=8,AB96=9),1.49,IF(OR(AB96=10,AB96=11,AB96=12),1.54,IF(OR(AB96=13,AB96=14,AB96=15),1.58,IF(OR(AB96=16,AB96=17,AB96=18),1.63,1.68)))))))))), "Error"))))))))))))</f>
        <v>3.53</v>
      </c>
      <c r="AD96" s="456">
        <v>83200</v>
      </c>
      <c r="AE96" s="456"/>
      <c r="AF96" s="456"/>
      <c r="AG96" s="589" t="str">
        <f>+W96</f>
        <v>Գ-3</v>
      </c>
      <c r="AH96" s="456">
        <f>AD96*AC96</f>
        <v>293696</v>
      </c>
      <c r="AI96" s="590">
        <f>AH96+AE96+AF96</f>
        <v>293696</v>
      </c>
      <c r="AJ96" s="590">
        <f>+AI96*13</f>
        <v>3818048</v>
      </c>
      <c r="AK96" s="592">
        <f>+AA96</f>
        <v>1</v>
      </c>
      <c r="AL96" s="592">
        <f>+AB96+1</f>
        <v>4</v>
      </c>
      <c r="AM96" s="588">
        <f>IF(AK96&lt;1,0,IF(AQ96="Բ-1",IF(AL96=0,6.94,IF(AL96=1,7.17,IF(AL96=2,7.41,IF(AL96=3,7.66,IF(OR(AL96=5,AL96=4),7.92,IF(OR(AL96=6,AL96=7),8.18,IF(OR(AL96=8,AL96=9),8.46,IF(OR(AL96=10,AL96=11,AL96=12),8.74,IF(OR(AL96=13,AL96=14,AL96=15),9.03,IF(OR(AL96=16,AL96=17,AL96=18),9.33,9.65)))))))))),IF(AQ96="Բ-2", IF(AL96=0,5.71,IF(AL96=1,5.89,IF(AL96=2,6.09,IF(AL96=3,6.29,IF(OR(AL96=5,AL96=4),6.5,IF(OR(AL96=6,AL96=7),6.72,IF(OR(AL96=8,AL96=9),6.94,IF(OR(AL96=10,AL96=11,AL96=12),7.17,IF(OR(AL96=13,AL96=14,AL96=15),7.41,IF(OR(AL96=16,AL96=17,AL96=18),7.65,7.91)))))))))), IF(AQ96="Գ-1", IF(AL96=0,4.7,IF(AL96=1,4.86,IF(AL96=2,5.01,IF(AL96=3,5.18,IF(OR(AL96=5,AL96=4),5.35,IF(OR(AL96=6,AL96=7),5.52,IF(OR(AL96=8,AL96=9),5.71,IF(OR(AL96=10,AL96=11,AL96=12),5.89,IF(OR(AL96=13,AL96=14,AL96=15),6.09,IF(OR(AL96=16,AL96=17,AL96=18),6.29,6.49)))))))))), IF(AQ96="Գ-2", IF(AL96=0,3.88,IF(AL96=1,4.01,IF(AL96=2,4.14,IF(AL96=3,4.27,IF(OR(AL96=5,AL96=4),4.41,IF(OR(AL96=6,AL96=7),4.55,IF(OR(AL96=8,AL96=9),4.7,IF(OR(AL96=10,AL96=11,AL96=12),4.85,IF(OR(AL96=13,AL96=14,AL96=15),5.01,IF(OR(AL96=16,AL96=17,AL96=18),5.17,5.34)))))))))), IF(AQ96="Գ-3", IF(AL96=0,3.21,IF(AL96=1,3.31,IF(AL96=2,3.42,IF(AL96=3,3.53,IF(OR(AL96=5,AL96=4),3.64,IF(OR(AL96=6,AL96=7),3.76,IF(OR(AL96=8,AL96=9),3.88,IF(OR(AL96=10,AL96=11,AL96=12),4.01,IF(OR(AL96=13,AL96=14,AL96=15),4.13,IF(OR(AL96=16,AL96=17,AL96=18),4.27,4.4)))))))))), IF(AQ96="Ա-1", IF(AL96=0,2.66,IF(AL96=1,2.75,IF(AL96=2,2.83,IF(AL96=3,2.92,IF(OR(AL96=5,AL96=4),3.02,IF(OR(AL96=6,AL96=7),3.11,IF(OR(AL96=8,AL96=9),3.21,IF(OR(AL96=10,AL96=11,AL96=12),3.31,IF(OR(AL96=13,AL96=14,AL96=15),3.42,IF(OR(AL96=16,AL96=17,AL96=18),3.53,3.64)))))))))), IF(AQ96="Ա-2", IF(AL96=0,2.28,IF(AL96=1,2.35,IF(AL96=2,2.43,IF(AL96=3,2.5,IF(OR(AL96=5,AL96=4),2.58,IF(OR(AL96=6,AL96=7),2.66,IF(OR(AL96=8,AL96=9),2.75,IF(OR(AL96=10,AL96=11,AL96=12),2.83,IF(OR(AL96=13,AL96=14,AL96=15),2.92,IF(OR(AL96=16,AL96=17,AL96=18),3.01,3.11)))))))))),IF(AQ96="Ա-3", IF(AL96=0,1.96,IF(AL96=1,2.02,IF(AL96=2,2.08,IF(AL96=3,2.15,IF(OR(AL96=5,AL96=4),2.21,IF(OR(AL96=6,AL96=7),2.28,IF(OR(AL96=8,AL96=9),2.35,IF(OR(AL96=10,AL96=11,AL96=12),2.42,IF(OR(AL96=13,AL96=14,AL96=15),2.5,IF(OR(AL96=16,AL96=17,AL96=18),2.58,2.66)))))))))), IF(AQ96="Կ-1", IF(AL96=0,1.68,IF(AL96=1,1.73,IF(AL96=2,1.79,IF(AL96=3,1.84,IF(OR(AL96=5,AL96=4),1.9,IF(OR(AL96=6,AL96=7),1.96,IF(OR(AL96=8,AL96=9),2.02,IF(OR(AL96=10,AL96=11,AL96=12),2.08,IF(OR(AL96=13,AL96=14,AL96=15),2.14,IF(OR(AL96=16,AL96=17,AL96=18),2.21,2.28)))))))))), IF(AQ96="Կ-2", IF(AL96=0,1.45,IF(AL96=1,1.49,IF(AL96=2,1.54,IF(AL96=3,1.59,IF(OR(AL96=5,AL96=4),1.63,IF(OR(AL96=6,AL96=7),1.68,IF(OR(AL96=8,AL96=9),1.73,IF(OR(AL96=10,AL96=11,AL96=12),1.79,IF(OR(AL96=13,AL96=14,AL96=15),1.84,IF(OR(AL96=16,AL96=17,AL96=18),1.9,1.95)))))))))),IF(AQ96="Կ-3", IF(AL96=0,1.25,IF(AL96=1,1.29,IF(AL96=2,1.33,IF(AL96=3,1.37,IF(OR(AL96=5,AL96=4),1.41,IF(OR(AL96=6,AL96=7),1.45,IF(OR(AL96=8,AL96=9),1.49,IF(OR(AL96=10,AL96=11,AL96=12),1.54,IF(OR(AL96=13,AL96=14,AL96=15),1.58,IF(OR(AL96=16,AL96=17,AL96=18),1.63,1.68)))))))))), "Error"))))))))))))</f>
        <v>3.64</v>
      </c>
      <c r="AN96" s="456">
        <v>83200</v>
      </c>
      <c r="AO96" s="456"/>
      <c r="AP96" s="456"/>
      <c r="AQ96" s="589" t="str">
        <f>+AG96</f>
        <v>Գ-3</v>
      </c>
      <c r="AR96" s="456">
        <f>AN96*AM96</f>
        <v>302848</v>
      </c>
      <c r="AS96" s="590">
        <f>AR96+AO96+AP96</f>
        <v>302848</v>
      </c>
      <c r="AT96" s="590">
        <f>+AS96*13</f>
        <v>3937024</v>
      </c>
    </row>
    <row r="97" spans="2:46" s="587" customFormat="1" ht="40.5">
      <c r="B97" s="816">
        <v>76</v>
      </c>
      <c r="C97" s="849" t="s">
        <v>3365</v>
      </c>
      <c r="D97" s="828" t="s">
        <v>1960</v>
      </c>
      <c r="E97" s="818">
        <v>1964</v>
      </c>
      <c r="F97" s="831" t="s">
        <v>1082</v>
      </c>
      <c r="G97" s="820">
        <v>1</v>
      </c>
      <c r="H97" s="827">
        <v>19</v>
      </c>
      <c r="I97" s="821">
        <f>IF(G97&lt;1,0,IF(M97="Բ-1",IF(H97=0,6.94,IF(H97=1,7.17,IF(H97=2,7.41,IF(H97=3,7.66,IF(OR(H97=5,H97=4),7.92,IF(OR(H97=6,H97=7),8.18,IF(OR(H97=8,H97=9),8.46,IF(OR(H97=10,H97=11,H97=12),8.74,IF(OR(H97=13,H97=14,H97=15),9.03,IF(OR(H97=16,H97=17,H97=18),9.33,9.65)))))))))),IF(M97="Բ-2", IF(H97=0,5.71,IF(H97=1,5.89,IF(H97=2,6.09,IF(H97=3,6.29,IF(OR(H97=5,H97=4),6.5,IF(OR(H97=6,H97=7),6.72,IF(OR(H97=8,H97=9),6.94,IF(OR(H97=10,H97=11,H97=12),7.17,IF(OR(H97=13,H97=14,H97=15),7.41,IF(OR(H97=16,H97=17,H97=18),7.65,7.91)))))))))), IF(M97="Գ-1", IF(H97=0,4.7,IF(H97=1,4.86,IF(H97=2,5.01,IF(H97=3,5.18,IF(OR(H97=5,H97=4),5.35,IF(OR(H97=6,H97=7),5.52,IF(OR(H97=8,H97=9),5.71,IF(OR(H97=10,H97=11,H97=12),5.89,IF(OR(H97=13,H97=14,H97=15),6.09,IF(OR(H97=16,H97=17,H97=18),6.29,6.49)))))))))), IF(M97="Գ-2", IF(H97=0,3.88,IF(H97=1,4.01,IF(H97=2,4.14,IF(H97=3,4.27,IF(OR(H97=5,H97=4),4.41,IF(OR(H97=6,H97=7),4.55,IF(OR(H97=8,H97=9),4.7,IF(OR(H97=10,H97=11,H97=12),4.85,IF(OR(H97=13,H97=14,H97=15),5.01,IF(OR(H97=16,H97=17,H97=18),5.17,5.34)))))))))), IF(M97="Գ-3", IF(H97=0,3.21,IF(H97=1,3.31,IF(H97=2,3.42,IF(H97=3,3.53,IF(OR(H97=5,H97=4),3.64,IF(OR(H97=6,H97=7),3.76,IF(OR(H97=8,H97=9),3.88,IF(OR(H97=10,H97=11,H97=12),4.01,IF(OR(H97=13,H97=14,H97=15),4.13,IF(OR(H97=16,H97=17,H97=18),4.27,4.4)))))))))), IF(M97="Ա-1", IF(H97=0,2.66,IF(H97=1,2.75,IF(H97=2,2.83,IF(H97=3,2.92,IF(OR(H97=5,H97=4),3.02,IF(OR(H97=6,H97=7),3.11,IF(OR(H97=8,H97=9),3.21,IF(OR(H97=10,H97=11,H97=12),3.31,IF(OR(H97=13,H97=14,H97=15),3.42,IF(OR(H97=16,H97=17,H97=18),3.53,3.64)))))))))), IF(M97="Ա-2", IF(H97=0,2.28,IF(H97=1,2.35,IF(H97=2,2.43,IF(H97=3,2.5,IF(OR(H97=5,H97=4),2.58,IF(OR(H97=6,H97=7),2.66,IF(OR(H97=8,H97=9),2.75,IF(OR(H97=10,H97=11,H97=12),2.83,IF(OR(H97=13,H97=14,H97=15),2.92,IF(OR(H97=16,H97=17,H97=18),3.01,3.11)))))))))),IF(M97="Ա-3", IF(H97=0,1.96,IF(H97=1,2.02,IF(H97=2,2.08,IF(H97=3,2.15,IF(OR(H97=5,H97=4),2.21,IF(OR(H97=6,H97=7),2.28,IF(OR(H97=8,H97=9),2.35,IF(OR(H97=10,H97=11,H97=12),2.42,IF(OR(H97=13,H97=14,H97=15),2.5,IF(OR(H97=16,H97=17,H97=18),2.58,2.66)))))))))), IF(M97="Կ-1", IF(H97=0,1.68,IF(H97=1,1.73,IF(H97=2,1.79,IF(H97=3,1.84,IF(OR(H97=5,H97=4),1.9,IF(OR(H97=6,H97=7),1.96,IF(OR(H97=8,H97=9),2.02,IF(OR(H97=10,H97=11,H97=12),2.08,IF(OR(H97=13,H97=14,H97=15),2.14,IF(OR(H97=16,H97=17,H97=18),2.21,2.28)))))))))), IF(M97="Կ-2", IF(H97=0,1.45,IF(H97=1,1.49,IF(H97=2,1.54,IF(H97=3,1.59,IF(OR(H97=5,H97=4),1.63,IF(OR(H97=6,H97=7),1.68,IF(OR(H97=8,H97=9),1.73,IF(OR(H97=10,H97=11,H97=12),1.79,IF(OR(H97=13,H97=14,H97=15),1.84,IF(OR(H97=16,H97=17,H97=18),1.9,1.95)))))))))),IF(M97="Կ-3", IF(H97=0,1.25,IF(H97=1,1.29,IF(H97=2,1.33,IF(H97=3,1.37,IF(OR(H97=5,H97=4),1.41,IF(OR(H97=6,H97=7),1.45,IF(OR(H97=8,H97=9),1.49,IF(OR(H97=10,H97=11,H97=12),1.54,IF(OR(H97=13,H97=14,H97=15),1.58,IF(OR(H97=16,H97=17,H97=18),1.63,1.68)))))))))), "Error"))))))))))))</f>
        <v>2.2799999999999998</v>
      </c>
      <c r="J97" s="799">
        <v>83200</v>
      </c>
      <c r="K97" s="799"/>
      <c r="L97" s="799"/>
      <c r="M97" s="822" t="s">
        <v>86</v>
      </c>
      <c r="N97" s="799">
        <f>J97*I97</f>
        <v>189695.99999999997</v>
      </c>
      <c r="O97" s="823">
        <f>I97*J97+K97+L97</f>
        <v>189695.99999999997</v>
      </c>
      <c r="P97" s="823">
        <f>+O97*13</f>
        <v>2466047.9999999995</v>
      </c>
      <c r="Q97" s="592">
        <f>+G97</f>
        <v>1</v>
      </c>
      <c r="R97" s="592">
        <f>+H97+1</f>
        <v>20</v>
      </c>
      <c r="S97" s="588">
        <f>IF(Q97&lt;1,0,IF(W97="Բ-1",IF(R97=0,6.94,IF(R97=1,7.17,IF(R97=2,7.41,IF(R97=3,7.66,IF(OR(R97=5,R97=4),7.92,IF(OR(R97=6,R97=7),8.18,IF(OR(R97=8,R97=9),8.46,IF(OR(R97=10,R97=11,R97=12),8.74,IF(OR(R97=13,R97=14,R97=15),9.03,IF(OR(R97=16,R97=17,R97=18),9.33,9.65)))))))))),IF(W97="Բ-2", IF(R97=0,5.71,IF(R97=1,5.89,IF(R97=2,6.09,IF(R97=3,6.29,IF(OR(R97=5,R97=4),6.5,IF(OR(R97=6,R97=7),6.72,IF(OR(R97=8,R97=9),6.94,IF(OR(R97=10,R97=11,R97=12),7.17,IF(OR(R97=13,R97=14,R97=15),7.41,IF(OR(R97=16,R97=17,R97=18),7.65,7.91)))))))))), IF(W97="Գ-1", IF(R97=0,4.7,IF(R97=1,4.86,IF(R97=2,5.01,IF(R97=3,5.18,IF(OR(R97=5,R97=4),5.35,IF(OR(R97=6,R97=7),5.52,IF(OR(R97=8,R97=9),5.71,IF(OR(R97=10,R97=11,R97=12),5.89,IF(OR(R97=13,R97=14,R97=15),6.09,IF(OR(R97=16,R97=17,R97=18),6.29,6.49)))))))))), IF(W97="Գ-2", IF(R97=0,3.88,IF(R97=1,4.01,IF(R97=2,4.14,IF(R97=3,4.27,IF(OR(R97=5,R97=4),4.41,IF(OR(R97=6,R97=7),4.55,IF(OR(R97=8,R97=9),4.7,IF(OR(R97=10,R97=11,R97=12),4.85,IF(OR(R97=13,R97=14,R97=15),5.01,IF(OR(R97=16,R97=17,R97=18),5.17,5.34)))))))))), IF(W97="Գ-3", IF(R97=0,3.21,IF(R97=1,3.31,IF(R97=2,3.42,IF(R97=3,3.53,IF(OR(R97=5,R97=4),3.64,IF(OR(R97=6,R97=7),3.76,IF(OR(R97=8,R97=9),3.88,IF(OR(R97=10,R97=11,R97=12),4.01,IF(OR(R97=13,R97=14,R97=15),4.13,IF(OR(R97=16,R97=17,R97=18),4.27,4.4)))))))))), IF(W97="Ա-1", IF(R97=0,2.66,IF(R97=1,2.75,IF(R97=2,2.83,IF(R97=3,2.92,IF(OR(R97=5,R97=4),3.02,IF(OR(R97=6,R97=7),3.11,IF(OR(R97=8,R97=9),3.21,IF(OR(R97=10,R97=11,R97=12),3.31,IF(OR(R97=13,R97=14,R97=15),3.42,IF(OR(R97=16,R97=17,R97=18),3.53,3.64)))))))))), IF(W97="Ա-2", IF(R97=0,2.28,IF(R97=1,2.35,IF(R97=2,2.43,IF(R97=3,2.5,IF(OR(R97=5,R97=4),2.58,IF(OR(R97=6,R97=7),2.66,IF(OR(R97=8,R97=9),2.75,IF(OR(R97=10,R97=11,R97=12),2.83,IF(OR(R97=13,R97=14,R97=15),2.92,IF(OR(R97=16,R97=17,R97=18),3.01,3.11)))))))))),IF(W97="Ա-3", IF(R97=0,1.96,IF(R97=1,2.02,IF(R97=2,2.08,IF(R97=3,2.15,IF(OR(R97=5,R97=4),2.21,IF(OR(R97=6,R97=7),2.28,IF(OR(R97=8,R97=9),2.35,IF(OR(R97=10,R97=11,R97=12),2.42,IF(OR(R97=13,R97=14,R97=15),2.5,IF(OR(R97=16,R97=17,R97=18),2.58,2.66)))))))))), IF(W97="Կ-1", IF(R97=0,1.68,IF(R97=1,1.73,IF(R97=2,1.79,IF(R97=3,1.84,IF(OR(R97=5,R97=4),1.9,IF(OR(R97=6,R97=7),1.96,IF(OR(R97=8,R97=9),2.02,IF(OR(R97=10,R97=11,R97=12),2.08,IF(OR(R97=13,R97=14,R97=15),2.14,IF(OR(R97=16,R97=17,R97=18),2.21,2.28)))))))))), IF(W97="Կ-2", IF(R97=0,1.45,IF(R97=1,1.49,IF(R97=2,1.54,IF(R97=3,1.59,IF(OR(R97=5,R97=4),1.63,IF(OR(R97=6,R97=7),1.68,IF(OR(R97=8,R97=9),1.73,IF(OR(R97=10,R97=11,R97=12),1.79,IF(OR(R97=13,R97=14,R97=15),1.84,IF(OR(R97=16,R97=17,R97=18),1.9,1.95)))))))))),IF(W97="Կ-3", IF(R97=0,1.25,IF(R97=1,1.29,IF(R97=2,1.33,IF(R97=3,1.37,IF(OR(R97=5,R97=4),1.41,IF(OR(R97=6,R97=7),1.45,IF(OR(R97=8,R97=9),1.49,IF(OR(R97=10,R97=11,R97=12),1.54,IF(OR(R97=13,R97=14,R97=15),1.58,IF(OR(R97=16,R97=17,R97=18),1.63,1.68)))))))))), "Error"))))))))))))</f>
        <v>2.2799999999999998</v>
      </c>
      <c r="T97" s="456">
        <v>83200</v>
      </c>
      <c r="U97" s="456"/>
      <c r="V97" s="456"/>
      <c r="W97" s="589" t="str">
        <f>+M97</f>
        <v>Կ-1</v>
      </c>
      <c r="X97" s="456">
        <f>T97*S97</f>
        <v>189695.99999999997</v>
      </c>
      <c r="Y97" s="590">
        <f>+U97+V97+X97</f>
        <v>189695.99999999997</v>
      </c>
      <c r="Z97" s="590">
        <f>+Y97*13</f>
        <v>2466047.9999999995</v>
      </c>
      <c r="AA97" s="592">
        <f>+Q97</f>
        <v>1</v>
      </c>
      <c r="AB97" s="592">
        <f>+R97+1</f>
        <v>21</v>
      </c>
      <c r="AC97" s="588">
        <f>IF(AA97&lt;1,0,IF(AG97="Բ-1",IF(AB97=0,6.94,IF(AB97=1,7.17,IF(AB97=2,7.41,IF(AB97=3,7.66,IF(OR(AB97=5,AB97=4),7.92,IF(OR(AB97=6,AB97=7),8.18,IF(OR(AB97=8,AB97=9),8.46,IF(OR(AB97=10,AB97=11,AB97=12),8.74,IF(OR(AB97=13,AB97=14,AB97=15),9.03,IF(OR(AB97=16,AB97=17,AB97=18),9.33,9.65)))))))))),IF(AG97="Բ-2", IF(AB97=0,5.71,IF(AB97=1,5.89,IF(AB97=2,6.09,IF(AB97=3,6.29,IF(OR(AB97=5,AB97=4),6.5,IF(OR(AB97=6,AB97=7),6.72,IF(OR(AB97=8,AB97=9),6.94,IF(OR(AB97=10,AB97=11,AB97=12),7.17,IF(OR(AB97=13,AB97=14,AB97=15),7.41,IF(OR(AB97=16,AB97=17,AB97=18),7.65,7.91)))))))))), IF(AG97="Գ-1", IF(AB97=0,4.7,IF(AB97=1,4.86,IF(AB97=2,5.01,IF(AB97=3,5.18,IF(OR(AB97=5,AB97=4),5.35,IF(OR(AB97=6,AB97=7),5.52,IF(OR(AB97=8,AB97=9),5.71,IF(OR(AB97=10,AB97=11,AB97=12),5.89,IF(OR(AB97=13,AB97=14,AB97=15),6.09,IF(OR(AB97=16,AB97=17,AB97=18),6.29,6.49)))))))))), IF(AG97="Գ-2", IF(AB97=0,3.88,IF(AB97=1,4.01,IF(AB97=2,4.14,IF(AB97=3,4.27,IF(OR(AB97=5,AB97=4),4.41,IF(OR(AB97=6,AB97=7),4.55,IF(OR(AB97=8,AB97=9),4.7,IF(OR(AB97=10,AB97=11,AB97=12),4.85,IF(OR(AB97=13,AB97=14,AB97=15),5.01,IF(OR(AB97=16,AB97=17,AB97=18),5.17,5.34)))))))))), IF(AG97="Գ-3", IF(AB97=0,3.21,IF(AB97=1,3.31,IF(AB97=2,3.42,IF(AB97=3,3.53,IF(OR(AB97=5,AB97=4),3.64,IF(OR(AB97=6,AB97=7),3.76,IF(OR(AB97=8,AB97=9),3.88,IF(OR(AB97=10,AB97=11,AB97=12),4.01,IF(OR(AB97=13,AB97=14,AB97=15),4.13,IF(OR(AB97=16,AB97=17,AB97=18),4.27,4.4)))))))))), IF(AG97="Ա-1", IF(AB97=0,2.66,IF(AB97=1,2.75,IF(AB97=2,2.83,IF(AB97=3,2.92,IF(OR(AB97=5,AB97=4),3.02,IF(OR(AB97=6,AB97=7),3.11,IF(OR(AB97=8,AB97=9),3.21,IF(OR(AB97=10,AB97=11,AB97=12),3.31,IF(OR(AB97=13,AB97=14,AB97=15),3.42,IF(OR(AB97=16,AB97=17,AB97=18),3.53,3.64)))))))))), IF(AG97="Ա-2", IF(AB97=0,2.28,IF(AB97=1,2.35,IF(AB97=2,2.43,IF(AB97=3,2.5,IF(OR(AB97=5,AB97=4),2.58,IF(OR(AB97=6,AB97=7),2.66,IF(OR(AB97=8,AB97=9),2.75,IF(OR(AB97=10,AB97=11,AB97=12),2.83,IF(OR(AB97=13,AB97=14,AB97=15),2.92,IF(OR(AB97=16,AB97=17,AB97=18),3.01,3.11)))))))))),IF(AG97="Ա-3", IF(AB97=0,1.96,IF(AB97=1,2.02,IF(AB97=2,2.08,IF(AB97=3,2.15,IF(OR(AB97=5,AB97=4),2.21,IF(OR(AB97=6,AB97=7),2.28,IF(OR(AB97=8,AB97=9),2.35,IF(OR(AB97=10,AB97=11,AB97=12),2.42,IF(OR(AB97=13,AB97=14,AB97=15),2.5,IF(OR(AB97=16,AB97=17,AB97=18),2.58,2.66)))))))))), IF(AG97="Կ-1", IF(AB97=0,1.68,IF(AB97=1,1.73,IF(AB97=2,1.79,IF(AB97=3,1.84,IF(OR(AB97=5,AB97=4),1.9,IF(OR(AB97=6,AB97=7),1.96,IF(OR(AB97=8,AB97=9),2.02,IF(OR(AB97=10,AB97=11,AB97=12),2.08,IF(OR(AB97=13,AB97=14,AB97=15),2.14,IF(OR(AB97=16,AB97=17,AB97=18),2.21,2.28)))))))))), IF(AG97="Կ-2", IF(AB97=0,1.45,IF(AB97=1,1.49,IF(AB97=2,1.54,IF(AB97=3,1.59,IF(OR(AB97=5,AB97=4),1.63,IF(OR(AB97=6,AB97=7),1.68,IF(OR(AB97=8,AB97=9),1.73,IF(OR(AB97=10,AB97=11,AB97=12),1.79,IF(OR(AB97=13,AB97=14,AB97=15),1.84,IF(OR(AB97=16,AB97=17,AB97=18),1.9,1.95)))))))))),IF(AG97="Կ-3", IF(AB97=0,1.25,IF(AB97=1,1.29,IF(AB97=2,1.33,IF(AB97=3,1.37,IF(OR(AB97=5,AB97=4),1.41,IF(OR(AB97=6,AB97=7),1.45,IF(OR(AB97=8,AB97=9),1.49,IF(OR(AB97=10,AB97=11,AB97=12),1.54,IF(OR(AB97=13,AB97=14,AB97=15),1.58,IF(OR(AB97=16,AB97=17,AB97=18),1.63,1.68)))))))))), "Error"))))))))))))</f>
        <v>2.2799999999999998</v>
      </c>
      <c r="AD97" s="456">
        <v>83200</v>
      </c>
      <c r="AE97" s="456"/>
      <c r="AF97" s="456"/>
      <c r="AG97" s="589" t="str">
        <f>+W97</f>
        <v>Կ-1</v>
      </c>
      <c r="AH97" s="456">
        <f>AD97*AC97</f>
        <v>189695.99999999997</v>
      </c>
      <c r="AI97" s="590">
        <f>AH97+AE97+AF97</f>
        <v>189695.99999999997</v>
      </c>
      <c r="AJ97" s="590">
        <f>+AI97*13</f>
        <v>2466047.9999999995</v>
      </c>
      <c r="AK97" s="592">
        <f>+AA97</f>
        <v>1</v>
      </c>
      <c r="AL97" s="592">
        <f>+AB97+1</f>
        <v>22</v>
      </c>
      <c r="AM97" s="588">
        <f>IF(AK97&lt;1,0,IF(AQ97="Բ-1",IF(AL97=0,6.94,IF(AL97=1,7.17,IF(AL97=2,7.41,IF(AL97=3,7.66,IF(OR(AL97=5,AL97=4),7.92,IF(OR(AL97=6,AL97=7),8.18,IF(OR(AL97=8,AL97=9),8.46,IF(OR(AL97=10,AL97=11,AL97=12),8.74,IF(OR(AL97=13,AL97=14,AL97=15),9.03,IF(OR(AL97=16,AL97=17,AL97=18),9.33,9.65)))))))))),IF(AQ97="Բ-2", IF(AL97=0,5.71,IF(AL97=1,5.89,IF(AL97=2,6.09,IF(AL97=3,6.29,IF(OR(AL97=5,AL97=4),6.5,IF(OR(AL97=6,AL97=7),6.72,IF(OR(AL97=8,AL97=9),6.94,IF(OR(AL97=10,AL97=11,AL97=12),7.17,IF(OR(AL97=13,AL97=14,AL97=15),7.41,IF(OR(AL97=16,AL97=17,AL97=18),7.65,7.91)))))))))), IF(AQ97="Գ-1", IF(AL97=0,4.7,IF(AL97=1,4.86,IF(AL97=2,5.01,IF(AL97=3,5.18,IF(OR(AL97=5,AL97=4),5.35,IF(OR(AL97=6,AL97=7),5.52,IF(OR(AL97=8,AL97=9),5.71,IF(OR(AL97=10,AL97=11,AL97=12),5.89,IF(OR(AL97=13,AL97=14,AL97=15),6.09,IF(OR(AL97=16,AL97=17,AL97=18),6.29,6.49)))))))))), IF(AQ97="Գ-2", IF(AL97=0,3.88,IF(AL97=1,4.01,IF(AL97=2,4.14,IF(AL97=3,4.27,IF(OR(AL97=5,AL97=4),4.41,IF(OR(AL97=6,AL97=7),4.55,IF(OR(AL97=8,AL97=9),4.7,IF(OR(AL97=10,AL97=11,AL97=12),4.85,IF(OR(AL97=13,AL97=14,AL97=15),5.01,IF(OR(AL97=16,AL97=17,AL97=18),5.17,5.34)))))))))), IF(AQ97="Գ-3", IF(AL97=0,3.21,IF(AL97=1,3.31,IF(AL97=2,3.42,IF(AL97=3,3.53,IF(OR(AL97=5,AL97=4),3.64,IF(OR(AL97=6,AL97=7),3.76,IF(OR(AL97=8,AL97=9),3.88,IF(OR(AL97=10,AL97=11,AL97=12),4.01,IF(OR(AL97=13,AL97=14,AL97=15),4.13,IF(OR(AL97=16,AL97=17,AL97=18),4.27,4.4)))))))))), IF(AQ97="Ա-1", IF(AL97=0,2.66,IF(AL97=1,2.75,IF(AL97=2,2.83,IF(AL97=3,2.92,IF(OR(AL97=5,AL97=4),3.02,IF(OR(AL97=6,AL97=7),3.11,IF(OR(AL97=8,AL97=9),3.21,IF(OR(AL97=10,AL97=11,AL97=12),3.31,IF(OR(AL97=13,AL97=14,AL97=15),3.42,IF(OR(AL97=16,AL97=17,AL97=18),3.53,3.64)))))))))), IF(AQ97="Ա-2", IF(AL97=0,2.28,IF(AL97=1,2.35,IF(AL97=2,2.43,IF(AL97=3,2.5,IF(OR(AL97=5,AL97=4),2.58,IF(OR(AL97=6,AL97=7),2.66,IF(OR(AL97=8,AL97=9),2.75,IF(OR(AL97=10,AL97=11,AL97=12),2.83,IF(OR(AL97=13,AL97=14,AL97=15),2.92,IF(OR(AL97=16,AL97=17,AL97=18),3.01,3.11)))))))))),IF(AQ97="Ա-3", IF(AL97=0,1.96,IF(AL97=1,2.02,IF(AL97=2,2.08,IF(AL97=3,2.15,IF(OR(AL97=5,AL97=4),2.21,IF(OR(AL97=6,AL97=7),2.28,IF(OR(AL97=8,AL97=9),2.35,IF(OR(AL97=10,AL97=11,AL97=12),2.42,IF(OR(AL97=13,AL97=14,AL97=15),2.5,IF(OR(AL97=16,AL97=17,AL97=18),2.58,2.66)))))))))), IF(AQ97="Կ-1", IF(AL97=0,1.68,IF(AL97=1,1.73,IF(AL97=2,1.79,IF(AL97=3,1.84,IF(OR(AL97=5,AL97=4),1.9,IF(OR(AL97=6,AL97=7),1.96,IF(OR(AL97=8,AL97=9),2.02,IF(OR(AL97=10,AL97=11,AL97=12),2.08,IF(OR(AL97=13,AL97=14,AL97=15),2.14,IF(OR(AL97=16,AL97=17,AL97=18),2.21,2.28)))))))))), IF(AQ97="Կ-2", IF(AL97=0,1.45,IF(AL97=1,1.49,IF(AL97=2,1.54,IF(AL97=3,1.59,IF(OR(AL97=5,AL97=4),1.63,IF(OR(AL97=6,AL97=7),1.68,IF(OR(AL97=8,AL97=9),1.73,IF(OR(AL97=10,AL97=11,AL97=12),1.79,IF(OR(AL97=13,AL97=14,AL97=15),1.84,IF(OR(AL97=16,AL97=17,AL97=18),1.9,1.95)))))))))),IF(AQ97="Կ-3", IF(AL97=0,1.25,IF(AL97=1,1.29,IF(AL97=2,1.33,IF(AL97=3,1.37,IF(OR(AL97=5,AL97=4),1.41,IF(OR(AL97=6,AL97=7),1.45,IF(OR(AL97=8,AL97=9),1.49,IF(OR(AL97=10,AL97=11,AL97=12),1.54,IF(OR(AL97=13,AL97=14,AL97=15),1.58,IF(OR(AL97=16,AL97=17,AL97=18),1.63,1.68)))))))))), "Error"))))))))))))</f>
        <v>2.2799999999999998</v>
      </c>
      <c r="AN97" s="456">
        <v>83200</v>
      </c>
      <c r="AO97" s="456"/>
      <c r="AP97" s="456"/>
      <c r="AQ97" s="589" t="str">
        <f>+AG97</f>
        <v>Կ-1</v>
      </c>
      <c r="AR97" s="456">
        <f>AN97*AM97</f>
        <v>189695.99999999997</v>
      </c>
      <c r="AS97" s="590">
        <f>AR97+AO97+AP97</f>
        <v>189695.99999999997</v>
      </c>
      <c r="AT97" s="590">
        <f>+AS97*13</f>
        <v>2466047.9999999995</v>
      </c>
    </row>
    <row r="98" spans="2:46" s="587" customFormat="1" ht="40.5">
      <c r="B98" s="816">
        <v>77</v>
      </c>
      <c r="C98" s="849" t="s">
        <v>3238</v>
      </c>
      <c r="D98" s="828" t="s">
        <v>1961</v>
      </c>
      <c r="E98" s="818">
        <v>2000</v>
      </c>
      <c r="F98" s="831" t="s">
        <v>1082</v>
      </c>
      <c r="G98" s="820">
        <v>1</v>
      </c>
      <c r="H98" s="827">
        <v>2</v>
      </c>
      <c r="I98" s="821">
        <f t="shared" ref="I98:I153" si="47">IF(G98&lt;1,0,IF(M98="Բ-1",IF(H98=0,6.94,IF(H98=1,7.17,IF(H98=2,7.41,IF(H98=3,7.66,IF(OR(H98=5,H98=4),7.92,IF(OR(H98=6,H98=7),8.18,IF(OR(H98=8,H98=9),8.46,IF(OR(H98=10,H98=11,H98=12),8.74,IF(OR(H98=13,H98=14,H98=15),9.03,IF(OR(H98=16,H98=17,H98=18),9.33,9.65)))))))))),IF(M98="Բ-2", IF(H98=0,5.71,IF(H98=1,5.89,IF(H98=2,6.09,IF(H98=3,6.29,IF(OR(H98=5,H98=4),6.5,IF(OR(H98=6,H98=7),6.72,IF(OR(H98=8,H98=9),6.94,IF(OR(H98=10,H98=11,H98=12),7.17,IF(OR(H98=13,H98=14,H98=15),7.41,IF(OR(H98=16,H98=17,H98=18),7.65,7.91)))))))))), IF(M98="Գ-1", IF(H98=0,4.7,IF(H98=1,4.86,IF(H98=2,5.01,IF(H98=3,5.18,IF(OR(H98=5,H98=4),5.35,IF(OR(H98=6,H98=7),5.52,IF(OR(H98=8,H98=9),5.71,IF(OR(H98=10,H98=11,H98=12),5.89,IF(OR(H98=13,H98=14,H98=15),6.09,IF(OR(H98=16,H98=17,H98=18),6.29,6.49)))))))))), IF(M98="Գ-2", IF(H98=0,3.88,IF(H98=1,4.01,IF(H98=2,4.14,IF(H98=3,4.27,IF(OR(H98=5,H98=4),4.41,IF(OR(H98=6,H98=7),4.55,IF(OR(H98=8,H98=9),4.7,IF(OR(H98=10,H98=11,H98=12),4.85,IF(OR(H98=13,H98=14,H98=15),5.01,IF(OR(H98=16,H98=17,H98=18),5.17,5.34)))))))))), IF(M98="Գ-3", IF(H98=0,3.21,IF(H98=1,3.31,IF(H98=2,3.42,IF(H98=3,3.53,IF(OR(H98=5,H98=4),3.64,IF(OR(H98=6,H98=7),3.76,IF(OR(H98=8,H98=9),3.88,IF(OR(H98=10,H98=11,H98=12),4.01,IF(OR(H98=13,H98=14,H98=15),4.13,IF(OR(H98=16,H98=17,H98=18),4.27,4.4)))))))))), IF(M98="Ա-1", IF(H98=0,2.66,IF(H98=1,2.75,IF(H98=2,2.83,IF(H98=3,2.92,IF(OR(H98=5,H98=4),3.02,IF(OR(H98=6,H98=7),3.11,IF(OR(H98=8,H98=9),3.21,IF(OR(H98=10,H98=11,H98=12),3.31,IF(OR(H98=13,H98=14,H98=15),3.42,IF(OR(H98=16,H98=17,H98=18),3.53,3.64)))))))))), IF(M98="Ա-2", IF(H98=0,2.28,IF(H98=1,2.35,IF(H98=2,2.43,IF(H98=3,2.5,IF(OR(H98=5,H98=4),2.58,IF(OR(H98=6,H98=7),2.66,IF(OR(H98=8,H98=9),2.75,IF(OR(H98=10,H98=11,H98=12),2.83,IF(OR(H98=13,H98=14,H98=15),2.92,IF(OR(H98=16,H98=17,H98=18),3.01,3.11)))))))))),IF(M98="Ա-3", IF(H98=0,1.96,IF(H98=1,2.02,IF(H98=2,2.08,IF(H98=3,2.15,IF(OR(H98=5,H98=4),2.21,IF(OR(H98=6,H98=7),2.28,IF(OR(H98=8,H98=9),2.35,IF(OR(H98=10,H98=11,H98=12),2.42,IF(OR(H98=13,H98=14,H98=15),2.5,IF(OR(H98=16,H98=17,H98=18),2.58,2.66)))))))))), IF(M98="Կ-1", IF(H98=0,1.68,IF(H98=1,1.73,IF(H98=2,1.79,IF(H98=3,1.84,IF(OR(H98=5,H98=4),1.9,IF(OR(H98=6,H98=7),1.96,IF(OR(H98=8,H98=9),2.02,IF(OR(H98=10,H98=11,H98=12),2.08,IF(OR(H98=13,H98=14,H98=15),2.14,IF(OR(H98=16,H98=17,H98=18),2.21,2.28)))))))))), IF(M98="Կ-2", IF(H98=0,1.45,IF(H98=1,1.49,IF(H98=2,1.54,IF(H98=3,1.59,IF(OR(H98=5,H98=4),1.63,IF(OR(H98=6,H98=7),1.68,IF(OR(H98=8,H98=9),1.73,IF(OR(H98=10,H98=11,H98=12),1.79,IF(OR(H98=13,H98=14,H98=15),1.84,IF(OR(H98=16,H98=17,H98=18),1.9,1.95)))))))))),IF(M98="Կ-3", IF(H98=0,1.25,IF(H98=1,1.29,IF(H98=2,1.33,IF(H98=3,1.37,IF(OR(H98=5,H98=4),1.41,IF(OR(H98=6,H98=7),1.45,IF(OR(H98=8,H98=9),1.49,IF(OR(H98=10,H98=11,H98=12),1.54,IF(OR(H98=13,H98=14,H98=15),1.58,IF(OR(H98=16,H98=17,H98=18),1.63,1.68)))))))))), "Error"))))))))))))</f>
        <v>1.79</v>
      </c>
      <c r="J98" s="799">
        <v>83200</v>
      </c>
      <c r="K98" s="799"/>
      <c r="L98" s="799"/>
      <c r="M98" s="822" t="s">
        <v>86</v>
      </c>
      <c r="N98" s="799">
        <f t="shared" si="37"/>
        <v>148928</v>
      </c>
      <c r="O98" s="823">
        <f t="shared" si="38"/>
        <v>148928</v>
      </c>
      <c r="P98" s="823">
        <f t="shared" si="39"/>
        <v>1936064</v>
      </c>
      <c r="Q98" s="592">
        <f t="shared" si="46"/>
        <v>1</v>
      </c>
      <c r="R98" s="592">
        <f t="shared" si="40"/>
        <v>3</v>
      </c>
      <c r="S98" s="588">
        <f t="shared" ref="S98:S140" si="48">IF(Q98&lt;1,0,IF(W98="Բ-1",IF(R98=0,6.94,IF(R98=1,7.17,IF(R98=2,7.41,IF(R98=3,7.66,IF(OR(R98=5,R98=4),7.92,IF(OR(R98=6,R98=7),8.18,IF(OR(R98=8,R98=9),8.46,IF(OR(R98=10,R98=11,R98=12),8.74,IF(OR(R98=13,R98=14,R98=15),9.03,IF(OR(R98=16,R98=17,R98=18),9.33,9.65)))))))))),IF(W98="Բ-2", IF(R98=0,5.71,IF(R98=1,5.89,IF(R98=2,6.09,IF(R98=3,6.29,IF(OR(R98=5,R98=4),6.5,IF(OR(R98=6,R98=7),6.72,IF(OR(R98=8,R98=9),6.94,IF(OR(R98=10,R98=11,R98=12),7.17,IF(OR(R98=13,R98=14,R98=15),7.41,IF(OR(R98=16,R98=17,R98=18),7.65,7.91)))))))))), IF(W98="Գ-1", IF(R98=0,4.7,IF(R98=1,4.86,IF(R98=2,5.01,IF(R98=3,5.18,IF(OR(R98=5,R98=4),5.35,IF(OR(R98=6,R98=7),5.52,IF(OR(R98=8,R98=9),5.71,IF(OR(R98=10,R98=11,R98=12),5.89,IF(OR(R98=13,R98=14,R98=15),6.09,IF(OR(R98=16,R98=17,R98=18),6.29,6.49)))))))))), IF(W98="Գ-2", IF(R98=0,3.88,IF(R98=1,4.01,IF(R98=2,4.14,IF(R98=3,4.27,IF(OR(R98=5,R98=4),4.41,IF(OR(R98=6,R98=7),4.55,IF(OR(R98=8,R98=9),4.7,IF(OR(R98=10,R98=11,R98=12),4.85,IF(OR(R98=13,R98=14,R98=15),5.01,IF(OR(R98=16,R98=17,R98=18),5.17,5.34)))))))))), IF(W98="Գ-3", IF(R98=0,3.21,IF(R98=1,3.31,IF(R98=2,3.42,IF(R98=3,3.53,IF(OR(R98=5,R98=4),3.64,IF(OR(R98=6,R98=7),3.76,IF(OR(R98=8,R98=9),3.88,IF(OR(R98=10,R98=11,R98=12),4.01,IF(OR(R98=13,R98=14,R98=15),4.13,IF(OR(R98=16,R98=17,R98=18),4.27,4.4)))))))))), IF(W98="Ա-1", IF(R98=0,2.66,IF(R98=1,2.75,IF(R98=2,2.83,IF(R98=3,2.92,IF(OR(R98=5,R98=4),3.02,IF(OR(R98=6,R98=7),3.11,IF(OR(R98=8,R98=9),3.21,IF(OR(R98=10,R98=11,R98=12),3.31,IF(OR(R98=13,R98=14,R98=15),3.42,IF(OR(R98=16,R98=17,R98=18),3.53,3.64)))))))))), IF(W98="Ա-2", IF(R98=0,2.28,IF(R98=1,2.35,IF(R98=2,2.43,IF(R98=3,2.5,IF(OR(R98=5,R98=4),2.58,IF(OR(R98=6,R98=7),2.66,IF(OR(R98=8,R98=9),2.75,IF(OR(R98=10,R98=11,R98=12),2.83,IF(OR(R98=13,R98=14,R98=15),2.92,IF(OR(R98=16,R98=17,R98=18),3.01,3.11)))))))))),IF(W98="Ա-3", IF(R98=0,1.96,IF(R98=1,2.02,IF(R98=2,2.08,IF(R98=3,2.15,IF(OR(R98=5,R98=4),2.21,IF(OR(R98=6,R98=7),2.28,IF(OR(R98=8,R98=9),2.35,IF(OR(R98=10,R98=11,R98=12),2.42,IF(OR(R98=13,R98=14,R98=15),2.5,IF(OR(R98=16,R98=17,R98=18),2.58,2.66)))))))))), IF(W98="Կ-1", IF(R98=0,1.68,IF(R98=1,1.73,IF(R98=2,1.79,IF(R98=3,1.84,IF(OR(R98=5,R98=4),1.9,IF(OR(R98=6,R98=7),1.96,IF(OR(R98=8,R98=9),2.02,IF(OR(R98=10,R98=11,R98=12),2.08,IF(OR(R98=13,R98=14,R98=15),2.14,IF(OR(R98=16,R98=17,R98=18),2.21,2.28)))))))))), IF(W98="Կ-2", IF(R98=0,1.45,IF(R98=1,1.49,IF(R98=2,1.54,IF(R98=3,1.59,IF(OR(R98=5,R98=4),1.63,IF(OR(R98=6,R98=7),1.68,IF(OR(R98=8,R98=9),1.73,IF(OR(R98=10,R98=11,R98=12),1.79,IF(OR(R98=13,R98=14,R98=15),1.84,IF(OR(R98=16,R98=17,R98=18),1.9,1.95)))))))))),IF(W98="Կ-3", IF(R98=0,1.25,IF(R98=1,1.29,IF(R98=2,1.33,IF(R98=3,1.37,IF(OR(R98=5,R98=4),1.41,IF(OR(R98=6,R98=7),1.45,IF(OR(R98=8,R98=9),1.49,IF(OR(R98=10,R98=11,R98=12),1.54,IF(OR(R98=13,R98=14,R98=15),1.58,IF(OR(R98=16,R98=17,R98=18),1.63,1.68)))))))))), "Error"))))))))))))</f>
        <v>1.84</v>
      </c>
      <c r="T98" s="456">
        <v>83200</v>
      </c>
      <c r="U98" s="456"/>
      <c r="V98" s="456"/>
      <c r="W98" s="589" t="str">
        <f t="shared" ref="W98:W140" si="49">+M98</f>
        <v>Կ-1</v>
      </c>
      <c r="X98" s="456">
        <f t="shared" si="20"/>
        <v>153088</v>
      </c>
      <c r="Y98" s="590">
        <f t="shared" si="21"/>
        <v>153088</v>
      </c>
      <c r="Z98" s="590">
        <f t="shared" si="41"/>
        <v>1990144</v>
      </c>
      <c r="AA98" s="592">
        <f t="shared" si="44"/>
        <v>1</v>
      </c>
      <c r="AB98" s="592">
        <f t="shared" ref="AB98:AB140" si="50">+R98+1</f>
        <v>4</v>
      </c>
      <c r="AC98" s="588">
        <f t="shared" ref="AC98:AC140" si="51">IF(AA98&lt;1,0,IF(AG98="Բ-1",IF(AB98=0,6.94,IF(AB98=1,7.17,IF(AB98=2,7.41,IF(AB98=3,7.66,IF(OR(AB98=5,AB98=4),7.92,IF(OR(AB98=6,AB98=7),8.18,IF(OR(AB98=8,AB98=9),8.46,IF(OR(AB98=10,AB98=11,AB98=12),8.74,IF(OR(AB98=13,AB98=14,AB98=15),9.03,IF(OR(AB98=16,AB98=17,AB98=18),9.33,9.65)))))))))),IF(AG98="Բ-2", IF(AB98=0,5.71,IF(AB98=1,5.89,IF(AB98=2,6.09,IF(AB98=3,6.29,IF(OR(AB98=5,AB98=4),6.5,IF(OR(AB98=6,AB98=7),6.72,IF(OR(AB98=8,AB98=9),6.94,IF(OR(AB98=10,AB98=11,AB98=12),7.17,IF(OR(AB98=13,AB98=14,AB98=15),7.41,IF(OR(AB98=16,AB98=17,AB98=18),7.65,7.91)))))))))), IF(AG98="Գ-1", IF(AB98=0,4.7,IF(AB98=1,4.86,IF(AB98=2,5.01,IF(AB98=3,5.18,IF(OR(AB98=5,AB98=4),5.35,IF(OR(AB98=6,AB98=7),5.52,IF(OR(AB98=8,AB98=9),5.71,IF(OR(AB98=10,AB98=11,AB98=12),5.89,IF(OR(AB98=13,AB98=14,AB98=15),6.09,IF(OR(AB98=16,AB98=17,AB98=18),6.29,6.49)))))))))), IF(AG98="Գ-2", IF(AB98=0,3.88,IF(AB98=1,4.01,IF(AB98=2,4.14,IF(AB98=3,4.27,IF(OR(AB98=5,AB98=4),4.41,IF(OR(AB98=6,AB98=7),4.55,IF(OR(AB98=8,AB98=9),4.7,IF(OR(AB98=10,AB98=11,AB98=12),4.85,IF(OR(AB98=13,AB98=14,AB98=15),5.01,IF(OR(AB98=16,AB98=17,AB98=18),5.17,5.34)))))))))), IF(AG98="Գ-3", IF(AB98=0,3.21,IF(AB98=1,3.31,IF(AB98=2,3.42,IF(AB98=3,3.53,IF(OR(AB98=5,AB98=4),3.64,IF(OR(AB98=6,AB98=7),3.76,IF(OR(AB98=8,AB98=9),3.88,IF(OR(AB98=10,AB98=11,AB98=12),4.01,IF(OR(AB98=13,AB98=14,AB98=15),4.13,IF(OR(AB98=16,AB98=17,AB98=18),4.27,4.4)))))))))), IF(AG98="Ա-1", IF(AB98=0,2.66,IF(AB98=1,2.75,IF(AB98=2,2.83,IF(AB98=3,2.92,IF(OR(AB98=5,AB98=4),3.02,IF(OR(AB98=6,AB98=7),3.11,IF(OR(AB98=8,AB98=9),3.21,IF(OR(AB98=10,AB98=11,AB98=12),3.31,IF(OR(AB98=13,AB98=14,AB98=15),3.42,IF(OR(AB98=16,AB98=17,AB98=18),3.53,3.64)))))))))), IF(AG98="Ա-2", IF(AB98=0,2.28,IF(AB98=1,2.35,IF(AB98=2,2.43,IF(AB98=3,2.5,IF(OR(AB98=5,AB98=4),2.58,IF(OR(AB98=6,AB98=7),2.66,IF(OR(AB98=8,AB98=9),2.75,IF(OR(AB98=10,AB98=11,AB98=12),2.83,IF(OR(AB98=13,AB98=14,AB98=15),2.92,IF(OR(AB98=16,AB98=17,AB98=18),3.01,3.11)))))))))),IF(AG98="Ա-3", IF(AB98=0,1.96,IF(AB98=1,2.02,IF(AB98=2,2.08,IF(AB98=3,2.15,IF(OR(AB98=5,AB98=4),2.21,IF(OR(AB98=6,AB98=7),2.28,IF(OR(AB98=8,AB98=9),2.35,IF(OR(AB98=10,AB98=11,AB98=12),2.42,IF(OR(AB98=13,AB98=14,AB98=15),2.5,IF(OR(AB98=16,AB98=17,AB98=18),2.58,2.66)))))))))), IF(AG98="Կ-1", IF(AB98=0,1.68,IF(AB98=1,1.73,IF(AB98=2,1.79,IF(AB98=3,1.84,IF(OR(AB98=5,AB98=4),1.9,IF(OR(AB98=6,AB98=7),1.96,IF(OR(AB98=8,AB98=9),2.02,IF(OR(AB98=10,AB98=11,AB98=12),2.08,IF(OR(AB98=13,AB98=14,AB98=15),2.14,IF(OR(AB98=16,AB98=17,AB98=18),2.21,2.28)))))))))), IF(AG98="Կ-2", IF(AB98=0,1.45,IF(AB98=1,1.49,IF(AB98=2,1.54,IF(AB98=3,1.59,IF(OR(AB98=5,AB98=4),1.63,IF(OR(AB98=6,AB98=7),1.68,IF(OR(AB98=8,AB98=9),1.73,IF(OR(AB98=10,AB98=11,AB98=12),1.79,IF(OR(AB98=13,AB98=14,AB98=15),1.84,IF(OR(AB98=16,AB98=17,AB98=18),1.9,1.95)))))))))),IF(AG98="Կ-3", IF(AB98=0,1.25,IF(AB98=1,1.29,IF(AB98=2,1.33,IF(AB98=3,1.37,IF(OR(AB98=5,AB98=4),1.41,IF(OR(AB98=6,AB98=7),1.45,IF(OR(AB98=8,AB98=9),1.49,IF(OR(AB98=10,AB98=11,AB98=12),1.54,IF(OR(AB98=13,AB98=14,AB98=15),1.58,IF(OR(AB98=16,AB98=17,AB98=18),1.63,1.68)))))))))), "Error"))))))))))))</f>
        <v>1.9</v>
      </c>
      <c r="AD98" s="456">
        <v>83200</v>
      </c>
      <c r="AE98" s="456"/>
      <c r="AF98" s="456"/>
      <c r="AG98" s="589" t="str">
        <f t="shared" ref="AG98:AG140" si="52">+W98</f>
        <v>Կ-1</v>
      </c>
      <c r="AH98" s="456">
        <f t="shared" si="22"/>
        <v>158080</v>
      </c>
      <c r="AI98" s="590">
        <f t="shared" si="23"/>
        <v>158080</v>
      </c>
      <c r="AJ98" s="590">
        <f t="shared" si="42"/>
        <v>2055040</v>
      </c>
      <c r="AK98" s="592">
        <f t="shared" si="45"/>
        <v>1</v>
      </c>
      <c r="AL98" s="592">
        <f t="shared" ref="AL98:AL140" si="53">+AB98+1</f>
        <v>5</v>
      </c>
      <c r="AM98" s="588">
        <f t="shared" ref="AM98:AM140" si="54">IF(AK98&lt;1,0,IF(AQ98="Բ-1",IF(AL98=0,6.94,IF(AL98=1,7.17,IF(AL98=2,7.41,IF(AL98=3,7.66,IF(OR(AL98=5,AL98=4),7.92,IF(OR(AL98=6,AL98=7),8.18,IF(OR(AL98=8,AL98=9),8.46,IF(OR(AL98=10,AL98=11,AL98=12),8.74,IF(OR(AL98=13,AL98=14,AL98=15),9.03,IF(OR(AL98=16,AL98=17,AL98=18),9.33,9.65)))))))))),IF(AQ98="Բ-2", IF(AL98=0,5.71,IF(AL98=1,5.89,IF(AL98=2,6.09,IF(AL98=3,6.29,IF(OR(AL98=5,AL98=4),6.5,IF(OR(AL98=6,AL98=7),6.72,IF(OR(AL98=8,AL98=9),6.94,IF(OR(AL98=10,AL98=11,AL98=12),7.17,IF(OR(AL98=13,AL98=14,AL98=15),7.41,IF(OR(AL98=16,AL98=17,AL98=18),7.65,7.91)))))))))), IF(AQ98="Գ-1", IF(AL98=0,4.7,IF(AL98=1,4.86,IF(AL98=2,5.01,IF(AL98=3,5.18,IF(OR(AL98=5,AL98=4),5.35,IF(OR(AL98=6,AL98=7),5.52,IF(OR(AL98=8,AL98=9),5.71,IF(OR(AL98=10,AL98=11,AL98=12),5.89,IF(OR(AL98=13,AL98=14,AL98=15),6.09,IF(OR(AL98=16,AL98=17,AL98=18),6.29,6.49)))))))))), IF(AQ98="Գ-2", IF(AL98=0,3.88,IF(AL98=1,4.01,IF(AL98=2,4.14,IF(AL98=3,4.27,IF(OR(AL98=5,AL98=4),4.41,IF(OR(AL98=6,AL98=7),4.55,IF(OR(AL98=8,AL98=9),4.7,IF(OR(AL98=10,AL98=11,AL98=12),4.85,IF(OR(AL98=13,AL98=14,AL98=15),5.01,IF(OR(AL98=16,AL98=17,AL98=18),5.17,5.34)))))))))), IF(AQ98="Գ-3", IF(AL98=0,3.21,IF(AL98=1,3.31,IF(AL98=2,3.42,IF(AL98=3,3.53,IF(OR(AL98=5,AL98=4),3.64,IF(OR(AL98=6,AL98=7),3.76,IF(OR(AL98=8,AL98=9),3.88,IF(OR(AL98=10,AL98=11,AL98=12),4.01,IF(OR(AL98=13,AL98=14,AL98=15),4.13,IF(OR(AL98=16,AL98=17,AL98=18),4.27,4.4)))))))))), IF(AQ98="Ա-1", IF(AL98=0,2.66,IF(AL98=1,2.75,IF(AL98=2,2.83,IF(AL98=3,2.92,IF(OR(AL98=5,AL98=4),3.02,IF(OR(AL98=6,AL98=7),3.11,IF(OR(AL98=8,AL98=9),3.21,IF(OR(AL98=10,AL98=11,AL98=12),3.31,IF(OR(AL98=13,AL98=14,AL98=15),3.42,IF(OR(AL98=16,AL98=17,AL98=18),3.53,3.64)))))))))), IF(AQ98="Ա-2", IF(AL98=0,2.28,IF(AL98=1,2.35,IF(AL98=2,2.43,IF(AL98=3,2.5,IF(OR(AL98=5,AL98=4),2.58,IF(OR(AL98=6,AL98=7),2.66,IF(OR(AL98=8,AL98=9),2.75,IF(OR(AL98=10,AL98=11,AL98=12),2.83,IF(OR(AL98=13,AL98=14,AL98=15),2.92,IF(OR(AL98=16,AL98=17,AL98=18),3.01,3.11)))))))))),IF(AQ98="Ա-3", IF(AL98=0,1.96,IF(AL98=1,2.02,IF(AL98=2,2.08,IF(AL98=3,2.15,IF(OR(AL98=5,AL98=4),2.21,IF(OR(AL98=6,AL98=7),2.28,IF(OR(AL98=8,AL98=9),2.35,IF(OR(AL98=10,AL98=11,AL98=12),2.42,IF(OR(AL98=13,AL98=14,AL98=15),2.5,IF(OR(AL98=16,AL98=17,AL98=18),2.58,2.66)))))))))), IF(AQ98="Կ-1", IF(AL98=0,1.68,IF(AL98=1,1.73,IF(AL98=2,1.79,IF(AL98=3,1.84,IF(OR(AL98=5,AL98=4),1.9,IF(OR(AL98=6,AL98=7),1.96,IF(OR(AL98=8,AL98=9),2.02,IF(OR(AL98=10,AL98=11,AL98=12),2.08,IF(OR(AL98=13,AL98=14,AL98=15),2.14,IF(OR(AL98=16,AL98=17,AL98=18),2.21,2.28)))))))))), IF(AQ98="Կ-2", IF(AL98=0,1.45,IF(AL98=1,1.49,IF(AL98=2,1.54,IF(AL98=3,1.59,IF(OR(AL98=5,AL98=4),1.63,IF(OR(AL98=6,AL98=7),1.68,IF(OR(AL98=8,AL98=9),1.73,IF(OR(AL98=10,AL98=11,AL98=12),1.79,IF(OR(AL98=13,AL98=14,AL98=15),1.84,IF(OR(AL98=16,AL98=17,AL98=18),1.9,1.95)))))))))),IF(AQ98="Կ-3", IF(AL98=0,1.25,IF(AL98=1,1.29,IF(AL98=2,1.33,IF(AL98=3,1.37,IF(OR(AL98=5,AL98=4),1.41,IF(OR(AL98=6,AL98=7),1.45,IF(OR(AL98=8,AL98=9),1.49,IF(OR(AL98=10,AL98=11,AL98=12),1.54,IF(OR(AL98=13,AL98=14,AL98=15),1.58,IF(OR(AL98=16,AL98=17,AL98=18),1.63,1.68)))))))))), "Error"))))))))))))</f>
        <v>1.9</v>
      </c>
      <c r="AN98" s="456">
        <v>83200</v>
      </c>
      <c r="AO98" s="456"/>
      <c r="AP98" s="456"/>
      <c r="AQ98" s="589" t="str">
        <f t="shared" ref="AQ98:AQ140" si="55">+AG98</f>
        <v>Կ-1</v>
      </c>
      <c r="AR98" s="456">
        <f t="shared" si="24"/>
        <v>158080</v>
      </c>
      <c r="AS98" s="590">
        <f t="shared" si="25"/>
        <v>158080</v>
      </c>
      <c r="AT98" s="590">
        <f t="shared" si="43"/>
        <v>2055040</v>
      </c>
    </row>
    <row r="99" spans="2:46" s="587" customFormat="1" ht="50.25" customHeight="1">
      <c r="B99" s="816">
        <v>78</v>
      </c>
      <c r="C99" s="849" t="s">
        <v>1599</v>
      </c>
      <c r="D99" s="828" t="s">
        <v>1960</v>
      </c>
      <c r="E99" s="818">
        <v>1984</v>
      </c>
      <c r="F99" s="831" t="s">
        <v>95</v>
      </c>
      <c r="G99" s="820">
        <v>1</v>
      </c>
      <c r="H99" s="827">
        <v>3</v>
      </c>
      <c r="I99" s="821">
        <f t="shared" si="47"/>
        <v>5.18</v>
      </c>
      <c r="J99" s="799">
        <v>83200</v>
      </c>
      <c r="K99" s="799"/>
      <c r="L99" s="799"/>
      <c r="M99" s="822" t="s">
        <v>82</v>
      </c>
      <c r="N99" s="799">
        <f t="shared" ref="N99:N141" si="56">J99*I99</f>
        <v>430976</v>
      </c>
      <c r="O99" s="823">
        <f t="shared" si="38"/>
        <v>430976</v>
      </c>
      <c r="P99" s="823">
        <f t="shared" ref="P99:P141" si="57">+O99*13</f>
        <v>5602688</v>
      </c>
      <c r="Q99" s="592">
        <v>1</v>
      </c>
      <c r="R99" s="592">
        <f t="shared" si="40"/>
        <v>4</v>
      </c>
      <c r="S99" s="588">
        <f t="shared" si="48"/>
        <v>5.35</v>
      </c>
      <c r="T99" s="456">
        <v>83200</v>
      </c>
      <c r="U99" s="456"/>
      <c r="V99" s="456"/>
      <c r="W99" s="589" t="str">
        <f t="shared" si="49"/>
        <v>Գ-1</v>
      </c>
      <c r="X99" s="456">
        <f t="shared" ref="X99:X153" si="58">T99*S99</f>
        <v>445119.99999999994</v>
      </c>
      <c r="Y99" s="590">
        <f t="shared" ref="Y99:Y153" si="59">+U99+V99+X99</f>
        <v>445119.99999999994</v>
      </c>
      <c r="Z99" s="590">
        <f t="shared" ref="Z99:Z141" si="60">+Y99*13</f>
        <v>5786559.9999999991</v>
      </c>
      <c r="AA99" s="592">
        <v>1</v>
      </c>
      <c r="AB99" s="592">
        <f t="shared" si="50"/>
        <v>5</v>
      </c>
      <c r="AC99" s="588">
        <f t="shared" si="51"/>
        <v>5.35</v>
      </c>
      <c r="AD99" s="456">
        <v>83200</v>
      </c>
      <c r="AE99" s="456"/>
      <c r="AF99" s="456"/>
      <c r="AG99" s="589" t="str">
        <f t="shared" si="52"/>
        <v>Գ-1</v>
      </c>
      <c r="AH99" s="456">
        <f t="shared" ref="AH99:AH153" si="61">AD99*AC99</f>
        <v>445119.99999999994</v>
      </c>
      <c r="AI99" s="590">
        <f t="shared" ref="AI99:AI153" si="62">AH99+AE99+AF99</f>
        <v>445119.99999999994</v>
      </c>
      <c r="AJ99" s="590">
        <f t="shared" ref="AJ99:AJ141" si="63">+AI99*13</f>
        <v>5786559.9999999991</v>
      </c>
      <c r="AK99" s="592">
        <v>1</v>
      </c>
      <c r="AL99" s="592">
        <f t="shared" si="53"/>
        <v>6</v>
      </c>
      <c r="AM99" s="588">
        <f t="shared" si="54"/>
        <v>5.52</v>
      </c>
      <c r="AN99" s="456">
        <v>83200</v>
      </c>
      <c r="AO99" s="456"/>
      <c r="AP99" s="456"/>
      <c r="AQ99" s="589" t="str">
        <f t="shared" si="55"/>
        <v>Գ-1</v>
      </c>
      <c r="AR99" s="456">
        <f t="shared" ref="AR99:AR153" si="64">AN99*AM99</f>
        <v>459263.99999999994</v>
      </c>
      <c r="AS99" s="590">
        <f t="shared" ref="AS99:AS153" si="65">AR99+AO99+AP99</f>
        <v>459263.99999999994</v>
      </c>
      <c r="AT99" s="590">
        <f t="shared" ref="AT99:AT141" si="66">+AS99*13</f>
        <v>5970431.9999999991</v>
      </c>
    </row>
    <row r="100" spans="2:46" s="587" customFormat="1" ht="54.75" customHeight="1">
      <c r="B100" s="816">
        <v>79</v>
      </c>
      <c r="C100" s="849" t="s">
        <v>1600</v>
      </c>
      <c r="D100" s="828" t="s">
        <v>1960</v>
      </c>
      <c r="E100" s="818">
        <v>1979</v>
      </c>
      <c r="F100" s="831" t="s">
        <v>993</v>
      </c>
      <c r="G100" s="820">
        <v>1</v>
      </c>
      <c r="H100" s="827">
        <v>4</v>
      </c>
      <c r="I100" s="821">
        <f t="shared" si="47"/>
        <v>4.41</v>
      </c>
      <c r="J100" s="799">
        <v>83200</v>
      </c>
      <c r="K100" s="799"/>
      <c r="L100" s="799"/>
      <c r="M100" s="822" t="s">
        <v>83</v>
      </c>
      <c r="N100" s="799">
        <f t="shared" si="56"/>
        <v>366912</v>
      </c>
      <c r="O100" s="823">
        <f t="shared" si="38"/>
        <v>366912</v>
      </c>
      <c r="P100" s="823">
        <f t="shared" si="57"/>
        <v>4769856</v>
      </c>
      <c r="Q100" s="592">
        <v>1</v>
      </c>
      <c r="R100" s="592">
        <f t="shared" si="40"/>
        <v>5</v>
      </c>
      <c r="S100" s="588">
        <f t="shared" si="48"/>
        <v>4.41</v>
      </c>
      <c r="T100" s="456">
        <v>83200</v>
      </c>
      <c r="U100" s="456"/>
      <c r="V100" s="456"/>
      <c r="W100" s="589" t="str">
        <f t="shared" si="49"/>
        <v>Գ-2</v>
      </c>
      <c r="X100" s="456">
        <f t="shared" si="58"/>
        <v>366912</v>
      </c>
      <c r="Y100" s="590">
        <f t="shared" si="59"/>
        <v>366912</v>
      </c>
      <c r="Z100" s="590">
        <f t="shared" si="60"/>
        <v>4769856</v>
      </c>
      <c r="AA100" s="592">
        <v>1</v>
      </c>
      <c r="AB100" s="592">
        <f t="shared" si="50"/>
        <v>6</v>
      </c>
      <c r="AC100" s="588">
        <f t="shared" si="51"/>
        <v>4.55</v>
      </c>
      <c r="AD100" s="456">
        <v>83200</v>
      </c>
      <c r="AE100" s="456"/>
      <c r="AF100" s="456"/>
      <c r="AG100" s="589" t="str">
        <f t="shared" si="52"/>
        <v>Գ-2</v>
      </c>
      <c r="AH100" s="456">
        <f t="shared" si="61"/>
        <v>378560</v>
      </c>
      <c r="AI100" s="590">
        <f t="shared" si="62"/>
        <v>378560</v>
      </c>
      <c r="AJ100" s="590">
        <f t="shared" si="63"/>
        <v>4921280</v>
      </c>
      <c r="AK100" s="592">
        <v>1</v>
      </c>
      <c r="AL100" s="592">
        <f t="shared" si="53"/>
        <v>7</v>
      </c>
      <c r="AM100" s="588">
        <f t="shared" si="54"/>
        <v>4.55</v>
      </c>
      <c r="AN100" s="456">
        <v>83200</v>
      </c>
      <c r="AO100" s="456"/>
      <c r="AP100" s="456"/>
      <c r="AQ100" s="589" t="str">
        <f t="shared" si="55"/>
        <v>Գ-2</v>
      </c>
      <c r="AR100" s="456">
        <f t="shared" si="64"/>
        <v>378560</v>
      </c>
      <c r="AS100" s="590">
        <f t="shared" si="65"/>
        <v>378560</v>
      </c>
      <c r="AT100" s="590">
        <f t="shared" si="66"/>
        <v>4921280</v>
      </c>
    </row>
    <row r="101" spans="2:46" s="587" customFormat="1" ht="54.75" customHeight="1">
      <c r="B101" s="816">
        <v>80</v>
      </c>
      <c r="C101" s="849" t="s">
        <v>1601</v>
      </c>
      <c r="D101" s="828" t="s">
        <v>1960</v>
      </c>
      <c r="E101" s="818">
        <v>1973</v>
      </c>
      <c r="F101" s="831" t="s">
        <v>993</v>
      </c>
      <c r="G101" s="820">
        <v>1</v>
      </c>
      <c r="H101" s="827">
        <v>1</v>
      </c>
      <c r="I101" s="821">
        <f>IF(G101&lt;1,0,IF(M101="Բ-1",IF(H101=0,6.94,IF(H101=1,7.17,IF(H101=2,7.41,IF(H101=3,7.66,IF(OR(H101=5,H101=4),7.92,IF(OR(H101=6,H101=7),8.18,IF(OR(H101=8,H101=9),8.46,IF(OR(H101=10,H101=11,H101=12),8.74,IF(OR(H101=13,H101=14,H101=15),9.03,IF(OR(H101=16,H101=17,H101=18),9.33,9.65)))))))))),IF(M101="Բ-2", IF(H101=0,5.71,IF(H101=1,5.89,IF(H101=2,6.09,IF(H101=3,6.29,IF(OR(H101=5,H101=4),6.5,IF(OR(H101=6,H101=7),6.72,IF(OR(H101=8,H101=9),6.94,IF(OR(H101=10,H101=11,H101=12),7.17,IF(OR(H101=13,H101=14,H101=15),7.41,IF(OR(H101=16,H101=17,H101=18),7.65,7.91)))))))))), IF(M101="Գ-1", IF(H101=0,4.7,IF(H101=1,4.86,IF(H101=2,5.01,IF(H101=3,5.18,IF(OR(H101=5,H101=4),5.35,IF(OR(H101=6,H101=7),5.52,IF(OR(H101=8,H101=9),5.71,IF(OR(H101=10,H101=11,H101=12),5.89,IF(OR(H101=13,H101=14,H101=15),6.09,IF(OR(H101=16,H101=17,H101=18),6.29,6.49)))))))))), IF(M101="Գ-2", IF(H101=0,3.88,IF(H101=1,4.01,IF(H101=2,4.14,IF(H101=3,4.27,IF(OR(H101=5,H101=4),4.41,IF(OR(H101=6,H101=7),4.55,IF(OR(H101=8,H101=9),4.7,IF(OR(H101=10,H101=11,H101=12),4.85,IF(OR(H101=13,H101=14,H101=15),5.01,IF(OR(H101=16,H101=17,H101=18),5.17,5.34)))))))))), IF(M101="Գ-3", IF(H101=0,3.21,IF(H101=1,3.31,IF(H101=2,3.42,IF(H101=3,3.53,IF(OR(H101=5,H101=4),3.64,IF(OR(H101=6,H101=7),3.76,IF(OR(H101=8,H101=9),3.88,IF(OR(H101=10,H101=11,H101=12),4.01,IF(OR(H101=13,H101=14,H101=15),4.13,IF(OR(H101=16,H101=17,H101=18),4.27,4.4)))))))))), IF(M101="Ա-1", IF(H101=0,2.66,IF(H101=1,2.75,IF(H101=2,2.83,IF(H101=3,2.92,IF(OR(H101=5,H101=4),3.02,IF(OR(H101=6,H101=7),3.11,IF(OR(H101=8,H101=9),3.21,IF(OR(H101=10,H101=11,H101=12),3.31,IF(OR(H101=13,H101=14,H101=15),3.42,IF(OR(H101=16,H101=17,H101=18),3.53,3.64)))))))))), IF(M101="Ա-2", IF(H101=0,2.28,IF(H101=1,2.35,IF(H101=2,2.43,IF(H101=3,2.5,IF(OR(H101=5,H101=4),2.58,IF(OR(H101=6,H101=7),2.66,IF(OR(H101=8,H101=9),2.75,IF(OR(H101=10,H101=11,H101=12),2.83,IF(OR(H101=13,H101=14,H101=15),2.92,IF(OR(H101=16,H101=17,H101=18),3.01,3.11)))))))))),IF(M101="Ա-3", IF(H101=0,1.96,IF(H101=1,2.02,IF(H101=2,2.08,IF(H101=3,2.15,IF(OR(H101=5,H101=4),2.21,IF(OR(H101=6,H101=7),2.28,IF(OR(H101=8,H101=9),2.35,IF(OR(H101=10,H101=11,H101=12),2.42,IF(OR(H101=13,H101=14,H101=15),2.5,IF(OR(H101=16,H101=17,H101=18),2.58,2.66)))))))))), IF(M101="Կ-1", IF(H101=0,1.68,IF(H101=1,1.73,IF(H101=2,1.79,IF(H101=3,1.84,IF(OR(H101=5,H101=4),1.9,IF(OR(H101=6,H101=7),1.96,IF(OR(H101=8,H101=9),2.02,IF(OR(H101=10,H101=11,H101=12),2.08,IF(OR(H101=13,H101=14,H101=15),2.14,IF(OR(H101=16,H101=17,H101=18),2.21,2.28)))))))))), IF(M101="Կ-2", IF(H101=0,1.45,IF(H101=1,1.49,IF(H101=2,1.54,IF(H101=3,1.59,IF(OR(H101=5,H101=4),1.63,IF(OR(H101=6,H101=7),1.68,IF(OR(H101=8,H101=9),1.73,IF(OR(H101=10,H101=11,H101=12),1.79,IF(OR(H101=13,H101=14,H101=15),1.84,IF(OR(H101=16,H101=17,H101=18),1.9,1.95)))))))))),IF(M101="Կ-3", IF(H101=0,1.25,IF(H101=1,1.29,IF(H101=2,1.33,IF(H101=3,1.37,IF(OR(H101=5,H101=4),1.41,IF(OR(H101=6,H101=7),1.45,IF(OR(H101=8,H101=9),1.49,IF(OR(H101=10,H101=11,H101=12),1.54,IF(OR(H101=13,H101=14,H101=15),1.58,IF(OR(H101=16,H101=17,H101=18),1.63,1.68)))))))))), "Error"))))))))))))</f>
        <v>4.01</v>
      </c>
      <c r="J101" s="799">
        <v>83200</v>
      </c>
      <c r="K101" s="799"/>
      <c r="L101" s="799"/>
      <c r="M101" s="822" t="s">
        <v>83</v>
      </c>
      <c r="N101" s="799">
        <f>J101*I101</f>
        <v>333632</v>
      </c>
      <c r="O101" s="823">
        <f>I101*J101+K101+L101</f>
        <v>333632</v>
      </c>
      <c r="P101" s="823">
        <f>+O101*13</f>
        <v>4337216</v>
      </c>
      <c r="Q101" s="592">
        <v>1</v>
      </c>
      <c r="R101" s="592">
        <f>+H101+1</f>
        <v>2</v>
      </c>
      <c r="S101" s="588">
        <f>IF(Q101&lt;1,0,IF(W101="Բ-1",IF(R101=0,6.94,IF(R101=1,7.17,IF(R101=2,7.41,IF(R101=3,7.66,IF(OR(R101=5,R101=4),7.92,IF(OR(R101=6,R101=7),8.18,IF(OR(R101=8,R101=9),8.46,IF(OR(R101=10,R101=11,R101=12),8.74,IF(OR(R101=13,R101=14,R101=15),9.03,IF(OR(R101=16,R101=17,R101=18),9.33,9.65)))))))))),IF(W101="Բ-2", IF(R101=0,5.71,IF(R101=1,5.89,IF(R101=2,6.09,IF(R101=3,6.29,IF(OR(R101=5,R101=4),6.5,IF(OR(R101=6,R101=7),6.72,IF(OR(R101=8,R101=9),6.94,IF(OR(R101=10,R101=11,R101=12),7.17,IF(OR(R101=13,R101=14,R101=15),7.41,IF(OR(R101=16,R101=17,R101=18),7.65,7.91)))))))))), IF(W101="Գ-1", IF(R101=0,4.7,IF(R101=1,4.86,IF(R101=2,5.01,IF(R101=3,5.18,IF(OR(R101=5,R101=4),5.35,IF(OR(R101=6,R101=7),5.52,IF(OR(R101=8,R101=9),5.71,IF(OR(R101=10,R101=11,R101=12),5.89,IF(OR(R101=13,R101=14,R101=15),6.09,IF(OR(R101=16,R101=17,R101=18),6.29,6.49)))))))))), IF(W101="Գ-2", IF(R101=0,3.88,IF(R101=1,4.01,IF(R101=2,4.14,IF(R101=3,4.27,IF(OR(R101=5,R101=4),4.41,IF(OR(R101=6,R101=7),4.55,IF(OR(R101=8,R101=9),4.7,IF(OR(R101=10,R101=11,R101=12),4.85,IF(OR(R101=13,R101=14,R101=15),5.01,IF(OR(R101=16,R101=17,R101=18),5.17,5.34)))))))))), IF(W101="Գ-3", IF(R101=0,3.21,IF(R101=1,3.31,IF(R101=2,3.42,IF(R101=3,3.53,IF(OR(R101=5,R101=4),3.64,IF(OR(R101=6,R101=7),3.76,IF(OR(R101=8,R101=9),3.88,IF(OR(R101=10,R101=11,R101=12),4.01,IF(OR(R101=13,R101=14,R101=15),4.13,IF(OR(R101=16,R101=17,R101=18),4.27,4.4)))))))))), IF(W101="Ա-1", IF(R101=0,2.66,IF(R101=1,2.75,IF(R101=2,2.83,IF(R101=3,2.92,IF(OR(R101=5,R101=4),3.02,IF(OR(R101=6,R101=7),3.11,IF(OR(R101=8,R101=9),3.21,IF(OR(R101=10,R101=11,R101=12),3.31,IF(OR(R101=13,R101=14,R101=15),3.42,IF(OR(R101=16,R101=17,R101=18),3.53,3.64)))))))))), IF(W101="Ա-2", IF(R101=0,2.28,IF(R101=1,2.35,IF(R101=2,2.43,IF(R101=3,2.5,IF(OR(R101=5,R101=4),2.58,IF(OR(R101=6,R101=7),2.66,IF(OR(R101=8,R101=9),2.75,IF(OR(R101=10,R101=11,R101=12),2.83,IF(OR(R101=13,R101=14,R101=15),2.92,IF(OR(R101=16,R101=17,R101=18),3.01,3.11)))))))))),IF(W101="Ա-3", IF(R101=0,1.96,IF(R101=1,2.02,IF(R101=2,2.08,IF(R101=3,2.15,IF(OR(R101=5,R101=4),2.21,IF(OR(R101=6,R101=7),2.28,IF(OR(R101=8,R101=9),2.35,IF(OR(R101=10,R101=11,R101=12),2.42,IF(OR(R101=13,R101=14,R101=15),2.5,IF(OR(R101=16,R101=17,R101=18),2.58,2.66)))))))))), IF(W101="Կ-1", IF(R101=0,1.68,IF(R101=1,1.73,IF(R101=2,1.79,IF(R101=3,1.84,IF(OR(R101=5,R101=4),1.9,IF(OR(R101=6,R101=7),1.96,IF(OR(R101=8,R101=9),2.02,IF(OR(R101=10,R101=11,R101=12),2.08,IF(OR(R101=13,R101=14,R101=15),2.14,IF(OR(R101=16,R101=17,R101=18),2.21,2.28)))))))))), IF(W101="Կ-2", IF(R101=0,1.45,IF(R101=1,1.49,IF(R101=2,1.54,IF(R101=3,1.59,IF(OR(R101=5,R101=4),1.63,IF(OR(R101=6,R101=7),1.68,IF(OR(R101=8,R101=9),1.73,IF(OR(R101=10,R101=11,R101=12),1.79,IF(OR(R101=13,R101=14,R101=15),1.84,IF(OR(R101=16,R101=17,R101=18),1.9,1.95)))))))))),IF(W101="Կ-3", IF(R101=0,1.25,IF(R101=1,1.29,IF(R101=2,1.33,IF(R101=3,1.37,IF(OR(R101=5,R101=4),1.41,IF(OR(R101=6,R101=7),1.45,IF(OR(R101=8,R101=9),1.49,IF(OR(R101=10,R101=11,R101=12),1.54,IF(OR(R101=13,R101=14,R101=15),1.58,IF(OR(R101=16,R101=17,R101=18),1.63,1.68)))))))))), "Error"))))))))))))</f>
        <v>4.1399999999999997</v>
      </c>
      <c r="T101" s="456">
        <v>83200</v>
      </c>
      <c r="U101" s="456"/>
      <c r="V101" s="456"/>
      <c r="W101" s="589" t="str">
        <f>+M101</f>
        <v>Գ-2</v>
      </c>
      <c r="X101" s="456">
        <f>T101*S101</f>
        <v>344448</v>
      </c>
      <c r="Y101" s="590">
        <f>+U101+V101+X101</f>
        <v>344448</v>
      </c>
      <c r="Z101" s="590">
        <f>+Y101*13</f>
        <v>4477824</v>
      </c>
      <c r="AA101" s="592">
        <v>1</v>
      </c>
      <c r="AB101" s="592">
        <f>+R101+1</f>
        <v>3</v>
      </c>
      <c r="AC101" s="588">
        <f>IF(AA101&lt;1,0,IF(AG101="Բ-1",IF(AB101=0,6.94,IF(AB101=1,7.17,IF(AB101=2,7.41,IF(AB101=3,7.66,IF(OR(AB101=5,AB101=4),7.92,IF(OR(AB101=6,AB101=7),8.18,IF(OR(AB101=8,AB101=9),8.46,IF(OR(AB101=10,AB101=11,AB101=12),8.74,IF(OR(AB101=13,AB101=14,AB101=15),9.03,IF(OR(AB101=16,AB101=17,AB101=18),9.33,9.65)))))))))),IF(AG101="Բ-2", IF(AB101=0,5.71,IF(AB101=1,5.89,IF(AB101=2,6.09,IF(AB101=3,6.29,IF(OR(AB101=5,AB101=4),6.5,IF(OR(AB101=6,AB101=7),6.72,IF(OR(AB101=8,AB101=9),6.94,IF(OR(AB101=10,AB101=11,AB101=12),7.17,IF(OR(AB101=13,AB101=14,AB101=15),7.41,IF(OR(AB101=16,AB101=17,AB101=18),7.65,7.91)))))))))), IF(AG101="Գ-1", IF(AB101=0,4.7,IF(AB101=1,4.86,IF(AB101=2,5.01,IF(AB101=3,5.18,IF(OR(AB101=5,AB101=4),5.35,IF(OR(AB101=6,AB101=7),5.52,IF(OR(AB101=8,AB101=9),5.71,IF(OR(AB101=10,AB101=11,AB101=12),5.89,IF(OR(AB101=13,AB101=14,AB101=15),6.09,IF(OR(AB101=16,AB101=17,AB101=18),6.29,6.49)))))))))), IF(AG101="Գ-2", IF(AB101=0,3.88,IF(AB101=1,4.01,IF(AB101=2,4.14,IF(AB101=3,4.27,IF(OR(AB101=5,AB101=4),4.41,IF(OR(AB101=6,AB101=7),4.55,IF(OR(AB101=8,AB101=9),4.7,IF(OR(AB101=10,AB101=11,AB101=12),4.85,IF(OR(AB101=13,AB101=14,AB101=15),5.01,IF(OR(AB101=16,AB101=17,AB101=18),5.17,5.34)))))))))), IF(AG101="Գ-3", IF(AB101=0,3.21,IF(AB101=1,3.31,IF(AB101=2,3.42,IF(AB101=3,3.53,IF(OR(AB101=5,AB101=4),3.64,IF(OR(AB101=6,AB101=7),3.76,IF(OR(AB101=8,AB101=9),3.88,IF(OR(AB101=10,AB101=11,AB101=12),4.01,IF(OR(AB101=13,AB101=14,AB101=15),4.13,IF(OR(AB101=16,AB101=17,AB101=18),4.27,4.4)))))))))), IF(AG101="Ա-1", IF(AB101=0,2.66,IF(AB101=1,2.75,IF(AB101=2,2.83,IF(AB101=3,2.92,IF(OR(AB101=5,AB101=4),3.02,IF(OR(AB101=6,AB101=7),3.11,IF(OR(AB101=8,AB101=9),3.21,IF(OR(AB101=10,AB101=11,AB101=12),3.31,IF(OR(AB101=13,AB101=14,AB101=15),3.42,IF(OR(AB101=16,AB101=17,AB101=18),3.53,3.64)))))))))), IF(AG101="Ա-2", IF(AB101=0,2.28,IF(AB101=1,2.35,IF(AB101=2,2.43,IF(AB101=3,2.5,IF(OR(AB101=5,AB101=4),2.58,IF(OR(AB101=6,AB101=7),2.66,IF(OR(AB101=8,AB101=9),2.75,IF(OR(AB101=10,AB101=11,AB101=12),2.83,IF(OR(AB101=13,AB101=14,AB101=15),2.92,IF(OR(AB101=16,AB101=17,AB101=18),3.01,3.11)))))))))),IF(AG101="Ա-3", IF(AB101=0,1.96,IF(AB101=1,2.02,IF(AB101=2,2.08,IF(AB101=3,2.15,IF(OR(AB101=5,AB101=4),2.21,IF(OR(AB101=6,AB101=7),2.28,IF(OR(AB101=8,AB101=9),2.35,IF(OR(AB101=10,AB101=11,AB101=12),2.42,IF(OR(AB101=13,AB101=14,AB101=15),2.5,IF(OR(AB101=16,AB101=17,AB101=18),2.58,2.66)))))))))), IF(AG101="Կ-1", IF(AB101=0,1.68,IF(AB101=1,1.73,IF(AB101=2,1.79,IF(AB101=3,1.84,IF(OR(AB101=5,AB101=4),1.9,IF(OR(AB101=6,AB101=7),1.96,IF(OR(AB101=8,AB101=9),2.02,IF(OR(AB101=10,AB101=11,AB101=12),2.08,IF(OR(AB101=13,AB101=14,AB101=15),2.14,IF(OR(AB101=16,AB101=17,AB101=18),2.21,2.28)))))))))), IF(AG101="Կ-2", IF(AB101=0,1.45,IF(AB101=1,1.49,IF(AB101=2,1.54,IF(AB101=3,1.59,IF(OR(AB101=5,AB101=4),1.63,IF(OR(AB101=6,AB101=7),1.68,IF(OR(AB101=8,AB101=9),1.73,IF(OR(AB101=10,AB101=11,AB101=12),1.79,IF(OR(AB101=13,AB101=14,AB101=15),1.84,IF(OR(AB101=16,AB101=17,AB101=18),1.9,1.95)))))))))),IF(AG101="Կ-3", IF(AB101=0,1.25,IF(AB101=1,1.29,IF(AB101=2,1.33,IF(AB101=3,1.37,IF(OR(AB101=5,AB101=4),1.41,IF(OR(AB101=6,AB101=7),1.45,IF(OR(AB101=8,AB101=9),1.49,IF(OR(AB101=10,AB101=11,AB101=12),1.54,IF(OR(AB101=13,AB101=14,AB101=15),1.58,IF(OR(AB101=16,AB101=17,AB101=18),1.63,1.68)))))))))), "Error"))))))))))))</f>
        <v>4.2699999999999996</v>
      </c>
      <c r="AD101" s="456">
        <v>83200</v>
      </c>
      <c r="AE101" s="456"/>
      <c r="AF101" s="456"/>
      <c r="AG101" s="589" t="str">
        <f>+W101</f>
        <v>Գ-2</v>
      </c>
      <c r="AH101" s="456">
        <f>AD101*AC101</f>
        <v>355263.99999999994</v>
      </c>
      <c r="AI101" s="590">
        <f>AH101+AE101+AF101</f>
        <v>355263.99999999994</v>
      </c>
      <c r="AJ101" s="590">
        <f>+AI101*13</f>
        <v>4618431.9999999991</v>
      </c>
      <c r="AK101" s="592">
        <v>1</v>
      </c>
      <c r="AL101" s="592">
        <f>+AB101+1</f>
        <v>4</v>
      </c>
      <c r="AM101" s="588">
        <f>IF(AK101&lt;1,0,IF(AQ101="Բ-1",IF(AL101=0,6.94,IF(AL101=1,7.17,IF(AL101=2,7.41,IF(AL101=3,7.66,IF(OR(AL101=5,AL101=4),7.92,IF(OR(AL101=6,AL101=7),8.18,IF(OR(AL101=8,AL101=9),8.46,IF(OR(AL101=10,AL101=11,AL101=12),8.74,IF(OR(AL101=13,AL101=14,AL101=15),9.03,IF(OR(AL101=16,AL101=17,AL101=18),9.33,9.65)))))))))),IF(AQ101="Բ-2", IF(AL101=0,5.71,IF(AL101=1,5.89,IF(AL101=2,6.09,IF(AL101=3,6.29,IF(OR(AL101=5,AL101=4),6.5,IF(OR(AL101=6,AL101=7),6.72,IF(OR(AL101=8,AL101=9),6.94,IF(OR(AL101=10,AL101=11,AL101=12),7.17,IF(OR(AL101=13,AL101=14,AL101=15),7.41,IF(OR(AL101=16,AL101=17,AL101=18),7.65,7.91)))))))))), IF(AQ101="Գ-1", IF(AL101=0,4.7,IF(AL101=1,4.86,IF(AL101=2,5.01,IF(AL101=3,5.18,IF(OR(AL101=5,AL101=4),5.35,IF(OR(AL101=6,AL101=7),5.52,IF(OR(AL101=8,AL101=9),5.71,IF(OR(AL101=10,AL101=11,AL101=12),5.89,IF(OR(AL101=13,AL101=14,AL101=15),6.09,IF(OR(AL101=16,AL101=17,AL101=18),6.29,6.49)))))))))), IF(AQ101="Գ-2", IF(AL101=0,3.88,IF(AL101=1,4.01,IF(AL101=2,4.14,IF(AL101=3,4.27,IF(OR(AL101=5,AL101=4),4.41,IF(OR(AL101=6,AL101=7),4.55,IF(OR(AL101=8,AL101=9),4.7,IF(OR(AL101=10,AL101=11,AL101=12),4.85,IF(OR(AL101=13,AL101=14,AL101=15),5.01,IF(OR(AL101=16,AL101=17,AL101=18),5.17,5.34)))))))))), IF(AQ101="Գ-3", IF(AL101=0,3.21,IF(AL101=1,3.31,IF(AL101=2,3.42,IF(AL101=3,3.53,IF(OR(AL101=5,AL101=4),3.64,IF(OR(AL101=6,AL101=7),3.76,IF(OR(AL101=8,AL101=9),3.88,IF(OR(AL101=10,AL101=11,AL101=12),4.01,IF(OR(AL101=13,AL101=14,AL101=15),4.13,IF(OR(AL101=16,AL101=17,AL101=18),4.27,4.4)))))))))), IF(AQ101="Ա-1", IF(AL101=0,2.66,IF(AL101=1,2.75,IF(AL101=2,2.83,IF(AL101=3,2.92,IF(OR(AL101=5,AL101=4),3.02,IF(OR(AL101=6,AL101=7),3.11,IF(OR(AL101=8,AL101=9),3.21,IF(OR(AL101=10,AL101=11,AL101=12),3.31,IF(OR(AL101=13,AL101=14,AL101=15),3.42,IF(OR(AL101=16,AL101=17,AL101=18),3.53,3.64)))))))))), IF(AQ101="Ա-2", IF(AL101=0,2.28,IF(AL101=1,2.35,IF(AL101=2,2.43,IF(AL101=3,2.5,IF(OR(AL101=5,AL101=4),2.58,IF(OR(AL101=6,AL101=7),2.66,IF(OR(AL101=8,AL101=9),2.75,IF(OR(AL101=10,AL101=11,AL101=12),2.83,IF(OR(AL101=13,AL101=14,AL101=15),2.92,IF(OR(AL101=16,AL101=17,AL101=18),3.01,3.11)))))))))),IF(AQ101="Ա-3", IF(AL101=0,1.96,IF(AL101=1,2.02,IF(AL101=2,2.08,IF(AL101=3,2.15,IF(OR(AL101=5,AL101=4),2.21,IF(OR(AL101=6,AL101=7),2.28,IF(OR(AL101=8,AL101=9),2.35,IF(OR(AL101=10,AL101=11,AL101=12),2.42,IF(OR(AL101=13,AL101=14,AL101=15),2.5,IF(OR(AL101=16,AL101=17,AL101=18),2.58,2.66)))))))))), IF(AQ101="Կ-1", IF(AL101=0,1.68,IF(AL101=1,1.73,IF(AL101=2,1.79,IF(AL101=3,1.84,IF(OR(AL101=5,AL101=4),1.9,IF(OR(AL101=6,AL101=7),1.96,IF(OR(AL101=8,AL101=9),2.02,IF(OR(AL101=10,AL101=11,AL101=12),2.08,IF(OR(AL101=13,AL101=14,AL101=15),2.14,IF(OR(AL101=16,AL101=17,AL101=18),2.21,2.28)))))))))), IF(AQ101="Կ-2", IF(AL101=0,1.45,IF(AL101=1,1.49,IF(AL101=2,1.54,IF(AL101=3,1.59,IF(OR(AL101=5,AL101=4),1.63,IF(OR(AL101=6,AL101=7),1.68,IF(OR(AL101=8,AL101=9),1.73,IF(OR(AL101=10,AL101=11,AL101=12),1.79,IF(OR(AL101=13,AL101=14,AL101=15),1.84,IF(OR(AL101=16,AL101=17,AL101=18),1.9,1.95)))))))))),IF(AQ101="Կ-3", IF(AL101=0,1.25,IF(AL101=1,1.29,IF(AL101=2,1.33,IF(AL101=3,1.37,IF(OR(AL101=5,AL101=4),1.41,IF(OR(AL101=6,AL101=7),1.45,IF(OR(AL101=8,AL101=9),1.49,IF(OR(AL101=10,AL101=11,AL101=12),1.54,IF(OR(AL101=13,AL101=14,AL101=15),1.58,IF(OR(AL101=16,AL101=17,AL101=18),1.63,1.68)))))))))), "Error"))))))))))))</f>
        <v>4.41</v>
      </c>
      <c r="AN101" s="456">
        <v>83200</v>
      </c>
      <c r="AO101" s="456"/>
      <c r="AP101" s="456"/>
      <c r="AQ101" s="589" t="str">
        <f>+AG101</f>
        <v>Գ-2</v>
      </c>
      <c r="AR101" s="456">
        <f>AN101*AM101</f>
        <v>366912</v>
      </c>
      <c r="AS101" s="590">
        <f>AR101+AO101+AP101</f>
        <v>366912</v>
      </c>
      <c r="AT101" s="590">
        <f>+AS101*13</f>
        <v>4769856</v>
      </c>
    </row>
    <row r="102" spans="2:46" s="587" customFormat="1" ht="54">
      <c r="B102" s="816">
        <v>81</v>
      </c>
      <c r="C102" s="849" t="s">
        <v>2487</v>
      </c>
      <c r="D102" s="828" t="s">
        <v>1960</v>
      </c>
      <c r="E102" s="818">
        <v>1986</v>
      </c>
      <c r="F102" s="831" t="s">
        <v>1083</v>
      </c>
      <c r="G102" s="820">
        <v>1</v>
      </c>
      <c r="H102" s="827">
        <v>4</v>
      </c>
      <c r="I102" s="821">
        <f t="shared" si="47"/>
        <v>4.41</v>
      </c>
      <c r="J102" s="799">
        <v>83200</v>
      </c>
      <c r="K102" s="799"/>
      <c r="L102" s="799"/>
      <c r="M102" s="822" t="s">
        <v>83</v>
      </c>
      <c r="N102" s="799">
        <f t="shared" si="56"/>
        <v>366912</v>
      </c>
      <c r="O102" s="823">
        <f t="shared" si="38"/>
        <v>366912</v>
      </c>
      <c r="P102" s="823">
        <f t="shared" si="57"/>
        <v>4769856</v>
      </c>
      <c r="Q102" s="592">
        <f t="shared" ref="Q102:Q153" si="67">+G102</f>
        <v>1</v>
      </c>
      <c r="R102" s="592">
        <f t="shared" si="40"/>
        <v>5</v>
      </c>
      <c r="S102" s="588">
        <f t="shared" si="48"/>
        <v>4.41</v>
      </c>
      <c r="T102" s="456">
        <v>83200</v>
      </c>
      <c r="U102" s="456"/>
      <c r="V102" s="456"/>
      <c r="W102" s="589" t="str">
        <f t="shared" si="49"/>
        <v>Գ-2</v>
      </c>
      <c r="X102" s="456">
        <f t="shared" si="58"/>
        <v>366912</v>
      </c>
      <c r="Y102" s="590">
        <f t="shared" si="59"/>
        <v>366912</v>
      </c>
      <c r="Z102" s="590">
        <f t="shared" si="60"/>
        <v>4769856</v>
      </c>
      <c r="AA102" s="592">
        <f t="shared" ref="AA102:AA153" si="68">+Q102</f>
        <v>1</v>
      </c>
      <c r="AB102" s="592">
        <f t="shared" si="50"/>
        <v>6</v>
      </c>
      <c r="AC102" s="588">
        <f t="shared" si="51"/>
        <v>4.55</v>
      </c>
      <c r="AD102" s="456">
        <v>83200</v>
      </c>
      <c r="AE102" s="456"/>
      <c r="AF102" s="456"/>
      <c r="AG102" s="589" t="str">
        <f t="shared" si="52"/>
        <v>Գ-2</v>
      </c>
      <c r="AH102" s="456">
        <f t="shared" si="61"/>
        <v>378560</v>
      </c>
      <c r="AI102" s="590">
        <f t="shared" si="62"/>
        <v>378560</v>
      </c>
      <c r="AJ102" s="590">
        <f t="shared" si="63"/>
        <v>4921280</v>
      </c>
      <c r="AK102" s="592">
        <f t="shared" ref="AK102:AK153" si="69">+AA102</f>
        <v>1</v>
      </c>
      <c r="AL102" s="592">
        <f t="shared" si="53"/>
        <v>7</v>
      </c>
      <c r="AM102" s="588">
        <f t="shared" si="54"/>
        <v>4.55</v>
      </c>
      <c r="AN102" s="456">
        <v>83200</v>
      </c>
      <c r="AO102" s="456"/>
      <c r="AP102" s="456"/>
      <c r="AQ102" s="589" t="str">
        <f t="shared" si="55"/>
        <v>Գ-2</v>
      </c>
      <c r="AR102" s="456">
        <f t="shared" si="64"/>
        <v>378560</v>
      </c>
      <c r="AS102" s="590">
        <f t="shared" si="65"/>
        <v>378560</v>
      </c>
      <c r="AT102" s="590">
        <f t="shared" si="66"/>
        <v>4921280</v>
      </c>
    </row>
    <row r="103" spans="2:46" s="587" customFormat="1" ht="40.5">
      <c r="B103" s="816">
        <v>82</v>
      </c>
      <c r="C103" s="849" t="s">
        <v>2116</v>
      </c>
      <c r="D103" s="828" t="s">
        <v>1960</v>
      </c>
      <c r="E103" s="818">
        <v>1989</v>
      </c>
      <c r="F103" s="831" t="s">
        <v>994</v>
      </c>
      <c r="G103" s="820">
        <v>1</v>
      </c>
      <c r="H103" s="827">
        <v>3</v>
      </c>
      <c r="I103" s="821">
        <f t="shared" si="47"/>
        <v>3.53</v>
      </c>
      <c r="J103" s="799">
        <v>83200</v>
      </c>
      <c r="K103" s="799"/>
      <c r="L103" s="799"/>
      <c r="M103" s="822" t="s">
        <v>417</v>
      </c>
      <c r="N103" s="799">
        <f t="shared" si="56"/>
        <v>293696</v>
      </c>
      <c r="O103" s="823">
        <f t="shared" si="38"/>
        <v>293696</v>
      </c>
      <c r="P103" s="823">
        <f t="shared" si="57"/>
        <v>3818048</v>
      </c>
      <c r="Q103" s="592">
        <f t="shared" si="67"/>
        <v>1</v>
      </c>
      <c r="R103" s="592">
        <f t="shared" si="40"/>
        <v>4</v>
      </c>
      <c r="S103" s="588">
        <f t="shared" si="48"/>
        <v>3.64</v>
      </c>
      <c r="T103" s="456">
        <v>83200</v>
      </c>
      <c r="U103" s="456"/>
      <c r="V103" s="456"/>
      <c r="W103" s="589" t="str">
        <f t="shared" si="49"/>
        <v>Գ-3</v>
      </c>
      <c r="X103" s="456">
        <f t="shared" si="58"/>
        <v>302848</v>
      </c>
      <c r="Y103" s="590">
        <f t="shared" si="59"/>
        <v>302848</v>
      </c>
      <c r="Z103" s="590">
        <f t="shared" si="60"/>
        <v>3937024</v>
      </c>
      <c r="AA103" s="592">
        <f t="shared" si="68"/>
        <v>1</v>
      </c>
      <c r="AB103" s="592">
        <f t="shared" si="50"/>
        <v>5</v>
      </c>
      <c r="AC103" s="588">
        <f t="shared" si="51"/>
        <v>3.64</v>
      </c>
      <c r="AD103" s="456">
        <v>83200</v>
      </c>
      <c r="AE103" s="456"/>
      <c r="AF103" s="456"/>
      <c r="AG103" s="589" t="str">
        <f t="shared" si="52"/>
        <v>Գ-3</v>
      </c>
      <c r="AH103" s="456">
        <f t="shared" si="61"/>
        <v>302848</v>
      </c>
      <c r="AI103" s="590">
        <f t="shared" si="62"/>
        <v>302848</v>
      </c>
      <c r="AJ103" s="590">
        <f t="shared" si="63"/>
        <v>3937024</v>
      </c>
      <c r="AK103" s="592">
        <f t="shared" si="69"/>
        <v>1</v>
      </c>
      <c r="AL103" s="592">
        <f t="shared" si="53"/>
        <v>6</v>
      </c>
      <c r="AM103" s="588">
        <f t="shared" si="54"/>
        <v>3.76</v>
      </c>
      <c r="AN103" s="456">
        <v>83200</v>
      </c>
      <c r="AO103" s="456"/>
      <c r="AP103" s="456"/>
      <c r="AQ103" s="589" t="str">
        <f t="shared" si="55"/>
        <v>Գ-3</v>
      </c>
      <c r="AR103" s="456">
        <f t="shared" si="64"/>
        <v>312832</v>
      </c>
      <c r="AS103" s="590">
        <f t="shared" si="65"/>
        <v>312832</v>
      </c>
      <c r="AT103" s="590">
        <f t="shared" si="66"/>
        <v>4066816</v>
      </c>
    </row>
    <row r="104" spans="2:46" s="587" customFormat="1" ht="40.5">
      <c r="B104" s="816">
        <v>83</v>
      </c>
      <c r="C104" s="849" t="s">
        <v>774</v>
      </c>
      <c r="D104" s="828" t="s">
        <v>1960</v>
      </c>
      <c r="E104" s="818">
        <v>1980</v>
      </c>
      <c r="F104" s="831" t="s">
        <v>994</v>
      </c>
      <c r="G104" s="820">
        <v>1</v>
      </c>
      <c r="H104" s="827">
        <v>6</v>
      </c>
      <c r="I104" s="821">
        <f t="shared" si="47"/>
        <v>3.76</v>
      </c>
      <c r="J104" s="799">
        <v>83200</v>
      </c>
      <c r="K104" s="799"/>
      <c r="L104" s="799"/>
      <c r="M104" s="822" t="s">
        <v>417</v>
      </c>
      <c r="N104" s="799">
        <f t="shared" si="56"/>
        <v>312832</v>
      </c>
      <c r="O104" s="823">
        <f t="shared" ref="O104:O153" si="70">I104*J104+K104+L104</f>
        <v>312832</v>
      </c>
      <c r="P104" s="823">
        <f t="shared" si="57"/>
        <v>4066816</v>
      </c>
      <c r="Q104" s="592">
        <f t="shared" si="67"/>
        <v>1</v>
      </c>
      <c r="R104" s="592">
        <f t="shared" ref="R104:R153" si="71">+H104+1</f>
        <v>7</v>
      </c>
      <c r="S104" s="588">
        <f t="shared" si="48"/>
        <v>3.76</v>
      </c>
      <c r="T104" s="456">
        <v>83200</v>
      </c>
      <c r="U104" s="456"/>
      <c r="V104" s="456"/>
      <c r="W104" s="589" t="str">
        <f t="shared" si="49"/>
        <v>Գ-3</v>
      </c>
      <c r="X104" s="456">
        <f t="shared" si="58"/>
        <v>312832</v>
      </c>
      <c r="Y104" s="590">
        <f t="shared" si="59"/>
        <v>312832</v>
      </c>
      <c r="Z104" s="590">
        <f t="shared" si="60"/>
        <v>4066816</v>
      </c>
      <c r="AA104" s="592">
        <f t="shared" si="68"/>
        <v>1</v>
      </c>
      <c r="AB104" s="592">
        <f t="shared" si="50"/>
        <v>8</v>
      </c>
      <c r="AC104" s="588">
        <f t="shared" si="51"/>
        <v>3.88</v>
      </c>
      <c r="AD104" s="456">
        <v>83200</v>
      </c>
      <c r="AE104" s="456"/>
      <c r="AF104" s="456"/>
      <c r="AG104" s="589" t="str">
        <f t="shared" si="52"/>
        <v>Գ-3</v>
      </c>
      <c r="AH104" s="456">
        <f t="shared" si="61"/>
        <v>322816</v>
      </c>
      <c r="AI104" s="590">
        <f t="shared" si="62"/>
        <v>322816</v>
      </c>
      <c r="AJ104" s="590">
        <f t="shared" si="63"/>
        <v>4196608</v>
      </c>
      <c r="AK104" s="592">
        <f t="shared" si="69"/>
        <v>1</v>
      </c>
      <c r="AL104" s="592">
        <f t="shared" si="53"/>
        <v>9</v>
      </c>
      <c r="AM104" s="588">
        <f t="shared" si="54"/>
        <v>3.88</v>
      </c>
      <c r="AN104" s="456">
        <v>83200</v>
      </c>
      <c r="AO104" s="456"/>
      <c r="AP104" s="456"/>
      <c r="AQ104" s="589" t="str">
        <f t="shared" si="55"/>
        <v>Գ-3</v>
      </c>
      <c r="AR104" s="456">
        <f t="shared" si="64"/>
        <v>322816</v>
      </c>
      <c r="AS104" s="590">
        <f t="shared" si="65"/>
        <v>322816</v>
      </c>
      <c r="AT104" s="590">
        <f t="shared" si="66"/>
        <v>4196608</v>
      </c>
    </row>
    <row r="105" spans="2:46" s="587" customFormat="1" ht="40.5">
      <c r="B105" s="816">
        <v>84</v>
      </c>
      <c r="C105" s="931" t="s">
        <v>78</v>
      </c>
      <c r="D105" s="932"/>
      <c r="E105" s="933"/>
      <c r="F105" s="934" t="s">
        <v>994</v>
      </c>
      <c r="G105" s="935">
        <v>1</v>
      </c>
      <c r="H105" s="936">
        <v>6</v>
      </c>
      <c r="I105" s="937">
        <f>IF(G105&lt;1,0,IF(M105="Բ-1",IF(H105=0,6.94,IF(H105=1,7.17,IF(H105=2,7.41,IF(H105=3,7.66,IF(OR(H105=5,H105=4),7.92,IF(OR(H105=6,H105=7),8.18,IF(OR(H105=8,H105=9),8.46,IF(OR(H105=10,H105=11,H105=12),8.74,IF(OR(H105=13,H105=14,H105=15),9.03,IF(OR(H105=16,H105=17,H105=18),9.33,9.65)))))))))),IF(M105="Բ-2", IF(H105=0,5.71,IF(H105=1,5.89,IF(H105=2,6.09,IF(H105=3,6.29,IF(OR(H105=5,H105=4),6.5,IF(OR(H105=6,H105=7),6.72,IF(OR(H105=8,H105=9),6.94,IF(OR(H105=10,H105=11,H105=12),7.17,IF(OR(H105=13,H105=14,H105=15),7.41,IF(OR(H105=16,H105=17,H105=18),7.65,7.91)))))))))), IF(M105="Գ-1", IF(H105=0,4.7,IF(H105=1,4.86,IF(H105=2,5.01,IF(H105=3,5.18,IF(OR(H105=5,H105=4),5.35,IF(OR(H105=6,H105=7),5.52,IF(OR(H105=8,H105=9),5.71,IF(OR(H105=10,H105=11,H105=12),5.89,IF(OR(H105=13,H105=14,H105=15),6.09,IF(OR(H105=16,H105=17,H105=18),6.29,6.49)))))))))), IF(M105="Գ-2", IF(H105=0,3.88,IF(H105=1,4.01,IF(H105=2,4.14,IF(H105=3,4.27,IF(OR(H105=5,H105=4),4.41,IF(OR(H105=6,H105=7),4.55,IF(OR(H105=8,H105=9),4.7,IF(OR(H105=10,H105=11,H105=12),4.85,IF(OR(H105=13,H105=14,H105=15),5.01,IF(OR(H105=16,H105=17,H105=18),5.17,5.34)))))))))), IF(M105="Գ-3", IF(H105=0,3.21,IF(H105=1,3.31,IF(H105=2,3.42,IF(H105=3,3.53,IF(OR(H105=5,H105=4),3.64,IF(OR(H105=6,H105=7),3.76,IF(OR(H105=8,H105=9),3.88,IF(OR(H105=10,H105=11,H105=12),4.01,IF(OR(H105=13,H105=14,H105=15),4.13,IF(OR(H105=16,H105=17,H105=18),4.27,4.4)))))))))), IF(M105="Ա-1", IF(H105=0,2.66,IF(H105=1,2.75,IF(H105=2,2.83,IF(H105=3,2.92,IF(OR(H105=5,H105=4),3.02,IF(OR(H105=6,H105=7),3.11,IF(OR(H105=8,H105=9),3.21,IF(OR(H105=10,H105=11,H105=12),3.31,IF(OR(H105=13,H105=14,H105=15),3.42,IF(OR(H105=16,H105=17,H105=18),3.53,3.64)))))))))), IF(M105="Ա-2", IF(H105=0,2.28,IF(H105=1,2.35,IF(H105=2,2.43,IF(H105=3,2.5,IF(OR(H105=5,H105=4),2.58,IF(OR(H105=6,H105=7),2.66,IF(OR(H105=8,H105=9),2.75,IF(OR(H105=10,H105=11,H105=12),2.83,IF(OR(H105=13,H105=14,H105=15),2.92,IF(OR(H105=16,H105=17,H105=18),3.01,3.11)))))))))),IF(M105="Ա-3", IF(H105=0,1.96,IF(H105=1,2.02,IF(H105=2,2.08,IF(H105=3,2.15,IF(OR(H105=5,H105=4),2.21,IF(OR(H105=6,H105=7),2.28,IF(OR(H105=8,H105=9),2.35,IF(OR(H105=10,H105=11,H105=12),2.42,IF(OR(H105=13,H105=14,H105=15),2.5,IF(OR(H105=16,H105=17,H105=18),2.58,2.66)))))))))), IF(M105="Կ-1", IF(H105=0,1.68,IF(H105=1,1.73,IF(H105=2,1.79,IF(H105=3,1.84,IF(OR(H105=5,H105=4),1.9,IF(OR(H105=6,H105=7),1.96,IF(OR(H105=8,H105=9),2.02,IF(OR(H105=10,H105=11,H105=12),2.08,IF(OR(H105=13,H105=14,H105=15),2.14,IF(OR(H105=16,H105=17,H105=18),2.21,2.28)))))))))), IF(M105="Կ-2", IF(H105=0,1.45,IF(H105=1,1.49,IF(H105=2,1.54,IF(H105=3,1.59,IF(OR(H105=5,H105=4),1.63,IF(OR(H105=6,H105=7),1.68,IF(OR(H105=8,H105=9),1.73,IF(OR(H105=10,H105=11,H105=12),1.79,IF(OR(H105=13,H105=14,H105=15),1.84,IF(OR(H105=16,H105=17,H105=18),1.9,1.95)))))))))),IF(M105="Կ-3", IF(H105=0,1.25,IF(H105=1,1.29,IF(H105=2,1.33,IF(H105=3,1.37,IF(OR(H105=5,H105=4),1.41,IF(OR(H105=6,H105=7),1.45,IF(OR(H105=8,H105=9),1.49,IF(OR(H105=10,H105=11,H105=12),1.54,IF(OR(H105=13,H105=14,H105=15),1.58,IF(OR(H105=16,H105=17,H105=18),1.63,1.68)))))))))), "Error"))))))))))))</f>
        <v>3.76</v>
      </c>
      <c r="J105" s="938">
        <v>83200</v>
      </c>
      <c r="K105" s="938"/>
      <c r="L105" s="938"/>
      <c r="M105" s="939" t="s">
        <v>417</v>
      </c>
      <c r="N105" s="938">
        <f>J105*I105</f>
        <v>312832</v>
      </c>
      <c r="O105" s="940">
        <f>I105*J105+K105+L105</f>
        <v>312832</v>
      </c>
      <c r="P105" s="940">
        <f>+O105*13</f>
        <v>4066816</v>
      </c>
      <c r="Q105" s="592">
        <f>+G105</f>
        <v>1</v>
      </c>
      <c r="R105" s="592">
        <f>+H105+1</f>
        <v>7</v>
      </c>
      <c r="S105" s="588">
        <f>IF(Q105&lt;1,0,IF(W105="Բ-1",IF(R105=0,6.94,IF(R105=1,7.17,IF(R105=2,7.41,IF(R105=3,7.66,IF(OR(R105=5,R105=4),7.92,IF(OR(R105=6,R105=7),8.18,IF(OR(R105=8,R105=9),8.46,IF(OR(R105=10,R105=11,R105=12),8.74,IF(OR(R105=13,R105=14,R105=15),9.03,IF(OR(R105=16,R105=17,R105=18),9.33,9.65)))))))))),IF(W105="Բ-2", IF(R105=0,5.71,IF(R105=1,5.89,IF(R105=2,6.09,IF(R105=3,6.29,IF(OR(R105=5,R105=4),6.5,IF(OR(R105=6,R105=7),6.72,IF(OR(R105=8,R105=9),6.94,IF(OR(R105=10,R105=11,R105=12),7.17,IF(OR(R105=13,R105=14,R105=15),7.41,IF(OR(R105=16,R105=17,R105=18),7.65,7.91)))))))))), IF(W105="Գ-1", IF(R105=0,4.7,IF(R105=1,4.86,IF(R105=2,5.01,IF(R105=3,5.18,IF(OR(R105=5,R105=4),5.35,IF(OR(R105=6,R105=7),5.52,IF(OR(R105=8,R105=9),5.71,IF(OR(R105=10,R105=11,R105=12),5.89,IF(OR(R105=13,R105=14,R105=15),6.09,IF(OR(R105=16,R105=17,R105=18),6.29,6.49)))))))))), IF(W105="Գ-2", IF(R105=0,3.88,IF(R105=1,4.01,IF(R105=2,4.14,IF(R105=3,4.27,IF(OR(R105=5,R105=4),4.41,IF(OR(R105=6,R105=7),4.55,IF(OR(R105=8,R105=9),4.7,IF(OR(R105=10,R105=11,R105=12),4.85,IF(OR(R105=13,R105=14,R105=15),5.01,IF(OR(R105=16,R105=17,R105=18),5.17,5.34)))))))))), IF(W105="Գ-3", IF(R105=0,3.21,IF(R105=1,3.31,IF(R105=2,3.42,IF(R105=3,3.53,IF(OR(R105=5,R105=4),3.64,IF(OR(R105=6,R105=7),3.76,IF(OR(R105=8,R105=9),3.88,IF(OR(R105=10,R105=11,R105=12),4.01,IF(OR(R105=13,R105=14,R105=15),4.13,IF(OR(R105=16,R105=17,R105=18),4.27,4.4)))))))))), IF(W105="Ա-1", IF(R105=0,2.66,IF(R105=1,2.75,IF(R105=2,2.83,IF(R105=3,2.92,IF(OR(R105=5,R105=4),3.02,IF(OR(R105=6,R105=7),3.11,IF(OR(R105=8,R105=9),3.21,IF(OR(R105=10,R105=11,R105=12),3.31,IF(OR(R105=13,R105=14,R105=15),3.42,IF(OR(R105=16,R105=17,R105=18),3.53,3.64)))))))))), IF(W105="Ա-2", IF(R105=0,2.28,IF(R105=1,2.35,IF(R105=2,2.43,IF(R105=3,2.5,IF(OR(R105=5,R105=4),2.58,IF(OR(R105=6,R105=7),2.66,IF(OR(R105=8,R105=9),2.75,IF(OR(R105=10,R105=11,R105=12),2.83,IF(OR(R105=13,R105=14,R105=15),2.92,IF(OR(R105=16,R105=17,R105=18),3.01,3.11)))))))))),IF(W105="Ա-3", IF(R105=0,1.96,IF(R105=1,2.02,IF(R105=2,2.08,IF(R105=3,2.15,IF(OR(R105=5,R105=4),2.21,IF(OR(R105=6,R105=7),2.28,IF(OR(R105=8,R105=9),2.35,IF(OR(R105=10,R105=11,R105=12),2.42,IF(OR(R105=13,R105=14,R105=15),2.5,IF(OR(R105=16,R105=17,R105=18),2.58,2.66)))))))))), IF(W105="Կ-1", IF(R105=0,1.68,IF(R105=1,1.73,IF(R105=2,1.79,IF(R105=3,1.84,IF(OR(R105=5,R105=4),1.9,IF(OR(R105=6,R105=7),1.96,IF(OR(R105=8,R105=9),2.02,IF(OR(R105=10,R105=11,R105=12),2.08,IF(OR(R105=13,R105=14,R105=15),2.14,IF(OR(R105=16,R105=17,R105=18),2.21,2.28)))))))))), IF(W105="Կ-2", IF(R105=0,1.45,IF(R105=1,1.49,IF(R105=2,1.54,IF(R105=3,1.59,IF(OR(R105=5,R105=4),1.63,IF(OR(R105=6,R105=7),1.68,IF(OR(R105=8,R105=9),1.73,IF(OR(R105=10,R105=11,R105=12),1.79,IF(OR(R105=13,R105=14,R105=15),1.84,IF(OR(R105=16,R105=17,R105=18),1.9,1.95)))))))))),IF(W105="Կ-3", IF(R105=0,1.25,IF(R105=1,1.29,IF(R105=2,1.33,IF(R105=3,1.37,IF(OR(R105=5,R105=4),1.41,IF(OR(R105=6,R105=7),1.45,IF(OR(R105=8,R105=9),1.49,IF(OR(R105=10,R105=11,R105=12),1.54,IF(OR(R105=13,R105=14,R105=15),1.58,IF(OR(R105=16,R105=17,R105=18),1.63,1.68)))))))))), "Error"))))))))))))</f>
        <v>3.76</v>
      </c>
      <c r="T105" s="456">
        <v>83200</v>
      </c>
      <c r="U105" s="456"/>
      <c r="V105" s="456"/>
      <c r="W105" s="589" t="str">
        <f>+M105</f>
        <v>Գ-3</v>
      </c>
      <c r="X105" s="456">
        <f>T105*S105</f>
        <v>312832</v>
      </c>
      <c r="Y105" s="590">
        <f>+U105+V105+X105</f>
        <v>312832</v>
      </c>
      <c r="Z105" s="590">
        <f>+Y105*13</f>
        <v>4066816</v>
      </c>
      <c r="AA105" s="592">
        <f>+Q105</f>
        <v>1</v>
      </c>
      <c r="AB105" s="592">
        <f>+R105+1</f>
        <v>8</v>
      </c>
      <c r="AC105" s="588">
        <f>IF(AA105&lt;1,0,IF(AG105="Բ-1",IF(AB105=0,6.94,IF(AB105=1,7.17,IF(AB105=2,7.41,IF(AB105=3,7.66,IF(OR(AB105=5,AB105=4),7.92,IF(OR(AB105=6,AB105=7),8.18,IF(OR(AB105=8,AB105=9),8.46,IF(OR(AB105=10,AB105=11,AB105=12),8.74,IF(OR(AB105=13,AB105=14,AB105=15),9.03,IF(OR(AB105=16,AB105=17,AB105=18),9.33,9.65)))))))))),IF(AG105="Բ-2", IF(AB105=0,5.71,IF(AB105=1,5.89,IF(AB105=2,6.09,IF(AB105=3,6.29,IF(OR(AB105=5,AB105=4),6.5,IF(OR(AB105=6,AB105=7),6.72,IF(OR(AB105=8,AB105=9),6.94,IF(OR(AB105=10,AB105=11,AB105=12),7.17,IF(OR(AB105=13,AB105=14,AB105=15),7.41,IF(OR(AB105=16,AB105=17,AB105=18),7.65,7.91)))))))))), IF(AG105="Գ-1", IF(AB105=0,4.7,IF(AB105=1,4.86,IF(AB105=2,5.01,IF(AB105=3,5.18,IF(OR(AB105=5,AB105=4),5.35,IF(OR(AB105=6,AB105=7),5.52,IF(OR(AB105=8,AB105=9),5.71,IF(OR(AB105=10,AB105=11,AB105=12),5.89,IF(OR(AB105=13,AB105=14,AB105=15),6.09,IF(OR(AB105=16,AB105=17,AB105=18),6.29,6.49)))))))))), IF(AG105="Գ-2", IF(AB105=0,3.88,IF(AB105=1,4.01,IF(AB105=2,4.14,IF(AB105=3,4.27,IF(OR(AB105=5,AB105=4),4.41,IF(OR(AB105=6,AB105=7),4.55,IF(OR(AB105=8,AB105=9),4.7,IF(OR(AB105=10,AB105=11,AB105=12),4.85,IF(OR(AB105=13,AB105=14,AB105=15),5.01,IF(OR(AB105=16,AB105=17,AB105=18),5.17,5.34)))))))))), IF(AG105="Գ-3", IF(AB105=0,3.21,IF(AB105=1,3.31,IF(AB105=2,3.42,IF(AB105=3,3.53,IF(OR(AB105=5,AB105=4),3.64,IF(OR(AB105=6,AB105=7),3.76,IF(OR(AB105=8,AB105=9),3.88,IF(OR(AB105=10,AB105=11,AB105=12),4.01,IF(OR(AB105=13,AB105=14,AB105=15),4.13,IF(OR(AB105=16,AB105=17,AB105=18),4.27,4.4)))))))))), IF(AG105="Ա-1", IF(AB105=0,2.66,IF(AB105=1,2.75,IF(AB105=2,2.83,IF(AB105=3,2.92,IF(OR(AB105=5,AB105=4),3.02,IF(OR(AB105=6,AB105=7),3.11,IF(OR(AB105=8,AB105=9),3.21,IF(OR(AB105=10,AB105=11,AB105=12),3.31,IF(OR(AB105=13,AB105=14,AB105=15),3.42,IF(OR(AB105=16,AB105=17,AB105=18),3.53,3.64)))))))))), IF(AG105="Ա-2", IF(AB105=0,2.28,IF(AB105=1,2.35,IF(AB105=2,2.43,IF(AB105=3,2.5,IF(OR(AB105=5,AB105=4),2.58,IF(OR(AB105=6,AB105=7),2.66,IF(OR(AB105=8,AB105=9),2.75,IF(OR(AB105=10,AB105=11,AB105=12),2.83,IF(OR(AB105=13,AB105=14,AB105=15),2.92,IF(OR(AB105=16,AB105=17,AB105=18),3.01,3.11)))))))))),IF(AG105="Ա-3", IF(AB105=0,1.96,IF(AB105=1,2.02,IF(AB105=2,2.08,IF(AB105=3,2.15,IF(OR(AB105=5,AB105=4),2.21,IF(OR(AB105=6,AB105=7),2.28,IF(OR(AB105=8,AB105=9),2.35,IF(OR(AB105=10,AB105=11,AB105=12),2.42,IF(OR(AB105=13,AB105=14,AB105=15),2.5,IF(OR(AB105=16,AB105=17,AB105=18),2.58,2.66)))))))))), IF(AG105="Կ-1", IF(AB105=0,1.68,IF(AB105=1,1.73,IF(AB105=2,1.79,IF(AB105=3,1.84,IF(OR(AB105=5,AB105=4),1.9,IF(OR(AB105=6,AB105=7),1.96,IF(OR(AB105=8,AB105=9),2.02,IF(OR(AB105=10,AB105=11,AB105=12),2.08,IF(OR(AB105=13,AB105=14,AB105=15),2.14,IF(OR(AB105=16,AB105=17,AB105=18),2.21,2.28)))))))))), IF(AG105="Կ-2", IF(AB105=0,1.45,IF(AB105=1,1.49,IF(AB105=2,1.54,IF(AB105=3,1.59,IF(OR(AB105=5,AB105=4),1.63,IF(OR(AB105=6,AB105=7),1.68,IF(OR(AB105=8,AB105=9),1.73,IF(OR(AB105=10,AB105=11,AB105=12),1.79,IF(OR(AB105=13,AB105=14,AB105=15),1.84,IF(OR(AB105=16,AB105=17,AB105=18),1.9,1.95)))))))))),IF(AG105="Կ-3", IF(AB105=0,1.25,IF(AB105=1,1.29,IF(AB105=2,1.33,IF(AB105=3,1.37,IF(OR(AB105=5,AB105=4),1.41,IF(OR(AB105=6,AB105=7),1.45,IF(OR(AB105=8,AB105=9),1.49,IF(OR(AB105=10,AB105=11,AB105=12),1.54,IF(OR(AB105=13,AB105=14,AB105=15),1.58,IF(OR(AB105=16,AB105=17,AB105=18),1.63,1.68)))))))))), "Error"))))))))))))</f>
        <v>3.88</v>
      </c>
      <c r="AD105" s="456">
        <v>83200</v>
      </c>
      <c r="AE105" s="456"/>
      <c r="AF105" s="456"/>
      <c r="AG105" s="589" t="str">
        <f>+W105</f>
        <v>Գ-3</v>
      </c>
      <c r="AH105" s="456">
        <f>AD105*AC105</f>
        <v>322816</v>
      </c>
      <c r="AI105" s="590">
        <f>AH105+AE105+AF105</f>
        <v>322816</v>
      </c>
      <c r="AJ105" s="590">
        <f>+AI105*13</f>
        <v>4196608</v>
      </c>
      <c r="AK105" s="592">
        <f>+AA105</f>
        <v>1</v>
      </c>
      <c r="AL105" s="592">
        <f>+AB105+1</f>
        <v>9</v>
      </c>
      <c r="AM105" s="588">
        <f>IF(AK105&lt;1,0,IF(AQ105="Բ-1",IF(AL105=0,6.94,IF(AL105=1,7.17,IF(AL105=2,7.41,IF(AL105=3,7.66,IF(OR(AL105=5,AL105=4),7.92,IF(OR(AL105=6,AL105=7),8.18,IF(OR(AL105=8,AL105=9),8.46,IF(OR(AL105=10,AL105=11,AL105=12),8.74,IF(OR(AL105=13,AL105=14,AL105=15),9.03,IF(OR(AL105=16,AL105=17,AL105=18),9.33,9.65)))))))))),IF(AQ105="Բ-2", IF(AL105=0,5.71,IF(AL105=1,5.89,IF(AL105=2,6.09,IF(AL105=3,6.29,IF(OR(AL105=5,AL105=4),6.5,IF(OR(AL105=6,AL105=7),6.72,IF(OR(AL105=8,AL105=9),6.94,IF(OR(AL105=10,AL105=11,AL105=12),7.17,IF(OR(AL105=13,AL105=14,AL105=15),7.41,IF(OR(AL105=16,AL105=17,AL105=18),7.65,7.91)))))))))), IF(AQ105="Գ-1", IF(AL105=0,4.7,IF(AL105=1,4.86,IF(AL105=2,5.01,IF(AL105=3,5.18,IF(OR(AL105=5,AL105=4),5.35,IF(OR(AL105=6,AL105=7),5.52,IF(OR(AL105=8,AL105=9),5.71,IF(OR(AL105=10,AL105=11,AL105=12),5.89,IF(OR(AL105=13,AL105=14,AL105=15),6.09,IF(OR(AL105=16,AL105=17,AL105=18),6.29,6.49)))))))))), IF(AQ105="Գ-2", IF(AL105=0,3.88,IF(AL105=1,4.01,IF(AL105=2,4.14,IF(AL105=3,4.27,IF(OR(AL105=5,AL105=4),4.41,IF(OR(AL105=6,AL105=7),4.55,IF(OR(AL105=8,AL105=9),4.7,IF(OR(AL105=10,AL105=11,AL105=12),4.85,IF(OR(AL105=13,AL105=14,AL105=15),5.01,IF(OR(AL105=16,AL105=17,AL105=18),5.17,5.34)))))))))), IF(AQ105="Գ-3", IF(AL105=0,3.21,IF(AL105=1,3.31,IF(AL105=2,3.42,IF(AL105=3,3.53,IF(OR(AL105=5,AL105=4),3.64,IF(OR(AL105=6,AL105=7),3.76,IF(OR(AL105=8,AL105=9),3.88,IF(OR(AL105=10,AL105=11,AL105=12),4.01,IF(OR(AL105=13,AL105=14,AL105=15),4.13,IF(OR(AL105=16,AL105=17,AL105=18),4.27,4.4)))))))))), IF(AQ105="Ա-1", IF(AL105=0,2.66,IF(AL105=1,2.75,IF(AL105=2,2.83,IF(AL105=3,2.92,IF(OR(AL105=5,AL105=4),3.02,IF(OR(AL105=6,AL105=7),3.11,IF(OR(AL105=8,AL105=9),3.21,IF(OR(AL105=10,AL105=11,AL105=12),3.31,IF(OR(AL105=13,AL105=14,AL105=15),3.42,IF(OR(AL105=16,AL105=17,AL105=18),3.53,3.64)))))))))), IF(AQ105="Ա-2", IF(AL105=0,2.28,IF(AL105=1,2.35,IF(AL105=2,2.43,IF(AL105=3,2.5,IF(OR(AL105=5,AL105=4),2.58,IF(OR(AL105=6,AL105=7),2.66,IF(OR(AL105=8,AL105=9),2.75,IF(OR(AL105=10,AL105=11,AL105=12),2.83,IF(OR(AL105=13,AL105=14,AL105=15),2.92,IF(OR(AL105=16,AL105=17,AL105=18),3.01,3.11)))))))))),IF(AQ105="Ա-3", IF(AL105=0,1.96,IF(AL105=1,2.02,IF(AL105=2,2.08,IF(AL105=3,2.15,IF(OR(AL105=5,AL105=4),2.21,IF(OR(AL105=6,AL105=7),2.28,IF(OR(AL105=8,AL105=9),2.35,IF(OR(AL105=10,AL105=11,AL105=12),2.42,IF(OR(AL105=13,AL105=14,AL105=15),2.5,IF(OR(AL105=16,AL105=17,AL105=18),2.58,2.66)))))))))), IF(AQ105="Կ-1", IF(AL105=0,1.68,IF(AL105=1,1.73,IF(AL105=2,1.79,IF(AL105=3,1.84,IF(OR(AL105=5,AL105=4),1.9,IF(OR(AL105=6,AL105=7),1.96,IF(OR(AL105=8,AL105=9),2.02,IF(OR(AL105=10,AL105=11,AL105=12),2.08,IF(OR(AL105=13,AL105=14,AL105=15),2.14,IF(OR(AL105=16,AL105=17,AL105=18),2.21,2.28)))))))))), IF(AQ105="Կ-2", IF(AL105=0,1.45,IF(AL105=1,1.49,IF(AL105=2,1.54,IF(AL105=3,1.59,IF(OR(AL105=5,AL105=4),1.63,IF(OR(AL105=6,AL105=7),1.68,IF(OR(AL105=8,AL105=9),1.73,IF(OR(AL105=10,AL105=11,AL105=12),1.79,IF(OR(AL105=13,AL105=14,AL105=15),1.84,IF(OR(AL105=16,AL105=17,AL105=18),1.9,1.95)))))))))),IF(AQ105="Կ-3", IF(AL105=0,1.25,IF(AL105=1,1.29,IF(AL105=2,1.33,IF(AL105=3,1.37,IF(OR(AL105=5,AL105=4),1.41,IF(OR(AL105=6,AL105=7),1.45,IF(OR(AL105=8,AL105=9),1.49,IF(OR(AL105=10,AL105=11,AL105=12),1.54,IF(OR(AL105=13,AL105=14,AL105=15),1.58,IF(OR(AL105=16,AL105=17,AL105=18),1.63,1.68)))))))))), "Error"))))))))))))</f>
        <v>3.88</v>
      </c>
      <c r="AN105" s="456">
        <v>83200</v>
      </c>
      <c r="AO105" s="456"/>
      <c r="AP105" s="456"/>
      <c r="AQ105" s="589" t="str">
        <f>+AG105</f>
        <v>Գ-3</v>
      </c>
      <c r="AR105" s="456">
        <f>AN105*AM105</f>
        <v>322816</v>
      </c>
      <c r="AS105" s="590">
        <f>AR105+AO105+AP105</f>
        <v>322816</v>
      </c>
      <c r="AT105" s="590">
        <f>+AS105*13</f>
        <v>4196608</v>
      </c>
    </row>
    <row r="106" spans="2:46" s="587" customFormat="1" ht="40.5">
      <c r="B106" s="816">
        <v>85</v>
      </c>
      <c r="C106" s="849" t="s">
        <v>3368</v>
      </c>
      <c r="D106" s="828" t="s">
        <v>1960</v>
      </c>
      <c r="E106" s="818">
        <v>2001</v>
      </c>
      <c r="F106" s="831" t="s">
        <v>995</v>
      </c>
      <c r="G106" s="820">
        <v>1</v>
      </c>
      <c r="H106" s="827">
        <v>1</v>
      </c>
      <c r="I106" s="821">
        <f t="shared" si="47"/>
        <v>1.73</v>
      </c>
      <c r="J106" s="799">
        <v>83200</v>
      </c>
      <c r="K106" s="799"/>
      <c r="L106" s="799"/>
      <c r="M106" s="822" t="s">
        <v>86</v>
      </c>
      <c r="N106" s="799">
        <f t="shared" si="56"/>
        <v>143936</v>
      </c>
      <c r="O106" s="823">
        <f t="shared" si="70"/>
        <v>143936</v>
      </c>
      <c r="P106" s="823">
        <f t="shared" si="57"/>
        <v>1871168</v>
      </c>
      <c r="Q106" s="592">
        <f t="shared" si="67"/>
        <v>1</v>
      </c>
      <c r="R106" s="592">
        <f t="shared" si="71"/>
        <v>2</v>
      </c>
      <c r="S106" s="588">
        <f t="shared" si="48"/>
        <v>1.79</v>
      </c>
      <c r="T106" s="456">
        <v>83200</v>
      </c>
      <c r="U106" s="456"/>
      <c r="V106" s="456"/>
      <c r="W106" s="589" t="str">
        <f t="shared" si="49"/>
        <v>Կ-1</v>
      </c>
      <c r="X106" s="456">
        <f t="shared" si="58"/>
        <v>148928</v>
      </c>
      <c r="Y106" s="590">
        <f t="shared" si="59"/>
        <v>148928</v>
      </c>
      <c r="Z106" s="590">
        <f t="shared" si="60"/>
        <v>1936064</v>
      </c>
      <c r="AA106" s="592">
        <f t="shared" si="68"/>
        <v>1</v>
      </c>
      <c r="AB106" s="592">
        <f t="shared" si="50"/>
        <v>3</v>
      </c>
      <c r="AC106" s="588">
        <f t="shared" si="51"/>
        <v>1.84</v>
      </c>
      <c r="AD106" s="456">
        <v>83200</v>
      </c>
      <c r="AE106" s="456"/>
      <c r="AF106" s="456"/>
      <c r="AG106" s="589" t="str">
        <f t="shared" si="52"/>
        <v>Կ-1</v>
      </c>
      <c r="AH106" s="456">
        <f t="shared" si="61"/>
        <v>153088</v>
      </c>
      <c r="AI106" s="590">
        <f t="shared" si="62"/>
        <v>153088</v>
      </c>
      <c r="AJ106" s="590">
        <f t="shared" si="63"/>
        <v>1990144</v>
      </c>
      <c r="AK106" s="592">
        <f t="shared" si="69"/>
        <v>1</v>
      </c>
      <c r="AL106" s="592">
        <f t="shared" si="53"/>
        <v>4</v>
      </c>
      <c r="AM106" s="588">
        <f t="shared" si="54"/>
        <v>1.9</v>
      </c>
      <c r="AN106" s="456">
        <v>83200</v>
      </c>
      <c r="AO106" s="456"/>
      <c r="AP106" s="456"/>
      <c r="AQ106" s="589" t="str">
        <f t="shared" si="55"/>
        <v>Կ-1</v>
      </c>
      <c r="AR106" s="456">
        <f t="shared" si="64"/>
        <v>158080</v>
      </c>
      <c r="AS106" s="590">
        <f t="shared" si="65"/>
        <v>158080</v>
      </c>
      <c r="AT106" s="590">
        <f t="shared" si="66"/>
        <v>2055040</v>
      </c>
    </row>
    <row r="107" spans="2:46" s="587" customFormat="1" ht="54">
      <c r="B107" s="816">
        <v>86</v>
      </c>
      <c r="C107" s="849" t="s">
        <v>1602</v>
      </c>
      <c r="D107" s="828" t="s">
        <v>1961</v>
      </c>
      <c r="E107" s="818">
        <v>1974</v>
      </c>
      <c r="F107" s="831" t="s">
        <v>1084</v>
      </c>
      <c r="G107" s="820">
        <v>1</v>
      </c>
      <c r="H107" s="827">
        <v>9</v>
      </c>
      <c r="I107" s="821">
        <f t="shared" si="47"/>
        <v>5.71</v>
      </c>
      <c r="J107" s="799">
        <v>83200</v>
      </c>
      <c r="K107" s="799"/>
      <c r="L107" s="799"/>
      <c r="M107" s="822" t="s">
        <v>82</v>
      </c>
      <c r="N107" s="799">
        <f t="shared" si="56"/>
        <v>475072</v>
      </c>
      <c r="O107" s="823">
        <f t="shared" si="70"/>
        <v>475072</v>
      </c>
      <c r="P107" s="823">
        <f t="shared" si="57"/>
        <v>6175936</v>
      </c>
      <c r="Q107" s="592">
        <f t="shared" si="67"/>
        <v>1</v>
      </c>
      <c r="R107" s="592">
        <f t="shared" si="71"/>
        <v>10</v>
      </c>
      <c r="S107" s="588">
        <f t="shared" si="48"/>
        <v>5.89</v>
      </c>
      <c r="T107" s="456">
        <v>83200</v>
      </c>
      <c r="U107" s="456"/>
      <c r="V107" s="456"/>
      <c r="W107" s="589" t="str">
        <f t="shared" si="49"/>
        <v>Գ-1</v>
      </c>
      <c r="X107" s="456">
        <f t="shared" si="58"/>
        <v>490048</v>
      </c>
      <c r="Y107" s="590">
        <f t="shared" si="59"/>
        <v>490048</v>
      </c>
      <c r="Z107" s="590">
        <f t="shared" si="60"/>
        <v>6370624</v>
      </c>
      <c r="AA107" s="592">
        <f t="shared" si="68"/>
        <v>1</v>
      </c>
      <c r="AB107" s="592">
        <f t="shared" si="50"/>
        <v>11</v>
      </c>
      <c r="AC107" s="588">
        <f t="shared" si="51"/>
        <v>5.89</v>
      </c>
      <c r="AD107" s="456">
        <v>83200</v>
      </c>
      <c r="AE107" s="456"/>
      <c r="AF107" s="456"/>
      <c r="AG107" s="589" t="str">
        <f t="shared" si="52"/>
        <v>Գ-1</v>
      </c>
      <c r="AH107" s="456">
        <f t="shared" si="61"/>
        <v>490048</v>
      </c>
      <c r="AI107" s="590">
        <f t="shared" si="62"/>
        <v>490048</v>
      </c>
      <c r="AJ107" s="590">
        <f t="shared" si="63"/>
        <v>6370624</v>
      </c>
      <c r="AK107" s="592">
        <f t="shared" si="69"/>
        <v>1</v>
      </c>
      <c r="AL107" s="592">
        <f t="shared" si="53"/>
        <v>12</v>
      </c>
      <c r="AM107" s="588">
        <f t="shared" si="54"/>
        <v>5.89</v>
      </c>
      <c r="AN107" s="456">
        <v>83200</v>
      </c>
      <c r="AO107" s="456"/>
      <c r="AP107" s="456"/>
      <c r="AQ107" s="589" t="str">
        <f t="shared" si="55"/>
        <v>Գ-1</v>
      </c>
      <c r="AR107" s="456">
        <f t="shared" si="64"/>
        <v>490048</v>
      </c>
      <c r="AS107" s="590">
        <f t="shared" si="65"/>
        <v>490048</v>
      </c>
      <c r="AT107" s="590">
        <f t="shared" si="66"/>
        <v>6370624</v>
      </c>
    </row>
    <row r="108" spans="2:46" s="587" customFormat="1" ht="67.5">
      <c r="B108" s="816">
        <v>87</v>
      </c>
      <c r="C108" s="849" t="s">
        <v>2117</v>
      </c>
      <c r="D108" s="828" t="s">
        <v>1961</v>
      </c>
      <c r="E108" s="818">
        <v>1987</v>
      </c>
      <c r="F108" s="831" t="s">
        <v>1085</v>
      </c>
      <c r="G108" s="820">
        <v>1</v>
      </c>
      <c r="H108" s="827">
        <v>3</v>
      </c>
      <c r="I108" s="821">
        <f t="shared" si="47"/>
        <v>4.2699999999999996</v>
      </c>
      <c r="J108" s="799">
        <v>83200</v>
      </c>
      <c r="K108" s="799"/>
      <c r="L108" s="799"/>
      <c r="M108" s="822" t="s">
        <v>83</v>
      </c>
      <c r="N108" s="799">
        <f t="shared" si="56"/>
        <v>355263.99999999994</v>
      </c>
      <c r="O108" s="823">
        <f t="shared" si="70"/>
        <v>355263.99999999994</v>
      </c>
      <c r="P108" s="823">
        <f t="shared" si="57"/>
        <v>4618431.9999999991</v>
      </c>
      <c r="Q108" s="592">
        <f t="shared" si="67"/>
        <v>1</v>
      </c>
      <c r="R108" s="592">
        <f t="shared" si="71"/>
        <v>4</v>
      </c>
      <c r="S108" s="588">
        <f t="shared" si="48"/>
        <v>4.41</v>
      </c>
      <c r="T108" s="456">
        <v>83200</v>
      </c>
      <c r="U108" s="456"/>
      <c r="V108" s="456"/>
      <c r="W108" s="589" t="str">
        <f t="shared" si="49"/>
        <v>Գ-2</v>
      </c>
      <c r="X108" s="456">
        <f t="shared" si="58"/>
        <v>366912</v>
      </c>
      <c r="Y108" s="590">
        <f t="shared" si="59"/>
        <v>366912</v>
      </c>
      <c r="Z108" s="590">
        <f t="shared" si="60"/>
        <v>4769856</v>
      </c>
      <c r="AA108" s="592">
        <f t="shared" si="68"/>
        <v>1</v>
      </c>
      <c r="AB108" s="592">
        <f t="shared" si="50"/>
        <v>5</v>
      </c>
      <c r="AC108" s="588">
        <f t="shared" si="51"/>
        <v>4.41</v>
      </c>
      <c r="AD108" s="456">
        <v>83200</v>
      </c>
      <c r="AE108" s="456"/>
      <c r="AF108" s="456"/>
      <c r="AG108" s="589" t="str">
        <f t="shared" si="52"/>
        <v>Գ-2</v>
      </c>
      <c r="AH108" s="456">
        <f t="shared" si="61"/>
        <v>366912</v>
      </c>
      <c r="AI108" s="590">
        <f t="shared" si="62"/>
        <v>366912</v>
      </c>
      <c r="AJ108" s="590">
        <f t="shared" si="63"/>
        <v>4769856</v>
      </c>
      <c r="AK108" s="592">
        <f t="shared" si="69"/>
        <v>1</v>
      </c>
      <c r="AL108" s="592">
        <f t="shared" si="53"/>
        <v>6</v>
      </c>
      <c r="AM108" s="588">
        <f t="shared" si="54"/>
        <v>4.55</v>
      </c>
      <c r="AN108" s="456">
        <v>83200</v>
      </c>
      <c r="AO108" s="456"/>
      <c r="AP108" s="456"/>
      <c r="AQ108" s="589" t="str">
        <f t="shared" si="55"/>
        <v>Գ-2</v>
      </c>
      <c r="AR108" s="456">
        <f t="shared" si="64"/>
        <v>378560</v>
      </c>
      <c r="AS108" s="590">
        <f t="shared" si="65"/>
        <v>378560</v>
      </c>
      <c r="AT108" s="590">
        <f t="shared" si="66"/>
        <v>4921280</v>
      </c>
    </row>
    <row r="109" spans="2:46" s="587" customFormat="1" ht="81">
      <c r="B109" s="816">
        <v>88</v>
      </c>
      <c r="C109" s="849" t="s">
        <v>1338</v>
      </c>
      <c r="D109" s="828" t="s">
        <v>1961</v>
      </c>
      <c r="E109" s="818">
        <v>1984</v>
      </c>
      <c r="F109" s="831" t="s">
        <v>1086</v>
      </c>
      <c r="G109" s="820">
        <v>1</v>
      </c>
      <c r="H109" s="827">
        <v>3</v>
      </c>
      <c r="I109" s="821">
        <f t="shared" si="47"/>
        <v>4.2699999999999996</v>
      </c>
      <c r="J109" s="799">
        <v>83200</v>
      </c>
      <c r="K109" s="799"/>
      <c r="L109" s="799"/>
      <c r="M109" s="822" t="s">
        <v>83</v>
      </c>
      <c r="N109" s="799">
        <f t="shared" si="56"/>
        <v>355263.99999999994</v>
      </c>
      <c r="O109" s="823">
        <f t="shared" si="70"/>
        <v>355263.99999999994</v>
      </c>
      <c r="P109" s="823">
        <f t="shared" si="57"/>
        <v>4618431.9999999991</v>
      </c>
      <c r="Q109" s="592">
        <f t="shared" si="67"/>
        <v>1</v>
      </c>
      <c r="R109" s="592">
        <f t="shared" si="71"/>
        <v>4</v>
      </c>
      <c r="S109" s="588">
        <f t="shared" si="48"/>
        <v>4.41</v>
      </c>
      <c r="T109" s="456">
        <v>83200</v>
      </c>
      <c r="U109" s="456"/>
      <c r="V109" s="456"/>
      <c r="W109" s="589" t="str">
        <f t="shared" si="49"/>
        <v>Գ-2</v>
      </c>
      <c r="X109" s="456">
        <f t="shared" si="58"/>
        <v>366912</v>
      </c>
      <c r="Y109" s="590">
        <f t="shared" si="59"/>
        <v>366912</v>
      </c>
      <c r="Z109" s="590">
        <f t="shared" si="60"/>
        <v>4769856</v>
      </c>
      <c r="AA109" s="592">
        <f t="shared" si="68"/>
        <v>1</v>
      </c>
      <c r="AB109" s="592">
        <f t="shared" si="50"/>
        <v>5</v>
      </c>
      <c r="AC109" s="588">
        <f t="shared" si="51"/>
        <v>4.41</v>
      </c>
      <c r="AD109" s="456">
        <v>83200</v>
      </c>
      <c r="AE109" s="456"/>
      <c r="AF109" s="456"/>
      <c r="AG109" s="589" t="str">
        <f t="shared" si="52"/>
        <v>Գ-2</v>
      </c>
      <c r="AH109" s="456">
        <f t="shared" si="61"/>
        <v>366912</v>
      </c>
      <c r="AI109" s="590">
        <f t="shared" si="62"/>
        <v>366912</v>
      </c>
      <c r="AJ109" s="590">
        <f t="shared" si="63"/>
        <v>4769856</v>
      </c>
      <c r="AK109" s="592">
        <f t="shared" si="69"/>
        <v>1</v>
      </c>
      <c r="AL109" s="592">
        <f t="shared" si="53"/>
        <v>6</v>
      </c>
      <c r="AM109" s="588">
        <f t="shared" si="54"/>
        <v>4.55</v>
      </c>
      <c r="AN109" s="456">
        <v>83200</v>
      </c>
      <c r="AO109" s="456"/>
      <c r="AP109" s="456"/>
      <c r="AQ109" s="589" t="str">
        <f t="shared" si="55"/>
        <v>Գ-2</v>
      </c>
      <c r="AR109" s="456">
        <f t="shared" si="64"/>
        <v>378560</v>
      </c>
      <c r="AS109" s="590">
        <f t="shared" si="65"/>
        <v>378560</v>
      </c>
      <c r="AT109" s="590">
        <f t="shared" si="66"/>
        <v>4921280</v>
      </c>
    </row>
    <row r="110" spans="2:46" s="587" customFormat="1" ht="81">
      <c r="B110" s="816">
        <v>89</v>
      </c>
      <c r="C110" s="849" t="s">
        <v>2118</v>
      </c>
      <c r="D110" s="828" t="s">
        <v>1961</v>
      </c>
      <c r="E110" s="818">
        <v>1990</v>
      </c>
      <c r="F110" s="831" t="s">
        <v>1086</v>
      </c>
      <c r="G110" s="820">
        <v>1</v>
      </c>
      <c r="H110" s="827">
        <v>1</v>
      </c>
      <c r="I110" s="821">
        <f>IF(G110&lt;1,0,IF(M110="Բ-1",IF(H110=0,6.94,IF(H110=1,7.17,IF(H110=2,7.41,IF(H110=3,7.66,IF(OR(H110=5,H110=4),7.92,IF(OR(H110=6,H110=7),8.18,IF(OR(H110=8,H110=9),8.46,IF(OR(H110=10,H110=11,H110=12),8.74,IF(OR(H110=13,H110=14,H110=15),9.03,IF(OR(H110=16,H110=17,H110=18),9.33,9.65)))))))))),IF(M110="Բ-2", IF(H110=0,5.71,IF(H110=1,5.89,IF(H110=2,6.09,IF(H110=3,6.29,IF(OR(H110=5,H110=4),6.5,IF(OR(H110=6,H110=7),6.72,IF(OR(H110=8,H110=9),6.94,IF(OR(H110=10,H110=11,H110=12),7.17,IF(OR(H110=13,H110=14,H110=15),7.41,IF(OR(H110=16,H110=17,H110=18),7.65,7.91)))))))))), IF(M110="Գ-1", IF(H110=0,4.7,IF(H110=1,4.86,IF(H110=2,5.01,IF(H110=3,5.18,IF(OR(H110=5,H110=4),5.35,IF(OR(H110=6,H110=7),5.52,IF(OR(H110=8,H110=9),5.71,IF(OR(H110=10,H110=11,H110=12),5.89,IF(OR(H110=13,H110=14,H110=15),6.09,IF(OR(H110=16,H110=17,H110=18),6.29,6.49)))))))))), IF(M110="Գ-2", IF(H110=0,3.88,IF(H110=1,4.01,IF(H110=2,4.14,IF(H110=3,4.27,IF(OR(H110=5,H110=4),4.41,IF(OR(H110=6,H110=7),4.55,IF(OR(H110=8,H110=9),4.7,IF(OR(H110=10,H110=11,H110=12),4.85,IF(OR(H110=13,H110=14,H110=15),5.01,IF(OR(H110=16,H110=17,H110=18),5.17,5.34)))))))))), IF(M110="Գ-3", IF(H110=0,3.21,IF(H110=1,3.31,IF(H110=2,3.42,IF(H110=3,3.53,IF(OR(H110=5,H110=4),3.64,IF(OR(H110=6,H110=7),3.76,IF(OR(H110=8,H110=9),3.88,IF(OR(H110=10,H110=11,H110=12),4.01,IF(OR(H110=13,H110=14,H110=15),4.13,IF(OR(H110=16,H110=17,H110=18),4.27,4.4)))))))))), IF(M110="Ա-1", IF(H110=0,2.66,IF(H110=1,2.75,IF(H110=2,2.83,IF(H110=3,2.92,IF(OR(H110=5,H110=4),3.02,IF(OR(H110=6,H110=7),3.11,IF(OR(H110=8,H110=9),3.21,IF(OR(H110=10,H110=11,H110=12),3.31,IF(OR(H110=13,H110=14,H110=15),3.42,IF(OR(H110=16,H110=17,H110=18),3.53,3.64)))))))))), IF(M110="Ա-2", IF(H110=0,2.28,IF(H110=1,2.35,IF(H110=2,2.43,IF(H110=3,2.5,IF(OR(H110=5,H110=4),2.58,IF(OR(H110=6,H110=7),2.66,IF(OR(H110=8,H110=9),2.75,IF(OR(H110=10,H110=11,H110=12),2.83,IF(OR(H110=13,H110=14,H110=15),2.92,IF(OR(H110=16,H110=17,H110=18),3.01,3.11)))))))))),IF(M110="Ա-3", IF(H110=0,1.96,IF(H110=1,2.02,IF(H110=2,2.08,IF(H110=3,2.15,IF(OR(H110=5,H110=4),2.21,IF(OR(H110=6,H110=7),2.28,IF(OR(H110=8,H110=9),2.35,IF(OR(H110=10,H110=11,H110=12),2.42,IF(OR(H110=13,H110=14,H110=15),2.5,IF(OR(H110=16,H110=17,H110=18),2.58,2.66)))))))))), IF(M110="Կ-1", IF(H110=0,1.68,IF(H110=1,1.73,IF(H110=2,1.79,IF(H110=3,1.84,IF(OR(H110=5,H110=4),1.9,IF(OR(H110=6,H110=7),1.96,IF(OR(H110=8,H110=9),2.02,IF(OR(H110=10,H110=11,H110=12),2.08,IF(OR(H110=13,H110=14,H110=15),2.14,IF(OR(H110=16,H110=17,H110=18),2.21,2.28)))))))))), IF(M110="Կ-2", IF(H110=0,1.45,IF(H110=1,1.49,IF(H110=2,1.54,IF(H110=3,1.59,IF(OR(H110=5,H110=4),1.63,IF(OR(H110=6,H110=7),1.68,IF(OR(H110=8,H110=9),1.73,IF(OR(H110=10,H110=11,H110=12),1.79,IF(OR(H110=13,H110=14,H110=15),1.84,IF(OR(H110=16,H110=17,H110=18),1.9,1.95)))))))))),IF(M110="Կ-3", IF(H110=0,1.25,IF(H110=1,1.29,IF(H110=2,1.33,IF(H110=3,1.37,IF(OR(H110=5,H110=4),1.41,IF(OR(H110=6,H110=7),1.45,IF(OR(H110=8,H110=9),1.49,IF(OR(H110=10,H110=11,H110=12),1.54,IF(OR(H110=13,H110=14,H110=15),1.58,IF(OR(H110=16,H110=17,H110=18),1.63,1.68)))))))))), "Error"))))))))))))</f>
        <v>4.01</v>
      </c>
      <c r="J110" s="799">
        <v>83200</v>
      </c>
      <c r="K110" s="799"/>
      <c r="L110" s="799"/>
      <c r="M110" s="822" t="s">
        <v>83</v>
      </c>
      <c r="N110" s="799">
        <f>J110*I110</f>
        <v>333632</v>
      </c>
      <c r="O110" s="823">
        <f>I110*J110+K110+L110</f>
        <v>333632</v>
      </c>
      <c r="P110" s="823">
        <f>+O110*13</f>
        <v>4337216</v>
      </c>
      <c r="Q110" s="592">
        <f>+G110</f>
        <v>1</v>
      </c>
      <c r="R110" s="592">
        <f>+H110+1</f>
        <v>2</v>
      </c>
      <c r="S110" s="588">
        <f>IF(Q110&lt;1,0,IF(W110="Բ-1",IF(R110=0,6.94,IF(R110=1,7.17,IF(R110=2,7.41,IF(R110=3,7.66,IF(OR(R110=5,R110=4),7.92,IF(OR(R110=6,R110=7),8.18,IF(OR(R110=8,R110=9),8.46,IF(OR(R110=10,R110=11,R110=12),8.74,IF(OR(R110=13,R110=14,R110=15),9.03,IF(OR(R110=16,R110=17,R110=18),9.33,9.65)))))))))),IF(W110="Բ-2", IF(R110=0,5.71,IF(R110=1,5.89,IF(R110=2,6.09,IF(R110=3,6.29,IF(OR(R110=5,R110=4),6.5,IF(OR(R110=6,R110=7),6.72,IF(OR(R110=8,R110=9),6.94,IF(OR(R110=10,R110=11,R110=12),7.17,IF(OR(R110=13,R110=14,R110=15),7.41,IF(OR(R110=16,R110=17,R110=18),7.65,7.91)))))))))), IF(W110="Գ-1", IF(R110=0,4.7,IF(R110=1,4.86,IF(R110=2,5.01,IF(R110=3,5.18,IF(OR(R110=5,R110=4),5.35,IF(OR(R110=6,R110=7),5.52,IF(OR(R110=8,R110=9),5.71,IF(OR(R110=10,R110=11,R110=12),5.89,IF(OR(R110=13,R110=14,R110=15),6.09,IF(OR(R110=16,R110=17,R110=18),6.29,6.49)))))))))), IF(W110="Գ-2", IF(R110=0,3.88,IF(R110=1,4.01,IF(R110=2,4.14,IF(R110=3,4.27,IF(OR(R110=5,R110=4),4.41,IF(OR(R110=6,R110=7),4.55,IF(OR(R110=8,R110=9),4.7,IF(OR(R110=10,R110=11,R110=12),4.85,IF(OR(R110=13,R110=14,R110=15),5.01,IF(OR(R110=16,R110=17,R110=18),5.17,5.34)))))))))), IF(W110="Գ-3", IF(R110=0,3.21,IF(R110=1,3.31,IF(R110=2,3.42,IF(R110=3,3.53,IF(OR(R110=5,R110=4),3.64,IF(OR(R110=6,R110=7),3.76,IF(OR(R110=8,R110=9),3.88,IF(OR(R110=10,R110=11,R110=12),4.01,IF(OR(R110=13,R110=14,R110=15),4.13,IF(OR(R110=16,R110=17,R110=18),4.27,4.4)))))))))), IF(W110="Ա-1", IF(R110=0,2.66,IF(R110=1,2.75,IF(R110=2,2.83,IF(R110=3,2.92,IF(OR(R110=5,R110=4),3.02,IF(OR(R110=6,R110=7),3.11,IF(OR(R110=8,R110=9),3.21,IF(OR(R110=10,R110=11,R110=12),3.31,IF(OR(R110=13,R110=14,R110=15),3.42,IF(OR(R110=16,R110=17,R110=18),3.53,3.64)))))))))), IF(W110="Ա-2", IF(R110=0,2.28,IF(R110=1,2.35,IF(R110=2,2.43,IF(R110=3,2.5,IF(OR(R110=5,R110=4),2.58,IF(OR(R110=6,R110=7),2.66,IF(OR(R110=8,R110=9),2.75,IF(OR(R110=10,R110=11,R110=12),2.83,IF(OR(R110=13,R110=14,R110=15),2.92,IF(OR(R110=16,R110=17,R110=18),3.01,3.11)))))))))),IF(W110="Ա-3", IF(R110=0,1.96,IF(R110=1,2.02,IF(R110=2,2.08,IF(R110=3,2.15,IF(OR(R110=5,R110=4),2.21,IF(OR(R110=6,R110=7),2.28,IF(OR(R110=8,R110=9),2.35,IF(OR(R110=10,R110=11,R110=12),2.42,IF(OR(R110=13,R110=14,R110=15),2.5,IF(OR(R110=16,R110=17,R110=18),2.58,2.66)))))))))), IF(W110="Կ-1", IF(R110=0,1.68,IF(R110=1,1.73,IF(R110=2,1.79,IF(R110=3,1.84,IF(OR(R110=5,R110=4),1.9,IF(OR(R110=6,R110=7),1.96,IF(OR(R110=8,R110=9),2.02,IF(OR(R110=10,R110=11,R110=12),2.08,IF(OR(R110=13,R110=14,R110=15),2.14,IF(OR(R110=16,R110=17,R110=18),2.21,2.28)))))))))), IF(W110="Կ-2", IF(R110=0,1.45,IF(R110=1,1.49,IF(R110=2,1.54,IF(R110=3,1.59,IF(OR(R110=5,R110=4),1.63,IF(OR(R110=6,R110=7),1.68,IF(OR(R110=8,R110=9),1.73,IF(OR(R110=10,R110=11,R110=12),1.79,IF(OR(R110=13,R110=14,R110=15),1.84,IF(OR(R110=16,R110=17,R110=18),1.9,1.95)))))))))),IF(W110="Կ-3", IF(R110=0,1.25,IF(R110=1,1.29,IF(R110=2,1.33,IF(R110=3,1.37,IF(OR(R110=5,R110=4),1.41,IF(OR(R110=6,R110=7),1.45,IF(OR(R110=8,R110=9),1.49,IF(OR(R110=10,R110=11,R110=12),1.54,IF(OR(R110=13,R110=14,R110=15),1.58,IF(OR(R110=16,R110=17,R110=18),1.63,1.68)))))))))), "Error"))))))))))))</f>
        <v>4.1399999999999997</v>
      </c>
      <c r="T110" s="456">
        <v>83200</v>
      </c>
      <c r="U110" s="456"/>
      <c r="V110" s="456"/>
      <c r="W110" s="589" t="str">
        <f>+M110</f>
        <v>Գ-2</v>
      </c>
      <c r="X110" s="456">
        <f>T110*S110</f>
        <v>344448</v>
      </c>
      <c r="Y110" s="590">
        <f>+U110+V110+X110</f>
        <v>344448</v>
      </c>
      <c r="Z110" s="590">
        <f>+Y110*13</f>
        <v>4477824</v>
      </c>
      <c r="AA110" s="592">
        <f>+Q110</f>
        <v>1</v>
      </c>
      <c r="AB110" s="592">
        <f>+R110+1</f>
        <v>3</v>
      </c>
      <c r="AC110" s="588">
        <f>IF(AA110&lt;1,0,IF(AG110="Բ-1",IF(AB110=0,6.94,IF(AB110=1,7.17,IF(AB110=2,7.41,IF(AB110=3,7.66,IF(OR(AB110=5,AB110=4),7.92,IF(OR(AB110=6,AB110=7),8.18,IF(OR(AB110=8,AB110=9),8.46,IF(OR(AB110=10,AB110=11,AB110=12),8.74,IF(OR(AB110=13,AB110=14,AB110=15),9.03,IF(OR(AB110=16,AB110=17,AB110=18),9.33,9.65)))))))))),IF(AG110="Բ-2", IF(AB110=0,5.71,IF(AB110=1,5.89,IF(AB110=2,6.09,IF(AB110=3,6.29,IF(OR(AB110=5,AB110=4),6.5,IF(OR(AB110=6,AB110=7),6.72,IF(OR(AB110=8,AB110=9),6.94,IF(OR(AB110=10,AB110=11,AB110=12),7.17,IF(OR(AB110=13,AB110=14,AB110=15),7.41,IF(OR(AB110=16,AB110=17,AB110=18),7.65,7.91)))))))))), IF(AG110="Գ-1", IF(AB110=0,4.7,IF(AB110=1,4.86,IF(AB110=2,5.01,IF(AB110=3,5.18,IF(OR(AB110=5,AB110=4),5.35,IF(OR(AB110=6,AB110=7),5.52,IF(OR(AB110=8,AB110=9),5.71,IF(OR(AB110=10,AB110=11,AB110=12),5.89,IF(OR(AB110=13,AB110=14,AB110=15),6.09,IF(OR(AB110=16,AB110=17,AB110=18),6.29,6.49)))))))))), IF(AG110="Գ-2", IF(AB110=0,3.88,IF(AB110=1,4.01,IF(AB110=2,4.14,IF(AB110=3,4.27,IF(OR(AB110=5,AB110=4),4.41,IF(OR(AB110=6,AB110=7),4.55,IF(OR(AB110=8,AB110=9),4.7,IF(OR(AB110=10,AB110=11,AB110=12),4.85,IF(OR(AB110=13,AB110=14,AB110=15),5.01,IF(OR(AB110=16,AB110=17,AB110=18),5.17,5.34)))))))))), IF(AG110="Գ-3", IF(AB110=0,3.21,IF(AB110=1,3.31,IF(AB110=2,3.42,IF(AB110=3,3.53,IF(OR(AB110=5,AB110=4),3.64,IF(OR(AB110=6,AB110=7),3.76,IF(OR(AB110=8,AB110=9),3.88,IF(OR(AB110=10,AB110=11,AB110=12),4.01,IF(OR(AB110=13,AB110=14,AB110=15),4.13,IF(OR(AB110=16,AB110=17,AB110=18),4.27,4.4)))))))))), IF(AG110="Ա-1", IF(AB110=0,2.66,IF(AB110=1,2.75,IF(AB110=2,2.83,IF(AB110=3,2.92,IF(OR(AB110=5,AB110=4),3.02,IF(OR(AB110=6,AB110=7),3.11,IF(OR(AB110=8,AB110=9),3.21,IF(OR(AB110=10,AB110=11,AB110=12),3.31,IF(OR(AB110=13,AB110=14,AB110=15),3.42,IF(OR(AB110=16,AB110=17,AB110=18),3.53,3.64)))))))))), IF(AG110="Ա-2", IF(AB110=0,2.28,IF(AB110=1,2.35,IF(AB110=2,2.43,IF(AB110=3,2.5,IF(OR(AB110=5,AB110=4),2.58,IF(OR(AB110=6,AB110=7),2.66,IF(OR(AB110=8,AB110=9),2.75,IF(OR(AB110=10,AB110=11,AB110=12),2.83,IF(OR(AB110=13,AB110=14,AB110=15),2.92,IF(OR(AB110=16,AB110=17,AB110=18),3.01,3.11)))))))))),IF(AG110="Ա-3", IF(AB110=0,1.96,IF(AB110=1,2.02,IF(AB110=2,2.08,IF(AB110=3,2.15,IF(OR(AB110=5,AB110=4),2.21,IF(OR(AB110=6,AB110=7),2.28,IF(OR(AB110=8,AB110=9),2.35,IF(OR(AB110=10,AB110=11,AB110=12),2.42,IF(OR(AB110=13,AB110=14,AB110=15),2.5,IF(OR(AB110=16,AB110=17,AB110=18),2.58,2.66)))))))))), IF(AG110="Կ-1", IF(AB110=0,1.68,IF(AB110=1,1.73,IF(AB110=2,1.79,IF(AB110=3,1.84,IF(OR(AB110=5,AB110=4),1.9,IF(OR(AB110=6,AB110=7),1.96,IF(OR(AB110=8,AB110=9),2.02,IF(OR(AB110=10,AB110=11,AB110=12),2.08,IF(OR(AB110=13,AB110=14,AB110=15),2.14,IF(OR(AB110=16,AB110=17,AB110=18),2.21,2.28)))))))))), IF(AG110="Կ-2", IF(AB110=0,1.45,IF(AB110=1,1.49,IF(AB110=2,1.54,IF(AB110=3,1.59,IF(OR(AB110=5,AB110=4),1.63,IF(OR(AB110=6,AB110=7),1.68,IF(OR(AB110=8,AB110=9),1.73,IF(OR(AB110=10,AB110=11,AB110=12),1.79,IF(OR(AB110=13,AB110=14,AB110=15),1.84,IF(OR(AB110=16,AB110=17,AB110=18),1.9,1.95)))))))))),IF(AG110="Կ-3", IF(AB110=0,1.25,IF(AB110=1,1.29,IF(AB110=2,1.33,IF(AB110=3,1.37,IF(OR(AB110=5,AB110=4),1.41,IF(OR(AB110=6,AB110=7),1.45,IF(OR(AB110=8,AB110=9),1.49,IF(OR(AB110=10,AB110=11,AB110=12),1.54,IF(OR(AB110=13,AB110=14,AB110=15),1.58,IF(OR(AB110=16,AB110=17,AB110=18),1.63,1.68)))))))))), "Error"))))))))))))</f>
        <v>4.2699999999999996</v>
      </c>
      <c r="AD110" s="456">
        <v>83200</v>
      </c>
      <c r="AE110" s="456"/>
      <c r="AF110" s="456"/>
      <c r="AG110" s="589" t="str">
        <f>+W110</f>
        <v>Գ-2</v>
      </c>
      <c r="AH110" s="456">
        <f>AD110*AC110</f>
        <v>355263.99999999994</v>
      </c>
      <c r="AI110" s="590">
        <f>AH110+AE110+AF110</f>
        <v>355263.99999999994</v>
      </c>
      <c r="AJ110" s="590">
        <f>+AI110*13</f>
        <v>4618431.9999999991</v>
      </c>
      <c r="AK110" s="592">
        <f>+AA110</f>
        <v>1</v>
      </c>
      <c r="AL110" s="592">
        <f>+AB110+1</f>
        <v>4</v>
      </c>
      <c r="AM110" s="588">
        <f>IF(AK110&lt;1,0,IF(AQ110="Բ-1",IF(AL110=0,6.94,IF(AL110=1,7.17,IF(AL110=2,7.41,IF(AL110=3,7.66,IF(OR(AL110=5,AL110=4),7.92,IF(OR(AL110=6,AL110=7),8.18,IF(OR(AL110=8,AL110=9),8.46,IF(OR(AL110=10,AL110=11,AL110=12),8.74,IF(OR(AL110=13,AL110=14,AL110=15),9.03,IF(OR(AL110=16,AL110=17,AL110=18),9.33,9.65)))))))))),IF(AQ110="Բ-2", IF(AL110=0,5.71,IF(AL110=1,5.89,IF(AL110=2,6.09,IF(AL110=3,6.29,IF(OR(AL110=5,AL110=4),6.5,IF(OR(AL110=6,AL110=7),6.72,IF(OR(AL110=8,AL110=9),6.94,IF(OR(AL110=10,AL110=11,AL110=12),7.17,IF(OR(AL110=13,AL110=14,AL110=15),7.41,IF(OR(AL110=16,AL110=17,AL110=18),7.65,7.91)))))))))), IF(AQ110="Գ-1", IF(AL110=0,4.7,IF(AL110=1,4.86,IF(AL110=2,5.01,IF(AL110=3,5.18,IF(OR(AL110=5,AL110=4),5.35,IF(OR(AL110=6,AL110=7),5.52,IF(OR(AL110=8,AL110=9),5.71,IF(OR(AL110=10,AL110=11,AL110=12),5.89,IF(OR(AL110=13,AL110=14,AL110=15),6.09,IF(OR(AL110=16,AL110=17,AL110=18),6.29,6.49)))))))))), IF(AQ110="Գ-2", IF(AL110=0,3.88,IF(AL110=1,4.01,IF(AL110=2,4.14,IF(AL110=3,4.27,IF(OR(AL110=5,AL110=4),4.41,IF(OR(AL110=6,AL110=7),4.55,IF(OR(AL110=8,AL110=9),4.7,IF(OR(AL110=10,AL110=11,AL110=12),4.85,IF(OR(AL110=13,AL110=14,AL110=15),5.01,IF(OR(AL110=16,AL110=17,AL110=18),5.17,5.34)))))))))), IF(AQ110="Գ-3", IF(AL110=0,3.21,IF(AL110=1,3.31,IF(AL110=2,3.42,IF(AL110=3,3.53,IF(OR(AL110=5,AL110=4),3.64,IF(OR(AL110=6,AL110=7),3.76,IF(OR(AL110=8,AL110=9),3.88,IF(OR(AL110=10,AL110=11,AL110=12),4.01,IF(OR(AL110=13,AL110=14,AL110=15),4.13,IF(OR(AL110=16,AL110=17,AL110=18),4.27,4.4)))))))))), IF(AQ110="Ա-1", IF(AL110=0,2.66,IF(AL110=1,2.75,IF(AL110=2,2.83,IF(AL110=3,2.92,IF(OR(AL110=5,AL110=4),3.02,IF(OR(AL110=6,AL110=7),3.11,IF(OR(AL110=8,AL110=9),3.21,IF(OR(AL110=10,AL110=11,AL110=12),3.31,IF(OR(AL110=13,AL110=14,AL110=15),3.42,IF(OR(AL110=16,AL110=17,AL110=18),3.53,3.64)))))))))), IF(AQ110="Ա-2", IF(AL110=0,2.28,IF(AL110=1,2.35,IF(AL110=2,2.43,IF(AL110=3,2.5,IF(OR(AL110=5,AL110=4),2.58,IF(OR(AL110=6,AL110=7),2.66,IF(OR(AL110=8,AL110=9),2.75,IF(OR(AL110=10,AL110=11,AL110=12),2.83,IF(OR(AL110=13,AL110=14,AL110=15),2.92,IF(OR(AL110=16,AL110=17,AL110=18),3.01,3.11)))))))))),IF(AQ110="Ա-3", IF(AL110=0,1.96,IF(AL110=1,2.02,IF(AL110=2,2.08,IF(AL110=3,2.15,IF(OR(AL110=5,AL110=4),2.21,IF(OR(AL110=6,AL110=7),2.28,IF(OR(AL110=8,AL110=9),2.35,IF(OR(AL110=10,AL110=11,AL110=12),2.42,IF(OR(AL110=13,AL110=14,AL110=15),2.5,IF(OR(AL110=16,AL110=17,AL110=18),2.58,2.66)))))))))), IF(AQ110="Կ-1", IF(AL110=0,1.68,IF(AL110=1,1.73,IF(AL110=2,1.79,IF(AL110=3,1.84,IF(OR(AL110=5,AL110=4),1.9,IF(OR(AL110=6,AL110=7),1.96,IF(OR(AL110=8,AL110=9),2.02,IF(OR(AL110=10,AL110=11,AL110=12),2.08,IF(OR(AL110=13,AL110=14,AL110=15),2.14,IF(OR(AL110=16,AL110=17,AL110=18),2.21,2.28)))))))))), IF(AQ110="Կ-2", IF(AL110=0,1.45,IF(AL110=1,1.49,IF(AL110=2,1.54,IF(AL110=3,1.59,IF(OR(AL110=5,AL110=4),1.63,IF(OR(AL110=6,AL110=7),1.68,IF(OR(AL110=8,AL110=9),1.73,IF(OR(AL110=10,AL110=11,AL110=12),1.79,IF(OR(AL110=13,AL110=14,AL110=15),1.84,IF(OR(AL110=16,AL110=17,AL110=18),1.9,1.95)))))))))),IF(AQ110="Կ-3", IF(AL110=0,1.25,IF(AL110=1,1.29,IF(AL110=2,1.33,IF(AL110=3,1.37,IF(OR(AL110=5,AL110=4),1.41,IF(OR(AL110=6,AL110=7),1.45,IF(OR(AL110=8,AL110=9),1.49,IF(OR(AL110=10,AL110=11,AL110=12),1.54,IF(OR(AL110=13,AL110=14,AL110=15),1.58,IF(OR(AL110=16,AL110=17,AL110=18),1.63,1.68)))))))))), "Error"))))))))))))</f>
        <v>4.41</v>
      </c>
      <c r="AN110" s="456">
        <v>83200</v>
      </c>
      <c r="AO110" s="456"/>
      <c r="AP110" s="456"/>
      <c r="AQ110" s="589" t="str">
        <f>+AG110</f>
        <v>Գ-2</v>
      </c>
      <c r="AR110" s="456">
        <f>AN110*AM110</f>
        <v>366912</v>
      </c>
      <c r="AS110" s="590">
        <f>AR110+AO110+AP110</f>
        <v>366912</v>
      </c>
      <c r="AT110" s="590">
        <f>+AS110*13</f>
        <v>4769856</v>
      </c>
    </row>
    <row r="111" spans="2:46" s="587" customFormat="1" ht="81">
      <c r="B111" s="816">
        <v>90</v>
      </c>
      <c r="C111" s="849" t="s">
        <v>3369</v>
      </c>
      <c r="D111" s="828" t="s">
        <v>1960</v>
      </c>
      <c r="E111" s="818">
        <v>1988</v>
      </c>
      <c r="F111" s="831" t="s">
        <v>1087</v>
      </c>
      <c r="G111" s="820">
        <v>1</v>
      </c>
      <c r="H111" s="827">
        <v>1</v>
      </c>
      <c r="I111" s="821">
        <f t="shared" si="47"/>
        <v>3.31</v>
      </c>
      <c r="J111" s="799">
        <v>83200</v>
      </c>
      <c r="K111" s="799"/>
      <c r="L111" s="799"/>
      <c r="M111" s="822" t="s">
        <v>417</v>
      </c>
      <c r="N111" s="799">
        <f t="shared" si="56"/>
        <v>275392</v>
      </c>
      <c r="O111" s="823">
        <f t="shared" si="70"/>
        <v>275392</v>
      </c>
      <c r="P111" s="823">
        <f t="shared" si="57"/>
        <v>3580096</v>
      </c>
      <c r="Q111" s="592">
        <f t="shared" si="67"/>
        <v>1</v>
      </c>
      <c r="R111" s="592">
        <f t="shared" si="71"/>
        <v>2</v>
      </c>
      <c r="S111" s="588">
        <f t="shared" si="48"/>
        <v>3.42</v>
      </c>
      <c r="T111" s="456">
        <v>83200</v>
      </c>
      <c r="U111" s="456"/>
      <c r="V111" s="456"/>
      <c r="W111" s="589" t="str">
        <f t="shared" si="49"/>
        <v>Գ-3</v>
      </c>
      <c r="X111" s="456">
        <f t="shared" si="58"/>
        <v>284544</v>
      </c>
      <c r="Y111" s="590">
        <f t="shared" si="59"/>
        <v>284544</v>
      </c>
      <c r="Z111" s="590">
        <f t="shared" si="60"/>
        <v>3699072</v>
      </c>
      <c r="AA111" s="592">
        <f t="shared" si="68"/>
        <v>1</v>
      </c>
      <c r="AB111" s="592">
        <f t="shared" si="50"/>
        <v>3</v>
      </c>
      <c r="AC111" s="588">
        <f t="shared" si="51"/>
        <v>3.53</v>
      </c>
      <c r="AD111" s="456">
        <v>83200</v>
      </c>
      <c r="AE111" s="456"/>
      <c r="AF111" s="456"/>
      <c r="AG111" s="589" t="str">
        <f t="shared" si="52"/>
        <v>Գ-3</v>
      </c>
      <c r="AH111" s="456">
        <f t="shared" si="61"/>
        <v>293696</v>
      </c>
      <c r="AI111" s="590">
        <f t="shared" si="62"/>
        <v>293696</v>
      </c>
      <c r="AJ111" s="590">
        <f t="shared" si="63"/>
        <v>3818048</v>
      </c>
      <c r="AK111" s="592">
        <f t="shared" si="69"/>
        <v>1</v>
      </c>
      <c r="AL111" s="592">
        <f t="shared" si="53"/>
        <v>4</v>
      </c>
      <c r="AM111" s="588">
        <f t="shared" si="54"/>
        <v>3.64</v>
      </c>
      <c r="AN111" s="456">
        <v>83200</v>
      </c>
      <c r="AO111" s="456"/>
      <c r="AP111" s="456"/>
      <c r="AQ111" s="589" t="str">
        <f t="shared" si="55"/>
        <v>Գ-3</v>
      </c>
      <c r="AR111" s="456">
        <f t="shared" si="64"/>
        <v>302848</v>
      </c>
      <c r="AS111" s="590">
        <f t="shared" si="65"/>
        <v>302848</v>
      </c>
      <c r="AT111" s="590">
        <f t="shared" si="66"/>
        <v>3937024</v>
      </c>
    </row>
    <row r="112" spans="2:46" s="587" customFormat="1" ht="67.5">
      <c r="B112" s="816">
        <v>91</v>
      </c>
      <c r="C112" s="849" t="s">
        <v>783</v>
      </c>
      <c r="D112" s="828" t="s">
        <v>1960</v>
      </c>
      <c r="E112" s="818">
        <v>1978</v>
      </c>
      <c r="F112" s="831" t="s">
        <v>1088</v>
      </c>
      <c r="G112" s="820">
        <v>1</v>
      </c>
      <c r="H112" s="827">
        <v>9</v>
      </c>
      <c r="I112" s="821">
        <f t="shared" si="47"/>
        <v>4.7</v>
      </c>
      <c r="J112" s="799">
        <v>83200</v>
      </c>
      <c r="K112" s="799"/>
      <c r="L112" s="799"/>
      <c r="M112" s="822" t="s">
        <v>83</v>
      </c>
      <c r="N112" s="799">
        <f t="shared" si="56"/>
        <v>391040</v>
      </c>
      <c r="O112" s="823">
        <f t="shared" si="70"/>
        <v>391040</v>
      </c>
      <c r="P112" s="823">
        <f t="shared" si="57"/>
        <v>5083520</v>
      </c>
      <c r="Q112" s="592">
        <f t="shared" si="67"/>
        <v>1</v>
      </c>
      <c r="R112" s="592">
        <f t="shared" si="71"/>
        <v>10</v>
      </c>
      <c r="S112" s="588">
        <f t="shared" si="48"/>
        <v>4.8499999999999996</v>
      </c>
      <c r="T112" s="456">
        <v>83200</v>
      </c>
      <c r="U112" s="456"/>
      <c r="V112" s="456"/>
      <c r="W112" s="589" t="str">
        <f t="shared" si="49"/>
        <v>Գ-2</v>
      </c>
      <c r="X112" s="456">
        <f t="shared" si="58"/>
        <v>403519.99999999994</v>
      </c>
      <c r="Y112" s="590">
        <f t="shared" si="59"/>
        <v>403519.99999999994</v>
      </c>
      <c r="Z112" s="590">
        <f t="shared" si="60"/>
        <v>5245759.9999999991</v>
      </c>
      <c r="AA112" s="592">
        <f t="shared" si="68"/>
        <v>1</v>
      </c>
      <c r="AB112" s="592">
        <f t="shared" si="50"/>
        <v>11</v>
      </c>
      <c r="AC112" s="588">
        <f t="shared" si="51"/>
        <v>4.8499999999999996</v>
      </c>
      <c r="AD112" s="456">
        <v>83200</v>
      </c>
      <c r="AE112" s="456"/>
      <c r="AF112" s="456"/>
      <c r="AG112" s="589" t="str">
        <f t="shared" si="52"/>
        <v>Գ-2</v>
      </c>
      <c r="AH112" s="456">
        <f t="shared" si="61"/>
        <v>403519.99999999994</v>
      </c>
      <c r="AI112" s="590">
        <f t="shared" si="62"/>
        <v>403519.99999999994</v>
      </c>
      <c r="AJ112" s="590">
        <f t="shared" si="63"/>
        <v>5245759.9999999991</v>
      </c>
      <c r="AK112" s="592">
        <f t="shared" si="69"/>
        <v>1</v>
      </c>
      <c r="AL112" s="592">
        <f t="shared" si="53"/>
        <v>12</v>
      </c>
      <c r="AM112" s="588">
        <f t="shared" si="54"/>
        <v>4.8499999999999996</v>
      </c>
      <c r="AN112" s="456">
        <v>83200</v>
      </c>
      <c r="AO112" s="456"/>
      <c r="AP112" s="456"/>
      <c r="AQ112" s="589" t="str">
        <f t="shared" si="55"/>
        <v>Գ-2</v>
      </c>
      <c r="AR112" s="456">
        <f t="shared" si="64"/>
        <v>403519.99999999994</v>
      </c>
      <c r="AS112" s="590">
        <f t="shared" si="65"/>
        <v>403519.99999999994</v>
      </c>
      <c r="AT112" s="590">
        <f t="shared" si="66"/>
        <v>5245759.9999999991</v>
      </c>
    </row>
    <row r="113" spans="2:46" s="587" customFormat="1" ht="67.5">
      <c r="B113" s="816">
        <v>92</v>
      </c>
      <c r="C113" s="849" t="s">
        <v>620</v>
      </c>
      <c r="D113" s="828" t="s">
        <v>1960</v>
      </c>
      <c r="E113" s="818">
        <v>1985</v>
      </c>
      <c r="F113" s="831" t="s">
        <v>1089</v>
      </c>
      <c r="G113" s="820">
        <v>1</v>
      </c>
      <c r="H113" s="827">
        <v>10</v>
      </c>
      <c r="I113" s="821">
        <f t="shared" si="47"/>
        <v>4.8499999999999996</v>
      </c>
      <c r="J113" s="799">
        <v>83200</v>
      </c>
      <c r="K113" s="799"/>
      <c r="L113" s="799"/>
      <c r="M113" s="822" t="s">
        <v>83</v>
      </c>
      <c r="N113" s="799">
        <f t="shared" si="56"/>
        <v>403519.99999999994</v>
      </c>
      <c r="O113" s="823">
        <f t="shared" si="70"/>
        <v>403519.99999999994</v>
      </c>
      <c r="P113" s="823">
        <f t="shared" si="57"/>
        <v>5245759.9999999991</v>
      </c>
      <c r="Q113" s="592">
        <f t="shared" si="67"/>
        <v>1</v>
      </c>
      <c r="R113" s="592">
        <f t="shared" si="71"/>
        <v>11</v>
      </c>
      <c r="S113" s="588">
        <f t="shared" si="48"/>
        <v>4.8499999999999996</v>
      </c>
      <c r="T113" s="456">
        <v>83200</v>
      </c>
      <c r="U113" s="456"/>
      <c r="V113" s="456"/>
      <c r="W113" s="589" t="str">
        <f t="shared" si="49"/>
        <v>Գ-2</v>
      </c>
      <c r="X113" s="456">
        <f t="shared" si="58"/>
        <v>403519.99999999994</v>
      </c>
      <c r="Y113" s="590">
        <f t="shared" si="59"/>
        <v>403519.99999999994</v>
      </c>
      <c r="Z113" s="590">
        <f t="shared" si="60"/>
        <v>5245759.9999999991</v>
      </c>
      <c r="AA113" s="592">
        <f t="shared" si="68"/>
        <v>1</v>
      </c>
      <c r="AB113" s="592">
        <f t="shared" si="50"/>
        <v>12</v>
      </c>
      <c r="AC113" s="588">
        <f t="shared" si="51"/>
        <v>4.8499999999999996</v>
      </c>
      <c r="AD113" s="456">
        <v>83200</v>
      </c>
      <c r="AE113" s="456"/>
      <c r="AF113" s="456"/>
      <c r="AG113" s="589" t="str">
        <f t="shared" si="52"/>
        <v>Գ-2</v>
      </c>
      <c r="AH113" s="456">
        <f t="shared" si="61"/>
        <v>403519.99999999994</v>
      </c>
      <c r="AI113" s="590">
        <f t="shared" si="62"/>
        <v>403519.99999999994</v>
      </c>
      <c r="AJ113" s="590">
        <f t="shared" si="63"/>
        <v>5245759.9999999991</v>
      </c>
      <c r="AK113" s="592">
        <f t="shared" si="69"/>
        <v>1</v>
      </c>
      <c r="AL113" s="592">
        <f t="shared" si="53"/>
        <v>13</v>
      </c>
      <c r="AM113" s="588">
        <f t="shared" si="54"/>
        <v>5.01</v>
      </c>
      <c r="AN113" s="456">
        <v>83200</v>
      </c>
      <c r="AO113" s="456"/>
      <c r="AP113" s="456"/>
      <c r="AQ113" s="589" t="str">
        <f t="shared" si="55"/>
        <v>Գ-2</v>
      </c>
      <c r="AR113" s="456">
        <f t="shared" si="64"/>
        <v>416832</v>
      </c>
      <c r="AS113" s="590">
        <f t="shared" si="65"/>
        <v>416832</v>
      </c>
      <c r="AT113" s="590">
        <f t="shared" si="66"/>
        <v>5418816</v>
      </c>
    </row>
    <row r="114" spans="2:46" s="587" customFormat="1" ht="67.5">
      <c r="B114" s="816">
        <v>93</v>
      </c>
      <c r="C114" s="849" t="s">
        <v>1232</v>
      </c>
      <c r="D114" s="828" t="s">
        <v>1960</v>
      </c>
      <c r="E114" s="818">
        <v>1983</v>
      </c>
      <c r="F114" s="831" t="s">
        <v>1089</v>
      </c>
      <c r="G114" s="820">
        <v>1</v>
      </c>
      <c r="H114" s="827">
        <v>11</v>
      </c>
      <c r="I114" s="821">
        <f t="shared" si="47"/>
        <v>4.8499999999999996</v>
      </c>
      <c r="J114" s="799">
        <v>83200</v>
      </c>
      <c r="K114" s="799"/>
      <c r="L114" s="799"/>
      <c r="M114" s="822" t="s">
        <v>83</v>
      </c>
      <c r="N114" s="799">
        <f t="shared" si="56"/>
        <v>403519.99999999994</v>
      </c>
      <c r="O114" s="823">
        <f t="shared" si="70"/>
        <v>403519.99999999994</v>
      </c>
      <c r="P114" s="823">
        <f t="shared" si="57"/>
        <v>5245759.9999999991</v>
      </c>
      <c r="Q114" s="592">
        <f t="shared" si="67"/>
        <v>1</v>
      </c>
      <c r="R114" s="592">
        <f t="shared" si="71"/>
        <v>12</v>
      </c>
      <c r="S114" s="588">
        <f t="shared" si="48"/>
        <v>4.8499999999999996</v>
      </c>
      <c r="T114" s="456">
        <v>83200</v>
      </c>
      <c r="U114" s="456"/>
      <c r="V114" s="456"/>
      <c r="W114" s="589" t="str">
        <f t="shared" si="49"/>
        <v>Գ-2</v>
      </c>
      <c r="X114" s="456">
        <f t="shared" si="58"/>
        <v>403519.99999999994</v>
      </c>
      <c r="Y114" s="590">
        <f t="shared" si="59"/>
        <v>403519.99999999994</v>
      </c>
      <c r="Z114" s="590">
        <f t="shared" si="60"/>
        <v>5245759.9999999991</v>
      </c>
      <c r="AA114" s="592">
        <f t="shared" si="68"/>
        <v>1</v>
      </c>
      <c r="AB114" s="592">
        <f t="shared" si="50"/>
        <v>13</v>
      </c>
      <c r="AC114" s="588">
        <f t="shared" si="51"/>
        <v>5.01</v>
      </c>
      <c r="AD114" s="456">
        <v>83200</v>
      </c>
      <c r="AE114" s="456"/>
      <c r="AF114" s="456"/>
      <c r="AG114" s="589" t="str">
        <f t="shared" si="52"/>
        <v>Գ-2</v>
      </c>
      <c r="AH114" s="456">
        <f t="shared" si="61"/>
        <v>416832</v>
      </c>
      <c r="AI114" s="590">
        <f t="shared" si="62"/>
        <v>416832</v>
      </c>
      <c r="AJ114" s="590">
        <f t="shared" si="63"/>
        <v>5418816</v>
      </c>
      <c r="AK114" s="592">
        <f t="shared" si="69"/>
        <v>1</v>
      </c>
      <c r="AL114" s="592">
        <f t="shared" si="53"/>
        <v>14</v>
      </c>
      <c r="AM114" s="588">
        <f t="shared" si="54"/>
        <v>5.01</v>
      </c>
      <c r="AN114" s="456">
        <v>83200</v>
      </c>
      <c r="AO114" s="456"/>
      <c r="AP114" s="456"/>
      <c r="AQ114" s="589" t="str">
        <f t="shared" si="55"/>
        <v>Գ-2</v>
      </c>
      <c r="AR114" s="456">
        <f t="shared" si="64"/>
        <v>416832</v>
      </c>
      <c r="AS114" s="590">
        <f t="shared" si="65"/>
        <v>416832</v>
      </c>
      <c r="AT114" s="590">
        <f t="shared" si="66"/>
        <v>5418816</v>
      </c>
    </row>
    <row r="115" spans="2:46" s="587" customFormat="1" ht="67.5">
      <c r="B115" s="816">
        <v>94</v>
      </c>
      <c r="C115" s="849" t="s">
        <v>2119</v>
      </c>
      <c r="D115" s="828" t="s">
        <v>1960</v>
      </c>
      <c r="E115" s="818">
        <v>1981</v>
      </c>
      <c r="F115" s="831" t="s">
        <v>1089</v>
      </c>
      <c r="G115" s="820">
        <v>1</v>
      </c>
      <c r="H115" s="827">
        <v>9</v>
      </c>
      <c r="I115" s="821">
        <f t="shared" si="47"/>
        <v>4.7</v>
      </c>
      <c r="J115" s="799">
        <v>83200</v>
      </c>
      <c r="K115" s="799"/>
      <c r="L115" s="799"/>
      <c r="M115" s="822" t="s">
        <v>83</v>
      </c>
      <c r="N115" s="799">
        <f t="shared" si="56"/>
        <v>391040</v>
      </c>
      <c r="O115" s="823">
        <f t="shared" si="70"/>
        <v>391040</v>
      </c>
      <c r="P115" s="823">
        <f t="shared" si="57"/>
        <v>5083520</v>
      </c>
      <c r="Q115" s="592">
        <f t="shared" si="67"/>
        <v>1</v>
      </c>
      <c r="R115" s="592">
        <f t="shared" si="71"/>
        <v>10</v>
      </c>
      <c r="S115" s="588">
        <f t="shared" si="48"/>
        <v>4.8499999999999996</v>
      </c>
      <c r="T115" s="456">
        <v>83200</v>
      </c>
      <c r="U115" s="456"/>
      <c r="V115" s="456"/>
      <c r="W115" s="589" t="str">
        <f t="shared" si="49"/>
        <v>Գ-2</v>
      </c>
      <c r="X115" s="456">
        <f t="shared" si="58"/>
        <v>403519.99999999994</v>
      </c>
      <c r="Y115" s="590">
        <f t="shared" si="59"/>
        <v>403519.99999999994</v>
      </c>
      <c r="Z115" s="590">
        <f t="shared" si="60"/>
        <v>5245759.9999999991</v>
      </c>
      <c r="AA115" s="592">
        <f t="shared" si="68"/>
        <v>1</v>
      </c>
      <c r="AB115" s="592">
        <f t="shared" si="50"/>
        <v>11</v>
      </c>
      <c r="AC115" s="588">
        <f t="shared" si="51"/>
        <v>4.8499999999999996</v>
      </c>
      <c r="AD115" s="456">
        <v>83200</v>
      </c>
      <c r="AE115" s="456"/>
      <c r="AF115" s="456"/>
      <c r="AG115" s="589" t="str">
        <f t="shared" si="52"/>
        <v>Գ-2</v>
      </c>
      <c r="AH115" s="456">
        <f t="shared" si="61"/>
        <v>403519.99999999994</v>
      </c>
      <c r="AI115" s="590">
        <f t="shared" si="62"/>
        <v>403519.99999999994</v>
      </c>
      <c r="AJ115" s="590">
        <f t="shared" si="63"/>
        <v>5245759.9999999991</v>
      </c>
      <c r="AK115" s="592">
        <f t="shared" si="69"/>
        <v>1</v>
      </c>
      <c r="AL115" s="592">
        <f t="shared" si="53"/>
        <v>12</v>
      </c>
      <c r="AM115" s="588">
        <f t="shared" si="54"/>
        <v>4.8499999999999996</v>
      </c>
      <c r="AN115" s="456">
        <v>83200</v>
      </c>
      <c r="AO115" s="456"/>
      <c r="AP115" s="456"/>
      <c r="AQ115" s="589" t="str">
        <f t="shared" si="55"/>
        <v>Գ-2</v>
      </c>
      <c r="AR115" s="456">
        <f t="shared" si="64"/>
        <v>403519.99999999994</v>
      </c>
      <c r="AS115" s="590">
        <f t="shared" si="65"/>
        <v>403519.99999999994</v>
      </c>
      <c r="AT115" s="590">
        <f t="shared" si="66"/>
        <v>5245759.9999999991</v>
      </c>
    </row>
    <row r="116" spans="2:46" s="587" customFormat="1" ht="67.5">
      <c r="B116" s="816">
        <v>95</v>
      </c>
      <c r="C116" s="849" t="s">
        <v>2488</v>
      </c>
      <c r="D116" s="828" t="s">
        <v>1960</v>
      </c>
      <c r="E116" s="818">
        <v>1993</v>
      </c>
      <c r="F116" s="831" t="s">
        <v>1089</v>
      </c>
      <c r="G116" s="820">
        <v>1</v>
      </c>
      <c r="H116" s="827">
        <v>3</v>
      </c>
      <c r="I116" s="821">
        <f>IF(G116&lt;1,0,IF(M116="Բ-1",IF(H116=0,6.94,IF(H116=1,7.17,IF(H116=2,7.41,IF(H116=3,7.66,IF(OR(H116=5,H116=4),7.92,IF(OR(H116=6,H116=7),8.18,IF(OR(H116=8,H116=9),8.46,IF(OR(H116=10,H116=11,H116=12),8.74,IF(OR(H116=13,H116=14,H116=15),9.03,IF(OR(H116=16,H116=17,H116=18),9.33,9.65)))))))))),IF(M116="Բ-2", IF(H116=0,5.71,IF(H116=1,5.89,IF(H116=2,6.09,IF(H116=3,6.29,IF(OR(H116=5,H116=4),6.5,IF(OR(H116=6,H116=7),6.72,IF(OR(H116=8,H116=9),6.94,IF(OR(H116=10,H116=11,H116=12),7.17,IF(OR(H116=13,H116=14,H116=15),7.41,IF(OR(H116=16,H116=17,H116=18),7.65,7.91)))))))))), IF(M116="Գ-1", IF(H116=0,4.7,IF(H116=1,4.86,IF(H116=2,5.01,IF(H116=3,5.18,IF(OR(H116=5,H116=4),5.35,IF(OR(H116=6,H116=7),5.52,IF(OR(H116=8,H116=9),5.71,IF(OR(H116=10,H116=11,H116=12),5.89,IF(OR(H116=13,H116=14,H116=15),6.09,IF(OR(H116=16,H116=17,H116=18),6.29,6.49)))))))))), IF(M116="Գ-2", IF(H116=0,3.88,IF(H116=1,4.01,IF(H116=2,4.14,IF(H116=3,4.27,IF(OR(H116=5,H116=4),4.41,IF(OR(H116=6,H116=7),4.55,IF(OR(H116=8,H116=9),4.7,IF(OR(H116=10,H116=11,H116=12),4.85,IF(OR(H116=13,H116=14,H116=15),5.01,IF(OR(H116=16,H116=17,H116=18),5.17,5.34)))))))))), IF(M116="Գ-3", IF(H116=0,3.21,IF(H116=1,3.31,IF(H116=2,3.42,IF(H116=3,3.53,IF(OR(H116=5,H116=4),3.64,IF(OR(H116=6,H116=7),3.76,IF(OR(H116=8,H116=9),3.88,IF(OR(H116=10,H116=11,H116=12),4.01,IF(OR(H116=13,H116=14,H116=15),4.13,IF(OR(H116=16,H116=17,H116=18),4.27,4.4)))))))))), IF(M116="Ա-1", IF(H116=0,2.66,IF(H116=1,2.75,IF(H116=2,2.83,IF(H116=3,2.92,IF(OR(H116=5,H116=4),3.02,IF(OR(H116=6,H116=7),3.11,IF(OR(H116=8,H116=9),3.21,IF(OR(H116=10,H116=11,H116=12),3.31,IF(OR(H116=13,H116=14,H116=15),3.42,IF(OR(H116=16,H116=17,H116=18),3.53,3.64)))))))))), IF(M116="Ա-2", IF(H116=0,2.28,IF(H116=1,2.35,IF(H116=2,2.43,IF(H116=3,2.5,IF(OR(H116=5,H116=4),2.58,IF(OR(H116=6,H116=7),2.66,IF(OR(H116=8,H116=9),2.75,IF(OR(H116=10,H116=11,H116=12),2.83,IF(OR(H116=13,H116=14,H116=15),2.92,IF(OR(H116=16,H116=17,H116=18),3.01,3.11)))))))))),IF(M116="Ա-3", IF(H116=0,1.96,IF(H116=1,2.02,IF(H116=2,2.08,IF(H116=3,2.15,IF(OR(H116=5,H116=4),2.21,IF(OR(H116=6,H116=7),2.28,IF(OR(H116=8,H116=9),2.35,IF(OR(H116=10,H116=11,H116=12),2.42,IF(OR(H116=13,H116=14,H116=15),2.5,IF(OR(H116=16,H116=17,H116=18),2.58,2.66)))))))))), IF(M116="Կ-1", IF(H116=0,1.68,IF(H116=1,1.73,IF(H116=2,1.79,IF(H116=3,1.84,IF(OR(H116=5,H116=4),1.9,IF(OR(H116=6,H116=7),1.96,IF(OR(H116=8,H116=9),2.02,IF(OR(H116=10,H116=11,H116=12),2.08,IF(OR(H116=13,H116=14,H116=15),2.14,IF(OR(H116=16,H116=17,H116=18),2.21,2.28)))))))))), IF(M116="Կ-2", IF(H116=0,1.45,IF(H116=1,1.49,IF(H116=2,1.54,IF(H116=3,1.59,IF(OR(H116=5,H116=4),1.63,IF(OR(H116=6,H116=7),1.68,IF(OR(H116=8,H116=9),1.73,IF(OR(H116=10,H116=11,H116=12),1.79,IF(OR(H116=13,H116=14,H116=15),1.84,IF(OR(H116=16,H116=17,H116=18),1.9,1.95)))))))))),IF(M116="Կ-3", IF(H116=0,1.25,IF(H116=1,1.29,IF(H116=2,1.33,IF(H116=3,1.37,IF(OR(H116=5,H116=4),1.41,IF(OR(H116=6,H116=7),1.45,IF(OR(H116=8,H116=9),1.49,IF(OR(H116=10,H116=11,H116=12),1.54,IF(OR(H116=13,H116=14,H116=15),1.58,IF(OR(H116=16,H116=17,H116=18),1.63,1.68)))))))))), "Error"))))))))))))</f>
        <v>4.2699999999999996</v>
      </c>
      <c r="J116" s="799">
        <v>83200</v>
      </c>
      <c r="K116" s="799"/>
      <c r="L116" s="799"/>
      <c r="M116" s="822" t="s">
        <v>83</v>
      </c>
      <c r="N116" s="799">
        <f>J116*I116</f>
        <v>355263.99999999994</v>
      </c>
      <c r="O116" s="823">
        <f>I116*J116+K116+L116</f>
        <v>355263.99999999994</v>
      </c>
      <c r="P116" s="823">
        <f>+O116*13</f>
        <v>4618431.9999999991</v>
      </c>
      <c r="Q116" s="592">
        <f>+G116</f>
        <v>1</v>
      </c>
      <c r="R116" s="592">
        <f>+H116+1</f>
        <v>4</v>
      </c>
      <c r="S116" s="588">
        <f>IF(Q116&lt;1,0,IF(W116="Բ-1",IF(R116=0,6.94,IF(R116=1,7.17,IF(R116=2,7.41,IF(R116=3,7.66,IF(OR(R116=5,R116=4),7.92,IF(OR(R116=6,R116=7),8.18,IF(OR(R116=8,R116=9),8.46,IF(OR(R116=10,R116=11,R116=12),8.74,IF(OR(R116=13,R116=14,R116=15),9.03,IF(OR(R116=16,R116=17,R116=18),9.33,9.65)))))))))),IF(W116="Բ-2", IF(R116=0,5.71,IF(R116=1,5.89,IF(R116=2,6.09,IF(R116=3,6.29,IF(OR(R116=5,R116=4),6.5,IF(OR(R116=6,R116=7),6.72,IF(OR(R116=8,R116=9),6.94,IF(OR(R116=10,R116=11,R116=12),7.17,IF(OR(R116=13,R116=14,R116=15),7.41,IF(OR(R116=16,R116=17,R116=18),7.65,7.91)))))))))), IF(W116="Գ-1", IF(R116=0,4.7,IF(R116=1,4.86,IF(R116=2,5.01,IF(R116=3,5.18,IF(OR(R116=5,R116=4),5.35,IF(OR(R116=6,R116=7),5.52,IF(OR(R116=8,R116=9),5.71,IF(OR(R116=10,R116=11,R116=12),5.89,IF(OR(R116=13,R116=14,R116=15),6.09,IF(OR(R116=16,R116=17,R116=18),6.29,6.49)))))))))), IF(W116="Գ-2", IF(R116=0,3.88,IF(R116=1,4.01,IF(R116=2,4.14,IF(R116=3,4.27,IF(OR(R116=5,R116=4),4.41,IF(OR(R116=6,R116=7),4.55,IF(OR(R116=8,R116=9),4.7,IF(OR(R116=10,R116=11,R116=12),4.85,IF(OR(R116=13,R116=14,R116=15),5.01,IF(OR(R116=16,R116=17,R116=18),5.17,5.34)))))))))), IF(W116="Գ-3", IF(R116=0,3.21,IF(R116=1,3.31,IF(R116=2,3.42,IF(R116=3,3.53,IF(OR(R116=5,R116=4),3.64,IF(OR(R116=6,R116=7),3.76,IF(OR(R116=8,R116=9),3.88,IF(OR(R116=10,R116=11,R116=12),4.01,IF(OR(R116=13,R116=14,R116=15),4.13,IF(OR(R116=16,R116=17,R116=18),4.27,4.4)))))))))), IF(W116="Ա-1", IF(R116=0,2.66,IF(R116=1,2.75,IF(R116=2,2.83,IF(R116=3,2.92,IF(OR(R116=5,R116=4),3.02,IF(OR(R116=6,R116=7),3.11,IF(OR(R116=8,R116=9),3.21,IF(OR(R116=10,R116=11,R116=12),3.31,IF(OR(R116=13,R116=14,R116=15),3.42,IF(OR(R116=16,R116=17,R116=18),3.53,3.64)))))))))), IF(W116="Ա-2", IF(R116=0,2.28,IF(R116=1,2.35,IF(R116=2,2.43,IF(R116=3,2.5,IF(OR(R116=5,R116=4),2.58,IF(OR(R116=6,R116=7),2.66,IF(OR(R116=8,R116=9),2.75,IF(OR(R116=10,R116=11,R116=12),2.83,IF(OR(R116=13,R116=14,R116=15),2.92,IF(OR(R116=16,R116=17,R116=18),3.01,3.11)))))))))),IF(W116="Ա-3", IF(R116=0,1.96,IF(R116=1,2.02,IF(R116=2,2.08,IF(R116=3,2.15,IF(OR(R116=5,R116=4),2.21,IF(OR(R116=6,R116=7),2.28,IF(OR(R116=8,R116=9),2.35,IF(OR(R116=10,R116=11,R116=12),2.42,IF(OR(R116=13,R116=14,R116=15),2.5,IF(OR(R116=16,R116=17,R116=18),2.58,2.66)))))))))), IF(W116="Կ-1", IF(R116=0,1.68,IF(R116=1,1.73,IF(R116=2,1.79,IF(R116=3,1.84,IF(OR(R116=5,R116=4),1.9,IF(OR(R116=6,R116=7),1.96,IF(OR(R116=8,R116=9),2.02,IF(OR(R116=10,R116=11,R116=12),2.08,IF(OR(R116=13,R116=14,R116=15),2.14,IF(OR(R116=16,R116=17,R116=18),2.21,2.28)))))))))), IF(W116="Կ-2", IF(R116=0,1.45,IF(R116=1,1.49,IF(R116=2,1.54,IF(R116=3,1.59,IF(OR(R116=5,R116=4),1.63,IF(OR(R116=6,R116=7),1.68,IF(OR(R116=8,R116=9),1.73,IF(OR(R116=10,R116=11,R116=12),1.79,IF(OR(R116=13,R116=14,R116=15),1.84,IF(OR(R116=16,R116=17,R116=18),1.9,1.95)))))))))),IF(W116="Կ-3", IF(R116=0,1.25,IF(R116=1,1.29,IF(R116=2,1.33,IF(R116=3,1.37,IF(OR(R116=5,R116=4),1.41,IF(OR(R116=6,R116=7),1.45,IF(OR(R116=8,R116=9),1.49,IF(OR(R116=10,R116=11,R116=12),1.54,IF(OR(R116=13,R116=14,R116=15),1.58,IF(OR(R116=16,R116=17,R116=18),1.63,1.68)))))))))), "Error"))))))))))))</f>
        <v>4.41</v>
      </c>
      <c r="T116" s="456">
        <v>83200</v>
      </c>
      <c r="U116" s="456"/>
      <c r="V116" s="456"/>
      <c r="W116" s="589" t="str">
        <f>+M116</f>
        <v>Գ-2</v>
      </c>
      <c r="X116" s="456">
        <f>T116*S116</f>
        <v>366912</v>
      </c>
      <c r="Y116" s="590">
        <f>+U116+V116+X116</f>
        <v>366912</v>
      </c>
      <c r="Z116" s="590">
        <f>+Y116*13</f>
        <v>4769856</v>
      </c>
      <c r="AA116" s="592">
        <f>+Q116</f>
        <v>1</v>
      </c>
      <c r="AB116" s="592">
        <f>+R116+1</f>
        <v>5</v>
      </c>
      <c r="AC116" s="588">
        <f>IF(AA116&lt;1,0,IF(AG116="Բ-1",IF(AB116=0,6.94,IF(AB116=1,7.17,IF(AB116=2,7.41,IF(AB116=3,7.66,IF(OR(AB116=5,AB116=4),7.92,IF(OR(AB116=6,AB116=7),8.18,IF(OR(AB116=8,AB116=9),8.46,IF(OR(AB116=10,AB116=11,AB116=12),8.74,IF(OR(AB116=13,AB116=14,AB116=15),9.03,IF(OR(AB116=16,AB116=17,AB116=18),9.33,9.65)))))))))),IF(AG116="Բ-2", IF(AB116=0,5.71,IF(AB116=1,5.89,IF(AB116=2,6.09,IF(AB116=3,6.29,IF(OR(AB116=5,AB116=4),6.5,IF(OR(AB116=6,AB116=7),6.72,IF(OR(AB116=8,AB116=9),6.94,IF(OR(AB116=10,AB116=11,AB116=12),7.17,IF(OR(AB116=13,AB116=14,AB116=15),7.41,IF(OR(AB116=16,AB116=17,AB116=18),7.65,7.91)))))))))), IF(AG116="Գ-1", IF(AB116=0,4.7,IF(AB116=1,4.86,IF(AB116=2,5.01,IF(AB116=3,5.18,IF(OR(AB116=5,AB116=4),5.35,IF(OR(AB116=6,AB116=7),5.52,IF(OR(AB116=8,AB116=9),5.71,IF(OR(AB116=10,AB116=11,AB116=12),5.89,IF(OR(AB116=13,AB116=14,AB116=15),6.09,IF(OR(AB116=16,AB116=17,AB116=18),6.29,6.49)))))))))), IF(AG116="Գ-2", IF(AB116=0,3.88,IF(AB116=1,4.01,IF(AB116=2,4.14,IF(AB116=3,4.27,IF(OR(AB116=5,AB116=4),4.41,IF(OR(AB116=6,AB116=7),4.55,IF(OR(AB116=8,AB116=9),4.7,IF(OR(AB116=10,AB116=11,AB116=12),4.85,IF(OR(AB116=13,AB116=14,AB116=15),5.01,IF(OR(AB116=16,AB116=17,AB116=18),5.17,5.34)))))))))), IF(AG116="Գ-3", IF(AB116=0,3.21,IF(AB116=1,3.31,IF(AB116=2,3.42,IF(AB116=3,3.53,IF(OR(AB116=5,AB116=4),3.64,IF(OR(AB116=6,AB116=7),3.76,IF(OR(AB116=8,AB116=9),3.88,IF(OR(AB116=10,AB116=11,AB116=12),4.01,IF(OR(AB116=13,AB116=14,AB116=15),4.13,IF(OR(AB116=16,AB116=17,AB116=18),4.27,4.4)))))))))), IF(AG116="Ա-1", IF(AB116=0,2.66,IF(AB116=1,2.75,IF(AB116=2,2.83,IF(AB116=3,2.92,IF(OR(AB116=5,AB116=4),3.02,IF(OR(AB116=6,AB116=7),3.11,IF(OR(AB116=8,AB116=9),3.21,IF(OR(AB116=10,AB116=11,AB116=12),3.31,IF(OR(AB116=13,AB116=14,AB116=15),3.42,IF(OR(AB116=16,AB116=17,AB116=18),3.53,3.64)))))))))), IF(AG116="Ա-2", IF(AB116=0,2.28,IF(AB116=1,2.35,IF(AB116=2,2.43,IF(AB116=3,2.5,IF(OR(AB116=5,AB116=4),2.58,IF(OR(AB116=6,AB116=7),2.66,IF(OR(AB116=8,AB116=9),2.75,IF(OR(AB116=10,AB116=11,AB116=12),2.83,IF(OR(AB116=13,AB116=14,AB116=15),2.92,IF(OR(AB116=16,AB116=17,AB116=18),3.01,3.11)))))))))),IF(AG116="Ա-3", IF(AB116=0,1.96,IF(AB116=1,2.02,IF(AB116=2,2.08,IF(AB116=3,2.15,IF(OR(AB116=5,AB116=4),2.21,IF(OR(AB116=6,AB116=7),2.28,IF(OR(AB116=8,AB116=9),2.35,IF(OR(AB116=10,AB116=11,AB116=12),2.42,IF(OR(AB116=13,AB116=14,AB116=15),2.5,IF(OR(AB116=16,AB116=17,AB116=18),2.58,2.66)))))))))), IF(AG116="Կ-1", IF(AB116=0,1.68,IF(AB116=1,1.73,IF(AB116=2,1.79,IF(AB116=3,1.84,IF(OR(AB116=5,AB116=4),1.9,IF(OR(AB116=6,AB116=7),1.96,IF(OR(AB116=8,AB116=9),2.02,IF(OR(AB116=10,AB116=11,AB116=12),2.08,IF(OR(AB116=13,AB116=14,AB116=15),2.14,IF(OR(AB116=16,AB116=17,AB116=18),2.21,2.28)))))))))), IF(AG116="Կ-2", IF(AB116=0,1.45,IF(AB116=1,1.49,IF(AB116=2,1.54,IF(AB116=3,1.59,IF(OR(AB116=5,AB116=4),1.63,IF(OR(AB116=6,AB116=7),1.68,IF(OR(AB116=8,AB116=9),1.73,IF(OR(AB116=10,AB116=11,AB116=12),1.79,IF(OR(AB116=13,AB116=14,AB116=15),1.84,IF(OR(AB116=16,AB116=17,AB116=18),1.9,1.95)))))))))),IF(AG116="Կ-3", IF(AB116=0,1.25,IF(AB116=1,1.29,IF(AB116=2,1.33,IF(AB116=3,1.37,IF(OR(AB116=5,AB116=4),1.41,IF(OR(AB116=6,AB116=7),1.45,IF(OR(AB116=8,AB116=9),1.49,IF(OR(AB116=10,AB116=11,AB116=12),1.54,IF(OR(AB116=13,AB116=14,AB116=15),1.58,IF(OR(AB116=16,AB116=17,AB116=18),1.63,1.68)))))))))), "Error"))))))))))))</f>
        <v>4.41</v>
      </c>
      <c r="AD116" s="456">
        <v>83200</v>
      </c>
      <c r="AE116" s="456"/>
      <c r="AF116" s="456"/>
      <c r="AG116" s="589" t="str">
        <f>+W116</f>
        <v>Գ-2</v>
      </c>
      <c r="AH116" s="456">
        <f>AD116*AC116</f>
        <v>366912</v>
      </c>
      <c r="AI116" s="590">
        <f>AH116+AE116+AF116</f>
        <v>366912</v>
      </c>
      <c r="AJ116" s="590">
        <f>+AI116*13</f>
        <v>4769856</v>
      </c>
      <c r="AK116" s="592">
        <f>+AA116</f>
        <v>1</v>
      </c>
      <c r="AL116" s="592">
        <f>+AB116+1</f>
        <v>6</v>
      </c>
      <c r="AM116" s="588">
        <f>IF(AK116&lt;1,0,IF(AQ116="Բ-1",IF(AL116=0,6.94,IF(AL116=1,7.17,IF(AL116=2,7.41,IF(AL116=3,7.66,IF(OR(AL116=5,AL116=4),7.92,IF(OR(AL116=6,AL116=7),8.18,IF(OR(AL116=8,AL116=9),8.46,IF(OR(AL116=10,AL116=11,AL116=12),8.74,IF(OR(AL116=13,AL116=14,AL116=15),9.03,IF(OR(AL116=16,AL116=17,AL116=18),9.33,9.65)))))))))),IF(AQ116="Բ-2", IF(AL116=0,5.71,IF(AL116=1,5.89,IF(AL116=2,6.09,IF(AL116=3,6.29,IF(OR(AL116=5,AL116=4),6.5,IF(OR(AL116=6,AL116=7),6.72,IF(OR(AL116=8,AL116=9),6.94,IF(OR(AL116=10,AL116=11,AL116=12),7.17,IF(OR(AL116=13,AL116=14,AL116=15),7.41,IF(OR(AL116=16,AL116=17,AL116=18),7.65,7.91)))))))))), IF(AQ116="Գ-1", IF(AL116=0,4.7,IF(AL116=1,4.86,IF(AL116=2,5.01,IF(AL116=3,5.18,IF(OR(AL116=5,AL116=4),5.35,IF(OR(AL116=6,AL116=7),5.52,IF(OR(AL116=8,AL116=9),5.71,IF(OR(AL116=10,AL116=11,AL116=12),5.89,IF(OR(AL116=13,AL116=14,AL116=15),6.09,IF(OR(AL116=16,AL116=17,AL116=18),6.29,6.49)))))))))), IF(AQ116="Գ-2", IF(AL116=0,3.88,IF(AL116=1,4.01,IF(AL116=2,4.14,IF(AL116=3,4.27,IF(OR(AL116=5,AL116=4),4.41,IF(OR(AL116=6,AL116=7),4.55,IF(OR(AL116=8,AL116=9),4.7,IF(OR(AL116=10,AL116=11,AL116=12),4.85,IF(OR(AL116=13,AL116=14,AL116=15),5.01,IF(OR(AL116=16,AL116=17,AL116=18),5.17,5.34)))))))))), IF(AQ116="Գ-3", IF(AL116=0,3.21,IF(AL116=1,3.31,IF(AL116=2,3.42,IF(AL116=3,3.53,IF(OR(AL116=5,AL116=4),3.64,IF(OR(AL116=6,AL116=7),3.76,IF(OR(AL116=8,AL116=9),3.88,IF(OR(AL116=10,AL116=11,AL116=12),4.01,IF(OR(AL116=13,AL116=14,AL116=15),4.13,IF(OR(AL116=16,AL116=17,AL116=18),4.27,4.4)))))))))), IF(AQ116="Ա-1", IF(AL116=0,2.66,IF(AL116=1,2.75,IF(AL116=2,2.83,IF(AL116=3,2.92,IF(OR(AL116=5,AL116=4),3.02,IF(OR(AL116=6,AL116=7),3.11,IF(OR(AL116=8,AL116=9),3.21,IF(OR(AL116=10,AL116=11,AL116=12),3.31,IF(OR(AL116=13,AL116=14,AL116=15),3.42,IF(OR(AL116=16,AL116=17,AL116=18),3.53,3.64)))))))))), IF(AQ116="Ա-2", IF(AL116=0,2.28,IF(AL116=1,2.35,IF(AL116=2,2.43,IF(AL116=3,2.5,IF(OR(AL116=5,AL116=4),2.58,IF(OR(AL116=6,AL116=7),2.66,IF(OR(AL116=8,AL116=9),2.75,IF(OR(AL116=10,AL116=11,AL116=12),2.83,IF(OR(AL116=13,AL116=14,AL116=15),2.92,IF(OR(AL116=16,AL116=17,AL116=18),3.01,3.11)))))))))),IF(AQ116="Ա-3", IF(AL116=0,1.96,IF(AL116=1,2.02,IF(AL116=2,2.08,IF(AL116=3,2.15,IF(OR(AL116=5,AL116=4),2.21,IF(OR(AL116=6,AL116=7),2.28,IF(OR(AL116=8,AL116=9),2.35,IF(OR(AL116=10,AL116=11,AL116=12),2.42,IF(OR(AL116=13,AL116=14,AL116=15),2.5,IF(OR(AL116=16,AL116=17,AL116=18),2.58,2.66)))))))))), IF(AQ116="Կ-1", IF(AL116=0,1.68,IF(AL116=1,1.73,IF(AL116=2,1.79,IF(AL116=3,1.84,IF(OR(AL116=5,AL116=4),1.9,IF(OR(AL116=6,AL116=7),1.96,IF(OR(AL116=8,AL116=9),2.02,IF(OR(AL116=10,AL116=11,AL116=12),2.08,IF(OR(AL116=13,AL116=14,AL116=15),2.14,IF(OR(AL116=16,AL116=17,AL116=18),2.21,2.28)))))))))), IF(AQ116="Կ-2", IF(AL116=0,1.45,IF(AL116=1,1.49,IF(AL116=2,1.54,IF(AL116=3,1.59,IF(OR(AL116=5,AL116=4),1.63,IF(OR(AL116=6,AL116=7),1.68,IF(OR(AL116=8,AL116=9),1.73,IF(OR(AL116=10,AL116=11,AL116=12),1.79,IF(OR(AL116=13,AL116=14,AL116=15),1.84,IF(OR(AL116=16,AL116=17,AL116=18),1.9,1.95)))))))))),IF(AQ116="Կ-3", IF(AL116=0,1.25,IF(AL116=1,1.29,IF(AL116=2,1.33,IF(AL116=3,1.37,IF(OR(AL116=5,AL116=4),1.41,IF(OR(AL116=6,AL116=7),1.45,IF(OR(AL116=8,AL116=9),1.49,IF(OR(AL116=10,AL116=11,AL116=12),1.54,IF(OR(AL116=13,AL116=14,AL116=15),1.58,IF(OR(AL116=16,AL116=17,AL116=18),1.63,1.68)))))))))), "Error"))))))))))))</f>
        <v>4.55</v>
      </c>
      <c r="AN116" s="456">
        <v>83200</v>
      </c>
      <c r="AO116" s="456"/>
      <c r="AP116" s="456"/>
      <c r="AQ116" s="589" t="str">
        <f>+AG116</f>
        <v>Գ-2</v>
      </c>
      <c r="AR116" s="456">
        <f>AN116*AM116</f>
        <v>378560</v>
      </c>
      <c r="AS116" s="590">
        <f>AR116+AO116+AP116</f>
        <v>378560</v>
      </c>
      <c r="AT116" s="590">
        <f>+AS116*13</f>
        <v>4921280</v>
      </c>
    </row>
    <row r="117" spans="2:46" s="587" customFormat="1" ht="27">
      <c r="B117" s="816">
        <v>96</v>
      </c>
      <c r="C117" s="849" t="s">
        <v>2489</v>
      </c>
      <c r="D117" s="828" t="s">
        <v>1961</v>
      </c>
      <c r="E117" s="818">
        <v>1969</v>
      </c>
      <c r="F117" s="831" t="s">
        <v>992</v>
      </c>
      <c r="G117" s="820">
        <v>1</v>
      </c>
      <c r="H117" s="827">
        <v>2</v>
      </c>
      <c r="I117" s="821">
        <f t="shared" si="47"/>
        <v>5.01</v>
      </c>
      <c r="J117" s="799">
        <v>83200</v>
      </c>
      <c r="K117" s="799"/>
      <c r="L117" s="799"/>
      <c r="M117" s="822" t="s">
        <v>82</v>
      </c>
      <c r="N117" s="799">
        <f t="shared" si="56"/>
        <v>416832</v>
      </c>
      <c r="O117" s="823">
        <f t="shared" si="70"/>
        <v>416832</v>
      </c>
      <c r="P117" s="823">
        <f t="shared" si="57"/>
        <v>5418816</v>
      </c>
      <c r="Q117" s="592">
        <f t="shared" si="67"/>
        <v>1</v>
      </c>
      <c r="R117" s="592">
        <f t="shared" si="71"/>
        <v>3</v>
      </c>
      <c r="S117" s="588">
        <f t="shared" si="48"/>
        <v>5.18</v>
      </c>
      <c r="T117" s="456">
        <v>83200</v>
      </c>
      <c r="U117" s="456"/>
      <c r="V117" s="456"/>
      <c r="W117" s="589" t="str">
        <f t="shared" si="49"/>
        <v>Գ-1</v>
      </c>
      <c r="X117" s="456">
        <f t="shared" si="58"/>
        <v>430976</v>
      </c>
      <c r="Y117" s="590">
        <f t="shared" si="59"/>
        <v>430976</v>
      </c>
      <c r="Z117" s="590">
        <f t="shared" si="60"/>
        <v>5602688</v>
      </c>
      <c r="AA117" s="592">
        <f t="shared" si="68"/>
        <v>1</v>
      </c>
      <c r="AB117" s="592">
        <f t="shared" si="50"/>
        <v>4</v>
      </c>
      <c r="AC117" s="588">
        <f t="shared" si="51"/>
        <v>5.35</v>
      </c>
      <c r="AD117" s="456">
        <v>83200</v>
      </c>
      <c r="AE117" s="456"/>
      <c r="AF117" s="456"/>
      <c r="AG117" s="589" t="str">
        <f t="shared" si="52"/>
        <v>Գ-1</v>
      </c>
      <c r="AH117" s="456">
        <f t="shared" si="61"/>
        <v>445119.99999999994</v>
      </c>
      <c r="AI117" s="590">
        <f t="shared" si="62"/>
        <v>445119.99999999994</v>
      </c>
      <c r="AJ117" s="590">
        <f t="shared" si="63"/>
        <v>5786559.9999999991</v>
      </c>
      <c r="AK117" s="592">
        <f t="shared" si="69"/>
        <v>1</v>
      </c>
      <c r="AL117" s="592">
        <f t="shared" si="53"/>
        <v>5</v>
      </c>
      <c r="AM117" s="588">
        <f t="shared" si="54"/>
        <v>5.35</v>
      </c>
      <c r="AN117" s="456">
        <v>83200</v>
      </c>
      <c r="AO117" s="456"/>
      <c r="AP117" s="456"/>
      <c r="AQ117" s="589" t="str">
        <f t="shared" si="55"/>
        <v>Գ-1</v>
      </c>
      <c r="AR117" s="456">
        <f t="shared" si="64"/>
        <v>445119.99999999994</v>
      </c>
      <c r="AS117" s="590">
        <f t="shared" si="65"/>
        <v>445119.99999999994</v>
      </c>
      <c r="AT117" s="590">
        <f t="shared" si="66"/>
        <v>5786559.9999999991</v>
      </c>
    </row>
    <row r="118" spans="2:46" s="587" customFormat="1" ht="27">
      <c r="B118" s="816">
        <v>97</v>
      </c>
      <c r="C118" s="849" t="s">
        <v>1596</v>
      </c>
      <c r="D118" s="828" t="s">
        <v>1960</v>
      </c>
      <c r="E118" s="818">
        <v>1990</v>
      </c>
      <c r="F118" s="831" t="s">
        <v>1005</v>
      </c>
      <c r="G118" s="820">
        <v>1</v>
      </c>
      <c r="H118" s="827">
        <v>6</v>
      </c>
      <c r="I118" s="821">
        <f t="shared" si="47"/>
        <v>4.55</v>
      </c>
      <c r="J118" s="799">
        <v>83200</v>
      </c>
      <c r="K118" s="799"/>
      <c r="L118" s="799"/>
      <c r="M118" s="822" t="s">
        <v>83</v>
      </c>
      <c r="N118" s="799">
        <f t="shared" si="56"/>
        <v>378560</v>
      </c>
      <c r="O118" s="823">
        <f t="shared" si="70"/>
        <v>378560</v>
      </c>
      <c r="P118" s="823">
        <f t="shared" si="57"/>
        <v>4921280</v>
      </c>
      <c r="Q118" s="592">
        <f t="shared" si="67"/>
        <v>1</v>
      </c>
      <c r="R118" s="592">
        <f t="shared" si="71"/>
        <v>7</v>
      </c>
      <c r="S118" s="588">
        <f t="shared" si="48"/>
        <v>4.55</v>
      </c>
      <c r="T118" s="456">
        <v>83200</v>
      </c>
      <c r="U118" s="456"/>
      <c r="V118" s="456"/>
      <c r="W118" s="589" t="str">
        <f t="shared" si="49"/>
        <v>Գ-2</v>
      </c>
      <c r="X118" s="456">
        <f t="shared" si="58"/>
        <v>378560</v>
      </c>
      <c r="Y118" s="590">
        <f t="shared" si="59"/>
        <v>378560</v>
      </c>
      <c r="Z118" s="590">
        <f t="shared" si="60"/>
        <v>4921280</v>
      </c>
      <c r="AA118" s="592">
        <f t="shared" si="68"/>
        <v>1</v>
      </c>
      <c r="AB118" s="592">
        <f t="shared" si="50"/>
        <v>8</v>
      </c>
      <c r="AC118" s="588">
        <f t="shared" si="51"/>
        <v>4.7</v>
      </c>
      <c r="AD118" s="456">
        <v>83200</v>
      </c>
      <c r="AE118" s="456"/>
      <c r="AF118" s="456"/>
      <c r="AG118" s="589" t="str">
        <f t="shared" si="52"/>
        <v>Գ-2</v>
      </c>
      <c r="AH118" s="456">
        <f t="shared" si="61"/>
        <v>391040</v>
      </c>
      <c r="AI118" s="590">
        <f t="shared" si="62"/>
        <v>391040</v>
      </c>
      <c r="AJ118" s="590">
        <f t="shared" si="63"/>
        <v>5083520</v>
      </c>
      <c r="AK118" s="592">
        <f t="shared" si="69"/>
        <v>1</v>
      </c>
      <c r="AL118" s="592">
        <f t="shared" si="53"/>
        <v>9</v>
      </c>
      <c r="AM118" s="588">
        <f t="shared" si="54"/>
        <v>4.7</v>
      </c>
      <c r="AN118" s="456">
        <v>83200</v>
      </c>
      <c r="AO118" s="456"/>
      <c r="AP118" s="456"/>
      <c r="AQ118" s="589" t="str">
        <f t="shared" si="55"/>
        <v>Գ-2</v>
      </c>
      <c r="AR118" s="456">
        <f t="shared" si="64"/>
        <v>391040</v>
      </c>
      <c r="AS118" s="590">
        <f t="shared" si="65"/>
        <v>391040</v>
      </c>
      <c r="AT118" s="590">
        <f t="shared" si="66"/>
        <v>5083520</v>
      </c>
    </row>
    <row r="119" spans="2:46" s="587" customFormat="1" ht="27">
      <c r="B119" s="816">
        <v>98</v>
      </c>
      <c r="C119" s="849" t="s">
        <v>2502</v>
      </c>
      <c r="D119" s="828" t="s">
        <v>1960</v>
      </c>
      <c r="E119" s="818">
        <v>1994</v>
      </c>
      <c r="F119" s="831" t="s">
        <v>3370</v>
      </c>
      <c r="G119" s="820">
        <v>1</v>
      </c>
      <c r="H119" s="827">
        <v>10</v>
      </c>
      <c r="I119" s="821">
        <f>IF(G119&lt;1,0,IF(M119="Բ-1",IF(H119=0,6.94,IF(H119=1,7.17,IF(H119=2,7.41,IF(H119=3,7.66,IF(OR(H119=5,H119=4),7.92,IF(OR(H119=6,H119=7),8.18,IF(OR(H119=8,H119=9),8.46,IF(OR(H119=10,H119=11,H119=12),8.74,IF(OR(H119=13,H119=14,H119=15),9.03,IF(OR(H119=16,H119=17,H119=18),9.33,9.65)))))))))),IF(M119="Բ-2", IF(H119=0,5.71,IF(H119=1,5.89,IF(H119=2,6.09,IF(H119=3,6.29,IF(OR(H119=5,H119=4),6.5,IF(OR(H119=6,H119=7),6.72,IF(OR(H119=8,H119=9),6.94,IF(OR(H119=10,H119=11,H119=12),7.17,IF(OR(H119=13,H119=14,H119=15),7.41,IF(OR(H119=16,H119=17,H119=18),7.65,7.91)))))))))), IF(M119="Գ-1", IF(H119=0,4.7,IF(H119=1,4.86,IF(H119=2,5.01,IF(H119=3,5.18,IF(OR(H119=5,H119=4),5.35,IF(OR(H119=6,H119=7),5.52,IF(OR(H119=8,H119=9),5.71,IF(OR(H119=10,H119=11,H119=12),5.89,IF(OR(H119=13,H119=14,H119=15),6.09,IF(OR(H119=16,H119=17,H119=18),6.29,6.49)))))))))), IF(M119="Գ-2", IF(H119=0,3.88,IF(H119=1,4.01,IF(H119=2,4.14,IF(H119=3,4.27,IF(OR(H119=5,H119=4),4.41,IF(OR(H119=6,H119=7),4.55,IF(OR(H119=8,H119=9),4.7,IF(OR(H119=10,H119=11,H119=12),4.85,IF(OR(H119=13,H119=14,H119=15),5.01,IF(OR(H119=16,H119=17,H119=18),5.17,5.34)))))))))), IF(M119="Գ-3", IF(H119=0,3.21,IF(H119=1,3.31,IF(H119=2,3.42,IF(H119=3,3.53,IF(OR(H119=5,H119=4),3.64,IF(OR(H119=6,H119=7),3.76,IF(OR(H119=8,H119=9),3.88,IF(OR(H119=10,H119=11,H119=12),4.01,IF(OR(H119=13,H119=14,H119=15),4.13,IF(OR(H119=16,H119=17,H119=18),4.27,4.4)))))))))), IF(M119="Ա-1", IF(H119=0,2.66,IF(H119=1,2.75,IF(H119=2,2.83,IF(H119=3,2.92,IF(OR(H119=5,H119=4),3.02,IF(OR(H119=6,H119=7),3.11,IF(OR(H119=8,H119=9),3.21,IF(OR(H119=10,H119=11,H119=12),3.31,IF(OR(H119=13,H119=14,H119=15),3.42,IF(OR(H119=16,H119=17,H119=18),3.53,3.64)))))))))), IF(M119="Ա-2", IF(H119=0,2.28,IF(H119=1,2.35,IF(H119=2,2.43,IF(H119=3,2.5,IF(OR(H119=5,H119=4),2.58,IF(OR(H119=6,H119=7),2.66,IF(OR(H119=8,H119=9),2.75,IF(OR(H119=10,H119=11,H119=12),2.83,IF(OR(H119=13,H119=14,H119=15),2.92,IF(OR(H119=16,H119=17,H119=18),3.01,3.11)))))))))),IF(M119="Ա-3", IF(H119=0,1.96,IF(H119=1,2.02,IF(H119=2,2.08,IF(H119=3,2.15,IF(OR(H119=5,H119=4),2.21,IF(OR(H119=6,H119=7),2.28,IF(OR(H119=8,H119=9),2.35,IF(OR(H119=10,H119=11,H119=12),2.42,IF(OR(H119=13,H119=14,H119=15),2.5,IF(OR(H119=16,H119=17,H119=18),2.58,2.66)))))))))), IF(M119="Կ-1", IF(H119=0,1.68,IF(H119=1,1.73,IF(H119=2,1.79,IF(H119=3,1.84,IF(OR(H119=5,H119=4),1.9,IF(OR(H119=6,H119=7),1.96,IF(OR(H119=8,H119=9),2.02,IF(OR(H119=10,H119=11,H119=12),2.08,IF(OR(H119=13,H119=14,H119=15),2.14,IF(OR(H119=16,H119=17,H119=18),2.21,2.28)))))))))), IF(M119="Կ-2", IF(H119=0,1.45,IF(H119=1,1.49,IF(H119=2,1.54,IF(H119=3,1.59,IF(OR(H119=5,H119=4),1.63,IF(OR(H119=6,H119=7),1.68,IF(OR(H119=8,H119=9),1.73,IF(OR(H119=10,H119=11,H119=12),1.79,IF(OR(H119=13,H119=14,H119=15),1.84,IF(OR(H119=16,H119=17,H119=18),1.9,1.95)))))))))),IF(M119="Կ-3", IF(H119=0,1.25,IF(H119=1,1.29,IF(H119=2,1.33,IF(H119=3,1.37,IF(OR(H119=5,H119=4),1.41,IF(OR(H119=6,H119=7),1.45,IF(OR(H119=8,H119=9),1.49,IF(OR(H119=10,H119=11,H119=12),1.54,IF(OR(H119=13,H119=14,H119=15),1.58,IF(OR(H119=16,H119=17,H119=18),1.63,1.68)))))))))), "Error"))))))))))))</f>
        <v>4.01</v>
      </c>
      <c r="J119" s="799">
        <v>83200</v>
      </c>
      <c r="K119" s="799"/>
      <c r="L119" s="799"/>
      <c r="M119" s="822" t="s">
        <v>417</v>
      </c>
      <c r="N119" s="799">
        <f>J119*I119</f>
        <v>333632</v>
      </c>
      <c r="O119" s="823">
        <f>I119*J119+K119+L119</f>
        <v>333632</v>
      </c>
      <c r="P119" s="823">
        <f>+O119*13</f>
        <v>4337216</v>
      </c>
      <c r="Q119" s="592">
        <f>+G119</f>
        <v>1</v>
      </c>
      <c r="R119" s="592">
        <f>+H119+1</f>
        <v>11</v>
      </c>
      <c r="S119" s="588">
        <f>IF(Q119&lt;1,0,IF(W119="Բ-1",IF(R119=0,6.94,IF(R119=1,7.17,IF(R119=2,7.41,IF(R119=3,7.66,IF(OR(R119=5,R119=4),7.92,IF(OR(R119=6,R119=7),8.18,IF(OR(R119=8,R119=9),8.46,IF(OR(R119=10,R119=11,R119=12),8.74,IF(OR(R119=13,R119=14,R119=15),9.03,IF(OR(R119=16,R119=17,R119=18),9.33,9.65)))))))))),IF(W119="Բ-2", IF(R119=0,5.71,IF(R119=1,5.89,IF(R119=2,6.09,IF(R119=3,6.29,IF(OR(R119=5,R119=4),6.5,IF(OR(R119=6,R119=7),6.72,IF(OR(R119=8,R119=9),6.94,IF(OR(R119=10,R119=11,R119=12),7.17,IF(OR(R119=13,R119=14,R119=15),7.41,IF(OR(R119=16,R119=17,R119=18),7.65,7.91)))))))))), IF(W119="Գ-1", IF(R119=0,4.7,IF(R119=1,4.86,IF(R119=2,5.01,IF(R119=3,5.18,IF(OR(R119=5,R119=4),5.35,IF(OR(R119=6,R119=7),5.52,IF(OR(R119=8,R119=9),5.71,IF(OR(R119=10,R119=11,R119=12),5.89,IF(OR(R119=13,R119=14,R119=15),6.09,IF(OR(R119=16,R119=17,R119=18),6.29,6.49)))))))))), IF(W119="Գ-2", IF(R119=0,3.88,IF(R119=1,4.01,IF(R119=2,4.14,IF(R119=3,4.27,IF(OR(R119=5,R119=4),4.41,IF(OR(R119=6,R119=7),4.55,IF(OR(R119=8,R119=9),4.7,IF(OR(R119=10,R119=11,R119=12),4.85,IF(OR(R119=13,R119=14,R119=15),5.01,IF(OR(R119=16,R119=17,R119=18),5.17,5.34)))))))))), IF(W119="Գ-3", IF(R119=0,3.21,IF(R119=1,3.31,IF(R119=2,3.42,IF(R119=3,3.53,IF(OR(R119=5,R119=4),3.64,IF(OR(R119=6,R119=7),3.76,IF(OR(R119=8,R119=9),3.88,IF(OR(R119=10,R119=11,R119=12),4.01,IF(OR(R119=13,R119=14,R119=15),4.13,IF(OR(R119=16,R119=17,R119=18),4.27,4.4)))))))))), IF(W119="Ա-1", IF(R119=0,2.66,IF(R119=1,2.75,IF(R119=2,2.83,IF(R119=3,2.92,IF(OR(R119=5,R119=4),3.02,IF(OR(R119=6,R119=7),3.11,IF(OR(R119=8,R119=9),3.21,IF(OR(R119=10,R119=11,R119=12),3.31,IF(OR(R119=13,R119=14,R119=15),3.42,IF(OR(R119=16,R119=17,R119=18),3.53,3.64)))))))))), IF(W119="Ա-2", IF(R119=0,2.28,IF(R119=1,2.35,IF(R119=2,2.43,IF(R119=3,2.5,IF(OR(R119=5,R119=4),2.58,IF(OR(R119=6,R119=7),2.66,IF(OR(R119=8,R119=9),2.75,IF(OR(R119=10,R119=11,R119=12),2.83,IF(OR(R119=13,R119=14,R119=15),2.92,IF(OR(R119=16,R119=17,R119=18),3.01,3.11)))))))))),IF(W119="Ա-3", IF(R119=0,1.96,IF(R119=1,2.02,IF(R119=2,2.08,IF(R119=3,2.15,IF(OR(R119=5,R119=4),2.21,IF(OR(R119=6,R119=7),2.28,IF(OR(R119=8,R119=9),2.35,IF(OR(R119=10,R119=11,R119=12),2.42,IF(OR(R119=13,R119=14,R119=15),2.5,IF(OR(R119=16,R119=17,R119=18),2.58,2.66)))))))))), IF(W119="Կ-1", IF(R119=0,1.68,IF(R119=1,1.73,IF(R119=2,1.79,IF(R119=3,1.84,IF(OR(R119=5,R119=4),1.9,IF(OR(R119=6,R119=7),1.96,IF(OR(R119=8,R119=9),2.02,IF(OR(R119=10,R119=11,R119=12),2.08,IF(OR(R119=13,R119=14,R119=15),2.14,IF(OR(R119=16,R119=17,R119=18),2.21,2.28)))))))))), IF(W119="Կ-2", IF(R119=0,1.45,IF(R119=1,1.49,IF(R119=2,1.54,IF(R119=3,1.59,IF(OR(R119=5,R119=4),1.63,IF(OR(R119=6,R119=7),1.68,IF(OR(R119=8,R119=9),1.73,IF(OR(R119=10,R119=11,R119=12),1.79,IF(OR(R119=13,R119=14,R119=15),1.84,IF(OR(R119=16,R119=17,R119=18),1.9,1.95)))))))))),IF(W119="Կ-3", IF(R119=0,1.25,IF(R119=1,1.29,IF(R119=2,1.33,IF(R119=3,1.37,IF(OR(R119=5,R119=4),1.41,IF(OR(R119=6,R119=7),1.45,IF(OR(R119=8,R119=9),1.49,IF(OR(R119=10,R119=11,R119=12),1.54,IF(OR(R119=13,R119=14,R119=15),1.58,IF(OR(R119=16,R119=17,R119=18),1.63,1.68)))))))))), "Error"))))))))))))</f>
        <v>4.01</v>
      </c>
      <c r="T119" s="456">
        <v>83200</v>
      </c>
      <c r="U119" s="456"/>
      <c r="V119" s="456"/>
      <c r="W119" s="589" t="str">
        <f>+M119</f>
        <v>Գ-3</v>
      </c>
      <c r="X119" s="456">
        <f>T119*S119</f>
        <v>333632</v>
      </c>
      <c r="Y119" s="590">
        <f>+U119+V119+X119</f>
        <v>333632</v>
      </c>
      <c r="Z119" s="590">
        <f>+Y119*13</f>
        <v>4337216</v>
      </c>
      <c r="AA119" s="592">
        <f>+Q119</f>
        <v>1</v>
      </c>
      <c r="AB119" s="592">
        <f>+R119+1</f>
        <v>12</v>
      </c>
      <c r="AC119" s="588">
        <f>IF(AA119&lt;1,0,IF(AG119="Բ-1",IF(AB119=0,6.94,IF(AB119=1,7.17,IF(AB119=2,7.41,IF(AB119=3,7.66,IF(OR(AB119=5,AB119=4),7.92,IF(OR(AB119=6,AB119=7),8.18,IF(OR(AB119=8,AB119=9),8.46,IF(OR(AB119=10,AB119=11,AB119=12),8.74,IF(OR(AB119=13,AB119=14,AB119=15),9.03,IF(OR(AB119=16,AB119=17,AB119=18),9.33,9.65)))))))))),IF(AG119="Բ-2", IF(AB119=0,5.71,IF(AB119=1,5.89,IF(AB119=2,6.09,IF(AB119=3,6.29,IF(OR(AB119=5,AB119=4),6.5,IF(OR(AB119=6,AB119=7),6.72,IF(OR(AB119=8,AB119=9),6.94,IF(OR(AB119=10,AB119=11,AB119=12),7.17,IF(OR(AB119=13,AB119=14,AB119=15),7.41,IF(OR(AB119=16,AB119=17,AB119=18),7.65,7.91)))))))))), IF(AG119="Գ-1", IF(AB119=0,4.7,IF(AB119=1,4.86,IF(AB119=2,5.01,IF(AB119=3,5.18,IF(OR(AB119=5,AB119=4),5.35,IF(OR(AB119=6,AB119=7),5.52,IF(OR(AB119=8,AB119=9),5.71,IF(OR(AB119=10,AB119=11,AB119=12),5.89,IF(OR(AB119=13,AB119=14,AB119=15),6.09,IF(OR(AB119=16,AB119=17,AB119=18),6.29,6.49)))))))))), IF(AG119="Գ-2", IF(AB119=0,3.88,IF(AB119=1,4.01,IF(AB119=2,4.14,IF(AB119=3,4.27,IF(OR(AB119=5,AB119=4),4.41,IF(OR(AB119=6,AB119=7),4.55,IF(OR(AB119=8,AB119=9),4.7,IF(OR(AB119=10,AB119=11,AB119=12),4.85,IF(OR(AB119=13,AB119=14,AB119=15),5.01,IF(OR(AB119=16,AB119=17,AB119=18),5.17,5.34)))))))))), IF(AG119="Գ-3", IF(AB119=0,3.21,IF(AB119=1,3.31,IF(AB119=2,3.42,IF(AB119=3,3.53,IF(OR(AB119=5,AB119=4),3.64,IF(OR(AB119=6,AB119=7),3.76,IF(OR(AB119=8,AB119=9),3.88,IF(OR(AB119=10,AB119=11,AB119=12),4.01,IF(OR(AB119=13,AB119=14,AB119=15),4.13,IF(OR(AB119=16,AB119=17,AB119=18),4.27,4.4)))))))))), IF(AG119="Ա-1", IF(AB119=0,2.66,IF(AB119=1,2.75,IF(AB119=2,2.83,IF(AB119=3,2.92,IF(OR(AB119=5,AB119=4),3.02,IF(OR(AB119=6,AB119=7),3.11,IF(OR(AB119=8,AB119=9),3.21,IF(OR(AB119=10,AB119=11,AB119=12),3.31,IF(OR(AB119=13,AB119=14,AB119=15),3.42,IF(OR(AB119=16,AB119=17,AB119=18),3.53,3.64)))))))))), IF(AG119="Ա-2", IF(AB119=0,2.28,IF(AB119=1,2.35,IF(AB119=2,2.43,IF(AB119=3,2.5,IF(OR(AB119=5,AB119=4),2.58,IF(OR(AB119=6,AB119=7),2.66,IF(OR(AB119=8,AB119=9),2.75,IF(OR(AB119=10,AB119=11,AB119=12),2.83,IF(OR(AB119=13,AB119=14,AB119=15),2.92,IF(OR(AB119=16,AB119=17,AB119=18),3.01,3.11)))))))))),IF(AG119="Ա-3", IF(AB119=0,1.96,IF(AB119=1,2.02,IF(AB119=2,2.08,IF(AB119=3,2.15,IF(OR(AB119=5,AB119=4),2.21,IF(OR(AB119=6,AB119=7),2.28,IF(OR(AB119=8,AB119=9),2.35,IF(OR(AB119=10,AB119=11,AB119=12),2.42,IF(OR(AB119=13,AB119=14,AB119=15),2.5,IF(OR(AB119=16,AB119=17,AB119=18),2.58,2.66)))))))))), IF(AG119="Կ-1", IF(AB119=0,1.68,IF(AB119=1,1.73,IF(AB119=2,1.79,IF(AB119=3,1.84,IF(OR(AB119=5,AB119=4),1.9,IF(OR(AB119=6,AB119=7),1.96,IF(OR(AB119=8,AB119=9),2.02,IF(OR(AB119=10,AB119=11,AB119=12),2.08,IF(OR(AB119=13,AB119=14,AB119=15),2.14,IF(OR(AB119=16,AB119=17,AB119=18),2.21,2.28)))))))))), IF(AG119="Կ-2", IF(AB119=0,1.45,IF(AB119=1,1.49,IF(AB119=2,1.54,IF(AB119=3,1.59,IF(OR(AB119=5,AB119=4),1.63,IF(OR(AB119=6,AB119=7),1.68,IF(OR(AB119=8,AB119=9),1.73,IF(OR(AB119=10,AB119=11,AB119=12),1.79,IF(OR(AB119=13,AB119=14,AB119=15),1.84,IF(OR(AB119=16,AB119=17,AB119=18),1.9,1.95)))))))))),IF(AG119="Կ-3", IF(AB119=0,1.25,IF(AB119=1,1.29,IF(AB119=2,1.33,IF(AB119=3,1.37,IF(OR(AB119=5,AB119=4),1.41,IF(OR(AB119=6,AB119=7),1.45,IF(OR(AB119=8,AB119=9),1.49,IF(OR(AB119=10,AB119=11,AB119=12),1.54,IF(OR(AB119=13,AB119=14,AB119=15),1.58,IF(OR(AB119=16,AB119=17,AB119=18),1.63,1.68)))))))))), "Error"))))))))))))</f>
        <v>4.01</v>
      </c>
      <c r="AD119" s="456">
        <v>83200</v>
      </c>
      <c r="AE119" s="456"/>
      <c r="AF119" s="456"/>
      <c r="AG119" s="589" t="str">
        <f>+W119</f>
        <v>Գ-3</v>
      </c>
      <c r="AH119" s="456">
        <f>AD119*AC119</f>
        <v>333632</v>
      </c>
      <c r="AI119" s="590">
        <f>AH119+AE119+AF119</f>
        <v>333632</v>
      </c>
      <c r="AJ119" s="590">
        <f>+AI119*13</f>
        <v>4337216</v>
      </c>
      <c r="AK119" s="592">
        <f>+AA119</f>
        <v>1</v>
      </c>
      <c r="AL119" s="592">
        <f>+AB119+1</f>
        <v>13</v>
      </c>
      <c r="AM119" s="588">
        <f>IF(AK119&lt;1,0,IF(AQ119="Բ-1",IF(AL119=0,6.94,IF(AL119=1,7.17,IF(AL119=2,7.41,IF(AL119=3,7.66,IF(OR(AL119=5,AL119=4),7.92,IF(OR(AL119=6,AL119=7),8.18,IF(OR(AL119=8,AL119=9),8.46,IF(OR(AL119=10,AL119=11,AL119=12),8.74,IF(OR(AL119=13,AL119=14,AL119=15),9.03,IF(OR(AL119=16,AL119=17,AL119=18),9.33,9.65)))))))))),IF(AQ119="Բ-2", IF(AL119=0,5.71,IF(AL119=1,5.89,IF(AL119=2,6.09,IF(AL119=3,6.29,IF(OR(AL119=5,AL119=4),6.5,IF(OR(AL119=6,AL119=7),6.72,IF(OR(AL119=8,AL119=9),6.94,IF(OR(AL119=10,AL119=11,AL119=12),7.17,IF(OR(AL119=13,AL119=14,AL119=15),7.41,IF(OR(AL119=16,AL119=17,AL119=18),7.65,7.91)))))))))), IF(AQ119="Գ-1", IF(AL119=0,4.7,IF(AL119=1,4.86,IF(AL119=2,5.01,IF(AL119=3,5.18,IF(OR(AL119=5,AL119=4),5.35,IF(OR(AL119=6,AL119=7),5.52,IF(OR(AL119=8,AL119=9),5.71,IF(OR(AL119=10,AL119=11,AL119=12),5.89,IF(OR(AL119=13,AL119=14,AL119=15),6.09,IF(OR(AL119=16,AL119=17,AL119=18),6.29,6.49)))))))))), IF(AQ119="Գ-2", IF(AL119=0,3.88,IF(AL119=1,4.01,IF(AL119=2,4.14,IF(AL119=3,4.27,IF(OR(AL119=5,AL119=4),4.41,IF(OR(AL119=6,AL119=7),4.55,IF(OR(AL119=8,AL119=9),4.7,IF(OR(AL119=10,AL119=11,AL119=12),4.85,IF(OR(AL119=13,AL119=14,AL119=15),5.01,IF(OR(AL119=16,AL119=17,AL119=18),5.17,5.34)))))))))), IF(AQ119="Գ-3", IF(AL119=0,3.21,IF(AL119=1,3.31,IF(AL119=2,3.42,IF(AL119=3,3.53,IF(OR(AL119=5,AL119=4),3.64,IF(OR(AL119=6,AL119=7),3.76,IF(OR(AL119=8,AL119=9),3.88,IF(OR(AL119=10,AL119=11,AL119=12),4.01,IF(OR(AL119=13,AL119=14,AL119=15),4.13,IF(OR(AL119=16,AL119=17,AL119=18),4.27,4.4)))))))))), IF(AQ119="Ա-1", IF(AL119=0,2.66,IF(AL119=1,2.75,IF(AL119=2,2.83,IF(AL119=3,2.92,IF(OR(AL119=5,AL119=4),3.02,IF(OR(AL119=6,AL119=7),3.11,IF(OR(AL119=8,AL119=9),3.21,IF(OR(AL119=10,AL119=11,AL119=12),3.31,IF(OR(AL119=13,AL119=14,AL119=15),3.42,IF(OR(AL119=16,AL119=17,AL119=18),3.53,3.64)))))))))), IF(AQ119="Ա-2", IF(AL119=0,2.28,IF(AL119=1,2.35,IF(AL119=2,2.43,IF(AL119=3,2.5,IF(OR(AL119=5,AL119=4),2.58,IF(OR(AL119=6,AL119=7),2.66,IF(OR(AL119=8,AL119=9),2.75,IF(OR(AL119=10,AL119=11,AL119=12),2.83,IF(OR(AL119=13,AL119=14,AL119=15),2.92,IF(OR(AL119=16,AL119=17,AL119=18),3.01,3.11)))))))))),IF(AQ119="Ա-3", IF(AL119=0,1.96,IF(AL119=1,2.02,IF(AL119=2,2.08,IF(AL119=3,2.15,IF(OR(AL119=5,AL119=4),2.21,IF(OR(AL119=6,AL119=7),2.28,IF(OR(AL119=8,AL119=9),2.35,IF(OR(AL119=10,AL119=11,AL119=12),2.42,IF(OR(AL119=13,AL119=14,AL119=15),2.5,IF(OR(AL119=16,AL119=17,AL119=18),2.58,2.66)))))))))), IF(AQ119="Կ-1", IF(AL119=0,1.68,IF(AL119=1,1.73,IF(AL119=2,1.79,IF(AL119=3,1.84,IF(OR(AL119=5,AL119=4),1.9,IF(OR(AL119=6,AL119=7),1.96,IF(OR(AL119=8,AL119=9),2.02,IF(OR(AL119=10,AL119=11,AL119=12),2.08,IF(OR(AL119=13,AL119=14,AL119=15),2.14,IF(OR(AL119=16,AL119=17,AL119=18),2.21,2.28)))))))))), IF(AQ119="Կ-2", IF(AL119=0,1.45,IF(AL119=1,1.49,IF(AL119=2,1.54,IF(AL119=3,1.59,IF(OR(AL119=5,AL119=4),1.63,IF(OR(AL119=6,AL119=7),1.68,IF(OR(AL119=8,AL119=9),1.73,IF(OR(AL119=10,AL119=11,AL119=12),1.79,IF(OR(AL119=13,AL119=14,AL119=15),1.84,IF(OR(AL119=16,AL119=17,AL119=18),1.9,1.95)))))))))),IF(AQ119="Կ-3", IF(AL119=0,1.25,IF(AL119=1,1.29,IF(AL119=2,1.33,IF(AL119=3,1.37,IF(OR(AL119=5,AL119=4),1.41,IF(OR(AL119=6,AL119=7),1.45,IF(OR(AL119=8,AL119=9),1.49,IF(OR(AL119=10,AL119=11,AL119=12),1.54,IF(OR(AL119=13,AL119=14,AL119=15),1.58,IF(OR(AL119=16,AL119=17,AL119=18),1.63,1.68)))))))))), "Error"))))))))))))</f>
        <v>4.13</v>
      </c>
      <c r="AN119" s="456">
        <v>83200</v>
      </c>
      <c r="AO119" s="456"/>
      <c r="AP119" s="456"/>
      <c r="AQ119" s="589" t="str">
        <f>+AG119</f>
        <v>Գ-3</v>
      </c>
      <c r="AR119" s="456">
        <f>AN119*AM119</f>
        <v>343616</v>
      </c>
      <c r="AS119" s="590">
        <f>AR119+AO119+AP119</f>
        <v>343616</v>
      </c>
      <c r="AT119" s="590">
        <f>+AS119*13</f>
        <v>4467008</v>
      </c>
    </row>
    <row r="120" spans="2:46" s="587" customFormat="1" ht="27">
      <c r="B120" s="816">
        <v>99</v>
      </c>
      <c r="C120" s="849" t="s">
        <v>78</v>
      </c>
      <c r="D120" s="828"/>
      <c r="E120" s="818"/>
      <c r="F120" s="831" t="s">
        <v>3370</v>
      </c>
      <c r="G120" s="820">
        <v>1</v>
      </c>
      <c r="H120" s="827">
        <v>6</v>
      </c>
      <c r="I120" s="821">
        <f>IF(G120&lt;1,0,IF(M120="Բ-1",IF(H120=0,6.94,IF(H120=1,7.17,IF(H120=2,7.41,IF(H120=3,7.66,IF(OR(H120=5,H120=4),7.92,IF(OR(H120=6,H120=7),8.18,IF(OR(H120=8,H120=9),8.46,IF(OR(H120=10,H120=11,H120=12),8.74,IF(OR(H120=13,H120=14,H120=15),9.03,IF(OR(H120=16,H120=17,H120=18),9.33,9.65)))))))))),IF(M120="Բ-2", IF(H120=0,5.71,IF(H120=1,5.89,IF(H120=2,6.09,IF(H120=3,6.29,IF(OR(H120=5,H120=4),6.5,IF(OR(H120=6,H120=7),6.72,IF(OR(H120=8,H120=9),6.94,IF(OR(H120=10,H120=11,H120=12),7.17,IF(OR(H120=13,H120=14,H120=15),7.41,IF(OR(H120=16,H120=17,H120=18),7.65,7.91)))))))))), IF(M120="Գ-1", IF(H120=0,4.7,IF(H120=1,4.86,IF(H120=2,5.01,IF(H120=3,5.18,IF(OR(H120=5,H120=4),5.35,IF(OR(H120=6,H120=7),5.52,IF(OR(H120=8,H120=9),5.71,IF(OR(H120=10,H120=11,H120=12),5.89,IF(OR(H120=13,H120=14,H120=15),6.09,IF(OR(H120=16,H120=17,H120=18),6.29,6.49)))))))))), IF(M120="Գ-2", IF(H120=0,3.88,IF(H120=1,4.01,IF(H120=2,4.14,IF(H120=3,4.27,IF(OR(H120=5,H120=4),4.41,IF(OR(H120=6,H120=7),4.55,IF(OR(H120=8,H120=9),4.7,IF(OR(H120=10,H120=11,H120=12),4.85,IF(OR(H120=13,H120=14,H120=15),5.01,IF(OR(H120=16,H120=17,H120=18),5.17,5.34)))))))))), IF(M120="Գ-3", IF(H120=0,3.21,IF(H120=1,3.31,IF(H120=2,3.42,IF(H120=3,3.53,IF(OR(H120=5,H120=4),3.64,IF(OR(H120=6,H120=7),3.76,IF(OR(H120=8,H120=9),3.88,IF(OR(H120=10,H120=11,H120=12),4.01,IF(OR(H120=13,H120=14,H120=15),4.13,IF(OR(H120=16,H120=17,H120=18),4.27,4.4)))))))))), IF(M120="Ա-1", IF(H120=0,2.66,IF(H120=1,2.75,IF(H120=2,2.83,IF(H120=3,2.92,IF(OR(H120=5,H120=4),3.02,IF(OR(H120=6,H120=7),3.11,IF(OR(H120=8,H120=9),3.21,IF(OR(H120=10,H120=11,H120=12),3.31,IF(OR(H120=13,H120=14,H120=15),3.42,IF(OR(H120=16,H120=17,H120=18),3.53,3.64)))))))))), IF(M120="Ա-2", IF(H120=0,2.28,IF(H120=1,2.35,IF(H120=2,2.43,IF(H120=3,2.5,IF(OR(H120=5,H120=4),2.58,IF(OR(H120=6,H120=7),2.66,IF(OR(H120=8,H120=9),2.75,IF(OR(H120=10,H120=11,H120=12),2.83,IF(OR(H120=13,H120=14,H120=15),2.92,IF(OR(H120=16,H120=17,H120=18),3.01,3.11)))))))))),IF(M120="Ա-3", IF(H120=0,1.96,IF(H120=1,2.02,IF(H120=2,2.08,IF(H120=3,2.15,IF(OR(H120=5,H120=4),2.21,IF(OR(H120=6,H120=7),2.28,IF(OR(H120=8,H120=9),2.35,IF(OR(H120=10,H120=11,H120=12),2.42,IF(OR(H120=13,H120=14,H120=15),2.5,IF(OR(H120=16,H120=17,H120=18),2.58,2.66)))))))))), IF(M120="Կ-1", IF(H120=0,1.68,IF(H120=1,1.73,IF(H120=2,1.79,IF(H120=3,1.84,IF(OR(H120=5,H120=4),1.9,IF(OR(H120=6,H120=7),1.96,IF(OR(H120=8,H120=9),2.02,IF(OR(H120=10,H120=11,H120=12),2.08,IF(OR(H120=13,H120=14,H120=15),2.14,IF(OR(H120=16,H120=17,H120=18),2.21,2.28)))))))))), IF(M120="Կ-2", IF(H120=0,1.45,IF(H120=1,1.49,IF(H120=2,1.54,IF(H120=3,1.59,IF(OR(H120=5,H120=4),1.63,IF(OR(H120=6,H120=7),1.68,IF(OR(H120=8,H120=9),1.73,IF(OR(H120=10,H120=11,H120=12),1.79,IF(OR(H120=13,H120=14,H120=15),1.84,IF(OR(H120=16,H120=17,H120=18),1.9,1.95)))))))))),IF(M120="Կ-3", IF(H120=0,1.25,IF(H120=1,1.29,IF(H120=2,1.33,IF(H120=3,1.37,IF(OR(H120=5,H120=4),1.41,IF(OR(H120=6,H120=7),1.45,IF(OR(H120=8,H120=9),1.49,IF(OR(H120=10,H120=11,H120=12),1.54,IF(OR(H120=13,H120=14,H120=15),1.58,IF(OR(H120=16,H120=17,H120=18),1.63,1.68)))))))))), "Error"))))))))))))</f>
        <v>3.76</v>
      </c>
      <c r="J120" s="799">
        <v>83200</v>
      </c>
      <c r="K120" s="799"/>
      <c r="L120" s="799"/>
      <c r="M120" s="822" t="s">
        <v>417</v>
      </c>
      <c r="N120" s="799">
        <f>J120*I120</f>
        <v>312832</v>
      </c>
      <c r="O120" s="823">
        <f>I120*J120+K120+L120</f>
        <v>312832</v>
      </c>
      <c r="P120" s="823">
        <f>+O120*13</f>
        <v>4066816</v>
      </c>
      <c r="Q120" s="592">
        <f>+G120</f>
        <v>1</v>
      </c>
      <c r="R120" s="592">
        <f>+H120+1</f>
        <v>7</v>
      </c>
      <c r="S120" s="588">
        <f>IF(Q120&lt;1,0,IF(W120="Բ-1",IF(R120=0,6.94,IF(R120=1,7.17,IF(R120=2,7.41,IF(R120=3,7.66,IF(OR(R120=5,R120=4),7.92,IF(OR(R120=6,R120=7),8.18,IF(OR(R120=8,R120=9),8.46,IF(OR(R120=10,R120=11,R120=12),8.74,IF(OR(R120=13,R120=14,R120=15),9.03,IF(OR(R120=16,R120=17,R120=18),9.33,9.65)))))))))),IF(W120="Բ-2", IF(R120=0,5.71,IF(R120=1,5.89,IF(R120=2,6.09,IF(R120=3,6.29,IF(OR(R120=5,R120=4),6.5,IF(OR(R120=6,R120=7),6.72,IF(OR(R120=8,R120=9),6.94,IF(OR(R120=10,R120=11,R120=12),7.17,IF(OR(R120=13,R120=14,R120=15),7.41,IF(OR(R120=16,R120=17,R120=18),7.65,7.91)))))))))), IF(W120="Գ-1", IF(R120=0,4.7,IF(R120=1,4.86,IF(R120=2,5.01,IF(R120=3,5.18,IF(OR(R120=5,R120=4),5.35,IF(OR(R120=6,R120=7),5.52,IF(OR(R120=8,R120=9),5.71,IF(OR(R120=10,R120=11,R120=12),5.89,IF(OR(R120=13,R120=14,R120=15),6.09,IF(OR(R120=16,R120=17,R120=18),6.29,6.49)))))))))), IF(W120="Գ-2", IF(R120=0,3.88,IF(R120=1,4.01,IF(R120=2,4.14,IF(R120=3,4.27,IF(OR(R120=5,R120=4),4.41,IF(OR(R120=6,R120=7),4.55,IF(OR(R120=8,R120=9),4.7,IF(OR(R120=10,R120=11,R120=12),4.85,IF(OR(R120=13,R120=14,R120=15),5.01,IF(OR(R120=16,R120=17,R120=18),5.17,5.34)))))))))), IF(W120="Գ-3", IF(R120=0,3.21,IF(R120=1,3.31,IF(R120=2,3.42,IF(R120=3,3.53,IF(OR(R120=5,R120=4),3.64,IF(OR(R120=6,R120=7),3.76,IF(OR(R120=8,R120=9),3.88,IF(OR(R120=10,R120=11,R120=12),4.01,IF(OR(R120=13,R120=14,R120=15),4.13,IF(OR(R120=16,R120=17,R120=18),4.27,4.4)))))))))), IF(W120="Ա-1", IF(R120=0,2.66,IF(R120=1,2.75,IF(R120=2,2.83,IF(R120=3,2.92,IF(OR(R120=5,R120=4),3.02,IF(OR(R120=6,R120=7),3.11,IF(OR(R120=8,R120=9),3.21,IF(OR(R120=10,R120=11,R120=12),3.31,IF(OR(R120=13,R120=14,R120=15),3.42,IF(OR(R120=16,R120=17,R120=18),3.53,3.64)))))))))), IF(W120="Ա-2", IF(R120=0,2.28,IF(R120=1,2.35,IF(R120=2,2.43,IF(R120=3,2.5,IF(OR(R120=5,R120=4),2.58,IF(OR(R120=6,R120=7),2.66,IF(OR(R120=8,R120=9),2.75,IF(OR(R120=10,R120=11,R120=12),2.83,IF(OR(R120=13,R120=14,R120=15),2.92,IF(OR(R120=16,R120=17,R120=18),3.01,3.11)))))))))),IF(W120="Ա-3", IF(R120=0,1.96,IF(R120=1,2.02,IF(R120=2,2.08,IF(R120=3,2.15,IF(OR(R120=5,R120=4),2.21,IF(OR(R120=6,R120=7),2.28,IF(OR(R120=8,R120=9),2.35,IF(OR(R120=10,R120=11,R120=12),2.42,IF(OR(R120=13,R120=14,R120=15),2.5,IF(OR(R120=16,R120=17,R120=18),2.58,2.66)))))))))), IF(W120="Կ-1", IF(R120=0,1.68,IF(R120=1,1.73,IF(R120=2,1.79,IF(R120=3,1.84,IF(OR(R120=5,R120=4),1.9,IF(OR(R120=6,R120=7),1.96,IF(OR(R120=8,R120=9),2.02,IF(OR(R120=10,R120=11,R120=12),2.08,IF(OR(R120=13,R120=14,R120=15),2.14,IF(OR(R120=16,R120=17,R120=18),2.21,2.28)))))))))), IF(W120="Կ-2", IF(R120=0,1.45,IF(R120=1,1.49,IF(R120=2,1.54,IF(R120=3,1.59,IF(OR(R120=5,R120=4),1.63,IF(OR(R120=6,R120=7),1.68,IF(OR(R120=8,R120=9),1.73,IF(OR(R120=10,R120=11,R120=12),1.79,IF(OR(R120=13,R120=14,R120=15),1.84,IF(OR(R120=16,R120=17,R120=18),1.9,1.95)))))))))),IF(W120="Կ-3", IF(R120=0,1.25,IF(R120=1,1.29,IF(R120=2,1.33,IF(R120=3,1.37,IF(OR(R120=5,R120=4),1.41,IF(OR(R120=6,R120=7),1.45,IF(OR(R120=8,R120=9),1.49,IF(OR(R120=10,R120=11,R120=12),1.54,IF(OR(R120=13,R120=14,R120=15),1.58,IF(OR(R120=16,R120=17,R120=18),1.63,1.68)))))))))), "Error"))))))))))))</f>
        <v>3.76</v>
      </c>
      <c r="T120" s="456">
        <v>83200</v>
      </c>
      <c r="U120" s="456"/>
      <c r="V120" s="456"/>
      <c r="W120" s="589" t="str">
        <f>+M120</f>
        <v>Գ-3</v>
      </c>
      <c r="X120" s="456">
        <f>T120*S120</f>
        <v>312832</v>
      </c>
      <c r="Y120" s="590">
        <f>+U120+V120+X120</f>
        <v>312832</v>
      </c>
      <c r="Z120" s="590">
        <f>+Y120*13</f>
        <v>4066816</v>
      </c>
      <c r="AA120" s="592">
        <f>+Q120</f>
        <v>1</v>
      </c>
      <c r="AB120" s="592">
        <f>+R120+1</f>
        <v>8</v>
      </c>
      <c r="AC120" s="588">
        <f>IF(AA120&lt;1,0,IF(AG120="Բ-1",IF(AB120=0,6.94,IF(AB120=1,7.17,IF(AB120=2,7.41,IF(AB120=3,7.66,IF(OR(AB120=5,AB120=4),7.92,IF(OR(AB120=6,AB120=7),8.18,IF(OR(AB120=8,AB120=9),8.46,IF(OR(AB120=10,AB120=11,AB120=12),8.74,IF(OR(AB120=13,AB120=14,AB120=15),9.03,IF(OR(AB120=16,AB120=17,AB120=18),9.33,9.65)))))))))),IF(AG120="Բ-2", IF(AB120=0,5.71,IF(AB120=1,5.89,IF(AB120=2,6.09,IF(AB120=3,6.29,IF(OR(AB120=5,AB120=4),6.5,IF(OR(AB120=6,AB120=7),6.72,IF(OR(AB120=8,AB120=9),6.94,IF(OR(AB120=10,AB120=11,AB120=12),7.17,IF(OR(AB120=13,AB120=14,AB120=15),7.41,IF(OR(AB120=16,AB120=17,AB120=18),7.65,7.91)))))))))), IF(AG120="Գ-1", IF(AB120=0,4.7,IF(AB120=1,4.86,IF(AB120=2,5.01,IF(AB120=3,5.18,IF(OR(AB120=5,AB120=4),5.35,IF(OR(AB120=6,AB120=7),5.52,IF(OR(AB120=8,AB120=9),5.71,IF(OR(AB120=10,AB120=11,AB120=12),5.89,IF(OR(AB120=13,AB120=14,AB120=15),6.09,IF(OR(AB120=16,AB120=17,AB120=18),6.29,6.49)))))))))), IF(AG120="Գ-2", IF(AB120=0,3.88,IF(AB120=1,4.01,IF(AB120=2,4.14,IF(AB120=3,4.27,IF(OR(AB120=5,AB120=4),4.41,IF(OR(AB120=6,AB120=7),4.55,IF(OR(AB120=8,AB120=9),4.7,IF(OR(AB120=10,AB120=11,AB120=12),4.85,IF(OR(AB120=13,AB120=14,AB120=15),5.01,IF(OR(AB120=16,AB120=17,AB120=18),5.17,5.34)))))))))), IF(AG120="Գ-3", IF(AB120=0,3.21,IF(AB120=1,3.31,IF(AB120=2,3.42,IF(AB120=3,3.53,IF(OR(AB120=5,AB120=4),3.64,IF(OR(AB120=6,AB120=7),3.76,IF(OR(AB120=8,AB120=9),3.88,IF(OR(AB120=10,AB120=11,AB120=12),4.01,IF(OR(AB120=13,AB120=14,AB120=15),4.13,IF(OR(AB120=16,AB120=17,AB120=18),4.27,4.4)))))))))), IF(AG120="Ա-1", IF(AB120=0,2.66,IF(AB120=1,2.75,IF(AB120=2,2.83,IF(AB120=3,2.92,IF(OR(AB120=5,AB120=4),3.02,IF(OR(AB120=6,AB120=7),3.11,IF(OR(AB120=8,AB120=9),3.21,IF(OR(AB120=10,AB120=11,AB120=12),3.31,IF(OR(AB120=13,AB120=14,AB120=15),3.42,IF(OR(AB120=16,AB120=17,AB120=18),3.53,3.64)))))))))), IF(AG120="Ա-2", IF(AB120=0,2.28,IF(AB120=1,2.35,IF(AB120=2,2.43,IF(AB120=3,2.5,IF(OR(AB120=5,AB120=4),2.58,IF(OR(AB120=6,AB120=7),2.66,IF(OR(AB120=8,AB120=9),2.75,IF(OR(AB120=10,AB120=11,AB120=12),2.83,IF(OR(AB120=13,AB120=14,AB120=15),2.92,IF(OR(AB120=16,AB120=17,AB120=18),3.01,3.11)))))))))),IF(AG120="Ա-3", IF(AB120=0,1.96,IF(AB120=1,2.02,IF(AB120=2,2.08,IF(AB120=3,2.15,IF(OR(AB120=5,AB120=4),2.21,IF(OR(AB120=6,AB120=7),2.28,IF(OR(AB120=8,AB120=9),2.35,IF(OR(AB120=10,AB120=11,AB120=12),2.42,IF(OR(AB120=13,AB120=14,AB120=15),2.5,IF(OR(AB120=16,AB120=17,AB120=18),2.58,2.66)))))))))), IF(AG120="Կ-1", IF(AB120=0,1.68,IF(AB120=1,1.73,IF(AB120=2,1.79,IF(AB120=3,1.84,IF(OR(AB120=5,AB120=4),1.9,IF(OR(AB120=6,AB120=7),1.96,IF(OR(AB120=8,AB120=9),2.02,IF(OR(AB120=10,AB120=11,AB120=12),2.08,IF(OR(AB120=13,AB120=14,AB120=15),2.14,IF(OR(AB120=16,AB120=17,AB120=18),2.21,2.28)))))))))), IF(AG120="Կ-2", IF(AB120=0,1.45,IF(AB120=1,1.49,IF(AB120=2,1.54,IF(AB120=3,1.59,IF(OR(AB120=5,AB120=4),1.63,IF(OR(AB120=6,AB120=7),1.68,IF(OR(AB120=8,AB120=9),1.73,IF(OR(AB120=10,AB120=11,AB120=12),1.79,IF(OR(AB120=13,AB120=14,AB120=15),1.84,IF(OR(AB120=16,AB120=17,AB120=18),1.9,1.95)))))))))),IF(AG120="Կ-3", IF(AB120=0,1.25,IF(AB120=1,1.29,IF(AB120=2,1.33,IF(AB120=3,1.37,IF(OR(AB120=5,AB120=4),1.41,IF(OR(AB120=6,AB120=7),1.45,IF(OR(AB120=8,AB120=9),1.49,IF(OR(AB120=10,AB120=11,AB120=12),1.54,IF(OR(AB120=13,AB120=14,AB120=15),1.58,IF(OR(AB120=16,AB120=17,AB120=18),1.63,1.68)))))))))), "Error"))))))))))))</f>
        <v>3.88</v>
      </c>
      <c r="AD120" s="456">
        <v>83200</v>
      </c>
      <c r="AE120" s="456"/>
      <c r="AF120" s="456"/>
      <c r="AG120" s="589" t="str">
        <f>+W120</f>
        <v>Գ-3</v>
      </c>
      <c r="AH120" s="456">
        <f>AD120*AC120</f>
        <v>322816</v>
      </c>
      <c r="AI120" s="590">
        <f>AH120+AE120+AF120</f>
        <v>322816</v>
      </c>
      <c r="AJ120" s="590">
        <f>+AI120*13</f>
        <v>4196608</v>
      </c>
      <c r="AK120" s="592">
        <f>+AA120</f>
        <v>1</v>
      </c>
      <c r="AL120" s="592">
        <f>+AB120+1</f>
        <v>9</v>
      </c>
      <c r="AM120" s="588">
        <f>IF(AK120&lt;1,0,IF(AQ120="Բ-1",IF(AL120=0,6.94,IF(AL120=1,7.17,IF(AL120=2,7.41,IF(AL120=3,7.66,IF(OR(AL120=5,AL120=4),7.92,IF(OR(AL120=6,AL120=7),8.18,IF(OR(AL120=8,AL120=9),8.46,IF(OR(AL120=10,AL120=11,AL120=12),8.74,IF(OR(AL120=13,AL120=14,AL120=15),9.03,IF(OR(AL120=16,AL120=17,AL120=18),9.33,9.65)))))))))),IF(AQ120="Բ-2", IF(AL120=0,5.71,IF(AL120=1,5.89,IF(AL120=2,6.09,IF(AL120=3,6.29,IF(OR(AL120=5,AL120=4),6.5,IF(OR(AL120=6,AL120=7),6.72,IF(OR(AL120=8,AL120=9),6.94,IF(OR(AL120=10,AL120=11,AL120=12),7.17,IF(OR(AL120=13,AL120=14,AL120=15),7.41,IF(OR(AL120=16,AL120=17,AL120=18),7.65,7.91)))))))))), IF(AQ120="Գ-1", IF(AL120=0,4.7,IF(AL120=1,4.86,IF(AL120=2,5.01,IF(AL120=3,5.18,IF(OR(AL120=5,AL120=4),5.35,IF(OR(AL120=6,AL120=7),5.52,IF(OR(AL120=8,AL120=9),5.71,IF(OR(AL120=10,AL120=11,AL120=12),5.89,IF(OR(AL120=13,AL120=14,AL120=15),6.09,IF(OR(AL120=16,AL120=17,AL120=18),6.29,6.49)))))))))), IF(AQ120="Գ-2", IF(AL120=0,3.88,IF(AL120=1,4.01,IF(AL120=2,4.14,IF(AL120=3,4.27,IF(OR(AL120=5,AL120=4),4.41,IF(OR(AL120=6,AL120=7),4.55,IF(OR(AL120=8,AL120=9),4.7,IF(OR(AL120=10,AL120=11,AL120=12),4.85,IF(OR(AL120=13,AL120=14,AL120=15),5.01,IF(OR(AL120=16,AL120=17,AL120=18),5.17,5.34)))))))))), IF(AQ120="Գ-3", IF(AL120=0,3.21,IF(AL120=1,3.31,IF(AL120=2,3.42,IF(AL120=3,3.53,IF(OR(AL120=5,AL120=4),3.64,IF(OR(AL120=6,AL120=7),3.76,IF(OR(AL120=8,AL120=9),3.88,IF(OR(AL120=10,AL120=11,AL120=12),4.01,IF(OR(AL120=13,AL120=14,AL120=15),4.13,IF(OR(AL120=16,AL120=17,AL120=18),4.27,4.4)))))))))), IF(AQ120="Ա-1", IF(AL120=0,2.66,IF(AL120=1,2.75,IF(AL120=2,2.83,IF(AL120=3,2.92,IF(OR(AL120=5,AL120=4),3.02,IF(OR(AL120=6,AL120=7),3.11,IF(OR(AL120=8,AL120=9),3.21,IF(OR(AL120=10,AL120=11,AL120=12),3.31,IF(OR(AL120=13,AL120=14,AL120=15),3.42,IF(OR(AL120=16,AL120=17,AL120=18),3.53,3.64)))))))))), IF(AQ120="Ա-2", IF(AL120=0,2.28,IF(AL120=1,2.35,IF(AL120=2,2.43,IF(AL120=3,2.5,IF(OR(AL120=5,AL120=4),2.58,IF(OR(AL120=6,AL120=7),2.66,IF(OR(AL120=8,AL120=9),2.75,IF(OR(AL120=10,AL120=11,AL120=12),2.83,IF(OR(AL120=13,AL120=14,AL120=15),2.92,IF(OR(AL120=16,AL120=17,AL120=18),3.01,3.11)))))))))),IF(AQ120="Ա-3", IF(AL120=0,1.96,IF(AL120=1,2.02,IF(AL120=2,2.08,IF(AL120=3,2.15,IF(OR(AL120=5,AL120=4),2.21,IF(OR(AL120=6,AL120=7),2.28,IF(OR(AL120=8,AL120=9),2.35,IF(OR(AL120=10,AL120=11,AL120=12),2.42,IF(OR(AL120=13,AL120=14,AL120=15),2.5,IF(OR(AL120=16,AL120=17,AL120=18),2.58,2.66)))))))))), IF(AQ120="Կ-1", IF(AL120=0,1.68,IF(AL120=1,1.73,IF(AL120=2,1.79,IF(AL120=3,1.84,IF(OR(AL120=5,AL120=4),1.9,IF(OR(AL120=6,AL120=7),1.96,IF(OR(AL120=8,AL120=9),2.02,IF(OR(AL120=10,AL120=11,AL120=12),2.08,IF(OR(AL120=13,AL120=14,AL120=15),2.14,IF(OR(AL120=16,AL120=17,AL120=18),2.21,2.28)))))))))), IF(AQ120="Կ-2", IF(AL120=0,1.45,IF(AL120=1,1.49,IF(AL120=2,1.54,IF(AL120=3,1.59,IF(OR(AL120=5,AL120=4),1.63,IF(OR(AL120=6,AL120=7),1.68,IF(OR(AL120=8,AL120=9),1.73,IF(OR(AL120=10,AL120=11,AL120=12),1.79,IF(OR(AL120=13,AL120=14,AL120=15),1.84,IF(OR(AL120=16,AL120=17,AL120=18),1.9,1.95)))))))))),IF(AQ120="Կ-3", IF(AL120=0,1.25,IF(AL120=1,1.29,IF(AL120=2,1.33,IF(AL120=3,1.37,IF(OR(AL120=5,AL120=4),1.41,IF(OR(AL120=6,AL120=7),1.45,IF(OR(AL120=8,AL120=9),1.49,IF(OR(AL120=10,AL120=11,AL120=12),1.54,IF(OR(AL120=13,AL120=14,AL120=15),1.58,IF(OR(AL120=16,AL120=17,AL120=18),1.63,1.68)))))))))), "Error"))))))))))))</f>
        <v>3.88</v>
      </c>
      <c r="AN120" s="456">
        <v>83200</v>
      </c>
      <c r="AO120" s="456"/>
      <c r="AP120" s="456"/>
      <c r="AQ120" s="589" t="str">
        <f>+AG120</f>
        <v>Գ-3</v>
      </c>
      <c r="AR120" s="456">
        <f>AN120*AM120</f>
        <v>322816</v>
      </c>
      <c r="AS120" s="590">
        <f>AR120+AO120+AP120</f>
        <v>322816</v>
      </c>
      <c r="AT120" s="590">
        <f>+AS120*13</f>
        <v>4196608</v>
      </c>
    </row>
    <row r="121" spans="2:46" s="587" customFormat="1" ht="27">
      <c r="B121" s="816">
        <v>100</v>
      </c>
      <c r="C121" s="849" t="s">
        <v>78</v>
      </c>
      <c r="D121" s="828"/>
      <c r="E121" s="818"/>
      <c r="F121" s="831" t="s">
        <v>1006</v>
      </c>
      <c r="G121" s="820">
        <v>1</v>
      </c>
      <c r="H121" s="827">
        <v>6</v>
      </c>
      <c r="I121" s="821">
        <f t="shared" si="47"/>
        <v>1.96</v>
      </c>
      <c r="J121" s="799">
        <v>83200</v>
      </c>
      <c r="K121" s="799"/>
      <c r="L121" s="799"/>
      <c r="M121" s="822" t="s">
        <v>86</v>
      </c>
      <c r="N121" s="799">
        <f t="shared" si="56"/>
        <v>163072</v>
      </c>
      <c r="O121" s="823">
        <f t="shared" si="70"/>
        <v>163072</v>
      </c>
      <c r="P121" s="823">
        <f t="shared" si="57"/>
        <v>2119936</v>
      </c>
      <c r="Q121" s="592">
        <f t="shared" si="67"/>
        <v>1</v>
      </c>
      <c r="R121" s="592">
        <f t="shared" si="71"/>
        <v>7</v>
      </c>
      <c r="S121" s="588">
        <f t="shared" si="48"/>
        <v>1.96</v>
      </c>
      <c r="T121" s="456">
        <v>83200</v>
      </c>
      <c r="U121" s="456"/>
      <c r="V121" s="456"/>
      <c r="W121" s="589" t="str">
        <f t="shared" si="49"/>
        <v>Կ-1</v>
      </c>
      <c r="X121" s="456">
        <f t="shared" si="58"/>
        <v>163072</v>
      </c>
      <c r="Y121" s="590">
        <f t="shared" si="59"/>
        <v>163072</v>
      </c>
      <c r="Z121" s="590">
        <f t="shared" si="60"/>
        <v>2119936</v>
      </c>
      <c r="AA121" s="592">
        <f t="shared" si="68"/>
        <v>1</v>
      </c>
      <c r="AB121" s="592">
        <f t="shared" si="50"/>
        <v>8</v>
      </c>
      <c r="AC121" s="588">
        <f t="shared" si="51"/>
        <v>2.02</v>
      </c>
      <c r="AD121" s="456">
        <v>83200</v>
      </c>
      <c r="AE121" s="456"/>
      <c r="AF121" s="456"/>
      <c r="AG121" s="589" t="str">
        <f t="shared" si="52"/>
        <v>Կ-1</v>
      </c>
      <c r="AH121" s="456">
        <f t="shared" si="61"/>
        <v>168064</v>
      </c>
      <c r="AI121" s="590">
        <f t="shared" si="62"/>
        <v>168064</v>
      </c>
      <c r="AJ121" s="590">
        <f t="shared" si="63"/>
        <v>2184832</v>
      </c>
      <c r="AK121" s="592">
        <f t="shared" si="69"/>
        <v>1</v>
      </c>
      <c r="AL121" s="592">
        <f t="shared" si="53"/>
        <v>9</v>
      </c>
      <c r="AM121" s="588">
        <f t="shared" si="54"/>
        <v>2.02</v>
      </c>
      <c r="AN121" s="456">
        <v>83200</v>
      </c>
      <c r="AO121" s="456"/>
      <c r="AP121" s="456"/>
      <c r="AQ121" s="589" t="str">
        <f t="shared" si="55"/>
        <v>Կ-1</v>
      </c>
      <c r="AR121" s="456">
        <f t="shared" si="64"/>
        <v>168064</v>
      </c>
      <c r="AS121" s="590">
        <f t="shared" si="65"/>
        <v>168064</v>
      </c>
      <c r="AT121" s="590">
        <f t="shared" si="66"/>
        <v>2184832</v>
      </c>
    </row>
    <row r="122" spans="2:46" s="587" customFormat="1" ht="40.5">
      <c r="B122" s="816">
        <v>101</v>
      </c>
      <c r="C122" s="849" t="s">
        <v>2493</v>
      </c>
      <c r="D122" s="828" t="s">
        <v>1960</v>
      </c>
      <c r="E122" s="818">
        <v>1971</v>
      </c>
      <c r="F122" s="831" t="s">
        <v>1016</v>
      </c>
      <c r="G122" s="820">
        <v>1</v>
      </c>
      <c r="H122" s="827">
        <v>1</v>
      </c>
      <c r="I122" s="821">
        <f t="shared" si="47"/>
        <v>4.8600000000000003</v>
      </c>
      <c r="J122" s="799">
        <v>83200</v>
      </c>
      <c r="K122" s="799"/>
      <c r="L122" s="799"/>
      <c r="M122" s="822" t="s">
        <v>82</v>
      </c>
      <c r="N122" s="799">
        <f t="shared" si="56"/>
        <v>404352</v>
      </c>
      <c r="O122" s="823">
        <f t="shared" si="70"/>
        <v>404352</v>
      </c>
      <c r="P122" s="823">
        <f t="shared" si="57"/>
        <v>5256576</v>
      </c>
      <c r="Q122" s="592">
        <f t="shared" si="67"/>
        <v>1</v>
      </c>
      <c r="R122" s="592">
        <f t="shared" si="71"/>
        <v>2</v>
      </c>
      <c r="S122" s="588">
        <f t="shared" si="48"/>
        <v>5.01</v>
      </c>
      <c r="T122" s="456">
        <v>83200</v>
      </c>
      <c r="U122" s="456"/>
      <c r="V122" s="456"/>
      <c r="W122" s="589" t="str">
        <f t="shared" si="49"/>
        <v>Գ-1</v>
      </c>
      <c r="X122" s="456">
        <f t="shared" si="58"/>
        <v>416832</v>
      </c>
      <c r="Y122" s="590">
        <f t="shared" si="59"/>
        <v>416832</v>
      </c>
      <c r="Z122" s="590">
        <f t="shared" si="60"/>
        <v>5418816</v>
      </c>
      <c r="AA122" s="592">
        <f t="shared" si="68"/>
        <v>1</v>
      </c>
      <c r="AB122" s="592">
        <f t="shared" si="50"/>
        <v>3</v>
      </c>
      <c r="AC122" s="588">
        <f t="shared" si="51"/>
        <v>5.18</v>
      </c>
      <c r="AD122" s="456">
        <v>83200</v>
      </c>
      <c r="AE122" s="456"/>
      <c r="AF122" s="456"/>
      <c r="AG122" s="589" t="str">
        <f t="shared" si="52"/>
        <v>Գ-1</v>
      </c>
      <c r="AH122" s="456">
        <f t="shared" si="61"/>
        <v>430976</v>
      </c>
      <c r="AI122" s="590">
        <f t="shared" si="62"/>
        <v>430976</v>
      </c>
      <c r="AJ122" s="590">
        <f t="shared" si="63"/>
        <v>5602688</v>
      </c>
      <c r="AK122" s="592">
        <f t="shared" si="69"/>
        <v>1</v>
      </c>
      <c r="AL122" s="592">
        <f t="shared" si="53"/>
        <v>4</v>
      </c>
      <c r="AM122" s="588">
        <f t="shared" si="54"/>
        <v>5.35</v>
      </c>
      <c r="AN122" s="456">
        <v>83200</v>
      </c>
      <c r="AO122" s="456"/>
      <c r="AP122" s="456"/>
      <c r="AQ122" s="589" t="str">
        <f t="shared" si="55"/>
        <v>Գ-1</v>
      </c>
      <c r="AR122" s="456">
        <f t="shared" si="64"/>
        <v>445119.99999999994</v>
      </c>
      <c r="AS122" s="590">
        <f t="shared" si="65"/>
        <v>445119.99999999994</v>
      </c>
      <c r="AT122" s="590">
        <f t="shared" si="66"/>
        <v>5786559.9999999991</v>
      </c>
    </row>
    <row r="123" spans="2:46" s="587" customFormat="1" ht="54">
      <c r="B123" s="816">
        <v>102</v>
      </c>
      <c r="C123" s="849" t="s">
        <v>78</v>
      </c>
      <c r="D123" s="828"/>
      <c r="E123" s="818"/>
      <c r="F123" s="831" t="s">
        <v>2453</v>
      </c>
      <c r="G123" s="820">
        <v>1</v>
      </c>
      <c r="H123" s="827">
        <v>6</v>
      </c>
      <c r="I123" s="821">
        <f>IF(G123&lt;1,0,IF(M123="Բ-1",IF(H123=0,6.94,IF(H123=1,7.17,IF(H123=2,7.41,IF(H123=3,7.66,IF(OR(H123=5,H123=4),7.92,IF(OR(H123=6,H123=7),8.18,IF(OR(H123=8,H123=9),8.46,IF(OR(H123=10,H123=11,H123=12),8.74,IF(OR(H123=13,H123=14,H123=15),9.03,IF(OR(H123=16,H123=17,H123=18),9.33,9.65)))))))))),IF(M123="Բ-2", IF(H123=0,5.71,IF(H123=1,5.89,IF(H123=2,6.09,IF(H123=3,6.29,IF(OR(H123=5,H123=4),6.5,IF(OR(H123=6,H123=7),6.72,IF(OR(H123=8,H123=9),6.94,IF(OR(H123=10,H123=11,H123=12),7.17,IF(OR(H123=13,H123=14,H123=15),7.41,IF(OR(H123=16,H123=17,H123=18),7.65,7.91)))))))))), IF(M123="Գ-1", IF(H123=0,4.7,IF(H123=1,4.86,IF(H123=2,5.01,IF(H123=3,5.18,IF(OR(H123=5,H123=4),5.35,IF(OR(H123=6,H123=7),5.52,IF(OR(H123=8,H123=9),5.71,IF(OR(H123=10,H123=11,H123=12),5.89,IF(OR(H123=13,H123=14,H123=15),6.09,IF(OR(H123=16,H123=17,H123=18),6.29,6.49)))))))))), IF(M123="Գ-2", IF(H123=0,3.88,IF(H123=1,4.01,IF(H123=2,4.14,IF(H123=3,4.27,IF(OR(H123=5,H123=4),4.41,IF(OR(H123=6,H123=7),4.55,IF(OR(H123=8,H123=9),4.7,IF(OR(H123=10,H123=11,H123=12),4.85,IF(OR(H123=13,H123=14,H123=15),5.01,IF(OR(H123=16,H123=17,H123=18),5.17,5.34)))))))))), IF(M123="Գ-3", IF(H123=0,3.21,IF(H123=1,3.31,IF(H123=2,3.42,IF(H123=3,3.53,IF(OR(H123=5,H123=4),3.64,IF(OR(H123=6,H123=7),3.76,IF(OR(H123=8,H123=9),3.88,IF(OR(H123=10,H123=11,H123=12),4.01,IF(OR(H123=13,H123=14,H123=15),4.13,IF(OR(H123=16,H123=17,H123=18),4.27,4.4)))))))))), IF(M123="Ա-1", IF(H123=0,2.66,IF(H123=1,2.75,IF(H123=2,2.83,IF(H123=3,2.92,IF(OR(H123=5,H123=4),3.02,IF(OR(H123=6,H123=7),3.11,IF(OR(H123=8,H123=9),3.21,IF(OR(H123=10,H123=11,H123=12),3.31,IF(OR(H123=13,H123=14,H123=15),3.42,IF(OR(H123=16,H123=17,H123=18),3.53,3.64)))))))))), IF(M123="Ա-2", IF(H123=0,2.28,IF(H123=1,2.35,IF(H123=2,2.43,IF(H123=3,2.5,IF(OR(H123=5,H123=4),2.58,IF(OR(H123=6,H123=7),2.66,IF(OR(H123=8,H123=9),2.75,IF(OR(H123=10,H123=11,H123=12),2.83,IF(OR(H123=13,H123=14,H123=15),2.92,IF(OR(H123=16,H123=17,H123=18),3.01,3.11)))))))))),IF(M123="Ա-3", IF(H123=0,1.96,IF(H123=1,2.02,IF(H123=2,2.08,IF(H123=3,2.15,IF(OR(H123=5,H123=4),2.21,IF(OR(H123=6,H123=7),2.28,IF(OR(H123=8,H123=9),2.35,IF(OR(H123=10,H123=11,H123=12),2.42,IF(OR(H123=13,H123=14,H123=15),2.5,IF(OR(H123=16,H123=17,H123=18),2.58,2.66)))))))))), IF(M123="Կ-1", IF(H123=0,1.68,IF(H123=1,1.73,IF(H123=2,1.79,IF(H123=3,1.84,IF(OR(H123=5,H123=4),1.9,IF(OR(H123=6,H123=7),1.96,IF(OR(H123=8,H123=9),2.02,IF(OR(H123=10,H123=11,H123=12),2.08,IF(OR(H123=13,H123=14,H123=15),2.14,IF(OR(H123=16,H123=17,H123=18),2.21,2.28)))))))))), IF(M123="Կ-2", IF(H123=0,1.45,IF(H123=1,1.49,IF(H123=2,1.54,IF(H123=3,1.59,IF(OR(H123=5,H123=4),1.63,IF(OR(H123=6,H123=7),1.68,IF(OR(H123=8,H123=9),1.73,IF(OR(H123=10,H123=11,H123=12),1.79,IF(OR(H123=13,H123=14,H123=15),1.84,IF(OR(H123=16,H123=17,H123=18),1.9,1.95)))))))))),IF(M123="Կ-3", IF(H123=0,1.25,IF(H123=1,1.29,IF(H123=2,1.33,IF(H123=3,1.37,IF(OR(H123=5,H123=4),1.41,IF(OR(H123=6,H123=7),1.45,IF(OR(H123=8,H123=9),1.49,IF(OR(H123=10,H123=11,H123=12),1.54,IF(OR(H123=13,H123=14,H123=15),1.58,IF(OR(H123=16,H123=17,H123=18),1.63,1.68)))))))))), "Error"))))))))))))</f>
        <v>5.52</v>
      </c>
      <c r="J123" s="799">
        <v>83200</v>
      </c>
      <c r="K123" s="799"/>
      <c r="L123" s="799"/>
      <c r="M123" s="822" t="s">
        <v>82</v>
      </c>
      <c r="N123" s="799">
        <f>J123*I123</f>
        <v>459263.99999999994</v>
      </c>
      <c r="O123" s="823">
        <f>I123*J123+K123+L123</f>
        <v>459263.99999999994</v>
      </c>
      <c r="P123" s="823">
        <f>+O123*13</f>
        <v>5970431.9999999991</v>
      </c>
      <c r="Q123" s="592">
        <f>+G123</f>
        <v>1</v>
      </c>
      <c r="R123" s="592">
        <f>+H123+1</f>
        <v>7</v>
      </c>
      <c r="S123" s="588">
        <f>IF(Q123&lt;1,0,IF(W123="Բ-1",IF(R123=0,6.94,IF(R123=1,7.17,IF(R123=2,7.41,IF(R123=3,7.66,IF(OR(R123=5,R123=4),7.92,IF(OR(R123=6,R123=7),8.18,IF(OR(R123=8,R123=9),8.46,IF(OR(R123=10,R123=11,R123=12),8.74,IF(OR(R123=13,R123=14,R123=15),9.03,IF(OR(R123=16,R123=17,R123=18),9.33,9.65)))))))))),IF(W123="Բ-2", IF(R123=0,5.71,IF(R123=1,5.89,IF(R123=2,6.09,IF(R123=3,6.29,IF(OR(R123=5,R123=4),6.5,IF(OR(R123=6,R123=7),6.72,IF(OR(R123=8,R123=9),6.94,IF(OR(R123=10,R123=11,R123=12),7.17,IF(OR(R123=13,R123=14,R123=15),7.41,IF(OR(R123=16,R123=17,R123=18),7.65,7.91)))))))))), IF(W123="Գ-1", IF(R123=0,4.7,IF(R123=1,4.86,IF(R123=2,5.01,IF(R123=3,5.18,IF(OR(R123=5,R123=4),5.35,IF(OR(R123=6,R123=7),5.52,IF(OR(R123=8,R123=9),5.71,IF(OR(R123=10,R123=11,R123=12),5.89,IF(OR(R123=13,R123=14,R123=15),6.09,IF(OR(R123=16,R123=17,R123=18),6.29,6.49)))))))))), IF(W123="Գ-2", IF(R123=0,3.88,IF(R123=1,4.01,IF(R123=2,4.14,IF(R123=3,4.27,IF(OR(R123=5,R123=4),4.41,IF(OR(R123=6,R123=7),4.55,IF(OR(R123=8,R123=9),4.7,IF(OR(R123=10,R123=11,R123=12),4.85,IF(OR(R123=13,R123=14,R123=15),5.01,IF(OR(R123=16,R123=17,R123=18),5.17,5.34)))))))))), IF(W123="Գ-3", IF(R123=0,3.21,IF(R123=1,3.31,IF(R123=2,3.42,IF(R123=3,3.53,IF(OR(R123=5,R123=4),3.64,IF(OR(R123=6,R123=7),3.76,IF(OR(R123=8,R123=9),3.88,IF(OR(R123=10,R123=11,R123=12),4.01,IF(OR(R123=13,R123=14,R123=15),4.13,IF(OR(R123=16,R123=17,R123=18),4.27,4.4)))))))))), IF(W123="Ա-1", IF(R123=0,2.66,IF(R123=1,2.75,IF(R123=2,2.83,IF(R123=3,2.92,IF(OR(R123=5,R123=4),3.02,IF(OR(R123=6,R123=7),3.11,IF(OR(R123=8,R123=9),3.21,IF(OR(R123=10,R123=11,R123=12),3.31,IF(OR(R123=13,R123=14,R123=15),3.42,IF(OR(R123=16,R123=17,R123=18),3.53,3.64)))))))))), IF(W123="Ա-2", IF(R123=0,2.28,IF(R123=1,2.35,IF(R123=2,2.43,IF(R123=3,2.5,IF(OR(R123=5,R123=4),2.58,IF(OR(R123=6,R123=7),2.66,IF(OR(R123=8,R123=9),2.75,IF(OR(R123=10,R123=11,R123=12),2.83,IF(OR(R123=13,R123=14,R123=15),2.92,IF(OR(R123=16,R123=17,R123=18),3.01,3.11)))))))))),IF(W123="Ա-3", IF(R123=0,1.96,IF(R123=1,2.02,IF(R123=2,2.08,IF(R123=3,2.15,IF(OR(R123=5,R123=4),2.21,IF(OR(R123=6,R123=7),2.28,IF(OR(R123=8,R123=9),2.35,IF(OR(R123=10,R123=11,R123=12),2.42,IF(OR(R123=13,R123=14,R123=15),2.5,IF(OR(R123=16,R123=17,R123=18),2.58,2.66)))))))))), IF(W123="Կ-1", IF(R123=0,1.68,IF(R123=1,1.73,IF(R123=2,1.79,IF(R123=3,1.84,IF(OR(R123=5,R123=4),1.9,IF(OR(R123=6,R123=7),1.96,IF(OR(R123=8,R123=9),2.02,IF(OR(R123=10,R123=11,R123=12),2.08,IF(OR(R123=13,R123=14,R123=15),2.14,IF(OR(R123=16,R123=17,R123=18),2.21,2.28)))))))))), IF(W123="Կ-2", IF(R123=0,1.45,IF(R123=1,1.49,IF(R123=2,1.54,IF(R123=3,1.59,IF(OR(R123=5,R123=4),1.63,IF(OR(R123=6,R123=7),1.68,IF(OR(R123=8,R123=9),1.73,IF(OR(R123=10,R123=11,R123=12),1.79,IF(OR(R123=13,R123=14,R123=15),1.84,IF(OR(R123=16,R123=17,R123=18),1.9,1.95)))))))))),IF(W123="Կ-3", IF(R123=0,1.25,IF(R123=1,1.29,IF(R123=2,1.33,IF(R123=3,1.37,IF(OR(R123=5,R123=4),1.41,IF(OR(R123=6,R123=7),1.45,IF(OR(R123=8,R123=9),1.49,IF(OR(R123=10,R123=11,R123=12),1.54,IF(OR(R123=13,R123=14,R123=15),1.58,IF(OR(R123=16,R123=17,R123=18),1.63,1.68)))))))))), "Error"))))))))))))</f>
        <v>5.52</v>
      </c>
      <c r="T123" s="456">
        <v>83200</v>
      </c>
      <c r="U123" s="456"/>
      <c r="V123" s="456"/>
      <c r="W123" s="589" t="str">
        <f>+M123</f>
        <v>Գ-1</v>
      </c>
      <c r="X123" s="456">
        <f>T123*S123</f>
        <v>459263.99999999994</v>
      </c>
      <c r="Y123" s="590">
        <f>+U123+V123+X123</f>
        <v>459263.99999999994</v>
      </c>
      <c r="Z123" s="590">
        <f>+Y123*13</f>
        <v>5970431.9999999991</v>
      </c>
      <c r="AA123" s="592">
        <f>+Q123</f>
        <v>1</v>
      </c>
      <c r="AB123" s="592">
        <f>+R123+1</f>
        <v>8</v>
      </c>
      <c r="AC123" s="588">
        <f>IF(AA123&lt;1,0,IF(AG123="Բ-1",IF(AB123=0,6.94,IF(AB123=1,7.17,IF(AB123=2,7.41,IF(AB123=3,7.66,IF(OR(AB123=5,AB123=4),7.92,IF(OR(AB123=6,AB123=7),8.18,IF(OR(AB123=8,AB123=9),8.46,IF(OR(AB123=10,AB123=11,AB123=12),8.74,IF(OR(AB123=13,AB123=14,AB123=15),9.03,IF(OR(AB123=16,AB123=17,AB123=18),9.33,9.65)))))))))),IF(AG123="Բ-2", IF(AB123=0,5.71,IF(AB123=1,5.89,IF(AB123=2,6.09,IF(AB123=3,6.29,IF(OR(AB123=5,AB123=4),6.5,IF(OR(AB123=6,AB123=7),6.72,IF(OR(AB123=8,AB123=9),6.94,IF(OR(AB123=10,AB123=11,AB123=12),7.17,IF(OR(AB123=13,AB123=14,AB123=15),7.41,IF(OR(AB123=16,AB123=17,AB123=18),7.65,7.91)))))))))), IF(AG123="Գ-1", IF(AB123=0,4.7,IF(AB123=1,4.86,IF(AB123=2,5.01,IF(AB123=3,5.18,IF(OR(AB123=5,AB123=4),5.35,IF(OR(AB123=6,AB123=7),5.52,IF(OR(AB123=8,AB123=9),5.71,IF(OR(AB123=10,AB123=11,AB123=12),5.89,IF(OR(AB123=13,AB123=14,AB123=15),6.09,IF(OR(AB123=16,AB123=17,AB123=18),6.29,6.49)))))))))), IF(AG123="Գ-2", IF(AB123=0,3.88,IF(AB123=1,4.01,IF(AB123=2,4.14,IF(AB123=3,4.27,IF(OR(AB123=5,AB123=4),4.41,IF(OR(AB123=6,AB123=7),4.55,IF(OR(AB123=8,AB123=9),4.7,IF(OR(AB123=10,AB123=11,AB123=12),4.85,IF(OR(AB123=13,AB123=14,AB123=15),5.01,IF(OR(AB123=16,AB123=17,AB123=18),5.17,5.34)))))))))), IF(AG123="Գ-3", IF(AB123=0,3.21,IF(AB123=1,3.31,IF(AB123=2,3.42,IF(AB123=3,3.53,IF(OR(AB123=5,AB123=4),3.64,IF(OR(AB123=6,AB123=7),3.76,IF(OR(AB123=8,AB123=9),3.88,IF(OR(AB123=10,AB123=11,AB123=12),4.01,IF(OR(AB123=13,AB123=14,AB123=15),4.13,IF(OR(AB123=16,AB123=17,AB123=18),4.27,4.4)))))))))), IF(AG123="Ա-1", IF(AB123=0,2.66,IF(AB123=1,2.75,IF(AB123=2,2.83,IF(AB123=3,2.92,IF(OR(AB123=5,AB123=4),3.02,IF(OR(AB123=6,AB123=7),3.11,IF(OR(AB123=8,AB123=9),3.21,IF(OR(AB123=10,AB123=11,AB123=12),3.31,IF(OR(AB123=13,AB123=14,AB123=15),3.42,IF(OR(AB123=16,AB123=17,AB123=18),3.53,3.64)))))))))), IF(AG123="Ա-2", IF(AB123=0,2.28,IF(AB123=1,2.35,IF(AB123=2,2.43,IF(AB123=3,2.5,IF(OR(AB123=5,AB123=4),2.58,IF(OR(AB123=6,AB123=7),2.66,IF(OR(AB123=8,AB123=9),2.75,IF(OR(AB123=10,AB123=11,AB123=12),2.83,IF(OR(AB123=13,AB123=14,AB123=15),2.92,IF(OR(AB123=16,AB123=17,AB123=18),3.01,3.11)))))))))),IF(AG123="Ա-3", IF(AB123=0,1.96,IF(AB123=1,2.02,IF(AB123=2,2.08,IF(AB123=3,2.15,IF(OR(AB123=5,AB123=4),2.21,IF(OR(AB123=6,AB123=7),2.28,IF(OR(AB123=8,AB123=9),2.35,IF(OR(AB123=10,AB123=11,AB123=12),2.42,IF(OR(AB123=13,AB123=14,AB123=15),2.5,IF(OR(AB123=16,AB123=17,AB123=18),2.58,2.66)))))))))), IF(AG123="Կ-1", IF(AB123=0,1.68,IF(AB123=1,1.73,IF(AB123=2,1.79,IF(AB123=3,1.84,IF(OR(AB123=5,AB123=4),1.9,IF(OR(AB123=6,AB123=7),1.96,IF(OR(AB123=8,AB123=9),2.02,IF(OR(AB123=10,AB123=11,AB123=12),2.08,IF(OR(AB123=13,AB123=14,AB123=15),2.14,IF(OR(AB123=16,AB123=17,AB123=18),2.21,2.28)))))))))), IF(AG123="Կ-2", IF(AB123=0,1.45,IF(AB123=1,1.49,IF(AB123=2,1.54,IF(AB123=3,1.59,IF(OR(AB123=5,AB123=4),1.63,IF(OR(AB123=6,AB123=7),1.68,IF(OR(AB123=8,AB123=9),1.73,IF(OR(AB123=10,AB123=11,AB123=12),1.79,IF(OR(AB123=13,AB123=14,AB123=15),1.84,IF(OR(AB123=16,AB123=17,AB123=18),1.9,1.95)))))))))),IF(AG123="Կ-3", IF(AB123=0,1.25,IF(AB123=1,1.29,IF(AB123=2,1.33,IF(AB123=3,1.37,IF(OR(AB123=5,AB123=4),1.41,IF(OR(AB123=6,AB123=7),1.45,IF(OR(AB123=8,AB123=9),1.49,IF(OR(AB123=10,AB123=11,AB123=12),1.54,IF(OR(AB123=13,AB123=14,AB123=15),1.58,IF(OR(AB123=16,AB123=17,AB123=18),1.63,1.68)))))))))), "Error"))))))))))))</f>
        <v>5.71</v>
      </c>
      <c r="AD123" s="456">
        <v>83200</v>
      </c>
      <c r="AE123" s="456"/>
      <c r="AF123" s="456"/>
      <c r="AG123" s="589" t="str">
        <f>+W123</f>
        <v>Գ-1</v>
      </c>
      <c r="AH123" s="456">
        <f>AD123*AC123</f>
        <v>475072</v>
      </c>
      <c r="AI123" s="590">
        <f>AH123+AE123+AF123</f>
        <v>475072</v>
      </c>
      <c r="AJ123" s="590">
        <f>+AI123*13</f>
        <v>6175936</v>
      </c>
      <c r="AK123" s="592">
        <f>+AA123</f>
        <v>1</v>
      </c>
      <c r="AL123" s="592">
        <f>+AB123+1</f>
        <v>9</v>
      </c>
      <c r="AM123" s="588">
        <f>IF(AK123&lt;1,0,IF(AQ123="Բ-1",IF(AL123=0,6.94,IF(AL123=1,7.17,IF(AL123=2,7.41,IF(AL123=3,7.66,IF(OR(AL123=5,AL123=4),7.92,IF(OR(AL123=6,AL123=7),8.18,IF(OR(AL123=8,AL123=9),8.46,IF(OR(AL123=10,AL123=11,AL123=12),8.74,IF(OR(AL123=13,AL123=14,AL123=15),9.03,IF(OR(AL123=16,AL123=17,AL123=18),9.33,9.65)))))))))),IF(AQ123="Բ-2", IF(AL123=0,5.71,IF(AL123=1,5.89,IF(AL123=2,6.09,IF(AL123=3,6.29,IF(OR(AL123=5,AL123=4),6.5,IF(OR(AL123=6,AL123=7),6.72,IF(OR(AL123=8,AL123=9),6.94,IF(OR(AL123=10,AL123=11,AL123=12),7.17,IF(OR(AL123=13,AL123=14,AL123=15),7.41,IF(OR(AL123=16,AL123=17,AL123=18),7.65,7.91)))))))))), IF(AQ123="Գ-1", IF(AL123=0,4.7,IF(AL123=1,4.86,IF(AL123=2,5.01,IF(AL123=3,5.18,IF(OR(AL123=5,AL123=4),5.35,IF(OR(AL123=6,AL123=7),5.52,IF(OR(AL123=8,AL123=9),5.71,IF(OR(AL123=10,AL123=11,AL123=12),5.89,IF(OR(AL123=13,AL123=14,AL123=15),6.09,IF(OR(AL123=16,AL123=17,AL123=18),6.29,6.49)))))))))), IF(AQ123="Գ-2", IF(AL123=0,3.88,IF(AL123=1,4.01,IF(AL123=2,4.14,IF(AL123=3,4.27,IF(OR(AL123=5,AL123=4),4.41,IF(OR(AL123=6,AL123=7),4.55,IF(OR(AL123=8,AL123=9),4.7,IF(OR(AL123=10,AL123=11,AL123=12),4.85,IF(OR(AL123=13,AL123=14,AL123=15),5.01,IF(OR(AL123=16,AL123=17,AL123=18),5.17,5.34)))))))))), IF(AQ123="Գ-3", IF(AL123=0,3.21,IF(AL123=1,3.31,IF(AL123=2,3.42,IF(AL123=3,3.53,IF(OR(AL123=5,AL123=4),3.64,IF(OR(AL123=6,AL123=7),3.76,IF(OR(AL123=8,AL123=9),3.88,IF(OR(AL123=10,AL123=11,AL123=12),4.01,IF(OR(AL123=13,AL123=14,AL123=15),4.13,IF(OR(AL123=16,AL123=17,AL123=18),4.27,4.4)))))))))), IF(AQ123="Ա-1", IF(AL123=0,2.66,IF(AL123=1,2.75,IF(AL123=2,2.83,IF(AL123=3,2.92,IF(OR(AL123=5,AL123=4),3.02,IF(OR(AL123=6,AL123=7),3.11,IF(OR(AL123=8,AL123=9),3.21,IF(OR(AL123=10,AL123=11,AL123=12),3.31,IF(OR(AL123=13,AL123=14,AL123=15),3.42,IF(OR(AL123=16,AL123=17,AL123=18),3.53,3.64)))))))))), IF(AQ123="Ա-2", IF(AL123=0,2.28,IF(AL123=1,2.35,IF(AL123=2,2.43,IF(AL123=3,2.5,IF(OR(AL123=5,AL123=4),2.58,IF(OR(AL123=6,AL123=7),2.66,IF(OR(AL123=8,AL123=9),2.75,IF(OR(AL123=10,AL123=11,AL123=12),2.83,IF(OR(AL123=13,AL123=14,AL123=15),2.92,IF(OR(AL123=16,AL123=17,AL123=18),3.01,3.11)))))))))),IF(AQ123="Ա-3", IF(AL123=0,1.96,IF(AL123=1,2.02,IF(AL123=2,2.08,IF(AL123=3,2.15,IF(OR(AL123=5,AL123=4),2.21,IF(OR(AL123=6,AL123=7),2.28,IF(OR(AL123=8,AL123=9),2.35,IF(OR(AL123=10,AL123=11,AL123=12),2.42,IF(OR(AL123=13,AL123=14,AL123=15),2.5,IF(OR(AL123=16,AL123=17,AL123=18),2.58,2.66)))))))))), IF(AQ123="Կ-1", IF(AL123=0,1.68,IF(AL123=1,1.73,IF(AL123=2,1.79,IF(AL123=3,1.84,IF(OR(AL123=5,AL123=4),1.9,IF(OR(AL123=6,AL123=7),1.96,IF(OR(AL123=8,AL123=9),2.02,IF(OR(AL123=10,AL123=11,AL123=12),2.08,IF(OR(AL123=13,AL123=14,AL123=15),2.14,IF(OR(AL123=16,AL123=17,AL123=18),2.21,2.28)))))))))), IF(AQ123="Կ-2", IF(AL123=0,1.45,IF(AL123=1,1.49,IF(AL123=2,1.54,IF(AL123=3,1.59,IF(OR(AL123=5,AL123=4),1.63,IF(OR(AL123=6,AL123=7),1.68,IF(OR(AL123=8,AL123=9),1.73,IF(OR(AL123=10,AL123=11,AL123=12),1.79,IF(OR(AL123=13,AL123=14,AL123=15),1.84,IF(OR(AL123=16,AL123=17,AL123=18),1.9,1.95)))))))))),IF(AQ123="Կ-3", IF(AL123=0,1.25,IF(AL123=1,1.29,IF(AL123=2,1.33,IF(AL123=3,1.37,IF(OR(AL123=5,AL123=4),1.41,IF(OR(AL123=6,AL123=7),1.45,IF(OR(AL123=8,AL123=9),1.49,IF(OR(AL123=10,AL123=11,AL123=12),1.54,IF(OR(AL123=13,AL123=14,AL123=15),1.58,IF(OR(AL123=16,AL123=17,AL123=18),1.63,1.68)))))))))), "Error"))))))))))))</f>
        <v>5.71</v>
      </c>
      <c r="AN123" s="456">
        <v>83200</v>
      </c>
      <c r="AO123" s="456"/>
      <c r="AP123" s="456"/>
      <c r="AQ123" s="589" t="str">
        <f>+AG123</f>
        <v>Գ-1</v>
      </c>
      <c r="AR123" s="456">
        <f>AN123*AM123</f>
        <v>475072</v>
      </c>
      <c r="AS123" s="590">
        <f>AR123+AO123+AP123</f>
        <v>475072</v>
      </c>
      <c r="AT123" s="590">
        <f>+AS123*13</f>
        <v>6175936</v>
      </c>
    </row>
    <row r="124" spans="2:46" s="587" customFormat="1" ht="67.5">
      <c r="B124" s="816">
        <v>103</v>
      </c>
      <c r="C124" s="849" t="s">
        <v>3371</v>
      </c>
      <c r="D124" s="828" t="s">
        <v>1960</v>
      </c>
      <c r="E124" s="818">
        <v>1998</v>
      </c>
      <c r="F124" s="831" t="s">
        <v>2490</v>
      </c>
      <c r="G124" s="820">
        <v>1</v>
      </c>
      <c r="H124" s="827">
        <v>1</v>
      </c>
      <c r="I124" s="821">
        <f t="shared" si="47"/>
        <v>4.01</v>
      </c>
      <c r="J124" s="799">
        <v>83200</v>
      </c>
      <c r="K124" s="799"/>
      <c r="L124" s="799"/>
      <c r="M124" s="822" t="s">
        <v>83</v>
      </c>
      <c r="N124" s="799">
        <f t="shared" si="56"/>
        <v>333632</v>
      </c>
      <c r="O124" s="823">
        <f t="shared" si="70"/>
        <v>333632</v>
      </c>
      <c r="P124" s="823">
        <f t="shared" si="57"/>
        <v>4337216</v>
      </c>
      <c r="Q124" s="592">
        <f t="shared" si="67"/>
        <v>1</v>
      </c>
      <c r="R124" s="592">
        <f t="shared" si="71"/>
        <v>2</v>
      </c>
      <c r="S124" s="588">
        <f t="shared" si="48"/>
        <v>4.1399999999999997</v>
      </c>
      <c r="T124" s="456">
        <v>83200</v>
      </c>
      <c r="U124" s="456"/>
      <c r="V124" s="456"/>
      <c r="W124" s="589" t="str">
        <f t="shared" si="49"/>
        <v>Գ-2</v>
      </c>
      <c r="X124" s="456">
        <f t="shared" si="58"/>
        <v>344448</v>
      </c>
      <c r="Y124" s="590">
        <f t="shared" si="59"/>
        <v>344448</v>
      </c>
      <c r="Z124" s="590">
        <f t="shared" si="60"/>
        <v>4477824</v>
      </c>
      <c r="AA124" s="592">
        <f t="shared" si="68"/>
        <v>1</v>
      </c>
      <c r="AB124" s="592">
        <f t="shared" si="50"/>
        <v>3</v>
      </c>
      <c r="AC124" s="588">
        <f t="shared" si="51"/>
        <v>4.2699999999999996</v>
      </c>
      <c r="AD124" s="456">
        <v>83200</v>
      </c>
      <c r="AE124" s="456"/>
      <c r="AF124" s="456"/>
      <c r="AG124" s="589" t="str">
        <f t="shared" si="52"/>
        <v>Գ-2</v>
      </c>
      <c r="AH124" s="456">
        <f t="shared" si="61"/>
        <v>355263.99999999994</v>
      </c>
      <c r="AI124" s="590">
        <f t="shared" si="62"/>
        <v>355263.99999999994</v>
      </c>
      <c r="AJ124" s="590">
        <f t="shared" si="63"/>
        <v>4618431.9999999991</v>
      </c>
      <c r="AK124" s="592">
        <f t="shared" si="69"/>
        <v>1</v>
      </c>
      <c r="AL124" s="592">
        <f t="shared" si="53"/>
        <v>4</v>
      </c>
      <c r="AM124" s="588">
        <f t="shared" si="54"/>
        <v>4.41</v>
      </c>
      <c r="AN124" s="456">
        <v>83200</v>
      </c>
      <c r="AO124" s="456"/>
      <c r="AP124" s="456"/>
      <c r="AQ124" s="589" t="str">
        <f t="shared" si="55"/>
        <v>Գ-2</v>
      </c>
      <c r="AR124" s="456">
        <f t="shared" si="64"/>
        <v>366912</v>
      </c>
      <c r="AS124" s="590">
        <f t="shared" si="65"/>
        <v>366912</v>
      </c>
      <c r="AT124" s="590">
        <f t="shared" si="66"/>
        <v>4769856</v>
      </c>
    </row>
    <row r="125" spans="2:46" s="587" customFormat="1" ht="67.5">
      <c r="B125" s="816">
        <v>104</v>
      </c>
      <c r="C125" s="849" t="s">
        <v>2494</v>
      </c>
      <c r="D125" s="828" t="s">
        <v>1961</v>
      </c>
      <c r="E125" s="818">
        <v>1996</v>
      </c>
      <c r="F125" s="831" t="s">
        <v>2490</v>
      </c>
      <c r="G125" s="820">
        <v>1</v>
      </c>
      <c r="H125" s="827">
        <v>1</v>
      </c>
      <c r="I125" s="821">
        <f>IF(G125&lt;1,0,IF(M125="Բ-1",IF(H125=0,6.94,IF(H125=1,7.17,IF(H125=2,7.41,IF(H125=3,7.66,IF(OR(H125=5,H125=4),7.92,IF(OR(H125=6,H125=7),8.18,IF(OR(H125=8,H125=9),8.46,IF(OR(H125=10,H125=11,H125=12),8.74,IF(OR(H125=13,H125=14,H125=15),9.03,IF(OR(H125=16,H125=17,H125=18),9.33,9.65)))))))))),IF(M125="Բ-2", IF(H125=0,5.71,IF(H125=1,5.89,IF(H125=2,6.09,IF(H125=3,6.29,IF(OR(H125=5,H125=4),6.5,IF(OR(H125=6,H125=7),6.72,IF(OR(H125=8,H125=9),6.94,IF(OR(H125=10,H125=11,H125=12),7.17,IF(OR(H125=13,H125=14,H125=15),7.41,IF(OR(H125=16,H125=17,H125=18),7.65,7.91)))))))))), IF(M125="Գ-1", IF(H125=0,4.7,IF(H125=1,4.86,IF(H125=2,5.01,IF(H125=3,5.18,IF(OR(H125=5,H125=4),5.35,IF(OR(H125=6,H125=7),5.52,IF(OR(H125=8,H125=9),5.71,IF(OR(H125=10,H125=11,H125=12),5.89,IF(OR(H125=13,H125=14,H125=15),6.09,IF(OR(H125=16,H125=17,H125=18),6.29,6.49)))))))))), IF(M125="Գ-2", IF(H125=0,3.88,IF(H125=1,4.01,IF(H125=2,4.14,IF(H125=3,4.27,IF(OR(H125=5,H125=4),4.41,IF(OR(H125=6,H125=7),4.55,IF(OR(H125=8,H125=9),4.7,IF(OR(H125=10,H125=11,H125=12),4.85,IF(OR(H125=13,H125=14,H125=15),5.01,IF(OR(H125=16,H125=17,H125=18),5.17,5.34)))))))))), IF(M125="Գ-3", IF(H125=0,3.21,IF(H125=1,3.31,IF(H125=2,3.42,IF(H125=3,3.53,IF(OR(H125=5,H125=4),3.64,IF(OR(H125=6,H125=7),3.76,IF(OR(H125=8,H125=9),3.88,IF(OR(H125=10,H125=11,H125=12),4.01,IF(OR(H125=13,H125=14,H125=15),4.13,IF(OR(H125=16,H125=17,H125=18),4.27,4.4)))))))))), IF(M125="Ա-1", IF(H125=0,2.66,IF(H125=1,2.75,IF(H125=2,2.83,IF(H125=3,2.92,IF(OR(H125=5,H125=4),3.02,IF(OR(H125=6,H125=7),3.11,IF(OR(H125=8,H125=9),3.21,IF(OR(H125=10,H125=11,H125=12),3.31,IF(OR(H125=13,H125=14,H125=15),3.42,IF(OR(H125=16,H125=17,H125=18),3.53,3.64)))))))))), IF(M125="Ա-2", IF(H125=0,2.28,IF(H125=1,2.35,IF(H125=2,2.43,IF(H125=3,2.5,IF(OR(H125=5,H125=4),2.58,IF(OR(H125=6,H125=7),2.66,IF(OR(H125=8,H125=9),2.75,IF(OR(H125=10,H125=11,H125=12),2.83,IF(OR(H125=13,H125=14,H125=15),2.92,IF(OR(H125=16,H125=17,H125=18),3.01,3.11)))))))))),IF(M125="Ա-3", IF(H125=0,1.96,IF(H125=1,2.02,IF(H125=2,2.08,IF(H125=3,2.15,IF(OR(H125=5,H125=4),2.21,IF(OR(H125=6,H125=7),2.28,IF(OR(H125=8,H125=9),2.35,IF(OR(H125=10,H125=11,H125=12),2.42,IF(OR(H125=13,H125=14,H125=15),2.5,IF(OR(H125=16,H125=17,H125=18),2.58,2.66)))))))))), IF(M125="Կ-1", IF(H125=0,1.68,IF(H125=1,1.73,IF(H125=2,1.79,IF(H125=3,1.84,IF(OR(H125=5,H125=4),1.9,IF(OR(H125=6,H125=7),1.96,IF(OR(H125=8,H125=9),2.02,IF(OR(H125=10,H125=11,H125=12),2.08,IF(OR(H125=13,H125=14,H125=15),2.14,IF(OR(H125=16,H125=17,H125=18),2.21,2.28)))))))))), IF(M125="Կ-2", IF(H125=0,1.45,IF(H125=1,1.49,IF(H125=2,1.54,IF(H125=3,1.59,IF(OR(H125=5,H125=4),1.63,IF(OR(H125=6,H125=7),1.68,IF(OR(H125=8,H125=9),1.73,IF(OR(H125=10,H125=11,H125=12),1.79,IF(OR(H125=13,H125=14,H125=15),1.84,IF(OR(H125=16,H125=17,H125=18),1.9,1.95)))))))))),IF(M125="Կ-3", IF(H125=0,1.25,IF(H125=1,1.29,IF(H125=2,1.33,IF(H125=3,1.37,IF(OR(H125=5,H125=4),1.41,IF(OR(H125=6,H125=7),1.45,IF(OR(H125=8,H125=9),1.49,IF(OR(H125=10,H125=11,H125=12),1.54,IF(OR(H125=13,H125=14,H125=15),1.58,IF(OR(H125=16,H125=17,H125=18),1.63,1.68)))))))))), "Error"))))))))))))</f>
        <v>4.01</v>
      </c>
      <c r="J125" s="799">
        <v>83200</v>
      </c>
      <c r="K125" s="799"/>
      <c r="L125" s="799"/>
      <c r="M125" s="822" t="s">
        <v>83</v>
      </c>
      <c r="N125" s="799">
        <f>J125*I125</f>
        <v>333632</v>
      </c>
      <c r="O125" s="823">
        <f>I125*J125+K125+L125</f>
        <v>333632</v>
      </c>
      <c r="P125" s="823">
        <f>+O125*13</f>
        <v>4337216</v>
      </c>
      <c r="Q125" s="592">
        <f>+G125</f>
        <v>1</v>
      </c>
      <c r="R125" s="592">
        <f>+H125+1</f>
        <v>2</v>
      </c>
      <c r="S125" s="588">
        <f>IF(Q125&lt;1,0,IF(W125="Բ-1",IF(R125=0,6.94,IF(R125=1,7.17,IF(R125=2,7.41,IF(R125=3,7.66,IF(OR(R125=5,R125=4),7.92,IF(OR(R125=6,R125=7),8.18,IF(OR(R125=8,R125=9),8.46,IF(OR(R125=10,R125=11,R125=12),8.74,IF(OR(R125=13,R125=14,R125=15),9.03,IF(OR(R125=16,R125=17,R125=18),9.33,9.65)))))))))),IF(W125="Բ-2", IF(R125=0,5.71,IF(R125=1,5.89,IF(R125=2,6.09,IF(R125=3,6.29,IF(OR(R125=5,R125=4),6.5,IF(OR(R125=6,R125=7),6.72,IF(OR(R125=8,R125=9),6.94,IF(OR(R125=10,R125=11,R125=12),7.17,IF(OR(R125=13,R125=14,R125=15),7.41,IF(OR(R125=16,R125=17,R125=18),7.65,7.91)))))))))), IF(W125="Գ-1", IF(R125=0,4.7,IF(R125=1,4.86,IF(R125=2,5.01,IF(R125=3,5.18,IF(OR(R125=5,R125=4),5.35,IF(OR(R125=6,R125=7),5.52,IF(OR(R125=8,R125=9),5.71,IF(OR(R125=10,R125=11,R125=12),5.89,IF(OR(R125=13,R125=14,R125=15),6.09,IF(OR(R125=16,R125=17,R125=18),6.29,6.49)))))))))), IF(W125="Գ-2", IF(R125=0,3.88,IF(R125=1,4.01,IF(R125=2,4.14,IF(R125=3,4.27,IF(OR(R125=5,R125=4),4.41,IF(OR(R125=6,R125=7),4.55,IF(OR(R125=8,R125=9),4.7,IF(OR(R125=10,R125=11,R125=12),4.85,IF(OR(R125=13,R125=14,R125=15),5.01,IF(OR(R125=16,R125=17,R125=18),5.17,5.34)))))))))), IF(W125="Գ-3", IF(R125=0,3.21,IF(R125=1,3.31,IF(R125=2,3.42,IF(R125=3,3.53,IF(OR(R125=5,R125=4),3.64,IF(OR(R125=6,R125=7),3.76,IF(OR(R125=8,R125=9),3.88,IF(OR(R125=10,R125=11,R125=12),4.01,IF(OR(R125=13,R125=14,R125=15),4.13,IF(OR(R125=16,R125=17,R125=18),4.27,4.4)))))))))), IF(W125="Ա-1", IF(R125=0,2.66,IF(R125=1,2.75,IF(R125=2,2.83,IF(R125=3,2.92,IF(OR(R125=5,R125=4),3.02,IF(OR(R125=6,R125=7),3.11,IF(OR(R125=8,R125=9),3.21,IF(OR(R125=10,R125=11,R125=12),3.31,IF(OR(R125=13,R125=14,R125=15),3.42,IF(OR(R125=16,R125=17,R125=18),3.53,3.64)))))))))), IF(W125="Ա-2", IF(R125=0,2.28,IF(R125=1,2.35,IF(R125=2,2.43,IF(R125=3,2.5,IF(OR(R125=5,R125=4),2.58,IF(OR(R125=6,R125=7),2.66,IF(OR(R125=8,R125=9),2.75,IF(OR(R125=10,R125=11,R125=12),2.83,IF(OR(R125=13,R125=14,R125=15),2.92,IF(OR(R125=16,R125=17,R125=18),3.01,3.11)))))))))),IF(W125="Ա-3", IF(R125=0,1.96,IF(R125=1,2.02,IF(R125=2,2.08,IF(R125=3,2.15,IF(OR(R125=5,R125=4),2.21,IF(OR(R125=6,R125=7),2.28,IF(OR(R125=8,R125=9),2.35,IF(OR(R125=10,R125=11,R125=12),2.42,IF(OR(R125=13,R125=14,R125=15),2.5,IF(OR(R125=16,R125=17,R125=18),2.58,2.66)))))))))), IF(W125="Կ-1", IF(R125=0,1.68,IF(R125=1,1.73,IF(R125=2,1.79,IF(R125=3,1.84,IF(OR(R125=5,R125=4),1.9,IF(OR(R125=6,R125=7),1.96,IF(OR(R125=8,R125=9),2.02,IF(OR(R125=10,R125=11,R125=12),2.08,IF(OR(R125=13,R125=14,R125=15),2.14,IF(OR(R125=16,R125=17,R125=18),2.21,2.28)))))))))), IF(W125="Կ-2", IF(R125=0,1.45,IF(R125=1,1.49,IF(R125=2,1.54,IF(R125=3,1.59,IF(OR(R125=5,R125=4),1.63,IF(OR(R125=6,R125=7),1.68,IF(OR(R125=8,R125=9),1.73,IF(OR(R125=10,R125=11,R125=12),1.79,IF(OR(R125=13,R125=14,R125=15),1.84,IF(OR(R125=16,R125=17,R125=18),1.9,1.95)))))))))),IF(W125="Կ-3", IF(R125=0,1.25,IF(R125=1,1.29,IF(R125=2,1.33,IF(R125=3,1.37,IF(OR(R125=5,R125=4),1.41,IF(OR(R125=6,R125=7),1.45,IF(OR(R125=8,R125=9),1.49,IF(OR(R125=10,R125=11,R125=12),1.54,IF(OR(R125=13,R125=14,R125=15),1.58,IF(OR(R125=16,R125=17,R125=18),1.63,1.68)))))))))), "Error"))))))))))))</f>
        <v>4.1399999999999997</v>
      </c>
      <c r="T125" s="456">
        <v>83200</v>
      </c>
      <c r="U125" s="456"/>
      <c r="V125" s="456"/>
      <c r="W125" s="589" t="str">
        <f>+M125</f>
        <v>Գ-2</v>
      </c>
      <c r="X125" s="456">
        <f>T125*S125</f>
        <v>344448</v>
      </c>
      <c r="Y125" s="590">
        <f>+U125+V125+X125</f>
        <v>344448</v>
      </c>
      <c r="Z125" s="590">
        <f>+Y125*13</f>
        <v>4477824</v>
      </c>
      <c r="AA125" s="592">
        <f>+Q125</f>
        <v>1</v>
      </c>
      <c r="AB125" s="592">
        <f>+R125+1</f>
        <v>3</v>
      </c>
      <c r="AC125" s="588">
        <f>IF(AA125&lt;1,0,IF(AG125="Բ-1",IF(AB125=0,6.94,IF(AB125=1,7.17,IF(AB125=2,7.41,IF(AB125=3,7.66,IF(OR(AB125=5,AB125=4),7.92,IF(OR(AB125=6,AB125=7),8.18,IF(OR(AB125=8,AB125=9),8.46,IF(OR(AB125=10,AB125=11,AB125=12),8.74,IF(OR(AB125=13,AB125=14,AB125=15),9.03,IF(OR(AB125=16,AB125=17,AB125=18),9.33,9.65)))))))))),IF(AG125="Բ-2", IF(AB125=0,5.71,IF(AB125=1,5.89,IF(AB125=2,6.09,IF(AB125=3,6.29,IF(OR(AB125=5,AB125=4),6.5,IF(OR(AB125=6,AB125=7),6.72,IF(OR(AB125=8,AB125=9),6.94,IF(OR(AB125=10,AB125=11,AB125=12),7.17,IF(OR(AB125=13,AB125=14,AB125=15),7.41,IF(OR(AB125=16,AB125=17,AB125=18),7.65,7.91)))))))))), IF(AG125="Գ-1", IF(AB125=0,4.7,IF(AB125=1,4.86,IF(AB125=2,5.01,IF(AB125=3,5.18,IF(OR(AB125=5,AB125=4),5.35,IF(OR(AB125=6,AB125=7),5.52,IF(OR(AB125=8,AB125=9),5.71,IF(OR(AB125=10,AB125=11,AB125=12),5.89,IF(OR(AB125=13,AB125=14,AB125=15),6.09,IF(OR(AB125=16,AB125=17,AB125=18),6.29,6.49)))))))))), IF(AG125="Գ-2", IF(AB125=0,3.88,IF(AB125=1,4.01,IF(AB125=2,4.14,IF(AB125=3,4.27,IF(OR(AB125=5,AB125=4),4.41,IF(OR(AB125=6,AB125=7),4.55,IF(OR(AB125=8,AB125=9),4.7,IF(OR(AB125=10,AB125=11,AB125=12),4.85,IF(OR(AB125=13,AB125=14,AB125=15),5.01,IF(OR(AB125=16,AB125=17,AB125=18),5.17,5.34)))))))))), IF(AG125="Գ-3", IF(AB125=0,3.21,IF(AB125=1,3.31,IF(AB125=2,3.42,IF(AB125=3,3.53,IF(OR(AB125=5,AB125=4),3.64,IF(OR(AB125=6,AB125=7),3.76,IF(OR(AB125=8,AB125=9),3.88,IF(OR(AB125=10,AB125=11,AB125=12),4.01,IF(OR(AB125=13,AB125=14,AB125=15),4.13,IF(OR(AB125=16,AB125=17,AB125=18),4.27,4.4)))))))))), IF(AG125="Ա-1", IF(AB125=0,2.66,IF(AB125=1,2.75,IF(AB125=2,2.83,IF(AB125=3,2.92,IF(OR(AB125=5,AB125=4),3.02,IF(OR(AB125=6,AB125=7),3.11,IF(OR(AB125=8,AB125=9),3.21,IF(OR(AB125=10,AB125=11,AB125=12),3.31,IF(OR(AB125=13,AB125=14,AB125=15),3.42,IF(OR(AB125=16,AB125=17,AB125=18),3.53,3.64)))))))))), IF(AG125="Ա-2", IF(AB125=0,2.28,IF(AB125=1,2.35,IF(AB125=2,2.43,IF(AB125=3,2.5,IF(OR(AB125=5,AB125=4),2.58,IF(OR(AB125=6,AB125=7),2.66,IF(OR(AB125=8,AB125=9),2.75,IF(OR(AB125=10,AB125=11,AB125=12),2.83,IF(OR(AB125=13,AB125=14,AB125=15),2.92,IF(OR(AB125=16,AB125=17,AB125=18),3.01,3.11)))))))))),IF(AG125="Ա-3", IF(AB125=0,1.96,IF(AB125=1,2.02,IF(AB125=2,2.08,IF(AB125=3,2.15,IF(OR(AB125=5,AB125=4),2.21,IF(OR(AB125=6,AB125=7),2.28,IF(OR(AB125=8,AB125=9),2.35,IF(OR(AB125=10,AB125=11,AB125=12),2.42,IF(OR(AB125=13,AB125=14,AB125=15),2.5,IF(OR(AB125=16,AB125=17,AB125=18),2.58,2.66)))))))))), IF(AG125="Կ-1", IF(AB125=0,1.68,IF(AB125=1,1.73,IF(AB125=2,1.79,IF(AB125=3,1.84,IF(OR(AB125=5,AB125=4),1.9,IF(OR(AB125=6,AB125=7),1.96,IF(OR(AB125=8,AB125=9),2.02,IF(OR(AB125=10,AB125=11,AB125=12),2.08,IF(OR(AB125=13,AB125=14,AB125=15),2.14,IF(OR(AB125=16,AB125=17,AB125=18),2.21,2.28)))))))))), IF(AG125="Կ-2", IF(AB125=0,1.45,IF(AB125=1,1.49,IF(AB125=2,1.54,IF(AB125=3,1.59,IF(OR(AB125=5,AB125=4),1.63,IF(OR(AB125=6,AB125=7),1.68,IF(OR(AB125=8,AB125=9),1.73,IF(OR(AB125=10,AB125=11,AB125=12),1.79,IF(OR(AB125=13,AB125=14,AB125=15),1.84,IF(OR(AB125=16,AB125=17,AB125=18),1.9,1.95)))))))))),IF(AG125="Կ-3", IF(AB125=0,1.25,IF(AB125=1,1.29,IF(AB125=2,1.33,IF(AB125=3,1.37,IF(OR(AB125=5,AB125=4),1.41,IF(OR(AB125=6,AB125=7),1.45,IF(OR(AB125=8,AB125=9),1.49,IF(OR(AB125=10,AB125=11,AB125=12),1.54,IF(OR(AB125=13,AB125=14,AB125=15),1.58,IF(OR(AB125=16,AB125=17,AB125=18),1.63,1.68)))))))))), "Error"))))))))))))</f>
        <v>4.2699999999999996</v>
      </c>
      <c r="AD125" s="456">
        <v>83200</v>
      </c>
      <c r="AE125" s="456"/>
      <c r="AF125" s="456"/>
      <c r="AG125" s="589" t="str">
        <f>+W125</f>
        <v>Գ-2</v>
      </c>
      <c r="AH125" s="456">
        <f>AD125*AC125</f>
        <v>355263.99999999994</v>
      </c>
      <c r="AI125" s="590">
        <f>AH125+AE125+AF125</f>
        <v>355263.99999999994</v>
      </c>
      <c r="AJ125" s="590">
        <f>+AI125*13</f>
        <v>4618431.9999999991</v>
      </c>
      <c r="AK125" s="592">
        <f>+AA125</f>
        <v>1</v>
      </c>
      <c r="AL125" s="592">
        <f>+AB125+1</f>
        <v>4</v>
      </c>
      <c r="AM125" s="588">
        <f>IF(AK125&lt;1,0,IF(AQ125="Բ-1",IF(AL125=0,6.94,IF(AL125=1,7.17,IF(AL125=2,7.41,IF(AL125=3,7.66,IF(OR(AL125=5,AL125=4),7.92,IF(OR(AL125=6,AL125=7),8.18,IF(OR(AL125=8,AL125=9),8.46,IF(OR(AL125=10,AL125=11,AL125=12),8.74,IF(OR(AL125=13,AL125=14,AL125=15),9.03,IF(OR(AL125=16,AL125=17,AL125=18),9.33,9.65)))))))))),IF(AQ125="Բ-2", IF(AL125=0,5.71,IF(AL125=1,5.89,IF(AL125=2,6.09,IF(AL125=3,6.29,IF(OR(AL125=5,AL125=4),6.5,IF(OR(AL125=6,AL125=7),6.72,IF(OR(AL125=8,AL125=9),6.94,IF(OR(AL125=10,AL125=11,AL125=12),7.17,IF(OR(AL125=13,AL125=14,AL125=15),7.41,IF(OR(AL125=16,AL125=17,AL125=18),7.65,7.91)))))))))), IF(AQ125="Գ-1", IF(AL125=0,4.7,IF(AL125=1,4.86,IF(AL125=2,5.01,IF(AL125=3,5.18,IF(OR(AL125=5,AL125=4),5.35,IF(OR(AL125=6,AL125=7),5.52,IF(OR(AL125=8,AL125=9),5.71,IF(OR(AL125=10,AL125=11,AL125=12),5.89,IF(OR(AL125=13,AL125=14,AL125=15),6.09,IF(OR(AL125=16,AL125=17,AL125=18),6.29,6.49)))))))))), IF(AQ125="Գ-2", IF(AL125=0,3.88,IF(AL125=1,4.01,IF(AL125=2,4.14,IF(AL125=3,4.27,IF(OR(AL125=5,AL125=4),4.41,IF(OR(AL125=6,AL125=7),4.55,IF(OR(AL125=8,AL125=9),4.7,IF(OR(AL125=10,AL125=11,AL125=12),4.85,IF(OR(AL125=13,AL125=14,AL125=15),5.01,IF(OR(AL125=16,AL125=17,AL125=18),5.17,5.34)))))))))), IF(AQ125="Գ-3", IF(AL125=0,3.21,IF(AL125=1,3.31,IF(AL125=2,3.42,IF(AL125=3,3.53,IF(OR(AL125=5,AL125=4),3.64,IF(OR(AL125=6,AL125=7),3.76,IF(OR(AL125=8,AL125=9),3.88,IF(OR(AL125=10,AL125=11,AL125=12),4.01,IF(OR(AL125=13,AL125=14,AL125=15),4.13,IF(OR(AL125=16,AL125=17,AL125=18),4.27,4.4)))))))))), IF(AQ125="Ա-1", IF(AL125=0,2.66,IF(AL125=1,2.75,IF(AL125=2,2.83,IF(AL125=3,2.92,IF(OR(AL125=5,AL125=4),3.02,IF(OR(AL125=6,AL125=7),3.11,IF(OR(AL125=8,AL125=9),3.21,IF(OR(AL125=10,AL125=11,AL125=12),3.31,IF(OR(AL125=13,AL125=14,AL125=15),3.42,IF(OR(AL125=16,AL125=17,AL125=18),3.53,3.64)))))))))), IF(AQ125="Ա-2", IF(AL125=0,2.28,IF(AL125=1,2.35,IF(AL125=2,2.43,IF(AL125=3,2.5,IF(OR(AL125=5,AL125=4),2.58,IF(OR(AL125=6,AL125=7),2.66,IF(OR(AL125=8,AL125=9),2.75,IF(OR(AL125=10,AL125=11,AL125=12),2.83,IF(OR(AL125=13,AL125=14,AL125=15),2.92,IF(OR(AL125=16,AL125=17,AL125=18),3.01,3.11)))))))))),IF(AQ125="Ա-3", IF(AL125=0,1.96,IF(AL125=1,2.02,IF(AL125=2,2.08,IF(AL125=3,2.15,IF(OR(AL125=5,AL125=4),2.21,IF(OR(AL125=6,AL125=7),2.28,IF(OR(AL125=8,AL125=9),2.35,IF(OR(AL125=10,AL125=11,AL125=12),2.42,IF(OR(AL125=13,AL125=14,AL125=15),2.5,IF(OR(AL125=16,AL125=17,AL125=18),2.58,2.66)))))))))), IF(AQ125="Կ-1", IF(AL125=0,1.68,IF(AL125=1,1.73,IF(AL125=2,1.79,IF(AL125=3,1.84,IF(OR(AL125=5,AL125=4),1.9,IF(OR(AL125=6,AL125=7),1.96,IF(OR(AL125=8,AL125=9),2.02,IF(OR(AL125=10,AL125=11,AL125=12),2.08,IF(OR(AL125=13,AL125=14,AL125=15),2.14,IF(OR(AL125=16,AL125=17,AL125=18),2.21,2.28)))))))))), IF(AQ125="Կ-2", IF(AL125=0,1.45,IF(AL125=1,1.49,IF(AL125=2,1.54,IF(AL125=3,1.59,IF(OR(AL125=5,AL125=4),1.63,IF(OR(AL125=6,AL125=7),1.68,IF(OR(AL125=8,AL125=9),1.73,IF(OR(AL125=10,AL125=11,AL125=12),1.79,IF(OR(AL125=13,AL125=14,AL125=15),1.84,IF(OR(AL125=16,AL125=17,AL125=18),1.9,1.95)))))))))),IF(AQ125="Կ-3", IF(AL125=0,1.25,IF(AL125=1,1.29,IF(AL125=2,1.33,IF(AL125=3,1.37,IF(OR(AL125=5,AL125=4),1.41,IF(OR(AL125=6,AL125=7),1.45,IF(OR(AL125=8,AL125=9),1.49,IF(OR(AL125=10,AL125=11,AL125=12),1.54,IF(OR(AL125=13,AL125=14,AL125=15),1.58,IF(OR(AL125=16,AL125=17,AL125=18),1.63,1.68)))))))))), "Error"))))))))))))</f>
        <v>4.41</v>
      </c>
      <c r="AN125" s="456">
        <v>83200</v>
      </c>
      <c r="AO125" s="456"/>
      <c r="AP125" s="456"/>
      <c r="AQ125" s="589" t="str">
        <f>+AG125</f>
        <v>Գ-2</v>
      </c>
      <c r="AR125" s="456">
        <f>AN125*AM125</f>
        <v>366912</v>
      </c>
      <c r="AS125" s="590">
        <f>AR125+AO125+AP125</f>
        <v>366912</v>
      </c>
      <c r="AT125" s="590">
        <f>+AS125*13</f>
        <v>4769856</v>
      </c>
    </row>
    <row r="126" spans="2:46" s="587" customFormat="1" ht="67.5">
      <c r="B126" s="816">
        <v>105</v>
      </c>
      <c r="C126" s="849" t="s">
        <v>78</v>
      </c>
      <c r="D126" s="828"/>
      <c r="E126" s="818"/>
      <c r="F126" s="831" t="s">
        <v>2490</v>
      </c>
      <c r="G126" s="820">
        <v>1</v>
      </c>
      <c r="H126" s="827">
        <v>6</v>
      </c>
      <c r="I126" s="821">
        <f>IF(G126&lt;1,0,IF(M126="Բ-1",IF(H126=0,6.94,IF(H126=1,7.17,IF(H126=2,7.41,IF(H126=3,7.66,IF(OR(H126=5,H126=4),7.92,IF(OR(H126=6,H126=7),8.18,IF(OR(H126=8,H126=9),8.46,IF(OR(H126=10,H126=11,H126=12),8.74,IF(OR(H126=13,H126=14,H126=15),9.03,IF(OR(H126=16,H126=17,H126=18),9.33,9.65)))))))))),IF(M126="Բ-2", IF(H126=0,5.71,IF(H126=1,5.89,IF(H126=2,6.09,IF(H126=3,6.29,IF(OR(H126=5,H126=4),6.5,IF(OR(H126=6,H126=7),6.72,IF(OR(H126=8,H126=9),6.94,IF(OR(H126=10,H126=11,H126=12),7.17,IF(OR(H126=13,H126=14,H126=15),7.41,IF(OR(H126=16,H126=17,H126=18),7.65,7.91)))))))))), IF(M126="Գ-1", IF(H126=0,4.7,IF(H126=1,4.86,IF(H126=2,5.01,IF(H126=3,5.18,IF(OR(H126=5,H126=4),5.35,IF(OR(H126=6,H126=7),5.52,IF(OR(H126=8,H126=9),5.71,IF(OR(H126=10,H126=11,H126=12),5.89,IF(OR(H126=13,H126=14,H126=15),6.09,IF(OR(H126=16,H126=17,H126=18),6.29,6.49)))))))))), IF(M126="Գ-2", IF(H126=0,3.88,IF(H126=1,4.01,IF(H126=2,4.14,IF(H126=3,4.27,IF(OR(H126=5,H126=4),4.41,IF(OR(H126=6,H126=7),4.55,IF(OR(H126=8,H126=9),4.7,IF(OR(H126=10,H126=11,H126=12),4.85,IF(OR(H126=13,H126=14,H126=15),5.01,IF(OR(H126=16,H126=17,H126=18),5.17,5.34)))))))))), IF(M126="Գ-3", IF(H126=0,3.21,IF(H126=1,3.31,IF(H126=2,3.42,IF(H126=3,3.53,IF(OR(H126=5,H126=4),3.64,IF(OR(H126=6,H126=7),3.76,IF(OR(H126=8,H126=9),3.88,IF(OR(H126=10,H126=11,H126=12),4.01,IF(OR(H126=13,H126=14,H126=15),4.13,IF(OR(H126=16,H126=17,H126=18),4.27,4.4)))))))))), IF(M126="Ա-1", IF(H126=0,2.66,IF(H126=1,2.75,IF(H126=2,2.83,IF(H126=3,2.92,IF(OR(H126=5,H126=4),3.02,IF(OR(H126=6,H126=7),3.11,IF(OR(H126=8,H126=9),3.21,IF(OR(H126=10,H126=11,H126=12),3.31,IF(OR(H126=13,H126=14,H126=15),3.42,IF(OR(H126=16,H126=17,H126=18),3.53,3.64)))))))))), IF(M126="Ա-2", IF(H126=0,2.28,IF(H126=1,2.35,IF(H126=2,2.43,IF(H126=3,2.5,IF(OR(H126=5,H126=4),2.58,IF(OR(H126=6,H126=7),2.66,IF(OR(H126=8,H126=9),2.75,IF(OR(H126=10,H126=11,H126=12),2.83,IF(OR(H126=13,H126=14,H126=15),2.92,IF(OR(H126=16,H126=17,H126=18),3.01,3.11)))))))))),IF(M126="Ա-3", IF(H126=0,1.96,IF(H126=1,2.02,IF(H126=2,2.08,IF(H126=3,2.15,IF(OR(H126=5,H126=4),2.21,IF(OR(H126=6,H126=7),2.28,IF(OR(H126=8,H126=9),2.35,IF(OR(H126=10,H126=11,H126=12),2.42,IF(OR(H126=13,H126=14,H126=15),2.5,IF(OR(H126=16,H126=17,H126=18),2.58,2.66)))))))))), IF(M126="Կ-1", IF(H126=0,1.68,IF(H126=1,1.73,IF(H126=2,1.79,IF(H126=3,1.84,IF(OR(H126=5,H126=4),1.9,IF(OR(H126=6,H126=7),1.96,IF(OR(H126=8,H126=9),2.02,IF(OR(H126=10,H126=11,H126=12),2.08,IF(OR(H126=13,H126=14,H126=15),2.14,IF(OR(H126=16,H126=17,H126=18),2.21,2.28)))))))))), IF(M126="Կ-2", IF(H126=0,1.45,IF(H126=1,1.49,IF(H126=2,1.54,IF(H126=3,1.59,IF(OR(H126=5,H126=4),1.63,IF(OR(H126=6,H126=7),1.68,IF(OR(H126=8,H126=9),1.73,IF(OR(H126=10,H126=11,H126=12),1.79,IF(OR(H126=13,H126=14,H126=15),1.84,IF(OR(H126=16,H126=17,H126=18),1.9,1.95)))))))))),IF(M126="Կ-3", IF(H126=0,1.25,IF(H126=1,1.29,IF(H126=2,1.33,IF(H126=3,1.37,IF(OR(H126=5,H126=4),1.41,IF(OR(H126=6,H126=7),1.45,IF(OR(H126=8,H126=9),1.49,IF(OR(H126=10,H126=11,H126=12),1.54,IF(OR(H126=13,H126=14,H126=15),1.58,IF(OR(H126=16,H126=17,H126=18),1.63,1.68)))))))))), "Error"))))))))))))</f>
        <v>4.55</v>
      </c>
      <c r="J126" s="799">
        <v>83200</v>
      </c>
      <c r="K126" s="799"/>
      <c r="L126" s="799"/>
      <c r="M126" s="822" t="s">
        <v>83</v>
      </c>
      <c r="N126" s="799">
        <f>J126*I126</f>
        <v>378560</v>
      </c>
      <c r="O126" s="823">
        <f>I126*J126+K126+L126</f>
        <v>378560</v>
      </c>
      <c r="P126" s="823">
        <f>+O126*13</f>
        <v>4921280</v>
      </c>
      <c r="Q126" s="592">
        <f>+G126</f>
        <v>1</v>
      </c>
      <c r="R126" s="592">
        <f>+H126+1</f>
        <v>7</v>
      </c>
      <c r="S126" s="588">
        <f>IF(Q126&lt;1,0,IF(W126="Բ-1",IF(R126=0,6.94,IF(R126=1,7.17,IF(R126=2,7.41,IF(R126=3,7.66,IF(OR(R126=5,R126=4),7.92,IF(OR(R126=6,R126=7),8.18,IF(OR(R126=8,R126=9),8.46,IF(OR(R126=10,R126=11,R126=12),8.74,IF(OR(R126=13,R126=14,R126=15),9.03,IF(OR(R126=16,R126=17,R126=18),9.33,9.65)))))))))),IF(W126="Բ-2", IF(R126=0,5.71,IF(R126=1,5.89,IF(R126=2,6.09,IF(R126=3,6.29,IF(OR(R126=5,R126=4),6.5,IF(OR(R126=6,R126=7),6.72,IF(OR(R126=8,R126=9),6.94,IF(OR(R126=10,R126=11,R126=12),7.17,IF(OR(R126=13,R126=14,R126=15),7.41,IF(OR(R126=16,R126=17,R126=18),7.65,7.91)))))))))), IF(W126="Գ-1", IF(R126=0,4.7,IF(R126=1,4.86,IF(R126=2,5.01,IF(R126=3,5.18,IF(OR(R126=5,R126=4),5.35,IF(OR(R126=6,R126=7),5.52,IF(OR(R126=8,R126=9),5.71,IF(OR(R126=10,R126=11,R126=12),5.89,IF(OR(R126=13,R126=14,R126=15),6.09,IF(OR(R126=16,R126=17,R126=18),6.29,6.49)))))))))), IF(W126="Գ-2", IF(R126=0,3.88,IF(R126=1,4.01,IF(R126=2,4.14,IF(R126=3,4.27,IF(OR(R126=5,R126=4),4.41,IF(OR(R126=6,R126=7),4.55,IF(OR(R126=8,R126=9),4.7,IF(OR(R126=10,R126=11,R126=12),4.85,IF(OR(R126=13,R126=14,R126=15),5.01,IF(OR(R126=16,R126=17,R126=18),5.17,5.34)))))))))), IF(W126="Գ-3", IF(R126=0,3.21,IF(R126=1,3.31,IF(R126=2,3.42,IF(R126=3,3.53,IF(OR(R126=5,R126=4),3.64,IF(OR(R126=6,R126=7),3.76,IF(OR(R126=8,R126=9),3.88,IF(OR(R126=10,R126=11,R126=12),4.01,IF(OR(R126=13,R126=14,R126=15),4.13,IF(OR(R126=16,R126=17,R126=18),4.27,4.4)))))))))), IF(W126="Ա-1", IF(R126=0,2.66,IF(R126=1,2.75,IF(R126=2,2.83,IF(R126=3,2.92,IF(OR(R126=5,R126=4),3.02,IF(OR(R126=6,R126=7),3.11,IF(OR(R126=8,R126=9),3.21,IF(OR(R126=10,R126=11,R126=12),3.31,IF(OR(R126=13,R126=14,R126=15),3.42,IF(OR(R126=16,R126=17,R126=18),3.53,3.64)))))))))), IF(W126="Ա-2", IF(R126=0,2.28,IF(R126=1,2.35,IF(R126=2,2.43,IF(R126=3,2.5,IF(OR(R126=5,R126=4),2.58,IF(OR(R126=6,R126=7),2.66,IF(OR(R126=8,R126=9),2.75,IF(OR(R126=10,R126=11,R126=12),2.83,IF(OR(R126=13,R126=14,R126=15),2.92,IF(OR(R126=16,R126=17,R126=18),3.01,3.11)))))))))),IF(W126="Ա-3", IF(R126=0,1.96,IF(R126=1,2.02,IF(R126=2,2.08,IF(R126=3,2.15,IF(OR(R126=5,R126=4),2.21,IF(OR(R126=6,R126=7),2.28,IF(OR(R126=8,R126=9),2.35,IF(OR(R126=10,R126=11,R126=12),2.42,IF(OR(R126=13,R126=14,R126=15),2.5,IF(OR(R126=16,R126=17,R126=18),2.58,2.66)))))))))), IF(W126="Կ-1", IF(R126=0,1.68,IF(R126=1,1.73,IF(R126=2,1.79,IF(R126=3,1.84,IF(OR(R126=5,R126=4),1.9,IF(OR(R126=6,R126=7),1.96,IF(OR(R126=8,R126=9),2.02,IF(OR(R126=10,R126=11,R126=12),2.08,IF(OR(R126=13,R126=14,R126=15),2.14,IF(OR(R126=16,R126=17,R126=18),2.21,2.28)))))))))), IF(W126="Կ-2", IF(R126=0,1.45,IF(R126=1,1.49,IF(R126=2,1.54,IF(R126=3,1.59,IF(OR(R126=5,R126=4),1.63,IF(OR(R126=6,R126=7),1.68,IF(OR(R126=8,R126=9),1.73,IF(OR(R126=10,R126=11,R126=12),1.79,IF(OR(R126=13,R126=14,R126=15),1.84,IF(OR(R126=16,R126=17,R126=18),1.9,1.95)))))))))),IF(W126="Կ-3", IF(R126=0,1.25,IF(R126=1,1.29,IF(R126=2,1.33,IF(R126=3,1.37,IF(OR(R126=5,R126=4),1.41,IF(OR(R126=6,R126=7),1.45,IF(OR(R126=8,R126=9),1.49,IF(OR(R126=10,R126=11,R126=12),1.54,IF(OR(R126=13,R126=14,R126=15),1.58,IF(OR(R126=16,R126=17,R126=18),1.63,1.68)))))))))), "Error"))))))))))))</f>
        <v>4.55</v>
      </c>
      <c r="T126" s="456">
        <v>83200</v>
      </c>
      <c r="U126" s="456"/>
      <c r="V126" s="456"/>
      <c r="W126" s="589" t="str">
        <f>+M126</f>
        <v>Գ-2</v>
      </c>
      <c r="X126" s="456">
        <f>T126*S126</f>
        <v>378560</v>
      </c>
      <c r="Y126" s="590">
        <f>+U126+V126+X126</f>
        <v>378560</v>
      </c>
      <c r="Z126" s="590">
        <f>+Y126*13</f>
        <v>4921280</v>
      </c>
      <c r="AA126" s="592">
        <f>+Q126</f>
        <v>1</v>
      </c>
      <c r="AB126" s="592">
        <f>+R126+1</f>
        <v>8</v>
      </c>
      <c r="AC126" s="588">
        <f>IF(AA126&lt;1,0,IF(AG126="Բ-1",IF(AB126=0,6.94,IF(AB126=1,7.17,IF(AB126=2,7.41,IF(AB126=3,7.66,IF(OR(AB126=5,AB126=4),7.92,IF(OR(AB126=6,AB126=7),8.18,IF(OR(AB126=8,AB126=9),8.46,IF(OR(AB126=10,AB126=11,AB126=12),8.74,IF(OR(AB126=13,AB126=14,AB126=15),9.03,IF(OR(AB126=16,AB126=17,AB126=18),9.33,9.65)))))))))),IF(AG126="Բ-2", IF(AB126=0,5.71,IF(AB126=1,5.89,IF(AB126=2,6.09,IF(AB126=3,6.29,IF(OR(AB126=5,AB126=4),6.5,IF(OR(AB126=6,AB126=7),6.72,IF(OR(AB126=8,AB126=9),6.94,IF(OR(AB126=10,AB126=11,AB126=12),7.17,IF(OR(AB126=13,AB126=14,AB126=15),7.41,IF(OR(AB126=16,AB126=17,AB126=18),7.65,7.91)))))))))), IF(AG126="Գ-1", IF(AB126=0,4.7,IF(AB126=1,4.86,IF(AB126=2,5.01,IF(AB126=3,5.18,IF(OR(AB126=5,AB126=4),5.35,IF(OR(AB126=6,AB126=7),5.52,IF(OR(AB126=8,AB126=9),5.71,IF(OR(AB126=10,AB126=11,AB126=12),5.89,IF(OR(AB126=13,AB126=14,AB126=15),6.09,IF(OR(AB126=16,AB126=17,AB126=18),6.29,6.49)))))))))), IF(AG126="Գ-2", IF(AB126=0,3.88,IF(AB126=1,4.01,IF(AB126=2,4.14,IF(AB126=3,4.27,IF(OR(AB126=5,AB126=4),4.41,IF(OR(AB126=6,AB126=7),4.55,IF(OR(AB126=8,AB126=9),4.7,IF(OR(AB126=10,AB126=11,AB126=12),4.85,IF(OR(AB126=13,AB126=14,AB126=15),5.01,IF(OR(AB126=16,AB126=17,AB126=18),5.17,5.34)))))))))), IF(AG126="Գ-3", IF(AB126=0,3.21,IF(AB126=1,3.31,IF(AB126=2,3.42,IF(AB126=3,3.53,IF(OR(AB126=5,AB126=4),3.64,IF(OR(AB126=6,AB126=7),3.76,IF(OR(AB126=8,AB126=9),3.88,IF(OR(AB126=10,AB126=11,AB126=12),4.01,IF(OR(AB126=13,AB126=14,AB126=15),4.13,IF(OR(AB126=16,AB126=17,AB126=18),4.27,4.4)))))))))), IF(AG126="Ա-1", IF(AB126=0,2.66,IF(AB126=1,2.75,IF(AB126=2,2.83,IF(AB126=3,2.92,IF(OR(AB126=5,AB126=4),3.02,IF(OR(AB126=6,AB126=7),3.11,IF(OR(AB126=8,AB126=9),3.21,IF(OR(AB126=10,AB126=11,AB126=12),3.31,IF(OR(AB126=13,AB126=14,AB126=15),3.42,IF(OR(AB126=16,AB126=17,AB126=18),3.53,3.64)))))))))), IF(AG126="Ա-2", IF(AB126=0,2.28,IF(AB126=1,2.35,IF(AB126=2,2.43,IF(AB126=3,2.5,IF(OR(AB126=5,AB126=4),2.58,IF(OR(AB126=6,AB126=7),2.66,IF(OR(AB126=8,AB126=9),2.75,IF(OR(AB126=10,AB126=11,AB126=12),2.83,IF(OR(AB126=13,AB126=14,AB126=15),2.92,IF(OR(AB126=16,AB126=17,AB126=18),3.01,3.11)))))))))),IF(AG126="Ա-3", IF(AB126=0,1.96,IF(AB126=1,2.02,IF(AB126=2,2.08,IF(AB126=3,2.15,IF(OR(AB126=5,AB126=4),2.21,IF(OR(AB126=6,AB126=7),2.28,IF(OR(AB126=8,AB126=9),2.35,IF(OR(AB126=10,AB126=11,AB126=12),2.42,IF(OR(AB126=13,AB126=14,AB126=15),2.5,IF(OR(AB126=16,AB126=17,AB126=18),2.58,2.66)))))))))), IF(AG126="Կ-1", IF(AB126=0,1.68,IF(AB126=1,1.73,IF(AB126=2,1.79,IF(AB126=3,1.84,IF(OR(AB126=5,AB126=4),1.9,IF(OR(AB126=6,AB126=7),1.96,IF(OR(AB126=8,AB126=9),2.02,IF(OR(AB126=10,AB126=11,AB126=12),2.08,IF(OR(AB126=13,AB126=14,AB126=15),2.14,IF(OR(AB126=16,AB126=17,AB126=18),2.21,2.28)))))))))), IF(AG126="Կ-2", IF(AB126=0,1.45,IF(AB126=1,1.49,IF(AB126=2,1.54,IF(AB126=3,1.59,IF(OR(AB126=5,AB126=4),1.63,IF(OR(AB126=6,AB126=7),1.68,IF(OR(AB126=8,AB126=9),1.73,IF(OR(AB126=10,AB126=11,AB126=12),1.79,IF(OR(AB126=13,AB126=14,AB126=15),1.84,IF(OR(AB126=16,AB126=17,AB126=18),1.9,1.95)))))))))),IF(AG126="Կ-3", IF(AB126=0,1.25,IF(AB126=1,1.29,IF(AB126=2,1.33,IF(AB126=3,1.37,IF(OR(AB126=5,AB126=4),1.41,IF(OR(AB126=6,AB126=7),1.45,IF(OR(AB126=8,AB126=9),1.49,IF(OR(AB126=10,AB126=11,AB126=12),1.54,IF(OR(AB126=13,AB126=14,AB126=15),1.58,IF(OR(AB126=16,AB126=17,AB126=18),1.63,1.68)))))))))), "Error"))))))))))))</f>
        <v>4.7</v>
      </c>
      <c r="AD126" s="456">
        <v>83200</v>
      </c>
      <c r="AE126" s="456"/>
      <c r="AF126" s="456"/>
      <c r="AG126" s="589" t="str">
        <f>+W126</f>
        <v>Գ-2</v>
      </c>
      <c r="AH126" s="456">
        <f>AD126*AC126</f>
        <v>391040</v>
      </c>
      <c r="AI126" s="590">
        <f>AH126+AE126+AF126</f>
        <v>391040</v>
      </c>
      <c r="AJ126" s="590">
        <f>+AI126*13</f>
        <v>5083520</v>
      </c>
      <c r="AK126" s="592">
        <f>+AA126</f>
        <v>1</v>
      </c>
      <c r="AL126" s="592">
        <f>+AB126+1</f>
        <v>9</v>
      </c>
      <c r="AM126" s="588">
        <f>IF(AK126&lt;1,0,IF(AQ126="Բ-1",IF(AL126=0,6.94,IF(AL126=1,7.17,IF(AL126=2,7.41,IF(AL126=3,7.66,IF(OR(AL126=5,AL126=4),7.92,IF(OR(AL126=6,AL126=7),8.18,IF(OR(AL126=8,AL126=9),8.46,IF(OR(AL126=10,AL126=11,AL126=12),8.74,IF(OR(AL126=13,AL126=14,AL126=15),9.03,IF(OR(AL126=16,AL126=17,AL126=18),9.33,9.65)))))))))),IF(AQ126="Բ-2", IF(AL126=0,5.71,IF(AL126=1,5.89,IF(AL126=2,6.09,IF(AL126=3,6.29,IF(OR(AL126=5,AL126=4),6.5,IF(OR(AL126=6,AL126=7),6.72,IF(OR(AL126=8,AL126=9),6.94,IF(OR(AL126=10,AL126=11,AL126=12),7.17,IF(OR(AL126=13,AL126=14,AL126=15),7.41,IF(OR(AL126=16,AL126=17,AL126=18),7.65,7.91)))))))))), IF(AQ126="Գ-1", IF(AL126=0,4.7,IF(AL126=1,4.86,IF(AL126=2,5.01,IF(AL126=3,5.18,IF(OR(AL126=5,AL126=4),5.35,IF(OR(AL126=6,AL126=7),5.52,IF(OR(AL126=8,AL126=9),5.71,IF(OR(AL126=10,AL126=11,AL126=12),5.89,IF(OR(AL126=13,AL126=14,AL126=15),6.09,IF(OR(AL126=16,AL126=17,AL126=18),6.29,6.49)))))))))), IF(AQ126="Գ-2", IF(AL126=0,3.88,IF(AL126=1,4.01,IF(AL126=2,4.14,IF(AL126=3,4.27,IF(OR(AL126=5,AL126=4),4.41,IF(OR(AL126=6,AL126=7),4.55,IF(OR(AL126=8,AL126=9),4.7,IF(OR(AL126=10,AL126=11,AL126=12),4.85,IF(OR(AL126=13,AL126=14,AL126=15),5.01,IF(OR(AL126=16,AL126=17,AL126=18),5.17,5.34)))))))))), IF(AQ126="Գ-3", IF(AL126=0,3.21,IF(AL126=1,3.31,IF(AL126=2,3.42,IF(AL126=3,3.53,IF(OR(AL126=5,AL126=4),3.64,IF(OR(AL126=6,AL126=7),3.76,IF(OR(AL126=8,AL126=9),3.88,IF(OR(AL126=10,AL126=11,AL126=12),4.01,IF(OR(AL126=13,AL126=14,AL126=15),4.13,IF(OR(AL126=16,AL126=17,AL126=18),4.27,4.4)))))))))), IF(AQ126="Ա-1", IF(AL126=0,2.66,IF(AL126=1,2.75,IF(AL126=2,2.83,IF(AL126=3,2.92,IF(OR(AL126=5,AL126=4),3.02,IF(OR(AL126=6,AL126=7),3.11,IF(OR(AL126=8,AL126=9),3.21,IF(OR(AL126=10,AL126=11,AL126=12),3.31,IF(OR(AL126=13,AL126=14,AL126=15),3.42,IF(OR(AL126=16,AL126=17,AL126=18),3.53,3.64)))))))))), IF(AQ126="Ա-2", IF(AL126=0,2.28,IF(AL126=1,2.35,IF(AL126=2,2.43,IF(AL126=3,2.5,IF(OR(AL126=5,AL126=4),2.58,IF(OR(AL126=6,AL126=7),2.66,IF(OR(AL126=8,AL126=9),2.75,IF(OR(AL126=10,AL126=11,AL126=12),2.83,IF(OR(AL126=13,AL126=14,AL126=15),2.92,IF(OR(AL126=16,AL126=17,AL126=18),3.01,3.11)))))))))),IF(AQ126="Ա-3", IF(AL126=0,1.96,IF(AL126=1,2.02,IF(AL126=2,2.08,IF(AL126=3,2.15,IF(OR(AL126=5,AL126=4),2.21,IF(OR(AL126=6,AL126=7),2.28,IF(OR(AL126=8,AL126=9),2.35,IF(OR(AL126=10,AL126=11,AL126=12),2.42,IF(OR(AL126=13,AL126=14,AL126=15),2.5,IF(OR(AL126=16,AL126=17,AL126=18),2.58,2.66)))))))))), IF(AQ126="Կ-1", IF(AL126=0,1.68,IF(AL126=1,1.73,IF(AL126=2,1.79,IF(AL126=3,1.84,IF(OR(AL126=5,AL126=4),1.9,IF(OR(AL126=6,AL126=7),1.96,IF(OR(AL126=8,AL126=9),2.02,IF(OR(AL126=10,AL126=11,AL126=12),2.08,IF(OR(AL126=13,AL126=14,AL126=15),2.14,IF(OR(AL126=16,AL126=17,AL126=18),2.21,2.28)))))))))), IF(AQ126="Կ-2", IF(AL126=0,1.45,IF(AL126=1,1.49,IF(AL126=2,1.54,IF(AL126=3,1.59,IF(OR(AL126=5,AL126=4),1.63,IF(OR(AL126=6,AL126=7),1.68,IF(OR(AL126=8,AL126=9),1.73,IF(OR(AL126=10,AL126=11,AL126=12),1.79,IF(OR(AL126=13,AL126=14,AL126=15),1.84,IF(OR(AL126=16,AL126=17,AL126=18),1.9,1.95)))))))))),IF(AQ126="Կ-3", IF(AL126=0,1.25,IF(AL126=1,1.29,IF(AL126=2,1.33,IF(AL126=3,1.37,IF(OR(AL126=5,AL126=4),1.41,IF(OR(AL126=6,AL126=7),1.45,IF(OR(AL126=8,AL126=9),1.49,IF(OR(AL126=10,AL126=11,AL126=12),1.54,IF(OR(AL126=13,AL126=14,AL126=15),1.58,IF(OR(AL126=16,AL126=17,AL126=18),1.63,1.68)))))))))), "Error"))))))))))))</f>
        <v>4.7</v>
      </c>
      <c r="AN126" s="456">
        <v>83200</v>
      </c>
      <c r="AO126" s="456"/>
      <c r="AP126" s="456"/>
      <c r="AQ126" s="589" t="str">
        <f>+AG126</f>
        <v>Գ-2</v>
      </c>
      <c r="AR126" s="456">
        <f>AN126*AM126</f>
        <v>391040</v>
      </c>
      <c r="AS126" s="590">
        <f>AR126+AO126+AP126</f>
        <v>391040</v>
      </c>
      <c r="AT126" s="590">
        <f>+AS126*13</f>
        <v>5083520</v>
      </c>
    </row>
    <row r="127" spans="2:46" s="587" customFormat="1" ht="54">
      <c r="B127" s="816">
        <v>106</v>
      </c>
      <c r="C127" s="849" t="s">
        <v>1090</v>
      </c>
      <c r="D127" s="828" t="s">
        <v>1960</v>
      </c>
      <c r="E127" s="818">
        <v>1991</v>
      </c>
      <c r="F127" s="831" t="s">
        <v>1004</v>
      </c>
      <c r="G127" s="820">
        <v>1</v>
      </c>
      <c r="H127" s="827">
        <v>6</v>
      </c>
      <c r="I127" s="821">
        <f t="shared" si="47"/>
        <v>3.76</v>
      </c>
      <c r="J127" s="799">
        <v>83200</v>
      </c>
      <c r="K127" s="799"/>
      <c r="L127" s="799"/>
      <c r="M127" s="822" t="s">
        <v>417</v>
      </c>
      <c r="N127" s="799">
        <f t="shared" si="56"/>
        <v>312832</v>
      </c>
      <c r="O127" s="823">
        <f t="shared" si="70"/>
        <v>312832</v>
      </c>
      <c r="P127" s="823">
        <f t="shared" si="57"/>
        <v>4066816</v>
      </c>
      <c r="Q127" s="592">
        <f t="shared" si="67"/>
        <v>1</v>
      </c>
      <c r="R127" s="592">
        <f t="shared" si="71"/>
        <v>7</v>
      </c>
      <c r="S127" s="588">
        <f t="shared" si="48"/>
        <v>3.76</v>
      </c>
      <c r="T127" s="456">
        <v>83200</v>
      </c>
      <c r="U127" s="456"/>
      <c r="V127" s="456"/>
      <c r="W127" s="589" t="str">
        <f t="shared" si="49"/>
        <v>Գ-3</v>
      </c>
      <c r="X127" s="456">
        <f t="shared" si="58"/>
        <v>312832</v>
      </c>
      <c r="Y127" s="590">
        <f t="shared" si="59"/>
        <v>312832</v>
      </c>
      <c r="Z127" s="590">
        <f t="shared" si="60"/>
        <v>4066816</v>
      </c>
      <c r="AA127" s="592">
        <f t="shared" si="68"/>
        <v>1</v>
      </c>
      <c r="AB127" s="592">
        <f t="shared" si="50"/>
        <v>8</v>
      </c>
      <c r="AC127" s="588">
        <f t="shared" si="51"/>
        <v>3.88</v>
      </c>
      <c r="AD127" s="456">
        <v>83200</v>
      </c>
      <c r="AE127" s="456"/>
      <c r="AF127" s="456"/>
      <c r="AG127" s="589" t="str">
        <f t="shared" si="52"/>
        <v>Գ-3</v>
      </c>
      <c r="AH127" s="456">
        <f t="shared" si="61"/>
        <v>322816</v>
      </c>
      <c r="AI127" s="590">
        <f t="shared" si="62"/>
        <v>322816</v>
      </c>
      <c r="AJ127" s="590">
        <f t="shared" si="63"/>
        <v>4196608</v>
      </c>
      <c r="AK127" s="592">
        <f t="shared" si="69"/>
        <v>1</v>
      </c>
      <c r="AL127" s="592">
        <f t="shared" si="53"/>
        <v>9</v>
      </c>
      <c r="AM127" s="588">
        <f t="shared" si="54"/>
        <v>3.88</v>
      </c>
      <c r="AN127" s="456">
        <v>83200</v>
      </c>
      <c r="AO127" s="456"/>
      <c r="AP127" s="456"/>
      <c r="AQ127" s="589" t="str">
        <f t="shared" si="55"/>
        <v>Գ-3</v>
      </c>
      <c r="AR127" s="456">
        <f t="shared" si="64"/>
        <v>322816</v>
      </c>
      <c r="AS127" s="590">
        <f t="shared" si="65"/>
        <v>322816</v>
      </c>
      <c r="AT127" s="590">
        <f t="shared" si="66"/>
        <v>4196608</v>
      </c>
    </row>
    <row r="128" spans="2:46" s="587" customFormat="1" ht="67.5">
      <c r="B128" s="816">
        <v>107</v>
      </c>
      <c r="C128" s="849" t="s">
        <v>78</v>
      </c>
      <c r="D128" s="828"/>
      <c r="E128" s="818"/>
      <c r="F128" s="831" t="s">
        <v>2491</v>
      </c>
      <c r="G128" s="820">
        <v>1</v>
      </c>
      <c r="H128" s="827">
        <v>6</v>
      </c>
      <c r="I128" s="821">
        <f>IF(G128&lt;1,0,IF(M128="Բ-1",IF(H128=0,6.94,IF(H128=1,7.17,IF(H128=2,7.41,IF(H128=3,7.66,IF(OR(H128=5,H128=4),7.92,IF(OR(H128=6,H128=7),8.18,IF(OR(H128=8,H128=9),8.46,IF(OR(H128=10,H128=11,H128=12),8.74,IF(OR(H128=13,H128=14,H128=15),9.03,IF(OR(H128=16,H128=17,H128=18),9.33,9.65)))))))))),IF(M128="Բ-2", IF(H128=0,5.71,IF(H128=1,5.89,IF(H128=2,6.09,IF(H128=3,6.29,IF(OR(H128=5,H128=4),6.5,IF(OR(H128=6,H128=7),6.72,IF(OR(H128=8,H128=9),6.94,IF(OR(H128=10,H128=11,H128=12),7.17,IF(OR(H128=13,H128=14,H128=15),7.41,IF(OR(H128=16,H128=17,H128=18),7.65,7.91)))))))))), IF(M128="Գ-1", IF(H128=0,4.7,IF(H128=1,4.86,IF(H128=2,5.01,IF(H128=3,5.18,IF(OR(H128=5,H128=4),5.35,IF(OR(H128=6,H128=7),5.52,IF(OR(H128=8,H128=9),5.71,IF(OR(H128=10,H128=11,H128=12),5.89,IF(OR(H128=13,H128=14,H128=15),6.09,IF(OR(H128=16,H128=17,H128=18),6.29,6.49)))))))))), IF(M128="Գ-2", IF(H128=0,3.88,IF(H128=1,4.01,IF(H128=2,4.14,IF(H128=3,4.27,IF(OR(H128=5,H128=4),4.41,IF(OR(H128=6,H128=7),4.55,IF(OR(H128=8,H128=9),4.7,IF(OR(H128=10,H128=11,H128=12),4.85,IF(OR(H128=13,H128=14,H128=15),5.01,IF(OR(H128=16,H128=17,H128=18),5.17,5.34)))))))))), IF(M128="Գ-3", IF(H128=0,3.21,IF(H128=1,3.31,IF(H128=2,3.42,IF(H128=3,3.53,IF(OR(H128=5,H128=4),3.64,IF(OR(H128=6,H128=7),3.76,IF(OR(H128=8,H128=9),3.88,IF(OR(H128=10,H128=11,H128=12),4.01,IF(OR(H128=13,H128=14,H128=15),4.13,IF(OR(H128=16,H128=17,H128=18),4.27,4.4)))))))))), IF(M128="Ա-1", IF(H128=0,2.66,IF(H128=1,2.75,IF(H128=2,2.83,IF(H128=3,2.92,IF(OR(H128=5,H128=4),3.02,IF(OR(H128=6,H128=7),3.11,IF(OR(H128=8,H128=9),3.21,IF(OR(H128=10,H128=11,H128=12),3.31,IF(OR(H128=13,H128=14,H128=15),3.42,IF(OR(H128=16,H128=17,H128=18),3.53,3.64)))))))))), IF(M128="Ա-2", IF(H128=0,2.28,IF(H128=1,2.35,IF(H128=2,2.43,IF(H128=3,2.5,IF(OR(H128=5,H128=4),2.58,IF(OR(H128=6,H128=7),2.66,IF(OR(H128=8,H128=9),2.75,IF(OR(H128=10,H128=11,H128=12),2.83,IF(OR(H128=13,H128=14,H128=15),2.92,IF(OR(H128=16,H128=17,H128=18),3.01,3.11)))))))))),IF(M128="Ա-3", IF(H128=0,1.96,IF(H128=1,2.02,IF(H128=2,2.08,IF(H128=3,2.15,IF(OR(H128=5,H128=4),2.21,IF(OR(H128=6,H128=7),2.28,IF(OR(H128=8,H128=9),2.35,IF(OR(H128=10,H128=11,H128=12),2.42,IF(OR(H128=13,H128=14,H128=15),2.5,IF(OR(H128=16,H128=17,H128=18),2.58,2.66)))))))))), IF(M128="Կ-1", IF(H128=0,1.68,IF(H128=1,1.73,IF(H128=2,1.79,IF(H128=3,1.84,IF(OR(H128=5,H128=4),1.9,IF(OR(H128=6,H128=7),1.96,IF(OR(H128=8,H128=9),2.02,IF(OR(H128=10,H128=11,H128=12),2.08,IF(OR(H128=13,H128=14,H128=15),2.14,IF(OR(H128=16,H128=17,H128=18),2.21,2.28)))))))))), IF(M128="Կ-2", IF(H128=0,1.45,IF(H128=1,1.49,IF(H128=2,1.54,IF(H128=3,1.59,IF(OR(H128=5,H128=4),1.63,IF(OR(H128=6,H128=7),1.68,IF(OR(H128=8,H128=9),1.73,IF(OR(H128=10,H128=11,H128=12),1.79,IF(OR(H128=13,H128=14,H128=15),1.84,IF(OR(H128=16,H128=17,H128=18),1.9,1.95)))))))))),IF(M128="Կ-3", IF(H128=0,1.25,IF(H128=1,1.29,IF(H128=2,1.33,IF(H128=3,1.37,IF(OR(H128=5,H128=4),1.41,IF(OR(H128=6,H128=7),1.45,IF(OR(H128=8,H128=9),1.49,IF(OR(H128=10,H128=11,H128=12),1.54,IF(OR(H128=13,H128=14,H128=15),1.58,IF(OR(H128=16,H128=17,H128=18),1.63,1.68)))))))))), "Error"))))))))))))</f>
        <v>3.11</v>
      </c>
      <c r="J128" s="799">
        <v>83200</v>
      </c>
      <c r="K128" s="799"/>
      <c r="L128" s="799"/>
      <c r="M128" s="822" t="s">
        <v>84</v>
      </c>
      <c r="N128" s="799">
        <f>J128*I128</f>
        <v>258752</v>
      </c>
      <c r="O128" s="823">
        <f>I128*J128+K128+L128</f>
        <v>258752</v>
      </c>
      <c r="P128" s="823">
        <f>+O128*13</f>
        <v>3363776</v>
      </c>
      <c r="Q128" s="592">
        <f>+G128</f>
        <v>1</v>
      </c>
      <c r="R128" s="592">
        <f>+H128+1</f>
        <v>7</v>
      </c>
      <c r="S128" s="588">
        <f>IF(Q128&lt;1,0,IF(W128="Բ-1",IF(R128=0,6.94,IF(R128=1,7.17,IF(R128=2,7.41,IF(R128=3,7.66,IF(OR(R128=5,R128=4),7.92,IF(OR(R128=6,R128=7),8.18,IF(OR(R128=8,R128=9),8.46,IF(OR(R128=10,R128=11,R128=12),8.74,IF(OR(R128=13,R128=14,R128=15),9.03,IF(OR(R128=16,R128=17,R128=18),9.33,9.65)))))))))),IF(W128="Բ-2", IF(R128=0,5.71,IF(R128=1,5.89,IF(R128=2,6.09,IF(R128=3,6.29,IF(OR(R128=5,R128=4),6.5,IF(OR(R128=6,R128=7),6.72,IF(OR(R128=8,R128=9),6.94,IF(OR(R128=10,R128=11,R128=12),7.17,IF(OR(R128=13,R128=14,R128=15),7.41,IF(OR(R128=16,R128=17,R128=18),7.65,7.91)))))))))), IF(W128="Գ-1", IF(R128=0,4.7,IF(R128=1,4.86,IF(R128=2,5.01,IF(R128=3,5.18,IF(OR(R128=5,R128=4),5.35,IF(OR(R128=6,R128=7),5.52,IF(OR(R128=8,R128=9),5.71,IF(OR(R128=10,R128=11,R128=12),5.89,IF(OR(R128=13,R128=14,R128=15),6.09,IF(OR(R128=16,R128=17,R128=18),6.29,6.49)))))))))), IF(W128="Գ-2", IF(R128=0,3.88,IF(R128=1,4.01,IF(R128=2,4.14,IF(R128=3,4.27,IF(OR(R128=5,R128=4),4.41,IF(OR(R128=6,R128=7),4.55,IF(OR(R128=8,R128=9),4.7,IF(OR(R128=10,R128=11,R128=12),4.85,IF(OR(R128=13,R128=14,R128=15),5.01,IF(OR(R128=16,R128=17,R128=18),5.17,5.34)))))))))), IF(W128="Գ-3", IF(R128=0,3.21,IF(R128=1,3.31,IF(R128=2,3.42,IF(R128=3,3.53,IF(OR(R128=5,R128=4),3.64,IF(OR(R128=6,R128=7),3.76,IF(OR(R128=8,R128=9),3.88,IF(OR(R128=10,R128=11,R128=12),4.01,IF(OR(R128=13,R128=14,R128=15),4.13,IF(OR(R128=16,R128=17,R128=18),4.27,4.4)))))))))), IF(W128="Ա-1", IF(R128=0,2.66,IF(R128=1,2.75,IF(R128=2,2.83,IF(R128=3,2.92,IF(OR(R128=5,R128=4),3.02,IF(OR(R128=6,R128=7),3.11,IF(OR(R128=8,R128=9),3.21,IF(OR(R128=10,R128=11,R128=12),3.31,IF(OR(R128=13,R128=14,R128=15),3.42,IF(OR(R128=16,R128=17,R128=18),3.53,3.64)))))))))), IF(W128="Ա-2", IF(R128=0,2.28,IF(R128=1,2.35,IF(R128=2,2.43,IF(R128=3,2.5,IF(OR(R128=5,R128=4),2.58,IF(OR(R128=6,R128=7),2.66,IF(OR(R128=8,R128=9),2.75,IF(OR(R128=10,R128=11,R128=12),2.83,IF(OR(R128=13,R128=14,R128=15),2.92,IF(OR(R128=16,R128=17,R128=18),3.01,3.11)))))))))),IF(W128="Ա-3", IF(R128=0,1.96,IF(R128=1,2.02,IF(R128=2,2.08,IF(R128=3,2.15,IF(OR(R128=5,R128=4),2.21,IF(OR(R128=6,R128=7),2.28,IF(OR(R128=8,R128=9),2.35,IF(OR(R128=10,R128=11,R128=12),2.42,IF(OR(R128=13,R128=14,R128=15),2.5,IF(OR(R128=16,R128=17,R128=18),2.58,2.66)))))))))), IF(W128="Կ-1", IF(R128=0,1.68,IF(R128=1,1.73,IF(R128=2,1.79,IF(R128=3,1.84,IF(OR(R128=5,R128=4),1.9,IF(OR(R128=6,R128=7),1.96,IF(OR(R128=8,R128=9),2.02,IF(OR(R128=10,R128=11,R128=12),2.08,IF(OR(R128=13,R128=14,R128=15),2.14,IF(OR(R128=16,R128=17,R128=18),2.21,2.28)))))))))), IF(W128="Կ-2", IF(R128=0,1.45,IF(R128=1,1.49,IF(R128=2,1.54,IF(R128=3,1.59,IF(OR(R128=5,R128=4),1.63,IF(OR(R128=6,R128=7),1.68,IF(OR(R128=8,R128=9),1.73,IF(OR(R128=10,R128=11,R128=12),1.79,IF(OR(R128=13,R128=14,R128=15),1.84,IF(OR(R128=16,R128=17,R128=18),1.9,1.95)))))))))),IF(W128="Կ-3", IF(R128=0,1.25,IF(R128=1,1.29,IF(R128=2,1.33,IF(R128=3,1.37,IF(OR(R128=5,R128=4),1.41,IF(OR(R128=6,R128=7),1.45,IF(OR(R128=8,R128=9),1.49,IF(OR(R128=10,R128=11,R128=12),1.54,IF(OR(R128=13,R128=14,R128=15),1.58,IF(OR(R128=16,R128=17,R128=18),1.63,1.68)))))))))), "Error"))))))))))))</f>
        <v>3.11</v>
      </c>
      <c r="T128" s="456">
        <v>83200</v>
      </c>
      <c r="U128" s="456"/>
      <c r="V128" s="456"/>
      <c r="W128" s="589" t="str">
        <f>+M128</f>
        <v>Ա-1</v>
      </c>
      <c r="X128" s="456">
        <f>T128*S128</f>
        <v>258752</v>
      </c>
      <c r="Y128" s="590">
        <f>+U128+V128+X128</f>
        <v>258752</v>
      </c>
      <c r="Z128" s="590">
        <f>+Y128*13</f>
        <v>3363776</v>
      </c>
      <c r="AA128" s="592">
        <f>+Q128</f>
        <v>1</v>
      </c>
      <c r="AB128" s="592">
        <f>+R128+1</f>
        <v>8</v>
      </c>
      <c r="AC128" s="588">
        <f>IF(AA128&lt;1,0,IF(AG128="Բ-1",IF(AB128=0,6.94,IF(AB128=1,7.17,IF(AB128=2,7.41,IF(AB128=3,7.66,IF(OR(AB128=5,AB128=4),7.92,IF(OR(AB128=6,AB128=7),8.18,IF(OR(AB128=8,AB128=9),8.46,IF(OR(AB128=10,AB128=11,AB128=12),8.74,IF(OR(AB128=13,AB128=14,AB128=15),9.03,IF(OR(AB128=16,AB128=17,AB128=18),9.33,9.65)))))))))),IF(AG128="Բ-2", IF(AB128=0,5.71,IF(AB128=1,5.89,IF(AB128=2,6.09,IF(AB128=3,6.29,IF(OR(AB128=5,AB128=4),6.5,IF(OR(AB128=6,AB128=7),6.72,IF(OR(AB128=8,AB128=9),6.94,IF(OR(AB128=10,AB128=11,AB128=12),7.17,IF(OR(AB128=13,AB128=14,AB128=15),7.41,IF(OR(AB128=16,AB128=17,AB128=18),7.65,7.91)))))))))), IF(AG128="Գ-1", IF(AB128=0,4.7,IF(AB128=1,4.86,IF(AB128=2,5.01,IF(AB128=3,5.18,IF(OR(AB128=5,AB128=4),5.35,IF(OR(AB128=6,AB128=7),5.52,IF(OR(AB128=8,AB128=9),5.71,IF(OR(AB128=10,AB128=11,AB128=12),5.89,IF(OR(AB128=13,AB128=14,AB128=15),6.09,IF(OR(AB128=16,AB128=17,AB128=18),6.29,6.49)))))))))), IF(AG128="Գ-2", IF(AB128=0,3.88,IF(AB128=1,4.01,IF(AB128=2,4.14,IF(AB128=3,4.27,IF(OR(AB128=5,AB128=4),4.41,IF(OR(AB128=6,AB128=7),4.55,IF(OR(AB128=8,AB128=9),4.7,IF(OR(AB128=10,AB128=11,AB128=12),4.85,IF(OR(AB128=13,AB128=14,AB128=15),5.01,IF(OR(AB128=16,AB128=17,AB128=18),5.17,5.34)))))))))), IF(AG128="Գ-3", IF(AB128=0,3.21,IF(AB128=1,3.31,IF(AB128=2,3.42,IF(AB128=3,3.53,IF(OR(AB128=5,AB128=4),3.64,IF(OR(AB128=6,AB128=7),3.76,IF(OR(AB128=8,AB128=9),3.88,IF(OR(AB128=10,AB128=11,AB128=12),4.01,IF(OR(AB128=13,AB128=14,AB128=15),4.13,IF(OR(AB128=16,AB128=17,AB128=18),4.27,4.4)))))))))), IF(AG128="Ա-1", IF(AB128=0,2.66,IF(AB128=1,2.75,IF(AB128=2,2.83,IF(AB128=3,2.92,IF(OR(AB128=5,AB128=4),3.02,IF(OR(AB128=6,AB128=7),3.11,IF(OR(AB128=8,AB128=9),3.21,IF(OR(AB128=10,AB128=11,AB128=12),3.31,IF(OR(AB128=13,AB128=14,AB128=15),3.42,IF(OR(AB128=16,AB128=17,AB128=18),3.53,3.64)))))))))), IF(AG128="Ա-2", IF(AB128=0,2.28,IF(AB128=1,2.35,IF(AB128=2,2.43,IF(AB128=3,2.5,IF(OR(AB128=5,AB128=4),2.58,IF(OR(AB128=6,AB128=7),2.66,IF(OR(AB128=8,AB128=9),2.75,IF(OR(AB128=10,AB128=11,AB128=12),2.83,IF(OR(AB128=13,AB128=14,AB128=15),2.92,IF(OR(AB128=16,AB128=17,AB128=18),3.01,3.11)))))))))),IF(AG128="Ա-3", IF(AB128=0,1.96,IF(AB128=1,2.02,IF(AB128=2,2.08,IF(AB128=3,2.15,IF(OR(AB128=5,AB128=4),2.21,IF(OR(AB128=6,AB128=7),2.28,IF(OR(AB128=8,AB128=9),2.35,IF(OR(AB128=10,AB128=11,AB128=12),2.42,IF(OR(AB128=13,AB128=14,AB128=15),2.5,IF(OR(AB128=16,AB128=17,AB128=18),2.58,2.66)))))))))), IF(AG128="Կ-1", IF(AB128=0,1.68,IF(AB128=1,1.73,IF(AB128=2,1.79,IF(AB128=3,1.84,IF(OR(AB128=5,AB128=4),1.9,IF(OR(AB128=6,AB128=7),1.96,IF(OR(AB128=8,AB128=9),2.02,IF(OR(AB128=10,AB128=11,AB128=12),2.08,IF(OR(AB128=13,AB128=14,AB128=15),2.14,IF(OR(AB128=16,AB128=17,AB128=18),2.21,2.28)))))))))), IF(AG128="Կ-2", IF(AB128=0,1.45,IF(AB128=1,1.49,IF(AB128=2,1.54,IF(AB128=3,1.59,IF(OR(AB128=5,AB128=4),1.63,IF(OR(AB128=6,AB128=7),1.68,IF(OR(AB128=8,AB128=9),1.73,IF(OR(AB128=10,AB128=11,AB128=12),1.79,IF(OR(AB128=13,AB128=14,AB128=15),1.84,IF(OR(AB128=16,AB128=17,AB128=18),1.9,1.95)))))))))),IF(AG128="Կ-3", IF(AB128=0,1.25,IF(AB128=1,1.29,IF(AB128=2,1.33,IF(AB128=3,1.37,IF(OR(AB128=5,AB128=4),1.41,IF(OR(AB128=6,AB128=7),1.45,IF(OR(AB128=8,AB128=9),1.49,IF(OR(AB128=10,AB128=11,AB128=12),1.54,IF(OR(AB128=13,AB128=14,AB128=15),1.58,IF(OR(AB128=16,AB128=17,AB128=18),1.63,1.68)))))))))), "Error"))))))))))))</f>
        <v>3.21</v>
      </c>
      <c r="AD128" s="456">
        <v>83200</v>
      </c>
      <c r="AE128" s="456"/>
      <c r="AF128" s="456"/>
      <c r="AG128" s="589" t="str">
        <f>+W128</f>
        <v>Ա-1</v>
      </c>
      <c r="AH128" s="456">
        <f>AD128*AC128</f>
        <v>267072</v>
      </c>
      <c r="AI128" s="590">
        <f>AH128+AE128+AF128</f>
        <v>267072</v>
      </c>
      <c r="AJ128" s="590">
        <f>+AI128*13</f>
        <v>3471936</v>
      </c>
      <c r="AK128" s="592">
        <f>+AA128</f>
        <v>1</v>
      </c>
      <c r="AL128" s="592">
        <f>+AB128+1</f>
        <v>9</v>
      </c>
      <c r="AM128" s="588">
        <f>IF(AK128&lt;1,0,IF(AQ128="Բ-1",IF(AL128=0,6.94,IF(AL128=1,7.17,IF(AL128=2,7.41,IF(AL128=3,7.66,IF(OR(AL128=5,AL128=4),7.92,IF(OR(AL128=6,AL128=7),8.18,IF(OR(AL128=8,AL128=9),8.46,IF(OR(AL128=10,AL128=11,AL128=12),8.74,IF(OR(AL128=13,AL128=14,AL128=15),9.03,IF(OR(AL128=16,AL128=17,AL128=18),9.33,9.65)))))))))),IF(AQ128="Բ-2", IF(AL128=0,5.71,IF(AL128=1,5.89,IF(AL128=2,6.09,IF(AL128=3,6.29,IF(OR(AL128=5,AL128=4),6.5,IF(OR(AL128=6,AL128=7),6.72,IF(OR(AL128=8,AL128=9),6.94,IF(OR(AL128=10,AL128=11,AL128=12),7.17,IF(OR(AL128=13,AL128=14,AL128=15),7.41,IF(OR(AL128=16,AL128=17,AL128=18),7.65,7.91)))))))))), IF(AQ128="Գ-1", IF(AL128=0,4.7,IF(AL128=1,4.86,IF(AL128=2,5.01,IF(AL128=3,5.18,IF(OR(AL128=5,AL128=4),5.35,IF(OR(AL128=6,AL128=7),5.52,IF(OR(AL128=8,AL128=9),5.71,IF(OR(AL128=10,AL128=11,AL128=12),5.89,IF(OR(AL128=13,AL128=14,AL128=15),6.09,IF(OR(AL128=16,AL128=17,AL128=18),6.29,6.49)))))))))), IF(AQ128="Գ-2", IF(AL128=0,3.88,IF(AL128=1,4.01,IF(AL128=2,4.14,IF(AL128=3,4.27,IF(OR(AL128=5,AL128=4),4.41,IF(OR(AL128=6,AL128=7),4.55,IF(OR(AL128=8,AL128=9),4.7,IF(OR(AL128=10,AL128=11,AL128=12),4.85,IF(OR(AL128=13,AL128=14,AL128=15),5.01,IF(OR(AL128=16,AL128=17,AL128=18),5.17,5.34)))))))))), IF(AQ128="Գ-3", IF(AL128=0,3.21,IF(AL128=1,3.31,IF(AL128=2,3.42,IF(AL128=3,3.53,IF(OR(AL128=5,AL128=4),3.64,IF(OR(AL128=6,AL128=7),3.76,IF(OR(AL128=8,AL128=9),3.88,IF(OR(AL128=10,AL128=11,AL128=12),4.01,IF(OR(AL128=13,AL128=14,AL128=15),4.13,IF(OR(AL128=16,AL128=17,AL128=18),4.27,4.4)))))))))), IF(AQ128="Ա-1", IF(AL128=0,2.66,IF(AL128=1,2.75,IF(AL128=2,2.83,IF(AL128=3,2.92,IF(OR(AL128=5,AL128=4),3.02,IF(OR(AL128=6,AL128=7),3.11,IF(OR(AL128=8,AL128=9),3.21,IF(OR(AL128=10,AL128=11,AL128=12),3.31,IF(OR(AL128=13,AL128=14,AL128=15),3.42,IF(OR(AL128=16,AL128=17,AL128=18),3.53,3.64)))))))))), IF(AQ128="Ա-2", IF(AL128=0,2.28,IF(AL128=1,2.35,IF(AL128=2,2.43,IF(AL128=3,2.5,IF(OR(AL128=5,AL128=4),2.58,IF(OR(AL128=6,AL128=7),2.66,IF(OR(AL128=8,AL128=9),2.75,IF(OR(AL128=10,AL128=11,AL128=12),2.83,IF(OR(AL128=13,AL128=14,AL128=15),2.92,IF(OR(AL128=16,AL128=17,AL128=18),3.01,3.11)))))))))),IF(AQ128="Ա-3", IF(AL128=0,1.96,IF(AL128=1,2.02,IF(AL128=2,2.08,IF(AL128=3,2.15,IF(OR(AL128=5,AL128=4),2.21,IF(OR(AL128=6,AL128=7),2.28,IF(OR(AL128=8,AL128=9),2.35,IF(OR(AL128=10,AL128=11,AL128=12),2.42,IF(OR(AL128=13,AL128=14,AL128=15),2.5,IF(OR(AL128=16,AL128=17,AL128=18),2.58,2.66)))))))))), IF(AQ128="Կ-1", IF(AL128=0,1.68,IF(AL128=1,1.73,IF(AL128=2,1.79,IF(AL128=3,1.84,IF(OR(AL128=5,AL128=4),1.9,IF(OR(AL128=6,AL128=7),1.96,IF(OR(AL128=8,AL128=9),2.02,IF(OR(AL128=10,AL128=11,AL128=12),2.08,IF(OR(AL128=13,AL128=14,AL128=15),2.14,IF(OR(AL128=16,AL128=17,AL128=18),2.21,2.28)))))))))), IF(AQ128="Կ-2", IF(AL128=0,1.45,IF(AL128=1,1.49,IF(AL128=2,1.54,IF(AL128=3,1.59,IF(OR(AL128=5,AL128=4),1.63,IF(OR(AL128=6,AL128=7),1.68,IF(OR(AL128=8,AL128=9),1.73,IF(OR(AL128=10,AL128=11,AL128=12),1.79,IF(OR(AL128=13,AL128=14,AL128=15),1.84,IF(OR(AL128=16,AL128=17,AL128=18),1.9,1.95)))))))))),IF(AQ128="Կ-3", IF(AL128=0,1.25,IF(AL128=1,1.29,IF(AL128=2,1.33,IF(AL128=3,1.37,IF(OR(AL128=5,AL128=4),1.41,IF(OR(AL128=6,AL128=7),1.45,IF(OR(AL128=8,AL128=9),1.49,IF(OR(AL128=10,AL128=11,AL128=12),1.54,IF(OR(AL128=13,AL128=14,AL128=15),1.58,IF(OR(AL128=16,AL128=17,AL128=18),1.63,1.68)))))))))), "Error"))))))))))))</f>
        <v>3.21</v>
      </c>
      <c r="AN128" s="456">
        <v>83200</v>
      </c>
      <c r="AO128" s="456"/>
      <c r="AP128" s="456"/>
      <c r="AQ128" s="589" t="str">
        <f>+AG128</f>
        <v>Ա-1</v>
      </c>
      <c r="AR128" s="456">
        <f>AN128*AM128</f>
        <v>267072</v>
      </c>
      <c r="AS128" s="590">
        <f>AR128+AO128+AP128</f>
        <v>267072</v>
      </c>
      <c r="AT128" s="590">
        <f>+AS128*13</f>
        <v>3471936</v>
      </c>
    </row>
    <row r="129" spans="2:46" s="587" customFormat="1" ht="67.5">
      <c r="B129" s="816">
        <v>108</v>
      </c>
      <c r="C129" s="849" t="s">
        <v>2496</v>
      </c>
      <c r="D129" s="828" t="s">
        <v>1960</v>
      </c>
      <c r="E129" s="818">
        <v>1997</v>
      </c>
      <c r="F129" s="831" t="s">
        <v>2492</v>
      </c>
      <c r="G129" s="820">
        <v>1</v>
      </c>
      <c r="H129" s="827">
        <v>1</v>
      </c>
      <c r="I129" s="821">
        <f>IF(G129&lt;1,0,IF(M129="Բ-1",IF(H129=0,6.94,IF(H129=1,7.17,IF(H129=2,7.41,IF(H129=3,7.66,IF(OR(H129=5,H129=4),7.92,IF(OR(H129=6,H129=7),8.18,IF(OR(H129=8,H129=9),8.46,IF(OR(H129=10,H129=11,H129=12),8.74,IF(OR(H129=13,H129=14,H129=15),9.03,IF(OR(H129=16,H129=17,H129=18),9.33,9.65)))))))))),IF(M129="Բ-2", IF(H129=0,5.71,IF(H129=1,5.89,IF(H129=2,6.09,IF(H129=3,6.29,IF(OR(H129=5,H129=4),6.5,IF(OR(H129=6,H129=7),6.72,IF(OR(H129=8,H129=9),6.94,IF(OR(H129=10,H129=11,H129=12),7.17,IF(OR(H129=13,H129=14,H129=15),7.41,IF(OR(H129=16,H129=17,H129=18),7.65,7.91)))))))))), IF(M129="Գ-1", IF(H129=0,4.7,IF(H129=1,4.86,IF(H129=2,5.01,IF(H129=3,5.18,IF(OR(H129=5,H129=4),5.35,IF(OR(H129=6,H129=7),5.52,IF(OR(H129=8,H129=9),5.71,IF(OR(H129=10,H129=11,H129=12),5.89,IF(OR(H129=13,H129=14,H129=15),6.09,IF(OR(H129=16,H129=17,H129=18),6.29,6.49)))))))))), IF(M129="Գ-2", IF(H129=0,3.88,IF(H129=1,4.01,IF(H129=2,4.14,IF(H129=3,4.27,IF(OR(H129=5,H129=4),4.41,IF(OR(H129=6,H129=7),4.55,IF(OR(H129=8,H129=9),4.7,IF(OR(H129=10,H129=11,H129=12),4.85,IF(OR(H129=13,H129=14,H129=15),5.01,IF(OR(H129=16,H129=17,H129=18),5.17,5.34)))))))))), IF(M129="Գ-3", IF(H129=0,3.21,IF(H129=1,3.31,IF(H129=2,3.42,IF(H129=3,3.53,IF(OR(H129=5,H129=4),3.64,IF(OR(H129=6,H129=7),3.76,IF(OR(H129=8,H129=9),3.88,IF(OR(H129=10,H129=11,H129=12),4.01,IF(OR(H129=13,H129=14,H129=15),4.13,IF(OR(H129=16,H129=17,H129=18),4.27,4.4)))))))))), IF(M129="Ա-1", IF(H129=0,2.66,IF(H129=1,2.75,IF(H129=2,2.83,IF(H129=3,2.92,IF(OR(H129=5,H129=4),3.02,IF(OR(H129=6,H129=7),3.11,IF(OR(H129=8,H129=9),3.21,IF(OR(H129=10,H129=11,H129=12),3.31,IF(OR(H129=13,H129=14,H129=15),3.42,IF(OR(H129=16,H129=17,H129=18),3.53,3.64)))))))))), IF(M129="Ա-2", IF(H129=0,2.28,IF(H129=1,2.35,IF(H129=2,2.43,IF(H129=3,2.5,IF(OR(H129=5,H129=4),2.58,IF(OR(H129=6,H129=7),2.66,IF(OR(H129=8,H129=9),2.75,IF(OR(H129=10,H129=11,H129=12),2.83,IF(OR(H129=13,H129=14,H129=15),2.92,IF(OR(H129=16,H129=17,H129=18),3.01,3.11)))))))))),IF(M129="Ա-3", IF(H129=0,1.96,IF(H129=1,2.02,IF(H129=2,2.08,IF(H129=3,2.15,IF(OR(H129=5,H129=4),2.21,IF(OR(H129=6,H129=7),2.28,IF(OR(H129=8,H129=9),2.35,IF(OR(H129=10,H129=11,H129=12),2.42,IF(OR(H129=13,H129=14,H129=15),2.5,IF(OR(H129=16,H129=17,H129=18),2.58,2.66)))))))))), IF(M129="Կ-1", IF(H129=0,1.68,IF(H129=1,1.73,IF(H129=2,1.79,IF(H129=3,1.84,IF(OR(H129=5,H129=4),1.9,IF(OR(H129=6,H129=7),1.96,IF(OR(H129=8,H129=9),2.02,IF(OR(H129=10,H129=11,H129=12),2.08,IF(OR(H129=13,H129=14,H129=15),2.14,IF(OR(H129=16,H129=17,H129=18),2.21,2.28)))))))))), IF(M129="Կ-2", IF(H129=0,1.45,IF(H129=1,1.49,IF(H129=2,1.54,IF(H129=3,1.59,IF(OR(H129=5,H129=4),1.63,IF(OR(H129=6,H129=7),1.68,IF(OR(H129=8,H129=9),1.73,IF(OR(H129=10,H129=11,H129=12),1.79,IF(OR(H129=13,H129=14,H129=15),1.84,IF(OR(H129=16,H129=17,H129=18),1.9,1.95)))))))))),IF(M129="Կ-3", IF(H129=0,1.25,IF(H129=1,1.29,IF(H129=2,1.33,IF(H129=3,1.37,IF(OR(H129=5,H129=4),1.41,IF(OR(H129=6,H129=7),1.45,IF(OR(H129=8,H129=9),1.49,IF(OR(H129=10,H129=11,H129=12),1.54,IF(OR(H129=13,H129=14,H129=15),1.58,IF(OR(H129=16,H129=17,H129=18),1.63,1.68)))))))))), "Error"))))))))))))</f>
        <v>1.73</v>
      </c>
      <c r="J129" s="799">
        <v>83200</v>
      </c>
      <c r="K129" s="799"/>
      <c r="L129" s="799"/>
      <c r="M129" s="822" t="s">
        <v>86</v>
      </c>
      <c r="N129" s="799">
        <f>J129*I129</f>
        <v>143936</v>
      </c>
      <c r="O129" s="823">
        <f>I129*J129+K129+L129</f>
        <v>143936</v>
      </c>
      <c r="P129" s="823">
        <f>+O129*13</f>
        <v>1871168</v>
      </c>
      <c r="Q129" s="592">
        <f>+G129</f>
        <v>1</v>
      </c>
      <c r="R129" s="592">
        <f>+H129+1</f>
        <v>2</v>
      </c>
      <c r="S129" s="588">
        <f>IF(Q129&lt;1,0,IF(W129="Բ-1",IF(R129=0,6.94,IF(R129=1,7.17,IF(R129=2,7.41,IF(R129=3,7.66,IF(OR(R129=5,R129=4),7.92,IF(OR(R129=6,R129=7),8.18,IF(OR(R129=8,R129=9),8.46,IF(OR(R129=10,R129=11,R129=12),8.74,IF(OR(R129=13,R129=14,R129=15),9.03,IF(OR(R129=16,R129=17,R129=18),9.33,9.65)))))))))),IF(W129="Բ-2", IF(R129=0,5.71,IF(R129=1,5.89,IF(R129=2,6.09,IF(R129=3,6.29,IF(OR(R129=5,R129=4),6.5,IF(OR(R129=6,R129=7),6.72,IF(OR(R129=8,R129=9),6.94,IF(OR(R129=10,R129=11,R129=12),7.17,IF(OR(R129=13,R129=14,R129=15),7.41,IF(OR(R129=16,R129=17,R129=18),7.65,7.91)))))))))), IF(W129="Գ-1", IF(R129=0,4.7,IF(R129=1,4.86,IF(R129=2,5.01,IF(R129=3,5.18,IF(OR(R129=5,R129=4),5.35,IF(OR(R129=6,R129=7),5.52,IF(OR(R129=8,R129=9),5.71,IF(OR(R129=10,R129=11,R129=12),5.89,IF(OR(R129=13,R129=14,R129=15),6.09,IF(OR(R129=16,R129=17,R129=18),6.29,6.49)))))))))), IF(W129="Գ-2", IF(R129=0,3.88,IF(R129=1,4.01,IF(R129=2,4.14,IF(R129=3,4.27,IF(OR(R129=5,R129=4),4.41,IF(OR(R129=6,R129=7),4.55,IF(OR(R129=8,R129=9),4.7,IF(OR(R129=10,R129=11,R129=12),4.85,IF(OR(R129=13,R129=14,R129=15),5.01,IF(OR(R129=16,R129=17,R129=18),5.17,5.34)))))))))), IF(W129="Գ-3", IF(R129=0,3.21,IF(R129=1,3.31,IF(R129=2,3.42,IF(R129=3,3.53,IF(OR(R129=5,R129=4),3.64,IF(OR(R129=6,R129=7),3.76,IF(OR(R129=8,R129=9),3.88,IF(OR(R129=10,R129=11,R129=12),4.01,IF(OR(R129=13,R129=14,R129=15),4.13,IF(OR(R129=16,R129=17,R129=18),4.27,4.4)))))))))), IF(W129="Ա-1", IF(R129=0,2.66,IF(R129=1,2.75,IF(R129=2,2.83,IF(R129=3,2.92,IF(OR(R129=5,R129=4),3.02,IF(OR(R129=6,R129=7),3.11,IF(OR(R129=8,R129=9),3.21,IF(OR(R129=10,R129=11,R129=12),3.31,IF(OR(R129=13,R129=14,R129=15),3.42,IF(OR(R129=16,R129=17,R129=18),3.53,3.64)))))))))), IF(W129="Ա-2", IF(R129=0,2.28,IF(R129=1,2.35,IF(R129=2,2.43,IF(R129=3,2.5,IF(OR(R129=5,R129=4),2.58,IF(OR(R129=6,R129=7),2.66,IF(OR(R129=8,R129=9),2.75,IF(OR(R129=10,R129=11,R129=12),2.83,IF(OR(R129=13,R129=14,R129=15),2.92,IF(OR(R129=16,R129=17,R129=18),3.01,3.11)))))))))),IF(W129="Ա-3", IF(R129=0,1.96,IF(R129=1,2.02,IF(R129=2,2.08,IF(R129=3,2.15,IF(OR(R129=5,R129=4),2.21,IF(OR(R129=6,R129=7),2.28,IF(OR(R129=8,R129=9),2.35,IF(OR(R129=10,R129=11,R129=12),2.42,IF(OR(R129=13,R129=14,R129=15),2.5,IF(OR(R129=16,R129=17,R129=18),2.58,2.66)))))))))), IF(W129="Կ-1", IF(R129=0,1.68,IF(R129=1,1.73,IF(R129=2,1.79,IF(R129=3,1.84,IF(OR(R129=5,R129=4),1.9,IF(OR(R129=6,R129=7),1.96,IF(OR(R129=8,R129=9),2.02,IF(OR(R129=10,R129=11,R129=12),2.08,IF(OR(R129=13,R129=14,R129=15),2.14,IF(OR(R129=16,R129=17,R129=18),2.21,2.28)))))))))), IF(W129="Կ-2", IF(R129=0,1.45,IF(R129=1,1.49,IF(R129=2,1.54,IF(R129=3,1.59,IF(OR(R129=5,R129=4),1.63,IF(OR(R129=6,R129=7),1.68,IF(OR(R129=8,R129=9),1.73,IF(OR(R129=10,R129=11,R129=12),1.79,IF(OR(R129=13,R129=14,R129=15),1.84,IF(OR(R129=16,R129=17,R129=18),1.9,1.95)))))))))),IF(W129="Կ-3", IF(R129=0,1.25,IF(R129=1,1.29,IF(R129=2,1.33,IF(R129=3,1.37,IF(OR(R129=5,R129=4),1.41,IF(OR(R129=6,R129=7),1.45,IF(OR(R129=8,R129=9),1.49,IF(OR(R129=10,R129=11,R129=12),1.54,IF(OR(R129=13,R129=14,R129=15),1.58,IF(OR(R129=16,R129=17,R129=18),1.63,1.68)))))))))), "Error"))))))))))))</f>
        <v>1.79</v>
      </c>
      <c r="T129" s="456">
        <v>83200</v>
      </c>
      <c r="U129" s="456"/>
      <c r="V129" s="456"/>
      <c r="W129" s="589" t="str">
        <f>+M129</f>
        <v>Կ-1</v>
      </c>
      <c r="X129" s="456">
        <f>T129*S129</f>
        <v>148928</v>
      </c>
      <c r="Y129" s="590">
        <f>+U129+V129+X129</f>
        <v>148928</v>
      </c>
      <c r="Z129" s="590">
        <f>+Y129*13</f>
        <v>1936064</v>
      </c>
      <c r="AA129" s="592">
        <f>+Q129</f>
        <v>1</v>
      </c>
      <c r="AB129" s="592">
        <f>+R129+1</f>
        <v>3</v>
      </c>
      <c r="AC129" s="588">
        <f>IF(AA129&lt;1,0,IF(AG129="Բ-1",IF(AB129=0,6.94,IF(AB129=1,7.17,IF(AB129=2,7.41,IF(AB129=3,7.66,IF(OR(AB129=5,AB129=4),7.92,IF(OR(AB129=6,AB129=7),8.18,IF(OR(AB129=8,AB129=9),8.46,IF(OR(AB129=10,AB129=11,AB129=12),8.74,IF(OR(AB129=13,AB129=14,AB129=15),9.03,IF(OR(AB129=16,AB129=17,AB129=18),9.33,9.65)))))))))),IF(AG129="Բ-2", IF(AB129=0,5.71,IF(AB129=1,5.89,IF(AB129=2,6.09,IF(AB129=3,6.29,IF(OR(AB129=5,AB129=4),6.5,IF(OR(AB129=6,AB129=7),6.72,IF(OR(AB129=8,AB129=9),6.94,IF(OR(AB129=10,AB129=11,AB129=12),7.17,IF(OR(AB129=13,AB129=14,AB129=15),7.41,IF(OR(AB129=16,AB129=17,AB129=18),7.65,7.91)))))))))), IF(AG129="Գ-1", IF(AB129=0,4.7,IF(AB129=1,4.86,IF(AB129=2,5.01,IF(AB129=3,5.18,IF(OR(AB129=5,AB129=4),5.35,IF(OR(AB129=6,AB129=7),5.52,IF(OR(AB129=8,AB129=9),5.71,IF(OR(AB129=10,AB129=11,AB129=12),5.89,IF(OR(AB129=13,AB129=14,AB129=15),6.09,IF(OR(AB129=16,AB129=17,AB129=18),6.29,6.49)))))))))), IF(AG129="Գ-2", IF(AB129=0,3.88,IF(AB129=1,4.01,IF(AB129=2,4.14,IF(AB129=3,4.27,IF(OR(AB129=5,AB129=4),4.41,IF(OR(AB129=6,AB129=7),4.55,IF(OR(AB129=8,AB129=9),4.7,IF(OR(AB129=10,AB129=11,AB129=12),4.85,IF(OR(AB129=13,AB129=14,AB129=15),5.01,IF(OR(AB129=16,AB129=17,AB129=18),5.17,5.34)))))))))), IF(AG129="Գ-3", IF(AB129=0,3.21,IF(AB129=1,3.31,IF(AB129=2,3.42,IF(AB129=3,3.53,IF(OR(AB129=5,AB129=4),3.64,IF(OR(AB129=6,AB129=7),3.76,IF(OR(AB129=8,AB129=9),3.88,IF(OR(AB129=10,AB129=11,AB129=12),4.01,IF(OR(AB129=13,AB129=14,AB129=15),4.13,IF(OR(AB129=16,AB129=17,AB129=18),4.27,4.4)))))))))), IF(AG129="Ա-1", IF(AB129=0,2.66,IF(AB129=1,2.75,IF(AB129=2,2.83,IF(AB129=3,2.92,IF(OR(AB129=5,AB129=4),3.02,IF(OR(AB129=6,AB129=7),3.11,IF(OR(AB129=8,AB129=9),3.21,IF(OR(AB129=10,AB129=11,AB129=12),3.31,IF(OR(AB129=13,AB129=14,AB129=15),3.42,IF(OR(AB129=16,AB129=17,AB129=18),3.53,3.64)))))))))), IF(AG129="Ա-2", IF(AB129=0,2.28,IF(AB129=1,2.35,IF(AB129=2,2.43,IF(AB129=3,2.5,IF(OR(AB129=5,AB129=4),2.58,IF(OR(AB129=6,AB129=7),2.66,IF(OR(AB129=8,AB129=9),2.75,IF(OR(AB129=10,AB129=11,AB129=12),2.83,IF(OR(AB129=13,AB129=14,AB129=15),2.92,IF(OR(AB129=16,AB129=17,AB129=18),3.01,3.11)))))))))),IF(AG129="Ա-3", IF(AB129=0,1.96,IF(AB129=1,2.02,IF(AB129=2,2.08,IF(AB129=3,2.15,IF(OR(AB129=5,AB129=4),2.21,IF(OR(AB129=6,AB129=7),2.28,IF(OR(AB129=8,AB129=9),2.35,IF(OR(AB129=10,AB129=11,AB129=12),2.42,IF(OR(AB129=13,AB129=14,AB129=15),2.5,IF(OR(AB129=16,AB129=17,AB129=18),2.58,2.66)))))))))), IF(AG129="Կ-1", IF(AB129=0,1.68,IF(AB129=1,1.73,IF(AB129=2,1.79,IF(AB129=3,1.84,IF(OR(AB129=5,AB129=4),1.9,IF(OR(AB129=6,AB129=7),1.96,IF(OR(AB129=8,AB129=9),2.02,IF(OR(AB129=10,AB129=11,AB129=12),2.08,IF(OR(AB129=13,AB129=14,AB129=15),2.14,IF(OR(AB129=16,AB129=17,AB129=18),2.21,2.28)))))))))), IF(AG129="Կ-2", IF(AB129=0,1.45,IF(AB129=1,1.49,IF(AB129=2,1.54,IF(AB129=3,1.59,IF(OR(AB129=5,AB129=4),1.63,IF(OR(AB129=6,AB129=7),1.68,IF(OR(AB129=8,AB129=9),1.73,IF(OR(AB129=10,AB129=11,AB129=12),1.79,IF(OR(AB129=13,AB129=14,AB129=15),1.84,IF(OR(AB129=16,AB129=17,AB129=18),1.9,1.95)))))))))),IF(AG129="Կ-3", IF(AB129=0,1.25,IF(AB129=1,1.29,IF(AB129=2,1.33,IF(AB129=3,1.37,IF(OR(AB129=5,AB129=4),1.41,IF(OR(AB129=6,AB129=7),1.45,IF(OR(AB129=8,AB129=9),1.49,IF(OR(AB129=10,AB129=11,AB129=12),1.54,IF(OR(AB129=13,AB129=14,AB129=15),1.58,IF(OR(AB129=16,AB129=17,AB129=18),1.63,1.68)))))))))), "Error"))))))))))))</f>
        <v>1.84</v>
      </c>
      <c r="AD129" s="456">
        <v>83200</v>
      </c>
      <c r="AE129" s="456"/>
      <c r="AF129" s="456"/>
      <c r="AG129" s="589" t="str">
        <f>+W129</f>
        <v>Կ-1</v>
      </c>
      <c r="AH129" s="456">
        <f>AD129*AC129</f>
        <v>153088</v>
      </c>
      <c r="AI129" s="590">
        <f>AH129+AE129+AF129</f>
        <v>153088</v>
      </c>
      <c r="AJ129" s="590">
        <f>+AI129*13</f>
        <v>1990144</v>
      </c>
      <c r="AK129" s="592">
        <f>+AA129</f>
        <v>1</v>
      </c>
      <c r="AL129" s="592">
        <f>+AB129+1</f>
        <v>4</v>
      </c>
      <c r="AM129" s="588">
        <f>IF(AK129&lt;1,0,IF(AQ129="Բ-1",IF(AL129=0,6.94,IF(AL129=1,7.17,IF(AL129=2,7.41,IF(AL129=3,7.66,IF(OR(AL129=5,AL129=4),7.92,IF(OR(AL129=6,AL129=7),8.18,IF(OR(AL129=8,AL129=9),8.46,IF(OR(AL129=10,AL129=11,AL129=12),8.74,IF(OR(AL129=13,AL129=14,AL129=15),9.03,IF(OR(AL129=16,AL129=17,AL129=18),9.33,9.65)))))))))),IF(AQ129="Բ-2", IF(AL129=0,5.71,IF(AL129=1,5.89,IF(AL129=2,6.09,IF(AL129=3,6.29,IF(OR(AL129=5,AL129=4),6.5,IF(OR(AL129=6,AL129=7),6.72,IF(OR(AL129=8,AL129=9),6.94,IF(OR(AL129=10,AL129=11,AL129=12),7.17,IF(OR(AL129=13,AL129=14,AL129=15),7.41,IF(OR(AL129=16,AL129=17,AL129=18),7.65,7.91)))))))))), IF(AQ129="Գ-1", IF(AL129=0,4.7,IF(AL129=1,4.86,IF(AL129=2,5.01,IF(AL129=3,5.18,IF(OR(AL129=5,AL129=4),5.35,IF(OR(AL129=6,AL129=7),5.52,IF(OR(AL129=8,AL129=9),5.71,IF(OR(AL129=10,AL129=11,AL129=12),5.89,IF(OR(AL129=13,AL129=14,AL129=15),6.09,IF(OR(AL129=16,AL129=17,AL129=18),6.29,6.49)))))))))), IF(AQ129="Գ-2", IF(AL129=0,3.88,IF(AL129=1,4.01,IF(AL129=2,4.14,IF(AL129=3,4.27,IF(OR(AL129=5,AL129=4),4.41,IF(OR(AL129=6,AL129=7),4.55,IF(OR(AL129=8,AL129=9),4.7,IF(OR(AL129=10,AL129=11,AL129=12),4.85,IF(OR(AL129=13,AL129=14,AL129=15),5.01,IF(OR(AL129=16,AL129=17,AL129=18),5.17,5.34)))))))))), IF(AQ129="Գ-3", IF(AL129=0,3.21,IF(AL129=1,3.31,IF(AL129=2,3.42,IF(AL129=3,3.53,IF(OR(AL129=5,AL129=4),3.64,IF(OR(AL129=6,AL129=7),3.76,IF(OR(AL129=8,AL129=9),3.88,IF(OR(AL129=10,AL129=11,AL129=12),4.01,IF(OR(AL129=13,AL129=14,AL129=15),4.13,IF(OR(AL129=16,AL129=17,AL129=18),4.27,4.4)))))))))), IF(AQ129="Ա-1", IF(AL129=0,2.66,IF(AL129=1,2.75,IF(AL129=2,2.83,IF(AL129=3,2.92,IF(OR(AL129=5,AL129=4),3.02,IF(OR(AL129=6,AL129=7),3.11,IF(OR(AL129=8,AL129=9),3.21,IF(OR(AL129=10,AL129=11,AL129=12),3.31,IF(OR(AL129=13,AL129=14,AL129=15),3.42,IF(OR(AL129=16,AL129=17,AL129=18),3.53,3.64)))))))))), IF(AQ129="Ա-2", IF(AL129=0,2.28,IF(AL129=1,2.35,IF(AL129=2,2.43,IF(AL129=3,2.5,IF(OR(AL129=5,AL129=4),2.58,IF(OR(AL129=6,AL129=7),2.66,IF(OR(AL129=8,AL129=9),2.75,IF(OR(AL129=10,AL129=11,AL129=12),2.83,IF(OR(AL129=13,AL129=14,AL129=15),2.92,IF(OR(AL129=16,AL129=17,AL129=18),3.01,3.11)))))))))),IF(AQ129="Ա-3", IF(AL129=0,1.96,IF(AL129=1,2.02,IF(AL129=2,2.08,IF(AL129=3,2.15,IF(OR(AL129=5,AL129=4),2.21,IF(OR(AL129=6,AL129=7),2.28,IF(OR(AL129=8,AL129=9),2.35,IF(OR(AL129=10,AL129=11,AL129=12),2.42,IF(OR(AL129=13,AL129=14,AL129=15),2.5,IF(OR(AL129=16,AL129=17,AL129=18),2.58,2.66)))))))))), IF(AQ129="Կ-1", IF(AL129=0,1.68,IF(AL129=1,1.73,IF(AL129=2,1.79,IF(AL129=3,1.84,IF(OR(AL129=5,AL129=4),1.9,IF(OR(AL129=6,AL129=7),1.96,IF(OR(AL129=8,AL129=9),2.02,IF(OR(AL129=10,AL129=11,AL129=12),2.08,IF(OR(AL129=13,AL129=14,AL129=15),2.14,IF(OR(AL129=16,AL129=17,AL129=18),2.21,2.28)))))))))), IF(AQ129="Կ-2", IF(AL129=0,1.45,IF(AL129=1,1.49,IF(AL129=2,1.54,IF(AL129=3,1.59,IF(OR(AL129=5,AL129=4),1.63,IF(OR(AL129=6,AL129=7),1.68,IF(OR(AL129=8,AL129=9),1.73,IF(OR(AL129=10,AL129=11,AL129=12),1.79,IF(OR(AL129=13,AL129=14,AL129=15),1.84,IF(OR(AL129=16,AL129=17,AL129=18),1.9,1.95)))))))))),IF(AQ129="Կ-3", IF(AL129=0,1.25,IF(AL129=1,1.29,IF(AL129=2,1.33,IF(AL129=3,1.37,IF(OR(AL129=5,AL129=4),1.41,IF(OR(AL129=6,AL129=7),1.45,IF(OR(AL129=8,AL129=9),1.49,IF(OR(AL129=10,AL129=11,AL129=12),1.54,IF(OR(AL129=13,AL129=14,AL129=15),1.58,IF(OR(AL129=16,AL129=17,AL129=18),1.63,1.68)))))))))), "Error"))))))))))))</f>
        <v>1.9</v>
      </c>
      <c r="AN129" s="456">
        <v>83200</v>
      </c>
      <c r="AO129" s="456"/>
      <c r="AP129" s="456"/>
      <c r="AQ129" s="589" t="str">
        <f>+AG129</f>
        <v>Կ-1</v>
      </c>
      <c r="AR129" s="456">
        <f>AN129*AM129</f>
        <v>158080</v>
      </c>
      <c r="AS129" s="590">
        <f>AR129+AO129+AP129</f>
        <v>158080</v>
      </c>
      <c r="AT129" s="590">
        <f>+AS129*13</f>
        <v>2055040</v>
      </c>
    </row>
    <row r="130" spans="2:46" s="587" customFormat="1" ht="27">
      <c r="B130" s="816">
        <v>109</v>
      </c>
      <c r="C130" s="849" t="s">
        <v>785</v>
      </c>
      <c r="D130" s="828" t="s">
        <v>1961</v>
      </c>
      <c r="E130" s="818">
        <v>1983</v>
      </c>
      <c r="F130" s="831" t="s">
        <v>1091</v>
      </c>
      <c r="G130" s="820">
        <v>1</v>
      </c>
      <c r="H130" s="827">
        <v>2</v>
      </c>
      <c r="I130" s="821">
        <f t="shared" si="47"/>
        <v>5.01</v>
      </c>
      <c r="J130" s="799">
        <v>83200</v>
      </c>
      <c r="K130" s="799"/>
      <c r="L130" s="799"/>
      <c r="M130" s="822" t="s">
        <v>82</v>
      </c>
      <c r="N130" s="799">
        <f t="shared" si="56"/>
        <v>416832</v>
      </c>
      <c r="O130" s="823">
        <f t="shared" si="70"/>
        <v>416832</v>
      </c>
      <c r="P130" s="823">
        <f t="shared" si="57"/>
        <v>5418816</v>
      </c>
      <c r="Q130" s="592">
        <f t="shared" si="67"/>
        <v>1</v>
      </c>
      <c r="R130" s="592">
        <f t="shared" si="71"/>
        <v>3</v>
      </c>
      <c r="S130" s="588">
        <f t="shared" si="48"/>
        <v>5.18</v>
      </c>
      <c r="T130" s="456">
        <v>83200</v>
      </c>
      <c r="U130" s="456"/>
      <c r="V130" s="456"/>
      <c r="W130" s="589" t="str">
        <f t="shared" si="49"/>
        <v>Գ-1</v>
      </c>
      <c r="X130" s="456">
        <f t="shared" si="58"/>
        <v>430976</v>
      </c>
      <c r="Y130" s="590">
        <f t="shared" si="59"/>
        <v>430976</v>
      </c>
      <c r="Z130" s="590">
        <f t="shared" si="60"/>
        <v>5602688</v>
      </c>
      <c r="AA130" s="592">
        <f t="shared" si="68"/>
        <v>1</v>
      </c>
      <c r="AB130" s="592">
        <f t="shared" si="50"/>
        <v>4</v>
      </c>
      <c r="AC130" s="588">
        <f t="shared" si="51"/>
        <v>5.35</v>
      </c>
      <c r="AD130" s="456">
        <v>83200</v>
      </c>
      <c r="AE130" s="456"/>
      <c r="AF130" s="456"/>
      <c r="AG130" s="589" t="str">
        <f t="shared" si="52"/>
        <v>Գ-1</v>
      </c>
      <c r="AH130" s="456">
        <f t="shared" si="61"/>
        <v>445119.99999999994</v>
      </c>
      <c r="AI130" s="590">
        <f t="shared" si="62"/>
        <v>445119.99999999994</v>
      </c>
      <c r="AJ130" s="590">
        <f t="shared" si="63"/>
        <v>5786559.9999999991</v>
      </c>
      <c r="AK130" s="592">
        <f t="shared" si="69"/>
        <v>1</v>
      </c>
      <c r="AL130" s="592">
        <f t="shared" si="53"/>
        <v>5</v>
      </c>
      <c r="AM130" s="588">
        <f t="shared" si="54"/>
        <v>5.35</v>
      </c>
      <c r="AN130" s="456">
        <v>83200</v>
      </c>
      <c r="AO130" s="456"/>
      <c r="AP130" s="456"/>
      <c r="AQ130" s="589" t="str">
        <f t="shared" si="55"/>
        <v>Գ-1</v>
      </c>
      <c r="AR130" s="456">
        <f t="shared" si="64"/>
        <v>445119.99999999994</v>
      </c>
      <c r="AS130" s="590">
        <f t="shared" si="65"/>
        <v>445119.99999999994</v>
      </c>
      <c r="AT130" s="590">
        <f t="shared" si="66"/>
        <v>5786559.9999999991</v>
      </c>
    </row>
    <row r="131" spans="2:46" s="587" customFormat="1" ht="40.5">
      <c r="B131" s="816">
        <v>110</v>
      </c>
      <c r="C131" s="849" t="s">
        <v>2497</v>
      </c>
      <c r="D131" s="828" t="s">
        <v>1961</v>
      </c>
      <c r="E131" s="818">
        <v>1980</v>
      </c>
      <c r="F131" s="831" t="s">
        <v>998</v>
      </c>
      <c r="G131" s="820">
        <v>1</v>
      </c>
      <c r="H131" s="827">
        <v>2</v>
      </c>
      <c r="I131" s="821">
        <f t="shared" si="47"/>
        <v>4.1399999999999997</v>
      </c>
      <c r="J131" s="799">
        <v>83200</v>
      </c>
      <c r="K131" s="799"/>
      <c r="L131" s="799"/>
      <c r="M131" s="822" t="s">
        <v>83</v>
      </c>
      <c r="N131" s="799">
        <f t="shared" si="56"/>
        <v>344448</v>
      </c>
      <c r="O131" s="823">
        <f t="shared" si="70"/>
        <v>344448</v>
      </c>
      <c r="P131" s="823">
        <f t="shared" si="57"/>
        <v>4477824</v>
      </c>
      <c r="Q131" s="592">
        <f t="shared" si="67"/>
        <v>1</v>
      </c>
      <c r="R131" s="592">
        <f t="shared" si="71"/>
        <v>3</v>
      </c>
      <c r="S131" s="588">
        <f t="shared" si="48"/>
        <v>4.2699999999999996</v>
      </c>
      <c r="T131" s="456">
        <v>83200</v>
      </c>
      <c r="U131" s="456"/>
      <c r="V131" s="456"/>
      <c r="W131" s="589" t="str">
        <f t="shared" si="49"/>
        <v>Գ-2</v>
      </c>
      <c r="X131" s="456">
        <f t="shared" si="58"/>
        <v>355263.99999999994</v>
      </c>
      <c r="Y131" s="590">
        <f t="shared" si="59"/>
        <v>355263.99999999994</v>
      </c>
      <c r="Z131" s="590">
        <f t="shared" si="60"/>
        <v>4618431.9999999991</v>
      </c>
      <c r="AA131" s="592">
        <f t="shared" si="68"/>
        <v>1</v>
      </c>
      <c r="AB131" s="592">
        <f t="shared" si="50"/>
        <v>4</v>
      </c>
      <c r="AC131" s="588">
        <f t="shared" si="51"/>
        <v>4.41</v>
      </c>
      <c r="AD131" s="456">
        <v>83200</v>
      </c>
      <c r="AE131" s="456"/>
      <c r="AF131" s="456"/>
      <c r="AG131" s="589" t="str">
        <f t="shared" si="52"/>
        <v>Գ-2</v>
      </c>
      <c r="AH131" s="456">
        <f t="shared" si="61"/>
        <v>366912</v>
      </c>
      <c r="AI131" s="590">
        <f t="shared" si="62"/>
        <v>366912</v>
      </c>
      <c r="AJ131" s="590">
        <f t="shared" si="63"/>
        <v>4769856</v>
      </c>
      <c r="AK131" s="592">
        <f t="shared" si="69"/>
        <v>1</v>
      </c>
      <c r="AL131" s="592">
        <f t="shared" si="53"/>
        <v>5</v>
      </c>
      <c r="AM131" s="588">
        <f t="shared" si="54"/>
        <v>4.41</v>
      </c>
      <c r="AN131" s="456">
        <v>83200</v>
      </c>
      <c r="AO131" s="456"/>
      <c r="AP131" s="456"/>
      <c r="AQ131" s="589" t="str">
        <f t="shared" si="55"/>
        <v>Գ-2</v>
      </c>
      <c r="AR131" s="456">
        <f t="shared" si="64"/>
        <v>366912</v>
      </c>
      <c r="AS131" s="590">
        <f t="shared" si="65"/>
        <v>366912</v>
      </c>
      <c r="AT131" s="590">
        <f t="shared" si="66"/>
        <v>4769856</v>
      </c>
    </row>
    <row r="132" spans="2:46" s="587" customFormat="1" ht="40.5">
      <c r="B132" s="816">
        <v>111</v>
      </c>
      <c r="C132" s="849" t="s">
        <v>97</v>
      </c>
      <c r="D132" s="828" t="s">
        <v>1961</v>
      </c>
      <c r="E132" s="818">
        <v>1977</v>
      </c>
      <c r="F132" s="831" t="s">
        <v>998</v>
      </c>
      <c r="G132" s="820">
        <v>1</v>
      </c>
      <c r="H132" s="827">
        <v>7</v>
      </c>
      <c r="I132" s="821">
        <f t="shared" si="47"/>
        <v>4.55</v>
      </c>
      <c r="J132" s="799">
        <v>83200</v>
      </c>
      <c r="K132" s="799"/>
      <c r="L132" s="799"/>
      <c r="M132" s="822" t="s">
        <v>83</v>
      </c>
      <c r="N132" s="799">
        <f t="shared" si="56"/>
        <v>378560</v>
      </c>
      <c r="O132" s="823">
        <f t="shared" si="70"/>
        <v>378560</v>
      </c>
      <c r="P132" s="823">
        <f t="shared" si="57"/>
        <v>4921280</v>
      </c>
      <c r="Q132" s="592">
        <f t="shared" si="67"/>
        <v>1</v>
      </c>
      <c r="R132" s="592">
        <f t="shared" si="71"/>
        <v>8</v>
      </c>
      <c r="S132" s="588">
        <f t="shared" si="48"/>
        <v>4.7</v>
      </c>
      <c r="T132" s="456">
        <v>83200</v>
      </c>
      <c r="U132" s="456"/>
      <c r="V132" s="456"/>
      <c r="W132" s="589" t="str">
        <f t="shared" si="49"/>
        <v>Գ-2</v>
      </c>
      <c r="X132" s="456">
        <f t="shared" si="58"/>
        <v>391040</v>
      </c>
      <c r="Y132" s="590">
        <f t="shared" si="59"/>
        <v>391040</v>
      </c>
      <c r="Z132" s="590">
        <f t="shared" si="60"/>
        <v>5083520</v>
      </c>
      <c r="AA132" s="592">
        <f t="shared" si="68"/>
        <v>1</v>
      </c>
      <c r="AB132" s="592">
        <f t="shared" si="50"/>
        <v>9</v>
      </c>
      <c r="AC132" s="588">
        <f t="shared" si="51"/>
        <v>4.7</v>
      </c>
      <c r="AD132" s="456">
        <v>83200</v>
      </c>
      <c r="AE132" s="456"/>
      <c r="AF132" s="456"/>
      <c r="AG132" s="589" t="str">
        <f t="shared" si="52"/>
        <v>Գ-2</v>
      </c>
      <c r="AH132" s="456">
        <f t="shared" si="61"/>
        <v>391040</v>
      </c>
      <c r="AI132" s="590">
        <f t="shared" si="62"/>
        <v>391040</v>
      </c>
      <c r="AJ132" s="590">
        <f t="shared" si="63"/>
        <v>5083520</v>
      </c>
      <c r="AK132" s="592">
        <f t="shared" si="69"/>
        <v>1</v>
      </c>
      <c r="AL132" s="592">
        <f t="shared" si="53"/>
        <v>10</v>
      </c>
      <c r="AM132" s="588">
        <f t="shared" si="54"/>
        <v>4.8499999999999996</v>
      </c>
      <c r="AN132" s="456">
        <v>83200</v>
      </c>
      <c r="AO132" s="456"/>
      <c r="AP132" s="456"/>
      <c r="AQ132" s="589" t="str">
        <f t="shared" si="55"/>
        <v>Գ-2</v>
      </c>
      <c r="AR132" s="456">
        <f t="shared" si="64"/>
        <v>403519.99999999994</v>
      </c>
      <c r="AS132" s="590">
        <f t="shared" si="65"/>
        <v>403519.99999999994</v>
      </c>
      <c r="AT132" s="590">
        <f t="shared" si="66"/>
        <v>5245759.9999999991</v>
      </c>
    </row>
    <row r="133" spans="2:46" s="587" customFormat="1" ht="40.5">
      <c r="B133" s="816">
        <v>112</v>
      </c>
      <c r="C133" s="849" t="s">
        <v>621</v>
      </c>
      <c r="D133" s="828" t="s">
        <v>1960</v>
      </c>
      <c r="E133" s="818">
        <v>1973</v>
      </c>
      <c r="F133" s="831" t="s">
        <v>999</v>
      </c>
      <c r="G133" s="820">
        <v>1</v>
      </c>
      <c r="H133" s="827">
        <v>6</v>
      </c>
      <c r="I133" s="821">
        <f t="shared" si="47"/>
        <v>3.76</v>
      </c>
      <c r="J133" s="799">
        <v>83200</v>
      </c>
      <c r="K133" s="799"/>
      <c r="L133" s="799"/>
      <c r="M133" s="822" t="s">
        <v>417</v>
      </c>
      <c r="N133" s="799">
        <f t="shared" si="56"/>
        <v>312832</v>
      </c>
      <c r="O133" s="823">
        <f t="shared" si="70"/>
        <v>312832</v>
      </c>
      <c r="P133" s="823">
        <f t="shared" si="57"/>
        <v>4066816</v>
      </c>
      <c r="Q133" s="592">
        <f t="shared" si="67"/>
        <v>1</v>
      </c>
      <c r="R133" s="592">
        <f t="shared" si="71"/>
        <v>7</v>
      </c>
      <c r="S133" s="588">
        <f t="shared" si="48"/>
        <v>3.76</v>
      </c>
      <c r="T133" s="456">
        <v>83200</v>
      </c>
      <c r="U133" s="456"/>
      <c r="V133" s="456"/>
      <c r="W133" s="589" t="str">
        <f t="shared" si="49"/>
        <v>Գ-3</v>
      </c>
      <c r="X133" s="456">
        <f t="shared" si="58"/>
        <v>312832</v>
      </c>
      <c r="Y133" s="590">
        <f t="shared" si="59"/>
        <v>312832</v>
      </c>
      <c r="Z133" s="590">
        <f t="shared" si="60"/>
        <v>4066816</v>
      </c>
      <c r="AA133" s="592">
        <f t="shared" si="68"/>
        <v>1</v>
      </c>
      <c r="AB133" s="592">
        <f t="shared" si="50"/>
        <v>8</v>
      </c>
      <c r="AC133" s="588">
        <f t="shared" si="51"/>
        <v>3.88</v>
      </c>
      <c r="AD133" s="456">
        <v>83200</v>
      </c>
      <c r="AE133" s="456"/>
      <c r="AF133" s="456"/>
      <c r="AG133" s="589" t="str">
        <f t="shared" si="52"/>
        <v>Գ-3</v>
      </c>
      <c r="AH133" s="456">
        <f t="shared" si="61"/>
        <v>322816</v>
      </c>
      <c r="AI133" s="590">
        <f t="shared" si="62"/>
        <v>322816</v>
      </c>
      <c r="AJ133" s="590">
        <f t="shared" si="63"/>
        <v>4196608</v>
      </c>
      <c r="AK133" s="592">
        <f t="shared" si="69"/>
        <v>1</v>
      </c>
      <c r="AL133" s="592">
        <f t="shared" si="53"/>
        <v>9</v>
      </c>
      <c r="AM133" s="588">
        <f t="shared" si="54"/>
        <v>3.88</v>
      </c>
      <c r="AN133" s="456">
        <v>83200</v>
      </c>
      <c r="AO133" s="456"/>
      <c r="AP133" s="456"/>
      <c r="AQ133" s="589" t="str">
        <f t="shared" si="55"/>
        <v>Գ-3</v>
      </c>
      <c r="AR133" s="456">
        <f t="shared" si="64"/>
        <v>322816</v>
      </c>
      <c r="AS133" s="590">
        <f t="shared" si="65"/>
        <v>322816</v>
      </c>
      <c r="AT133" s="590">
        <f t="shared" si="66"/>
        <v>4196608</v>
      </c>
    </row>
    <row r="134" spans="2:46" s="587" customFormat="1" ht="40.5">
      <c r="B134" s="816">
        <v>113</v>
      </c>
      <c r="C134" s="849" t="s">
        <v>2499</v>
      </c>
      <c r="D134" s="828" t="s">
        <v>1961</v>
      </c>
      <c r="E134" s="818">
        <v>1997</v>
      </c>
      <c r="F134" s="831" t="s">
        <v>999</v>
      </c>
      <c r="G134" s="820">
        <v>1</v>
      </c>
      <c r="H134" s="827">
        <v>1</v>
      </c>
      <c r="I134" s="821">
        <f t="shared" si="47"/>
        <v>3.31</v>
      </c>
      <c r="J134" s="799">
        <v>83200</v>
      </c>
      <c r="K134" s="799"/>
      <c r="L134" s="799"/>
      <c r="M134" s="822" t="s">
        <v>417</v>
      </c>
      <c r="N134" s="799">
        <f t="shared" si="56"/>
        <v>275392</v>
      </c>
      <c r="O134" s="823">
        <f t="shared" si="70"/>
        <v>275392</v>
      </c>
      <c r="P134" s="823">
        <f t="shared" si="57"/>
        <v>3580096</v>
      </c>
      <c r="Q134" s="592">
        <f t="shared" si="67"/>
        <v>1</v>
      </c>
      <c r="R134" s="592">
        <f t="shared" si="71"/>
        <v>2</v>
      </c>
      <c r="S134" s="588">
        <f t="shared" si="48"/>
        <v>3.42</v>
      </c>
      <c r="T134" s="456">
        <v>83200</v>
      </c>
      <c r="U134" s="456"/>
      <c r="V134" s="456"/>
      <c r="W134" s="589" t="str">
        <f t="shared" si="49"/>
        <v>Գ-3</v>
      </c>
      <c r="X134" s="456">
        <f t="shared" si="58"/>
        <v>284544</v>
      </c>
      <c r="Y134" s="590">
        <f t="shared" si="59"/>
        <v>284544</v>
      </c>
      <c r="Z134" s="590">
        <f t="shared" si="60"/>
        <v>3699072</v>
      </c>
      <c r="AA134" s="592">
        <f t="shared" si="68"/>
        <v>1</v>
      </c>
      <c r="AB134" s="592">
        <f t="shared" si="50"/>
        <v>3</v>
      </c>
      <c r="AC134" s="588">
        <f t="shared" si="51"/>
        <v>3.53</v>
      </c>
      <c r="AD134" s="456">
        <v>83200</v>
      </c>
      <c r="AE134" s="456"/>
      <c r="AF134" s="456"/>
      <c r="AG134" s="589" t="str">
        <f t="shared" si="52"/>
        <v>Գ-3</v>
      </c>
      <c r="AH134" s="456">
        <f t="shared" si="61"/>
        <v>293696</v>
      </c>
      <c r="AI134" s="590">
        <f t="shared" si="62"/>
        <v>293696</v>
      </c>
      <c r="AJ134" s="590">
        <f t="shared" si="63"/>
        <v>3818048</v>
      </c>
      <c r="AK134" s="592">
        <f t="shared" si="69"/>
        <v>1</v>
      </c>
      <c r="AL134" s="592">
        <f t="shared" si="53"/>
        <v>4</v>
      </c>
      <c r="AM134" s="588">
        <f t="shared" si="54"/>
        <v>3.64</v>
      </c>
      <c r="AN134" s="456">
        <v>83200</v>
      </c>
      <c r="AO134" s="456"/>
      <c r="AP134" s="456"/>
      <c r="AQ134" s="589" t="str">
        <f t="shared" si="55"/>
        <v>Գ-3</v>
      </c>
      <c r="AR134" s="456">
        <f t="shared" si="64"/>
        <v>302848</v>
      </c>
      <c r="AS134" s="590">
        <f t="shared" si="65"/>
        <v>302848</v>
      </c>
      <c r="AT134" s="590">
        <f t="shared" si="66"/>
        <v>3937024</v>
      </c>
    </row>
    <row r="135" spans="2:46" s="587" customFormat="1" ht="40.5">
      <c r="B135" s="816">
        <v>114</v>
      </c>
      <c r="C135" s="849" t="s">
        <v>2500</v>
      </c>
      <c r="D135" s="828" t="s">
        <v>1961</v>
      </c>
      <c r="E135" s="818">
        <v>1998</v>
      </c>
      <c r="F135" s="831" t="s">
        <v>2498</v>
      </c>
      <c r="G135" s="820">
        <v>1</v>
      </c>
      <c r="H135" s="827">
        <v>2</v>
      </c>
      <c r="I135" s="821">
        <f>IF(G135&lt;1,0,IF(M135="Բ-1",IF(H135=0,6.94,IF(H135=1,7.17,IF(H135=2,7.41,IF(H135=3,7.66,IF(OR(H135=5,H135=4),7.92,IF(OR(H135=6,H135=7),8.18,IF(OR(H135=8,H135=9),8.46,IF(OR(H135=10,H135=11,H135=12),8.74,IF(OR(H135=13,H135=14,H135=15),9.03,IF(OR(H135=16,H135=17,H135=18),9.33,9.65)))))))))),IF(M135="Բ-2", IF(H135=0,5.71,IF(H135=1,5.89,IF(H135=2,6.09,IF(H135=3,6.29,IF(OR(H135=5,H135=4),6.5,IF(OR(H135=6,H135=7),6.72,IF(OR(H135=8,H135=9),6.94,IF(OR(H135=10,H135=11,H135=12),7.17,IF(OR(H135=13,H135=14,H135=15),7.41,IF(OR(H135=16,H135=17,H135=18),7.65,7.91)))))))))), IF(M135="Գ-1", IF(H135=0,4.7,IF(H135=1,4.86,IF(H135=2,5.01,IF(H135=3,5.18,IF(OR(H135=5,H135=4),5.35,IF(OR(H135=6,H135=7),5.52,IF(OR(H135=8,H135=9),5.71,IF(OR(H135=10,H135=11,H135=12),5.89,IF(OR(H135=13,H135=14,H135=15),6.09,IF(OR(H135=16,H135=17,H135=18),6.29,6.49)))))))))), IF(M135="Գ-2", IF(H135=0,3.88,IF(H135=1,4.01,IF(H135=2,4.14,IF(H135=3,4.27,IF(OR(H135=5,H135=4),4.41,IF(OR(H135=6,H135=7),4.55,IF(OR(H135=8,H135=9),4.7,IF(OR(H135=10,H135=11,H135=12),4.85,IF(OR(H135=13,H135=14,H135=15),5.01,IF(OR(H135=16,H135=17,H135=18),5.17,5.34)))))))))), IF(M135="Գ-3", IF(H135=0,3.21,IF(H135=1,3.31,IF(H135=2,3.42,IF(H135=3,3.53,IF(OR(H135=5,H135=4),3.64,IF(OR(H135=6,H135=7),3.76,IF(OR(H135=8,H135=9),3.88,IF(OR(H135=10,H135=11,H135=12),4.01,IF(OR(H135=13,H135=14,H135=15),4.13,IF(OR(H135=16,H135=17,H135=18),4.27,4.4)))))))))), IF(M135="Ա-1", IF(H135=0,2.66,IF(H135=1,2.75,IF(H135=2,2.83,IF(H135=3,2.92,IF(OR(H135=5,H135=4),3.02,IF(OR(H135=6,H135=7),3.11,IF(OR(H135=8,H135=9),3.21,IF(OR(H135=10,H135=11,H135=12),3.31,IF(OR(H135=13,H135=14,H135=15),3.42,IF(OR(H135=16,H135=17,H135=18),3.53,3.64)))))))))), IF(M135="Ա-2", IF(H135=0,2.28,IF(H135=1,2.35,IF(H135=2,2.43,IF(H135=3,2.5,IF(OR(H135=5,H135=4),2.58,IF(OR(H135=6,H135=7),2.66,IF(OR(H135=8,H135=9),2.75,IF(OR(H135=10,H135=11,H135=12),2.83,IF(OR(H135=13,H135=14,H135=15),2.92,IF(OR(H135=16,H135=17,H135=18),3.01,3.11)))))))))),IF(M135="Ա-3", IF(H135=0,1.96,IF(H135=1,2.02,IF(H135=2,2.08,IF(H135=3,2.15,IF(OR(H135=5,H135=4),2.21,IF(OR(H135=6,H135=7),2.28,IF(OR(H135=8,H135=9),2.35,IF(OR(H135=10,H135=11,H135=12),2.42,IF(OR(H135=13,H135=14,H135=15),2.5,IF(OR(H135=16,H135=17,H135=18),2.58,2.66)))))))))), IF(M135="Կ-1", IF(H135=0,1.68,IF(H135=1,1.73,IF(H135=2,1.79,IF(H135=3,1.84,IF(OR(H135=5,H135=4),1.9,IF(OR(H135=6,H135=7),1.96,IF(OR(H135=8,H135=9),2.02,IF(OR(H135=10,H135=11,H135=12),2.08,IF(OR(H135=13,H135=14,H135=15),2.14,IF(OR(H135=16,H135=17,H135=18),2.21,2.28)))))))))), IF(M135="Կ-2", IF(H135=0,1.45,IF(H135=1,1.49,IF(H135=2,1.54,IF(H135=3,1.59,IF(OR(H135=5,H135=4),1.63,IF(OR(H135=6,H135=7),1.68,IF(OR(H135=8,H135=9),1.73,IF(OR(H135=10,H135=11,H135=12),1.79,IF(OR(H135=13,H135=14,H135=15),1.84,IF(OR(H135=16,H135=17,H135=18),1.9,1.95)))))))))),IF(M135="Կ-3", IF(H135=0,1.25,IF(H135=1,1.29,IF(H135=2,1.33,IF(H135=3,1.37,IF(OR(H135=5,H135=4),1.41,IF(OR(H135=6,H135=7),1.45,IF(OR(H135=8,H135=9),1.49,IF(OR(H135=10,H135=11,H135=12),1.54,IF(OR(H135=13,H135=14,H135=15),1.58,IF(OR(H135=16,H135=17,H135=18),1.63,1.68)))))))))), "Error"))))))))))))</f>
        <v>1.79</v>
      </c>
      <c r="J135" s="799">
        <v>83200</v>
      </c>
      <c r="K135" s="799"/>
      <c r="L135" s="799"/>
      <c r="M135" s="822" t="s">
        <v>86</v>
      </c>
      <c r="N135" s="799">
        <f>J135*I135</f>
        <v>148928</v>
      </c>
      <c r="O135" s="823">
        <f>I135*J135+K135+L135</f>
        <v>148928</v>
      </c>
      <c r="P135" s="823">
        <f>+O135*13</f>
        <v>1936064</v>
      </c>
      <c r="Q135" s="592">
        <f>+G135</f>
        <v>1</v>
      </c>
      <c r="R135" s="592">
        <f>+H135+1</f>
        <v>3</v>
      </c>
      <c r="S135" s="588">
        <f>IF(Q135&lt;1,0,IF(W135="Բ-1",IF(R135=0,6.94,IF(R135=1,7.17,IF(R135=2,7.41,IF(R135=3,7.66,IF(OR(R135=5,R135=4),7.92,IF(OR(R135=6,R135=7),8.18,IF(OR(R135=8,R135=9),8.46,IF(OR(R135=10,R135=11,R135=12),8.74,IF(OR(R135=13,R135=14,R135=15),9.03,IF(OR(R135=16,R135=17,R135=18),9.33,9.65)))))))))),IF(W135="Բ-2", IF(R135=0,5.71,IF(R135=1,5.89,IF(R135=2,6.09,IF(R135=3,6.29,IF(OR(R135=5,R135=4),6.5,IF(OR(R135=6,R135=7),6.72,IF(OR(R135=8,R135=9),6.94,IF(OR(R135=10,R135=11,R135=12),7.17,IF(OR(R135=13,R135=14,R135=15),7.41,IF(OR(R135=16,R135=17,R135=18),7.65,7.91)))))))))), IF(W135="Գ-1", IF(R135=0,4.7,IF(R135=1,4.86,IF(R135=2,5.01,IF(R135=3,5.18,IF(OR(R135=5,R135=4),5.35,IF(OR(R135=6,R135=7),5.52,IF(OR(R135=8,R135=9),5.71,IF(OR(R135=10,R135=11,R135=12),5.89,IF(OR(R135=13,R135=14,R135=15),6.09,IF(OR(R135=16,R135=17,R135=18),6.29,6.49)))))))))), IF(W135="Գ-2", IF(R135=0,3.88,IF(R135=1,4.01,IF(R135=2,4.14,IF(R135=3,4.27,IF(OR(R135=5,R135=4),4.41,IF(OR(R135=6,R135=7),4.55,IF(OR(R135=8,R135=9),4.7,IF(OR(R135=10,R135=11,R135=12),4.85,IF(OR(R135=13,R135=14,R135=15),5.01,IF(OR(R135=16,R135=17,R135=18),5.17,5.34)))))))))), IF(W135="Գ-3", IF(R135=0,3.21,IF(R135=1,3.31,IF(R135=2,3.42,IF(R135=3,3.53,IF(OR(R135=5,R135=4),3.64,IF(OR(R135=6,R135=7),3.76,IF(OR(R135=8,R135=9),3.88,IF(OR(R135=10,R135=11,R135=12),4.01,IF(OR(R135=13,R135=14,R135=15),4.13,IF(OR(R135=16,R135=17,R135=18),4.27,4.4)))))))))), IF(W135="Ա-1", IF(R135=0,2.66,IF(R135=1,2.75,IF(R135=2,2.83,IF(R135=3,2.92,IF(OR(R135=5,R135=4),3.02,IF(OR(R135=6,R135=7),3.11,IF(OR(R135=8,R135=9),3.21,IF(OR(R135=10,R135=11,R135=12),3.31,IF(OR(R135=13,R135=14,R135=15),3.42,IF(OR(R135=16,R135=17,R135=18),3.53,3.64)))))))))), IF(W135="Ա-2", IF(R135=0,2.28,IF(R135=1,2.35,IF(R135=2,2.43,IF(R135=3,2.5,IF(OR(R135=5,R135=4),2.58,IF(OR(R135=6,R135=7),2.66,IF(OR(R135=8,R135=9),2.75,IF(OR(R135=10,R135=11,R135=12),2.83,IF(OR(R135=13,R135=14,R135=15),2.92,IF(OR(R135=16,R135=17,R135=18),3.01,3.11)))))))))),IF(W135="Ա-3", IF(R135=0,1.96,IF(R135=1,2.02,IF(R135=2,2.08,IF(R135=3,2.15,IF(OR(R135=5,R135=4),2.21,IF(OR(R135=6,R135=7),2.28,IF(OR(R135=8,R135=9),2.35,IF(OR(R135=10,R135=11,R135=12),2.42,IF(OR(R135=13,R135=14,R135=15),2.5,IF(OR(R135=16,R135=17,R135=18),2.58,2.66)))))))))), IF(W135="Կ-1", IF(R135=0,1.68,IF(R135=1,1.73,IF(R135=2,1.79,IF(R135=3,1.84,IF(OR(R135=5,R135=4),1.9,IF(OR(R135=6,R135=7),1.96,IF(OR(R135=8,R135=9),2.02,IF(OR(R135=10,R135=11,R135=12),2.08,IF(OR(R135=13,R135=14,R135=15),2.14,IF(OR(R135=16,R135=17,R135=18),2.21,2.28)))))))))), IF(W135="Կ-2", IF(R135=0,1.45,IF(R135=1,1.49,IF(R135=2,1.54,IF(R135=3,1.59,IF(OR(R135=5,R135=4),1.63,IF(OR(R135=6,R135=7),1.68,IF(OR(R135=8,R135=9),1.73,IF(OR(R135=10,R135=11,R135=12),1.79,IF(OR(R135=13,R135=14,R135=15),1.84,IF(OR(R135=16,R135=17,R135=18),1.9,1.95)))))))))),IF(W135="Կ-3", IF(R135=0,1.25,IF(R135=1,1.29,IF(R135=2,1.33,IF(R135=3,1.37,IF(OR(R135=5,R135=4),1.41,IF(OR(R135=6,R135=7),1.45,IF(OR(R135=8,R135=9),1.49,IF(OR(R135=10,R135=11,R135=12),1.54,IF(OR(R135=13,R135=14,R135=15),1.58,IF(OR(R135=16,R135=17,R135=18),1.63,1.68)))))))))), "Error"))))))))))))</f>
        <v>1.84</v>
      </c>
      <c r="T135" s="456">
        <v>83200</v>
      </c>
      <c r="U135" s="456"/>
      <c r="V135" s="456"/>
      <c r="W135" s="589" t="str">
        <f>+M135</f>
        <v>Կ-1</v>
      </c>
      <c r="X135" s="456">
        <f>T135*S135</f>
        <v>153088</v>
      </c>
      <c r="Y135" s="590">
        <f>+U135+V135+X135</f>
        <v>153088</v>
      </c>
      <c r="Z135" s="590">
        <f>+Y135*13</f>
        <v>1990144</v>
      </c>
      <c r="AA135" s="592">
        <f>+Q135</f>
        <v>1</v>
      </c>
      <c r="AB135" s="592">
        <f>+R135+1</f>
        <v>4</v>
      </c>
      <c r="AC135" s="588">
        <f>IF(AA135&lt;1,0,IF(AG135="Բ-1",IF(AB135=0,6.94,IF(AB135=1,7.17,IF(AB135=2,7.41,IF(AB135=3,7.66,IF(OR(AB135=5,AB135=4),7.92,IF(OR(AB135=6,AB135=7),8.18,IF(OR(AB135=8,AB135=9),8.46,IF(OR(AB135=10,AB135=11,AB135=12),8.74,IF(OR(AB135=13,AB135=14,AB135=15),9.03,IF(OR(AB135=16,AB135=17,AB135=18),9.33,9.65)))))))))),IF(AG135="Բ-2", IF(AB135=0,5.71,IF(AB135=1,5.89,IF(AB135=2,6.09,IF(AB135=3,6.29,IF(OR(AB135=5,AB135=4),6.5,IF(OR(AB135=6,AB135=7),6.72,IF(OR(AB135=8,AB135=9),6.94,IF(OR(AB135=10,AB135=11,AB135=12),7.17,IF(OR(AB135=13,AB135=14,AB135=15),7.41,IF(OR(AB135=16,AB135=17,AB135=18),7.65,7.91)))))))))), IF(AG135="Գ-1", IF(AB135=0,4.7,IF(AB135=1,4.86,IF(AB135=2,5.01,IF(AB135=3,5.18,IF(OR(AB135=5,AB135=4),5.35,IF(OR(AB135=6,AB135=7),5.52,IF(OR(AB135=8,AB135=9),5.71,IF(OR(AB135=10,AB135=11,AB135=12),5.89,IF(OR(AB135=13,AB135=14,AB135=15),6.09,IF(OR(AB135=16,AB135=17,AB135=18),6.29,6.49)))))))))), IF(AG135="Գ-2", IF(AB135=0,3.88,IF(AB135=1,4.01,IF(AB135=2,4.14,IF(AB135=3,4.27,IF(OR(AB135=5,AB135=4),4.41,IF(OR(AB135=6,AB135=7),4.55,IF(OR(AB135=8,AB135=9),4.7,IF(OR(AB135=10,AB135=11,AB135=12),4.85,IF(OR(AB135=13,AB135=14,AB135=15),5.01,IF(OR(AB135=16,AB135=17,AB135=18),5.17,5.34)))))))))), IF(AG135="Գ-3", IF(AB135=0,3.21,IF(AB135=1,3.31,IF(AB135=2,3.42,IF(AB135=3,3.53,IF(OR(AB135=5,AB135=4),3.64,IF(OR(AB135=6,AB135=7),3.76,IF(OR(AB135=8,AB135=9),3.88,IF(OR(AB135=10,AB135=11,AB135=12),4.01,IF(OR(AB135=13,AB135=14,AB135=15),4.13,IF(OR(AB135=16,AB135=17,AB135=18),4.27,4.4)))))))))), IF(AG135="Ա-1", IF(AB135=0,2.66,IF(AB135=1,2.75,IF(AB135=2,2.83,IF(AB135=3,2.92,IF(OR(AB135=5,AB135=4),3.02,IF(OR(AB135=6,AB135=7),3.11,IF(OR(AB135=8,AB135=9),3.21,IF(OR(AB135=10,AB135=11,AB135=12),3.31,IF(OR(AB135=13,AB135=14,AB135=15),3.42,IF(OR(AB135=16,AB135=17,AB135=18),3.53,3.64)))))))))), IF(AG135="Ա-2", IF(AB135=0,2.28,IF(AB135=1,2.35,IF(AB135=2,2.43,IF(AB135=3,2.5,IF(OR(AB135=5,AB135=4),2.58,IF(OR(AB135=6,AB135=7),2.66,IF(OR(AB135=8,AB135=9),2.75,IF(OR(AB135=10,AB135=11,AB135=12),2.83,IF(OR(AB135=13,AB135=14,AB135=15),2.92,IF(OR(AB135=16,AB135=17,AB135=18),3.01,3.11)))))))))),IF(AG135="Ա-3", IF(AB135=0,1.96,IF(AB135=1,2.02,IF(AB135=2,2.08,IF(AB135=3,2.15,IF(OR(AB135=5,AB135=4),2.21,IF(OR(AB135=6,AB135=7),2.28,IF(OR(AB135=8,AB135=9),2.35,IF(OR(AB135=10,AB135=11,AB135=12),2.42,IF(OR(AB135=13,AB135=14,AB135=15),2.5,IF(OR(AB135=16,AB135=17,AB135=18),2.58,2.66)))))))))), IF(AG135="Կ-1", IF(AB135=0,1.68,IF(AB135=1,1.73,IF(AB135=2,1.79,IF(AB135=3,1.84,IF(OR(AB135=5,AB135=4),1.9,IF(OR(AB135=6,AB135=7),1.96,IF(OR(AB135=8,AB135=9),2.02,IF(OR(AB135=10,AB135=11,AB135=12),2.08,IF(OR(AB135=13,AB135=14,AB135=15),2.14,IF(OR(AB135=16,AB135=17,AB135=18),2.21,2.28)))))))))), IF(AG135="Կ-2", IF(AB135=0,1.45,IF(AB135=1,1.49,IF(AB135=2,1.54,IF(AB135=3,1.59,IF(OR(AB135=5,AB135=4),1.63,IF(OR(AB135=6,AB135=7),1.68,IF(OR(AB135=8,AB135=9),1.73,IF(OR(AB135=10,AB135=11,AB135=12),1.79,IF(OR(AB135=13,AB135=14,AB135=15),1.84,IF(OR(AB135=16,AB135=17,AB135=18),1.9,1.95)))))))))),IF(AG135="Կ-3", IF(AB135=0,1.25,IF(AB135=1,1.29,IF(AB135=2,1.33,IF(AB135=3,1.37,IF(OR(AB135=5,AB135=4),1.41,IF(OR(AB135=6,AB135=7),1.45,IF(OR(AB135=8,AB135=9),1.49,IF(OR(AB135=10,AB135=11,AB135=12),1.54,IF(OR(AB135=13,AB135=14,AB135=15),1.58,IF(OR(AB135=16,AB135=17,AB135=18),1.63,1.68)))))))))), "Error"))))))))))))</f>
        <v>1.9</v>
      </c>
      <c r="AD135" s="456">
        <v>83200</v>
      </c>
      <c r="AE135" s="456"/>
      <c r="AF135" s="456"/>
      <c r="AG135" s="589" t="str">
        <f>+W135</f>
        <v>Կ-1</v>
      </c>
      <c r="AH135" s="456">
        <f>AD135*AC135</f>
        <v>158080</v>
      </c>
      <c r="AI135" s="590">
        <f>AH135+AE135+AF135</f>
        <v>158080</v>
      </c>
      <c r="AJ135" s="590">
        <f>+AI135*13</f>
        <v>2055040</v>
      </c>
      <c r="AK135" s="592">
        <f>+AA135</f>
        <v>1</v>
      </c>
      <c r="AL135" s="592">
        <f>+AB135+1</f>
        <v>5</v>
      </c>
      <c r="AM135" s="588">
        <f>IF(AK135&lt;1,0,IF(AQ135="Բ-1",IF(AL135=0,6.94,IF(AL135=1,7.17,IF(AL135=2,7.41,IF(AL135=3,7.66,IF(OR(AL135=5,AL135=4),7.92,IF(OR(AL135=6,AL135=7),8.18,IF(OR(AL135=8,AL135=9),8.46,IF(OR(AL135=10,AL135=11,AL135=12),8.74,IF(OR(AL135=13,AL135=14,AL135=15),9.03,IF(OR(AL135=16,AL135=17,AL135=18),9.33,9.65)))))))))),IF(AQ135="Բ-2", IF(AL135=0,5.71,IF(AL135=1,5.89,IF(AL135=2,6.09,IF(AL135=3,6.29,IF(OR(AL135=5,AL135=4),6.5,IF(OR(AL135=6,AL135=7),6.72,IF(OR(AL135=8,AL135=9),6.94,IF(OR(AL135=10,AL135=11,AL135=12),7.17,IF(OR(AL135=13,AL135=14,AL135=15),7.41,IF(OR(AL135=16,AL135=17,AL135=18),7.65,7.91)))))))))), IF(AQ135="Գ-1", IF(AL135=0,4.7,IF(AL135=1,4.86,IF(AL135=2,5.01,IF(AL135=3,5.18,IF(OR(AL135=5,AL135=4),5.35,IF(OR(AL135=6,AL135=7),5.52,IF(OR(AL135=8,AL135=9),5.71,IF(OR(AL135=10,AL135=11,AL135=12),5.89,IF(OR(AL135=13,AL135=14,AL135=15),6.09,IF(OR(AL135=16,AL135=17,AL135=18),6.29,6.49)))))))))), IF(AQ135="Գ-2", IF(AL135=0,3.88,IF(AL135=1,4.01,IF(AL135=2,4.14,IF(AL135=3,4.27,IF(OR(AL135=5,AL135=4),4.41,IF(OR(AL135=6,AL135=7),4.55,IF(OR(AL135=8,AL135=9),4.7,IF(OR(AL135=10,AL135=11,AL135=12),4.85,IF(OR(AL135=13,AL135=14,AL135=15),5.01,IF(OR(AL135=16,AL135=17,AL135=18),5.17,5.34)))))))))), IF(AQ135="Գ-3", IF(AL135=0,3.21,IF(AL135=1,3.31,IF(AL135=2,3.42,IF(AL135=3,3.53,IF(OR(AL135=5,AL135=4),3.64,IF(OR(AL135=6,AL135=7),3.76,IF(OR(AL135=8,AL135=9),3.88,IF(OR(AL135=10,AL135=11,AL135=12),4.01,IF(OR(AL135=13,AL135=14,AL135=15),4.13,IF(OR(AL135=16,AL135=17,AL135=18),4.27,4.4)))))))))), IF(AQ135="Ա-1", IF(AL135=0,2.66,IF(AL135=1,2.75,IF(AL135=2,2.83,IF(AL135=3,2.92,IF(OR(AL135=5,AL135=4),3.02,IF(OR(AL135=6,AL135=7),3.11,IF(OR(AL135=8,AL135=9),3.21,IF(OR(AL135=10,AL135=11,AL135=12),3.31,IF(OR(AL135=13,AL135=14,AL135=15),3.42,IF(OR(AL135=16,AL135=17,AL135=18),3.53,3.64)))))))))), IF(AQ135="Ա-2", IF(AL135=0,2.28,IF(AL135=1,2.35,IF(AL135=2,2.43,IF(AL135=3,2.5,IF(OR(AL135=5,AL135=4),2.58,IF(OR(AL135=6,AL135=7),2.66,IF(OR(AL135=8,AL135=9),2.75,IF(OR(AL135=10,AL135=11,AL135=12),2.83,IF(OR(AL135=13,AL135=14,AL135=15),2.92,IF(OR(AL135=16,AL135=17,AL135=18),3.01,3.11)))))))))),IF(AQ135="Ա-3", IF(AL135=0,1.96,IF(AL135=1,2.02,IF(AL135=2,2.08,IF(AL135=3,2.15,IF(OR(AL135=5,AL135=4),2.21,IF(OR(AL135=6,AL135=7),2.28,IF(OR(AL135=8,AL135=9),2.35,IF(OR(AL135=10,AL135=11,AL135=12),2.42,IF(OR(AL135=13,AL135=14,AL135=15),2.5,IF(OR(AL135=16,AL135=17,AL135=18),2.58,2.66)))))))))), IF(AQ135="Կ-1", IF(AL135=0,1.68,IF(AL135=1,1.73,IF(AL135=2,1.79,IF(AL135=3,1.84,IF(OR(AL135=5,AL135=4),1.9,IF(OR(AL135=6,AL135=7),1.96,IF(OR(AL135=8,AL135=9),2.02,IF(OR(AL135=10,AL135=11,AL135=12),2.08,IF(OR(AL135=13,AL135=14,AL135=15),2.14,IF(OR(AL135=16,AL135=17,AL135=18),2.21,2.28)))))))))), IF(AQ135="Կ-2", IF(AL135=0,1.45,IF(AL135=1,1.49,IF(AL135=2,1.54,IF(AL135=3,1.59,IF(OR(AL135=5,AL135=4),1.63,IF(OR(AL135=6,AL135=7),1.68,IF(OR(AL135=8,AL135=9),1.73,IF(OR(AL135=10,AL135=11,AL135=12),1.79,IF(OR(AL135=13,AL135=14,AL135=15),1.84,IF(OR(AL135=16,AL135=17,AL135=18),1.9,1.95)))))))))),IF(AQ135="Կ-3", IF(AL135=0,1.25,IF(AL135=1,1.29,IF(AL135=2,1.33,IF(AL135=3,1.37,IF(OR(AL135=5,AL135=4),1.41,IF(OR(AL135=6,AL135=7),1.45,IF(OR(AL135=8,AL135=9),1.49,IF(OR(AL135=10,AL135=11,AL135=12),1.54,IF(OR(AL135=13,AL135=14,AL135=15),1.58,IF(OR(AL135=16,AL135=17,AL135=18),1.63,1.68)))))))))), "Error"))))))))))))</f>
        <v>1.9</v>
      </c>
      <c r="AN135" s="456">
        <v>83200</v>
      </c>
      <c r="AO135" s="456"/>
      <c r="AP135" s="456"/>
      <c r="AQ135" s="589" t="str">
        <f>+AG135</f>
        <v>Կ-1</v>
      </c>
      <c r="AR135" s="456">
        <f>AN135*AM135</f>
        <v>158080</v>
      </c>
      <c r="AS135" s="590">
        <f>AR135+AO135+AP135</f>
        <v>158080</v>
      </c>
      <c r="AT135" s="590">
        <f>+AS135*13</f>
        <v>2055040</v>
      </c>
    </row>
    <row r="136" spans="2:46" s="587" customFormat="1" ht="13.5">
      <c r="B136" s="816">
        <v>115</v>
      </c>
      <c r="C136" s="849" t="s">
        <v>1603</v>
      </c>
      <c r="D136" s="828" t="s">
        <v>1961</v>
      </c>
      <c r="E136" s="818">
        <v>1963</v>
      </c>
      <c r="F136" s="831" t="s">
        <v>96</v>
      </c>
      <c r="G136" s="820">
        <v>1</v>
      </c>
      <c r="H136" s="827">
        <v>3</v>
      </c>
      <c r="I136" s="821">
        <f t="shared" si="47"/>
        <v>5.18</v>
      </c>
      <c r="J136" s="799">
        <v>83200</v>
      </c>
      <c r="K136" s="799"/>
      <c r="L136" s="799"/>
      <c r="M136" s="822" t="s">
        <v>82</v>
      </c>
      <c r="N136" s="799">
        <f t="shared" si="56"/>
        <v>430976</v>
      </c>
      <c r="O136" s="823">
        <f t="shared" si="70"/>
        <v>430976</v>
      </c>
      <c r="P136" s="823">
        <f t="shared" si="57"/>
        <v>5602688</v>
      </c>
      <c r="Q136" s="592">
        <f t="shared" si="67"/>
        <v>1</v>
      </c>
      <c r="R136" s="592">
        <f t="shared" si="71"/>
        <v>4</v>
      </c>
      <c r="S136" s="588">
        <f t="shared" si="48"/>
        <v>5.35</v>
      </c>
      <c r="T136" s="456">
        <v>83200</v>
      </c>
      <c r="U136" s="456"/>
      <c r="V136" s="456"/>
      <c r="W136" s="589" t="str">
        <f t="shared" si="49"/>
        <v>Գ-1</v>
      </c>
      <c r="X136" s="456">
        <f t="shared" si="58"/>
        <v>445119.99999999994</v>
      </c>
      <c r="Y136" s="590">
        <f t="shared" si="59"/>
        <v>445119.99999999994</v>
      </c>
      <c r="Z136" s="590">
        <f t="shared" si="60"/>
        <v>5786559.9999999991</v>
      </c>
      <c r="AA136" s="592">
        <f t="shared" si="68"/>
        <v>1</v>
      </c>
      <c r="AB136" s="592">
        <f t="shared" si="50"/>
        <v>5</v>
      </c>
      <c r="AC136" s="588">
        <f t="shared" si="51"/>
        <v>5.35</v>
      </c>
      <c r="AD136" s="456">
        <v>83200</v>
      </c>
      <c r="AE136" s="456"/>
      <c r="AF136" s="456"/>
      <c r="AG136" s="589" t="str">
        <f t="shared" si="52"/>
        <v>Գ-1</v>
      </c>
      <c r="AH136" s="456">
        <f t="shared" si="61"/>
        <v>445119.99999999994</v>
      </c>
      <c r="AI136" s="590">
        <f t="shared" si="62"/>
        <v>445119.99999999994</v>
      </c>
      <c r="AJ136" s="590">
        <f t="shared" si="63"/>
        <v>5786559.9999999991</v>
      </c>
      <c r="AK136" s="592">
        <f t="shared" si="69"/>
        <v>1</v>
      </c>
      <c r="AL136" s="592">
        <f t="shared" si="53"/>
        <v>6</v>
      </c>
      <c r="AM136" s="588">
        <f t="shared" si="54"/>
        <v>5.52</v>
      </c>
      <c r="AN136" s="456">
        <v>83200</v>
      </c>
      <c r="AO136" s="456"/>
      <c r="AP136" s="456"/>
      <c r="AQ136" s="589" t="str">
        <f t="shared" si="55"/>
        <v>Գ-1</v>
      </c>
      <c r="AR136" s="456">
        <f t="shared" si="64"/>
        <v>459263.99999999994</v>
      </c>
      <c r="AS136" s="590">
        <f t="shared" si="65"/>
        <v>459263.99999999994</v>
      </c>
      <c r="AT136" s="590">
        <f t="shared" si="66"/>
        <v>5970431.9999999991</v>
      </c>
    </row>
    <row r="137" spans="2:46" s="587" customFormat="1" ht="27">
      <c r="B137" s="816">
        <v>116</v>
      </c>
      <c r="C137" s="931" t="s">
        <v>78</v>
      </c>
      <c r="D137" s="932"/>
      <c r="E137" s="933"/>
      <c r="F137" s="934" t="s">
        <v>3381</v>
      </c>
      <c r="G137" s="935">
        <v>1</v>
      </c>
      <c r="H137" s="936">
        <v>6</v>
      </c>
      <c r="I137" s="937">
        <f>IF(G137&lt;1,0,IF(M137="Բ-1",IF(H137=0,6.94,IF(H137=1,7.17,IF(H137=2,7.41,IF(H137=3,7.66,IF(OR(H137=5,H137=4),7.92,IF(OR(H137=6,H137=7),8.18,IF(OR(H137=8,H137=9),8.46,IF(OR(H137=10,H137=11,H137=12),8.74,IF(OR(H137=13,H137=14,H137=15),9.03,IF(OR(H137=16,H137=17,H137=18),9.33,9.65)))))))))),IF(M137="Բ-2", IF(H137=0,5.71,IF(H137=1,5.89,IF(H137=2,6.09,IF(H137=3,6.29,IF(OR(H137=5,H137=4),6.5,IF(OR(H137=6,H137=7),6.72,IF(OR(H137=8,H137=9),6.94,IF(OR(H137=10,H137=11,H137=12),7.17,IF(OR(H137=13,H137=14,H137=15),7.41,IF(OR(H137=16,H137=17,H137=18),7.65,7.91)))))))))), IF(M137="Գ-1", IF(H137=0,4.7,IF(H137=1,4.86,IF(H137=2,5.01,IF(H137=3,5.18,IF(OR(H137=5,H137=4),5.35,IF(OR(H137=6,H137=7),5.52,IF(OR(H137=8,H137=9),5.71,IF(OR(H137=10,H137=11,H137=12),5.89,IF(OR(H137=13,H137=14,H137=15),6.09,IF(OR(H137=16,H137=17,H137=18),6.29,6.49)))))))))), IF(M137="Գ-2", IF(H137=0,3.88,IF(H137=1,4.01,IF(H137=2,4.14,IF(H137=3,4.27,IF(OR(H137=5,H137=4),4.41,IF(OR(H137=6,H137=7),4.55,IF(OR(H137=8,H137=9),4.7,IF(OR(H137=10,H137=11,H137=12),4.85,IF(OR(H137=13,H137=14,H137=15),5.01,IF(OR(H137=16,H137=17,H137=18),5.17,5.34)))))))))), IF(M137="Գ-3", IF(H137=0,3.21,IF(H137=1,3.31,IF(H137=2,3.42,IF(H137=3,3.53,IF(OR(H137=5,H137=4),3.64,IF(OR(H137=6,H137=7),3.76,IF(OR(H137=8,H137=9),3.88,IF(OR(H137=10,H137=11,H137=12),4.01,IF(OR(H137=13,H137=14,H137=15),4.13,IF(OR(H137=16,H137=17,H137=18),4.27,4.4)))))))))), IF(M137="Ա-1", IF(H137=0,2.66,IF(H137=1,2.75,IF(H137=2,2.83,IF(H137=3,2.92,IF(OR(H137=5,H137=4),3.02,IF(OR(H137=6,H137=7),3.11,IF(OR(H137=8,H137=9),3.21,IF(OR(H137=10,H137=11,H137=12),3.31,IF(OR(H137=13,H137=14,H137=15),3.42,IF(OR(H137=16,H137=17,H137=18),3.53,3.64)))))))))), IF(M137="Ա-2", IF(H137=0,2.28,IF(H137=1,2.35,IF(H137=2,2.43,IF(H137=3,2.5,IF(OR(H137=5,H137=4),2.58,IF(OR(H137=6,H137=7),2.66,IF(OR(H137=8,H137=9),2.75,IF(OR(H137=10,H137=11,H137=12),2.83,IF(OR(H137=13,H137=14,H137=15),2.92,IF(OR(H137=16,H137=17,H137=18),3.01,3.11)))))))))),IF(M137="Ա-3", IF(H137=0,1.96,IF(H137=1,2.02,IF(H137=2,2.08,IF(H137=3,2.15,IF(OR(H137=5,H137=4),2.21,IF(OR(H137=6,H137=7),2.28,IF(OR(H137=8,H137=9),2.35,IF(OR(H137=10,H137=11,H137=12),2.42,IF(OR(H137=13,H137=14,H137=15),2.5,IF(OR(H137=16,H137=17,H137=18),2.58,2.66)))))))))), IF(M137="Կ-1", IF(H137=0,1.68,IF(H137=1,1.73,IF(H137=2,1.79,IF(H137=3,1.84,IF(OR(H137=5,H137=4),1.9,IF(OR(H137=6,H137=7),1.96,IF(OR(H137=8,H137=9),2.02,IF(OR(H137=10,H137=11,H137=12),2.08,IF(OR(H137=13,H137=14,H137=15),2.14,IF(OR(H137=16,H137=17,H137=18),2.21,2.28)))))))))), IF(M137="Կ-2", IF(H137=0,1.45,IF(H137=1,1.49,IF(H137=2,1.54,IF(H137=3,1.59,IF(OR(H137=5,H137=4),1.63,IF(OR(H137=6,H137=7),1.68,IF(OR(H137=8,H137=9),1.73,IF(OR(H137=10,H137=11,H137=12),1.79,IF(OR(H137=13,H137=14,H137=15),1.84,IF(OR(H137=16,H137=17,H137=18),1.9,1.95)))))))))),IF(M137="Կ-3", IF(H137=0,1.25,IF(H137=1,1.29,IF(H137=2,1.33,IF(H137=3,1.37,IF(OR(H137=5,H137=4),1.41,IF(OR(H137=6,H137=7),1.45,IF(OR(H137=8,H137=9),1.49,IF(OR(H137=10,H137=11,H137=12),1.54,IF(OR(H137=13,H137=14,H137=15),1.58,IF(OR(H137=16,H137=17,H137=18),1.63,1.68)))))))))), "Error"))))))))))))</f>
        <v>4.55</v>
      </c>
      <c r="J137" s="938">
        <v>83200</v>
      </c>
      <c r="K137" s="938"/>
      <c r="L137" s="938"/>
      <c r="M137" s="939" t="s">
        <v>83</v>
      </c>
      <c r="N137" s="938">
        <f>J137*I137</f>
        <v>378560</v>
      </c>
      <c r="O137" s="940">
        <f>I137*J137+K137+L137</f>
        <v>378560</v>
      </c>
      <c r="P137" s="940">
        <f>+O137*13</f>
        <v>4921280</v>
      </c>
      <c r="Q137" s="592">
        <f>+G137</f>
        <v>1</v>
      </c>
      <c r="R137" s="592">
        <f>+H137+1</f>
        <v>7</v>
      </c>
      <c r="S137" s="588">
        <f>IF(Q137&lt;1,0,IF(W137="Բ-1",IF(R137=0,6.94,IF(R137=1,7.17,IF(R137=2,7.41,IF(R137=3,7.66,IF(OR(R137=5,R137=4),7.92,IF(OR(R137=6,R137=7),8.18,IF(OR(R137=8,R137=9),8.46,IF(OR(R137=10,R137=11,R137=12),8.74,IF(OR(R137=13,R137=14,R137=15),9.03,IF(OR(R137=16,R137=17,R137=18),9.33,9.65)))))))))),IF(W137="Բ-2", IF(R137=0,5.71,IF(R137=1,5.89,IF(R137=2,6.09,IF(R137=3,6.29,IF(OR(R137=5,R137=4),6.5,IF(OR(R137=6,R137=7),6.72,IF(OR(R137=8,R137=9),6.94,IF(OR(R137=10,R137=11,R137=12),7.17,IF(OR(R137=13,R137=14,R137=15),7.41,IF(OR(R137=16,R137=17,R137=18),7.65,7.91)))))))))), IF(W137="Գ-1", IF(R137=0,4.7,IF(R137=1,4.86,IF(R137=2,5.01,IF(R137=3,5.18,IF(OR(R137=5,R137=4),5.35,IF(OR(R137=6,R137=7),5.52,IF(OR(R137=8,R137=9),5.71,IF(OR(R137=10,R137=11,R137=12),5.89,IF(OR(R137=13,R137=14,R137=15),6.09,IF(OR(R137=16,R137=17,R137=18),6.29,6.49)))))))))), IF(W137="Գ-2", IF(R137=0,3.88,IF(R137=1,4.01,IF(R137=2,4.14,IF(R137=3,4.27,IF(OR(R137=5,R137=4),4.41,IF(OR(R137=6,R137=7),4.55,IF(OR(R137=8,R137=9),4.7,IF(OR(R137=10,R137=11,R137=12),4.85,IF(OR(R137=13,R137=14,R137=15),5.01,IF(OR(R137=16,R137=17,R137=18),5.17,5.34)))))))))), IF(W137="Գ-3", IF(R137=0,3.21,IF(R137=1,3.31,IF(R137=2,3.42,IF(R137=3,3.53,IF(OR(R137=5,R137=4),3.64,IF(OR(R137=6,R137=7),3.76,IF(OR(R137=8,R137=9),3.88,IF(OR(R137=10,R137=11,R137=12),4.01,IF(OR(R137=13,R137=14,R137=15),4.13,IF(OR(R137=16,R137=17,R137=18),4.27,4.4)))))))))), IF(W137="Ա-1", IF(R137=0,2.66,IF(R137=1,2.75,IF(R137=2,2.83,IF(R137=3,2.92,IF(OR(R137=5,R137=4),3.02,IF(OR(R137=6,R137=7),3.11,IF(OR(R137=8,R137=9),3.21,IF(OR(R137=10,R137=11,R137=12),3.31,IF(OR(R137=13,R137=14,R137=15),3.42,IF(OR(R137=16,R137=17,R137=18),3.53,3.64)))))))))), IF(W137="Ա-2", IF(R137=0,2.28,IF(R137=1,2.35,IF(R137=2,2.43,IF(R137=3,2.5,IF(OR(R137=5,R137=4),2.58,IF(OR(R137=6,R137=7),2.66,IF(OR(R137=8,R137=9),2.75,IF(OR(R137=10,R137=11,R137=12),2.83,IF(OR(R137=13,R137=14,R137=15),2.92,IF(OR(R137=16,R137=17,R137=18),3.01,3.11)))))))))),IF(W137="Ա-3", IF(R137=0,1.96,IF(R137=1,2.02,IF(R137=2,2.08,IF(R137=3,2.15,IF(OR(R137=5,R137=4),2.21,IF(OR(R137=6,R137=7),2.28,IF(OR(R137=8,R137=9),2.35,IF(OR(R137=10,R137=11,R137=12),2.42,IF(OR(R137=13,R137=14,R137=15),2.5,IF(OR(R137=16,R137=17,R137=18),2.58,2.66)))))))))), IF(W137="Կ-1", IF(R137=0,1.68,IF(R137=1,1.73,IF(R137=2,1.79,IF(R137=3,1.84,IF(OR(R137=5,R137=4),1.9,IF(OR(R137=6,R137=7),1.96,IF(OR(R137=8,R137=9),2.02,IF(OR(R137=10,R137=11,R137=12),2.08,IF(OR(R137=13,R137=14,R137=15),2.14,IF(OR(R137=16,R137=17,R137=18),2.21,2.28)))))))))), IF(W137="Կ-2", IF(R137=0,1.45,IF(R137=1,1.49,IF(R137=2,1.54,IF(R137=3,1.59,IF(OR(R137=5,R137=4),1.63,IF(OR(R137=6,R137=7),1.68,IF(OR(R137=8,R137=9),1.73,IF(OR(R137=10,R137=11,R137=12),1.79,IF(OR(R137=13,R137=14,R137=15),1.84,IF(OR(R137=16,R137=17,R137=18),1.9,1.95)))))))))),IF(W137="Կ-3", IF(R137=0,1.25,IF(R137=1,1.29,IF(R137=2,1.33,IF(R137=3,1.37,IF(OR(R137=5,R137=4),1.41,IF(OR(R137=6,R137=7),1.45,IF(OR(R137=8,R137=9),1.49,IF(OR(R137=10,R137=11,R137=12),1.54,IF(OR(R137=13,R137=14,R137=15),1.58,IF(OR(R137=16,R137=17,R137=18),1.63,1.68)))))))))), "Error"))))))))))))</f>
        <v>4.55</v>
      </c>
      <c r="T137" s="456">
        <v>83200</v>
      </c>
      <c r="U137" s="456"/>
      <c r="V137" s="456"/>
      <c r="W137" s="589" t="str">
        <f>+M137</f>
        <v>Գ-2</v>
      </c>
      <c r="X137" s="456">
        <f>T137*S137</f>
        <v>378560</v>
      </c>
      <c r="Y137" s="590">
        <f>+U137+V137+X137</f>
        <v>378560</v>
      </c>
      <c r="Z137" s="590">
        <f>+Y137*13</f>
        <v>4921280</v>
      </c>
      <c r="AA137" s="592">
        <f>+Q137</f>
        <v>1</v>
      </c>
      <c r="AB137" s="592">
        <f>+R137+1</f>
        <v>8</v>
      </c>
      <c r="AC137" s="588">
        <f>IF(AA137&lt;1,0,IF(AG137="Բ-1",IF(AB137=0,6.94,IF(AB137=1,7.17,IF(AB137=2,7.41,IF(AB137=3,7.66,IF(OR(AB137=5,AB137=4),7.92,IF(OR(AB137=6,AB137=7),8.18,IF(OR(AB137=8,AB137=9),8.46,IF(OR(AB137=10,AB137=11,AB137=12),8.74,IF(OR(AB137=13,AB137=14,AB137=15),9.03,IF(OR(AB137=16,AB137=17,AB137=18),9.33,9.65)))))))))),IF(AG137="Բ-2", IF(AB137=0,5.71,IF(AB137=1,5.89,IF(AB137=2,6.09,IF(AB137=3,6.29,IF(OR(AB137=5,AB137=4),6.5,IF(OR(AB137=6,AB137=7),6.72,IF(OR(AB137=8,AB137=9),6.94,IF(OR(AB137=10,AB137=11,AB137=12),7.17,IF(OR(AB137=13,AB137=14,AB137=15),7.41,IF(OR(AB137=16,AB137=17,AB137=18),7.65,7.91)))))))))), IF(AG137="Գ-1", IF(AB137=0,4.7,IF(AB137=1,4.86,IF(AB137=2,5.01,IF(AB137=3,5.18,IF(OR(AB137=5,AB137=4),5.35,IF(OR(AB137=6,AB137=7),5.52,IF(OR(AB137=8,AB137=9),5.71,IF(OR(AB137=10,AB137=11,AB137=12),5.89,IF(OR(AB137=13,AB137=14,AB137=15),6.09,IF(OR(AB137=16,AB137=17,AB137=18),6.29,6.49)))))))))), IF(AG137="Գ-2", IF(AB137=0,3.88,IF(AB137=1,4.01,IF(AB137=2,4.14,IF(AB137=3,4.27,IF(OR(AB137=5,AB137=4),4.41,IF(OR(AB137=6,AB137=7),4.55,IF(OR(AB137=8,AB137=9),4.7,IF(OR(AB137=10,AB137=11,AB137=12),4.85,IF(OR(AB137=13,AB137=14,AB137=15),5.01,IF(OR(AB137=16,AB137=17,AB137=18),5.17,5.34)))))))))), IF(AG137="Գ-3", IF(AB137=0,3.21,IF(AB137=1,3.31,IF(AB137=2,3.42,IF(AB137=3,3.53,IF(OR(AB137=5,AB137=4),3.64,IF(OR(AB137=6,AB137=7),3.76,IF(OR(AB137=8,AB137=9),3.88,IF(OR(AB137=10,AB137=11,AB137=12),4.01,IF(OR(AB137=13,AB137=14,AB137=15),4.13,IF(OR(AB137=16,AB137=17,AB137=18),4.27,4.4)))))))))), IF(AG137="Ա-1", IF(AB137=0,2.66,IF(AB137=1,2.75,IF(AB137=2,2.83,IF(AB137=3,2.92,IF(OR(AB137=5,AB137=4),3.02,IF(OR(AB137=6,AB137=7),3.11,IF(OR(AB137=8,AB137=9),3.21,IF(OR(AB137=10,AB137=11,AB137=12),3.31,IF(OR(AB137=13,AB137=14,AB137=15),3.42,IF(OR(AB137=16,AB137=17,AB137=18),3.53,3.64)))))))))), IF(AG137="Ա-2", IF(AB137=0,2.28,IF(AB137=1,2.35,IF(AB137=2,2.43,IF(AB137=3,2.5,IF(OR(AB137=5,AB137=4),2.58,IF(OR(AB137=6,AB137=7),2.66,IF(OR(AB137=8,AB137=9),2.75,IF(OR(AB137=10,AB137=11,AB137=12),2.83,IF(OR(AB137=13,AB137=14,AB137=15),2.92,IF(OR(AB137=16,AB137=17,AB137=18),3.01,3.11)))))))))),IF(AG137="Ա-3", IF(AB137=0,1.96,IF(AB137=1,2.02,IF(AB137=2,2.08,IF(AB137=3,2.15,IF(OR(AB137=5,AB137=4),2.21,IF(OR(AB137=6,AB137=7),2.28,IF(OR(AB137=8,AB137=9),2.35,IF(OR(AB137=10,AB137=11,AB137=12),2.42,IF(OR(AB137=13,AB137=14,AB137=15),2.5,IF(OR(AB137=16,AB137=17,AB137=18),2.58,2.66)))))))))), IF(AG137="Կ-1", IF(AB137=0,1.68,IF(AB137=1,1.73,IF(AB137=2,1.79,IF(AB137=3,1.84,IF(OR(AB137=5,AB137=4),1.9,IF(OR(AB137=6,AB137=7),1.96,IF(OR(AB137=8,AB137=9),2.02,IF(OR(AB137=10,AB137=11,AB137=12),2.08,IF(OR(AB137=13,AB137=14,AB137=15),2.14,IF(OR(AB137=16,AB137=17,AB137=18),2.21,2.28)))))))))), IF(AG137="Կ-2", IF(AB137=0,1.45,IF(AB137=1,1.49,IF(AB137=2,1.54,IF(AB137=3,1.59,IF(OR(AB137=5,AB137=4),1.63,IF(OR(AB137=6,AB137=7),1.68,IF(OR(AB137=8,AB137=9),1.73,IF(OR(AB137=10,AB137=11,AB137=12),1.79,IF(OR(AB137=13,AB137=14,AB137=15),1.84,IF(OR(AB137=16,AB137=17,AB137=18),1.9,1.95)))))))))),IF(AG137="Կ-3", IF(AB137=0,1.25,IF(AB137=1,1.29,IF(AB137=2,1.33,IF(AB137=3,1.37,IF(OR(AB137=5,AB137=4),1.41,IF(OR(AB137=6,AB137=7),1.45,IF(OR(AB137=8,AB137=9),1.49,IF(OR(AB137=10,AB137=11,AB137=12),1.54,IF(OR(AB137=13,AB137=14,AB137=15),1.58,IF(OR(AB137=16,AB137=17,AB137=18),1.63,1.68)))))))))), "Error"))))))))))))</f>
        <v>4.7</v>
      </c>
      <c r="AD137" s="456">
        <v>83200</v>
      </c>
      <c r="AE137" s="456"/>
      <c r="AF137" s="456"/>
      <c r="AG137" s="589" t="str">
        <f>+W137</f>
        <v>Գ-2</v>
      </c>
      <c r="AH137" s="456">
        <f>AD137*AC137</f>
        <v>391040</v>
      </c>
      <c r="AI137" s="590">
        <f>AH137+AE137+AF137</f>
        <v>391040</v>
      </c>
      <c r="AJ137" s="590">
        <f>+AI137*13</f>
        <v>5083520</v>
      </c>
      <c r="AK137" s="592">
        <f>+AA137</f>
        <v>1</v>
      </c>
      <c r="AL137" s="592">
        <f>+AB137+1</f>
        <v>9</v>
      </c>
      <c r="AM137" s="588">
        <f>IF(AK137&lt;1,0,IF(AQ137="Բ-1",IF(AL137=0,6.94,IF(AL137=1,7.17,IF(AL137=2,7.41,IF(AL137=3,7.66,IF(OR(AL137=5,AL137=4),7.92,IF(OR(AL137=6,AL137=7),8.18,IF(OR(AL137=8,AL137=9),8.46,IF(OR(AL137=10,AL137=11,AL137=12),8.74,IF(OR(AL137=13,AL137=14,AL137=15),9.03,IF(OR(AL137=16,AL137=17,AL137=18),9.33,9.65)))))))))),IF(AQ137="Բ-2", IF(AL137=0,5.71,IF(AL137=1,5.89,IF(AL137=2,6.09,IF(AL137=3,6.29,IF(OR(AL137=5,AL137=4),6.5,IF(OR(AL137=6,AL137=7),6.72,IF(OR(AL137=8,AL137=9),6.94,IF(OR(AL137=10,AL137=11,AL137=12),7.17,IF(OR(AL137=13,AL137=14,AL137=15),7.41,IF(OR(AL137=16,AL137=17,AL137=18),7.65,7.91)))))))))), IF(AQ137="Գ-1", IF(AL137=0,4.7,IF(AL137=1,4.86,IF(AL137=2,5.01,IF(AL137=3,5.18,IF(OR(AL137=5,AL137=4),5.35,IF(OR(AL137=6,AL137=7),5.52,IF(OR(AL137=8,AL137=9),5.71,IF(OR(AL137=10,AL137=11,AL137=12),5.89,IF(OR(AL137=13,AL137=14,AL137=15),6.09,IF(OR(AL137=16,AL137=17,AL137=18),6.29,6.49)))))))))), IF(AQ137="Գ-2", IF(AL137=0,3.88,IF(AL137=1,4.01,IF(AL137=2,4.14,IF(AL137=3,4.27,IF(OR(AL137=5,AL137=4),4.41,IF(OR(AL137=6,AL137=7),4.55,IF(OR(AL137=8,AL137=9),4.7,IF(OR(AL137=10,AL137=11,AL137=12),4.85,IF(OR(AL137=13,AL137=14,AL137=15),5.01,IF(OR(AL137=16,AL137=17,AL137=18),5.17,5.34)))))))))), IF(AQ137="Գ-3", IF(AL137=0,3.21,IF(AL137=1,3.31,IF(AL137=2,3.42,IF(AL137=3,3.53,IF(OR(AL137=5,AL137=4),3.64,IF(OR(AL137=6,AL137=7),3.76,IF(OR(AL137=8,AL137=9),3.88,IF(OR(AL137=10,AL137=11,AL137=12),4.01,IF(OR(AL137=13,AL137=14,AL137=15),4.13,IF(OR(AL137=16,AL137=17,AL137=18),4.27,4.4)))))))))), IF(AQ137="Ա-1", IF(AL137=0,2.66,IF(AL137=1,2.75,IF(AL137=2,2.83,IF(AL137=3,2.92,IF(OR(AL137=5,AL137=4),3.02,IF(OR(AL137=6,AL137=7),3.11,IF(OR(AL137=8,AL137=9),3.21,IF(OR(AL137=10,AL137=11,AL137=12),3.31,IF(OR(AL137=13,AL137=14,AL137=15),3.42,IF(OR(AL137=16,AL137=17,AL137=18),3.53,3.64)))))))))), IF(AQ137="Ա-2", IF(AL137=0,2.28,IF(AL137=1,2.35,IF(AL137=2,2.43,IF(AL137=3,2.5,IF(OR(AL137=5,AL137=4),2.58,IF(OR(AL137=6,AL137=7),2.66,IF(OR(AL137=8,AL137=9),2.75,IF(OR(AL137=10,AL137=11,AL137=12),2.83,IF(OR(AL137=13,AL137=14,AL137=15),2.92,IF(OR(AL137=16,AL137=17,AL137=18),3.01,3.11)))))))))),IF(AQ137="Ա-3", IF(AL137=0,1.96,IF(AL137=1,2.02,IF(AL137=2,2.08,IF(AL137=3,2.15,IF(OR(AL137=5,AL137=4),2.21,IF(OR(AL137=6,AL137=7),2.28,IF(OR(AL137=8,AL137=9),2.35,IF(OR(AL137=10,AL137=11,AL137=12),2.42,IF(OR(AL137=13,AL137=14,AL137=15),2.5,IF(OR(AL137=16,AL137=17,AL137=18),2.58,2.66)))))))))), IF(AQ137="Կ-1", IF(AL137=0,1.68,IF(AL137=1,1.73,IF(AL137=2,1.79,IF(AL137=3,1.84,IF(OR(AL137=5,AL137=4),1.9,IF(OR(AL137=6,AL137=7),1.96,IF(OR(AL137=8,AL137=9),2.02,IF(OR(AL137=10,AL137=11,AL137=12),2.08,IF(OR(AL137=13,AL137=14,AL137=15),2.14,IF(OR(AL137=16,AL137=17,AL137=18),2.21,2.28)))))))))), IF(AQ137="Կ-2", IF(AL137=0,1.45,IF(AL137=1,1.49,IF(AL137=2,1.54,IF(AL137=3,1.59,IF(OR(AL137=5,AL137=4),1.63,IF(OR(AL137=6,AL137=7),1.68,IF(OR(AL137=8,AL137=9),1.73,IF(OR(AL137=10,AL137=11,AL137=12),1.79,IF(OR(AL137=13,AL137=14,AL137=15),1.84,IF(OR(AL137=16,AL137=17,AL137=18),1.9,1.95)))))))))),IF(AQ137="Կ-3", IF(AL137=0,1.25,IF(AL137=1,1.29,IF(AL137=2,1.33,IF(AL137=3,1.37,IF(OR(AL137=5,AL137=4),1.41,IF(OR(AL137=6,AL137=7),1.45,IF(OR(AL137=8,AL137=9),1.49,IF(OR(AL137=10,AL137=11,AL137=12),1.54,IF(OR(AL137=13,AL137=14,AL137=15),1.58,IF(OR(AL137=16,AL137=17,AL137=18),1.63,1.68)))))))))), "Error"))))))))))))</f>
        <v>4.7</v>
      </c>
      <c r="AN137" s="456">
        <v>83200</v>
      </c>
      <c r="AO137" s="456"/>
      <c r="AP137" s="456"/>
      <c r="AQ137" s="589" t="str">
        <f>+AG137</f>
        <v>Գ-2</v>
      </c>
      <c r="AR137" s="456">
        <f>AN137*AM137</f>
        <v>391040</v>
      </c>
      <c r="AS137" s="590">
        <f>AR137+AO137+AP137</f>
        <v>391040</v>
      </c>
      <c r="AT137" s="590">
        <f>+AS137*13</f>
        <v>5083520</v>
      </c>
    </row>
    <row r="138" spans="2:46" s="587" customFormat="1" ht="27">
      <c r="B138" s="816">
        <v>117</v>
      </c>
      <c r="C138" s="849" t="s">
        <v>775</v>
      </c>
      <c r="D138" s="828" t="s">
        <v>1960</v>
      </c>
      <c r="E138" s="818">
        <v>1988</v>
      </c>
      <c r="F138" s="831" t="s">
        <v>1002</v>
      </c>
      <c r="G138" s="820">
        <v>1</v>
      </c>
      <c r="H138" s="827">
        <v>6</v>
      </c>
      <c r="I138" s="821">
        <f t="shared" si="47"/>
        <v>3.76</v>
      </c>
      <c r="J138" s="799">
        <v>83200</v>
      </c>
      <c r="K138" s="799"/>
      <c r="L138" s="799">
        <f>+I138*J138*0.15</f>
        <v>46924.799999999996</v>
      </c>
      <c r="M138" s="822" t="s">
        <v>417</v>
      </c>
      <c r="N138" s="799">
        <f t="shared" si="56"/>
        <v>312832</v>
      </c>
      <c r="O138" s="823">
        <f t="shared" si="70"/>
        <v>359756.79999999999</v>
      </c>
      <c r="P138" s="823">
        <f t="shared" si="57"/>
        <v>4676838.3999999994</v>
      </c>
      <c r="Q138" s="592">
        <f t="shared" si="67"/>
        <v>1</v>
      </c>
      <c r="R138" s="592">
        <f t="shared" si="71"/>
        <v>7</v>
      </c>
      <c r="S138" s="588">
        <f t="shared" si="48"/>
        <v>3.76</v>
      </c>
      <c r="T138" s="456">
        <v>83200</v>
      </c>
      <c r="U138" s="456"/>
      <c r="V138" s="456">
        <f>+S138*T138*0.15</f>
        <v>46924.799999999996</v>
      </c>
      <c r="W138" s="589" t="str">
        <f t="shared" si="49"/>
        <v>Գ-3</v>
      </c>
      <c r="X138" s="456">
        <f t="shared" si="58"/>
        <v>312832</v>
      </c>
      <c r="Y138" s="590">
        <f t="shared" si="59"/>
        <v>359756.79999999999</v>
      </c>
      <c r="Z138" s="590">
        <f t="shared" si="60"/>
        <v>4676838.3999999994</v>
      </c>
      <c r="AA138" s="592">
        <f t="shared" si="68"/>
        <v>1</v>
      </c>
      <c r="AB138" s="592">
        <f t="shared" si="50"/>
        <v>8</v>
      </c>
      <c r="AC138" s="588">
        <f t="shared" si="51"/>
        <v>3.88</v>
      </c>
      <c r="AD138" s="456">
        <v>83200</v>
      </c>
      <c r="AE138" s="456"/>
      <c r="AF138" s="456">
        <f>+AC138*AD138*0.15</f>
        <v>48422.400000000001</v>
      </c>
      <c r="AG138" s="589" t="str">
        <f t="shared" si="52"/>
        <v>Գ-3</v>
      </c>
      <c r="AH138" s="456">
        <f t="shared" si="61"/>
        <v>322816</v>
      </c>
      <c r="AI138" s="590">
        <f t="shared" si="62"/>
        <v>371238.40000000002</v>
      </c>
      <c r="AJ138" s="590">
        <f t="shared" si="63"/>
        <v>4826099.2</v>
      </c>
      <c r="AK138" s="592">
        <f t="shared" si="69"/>
        <v>1</v>
      </c>
      <c r="AL138" s="592">
        <f t="shared" si="53"/>
        <v>9</v>
      </c>
      <c r="AM138" s="588">
        <f t="shared" si="54"/>
        <v>3.88</v>
      </c>
      <c r="AN138" s="456">
        <v>83200</v>
      </c>
      <c r="AO138" s="456"/>
      <c r="AP138" s="456">
        <f>+AM138*AN138*0.15</f>
        <v>48422.400000000001</v>
      </c>
      <c r="AQ138" s="589" t="str">
        <f t="shared" si="55"/>
        <v>Գ-3</v>
      </c>
      <c r="AR138" s="456">
        <f t="shared" si="64"/>
        <v>322816</v>
      </c>
      <c r="AS138" s="590">
        <f t="shared" si="65"/>
        <v>371238.40000000002</v>
      </c>
      <c r="AT138" s="590">
        <f t="shared" si="66"/>
        <v>4826099.2</v>
      </c>
    </row>
    <row r="139" spans="2:46" s="587" customFormat="1" ht="27">
      <c r="B139" s="816">
        <v>118</v>
      </c>
      <c r="C139" s="849" t="s">
        <v>2501</v>
      </c>
      <c r="D139" s="828" t="s">
        <v>1960</v>
      </c>
      <c r="E139" s="818">
        <v>1989</v>
      </c>
      <c r="F139" s="831" t="s">
        <v>1003</v>
      </c>
      <c r="G139" s="820">
        <v>1</v>
      </c>
      <c r="H139" s="827">
        <v>6</v>
      </c>
      <c r="I139" s="821">
        <f t="shared" si="47"/>
        <v>1.96</v>
      </c>
      <c r="J139" s="799">
        <v>83200</v>
      </c>
      <c r="K139" s="799"/>
      <c r="L139" s="799"/>
      <c r="M139" s="822" t="s">
        <v>86</v>
      </c>
      <c r="N139" s="799">
        <f t="shared" si="56"/>
        <v>163072</v>
      </c>
      <c r="O139" s="823">
        <f t="shared" si="70"/>
        <v>163072</v>
      </c>
      <c r="P139" s="823">
        <f t="shared" si="57"/>
        <v>2119936</v>
      </c>
      <c r="Q139" s="592">
        <f t="shared" si="67"/>
        <v>1</v>
      </c>
      <c r="R139" s="592">
        <f t="shared" si="71"/>
        <v>7</v>
      </c>
      <c r="S139" s="588">
        <f t="shared" si="48"/>
        <v>1.96</v>
      </c>
      <c r="T139" s="456">
        <v>83200</v>
      </c>
      <c r="U139" s="456"/>
      <c r="V139" s="456"/>
      <c r="W139" s="589" t="str">
        <f t="shared" si="49"/>
        <v>Կ-1</v>
      </c>
      <c r="X139" s="456">
        <f t="shared" si="58"/>
        <v>163072</v>
      </c>
      <c r="Y139" s="590">
        <f t="shared" si="59"/>
        <v>163072</v>
      </c>
      <c r="Z139" s="590">
        <f t="shared" si="60"/>
        <v>2119936</v>
      </c>
      <c r="AA139" s="592">
        <f t="shared" si="68"/>
        <v>1</v>
      </c>
      <c r="AB139" s="592">
        <f t="shared" si="50"/>
        <v>8</v>
      </c>
      <c r="AC139" s="588">
        <f t="shared" si="51"/>
        <v>2.02</v>
      </c>
      <c r="AD139" s="456">
        <v>83200</v>
      </c>
      <c r="AE139" s="456"/>
      <c r="AF139" s="456"/>
      <c r="AG139" s="589" t="str">
        <f t="shared" si="52"/>
        <v>Կ-1</v>
      </c>
      <c r="AH139" s="456">
        <f t="shared" si="61"/>
        <v>168064</v>
      </c>
      <c r="AI139" s="590">
        <f t="shared" si="62"/>
        <v>168064</v>
      </c>
      <c r="AJ139" s="590">
        <f t="shared" si="63"/>
        <v>2184832</v>
      </c>
      <c r="AK139" s="592">
        <f t="shared" si="69"/>
        <v>1</v>
      </c>
      <c r="AL139" s="592">
        <f t="shared" si="53"/>
        <v>9</v>
      </c>
      <c r="AM139" s="588">
        <f t="shared" si="54"/>
        <v>2.02</v>
      </c>
      <c r="AN139" s="456">
        <v>83200</v>
      </c>
      <c r="AO139" s="456"/>
      <c r="AP139" s="456"/>
      <c r="AQ139" s="589" t="str">
        <f t="shared" si="55"/>
        <v>Կ-1</v>
      </c>
      <c r="AR139" s="456">
        <f t="shared" si="64"/>
        <v>168064</v>
      </c>
      <c r="AS139" s="590">
        <f t="shared" si="65"/>
        <v>168064</v>
      </c>
      <c r="AT139" s="590">
        <f t="shared" si="66"/>
        <v>2184832</v>
      </c>
    </row>
    <row r="140" spans="2:46" s="587" customFormat="1" ht="13.5">
      <c r="B140" s="816">
        <v>119</v>
      </c>
      <c r="C140" s="849" t="s">
        <v>1604</v>
      </c>
      <c r="D140" s="828" t="s">
        <v>1960</v>
      </c>
      <c r="E140" s="818">
        <v>1978</v>
      </c>
      <c r="F140" s="831" t="s">
        <v>923</v>
      </c>
      <c r="G140" s="820">
        <v>1</v>
      </c>
      <c r="H140" s="827">
        <v>11</v>
      </c>
      <c r="I140" s="821">
        <f t="shared" si="47"/>
        <v>4.8499999999999996</v>
      </c>
      <c r="J140" s="799">
        <v>83200</v>
      </c>
      <c r="K140" s="885"/>
      <c r="L140" s="885"/>
      <c r="M140" s="822" t="s">
        <v>83</v>
      </c>
      <c r="N140" s="799">
        <f t="shared" si="56"/>
        <v>403519.99999999994</v>
      </c>
      <c r="O140" s="823">
        <f t="shared" si="70"/>
        <v>403519.99999999994</v>
      </c>
      <c r="P140" s="823">
        <f t="shared" si="57"/>
        <v>5245759.9999999991</v>
      </c>
      <c r="Q140" s="592">
        <f t="shared" si="67"/>
        <v>1</v>
      </c>
      <c r="R140" s="592">
        <f t="shared" si="71"/>
        <v>12</v>
      </c>
      <c r="S140" s="588">
        <f t="shared" si="48"/>
        <v>4.8499999999999996</v>
      </c>
      <c r="T140" s="456">
        <v>83200</v>
      </c>
      <c r="U140" s="460"/>
      <c r="V140" s="460"/>
      <c r="W140" s="589" t="str">
        <f t="shared" si="49"/>
        <v>Գ-2</v>
      </c>
      <c r="X140" s="456">
        <f t="shared" si="58"/>
        <v>403519.99999999994</v>
      </c>
      <c r="Y140" s="590">
        <f t="shared" si="59"/>
        <v>403519.99999999994</v>
      </c>
      <c r="Z140" s="590">
        <f t="shared" si="60"/>
        <v>5245759.9999999991</v>
      </c>
      <c r="AA140" s="592">
        <f t="shared" si="68"/>
        <v>1</v>
      </c>
      <c r="AB140" s="592">
        <f t="shared" si="50"/>
        <v>13</v>
      </c>
      <c r="AC140" s="588">
        <f t="shared" si="51"/>
        <v>5.01</v>
      </c>
      <c r="AD140" s="456">
        <v>83200</v>
      </c>
      <c r="AE140" s="460"/>
      <c r="AF140" s="460"/>
      <c r="AG140" s="589" t="str">
        <f t="shared" si="52"/>
        <v>Գ-2</v>
      </c>
      <c r="AH140" s="456">
        <f t="shared" si="61"/>
        <v>416832</v>
      </c>
      <c r="AI140" s="590">
        <f t="shared" si="62"/>
        <v>416832</v>
      </c>
      <c r="AJ140" s="590">
        <f t="shared" si="63"/>
        <v>5418816</v>
      </c>
      <c r="AK140" s="592">
        <f t="shared" si="69"/>
        <v>1</v>
      </c>
      <c r="AL140" s="592">
        <f t="shared" si="53"/>
        <v>14</v>
      </c>
      <c r="AM140" s="588">
        <f t="shared" si="54"/>
        <v>5.01</v>
      </c>
      <c r="AN140" s="456">
        <v>83200</v>
      </c>
      <c r="AO140" s="460"/>
      <c r="AP140" s="460"/>
      <c r="AQ140" s="589" t="str">
        <f t="shared" si="55"/>
        <v>Գ-2</v>
      </c>
      <c r="AR140" s="456">
        <f t="shared" si="64"/>
        <v>416832</v>
      </c>
      <c r="AS140" s="590">
        <f t="shared" si="65"/>
        <v>416832</v>
      </c>
      <c r="AT140" s="590">
        <f t="shared" si="66"/>
        <v>5418816</v>
      </c>
    </row>
    <row r="141" spans="2:46" s="587" customFormat="1" ht="27">
      <c r="B141" s="816">
        <v>120</v>
      </c>
      <c r="C141" s="849" t="s">
        <v>1607</v>
      </c>
      <c r="D141" s="828" t="s">
        <v>1960</v>
      </c>
      <c r="E141" s="818">
        <v>1971</v>
      </c>
      <c r="F141" s="831" t="s">
        <v>3393</v>
      </c>
      <c r="G141" s="820">
        <v>1</v>
      </c>
      <c r="H141" s="827">
        <v>0</v>
      </c>
      <c r="I141" s="821">
        <f t="shared" si="47"/>
        <v>3.88</v>
      </c>
      <c r="J141" s="799">
        <v>83200</v>
      </c>
      <c r="K141" s="885"/>
      <c r="L141" s="885"/>
      <c r="M141" s="822" t="s">
        <v>83</v>
      </c>
      <c r="N141" s="799">
        <f t="shared" si="56"/>
        <v>322816</v>
      </c>
      <c r="O141" s="823">
        <f t="shared" si="70"/>
        <v>322816</v>
      </c>
      <c r="P141" s="823">
        <f t="shared" si="57"/>
        <v>4196608</v>
      </c>
      <c r="Q141" s="592">
        <f t="shared" si="67"/>
        <v>1</v>
      </c>
      <c r="R141" s="592">
        <f t="shared" si="71"/>
        <v>1</v>
      </c>
      <c r="S141" s="588">
        <f t="shared" ref="S141:S153" si="72">IF(Q141&lt;1,0,IF(W141="Բ-1",IF(R141=0,6.94,IF(R141=1,7.17,IF(R141=2,7.41,IF(R141=3,7.66,IF(OR(R141=5,R141=4),7.92,IF(OR(R141=6,R141=7),8.18,IF(OR(R141=8,R141=9),8.46,IF(OR(R141=10,R141=11,R141=12),8.74,IF(OR(R141=13,R141=14,R141=15),9.03,IF(OR(R141=16,R141=17,R141=18),9.33,9.65)))))))))),IF(W141="Բ-2", IF(R141=0,5.71,IF(R141=1,5.89,IF(R141=2,6.09,IF(R141=3,6.29,IF(OR(R141=5,R141=4),6.5,IF(OR(R141=6,R141=7),6.72,IF(OR(R141=8,R141=9),6.94,IF(OR(R141=10,R141=11,R141=12),7.17,IF(OR(R141=13,R141=14,R141=15),7.41,IF(OR(R141=16,R141=17,R141=18),7.65,7.91)))))))))), IF(W141="Գ-1", IF(R141=0,4.7,IF(R141=1,4.86,IF(R141=2,5.01,IF(R141=3,5.18,IF(OR(R141=5,R141=4),5.35,IF(OR(R141=6,R141=7),5.52,IF(OR(R141=8,R141=9),5.71,IF(OR(R141=10,R141=11,R141=12),5.89,IF(OR(R141=13,R141=14,R141=15),6.09,IF(OR(R141=16,R141=17,R141=18),6.29,6.49)))))))))), IF(W141="Գ-2", IF(R141=0,3.88,IF(R141=1,4.01,IF(R141=2,4.14,IF(R141=3,4.27,IF(OR(R141=5,R141=4),4.41,IF(OR(R141=6,R141=7),4.55,IF(OR(R141=8,R141=9),4.7,IF(OR(R141=10,R141=11,R141=12),4.85,IF(OR(R141=13,R141=14,R141=15),5.01,IF(OR(R141=16,R141=17,R141=18),5.17,5.34)))))))))), IF(W141="Գ-3", IF(R141=0,3.21,IF(R141=1,3.31,IF(R141=2,3.42,IF(R141=3,3.53,IF(OR(R141=5,R141=4),3.64,IF(OR(R141=6,R141=7),3.76,IF(OR(R141=8,R141=9),3.88,IF(OR(R141=10,R141=11,R141=12),4.01,IF(OR(R141=13,R141=14,R141=15),4.13,IF(OR(R141=16,R141=17,R141=18),4.27,4.4)))))))))), IF(W141="Ա-1", IF(R141=0,2.66,IF(R141=1,2.75,IF(R141=2,2.83,IF(R141=3,2.92,IF(OR(R141=5,R141=4),3.02,IF(OR(R141=6,R141=7),3.11,IF(OR(R141=8,R141=9),3.21,IF(OR(R141=10,R141=11,R141=12),3.31,IF(OR(R141=13,R141=14,R141=15),3.42,IF(OR(R141=16,R141=17,R141=18),3.53,3.64)))))))))), IF(W141="Ա-2", IF(R141=0,2.28,IF(R141=1,2.35,IF(R141=2,2.43,IF(R141=3,2.5,IF(OR(R141=5,R141=4),2.58,IF(OR(R141=6,R141=7),2.66,IF(OR(R141=8,R141=9),2.75,IF(OR(R141=10,R141=11,R141=12),2.83,IF(OR(R141=13,R141=14,R141=15),2.92,IF(OR(R141=16,R141=17,R141=18),3.01,3.11)))))))))),IF(W141="Ա-3", IF(R141=0,1.96,IF(R141=1,2.02,IF(R141=2,2.08,IF(R141=3,2.15,IF(OR(R141=5,R141=4),2.21,IF(OR(R141=6,R141=7),2.28,IF(OR(R141=8,R141=9),2.35,IF(OR(R141=10,R141=11,R141=12),2.42,IF(OR(R141=13,R141=14,R141=15),2.5,IF(OR(R141=16,R141=17,R141=18),2.58,2.66)))))))))), IF(W141="Կ-1", IF(R141=0,1.68,IF(R141=1,1.73,IF(R141=2,1.79,IF(R141=3,1.84,IF(OR(R141=5,R141=4),1.9,IF(OR(R141=6,R141=7),1.96,IF(OR(R141=8,R141=9),2.02,IF(OR(R141=10,R141=11,R141=12),2.08,IF(OR(R141=13,R141=14,R141=15),2.14,IF(OR(R141=16,R141=17,R141=18),2.21,2.28)))))))))), IF(W141="Կ-2", IF(R141=0,1.45,IF(R141=1,1.49,IF(R141=2,1.54,IF(R141=3,1.59,IF(OR(R141=5,R141=4),1.63,IF(OR(R141=6,R141=7),1.68,IF(OR(R141=8,R141=9),1.73,IF(OR(R141=10,R141=11,R141=12),1.79,IF(OR(R141=13,R141=14,R141=15),1.84,IF(OR(R141=16,R141=17,R141=18),1.9,1.95)))))))))),IF(W141="Կ-3", IF(R141=0,1.25,IF(R141=1,1.29,IF(R141=2,1.33,IF(R141=3,1.37,IF(OR(R141=5,R141=4),1.41,IF(OR(R141=6,R141=7),1.45,IF(OR(R141=8,R141=9),1.49,IF(OR(R141=10,R141=11,R141=12),1.54,IF(OR(R141=13,R141=14,R141=15),1.58,IF(OR(R141=16,R141=17,R141=18),1.63,1.68)))))))))), "Error"))))))))))))</f>
        <v>4.01</v>
      </c>
      <c r="T141" s="456">
        <v>83200</v>
      </c>
      <c r="U141" s="460"/>
      <c r="V141" s="460"/>
      <c r="W141" s="589" t="str">
        <f t="shared" ref="W141:W153" si="73">+M141</f>
        <v>Գ-2</v>
      </c>
      <c r="X141" s="456">
        <f t="shared" si="58"/>
        <v>333632</v>
      </c>
      <c r="Y141" s="590">
        <f t="shared" si="59"/>
        <v>333632</v>
      </c>
      <c r="Z141" s="590">
        <f t="shared" si="60"/>
        <v>4337216</v>
      </c>
      <c r="AA141" s="592">
        <f t="shared" si="68"/>
        <v>1</v>
      </c>
      <c r="AB141" s="592">
        <f t="shared" ref="AB141:AB153" si="74">+R141+1</f>
        <v>2</v>
      </c>
      <c r="AC141" s="588">
        <f t="shared" ref="AC141:AC153" si="75">IF(AA141&lt;1,0,IF(AG141="Բ-1",IF(AB141=0,6.94,IF(AB141=1,7.17,IF(AB141=2,7.41,IF(AB141=3,7.66,IF(OR(AB141=5,AB141=4),7.92,IF(OR(AB141=6,AB141=7),8.18,IF(OR(AB141=8,AB141=9),8.46,IF(OR(AB141=10,AB141=11,AB141=12),8.74,IF(OR(AB141=13,AB141=14,AB141=15),9.03,IF(OR(AB141=16,AB141=17,AB141=18),9.33,9.65)))))))))),IF(AG141="Բ-2", IF(AB141=0,5.71,IF(AB141=1,5.89,IF(AB141=2,6.09,IF(AB141=3,6.29,IF(OR(AB141=5,AB141=4),6.5,IF(OR(AB141=6,AB141=7),6.72,IF(OR(AB141=8,AB141=9),6.94,IF(OR(AB141=10,AB141=11,AB141=12),7.17,IF(OR(AB141=13,AB141=14,AB141=15),7.41,IF(OR(AB141=16,AB141=17,AB141=18),7.65,7.91)))))))))), IF(AG141="Գ-1", IF(AB141=0,4.7,IF(AB141=1,4.86,IF(AB141=2,5.01,IF(AB141=3,5.18,IF(OR(AB141=5,AB141=4),5.35,IF(OR(AB141=6,AB141=7),5.52,IF(OR(AB141=8,AB141=9),5.71,IF(OR(AB141=10,AB141=11,AB141=12),5.89,IF(OR(AB141=13,AB141=14,AB141=15),6.09,IF(OR(AB141=16,AB141=17,AB141=18),6.29,6.49)))))))))), IF(AG141="Գ-2", IF(AB141=0,3.88,IF(AB141=1,4.01,IF(AB141=2,4.14,IF(AB141=3,4.27,IF(OR(AB141=5,AB141=4),4.41,IF(OR(AB141=6,AB141=7),4.55,IF(OR(AB141=8,AB141=9),4.7,IF(OR(AB141=10,AB141=11,AB141=12),4.85,IF(OR(AB141=13,AB141=14,AB141=15),5.01,IF(OR(AB141=16,AB141=17,AB141=18),5.17,5.34)))))))))), IF(AG141="Գ-3", IF(AB141=0,3.21,IF(AB141=1,3.31,IF(AB141=2,3.42,IF(AB141=3,3.53,IF(OR(AB141=5,AB141=4),3.64,IF(OR(AB141=6,AB141=7),3.76,IF(OR(AB141=8,AB141=9),3.88,IF(OR(AB141=10,AB141=11,AB141=12),4.01,IF(OR(AB141=13,AB141=14,AB141=15),4.13,IF(OR(AB141=16,AB141=17,AB141=18),4.27,4.4)))))))))), IF(AG141="Ա-1", IF(AB141=0,2.66,IF(AB141=1,2.75,IF(AB141=2,2.83,IF(AB141=3,2.92,IF(OR(AB141=5,AB141=4),3.02,IF(OR(AB141=6,AB141=7),3.11,IF(OR(AB141=8,AB141=9),3.21,IF(OR(AB141=10,AB141=11,AB141=12),3.31,IF(OR(AB141=13,AB141=14,AB141=15),3.42,IF(OR(AB141=16,AB141=17,AB141=18),3.53,3.64)))))))))), IF(AG141="Ա-2", IF(AB141=0,2.28,IF(AB141=1,2.35,IF(AB141=2,2.43,IF(AB141=3,2.5,IF(OR(AB141=5,AB141=4),2.58,IF(OR(AB141=6,AB141=7),2.66,IF(OR(AB141=8,AB141=9),2.75,IF(OR(AB141=10,AB141=11,AB141=12),2.83,IF(OR(AB141=13,AB141=14,AB141=15),2.92,IF(OR(AB141=16,AB141=17,AB141=18),3.01,3.11)))))))))),IF(AG141="Ա-3", IF(AB141=0,1.96,IF(AB141=1,2.02,IF(AB141=2,2.08,IF(AB141=3,2.15,IF(OR(AB141=5,AB141=4),2.21,IF(OR(AB141=6,AB141=7),2.28,IF(OR(AB141=8,AB141=9),2.35,IF(OR(AB141=10,AB141=11,AB141=12),2.42,IF(OR(AB141=13,AB141=14,AB141=15),2.5,IF(OR(AB141=16,AB141=17,AB141=18),2.58,2.66)))))))))), IF(AG141="Կ-1", IF(AB141=0,1.68,IF(AB141=1,1.73,IF(AB141=2,1.79,IF(AB141=3,1.84,IF(OR(AB141=5,AB141=4),1.9,IF(OR(AB141=6,AB141=7),1.96,IF(OR(AB141=8,AB141=9),2.02,IF(OR(AB141=10,AB141=11,AB141=12),2.08,IF(OR(AB141=13,AB141=14,AB141=15),2.14,IF(OR(AB141=16,AB141=17,AB141=18),2.21,2.28)))))))))), IF(AG141="Կ-2", IF(AB141=0,1.45,IF(AB141=1,1.49,IF(AB141=2,1.54,IF(AB141=3,1.59,IF(OR(AB141=5,AB141=4),1.63,IF(OR(AB141=6,AB141=7),1.68,IF(OR(AB141=8,AB141=9),1.73,IF(OR(AB141=10,AB141=11,AB141=12),1.79,IF(OR(AB141=13,AB141=14,AB141=15),1.84,IF(OR(AB141=16,AB141=17,AB141=18),1.9,1.95)))))))))),IF(AG141="Կ-3", IF(AB141=0,1.25,IF(AB141=1,1.29,IF(AB141=2,1.33,IF(AB141=3,1.37,IF(OR(AB141=5,AB141=4),1.41,IF(OR(AB141=6,AB141=7),1.45,IF(OR(AB141=8,AB141=9),1.49,IF(OR(AB141=10,AB141=11,AB141=12),1.54,IF(OR(AB141=13,AB141=14,AB141=15),1.58,IF(OR(AB141=16,AB141=17,AB141=18),1.63,1.68)))))))))), "Error"))))))))))))</f>
        <v>4.1399999999999997</v>
      </c>
      <c r="AD141" s="456">
        <v>83200</v>
      </c>
      <c r="AE141" s="460"/>
      <c r="AF141" s="460"/>
      <c r="AG141" s="589" t="str">
        <f t="shared" ref="AG141:AG153" si="76">+W141</f>
        <v>Գ-2</v>
      </c>
      <c r="AH141" s="456">
        <f t="shared" si="61"/>
        <v>344448</v>
      </c>
      <c r="AI141" s="590">
        <f t="shared" si="62"/>
        <v>344448</v>
      </c>
      <c r="AJ141" s="590">
        <f t="shared" si="63"/>
        <v>4477824</v>
      </c>
      <c r="AK141" s="592">
        <f t="shared" si="69"/>
        <v>1</v>
      </c>
      <c r="AL141" s="592">
        <f t="shared" ref="AL141:AL153" si="77">+AB141+1</f>
        <v>3</v>
      </c>
      <c r="AM141" s="588">
        <f t="shared" ref="AM141:AM153" si="78">IF(AK141&lt;1,0,IF(AQ141="Բ-1",IF(AL141=0,6.94,IF(AL141=1,7.17,IF(AL141=2,7.41,IF(AL141=3,7.66,IF(OR(AL141=5,AL141=4),7.92,IF(OR(AL141=6,AL141=7),8.18,IF(OR(AL141=8,AL141=9),8.46,IF(OR(AL141=10,AL141=11,AL141=12),8.74,IF(OR(AL141=13,AL141=14,AL141=15),9.03,IF(OR(AL141=16,AL141=17,AL141=18),9.33,9.65)))))))))),IF(AQ141="Բ-2", IF(AL141=0,5.71,IF(AL141=1,5.89,IF(AL141=2,6.09,IF(AL141=3,6.29,IF(OR(AL141=5,AL141=4),6.5,IF(OR(AL141=6,AL141=7),6.72,IF(OR(AL141=8,AL141=9),6.94,IF(OR(AL141=10,AL141=11,AL141=12),7.17,IF(OR(AL141=13,AL141=14,AL141=15),7.41,IF(OR(AL141=16,AL141=17,AL141=18),7.65,7.91)))))))))), IF(AQ141="Գ-1", IF(AL141=0,4.7,IF(AL141=1,4.86,IF(AL141=2,5.01,IF(AL141=3,5.18,IF(OR(AL141=5,AL141=4),5.35,IF(OR(AL141=6,AL141=7),5.52,IF(OR(AL141=8,AL141=9),5.71,IF(OR(AL141=10,AL141=11,AL141=12),5.89,IF(OR(AL141=13,AL141=14,AL141=15),6.09,IF(OR(AL141=16,AL141=17,AL141=18),6.29,6.49)))))))))), IF(AQ141="Գ-2", IF(AL141=0,3.88,IF(AL141=1,4.01,IF(AL141=2,4.14,IF(AL141=3,4.27,IF(OR(AL141=5,AL141=4),4.41,IF(OR(AL141=6,AL141=7),4.55,IF(OR(AL141=8,AL141=9),4.7,IF(OR(AL141=10,AL141=11,AL141=12),4.85,IF(OR(AL141=13,AL141=14,AL141=15),5.01,IF(OR(AL141=16,AL141=17,AL141=18),5.17,5.34)))))))))), IF(AQ141="Գ-3", IF(AL141=0,3.21,IF(AL141=1,3.31,IF(AL141=2,3.42,IF(AL141=3,3.53,IF(OR(AL141=5,AL141=4),3.64,IF(OR(AL141=6,AL141=7),3.76,IF(OR(AL141=8,AL141=9),3.88,IF(OR(AL141=10,AL141=11,AL141=12),4.01,IF(OR(AL141=13,AL141=14,AL141=15),4.13,IF(OR(AL141=16,AL141=17,AL141=18),4.27,4.4)))))))))), IF(AQ141="Ա-1", IF(AL141=0,2.66,IF(AL141=1,2.75,IF(AL141=2,2.83,IF(AL141=3,2.92,IF(OR(AL141=5,AL141=4),3.02,IF(OR(AL141=6,AL141=7),3.11,IF(OR(AL141=8,AL141=9),3.21,IF(OR(AL141=10,AL141=11,AL141=12),3.31,IF(OR(AL141=13,AL141=14,AL141=15),3.42,IF(OR(AL141=16,AL141=17,AL141=18),3.53,3.64)))))))))), IF(AQ141="Ա-2", IF(AL141=0,2.28,IF(AL141=1,2.35,IF(AL141=2,2.43,IF(AL141=3,2.5,IF(OR(AL141=5,AL141=4),2.58,IF(OR(AL141=6,AL141=7),2.66,IF(OR(AL141=8,AL141=9),2.75,IF(OR(AL141=10,AL141=11,AL141=12),2.83,IF(OR(AL141=13,AL141=14,AL141=15),2.92,IF(OR(AL141=16,AL141=17,AL141=18),3.01,3.11)))))))))),IF(AQ141="Ա-3", IF(AL141=0,1.96,IF(AL141=1,2.02,IF(AL141=2,2.08,IF(AL141=3,2.15,IF(OR(AL141=5,AL141=4),2.21,IF(OR(AL141=6,AL141=7),2.28,IF(OR(AL141=8,AL141=9),2.35,IF(OR(AL141=10,AL141=11,AL141=12),2.42,IF(OR(AL141=13,AL141=14,AL141=15),2.5,IF(OR(AL141=16,AL141=17,AL141=18),2.58,2.66)))))))))), IF(AQ141="Կ-1", IF(AL141=0,1.68,IF(AL141=1,1.73,IF(AL141=2,1.79,IF(AL141=3,1.84,IF(OR(AL141=5,AL141=4),1.9,IF(OR(AL141=6,AL141=7),1.96,IF(OR(AL141=8,AL141=9),2.02,IF(OR(AL141=10,AL141=11,AL141=12),2.08,IF(OR(AL141=13,AL141=14,AL141=15),2.14,IF(OR(AL141=16,AL141=17,AL141=18),2.21,2.28)))))))))), IF(AQ141="Կ-2", IF(AL141=0,1.45,IF(AL141=1,1.49,IF(AL141=2,1.54,IF(AL141=3,1.59,IF(OR(AL141=5,AL141=4),1.63,IF(OR(AL141=6,AL141=7),1.68,IF(OR(AL141=8,AL141=9),1.73,IF(OR(AL141=10,AL141=11,AL141=12),1.79,IF(OR(AL141=13,AL141=14,AL141=15),1.84,IF(OR(AL141=16,AL141=17,AL141=18),1.9,1.95)))))))))),IF(AQ141="Կ-3", IF(AL141=0,1.25,IF(AL141=1,1.29,IF(AL141=2,1.33,IF(AL141=3,1.37,IF(OR(AL141=5,AL141=4),1.41,IF(OR(AL141=6,AL141=7),1.45,IF(OR(AL141=8,AL141=9),1.49,IF(OR(AL141=10,AL141=11,AL141=12),1.54,IF(OR(AL141=13,AL141=14,AL141=15),1.58,IF(OR(AL141=16,AL141=17,AL141=18),1.63,1.68)))))))))), "Error"))))))))))))</f>
        <v>4.2699999999999996</v>
      </c>
      <c r="AN141" s="456">
        <v>83200</v>
      </c>
      <c r="AO141" s="460"/>
      <c r="AP141" s="460"/>
      <c r="AQ141" s="589" t="str">
        <f t="shared" ref="AQ141:AQ153" si="79">+AG141</f>
        <v>Գ-2</v>
      </c>
      <c r="AR141" s="456">
        <f t="shared" si="64"/>
        <v>355263.99999999994</v>
      </c>
      <c r="AS141" s="590">
        <f t="shared" si="65"/>
        <v>355263.99999999994</v>
      </c>
      <c r="AT141" s="590">
        <f t="shared" si="66"/>
        <v>4618431.9999999991</v>
      </c>
    </row>
    <row r="142" spans="2:46" s="587" customFormat="1" ht="27" customHeight="1">
      <c r="B142" s="816">
        <v>121</v>
      </c>
      <c r="C142" s="849" t="s">
        <v>2120</v>
      </c>
      <c r="D142" s="828" t="s">
        <v>1960</v>
      </c>
      <c r="E142" s="818">
        <v>1990</v>
      </c>
      <c r="F142" s="831" t="s">
        <v>1000</v>
      </c>
      <c r="G142" s="820">
        <v>1</v>
      </c>
      <c r="H142" s="827">
        <v>16</v>
      </c>
      <c r="I142" s="821">
        <f t="shared" si="47"/>
        <v>4.2699999999999996</v>
      </c>
      <c r="J142" s="799">
        <v>83200</v>
      </c>
      <c r="K142" s="885"/>
      <c r="L142" s="885"/>
      <c r="M142" s="822" t="s">
        <v>417</v>
      </c>
      <c r="N142" s="799">
        <f t="shared" ref="N142:N153" si="80">J142*I142</f>
        <v>355263.99999999994</v>
      </c>
      <c r="O142" s="823">
        <f t="shared" si="70"/>
        <v>355263.99999999994</v>
      </c>
      <c r="P142" s="823">
        <f t="shared" ref="P142:P153" si="81">+O142*13</f>
        <v>4618431.9999999991</v>
      </c>
      <c r="Q142" s="592">
        <f t="shared" si="67"/>
        <v>1</v>
      </c>
      <c r="R142" s="592">
        <f t="shared" si="71"/>
        <v>17</v>
      </c>
      <c r="S142" s="588">
        <f t="shared" si="72"/>
        <v>4.2699999999999996</v>
      </c>
      <c r="T142" s="456">
        <v>83200</v>
      </c>
      <c r="U142" s="460"/>
      <c r="V142" s="460"/>
      <c r="W142" s="589" t="str">
        <f t="shared" si="73"/>
        <v>Գ-3</v>
      </c>
      <c r="X142" s="456">
        <f t="shared" si="58"/>
        <v>355263.99999999994</v>
      </c>
      <c r="Y142" s="590">
        <f t="shared" si="59"/>
        <v>355263.99999999994</v>
      </c>
      <c r="Z142" s="590">
        <f t="shared" ref="Z142:Z153" si="82">+Y142*13</f>
        <v>4618431.9999999991</v>
      </c>
      <c r="AA142" s="592">
        <f t="shared" si="68"/>
        <v>1</v>
      </c>
      <c r="AB142" s="592">
        <f t="shared" si="74"/>
        <v>18</v>
      </c>
      <c r="AC142" s="588">
        <f t="shared" si="75"/>
        <v>4.2699999999999996</v>
      </c>
      <c r="AD142" s="456">
        <v>83200</v>
      </c>
      <c r="AE142" s="460"/>
      <c r="AF142" s="460"/>
      <c r="AG142" s="589" t="str">
        <f t="shared" si="76"/>
        <v>Գ-3</v>
      </c>
      <c r="AH142" s="456">
        <f t="shared" si="61"/>
        <v>355263.99999999994</v>
      </c>
      <c r="AI142" s="590">
        <f t="shared" si="62"/>
        <v>355263.99999999994</v>
      </c>
      <c r="AJ142" s="590">
        <f t="shared" ref="AJ142:AJ153" si="83">+AI142*13</f>
        <v>4618431.9999999991</v>
      </c>
      <c r="AK142" s="592">
        <f t="shared" si="69"/>
        <v>1</v>
      </c>
      <c r="AL142" s="592">
        <f t="shared" si="77"/>
        <v>19</v>
      </c>
      <c r="AM142" s="588">
        <f t="shared" si="78"/>
        <v>4.4000000000000004</v>
      </c>
      <c r="AN142" s="456">
        <v>83200</v>
      </c>
      <c r="AO142" s="460"/>
      <c r="AP142" s="460"/>
      <c r="AQ142" s="589" t="str">
        <f t="shared" si="79"/>
        <v>Գ-3</v>
      </c>
      <c r="AR142" s="456">
        <f t="shared" si="64"/>
        <v>366080.00000000006</v>
      </c>
      <c r="AS142" s="590">
        <f t="shared" si="65"/>
        <v>366080.00000000006</v>
      </c>
      <c r="AT142" s="590">
        <f t="shared" ref="AT142:AT153" si="84">+AS142*13</f>
        <v>4759040.0000000009</v>
      </c>
    </row>
    <row r="143" spans="2:46" s="587" customFormat="1" ht="27">
      <c r="B143" s="816">
        <v>122</v>
      </c>
      <c r="C143" s="849" t="s">
        <v>1605</v>
      </c>
      <c r="D143" s="828" t="s">
        <v>1960</v>
      </c>
      <c r="E143" s="818">
        <v>1990</v>
      </c>
      <c r="F143" s="831" t="s">
        <v>1000</v>
      </c>
      <c r="G143" s="820">
        <v>1</v>
      </c>
      <c r="H143" s="827">
        <v>4</v>
      </c>
      <c r="I143" s="821">
        <f t="shared" si="47"/>
        <v>3.64</v>
      </c>
      <c r="J143" s="799">
        <v>83200</v>
      </c>
      <c r="K143" s="799"/>
      <c r="L143" s="799"/>
      <c r="M143" s="822" t="s">
        <v>417</v>
      </c>
      <c r="N143" s="799">
        <f t="shared" si="80"/>
        <v>302848</v>
      </c>
      <c r="O143" s="823">
        <f t="shared" si="70"/>
        <v>302848</v>
      </c>
      <c r="P143" s="823">
        <f t="shared" si="81"/>
        <v>3937024</v>
      </c>
      <c r="Q143" s="592">
        <f t="shared" si="67"/>
        <v>1</v>
      </c>
      <c r="R143" s="592">
        <f t="shared" si="71"/>
        <v>5</v>
      </c>
      <c r="S143" s="588">
        <f t="shared" si="72"/>
        <v>3.64</v>
      </c>
      <c r="T143" s="456">
        <v>83200</v>
      </c>
      <c r="U143" s="456"/>
      <c r="V143" s="456"/>
      <c r="W143" s="589" t="str">
        <f t="shared" si="73"/>
        <v>Գ-3</v>
      </c>
      <c r="X143" s="456">
        <f t="shared" si="58"/>
        <v>302848</v>
      </c>
      <c r="Y143" s="590">
        <f t="shared" si="59"/>
        <v>302848</v>
      </c>
      <c r="Z143" s="590">
        <f t="shared" si="82"/>
        <v>3937024</v>
      </c>
      <c r="AA143" s="592">
        <f t="shared" si="68"/>
        <v>1</v>
      </c>
      <c r="AB143" s="592">
        <f t="shared" si="74"/>
        <v>6</v>
      </c>
      <c r="AC143" s="588">
        <f t="shared" si="75"/>
        <v>3.76</v>
      </c>
      <c r="AD143" s="456">
        <v>83200</v>
      </c>
      <c r="AE143" s="456"/>
      <c r="AF143" s="456"/>
      <c r="AG143" s="589" t="str">
        <f t="shared" si="76"/>
        <v>Գ-3</v>
      </c>
      <c r="AH143" s="456">
        <f t="shared" si="61"/>
        <v>312832</v>
      </c>
      <c r="AI143" s="590">
        <f t="shared" si="62"/>
        <v>312832</v>
      </c>
      <c r="AJ143" s="590">
        <f t="shared" si="83"/>
        <v>4066816</v>
      </c>
      <c r="AK143" s="592">
        <f t="shared" si="69"/>
        <v>1</v>
      </c>
      <c r="AL143" s="592">
        <f t="shared" si="77"/>
        <v>7</v>
      </c>
      <c r="AM143" s="588">
        <f t="shared" si="78"/>
        <v>3.76</v>
      </c>
      <c r="AN143" s="456">
        <v>83200</v>
      </c>
      <c r="AO143" s="456"/>
      <c r="AP143" s="456"/>
      <c r="AQ143" s="589" t="str">
        <f t="shared" si="79"/>
        <v>Գ-3</v>
      </c>
      <c r="AR143" s="456">
        <f t="shared" si="64"/>
        <v>312832</v>
      </c>
      <c r="AS143" s="590">
        <f t="shared" si="65"/>
        <v>312832</v>
      </c>
      <c r="AT143" s="590">
        <f t="shared" si="84"/>
        <v>4066816</v>
      </c>
    </row>
    <row r="144" spans="2:46" s="587" customFormat="1" ht="27">
      <c r="B144" s="816">
        <v>123</v>
      </c>
      <c r="C144" s="849" t="s">
        <v>1606</v>
      </c>
      <c r="D144" s="828" t="s">
        <v>1960</v>
      </c>
      <c r="E144" s="818">
        <v>1986</v>
      </c>
      <c r="F144" s="831" t="s">
        <v>1000</v>
      </c>
      <c r="G144" s="820">
        <v>1</v>
      </c>
      <c r="H144" s="827">
        <v>12</v>
      </c>
      <c r="I144" s="821">
        <f t="shared" si="47"/>
        <v>4.01</v>
      </c>
      <c r="J144" s="799">
        <v>83200</v>
      </c>
      <c r="K144" s="799"/>
      <c r="L144" s="799"/>
      <c r="M144" s="822" t="s">
        <v>417</v>
      </c>
      <c r="N144" s="799">
        <f t="shared" si="80"/>
        <v>333632</v>
      </c>
      <c r="O144" s="823">
        <f t="shared" si="70"/>
        <v>333632</v>
      </c>
      <c r="P144" s="823">
        <f t="shared" si="81"/>
        <v>4337216</v>
      </c>
      <c r="Q144" s="592">
        <f t="shared" si="67"/>
        <v>1</v>
      </c>
      <c r="R144" s="592">
        <f t="shared" si="71"/>
        <v>13</v>
      </c>
      <c r="S144" s="588">
        <f t="shared" si="72"/>
        <v>4.13</v>
      </c>
      <c r="T144" s="456">
        <v>83200</v>
      </c>
      <c r="U144" s="456"/>
      <c r="V144" s="456"/>
      <c r="W144" s="589" t="str">
        <f t="shared" si="73"/>
        <v>Գ-3</v>
      </c>
      <c r="X144" s="456">
        <f t="shared" si="58"/>
        <v>343616</v>
      </c>
      <c r="Y144" s="590">
        <f t="shared" si="59"/>
        <v>343616</v>
      </c>
      <c r="Z144" s="590">
        <f t="shared" si="82"/>
        <v>4467008</v>
      </c>
      <c r="AA144" s="592">
        <f t="shared" si="68"/>
        <v>1</v>
      </c>
      <c r="AB144" s="592">
        <f t="shared" si="74"/>
        <v>14</v>
      </c>
      <c r="AC144" s="588">
        <f t="shared" si="75"/>
        <v>4.13</v>
      </c>
      <c r="AD144" s="456">
        <v>83200</v>
      </c>
      <c r="AE144" s="456"/>
      <c r="AF144" s="456"/>
      <c r="AG144" s="589" t="str">
        <f t="shared" si="76"/>
        <v>Գ-3</v>
      </c>
      <c r="AH144" s="456">
        <f t="shared" si="61"/>
        <v>343616</v>
      </c>
      <c r="AI144" s="590">
        <f t="shared" si="62"/>
        <v>343616</v>
      </c>
      <c r="AJ144" s="590">
        <f t="shared" si="83"/>
        <v>4467008</v>
      </c>
      <c r="AK144" s="592">
        <f t="shared" si="69"/>
        <v>1</v>
      </c>
      <c r="AL144" s="592">
        <f t="shared" si="77"/>
        <v>15</v>
      </c>
      <c r="AM144" s="588">
        <f t="shared" si="78"/>
        <v>4.13</v>
      </c>
      <c r="AN144" s="456">
        <v>83200</v>
      </c>
      <c r="AO144" s="456"/>
      <c r="AP144" s="456"/>
      <c r="AQ144" s="589" t="str">
        <f t="shared" si="79"/>
        <v>Գ-3</v>
      </c>
      <c r="AR144" s="456">
        <f t="shared" si="64"/>
        <v>343616</v>
      </c>
      <c r="AS144" s="590">
        <f t="shared" si="65"/>
        <v>343616</v>
      </c>
      <c r="AT144" s="590">
        <f t="shared" si="84"/>
        <v>4467008</v>
      </c>
    </row>
    <row r="145" spans="2:46" s="587" customFormat="1" ht="27">
      <c r="B145" s="816">
        <v>124</v>
      </c>
      <c r="C145" s="849" t="s">
        <v>3372</v>
      </c>
      <c r="D145" s="828" t="s">
        <v>1960</v>
      </c>
      <c r="E145" s="818">
        <v>1990</v>
      </c>
      <c r="F145" s="831" t="s">
        <v>1001</v>
      </c>
      <c r="G145" s="820">
        <v>1</v>
      </c>
      <c r="H145" s="827">
        <v>11</v>
      </c>
      <c r="I145" s="821">
        <f t="shared" si="47"/>
        <v>2.08</v>
      </c>
      <c r="J145" s="799">
        <v>83200</v>
      </c>
      <c r="K145" s="799"/>
      <c r="L145" s="799"/>
      <c r="M145" s="822" t="s">
        <v>86</v>
      </c>
      <c r="N145" s="799">
        <f t="shared" si="80"/>
        <v>173056</v>
      </c>
      <c r="O145" s="823">
        <f t="shared" si="70"/>
        <v>173056</v>
      </c>
      <c r="P145" s="823">
        <f t="shared" si="81"/>
        <v>2249728</v>
      </c>
      <c r="Q145" s="592">
        <f t="shared" si="67"/>
        <v>1</v>
      </c>
      <c r="R145" s="592">
        <f t="shared" si="71"/>
        <v>12</v>
      </c>
      <c r="S145" s="588">
        <f t="shared" si="72"/>
        <v>2.08</v>
      </c>
      <c r="T145" s="456">
        <v>83200</v>
      </c>
      <c r="U145" s="456"/>
      <c r="V145" s="456"/>
      <c r="W145" s="589" t="str">
        <f t="shared" si="73"/>
        <v>Կ-1</v>
      </c>
      <c r="X145" s="456">
        <f t="shared" si="58"/>
        <v>173056</v>
      </c>
      <c r="Y145" s="590">
        <f t="shared" si="59"/>
        <v>173056</v>
      </c>
      <c r="Z145" s="590">
        <f t="shared" si="82"/>
        <v>2249728</v>
      </c>
      <c r="AA145" s="592">
        <f t="shared" si="68"/>
        <v>1</v>
      </c>
      <c r="AB145" s="592">
        <f t="shared" si="74"/>
        <v>13</v>
      </c>
      <c r="AC145" s="588">
        <f t="shared" si="75"/>
        <v>2.14</v>
      </c>
      <c r="AD145" s="456">
        <v>83200</v>
      </c>
      <c r="AE145" s="456"/>
      <c r="AF145" s="456"/>
      <c r="AG145" s="589" t="str">
        <f t="shared" si="76"/>
        <v>Կ-1</v>
      </c>
      <c r="AH145" s="456">
        <f t="shared" si="61"/>
        <v>178048</v>
      </c>
      <c r="AI145" s="590">
        <f t="shared" si="62"/>
        <v>178048</v>
      </c>
      <c r="AJ145" s="590">
        <f t="shared" si="83"/>
        <v>2314624</v>
      </c>
      <c r="AK145" s="592">
        <f t="shared" si="69"/>
        <v>1</v>
      </c>
      <c r="AL145" s="592">
        <f t="shared" si="77"/>
        <v>14</v>
      </c>
      <c r="AM145" s="588">
        <f t="shared" si="78"/>
        <v>2.14</v>
      </c>
      <c r="AN145" s="456">
        <v>83200</v>
      </c>
      <c r="AO145" s="456"/>
      <c r="AP145" s="456"/>
      <c r="AQ145" s="589" t="str">
        <f t="shared" si="79"/>
        <v>Կ-1</v>
      </c>
      <c r="AR145" s="456">
        <f t="shared" si="64"/>
        <v>178048</v>
      </c>
      <c r="AS145" s="590">
        <f t="shared" si="65"/>
        <v>178048</v>
      </c>
      <c r="AT145" s="590">
        <f t="shared" si="84"/>
        <v>2314624</v>
      </c>
    </row>
    <row r="146" spans="2:46" s="587" customFormat="1" ht="27">
      <c r="B146" s="816">
        <v>125</v>
      </c>
      <c r="C146" s="849" t="s">
        <v>3373</v>
      </c>
      <c r="D146" s="828" t="s">
        <v>1961</v>
      </c>
      <c r="E146" s="818">
        <v>1997</v>
      </c>
      <c r="F146" s="831" t="s">
        <v>1001</v>
      </c>
      <c r="G146" s="820">
        <v>1</v>
      </c>
      <c r="H146" s="827">
        <v>1</v>
      </c>
      <c r="I146" s="821">
        <f>IF(G146&lt;1,0,IF(M146="Բ-1",IF(H146=0,6.94,IF(H146=1,7.17,IF(H146=2,7.41,IF(H146=3,7.66,IF(OR(H146=5,H146=4),7.92,IF(OR(H146=6,H146=7),8.18,IF(OR(H146=8,H146=9),8.46,IF(OR(H146=10,H146=11,H146=12),8.74,IF(OR(H146=13,H146=14,H146=15),9.03,IF(OR(H146=16,H146=17,H146=18),9.33,9.65)))))))))),IF(M146="Բ-2", IF(H146=0,5.71,IF(H146=1,5.89,IF(H146=2,6.09,IF(H146=3,6.29,IF(OR(H146=5,H146=4),6.5,IF(OR(H146=6,H146=7),6.72,IF(OR(H146=8,H146=9),6.94,IF(OR(H146=10,H146=11,H146=12),7.17,IF(OR(H146=13,H146=14,H146=15),7.41,IF(OR(H146=16,H146=17,H146=18),7.65,7.91)))))))))), IF(M146="Գ-1", IF(H146=0,4.7,IF(H146=1,4.86,IF(H146=2,5.01,IF(H146=3,5.18,IF(OR(H146=5,H146=4),5.35,IF(OR(H146=6,H146=7),5.52,IF(OR(H146=8,H146=9),5.71,IF(OR(H146=10,H146=11,H146=12),5.89,IF(OR(H146=13,H146=14,H146=15),6.09,IF(OR(H146=16,H146=17,H146=18),6.29,6.49)))))))))), IF(M146="Գ-2", IF(H146=0,3.88,IF(H146=1,4.01,IF(H146=2,4.14,IF(H146=3,4.27,IF(OR(H146=5,H146=4),4.41,IF(OR(H146=6,H146=7),4.55,IF(OR(H146=8,H146=9),4.7,IF(OR(H146=10,H146=11,H146=12),4.85,IF(OR(H146=13,H146=14,H146=15),5.01,IF(OR(H146=16,H146=17,H146=18),5.17,5.34)))))))))), IF(M146="Գ-3", IF(H146=0,3.21,IF(H146=1,3.31,IF(H146=2,3.42,IF(H146=3,3.53,IF(OR(H146=5,H146=4),3.64,IF(OR(H146=6,H146=7),3.76,IF(OR(H146=8,H146=9),3.88,IF(OR(H146=10,H146=11,H146=12),4.01,IF(OR(H146=13,H146=14,H146=15),4.13,IF(OR(H146=16,H146=17,H146=18),4.27,4.4)))))))))), IF(M146="Ա-1", IF(H146=0,2.66,IF(H146=1,2.75,IF(H146=2,2.83,IF(H146=3,2.92,IF(OR(H146=5,H146=4),3.02,IF(OR(H146=6,H146=7),3.11,IF(OR(H146=8,H146=9),3.21,IF(OR(H146=10,H146=11,H146=12),3.31,IF(OR(H146=13,H146=14,H146=15),3.42,IF(OR(H146=16,H146=17,H146=18),3.53,3.64)))))))))), IF(M146="Ա-2", IF(H146=0,2.28,IF(H146=1,2.35,IF(H146=2,2.43,IF(H146=3,2.5,IF(OR(H146=5,H146=4),2.58,IF(OR(H146=6,H146=7),2.66,IF(OR(H146=8,H146=9),2.75,IF(OR(H146=10,H146=11,H146=12),2.83,IF(OR(H146=13,H146=14,H146=15),2.92,IF(OR(H146=16,H146=17,H146=18),3.01,3.11)))))))))),IF(M146="Ա-3", IF(H146=0,1.96,IF(H146=1,2.02,IF(H146=2,2.08,IF(H146=3,2.15,IF(OR(H146=5,H146=4),2.21,IF(OR(H146=6,H146=7),2.28,IF(OR(H146=8,H146=9),2.35,IF(OR(H146=10,H146=11,H146=12),2.42,IF(OR(H146=13,H146=14,H146=15),2.5,IF(OR(H146=16,H146=17,H146=18),2.58,2.66)))))))))), IF(M146="Կ-1", IF(H146=0,1.68,IF(H146=1,1.73,IF(H146=2,1.79,IF(H146=3,1.84,IF(OR(H146=5,H146=4),1.9,IF(OR(H146=6,H146=7),1.96,IF(OR(H146=8,H146=9),2.02,IF(OR(H146=10,H146=11,H146=12),2.08,IF(OR(H146=13,H146=14,H146=15),2.14,IF(OR(H146=16,H146=17,H146=18),2.21,2.28)))))))))), IF(M146="Կ-2", IF(H146=0,1.45,IF(H146=1,1.49,IF(H146=2,1.54,IF(H146=3,1.59,IF(OR(H146=5,H146=4),1.63,IF(OR(H146=6,H146=7),1.68,IF(OR(H146=8,H146=9),1.73,IF(OR(H146=10,H146=11,H146=12),1.79,IF(OR(H146=13,H146=14,H146=15),1.84,IF(OR(H146=16,H146=17,H146=18),1.9,1.95)))))))))),IF(M146="Կ-3", IF(H146=0,1.25,IF(H146=1,1.29,IF(H146=2,1.33,IF(H146=3,1.37,IF(OR(H146=5,H146=4),1.41,IF(OR(H146=6,H146=7),1.45,IF(OR(H146=8,H146=9),1.49,IF(OR(H146=10,H146=11,H146=12),1.54,IF(OR(H146=13,H146=14,H146=15),1.58,IF(OR(H146=16,H146=17,H146=18),1.63,1.68)))))))))), "Error"))))))))))))</f>
        <v>1.73</v>
      </c>
      <c r="J146" s="799">
        <v>83200</v>
      </c>
      <c r="K146" s="799"/>
      <c r="L146" s="799"/>
      <c r="M146" s="822" t="s">
        <v>86</v>
      </c>
      <c r="N146" s="799">
        <f>J146*I146</f>
        <v>143936</v>
      </c>
      <c r="O146" s="823">
        <f>I146*J146+K146+L146</f>
        <v>143936</v>
      </c>
      <c r="P146" s="823">
        <f>+O146*13</f>
        <v>1871168</v>
      </c>
      <c r="Q146" s="592">
        <f>+G146</f>
        <v>1</v>
      </c>
      <c r="R146" s="592">
        <f>+H146+1</f>
        <v>2</v>
      </c>
      <c r="S146" s="588">
        <f>IF(Q146&lt;1,0,IF(W146="Բ-1",IF(R146=0,6.94,IF(R146=1,7.17,IF(R146=2,7.41,IF(R146=3,7.66,IF(OR(R146=5,R146=4),7.92,IF(OR(R146=6,R146=7),8.18,IF(OR(R146=8,R146=9),8.46,IF(OR(R146=10,R146=11,R146=12),8.74,IF(OR(R146=13,R146=14,R146=15),9.03,IF(OR(R146=16,R146=17,R146=18),9.33,9.65)))))))))),IF(W146="Բ-2", IF(R146=0,5.71,IF(R146=1,5.89,IF(R146=2,6.09,IF(R146=3,6.29,IF(OR(R146=5,R146=4),6.5,IF(OR(R146=6,R146=7),6.72,IF(OR(R146=8,R146=9),6.94,IF(OR(R146=10,R146=11,R146=12),7.17,IF(OR(R146=13,R146=14,R146=15),7.41,IF(OR(R146=16,R146=17,R146=18),7.65,7.91)))))))))), IF(W146="Գ-1", IF(R146=0,4.7,IF(R146=1,4.86,IF(R146=2,5.01,IF(R146=3,5.18,IF(OR(R146=5,R146=4),5.35,IF(OR(R146=6,R146=7),5.52,IF(OR(R146=8,R146=9),5.71,IF(OR(R146=10,R146=11,R146=12),5.89,IF(OR(R146=13,R146=14,R146=15),6.09,IF(OR(R146=16,R146=17,R146=18),6.29,6.49)))))))))), IF(W146="Գ-2", IF(R146=0,3.88,IF(R146=1,4.01,IF(R146=2,4.14,IF(R146=3,4.27,IF(OR(R146=5,R146=4),4.41,IF(OR(R146=6,R146=7),4.55,IF(OR(R146=8,R146=9),4.7,IF(OR(R146=10,R146=11,R146=12),4.85,IF(OR(R146=13,R146=14,R146=15),5.01,IF(OR(R146=16,R146=17,R146=18),5.17,5.34)))))))))), IF(W146="Գ-3", IF(R146=0,3.21,IF(R146=1,3.31,IF(R146=2,3.42,IF(R146=3,3.53,IF(OR(R146=5,R146=4),3.64,IF(OR(R146=6,R146=7),3.76,IF(OR(R146=8,R146=9),3.88,IF(OR(R146=10,R146=11,R146=12),4.01,IF(OR(R146=13,R146=14,R146=15),4.13,IF(OR(R146=16,R146=17,R146=18),4.27,4.4)))))))))), IF(W146="Ա-1", IF(R146=0,2.66,IF(R146=1,2.75,IF(R146=2,2.83,IF(R146=3,2.92,IF(OR(R146=5,R146=4),3.02,IF(OR(R146=6,R146=7),3.11,IF(OR(R146=8,R146=9),3.21,IF(OR(R146=10,R146=11,R146=12),3.31,IF(OR(R146=13,R146=14,R146=15),3.42,IF(OR(R146=16,R146=17,R146=18),3.53,3.64)))))))))), IF(W146="Ա-2", IF(R146=0,2.28,IF(R146=1,2.35,IF(R146=2,2.43,IF(R146=3,2.5,IF(OR(R146=5,R146=4),2.58,IF(OR(R146=6,R146=7),2.66,IF(OR(R146=8,R146=9),2.75,IF(OR(R146=10,R146=11,R146=12),2.83,IF(OR(R146=13,R146=14,R146=15),2.92,IF(OR(R146=16,R146=17,R146=18),3.01,3.11)))))))))),IF(W146="Ա-3", IF(R146=0,1.96,IF(R146=1,2.02,IF(R146=2,2.08,IF(R146=3,2.15,IF(OR(R146=5,R146=4),2.21,IF(OR(R146=6,R146=7),2.28,IF(OR(R146=8,R146=9),2.35,IF(OR(R146=10,R146=11,R146=12),2.42,IF(OR(R146=13,R146=14,R146=15),2.5,IF(OR(R146=16,R146=17,R146=18),2.58,2.66)))))))))), IF(W146="Կ-1", IF(R146=0,1.68,IF(R146=1,1.73,IF(R146=2,1.79,IF(R146=3,1.84,IF(OR(R146=5,R146=4),1.9,IF(OR(R146=6,R146=7),1.96,IF(OR(R146=8,R146=9),2.02,IF(OR(R146=10,R146=11,R146=12),2.08,IF(OR(R146=13,R146=14,R146=15),2.14,IF(OR(R146=16,R146=17,R146=18),2.21,2.28)))))))))), IF(W146="Կ-2", IF(R146=0,1.45,IF(R146=1,1.49,IF(R146=2,1.54,IF(R146=3,1.59,IF(OR(R146=5,R146=4),1.63,IF(OR(R146=6,R146=7),1.68,IF(OR(R146=8,R146=9),1.73,IF(OR(R146=10,R146=11,R146=12),1.79,IF(OR(R146=13,R146=14,R146=15),1.84,IF(OR(R146=16,R146=17,R146=18),1.9,1.95)))))))))),IF(W146="Կ-3", IF(R146=0,1.25,IF(R146=1,1.29,IF(R146=2,1.33,IF(R146=3,1.37,IF(OR(R146=5,R146=4),1.41,IF(OR(R146=6,R146=7),1.45,IF(OR(R146=8,R146=9),1.49,IF(OR(R146=10,R146=11,R146=12),1.54,IF(OR(R146=13,R146=14,R146=15),1.58,IF(OR(R146=16,R146=17,R146=18),1.63,1.68)))))))))), "Error"))))))))))))</f>
        <v>1.79</v>
      </c>
      <c r="T146" s="456">
        <v>83200</v>
      </c>
      <c r="U146" s="456"/>
      <c r="V146" s="456"/>
      <c r="W146" s="589" t="str">
        <f>+M146</f>
        <v>Կ-1</v>
      </c>
      <c r="X146" s="456">
        <f>T146*S146</f>
        <v>148928</v>
      </c>
      <c r="Y146" s="590">
        <f>+U146+V146+X146</f>
        <v>148928</v>
      </c>
      <c r="Z146" s="590">
        <f>+Y146*13</f>
        <v>1936064</v>
      </c>
      <c r="AA146" s="592">
        <f>+Q146</f>
        <v>1</v>
      </c>
      <c r="AB146" s="592">
        <f>+R146+1</f>
        <v>3</v>
      </c>
      <c r="AC146" s="588">
        <f>IF(AA146&lt;1,0,IF(AG146="Բ-1",IF(AB146=0,6.94,IF(AB146=1,7.17,IF(AB146=2,7.41,IF(AB146=3,7.66,IF(OR(AB146=5,AB146=4),7.92,IF(OR(AB146=6,AB146=7),8.18,IF(OR(AB146=8,AB146=9),8.46,IF(OR(AB146=10,AB146=11,AB146=12),8.74,IF(OR(AB146=13,AB146=14,AB146=15),9.03,IF(OR(AB146=16,AB146=17,AB146=18),9.33,9.65)))))))))),IF(AG146="Բ-2", IF(AB146=0,5.71,IF(AB146=1,5.89,IF(AB146=2,6.09,IF(AB146=3,6.29,IF(OR(AB146=5,AB146=4),6.5,IF(OR(AB146=6,AB146=7),6.72,IF(OR(AB146=8,AB146=9),6.94,IF(OR(AB146=10,AB146=11,AB146=12),7.17,IF(OR(AB146=13,AB146=14,AB146=15),7.41,IF(OR(AB146=16,AB146=17,AB146=18),7.65,7.91)))))))))), IF(AG146="Գ-1", IF(AB146=0,4.7,IF(AB146=1,4.86,IF(AB146=2,5.01,IF(AB146=3,5.18,IF(OR(AB146=5,AB146=4),5.35,IF(OR(AB146=6,AB146=7),5.52,IF(OR(AB146=8,AB146=9),5.71,IF(OR(AB146=10,AB146=11,AB146=12),5.89,IF(OR(AB146=13,AB146=14,AB146=15),6.09,IF(OR(AB146=16,AB146=17,AB146=18),6.29,6.49)))))))))), IF(AG146="Գ-2", IF(AB146=0,3.88,IF(AB146=1,4.01,IF(AB146=2,4.14,IF(AB146=3,4.27,IF(OR(AB146=5,AB146=4),4.41,IF(OR(AB146=6,AB146=7),4.55,IF(OR(AB146=8,AB146=9),4.7,IF(OR(AB146=10,AB146=11,AB146=12),4.85,IF(OR(AB146=13,AB146=14,AB146=15),5.01,IF(OR(AB146=16,AB146=17,AB146=18),5.17,5.34)))))))))), IF(AG146="Գ-3", IF(AB146=0,3.21,IF(AB146=1,3.31,IF(AB146=2,3.42,IF(AB146=3,3.53,IF(OR(AB146=5,AB146=4),3.64,IF(OR(AB146=6,AB146=7),3.76,IF(OR(AB146=8,AB146=9),3.88,IF(OR(AB146=10,AB146=11,AB146=12),4.01,IF(OR(AB146=13,AB146=14,AB146=15),4.13,IF(OR(AB146=16,AB146=17,AB146=18),4.27,4.4)))))))))), IF(AG146="Ա-1", IF(AB146=0,2.66,IF(AB146=1,2.75,IF(AB146=2,2.83,IF(AB146=3,2.92,IF(OR(AB146=5,AB146=4),3.02,IF(OR(AB146=6,AB146=7),3.11,IF(OR(AB146=8,AB146=9),3.21,IF(OR(AB146=10,AB146=11,AB146=12),3.31,IF(OR(AB146=13,AB146=14,AB146=15),3.42,IF(OR(AB146=16,AB146=17,AB146=18),3.53,3.64)))))))))), IF(AG146="Ա-2", IF(AB146=0,2.28,IF(AB146=1,2.35,IF(AB146=2,2.43,IF(AB146=3,2.5,IF(OR(AB146=5,AB146=4),2.58,IF(OR(AB146=6,AB146=7),2.66,IF(OR(AB146=8,AB146=9),2.75,IF(OR(AB146=10,AB146=11,AB146=12),2.83,IF(OR(AB146=13,AB146=14,AB146=15),2.92,IF(OR(AB146=16,AB146=17,AB146=18),3.01,3.11)))))))))),IF(AG146="Ա-3", IF(AB146=0,1.96,IF(AB146=1,2.02,IF(AB146=2,2.08,IF(AB146=3,2.15,IF(OR(AB146=5,AB146=4),2.21,IF(OR(AB146=6,AB146=7),2.28,IF(OR(AB146=8,AB146=9),2.35,IF(OR(AB146=10,AB146=11,AB146=12),2.42,IF(OR(AB146=13,AB146=14,AB146=15),2.5,IF(OR(AB146=16,AB146=17,AB146=18),2.58,2.66)))))))))), IF(AG146="Կ-1", IF(AB146=0,1.68,IF(AB146=1,1.73,IF(AB146=2,1.79,IF(AB146=3,1.84,IF(OR(AB146=5,AB146=4),1.9,IF(OR(AB146=6,AB146=7),1.96,IF(OR(AB146=8,AB146=9),2.02,IF(OR(AB146=10,AB146=11,AB146=12),2.08,IF(OR(AB146=13,AB146=14,AB146=15),2.14,IF(OR(AB146=16,AB146=17,AB146=18),2.21,2.28)))))))))), IF(AG146="Կ-2", IF(AB146=0,1.45,IF(AB146=1,1.49,IF(AB146=2,1.54,IF(AB146=3,1.59,IF(OR(AB146=5,AB146=4),1.63,IF(OR(AB146=6,AB146=7),1.68,IF(OR(AB146=8,AB146=9),1.73,IF(OR(AB146=10,AB146=11,AB146=12),1.79,IF(OR(AB146=13,AB146=14,AB146=15),1.84,IF(OR(AB146=16,AB146=17,AB146=18),1.9,1.95)))))))))),IF(AG146="Կ-3", IF(AB146=0,1.25,IF(AB146=1,1.29,IF(AB146=2,1.33,IF(AB146=3,1.37,IF(OR(AB146=5,AB146=4),1.41,IF(OR(AB146=6,AB146=7),1.45,IF(OR(AB146=8,AB146=9),1.49,IF(OR(AB146=10,AB146=11,AB146=12),1.54,IF(OR(AB146=13,AB146=14,AB146=15),1.58,IF(OR(AB146=16,AB146=17,AB146=18),1.63,1.68)))))))))), "Error"))))))))))))</f>
        <v>1.84</v>
      </c>
      <c r="AD146" s="456">
        <v>83200</v>
      </c>
      <c r="AE146" s="456"/>
      <c r="AF146" s="456"/>
      <c r="AG146" s="589" t="str">
        <f>+W146</f>
        <v>Կ-1</v>
      </c>
      <c r="AH146" s="456">
        <f>AD146*AC146</f>
        <v>153088</v>
      </c>
      <c r="AI146" s="590">
        <f>AH146+AE146+AF146</f>
        <v>153088</v>
      </c>
      <c r="AJ146" s="590">
        <f>+AI146*13</f>
        <v>1990144</v>
      </c>
      <c r="AK146" s="592">
        <f>+AA146</f>
        <v>1</v>
      </c>
      <c r="AL146" s="592">
        <f>+AB146+1</f>
        <v>4</v>
      </c>
      <c r="AM146" s="588">
        <f>IF(AK146&lt;1,0,IF(AQ146="Բ-1",IF(AL146=0,6.94,IF(AL146=1,7.17,IF(AL146=2,7.41,IF(AL146=3,7.66,IF(OR(AL146=5,AL146=4),7.92,IF(OR(AL146=6,AL146=7),8.18,IF(OR(AL146=8,AL146=9),8.46,IF(OR(AL146=10,AL146=11,AL146=12),8.74,IF(OR(AL146=13,AL146=14,AL146=15),9.03,IF(OR(AL146=16,AL146=17,AL146=18),9.33,9.65)))))))))),IF(AQ146="Բ-2", IF(AL146=0,5.71,IF(AL146=1,5.89,IF(AL146=2,6.09,IF(AL146=3,6.29,IF(OR(AL146=5,AL146=4),6.5,IF(OR(AL146=6,AL146=7),6.72,IF(OR(AL146=8,AL146=9),6.94,IF(OR(AL146=10,AL146=11,AL146=12),7.17,IF(OR(AL146=13,AL146=14,AL146=15),7.41,IF(OR(AL146=16,AL146=17,AL146=18),7.65,7.91)))))))))), IF(AQ146="Գ-1", IF(AL146=0,4.7,IF(AL146=1,4.86,IF(AL146=2,5.01,IF(AL146=3,5.18,IF(OR(AL146=5,AL146=4),5.35,IF(OR(AL146=6,AL146=7),5.52,IF(OR(AL146=8,AL146=9),5.71,IF(OR(AL146=10,AL146=11,AL146=12),5.89,IF(OR(AL146=13,AL146=14,AL146=15),6.09,IF(OR(AL146=16,AL146=17,AL146=18),6.29,6.49)))))))))), IF(AQ146="Գ-2", IF(AL146=0,3.88,IF(AL146=1,4.01,IF(AL146=2,4.14,IF(AL146=3,4.27,IF(OR(AL146=5,AL146=4),4.41,IF(OR(AL146=6,AL146=7),4.55,IF(OR(AL146=8,AL146=9),4.7,IF(OR(AL146=10,AL146=11,AL146=12),4.85,IF(OR(AL146=13,AL146=14,AL146=15),5.01,IF(OR(AL146=16,AL146=17,AL146=18),5.17,5.34)))))))))), IF(AQ146="Գ-3", IF(AL146=0,3.21,IF(AL146=1,3.31,IF(AL146=2,3.42,IF(AL146=3,3.53,IF(OR(AL146=5,AL146=4),3.64,IF(OR(AL146=6,AL146=7),3.76,IF(OR(AL146=8,AL146=9),3.88,IF(OR(AL146=10,AL146=11,AL146=12),4.01,IF(OR(AL146=13,AL146=14,AL146=15),4.13,IF(OR(AL146=16,AL146=17,AL146=18),4.27,4.4)))))))))), IF(AQ146="Ա-1", IF(AL146=0,2.66,IF(AL146=1,2.75,IF(AL146=2,2.83,IF(AL146=3,2.92,IF(OR(AL146=5,AL146=4),3.02,IF(OR(AL146=6,AL146=7),3.11,IF(OR(AL146=8,AL146=9),3.21,IF(OR(AL146=10,AL146=11,AL146=12),3.31,IF(OR(AL146=13,AL146=14,AL146=15),3.42,IF(OR(AL146=16,AL146=17,AL146=18),3.53,3.64)))))))))), IF(AQ146="Ա-2", IF(AL146=0,2.28,IF(AL146=1,2.35,IF(AL146=2,2.43,IF(AL146=3,2.5,IF(OR(AL146=5,AL146=4),2.58,IF(OR(AL146=6,AL146=7),2.66,IF(OR(AL146=8,AL146=9),2.75,IF(OR(AL146=10,AL146=11,AL146=12),2.83,IF(OR(AL146=13,AL146=14,AL146=15),2.92,IF(OR(AL146=16,AL146=17,AL146=18),3.01,3.11)))))))))),IF(AQ146="Ա-3", IF(AL146=0,1.96,IF(AL146=1,2.02,IF(AL146=2,2.08,IF(AL146=3,2.15,IF(OR(AL146=5,AL146=4),2.21,IF(OR(AL146=6,AL146=7),2.28,IF(OR(AL146=8,AL146=9),2.35,IF(OR(AL146=10,AL146=11,AL146=12),2.42,IF(OR(AL146=13,AL146=14,AL146=15),2.5,IF(OR(AL146=16,AL146=17,AL146=18),2.58,2.66)))))))))), IF(AQ146="Կ-1", IF(AL146=0,1.68,IF(AL146=1,1.73,IF(AL146=2,1.79,IF(AL146=3,1.84,IF(OR(AL146=5,AL146=4),1.9,IF(OR(AL146=6,AL146=7),1.96,IF(OR(AL146=8,AL146=9),2.02,IF(OR(AL146=10,AL146=11,AL146=12),2.08,IF(OR(AL146=13,AL146=14,AL146=15),2.14,IF(OR(AL146=16,AL146=17,AL146=18),2.21,2.28)))))))))), IF(AQ146="Կ-2", IF(AL146=0,1.45,IF(AL146=1,1.49,IF(AL146=2,1.54,IF(AL146=3,1.59,IF(OR(AL146=5,AL146=4),1.63,IF(OR(AL146=6,AL146=7),1.68,IF(OR(AL146=8,AL146=9),1.73,IF(OR(AL146=10,AL146=11,AL146=12),1.79,IF(OR(AL146=13,AL146=14,AL146=15),1.84,IF(OR(AL146=16,AL146=17,AL146=18),1.9,1.95)))))))))),IF(AQ146="Կ-3", IF(AL146=0,1.25,IF(AL146=1,1.29,IF(AL146=2,1.33,IF(AL146=3,1.37,IF(OR(AL146=5,AL146=4),1.41,IF(OR(AL146=6,AL146=7),1.45,IF(OR(AL146=8,AL146=9),1.49,IF(OR(AL146=10,AL146=11,AL146=12),1.54,IF(OR(AL146=13,AL146=14,AL146=15),1.58,IF(OR(AL146=16,AL146=17,AL146=18),1.63,1.68)))))))))), "Error"))))))))))))</f>
        <v>1.9</v>
      </c>
      <c r="AN146" s="456">
        <v>83200</v>
      </c>
      <c r="AO146" s="456"/>
      <c r="AP146" s="456"/>
      <c r="AQ146" s="589" t="str">
        <f>+AG146</f>
        <v>Կ-1</v>
      </c>
      <c r="AR146" s="456">
        <f>AN146*AM146</f>
        <v>158080</v>
      </c>
      <c r="AS146" s="590">
        <f>AR146+AO146+AP146</f>
        <v>158080</v>
      </c>
      <c r="AT146" s="590">
        <f>+AS146*13</f>
        <v>2055040</v>
      </c>
    </row>
    <row r="147" spans="2:46" s="587" customFormat="1" ht="40.5">
      <c r="B147" s="816">
        <v>126</v>
      </c>
      <c r="C147" s="849" t="s">
        <v>1233</v>
      </c>
      <c r="D147" s="828" t="s">
        <v>1960</v>
      </c>
      <c r="E147" s="818">
        <v>1975</v>
      </c>
      <c r="F147" s="831" t="s">
        <v>1092</v>
      </c>
      <c r="G147" s="820">
        <v>1</v>
      </c>
      <c r="H147" s="827">
        <v>19</v>
      </c>
      <c r="I147" s="821">
        <f t="shared" si="47"/>
        <v>5.34</v>
      </c>
      <c r="J147" s="799">
        <v>83200</v>
      </c>
      <c r="K147" s="799">
        <f>I147*J147*0.05</f>
        <v>22214.400000000001</v>
      </c>
      <c r="L147" s="799"/>
      <c r="M147" s="822" t="s">
        <v>83</v>
      </c>
      <c r="N147" s="799">
        <f t="shared" si="80"/>
        <v>444288</v>
      </c>
      <c r="O147" s="823">
        <f t="shared" si="70"/>
        <v>466502.40000000002</v>
      </c>
      <c r="P147" s="823">
        <f t="shared" si="81"/>
        <v>6064531.2000000002</v>
      </c>
      <c r="Q147" s="592">
        <f t="shared" si="67"/>
        <v>1</v>
      </c>
      <c r="R147" s="592">
        <f t="shared" si="71"/>
        <v>20</v>
      </c>
      <c r="S147" s="588">
        <f t="shared" si="72"/>
        <v>5.34</v>
      </c>
      <c r="T147" s="456">
        <v>83200</v>
      </c>
      <c r="U147" s="456">
        <f>+S147*T147*0.05</f>
        <v>22214.400000000001</v>
      </c>
      <c r="V147" s="456"/>
      <c r="W147" s="589" t="str">
        <f t="shared" si="73"/>
        <v>Գ-2</v>
      </c>
      <c r="X147" s="456">
        <f t="shared" si="58"/>
        <v>444288</v>
      </c>
      <c r="Y147" s="590">
        <f t="shared" si="59"/>
        <v>466502.40000000002</v>
      </c>
      <c r="Z147" s="590">
        <f t="shared" si="82"/>
        <v>6064531.2000000002</v>
      </c>
      <c r="AA147" s="592">
        <f t="shared" si="68"/>
        <v>1</v>
      </c>
      <c r="AB147" s="592">
        <f t="shared" si="74"/>
        <v>21</v>
      </c>
      <c r="AC147" s="588">
        <f t="shared" si="75"/>
        <v>5.34</v>
      </c>
      <c r="AD147" s="456">
        <v>83200</v>
      </c>
      <c r="AE147" s="456">
        <f>+AC147*AD147*0.05</f>
        <v>22214.400000000001</v>
      </c>
      <c r="AF147" s="456"/>
      <c r="AG147" s="589" t="str">
        <f t="shared" si="76"/>
        <v>Գ-2</v>
      </c>
      <c r="AH147" s="456">
        <f t="shared" si="61"/>
        <v>444288</v>
      </c>
      <c r="AI147" s="590">
        <f t="shared" si="62"/>
        <v>466502.40000000002</v>
      </c>
      <c r="AJ147" s="590">
        <f t="shared" si="83"/>
        <v>6064531.2000000002</v>
      </c>
      <c r="AK147" s="592">
        <f t="shared" si="69"/>
        <v>1</v>
      </c>
      <c r="AL147" s="592">
        <f t="shared" si="77"/>
        <v>22</v>
      </c>
      <c r="AM147" s="588">
        <f t="shared" si="78"/>
        <v>5.34</v>
      </c>
      <c r="AN147" s="456">
        <v>83200</v>
      </c>
      <c r="AO147" s="456">
        <f>+AM147*AN147*0.05</f>
        <v>22214.400000000001</v>
      </c>
      <c r="AP147" s="456"/>
      <c r="AQ147" s="589" t="str">
        <f t="shared" si="79"/>
        <v>Գ-2</v>
      </c>
      <c r="AR147" s="456">
        <f t="shared" si="64"/>
        <v>444288</v>
      </c>
      <c r="AS147" s="590">
        <f t="shared" si="65"/>
        <v>466502.40000000002</v>
      </c>
      <c r="AT147" s="590">
        <f t="shared" si="84"/>
        <v>6064531.2000000002</v>
      </c>
    </row>
    <row r="148" spans="2:46" s="587" customFormat="1" ht="40.5">
      <c r="B148" s="816">
        <v>127</v>
      </c>
      <c r="C148" s="849" t="s">
        <v>1093</v>
      </c>
      <c r="D148" s="828" t="s">
        <v>1960</v>
      </c>
      <c r="E148" s="818">
        <v>1987</v>
      </c>
      <c r="F148" s="831" t="s">
        <v>996</v>
      </c>
      <c r="G148" s="820">
        <v>1</v>
      </c>
      <c r="H148" s="827">
        <v>6</v>
      </c>
      <c r="I148" s="821">
        <f t="shared" si="47"/>
        <v>3.76</v>
      </c>
      <c r="J148" s="799">
        <v>83200</v>
      </c>
      <c r="K148" s="799"/>
      <c r="L148" s="799"/>
      <c r="M148" s="822" t="s">
        <v>417</v>
      </c>
      <c r="N148" s="799">
        <f t="shared" si="80"/>
        <v>312832</v>
      </c>
      <c r="O148" s="823">
        <f t="shared" si="70"/>
        <v>312832</v>
      </c>
      <c r="P148" s="823">
        <f t="shared" si="81"/>
        <v>4066816</v>
      </c>
      <c r="Q148" s="592">
        <f t="shared" si="67"/>
        <v>1</v>
      </c>
      <c r="R148" s="592">
        <f t="shared" si="71"/>
        <v>7</v>
      </c>
      <c r="S148" s="588">
        <f t="shared" si="72"/>
        <v>3.76</v>
      </c>
      <c r="T148" s="456">
        <v>83200</v>
      </c>
      <c r="U148" s="456"/>
      <c r="V148" s="456"/>
      <c r="W148" s="589" t="str">
        <f t="shared" si="73"/>
        <v>Գ-3</v>
      </c>
      <c r="X148" s="456">
        <f t="shared" si="58"/>
        <v>312832</v>
      </c>
      <c r="Y148" s="590">
        <f t="shared" si="59"/>
        <v>312832</v>
      </c>
      <c r="Z148" s="590">
        <f t="shared" si="82"/>
        <v>4066816</v>
      </c>
      <c r="AA148" s="592">
        <f t="shared" si="68"/>
        <v>1</v>
      </c>
      <c r="AB148" s="592">
        <f t="shared" si="74"/>
        <v>8</v>
      </c>
      <c r="AC148" s="588">
        <f t="shared" si="75"/>
        <v>3.88</v>
      </c>
      <c r="AD148" s="456">
        <v>83200</v>
      </c>
      <c r="AE148" s="456"/>
      <c r="AF148" s="456"/>
      <c r="AG148" s="589" t="str">
        <f t="shared" si="76"/>
        <v>Գ-3</v>
      </c>
      <c r="AH148" s="456">
        <f t="shared" si="61"/>
        <v>322816</v>
      </c>
      <c r="AI148" s="590">
        <f t="shared" si="62"/>
        <v>322816</v>
      </c>
      <c r="AJ148" s="590">
        <f t="shared" si="83"/>
        <v>4196608</v>
      </c>
      <c r="AK148" s="592">
        <f t="shared" si="69"/>
        <v>1</v>
      </c>
      <c r="AL148" s="592">
        <f t="shared" si="77"/>
        <v>9</v>
      </c>
      <c r="AM148" s="588">
        <f t="shared" si="78"/>
        <v>3.88</v>
      </c>
      <c r="AN148" s="456">
        <v>83200</v>
      </c>
      <c r="AO148" s="456"/>
      <c r="AP148" s="456"/>
      <c r="AQ148" s="589" t="str">
        <f t="shared" si="79"/>
        <v>Գ-3</v>
      </c>
      <c r="AR148" s="456">
        <f t="shared" si="64"/>
        <v>322816</v>
      </c>
      <c r="AS148" s="590">
        <f t="shared" si="65"/>
        <v>322816</v>
      </c>
      <c r="AT148" s="590">
        <f t="shared" si="84"/>
        <v>4196608</v>
      </c>
    </row>
    <row r="149" spans="2:46" s="587" customFormat="1" ht="40.5">
      <c r="B149" s="816">
        <v>128</v>
      </c>
      <c r="C149" s="849" t="s">
        <v>1102</v>
      </c>
      <c r="D149" s="828" t="s">
        <v>1960</v>
      </c>
      <c r="E149" s="818">
        <v>1982</v>
      </c>
      <c r="F149" s="831" t="s">
        <v>996</v>
      </c>
      <c r="G149" s="820">
        <v>1</v>
      </c>
      <c r="H149" s="827">
        <v>6</v>
      </c>
      <c r="I149" s="821">
        <f t="shared" si="47"/>
        <v>3.76</v>
      </c>
      <c r="J149" s="799">
        <v>83200</v>
      </c>
      <c r="K149" s="799"/>
      <c r="L149" s="799"/>
      <c r="M149" s="822" t="s">
        <v>417</v>
      </c>
      <c r="N149" s="799">
        <f t="shared" si="80"/>
        <v>312832</v>
      </c>
      <c r="O149" s="823">
        <f t="shared" si="70"/>
        <v>312832</v>
      </c>
      <c r="P149" s="823">
        <f t="shared" si="81"/>
        <v>4066816</v>
      </c>
      <c r="Q149" s="592">
        <f t="shared" si="67"/>
        <v>1</v>
      </c>
      <c r="R149" s="592">
        <f t="shared" si="71"/>
        <v>7</v>
      </c>
      <c r="S149" s="588">
        <f t="shared" si="72"/>
        <v>3.76</v>
      </c>
      <c r="T149" s="456">
        <v>83200</v>
      </c>
      <c r="U149" s="456"/>
      <c r="V149" s="456"/>
      <c r="W149" s="589" t="str">
        <f t="shared" si="73"/>
        <v>Գ-3</v>
      </c>
      <c r="X149" s="456">
        <f t="shared" si="58"/>
        <v>312832</v>
      </c>
      <c r="Y149" s="590">
        <f t="shared" si="59"/>
        <v>312832</v>
      </c>
      <c r="Z149" s="590">
        <f t="shared" si="82"/>
        <v>4066816</v>
      </c>
      <c r="AA149" s="592">
        <f t="shared" si="68"/>
        <v>1</v>
      </c>
      <c r="AB149" s="592">
        <f t="shared" si="74"/>
        <v>8</v>
      </c>
      <c r="AC149" s="588">
        <f t="shared" si="75"/>
        <v>3.88</v>
      </c>
      <c r="AD149" s="456">
        <v>83200</v>
      </c>
      <c r="AE149" s="456"/>
      <c r="AF149" s="456"/>
      <c r="AG149" s="589" t="str">
        <f t="shared" si="76"/>
        <v>Գ-3</v>
      </c>
      <c r="AH149" s="456">
        <f t="shared" si="61"/>
        <v>322816</v>
      </c>
      <c r="AI149" s="590">
        <f t="shared" si="62"/>
        <v>322816</v>
      </c>
      <c r="AJ149" s="590">
        <f t="shared" si="83"/>
        <v>4196608</v>
      </c>
      <c r="AK149" s="592">
        <f t="shared" si="69"/>
        <v>1</v>
      </c>
      <c r="AL149" s="592">
        <f t="shared" si="77"/>
        <v>9</v>
      </c>
      <c r="AM149" s="588">
        <f t="shared" si="78"/>
        <v>3.88</v>
      </c>
      <c r="AN149" s="456">
        <v>83200</v>
      </c>
      <c r="AO149" s="456"/>
      <c r="AP149" s="456"/>
      <c r="AQ149" s="589" t="str">
        <f t="shared" si="79"/>
        <v>Գ-3</v>
      </c>
      <c r="AR149" s="456">
        <f t="shared" si="64"/>
        <v>322816</v>
      </c>
      <c r="AS149" s="590">
        <f t="shared" si="65"/>
        <v>322816</v>
      </c>
      <c r="AT149" s="590">
        <f t="shared" si="84"/>
        <v>4196608</v>
      </c>
    </row>
    <row r="150" spans="2:46" s="587" customFormat="1" ht="40.5">
      <c r="B150" s="816">
        <v>129</v>
      </c>
      <c r="C150" s="849" t="s">
        <v>1285</v>
      </c>
      <c r="D150" s="828" t="s">
        <v>1960</v>
      </c>
      <c r="E150" s="818">
        <v>1983</v>
      </c>
      <c r="F150" s="831" t="s">
        <v>996</v>
      </c>
      <c r="G150" s="820">
        <v>1</v>
      </c>
      <c r="H150" s="827">
        <v>3</v>
      </c>
      <c r="I150" s="821">
        <f t="shared" si="47"/>
        <v>3.53</v>
      </c>
      <c r="J150" s="799">
        <v>83200</v>
      </c>
      <c r="K150" s="799"/>
      <c r="L150" s="799"/>
      <c r="M150" s="822" t="s">
        <v>417</v>
      </c>
      <c r="N150" s="799">
        <f>J150*I150</f>
        <v>293696</v>
      </c>
      <c r="O150" s="823">
        <f>I150*J150+K150+L150</f>
        <v>293696</v>
      </c>
      <c r="P150" s="823">
        <f>+O150*13</f>
        <v>3818048</v>
      </c>
      <c r="Q150" s="592">
        <f>+G150</f>
        <v>1</v>
      </c>
      <c r="R150" s="592">
        <f>+H150+1</f>
        <v>4</v>
      </c>
      <c r="S150" s="588">
        <f t="shared" si="72"/>
        <v>3.64</v>
      </c>
      <c r="T150" s="456">
        <v>83200</v>
      </c>
      <c r="U150" s="456"/>
      <c r="V150" s="456"/>
      <c r="W150" s="589" t="str">
        <f t="shared" si="73"/>
        <v>Գ-3</v>
      </c>
      <c r="X150" s="456">
        <f t="shared" si="58"/>
        <v>302848</v>
      </c>
      <c r="Y150" s="590">
        <f t="shared" si="59"/>
        <v>302848</v>
      </c>
      <c r="Z150" s="590">
        <f>+Y150*13</f>
        <v>3937024</v>
      </c>
      <c r="AA150" s="592">
        <f t="shared" si="68"/>
        <v>1</v>
      </c>
      <c r="AB150" s="592">
        <f t="shared" si="74"/>
        <v>5</v>
      </c>
      <c r="AC150" s="588">
        <f t="shared" si="75"/>
        <v>3.64</v>
      </c>
      <c r="AD150" s="456">
        <v>83200</v>
      </c>
      <c r="AE150" s="456"/>
      <c r="AF150" s="456"/>
      <c r="AG150" s="589" t="str">
        <f t="shared" si="76"/>
        <v>Գ-3</v>
      </c>
      <c r="AH150" s="456">
        <f t="shared" si="61"/>
        <v>302848</v>
      </c>
      <c r="AI150" s="590">
        <f t="shared" si="62"/>
        <v>302848</v>
      </c>
      <c r="AJ150" s="590">
        <f>+AI150*13</f>
        <v>3937024</v>
      </c>
      <c r="AK150" s="592">
        <f t="shared" si="69"/>
        <v>1</v>
      </c>
      <c r="AL150" s="592">
        <f t="shared" si="77"/>
        <v>6</v>
      </c>
      <c r="AM150" s="588">
        <f t="shared" si="78"/>
        <v>3.76</v>
      </c>
      <c r="AN150" s="456">
        <v>83200</v>
      </c>
      <c r="AO150" s="456"/>
      <c r="AP150" s="456"/>
      <c r="AQ150" s="589" t="str">
        <f t="shared" si="79"/>
        <v>Գ-3</v>
      </c>
      <c r="AR150" s="456">
        <f t="shared" si="64"/>
        <v>312832</v>
      </c>
      <c r="AS150" s="590">
        <f t="shared" si="65"/>
        <v>312832</v>
      </c>
      <c r="AT150" s="590">
        <f>+AS150*13</f>
        <v>4066816</v>
      </c>
    </row>
    <row r="151" spans="2:46" s="587" customFormat="1" ht="40.5">
      <c r="B151" s="816">
        <v>130</v>
      </c>
      <c r="C151" s="849" t="s">
        <v>1312</v>
      </c>
      <c r="D151" s="828" t="s">
        <v>1960</v>
      </c>
      <c r="E151" s="818">
        <v>1986</v>
      </c>
      <c r="F151" s="831" t="s">
        <v>997</v>
      </c>
      <c r="G151" s="820">
        <v>1</v>
      </c>
      <c r="H151" s="827">
        <v>2</v>
      </c>
      <c r="I151" s="821">
        <f t="shared" si="47"/>
        <v>1.79</v>
      </c>
      <c r="J151" s="799">
        <v>83200</v>
      </c>
      <c r="K151" s="799"/>
      <c r="L151" s="799"/>
      <c r="M151" s="822" t="s">
        <v>86</v>
      </c>
      <c r="N151" s="799">
        <f>J151*I151</f>
        <v>148928</v>
      </c>
      <c r="O151" s="823">
        <f>I151*J151+K151+L151</f>
        <v>148928</v>
      </c>
      <c r="P151" s="823">
        <f>+O151*13</f>
        <v>1936064</v>
      </c>
      <c r="Q151" s="592">
        <f>+G151</f>
        <v>1</v>
      </c>
      <c r="R151" s="592">
        <f>+H151+1</f>
        <v>3</v>
      </c>
      <c r="S151" s="588">
        <f t="shared" si="72"/>
        <v>1.84</v>
      </c>
      <c r="T151" s="456">
        <v>83200</v>
      </c>
      <c r="U151" s="456"/>
      <c r="V151" s="456"/>
      <c r="W151" s="589" t="str">
        <f t="shared" si="73"/>
        <v>Կ-1</v>
      </c>
      <c r="X151" s="456">
        <f t="shared" si="58"/>
        <v>153088</v>
      </c>
      <c r="Y151" s="590">
        <f t="shared" si="59"/>
        <v>153088</v>
      </c>
      <c r="Z151" s="590">
        <f>+Y151*13</f>
        <v>1990144</v>
      </c>
      <c r="AA151" s="592">
        <f t="shared" si="68"/>
        <v>1</v>
      </c>
      <c r="AB151" s="592">
        <f t="shared" si="74"/>
        <v>4</v>
      </c>
      <c r="AC151" s="588">
        <f t="shared" si="75"/>
        <v>1.9</v>
      </c>
      <c r="AD151" s="456">
        <v>83200</v>
      </c>
      <c r="AE151" s="456"/>
      <c r="AF151" s="456"/>
      <c r="AG151" s="589" t="str">
        <f t="shared" si="76"/>
        <v>Կ-1</v>
      </c>
      <c r="AH151" s="456">
        <f t="shared" si="61"/>
        <v>158080</v>
      </c>
      <c r="AI151" s="590">
        <f t="shared" si="62"/>
        <v>158080</v>
      </c>
      <c r="AJ151" s="590">
        <f>+AI151*13</f>
        <v>2055040</v>
      </c>
      <c r="AK151" s="592">
        <f t="shared" si="69"/>
        <v>1</v>
      </c>
      <c r="AL151" s="592">
        <f t="shared" si="77"/>
        <v>5</v>
      </c>
      <c r="AM151" s="588">
        <f t="shared" si="78"/>
        <v>1.9</v>
      </c>
      <c r="AN151" s="456">
        <v>83200</v>
      </c>
      <c r="AO151" s="456"/>
      <c r="AP151" s="456"/>
      <c r="AQ151" s="589" t="str">
        <f t="shared" si="79"/>
        <v>Կ-1</v>
      </c>
      <c r="AR151" s="456">
        <f t="shared" si="64"/>
        <v>158080</v>
      </c>
      <c r="AS151" s="590">
        <f t="shared" si="65"/>
        <v>158080</v>
      </c>
      <c r="AT151" s="590">
        <f>+AS151*13</f>
        <v>2055040</v>
      </c>
    </row>
    <row r="152" spans="2:46" s="587" customFormat="1" ht="40.5">
      <c r="B152" s="816">
        <v>131</v>
      </c>
      <c r="C152" s="849" t="s">
        <v>1094</v>
      </c>
      <c r="D152" s="828" t="s">
        <v>1960</v>
      </c>
      <c r="E152" s="818">
        <v>1989</v>
      </c>
      <c r="F152" s="831" t="s">
        <v>997</v>
      </c>
      <c r="G152" s="820">
        <v>1</v>
      </c>
      <c r="H152" s="827">
        <v>13</v>
      </c>
      <c r="I152" s="821">
        <f t="shared" si="47"/>
        <v>2.14</v>
      </c>
      <c r="J152" s="799">
        <v>83200</v>
      </c>
      <c r="K152" s="799"/>
      <c r="L152" s="799"/>
      <c r="M152" s="822" t="s">
        <v>86</v>
      </c>
      <c r="N152" s="799">
        <f t="shared" si="80"/>
        <v>178048</v>
      </c>
      <c r="O152" s="823">
        <f t="shared" si="70"/>
        <v>178048</v>
      </c>
      <c r="P152" s="823">
        <f t="shared" si="81"/>
        <v>2314624</v>
      </c>
      <c r="Q152" s="592">
        <f t="shared" si="67"/>
        <v>1</v>
      </c>
      <c r="R152" s="592">
        <f t="shared" si="71"/>
        <v>14</v>
      </c>
      <c r="S152" s="588">
        <f t="shared" si="72"/>
        <v>2.14</v>
      </c>
      <c r="T152" s="456">
        <v>83200</v>
      </c>
      <c r="U152" s="456"/>
      <c r="V152" s="456"/>
      <c r="W152" s="589" t="str">
        <f t="shared" si="73"/>
        <v>Կ-1</v>
      </c>
      <c r="X152" s="456">
        <f t="shared" si="58"/>
        <v>178048</v>
      </c>
      <c r="Y152" s="590">
        <f t="shared" si="59"/>
        <v>178048</v>
      </c>
      <c r="Z152" s="590">
        <f t="shared" si="82"/>
        <v>2314624</v>
      </c>
      <c r="AA152" s="592">
        <f t="shared" si="68"/>
        <v>1</v>
      </c>
      <c r="AB152" s="592">
        <f t="shared" si="74"/>
        <v>15</v>
      </c>
      <c r="AC152" s="588">
        <f t="shared" si="75"/>
        <v>2.14</v>
      </c>
      <c r="AD152" s="456">
        <v>83200</v>
      </c>
      <c r="AE152" s="456"/>
      <c r="AF152" s="456"/>
      <c r="AG152" s="589" t="str">
        <f t="shared" si="76"/>
        <v>Կ-1</v>
      </c>
      <c r="AH152" s="456">
        <f t="shared" si="61"/>
        <v>178048</v>
      </c>
      <c r="AI152" s="590">
        <f t="shared" si="62"/>
        <v>178048</v>
      </c>
      <c r="AJ152" s="590">
        <f t="shared" si="83"/>
        <v>2314624</v>
      </c>
      <c r="AK152" s="592">
        <f t="shared" si="69"/>
        <v>1</v>
      </c>
      <c r="AL152" s="592">
        <f t="shared" si="77"/>
        <v>16</v>
      </c>
      <c r="AM152" s="588">
        <f t="shared" si="78"/>
        <v>2.21</v>
      </c>
      <c r="AN152" s="456">
        <v>83200</v>
      </c>
      <c r="AO152" s="456"/>
      <c r="AP152" s="456"/>
      <c r="AQ152" s="589" t="str">
        <f t="shared" si="79"/>
        <v>Կ-1</v>
      </c>
      <c r="AR152" s="456">
        <f t="shared" si="64"/>
        <v>183872</v>
      </c>
      <c r="AS152" s="590">
        <f t="shared" si="65"/>
        <v>183872</v>
      </c>
      <c r="AT152" s="590">
        <f t="shared" si="84"/>
        <v>2390336</v>
      </c>
    </row>
    <row r="153" spans="2:46" s="587" customFormat="1" ht="27">
      <c r="B153" s="816">
        <v>132</v>
      </c>
      <c r="C153" s="831" t="s">
        <v>78</v>
      </c>
      <c r="D153" s="828"/>
      <c r="E153" s="818"/>
      <c r="F153" s="831" t="s">
        <v>94</v>
      </c>
      <c r="G153" s="820">
        <v>1</v>
      </c>
      <c r="H153" s="827">
        <v>6</v>
      </c>
      <c r="I153" s="821">
        <f t="shared" si="47"/>
        <v>4.55</v>
      </c>
      <c r="J153" s="799">
        <v>83200</v>
      </c>
      <c r="K153" s="799"/>
      <c r="L153" s="799"/>
      <c r="M153" s="822" t="s">
        <v>83</v>
      </c>
      <c r="N153" s="799">
        <f t="shared" si="80"/>
        <v>378560</v>
      </c>
      <c r="O153" s="823">
        <f t="shared" si="70"/>
        <v>378560</v>
      </c>
      <c r="P153" s="823">
        <f t="shared" si="81"/>
        <v>4921280</v>
      </c>
      <c r="Q153" s="592">
        <f t="shared" si="67"/>
        <v>1</v>
      </c>
      <c r="R153" s="592">
        <f t="shared" si="71"/>
        <v>7</v>
      </c>
      <c r="S153" s="588">
        <f t="shared" si="72"/>
        <v>4.55</v>
      </c>
      <c r="T153" s="456">
        <v>83200</v>
      </c>
      <c r="U153" s="456"/>
      <c r="V153" s="456"/>
      <c r="W153" s="589" t="str">
        <f t="shared" si="73"/>
        <v>Գ-2</v>
      </c>
      <c r="X153" s="456">
        <f t="shared" si="58"/>
        <v>378560</v>
      </c>
      <c r="Y153" s="590">
        <f t="shared" si="59"/>
        <v>378560</v>
      </c>
      <c r="Z153" s="590">
        <f t="shared" si="82"/>
        <v>4921280</v>
      </c>
      <c r="AA153" s="592">
        <f t="shared" si="68"/>
        <v>1</v>
      </c>
      <c r="AB153" s="592">
        <f t="shared" si="74"/>
        <v>8</v>
      </c>
      <c r="AC153" s="588">
        <f t="shared" si="75"/>
        <v>4.7</v>
      </c>
      <c r="AD153" s="456">
        <v>83200</v>
      </c>
      <c r="AE153" s="456"/>
      <c r="AF153" s="456"/>
      <c r="AG153" s="589" t="str">
        <f t="shared" si="76"/>
        <v>Գ-2</v>
      </c>
      <c r="AH153" s="456">
        <f t="shared" si="61"/>
        <v>391040</v>
      </c>
      <c r="AI153" s="590">
        <f t="shared" si="62"/>
        <v>391040</v>
      </c>
      <c r="AJ153" s="590">
        <f t="shared" si="83"/>
        <v>5083520</v>
      </c>
      <c r="AK153" s="592">
        <f t="shared" si="69"/>
        <v>1</v>
      </c>
      <c r="AL153" s="592">
        <f t="shared" si="77"/>
        <v>9</v>
      </c>
      <c r="AM153" s="588">
        <f t="shared" si="78"/>
        <v>4.7</v>
      </c>
      <c r="AN153" s="456">
        <v>83200</v>
      </c>
      <c r="AO153" s="456"/>
      <c r="AP153" s="456"/>
      <c r="AQ153" s="589" t="str">
        <f t="shared" si="79"/>
        <v>Գ-2</v>
      </c>
      <c r="AR153" s="456">
        <f t="shared" si="64"/>
        <v>391040</v>
      </c>
      <c r="AS153" s="590">
        <f t="shared" si="65"/>
        <v>391040</v>
      </c>
      <c r="AT153" s="590">
        <f t="shared" si="84"/>
        <v>5083520</v>
      </c>
    </row>
    <row r="154" spans="2:46" s="587" customFormat="1" ht="27">
      <c r="B154" s="816"/>
      <c r="C154" s="831" t="s">
        <v>2503</v>
      </c>
      <c r="D154" s="828"/>
      <c r="E154" s="818"/>
      <c r="F154" s="831"/>
      <c r="G154" s="820"/>
      <c r="H154" s="820"/>
      <c r="I154" s="821"/>
      <c r="J154" s="799"/>
      <c r="K154" s="832"/>
      <c r="L154" s="832"/>
      <c r="M154" s="833"/>
      <c r="N154" s="834"/>
      <c r="O154" s="834">
        <v>21000</v>
      </c>
      <c r="P154" s="823">
        <f>+O154*12</f>
        <v>252000</v>
      </c>
      <c r="Q154" s="592"/>
      <c r="R154" s="592"/>
      <c r="S154" s="588"/>
      <c r="T154" s="456"/>
      <c r="U154" s="457"/>
      <c r="V154" s="457"/>
      <c r="W154" s="597"/>
      <c r="X154" s="700"/>
      <c r="Y154" s="590">
        <f>+O154</f>
        <v>21000</v>
      </c>
      <c r="Z154" s="590">
        <f>+P154</f>
        <v>252000</v>
      </c>
      <c r="AA154" s="592"/>
      <c r="AB154" s="592"/>
      <c r="AC154" s="588"/>
      <c r="AD154" s="456"/>
      <c r="AE154" s="457"/>
      <c r="AF154" s="457"/>
      <c r="AG154" s="597"/>
      <c r="AH154" s="700"/>
      <c r="AI154" s="590">
        <f>+Y154</f>
        <v>21000</v>
      </c>
      <c r="AJ154" s="590">
        <f>+Z154</f>
        <v>252000</v>
      </c>
      <c r="AK154" s="592"/>
      <c r="AL154" s="592"/>
      <c r="AM154" s="588"/>
      <c r="AN154" s="456"/>
      <c r="AO154" s="457"/>
      <c r="AP154" s="457"/>
      <c r="AQ154" s="597"/>
      <c r="AR154" s="700"/>
      <c r="AS154" s="590">
        <f>+AI154</f>
        <v>21000</v>
      </c>
      <c r="AT154" s="590">
        <f>+AJ154</f>
        <v>252000</v>
      </c>
    </row>
    <row r="155" spans="2:46" s="468" customFormat="1" ht="23.25" customHeight="1">
      <c r="B155" s="960" t="s">
        <v>47</v>
      </c>
      <c r="C155" s="960"/>
      <c r="D155" s="960"/>
      <c r="E155" s="960"/>
      <c r="F155" s="960"/>
      <c r="G155" s="701">
        <f t="shared" ref="G155:Z155" si="85">SUM(G22:G154)</f>
        <v>132</v>
      </c>
      <c r="H155" s="701">
        <f t="shared" si="85"/>
        <v>641</v>
      </c>
      <c r="I155" s="701">
        <f t="shared" si="85"/>
        <v>532.16999999999962</v>
      </c>
      <c r="J155" s="701">
        <f t="shared" si="85"/>
        <v>10982400</v>
      </c>
      <c r="K155" s="701">
        <f t="shared" si="85"/>
        <v>43056</v>
      </c>
      <c r="L155" s="701">
        <f t="shared" si="85"/>
        <v>46924.799999999996</v>
      </c>
      <c r="M155" s="701">
        <f t="shared" si="85"/>
        <v>0</v>
      </c>
      <c r="N155" s="701">
        <f t="shared" si="85"/>
        <v>44276544</v>
      </c>
      <c r="O155" s="701">
        <f t="shared" si="85"/>
        <v>44387524.799999997</v>
      </c>
      <c r="P155" s="701">
        <f t="shared" si="85"/>
        <v>577016822.39999998</v>
      </c>
      <c r="Q155" s="701">
        <f t="shared" si="85"/>
        <v>132</v>
      </c>
      <c r="R155" s="701">
        <f t="shared" si="85"/>
        <v>769</v>
      </c>
      <c r="S155" s="701">
        <f t="shared" si="85"/>
        <v>541.7299999999999</v>
      </c>
      <c r="T155" s="701">
        <f t="shared" si="85"/>
        <v>10982400</v>
      </c>
      <c r="U155" s="701">
        <f t="shared" si="85"/>
        <v>81536</v>
      </c>
      <c r="V155" s="701">
        <f t="shared" si="85"/>
        <v>159868.79999999999</v>
      </c>
      <c r="W155" s="701">
        <f t="shared" si="85"/>
        <v>0</v>
      </c>
      <c r="X155" s="701">
        <f t="shared" si="85"/>
        <v>45071936</v>
      </c>
      <c r="Y155" s="701">
        <f t="shared" si="85"/>
        <v>45334340.79999999</v>
      </c>
      <c r="Z155" s="701">
        <f t="shared" si="85"/>
        <v>589325430.39999998</v>
      </c>
      <c r="AA155" s="701">
        <f>SUM(AA22:AA153)</f>
        <v>132</v>
      </c>
      <c r="AB155" s="701">
        <f t="shared" ref="AB155:AT155" si="86">SUM(AB22:AB154)</f>
        <v>901</v>
      </c>
      <c r="AC155" s="701">
        <f t="shared" si="86"/>
        <v>552.99999999999966</v>
      </c>
      <c r="AD155" s="701">
        <f t="shared" si="86"/>
        <v>10982400</v>
      </c>
      <c r="AE155" s="701">
        <f t="shared" si="86"/>
        <v>82160</v>
      </c>
      <c r="AF155" s="701">
        <f t="shared" si="86"/>
        <v>165110.39999999999</v>
      </c>
      <c r="AG155" s="701">
        <f t="shared" si="86"/>
        <v>0</v>
      </c>
      <c r="AH155" s="701">
        <f t="shared" si="86"/>
        <v>46009600</v>
      </c>
      <c r="AI155" s="701">
        <f t="shared" si="86"/>
        <v>46277870.399999991</v>
      </c>
      <c r="AJ155" s="701">
        <f t="shared" si="86"/>
        <v>601591315.20000005</v>
      </c>
      <c r="AK155" s="701">
        <f t="shared" si="86"/>
        <v>132</v>
      </c>
      <c r="AL155" s="701">
        <f t="shared" si="86"/>
        <v>1033</v>
      </c>
      <c r="AM155" s="701">
        <f t="shared" si="86"/>
        <v>561.09999999999991</v>
      </c>
      <c r="AN155" s="701">
        <f t="shared" si="86"/>
        <v>10982400</v>
      </c>
      <c r="AO155" s="701">
        <f t="shared" si="86"/>
        <v>83449.600000000006</v>
      </c>
      <c r="AP155" s="701">
        <f t="shared" si="86"/>
        <v>165110.39999999999</v>
      </c>
      <c r="AQ155" s="701">
        <f t="shared" si="86"/>
        <v>0</v>
      </c>
      <c r="AR155" s="701">
        <f t="shared" si="86"/>
        <v>46683520</v>
      </c>
      <c r="AS155" s="701">
        <f t="shared" si="86"/>
        <v>46953080</v>
      </c>
      <c r="AT155" s="701">
        <f t="shared" si="86"/>
        <v>610369040.00000012</v>
      </c>
    </row>
    <row r="156" spans="2:46" ht="16.5" customHeight="1"/>
    <row r="157" spans="2:46" ht="17.25" customHeight="1"/>
    <row r="158" spans="2:46" s="467" customFormat="1" ht="22.5" customHeight="1">
      <c r="B158" s="960" t="s">
        <v>554</v>
      </c>
      <c r="C158" s="960"/>
      <c r="D158" s="960"/>
      <c r="E158" s="960"/>
      <c r="F158" s="960"/>
      <c r="G158" s="962" t="s">
        <v>50</v>
      </c>
      <c r="H158" s="962"/>
      <c r="I158" s="962"/>
      <c r="J158" s="962"/>
      <c r="K158" s="962"/>
      <c r="L158" s="962"/>
      <c r="M158" s="962"/>
      <c r="N158" s="962"/>
      <c r="O158" s="962"/>
      <c r="P158" s="962"/>
      <c r="Q158" s="962" t="s">
        <v>50</v>
      </c>
      <c r="R158" s="962"/>
      <c r="S158" s="962"/>
      <c r="T158" s="962"/>
      <c r="U158" s="962"/>
      <c r="V158" s="962"/>
      <c r="W158" s="962"/>
      <c r="X158" s="962"/>
      <c r="Y158" s="962"/>
      <c r="Z158" s="962"/>
      <c r="AA158" s="962" t="s">
        <v>50</v>
      </c>
      <c r="AB158" s="962"/>
      <c r="AC158" s="962"/>
      <c r="AD158" s="962"/>
      <c r="AE158" s="962"/>
      <c r="AF158" s="962"/>
      <c r="AG158" s="962"/>
      <c r="AH158" s="962"/>
      <c r="AI158" s="962"/>
      <c r="AJ158" s="962"/>
      <c r="AK158" s="962" t="s">
        <v>50</v>
      </c>
      <c r="AL158" s="962"/>
      <c r="AM158" s="962"/>
      <c r="AN158" s="962"/>
      <c r="AO158" s="962"/>
      <c r="AP158" s="962"/>
      <c r="AQ158" s="962"/>
      <c r="AR158" s="962"/>
      <c r="AS158" s="962"/>
      <c r="AT158" s="962"/>
    </row>
    <row r="159" spans="2:46" s="468" customFormat="1" ht="24" customHeight="1">
      <c r="B159" s="959" t="s">
        <v>1333</v>
      </c>
      <c r="C159" s="959"/>
      <c r="D159" s="959"/>
      <c r="E159" s="959"/>
      <c r="F159" s="959"/>
      <c r="G159" s="959" t="s">
        <v>2454</v>
      </c>
      <c r="H159" s="959"/>
      <c r="I159" s="959"/>
      <c r="J159" s="959"/>
      <c r="K159" s="959"/>
      <c r="L159" s="959"/>
      <c r="M159" s="959"/>
      <c r="N159" s="959"/>
      <c r="O159" s="959"/>
      <c r="P159" s="959"/>
      <c r="Q159" s="959" t="s">
        <v>1950</v>
      </c>
      <c r="R159" s="959"/>
      <c r="S159" s="959"/>
      <c r="T159" s="959"/>
      <c r="U159" s="959"/>
      <c r="V159" s="959"/>
      <c r="W159" s="959"/>
      <c r="X159" s="959"/>
      <c r="Y159" s="959"/>
      <c r="Z159" s="959"/>
      <c r="AA159" s="980" t="s">
        <v>2461</v>
      </c>
      <c r="AB159" s="981"/>
      <c r="AC159" s="981"/>
      <c r="AD159" s="981"/>
      <c r="AE159" s="981"/>
      <c r="AF159" s="981"/>
      <c r="AG159" s="981"/>
      <c r="AH159" s="981"/>
      <c r="AI159" s="981"/>
      <c r="AJ159" s="982"/>
      <c r="AK159" s="959" t="s">
        <v>2935</v>
      </c>
      <c r="AL159" s="959"/>
      <c r="AM159" s="959"/>
      <c r="AN159" s="959"/>
      <c r="AO159" s="959"/>
      <c r="AP159" s="959"/>
      <c r="AQ159" s="959"/>
      <c r="AR159" s="959"/>
      <c r="AS159" s="959"/>
      <c r="AT159" s="959"/>
    </row>
    <row r="160" spans="2:46" s="587" customFormat="1" ht="104.25" customHeight="1">
      <c r="B160" s="458" t="s">
        <v>10</v>
      </c>
      <c r="C160" s="531" t="s">
        <v>54</v>
      </c>
      <c r="D160" s="531" t="s">
        <v>1958</v>
      </c>
      <c r="E160" s="547" t="s">
        <v>1959</v>
      </c>
      <c r="F160" s="531" t="s">
        <v>55</v>
      </c>
      <c r="G160" s="586" t="s">
        <v>56</v>
      </c>
      <c r="H160" s="586" t="s">
        <v>89</v>
      </c>
      <c r="I160" s="586" t="s">
        <v>90</v>
      </c>
      <c r="J160" s="586" t="s">
        <v>62</v>
      </c>
      <c r="K160" s="696" t="str">
        <f>+K21</f>
        <v>Հավելավճար</v>
      </c>
      <c r="L160" s="696" t="str">
        <f>+L21</f>
        <v>Հավելում (բարձր լեռնային կամ գաղտնիության)</v>
      </c>
      <c r="M160" s="586" t="str">
        <f>+M21</f>
        <v>Ըստ դատ.ծառ.պաշտ.ենթախմբ.</v>
      </c>
      <c r="N160" s="586" t="s">
        <v>603</v>
      </c>
      <c r="O160" s="586" t="s">
        <v>582</v>
      </c>
      <c r="P160" s="586" t="s">
        <v>1407</v>
      </c>
      <c r="Q160" s="586" t="s">
        <v>56</v>
      </c>
      <c r="R160" s="586" t="s">
        <v>89</v>
      </c>
      <c r="S160" s="586" t="s">
        <v>90</v>
      </c>
      <c r="T160" s="586" t="s">
        <v>62</v>
      </c>
      <c r="U160" s="586" t="str">
        <f>+U21</f>
        <v>Հավելավճար</v>
      </c>
      <c r="V160" s="586" t="str">
        <f>+V21</f>
        <v>Հավելում (բարձր լեռնային կամ գաղտնիության)</v>
      </c>
      <c r="W160" s="586" t="str">
        <f>+W21</f>
        <v>Ըստ դատ.ծառ.պաշտ.ենթախմբ.</v>
      </c>
      <c r="X160" s="586" t="s">
        <v>603</v>
      </c>
      <c r="Y160" s="586" t="str">
        <f>+O160</f>
        <v xml:space="preserve">Ընդամենը ամսական աշխատավարձ </v>
      </c>
      <c r="Z160" s="586" t="s">
        <v>1951</v>
      </c>
      <c r="AA160" s="586" t="s">
        <v>56</v>
      </c>
      <c r="AB160" s="586" t="s">
        <v>89</v>
      </c>
      <c r="AC160" s="586" t="s">
        <v>90</v>
      </c>
      <c r="AD160" s="586" t="s">
        <v>62</v>
      </c>
      <c r="AE160" s="586" t="str">
        <f>+AE21</f>
        <v>Հավելավճար</v>
      </c>
      <c r="AF160" s="696" t="str">
        <f>+AF21</f>
        <v>Հավելում (բարձր լեռնային կամ գաղտնիության)</v>
      </c>
      <c r="AG160" s="586" t="str">
        <f>+AG21</f>
        <v>Ըստ դատ.ծառ.պաշտ.ենթախմբ.</v>
      </c>
      <c r="AH160" s="586" t="s">
        <v>603</v>
      </c>
      <c r="AI160" s="586" t="str">
        <f>+Y160</f>
        <v xml:space="preserve">Ընդամենը ամսական աշխատավարձ </v>
      </c>
      <c r="AJ160" s="586" t="s">
        <v>2462</v>
      </c>
      <c r="AK160" s="586" t="s">
        <v>56</v>
      </c>
      <c r="AL160" s="586" t="s">
        <v>89</v>
      </c>
      <c r="AM160" s="586" t="s">
        <v>90</v>
      </c>
      <c r="AN160" s="586" t="s">
        <v>62</v>
      </c>
      <c r="AO160" s="586" t="str">
        <f>+AO21</f>
        <v>Հավելավճար</v>
      </c>
      <c r="AP160" s="696" t="str">
        <f>+AP21</f>
        <v>Հավելում (բարձր լեռնային կամ գաղտնիության)</v>
      </c>
      <c r="AQ160" s="586" t="str">
        <f>+AQ21</f>
        <v>Ըստ դատ.ծառ.պաշտ.ենթախմբ.</v>
      </c>
      <c r="AR160" s="586" t="s">
        <v>603</v>
      </c>
      <c r="AS160" s="586" t="str">
        <f>+AI160</f>
        <v xml:space="preserve">Ընդամենը ամսական աշխատավարձ </v>
      </c>
      <c r="AT160" s="586" t="s">
        <v>2936</v>
      </c>
    </row>
    <row r="161" spans="2:46" s="591" customFormat="1" ht="13.5">
      <c r="B161" s="816">
        <v>1</v>
      </c>
      <c r="C161" s="848" t="s">
        <v>1465</v>
      </c>
      <c r="D161" s="817" t="s">
        <v>1961</v>
      </c>
      <c r="E161" s="825">
        <v>1997</v>
      </c>
      <c r="F161" s="819" t="s">
        <v>217</v>
      </c>
      <c r="G161" s="820">
        <v>1</v>
      </c>
      <c r="H161" s="820">
        <v>4</v>
      </c>
      <c r="I161" s="821">
        <f t="shared" ref="I161:I208" si="87">IF(G161&lt;1,0,IF(M161="Բ-1",IF(H161=0,6.94,IF(H161=1,7.17,IF(H161=2,7.41,IF(H161=3,7.66,IF(OR(H161=5,H161=4),7.92,IF(OR(H161=6,H161=7),8.18,IF(OR(H161=8,H161=9),8.46,IF(OR(H161=10,H161=11,H161=12),8.74,IF(OR(H161=13,H161=14,H161=15),9.03,IF(OR(H161=16,H161=17,H161=18),9.33,9.65)))))))))),IF(M161="Բ-2", IF(H161=0,5.71,IF(H161=1,5.89,IF(H161=2,6.09,IF(H161=3,6.29,IF(OR(H161=5,H161=4),6.5,IF(OR(H161=6,H161=7),6.72,IF(OR(H161=8,H161=9),6.94,IF(OR(H161=10,H161=11,H161=12),7.17,IF(OR(H161=13,H161=14,H161=15),7.41,IF(OR(H161=16,H161=17,H161=18),7.65,7.91)))))))))), IF(M161="Գ-1", IF(H161=0,4.7,IF(H161=1,4.86,IF(H161=2,5.01,IF(H161=3,5.18,IF(OR(H161=5,H161=4),5.35,IF(OR(H161=6,H161=7),5.52,IF(OR(H161=8,H161=9),5.71,IF(OR(H161=10,H161=11,H161=12),5.89,IF(OR(H161=13,H161=14,H161=15),6.09,IF(OR(H161=16,H161=17,H161=18),6.29,6.49)))))))))), IF(M161="Գ-2", IF(H161=0,3.88,IF(H161=1,4.01,IF(H161=2,4.14,IF(H161=3,4.27,IF(OR(H161=5,H161=4),4.41,IF(OR(H161=6,H161=7),4.55,IF(OR(H161=8,H161=9),4.7,IF(OR(H161=10,H161=11,H161=12),4.85,IF(OR(H161=13,H161=14,H161=15),5.01,IF(OR(H161=16,H161=17,H161=18),5.17,5.34)))))))))), IF(M161="Գ-3", IF(H161=0,3.21,IF(H161=1,3.31,IF(H161=2,3.42,IF(H161=3,3.53,IF(OR(H161=5,H161=4),3.64,IF(OR(H161=6,H161=7),3.76,IF(OR(H161=8,H161=9),3.88,IF(OR(H161=10,H161=11,H161=12),4.01,IF(OR(H161=13,H161=14,H161=15),4.13,IF(OR(H161=16,H161=17,H161=18),4.27,4.4)))))))))), IF(M161="Ա-1", IF(H161=0,2.66,IF(H161=1,2.75,IF(H161=2,2.83,IF(H161=3,2.92,IF(OR(H161=5,H161=4),3.02,IF(OR(H161=6,H161=7),3.11,IF(OR(H161=8,H161=9),3.21,IF(OR(H161=10,H161=11,H161=12),3.31,IF(OR(H161=13,H161=14,H161=15),3.42,IF(OR(H161=16,H161=17,H161=18),3.53,3.64)))))))))), IF(M161="Ա-2", IF(H161=0,2.28,IF(H161=1,2.35,IF(H161=2,2.43,IF(H161=3,2.5,IF(OR(H161=5,H161=4),2.58,IF(OR(H161=6,H161=7),2.66,IF(OR(H161=8,H161=9),2.75,IF(OR(H161=10,H161=11,H161=12),2.83,IF(OR(H161=13,H161=14,H161=15),2.92,IF(OR(H161=16,H161=17,H161=18),3.01,3.11)))))))))),IF(M161="Ա-3", IF(H161=0,1.96,IF(H161=1,2.02,IF(H161=2,2.08,IF(H161=3,2.15,IF(OR(H161=5,H161=4),2.21,IF(OR(H161=6,H161=7),2.28,IF(OR(H161=8,H161=9),2.35,IF(OR(H161=10,H161=11,H161=12),2.42,IF(OR(H161=13,H161=14,H161=15),2.5,IF(OR(H161=16,H161=17,H161=18),2.58,2.66)))))))))), IF(M161="Կ-1", IF(H161=0,1.68,IF(H161=1,1.73,IF(H161=2,1.79,IF(H161=3,1.84,IF(OR(H161=5,H161=4),1.9,IF(OR(H161=6,H161=7),1.96,IF(OR(H161=8,H161=9),2.02,IF(OR(H161=10,H161=11,H161=12),2.08,IF(OR(H161=13,H161=14,H161=15),2.14,IF(OR(H161=16,H161=17,H161=18),2.21,2.28)))))))))), IF(M161="Կ-2", IF(H161=0,1.45,IF(H161=1,1.49,IF(H161=2,1.54,IF(H161=3,1.59,IF(OR(H161=5,H161=4),1.63,IF(OR(H161=6,H161=7),1.68,IF(OR(H161=8,H161=9),1.73,IF(OR(H161=10,H161=11,H161=12),1.79,IF(OR(H161=13,H161=14,H161=15),1.84,IF(OR(H161=16,H161=17,H161=18),1.9,1.95)))))))))),IF(M161="Կ-3", IF(H161=0,1.25,IF(H161=1,1.29,IF(H161=2,1.33,IF(H161=3,1.37,IF(OR(H161=5,H161=4),1.41,IF(OR(H161=6,H161=7),1.45,IF(OR(H161=8,H161=9),1.49,IF(OR(H161=10,H161=11,H161=12),1.54,IF(OR(H161=13,H161=14,H161=15),1.58,IF(OR(H161=16,H161=17,H161=18),1.63,1.68)))))))))), "Error"))))))))))))</f>
        <v>6.5</v>
      </c>
      <c r="J161" s="799">
        <v>83200</v>
      </c>
      <c r="K161" s="799"/>
      <c r="L161" s="799"/>
      <c r="M161" s="822" t="s">
        <v>81</v>
      </c>
      <c r="N161" s="799">
        <f t="shared" ref="N161:N208" si="88">J161*I161</f>
        <v>540800</v>
      </c>
      <c r="O161" s="823">
        <f t="shared" ref="O161:O208" si="89">I161*J161+K161+L161</f>
        <v>540800</v>
      </c>
      <c r="P161" s="823">
        <f t="shared" ref="P161:P208" si="90">+O161*13</f>
        <v>7030400</v>
      </c>
      <c r="Q161" s="592">
        <f t="shared" ref="Q161:Q208" si="91">+G161</f>
        <v>1</v>
      </c>
      <c r="R161" s="592">
        <f t="shared" ref="R161:R208" si="92">+H161+1</f>
        <v>5</v>
      </c>
      <c r="S161" s="588">
        <f t="shared" ref="S161:S208" si="93">IF(Q161&lt;1,0,IF(W161="Բ-1",IF(R161=0,6.94,IF(R161=1,7.17,IF(R161=2,7.41,IF(R161=3,7.66,IF(OR(R161=5,R161=4),7.92,IF(OR(R161=6,R161=7),8.18,IF(OR(R161=8,R161=9),8.46,IF(OR(R161=10,R161=11,R161=12),8.74,IF(OR(R161=13,R161=14,R161=15),9.03,IF(OR(R161=16,R161=17,R161=18),9.33,9.65)))))))))),IF(W161="Բ-2", IF(R161=0,5.71,IF(R161=1,5.89,IF(R161=2,6.09,IF(R161=3,6.29,IF(OR(R161=5,R161=4),6.5,IF(OR(R161=6,R161=7),6.72,IF(OR(R161=8,R161=9),6.94,IF(OR(R161=10,R161=11,R161=12),7.17,IF(OR(R161=13,R161=14,R161=15),7.41,IF(OR(R161=16,R161=17,R161=18),7.65,7.91)))))))))), IF(W161="Գ-1", IF(R161=0,4.7,IF(R161=1,4.86,IF(R161=2,5.01,IF(R161=3,5.18,IF(OR(R161=5,R161=4),5.35,IF(OR(R161=6,R161=7),5.52,IF(OR(R161=8,R161=9),5.71,IF(OR(R161=10,R161=11,R161=12),5.89,IF(OR(R161=13,R161=14,R161=15),6.09,IF(OR(R161=16,R161=17,R161=18),6.29,6.49)))))))))), IF(W161="Գ-2", IF(R161=0,3.88,IF(R161=1,4.01,IF(R161=2,4.14,IF(R161=3,4.27,IF(OR(R161=5,R161=4),4.41,IF(OR(R161=6,R161=7),4.55,IF(OR(R161=8,R161=9),4.7,IF(OR(R161=10,R161=11,R161=12),4.85,IF(OR(R161=13,R161=14,R161=15),5.01,IF(OR(R161=16,R161=17,R161=18),5.17,5.34)))))))))), IF(W161="Գ-3", IF(R161=0,3.21,IF(R161=1,3.31,IF(R161=2,3.42,IF(R161=3,3.53,IF(OR(R161=5,R161=4),3.64,IF(OR(R161=6,R161=7),3.76,IF(OR(R161=8,R161=9),3.88,IF(OR(R161=10,R161=11,R161=12),4.01,IF(OR(R161=13,R161=14,R161=15),4.13,IF(OR(R161=16,R161=17,R161=18),4.27,4.4)))))))))), IF(W161="Ա-1", IF(R161=0,2.66,IF(R161=1,2.75,IF(R161=2,2.83,IF(R161=3,2.92,IF(OR(R161=5,R161=4),3.02,IF(OR(R161=6,R161=7),3.11,IF(OR(R161=8,R161=9),3.21,IF(OR(R161=10,R161=11,R161=12),3.31,IF(OR(R161=13,R161=14,R161=15),3.42,IF(OR(R161=16,R161=17,R161=18),3.53,3.64)))))))))), IF(W161="Ա-2", IF(R161=0,2.28,IF(R161=1,2.35,IF(R161=2,2.43,IF(R161=3,2.5,IF(OR(R161=5,R161=4),2.58,IF(OR(R161=6,R161=7),2.66,IF(OR(R161=8,R161=9),2.75,IF(OR(R161=10,R161=11,R161=12),2.83,IF(OR(R161=13,R161=14,R161=15),2.92,IF(OR(R161=16,R161=17,R161=18),3.01,3.11)))))))))),IF(W161="Ա-3", IF(R161=0,1.96,IF(R161=1,2.02,IF(R161=2,2.08,IF(R161=3,2.15,IF(OR(R161=5,R161=4),2.21,IF(OR(R161=6,R161=7),2.28,IF(OR(R161=8,R161=9),2.35,IF(OR(R161=10,R161=11,R161=12),2.42,IF(OR(R161=13,R161=14,R161=15),2.5,IF(OR(R161=16,R161=17,R161=18),2.58,2.66)))))))))), IF(W161="Կ-1", IF(R161=0,1.68,IF(R161=1,1.73,IF(R161=2,1.79,IF(R161=3,1.84,IF(OR(R161=5,R161=4),1.9,IF(OR(R161=6,R161=7),1.96,IF(OR(R161=8,R161=9),2.02,IF(OR(R161=10,R161=11,R161=12),2.08,IF(OR(R161=13,R161=14,R161=15),2.14,IF(OR(R161=16,R161=17,R161=18),2.21,2.28)))))))))), IF(W161="Կ-2", IF(R161=0,1.45,IF(R161=1,1.49,IF(R161=2,1.54,IF(R161=3,1.59,IF(OR(R161=5,R161=4),1.63,IF(OR(R161=6,R161=7),1.68,IF(OR(R161=8,R161=9),1.73,IF(OR(R161=10,R161=11,R161=12),1.79,IF(OR(R161=13,R161=14,R161=15),1.84,IF(OR(R161=16,R161=17,R161=18),1.9,1.95)))))))))),IF(W161="Կ-3", IF(R161=0,1.25,IF(R161=1,1.29,IF(R161=2,1.33,IF(R161=3,1.37,IF(OR(R161=5,R161=4),1.41,IF(OR(R161=6,R161=7),1.45,IF(OR(R161=8,R161=9),1.49,IF(OR(R161=10,R161=11,R161=12),1.54,IF(OR(R161=13,R161=14,R161=15),1.58,IF(OR(R161=16,R161=17,R161=18),1.63,1.68)))))))))), "Error"))))))))))))</f>
        <v>6.5</v>
      </c>
      <c r="T161" s="456">
        <v>83200</v>
      </c>
      <c r="U161" s="509"/>
      <c r="V161" s="456"/>
      <c r="W161" s="589" t="str">
        <f t="shared" ref="W161:W208" si="94">+M161</f>
        <v>Բ-2</v>
      </c>
      <c r="X161" s="456">
        <f t="shared" ref="X161:X208" si="95">T161*S161</f>
        <v>540800</v>
      </c>
      <c r="Y161" s="590">
        <f t="shared" ref="Y161:Y208" si="96">+U161+V161+X161</f>
        <v>540800</v>
      </c>
      <c r="Z161" s="590">
        <f t="shared" ref="Z161:Z208" si="97">+Y161*13</f>
        <v>7030400</v>
      </c>
      <c r="AA161" s="592">
        <f t="shared" ref="AA161:AA208" si="98">+Q161</f>
        <v>1</v>
      </c>
      <c r="AB161" s="592">
        <f t="shared" ref="AB161:AB208" si="99">+R161+1</f>
        <v>6</v>
      </c>
      <c r="AC161" s="588">
        <f t="shared" ref="AC161:AC208" si="100">IF(AA161&lt;1,0,IF(AG161="Բ-1",IF(AB161=0,6.94,IF(AB161=1,7.17,IF(AB161=2,7.41,IF(AB161=3,7.66,IF(OR(AB161=5,AB161=4),7.92,IF(OR(AB161=6,AB161=7),8.18,IF(OR(AB161=8,AB161=9),8.46,IF(OR(AB161=10,AB161=11,AB161=12),8.74,IF(OR(AB161=13,AB161=14,AB161=15),9.03,IF(OR(AB161=16,AB161=17,AB161=18),9.33,9.65)))))))))),IF(AG161="Բ-2", IF(AB161=0,5.71,IF(AB161=1,5.89,IF(AB161=2,6.09,IF(AB161=3,6.29,IF(OR(AB161=5,AB161=4),6.5,IF(OR(AB161=6,AB161=7),6.72,IF(OR(AB161=8,AB161=9),6.94,IF(OR(AB161=10,AB161=11,AB161=12),7.17,IF(OR(AB161=13,AB161=14,AB161=15),7.41,IF(OR(AB161=16,AB161=17,AB161=18),7.65,7.91)))))))))), IF(AG161="Գ-1", IF(AB161=0,4.7,IF(AB161=1,4.86,IF(AB161=2,5.01,IF(AB161=3,5.18,IF(OR(AB161=5,AB161=4),5.35,IF(OR(AB161=6,AB161=7),5.52,IF(OR(AB161=8,AB161=9),5.71,IF(OR(AB161=10,AB161=11,AB161=12),5.89,IF(OR(AB161=13,AB161=14,AB161=15),6.09,IF(OR(AB161=16,AB161=17,AB161=18),6.29,6.49)))))))))), IF(AG161="Գ-2", IF(AB161=0,3.88,IF(AB161=1,4.01,IF(AB161=2,4.14,IF(AB161=3,4.27,IF(OR(AB161=5,AB161=4),4.41,IF(OR(AB161=6,AB161=7),4.55,IF(OR(AB161=8,AB161=9),4.7,IF(OR(AB161=10,AB161=11,AB161=12),4.85,IF(OR(AB161=13,AB161=14,AB161=15),5.01,IF(OR(AB161=16,AB161=17,AB161=18),5.17,5.34)))))))))), IF(AG161="Գ-3", IF(AB161=0,3.21,IF(AB161=1,3.31,IF(AB161=2,3.42,IF(AB161=3,3.53,IF(OR(AB161=5,AB161=4),3.64,IF(OR(AB161=6,AB161=7),3.76,IF(OR(AB161=8,AB161=9),3.88,IF(OR(AB161=10,AB161=11,AB161=12),4.01,IF(OR(AB161=13,AB161=14,AB161=15),4.13,IF(OR(AB161=16,AB161=17,AB161=18),4.27,4.4)))))))))), IF(AG161="Ա-1", IF(AB161=0,2.66,IF(AB161=1,2.75,IF(AB161=2,2.83,IF(AB161=3,2.92,IF(OR(AB161=5,AB161=4),3.02,IF(OR(AB161=6,AB161=7),3.11,IF(OR(AB161=8,AB161=9),3.21,IF(OR(AB161=10,AB161=11,AB161=12),3.31,IF(OR(AB161=13,AB161=14,AB161=15),3.42,IF(OR(AB161=16,AB161=17,AB161=18),3.53,3.64)))))))))), IF(AG161="Ա-2", IF(AB161=0,2.28,IF(AB161=1,2.35,IF(AB161=2,2.43,IF(AB161=3,2.5,IF(OR(AB161=5,AB161=4),2.58,IF(OR(AB161=6,AB161=7),2.66,IF(OR(AB161=8,AB161=9),2.75,IF(OR(AB161=10,AB161=11,AB161=12),2.83,IF(OR(AB161=13,AB161=14,AB161=15),2.92,IF(OR(AB161=16,AB161=17,AB161=18),3.01,3.11)))))))))),IF(AG161="Ա-3", IF(AB161=0,1.96,IF(AB161=1,2.02,IF(AB161=2,2.08,IF(AB161=3,2.15,IF(OR(AB161=5,AB161=4),2.21,IF(OR(AB161=6,AB161=7),2.28,IF(OR(AB161=8,AB161=9),2.35,IF(OR(AB161=10,AB161=11,AB161=12),2.42,IF(OR(AB161=13,AB161=14,AB161=15),2.5,IF(OR(AB161=16,AB161=17,AB161=18),2.58,2.66)))))))))), IF(AG161="Կ-1", IF(AB161=0,1.68,IF(AB161=1,1.73,IF(AB161=2,1.79,IF(AB161=3,1.84,IF(OR(AB161=5,AB161=4),1.9,IF(OR(AB161=6,AB161=7),1.96,IF(OR(AB161=8,AB161=9),2.02,IF(OR(AB161=10,AB161=11,AB161=12),2.08,IF(OR(AB161=13,AB161=14,AB161=15),2.14,IF(OR(AB161=16,AB161=17,AB161=18),2.21,2.28)))))))))), IF(AG161="Կ-2", IF(AB161=0,1.45,IF(AB161=1,1.49,IF(AB161=2,1.54,IF(AB161=3,1.59,IF(OR(AB161=5,AB161=4),1.63,IF(OR(AB161=6,AB161=7),1.68,IF(OR(AB161=8,AB161=9),1.73,IF(OR(AB161=10,AB161=11,AB161=12),1.79,IF(OR(AB161=13,AB161=14,AB161=15),1.84,IF(OR(AB161=16,AB161=17,AB161=18),1.9,1.95)))))))))),IF(AG161="Կ-3", IF(AB161=0,1.25,IF(AB161=1,1.29,IF(AB161=2,1.33,IF(AB161=3,1.37,IF(OR(AB161=5,AB161=4),1.41,IF(OR(AB161=6,AB161=7),1.45,IF(OR(AB161=8,AB161=9),1.49,IF(OR(AB161=10,AB161=11,AB161=12),1.54,IF(OR(AB161=13,AB161=14,AB161=15),1.58,IF(OR(AB161=16,AB161=17,AB161=18),1.63,1.68)))))))))), "Error"))))))))))))</f>
        <v>6.72</v>
      </c>
      <c r="AD161" s="456">
        <v>83200</v>
      </c>
      <c r="AE161" s="509"/>
      <c r="AF161" s="456"/>
      <c r="AG161" s="589" t="str">
        <f t="shared" ref="AG161:AG208" si="101">+W161</f>
        <v>Բ-2</v>
      </c>
      <c r="AH161" s="456">
        <f t="shared" ref="AH161:AH208" si="102">AD161*AC161</f>
        <v>559104</v>
      </c>
      <c r="AI161" s="590">
        <f t="shared" ref="AI161:AI208" si="103">AH161+AE161+AF161</f>
        <v>559104</v>
      </c>
      <c r="AJ161" s="590">
        <f t="shared" ref="AJ161:AJ208" si="104">+AI161*13</f>
        <v>7268352</v>
      </c>
      <c r="AK161" s="592">
        <f t="shared" ref="AK161:AK208" si="105">+AA161</f>
        <v>1</v>
      </c>
      <c r="AL161" s="592">
        <f t="shared" ref="AL161:AL208" si="106">+AB161+1</f>
        <v>7</v>
      </c>
      <c r="AM161" s="588">
        <f t="shared" ref="AM161:AM208" si="107">IF(AK161&lt;1,0,IF(AQ161="Բ-1",IF(AL161=0,6.94,IF(AL161=1,7.17,IF(AL161=2,7.41,IF(AL161=3,7.66,IF(OR(AL161=5,AL161=4),7.92,IF(OR(AL161=6,AL161=7),8.18,IF(OR(AL161=8,AL161=9),8.46,IF(OR(AL161=10,AL161=11,AL161=12),8.74,IF(OR(AL161=13,AL161=14,AL161=15),9.03,IF(OR(AL161=16,AL161=17,AL161=18),9.33,9.65)))))))))),IF(AQ161="Բ-2", IF(AL161=0,5.71,IF(AL161=1,5.89,IF(AL161=2,6.09,IF(AL161=3,6.29,IF(OR(AL161=5,AL161=4),6.5,IF(OR(AL161=6,AL161=7),6.72,IF(OR(AL161=8,AL161=9),6.94,IF(OR(AL161=10,AL161=11,AL161=12),7.17,IF(OR(AL161=13,AL161=14,AL161=15),7.41,IF(OR(AL161=16,AL161=17,AL161=18),7.65,7.91)))))))))), IF(AQ161="Գ-1", IF(AL161=0,4.7,IF(AL161=1,4.86,IF(AL161=2,5.01,IF(AL161=3,5.18,IF(OR(AL161=5,AL161=4),5.35,IF(OR(AL161=6,AL161=7),5.52,IF(OR(AL161=8,AL161=9),5.71,IF(OR(AL161=10,AL161=11,AL161=12),5.89,IF(OR(AL161=13,AL161=14,AL161=15),6.09,IF(OR(AL161=16,AL161=17,AL161=18),6.29,6.49)))))))))), IF(AQ161="Գ-2", IF(AL161=0,3.88,IF(AL161=1,4.01,IF(AL161=2,4.14,IF(AL161=3,4.27,IF(OR(AL161=5,AL161=4),4.41,IF(OR(AL161=6,AL161=7),4.55,IF(OR(AL161=8,AL161=9),4.7,IF(OR(AL161=10,AL161=11,AL161=12),4.85,IF(OR(AL161=13,AL161=14,AL161=15),5.01,IF(OR(AL161=16,AL161=17,AL161=18),5.17,5.34)))))))))), IF(AQ161="Գ-3", IF(AL161=0,3.21,IF(AL161=1,3.31,IF(AL161=2,3.42,IF(AL161=3,3.53,IF(OR(AL161=5,AL161=4),3.64,IF(OR(AL161=6,AL161=7),3.76,IF(OR(AL161=8,AL161=9),3.88,IF(OR(AL161=10,AL161=11,AL161=12),4.01,IF(OR(AL161=13,AL161=14,AL161=15),4.13,IF(OR(AL161=16,AL161=17,AL161=18),4.27,4.4)))))))))), IF(AQ161="Ա-1", IF(AL161=0,2.66,IF(AL161=1,2.75,IF(AL161=2,2.83,IF(AL161=3,2.92,IF(OR(AL161=5,AL161=4),3.02,IF(OR(AL161=6,AL161=7),3.11,IF(OR(AL161=8,AL161=9),3.21,IF(OR(AL161=10,AL161=11,AL161=12),3.31,IF(OR(AL161=13,AL161=14,AL161=15),3.42,IF(OR(AL161=16,AL161=17,AL161=18),3.53,3.64)))))))))), IF(AQ161="Ա-2", IF(AL161=0,2.28,IF(AL161=1,2.35,IF(AL161=2,2.43,IF(AL161=3,2.5,IF(OR(AL161=5,AL161=4),2.58,IF(OR(AL161=6,AL161=7),2.66,IF(OR(AL161=8,AL161=9),2.75,IF(OR(AL161=10,AL161=11,AL161=12),2.83,IF(OR(AL161=13,AL161=14,AL161=15),2.92,IF(OR(AL161=16,AL161=17,AL161=18),3.01,3.11)))))))))),IF(AQ161="Ա-3", IF(AL161=0,1.96,IF(AL161=1,2.02,IF(AL161=2,2.08,IF(AL161=3,2.15,IF(OR(AL161=5,AL161=4),2.21,IF(OR(AL161=6,AL161=7),2.28,IF(OR(AL161=8,AL161=9),2.35,IF(OR(AL161=10,AL161=11,AL161=12),2.42,IF(OR(AL161=13,AL161=14,AL161=15),2.5,IF(OR(AL161=16,AL161=17,AL161=18),2.58,2.66)))))))))), IF(AQ161="Կ-1", IF(AL161=0,1.68,IF(AL161=1,1.73,IF(AL161=2,1.79,IF(AL161=3,1.84,IF(OR(AL161=5,AL161=4),1.9,IF(OR(AL161=6,AL161=7),1.96,IF(OR(AL161=8,AL161=9),2.02,IF(OR(AL161=10,AL161=11,AL161=12),2.08,IF(OR(AL161=13,AL161=14,AL161=15),2.14,IF(OR(AL161=16,AL161=17,AL161=18),2.21,2.28)))))))))), IF(AQ161="Կ-2", IF(AL161=0,1.45,IF(AL161=1,1.49,IF(AL161=2,1.54,IF(AL161=3,1.59,IF(OR(AL161=5,AL161=4),1.63,IF(OR(AL161=6,AL161=7),1.68,IF(OR(AL161=8,AL161=9),1.73,IF(OR(AL161=10,AL161=11,AL161=12),1.79,IF(OR(AL161=13,AL161=14,AL161=15),1.84,IF(OR(AL161=16,AL161=17,AL161=18),1.9,1.95)))))))))),IF(AQ161="Կ-3", IF(AL161=0,1.25,IF(AL161=1,1.29,IF(AL161=2,1.33,IF(AL161=3,1.37,IF(OR(AL161=5,AL161=4),1.41,IF(OR(AL161=6,AL161=7),1.45,IF(OR(AL161=8,AL161=9),1.49,IF(OR(AL161=10,AL161=11,AL161=12),1.54,IF(OR(AL161=13,AL161=14,AL161=15),1.58,IF(OR(AL161=16,AL161=17,AL161=18),1.63,1.68)))))))))), "Error"))))))))))))</f>
        <v>6.72</v>
      </c>
      <c r="AN161" s="456">
        <v>83200</v>
      </c>
      <c r="AO161" s="509"/>
      <c r="AP161" s="456"/>
      <c r="AQ161" s="589" t="str">
        <f t="shared" ref="AQ161:AQ208" si="108">+AG161</f>
        <v>Բ-2</v>
      </c>
      <c r="AR161" s="456">
        <f t="shared" ref="AR161:AR208" si="109">AN161*AM161</f>
        <v>559104</v>
      </c>
      <c r="AS161" s="590">
        <f t="shared" ref="AS161:AS208" si="110">AR161+AO161+AP161</f>
        <v>559104</v>
      </c>
      <c r="AT161" s="590">
        <f t="shared" ref="AT161:AT208" si="111">+AS161*13</f>
        <v>7268352</v>
      </c>
    </row>
    <row r="162" spans="2:46" s="587" customFormat="1" ht="40.5">
      <c r="B162" s="816">
        <v>2</v>
      </c>
      <c r="C162" s="848" t="s">
        <v>271</v>
      </c>
      <c r="D162" s="824" t="s">
        <v>1960</v>
      </c>
      <c r="E162" s="825">
        <v>1990</v>
      </c>
      <c r="F162" s="826" t="s">
        <v>988</v>
      </c>
      <c r="G162" s="820">
        <v>1</v>
      </c>
      <c r="H162" s="827">
        <v>2</v>
      </c>
      <c r="I162" s="821">
        <f t="shared" si="87"/>
        <v>6.09</v>
      </c>
      <c r="J162" s="799">
        <v>83200</v>
      </c>
      <c r="K162" s="799"/>
      <c r="L162" s="832"/>
      <c r="M162" s="822" t="s">
        <v>81</v>
      </c>
      <c r="N162" s="799">
        <f t="shared" si="88"/>
        <v>506688</v>
      </c>
      <c r="O162" s="823">
        <f t="shared" si="89"/>
        <v>506688</v>
      </c>
      <c r="P162" s="823">
        <f t="shared" si="90"/>
        <v>6586944</v>
      </c>
      <c r="Q162" s="592">
        <f t="shared" si="91"/>
        <v>1</v>
      </c>
      <c r="R162" s="592">
        <f t="shared" si="92"/>
        <v>3</v>
      </c>
      <c r="S162" s="588">
        <f t="shared" si="93"/>
        <v>6.29</v>
      </c>
      <c r="T162" s="456">
        <v>83200</v>
      </c>
      <c r="U162" s="509"/>
      <c r="V162" s="457"/>
      <c r="W162" s="589" t="str">
        <f t="shared" si="94"/>
        <v>Բ-2</v>
      </c>
      <c r="X162" s="456">
        <f t="shared" si="95"/>
        <v>523328</v>
      </c>
      <c r="Y162" s="590">
        <f t="shared" si="96"/>
        <v>523328</v>
      </c>
      <c r="Z162" s="590">
        <f t="shared" si="97"/>
        <v>6803264</v>
      </c>
      <c r="AA162" s="592">
        <f t="shared" si="98"/>
        <v>1</v>
      </c>
      <c r="AB162" s="592">
        <f t="shared" si="99"/>
        <v>4</v>
      </c>
      <c r="AC162" s="588">
        <f t="shared" si="100"/>
        <v>6.5</v>
      </c>
      <c r="AD162" s="456">
        <v>83200</v>
      </c>
      <c r="AE162" s="509"/>
      <c r="AF162" s="457"/>
      <c r="AG162" s="589" t="str">
        <f t="shared" si="101"/>
        <v>Բ-2</v>
      </c>
      <c r="AH162" s="456">
        <f t="shared" si="102"/>
        <v>540800</v>
      </c>
      <c r="AI162" s="590">
        <f t="shared" si="103"/>
        <v>540800</v>
      </c>
      <c r="AJ162" s="590">
        <f t="shared" si="104"/>
        <v>7030400</v>
      </c>
      <c r="AK162" s="592">
        <f t="shared" si="105"/>
        <v>1</v>
      </c>
      <c r="AL162" s="592">
        <f t="shared" si="106"/>
        <v>5</v>
      </c>
      <c r="AM162" s="588">
        <f t="shared" si="107"/>
        <v>6.5</v>
      </c>
      <c r="AN162" s="456">
        <v>83200</v>
      </c>
      <c r="AO162" s="509"/>
      <c r="AP162" s="457"/>
      <c r="AQ162" s="589" t="str">
        <f t="shared" si="108"/>
        <v>Բ-2</v>
      </c>
      <c r="AR162" s="456">
        <f t="shared" si="109"/>
        <v>540800</v>
      </c>
      <c r="AS162" s="590">
        <f t="shared" si="110"/>
        <v>540800</v>
      </c>
      <c r="AT162" s="590">
        <f t="shared" si="111"/>
        <v>7030400</v>
      </c>
    </row>
    <row r="163" spans="2:46" s="587" customFormat="1" ht="54">
      <c r="B163" s="816">
        <v>3</v>
      </c>
      <c r="C163" s="848" t="s">
        <v>1193</v>
      </c>
      <c r="D163" s="824" t="s">
        <v>1960</v>
      </c>
      <c r="E163" s="825">
        <v>1989</v>
      </c>
      <c r="F163" s="826" t="s">
        <v>987</v>
      </c>
      <c r="G163" s="820">
        <v>1</v>
      </c>
      <c r="H163" s="827">
        <v>5</v>
      </c>
      <c r="I163" s="821">
        <f t="shared" ref="I163:I170" si="112">IF(G163&lt;1,0,IF(M163="Բ-1",IF(H163=0,6.94,IF(H163=1,7.17,IF(H163=2,7.41,IF(H163=3,7.66,IF(OR(H163=5,H163=4),7.92,IF(OR(H163=6,H163=7),8.18,IF(OR(H163=8,H163=9),8.46,IF(OR(H163=10,H163=11,H163=12),8.74,IF(OR(H163=13,H163=14,H163=15),9.03,IF(OR(H163=16,H163=17,H163=18),9.33,9.65)))))))))),IF(M163="Բ-2", IF(H163=0,5.71,IF(H163=1,5.89,IF(H163=2,6.09,IF(H163=3,6.29,IF(OR(H163=5,H163=4),6.5,IF(OR(H163=6,H163=7),6.72,IF(OR(H163=8,H163=9),6.94,IF(OR(H163=10,H163=11,H163=12),7.17,IF(OR(H163=13,H163=14,H163=15),7.41,IF(OR(H163=16,H163=17,H163=18),7.65,7.91)))))))))), IF(M163="Գ-1", IF(H163=0,4.7,IF(H163=1,4.86,IF(H163=2,5.01,IF(H163=3,5.18,IF(OR(H163=5,H163=4),5.35,IF(OR(H163=6,H163=7),5.52,IF(OR(H163=8,H163=9),5.71,IF(OR(H163=10,H163=11,H163=12),5.89,IF(OR(H163=13,H163=14,H163=15),6.09,IF(OR(H163=16,H163=17,H163=18),6.29,6.49)))))))))), IF(M163="Գ-2", IF(H163=0,3.88,IF(H163=1,4.01,IF(H163=2,4.14,IF(H163=3,4.27,IF(OR(H163=5,H163=4),4.41,IF(OR(H163=6,H163=7),4.55,IF(OR(H163=8,H163=9),4.7,IF(OR(H163=10,H163=11,H163=12),4.85,IF(OR(H163=13,H163=14,H163=15),5.01,IF(OR(H163=16,H163=17,H163=18),5.17,5.34)))))))))), IF(M163="Գ-3", IF(H163=0,3.21,IF(H163=1,3.31,IF(H163=2,3.42,IF(H163=3,3.53,IF(OR(H163=5,H163=4),3.64,IF(OR(H163=6,H163=7),3.76,IF(OR(H163=8,H163=9),3.88,IF(OR(H163=10,H163=11,H163=12),4.01,IF(OR(H163=13,H163=14,H163=15),4.13,IF(OR(H163=16,H163=17,H163=18),4.27,4.4)))))))))), IF(M163="Ա-1", IF(H163=0,2.66,IF(H163=1,2.75,IF(H163=2,2.83,IF(H163=3,2.92,IF(OR(H163=5,H163=4),3.02,IF(OR(H163=6,H163=7),3.11,IF(OR(H163=8,H163=9),3.21,IF(OR(H163=10,H163=11,H163=12),3.31,IF(OR(H163=13,H163=14,H163=15),3.42,IF(OR(H163=16,H163=17,H163=18),3.53,3.64)))))))))), IF(M163="Ա-2", IF(H163=0,2.28,IF(H163=1,2.35,IF(H163=2,2.43,IF(H163=3,2.5,IF(OR(H163=5,H163=4),2.58,IF(OR(H163=6,H163=7),2.66,IF(OR(H163=8,H163=9),2.75,IF(OR(H163=10,H163=11,H163=12),2.83,IF(OR(H163=13,H163=14,H163=15),2.92,IF(OR(H163=16,H163=17,H163=18),3.01,3.11)))))))))),IF(M163="Ա-3", IF(H163=0,1.96,IF(H163=1,2.02,IF(H163=2,2.08,IF(H163=3,2.15,IF(OR(H163=5,H163=4),2.21,IF(OR(H163=6,H163=7),2.28,IF(OR(H163=8,H163=9),2.35,IF(OR(H163=10,H163=11,H163=12),2.42,IF(OR(H163=13,H163=14,H163=15),2.5,IF(OR(H163=16,H163=17,H163=18),2.58,2.66)))))))))), IF(M163="Կ-1", IF(H163=0,1.68,IF(H163=1,1.73,IF(H163=2,1.79,IF(H163=3,1.84,IF(OR(H163=5,H163=4),1.9,IF(OR(H163=6,H163=7),1.96,IF(OR(H163=8,H163=9),2.02,IF(OR(H163=10,H163=11,H163=12),2.08,IF(OR(H163=13,H163=14,H163=15),2.14,IF(OR(H163=16,H163=17,H163=18),2.21,2.28)))))))))), IF(M163="Կ-2", IF(H163=0,1.45,IF(H163=1,1.49,IF(H163=2,1.54,IF(H163=3,1.59,IF(OR(H163=5,H163=4),1.63,IF(OR(H163=6,H163=7),1.68,IF(OR(H163=8,H163=9),1.73,IF(OR(H163=10,H163=11,H163=12),1.79,IF(OR(H163=13,H163=14,H163=15),1.84,IF(OR(H163=16,H163=17,H163=18),1.9,1.95)))))))))),IF(M163="Կ-3", IF(H163=0,1.25,IF(H163=1,1.29,IF(H163=2,1.33,IF(H163=3,1.37,IF(OR(H163=5,H163=4),1.41,IF(OR(H163=6,H163=7),1.45,IF(OR(H163=8,H163=9),1.49,IF(OR(H163=10,H163=11,H163=12),1.54,IF(OR(H163=13,H163=14,H163=15),1.58,IF(OR(H163=16,H163=17,H163=18),1.63,1.68)))))))))), "Error"))))))))))))</f>
        <v>4.41</v>
      </c>
      <c r="J163" s="799">
        <v>83200</v>
      </c>
      <c r="K163" s="832"/>
      <c r="L163" s="832"/>
      <c r="M163" s="822" t="s">
        <v>83</v>
      </c>
      <c r="N163" s="799">
        <f t="shared" ref="N163:N170" si="113">J163*I163</f>
        <v>366912</v>
      </c>
      <c r="O163" s="823">
        <f t="shared" ref="O163:O170" si="114">I163*J163+K163+L163</f>
        <v>366912</v>
      </c>
      <c r="P163" s="823">
        <f t="shared" ref="P163:P170" si="115">+O163*13</f>
        <v>4769856</v>
      </c>
      <c r="Q163" s="592">
        <f t="shared" ref="Q163:Q170" si="116">+G163</f>
        <v>1</v>
      </c>
      <c r="R163" s="592">
        <f t="shared" ref="R163:R170" si="117">+H163+1</f>
        <v>6</v>
      </c>
      <c r="S163" s="588">
        <f t="shared" ref="S163:S170" si="118">IF(Q163&lt;1,0,IF(W163="Բ-1",IF(R163=0,6.94,IF(R163=1,7.17,IF(R163=2,7.41,IF(R163=3,7.66,IF(OR(R163=5,R163=4),7.92,IF(OR(R163=6,R163=7),8.18,IF(OR(R163=8,R163=9),8.46,IF(OR(R163=10,R163=11,R163=12),8.74,IF(OR(R163=13,R163=14,R163=15),9.03,IF(OR(R163=16,R163=17,R163=18),9.33,9.65)))))))))),IF(W163="Բ-2", IF(R163=0,5.71,IF(R163=1,5.89,IF(R163=2,6.09,IF(R163=3,6.29,IF(OR(R163=5,R163=4),6.5,IF(OR(R163=6,R163=7),6.72,IF(OR(R163=8,R163=9),6.94,IF(OR(R163=10,R163=11,R163=12),7.17,IF(OR(R163=13,R163=14,R163=15),7.41,IF(OR(R163=16,R163=17,R163=18),7.65,7.91)))))))))), IF(W163="Գ-1", IF(R163=0,4.7,IF(R163=1,4.86,IF(R163=2,5.01,IF(R163=3,5.18,IF(OR(R163=5,R163=4),5.35,IF(OR(R163=6,R163=7),5.52,IF(OR(R163=8,R163=9),5.71,IF(OR(R163=10,R163=11,R163=12),5.89,IF(OR(R163=13,R163=14,R163=15),6.09,IF(OR(R163=16,R163=17,R163=18),6.29,6.49)))))))))), IF(W163="Գ-2", IF(R163=0,3.88,IF(R163=1,4.01,IF(R163=2,4.14,IF(R163=3,4.27,IF(OR(R163=5,R163=4),4.41,IF(OR(R163=6,R163=7),4.55,IF(OR(R163=8,R163=9),4.7,IF(OR(R163=10,R163=11,R163=12),4.85,IF(OR(R163=13,R163=14,R163=15),5.01,IF(OR(R163=16,R163=17,R163=18),5.17,5.34)))))))))), IF(W163="Գ-3", IF(R163=0,3.21,IF(R163=1,3.31,IF(R163=2,3.42,IF(R163=3,3.53,IF(OR(R163=5,R163=4),3.64,IF(OR(R163=6,R163=7),3.76,IF(OR(R163=8,R163=9),3.88,IF(OR(R163=10,R163=11,R163=12),4.01,IF(OR(R163=13,R163=14,R163=15),4.13,IF(OR(R163=16,R163=17,R163=18),4.27,4.4)))))))))), IF(W163="Ա-1", IF(R163=0,2.66,IF(R163=1,2.75,IF(R163=2,2.83,IF(R163=3,2.92,IF(OR(R163=5,R163=4),3.02,IF(OR(R163=6,R163=7),3.11,IF(OR(R163=8,R163=9),3.21,IF(OR(R163=10,R163=11,R163=12),3.31,IF(OR(R163=13,R163=14,R163=15),3.42,IF(OR(R163=16,R163=17,R163=18),3.53,3.64)))))))))), IF(W163="Ա-2", IF(R163=0,2.28,IF(R163=1,2.35,IF(R163=2,2.43,IF(R163=3,2.5,IF(OR(R163=5,R163=4),2.58,IF(OR(R163=6,R163=7),2.66,IF(OR(R163=8,R163=9),2.75,IF(OR(R163=10,R163=11,R163=12),2.83,IF(OR(R163=13,R163=14,R163=15),2.92,IF(OR(R163=16,R163=17,R163=18),3.01,3.11)))))))))),IF(W163="Ա-3", IF(R163=0,1.96,IF(R163=1,2.02,IF(R163=2,2.08,IF(R163=3,2.15,IF(OR(R163=5,R163=4),2.21,IF(OR(R163=6,R163=7),2.28,IF(OR(R163=8,R163=9),2.35,IF(OR(R163=10,R163=11,R163=12),2.42,IF(OR(R163=13,R163=14,R163=15),2.5,IF(OR(R163=16,R163=17,R163=18),2.58,2.66)))))))))), IF(W163="Կ-1", IF(R163=0,1.68,IF(R163=1,1.73,IF(R163=2,1.79,IF(R163=3,1.84,IF(OR(R163=5,R163=4),1.9,IF(OR(R163=6,R163=7),1.96,IF(OR(R163=8,R163=9),2.02,IF(OR(R163=10,R163=11,R163=12),2.08,IF(OR(R163=13,R163=14,R163=15),2.14,IF(OR(R163=16,R163=17,R163=18),2.21,2.28)))))))))), IF(W163="Կ-2", IF(R163=0,1.45,IF(R163=1,1.49,IF(R163=2,1.54,IF(R163=3,1.59,IF(OR(R163=5,R163=4),1.63,IF(OR(R163=6,R163=7),1.68,IF(OR(R163=8,R163=9),1.73,IF(OR(R163=10,R163=11,R163=12),1.79,IF(OR(R163=13,R163=14,R163=15),1.84,IF(OR(R163=16,R163=17,R163=18),1.9,1.95)))))))))),IF(W163="Կ-3", IF(R163=0,1.25,IF(R163=1,1.29,IF(R163=2,1.33,IF(R163=3,1.37,IF(OR(R163=5,R163=4),1.41,IF(OR(R163=6,R163=7),1.45,IF(OR(R163=8,R163=9),1.49,IF(OR(R163=10,R163=11,R163=12),1.54,IF(OR(R163=13,R163=14,R163=15),1.58,IF(OR(R163=16,R163=17,R163=18),1.63,1.68)))))))))), "Error"))))))))))))</f>
        <v>4.55</v>
      </c>
      <c r="T163" s="456">
        <v>83200</v>
      </c>
      <c r="U163" s="457"/>
      <c r="V163" s="457"/>
      <c r="W163" s="589" t="str">
        <f t="shared" ref="W163:W170" si="119">+M163</f>
        <v>Գ-2</v>
      </c>
      <c r="X163" s="456">
        <f t="shared" ref="X163:X170" si="120">T163*S163</f>
        <v>378560</v>
      </c>
      <c r="Y163" s="590">
        <f t="shared" ref="Y163:Y170" si="121">+U163+V163+X163</f>
        <v>378560</v>
      </c>
      <c r="Z163" s="590">
        <f t="shared" ref="Z163:Z170" si="122">+Y163*13</f>
        <v>4921280</v>
      </c>
      <c r="AA163" s="592">
        <f t="shared" ref="AA163:AA170" si="123">+Q163</f>
        <v>1</v>
      </c>
      <c r="AB163" s="592">
        <f t="shared" ref="AB163:AB170" si="124">+R163+1</f>
        <v>7</v>
      </c>
      <c r="AC163" s="588">
        <f t="shared" ref="AC163:AC170" si="125">IF(AA163&lt;1,0,IF(AG163="Բ-1",IF(AB163=0,6.94,IF(AB163=1,7.17,IF(AB163=2,7.41,IF(AB163=3,7.66,IF(OR(AB163=5,AB163=4),7.92,IF(OR(AB163=6,AB163=7),8.18,IF(OR(AB163=8,AB163=9),8.46,IF(OR(AB163=10,AB163=11,AB163=12),8.74,IF(OR(AB163=13,AB163=14,AB163=15),9.03,IF(OR(AB163=16,AB163=17,AB163=18),9.33,9.65)))))))))),IF(AG163="Բ-2", IF(AB163=0,5.71,IF(AB163=1,5.89,IF(AB163=2,6.09,IF(AB163=3,6.29,IF(OR(AB163=5,AB163=4),6.5,IF(OR(AB163=6,AB163=7),6.72,IF(OR(AB163=8,AB163=9),6.94,IF(OR(AB163=10,AB163=11,AB163=12),7.17,IF(OR(AB163=13,AB163=14,AB163=15),7.41,IF(OR(AB163=16,AB163=17,AB163=18),7.65,7.91)))))))))), IF(AG163="Գ-1", IF(AB163=0,4.7,IF(AB163=1,4.86,IF(AB163=2,5.01,IF(AB163=3,5.18,IF(OR(AB163=5,AB163=4),5.35,IF(OR(AB163=6,AB163=7),5.52,IF(OR(AB163=8,AB163=9),5.71,IF(OR(AB163=10,AB163=11,AB163=12),5.89,IF(OR(AB163=13,AB163=14,AB163=15),6.09,IF(OR(AB163=16,AB163=17,AB163=18),6.29,6.49)))))))))), IF(AG163="Գ-2", IF(AB163=0,3.88,IF(AB163=1,4.01,IF(AB163=2,4.14,IF(AB163=3,4.27,IF(OR(AB163=5,AB163=4),4.41,IF(OR(AB163=6,AB163=7),4.55,IF(OR(AB163=8,AB163=9),4.7,IF(OR(AB163=10,AB163=11,AB163=12),4.85,IF(OR(AB163=13,AB163=14,AB163=15),5.01,IF(OR(AB163=16,AB163=17,AB163=18),5.17,5.34)))))))))), IF(AG163="Գ-3", IF(AB163=0,3.21,IF(AB163=1,3.31,IF(AB163=2,3.42,IF(AB163=3,3.53,IF(OR(AB163=5,AB163=4),3.64,IF(OR(AB163=6,AB163=7),3.76,IF(OR(AB163=8,AB163=9),3.88,IF(OR(AB163=10,AB163=11,AB163=12),4.01,IF(OR(AB163=13,AB163=14,AB163=15),4.13,IF(OR(AB163=16,AB163=17,AB163=18),4.27,4.4)))))))))), IF(AG163="Ա-1", IF(AB163=0,2.66,IF(AB163=1,2.75,IF(AB163=2,2.83,IF(AB163=3,2.92,IF(OR(AB163=5,AB163=4),3.02,IF(OR(AB163=6,AB163=7),3.11,IF(OR(AB163=8,AB163=9),3.21,IF(OR(AB163=10,AB163=11,AB163=12),3.31,IF(OR(AB163=13,AB163=14,AB163=15),3.42,IF(OR(AB163=16,AB163=17,AB163=18),3.53,3.64)))))))))), IF(AG163="Ա-2", IF(AB163=0,2.28,IF(AB163=1,2.35,IF(AB163=2,2.43,IF(AB163=3,2.5,IF(OR(AB163=5,AB163=4),2.58,IF(OR(AB163=6,AB163=7),2.66,IF(OR(AB163=8,AB163=9),2.75,IF(OR(AB163=10,AB163=11,AB163=12),2.83,IF(OR(AB163=13,AB163=14,AB163=15),2.92,IF(OR(AB163=16,AB163=17,AB163=18),3.01,3.11)))))))))),IF(AG163="Ա-3", IF(AB163=0,1.96,IF(AB163=1,2.02,IF(AB163=2,2.08,IF(AB163=3,2.15,IF(OR(AB163=5,AB163=4),2.21,IF(OR(AB163=6,AB163=7),2.28,IF(OR(AB163=8,AB163=9),2.35,IF(OR(AB163=10,AB163=11,AB163=12),2.42,IF(OR(AB163=13,AB163=14,AB163=15),2.5,IF(OR(AB163=16,AB163=17,AB163=18),2.58,2.66)))))))))), IF(AG163="Կ-1", IF(AB163=0,1.68,IF(AB163=1,1.73,IF(AB163=2,1.79,IF(AB163=3,1.84,IF(OR(AB163=5,AB163=4),1.9,IF(OR(AB163=6,AB163=7),1.96,IF(OR(AB163=8,AB163=9),2.02,IF(OR(AB163=10,AB163=11,AB163=12),2.08,IF(OR(AB163=13,AB163=14,AB163=15),2.14,IF(OR(AB163=16,AB163=17,AB163=18),2.21,2.28)))))))))), IF(AG163="Կ-2", IF(AB163=0,1.45,IF(AB163=1,1.49,IF(AB163=2,1.54,IF(AB163=3,1.59,IF(OR(AB163=5,AB163=4),1.63,IF(OR(AB163=6,AB163=7),1.68,IF(OR(AB163=8,AB163=9),1.73,IF(OR(AB163=10,AB163=11,AB163=12),1.79,IF(OR(AB163=13,AB163=14,AB163=15),1.84,IF(OR(AB163=16,AB163=17,AB163=18),1.9,1.95)))))))))),IF(AG163="Կ-3", IF(AB163=0,1.25,IF(AB163=1,1.29,IF(AB163=2,1.33,IF(AB163=3,1.37,IF(OR(AB163=5,AB163=4),1.41,IF(OR(AB163=6,AB163=7),1.45,IF(OR(AB163=8,AB163=9),1.49,IF(OR(AB163=10,AB163=11,AB163=12),1.54,IF(OR(AB163=13,AB163=14,AB163=15),1.58,IF(OR(AB163=16,AB163=17,AB163=18),1.63,1.68)))))))))), "Error"))))))))))))</f>
        <v>4.55</v>
      </c>
      <c r="AD163" s="456">
        <v>83200</v>
      </c>
      <c r="AE163" s="457"/>
      <c r="AF163" s="457"/>
      <c r="AG163" s="589" t="str">
        <f t="shared" ref="AG163:AG170" si="126">+W163</f>
        <v>Գ-2</v>
      </c>
      <c r="AH163" s="456">
        <f t="shared" ref="AH163:AH170" si="127">AD163*AC163</f>
        <v>378560</v>
      </c>
      <c r="AI163" s="590">
        <f t="shared" ref="AI163:AI170" si="128">AH163+AE163+AF163</f>
        <v>378560</v>
      </c>
      <c r="AJ163" s="590">
        <f t="shared" ref="AJ163:AJ170" si="129">+AI163*13</f>
        <v>4921280</v>
      </c>
      <c r="AK163" s="592">
        <f t="shared" ref="AK163:AK170" si="130">+AA163</f>
        <v>1</v>
      </c>
      <c r="AL163" s="592">
        <f t="shared" ref="AL163:AL170" si="131">+AB163+1</f>
        <v>8</v>
      </c>
      <c r="AM163" s="588">
        <f t="shared" ref="AM163:AM170" si="132">IF(AK163&lt;1,0,IF(AQ163="Բ-1",IF(AL163=0,6.94,IF(AL163=1,7.17,IF(AL163=2,7.41,IF(AL163=3,7.66,IF(OR(AL163=5,AL163=4),7.92,IF(OR(AL163=6,AL163=7),8.18,IF(OR(AL163=8,AL163=9),8.46,IF(OR(AL163=10,AL163=11,AL163=12),8.74,IF(OR(AL163=13,AL163=14,AL163=15),9.03,IF(OR(AL163=16,AL163=17,AL163=18),9.33,9.65)))))))))),IF(AQ163="Բ-2", IF(AL163=0,5.71,IF(AL163=1,5.89,IF(AL163=2,6.09,IF(AL163=3,6.29,IF(OR(AL163=5,AL163=4),6.5,IF(OR(AL163=6,AL163=7),6.72,IF(OR(AL163=8,AL163=9),6.94,IF(OR(AL163=10,AL163=11,AL163=12),7.17,IF(OR(AL163=13,AL163=14,AL163=15),7.41,IF(OR(AL163=16,AL163=17,AL163=18),7.65,7.91)))))))))), IF(AQ163="Գ-1", IF(AL163=0,4.7,IF(AL163=1,4.86,IF(AL163=2,5.01,IF(AL163=3,5.18,IF(OR(AL163=5,AL163=4),5.35,IF(OR(AL163=6,AL163=7),5.52,IF(OR(AL163=8,AL163=9),5.71,IF(OR(AL163=10,AL163=11,AL163=12),5.89,IF(OR(AL163=13,AL163=14,AL163=15),6.09,IF(OR(AL163=16,AL163=17,AL163=18),6.29,6.49)))))))))), IF(AQ163="Գ-2", IF(AL163=0,3.88,IF(AL163=1,4.01,IF(AL163=2,4.14,IF(AL163=3,4.27,IF(OR(AL163=5,AL163=4),4.41,IF(OR(AL163=6,AL163=7),4.55,IF(OR(AL163=8,AL163=9),4.7,IF(OR(AL163=10,AL163=11,AL163=12),4.85,IF(OR(AL163=13,AL163=14,AL163=15),5.01,IF(OR(AL163=16,AL163=17,AL163=18),5.17,5.34)))))))))), IF(AQ163="Գ-3", IF(AL163=0,3.21,IF(AL163=1,3.31,IF(AL163=2,3.42,IF(AL163=3,3.53,IF(OR(AL163=5,AL163=4),3.64,IF(OR(AL163=6,AL163=7),3.76,IF(OR(AL163=8,AL163=9),3.88,IF(OR(AL163=10,AL163=11,AL163=12),4.01,IF(OR(AL163=13,AL163=14,AL163=15),4.13,IF(OR(AL163=16,AL163=17,AL163=18),4.27,4.4)))))))))), IF(AQ163="Ա-1", IF(AL163=0,2.66,IF(AL163=1,2.75,IF(AL163=2,2.83,IF(AL163=3,2.92,IF(OR(AL163=5,AL163=4),3.02,IF(OR(AL163=6,AL163=7),3.11,IF(OR(AL163=8,AL163=9),3.21,IF(OR(AL163=10,AL163=11,AL163=12),3.31,IF(OR(AL163=13,AL163=14,AL163=15),3.42,IF(OR(AL163=16,AL163=17,AL163=18),3.53,3.64)))))))))), IF(AQ163="Ա-2", IF(AL163=0,2.28,IF(AL163=1,2.35,IF(AL163=2,2.43,IF(AL163=3,2.5,IF(OR(AL163=5,AL163=4),2.58,IF(OR(AL163=6,AL163=7),2.66,IF(OR(AL163=8,AL163=9),2.75,IF(OR(AL163=10,AL163=11,AL163=12),2.83,IF(OR(AL163=13,AL163=14,AL163=15),2.92,IF(OR(AL163=16,AL163=17,AL163=18),3.01,3.11)))))))))),IF(AQ163="Ա-3", IF(AL163=0,1.96,IF(AL163=1,2.02,IF(AL163=2,2.08,IF(AL163=3,2.15,IF(OR(AL163=5,AL163=4),2.21,IF(OR(AL163=6,AL163=7),2.28,IF(OR(AL163=8,AL163=9),2.35,IF(OR(AL163=10,AL163=11,AL163=12),2.42,IF(OR(AL163=13,AL163=14,AL163=15),2.5,IF(OR(AL163=16,AL163=17,AL163=18),2.58,2.66)))))))))), IF(AQ163="Կ-1", IF(AL163=0,1.68,IF(AL163=1,1.73,IF(AL163=2,1.79,IF(AL163=3,1.84,IF(OR(AL163=5,AL163=4),1.9,IF(OR(AL163=6,AL163=7),1.96,IF(OR(AL163=8,AL163=9),2.02,IF(OR(AL163=10,AL163=11,AL163=12),2.08,IF(OR(AL163=13,AL163=14,AL163=15),2.14,IF(OR(AL163=16,AL163=17,AL163=18),2.21,2.28)))))))))), IF(AQ163="Կ-2", IF(AL163=0,1.45,IF(AL163=1,1.49,IF(AL163=2,1.54,IF(AL163=3,1.59,IF(OR(AL163=5,AL163=4),1.63,IF(OR(AL163=6,AL163=7),1.68,IF(OR(AL163=8,AL163=9),1.73,IF(OR(AL163=10,AL163=11,AL163=12),1.79,IF(OR(AL163=13,AL163=14,AL163=15),1.84,IF(OR(AL163=16,AL163=17,AL163=18),1.9,1.95)))))))))),IF(AQ163="Կ-3", IF(AL163=0,1.25,IF(AL163=1,1.29,IF(AL163=2,1.33,IF(AL163=3,1.37,IF(OR(AL163=5,AL163=4),1.41,IF(OR(AL163=6,AL163=7),1.45,IF(OR(AL163=8,AL163=9),1.49,IF(OR(AL163=10,AL163=11,AL163=12),1.54,IF(OR(AL163=13,AL163=14,AL163=15),1.58,IF(OR(AL163=16,AL163=17,AL163=18),1.63,1.68)))))))))), "Error"))))))))))))</f>
        <v>4.7</v>
      </c>
      <c r="AN163" s="456">
        <v>83200</v>
      </c>
      <c r="AO163" s="457"/>
      <c r="AP163" s="457"/>
      <c r="AQ163" s="589" t="str">
        <f t="shared" ref="AQ163:AQ170" si="133">+AG163</f>
        <v>Գ-2</v>
      </c>
      <c r="AR163" s="456">
        <f t="shared" ref="AR163:AR170" si="134">AN163*AM163</f>
        <v>391040</v>
      </c>
      <c r="AS163" s="590">
        <f t="shared" ref="AS163:AS170" si="135">AR163+AO163+AP163</f>
        <v>391040</v>
      </c>
      <c r="AT163" s="590">
        <f t="shared" ref="AT163:AT170" si="136">+AS163*13</f>
        <v>5083520</v>
      </c>
    </row>
    <row r="164" spans="2:46" s="587" customFormat="1" ht="54">
      <c r="B164" s="816">
        <v>4</v>
      </c>
      <c r="C164" s="849" t="s">
        <v>2097</v>
      </c>
      <c r="D164" s="824" t="s">
        <v>1961</v>
      </c>
      <c r="E164" s="825">
        <v>1994</v>
      </c>
      <c r="F164" s="826" t="s">
        <v>987</v>
      </c>
      <c r="G164" s="820">
        <v>1</v>
      </c>
      <c r="H164" s="820">
        <v>4</v>
      </c>
      <c r="I164" s="821">
        <f t="shared" si="112"/>
        <v>4.41</v>
      </c>
      <c r="J164" s="799">
        <v>83200</v>
      </c>
      <c r="K164" s="799"/>
      <c r="L164" s="799"/>
      <c r="M164" s="822" t="s">
        <v>83</v>
      </c>
      <c r="N164" s="799">
        <f t="shared" si="113"/>
        <v>366912</v>
      </c>
      <c r="O164" s="823">
        <f t="shared" si="114"/>
        <v>366912</v>
      </c>
      <c r="P164" s="823">
        <f t="shared" si="115"/>
        <v>4769856</v>
      </c>
      <c r="Q164" s="592">
        <f t="shared" si="116"/>
        <v>1</v>
      </c>
      <c r="R164" s="592">
        <f t="shared" si="117"/>
        <v>5</v>
      </c>
      <c r="S164" s="588">
        <f t="shared" si="118"/>
        <v>4.41</v>
      </c>
      <c r="T164" s="456">
        <v>83200</v>
      </c>
      <c r="U164" s="456"/>
      <c r="V164" s="456"/>
      <c r="W164" s="589" t="str">
        <f t="shared" si="119"/>
        <v>Գ-2</v>
      </c>
      <c r="X164" s="456">
        <f t="shared" si="120"/>
        <v>366912</v>
      </c>
      <c r="Y164" s="590">
        <f t="shared" si="121"/>
        <v>366912</v>
      </c>
      <c r="Z164" s="590">
        <f t="shared" si="122"/>
        <v>4769856</v>
      </c>
      <c r="AA164" s="592">
        <f t="shared" si="123"/>
        <v>1</v>
      </c>
      <c r="AB164" s="592">
        <f t="shared" si="124"/>
        <v>6</v>
      </c>
      <c r="AC164" s="588">
        <f t="shared" si="125"/>
        <v>4.55</v>
      </c>
      <c r="AD164" s="456">
        <v>83200</v>
      </c>
      <c r="AE164" s="456"/>
      <c r="AF164" s="456"/>
      <c r="AG164" s="589" t="str">
        <f t="shared" si="126"/>
        <v>Գ-2</v>
      </c>
      <c r="AH164" s="456">
        <f t="shared" si="127"/>
        <v>378560</v>
      </c>
      <c r="AI164" s="590">
        <f t="shared" si="128"/>
        <v>378560</v>
      </c>
      <c r="AJ164" s="590">
        <f t="shared" si="129"/>
        <v>4921280</v>
      </c>
      <c r="AK164" s="592">
        <f t="shared" si="130"/>
        <v>1</v>
      </c>
      <c r="AL164" s="592">
        <f t="shared" si="131"/>
        <v>7</v>
      </c>
      <c r="AM164" s="588">
        <f t="shared" si="132"/>
        <v>4.55</v>
      </c>
      <c r="AN164" s="456">
        <v>83200</v>
      </c>
      <c r="AO164" s="456"/>
      <c r="AP164" s="456"/>
      <c r="AQ164" s="589" t="str">
        <f t="shared" si="133"/>
        <v>Գ-2</v>
      </c>
      <c r="AR164" s="456">
        <f t="shared" si="134"/>
        <v>378560</v>
      </c>
      <c r="AS164" s="590">
        <f t="shared" si="135"/>
        <v>378560</v>
      </c>
      <c r="AT164" s="590">
        <f t="shared" si="136"/>
        <v>4921280</v>
      </c>
    </row>
    <row r="165" spans="2:46" s="587" customFormat="1" ht="54">
      <c r="B165" s="816">
        <v>5</v>
      </c>
      <c r="C165" s="848" t="s">
        <v>1526</v>
      </c>
      <c r="D165" s="824" t="s">
        <v>1960</v>
      </c>
      <c r="E165" s="825">
        <v>1996</v>
      </c>
      <c r="F165" s="826" t="s">
        <v>987</v>
      </c>
      <c r="G165" s="820">
        <v>1</v>
      </c>
      <c r="H165" s="827">
        <v>4</v>
      </c>
      <c r="I165" s="821">
        <f t="shared" si="112"/>
        <v>4.41</v>
      </c>
      <c r="J165" s="799">
        <v>83200</v>
      </c>
      <c r="K165" s="799"/>
      <c r="L165" s="799"/>
      <c r="M165" s="822" t="s">
        <v>83</v>
      </c>
      <c r="N165" s="799">
        <f t="shared" si="113"/>
        <v>366912</v>
      </c>
      <c r="O165" s="823">
        <f t="shared" si="114"/>
        <v>366912</v>
      </c>
      <c r="P165" s="823">
        <f t="shared" si="115"/>
        <v>4769856</v>
      </c>
      <c r="Q165" s="592">
        <f t="shared" si="116"/>
        <v>1</v>
      </c>
      <c r="R165" s="592">
        <f t="shared" si="117"/>
        <v>5</v>
      </c>
      <c r="S165" s="588">
        <f t="shared" si="118"/>
        <v>4.41</v>
      </c>
      <c r="T165" s="456">
        <v>83200</v>
      </c>
      <c r="U165" s="456"/>
      <c r="V165" s="456"/>
      <c r="W165" s="589" t="str">
        <f t="shared" si="119"/>
        <v>Գ-2</v>
      </c>
      <c r="X165" s="456">
        <f t="shared" si="120"/>
        <v>366912</v>
      </c>
      <c r="Y165" s="590">
        <f t="shared" si="121"/>
        <v>366912</v>
      </c>
      <c r="Z165" s="590">
        <f t="shared" si="122"/>
        <v>4769856</v>
      </c>
      <c r="AA165" s="592">
        <f t="shared" si="123"/>
        <v>1</v>
      </c>
      <c r="AB165" s="592">
        <f t="shared" si="124"/>
        <v>6</v>
      </c>
      <c r="AC165" s="588">
        <f t="shared" si="125"/>
        <v>4.55</v>
      </c>
      <c r="AD165" s="456">
        <v>83200</v>
      </c>
      <c r="AE165" s="456"/>
      <c r="AF165" s="456"/>
      <c r="AG165" s="589" t="str">
        <f t="shared" si="126"/>
        <v>Գ-2</v>
      </c>
      <c r="AH165" s="456">
        <f t="shared" si="127"/>
        <v>378560</v>
      </c>
      <c r="AI165" s="590">
        <f t="shared" si="128"/>
        <v>378560</v>
      </c>
      <c r="AJ165" s="590">
        <f t="shared" si="129"/>
        <v>4921280</v>
      </c>
      <c r="AK165" s="592">
        <f t="shared" si="130"/>
        <v>1</v>
      </c>
      <c r="AL165" s="592">
        <f t="shared" si="131"/>
        <v>7</v>
      </c>
      <c r="AM165" s="588">
        <f t="shared" si="132"/>
        <v>4.55</v>
      </c>
      <c r="AN165" s="456">
        <v>83200</v>
      </c>
      <c r="AO165" s="456"/>
      <c r="AP165" s="456"/>
      <c r="AQ165" s="589" t="str">
        <f t="shared" si="133"/>
        <v>Գ-2</v>
      </c>
      <c r="AR165" s="456">
        <f t="shared" si="134"/>
        <v>378560</v>
      </c>
      <c r="AS165" s="590">
        <f t="shared" si="135"/>
        <v>378560</v>
      </c>
      <c r="AT165" s="590">
        <f t="shared" si="136"/>
        <v>4921280</v>
      </c>
    </row>
    <row r="166" spans="2:46" s="587" customFormat="1" ht="54">
      <c r="B166" s="816">
        <v>6</v>
      </c>
      <c r="C166" s="848" t="s">
        <v>2039</v>
      </c>
      <c r="D166" s="824" t="s">
        <v>1960</v>
      </c>
      <c r="E166" s="825">
        <v>1998</v>
      </c>
      <c r="F166" s="826" t="s">
        <v>987</v>
      </c>
      <c r="G166" s="820">
        <v>1</v>
      </c>
      <c r="H166" s="820">
        <v>1</v>
      </c>
      <c r="I166" s="821">
        <f t="shared" si="112"/>
        <v>4.01</v>
      </c>
      <c r="J166" s="799">
        <v>83200</v>
      </c>
      <c r="K166" s="799"/>
      <c r="L166" s="799"/>
      <c r="M166" s="822" t="s">
        <v>83</v>
      </c>
      <c r="N166" s="799">
        <f t="shared" si="113"/>
        <v>333632</v>
      </c>
      <c r="O166" s="823">
        <f t="shared" si="114"/>
        <v>333632</v>
      </c>
      <c r="P166" s="823">
        <f t="shared" si="115"/>
        <v>4337216</v>
      </c>
      <c r="Q166" s="592">
        <f t="shared" si="116"/>
        <v>1</v>
      </c>
      <c r="R166" s="592">
        <f t="shared" si="117"/>
        <v>2</v>
      </c>
      <c r="S166" s="588">
        <f t="shared" si="118"/>
        <v>4.1399999999999997</v>
      </c>
      <c r="T166" s="456">
        <v>83200</v>
      </c>
      <c r="U166" s="456"/>
      <c r="V166" s="456"/>
      <c r="W166" s="589" t="str">
        <f t="shared" si="119"/>
        <v>Գ-2</v>
      </c>
      <c r="X166" s="456">
        <f t="shared" si="120"/>
        <v>344448</v>
      </c>
      <c r="Y166" s="590">
        <f t="shared" si="121"/>
        <v>344448</v>
      </c>
      <c r="Z166" s="590">
        <f t="shared" si="122"/>
        <v>4477824</v>
      </c>
      <c r="AA166" s="592">
        <f t="shared" si="123"/>
        <v>1</v>
      </c>
      <c r="AB166" s="592">
        <f t="shared" si="124"/>
        <v>3</v>
      </c>
      <c r="AC166" s="588">
        <f t="shared" si="125"/>
        <v>4.2699999999999996</v>
      </c>
      <c r="AD166" s="456">
        <v>83200</v>
      </c>
      <c r="AE166" s="456"/>
      <c r="AF166" s="456"/>
      <c r="AG166" s="589" t="str">
        <f t="shared" si="126"/>
        <v>Գ-2</v>
      </c>
      <c r="AH166" s="456">
        <f t="shared" si="127"/>
        <v>355263.99999999994</v>
      </c>
      <c r="AI166" s="590">
        <f t="shared" si="128"/>
        <v>355263.99999999994</v>
      </c>
      <c r="AJ166" s="590">
        <f t="shared" si="129"/>
        <v>4618431.9999999991</v>
      </c>
      <c r="AK166" s="592">
        <f t="shared" si="130"/>
        <v>1</v>
      </c>
      <c r="AL166" s="592">
        <f t="shared" si="131"/>
        <v>4</v>
      </c>
      <c r="AM166" s="588">
        <f t="shared" si="132"/>
        <v>4.41</v>
      </c>
      <c r="AN166" s="456">
        <v>83200</v>
      </c>
      <c r="AO166" s="456"/>
      <c r="AP166" s="456"/>
      <c r="AQ166" s="589" t="str">
        <f t="shared" si="133"/>
        <v>Գ-2</v>
      </c>
      <c r="AR166" s="456">
        <f t="shared" si="134"/>
        <v>366912</v>
      </c>
      <c r="AS166" s="590">
        <f t="shared" si="135"/>
        <v>366912</v>
      </c>
      <c r="AT166" s="590">
        <f t="shared" si="136"/>
        <v>4769856</v>
      </c>
    </row>
    <row r="167" spans="2:46" s="587" customFormat="1" ht="54">
      <c r="B167" s="816">
        <v>7</v>
      </c>
      <c r="C167" s="848" t="s">
        <v>1528</v>
      </c>
      <c r="D167" s="824" t="s">
        <v>1960</v>
      </c>
      <c r="E167" s="825">
        <v>1995</v>
      </c>
      <c r="F167" s="826" t="s">
        <v>987</v>
      </c>
      <c r="G167" s="820">
        <v>1</v>
      </c>
      <c r="H167" s="820">
        <v>4</v>
      </c>
      <c r="I167" s="821">
        <f t="shared" si="112"/>
        <v>4.41</v>
      </c>
      <c r="J167" s="799">
        <v>83200</v>
      </c>
      <c r="K167" s="799"/>
      <c r="L167" s="799"/>
      <c r="M167" s="822" t="s">
        <v>83</v>
      </c>
      <c r="N167" s="799">
        <f t="shared" si="113"/>
        <v>366912</v>
      </c>
      <c r="O167" s="823">
        <f t="shared" si="114"/>
        <v>366912</v>
      </c>
      <c r="P167" s="823">
        <f t="shared" si="115"/>
        <v>4769856</v>
      </c>
      <c r="Q167" s="592">
        <f t="shared" si="116"/>
        <v>1</v>
      </c>
      <c r="R167" s="592">
        <f t="shared" si="117"/>
        <v>5</v>
      </c>
      <c r="S167" s="588">
        <f t="shared" si="118"/>
        <v>4.41</v>
      </c>
      <c r="T167" s="456">
        <v>83200</v>
      </c>
      <c r="U167" s="456"/>
      <c r="V167" s="456"/>
      <c r="W167" s="589" t="str">
        <f t="shared" si="119"/>
        <v>Գ-2</v>
      </c>
      <c r="X167" s="456">
        <f t="shared" si="120"/>
        <v>366912</v>
      </c>
      <c r="Y167" s="590">
        <f t="shared" si="121"/>
        <v>366912</v>
      </c>
      <c r="Z167" s="590">
        <f t="shared" si="122"/>
        <v>4769856</v>
      </c>
      <c r="AA167" s="592">
        <f t="shared" si="123"/>
        <v>1</v>
      </c>
      <c r="AB167" s="592">
        <f t="shared" si="124"/>
        <v>6</v>
      </c>
      <c r="AC167" s="588">
        <f t="shared" si="125"/>
        <v>4.55</v>
      </c>
      <c r="AD167" s="456">
        <v>83200</v>
      </c>
      <c r="AE167" s="456"/>
      <c r="AF167" s="456"/>
      <c r="AG167" s="589" t="str">
        <f t="shared" si="126"/>
        <v>Գ-2</v>
      </c>
      <c r="AH167" s="456">
        <f t="shared" si="127"/>
        <v>378560</v>
      </c>
      <c r="AI167" s="590">
        <f t="shared" si="128"/>
        <v>378560</v>
      </c>
      <c r="AJ167" s="590">
        <f t="shared" si="129"/>
        <v>4921280</v>
      </c>
      <c r="AK167" s="592">
        <f t="shared" si="130"/>
        <v>1</v>
      </c>
      <c r="AL167" s="592">
        <f t="shared" si="131"/>
        <v>7</v>
      </c>
      <c r="AM167" s="588">
        <f t="shared" si="132"/>
        <v>4.55</v>
      </c>
      <c r="AN167" s="456">
        <v>83200</v>
      </c>
      <c r="AO167" s="456"/>
      <c r="AP167" s="456"/>
      <c r="AQ167" s="589" t="str">
        <f t="shared" si="133"/>
        <v>Գ-2</v>
      </c>
      <c r="AR167" s="456">
        <f t="shared" si="134"/>
        <v>378560</v>
      </c>
      <c r="AS167" s="590">
        <f t="shared" si="135"/>
        <v>378560</v>
      </c>
      <c r="AT167" s="590">
        <f t="shared" si="136"/>
        <v>4921280</v>
      </c>
    </row>
    <row r="168" spans="2:46" s="587" customFormat="1" ht="54">
      <c r="B168" s="816">
        <v>8</v>
      </c>
      <c r="C168" s="848" t="s">
        <v>1527</v>
      </c>
      <c r="D168" s="824" t="s">
        <v>1960</v>
      </c>
      <c r="E168" s="825">
        <v>1988</v>
      </c>
      <c r="F168" s="826" t="s">
        <v>987</v>
      </c>
      <c r="G168" s="820">
        <v>1</v>
      </c>
      <c r="H168" s="827">
        <v>3</v>
      </c>
      <c r="I168" s="821">
        <f t="shared" si="112"/>
        <v>4.2699999999999996</v>
      </c>
      <c r="J168" s="799">
        <v>83200</v>
      </c>
      <c r="K168" s="832"/>
      <c r="L168" s="832"/>
      <c r="M168" s="822" t="s">
        <v>83</v>
      </c>
      <c r="N168" s="799">
        <f t="shared" si="113"/>
        <v>355263.99999999994</v>
      </c>
      <c r="O168" s="823">
        <f t="shared" si="114"/>
        <v>355263.99999999994</v>
      </c>
      <c r="P168" s="823">
        <f t="shared" si="115"/>
        <v>4618431.9999999991</v>
      </c>
      <c r="Q168" s="592">
        <f t="shared" si="116"/>
        <v>1</v>
      </c>
      <c r="R168" s="592">
        <f t="shared" si="117"/>
        <v>4</v>
      </c>
      <c r="S168" s="588">
        <f t="shared" si="118"/>
        <v>4.41</v>
      </c>
      <c r="T168" s="456">
        <v>83200</v>
      </c>
      <c r="U168" s="457"/>
      <c r="V168" s="457"/>
      <c r="W168" s="589" t="str">
        <f t="shared" si="119"/>
        <v>Գ-2</v>
      </c>
      <c r="X168" s="456">
        <f t="shared" si="120"/>
        <v>366912</v>
      </c>
      <c r="Y168" s="590">
        <f t="shared" si="121"/>
        <v>366912</v>
      </c>
      <c r="Z168" s="590">
        <f t="shared" si="122"/>
        <v>4769856</v>
      </c>
      <c r="AA168" s="592">
        <f t="shared" si="123"/>
        <v>1</v>
      </c>
      <c r="AB168" s="592">
        <f t="shared" si="124"/>
        <v>5</v>
      </c>
      <c r="AC168" s="588">
        <f t="shared" si="125"/>
        <v>4.41</v>
      </c>
      <c r="AD168" s="456">
        <v>83200</v>
      </c>
      <c r="AE168" s="457"/>
      <c r="AF168" s="457"/>
      <c r="AG168" s="589" t="str">
        <f t="shared" si="126"/>
        <v>Գ-2</v>
      </c>
      <c r="AH168" s="456">
        <f t="shared" si="127"/>
        <v>366912</v>
      </c>
      <c r="AI168" s="590">
        <f t="shared" si="128"/>
        <v>366912</v>
      </c>
      <c r="AJ168" s="590">
        <f t="shared" si="129"/>
        <v>4769856</v>
      </c>
      <c r="AK168" s="592">
        <f t="shared" si="130"/>
        <v>1</v>
      </c>
      <c r="AL168" s="592">
        <f t="shared" si="131"/>
        <v>6</v>
      </c>
      <c r="AM168" s="588">
        <f t="shared" si="132"/>
        <v>4.55</v>
      </c>
      <c r="AN168" s="456">
        <v>83200</v>
      </c>
      <c r="AO168" s="457"/>
      <c r="AP168" s="457"/>
      <c r="AQ168" s="589" t="str">
        <f t="shared" si="133"/>
        <v>Գ-2</v>
      </c>
      <c r="AR168" s="456">
        <f t="shared" si="134"/>
        <v>378560</v>
      </c>
      <c r="AS168" s="590">
        <f t="shared" si="135"/>
        <v>378560</v>
      </c>
      <c r="AT168" s="590">
        <f t="shared" si="136"/>
        <v>4921280</v>
      </c>
    </row>
    <row r="169" spans="2:46" s="587" customFormat="1" ht="54">
      <c r="B169" s="816">
        <v>9</v>
      </c>
      <c r="C169" s="848" t="s">
        <v>2518</v>
      </c>
      <c r="D169" s="824" t="s">
        <v>1960</v>
      </c>
      <c r="E169" s="825">
        <v>2000</v>
      </c>
      <c r="F169" s="826" t="s">
        <v>987</v>
      </c>
      <c r="G169" s="820">
        <v>1</v>
      </c>
      <c r="H169" s="820">
        <v>1</v>
      </c>
      <c r="I169" s="821">
        <f t="shared" si="112"/>
        <v>4.01</v>
      </c>
      <c r="J169" s="799">
        <v>83200</v>
      </c>
      <c r="K169" s="799"/>
      <c r="L169" s="799"/>
      <c r="M169" s="822" t="s">
        <v>83</v>
      </c>
      <c r="N169" s="799">
        <f t="shared" si="113"/>
        <v>333632</v>
      </c>
      <c r="O169" s="823">
        <f t="shared" si="114"/>
        <v>333632</v>
      </c>
      <c r="P169" s="823">
        <f t="shared" si="115"/>
        <v>4337216</v>
      </c>
      <c r="Q169" s="592">
        <f t="shared" si="116"/>
        <v>1</v>
      </c>
      <c r="R169" s="592">
        <f t="shared" si="117"/>
        <v>2</v>
      </c>
      <c r="S169" s="588">
        <f t="shared" si="118"/>
        <v>4.1399999999999997</v>
      </c>
      <c r="T169" s="456">
        <v>83200</v>
      </c>
      <c r="U169" s="456"/>
      <c r="V169" s="456"/>
      <c r="W169" s="589" t="str">
        <f t="shared" si="119"/>
        <v>Գ-2</v>
      </c>
      <c r="X169" s="456">
        <f t="shared" si="120"/>
        <v>344448</v>
      </c>
      <c r="Y169" s="590">
        <f t="shared" si="121"/>
        <v>344448</v>
      </c>
      <c r="Z169" s="590">
        <f t="shared" si="122"/>
        <v>4477824</v>
      </c>
      <c r="AA169" s="592">
        <f t="shared" si="123"/>
        <v>1</v>
      </c>
      <c r="AB169" s="592">
        <f t="shared" si="124"/>
        <v>3</v>
      </c>
      <c r="AC169" s="588">
        <f t="shared" si="125"/>
        <v>4.2699999999999996</v>
      </c>
      <c r="AD169" s="456">
        <v>83200</v>
      </c>
      <c r="AE169" s="456"/>
      <c r="AF169" s="456"/>
      <c r="AG169" s="589" t="str">
        <f t="shared" si="126"/>
        <v>Գ-2</v>
      </c>
      <c r="AH169" s="456">
        <f t="shared" si="127"/>
        <v>355263.99999999994</v>
      </c>
      <c r="AI169" s="590">
        <f t="shared" si="128"/>
        <v>355263.99999999994</v>
      </c>
      <c r="AJ169" s="590">
        <f t="shared" si="129"/>
        <v>4618431.9999999991</v>
      </c>
      <c r="AK169" s="592">
        <f t="shared" si="130"/>
        <v>1</v>
      </c>
      <c r="AL169" s="592">
        <f t="shared" si="131"/>
        <v>4</v>
      </c>
      <c r="AM169" s="588">
        <f t="shared" si="132"/>
        <v>4.41</v>
      </c>
      <c r="AN169" s="456">
        <v>83200</v>
      </c>
      <c r="AO169" s="456"/>
      <c r="AP169" s="456"/>
      <c r="AQ169" s="589" t="str">
        <f t="shared" si="133"/>
        <v>Գ-2</v>
      </c>
      <c r="AR169" s="456">
        <f t="shared" si="134"/>
        <v>366912</v>
      </c>
      <c r="AS169" s="590">
        <f t="shared" si="135"/>
        <v>366912</v>
      </c>
      <c r="AT169" s="590">
        <f t="shared" si="136"/>
        <v>4769856</v>
      </c>
    </row>
    <row r="170" spans="2:46" s="587" customFormat="1" ht="54">
      <c r="B170" s="816">
        <v>10</v>
      </c>
      <c r="C170" s="848" t="s">
        <v>1282</v>
      </c>
      <c r="D170" s="824" t="s">
        <v>1960</v>
      </c>
      <c r="E170" s="825">
        <v>1997</v>
      </c>
      <c r="F170" s="826" t="s">
        <v>987</v>
      </c>
      <c r="G170" s="820">
        <v>1</v>
      </c>
      <c r="H170" s="820">
        <v>3</v>
      </c>
      <c r="I170" s="821">
        <f t="shared" si="112"/>
        <v>4.2699999999999996</v>
      </c>
      <c r="J170" s="799">
        <v>83200</v>
      </c>
      <c r="K170" s="832"/>
      <c r="L170" s="832"/>
      <c r="M170" s="822" t="s">
        <v>83</v>
      </c>
      <c r="N170" s="799">
        <f t="shared" si="113"/>
        <v>355263.99999999994</v>
      </c>
      <c r="O170" s="823">
        <f t="shared" si="114"/>
        <v>355263.99999999994</v>
      </c>
      <c r="P170" s="823">
        <f t="shared" si="115"/>
        <v>4618431.9999999991</v>
      </c>
      <c r="Q170" s="592">
        <f t="shared" si="116"/>
        <v>1</v>
      </c>
      <c r="R170" s="592">
        <f t="shared" si="117"/>
        <v>4</v>
      </c>
      <c r="S170" s="588">
        <f t="shared" si="118"/>
        <v>4.41</v>
      </c>
      <c r="T170" s="456">
        <v>83200</v>
      </c>
      <c r="U170" s="457"/>
      <c r="V170" s="457"/>
      <c r="W170" s="589" t="str">
        <f t="shared" si="119"/>
        <v>Գ-2</v>
      </c>
      <c r="X170" s="456">
        <f t="shared" si="120"/>
        <v>366912</v>
      </c>
      <c r="Y170" s="590">
        <f t="shared" si="121"/>
        <v>366912</v>
      </c>
      <c r="Z170" s="590">
        <f t="shared" si="122"/>
        <v>4769856</v>
      </c>
      <c r="AA170" s="592">
        <f t="shared" si="123"/>
        <v>1</v>
      </c>
      <c r="AB170" s="592">
        <f t="shared" si="124"/>
        <v>5</v>
      </c>
      <c r="AC170" s="588">
        <f t="shared" si="125"/>
        <v>4.41</v>
      </c>
      <c r="AD170" s="456">
        <v>83200</v>
      </c>
      <c r="AE170" s="457"/>
      <c r="AF170" s="457"/>
      <c r="AG170" s="589" t="str">
        <f t="shared" si="126"/>
        <v>Գ-2</v>
      </c>
      <c r="AH170" s="456">
        <f t="shared" si="127"/>
        <v>366912</v>
      </c>
      <c r="AI170" s="590">
        <f t="shared" si="128"/>
        <v>366912</v>
      </c>
      <c r="AJ170" s="590">
        <f t="shared" si="129"/>
        <v>4769856</v>
      </c>
      <c r="AK170" s="592">
        <f t="shared" si="130"/>
        <v>1</v>
      </c>
      <c r="AL170" s="592">
        <f t="shared" si="131"/>
        <v>6</v>
      </c>
      <c r="AM170" s="588">
        <f t="shared" si="132"/>
        <v>4.55</v>
      </c>
      <c r="AN170" s="456">
        <v>83200</v>
      </c>
      <c r="AO170" s="457"/>
      <c r="AP170" s="457"/>
      <c r="AQ170" s="589" t="str">
        <f t="shared" si="133"/>
        <v>Գ-2</v>
      </c>
      <c r="AR170" s="456">
        <f t="shared" si="134"/>
        <v>378560</v>
      </c>
      <c r="AS170" s="590">
        <f t="shared" si="135"/>
        <v>378560</v>
      </c>
      <c r="AT170" s="590">
        <f t="shared" si="136"/>
        <v>4921280</v>
      </c>
    </row>
    <row r="171" spans="2:46" s="587" customFormat="1" ht="54">
      <c r="B171" s="816">
        <v>11</v>
      </c>
      <c r="C171" s="849" t="s">
        <v>1104</v>
      </c>
      <c r="D171" s="824" t="s">
        <v>1961</v>
      </c>
      <c r="E171" s="825">
        <v>1994</v>
      </c>
      <c r="F171" s="826" t="s">
        <v>987</v>
      </c>
      <c r="G171" s="820">
        <v>1</v>
      </c>
      <c r="H171" s="820">
        <v>2</v>
      </c>
      <c r="I171" s="821">
        <f t="shared" si="87"/>
        <v>4.1399999999999997</v>
      </c>
      <c r="J171" s="799">
        <v>83200</v>
      </c>
      <c r="K171" s="799"/>
      <c r="L171" s="799"/>
      <c r="M171" s="822" t="s">
        <v>83</v>
      </c>
      <c r="N171" s="799">
        <f t="shared" si="88"/>
        <v>344448</v>
      </c>
      <c r="O171" s="823">
        <f t="shared" si="89"/>
        <v>344448</v>
      </c>
      <c r="P171" s="823">
        <f t="shared" si="90"/>
        <v>4477824</v>
      </c>
      <c r="Q171" s="592">
        <f t="shared" si="91"/>
        <v>1</v>
      </c>
      <c r="R171" s="592">
        <f t="shared" si="92"/>
        <v>3</v>
      </c>
      <c r="S171" s="588">
        <f t="shared" si="93"/>
        <v>4.2699999999999996</v>
      </c>
      <c r="T171" s="456">
        <v>83200</v>
      </c>
      <c r="U171" s="456"/>
      <c r="V171" s="456"/>
      <c r="W171" s="589" t="str">
        <f t="shared" si="94"/>
        <v>Գ-2</v>
      </c>
      <c r="X171" s="456">
        <f t="shared" si="95"/>
        <v>355263.99999999994</v>
      </c>
      <c r="Y171" s="590">
        <f t="shared" si="96"/>
        <v>355263.99999999994</v>
      </c>
      <c r="Z171" s="590">
        <f t="shared" si="97"/>
        <v>4618431.9999999991</v>
      </c>
      <c r="AA171" s="592">
        <f t="shared" si="98"/>
        <v>1</v>
      </c>
      <c r="AB171" s="592">
        <f t="shared" si="99"/>
        <v>4</v>
      </c>
      <c r="AC171" s="588">
        <f t="shared" si="100"/>
        <v>4.41</v>
      </c>
      <c r="AD171" s="456">
        <v>83200</v>
      </c>
      <c r="AE171" s="456"/>
      <c r="AF171" s="456"/>
      <c r="AG171" s="589" t="str">
        <f t="shared" si="101"/>
        <v>Գ-2</v>
      </c>
      <c r="AH171" s="456">
        <f t="shared" si="102"/>
        <v>366912</v>
      </c>
      <c r="AI171" s="590">
        <f t="shared" si="103"/>
        <v>366912</v>
      </c>
      <c r="AJ171" s="590">
        <f t="shared" si="104"/>
        <v>4769856</v>
      </c>
      <c r="AK171" s="592">
        <f t="shared" si="105"/>
        <v>1</v>
      </c>
      <c r="AL171" s="592">
        <f t="shared" si="106"/>
        <v>5</v>
      </c>
      <c r="AM171" s="588">
        <f t="shared" si="107"/>
        <v>4.41</v>
      </c>
      <c r="AN171" s="456">
        <v>83200</v>
      </c>
      <c r="AO171" s="456"/>
      <c r="AP171" s="456"/>
      <c r="AQ171" s="589" t="str">
        <f t="shared" si="108"/>
        <v>Գ-2</v>
      </c>
      <c r="AR171" s="456">
        <f t="shared" si="109"/>
        <v>366912</v>
      </c>
      <c r="AS171" s="590">
        <f t="shared" si="110"/>
        <v>366912</v>
      </c>
      <c r="AT171" s="590">
        <f t="shared" si="111"/>
        <v>4769856</v>
      </c>
    </row>
    <row r="172" spans="2:46" s="587" customFormat="1" ht="54">
      <c r="B172" s="816">
        <v>12</v>
      </c>
      <c r="C172" s="848" t="s">
        <v>2026</v>
      </c>
      <c r="D172" s="824" t="s">
        <v>1961</v>
      </c>
      <c r="E172" s="825">
        <v>1968</v>
      </c>
      <c r="F172" s="826" t="s">
        <v>987</v>
      </c>
      <c r="G172" s="820">
        <v>1</v>
      </c>
      <c r="H172" s="820">
        <v>1</v>
      </c>
      <c r="I172" s="821">
        <f t="shared" si="87"/>
        <v>4.01</v>
      </c>
      <c r="J172" s="799">
        <v>83200</v>
      </c>
      <c r="K172" s="799"/>
      <c r="L172" s="799"/>
      <c r="M172" s="822" t="s">
        <v>83</v>
      </c>
      <c r="N172" s="799">
        <f t="shared" si="88"/>
        <v>333632</v>
      </c>
      <c r="O172" s="823">
        <f t="shared" si="89"/>
        <v>333632</v>
      </c>
      <c r="P172" s="823">
        <f t="shared" si="90"/>
        <v>4337216</v>
      </c>
      <c r="Q172" s="592">
        <f t="shared" si="91"/>
        <v>1</v>
      </c>
      <c r="R172" s="592">
        <f t="shared" si="92"/>
        <v>2</v>
      </c>
      <c r="S172" s="588">
        <f t="shared" si="93"/>
        <v>4.1399999999999997</v>
      </c>
      <c r="T172" s="456">
        <v>83200</v>
      </c>
      <c r="U172" s="456"/>
      <c r="V172" s="456"/>
      <c r="W172" s="589" t="str">
        <f t="shared" si="94"/>
        <v>Գ-2</v>
      </c>
      <c r="X172" s="456">
        <f t="shared" si="95"/>
        <v>344448</v>
      </c>
      <c r="Y172" s="590">
        <f t="shared" si="96"/>
        <v>344448</v>
      </c>
      <c r="Z172" s="590">
        <f t="shared" si="97"/>
        <v>4477824</v>
      </c>
      <c r="AA172" s="592">
        <f t="shared" si="98"/>
        <v>1</v>
      </c>
      <c r="AB172" s="592">
        <f t="shared" si="99"/>
        <v>3</v>
      </c>
      <c r="AC172" s="588">
        <f t="shared" si="100"/>
        <v>4.2699999999999996</v>
      </c>
      <c r="AD172" s="456">
        <v>83200</v>
      </c>
      <c r="AE172" s="456"/>
      <c r="AF172" s="456"/>
      <c r="AG172" s="589" t="str">
        <f t="shared" si="101"/>
        <v>Գ-2</v>
      </c>
      <c r="AH172" s="456">
        <f t="shared" si="102"/>
        <v>355263.99999999994</v>
      </c>
      <c r="AI172" s="590">
        <f t="shared" si="103"/>
        <v>355263.99999999994</v>
      </c>
      <c r="AJ172" s="590">
        <f t="shared" si="104"/>
        <v>4618431.9999999991</v>
      </c>
      <c r="AK172" s="592">
        <f t="shared" si="105"/>
        <v>1</v>
      </c>
      <c r="AL172" s="592">
        <f t="shared" si="106"/>
        <v>4</v>
      </c>
      <c r="AM172" s="588">
        <f t="shared" si="107"/>
        <v>4.41</v>
      </c>
      <c r="AN172" s="456">
        <v>83200</v>
      </c>
      <c r="AO172" s="456"/>
      <c r="AP172" s="456"/>
      <c r="AQ172" s="589" t="str">
        <f t="shared" si="108"/>
        <v>Գ-2</v>
      </c>
      <c r="AR172" s="456">
        <f t="shared" si="109"/>
        <v>366912</v>
      </c>
      <c r="AS172" s="590">
        <f t="shared" si="110"/>
        <v>366912</v>
      </c>
      <c r="AT172" s="590">
        <f t="shared" si="111"/>
        <v>4769856</v>
      </c>
    </row>
    <row r="173" spans="2:46" s="587" customFormat="1" ht="54">
      <c r="B173" s="816">
        <v>13</v>
      </c>
      <c r="C173" s="848" t="s">
        <v>78</v>
      </c>
      <c r="D173" s="824"/>
      <c r="E173" s="825"/>
      <c r="F173" s="826" t="s">
        <v>987</v>
      </c>
      <c r="G173" s="820">
        <v>1</v>
      </c>
      <c r="H173" s="820">
        <v>6</v>
      </c>
      <c r="I173" s="821">
        <f t="shared" si="87"/>
        <v>4.55</v>
      </c>
      <c r="J173" s="799">
        <v>83200</v>
      </c>
      <c r="K173" s="799"/>
      <c r="L173" s="799"/>
      <c r="M173" s="822" t="s">
        <v>83</v>
      </c>
      <c r="N173" s="799">
        <f t="shared" si="88"/>
        <v>378560</v>
      </c>
      <c r="O173" s="823">
        <f t="shared" si="89"/>
        <v>378560</v>
      </c>
      <c r="P173" s="823">
        <f t="shared" si="90"/>
        <v>4921280</v>
      </c>
      <c r="Q173" s="592">
        <f t="shared" si="91"/>
        <v>1</v>
      </c>
      <c r="R173" s="592">
        <f t="shared" si="92"/>
        <v>7</v>
      </c>
      <c r="S173" s="588">
        <f t="shared" si="93"/>
        <v>4.55</v>
      </c>
      <c r="T173" s="456">
        <v>83200</v>
      </c>
      <c r="U173" s="456"/>
      <c r="V173" s="456"/>
      <c r="W173" s="589" t="str">
        <f t="shared" si="94"/>
        <v>Գ-2</v>
      </c>
      <c r="X173" s="456">
        <f t="shared" si="95"/>
        <v>378560</v>
      </c>
      <c r="Y173" s="590">
        <f t="shared" si="96"/>
        <v>378560</v>
      </c>
      <c r="Z173" s="590">
        <f t="shared" si="97"/>
        <v>4921280</v>
      </c>
      <c r="AA173" s="592">
        <f t="shared" si="98"/>
        <v>1</v>
      </c>
      <c r="AB173" s="592">
        <f t="shared" si="99"/>
        <v>8</v>
      </c>
      <c r="AC173" s="588">
        <f t="shared" si="100"/>
        <v>4.7</v>
      </c>
      <c r="AD173" s="456">
        <v>83200</v>
      </c>
      <c r="AE173" s="456"/>
      <c r="AF173" s="456"/>
      <c r="AG173" s="589" t="str">
        <f t="shared" si="101"/>
        <v>Գ-2</v>
      </c>
      <c r="AH173" s="456">
        <f t="shared" si="102"/>
        <v>391040</v>
      </c>
      <c r="AI173" s="590">
        <f t="shared" si="103"/>
        <v>391040</v>
      </c>
      <c r="AJ173" s="590">
        <f t="shared" si="104"/>
        <v>5083520</v>
      </c>
      <c r="AK173" s="592">
        <f t="shared" si="105"/>
        <v>1</v>
      </c>
      <c r="AL173" s="592">
        <f t="shared" si="106"/>
        <v>9</v>
      </c>
      <c r="AM173" s="588">
        <f t="shared" si="107"/>
        <v>4.7</v>
      </c>
      <c r="AN173" s="456">
        <v>83200</v>
      </c>
      <c r="AO173" s="456"/>
      <c r="AP173" s="456"/>
      <c r="AQ173" s="589" t="str">
        <f t="shared" si="108"/>
        <v>Գ-2</v>
      </c>
      <c r="AR173" s="456">
        <f t="shared" si="109"/>
        <v>391040</v>
      </c>
      <c r="AS173" s="590">
        <f t="shared" si="110"/>
        <v>391040</v>
      </c>
      <c r="AT173" s="590">
        <f t="shared" si="111"/>
        <v>5083520</v>
      </c>
    </row>
    <row r="174" spans="2:46" s="587" customFormat="1" ht="54">
      <c r="B174" s="816">
        <v>14</v>
      </c>
      <c r="C174" s="848" t="s">
        <v>1530</v>
      </c>
      <c r="D174" s="824" t="s">
        <v>1960</v>
      </c>
      <c r="E174" s="825">
        <v>1999</v>
      </c>
      <c r="F174" s="826" t="s">
        <v>986</v>
      </c>
      <c r="G174" s="820">
        <v>1</v>
      </c>
      <c r="H174" s="820">
        <v>2</v>
      </c>
      <c r="I174" s="821">
        <f>IF(G174&lt;1,0,IF(M174="Բ-1",IF(H174=0,6.94,IF(H174=1,7.17,IF(H174=2,7.41,IF(H174=3,7.66,IF(OR(H174=5,H174=4),7.92,IF(OR(H174=6,H174=7),8.18,IF(OR(H174=8,H174=9),8.46,IF(OR(H174=10,H174=11,H174=12),8.74,IF(OR(H174=13,H174=14,H174=15),9.03,IF(OR(H174=16,H174=17,H174=18),9.33,9.65)))))))))),IF(M174="Բ-2", IF(H174=0,5.71,IF(H174=1,5.89,IF(H174=2,6.09,IF(H174=3,6.29,IF(OR(H174=5,H174=4),6.5,IF(OR(H174=6,H174=7),6.72,IF(OR(H174=8,H174=9),6.94,IF(OR(H174=10,H174=11,H174=12),7.17,IF(OR(H174=13,H174=14,H174=15),7.41,IF(OR(H174=16,H174=17,H174=18),7.65,7.91)))))))))), IF(M174="Գ-1", IF(H174=0,4.7,IF(H174=1,4.86,IF(H174=2,5.01,IF(H174=3,5.18,IF(OR(H174=5,H174=4),5.35,IF(OR(H174=6,H174=7),5.52,IF(OR(H174=8,H174=9),5.71,IF(OR(H174=10,H174=11,H174=12),5.89,IF(OR(H174=13,H174=14,H174=15),6.09,IF(OR(H174=16,H174=17,H174=18),6.29,6.49)))))))))), IF(M174="Գ-2", IF(H174=0,3.88,IF(H174=1,4.01,IF(H174=2,4.14,IF(H174=3,4.27,IF(OR(H174=5,H174=4),4.41,IF(OR(H174=6,H174=7),4.55,IF(OR(H174=8,H174=9),4.7,IF(OR(H174=10,H174=11,H174=12),4.85,IF(OR(H174=13,H174=14,H174=15),5.01,IF(OR(H174=16,H174=17,H174=18),5.17,5.34)))))))))), IF(M174="Գ-3", IF(H174=0,3.21,IF(H174=1,3.31,IF(H174=2,3.42,IF(H174=3,3.53,IF(OR(H174=5,H174=4),3.64,IF(OR(H174=6,H174=7),3.76,IF(OR(H174=8,H174=9),3.88,IF(OR(H174=10,H174=11,H174=12),4.01,IF(OR(H174=13,H174=14,H174=15),4.13,IF(OR(H174=16,H174=17,H174=18),4.27,4.4)))))))))), IF(M174="Ա-1", IF(H174=0,2.66,IF(H174=1,2.75,IF(H174=2,2.83,IF(H174=3,2.92,IF(OR(H174=5,H174=4),3.02,IF(OR(H174=6,H174=7),3.11,IF(OR(H174=8,H174=9),3.21,IF(OR(H174=10,H174=11,H174=12),3.31,IF(OR(H174=13,H174=14,H174=15),3.42,IF(OR(H174=16,H174=17,H174=18),3.53,3.64)))))))))), IF(M174="Ա-2", IF(H174=0,2.28,IF(H174=1,2.35,IF(H174=2,2.43,IF(H174=3,2.5,IF(OR(H174=5,H174=4),2.58,IF(OR(H174=6,H174=7),2.66,IF(OR(H174=8,H174=9),2.75,IF(OR(H174=10,H174=11,H174=12),2.83,IF(OR(H174=13,H174=14,H174=15),2.92,IF(OR(H174=16,H174=17,H174=18),3.01,3.11)))))))))),IF(M174="Ա-3", IF(H174=0,1.96,IF(H174=1,2.02,IF(H174=2,2.08,IF(H174=3,2.15,IF(OR(H174=5,H174=4),2.21,IF(OR(H174=6,H174=7),2.28,IF(OR(H174=8,H174=9),2.35,IF(OR(H174=10,H174=11,H174=12),2.42,IF(OR(H174=13,H174=14,H174=15),2.5,IF(OR(H174=16,H174=17,H174=18),2.58,2.66)))))))))), IF(M174="Կ-1", IF(H174=0,1.68,IF(H174=1,1.73,IF(H174=2,1.79,IF(H174=3,1.84,IF(OR(H174=5,H174=4),1.9,IF(OR(H174=6,H174=7),1.96,IF(OR(H174=8,H174=9),2.02,IF(OR(H174=10,H174=11,H174=12),2.08,IF(OR(H174=13,H174=14,H174=15),2.14,IF(OR(H174=16,H174=17,H174=18),2.21,2.28)))))))))), IF(M174="Կ-2", IF(H174=0,1.45,IF(H174=1,1.49,IF(H174=2,1.54,IF(H174=3,1.59,IF(OR(H174=5,H174=4),1.63,IF(OR(H174=6,H174=7),1.68,IF(OR(H174=8,H174=9),1.73,IF(OR(H174=10,H174=11,H174=12),1.79,IF(OR(H174=13,H174=14,H174=15),1.84,IF(OR(H174=16,H174=17,H174=18),1.9,1.95)))))))))),IF(M174="Կ-3", IF(H174=0,1.25,IF(H174=1,1.29,IF(H174=2,1.33,IF(H174=3,1.37,IF(OR(H174=5,H174=4),1.41,IF(OR(H174=6,H174=7),1.45,IF(OR(H174=8,H174=9),1.49,IF(OR(H174=10,H174=11,H174=12),1.54,IF(OR(H174=13,H174=14,H174=15),1.58,IF(OR(H174=16,H174=17,H174=18),1.63,1.68)))))))))), "Error"))))))))))))</f>
        <v>2.83</v>
      </c>
      <c r="J174" s="799">
        <v>83200</v>
      </c>
      <c r="K174" s="799"/>
      <c r="L174" s="799"/>
      <c r="M174" s="822" t="s">
        <v>84</v>
      </c>
      <c r="N174" s="799">
        <f>J174*I174</f>
        <v>235456</v>
      </c>
      <c r="O174" s="823">
        <f>I174*J174+K174+L174</f>
        <v>235456</v>
      </c>
      <c r="P174" s="823">
        <f>+O174*13</f>
        <v>3060928</v>
      </c>
      <c r="Q174" s="592">
        <f>+G174</f>
        <v>1</v>
      </c>
      <c r="R174" s="592">
        <f>+H174+1</f>
        <v>3</v>
      </c>
      <c r="S174" s="588">
        <f>IF(Q174&lt;1,0,IF(W174="Բ-1",IF(R174=0,6.94,IF(R174=1,7.17,IF(R174=2,7.41,IF(R174=3,7.66,IF(OR(R174=5,R174=4),7.92,IF(OR(R174=6,R174=7),8.18,IF(OR(R174=8,R174=9),8.46,IF(OR(R174=10,R174=11,R174=12),8.74,IF(OR(R174=13,R174=14,R174=15),9.03,IF(OR(R174=16,R174=17,R174=18),9.33,9.65)))))))))),IF(W174="Բ-2", IF(R174=0,5.71,IF(R174=1,5.89,IF(R174=2,6.09,IF(R174=3,6.29,IF(OR(R174=5,R174=4),6.5,IF(OR(R174=6,R174=7),6.72,IF(OR(R174=8,R174=9),6.94,IF(OR(R174=10,R174=11,R174=12),7.17,IF(OR(R174=13,R174=14,R174=15),7.41,IF(OR(R174=16,R174=17,R174=18),7.65,7.91)))))))))), IF(W174="Գ-1", IF(R174=0,4.7,IF(R174=1,4.86,IF(R174=2,5.01,IF(R174=3,5.18,IF(OR(R174=5,R174=4),5.35,IF(OR(R174=6,R174=7),5.52,IF(OR(R174=8,R174=9),5.71,IF(OR(R174=10,R174=11,R174=12),5.89,IF(OR(R174=13,R174=14,R174=15),6.09,IF(OR(R174=16,R174=17,R174=18),6.29,6.49)))))))))), IF(W174="Գ-2", IF(R174=0,3.88,IF(R174=1,4.01,IF(R174=2,4.14,IF(R174=3,4.27,IF(OR(R174=5,R174=4),4.41,IF(OR(R174=6,R174=7),4.55,IF(OR(R174=8,R174=9),4.7,IF(OR(R174=10,R174=11,R174=12),4.85,IF(OR(R174=13,R174=14,R174=15),5.01,IF(OR(R174=16,R174=17,R174=18),5.17,5.34)))))))))), IF(W174="Գ-3", IF(R174=0,3.21,IF(R174=1,3.31,IF(R174=2,3.42,IF(R174=3,3.53,IF(OR(R174=5,R174=4),3.64,IF(OR(R174=6,R174=7),3.76,IF(OR(R174=8,R174=9),3.88,IF(OR(R174=10,R174=11,R174=12),4.01,IF(OR(R174=13,R174=14,R174=15),4.13,IF(OR(R174=16,R174=17,R174=18),4.27,4.4)))))))))), IF(W174="Ա-1", IF(R174=0,2.66,IF(R174=1,2.75,IF(R174=2,2.83,IF(R174=3,2.92,IF(OR(R174=5,R174=4),3.02,IF(OR(R174=6,R174=7),3.11,IF(OR(R174=8,R174=9),3.21,IF(OR(R174=10,R174=11,R174=12),3.31,IF(OR(R174=13,R174=14,R174=15),3.42,IF(OR(R174=16,R174=17,R174=18),3.53,3.64)))))))))), IF(W174="Ա-2", IF(R174=0,2.28,IF(R174=1,2.35,IF(R174=2,2.43,IF(R174=3,2.5,IF(OR(R174=5,R174=4),2.58,IF(OR(R174=6,R174=7),2.66,IF(OR(R174=8,R174=9),2.75,IF(OR(R174=10,R174=11,R174=12),2.83,IF(OR(R174=13,R174=14,R174=15),2.92,IF(OR(R174=16,R174=17,R174=18),3.01,3.11)))))))))),IF(W174="Ա-3", IF(R174=0,1.96,IF(R174=1,2.02,IF(R174=2,2.08,IF(R174=3,2.15,IF(OR(R174=5,R174=4),2.21,IF(OR(R174=6,R174=7),2.28,IF(OR(R174=8,R174=9),2.35,IF(OR(R174=10,R174=11,R174=12),2.42,IF(OR(R174=13,R174=14,R174=15),2.5,IF(OR(R174=16,R174=17,R174=18),2.58,2.66)))))))))), IF(W174="Կ-1", IF(R174=0,1.68,IF(R174=1,1.73,IF(R174=2,1.79,IF(R174=3,1.84,IF(OR(R174=5,R174=4),1.9,IF(OR(R174=6,R174=7),1.96,IF(OR(R174=8,R174=9),2.02,IF(OR(R174=10,R174=11,R174=12),2.08,IF(OR(R174=13,R174=14,R174=15),2.14,IF(OR(R174=16,R174=17,R174=18),2.21,2.28)))))))))), IF(W174="Կ-2", IF(R174=0,1.45,IF(R174=1,1.49,IF(R174=2,1.54,IF(R174=3,1.59,IF(OR(R174=5,R174=4),1.63,IF(OR(R174=6,R174=7),1.68,IF(OR(R174=8,R174=9),1.73,IF(OR(R174=10,R174=11,R174=12),1.79,IF(OR(R174=13,R174=14,R174=15),1.84,IF(OR(R174=16,R174=17,R174=18),1.9,1.95)))))))))),IF(W174="Կ-3", IF(R174=0,1.25,IF(R174=1,1.29,IF(R174=2,1.33,IF(R174=3,1.37,IF(OR(R174=5,R174=4),1.41,IF(OR(R174=6,R174=7),1.45,IF(OR(R174=8,R174=9),1.49,IF(OR(R174=10,R174=11,R174=12),1.54,IF(OR(R174=13,R174=14,R174=15),1.58,IF(OR(R174=16,R174=17,R174=18),1.63,1.68)))))))))), "Error"))))))))))))</f>
        <v>2.92</v>
      </c>
      <c r="T174" s="456">
        <v>83200</v>
      </c>
      <c r="U174" s="456"/>
      <c r="V174" s="456"/>
      <c r="W174" s="589" t="str">
        <f>+M174</f>
        <v>Ա-1</v>
      </c>
      <c r="X174" s="456">
        <f>T174*S174</f>
        <v>242944</v>
      </c>
      <c r="Y174" s="590">
        <f>+U174+V174+X174</f>
        <v>242944</v>
      </c>
      <c r="Z174" s="590">
        <f>+Y174*13</f>
        <v>3158272</v>
      </c>
      <c r="AA174" s="592">
        <f>+Q174</f>
        <v>1</v>
      </c>
      <c r="AB174" s="592">
        <f>+R174+1</f>
        <v>4</v>
      </c>
      <c r="AC174" s="588">
        <f>IF(AA174&lt;1,0,IF(AG174="Բ-1",IF(AB174=0,6.94,IF(AB174=1,7.17,IF(AB174=2,7.41,IF(AB174=3,7.66,IF(OR(AB174=5,AB174=4),7.92,IF(OR(AB174=6,AB174=7),8.18,IF(OR(AB174=8,AB174=9),8.46,IF(OR(AB174=10,AB174=11,AB174=12),8.74,IF(OR(AB174=13,AB174=14,AB174=15),9.03,IF(OR(AB174=16,AB174=17,AB174=18),9.33,9.65)))))))))),IF(AG174="Բ-2", IF(AB174=0,5.71,IF(AB174=1,5.89,IF(AB174=2,6.09,IF(AB174=3,6.29,IF(OR(AB174=5,AB174=4),6.5,IF(OR(AB174=6,AB174=7),6.72,IF(OR(AB174=8,AB174=9),6.94,IF(OR(AB174=10,AB174=11,AB174=12),7.17,IF(OR(AB174=13,AB174=14,AB174=15),7.41,IF(OR(AB174=16,AB174=17,AB174=18),7.65,7.91)))))))))), IF(AG174="Գ-1", IF(AB174=0,4.7,IF(AB174=1,4.86,IF(AB174=2,5.01,IF(AB174=3,5.18,IF(OR(AB174=5,AB174=4),5.35,IF(OR(AB174=6,AB174=7),5.52,IF(OR(AB174=8,AB174=9),5.71,IF(OR(AB174=10,AB174=11,AB174=12),5.89,IF(OR(AB174=13,AB174=14,AB174=15),6.09,IF(OR(AB174=16,AB174=17,AB174=18),6.29,6.49)))))))))), IF(AG174="Գ-2", IF(AB174=0,3.88,IF(AB174=1,4.01,IF(AB174=2,4.14,IF(AB174=3,4.27,IF(OR(AB174=5,AB174=4),4.41,IF(OR(AB174=6,AB174=7),4.55,IF(OR(AB174=8,AB174=9),4.7,IF(OR(AB174=10,AB174=11,AB174=12),4.85,IF(OR(AB174=13,AB174=14,AB174=15),5.01,IF(OR(AB174=16,AB174=17,AB174=18),5.17,5.34)))))))))), IF(AG174="Գ-3", IF(AB174=0,3.21,IF(AB174=1,3.31,IF(AB174=2,3.42,IF(AB174=3,3.53,IF(OR(AB174=5,AB174=4),3.64,IF(OR(AB174=6,AB174=7),3.76,IF(OR(AB174=8,AB174=9),3.88,IF(OR(AB174=10,AB174=11,AB174=12),4.01,IF(OR(AB174=13,AB174=14,AB174=15),4.13,IF(OR(AB174=16,AB174=17,AB174=18),4.27,4.4)))))))))), IF(AG174="Ա-1", IF(AB174=0,2.66,IF(AB174=1,2.75,IF(AB174=2,2.83,IF(AB174=3,2.92,IF(OR(AB174=5,AB174=4),3.02,IF(OR(AB174=6,AB174=7),3.11,IF(OR(AB174=8,AB174=9),3.21,IF(OR(AB174=10,AB174=11,AB174=12),3.31,IF(OR(AB174=13,AB174=14,AB174=15),3.42,IF(OR(AB174=16,AB174=17,AB174=18),3.53,3.64)))))))))), IF(AG174="Ա-2", IF(AB174=0,2.28,IF(AB174=1,2.35,IF(AB174=2,2.43,IF(AB174=3,2.5,IF(OR(AB174=5,AB174=4),2.58,IF(OR(AB174=6,AB174=7),2.66,IF(OR(AB174=8,AB174=9),2.75,IF(OR(AB174=10,AB174=11,AB174=12),2.83,IF(OR(AB174=13,AB174=14,AB174=15),2.92,IF(OR(AB174=16,AB174=17,AB174=18),3.01,3.11)))))))))),IF(AG174="Ա-3", IF(AB174=0,1.96,IF(AB174=1,2.02,IF(AB174=2,2.08,IF(AB174=3,2.15,IF(OR(AB174=5,AB174=4),2.21,IF(OR(AB174=6,AB174=7),2.28,IF(OR(AB174=8,AB174=9),2.35,IF(OR(AB174=10,AB174=11,AB174=12),2.42,IF(OR(AB174=13,AB174=14,AB174=15),2.5,IF(OR(AB174=16,AB174=17,AB174=18),2.58,2.66)))))))))), IF(AG174="Կ-1", IF(AB174=0,1.68,IF(AB174=1,1.73,IF(AB174=2,1.79,IF(AB174=3,1.84,IF(OR(AB174=5,AB174=4),1.9,IF(OR(AB174=6,AB174=7),1.96,IF(OR(AB174=8,AB174=9),2.02,IF(OR(AB174=10,AB174=11,AB174=12),2.08,IF(OR(AB174=13,AB174=14,AB174=15),2.14,IF(OR(AB174=16,AB174=17,AB174=18),2.21,2.28)))))))))), IF(AG174="Կ-2", IF(AB174=0,1.45,IF(AB174=1,1.49,IF(AB174=2,1.54,IF(AB174=3,1.59,IF(OR(AB174=5,AB174=4),1.63,IF(OR(AB174=6,AB174=7),1.68,IF(OR(AB174=8,AB174=9),1.73,IF(OR(AB174=10,AB174=11,AB174=12),1.79,IF(OR(AB174=13,AB174=14,AB174=15),1.84,IF(OR(AB174=16,AB174=17,AB174=18),1.9,1.95)))))))))),IF(AG174="Կ-3", IF(AB174=0,1.25,IF(AB174=1,1.29,IF(AB174=2,1.33,IF(AB174=3,1.37,IF(OR(AB174=5,AB174=4),1.41,IF(OR(AB174=6,AB174=7),1.45,IF(OR(AB174=8,AB174=9),1.49,IF(OR(AB174=10,AB174=11,AB174=12),1.54,IF(OR(AB174=13,AB174=14,AB174=15),1.58,IF(OR(AB174=16,AB174=17,AB174=18),1.63,1.68)))))))))), "Error"))))))))))))</f>
        <v>3.02</v>
      </c>
      <c r="AD174" s="456">
        <v>83200</v>
      </c>
      <c r="AE174" s="456"/>
      <c r="AF174" s="456"/>
      <c r="AG174" s="589" t="str">
        <f>+W174</f>
        <v>Ա-1</v>
      </c>
      <c r="AH174" s="456">
        <f>AD174*AC174</f>
        <v>251264</v>
      </c>
      <c r="AI174" s="590">
        <f>AH174+AE174+AF174</f>
        <v>251264</v>
      </c>
      <c r="AJ174" s="590">
        <f>+AI174*13</f>
        <v>3266432</v>
      </c>
      <c r="AK174" s="592">
        <f>+AA174</f>
        <v>1</v>
      </c>
      <c r="AL174" s="592">
        <f>+AB174+1</f>
        <v>5</v>
      </c>
      <c r="AM174" s="588">
        <f>IF(AK174&lt;1,0,IF(AQ174="Բ-1",IF(AL174=0,6.94,IF(AL174=1,7.17,IF(AL174=2,7.41,IF(AL174=3,7.66,IF(OR(AL174=5,AL174=4),7.92,IF(OR(AL174=6,AL174=7),8.18,IF(OR(AL174=8,AL174=9),8.46,IF(OR(AL174=10,AL174=11,AL174=12),8.74,IF(OR(AL174=13,AL174=14,AL174=15),9.03,IF(OR(AL174=16,AL174=17,AL174=18),9.33,9.65)))))))))),IF(AQ174="Բ-2", IF(AL174=0,5.71,IF(AL174=1,5.89,IF(AL174=2,6.09,IF(AL174=3,6.29,IF(OR(AL174=5,AL174=4),6.5,IF(OR(AL174=6,AL174=7),6.72,IF(OR(AL174=8,AL174=9),6.94,IF(OR(AL174=10,AL174=11,AL174=12),7.17,IF(OR(AL174=13,AL174=14,AL174=15),7.41,IF(OR(AL174=16,AL174=17,AL174=18),7.65,7.91)))))))))), IF(AQ174="Գ-1", IF(AL174=0,4.7,IF(AL174=1,4.86,IF(AL174=2,5.01,IF(AL174=3,5.18,IF(OR(AL174=5,AL174=4),5.35,IF(OR(AL174=6,AL174=7),5.52,IF(OR(AL174=8,AL174=9),5.71,IF(OR(AL174=10,AL174=11,AL174=12),5.89,IF(OR(AL174=13,AL174=14,AL174=15),6.09,IF(OR(AL174=16,AL174=17,AL174=18),6.29,6.49)))))))))), IF(AQ174="Գ-2", IF(AL174=0,3.88,IF(AL174=1,4.01,IF(AL174=2,4.14,IF(AL174=3,4.27,IF(OR(AL174=5,AL174=4),4.41,IF(OR(AL174=6,AL174=7),4.55,IF(OR(AL174=8,AL174=9),4.7,IF(OR(AL174=10,AL174=11,AL174=12),4.85,IF(OR(AL174=13,AL174=14,AL174=15),5.01,IF(OR(AL174=16,AL174=17,AL174=18),5.17,5.34)))))))))), IF(AQ174="Գ-3", IF(AL174=0,3.21,IF(AL174=1,3.31,IF(AL174=2,3.42,IF(AL174=3,3.53,IF(OR(AL174=5,AL174=4),3.64,IF(OR(AL174=6,AL174=7),3.76,IF(OR(AL174=8,AL174=9),3.88,IF(OR(AL174=10,AL174=11,AL174=12),4.01,IF(OR(AL174=13,AL174=14,AL174=15),4.13,IF(OR(AL174=16,AL174=17,AL174=18),4.27,4.4)))))))))), IF(AQ174="Ա-1", IF(AL174=0,2.66,IF(AL174=1,2.75,IF(AL174=2,2.83,IF(AL174=3,2.92,IF(OR(AL174=5,AL174=4),3.02,IF(OR(AL174=6,AL174=7),3.11,IF(OR(AL174=8,AL174=9),3.21,IF(OR(AL174=10,AL174=11,AL174=12),3.31,IF(OR(AL174=13,AL174=14,AL174=15),3.42,IF(OR(AL174=16,AL174=17,AL174=18),3.53,3.64)))))))))), IF(AQ174="Ա-2", IF(AL174=0,2.28,IF(AL174=1,2.35,IF(AL174=2,2.43,IF(AL174=3,2.5,IF(OR(AL174=5,AL174=4),2.58,IF(OR(AL174=6,AL174=7),2.66,IF(OR(AL174=8,AL174=9),2.75,IF(OR(AL174=10,AL174=11,AL174=12),2.83,IF(OR(AL174=13,AL174=14,AL174=15),2.92,IF(OR(AL174=16,AL174=17,AL174=18),3.01,3.11)))))))))),IF(AQ174="Ա-3", IF(AL174=0,1.96,IF(AL174=1,2.02,IF(AL174=2,2.08,IF(AL174=3,2.15,IF(OR(AL174=5,AL174=4),2.21,IF(OR(AL174=6,AL174=7),2.28,IF(OR(AL174=8,AL174=9),2.35,IF(OR(AL174=10,AL174=11,AL174=12),2.42,IF(OR(AL174=13,AL174=14,AL174=15),2.5,IF(OR(AL174=16,AL174=17,AL174=18),2.58,2.66)))))))))), IF(AQ174="Կ-1", IF(AL174=0,1.68,IF(AL174=1,1.73,IF(AL174=2,1.79,IF(AL174=3,1.84,IF(OR(AL174=5,AL174=4),1.9,IF(OR(AL174=6,AL174=7),1.96,IF(OR(AL174=8,AL174=9),2.02,IF(OR(AL174=10,AL174=11,AL174=12),2.08,IF(OR(AL174=13,AL174=14,AL174=15),2.14,IF(OR(AL174=16,AL174=17,AL174=18),2.21,2.28)))))))))), IF(AQ174="Կ-2", IF(AL174=0,1.45,IF(AL174=1,1.49,IF(AL174=2,1.54,IF(AL174=3,1.59,IF(OR(AL174=5,AL174=4),1.63,IF(OR(AL174=6,AL174=7),1.68,IF(OR(AL174=8,AL174=9),1.73,IF(OR(AL174=10,AL174=11,AL174=12),1.79,IF(OR(AL174=13,AL174=14,AL174=15),1.84,IF(OR(AL174=16,AL174=17,AL174=18),1.9,1.95)))))))))),IF(AQ174="Կ-3", IF(AL174=0,1.25,IF(AL174=1,1.29,IF(AL174=2,1.33,IF(AL174=3,1.37,IF(OR(AL174=5,AL174=4),1.41,IF(OR(AL174=6,AL174=7),1.45,IF(OR(AL174=8,AL174=9),1.49,IF(OR(AL174=10,AL174=11,AL174=12),1.54,IF(OR(AL174=13,AL174=14,AL174=15),1.58,IF(OR(AL174=16,AL174=17,AL174=18),1.63,1.68)))))))))), "Error"))))))))))))</f>
        <v>3.02</v>
      </c>
      <c r="AN174" s="456">
        <v>83200</v>
      </c>
      <c r="AO174" s="456"/>
      <c r="AP174" s="456"/>
      <c r="AQ174" s="589" t="str">
        <f>+AG174</f>
        <v>Ա-1</v>
      </c>
      <c r="AR174" s="456">
        <f>AN174*AM174</f>
        <v>251264</v>
      </c>
      <c r="AS174" s="590">
        <f>AR174+AO174+AP174</f>
        <v>251264</v>
      </c>
      <c r="AT174" s="590">
        <f>+AS174*13</f>
        <v>3266432</v>
      </c>
    </row>
    <row r="175" spans="2:46" s="587" customFormat="1" ht="54">
      <c r="B175" s="816">
        <v>15</v>
      </c>
      <c r="C175" s="848" t="s">
        <v>1529</v>
      </c>
      <c r="D175" s="824" t="s">
        <v>1960</v>
      </c>
      <c r="E175" s="825">
        <v>2000</v>
      </c>
      <c r="F175" s="826" t="s">
        <v>986</v>
      </c>
      <c r="G175" s="820">
        <v>1</v>
      </c>
      <c r="H175" s="820">
        <v>2</v>
      </c>
      <c r="I175" s="821">
        <f t="shared" si="87"/>
        <v>2.83</v>
      </c>
      <c r="J175" s="799">
        <v>83200</v>
      </c>
      <c r="K175" s="799"/>
      <c r="L175" s="799"/>
      <c r="M175" s="822" t="s">
        <v>84</v>
      </c>
      <c r="N175" s="799">
        <f t="shared" si="88"/>
        <v>235456</v>
      </c>
      <c r="O175" s="823">
        <f t="shared" si="89"/>
        <v>235456</v>
      </c>
      <c r="P175" s="823">
        <f t="shared" si="90"/>
        <v>3060928</v>
      </c>
      <c r="Q175" s="592">
        <f t="shared" si="91"/>
        <v>1</v>
      </c>
      <c r="R175" s="592">
        <f t="shared" si="92"/>
        <v>3</v>
      </c>
      <c r="S175" s="588">
        <f t="shared" si="93"/>
        <v>2.92</v>
      </c>
      <c r="T175" s="456">
        <v>83200</v>
      </c>
      <c r="U175" s="456"/>
      <c r="V175" s="456"/>
      <c r="W175" s="589" t="str">
        <f t="shared" si="94"/>
        <v>Ա-1</v>
      </c>
      <c r="X175" s="456">
        <f t="shared" si="95"/>
        <v>242944</v>
      </c>
      <c r="Y175" s="590">
        <f t="shared" si="96"/>
        <v>242944</v>
      </c>
      <c r="Z175" s="590">
        <f t="shared" si="97"/>
        <v>3158272</v>
      </c>
      <c r="AA175" s="592">
        <f t="shared" si="98"/>
        <v>1</v>
      </c>
      <c r="AB175" s="592">
        <f t="shared" si="99"/>
        <v>4</v>
      </c>
      <c r="AC175" s="588">
        <f t="shared" si="100"/>
        <v>3.02</v>
      </c>
      <c r="AD175" s="456">
        <v>83200</v>
      </c>
      <c r="AE175" s="456"/>
      <c r="AF175" s="456"/>
      <c r="AG175" s="589" t="str">
        <f t="shared" si="101"/>
        <v>Ա-1</v>
      </c>
      <c r="AH175" s="456">
        <f t="shared" si="102"/>
        <v>251264</v>
      </c>
      <c r="AI175" s="590">
        <f t="shared" si="103"/>
        <v>251264</v>
      </c>
      <c r="AJ175" s="590">
        <f t="shared" si="104"/>
        <v>3266432</v>
      </c>
      <c r="AK175" s="592">
        <f t="shared" si="105"/>
        <v>1</v>
      </c>
      <c r="AL175" s="592">
        <f t="shared" si="106"/>
        <v>5</v>
      </c>
      <c r="AM175" s="588">
        <f t="shared" si="107"/>
        <v>3.02</v>
      </c>
      <c r="AN175" s="456">
        <v>83200</v>
      </c>
      <c r="AO175" s="456"/>
      <c r="AP175" s="456"/>
      <c r="AQ175" s="589" t="str">
        <f t="shared" si="108"/>
        <v>Ա-1</v>
      </c>
      <c r="AR175" s="456">
        <f t="shared" si="109"/>
        <v>251264</v>
      </c>
      <c r="AS175" s="590">
        <f t="shared" si="110"/>
        <v>251264</v>
      </c>
      <c r="AT175" s="590">
        <f t="shared" si="111"/>
        <v>3266432</v>
      </c>
    </row>
    <row r="176" spans="2:46" s="587" customFormat="1" ht="54">
      <c r="B176" s="816">
        <v>16</v>
      </c>
      <c r="C176" s="848" t="s">
        <v>2098</v>
      </c>
      <c r="D176" s="824" t="s">
        <v>1960</v>
      </c>
      <c r="E176" s="825">
        <v>1998</v>
      </c>
      <c r="F176" s="826" t="s">
        <v>986</v>
      </c>
      <c r="G176" s="820">
        <v>1</v>
      </c>
      <c r="H176" s="820">
        <v>1</v>
      </c>
      <c r="I176" s="821">
        <f t="shared" si="87"/>
        <v>2.75</v>
      </c>
      <c r="J176" s="799">
        <v>83200</v>
      </c>
      <c r="K176" s="799"/>
      <c r="L176" s="799"/>
      <c r="M176" s="822" t="s">
        <v>84</v>
      </c>
      <c r="N176" s="799">
        <f t="shared" si="88"/>
        <v>228800</v>
      </c>
      <c r="O176" s="823">
        <f t="shared" si="89"/>
        <v>228800</v>
      </c>
      <c r="P176" s="823">
        <f t="shared" si="90"/>
        <v>2974400</v>
      </c>
      <c r="Q176" s="592">
        <f t="shared" si="91"/>
        <v>1</v>
      </c>
      <c r="R176" s="592">
        <f t="shared" si="92"/>
        <v>2</v>
      </c>
      <c r="S176" s="588">
        <f t="shared" si="93"/>
        <v>2.83</v>
      </c>
      <c r="T176" s="456">
        <v>83200</v>
      </c>
      <c r="U176" s="456"/>
      <c r="V176" s="456"/>
      <c r="W176" s="589" t="str">
        <f t="shared" si="94"/>
        <v>Ա-1</v>
      </c>
      <c r="X176" s="456">
        <f t="shared" si="95"/>
        <v>235456</v>
      </c>
      <c r="Y176" s="590">
        <f t="shared" si="96"/>
        <v>235456</v>
      </c>
      <c r="Z176" s="590">
        <f t="shared" si="97"/>
        <v>3060928</v>
      </c>
      <c r="AA176" s="592">
        <f t="shared" si="98"/>
        <v>1</v>
      </c>
      <c r="AB176" s="592">
        <f t="shared" si="99"/>
        <v>3</v>
      </c>
      <c r="AC176" s="588">
        <f t="shared" si="100"/>
        <v>2.92</v>
      </c>
      <c r="AD176" s="456">
        <v>83200</v>
      </c>
      <c r="AE176" s="456"/>
      <c r="AF176" s="456"/>
      <c r="AG176" s="589" t="str">
        <f t="shared" si="101"/>
        <v>Ա-1</v>
      </c>
      <c r="AH176" s="456">
        <f t="shared" si="102"/>
        <v>242944</v>
      </c>
      <c r="AI176" s="590">
        <f t="shared" si="103"/>
        <v>242944</v>
      </c>
      <c r="AJ176" s="590">
        <f t="shared" si="104"/>
        <v>3158272</v>
      </c>
      <c r="AK176" s="592">
        <f t="shared" si="105"/>
        <v>1</v>
      </c>
      <c r="AL176" s="592">
        <f t="shared" si="106"/>
        <v>4</v>
      </c>
      <c r="AM176" s="588">
        <f t="shared" si="107"/>
        <v>3.02</v>
      </c>
      <c r="AN176" s="456">
        <v>83200</v>
      </c>
      <c r="AO176" s="456"/>
      <c r="AP176" s="456"/>
      <c r="AQ176" s="589" t="str">
        <f t="shared" si="108"/>
        <v>Ա-1</v>
      </c>
      <c r="AR176" s="456">
        <f t="shared" si="109"/>
        <v>251264</v>
      </c>
      <c r="AS176" s="590">
        <f t="shared" si="110"/>
        <v>251264</v>
      </c>
      <c r="AT176" s="590">
        <f t="shared" si="111"/>
        <v>3266432</v>
      </c>
    </row>
    <row r="177" spans="2:46" s="587" customFormat="1" ht="54">
      <c r="B177" s="816">
        <v>17</v>
      </c>
      <c r="C177" s="848" t="s">
        <v>1472</v>
      </c>
      <c r="D177" s="824" t="s">
        <v>1960</v>
      </c>
      <c r="E177" s="825">
        <v>2000</v>
      </c>
      <c r="F177" s="826" t="s">
        <v>986</v>
      </c>
      <c r="G177" s="820">
        <v>1</v>
      </c>
      <c r="H177" s="820">
        <v>1</v>
      </c>
      <c r="I177" s="821">
        <f t="shared" si="87"/>
        <v>2.75</v>
      </c>
      <c r="J177" s="799">
        <v>83200</v>
      </c>
      <c r="K177" s="799"/>
      <c r="L177" s="799"/>
      <c r="M177" s="822" t="s">
        <v>84</v>
      </c>
      <c r="N177" s="799">
        <f t="shared" si="88"/>
        <v>228800</v>
      </c>
      <c r="O177" s="823">
        <f t="shared" si="89"/>
        <v>228800</v>
      </c>
      <c r="P177" s="823">
        <f t="shared" si="90"/>
        <v>2974400</v>
      </c>
      <c r="Q177" s="592">
        <f t="shared" si="91"/>
        <v>1</v>
      </c>
      <c r="R177" s="592">
        <f t="shared" si="92"/>
        <v>2</v>
      </c>
      <c r="S177" s="588">
        <f t="shared" si="93"/>
        <v>2.83</v>
      </c>
      <c r="T177" s="456">
        <v>83200</v>
      </c>
      <c r="U177" s="456"/>
      <c r="V177" s="456"/>
      <c r="W177" s="589" t="str">
        <f t="shared" si="94"/>
        <v>Ա-1</v>
      </c>
      <c r="X177" s="456">
        <f t="shared" si="95"/>
        <v>235456</v>
      </c>
      <c r="Y177" s="590">
        <f t="shared" si="96"/>
        <v>235456</v>
      </c>
      <c r="Z177" s="590">
        <f t="shared" si="97"/>
        <v>3060928</v>
      </c>
      <c r="AA177" s="592">
        <f t="shared" si="98"/>
        <v>1</v>
      </c>
      <c r="AB177" s="592">
        <f t="shared" si="99"/>
        <v>3</v>
      </c>
      <c r="AC177" s="588">
        <f t="shared" si="100"/>
        <v>2.92</v>
      </c>
      <c r="AD177" s="456">
        <v>83200</v>
      </c>
      <c r="AE177" s="456"/>
      <c r="AF177" s="456"/>
      <c r="AG177" s="589" t="str">
        <f t="shared" si="101"/>
        <v>Ա-1</v>
      </c>
      <c r="AH177" s="456">
        <f t="shared" si="102"/>
        <v>242944</v>
      </c>
      <c r="AI177" s="590">
        <f t="shared" si="103"/>
        <v>242944</v>
      </c>
      <c r="AJ177" s="590">
        <f t="shared" si="104"/>
        <v>3158272</v>
      </c>
      <c r="AK177" s="592">
        <f t="shared" si="105"/>
        <v>1</v>
      </c>
      <c r="AL177" s="592">
        <f t="shared" si="106"/>
        <v>4</v>
      </c>
      <c r="AM177" s="588">
        <f t="shared" si="107"/>
        <v>3.02</v>
      </c>
      <c r="AN177" s="456">
        <v>83200</v>
      </c>
      <c r="AO177" s="456"/>
      <c r="AP177" s="456"/>
      <c r="AQ177" s="589" t="str">
        <f t="shared" si="108"/>
        <v>Ա-1</v>
      </c>
      <c r="AR177" s="456">
        <f t="shared" si="109"/>
        <v>251264</v>
      </c>
      <c r="AS177" s="590">
        <f t="shared" si="110"/>
        <v>251264</v>
      </c>
      <c r="AT177" s="590">
        <f t="shared" si="111"/>
        <v>3266432</v>
      </c>
    </row>
    <row r="178" spans="2:46" s="587" customFormat="1" ht="54">
      <c r="B178" s="816">
        <v>18</v>
      </c>
      <c r="C178" s="848" t="s">
        <v>1288</v>
      </c>
      <c r="D178" s="824" t="s">
        <v>1960</v>
      </c>
      <c r="E178" s="825">
        <v>1995</v>
      </c>
      <c r="F178" s="826" t="s">
        <v>986</v>
      </c>
      <c r="G178" s="820">
        <v>1</v>
      </c>
      <c r="H178" s="820">
        <v>1</v>
      </c>
      <c r="I178" s="821">
        <f t="shared" si="87"/>
        <v>2.75</v>
      </c>
      <c r="J178" s="799">
        <v>83200</v>
      </c>
      <c r="K178" s="799"/>
      <c r="L178" s="799"/>
      <c r="M178" s="822" t="s">
        <v>84</v>
      </c>
      <c r="N178" s="799">
        <f t="shared" si="88"/>
        <v>228800</v>
      </c>
      <c r="O178" s="823">
        <f t="shared" si="89"/>
        <v>228800</v>
      </c>
      <c r="P178" s="823">
        <f t="shared" si="90"/>
        <v>2974400</v>
      </c>
      <c r="Q178" s="592">
        <f t="shared" si="91"/>
        <v>1</v>
      </c>
      <c r="R178" s="592">
        <f t="shared" si="92"/>
        <v>2</v>
      </c>
      <c r="S178" s="588">
        <f t="shared" si="93"/>
        <v>2.83</v>
      </c>
      <c r="T178" s="456">
        <v>83200</v>
      </c>
      <c r="U178" s="456"/>
      <c r="V178" s="456"/>
      <c r="W178" s="589" t="str">
        <f t="shared" si="94"/>
        <v>Ա-1</v>
      </c>
      <c r="X178" s="456">
        <f t="shared" si="95"/>
        <v>235456</v>
      </c>
      <c r="Y178" s="590">
        <f t="shared" si="96"/>
        <v>235456</v>
      </c>
      <c r="Z178" s="590">
        <f t="shared" si="97"/>
        <v>3060928</v>
      </c>
      <c r="AA178" s="592">
        <f t="shared" si="98"/>
        <v>1</v>
      </c>
      <c r="AB178" s="592">
        <f t="shared" si="99"/>
        <v>3</v>
      </c>
      <c r="AC178" s="588">
        <f t="shared" si="100"/>
        <v>2.92</v>
      </c>
      <c r="AD178" s="456">
        <v>83200</v>
      </c>
      <c r="AE178" s="456"/>
      <c r="AF178" s="456"/>
      <c r="AG178" s="589" t="str">
        <f t="shared" si="101"/>
        <v>Ա-1</v>
      </c>
      <c r="AH178" s="456">
        <f t="shared" si="102"/>
        <v>242944</v>
      </c>
      <c r="AI178" s="590">
        <f t="shared" si="103"/>
        <v>242944</v>
      </c>
      <c r="AJ178" s="590">
        <f t="shared" si="104"/>
        <v>3158272</v>
      </c>
      <c r="AK178" s="592">
        <f t="shared" si="105"/>
        <v>1</v>
      </c>
      <c r="AL178" s="592">
        <f t="shared" si="106"/>
        <v>4</v>
      </c>
      <c r="AM178" s="588">
        <f t="shared" si="107"/>
        <v>3.02</v>
      </c>
      <c r="AN178" s="456">
        <v>83200</v>
      </c>
      <c r="AO178" s="456"/>
      <c r="AP178" s="456"/>
      <c r="AQ178" s="589" t="str">
        <f t="shared" si="108"/>
        <v>Ա-1</v>
      </c>
      <c r="AR178" s="456">
        <f t="shared" si="109"/>
        <v>251264</v>
      </c>
      <c r="AS178" s="590">
        <f t="shared" si="110"/>
        <v>251264</v>
      </c>
      <c r="AT178" s="590">
        <f t="shared" si="111"/>
        <v>3266432</v>
      </c>
    </row>
    <row r="179" spans="2:46" s="587" customFormat="1" ht="54">
      <c r="B179" s="816">
        <v>19</v>
      </c>
      <c r="C179" s="848" t="s">
        <v>78</v>
      </c>
      <c r="D179" s="824"/>
      <c r="E179" s="825"/>
      <c r="F179" s="826" t="s">
        <v>986</v>
      </c>
      <c r="G179" s="820">
        <v>1</v>
      </c>
      <c r="H179" s="820">
        <v>6</v>
      </c>
      <c r="I179" s="821">
        <f t="shared" si="87"/>
        <v>3.11</v>
      </c>
      <c r="J179" s="799">
        <v>83200</v>
      </c>
      <c r="K179" s="799"/>
      <c r="L179" s="799"/>
      <c r="M179" s="822" t="s">
        <v>84</v>
      </c>
      <c r="N179" s="799">
        <f t="shared" si="88"/>
        <v>258752</v>
      </c>
      <c r="O179" s="823">
        <f t="shared" si="89"/>
        <v>258752</v>
      </c>
      <c r="P179" s="823">
        <f t="shared" si="90"/>
        <v>3363776</v>
      </c>
      <c r="Q179" s="592">
        <f t="shared" si="91"/>
        <v>1</v>
      </c>
      <c r="R179" s="592">
        <f t="shared" si="92"/>
        <v>7</v>
      </c>
      <c r="S179" s="588">
        <f t="shared" si="93"/>
        <v>3.11</v>
      </c>
      <c r="T179" s="456">
        <v>83200</v>
      </c>
      <c r="U179" s="456"/>
      <c r="V179" s="456"/>
      <c r="W179" s="589" t="str">
        <f t="shared" si="94"/>
        <v>Ա-1</v>
      </c>
      <c r="X179" s="456">
        <f t="shared" si="95"/>
        <v>258752</v>
      </c>
      <c r="Y179" s="590">
        <f t="shared" si="96"/>
        <v>258752</v>
      </c>
      <c r="Z179" s="590">
        <f t="shared" si="97"/>
        <v>3363776</v>
      </c>
      <c r="AA179" s="592">
        <f t="shared" si="98"/>
        <v>1</v>
      </c>
      <c r="AB179" s="592">
        <f t="shared" si="99"/>
        <v>8</v>
      </c>
      <c r="AC179" s="588">
        <f t="shared" si="100"/>
        <v>3.21</v>
      </c>
      <c r="AD179" s="456">
        <v>83200</v>
      </c>
      <c r="AE179" s="456"/>
      <c r="AF179" s="456"/>
      <c r="AG179" s="589" t="str">
        <f t="shared" si="101"/>
        <v>Ա-1</v>
      </c>
      <c r="AH179" s="456">
        <f t="shared" si="102"/>
        <v>267072</v>
      </c>
      <c r="AI179" s="590">
        <f t="shared" si="103"/>
        <v>267072</v>
      </c>
      <c r="AJ179" s="590">
        <f t="shared" si="104"/>
        <v>3471936</v>
      </c>
      <c r="AK179" s="592">
        <f t="shared" si="105"/>
        <v>1</v>
      </c>
      <c r="AL179" s="592">
        <f t="shared" si="106"/>
        <v>9</v>
      </c>
      <c r="AM179" s="588">
        <f t="shared" si="107"/>
        <v>3.21</v>
      </c>
      <c r="AN179" s="456">
        <v>83200</v>
      </c>
      <c r="AO179" s="456"/>
      <c r="AP179" s="456"/>
      <c r="AQ179" s="589" t="str">
        <f t="shared" si="108"/>
        <v>Ա-1</v>
      </c>
      <c r="AR179" s="456">
        <f t="shared" si="109"/>
        <v>267072</v>
      </c>
      <c r="AS179" s="590">
        <f t="shared" si="110"/>
        <v>267072</v>
      </c>
      <c r="AT179" s="590">
        <f t="shared" si="111"/>
        <v>3471936</v>
      </c>
    </row>
    <row r="180" spans="2:46" s="587" customFormat="1" ht="54">
      <c r="B180" s="816">
        <v>20</v>
      </c>
      <c r="C180" s="848" t="s">
        <v>78</v>
      </c>
      <c r="D180" s="824"/>
      <c r="E180" s="825"/>
      <c r="F180" s="826" t="s">
        <v>986</v>
      </c>
      <c r="G180" s="820">
        <v>1</v>
      </c>
      <c r="H180" s="820">
        <v>6</v>
      </c>
      <c r="I180" s="821">
        <f t="shared" si="87"/>
        <v>3.11</v>
      </c>
      <c r="J180" s="799">
        <v>83200</v>
      </c>
      <c r="K180" s="799"/>
      <c r="L180" s="799"/>
      <c r="M180" s="822" t="s">
        <v>84</v>
      </c>
      <c r="N180" s="799">
        <f t="shared" si="88"/>
        <v>258752</v>
      </c>
      <c r="O180" s="823">
        <f t="shared" si="89"/>
        <v>258752</v>
      </c>
      <c r="P180" s="823">
        <f t="shared" si="90"/>
        <v>3363776</v>
      </c>
      <c r="Q180" s="592">
        <f t="shared" si="91"/>
        <v>1</v>
      </c>
      <c r="R180" s="592">
        <f t="shared" si="92"/>
        <v>7</v>
      </c>
      <c r="S180" s="588">
        <f t="shared" si="93"/>
        <v>3.11</v>
      </c>
      <c r="T180" s="456">
        <v>83200</v>
      </c>
      <c r="U180" s="456"/>
      <c r="V180" s="456"/>
      <c r="W180" s="589" t="str">
        <f t="shared" si="94"/>
        <v>Ա-1</v>
      </c>
      <c r="X180" s="456">
        <f t="shared" si="95"/>
        <v>258752</v>
      </c>
      <c r="Y180" s="590">
        <f t="shared" si="96"/>
        <v>258752</v>
      </c>
      <c r="Z180" s="590">
        <f t="shared" si="97"/>
        <v>3363776</v>
      </c>
      <c r="AA180" s="592">
        <f t="shared" si="98"/>
        <v>1</v>
      </c>
      <c r="AB180" s="592">
        <f t="shared" si="99"/>
        <v>8</v>
      </c>
      <c r="AC180" s="588">
        <f t="shared" si="100"/>
        <v>3.21</v>
      </c>
      <c r="AD180" s="456">
        <v>83200</v>
      </c>
      <c r="AE180" s="456"/>
      <c r="AF180" s="456"/>
      <c r="AG180" s="589" t="str">
        <f t="shared" si="101"/>
        <v>Ա-1</v>
      </c>
      <c r="AH180" s="456">
        <f t="shared" si="102"/>
        <v>267072</v>
      </c>
      <c r="AI180" s="590">
        <f t="shared" si="103"/>
        <v>267072</v>
      </c>
      <c r="AJ180" s="590">
        <f t="shared" si="104"/>
        <v>3471936</v>
      </c>
      <c r="AK180" s="592">
        <f t="shared" si="105"/>
        <v>1</v>
      </c>
      <c r="AL180" s="592">
        <f t="shared" si="106"/>
        <v>9</v>
      </c>
      <c r="AM180" s="588">
        <f t="shared" si="107"/>
        <v>3.21</v>
      </c>
      <c r="AN180" s="456">
        <v>83200</v>
      </c>
      <c r="AO180" s="456"/>
      <c r="AP180" s="456"/>
      <c r="AQ180" s="589" t="str">
        <f t="shared" si="108"/>
        <v>Ա-1</v>
      </c>
      <c r="AR180" s="456">
        <f t="shared" si="109"/>
        <v>267072</v>
      </c>
      <c r="AS180" s="590">
        <f t="shared" si="110"/>
        <v>267072</v>
      </c>
      <c r="AT180" s="590">
        <f t="shared" si="111"/>
        <v>3471936</v>
      </c>
    </row>
    <row r="181" spans="2:46" s="587" customFormat="1" ht="54">
      <c r="B181" s="816">
        <v>21</v>
      </c>
      <c r="C181" s="848" t="s">
        <v>2519</v>
      </c>
      <c r="D181" s="824" t="s">
        <v>1960</v>
      </c>
      <c r="E181" s="825">
        <v>2001</v>
      </c>
      <c r="F181" s="826" t="s">
        <v>985</v>
      </c>
      <c r="G181" s="820">
        <v>1</v>
      </c>
      <c r="H181" s="820">
        <v>2</v>
      </c>
      <c r="I181" s="821">
        <f>IF(G181&lt;1,0,IF(M181="Բ-1",IF(H181=0,6.94,IF(H181=1,7.17,IF(H181=2,7.41,IF(H181=3,7.66,IF(OR(H181=5,H181=4),7.92,IF(OR(H181=6,H181=7),8.18,IF(OR(H181=8,H181=9),8.46,IF(OR(H181=10,H181=11,H181=12),8.74,IF(OR(H181=13,H181=14,H181=15),9.03,IF(OR(H181=16,H181=17,H181=18),9.33,9.65)))))))))),IF(M181="Բ-2", IF(H181=0,5.71,IF(H181=1,5.89,IF(H181=2,6.09,IF(H181=3,6.29,IF(OR(H181=5,H181=4),6.5,IF(OR(H181=6,H181=7),6.72,IF(OR(H181=8,H181=9),6.94,IF(OR(H181=10,H181=11,H181=12),7.17,IF(OR(H181=13,H181=14,H181=15),7.41,IF(OR(H181=16,H181=17,H181=18),7.65,7.91)))))))))), IF(M181="Գ-1", IF(H181=0,4.7,IF(H181=1,4.86,IF(H181=2,5.01,IF(H181=3,5.18,IF(OR(H181=5,H181=4),5.35,IF(OR(H181=6,H181=7),5.52,IF(OR(H181=8,H181=9),5.71,IF(OR(H181=10,H181=11,H181=12),5.89,IF(OR(H181=13,H181=14,H181=15),6.09,IF(OR(H181=16,H181=17,H181=18),6.29,6.49)))))))))), IF(M181="Գ-2", IF(H181=0,3.88,IF(H181=1,4.01,IF(H181=2,4.14,IF(H181=3,4.27,IF(OR(H181=5,H181=4),4.41,IF(OR(H181=6,H181=7),4.55,IF(OR(H181=8,H181=9),4.7,IF(OR(H181=10,H181=11,H181=12),4.85,IF(OR(H181=13,H181=14,H181=15),5.01,IF(OR(H181=16,H181=17,H181=18),5.17,5.34)))))))))), IF(M181="Գ-3", IF(H181=0,3.21,IF(H181=1,3.31,IF(H181=2,3.42,IF(H181=3,3.53,IF(OR(H181=5,H181=4),3.64,IF(OR(H181=6,H181=7),3.76,IF(OR(H181=8,H181=9),3.88,IF(OR(H181=10,H181=11,H181=12),4.01,IF(OR(H181=13,H181=14,H181=15),4.13,IF(OR(H181=16,H181=17,H181=18),4.27,4.4)))))))))), IF(M181="Ա-1", IF(H181=0,2.66,IF(H181=1,2.75,IF(H181=2,2.83,IF(H181=3,2.92,IF(OR(H181=5,H181=4),3.02,IF(OR(H181=6,H181=7),3.11,IF(OR(H181=8,H181=9),3.21,IF(OR(H181=10,H181=11,H181=12),3.31,IF(OR(H181=13,H181=14,H181=15),3.42,IF(OR(H181=16,H181=17,H181=18),3.53,3.64)))))))))), IF(M181="Ա-2", IF(H181=0,2.28,IF(H181=1,2.35,IF(H181=2,2.43,IF(H181=3,2.5,IF(OR(H181=5,H181=4),2.58,IF(OR(H181=6,H181=7),2.66,IF(OR(H181=8,H181=9),2.75,IF(OR(H181=10,H181=11,H181=12),2.83,IF(OR(H181=13,H181=14,H181=15),2.92,IF(OR(H181=16,H181=17,H181=18),3.01,3.11)))))))))),IF(M181="Ա-3", IF(H181=0,1.96,IF(H181=1,2.02,IF(H181=2,2.08,IF(H181=3,2.15,IF(OR(H181=5,H181=4),2.21,IF(OR(H181=6,H181=7),2.28,IF(OR(H181=8,H181=9),2.35,IF(OR(H181=10,H181=11,H181=12),2.42,IF(OR(H181=13,H181=14,H181=15),2.5,IF(OR(H181=16,H181=17,H181=18),2.58,2.66)))))))))), IF(M181="Կ-1", IF(H181=0,1.68,IF(H181=1,1.73,IF(H181=2,1.79,IF(H181=3,1.84,IF(OR(H181=5,H181=4),1.9,IF(OR(H181=6,H181=7),1.96,IF(OR(H181=8,H181=9),2.02,IF(OR(H181=10,H181=11,H181=12),2.08,IF(OR(H181=13,H181=14,H181=15),2.14,IF(OR(H181=16,H181=17,H181=18),2.21,2.28)))))))))), IF(M181="Կ-2", IF(H181=0,1.45,IF(H181=1,1.49,IF(H181=2,1.54,IF(H181=3,1.59,IF(OR(H181=5,H181=4),1.63,IF(OR(H181=6,H181=7),1.68,IF(OR(H181=8,H181=9),1.73,IF(OR(H181=10,H181=11,H181=12),1.79,IF(OR(H181=13,H181=14,H181=15),1.84,IF(OR(H181=16,H181=17,H181=18),1.9,1.95)))))))))),IF(M181="Կ-3", IF(H181=0,1.25,IF(H181=1,1.29,IF(H181=2,1.33,IF(H181=3,1.37,IF(OR(H181=5,H181=4),1.41,IF(OR(H181=6,H181=7),1.45,IF(OR(H181=8,H181=9),1.49,IF(OR(H181=10,H181=11,H181=12),1.54,IF(OR(H181=13,H181=14,H181=15),1.58,IF(OR(H181=16,H181=17,H181=18),1.63,1.68)))))))))), "Error"))))))))))))</f>
        <v>1.79</v>
      </c>
      <c r="J181" s="799">
        <v>83200</v>
      </c>
      <c r="K181" s="799"/>
      <c r="L181" s="799"/>
      <c r="M181" s="822" t="s">
        <v>86</v>
      </c>
      <c r="N181" s="799">
        <f>J181*I181</f>
        <v>148928</v>
      </c>
      <c r="O181" s="823">
        <f>I181*J181+K181+L181</f>
        <v>148928</v>
      </c>
      <c r="P181" s="823">
        <f>+O181*13</f>
        <v>1936064</v>
      </c>
      <c r="Q181" s="592">
        <f>+G181</f>
        <v>1</v>
      </c>
      <c r="R181" s="592">
        <f>+H181+1</f>
        <v>3</v>
      </c>
      <c r="S181" s="588">
        <f>IF(Q181&lt;1,0,IF(W181="Բ-1",IF(R181=0,6.94,IF(R181=1,7.17,IF(R181=2,7.41,IF(R181=3,7.66,IF(OR(R181=5,R181=4),7.92,IF(OR(R181=6,R181=7),8.18,IF(OR(R181=8,R181=9),8.46,IF(OR(R181=10,R181=11,R181=12),8.74,IF(OR(R181=13,R181=14,R181=15),9.03,IF(OR(R181=16,R181=17,R181=18),9.33,9.65)))))))))),IF(W181="Բ-2", IF(R181=0,5.71,IF(R181=1,5.89,IF(R181=2,6.09,IF(R181=3,6.29,IF(OR(R181=5,R181=4),6.5,IF(OR(R181=6,R181=7),6.72,IF(OR(R181=8,R181=9),6.94,IF(OR(R181=10,R181=11,R181=12),7.17,IF(OR(R181=13,R181=14,R181=15),7.41,IF(OR(R181=16,R181=17,R181=18),7.65,7.91)))))))))), IF(W181="Գ-1", IF(R181=0,4.7,IF(R181=1,4.86,IF(R181=2,5.01,IF(R181=3,5.18,IF(OR(R181=5,R181=4),5.35,IF(OR(R181=6,R181=7),5.52,IF(OR(R181=8,R181=9),5.71,IF(OR(R181=10,R181=11,R181=12),5.89,IF(OR(R181=13,R181=14,R181=15),6.09,IF(OR(R181=16,R181=17,R181=18),6.29,6.49)))))))))), IF(W181="Գ-2", IF(R181=0,3.88,IF(R181=1,4.01,IF(R181=2,4.14,IF(R181=3,4.27,IF(OR(R181=5,R181=4),4.41,IF(OR(R181=6,R181=7),4.55,IF(OR(R181=8,R181=9),4.7,IF(OR(R181=10,R181=11,R181=12),4.85,IF(OR(R181=13,R181=14,R181=15),5.01,IF(OR(R181=16,R181=17,R181=18),5.17,5.34)))))))))), IF(W181="Գ-3", IF(R181=0,3.21,IF(R181=1,3.31,IF(R181=2,3.42,IF(R181=3,3.53,IF(OR(R181=5,R181=4),3.64,IF(OR(R181=6,R181=7),3.76,IF(OR(R181=8,R181=9),3.88,IF(OR(R181=10,R181=11,R181=12),4.01,IF(OR(R181=13,R181=14,R181=15),4.13,IF(OR(R181=16,R181=17,R181=18),4.27,4.4)))))))))), IF(W181="Ա-1", IF(R181=0,2.66,IF(R181=1,2.75,IF(R181=2,2.83,IF(R181=3,2.92,IF(OR(R181=5,R181=4),3.02,IF(OR(R181=6,R181=7),3.11,IF(OR(R181=8,R181=9),3.21,IF(OR(R181=10,R181=11,R181=12),3.31,IF(OR(R181=13,R181=14,R181=15),3.42,IF(OR(R181=16,R181=17,R181=18),3.53,3.64)))))))))), IF(W181="Ա-2", IF(R181=0,2.28,IF(R181=1,2.35,IF(R181=2,2.43,IF(R181=3,2.5,IF(OR(R181=5,R181=4),2.58,IF(OR(R181=6,R181=7),2.66,IF(OR(R181=8,R181=9),2.75,IF(OR(R181=10,R181=11,R181=12),2.83,IF(OR(R181=13,R181=14,R181=15),2.92,IF(OR(R181=16,R181=17,R181=18),3.01,3.11)))))))))),IF(W181="Ա-3", IF(R181=0,1.96,IF(R181=1,2.02,IF(R181=2,2.08,IF(R181=3,2.15,IF(OR(R181=5,R181=4),2.21,IF(OR(R181=6,R181=7),2.28,IF(OR(R181=8,R181=9),2.35,IF(OR(R181=10,R181=11,R181=12),2.42,IF(OR(R181=13,R181=14,R181=15),2.5,IF(OR(R181=16,R181=17,R181=18),2.58,2.66)))))))))), IF(W181="Կ-1", IF(R181=0,1.68,IF(R181=1,1.73,IF(R181=2,1.79,IF(R181=3,1.84,IF(OR(R181=5,R181=4),1.9,IF(OR(R181=6,R181=7),1.96,IF(OR(R181=8,R181=9),2.02,IF(OR(R181=10,R181=11,R181=12),2.08,IF(OR(R181=13,R181=14,R181=15),2.14,IF(OR(R181=16,R181=17,R181=18),2.21,2.28)))))))))), IF(W181="Կ-2", IF(R181=0,1.45,IF(R181=1,1.49,IF(R181=2,1.54,IF(R181=3,1.59,IF(OR(R181=5,R181=4),1.63,IF(OR(R181=6,R181=7),1.68,IF(OR(R181=8,R181=9),1.73,IF(OR(R181=10,R181=11,R181=12),1.79,IF(OR(R181=13,R181=14,R181=15),1.84,IF(OR(R181=16,R181=17,R181=18),1.9,1.95)))))))))),IF(W181="Կ-3", IF(R181=0,1.25,IF(R181=1,1.29,IF(R181=2,1.33,IF(R181=3,1.37,IF(OR(R181=5,R181=4),1.41,IF(OR(R181=6,R181=7),1.45,IF(OR(R181=8,R181=9),1.49,IF(OR(R181=10,R181=11,R181=12),1.54,IF(OR(R181=13,R181=14,R181=15),1.58,IF(OR(R181=16,R181=17,R181=18),1.63,1.68)))))))))), "Error"))))))))))))</f>
        <v>1.84</v>
      </c>
      <c r="T181" s="456">
        <v>83200</v>
      </c>
      <c r="U181" s="509"/>
      <c r="V181" s="456"/>
      <c r="W181" s="589" t="str">
        <f>+M181</f>
        <v>Կ-1</v>
      </c>
      <c r="X181" s="456">
        <f>T181*S181</f>
        <v>153088</v>
      </c>
      <c r="Y181" s="590">
        <f>+U181+V181+X181</f>
        <v>153088</v>
      </c>
      <c r="Z181" s="590">
        <f>+Y181*13</f>
        <v>1990144</v>
      </c>
      <c r="AA181" s="592">
        <f>+Q181</f>
        <v>1</v>
      </c>
      <c r="AB181" s="592">
        <f>+R181+1</f>
        <v>4</v>
      </c>
      <c r="AC181" s="588">
        <f>IF(AA181&lt;1,0,IF(AG181="Բ-1",IF(AB181=0,6.94,IF(AB181=1,7.17,IF(AB181=2,7.41,IF(AB181=3,7.66,IF(OR(AB181=5,AB181=4),7.92,IF(OR(AB181=6,AB181=7),8.18,IF(OR(AB181=8,AB181=9),8.46,IF(OR(AB181=10,AB181=11,AB181=12),8.74,IF(OR(AB181=13,AB181=14,AB181=15),9.03,IF(OR(AB181=16,AB181=17,AB181=18),9.33,9.65)))))))))),IF(AG181="Բ-2", IF(AB181=0,5.71,IF(AB181=1,5.89,IF(AB181=2,6.09,IF(AB181=3,6.29,IF(OR(AB181=5,AB181=4),6.5,IF(OR(AB181=6,AB181=7),6.72,IF(OR(AB181=8,AB181=9),6.94,IF(OR(AB181=10,AB181=11,AB181=12),7.17,IF(OR(AB181=13,AB181=14,AB181=15),7.41,IF(OR(AB181=16,AB181=17,AB181=18),7.65,7.91)))))))))), IF(AG181="Գ-1", IF(AB181=0,4.7,IF(AB181=1,4.86,IF(AB181=2,5.01,IF(AB181=3,5.18,IF(OR(AB181=5,AB181=4),5.35,IF(OR(AB181=6,AB181=7),5.52,IF(OR(AB181=8,AB181=9),5.71,IF(OR(AB181=10,AB181=11,AB181=12),5.89,IF(OR(AB181=13,AB181=14,AB181=15),6.09,IF(OR(AB181=16,AB181=17,AB181=18),6.29,6.49)))))))))), IF(AG181="Գ-2", IF(AB181=0,3.88,IF(AB181=1,4.01,IF(AB181=2,4.14,IF(AB181=3,4.27,IF(OR(AB181=5,AB181=4),4.41,IF(OR(AB181=6,AB181=7),4.55,IF(OR(AB181=8,AB181=9),4.7,IF(OR(AB181=10,AB181=11,AB181=12),4.85,IF(OR(AB181=13,AB181=14,AB181=15),5.01,IF(OR(AB181=16,AB181=17,AB181=18),5.17,5.34)))))))))), IF(AG181="Գ-3", IF(AB181=0,3.21,IF(AB181=1,3.31,IF(AB181=2,3.42,IF(AB181=3,3.53,IF(OR(AB181=5,AB181=4),3.64,IF(OR(AB181=6,AB181=7),3.76,IF(OR(AB181=8,AB181=9),3.88,IF(OR(AB181=10,AB181=11,AB181=12),4.01,IF(OR(AB181=13,AB181=14,AB181=15),4.13,IF(OR(AB181=16,AB181=17,AB181=18),4.27,4.4)))))))))), IF(AG181="Ա-1", IF(AB181=0,2.66,IF(AB181=1,2.75,IF(AB181=2,2.83,IF(AB181=3,2.92,IF(OR(AB181=5,AB181=4),3.02,IF(OR(AB181=6,AB181=7),3.11,IF(OR(AB181=8,AB181=9),3.21,IF(OR(AB181=10,AB181=11,AB181=12),3.31,IF(OR(AB181=13,AB181=14,AB181=15),3.42,IF(OR(AB181=16,AB181=17,AB181=18),3.53,3.64)))))))))), IF(AG181="Ա-2", IF(AB181=0,2.28,IF(AB181=1,2.35,IF(AB181=2,2.43,IF(AB181=3,2.5,IF(OR(AB181=5,AB181=4),2.58,IF(OR(AB181=6,AB181=7),2.66,IF(OR(AB181=8,AB181=9),2.75,IF(OR(AB181=10,AB181=11,AB181=12),2.83,IF(OR(AB181=13,AB181=14,AB181=15),2.92,IF(OR(AB181=16,AB181=17,AB181=18),3.01,3.11)))))))))),IF(AG181="Ա-3", IF(AB181=0,1.96,IF(AB181=1,2.02,IF(AB181=2,2.08,IF(AB181=3,2.15,IF(OR(AB181=5,AB181=4),2.21,IF(OR(AB181=6,AB181=7),2.28,IF(OR(AB181=8,AB181=9),2.35,IF(OR(AB181=10,AB181=11,AB181=12),2.42,IF(OR(AB181=13,AB181=14,AB181=15),2.5,IF(OR(AB181=16,AB181=17,AB181=18),2.58,2.66)))))))))), IF(AG181="Կ-1", IF(AB181=0,1.68,IF(AB181=1,1.73,IF(AB181=2,1.79,IF(AB181=3,1.84,IF(OR(AB181=5,AB181=4),1.9,IF(OR(AB181=6,AB181=7),1.96,IF(OR(AB181=8,AB181=9),2.02,IF(OR(AB181=10,AB181=11,AB181=12),2.08,IF(OR(AB181=13,AB181=14,AB181=15),2.14,IF(OR(AB181=16,AB181=17,AB181=18),2.21,2.28)))))))))), IF(AG181="Կ-2", IF(AB181=0,1.45,IF(AB181=1,1.49,IF(AB181=2,1.54,IF(AB181=3,1.59,IF(OR(AB181=5,AB181=4),1.63,IF(OR(AB181=6,AB181=7),1.68,IF(OR(AB181=8,AB181=9),1.73,IF(OR(AB181=10,AB181=11,AB181=12),1.79,IF(OR(AB181=13,AB181=14,AB181=15),1.84,IF(OR(AB181=16,AB181=17,AB181=18),1.9,1.95)))))))))),IF(AG181="Կ-3", IF(AB181=0,1.25,IF(AB181=1,1.29,IF(AB181=2,1.33,IF(AB181=3,1.37,IF(OR(AB181=5,AB181=4),1.41,IF(OR(AB181=6,AB181=7),1.45,IF(OR(AB181=8,AB181=9),1.49,IF(OR(AB181=10,AB181=11,AB181=12),1.54,IF(OR(AB181=13,AB181=14,AB181=15),1.58,IF(OR(AB181=16,AB181=17,AB181=18),1.63,1.68)))))))))), "Error"))))))))))))</f>
        <v>1.9</v>
      </c>
      <c r="AD181" s="456">
        <v>83200</v>
      </c>
      <c r="AE181" s="509"/>
      <c r="AF181" s="456"/>
      <c r="AG181" s="589" t="str">
        <f>+W181</f>
        <v>Կ-1</v>
      </c>
      <c r="AH181" s="456">
        <f>AD181*AC181</f>
        <v>158080</v>
      </c>
      <c r="AI181" s="590">
        <f>AH181+AE181+AF181</f>
        <v>158080</v>
      </c>
      <c r="AJ181" s="590">
        <f>+AI181*13</f>
        <v>2055040</v>
      </c>
      <c r="AK181" s="592">
        <f>+AA181</f>
        <v>1</v>
      </c>
      <c r="AL181" s="592">
        <f>+AB181+1</f>
        <v>5</v>
      </c>
      <c r="AM181" s="588">
        <f>IF(AK181&lt;1,0,IF(AQ181="Բ-1",IF(AL181=0,6.94,IF(AL181=1,7.17,IF(AL181=2,7.41,IF(AL181=3,7.66,IF(OR(AL181=5,AL181=4),7.92,IF(OR(AL181=6,AL181=7),8.18,IF(OR(AL181=8,AL181=9),8.46,IF(OR(AL181=10,AL181=11,AL181=12),8.74,IF(OR(AL181=13,AL181=14,AL181=15),9.03,IF(OR(AL181=16,AL181=17,AL181=18),9.33,9.65)))))))))),IF(AQ181="Բ-2", IF(AL181=0,5.71,IF(AL181=1,5.89,IF(AL181=2,6.09,IF(AL181=3,6.29,IF(OR(AL181=5,AL181=4),6.5,IF(OR(AL181=6,AL181=7),6.72,IF(OR(AL181=8,AL181=9),6.94,IF(OR(AL181=10,AL181=11,AL181=12),7.17,IF(OR(AL181=13,AL181=14,AL181=15),7.41,IF(OR(AL181=16,AL181=17,AL181=18),7.65,7.91)))))))))), IF(AQ181="Գ-1", IF(AL181=0,4.7,IF(AL181=1,4.86,IF(AL181=2,5.01,IF(AL181=3,5.18,IF(OR(AL181=5,AL181=4),5.35,IF(OR(AL181=6,AL181=7),5.52,IF(OR(AL181=8,AL181=9),5.71,IF(OR(AL181=10,AL181=11,AL181=12),5.89,IF(OR(AL181=13,AL181=14,AL181=15),6.09,IF(OR(AL181=16,AL181=17,AL181=18),6.29,6.49)))))))))), IF(AQ181="Գ-2", IF(AL181=0,3.88,IF(AL181=1,4.01,IF(AL181=2,4.14,IF(AL181=3,4.27,IF(OR(AL181=5,AL181=4),4.41,IF(OR(AL181=6,AL181=7),4.55,IF(OR(AL181=8,AL181=9),4.7,IF(OR(AL181=10,AL181=11,AL181=12),4.85,IF(OR(AL181=13,AL181=14,AL181=15),5.01,IF(OR(AL181=16,AL181=17,AL181=18),5.17,5.34)))))))))), IF(AQ181="Գ-3", IF(AL181=0,3.21,IF(AL181=1,3.31,IF(AL181=2,3.42,IF(AL181=3,3.53,IF(OR(AL181=5,AL181=4),3.64,IF(OR(AL181=6,AL181=7),3.76,IF(OR(AL181=8,AL181=9),3.88,IF(OR(AL181=10,AL181=11,AL181=12),4.01,IF(OR(AL181=13,AL181=14,AL181=15),4.13,IF(OR(AL181=16,AL181=17,AL181=18),4.27,4.4)))))))))), IF(AQ181="Ա-1", IF(AL181=0,2.66,IF(AL181=1,2.75,IF(AL181=2,2.83,IF(AL181=3,2.92,IF(OR(AL181=5,AL181=4),3.02,IF(OR(AL181=6,AL181=7),3.11,IF(OR(AL181=8,AL181=9),3.21,IF(OR(AL181=10,AL181=11,AL181=12),3.31,IF(OR(AL181=13,AL181=14,AL181=15),3.42,IF(OR(AL181=16,AL181=17,AL181=18),3.53,3.64)))))))))), IF(AQ181="Ա-2", IF(AL181=0,2.28,IF(AL181=1,2.35,IF(AL181=2,2.43,IF(AL181=3,2.5,IF(OR(AL181=5,AL181=4),2.58,IF(OR(AL181=6,AL181=7),2.66,IF(OR(AL181=8,AL181=9),2.75,IF(OR(AL181=10,AL181=11,AL181=12),2.83,IF(OR(AL181=13,AL181=14,AL181=15),2.92,IF(OR(AL181=16,AL181=17,AL181=18),3.01,3.11)))))))))),IF(AQ181="Ա-3", IF(AL181=0,1.96,IF(AL181=1,2.02,IF(AL181=2,2.08,IF(AL181=3,2.15,IF(OR(AL181=5,AL181=4),2.21,IF(OR(AL181=6,AL181=7),2.28,IF(OR(AL181=8,AL181=9),2.35,IF(OR(AL181=10,AL181=11,AL181=12),2.42,IF(OR(AL181=13,AL181=14,AL181=15),2.5,IF(OR(AL181=16,AL181=17,AL181=18),2.58,2.66)))))))))), IF(AQ181="Կ-1", IF(AL181=0,1.68,IF(AL181=1,1.73,IF(AL181=2,1.79,IF(AL181=3,1.84,IF(OR(AL181=5,AL181=4),1.9,IF(OR(AL181=6,AL181=7),1.96,IF(OR(AL181=8,AL181=9),2.02,IF(OR(AL181=10,AL181=11,AL181=12),2.08,IF(OR(AL181=13,AL181=14,AL181=15),2.14,IF(OR(AL181=16,AL181=17,AL181=18),2.21,2.28)))))))))), IF(AQ181="Կ-2", IF(AL181=0,1.45,IF(AL181=1,1.49,IF(AL181=2,1.54,IF(AL181=3,1.59,IF(OR(AL181=5,AL181=4),1.63,IF(OR(AL181=6,AL181=7),1.68,IF(OR(AL181=8,AL181=9),1.73,IF(OR(AL181=10,AL181=11,AL181=12),1.79,IF(OR(AL181=13,AL181=14,AL181=15),1.84,IF(OR(AL181=16,AL181=17,AL181=18),1.9,1.95)))))))))),IF(AQ181="Կ-3", IF(AL181=0,1.25,IF(AL181=1,1.29,IF(AL181=2,1.33,IF(AL181=3,1.37,IF(OR(AL181=5,AL181=4),1.41,IF(OR(AL181=6,AL181=7),1.45,IF(OR(AL181=8,AL181=9),1.49,IF(OR(AL181=10,AL181=11,AL181=12),1.54,IF(OR(AL181=13,AL181=14,AL181=15),1.58,IF(OR(AL181=16,AL181=17,AL181=18),1.63,1.68)))))))))), "Error"))))))))))))</f>
        <v>1.9</v>
      </c>
      <c r="AN181" s="456">
        <v>83200</v>
      </c>
      <c r="AO181" s="509"/>
      <c r="AP181" s="456"/>
      <c r="AQ181" s="589" t="str">
        <f>+AG181</f>
        <v>Կ-1</v>
      </c>
      <c r="AR181" s="456">
        <f>AN181*AM181</f>
        <v>158080</v>
      </c>
      <c r="AS181" s="590">
        <f>AR181+AO181+AP181</f>
        <v>158080</v>
      </c>
      <c r="AT181" s="590">
        <f>+AS181*13</f>
        <v>2055040</v>
      </c>
    </row>
    <row r="182" spans="2:46" s="587" customFormat="1" ht="54">
      <c r="B182" s="816">
        <v>22</v>
      </c>
      <c r="C182" s="848" t="s">
        <v>2520</v>
      </c>
      <c r="D182" s="824" t="s">
        <v>1960</v>
      </c>
      <c r="E182" s="825">
        <v>2001</v>
      </c>
      <c r="F182" s="826" t="s">
        <v>985</v>
      </c>
      <c r="G182" s="820">
        <v>1</v>
      </c>
      <c r="H182" s="820">
        <v>2</v>
      </c>
      <c r="I182" s="821">
        <f>IF(G182&lt;1,0,IF(M182="Բ-1",IF(H182=0,6.94,IF(H182=1,7.17,IF(H182=2,7.41,IF(H182=3,7.66,IF(OR(H182=5,H182=4),7.92,IF(OR(H182=6,H182=7),8.18,IF(OR(H182=8,H182=9),8.46,IF(OR(H182=10,H182=11,H182=12),8.74,IF(OR(H182=13,H182=14,H182=15),9.03,IF(OR(H182=16,H182=17,H182=18),9.33,9.65)))))))))),IF(M182="Բ-2", IF(H182=0,5.71,IF(H182=1,5.89,IF(H182=2,6.09,IF(H182=3,6.29,IF(OR(H182=5,H182=4),6.5,IF(OR(H182=6,H182=7),6.72,IF(OR(H182=8,H182=9),6.94,IF(OR(H182=10,H182=11,H182=12),7.17,IF(OR(H182=13,H182=14,H182=15),7.41,IF(OR(H182=16,H182=17,H182=18),7.65,7.91)))))))))), IF(M182="Գ-1", IF(H182=0,4.7,IF(H182=1,4.86,IF(H182=2,5.01,IF(H182=3,5.18,IF(OR(H182=5,H182=4),5.35,IF(OR(H182=6,H182=7),5.52,IF(OR(H182=8,H182=9),5.71,IF(OR(H182=10,H182=11,H182=12),5.89,IF(OR(H182=13,H182=14,H182=15),6.09,IF(OR(H182=16,H182=17,H182=18),6.29,6.49)))))))))), IF(M182="Գ-2", IF(H182=0,3.88,IF(H182=1,4.01,IF(H182=2,4.14,IF(H182=3,4.27,IF(OR(H182=5,H182=4),4.41,IF(OR(H182=6,H182=7),4.55,IF(OR(H182=8,H182=9),4.7,IF(OR(H182=10,H182=11,H182=12),4.85,IF(OR(H182=13,H182=14,H182=15),5.01,IF(OR(H182=16,H182=17,H182=18),5.17,5.34)))))))))), IF(M182="Գ-3", IF(H182=0,3.21,IF(H182=1,3.31,IF(H182=2,3.42,IF(H182=3,3.53,IF(OR(H182=5,H182=4),3.64,IF(OR(H182=6,H182=7),3.76,IF(OR(H182=8,H182=9),3.88,IF(OR(H182=10,H182=11,H182=12),4.01,IF(OR(H182=13,H182=14,H182=15),4.13,IF(OR(H182=16,H182=17,H182=18),4.27,4.4)))))))))), IF(M182="Ա-1", IF(H182=0,2.66,IF(H182=1,2.75,IF(H182=2,2.83,IF(H182=3,2.92,IF(OR(H182=5,H182=4),3.02,IF(OR(H182=6,H182=7),3.11,IF(OR(H182=8,H182=9),3.21,IF(OR(H182=10,H182=11,H182=12),3.31,IF(OR(H182=13,H182=14,H182=15),3.42,IF(OR(H182=16,H182=17,H182=18),3.53,3.64)))))))))), IF(M182="Ա-2", IF(H182=0,2.28,IF(H182=1,2.35,IF(H182=2,2.43,IF(H182=3,2.5,IF(OR(H182=5,H182=4),2.58,IF(OR(H182=6,H182=7),2.66,IF(OR(H182=8,H182=9),2.75,IF(OR(H182=10,H182=11,H182=12),2.83,IF(OR(H182=13,H182=14,H182=15),2.92,IF(OR(H182=16,H182=17,H182=18),3.01,3.11)))))))))),IF(M182="Ա-3", IF(H182=0,1.96,IF(H182=1,2.02,IF(H182=2,2.08,IF(H182=3,2.15,IF(OR(H182=5,H182=4),2.21,IF(OR(H182=6,H182=7),2.28,IF(OR(H182=8,H182=9),2.35,IF(OR(H182=10,H182=11,H182=12),2.42,IF(OR(H182=13,H182=14,H182=15),2.5,IF(OR(H182=16,H182=17,H182=18),2.58,2.66)))))))))), IF(M182="Կ-1", IF(H182=0,1.68,IF(H182=1,1.73,IF(H182=2,1.79,IF(H182=3,1.84,IF(OR(H182=5,H182=4),1.9,IF(OR(H182=6,H182=7),1.96,IF(OR(H182=8,H182=9),2.02,IF(OR(H182=10,H182=11,H182=12),2.08,IF(OR(H182=13,H182=14,H182=15),2.14,IF(OR(H182=16,H182=17,H182=18),2.21,2.28)))))))))), IF(M182="Կ-2", IF(H182=0,1.45,IF(H182=1,1.49,IF(H182=2,1.54,IF(H182=3,1.59,IF(OR(H182=5,H182=4),1.63,IF(OR(H182=6,H182=7),1.68,IF(OR(H182=8,H182=9),1.73,IF(OR(H182=10,H182=11,H182=12),1.79,IF(OR(H182=13,H182=14,H182=15),1.84,IF(OR(H182=16,H182=17,H182=18),1.9,1.95)))))))))),IF(M182="Կ-3", IF(H182=0,1.25,IF(H182=1,1.29,IF(H182=2,1.33,IF(H182=3,1.37,IF(OR(H182=5,H182=4),1.41,IF(OR(H182=6,H182=7),1.45,IF(OR(H182=8,H182=9),1.49,IF(OR(H182=10,H182=11,H182=12),1.54,IF(OR(H182=13,H182=14,H182=15),1.58,IF(OR(H182=16,H182=17,H182=18),1.63,1.68)))))))))), "Error"))))))))))))</f>
        <v>1.79</v>
      </c>
      <c r="J182" s="799">
        <v>83200</v>
      </c>
      <c r="K182" s="799"/>
      <c r="L182" s="799"/>
      <c r="M182" s="822" t="s">
        <v>86</v>
      </c>
      <c r="N182" s="799">
        <f>J182*I182</f>
        <v>148928</v>
      </c>
      <c r="O182" s="823">
        <f>I182*J182+K182+L182</f>
        <v>148928</v>
      </c>
      <c r="P182" s="823">
        <f>+O182*13</f>
        <v>1936064</v>
      </c>
      <c r="Q182" s="592">
        <f>+G182</f>
        <v>1</v>
      </c>
      <c r="R182" s="592">
        <f>+H182+1</f>
        <v>3</v>
      </c>
      <c r="S182" s="588">
        <f>IF(Q182&lt;1,0,IF(W182="Բ-1",IF(R182=0,6.94,IF(R182=1,7.17,IF(R182=2,7.41,IF(R182=3,7.66,IF(OR(R182=5,R182=4),7.92,IF(OR(R182=6,R182=7),8.18,IF(OR(R182=8,R182=9),8.46,IF(OR(R182=10,R182=11,R182=12),8.74,IF(OR(R182=13,R182=14,R182=15),9.03,IF(OR(R182=16,R182=17,R182=18),9.33,9.65)))))))))),IF(W182="Բ-2", IF(R182=0,5.71,IF(R182=1,5.89,IF(R182=2,6.09,IF(R182=3,6.29,IF(OR(R182=5,R182=4),6.5,IF(OR(R182=6,R182=7),6.72,IF(OR(R182=8,R182=9),6.94,IF(OR(R182=10,R182=11,R182=12),7.17,IF(OR(R182=13,R182=14,R182=15),7.41,IF(OR(R182=16,R182=17,R182=18),7.65,7.91)))))))))), IF(W182="Գ-1", IF(R182=0,4.7,IF(R182=1,4.86,IF(R182=2,5.01,IF(R182=3,5.18,IF(OR(R182=5,R182=4),5.35,IF(OR(R182=6,R182=7),5.52,IF(OR(R182=8,R182=9),5.71,IF(OR(R182=10,R182=11,R182=12),5.89,IF(OR(R182=13,R182=14,R182=15),6.09,IF(OR(R182=16,R182=17,R182=18),6.29,6.49)))))))))), IF(W182="Գ-2", IF(R182=0,3.88,IF(R182=1,4.01,IF(R182=2,4.14,IF(R182=3,4.27,IF(OR(R182=5,R182=4),4.41,IF(OR(R182=6,R182=7),4.55,IF(OR(R182=8,R182=9),4.7,IF(OR(R182=10,R182=11,R182=12),4.85,IF(OR(R182=13,R182=14,R182=15),5.01,IF(OR(R182=16,R182=17,R182=18),5.17,5.34)))))))))), IF(W182="Գ-3", IF(R182=0,3.21,IF(R182=1,3.31,IF(R182=2,3.42,IF(R182=3,3.53,IF(OR(R182=5,R182=4),3.64,IF(OR(R182=6,R182=7),3.76,IF(OR(R182=8,R182=9),3.88,IF(OR(R182=10,R182=11,R182=12),4.01,IF(OR(R182=13,R182=14,R182=15),4.13,IF(OR(R182=16,R182=17,R182=18),4.27,4.4)))))))))), IF(W182="Ա-1", IF(R182=0,2.66,IF(R182=1,2.75,IF(R182=2,2.83,IF(R182=3,2.92,IF(OR(R182=5,R182=4),3.02,IF(OR(R182=6,R182=7),3.11,IF(OR(R182=8,R182=9),3.21,IF(OR(R182=10,R182=11,R182=12),3.31,IF(OR(R182=13,R182=14,R182=15),3.42,IF(OR(R182=16,R182=17,R182=18),3.53,3.64)))))))))), IF(W182="Ա-2", IF(R182=0,2.28,IF(R182=1,2.35,IF(R182=2,2.43,IF(R182=3,2.5,IF(OR(R182=5,R182=4),2.58,IF(OR(R182=6,R182=7),2.66,IF(OR(R182=8,R182=9),2.75,IF(OR(R182=10,R182=11,R182=12),2.83,IF(OR(R182=13,R182=14,R182=15),2.92,IF(OR(R182=16,R182=17,R182=18),3.01,3.11)))))))))),IF(W182="Ա-3", IF(R182=0,1.96,IF(R182=1,2.02,IF(R182=2,2.08,IF(R182=3,2.15,IF(OR(R182=5,R182=4),2.21,IF(OR(R182=6,R182=7),2.28,IF(OR(R182=8,R182=9),2.35,IF(OR(R182=10,R182=11,R182=12),2.42,IF(OR(R182=13,R182=14,R182=15),2.5,IF(OR(R182=16,R182=17,R182=18),2.58,2.66)))))))))), IF(W182="Կ-1", IF(R182=0,1.68,IF(R182=1,1.73,IF(R182=2,1.79,IF(R182=3,1.84,IF(OR(R182=5,R182=4),1.9,IF(OR(R182=6,R182=7),1.96,IF(OR(R182=8,R182=9),2.02,IF(OR(R182=10,R182=11,R182=12),2.08,IF(OR(R182=13,R182=14,R182=15),2.14,IF(OR(R182=16,R182=17,R182=18),2.21,2.28)))))))))), IF(W182="Կ-2", IF(R182=0,1.45,IF(R182=1,1.49,IF(R182=2,1.54,IF(R182=3,1.59,IF(OR(R182=5,R182=4),1.63,IF(OR(R182=6,R182=7),1.68,IF(OR(R182=8,R182=9),1.73,IF(OR(R182=10,R182=11,R182=12),1.79,IF(OR(R182=13,R182=14,R182=15),1.84,IF(OR(R182=16,R182=17,R182=18),1.9,1.95)))))))))),IF(W182="Կ-3", IF(R182=0,1.25,IF(R182=1,1.29,IF(R182=2,1.33,IF(R182=3,1.37,IF(OR(R182=5,R182=4),1.41,IF(OR(R182=6,R182=7),1.45,IF(OR(R182=8,R182=9),1.49,IF(OR(R182=10,R182=11,R182=12),1.54,IF(OR(R182=13,R182=14,R182=15),1.58,IF(OR(R182=16,R182=17,R182=18),1.63,1.68)))))))))), "Error"))))))))))))</f>
        <v>1.84</v>
      </c>
      <c r="T182" s="456">
        <v>83200</v>
      </c>
      <c r="U182" s="456"/>
      <c r="V182" s="456"/>
      <c r="W182" s="589" t="str">
        <f>+M182</f>
        <v>Կ-1</v>
      </c>
      <c r="X182" s="456">
        <f>T182*S182</f>
        <v>153088</v>
      </c>
      <c r="Y182" s="590">
        <f>+U182+V182+X182</f>
        <v>153088</v>
      </c>
      <c r="Z182" s="590">
        <f>+Y182*13</f>
        <v>1990144</v>
      </c>
      <c r="AA182" s="592">
        <f>+Q182</f>
        <v>1</v>
      </c>
      <c r="AB182" s="592">
        <f>+R182+1</f>
        <v>4</v>
      </c>
      <c r="AC182" s="588">
        <f>IF(AA182&lt;1,0,IF(AG182="Բ-1",IF(AB182=0,6.94,IF(AB182=1,7.17,IF(AB182=2,7.41,IF(AB182=3,7.66,IF(OR(AB182=5,AB182=4),7.92,IF(OR(AB182=6,AB182=7),8.18,IF(OR(AB182=8,AB182=9),8.46,IF(OR(AB182=10,AB182=11,AB182=12),8.74,IF(OR(AB182=13,AB182=14,AB182=15),9.03,IF(OR(AB182=16,AB182=17,AB182=18),9.33,9.65)))))))))),IF(AG182="Բ-2", IF(AB182=0,5.71,IF(AB182=1,5.89,IF(AB182=2,6.09,IF(AB182=3,6.29,IF(OR(AB182=5,AB182=4),6.5,IF(OR(AB182=6,AB182=7),6.72,IF(OR(AB182=8,AB182=9),6.94,IF(OR(AB182=10,AB182=11,AB182=12),7.17,IF(OR(AB182=13,AB182=14,AB182=15),7.41,IF(OR(AB182=16,AB182=17,AB182=18),7.65,7.91)))))))))), IF(AG182="Գ-1", IF(AB182=0,4.7,IF(AB182=1,4.86,IF(AB182=2,5.01,IF(AB182=3,5.18,IF(OR(AB182=5,AB182=4),5.35,IF(OR(AB182=6,AB182=7),5.52,IF(OR(AB182=8,AB182=9),5.71,IF(OR(AB182=10,AB182=11,AB182=12),5.89,IF(OR(AB182=13,AB182=14,AB182=15),6.09,IF(OR(AB182=16,AB182=17,AB182=18),6.29,6.49)))))))))), IF(AG182="Գ-2", IF(AB182=0,3.88,IF(AB182=1,4.01,IF(AB182=2,4.14,IF(AB182=3,4.27,IF(OR(AB182=5,AB182=4),4.41,IF(OR(AB182=6,AB182=7),4.55,IF(OR(AB182=8,AB182=9),4.7,IF(OR(AB182=10,AB182=11,AB182=12),4.85,IF(OR(AB182=13,AB182=14,AB182=15),5.01,IF(OR(AB182=16,AB182=17,AB182=18),5.17,5.34)))))))))), IF(AG182="Գ-3", IF(AB182=0,3.21,IF(AB182=1,3.31,IF(AB182=2,3.42,IF(AB182=3,3.53,IF(OR(AB182=5,AB182=4),3.64,IF(OR(AB182=6,AB182=7),3.76,IF(OR(AB182=8,AB182=9),3.88,IF(OR(AB182=10,AB182=11,AB182=12),4.01,IF(OR(AB182=13,AB182=14,AB182=15),4.13,IF(OR(AB182=16,AB182=17,AB182=18),4.27,4.4)))))))))), IF(AG182="Ա-1", IF(AB182=0,2.66,IF(AB182=1,2.75,IF(AB182=2,2.83,IF(AB182=3,2.92,IF(OR(AB182=5,AB182=4),3.02,IF(OR(AB182=6,AB182=7),3.11,IF(OR(AB182=8,AB182=9),3.21,IF(OR(AB182=10,AB182=11,AB182=12),3.31,IF(OR(AB182=13,AB182=14,AB182=15),3.42,IF(OR(AB182=16,AB182=17,AB182=18),3.53,3.64)))))))))), IF(AG182="Ա-2", IF(AB182=0,2.28,IF(AB182=1,2.35,IF(AB182=2,2.43,IF(AB182=3,2.5,IF(OR(AB182=5,AB182=4),2.58,IF(OR(AB182=6,AB182=7),2.66,IF(OR(AB182=8,AB182=9),2.75,IF(OR(AB182=10,AB182=11,AB182=12),2.83,IF(OR(AB182=13,AB182=14,AB182=15),2.92,IF(OR(AB182=16,AB182=17,AB182=18),3.01,3.11)))))))))),IF(AG182="Ա-3", IF(AB182=0,1.96,IF(AB182=1,2.02,IF(AB182=2,2.08,IF(AB182=3,2.15,IF(OR(AB182=5,AB182=4),2.21,IF(OR(AB182=6,AB182=7),2.28,IF(OR(AB182=8,AB182=9),2.35,IF(OR(AB182=10,AB182=11,AB182=12),2.42,IF(OR(AB182=13,AB182=14,AB182=15),2.5,IF(OR(AB182=16,AB182=17,AB182=18),2.58,2.66)))))))))), IF(AG182="Կ-1", IF(AB182=0,1.68,IF(AB182=1,1.73,IF(AB182=2,1.79,IF(AB182=3,1.84,IF(OR(AB182=5,AB182=4),1.9,IF(OR(AB182=6,AB182=7),1.96,IF(OR(AB182=8,AB182=9),2.02,IF(OR(AB182=10,AB182=11,AB182=12),2.08,IF(OR(AB182=13,AB182=14,AB182=15),2.14,IF(OR(AB182=16,AB182=17,AB182=18),2.21,2.28)))))))))), IF(AG182="Կ-2", IF(AB182=0,1.45,IF(AB182=1,1.49,IF(AB182=2,1.54,IF(AB182=3,1.59,IF(OR(AB182=5,AB182=4),1.63,IF(OR(AB182=6,AB182=7),1.68,IF(OR(AB182=8,AB182=9),1.73,IF(OR(AB182=10,AB182=11,AB182=12),1.79,IF(OR(AB182=13,AB182=14,AB182=15),1.84,IF(OR(AB182=16,AB182=17,AB182=18),1.9,1.95)))))))))),IF(AG182="Կ-3", IF(AB182=0,1.25,IF(AB182=1,1.29,IF(AB182=2,1.33,IF(AB182=3,1.37,IF(OR(AB182=5,AB182=4),1.41,IF(OR(AB182=6,AB182=7),1.45,IF(OR(AB182=8,AB182=9),1.49,IF(OR(AB182=10,AB182=11,AB182=12),1.54,IF(OR(AB182=13,AB182=14,AB182=15),1.58,IF(OR(AB182=16,AB182=17,AB182=18),1.63,1.68)))))))))), "Error"))))))))))))</f>
        <v>1.9</v>
      </c>
      <c r="AD182" s="456">
        <v>83200</v>
      </c>
      <c r="AE182" s="456"/>
      <c r="AF182" s="456"/>
      <c r="AG182" s="589" t="str">
        <f>+W182</f>
        <v>Կ-1</v>
      </c>
      <c r="AH182" s="456">
        <f>AD182*AC182</f>
        <v>158080</v>
      </c>
      <c r="AI182" s="590">
        <f>AH182+AE182+AF182</f>
        <v>158080</v>
      </c>
      <c r="AJ182" s="590">
        <f>+AI182*13</f>
        <v>2055040</v>
      </c>
      <c r="AK182" s="592">
        <f>+AA182</f>
        <v>1</v>
      </c>
      <c r="AL182" s="592">
        <f>+AB182+1</f>
        <v>5</v>
      </c>
      <c r="AM182" s="588">
        <f>IF(AK182&lt;1,0,IF(AQ182="Բ-1",IF(AL182=0,6.94,IF(AL182=1,7.17,IF(AL182=2,7.41,IF(AL182=3,7.66,IF(OR(AL182=5,AL182=4),7.92,IF(OR(AL182=6,AL182=7),8.18,IF(OR(AL182=8,AL182=9),8.46,IF(OR(AL182=10,AL182=11,AL182=12),8.74,IF(OR(AL182=13,AL182=14,AL182=15),9.03,IF(OR(AL182=16,AL182=17,AL182=18),9.33,9.65)))))))))),IF(AQ182="Բ-2", IF(AL182=0,5.71,IF(AL182=1,5.89,IF(AL182=2,6.09,IF(AL182=3,6.29,IF(OR(AL182=5,AL182=4),6.5,IF(OR(AL182=6,AL182=7),6.72,IF(OR(AL182=8,AL182=9),6.94,IF(OR(AL182=10,AL182=11,AL182=12),7.17,IF(OR(AL182=13,AL182=14,AL182=15),7.41,IF(OR(AL182=16,AL182=17,AL182=18),7.65,7.91)))))))))), IF(AQ182="Գ-1", IF(AL182=0,4.7,IF(AL182=1,4.86,IF(AL182=2,5.01,IF(AL182=3,5.18,IF(OR(AL182=5,AL182=4),5.35,IF(OR(AL182=6,AL182=7),5.52,IF(OR(AL182=8,AL182=9),5.71,IF(OR(AL182=10,AL182=11,AL182=12),5.89,IF(OR(AL182=13,AL182=14,AL182=15),6.09,IF(OR(AL182=16,AL182=17,AL182=18),6.29,6.49)))))))))), IF(AQ182="Գ-2", IF(AL182=0,3.88,IF(AL182=1,4.01,IF(AL182=2,4.14,IF(AL182=3,4.27,IF(OR(AL182=5,AL182=4),4.41,IF(OR(AL182=6,AL182=7),4.55,IF(OR(AL182=8,AL182=9),4.7,IF(OR(AL182=10,AL182=11,AL182=12),4.85,IF(OR(AL182=13,AL182=14,AL182=15),5.01,IF(OR(AL182=16,AL182=17,AL182=18),5.17,5.34)))))))))), IF(AQ182="Գ-3", IF(AL182=0,3.21,IF(AL182=1,3.31,IF(AL182=2,3.42,IF(AL182=3,3.53,IF(OR(AL182=5,AL182=4),3.64,IF(OR(AL182=6,AL182=7),3.76,IF(OR(AL182=8,AL182=9),3.88,IF(OR(AL182=10,AL182=11,AL182=12),4.01,IF(OR(AL182=13,AL182=14,AL182=15),4.13,IF(OR(AL182=16,AL182=17,AL182=18),4.27,4.4)))))))))), IF(AQ182="Ա-1", IF(AL182=0,2.66,IF(AL182=1,2.75,IF(AL182=2,2.83,IF(AL182=3,2.92,IF(OR(AL182=5,AL182=4),3.02,IF(OR(AL182=6,AL182=7),3.11,IF(OR(AL182=8,AL182=9),3.21,IF(OR(AL182=10,AL182=11,AL182=12),3.31,IF(OR(AL182=13,AL182=14,AL182=15),3.42,IF(OR(AL182=16,AL182=17,AL182=18),3.53,3.64)))))))))), IF(AQ182="Ա-2", IF(AL182=0,2.28,IF(AL182=1,2.35,IF(AL182=2,2.43,IF(AL182=3,2.5,IF(OR(AL182=5,AL182=4),2.58,IF(OR(AL182=6,AL182=7),2.66,IF(OR(AL182=8,AL182=9),2.75,IF(OR(AL182=10,AL182=11,AL182=12),2.83,IF(OR(AL182=13,AL182=14,AL182=15),2.92,IF(OR(AL182=16,AL182=17,AL182=18),3.01,3.11)))))))))),IF(AQ182="Ա-3", IF(AL182=0,1.96,IF(AL182=1,2.02,IF(AL182=2,2.08,IF(AL182=3,2.15,IF(OR(AL182=5,AL182=4),2.21,IF(OR(AL182=6,AL182=7),2.28,IF(OR(AL182=8,AL182=9),2.35,IF(OR(AL182=10,AL182=11,AL182=12),2.42,IF(OR(AL182=13,AL182=14,AL182=15),2.5,IF(OR(AL182=16,AL182=17,AL182=18),2.58,2.66)))))))))), IF(AQ182="Կ-1", IF(AL182=0,1.68,IF(AL182=1,1.73,IF(AL182=2,1.79,IF(AL182=3,1.84,IF(OR(AL182=5,AL182=4),1.9,IF(OR(AL182=6,AL182=7),1.96,IF(OR(AL182=8,AL182=9),2.02,IF(OR(AL182=10,AL182=11,AL182=12),2.08,IF(OR(AL182=13,AL182=14,AL182=15),2.14,IF(OR(AL182=16,AL182=17,AL182=18),2.21,2.28)))))))))), IF(AQ182="Կ-2", IF(AL182=0,1.45,IF(AL182=1,1.49,IF(AL182=2,1.54,IF(AL182=3,1.59,IF(OR(AL182=5,AL182=4),1.63,IF(OR(AL182=6,AL182=7),1.68,IF(OR(AL182=8,AL182=9),1.73,IF(OR(AL182=10,AL182=11,AL182=12),1.79,IF(OR(AL182=13,AL182=14,AL182=15),1.84,IF(OR(AL182=16,AL182=17,AL182=18),1.9,1.95)))))))))),IF(AQ182="Կ-3", IF(AL182=0,1.25,IF(AL182=1,1.29,IF(AL182=2,1.33,IF(AL182=3,1.37,IF(OR(AL182=5,AL182=4),1.41,IF(OR(AL182=6,AL182=7),1.45,IF(OR(AL182=8,AL182=9),1.49,IF(OR(AL182=10,AL182=11,AL182=12),1.54,IF(OR(AL182=13,AL182=14,AL182=15),1.58,IF(OR(AL182=16,AL182=17,AL182=18),1.63,1.68)))))))))), "Error"))))))))))))</f>
        <v>1.9</v>
      </c>
      <c r="AN182" s="456">
        <v>83200</v>
      </c>
      <c r="AO182" s="456"/>
      <c r="AP182" s="456"/>
      <c r="AQ182" s="589" t="str">
        <f>+AG182</f>
        <v>Կ-1</v>
      </c>
      <c r="AR182" s="456">
        <f>AN182*AM182</f>
        <v>158080</v>
      </c>
      <c r="AS182" s="590">
        <f>AR182+AO182+AP182</f>
        <v>158080</v>
      </c>
      <c r="AT182" s="590">
        <f>+AS182*13</f>
        <v>2055040</v>
      </c>
    </row>
    <row r="183" spans="2:46" s="587" customFormat="1" ht="54">
      <c r="B183" s="816">
        <v>23</v>
      </c>
      <c r="C183" s="848" t="s">
        <v>2972</v>
      </c>
      <c r="D183" s="824" t="s">
        <v>1961</v>
      </c>
      <c r="E183" s="825">
        <v>2001</v>
      </c>
      <c r="F183" s="826" t="s">
        <v>985</v>
      </c>
      <c r="G183" s="820">
        <v>1</v>
      </c>
      <c r="H183" s="820">
        <v>1</v>
      </c>
      <c r="I183" s="821">
        <f>IF(G183&lt;1,0,IF(M183="Բ-1",IF(H183=0,6.94,IF(H183=1,7.17,IF(H183=2,7.41,IF(H183=3,7.66,IF(OR(H183=5,H183=4),7.92,IF(OR(H183=6,H183=7),8.18,IF(OR(H183=8,H183=9),8.46,IF(OR(H183=10,H183=11,H183=12),8.74,IF(OR(H183=13,H183=14,H183=15),9.03,IF(OR(H183=16,H183=17,H183=18),9.33,9.65)))))))))),IF(M183="Բ-2", IF(H183=0,5.71,IF(H183=1,5.89,IF(H183=2,6.09,IF(H183=3,6.29,IF(OR(H183=5,H183=4),6.5,IF(OR(H183=6,H183=7),6.72,IF(OR(H183=8,H183=9),6.94,IF(OR(H183=10,H183=11,H183=12),7.17,IF(OR(H183=13,H183=14,H183=15),7.41,IF(OR(H183=16,H183=17,H183=18),7.65,7.91)))))))))), IF(M183="Գ-1", IF(H183=0,4.7,IF(H183=1,4.86,IF(H183=2,5.01,IF(H183=3,5.18,IF(OR(H183=5,H183=4),5.35,IF(OR(H183=6,H183=7),5.52,IF(OR(H183=8,H183=9),5.71,IF(OR(H183=10,H183=11,H183=12),5.89,IF(OR(H183=13,H183=14,H183=15),6.09,IF(OR(H183=16,H183=17,H183=18),6.29,6.49)))))))))), IF(M183="Գ-2", IF(H183=0,3.88,IF(H183=1,4.01,IF(H183=2,4.14,IF(H183=3,4.27,IF(OR(H183=5,H183=4),4.41,IF(OR(H183=6,H183=7),4.55,IF(OR(H183=8,H183=9),4.7,IF(OR(H183=10,H183=11,H183=12),4.85,IF(OR(H183=13,H183=14,H183=15),5.01,IF(OR(H183=16,H183=17,H183=18),5.17,5.34)))))))))), IF(M183="Գ-3", IF(H183=0,3.21,IF(H183=1,3.31,IF(H183=2,3.42,IF(H183=3,3.53,IF(OR(H183=5,H183=4),3.64,IF(OR(H183=6,H183=7),3.76,IF(OR(H183=8,H183=9),3.88,IF(OR(H183=10,H183=11,H183=12),4.01,IF(OR(H183=13,H183=14,H183=15),4.13,IF(OR(H183=16,H183=17,H183=18),4.27,4.4)))))))))), IF(M183="Ա-1", IF(H183=0,2.66,IF(H183=1,2.75,IF(H183=2,2.83,IF(H183=3,2.92,IF(OR(H183=5,H183=4),3.02,IF(OR(H183=6,H183=7),3.11,IF(OR(H183=8,H183=9),3.21,IF(OR(H183=10,H183=11,H183=12),3.31,IF(OR(H183=13,H183=14,H183=15),3.42,IF(OR(H183=16,H183=17,H183=18),3.53,3.64)))))))))), IF(M183="Ա-2", IF(H183=0,2.28,IF(H183=1,2.35,IF(H183=2,2.43,IF(H183=3,2.5,IF(OR(H183=5,H183=4),2.58,IF(OR(H183=6,H183=7),2.66,IF(OR(H183=8,H183=9),2.75,IF(OR(H183=10,H183=11,H183=12),2.83,IF(OR(H183=13,H183=14,H183=15),2.92,IF(OR(H183=16,H183=17,H183=18),3.01,3.11)))))))))),IF(M183="Ա-3", IF(H183=0,1.96,IF(H183=1,2.02,IF(H183=2,2.08,IF(H183=3,2.15,IF(OR(H183=5,H183=4),2.21,IF(OR(H183=6,H183=7),2.28,IF(OR(H183=8,H183=9),2.35,IF(OR(H183=10,H183=11,H183=12),2.42,IF(OR(H183=13,H183=14,H183=15),2.5,IF(OR(H183=16,H183=17,H183=18),2.58,2.66)))))))))), IF(M183="Կ-1", IF(H183=0,1.68,IF(H183=1,1.73,IF(H183=2,1.79,IF(H183=3,1.84,IF(OR(H183=5,H183=4),1.9,IF(OR(H183=6,H183=7),1.96,IF(OR(H183=8,H183=9),2.02,IF(OR(H183=10,H183=11,H183=12),2.08,IF(OR(H183=13,H183=14,H183=15),2.14,IF(OR(H183=16,H183=17,H183=18),2.21,2.28)))))))))), IF(M183="Կ-2", IF(H183=0,1.45,IF(H183=1,1.49,IF(H183=2,1.54,IF(H183=3,1.59,IF(OR(H183=5,H183=4),1.63,IF(OR(H183=6,H183=7),1.68,IF(OR(H183=8,H183=9),1.73,IF(OR(H183=10,H183=11,H183=12),1.79,IF(OR(H183=13,H183=14,H183=15),1.84,IF(OR(H183=16,H183=17,H183=18),1.9,1.95)))))))))),IF(M183="Կ-3", IF(H183=0,1.25,IF(H183=1,1.29,IF(H183=2,1.33,IF(H183=3,1.37,IF(OR(H183=5,H183=4),1.41,IF(OR(H183=6,H183=7),1.45,IF(OR(H183=8,H183=9),1.49,IF(OR(H183=10,H183=11,H183=12),1.54,IF(OR(H183=13,H183=14,H183=15),1.58,IF(OR(H183=16,H183=17,H183=18),1.63,1.68)))))))))), "Error"))))))))))))</f>
        <v>1.73</v>
      </c>
      <c r="J183" s="799">
        <v>83200</v>
      </c>
      <c r="K183" s="799"/>
      <c r="L183" s="799"/>
      <c r="M183" s="822" t="s">
        <v>86</v>
      </c>
      <c r="N183" s="799">
        <f>J183*I183</f>
        <v>143936</v>
      </c>
      <c r="O183" s="823">
        <f>I183*J183+K183+L183</f>
        <v>143936</v>
      </c>
      <c r="P183" s="823">
        <f>+O183*13</f>
        <v>1871168</v>
      </c>
      <c r="Q183" s="592">
        <f>+G183</f>
        <v>1</v>
      </c>
      <c r="R183" s="592">
        <f>+H183+1</f>
        <v>2</v>
      </c>
      <c r="S183" s="588">
        <f>IF(Q183&lt;1,0,IF(W183="Բ-1",IF(R183=0,6.94,IF(R183=1,7.17,IF(R183=2,7.41,IF(R183=3,7.66,IF(OR(R183=5,R183=4),7.92,IF(OR(R183=6,R183=7),8.18,IF(OR(R183=8,R183=9),8.46,IF(OR(R183=10,R183=11,R183=12),8.74,IF(OR(R183=13,R183=14,R183=15),9.03,IF(OR(R183=16,R183=17,R183=18),9.33,9.65)))))))))),IF(W183="Բ-2", IF(R183=0,5.71,IF(R183=1,5.89,IF(R183=2,6.09,IF(R183=3,6.29,IF(OR(R183=5,R183=4),6.5,IF(OR(R183=6,R183=7),6.72,IF(OR(R183=8,R183=9),6.94,IF(OR(R183=10,R183=11,R183=12),7.17,IF(OR(R183=13,R183=14,R183=15),7.41,IF(OR(R183=16,R183=17,R183=18),7.65,7.91)))))))))), IF(W183="Գ-1", IF(R183=0,4.7,IF(R183=1,4.86,IF(R183=2,5.01,IF(R183=3,5.18,IF(OR(R183=5,R183=4),5.35,IF(OR(R183=6,R183=7),5.52,IF(OR(R183=8,R183=9),5.71,IF(OR(R183=10,R183=11,R183=12),5.89,IF(OR(R183=13,R183=14,R183=15),6.09,IF(OR(R183=16,R183=17,R183=18),6.29,6.49)))))))))), IF(W183="Գ-2", IF(R183=0,3.88,IF(R183=1,4.01,IF(R183=2,4.14,IF(R183=3,4.27,IF(OR(R183=5,R183=4),4.41,IF(OR(R183=6,R183=7),4.55,IF(OR(R183=8,R183=9),4.7,IF(OR(R183=10,R183=11,R183=12),4.85,IF(OR(R183=13,R183=14,R183=15),5.01,IF(OR(R183=16,R183=17,R183=18),5.17,5.34)))))))))), IF(W183="Գ-3", IF(R183=0,3.21,IF(R183=1,3.31,IF(R183=2,3.42,IF(R183=3,3.53,IF(OR(R183=5,R183=4),3.64,IF(OR(R183=6,R183=7),3.76,IF(OR(R183=8,R183=9),3.88,IF(OR(R183=10,R183=11,R183=12),4.01,IF(OR(R183=13,R183=14,R183=15),4.13,IF(OR(R183=16,R183=17,R183=18),4.27,4.4)))))))))), IF(W183="Ա-1", IF(R183=0,2.66,IF(R183=1,2.75,IF(R183=2,2.83,IF(R183=3,2.92,IF(OR(R183=5,R183=4),3.02,IF(OR(R183=6,R183=7),3.11,IF(OR(R183=8,R183=9),3.21,IF(OR(R183=10,R183=11,R183=12),3.31,IF(OR(R183=13,R183=14,R183=15),3.42,IF(OR(R183=16,R183=17,R183=18),3.53,3.64)))))))))), IF(W183="Ա-2", IF(R183=0,2.28,IF(R183=1,2.35,IF(R183=2,2.43,IF(R183=3,2.5,IF(OR(R183=5,R183=4),2.58,IF(OR(R183=6,R183=7),2.66,IF(OR(R183=8,R183=9),2.75,IF(OR(R183=10,R183=11,R183=12),2.83,IF(OR(R183=13,R183=14,R183=15),2.92,IF(OR(R183=16,R183=17,R183=18),3.01,3.11)))))))))),IF(W183="Ա-3", IF(R183=0,1.96,IF(R183=1,2.02,IF(R183=2,2.08,IF(R183=3,2.15,IF(OR(R183=5,R183=4),2.21,IF(OR(R183=6,R183=7),2.28,IF(OR(R183=8,R183=9),2.35,IF(OR(R183=10,R183=11,R183=12),2.42,IF(OR(R183=13,R183=14,R183=15),2.5,IF(OR(R183=16,R183=17,R183=18),2.58,2.66)))))))))), IF(W183="Կ-1", IF(R183=0,1.68,IF(R183=1,1.73,IF(R183=2,1.79,IF(R183=3,1.84,IF(OR(R183=5,R183=4),1.9,IF(OR(R183=6,R183=7),1.96,IF(OR(R183=8,R183=9),2.02,IF(OR(R183=10,R183=11,R183=12),2.08,IF(OR(R183=13,R183=14,R183=15),2.14,IF(OR(R183=16,R183=17,R183=18),2.21,2.28)))))))))), IF(W183="Կ-2", IF(R183=0,1.45,IF(R183=1,1.49,IF(R183=2,1.54,IF(R183=3,1.59,IF(OR(R183=5,R183=4),1.63,IF(OR(R183=6,R183=7),1.68,IF(OR(R183=8,R183=9),1.73,IF(OR(R183=10,R183=11,R183=12),1.79,IF(OR(R183=13,R183=14,R183=15),1.84,IF(OR(R183=16,R183=17,R183=18),1.9,1.95)))))))))),IF(W183="Կ-3", IF(R183=0,1.25,IF(R183=1,1.29,IF(R183=2,1.33,IF(R183=3,1.37,IF(OR(R183=5,R183=4),1.41,IF(OR(R183=6,R183=7),1.45,IF(OR(R183=8,R183=9),1.49,IF(OR(R183=10,R183=11,R183=12),1.54,IF(OR(R183=13,R183=14,R183=15),1.58,IF(OR(R183=16,R183=17,R183=18),1.63,1.68)))))))))), "Error"))))))))))))</f>
        <v>1.79</v>
      </c>
      <c r="T183" s="456">
        <v>83200</v>
      </c>
      <c r="U183" s="509"/>
      <c r="V183" s="456"/>
      <c r="W183" s="589" t="str">
        <f>+M183</f>
        <v>Կ-1</v>
      </c>
      <c r="X183" s="456">
        <f>T183*S183</f>
        <v>148928</v>
      </c>
      <c r="Y183" s="590">
        <f>+U183+V183+X183</f>
        <v>148928</v>
      </c>
      <c r="Z183" s="590">
        <f>+Y183*13</f>
        <v>1936064</v>
      </c>
      <c r="AA183" s="592">
        <f>+Q183</f>
        <v>1</v>
      </c>
      <c r="AB183" s="592">
        <f>+R183+1</f>
        <v>3</v>
      </c>
      <c r="AC183" s="588">
        <f>IF(AA183&lt;1,0,IF(AG183="Բ-1",IF(AB183=0,6.94,IF(AB183=1,7.17,IF(AB183=2,7.41,IF(AB183=3,7.66,IF(OR(AB183=5,AB183=4),7.92,IF(OR(AB183=6,AB183=7),8.18,IF(OR(AB183=8,AB183=9),8.46,IF(OR(AB183=10,AB183=11,AB183=12),8.74,IF(OR(AB183=13,AB183=14,AB183=15),9.03,IF(OR(AB183=16,AB183=17,AB183=18),9.33,9.65)))))))))),IF(AG183="Բ-2", IF(AB183=0,5.71,IF(AB183=1,5.89,IF(AB183=2,6.09,IF(AB183=3,6.29,IF(OR(AB183=5,AB183=4),6.5,IF(OR(AB183=6,AB183=7),6.72,IF(OR(AB183=8,AB183=9),6.94,IF(OR(AB183=10,AB183=11,AB183=12),7.17,IF(OR(AB183=13,AB183=14,AB183=15),7.41,IF(OR(AB183=16,AB183=17,AB183=18),7.65,7.91)))))))))), IF(AG183="Գ-1", IF(AB183=0,4.7,IF(AB183=1,4.86,IF(AB183=2,5.01,IF(AB183=3,5.18,IF(OR(AB183=5,AB183=4),5.35,IF(OR(AB183=6,AB183=7),5.52,IF(OR(AB183=8,AB183=9),5.71,IF(OR(AB183=10,AB183=11,AB183=12),5.89,IF(OR(AB183=13,AB183=14,AB183=15),6.09,IF(OR(AB183=16,AB183=17,AB183=18),6.29,6.49)))))))))), IF(AG183="Գ-2", IF(AB183=0,3.88,IF(AB183=1,4.01,IF(AB183=2,4.14,IF(AB183=3,4.27,IF(OR(AB183=5,AB183=4),4.41,IF(OR(AB183=6,AB183=7),4.55,IF(OR(AB183=8,AB183=9),4.7,IF(OR(AB183=10,AB183=11,AB183=12),4.85,IF(OR(AB183=13,AB183=14,AB183=15),5.01,IF(OR(AB183=16,AB183=17,AB183=18),5.17,5.34)))))))))), IF(AG183="Գ-3", IF(AB183=0,3.21,IF(AB183=1,3.31,IF(AB183=2,3.42,IF(AB183=3,3.53,IF(OR(AB183=5,AB183=4),3.64,IF(OR(AB183=6,AB183=7),3.76,IF(OR(AB183=8,AB183=9),3.88,IF(OR(AB183=10,AB183=11,AB183=12),4.01,IF(OR(AB183=13,AB183=14,AB183=15),4.13,IF(OR(AB183=16,AB183=17,AB183=18),4.27,4.4)))))))))), IF(AG183="Ա-1", IF(AB183=0,2.66,IF(AB183=1,2.75,IF(AB183=2,2.83,IF(AB183=3,2.92,IF(OR(AB183=5,AB183=4),3.02,IF(OR(AB183=6,AB183=7),3.11,IF(OR(AB183=8,AB183=9),3.21,IF(OR(AB183=10,AB183=11,AB183=12),3.31,IF(OR(AB183=13,AB183=14,AB183=15),3.42,IF(OR(AB183=16,AB183=17,AB183=18),3.53,3.64)))))))))), IF(AG183="Ա-2", IF(AB183=0,2.28,IF(AB183=1,2.35,IF(AB183=2,2.43,IF(AB183=3,2.5,IF(OR(AB183=5,AB183=4),2.58,IF(OR(AB183=6,AB183=7),2.66,IF(OR(AB183=8,AB183=9),2.75,IF(OR(AB183=10,AB183=11,AB183=12),2.83,IF(OR(AB183=13,AB183=14,AB183=15),2.92,IF(OR(AB183=16,AB183=17,AB183=18),3.01,3.11)))))))))),IF(AG183="Ա-3", IF(AB183=0,1.96,IF(AB183=1,2.02,IF(AB183=2,2.08,IF(AB183=3,2.15,IF(OR(AB183=5,AB183=4),2.21,IF(OR(AB183=6,AB183=7),2.28,IF(OR(AB183=8,AB183=9),2.35,IF(OR(AB183=10,AB183=11,AB183=12),2.42,IF(OR(AB183=13,AB183=14,AB183=15),2.5,IF(OR(AB183=16,AB183=17,AB183=18),2.58,2.66)))))))))), IF(AG183="Կ-1", IF(AB183=0,1.68,IF(AB183=1,1.73,IF(AB183=2,1.79,IF(AB183=3,1.84,IF(OR(AB183=5,AB183=4),1.9,IF(OR(AB183=6,AB183=7),1.96,IF(OR(AB183=8,AB183=9),2.02,IF(OR(AB183=10,AB183=11,AB183=12),2.08,IF(OR(AB183=13,AB183=14,AB183=15),2.14,IF(OR(AB183=16,AB183=17,AB183=18),2.21,2.28)))))))))), IF(AG183="Կ-2", IF(AB183=0,1.45,IF(AB183=1,1.49,IF(AB183=2,1.54,IF(AB183=3,1.59,IF(OR(AB183=5,AB183=4),1.63,IF(OR(AB183=6,AB183=7),1.68,IF(OR(AB183=8,AB183=9),1.73,IF(OR(AB183=10,AB183=11,AB183=12),1.79,IF(OR(AB183=13,AB183=14,AB183=15),1.84,IF(OR(AB183=16,AB183=17,AB183=18),1.9,1.95)))))))))),IF(AG183="Կ-3", IF(AB183=0,1.25,IF(AB183=1,1.29,IF(AB183=2,1.33,IF(AB183=3,1.37,IF(OR(AB183=5,AB183=4),1.41,IF(OR(AB183=6,AB183=7),1.45,IF(OR(AB183=8,AB183=9),1.49,IF(OR(AB183=10,AB183=11,AB183=12),1.54,IF(OR(AB183=13,AB183=14,AB183=15),1.58,IF(OR(AB183=16,AB183=17,AB183=18),1.63,1.68)))))))))), "Error"))))))))))))</f>
        <v>1.84</v>
      </c>
      <c r="AD183" s="456">
        <v>83200</v>
      </c>
      <c r="AE183" s="509"/>
      <c r="AF183" s="456"/>
      <c r="AG183" s="589" t="str">
        <f>+W183</f>
        <v>Կ-1</v>
      </c>
      <c r="AH183" s="456">
        <f>AD183*AC183</f>
        <v>153088</v>
      </c>
      <c r="AI183" s="590">
        <f>AH183+AE183+AF183</f>
        <v>153088</v>
      </c>
      <c r="AJ183" s="590">
        <f>+AI183*13</f>
        <v>1990144</v>
      </c>
      <c r="AK183" s="592">
        <f>+AA183</f>
        <v>1</v>
      </c>
      <c r="AL183" s="592">
        <f>+AB183+1</f>
        <v>4</v>
      </c>
      <c r="AM183" s="588">
        <f>IF(AK183&lt;1,0,IF(AQ183="Բ-1",IF(AL183=0,6.94,IF(AL183=1,7.17,IF(AL183=2,7.41,IF(AL183=3,7.66,IF(OR(AL183=5,AL183=4),7.92,IF(OR(AL183=6,AL183=7),8.18,IF(OR(AL183=8,AL183=9),8.46,IF(OR(AL183=10,AL183=11,AL183=12),8.74,IF(OR(AL183=13,AL183=14,AL183=15),9.03,IF(OR(AL183=16,AL183=17,AL183=18),9.33,9.65)))))))))),IF(AQ183="Բ-2", IF(AL183=0,5.71,IF(AL183=1,5.89,IF(AL183=2,6.09,IF(AL183=3,6.29,IF(OR(AL183=5,AL183=4),6.5,IF(OR(AL183=6,AL183=7),6.72,IF(OR(AL183=8,AL183=9),6.94,IF(OR(AL183=10,AL183=11,AL183=12),7.17,IF(OR(AL183=13,AL183=14,AL183=15),7.41,IF(OR(AL183=16,AL183=17,AL183=18),7.65,7.91)))))))))), IF(AQ183="Գ-1", IF(AL183=0,4.7,IF(AL183=1,4.86,IF(AL183=2,5.01,IF(AL183=3,5.18,IF(OR(AL183=5,AL183=4),5.35,IF(OR(AL183=6,AL183=7),5.52,IF(OR(AL183=8,AL183=9),5.71,IF(OR(AL183=10,AL183=11,AL183=12),5.89,IF(OR(AL183=13,AL183=14,AL183=15),6.09,IF(OR(AL183=16,AL183=17,AL183=18),6.29,6.49)))))))))), IF(AQ183="Գ-2", IF(AL183=0,3.88,IF(AL183=1,4.01,IF(AL183=2,4.14,IF(AL183=3,4.27,IF(OR(AL183=5,AL183=4),4.41,IF(OR(AL183=6,AL183=7),4.55,IF(OR(AL183=8,AL183=9),4.7,IF(OR(AL183=10,AL183=11,AL183=12),4.85,IF(OR(AL183=13,AL183=14,AL183=15),5.01,IF(OR(AL183=16,AL183=17,AL183=18),5.17,5.34)))))))))), IF(AQ183="Գ-3", IF(AL183=0,3.21,IF(AL183=1,3.31,IF(AL183=2,3.42,IF(AL183=3,3.53,IF(OR(AL183=5,AL183=4),3.64,IF(OR(AL183=6,AL183=7),3.76,IF(OR(AL183=8,AL183=9),3.88,IF(OR(AL183=10,AL183=11,AL183=12),4.01,IF(OR(AL183=13,AL183=14,AL183=15),4.13,IF(OR(AL183=16,AL183=17,AL183=18),4.27,4.4)))))))))), IF(AQ183="Ա-1", IF(AL183=0,2.66,IF(AL183=1,2.75,IF(AL183=2,2.83,IF(AL183=3,2.92,IF(OR(AL183=5,AL183=4),3.02,IF(OR(AL183=6,AL183=7),3.11,IF(OR(AL183=8,AL183=9),3.21,IF(OR(AL183=10,AL183=11,AL183=12),3.31,IF(OR(AL183=13,AL183=14,AL183=15),3.42,IF(OR(AL183=16,AL183=17,AL183=18),3.53,3.64)))))))))), IF(AQ183="Ա-2", IF(AL183=0,2.28,IF(AL183=1,2.35,IF(AL183=2,2.43,IF(AL183=3,2.5,IF(OR(AL183=5,AL183=4),2.58,IF(OR(AL183=6,AL183=7),2.66,IF(OR(AL183=8,AL183=9),2.75,IF(OR(AL183=10,AL183=11,AL183=12),2.83,IF(OR(AL183=13,AL183=14,AL183=15),2.92,IF(OR(AL183=16,AL183=17,AL183=18),3.01,3.11)))))))))),IF(AQ183="Ա-3", IF(AL183=0,1.96,IF(AL183=1,2.02,IF(AL183=2,2.08,IF(AL183=3,2.15,IF(OR(AL183=5,AL183=4),2.21,IF(OR(AL183=6,AL183=7),2.28,IF(OR(AL183=8,AL183=9),2.35,IF(OR(AL183=10,AL183=11,AL183=12),2.42,IF(OR(AL183=13,AL183=14,AL183=15),2.5,IF(OR(AL183=16,AL183=17,AL183=18),2.58,2.66)))))))))), IF(AQ183="Կ-1", IF(AL183=0,1.68,IF(AL183=1,1.73,IF(AL183=2,1.79,IF(AL183=3,1.84,IF(OR(AL183=5,AL183=4),1.9,IF(OR(AL183=6,AL183=7),1.96,IF(OR(AL183=8,AL183=9),2.02,IF(OR(AL183=10,AL183=11,AL183=12),2.08,IF(OR(AL183=13,AL183=14,AL183=15),2.14,IF(OR(AL183=16,AL183=17,AL183=18),2.21,2.28)))))))))), IF(AQ183="Կ-2", IF(AL183=0,1.45,IF(AL183=1,1.49,IF(AL183=2,1.54,IF(AL183=3,1.59,IF(OR(AL183=5,AL183=4),1.63,IF(OR(AL183=6,AL183=7),1.68,IF(OR(AL183=8,AL183=9),1.73,IF(OR(AL183=10,AL183=11,AL183=12),1.79,IF(OR(AL183=13,AL183=14,AL183=15),1.84,IF(OR(AL183=16,AL183=17,AL183=18),1.9,1.95)))))))))),IF(AQ183="Կ-3", IF(AL183=0,1.25,IF(AL183=1,1.29,IF(AL183=2,1.33,IF(AL183=3,1.37,IF(OR(AL183=5,AL183=4),1.41,IF(OR(AL183=6,AL183=7),1.45,IF(OR(AL183=8,AL183=9),1.49,IF(OR(AL183=10,AL183=11,AL183=12),1.54,IF(OR(AL183=13,AL183=14,AL183=15),1.58,IF(OR(AL183=16,AL183=17,AL183=18),1.63,1.68)))))))))), "Error"))))))))))))</f>
        <v>1.9</v>
      </c>
      <c r="AN183" s="456">
        <v>83200</v>
      </c>
      <c r="AO183" s="509"/>
      <c r="AP183" s="456"/>
      <c r="AQ183" s="589" t="str">
        <f>+AG183</f>
        <v>Կ-1</v>
      </c>
      <c r="AR183" s="456">
        <f>AN183*AM183</f>
        <v>158080</v>
      </c>
      <c r="AS183" s="590">
        <f>AR183+AO183+AP183</f>
        <v>158080</v>
      </c>
      <c r="AT183" s="590">
        <f>+AS183*13</f>
        <v>2055040</v>
      </c>
    </row>
    <row r="184" spans="2:46" s="587" customFormat="1" ht="54">
      <c r="B184" s="816">
        <v>24</v>
      </c>
      <c r="C184" s="848" t="s">
        <v>2973</v>
      </c>
      <c r="D184" s="824" t="s">
        <v>1960</v>
      </c>
      <c r="E184" s="825">
        <v>2002</v>
      </c>
      <c r="F184" s="826" t="s">
        <v>985</v>
      </c>
      <c r="G184" s="820">
        <v>1</v>
      </c>
      <c r="H184" s="820">
        <v>1</v>
      </c>
      <c r="I184" s="821">
        <f t="shared" si="87"/>
        <v>1.73</v>
      </c>
      <c r="J184" s="799">
        <v>83200</v>
      </c>
      <c r="K184" s="799"/>
      <c r="L184" s="799"/>
      <c r="M184" s="822" t="s">
        <v>86</v>
      </c>
      <c r="N184" s="799">
        <f t="shared" si="88"/>
        <v>143936</v>
      </c>
      <c r="O184" s="823">
        <f t="shared" si="89"/>
        <v>143936</v>
      </c>
      <c r="P184" s="823">
        <f t="shared" si="90"/>
        <v>1871168</v>
      </c>
      <c r="Q184" s="592">
        <f t="shared" si="91"/>
        <v>1</v>
      </c>
      <c r="R184" s="592">
        <f t="shared" si="92"/>
        <v>2</v>
      </c>
      <c r="S184" s="588">
        <f t="shared" si="93"/>
        <v>1.79</v>
      </c>
      <c r="T184" s="456">
        <v>83200</v>
      </c>
      <c r="U184" s="509"/>
      <c r="V184" s="456"/>
      <c r="W184" s="589" t="str">
        <f t="shared" si="94"/>
        <v>Կ-1</v>
      </c>
      <c r="X184" s="456">
        <f t="shared" si="95"/>
        <v>148928</v>
      </c>
      <c r="Y184" s="590">
        <f t="shared" si="96"/>
        <v>148928</v>
      </c>
      <c r="Z184" s="590">
        <f t="shared" si="97"/>
        <v>1936064</v>
      </c>
      <c r="AA184" s="592">
        <f t="shared" si="98"/>
        <v>1</v>
      </c>
      <c r="AB184" s="592">
        <f t="shared" si="99"/>
        <v>3</v>
      </c>
      <c r="AC184" s="588">
        <f t="shared" si="100"/>
        <v>1.84</v>
      </c>
      <c r="AD184" s="456">
        <v>83200</v>
      </c>
      <c r="AE184" s="509"/>
      <c r="AF184" s="456"/>
      <c r="AG184" s="589" t="str">
        <f t="shared" si="101"/>
        <v>Կ-1</v>
      </c>
      <c r="AH184" s="456">
        <f t="shared" si="102"/>
        <v>153088</v>
      </c>
      <c r="AI184" s="590">
        <f t="shared" si="103"/>
        <v>153088</v>
      </c>
      <c r="AJ184" s="590">
        <f t="shared" si="104"/>
        <v>1990144</v>
      </c>
      <c r="AK184" s="592">
        <f t="shared" si="105"/>
        <v>1</v>
      </c>
      <c r="AL184" s="592">
        <f t="shared" si="106"/>
        <v>4</v>
      </c>
      <c r="AM184" s="588">
        <f t="shared" si="107"/>
        <v>1.9</v>
      </c>
      <c r="AN184" s="456">
        <v>83200</v>
      </c>
      <c r="AO184" s="509"/>
      <c r="AP184" s="456"/>
      <c r="AQ184" s="589" t="str">
        <f t="shared" si="108"/>
        <v>Կ-1</v>
      </c>
      <c r="AR184" s="456">
        <f t="shared" si="109"/>
        <v>158080</v>
      </c>
      <c r="AS184" s="590">
        <f t="shared" si="110"/>
        <v>158080</v>
      </c>
      <c r="AT184" s="590">
        <f t="shared" si="111"/>
        <v>2055040</v>
      </c>
    </row>
    <row r="185" spans="2:46" s="587" customFormat="1" ht="54">
      <c r="B185" s="816">
        <v>25</v>
      </c>
      <c r="C185" s="848" t="s">
        <v>772</v>
      </c>
      <c r="D185" s="824" t="s">
        <v>1960</v>
      </c>
      <c r="E185" s="825">
        <v>2002</v>
      </c>
      <c r="F185" s="826" t="s">
        <v>985</v>
      </c>
      <c r="G185" s="820">
        <v>1</v>
      </c>
      <c r="H185" s="820">
        <v>1</v>
      </c>
      <c r="I185" s="821">
        <f t="shared" si="87"/>
        <v>1.73</v>
      </c>
      <c r="J185" s="799">
        <v>83200</v>
      </c>
      <c r="K185" s="799"/>
      <c r="L185" s="799"/>
      <c r="M185" s="822" t="s">
        <v>86</v>
      </c>
      <c r="N185" s="799">
        <f t="shared" si="88"/>
        <v>143936</v>
      </c>
      <c r="O185" s="823">
        <f t="shared" si="89"/>
        <v>143936</v>
      </c>
      <c r="P185" s="823">
        <f t="shared" si="90"/>
        <v>1871168</v>
      </c>
      <c r="Q185" s="592">
        <f t="shared" si="91"/>
        <v>1</v>
      </c>
      <c r="R185" s="592">
        <f t="shared" si="92"/>
        <v>2</v>
      </c>
      <c r="S185" s="588">
        <f t="shared" si="93"/>
        <v>1.79</v>
      </c>
      <c r="T185" s="456">
        <v>83200</v>
      </c>
      <c r="U185" s="509"/>
      <c r="V185" s="456"/>
      <c r="W185" s="589" t="str">
        <f t="shared" si="94"/>
        <v>Կ-1</v>
      </c>
      <c r="X185" s="456">
        <f t="shared" si="95"/>
        <v>148928</v>
      </c>
      <c r="Y185" s="590">
        <f t="shared" si="96"/>
        <v>148928</v>
      </c>
      <c r="Z185" s="590">
        <f t="shared" si="97"/>
        <v>1936064</v>
      </c>
      <c r="AA185" s="592">
        <f t="shared" si="98"/>
        <v>1</v>
      </c>
      <c r="AB185" s="592">
        <f t="shared" si="99"/>
        <v>3</v>
      </c>
      <c r="AC185" s="588">
        <f t="shared" si="100"/>
        <v>1.84</v>
      </c>
      <c r="AD185" s="456">
        <v>83200</v>
      </c>
      <c r="AE185" s="509"/>
      <c r="AF185" s="456"/>
      <c r="AG185" s="589" t="str">
        <f t="shared" si="101"/>
        <v>Կ-1</v>
      </c>
      <c r="AH185" s="456">
        <f t="shared" si="102"/>
        <v>153088</v>
      </c>
      <c r="AI185" s="590">
        <f t="shared" si="103"/>
        <v>153088</v>
      </c>
      <c r="AJ185" s="590">
        <f t="shared" si="104"/>
        <v>1990144</v>
      </c>
      <c r="AK185" s="592">
        <f t="shared" si="105"/>
        <v>1</v>
      </c>
      <c r="AL185" s="592">
        <f t="shared" si="106"/>
        <v>4</v>
      </c>
      <c r="AM185" s="588">
        <f t="shared" si="107"/>
        <v>1.9</v>
      </c>
      <c r="AN185" s="456">
        <v>83200</v>
      </c>
      <c r="AO185" s="509"/>
      <c r="AP185" s="456"/>
      <c r="AQ185" s="589" t="str">
        <f t="shared" si="108"/>
        <v>Կ-1</v>
      </c>
      <c r="AR185" s="456">
        <f t="shared" si="109"/>
        <v>158080</v>
      </c>
      <c r="AS185" s="590">
        <f t="shared" si="110"/>
        <v>158080</v>
      </c>
      <c r="AT185" s="590">
        <f t="shared" si="111"/>
        <v>2055040</v>
      </c>
    </row>
    <row r="186" spans="2:46" s="587" customFormat="1" ht="54">
      <c r="B186" s="816">
        <v>26</v>
      </c>
      <c r="C186" s="848" t="s">
        <v>2390</v>
      </c>
      <c r="D186" s="824" t="s">
        <v>1960</v>
      </c>
      <c r="E186" s="825">
        <v>2002</v>
      </c>
      <c r="F186" s="826" t="s">
        <v>985</v>
      </c>
      <c r="G186" s="820">
        <v>1</v>
      </c>
      <c r="H186" s="820">
        <v>1</v>
      </c>
      <c r="I186" s="821">
        <f t="shared" si="87"/>
        <v>1.73</v>
      </c>
      <c r="J186" s="799">
        <v>83200</v>
      </c>
      <c r="K186" s="799"/>
      <c r="L186" s="799"/>
      <c r="M186" s="822" t="s">
        <v>86</v>
      </c>
      <c r="N186" s="799">
        <f t="shared" si="88"/>
        <v>143936</v>
      </c>
      <c r="O186" s="823">
        <f t="shared" si="89"/>
        <v>143936</v>
      </c>
      <c r="P186" s="823">
        <f t="shared" si="90"/>
        <v>1871168</v>
      </c>
      <c r="Q186" s="592">
        <f t="shared" si="91"/>
        <v>1</v>
      </c>
      <c r="R186" s="592">
        <f t="shared" si="92"/>
        <v>2</v>
      </c>
      <c r="S186" s="588">
        <f t="shared" si="93"/>
        <v>1.79</v>
      </c>
      <c r="T186" s="456">
        <v>83200</v>
      </c>
      <c r="U186" s="456"/>
      <c r="V186" s="456"/>
      <c r="W186" s="589" t="str">
        <f t="shared" si="94"/>
        <v>Կ-1</v>
      </c>
      <c r="X186" s="456">
        <f t="shared" si="95"/>
        <v>148928</v>
      </c>
      <c r="Y186" s="590">
        <f t="shared" si="96"/>
        <v>148928</v>
      </c>
      <c r="Z186" s="590">
        <f t="shared" si="97"/>
        <v>1936064</v>
      </c>
      <c r="AA186" s="592">
        <f t="shared" si="98"/>
        <v>1</v>
      </c>
      <c r="AB186" s="592">
        <f t="shared" si="99"/>
        <v>3</v>
      </c>
      <c r="AC186" s="588">
        <f t="shared" si="100"/>
        <v>1.84</v>
      </c>
      <c r="AD186" s="456">
        <v>83200</v>
      </c>
      <c r="AE186" s="456"/>
      <c r="AF186" s="456"/>
      <c r="AG186" s="589" t="str">
        <f t="shared" si="101"/>
        <v>Կ-1</v>
      </c>
      <c r="AH186" s="456">
        <f t="shared" si="102"/>
        <v>153088</v>
      </c>
      <c r="AI186" s="590">
        <f t="shared" si="103"/>
        <v>153088</v>
      </c>
      <c r="AJ186" s="590">
        <f t="shared" si="104"/>
        <v>1990144</v>
      </c>
      <c r="AK186" s="592">
        <f t="shared" si="105"/>
        <v>1</v>
      </c>
      <c r="AL186" s="592">
        <f t="shared" si="106"/>
        <v>4</v>
      </c>
      <c r="AM186" s="588">
        <f t="shared" si="107"/>
        <v>1.9</v>
      </c>
      <c r="AN186" s="456">
        <v>83200</v>
      </c>
      <c r="AO186" s="456"/>
      <c r="AP186" s="456"/>
      <c r="AQ186" s="589" t="str">
        <f t="shared" si="108"/>
        <v>Կ-1</v>
      </c>
      <c r="AR186" s="456">
        <f t="shared" si="109"/>
        <v>158080</v>
      </c>
      <c r="AS186" s="590">
        <f t="shared" si="110"/>
        <v>158080</v>
      </c>
      <c r="AT186" s="590">
        <f t="shared" si="111"/>
        <v>2055040</v>
      </c>
    </row>
    <row r="187" spans="2:46" s="587" customFormat="1" ht="27" customHeight="1">
      <c r="B187" s="816">
        <v>27</v>
      </c>
      <c r="C187" s="848" t="s">
        <v>102</v>
      </c>
      <c r="D187" s="794" t="s">
        <v>1960</v>
      </c>
      <c r="E187" s="796">
        <v>1971</v>
      </c>
      <c r="F187" s="795" t="s">
        <v>218</v>
      </c>
      <c r="G187" s="820">
        <v>1</v>
      </c>
      <c r="H187" s="820">
        <v>18</v>
      </c>
      <c r="I187" s="821">
        <f t="shared" si="87"/>
        <v>5.17</v>
      </c>
      <c r="J187" s="799">
        <v>83200</v>
      </c>
      <c r="K187" s="799"/>
      <c r="L187" s="799"/>
      <c r="M187" s="822" t="s">
        <v>83</v>
      </c>
      <c r="N187" s="799">
        <f t="shared" si="88"/>
        <v>430144</v>
      </c>
      <c r="O187" s="823">
        <f t="shared" si="89"/>
        <v>430144</v>
      </c>
      <c r="P187" s="823">
        <f t="shared" si="90"/>
        <v>5591872</v>
      </c>
      <c r="Q187" s="592">
        <f t="shared" si="91"/>
        <v>1</v>
      </c>
      <c r="R187" s="592">
        <f t="shared" si="92"/>
        <v>19</v>
      </c>
      <c r="S187" s="588">
        <f t="shared" si="93"/>
        <v>5.34</v>
      </c>
      <c r="T187" s="456">
        <v>83200</v>
      </c>
      <c r="U187" s="456"/>
      <c r="V187" s="456"/>
      <c r="W187" s="589" t="str">
        <f t="shared" si="94"/>
        <v>Գ-2</v>
      </c>
      <c r="X187" s="456">
        <f t="shared" si="95"/>
        <v>444288</v>
      </c>
      <c r="Y187" s="590">
        <f t="shared" si="96"/>
        <v>444288</v>
      </c>
      <c r="Z187" s="590">
        <f t="shared" si="97"/>
        <v>5775744</v>
      </c>
      <c r="AA187" s="592">
        <f t="shared" si="98"/>
        <v>1</v>
      </c>
      <c r="AB187" s="592">
        <f t="shared" si="99"/>
        <v>20</v>
      </c>
      <c r="AC187" s="588">
        <f t="shared" si="100"/>
        <v>5.34</v>
      </c>
      <c r="AD187" s="456">
        <v>83200</v>
      </c>
      <c r="AE187" s="456"/>
      <c r="AF187" s="456"/>
      <c r="AG187" s="589" t="str">
        <f t="shared" si="101"/>
        <v>Գ-2</v>
      </c>
      <c r="AH187" s="456">
        <f t="shared" si="102"/>
        <v>444288</v>
      </c>
      <c r="AI187" s="590">
        <f t="shared" si="103"/>
        <v>444288</v>
      </c>
      <c r="AJ187" s="590">
        <f t="shared" si="104"/>
        <v>5775744</v>
      </c>
      <c r="AK187" s="592">
        <f t="shared" si="105"/>
        <v>1</v>
      </c>
      <c r="AL187" s="592">
        <f t="shared" si="106"/>
        <v>21</v>
      </c>
      <c r="AM187" s="588">
        <f t="shared" si="107"/>
        <v>5.34</v>
      </c>
      <c r="AN187" s="456">
        <v>83200</v>
      </c>
      <c r="AO187" s="456"/>
      <c r="AP187" s="456"/>
      <c r="AQ187" s="589" t="str">
        <f t="shared" si="108"/>
        <v>Գ-2</v>
      </c>
      <c r="AR187" s="456">
        <f t="shared" si="109"/>
        <v>444288</v>
      </c>
      <c r="AS187" s="590">
        <f t="shared" si="110"/>
        <v>444288</v>
      </c>
      <c r="AT187" s="590">
        <f t="shared" si="111"/>
        <v>5775744</v>
      </c>
    </row>
    <row r="188" spans="2:46" s="587" customFormat="1" ht="13.5">
      <c r="B188" s="816">
        <v>28</v>
      </c>
      <c r="C188" s="848" t="s">
        <v>2101</v>
      </c>
      <c r="D188" s="817" t="s">
        <v>1960</v>
      </c>
      <c r="E188" s="818">
        <v>1982</v>
      </c>
      <c r="F188" s="850" t="s">
        <v>219</v>
      </c>
      <c r="G188" s="820">
        <v>1</v>
      </c>
      <c r="H188" s="820">
        <v>3</v>
      </c>
      <c r="I188" s="821">
        <f t="shared" si="87"/>
        <v>3.53</v>
      </c>
      <c r="J188" s="799">
        <v>83200</v>
      </c>
      <c r="K188" s="851"/>
      <c r="L188" s="851"/>
      <c r="M188" s="852" t="s">
        <v>417</v>
      </c>
      <c r="N188" s="799">
        <f t="shared" si="88"/>
        <v>293696</v>
      </c>
      <c r="O188" s="823">
        <f t="shared" si="89"/>
        <v>293696</v>
      </c>
      <c r="P188" s="823">
        <f t="shared" si="90"/>
        <v>3818048</v>
      </c>
      <c r="Q188" s="592">
        <f t="shared" si="91"/>
        <v>1</v>
      </c>
      <c r="R188" s="592">
        <f t="shared" si="92"/>
        <v>4</v>
      </c>
      <c r="S188" s="588">
        <f t="shared" si="93"/>
        <v>3.64</v>
      </c>
      <c r="T188" s="456">
        <v>83200</v>
      </c>
      <c r="U188" s="458"/>
      <c r="V188" s="458"/>
      <c r="W188" s="593" t="str">
        <f t="shared" si="94"/>
        <v>Գ-3</v>
      </c>
      <c r="X188" s="456">
        <f t="shared" si="95"/>
        <v>302848</v>
      </c>
      <c r="Y188" s="590">
        <f t="shared" si="96"/>
        <v>302848</v>
      </c>
      <c r="Z188" s="590">
        <f t="shared" si="97"/>
        <v>3937024</v>
      </c>
      <c r="AA188" s="592">
        <f t="shared" si="98"/>
        <v>1</v>
      </c>
      <c r="AB188" s="592">
        <f t="shared" si="99"/>
        <v>5</v>
      </c>
      <c r="AC188" s="588">
        <f t="shared" si="100"/>
        <v>3.64</v>
      </c>
      <c r="AD188" s="456">
        <v>83200</v>
      </c>
      <c r="AE188" s="458"/>
      <c r="AF188" s="729"/>
      <c r="AG188" s="706" t="str">
        <f t="shared" si="101"/>
        <v>Գ-3</v>
      </c>
      <c r="AH188" s="456">
        <f t="shared" si="102"/>
        <v>302848</v>
      </c>
      <c r="AI188" s="590">
        <f t="shared" si="103"/>
        <v>302848</v>
      </c>
      <c r="AJ188" s="590">
        <f t="shared" si="104"/>
        <v>3937024</v>
      </c>
      <c r="AK188" s="592">
        <f t="shared" si="105"/>
        <v>1</v>
      </c>
      <c r="AL188" s="592">
        <f t="shared" si="106"/>
        <v>6</v>
      </c>
      <c r="AM188" s="588">
        <f t="shared" si="107"/>
        <v>3.76</v>
      </c>
      <c r="AN188" s="456">
        <v>83200</v>
      </c>
      <c r="AO188" s="458"/>
      <c r="AP188" s="729"/>
      <c r="AQ188" s="706" t="str">
        <f t="shared" si="108"/>
        <v>Գ-3</v>
      </c>
      <c r="AR188" s="456">
        <f t="shared" si="109"/>
        <v>312832</v>
      </c>
      <c r="AS188" s="590">
        <f t="shared" si="110"/>
        <v>312832</v>
      </c>
      <c r="AT188" s="590">
        <f t="shared" si="111"/>
        <v>4066816</v>
      </c>
    </row>
    <row r="189" spans="2:46" s="587" customFormat="1" ht="27">
      <c r="B189" s="816">
        <v>29</v>
      </c>
      <c r="C189" s="848" t="s">
        <v>2527</v>
      </c>
      <c r="D189" s="828" t="s">
        <v>1961</v>
      </c>
      <c r="E189" s="818">
        <v>1994</v>
      </c>
      <c r="F189" s="829" t="s">
        <v>453</v>
      </c>
      <c r="G189" s="820">
        <v>1</v>
      </c>
      <c r="H189" s="820">
        <v>1</v>
      </c>
      <c r="I189" s="821">
        <f t="shared" si="87"/>
        <v>1.73</v>
      </c>
      <c r="J189" s="799">
        <v>83200</v>
      </c>
      <c r="K189" s="799"/>
      <c r="L189" s="799"/>
      <c r="M189" s="822" t="s">
        <v>86</v>
      </c>
      <c r="N189" s="799">
        <f t="shared" si="88"/>
        <v>143936</v>
      </c>
      <c r="O189" s="823">
        <f t="shared" si="89"/>
        <v>143936</v>
      </c>
      <c r="P189" s="823">
        <f t="shared" si="90"/>
        <v>1871168</v>
      </c>
      <c r="Q189" s="592">
        <f t="shared" si="91"/>
        <v>1</v>
      </c>
      <c r="R189" s="592">
        <f t="shared" si="92"/>
        <v>2</v>
      </c>
      <c r="S189" s="588">
        <f t="shared" si="93"/>
        <v>1.79</v>
      </c>
      <c r="T189" s="456">
        <v>83200</v>
      </c>
      <c r="U189" s="456"/>
      <c r="V189" s="456"/>
      <c r="W189" s="589" t="str">
        <f t="shared" si="94"/>
        <v>Կ-1</v>
      </c>
      <c r="X189" s="456">
        <f t="shared" si="95"/>
        <v>148928</v>
      </c>
      <c r="Y189" s="590">
        <f t="shared" si="96"/>
        <v>148928</v>
      </c>
      <c r="Z189" s="590">
        <f t="shared" si="97"/>
        <v>1936064</v>
      </c>
      <c r="AA189" s="592">
        <f t="shared" si="98"/>
        <v>1</v>
      </c>
      <c r="AB189" s="592">
        <f t="shared" si="99"/>
        <v>3</v>
      </c>
      <c r="AC189" s="588">
        <f t="shared" si="100"/>
        <v>1.84</v>
      </c>
      <c r="AD189" s="456">
        <v>83200</v>
      </c>
      <c r="AE189" s="456"/>
      <c r="AF189" s="456"/>
      <c r="AG189" s="589" t="str">
        <f t="shared" si="101"/>
        <v>Կ-1</v>
      </c>
      <c r="AH189" s="456">
        <f t="shared" si="102"/>
        <v>153088</v>
      </c>
      <c r="AI189" s="590">
        <f t="shared" si="103"/>
        <v>153088</v>
      </c>
      <c r="AJ189" s="590">
        <f t="shared" si="104"/>
        <v>1990144</v>
      </c>
      <c r="AK189" s="592">
        <f t="shared" si="105"/>
        <v>1</v>
      </c>
      <c r="AL189" s="592">
        <f t="shared" si="106"/>
        <v>4</v>
      </c>
      <c r="AM189" s="588">
        <f t="shared" si="107"/>
        <v>1.9</v>
      </c>
      <c r="AN189" s="456">
        <v>83200</v>
      </c>
      <c r="AO189" s="456"/>
      <c r="AP189" s="456"/>
      <c r="AQ189" s="589" t="str">
        <f t="shared" si="108"/>
        <v>Կ-1</v>
      </c>
      <c r="AR189" s="456">
        <f t="shared" si="109"/>
        <v>158080</v>
      </c>
      <c r="AS189" s="590">
        <f t="shared" si="110"/>
        <v>158080</v>
      </c>
      <c r="AT189" s="590">
        <f t="shared" si="111"/>
        <v>2055040</v>
      </c>
    </row>
    <row r="190" spans="2:46" s="587" customFormat="1" ht="27">
      <c r="B190" s="816">
        <v>30</v>
      </c>
      <c r="C190" s="848" t="s">
        <v>2210</v>
      </c>
      <c r="D190" s="828" t="s">
        <v>1961</v>
      </c>
      <c r="E190" s="818">
        <v>2004</v>
      </c>
      <c r="F190" s="829" t="s">
        <v>453</v>
      </c>
      <c r="G190" s="820">
        <v>1</v>
      </c>
      <c r="H190" s="820">
        <v>2</v>
      </c>
      <c r="I190" s="821">
        <f t="shared" si="87"/>
        <v>1.79</v>
      </c>
      <c r="J190" s="799">
        <v>83200</v>
      </c>
      <c r="K190" s="799"/>
      <c r="L190" s="799"/>
      <c r="M190" s="822" t="s">
        <v>86</v>
      </c>
      <c r="N190" s="799">
        <f t="shared" si="88"/>
        <v>148928</v>
      </c>
      <c r="O190" s="823">
        <f t="shared" si="89"/>
        <v>148928</v>
      </c>
      <c r="P190" s="823">
        <f t="shared" si="90"/>
        <v>1936064</v>
      </c>
      <c r="Q190" s="592">
        <f t="shared" si="91"/>
        <v>1</v>
      </c>
      <c r="R190" s="592">
        <f t="shared" si="92"/>
        <v>3</v>
      </c>
      <c r="S190" s="588">
        <f t="shared" si="93"/>
        <v>1.84</v>
      </c>
      <c r="T190" s="456">
        <v>83200</v>
      </c>
      <c r="U190" s="456"/>
      <c r="V190" s="456"/>
      <c r="W190" s="589" t="str">
        <f t="shared" si="94"/>
        <v>Կ-1</v>
      </c>
      <c r="X190" s="456">
        <f t="shared" si="95"/>
        <v>153088</v>
      </c>
      <c r="Y190" s="590">
        <f t="shared" si="96"/>
        <v>153088</v>
      </c>
      <c r="Z190" s="590">
        <f t="shared" si="97"/>
        <v>1990144</v>
      </c>
      <c r="AA190" s="592">
        <f t="shared" si="98"/>
        <v>1</v>
      </c>
      <c r="AB190" s="592">
        <f t="shared" si="99"/>
        <v>4</v>
      </c>
      <c r="AC190" s="588">
        <f t="shared" si="100"/>
        <v>1.9</v>
      </c>
      <c r="AD190" s="456">
        <v>83200</v>
      </c>
      <c r="AE190" s="456"/>
      <c r="AF190" s="456"/>
      <c r="AG190" s="589" t="str">
        <f t="shared" si="101"/>
        <v>Կ-1</v>
      </c>
      <c r="AH190" s="456">
        <f t="shared" si="102"/>
        <v>158080</v>
      </c>
      <c r="AI190" s="590">
        <f t="shared" si="103"/>
        <v>158080</v>
      </c>
      <c r="AJ190" s="590">
        <f t="shared" si="104"/>
        <v>2055040</v>
      </c>
      <c r="AK190" s="592">
        <f t="shared" si="105"/>
        <v>1</v>
      </c>
      <c r="AL190" s="592">
        <f t="shared" si="106"/>
        <v>5</v>
      </c>
      <c r="AM190" s="588">
        <f t="shared" si="107"/>
        <v>1.9</v>
      </c>
      <c r="AN190" s="456">
        <v>83200</v>
      </c>
      <c r="AO190" s="456"/>
      <c r="AP190" s="456"/>
      <c r="AQ190" s="589" t="str">
        <f t="shared" si="108"/>
        <v>Կ-1</v>
      </c>
      <c r="AR190" s="456">
        <f t="shared" si="109"/>
        <v>158080</v>
      </c>
      <c r="AS190" s="590">
        <f t="shared" si="110"/>
        <v>158080</v>
      </c>
      <c r="AT190" s="590">
        <f t="shared" si="111"/>
        <v>2055040</v>
      </c>
    </row>
    <row r="191" spans="2:46" s="587" customFormat="1" ht="13.5">
      <c r="B191" s="816">
        <v>31</v>
      </c>
      <c r="C191" s="848" t="s">
        <v>1533</v>
      </c>
      <c r="D191" s="794" t="s">
        <v>1960</v>
      </c>
      <c r="E191" s="796">
        <v>1973</v>
      </c>
      <c r="F191" s="795" t="s">
        <v>923</v>
      </c>
      <c r="G191" s="820">
        <v>1</v>
      </c>
      <c r="H191" s="820">
        <v>3</v>
      </c>
      <c r="I191" s="821">
        <f t="shared" si="87"/>
        <v>4.2699999999999996</v>
      </c>
      <c r="J191" s="799">
        <v>83200</v>
      </c>
      <c r="K191" s="799"/>
      <c r="L191" s="799"/>
      <c r="M191" s="822" t="s">
        <v>83</v>
      </c>
      <c r="N191" s="799">
        <f t="shared" si="88"/>
        <v>355263.99999999994</v>
      </c>
      <c r="O191" s="823">
        <f t="shared" si="89"/>
        <v>355263.99999999994</v>
      </c>
      <c r="P191" s="823">
        <f t="shared" si="90"/>
        <v>4618431.9999999991</v>
      </c>
      <c r="Q191" s="592">
        <f t="shared" si="91"/>
        <v>1</v>
      </c>
      <c r="R191" s="592">
        <f t="shared" si="92"/>
        <v>4</v>
      </c>
      <c r="S191" s="588">
        <f t="shared" si="93"/>
        <v>4.41</v>
      </c>
      <c r="T191" s="456">
        <v>83200</v>
      </c>
      <c r="U191" s="456"/>
      <c r="V191" s="456"/>
      <c r="W191" s="589" t="str">
        <f t="shared" si="94"/>
        <v>Գ-2</v>
      </c>
      <c r="X191" s="456">
        <f t="shared" si="95"/>
        <v>366912</v>
      </c>
      <c r="Y191" s="590">
        <f t="shared" si="96"/>
        <v>366912</v>
      </c>
      <c r="Z191" s="590">
        <f t="shared" si="97"/>
        <v>4769856</v>
      </c>
      <c r="AA191" s="592">
        <f t="shared" si="98"/>
        <v>1</v>
      </c>
      <c r="AB191" s="592">
        <f t="shared" si="99"/>
        <v>5</v>
      </c>
      <c r="AC191" s="588">
        <f t="shared" si="100"/>
        <v>4.41</v>
      </c>
      <c r="AD191" s="456">
        <v>83200</v>
      </c>
      <c r="AE191" s="456"/>
      <c r="AF191" s="456"/>
      <c r="AG191" s="589" t="str">
        <f t="shared" si="101"/>
        <v>Գ-2</v>
      </c>
      <c r="AH191" s="456">
        <f t="shared" si="102"/>
        <v>366912</v>
      </c>
      <c r="AI191" s="590">
        <f t="shared" si="103"/>
        <v>366912</v>
      </c>
      <c r="AJ191" s="590">
        <f t="shared" si="104"/>
        <v>4769856</v>
      </c>
      <c r="AK191" s="592">
        <f t="shared" si="105"/>
        <v>1</v>
      </c>
      <c r="AL191" s="592">
        <f t="shared" si="106"/>
        <v>6</v>
      </c>
      <c r="AM191" s="588">
        <f t="shared" si="107"/>
        <v>4.55</v>
      </c>
      <c r="AN191" s="456">
        <v>83200</v>
      </c>
      <c r="AO191" s="456"/>
      <c r="AP191" s="456"/>
      <c r="AQ191" s="589" t="str">
        <f t="shared" si="108"/>
        <v>Գ-2</v>
      </c>
      <c r="AR191" s="456">
        <f t="shared" si="109"/>
        <v>378560</v>
      </c>
      <c r="AS191" s="590">
        <f t="shared" si="110"/>
        <v>378560</v>
      </c>
      <c r="AT191" s="590">
        <f t="shared" si="111"/>
        <v>4921280</v>
      </c>
    </row>
    <row r="192" spans="2:46" s="587" customFormat="1" ht="27" customHeight="1">
      <c r="B192" s="816">
        <v>32</v>
      </c>
      <c r="C192" s="848" t="s">
        <v>547</v>
      </c>
      <c r="D192" s="794" t="s">
        <v>1960</v>
      </c>
      <c r="E192" s="796">
        <v>1968</v>
      </c>
      <c r="F192" s="795" t="s">
        <v>1537</v>
      </c>
      <c r="G192" s="820">
        <v>1</v>
      </c>
      <c r="H192" s="820">
        <v>10</v>
      </c>
      <c r="I192" s="821">
        <f t="shared" si="87"/>
        <v>3.31</v>
      </c>
      <c r="J192" s="799">
        <v>83200</v>
      </c>
      <c r="K192" s="799"/>
      <c r="L192" s="832"/>
      <c r="M192" s="822" t="s">
        <v>84</v>
      </c>
      <c r="N192" s="799">
        <f t="shared" si="88"/>
        <v>275392</v>
      </c>
      <c r="O192" s="823">
        <f t="shared" si="89"/>
        <v>275392</v>
      </c>
      <c r="P192" s="823">
        <f t="shared" si="90"/>
        <v>3580096</v>
      </c>
      <c r="Q192" s="592">
        <f t="shared" si="91"/>
        <v>1</v>
      </c>
      <c r="R192" s="592">
        <f t="shared" si="92"/>
        <v>11</v>
      </c>
      <c r="S192" s="588">
        <f t="shared" si="93"/>
        <v>3.31</v>
      </c>
      <c r="T192" s="456">
        <v>83200</v>
      </c>
      <c r="U192" s="456"/>
      <c r="V192" s="457"/>
      <c r="W192" s="589" t="str">
        <f t="shared" si="94"/>
        <v>Ա-1</v>
      </c>
      <c r="X192" s="456">
        <f t="shared" si="95"/>
        <v>275392</v>
      </c>
      <c r="Y192" s="590">
        <f t="shared" si="96"/>
        <v>275392</v>
      </c>
      <c r="Z192" s="590">
        <f t="shared" si="97"/>
        <v>3580096</v>
      </c>
      <c r="AA192" s="592">
        <f t="shared" si="98"/>
        <v>1</v>
      </c>
      <c r="AB192" s="592">
        <f t="shared" si="99"/>
        <v>12</v>
      </c>
      <c r="AC192" s="588">
        <f t="shared" si="100"/>
        <v>3.31</v>
      </c>
      <c r="AD192" s="456">
        <v>83200</v>
      </c>
      <c r="AE192" s="456"/>
      <c r="AF192" s="457"/>
      <c r="AG192" s="589" t="str">
        <f t="shared" si="101"/>
        <v>Ա-1</v>
      </c>
      <c r="AH192" s="456">
        <f t="shared" si="102"/>
        <v>275392</v>
      </c>
      <c r="AI192" s="590">
        <f t="shared" si="103"/>
        <v>275392</v>
      </c>
      <c r="AJ192" s="590">
        <f t="shared" si="104"/>
        <v>3580096</v>
      </c>
      <c r="AK192" s="592">
        <f t="shared" si="105"/>
        <v>1</v>
      </c>
      <c r="AL192" s="592">
        <f t="shared" si="106"/>
        <v>13</v>
      </c>
      <c r="AM192" s="588">
        <f t="shared" si="107"/>
        <v>3.42</v>
      </c>
      <c r="AN192" s="456">
        <v>83200</v>
      </c>
      <c r="AO192" s="456"/>
      <c r="AP192" s="457"/>
      <c r="AQ192" s="589" t="str">
        <f t="shared" si="108"/>
        <v>Ա-1</v>
      </c>
      <c r="AR192" s="456">
        <f t="shared" si="109"/>
        <v>284544</v>
      </c>
      <c r="AS192" s="590">
        <f t="shared" si="110"/>
        <v>284544</v>
      </c>
      <c r="AT192" s="590">
        <f t="shared" si="111"/>
        <v>3699072</v>
      </c>
    </row>
    <row r="193" spans="2:46" s="587" customFormat="1" ht="24.75" customHeight="1">
      <c r="B193" s="816">
        <v>33</v>
      </c>
      <c r="C193" s="848" t="s">
        <v>832</v>
      </c>
      <c r="D193" s="794" t="s">
        <v>1960</v>
      </c>
      <c r="E193" s="796">
        <v>1981</v>
      </c>
      <c r="F193" s="795" t="s">
        <v>1534</v>
      </c>
      <c r="G193" s="820">
        <v>1</v>
      </c>
      <c r="H193" s="820">
        <v>4</v>
      </c>
      <c r="I193" s="821">
        <f t="shared" si="87"/>
        <v>2.58</v>
      </c>
      <c r="J193" s="799">
        <v>83200</v>
      </c>
      <c r="K193" s="799"/>
      <c r="L193" s="799"/>
      <c r="M193" s="822" t="s">
        <v>85</v>
      </c>
      <c r="N193" s="799">
        <f t="shared" si="88"/>
        <v>214656</v>
      </c>
      <c r="O193" s="823">
        <f t="shared" si="89"/>
        <v>214656</v>
      </c>
      <c r="P193" s="823">
        <f t="shared" si="90"/>
        <v>2790528</v>
      </c>
      <c r="Q193" s="592">
        <f t="shared" si="91"/>
        <v>1</v>
      </c>
      <c r="R193" s="592">
        <f t="shared" si="92"/>
        <v>5</v>
      </c>
      <c r="S193" s="588">
        <f t="shared" si="93"/>
        <v>2.58</v>
      </c>
      <c r="T193" s="456">
        <v>83200</v>
      </c>
      <c r="U193" s="456"/>
      <c r="V193" s="456"/>
      <c r="W193" s="589" t="str">
        <f t="shared" si="94"/>
        <v>Ա-2</v>
      </c>
      <c r="X193" s="456">
        <f t="shared" si="95"/>
        <v>214656</v>
      </c>
      <c r="Y193" s="590">
        <f t="shared" si="96"/>
        <v>214656</v>
      </c>
      <c r="Z193" s="590">
        <f t="shared" si="97"/>
        <v>2790528</v>
      </c>
      <c r="AA193" s="592">
        <f t="shared" si="98"/>
        <v>1</v>
      </c>
      <c r="AB193" s="592">
        <f t="shared" si="99"/>
        <v>6</v>
      </c>
      <c r="AC193" s="588">
        <f t="shared" si="100"/>
        <v>2.66</v>
      </c>
      <c r="AD193" s="456">
        <v>83200</v>
      </c>
      <c r="AE193" s="456"/>
      <c r="AF193" s="456"/>
      <c r="AG193" s="589" t="str">
        <f t="shared" si="101"/>
        <v>Ա-2</v>
      </c>
      <c r="AH193" s="456">
        <f t="shared" si="102"/>
        <v>221312</v>
      </c>
      <c r="AI193" s="590">
        <f t="shared" si="103"/>
        <v>221312</v>
      </c>
      <c r="AJ193" s="590">
        <f t="shared" si="104"/>
        <v>2877056</v>
      </c>
      <c r="AK193" s="592">
        <f t="shared" si="105"/>
        <v>1</v>
      </c>
      <c r="AL193" s="592">
        <f t="shared" si="106"/>
        <v>7</v>
      </c>
      <c r="AM193" s="588">
        <f t="shared" si="107"/>
        <v>2.66</v>
      </c>
      <c r="AN193" s="456">
        <v>83200</v>
      </c>
      <c r="AO193" s="456"/>
      <c r="AP193" s="456"/>
      <c r="AQ193" s="589" t="str">
        <f t="shared" si="108"/>
        <v>Ա-2</v>
      </c>
      <c r="AR193" s="456">
        <f t="shared" si="109"/>
        <v>221312</v>
      </c>
      <c r="AS193" s="590">
        <f t="shared" si="110"/>
        <v>221312</v>
      </c>
      <c r="AT193" s="590">
        <f t="shared" si="111"/>
        <v>2877056</v>
      </c>
    </row>
    <row r="194" spans="2:46" s="587" customFormat="1" ht="24.75" customHeight="1">
      <c r="B194" s="816">
        <v>34</v>
      </c>
      <c r="C194" s="848" t="s">
        <v>2508</v>
      </c>
      <c r="D194" s="794" t="s">
        <v>1960</v>
      </c>
      <c r="E194" s="796">
        <v>1986</v>
      </c>
      <c r="F194" s="795" t="s">
        <v>1534</v>
      </c>
      <c r="G194" s="820">
        <v>1</v>
      </c>
      <c r="H194" s="820">
        <v>1</v>
      </c>
      <c r="I194" s="821">
        <f t="shared" si="87"/>
        <v>2.35</v>
      </c>
      <c r="J194" s="799">
        <v>83200</v>
      </c>
      <c r="K194" s="799"/>
      <c r="L194" s="799"/>
      <c r="M194" s="822" t="s">
        <v>85</v>
      </c>
      <c r="N194" s="799">
        <f t="shared" si="88"/>
        <v>195520</v>
      </c>
      <c r="O194" s="823">
        <f t="shared" si="89"/>
        <v>195520</v>
      </c>
      <c r="P194" s="823">
        <f t="shared" si="90"/>
        <v>2541760</v>
      </c>
      <c r="Q194" s="592">
        <f t="shared" si="91"/>
        <v>1</v>
      </c>
      <c r="R194" s="592">
        <f t="shared" si="92"/>
        <v>2</v>
      </c>
      <c r="S194" s="588">
        <f t="shared" si="93"/>
        <v>2.4300000000000002</v>
      </c>
      <c r="T194" s="456">
        <v>83200</v>
      </c>
      <c r="U194" s="456"/>
      <c r="V194" s="456"/>
      <c r="W194" s="589" t="str">
        <f t="shared" si="94"/>
        <v>Ա-2</v>
      </c>
      <c r="X194" s="456">
        <f t="shared" si="95"/>
        <v>202176</v>
      </c>
      <c r="Y194" s="590">
        <f t="shared" si="96"/>
        <v>202176</v>
      </c>
      <c r="Z194" s="590">
        <f t="shared" si="97"/>
        <v>2628288</v>
      </c>
      <c r="AA194" s="592">
        <f t="shared" si="98"/>
        <v>1</v>
      </c>
      <c r="AB194" s="592">
        <f t="shared" si="99"/>
        <v>3</v>
      </c>
      <c r="AC194" s="588">
        <f t="shared" si="100"/>
        <v>2.5</v>
      </c>
      <c r="AD194" s="456">
        <v>83200</v>
      </c>
      <c r="AE194" s="456"/>
      <c r="AF194" s="456"/>
      <c r="AG194" s="589" t="str">
        <f t="shared" si="101"/>
        <v>Ա-2</v>
      </c>
      <c r="AH194" s="456">
        <f t="shared" si="102"/>
        <v>208000</v>
      </c>
      <c r="AI194" s="590">
        <f t="shared" si="103"/>
        <v>208000</v>
      </c>
      <c r="AJ194" s="590">
        <f t="shared" si="104"/>
        <v>2704000</v>
      </c>
      <c r="AK194" s="592">
        <f t="shared" si="105"/>
        <v>1</v>
      </c>
      <c r="AL194" s="592">
        <f t="shared" si="106"/>
        <v>4</v>
      </c>
      <c r="AM194" s="588">
        <f t="shared" si="107"/>
        <v>2.58</v>
      </c>
      <c r="AN194" s="456">
        <v>83200</v>
      </c>
      <c r="AO194" s="456"/>
      <c r="AP194" s="456"/>
      <c r="AQ194" s="589" t="str">
        <f t="shared" si="108"/>
        <v>Ա-2</v>
      </c>
      <c r="AR194" s="456">
        <f t="shared" si="109"/>
        <v>214656</v>
      </c>
      <c r="AS194" s="590">
        <f t="shared" si="110"/>
        <v>214656</v>
      </c>
      <c r="AT194" s="590">
        <f t="shared" si="111"/>
        <v>2790528</v>
      </c>
    </row>
    <row r="195" spans="2:46" s="587" customFormat="1" ht="27">
      <c r="B195" s="816">
        <v>35</v>
      </c>
      <c r="C195" s="848" t="s">
        <v>78</v>
      </c>
      <c r="D195" s="828"/>
      <c r="E195" s="818"/>
      <c r="F195" s="829" t="s">
        <v>1538</v>
      </c>
      <c r="G195" s="820">
        <v>1</v>
      </c>
      <c r="H195" s="820">
        <v>6</v>
      </c>
      <c r="I195" s="821">
        <f t="shared" si="87"/>
        <v>1.68</v>
      </c>
      <c r="J195" s="799">
        <v>83200</v>
      </c>
      <c r="K195" s="799"/>
      <c r="L195" s="799"/>
      <c r="M195" s="822" t="s">
        <v>87</v>
      </c>
      <c r="N195" s="799">
        <f t="shared" si="88"/>
        <v>139776</v>
      </c>
      <c r="O195" s="823">
        <f t="shared" si="89"/>
        <v>139776</v>
      </c>
      <c r="P195" s="823">
        <f t="shared" si="90"/>
        <v>1817088</v>
      </c>
      <c r="Q195" s="592">
        <f t="shared" si="91"/>
        <v>1</v>
      </c>
      <c r="R195" s="592">
        <f t="shared" si="92"/>
        <v>7</v>
      </c>
      <c r="S195" s="588">
        <f t="shared" si="93"/>
        <v>1.68</v>
      </c>
      <c r="T195" s="456">
        <v>83200</v>
      </c>
      <c r="U195" s="456"/>
      <c r="V195" s="456"/>
      <c r="W195" s="589" t="str">
        <f t="shared" si="94"/>
        <v>Կ-2</v>
      </c>
      <c r="X195" s="456">
        <f t="shared" si="95"/>
        <v>139776</v>
      </c>
      <c r="Y195" s="590">
        <f t="shared" si="96"/>
        <v>139776</v>
      </c>
      <c r="Z195" s="590">
        <f t="shared" si="97"/>
        <v>1817088</v>
      </c>
      <c r="AA195" s="592">
        <f t="shared" si="98"/>
        <v>1</v>
      </c>
      <c r="AB195" s="592">
        <f t="shared" si="99"/>
        <v>8</v>
      </c>
      <c r="AC195" s="588">
        <f t="shared" si="100"/>
        <v>1.73</v>
      </c>
      <c r="AD195" s="456">
        <v>83200</v>
      </c>
      <c r="AE195" s="456"/>
      <c r="AF195" s="456"/>
      <c r="AG195" s="589" t="str">
        <f t="shared" si="101"/>
        <v>Կ-2</v>
      </c>
      <c r="AH195" s="456">
        <f t="shared" si="102"/>
        <v>143936</v>
      </c>
      <c r="AI195" s="590">
        <f t="shared" si="103"/>
        <v>143936</v>
      </c>
      <c r="AJ195" s="590">
        <f t="shared" si="104"/>
        <v>1871168</v>
      </c>
      <c r="AK195" s="592">
        <f t="shared" si="105"/>
        <v>1</v>
      </c>
      <c r="AL195" s="592">
        <f t="shared" si="106"/>
        <v>9</v>
      </c>
      <c r="AM195" s="588">
        <f t="shared" si="107"/>
        <v>1.73</v>
      </c>
      <c r="AN195" s="456">
        <v>83200</v>
      </c>
      <c r="AO195" s="456"/>
      <c r="AP195" s="456"/>
      <c r="AQ195" s="589" t="str">
        <f t="shared" si="108"/>
        <v>Կ-2</v>
      </c>
      <c r="AR195" s="456">
        <f t="shared" si="109"/>
        <v>143936</v>
      </c>
      <c r="AS195" s="590">
        <f t="shared" si="110"/>
        <v>143936</v>
      </c>
      <c r="AT195" s="590">
        <f t="shared" si="111"/>
        <v>1871168</v>
      </c>
    </row>
    <row r="196" spans="2:46" s="587" customFormat="1" ht="27">
      <c r="B196" s="816">
        <v>36</v>
      </c>
      <c r="C196" s="848" t="s">
        <v>106</v>
      </c>
      <c r="D196" s="794" t="s">
        <v>1960</v>
      </c>
      <c r="E196" s="796">
        <v>1977</v>
      </c>
      <c r="F196" s="795" t="s">
        <v>2517</v>
      </c>
      <c r="G196" s="820">
        <v>1</v>
      </c>
      <c r="H196" s="820">
        <v>2</v>
      </c>
      <c r="I196" s="821">
        <f t="shared" ref="I196:I201" si="137">IF(G196&lt;1,0,IF(M196="Բ-1",IF(H196=0,6.94,IF(H196=1,7.17,IF(H196=2,7.41,IF(H196=3,7.66,IF(OR(H196=5,H196=4),7.92,IF(OR(H196=6,H196=7),8.18,IF(OR(H196=8,H196=9),8.46,IF(OR(H196=10,H196=11,H196=12),8.74,IF(OR(H196=13,H196=14,H196=15),9.03,IF(OR(H196=16,H196=17,H196=18),9.33,9.65)))))))))),IF(M196="Բ-2", IF(H196=0,5.71,IF(H196=1,5.89,IF(H196=2,6.09,IF(H196=3,6.29,IF(OR(H196=5,H196=4),6.5,IF(OR(H196=6,H196=7),6.72,IF(OR(H196=8,H196=9),6.94,IF(OR(H196=10,H196=11,H196=12),7.17,IF(OR(H196=13,H196=14,H196=15),7.41,IF(OR(H196=16,H196=17,H196=18),7.65,7.91)))))))))), IF(M196="Գ-1", IF(H196=0,4.7,IF(H196=1,4.86,IF(H196=2,5.01,IF(H196=3,5.18,IF(OR(H196=5,H196=4),5.35,IF(OR(H196=6,H196=7),5.52,IF(OR(H196=8,H196=9),5.71,IF(OR(H196=10,H196=11,H196=12),5.89,IF(OR(H196=13,H196=14,H196=15),6.09,IF(OR(H196=16,H196=17,H196=18),6.29,6.49)))))))))), IF(M196="Գ-2", IF(H196=0,3.88,IF(H196=1,4.01,IF(H196=2,4.14,IF(H196=3,4.27,IF(OR(H196=5,H196=4),4.41,IF(OR(H196=6,H196=7),4.55,IF(OR(H196=8,H196=9),4.7,IF(OR(H196=10,H196=11,H196=12),4.85,IF(OR(H196=13,H196=14,H196=15),5.01,IF(OR(H196=16,H196=17,H196=18),5.17,5.34)))))))))), IF(M196="Գ-3", IF(H196=0,3.21,IF(H196=1,3.31,IF(H196=2,3.42,IF(H196=3,3.53,IF(OR(H196=5,H196=4),3.64,IF(OR(H196=6,H196=7),3.76,IF(OR(H196=8,H196=9),3.88,IF(OR(H196=10,H196=11,H196=12),4.01,IF(OR(H196=13,H196=14,H196=15),4.13,IF(OR(H196=16,H196=17,H196=18),4.27,4.4)))))))))), IF(M196="Ա-1", IF(H196=0,2.66,IF(H196=1,2.75,IF(H196=2,2.83,IF(H196=3,2.92,IF(OR(H196=5,H196=4),3.02,IF(OR(H196=6,H196=7),3.11,IF(OR(H196=8,H196=9),3.21,IF(OR(H196=10,H196=11,H196=12),3.31,IF(OR(H196=13,H196=14,H196=15),3.42,IF(OR(H196=16,H196=17,H196=18),3.53,3.64)))))))))), IF(M196="Ա-2", IF(H196=0,2.28,IF(H196=1,2.35,IF(H196=2,2.43,IF(H196=3,2.5,IF(OR(H196=5,H196=4),2.58,IF(OR(H196=6,H196=7),2.66,IF(OR(H196=8,H196=9),2.75,IF(OR(H196=10,H196=11,H196=12),2.83,IF(OR(H196=13,H196=14,H196=15),2.92,IF(OR(H196=16,H196=17,H196=18),3.01,3.11)))))))))),IF(M196="Ա-3", IF(H196=0,1.96,IF(H196=1,2.02,IF(H196=2,2.08,IF(H196=3,2.15,IF(OR(H196=5,H196=4),2.21,IF(OR(H196=6,H196=7),2.28,IF(OR(H196=8,H196=9),2.35,IF(OR(H196=10,H196=11,H196=12),2.42,IF(OR(H196=13,H196=14,H196=15),2.5,IF(OR(H196=16,H196=17,H196=18),2.58,2.66)))))))))), IF(M196="Կ-1", IF(H196=0,1.68,IF(H196=1,1.73,IF(H196=2,1.79,IF(H196=3,1.84,IF(OR(H196=5,H196=4),1.9,IF(OR(H196=6,H196=7),1.96,IF(OR(H196=8,H196=9),2.02,IF(OR(H196=10,H196=11,H196=12),2.08,IF(OR(H196=13,H196=14,H196=15),2.14,IF(OR(H196=16,H196=17,H196=18),2.21,2.28)))))))))), IF(M196="Կ-2", IF(H196=0,1.45,IF(H196=1,1.49,IF(H196=2,1.54,IF(H196=3,1.59,IF(OR(H196=5,H196=4),1.63,IF(OR(H196=6,H196=7),1.68,IF(OR(H196=8,H196=9),1.73,IF(OR(H196=10,H196=11,H196=12),1.79,IF(OR(H196=13,H196=14,H196=15),1.84,IF(OR(H196=16,H196=17,H196=18),1.9,1.95)))))))))),IF(M196="Կ-3", IF(H196=0,1.25,IF(H196=1,1.29,IF(H196=2,1.33,IF(H196=3,1.37,IF(OR(H196=5,H196=4),1.41,IF(OR(H196=6,H196=7),1.45,IF(OR(H196=8,H196=9),1.49,IF(OR(H196=10,H196=11,H196=12),1.54,IF(OR(H196=13,H196=14,H196=15),1.58,IF(OR(H196=16,H196=17,H196=18),1.63,1.68)))))))))), "Error"))))))))))))</f>
        <v>4.1399999999999997</v>
      </c>
      <c r="J196" s="799">
        <v>83200</v>
      </c>
      <c r="K196" s="799"/>
      <c r="L196" s="799"/>
      <c r="M196" s="822" t="s">
        <v>83</v>
      </c>
      <c r="N196" s="799">
        <f t="shared" ref="N196:N201" si="138">J196*I196</f>
        <v>344448</v>
      </c>
      <c r="O196" s="823">
        <f t="shared" ref="O196:O201" si="139">I196*J196+K196+L196</f>
        <v>344448</v>
      </c>
      <c r="P196" s="823">
        <f t="shared" ref="P196:P201" si="140">+O196*13</f>
        <v>4477824</v>
      </c>
      <c r="Q196" s="592">
        <f t="shared" ref="Q196:Q201" si="141">+G196</f>
        <v>1</v>
      </c>
      <c r="R196" s="592">
        <f t="shared" ref="R196:R201" si="142">+H196+1</f>
        <v>3</v>
      </c>
      <c r="S196" s="588">
        <f t="shared" ref="S196:S201" si="143">IF(Q196&lt;1,0,IF(W196="Բ-1",IF(R196=0,6.94,IF(R196=1,7.17,IF(R196=2,7.41,IF(R196=3,7.66,IF(OR(R196=5,R196=4),7.92,IF(OR(R196=6,R196=7),8.18,IF(OR(R196=8,R196=9),8.46,IF(OR(R196=10,R196=11,R196=12),8.74,IF(OR(R196=13,R196=14,R196=15),9.03,IF(OR(R196=16,R196=17,R196=18),9.33,9.65)))))))))),IF(W196="Բ-2", IF(R196=0,5.71,IF(R196=1,5.89,IF(R196=2,6.09,IF(R196=3,6.29,IF(OR(R196=5,R196=4),6.5,IF(OR(R196=6,R196=7),6.72,IF(OR(R196=8,R196=9),6.94,IF(OR(R196=10,R196=11,R196=12),7.17,IF(OR(R196=13,R196=14,R196=15),7.41,IF(OR(R196=16,R196=17,R196=18),7.65,7.91)))))))))), IF(W196="Գ-1", IF(R196=0,4.7,IF(R196=1,4.86,IF(R196=2,5.01,IF(R196=3,5.18,IF(OR(R196=5,R196=4),5.35,IF(OR(R196=6,R196=7),5.52,IF(OR(R196=8,R196=9),5.71,IF(OR(R196=10,R196=11,R196=12),5.89,IF(OR(R196=13,R196=14,R196=15),6.09,IF(OR(R196=16,R196=17,R196=18),6.29,6.49)))))))))), IF(W196="Գ-2", IF(R196=0,3.88,IF(R196=1,4.01,IF(R196=2,4.14,IF(R196=3,4.27,IF(OR(R196=5,R196=4),4.41,IF(OR(R196=6,R196=7),4.55,IF(OR(R196=8,R196=9),4.7,IF(OR(R196=10,R196=11,R196=12),4.85,IF(OR(R196=13,R196=14,R196=15),5.01,IF(OR(R196=16,R196=17,R196=18),5.17,5.34)))))))))), IF(W196="Գ-3", IF(R196=0,3.21,IF(R196=1,3.31,IF(R196=2,3.42,IF(R196=3,3.53,IF(OR(R196=5,R196=4),3.64,IF(OR(R196=6,R196=7),3.76,IF(OR(R196=8,R196=9),3.88,IF(OR(R196=10,R196=11,R196=12),4.01,IF(OR(R196=13,R196=14,R196=15),4.13,IF(OR(R196=16,R196=17,R196=18),4.27,4.4)))))))))), IF(W196="Ա-1", IF(R196=0,2.66,IF(R196=1,2.75,IF(R196=2,2.83,IF(R196=3,2.92,IF(OR(R196=5,R196=4),3.02,IF(OR(R196=6,R196=7),3.11,IF(OR(R196=8,R196=9),3.21,IF(OR(R196=10,R196=11,R196=12),3.31,IF(OR(R196=13,R196=14,R196=15),3.42,IF(OR(R196=16,R196=17,R196=18),3.53,3.64)))))))))), IF(W196="Ա-2", IF(R196=0,2.28,IF(R196=1,2.35,IF(R196=2,2.43,IF(R196=3,2.5,IF(OR(R196=5,R196=4),2.58,IF(OR(R196=6,R196=7),2.66,IF(OR(R196=8,R196=9),2.75,IF(OR(R196=10,R196=11,R196=12),2.83,IF(OR(R196=13,R196=14,R196=15),2.92,IF(OR(R196=16,R196=17,R196=18),3.01,3.11)))))))))),IF(W196="Ա-3", IF(R196=0,1.96,IF(R196=1,2.02,IF(R196=2,2.08,IF(R196=3,2.15,IF(OR(R196=5,R196=4),2.21,IF(OR(R196=6,R196=7),2.28,IF(OR(R196=8,R196=9),2.35,IF(OR(R196=10,R196=11,R196=12),2.42,IF(OR(R196=13,R196=14,R196=15),2.5,IF(OR(R196=16,R196=17,R196=18),2.58,2.66)))))))))), IF(W196="Կ-1", IF(R196=0,1.68,IF(R196=1,1.73,IF(R196=2,1.79,IF(R196=3,1.84,IF(OR(R196=5,R196=4),1.9,IF(OR(R196=6,R196=7),1.96,IF(OR(R196=8,R196=9),2.02,IF(OR(R196=10,R196=11,R196=12),2.08,IF(OR(R196=13,R196=14,R196=15),2.14,IF(OR(R196=16,R196=17,R196=18),2.21,2.28)))))))))), IF(W196="Կ-2", IF(R196=0,1.45,IF(R196=1,1.49,IF(R196=2,1.54,IF(R196=3,1.59,IF(OR(R196=5,R196=4),1.63,IF(OR(R196=6,R196=7),1.68,IF(OR(R196=8,R196=9),1.73,IF(OR(R196=10,R196=11,R196=12),1.79,IF(OR(R196=13,R196=14,R196=15),1.84,IF(OR(R196=16,R196=17,R196=18),1.9,1.95)))))))))),IF(W196="Կ-3", IF(R196=0,1.25,IF(R196=1,1.29,IF(R196=2,1.33,IF(R196=3,1.37,IF(OR(R196=5,R196=4),1.41,IF(OR(R196=6,R196=7),1.45,IF(OR(R196=8,R196=9),1.49,IF(OR(R196=10,R196=11,R196=12),1.54,IF(OR(R196=13,R196=14,R196=15),1.58,IF(OR(R196=16,R196=17,R196=18),1.63,1.68)))))))))), "Error"))))))))))))</f>
        <v>4.2699999999999996</v>
      </c>
      <c r="T196" s="456">
        <v>83200</v>
      </c>
      <c r="U196" s="456"/>
      <c r="V196" s="456"/>
      <c r="W196" s="589" t="str">
        <f t="shared" ref="W196:W201" si="144">+M196</f>
        <v>Գ-2</v>
      </c>
      <c r="X196" s="456">
        <f t="shared" ref="X196:X201" si="145">T196*S196</f>
        <v>355263.99999999994</v>
      </c>
      <c r="Y196" s="590">
        <f t="shared" ref="Y196:Y201" si="146">+U196+V196+X196</f>
        <v>355263.99999999994</v>
      </c>
      <c r="Z196" s="590">
        <f t="shared" ref="Z196:Z201" si="147">+Y196*13</f>
        <v>4618431.9999999991</v>
      </c>
      <c r="AA196" s="592">
        <f t="shared" ref="AA196:AA201" si="148">+Q196</f>
        <v>1</v>
      </c>
      <c r="AB196" s="592">
        <f t="shared" ref="AB196:AB201" si="149">+R196+1</f>
        <v>4</v>
      </c>
      <c r="AC196" s="588">
        <f t="shared" ref="AC196:AC201" si="150">IF(AA196&lt;1,0,IF(AG196="Բ-1",IF(AB196=0,6.94,IF(AB196=1,7.17,IF(AB196=2,7.41,IF(AB196=3,7.66,IF(OR(AB196=5,AB196=4),7.92,IF(OR(AB196=6,AB196=7),8.18,IF(OR(AB196=8,AB196=9),8.46,IF(OR(AB196=10,AB196=11,AB196=12),8.74,IF(OR(AB196=13,AB196=14,AB196=15),9.03,IF(OR(AB196=16,AB196=17,AB196=18),9.33,9.65)))))))))),IF(AG196="Բ-2", IF(AB196=0,5.71,IF(AB196=1,5.89,IF(AB196=2,6.09,IF(AB196=3,6.29,IF(OR(AB196=5,AB196=4),6.5,IF(OR(AB196=6,AB196=7),6.72,IF(OR(AB196=8,AB196=9),6.94,IF(OR(AB196=10,AB196=11,AB196=12),7.17,IF(OR(AB196=13,AB196=14,AB196=15),7.41,IF(OR(AB196=16,AB196=17,AB196=18),7.65,7.91)))))))))), IF(AG196="Գ-1", IF(AB196=0,4.7,IF(AB196=1,4.86,IF(AB196=2,5.01,IF(AB196=3,5.18,IF(OR(AB196=5,AB196=4),5.35,IF(OR(AB196=6,AB196=7),5.52,IF(OR(AB196=8,AB196=9),5.71,IF(OR(AB196=10,AB196=11,AB196=12),5.89,IF(OR(AB196=13,AB196=14,AB196=15),6.09,IF(OR(AB196=16,AB196=17,AB196=18),6.29,6.49)))))))))), IF(AG196="Գ-2", IF(AB196=0,3.88,IF(AB196=1,4.01,IF(AB196=2,4.14,IF(AB196=3,4.27,IF(OR(AB196=5,AB196=4),4.41,IF(OR(AB196=6,AB196=7),4.55,IF(OR(AB196=8,AB196=9),4.7,IF(OR(AB196=10,AB196=11,AB196=12),4.85,IF(OR(AB196=13,AB196=14,AB196=15),5.01,IF(OR(AB196=16,AB196=17,AB196=18),5.17,5.34)))))))))), IF(AG196="Գ-3", IF(AB196=0,3.21,IF(AB196=1,3.31,IF(AB196=2,3.42,IF(AB196=3,3.53,IF(OR(AB196=5,AB196=4),3.64,IF(OR(AB196=6,AB196=7),3.76,IF(OR(AB196=8,AB196=9),3.88,IF(OR(AB196=10,AB196=11,AB196=12),4.01,IF(OR(AB196=13,AB196=14,AB196=15),4.13,IF(OR(AB196=16,AB196=17,AB196=18),4.27,4.4)))))))))), IF(AG196="Ա-1", IF(AB196=0,2.66,IF(AB196=1,2.75,IF(AB196=2,2.83,IF(AB196=3,2.92,IF(OR(AB196=5,AB196=4),3.02,IF(OR(AB196=6,AB196=7),3.11,IF(OR(AB196=8,AB196=9),3.21,IF(OR(AB196=10,AB196=11,AB196=12),3.31,IF(OR(AB196=13,AB196=14,AB196=15),3.42,IF(OR(AB196=16,AB196=17,AB196=18),3.53,3.64)))))))))), IF(AG196="Ա-2", IF(AB196=0,2.28,IF(AB196=1,2.35,IF(AB196=2,2.43,IF(AB196=3,2.5,IF(OR(AB196=5,AB196=4),2.58,IF(OR(AB196=6,AB196=7),2.66,IF(OR(AB196=8,AB196=9),2.75,IF(OR(AB196=10,AB196=11,AB196=12),2.83,IF(OR(AB196=13,AB196=14,AB196=15),2.92,IF(OR(AB196=16,AB196=17,AB196=18),3.01,3.11)))))))))),IF(AG196="Ա-3", IF(AB196=0,1.96,IF(AB196=1,2.02,IF(AB196=2,2.08,IF(AB196=3,2.15,IF(OR(AB196=5,AB196=4),2.21,IF(OR(AB196=6,AB196=7),2.28,IF(OR(AB196=8,AB196=9),2.35,IF(OR(AB196=10,AB196=11,AB196=12),2.42,IF(OR(AB196=13,AB196=14,AB196=15),2.5,IF(OR(AB196=16,AB196=17,AB196=18),2.58,2.66)))))))))), IF(AG196="Կ-1", IF(AB196=0,1.68,IF(AB196=1,1.73,IF(AB196=2,1.79,IF(AB196=3,1.84,IF(OR(AB196=5,AB196=4),1.9,IF(OR(AB196=6,AB196=7),1.96,IF(OR(AB196=8,AB196=9),2.02,IF(OR(AB196=10,AB196=11,AB196=12),2.08,IF(OR(AB196=13,AB196=14,AB196=15),2.14,IF(OR(AB196=16,AB196=17,AB196=18),2.21,2.28)))))))))), IF(AG196="Կ-2", IF(AB196=0,1.45,IF(AB196=1,1.49,IF(AB196=2,1.54,IF(AB196=3,1.59,IF(OR(AB196=5,AB196=4),1.63,IF(OR(AB196=6,AB196=7),1.68,IF(OR(AB196=8,AB196=9),1.73,IF(OR(AB196=10,AB196=11,AB196=12),1.79,IF(OR(AB196=13,AB196=14,AB196=15),1.84,IF(OR(AB196=16,AB196=17,AB196=18),1.9,1.95)))))))))),IF(AG196="Կ-3", IF(AB196=0,1.25,IF(AB196=1,1.29,IF(AB196=2,1.33,IF(AB196=3,1.37,IF(OR(AB196=5,AB196=4),1.41,IF(OR(AB196=6,AB196=7),1.45,IF(OR(AB196=8,AB196=9),1.49,IF(OR(AB196=10,AB196=11,AB196=12),1.54,IF(OR(AB196=13,AB196=14,AB196=15),1.58,IF(OR(AB196=16,AB196=17,AB196=18),1.63,1.68)))))))))), "Error"))))))))))))</f>
        <v>4.41</v>
      </c>
      <c r="AD196" s="456">
        <v>83200</v>
      </c>
      <c r="AE196" s="456"/>
      <c r="AF196" s="456"/>
      <c r="AG196" s="589" t="str">
        <f t="shared" ref="AG196:AG201" si="151">+W196</f>
        <v>Գ-2</v>
      </c>
      <c r="AH196" s="456">
        <f t="shared" ref="AH196:AH201" si="152">AD196*AC196</f>
        <v>366912</v>
      </c>
      <c r="AI196" s="590">
        <f t="shared" ref="AI196:AI201" si="153">AH196+AE196+AF196</f>
        <v>366912</v>
      </c>
      <c r="AJ196" s="590">
        <f t="shared" ref="AJ196:AJ201" si="154">+AI196*13</f>
        <v>4769856</v>
      </c>
      <c r="AK196" s="592">
        <f t="shared" ref="AK196:AK201" si="155">+AA196</f>
        <v>1</v>
      </c>
      <c r="AL196" s="592">
        <f t="shared" ref="AL196:AL201" si="156">+AB196+1</f>
        <v>5</v>
      </c>
      <c r="AM196" s="588">
        <f t="shared" ref="AM196:AM201" si="157">IF(AK196&lt;1,0,IF(AQ196="Բ-1",IF(AL196=0,6.94,IF(AL196=1,7.17,IF(AL196=2,7.41,IF(AL196=3,7.66,IF(OR(AL196=5,AL196=4),7.92,IF(OR(AL196=6,AL196=7),8.18,IF(OR(AL196=8,AL196=9),8.46,IF(OR(AL196=10,AL196=11,AL196=12),8.74,IF(OR(AL196=13,AL196=14,AL196=15),9.03,IF(OR(AL196=16,AL196=17,AL196=18),9.33,9.65)))))))))),IF(AQ196="Բ-2", IF(AL196=0,5.71,IF(AL196=1,5.89,IF(AL196=2,6.09,IF(AL196=3,6.29,IF(OR(AL196=5,AL196=4),6.5,IF(OR(AL196=6,AL196=7),6.72,IF(OR(AL196=8,AL196=9),6.94,IF(OR(AL196=10,AL196=11,AL196=12),7.17,IF(OR(AL196=13,AL196=14,AL196=15),7.41,IF(OR(AL196=16,AL196=17,AL196=18),7.65,7.91)))))))))), IF(AQ196="Գ-1", IF(AL196=0,4.7,IF(AL196=1,4.86,IF(AL196=2,5.01,IF(AL196=3,5.18,IF(OR(AL196=5,AL196=4),5.35,IF(OR(AL196=6,AL196=7),5.52,IF(OR(AL196=8,AL196=9),5.71,IF(OR(AL196=10,AL196=11,AL196=12),5.89,IF(OR(AL196=13,AL196=14,AL196=15),6.09,IF(OR(AL196=16,AL196=17,AL196=18),6.29,6.49)))))))))), IF(AQ196="Գ-2", IF(AL196=0,3.88,IF(AL196=1,4.01,IF(AL196=2,4.14,IF(AL196=3,4.27,IF(OR(AL196=5,AL196=4),4.41,IF(OR(AL196=6,AL196=7),4.55,IF(OR(AL196=8,AL196=9),4.7,IF(OR(AL196=10,AL196=11,AL196=12),4.85,IF(OR(AL196=13,AL196=14,AL196=15),5.01,IF(OR(AL196=16,AL196=17,AL196=18),5.17,5.34)))))))))), IF(AQ196="Գ-3", IF(AL196=0,3.21,IF(AL196=1,3.31,IF(AL196=2,3.42,IF(AL196=3,3.53,IF(OR(AL196=5,AL196=4),3.64,IF(OR(AL196=6,AL196=7),3.76,IF(OR(AL196=8,AL196=9),3.88,IF(OR(AL196=10,AL196=11,AL196=12),4.01,IF(OR(AL196=13,AL196=14,AL196=15),4.13,IF(OR(AL196=16,AL196=17,AL196=18),4.27,4.4)))))))))), IF(AQ196="Ա-1", IF(AL196=0,2.66,IF(AL196=1,2.75,IF(AL196=2,2.83,IF(AL196=3,2.92,IF(OR(AL196=5,AL196=4),3.02,IF(OR(AL196=6,AL196=7),3.11,IF(OR(AL196=8,AL196=9),3.21,IF(OR(AL196=10,AL196=11,AL196=12),3.31,IF(OR(AL196=13,AL196=14,AL196=15),3.42,IF(OR(AL196=16,AL196=17,AL196=18),3.53,3.64)))))))))), IF(AQ196="Ա-2", IF(AL196=0,2.28,IF(AL196=1,2.35,IF(AL196=2,2.43,IF(AL196=3,2.5,IF(OR(AL196=5,AL196=4),2.58,IF(OR(AL196=6,AL196=7),2.66,IF(OR(AL196=8,AL196=9),2.75,IF(OR(AL196=10,AL196=11,AL196=12),2.83,IF(OR(AL196=13,AL196=14,AL196=15),2.92,IF(OR(AL196=16,AL196=17,AL196=18),3.01,3.11)))))))))),IF(AQ196="Ա-3", IF(AL196=0,1.96,IF(AL196=1,2.02,IF(AL196=2,2.08,IF(AL196=3,2.15,IF(OR(AL196=5,AL196=4),2.21,IF(OR(AL196=6,AL196=7),2.28,IF(OR(AL196=8,AL196=9),2.35,IF(OR(AL196=10,AL196=11,AL196=12),2.42,IF(OR(AL196=13,AL196=14,AL196=15),2.5,IF(OR(AL196=16,AL196=17,AL196=18),2.58,2.66)))))))))), IF(AQ196="Կ-1", IF(AL196=0,1.68,IF(AL196=1,1.73,IF(AL196=2,1.79,IF(AL196=3,1.84,IF(OR(AL196=5,AL196=4),1.9,IF(OR(AL196=6,AL196=7),1.96,IF(OR(AL196=8,AL196=9),2.02,IF(OR(AL196=10,AL196=11,AL196=12),2.08,IF(OR(AL196=13,AL196=14,AL196=15),2.14,IF(OR(AL196=16,AL196=17,AL196=18),2.21,2.28)))))))))), IF(AQ196="Կ-2", IF(AL196=0,1.45,IF(AL196=1,1.49,IF(AL196=2,1.54,IF(AL196=3,1.59,IF(OR(AL196=5,AL196=4),1.63,IF(OR(AL196=6,AL196=7),1.68,IF(OR(AL196=8,AL196=9),1.73,IF(OR(AL196=10,AL196=11,AL196=12),1.79,IF(OR(AL196=13,AL196=14,AL196=15),1.84,IF(OR(AL196=16,AL196=17,AL196=18),1.9,1.95)))))))))),IF(AQ196="Կ-3", IF(AL196=0,1.25,IF(AL196=1,1.29,IF(AL196=2,1.33,IF(AL196=3,1.37,IF(OR(AL196=5,AL196=4),1.41,IF(OR(AL196=6,AL196=7),1.45,IF(OR(AL196=8,AL196=9),1.49,IF(OR(AL196=10,AL196=11,AL196=12),1.54,IF(OR(AL196=13,AL196=14,AL196=15),1.58,IF(OR(AL196=16,AL196=17,AL196=18),1.63,1.68)))))))))), "Error"))))))))))))</f>
        <v>4.41</v>
      </c>
      <c r="AN196" s="456">
        <v>83200</v>
      </c>
      <c r="AO196" s="456"/>
      <c r="AP196" s="456"/>
      <c r="AQ196" s="589" t="str">
        <f t="shared" ref="AQ196:AQ201" si="158">+AG196</f>
        <v>Գ-2</v>
      </c>
      <c r="AR196" s="456">
        <f t="shared" ref="AR196:AR201" si="159">AN196*AM196</f>
        <v>366912</v>
      </c>
      <c r="AS196" s="590">
        <f t="shared" ref="AS196:AS201" si="160">AR196+AO196+AP196</f>
        <v>366912</v>
      </c>
      <c r="AT196" s="590">
        <f t="shared" ref="AT196:AT201" si="161">+AS196*13</f>
        <v>4769856</v>
      </c>
    </row>
    <row r="197" spans="2:46" s="587" customFormat="1" ht="40.5">
      <c r="B197" s="816">
        <v>37</v>
      </c>
      <c r="C197" s="848" t="s">
        <v>1130</v>
      </c>
      <c r="D197" s="794" t="s">
        <v>1960</v>
      </c>
      <c r="E197" s="796">
        <v>1982</v>
      </c>
      <c r="F197" s="795" t="s">
        <v>2521</v>
      </c>
      <c r="G197" s="820">
        <v>1</v>
      </c>
      <c r="H197" s="820">
        <v>2</v>
      </c>
      <c r="I197" s="821">
        <f t="shared" si="137"/>
        <v>2.83</v>
      </c>
      <c r="J197" s="799">
        <v>83200</v>
      </c>
      <c r="K197" s="799"/>
      <c r="L197" s="799"/>
      <c r="M197" s="822" t="s">
        <v>84</v>
      </c>
      <c r="N197" s="799">
        <f t="shared" si="138"/>
        <v>235456</v>
      </c>
      <c r="O197" s="823">
        <f t="shared" si="139"/>
        <v>235456</v>
      </c>
      <c r="P197" s="823">
        <f t="shared" si="140"/>
        <v>3060928</v>
      </c>
      <c r="Q197" s="592">
        <f t="shared" si="141"/>
        <v>1</v>
      </c>
      <c r="R197" s="592">
        <f t="shared" si="142"/>
        <v>3</v>
      </c>
      <c r="S197" s="588">
        <f t="shared" si="143"/>
        <v>2.92</v>
      </c>
      <c r="T197" s="456">
        <v>83200</v>
      </c>
      <c r="U197" s="456"/>
      <c r="V197" s="456"/>
      <c r="W197" s="589" t="str">
        <f t="shared" si="144"/>
        <v>Ա-1</v>
      </c>
      <c r="X197" s="456">
        <f t="shared" si="145"/>
        <v>242944</v>
      </c>
      <c r="Y197" s="590">
        <f t="shared" si="146"/>
        <v>242944</v>
      </c>
      <c r="Z197" s="590">
        <f t="shared" si="147"/>
        <v>3158272</v>
      </c>
      <c r="AA197" s="592">
        <f t="shared" si="148"/>
        <v>1</v>
      </c>
      <c r="AB197" s="592">
        <f t="shared" si="149"/>
        <v>4</v>
      </c>
      <c r="AC197" s="588">
        <f t="shared" si="150"/>
        <v>3.02</v>
      </c>
      <c r="AD197" s="456">
        <v>83200</v>
      </c>
      <c r="AE197" s="456"/>
      <c r="AF197" s="456"/>
      <c r="AG197" s="589" t="str">
        <f t="shared" si="151"/>
        <v>Ա-1</v>
      </c>
      <c r="AH197" s="456">
        <f t="shared" si="152"/>
        <v>251264</v>
      </c>
      <c r="AI197" s="590">
        <f t="shared" si="153"/>
        <v>251264</v>
      </c>
      <c r="AJ197" s="590">
        <f t="shared" si="154"/>
        <v>3266432</v>
      </c>
      <c r="AK197" s="592">
        <f t="shared" si="155"/>
        <v>1</v>
      </c>
      <c r="AL197" s="592">
        <f t="shared" si="156"/>
        <v>5</v>
      </c>
      <c r="AM197" s="588">
        <f t="shared" si="157"/>
        <v>3.02</v>
      </c>
      <c r="AN197" s="456">
        <v>83200</v>
      </c>
      <c r="AO197" s="456"/>
      <c r="AP197" s="456"/>
      <c r="AQ197" s="589" t="str">
        <f t="shared" si="158"/>
        <v>Ա-1</v>
      </c>
      <c r="AR197" s="456">
        <f t="shared" si="159"/>
        <v>251264</v>
      </c>
      <c r="AS197" s="590">
        <f t="shared" si="160"/>
        <v>251264</v>
      </c>
      <c r="AT197" s="590">
        <f t="shared" si="161"/>
        <v>3266432</v>
      </c>
    </row>
    <row r="198" spans="2:46" s="587" customFormat="1" ht="40.5">
      <c r="B198" s="816">
        <v>38</v>
      </c>
      <c r="C198" s="848" t="s">
        <v>2682</v>
      </c>
      <c r="D198" s="794" t="s">
        <v>1960</v>
      </c>
      <c r="E198" s="796">
        <v>1979</v>
      </c>
      <c r="F198" s="795" t="s">
        <v>2523</v>
      </c>
      <c r="G198" s="820">
        <v>1</v>
      </c>
      <c r="H198" s="820">
        <v>8</v>
      </c>
      <c r="I198" s="821">
        <f t="shared" si="137"/>
        <v>1.73</v>
      </c>
      <c r="J198" s="799">
        <v>83200</v>
      </c>
      <c r="K198" s="799"/>
      <c r="L198" s="799"/>
      <c r="M198" s="822" t="s">
        <v>87</v>
      </c>
      <c r="N198" s="799">
        <f t="shared" si="138"/>
        <v>143936</v>
      </c>
      <c r="O198" s="823">
        <f t="shared" si="139"/>
        <v>143936</v>
      </c>
      <c r="P198" s="823">
        <f t="shared" si="140"/>
        <v>1871168</v>
      </c>
      <c r="Q198" s="592">
        <f t="shared" si="141"/>
        <v>1</v>
      </c>
      <c r="R198" s="592">
        <f t="shared" si="142"/>
        <v>9</v>
      </c>
      <c r="S198" s="588">
        <f t="shared" si="143"/>
        <v>1.73</v>
      </c>
      <c r="T198" s="456">
        <v>83200</v>
      </c>
      <c r="U198" s="456"/>
      <c r="V198" s="456"/>
      <c r="W198" s="589" t="str">
        <f t="shared" si="144"/>
        <v>Կ-2</v>
      </c>
      <c r="X198" s="456">
        <f t="shared" si="145"/>
        <v>143936</v>
      </c>
      <c r="Y198" s="590">
        <f t="shared" si="146"/>
        <v>143936</v>
      </c>
      <c r="Z198" s="590">
        <f t="shared" si="147"/>
        <v>1871168</v>
      </c>
      <c r="AA198" s="592">
        <f t="shared" si="148"/>
        <v>1</v>
      </c>
      <c r="AB198" s="592">
        <f t="shared" si="149"/>
        <v>10</v>
      </c>
      <c r="AC198" s="588">
        <f t="shared" si="150"/>
        <v>1.79</v>
      </c>
      <c r="AD198" s="456">
        <v>83200</v>
      </c>
      <c r="AE198" s="456"/>
      <c r="AF198" s="456"/>
      <c r="AG198" s="589" t="str">
        <f t="shared" si="151"/>
        <v>Կ-2</v>
      </c>
      <c r="AH198" s="456">
        <f t="shared" si="152"/>
        <v>148928</v>
      </c>
      <c r="AI198" s="590">
        <f t="shared" si="153"/>
        <v>148928</v>
      </c>
      <c r="AJ198" s="590">
        <f t="shared" si="154"/>
        <v>1936064</v>
      </c>
      <c r="AK198" s="592">
        <f t="shared" si="155"/>
        <v>1</v>
      </c>
      <c r="AL198" s="592">
        <f t="shared" si="156"/>
        <v>11</v>
      </c>
      <c r="AM198" s="588">
        <f t="shared" si="157"/>
        <v>1.79</v>
      </c>
      <c r="AN198" s="456">
        <v>83200</v>
      </c>
      <c r="AO198" s="456"/>
      <c r="AP198" s="456"/>
      <c r="AQ198" s="589" t="str">
        <f t="shared" si="158"/>
        <v>Կ-2</v>
      </c>
      <c r="AR198" s="456">
        <f t="shared" si="159"/>
        <v>148928</v>
      </c>
      <c r="AS198" s="590">
        <f t="shared" si="160"/>
        <v>148928</v>
      </c>
      <c r="AT198" s="590">
        <f t="shared" si="161"/>
        <v>1936064</v>
      </c>
    </row>
    <row r="199" spans="2:46" s="587" customFormat="1" ht="27">
      <c r="B199" s="816">
        <v>39</v>
      </c>
      <c r="C199" s="848" t="s">
        <v>78</v>
      </c>
      <c r="D199" s="794"/>
      <c r="E199" s="796"/>
      <c r="F199" s="795" t="s">
        <v>1532</v>
      </c>
      <c r="G199" s="820">
        <v>1</v>
      </c>
      <c r="H199" s="820">
        <v>6</v>
      </c>
      <c r="I199" s="821">
        <f t="shared" si="137"/>
        <v>4.55</v>
      </c>
      <c r="J199" s="799">
        <v>83200</v>
      </c>
      <c r="K199" s="799"/>
      <c r="L199" s="799"/>
      <c r="M199" s="822" t="s">
        <v>83</v>
      </c>
      <c r="N199" s="799">
        <f t="shared" si="138"/>
        <v>378560</v>
      </c>
      <c r="O199" s="823">
        <f t="shared" si="139"/>
        <v>378560</v>
      </c>
      <c r="P199" s="823">
        <f t="shared" si="140"/>
        <v>4921280</v>
      </c>
      <c r="Q199" s="592">
        <f t="shared" si="141"/>
        <v>1</v>
      </c>
      <c r="R199" s="592">
        <f t="shared" si="142"/>
        <v>7</v>
      </c>
      <c r="S199" s="588">
        <f t="shared" si="143"/>
        <v>4.55</v>
      </c>
      <c r="T199" s="456">
        <v>83200</v>
      </c>
      <c r="U199" s="456"/>
      <c r="V199" s="456"/>
      <c r="W199" s="589" t="str">
        <f t="shared" si="144"/>
        <v>Գ-2</v>
      </c>
      <c r="X199" s="456">
        <f t="shared" si="145"/>
        <v>378560</v>
      </c>
      <c r="Y199" s="590">
        <f t="shared" si="146"/>
        <v>378560</v>
      </c>
      <c r="Z199" s="590">
        <f t="shared" si="147"/>
        <v>4921280</v>
      </c>
      <c r="AA199" s="592">
        <f t="shared" si="148"/>
        <v>1</v>
      </c>
      <c r="AB199" s="592">
        <f t="shared" si="149"/>
        <v>8</v>
      </c>
      <c r="AC199" s="588">
        <f t="shared" si="150"/>
        <v>4.7</v>
      </c>
      <c r="AD199" s="456">
        <v>83200</v>
      </c>
      <c r="AE199" s="456"/>
      <c r="AF199" s="456"/>
      <c r="AG199" s="589" t="str">
        <f t="shared" si="151"/>
        <v>Գ-2</v>
      </c>
      <c r="AH199" s="456">
        <f t="shared" si="152"/>
        <v>391040</v>
      </c>
      <c r="AI199" s="590">
        <f t="shared" si="153"/>
        <v>391040</v>
      </c>
      <c r="AJ199" s="590">
        <f t="shared" si="154"/>
        <v>5083520</v>
      </c>
      <c r="AK199" s="592">
        <f t="shared" si="155"/>
        <v>1</v>
      </c>
      <c r="AL199" s="592">
        <f t="shared" si="156"/>
        <v>9</v>
      </c>
      <c r="AM199" s="588">
        <f t="shared" si="157"/>
        <v>4.7</v>
      </c>
      <c r="AN199" s="456">
        <v>83200</v>
      </c>
      <c r="AO199" s="456"/>
      <c r="AP199" s="456"/>
      <c r="AQ199" s="589" t="str">
        <f t="shared" si="158"/>
        <v>Գ-2</v>
      </c>
      <c r="AR199" s="456">
        <f t="shared" si="159"/>
        <v>391040</v>
      </c>
      <c r="AS199" s="590">
        <f t="shared" si="160"/>
        <v>391040</v>
      </c>
      <c r="AT199" s="590">
        <f t="shared" si="161"/>
        <v>5083520</v>
      </c>
    </row>
    <row r="200" spans="2:46" s="587" customFormat="1" ht="40.5">
      <c r="B200" s="816">
        <v>40</v>
      </c>
      <c r="C200" s="848" t="s">
        <v>1535</v>
      </c>
      <c r="D200" s="794" t="s">
        <v>1960</v>
      </c>
      <c r="E200" s="796">
        <v>1980</v>
      </c>
      <c r="F200" s="795" t="s">
        <v>1536</v>
      </c>
      <c r="G200" s="820">
        <v>1</v>
      </c>
      <c r="H200" s="820">
        <v>3</v>
      </c>
      <c r="I200" s="821">
        <f t="shared" si="137"/>
        <v>2.92</v>
      </c>
      <c r="J200" s="799">
        <v>83200</v>
      </c>
      <c r="K200" s="799"/>
      <c r="L200" s="799"/>
      <c r="M200" s="822" t="s">
        <v>84</v>
      </c>
      <c r="N200" s="799">
        <f t="shared" si="138"/>
        <v>242944</v>
      </c>
      <c r="O200" s="823">
        <f t="shared" si="139"/>
        <v>242944</v>
      </c>
      <c r="P200" s="823">
        <f t="shared" si="140"/>
        <v>3158272</v>
      </c>
      <c r="Q200" s="592">
        <f t="shared" si="141"/>
        <v>1</v>
      </c>
      <c r="R200" s="592">
        <f t="shared" si="142"/>
        <v>4</v>
      </c>
      <c r="S200" s="588">
        <f t="shared" si="143"/>
        <v>3.02</v>
      </c>
      <c r="T200" s="456">
        <v>83200</v>
      </c>
      <c r="U200" s="456"/>
      <c r="V200" s="456"/>
      <c r="W200" s="589" t="str">
        <f t="shared" si="144"/>
        <v>Ա-1</v>
      </c>
      <c r="X200" s="456">
        <f t="shared" si="145"/>
        <v>251264</v>
      </c>
      <c r="Y200" s="590">
        <f t="shared" si="146"/>
        <v>251264</v>
      </c>
      <c r="Z200" s="590">
        <f t="shared" si="147"/>
        <v>3266432</v>
      </c>
      <c r="AA200" s="592">
        <f t="shared" si="148"/>
        <v>1</v>
      </c>
      <c r="AB200" s="592">
        <f t="shared" si="149"/>
        <v>5</v>
      </c>
      <c r="AC200" s="588">
        <f t="shared" si="150"/>
        <v>3.02</v>
      </c>
      <c r="AD200" s="456">
        <v>83200</v>
      </c>
      <c r="AE200" s="456"/>
      <c r="AF200" s="456"/>
      <c r="AG200" s="589" t="str">
        <f t="shared" si="151"/>
        <v>Ա-1</v>
      </c>
      <c r="AH200" s="456">
        <f t="shared" si="152"/>
        <v>251264</v>
      </c>
      <c r="AI200" s="590">
        <f t="shared" si="153"/>
        <v>251264</v>
      </c>
      <c r="AJ200" s="590">
        <f t="shared" si="154"/>
        <v>3266432</v>
      </c>
      <c r="AK200" s="592">
        <f t="shared" si="155"/>
        <v>1</v>
      </c>
      <c r="AL200" s="592">
        <f t="shared" si="156"/>
        <v>6</v>
      </c>
      <c r="AM200" s="588">
        <f t="shared" si="157"/>
        <v>3.11</v>
      </c>
      <c r="AN200" s="456">
        <v>83200</v>
      </c>
      <c r="AO200" s="456"/>
      <c r="AP200" s="456"/>
      <c r="AQ200" s="589" t="str">
        <f t="shared" si="158"/>
        <v>Ա-1</v>
      </c>
      <c r="AR200" s="456">
        <f t="shared" si="159"/>
        <v>258752</v>
      </c>
      <c r="AS200" s="590">
        <f t="shared" si="160"/>
        <v>258752</v>
      </c>
      <c r="AT200" s="590">
        <f t="shared" si="161"/>
        <v>3363776</v>
      </c>
    </row>
    <row r="201" spans="2:46" s="587" customFormat="1" ht="40.5">
      <c r="B201" s="816">
        <v>41</v>
      </c>
      <c r="C201" s="848" t="s">
        <v>269</v>
      </c>
      <c r="D201" s="794" t="s">
        <v>1960</v>
      </c>
      <c r="E201" s="796">
        <v>1981</v>
      </c>
      <c r="F201" s="795" t="s">
        <v>1539</v>
      </c>
      <c r="G201" s="820">
        <v>1</v>
      </c>
      <c r="H201" s="820">
        <v>2</v>
      </c>
      <c r="I201" s="821">
        <f t="shared" si="137"/>
        <v>1.54</v>
      </c>
      <c r="J201" s="799">
        <v>83200</v>
      </c>
      <c r="K201" s="799"/>
      <c r="L201" s="799"/>
      <c r="M201" s="822" t="s">
        <v>87</v>
      </c>
      <c r="N201" s="799">
        <f t="shared" si="138"/>
        <v>128128</v>
      </c>
      <c r="O201" s="823">
        <f t="shared" si="139"/>
        <v>128128</v>
      </c>
      <c r="P201" s="823">
        <f t="shared" si="140"/>
        <v>1665664</v>
      </c>
      <c r="Q201" s="592">
        <f t="shared" si="141"/>
        <v>1</v>
      </c>
      <c r="R201" s="592">
        <f t="shared" si="142"/>
        <v>3</v>
      </c>
      <c r="S201" s="588">
        <f t="shared" si="143"/>
        <v>1.59</v>
      </c>
      <c r="T201" s="456">
        <v>83200</v>
      </c>
      <c r="U201" s="509"/>
      <c r="V201" s="456"/>
      <c r="W201" s="589" t="str">
        <f t="shared" si="144"/>
        <v>Կ-2</v>
      </c>
      <c r="X201" s="456">
        <f t="shared" si="145"/>
        <v>132288</v>
      </c>
      <c r="Y201" s="590">
        <f t="shared" si="146"/>
        <v>132288</v>
      </c>
      <c r="Z201" s="590">
        <f t="shared" si="147"/>
        <v>1719744</v>
      </c>
      <c r="AA201" s="592">
        <f t="shared" si="148"/>
        <v>1</v>
      </c>
      <c r="AB201" s="592">
        <f t="shared" si="149"/>
        <v>4</v>
      </c>
      <c r="AC201" s="588">
        <f t="shared" si="150"/>
        <v>1.63</v>
      </c>
      <c r="AD201" s="456">
        <v>83200</v>
      </c>
      <c r="AE201" s="509"/>
      <c r="AF201" s="456"/>
      <c r="AG201" s="589" t="str">
        <f t="shared" si="151"/>
        <v>Կ-2</v>
      </c>
      <c r="AH201" s="456">
        <f t="shared" si="152"/>
        <v>135616</v>
      </c>
      <c r="AI201" s="590">
        <f t="shared" si="153"/>
        <v>135616</v>
      </c>
      <c r="AJ201" s="590">
        <f t="shared" si="154"/>
        <v>1763008</v>
      </c>
      <c r="AK201" s="592">
        <f t="shared" si="155"/>
        <v>1</v>
      </c>
      <c r="AL201" s="592">
        <f t="shared" si="156"/>
        <v>5</v>
      </c>
      <c r="AM201" s="588">
        <f t="shared" si="157"/>
        <v>1.63</v>
      </c>
      <c r="AN201" s="456">
        <v>83200</v>
      </c>
      <c r="AO201" s="509"/>
      <c r="AP201" s="456"/>
      <c r="AQ201" s="589" t="str">
        <f t="shared" si="158"/>
        <v>Կ-2</v>
      </c>
      <c r="AR201" s="456">
        <f t="shared" si="159"/>
        <v>135616</v>
      </c>
      <c r="AS201" s="590">
        <f t="shared" si="160"/>
        <v>135616</v>
      </c>
      <c r="AT201" s="590">
        <f t="shared" si="161"/>
        <v>1763008</v>
      </c>
    </row>
    <row r="202" spans="2:46" s="587" customFormat="1" ht="27">
      <c r="B202" s="816">
        <v>42</v>
      </c>
      <c r="C202" s="848" t="s">
        <v>101</v>
      </c>
      <c r="D202" s="794" t="s">
        <v>1960</v>
      </c>
      <c r="E202" s="796">
        <v>1978</v>
      </c>
      <c r="F202" s="795" t="s">
        <v>2516</v>
      </c>
      <c r="G202" s="820">
        <v>1</v>
      </c>
      <c r="H202" s="820">
        <v>16</v>
      </c>
      <c r="I202" s="821">
        <f t="shared" si="87"/>
        <v>5.17</v>
      </c>
      <c r="J202" s="799">
        <v>83200</v>
      </c>
      <c r="K202" s="799"/>
      <c r="L202" s="799"/>
      <c r="M202" s="822" t="s">
        <v>83</v>
      </c>
      <c r="N202" s="799">
        <f t="shared" si="88"/>
        <v>430144</v>
      </c>
      <c r="O202" s="823">
        <f t="shared" si="89"/>
        <v>430144</v>
      </c>
      <c r="P202" s="823">
        <f t="shared" si="90"/>
        <v>5591872</v>
      </c>
      <c r="Q202" s="592">
        <f t="shared" si="91"/>
        <v>1</v>
      </c>
      <c r="R202" s="592">
        <f t="shared" si="92"/>
        <v>17</v>
      </c>
      <c r="S202" s="588">
        <f t="shared" si="93"/>
        <v>5.17</v>
      </c>
      <c r="T202" s="456">
        <v>83200</v>
      </c>
      <c r="U202" s="456"/>
      <c r="V202" s="456"/>
      <c r="W202" s="589" t="str">
        <f t="shared" si="94"/>
        <v>Գ-2</v>
      </c>
      <c r="X202" s="456">
        <f t="shared" si="95"/>
        <v>430144</v>
      </c>
      <c r="Y202" s="590">
        <f t="shared" si="96"/>
        <v>430144</v>
      </c>
      <c r="Z202" s="590">
        <f t="shared" si="97"/>
        <v>5591872</v>
      </c>
      <c r="AA202" s="592">
        <f t="shared" si="98"/>
        <v>1</v>
      </c>
      <c r="AB202" s="592">
        <f t="shared" si="99"/>
        <v>18</v>
      </c>
      <c r="AC202" s="588">
        <f t="shared" si="100"/>
        <v>5.17</v>
      </c>
      <c r="AD202" s="456">
        <v>83200</v>
      </c>
      <c r="AE202" s="456"/>
      <c r="AF202" s="456"/>
      <c r="AG202" s="589" t="str">
        <f t="shared" si="101"/>
        <v>Գ-2</v>
      </c>
      <c r="AH202" s="456">
        <f t="shared" si="102"/>
        <v>430144</v>
      </c>
      <c r="AI202" s="590">
        <f t="shared" si="103"/>
        <v>430144</v>
      </c>
      <c r="AJ202" s="590">
        <f t="shared" si="104"/>
        <v>5591872</v>
      </c>
      <c r="AK202" s="592">
        <f t="shared" si="105"/>
        <v>1</v>
      </c>
      <c r="AL202" s="592">
        <f t="shared" si="106"/>
        <v>19</v>
      </c>
      <c r="AM202" s="588">
        <f t="shared" si="107"/>
        <v>5.34</v>
      </c>
      <c r="AN202" s="456">
        <v>83200</v>
      </c>
      <c r="AO202" s="456"/>
      <c r="AP202" s="456"/>
      <c r="AQ202" s="589" t="str">
        <f t="shared" si="108"/>
        <v>Գ-2</v>
      </c>
      <c r="AR202" s="456">
        <f t="shared" si="109"/>
        <v>444288</v>
      </c>
      <c r="AS202" s="590">
        <f t="shared" si="110"/>
        <v>444288</v>
      </c>
      <c r="AT202" s="590">
        <f t="shared" si="111"/>
        <v>5775744</v>
      </c>
    </row>
    <row r="203" spans="2:46" s="587" customFormat="1" ht="40.5">
      <c r="B203" s="816">
        <v>43</v>
      </c>
      <c r="C203" s="848" t="s">
        <v>2099</v>
      </c>
      <c r="D203" s="794" t="s">
        <v>1960</v>
      </c>
      <c r="E203" s="796">
        <v>1970</v>
      </c>
      <c r="F203" s="795" t="s">
        <v>2522</v>
      </c>
      <c r="G203" s="820">
        <v>1</v>
      </c>
      <c r="H203" s="820">
        <v>9</v>
      </c>
      <c r="I203" s="821">
        <f t="shared" si="87"/>
        <v>3.21</v>
      </c>
      <c r="J203" s="799">
        <v>83200</v>
      </c>
      <c r="K203" s="799"/>
      <c r="L203" s="799"/>
      <c r="M203" s="822" t="s">
        <v>84</v>
      </c>
      <c r="N203" s="799">
        <f t="shared" si="88"/>
        <v>267072</v>
      </c>
      <c r="O203" s="823">
        <f t="shared" si="89"/>
        <v>267072</v>
      </c>
      <c r="P203" s="823">
        <f t="shared" si="90"/>
        <v>3471936</v>
      </c>
      <c r="Q203" s="592">
        <f t="shared" si="91"/>
        <v>1</v>
      </c>
      <c r="R203" s="592">
        <f t="shared" si="92"/>
        <v>10</v>
      </c>
      <c r="S203" s="588">
        <f t="shared" si="93"/>
        <v>3.31</v>
      </c>
      <c r="T203" s="456">
        <v>83200</v>
      </c>
      <c r="U203" s="456"/>
      <c r="V203" s="456"/>
      <c r="W203" s="589" t="str">
        <f t="shared" si="94"/>
        <v>Ա-1</v>
      </c>
      <c r="X203" s="456">
        <f t="shared" si="95"/>
        <v>275392</v>
      </c>
      <c r="Y203" s="590">
        <f t="shared" si="96"/>
        <v>275392</v>
      </c>
      <c r="Z203" s="590">
        <f t="shared" si="97"/>
        <v>3580096</v>
      </c>
      <c r="AA203" s="592">
        <f t="shared" si="98"/>
        <v>1</v>
      </c>
      <c r="AB203" s="592">
        <f t="shared" si="99"/>
        <v>11</v>
      </c>
      <c r="AC203" s="588">
        <f t="shared" si="100"/>
        <v>3.31</v>
      </c>
      <c r="AD203" s="456">
        <v>83200</v>
      </c>
      <c r="AE203" s="456"/>
      <c r="AF203" s="456"/>
      <c r="AG203" s="589" t="str">
        <f t="shared" si="101"/>
        <v>Ա-1</v>
      </c>
      <c r="AH203" s="456">
        <f t="shared" si="102"/>
        <v>275392</v>
      </c>
      <c r="AI203" s="590">
        <f t="shared" si="103"/>
        <v>275392</v>
      </c>
      <c r="AJ203" s="590">
        <f t="shared" si="104"/>
        <v>3580096</v>
      </c>
      <c r="AK203" s="592">
        <f t="shared" si="105"/>
        <v>1</v>
      </c>
      <c r="AL203" s="592">
        <f t="shared" si="106"/>
        <v>12</v>
      </c>
      <c r="AM203" s="588">
        <f t="shared" si="107"/>
        <v>3.31</v>
      </c>
      <c r="AN203" s="456">
        <v>83200</v>
      </c>
      <c r="AO203" s="456"/>
      <c r="AP203" s="456"/>
      <c r="AQ203" s="589" t="str">
        <f t="shared" si="108"/>
        <v>Ա-1</v>
      </c>
      <c r="AR203" s="456">
        <f t="shared" si="109"/>
        <v>275392</v>
      </c>
      <c r="AS203" s="590">
        <f t="shared" si="110"/>
        <v>275392</v>
      </c>
      <c r="AT203" s="590">
        <f t="shared" si="111"/>
        <v>3580096</v>
      </c>
    </row>
    <row r="204" spans="2:46" s="587" customFormat="1" ht="40.5">
      <c r="B204" s="816">
        <v>44</v>
      </c>
      <c r="C204" s="848" t="s">
        <v>108</v>
      </c>
      <c r="D204" s="794" t="s">
        <v>1960</v>
      </c>
      <c r="E204" s="796">
        <v>1979</v>
      </c>
      <c r="F204" s="795" t="s">
        <v>2524</v>
      </c>
      <c r="G204" s="820">
        <v>1</v>
      </c>
      <c r="H204" s="820">
        <v>21</v>
      </c>
      <c r="I204" s="821">
        <f t="shared" si="87"/>
        <v>1.95</v>
      </c>
      <c r="J204" s="799">
        <v>83200</v>
      </c>
      <c r="K204" s="799"/>
      <c r="L204" s="799"/>
      <c r="M204" s="822" t="s">
        <v>87</v>
      </c>
      <c r="N204" s="799">
        <f t="shared" si="88"/>
        <v>162240</v>
      </c>
      <c r="O204" s="823">
        <f t="shared" si="89"/>
        <v>162240</v>
      </c>
      <c r="P204" s="823">
        <f t="shared" si="90"/>
        <v>2109120</v>
      </c>
      <c r="Q204" s="592">
        <f t="shared" si="91"/>
        <v>1</v>
      </c>
      <c r="R204" s="592">
        <f t="shared" si="92"/>
        <v>22</v>
      </c>
      <c r="S204" s="588">
        <f t="shared" si="93"/>
        <v>1.95</v>
      </c>
      <c r="T204" s="456">
        <v>83200</v>
      </c>
      <c r="U204" s="456"/>
      <c r="V204" s="456"/>
      <c r="W204" s="589" t="str">
        <f t="shared" si="94"/>
        <v>Կ-2</v>
      </c>
      <c r="X204" s="456">
        <f t="shared" si="95"/>
        <v>162240</v>
      </c>
      <c r="Y204" s="590">
        <f t="shared" si="96"/>
        <v>162240</v>
      </c>
      <c r="Z204" s="590">
        <f t="shared" si="97"/>
        <v>2109120</v>
      </c>
      <c r="AA204" s="592">
        <f t="shared" si="98"/>
        <v>1</v>
      </c>
      <c r="AB204" s="592">
        <f t="shared" si="99"/>
        <v>23</v>
      </c>
      <c r="AC204" s="588">
        <f t="shared" si="100"/>
        <v>1.95</v>
      </c>
      <c r="AD204" s="456">
        <v>83200</v>
      </c>
      <c r="AE204" s="456"/>
      <c r="AF204" s="456"/>
      <c r="AG204" s="589" t="str">
        <f t="shared" si="101"/>
        <v>Կ-2</v>
      </c>
      <c r="AH204" s="456">
        <f t="shared" si="102"/>
        <v>162240</v>
      </c>
      <c r="AI204" s="590">
        <f t="shared" si="103"/>
        <v>162240</v>
      </c>
      <c r="AJ204" s="590">
        <f t="shared" si="104"/>
        <v>2109120</v>
      </c>
      <c r="AK204" s="592">
        <f t="shared" si="105"/>
        <v>1</v>
      </c>
      <c r="AL204" s="592">
        <f t="shared" si="106"/>
        <v>24</v>
      </c>
      <c r="AM204" s="588">
        <f t="shared" si="107"/>
        <v>1.95</v>
      </c>
      <c r="AN204" s="456">
        <v>83200</v>
      </c>
      <c r="AO204" s="456"/>
      <c r="AP204" s="456"/>
      <c r="AQ204" s="589" t="str">
        <f t="shared" si="108"/>
        <v>Կ-2</v>
      </c>
      <c r="AR204" s="456">
        <f t="shared" si="109"/>
        <v>162240</v>
      </c>
      <c r="AS204" s="590">
        <f t="shared" si="110"/>
        <v>162240</v>
      </c>
      <c r="AT204" s="590">
        <f t="shared" si="111"/>
        <v>2109120</v>
      </c>
    </row>
    <row r="205" spans="2:46" s="587" customFormat="1" ht="27">
      <c r="B205" s="816">
        <v>45</v>
      </c>
      <c r="C205" s="848" t="s">
        <v>145</v>
      </c>
      <c r="D205" s="853" t="s">
        <v>1960</v>
      </c>
      <c r="E205" s="854">
        <v>1969</v>
      </c>
      <c r="F205" s="795" t="s">
        <v>1937</v>
      </c>
      <c r="G205" s="820">
        <v>1</v>
      </c>
      <c r="H205" s="820">
        <v>3</v>
      </c>
      <c r="I205" s="821">
        <f t="shared" si="87"/>
        <v>4.2699999999999996</v>
      </c>
      <c r="J205" s="799">
        <v>83200</v>
      </c>
      <c r="K205" s="799"/>
      <c r="L205" s="799"/>
      <c r="M205" s="822" t="s">
        <v>83</v>
      </c>
      <c r="N205" s="799">
        <f t="shared" si="88"/>
        <v>355263.99999999994</v>
      </c>
      <c r="O205" s="823">
        <f t="shared" si="89"/>
        <v>355263.99999999994</v>
      </c>
      <c r="P205" s="823">
        <f t="shared" si="90"/>
        <v>4618431.9999999991</v>
      </c>
      <c r="Q205" s="592">
        <f t="shared" si="91"/>
        <v>1</v>
      </c>
      <c r="R205" s="592">
        <f t="shared" si="92"/>
        <v>4</v>
      </c>
      <c r="S205" s="588">
        <f t="shared" si="93"/>
        <v>4.41</v>
      </c>
      <c r="T205" s="456">
        <v>83200</v>
      </c>
      <c r="U205" s="456"/>
      <c r="V205" s="456"/>
      <c r="W205" s="589" t="str">
        <f t="shared" si="94"/>
        <v>Գ-2</v>
      </c>
      <c r="X205" s="456">
        <f t="shared" si="95"/>
        <v>366912</v>
      </c>
      <c r="Y205" s="590">
        <f t="shared" si="96"/>
        <v>366912</v>
      </c>
      <c r="Z205" s="590">
        <f t="shared" si="97"/>
        <v>4769856</v>
      </c>
      <c r="AA205" s="592">
        <f t="shared" si="98"/>
        <v>1</v>
      </c>
      <c r="AB205" s="592">
        <f t="shared" si="99"/>
        <v>5</v>
      </c>
      <c r="AC205" s="588">
        <f t="shared" si="100"/>
        <v>4.41</v>
      </c>
      <c r="AD205" s="456">
        <v>83200</v>
      </c>
      <c r="AE205" s="456"/>
      <c r="AF205" s="456"/>
      <c r="AG205" s="589" t="str">
        <f t="shared" si="101"/>
        <v>Գ-2</v>
      </c>
      <c r="AH205" s="456">
        <f t="shared" si="102"/>
        <v>366912</v>
      </c>
      <c r="AI205" s="590">
        <f t="shared" si="103"/>
        <v>366912</v>
      </c>
      <c r="AJ205" s="590">
        <f t="shared" si="104"/>
        <v>4769856</v>
      </c>
      <c r="AK205" s="592">
        <f t="shared" si="105"/>
        <v>1</v>
      </c>
      <c r="AL205" s="592">
        <f t="shared" si="106"/>
        <v>6</v>
      </c>
      <c r="AM205" s="588">
        <f t="shared" si="107"/>
        <v>4.55</v>
      </c>
      <c r="AN205" s="456">
        <v>83200</v>
      </c>
      <c r="AO205" s="456"/>
      <c r="AP205" s="456"/>
      <c r="AQ205" s="589" t="str">
        <f t="shared" si="108"/>
        <v>Գ-2</v>
      </c>
      <c r="AR205" s="456">
        <f t="shared" si="109"/>
        <v>378560</v>
      </c>
      <c r="AS205" s="590">
        <f t="shared" si="110"/>
        <v>378560</v>
      </c>
      <c r="AT205" s="590">
        <f t="shared" si="111"/>
        <v>4921280</v>
      </c>
    </row>
    <row r="206" spans="2:46" s="587" customFormat="1" ht="40.5">
      <c r="B206" s="816">
        <v>46</v>
      </c>
      <c r="C206" s="848" t="s">
        <v>2400</v>
      </c>
      <c r="D206" s="794" t="s">
        <v>1960</v>
      </c>
      <c r="E206" s="796">
        <v>1981</v>
      </c>
      <c r="F206" s="795" t="s">
        <v>1938</v>
      </c>
      <c r="G206" s="820">
        <v>1</v>
      </c>
      <c r="H206" s="820">
        <v>2</v>
      </c>
      <c r="I206" s="821">
        <f t="shared" si="87"/>
        <v>2.83</v>
      </c>
      <c r="J206" s="799">
        <v>83200</v>
      </c>
      <c r="K206" s="799"/>
      <c r="L206" s="799"/>
      <c r="M206" s="822" t="s">
        <v>84</v>
      </c>
      <c r="N206" s="799">
        <f t="shared" si="88"/>
        <v>235456</v>
      </c>
      <c r="O206" s="823">
        <f t="shared" si="89"/>
        <v>235456</v>
      </c>
      <c r="P206" s="823">
        <f t="shared" si="90"/>
        <v>3060928</v>
      </c>
      <c r="Q206" s="592">
        <f t="shared" si="91"/>
        <v>1</v>
      </c>
      <c r="R206" s="592">
        <f t="shared" si="92"/>
        <v>3</v>
      </c>
      <c r="S206" s="588">
        <f t="shared" si="93"/>
        <v>2.92</v>
      </c>
      <c r="T206" s="456">
        <v>83200</v>
      </c>
      <c r="U206" s="456"/>
      <c r="V206" s="456"/>
      <c r="W206" s="589" t="str">
        <f t="shared" si="94"/>
        <v>Ա-1</v>
      </c>
      <c r="X206" s="456">
        <f t="shared" si="95"/>
        <v>242944</v>
      </c>
      <c r="Y206" s="590">
        <f t="shared" si="96"/>
        <v>242944</v>
      </c>
      <c r="Z206" s="590">
        <f t="shared" si="97"/>
        <v>3158272</v>
      </c>
      <c r="AA206" s="592">
        <f t="shared" si="98"/>
        <v>1</v>
      </c>
      <c r="AB206" s="592">
        <f t="shared" si="99"/>
        <v>4</v>
      </c>
      <c r="AC206" s="588">
        <f t="shared" si="100"/>
        <v>3.02</v>
      </c>
      <c r="AD206" s="456">
        <v>83200</v>
      </c>
      <c r="AE206" s="456"/>
      <c r="AF206" s="456"/>
      <c r="AG206" s="589" t="str">
        <f t="shared" si="101"/>
        <v>Ա-1</v>
      </c>
      <c r="AH206" s="456">
        <f t="shared" si="102"/>
        <v>251264</v>
      </c>
      <c r="AI206" s="590">
        <f t="shared" si="103"/>
        <v>251264</v>
      </c>
      <c r="AJ206" s="590">
        <f t="shared" si="104"/>
        <v>3266432</v>
      </c>
      <c r="AK206" s="592">
        <f t="shared" si="105"/>
        <v>1</v>
      </c>
      <c r="AL206" s="592">
        <f t="shared" si="106"/>
        <v>5</v>
      </c>
      <c r="AM206" s="588">
        <f t="shared" si="107"/>
        <v>3.02</v>
      </c>
      <c r="AN206" s="456">
        <v>83200</v>
      </c>
      <c r="AO206" s="456"/>
      <c r="AP206" s="456"/>
      <c r="AQ206" s="589" t="str">
        <f t="shared" si="108"/>
        <v>Ա-1</v>
      </c>
      <c r="AR206" s="456">
        <f t="shared" si="109"/>
        <v>251264</v>
      </c>
      <c r="AS206" s="590">
        <f t="shared" si="110"/>
        <v>251264</v>
      </c>
      <c r="AT206" s="590">
        <f t="shared" si="111"/>
        <v>3266432</v>
      </c>
    </row>
    <row r="207" spans="2:46" s="587" customFormat="1" ht="40.5">
      <c r="B207" s="816">
        <v>47</v>
      </c>
      <c r="C207" s="848" t="s">
        <v>78</v>
      </c>
      <c r="D207" s="794"/>
      <c r="E207" s="796"/>
      <c r="F207" s="795" t="s">
        <v>1939</v>
      </c>
      <c r="G207" s="820">
        <v>1</v>
      </c>
      <c r="H207" s="820">
        <v>6</v>
      </c>
      <c r="I207" s="821">
        <f t="shared" si="87"/>
        <v>2.66</v>
      </c>
      <c r="J207" s="799">
        <v>83200</v>
      </c>
      <c r="K207" s="832"/>
      <c r="L207" s="832"/>
      <c r="M207" s="822" t="s">
        <v>85</v>
      </c>
      <c r="N207" s="799">
        <f t="shared" si="88"/>
        <v>221312</v>
      </c>
      <c r="O207" s="823">
        <f t="shared" si="89"/>
        <v>221312</v>
      </c>
      <c r="P207" s="823">
        <f t="shared" si="90"/>
        <v>2877056</v>
      </c>
      <c r="Q207" s="592">
        <f t="shared" si="91"/>
        <v>1</v>
      </c>
      <c r="R207" s="592">
        <f t="shared" si="92"/>
        <v>7</v>
      </c>
      <c r="S207" s="588">
        <f t="shared" si="93"/>
        <v>2.66</v>
      </c>
      <c r="T207" s="456">
        <v>83200</v>
      </c>
      <c r="U207" s="457"/>
      <c r="V207" s="457"/>
      <c r="W207" s="589" t="str">
        <f t="shared" si="94"/>
        <v>Ա-2</v>
      </c>
      <c r="X207" s="456">
        <f t="shared" si="95"/>
        <v>221312</v>
      </c>
      <c r="Y207" s="590">
        <f t="shared" si="96"/>
        <v>221312</v>
      </c>
      <c r="Z207" s="590">
        <f t="shared" si="97"/>
        <v>2877056</v>
      </c>
      <c r="AA207" s="592">
        <f t="shared" si="98"/>
        <v>1</v>
      </c>
      <c r="AB207" s="592">
        <f t="shared" si="99"/>
        <v>8</v>
      </c>
      <c r="AC207" s="588">
        <f t="shared" si="100"/>
        <v>2.75</v>
      </c>
      <c r="AD207" s="456">
        <v>83200</v>
      </c>
      <c r="AE207" s="457"/>
      <c r="AF207" s="457"/>
      <c r="AG207" s="589" t="str">
        <f t="shared" si="101"/>
        <v>Ա-2</v>
      </c>
      <c r="AH207" s="456">
        <f t="shared" si="102"/>
        <v>228800</v>
      </c>
      <c r="AI207" s="590">
        <f t="shared" si="103"/>
        <v>228800</v>
      </c>
      <c r="AJ207" s="590">
        <f t="shared" si="104"/>
        <v>2974400</v>
      </c>
      <c r="AK207" s="592">
        <f t="shared" si="105"/>
        <v>1</v>
      </c>
      <c r="AL207" s="592">
        <f t="shared" si="106"/>
        <v>9</v>
      </c>
      <c r="AM207" s="588">
        <f t="shared" si="107"/>
        <v>2.75</v>
      </c>
      <c r="AN207" s="456">
        <v>83200</v>
      </c>
      <c r="AO207" s="457"/>
      <c r="AP207" s="457"/>
      <c r="AQ207" s="589" t="str">
        <f t="shared" si="108"/>
        <v>Ա-2</v>
      </c>
      <c r="AR207" s="456">
        <f t="shared" si="109"/>
        <v>228800</v>
      </c>
      <c r="AS207" s="590">
        <f t="shared" si="110"/>
        <v>228800</v>
      </c>
      <c r="AT207" s="590">
        <f t="shared" si="111"/>
        <v>2974400</v>
      </c>
    </row>
    <row r="208" spans="2:46" s="587" customFormat="1" ht="40.5">
      <c r="B208" s="816">
        <v>48</v>
      </c>
      <c r="C208" s="848" t="s">
        <v>2100</v>
      </c>
      <c r="D208" s="794" t="s">
        <v>1960</v>
      </c>
      <c r="E208" s="796">
        <v>1984</v>
      </c>
      <c r="F208" s="795" t="s">
        <v>1940</v>
      </c>
      <c r="G208" s="820">
        <v>1</v>
      </c>
      <c r="H208" s="820">
        <v>21</v>
      </c>
      <c r="I208" s="821">
        <f t="shared" si="87"/>
        <v>1.95</v>
      </c>
      <c r="J208" s="799">
        <v>83200</v>
      </c>
      <c r="K208" s="799"/>
      <c r="L208" s="799"/>
      <c r="M208" s="822" t="s">
        <v>87</v>
      </c>
      <c r="N208" s="799">
        <f t="shared" si="88"/>
        <v>162240</v>
      </c>
      <c r="O208" s="823">
        <f t="shared" si="89"/>
        <v>162240</v>
      </c>
      <c r="P208" s="823">
        <f t="shared" si="90"/>
        <v>2109120</v>
      </c>
      <c r="Q208" s="592">
        <f t="shared" si="91"/>
        <v>1</v>
      </c>
      <c r="R208" s="592">
        <f t="shared" si="92"/>
        <v>22</v>
      </c>
      <c r="S208" s="588">
        <f t="shared" si="93"/>
        <v>1.95</v>
      </c>
      <c r="T208" s="456">
        <v>83200</v>
      </c>
      <c r="U208" s="509"/>
      <c r="V208" s="456"/>
      <c r="W208" s="589" t="str">
        <f t="shared" si="94"/>
        <v>Կ-2</v>
      </c>
      <c r="X208" s="456">
        <f t="shared" si="95"/>
        <v>162240</v>
      </c>
      <c r="Y208" s="590">
        <f t="shared" si="96"/>
        <v>162240</v>
      </c>
      <c r="Z208" s="590">
        <f t="shared" si="97"/>
        <v>2109120</v>
      </c>
      <c r="AA208" s="592">
        <f t="shared" si="98"/>
        <v>1</v>
      </c>
      <c r="AB208" s="592">
        <f t="shared" si="99"/>
        <v>23</v>
      </c>
      <c r="AC208" s="588">
        <f t="shared" si="100"/>
        <v>1.95</v>
      </c>
      <c r="AD208" s="456">
        <v>83200</v>
      </c>
      <c r="AE208" s="509"/>
      <c r="AF208" s="456"/>
      <c r="AG208" s="589" t="str">
        <f t="shared" si="101"/>
        <v>Կ-2</v>
      </c>
      <c r="AH208" s="456">
        <f t="shared" si="102"/>
        <v>162240</v>
      </c>
      <c r="AI208" s="590">
        <f t="shared" si="103"/>
        <v>162240</v>
      </c>
      <c r="AJ208" s="590">
        <f t="shared" si="104"/>
        <v>2109120</v>
      </c>
      <c r="AK208" s="592">
        <f t="shared" si="105"/>
        <v>1</v>
      </c>
      <c r="AL208" s="592">
        <f t="shared" si="106"/>
        <v>24</v>
      </c>
      <c r="AM208" s="588">
        <f t="shared" si="107"/>
        <v>1.95</v>
      </c>
      <c r="AN208" s="456">
        <v>83200</v>
      </c>
      <c r="AO208" s="509"/>
      <c r="AP208" s="456"/>
      <c r="AQ208" s="589" t="str">
        <f t="shared" si="108"/>
        <v>Կ-2</v>
      </c>
      <c r="AR208" s="456">
        <f t="shared" si="109"/>
        <v>162240</v>
      </c>
      <c r="AS208" s="590">
        <f t="shared" si="110"/>
        <v>162240</v>
      </c>
      <c r="AT208" s="590">
        <f t="shared" si="111"/>
        <v>2109120</v>
      </c>
    </row>
    <row r="209" spans="2:46" s="587" customFormat="1" ht="18" customHeight="1">
      <c r="B209" s="816"/>
      <c r="C209" s="831" t="s">
        <v>2526</v>
      </c>
      <c r="D209" s="828"/>
      <c r="E209" s="818"/>
      <c r="F209" s="831"/>
      <c r="G209" s="820"/>
      <c r="H209" s="820"/>
      <c r="I209" s="821"/>
      <c r="J209" s="799"/>
      <c r="K209" s="832"/>
      <c r="L209" s="832"/>
      <c r="M209" s="833"/>
      <c r="N209" s="834"/>
      <c r="O209" s="834">
        <v>18000</v>
      </c>
      <c r="P209" s="823">
        <f>+O209*12</f>
        <v>216000</v>
      </c>
      <c r="Q209" s="592"/>
      <c r="R209" s="592"/>
      <c r="S209" s="588">
        <v>0</v>
      </c>
      <c r="T209" s="456"/>
      <c r="U209" s="457"/>
      <c r="V209" s="457"/>
      <c r="W209" s="597"/>
      <c r="X209" s="700"/>
      <c r="Y209" s="590">
        <f>+O209</f>
        <v>18000</v>
      </c>
      <c r="Z209" s="590">
        <f>+P209</f>
        <v>216000</v>
      </c>
      <c r="AA209" s="592"/>
      <c r="AB209" s="592"/>
      <c r="AC209" s="588">
        <v>0</v>
      </c>
      <c r="AD209" s="456"/>
      <c r="AE209" s="457"/>
      <c r="AF209" s="457"/>
      <c r="AG209" s="597"/>
      <c r="AH209" s="700"/>
      <c r="AI209" s="590">
        <f>+Y209</f>
        <v>18000</v>
      </c>
      <c r="AJ209" s="590">
        <f>+Z209</f>
        <v>216000</v>
      </c>
      <c r="AK209" s="592"/>
      <c r="AL209" s="592"/>
      <c r="AM209" s="588">
        <v>0</v>
      </c>
      <c r="AN209" s="456"/>
      <c r="AO209" s="457"/>
      <c r="AP209" s="457"/>
      <c r="AQ209" s="597"/>
      <c r="AR209" s="700"/>
      <c r="AS209" s="590">
        <f>+AI209</f>
        <v>18000</v>
      </c>
      <c r="AT209" s="590">
        <f>+AJ209</f>
        <v>216000</v>
      </c>
    </row>
    <row r="210" spans="2:46" s="468" customFormat="1" ht="23.25" customHeight="1">
      <c r="B210" s="960" t="s">
        <v>47</v>
      </c>
      <c r="C210" s="960"/>
      <c r="D210" s="960"/>
      <c r="E210" s="960"/>
      <c r="F210" s="960"/>
      <c r="G210" s="701">
        <f t="shared" ref="G210:AT210" si="162">SUM(G161:G209)</f>
        <v>48</v>
      </c>
      <c r="H210" s="701">
        <f t="shared" si="162"/>
        <v>216</v>
      </c>
      <c r="I210" s="701">
        <f t="shared" si="162"/>
        <v>156.28</v>
      </c>
      <c r="J210" s="701">
        <f t="shared" si="162"/>
        <v>3993600</v>
      </c>
      <c r="K210" s="701">
        <f t="shared" si="162"/>
        <v>0</v>
      </c>
      <c r="L210" s="701">
        <f t="shared" si="162"/>
        <v>0</v>
      </c>
      <c r="M210" s="701">
        <f t="shared" si="162"/>
        <v>0</v>
      </c>
      <c r="N210" s="701">
        <f t="shared" si="162"/>
        <v>13002496</v>
      </c>
      <c r="O210" s="701">
        <f t="shared" si="162"/>
        <v>13020496</v>
      </c>
      <c r="P210" s="701">
        <f t="shared" si="162"/>
        <v>169248448</v>
      </c>
      <c r="Q210" s="701">
        <f t="shared" si="162"/>
        <v>48</v>
      </c>
      <c r="R210" s="701">
        <f t="shared" si="162"/>
        <v>264</v>
      </c>
      <c r="S210" s="701">
        <f t="shared" si="162"/>
        <v>159.49</v>
      </c>
      <c r="T210" s="701">
        <f t="shared" si="162"/>
        <v>3993600</v>
      </c>
      <c r="U210" s="701">
        <f t="shared" si="162"/>
        <v>0</v>
      </c>
      <c r="V210" s="701">
        <f t="shared" si="162"/>
        <v>0</v>
      </c>
      <c r="W210" s="701">
        <f t="shared" si="162"/>
        <v>0</v>
      </c>
      <c r="X210" s="701">
        <f t="shared" si="162"/>
        <v>13269568</v>
      </c>
      <c r="Y210" s="701">
        <f t="shared" si="162"/>
        <v>13287568</v>
      </c>
      <c r="Z210" s="701">
        <f t="shared" si="162"/>
        <v>172720384</v>
      </c>
      <c r="AA210" s="701">
        <f t="shared" si="162"/>
        <v>48</v>
      </c>
      <c r="AB210" s="701">
        <f t="shared" si="162"/>
        <v>312</v>
      </c>
      <c r="AC210" s="701">
        <f t="shared" si="162"/>
        <v>162.99999999999997</v>
      </c>
      <c r="AD210" s="701">
        <f t="shared" si="162"/>
        <v>3993600</v>
      </c>
      <c r="AE210" s="701">
        <f t="shared" si="162"/>
        <v>0</v>
      </c>
      <c r="AF210" s="701">
        <f t="shared" si="162"/>
        <v>0</v>
      </c>
      <c r="AG210" s="701">
        <f t="shared" si="162"/>
        <v>0</v>
      </c>
      <c r="AH210" s="701">
        <f t="shared" si="162"/>
        <v>13561600</v>
      </c>
      <c r="AI210" s="701">
        <f t="shared" si="162"/>
        <v>13579600</v>
      </c>
      <c r="AJ210" s="701">
        <f t="shared" si="162"/>
        <v>176516800</v>
      </c>
      <c r="AK210" s="701">
        <f t="shared" si="162"/>
        <v>48</v>
      </c>
      <c r="AL210" s="701">
        <f t="shared" si="162"/>
        <v>360</v>
      </c>
      <c r="AM210" s="701">
        <f t="shared" si="162"/>
        <v>165.3</v>
      </c>
      <c r="AN210" s="701">
        <f t="shared" si="162"/>
        <v>3993600</v>
      </c>
      <c r="AO210" s="701">
        <f t="shared" si="162"/>
        <v>0</v>
      </c>
      <c r="AP210" s="701">
        <f t="shared" si="162"/>
        <v>0</v>
      </c>
      <c r="AQ210" s="701">
        <f t="shared" si="162"/>
        <v>0</v>
      </c>
      <c r="AR210" s="701">
        <f t="shared" si="162"/>
        <v>13752960</v>
      </c>
      <c r="AS210" s="701">
        <f t="shared" si="162"/>
        <v>13770960</v>
      </c>
      <c r="AT210" s="701">
        <f t="shared" si="162"/>
        <v>179004480</v>
      </c>
    </row>
    <row r="211" spans="2:46" ht="16.5" customHeight="1"/>
    <row r="212" spans="2:46" ht="17.25" customHeight="1"/>
    <row r="213" spans="2:46" s="467" customFormat="1" ht="22.5" customHeight="1">
      <c r="B213" s="960" t="s">
        <v>554</v>
      </c>
      <c r="C213" s="960"/>
      <c r="D213" s="960"/>
      <c r="E213" s="960"/>
      <c r="F213" s="960"/>
      <c r="G213" s="962" t="s">
        <v>65</v>
      </c>
      <c r="H213" s="962"/>
      <c r="I213" s="962"/>
      <c r="J213" s="962"/>
      <c r="K213" s="962"/>
      <c r="L213" s="962"/>
      <c r="M213" s="962"/>
      <c r="N213" s="962"/>
      <c r="O213" s="962"/>
      <c r="P213" s="962"/>
      <c r="Q213" s="747" t="s">
        <v>65</v>
      </c>
      <c r="R213" s="747"/>
      <c r="S213" s="747"/>
      <c r="T213" s="747"/>
      <c r="U213" s="747"/>
      <c r="V213" s="747"/>
      <c r="W213" s="747"/>
      <c r="X213" s="747"/>
      <c r="Y213" s="747"/>
      <c r="Z213" s="747"/>
      <c r="AA213" s="747" t="s">
        <v>65</v>
      </c>
      <c r="AB213" s="747"/>
      <c r="AC213" s="747"/>
      <c r="AD213" s="747"/>
      <c r="AE213" s="747"/>
      <c r="AF213" s="742"/>
      <c r="AG213" s="747"/>
      <c r="AH213" s="747"/>
      <c r="AI213" s="747"/>
      <c r="AJ213" s="747"/>
      <c r="AK213" s="747" t="s">
        <v>65</v>
      </c>
      <c r="AL213" s="747"/>
      <c r="AM213" s="747"/>
      <c r="AN213" s="747"/>
      <c r="AO213" s="747"/>
      <c r="AP213" s="742"/>
      <c r="AQ213" s="747"/>
      <c r="AR213" s="747"/>
      <c r="AS213" s="747"/>
      <c r="AT213" s="747"/>
    </row>
    <row r="214" spans="2:46" s="468" customFormat="1" ht="15.75" customHeight="1">
      <c r="B214" s="959" t="s">
        <v>1333</v>
      </c>
      <c r="C214" s="959"/>
      <c r="D214" s="959"/>
      <c r="E214" s="959"/>
      <c r="F214" s="959"/>
      <c r="G214" s="959" t="s">
        <v>2454</v>
      </c>
      <c r="H214" s="959"/>
      <c r="I214" s="959"/>
      <c r="J214" s="959"/>
      <c r="K214" s="959"/>
      <c r="L214" s="959"/>
      <c r="M214" s="959"/>
      <c r="N214" s="959"/>
      <c r="O214" s="959"/>
      <c r="P214" s="959"/>
      <c r="Q214" s="959" t="s">
        <v>1950</v>
      </c>
      <c r="R214" s="959"/>
      <c r="S214" s="959"/>
      <c r="T214" s="959"/>
      <c r="U214" s="959"/>
      <c r="V214" s="959"/>
      <c r="W214" s="959"/>
      <c r="X214" s="959"/>
      <c r="Y214" s="959"/>
      <c r="Z214" s="959"/>
      <c r="AA214" s="980" t="s">
        <v>2461</v>
      </c>
      <c r="AB214" s="981"/>
      <c r="AC214" s="981"/>
      <c r="AD214" s="981"/>
      <c r="AE214" s="981"/>
      <c r="AF214" s="981"/>
      <c r="AG214" s="981"/>
      <c r="AH214" s="981"/>
      <c r="AI214" s="981"/>
      <c r="AJ214" s="982"/>
      <c r="AK214" s="959" t="s">
        <v>2935</v>
      </c>
      <c r="AL214" s="959"/>
      <c r="AM214" s="959"/>
      <c r="AN214" s="959"/>
      <c r="AO214" s="959"/>
      <c r="AP214" s="959"/>
      <c r="AQ214" s="959"/>
      <c r="AR214" s="959"/>
      <c r="AS214" s="959"/>
      <c r="AT214" s="959"/>
    </row>
    <row r="215" spans="2:46" s="587" customFormat="1" ht="99.75">
      <c r="B215" s="458" t="s">
        <v>10</v>
      </c>
      <c r="C215" s="531" t="s">
        <v>54</v>
      </c>
      <c r="D215" s="748" t="s">
        <v>1958</v>
      </c>
      <c r="E215" s="579" t="s">
        <v>1959</v>
      </c>
      <c r="F215" s="531" t="s">
        <v>55</v>
      </c>
      <c r="G215" s="586" t="s">
        <v>56</v>
      </c>
      <c r="H215" s="586" t="s">
        <v>89</v>
      </c>
      <c r="I215" s="586" t="s">
        <v>90</v>
      </c>
      <c r="J215" s="586" t="s">
        <v>62</v>
      </c>
      <c r="K215" s="696" t="str">
        <f>+K160</f>
        <v>Հավելավճար</v>
      </c>
      <c r="L215" s="696" t="str">
        <f>+L160</f>
        <v>Հավելում (բարձր լեռնային կամ գաղտնիության)</v>
      </c>
      <c r="M215" s="586" t="str">
        <f>+M160</f>
        <v>Ըստ դատ.ծառ.պաշտ.ենթախմբ.</v>
      </c>
      <c r="N215" s="586" t="s">
        <v>603</v>
      </c>
      <c r="O215" s="586" t="s">
        <v>582</v>
      </c>
      <c r="P215" s="586" t="s">
        <v>1407</v>
      </c>
      <c r="Q215" s="586" t="s">
        <v>56</v>
      </c>
      <c r="R215" s="586" t="s">
        <v>89</v>
      </c>
      <c r="S215" s="586" t="s">
        <v>90</v>
      </c>
      <c r="T215" s="586" t="s">
        <v>62</v>
      </c>
      <c r="U215" s="586" t="str">
        <f>+U160</f>
        <v>Հավելավճար</v>
      </c>
      <c r="V215" s="586" t="str">
        <f>+V160</f>
        <v>Հավելում (բարձր լեռնային կամ գաղտնիության)</v>
      </c>
      <c r="W215" s="586" t="str">
        <f>+W160</f>
        <v>Ըստ դատ.ծառ.պաշտ.ենթախմբ.</v>
      </c>
      <c r="X215" s="586" t="s">
        <v>603</v>
      </c>
      <c r="Y215" s="586" t="str">
        <f>+O215</f>
        <v xml:space="preserve">Ընդամենը ամսական աշխատավարձ </v>
      </c>
      <c r="Z215" s="586" t="s">
        <v>1951</v>
      </c>
      <c r="AA215" s="586" t="s">
        <v>56</v>
      </c>
      <c r="AB215" s="586" t="s">
        <v>89</v>
      </c>
      <c r="AC215" s="586" t="s">
        <v>90</v>
      </c>
      <c r="AD215" s="586" t="s">
        <v>62</v>
      </c>
      <c r="AE215" s="586" t="str">
        <f>+AE160</f>
        <v>Հավելավճար</v>
      </c>
      <c r="AF215" s="696" t="str">
        <f>+AF160</f>
        <v>Հավելում (բարձր լեռնային կամ գաղտնիության)</v>
      </c>
      <c r="AG215" s="586" t="str">
        <f>+AG160</f>
        <v>Ըստ դատ.ծառ.պաշտ.ենթախմբ.</v>
      </c>
      <c r="AH215" s="586" t="s">
        <v>603</v>
      </c>
      <c r="AI215" s="586" t="str">
        <f>+Y215</f>
        <v xml:space="preserve">Ընդամենը ամսական աշխատավարձ </v>
      </c>
      <c r="AJ215" s="586" t="s">
        <v>2462</v>
      </c>
      <c r="AK215" s="586" t="s">
        <v>56</v>
      </c>
      <c r="AL215" s="586" t="s">
        <v>89</v>
      </c>
      <c r="AM215" s="586" t="s">
        <v>90</v>
      </c>
      <c r="AN215" s="586" t="s">
        <v>62</v>
      </c>
      <c r="AO215" s="586" t="str">
        <f>+AO160</f>
        <v>Հավելավճար</v>
      </c>
      <c r="AP215" s="696" t="str">
        <f>+AP160</f>
        <v>Հավելում (բարձր լեռնային կամ գաղտնիության)</v>
      </c>
      <c r="AQ215" s="586" t="str">
        <f>+AQ160</f>
        <v>Ըստ դատ.ծառ.պաշտ.ենթախմբ.</v>
      </c>
      <c r="AR215" s="586" t="s">
        <v>603</v>
      </c>
      <c r="AS215" s="586" t="str">
        <f>+AI215</f>
        <v xml:space="preserve">Ընդամենը ամսական աշխատավարձ </v>
      </c>
      <c r="AT215" s="586" t="s">
        <v>2936</v>
      </c>
    </row>
    <row r="216" spans="2:46" s="591" customFormat="1" ht="13.5">
      <c r="B216" s="816">
        <v>1</v>
      </c>
      <c r="C216" s="857" t="s">
        <v>165</v>
      </c>
      <c r="D216" s="817" t="s">
        <v>1961</v>
      </c>
      <c r="E216" s="818">
        <v>1978</v>
      </c>
      <c r="F216" s="819" t="s">
        <v>217</v>
      </c>
      <c r="G216" s="820">
        <v>1</v>
      </c>
      <c r="H216" s="822">
        <v>11</v>
      </c>
      <c r="I216" s="821">
        <f t="shared" ref="I216:I257" si="163">IF(G216&lt;1,0,IF(M216="Բ-1",IF(H216=0,6.94,IF(H216=1,7.17,IF(H216=2,7.41,IF(H216=3,7.66,IF(OR(H216=5,H216=4),7.92,IF(OR(H216=6,H216=7),8.18,IF(OR(H216=8,H216=9),8.46,IF(OR(H216=10,H216=11,H216=12),8.74,IF(OR(H216=13,H216=14,H216=15),9.03,IF(OR(H216=16,H216=17,H216=18),9.33,9.65)))))))))),IF(M216="Բ-2", IF(H216=0,5.71,IF(H216=1,5.89,IF(H216=2,6.09,IF(H216=3,6.29,IF(OR(H216=5,H216=4),6.5,IF(OR(H216=6,H216=7),6.72,IF(OR(H216=8,H216=9),6.94,IF(OR(H216=10,H216=11,H216=12),7.17,IF(OR(H216=13,H216=14,H216=15),7.41,IF(OR(H216=16,H216=17,H216=18),7.65,7.91)))))))))), IF(M216="Գ-1", IF(H216=0,4.7,IF(H216=1,4.86,IF(H216=2,5.01,IF(H216=3,5.18,IF(OR(H216=5,H216=4),5.35,IF(OR(H216=6,H216=7),5.52,IF(OR(H216=8,H216=9),5.71,IF(OR(H216=10,H216=11,H216=12),5.89,IF(OR(H216=13,H216=14,H216=15),6.09,IF(OR(H216=16,H216=17,H216=18),6.29,6.49)))))))))), IF(M216="Գ-2", IF(H216=0,3.88,IF(H216=1,4.01,IF(H216=2,4.14,IF(H216=3,4.27,IF(OR(H216=5,H216=4),4.41,IF(OR(H216=6,H216=7),4.55,IF(OR(H216=8,H216=9),4.7,IF(OR(H216=10,H216=11,H216=12),4.85,IF(OR(H216=13,H216=14,H216=15),5.01,IF(OR(H216=16,H216=17,H216=18),5.17,5.34)))))))))), IF(M216="Գ-3", IF(H216=0,3.21,IF(H216=1,3.31,IF(H216=2,3.42,IF(H216=3,3.53,IF(OR(H216=5,H216=4),3.64,IF(OR(H216=6,H216=7),3.76,IF(OR(H216=8,H216=9),3.88,IF(OR(H216=10,H216=11,H216=12),4.01,IF(OR(H216=13,H216=14,H216=15),4.13,IF(OR(H216=16,H216=17,H216=18),4.27,4.4)))))))))), IF(M216="Ա-1", IF(H216=0,2.66,IF(H216=1,2.75,IF(H216=2,2.83,IF(H216=3,2.92,IF(OR(H216=5,H216=4),3.02,IF(OR(H216=6,H216=7),3.11,IF(OR(H216=8,H216=9),3.21,IF(OR(H216=10,H216=11,H216=12),3.31,IF(OR(H216=13,H216=14,H216=15),3.42,IF(OR(H216=16,H216=17,H216=18),3.53,3.64)))))))))), IF(M216="Ա-2", IF(H216=0,2.28,IF(H216=1,2.35,IF(H216=2,2.43,IF(H216=3,2.5,IF(OR(H216=5,H216=4),2.58,IF(OR(H216=6,H216=7),2.66,IF(OR(H216=8,H216=9),2.75,IF(OR(H216=10,H216=11,H216=12),2.83,IF(OR(H216=13,H216=14,H216=15),2.92,IF(OR(H216=16,H216=17,H216=18),3.01,3.11)))))))))),IF(M216="Ա-3", IF(H216=0,1.96,IF(H216=1,2.02,IF(H216=2,2.08,IF(H216=3,2.15,IF(OR(H216=5,H216=4),2.21,IF(OR(H216=6,H216=7),2.28,IF(OR(H216=8,H216=9),2.35,IF(OR(H216=10,H216=11,H216=12),2.42,IF(OR(H216=13,H216=14,H216=15),2.5,IF(OR(H216=16,H216=17,H216=18),2.58,2.66)))))))))), IF(M216="Կ-1", IF(H216=0,1.68,IF(H216=1,1.73,IF(H216=2,1.79,IF(H216=3,1.84,IF(OR(H216=5,H216=4),1.9,IF(OR(H216=6,H216=7),1.96,IF(OR(H216=8,H216=9),2.02,IF(OR(H216=10,H216=11,H216=12),2.08,IF(OR(H216=13,H216=14,H216=15),2.14,IF(OR(H216=16,H216=17,H216=18),2.21,2.28)))))))))), IF(M216="Կ-2", IF(H216=0,1.45,IF(H216=1,1.49,IF(H216=2,1.54,IF(H216=3,1.59,IF(OR(H216=5,H216=4),1.63,IF(OR(H216=6,H216=7),1.68,IF(OR(H216=8,H216=9),1.73,IF(OR(H216=10,H216=11,H216=12),1.79,IF(OR(H216=13,H216=14,H216=15),1.84,IF(OR(H216=16,H216=17,H216=18),1.9,1.95)))))))))),IF(M216="Կ-3", IF(H216=0,1.25,IF(H216=1,1.29,IF(H216=2,1.33,IF(H216=3,1.37,IF(OR(H216=5,H216=4),1.41,IF(OR(H216=6,H216=7),1.45,IF(OR(H216=8,H216=9),1.49,IF(OR(H216=10,H216=11,H216=12),1.54,IF(OR(H216=13,H216=14,H216=15),1.58,IF(OR(H216=16,H216=17,H216=18),1.63,1.68)))))))))), "Error"))))))))))))</f>
        <v>5.89</v>
      </c>
      <c r="J216" s="799">
        <v>83200</v>
      </c>
      <c r="K216" s="799"/>
      <c r="L216" s="799"/>
      <c r="M216" s="822" t="s">
        <v>82</v>
      </c>
      <c r="N216" s="799">
        <f t="shared" ref="N216:N254" si="164">J216*I216</f>
        <v>490048</v>
      </c>
      <c r="O216" s="823">
        <f t="shared" ref="O216:O241" si="165">I216*J216+K216+L216</f>
        <v>490048</v>
      </c>
      <c r="P216" s="823">
        <f t="shared" ref="P216:P254" si="166">+O216*13</f>
        <v>6370624</v>
      </c>
      <c r="Q216" s="592">
        <f t="shared" ref="Q216:Q241" si="167">+G216</f>
        <v>1</v>
      </c>
      <c r="R216" s="592">
        <f t="shared" ref="R216:R241" si="168">+H216+1</f>
        <v>12</v>
      </c>
      <c r="S216" s="588">
        <f t="shared" ref="S216:S241" si="169">IF(Q216&lt;1,0,IF(W216="Բ-1",IF(R216=0,6.94,IF(R216=1,7.17,IF(R216=2,7.41,IF(R216=3,7.66,IF(OR(R216=5,R216=4),7.92,IF(OR(R216=6,R216=7),8.18,IF(OR(R216=8,R216=9),8.46,IF(OR(R216=10,R216=11,R216=12),8.74,IF(OR(R216=13,R216=14,R216=15),9.03,IF(OR(R216=16,R216=17,R216=18),9.33,9.65)))))))))),IF(W216="Բ-2", IF(R216=0,5.71,IF(R216=1,5.89,IF(R216=2,6.09,IF(R216=3,6.29,IF(OR(R216=5,R216=4),6.5,IF(OR(R216=6,R216=7),6.72,IF(OR(R216=8,R216=9),6.94,IF(OR(R216=10,R216=11,R216=12),7.17,IF(OR(R216=13,R216=14,R216=15),7.41,IF(OR(R216=16,R216=17,R216=18),7.65,7.91)))))))))), IF(W216="Գ-1", IF(R216=0,4.7,IF(R216=1,4.86,IF(R216=2,5.01,IF(R216=3,5.18,IF(OR(R216=5,R216=4),5.35,IF(OR(R216=6,R216=7),5.52,IF(OR(R216=8,R216=9),5.71,IF(OR(R216=10,R216=11,R216=12),5.89,IF(OR(R216=13,R216=14,R216=15),6.09,IF(OR(R216=16,R216=17,R216=18),6.29,6.49)))))))))), IF(W216="Գ-2", IF(R216=0,3.88,IF(R216=1,4.01,IF(R216=2,4.14,IF(R216=3,4.27,IF(OR(R216=5,R216=4),4.41,IF(OR(R216=6,R216=7),4.55,IF(OR(R216=8,R216=9),4.7,IF(OR(R216=10,R216=11,R216=12),4.85,IF(OR(R216=13,R216=14,R216=15),5.01,IF(OR(R216=16,R216=17,R216=18),5.17,5.34)))))))))), IF(W216="Գ-3", IF(R216=0,3.21,IF(R216=1,3.31,IF(R216=2,3.42,IF(R216=3,3.53,IF(OR(R216=5,R216=4),3.64,IF(OR(R216=6,R216=7),3.76,IF(OR(R216=8,R216=9),3.88,IF(OR(R216=10,R216=11,R216=12),4.01,IF(OR(R216=13,R216=14,R216=15),4.13,IF(OR(R216=16,R216=17,R216=18),4.27,4.4)))))))))), IF(W216="Ա-1", IF(R216=0,2.66,IF(R216=1,2.75,IF(R216=2,2.83,IF(R216=3,2.92,IF(OR(R216=5,R216=4),3.02,IF(OR(R216=6,R216=7),3.11,IF(OR(R216=8,R216=9),3.21,IF(OR(R216=10,R216=11,R216=12),3.31,IF(OR(R216=13,R216=14,R216=15),3.42,IF(OR(R216=16,R216=17,R216=18),3.53,3.64)))))))))), IF(W216="Ա-2", IF(R216=0,2.28,IF(R216=1,2.35,IF(R216=2,2.43,IF(R216=3,2.5,IF(OR(R216=5,R216=4),2.58,IF(OR(R216=6,R216=7),2.66,IF(OR(R216=8,R216=9),2.75,IF(OR(R216=10,R216=11,R216=12),2.83,IF(OR(R216=13,R216=14,R216=15),2.92,IF(OR(R216=16,R216=17,R216=18),3.01,3.11)))))))))),IF(W216="Ա-3", IF(R216=0,1.96,IF(R216=1,2.02,IF(R216=2,2.08,IF(R216=3,2.15,IF(OR(R216=5,R216=4),2.21,IF(OR(R216=6,R216=7),2.28,IF(OR(R216=8,R216=9),2.35,IF(OR(R216=10,R216=11,R216=12),2.42,IF(OR(R216=13,R216=14,R216=15),2.5,IF(OR(R216=16,R216=17,R216=18),2.58,2.66)))))))))), IF(W216="Կ-1", IF(R216=0,1.68,IF(R216=1,1.73,IF(R216=2,1.79,IF(R216=3,1.84,IF(OR(R216=5,R216=4),1.9,IF(OR(R216=6,R216=7),1.96,IF(OR(R216=8,R216=9),2.02,IF(OR(R216=10,R216=11,R216=12),2.08,IF(OR(R216=13,R216=14,R216=15),2.14,IF(OR(R216=16,R216=17,R216=18),2.21,2.28)))))))))), IF(W216="Կ-2", IF(R216=0,1.45,IF(R216=1,1.49,IF(R216=2,1.54,IF(R216=3,1.59,IF(OR(R216=5,R216=4),1.63,IF(OR(R216=6,R216=7),1.68,IF(OR(R216=8,R216=9),1.73,IF(OR(R216=10,R216=11,R216=12),1.79,IF(OR(R216=13,R216=14,R216=15),1.84,IF(OR(R216=16,R216=17,R216=18),1.9,1.95)))))))))),IF(W216="Կ-3", IF(R216=0,1.25,IF(R216=1,1.29,IF(R216=2,1.33,IF(R216=3,1.37,IF(OR(R216=5,R216=4),1.41,IF(OR(R216=6,R216=7),1.45,IF(OR(R216=8,R216=9),1.49,IF(OR(R216=10,R216=11,R216=12),1.54,IF(OR(R216=13,R216=14,R216=15),1.58,IF(OR(R216=16,R216=17,R216=18),1.63,1.68)))))))))), "Error"))))))))))))</f>
        <v>5.89</v>
      </c>
      <c r="T216" s="456">
        <v>83200</v>
      </c>
      <c r="U216" s="456"/>
      <c r="V216" s="456"/>
      <c r="W216" s="589" t="str">
        <f t="shared" ref="W216:W241" si="170">+M216</f>
        <v>Գ-1</v>
      </c>
      <c r="X216" s="456">
        <f t="shared" ref="X216:X257" si="171">T216*S216</f>
        <v>490048</v>
      </c>
      <c r="Y216" s="590">
        <f t="shared" ref="Y216:Y257" si="172">+U216+V216+X216</f>
        <v>490048</v>
      </c>
      <c r="Z216" s="590">
        <f t="shared" ref="Z216:Z254" si="173">+Y216*13</f>
        <v>6370624</v>
      </c>
      <c r="AA216" s="592">
        <f t="shared" ref="AA216:AA241" si="174">+Q216</f>
        <v>1</v>
      </c>
      <c r="AB216" s="592">
        <f t="shared" ref="AB216:AB241" si="175">+R216+1</f>
        <v>13</v>
      </c>
      <c r="AC216" s="588">
        <f t="shared" ref="AC216:AC241" si="176">IF(AA216&lt;1,0,IF(AG216="Բ-1",IF(AB216=0,6.94,IF(AB216=1,7.17,IF(AB216=2,7.41,IF(AB216=3,7.66,IF(OR(AB216=5,AB216=4),7.92,IF(OR(AB216=6,AB216=7),8.18,IF(OR(AB216=8,AB216=9),8.46,IF(OR(AB216=10,AB216=11,AB216=12),8.74,IF(OR(AB216=13,AB216=14,AB216=15),9.03,IF(OR(AB216=16,AB216=17,AB216=18),9.33,9.65)))))))))),IF(AG216="Բ-2", IF(AB216=0,5.71,IF(AB216=1,5.89,IF(AB216=2,6.09,IF(AB216=3,6.29,IF(OR(AB216=5,AB216=4),6.5,IF(OR(AB216=6,AB216=7),6.72,IF(OR(AB216=8,AB216=9),6.94,IF(OR(AB216=10,AB216=11,AB216=12),7.17,IF(OR(AB216=13,AB216=14,AB216=15),7.41,IF(OR(AB216=16,AB216=17,AB216=18),7.65,7.91)))))))))), IF(AG216="Գ-1", IF(AB216=0,4.7,IF(AB216=1,4.86,IF(AB216=2,5.01,IF(AB216=3,5.18,IF(OR(AB216=5,AB216=4),5.35,IF(OR(AB216=6,AB216=7),5.52,IF(OR(AB216=8,AB216=9),5.71,IF(OR(AB216=10,AB216=11,AB216=12),5.89,IF(OR(AB216=13,AB216=14,AB216=15),6.09,IF(OR(AB216=16,AB216=17,AB216=18),6.29,6.49)))))))))), IF(AG216="Գ-2", IF(AB216=0,3.88,IF(AB216=1,4.01,IF(AB216=2,4.14,IF(AB216=3,4.27,IF(OR(AB216=5,AB216=4),4.41,IF(OR(AB216=6,AB216=7),4.55,IF(OR(AB216=8,AB216=9),4.7,IF(OR(AB216=10,AB216=11,AB216=12),4.85,IF(OR(AB216=13,AB216=14,AB216=15),5.01,IF(OR(AB216=16,AB216=17,AB216=18),5.17,5.34)))))))))), IF(AG216="Գ-3", IF(AB216=0,3.21,IF(AB216=1,3.31,IF(AB216=2,3.42,IF(AB216=3,3.53,IF(OR(AB216=5,AB216=4),3.64,IF(OR(AB216=6,AB216=7),3.76,IF(OR(AB216=8,AB216=9),3.88,IF(OR(AB216=10,AB216=11,AB216=12),4.01,IF(OR(AB216=13,AB216=14,AB216=15),4.13,IF(OR(AB216=16,AB216=17,AB216=18),4.27,4.4)))))))))), IF(AG216="Ա-1", IF(AB216=0,2.66,IF(AB216=1,2.75,IF(AB216=2,2.83,IF(AB216=3,2.92,IF(OR(AB216=5,AB216=4),3.02,IF(OR(AB216=6,AB216=7),3.11,IF(OR(AB216=8,AB216=9),3.21,IF(OR(AB216=10,AB216=11,AB216=12),3.31,IF(OR(AB216=13,AB216=14,AB216=15),3.42,IF(OR(AB216=16,AB216=17,AB216=18),3.53,3.64)))))))))), IF(AG216="Ա-2", IF(AB216=0,2.28,IF(AB216=1,2.35,IF(AB216=2,2.43,IF(AB216=3,2.5,IF(OR(AB216=5,AB216=4),2.58,IF(OR(AB216=6,AB216=7),2.66,IF(OR(AB216=8,AB216=9),2.75,IF(OR(AB216=10,AB216=11,AB216=12),2.83,IF(OR(AB216=13,AB216=14,AB216=15),2.92,IF(OR(AB216=16,AB216=17,AB216=18),3.01,3.11)))))))))),IF(AG216="Ա-3", IF(AB216=0,1.96,IF(AB216=1,2.02,IF(AB216=2,2.08,IF(AB216=3,2.15,IF(OR(AB216=5,AB216=4),2.21,IF(OR(AB216=6,AB216=7),2.28,IF(OR(AB216=8,AB216=9),2.35,IF(OR(AB216=10,AB216=11,AB216=12),2.42,IF(OR(AB216=13,AB216=14,AB216=15),2.5,IF(OR(AB216=16,AB216=17,AB216=18),2.58,2.66)))))))))), IF(AG216="Կ-1", IF(AB216=0,1.68,IF(AB216=1,1.73,IF(AB216=2,1.79,IF(AB216=3,1.84,IF(OR(AB216=5,AB216=4),1.9,IF(OR(AB216=6,AB216=7),1.96,IF(OR(AB216=8,AB216=9),2.02,IF(OR(AB216=10,AB216=11,AB216=12),2.08,IF(OR(AB216=13,AB216=14,AB216=15),2.14,IF(OR(AB216=16,AB216=17,AB216=18),2.21,2.28)))))))))), IF(AG216="Կ-2", IF(AB216=0,1.45,IF(AB216=1,1.49,IF(AB216=2,1.54,IF(AB216=3,1.59,IF(OR(AB216=5,AB216=4),1.63,IF(OR(AB216=6,AB216=7),1.68,IF(OR(AB216=8,AB216=9),1.73,IF(OR(AB216=10,AB216=11,AB216=12),1.79,IF(OR(AB216=13,AB216=14,AB216=15),1.84,IF(OR(AB216=16,AB216=17,AB216=18),1.9,1.95)))))))))),IF(AG216="Կ-3", IF(AB216=0,1.25,IF(AB216=1,1.29,IF(AB216=2,1.33,IF(AB216=3,1.37,IF(OR(AB216=5,AB216=4),1.41,IF(OR(AB216=6,AB216=7),1.45,IF(OR(AB216=8,AB216=9),1.49,IF(OR(AB216=10,AB216=11,AB216=12),1.54,IF(OR(AB216=13,AB216=14,AB216=15),1.58,IF(OR(AB216=16,AB216=17,AB216=18),1.63,1.68)))))))))), "Error"))))))))))))</f>
        <v>6.09</v>
      </c>
      <c r="AD216" s="456">
        <v>83200</v>
      </c>
      <c r="AE216" s="456"/>
      <c r="AF216" s="456"/>
      <c r="AG216" s="589" t="str">
        <f t="shared" ref="AG216:AG241" si="177">+W216</f>
        <v>Գ-1</v>
      </c>
      <c r="AH216" s="456">
        <f t="shared" ref="AH216:AH257" si="178">AD216*AC216</f>
        <v>506688</v>
      </c>
      <c r="AI216" s="590">
        <f t="shared" ref="AI216:AI257" si="179">AH216+AE216+AF216</f>
        <v>506688</v>
      </c>
      <c r="AJ216" s="590">
        <f t="shared" ref="AJ216:AJ254" si="180">+AI216*13</f>
        <v>6586944</v>
      </c>
      <c r="AK216" s="592">
        <f t="shared" ref="AK216:AK238" si="181">+AA216</f>
        <v>1</v>
      </c>
      <c r="AL216" s="592">
        <f t="shared" ref="AL216:AL241" si="182">+AB216+1</f>
        <v>14</v>
      </c>
      <c r="AM216" s="588">
        <f t="shared" ref="AM216:AM241" si="183">IF(AK216&lt;1,0,IF(AQ216="Բ-1",IF(AL216=0,6.94,IF(AL216=1,7.17,IF(AL216=2,7.41,IF(AL216=3,7.66,IF(OR(AL216=5,AL216=4),7.92,IF(OR(AL216=6,AL216=7),8.18,IF(OR(AL216=8,AL216=9),8.46,IF(OR(AL216=10,AL216=11,AL216=12),8.74,IF(OR(AL216=13,AL216=14,AL216=15),9.03,IF(OR(AL216=16,AL216=17,AL216=18),9.33,9.65)))))))))),IF(AQ216="Բ-2", IF(AL216=0,5.71,IF(AL216=1,5.89,IF(AL216=2,6.09,IF(AL216=3,6.29,IF(OR(AL216=5,AL216=4),6.5,IF(OR(AL216=6,AL216=7),6.72,IF(OR(AL216=8,AL216=9),6.94,IF(OR(AL216=10,AL216=11,AL216=12),7.17,IF(OR(AL216=13,AL216=14,AL216=15),7.41,IF(OR(AL216=16,AL216=17,AL216=18),7.65,7.91)))))))))), IF(AQ216="Գ-1", IF(AL216=0,4.7,IF(AL216=1,4.86,IF(AL216=2,5.01,IF(AL216=3,5.18,IF(OR(AL216=5,AL216=4),5.35,IF(OR(AL216=6,AL216=7),5.52,IF(OR(AL216=8,AL216=9),5.71,IF(OR(AL216=10,AL216=11,AL216=12),5.89,IF(OR(AL216=13,AL216=14,AL216=15),6.09,IF(OR(AL216=16,AL216=17,AL216=18),6.29,6.49)))))))))), IF(AQ216="Գ-2", IF(AL216=0,3.88,IF(AL216=1,4.01,IF(AL216=2,4.14,IF(AL216=3,4.27,IF(OR(AL216=5,AL216=4),4.41,IF(OR(AL216=6,AL216=7),4.55,IF(OR(AL216=8,AL216=9),4.7,IF(OR(AL216=10,AL216=11,AL216=12),4.85,IF(OR(AL216=13,AL216=14,AL216=15),5.01,IF(OR(AL216=16,AL216=17,AL216=18),5.17,5.34)))))))))), IF(AQ216="Գ-3", IF(AL216=0,3.21,IF(AL216=1,3.31,IF(AL216=2,3.42,IF(AL216=3,3.53,IF(OR(AL216=5,AL216=4),3.64,IF(OR(AL216=6,AL216=7),3.76,IF(OR(AL216=8,AL216=9),3.88,IF(OR(AL216=10,AL216=11,AL216=12),4.01,IF(OR(AL216=13,AL216=14,AL216=15),4.13,IF(OR(AL216=16,AL216=17,AL216=18),4.27,4.4)))))))))), IF(AQ216="Ա-1", IF(AL216=0,2.66,IF(AL216=1,2.75,IF(AL216=2,2.83,IF(AL216=3,2.92,IF(OR(AL216=5,AL216=4),3.02,IF(OR(AL216=6,AL216=7),3.11,IF(OR(AL216=8,AL216=9),3.21,IF(OR(AL216=10,AL216=11,AL216=12),3.31,IF(OR(AL216=13,AL216=14,AL216=15),3.42,IF(OR(AL216=16,AL216=17,AL216=18),3.53,3.64)))))))))), IF(AQ216="Ա-2", IF(AL216=0,2.28,IF(AL216=1,2.35,IF(AL216=2,2.43,IF(AL216=3,2.5,IF(OR(AL216=5,AL216=4),2.58,IF(OR(AL216=6,AL216=7),2.66,IF(OR(AL216=8,AL216=9),2.75,IF(OR(AL216=10,AL216=11,AL216=12),2.83,IF(OR(AL216=13,AL216=14,AL216=15),2.92,IF(OR(AL216=16,AL216=17,AL216=18),3.01,3.11)))))))))),IF(AQ216="Ա-3", IF(AL216=0,1.96,IF(AL216=1,2.02,IF(AL216=2,2.08,IF(AL216=3,2.15,IF(OR(AL216=5,AL216=4),2.21,IF(OR(AL216=6,AL216=7),2.28,IF(OR(AL216=8,AL216=9),2.35,IF(OR(AL216=10,AL216=11,AL216=12),2.42,IF(OR(AL216=13,AL216=14,AL216=15),2.5,IF(OR(AL216=16,AL216=17,AL216=18),2.58,2.66)))))))))), IF(AQ216="Կ-1", IF(AL216=0,1.68,IF(AL216=1,1.73,IF(AL216=2,1.79,IF(AL216=3,1.84,IF(OR(AL216=5,AL216=4),1.9,IF(OR(AL216=6,AL216=7),1.96,IF(OR(AL216=8,AL216=9),2.02,IF(OR(AL216=10,AL216=11,AL216=12),2.08,IF(OR(AL216=13,AL216=14,AL216=15),2.14,IF(OR(AL216=16,AL216=17,AL216=18),2.21,2.28)))))))))), IF(AQ216="Կ-2", IF(AL216=0,1.45,IF(AL216=1,1.49,IF(AL216=2,1.54,IF(AL216=3,1.59,IF(OR(AL216=5,AL216=4),1.63,IF(OR(AL216=6,AL216=7),1.68,IF(OR(AL216=8,AL216=9),1.73,IF(OR(AL216=10,AL216=11,AL216=12),1.79,IF(OR(AL216=13,AL216=14,AL216=15),1.84,IF(OR(AL216=16,AL216=17,AL216=18),1.9,1.95)))))))))),IF(AQ216="Կ-3", IF(AL216=0,1.25,IF(AL216=1,1.29,IF(AL216=2,1.33,IF(AL216=3,1.37,IF(OR(AL216=5,AL216=4),1.41,IF(OR(AL216=6,AL216=7),1.45,IF(OR(AL216=8,AL216=9),1.49,IF(OR(AL216=10,AL216=11,AL216=12),1.54,IF(OR(AL216=13,AL216=14,AL216=15),1.58,IF(OR(AL216=16,AL216=17,AL216=18),1.63,1.68)))))))))), "Error"))))))))))))</f>
        <v>6.09</v>
      </c>
      <c r="AN216" s="456">
        <v>83200</v>
      </c>
      <c r="AO216" s="456"/>
      <c r="AP216" s="456"/>
      <c r="AQ216" s="589" t="str">
        <f t="shared" ref="AQ216:AQ241" si="184">+AG216</f>
        <v>Գ-1</v>
      </c>
      <c r="AR216" s="456">
        <f t="shared" ref="AR216:AR257" si="185">AN216*AM216</f>
        <v>506688</v>
      </c>
      <c r="AS216" s="590">
        <f t="shared" ref="AS216:AS257" si="186">AR216+AO216+AP216</f>
        <v>506688</v>
      </c>
      <c r="AT216" s="590">
        <f t="shared" ref="AT216:AT254" si="187">+AS216*13</f>
        <v>6586944</v>
      </c>
    </row>
    <row r="217" spans="2:46" s="587" customFormat="1" ht="13.5">
      <c r="B217" s="816">
        <v>2</v>
      </c>
      <c r="C217" s="857" t="s">
        <v>538</v>
      </c>
      <c r="D217" s="794" t="s">
        <v>1960</v>
      </c>
      <c r="E217" s="796">
        <v>1975</v>
      </c>
      <c r="F217" s="795" t="s">
        <v>220</v>
      </c>
      <c r="G217" s="820">
        <v>1</v>
      </c>
      <c r="H217" s="822">
        <v>17</v>
      </c>
      <c r="I217" s="821">
        <f t="shared" si="163"/>
        <v>5.17</v>
      </c>
      <c r="J217" s="799">
        <v>83200</v>
      </c>
      <c r="K217" s="799"/>
      <c r="L217" s="799"/>
      <c r="M217" s="822" t="s">
        <v>83</v>
      </c>
      <c r="N217" s="799">
        <f t="shared" si="164"/>
        <v>430144</v>
      </c>
      <c r="O217" s="823">
        <f t="shared" si="165"/>
        <v>430144</v>
      </c>
      <c r="P217" s="823">
        <f t="shared" si="166"/>
        <v>5591872</v>
      </c>
      <c r="Q217" s="592">
        <f t="shared" si="167"/>
        <v>1</v>
      </c>
      <c r="R217" s="592">
        <f t="shared" si="168"/>
        <v>18</v>
      </c>
      <c r="S217" s="588">
        <f t="shared" si="169"/>
        <v>5.17</v>
      </c>
      <c r="T217" s="456">
        <v>83200</v>
      </c>
      <c r="U217" s="456"/>
      <c r="V217" s="456"/>
      <c r="W217" s="589" t="str">
        <f t="shared" si="170"/>
        <v>Գ-2</v>
      </c>
      <c r="X217" s="456">
        <f t="shared" si="171"/>
        <v>430144</v>
      </c>
      <c r="Y217" s="590">
        <f t="shared" si="172"/>
        <v>430144</v>
      </c>
      <c r="Z217" s="590">
        <f t="shared" si="173"/>
        <v>5591872</v>
      </c>
      <c r="AA217" s="592">
        <f t="shared" si="174"/>
        <v>1</v>
      </c>
      <c r="AB217" s="592">
        <f t="shared" si="175"/>
        <v>19</v>
      </c>
      <c r="AC217" s="588">
        <f t="shared" si="176"/>
        <v>5.34</v>
      </c>
      <c r="AD217" s="456">
        <v>83200</v>
      </c>
      <c r="AE217" s="456"/>
      <c r="AF217" s="456"/>
      <c r="AG217" s="589" t="str">
        <f t="shared" si="177"/>
        <v>Գ-2</v>
      </c>
      <c r="AH217" s="456">
        <f t="shared" si="178"/>
        <v>444288</v>
      </c>
      <c r="AI217" s="590">
        <f t="shared" si="179"/>
        <v>444288</v>
      </c>
      <c r="AJ217" s="590">
        <f t="shared" si="180"/>
        <v>5775744</v>
      </c>
      <c r="AK217" s="592">
        <f t="shared" si="181"/>
        <v>1</v>
      </c>
      <c r="AL217" s="592">
        <f t="shared" si="182"/>
        <v>20</v>
      </c>
      <c r="AM217" s="588">
        <f t="shared" si="183"/>
        <v>5.34</v>
      </c>
      <c r="AN217" s="456">
        <v>83200</v>
      </c>
      <c r="AO217" s="456"/>
      <c r="AP217" s="456"/>
      <c r="AQ217" s="589" t="str">
        <f t="shared" si="184"/>
        <v>Գ-2</v>
      </c>
      <c r="AR217" s="456">
        <f t="shared" si="185"/>
        <v>444288</v>
      </c>
      <c r="AS217" s="590">
        <f t="shared" si="186"/>
        <v>444288</v>
      </c>
      <c r="AT217" s="590">
        <f t="shared" si="187"/>
        <v>5775744</v>
      </c>
    </row>
    <row r="218" spans="2:46" s="587" customFormat="1" ht="40.5">
      <c r="B218" s="816">
        <v>3</v>
      </c>
      <c r="C218" s="857" t="s">
        <v>1466</v>
      </c>
      <c r="D218" s="824" t="s">
        <v>1961</v>
      </c>
      <c r="E218" s="825">
        <v>1986</v>
      </c>
      <c r="F218" s="826" t="s">
        <v>988</v>
      </c>
      <c r="G218" s="820">
        <v>1</v>
      </c>
      <c r="H218" s="822">
        <v>4</v>
      </c>
      <c r="I218" s="821">
        <f t="shared" si="163"/>
        <v>5.35</v>
      </c>
      <c r="J218" s="799">
        <v>83200</v>
      </c>
      <c r="K218" s="799"/>
      <c r="L218" s="799"/>
      <c r="M218" s="822" t="s">
        <v>82</v>
      </c>
      <c r="N218" s="799">
        <f t="shared" si="164"/>
        <v>445119.99999999994</v>
      </c>
      <c r="O218" s="823">
        <f t="shared" si="165"/>
        <v>445119.99999999994</v>
      </c>
      <c r="P218" s="823">
        <f t="shared" si="166"/>
        <v>5786559.9999999991</v>
      </c>
      <c r="Q218" s="592">
        <f t="shared" si="167"/>
        <v>1</v>
      </c>
      <c r="R218" s="592">
        <f t="shared" si="168"/>
        <v>5</v>
      </c>
      <c r="S218" s="588">
        <f t="shared" si="169"/>
        <v>5.35</v>
      </c>
      <c r="T218" s="456">
        <v>83200</v>
      </c>
      <c r="U218" s="456"/>
      <c r="V218" s="456"/>
      <c r="W218" s="589" t="str">
        <f t="shared" si="170"/>
        <v>Գ-1</v>
      </c>
      <c r="X218" s="456">
        <f t="shared" si="171"/>
        <v>445119.99999999994</v>
      </c>
      <c r="Y218" s="590">
        <f t="shared" si="172"/>
        <v>445119.99999999994</v>
      </c>
      <c r="Z218" s="590">
        <f t="shared" si="173"/>
        <v>5786559.9999999991</v>
      </c>
      <c r="AA218" s="592">
        <f t="shared" si="174"/>
        <v>1</v>
      </c>
      <c r="AB218" s="592">
        <f t="shared" si="175"/>
        <v>6</v>
      </c>
      <c r="AC218" s="588">
        <f t="shared" si="176"/>
        <v>5.52</v>
      </c>
      <c r="AD218" s="456">
        <v>83200</v>
      </c>
      <c r="AE218" s="456"/>
      <c r="AF218" s="456"/>
      <c r="AG218" s="589" t="str">
        <f t="shared" si="177"/>
        <v>Գ-1</v>
      </c>
      <c r="AH218" s="456">
        <f t="shared" si="178"/>
        <v>459263.99999999994</v>
      </c>
      <c r="AI218" s="590">
        <f t="shared" si="179"/>
        <v>459263.99999999994</v>
      </c>
      <c r="AJ218" s="590">
        <f t="shared" si="180"/>
        <v>5970431.9999999991</v>
      </c>
      <c r="AK218" s="592">
        <f t="shared" si="181"/>
        <v>1</v>
      </c>
      <c r="AL218" s="592">
        <f t="shared" si="182"/>
        <v>7</v>
      </c>
      <c r="AM218" s="588">
        <f t="shared" si="183"/>
        <v>5.52</v>
      </c>
      <c r="AN218" s="456">
        <v>83200</v>
      </c>
      <c r="AO218" s="456"/>
      <c r="AP218" s="456"/>
      <c r="AQ218" s="589" t="str">
        <f t="shared" si="184"/>
        <v>Գ-1</v>
      </c>
      <c r="AR218" s="456">
        <f t="shared" si="185"/>
        <v>459263.99999999994</v>
      </c>
      <c r="AS218" s="590">
        <f t="shared" si="186"/>
        <v>459263.99999999994</v>
      </c>
      <c r="AT218" s="590">
        <f t="shared" si="187"/>
        <v>5970431.9999999991</v>
      </c>
    </row>
    <row r="219" spans="2:46" s="587" customFormat="1" ht="13.5">
      <c r="B219" s="816">
        <v>4</v>
      </c>
      <c r="C219" s="857" t="s">
        <v>115</v>
      </c>
      <c r="D219" s="794" t="s">
        <v>1960</v>
      </c>
      <c r="E219" s="796">
        <v>1974</v>
      </c>
      <c r="F219" s="795" t="s">
        <v>218</v>
      </c>
      <c r="G219" s="820">
        <v>1</v>
      </c>
      <c r="H219" s="822">
        <v>11</v>
      </c>
      <c r="I219" s="821">
        <f t="shared" si="163"/>
        <v>4.8499999999999996</v>
      </c>
      <c r="J219" s="799">
        <v>83200</v>
      </c>
      <c r="K219" s="799"/>
      <c r="L219" s="799"/>
      <c r="M219" s="822" t="s">
        <v>83</v>
      </c>
      <c r="N219" s="799">
        <f t="shared" si="164"/>
        <v>403519.99999999994</v>
      </c>
      <c r="O219" s="823">
        <f t="shared" si="165"/>
        <v>403519.99999999994</v>
      </c>
      <c r="P219" s="823">
        <f t="shared" si="166"/>
        <v>5245759.9999999991</v>
      </c>
      <c r="Q219" s="592">
        <f t="shared" si="167"/>
        <v>1</v>
      </c>
      <c r="R219" s="592">
        <f t="shared" si="168"/>
        <v>12</v>
      </c>
      <c r="S219" s="588">
        <f t="shared" si="169"/>
        <v>4.8499999999999996</v>
      </c>
      <c r="T219" s="456">
        <v>83200</v>
      </c>
      <c r="U219" s="456"/>
      <c r="V219" s="456"/>
      <c r="W219" s="589" t="str">
        <f t="shared" si="170"/>
        <v>Գ-2</v>
      </c>
      <c r="X219" s="456">
        <f t="shared" si="171"/>
        <v>403519.99999999994</v>
      </c>
      <c r="Y219" s="590">
        <f t="shared" si="172"/>
        <v>403519.99999999994</v>
      </c>
      <c r="Z219" s="590">
        <f t="shared" si="173"/>
        <v>5245759.9999999991</v>
      </c>
      <c r="AA219" s="592">
        <f t="shared" si="174"/>
        <v>1</v>
      </c>
      <c r="AB219" s="592">
        <f t="shared" si="175"/>
        <v>13</v>
      </c>
      <c r="AC219" s="588">
        <f t="shared" si="176"/>
        <v>5.01</v>
      </c>
      <c r="AD219" s="456">
        <v>83200</v>
      </c>
      <c r="AE219" s="456"/>
      <c r="AF219" s="456"/>
      <c r="AG219" s="589" t="str">
        <f t="shared" si="177"/>
        <v>Գ-2</v>
      </c>
      <c r="AH219" s="456">
        <f t="shared" si="178"/>
        <v>416832</v>
      </c>
      <c r="AI219" s="590">
        <f t="shared" si="179"/>
        <v>416832</v>
      </c>
      <c r="AJ219" s="590">
        <f t="shared" si="180"/>
        <v>5418816</v>
      </c>
      <c r="AK219" s="592">
        <f t="shared" si="181"/>
        <v>1</v>
      </c>
      <c r="AL219" s="592">
        <f t="shared" si="182"/>
        <v>14</v>
      </c>
      <c r="AM219" s="588">
        <f t="shared" si="183"/>
        <v>5.01</v>
      </c>
      <c r="AN219" s="456">
        <v>83200</v>
      </c>
      <c r="AO219" s="456"/>
      <c r="AP219" s="456"/>
      <c r="AQ219" s="589" t="str">
        <f t="shared" si="184"/>
        <v>Գ-2</v>
      </c>
      <c r="AR219" s="456">
        <f t="shared" si="185"/>
        <v>416832</v>
      </c>
      <c r="AS219" s="590">
        <f t="shared" si="186"/>
        <v>416832</v>
      </c>
      <c r="AT219" s="590">
        <f t="shared" si="187"/>
        <v>5418816</v>
      </c>
    </row>
    <row r="220" spans="2:46" s="587" customFormat="1" ht="54">
      <c r="B220" s="816">
        <v>5</v>
      </c>
      <c r="C220" s="857" t="s">
        <v>109</v>
      </c>
      <c r="D220" s="824" t="s">
        <v>1961</v>
      </c>
      <c r="E220" s="825">
        <v>1975</v>
      </c>
      <c r="F220" s="826" t="s">
        <v>987</v>
      </c>
      <c r="G220" s="820">
        <v>1</v>
      </c>
      <c r="H220" s="822">
        <v>5</v>
      </c>
      <c r="I220" s="821">
        <f t="shared" si="163"/>
        <v>4.41</v>
      </c>
      <c r="J220" s="799">
        <v>83200</v>
      </c>
      <c r="K220" s="799"/>
      <c r="L220" s="799"/>
      <c r="M220" s="822" t="s">
        <v>83</v>
      </c>
      <c r="N220" s="799">
        <f t="shared" si="164"/>
        <v>366912</v>
      </c>
      <c r="O220" s="823">
        <f t="shared" si="165"/>
        <v>366912</v>
      </c>
      <c r="P220" s="823">
        <f t="shared" si="166"/>
        <v>4769856</v>
      </c>
      <c r="Q220" s="592">
        <f t="shared" si="167"/>
        <v>1</v>
      </c>
      <c r="R220" s="592">
        <f t="shared" si="168"/>
        <v>6</v>
      </c>
      <c r="S220" s="588">
        <f t="shared" si="169"/>
        <v>4.55</v>
      </c>
      <c r="T220" s="456">
        <v>83200</v>
      </c>
      <c r="U220" s="456"/>
      <c r="V220" s="456"/>
      <c r="W220" s="589" t="str">
        <f t="shared" si="170"/>
        <v>Գ-2</v>
      </c>
      <c r="X220" s="456">
        <f t="shared" si="171"/>
        <v>378560</v>
      </c>
      <c r="Y220" s="590">
        <f t="shared" si="172"/>
        <v>378560</v>
      </c>
      <c r="Z220" s="590">
        <f t="shared" si="173"/>
        <v>4921280</v>
      </c>
      <c r="AA220" s="592">
        <f t="shared" si="174"/>
        <v>1</v>
      </c>
      <c r="AB220" s="592">
        <f t="shared" si="175"/>
        <v>7</v>
      </c>
      <c r="AC220" s="588">
        <f t="shared" si="176"/>
        <v>4.55</v>
      </c>
      <c r="AD220" s="456">
        <v>83200</v>
      </c>
      <c r="AE220" s="456"/>
      <c r="AF220" s="456"/>
      <c r="AG220" s="589" t="str">
        <f t="shared" si="177"/>
        <v>Գ-2</v>
      </c>
      <c r="AH220" s="456">
        <f t="shared" si="178"/>
        <v>378560</v>
      </c>
      <c r="AI220" s="590">
        <f t="shared" si="179"/>
        <v>378560</v>
      </c>
      <c r="AJ220" s="590">
        <f t="shared" si="180"/>
        <v>4921280</v>
      </c>
      <c r="AK220" s="592">
        <f t="shared" si="181"/>
        <v>1</v>
      </c>
      <c r="AL220" s="592">
        <f t="shared" si="182"/>
        <v>8</v>
      </c>
      <c r="AM220" s="588">
        <f t="shared" si="183"/>
        <v>4.7</v>
      </c>
      <c r="AN220" s="456">
        <v>83200</v>
      </c>
      <c r="AO220" s="456"/>
      <c r="AP220" s="456"/>
      <c r="AQ220" s="589" t="str">
        <f t="shared" si="184"/>
        <v>Գ-2</v>
      </c>
      <c r="AR220" s="456">
        <f t="shared" si="185"/>
        <v>391040</v>
      </c>
      <c r="AS220" s="590">
        <f t="shared" si="186"/>
        <v>391040</v>
      </c>
      <c r="AT220" s="590">
        <f t="shared" si="187"/>
        <v>5083520</v>
      </c>
    </row>
    <row r="221" spans="2:46" s="587" customFormat="1" ht="54">
      <c r="B221" s="816">
        <v>6</v>
      </c>
      <c r="C221" s="857" t="s">
        <v>1467</v>
      </c>
      <c r="D221" s="824" t="s">
        <v>1960</v>
      </c>
      <c r="E221" s="825">
        <v>1975</v>
      </c>
      <c r="F221" s="826" t="s">
        <v>986</v>
      </c>
      <c r="G221" s="820">
        <v>1</v>
      </c>
      <c r="H221" s="822">
        <v>3</v>
      </c>
      <c r="I221" s="821">
        <f t="shared" si="163"/>
        <v>2.92</v>
      </c>
      <c r="J221" s="799">
        <v>83200</v>
      </c>
      <c r="K221" s="799"/>
      <c r="L221" s="799"/>
      <c r="M221" s="822" t="s">
        <v>84</v>
      </c>
      <c r="N221" s="799">
        <f t="shared" si="164"/>
        <v>242944</v>
      </c>
      <c r="O221" s="823">
        <f t="shared" si="165"/>
        <v>242944</v>
      </c>
      <c r="P221" s="823">
        <f t="shared" si="166"/>
        <v>3158272</v>
      </c>
      <c r="Q221" s="592">
        <f t="shared" si="167"/>
        <v>1</v>
      </c>
      <c r="R221" s="592">
        <f t="shared" si="168"/>
        <v>4</v>
      </c>
      <c r="S221" s="588">
        <f t="shared" si="169"/>
        <v>3.02</v>
      </c>
      <c r="T221" s="456">
        <v>83200</v>
      </c>
      <c r="U221" s="456"/>
      <c r="V221" s="456"/>
      <c r="W221" s="589" t="str">
        <f t="shared" si="170"/>
        <v>Ա-1</v>
      </c>
      <c r="X221" s="456">
        <f t="shared" si="171"/>
        <v>251264</v>
      </c>
      <c r="Y221" s="590">
        <f t="shared" si="172"/>
        <v>251264</v>
      </c>
      <c r="Z221" s="590">
        <f t="shared" si="173"/>
        <v>3266432</v>
      </c>
      <c r="AA221" s="592">
        <f t="shared" si="174"/>
        <v>1</v>
      </c>
      <c r="AB221" s="592">
        <f t="shared" si="175"/>
        <v>5</v>
      </c>
      <c r="AC221" s="588">
        <f t="shared" si="176"/>
        <v>3.02</v>
      </c>
      <c r="AD221" s="456">
        <v>83200</v>
      </c>
      <c r="AE221" s="456"/>
      <c r="AF221" s="456"/>
      <c r="AG221" s="589" t="str">
        <f t="shared" si="177"/>
        <v>Ա-1</v>
      </c>
      <c r="AH221" s="456">
        <f t="shared" si="178"/>
        <v>251264</v>
      </c>
      <c r="AI221" s="590">
        <f t="shared" si="179"/>
        <v>251264</v>
      </c>
      <c r="AJ221" s="590">
        <f t="shared" si="180"/>
        <v>3266432</v>
      </c>
      <c r="AK221" s="592">
        <f t="shared" si="181"/>
        <v>1</v>
      </c>
      <c r="AL221" s="592">
        <f t="shared" si="182"/>
        <v>6</v>
      </c>
      <c r="AM221" s="588">
        <f t="shared" si="183"/>
        <v>3.11</v>
      </c>
      <c r="AN221" s="456">
        <v>83200</v>
      </c>
      <c r="AO221" s="456"/>
      <c r="AP221" s="456"/>
      <c r="AQ221" s="589" t="str">
        <f t="shared" si="184"/>
        <v>Ա-1</v>
      </c>
      <c r="AR221" s="456">
        <f t="shared" si="185"/>
        <v>258752</v>
      </c>
      <c r="AS221" s="590">
        <f t="shared" si="186"/>
        <v>258752</v>
      </c>
      <c r="AT221" s="590">
        <f t="shared" si="187"/>
        <v>3363776</v>
      </c>
    </row>
    <row r="222" spans="2:46" s="587" customFormat="1" ht="54">
      <c r="B222" s="816">
        <v>7</v>
      </c>
      <c r="C222" s="857" t="s">
        <v>1468</v>
      </c>
      <c r="D222" s="824" t="s">
        <v>1960</v>
      </c>
      <c r="E222" s="825">
        <v>1986</v>
      </c>
      <c r="F222" s="826" t="s">
        <v>985</v>
      </c>
      <c r="G222" s="820">
        <v>1</v>
      </c>
      <c r="H222" s="822">
        <v>3</v>
      </c>
      <c r="I222" s="821">
        <f t="shared" si="163"/>
        <v>1.84</v>
      </c>
      <c r="J222" s="799">
        <v>83200</v>
      </c>
      <c r="K222" s="799"/>
      <c r="L222" s="799"/>
      <c r="M222" s="822" t="s">
        <v>86</v>
      </c>
      <c r="N222" s="799">
        <f t="shared" si="164"/>
        <v>153088</v>
      </c>
      <c r="O222" s="823">
        <f t="shared" si="165"/>
        <v>153088</v>
      </c>
      <c r="P222" s="823">
        <f t="shared" si="166"/>
        <v>1990144</v>
      </c>
      <c r="Q222" s="592">
        <f t="shared" si="167"/>
        <v>1</v>
      </c>
      <c r="R222" s="592">
        <f t="shared" si="168"/>
        <v>4</v>
      </c>
      <c r="S222" s="588">
        <f t="shared" si="169"/>
        <v>1.9</v>
      </c>
      <c r="T222" s="456">
        <v>83200</v>
      </c>
      <c r="U222" s="456"/>
      <c r="V222" s="456"/>
      <c r="W222" s="589" t="str">
        <f t="shared" si="170"/>
        <v>Կ-1</v>
      </c>
      <c r="X222" s="456">
        <f t="shared" si="171"/>
        <v>158080</v>
      </c>
      <c r="Y222" s="590">
        <f t="shared" si="172"/>
        <v>158080</v>
      </c>
      <c r="Z222" s="590">
        <f t="shared" si="173"/>
        <v>2055040</v>
      </c>
      <c r="AA222" s="592">
        <f t="shared" si="174"/>
        <v>1</v>
      </c>
      <c r="AB222" s="592">
        <f t="shared" si="175"/>
        <v>5</v>
      </c>
      <c r="AC222" s="588">
        <f t="shared" si="176"/>
        <v>1.9</v>
      </c>
      <c r="AD222" s="456">
        <v>83200</v>
      </c>
      <c r="AE222" s="456"/>
      <c r="AF222" s="456"/>
      <c r="AG222" s="589" t="str">
        <f t="shared" si="177"/>
        <v>Կ-1</v>
      </c>
      <c r="AH222" s="456">
        <f t="shared" si="178"/>
        <v>158080</v>
      </c>
      <c r="AI222" s="590">
        <f t="shared" si="179"/>
        <v>158080</v>
      </c>
      <c r="AJ222" s="590">
        <f t="shared" si="180"/>
        <v>2055040</v>
      </c>
      <c r="AK222" s="592">
        <f t="shared" si="181"/>
        <v>1</v>
      </c>
      <c r="AL222" s="592">
        <f t="shared" si="182"/>
        <v>6</v>
      </c>
      <c r="AM222" s="588">
        <f t="shared" si="183"/>
        <v>1.96</v>
      </c>
      <c r="AN222" s="456">
        <v>83200</v>
      </c>
      <c r="AO222" s="456"/>
      <c r="AP222" s="456"/>
      <c r="AQ222" s="589" t="str">
        <f t="shared" si="184"/>
        <v>Կ-1</v>
      </c>
      <c r="AR222" s="456">
        <f t="shared" si="185"/>
        <v>163072</v>
      </c>
      <c r="AS222" s="590">
        <f t="shared" si="186"/>
        <v>163072</v>
      </c>
      <c r="AT222" s="590">
        <f t="shared" si="187"/>
        <v>2119936</v>
      </c>
    </row>
    <row r="223" spans="2:46" s="587" customFormat="1" ht="13.5">
      <c r="B223" s="816">
        <v>8</v>
      </c>
      <c r="C223" s="857" t="s">
        <v>118</v>
      </c>
      <c r="D223" s="794" t="s">
        <v>1960</v>
      </c>
      <c r="E223" s="796">
        <v>1974</v>
      </c>
      <c r="F223" s="795" t="s">
        <v>222</v>
      </c>
      <c r="G223" s="820">
        <v>1</v>
      </c>
      <c r="H223" s="822">
        <v>24</v>
      </c>
      <c r="I223" s="821">
        <f>IF(G223&lt;1,0,IF(M223="Բ-1",IF(H223=0,6.94,IF(H223=1,7.17,IF(H223=2,7.41,IF(H223=3,7.66,IF(OR(H223=5,H223=4),7.92,IF(OR(H223=6,H223=7),8.18,IF(OR(H223=8,H223=9),8.46,IF(OR(H223=10,H223=11,H223=12),8.74,IF(OR(H223=13,H223=14,H223=15),9.03,IF(OR(H223=16,H223=17,H223=18),9.33,9.65)))))))))),IF(M223="Բ-2", IF(H223=0,5.71,IF(H223=1,5.89,IF(H223=2,6.09,IF(H223=3,6.29,IF(OR(H223=5,H223=4),6.5,IF(OR(H223=6,H223=7),6.72,IF(OR(H223=8,H223=9),6.94,IF(OR(H223=10,H223=11,H223=12),7.17,IF(OR(H223=13,H223=14,H223=15),7.41,IF(OR(H223=16,H223=17,H223=18),7.65,7.91)))))))))), IF(M223="Գ-1", IF(H223=0,4.7,IF(H223=1,4.86,IF(H223=2,5.01,IF(H223=3,5.18,IF(OR(H223=5,H223=4),5.35,IF(OR(H223=6,H223=7),5.52,IF(OR(H223=8,H223=9),5.71,IF(OR(H223=10,H223=11,H223=12),5.89,IF(OR(H223=13,H223=14,H223=15),6.09,IF(OR(H223=16,H223=17,H223=18),6.29,6.49)))))))))), IF(M223="Գ-2", IF(H223=0,3.88,IF(H223=1,4.01,IF(H223=2,4.14,IF(H223=3,4.27,IF(OR(H223=5,H223=4),4.41,IF(OR(H223=6,H223=7),4.55,IF(OR(H223=8,H223=9),4.7,IF(OR(H223=10,H223=11,H223=12),4.85,IF(OR(H223=13,H223=14,H223=15),5.01,IF(OR(H223=16,H223=17,H223=18),5.17,5.34)))))))))), IF(M223="Գ-3", IF(H223=0,3.21,IF(H223=1,3.31,IF(H223=2,3.42,IF(H223=3,3.53,IF(OR(H223=5,H223=4),3.64,IF(OR(H223=6,H223=7),3.76,IF(OR(H223=8,H223=9),3.88,IF(OR(H223=10,H223=11,H223=12),4.01,IF(OR(H223=13,H223=14,H223=15),4.13,IF(OR(H223=16,H223=17,H223=18),4.27,4.4)))))))))), IF(M223="Ա-1", IF(H223=0,2.66,IF(H223=1,2.75,IF(H223=2,2.83,IF(H223=3,2.92,IF(OR(H223=5,H223=4),3.02,IF(OR(H223=6,H223=7),3.11,IF(OR(H223=8,H223=9),3.21,IF(OR(H223=10,H223=11,H223=12),3.31,IF(OR(H223=13,H223=14,H223=15),3.42,IF(OR(H223=16,H223=17,H223=18),3.53,3.64)))))))))), IF(M223="Ա-2", IF(H223=0,2.28,IF(H223=1,2.35,IF(H223=2,2.43,IF(H223=3,2.5,IF(OR(H223=5,H223=4),2.58,IF(OR(H223=6,H223=7),2.66,IF(OR(H223=8,H223=9),2.75,IF(OR(H223=10,H223=11,H223=12),2.83,IF(OR(H223=13,H223=14,H223=15),2.92,IF(OR(H223=16,H223=17,H223=18),3.01,3.11)))))))))),IF(M223="Ա-3", IF(H223=0,1.96,IF(H223=1,2.02,IF(H223=2,2.08,IF(H223=3,2.15,IF(OR(H223=5,H223=4),2.21,IF(OR(H223=6,H223=7),2.28,IF(OR(H223=8,H223=9),2.35,IF(OR(H223=10,H223=11,H223=12),2.42,IF(OR(H223=13,H223=14,H223=15),2.5,IF(OR(H223=16,H223=17,H223=18),2.58,2.66)))))))))), IF(M223="Կ-1", IF(H223=0,1.68,IF(H223=1,1.73,IF(H223=2,1.79,IF(H223=3,1.84,IF(OR(H223=5,H223=4),1.9,IF(OR(H223=6,H223=7),1.96,IF(OR(H223=8,H223=9),2.02,IF(OR(H223=10,H223=11,H223=12),2.08,IF(OR(H223=13,H223=14,H223=15),2.14,IF(OR(H223=16,H223=17,H223=18),2.21,2.28)))))))))), IF(M223="Կ-2", IF(H223=0,1.45,IF(H223=1,1.49,IF(H223=2,1.54,IF(H223=3,1.59,IF(OR(H223=5,H223=4),1.63,IF(OR(H223=6,H223=7),1.68,IF(OR(H223=8,H223=9),1.73,IF(OR(H223=10,H223=11,H223=12),1.79,IF(OR(H223=13,H223=14,H223=15),1.84,IF(OR(H223=16,H223=17,H223=18),1.9,1.95)))))))))),IF(M223="Կ-3", IF(H223=0,1.25,IF(H223=1,1.29,IF(H223=2,1.33,IF(H223=3,1.37,IF(OR(H223=5,H223=4),1.41,IF(OR(H223=6,H223=7),1.45,IF(OR(H223=8,H223=9),1.49,IF(OR(H223=10,H223=11,H223=12),1.54,IF(OR(H223=13,H223=14,H223=15),1.58,IF(OR(H223=16,H223=17,H223=18),1.63,1.68)))))))))), "Error"))))))))))))</f>
        <v>2.2799999999999998</v>
      </c>
      <c r="J223" s="799">
        <v>83200</v>
      </c>
      <c r="K223" s="799"/>
      <c r="L223" s="799"/>
      <c r="M223" s="822" t="s">
        <v>86</v>
      </c>
      <c r="N223" s="799">
        <f>J223*I223</f>
        <v>189695.99999999997</v>
      </c>
      <c r="O223" s="823">
        <f>I223*J223+K223+L223</f>
        <v>189695.99999999997</v>
      </c>
      <c r="P223" s="823">
        <f>+O223*13</f>
        <v>2466047.9999999995</v>
      </c>
      <c r="Q223" s="592">
        <f>+G223</f>
        <v>1</v>
      </c>
      <c r="R223" s="592">
        <f>+H223+1</f>
        <v>25</v>
      </c>
      <c r="S223" s="588">
        <f>IF(Q223&lt;1,0,IF(W223="Բ-1",IF(R223=0,6.94,IF(R223=1,7.17,IF(R223=2,7.41,IF(R223=3,7.66,IF(OR(R223=5,R223=4),7.92,IF(OR(R223=6,R223=7),8.18,IF(OR(R223=8,R223=9),8.46,IF(OR(R223=10,R223=11,R223=12),8.74,IF(OR(R223=13,R223=14,R223=15),9.03,IF(OR(R223=16,R223=17,R223=18),9.33,9.65)))))))))),IF(W223="Բ-2", IF(R223=0,5.71,IF(R223=1,5.89,IF(R223=2,6.09,IF(R223=3,6.29,IF(OR(R223=5,R223=4),6.5,IF(OR(R223=6,R223=7),6.72,IF(OR(R223=8,R223=9),6.94,IF(OR(R223=10,R223=11,R223=12),7.17,IF(OR(R223=13,R223=14,R223=15),7.41,IF(OR(R223=16,R223=17,R223=18),7.65,7.91)))))))))), IF(W223="Գ-1", IF(R223=0,4.7,IF(R223=1,4.86,IF(R223=2,5.01,IF(R223=3,5.18,IF(OR(R223=5,R223=4),5.35,IF(OR(R223=6,R223=7),5.52,IF(OR(R223=8,R223=9),5.71,IF(OR(R223=10,R223=11,R223=12),5.89,IF(OR(R223=13,R223=14,R223=15),6.09,IF(OR(R223=16,R223=17,R223=18),6.29,6.49)))))))))), IF(W223="Գ-2", IF(R223=0,3.88,IF(R223=1,4.01,IF(R223=2,4.14,IF(R223=3,4.27,IF(OR(R223=5,R223=4),4.41,IF(OR(R223=6,R223=7),4.55,IF(OR(R223=8,R223=9),4.7,IF(OR(R223=10,R223=11,R223=12),4.85,IF(OR(R223=13,R223=14,R223=15),5.01,IF(OR(R223=16,R223=17,R223=18),5.17,5.34)))))))))), IF(W223="Գ-3", IF(R223=0,3.21,IF(R223=1,3.31,IF(R223=2,3.42,IF(R223=3,3.53,IF(OR(R223=5,R223=4),3.64,IF(OR(R223=6,R223=7),3.76,IF(OR(R223=8,R223=9),3.88,IF(OR(R223=10,R223=11,R223=12),4.01,IF(OR(R223=13,R223=14,R223=15),4.13,IF(OR(R223=16,R223=17,R223=18),4.27,4.4)))))))))), IF(W223="Ա-1", IF(R223=0,2.66,IF(R223=1,2.75,IF(R223=2,2.83,IF(R223=3,2.92,IF(OR(R223=5,R223=4),3.02,IF(OR(R223=6,R223=7),3.11,IF(OR(R223=8,R223=9),3.21,IF(OR(R223=10,R223=11,R223=12),3.31,IF(OR(R223=13,R223=14,R223=15),3.42,IF(OR(R223=16,R223=17,R223=18),3.53,3.64)))))))))), IF(W223="Ա-2", IF(R223=0,2.28,IF(R223=1,2.35,IF(R223=2,2.43,IF(R223=3,2.5,IF(OR(R223=5,R223=4),2.58,IF(OR(R223=6,R223=7),2.66,IF(OR(R223=8,R223=9),2.75,IF(OR(R223=10,R223=11,R223=12),2.83,IF(OR(R223=13,R223=14,R223=15),2.92,IF(OR(R223=16,R223=17,R223=18),3.01,3.11)))))))))),IF(W223="Ա-3", IF(R223=0,1.96,IF(R223=1,2.02,IF(R223=2,2.08,IF(R223=3,2.15,IF(OR(R223=5,R223=4),2.21,IF(OR(R223=6,R223=7),2.28,IF(OR(R223=8,R223=9),2.35,IF(OR(R223=10,R223=11,R223=12),2.42,IF(OR(R223=13,R223=14,R223=15),2.5,IF(OR(R223=16,R223=17,R223=18),2.58,2.66)))))))))), IF(W223="Կ-1", IF(R223=0,1.68,IF(R223=1,1.73,IF(R223=2,1.79,IF(R223=3,1.84,IF(OR(R223=5,R223=4),1.9,IF(OR(R223=6,R223=7),1.96,IF(OR(R223=8,R223=9),2.02,IF(OR(R223=10,R223=11,R223=12),2.08,IF(OR(R223=13,R223=14,R223=15),2.14,IF(OR(R223=16,R223=17,R223=18),2.21,2.28)))))))))), IF(W223="Կ-2", IF(R223=0,1.45,IF(R223=1,1.49,IF(R223=2,1.54,IF(R223=3,1.59,IF(OR(R223=5,R223=4),1.63,IF(OR(R223=6,R223=7),1.68,IF(OR(R223=8,R223=9),1.73,IF(OR(R223=10,R223=11,R223=12),1.79,IF(OR(R223=13,R223=14,R223=15),1.84,IF(OR(R223=16,R223=17,R223=18),1.9,1.95)))))))))),IF(W223="Կ-3", IF(R223=0,1.25,IF(R223=1,1.29,IF(R223=2,1.33,IF(R223=3,1.37,IF(OR(R223=5,R223=4),1.41,IF(OR(R223=6,R223=7),1.45,IF(OR(R223=8,R223=9),1.49,IF(OR(R223=10,R223=11,R223=12),1.54,IF(OR(R223=13,R223=14,R223=15),1.58,IF(OR(R223=16,R223=17,R223=18),1.63,1.68)))))))))), "Error"))))))))))))</f>
        <v>2.2799999999999998</v>
      </c>
      <c r="T223" s="456">
        <v>83200</v>
      </c>
      <c r="U223" s="456"/>
      <c r="V223" s="456"/>
      <c r="W223" s="589" t="str">
        <f>+M223</f>
        <v>Կ-1</v>
      </c>
      <c r="X223" s="456">
        <f>T223*S223</f>
        <v>189695.99999999997</v>
      </c>
      <c r="Y223" s="590">
        <f>+U223+V223+X223</f>
        <v>189695.99999999997</v>
      </c>
      <c r="Z223" s="590">
        <f>+Y223*13</f>
        <v>2466047.9999999995</v>
      </c>
      <c r="AA223" s="592">
        <f>+Q223</f>
        <v>1</v>
      </c>
      <c r="AB223" s="592">
        <f>+R223+1</f>
        <v>26</v>
      </c>
      <c r="AC223" s="588">
        <f>IF(AA223&lt;1,0,IF(AG223="Բ-1",IF(AB223=0,6.94,IF(AB223=1,7.17,IF(AB223=2,7.41,IF(AB223=3,7.66,IF(OR(AB223=5,AB223=4),7.92,IF(OR(AB223=6,AB223=7),8.18,IF(OR(AB223=8,AB223=9),8.46,IF(OR(AB223=10,AB223=11,AB223=12),8.74,IF(OR(AB223=13,AB223=14,AB223=15),9.03,IF(OR(AB223=16,AB223=17,AB223=18),9.33,9.65)))))))))),IF(AG223="Բ-2", IF(AB223=0,5.71,IF(AB223=1,5.89,IF(AB223=2,6.09,IF(AB223=3,6.29,IF(OR(AB223=5,AB223=4),6.5,IF(OR(AB223=6,AB223=7),6.72,IF(OR(AB223=8,AB223=9),6.94,IF(OR(AB223=10,AB223=11,AB223=12),7.17,IF(OR(AB223=13,AB223=14,AB223=15),7.41,IF(OR(AB223=16,AB223=17,AB223=18),7.65,7.91)))))))))), IF(AG223="Գ-1", IF(AB223=0,4.7,IF(AB223=1,4.86,IF(AB223=2,5.01,IF(AB223=3,5.18,IF(OR(AB223=5,AB223=4),5.35,IF(OR(AB223=6,AB223=7),5.52,IF(OR(AB223=8,AB223=9),5.71,IF(OR(AB223=10,AB223=11,AB223=12),5.89,IF(OR(AB223=13,AB223=14,AB223=15),6.09,IF(OR(AB223=16,AB223=17,AB223=18),6.29,6.49)))))))))), IF(AG223="Գ-2", IF(AB223=0,3.88,IF(AB223=1,4.01,IF(AB223=2,4.14,IF(AB223=3,4.27,IF(OR(AB223=5,AB223=4),4.41,IF(OR(AB223=6,AB223=7),4.55,IF(OR(AB223=8,AB223=9),4.7,IF(OR(AB223=10,AB223=11,AB223=12),4.85,IF(OR(AB223=13,AB223=14,AB223=15),5.01,IF(OR(AB223=16,AB223=17,AB223=18),5.17,5.34)))))))))), IF(AG223="Գ-3", IF(AB223=0,3.21,IF(AB223=1,3.31,IF(AB223=2,3.42,IF(AB223=3,3.53,IF(OR(AB223=5,AB223=4),3.64,IF(OR(AB223=6,AB223=7),3.76,IF(OR(AB223=8,AB223=9),3.88,IF(OR(AB223=10,AB223=11,AB223=12),4.01,IF(OR(AB223=13,AB223=14,AB223=15),4.13,IF(OR(AB223=16,AB223=17,AB223=18),4.27,4.4)))))))))), IF(AG223="Ա-1", IF(AB223=0,2.66,IF(AB223=1,2.75,IF(AB223=2,2.83,IF(AB223=3,2.92,IF(OR(AB223=5,AB223=4),3.02,IF(OR(AB223=6,AB223=7),3.11,IF(OR(AB223=8,AB223=9),3.21,IF(OR(AB223=10,AB223=11,AB223=12),3.31,IF(OR(AB223=13,AB223=14,AB223=15),3.42,IF(OR(AB223=16,AB223=17,AB223=18),3.53,3.64)))))))))), IF(AG223="Ա-2", IF(AB223=0,2.28,IF(AB223=1,2.35,IF(AB223=2,2.43,IF(AB223=3,2.5,IF(OR(AB223=5,AB223=4),2.58,IF(OR(AB223=6,AB223=7),2.66,IF(OR(AB223=8,AB223=9),2.75,IF(OR(AB223=10,AB223=11,AB223=12),2.83,IF(OR(AB223=13,AB223=14,AB223=15),2.92,IF(OR(AB223=16,AB223=17,AB223=18),3.01,3.11)))))))))),IF(AG223="Ա-3", IF(AB223=0,1.96,IF(AB223=1,2.02,IF(AB223=2,2.08,IF(AB223=3,2.15,IF(OR(AB223=5,AB223=4),2.21,IF(OR(AB223=6,AB223=7),2.28,IF(OR(AB223=8,AB223=9),2.35,IF(OR(AB223=10,AB223=11,AB223=12),2.42,IF(OR(AB223=13,AB223=14,AB223=15),2.5,IF(OR(AB223=16,AB223=17,AB223=18),2.58,2.66)))))))))), IF(AG223="Կ-1", IF(AB223=0,1.68,IF(AB223=1,1.73,IF(AB223=2,1.79,IF(AB223=3,1.84,IF(OR(AB223=5,AB223=4),1.9,IF(OR(AB223=6,AB223=7),1.96,IF(OR(AB223=8,AB223=9),2.02,IF(OR(AB223=10,AB223=11,AB223=12),2.08,IF(OR(AB223=13,AB223=14,AB223=15),2.14,IF(OR(AB223=16,AB223=17,AB223=18),2.21,2.28)))))))))), IF(AG223="Կ-2", IF(AB223=0,1.45,IF(AB223=1,1.49,IF(AB223=2,1.54,IF(AB223=3,1.59,IF(OR(AB223=5,AB223=4),1.63,IF(OR(AB223=6,AB223=7),1.68,IF(OR(AB223=8,AB223=9),1.73,IF(OR(AB223=10,AB223=11,AB223=12),1.79,IF(OR(AB223=13,AB223=14,AB223=15),1.84,IF(OR(AB223=16,AB223=17,AB223=18),1.9,1.95)))))))))),IF(AG223="Կ-3", IF(AB223=0,1.25,IF(AB223=1,1.29,IF(AB223=2,1.33,IF(AB223=3,1.37,IF(OR(AB223=5,AB223=4),1.41,IF(OR(AB223=6,AB223=7),1.45,IF(OR(AB223=8,AB223=9),1.49,IF(OR(AB223=10,AB223=11,AB223=12),1.54,IF(OR(AB223=13,AB223=14,AB223=15),1.58,IF(OR(AB223=16,AB223=17,AB223=18),1.63,1.68)))))))))), "Error"))))))))))))</f>
        <v>2.2799999999999998</v>
      </c>
      <c r="AD223" s="456">
        <v>83200</v>
      </c>
      <c r="AE223" s="456"/>
      <c r="AF223" s="456"/>
      <c r="AG223" s="589" t="str">
        <f>+W223</f>
        <v>Կ-1</v>
      </c>
      <c r="AH223" s="456">
        <f>AD223*AC223</f>
        <v>189695.99999999997</v>
      </c>
      <c r="AI223" s="590">
        <f>AH223+AE223+AF223</f>
        <v>189695.99999999997</v>
      </c>
      <c r="AJ223" s="590">
        <f>+AI223*13</f>
        <v>2466047.9999999995</v>
      </c>
      <c r="AK223" s="592">
        <f>+AA223</f>
        <v>1</v>
      </c>
      <c r="AL223" s="592">
        <f>+AB223+1</f>
        <v>27</v>
      </c>
      <c r="AM223" s="588">
        <f>IF(AK223&lt;1,0,IF(AQ223="Բ-1",IF(AL223=0,6.94,IF(AL223=1,7.17,IF(AL223=2,7.41,IF(AL223=3,7.66,IF(OR(AL223=5,AL223=4),7.92,IF(OR(AL223=6,AL223=7),8.18,IF(OR(AL223=8,AL223=9),8.46,IF(OR(AL223=10,AL223=11,AL223=12),8.74,IF(OR(AL223=13,AL223=14,AL223=15),9.03,IF(OR(AL223=16,AL223=17,AL223=18),9.33,9.65)))))))))),IF(AQ223="Բ-2", IF(AL223=0,5.71,IF(AL223=1,5.89,IF(AL223=2,6.09,IF(AL223=3,6.29,IF(OR(AL223=5,AL223=4),6.5,IF(OR(AL223=6,AL223=7),6.72,IF(OR(AL223=8,AL223=9),6.94,IF(OR(AL223=10,AL223=11,AL223=12),7.17,IF(OR(AL223=13,AL223=14,AL223=15),7.41,IF(OR(AL223=16,AL223=17,AL223=18),7.65,7.91)))))))))), IF(AQ223="Գ-1", IF(AL223=0,4.7,IF(AL223=1,4.86,IF(AL223=2,5.01,IF(AL223=3,5.18,IF(OR(AL223=5,AL223=4),5.35,IF(OR(AL223=6,AL223=7),5.52,IF(OR(AL223=8,AL223=9),5.71,IF(OR(AL223=10,AL223=11,AL223=12),5.89,IF(OR(AL223=13,AL223=14,AL223=15),6.09,IF(OR(AL223=16,AL223=17,AL223=18),6.29,6.49)))))))))), IF(AQ223="Գ-2", IF(AL223=0,3.88,IF(AL223=1,4.01,IF(AL223=2,4.14,IF(AL223=3,4.27,IF(OR(AL223=5,AL223=4),4.41,IF(OR(AL223=6,AL223=7),4.55,IF(OR(AL223=8,AL223=9),4.7,IF(OR(AL223=10,AL223=11,AL223=12),4.85,IF(OR(AL223=13,AL223=14,AL223=15),5.01,IF(OR(AL223=16,AL223=17,AL223=18),5.17,5.34)))))))))), IF(AQ223="Գ-3", IF(AL223=0,3.21,IF(AL223=1,3.31,IF(AL223=2,3.42,IF(AL223=3,3.53,IF(OR(AL223=5,AL223=4),3.64,IF(OR(AL223=6,AL223=7),3.76,IF(OR(AL223=8,AL223=9),3.88,IF(OR(AL223=10,AL223=11,AL223=12),4.01,IF(OR(AL223=13,AL223=14,AL223=15),4.13,IF(OR(AL223=16,AL223=17,AL223=18),4.27,4.4)))))))))), IF(AQ223="Ա-1", IF(AL223=0,2.66,IF(AL223=1,2.75,IF(AL223=2,2.83,IF(AL223=3,2.92,IF(OR(AL223=5,AL223=4),3.02,IF(OR(AL223=6,AL223=7),3.11,IF(OR(AL223=8,AL223=9),3.21,IF(OR(AL223=10,AL223=11,AL223=12),3.31,IF(OR(AL223=13,AL223=14,AL223=15),3.42,IF(OR(AL223=16,AL223=17,AL223=18),3.53,3.64)))))))))), IF(AQ223="Ա-2", IF(AL223=0,2.28,IF(AL223=1,2.35,IF(AL223=2,2.43,IF(AL223=3,2.5,IF(OR(AL223=5,AL223=4),2.58,IF(OR(AL223=6,AL223=7),2.66,IF(OR(AL223=8,AL223=9),2.75,IF(OR(AL223=10,AL223=11,AL223=12),2.83,IF(OR(AL223=13,AL223=14,AL223=15),2.92,IF(OR(AL223=16,AL223=17,AL223=18),3.01,3.11)))))))))),IF(AQ223="Ա-3", IF(AL223=0,1.96,IF(AL223=1,2.02,IF(AL223=2,2.08,IF(AL223=3,2.15,IF(OR(AL223=5,AL223=4),2.21,IF(OR(AL223=6,AL223=7),2.28,IF(OR(AL223=8,AL223=9),2.35,IF(OR(AL223=10,AL223=11,AL223=12),2.42,IF(OR(AL223=13,AL223=14,AL223=15),2.5,IF(OR(AL223=16,AL223=17,AL223=18),2.58,2.66)))))))))), IF(AQ223="Կ-1", IF(AL223=0,1.68,IF(AL223=1,1.73,IF(AL223=2,1.79,IF(AL223=3,1.84,IF(OR(AL223=5,AL223=4),1.9,IF(OR(AL223=6,AL223=7),1.96,IF(OR(AL223=8,AL223=9),2.02,IF(OR(AL223=10,AL223=11,AL223=12),2.08,IF(OR(AL223=13,AL223=14,AL223=15),2.14,IF(OR(AL223=16,AL223=17,AL223=18),2.21,2.28)))))))))), IF(AQ223="Կ-2", IF(AL223=0,1.45,IF(AL223=1,1.49,IF(AL223=2,1.54,IF(AL223=3,1.59,IF(OR(AL223=5,AL223=4),1.63,IF(OR(AL223=6,AL223=7),1.68,IF(OR(AL223=8,AL223=9),1.73,IF(OR(AL223=10,AL223=11,AL223=12),1.79,IF(OR(AL223=13,AL223=14,AL223=15),1.84,IF(OR(AL223=16,AL223=17,AL223=18),1.9,1.95)))))))))),IF(AQ223="Կ-3", IF(AL223=0,1.25,IF(AL223=1,1.29,IF(AL223=2,1.33,IF(AL223=3,1.37,IF(OR(AL223=5,AL223=4),1.41,IF(OR(AL223=6,AL223=7),1.45,IF(OR(AL223=8,AL223=9),1.49,IF(OR(AL223=10,AL223=11,AL223=12),1.54,IF(OR(AL223=13,AL223=14,AL223=15),1.58,IF(OR(AL223=16,AL223=17,AL223=18),1.63,1.68)))))))))), "Error"))))))))))))</f>
        <v>2.2799999999999998</v>
      </c>
      <c r="AN223" s="456">
        <v>83200</v>
      </c>
      <c r="AO223" s="456"/>
      <c r="AP223" s="456"/>
      <c r="AQ223" s="589" t="str">
        <f>+AG223</f>
        <v>Կ-1</v>
      </c>
      <c r="AR223" s="456">
        <f>AN223*AM223</f>
        <v>189695.99999999997</v>
      </c>
      <c r="AS223" s="590">
        <f>AR223+AO223+AP223</f>
        <v>189695.99999999997</v>
      </c>
      <c r="AT223" s="590">
        <f>+AS223*13</f>
        <v>2466047.9999999995</v>
      </c>
    </row>
    <row r="224" spans="2:46" s="587" customFormat="1" ht="13.5">
      <c r="B224" s="816">
        <v>9</v>
      </c>
      <c r="C224" s="857" t="s">
        <v>1138</v>
      </c>
      <c r="D224" s="794" t="s">
        <v>1960</v>
      </c>
      <c r="E224" s="796">
        <v>1984</v>
      </c>
      <c r="F224" s="795" t="s">
        <v>222</v>
      </c>
      <c r="G224" s="820">
        <v>1</v>
      </c>
      <c r="H224" s="822">
        <v>6</v>
      </c>
      <c r="I224" s="821">
        <f t="shared" si="163"/>
        <v>1.96</v>
      </c>
      <c r="J224" s="799">
        <v>83200</v>
      </c>
      <c r="K224" s="799"/>
      <c r="L224" s="799"/>
      <c r="M224" s="822" t="s">
        <v>86</v>
      </c>
      <c r="N224" s="799">
        <f t="shared" si="164"/>
        <v>163072</v>
      </c>
      <c r="O224" s="823">
        <f t="shared" si="165"/>
        <v>163072</v>
      </c>
      <c r="P224" s="823">
        <f t="shared" si="166"/>
        <v>2119936</v>
      </c>
      <c r="Q224" s="592">
        <f t="shared" si="167"/>
        <v>1</v>
      </c>
      <c r="R224" s="592">
        <f t="shared" si="168"/>
        <v>7</v>
      </c>
      <c r="S224" s="588">
        <f t="shared" si="169"/>
        <v>1.96</v>
      </c>
      <c r="T224" s="456">
        <v>83200</v>
      </c>
      <c r="U224" s="456"/>
      <c r="V224" s="456"/>
      <c r="W224" s="589" t="str">
        <f t="shared" si="170"/>
        <v>Կ-1</v>
      </c>
      <c r="X224" s="456">
        <f t="shared" si="171"/>
        <v>163072</v>
      </c>
      <c r="Y224" s="590">
        <f t="shared" si="172"/>
        <v>163072</v>
      </c>
      <c r="Z224" s="590">
        <f t="shared" si="173"/>
        <v>2119936</v>
      </c>
      <c r="AA224" s="592">
        <f t="shared" si="174"/>
        <v>1</v>
      </c>
      <c r="AB224" s="592">
        <f t="shared" si="175"/>
        <v>8</v>
      </c>
      <c r="AC224" s="588">
        <f t="shared" si="176"/>
        <v>2.02</v>
      </c>
      <c r="AD224" s="456">
        <v>83200</v>
      </c>
      <c r="AE224" s="456"/>
      <c r="AF224" s="456"/>
      <c r="AG224" s="589" t="str">
        <f t="shared" si="177"/>
        <v>Կ-1</v>
      </c>
      <c r="AH224" s="456">
        <f t="shared" si="178"/>
        <v>168064</v>
      </c>
      <c r="AI224" s="590">
        <f t="shared" si="179"/>
        <v>168064</v>
      </c>
      <c r="AJ224" s="590">
        <f t="shared" si="180"/>
        <v>2184832</v>
      </c>
      <c r="AK224" s="592">
        <f t="shared" si="181"/>
        <v>1</v>
      </c>
      <c r="AL224" s="592">
        <f t="shared" si="182"/>
        <v>9</v>
      </c>
      <c r="AM224" s="588">
        <f t="shared" si="183"/>
        <v>2.02</v>
      </c>
      <c r="AN224" s="456">
        <v>83200</v>
      </c>
      <c r="AO224" s="456"/>
      <c r="AP224" s="456"/>
      <c r="AQ224" s="589" t="str">
        <f t="shared" si="184"/>
        <v>Կ-1</v>
      </c>
      <c r="AR224" s="456">
        <f t="shared" si="185"/>
        <v>168064</v>
      </c>
      <c r="AS224" s="590">
        <f t="shared" si="186"/>
        <v>168064</v>
      </c>
      <c r="AT224" s="590">
        <f t="shared" si="187"/>
        <v>2184832</v>
      </c>
    </row>
    <row r="225" spans="2:46" s="587" customFormat="1" ht="13.5">
      <c r="B225" s="816">
        <v>10</v>
      </c>
      <c r="C225" s="857" t="s">
        <v>2531</v>
      </c>
      <c r="D225" s="794" t="s">
        <v>1960</v>
      </c>
      <c r="E225" s="796">
        <v>1979</v>
      </c>
      <c r="F225" s="795" t="s">
        <v>222</v>
      </c>
      <c r="G225" s="820">
        <v>1</v>
      </c>
      <c r="H225" s="822">
        <v>22</v>
      </c>
      <c r="I225" s="821">
        <f>IF(G225&lt;1,0,IF(M225="Բ-1",IF(H225=0,6.94,IF(H225=1,7.17,IF(H225=2,7.41,IF(H225=3,7.66,IF(OR(H225=5,H225=4),7.92,IF(OR(H225=6,H225=7),8.18,IF(OR(H225=8,H225=9),8.46,IF(OR(H225=10,H225=11,H225=12),8.74,IF(OR(H225=13,H225=14,H225=15),9.03,IF(OR(H225=16,H225=17,H225=18),9.33,9.65)))))))))),IF(M225="Բ-2", IF(H225=0,5.71,IF(H225=1,5.89,IF(H225=2,6.09,IF(H225=3,6.29,IF(OR(H225=5,H225=4),6.5,IF(OR(H225=6,H225=7),6.72,IF(OR(H225=8,H225=9),6.94,IF(OR(H225=10,H225=11,H225=12),7.17,IF(OR(H225=13,H225=14,H225=15),7.41,IF(OR(H225=16,H225=17,H225=18),7.65,7.91)))))))))), IF(M225="Գ-1", IF(H225=0,4.7,IF(H225=1,4.86,IF(H225=2,5.01,IF(H225=3,5.18,IF(OR(H225=5,H225=4),5.35,IF(OR(H225=6,H225=7),5.52,IF(OR(H225=8,H225=9),5.71,IF(OR(H225=10,H225=11,H225=12),5.89,IF(OR(H225=13,H225=14,H225=15),6.09,IF(OR(H225=16,H225=17,H225=18),6.29,6.49)))))))))), IF(M225="Գ-2", IF(H225=0,3.88,IF(H225=1,4.01,IF(H225=2,4.14,IF(H225=3,4.27,IF(OR(H225=5,H225=4),4.41,IF(OR(H225=6,H225=7),4.55,IF(OR(H225=8,H225=9),4.7,IF(OR(H225=10,H225=11,H225=12),4.85,IF(OR(H225=13,H225=14,H225=15),5.01,IF(OR(H225=16,H225=17,H225=18),5.17,5.34)))))))))), IF(M225="Գ-3", IF(H225=0,3.21,IF(H225=1,3.31,IF(H225=2,3.42,IF(H225=3,3.53,IF(OR(H225=5,H225=4),3.64,IF(OR(H225=6,H225=7),3.76,IF(OR(H225=8,H225=9),3.88,IF(OR(H225=10,H225=11,H225=12),4.01,IF(OR(H225=13,H225=14,H225=15),4.13,IF(OR(H225=16,H225=17,H225=18),4.27,4.4)))))))))), IF(M225="Ա-1", IF(H225=0,2.66,IF(H225=1,2.75,IF(H225=2,2.83,IF(H225=3,2.92,IF(OR(H225=5,H225=4),3.02,IF(OR(H225=6,H225=7),3.11,IF(OR(H225=8,H225=9),3.21,IF(OR(H225=10,H225=11,H225=12),3.31,IF(OR(H225=13,H225=14,H225=15),3.42,IF(OR(H225=16,H225=17,H225=18),3.53,3.64)))))))))), IF(M225="Ա-2", IF(H225=0,2.28,IF(H225=1,2.35,IF(H225=2,2.43,IF(H225=3,2.5,IF(OR(H225=5,H225=4),2.58,IF(OR(H225=6,H225=7),2.66,IF(OR(H225=8,H225=9),2.75,IF(OR(H225=10,H225=11,H225=12),2.83,IF(OR(H225=13,H225=14,H225=15),2.92,IF(OR(H225=16,H225=17,H225=18),3.01,3.11)))))))))),IF(M225="Ա-3", IF(H225=0,1.96,IF(H225=1,2.02,IF(H225=2,2.08,IF(H225=3,2.15,IF(OR(H225=5,H225=4),2.21,IF(OR(H225=6,H225=7),2.28,IF(OR(H225=8,H225=9),2.35,IF(OR(H225=10,H225=11,H225=12),2.42,IF(OR(H225=13,H225=14,H225=15),2.5,IF(OR(H225=16,H225=17,H225=18),2.58,2.66)))))))))), IF(M225="Կ-1", IF(H225=0,1.68,IF(H225=1,1.73,IF(H225=2,1.79,IF(H225=3,1.84,IF(OR(H225=5,H225=4),1.9,IF(OR(H225=6,H225=7),1.96,IF(OR(H225=8,H225=9),2.02,IF(OR(H225=10,H225=11,H225=12),2.08,IF(OR(H225=13,H225=14,H225=15),2.14,IF(OR(H225=16,H225=17,H225=18),2.21,2.28)))))))))), IF(M225="Կ-2", IF(H225=0,1.45,IF(H225=1,1.49,IF(H225=2,1.54,IF(H225=3,1.59,IF(OR(H225=5,H225=4),1.63,IF(OR(H225=6,H225=7),1.68,IF(OR(H225=8,H225=9),1.73,IF(OR(H225=10,H225=11,H225=12),1.79,IF(OR(H225=13,H225=14,H225=15),1.84,IF(OR(H225=16,H225=17,H225=18),1.9,1.95)))))))))),IF(M225="Կ-3", IF(H225=0,1.25,IF(H225=1,1.29,IF(H225=2,1.33,IF(H225=3,1.37,IF(OR(H225=5,H225=4),1.41,IF(OR(H225=6,H225=7),1.45,IF(OR(H225=8,H225=9),1.49,IF(OR(H225=10,H225=11,H225=12),1.54,IF(OR(H225=13,H225=14,H225=15),1.58,IF(OR(H225=16,H225=17,H225=18),1.63,1.68)))))))))), "Error"))))))))))))</f>
        <v>2.2799999999999998</v>
      </c>
      <c r="J225" s="799">
        <v>83200</v>
      </c>
      <c r="K225" s="799"/>
      <c r="L225" s="799"/>
      <c r="M225" s="822" t="s">
        <v>86</v>
      </c>
      <c r="N225" s="799">
        <f>J225*I225</f>
        <v>189695.99999999997</v>
      </c>
      <c r="O225" s="823">
        <f>I225*J225+K225+L225</f>
        <v>189695.99999999997</v>
      </c>
      <c r="P225" s="823">
        <f>+O225*13</f>
        <v>2466047.9999999995</v>
      </c>
      <c r="Q225" s="592">
        <f>+G225</f>
        <v>1</v>
      </c>
      <c r="R225" s="592">
        <f>+H225+1</f>
        <v>23</v>
      </c>
      <c r="S225" s="588">
        <f>IF(Q225&lt;1,0,IF(W225="Բ-1",IF(R225=0,6.94,IF(R225=1,7.17,IF(R225=2,7.41,IF(R225=3,7.66,IF(OR(R225=5,R225=4),7.92,IF(OR(R225=6,R225=7),8.18,IF(OR(R225=8,R225=9),8.46,IF(OR(R225=10,R225=11,R225=12),8.74,IF(OR(R225=13,R225=14,R225=15),9.03,IF(OR(R225=16,R225=17,R225=18),9.33,9.65)))))))))),IF(W225="Բ-2", IF(R225=0,5.71,IF(R225=1,5.89,IF(R225=2,6.09,IF(R225=3,6.29,IF(OR(R225=5,R225=4),6.5,IF(OR(R225=6,R225=7),6.72,IF(OR(R225=8,R225=9),6.94,IF(OR(R225=10,R225=11,R225=12),7.17,IF(OR(R225=13,R225=14,R225=15),7.41,IF(OR(R225=16,R225=17,R225=18),7.65,7.91)))))))))), IF(W225="Գ-1", IF(R225=0,4.7,IF(R225=1,4.86,IF(R225=2,5.01,IF(R225=3,5.18,IF(OR(R225=5,R225=4),5.35,IF(OR(R225=6,R225=7),5.52,IF(OR(R225=8,R225=9),5.71,IF(OR(R225=10,R225=11,R225=12),5.89,IF(OR(R225=13,R225=14,R225=15),6.09,IF(OR(R225=16,R225=17,R225=18),6.29,6.49)))))))))), IF(W225="Գ-2", IF(R225=0,3.88,IF(R225=1,4.01,IF(R225=2,4.14,IF(R225=3,4.27,IF(OR(R225=5,R225=4),4.41,IF(OR(R225=6,R225=7),4.55,IF(OR(R225=8,R225=9),4.7,IF(OR(R225=10,R225=11,R225=12),4.85,IF(OR(R225=13,R225=14,R225=15),5.01,IF(OR(R225=16,R225=17,R225=18),5.17,5.34)))))))))), IF(W225="Գ-3", IF(R225=0,3.21,IF(R225=1,3.31,IF(R225=2,3.42,IF(R225=3,3.53,IF(OR(R225=5,R225=4),3.64,IF(OR(R225=6,R225=7),3.76,IF(OR(R225=8,R225=9),3.88,IF(OR(R225=10,R225=11,R225=12),4.01,IF(OR(R225=13,R225=14,R225=15),4.13,IF(OR(R225=16,R225=17,R225=18),4.27,4.4)))))))))), IF(W225="Ա-1", IF(R225=0,2.66,IF(R225=1,2.75,IF(R225=2,2.83,IF(R225=3,2.92,IF(OR(R225=5,R225=4),3.02,IF(OR(R225=6,R225=7),3.11,IF(OR(R225=8,R225=9),3.21,IF(OR(R225=10,R225=11,R225=12),3.31,IF(OR(R225=13,R225=14,R225=15),3.42,IF(OR(R225=16,R225=17,R225=18),3.53,3.64)))))))))), IF(W225="Ա-2", IF(R225=0,2.28,IF(R225=1,2.35,IF(R225=2,2.43,IF(R225=3,2.5,IF(OR(R225=5,R225=4),2.58,IF(OR(R225=6,R225=7),2.66,IF(OR(R225=8,R225=9),2.75,IF(OR(R225=10,R225=11,R225=12),2.83,IF(OR(R225=13,R225=14,R225=15),2.92,IF(OR(R225=16,R225=17,R225=18),3.01,3.11)))))))))),IF(W225="Ա-3", IF(R225=0,1.96,IF(R225=1,2.02,IF(R225=2,2.08,IF(R225=3,2.15,IF(OR(R225=5,R225=4),2.21,IF(OR(R225=6,R225=7),2.28,IF(OR(R225=8,R225=9),2.35,IF(OR(R225=10,R225=11,R225=12),2.42,IF(OR(R225=13,R225=14,R225=15),2.5,IF(OR(R225=16,R225=17,R225=18),2.58,2.66)))))))))), IF(W225="Կ-1", IF(R225=0,1.68,IF(R225=1,1.73,IF(R225=2,1.79,IF(R225=3,1.84,IF(OR(R225=5,R225=4),1.9,IF(OR(R225=6,R225=7),1.96,IF(OR(R225=8,R225=9),2.02,IF(OR(R225=10,R225=11,R225=12),2.08,IF(OR(R225=13,R225=14,R225=15),2.14,IF(OR(R225=16,R225=17,R225=18),2.21,2.28)))))))))), IF(W225="Կ-2", IF(R225=0,1.45,IF(R225=1,1.49,IF(R225=2,1.54,IF(R225=3,1.59,IF(OR(R225=5,R225=4),1.63,IF(OR(R225=6,R225=7),1.68,IF(OR(R225=8,R225=9),1.73,IF(OR(R225=10,R225=11,R225=12),1.79,IF(OR(R225=13,R225=14,R225=15),1.84,IF(OR(R225=16,R225=17,R225=18),1.9,1.95)))))))))),IF(W225="Կ-3", IF(R225=0,1.25,IF(R225=1,1.29,IF(R225=2,1.33,IF(R225=3,1.37,IF(OR(R225=5,R225=4),1.41,IF(OR(R225=6,R225=7),1.45,IF(OR(R225=8,R225=9),1.49,IF(OR(R225=10,R225=11,R225=12),1.54,IF(OR(R225=13,R225=14,R225=15),1.58,IF(OR(R225=16,R225=17,R225=18),1.63,1.68)))))))))), "Error"))))))))))))</f>
        <v>2.2799999999999998</v>
      </c>
      <c r="T225" s="456">
        <v>83200</v>
      </c>
      <c r="U225" s="456"/>
      <c r="V225" s="456"/>
      <c r="W225" s="589" t="str">
        <f>+M225</f>
        <v>Կ-1</v>
      </c>
      <c r="X225" s="456">
        <f>T225*S225</f>
        <v>189695.99999999997</v>
      </c>
      <c r="Y225" s="590">
        <f>+U225+V225+X225</f>
        <v>189695.99999999997</v>
      </c>
      <c r="Z225" s="590">
        <f>+Y225*13</f>
        <v>2466047.9999999995</v>
      </c>
      <c r="AA225" s="592">
        <f>+Q225</f>
        <v>1</v>
      </c>
      <c r="AB225" s="592">
        <f>+R225+1</f>
        <v>24</v>
      </c>
      <c r="AC225" s="588">
        <f>IF(AA225&lt;1,0,IF(AG225="Բ-1",IF(AB225=0,6.94,IF(AB225=1,7.17,IF(AB225=2,7.41,IF(AB225=3,7.66,IF(OR(AB225=5,AB225=4),7.92,IF(OR(AB225=6,AB225=7),8.18,IF(OR(AB225=8,AB225=9),8.46,IF(OR(AB225=10,AB225=11,AB225=12),8.74,IF(OR(AB225=13,AB225=14,AB225=15),9.03,IF(OR(AB225=16,AB225=17,AB225=18),9.33,9.65)))))))))),IF(AG225="Բ-2", IF(AB225=0,5.71,IF(AB225=1,5.89,IF(AB225=2,6.09,IF(AB225=3,6.29,IF(OR(AB225=5,AB225=4),6.5,IF(OR(AB225=6,AB225=7),6.72,IF(OR(AB225=8,AB225=9),6.94,IF(OR(AB225=10,AB225=11,AB225=12),7.17,IF(OR(AB225=13,AB225=14,AB225=15),7.41,IF(OR(AB225=16,AB225=17,AB225=18),7.65,7.91)))))))))), IF(AG225="Գ-1", IF(AB225=0,4.7,IF(AB225=1,4.86,IF(AB225=2,5.01,IF(AB225=3,5.18,IF(OR(AB225=5,AB225=4),5.35,IF(OR(AB225=6,AB225=7),5.52,IF(OR(AB225=8,AB225=9),5.71,IF(OR(AB225=10,AB225=11,AB225=12),5.89,IF(OR(AB225=13,AB225=14,AB225=15),6.09,IF(OR(AB225=16,AB225=17,AB225=18),6.29,6.49)))))))))), IF(AG225="Գ-2", IF(AB225=0,3.88,IF(AB225=1,4.01,IF(AB225=2,4.14,IF(AB225=3,4.27,IF(OR(AB225=5,AB225=4),4.41,IF(OR(AB225=6,AB225=7),4.55,IF(OR(AB225=8,AB225=9),4.7,IF(OR(AB225=10,AB225=11,AB225=12),4.85,IF(OR(AB225=13,AB225=14,AB225=15),5.01,IF(OR(AB225=16,AB225=17,AB225=18),5.17,5.34)))))))))), IF(AG225="Գ-3", IF(AB225=0,3.21,IF(AB225=1,3.31,IF(AB225=2,3.42,IF(AB225=3,3.53,IF(OR(AB225=5,AB225=4),3.64,IF(OR(AB225=6,AB225=7),3.76,IF(OR(AB225=8,AB225=9),3.88,IF(OR(AB225=10,AB225=11,AB225=12),4.01,IF(OR(AB225=13,AB225=14,AB225=15),4.13,IF(OR(AB225=16,AB225=17,AB225=18),4.27,4.4)))))))))), IF(AG225="Ա-1", IF(AB225=0,2.66,IF(AB225=1,2.75,IF(AB225=2,2.83,IF(AB225=3,2.92,IF(OR(AB225=5,AB225=4),3.02,IF(OR(AB225=6,AB225=7),3.11,IF(OR(AB225=8,AB225=9),3.21,IF(OR(AB225=10,AB225=11,AB225=12),3.31,IF(OR(AB225=13,AB225=14,AB225=15),3.42,IF(OR(AB225=16,AB225=17,AB225=18),3.53,3.64)))))))))), IF(AG225="Ա-2", IF(AB225=0,2.28,IF(AB225=1,2.35,IF(AB225=2,2.43,IF(AB225=3,2.5,IF(OR(AB225=5,AB225=4),2.58,IF(OR(AB225=6,AB225=7),2.66,IF(OR(AB225=8,AB225=9),2.75,IF(OR(AB225=10,AB225=11,AB225=12),2.83,IF(OR(AB225=13,AB225=14,AB225=15),2.92,IF(OR(AB225=16,AB225=17,AB225=18),3.01,3.11)))))))))),IF(AG225="Ա-3", IF(AB225=0,1.96,IF(AB225=1,2.02,IF(AB225=2,2.08,IF(AB225=3,2.15,IF(OR(AB225=5,AB225=4),2.21,IF(OR(AB225=6,AB225=7),2.28,IF(OR(AB225=8,AB225=9),2.35,IF(OR(AB225=10,AB225=11,AB225=12),2.42,IF(OR(AB225=13,AB225=14,AB225=15),2.5,IF(OR(AB225=16,AB225=17,AB225=18),2.58,2.66)))))))))), IF(AG225="Կ-1", IF(AB225=0,1.68,IF(AB225=1,1.73,IF(AB225=2,1.79,IF(AB225=3,1.84,IF(OR(AB225=5,AB225=4),1.9,IF(OR(AB225=6,AB225=7),1.96,IF(OR(AB225=8,AB225=9),2.02,IF(OR(AB225=10,AB225=11,AB225=12),2.08,IF(OR(AB225=13,AB225=14,AB225=15),2.14,IF(OR(AB225=16,AB225=17,AB225=18),2.21,2.28)))))))))), IF(AG225="Կ-2", IF(AB225=0,1.45,IF(AB225=1,1.49,IF(AB225=2,1.54,IF(AB225=3,1.59,IF(OR(AB225=5,AB225=4),1.63,IF(OR(AB225=6,AB225=7),1.68,IF(OR(AB225=8,AB225=9),1.73,IF(OR(AB225=10,AB225=11,AB225=12),1.79,IF(OR(AB225=13,AB225=14,AB225=15),1.84,IF(OR(AB225=16,AB225=17,AB225=18),1.9,1.95)))))))))),IF(AG225="Կ-3", IF(AB225=0,1.25,IF(AB225=1,1.29,IF(AB225=2,1.33,IF(AB225=3,1.37,IF(OR(AB225=5,AB225=4),1.41,IF(OR(AB225=6,AB225=7),1.45,IF(OR(AB225=8,AB225=9),1.49,IF(OR(AB225=10,AB225=11,AB225=12),1.54,IF(OR(AB225=13,AB225=14,AB225=15),1.58,IF(OR(AB225=16,AB225=17,AB225=18),1.63,1.68)))))))))), "Error"))))))))))))</f>
        <v>2.2799999999999998</v>
      </c>
      <c r="AD225" s="456">
        <v>83200</v>
      </c>
      <c r="AE225" s="456"/>
      <c r="AF225" s="456"/>
      <c r="AG225" s="589" t="str">
        <f>+W225</f>
        <v>Կ-1</v>
      </c>
      <c r="AH225" s="456">
        <f>AD225*AC225</f>
        <v>189695.99999999997</v>
      </c>
      <c r="AI225" s="590">
        <f>AH225+AE225+AF225</f>
        <v>189695.99999999997</v>
      </c>
      <c r="AJ225" s="590">
        <f>+AI225*13</f>
        <v>2466047.9999999995</v>
      </c>
      <c r="AK225" s="592">
        <f>+AA225</f>
        <v>1</v>
      </c>
      <c r="AL225" s="592">
        <f>+AB225+1</f>
        <v>25</v>
      </c>
      <c r="AM225" s="588">
        <f>IF(AK225&lt;1,0,IF(AQ225="Բ-1",IF(AL225=0,6.94,IF(AL225=1,7.17,IF(AL225=2,7.41,IF(AL225=3,7.66,IF(OR(AL225=5,AL225=4),7.92,IF(OR(AL225=6,AL225=7),8.18,IF(OR(AL225=8,AL225=9),8.46,IF(OR(AL225=10,AL225=11,AL225=12),8.74,IF(OR(AL225=13,AL225=14,AL225=15),9.03,IF(OR(AL225=16,AL225=17,AL225=18),9.33,9.65)))))))))),IF(AQ225="Բ-2", IF(AL225=0,5.71,IF(AL225=1,5.89,IF(AL225=2,6.09,IF(AL225=3,6.29,IF(OR(AL225=5,AL225=4),6.5,IF(OR(AL225=6,AL225=7),6.72,IF(OR(AL225=8,AL225=9),6.94,IF(OR(AL225=10,AL225=11,AL225=12),7.17,IF(OR(AL225=13,AL225=14,AL225=15),7.41,IF(OR(AL225=16,AL225=17,AL225=18),7.65,7.91)))))))))), IF(AQ225="Գ-1", IF(AL225=0,4.7,IF(AL225=1,4.86,IF(AL225=2,5.01,IF(AL225=3,5.18,IF(OR(AL225=5,AL225=4),5.35,IF(OR(AL225=6,AL225=7),5.52,IF(OR(AL225=8,AL225=9),5.71,IF(OR(AL225=10,AL225=11,AL225=12),5.89,IF(OR(AL225=13,AL225=14,AL225=15),6.09,IF(OR(AL225=16,AL225=17,AL225=18),6.29,6.49)))))))))), IF(AQ225="Գ-2", IF(AL225=0,3.88,IF(AL225=1,4.01,IF(AL225=2,4.14,IF(AL225=3,4.27,IF(OR(AL225=5,AL225=4),4.41,IF(OR(AL225=6,AL225=7),4.55,IF(OR(AL225=8,AL225=9),4.7,IF(OR(AL225=10,AL225=11,AL225=12),4.85,IF(OR(AL225=13,AL225=14,AL225=15),5.01,IF(OR(AL225=16,AL225=17,AL225=18),5.17,5.34)))))))))), IF(AQ225="Գ-3", IF(AL225=0,3.21,IF(AL225=1,3.31,IF(AL225=2,3.42,IF(AL225=3,3.53,IF(OR(AL225=5,AL225=4),3.64,IF(OR(AL225=6,AL225=7),3.76,IF(OR(AL225=8,AL225=9),3.88,IF(OR(AL225=10,AL225=11,AL225=12),4.01,IF(OR(AL225=13,AL225=14,AL225=15),4.13,IF(OR(AL225=16,AL225=17,AL225=18),4.27,4.4)))))))))), IF(AQ225="Ա-1", IF(AL225=0,2.66,IF(AL225=1,2.75,IF(AL225=2,2.83,IF(AL225=3,2.92,IF(OR(AL225=5,AL225=4),3.02,IF(OR(AL225=6,AL225=7),3.11,IF(OR(AL225=8,AL225=9),3.21,IF(OR(AL225=10,AL225=11,AL225=12),3.31,IF(OR(AL225=13,AL225=14,AL225=15),3.42,IF(OR(AL225=16,AL225=17,AL225=18),3.53,3.64)))))))))), IF(AQ225="Ա-2", IF(AL225=0,2.28,IF(AL225=1,2.35,IF(AL225=2,2.43,IF(AL225=3,2.5,IF(OR(AL225=5,AL225=4),2.58,IF(OR(AL225=6,AL225=7),2.66,IF(OR(AL225=8,AL225=9),2.75,IF(OR(AL225=10,AL225=11,AL225=12),2.83,IF(OR(AL225=13,AL225=14,AL225=15),2.92,IF(OR(AL225=16,AL225=17,AL225=18),3.01,3.11)))))))))),IF(AQ225="Ա-3", IF(AL225=0,1.96,IF(AL225=1,2.02,IF(AL225=2,2.08,IF(AL225=3,2.15,IF(OR(AL225=5,AL225=4),2.21,IF(OR(AL225=6,AL225=7),2.28,IF(OR(AL225=8,AL225=9),2.35,IF(OR(AL225=10,AL225=11,AL225=12),2.42,IF(OR(AL225=13,AL225=14,AL225=15),2.5,IF(OR(AL225=16,AL225=17,AL225=18),2.58,2.66)))))))))), IF(AQ225="Կ-1", IF(AL225=0,1.68,IF(AL225=1,1.73,IF(AL225=2,1.79,IF(AL225=3,1.84,IF(OR(AL225=5,AL225=4),1.9,IF(OR(AL225=6,AL225=7),1.96,IF(OR(AL225=8,AL225=9),2.02,IF(OR(AL225=10,AL225=11,AL225=12),2.08,IF(OR(AL225=13,AL225=14,AL225=15),2.14,IF(OR(AL225=16,AL225=17,AL225=18),2.21,2.28)))))))))), IF(AQ225="Կ-2", IF(AL225=0,1.45,IF(AL225=1,1.49,IF(AL225=2,1.54,IF(AL225=3,1.59,IF(OR(AL225=5,AL225=4),1.63,IF(OR(AL225=6,AL225=7),1.68,IF(OR(AL225=8,AL225=9),1.73,IF(OR(AL225=10,AL225=11,AL225=12),1.79,IF(OR(AL225=13,AL225=14,AL225=15),1.84,IF(OR(AL225=16,AL225=17,AL225=18),1.9,1.95)))))))))),IF(AQ225="Կ-3", IF(AL225=0,1.25,IF(AL225=1,1.29,IF(AL225=2,1.33,IF(AL225=3,1.37,IF(OR(AL225=5,AL225=4),1.41,IF(OR(AL225=6,AL225=7),1.45,IF(OR(AL225=8,AL225=9),1.49,IF(OR(AL225=10,AL225=11,AL225=12),1.54,IF(OR(AL225=13,AL225=14,AL225=15),1.58,IF(OR(AL225=16,AL225=17,AL225=18),1.63,1.68)))))))))), "Error"))))))))))))</f>
        <v>2.2799999999999998</v>
      </c>
      <c r="AN225" s="456">
        <v>83200</v>
      </c>
      <c r="AO225" s="456"/>
      <c r="AP225" s="456"/>
      <c r="AQ225" s="589" t="str">
        <f>+AG225</f>
        <v>Կ-1</v>
      </c>
      <c r="AR225" s="456">
        <f>AN225*AM225</f>
        <v>189695.99999999997</v>
      </c>
      <c r="AS225" s="590">
        <f>AR225+AO225+AP225</f>
        <v>189695.99999999997</v>
      </c>
      <c r="AT225" s="590">
        <f>+AS225*13</f>
        <v>2466047.9999999995</v>
      </c>
    </row>
    <row r="226" spans="2:46" s="587" customFormat="1" ht="13.5">
      <c r="B226" s="816">
        <v>11</v>
      </c>
      <c r="C226" s="857" t="s">
        <v>193</v>
      </c>
      <c r="D226" s="794" t="s">
        <v>1960</v>
      </c>
      <c r="E226" s="796">
        <v>1987</v>
      </c>
      <c r="F226" s="795" t="s">
        <v>222</v>
      </c>
      <c r="G226" s="820">
        <v>1</v>
      </c>
      <c r="H226" s="822">
        <v>13</v>
      </c>
      <c r="I226" s="821">
        <f>IF(G226&lt;1,0,IF(M226="Բ-1",IF(H226=0,6.94,IF(H226=1,7.17,IF(H226=2,7.41,IF(H226=3,7.66,IF(OR(H226=5,H226=4),7.92,IF(OR(H226=6,H226=7),8.18,IF(OR(H226=8,H226=9),8.46,IF(OR(H226=10,H226=11,H226=12),8.74,IF(OR(H226=13,H226=14,H226=15),9.03,IF(OR(H226=16,H226=17,H226=18),9.33,9.65)))))))))),IF(M226="Բ-2", IF(H226=0,5.71,IF(H226=1,5.89,IF(H226=2,6.09,IF(H226=3,6.29,IF(OR(H226=5,H226=4),6.5,IF(OR(H226=6,H226=7),6.72,IF(OR(H226=8,H226=9),6.94,IF(OR(H226=10,H226=11,H226=12),7.17,IF(OR(H226=13,H226=14,H226=15),7.41,IF(OR(H226=16,H226=17,H226=18),7.65,7.91)))))))))), IF(M226="Գ-1", IF(H226=0,4.7,IF(H226=1,4.86,IF(H226=2,5.01,IF(H226=3,5.18,IF(OR(H226=5,H226=4),5.35,IF(OR(H226=6,H226=7),5.52,IF(OR(H226=8,H226=9),5.71,IF(OR(H226=10,H226=11,H226=12),5.89,IF(OR(H226=13,H226=14,H226=15),6.09,IF(OR(H226=16,H226=17,H226=18),6.29,6.49)))))))))), IF(M226="Գ-2", IF(H226=0,3.88,IF(H226=1,4.01,IF(H226=2,4.14,IF(H226=3,4.27,IF(OR(H226=5,H226=4),4.41,IF(OR(H226=6,H226=7),4.55,IF(OR(H226=8,H226=9),4.7,IF(OR(H226=10,H226=11,H226=12),4.85,IF(OR(H226=13,H226=14,H226=15),5.01,IF(OR(H226=16,H226=17,H226=18),5.17,5.34)))))))))), IF(M226="Գ-3", IF(H226=0,3.21,IF(H226=1,3.31,IF(H226=2,3.42,IF(H226=3,3.53,IF(OR(H226=5,H226=4),3.64,IF(OR(H226=6,H226=7),3.76,IF(OR(H226=8,H226=9),3.88,IF(OR(H226=10,H226=11,H226=12),4.01,IF(OR(H226=13,H226=14,H226=15),4.13,IF(OR(H226=16,H226=17,H226=18),4.27,4.4)))))))))), IF(M226="Ա-1", IF(H226=0,2.66,IF(H226=1,2.75,IF(H226=2,2.83,IF(H226=3,2.92,IF(OR(H226=5,H226=4),3.02,IF(OR(H226=6,H226=7),3.11,IF(OR(H226=8,H226=9),3.21,IF(OR(H226=10,H226=11,H226=12),3.31,IF(OR(H226=13,H226=14,H226=15),3.42,IF(OR(H226=16,H226=17,H226=18),3.53,3.64)))))))))), IF(M226="Ա-2", IF(H226=0,2.28,IF(H226=1,2.35,IF(H226=2,2.43,IF(H226=3,2.5,IF(OR(H226=5,H226=4),2.58,IF(OR(H226=6,H226=7),2.66,IF(OR(H226=8,H226=9),2.75,IF(OR(H226=10,H226=11,H226=12),2.83,IF(OR(H226=13,H226=14,H226=15),2.92,IF(OR(H226=16,H226=17,H226=18),3.01,3.11)))))))))),IF(M226="Ա-3", IF(H226=0,1.96,IF(H226=1,2.02,IF(H226=2,2.08,IF(H226=3,2.15,IF(OR(H226=5,H226=4),2.21,IF(OR(H226=6,H226=7),2.28,IF(OR(H226=8,H226=9),2.35,IF(OR(H226=10,H226=11,H226=12),2.42,IF(OR(H226=13,H226=14,H226=15),2.5,IF(OR(H226=16,H226=17,H226=18),2.58,2.66)))))))))), IF(M226="Կ-1", IF(H226=0,1.68,IF(H226=1,1.73,IF(H226=2,1.79,IF(H226=3,1.84,IF(OR(H226=5,H226=4),1.9,IF(OR(H226=6,H226=7),1.96,IF(OR(H226=8,H226=9),2.02,IF(OR(H226=10,H226=11,H226=12),2.08,IF(OR(H226=13,H226=14,H226=15),2.14,IF(OR(H226=16,H226=17,H226=18),2.21,2.28)))))))))), IF(M226="Կ-2", IF(H226=0,1.45,IF(H226=1,1.49,IF(H226=2,1.54,IF(H226=3,1.59,IF(OR(H226=5,H226=4),1.63,IF(OR(H226=6,H226=7),1.68,IF(OR(H226=8,H226=9),1.73,IF(OR(H226=10,H226=11,H226=12),1.79,IF(OR(H226=13,H226=14,H226=15),1.84,IF(OR(H226=16,H226=17,H226=18),1.9,1.95)))))))))),IF(M226="Կ-3", IF(H226=0,1.25,IF(H226=1,1.29,IF(H226=2,1.33,IF(H226=3,1.37,IF(OR(H226=5,H226=4),1.41,IF(OR(H226=6,H226=7),1.45,IF(OR(H226=8,H226=9),1.49,IF(OR(H226=10,H226=11,H226=12),1.54,IF(OR(H226=13,H226=14,H226=15),1.58,IF(OR(H226=16,H226=17,H226=18),1.63,1.68)))))))))), "Error"))))))))))))</f>
        <v>2.14</v>
      </c>
      <c r="J226" s="799">
        <v>83200</v>
      </c>
      <c r="K226" s="799"/>
      <c r="L226" s="799"/>
      <c r="M226" s="822" t="s">
        <v>86</v>
      </c>
      <c r="N226" s="799">
        <f>J226*I226</f>
        <v>178048</v>
      </c>
      <c r="O226" s="823">
        <f>I226*J226+K226+L226</f>
        <v>178048</v>
      </c>
      <c r="P226" s="823">
        <f>+O226*13</f>
        <v>2314624</v>
      </c>
      <c r="Q226" s="592">
        <f>+G226</f>
        <v>1</v>
      </c>
      <c r="R226" s="592">
        <f>+H226+1</f>
        <v>14</v>
      </c>
      <c r="S226" s="588">
        <f>IF(Q226&lt;1,0,IF(W226="Բ-1",IF(R226=0,6.94,IF(R226=1,7.17,IF(R226=2,7.41,IF(R226=3,7.66,IF(OR(R226=5,R226=4),7.92,IF(OR(R226=6,R226=7),8.18,IF(OR(R226=8,R226=9),8.46,IF(OR(R226=10,R226=11,R226=12),8.74,IF(OR(R226=13,R226=14,R226=15),9.03,IF(OR(R226=16,R226=17,R226=18),9.33,9.65)))))))))),IF(W226="Բ-2", IF(R226=0,5.71,IF(R226=1,5.89,IF(R226=2,6.09,IF(R226=3,6.29,IF(OR(R226=5,R226=4),6.5,IF(OR(R226=6,R226=7),6.72,IF(OR(R226=8,R226=9),6.94,IF(OR(R226=10,R226=11,R226=12),7.17,IF(OR(R226=13,R226=14,R226=15),7.41,IF(OR(R226=16,R226=17,R226=18),7.65,7.91)))))))))), IF(W226="Գ-1", IF(R226=0,4.7,IF(R226=1,4.86,IF(R226=2,5.01,IF(R226=3,5.18,IF(OR(R226=5,R226=4),5.35,IF(OR(R226=6,R226=7),5.52,IF(OR(R226=8,R226=9),5.71,IF(OR(R226=10,R226=11,R226=12),5.89,IF(OR(R226=13,R226=14,R226=15),6.09,IF(OR(R226=16,R226=17,R226=18),6.29,6.49)))))))))), IF(W226="Գ-2", IF(R226=0,3.88,IF(R226=1,4.01,IF(R226=2,4.14,IF(R226=3,4.27,IF(OR(R226=5,R226=4),4.41,IF(OR(R226=6,R226=7),4.55,IF(OR(R226=8,R226=9),4.7,IF(OR(R226=10,R226=11,R226=12),4.85,IF(OR(R226=13,R226=14,R226=15),5.01,IF(OR(R226=16,R226=17,R226=18),5.17,5.34)))))))))), IF(W226="Գ-3", IF(R226=0,3.21,IF(R226=1,3.31,IF(R226=2,3.42,IF(R226=3,3.53,IF(OR(R226=5,R226=4),3.64,IF(OR(R226=6,R226=7),3.76,IF(OR(R226=8,R226=9),3.88,IF(OR(R226=10,R226=11,R226=12),4.01,IF(OR(R226=13,R226=14,R226=15),4.13,IF(OR(R226=16,R226=17,R226=18),4.27,4.4)))))))))), IF(W226="Ա-1", IF(R226=0,2.66,IF(R226=1,2.75,IF(R226=2,2.83,IF(R226=3,2.92,IF(OR(R226=5,R226=4),3.02,IF(OR(R226=6,R226=7),3.11,IF(OR(R226=8,R226=9),3.21,IF(OR(R226=10,R226=11,R226=12),3.31,IF(OR(R226=13,R226=14,R226=15),3.42,IF(OR(R226=16,R226=17,R226=18),3.53,3.64)))))))))), IF(W226="Ա-2", IF(R226=0,2.28,IF(R226=1,2.35,IF(R226=2,2.43,IF(R226=3,2.5,IF(OR(R226=5,R226=4),2.58,IF(OR(R226=6,R226=7),2.66,IF(OR(R226=8,R226=9),2.75,IF(OR(R226=10,R226=11,R226=12),2.83,IF(OR(R226=13,R226=14,R226=15),2.92,IF(OR(R226=16,R226=17,R226=18),3.01,3.11)))))))))),IF(W226="Ա-3", IF(R226=0,1.96,IF(R226=1,2.02,IF(R226=2,2.08,IF(R226=3,2.15,IF(OR(R226=5,R226=4),2.21,IF(OR(R226=6,R226=7),2.28,IF(OR(R226=8,R226=9),2.35,IF(OR(R226=10,R226=11,R226=12),2.42,IF(OR(R226=13,R226=14,R226=15),2.5,IF(OR(R226=16,R226=17,R226=18),2.58,2.66)))))))))), IF(W226="Կ-1", IF(R226=0,1.68,IF(R226=1,1.73,IF(R226=2,1.79,IF(R226=3,1.84,IF(OR(R226=5,R226=4),1.9,IF(OR(R226=6,R226=7),1.96,IF(OR(R226=8,R226=9),2.02,IF(OR(R226=10,R226=11,R226=12),2.08,IF(OR(R226=13,R226=14,R226=15),2.14,IF(OR(R226=16,R226=17,R226=18),2.21,2.28)))))))))), IF(W226="Կ-2", IF(R226=0,1.45,IF(R226=1,1.49,IF(R226=2,1.54,IF(R226=3,1.59,IF(OR(R226=5,R226=4),1.63,IF(OR(R226=6,R226=7),1.68,IF(OR(R226=8,R226=9),1.73,IF(OR(R226=10,R226=11,R226=12),1.79,IF(OR(R226=13,R226=14,R226=15),1.84,IF(OR(R226=16,R226=17,R226=18),1.9,1.95)))))))))),IF(W226="Կ-3", IF(R226=0,1.25,IF(R226=1,1.29,IF(R226=2,1.33,IF(R226=3,1.37,IF(OR(R226=5,R226=4),1.41,IF(OR(R226=6,R226=7),1.45,IF(OR(R226=8,R226=9),1.49,IF(OR(R226=10,R226=11,R226=12),1.54,IF(OR(R226=13,R226=14,R226=15),1.58,IF(OR(R226=16,R226=17,R226=18),1.63,1.68)))))))))), "Error"))))))))))))</f>
        <v>2.14</v>
      </c>
      <c r="T226" s="456">
        <v>83200</v>
      </c>
      <c r="U226" s="456"/>
      <c r="V226" s="456"/>
      <c r="W226" s="589" t="str">
        <f>+M226</f>
        <v>Կ-1</v>
      </c>
      <c r="X226" s="456">
        <f>T226*S226</f>
        <v>178048</v>
      </c>
      <c r="Y226" s="590">
        <f>+U226+V226+X226</f>
        <v>178048</v>
      </c>
      <c r="Z226" s="590">
        <f>+Y226*13</f>
        <v>2314624</v>
      </c>
      <c r="AA226" s="592">
        <f>+Q226</f>
        <v>1</v>
      </c>
      <c r="AB226" s="592">
        <f>+R226+1</f>
        <v>15</v>
      </c>
      <c r="AC226" s="588">
        <f>IF(AA226&lt;1,0,IF(AG226="Բ-1",IF(AB226=0,6.94,IF(AB226=1,7.17,IF(AB226=2,7.41,IF(AB226=3,7.66,IF(OR(AB226=5,AB226=4),7.92,IF(OR(AB226=6,AB226=7),8.18,IF(OR(AB226=8,AB226=9),8.46,IF(OR(AB226=10,AB226=11,AB226=12),8.74,IF(OR(AB226=13,AB226=14,AB226=15),9.03,IF(OR(AB226=16,AB226=17,AB226=18),9.33,9.65)))))))))),IF(AG226="Բ-2", IF(AB226=0,5.71,IF(AB226=1,5.89,IF(AB226=2,6.09,IF(AB226=3,6.29,IF(OR(AB226=5,AB226=4),6.5,IF(OR(AB226=6,AB226=7),6.72,IF(OR(AB226=8,AB226=9),6.94,IF(OR(AB226=10,AB226=11,AB226=12),7.17,IF(OR(AB226=13,AB226=14,AB226=15),7.41,IF(OR(AB226=16,AB226=17,AB226=18),7.65,7.91)))))))))), IF(AG226="Գ-1", IF(AB226=0,4.7,IF(AB226=1,4.86,IF(AB226=2,5.01,IF(AB226=3,5.18,IF(OR(AB226=5,AB226=4),5.35,IF(OR(AB226=6,AB226=7),5.52,IF(OR(AB226=8,AB226=9),5.71,IF(OR(AB226=10,AB226=11,AB226=12),5.89,IF(OR(AB226=13,AB226=14,AB226=15),6.09,IF(OR(AB226=16,AB226=17,AB226=18),6.29,6.49)))))))))), IF(AG226="Գ-2", IF(AB226=0,3.88,IF(AB226=1,4.01,IF(AB226=2,4.14,IF(AB226=3,4.27,IF(OR(AB226=5,AB226=4),4.41,IF(OR(AB226=6,AB226=7),4.55,IF(OR(AB226=8,AB226=9),4.7,IF(OR(AB226=10,AB226=11,AB226=12),4.85,IF(OR(AB226=13,AB226=14,AB226=15),5.01,IF(OR(AB226=16,AB226=17,AB226=18),5.17,5.34)))))))))), IF(AG226="Գ-3", IF(AB226=0,3.21,IF(AB226=1,3.31,IF(AB226=2,3.42,IF(AB226=3,3.53,IF(OR(AB226=5,AB226=4),3.64,IF(OR(AB226=6,AB226=7),3.76,IF(OR(AB226=8,AB226=9),3.88,IF(OR(AB226=10,AB226=11,AB226=12),4.01,IF(OR(AB226=13,AB226=14,AB226=15),4.13,IF(OR(AB226=16,AB226=17,AB226=18),4.27,4.4)))))))))), IF(AG226="Ա-1", IF(AB226=0,2.66,IF(AB226=1,2.75,IF(AB226=2,2.83,IF(AB226=3,2.92,IF(OR(AB226=5,AB226=4),3.02,IF(OR(AB226=6,AB226=7),3.11,IF(OR(AB226=8,AB226=9),3.21,IF(OR(AB226=10,AB226=11,AB226=12),3.31,IF(OR(AB226=13,AB226=14,AB226=15),3.42,IF(OR(AB226=16,AB226=17,AB226=18),3.53,3.64)))))))))), IF(AG226="Ա-2", IF(AB226=0,2.28,IF(AB226=1,2.35,IF(AB226=2,2.43,IF(AB226=3,2.5,IF(OR(AB226=5,AB226=4),2.58,IF(OR(AB226=6,AB226=7),2.66,IF(OR(AB226=8,AB226=9),2.75,IF(OR(AB226=10,AB226=11,AB226=12),2.83,IF(OR(AB226=13,AB226=14,AB226=15),2.92,IF(OR(AB226=16,AB226=17,AB226=18),3.01,3.11)))))))))),IF(AG226="Ա-3", IF(AB226=0,1.96,IF(AB226=1,2.02,IF(AB226=2,2.08,IF(AB226=3,2.15,IF(OR(AB226=5,AB226=4),2.21,IF(OR(AB226=6,AB226=7),2.28,IF(OR(AB226=8,AB226=9),2.35,IF(OR(AB226=10,AB226=11,AB226=12),2.42,IF(OR(AB226=13,AB226=14,AB226=15),2.5,IF(OR(AB226=16,AB226=17,AB226=18),2.58,2.66)))))))))), IF(AG226="Կ-1", IF(AB226=0,1.68,IF(AB226=1,1.73,IF(AB226=2,1.79,IF(AB226=3,1.84,IF(OR(AB226=5,AB226=4),1.9,IF(OR(AB226=6,AB226=7),1.96,IF(OR(AB226=8,AB226=9),2.02,IF(OR(AB226=10,AB226=11,AB226=12),2.08,IF(OR(AB226=13,AB226=14,AB226=15),2.14,IF(OR(AB226=16,AB226=17,AB226=18),2.21,2.28)))))))))), IF(AG226="Կ-2", IF(AB226=0,1.45,IF(AB226=1,1.49,IF(AB226=2,1.54,IF(AB226=3,1.59,IF(OR(AB226=5,AB226=4),1.63,IF(OR(AB226=6,AB226=7),1.68,IF(OR(AB226=8,AB226=9),1.73,IF(OR(AB226=10,AB226=11,AB226=12),1.79,IF(OR(AB226=13,AB226=14,AB226=15),1.84,IF(OR(AB226=16,AB226=17,AB226=18),1.9,1.95)))))))))),IF(AG226="Կ-3", IF(AB226=0,1.25,IF(AB226=1,1.29,IF(AB226=2,1.33,IF(AB226=3,1.37,IF(OR(AB226=5,AB226=4),1.41,IF(OR(AB226=6,AB226=7),1.45,IF(OR(AB226=8,AB226=9),1.49,IF(OR(AB226=10,AB226=11,AB226=12),1.54,IF(OR(AB226=13,AB226=14,AB226=15),1.58,IF(OR(AB226=16,AB226=17,AB226=18),1.63,1.68)))))))))), "Error"))))))))))))</f>
        <v>2.14</v>
      </c>
      <c r="AD226" s="456">
        <v>83200</v>
      </c>
      <c r="AE226" s="456"/>
      <c r="AF226" s="456"/>
      <c r="AG226" s="589" t="str">
        <f>+W226</f>
        <v>Կ-1</v>
      </c>
      <c r="AH226" s="456">
        <f>AD226*AC226</f>
        <v>178048</v>
      </c>
      <c r="AI226" s="590">
        <f>AH226+AE226+AF226</f>
        <v>178048</v>
      </c>
      <c r="AJ226" s="590">
        <f>+AI226*13</f>
        <v>2314624</v>
      </c>
      <c r="AK226" s="592">
        <f>+AA226</f>
        <v>1</v>
      </c>
      <c r="AL226" s="592">
        <f>+AB226+1</f>
        <v>16</v>
      </c>
      <c r="AM226" s="588">
        <f>IF(AK226&lt;1,0,IF(AQ226="Բ-1",IF(AL226=0,6.94,IF(AL226=1,7.17,IF(AL226=2,7.41,IF(AL226=3,7.66,IF(OR(AL226=5,AL226=4),7.92,IF(OR(AL226=6,AL226=7),8.18,IF(OR(AL226=8,AL226=9),8.46,IF(OR(AL226=10,AL226=11,AL226=12),8.74,IF(OR(AL226=13,AL226=14,AL226=15),9.03,IF(OR(AL226=16,AL226=17,AL226=18),9.33,9.65)))))))))),IF(AQ226="Բ-2", IF(AL226=0,5.71,IF(AL226=1,5.89,IF(AL226=2,6.09,IF(AL226=3,6.29,IF(OR(AL226=5,AL226=4),6.5,IF(OR(AL226=6,AL226=7),6.72,IF(OR(AL226=8,AL226=9),6.94,IF(OR(AL226=10,AL226=11,AL226=12),7.17,IF(OR(AL226=13,AL226=14,AL226=15),7.41,IF(OR(AL226=16,AL226=17,AL226=18),7.65,7.91)))))))))), IF(AQ226="Գ-1", IF(AL226=0,4.7,IF(AL226=1,4.86,IF(AL226=2,5.01,IF(AL226=3,5.18,IF(OR(AL226=5,AL226=4),5.35,IF(OR(AL226=6,AL226=7),5.52,IF(OR(AL226=8,AL226=9),5.71,IF(OR(AL226=10,AL226=11,AL226=12),5.89,IF(OR(AL226=13,AL226=14,AL226=15),6.09,IF(OR(AL226=16,AL226=17,AL226=18),6.29,6.49)))))))))), IF(AQ226="Գ-2", IF(AL226=0,3.88,IF(AL226=1,4.01,IF(AL226=2,4.14,IF(AL226=3,4.27,IF(OR(AL226=5,AL226=4),4.41,IF(OR(AL226=6,AL226=7),4.55,IF(OR(AL226=8,AL226=9),4.7,IF(OR(AL226=10,AL226=11,AL226=12),4.85,IF(OR(AL226=13,AL226=14,AL226=15),5.01,IF(OR(AL226=16,AL226=17,AL226=18),5.17,5.34)))))))))), IF(AQ226="Գ-3", IF(AL226=0,3.21,IF(AL226=1,3.31,IF(AL226=2,3.42,IF(AL226=3,3.53,IF(OR(AL226=5,AL226=4),3.64,IF(OR(AL226=6,AL226=7),3.76,IF(OR(AL226=8,AL226=9),3.88,IF(OR(AL226=10,AL226=11,AL226=12),4.01,IF(OR(AL226=13,AL226=14,AL226=15),4.13,IF(OR(AL226=16,AL226=17,AL226=18),4.27,4.4)))))))))), IF(AQ226="Ա-1", IF(AL226=0,2.66,IF(AL226=1,2.75,IF(AL226=2,2.83,IF(AL226=3,2.92,IF(OR(AL226=5,AL226=4),3.02,IF(OR(AL226=6,AL226=7),3.11,IF(OR(AL226=8,AL226=9),3.21,IF(OR(AL226=10,AL226=11,AL226=12),3.31,IF(OR(AL226=13,AL226=14,AL226=15),3.42,IF(OR(AL226=16,AL226=17,AL226=18),3.53,3.64)))))))))), IF(AQ226="Ա-2", IF(AL226=0,2.28,IF(AL226=1,2.35,IF(AL226=2,2.43,IF(AL226=3,2.5,IF(OR(AL226=5,AL226=4),2.58,IF(OR(AL226=6,AL226=7),2.66,IF(OR(AL226=8,AL226=9),2.75,IF(OR(AL226=10,AL226=11,AL226=12),2.83,IF(OR(AL226=13,AL226=14,AL226=15),2.92,IF(OR(AL226=16,AL226=17,AL226=18),3.01,3.11)))))))))),IF(AQ226="Ա-3", IF(AL226=0,1.96,IF(AL226=1,2.02,IF(AL226=2,2.08,IF(AL226=3,2.15,IF(OR(AL226=5,AL226=4),2.21,IF(OR(AL226=6,AL226=7),2.28,IF(OR(AL226=8,AL226=9),2.35,IF(OR(AL226=10,AL226=11,AL226=12),2.42,IF(OR(AL226=13,AL226=14,AL226=15),2.5,IF(OR(AL226=16,AL226=17,AL226=18),2.58,2.66)))))))))), IF(AQ226="Կ-1", IF(AL226=0,1.68,IF(AL226=1,1.73,IF(AL226=2,1.79,IF(AL226=3,1.84,IF(OR(AL226=5,AL226=4),1.9,IF(OR(AL226=6,AL226=7),1.96,IF(OR(AL226=8,AL226=9),2.02,IF(OR(AL226=10,AL226=11,AL226=12),2.08,IF(OR(AL226=13,AL226=14,AL226=15),2.14,IF(OR(AL226=16,AL226=17,AL226=18),2.21,2.28)))))))))), IF(AQ226="Կ-2", IF(AL226=0,1.45,IF(AL226=1,1.49,IF(AL226=2,1.54,IF(AL226=3,1.59,IF(OR(AL226=5,AL226=4),1.63,IF(OR(AL226=6,AL226=7),1.68,IF(OR(AL226=8,AL226=9),1.73,IF(OR(AL226=10,AL226=11,AL226=12),1.79,IF(OR(AL226=13,AL226=14,AL226=15),1.84,IF(OR(AL226=16,AL226=17,AL226=18),1.9,1.95)))))))))),IF(AQ226="Կ-3", IF(AL226=0,1.25,IF(AL226=1,1.29,IF(AL226=2,1.33,IF(AL226=3,1.37,IF(OR(AL226=5,AL226=4),1.41,IF(OR(AL226=6,AL226=7),1.45,IF(OR(AL226=8,AL226=9),1.49,IF(OR(AL226=10,AL226=11,AL226=12),1.54,IF(OR(AL226=13,AL226=14,AL226=15),1.58,IF(OR(AL226=16,AL226=17,AL226=18),1.63,1.68)))))))))), "Error"))))))))))))</f>
        <v>2.21</v>
      </c>
      <c r="AN226" s="456">
        <v>83200</v>
      </c>
      <c r="AO226" s="456"/>
      <c r="AP226" s="456"/>
      <c r="AQ226" s="589" t="str">
        <f>+AG226</f>
        <v>Կ-1</v>
      </c>
      <c r="AR226" s="456">
        <f>AN226*AM226</f>
        <v>183872</v>
      </c>
      <c r="AS226" s="590">
        <f>AR226+AO226+AP226</f>
        <v>183872</v>
      </c>
      <c r="AT226" s="590">
        <f>+AS226*13</f>
        <v>2390336</v>
      </c>
    </row>
    <row r="227" spans="2:46" s="587" customFormat="1" ht="13.5">
      <c r="B227" s="816">
        <v>12</v>
      </c>
      <c r="C227" s="857" t="s">
        <v>2103</v>
      </c>
      <c r="D227" s="794" t="s">
        <v>1960</v>
      </c>
      <c r="E227" s="796">
        <v>2001</v>
      </c>
      <c r="F227" s="795" t="s">
        <v>222</v>
      </c>
      <c r="G227" s="820">
        <v>1</v>
      </c>
      <c r="H227" s="822">
        <v>2</v>
      </c>
      <c r="I227" s="821">
        <f>IF(G227&lt;1,0,IF(M227="Բ-1",IF(H227=0,6.94,IF(H227=1,7.17,IF(H227=2,7.41,IF(H227=3,7.66,IF(OR(H227=5,H227=4),7.92,IF(OR(H227=6,H227=7),8.18,IF(OR(H227=8,H227=9),8.46,IF(OR(H227=10,H227=11,H227=12),8.74,IF(OR(H227=13,H227=14,H227=15),9.03,IF(OR(H227=16,H227=17,H227=18),9.33,9.65)))))))))),IF(M227="Բ-2", IF(H227=0,5.71,IF(H227=1,5.89,IF(H227=2,6.09,IF(H227=3,6.29,IF(OR(H227=5,H227=4),6.5,IF(OR(H227=6,H227=7),6.72,IF(OR(H227=8,H227=9),6.94,IF(OR(H227=10,H227=11,H227=12),7.17,IF(OR(H227=13,H227=14,H227=15),7.41,IF(OR(H227=16,H227=17,H227=18),7.65,7.91)))))))))), IF(M227="Գ-1", IF(H227=0,4.7,IF(H227=1,4.86,IF(H227=2,5.01,IF(H227=3,5.18,IF(OR(H227=5,H227=4),5.35,IF(OR(H227=6,H227=7),5.52,IF(OR(H227=8,H227=9),5.71,IF(OR(H227=10,H227=11,H227=12),5.89,IF(OR(H227=13,H227=14,H227=15),6.09,IF(OR(H227=16,H227=17,H227=18),6.29,6.49)))))))))), IF(M227="Գ-2", IF(H227=0,3.88,IF(H227=1,4.01,IF(H227=2,4.14,IF(H227=3,4.27,IF(OR(H227=5,H227=4),4.41,IF(OR(H227=6,H227=7),4.55,IF(OR(H227=8,H227=9),4.7,IF(OR(H227=10,H227=11,H227=12),4.85,IF(OR(H227=13,H227=14,H227=15),5.01,IF(OR(H227=16,H227=17,H227=18),5.17,5.34)))))))))), IF(M227="Գ-3", IF(H227=0,3.21,IF(H227=1,3.31,IF(H227=2,3.42,IF(H227=3,3.53,IF(OR(H227=5,H227=4),3.64,IF(OR(H227=6,H227=7),3.76,IF(OR(H227=8,H227=9),3.88,IF(OR(H227=10,H227=11,H227=12),4.01,IF(OR(H227=13,H227=14,H227=15),4.13,IF(OR(H227=16,H227=17,H227=18),4.27,4.4)))))))))), IF(M227="Ա-1", IF(H227=0,2.66,IF(H227=1,2.75,IF(H227=2,2.83,IF(H227=3,2.92,IF(OR(H227=5,H227=4),3.02,IF(OR(H227=6,H227=7),3.11,IF(OR(H227=8,H227=9),3.21,IF(OR(H227=10,H227=11,H227=12),3.31,IF(OR(H227=13,H227=14,H227=15),3.42,IF(OR(H227=16,H227=17,H227=18),3.53,3.64)))))))))), IF(M227="Ա-2", IF(H227=0,2.28,IF(H227=1,2.35,IF(H227=2,2.43,IF(H227=3,2.5,IF(OR(H227=5,H227=4),2.58,IF(OR(H227=6,H227=7),2.66,IF(OR(H227=8,H227=9),2.75,IF(OR(H227=10,H227=11,H227=12),2.83,IF(OR(H227=13,H227=14,H227=15),2.92,IF(OR(H227=16,H227=17,H227=18),3.01,3.11)))))))))),IF(M227="Ա-3", IF(H227=0,1.96,IF(H227=1,2.02,IF(H227=2,2.08,IF(H227=3,2.15,IF(OR(H227=5,H227=4),2.21,IF(OR(H227=6,H227=7),2.28,IF(OR(H227=8,H227=9),2.35,IF(OR(H227=10,H227=11,H227=12),2.42,IF(OR(H227=13,H227=14,H227=15),2.5,IF(OR(H227=16,H227=17,H227=18),2.58,2.66)))))))))), IF(M227="Կ-1", IF(H227=0,1.68,IF(H227=1,1.73,IF(H227=2,1.79,IF(H227=3,1.84,IF(OR(H227=5,H227=4),1.9,IF(OR(H227=6,H227=7),1.96,IF(OR(H227=8,H227=9),2.02,IF(OR(H227=10,H227=11,H227=12),2.08,IF(OR(H227=13,H227=14,H227=15),2.14,IF(OR(H227=16,H227=17,H227=18),2.21,2.28)))))))))), IF(M227="Կ-2", IF(H227=0,1.45,IF(H227=1,1.49,IF(H227=2,1.54,IF(H227=3,1.59,IF(OR(H227=5,H227=4),1.63,IF(OR(H227=6,H227=7),1.68,IF(OR(H227=8,H227=9),1.73,IF(OR(H227=10,H227=11,H227=12),1.79,IF(OR(H227=13,H227=14,H227=15),1.84,IF(OR(H227=16,H227=17,H227=18),1.9,1.95)))))))))),IF(M227="Կ-3", IF(H227=0,1.25,IF(H227=1,1.29,IF(H227=2,1.33,IF(H227=3,1.37,IF(OR(H227=5,H227=4),1.41,IF(OR(H227=6,H227=7),1.45,IF(OR(H227=8,H227=9),1.49,IF(OR(H227=10,H227=11,H227=12),1.54,IF(OR(H227=13,H227=14,H227=15),1.58,IF(OR(H227=16,H227=17,H227=18),1.63,1.68)))))))))), "Error"))))))))))))</f>
        <v>1.79</v>
      </c>
      <c r="J227" s="799">
        <v>83200</v>
      </c>
      <c r="K227" s="799"/>
      <c r="L227" s="799"/>
      <c r="M227" s="822" t="s">
        <v>86</v>
      </c>
      <c r="N227" s="799">
        <f>J227*I227</f>
        <v>148928</v>
      </c>
      <c r="O227" s="823">
        <f>I227*J227+K227+L227</f>
        <v>148928</v>
      </c>
      <c r="P227" s="823">
        <f>+O227*13</f>
        <v>1936064</v>
      </c>
      <c r="Q227" s="592">
        <f>+G227</f>
        <v>1</v>
      </c>
      <c r="R227" s="592">
        <f>+H227+1</f>
        <v>3</v>
      </c>
      <c r="S227" s="588">
        <f>IF(Q227&lt;1,0,IF(W227="Բ-1",IF(R227=0,6.94,IF(R227=1,7.17,IF(R227=2,7.41,IF(R227=3,7.66,IF(OR(R227=5,R227=4),7.92,IF(OR(R227=6,R227=7),8.18,IF(OR(R227=8,R227=9),8.46,IF(OR(R227=10,R227=11,R227=12),8.74,IF(OR(R227=13,R227=14,R227=15),9.03,IF(OR(R227=16,R227=17,R227=18),9.33,9.65)))))))))),IF(W227="Բ-2", IF(R227=0,5.71,IF(R227=1,5.89,IF(R227=2,6.09,IF(R227=3,6.29,IF(OR(R227=5,R227=4),6.5,IF(OR(R227=6,R227=7),6.72,IF(OR(R227=8,R227=9),6.94,IF(OR(R227=10,R227=11,R227=12),7.17,IF(OR(R227=13,R227=14,R227=15),7.41,IF(OR(R227=16,R227=17,R227=18),7.65,7.91)))))))))), IF(W227="Գ-1", IF(R227=0,4.7,IF(R227=1,4.86,IF(R227=2,5.01,IF(R227=3,5.18,IF(OR(R227=5,R227=4),5.35,IF(OR(R227=6,R227=7),5.52,IF(OR(R227=8,R227=9),5.71,IF(OR(R227=10,R227=11,R227=12),5.89,IF(OR(R227=13,R227=14,R227=15),6.09,IF(OR(R227=16,R227=17,R227=18),6.29,6.49)))))))))), IF(W227="Գ-2", IF(R227=0,3.88,IF(R227=1,4.01,IF(R227=2,4.14,IF(R227=3,4.27,IF(OR(R227=5,R227=4),4.41,IF(OR(R227=6,R227=7),4.55,IF(OR(R227=8,R227=9),4.7,IF(OR(R227=10,R227=11,R227=12),4.85,IF(OR(R227=13,R227=14,R227=15),5.01,IF(OR(R227=16,R227=17,R227=18),5.17,5.34)))))))))), IF(W227="Գ-3", IF(R227=0,3.21,IF(R227=1,3.31,IF(R227=2,3.42,IF(R227=3,3.53,IF(OR(R227=5,R227=4),3.64,IF(OR(R227=6,R227=7),3.76,IF(OR(R227=8,R227=9),3.88,IF(OR(R227=10,R227=11,R227=12),4.01,IF(OR(R227=13,R227=14,R227=15),4.13,IF(OR(R227=16,R227=17,R227=18),4.27,4.4)))))))))), IF(W227="Ա-1", IF(R227=0,2.66,IF(R227=1,2.75,IF(R227=2,2.83,IF(R227=3,2.92,IF(OR(R227=5,R227=4),3.02,IF(OR(R227=6,R227=7),3.11,IF(OR(R227=8,R227=9),3.21,IF(OR(R227=10,R227=11,R227=12),3.31,IF(OR(R227=13,R227=14,R227=15),3.42,IF(OR(R227=16,R227=17,R227=18),3.53,3.64)))))))))), IF(W227="Ա-2", IF(R227=0,2.28,IF(R227=1,2.35,IF(R227=2,2.43,IF(R227=3,2.5,IF(OR(R227=5,R227=4),2.58,IF(OR(R227=6,R227=7),2.66,IF(OR(R227=8,R227=9),2.75,IF(OR(R227=10,R227=11,R227=12),2.83,IF(OR(R227=13,R227=14,R227=15),2.92,IF(OR(R227=16,R227=17,R227=18),3.01,3.11)))))))))),IF(W227="Ա-3", IF(R227=0,1.96,IF(R227=1,2.02,IF(R227=2,2.08,IF(R227=3,2.15,IF(OR(R227=5,R227=4),2.21,IF(OR(R227=6,R227=7),2.28,IF(OR(R227=8,R227=9),2.35,IF(OR(R227=10,R227=11,R227=12),2.42,IF(OR(R227=13,R227=14,R227=15),2.5,IF(OR(R227=16,R227=17,R227=18),2.58,2.66)))))))))), IF(W227="Կ-1", IF(R227=0,1.68,IF(R227=1,1.73,IF(R227=2,1.79,IF(R227=3,1.84,IF(OR(R227=5,R227=4),1.9,IF(OR(R227=6,R227=7),1.96,IF(OR(R227=8,R227=9),2.02,IF(OR(R227=10,R227=11,R227=12),2.08,IF(OR(R227=13,R227=14,R227=15),2.14,IF(OR(R227=16,R227=17,R227=18),2.21,2.28)))))))))), IF(W227="Կ-2", IF(R227=0,1.45,IF(R227=1,1.49,IF(R227=2,1.54,IF(R227=3,1.59,IF(OR(R227=5,R227=4),1.63,IF(OR(R227=6,R227=7),1.68,IF(OR(R227=8,R227=9),1.73,IF(OR(R227=10,R227=11,R227=12),1.79,IF(OR(R227=13,R227=14,R227=15),1.84,IF(OR(R227=16,R227=17,R227=18),1.9,1.95)))))))))),IF(W227="Կ-3", IF(R227=0,1.25,IF(R227=1,1.29,IF(R227=2,1.33,IF(R227=3,1.37,IF(OR(R227=5,R227=4),1.41,IF(OR(R227=6,R227=7),1.45,IF(OR(R227=8,R227=9),1.49,IF(OR(R227=10,R227=11,R227=12),1.54,IF(OR(R227=13,R227=14,R227=15),1.58,IF(OR(R227=16,R227=17,R227=18),1.63,1.68)))))))))), "Error"))))))))))))</f>
        <v>1.84</v>
      </c>
      <c r="T227" s="456">
        <v>83200</v>
      </c>
      <c r="U227" s="456"/>
      <c r="V227" s="456"/>
      <c r="W227" s="589" t="str">
        <f>+M227</f>
        <v>Կ-1</v>
      </c>
      <c r="X227" s="456">
        <f>T227*S227</f>
        <v>153088</v>
      </c>
      <c r="Y227" s="590">
        <f>+U227+V227+X227</f>
        <v>153088</v>
      </c>
      <c r="Z227" s="590">
        <f>+Y227*13</f>
        <v>1990144</v>
      </c>
      <c r="AA227" s="592">
        <f>+Q227</f>
        <v>1</v>
      </c>
      <c r="AB227" s="592">
        <f>+R227+1</f>
        <v>4</v>
      </c>
      <c r="AC227" s="588">
        <f>IF(AA227&lt;1,0,IF(AG227="Բ-1",IF(AB227=0,6.94,IF(AB227=1,7.17,IF(AB227=2,7.41,IF(AB227=3,7.66,IF(OR(AB227=5,AB227=4),7.92,IF(OR(AB227=6,AB227=7),8.18,IF(OR(AB227=8,AB227=9),8.46,IF(OR(AB227=10,AB227=11,AB227=12),8.74,IF(OR(AB227=13,AB227=14,AB227=15),9.03,IF(OR(AB227=16,AB227=17,AB227=18),9.33,9.65)))))))))),IF(AG227="Բ-2", IF(AB227=0,5.71,IF(AB227=1,5.89,IF(AB227=2,6.09,IF(AB227=3,6.29,IF(OR(AB227=5,AB227=4),6.5,IF(OR(AB227=6,AB227=7),6.72,IF(OR(AB227=8,AB227=9),6.94,IF(OR(AB227=10,AB227=11,AB227=12),7.17,IF(OR(AB227=13,AB227=14,AB227=15),7.41,IF(OR(AB227=16,AB227=17,AB227=18),7.65,7.91)))))))))), IF(AG227="Գ-1", IF(AB227=0,4.7,IF(AB227=1,4.86,IF(AB227=2,5.01,IF(AB227=3,5.18,IF(OR(AB227=5,AB227=4),5.35,IF(OR(AB227=6,AB227=7),5.52,IF(OR(AB227=8,AB227=9),5.71,IF(OR(AB227=10,AB227=11,AB227=12),5.89,IF(OR(AB227=13,AB227=14,AB227=15),6.09,IF(OR(AB227=16,AB227=17,AB227=18),6.29,6.49)))))))))), IF(AG227="Գ-2", IF(AB227=0,3.88,IF(AB227=1,4.01,IF(AB227=2,4.14,IF(AB227=3,4.27,IF(OR(AB227=5,AB227=4),4.41,IF(OR(AB227=6,AB227=7),4.55,IF(OR(AB227=8,AB227=9),4.7,IF(OR(AB227=10,AB227=11,AB227=12),4.85,IF(OR(AB227=13,AB227=14,AB227=15),5.01,IF(OR(AB227=16,AB227=17,AB227=18),5.17,5.34)))))))))), IF(AG227="Գ-3", IF(AB227=0,3.21,IF(AB227=1,3.31,IF(AB227=2,3.42,IF(AB227=3,3.53,IF(OR(AB227=5,AB227=4),3.64,IF(OR(AB227=6,AB227=7),3.76,IF(OR(AB227=8,AB227=9),3.88,IF(OR(AB227=10,AB227=11,AB227=12),4.01,IF(OR(AB227=13,AB227=14,AB227=15),4.13,IF(OR(AB227=16,AB227=17,AB227=18),4.27,4.4)))))))))), IF(AG227="Ա-1", IF(AB227=0,2.66,IF(AB227=1,2.75,IF(AB227=2,2.83,IF(AB227=3,2.92,IF(OR(AB227=5,AB227=4),3.02,IF(OR(AB227=6,AB227=7),3.11,IF(OR(AB227=8,AB227=9),3.21,IF(OR(AB227=10,AB227=11,AB227=12),3.31,IF(OR(AB227=13,AB227=14,AB227=15),3.42,IF(OR(AB227=16,AB227=17,AB227=18),3.53,3.64)))))))))), IF(AG227="Ա-2", IF(AB227=0,2.28,IF(AB227=1,2.35,IF(AB227=2,2.43,IF(AB227=3,2.5,IF(OR(AB227=5,AB227=4),2.58,IF(OR(AB227=6,AB227=7),2.66,IF(OR(AB227=8,AB227=9),2.75,IF(OR(AB227=10,AB227=11,AB227=12),2.83,IF(OR(AB227=13,AB227=14,AB227=15),2.92,IF(OR(AB227=16,AB227=17,AB227=18),3.01,3.11)))))))))),IF(AG227="Ա-3", IF(AB227=0,1.96,IF(AB227=1,2.02,IF(AB227=2,2.08,IF(AB227=3,2.15,IF(OR(AB227=5,AB227=4),2.21,IF(OR(AB227=6,AB227=7),2.28,IF(OR(AB227=8,AB227=9),2.35,IF(OR(AB227=10,AB227=11,AB227=12),2.42,IF(OR(AB227=13,AB227=14,AB227=15),2.5,IF(OR(AB227=16,AB227=17,AB227=18),2.58,2.66)))))))))), IF(AG227="Կ-1", IF(AB227=0,1.68,IF(AB227=1,1.73,IF(AB227=2,1.79,IF(AB227=3,1.84,IF(OR(AB227=5,AB227=4),1.9,IF(OR(AB227=6,AB227=7),1.96,IF(OR(AB227=8,AB227=9),2.02,IF(OR(AB227=10,AB227=11,AB227=12),2.08,IF(OR(AB227=13,AB227=14,AB227=15),2.14,IF(OR(AB227=16,AB227=17,AB227=18),2.21,2.28)))))))))), IF(AG227="Կ-2", IF(AB227=0,1.45,IF(AB227=1,1.49,IF(AB227=2,1.54,IF(AB227=3,1.59,IF(OR(AB227=5,AB227=4),1.63,IF(OR(AB227=6,AB227=7),1.68,IF(OR(AB227=8,AB227=9),1.73,IF(OR(AB227=10,AB227=11,AB227=12),1.79,IF(OR(AB227=13,AB227=14,AB227=15),1.84,IF(OR(AB227=16,AB227=17,AB227=18),1.9,1.95)))))))))),IF(AG227="Կ-3", IF(AB227=0,1.25,IF(AB227=1,1.29,IF(AB227=2,1.33,IF(AB227=3,1.37,IF(OR(AB227=5,AB227=4),1.41,IF(OR(AB227=6,AB227=7),1.45,IF(OR(AB227=8,AB227=9),1.49,IF(OR(AB227=10,AB227=11,AB227=12),1.54,IF(OR(AB227=13,AB227=14,AB227=15),1.58,IF(OR(AB227=16,AB227=17,AB227=18),1.63,1.68)))))))))), "Error"))))))))))))</f>
        <v>1.9</v>
      </c>
      <c r="AD227" s="456">
        <v>83200</v>
      </c>
      <c r="AE227" s="456"/>
      <c r="AF227" s="456"/>
      <c r="AG227" s="589" t="str">
        <f>+W227</f>
        <v>Կ-1</v>
      </c>
      <c r="AH227" s="456">
        <f>AD227*AC227</f>
        <v>158080</v>
      </c>
      <c r="AI227" s="590">
        <f>AH227+AE227+AF227</f>
        <v>158080</v>
      </c>
      <c r="AJ227" s="590">
        <f>+AI227*13</f>
        <v>2055040</v>
      </c>
      <c r="AK227" s="592">
        <f>+AA227</f>
        <v>1</v>
      </c>
      <c r="AL227" s="592">
        <f>+AB227+1</f>
        <v>5</v>
      </c>
      <c r="AM227" s="588">
        <f>IF(AK227&lt;1,0,IF(AQ227="Բ-1",IF(AL227=0,6.94,IF(AL227=1,7.17,IF(AL227=2,7.41,IF(AL227=3,7.66,IF(OR(AL227=5,AL227=4),7.92,IF(OR(AL227=6,AL227=7),8.18,IF(OR(AL227=8,AL227=9),8.46,IF(OR(AL227=10,AL227=11,AL227=12),8.74,IF(OR(AL227=13,AL227=14,AL227=15),9.03,IF(OR(AL227=16,AL227=17,AL227=18),9.33,9.65)))))))))),IF(AQ227="Բ-2", IF(AL227=0,5.71,IF(AL227=1,5.89,IF(AL227=2,6.09,IF(AL227=3,6.29,IF(OR(AL227=5,AL227=4),6.5,IF(OR(AL227=6,AL227=7),6.72,IF(OR(AL227=8,AL227=9),6.94,IF(OR(AL227=10,AL227=11,AL227=12),7.17,IF(OR(AL227=13,AL227=14,AL227=15),7.41,IF(OR(AL227=16,AL227=17,AL227=18),7.65,7.91)))))))))), IF(AQ227="Գ-1", IF(AL227=0,4.7,IF(AL227=1,4.86,IF(AL227=2,5.01,IF(AL227=3,5.18,IF(OR(AL227=5,AL227=4),5.35,IF(OR(AL227=6,AL227=7),5.52,IF(OR(AL227=8,AL227=9),5.71,IF(OR(AL227=10,AL227=11,AL227=12),5.89,IF(OR(AL227=13,AL227=14,AL227=15),6.09,IF(OR(AL227=16,AL227=17,AL227=18),6.29,6.49)))))))))), IF(AQ227="Գ-2", IF(AL227=0,3.88,IF(AL227=1,4.01,IF(AL227=2,4.14,IF(AL227=3,4.27,IF(OR(AL227=5,AL227=4),4.41,IF(OR(AL227=6,AL227=7),4.55,IF(OR(AL227=8,AL227=9),4.7,IF(OR(AL227=10,AL227=11,AL227=12),4.85,IF(OR(AL227=13,AL227=14,AL227=15),5.01,IF(OR(AL227=16,AL227=17,AL227=18),5.17,5.34)))))))))), IF(AQ227="Գ-3", IF(AL227=0,3.21,IF(AL227=1,3.31,IF(AL227=2,3.42,IF(AL227=3,3.53,IF(OR(AL227=5,AL227=4),3.64,IF(OR(AL227=6,AL227=7),3.76,IF(OR(AL227=8,AL227=9),3.88,IF(OR(AL227=10,AL227=11,AL227=12),4.01,IF(OR(AL227=13,AL227=14,AL227=15),4.13,IF(OR(AL227=16,AL227=17,AL227=18),4.27,4.4)))))))))), IF(AQ227="Ա-1", IF(AL227=0,2.66,IF(AL227=1,2.75,IF(AL227=2,2.83,IF(AL227=3,2.92,IF(OR(AL227=5,AL227=4),3.02,IF(OR(AL227=6,AL227=7),3.11,IF(OR(AL227=8,AL227=9),3.21,IF(OR(AL227=10,AL227=11,AL227=12),3.31,IF(OR(AL227=13,AL227=14,AL227=15),3.42,IF(OR(AL227=16,AL227=17,AL227=18),3.53,3.64)))))))))), IF(AQ227="Ա-2", IF(AL227=0,2.28,IF(AL227=1,2.35,IF(AL227=2,2.43,IF(AL227=3,2.5,IF(OR(AL227=5,AL227=4),2.58,IF(OR(AL227=6,AL227=7),2.66,IF(OR(AL227=8,AL227=9),2.75,IF(OR(AL227=10,AL227=11,AL227=12),2.83,IF(OR(AL227=13,AL227=14,AL227=15),2.92,IF(OR(AL227=16,AL227=17,AL227=18),3.01,3.11)))))))))),IF(AQ227="Ա-3", IF(AL227=0,1.96,IF(AL227=1,2.02,IF(AL227=2,2.08,IF(AL227=3,2.15,IF(OR(AL227=5,AL227=4),2.21,IF(OR(AL227=6,AL227=7),2.28,IF(OR(AL227=8,AL227=9),2.35,IF(OR(AL227=10,AL227=11,AL227=12),2.42,IF(OR(AL227=13,AL227=14,AL227=15),2.5,IF(OR(AL227=16,AL227=17,AL227=18),2.58,2.66)))))))))), IF(AQ227="Կ-1", IF(AL227=0,1.68,IF(AL227=1,1.73,IF(AL227=2,1.79,IF(AL227=3,1.84,IF(OR(AL227=5,AL227=4),1.9,IF(OR(AL227=6,AL227=7),1.96,IF(OR(AL227=8,AL227=9),2.02,IF(OR(AL227=10,AL227=11,AL227=12),2.08,IF(OR(AL227=13,AL227=14,AL227=15),2.14,IF(OR(AL227=16,AL227=17,AL227=18),2.21,2.28)))))))))), IF(AQ227="Կ-2", IF(AL227=0,1.45,IF(AL227=1,1.49,IF(AL227=2,1.54,IF(AL227=3,1.59,IF(OR(AL227=5,AL227=4),1.63,IF(OR(AL227=6,AL227=7),1.68,IF(OR(AL227=8,AL227=9),1.73,IF(OR(AL227=10,AL227=11,AL227=12),1.79,IF(OR(AL227=13,AL227=14,AL227=15),1.84,IF(OR(AL227=16,AL227=17,AL227=18),1.9,1.95)))))))))),IF(AQ227="Կ-3", IF(AL227=0,1.25,IF(AL227=1,1.29,IF(AL227=2,1.33,IF(AL227=3,1.37,IF(OR(AL227=5,AL227=4),1.41,IF(OR(AL227=6,AL227=7),1.45,IF(OR(AL227=8,AL227=9),1.49,IF(OR(AL227=10,AL227=11,AL227=12),1.54,IF(OR(AL227=13,AL227=14,AL227=15),1.58,IF(OR(AL227=16,AL227=17,AL227=18),1.63,1.68)))))))))), "Error"))))))))))))</f>
        <v>1.9</v>
      </c>
      <c r="AN227" s="456">
        <v>83200</v>
      </c>
      <c r="AO227" s="456"/>
      <c r="AP227" s="456"/>
      <c r="AQ227" s="589" t="str">
        <f>+AG227</f>
        <v>Կ-1</v>
      </c>
      <c r="AR227" s="456">
        <f>AN227*AM227</f>
        <v>158080</v>
      </c>
      <c r="AS227" s="590">
        <f>AR227+AO227+AP227</f>
        <v>158080</v>
      </c>
      <c r="AT227" s="590">
        <f>+AS227*13</f>
        <v>2055040</v>
      </c>
    </row>
    <row r="228" spans="2:46" s="587" customFormat="1" ht="13.5">
      <c r="B228" s="816">
        <v>13</v>
      </c>
      <c r="C228" s="857" t="s">
        <v>1105</v>
      </c>
      <c r="D228" s="794" t="s">
        <v>1960</v>
      </c>
      <c r="E228" s="796">
        <v>1990</v>
      </c>
      <c r="F228" s="795" t="s">
        <v>222</v>
      </c>
      <c r="G228" s="820">
        <v>1</v>
      </c>
      <c r="H228" s="822">
        <v>10</v>
      </c>
      <c r="I228" s="821">
        <f t="shared" si="163"/>
        <v>2.08</v>
      </c>
      <c r="J228" s="799">
        <v>83200</v>
      </c>
      <c r="K228" s="799"/>
      <c r="L228" s="799"/>
      <c r="M228" s="822" t="s">
        <v>86</v>
      </c>
      <c r="N228" s="799">
        <f t="shared" si="164"/>
        <v>173056</v>
      </c>
      <c r="O228" s="823">
        <f t="shared" si="165"/>
        <v>173056</v>
      </c>
      <c r="P228" s="823">
        <f t="shared" si="166"/>
        <v>2249728</v>
      </c>
      <c r="Q228" s="592">
        <f t="shared" si="167"/>
        <v>1</v>
      </c>
      <c r="R228" s="592">
        <f t="shared" si="168"/>
        <v>11</v>
      </c>
      <c r="S228" s="588">
        <f t="shared" si="169"/>
        <v>2.08</v>
      </c>
      <c r="T228" s="456">
        <v>83200</v>
      </c>
      <c r="U228" s="456"/>
      <c r="V228" s="456"/>
      <c r="W228" s="589" t="str">
        <f t="shared" si="170"/>
        <v>Կ-1</v>
      </c>
      <c r="X228" s="456">
        <f t="shared" si="171"/>
        <v>173056</v>
      </c>
      <c r="Y228" s="590">
        <f t="shared" si="172"/>
        <v>173056</v>
      </c>
      <c r="Z228" s="590">
        <f t="shared" si="173"/>
        <v>2249728</v>
      </c>
      <c r="AA228" s="592">
        <f t="shared" si="174"/>
        <v>1</v>
      </c>
      <c r="AB228" s="592">
        <f t="shared" si="175"/>
        <v>12</v>
      </c>
      <c r="AC228" s="588">
        <f t="shared" si="176"/>
        <v>2.08</v>
      </c>
      <c r="AD228" s="456">
        <v>83200</v>
      </c>
      <c r="AE228" s="456"/>
      <c r="AF228" s="456"/>
      <c r="AG228" s="589" t="str">
        <f t="shared" si="177"/>
        <v>Կ-1</v>
      </c>
      <c r="AH228" s="456">
        <f t="shared" si="178"/>
        <v>173056</v>
      </c>
      <c r="AI228" s="590">
        <f t="shared" si="179"/>
        <v>173056</v>
      </c>
      <c r="AJ228" s="590">
        <f t="shared" si="180"/>
        <v>2249728</v>
      </c>
      <c r="AK228" s="592">
        <f t="shared" si="181"/>
        <v>1</v>
      </c>
      <c r="AL228" s="592">
        <f t="shared" si="182"/>
        <v>13</v>
      </c>
      <c r="AM228" s="588">
        <f t="shared" si="183"/>
        <v>2.14</v>
      </c>
      <c r="AN228" s="456">
        <v>83200</v>
      </c>
      <c r="AO228" s="456"/>
      <c r="AP228" s="456"/>
      <c r="AQ228" s="589" t="str">
        <f t="shared" si="184"/>
        <v>Կ-1</v>
      </c>
      <c r="AR228" s="456">
        <f t="shared" si="185"/>
        <v>178048</v>
      </c>
      <c r="AS228" s="590">
        <f t="shared" si="186"/>
        <v>178048</v>
      </c>
      <c r="AT228" s="590">
        <f t="shared" si="187"/>
        <v>2314624</v>
      </c>
    </row>
    <row r="229" spans="2:46" s="587" customFormat="1" ht="13.5">
      <c r="B229" s="816">
        <v>14</v>
      </c>
      <c r="C229" s="857" t="s">
        <v>2532</v>
      </c>
      <c r="D229" s="794" t="s">
        <v>1960</v>
      </c>
      <c r="E229" s="796">
        <v>2001</v>
      </c>
      <c r="F229" s="795" t="s">
        <v>222</v>
      </c>
      <c r="G229" s="820">
        <v>1</v>
      </c>
      <c r="H229" s="822">
        <v>2</v>
      </c>
      <c r="I229" s="821">
        <f>IF(G229&lt;1,0,IF(M229="Բ-1",IF(H229=0,6.94,IF(H229=1,7.17,IF(H229=2,7.41,IF(H229=3,7.66,IF(OR(H229=5,H229=4),7.92,IF(OR(H229=6,H229=7),8.18,IF(OR(H229=8,H229=9),8.46,IF(OR(H229=10,H229=11,H229=12),8.74,IF(OR(H229=13,H229=14,H229=15),9.03,IF(OR(H229=16,H229=17,H229=18),9.33,9.65)))))))))),IF(M229="Բ-2", IF(H229=0,5.71,IF(H229=1,5.89,IF(H229=2,6.09,IF(H229=3,6.29,IF(OR(H229=5,H229=4),6.5,IF(OR(H229=6,H229=7),6.72,IF(OR(H229=8,H229=9),6.94,IF(OR(H229=10,H229=11,H229=12),7.17,IF(OR(H229=13,H229=14,H229=15),7.41,IF(OR(H229=16,H229=17,H229=18),7.65,7.91)))))))))), IF(M229="Գ-1", IF(H229=0,4.7,IF(H229=1,4.86,IF(H229=2,5.01,IF(H229=3,5.18,IF(OR(H229=5,H229=4),5.35,IF(OR(H229=6,H229=7),5.52,IF(OR(H229=8,H229=9),5.71,IF(OR(H229=10,H229=11,H229=12),5.89,IF(OR(H229=13,H229=14,H229=15),6.09,IF(OR(H229=16,H229=17,H229=18),6.29,6.49)))))))))), IF(M229="Գ-2", IF(H229=0,3.88,IF(H229=1,4.01,IF(H229=2,4.14,IF(H229=3,4.27,IF(OR(H229=5,H229=4),4.41,IF(OR(H229=6,H229=7),4.55,IF(OR(H229=8,H229=9),4.7,IF(OR(H229=10,H229=11,H229=12),4.85,IF(OR(H229=13,H229=14,H229=15),5.01,IF(OR(H229=16,H229=17,H229=18),5.17,5.34)))))))))), IF(M229="Գ-3", IF(H229=0,3.21,IF(H229=1,3.31,IF(H229=2,3.42,IF(H229=3,3.53,IF(OR(H229=5,H229=4),3.64,IF(OR(H229=6,H229=7),3.76,IF(OR(H229=8,H229=9),3.88,IF(OR(H229=10,H229=11,H229=12),4.01,IF(OR(H229=13,H229=14,H229=15),4.13,IF(OR(H229=16,H229=17,H229=18),4.27,4.4)))))))))), IF(M229="Ա-1", IF(H229=0,2.66,IF(H229=1,2.75,IF(H229=2,2.83,IF(H229=3,2.92,IF(OR(H229=5,H229=4),3.02,IF(OR(H229=6,H229=7),3.11,IF(OR(H229=8,H229=9),3.21,IF(OR(H229=10,H229=11,H229=12),3.31,IF(OR(H229=13,H229=14,H229=15),3.42,IF(OR(H229=16,H229=17,H229=18),3.53,3.64)))))))))), IF(M229="Ա-2", IF(H229=0,2.28,IF(H229=1,2.35,IF(H229=2,2.43,IF(H229=3,2.5,IF(OR(H229=5,H229=4),2.58,IF(OR(H229=6,H229=7),2.66,IF(OR(H229=8,H229=9),2.75,IF(OR(H229=10,H229=11,H229=12),2.83,IF(OR(H229=13,H229=14,H229=15),2.92,IF(OR(H229=16,H229=17,H229=18),3.01,3.11)))))))))),IF(M229="Ա-3", IF(H229=0,1.96,IF(H229=1,2.02,IF(H229=2,2.08,IF(H229=3,2.15,IF(OR(H229=5,H229=4),2.21,IF(OR(H229=6,H229=7),2.28,IF(OR(H229=8,H229=9),2.35,IF(OR(H229=10,H229=11,H229=12),2.42,IF(OR(H229=13,H229=14,H229=15),2.5,IF(OR(H229=16,H229=17,H229=18),2.58,2.66)))))))))), IF(M229="Կ-1", IF(H229=0,1.68,IF(H229=1,1.73,IF(H229=2,1.79,IF(H229=3,1.84,IF(OR(H229=5,H229=4),1.9,IF(OR(H229=6,H229=7),1.96,IF(OR(H229=8,H229=9),2.02,IF(OR(H229=10,H229=11,H229=12),2.08,IF(OR(H229=13,H229=14,H229=15),2.14,IF(OR(H229=16,H229=17,H229=18),2.21,2.28)))))))))), IF(M229="Կ-2", IF(H229=0,1.45,IF(H229=1,1.49,IF(H229=2,1.54,IF(H229=3,1.59,IF(OR(H229=5,H229=4),1.63,IF(OR(H229=6,H229=7),1.68,IF(OR(H229=8,H229=9),1.73,IF(OR(H229=10,H229=11,H229=12),1.79,IF(OR(H229=13,H229=14,H229=15),1.84,IF(OR(H229=16,H229=17,H229=18),1.9,1.95)))))))))),IF(M229="Կ-3", IF(H229=0,1.25,IF(H229=1,1.29,IF(H229=2,1.33,IF(H229=3,1.37,IF(OR(H229=5,H229=4),1.41,IF(OR(H229=6,H229=7),1.45,IF(OR(H229=8,H229=9),1.49,IF(OR(H229=10,H229=11,H229=12),1.54,IF(OR(H229=13,H229=14,H229=15),1.58,IF(OR(H229=16,H229=17,H229=18),1.63,1.68)))))))))), "Error"))))))))))))</f>
        <v>1.79</v>
      </c>
      <c r="J229" s="799">
        <v>83200</v>
      </c>
      <c r="K229" s="799"/>
      <c r="L229" s="799"/>
      <c r="M229" s="822" t="s">
        <v>86</v>
      </c>
      <c r="N229" s="799">
        <f>J229*I229</f>
        <v>148928</v>
      </c>
      <c r="O229" s="823">
        <f>I229*J229+K229+L229</f>
        <v>148928</v>
      </c>
      <c r="P229" s="823">
        <f>+O229*13</f>
        <v>1936064</v>
      </c>
      <c r="Q229" s="592">
        <f>+G229</f>
        <v>1</v>
      </c>
      <c r="R229" s="592">
        <f>+H229+1</f>
        <v>3</v>
      </c>
      <c r="S229" s="588">
        <f>IF(Q229&lt;1,0,IF(W229="Բ-1",IF(R229=0,6.94,IF(R229=1,7.17,IF(R229=2,7.41,IF(R229=3,7.66,IF(OR(R229=5,R229=4),7.92,IF(OR(R229=6,R229=7),8.18,IF(OR(R229=8,R229=9),8.46,IF(OR(R229=10,R229=11,R229=12),8.74,IF(OR(R229=13,R229=14,R229=15),9.03,IF(OR(R229=16,R229=17,R229=18),9.33,9.65)))))))))),IF(W229="Բ-2", IF(R229=0,5.71,IF(R229=1,5.89,IF(R229=2,6.09,IF(R229=3,6.29,IF(OR(R229=5,R229=4),6.5,IF(OR(R229=6,R229=7),6.72,IF(OR(R229=8,R229=9),6.94,IF(OR(R229=10,R229=11,R229=12),7.17,IF(OR(R229=13,R229=14,R229=15),7.41,IF(OR(R229=16,R229=17,R229=18),7.65,7.91)))))))))), IF(W229="Գ-1", IF(R229=0,4.7,IF(R229=1,4.86,IF(R229=2,5.01,IF(R229=3,5.18,IF(OR(R229=5,R229=4),5.35,IF(OR(R229=6,R229=7),5.52,IF(OR(R229=8,R229=9),5.71,IF(OR(R229=10,R229=11,R229=12),5.89,IF(OR(R229=13,R229=14,R229=15),6.09,IF(OR(R229=16,R229=17,R229=18),6.29,6.49)))))))))), IF(W229="Գ-2", IF(R229=0,3.88,IF(R229=1,4.01,IF(R229=2,4.14,IF(R229=3,4.27,IF(OR(R229=5,R229=4),4.41,IF(OR(R229=6,R229=7),4.55,IF(OR(R229=8,R229=9),4.7,IF(OR(R229=10,R229=11,R229=12),4.85,IF(OR(R229=13,R229=14,R229=15),5.01,IF(OR(R229=16,R229=17,R229=18),5.17,5.34)))))))))), IF(W229="Գ-3", IF(R229=0,3.21,IF(R229=1,3.31,IF(R229=2,3.42,IF(R229=3,3.53,IF(OR(R229=5,R229=4),3.64,IF(OR(R229=6,R229=7),3.76,IF(OR(R229=8,R229=9),3.88,IF(OR(R229=10,R229=11,R229=12),4.01,IF(OR(R229=13,R229=14,R229=15),4.13,IF(OR(R229=16,R229=17,R229=18),4.27,4.4)))))))))), IF(W229="Ա-1", IF(R229=0,2.66,IF(R229=1,2.75,IF(R229=2,2.83,IF(R229=3,2.92,IF(OR(R229=5,R229=4),3.02,IF(OR(R229=6,R229=7),3.11,IF(OR(R229=8,R229=9),3.21,IF(OR(R229=10,R229=11,R229=12),3.31,IF(OR(R229=13,R229=14,R229=15),3.42,IF(OR(R229=16,R229=17,R229=18),3.53,3.64)))))))))), IF(W229="Ա-2", IF(R229=0,2.28,IF(R229=1,2.35,IF(R229=2,2.43,IF(R229=3,2.5,IF(OR(R229=5,R229=4),2.58,IF(OR(R229=6,R229=7),2.66,IF(OR(R229=8,R229=9),2.75,IF(OR(R229=10,R229=11,R229=12),2.83,IF(OR(R229=13,R229=14,R229=15),2.92,IF(OR(R229=16,R229=17,R229=18),3.01,3.11)))))))))),IF(W229="Ա-3", IF(R229=0,1.96,IF(R229=1,2.02,IF(R229=2,2.08,IF(R229=3,2.15,IF(OR(R229=5,R229=4),2.21,IF(OR(R229=6,R229=7),2.28,IF(OR(R229=8,R229=9),2.35,IF(OR(R229=10,R229=11,R229=12),2.42,IF(OR(R229=13,R229=14,R229=15),2.5,IF(OR(R229=16,R229=17,R229=18),2.58,2.66)))))))))), IF(W229="Կ-1", IF(R229=0,1.68,IF(R229=1,1.73,IF(R229=2,1.79,IF(R229=3,1.84,IF(OR(R229=5,R229=4),1.9,IF(OR(R229=6,R229=7),1.96,IF(OR(R229=8,R229=9),2.02,IF(OR(R229=10,R229=11,R229=12),2.08,IF(OR(R229=13,R229=14,R229=15),2.14,IF(OR(R229=16,R229=17,R229=18),2.21,2.28)))))))))), IF(W229="Կ-2", IF(R229=0,1.45,IF(R229=1,1.49,IF(R229=2,1.54,IF(R229=3,1.59,IF(OR(R229=5,R229=4),1.63,IF(OR(R229=6,R229=7),1.68,IF(OR(R229=8,R229=9),1.73,IF(OR(R229=10,R229=11,R229=12),1.79,IF(OR(R229=13,R229=14,R229=15),1.84,IF(OR(R229=16,R229=17,R229=18),1.9,1.95)))))))))),IF(W229="Կ-3", IF(R229=0,1.25,IF(R229=1,1.29,IF(R229=2,1.33,IF(R229=3,1.37,IF(OR(R229=5,R229=4),1.41,IF(OR(R229=6,R229=7),1.45,IF(OR(R229=8,R229=9),1.49,IF(OR(R229=10,R229=11,R229=12),1.54,IF(OR(R229=13,R229=14,R229=15),1.58,IF(OR(R229=16,R229=17,R229=18),1.63,1.68)))))))))), "Error"))))))))))))</f>
        <v>1.84</v>
      </c>
      <c r="T229" s="456">
        <v>83200</v>
      </c>
      <c r="U229" s="456"/>
      <c r="V229" s="456"/>
      <c r="W229" s="589" t="str">
        <f>+M229</f>
        <v>Կ-1</v>
      </c>
      <c r="X229" s="456">
        <f>T229*S229</f>
        <v>153088</v>
      </c>
      <c r="Y229" s="590">
        <f>+U229+V229+X229</f>
        <v>153088</v>
      </c>
      <c r="Z229" s="590">
        <f>+Y229*13</f>
        <v>1990144</v>
      </c>
      <c r="AA229" s="592">
        <f>+Q229</f>
        <v>1</v>
      </c>
      <c r="AB229" s="592">
        <f>+R229+1</f>
        <v>4</v>
      </c>
      <c r="AC229" s="588">
        <f>IF(AA229&lt;1,0,IF(AG229="Բ-1",IF(AB229=0,6.94,IF(AB229=1,7.17,IF(AB229=2,7.41,IF(AB229=3,7.66,IF(OR(AB229=5,AB229=4),7.92,IF(OR(AB229=6,AB229=7),8.18,IF(OR(AB229=8,AB229=9),8.46,IF(OR(AB229=10,AB229=11,AB229=12),8.74,IF(OR(AB229=13,AB229=14,AB229=15),9.03,IF(OR(AB229=16,AB229=17,AB229=18),9.33,9.65)))))))))),IF(AG229="Բ-2", IF(AB229=0,5.71,IF(AB229=1,5.89,IF(AB229=2,6.09,IF(AB229=3,6.29,IF(OR(AB229=5,AB229=4),6.5,IF(OR(AB229=6,AB229=7),6.72,IF(OR(AB229=8,AB229=9),6.94,IF(OR(AB229=10,AB229=11,AB229=12),7.17,IF(OR(AB229=13,AB229=14,AB229=15),7.41,IF(OR(AB229=16,AB229=17,AB229=18),7.65,7.91)))))))))), IF(AG229="Գ-1", IF(AB229=0,4.7,IF(AB229=1,4.86,IF(AB229=2,5.01,IF(AB229=3,5.18,IF(OR(AB229=5,AB229=4),5.35,IF(OR(AB229=6,AB229=7),5.52,IF(OR(AB229=8,AB229=9),5.71,IF(OR(AB229=10,AB229=11,AB229=12),5.89,IF(OR(AB229=13,AB229=14,AB229=15),6.09,IF(OR(AB229=16,AB229=17,AB229=18),6.29,6.49)))))))))), IF(AG229="Գ-2", IF(AB229=0,3.88,IF(AB229=1,4.01,IF(AB229=2,4.14,IF(AB229=3,4.27,IF(OR(AB229=5,AB229=4),4.41,IF(OR(AB229=6,AB229=7),4.55,IF(OR(AB229=8,AB229=9),4.7,IF(OR(AB229=10,AB229=11,AB229=12),4.85,IF(OR(AB229=13,AB229=14,AB229=15),5.01,IF(OR(AB229=16,AB229=17,AB229=18),5.17,5.34)))))))))), IF(AG229="Գ-3", IF(AB229=0,3.21,IF(AB229=1,3.31,IF(AB229=2,3.42,IF(AB229=3,3.53,IF(OR(AB229=5,AB229=4),3.64,IF(OR(AB229=6,AB229=7),3.76,IF(OR(AB229=8,AB229=9),3.88,IF(OR(AB229=10,AB229=11,AB229=12),4.01,IF(OR(AB229=13,AB229=14,AB229=15),4.13,IF(OR(AB229=16,AB229=17,AB229=18),4.27,4.4)))))))))), IF(AG229="Ա-1", IF(AB229=0,2.66,IF(AB229=1,2.75,IF(AB229=2,2.83,IF(AB229=3,2.92,IF(OR(AB229=5,AB229=4),3.02,IF(OR(AB229=6,AB229=7),3.11,IF(OR(AB229=8,AB229=9),3.21,IF(OR(AB229=10,AB229=11,AB229=12),3.31,IF(OR(AB229=13,AB229=14,AB229=15),3.42,IF(OR(AB229=16,AB229=17,AB229=18),3.53,3.64)))))))))), IF(AG229="Ա-2", IF(AB229=0,2.28,IF(AB229=1,2.35,IF(AB229=2,2.43,IF(AB229=3,2.5,IF(OR(AB229=5,AB229=4),2.58,IF(OR(AB229=6,AB229=7),2.66,IF(OR(AB229=8,AB229=9),2.75,IF(OR(AB229=10,AB229=11,AB229=12),2.83,IF(OR(AB229=13,AB229=14,AB229=15),2.92,IF(OR(AB229=16,AB229=17,AB229=18),3.01,3.11)))))))))),IF(AG229="Ա-3", IF(AB229=0,1.96,IF(AB229=1,2.02,IF(AB229=2,2.08,IF(AB229=3,2.15,IF(OR(AB229=5,AB229=4),2.21,IF(OR(AB229=6,AB229=7),2.28,IF(OR(AB229=8,AB229=9),2.35,IF(OR(AB229=10,AB229=11,AB229=12),2.42,IF(OR(AB229=13,AB229=14,AB229=15),2.5,IF(OR(AB229=16,AB229=17,AB229=18),2.58,2.66)))))))))), IF(AG229="Կ-1", IF(AB229=0,1.68,IF(AB229=1,1.73,IF(AB229=2,1.79,IF(AB229=3,1.84,IF(OR(AB229=5,AB229=4),1.9,IF(OR(AB229=6,AB229=7),1.96,IF(OR(AB229=8,AB229=9),2.02,IF(OR(AB229=10,AB229=11,AB229=12),2.08,IF(OR(AB229=13,AB229=14,AB229=15),2.14,IF(OR(AB229=16,AB229=17,AB229=18),2.21,2.28)))))))))), IF(AG229="Կ-2", IF(AB229=0,1.45,IF(AB229=1,1.49,IF(AB229=2,1.54,IF(AB229=3,1.59,IF(OR(AB229=5,AB229=4),1.63,IF(OR(AB229=6,AB229=7),1.68,IF(OR(AB229=8,AB229=9),1.73,IF(OR(AB229=10,AB229=11,AB229=12),1.79,IF(OR(AB229=13,AB229=14,AB229=15),1.84,IF(OR(AB229=16,AB229=17,AB229=18),1.9,1.95)))))))))),IF(AG229="Կ-3", IF(AB229=0,1.25,IF(AB229=1,1.29,IF(AB229=2,1.33,IF(AB229=3,1.37,IF(OR(AB229=5,AB229=4),1.41,IF(OR(AB229=6,AB229=7),1.45,IF(OR(AB229=8,AB229=9),1.49,IF(OR(AB229=10,AB229=11,AB229=12),1.54,IF(OR(AB229=13,AB229=14,AB229=15),1.58,IF(OR(AB229=16,AB229=17,AB229=18),1.63,1.68)))))))))), "Error"))))))))))))</f>
        <v>1.9</v>
      </c>
      <c r="AD229" s="456">
        <v>83200</v>
      </c>
      <c r="AE229" s="456"/>
      <c r="AF229" s="456"/>
      <c r="AG229" s="589" t="str">
        <f>+W229</f>
        <v>Կ-1</v>
      </c>
      <c r="AH229" s="456">
        <f>AD229*AC229</f>
        <v>158080</v>
      </c>
      <c r="AI229" s="590">
        <f>AH229+AE229+AF229</f>
        <v>158080</v>
      </c>
      <c r="AJ229" s="590">
        <f>+AI229*13</f>
        <v>2055040</v>
      </c>
      <c r="AK229" s="592">
        <f>+AA229</f>
        <v>1</v>
      </c>
      <c r="AL229" s="592">
        <f>+AB229+1</f>
        <v>5</v>
      </c>
      <c r="AM229" s="588">
        <f>IF(AK229&lt;1,0,IF(AQ229="Բ-1",IF(AL229=0,6.94,IF(AL229=1,7.17,IF(AL229=2,7.41,IF(AL229=3,7.66,IF(OR(AL229=5,AL229=4),7.92,IF(OR(AL229=6,AL229=7),8.18,IF(OR(AL229=8,AL229=9),8.46,IF(OR(AL229=10,AL229=11,AL229=12),8.74,IF(OR(AL229=13,AL229=14,AL229=15),9.03,IF(OR(AL229=16,AL229=17,AL229=18),9.33,9.65)))))))))),IF(AQ229="Բ-2", IF(AL229=0,5.71,IF(AL229=1,5.89,IF(AL229=2,6.09,IF(AL229=3,6.29,IF(OR(AL229=5,AL229=4),6.5,IF(OR(AL229=6,AL229=7),6.72,IF(OR(AL229=8,AL229=9),6.94,IF(OR(AL229=10,AL229=11,AL229=12),7.17,IF(OR(AL229=13,AL229=14,AL229=15),7.41,IF(OR(AL229=16,AL229=17,AL229=18),7.65,7.91)))))))))), IF(AQ229="Գ-1", IF(AL229=0,4.7,IF(AL229=1,4.86,IF(AL229=2,5.01,IF(AL229=3,5.18,IF(OR(AL229=5,AL229=4),5.35,IF(OR(AL229=6,AL229=7),5.52,IF(OR(AL229=8,AL229=9),5.71,IF(OR(AL229=10,AL229=11,AL229=12),5.89,IF(OR(AL229=13,AL229=14,AL229=15),6.09,IF(OR(AL229=16,AL229=17,AL229=18),6.29,6.49)))))))))), IF(AQ229="Գ-2", IF(AL229=0,3.88,IF(AL229=1,4.01,IF(AL229=2,4.14,IF(AL229=3,4.27,IF(OR(AL229=5,AL229=4),4.41,IF(OR(AL229=6,AL229=7),4.55,IF(OR(AL229=8,AL229=9),4.7,IF(OR(AL229=10,AL229=11,AL229=12),4.85,IF(OR(AL229=13,AL229=14,AL229=15),5.01,IF(OR(AL229=16,AL229=17,AL229=18),5.17,5.34)))))))))), IF(AQ229="Գ-3", IF(AL229=0,3.21,IF(AL229=1,3.31,IF(AL229=2,3.42,IF(AL229=3,3.53,IF(OR(AL229=5,AL229=4),3.64,IF(OR(AL229=6,AL229=7),3.76,IF(OR(AL229=8,AL229=9),3.88,IF(OR(AL229=10,AL229=11,AL229=12),4.01,IF(OR(AL229=13,AL229=14,AL229=15),4.13,IF(OR(AL229=16,AL229=17,AL229=18),4.27,4.4)))))))))), IF(AQ229="Ա-1", IF(AL229=0,2.66,IF(AL229=1,2.75,IF(AL229=2,2.83,IF(AL229=3,2.92,IF(OR(AL229=5,AL229=4),3.02,IF(OR(AL229=6,AL229=7),3.11,IF(OR(AL229=8,AL229=9),3.21,IF(OR(AL229=10,AL229=11,AL229=12),3.31,IF(OR(AL229=13,AL229=14,AL229=15),3.42,IF(OR(AL229=16,AL229=17,AL229=18),3.53,3.64)))))))))), IF(AQ229="Ա-2", IF(AL229=0,2.28,IF(AL229=1,2.35,IF(AL229=2,2.43,IF(AL229=3,2.5,IF(OR(AL229=5,AL229=4),2.58,IF(OR(AL229=6,AL229=7),2.66,IF(OR(AL229=8,AL229=9),2.75,IF(OR(AL229=10,AL229=11,AL229=12),2.83,IF(OR(AL229=13,AL229=14,AL229=15),2.92,IF(OR(AL229=16,AL229=17,AL229=18),3.01,3.11)))))))))),IF(AQ229="Ա-3", IF(AL229=0,1.96,IF(AL229=1,2.02,IF(AL229=2,2.08,IF(AL229=3,2.15,IF(OR(AL229=5,AL229=4),2.21,IF(OR(AL229=6,AL229=7),2.28,IF(OR(AL229=8,AL229=9),2.35,IF(OR(AL229=10,AL229=11,AL229=12),2.42,IF(OR(AL229=13,AL229=14,AL229=15),2.5,IF(OR(AL229=16,AL229=17,AL229=18),2.58,2.66)))))))))), IF(AQ229="Կ-1", IF(AL229=0,1.68,IF(AL229=1,1.73,IF(AL229=2,1.79,IF(AL229=3,1.84,IF(OR(AL229=5,AL229=4),1.9,IF(OR(AL229=6,AL229=7),1.96,IF(OR(AL229=8,AL229=9),2.02,IF(OR(AL229=10,AL229=11,AL229=12),2.08,IF(OR(AL229=13,AL229=14,AL229=15),2.14,IF(OR(AL229=16,AL229=17,AL229=18),2.21,2.28)))))))))), IF(AQ229="Կ-2", IF(AL229=0,1.45,IF(AL229=1,1.49,IF(AL229=2,1.54,IF(AL229=3,1.59,IF(OR(AL229=5,AL229=4),1.63,IF(OR(AL229=6,AL229=7),1.68,IF(OR(AL229=8,AL229=9),1.73,IF(OR(AL229=10,AL229=11,AL229=12),1.79,IF(OR(AL229=13,AL229=14,AL229=15),1.84,IF(OR(AL229=16,AL229=17,AL229=18),1.9,1.95)))))))))),IF(AQ229="Կ-3", IF(AL229=0,1.25,IF(AL229=1,1.29,IF(AL229=2,1.33,IF(AL229=3,1.37,IF(OR(AL229=5,AL229=4),1.41,IF(OR(AL229=6,AL229=7),1.45,IF(OR(AL229=8,AL229=9),1.49,IF(OR(AL229=10,AL229=11,AL229=12),1.54,IF(OR(AL229=13,AL229=14,AL229=15),1.58,IF(OR(AL229=16,AL229=17,AL229=18),1.63,1.68)))))))))), "Error"))))))))))))</f>
        <v>1.9</v>
      </c>
      <c r="AN229" s="456">
        <v>83200</v>
      </c>
      <c r="AO229" s="456"/>
      <c r="AP229" s="456"/>
      <c r="AQ229" s="589" t="str">
        <f>+AG229</f>
        <v>Կ-1</v>
      </c>
      <c r="AR229" s="456">
        <f>AN229*AM229</f>
        <v>158080</v>
      </c>
      <c r="AS229" s="590">
        <f>AR229+AO229+AP229</f>
        <v>158080</v>
      </c>
      <c r="AT229" s="590">
        <f>+AS229*13</f>
        <v>2055040</v>
      </c>
    </row>
    <row r="230" spans="2:46" s="587" customFormat="1" ht="13.5">
      <c r="B230" s="816">
        <v>15</v>
      </c>
      <c r="C230" s="858" t="s">
        <v>568</v>
      </c>
      <c r="D230" s="794" t="s">
        <v>1960</v>
      </c>
      <c r="E230" s="796">
        <v>1993</v>
      </c>
      <c r="F230" s="795" t="s">
        <v>222</v>
      </c>
      <c r="G230" s="820">
        <v>1</v>
      </c>
      <c r="H230" s="822">
        <v>11</v>
      </c>
      <c r="I230" s="821">
        <f>IF(G230&lt;1,0,IF(M230="Բ-1",IF(H230=0,6.94,IF(H230=1,7.17,IF(H230=2,7.41,IF(H230=3,7.66,IF(OR(H230=5,H230=4),7.92,IF(OR(H230=6,H230=7),8.18,IF(OR(H230=8,H230=9),8.46,IF(OR(H230=10,H230=11,H230=12),8.74,IF(OR(H230=13,H230=14,H230=15),9.03,IF(OR(H230=16,H230=17,H230=18),9.33,9.65)))))))))),IF(M230="Բ-2", IF(H230=0,5.71,IF(H230=1,5.89,IF(H230=2,6.09,IF(H230=3,6.29,IF(OR(H230=5,H230=4),6.5,IF(OR(H230=6,H230=7),6.72,IF(OR(H230=8,H230=9),6.94,IF(OR(H230=10,H230=11,H230=12),7.17,IF(OR(H230=13,H230=14,H230=15),7.41,IF(OR(H230=16,H230=17,H230=18),7.65,7.91)))))))))), IF(M230="Գ-1", IF(H230=0,4.7,IF(H230=1,4.86,IF(H230=2,5.01,IF(H230=3,5.18,IF(OR(H230=5,H230=4),5.35,IF(OR(H230=6,H230=7),5.52,IF(OR(H230=8,H230=9),5.71,IF(OR(H230=10,H230=11,H230=12),5.89,IF(OR(H230=13,H230=14,H230=15),6.09,IF(OR(H230=16,H230=17,H230=18),6.29,6.49)))))))))), IF(M230="Գ-2", IF(H230=0,3.88,IF(H230=1,4.01,IF(H230=2,4.14,IF(H230=3,4.27,IF(OR(H230=5,H230=4),4.41,IF(OR(H230=6,H230=7),4.55,IF(OR(H230=8,H230=9),4.7,IF(OR(H230=10,H230=11,H230=12),4.85,IF(OR(H230=13,H230=14,H230=15),5.01,IF(OR(H230=16,H230=17,H230=18),5.17,5.34)))))))))), IF(M230="Գ-3", IF(H230=0,3.21,IF(H230=1,3.31,IF(H230=2,3.42,IF(H230=3,3.53,IF(OR(H230=5,H230=4),3.64,IF(OR(H230=6,H230=7),3.76,IF(OR(H230=8,H230=9),3.88,IF(OR(H230=10,H230=11,H230=12),4.01,IF(OR(H230=13,H230=14,H230=15),4.13,IF(OR(H230=16,H230=17,H230=18),4.27,4.4)))))))))), IF(M230="Ա-1", IF(H230=0,2.66,IF(H230=1,2.75,IF(H230=2,2.83,IF(H230=3,2.92,IF(OR(H230=5,H230=4),3.02,IF(OR(H230=6,H230=7),3.11,IF(OR(H230=8,H230=9),3.21,IF(OR(H230=10,H230=11,H230=12),3.31,IF(OR(H230=13,H230=14,H230=15),3.42,IF(OR(H230=16,H230=17,H230=18),3.53,3.64)))))))))), IF(M230="Ա-2", IF(H230=0,2.28,IF(H230=1,2.35,IF(H230=2,2.43,IF(H230=3,2.5,IF(OR(H230=5,H230=4),2.58,IF(OR(H230=6,H230=7),2.66,IF(OR(H230=8,H230=9),2.75,IF(OR(H230=10,H230=11,H230=12),2.83,IF(OR(H230=13,H230=14,H230=15),2.92,IF(OR(H230=16,H230=17,H230=18),3.01,3.11)))))))))),IF(M230="Ա-3", IF(H230=0,1.96,IF(H230=1,2.02,IF(H230=2,2.08,IF(H230=3,2.15,IF(OR(H230=5,H230=4),2.21,IF(OR(H230=6,H230=7),2.28,IF(OR(H230=8,H230=9),2.35,IF(OR(H230=10,H230=11,H230=12),2.42,IF(OR(H230=13,H230=14,H230=15),2.5,IF(OR(H230=16,H230=17,H230=18),2.58,2.66)))))))))), IF(M230="Կ-1", IF(H230=0,1.68,IF(H230=1,1.73,IF(H230=2,1.79,IF(H230=3,1.84,IF(OR(H230=5,H230=4),1.9,IF(OR(H230=6,H230=7),1.96,IF(OR(H230=8,H230=9),2.02,IF(OR(H230=10,H230=11,H230=12),2.08,IF(OR(H230=13,H230=14,H230=15),2.14,IF(OR(H230=16,H230=17,H230=18),2.21,2.28)))))))))), IF(M230="Կ-2", IF(H230=0,1.45,IF(H230=1,1.49,IF(H230=2,1.54,IF(H230=3,1.59,IF(OR(H230=5,H230=4),1.63,IF(OR(H230=6,H230=7),1.68,IF(OR(H230=8,H230=9),1.73,IF(OR(H230=10,H230=11,H230=12),1.79,IF(OR(H230=13,H230=14,H230=15),1.84,IF(OR(H230=16,H230=17,H230=18),1.9,1.95)))))))))),IF(M230="Կ-3", IF(H230=0,1.25,IF(H230=1,1.29,IF(H230=2,1.33,IF(H230=3,1.37,IF(OR(H230=5,H230=4),1.41,IF(OR(H230=6,H230=7),1.45,IF(OR(H230=8,H230=9),1.49,IF(OR(H230=10,H230=11,H230=12),1.54,IF(OR(H230=13,H230=14,H230=15),1.58,IF(OR(H230=16,H230=17,H230=18),1.63,1.68)))))))))), "Error"))))))))))))</f>
        <v>2.08</v>
      </c>
      <c r="J230" s="799">
        <v>83200</v>
      </c>
      <c r="K230" s="799"/>
      <c r="L230" s="799"/>
      <c r="M230" s="822" t="s">
        <v>86</v>
      </c>
      <c r="N230" s="799">
        <f>J230*I230</f>
        <v>173056</v>
      </c>
      <c r="O230" s="823">
        <f>I230*J230+K230+L230</f>
        <v>173056</v>
      </c>
      <c r="P230" s="823">
        <f>+O230*13</f>
        <v>2249728</v>
      </c>
      <c r="Q230" s="592">
        <f>+G230</f>
        <v>1</v>
      </c>
      <c r="R230" s="592">
        <f>+H230+1</f>
        <v>12</v>
      </c>
      <c r="S230" s="588">
        <f>IF(Q230&lt;1,0,IF(W230="Բ-1",IF(R230=0,6.94,IF(R230=1,7.17,IF(R230=2,7.41,IF(R230=3,7.66,IF(OR(R230=5,R230=4),7.92,IF(OR(R230=6,R230=7),8.18,IF(OR(R230=8,R230=9),8.46,IF(OR(R230=10,R230=11,R230=12),8.74,IF(OR(R230=13,R230=14,R230=15),9.03,IF(OR(R230=16,R230=17,R230=18),9.33,9.65)))))))))),IF(W230="Բ-2", IF(R230=0,5.71,IF(R230=1,5.89,IF(R230=2,6.09,IF(R230=3,6.29,IF(OR(R230=5,R230=4),6.5,IF(OR(R230=6,R230=7),6.72,IF(OR(R230=8,R230=9),6.94,IF(OR(R230=10,R230=11,R230=12),7.17,IF(OR(R230=13,R230=14,R230=15),7.41,IF(OR(R230=16,R230=17,R230=18),7.65,7.91)))))))))), IF(W230="Գ-1", IF(R230=0,4.7,IF(R230=1,4.86,IF(R230=2,5.01,IF(R230=3,5.18,IF(OR(R230=5,R230=4),5.35,IF(OR(R230=6,R230=7),5.52,IF(OR(R230=8,R230=9),5.71,IF(OR(R230=10,R230=11,R230=12),5.89,IF(OR(R230=13,R230=14,R230=15),6.09,IF(OR(R230=16,R230=17,R230=18),6.29,6.49)))))))))), IF(W230="Գ-2", IF(R230=0,3.88,IF(R230=1,4.01,IF(R230=2,4.14,IF(R230=3,4.27,IF(OR(R230=5,R230=4),4.41,IF(OR(R230=6,R230=7),4.55,IF(OR(R230=8,R230=9),4.7,IF(OR(R230=10,R230=11,R230=12),4.85,IF(OR(R230=13,R230=14,R230=15),5.01,IF(OR(R230=16,R230=17,R230=18),5.17,5.34)))))))))), IF(W230="Գ-3", IF(R230=0,3.21,IF(R230=1,3.31,IF(R230=2,3.42,IF(R230=3,3.53,IF(OR(R230=5,R230=4),3.64,IF(OR(R230=6,R230=7),3.76,IF(OR(R230=8,R230=9),3.88,IF(OR(R230=10,R230=11,R230=12),4.01,IF(OR(R230=13,R230=14,R230=15),4.13,IF(OR(R230=16,R230=17,R230=18),4.27,4.4)))))))))), IF(W230="Ա-1", IF(R230=0,2.66,IF(R230=1,2.75,IF(R230=2,2.83,IF(R230=3,2.92,IF(OR(R230=5,R230=4),3.02,IF(OR(R230=6,R230=7),3.11,IF(OR(R230=8,R230=9),3.21,IF(OR(R230=10,R230=11,R230=12),3.31,IF(OR(R230=13,R230=14,R230=15),3.42,IF(OR(R230=16,R230=17,R230=18),3.53,3.64)))))))))), IF(W230="Ա-2", IF(R230=0,2.28,IF(R230=1,2.35,IF(R230=2,2.43,IF(R230=3,2.5,IF(OR(R230=5,R230=4),2.58,IF(OR(R230=6,R230=7),2.66,IF(OR(R230=8,R230=9),2.75,IF(OR(R230=10,R230=11,R230=12),2.83,IF(OR(R230=13,R230=14,R230=15),2.92,IF(OR(R230=16,R230=17,R230=18),3.01,3.11)))))))))),IF(W230="Ա-3", IF(R230=0,1.96,IF(R230=1,2.02,IF(R230=2,2.08,IF(R230=3,2.15,IF(OR(R230=5,R230=4),2.21,IF(OR(R230=6,R230=7),2.28,IF(OR(R230=8,R230=9),2.35,IF(OR(R230=10,R230=11,R230=12),2.42,IF(OR(R230=13,R230=14,R230=15),2.5,IF(OR(R230=16,R230=17,R230=18),2.58,2.66)))))))))), IF(W230="Կ-1", IF(R230=0,1.68,IF(R230=1,1.73,IF(R230=2,1.79,IF(R230=3,1.84,IF(OR(R230=5,R230=4),1.9,IF(OR(R230=6,R230=7),1.96,IF(OR(R230=8,R230=9),2.02,IF(OR(R230=10,R230=11,R230=12),2.08,IF(OR(R230=13,R230=14,R230=15),2.14,IF(OR(R230=16,R230=17,R230=18),2.21,2.28)))))))))), IF(W230="Կ-2", IF(R230=0,1.45,IF(R230=1,1.49,IF(R230=2,1.54,IF(R230=3,1.59,IF(OR(R230=5,R230=4),1.63,IF(OR(R230=6,R230=7),1.68,IF(OR(R230=8,R230=9),1.73,IF(OR(R230=10,R230=11,R230=12),1.79,IF(OR(R230=13,R230=14,R230=15),1.84,IF(OR(R230=16,R230=17,R230=18),1.9,1.95)))))))))),IF(W230="Կ-3", IF(R230=0,1.25,IF(R230=1,1.29,IF(R230=2,1.33,IF(R230=3,1.37,IF(OR(R230=5,R230=4),1.41,IF(OR(R230=6,R230=7),1.45,IF(OR(R230=8,R230=9),1.49,IF(OR(R230=10,R230=11,R230=12),1.54,IF(OR(R230=13,R230=14,R230=15),1.58,IF(OR(R230=16,R230=17,R230=18),1.63,1.68)))))))))), "Error"))))))))))))</f>
        <v>2.08</v>
      </c>
      <c r="T230" s="456">
        <v>83200</v>
      </c>
      <c r="U230" s="456"/>
      <c r="V230" s="456"/>
      <c r="W230" s="589" t="str">
        <f>+M230</f>
        <v>Կ-1</v>
      </c>
      <c r="X230" s="456">
        <f>T230*S230</f>
        <v>173056</v>
      </c>
      <c r="Y230" s="590">
        <f>+U230+V230+X230</f>
        <v>173056</v>
      </c>
      <c r="Z230" s="590">
        <f>+Y230*13</f>
        <v>2249728</v>
      </c>
      <c r="AA230" s="592">
        <f>+Q230</f>
        <v>1</v>
      </c>
      <c r="AB230" s="592">
        <f>+R230+1</f>
        <v>13</v>
      </c>
      <c r="AC230" s="588">
        <f>IF(AA230&lt;1,0,IF(AG230="Բ-1",IF(AB230=0,6.94,IF(AB230=1,7.17,IF(AB230=2,7.41,IF(AB230=3,7.66,IF(OR(AB230=5,AB230=4),7.92,IF(OR(AB230=6,AB230=7),8.18,IF(OR(AB230=8,AB230=9),8.46,IF(OR(AB230=10,AB230=11,AB230=12),8.74,IF(OR(AB230=13,AB230=14,AB230=15),9.03,IF(OR(AB230=16,AB230=17,AB230=18),9.33,9.65)))))))))),IF(AG230="Բ-2", IF(AB230=0,5.71,IF(AB230=1,5.89,IF(AB230=2,6.09,IF(AB230=3,6.29,IF(OR(AB230=5,AB230=4),6.5,IF(OR(AB230=6,AB230=7),6.72,IF(OR(AB230=8,AB230=9),6.94,IF(OR(AB230=10,AB230=11,AB230=12),7.17,IF(OR(AB230=13,AB230=14,AB230=15),7.41,IF(OR(AB230=16,AB230=17,AB230=18),7.65,7.91)))))))))), IF(AG230="Գ-1", IF(AB230=0,4.7,IF(AB230=1,4.86,IF(AB230=2,5.01,IF(AB230=3,5.18,IF(OR(AB230=5,AB230=4),5.35,IF(OR(AB230=6,AB230=7),5.52,IF(OR(AB230=8,AB230=9),5.71,IF(OR(AB230=10,AB230=11,AB230=12),5.89,IF(OR(AB230=13,AB230=14,AB230=15),6.09,IF(OR(AB230=16,AB230=17,AB230=18),6.29,6.49)))))))))), IF(AG230="Գ-2", IF(AB230=0,3.88,IF(AB230=1,4.01,IF(AB230=2,4.14,IF(AB230=3,4.27,IF(OR(AB230=5,AB230=4),4.41,IF(OR(AB230=6,AB230=7),4.55,IF(OR(AB230=8,AB230=9),4.7,IF(OR(AB230=10,AB230=11,AB230=12),4.85,IF(OR(AB230=13,AB230=14,AB230=15),5.01,IF(OR(AB230=16,AB230=17,AB230=18),5.17,5.34)))))))))), IF(AG230="Գ-3", IF(AB230=0,3.21,IF(AB230=1,3.31,IF(AB230=2,3.42,IF(AB230=3,3.53,IF(OR(AB230=5,AB230=4),3.64,IF(OR(AB230=6,AB230=7),3.76,IF(OR(AB230=8,AB230=9),3.88,IF(OR(AB230=10,AB230=11,AB230=12),4.01,IF(OR(AB230=13,AB230=14,AB230=15),4.13,IF(OR(AB230=16,AB230=17,AB230=18),4.27,4.4)))))))))), IF(AG230="Ա-1", IF(AB230=0,2.66,IF(AB230=1,2.75,IF(AB230=2,2.83,IF(AB230=3,2.92,IF(OR(AB230=5,AB230=4),3.02,IF(OR(AB230=6,AB230=7),3.11,IF(OR(AB230=8,AB230=9),3.21,IF(OR(AB230=10,AB230=11,AB230=12),3.31,IF(OR(AB230=13,AB230=14,AB230=15),3.42,IF(OR(AB230=16,AB230=17,AB230=18),3.53,3.64)))))))))), IF(AG230="Ա-2", IF(AB230=0,2.28,IF(AB230=1,2.35,IF(AB230=2,2.43,IF(AB230=3,2.5,IF(OR(AB230=5,AB230=4),2.58,IF(OR(AB230=6,AB230=7),2.66,IF(OR(AB230=8,AB230=9),2.75,IF(OR(AB230=10,AB230=11,AB230=12),2.83,IF(OR(AB230=13,AB230=14,AB230=15),2.92,IF(OR(AB230=16,AB230=17,AB230=18),3.01,3.11)))))))))),IF(AG230="Ա-3", IF(AB230=0,1.96,IF(AB230=1,2.02,IF(AB230=2,2.08,IF(AB230=3,2.15,IF(OR(AB230=5,AB230=4),2.21,IF(OR(AB230=6,AB230=7),2.28,IF(OR(AB230=8,AB230=9),2.35,IF(OR(AB230=10,AB230=11,AB230=12),2.42,IF(OR(AB230=13,AB230=14,AB230=15),2.5,IF(OR(AB230=16,AB230=17,AB230=18),2.58,2.66)))))))))), IF(AG230="Կ-1", IF(AB230=0,1.68,IF(AB230=1,1.73,IF(AB230=2,1.79,IF(AB230=3,1.84,IF(OR(AB230=5,AB230=4),1.9,IF(OR(AB230=6,AB230=7),1.96,IF(OR(AB230=8,AB230=9),2.02,IF(OR(AB230=10,AB230=11,AB230=12),2.08,IF(OR(AB230=13,AB230=14,AB230=15),2.14,IF(OR(AB230=16,AB230=17,AB230=18),2.21,2.28)))))))))), IF(AG230="Կ-2", IF(AB230=0,1.45,IF(AB230=1,1.49,IF(AB230=2,1.54,IF(AB230=3,1.59,IF(OR(AB230=5,AB230=4),1.63,IF(OR(AB230=6,AB230=7),1.68,IF(OR(AB230=8,AB230=9),1.73,IF(OR(AB230=10,AB230=11,AB230=12),1.79,IF(OR(AB230=13,AB230=14,AB230=15),1.84,IF(OR(AB230=16,AB230=17,AB230=18),1.9,1.95)))))))))),IF(AG230="Կ-3", IF(AB230=0,1.25,IF(AB230=1,1.29,IF(AB230=2,1.33,IF(AB230=3,1.37,IF(OR(AB230=5,AB230=4),1.41,IF(OR(AB230=6,AB230=7),1.45,IF(OR(AB230=8,AB230=9),1.49,IF(OR(AB230=10,AB230=11,AB230=12),1.54,IF(OR(AB230=13,AB230=14,AB230=15),1.58,IF(OR(AB230=16,AB230=17,AB230=18),1.63,1.68)))))))))), "Error"))))))))))))</f>
        <v>2.14</v>
      </c>
      <c r="AD230" s="456">
        <v>83200</v>
      </c>
      <c r="AE230" s="456"/>
      <c r="AF230" s="456"/>
      <c r="AG230" s="589" t="str">
        <f>+W230</f>
        <v>Կ-1</v>
      </c>
      <c r="AH230" s="456">
        <f>AD230*AC230</f>
        <v>178048</v>
      </c>
      <c r="AI230" s="590">
        <f>AH230+AE230+AF230</f>
        <v>178048</v>
      </c>
      <c r="AJ230" s="590">
        <f>+AI230*13</f>
        <v>2314624</v>
      </c>
      <c r="AK230" s="592">
        <f>+AA230</f>
        <v>1</v>
      </c>
      <c r="AL230" s="592">
        <f>+AB230+1</f>
        <v>14</v>
      </c>
      <c r="AM230" s="588">
        <f>IF(AK230&lt;1,0,IF(AQ230="Բ-1",IF(AL230=0,6.94,IF(AL230=1,7.17,IF(AL230=2,7.41,IF(AL230=3,7.66,IF(OR(AL230=5,AL230=4),7.92,IF(OR(AL230=6,AL230=7),8.18,IF(OR(AL230=8,AL230=9),8.46,IF(OR(AL230=10,AL230=11,AL230=12),8.74,IF(OR(AL230=13,AL230=14,AL230=15),9.03,IF(OR(AL230=16,AL230=17,AL230=18),9.33,9.65)))))))))),IF(AQ230="Բ-2", IF(AL230=0,5.71,IF(AL230=1,5.89,IF(AL230=2,6.09,IF(AL230=3,6.29,IF(OR(AL230=5,AL230=4),6.5,IF(OR(AL230=6,AL230=7),6.72,IF(OR(AL230=8,AL230=9),6.94,IF(OR(AL230=10,AL230=11,AL230=12),7.17,IF(OR(AL230=13,AL230=14,AL230=15),7.41,IF(OR(AL230=16,AL230=17,AL230=18),7.65,7.91)))))))))), IF(AQ230="Գ-1", IF(AL230=0,4.7,IF(AL230=1,4.86,IF(AL230=2,5.01,IF(AL230=3,5.18,IF(OR(AL230=5,AL230=4),5.35,IF(OR(AL230=6,AL230=7),5.52,IF(OR(AL230=8,AL230=9),5.71,IF(OR(AL230=10,AL230=11,AL230=12),5.89,IF(OR(AL230=13,AL230=14,AL230=15),6.09,IF(OR(AL230=16,AL230=17,AL230=18),6.29,6.49)))))))))), IF(AQ230="Գ-2", IF(AL230=0,3.88,IF(AL230=1,4.01,IF(AL230=2,4.14,IF(AL230=3,4.27,IF(OR(AL230=5,AL230=4),4.41,IF(OR(AL230=6,AL230=7),4.55,IF(OR(AL230=8,AL230=9),4.7,IF(OR(AL230=10,AL230=11,AL230=12),4.85,IF(OR(AL230=13,AL230=14,AL230=15),5.01,IF(OR(AL230=16,AL230=17,AL230=18),5.17,5.34)))))))))), IF(AQ230="Գ-3", IF(AL230=0,3.21,IF(AL230=1,3.31,IF(AL230=2,3.42,IF(AL230=3,3.53,IF(OR(AL230=5,AL230=4),3.64,IF(OR(AL230=6,AL230=7),3.76,IF(OR(AL230=8,AL230=9),3.88,IF(OR(AL230=10,AL230=11,AL230=12),4.01,IF(OR(AL230=13,AL230=14,AL230=15),4.13,IF(OR(AL230=16,AL230=17,AL230=18),4.27,4.4)))))))))), IF(AQ230="Ա-1", IF(AL230=0,2.66,IF(AL230=1,2.75,IF(AL230=2,2.83,IF(AL230=3,2.92,IF(OR(AL230=5,AL230=4),3.02,IF(OR(AL230=6,AL230=7),3.11,IF(OR(AL230=8,AL230=9),3.21,IF(OR(AL230=10,AL230=11,AL230=12),3.31,IF(OR(AL230=13,AL230=14,AL230=15),3.42,IF(OR(AL230=16,AL230=17,AL230=18),3.53,3.64)))))))))), IF(AQ230="Ա-2", IF(AL230=0,2.28,IF(AL230=1,2.35,IF(AL230=2,2.43,IF(AL230=3,2.5,IF(OR(AL230=5,AL230=4),2.58,IF(OR(AL230=6,AL230=7),2.66,IF(OR(AL230=8,AL230=9),2.75,IF(OR(AL230=10,AL230=11,AL230=12),2.83,IF(OR(AL230=13,AL230=14,AL230=15),2.92,IF(OR(AL230=16,AL230=17,AL230=18),3.01,3.11)))))))))),IF(AQ230="Ա-3", IF(AL230=0,1.96,IF(AL230=1,2.02,IF(AL230=2,2.08,IF(AL230=3,2.15,IF(OR(AL230=5,AL230=4),2.21,IF(OR(AL230=6,AL230=7),2.28,IF(OR(AL230=8,AL230=9),2.35,IF(OR(AL230=10,AL230=11,AL230=12),2.42,IF(OR(AL230=13,AL230=14,AL230=15),2.5,IF(OR(AL230=16,AL230=17,AL230=18),2.58,2.66)))))))))), IF(AQ230="Կ-1", IF(AL230=0,1.68,IF(AL230=1,1.73,IF(AL230=2,1.79,IF(AL230=3,1.84,IF(OR(AL230=5,AL230=4),1.9,IF(OR(AL230=6,AL230=7),1.96,IF(OR(AL230=8,AL230=9),2.02,IF(OR(AL230=10,AL230=11,AL230=12),2.08,IF(OR(AL230=13,AL230=14,AL230=15),2.14,IF(OR(AL230=16,AL230=17,AL230=18),2.21,2.28)))))))))), IF(AQ230="Կ-2", IF(AL230=0,1.45,IF(AL230=1,1.49,IF(AL230=2,1.54,IF(AL230=3,1.59,IF(OR(AL230=5,AL230=4),1.63,IF(OR(AL230=6,AL230=7),1.68,IF(OR(AL230=8,AL230=9),1.73,IF(OR(AL230=10,AL230=11,AL230=12),1.79,IF(OR(AL230=13,AL230=14,AL230=15),1.84,IF(OR(AL230=16,AL230=17,AL230=18),1.9,1.95)))))))))),IF(AQ230="Կ-3", IF(AL230=0,1.25,IF(AL230=1,1.29,IF(AL230=2,1.33,IF(AL230=3,1.37,IF(OR(AL230=5,AL230=4),1.41,IF(OR(AL230=6,AL230=7),1.45,IF(OR(AL230=8,AL230=9),1.49,IF(OR(AL230=10,AL230=11,AL230=12),1.54,IF(OR(AL230=13,AL230=14,AL230=15),1.58,IF(OR(AL230=16,AL230=17,AL230=18),1.63,1.68)))))))))), "Error"))))))))))))</f>
        <v>2.14</v>
      </c>
      <c r="AN230" s="456">
        <v>83200</v>
      </c>
      <c r="AO230" s="456"/>
      <c r="AP230" s="456"/>
      <c r="AQ230" s="589" t="str">
        <f>+AG230</f>
        <v>Կ-1</v>
      </c>
      <c r="AR230" s="456">
        <f>AN230*AM230</f>
        <v>178048</v>
      </c>
      <c r="AS230" s="590">
        <f>AR230+AO230+AP230</f>
        <v>178048</v>
      </c>
      <c r="AT230" s="590">
        <f>+AS230*13</f>
        <v>2314624</v>
      </c>
    </row>
    <row r="231" spans="2:46" s="587" customFormat="1" ht="13.5">
      <c r="B231" s="816">
        <v>16</v>
      </c>
      <c r="C231" s="857" t="s">
        <v>1194</v>
      </c>
      <c r="D231" s="794" t="s">
        <v>1960</v>
      </c>
      <c r="E231" s="796">
        <v>1976</v>
      </c>
      <c r="F231" s="795" t="s">
        <v>222</v>
      </c>
      <c r="G231" s="820">
        <v>1</v>
      </c>
      <c r="H231" s="822">
        <v>6</v>
      </c>
      <c r="I231" s="821">
        <f>IF(G231&lt;1,0,IF(M231="Բ-1",IF(H231=0,6.94,IF(H231=1,7.17,IF(H231=2,7.41,IF(H231=3,7.66,IF(OR(H231=5,H231=4),7.92,IF(OR(H231=6,H231=7),8.18,IF(OR(H231=8,H231=9),8.46,IF(OR(H231=10,H231=11,H231=12),8.74,IF(OR(H231=13,H231=14,H231=15),9.03,IF(OR(H231=16,H231=17,H231=18),9.33,9.65)))))))))),IF(M231="Բ-2", IF(H231=0,5.71,IF(H231=1,5.89,IF(H231=2,6.09,IF(H231=3,6.29,IF(OR(H231=5,H231=4),6.5,IF(OR(H231=6,H231=7),6.72,IF(OR(H231=8,H231=9),6.94,IF(OR(H231=10,H231=11,H231=12),7.17,IF(OR(H231=13,H231=14,H231=15),7.41,IF(OR(H231=16,H231=17,H231=18),7.65,7.91)))))))))), IF(M231="Գ-1", IF(H231=0,4.7,IF(H231=1,4.86,IF(H231=2,5.01,IF(H231=3,5.18,IF(OR(H231=5,H231=4),5.35,IF(OR(H231=6,H231=7),5.52,IF(OR(H231=8,H231=9),5.71,IF(OR(H231=10,H231=11,H231=12),5.89,IF(OR(H231=13,H231=14,H231=15),6.09,IF(OR(H231=16,H231=17,H231=18),6.29,6.49)))))))))), IF(M231="Գ-2", IF(H231=0,3.88,IF(H231=1,4.01,IF(H231=2,4.14,IF(H231=3,4.27,IF(OR(H231=5,H231=4),4.41,IF(OR(H231=6,H231=7),4.55,IF(OR(H231=8,H231=9),4.7,IF(OR(H231=10,H231=11,H231=12),4.85,IF(OR(H231=13,H231=14,H231=15),5.01,IF(OR(H231=16,H231=17,H231=18),5.17,5.34)))))))))), IF(M231="Գ-3", IF(H231=0,3.21,IF(H231=1,3.31,IF(H231=2,3.42,IF(H231=3,3.53,IF(OR(H231=5,H231=4),3.64,IF(OR(H231=6,H231=7),3.76,IF(OR(H231=8,H231=9),3.88,IF(OR(H231=10,H231=11,H231=12),4.01,IF(OR(H231=13,H231=14,H231=15),4.13,IF(OR(H231=16,H231=17,H231=18),4.27,4.4)))))))))), IF(M231="Ա-1", IF(H231=0,2.66,IF(H231=1,2.75,IF(H231=2,2.83,IF(H231=3,2.92,IF(OR(H231=5,H231=4),3.02,IF(OR(H231=6,H231=7),3.11,IF(OR(H231=8,H231=9),3.21,IF(OR(H231=10,H231=11,H231=12),3.31,IF(OR(H231=13,H231=14,H231=15),3.42,IF(OR(H231=16,H231=17,H231=18),3.53,3.64)))))))))), IF(M231="Ա-2", IF(H231=0,2.28,IF(H231=1,2.35,IF(H231=2,2.43,IF(H231=3,2.5,IF(OR(H231=5,H231=4),2.58,IF(OR(H231=6,H231=7),2.66,IF(OR(H231=8,H231=9),2.75,IF(OR(H231=10,H231=11,H231=12),2.83,IF(OR(H231=13,H231=14,H231=15),2.92,IF(OR(H231=16,H231=17,H231=18),3.01,3.11)))))))))),IF(M231="Ա-3", IF(H231=0,1.96,IF(H231=1,2.02,IF(H231=2,2.08,IF(H231=3,2.15,IF(OR(H231=5,H231=4),2.21,IF(OR(H231=6,H231=7),2.28,IF(OR(H231=8,H231=9),2.35,IF(OR(H231=10,H231=11,H231=12),2.42,IF(OR(H231=13,H231=14,H231=15),2.5,IF(OR(H231=16,H231=17,H231=18),2.58,2.66)))))))))), IF(M231="Կ-1", IF(H231=0,1.68,IF(H231=1,1.73,IF(H231=2,1.79,IF(H231=3,1.84,IF(OR(H231=5,H231=4),1.9,IF(OR(H231=6,H231=7),1.96,IF(OR(H231=8,H231=9),2.02,IF(OR(H231=10,H231=11,H231=12),2.08,IF(OR(H231=13,H231=14,H231=15),2.14,IF(OR(H231=16,H231=17,H231=18),2.21,2.28)))))))))), IF(M231="Կ-2", IF(H231=0,1.45,IF(H231=1,1.49,IF(H231=2,1.54,IF(H231=3,1.59,IF(OR(H231=5,H231=4),1.63,IF(OR(H231=6,H231=7),1.68,IF(OR(H231=8,H231=9),1.73,IF(OR(H231=10,H231=11,H231=12),1.79,IF(OR(H231=13,H231=14,H231=15),1.84,IF(OR(H231=16,H231=17,H231=18),1.9,1.95)))))))))),IF(M231="Կ-3", IF(H231=0,1.25,IF(H231=1,1.29,IF(H231=2,1.33,IF(H231=3,1.37,IF(OR(H231=5,H231=4),1.41,IF(OR(H231=6,H231=7),1.45,IF(OR(H231=8,H231=9),1.49,IF(OR(H231=10,H231=11,H231=12),1.54,IF(OR(H231=13,H231=14,H231=15),1.58,IF(OR(H231=16,H231=17,H231=18),1.63,1.68)))))))))), "Error"))))))))))))</f>
        <v>1.96</v>
      </c>
      <c r="J231" s="799">
        <v>83200</v>
      </c>
      <c r="K231" s="799"/>
      <c r="L231" s="799"/>
      <c r="M231" s="822" t="s">
        <v>86</v>
      </c>
      <c r="N231" s="799">
        <f>J231*I231</f>
        <v>163072</v>
      </c>
      <c r="O231" s="823">
        <f>I231*J231+K231+L231</f>
        <v>163072</v>
      </c>
      <c r="P231" s="823">
        <f>+O231*13</f>
        <v>2119936</v>
      </c>
      <c r="Q231" s="592">
        <f>+G231</f>
        <v>1</v>
      </c>
      <c r="R231" s="592">
        <f>+H231+1</f>
        <v>7</v>
      </c>
      <c r="S231" s="588">
        <f>IF(Q231&lt;1,0,IF(W231="Բ-1",IF(R231=0,6.94,IF(R231=1,7.17,IF(R231=2,7.41,IF(R231=3,7.66,IF(OR(R231=5,R231=4),7.92,IF(OR(R231=6,R231=7),8.18,IF(OR(R231=8,R231=9),8.46,IF(OR(R231=10,R231=11,R231=12),8.74,IF(OR(R231=13,R231=14,R231=15),9.03,IF(OR(R231=16,R231=17,R231=18),9.33,9.65)))))))))),IF(W231="Բ-2", IF(R231=0,5.71,IF(R231=1,5.89,IF(R231=2,6.09,IF(R231=3,6.29,IF(OR(R231=5,R231=4),6.5,IF(OR(R231=6,R231=7),6.72,IF(OR(R231=8,R231=9),6.94,IF(OR(R231=10,R231=11,R231=12),7.17,IF(OR(R231=13,R231=14,R231=15),7.41,IF(OR(R231=16,R231=17,R231=18),7.65,7.91)))))))))), IF(W231="Գ-1", IF(R231=0,4.7,IF(R231=1,4.86,IF(R231=2,5.01,IF(R231=3,5.18,IF(OR(R231=5,R231=4),5.35,IF(OR(R231=6,R231=7),5.52,IF(OR(R231=8,R231=9),5.71,IF(OR(R231=10,R231=11,R231=12),5.89,IF(OR(R231=13,R231=14,R231=15),6.09,IF(OR(R231=16,R231=17,R231=18),6.29,6.49)))))))))), IF(W231="Գ-2", IF(R231=0,3.88,IF(R231=1,4.01,IF(R231=2,4.14,IF(R231=3,4.27,IF(OR(R231=5,R231=4),4.41,IF(OR(R231=6,R231=7),4.55,IF(OR(R231=8,R231=9),4.7,IF(OR(R231=10,R231=11,R231=12),4.85,IF(OR(R231=13,R231=14,R231=15),5.01,IF(OR(R231=16,R231=17,R231=18),5.17,5.34)))))))))), IF(W231="Գ-3", IF(R231=0,3.21,IF(R231=1,3.31,IF(R231=2,3.42,IF(R231=3,3.53,IF(OR(R231=5,R231=4),3.64,IF(OR(R231=6,R231=7),3.76,IF(OR(R231=8,R231=9),3.88,IF(OR(R231=10,R231=11,R231=12),4.01,IF(OR(R231=13,R231=14,R231=15),4.13,IF(OR(R231=16,R231=17,R231=18),4.27,4.4)))))))))), IF(W231="Ա-1", IF(R231=0,2.66,IF(R231=1,2.75,IF(R231=2,2.83,IF(R231=3,2.92,IF(OR(R231=5,R231=4),3.02,IF(OR(R231=6,R231=7),3.11,IF(OR(R231=8,R231=9),3.21,IF(OR(R231=10,R231=11,R231=12),3.31,IF(OR(R231=13,R231=14,R231=15),3.42,IF(OR(R231=16,R231=17,R231=18),3.53,3.64)))))))))), IF(W231="Ա-2", IF(R231=0,2.28,IF(R231=1,2.35,IF(R231=2,2.43,IF(R231=3,2.5,IF(OR(R231=5,R231=4),2.58,IF(OR(R231=6,R231=7),2.66,IF(OR(R231=8,R231=9),2.75,IF(OR(R231=10,R231=11,R231=12),2.83,IF(OR(R231=13,R231=14,R231=15),2.92,IF(OR(R231=16,R231=17,R231=18),3.01,3.11)))))))))),IF(W231="Ա-3", IF(R231=0,1.96,IF(R231=1,2.02,IF(R231=2,2.08,IF(R231=3,2.15,IF(OR(R231=5,R231=4),2.21,IF(OR(R231=6,R231=7),2.28,IF(OR(R231=8,R231=9),2.35,IF(OR(R231=10,R231=11,R231=12),2.42,IF(OR(R231=13,R231=14,R231=15),2.5,IF(OR(R231=16,R231=17,R231=18),2.58,2.66)))))))))), IF(W231="Կ-1", IF(R231=0,1.68,IF(R231=1,1.73,IF(R231=2,1.79,IF(R231=3,1.84,IF(OR(R231=5,R231=4),1.9,IF(OR(R231=6,R231=7),1.96,IF(OR(R231=8,R231=9),2.02,IF(OR(R231=10,R231=11,R231=12),2.08,IF(OR(R231=13,R231=14,R231=15),2.14,IF(OR(R231=16,R231=17,R231=18),2.21,2.28)))))))))), IF(W231="Կ-2", IF(R231=0,1.45,IF(R231=1,1.49,IF(R231=2,1.54,IF(R231=3,1.59,IF(OR(R231=5,R231=4),1.63,IF(OR(R231=6,R231=7),1.68,IF(OR(R231=8,R231=9),1.73,IF(OR(R231=10,R231=11,R231=12),1.79,IF(OR(R231=13,R231=14,R231=15),1.84,IF(OR(R231=16,R231=17,R231=18),1.9,1.95)))))))))),IF(W231="Կ-3", IF(R231=0,1.25,IF(R231=1,1.29,IF(R231=2,1.33,IF(R231=3,1.37,IF(OR(R231=5,R231=4),1.41,IF(OR(R231=6,R231=7),1.45,IF(OR(R231=8,R231=9),1.49,IF(OR(R231=10,R231=11,R231=12),1.54,IF(OR(R231=13,R231=14,R231=15),1.58,IF(OR(R231=16,R231=17,R231=18),1.63,1.68)))))))))), "Error"))))))))))))</f>
        <v>1.96</v>
      </c>
      <c r="T231" s="456">
        <v>83200</v>
      </c>
      <c r="U231" s="456"/>
      <c r="V231" s="456"/>
      <c r="W231" s="589" t="str">
        <f>+M231</f>
        <v>Կ-1</v>
      </c>
      <c r="X231" s="456">
        <f>T231*S231</f>
        <v>163072</v>
      </c>
      <c r="Y231" s="590">
        <f>+U231+V231+X231</f>
        <v>163072</v>
      </c>
      <c r="Z231" s="590">
        <f>+Y231*13</f>
        <v>2119936</v>
      </c>
      <c r="AA231" s="592">
        <f>+Q231</f>
        <v>1</v>
      </c>
      <c r="AB231" s="592">
        <f>+R231+1</f>
        <v>8</v>
      </c>
      <c r="AC231" s="588">
        <f>IF(AA231&lt;1,0,IF(AG231="Բ-1",IF(AB231=0,6.94,IF(AB231=1,7.17,IF(AB231=2,7.41,IF(AB231=3,7.66,IF(OR(AB231=5,AB231=4),7.92,IF(OR(AB231=6,AB231=7),8.18,IF(OR(AB231=8,AB231=9),8.46,IF(OR(AB231=10,AB231=11,AB231=12),8.74,IF(OR(AB231=13,AB231=14,AB231=15),9.03,IF(OR(AB231=16,AB231=17,AB231=18),9.33,9.65)))))))))),IF(AG231="Բ-2", IF(AB231=0,5.71,IF(AB231=1,5.89,IF(AB231=2,6.09,IF(AB231=3,6.29,IF(OR(AB231=5,AB231=4),6.5,IF(OR(AB231=6,AB231=7),6.72,IF(OR(AB231=8,AB231=9),6.94,IF(OR(AB231=10,AB231=11,AB231=12),7.17,IF(OR(AB231=13,AB231=14,AB231=15),7.41,IF(OR(AB231=16,AB231=17,AB231=18),7.65,7.91)))))))))), IF(AG231="Գ-1", IF(AB231=0,4.7,IF(AB231=1,4.86,IF(AB231=2,5.01,IF(AB231=3,5.18,IF(OR(AB231=5,AB231=4),5.35,IF(OR(AB231=6,AB231=7),5.52,IF(OR(AB231=8,AB231=9),5.71,IF(OR(AB231=10,AB231=11,AB231=12),5.89,IF(OR(AB231=13,AB231=14,AB231=15),6.09,IF(OR(AB231=16,AB231=17,AB231=18),6.29,6.49)))))))))), IF(AG231="Գ-2", IF(AB231=0,3.88,IF(AB231=1,4.01,IF(AB231=2,4.14,IF(AB231=3,4.27,IF(OR(AB231=5,AB231=4),4.41,IF(OR(AB231=6,AB231=7),4.55,IF(OR(AB231=8,AB231=9),4.7,IF(OR(AB231=10,AB231=11,AB231=12),4.85,IF(OR(AB231=13,AB231=14,AB231=15),5.01,IF(OR(AB231=16,AB231=17,AB231=18),5.17,5.34)))))))))), IF(AG231="Գ-3", IF(AB231=0,3.21,IF(AB231=1,3.31,IF(AB231=2,3.42,IF(AB231=3,3.53,IF(OR(AB231=5,AB231=4),3.64,IF(OR(AB231=6,AB231=7),3.76,IF(OR(AB231=8,AB231=9),3.88,IF(OR(AB231=10,AB231=11,AB231=12),4.01,IF(OR(AB231=13,AB231=14,AB231=15),4.13,IF(OR(AB231=16,AB231=17,AB231=18),4.27,4.4)))))))))), IF(AG231="Ա-1", IF(AB231=0,2.66,IF(AB231=1,2.75,IF(AB231=2,2.83,IF(AB231=3,2.92,IF(OR(AB231=5,AB231=4),3.02,IF(OR(AB231=6,AB231=7),3.11,IF(OR(AB231=8,AB231=9),3.21,IF(OR(AB231=10,AB231=11,AB231=12),3.31,IF(OR(AB231=13,AB231=14,AB231=15),3.42,IF(OR(AB231=16,AB231=17,AB231=18),3.53,3.64)))))))))), IF(AG231="Ա-2", IF(AB231=0,2.28,IF(AB231=1,2.35,IF(AB231=2,2.43,IF(AB231=3,2.5,IF(OR(AB231=5,AB231=4),2.58,IF(OR(AB231=6,AB231=7),2.66,IF(OR(AB231=8,AB231=9),2.75,IF(OR(AB231=10,AB231=11,AB231=12),2.83,IF(OR(AB231=13,AB231=14,AB231=15),2.92,IF(OR(AB231=16,AB231=17,AB231=18),3.01,3.11)))))))))),IF(AG231="Ա-3", IF(AB231=0,1.96,IF(AB231=1,2.02,IF(AB231=2,2.08,IF(AB231=3,2.15,IF(OR(AB231=5,AB231=4),2.21,IF(OR(AB231=6,AB231=7),2.28,IF(OR(AB231=8,AB231=9),2.35,IF(OR(AB231=10,AB231=11,AB231=12),2.42,IF(OR(AB231=13,AB231=14,AB231=15),2.5,IF(OR(AB231=16,AB231=17,AB231=18),2.58,2.66)))))))))), IF(AG231="Կ-1", IF(AB231=0,1.68,IF(AB231=1,1.73,IF(AB231=2,1.79,IF(AB231=3,1.84,IF(OR(AB231=5,AB231=4),1.9,IF(OR(AB231=6,AB231=7),1.96,IF(OR(AB231=8,AB231=9),2.02,IF(OR(AB231=10,AB231=11,AB231=12),2.08,IF(OR(AB231=13,AB231=14,AB231=15),2.14,IF(OR(AB231=16,AB231=17,AB231=18),2.21,2.28)))))))))), IF(AG231="Կ-2", IF(AB231=0,1.45,IF(AB231=1,1.49,IF(AB231=2,1.54,IF(AB231=3,1.59,IF(OR(AB231=5,AB231=4),1.63,IF(OR(AB231=6,AB231=7),1.68,IF(OR(AB231=8,AB231=9),1.73,IF(OR(AB231=10,AB231=11,AB231=12),1.79,IF(OR(AB231=13,AB231=14,AB231=15),1.84,IF(OR(AB231=16,AB231=17,AB231=18),1.9,1.95)))))))))),IF(AG231="Կ-3", IF(AB231=0,1.25,IF(AB231=1,1.29,IF(AB231=2,1.33,IF(AB231=3,1.37,IF(OR(AB231=5,AB231=4),1.41,IF(OR(AB231=6,AB231=7),1.45,IF(OR(AB231=8,AB231=9),1.49,IF(OR(AB231=10,AB231=11,AB231=12),1.54,IF(OR(AB231=13,AB231=14,AB231=15),1.58,IF(OR(AB231=16,AB231=17,AB231=18),1.63,1.68)))))))))), "Error"))))))))))))</f>
        <v>2.02</v>
      </c>
      <c r="AD231" s="456">
        <v>83200</v>
      </c>
      <c r="AE231" s="456"/>
      <c r="AF231" s="456"/>
      <c r="AG231" s="589" t="str">
        <f>+W231</f>
        <v>Կ-1</v>
      </c>
      <c r="AH231" s="456">
        <f>AD231*AC231</f>
        <v>168064</v>
      </c>
      <c r="AI231" s="590">
        <f>AH231+AE231+AF231</f>
        <v>168064</v>
      </c>
      <c r="AJ231" s="590">
        <f>+AI231*13</f>
        <v>2184832</v>
      </c>
      <c r="AK231" s="592">
        <f>+AA231</f>
        <v>1</v>
      </c>
      <c r="AL231" s="592">
        <f>+AB231+1</f>
        <v>9</v>
      </c>
      <c r="AM231" s="588">
        <f>IF(AK231&lt;1,0,IF(AQ231="Բ-1",IF(AL231=0,6.94,IF(AL231=1,7.17,IF(AL231=2,7.41,IF(AL231=3,7.66,IF(OR(AL231=5,AL231=4),7.92,IF(OR(AL231=6,AL231=7),8.18,IF(OR(AL231=8,AL231=9),8.46,IF(OR(AL231=10,AL231=11,AL231=12),8.74,IF(OR(AL231=13,AL231=14,AL231=15),9.03,IF(OR(AL231=16,AL231=17,AL231=18),9.33,9.65)))))))))),IF(AQ231="Բ-2", IF(AL231=0,5.71,IF(AL231=1,5.89,IF(AL231=2,6.09,IF(AL231=3,6.29,IF(OR(AL231=5,AL231=4),6.5,IF(OR(AL231=6,AL231=7),6.72,IF(OR(AL231=8,AL231=9),6.94,IF(OR(AL231=10,AL231=11,AL231=12),7.17,IF(OR(AL231=13,AL231=14,AL231=15),7.41,IF(OR(AL231=16,AL231=17,AL231=18),7.65,7.91)))))))))), IF(AQ231="Գ-1", IF(AL231=0,4.7,IF(AL231=1,4.86,IF(AL231=2,5.01,IF(AL231=3,5.18,IF(OR(AL231=5,AL231=4),5.35,IF(OR(AL231=6,AL231=7),5.52,IF(OR(AL231=8,AL231=9),5.71,IF(OR(AL231=10,AL231=11,AL231=12),5.89,IF(OR(AL231=13,AL231=14,AL231=15),6.09,IF(OR(AL231=16,AL231=17,AL231=18),6.29,6.49)))))))))), IF(AQ231="Գ-2", IF(AL231=0,3.88,IF(AL231=1,4.01,IF(AL231=2,4.14,IF(AL231=3,4.27,IF(OR(AL231=5,AL231=4),4.41,IF(OR(AL231=6,AL231=7),4.55,IF(OR(AL231=8,AL231=9),4.7,IF(OR(AL231=10,AL231=11,AL231=12),4.85,IF(OR(AL231=13,AL231=14,AL231=15),5.01,IF(OR(AL231=16,AL231=17,AL231=18),5.17,5.34)))))))))), IF(AQ231="Գ-3", IF(AL231=0,3.21,IF(AL231=1,3.31,IF(AL231=2,3.42,IF(AL231=3,3.53,IF(OR(AL231=5,AL231=4),3.64,IF(OR(AL231=6,AL231=7),3.76,IF(OR(AL231=8,AL231=9),3.88,IF(OR(AL231=10,AL231=11,AL231=12),4.01,IF(OR(AL231=13,AL231=14,AL231=15),4.13,IF(OR(AL231=16,AL231=17,AL231=18),4.27,4.4)))))))))), IF(AQ231="Ա-1", IF(AL231=0,2.66,IF(AL231=1,2.75,IF(AL231=2,2.83,IF(AL231=3,2.92,IF(OR(AL231=5,AL231=4),3.02,IF(OR(AL231=6,AL231=7),3.11,IF(OR(AL231=8,AL231=9),3.21,IF(OR(AL231=10,AL231=11,AL231=12),3.31,IF(OR(AL231=13,AL231=14,AL231=15),3.42,IF(OR(AL231=16,AL231=17,AL231=18),3.53,3.64)))))))))), IF(AQ231="Ա-2", IF(AL231=0,2.28,IF(AL231=1,2.35,IF(AL231=2,2.43,IF(AL231=3,2.5,IF(OR(AL231=5,AL231=4),2.58,IF(OR(AL231=6,AL231=7),2.66,IF(OR(AL231=8,AL231=9),2.75,IF(OR(AL231=10,AL231=11,AL231=12),2.83,IF(OR(AL231=13,AL231=14,AL231=15),2.92,IF(OR(AL231=16,AL231=17,AL231=18),3.01,3.11)))))))))),IF(AQ231="Ա-3", IF(AL231=0,1.96,IF(AL231=1,2.02,IF(AL231=2,2.08,IF(AL231=3,2.15,IF(OR(AL231=5,AL231=4),2.21,IF(OR(AL231=6,AL231=7),2.28,IF(OR(AL231=8,AL231=9),2.35,IF(OR(AL231=10,AL231=11,AL231=12),2.42,IF(OR(AL231=13,AL231=14,AL231=15),2.5,IF(OR(AL231=16,AL231=17,AL231=18),2.58,2.66)))))))))), IF(AQ231="Կ-1", IF(AL231=0,1.68,IF(AL231=1,1.73,IF(AL231=2,1.79,IF(AL231=3,1.84,IF(OR(AL231=5,AL231=4),1.9,IF(OR(AL231=6,AL231=7),1.96,IF(OR(AL231=8,AL231=9),2.02,IF(OR(AL231=10,AL231=11,AL231=12),2.08,IF(OR(AL231=13,AL231=14,AL231=15),2.14,IF(OR(AL231=16,AL231=17,AL231=18),2.21,2.28)))))))))), IF(AQ231="Կ-2", IF(AL231=0,1.45,IF(AL231=1,1.49,IF(AL231=2,1.54,IF(AL231=3,1.59,IF(OR(AL231=5,AL231=4),1.63,IF(OR(AL231=6,AL231=7),1.68,IF(OR(AL231=8,AL231=9),1.73,IF(OR(AL231=10,AL231=11,AL231=12),1.79,IF(OR(AL231=13,AL231=14,AL231=15),1.84,IF(OR(AL231=16,AL231=17,AL231=18),1.9,1.95)))))))))),IF(AQ231="Կ-3", IF(AL231=0,1.25,IF(AL231=1,1.29,IF(AL231=2,1.33,IF(AL231=3,1.37,IF(OR(AL231=5,AL231=4),1.41,IF(OR(AL231=6,AL231=7),1.45,IF(OR(AL231=8,AL231=9),1.49,IF(OR(AL231=10,AL231=11,AL231=12),1.54,IF(OR(AL231=13,AL231=14,AL231=15),1.58,IF(OR(AL231=16,AL231=17,AL231=18),1.63,1.68)))))))))), "Error"))))))))))))</f>
        <v>2.02</v>
      </c>
      <c r="AN231" s="456">
        <v>83200</v>
      </c>
      <c r="AO231" s="456"/>
      <c r="AP231" s="456"/>
      <c r="AQ231" s="589" t="str">
        <f>+AG231</f>
        <v>Կ-1</v>
      </c>
      <c r="AR231" s="456">
        <f>AN231*AM231</f>
        <v>168064</v>
      </c>
      <c r="AS231" s="590">
        <f>AR231+AO231+AP231</f>
        <v>168064</v>
      </c>
      <c r="AT231" s="590">
        <f>+AS231*13</f>
        <v>2184832</v>
      </c>
    </row>
    <row r="232" spans="2:46" s="587" customFormat="1" ht="13.5">
      <c r="B232" s="816">
        <v>17</v>
      </c>
      <c r="C232" s="857" t="s">
        <v>1283</v>
      </c>
      <c r="D232" s="794" t="s">
        <v>1960</v>
      </c>
      <c r="E232" s="796">
        <v>1982</v>
      </c>
      <c r="F232" s="795" t="s">
        <v>222</v>
      </c>
      <c r="G232" s="820">
        <v>1</v>
      </c>
      <c r="H232" s="822">
        <v>5</v>
      </c>
      <c r="I232" s="821">
        <f>IF(G232&lt;1,0,IF(M232="Բ-1",IF(H232=0,6.94,IF(H232=1,7.17,IF(H232=2,7.41,IF(H232=3,7.66,IF(OR(H232=5,H232=4),7.92,IF(OR(H232=6,H232=7),8.18,IF(OR(H232=8,H232=9),8.46,IF(OR(H232=10,H232=11,H232=12),8.74,IF(OR(H232=13,H232=14,H232=15),9.03,IF(OR(H232=16,H232=17,H232=18),9.33,9.65)))))))))),IF(M232="Բ-2", IF(H232=0,5.71,IF(H232=1,5.89,IF(H232=2,6.09,IF(H232=3,6.29,IF(OR(H232=5,H232=4),6.5,IF(OR(H232=6,H232=7),6.72,IF(OR(H232=8,H232=9),6.94,IF(OR(H232=10,H232=11,H232=12),7.17,IF(OR(H232=13,H232=14,H232=15),7.41,IF(OR(H232=16,H232=17,H232=18),7.65,7.91)))))))))), IF(M232="Գ-1", IF(H232=0,4.7,IF(H232=1,4.86,IF(H232=2,5.01,IF(H232=3,5.18,IF(OR(H232=5,H232=4),5.35,IF(OR(H232=6,H232=7),5.52,IF(OR(H232=8,H232=9),5.71,IF(OR(H232=10,H232=11,H232=12),5.89,IF(OR(H232=13,H232=14,H232=15),6.09,IF(OR(H232=16,H232=17,H232=18),6.29,6.49)))))))))), IF(M232="Գ-2", IF(H232=0,3.88,IF(H232=1,4.01,IF(H232=2,4.14,IF(H232=3,4.27,IF(OR(H232=5,H232=4),4.41,IF(OR(H232=6,H232=7),4.55,IF(OR(H232=8,H232=9),4.7,IF(OR(H232=10,H232=11,H232=12),4.85,IF(OR(H232=13,H232=14,H232=15),5.01,IF(OR(H232=16,H232=17,H232=18),5.17,5.34)))))))))), IF(M232="Գ-3", IF(H232=0,3.21,IF(H232=1,3.31,IF(H232=2,3.42,IF(H232=3,3.53,IF(OR(H232=5,H232=4),3.64,IF(OR(H232=6,H232=7),3.76,IF(OR(H232=8,H232=9),3.88,IF(OR(H232=10,H232=11,H232=12),4.01,IF(OR(H232=13,H232=14,H232=15),4.13,IF(OR(H232=16,H232=17,H232=18),4.27,4.4)))))))))), IF(M232="Ա-1", IF(H232=0,2.66,IF(H232=1,2.75,IF(H232=2,2.83,IF(H232=3,2.92,IF(OR(H232=5,H232=4),3.02,IF(OR(H232=6,H232=7),3.11,IF(OR(H232=8,H232=9),3.21,IF(OR(H232=10,H232=11,H232=12),3.31,IF(OR(H232=13,H232=14,H232=15),3.42,IF(OR(H232=16,H232=17,H232=18),3.53,3.64)))))))))), IF(M232="Ա-2", IF(H232=0,2.28,IF(H232=1,2.35,IF(H232=2,2.43,IF(H232=3,2.5,IF(OR(H232=5,H232=4),2.58,IF(OR(H232=6,H232=7),2.66,IF(OR(H232=8,H232=9),2.75,IF(OR(H232=10,H232=11,H232=12),2.83,IF(OR(H232=13,H232=14,H232=15),2.92,IF(OR(H232=16,H232=17,H232=18),3.01,3.11)))))))))),IF(M232="Ա-3", IF(H232=0,1.96,IF(H232=1,2.02,IF(H232=2,2.08,IF(H232=3,2.15,IF(OR(H232=5,H232=4),2.21,IF(OR(H232=6,H232=7),2.28,IF(OR(H232=8,H232=9),2.35,IF(OR(H232=10,H232=11,H232=12),2.42,IF(OR(H232=13,H232=14,H232=15),2.5,IF(OR(H232=16,H232=17,H232=18),2.58,2.66)))))))))), IF(M232="Կ-1", IF(H232=0,1.68,IF(H232=1,1.73,IF(H232=2,1.79,IF(H232=3,1.84,IF(OR(H232=5,H232=4),1.9,IF(OR(H232=6,H232=7),1.96,IF(OR(H232=8,H232=9),2.02,IF(OR(H232=10,H232=11,H232=12),2.08,IF(OR(H232=13,H232=14,H232=15),2.14,IF(OR(H232=16,H232=17,H232=18),2.21,2.28)))))))))), IF(M232="Կ-2", IF(H232=0,1.45,IF(H232=1,1.49,IF(H232=2,1.54,IF(H232=3,1.59,IF(OR(H232=5,H232=4),1.63,IF(OR(H232=6,H232=7),1.68,IF(OR(H232=8,H232=9),1.73,IF(OR(H232=10,H232=11,H232=12),1.79,IF(OR(H232=13,H232=14,H232=15),1.84,IF(OR(H232=16,H232=17,H232=18),1.9,1.95)))))))))),IF(M232="Կ-3", IF(H232=0,1.25,IF(H232=1,1.29,IF(H232=2,1.33,IF(H232=3,1.37,IF(OR(H232=5,H232=4),1.41,IF(OR(H232=6,H232=7),1.45,IF(OR(H232=8,H232=9),1.49,IF(OR(H232=10,H232=11,H232=12),1.54,IF(OR(H232=13,H232=14,H232=15),1.58,IF(OR(H232=16,H232=17,H232=18),1.63,1.68)))))))))), "Error"))))))))))))</f>
        <v>1.9</v>
      </c>
      <c r="J232" s="799">
        <v>83200</v>
      </c>
      <c r="K232" s="799"/>
      <c r="L232" s="799"/>
      <c r="M232" s="822" t="s">
        <v>86</v>
      </c>
      <c r="N232" s="799">
        <f>J232*I232</f>
        <v>158080</v>
      </c>
      <c r="O232" s="823">
        <f>I232*J232+K232+L232</f>
        <v>158080</v>
      </c>
      <c r="P232" s="823">
        <f>+O232*13</f>
        <v>2055040</v>
      </c>
      <c r="Q232" s="592">
        <f>+G232</f>
        <v>1</v>
      </c>
      <c r="R232" s="592">
        <f>+H232+1</f>
        <v>6</v>
      </c>
      <c r="S232" s="588">
        <f>IF(Q232&lt;1,0,IF(W232="Բ-1",IF(R232=0,6.94,IF(R232=1,7.17,IF(R232=2,7.41,IF(R232=3,7.66,IF(OR(R232=5,R232=4),7.92,IF(OR(R232=6,R232=7),8.18,IF(OR(R232=8,R232=9),8.46,IF(OR(R232=10,R232=11,R232=12),8.74,IF(OR(R232=13,R232=14,R232=15),9.03,IF(OR(R232=16,R232=17,R232=18),9.33,9.65)))))))))),IF(W232="Բ-2", IF(R232=0,5.71,IF(R232=1,5.89,IF(R232=2,6.09,IF(R232=3,6.29,IF(OR(R232=5,R232=4),6.5,IF(OR(R232=6,R232=7),6.72,IF(OR(R232=8,R232=9),6.94,IF(OR(R232=10,R232=11,R232=12),7.17,IF(OR(R232=13,R232=14,R232=15),7.41,IF(OR(R232=16,R232=17,R232=18),7.65,7.91)))))))))), IF(W232="Գ-1", IF(R232=0,4.7,IF(R232=1,4.86,IF(R232=2,5.01,IF(R232=3,5.18,IF(OR(R232=5,R232=4),5.35,IF(OR(R232=6,R232=7),5.52,IF(OR(R232=8,R232=9),5.71,IF(OR(R232=10,R232=11,R232=12),5.89,IF(OR(R232=13,R232=14,R232=15),6.09,IF(OR(R232=16,R232=17,R232=18),6.29,6.49)))))))))), IF(W232="Գ-2", IF(R232=0,3.88,IF(R232=1,4.01,IF(R232=2,4.14,IF(R232=3,4.27,IF(OR(R232=5,R232=4),4.41,IF(OR(R232=6,R232=7),4.55,IF(OR(R232=8,R232=9),4.7,IF(OR(R232=10,R232=11,R232=12),4.85,IF(OR(R232=13,R232=14,R232=15),5.01,IF(OR(R232=16,R232=17,R232=18),5.17,5.34)))))))))), IF(W232="Գ-3", IF(R232=0,3.21,IF(R232=1,3.31,IF(R232=2,3.42,IF(R232=3,3.53,IF(OR(R232=5,R232=4),3.64,IF(OR(R232=6,R232=7),3.76,IF(OR(R232=8,R232=9),3.88,IF(OR(R232=10,R232=11,R232=12),4.01,IF(OR(R232=13,R232=14,R232=15),4.13,IF(OR(R232=16,R232=17,R232=18),4.27,4.4)))))))))), IF(W232="Ա-1", IF(R232=0,2.66,IF(R232=1,2.75,IF(R232=2,2.83,IF(R232=3,2.92,IF(OR(R232=5,R232=4),3.02,IF(OR(R232=6,R232=7),3.11,IF(OR(R232=8,R232=9),3.21,IF(OR(R232=10,R232=11,R232=12),3.31,IF(OR(R232=13,R232=14,R232=15),3.42,IF(OR(R232=16,R232=17,R232=18),3.53,3.64)))))))))), IF(W232="Ա-2", IF(R232=0,2.28,IF(R232=1,2.35,IF(R232=2,2.43,IF(R232=3,2.5,IF(OR(R232=5,R232=4),2.58,IF(OR(R232=6,R232=7),2.66,IF(OR(R232=8,R232=9),2.75,IF(OR(R232=10,R232=11,R232=12),2.83,IF(OR(R232=13,R232=14,R232=15),2.92,IF(OR(R232=16,R232=17,R232=18),3.01,3.11)))))))))),IF(W232="Ա-3", IF(R232=0,1.96,IF(R232=1,2.02,IF(R232=2,2.08,IF(R232=3,2.15,IF(OR(R232=5,R232=4),2.21,IF(OR(R232=6,R232=7),2.28,IF(OR(R232=8,R232=9),2.35,IF(OR(R232=10,R232=11,R232=12),2.42,IF(OR(R232=13,R232=14,R232=15),2.5,IF(OR(R232=16,R232=17,R232=18),2.58,2.66)))))))))), IF(W232="Կ-1", IF(R232=0,1.68,IF(R232=1,1.73,IF(R232=2,1.79,IF(R232=3,1.84,IF(OR(R232=5,R232=4),1.9,IF(OR(R232=6,R232=7),1.96,IF(OR(R232=8,R232=9),2.02,IF(OR(R232=10,R232=11,R232=12),2.08,IF(OR(R232=13,R232=14,R232=15),2.14,IF(OR(R232=16,R232=17,R232=18),2.21,2.28)))))))))), IF(W232="Կ-2", IF(R232=0,1.45,IF(R232=1,1.49,IF(R232=2,1.54,IF(R232=3,1.59,IF(OR(R232=5,R232=4),1.63,IF(OR(R232=6,R232=7),1.68,IF(OR(R232=8,R232=9),1.73,IF(OR(R232=10,R232=11,R232=12),1.79,IF(OR(R232=13,R232=14,R232=15),1.84,IF(OR(R232=16,R232=17,R232=18),1.9,1.95)))))))))),IF(W232="Կ-3", IF(R232=0,1.25,IF(R232=1,1.29,IF(R232=2,1.33,IF(R232=3,1.37,IF(OR(R232=5,R232=4),1.41,IF(OR(R232=6,R232=7),1.45,IF(OR(R232=8,R232=9),1.49,IF(OR(R232=10,R232=11,R232=12),1.54,IF(OR(R232=13,R232=14,R232=15),1.58,IF(OR(R232=16,R232=17,R232=18),1.63,1.68)))))))))), "Error"))))))))))))</f>
        <v>1.96</v>
      </c>
      <c r="T232" s="456">
        <v>83200</v>
      </c>
      <c r="U232" s="456"/>
      <c r="V232" s="456"/>
      <c r="W232" s="589" t="str">
        <f>+M232</f>
        <v>Կ-1</v>
      </c>
      <c r="X232" s="456">
        <f>T232*S232</f>
        <v>163072</v>
      </c>
      <c r="Y232" s="590">
        <f>+U232+V232+X232</f>
        <v>163072</v>
      </c>
      <c r="Z232" s="590">
        <f>+Y232*13</f>
        <v>2119936</v>
      </c>
      <c r="AA232" s="592">
        <f>+Q232</f>
        <v>1</v>
      </c>
      <c r="AB232" s="592">
        <f>+R232+1</f>
        <v>7</v>
      </c>
      <c r="AC232" s="588">
        <f>IF(AA232&lt;1,0,IF(AG232="Բ-1",IF(AB232=0,6.94,IF(AB232=1,7.17,IF(AB232=2,7.41,IF(AB232=3,7.66,IF(OR(AB232=5,AB232=4),7.92,IF(OR(AB232=6,AB232=7),8.18,IF(OR(AB232=8,AB232=9),8.46,IF(OR(AB232=10,AB232=11,AB232=12),8.74,IF(OR(AB232=13,AB232=14,AB232=15),9.03,IF(OR(AB232=16,AB232=17,AB232=18),9.33,9.65)))))))))),IF(AG232="Բ-2", IF(AB232=0,5.71,IF(AB232=1,5.89,IF(AB232=2,6.09,IF(AB232=3,6.29,IF(OR(AB232=5,AB232=4),6.5,IF(OR(AB232=6,AB232=7),6.72,IF(OR(AB232=8,AB232=9),6.94,IF(OR(AB232=10,AB232=11,AB232=12),7.17,IF(OR(AB232=13,AB232=14,AB232=15),7.41,IF(OR(AB232=16,AB232=17,AB232=18),7.65,7.91)))))))))), IF(AG232="Գ-1", IF(AB232=0,4.7,IF(AB232=1,4.86,IF(AB232=2,5.01,IF(AB232=3,5.18,IF(OR(AB232=5,AB232=4),5.35,IF(OR(AB232=6,AB232=7),5.52,IF(OR(AB232=8,AB232=9),5.71,IF(OR(AB232=10,AB232=11,AB232=12),5.89,IF(OR(AB232=13,AB232=14,AB232=15),6.09,IF(OR(AB232=16,AB232=17,AB232=18),6.29,6.49)))))))))), IF(AG232="Գ-2", IF(AB232=0,3.88,IF(AB232=1,4.01,IF(AB232=2,4.14,IF(AB232=3,4.27,IF(OR(AB232=5,AB232=4),4.41,IF(OR(AB232=6,AB232=7),4.55,IF(OR(AB232=8,AB232=9),4.7,IF(OR(AB232=10,AB232=11,AB232=12),4.85,IF(OR(AB232=13,AB232=14,AB232=15),5.01,IF(OR(AB232=16,AB232=17,AB232=18),5.17,5.34)))))))))), IF(AG232="Գ-3", IF(AB232=0,3.21,IF(AB232=1,3.31,IF(AB232=2,3.42,IF(AB232=3,3.53,IF(OR(AB232=5,AB232=4),3.64,IF(OR(AB232=6,AB232=7),3.76,IF(OR(AB232=8,AB232=9),3.88,IF(OR(AB232=10,AB232=11,AB232=12),4.01,IF(OR(AB232=13,AB232=14,AB232=15),4.13,IF(OR(AB232=16,AB232=17,AB232=18),4.27,4.4)))))))))), IF(AG232="Ա-1", IF(AB232=0,2.66,IF(AB232=1,2.75,IF(AB232=2,2.83,IF(AB232=3,2.92,IF(OR(AB232=5,AB232=4),3.02,IF(OR(AB232=6,AB232=7),3.11,IF(OR(AB232=8,AB232=9),3.21,IF(OR(AB232=10,AB232=11,AB232=12),3.31,IF(OR(AB232=13,AB232=14,AB232=15),3.42,IF(OR(AB232=16,AB232=17,AB232=18),3.53,3.64)))))))))), IF(AG232="Ա-2", IF(AB232=0,2.28,IF(AB232=1,2.35,IF(AB232=2,2.43,IF(AB232=3,2.5,IF(OR(AB232=5,AB232=4),2.58,IF(OR(AB232=6,AB232=7),2.66,IF(OR(AB232=8,AB232=9),2.75,IF(OR(AB232=10,AB232=11,AB232=12),2.83,IF(OR(AB232=13,AB232=14,AB232=15),2.92,IF(OR(AB232=16,AB232=17,AB232=18),3.01,3.11)))))))))),IF(AG232="Ա-3", IF(AB232=0,1.96,IF(AB232=1,2.02,IF(AB232=2,2.08,IF(AB232=3,2.15,IF(OR(AB232=5,AB232=4),2.21,IF(OR(AB232=6,AB232=7),2.28,IF(OR(AB232=8,AB232=9),2.35,IF(OR(AB232=10,AB232=11,AB232=12),2.42,IF(OR(AB232=13,AB232=14,AB232=15),2.5,IF(OR(AB232=16,AB232=17,AB232=18),2.58,2.66)))))))))), IF(AG232="Կ-1", IF(AB232=0,1.68,IF(AB232=1,1.73,IF(AB232=2,1.79,IF(AB232=3,1.84,IF(OR(AB232=5,AB232=4),1.9,IF(OR(AB232=6,AB232=7),1.96,IF(OR(AB232=8,AB232=9),2.02,IF(OR(AB232=10,AB232=11,AB232=12),2.08,IF(OR(AB232=13,AB232=14,AB232=15),2.14,IF(OR(AB232=16,AB232=17,AB232=18),2.21,2.28)))))))))), IF(AG232="Կ-2", IF(AB232=0,1.45,IF(AB232=1,1.49,IF(AB232=2,1.54,IF(AB232=3,1.59,IF(OR(AB232=5,AB232=4),1.63,IF(OR(AB232=6,AB232=7),1.68,IF(OR(AB232=8,AB232=9),1.73,IF(OR(AB232=10,AB232=11,AB232=12),1.79,IF(OR(AB232=13,AB232=14,AB232=15),1.84,IF(OR(AB232=16,AB232=17,AB232=18),1.9,1.95)))))))))),IF(AG232="Կ-3", IF(AB232=0,1.25,IF(AB232=1,1.29,IF(AB232=2,1.33,IF(AB232=3,1.37,IF(OR(AB232=5,AB232=4),1.41,IF(OR(AB232=6,AB232=7),1.45,IF(OR(AB232=8,AB232=9),1.49,IF(OR(AB232=10,AB232=11,AB232=12),1.54,IF(OR(AB232=13,AB232=14,AB232=15),1.58,IF(OR(AB232=16,AB232=17,AB232=18),1.63,1.68)))))))))), "Error"))))))))))))</f>
        <v>1.96</v>
      </c>
      <c r="AD232" s="456">
        <v>83200</v>
      </c>
      <c r="AE232" s="456"/>
      <c r="AF232" s="456"/>
      <c r="AG232" s="589" t="str">
        <f>+W232</f>
        <v>Կ-1</v>
      </c>
      <c r="AH232" s="456">
        <f>AD232*AC232</f>
        <v>163072</v>
      </c>
      <c r="AI232" s="590">
        <f>AH232+AE232+AF232</f>
        <v>163072</v>
      </c>
      <c r="AJ232" s="590">
        <f>+AI232*13</f>
        <v>2119936</v>
      </c>
      <c r="AK232" s="592">
        <f>+AA232</f>
        <v>1</v>
      </c>
      <c r="AL232" s="592">
        <f>+AB232+1</f>
        <v>8</v>
      </c>
      <c r="AM232" s="588">
        <f>IF(AK232&lt;1,0,IF(AQ232="Բ-1",IF(AL232=0,6.94,IF(AL232=1,7.17,IF(AL232=2,7.41,IF(AL232=3,7.66,IF(OR(AL232=5,AL232=4),7.92,IF(OR(AL232=6,AL232=7),8.18,IF(OR(AL232=8,AL232=9),8.46,IF(OR(AL232=10,AL232=11,AL232=12),8.74,IF(OR(AL232=13,AL232=14,AL232=15),9.03,IF(OR(AL232=16,AL232=17,AL232=18),9.33,9.65)))))))))),IF(AQ232="Բ-2", IF(AL232=0,5.71,IF(AL232=1,5.89,IF(AL232=2,6.09,IF(AL232=3,6.29,IF(OR(AL232=5,AL232=4),6.5,IF(OR(AL232=6,AL232=7),6.72,IF(OR(AL232=8,AL232=9),6.94,IF(OR(AL232=10,AL232=11,AL232=12),7.17,IF(OR(AL232=13,AL232=14,AL232=15),7.41,IF(OR(AL232=16,AL232=17,AL232=18),7.65,7.91)))))))))), IF(AQ232="Գ-1", IF(AL232=0,4.7,IF(AL232=1,4.86,IF(AL232=2,5.01,IF(AL232=3,5.18,IF(OR(AL232=5,AL232=4),5.35,IF(OR(AL232=6,AL232=7),5.52,IF(OR(AL232=8,AL232=9),5.71,IF(OR(AL232=10,AL232=11,AL232=12),5.89,IF(OR(AL232=13,AL232=14,AL232=15),6.09,IF(OR(AL232=16,AL232=17,AL232=18),6.29,6.49)))))))))), IF(AQ232="Գ-2", IF(AL232=0,3.88,IF(AL232=1,4.01,IF(AL232=2,4.14,IF(AL232=3,4.27,IF(OR(AL232=5,AL232=4),4.41,IF(OR(AL232=6,AL232=7),4.55,IF(OR(AL232=8,AL232=9),4.7,IF(OR(AL232=10,AL232=11,AL232=12),4.85,IF(OR(AL232=13,AL232=14,AL232=15),5.01,IF(OR(AL232=16,AL232=17,AL232=18),5.17,5.34)))))))))), IF(AQ232="Գ-3", IF(AL232=0,3.21,IF(AL232=1,3.31,IF(AL232=2,3.42,IF(AL232=3,3.53,IF(OR(AL232=5,AL232=4),3.64,IF(OR(AL232=6,AL232=7),3.76,IF(OR(AL232=8,AL232=9),3.88,IF(OR(AL232=10,AL232=11,AL232=12),4.01,IF(OR(AL232=13,AL232=14,AL232=15),4.13,IF(OR(AL232=16,AL232=17,AL232=18),4.27,4.4)))))))))), IF(AQ232="Ա-1", IF(AL232=0,2.66,IF(AL232=1,2.75,IF(AL232=2,2.83,IF(AL232=3,2.92,IF(OR(AL232=5,AL232=4),3.02,IF(OR(AL232=6,AL232=7),3.11,IF(OR(AL232=8,AL232=9),3.21,IF(OR(AL232=10,AL232=11,AL232=12),3.31,IF(OR(AL232=13,AL232=14,AL232=15),3.42,IF(OR(AL232=16,AL232=17,AL232=18),3.53,3.64)))))))))), IF(AQ232="Ա-2", IF(AL232=0,2.28,IF(AL232=1,2.35,IF(AL232=2,2.43,IF(AL232=3,2.5,IF(OR(AL232=5,AL232=4),2.58,IF(OR(AL232=6,AL232=7),2.66,IF(OR(AL232=8,AL232=9),2.75,IF(OR(AL232=10,AL232=11,AL232=12),2.83,IF(OR(AL232=13,AL232=14,AL232=15),2.92,IF(OR(AL232=16,AL232=17,AL232=18),3.01,3.11)))))))))),IF(AQ232="Ա-3", IF(AL232=0,1.96,IF(AL232=1,2.02,IF(AL232=2,2.08,IF(AL232=3,2.15,IF(OR(AL232=5,AL232=4),2.21,IF(OR(AL232=6,AL232=7),2.28,IF(OR(AL232=8,AL232=9),2.35,IF(OR(AL232=10,AL232=11,AL232=12),2.42,IF(OR(AL232=13,AL232=14,AL232=15),2.5,IF(OR(AL232=16,AL232=17,AL232=18),2.58,2.66)))))))))), IF(AQ232="Կ-1", IF(AL232=0,1.68,IF(AL232=1,1.73,IF(AL232=2,1.79,IF(AL232=3,1.84,IF(OR(AL232=5,AL232=4),1.9,IF(OR(AL232=6,AL232=7),1.96,IF(OR(AL232=8,AL232=9),2.02,IF(OR(AL232=10,AL232=11,AL232=12),2.08,IF(OR(AL232=13,AL232=14,AL232=15),2.14,IF(OR(AL232=16,AL232=17,AL232=18),2.21,2.28)))))))))), IF(AQ232="Կ-2", IF(AL232=0,1.45,IF(AL232=1,1.49,IF(AL232=2,1.54,IF(AL232=3,1.59,IF(OR(AL232=5,AL232=4),1.63,IF(OR(AL232=6,AL232=7),1.68,IF(OR(AL232=8,AL232=9),1.73,IF(OR(AL232=10,AL232=11,AL232=12),1.79,IF(OR(AL232=13,AL232=14,AL232=15),1.84,IF(OR(AL232=16,AL232=17,AL232=18),1.9,1.95)))))))))),IF(AQ232="Կ-3", IF(AL232=0,1.25,IF(AL232=1,1.29,IF(AL232=2,1.33,IF(AL232=3,1.37,IF(OR(AL232=5,AL232=4),1.41,IF(OR(AL232=6,AL232=7),1.45,IF(OR(AL232=8,AL232=9),1.49,IF(OR(AL232=10,AL232=11,AL232=12),1.54,IF(OR(AL232=13,AL232=14,AL232=15),1.58,IF(OR(AL232=16,AL232=17,AL232=18),1.63,1.68)))))))))), "Error"))))))))))))</f>
        <v>2.02</v>
      </c>
      <c r="AN232" s="456">
        <v>83200</v>
      </c>
      <c r="AO232" s="456"/>
      <c r="AP232" s="456"/>
      <c r="AQ232" s="589" t="str">
        <f>+AG232</f>
        <v>Կ-1</v>
      </c>
      <c r="AR232" s="456">
        <f>AN232*AM232</f>
        <v>168064</v>
      </c>
      <c r="AS232" s="590">
        <f>AR232+AO232+AP232</f>
        <v>168064</v>
      </c>
      <c r="AT232" s="590">
        <f>+AS232*13</f>
        <v>2184832</v>
      </c>
    </row>
    <row r="233" spans="2:46" s="587" customFormat="1" ht="13.5">
      <c r="B233" s="816">
        <v>18</v>
      </c>
      <c r="C233" s="857" t="s">
        <v>1106</v>
      </c>
      <c r="D233" s="794" t="s">
        <v>1960</v>
      </c>
      <c r="E233" s="796">
        <v>1985</v>
      </c>
      <c r="F233" s="795" t="s">
        <v>222</v>
      </c>
      <c r="G233" s="820">
        <v>1</v>
      </c>
      <c r="H233" s="822">
        <v>7</v>
      </c>
      <c r="I233" s="821">
        <f t="shared" si="163"/>
        <v>1.96</v>
      </c>
      <c r="J233" s="799">
        <v>83200</v>
      </c>
      <c r="K233" s="799"/>
      <c r="L233" s="799"/>
      <c r="M233" s="822" t="s">
        <v>86</v>
      </c>
      <c r="N233" s="799">
        <f t="shared" si="164"/>
        <v>163072</v>
      </c>
      <c r="O233" s="823">
        <f t="shared" si="165"/>
        <v>163072</v>
      </c>
      <c r="P233" s="823">
        <f t="shared" si="166"/>
        <v>2119936</v>
      </c>
      <c r="Q233" s="592">
        <f t="shared" si="167"/>
        <v>1</v>
      </c>
      <c r="R233" s="592">
        <f t="shared" si="168"/>
        <v>8</v>
      </c>
      <c r="S233" s="588">
        <f t="shared" si="169"/>
        <v>2.02</v>
      </c>
      <c r="T233" s="456">
        <v>83200</v>
      </c>
      <c r="U233" s="456"/>
      <c r="V233" s="456"/>
      <c r="W233" s="589" t="str">
        <f t="shared" si="170"/>
        <v>Կ-1</v>
      </c>
      <c r="X233" s="456">
        <f t="shared" si="171"/>
        <v>168064</v>
      </c>
      <c r="Y233" s="590">
        <f t="shared" si="172"/>
        <v>168064</v>
      </c>
      <c r="Z233" s="590">
        <f t="shared" si="173"/>
        <v>2184832</v>
      </c>
      <c r="AA233" s="592">
        <f t="shared" si="174"/>
        <v>1</v>
      </c>
      <c r="AB233" s="592">
        <f t="shared" si="175"/>
        <v>9</v>
      </c>
      <c r="AC233" s="588">
        <f t="shared" si="176"/>
        <v>2.02</v>
      </c>
      <c r="AD233" s="456">
        <v>83200</v>
      </c>
      <c r="AE233" s="456"/>
      <c r="AF233" s="456"/>
      <c r="AG233" s="589" t="str">
        <f t="shared" si="177"/>
        <v>Կ-1</v>
      </c>
      <c r="AH233" s="456">
        <f t="shared" si="178"/>
        <v>168064</v>
      </c>
      <c r="AI233" s="590">
        <f t="shared" si="179"/>
        <v>168064</v>
      </c>
      <c r="AJ233" s="590">
        <f t="shared" si="180"/>
        <v>2184832</v>
      </c>
      <c r="AK233" s="592">
        <f t="shared" si="181"/>
        <v>1</v>
      </c>
      <c r="AL233" s="592">
        <f t="shared" si="182"/>
        <v>10</v>
      </c>
      <c r="AM233" s="588">
        <f t="shared" si="183"/>
        <v>2.08</v>
      </c>
      <c r="AN233" s="456">
        <v>83200</v>
      </c>
      <c r="AO233" s="456"/>
      <c r="AP233" s="456"/>
      <c r="AQ233" s="589" t="str">
        <f t="shared" si="184"/>
        <v>Կ-1</v>
      </c>
      <c r="AR233" s="456">
        <f t="shared" si="185"/>
        <v>173056</v>
      </c>
      <c r="AS233" s="590">
        <f t="shared" si="186"/>
        <v>173056</v>
      </c>
      <c r="AT233" s="590">
        <f t="shared" si="187"/>
        <v>2249728</v>
      </c>
    </row>
    <row r="234" spans="2:46" s="587" customFormat="1" ht="13.5">
      <c r="B234" s="816">
        <v>19</v>
      </c>
      <c r="C234" s="857" t="s">
        <v>626</v>
      </c>
      <c r="D234" s="794" t="s">
        <v>1960</v>
      </c>
      <c r="E234" s="796">
        <v>1984</v>
      </c>
      <c r="F234" s="795" t="s">
        <v>222</v>
      </c>
      <c r="G234" s="820">
        <v>1</v>
      </c>
      <c r="H234" s="822">
        <v>9</v>
      </c>
      <c r="I234" s="821">
        <f t="shared" si="163"/>
        <v>2.02</v>
      </c>
      <c r="J234" s="799">
        <v>83200</v>
      </c>
      <c r="K234" s="799"/>
      <c r="L234" s="799"/>
      <c r="M234" s="822" t="s">
        <v>86</v>
      </c>
      <c r="N234" s="799">
        <f t="shared" si="164"/>
        <v>168064</v>
      </c>
      <c r="O234" s="823">
        <f t="shared" si="165"/>
        <v>168064</v>
      </c>
      <c r="P234" s="823">
        <f t="shared" si="166"/>
        <v>2184832</v>
      </c>
      <c r="Q234" s="592">
        <f t="shared" si="167"/>
        <v>1</v>
      </c>
      <c r="R234" s="592">
        <f t="shared" si="168"/>
        <v>10</v>
      </c>
      <c r="S234" s="588">
        <f t="shared" si="169"/>
        <v>2.08</v>
      </c>
      <c r="T234" s="456">
        <v>83200</v>
      </c>
      <c r="U234" s="456"/>
      <c r="V234" s="456"/>
      <c r="W234" s="589" t="str">
        <f t="shared" si="170"/>
        <v>Կ-1</v>
      </c>
      <c r="X234" s="456">
        <f t="shared" si="171"/>
        <v>173056</v>
      </c>
      <c r="Y234" s="590">
        <f t="shared" si="172"/>
        <v>173056</v>
      </c>
      <c r="Z234" s="590">
        <f t="shared" si="173"/>
        <v>2249728</v>
      </c>
      <c r="AA234" s="592">
        <f t="shared" si="174"/>
        <v>1</v>
      </c>
      <c r="AB234" s="592">
        <f t="shared" si="175"/>
        <v>11</v>
      </c>
      <c r="AC234" s="588">
        <f t="shared" si="176"/>
        <v>2.08</v>
      </c>
      <c r="AD234" s="456">
        <v>83200</v>
      </c>
      <c r="AE234" s="456"/>
      <c r="AF234" s="456"/>
      <c r="AG234" s="589" t="str">
        <f t="shared" si="177"/>
        <v>Կ-1</v>
      </c>
      <c r="AH234" s="456">
        <f t="shared" si="178"/>
        <v>173056</v>
      </c>
      <c r="AI234" s="590">
        <f t="shared" si="179"/>
        <v>173056</v>
      </c>
      <c r="AJ234" s="590">
        <f t="shared" si="180"/>
        <v>2249728</v>
      </c>
      <c r="AK234" s="592">
        <f t="shared" si="181"/>
        <v>1</v>
      </c>
      <c r="AL234" s="592">
        <f t="shared" si="182"/>
        <v>12</v>
      </c>
      <c r="AM234" s="588">
        <f t="shared" si="183"/>
        <v>2.08</v>
      </c>
      <c r="AN234" s="456">
        <v>83200</v>
      </c>
      <c r="AO234" s="456"/>
      <c r="AP234" s="456"/>
      <c r="AQ234" s="589" t="str">
        <f t="shared" si="184"/>
        <v>Կ-1</v>
      </c>
      <c r="AR234" s="456">
        <f t="shared" si="185"/>
        <v>173056</v>
      </c>
      <c r="AS234" s="590">
        <f t="shared" si="186"/>
        <v>173056</v>
      </c>
      <c r="AT234" s="590">
        <f t="shared" si="187"/>
        <v>2249728</v>
      </c>
    </row>
    <row r="235" spans="2:46" s="587" customFormat="1" ht="13.5">
      <c r="B235" s="816">
        <v>20</v>
      </c>
      <c r="C235" s="857" t="s">
        <v>2979</v>
      </c>
      <c r="D235" s="794" t="s">
        <v>1960</v>
      </c>
      <c r="E235" s="796">
        <v>2000</v>
      </c>
      <c r="F235" s="795" t="s">
        <v>222</v>
      </c>
      <c r="G235" s="820">
        <v>1</v>
      </c>
      <c r="H235" s="822">
        <v>0</v>
      </c>
      <c r="I235" s="821">
        <f t="shared" si="163"/>
        <v>1.68</v>
      </c>
      <c r="J235" s="799">
        <v>83200</v>
      </c>
      <c r="K235" s="799"/>
      <c r="L235" s="799"/>
      <c r="M235" s="822" t="s">
        <v>86</v>
      </c>
      <c r="N235" s="799">
        <f t="shared" si="164"/>
        <v>139776</v>
      </c>
      <c r="O235" s="823">
        <f t="shared" si="165"/>
        <v>139776</v>
      </c>
      <c r="P235" s="823">
        <f t="shared" si="166"/>
        <v>1817088</v>
      </c>
      <c r="Q235" s="592">
        <f t="shared" si="167"/>
        <v>1</v>
      </c>
      <c r="R235" s="592">
        <f t="shared" si="168"/>
        <v>1</v>
      </c>
      <c r="S235" s="588">
        <f t="shared" si="169"/>
        <v>1.73</v>
      </c>
      <c r="T235" s="456">
        <v>83200</v>
      </c>
      <c r="U235" s="456"/>
      <c r="V235" s="456"/>
      <c r="W235" s="589" t="str">
        <f t="shared" si="170"/>
        <v>Կ-1</v>
      </c>
      <c r="X235" s="456">
        <f t="shared" si="171"/>
        <v>143936</v>
      </c>
      <c r="Y235" s="590">
        <f t="shared" si="172"/>
        <v>143936</v>
      </c>
      <c r="Z235" s="590">
        <f t="shared" si="173"/>
        <v>1871168</v>
      </c>
      <c r="AA235" s="592">
        <f t="shared" si="174"/>
        <v>1</v>
      </c>
      <c r="AB235" s="592">
        <f t="shared" si="175"/>
        <v>2</v>
      </c>
      <c r="AC235" s="588">
        <f t="shared" si="176"/>
        <v>1.79</v>
      </c>
      <c r="AD235" s="456">
        <v>83200</v>
      </c>
      <c r="AE235" s="456"/>
      <c r="AF235" s="456"/>
      <c r="AG235" s="589" t="str">
        <f t="shared" si="177"/>
        <v>Կ-1</v>
      </c>
      <c r="AH235" s="456">
        <f t="shared" si="178"/>
        <v>148928</v>
      </c>
      <c r="AI235" s="590">
        <f t="shared" si="179"/>
        <v>148928</v>
      </c>
      <c r="AJ235" s="590">
        <f t="shared" si="180"/>
        <v>1936064</v>
      </c>
      <c r="AK235" s="592">
        <f t="shared" si="181"/>
        <v>1</v>
      </c>
      <c r="AL235" s="592">
        <f t="shared" si="182"/>
        <v>3</v>
      </c>
      <c r="AM235" s="588">
        <f t="shared" si="183"/>
        <v>1.84</v>
      </c>
      <c r="AN235" s="456">
        <v>83200</v>
      </c>
      <c r="AO235" s="456"/>
      <c r="AP235" s="456"/>
      <c r="AQ235" s="589" t="str">
        <f t="shared" si="184"/>
        <v>Կ-1</v>
      </c>
      <c r="AR235" s="456">
        <f t="shared" si="185"/>
        <v>153088</v>
      </c>
      <c r="AS235" s="590">
        <f t="shared" si="186"/>
        <v>153088</v>
      </c>
      <c r="AT235" s="590">
        <f t="shared" si="187"/>
        <v>1990144</v>
      </c>
    </row>
    <row r="236" spans="2:46" s="587" customFormat="1" ht="13.5">
      <c r="B236" s="816">
        <v>21</v>
      </c>
      <c r="C236" s="858" t="s">
        <v>2533</v>
      </c>
      <c r="D236" s="794" t="s">
        <v>1960</v>
      </c>
      <c r="E236" s="796">
        <v>1993</v>
      </c>
      <c r="F236" s="795" t="s">
        <v>222</v>
      </c>
      <c r="G236" s="820">
        <v>1</v>
      </c>
      <c r="H236" s="822">
        <v>2</v>
      </c>
      <c r="I236" s="821">
        <f t="shared" si="163"/>
        <v>1.79</v>
      </c>
      <c r="J236" s="799">
        <v>83200</v>
      </c>
      <c r="K236" s="799"/>
      <c r="L236" s="799"/>
      <c r="M236" s="822" t="s">
        <v>86</v>
      </c>
      <c r="N236" s="799">
        <f t="shared" si="164"/>
        <v>148928</v>
      </c>
      <c r="O236" s="823">
        <f t="shared" si="165"/>
        <v>148928</v>
      </c>
      <c r="P236" s="823">
        <f t="shared" si="166"/>
        <v>1936064</v>
      </c>
      <c r="Q236" s="592">
        <f t="shared" si="167"/>
        <v>1</v>
      </c>
      <c r="R236" s="592">
        <f t="shared" si="168"/>
        <v>3</v>
      </c>
      <c r="S236" s="588">
        <f t="shared" si="169"/>
        <v>1.84</v>
      </c>
      <c r="T236" s="456">
        <v>83200</v>
      </c>
      <c r="U236" s="456"/>
      <c r="V236" s="456"/>
      <c r="W236" s="589" t="str">
        <f t="shared" si="170"/>
        <v>Կ-1</v>
      </c>
      <c r="X236" s="456">
        <f t="shared" si="171"/>
        <v>153088</v>
      </c>
      <c r="Y236" s="590">
        <f t="shared" si="172"/>
        <v>153088</v>
      </c>
      <c r="Z236" s="590">
        <f t="shared" si="173"/>
        <v>1990144</v>
      </c>
      <c r="AA236" s="592">
        <f t="shared" si="174"/>
        <v>1</v>
      </c>
      <c r="AB236" s="592">
        <f t="shared" si="175"/>
        <v>4</v>
      </c>
      <c r="AC236" s="588">
        <f t="shared" si="176"/>
        <v>1.9</v>
      </c>
      <c r="AD236" s="456">
        <v>83200</v>
      </c>
      <c r="AE236" s="456"/>
      <c r="AF236" s="456"/>
      <c r="AG236" s="589" t="str">
        <f t="shared" si="177"/>
        <v>Կ-1</v>
      </c>
      <c r="AH236" s="456">
        <f t="shared" si="178"/>
        <v>158080</v>
      </c>
      <c r="AI236" s="590">
        <f t="shared" si="179"/>
        <v>158080</v>
      </c>
      <c r="AJ236" s="590">
        <f t="shared" si="180"/>
        <v>2055040</v>
      </c>
      <c r="AK236" s="592">
        <f t="shared" si="181"/>
        <v>1</v>
      </c>
      <c r="AL236" s="592">
        <f t="shared" si="182"/>
        <v>5</v>
      </c>
      <c r="AM236" s="588">
        <f t="shared" si="183"/>
        <v>1.9</v>
      </c>
      <c r="AN236" s="456">
        <v>83200</v>
      </c>
      <c r="AO236" s="456"/>
      <c r="AP236" s="456"/>
      <c r="AQ236" s="589" t="str">
        <f t="shared" si="184"/>
        <v>Կ-1</v>
      </c>
      <c r="AR236" s="456">
        <f t="shared" si="185"/>
        <v>158080</v>
      </c>
      <c r="AS236" s="590">
        <f t="shared" si="186"/>
        <v>158080</v>
      </c>
      <c r="AT236" s="590">
        <f t="shared" si="187"/>
        <v>2055040</v>
      </c>
    </row>
    <row r="237" spans="2:46" s="587" customFormat="1" ht="13.5">
      <c r="B237" s="816">
        <v>22</v>
      </c>
      <c r="C237" s="857" t="s">
        <v>670</v>
      </c>
      <c r="D237" s="794" t="s">
        <v>1960</v>
      </c>
      <c r="E237" s="796">
        <v>1985</v>
      </c>
      <c r="F237" s="795" t="s">
        <v>222</v>
      </c>
      <c r="G237" s="820">
        <v>1</v>
      </c>
      <c r="H237" s="822">
        <v>1</v>
      </c>
      <c r="I237" s="821">
        <f t="shared" si="163"/>
        <v>1.73</v>
      </c>
      <c r="J237" s="799">
        <v>83200</v>
      </c>
      <c r="K237" s="799"/>
      <c r="L237" s="799"/>
      <c r="M237" s="822" t="s">
        <v>86</v>
      </c>
      <c r="N237" s="799">
        <f t="shared" si="164"/>
        <v>143936</v>
      </c>
      <c r="O237" s="823">
        <f t="shared" si="165"/>
        <v>143936</v>
      </c>
      <c r="P237" s="823">
        <f t="shared" si="166"/>
        <v>1871168</v>
      </c>
      <c r="Q237" s="592">
        <f t="shared" si="167"/>
        <v>1</v>
      </c>
      <c r="R237" s="592">
        <f t="shared" si="168"/>
        <v>2</v>
      </c>
      <c r="S237" s="588">
        <f t="shared" si="169"/>
        <v>1.79</v>
      </c>
      <c r="T237" s="456">
        <v>83200</v>
      </c>
      <c r="U237" s="456"/>
      <c r="V237" s="456"/>
      <c r="W237" s="589" t="str">
        <f t="shared" si="170"/>
        <v>Կ-1</v>
      </c>
      <c r="X237" s="456">
        <f t="shared" si="171"/>
        <v>148928</v>
      </c>
      <c r="Y237" s="590">
        <f t="shared" si="172"/>
        <v>148928</v>
      </c>
      <c r="Z237" s="590">
        <f t="shared" si="173"/>
        <v>1936064</v>
      </c>
      <c r="AA237" s="592">
        <f t="shared" si="174"/>
        <v>1</v>
      </c>
      <c r="AB237" s="592">
        <f t="shared" si="175"/>
        <v>3</v>
      </c>
      <c r="AC237" s="588">
        <f t="shared" si="176"/>
        <v>1.84</v>
      </c>
      <c r="AD237" s="456">
        <v>83200</v>
      </c>
      <c r="AE237" s="456"/>
      <c r="AF237" s="456"/>
      <c r="AG237" s="589" t="str">
        <f t="shared" si="177"/>
        <v>Կ-1</v>
      </c>
      <c r="AH237" s="456">
        <f t="shared" si="178"/>
        <v>153088</v>
      </c>
      <c r="AI237" s="590">
        <f t="shared" si="179"/>
        <v>153088</v>
      </c>
      <c r="AJ237" s="590">
        <f t="shared" si="180"/>
        <v>1990144</v>
      </c>
      <c r="AK237" s="592">
        <f t="shared" si="181"/>
        <v>1</v>
      </c>
      <c r="AL237" s="592">
        <f t="shared" si="182"/>
        <v>4</v>
      </c>
      <c r="AM237" s="588">
        <f t="shared" si="183"/>
        <v>1.9</v>
      </c>
      <c r="AN237" s="456">
        <v>83200</v>
      </c>
      <c r="AO237" s="456"/>
      <c r="AP237" s="456"/>
      <c r="AQ237" s="589" t="str">
        <f t="shared" si="184"/>
        <v>Կ-1</v>
      </c>
      <c r="AR237" s="456">
        <f t="shared" si="185"/>
        <v>158080</v>
      </c>
      <c r="AS237" s="590">
        <f t="shared" si="186"/>
        <v>158080</v>
      </c>
      <c r="AT237" s="590">
        <f t="shared" si="187"/>
        <v>2055040</v>
      </c>
    </row>
    <row r="238" spans="2:46" s="587" customFormat="1" ht="13.5">
      <c r="B238" s="816">
        <v>23</v>
      </c>
      <c r="C238" s="857" t="s">
        <v>2148</v>
      </c>
      <c r="D238" s="794" t="s">
        <v>1960</v>
      </c>
      <c r="E238" s="796">
        <v>2000</v>
      </c>
      <c r="F238" s="795" t="s">
        <v>222</v>
      </c>
      <c r="G238" s="820">
        <v>1</v>
      </c>
      <c r="H238" s="822">
        <v>2</v>
      </c>
      <c r="I238" s="821">
        <f t="shared" si="163"/>
        <v>1.79</v>
      </c>
      <c r="J238" s="799">
        <v>83200</v>
      </c>
      <c r="K238" s="799"/>
      <c r="L238" s="799"/>
      <c r="M238" s="822" t="s">
        <v>86</v>
      </c>
      <c r="N238" s="799">
        <f t="shared" si="164"/>
        <v>148928</v>
      </c>
      <c r="O238" s="823">
        <f t="shared" si="165"/>
        <v>148928</v>
      </c>
      <c r="P238" s="823">
        <f t="shared" si="166"/>
        <v>1936064</v>
      </c>
      <c r="Q238" s="592">
        <f t="shared" si="167"/>
        <v>1</v>
      </c>
      <c r="R238" s="592">
        <f t="shared" si="168"/>
        <v>3</v>
      </c>
      <c r="S238" s="588">
        <f t="shared" si="169"/>
        <v>1.84</v>
      </c>
      <c r="T238" s="456">
        <v>83200</v>
      </c>
      <c r="U238" s="456"/>
      <c r="V238" s="456"/>
      <c r="W238" s="589" t="str">
        <f t="shared" si="170"/>
        <v>Կ-1</v>
      </c>
      <c r="X238" s="456">
        <f t="shared" si="171"/>
        <v>153088</v>
      </c>
      <c r="Y238" s="590">
        <f t="shared" si="172"/>
        <v>153088</v>
      </c>
      <c r="Z238" s="590">
        <f t="shared" si="173"/>
        <v>1990144</v>
      </c>
      <c r="AA238" s="592">
        <f t="shared" si="174"/>
        <v>1</v>
      </c>
      <c r="AB238" s="592">
        <f t="shared" si="175"/>
        <v>4</v>
      </c>
      <c r="AC238" s="588">
        <f t="shared" si="176"/>
        <v>1.9</v>
      </c>
      <c r="AD238" s="456">
        <v>83200</v>
      </c>
      <c r="AE238" s="456"/>
      <c r="AF238" s="456"/>
      <c r="AG238" s="589" t="str">
        <f t="shared" si="177"/>
        <v>Կ-1</v>
      </c>
      <c r="AH238" s="456">
        <f t="shared" si="178"/>
        <v>158080</v>
      </c>
      <c r="AI238" s="590">
        <f t="shared" si="179"/>
        <v>158080</v>
      </c>
      <c r="AJ238" s="590">
        <f t="shared" si="180"/>
        <v>2055040</v>
      </c>
      <c r="AK238" s="592">
        <f t="shared" si="181"/>
        <v>1</v>
      </c>
      <c r="AL238" s="592">
        <f t="shared" si="182"/>
        <v>5</v>
      </c>
      <c r="AM238" s="588">
        <f t="shared" si="183"/>
        <v>1.9</v>
      </c>
      <c r="AN238" s="456">
        <v>83200</v>
      </c>
      <c r="AO238" s="456"/>
      <c r="AP238" s="456"/>
      <c r="AQ238" s="589" t="str">
        <f t="shared" si="184"/>
        <v>Կ-1</v>
      </c>
      <c r="AR238" s="456">
        <f t="shared" si="185"/>
        <v>158080</v>
      </c>
      <c r="AS238" s="590">
        <f t="shared" si="186"/>
        <v>158080</v>
      </c>
      <c r="AT238" s="590">
        <f t="shared" si="187"/>
        <v>2055040</v>
      </c>
    </row>
    <row r="239" spans="2:46" s="587" customFormat="1" ht="13.5">
      <c r="B239" s="816">
        <v>24</v>
      </c>
      <c r="C239" s="857" t="s">
        <v>2105</v>
      </c>
      <c r="D239" s="794" t="s">
        <v>1961</v>
      </c>
      <c r="E239" s="796">
        <v>2000</v>
      </c>
      <c r="F239" s="795" t="s">
        <v>222</v>
      </c>
      <c r="G239" s="820">
        <v>1</v>
      </c>
      <c r="H239" s="822">
        <v>3</v>
      </c>
      <c r="I239" s="821">
        <f>IF(G239&lt;1,0,IF(M239="Բ-1",IF(H239=0,6.94,IF(H239=1,7.17,IF(H239=2,7.41,IF(H239=3,7.66,IF(OR(H239=5,H239=4),7.92,IF(OR(H239=6,H239=7),8.18,IF(OR(H239=8,H239=9),8.46,IF(OR(H239=10,H239=11,H239=12),8.74,IF(OR(H239=13,H239=14,H239=15),9.03,IF(OR(H239=16,H239=17,H239=18),9.33,9.65)))))))))),IF(M239="Բ-2", IF(H239=0,5.71,IF(H239=1,5.89,IF(H239=2,6.09,IF(H239=3,6.29,IF(OR(H239=5,H239=4),6.5,IF(OR(H239=6,H239=7),6.72,IF(OR(H239=8,H239=9),6.94,IF(OR(H239=10,H239=11,H239=12),7.17,IF(OR(H239=13,H239=14,H239=15),7.41,IF(OR(H239=16,H239=17,H239=18),7.65,7.91)))))))))), IF(M239="Գ-1", IF(H239=0,4.7,IF(H239=1,4.86,IF(H239=2,5.01,IF(H239=3,5.18,IF(OR(H239=5,H239=4),5.35,IF(OR(H239=6,H239=7),5.52,IF(OR(H239=8,H239=9),5.71,IF(OR(H239=10,H239=11,H239=12),5.89,IF(OR(H239=13,H239=14,H239=15),6.09,IF(OR(H239=16,H239=17,H239=18),6.29,6.49)))))))))), IF(M239="Գ-2", IF(H239=0,3.88,IF(H239=1,4.01,IF(H239=2,4.14,IF(H239=3,4.27,IF(OR(H239=5,H239=4),4.41,IF(OR(H239=6,H239=7),4.55,IF(OR(H239=8,H239=9),4.7,IF(OR(H239=10,H239=11,H239=12),4.85,IF(OR(H239=13,H239=14,H239=15),5.01,IF(OR(H239=16,H239=17,H239=18),5.17,5.34)))))))))), IF(M239="Գ-3", IF(H239=0,3.21,IF(H239=1,3.31,IF(H239=2,3.42,IF(H239=3,3.53,IF(OR(H239=5,H239=4),3.64,IF(OR(H239=6,H239=7),3.76,IF(OR(H239=8,H239=9),3.88,IF(OR(H239=10,H239=11,H239=12),4.01,IF(OR(H239=13,H239=14,H239=15),4.13,IF(OR(H239=16,H239=17,H239=18),4.27,4.4)))))))))), IF(M239="Ա-1", IF(H239=0,2.66,IF(H239=1,2.75,IF(H239=2,2.83,IF(H239=3,2.92,IF(OR(H239=5,H239=4),3.02,IF(OR(H239=6,H239=7),3.11,IF(OR(H239=8,H239=9),3.21,IF(OR(H239=10,H239=11,H239=12),3.31,IF(OR(H239=13,H239=14,H239=15),3.42,IF(OR(H239=16,H239=17,H239=18),3.53,3.64)))))))))), IF(M239="Ա-2", IF(H239=0,2.28,IF(H239=1,2.35,IF(H239=2,2.43,IF(H239=3,2.5,IF(OR(H239=5,H239=4),2.58,IF(OR(H239=6,H239=7),2.66,IF(OR(H239=8,H239=9),2.75,IF(OR(H239=10,H239=11,H239=12),2.83,IF(OR(H239=13,H239=14,H239=15),2.92,IF(OR(H239=16,H239=17,H239=18),3.01,3.11)))))))))),IF(M239="Ա-3", IF(H239=0,1.96,IF(H239=1,2.02,IF(H239=2,2.08,IF(H239=3,2.15,IF(OR(H239=5,H239=4),2.21,IF(OR(H239=6,H239=7),2.28,IF(OR(H239=8,H239=9),2.35,IF(OR(H239=10,H239=11,H239=12),2.42,IF(OR(H239=13,H239=14,H239=15),2.5,IF(OR(H239=16,H239=17,H239=18),2.58,2.66)))))))))), IF(M239="Կ-1", IF(H239=0,1.68,IF(H239=1,1.73,IF(H239=2,1.79,IF(H239=3,1.84,IF(OR(H239=5,H239=4),1.9,IF(OR(H239=6,H239=7),1.96,IF(OR(H239=8,H239=9),2.02,IF(OR(H239=10,H239=11,H239=12),2.08,IF(OR(H239=13,H239=14,H239=15),2.14,IF(OR(H239=16,H239=17,H239=18),2.21,2.28)))))))))), IF(M239="Կ-2", IF(H239=0,1.45,IF(H239=1,1.49,IF(H239=2,1.54,IF(H239=3,1.59,IF(OR(H239=5,H239=4),1.63,IF(OR(H239=6,H239=7),1.68,IF(OR(H239=8,H239=9),1.73,IF(OR(H239=10,H239=11,H239=12),1.79,IF(OR(H239=13,H239=14,H239=15),1.84,IF(OR(H239=16,H239=17,H239=18),1.9,1.95)))))))))),IF(M239="Կ-3", IF(H239=0,1.25,IF(H239=1,1.29,IF(H239=2,1.33,IF(H239=3,1.37,IF(OR(H239=5,H239=4),1.41,IF(OR(H239=6,H239=7),1.45,IF(OR(H239=8,H239=9),1.49,IF(OR(H239=10,H239=11,H239=12),1.54,IF(OR(H239=13,H239=14,H239=15),1.58,IF(OR(H239=16,H239=17,H239=18),1.63,1.68)))))))))), "Error"))))))))))))</f>
        <v>1.84</v>
      </c>
      <c r="J239" s="799">
        <v>83200</v>
      </c>
      <c r="K239" s="799"/>
      <c r="L239" s="799"/>
      <c r="M239" s="822" t="s">
        <v>86</v>
      </c>
      <c r="N239" s="799">
        <f>J239*I239</f>
        <v>153088</v>
      </c>
      <c r="O239" s="823">
        <f>I239*J239+K239+L239</f>
        <v>153088</v>
      </c>
      <c r="P239" s="823">
        <f>+O239*13</f>
        <v>1990144</v>
      </c>
      <c r="Q239" s="592">
        <f>+G239</f>
        <v>1</v>
      </c>
      <c r="R239" s="592">
        <f>+H239+1</f>
        <v>4</v>
      </c>
      <c r="S239" s="588">
        <f>IF(Q239&lt;1,0,IF(W239="Բ-1",IF(R239=0,6.94,IF(R239=1,7.17,IF(R239=2,7.41,IF(R239=3,7.66,IF(OR(R239=5,R239=4),7.92,IF(OR(R239=6,R239=7),8.18,IF(OR(R239=8,R239=9),8.46,IF(OR(R239=10,R239=11,R239=12),8.74,IF(OR(R239=13,R239=14,R239=15),9.03,IF(OR(R239=16,R239=17,R239=18),9.33,9.65)))))))))),IF(W239="Բ-2", IF(R239=0,5.71,IF(R239=1,5.89,IF(R239=2,6.09,IF(R239=3,6.29,IF(OR(R239=5,R239=4),6.5,IF(OR(R239=6,R239=7),6.72,IF(OR(R239=8,R239=9),6.94,IF(OR(R239=10,R239=11,R239=12),7.17,IF(OR(R239=13,R239=14,R239=15),7.41,IF(OR(R239=16,R239=17,R239=18),7.65,7.91)))))))))), IF(W239="Գ-1", IF(R239=0,4.7,IF(R239=1,4.86,IF(R239=2,5.01,IF(R239=3,5.18,IF(OR(R239=5,R239=4),5.35,IF(OR(R239=6,R239=7),5.52,IF(OR(R239=8,R239=9),5.71,IF(OR(R239=10,R239=11,R239=12),5.89,IF(OR(R239=13,R239=14,R239=15),6.09,IF(OR(R239=16,R239=17,R239=18),6.29,6.49)))))))))), IF(W239="Գ-2", IF(R239=0,3.88,IF(R239=1,4.01,IF(R239=2,4.14,IF(R239=3,4.27,IF(OR(R239=5,R239=4),4.41,IF(OR(R239=6,R239=7),4.55,IF(OR(R239=8,R239=9),4.7,IF(OR(R239=10,R239=11,R239=12),4.85,IF(OR(R239=13,R239=14,R239=15),5.01,IF(OR(R239=16,R239=17,R239=18),5.17,5.34)))))))))), IF(W239="Գ-3", IF(R239=0,3.21,IF(R239=1,3.31,IF(R239=2,3.42,IF(R239=3,3.53,IF(OR(R239=5,R239=4),3.64,IF(OR(R239=6,R239=7),3.76,IF(OR(R239=8,R239=9),3.88,IF(OR(R239=10,R239=11,R239=12),4.01,IF(OR(R239=13,R239=14,R239=15),4.13,IF(OR(R239=16,R239=17,R239=18),4.27,4.4)))))))))), IF(W239="Ա-1", IF(R239=0,2.66,IF(R239=1,2.75,IF(R239=2,2.83,IF(R239=3,2.92,IF(OR(R239=5,R239=4),3.02,IF(OR(R239=6,R239=7),3.11,IF(OR(R239=8,R239=9),3.21,IF(OR(R239=10,R239=11,R239=12),3.31,IF(OR(R239=13,R239=14,R239=15),3.42,IF(OR(R239=16,R239=17,R239=18),3.53,3.64)))))))))), IF(W239="Ա-2", IF(R239=0,2.28,IF(R239=1,2.35,IF(R239=2,2.43,IF(R239=3,2.5,IF(OR(R239=5,R239=4),2.58,IF(OR(R239=6,R239=7),2.66,IF(OR(R239=8,R239=9),2.75,IF(OR(R239=10,R239=11,R239=12),2.83,IF(OR(R239=13,R239=14,R239=15),2.92,IF(OR(R239=16,R239=17,R239=18),3.01,3.11)))))))))),IF(W239="Ա-3", IF(R239=0,1.96,IF(R239=1,2.02,IF(R239=2,2.08,IF(R239=3,2.15,IF(OR(R239=5,R239=4),2.21,IF(OR(R239=6,R239=7),2.28,IF(OR(R239=8,R239=9),2.35,IF(OR(R239=10,R239=11,R239=12),2.42,IF(OR(R239=13,R239=14,R239=15),2.5,IF(OR(R239=16,R239=17,R239=18),2.58,2.66)))))))))), IF(W239="Կ-1", IF(R239=0,1.68,IF(R239=1,1.73,IF(R239=2,1.79,IF(R239=3,1.84,IF(OR(R239=5,R239=4),1.9,IF(OR(R239=6,R239=7),1.96,IF(OR(R239=8,R239=9),2.02,IF(OR(R239=10,R239=11,R239=12),2.08,IF(OR(R239=13,R239=14,R239=15),2.14,IF(OR(R239=16,R239=17,R239=18),2.21,2.28)))))))))), IF(W239="Կ-2", IF(R239=0,1.45,IF(R239=1,1.49,IF(R239=2,1.54,IF(R239=3,1.59,IF(OR(R239=5,R239=4),1.63,IF(OR(R239=6,R239=7),1.68,IF(OR(R239=8,R239=9),1.73,IF(OR(R239=10,R239=11,R239=12),1.79,IF(OR(R239=13,R239=14,R239=15),1.84,IF(OR(R239=16,R239=17,R239=18),1.9,1.95)))))))))),IF(W239="Կ-3", IF(R239=0,1.25,IF(R239=1,1.29,IF(R239=2,1.33,IF(R239=3,1.37,IF(OR(R239=5,R239=4),1.41,IF(OR(R239=6,R239=7),1.45,IF(OR(R239=8,R239=9),1.49,IF(OR(R239=10,R239=11,R239=12),1.54,IF(OR(R239=13,R239=14,R239=15),1.58,IF(OR(R239=16,R239=17,R239=18),1.63,1.68)))))))))), "Error"))))))))))))</f>
        <v>1.9</v>
      </c>
      <c r="T239" s="456">
        <v>83200</v>
      </c>
      <c r="U239" s="456"/>
      <c r="V239" s="456"/>
      <c r="W239" s="589" t="str">
        <f>+M239</f>
        <v>Կ-1</v>
      </c>
      <c r="X239" s="456">
        <f>T239*S239</f>
        <v>158080</v>
      </c>
      <c r="Y239" s="590">
        <f>+U239+V239+X239</f>
        <v>158080</v>
      </c>
      <c r="Z239" s="590">
        <f>+Y239*13</f>
        <v>2055040</v>
      </c>
      <c r="AA239" s="592">
        <f>+Q239</f>
        <v>1</v>
      </c>
      <c r="AB239" s="592">
        <f>+R239+1</f>
        <v>5</v>
      </c>
      <c r="AC239" s="588">
        <f>IF(AA239&lt;1,0,IF(AG239="Բ-1",IF(AB239=0,6.94,IF(AB239=1,7.17,IF(AB239=2,7.41,IF(AB239=3,7.66,IF(OR(AB239=5,AB239=4),7.92,IF(OR(AB239=6,AB239=7),8.18,IF(OR(AB239=8,AB239=9),8.46,IF(OR(AB239=10,AB239=11,AB239=12),8.74,IF(OR(AB239=13,AB239=14,AB239=15),9.03,IF(OR(AB239=16,AB239=17,AB239=18),9.33,9.65)))))))))),IF(AG239="Բ-2", IF(AB239=0,5.71,IF(AB239=1,5.89,IF(AB239=2,6.09,IF(AB239=3,6.29,IF(OR(AB239=5,AB239=4),6.5,IF(OR(AB239=6,AB239=7),6.72,IF(OR(AB239=8,AB239=9),6.94,IF(OR(AB239=10,AB239=11,AB239=12),7.17,IF(OR(AB239=13,AB239=14,AB239=15),7.41,IF(OR(AB239=16,AB239=17,AB239=18),7.65,7.91)))))))))), IF(AG239="Գ-1", IF(AB239=0,4.7,IF(AB239=1,4.86,IF(AB239=2,5.01,IF(AB239=3,5.18,IF(OR(AB239=5,AB239=4),5.35,IF(OR(AB239=6,AB239=7),5.52,IF(OR(AB239=8,AB239=9),5.71,IF(OR(AB239=10,AB239=11,AB239=12),5.89,IF(OR(AB239=13,AB239=14,AB239=15),6.09,IF(OR(AB239=16,AB239=17,AB239=18),6.29,6.49)))))))))), IF(AG239="Գ-2", IF(AB239=0,3.88,IF(AB239=1,4.01,IF(AB239=2,4.14,IF(AB239=3,4.27,IF(OR(AB239=5,AB239=4),4.41,IF(OR(AB239=6,AB239=7),4.55,IF(OR(AB239=8,AB239=9),4.7,IF(OR(AB239=10,AB239=11,AB239=12),4.85,IF(OR(AB239=13,AB239=14,AB239=15),5.01,IF(OR(AB239=16,AB239=17,AB239=18),5.17,5.34)))))))))), IF(AG239="Գ-3", IF(AB239=0,3.21,IF(AB239=1,3.31,IF(AB239=2,3.42,IF(AB239=3,3.53,IF(OR(AB239=5,AB239=4),3.64,IF(OR(AB239=6,AB239=7),3.76,IF(OR(AB239=8,AB239=9),3.88,IF(OR(AB239=10,AB239=11,AB239=12),4.01,IF(OR(AB239=13,AB239=14,AB239=15),4.13,IF(OR(AB239=16,AB239=17,AB239=18),4.27,4.4)))))))))), IF(AG239="Ա-1", IF(AB239=0,2.66,IF(AB239=1,2.75,IF(AB239=2,2.83,IF(AB239=3,2.92,IF(OR(AB239=5,AB239=4),3.02,IF(OR(AB239=6,AB239=7),3.11,IF(OR(AB239=8,AB239=9),3.21,IF(OR(AB239=10,AB239=11,AB239=12),3.31,IF(OR(AB239=13,AB239=14,AB239=15),3.42,IF(OR(AB239=16,AB239=17,AB239=18),3.53,3.64)))))))))), IF(AG239="Ա-2", IF(AB239=0,2.28,IF(AB239=1,2.35,IF(AB239=2,2.43,IF(AB239=3,2.5,IF(OR(AB239=5,AB239=4),2.58,IF(OR(AB239=6,AB239=7),2.66,IF(OR(AB239=8,AB239=9),2.75,IF(OR(AB239=10,AB239=11,AB239=12),2.83,IF(OR(AB239=13,AB239=14,AB239=15),2.92,IF(OR(AB239=16,AB239=17,AB239=18),3.01,3.11)))))))))),IF(AG239="Ա-3", IF(AB239=0,1.96,IF(AB239=1,2.02,IF(AB239=2,2.08,IF(AB239=3,2.15,IF(OR(AB239=5,AB239=4),2.21,IF(OR(AB239=6,AB239=7),2.28,IF(OR(AB239=8,AB239=9),2.35,IF(OR(AB239=10,AB239=11,AB239=12),2.42,IF(OR(AB239=13,AB239=14,AB239=15),2.5,IF(OR(AB239=16,AB239=17,AB239=18),2.58,2.66)))))))))), IF(AG239="Կ-1", IF(AB239=0,1.68,IF(AB239=1,1.73,IF(AB239=2,1.79,IF(AB239=3,1.84,IF(OR(AB239=5,AB239=4),1.9,IF(OR(AB239=6,AB239=7),1.96,IF(OR(AB239=8,AB239=9),2.02,IF(OR(AB239=10,AB239=11,AB239=12),2.08,IF(OR(AB239=13,AB239=14,AB239=15),2.14,IF(OR(AB239=16,AB239=17,AB239=18),2.21,2.28)))))))))), IF(AG239="Կ-2", IF(AB239=0,1.45,IF(AB239=1,1.49,IF(AB239=2,1.54,IF(AB239=3,1.59,IF(OR(AB239=5,AB239=4),1.63,IF(OR(AB239=6,AB239=7),1.68,IF(OR(AB239=8,AB239=9),1.73,IF(OR(AB239=10,AB239=11,AB239=12),1.79,IF(OR(AB239=13,AB239=14,AB239=15),1.84,IF(OR(AB239=16,AB239=17,AB239=18),1.9,1.95)))))))))),IF(AG239="Կ-3", IF(AB239=0,1.25,IF(AB239=1,1.29,IF(AB239=2,1.33,IF(AB239=3,1.37,IF(OR(AB239=5,AB239=4),1.41,IF(OR(AB239=6,AB239=7),1.45,IF(OR(AB239=8,AB239=9),1.49,IF(OR(AB239=10,AB239=11,AB239=12),1.54,IF(OR(AB239=13,AB239=14,AB239=15),1.58,IF(OR(AB239=16,AB239=17,AB239=18),1.63,1.68)))))))))), "Error"))))))))))))</f>
        <v>1.9</v>
      </c>
      <c r="AD239" s="456">
        <v>83200</v>
      </c>
      <c r="AE239" s="456"/>
      <c r="AF239" s="456"/>
      <c r="AG239" s="589" t="str">
        <f>+W239</f>
        <v>Կ-1</v>
      </c>
      <c r="AH239" s="456">
        <f>AD239*AC239</f>
        <v>158080</v>
      </c>
      <c r="AI239" s="590">
        <f>AH239+AE239+AF239</f>
        <v>158080</v>
      </c>
      <c r="AJ239" s="590">
        <f>+AI239*13</f>
        <v>2055040</v>
      </c>
      <c r="AK239" s="592">
        <f>+AA239</f>
        <v>1</v>
      </c>
      <c r="AL239" s="592">
        <f>+AB239+1</f>
        <v>6</v>
      </c>
      <c r="AM239" s="588">
        <f>IF(AK239&lt;1,0,IF(AQ239="Բ-1",IF(AL239=0,6.94,IF(AL239=1,7.17,IF(AL239=2,7.41,IF(AL239=3,7.66,IF(OR(AL239=5,AL239=4),7.92,IF(OR(AL239=6,AL239=7),8.18,IF(OR(AL239=8,AL239=9),8.46,IF(OR(AL239=10,AL239=11,AL239=12),8.74,IF(OR(AL239=13,AL239=14,AL239=15),9.03,IF(OR(AL239=16,AL239=17,AL239=18),9.33,9.65)))))))))),IF(AQ239="Բ-2", IF(AL239=0,5.71,IF(AL239=1,5.89,IF(AL239=2,6.09,IF(AL239=3,6.29,IF(OR(AL239=5,AL239=4),6.5,IF(OR(AL239=6,AL239=7),6.72,IF(OR(AL239=8,AL239=9),6.94,IF(OR(AL239=10,AL239=11,AL239=12),7.17,IF(OR(AL239=13,AL239=14,AL239=15),7.41,IF(OR(AL239=16,AL239=17,AL239=18),7.65,7.91)))))))))), IF(AQ239="Գ-1", IF(AL239=0,4.7,IF(AL239=1,4.86,IF(AL239=2,5.01,IF(AL239=3,5.18,IF(OR(AL239=5,AL239=4),5.35,IF(OR(AL239=6,AL239=7),5.52,IF(OR(AL239=8,AL239=9),5.71,IF(OR(AL239=10,AL239=11,AL239=12),5.89,IF(OR(AL239=13,AL239=14,AL239=15),6.09,IF(OR(AL239=16,AL239=17,AL239=18),6.29,6.49)))))))))), IF(AQ239="Գ-2", IF(AL239=0,3.88,IF(AL239=1,4.01,IF(AL239=2,4.14,IF(AL239=3,4.27,IF(OR(AL239=5,AL239=4),4.41,IF(OR(AL239=6,AL239=7),4.55,IF(OR(AL239=8,AL239=9),4.7,IF(OR(AL239=10,AL239=11,AL239=12),4.85,IF(OR(AL239=13,AL239=14,AL239=15),5.01,IF(OR(AL239=16,AL239=17,AL239=18),5.17,5.34)))))))))), IF(AQ239="Գ-3", IF(AL239=0,3.21,IF(AL239=1,3.31,IF(AL239=2,3.42,IF(AL239=3,3.53,IF(OR(AL239=5,AL239=4),3.64,IF(OR(AL239=6,AL239=7),3.76,IF(OR(AL239=8,AL239=9),3.88,IF(OR(AL239=10,AL239=11,AL239=12),4.01,IF(OR(AL239=13,AL239=14,AL239=15),4.13,IF(OR(AL239=16,AL239=17,AL239=18),4.27,4.4)))))))))), IF(AQ239="Ա-1", IF(AL239=0,2.66,IF(AL239=1,2.75,IF(AL239=2,2.83,IF(AL239=3,2.92,IF(OR(AL239=5,AL239=4),3.02,IF(OR(AL239=6,AL239=7),3.11,IF(OR(AL239=8,AL239=9),3.21,IF(OR(AL239=10,AL239=11,AL239=12),3.31,IF(OR(AL239=13,AL239=14,AL239=15),3.42,IF(OR(AL239=16,AL239=17,AL239=18),3.53,3.64)))))))))), IF(AQ239="Ա-2", IF(AL239=0,2.28,IF(AL239=1,2.35,IF(AL239=2,2.43,IF(AL239=3,2.5,IF(OR(AL239=5,AL239=4),2.58,IF(OR(AL239=6,AL239=7),2.66,IF(OR(AL239=8,AL239=9),2.75,IF(OR(AL239=10,AL239=11,AL239=12),2.83,IF(OR(AL239=13,AL239=14,AL239=15),2.92,IF(OR(AL239=16,AL239=17,AL239=18),3.01,3.11)))))))))),IF(AQ239="Ա-3", IF(AL239=0,1.96,IF(AL239=1,2.02,IF(AL239=2,2.08,IF(AL239=3,2.15,IF(OR(AL239=5,AL239=4),2.21,IF(OR(AL239=6,AL239=7),2.28,IF(OR(AL239=8,AL239=9),2.35,IF(OR(AL239=10,AL239=11,AL239=12),2.42,IF(OR(AL239=13,AL239=14,AL239=15),2.5,IF(OR(AL239=16,AL239=17,AL239=18),2.58,2.66)))))))))), IF(AQ239="Կ-1", IF(AL239=0,1.68,IF(AL239=1,1.73,IF(AL239=2,1.79,IF(AL239=3,1.84,IF(OR(AL239=5,AL239=4),1.9,IF(OR(AL239=6,AL239=7),1.96,IF(OR(AL239=8,AL239=9),2.02,IF(OR(AL239=10,AL239=11,AL239=12),2.08,IF(OR(AL239=13,AL239=14,AL239=15),2.14,IF(OR(AL239=16,AL239=17,AL239=18),2.21,2.28)))))))))), IF(AQ239="Կ-2", IF(AL239=0,1.45,IF(AL239=1,1.49,IF(AL239=2,1.54,IF(AL239=3,1.59,IF(OR(AL239=5,AL239=4),1.63,IF(OR(AL239=6,AL239=7),1.68,IF(OR(AL239=8,AL239=9),1.73,IF(OR(AL239=10,AL239=11,AL239=12),1.79,IF(OR(AL239=13,AL239=14,AL239=15),1.84,IF(OR(AL239=16,AL239=17,AL239=18),1.9,1.95)))))))))),IF(AQ239="Կ-3", IF(AL239=0,1.25,IF(AL239=1,1.29,IF(AL239=2,1.33,IF(AL239=3,1.37,IF(OR(AL239=5,AL239=4),1.41,IF(OR(AL239=6,AL239=7),1.45,IF(OR(AL239=8,AL239=9),1.49,IF(OR(AL239=10,AL239=11,AL239=12),1.54,IF(OR(AL239=13,AL239=14,AL239=15),1.58,IF(OR(AL239=16,AL239=17,AL239=18),1.63,1.68)))))))))), "Error"))))))))))))</f>
        <v>1.96</v>
      </c>
      <c r="AN239" s="456">
        <v>83200</v>
      </c>
      <c r="AO239" s="456"/>
      <c r="AP239" s="456"/>
      <c r="AQ239" s="589" t="str">
        <f>+AG239</f>
        <v>Կ-1</v>
      </c>
      <c r="AR239" s="456">
        <f>AN239*AM239</f>
        <v>163072</v>
      </c>
      <c r="AS239" s="590">
        <f>AR239+AO239+AP239</f>
        <v>163072</v>
      </c>
      <c r="AT239" s="590">
        <f>+AS239*13</f>
        <v>2119936</v>
      </c>
    </row>
    <row r="240" spans="2:46" s="587" customFormat="1" ht="13.5">
      <c r="B240" s="816">
        <v>25</v>
      </c>
      <c r="C240" s="857" t="s">
        <v>2980</v>
      </c>
      <c r="D240" s="794" t="s">
        <v>1961</v>
      </c>
      <c r="E240" s="796">
        <v>2002</v>
      </c>
      <c r="F240" s="795" t="s">
        <v>222</v>
      </c>
      <c r="G240" s="820">
        <v>1</v>
      </c>
      <c r="H240" s="822">
        <v>1</v>
      </c>
      <c r="I240" s="821">
        <f t="shared" si="163"/>
        <v>1.73</v>
      </c>
      <c r="J240" s="799">
        <v>83200</v>
      </c>
      <c r="K240" s="799"/>
      <c r="L240" s="799"/>
      <c r="M240" s="822" t="s">
        <v>86</v>
      </c>
      <c r="N240" s="799">
        <f t="shared" si="164"/>
        <v>143936</v>
      </c>
      <c r="O240" s="823">
        <f t="shared" si="165"/>
        <v>143936</v>
      </c>
      <c r="P240" s="823">
        <f t="shared" si="166"/>
        <v>1871168</v>
      </c>
      <c r="Q240" s="592">
        <f t="shared" si="167"/>
        <v>1</v>
      </c>
      <c r="R240" s="592">
        <f t="shared" si="168"/>
        <v>2</v>
      </c>
      <c r="S240" s="588">
        <f t="shared" si="169"/>
        <v>1.79</v>
      </c>
      <c r="T240" s="456">
        <v>83200</v>
      </c>
      <c r="U240" s="456"/>
      <c r="V240" s="456"/>
      <c r="W240" s="589" t="str">
        <f t="shared" si="170"/>
        <v>Կ-1</v>
      </c>
      <c r="X240" s="456">
        <f t="shared" si="171"/>
        <v>148928</v>
      </c>
      <c r="Y240" s="590">
        <f t="shared" si="172"/>
        <v>148928</v>
      </c>
      <c r="Z240" s="590">
        <f t="shared" si="173"/>
        <v>1936064</v>
      </c>
      <c r="AA240" s="592">
        <f t="shared" si="174"/>
        <v>1</v>
      </c>
      <c r="AB240" s="592">
        <f t="shared" si="175"/>
        <v>3</v>
      </c>
      <c r="AC240" s="588">
        <f t="shared" si="176"/>
        <v>1.84</v>
      </c>
      <c r="AD240" s="456">
        <v>83200</v>
      </c>
      <c r="AE240" s="456"/>
      <c r="AF240" s="456"/>
      <c r="AG240" s="589" t="str">
        <f t="shared" si="177"/>
        <v>Կ-1</v>
      </c>
      <c r="AH240" s="456">
        <f t="shared" si="178"/>
        <v>153088</v>
      </c>
      <c r="AI240" s="590">
        <f t="shared" si="179"/>
        <v>153088</v>
      </c>
      <c r="AJ240" s="590">
        <f>+AI240*13</f>
        <v>1990144</v>
      </c>
      <c r="AK240" s="592">
        <v>1</v>
      </c>
      <c r="AL240" s="592">
        <f t="shared" si="182"/>
        <v>4</v>
      </c>
      <c r="AM240" s="588">
        <f t="shared" si="183"/>
        <v>1.9</v>
      </c>
      <c r="AN240" s="456">
        <v>83200</v>
      </c>
      <c r="AO240" s="456"/>
      <c r="AP240" s="456"/>
      <c r="AQ240" s="589" t="str">
        <f t="shared" si="184"/>
        <v>Կ-1</v>
      </c>
      <c r="AR240" s="456">
        <f t="shared" si="185"/>
        <v>158080</v>
      </c>
      <c r="AS240" s="590">
        <f t="shared" si="186"/>
        <v>158080</v>
      </c>
      <c r="AT240" s="590">
        <f t="shared" si="187"/>
        <v>2055040</v>
      </c>
    </row>
    <row r="241" spans="2:46" s="587" customFormat="1" ht="13.5">
      <c r="B241" s="816">
        <v>26</v>
      </c>
      <c r="C241" s="857" t="s">
        <v>2981</v>
      </c>
      <c r="D241" s="794" t="s">
        <v>1960</v>
      </c>
      <c r="E241" s="796">
        <v>2001</v>
      </c>
      <c r="F241" s="795" t="s">
        <v>222</v>
      </c>
      <c r="G241" s="820">
        <v>1</v>
      </c>
      <c r="H241" s="822">
        <v>1</v>
      </c>
      <c r="I241" s="821">
        <f t="shared" si="163"/>
        <v>1.73</v>
      </c>
      <c r="J241" s="799">
        <v>83200</v>
      </c>
      <c r="K241" s="799"/>
      <c r="L241" s="799"/>
      <c r="M241" s="822" t="s">
        <v>86</v>
      </c>
      <c r="N241" s="799">
        <f>J241*I241</f>
        <v>143936</v>
      </c>
      <c r="O241" s="823">
        <f t="shared" si="165"/>
        <v>143936</v>
      </c>
      <c r="P241" s="823">
        <f>+O241*13</f>
        <v>1871168</v>
      </c>
      <c r="Q241" s="592">
        <f t="shared" si="167"/>
        <v>1</v>
      </c>
      <c r="R241" s="592">
        <f t="shared" si="168"/>
        <v>2</v>
      </c>
      <c r="S241" s="588">
        <f t="shared" si="169"/>
        <v>1.79</v>
      </c>
      <c r="T241" s="456">
        <v>83200</v>
      </c>
      <c r="U241" s="456"/>
      <c r="V241" s="456"/>
      <c r="W241" s="589" t="str">
        <f t="shared" si="170"/>
        <v>Կ-1</v>
      </c>
      <c r="X241" s="456">
        <f t="shared" si="171"/>
        <v>148928</v>
      </c>
      <c r="Y241" s="590">
        <f t="shared" si="172"/>
        <v>148928</v>
      </c>
      <c r="Z241" s="590">
        <f>+Y241*13</f>
        <v>1936064</v>
      </c>
      <c r="AA241" s="592">
        <f t="shared" si="174"/>
        <v>1</v>
      </c>
      <c r="AB241" s="592">
        <f t="shared" si="175"/>
        <v>3</v>
      </c>
      <c r="AC241" s="588">
        <f t="shared" si="176"/>
        <v>1.84</v>
      </c>
      <c r="AD241" s="456">
        <v>83200</v>
      </c>
      <c r="AE241" s="456"/>
      <c r="AF241" s="456"/>
      <c r="AG241" s="589" t="str">
        <f t="shared" si="177"/>
        <v>Կ-1</v>
      </c>
      <c r="AH241" s="456">
        <f t="shared" si="178"/>
        <v>153088</v>
      </c>
      <c r="AI241" s="590">
        <f t="shared" si="179"/>
        <v>153088</v>
      </c>
      <c r="AJ241" s="590">
        <f>+AI241*13</f>
        <v>1990144</v>
      </c>
      <c r="AK241" s="592">
        <f t="shared" ref="AK241:AK257" si="188">+AA241</f>
        <v>1</v>
      </c>
      <c r="AL241" s="592">
        <f t="shared" si="182"/>
        <v>4</v>
      </c>
      <c r="AM241" s="588">
        <f t="shared" si="183"/>
        <v>1.9</v>
      </c>
      <c r="AN241" s="456">
        <v>83200</v>
      </c>
      <c r="AO241" s="456"/>
      <c r="AP241" s="456"/>
      <c r="AQ241" s="589" t="str">
        <f t="shared" si="184"/>
        <v>Կ-1</v>
      </c>
      <c r="AR241" s="456">
        <f t="shared" si="185"/>
        <v>158080</v>
      </c>
      <c r="AS241" s="590">
        <f t="shared" si="186"/>
        <v>158080</v>
      </c>
      <c r="AT241" s="590">
        <f>+AS241*13</f>
        <v>2055040</v>
      </c>
    </row>
    <row r="242" spans="2:46" s="587" customFormat="1" ht="27">
      <c r="B242" s="816">
        <v>27</v>
      </c>
      <c r="C242" s="857" t="s">
        <v>110</v>
      </c>
      <c r="D242" s="794" t="s">
        <v>1961</v>
      </c>
      <c r="E242" s="796">
        <v>1981</v>
      </c>
      <c r="F242" s="795" t="s">
        <v>982</v>
      </c>
      <c r="G242" s="820">
        <v>1</v>
      </c>
      <c r="H242" s="822">
        <v>18</v>
      </c>
      <c r="I242" s="821">
        <f t="shared" si="163"/>
        <v>3.53</v>
      </c>
      <c r="J242" s="799">
        <v>83200</v>
      </c>
      <c r="K242" s="799">
        <f>+I242*J242*0.05</f>
        <v>14684.800000000001</v>
      </c>
      <c r="L242" s="799"/>
      <c r="M242" s="822" t="s">
        <v>84</v>
      </c>
      <c r="N242" s="799">
        <f t="shared" si="164"/>
        <v>293696</v>
      </c>
      <c r="O242" s="823">
        <f t="shared" ref="O242:O257" si="189">I242*J242+K242+L242</f>
        <v>308380.79999999999</v>
      </c>
      <c r="P242" s="823">
        <f t="shared" si="166"/>
        <v>4008950.4</v>
      </c>
      <c r="Q242" s="592">
        <f t="shared" ref="Q242:Q257" si="190">+G242</f>
        <v>1</v>
      </c>
      <c r="R242" s="592">
        <f t="shared" ref="R242:R257" si="191">+H242+1</f>
        <v>19</v>
      </c>
      <c r="S242" s="588">
        <f t="shared" ref="S242:S257" si="192">IF(Q242&lt;1,0,IF(W242="Բ-1",IF(R242=0,6.94,IF(R242=1,7.17,IF(R242=2,7.41,IF(R242=3,7.66,IF(OR(R242=5,R242=4),7.92,IF(OR(R242=6,R242=7),8.18,IF(OR(R242=8,R242=9),8.46,IF(OR(R242=10,R242=11,R242=12),8.74,IF(OR(R242=13,R242=14,R242=15),9.03,IF(OR(R242=16,R242=17,R242=18),9.33,9.65)))))))))),IF(W242="Բ-2", IF(R242=0,5.71,IF(R242=1,5.89,IF(R242=2,6.09,IF(R242=3,6.29,IF(OR(R242=5,R242=4),6.5,IF(OR(R242=6,R242=7),6.72,IF(OR(R242=8,R242=9),6.94,IF(OR(R242=10,R242=11,R242=12),7.17,IF(OR(R242=13,R242=14,R242=15),7.41,IF(OR(R242=16,R242=17,R242=18),7.65,7.91)))))))))), IF(W242="Գ-1", IF(R242=0,4.7,IF(R242=1,4.86,IF(R242=2,5.01,IF(R242=3,5.18,IF(OR(R242=5,R242=4),5.35,IF(OR(R242=6,R242=7),5.52,IF(OR(R242=8,R242=9),5.71,IF(OR(R242=10,R242=11,R242=12),5.89,IF(OR(R242=13,R242=14,R242=15),6.09,IF(OR(R242=16,R242=17,R242=18),6.29,6.49)))))))))), IF(W242="Գ-2", IF(R242=0,3.88,IF(R242=1,4.01,IF(R242=2,4.14,IF(R242=3,4.27,IF(OR(R242=5,R242=4),4.41,IF(OR(R242=6,R242=7),4.55,IF(OR(R242=8,R242=9),4.7,IF(OR(R242=10,R242=11,R242=12),4.85,IF(OR(R242=13,R242=14,R242=15),5.01,IF(OR(R242=16,R242=17,R242=18),5.17,5.34)))))))))), IF(W242="Գ-3", IF(R242=0,3.21,IF(R242=1,3.31,IF(R242=2,3.42,IF(R242=3,3.53,IF(OR(R242=5,R242=4),3.64,IF(OR(R242=6,R242=7),3.76,IF(OR(R242=8,R242=9),3.88,IF(OR(R242=10,R242=11,R242=12),4.01,IF(OR(R242=13,R242=14,R242=15),4.13,IF(OR(R242=16,R242=17,R242=18),4.27,4.4)))))))))), IF(W242="Ա-1", IF(R242=0,2.66,IF(R242=1,2.75,IF(R242=2,2.83,IF(R242=3,2.92,IF(OR(R242=5,R242=4),3.02,IF(OR(R242=6,R242=7),3.11,IF(OR(R242=8,R242=9),3.21,IF(OR(R242=10,R242=11,R242=12),3.31,IF(OR(R242=13,R242=14,R242=15),3.42,IF(OR(R242=16,R242=17,R242=18),3.53,3.64)))))))))), IF(W242="Ա-2", IF(R242=0,2.28,IF(R242=1,2.35,IF(R242=2,2.43,IF(R242=3,2.5,IF(OR(R242=5,R242=4),2.58,IF(OR(R242=6,R242=7),2.66,IF(OR(R242=8,R242=9),2.75,IF(OR(R242=10,R242=11,R242=12),2.83,IF(OR(R242=13,R242=14,R242=15),2.92,IF(OR(R242=16,R242=17,R242=18),3.01,3.11)))))))))),IF(W242="Ա-3", IF(R242=0,1.96,IF(R242=1,2.02,IF(R242=2,2.08,IF(R242=3,2.15,IF(OR(R242=5,R242=4),2.21,IF(OR(R242=6,R242=7),2.28,IF(OR(R242=8,R242=9),2.35,IF(OR(R242=10,R242=11,R242=12),2.42,IF(OR(R242=13,R242=14,R242=15),2.5,IF(OR(R242=16,R242=17,R242=18),2.58,2.66)))))))))), IF(W242="Կ-1", IF(R242=0,1.68,IF(R242=1,1.73,IF(R242=2,1.79,IF(R242=3,1.84,IF(OR(R242=5,R242=4),1.9,IF(OR(R242=6,R242=7),1.96,IF(OR(R242=8,R242=9),2.02,IF(OR(R242=10,R242=11,R242=12),2.08,IF(OR(R242=13,R242=14,R242=15),2.14,IF(OR(R242=16,R242=17,R242=18),2.21,2.28)))))))))), IF(W242="Կ-2", IF(R242=0,1.45,IF(R242=1,1.49,IF(R242=2,1.54,IF(R242=3,1.59,IF(OR(R242=5,R242=4),1.63,IF(OR(R242=6,R242=7),1.68,IF(OR(R242=8,R242=9),1.73,IF(OR(R242=10,R242=11,R242=12),1.79,IF(OR(R242=13,R242=14,R242=15),1.84,IF(OR(R242=16,R242=17,R242=18),1.9,1.95)))))))))),IF(W242="Կ-3", IF(R242=0,1.25,IF(R242=1,1.29,IF(R242=2,1.33,IF(R242=3,1.37,IF(OR(R242=5,R242=4),1.41,IF(OR(R242=6,R242=7),1.45,IF(OR(R242=8,R242=9),1.49,IF(OR(R242=10,R242=11,R242=12),1.54,IF(OR(R242=13,R242=14,R242=15),1.58,IF(OR(R242=16,R242=17,R242=18),1.63,1.68)))))))))), "Error"))))))))))))</f>
        <v>3.64</v>
      </c>
      <c r="T242" s="456">
        <v>83200</v>
      </c>
      <c r="U242" s="456">
        <f>+S242*T242*0.05</f>
        <v>15142.400000000001</v>
      </c>
      <c r="V242" s="456"/>
      <c r="W242" s="589" t="str">
        <f t="shared" ref="W242:W257" si="193">+M242</f>
        <v>Ա-1</v>
      </c>
      <c r="X242" s="456">
        <f t="shared" si="171"/>
        <v>302848</v>
      </c>
      <c r="Y242" s="590">
        <f t="shared" si="172"/>
        <v>317990.40000000002</v>
      </c>
      <c r="Z242" s="590">
        <f t="shared" si="173"/>
        <v>4133875.2</v>
      </c>
      <c r="AA242" s="592">
        <f t="shared" ref="AA242:AA257" si="194">+Q242</f>
        <v>1</v>
      </c>
      <c r="AB242" s="592">
        <f t="shared" ref="AB242:AB257" si="195">+R242+1</f>
        <v>20</v>
      </c>
      <c r="AC242" s="588">
        <f t="shared" ref="AC242:AC257" si="196">IF(AA242&lt;1,0,IF(AG242="Բ-1",IF(AB242=0,6.94,IF(AB242=1,7.17,IF(AB242=2,7.41,IF(AB242=3,7.66,IF(OR(AB242=5,AB242=4),7.92,IF(OR(AB242=6,AB242=7),8.18,IF(OR(AB242=8,AB242=9),8.46,IF(OR(AB242=10,AB242=11,AB242=12),8.74,IF(OR(AB242=13,AB242=14,AB242=15),9.03,IF(OR(AB242=16,AB242=17,AB242=18),9.33,9.65)))))))))),IF(AG242="Բ-2", IF(AB242=0,5.71,IF(AB242=1,5.89,IF(AB242=2,6.09,IF(AB242=3,6.29,IF(OR(AB242=5,AB242=4),6.5,IF(OR(AB242=6,AB242=7),6.72,IF(OR(AB242=8,AB242=9),6.94,IF(OR(AB242=10,AB242=11,AB242=12),7.17,IF(OR(AB242=13,AB242=14,AB242=15),7.41,IF(OR(AB242=16,AB242=17,AB242=18),7.65,7.91)))))))))), IF(AG242="Գ-1", IF(AB242=0,4.7,IF(AB242=1,4.86,IF(AB242=2,5.01,IF(AB242=3,5.18,IF(OR(AB242=5,AB242=4),5.35,IF(OR(AB242=6,AB242=7),5.52,IF(OR(AB242=8,AB242=9),5.71,IF(OR(AB242=10,AB242=11,AB242=12),5.89,IF(OR(AB242=13,AB242=14,AB242=15),6.09,IF(OR(AB242=16,AB242=17,AB242=18),6.29,6.49)))))))))), IF(AG242="Գ-2", IF(AB242=0,3.88,IF(AB242=1,4.01,IF(AB242=2,4.14,IF(AB242=3,4.27,IF(OR(AB242=5,AB242=4),4.41,IF(OR(AB242=6,AB242=7),4.55,IF(OR(AB242=8,AB242=9),4.7,IF(OR(AB242=10,AB242=11,AB242=12),4.85,IF(OR(AB242=13,AB242=14,AB242=15),5.01,IF(OR(AB242=16,AB242=17,AB242=18),5.17,5.34)))))))))), IF(AG242="Գ-3", IF(AB242=0,3.21,IF(AB242=1,3.31,IF(AB242=2,3.42,IF(AB242=3,3.53,IF(OR(AB242=5,AB242=4),3.64,IF(OR(AB242=6,AB242=7),3.76,IF(OR(AB242=8,AB242=9),3.88,IF(OR(AB242=10,AB242=11,AB242=12),4.01,IF(OR(AB242=13,AB242=14,AB242=15),4.13,IF(OR(AB242=16,AB242=17,AB242=18),4.27,4.4)))))))))), IF(AG242="Ա-1", IF(AB242=0,2.66,IF(AB242=1,2.75,IF(AB242=2,2.83,IF(AB242=3,2.92,IF(OR(AB242=5,AB242=4),3.02,IF(OR(AB242=6,AB242=7),3.11,IF(OR(AB242=8,AB242=9),3.21,IF(OR(AB242=10,AB242=11,AB242=12),3.31,IF(OR(AB242=13,AB242=14,AB242=15),3.42,IF(OR(AB242=16,AB242=17,AB242=18),3.53,3.64)))))))))), IF(AG242="Ա-2", IF(AB242=0,2.28,IF(AB242=1,2.35,IF(AB242=2,2.43,IF(AB242=3,2.5,IF(OR(AB242=5,AB242=4),2.58,IF(OR(AB242=6,AB242=7),2.66,IF(OR(AB242=8,AB242=9),2.75,IF(OR(AB242=10,AB242=11,AB242=12),2.83,IF(OR(AB242=13,AB242=14,AB242=15),2.92,IF(OR(AB242=16,AB242=17,AB242=18),3.01,3.11)))))))))),IF(AG242="Ա-3", IF(AB242=0,1.96,IF(AB242=1,2.02,IF(AB242=2,2.08,IF(AB242=3,2.15,IF(OR(AB242=5,AB242=4),2.21,IF(OR(AB242=6,AB242=7),2.28,IF(OR(AB242=8,AB242=9),2.35,IF(OR(AB242=10,AB242=11,AB242=12),2.42,IF(OR(AB242=13,AB242=14,AB242=15),2.5,IF(OR(AB242=16,AB242=17,AB242=18),2.58,2.66)))))))))), IF(AG242="Կ-1", IF(AB242=0,1.68,IF(AB242=1,1.73,IF(AB242=2,1.79,IF(AB242=3,1.84,IF(OR(AB242=5,AB242=4),1.9,IF(OR(AB242=6,AB242=7),1.96,IF(OR(AB242=8,AB242=9),2.02,IF(OR(AB242=10,AB242=11,AB242=12),2.08,IF(OR(AB242=13,AB242=14,AB242=15),2.14,IF(OR(AB242=16,AB242=17,AB242=18),2.21,2.28)))))))))), IF(AG242="Կ-2", IF(AB242=0,1.45,IF(AB242=1,1.49,IF(AB242=2,1.54,IF(AB242=3,1.59,IF(OR(AB242=5,AB242=4),1.63,IF(OR(AB242=6,AB242=7),1.68,IF(OR(AB242=8,AB242=9),1.73,IF(OR(AB242=10,AB242=11,AB242=12),1.79,IF(OR(AB242=13,AB242=14,AB242=15),1.84,IF(OR(AB242=16,AB242=17,AB242=18),1.9,1.95)))))))))),IF(AG242="Կ-3", IF(AB242=0,1.25,IF(AB242=1,1.29,IF(AB242=2,1.33,IF(AB242=3,1.37,IF(OR(AB242=5,AB242=4),1.41,IF(OR(AB242=6,AB242=7),1.45,IF(OR(AB242=8,AB242=9),1.49,IF(OR(AB242=10,AB242=11,AB242=12),1.54,IF(OR(AB242=13,AB242=14,AB242=15),1.58,IF(OR(AB242=16,AB242=17,AB242=18),1.63,1.68)))))))))), "Error"))))))))))))</f>
        <v>3.64</v>
      </c>
      <c r="AD242" s="456">
        <v>83200</v>
      </c>
      <c r="AE242" s="456">
        <f>+AC242*AD242*0.05</f>
        <v>15142.400000000001</v>
      </c>
      <c r="AF242" s="456"/>
      <c r="AG242" s="589" t="str">
        <f t="shared" ref="AG242:AG257" si="197">+W242</f>
        <v>Ա-1</v>
      </c>
      <c r="AH242" s="456">
        <f t="shared" si="178"/>
        <v>302848</v>
      </c>
      <c r="AI242" s="590">
        <f t="shared" si="179"/>
        <v>317990.40000000002</v>
      </c>
      <c r="AJ242" s="590">
        <f t="shared" si="180"/>
        <v>4133875.2</v>
      </c>
      <c r="AK242" s="592">
        <f t="shared" si="188"/>
        <v>1</v>
      </c>
      <c r="AL242" s="592">
        <f t="shared" ref="AL242:AL257" si="198">+AB242+1</f>
        <v>21</v>
      </c>
      <c r="AM242" s="588">
        <f t="shared" ref="AM242:AM257" si="199">IF(AK242&lt;1,0,IF(AQ242="Բ-1",IF(AL242=0,6.94,IF(AL242=1,7.17,IF(AL242=2,7.41,IF(AL242=3,7.66,IF(OR(AL242=5,AL242=4),7.92,IF(OR(AL242=6,AL242=7),8.18,IF(OR(AL242=8,AL242=9),8.46,IF(OR(AL242=10,AL242=11,AL242=12),8.74,IF(OR(AL242=13,AL242=14,AL242=15),9.03,IF(OR(AL242=16,AL242=17,AL242=18),9.33,9.65)))))))))),IF(AQ242="Բ-2", IF(AL242=0,5.71,IF(AL242=1,5.89,IF(AL242=2,6.09,IF(AL242=3,6.29,IF(OR(AL242=5,AL242=4),6.5,IF(OR(AL242=6,AL242=7),6.72,IF(OR(AL242=8,AL242=9),6.94,IF(OR(AL242=10,AL242=11,AL242=12),7.17,IF(OR(AL242=13,AL242=14,AL242=15),7.41,IF(OR(AL242=16,AL242=17,AL242=18),7.65,7.91)))))))))), IF(AQ242="Գ-1", IF(AL242=0,4.7,IF(AL242=1,4.86,IF(AL242=2,5.01,IF(AL242=3,5.18,IF(OR(AL242=5,AL242=4),5.35,IF(OR(AL242=6,AL242=7),5.52,IF(OR(AL242=8,AL242=9),5.71,IF(OR(AL242=10,AL242=11,AL242=12),5.89,IF(OR(AL242=13,AL242=14,AL242=15),6.09,IF(OR(AL242=16,AL242=17,AL242=18),6.29,6.49)))))))))), IF(AQ242="Գ-2", IF(AL242=0,3.88,IF(AL242=1,4.01,IF(AL242=2,4.14,IF(AL242=3,4.27,IF(OR(AL242=5,AL242=4),4.41,IF(OR(AL242=6,AL242=7),4.55,IF(OR(AL242=8,AL242=9),4.7,IF(OR(AL242=10,AL242=11,AL242=12),4.85,IF(OR(AL242=13,AL242=14,AL242=15),5.01,IF(OR(AL242=16,AL242=17,AL242=18),5.17,5.34)))))))))), IF(AQ242="Գ-3", IF(AL242=0,3.21,IF(AL242=1,3.31,IF(AL242=2,3.42,IF(AL242=3,3.53,IF(OR(AL242=5,AL242=4),3.64,IF(OR(AL242=6,AL242=7),3.76,IF(OR(AL242=8,AL242=9),3.88,IF(OR(AL242=10,AL242=11,AL242=12),4.01,IF(OR(AL242=13,AL242=14,AL242=15),4.13,IF(OR(AL242=16,AL242=17,AL242=18),4.27,4.4)))))))))), IF(AQ242="Ա-1", IF(AL242=0,2.66,IF(AL242=1,2.75,IF(AL242=2,2.83,IF(AL242=3,2.92,IF(OR(AL242=5,AL242=4),3.02,IF(OR(AL242=6,AL242=7),3.11,IF(OR(AL242=8,AL242=9),3.21,IF(OR(AL242=10,AL242=11,AL242=12),3.31,IF(OR(AL242=13,AL242=14,AL242=15),3.42,IF(OR(AL242=16,AL242=17,AL242=18),3.53,3.64)))))))))), IF(AQ242="Ա-2", IF(AL242=0,2.28,IF(AL242=1,2.35,IF(AL242=2,2.43,IF(AL242=3,2.5,IF(OR(AL242=5,AL242=4),2.58,IF(OR(AL242=6,AL242=7),2.66,IF(OR(AL242=8,AL242=9),2.75,IF(OR(AL242=10,AL242=11,AL242=12),2.83,IF(OR(AL242=13,AL242=14,AL242=15),2.92,IF(OR(AL242=16,AL242=17,AL242=18),3.01,3.11)))))))))),IF(AQ242="Ա-3", IF(AL242=0,1.96,IF(AL242=1,2.02,IF(AL242=2,2.08,IF(AL242=3,2.15,IF(OR(AL242=5,AL242=4),2.21,IF(OR(AL242=6,AL242=7),2.28,IF(OR(AL242=8,AL242=9),2.35,IF(OR(AL242=10,AL242=11,AL242=12),2.42,IF(OR(AL242=13,AL242=14,AL242=15),2.5,IF(OR(AL242=16,AL242=17,AL242=18),2.58,2.66)))))))))), IF(AQ242="Կ-1", IF(AL242=0,1.68,IF(AL242=1,1.73,IF(AL242=2,1.79,IF(AL242=3,1.84,IF(OR(AL242=5,AL242=4),1.9,IF(OR(AL242=6,AL242=7),1.96,IF(OR(AL242=8,AL242=9),2.02,IF(OR(AL242=10,AL242=11,AL242=12),2.08,IF(OR(AL242=13,AL242=14,AL242=15),2.14,IF(OR(AL242=16,AL242=17,AL242=18),2.21,2.28)))))))))), IF(AQ242="Կ-2", IF(AL242=0,1.45,IF(AL242=1,1.49,IF(AL242=2,1.54,IF(AL242=3,1.59,IF(OR(AL242=5,AL242=4),1.63,IF(OR(AL242=6,AL242=7),1.68,IF(OR(AL242=8,AL242=9),1.73,IF(OR(AL242=10,AL242=11,AL242=12),1.79,IF(OR(AL242=13,AL242=14,AL242=15),1.84,IF(OR(AL242=16,AL242=17,AL242=18),1.9,1.95)))))))))),IF(AQ242="Կ-3", IF(AL242=0,1.25,IF(AL242=1,1.29,IF(AL242=2,1.33,IF(AL242=3,1.37,IF(OR(AL242=5,AL242=4),1.41,IF(OR(AL242=6,AL242=7),1.45,IF(OR(AL242=8,AL242=9),1.49,IF(OR(AL242=10,AL242=11,AL242=12),1.54,IF(OR(AL242=13,AL242=14,AL242=15),1.58,IF(OR(AL242=16,AL242=17,AL242=18),1.63,1.68)))))))))), "Error"))))))))))))</f>
        <v>3.64</v>
      </c>
      <c r="AN242" s="456">
        <v>83200</v>
      </c>
      <c r="AO242" s="456">
        <f>+AM242*AN242*0.05</f>
        <v>15142.400000000001</v>
      </c>
      <c r="AP242" s="456"/>
      <c r="AQ242" s="589" t="str">
        <f t="shared" ref="AQ242:AQ257" si="200">+AG242</f>
        <v>Ա-1</v>
      </c>
      <c r="AR242" s="456">
        <f t="shared" si="185"/>
        <v>302848</v>
      </c>
      <c r="AS242" s="590">
        <f t="shared" si="186"/>
        <v>317990.40000000002</v>
      </c>
      <c r="AT242" s="590">
        <f t="shared" si="187"/>
        <v>4133875.2</v>
      </c>
    </row>
    <row r="243" spans="2:46" s="587" customFormat="1" ht="27">
      <c r="B243" s="816">
        <v>28</v>
      </c>
      <c r="C243" s="857" t="s">
        <v>122</v>
      </c>
      <c r="D243" s="794" t="s">
        <v>1960</v>
      </c>
      <c r="E243" s="796">
        <v>1987</v>
      </c>
      <c r="F243" s="795" t="s">
        <v>983</v>
      </c>
      <c r="G243" s="820">
        <v>1</v>
      </c>
      <c r="H243" s="822">
        <v>9</v>
      </c>
      <c r="I243" s="821">
        <f t="shared" si="163"/>
        <v>2.75</v>
      </c>
      <c r="J243" s="799">
        <v>83200</v>
      </c>
      <c r="K243" s="799"/>
      <c r="L243" s="799"/>
      <c r="M243" s="822" t="s">
        <v>85</v>
      </c>
      <c r="N243" s="799">
        <f t="shared" si="164"/>
        <v>228800</v>
      </c>
      <c r="O243" s="823">
        <f t="shared" si="189"/>
        <v>228800</v>
      </c>
      <c r="P243" s="823">
        <f t="shared" si="166"/>
        <v>2974400</v>
      </c>
      <c r="Q243" s="592">
        <f t="shared" si="190"/>
        <v>1</v>
      </c>
      <c r="R243" s="592">
        <f t="shared" si="191"/>
        <v>10</v>
      </c>
      <c r="S243" s="588">
        <f t="shared" si="192"/>
        <v>2.83</v>
      </c>
      <c r="T243" s="456">
        <v>83200</v>
      </c>
      <c r="U243" s="456"/>
      <c r="V243" s="456"/>
      <c r="W243" s="589" t="str">
        <f t="shared" si="193"/>
        <v>Ա-2</v>
      </c>
      <c r="X243" s="456">
        <f t="shared" si="171"/>
        <v>235456</v>
      </c>
      <c r="Y243" s="590">
        <f t="shared" si="172"/>
        <v>235456</v>
      </c>
      <c r="Z243" s="590">
        <f t="shared" si="173"/>
        <v>3060928</v>
      </c>
      <c r="AA243" s="592">
        <f t="shared" si="194"/>
        <v>1</v>
      </c>
      <c r="AB243" s="592">
        <f t="shared" si="195"/>
        <v>11</v>
      </c>
      <c r="AC243" s="588">
        <f t="shared" si="196"/>
        <v>2.83</v>
      </c>
      <c r="AD243" s="456">
        <v>83200</v>
      </c>
      <c r="AE243" s="456"/>
      <c r="AF243" s="456"/>
      <c r="AG243" s="589" t="str">
        <f t="shared" si="197"/>
        <v>Ա-2</v>
      </c>
      <c r="AH243" s="456">
        <f t="shared" si="178"/>
        <v>235456</v>
      </c>
      <c r="AI243" s="590">
        <f t="shared" si="179"/>
        <v>235456</v>
      </c>
      <c r="AJ243" s="590">
        <f t="shared" si="180"/>
        <v>3060928</v>
      </c>
      <c r="AK243" s="592">
        <f t="shared" si="188"/>
        <v>1</v>
      </c>
      <c r="AL243" s="592">
        <f t="shared" si="198"/>
        <v>12</v>
      </c>
      <c r="AM243" s="588">
        <f t="shared" si="199"/>
        <v>2.83</v>
      </c>
      <c r="AN243" s="456">
        <v>83200</v>
      </c>
      <c r="AO243" s="456"/>
      <c r="AP243" s="456"/>
      <c r="AQ243" s="589" t="str">
        <f t="shared" si="200"/>
        <v>Ա-2</v>
      </c>
      <c r="AR243" s="456">
        <f t="shared" si="185"/>
        <v>235456</v>
      </c>
      <c r="AS243" s="590">
        <f t="shared" si="186"/>
        <v>235456</v>
      </c>
      <c r="AT243" s="590">
        <f t="shared" si="187"/>
        <v>3060928</v>
      </c>
    </row>
    <row r="244" spans="2:46" s="587" customFormat="1" ht="27">
      <c r="B244" s="816">
        <v>29</v>
      </c>
      <c r="C244" s="857" t="s">
        <v>121</v>
      </c>
      <c r="D244" s="794" t="s">
        <v>1960</v>
      </c>
      <c r="E244" s="796">
        <v>1978</v>
      </c>
      <c r="F244" s="795" t="s">
        <v>983</v>
      </c>
      <c r="G244" s="820">
        <v>1</v>
      </c>
      <c r="H244" s="822">
        <v>3</v>
      </c>
      <c r="I244" s="821">
        <f t="shared" si="163"/>
        <v>2.5</v>
      </c>
      <c r="J244" s="799">
        <v>83200</v>
      </c>
      <c r="K244" s="799"/>
      <c r="L244" s="799"/>
      <c r="M244" s="822" t="s">
        <v>85</v>
      </c>
      <c r="N244" s="799">
        <f>J244*I244</f>
        <v>208000</v>
      </c>
      <c r="O244" s="823">
        <f t="shared" si="189"/>
        <v>208000</v>
      </c>
      <c r="P244" s="823">
        <f>+O244*13</f>
        <v>2704000</v>
      </c>
      <c r="Q244" s="592">
        <f t="shared" si="190"/>
        <v>1</v>
      </c>
      <c r="R244" s="592">
        <f t="shared" si="191"/>
        <v>4</v>
      </c>
      <c r="S244" s="588">
        <f t="shared" si="192"/>
        <v>2.58</v>
      </c>
      <c r="T244" s="456">
        <v>83200</v>
      </c>
      <c r="U244" s="456"/>
      <c r="V244" s="456"/>
      <c r="W244" s="589" t="str">
        <f t="shared" si="193"/>
        <v>Ա-2</v>
      </c>
      <c r="X244" s="456">
        <f t="shared" si="171"/>
        <v>214656</v>
      </c>
      <c r="Y244" s="590">
        <f t="shared" si="172"/>
        <v>214656</v>
      </c>
      <c r="Z244" s="590">
        <f>+Y244*13</f>
        <v>2790528</v>
      </c>
      <c r="AA244" s="592">
        <f t="shared" si="194"/>
        <v>1</v>
      </c>
      <c r="AB244" s="592">
        <f t="shared" si="195"/>
        <v>5</v>
      </c>
      <c r="AC244" s="588">
        <f t="shared" si="196"/>
        <v>2.58</v>
      </c>
      <c r="AD244" s="456">
        <v>83200</v>
      </c>
      <c r="AE244" s="456"/>
      <c r="AF244" s="456"/>
      <c r="AG244" s="589" t="str">
        <f t="shared" si="197"/>
        <v>Ա-2</v>
      </c>
      <c r="AH244" s="456">
        <f t="shared" si="178"/>
        <v>214656</v>
      </c>
      <c r="AI244" s="590">
        <f t="shared" si="179"/>
        <v>214656</v>
      </c>
      <c r="AJ244" s="590">
        <f>+AI244*13</f>
        <v>2790528</v>
      </c>
      <c r="AK244" s="592">
        <f t="shared" si="188"/>
        <v>1</v>
      </c>
      <c r="AL244" s="592">
        <f t="shared" si="198"/>
        <v>6</v>
      </c>
      <c r="AM244" s="588">
        <f t="shared" si="199"/>
        <v>2.66</v>
      </c>
      <c r="AN244" s="456">
        <v>83200</v>
      </c>
      <c r="AO244" s="456"/>
      <c r="AP244" s="456"/>
      <c r="AQ244" s="589" t="str">
        <f t="shared" si="200"/>
        <v>Ա-2</v>
      </c>
      <c r="AR244" s="456">
        <f t="shared" si="185"/>
        <v>221312</v>
      </c>
      <c r="AS244" s="590">
        <f t="shared" si="186"/>
        <v>221312</v>
      </c>
      <c r="AT244" s="590">
        <f>+AS244*13</f>
        <v>2877056</v>
      </c>
    </row>
    <row r="245" spans="2:46" s="587" customFormat="1" ht="27">
      <c r="B245" s="816">
        <v>30</v>
      </c>
      <c r="C245" s="857" t="s">
        <v>539</v>
      </c>
      <c r="D245" s="794" t="s">
        <v>1960</v>
      </c>
      <c r="E245" s="796">
        <v>1959</v>
      </c>
      <c r="F245" s="795" t="s">
        <v>984</v>
      </c>
      <c r="G245" s="820">
        <v>1</v>
      </c>
      <c r="H245" s="822">
        <v>26</v>
      </c>
      <c r="I245" s="821">
        <f t="shared" si="163"/>
        <v>1.95</v>
      </c>
      <c r="J245" s="799">
        <v>83200</v>
      </c>
      <c r="K245" s="799"/>
      <c r="L245" s="799"/>
      <c r="M245" s="822" t="s">
        <v>87</v>
      </c>
      <c r="N245" s="799">
        <f t="shared" si="164"/>
        <v>162240</v>
      </c>
      <c r="O245" s="823">
        <f t="shared" si="189"/>
        <v>162240</v>
      </c>
      <c r="P245" s="823">
        <f t="shared" si="166"/>
        <v>2109120</v>
      </c>
      <c r="Q245" s="592">
        <f t="shared" si="190"/>
        <v>1</v>
      </c>
      <c r="R245" s="592">
        <f t="shared" si="191"/>
        <v>27</v>
      </c>
      <c r="S245" s="588">
        <f t="shared" si="192"/>
        <v>1.95</v>
      </c>
      <c r="T245" s="456">
        <v>83200</v>
      </c>
      <c r="U245" s="456"/>
      <c r="V245" s="456"/>
      <c r="W245" s="589" t="str">
        <f t="shared" si="193"/>
        <v>Կ-2</v>
      </c>
      <c r="X245" s="456">
        <f t="shared" si="171"/>
        <v>162240</v>
      </c>
      <c r="Y245" s="590">
        <f t="shared" si="172"/>
        <v>162240</v>
      </c>
      <c r="Z245" s="590">
        <f t="shared" si="173"/>
        <v>2109120</v>
      </c>
      <c r="AA245" s="592">
        <f t="shared" si="194"/>
        <v>1</v>
      </c>
      <c r="AB245" s="592">
        <f t="shared" si="195"/>
        <v>28</v>
      </c>
      <c r="AC245" s="588">
        <f t="shared" si="196"/>
        <v>1.95</v>
      </c>
      <c r="AD245" s="456">
        <v>83200</v>
      </c>
      <c r="AE245" s="456"/>
      <c r="AF245" s="456"/>
      <c r="AG245" s="589" t="str">
        <f t="shared" si="197"/>
        <v>Կ-2</v>
      </c>
      <c r="AH245" s="456">
        <f t="shared" si="178"/>
        <v>162240</v>
      </c>
      <c r="AI245" s="590">
        <f t="shared" si="179"/>
        <v>162240</v>
      </c>
      <c r="AJ245" s="590">
        <f t="shared" si="180"/>
        <v>2109120</v>
      </c>
      <c r="AK245" s="592">
        <f t="shared" si="188"/>
        <v>1</v>
      </c>
      <c r="AL245" s="592">
        <f t="shared" si="198"/>
        <v>29</v>
      </c>
      <c r="AM245" s="588">
        <f t="shared" si="199"/>
        <v>1.95</v>
      </c>
      <c r="AN245" s="456">
        <v>83200</v>
      </c>
      <c r="AO245" s="456"/>
      <c r="AP245" s="456"/>
      <c r="AQ245" s="589" t="str">
        <f t="shared" si="200"/>
        <v>Կ-2</v>
      </c>
      <c r="AR245" s="456">
        <f t="shared" si="185"/>
        <v>162240</v>
      </c>
      <c r="AS245" s="590">
        <f t="shared" si="186"/>
        <v>162240</v>
      </c>
      <c r="AT245" s="590">
        <f t="shared" si="187"/>
        <v>2109120</v>
      </c>
    </row>
    <row r="246" spans="2:46" s="587" customFormat="1" ht="27">
      <c r="B246" s="816">
        <v>31</v>
      </c>
      <c r="C246" s="857" t="s">
        <v>123</v>
      </c>
      <c r="D246" s="794" t="s">
        <v>1960</v>
      </c>
      <c r="E246" s="796">
        <v>1982</v>
      </c>
      <c r="F246" s="795" t="s">
        <v>984</v>
      </c>
      <c r="G246" s="820">
        <v>1</v>
      </c>
      <c r="H246" s="822">
        <v>20</v>
      </c>
      <c r="I246" s="821">
        <f>IF(G246&lt;1,0,IF(M246="Բ-1",IF(H246=0,6.94,IF(H246=1,7.17,IF(H246=2,7.41,IF(H246=3,7.66,IF(OR(H246=5,H246=4),7.92,IF(OR(H246=6,H246=7),8.18,IF(OR(H246=8,H246=9),8.46,IF(OR(H246=10,H246=11,H246=12),8.74,IF(OR(H246=13,H246=14,H246=15),9.03,IF(OR(H246=16,H246=17,H246=18),9.33,9.65)))))))))),IF(M246="Բ-2", IF(H246=0,5.71,IF(H246=1,5.89,IF(H246=2,6.09,IF(H246=3,6.29,IF(OR(H246=5,H246=4),6.5,IF(OR(H246=6,H246=7),6.72,IF(OR(H246=8,H246=9),6.94,IF(OR(H246=10,H246=11,H246=12),7.17,IF(OR(H246=13,H246=14,H246=15),7.41,IF(OR(H246=16,H246=17,H246=18),7.65,7.91)))))))))), IF(M246="Գ-1", IF(H246=0,4.7,IF(H246=1,4.86,IF(H246=2,5.01,IF(H246=3,5.18,IF(OR(H246=5,H246=4),5.35,IF(OR(H246=6,H246=7),5.52,IF(OR(H246=8,H246=9),5.71,IF(OR(H246=10,H246=11,H246=12),5.89,IF(OR(H246=13,H246=14,H246=15),6.09,IF(OR(H246=16,H246=17,H246=18),6.29,6.49)))))))))), IF(M246="Գ-2", IF(H246=0,3.88,IF(H246=1,4.01,IF(H246=2,4.14,IF(H246=3,4.27,IF(OR(H246=5,H246=4),4.41,IF(OR(H246=6,H246=7),4.55,IF(OR(H246=8,H246=9),4.7,IF(OR(H246=10,H246=11,H246=12),4.85,IF(OR(H246=13,H246=14,H246=15),5.01,IF(OR(H246=16,H246=17,H246=18),5.17,5.34)))))))))), IF(M246="Գ-3", IF(H246=0,3.21,IF(H246=1,3.31,IF(H246=2,3.42,IF(H246=3,3.53,IF(OR(H246=5,H246=4),3.64,IF(OR(H246=6,H246=7),3.76,IF(OR(H246=8,H246=9),3.88,IF(OR(H246=10,H246=11,H246=12),4.01,IF(OR(H246=13,H246=14,H246=15),4.13,IF(OR(H246=16,H246=17,H246=18),4.27,4.4)))))))))), IF(M246="Ա-1", IF(H246=0,2.66,IF(H246=1,2.75,IF(H246=2,2.83,IF(H246=3,2.92,IF(OR(H246=5,H246=4),3.02,IF(OR(H246=6,H246=7),3.11,IF(OR(H246=8,H246=9),3.21,IF(OR(H246=10,H246=11,H246=12),3.31,IF(OR(H246=13,H246=14,H246=15),3.42,IF(OR(H246=16,H246=17,H246=18),3.53,3.64)))))))))), IF(M246="Ա-2", IF(H246=0,2.28,IF(H246=1,2.35,IF(H246=2,2.43,IF(H246=3,2.5,IF(OR(H246=5,H246=4),2.58,IF(OR(H246=6,H246=7),2.66,IF(OR(H246=8,H246=9),2.75,IF(OR(H246=10,H246=11,H246=12),2.83,IF(OR(H246=13,H246=14,H246=15),2.92,IF(OR(H246=16,H246=17,H246=18),3.01,3.11)))))))))),IF(M246="Ա-3", IF(H246=0,1.96,IF(H246=1,2.02,IF(H246=2,2.08,IF(H246=3,2.15,IF(OR(H246=5,H246=4),2.21,IF(OR(H246=6,H246=7),2.28,IF(OR(H246=8,H246=9),2.35,IF(OR(H246=10,H246=11,H246=12),2.42,IF(OR(H246=13,H246=14,H246=15),2.5,IF(OR(H246=16,H246=17,H246=18),2.58,2.66)))))))))), IF(M246="Կ-1", IF(H246=0,1.68,IF(H246=1,1.73,IF(H246=2,1.79,IF(H246=3,1.84,IF(OR(H246=5,H246=4),1.9,IF(OR(H246=6,H246=7),1.96,IF(OR(H246=8,H246=9),2.02,IF(OR(H246=10,H246=11,H246=12),2.08,IF(OR(H246=13,H246=14,H246=15),2.14,IF(OR(H246=16,H246=17,H246=18),2.21,2.28)))))))))), IF(M246="Կ-2", IF(H246=0,1.45,IF(H246=1,1.49,IF(H246=2,1.54,IF(H246=3,1.59,IF(OR(H246=5,H246=4),1.63,IF(OR(H246=6,H246=7),1.68,IF(OR(H246=8,H246=9),1.73,IF(OR(H246=10,H246=11,H246=12),1.79,IF(OR(H246=13,H246=14,H246=15),1.84,IF(OR(H246=16,H246=17,H246=18),1.9,1.95)))))))))),IF(M246="Կ-3", IF(H246=0,1.25,IF(H246=1,1.29,IF(H246=2,1.33,IF(H246=3,1.37,IF(OR(H246=5,H246=4),1.41,IF(OR(H246=6,H246=7),1.45,IF(OR(H246=8,H246=9),1.49,IF(OR(H246=10,H246=11,H246=12),1.54,IF(OR(H246=13,H246=14,H246=15),1.58,IF(OR(H246=16,H246=17,H246=18),1.63,1.68)))))))))), "Error"))))))))))))</f>
        <v>1.95</v>
      </c>
      <c r="J246" s="799">
        <v>83200</v>
      </c>
      <c r="K246" s="799"/>
      <c r="L246" s="799"/>
      <c r="M246" s="822" t="s">
        <v>87</v>
      </c>
      <c r="N246" s="799">
        <f t="shared" ref="N246:N252" si="201">J246*I246</f>
        <v>162240</v>
      </c>
      <c r="O246" s="823">
        <f>I246*J246+K246+L246</f>
        <v>162240</v>
      </c>
      <c r="P246" s="823">
        <f t="shared" ref="P246:P252" si="202">+O246*13</f>
        <v>2109120</v>
      </c>
      <c r="Q246" s="592">
        <f>+G246</f>
        <v>1</v>
      </c>
      <c r="R246" s="592">
        <f>+H246+1</f>
        <v>21</v>
      </c>
      <c r="S246" s="588">
        <f>IF(Q246&lt;1,0,IF(W246="Բ-1",IF(R246=0,6.94,IF(R246=1,7.17,IF(R246=2,7.41,IF(R246=3,7.66,IF(OR(R246=5,R246=4),7.92,IF(OR(R246=6,R246=7),8.18,IF(OR(R246=8,R246=9),8.46,IF(OR(R246=10,R246=11,R246=12),8.74,IF(OR(R246=13,R246=14,R246=15),9.03,IF(OR(R246=16,R246=17,R246=18),9.33,9.65)))))))))),IF(W246="Բ-2", IF(R246=0,5.71,IF(R246=1,5.89,IF(R246=2,6.09,IF(R246=3,6.29,IF(OR(R246=5,R246=4),6.5,IF(OR(R246=6,R246=7),6.72,IF(OR(R246=8,R246=9),6.94,IF(OR(R246=10,R246=11,R246=12),7.17,IF(OR(R246=13,R246=14,R246=15),7.41,IF(OR(R246=16,R246=17,R246=18),7.65,7.91)))))))))), IF(W246="Գ-1", IF(R246=0,4.7,IF(R246=1,4.86,IF(R246=2,5.01,IF(R246=3,5.18,IF(OR(R246=5,R246=4),5.35,IF(OR(R246=6,R246=7),5.52,IF(OR(R246=8,R246=9),5.71,IF(OR(R246=10,R246=11,R246=12),5.89,IF(OR(R246=13,R246=14,R246=15),6.09,IF(OR(R246=16,R246=17,R246=18),6.29,6.49)))))))))), IF(W246="Գ-2", IF(R246=0,3.88,IF(R246=1,4.01,IF(R246=2,4.14,IF(R246=3,4.27,IF(OR(R246=5,R246=4),4.41,IF(OR(R246=6,R246=7),4.55,IF(OR(R246=8,R246=9),4.7,IF(OR(R246=10,R246=11,R246=12),4.85,IF(OR(R246=13,R246=14,R246=15),5.01,IF(OR(R246=16,R246=17,R246=18),5.17,5.34)))))))))), IF(W246="Գ-3", IF(R246=0,3.21,IF(R246=1,3.31,IF(R246=2,3.42,IF(R246=3,3.53,IF(OR(R246=5,R246=4),3.64,IF(OR(R246=6,R246=7),3.76,IF(OR(R246=8,R246=9),3.88,IF(OR(R246=10,R246=11,R246=12),4.01,IF(OR(R246=13,R246=14,R246=15),4.13,IF(OR(R246=16,R246=17,R246=18),4.27,4.4)))))))))), IF(W246="Ա-1", IF(R246=0,2.66,IF(R246=1,2.75,IF(R246=2,2.83,IF(R246=3,2.92,IF(OR(R246=5,R246=4),3.02,IF(OR(R246=6,R246=7),3.11,IF(OR(R246=8,R246=9),3.21,IF(OR(R246=10,R246=11,R246=12),3.31,IF(OR(R246=13,R246=14,R246=15),3.42,IF(OR(R246=16,R246=17,R246=18),3.53,3.64)))))))))), IF(W246="Ա-2", IF(R246=0,2.28,IF(R246=1,2.35,IF(R246=2,2.43,IF(R246=3,2.5,IF(OR(R246=5,R246=4),2.58,IF(OR(R246=6,R246=7),2.66,IF(OR(R246=8,R246=9),2.75,IF(OR(R246=10,R246=11,R246=12),2.83,IF(OR(R246=13,R246=14,R246=15),2.92,IF(OR(R246=16,R246=17,R246=18),3.01,3.11)))))))))),IF(W246="Ա-3", IF(R246=0,1.96,IF(R246=1,2.02,IF(R246=2,2.08,IF(R246=3,2.15,IF(OR(R246=5,R246=4),2.21,IF(OR(R246=6,R246=7),2.28,IF(OR(R246=8,R246=9),2.35,IF(OR(R246=10,R246=11,R246=12),2.42,IF(OR(R246=13,R246=14,R246=15),2.5,IF(OR(R246=16,R246=17,R246=18),2.58,2.66)))))))))), IF(W246="Կ-1", IF(R246=0,1.68,IF(R246=1,1.73,IF(R246=2,1.79,IF(R246=3,1.84,IF(OR(R246=5,R246=4),1.9,IF(OR(R246=6,R246=7),1.96,IF(OR(R246=8,R246=9),2.02,IF(OR(R246=10,R246=11,R246=12),2.08,IF(OR(R246=13,R246=14,R246=15),2.14,IF(OR(R246=16,R246=17,R246=18),2.21,2.28)))))))))), IF(W246="Կ-2", IF(R246=0,1.45,IF(R246=1,1.49,IF(R246=2,1.54,IF(R246=3,1.59,IF(OR(R246=5,R246=4),1.63,IF(OR(R246=6,R246=7),1.68,IF(OR(R246=8,R246=9),1.73,IF(OR(R246=10,R246=11,R246=12),1.79,IF(OR(R246=13,R246=14,R246=15),1.84,IF(OR(R246=16,R246=17,R246=18),1.9,1.95)))))))))),IF(W246="Կ-3", IF(R246=0,1.25,IF(R246=1,1.29,IF(R246=2,1.33,IF(R246=3,1.37,IF(OR(R246=5,R246=4),1.41,IF(OR(R246=6,R246=7),1.45,IF(OR(R246=8,R246=9),1.49,IF(OR(R246=10,R246=11,R246=12),1.54,IF(OR(R246=13,R246=14,R246=15),1.58,IF(OR(R246=16,R246=17,R246=18),1.63,1.68)))))))))), "Error"))))))))))))</f>
        <v>1.95</v>
      </c>
      <c r="T246" s="456">
        <v>83200</v>
      </c>
      <c r="U246" s="456"/>
      <c r="V246" s="456"/>
      <c r="W246" s="589" t="str">
        <f>+M246</f>
        <v>Կ-2</v>
      </c>
      <c r="X246" s="456">
        <f>T246*S246</f>
        <v>162240</v>
      </c>
      <c r="Y246" s="590">
        <f>+U246+V246+X246</f>
        <v>162240</v>
      </c>
      <c r="Z246" s="590">
        <f t="shared" ref="Z246:Z252" si="203">+Y246*13</f>
        <v>2109120</v>
      </c>
      <c r="AA246" s="592">
        <f>+Q246</f>
        <v>1</v>
      </c>
      <c r="AB246" s="592">
        <f>+R246+1</f>
        <v>22</v>
      </c>
      <c r="AC246" s="588">
        <f>IF(AA246&lt;1,0,IF(AG246="Բ-1",IF(AB246=0,6.94,IF(AB246=1,7.17,IF(AB246=2,7.41,IF(AB246=3,7.66,IF(OR(AB246=5,AB246=4),7.92,IF(OR(AB246=6,AB246=7),8.18,IF(OR(AB246=8,AB246=9),8.46,IF(OR(AB246=10,AB246=11,AB246=12),8.74,IF(OR(AB246=13,AB246=14,AB246=15),9.03,IF(OR(AB246=16,AB246=17,AB246=18),9.33,9.65)))))))))),IF(AG246="Բ-2", IF(AB246=0,5.71,IF(AB246=1,5.89,IF(AB246=2,6.09,IF(AB246=3,6.29,IF(OR(AB246=5,AB246=4),6.5,IF(OR(AB246=6,AB246=7),6.72,IF(OR(AB246=8,AB246=9),6.94,IF(OR(AB246=10,AB246=11,AB246=12),7.17,IF(OR(AB246=13,AB246=14,AB246=15),7.41,IF(OR(AB246=16,AB246=17,AB246=18),7.65,7.91)))))))))), IF(AG246="Գ-1", IF(AB246=0,4.7,IF(AB246=1,4.86,IF(AB246=2,5.01,IF(AB246=3,5.18,IF(OR(AB246=5,AB246=4),5.35,IF(OR(AB246=6,AB246=7),5.52,IF(OR(AB246=8,AB246=9),5.71,IF(OR(AB246=10,AB246=11,AB246=12),5.89,IF(OR(AB246=13,AB246=14,AB246=15),6.09,IF(OR(AB246=16,AB246=17,AB246=18),6.29,6.49)))))))))), IF(AG246="Գ-2", IF(AB246=0,3.88,IF(AB246=1,4.01,IF(AB246=2,4.14,IF(AB246=3,4.27,IF(OR(AB246=5,AB246=4),4.41,IF(OR(AB246=6,AB246=7),4.55,IF(OR(AB246=8,AB246=9),4.7,IF(OR(AB246=10,AB246=11,AB246=12),4.85,IF(OR(AB246=13,AB246=14,AB246=15),5.01,IF(OR(AB246=16,AB246=17,AB246=18),5.17,5.34)))))))))), IF(AG246="Գ-3", IF(AB246=0,3.21,IF(AB246=1,3.31,IF(AB246=2,3.42,IF(AB246=3,3.53,IF(OR(AB246=5,AB246=4),3.64,IF(OR(AB246=6,AB246=7),3.76,IF(OR(AB246=8,AB246=9),3.88,IF(OR(AB246=10,AB246=11,AB246=12),4.01,IF(OR(AB246=13,AB246=14,AB246=15),4.13,IF(OR(AB246=16,AB246=17,AB246=18),4.27,4.4)))))))))), IF(AG246="Ա-1", IF(AB246=0,2.66,IF(AB246=1,2.75,IF(AB246=2,2.83,IF(AB246=3,2.92,IF(OR(AB246=5,AB246=4),3.02,IF(OR(AB246=6,AB246=7),3.11,IF(OR(AB246=8,AB246=9),3.21,IF(OR(AB246=10,AB246=11,AB246=12),3.31,IF(OR(AB246=13,AB246=14,AB246=15),3.42,IF(OR(AB246=16,AB246=17,AB246=18),3.53,3.64)))))))))), IF(AG246="Ա-2", IF(AB246=0,2.28,IF(AB246=1,2.35,IF(AB246=2,2.43,IF(AB246=3,2.5,IF(OR(AB246=5,AB246=4),2.58,IF(OR(AB246=6,AB246=7),2.66,IF(OR(AB246=8,AB246=9),2.75,IF(OR(AB246=10,AB246=11,AB246=12),2.83,IF(OR(AB246=13,AB246=14,AB246=15),2.92,IF(OR(AB246=16,AB246=17,AB246=18),3.01,3.11)))))))))),IF(AG246="Ա-3", IF(AB246=0,1.96,IF(AB246=1,2.02,IF(AB246=2,2.08,IF(AB246=3,2.15,IF(OR(AB246=5,AB246=4),2.21,IF(OR(AB246=6,AB246=7),2.28,IF(OR(AB246=8,AB246=9),2.35,IF(OR(AB246=10,AB246=11,AB246=12),2.42,IF(OR(AB246=13,AB246=14,AB246=15),2.5,IF(OR(AB246=16,AB246=17,AB246=18),2.58,2.66)))))))))), IF(AG246="Կ-1", IF(AB246=0,1.68,IF(AB246=1,1.73,IF(AB246=2,1.79,IF(AB246=3,1.84,IF(OR(AB246=5,AB246=4),1.9,IF(OR(AB246=6,AB246=7),1.96,IF(OR(AB246=8,AB246=9),2.02,IF(OR(AB246=10,AB246=11,AB246=12),2.08,IF(OR(AB246=13,AB246=14,AB246=15),2.14,IF(OR(AB246=16,AB246=17,AB246=18),2.21,2.28)))))))))), IF(AG246="Կ-2", IF(AB246=0,1.45,IF(AB246=1,1.49,IF(AB246=2,1.54,IF(AB246=3,1.59,IF(OR(AB246=5,AB246=4),1.63,IF(OR(AB246=6,AB246=7),1.68,IF(OR(AB246=8,AB246=9),1.73,IF(OR(AB246=10,AB246=11,AB246=12),1.79,IF(OR(AB246=13,AB246=14,AB246=15),1.84,IF(OR(AB246=16,AB246=17,AB246=18),1.9,1.95)))))))))),IF(AG246="Կ-3", IF(AB246=0,1.25,IF(AB246=1,1.29,IF(AB246=2,1.33,IF(AB246=3,1.37,IF(OR(AB246=5,AB246=4),1.41,IF(OR(AB246=6,AB246=7),1.45,IF(OR(AB246=8,AB246=9),1.49,IF(OR(AB246=10,AB246=11,AB246=12),1.54,IF(OR(AB246=13,AB246=14,AB246=15),1.58,IF(OR(AB246=16,AB246=17,AB246=18),1.63,1.68)))))))))), "Error"))))))))))))</f>
        <v>1.95</v>
      </c>
      <c r="AD246" s="456">
        <v>83200</v>
      </c>
      <c r="AE246" s="456"/>
      <c r="AF246" s="456"/>
      <c r="AG246" s="589" t="str">
        <f>+W246</f>
        <v>Կ-2</v>
      </c>
      <c r="AH246" s="456">
        <f>AD246*AC246</f>
        <v>162240</v>
      </c>
      <c r="AI246" s="590">
        <f>AH246+AE246+AF246</f>
        <v>162240</v>
      </c>
      <c r="AJ246" s="590">
        <f t="shared" ref="AJ246:AJ252" si="204">+AI246*13</f>
        <v>2109120</v>
      </c>
      <c r="AK246" s="592">
        <f>+AA246</f>
        <v>1</v>
      </c>
      <c r="AL246" s="592">
        <f>+AB246+1</f>
        <v>23</v>
      </c>
      <c r="AM246" s="588">
        <f>IF(AK246&lt;1,0,IF(AQ246="Բ-1",IF(AL246=0,6.94,IF(AL246=1,7.17,IF(AL246=2,7.41,IF(AL246=3,7.66,IF(OR(AL246=5,AL246=4),7.92,IF(OR(AL246=6,AL246=7),8.18,IF(OR(AL246=8,AL246=9),8.46,IF(OR(AL246=10,AL246=11,AL246=12),8.74,IF(OR(AL246=13,AL246=14,AL246=15),9.03,IF(OR(AL246=16,AL246=17,AL246=18),9.33,9.65)))))))))),IF(AQ246="Բ-2", IF(AL246=0,5.71,IF(AL246=1,5.89,IF(AL246=2,6.09,IF(AL246=3,6.29,IF(OR(AL246=5,AL246=4),6.5,IF(OR(AL246=6,AL246=7),6.72,IF(OR(AL246=8,AL246=9),6.94,IF(OR(AL246=10,AL246=11,AL246=12),7.17,IF(OR(AL246=13,AL246=14,AL246=15),7.41,IF(OR(AL246=16,AL246=17,AL246=18),7.65,7.91)))))))))), IF(AQ246="Գ-1", IF(AL246=0,4.7,IF(AL246=1,4.86,IF(AL246=2,5.01,IF(AL246=3,5.18,IF(OR(AL246=5,AL246=4),5.35,IF(OR(AL246=6,AL246=7),5.52,IF(OR(AL246=8,AL246=9),5.71,IF(OR(AL246=10,AL246=11,AL246=12),5.89,IF(OR(AL246=13,AL246=14,AL246=15),6.09,IF(OR(AL246=16,AL246=17,AL246=18),6.29,6.49)))))))))), IF(AQ246="Գ-2", IF(AL246=0,3.88,IF(AL246=1,4.01,IF(AL246=2,4.14,IF(AL246=3,4.27,IF(OR(AL246=5,AL246=4),4.41,IF(OR(AL246=6,AL246=7),4.55,IF(OR(AL246=8,AL246=9),4.7,IF(OR(AL246=10,AL246=11,AL246=12),4.85,IF(OR(AL246=13,AL246=14,AL246=15),5.01,IF(OR(AL246=16,AL246=17,AL246=18),5.17,5.34)))))))))), IF(AQ246="Գ-3", IF(AL246=0,3.21,IF(AL246=1,3.31,IF(AL246=2,3.42,IF(AL246=3,3.53,IF(OR(AL246=5,AL246=4),3.64,IF(OR(AL246=6,AL246=7),3.76,IF(OR(AL246=8,AL246=9),3.88,IF(OR(AL246=10,AL246=11,AL246=12),4.01,IF(OR(AL246=13,AL246=14,AL246=15),4.13,IF(OR(AL246=16,AL246=17,AL246=18),4.27,4.4)))))))))), IF(AQ246="Ա-1", IF(AL246=0,2.66,IF(AL246=1,2.75,IF(AL246=2,2.83,IF(AL246=3,2.92,IF(OR(AL246=5,AL246=4),3.02,IF(OR(AL246=6,AL246=7),3.11,IF(OR(AL246=8,AL246=9),3.21,IF(OR(AL246=10,AL246=11,AL246=12),3.31,IF(OR(AL246=13,AL246=14,AL246=15),3.42,IF(OR(AL246=16,AL246=17,AL246=18),3.53,3.64)))))))))), IF(AQ246="Ա-2", IF(AL246=0,2.28,IF(AL246=1,2.35,IF(AL246=2,2.43,IF(AL246=3,2.5,IF(OR(AL246=5,AL246=4),2.58,IF(OR(AL246=6,AL246=7),2.66,IF(OR(AL246=8,AL246=9),2.75,IF(OR(AL246=10,AL246=11,AL246=12),2.83,IF(OR(AL246=13,AL246=14,AL246=15),2.92,IF(OR(AL246=16,AL246=17,AL246=18),3.01,3.11)))))))))),IF(AQ246="Ա-3", IF(AL246=0,1.96,IF(AL246=1,2.02,IF(AL246=2,2.08,IF(AL246=3,2.15,IF(OR(AL246=5,AL246=4),2.21,IF(OR(AL246=6,AL246=7),2.28,IF(OR(AL246=8,AL246=9),2.35,IF(OR(AL246=10,AL246=11,AL246=12),2.42,IF(OR(AL246=13,AL246=14,AL246=15),2.5,IF(OR(AL246=16,AL246=17,AL246=18),2.58,2.66)))))))))), IF(AQ246="Կ-1", IF(AL246=0,1.68,IF(AL246=1,1.73,IF(AL246=2,1.79,IF(AL246=3,1.84,IF(OR(AL246=5,AL246=4),1.9,IF(OR(AL246=6,AL246=7),1.96,IF(OR(AL246=8,AL246=9),2.02,IF(OR(AL246=10,AL246=11,AL246=12),2.08,IF(OR(AL246=13,AL246=14,AL246=15),2.14,IF(OR(AL246=16,AL246=17,AL246=18),2.21,2.28)))))))))), IF(AQ246="Կ-2", IF(AL246=0,1.45,IF(AL246=1,1.49,IF(AL246=2,1.54,IF(AL246=3,1.59,IF(OR(AL246=5,AL246=4),1.63,IF(OR(AL246=6,AL246=7),1.68,IF(OR(AL246=8,AL246=9),1.73,IF(OR(AL246=10,AL246=11,AL246=12),1.79,IF(OR(AL246=13,AL246=14,AL246=15),1.84,IF(OR(AL246=16,AL246=17,AL246=18),1.9,1.95)))))))))),IF(AQ246="Կ-3", IF(AL246=0,1.25,IF(AL246=1,1.29,IF(AL246=2,1.33,IF(AL246=3,1.37,IF(OR(AL246=5,AL246=4),1.41,IF(OR(AL246=6,AL246=7),1.45,IF(OR(AL246=8,AL246=9),1.49,IF(OR(AL246=10,AL246=11,AL246=12),1.54,IF(OR(AL246=13,AL246=14,AL246=15),1.58,IF(OR(AL246=16,AL246=17,AL246=18),1.63,1.68)))))))))), "Error"))))))))))))</f>
        <v>1.95</v>
      </c>
      <c r="AN246" s="456">
        <v>83200</v>
      </c>
      <c r="AO246" s="456"/>
      <c r="AP246" s="456"/>
      <c r="AQ246" s="589" t="str">
        <f>+AG246</f>
        <v>Կ-2</v>
      </c>
      <c r="AR246" s="456">
        <f>AN246*AM246</f>
        <v>162240</v>
      </c>
      <c r="AS246" s="590">
        <f>AR246+AO246+AP246</f>
        <v>162240</v>
      </c>
      <c r="AT246" s="590">
        <f t="shared" ref="AT246:AT252" si="205">+AS246*13</f>
        <v>2109120</v>
      </c>
    </row>
    <row r="247" spans="2:46" s="587" customFormat="1" ht="27">
      <c r="B247" s="816">
        <v>32</v>
      </c>
      <c r="C247" s="857" t="s">
        <v>111</v>
      </c>
      <c r="D247" s="794" t="s">
        <v>1960</v>
      </c>
      <c r="E247" s="796">
        <v>1988</v>
      </c>
      <c r="F247" s="795" t="s">
        <v>984</v>
      </c>
      <c r="G247" s="820">
        <v>1</v>
      </c>
      <c r="H247" s="822">
        <v>9</v>
      </c>
      <c r="I247" s="821">
        <f>IF(G247&lt;1,0,IF(M247="Բ-1",IF(H247=0,6.94,IF(H247=1,7.17,IF(H247=2,7.41,IF(H247=3,7.66,IF(OR(H247=5,H247=4),7.92,IF(OR(H247=6,H247=7),8.18,IF(OR(H247=8,H247=9),8.46,IF(OR(H247=10,H247=11,H247=12),8.74,IF(OR(H247=13,H247=14,H247=15),9.03,IF(OR(H247=16,H247=17,H247=18),9.33,9.65)))))))))),IF(M247="Բ-2", IF(H247=0,5.71,IF(H247=1,5.89,IF(H247=2,6.09,IF(H247=3,6.29,IF(OR(H247=5,H247=4),6.5,IF(OR(H247=6,H247=7),6.72,IF(OR(H247=8,H247=9),6.94,IF(OR(H247=10,H247=11,H247=12),7.17,IF(OR(H247=13,H247=14,H247=15),7.41,IF(OR(H247=16,H247=17,H247=18),7.65,7.91)))))))))), IF(M247="Գ-1", IF(H247=0,4.7,IF(H247=1,4.86,IF(H247=2,5.01,IF(H247=3,5.18,IF(OR(H247=5,H247=4),5.35,IF(OR(H247=6,H247=7),5.52,IF(OR(H247=8,H247=9),5.71,IF(OR(H247=10,H247=11,H247=12),5.89,IF(OR(H247=13,H247=14,H247=15),6.09,IF(OR(H247=16,H247=17,H247=18),6.29,6.49)))))))))), IF(M247="Գ-2", IF(H247=0,3.88,IF(H247=1,4.01,IF(H247=2,4.14,IF(H247=3,4.27,IF(OR(H247=5,H247=4),4.41,IF(OR(H247=6,H247=7),4.55,IF(OR(H247=8,H247=9),4.7,IF(OR(H247=10,H247=11,H247=12),4.85,IF(OR(H247=13,H247=14,H247=15),5.01,IF(OR(H247=16,H247=17,H247=18),5.17,5.34)))))))))), IF(M247="Գ-3", IF(H247=0,3.21,IF(H247=1,3.31,IF(H247=2,3.42,IF(H247=3,3.53,IF(OR(H247=5,H247=4),3.64,IF(OR(H247=6,H247=7),3.76,IF(OR(H247=8,H247=9),3.88,IF(OR(H247=10,H247=11,H247=12),4.01,IF(OR(H247=13,H247=14,H247=15),4.13,IF(OR(H247=16,H247=17,H247=18),4.27,4.4)))))))))), IF(M247="Ա-1", IF(H247=0,2.66,IF(H247=1,2.75,IF(H247=2,2.83,IF(H247=3,2.92,IF(OR(H247=5,H247=4),3.02,IF(OR(H247=6,H247=7),3.11,IF(OR(H247=8,H247=9),3.21,IF(OR(H247=10,H247=11,H247=12),3.31,IF(OR(H247=13,H247=14,H247=15),3.42,IF(OR(H247=16,H247=17,H247=18),3.53,3.64)))))))))), IF(M247="Ա-2", IF(H247=0,2.28,IF(H247=1,2.35,IF(H247=2,2.43,IF(H247=3,2.5,IF(OR(H247=5,H247=4),2.58,IF(OR(H247=6,H247=7),2.66,IF(OR(H247=8,H247=9),2.75,IF(OR(H247=10,H247=11,H247=12),2.83,IF(OR(H247=13,H247=14,H247=15),2.92,IF(OR(H247=16,H247=17,H247=18),3.01,3.11)))))))))),IF(M247="Ա-3", IF(H247=0,1.96,IF(H247=1,2.02,IF(H247=2,2.08,IF(H247=3,2.15,IF(OR(H247=5,H247=4),2.21,IF(OR(H247=6,H247=7),2.28,IF(OR(H247=8,H247=9),2.35,IF(OR(H247=10,H247=11,H247=12),2.42,IF(OR(H247=13,H247=14,H247=15),2.5,IF(OR(H247=16,H247=17,H247=18),2.58,2.66)))))))))), IF(M247="Կ-1", IF(H247=0,1.68,IF(H247=1,1.73,IF(H247=2,1.79,IF(H247=3,1.84,IF(OR(H247=5,H247=4),1.9,IF(OR(H247=6,H247=7),1.96,IF(OR(H247=8,H247=9),2.02,IF(OR(H247=10,H247=11,H247=12),2.08,IF(OR(H247=13,H247=14,H247=15),2.14,IF(OR(H247=16,H247=17,H247=18),2.21,2.28)))))))))), IF(M247="Կ-2", IF(H247=0,1.45,IF(H247=1,1.49,IF(H247=2,1.54,IF(H247=3,1.59,IF(OR(H247=5,H247=4),1.63,IF(OR(H247=6,H247=7),1.68,IF(OR(H247=8,H247=9),1.73,IF(OR(H247=10,H247=11,H247=12),1.79,IF(OR(H247=13,H247=14,H247=15),1.84,IF(OR(H247=16,H247=17,H247=18),1.9,1.95)))))))))),IF(M247="Կ-3", IF(H247=0,1.25,IF(H247=1,1.29,IF(H247=2,1.33,IF(H247=3,1.37,IF(OR(H247=5,H247=4),1.41,IF(OR(H247=6,H247=7),1.45,IF(OR(H247=8,H247=9),1.49,IF(OR(H247=10,H247=11,H247=12),1.54,IF(OR(H247=13,H247=14,H247=15),1.58,IF(OR(H247=16,H247=17,H247=18),1.63,1.68)))))))))), "Error"))))))))))))</f>
        <v>1.73</v>
      </c>
      <c r="J247" s="799">
        <v>83200</v>
      </c>
      <c r="K247" s="799"/>
      <c r="L247" s="799"/>
      <c r="M247" s="822" t="s">
        <v>87</v>
      </c>
      <c r="N247" s="799">
        <f t="shared" si="201"/>
        <v>143936</v>
      </c>
      <c r="O247" s="823">
        <f>I247*J247+K247+L247</f>
        <v>143936</v>
      </c>
      <c r="P247" s="823">
        <f t="shared" si="202"/>
        <v>1871168</v>
      </c>
      <c r="Q247" s="592">
        <f>+G247</f>
        <v>1</v>
      </c>
      <c r="R247" s="592">
        <f>+H247+1</f>
        <v>10</v>
      </c>
      <c r="S247" s="588">
        <f>IF(Q247&lt;1,0,IF(W247="Բ-1",IF(R247=0,6.94,IF(R247=1,7.17,IF(R247=2,7.41,IF(R247=3,7.66,IF(OR(R247=5,R247=4),7.92,IF(OR(R247=6,R247=7),8.18,IF(OR(R247=8,R247=9),8.46,IF(OR(R247=10,R247=11,R247=12),8.74,IF(OR(R247=13,R247=14,R247=15),9.03,IF(OR(R247=16,R247=17,R247=18),9.33,9.65)))))))))),IF(W247="Բ-2", IF(R247=0,5.71,IF(R247=1,5.89,IF(R247=2,6.09,IF(R247=3,6.29,IF(OR(R247=5,R247=4),6.5,IF(OR(R247=6,R247=7),6.72,IF(OR(R247=8,R247=9),6.94,IF(OR(R247=10,R247=11,R247=12),7.17,IF(OR(R247=13,R247=14,R247=15),7.41,IF(OR(R247=16,R247=17,R247=18),7.65,7.91)))))))))), IF(W247="Գ-1", IF(R247=0,4.7,IF(R247=1,4.86,IF(R247=2,5.01,IF(R247=3,5.18,IF(OR(R247=5,R247=4),5.35,IF(OR(R247=6,R247=7),5.52,IF(OR(R247=8,R247=9),5.71,IF(OR(R247=10,R247=11,R247=12),5.89,IF(OR(R247=13,R247=14,R247=15),6.09,IF(OR(R247=16,R247=17,R247=18),6.29,6.49)))))))))), IF(W247="Գ-2", IF(R247=0,3.88,IF(R247=1,4.01,IF(R247=2,4.14,IF(R247=3,4.27,IF(OR(R247=5,R247=4),4.41,IF(OR(R247=6,R247=7),4.55,IF(OR(R247=8,R247=9),4.7,IF(OR(R247=10,R247=11,R247=12),4.85,IF(OR(R247=13,R247=14,R247=15),5.01,IF(OR(R247=16,R247=17,R247=18),5.17,5.34)))))))))), IF(W247="Գ-3", IF(R247=0,3.21,IF(R247=1,3.31,IF(R247=2,3.42,IF(R247=3,3.53,IF(OR(R247=5,R247=4),3.64,IF(OR(R247=6,R247=7),3.76,IF(OR(R247=8,R247=9),3.88,IF(OR(R247=10,R247=11,R247=12),4.01,IF(OR(R247=13,R247=14,R247=15),4.13,IF(OR(R247=16,R247=17,R247=18),4.27,4.4)))))))))), IF(W247="Ա-1", IF(R247=0,2.66,IF(R247=1,2.75,IF(R247=2,2.83,IF(R247=3,2.92,IF(OR(R247=5,R247=4),3.02,IF(OR(R247=6,R247=7),3.11,IF(OR(R247=8,R247=9),3.21,IF(OR(R247=10,R247=11,R247=12),3.31,IF(OR(R247=13,R247=14,R247=15),3.42,IF(OR(R247=16,R247=17,R247=18),3.53,3.64)))))))))), IF(W247="Ա-2", IF(R247=0,2.28,IF(R247=1,2.35,IF(R247=2,2.43,IF(R247=3,2.5,IF(OR(R247=5,R247=4),2.58,IF(OR(R247=6,R247=7),2.66,IF(OR(R247=8,R247=9),2.75,IF(OR(R247=10,R247=11,R247=12),2.83,IF(OR(R247=13,R247=14,R247=15),2.92,IF(OR(R247=16,R247=17,R247=18),3.01,3.11)))))))))),IF(W247="Ա-3", IF(R247=0,1.96,IF(R247=1,2.02,IF(R247=2,2.08,IF(R247=3,2.15,IF(OR(R247=5,R247=4),2.21,IF(OR(R247=6,R247=7),2.28,IF(OR(R247=8,R247=9),2.35,IF(OR(R247=10,R247=11,R247=12),2.42,IF(OR(R247=13,R247=14,R247=15),2.5,IF(OR(R247=16,R247=17,R247=18),2.58,2.66)))))))))), IF(W247="Կ-1", IF(R247=0,1.68,IF(R247=1,1.73,IF(R247=2,1.79,IF(R247=3,1.84,IF(OR(R247=5,R247=4),1.9,IF(OR(R247=6,R247=7),1.96,IF(OR(R247=8,R247=9),2.02,IF(OR(R247=10,R247=11,R247=12),2.08,IF(OR(R247=13,R247=14,R247=15),2.14,IF(OR(R247=16,R247=17,R247=18),2.21,2.28)))))))))), IF(W247="Կ-2", IF(R247=0,1.45,IF(R247=1,1.49,IF(R247=2,1.54,IF(R247=3,1.59,IF(OR(R247=5,R247=4),1.63,IF(OR(R247=6,R247=7),1.68,IF(OR(R247=8,R247=9),1.73,IF(OR(R247=10,R247=11,R247=12),1.79,IF(OR(R247=13,R247=14,R247=15),1.84,IF(OR(R247=16,R247=17,R247=18),1.9,1.95)))))))))),IF(W247="Կ-3", IF(R247=0,1.25,IF(R247=1,1.29,IF(R247=2,1.33,IF(R247=3,1.37,IF(OR(R247=5,R247=4),1.41,IF(OR(R247=6,R247=7),1.45,IF(OR(R247=8,R247=9),1.49,IF(OR(R247=10,R247=11,R247=12),1.54,IF(OR(R247=13,R247=14,R247=15),1.58,IF(OR(R247=16,R247=17,R247=18),1.63,1.68)))))))))), "Error"))))))))))))</f>
        <v>1.79</v>
      </c>
      <c r="T247" s="456">
        <v>83200</v>
      </c>
      <c r="U247" s="456"/>
      <c r="V247" s="456"/>
      <c r="W247" s="589" t="str">
        <f>+M247</f>
        <v>Կ-2</v>
      </c>
      <c r="X247" s="456">
        <f>T247*S247</f>
        <v>148928</v>
      </c>
      <c r="Y247" s="590">
        <f>+U247+V247+X247</f>
        <v>148928</v>
      </c>
      <c r="Z247" s="590">
        <f t="shared" si="203"/>
        <v>1936064</v>
      </c>
      <c r="AA247" s="592">
        <f>+Q247</f>
        <v>1</v>
      </c>
      <c r="AB247" s="592">
        <f>+R247+1</f>
        <v>11</v>
      </c>
      <c r="AC247" s="588">
        <f>IF(AA247&lt;1,0,IF(AG247="Բ-1",IF(AB247=0,6.94,IF(AB247=1,7.17,IF(AB247=2,7.41,IF(AB247=3,7.66,IF(OR(AB247=5,AB247=4),7.92,IF(OR(AB247=6,AB247=7),8.18,IF(OR(AB247=8,AB247=9),8.46,IF(OR(AB247=10,AB247=11,AB247=12),8.74,IF(OR(AB247=13,AB247=14,AB247=15),9.03,IF(OR(AB247=16,AB247=17,AB247=18),9.33,9.65)))))))))),IF(AG247="Բ-2", IF(AB247=0,5.71,IF(AB247=1,5.89,IF(AB247=2,6.09,IF(AB247=3,6.29,IF(OR(AB247=5,AB247=4),6.5,IF(OR(AB247=6,AB247=7),6.72,IF(OR(AB247=8,AB247=9),6.94,IF(OR(AB247=10,AB247=11,AB247=12),7.17,IF(OR(AB247=13,AB247=14,AB247=15),7.41,IF(OR(AB247=16,AB247=17,AB247=18),7.65,7.91)))))))))), IF(AG247="Գ-1", IF(AB247=0,4.7,IF(AB247=1,4.86,IF(AB247=2,5.01,IF(AB247=3,5.18,IF(OR(AB247=5,AB247=4),5.35,IF(OR(AB247=6,AB247=7),5.52,IF(OR(AB247=8,AB247=9),5.71,IF(OR(AB247=10,AB247=11,AB247=12),5.89,IF(OR(AB247=13,AB247=14,AB247=15),6.09,IF(OR(AB247=16,AB247=17,AB247=18),6.29,6.49)))))))))), IF(AG247="Գ-2", IF(AB247=0,3.88,IF(AB247=1,4.01,IF(AB247=2,4.14,IF(AB247=3,4.27,IF(OR(AB247=5,AB247=4),4.41,IF(OR(AB247=6,AB247=7),4.55,IF(OR(AB247=8,AB247=9),4.7,IF(OR(AB247=10,AB247=11,AB247=12),4.85,IF(OR(AB247=13,AB247=14,AB247=15),5.01,IF(OR(AB247=16,AB247=17,AB247=18),5.17,5.34)))))))))), IF(AG247="Գ-3", IF(AB247=0,3.21,IF(AB247=1,3.31,IF(AB247=2,3.42,IF(AB247=3,3.53,IF(OR(AB247=5,AB247=4),3.64,IF(OR(AB247=6,AB247=7),3.76,IF(OR(AB247=8,AB247=9),3.88,IF(OR(AB247=10,AB247=11,AB247=12),4.01,IF(OR(AB247=13,AB247=14,AB247=15),4.13,IF(OR(AB247=16,AB247=17,AB247=18),4.27,4.4)))))))))), IF(AG247="Ա-1", IF(AB247=0,2.66,IF(AB247=1,2.75,IF(AB247=2,2.83,IF(AB247=3,2.92,IF(OR(AB247=5,AB247=4),3.02,IF(OR(AB247=6,AB247=7),3.11,IF(OR(AB247=8,AB247=9),3.21,IF(OR(AB247=10,AB247=11,AB247=12),3.31,IF(OR(AB247=13,AB247=14,AB247=15),3.42,IF(OR(AB247=16,AB247=17,AB247=18),3.53,3.64)))))))))), IF(AG247="Ա-2", IF(AB247=0,2.28,IF(AB247=1,2.35,IF(AB247=2,2.43,IF(AB247=3,2.5,IF(OR(AB247=5,AB247=4),2.58,IF(OR(AB247=6,AB247=7),2.66,IF(OR(AB247=8,AB247=9),2.75,IF(OR(AB247=10,AB247=11,AB247=12),2.83,IF(OR(AB247=13,AB247=14,AB247=15),2.92,IF(OR(AB247=16,AB247=17,AB247=18),3.01,3.11)))))))))),IF(AG247="Ա-3", IF(AB247=0,1.96,IF(AB247=1,2.02,IF(AB247=2,2.08,IF(AB247=3,2.15,IF(OR(AB247=5,AB247=4),2.21,IF(OR(AB247=6,AB247=7),2.28,IF(OR(AB247=8,AB247=9),2.35,IF(OR(AB247=10,AB247=11,AB247=12),2.42,IF(OR(AB247=13,AB247=14,AB247=15),2.5,IF(OR(AB247=16,AB247=17,AB247=18),2.58,2.66)))))))))), IF(AG247="Կ-1", IF(AB247=0,1.68,IF(AB247=1,1.73,IF(AB247=2,1.79,IF(AB247=3,1.84,IF(OR(AB247=5,AB247=4),1.9,IF(OR(AB247=6,AB247=7),1.96,IF(OR(AB247=8,AB247=9),2.02,IF(OR(AB247=10,AB247=11,AB247=12),2.08,IF(OR(AB247=13,AB247=14,AB247=15),2.14,IF(OR(AB247=16,AB247=17,AB247=18),2.21,2.28)))))))))), IF(AG247="Կ-2", IF(AB247=0,1.45,IF(AB247=1,1.49,IF(AB247=2,1.54,IF(AB247=3,1.59,IF(OR(AB247=5,AB247=4),1.63,IF(OR(AB247=6,AB247=7),1.68,IF(OR(AB247=8,AB247=9),1.73,IF(OR(AB247=10,AB247=11,AB247=12),1.79,IF(OR(AB247=13,AB247=14,AB247=15),1.84,IF(OR(AB247=16,AB247=17,AB247=18),1.9,1.95)))))))))),IF(AG247="Կ-3", IF(AB247=0,1.25,IF(AB247=1,1.29,IF(AB247=2,1.33,IF(AB247=3,1.37,IF(OR(AB247=5,AB247=4),1.41,IF(OR(AB247=6,AB247=7),1.45,IF(OR(AB247=8,AB247=9),1.49,IF(OR(AB247=10,AB247=11,AB247=12),1.54,IF(OR(AB247=13,AB247=14,AB247=15),1.58,IF(OR(AB247=16,AB247=17,AB247=18),1.63,1.68)))))))))), "Error"))))))))))))</f>
        <v>1.79</v>
      </c>
      <c r="AD247" s="456">
        <v>83200</v>
      </c>
      <c r="AE247" s="456"/>
      <c r="AF247" s="456"/>
      <c r="AG247" s="589" t="str">
        <f>+W247</f>
        <v>Կ-2</v>
      </c>
      <c r="AH247" s="456">
        <f>AD247*AC247</f>
        <v>148928</v>
      </c>
      <c r="AI247" s="590">
        <f>AH247+AE247+AF247</f>
        <v>148928</v>
      </c>
      <c r="AJ247" s="590">
        <f t="shared" si="204"/>
        <v>1936064</v>
      </c>
      <c r="AK247" s="592">
        <f>+AA247</f>
        <v>1</v>
      </c>
      <c r="AL247" s="592">
        <f>+AB247+1</f>
        <v>12</v>
      </c>
      <c r="AM247" s="588">
        <f>IF(AK247&lt;1,0,IF(AQ247="Բ-1",IF(AL247=0,6.94,IF(AL247=1,7.17,IF(AL247=2,7.41,IF(AL247=3,7.66,IF(OR(AL247=5,AL247=4),7.92,IF(OR(AL247=6,AL247=7),8.18,IF(OR(AL247=8,AL247=9),8.46,IF(OR(AL247=10,AL247=11,AL247=12),8.74,IF(OR(AL247=13,AL247=14,AL247=15),9.03,IF(OR(AL247=16,AL247=17,AL247=18),9.33,9.65)))))))))),IF(AQ247="Բ-2", IF(AL247=0,5.71,IF(AL247=1,5.89,IF(AL247=2,6.09,IF(AL247=3,6.29,IF(OR(AL247=5,AL247=4),6.5,IF(OR(AL247=6,AL247=7),6.72,IF(OR(AL247=8,AL247=9),6.94,IF(OR(AL247=10,AL247=11,AL247=12),7.17,IF(OR(AL247=13,AL247=14,AL247=15),7.41,IF(OR(AL247=16,AL247=17,AL247=18),7.65,7.91)))))))))), IF(AQ247="Գ-1", IF(AL247=0,4.7,IF(AL247=1,4.86,IF(AL247=2,5.01,IF(AL247=3,5.18,IF(OR(AL247=5,AL247=4),5.35,IF(OR(AL247=6,AL247=7),5.52,IF(OR(AL247=8,AL247=9),5.71,IF(OR(AL247=10,AL247=11,AL247=12),5.89,IF(OR(AL247=13,AL247=14,AL247=15),6.09,IF(OR(AL247=16,AL247=17,AL247=18),6.29,6.49)))))))))), IF(AQ247="Գ-2", IF(AL247=0,3.88,IF(AL247=1,4.01,IF(AL247=2,4.14,IF(AL247=3,4.27,IF(OR(AL247=5,AL247=4),4.41,IF(OR(AL247=6,AL247=7),4.55,IF(OR(AL247=8,AL247=9),4.7,IF(OR(AL247=10,AL247=11,AL247=12),4.85,IF(OR(AL247=13,AL247=14,AL247=15),5.01,IF(OR(AL247=16,AL247=17,AL247=18),5.17,5.34)))))))))), IF(AQ247="Գ-3", IF(AL247=0,3.21,IF(AL247=1,3.31,IF(AL247=2,3.42,IF(AL247=3,3.53,IF(OR(AL247=5,AL247=4),3.64,IF(OR(AL247=6,AL247=7),3.76,IF(OR(AL247=8,AL247=9),3.88,IF(OR(AL247=10,AL247=11,AL247=12),4.01,IF(OR(AL247=13,AL247=14,AL247=15),4.13,IF(OR(AL247=16,AL247=17,AL247=18),4.27,4.4)))))))))), IF(AQ247="Ա-1", IF(AL247=0,2.66,IF(AL247=1,2.75,IF(AL247=2,2.83,IF(AL247=3,2.92,IF(OR(AL247=5,AL247=4),3.02,IF(OR(AL247=6,AL247=7),3.11,IF(OR(AL247=8,AL247=9),3.21,IF(OR(AL247=10,AL247=11,AL247=12),3.31,IF(OR(AL247=13,AL247=14,AL247=15),3.42,IF(OR(AL247=16,AL247=17,AL247=18),3.53,3.64)))))))))), IF(AQ247="Ա-2", IF(AL247=0,2.28,IF(AL247=1,2.35,IF(AL247=2,2.43,IF(AL247=3,2.5,IF(OR(AL247=5,AL247=4),2.58,IF(OR(AL247=6,AL247=7),2.66,IF(OR(AL247=8,AL247=9),2.75,IF(OR(AL247=10,AL247=11,AL247=12),2.83,IF(OR(AL247=13,AL247=14,AL247=15),2.92,IF(OR(AL247=16,AL247=17,AL247=18),3.01,3.11)))))))))),IF(AQ247="Ա-3", IF(AL247=0,1.96,IF(AL247=1,2.02,IF(AL247=2,2.08,IF(AL247=3,2.15,IF(OR(AL247=5,AL247=4),2.21,IF(OR(AL247=6,AL247=7),2.28,IF(OR(AL247=8,AL247=9),2.35,IF(OR(AL247=10,AL247=11,AL247=12),2.42,IF(OR(AL247=13,AL247=14,AL247=15),2.5,IF(OR(AL247=16,AL247=17,AL247=18),2.58,2.66)))))))))), IF(AQ247="Կ-1", IF(AL247=0,1.68,IF(AL247=1,1.73,IF(AL247=2,1.79,IF(AL247=3,1.84,IF(OR(AL247=5,AL247=4),1.9,IF(OR(AL247=6,AL247=7),1.96,IF(OR(AL247=8,AL247=9),2.02,IF(OR(AL247=10,AL247=11,AL247=12),2.08,IF(OR(AL247=13,AL247=14,AL247=15),2.14,IF(OR(AL247=16,AL247=17,AL247=18),2.21,2.28)))))))))), IF(AQ247="Կ-2", IF(AL247=0,1.45,IF(AL247=1,1.49,IF(AL247=2,1.54,IF(AL247=3,1.59,IF(OR(AL247=5,AL247=4),1.63,IF(OR(AL247=6,AL247=7),1.68,IF(OR(AL247=8,AL247=9),1.73,IF(OR(AL247=10,AL247=11,AL247=12),1.79,IF(OR(AL247=13,AL247=14,AL247=15),1.84,IF(OR(AL247=16,AL247=17,AL247=18),1.9,1.95)))))))))),IF(AQ247="Կ-3", IF(AL247=0,1.25,IF(AL247=1,1.29,IF(AL247=2,1.33,IF(AL247=3,1.37,IF(OR(AL247=5,AL247=4),1.41,IF(OR(AL247=6,AL247=7),1.45,IF(OR(AL247=8,AL247=9),1.49,IF(OR(AL247=10,AL247=11,AL247=12),1.54,IF(OR(AL247=13,AL247=14,AL247=15),1.58,IF(OR(AL247=16,AL247=17,AL247=18),1.63,1.68)))))))))), "Error"))))))))))))</f>
        <v>1.79</v>
      </c>
      <c r="AN247" s="456">
        <v>83200</v>
      </c>
      <c r="AO247" s="456"/>
      <c r="AP247" s="456"/>
      <c r="AQ247" s="589" t="str">
        <f>+AG247</f>
        <v>Կ-2</v>
      </c>
      <c r="AR247" s="456">
        <f>AN247*AM247</f>
        <v>148928</v>
      </c>
      <c r="AS247" s="590">
        <f>AR247+AO247+AP247</f>
        <v>148928</v>
      </c>
      <c r="AT247" s="590">
        <f t="shared" si="205"/>
        <v>1936064</v>
      </c>
    </row>
    <row r="248" spans="2:46" s="587" customFormat="1" ht="27">
      <c r="B248" s="816">
        <v>33</v>
      </c>
      <c r="C248" s="857" t="s">
        <v>120</v>
      </c>
      <c r="D248" s="794" t="s">
        <v>1960</v>
      </c>
      <c r="E248" s="796">
        <v>1987</v>
      </c>
      <c r="F248" s="795" t="s">
        <v>984</v>
      </c>
      <c r="G248" s="820">
        <v>1</v>
      </c>
      <c r="H248" s="822">
        <v>13</v>
      </c>
      <c r="I248" s="821">
        <f>IF(G248&lt;1,0,IF(M248="Բ-1",IF(H248=0,6.94,IF(H248=1,7.17,IF(H248=2,7.41,IF(H248=3,7.66,IF(OR(H248=5,H248=4),7.92,IF(OR(H248=6,H248=7),8.18,IF(OR(H248=8,H248=9),8.46,IF(OR(H248=10,H248=11,H248=12),8.74,IF(OR(H248=13,H248=14,H248=15),9.03,IF(OR(H248=16,H248=17,H248=18),9.33,9.65)))))))))),IF(M248="Բ-2", IF(H248=0,5.71,IF(H248=1,5.89,IF(H248=2,6.09,IF(H248=3,6.29,IF(OR(H248=5,H248=4),6.5,IF(OR(H248=6,H248=7),6.72,IF(OR(H248=8,H248=9),6.94,IF(OR(H248=10,H248=11,H248=12),7.17,IF(OR(H248=13,H248=14,H248=15),7.41,IF(OR(H248=16,H248=17,H248=18),7.65,7.91)))))))))), IF(M248="Գ-1", IF(H248=0,4.7,IF(H248=1,4.86,IF(H248=2,5.01,IF(H248=3,5.18,IF(OR(H248=5,H248=4),5.35,IF(OR(H248=6,H248=7),5.52,IF(OR(H248=8,H248=9),5.71,IF(OR(H248=10,H248=11,H248=12),5.89,IF(OR(H248=13,H248=14,H248=15),6.09,IF(OR(H248=16,H248=17,H248=18),6.29,6.49)))))))))), IF(M248="Գ-2", IF(H248=0,3.88,IF(H248=1,4.01,IF(H248=2,4.14,IF(H248=3,4.27,IF(OR(H248=5,H248=4),4.41,IF(OR(H248=6,H248=7),4.55,IF(OR(H248=8,H248=9),4.7,IF(OR(H248=10,H248=11,H248=12),4.85,IF(OR(H248=13,H248=14,H248=15),5.01,IF(OR(H248=16,H248=17,H248=18),5.17,5.34)))))))))), IF(M248="Գ-3", IF(H248=0,3.21,IF(H248=1,3.31,IF(H248=2,3.42,IF(H248=3,3.53,IF(OR(H248=5,H248=4),3.64,IF(OR(H248=6,H248=7),3.76,IF(OR(H248=8,H248=9),3.88,IF(OR(H248=10,H248=11,H248=12),4.01,IF(OR(H248=13,H248=14,H248=15),4.13,IF(OR(H248=16,H248=17,H248=18),4.27,4.4)))))))))), IF(M248="Ա-1", IF(H248=0,2.66,IF(H248=1,2.75,IF(H248=2,2.83,IF(H248=3,2.92,IF(OR(H248=5,H248=4),3.02,IF(OR(H248=6,H248=7),3.11,IF(OR(H248=8,H248=9),3.21,IF(OR(H248=10,H248=11,H248=12),3.31,IF(OR(H248=13,H248=14,H248=15),3.42,IF(OR(H248=16,H248=17,H248=18),3.53,3.64)))))))))), IF(M248="Ա-2", IF(H248=0,2.28,IF(H248=1,2.35,IF(H248=2,2.43,IF(H248=3,2.5,IF(OR(H248=5,H248=4),2.58,IF(OR(H248=6,H248=7),2.66,IF(OR(H248=8,H248=9),2.75,IF(OR(H248=10,H248=11,H248=12),2.83,IF(OR(H248=13,H248=14,H248=15),2.92,IF(OR(H248=16,H248=17,H248=18),3.01,3.11)))))))))),IF(M248="Ա-3", IF(H248=0,1.96,IF(H248=1,2.02,IF(H248=2,2.08,IF(H248=3,2.15,IF(OR(H248=5,H248=4),2.21,IF(OR(H248=6,H248=7),2.28,IF(OR(H248=8,H248=9),2.35,IF(OR(H248=10,H248=11,H248=12),2.42,IF(OR(H248=13,H248=14,H248=15),2.5,IF(OR(H248=16,H248=17,H248=18),2.58,2.66)))))))))), IF(M248="Կ-1", IF(H248=0,1.68,IF(H248=1,1.73,IF(H248=2,1.79,IF(H248=3,1.84,IF(OR(H248=5,H248=4),1.9,IF(OR(H248=6,H248=7),1.96,IF(OR(H248=8,H248=9),2.02,IF(OR(H248=10,H248=11,H248=12),2.08,IF(OR(H248=13,H248=14,H248=15),2.14,IF(OR(H248=16,H248=17,H248=18),2.21,2.28)))))))))), IF(M248="Կ-2", IF(H248=0,1.45,IF(H248=1,1.49,IF(H248=2,1.54,IF(H248=3,1.59,IF(OR(H248=5,H248=4),1.63,IF(OR(H248=6,H248=7),1.68,IF(OR(H248=8,H248=9),1.73,IF(OR(H248=10,H248=11,H248=12),1.79,IF(OR(H248=13,H248=14,H248=15),1.84,IF(OR(H248=16,H248=17,H248=18),1.9,1.95)))))))))),IF(M248="Կ-3", IF(H248=0,1.25,IF(H248=1,1.29,IF(H248=2,1.33,IF(H248=3,1.37,IF(OR(H248=5,H248=4),1.41,IF(OR(H248=6,H248=7),1.45,IF(OR(H248=8,H248=9),1.49,IF(OR(H248=10,H248=11,H248=12),1.54,IF(OR(H248=13,H248=14,H248=15),1.58,IF(OR(H248=16,H248=17,H248=18),1.63,1.68)))))))))), "Error"))))))))))))</f>
        <v>1.84</v>
      </c>
      <c r="J248" s="799">
        <v>83200</v>
      </c>
      <c r="K248" s="799"/>
      <c r="L248" s="799"/>
      <c r="M248" s="822" t="s">
        <v>87</v>
      </c>
      <c r="N248" s="799">
        <f t="shared" si="201"/>
        <v>153088</v>
      </c>
      <c r="O248" s="823">
        <f>I248*J248+K248+L248</f>
        <v>153088</v>
      </c>
      <c r="P248" s="823">
        <f t="shared" si="202"/>
        <v>1990144</v>
      </c>
      <c r="Q248" s="592">
        <f>+G248</f>
        <v>1</v>
      </c>
      <c r="R248" s="592">
        <f>+H248+1</f>
        <v>14</v>
      </c>
      <c r="S248" s="588">
        <f>IF(Q248&lt;1,0,IF(W248="Բ-1",IF(R248=0,6.94,IF(R248=1,7.17,IF(R248=2,7.41,IF(R248=3,7.66,IF(OR(R248=5,R248=4),7.92,IF(OR(R248=6,R248=7),8.18,IF(OR(R248=8,R248=9),8.46,IF(OR(R248=10,R248=11,R248=12),8.74,IF(OR(R248=13,R248=14,R248=15),9.03,IF(OR(R248=16,R248=17,R248=18),9.33,9.65)))))))))),IF(W248="Բ-2", IF(R248=0,5.71,IF(R248=1,5.89,IF(R248=2,6.09,IF(R248=3,6.29,IF(OR(R248=5,R248=4),6.5,IF(OR(R248=6,R248=7),6.72,IF(OR(R248=8,R248=9),6.94,IF(OR(R248=10,R248=11,R248=12),7.17,IF(OR(R248=13,R248=14,R248=15),7.41,IF(OR(R248=16,R248=17,R248=18),7.65,7.91)))))))))), IF(W248="Գ-1", IF(R248=0,4.7,IF(R248=1,4.86,IF(R248=2,5.01,IF(R248=3,5.18,IF(OR(R248=5,R248=4),5.35,IF(OR(R248=6,R248=7),5.52,IF(OR(R248=8,R248=9),5.71,IF(OR(R248=10,R248=11,R248=12),5.89,IF(OR(R248=13,R248=14,R248=15),6.09,IF(OR(R248=16,R248=17,R248=18),6.29,6.49)))))))))), IF(W248="Գ-2", IF(R248=0,3.88,IF(R248=1,4.01,IF(R248=2,4.14,IF(R248=3,4.27,IF(OR(R248=5,R248=4),4.41,IF(OR(R248=6,R248=7),4.55,IF(OR(R248=8,R248=9),4.7,IF(OR(R248=10,R248=11,R248=12),4.85,IF(OR(R248=13,R248=14,R248=15),5.01,IF(OR(R248=16,R248=17,R248=18),5.17,5.34)))))))))), IF(W248="Գ-3", IF(R248=0,3.21,IF(R248=1,3.31,IF(R248=2,3.42,IF(R248=3,3.53,IF(OR(R248=5,R248=4),3.64,IF(OR(R248=6,R248=7),3.76,IF(OR(R248=8,R248=9),3.88,IF(OR(R248=10,R248=11,R248=12),4.01,IF(OR(R248=13,R248=14,R248=15),4.13,IF(OR(R248=16,R248=17,R248=18),4.27,4.4)))))))))), IF(W248="Ա-1", IF(R248=0,2.66,IF(R248=1,2.75,IF(R248=2,2.83,IF(R248=3,2.92,IF(OR(R248=5,R248=4),3.02,IF(OR(R248=6,R248=7),3.11,IF(OR(R248=8,R248=9),3.21,IF(OR(R248=10,R248=11,R248=12),3.31,IF(OR(R248=13,R248=14,R248=15),3.42,IF(OR(R248=16,R248=17,R248=18),3.53,3.64)))))))))), IF(W248="Ա-2", IF(R248=0,2.28,IF(R248=1,2.35,IF(R248=2,2.43,IF(R248=3,2.5,IF(OR(R248=5,R248=4),2.58,IF(OR(R248=6,R248=7),2.66,IF(OR(R248=8,R248=9),2.75,IF(OR(R248=10,R248=11,R248=12),2.83,IF(OR(R248=13,R248=14,R248=15),2.92,IF(OR(R248=16,R248=17,R248=18),3.01,3.11)))))))))),IF(W248="Ա-3", IF(R248=0,1.96,IF(R248=1,2.02,IF(R248=2,2.08,IF(R248=3,2.15,IF(OR(R248=5,R248=4),2.21,IF(OR(R248=6,R248=7),2.28,IF(OR(R248=8,R248=9),2.35,IF(OR(R248=10,R248=11,R248=12),2.42,IF(OR(R248=13,R248=14,R248=15),2.5,IF(OR(R248=16,R248=17,R248=18),2.58,2.66)))))))))), IF(W248="Կ-1", IF(R248=0,1.68,IF(R248=1,1.73,IF(R248=2,1.79,IF(R248=3,1.84,IF(OR(R248=5,R248=4),1.9,IF(OR(R248=6,R248=7),1.96,IF(OR(R248=8,R248=9),2.02,IF(OR(R248=10,R248=11,R248=12),2.08,IF(OR(R248=13,R248=14,R248=15),2.14,IF(OR(R248=16,R248=17,R248=18),2.21,2.28)))))))))), IF(W248="Կ-2", IF(R248=0,1.45,IF(R248=1,1.49,IF(R248=2,1.54,IF(R248=3,1.59,IF(OR(R248=5,R248=4),1.63,IF(OR(R248=6,R248=7),1.68,IF(OR(R248=8,R248=9),1.73,IF(OR(R248=10,R248=11,R248=12),1.79,IF(OR(R248=13,R248=14,R248=15),1.84,IF(OR(R248=16,R248=17,R248=18),1.9,1.95)))))))))),IF(W248="Կ-3", IF(R248=0,1.25,IF(R248=1,1.29,IF(R248=2,1.33,IF(R248=3,1.37,IF(OR(R248=5,R248=4),1.41,IF(OR(R248=6,R248=7),1.45,IF(OR(R248=8,R248=9),1.49,IF(OR(R248=10,R248=11,R248=12),1.54,IF(OR(R248=13,R248=14,R248=15),1.58,IF(OR(R248=16,R248=17,R248=18),1.63,1.68)))))))))), "Error"))))))))))))</f>
        <v>1.84</v>
      </c>
      <c r="T248" s="456">
        <v>83200</v>
      </c>
      <c r="U248" s="456"/>
      <c r="V248" s="456"/>
      <c r="W248" s="589" t="str">
        <f>+M248</f>
        <v>Կ-2</v>
      </c>
      <c r="X248" s="456">
        <f>T248*S248</f>
        <v>153088</v>
      </c>
      <c r="Y248" s="590">
        <f>+U248+V248+X248</f>
        <v>153088</v>
      </c>
      <c r="Z248" s="590">
        <f t="shared" si="203"/>
        <v>1990144</v>
      </c>
      <c r="AA248" s="592">
        <f>+Q248</f>
        <v>1</v>
      </c>
      <c r="AB248" s="592">
        <f>+R248+1</f>
        <v>15</v>
      </c>
      <c r="AC248" s="588">
        <f>IF(AA248&lt;1,0,IF(AG248="Բ-1",IF(AB248=0,6.94,IF(AB248=1,7.17,IF(AB248=2,7.41,IF(AB248=3,7.66,IF(OR(AB248=5,AB248=4),7.92,IF(OR(AB248=6,AB248=7),8.18,IF(OR(AB248=8,AB248=9),8.46,IF(OR(AB248=10,AB248=11,AB248=12),8.74,IF(OR(AB248=13,AB248=14,AB248=15),9.03,IF(OR(AB248=16,AB248=17,AB248=18),9.33,9.65)))))))))),IF(AG248="Բ-2", IF(AB248=0,5.71,IF(AB248=1,5.89,IF(AB248=2,6.09,IF(AB248=3,6.29,IF(OR(AB248=5,AB248=4),6.5,IF(OR(AB248=6,AB248=7),6.72,IF(OR(AB248=8,AB248=9),6.94,IF(OR(AB248=10,AB248=11,AB248=12),7.17,IF(OR(AB248=13,AB248=14,AB248=15),7.41,IF(OR(AB248=16,AB248=17,AB248=18),7.65,7.91)))))))))), IF(AG248="Գ-1", IF(AB248=0,4.7,IF(AB248=1,4.86,IF(AB248=2,5.01,IF(AB248=3,5.18,IF(OR(AB248=5,AB248=4),5.35,IF(OR(AB248=6,AB248=7),5.52,IF(OR(AB248=8,AB248=9),5.71,IF(OR(AB248=10,AB248=11,AB248=12),5.89,IF(OR(AB248=13,AB248=14,AB248=15),6.09,IF(OR(AB248=16,AB248=17,AB248=18),6.29,6.49)))))))))), IF(AG248="Գ-2", IF(AB248=0,3.88,IF(AB248=1,4.01,IF(AB248=2,4.14,IF(AB248=3,4.27,IF(OR(AB248=5,AB248=4),4.41,IF(OR(AB248=6,AB248=7),4.55,IF(OR(AB248=8,AB248=9),4.7,IF(OR(AB248=10,AB248=11,AB248=12),4.85,IF(OR(AB248=13,AB248=14,AB248=15),5.01,IF(OR(AB248=16,AB248=17,AB248=18),5.17,5.34)))))))))), IF(AG248="Գ-3", IF(AB248=0,3.21,IF(AB248=1,3.31,IF(AB248=2,3.42,IF(AB248=3,3.53,IF(OR(AB248=5,AB248=4),3.64,IF(OR(AB248=6,AB248=7),3.76,IF(OR(AB248=8,AB248=9),3.88,IF(OR(AB248=10,AB248=11,AB248=12),4.01,IF(OR(AB248=13,AB248=14,AB248=15),4.13,IF(OR(AB248=16,AB248=17,AB248=18),4.27,4.4)))))))))), IF(AG248="Ա-1", IF(AB248=0,2.66,IF(AB248=1,2.75,IF(AB248=2,2.83,IF(AB248=3,2.92,IF(OR(AB248=5,AB248=4),3.02,IF(OR(AB248=6,AB248=7),3.11,IF(OR(AB248=8,AB248=9),3.21,IF(OR(AB248=10,AB248=11,AB248=12),3.31,IF(OR(AB248=13,AB248=14,AB248=15),3.42,IF(OR(AB248=16,AB248=17,AB248=18),3.53,3.64)))))))))), IF(AG248="Ա-2", IF(AB248=0,2.28,IF(AB248=1,2.35,IF(AB248=2,2.43,IF(AB248=3,2.5,IF(OR(AB248=5,AB248=4),2.58,IF(OR(AB248=6,AB248=7),2.66,IF(OR(AB248=8,AB248=9),2.75,IF(OR(AB248=10,AB248=11,AB248=12),2.83,IF(OR(AB248=13,AB248=14,AB248=15),2.92,IF(OR(AB248=16,AB248=17,AB248=18),3.01,3.11)))))))))),IF(AG248="Ա-3", IF(AB248=0,1.96,IF(AB248=1,2.02,IF(AB248=2,2.08,IF(AB248=3,2.15,IF(OR(AB248=5,AB248=4),2.21,IF(OR(AB248=6,AB248=7),2.28,IF(OR(AB248=8,AB248=9),2.35,IF(OR(AB248=10,AB248=11,AB248=12),2.42,IF(OR(AB248=13,AB248=14,AB248=15),2.5,IF(OR(AB248=16,AB248=17,AB248=18),2.58,2.66)))))))))), IF(AG248="Կ-1", IF(AB248=0,1.68,IF(AB248=1,1.73,IF(AB248=2,1.79,IF(AB248=3,1.84,IF(OR(AB248=5,AB248=4),1.9,IF(OR(AB248=6,AB248=7),1.96,IF(OR(AB248=8,AB248=9),2.02,IF(OR(AB248=10,AB248=11,AB248=12),2.08,IF(OR(AB248=13,AB248=14,AB248=15),2.14,IF(OR(AB248=16,AB248=17,AB248=18),2.21,2.28)))))))))), IF(AG248="Կ-2", IF(AB248=0,1.45,IF(AB248=1,1.49,IF(AB248=2,1.54,IF(AB248=3,1.59,IF(OR(AB248=5,AB248=4),1.63,IF(OR(AB248=6,AB248=7),1.68,IF(OR(AB248=8,AB248=9),1.73,IF(OR(AB248=10,AB248=11,AB248=12),1.79,IF(OR(AB248=13,AB248=14,AB248=15),1.84,IF(OR(AB248=16,AB248=17,AB248=18),1.9,1.95)))))))))),IF(AG248="Կ-3", IF(AB248=0,1.25,IF(AB248=1,1.29,IF(AB248=2,1.33,IF(AB248=3,1.37,IF(OR(AB248=5,AB248=4),1.41,IF(OR(AB248=6,AB248=7),1.45,IF(OR(AB248=8,AB248=9),1.49,IF(OR(AB248=10,AB248=11,AB248=12),1.54,IF(OR(AB248=13,AB248=14,AB248=15),1.58,IF(OR(AB248=16,AB248=17,AB248=18),1.63,1.68)))))))))), "Error"))))))))))))</f>
        <v>1.84</v>
      </c>
      <c r="AD248" s="456">
        <v>83200</v>
      </c>
      <c r="AE248" s="456"/>
      <c r="AF248" s="456"/>
      <c r="AG248" s="589" t="str">
        <f>+W248</f>
        <v>Կ-2</v>
      </c>
      <c r="AH248" s="456">
        <f>AD248*AC248</f>
        <v>153088</v>
      </c>
      <c r="AI248" s="590">
        <f>AH248+AE248+AF248</f>
        <v>153088</v>
      </c>
      <c r="AJ248" s="590">
        <f t="shared" si="204"/>
        <v>1990144</v>
      </c>
      <c r="AK248" s="592">
        <f>+AA248</f>
        <v>1</v>
      </c>
      <c r="AL248" s="592">
        <f>+AB248+1</f>
        <v>16</v>
      </c>
      <c r="AM248" s="588">
        <f>IF(AK248&lt;1,0,IF(AQ248="Բ-1",IF(AL248=0,6.94,IF(AL248=1,7.17,IF(AL248=2,7.41,IF(AL248=3,7.66,IF(OR(AL248=5,AL248=4),7.92,IF(OR(AL248=6,AL248=7),8.18,IF(OR(AL248=8,AL248=9),8.46,IF(OR(AL248=10,AL248=11,AL248=12),8.74,IF(OR(AL248=13,AL248=14,AL248=15),9.03,IF(OR(AL248=16,AL248=17,AL248=18),9.33,9.65)))))))))),IF(AQ248="Բ-2", IF(AL248=0,5.71,IF(AL248=1,5.89,IF(AL248=2,6.09,IF(AL248=3,6.29,IF(OR(AL248=5,AL248=4),6.5,IF(OR(AL248=6,AL248=7),6.72,IF(OR(AL248=8,AL248=9),6.94,IF(OR(AL248=10,AL248=11,AL248=12),7.17,IF(OR(AL248=13,AL248=14,AL248=15),7.41,IF(OR(AL248=16,AL248=17,AL248=18),7.65,7.91)))))))))), IF(AQ248="Գ-1", IF(AL248=0,4.7,IF(AL248=1,4.86,IF(AL248=2,5.01,IF(AL248=3,5.18,IF(OR(AL248=5,AL248=4),5.35,IF(OR(AL248=6,AL248=7),5.52,IF(OR(AL248=8,AL248=9),5.71,IF(OR(AL248=10,AL248=11,AL248=12),5.89,IF(OR(AL248=13,AL248=14,AL248=15),6.09,IF(OR(AL248=16,AL248=17,AL248=18),6.29,6.49)))))))))), IF(AQ248="Գ-2", IF(AL248=0,3.88,IF(AL248=1,4.01,IF(AL248=2,4.14,IF(AL248=3,4.27,IF(OR(AL248=5,AL248=4),4.41,IF(OR(AL248=6,AL248=7),4.55,IF(OR(AL248=8,AL248=9),4.7,IF(OR(AL248=10,AL248=11,AL248=12),4.85,IF(OR(AL248=13,AL248=14,AL248=15),5.01,IF(OR(AL248=16,AL248=17,AL248=18),5.17,5.34)))))))))), IF(AQ248="Գ-3", IF(AL248=0,3.21,IF(AL248=1,3.31,IF(AL248=2,3.42,IF(AL248=3,3.53,IF(OR(AL248=5,AL248=4),3.64,IF(OR(AL248=6,AL248=7),3.76,IF(OR(AL248=8,AL248=9),3.88,IF(OR(AL248=10,AL248=11,AL248=12),4.01,IF(OR(AL248=13,AL248=14,AL248=15),4.13,IF(OR(AL248=16,AL248=17,AL248=18),4.27,4.4)))))))))), IF(AQ248="Ա-1", IF(AL248=0,2.66,IF(AL248=1,2.75,IF(AL248=2,2.83,IF(AL248=3,2.92,IF(OR(AL248=5,AL248=4),3.02,IF(OR(AL248=6,AL248=7),3.11,IF(OR(AL248=8,AL248=9),3.21,IF(OR(AL248=10,AL248=11,AL248=12),3.31,IF(OR(AL248=13,AL248=14,AL248=15),3.42,IF(OR(AL248=16,AL248=17,AL248=18),3.53,3.64)))))))))), IF(AQ248="Ա-2", IF(AL248=0,2.28,IF(AL248=1,2.35,IF(AL248=2,2.43,IF(AL248=3,2.5,IF(OR(AL248=5,AL248=4),2.58,IF(OR(AL248=6,AL248=7),2.66,IF(OR(AL248=8,AL248=9),2.75,IF(OR(AL248=10,AL248=11,AL248=12),2.83,IF(OR(AL248=13,AL248=14,AL248=15),2.92,IF(OR(AL248=16,AL248=17,AL248=18),3.01,3.11)))))))))),IF(AQ248="Ա-3", IF(AL248=0,1.96,IF(AL248=1,2.02,IF(AL248=2,2.08,IF(AL248=3,2.15,IF(OR(AL248=5,AL248=4),2.21,IF(OR(AL248=6,AL248=7),2.28,IF(OR(AL248=8,AL248=9),2.35,IF(OR(AL248=10,AL248=11,AL248=12),2.42,IF(OR(AL248=13,AL248=14,AL248=15),2.5,IF(OR(AL248=16,AL248=17,AL248=18),2.58,2.66)))))))))), IF(AQ248="Կ-1", IF(AL248=0,1.68,IF(AL248=1,1.73,IF(AL248=2,1.79,IF(AL248=3,1.84,IF(OR(AL248=5,AL248=4),1.9,IF(OR(AL248=6,AL248=7),1.96,IF(OR(AL248=8,AL248=9),2.02,IF(OR(AL248=10,AL248=11,AL248=12),2.08,IF(OR(AL248=13,AL248=14,AL248=15),2.14,IF(OR(AL248=16,AL248=17,AL248=18),2.21,2.28)))))))))), IF(AQ248="Կ-2", IF(AL248=0,1.45,IF(AL248=1,1.49,IF(AL248=2,1.54,IF(AL248=3,1.59,IF(OR(AL248=5,AL248=4),1.63,IF(OR(AL248=6,AL248=7),1.68,IF(OR(AL248=8,AL248=9),1.73,IF(OR(AL248=10,AL248=11,AL248=12),1.79,IF(OR(AL248=13,AL248=14,AL248=15),1.84,IF(OR(AL248=16,AL248=17,AL248=18),1.9,1.95)))))))))),IF(AQ248="Կ-3", IF(AL248=0,1.25,IF(AL248=1,1.29,IF(AL248=2,1.33,IF(AL248=3,1.37,IF(OR(AL248=5,AL248=4),1.41,IF(OR(AL248=6,AL248=7),1.45,IF(OR(AL248=8,AL248=9),1.49,IF(OR(AL248=10,AL248=11,AL248=12),1.54,IF(OR(AL248=13,AL248=14,AL248=15),1.58,IF(OR(AL248=16,AL248=17,AL248=18),1.63,1.68)))))))))), "Error"))))))))))))</f>
        <v>1.9</v>
      </c>
      <c r="AN248" s="456">
        <v>83200</v>
      </c>
      <c r="AO248" s="456"/>
      <c r="AP248" s="456"/>
      <c r="AQ248" s="589" t="str">
        <f>+AG248</f>
        <v>Կ-2</v>
      </c>
      <c r="AR248" s="456">
        <f>AN248*AM248</f>
        <v>158080</v>
      </c>
      <c r="AS248" s="590">
        <f>AR248+AO248+AP248</f>
        <v>158080</v>
      </c>
      <c r="AT248" s="590">
        <f t="shared" si="205"/>
        <v>2055040</v>
      </c>
    </row>
    <row r="249" spans="2:46" s="587" customFormat="1" ht="27">
      <c r="B249" s="816">
        <v>34</v>
      </c>
      <c r="C249" s="857" t="s">
        <v>540</v>
      </c>
      <c r="D249" s="794" t="s">
        <v>1960</v>
      </c>
      <c r="E249" s="796">
        <v>1991</v>
      </c>
      <c r="F249" s="795" t="s">
        <v>984</v>
      </c>
      <c r="G249" s="820">
        <v>1</v>
      </c>
      <c r="H249" s="822">
        <v>12</v>
      </c>
      <c r="I249" s="821">
        <f>IF(G249&lt;1,0,IF(M249="Բ-1",IF(H249=0,6.94,IF(H249=1,7.17,IF(H249=2,7.41,IF(H249=3,7.66,IF(OR(H249=5,H249=4),7.92,IF(OR(H249=6,H249=7),8.18,IF(OR(H249=8,H249=9),8.46,IF(OR(H249=10,H249=11,H249=12),8.74,IF(OR(H249=13,H249=14,H249=15),9.03,IF(OR(H249=16,H249=17,H249=18),9.33,9.65)))))))))),IF(M249="Բ-2", IF(H249=0,5.71,IF(H249=1,5.89,IF(H249=2,6.09,IF(H249=3,6.29,IF(OR(H249=5,H249=4),6.5,IF(OR(H249=6,H249=7),6.72,IF(OR(H249=8,H249=9),6.94,IF(OR(H249=10,H249=11,H249=12),7.17,IF(OR(H249=13,H249=14,H249=15),7.41,IF(OR(H249=16,H249=17,H249=18),7.65,7.91)))))))))), IF(M249="Գ-1", IF(H249=0,4.7,IF(H249=1,4.86,IF(H249=2,5.01,IF(H249=3,5.18,IF(OR(H249=5,H249=4),5.35,IF(OR(H249=6,H249=7),5.52,IF(OR(H249=8,H249=9),5.71,IF(OR(H249=10,H249=11,H249=12),5.89,IF(OR(H249=13,H249=14,H249=15),6.09,IF(OR(H249=16,H249=17,H249=18),6.29,6.49)))))))))), IF(M249="Գ-2", IF(H249=0,3.88,IF(H249=1,4.01,IF(H249=2,4.14,IF(H249=3,4.27,IF(OR(H249=5,H249=4),4.41,IF(OR(H249=6,H249=7),4.55,IF(OR(H249=8,H249=9),4.7,IF(OR(H249=10,H249=11,H249=12),4.85,IF(OR(H249=13,H249=14,H249=15),5.01,IF(OR(H249=16,H249=17,H249=18),5.17,5.34)))))))))), IF(M249="Գ-3", IF(H249=0,3.21,IF(H249=1,3.31,IF(H249=2,3.42,IF(H249=3,3.53,IF(OR(H249=5,H249=4),3.64,IF(OR(H249=6,H249=7),3.76,IF(OR(H249=8,H249=9),3.88,IF(OR(H249=10,H249=11,H249=12),4.01,IF(OR(H249=13,H249=14,H249=15),4.13,IF(OR(H249=16,H249=17,H249=18),4.27,4.4)))))))))), IF(M249="Ա-1", IF(H249=0,2.66,IF(H249=1,2.75,IF(H249=2,2.83,IF(H249=3,2.92,IF(OR(H249=5,H249=4),3.02,IF(OR(H249=6,H249=7),3.11,IF(OR(H249=8,H249=9),3.21,IF(OR(H249=10,H249=11,H249=12),3.31,IF(OR(H249=13,H249=14,H249=15),3.42,IF(OR(H249=16,H249=17,H249=18),3.53,3.64)))))))))), IF(M249="Ա-2", IF(H249=0,2.28,IF(H249=1,2.35,IF(H249=2,2.43,IF(H249=3,2.5,IF(OR(H249=5,H249=4),2.58,IF(OR(H249=6,H249=7),2.66,IF(OR(H249=8,H249=9),2.75,IF(OR(H249=10,H249=11,H249=12),2.83,IF(OR(H249=13,H249=14,H249=15),2.92,IF(OR(H249=16,H249=17,H249=18),3.01,3.11)))))))))),IF(M249="Ա-3", IF(H249=0,1.96,IF(H249=1,2.02,IF(H249=2,2.08,IF(H249=3,2.15,IF(OR(H249=5,H249=4),2.21,IF(OR(H249=6,H249=7),2.28,IF(OR(H249=8,H249=9),2.35,IF(OR(H249=10,H249=11,H249=12),2.42,IF(OR(H249=13,H249=14,H249=15),2.5,IF(OR(H249=16,H249=17,H249=18),2.58,2.66)))))))))), IF(M249="Կ-1", IF(H249=0,1.68,IF(H249=1,1.73,IF(H249=2,1.79,IF(H249=3,1.84,IF(OR(H249=5,H249=4),1.9,IF(OR(H249=6,H249=7),1.96,IF(OR(H249=8,H249=9),2.02,IF(OR(H249=10,H249=11,H249=12),2.08,IF(OR(H249=13,H249=14,H249=15),2.14,IF(OR(H249=16,H249=17,H249=18),2.21,2.28)))))))))), IF(M249="Կ-2", IF(H249=0,1.45,IF(H249=1,1.49,IF(H249=2,1.54,IF(H249=3,1.59,IF(OR(H249=5,H249=4),1.63,IF(OR(H249=6,H249=7),1.68,IF(OR(H249=8,H249=9),1.73,IF(OR(H249=10,H249=11,H249=12),1.79,IF(OR(H249=13,H249=14,H249=15),1.84,IF(OR(H249=16,H249=17,H249=18),1.9,1.95)))))))))),IF(M249="Կ-3", IF(H249=0,1.25,IF(H249=1,1.29,IF(H249=2,1.33,IF(H249=3,1.37,IF(OR(H249=5,H249=4),1.41,IF(OR(H249=6,H249=7),1.45,IF(OR(H249=8,H249=9),1.49,IF(OR(H249=10,H249=11,H249=12),1.54,IF(OR(H249=13,H249=14,H249=15),1.58,IF(OR(H249=16,H249=17,H249=18),1.63,1.68)))))))))), "Error"))))))))))))</f>
        <v>1.79</v>
      </c>
      <c r="J249" s="799">
        <v>83200</v>
      </c>
      <c r="K249" s="799"/>
      <c r="L249" s="799"/>
      <c r="M249" s="822" t="s">
        <v>87</v>
      </c>
      <c r="N249" s="799">
        <f t="shared" si="201"/>
        <v>148928</v>
      </c>
      <c r="O249" s="823">
        <f>I249*J249+K249+L249</f>
        <v>148928</v>
      </c>
      <c r="P249" s="823">
        <f t="shared" si="202"/>
        <v>1936064</v>
      </c>
      <c r="Q249" s="592">
        <f>+G249</f>
        <v>1</v>
      </c>
      <c r="R249" s="592">
        <f>+H249+1</f>
        <v>13</v>
      </c>
      <c r="S249" s="588">
        <f>IF(Q249&lt;1,0,IF(W249="Բ-1",IF(R249=0,6.94,IF(R249=1,7.17,IF(R249=2,7.41,IF(R249=3,7.66,IF(OR(R249=5,R249=4),7.92,IF(OR(R249=6,R249=7),8.18,IF(OR(R249=8,R249=9),8.46,IF(OR(R249=10,R249=11,R249=12),8.74,IF(OR(R249=13,R249=14,R249=15),9.03,IF(OR(R249=16,R249=17,R249=18),9.33,9.65)))))))))),IF(W249="Բ-2", IF(R249=0,5.71,IF(R249=1,5.89,IF(R249=2,6.09,IF(R249=3,6.29,IF(OR(R249=5,R249=4),6.5,IF(OR(R249=6,R249=7),6.72,IF(OR(R249=8,R249=9),6.94,IF(OR(R249=10,R249=11,R249=12),7.17,IF(OR(R249=13,R249=14,R249=15),7.41,IF(OR(R249=16,R249=17,R249=18),7.65,7.91)))))))))), IF(W249="Գ-1", IF(R249=0,4.7,IF(R249=1,4.86,IF(R249=2,5.01,IF(R249=3,5.18,IF(OR(R249=5,R249=4),5.35,IF(OR(R249=6,R249=7),5.52,IF(OR(R249=8,R249=9),5.71,IF(OR(R249=10,R249=11,R249=12),5.89,IF(OR(R249=13,R249=14,R249=15),6.09,IF(OR(R249=16,R249=17,R249=18),6.29,6.49)))))))))), IF(W249="Գ-2", IF(R249=0,3.88,IF(R249=1,4.01,IF(R249=2,4.14,IF(R249=3,4.27,IF(OR(R249=5,R249=4),4.41,IF(OR(R249=6,R249=7),4.55,IF(OR(R249=8,R249=9),4.7,IF(OR(R249=10,R249=11,R249=12),4.85,IF(OR(R249=13,R249=14,R249=15),5.01,IF(OR(R249=16,R249=17,R249=18),5.17,5.34)))))))))), IF(W249="Գ-3", IF(R249=0,3.21,IF(R249=1,3.31,IF(R249=2,3.42,IF(R249=3,3.53,IF(OR(R249=5,R249=4),3.64,IF(OR(R249=6,R249=7),3.76,IF(OR(R249=8,R249=9),3.88,IF(OR(R249=10,R249=11,R249=12),4.01,IF(OR(R249=13,R249=14,R249=15),4.13,IF(OR(R249=16,R249=17,R249=18),4.27,4.4)))))))))), IF(W249="Ա-1", IF(R249=0,2.66,IF(R249=1,2.75,IF(R249=2,2.83,IF(R249=3,2.92,IF(OR(R249=5,R249=4),3.02,IF(OR(R249=6,R249=7),3.11,IF(OR(R249=8,R249=9),3.21,IF(OR(R249=10,R249=11,R249=12),3.31,IF(OR(R249=13,R249=14,R249=15),3.42,IF(OR(R249=16,R249=17,R249=18),3.53,3.64)))))))))), IF(W249="Ա-2", IF(R249=0,2.28,IF(R249=1,2.35,IF(R249=2,2.43,IF(R249=3,2.5,IF(OR(R249=5,R249=4),2.58,IF(OR(R249=6,R249=7),2.66,IF(OR(R249=8,R249=9),2.75,IF(OR(R249=10,R249=11,R249=12),2.83,IF(OR(R249=13,R249=14,R249=15),2.92,IF(OR(R249=16,R249=17,R249=18),3.01,3.11)))))))))),IF(W249="Ա-3", IF(R249=0,1.96,IF(R249=1,2.02,IF(R249=2,2.08,IF(R249=3,2.15,IF(OR(R249=5,R249=4),2.21,IF(OR(R249=6,R249=7),2.28,IF(OR(R249=8,R249=9),2.35,IF(OR(R249=10,R249=11,R249=12),2.42,IF(OR(R249=13,R249=14,R249=15),2.5,IF(OR(R249=16,R249=17,R249=18),2.58,2.66)))))))))), IF(W249="Կ-1", IF(R249=0,1.68,IF(R249=1,1.73,IF(R249=2,1.79,IF(R249=3,1.84,IF(OR(R249=5,R249=4),1.9,IF(OR(R249=6,R249=7),1.96,IF(OR(R249=8,R249=9),2.02,IF(OR(R249=10,R249=11,R249=12),2.08,IF(OR(R249=13,R249=14,R249=15),2.14,IF(OR(R249=16,R249=17,R249=18),2.21,2.28)))))))))), IF(W249="Կ-2", IF(R249=0,1.45,IF(R249=1,1.49,IF(R249=2,1.54,IF(R249=3,1.59,IF(OR(R249=5,R249=4),1.63,IF(OR(R249=6,R249=7),1.68,IF(OR(R249=8,R249=9),1.73,IF(OR(R249=10,R249=11,R249=12),1.79,IF(OR(R249=13,R249=14,R249=15),1.84,IF(OR(R249=16,R249=17,R249=18),1.9,1.95)))))))))),IF(W249="Կ-3", IF(R249=0,1.25,IF(R249=1,1.29,IF(R249=2,1.33,IF(R249=3,1.37,IF(OR(R249=5,R249=4),1.41,IF(OR(R249=6,R249=7),1.45,IF(OR(R249=8,R249=9),1.49,IF(OR(R249=10,R249=11,R249=12),1.54,IF(OR(R249=13,R249=14,R249=15),1.58,IF(OR(R249=16,R249=17,R249=18),1.63,1.68)))))))))), "Error"))))))))))))</f>
        <v>1.84</v>
      </c>
      <c r="T249" s="456">
        <v>83200</v>
      </c>
      <c r="U249" s="456"/>
      <c r="V249" s="456"/>
      <c r="W249" s="589" t="str">
        <f>+M249</f>
        <v>Կ-2</v>
      </c>
      <c r="X249" s="456">
        <f>T249*S249</f>
        <v>153088</v>
      </c>
      <c r="Y249" s="590">
        <f>+U249+V249+X249</f>
        <v>153088</v>
      </c>
      <c r="Z249" s="590">
        <f t="shared" si="203"/>
        <v>1990144</v>
      </c>
      <c r="AA249" s="592">
        <f>+Q249</f>
        <v>1</v>
      </c>
      <c r="AB249" s="592">
        <f>+R249+1</f>
        <v>14</v>
      </c>
      <c r="AC249" s="588">
        <f>IF(AA249&lt;1,0,IF(AG249="Բ-1",IF(AB249=0,6.94,IF(AB249=1,7.17,IF(AB249=2,7.41,IF(AB249=3,7.66,IF(OR(AB249=5,AB249=4),7.92,IF(OR(AB249=6,AB249=7),8.18,IF(OR(AB249=8,AB249=9),8.46,IF(OR(AB249=10,AB249=11,AB249=12),8.74,IF(OR(AB249=13,AB249=14,AB249=15),9.03,IF(OR(AB249=16,AB249=17,AB249=18),9.33,9.65)))))))))),IF(AG249="Բ-2", IF(AB249=0,5.71,IF(AB249=1,5.89,IF(AB249=2,6.09,IF(AB249=3,6.29,IF(OR(AB249=5,AB249=4),6.5,IF(OR(AB249=6,AB249=7),6.72,IF(OR(AB249=8,AB249=9),6.94,IF(OR(AB249=10,AB249=11,AB249=12),7.17,IF(OR(AB249=13,AB249=14,AB249=15),7.41,IF(OR(AB249=16,AB249=17,AB249=18),7.65,7.91)))))))))), IF(AG249="Գ-1", IF(AB249=0,4.7,IF(AB249=1,4.86,IF(AB249=2,5.01,IF(AB249=3,5.18,IF(OR(AB249=5,AB249=4),5.35,IF(OR(AB249=6,AB249=7),5.52,IF(OR(AB249=8,AB249=9),5.71,IF(OR(AB249=10,AB249=11,AB249=12),5.89,IF(OR(AB249=13,AB249=14,AB249=15),6.09,IF(OR(AB249=16,AB249=17,AB249=18),6.29,6.49)))))))))), IF(AG249="Գ-2", IF(AB249=0,3.88,IF(AB249=1,4.01,IF(AB249=2,4.14,IF(AB249=3,4.27,IF(OR(AB249=5,AB249=4),4.41,IF(OR(AB249=6,AB249=7),4.55,IF(OR(AB249=8,AB249=9),4.7,IF(OR(AB249=10,AB249=11,AB249=12),4.85,IF(OR(AB249=13,AB249=14,AB249=15),5.01,IF(OR(AB249=16,AB249=17,AB249=18),5.17,5.34)))))))))), IF(AG249="Գ-3", IF(AB249=0,3.21,IF(AB249=1,3.31,IF(AB249=2,3.42,IF(AB249=3,3.53,IF(OR(AB249=5,AB249=4),3.64,IF(OR(AB249=6,AB249=7),3.76,IF(OR(AB249=8,AB249=9),3.88,IF(OR(AB249=10,AB249=11,AB249=12),4.01,IF(OR(AB249=13,AB249=14,AB249=15),4.13,IF(OR(AB249=16,AB249=17,AB249=18),4.27,4.4)))))))))), IF(AG249="Ա-1", IF(AB249=0,2.66,IF(AB249=1,2.75,IF(AB249=2,2.83,IF(AB249=3,2.92,IF(OR(AB249=5,AB249=4),3.02,IF(OR(AB249=6,AB249=7),3.11,IF(OR(AB249=8,AB249=9),3.21,IF(OR(AB249=10,AB249=11,AB249=12),3.31,IF(OR(AB249=13,AB249=14,AB249=15),3.42,IF(OR(AB249=16,AB249=17,AB249=18),3.53,3.64)))))))))), IF(AG249="Ա-2", IF(AB249=0,2.28,IF(AB249=1,2.35,IF(AB249=2,2.43,IF(AB249=3,2.5,IF(OR(AB249=5,AB249=4),2.58,IF(OR(AB249=6,AB249=7),2.66,IF(OR(AB249=8,AB249=9),2.75,IF(OR(AB249=10,AB249=11,AB249=12),2.83,IF(OR(AB249=13,AB249=14,AB249=15),2.92,IF(OR(AB249=16,AB249=17,AB249=18),3.01,3.11)))))))))),IF(AG249="Ա-3", IF(AB249=0,1.96,IF(AB249=1,2.02,IF(AB249=2,2.08,IF(AB249=3,2.15,IF(OR(AB249=5,AB249=4),2.21,IF(OR(AB249=6,AB249=7),2.28,IF(OR(AB249=8,AB249=9),2.35,IF(OR(AB249=10,AB249=11,AB249=12),2.42,IF(OR(AB249=13,AB249=14,AB249=15),2.5,IF(OR(AB249=16,AB249=17,AB249=18),2.58,2.66)))))))))), IF(AG249="Կ-1", IF(AB249=0,1.68,IF(AB249=1,1.73,IF(AB249=2,1.79,IF(AB249=3,1.84,IF(OR(AB249=5,AB249=4),1.9,IF(OR(AB249=6,AB249=7),1.96,IF(OR(AB249=8,AB249=9),2.02,IF(OR(AB249=10,AB249=11,AB249=12),2.08,IF(OR(AB249=13,AB249=14,AB249=15),2.14,IF(OR(AB249=16,AB249=17,AB249=18),2.21,2.28)))))))))), IF(AG249="Կ-2", IF(AB249=0,1.45,IF(AB249=1,1.49,IF(AB249=2,1.54,IF(AB249=3,1.59,IF(OR(AB249=5,AB249=4),1.63,IF(OR(AB249=6,AB249=7),1.68,IF(OR(AB249=8,AB249=9),1.73,IF(OR(AB249=10,AB249=11,AB249=12),1.79,IF(OR(AB249=13,AB249=14,AB249=15),1.84,IF(OR(AB249=16,AB249=17,AB249=18),1.9,1.95)))))))))),IF(AG249="Կ-3", IF(AB249=0,1.25,IF(AB249=1,1.29,IF(AB249=2,1.33,IF(AB249=3,1.37,IF(OR(AB249=5,AB249=4),1.41,IF(OR(AB249=6,AB249=7),1.45,IF(OR(AB249=8,AB249=9),1.49,IF(OR(AB249=10,AB249=11,AB249=12),1.54,IF(OR(AB249=13,AB249=14,AB249=15),1.58,IF(OR(AB249=16,AB249=17,AB249=18),1.63,1.68)))))))))), "Error"))))))))))))</f>
        <v>1.84</v>
      </c>
      <c r="AD249" s="456">
        <v>83200</v>
      </c>
      <c r="AE249" s="456"/>
      <c r="AF249" s="456"/>
      <c r="AG249" s="589" t="str">
        <f>+W249</f>
        <v>Կ-2</v>
      </c>
      <c r="AH249" s="456">
        <f>AD249*AC249</f>
        <v>153088</v>
      </c>
      <c r="AI249" s="590">
        <f>AH249+AE249+AF249</f>
        <v>153088</v>
      </c>
      <c r="AJ249" s="590">
        <f t="shared" si="204"/>
        <v>1990144</v>
      </c>
      <c r="AK249" s="592">
        <f>+AA249</f>
        <v>1</v>
      </c>
      <c r="AL249" s="592">
        <f>+AB249+1</f>
        <v>15</v>
      </c>
      <c r="AM249" s="588">
        <f>IF(AK249&lt;1,0,IF(AQ249="Բ-1",IF(AL249=0,6.94,IF(AL249=1,7.17,IF(AL249=2,7.41,IF(AL249=3,7.66,IF(OR(AL249=5,AL249=4),7.92,IF(OR(AL249=6,AL249=7),8.18,IF(OR(AL249=8,AL249=9),8.46,IF(OR(AL249=10,AL249=11,AL249=12),8.74,IF(OR(AL249=13,AL249=14,AL249=15),9.03,IF(OR(AL249=16,AL249=17,AL249=18),9.33,9.65)))))))))),IF(AQ249="Բ-2", IF(AL249=0,5.71,IF(AL249=1,5.89,IF(AL249=2,6.09,IF(AL249=3,6.29,IF(OR(AL249=5,AL249=4),6.5,IF(OR(AL249=6,AL249=7),6.72,IF(OR(AL249=8,AL249=9),6.94,IF(OR(AL249=10,AL249=11,AL249=12),7.17,IF(OR(AL249=13,AL249=14,AL249=15),7.41,IF(OR(AL249=16,AL249=17,AL249=18),7.65,7.91)))))))))), IF(AQ249="Գ-1", IF(AL249=0,4.7,IF(AL249=1,4.86,IF(AL249=2,5.01,IF(AL249=3,5.18,IF(OR(AL249=5,AL249=4),5.35,IF(OR(AL249=6,AL249=7),5.52,IF(OR(AL249=8,AL249=9),5.71,IF(OR(AL249=10,AL249=11,AL249=12),5.89,IF(OR(AL249=13,AL249=14,AL249=15),6.09,IF(OR(AL249=16,AL249=17,AL249=18),6.29,6.49)))))))))), IF(AQ249="Գ-2", IF(AL249=0,3.88,IF(AL249=1,4.01,IF(AL249=2,4.14,IF(AL249=3,4.27,IF(OR(AL249=5,AL249=4),4.41,IF(OR(AL249=6,AL249=7),4.55,IF(OR(AL249=8,AL249=9),4.7,IF(OR(AL249=10,AL249=11,AL249=12),4.85,IF(OR(AL249=13,AL249=14,AL249=15),5.01,IF(OR(AL249=16,AL249=17,AL249=18),5.17,5.34)))))))))), IF(AQ249="Գ-3", IF(AL249=0,3.21,IF(AL249=1,3.31,IF(AL249=2,3.42,IF(AL249=3,3.53,IF(OR(AL249=5,AL249=4),3.64,IF(OR(AL249=6,AL249=7),3.76,IF(OR(AL249=8,AL249=9),3.88,IF(OR(AL249=10,AL249=11,AL249=12),4.01,IF(OR(AL249=13,AL249=14,AL249=15),4.13,IF(OR(AL249=16,AL249=17,AL249=18),4.27,4.4)))))))))), IF(AQ249="Ա-1", IF(AL249=0,2.66,IF(AL249=1,2.75,IF(AL249=2,2.83,IF(AL249=3,2.92,IF(OR(AL249=5,AL249=4),3.02,IF(OR(AL249=6,AL249=7),3.11,IF(OR(AL249=8,AL249=9),3.21,IF(OR(AL249=10,AL249=11,AL249=12),3.31,IF(OR(AL249=13,AL249=14,AL249=15),3.42,IF(OR(AL249=16,AL249=17,AL249=18),3.53,3.64)))))))))), IF(AQ249="Ա-2", IF(AL249=0,2.28,IF(AL249=1,2.35,IF(AL249=2,2.43,IF(AL249=3,2.5,IF(OR(AL249=5,AL249=4),2.58,IF(OR(AL249=6,AL249=7),2.66,IF(OR(AL249=8,AL249=9),2.75,IF(OR(AL249=10,AL249=11,AL249=12),2.83,IF(OR(AL249=13,AL249=14,AL249=15),2.92,IF(OR(AL249=16,AL249=17,AL249=18),3.01,3.11)))))))))),IF(AQ249="Ա-3", IF(AL249=0,1.96,IF(AL249=1,2.02,IF(AL249=2,2.08,IF(AL249=3,2.15,IF(OR(AL249=5,AL249=4),2.21,IF(OR(AL249=6,AL249=7),2.28,IF(OR(AL249=8,AL249=9),2.35,IF(OR(AL249=10,AL249=11,AL249=12),2.42,IF(OR(AL249=13,AL249=14,AL249=15),2.5,IF(OR(AL249=16,AL249=17,AL249=18),2.58,2.66)))))))))), IF(AQ249="Կ-1", IF(AL249=0,1.68,IF(AL249=1,1.73,IF(AL249=2,1.79,IF(AL249=3,1.84,IF(OR(AL249=5,AL249=4),1.9,IF(OR(AL249=6,AL249=7),1.96,IF(OR(AL249=8,AL249=9),2.02,IF(OR(AL249=10,AL249=11,AL249=12),2.08,IF(OR(AL249=13,AL249=14,AL249=15),2.14,IF(OR(AL249=16,AL249=17,AL249=18),2.21,2.28)))))))))), IF(AQ249="Կ-2", IF(AL249=0,1.45,IF(AL249=1,1.49,IF(AL249=2,1.54,IF(AL249=3,1.59,IF(OR(AL249=5,AL249=4),1.63,IF(OR(AL249=6,AL249=7),1.68,IF(OR(AL249=8,AL249=9),1.73,IF(OR(AL249=10,AL249=11,AL249=12),1.79,IF(OR(AL249=13,AL249=14,AL249=15),1.84,IF(OR(AL249=16,AL249=17,AL249=18),1.9,1.95)))))))))),IF(AQ249="Կ-3", IF(AL249=0,1.25,IF(AL249=1,1.29,IF(AL249=2,1.33,IF(AL249=3,1.37,IF(OR(AL249=5,AL249=4),1.41,IF(OR(AL249=6,AL249=7),1.45,IF(OR(AL249=8,AL249=9),1.49,IF(OR(AL249=10,AL249=11,AL249=12),1.54,IF(OR(AL249=13,AL249=14,AL249=15),1.58,IF(OR(AL249=16,AL249=17,AL249=18),1.63,1.68)))))))))), "Error"))))))))))))</f>
        <v>1.84</v>
      </c>
      <c r="AN249" s="456">
        <v>83200</v>
      </c>
      <c r="AO249" s="456"/>
      <c r="AP249" s="456"/>
      <c r="AQ249" s="589" t="str">
        <f>+AG249</f>
        <v>Կ-2</v>
      </c>
      <c r="AR249" s="456">
        <f>AN249*AM249</f>
        <v>153088</v>
      </c>
      <c r="AS249" s="590">
        <f>AR249+AO249+AP249</f>
        <v>153088</v>
      </c>
      <c r="AT249" s="590">
        <f t="shared" si="205"/>
        <v>1990144</v>
      </c>
    </row>
    <row r="250" spans="2:46" s="587" customFormat="1" ht="27">
      <c r="B250" s="816">
        <v>35</v>
      </c>
      <c r="C250" s="857" t="s">
        <v>2102</v>
      </c>
      <c r="D250" s="794" t="s">
        <v>1960</v>
      </c>
      <c r="E250" s="796">
        <v>2002</v>
      </c>
      <c r="F250" s="795" t="s">
        <v>984</v>
      </c>
      <c r="G250" s="820">
        <v>1</v>
      </c>
      <c r="H250" s="822">
        <v>3</v>
      </c>
      <c r="I250" s="821">
        <f>IF(G250&lt;1,0,IF(M250="Բ-1",IF(H250=0,6.94,IF(H250=1,7.17,IF(H250=2,7.41,IF(H250=3,7.66,IF(OR(H250=5,H250=4),7.92,IF(OR(H250=6,H250=7),8.18,IF(OR(H250=8,H250=9),8.46,IF(OR(H250=10,H250=11,H250=12),8.74,IF(OR(H250=13,H250=14,H250=15),9.03,IF(OR(H250=16,H250=17,H250=18),9.33,9.65)))))))))),IF(M250="Բ-2", IF(H250=0,5.71,IF(H250=1,5.89,IF(H250=2,6.09,IF(H250=3,6.29,IF(OR(H250=5,H250=4),6.5,IF(OR(H250=6,H250=7),6.72,IF(OR(H250=8,H250=9),6.94,IF(OR(H250=10,H250=11,H250=12),7.17,IF(OR(H250=13,H250=14,H250=15),7.41,IF(OR(H250=16,H250=17,H250=18),7.65,7.91)))))))))), IF(M250="Գ-1", IF(H250=0,4.7,IF(H250=1,4.86,IF(H250=2,5.01,IF(H250=3,5.18,IF(OR(H250=5,H250=4),5.35,IF(OR(H250=6,H250=7),5.52,IF(OR(H250=8,H250=9),5.71,IF(OR(H250=10,H250=11,H250=12),5.89,IF(OR(H250=13,H250=14,H250=15),6.09,IF(OR(H250=16,H250=17,H250=18),6.29,6.49)))))))))), IF(M250="Գ-2", IF(H250=0,3.88,IF(H250=1,4.01,IF(H250=2,4.14,IF(H250=3,4.27,IF(OR(H250=5,H250=4),4.41,IF(OR(H250=6,H250=7),4.55,IF(OR(H250=8,H250=9),4.7,IF(OR(H250=10,H250=11,H250=12),4.85,IF(OR(H250=13,H250=14,H250=15),5.01,IF(OR(H250=16,H250=17,H250=18),5.17,5.34)))))))))), IF(M250="Գ-3", IF(H250=0,3.21,IF(H250=1,3.31,IF(H250=2,3.42,IF(H250=3,3.53,IF(OR(H250=5,H250=4),3.64,IF(OR(H250=6,H250=7),3.76,IF(OR(H250=8,H250=9),3.88,IF(OR(H250=10,H250=11,H250=12),4.01,IF(OR(H250=13,H250=14,H250=15),4.13,IF(OR(H250=16,H250=17,H250=18),4.27,4.4)))))))))), IF(M250="Ա-1", IF(H250=0,2.66,IF(H250=1,2.75,IF(H250=2,2.83,IF(H250=3,2.92,IF(OR(H250=5,H250=4),3.02,IF(OR(H250=6,H250=7),3.11,IF(OR(H250=8,H250=9),3.21,IF(OR(H250=10,H250=11,H250=12),3.31,IF(OR(H250=13,H250=14,H250=15),3.42,IF(OR(H250=16,H250=17,H250=18),3.53,3.64)))))))))), IF(M250="Ա-2", IF(H250=0,2.28,IF(H250=1,2.35,IF(H250=2,2.43,IF(H250=3,2.5,IF(OR(H250=5,H250=4),2.58,IF(OR(H250=6,H250=7),2.66,IF(OR(H250=8,H250=9),2.75,IF(OR(H250=10,H250=11,H250=12),2.83,IF(OR(H250=13,H250=14,H250=15),2.92,IF(OR(H250=16,H250=17,H250=18),3.01,3.11)))))))))),IF(M250="Ա-3", IF(H250=0,1.96,IF(H250=1,2.02,IF(H250=2,2.08,IF(H250=3,2.15,IF(OR(H250=5,H250=4),2.21,IF(OR(H250=6,H250=7),2.28,IF(OR(H250=8,H250=9),2.35,IF(OR(H250=10,H250=11,H250=12),2.42,IF(OR(H250=13,H250=14,H250=15),2.5,IF(OR(H250=16,H250=17,H250=18),2.58,2.66)))))))))), IF(M250="Կ-1", IF(H250=0,1.68,IF(H250=1,1.73,IF(H250=2,1.79,IF(H250=3,1.84,IF(OR(H250=5,H250=4),1.9,IF(OR(H250=6,H250=7),1.96,IF(OR(H250=8,H250=9),2.02,IF(OR(H250=10,H250=11,H250=12),2.08,IF(OR(H250=13,H250=14,H250=15),2.14,IF(OR(H250=16,H250=17,H250=18),2.21,2.28)))))))))), IF(M250="Կ-2", IF(H250=0,1.45,IF(H250=1,1.49,IF(H250=2,1.54,IF(H250=3,1.59,IF(OR(H250=5,H250=4),1.63,IF(OR(H250=6,H250=7),1.68,IF(OR(H250=8,H250=9),1.73,IF(OR(H250=10,H250=11,H250=12),1.79,IF(OR(H250=13,H250=14,H250=15),1.84,IF(OR(H250=16,H250=17,H250=18),1.9,1.95)))))))))),IF(M250="Կ-3", IF(H250=0,1.25,IF(H250=1,1.29,IF(H250=2,1.33,IF(H250=3,1.37,IF(OR(H250=5,H250=4),1.41,IF(OR(H250=6,H250=7),1.45,IF(OR(H250=8,H250=9),1.49,IF(OR(H250=10,H250=11,H250=12),1.54,IF(OR(H250=13,H250=14,H250=15),1.58,IF(OR(H250=16,H250=17,H250=18),1.63,1.68)))))))))), "Error"))))))))))))</f>
        <v>1.59</v>
      </c>
      <c r="J250" s="799">
        <v>83200</v>
      </c>
      <c r="K250" s="799"/>
      <c r="L250" s="799"/>
      <c r="M250" s="822" t="s">
        <v>87</v>
      </c>
      <c r="N250" s="799">
        <f t="shared" si="201"/>
        <v>132288</v>
      </c>
      <c r="O250" s="823">
        <f>I250*J250+K250+L250</f>
        <v>132288</v>
      </c>
      <c r="P250" s="823">
        <f t="shared" si="202"/>
        <v>1719744</v>
      </c>
      <c r="Q250" s="592">
        <f>+G250</f>
        <v>1</v>
      </c>
      <c r="R250" s="592">
        <f>+H250+1</f>
        <v>4</v>
      </c>
      <c r="S250" s="588">
        <f>IF(Q250&lt;1,0,IF(W250="Բ-1",IF(R250=0,6.94,IF(R250=1,7.17,IF(R250=2,7.41,IF(R250=3,7.66,IF(OR(R250=5,R250=4),7.92,IF(OR(R250=6,R250=7),8.18,IF(OR(R250=8,R250=9),8.46,IF(OR(R250=10,R250=11,R250=12),8.74,IF(OR(R250=13,R250=14,R250=15),9.03,IF(OR(R250=16,R250=17,R250=18),9.33,9.65)))))))))),IF(W250="Բ-2", IF(R250=0,5.71,IF(R250=1,5.89,IF(R250=2,6.09,IF(R250=3,6.29,IF(OR(R250=5,R250=4),6.5,IF(OR(R250=6,R250=7),6.72,IF(OR(R250=8,R250=9),6.94,IF(OR(R250=10,R250=11,R250=12),7.17,IF(OR(R250=13,R250=14,R250=15),7.41,IF(OR(R250=16,R250=17,R250=18),7.65,7.91)))))))))), IF(W250="Գ-1", IF(R250=0,4.7,IF(R250=1,4.86,IF(R250=2,5.01,IF(R250=3,5.18,IF(OR(R250=5,R250=4),5.35,IF(OR(R250=6,R250=7),5.52,IF(OR(R250=8,R250=9),5.71,IF(OR(R250=10,R250=11,R250=12),5.89,IF(OR(R250=13,R250=14,R250=15),6.09,IF(OR(R250=16,R250=17,R250=18),6.29,6.49)))))))))), IF(W250="Գ-2", IF(R250=0,3.88,IF(R250=1,4.01,IF(R250=2,4.14,IF(R250=3,4.27,IF(OR(R250=5,R250=4),4.41,IF(OR(R250=6,R250=7),4.55,IF(OR(R250=8,R250=9),4.7,IF(OR(R250=10,R250=11,R250=12),4.85,IF(OR(R250=13,R250=14,R250=15),5.01,IF(OR(R250=16,R250=17,R250=18),5.17,5.34)))))))))), IF(W250="Գ-3", IF(R250=0,3.21,IF(R250=1,3.31,IF(R250=2,3.42,IF(R250=3,3.53,IF(OR(R250=5,R250=4),3.64,IF(OR(R250=6,R250=7),3.76,IF(OR(R250=8,R250=9),3.88,IF(OR(R250=10,R250=11,R250=12),4.01,IF(OR(R250=13,R250=14,R250=15),4.13,IF(OR(R250=16,R250=17,R250=18),4.27,4.4)))))))))), IF(W250="Ա-1", IF(R250=0,2.66,IF(R250=1,2.75,IF(R250=2,2.83,IF(R250=3,2.92,IF(OR(R250=5,R250=4),3.02,IF(OR(R250=6,R250=7),3.11,IF(OR(R250=8,R250=9),3.21,IF(OR(R250=10,R250=11,R250=12),3.31,IF(OR(R250=13,R250=14,R250=15),3.42,IF(OR(R250=16,R250=17,R250=18),3.53,3.64)))))))))), IF(W250="Ա-2", IF(R250=0,2.28,IF(R250=1,2.35,IF(R250=2,2.43,IF(R250=3,2.5,IF(OR(R250=5,R250=4),2.58,IF(OR(R250=6,R250=7),2.66,IF(OR(R250=8,R250=9),2.75,IF(OR(R250=10,R250=11,R250=12),2.83,IF(OR(R250=13,R250=14,R250=15),2.92,IF(OR(R250=16,R250=17,R250=18),3.01,3.11)))))))))),IF(W250="Ա-3", IF(R250=0,1.96,IF(R250=1,2.02,IF(R250=2,2.08,IF(R250=3,2.15,IF(OR(R250=5,R250=4),2.21,IF(OR(R250=6,R250=7),2.28,IF(OR(R250=8,R250=9),2.35,IF(OR(R250=10,R250=11,R250=12),2.42,IF(OR(R250=13,R250=14,R250=15),2.5,IF(OR(R250=16,R250=17,R250=18),2.58,2.66)))))))))), IF(W250="Կ-1", IF(R250=0,1.68,IF(R250=1,1.73,IF(R250=2,1.79,IF(R250=3,1.84,IF(OR(R250=5,R250=4),1.9,IF(OR(R250=6,R250=7),1.96,IF(OR(R250=8,R250=9),2.02,IF(OR(R250=10,R250=11,R250=12),2.08,IF(OR(R250=13,R250=14,R250=15),2.14,IF(OR(R250=16,R250=17,R250=18),2.21,2.28)))))))))), IF(W250="Կ-2", IF(R250=0,1.45,IF(R250=1,1.49,IF(R250=2,1.54,IF(R250=3,1.59,IF(OR(R250=5,R250=4),1.63,IF(OR(R250=6,R250=7),1.68,IF(OR(R250=8,R250=9),1.73,IF(OR(R250=10,R250=11,R250=12),1.79,IF(OR(R250=13,R250=14,R250=15),1.84,IF(OR(R250=16,R250=17,R250=18),1.9,1.95)))))))))),IF(W250="Կ-3", IF(R250=0,1.25,IF(R250=1,1.29,IF(R250=2,1.33,IF(R250=3,1.37,IF(OR(R250=5,R250=4),1.41,IF(OR(R250=6,R250=7),1.45,IF(OR(R250=8,R250=9),1.49,IF(OR(R250=10,R250=11,R250=12),1.54,IF(OR(R250=13,R250=14,R250=15),1.58,IF(OR(R250=16,R250=17,R250=18),1.63,1.68)))))))))), "Error"))))))))))))</f>
        <v>1.63</v>
      </c>
      <c r="T250" s="456">
        <v>83200</v>
      </c>
      <c r="U250" s="456"/>
      <c r="V250" s="456"/>
      <c r="W250" s="589" t="str">
        <f>+M250</f>
        <v>Կ-2</v>
      </c>
      <c r="X250" s="456">
        <f>T250*S250</f>
        <v>135616</v>
      </c>
      <c r="Y250" s="590">
        <f>+U250+V250+X250</f>
        <v>135616</v>
      </c>
      <c r="Z250" s="590">
        <f t="shared" si="203"/>
        <v>1763008</v>
      </c>
      <c r="AA250" s="592">
        <f>+Q250</f>
        <v>1</v>
      </c>
      <c r="AB250" s="592">
        <f>+R250+1</f>
        <v>5</v>
      </c>
      <c r="AC250" s="588">
        <f>IF(AA250&lt;1,0,IF(AG250="Բ-1",IF(AB250=0,6.94,IF(AB250=1,7.17,IF(AB250=2,7.41,IF(AB250=3,7.66,IF(OR(AB250=5,AB250=4),7.92,IF(OR(AB250=6,AB250=7),8.18,IF(OR(AB250=8,AB250=9),8.46,IF(OR(AB250=10,AB250=11,AB250=12),8.74,IF(OR(AB250=13,AB250=14,AB250=15),9.03,IF(OR(AB250=16,AB250=17,AB250=18),9.33,9.65)))))))))),IF(AG250="Բ-2", IF(AB250=0,5.71,IF(AB250=1,5.89,IF(AB250=2,6.09,IF(AB250=3,6.29,IF(OR(AB250=5,AB250=4),6.5,IF(OR(AB250=6,AB250=7),6.72,IF(OR(AB250=8,AB250=9),6.94,IF(OR(AB250=10,AB250=11,AB250=12),7.17,IF(OR(AB250=13,AB250=14,AB250=15),7.41,IF(OR(AB250=16,AB250=17,AB250=18),7.65,7.91)))))))))), IF(AG250="Գ-1", IF(AB250=0,4.7,IF(AB250=1,4.86,IF(AB250=2,5.01,IF(AB250=3,5.18,IF(OR(AB250=5,AB250=4),5.35,IF(OR(AB250=6,AB250=7),5.52,IF(OR(AB250=8,AB250=9),5.71,IF(OR(AB250=10,AB250=11,AB250=12),5.89,IF(OR(AB250=13,AB250=14,AB250=15),6.09,IF(OR(AB250=16,AB250=17,AB250=18),6.29,6.49)))))))))), IF(AG250="Գ-2", IF(AB250=0,3.88,IF(AB250=1,4.01,IF(AB250=2,4.14,IF(AB250=3,4.27,IF(OR(AB250=5,AB250=4),4.41,IF(OR(AB250=6,AB250=7),4.55,IF(OR(AB250=8,AB250=9),4.7,IF(OR(AB250=10,AB250=11,AB250=12),4.85,IF(OR(AB250=13,AB250=14,AB250=15),5.01,IF(OR(AB250=16,AB250=17,AB250=18),5.17,5.34)))))))))), IF(AG250="Գ-3", IF(AB250=0,3.21,IF(AB250=1,3.31,IF(AB250=2,3.42,IF(AB250=3,3.53,IF(OR(AB250=5,AB250=4),3.64,IF(OR(AB250=6,AB250=7),3.76,IF(OR(AB250=8,AB250=9),3.88,IF(OR(AB250=10,AB250=11,AB250=12),4.01,IF(OR(AB250=13,AB250=14,AB250=15),4.13,IF(OR(AB250=16,AB250=17,AB250=18),4.27,4.4)))))))))), IF(AG250="Ա-1", IF(AB250=0,2.66,IF(AB250=1,2.75,IF(AB250=2,2.83,IF(AB250=3,2.92,IF(OR(AB250=5,AB250=4),3.02,IF(OR(AB250=6,AB250=7),3.11,IF(OR(AB250=8,AB250=9),3.21,IF(OR(AB250=10,AB250=11,AB250=12),3.31,IF(OR(AB250=13,AB250=14,AB250=15),3.42,IF(OR(AB250=16,AB250=17,AB250=18),3.53,3.64)))))))))), IF(AG250="Ա-2", IF(AB250=0,2.28,IF(AB250=1,2.35,IF(AB250=2,2.43,IF(AB250=3,2.5,IF(OR(AB250=5,AB250=4),2.58,IF(OR(AB250=6,AB250=7),2.66,IF(OR(AB250=8,AB250=9),2.75,IF(OR(AB250=10,AB250=11,AB250=12),2.83,IF(OR(AB250=13,AB250=14,AB250=15),2.92,IF(OR(AB250=16,AB250=17,AB250=18),3.01,3.11)))))))))),IF(AG250="Ա-3", IF(AB250=0,1.96,IF(AB250=1,2.02,IF(AB250=2,2.08,IF(AB250=3,2.15,IF(OR(AB250=5,AB250=4),2.21,IF(OR(AB250=6,AB250=7),2.28,IF(OR(AB250=8,AB250=9),2.35,IF(OR(AB250=10,AB250=11,AB250=12),2.42,IF(OR(AB250=13,AB250=14,AB250=15),2.5,IF(OR(AB250=16,AB250=17,AB250=18),2.58,2.66)))))))))), IF(AG250="Կ-1", IF(AB250=0,1.68,IF(AB250=1,1.73,IF(AB250=2,1.79,IF(AB250=3,1.84,IF(OR(AB250=5,AB250=4),1.9,IF(OR(AB250=6,AB250=7),1.96,IF(OR(AB250=8,AB250=9),2.02,IF(OR(AB250=10,AB250=11,AB250=12),2.08,IF(OR(AB250=13,AB250=14,AB250=15),2.14,IF(OR(AB250=16,AB250=17,AB250=18),2.21,2.28)))))))))), IF(AG250="Կ-2", IF(AB250=0,1.45,IF(AB250=1,1.49,IF(AB250=2,1.54,IF(AB250=3,1.59,IF(OR(AB250=5,AB250=4),1.63,IF(OR(AB250=6,AB250=7),1.68,IF(OR(AB250=8,AB250=9),1.73,IF(OR(AB250=10,AB250=11,AB250=12),1.79,IF(OR(AB250=13,AB250=14,AB250=15),1.84,IF(OR(AB250=16,AB250=17,AB250=18),1.9,1.95)))))))))),IF(AG250="Կ-3", IF(AB250=0,1.25,IF(AB250=1,1.29,IF(AB250=2,1.33,IF(AB250=3,1.37,IF(OR(AB250=5,AB250=4),1.41,IF(OR(AB250=6,AB250=7),1.45,IF(OR(AB250=8,AB250=9),1.49,IF(OR(AB250=10,AB250=11,AB250=12),1.54,IF(OR(AB250=13,AB250=14,AB250=15),1.58,IF(OR(AB250=16,AB250=17,AB250=18),1.63,1.68)))))))))), "Error"))))))))))))</f>
        <v>1.63</v>
      </c>
      <c r="AD250" s="456">
        <v>83200</v>
      </c>
      <c r="AE250" s="456"/>
      <c r="AF250" s="456"/>
      <c r="AG250" s="589" t="str">
        <f>+W250</f>
        <v>Կ-2</v>
      </c>
      <c r="AH250" s="456">
        <f>AD250*AC250</f>
        <v>135616</v>
      </c>
      <c r="AI250" s="590">
        <f>AH250+AE250+AF250</f>
        <v>135616</v>
      </c>
      <c r="AJ250" s="590">
        <f t="shared" si="204"/>
        <v>1763008</v>
      </c>
      <c r="AK250" s="592">
        <f>+AA250</f>
        <v>1</v>
      </c>
      <c r="AL250" s="592">
        <f>+AB250+1</f>
        <v>6</v>
      </c>
      <c r="AM250" s="588">
        <f>IF(AK250&lt;1,0,IF(AQ250="Բ-1",IF(AL250=0,6.94,IF(AL250=1,7.17,IF(AL250=2,7.41,IF(AL250=3,7.66,IF(OR(AL250=5,AL250=4),7.92,IF(OR(AL250=6,AL250=7),8.18,IF(OR(AL250=8,AL250=9),8.46,IF(OR(AL250=10,AL250=11,AL250=12),8.74,IF(OR(AL250=13,AL250=14,AL250=15),9.03,IF(OR(AL250=16,AL250=17,AL250=18),9.33,9.65)))))))))),IF(AQ250="Բ-2", IF(AL250=0,5.71,IF(AL250=1,5.89,IF(AL250=2,6.09,IF(AL250=3,6.29,IF(OR(AL250=5,AL250=4),6.5,IF(OR(AL250=6,AL250=7),6.72,IF(OR(AL250=8,AL250=9),6.94,IF(OR(AL250=10,AL250=11,AL250=12),7.17,IF(OR(AL250=13,AL250=14,AL250=15),7.41,IF(OR(AL250=16,AL250=17,AL250=18),7.65,7.91)))))))))), IF(AQ250="Գ-1", IF(AL250=0,4.7,IF(AL250=1,4.86,IF(AL250=2,5.01,IF(AL250=3,5.18,IF(OR(AL250=5,AL250=4),5.35,IF(OR(AL250=6,AL250=7),5.52,IF(OR(AL250=8,AL250=9),5.71,IF(OR(AL250=10,AL250=11,AL250=12),5.89,IF(OR(AL250=13,AL250=14,AL250=15),6.09,IF(OR(AL250=16,AL250=17,AL250=18),6.29,6.49)))))))))), IF(AQ250="Գ-2", IF(AL250=0,3.88,IF(AL250=1,4.01,IF(AL250=2,4.14,IF(AL250=3,4.27,IF(OR(AL250=5,AL250=4),4.41,IF(OR(AL250=6,AL250=7),4.55,IF(OR(AL250=8,AL250=9),4.7,IF(OR(AL250=10,AL250=11,AL250=12),4.85,IF(OR(AL250=13,AL250=14,AL250=15),5.01,IF(OR(AL250=16,AL250=17,AL250=18),5.17,5.34)))))))))), IF(AQ250="Գ-3", IF(AL250=0,3.21,IF(AL250=1,3.31,IF(AL250=2,3.42,IF(AL250=3,3.53,IF(OR(AL250=5,AL250=4),3.64,IF(OR(AL250=6,AL250=7),3.76,IF(OR(AL250=8,AL250=9),3.88,IF(OR(AL250=10,AL250=11,AL250=12),4.01,IF(OR(AL250=13,AL250=14,AL250=15),4.13,IF(OR(AL250=16,AL250=17,AL250=18),4.27,4.4)))))))))), IF(AQ250="Ա-1", IF(AL250=0,2.66,IF(AL250=1,2.75,IF(AL250=2,2.83,IF(AL250=3,2.92,IF(OR(AL250=5,AL250=4),3.02,IF(OR(AL250=6,AL250=7),3.11,IF(OR(AL250=8,AL250=9),3.21,IF(OR(AL250=10,AL250=11,AL250=12),3.31,IF(OR(AL250=13,AL250=14,AL250=15),3.42,IF(OR(AL250=16,AL250=17,AL250=18),3.53,3.64)))))))))), IF(AQ250="Ա-2", IF(AL250=0,2.28,IF(AL250=1,2.35,IF(AL250=2,2.43,IF(AL250=3,2.5,IF(OR(AL250=5,AL250=4),2.58,IF(OR(AL250=6,AL250=7),2.66,IF(OR(AL250=8,AL250=9),2.75,IF(OR(AL250=10,AL250=11,AL250=12),2.83,IF(OR(AL250=13,AL250=14,AL250=15),2.92,IF(OR(AL250=16,AL250=17,AL250=18),3.01,3.11)))))))))),IF(AQ250="Ա-3", IF(AL250=0,1.96,IF(AL250=1,2.02,IF(AL250=2,2.08,IF(AL250=3,2.15,IF(OR(AL250=5,AL250=4),2.21,IF(OR(AL250=6,AL250=7),2.28,IF(OR(AL250=8,AL250=9),2.35,IF(OR(AL250=10,AL250=11,AL250=12),2.42,IF(OR(AL250=13,AL250=14,AL250=15),2.5,IF(OR(AL250=16,AL250=17,AL250=18),2.58,2.66)))))))))), IF(AQ250="Կ-1", IF(AL250=0,1.68,IF(AL250=1,1.73,IF(AL250=2,1.79,IF(AL250=3,1.84,IF(OR(AL250=5,AL250=4),1.9,IF(OR(AL250=6,AL250=7),1.96,IF(OR(AL250=8,AL250=9),2.02,IF(OR(AL250=10,AL250=11,AL250=12),2.08,IF(OR(AL250=13,AL250=14,AL250=15),2.14,IF(OR(AL250=16,AL250=17,AL250=18),2.21,2.28)))))))))), IF(AQ250="Կ-2", IF(AL250=0,1.45,IF(AL250=1,1.49,IF(AL250=2,1.54,IF(AL250=3,1.59,IF(OR(AL250=5,AL250=4),1.63,IF(OR(AL250=6,AL250=7),1.68,IF(OR(AL250=8,AL250=9),1.73,IF(OR(AL250=10,AL250=11,AL250=12),1.79,IF(OR(AL250=13,AL250=14,AL250=15),1.84,IF(OR(AL250=16,AL250=17,AL250=18),1.9,1.95)))))))))),IF(AQ250="Կ-3", IF(AL250=0,1.25,IF(AL250=1,1.29,IF(AL250=2,1.33,IF(AL250=3,1.37,IF(OR(AL250=5,AL250=4),1.41,IF(OR(AL250=6,AL250=7),1.45,IF(OR(AL250=8,AL250=9),1.49,IF(OR(AL250=10,AL250=11,AL250=12),1.54,IF(OR(AL250=13,AL250=14,AL250=15),1.58,IF(OR(AL250=16,AL250=17,AL250=18),1.63,1.68)))))))))), "Error"))))))))))))</f>
        <v>1.68</v>
      </c>
      <c r="AN250" s="456">
        <v>83200</v>
      </c>
      <c r="AO250" s="456"/>
      <c r="AP250" s="456"/>
      <c r="AQ250" s="589" t="str">
        <f>+AG250</f>
        <v>Կ-2</v>
      </c>
      <c r="AR250" s="456">
        <f>AN250*AM250</f>
        <v>139776</v>
      </c>
      <c r="AS250" s="590">
        <f>AR250+AO250+AP250</f>
        <v>139776</v>
      </c>
      <c r="AT250" s="590">
        <f t="shared" si="205"/>
        <v>1817088</v>
      </c>
    </row>
    <row r="251" spans="2:46" s="587" customFormat="1" ht="27">
      <c r="B251" s="816">
        <v>36</v>
      </c>
      <c r="C251" s="857" t="s">
        <v>1471</v>
      </c>
      <c r="D251" s="794" t="s">
        <v>1960</v>
      </c>
      <c r="E251" s="796">
        <v>1997</v>
      </c>
      <c r="F251" s="795" t="s">
        <v>984</v>
      </c>
      <c r="G251" s="820">
        <v>1</v>
      </c>
      <c r="H251" s="822">
        <v>3</v>
      </c>
      <c r="I251" s="821">
        <f t="shared" si="163"/>
        <v>1.59</v>
      </c>
      <c r="J251" s="799">
        <v>83200</v>
      </c>
      <c r="K251" s="799"/>
      <c r="L251" s="799"/>
      <c r="M251" s="822" t="s">
        <v>87</v>
      </c>
      <c r="N251" s="799">
        <f t="shared" si="201"/>
        <v>132288</v>
      </c>
      <c r="O251" s="823">
        <f t="shared" si="189"/>
        <v>132288</v>
      </c>
      <c r="P251" s="823">
        <f t="shared" si="202"/>
        <v>1719744</v>
      </c>
      <c r="Q251" s="592">
        <f t="shared" si="190"/>
        <v>1</v>
      </c>
      <c r="R251" s="592">
        <f t="shared" si="191"/>
        <v>4</v>
      </c>
      <c r="S251" s="588">
        <f t="shared" si="192"/>
        <v>1.63</v>
      </c>
      <c r="T251" s="456">
        <v>83200</v>
      </c>
      <c r="U251" s="456"/>
      <c r="V251" s="456"/>
      <c r="W251" s="589" t="str">
        <f t="shared" si="193"/>
        <v>Կ-2</v>
      </c>
      <c r="X251" s="456">
        <f t="shared" si="171"/>
        <v>135616</v>
      </c>
      <c r="Y251" s="590">
        <f t="shared" si="172"/>
        <v>135616</v>
      </c>
      <c r="Z251" s="590">
        <f t="shared" si="203"/>
        <v>1763008</v>
      </c>
      <c r="AA251" s="592">
        <f t="shared" si="194"/>
        <v>1</v>
      </c>
      <c r="AB251" s="592">
        <f t="shared" si="195"/>
        <v>5</v>
      </c>
      <c r="AC251" s="588">
        <f t="shared" si="196"/>
        <v>1.63</v>
      </c>
      <c r="AD251" s="456">
        <v>83200</v>
      </c>
      <c r="AE251" s="456"/>
      <c r="AF251" s="456"/>
      <c r="AG251" s="589" t="str">
        <f t="shared" si="197"/>
        <v>Կ-2</v>
      </c>
      <c r="AH251" s="456">
        <f t="shared" si="178"/>
        <v>135616</v>
      </c>
      <c r="AI251" s="590">
        <f t="shared" si="179"/>
        <v>135616</v>
      </c>
      <c r="AJ251" s="590">
        <f t="shared" si="204"/>
        <v>1763008</v>
      </c>
      <c r="AK251" s="592">
        <f t="shared" si="188"/>
        <v>1</v>
      </c>
      <c r="AL251" s="592">
        <f t="shared" si="198"/>
        <v>6</v>
      </c>
      <c r="AM251" s="588">
        <f t="shared" si="199"/>
        <v>1.68</v>
      </c>
      <c r="AN251" s="456">
        <v>83200</v>
      </c>
      <c r="AO251" s="456"/>
      <c r="AP251" s="456"/>
      <c r="AQ251" s="589" t="str">
        <f t="shared" si="200"/>
        <v>Կ-2</v>
      </c>
      <c r="AR251" s="456">
        <f t="shared" si="185"/>
        <v>139776</v>
      </c>
      <c r="AS251" s="590">
        <f t="shared" si="186"/>
        <v>139776</v>
      </c>
      <c r="AT251" s="590">
        <f t="shared" si="205"/>
        <v>1817088</v>
      </c>
    </row>
    <row r="252" spans="2:46" s="587" customFormat="1" ht="27">
      <c r="B252" s="816">
        <v>37</v>
      </c>
      <c r="C252" s="857" t="s">
        <v>116</v>
      </c>
      <c r="D252" s="828" t="s">
        <v>1960</v>
      </c>
      <c r="E252" s="818">
        <v>1982</v>
      </c>
      <c r="F252" s="829" t="s">
        <v>453</v>
      </c>
      <c r="G252" s="820">
        <v>1</v>
      </c>
      <c r="H252" s="822">
        <v>13</v>
      </c>
      <c r="I252" s="821">
        <f>IF(G252&lt;1,0,IF(M252="Բ-1",IF(H252=0,6.94,IF(H252=1,7.17,IF(H252=2,7.41,IF(H252=3,7.66,IF(OR(H252=5,H252=4),7.92,IF(OR(H252=6,H252=7),8.18,IF(OR(H252=8,H252=9),8.46,IF(OR(H252=10,H252=11,H252=12),8.74,IF(OR(H252=13,H252=14,H252=15),9.03,IF(OR(H252=16,H252=17,H252=18),9.33,9.65)))))))))),IF(M252="Բ-2", IF(H252=0,5.71,IF(H252=1,5.89,IF(H252=2,6.09,IF(H252=3,6.29,IF(OR(H252=5,H252=4),6.5,IF(OR(H252=6,H252=7),6.72,IF(OR(H252=8,H252=9),6.94,IF(OR(H252=10,H252=11,H252=12),7.17,IF(OR(H252=13,H252=14,H252=15),7.41,IF(OR(H252=16,H252=17,H252=18),7.65,7.91)))))))))), IF(M252="Գ-1", IF(H252=0,4.7,IF(H252=1,4.86,IF(H252=2,5.01,IF(H252=3,5.18,IF(OR(H252=5,H252=4),5.35,IF(OR(H252=6,H252=7),5.52,IF(OR(H252=8,H252=9),5.71,IF(OR(H252=10,H252=11,H252=12),5.89,IF(OR(H252=13,H252=14,H252=15),6.09,IF(OR(H252=16,H252=17,H252=18),6.29,6.49)))))))))), IF(M252="Գ-2", IF(H252=0,3.88,IF(H252=1,4.01,IF(H252=2,4.14,IF(H252=3,4.27,IF(OR(H252=5,H252=4),4.41,IF(OR(H252=6,H252=7),4.55,IF(OR(H252=8,H252=9),4.7,IF(OR(H252=10,H252=11,H252=12),4.85,IF(OR(H252=13,H252=14,H252=15),5.01,IF(OR(H252=16,H252=17,H252=18),5.17,5.34)))))))))), IF(M252="Գ-3", IF(H252=0,3.21,IF(H252=1,3.31,IF(H252=2,3.42,IF(H252=3,3.53,IF(OR(H252=5,H252=4),3.64,IF(OR(H252=6,H252=7),3.76,IF(OR(H252=8,H252=9),3.88,IF(OR(H252=10,H252=11,H252=12),4.01,IF(OR(H252=13,H252=14,H252=15),4.13,IF(OR(H252=16,H252=17,H252=18),4.27,4.4)))))))))), IF(M252="Ա-1", IF(H252=0,2.66,IF(H252=1,2.75,IF(H252=2,2.83,IF(H252=3,2.92,IF(OR(H252=5,H252=4),3.02,IF(OR(H252=6,H252=7),3.11,IF(OR(H252=8,H252=9),3.21,IF(OR(H252=10,H252=11,H252=12),3.31,IF(OR(H252=13,H252=14,H252=15),3.42,IF(OR(H252=16,H252=17,H252=18),3.53,3.64)))))))))), IF(M252="Ա-2", IF(H252=0,2.28,IF(H252=1,2.35,IF(H252=2,2.43,IF(H252=3,2.5,IF(OR(H252=5,H252=4),2.58,IF(OR(H252=6,H252=7),2.66,IF(OR(H252=8,H252=9),2.75,IF(OR(H252=10,H252=11,H252=12),2.83,IF(OR(H252=13,H252=14,H252=15),2.92,IF(OR(H252=16,H252=17,H252=18),3.01,3.11)))))))))),IF(M252="Ա-3", IF(H252=0,1.96,IF(H252=1,2.02,IF(H252=2,2.08,IF(H252=3,2.15,IF(OR(H252=5,H252=4),2.21,IF(OR(H252=6,H252=7),2.28,IF(OR(H252=8,H252=9),2.35,IF(OR(H252=10,H252=11,H252=12),2.42,IF(OR(H252=13,H252=14,H252=15),2.5,IF(OR(H252=16,H252=17,H252=18),2.58,2.66)))))))))), IF(M252="Կ-1", IF(H252=0,1.68,IF(H252=1,1.73,IF(H252=2,1.79,IF(H252=3,1.84,IF(OR(H252=5,H252=4),1.9,IF(OR(H252=6,H252=7),1.96,IF(OR(H252=8,H252=9),2.02,IF(OR(H252=10,H252=11,H252=12),2.08,IF(OR(H252=13,H252=14,H252=15),2.14,IF(OR(H252=16,H252=17,H252=18),2.21,2.28)))))))))), IF(M252="Կ-2", IF(H252=0,1.45,IF(H252=1,1.49,IF(H252=2,1.54,IF(H252=3,1.59,IF(OR(H252=5,H252=4),1.63,IF(OR(H252=6,H252=7),1.68,IF(OR(H252=8,H252=9),1.73,IF(OR(H252=10,H252=11,H252=12),1.79,IF(OR(H252=13,H252=14,H252=15),1.84,IF(OR(H252=16,H252=17,H252=18),1.9,1.95)))))))))),IF(M252="Կ-3", IF(H252=0,1.25,IF(H252=1,1.29,IF(H252=2,1.33,IF(H252=3,1.37,IF(OR(H252=5,H252=4),1.41,IF(OR(H252=6,H252=7),1.45,IF(OR(H252=8,H252=9),1.49,IF(OR(H252=10,H252=11,H252=12),1.54,IF(OR(H252=13,H252=14,H252=15),1.58,IF(OR(H252=16,H252=17,H252=18),1.63,1.68)))))))))), "Error"))))))))))))</f>
        <v>2.14</v>
      </c>
      <c r="J252" s="799">
        <v>83200</v>
      </c>
      <c r="K252" s="799"/>
      <c r="L252" s="799"/>
      <c r="M252" s="822" t="s">
        <v>86</v>
      </c>
      <c r="N252" s="799">
        <f t="shared" si="201"/>
        <v>178048</v>
      </c>
      <c r="O252" s="823">
        <f>I252*J252+K252+L252</f>
        <v>178048</v>
      </c>
      <c r="P252" s="823">
        <f t="shared" si="202"/>
        <v>2314624</v>
      </c>
      <c r="Q252" s="592">
        <f>+G252</f>
        <v>1</v>
      </c>
      <c r="R252" s="592">
        <f>+H252+1</f>
        <v>14</v>
      </c>
      <c r="S252" s="588">
        <f>IF(Q252&lt;1,0,IF(W252="Բ-1",IF(R252=0,6.94,IF(R252=1,7.17,IF(R252=2,7.41,IF(R252=3,7.66,IF(OR(R252=5,R252=4),7.92,IF(OR(R252=6,R252=7),8.18,IF(OR(R252=8,R252=9),8.46,IF(OR(R252=10,R252=11,R252=12),8.74,IF(OR(R252=13,R252=14,R252=15),9.03,IF(OR(R252=16,R252=17,R252=18),9.33,9.65)))))))))),IF(W252="Բ-2", IF(R252=0,5.71,IF(R252=1,5.89,IF(R252=2,6.09,IF(R252=3,6.29,IF(OR(R252=5,R252=4),6.5,IF(OR(R252=6,R252=7),6.72,IF(OR(R252=8,R252=9),6.94,IF(OR(R252=10,R252=11,R252=12),7.17,IF(OR(R252=13,R252=14,R252=15),7.41,IF(OR(R252=16,R252=17,R252=18),7.65,7.91)))))))))), IF(W252="Գ-1", IF(R252=0,4.7,IF(R252=1,4.86,IF(R252=2,5.01,IF(R252=3,5.18,IF(OR(R252=5,R252=4),5.35,IF(OR(R252=6,R252=7),5.52,IF(OR(R252=8,R252=9),5.71,IF(OR(R252=10,R252=11,R252=12),5.89,IF(OR(R252=13,R252=14,R252=15),6.09,IF(OR(R252=16,R252=17,R252=18),6.29,6.49)))))))))), IF(W252="Գ-2", IF(R252=0,3.88,IF(R252=1,4.01,IF(R252=2,4.14,IF(R252=3,4.27,IF(OR(R252=5,R252=4),4.41,IF(OR(R252=6,R252=7),4.55,IF(OR(R252=8,R252=9),4.7,IF(OR(R252=10,R252=11,R252=12),4.85,IF(OR(R252=13,R252=14,R252=15),5.01,IF(OR(R252=16,R252=17,R252=18),5.17,5.34)))))))))), IF(W252="Գ-3", IF(R252=0,3.21,IF(R252=1,3.31,IF(R252=2,3.42,IF(R252=3,3.53,IF(OR(R252=5,R252=4),3.64,IF(OR(R252=6,R252=7),3.76,IF(OR(R252=8,R252=9),3.88,IF(OR(R252=10,R252=11,R252=12),4.01,IF(OR(R252=13,R252=14,R252=15),4.13,IF(OR(R252=16,R252=17,R252=18),4.27,4.4)))))))))), IF(W252="Ա-1", IF(R252=0,2.66,IF(R252=1,2.75,IF(R252=2,2.83,IF(R252=3,2.92,IF(OR(R252=5,R252=4),3.02,IF(OR(R252=6,R252=7),3.11,IF(OR(R252=8,R252=9),3.21,IF(OR(R252=10,R252=11,R252=12),3.31,IF(OR(R252=13,R252=14,R252=15),3.42,IF(OR(R252=16,R252=17,R252=18),3.53,3.64)))))))))), IF(W252="Ա-2", IF(R252=0,2.28,IF(R252=1,2.35,IF(R252=2,2.43,IF(R252=3,2.5,IF(OR(R252=5,R252=4),2.58,IF(OR(R252=6,R252=7),2.66,IF(OR(R252=8,R252=9),2.75,IF(OR(R252=10,R252=11,R252=12),2.83,IF(OR(R252=13,R252=14,R252=15),2.92,IF(OR(R252=16,R252=17,R252=18),3.01,3.11)))))))))),IF(W252="Ա-3", IF(R252=0,1.96,IF(R252=1,2.02,IF(R252=2,2.08,IF(R252=3,2.15,IF(OR(R252=5,R252=4),2.21,IF(OR(R252=6,R252=7),2.28,IF(OR(R252=8,R252=9),2.35,IF(OR(R252=10,R252=11,R252=12),2.42,IF(OR(R252=13,R252=14,R252=15),2.5,IF(OR(R252=16,R252=17,R252=18),2.58,2.66)))))))))), IF(W252="Կ-1", IF(R252=0,1.68,IF(R252=1,1.73,IF(R252=2,1.79,IF(R252=3,1.84,IF(OR(R252=5,R252=4),1.9,IF(OR(R252=6,R252=7),1.96,IF(OR(R252=8,R252=9),2.02,IF(OR(R252=10,R252=11,R252=12),2.08,IF(OR(R252=13,R252=14,R252=15),2.14,IF(OR(R252=16,R252=17,R252=18),2.21,2.28)))))))))), IF(W252="Կ-2", IF(R252=0,1.45,IF(R252=1,1.49,IF(R252=2,1.54,IF(R252=3,1.59,IF(OR(R252=5,R252=4),1.63,IF(OR(R252=6,R252=7),1.68,IF(OR(R252=8,R252=9),1.73,IF(OR(R252=10,R252=11,R252=12),1.79,IF(OR(R252=13,R252=14,R252=15),1.84,IF(OR(R252=16,R252=17,R252=18),1.9,1.95)))))))))),IF(W252="Կ-3", IF(R252=0,1.25,IF(R252=1,1.29,IF(R252=2,1.33,IF(R252=3,1.37,IF(OR(R252=5,R252=4),1.41,IF(OR(R252=6,R252=7),1.45,IF(OR(R252=8,R252=9),1.49,IF(OR(R252=10,R252=11,R252=12),1.54,IF(OR(R252=13,R252=14,R252=15),1.58,IF(OR(R252=16,R252=17,R252=18),1.63,1.68)))))))))), "Error"))))))))))))</f>
        <v>2.14</v>
      </c>
      <c r="T252" s="456">
        <v>83200</v>
      </c>
      <c r="U252" s="456"/>
      <c r="V252" s="456"/>
      <c r="W252" s="589" t="str">
        <f>+M252</f>
        <v>Կ-1</v>
      </c>
      <c r="X252" s="456">
        <f>T252*S252</f>
        <v>178048</v>
      </c>
      <c r="Y252" s="590">
        <f>+U252+V252+X252</f>
        <v>178048</v>
      </c>
      <c r="Z252" s="590">
        <f t="shared" si="203"/>
        <v>2314624</v>
      </c>
      <c r="AA252" s="592">
        <f>+Q252</f>
        <v>1</v>
      </c>
      <c r="AB252" s="592">
        <f>+R252+1</f>
        <v>15</v>
      </c>
      <c r="AC252" s="588">
        <f>IF(AA252&lt;1,0,IF(AG252="Բ-1",IF(AB252=0,6.94,IF(AB252=1,7.17,IF(AB252=2,7.41,IF(AB252=3,7.66,IF(OR(AB252=5,AB252=4),7.92,IF(OR(AB252=6,AB252=7),8.18,IF(OR(AB252=8,AB252=9),8.46,IF(OR(AB252=10,AB252=11,AB252=12),8.74,IF(OR(AB252=13,AB252=14,AB252=15),9.03,IF(OR(AB252=16,AB252=17,AB252=18),9.33,9.65)))))))))),IF(AG252="Բ-2", IF(AB252=0,5.71,IF(AB252=1,5.89,IF(AB252=2,6.09,IF(AB252=3,6.29,IF(OR(AB252=5,AB252=4),6.5,IF(OR(AB252=6,AB252=7),6.72,IF(OR(AB252=8,AB252=9),6.94,IF(OR(AB252=10,AB252=11,AB252=12),7.17,IF(OR(AB252=13,AB252=14,AB252=15),7.41,IF(OR(AB252=16,AB252=17,AB252=18),7.65,7.91)))))))))), IF(AG252="Գ-1", IF(AB252=0,4.7,IF(AB252=1,4.86,IF(AB252=2,5.01,IF(AB252=3,5.18,IF(OR(AB252=5,AB252=4),5.35,IF(OR(AB252=6,AB252=7),5.52,IF(OR(AB252=8,AB252=9),5.71,IF(OR(AB252=10,AB252=11,AB252=12),5.89,IF(OR(AB252=13,AB252=14,AB252=15),6.09,IF(OR(AB252=16,AB252=17,AB252=18),6.29,6.49)))))))))), IF(AG252="Գ-2", IF(AB252=0,3.88,IF(AB252=1,4.01,IF(AB252=2,4.14,IF(AB252=3,4.27,IF(OR(AB252=5,AB252=4),4.41,IF(OR(AB252=6,AB252=7),4.55,IF(OR(AB252=8,AB252=9),4.7,IF(OR(AB252=10,AB252=11,AB252=12),4.85,IF(OR(AB252=13,AB252=14,AB252=15),5.01,IF(OR(AB252=16,AB252=17,AB252=18),5.17,5.34)))))))))), IF(AG252="Գ-3", IF(AB252=0,3.21,IF(AB252=1,3.31,IF(AB252=2,3.42,IF(AB252=3,3.53,IF(OR(AB252=5,AB252=4),3.64,IF(OR(AB252=6,AB252=7),3.76,IF(OR(AB252=8,AB252=9),3.88,IF(OR(AB252=10,AB252=11,AB252=12),4.01,IF(OR(AB252=13,AB252=14,AB252=15),4.13,IF(OR(AB252=16,AB252=17,AB252=18),4.27,4.4)))))))))), IF(AG252="Ա-1", IF(AB252=0,2.66,IF(AB252=1,2.75,IF(AB252=2,2.83,IF(AB252=3,2.92,IF(OR(AB252=5,AB252=4),3.02,IF(OR(AB252=6,AB252=7),3.11,IF(OR(AB252=8,AB252=9),3.21,IF(OR(AB252=10,AB252=11,AB252=12),3.31,IF(OR(AB252=13,AB252=14,AB252=15),3.42,IF(OR(AB252=16,AB252=17,AB252=18),3.53,3.64)))))))))), IF(AG252="Ա-2", IF(AB252=0,2.28,IF(AB252=1,2.35,IF(AB252=2,2.43,IF(AB252=3,2.5,IF(OR(AB252=5,AB252=4),2.58,IF(OR(AB252=6,AB252=7),2.66,IF(OR(AB252=8,AB252=9),2.75,IF(OR(AB252=10,AB252=11,AB252=12),2.83,IF(OR(AB252=13,AB252=14,AB252=15),2.92,IF(OR(AB252=16,AB252=17,AB252=18),3.01,3.11)))))))))),IF(AG252="Ա-3", IF(AB252=0,1.96,IF(AB252=1,2.02,IF(AB252=2,2.08,IF(AB252=3,2.15,IF(OR(AB252=5,AB252=4),2.21,IF(OR(AB252=6,AB252=7),2.28,IF(OR(AB252=8,AB252=9),2.35,IF(OR(AB252=10,AB252=11,AB252=12),2.42,IF(OR(AB252=13,AB252=14,AB252=15),2.5,IF(OR(AB252=16,AB252=17,AB252=18),2.58,2.66)))))))))), IF(AG252="Կ-1", IF(AB252=0,1.68,IF(AB252=1,1.73,IF(AB252=2,1.79,IF(AB252=3,1.84,IF(OR(AB252=5,AB252=4),1.9,IF(OR(AB252=6,AB252=7),1.96,IF(OR(AB252=8,AB252=9),2.02,IF(OR(AB252=10,AB252=11,AB252=12),2.08,IF(OR(AB252=13,AB252=14,AB252=15),2.14,IF(OR(AB252=16,AB252=17,AB252=18),2.21,2.28)))))))))), IF(AG252="Կ-2", IF(AB252=0,1.45,IF(AB252=1,1.49,IF(AB252=2,1.54,IF(AB252=3,1.59,IF(OR(AB252=5,AB252=4),1.63,IF(OR(AB252=6,AB252=7),1.68,IF(OR(AB252=8,AB252=9),1.73,IF(OR(AB252=10,AB252=11,AB252=12),1.79,IF(OR(AB252=13,AB252=14,AB252=15),1.84,IF(OR(AB252=16,AB252=17,AB252=18),1.9,1.95)))))))))),IF(AG252="Կ-3", IF(AB252=0,1.25,IF(AB252=1,1.29,IF(AB252=2,1.33,IF(AB252=3,1.37,IF(OR(AB252=5,AB252=4),1.41,IF(OR(AB252=6,AB252=7),1.45,IF(OR(AB252=8,AB252=9),1.49,IF(OR(AB252=10,AB252=11,AB252=12),1.54,IF(OR(AB252=13,AB252=14,AB252=15),1.58,IF(OR(AB252=16,AB252=17,AB252=18),1.63,1.68)))))))))), "Error"))))))))))))</f>
        <v>2.14</v>
      </c>
      <c r="AD252" s="456">
        <v>83200</v>
      </c>
      <c r="AE252" s="456"/>
      <c r="AF252" s="456"/>
      <c r="AG252" s="589" t="str">
        <f>+W252</f>
        <v>Կ-1</v>
      </c>
      <c r="AH252" s="456">
        <f>AD252*AC252</f>
        <v>178048</v>
      </c>
      <c r="AI252" s="590">
        <f>AH252+AE252+AF252</f>
        <v>178048</v>
      </c>
      <c r="AJ252" s="590">
        <f t="shared" si="204"/>
        <v>2314624</v>
      </c>
      <c r="AK252" s="592">
        <f>+AA252</f>
        <v>1</v>
      </c>
      <c r="AL252" s="592">
        <f>+AB252+1</f>
        <v>16</v>
      </c>
      <c r="AM252" s="588">
        <f>IF(AK252&lt;1,0,IF(AQ252="Բ-1",IF(AL252=0,6.94,IF(AL252=1,7.17,IF(AL252=2,7.41,IF(AL252=3,7.66,IF(OR(AL252=5,AL252=4),7.92,IF(OR(AL252=6,AL252=7),8.18,IF(OR(AL252=8,AL252=9),8.46,IF(OR(AL252=10,AL252=11,AL252=12),8.74,IF(OR(AL252=13,AL252=14,AL252=15),9.03,IF(OR(AL252=16,AL252=17,AL252=18),9.33,9.65)))))))))),IF(AQ252="Բ-2", IF(AL252=0,5.71,IF(AL252=1,5.89,IF(AL252=2,6.09,IF(AL252=3,6.29,IF(OR(AL252=5,AL252=4),6.5,IF(OR(AL252=6,AL252=7),6.72,IF(OR(AL252=8,AL252=9),6.94,IF(OR(AL252=10,AL252=11,AL252=12),7.17,IF(OR(AL252=13,AL252=14,AL252=15),7.41,IF(OR(AL252=16,AL252=17,AL252=18),7.65,7.91)))))))))), IF(AQ252="Գ-1", IF(AL252=0,4.7,IF(AL252=1,4.86,IF(AL252=2,5.01,IF(AL252=3,5.18,IF(OR(AL252=5,AL252=4),5.35,IF(OR(AL252=6,AL252=7),5.52,IF(OR(AL252=8,AL252=9),5.71,IF(OR(AL252=10,AL252=11,AL252=12),5.89,IF(OR(AL252=13,AL252=14,AL252=15),6.09,IF(OR(AL252=16,AL252=17,AL252=18),6.29,6.49)))))))))), IF(AQ252="Գ-2", IF(AL252=0,3.88,IF(AL252=1,4.01,IF(AL252=2,4.14,IF(AL252=3,4.27,IF(OR(AL252=5,AL252=4),4.41,IF(OR(AL252=6,AL252=7),4.55,IF(OR(AL252=8,AL252=9),4.7,IF(OR(AL252=10,AL252=11,AL252=12),4.85,IF(OR(AL252=13,AL252=14,AL252=15),5.01,IF(OR(AL252=16,AL252=17,AL252=18),5.17,5.34)))))))))), IF(AQ252="Գ-3", IF(AL252=0,3.21,IF(AL252=1,3.31,IF(AL252=2,3.42,IF(AL252=3,3.53,IF(OR(AL252=5,AL252=4),3.64,IF(OR(AL252=6,AL252=7),3.76,IF(OR(AL252=8,AL252=9),3.88,IF(OR(AL252=10,AL252=11,AL252=12),4.01,IF(OR(AL252=13,AL252=14,AL252=15),4.13,IF(OR(AL252=16,AL252=17,AL252=18),4.27,4.4)))))))))), IF(AQ252="Ա-1", IF(AL252=0,2.66,IF(AL252=1,2.75,IF(AL252=2,2.83,IF(AL252=3,2.92,IF(OR(AL252=5,AL252=4),3.02,IF(OR(AL252=6,AL252=7),3.11,IF(OR(AL252=8,AL252=9),3.21,IF(OR(AL252=10,AL252=11,AL252=12),3.31,IF(OR(AL252=13,AL252=14,AL252=15),3.42,IF(OR(AL252=16,AL252=17,AL252=18),3.53,3.64)))))))))), IF(AQ252="Ա-2", IF(AL252=0,2.28,IF(AL252=1,2.35,IF(AL252=2,2.43,IF(AL252=3,2.5,IF(OR(AL252=5,AL252=4),2.58,IF(OR(AL252=6,AL252=7),2.66,IF(OR(AL252=8,AL252=9),2.75,IF(OR(AL252=10,AL252=11,AL252=12),2.83,IF(OR(AL252=13,AL252=14,AL252=15),2.92,IF(OR(AL252=16,AL252=17,AL252=18),3.01,3.11)))))))))),IF(AQ252="Ա-3", IF(AL252=0,1.96,IF(AL252=1,2.02,IF(AL252=2,2.08,IF(AL252=3,2.15,IF(OR(AL252=5,AL252=4),2.21,IF(OR(AL252=6,AL252=7),2.28,IF(OR(AL252=8,AL252=9),2.35,IF(OR(AL252=10,AL252=11,AL252=12),2.42,IF(OR(AL252=13,AL252=14,AL252=15),2.5,IF(OR(AL252=16,AL252=17,AL252=18),2.58,2.66)))))))))), IF(AQ252="Կ-1", IF(AL252=0,1.68,IF(AL252=1,1.73,IF(AL252=2,1.79,IF(AL252=3,1.84,IF(OR(AL252=5,AL252=4),1.9,IF(OR(AL252=6,AL252=7),1.96,IF(OR(AL252=8,AL252=9),2.02,IF(OR(AL252=10,AL252=11,AL252=12),2.08,IF(OR(AL252=13,AL252=14,AL252=15),2.14,IF(OR(AL252=16,AL252=17,AL252=18),2.21,2.28)))))))))), IF(AQ252="Կ-2", IF(AL252=0,1.45,IF(AL252=1,1.49,IF(AL252=2,1.54,IF(AL252=3,1.59,IF(OR(AL252=5,AL252=4),1.63,IF(OR(AL252=6,AL252=7),1.68,IF(OR(AL252=8,AL252=9),1.73,IF(OR(AL252=10,AL252=11,AL252=12),1.79,IF(OR(AL252=13,AL252=14,AL252=15),1.84,IF(OR(AL252=16,AL252=17,AL252=18),1.9,1.95)))))))))),IF(AQ252="Կ-3", IF(AL252=0,1.25,IF(AL252=1,1.29,IF(AL252=2,1.33,IF(AL252=3,1.37,IF(OR(AL252=5,AL252=4),1.41,IF(OR(AL252=6,AL252=7),1.45,IF(OR(AL252=8,AL252=9),1.49,IF(OR(AL252=10,AL252=11,AL252=12),1.54,IF(OR(AL252=13,AL252=14,AL252=15),1.58,IF(OR(AL252=16,AL252=17,AL252=18),1.63,1.68)))))))))), "Error"))))))))))))</f>
        <v>2.21</v>
      </c>
      <c r="AN252" s="456">
        <v>83200</v>
      </c>
      <c r="AO252" s="456"/>
      <c r="AP252" s="456"/>
      <c r="AQ252" s="589" t="str">
        <f>+AG252</f>
        <v>Կ-1</v>
      </c>
      <c r="AR252" s="456">
        <f>AN252*AM252</f>
        <v>183872</v>
      </c>
      <c r="AS252" s="590">
        <f>AR252+AO252+AP252</f>
        <v>183872</v>
      </c>
      <c r="AT252" s="590">
        <f t="shared" si="205"/>
        <v>2390336</v>
      </c>
    </row>
    <row r="253" spans="2:46" s="587" customFormat="1" ht="27">
      <c r="B253" s="816">
        <v>38</v>
      </c>
      <c r="C253" s="857" t="s">
        <v>1108</v>
      </c>
      <c r="D253" s="828" t="s">
        <v>1960</v>
      </c>
      <c r="E253" s="818">
        <v>1984</v>
      </c>
      <c r="F253" s="829" t="s">
        <v>453</v>
      </c>
      <c r="G253" s="820">
        <v>1</v>
      </c>
      <c r="H253" s="822">
        <v>7</v>
      </c>
      <c r="I253" s="821">
        <f t="shared" si="163"/>
        <v>1.96</v>
      </c>
      <c r="J253" s="799">
        <v>83200</v>
      </c>
      <c r="K253" s="799"/>
      <c r="L253" s="799"/>
      <c r="M253" s="822" t="s">
        <v>86</v>
      </c>
      <c r="N253" s="799">
        <f t="shared" si="164"/>
        <v>163072</v>
      </c>
      <c r="O253" s="823">
        <f t="shared" si="189"/>
        <v>163072</v>
      </c>
      <c r="P253" s="823">
        <f t="shared" si="166"/>
        <v>2119936</v>
      </c>
      <c r="Q253" s="592">
        <f t="shared" si="190"/>
        <v>1</v>
      </c>
      <c r="R253" s="592">
        <f t="shared" si="191"/>
        <v>8</v>
      </c>
      <c r="S253" s="588">
        <f t="shared" si="192"/>
        <v>2.02</v>
      </c>
      <c r="T253" s="456">
        <v>83200</v>
      </c>
      <c r="U253" s="456"/>
      <c r="V253" s="456"/>
      <c r="W253" s="589" t="str">
        <f t="shared" si="193"/>
        <v>Կ-1</v>
      </c>
      <c r="X253" s="456">
        <f t="shared" si="171"/>
        <v>168064</v>
      </c>
      <c r="Y253" s="590">
        <f t="shared" si="172"/>
        <v>168064</v>
      </c>
      <c r="Z253" s="590">
        <f t="shared" si="173"/>
        <v>2184832</v>
      </c>
      <c r="AA253" s="592">
        <f t="shared" si="194"/>
        <v>1</v>
      </c>
      <c r="AB253" s="592">
        <f t="shared" si="195"/>
        <v>9</v>
      </c>
      <c r="AC253" s="588">
        <f t="shared" si="196"/>
        <v>2.02</v>
      </c>
      <c r="AD253" s="456">
        <v>83200</v>
      </c>
      <c r="AE253" s="456"/>
      <c r="AF253" s="456"/>
      <c r="AG253" s="589" t="str">
        <f t="shared" si="197"/>
        <v>Կ-1</v>
      </c>
      <c r="AH253" s="456">
        <f t="shared" si="178"/>
        <v>168064</v>
      </c>
      <c r="AI253" s="590">
        <f t="shared" si="179"/>
        <v>168064</v>
      </c>
      <c r="AJ253" s="590">
        <f t="shared" si="180"/>
        <v>2184832</v>
      </c>
      <c r="AK253" s="592">
        <f t="shared" si="188"/>
        <v>1</v>
      </c>
      <c r="AL253" s="592">
        <f t="shared" si="198"/>
        <v>10</v>
      </c>
      <c r="AM253" s="588">
        <f t="shared" si="199"/>
        <v>2.08</v>
      </c>
      <c r="AN253" s="456">
        <v>83200</v>
      </c>
      <c r="AO253" s="456"/>
      <c r="AP253" s="456"/>
      <c r="AQ253" s="589" t="str">
        <f t="shared" si="200"/>
        <v>Կ-1</v>
      </c>
      <c r="AR253" s="456">
        <f t="shared" si="185"/>
        <v>173056</v>
      </c>
      <c r="AS253" s="590">
        <f t="shared" si="186"/>
        <v>173056</v>
      </c>
      <c r="AT253" s="590">
        <f t="shared" si="187"/>
        <v>2249728</v>
      </c>
    </row>
    <row r="254" spans="2:46" s="587" customFormat="1" ht="27">
      <c r="B254" s="816">
        <v>39</v>
      </c>
      <c r="C254" s="857" t="s">
        <v>541</v>
      </c>
      <c r="D254" s="828" t="s">
        <v>1960</v>
      </c>
      <c r="E254" s="818">
        <v>1968</v>
      </c>
      <c r="F254" s="829" t="s">
        <v>453</v>
      </c>
      <c r="G254" s="820">
        <v>1</v>
      </c>
      <c r="H254" s="822">
        <v>17</v>
      </c>
      <c r="I254" s="821">
        <f t="shared" si="163"/>
        <v>2.21</v>
      </c>
      <c r="J254" s="799">
        <v>83200</v>
      </c>
      <c r="K254" s="799"/>
      <c r="L254" s="799"/>
      <c r="M254" s="822" t="s">
        <v>86</v>
      </c>
      <c r="N254" s="799">
        <f t="shared" si="164"/>
        <v>183872</v>
      </c>
      <c r="O254" s="823">
        <f t="shared" si="189"/>
        <v>183872</v>
      </c>
      <c r="P254" s="823">
        <f t="shared" si="166"/>
        <v>2390336</v>
      </c>
      <c r="Q254" s="592">
        <f t="shared" si="190"/>
        <v>1</v>
      </c>
      <c r="R254" s="592">
        <f t="shared" si="191"/>
        <v>18</v>
      </c>
      <c r="S254" s="588">
        <f t="shared" si="192"/>
        <v>2.21</v>
      </c>
      <c r="T254" s="456">
        <v>83200</v>
      </c>
      <c r="U254" s="456"/>
      <c r="V254" s="456"/>
      <c r="W254" s="589" t="str">
        <f t="shared" si="193"/>
        <v>Կ-1</v>
      </c>
      <c r="X254" s="456">
        <f t="shared" si="171"/>
        <v>183872</v>
      </c>
      <c r="Y254" s="590">
        <f t="shared" si="172"/>
        <v>183872</v>
      </c>
      <c r="Z254" s="590">
        <f t="shared" si="173"/>
        <v>2390336</v>
      </c>
      <c r="AA254" s="592">
        <f t="shared" si="194"/>
        <v>1</v>
      </c>
      <c r="AB254" s="592">
        <f t="shared" si="195"/>
        <v>19</v>
      </c>
      <c r="AC254" s="588">
        <f t="shared" si="196"/>
        <v>2.2799999999999998</v>
      </c>
      <c r="AD254" s="456">
        <v>83200</v>
      </c>
      <c r="AE254" s="456"/>
      <c r="AF254" s="456"/>
      <c r="AG254" s="589" t="str">
        <f t="shared" si="197"/>
        <v>Կ-1</v>
      </c>
      <c r="AH254" s="456">
        <f t="shared" si="178"/>
        <v>189695.99999999997</v>
      </c>
      <c r="AI254" s="590">
        <f t="shared" si="179"/>
        <v>189695.99999999997</v>
      </c>
      <c r="AJ254" s="590">
        <f t="shared" si="180"/>
        <v>2466047.9999999995</v>
      </c>
      <c r="AK254" s="592">
        <f t="shared" si="188"/>
        <v>1</v>
      </c>
      <c r="AL254" s="592">
        <f t="shared" si="198"/>
        <v>20</v>
      </c>
      <c r="AM254" s="588">
        <f t="shared" si="199"/>
        <v>2.2799999999999998</v>
      </c>
      <c r="AN254" s="456">
        <v>83200</v>
      </c>
      <c r="AO254" s="456"/>
      <c r="AP254" s="456"/>
      <c r="AQ254" s="589" t="str">
        <f t="shared" si="200"/>
        <v>Կ-1</v>
      </c>
      <c r="AR254" s="456">
        <f t="shared" si="185"/>
        <v>189695.99999999997</v>
      </c>
      <c r="AS254" s="590">
        <f t="shared" si="186"/>
        <v>189695.99999999997</v>
      </c>
      <c r="AT254" s="590">
        <f t="shared" si="187"/>
        <v>2466047.9999999995</v>
      </c>
    </row>
    <row r="255" spans="2:46" s="587" customFormat="1" ht="27">
      <c r="B255" s="816">
        <v>40</v>
      </c>
      <c r="C255" s="857" t="s">
        <v>117</v>
      </c>
      <c r="D255" s="828" t="s">
        <v>1960</v>
      </c>
      <c r="E255" s="818">
        <v>1984</v>
      </c>
      <c r="F255" s="829" t="s">
        <v>453</v>
      </c>
      <c r="G255" s="820">
        <v>1</v>
      </c>
      <c r="H255" s="822">
        <v>17</v>
      </c>
      <c r="I255" s="821">
        <f t="shared" si="163"/>
        <v>2.21</v>
      </c>
      <c r="J255" s="799">
        <v>83200</v>
      </c>
      <c r="K255" s="799"/>
      <c r="L255" s="799"/>
      <c r="M255" s="822" t="s">
        <v>86</v>
      </c>
      <c r="N255" s="799">
        <f>J255*I255</f>
        <v>183872</v>
      </c>
      <c r="O255" s="823">
        <f t="shared" si="189"/>
        <v>183872</v>
      </c>
      <c r="P255" s="823">
        <f>+O255*13</f>
        <v>2390336</v>
      </c>
      <c r="Q255" s="592">
        <f t="shared" si="190"/>
        <v>1</v>
      </c>
      <c r="R255" s="592">
        <f t="shared" si="191"/>
        <v>18</v>
      </c>
      <c r="S255" s="588">
        <f t="shared" si="192"/>
        <v>2.21</v>
      </c>
      <c r="T255" s="456">
        <v>83200</v>
      </c>
      <c r="U255" s="456"/>
      <c r="V255" s="456"/>
      <c r="W255" s="589" t="str">
        <f t="shared" si="193"/>
        <v>Կ-1</v>
      </c>
      <c r="X255" s="456">
        <f t="shared" si="171"/>
        <v>183872</v>
      </c>
      <c r="Y255" s="590">
        <f t="shared" si="172"/>
        <v>183872</v>
      </c>
      <c r="Z255" s="590">
        <f>+Y255*13</f>
        <v>2390336</v>
      </c>
      <c r="AA255" s="592">
        <f t="shared" si="194"/>
        <v>1</v>
      </c>
      <c r="AB255" s="592">
        <f t="shared" si="195"/>
        <v>19</v>
      </c>
      <c r="AC255" s="588">
        <f t="shared" si="196"/>
        <v>2.2799999999999998</v>
      </c>
      <c r="AD255" s="456">
        <v>83200</v>
      </c>
      <c r="AE255" s="456"/>
      <c r="AF255" s="456"/>
      <c r="AG255" s="589" t="str">
        <f t="shared" si="197"/>
        <v>Կ-1</v>
      </c>
      <c r="AH255" s="456">
        <f t="shared" si="178"/>
        <v>189695.99999999997</v>
      </c>
      <c r="AI255" s="590">
        <f t="shared" si="179"/>
        <v>189695.99999999997</v>
      </c>
      <c r="AJ255" s="590">
        <f>+AI255*13</f>
        <v>2466047.9999999995</v>
      </c>
      <c r="AK255" s="592">
        <f t="shared" si="188"/>
        <v>1</v>
      </c>
      <c r="AL255" s="592">
        <f t="shared" si="198"/>
        <v>20</v>
      </c>
      <c r="AM255" s="588">
        <f t="shared" si="199"/>
        <v>2.2799999999999998</v>
      </c>
      <c r="AN255" s="456">
        <v>83200</v>
      </c>
      <c r="AO255" s="456"/>
      <c r="AP255" s="456"/>
      <c r="AQ255" s="589" t="str">
        <f t="shared" si="200"/>
        <v>Կ-1</v>
      </c>
      <c r="AR255" s="456">
        <f t="shared" si="185"/>
        <v>189695.99999999997</v>
      </c>
      <c r="AS255" s="590">
        <f t="shared" si="186"/>
        <v>189695.99999999997</v>
      </c>
      <c r="AT255" s="590">
        <f>+AS255*13</f>
        <v>2466047.9999999995</v>
      </c>
    </row>
    <row r="256" spans="2:46" s="587" customFormat="1" ht="27">
      <c r="B256" s="816">
        <v>41</v>
      </c>
      <c r="C256" s="857" t="s">
        <v>1107</v>
      </c>
      <c r="D256" s="828" t="s">
        <v>1960</v>
      </c>
      <c r="E256" s="818">
        <v>1985</v>
      </c>
      <c r="F256" s="829" t="s">
        <v>453</v>
      </c>
      <c r="G256" s="820">
        <v>1</v>
      </c>
      <c r="H256" s="822">
        <v>5</v>
      </c>
      <c r="I256" s="821">
        <f>IF(G256&lt;1,0,IF(M256="Բ-1",IF(H256=0,6.94,IF(H256=1,7.17,IF(H256=2,7.41,IF(H256=3,7.66,IF(OR(H256=5,H256=4),7.92,IF(OR(H256=6,H256=7),8.18,IF(OR(H256=8,H256=9),8.46,IF(OR(H256=10,H256=11,H256=12),8.74,IF(OR(H256=13,H256=14,H256=15),9.03,IF(OR(H256=16,H256=17,H256=18),9.33,9.65)))))))))),IF(M256="Բ-2", IF(H256=0,5.71,IF(H256=1,5.89,IF(H256=2,6.09,IF(H256=3,6.29,IF(OR(H256=5,H256=4),6.5,IF(OR(H256=6,H256=7),6.72,IF(OR(H256=8,H256=9),6.94,IF(OR(H256=10,H256=11,H256=12),7.17,IF(OR(H256=13,H256=14,H256=15),7.41,IF(OR(H256=16,H256=17,H256=18),7.65,7.91)))))))))), IF(M256="Գ-1", IF(H256=0,4.7,IF(H256=1,4.86,IF(H256=2,5.01,IF(H256=3,5.18,IF(OR(H256=5,H256=4),5.35,IF(OR(H256=6,H256=7),5.52,IF(OR(H256=8,H256=9),5.71,IF(OR(H256=10,H256=11,H256=12),5.89,IF(OR(H256=13,H256=14,H256=15),6.09,IF(OR(H256=16,H256=17,H256=18),6.29,6.49)))))))))), IF(M256="Գ-2", IF(H256=0,3.88,IF(H256=1,4.01,IF(H256=2,4.14,IF(H256=3,4.27,IF(OR(H256=5,H256=4),4.41,IF(OR(H256=6,H256=7),4.55,IF(OR(H256=8,H256=9),4.7,IF(OR(H256=10,H256=11,H256=12),4.85,IF(OR(H256=13,H256=14,H256=15),5.01,IF(OR(H256=16,H256=17,H256=18),5.17,5.34)))))))))), IF(M256="Գ-3", IF(H256=0,3.21,IF(H256=1,3.31,IF(H256=2,3.42,IF(H256=3,3.53,IF(OR(H256=5,H256=4),3.64,IF(OR(H256=6,H256=7),3.76,IF(OR(H256=8,H256=9),3.88,IF(OR(H256=10,H256=11,H256=12),4.01,IF(OR(H256=13,H256=14,H256=15),4.13,IF(OR(H256=16,H256=17,H256=18),4.27,4.4)))))))))), IF(M256="Ա-1", IF(H256=0,2.66,IF(H256=1,2.75,IF(H256=2,2.83,IF(H256=3,2.92,IF(OR(H256=5,H256=4),3.02,IF(OR(H256=6,H256=7),3.11,IF(OR(H256=8,H256=9),3.21,IF(OR(H256=10,H256=11,H256=12),3.31,IF(OR(H256=13,H256=14,H256=15),3.42,IF(OR(H256=16,H256=17,H256=18),3.53,3.64)))))))))), IF(M256="Ա-2", IF(H256=0,2.28,IF(H256=1,2.35,IF(H256=2,2.43,IF(H256=3,2.5,IF(OR(H256=5,H256=4),2.58,IF(OR(H256=6,H256=7),2.66,IF(OR(H256=8,H256=9),2.75,IF(OR(H256=10,H256=11,H256=12),2.83,IF(OR(H256=13,H256=14,H256=15),2.92,IF(OR(H256=16,H256=17,H256=18),3.01,3.11)))))))))),IF(M256="Ա-3", IF(H256=0,1.96,IF(H256=1,2.02,IF(H256=2,2.08,IF(H256=3,2.15,IF(OR(H256=5,H256=4),2.21,IF(OR(H256=6,H256=7),2.28,IF(OR(H256=8,H256=9),2.35,IF(OR(H256=10,H256=11,H256=12),2.42,IF(OR(H256=13,H256=14,H256=15),2.5,IF(OR(H256=16,H256=17,H256=18),2.58,2.66)))))))))), IF(M256="Կ-1", IF(H256=0,1.68,IF(H256=1,1.73,IF(H256=2,1.79,IF(H256=3,1.84,IF(OR(H256=5,H256=4),1.9,IF(OR(H256=6,H256=7),1.96,IF(OR(H256=8,H256=9),2.02,IF(OR(H256=10,H256=11,H256=12),2.08,IF(OR(H256=13,H256=14,H256=15),2.14,IF(OR(H256=16,H256=17,H256=18),2.21,2.28)))))))))), IF(M256="Կ-2", IF(H256=0,1.45,IF(H256=1,1.49,IF(H256=2,1.54,IF(H256=3,1.59,IF(OR(H256=5,H256=4),1.63,IF(OR(H256=6,H256=7),1.68,IF(OR(H256=8,H256=9),1.73,IF(OR(H256=10,H256=11,H256=12),1.79,IF(OR(H256=13,H256=14,H256=15),1.84,IF(OR(H256=16,H256=17,H256=18),1.9,1.95)))))))))),IF(M256="Կ-3", IF(H256=0,1.25,IF(H256=1,1.29,IF(H256=2,1.33,IF(H256=3,1.37,IF(OR(H256=5,H256=4),1.41,IF(OR(H256=6,H256=7),1.45,IF(OR(H256=8,H256=9),1.49,IF(OR(H256=10,H256=11,H256=12),1.54,IF(OR(H256=13,H256=14,H256=15),1.58,IF(OR(H256=16,H256=17,H256=18),1.63,1.68)))))))))), "Error"))))))))))))</f>
        <v>1.9</v>
      </c>
      <c r="J256" s="799">
        <v>83200</v>
      </c>
      <c r="K256" s="799"/>
      <c r="L256" s="799"/>
      <c r="M256" s="822" t="s">
        <v>86</v>
      </c>
      <c r="N256" s="799">
        <f>J256*I256</f>
        <v>158080</v>
      </c>
      <c r="O256" s="823">
        <f>I256*J256+K256+L256</f>
        <v>158080</v>
      </c>
      <c r="P256" s="823">
        <f>+O256*13</f>
        <v>2055040</v>
      </c>
      <c r="Q256" s="592">
        <f>+G256</f>
        <v>1</v>
      </c>
      <c r="R256" s="592">
        <f>+H256+1</f>
        <v>6</v>
      </c>
      <c r="S256" s="588">
        <f>IF(Q256&lt;1,0,IF(W256="Բ-1",IF(R256=0,6.94,IF(R256=1,7.17,IF(R256=2,7.41,IF(R256=3,7.66,IF(OR(R256=5,R256=4),7.92,IF(OR(R256=6,R256=7),8.18,IF(OR(R256=8,R256=9),8.46,IF(OR(R256=10,R256=11,R256=12),8.74,IF(OR(R256=13,R256=14,R256=15),9.03,IF(OR(R256=16,R256=17,R256=18),9.33,9.65)))))))))),IF(W256="Բ-2", IF(R256=0,5.71,IF(R256=1,5.89,IF(R256=2,6.09,IF(R256=3,6.29,IF(OR(R256=5,R256=4),6.5,IF(OR(R256=6,R256=7),6.72,IF(OR(R256=8,R256=9),6.94,IF(OR(R256=10,R256=11,R256=12),7.17,IF(OR(R256=13,R256=14,R256=15),7.41,IF(OR(R256=16,R256=17,R256=18),7.65,7.91)))))))))), IF(W256="Գ-1", IF(R256=0,4.7,IF(R256=1,4.86,IF(R256=2,5.01,IF(R256=3,5.18,IF(OR(R256=5,R256=4),5.35,IF(OR(R256=6,R256=7),5.52,IF(OR(R256=8,R256=9),5.71,IF(OR(R256=10,R256=11,R256=12),5.89,IF(OR(R256=13,R256=14,R256=15),6.09,IF(OR(R256=16,R256=17,R256=18),6.29,6.49)))))))))), IF(W256="Գ-2", IF(R256=0,3.88,IF(R256=1,4.01,IF(R256=2,4.14,IF(R256=3,4.27,IF(OR(R256=5,R256=4),4.41,IF(OR(R256=6,R256=7),4.55,IF(OR(R256=8,R256=9),4.7,IF(OR(R256=10,R256=11,R256=12),4.85,IF(OR(R256=13,R256=14,R256=15),5.01,IF(OR(R256=16,R256=17,R256=18),5.17,5.34)))))))))), IF(W256="Գ-3", IF(R256=0,3.21,IF(R256=1,3.31,IF(R256=2,3.42,IF(R256=3,3.53,IF(OR(R256=5,R256=4),3.64,IF(OR(R256=6,R256=7),3.76,IF(OR(R256=8,R256=9),3.88,IF(OR(R256=10,R256=11,R256=12),4.01,IF(OR(R256=13,R256=14,R256=15),4.13,IF(OR(R256=16,R256=17,R256=18),4.27,4.4)))))))))), IF(W256="Ա-1", IF(R256=0,2.66,IF(R256=1,2.75,IF(R256=2,2.83,IF(R256=3,2.92,IF(OR(R256=5,R256=4),3.02,IF(OR(R256=6,R256=7),3.11,IF(OR(R256=8,R256=9),3.21,IF(OR(R256=10,R256=11,R256=12),3.31,IF(OR(R256=13,R256=14,R256=15),3.42,IF(OR(R256=16,R256=17,R256=18),3.53,3.64)))))))))), IF(W256="Ա-2", IF(R256=0,2.28,IF(R256=1,2.35,IF(R256=2,2.43,IF(R256=3,2.5,IF(OR(R256=5,R256=4),2.58,IF(OR(R256=6,R256=7),2.66,IF(OR(R256=8,R256=9),2.75,IF(OR(R256=10,R256=11,R256=12),2.83,IF(OR(R256=13,R256=14,R256=15),2.92,IF(OR(R256=16,R256=17,R256=18),3.01,3.11)))))))))),IF(W256="Ա-3", IF(R256=0,1.96,IF(R256=1,2.02,IF(R256=2,2.08,IF(R256=3,2.15,IF(OR(R256=5,R256=4),2.21,IF(OR(R256=6,R256=7),2.28,IF(OR(R256=8,R256=9),2.35,IF(OR(R256=10,R256=11,R256=12),2.42,IF(OR(R256=13,R256=14,R256=15),2.5,IF(OR(R256=16,R256=17,R256=18),2.58,2.66)))))))))), IF(W256="Կ-1", IF(R256=0,1.68,IF(R256=1,1.73,IF(R256=2,1.79,IF(R256=3,1.84,IF(OR(R256=5,R256=4),1.9,IF(OR(R256=6,R256=7),1.96,IF(OR(R256=8,R256=9),2.02,IF(OR(R256=10,R256=11,R256=12),2.08,IF(OR(R256=13,R256=14,R256=15),2.14,IF(OR(R256=16,R256=17,R256=18),2.21,2.28)))))))))), IF(W256="Կ-2", IF(R256=0,1.45,IF(R256=1,1.49,IF(R256=2,1.54,IF(R256=3,1.59,IF(OR(R256=5,R256=4),1.63,IF(OR(R256=6,R256=7),1.68,IF(OR(R256=8,R256=9),1.73,IF(OR(R256=10,R256=11,R256=12),1.79,IF(OR(R256=13,R256=14,R256=15),1.84,IF(OR(R256=16,R256=17,R256=18),1.9,1.95)))))))))),IF(W256="Կ-3", IF(R256=0,1.25,IF(R256=1,1.29,IF(R256=2,1.33,IF(R256=3,1.37,IF(OR(R256=5,R256=4),1.41,IF(OR(R256=6,R256=7),1.45,IF(OR(R256=8,R256=9),1.49,IF(OR(R256=10,R256=11,R256=12),1.54,IF(OR(R256=13,R256=14,R256=15),1.58,IF(OR(R256=16,R256=17,R256=18),1.63,1.68)))))))))), "Error"))))))))))))</f>
        <v>1.96</v>
      </c>
      <c r="T256" s="456">
        <v>83200</v>
      </c>
      <c r="U256" s="456"/>
      <c r="V256" s="456"/>
      <c r="W256" s="589" t="str">
        <f>+M256</f>
        <v>Կ-1</v>
      </c>
      <c r="X256" s="456">
        <f>T256*S256</f>
        <v>163072</v>
      </c>
      <c r="Y256" s="590">
        <f>+U256+V256+X256</f>
        <v>163072</v>
      </c>
      <c r="Z256" s="590">
        <f>+Y256*13</f>
        <v>2119936</v>
      </c>
      <c r="AA256" s="592">
        <f>+Q256</f>
        <v>1</v>
      </c>
      <c r="AB256" s="592">
        <f>+R256+1</f>
        <v>7</v>
      </c>
      <c r="AC256" s="588">
        <f>IF(AA256&lt;1,0,IF(AG256="Բ-1",IF(AB256=0,6.94,IF(AB256=1,7.17,IF(AB256=2,7.41,IF(AB256=3,7.66,IF(OR(AB256=5,AB256=4),7.92,IF(OR(AB256=6,AB256=7),8.18,IF(OR(AB256=8,AB256=9),8.46,IF(OR(AB256=10,AB256=11,AB256=12),8.74,IF(OR(AB256=13,AB256=14,AB256=15),9.03,IF(OR(AB256=16,AB256=17,AB256=18),9.33,9.65)))))))))),IF(AG256="Բ-2", IF(AB256=0,5.71,IF(AB256=1,5.89,IF(AB256=2,6.09,IF(AB256=3,6.29,IF(OR(AB256=5,AB256=4),6.5,IF(OR(AB256=6,AB256=7),6.72,IF(OR(AB256=8,AB256=9),6.94,IF(OR(AB256=10,AB256=11,AB256=12),7.17,IF(OR(AB256=13,AB256=14,AB256=15),7.41,IF(OR(AB256=16,AB256=17,AB256=18),7.65,7.91)))))))))), IF(AG256="Գ-1", IF(AB256=0,4.7,IF(AB256=1,4.86,IF(AB256=2,5.01,IF(AB256=3,5.18,IF(OR(AB256=5,AB256=4),5.35,IF(OR(AB256=6,AB256=7),5.52,IF(OR(AB256=8,AB256=9),5.71,IF(OR(AB256=10,AB256=11,AB256=12),5.89,IF(OR(AB256=13,AB256=14,AB256=15),6.09,IF(OR(AB256=16,AB256=17,AB256=18),6.29,6.49)))))))))), IF(AG256="Գ-2", IF(AB256=0,3.88,IF(AB256=1,4.01,IF(AB256=2,4.14,IF(AB256=3,4.27,IF(OR(AB256=5,AB256=4),4.41,IF(OR(AB256=6,AB256=7),4.55,IF(OR(AB256=8,AB256=9),4.7,IF(OR(AB256=10,AB256=11,AB256=12),4.85,IF(OR(AB256=13,AB256=14,AB256=15),5.01,IF(OR(AB256=16,AB256=17,AB256=18),5.17,5.34)))))))))), IF(AG256="Գ-3", IF(AB256=0,3.21,IF(AB256=1,3.31,IF(AB256=2,3.42,IF(AB256=3,3.53,IF(OR(AB256=5,AB256=4),3.64,IF(OR(AB256=6,AB256=7),3.76,IF(OR(AB256=8,AB256=9),3.88,IF(OR(AB256=10,AB256=11,AB256=12),4.01,IF(OR(AB256=13,AB256=14,AB256=15),4.13,IF(OR(AB256=16,AB256=17,AB256=18),4.27,4.4)))))))))), IF(AG256="Ա-1", IF(AB256=0,2.66,IF(AB256=1,2.75,IF(AB256=2,2.83,IF(AB256=3,2.92,IF(OR(AB256=5,AB256=4),3.02,IF(OR(AB256=6,AB256=7),3.11,IF(OR(AB256=8,AB256=9),3.21,IF(OR(AB256=10,AB256=11,AB256=12),3.31,IF(OR(AB256=13,AB256=14,AB256=15),3.42,IF(OR(AB256=16,AB256=17,AB256=18),3.53,3.64)))))))))), IF(AG256="Ա-2", IF(AB256=0,2.28,IF(AB256=1,2.35,IF(AB256=2,2.43,IF(AB256=3,2.5,IF(OR(AB256=5,AB256=4),2.58,IF(OR(AB256=6,AB256=7),2.66,IF(OR(AB256=8,AB256=9),2.75,IF(OR(AB256=10,AB256=11,AB256=12),2.83,IF(OR(AB256=13,AB256=14,AB256=15),2.92,IF(OR(AB256=16,AB256=17,AB256=18),3.01,3.11)))))))))),IF(AG256="Ա-3", IF(AB256=0,1.96,IF(AB256=1,2.02,IF(AB256=2,2.08,IF(AB256=3,2.15,IF(OR(AB256=5,AB256=4),2.21,IF(OR(AB256=6,AB256=7),2.28,IF(OR(AB256=8,AB256=9),2.35,IF(OR(AB256=10,AB256=11,AB256=12),2.42,IF(OR(AB256=13,AB256=14,AB256=15),2.5,IF(OR(AB256=16,AB256=17,AB256=18),2.58,2.66)))))))))), IF(AG256="Կ-1", IF(AB256=0,1.68,IF(AB256=1,1.73,IF(AB256=2,1.79,IF(AB256=3,1.84,IF(OR(AB256=5,AB256=4),1.9,IF(OR(AB256=6,AB256=7),1.96,IF(OR(AB256=8,AB256=9),2.02,IF(OR(AB256=10,AB256=11,AB256=12),2.08,IF(OR(AB256=13,AB256=14,AB256=15),2.14,IF(OR(AB256=16,AB256=17,AB256=18),2.21,2.28)))))))))), IF(AG256="Կ-2", IF(AB256=0,1.45,IF(AB256=1,1.49,IF(AB256=2,1.54,IF(AB256=3,1.59,IF(OR(AB256=5,AB256=4),1.63,IF(OR(AB256=6,AB256=7),1.68,IF(OR(AB256=8,AB256=9),1.73,IF(OR(AB256=10,AB256=11,AB256=12),1.79,IF(OR(AB256=13,AB256=14,AB256=15),1.84,IF(OR(AB256=16,AB256=17,AB256=18),1.9,1.95)))))))))),IF(AG256="Կ-3", IF(AB256=0,1.25,IF(AB256=1,1.29,IF(AB256=2,1.33,IF(AB256=3,1.37,IF(OR(AB256=5,AB256=4),1.41,IF(OR(AB256=6,AB256=7),1.45,IF(OR(AB256=8,AB256=9),1.49,IF(OR(AB256=10,AB256=11,AB256=12),1.54,IF(OR(AB256=13,AB256=14,AB256=15),1.58,IF(OR(AB256=16,AB256=17,AB256=18),1.63,1.68)))))))))), "Error"))))))))))))</f>
        <v>1.96</v>
      </c>
      <c r="AD256" s="456">
        <v>83200</v>
      </c>
      <c r="AE256" s="456"/>
      <c r="AF256" s="456"/>
      <c r="AG256" s="589" t="str">
        <f>+W256</f>
        <v>Կ-1</v>
      </c>
      <c r="AH256" s="456">
        <f>AD256*AC256</f>
        <v>163072</v>
      </c>
      <c r="AI256" s="590">
        <f>AH256+AE256+AF256</f>
        <v>163072</v>
      </c>
      <c r="AJ256" s="590">
        <f>+AI256*13</f>
        <v>2119936</v>
      </c>
      <c r="AK256" s="592">
        <f>+AA256</f>
        <v>1</v>
      </c>
      <c r="AL256" s="592">
        <f>+AB256+1</f>
        <v>8</v>
      </c>
      <c r="AM256" s="588">
        <f>IF(AK256&lt;1,0,IF(AQ256="Բ-1",IF(AL256=0,6.94,IF(AL256=1,7.17,IF(AL256=2,7.41,IF(AL256=3,7.66,IF(OR(AL256=5,AL256=4),7.92,IF(OR(AL256=6,AL256=7),8.18,IF(OR(AL256=8,AL256=9),8.46,IF(OR(AL256=10,AL256=11,AL256=12),8.74,IF(OR(AL256=13,AL256=14,AL256=15),9.03,IF(OR(AL256=16,AL256=17,AL256=18),9.33,9.65)))))))))),IF(AQ256="Բ-2", IF(AL256=0,5.71,IF(AL256=1,5.89,IF(AL256=2,6.09,IF(AL256=3,6.29,IF(OR(AL256=5,AL256=4),6.5,IF(OR(AL256=6,AL256=7),6.72,IF(OR(AL256=8,AL256=9),6.94,IF(OR(AL256=10,AL256=11,AL256=12),7.17,IF(OR(AL256=13,AL256=14,AL256=15),7.41,IF(OR(AL256=16,AL256=17,AL256=18),7.65,7.91)))))))))), IF(AQ256="Գ-1", IF(AL256=0,4.7,IF(AL256=1,4.86,IF(AL256=2,5.01,IF(AL256=3,5.18,IF(OR(AL256=5,AL256=4),5.35,IF(OR(AL256=6,AL256=7),5.52,IF(OR(AL256=8,AL256=9),5.71,IF(OR(AL256=10,AL256=11,AL256=12),5.89,IF(OR(AL256=13,AL256=14,AL256=15),6.09,IF(OR(AL256=16,AL256=17,AL256=18),6.29,6.49)))))))))), IF(AQ256="Գ-2", IF(AL256=0,3.88,IF(AL256=1,4.01,IF(AL256=2,4.14,IF(AL256=3,4.27,IF(OR(AL256=5,AL256=4),4.41,IF(OR(AL256=6,AL256=7),4.55,IF(OR(AL256=8,AL256=9),4.7,IF(OR(AL256=10,AL256=11,AL256=12),4.85,IF(OR(AL256=13,AL256=14,AL256=15),5.01,IF(OR(AL256=16,AL256=17,AL256=18),5.17,5.34)))))))))), IF(AQ256="Գ-3", IF(AL256=0,3.21,IF(AL256=1,3.31,IF(AL256=2,3.42,IF(AL256=3,3.53,IF(OR(AL256=5,AL256=4),3.64,IF(OR(AL256=6,AL256=7),3.76,IF(OR(AL256=8,AL256=9),3.88,IF(OR(AL256=10,AL256=11,AL256=12),4.01,IF(OR(AL256=13,AL256=14,AL256=15),4.13,IF(OR(AL256=16,AL256=17,AL256=18),4.27,4.4)))))))))), IF(AQ256="Ա-1", IF(AL256=0,2.66,IF(AL256=1,2.75,IF(AL256=2,2.83,IF(AL256=3,2.92,IF(OR(AL256=5,AL256=4),3.02,IF(OR(AL256=6,AL256=7),3.11,IF(OR(AL256=8,AL256=9),3.21,IF(OR(AL256=10,AL256=11,AL256=12),3.31,IF(OR(AL256=13,AL256=14,AL256=15),3.42,IF(OR(AL256=16,AL256=17,AL256=18),3.53,3.64)))))))))), IF(AQ256="Ա-2", IF(AL256=0,2.28,IF(AL256=1,2.35,IF(AL256=2,2.43,IF(AL256=3,2.5,IF(OR(AL256=5,AL256=4),2.58,IF(OR(AL256=6,AL256=7),2.66,IF(OR(AL256=8,AL256=9),2.75,IF(OR(AL256=10,AL256=11,AL256=12),2.83,IF(OR(AL256=13,AL256=14,AL256=15),2.92,IF(OR(AL256=16,AL256=17,AL256=18),3.01,3.11)))))))))),IF(AQ256="Ա-3", IF(AL256=0,1.96,IF(AL256=1,2.02,IF(AL256=2,2.08,IF(AL256=3,2.15,IF(OR(AL256=5,AL256=4),2.21,IF(OR(AL256=6,AL256=7),2.28,IF(OR(AL256=8,AL256=9),2.35,IF(OR(AL256=10,AL256=11,AL256=12),2.42,IF(OR(AL256=13,AL256=14,AL256=15),2.5,IF(OR(AL256=16,AL256=17,AL256=18),2.58,2.66)))))))))), IF(AQ256="Կ-1", IF(AL256=0,1.68,IF(AL256=1,1.73,IF(AL256=2,1.79,IF(AL256=3,1.84,IF(OR(AL256=5,AL256=4),1.9,IF(OR(AL256=6,AL256=7),1.96,IF(OR(AL256=8,AL256=9),2.02,IF(OR(AL256=10,AL256=11,AL256=12),2.08,IF(OR(AL256=13,AL256=14,AL256=15),2.14,IF(OR(AL256=16,AL256=17,AL256=18),2.21,2.28)))))))))), IF(AQ256="Կ-2", IF(AL256=0,1.45,IF(AL256=1,1.49,IF(AL256=2,1.54,IF(AL256=3,1.59,IF(OR(AL256=5,AL256=4),1.63,IF(OR(AL256=6,AL256=7),1.68,IF(OR(AL256=8,AL256=9),1.73,IF(OR(AL256=10,AL256=11,AL256=12),1.79,IF(OR(AL256=13,AL256=14,AL256=15),1.84,IF(OR(AL256=16,AL256=17,AL256=18),1.9,1.95)))))))))),IF(AQ256="Կ-3", IF(AL256=0,1.25,IF(AL256=1,1.29,IF(AL256=2,1.33,IF(AL256=3,1.37,IF(OR(AL256=5,AL256=4),1.41,IF(OR(AL256=6,AL256=7),1.45,IF(OR(AL256=8,AL256=9),1.49,IF(OR(AL256=10,AL256=11,AL256=12),1.54,IF(OR(AL256=13,AL256=14,AL256=15),1.58,IF(OR(AL256=16,AL256=17,AL256=18),1.63,1.68)))))))))), "Error"))))))))))))</f>
        <v>2.02</v>
      </c>
      <c r="AN256" s="456">
        <v>83200</v>
      </c>
      <c r="AO256" s="456"/>
      <c r="AP256" s="456"/>
      <c r="AQ256" s="589" t="str">
        <f>+AG256</f>
        <v>Կ-1</v>
      </c>
      <c r="AR256" s="456">
        <f>AN256*AM256</f>
        <v>168064</v>
      </c>
      <c r="AS256" s="590">
        <f>AR256+AO256+AP256</f>
        <v>168064</v>
      </c>
      <c r="AT256" s="590">
        <f>+AS256*13</f>
        <v>2184832</v>
      </c>
    </row>
    <row r="257" spans="2:46" s="587" customFormat="1" ht="27">
      <c r="B257" s="816">
        <v>42</v>
      </c>
      <c r="C257" s="857" t="s">
        <v>1470</v>
      </c>
      <c r="D257" s="828" t="s">
        <v>1960</v>
      </c>
      <c r="E257" s="818">
        <v>1976</v>
      </c>
      <c r="F257" s="829" t="s">
        <v>453</v>
      </c>
      <c r="G257" s="820">
        <v>1</v>
      </c>
      <c r="H257" s="822">
        <v>16</v>
      </c>
      <c r="I257" s="821">
        <f t="shared" si="163"/>
        <v>2.21</v>
      </c>
      <c r="J257" s="799">
        <v>83200</v>
      </c>
      <c r="K257" s="799"/>
      <c r="L257" s="799"/>
      <c r="M257" s="822" t="s">
        <v>86</v>
      </c>
      <c r="N257" s="799">
        <f>J257*I257</f>
        <v>183872</v>
      </c>
      <c r="O257" s="823">
        <f t="shared" si="189"/>
        <v>183872</v>
      </c>
      <c r="P257" s="823">
        <f>+O257*13</f>
        <v>2390336</v>
      </c>
      <c r="Q257" s="592">
        <f t="shared" si="190"/>
        <v>1</v>
      </c>
      <c r="R257" s="592">
        <f t="shared" si="191"/>
        <v>17</v>
      </c>
      <c r="S257" s="588">
        <f t="shared" si="192"/>
        <v>2.21</v>
      </c>
      <c r="T257" s="456">
        <v>83200</v>
      </c>
      <c r="U257" s="456"/>
      <c r="V257" s="456"/>
      <c r="W257" s="589" t="str">
        <f t="shared" si="193"/>
        <v>Կ-1</v>
      </c>
      <c r="X257" s="456">
        <f t="shared" si="171"/>
        <v>183872</v>
      </c>
      <c r="Y257" s="590">
        <f t="shared" si="172"/>
        <v>183872</v>
      </c>
      <c r="Z257" s="590">
        <f>+Y257*13</f>
        <v>2390336</v>
      </c>
      <c r="AA257" s="592">
        <f t="shared" si="194"/>
        <v>1</v>
      </c>
      <c r="AB257" s="592">
        <f t="shared" si="195"/>
        <v>18</v>
      </c>
      <c r="AC257" s="588">
        <f t="shared" si="196"/>
        <v>2.21</v>
      </c>
      <c r="AD257" s="456">
        <v>83200</v>
      </c>
      <c r="AE257" s="456"/>
      <c r="AF257" s="456"/>
      <c r="AG257" s="589" t="str">
        <f t="shared" si="197"/>
        <v>Կ-1</v>
      </c>
      <c r="AH257" s="456">
        <f t="shared" si="178"/>
        <v>183872</v>
      </c>
      <c r="AI257" s="590">
        <f t="shared" si="179"/>
        <v>183872</v>
      </c>
      <c r="AJ257" s="590">
        <f>+AI257*13</f>
        <v>2390336</v>
      </c>
      <c r="AK257" s="592">
        <f t="shared" si="188"/>
        <v>1</v>
      </c>
      <c r="AL257" s="592">
        <f t="shared" si="198"/>
        <v>19</v>
      </c>
      <c r="AM257" s="588">
        <f t="shared" si="199"/>
        <v>2.2799999999999998</v>
      </c>
      <c r="AN257" s="456">
        <v>83200</v>
      </c>
      <c r="AO257" s="456"/>
      <c r="AP257" s="456"/>
      <c r="AQ257" s="589" t="str">
        <f t="shared" si="200"/>
        <v>Կ-1</v>
      </c>
      <c r="AR257" s="456">
        <f t="shared" si="185"/>
        <v>189695.99999999997</v>
      </c>
      <c r="AS257" s="590">
        <f t="shared" si="186"/>
        <v>189695.99999999997</v>
      </c>
      <c r="AT257" s="590">
        <f>+AS257*13</f>
        <v>2466047.9999999995</v>
      </c>
    </row>
    <row r="258" spans="2:46" s="587" customFormat="1" ht="18" customHeight="1">
      <c r="B258" s="830"/>
      <c r="C258" s="831" t="s">
        <v>2433</v>
      </c>
      <c r="D258" s="828"/>
      <c r="E258" s="818"/>
      <c r="F258" s="831"/>
      <c r="G258" s="820"/>
      <c r="H258" s="820"/>
      <c r="I258" s="821"/>
      <c r="J258" s="799"/>
      <c r="K258" s="832"/>
      <c r="L258" s="832"/>
      <c r="M258" s="833"/>
      <c r="N258" s="832"/>
      <c r="O258" s="823">
        <v>9000</v>
      </c>
      <c r="P258" s="823">
        <f>+O258*12</f>
        <v>108000</v>
      </c>
      <c r="Q258" s="592"/>
      <c r="R258" s="592"/>
      <c r="S258" s="588"/>
      <c r="T258" s="456"/>
      <c r="U258" s="457"/>
      <c r="V258" s="457"/>
      <c r="W258" s="597"/>
      <c r="X258" s="700"/>
      <c r="Y258" s="590">
        <f>+O258</f>
        <v>9000</v>
      </c>
      <c r="Z258" s="590">
        <f>+P258</f>
        <v>108000</v>
      </c>
      <c r="AA258" s="592"/>
      <c r="AB258" s="592"/>
      <c r="AC258" s="588"/>
      <c r="AD258" s="456"/>
      <c r="AE258" s="457"/>
      <c r="AF258" s="457"/>
      <c r="AG258" s="597"/>
      <c r="AH258" s="700"/>
      <c r="AI258" s="590">
        <f>+Y258</f>
        <v>9000</v>
      </c>
      <c r="AJ258" s="590">
        <f>+Z258</f>
        <v>108000</v>
      </c>
      <c r="AK258" s="592"/>
      <c r="AL258" s="592"/>
      <c r="AM258" s="588"/>
      <c r="AN258" s="456"/>
      <c r="AO258" s="457"/>
      <c r="AP258" s="457"/>
      <c r="AQ258" s="597"/>
      <c r="AR258" s="700"/>
      <c r="AS258" s="590">
        <f>+AI258</f>
        <v>9000</v>
      </c>
      <c r="AT258" s="590">
        <f>+AJ258</f>
        <v>108000</v>
      </c>
    </row>
    <row r="259" spans="2:46" s="468" customFormat="1" ht="23.25" customHeight="1">
      <c r="B259" s="960" t="s">
        <v>47</v>
      </c>
      <c r="C259" s="960"/>
      <c r="D259" s="960"/>
      <c r="E259" s="960"/>
      <c r="F259" s="960"/>
      <c r="G259" s="701">
        <f t="shared" ref="G259:AT259" si="206">SUM(G216:G258)</f>
        <v>42</v>
      </c>
      <c r="H259" s="701">
        <f t="shared" si="206"/>
        <v>372</v>
      </c>
      <c r="I259" s="701">
        <f t="shared" si="206"/>
        <v>100.81</v>
      </c>
      <c r="J259" s="701">
        <f t="shared" si="206"/>
        <v>3494400</v>
      </c>
      <c r="K259" s="701">
        <f t="shared" si="206"/>
        <v>14684.800000000001</v>
      </c>
      <c r="L259" s="701">
        <f t="shared" si="206"/>
        <v>0</v>
      </c>
      <c r="M259" s="701">
        <f t="shared" si="206"/>
        <v>0</v>
      </c>
      <c r="N259" s="701">
        <f t="shared" si="206"/>
        <v>8387392</v>
      </c>
      <c r="O259" s="701">
        <f t="shared" si="206"/>
        <v>8411076.8000000007</v>
      </c>
      <c r="P259" s="701">
        <f t="shared" si="206"/>
        <v>109334998.40000001</v>
      </c>
      <c r="Q259" s="701">
        <f t="shared" si="206"/>
        <v>42</v>
      </c>
      <c r="R259" s="701">
        <f t="shared" si="206"/>
        <v>414</v>
      </c>
      <c r="S259" s="701">
        <f t="shared" si="206"/>
        <v>102.36</v>
      </c>
      <c r="T259" s="701">
        <f t="shared" si="206"/>
        <v>3494400</v>
      </c>
      <c r="U259" s="701">
        <f t="shared" si="206"/>
        <v>15142.400000000001</v>
      </c>
      <c r="V259" s="701">
        <f t="shared" si="206"/>
        <v>0</v>
      </c>
      <c r="W259" s="701">
        <f t="shared" si="206"/>
        <v>0</v>
      </c>
      <c r="X259" s="701">
        <f t="shared" si="206"/>
        <v>8516352</v>
      </c>
      <c r="Y259" s="701">
        <f t="shared" si="206"/>
        <v>8540494.4000000004</v>
      </c>
      <c r="Z259" s="701">
        <f t="shared" si="206"/>
        <v>111017427.2</v>
      </c>
      <c r="AA259" s="701">
        <f t="shared" si="206"/>
        <v>42</v>
      </c>
      <c r="AB259" s="701">
        <f t="shared" si="206"/>
        <v>456</v>
      </c>
      <c r="AC259" s="701">
        <f t="shared" si="206"/>
        <v>103.83000000000001</v>
      </c>
      <c r="AD259" s="701">
        <f t="shared" si="206"/>
        <v>3494400</v>
      </c>
      <c r="AE259" s="701">
        <f t="shared" si="206"/>
        <v>15142.400000000001</v>
      </c>
      <c r="AF259" s="701">
        <f t="shared" si="206"/>
        <v>0</v>
      </c>
      <c r="AG259" s="701">
        <f t="shared" si="206"/>
        <v>0</v>
      </c>
      <c r="AH259" s="701">
        <f t="shared" si="206"/>
        <v>8638656</v>
      </c>
      <c r="AI259" s="701">
        <f t="shared" si="206"/>
        <v>8662798.4000000004</v>
      </c>
      <c r="AJ259" s="701">
        <f t="shared" si="206"/>
        <v>112607379.2</v>
      </c>
      <c r="AK259" s="701">
        <f t="shared" si="206"/>
        <v>42</v>
      </c>
      <c r="AL259" s="701">
        <f t="shared" si="206"/>
        <v>498</v>
      </c>
      <c r="AM259" s="701">
        <f t="shared" si="206"/>
        <v>105.17000000000003</v>
      </c>
      <c r="AN259" s="701">
        <f t="shared" si="206"/>
        <v>3494400</v>
      </c>
      <c r="AO259" s="701">
        <f t="shared" si="206"/>
        <v>15142.400000000001</v>
      </c>
      <c r="AP259" s="701">
        <f t="shared" si="206"/>
        <v>0</v>
      </c>
      <c r="AQ259" s="701">
        <f t="shared" si="206"/>
        <v>0</v>
      </c>
      <c r="AR259" s="701">
        <f t="shared" si="206"/>
        <v>8750144</v>
      </c>
      <c r="AS259" s="701">
        <f t="shared" si="206"/>
        <v>8774286.4000000004</v>
      </c>
      <c r="AT259" s="701">
        <f t="shared" si="206"/>
        <v>114056723.2</v>
      </c>
    </row>
    <row r="260" spans="2:46" ht="16.5" customHeight="1"/>
    <row r="261" spans="2:46" ht="17.25" customHeight="1"/>
    <row r="262" spans="2:46" s="467" customFormat="1" ht="22.5" customHeight="1">
      <c r="B262" s="960" t="s">
        <v>554</v>
      </c>
      <c r="C262" s="960"/>
      <c r="D262" s="960"/>
      <c r="E262" s="960"/>
      <c r="F262" s="960"/>
      <c r="G262" s="962" t="s">
        <v>67</v>
      </c>
      <c r="H262" s="962"/>
      <c r="I262" s="962"/>
      <c r="J262" s="962"/>
      <c r="K262" s="962"/>
      <c r="L262" s="962"/>
      <c r="M262" s="962"/>
      <c r="N262" s="962"/>
      <c r="O262" s="962"/>
      <c r="P262" s="962"/>
      <c r="Q262" s="747" t="s">
        <v>67</v>
      </c>
      <c r="R262" s="747"/>
      <c r="S262" s="747"/>
      <c r="T262" s="747"/>
      <c r="U262" s="747"/>
      <c r="V262" s="747"/>
      <c r="W262" s="747"/>
      <c r="X262" s="747"/>
      <c r="Y262" s="747"/>
      <c r="Z262" s="747"/>
      <c r="AA262" s="747" t="s">
        <v>67</v>
      </c>
      <c r="AB262" s="747"/>
      <c r="AC262" s="747"/>
      <c r="AD262" s="747"/>
      <c r="AE262" s="747"/>
      <c r="AF262" s="742"/>
      <c r="AG262" s="747"/>
      <c r="AH262" s="747"/>
      <c r="AI262" s="747"/>
      <c r="AJ262" s="747"/>
      <c r="AK262" s="747" t="s">
        <v>67</v>
      </c>
      <c r="AL262" s="747"/>
      <c r="AM262" s="747"/>
      <c r="AN262" s="747"/>
      <c r="AO262" s="747"/>
      <c r="AP262" s="742"/>
      <c r="AQ262" s="747"/>
      <c r="AR262" s="747"/>
      <c r="AS262" s="747"/>
      <c r="AT262" s="747"/>
    </row>
    <row r="263" spans="2:46" s="468" customFormat="1" ht="24" customHeight="1">
      <c r="B263" s="959" t="s">
        <v>1333</v>
      </c>
      <c r="C263" s="959"/>
      <c r="D263" s="959"/>
      <c r="E263" s="959"/>
      <c r="F263" s="959"/>
      <c r="G263" s="959" t="s">
        <v>2454</v>
      </c>
      <c r="H263" s="959"/>
      <c r="I263" s="959"/>
      <c r="J263" s="959"/>
      <c r="K263" s="959"/>
      <c r="L263" s="959"/>
      <c r="M263" s="959"/>
      <c r="N263" s="959"/>
      <c r="O263" s="959"/>
      <c r="P263" s="959"/>
      <c r="Q263" s="959" t="s">
        <v>1950</v>
      </c>
      <c r="R263" s="959"/>
      <c r="S263" s="959"/>
      <c r="T263" s="959"/>
      <c r="U263" s="959"/>
      <c r="V263" s="959"/>
      <c r="W263" s="959"/>
      <c r="X263" s="959"/>
      <c r="Y263" s="959"/>
      <c r="Z263" s="959"/>
      <c r="AA263" s="980" t="s">
        <v>2461</v>
      </c>
      <c r="AB263" s="981"/>
      <c r="AC263" s="981"/>
      <c r="AD263" s="981"/>
      <c r="AE263" s="981"/>
      <c r="AF263" s="981"/>
      <c r="AG263" s="981"/>
      <c r="AH263" s="981"/>
      <c r="AI263" s="981"/>
      <c r="AJ263" s="982"/>
      <c r="AK263" s="959" t="s">
        <v>2935</v>
      </c>
      <c r="AL263" s="959"/>
      <c r="AM263" s="959"/>
      <c r="AN263" s="959"/>
      <c r="AO263" s="959"/>
      <c r="AP263" s="959"/>
      <c r="AQ263" s="959"/>
      <c r="AR263" s="959"/>
      <c r="AS263" s="959"/>
      <c r="AT263" s="959"/>
    </row>
    <row r="264" spans="2:46" s="587" customFormat="1" ht="99.75">
      <c r="B264" s="458" t="s">
        <v>10</v>
      </c>
      <c r="C264" s="531" t="s">
        <v>54</v>
      </c>
      <c r="D264" s="748" t="s">
        <v>1958</v>
      </c>
      <c r="E264" s="579" t="s">
        <v>1959</v>
      </c>
      <c r="F264" s="531" t="s">
        <v>55</v>
      </c>
      <c r="G264" s="586" t="s">
        <v>56</v>
      </c>
      <c r="H264" s="586" t="s">
        <v>89</v>
      </c>
      <c r="I264" s="586" t="s">
        <v>90</v>
      </c>
      <c r="J264" s="586" t="s">
        <v>62</v>
      </c>
      <c r="K264" s="696" t="str">
        <f>+K215</f>
        <v>Հավելավճար</v>
      </c>
      <c r="L264" s="696" t="str">
        <f>+L215</f>
        <v>Հավելում (բարձր լեռնային կամ գաղտնիության)</v>
      </c>
      <c r="M264" s="586" t="str">
        <f>+M215</f>
        <v>Ըստ դատ.ծառ.պաշտ.ենթախմբ.</v>
      </c>
      <c r="N264" s="586" t="s">
        <v>603</v>
      </c>
      <c r="O264" s="586" t="s">
        <v>582</v>
      </c>
      <c r="P264" s="586" t="s">
        <v>1407</v>
      </c>
      <c r="Q264" s="586" t="s">
        <v>56</v>
      </c>
      <c r="R264" s="586" t="s">
        <v>89</v>
      </c>
      <c r="S264" s="586" t="s">
        <v>90</v>
      </c>
      <c r="T264" s="586" t="s">
        <v>62</v>
      </c>
      <c r="U264" s="586" t="str">
        <f>+U215</f>
        <v>Հավելավճար</v>
      </c>
      <c r="V264" s="586" t="str">
        <f>+V215</f>
        <v>Հավելում (բարձր լեռնային կամ գաղտնիության)</v>
      </c>
      <c r="W264" s="586" t="str">
        <f>+W215</f>
        <v>Ըստ դատ.ծառ.պաշտ.ենթախմբ.</v>
      </c>
      <c r="X264" s="586" t="s">
        <v>603</v>
      </c>
      <c r="Y264" s="586" t="str">
        <f>+O264</f>
        <v xml:space="preserve">Ընդամենը ամսական աշխատավարձ </v>
      </c>
      <c r="Z264" s="586" t="s">
        <v>1951</v>
      </c>
      <c r="AA264" s="586" t="s">
        <v>56</v>
      </c>
      <c r="AB264" s="586" t="s">
        <v>89</v>
      </c>
      <c r="AC264" s="586" t="s">
        <v>90</v>
      </c>
      <c r="AD264" s="586" t="s">
        <v>62</v>
      </c>
      <c r="AE264" s="586" t="str">
        <f>+AE215</f>
        <v>Հավելավճար</v>
      </c>
      <c r="AF264" s="696" t="str">
        <f>+AF215</f>
        <v>Հավելում (բարձր լեռնային կամ գաղտնիության)</v>
      </c>
      <c r="AG264" s="586" t="str">
        <f>+AG215</f>
        <v>Ըստ դատ.ծառ.պաշտ.ենթախմբ.</v>
      </c>
      <c r="AH264" s="586" t="s">
        <v>603</v>
      </c>
      <c r="AI264" s="586" t="str">
        <f>+Y264</f>
        <v xml:space="preserve">Ընդամենը ամսական աշխատավարձ </v>
      </c>
      <c r="AJ264" s="586" t="s">
        <v>2462</v>
      </c>
      <c r="AK264" s="586" t="s">
        <v>56</v>
      </c>
      <c r="AL264" s="586" t="s">
        <v>89</v>
      </c>
      <c r="AM264" s="586" t="s">
        <v>90</v>
      </c>
      <c r="AN264" s="586" t="s">
        <v>62</v>
      </c>
      <c r="AO264" s="586" t="str">
        <f>+AO215</f>
        <v>Հավելավճար</v>
      </c>
      <c r="AP264" s="696" t="str">
        <f>+AP215</f>
        <v>Հավելում (բարձր լեռնային կամ գաղտնիության)</v>
      </c>
      <c r="AQ264" s="586" t="str">
        <f>+AQ215</f>
        <v>Ըստ դատ.ծառ.պաշտ.ենթախմբ.</v>
      </c>
      <c r="AR264" s="586" t="s">
        <v>603</v>
      </c>
      <c r="AS264" s="586" t="str">
        <f>+AI264</f>
        <v xml:space="preserve">Ընդամենը ամսական աշխատավարձ </v>
      </c>
      <c r="AT264" s="586" t="s">
        <v>2936</v>
      </c>
    </row>
    <row r="265" spans="2:46" s="591" customFormat="1" ht="13.5">
      <c r="B265" s="816">
        <v>1</v>
      </c>
      <c r="C265" s="795" t="s">
        <v>2541</v>
      </c>
      <c r="D265" s="817" t="s">
        <v>1961</v>
      </c>
      <c r="E265" s="818">
        <v>1987</v>
      </c>
      <c r="F265" s="819" t="s">
        <v>217</v>
      </c>
      <c r="G265" s="820">
        <v>1</v>
      </c>
      <c r="H265" s="820">
        <v>2</v>
      </c>
      <c r="I265" s="821">
        <f>IF(G265&lt;1,0,IF(M265="Բ-1",IF(H265=0,6.94,IF(H265=1,7.17,IF(H265=2,7.41,IF(H265=3,7.66,IF(OR(H265=5,H265=4),7.92,IF(OR(H265=6,H265=7),8.18,IF(OR(H265=8,H265=9),8.46,IF(OR(H265=10,H265=11,H265=12),8.74,IF(OR(H265=13,H265=14,H265=15),9.03,IF(OR(H265=16,H265=17,H265=18),9.33,9.65)))))))))),IF(M265="Բ-2", IF(H265=0,5.71,IF(H265=1,5.89,IF(H265=2,6.09,IF(H265=3,6.29,IF(OR(H265=5,H265=4),6.5,IF(OR(H265=6,H265=7),6.72,IF(OR(H265=8,H265=9),6.94,IF(OR(H265=10,H265=11,H265=12),7.17,IF(OR(H265=13,H265=14,H265=15),7.41,IF(OR(H265=16,H265=17,H265=18),7.65,7.91)))))))))), IF(M265="Գ-1", IF(H265=0,4.7,IF(H265=1,4.86,IF(H265=2,5.01,IF(H265=3,5.18,IF(OR(H265=5,H265=4),5.35,IF(OR(H265=6,H265=7),5.52,IF(OR(H265=8,H265=9),5.71,IF(OR(H265=10,H265=11,H265=12),5.89,IF(OR(H265=13,H265=14,H265=15),6.09,IF(OR(H265=16,H265=17,H265=18),6.29,6.49)))))))))), IF(M265="Գ-2", IF(H265=0,3.88,IF(H265=1,4.01,IF(H265=2,4.14,IF(H265=3,4.27,IF(OR(H265=5,H265=4),4.41,IF(OR(H265=6,H265=7),4.55,IF(OR(H265=8,H265=9),4.7,IF(OR(H265=10,H265=11,H265=12),4.85,IF(OR(H265=13,H265=14,H265=15),5.01,IF(OR(H265=16,H265=17,H265=18),5.17,5.34)))))))))), IF(M265="Գ-3", IF(H265=0,3.21,IF(H265=1,3.31,IF(H265=2,3.42,IF(H265=3,3.53,IF(OR(H265=5,H265=4),3.64,IF(OR(H265=6,H265=7),3.76,IF(OR(H265=8,H265=9),3.88,IF(OR(H265=10,H265=11,H265=12),4.01,IF(OR(H265=13,H265=14,H265=15),4.13,IF(OR(H265=16,H265=17,H265=18),4.27,4.4)))))))))), IF(M265="Ա-1", IF(H265=0,2.66,IF(H265=1,2.75,IF(H265=2,2.83,IF(H265=3,2.92,IF(OR(H265=5,H265=4),3.02,IF(OR(H265=6,H265=7),3.11,IF(OR(H265=8,H265=9),3.21,IF(OR(H265=10,H265=11,H265=12),3.31,IF(OR(H265=13,H265=14,H265=15),3.42,IF(OR(H265=16,H265=17,H265=18),3.53,3.64)))))))))), IF(M265="Ա-2", IF(H265=0,2.28,IF(H265=1,2.35,IF(H265=2,2.43,IF(H265=3,2.5,IF(OR(H265=5,H265=4),2.58,IF(OR(H265=6,H265=7),2.66,IF(OR(H265=8,H265=9),2.75,IF(OR(H265=10,H265=11,H265=12),2.83,IF(OR(H265=13,H265=14,H265=15),2.92,IF(OR(H265=16,H265=17,H265=18),3.01,3.11)))))))))),IF(M265="Ա-3", IF(H265=0,1.96,IF(H265=1,2.02,IF(H265=2,2.08,IF(H265=3,2.15,IF(OR(H265=5,H265=4),2.21,IF(OR(H265=6,H265=7),2.28,IF(OR(H265=8,H265=9),2.35,IF(OR(H265=10,H265=11,H265=12),2.42,IF(OR(H265=13,H265=14,H265=15),2.5,IF(OR(H265=16,H265=17,H265=18),2.58,2.66)))))))))), IF(M265="Կ-1", IF(H265=0,1.68,IF(H265=1,1.73,IF(H265=2,1.79,IF(H265=3,1.84,IF(OR(H265=5,H265=4),1.9,IF(OR(H265=6,H265=7),1.96,IF(OR(H265=8,H265=9),2.02,IF(OR(H265=10,H265=11,H265=12),2.08,IF(OR(H265=13,H265=14,H265=15),2.14,IF(OR(H265=16,H265=17,H265=18),2.21,2.28)))))))))), IF(M265="Կ-2", IF(H265=0,1.45,IF(H265=1,1.49,IF(H265=2,1.54,IF(H265=3,1.59,IF(OR(H265=5,H265=4),1.63,IF(OR(H265=6,H265=7),1.68,IF(OR(H265=8,H265=9),1.73,IF(OR(H265=10,H265=11,H265=12),1.79,IF(OR(H265=13,H265=14,H265=15),1.84,IF(OR(H265=16,H265=17,H265=18),1.9,1.95)))))))))),IF(M265="Կ-3", IF(H265=0,1.25,IF(H265=1,1.29,IF(H265=2,1.33,IF(H265=3,1.37,IF(OR(H265=5,H265=4),1.41,IF(OR(H265=6,H265=7),1.45,IF(OR(H265=8,H265=9),1.49,IF(OR(H265=10,H265=11,H265=12),1.54,IF(OR(H265=13,H265=14,H265=15),1.58,IF(OR(H265=16,H265=17,H265=18),1.63,1.68)))))))))), "Error"))))))))))))</f>
        <v>5.01</v>
      </c>
      <c r="J265" s="799">
        <v>83200</v>
      </c>
      <c r="K265" s="799"/>
      <c r="L265" s="799"/>
      <c r="M265" s="822" t="s">
        <v>82</v>
      </c>
      <c r="N265" s="799">
        <f>J265*I265</f>
        <v>416832</v>
      </c>
      <c r="O265" s="823">
        <f t="shared" ref="O265:O285" si="207">I265*J265+K265+L265</f>
        <v>416832</v>
      </c>
      <c r="P265" s="823">
        <f>+O265*13</f>
        <v>5418816</v>
      </c>
      <c r="Q265" s="592">
        <f t="shared" ref="Q265:Q285" si="208">+G265</f>
        <v>1</v>
      </c>
      <c r="R265" s="592">
        <f t="shared" ref="R265:R292" si="209">+H265+1</f>
        <v>3</v>
      </c>
      <c r="S265" s="588">
        <f t="shared" ref="S265:S294" si="210">IF(Q265&lt;1,0,IF(W265="Բ-1",IF(R265=0,6.94,IF(R265=1,7.17,IF(R265=2,7.41,IF(R265=3,7.66,IF(OR(R265=5,R265=4),7.92,IF(OR(R265=6,R265=7),8.18,IF(OR(R265=8,R265=9),8.46,IF(OR(R265=10,R265=11,R265=12),8.74,IF(OR(R265=13,R265=14,R265=15),9.03,IF(OR(R265=16,R265=17,R265=18),9.33,9.65)))))))))),IF(W265="Բ-2", IF(R265=0,5.71,IF(R265=1,5.89,IF(R265=2,6.09,IF(R265=3,6.29,IF(OR(R265=5,R265=4),6.5,IF(OR(R265=6,R265=7),6.72,IF(OR(R265=8,R265=9),6.94,IF(OR(R265=10,R265=11,R265=12),7.17,IF(OR(R265=13,R265=14,R265=15),7.41,IF(OR(R265=16,R265=17,R265=18),7.65,7.91)))))))))), IF(W265="Գ-1", IF(R265=0,4.7,IF(R265=1,4.86,IF(R265=2,5.01,IF(R265=3,5.18,IF(OR(R265=5,R265=4),5.35,IF(OR(R265=6,R265=7),5.52,IF(OR(R265=8,R265=9),5.71,IF(OR(R265=10,R265=11,R265=12),5.89,IF(OR(R265=13,R265=14,R265=15),6.09,IF(OR(R265=16,R265=17,R265=18),6.29,6.49)))))))))), IF(W265="Գ-2", IF(R265=0,3.88,IF(R265=1,4.01,IF(R265=2,4.14,IF(R265=3,4.27,IF(OR(R265=5,R265=4),4.41,IF(OR(R265=6,R265=7),4.55,IF(OR(R265=8,R265=9),4.7,IF(OR(R265=10,R265=11,R265=12),4.85,IF(OR(R265=13,R265=14,R265=15),5.01,IF(OR(R265=16,R265=17,R265=18),5.17,5.34)))))))))), IF(W265="Գ-3", IF(R265=0,3.21,IF(R265=1,3.31,IF(R265=2,3.42,IF(R265=3,3.53,IF(OR(R265=5,R265=4),3.64,IF(OR(R265=6,R265=7),3.76,IF(OR(R265=8,R265=9),3.88,IF(OR(R265=10,R265=11,R265=12),4.01,IF(OR(R265=13,R265=14,R265=15),4.13,IF(OR(R265=16,R265=17,R265=18),4.27,4.4)))))))))), IF(W265="Ա-1", IF(R265=0,2.66,IF(R265=1,2.75,IF(R265=2,2.83,IF(R265=3,2.92,IF(OR(R265=5,R265=4),3.02,IF(OR(R265=6,R265=7),3.11,IF(OR(R265=8,R265=9),3.21,IF(OR(R265=10,R265=11,R265=12),3.31,IF(OR(R265=13,R265=14,R265=15),3.42,IF(OR(R265=16,R265=17,R265=18),3.53,3.64)))))))))), IF(W265="Ա-2", IF(R265=0,2.28,IF(R265=1,2.35,IF(R265=2,2.43,IF(R265=3,2.5,IF(OR(R265=5,R265=4),2.58,IF(OR(R265=6,R265=7),2.66,IF(OR(R265=8,R265=9),2.75,IF(OR(R265=10,R265=11,R265=12),2.83,IF(OR(R265=13,R265=14,R265=15),2.92,IF(OR(R265=16,R265=17,R265=18),3.01,3.11)))))))))),IF(W265="Ա-3", IF(R265=0,1.96,IF(R265=1,2.02,IF(R265=2,2.08,IF(R265=3,2.15,IF(OR(R265=5,R265=4),2.21,IF(OR(R265=6,R265=7),2.28,IF(OR(R265=8,R265=9),2.35,IF(OR(R265=10,R265=11,R265=12),2.42,IF(OR(R265=13,R265=14,R265=15),2.5,IF(OR(R265=16,R265=17,R265=18),2.58,2.66)))))))))), IF(W265="Կ-1", IF(R265=0,1.68,IF(R265=1,1.73,IF(R265=2,1.79,IF(R265=3,1.84,IF(OR(R265=5,R265=4),1.9,IF(OR(R265=6,R265=7),1.96,IF(OR(R265=8,R265=9),2.02,IF(OR(R265=10,R265=11,R265=12),2.08,IF(OR(R265=13,R265=14,R265=15),2.14,IF(OR(R265=16,R265=17,R265=18),2.21,2.28)))))))))), IF(W265="Կ-2", IF(R265=0,1.45,IF(R265=1,1.49,IF(R265=2,1.54,IF(R265=3,1.59,IF(OR(R265=5,R265=4),1.63,IF(OR(R265=6,R265=7),1.68,IF(OR(R265=8,R265=9),1.73,IF(OR(R265=10,R265=11,R265=12),1.79,IF(OR(R265=13,R265=14,R265=15),1.84,IF(OR(R265=16,R265=17,R265=18),1.9,1.95)))))))))),IF(W265="Կ-3", IF(R265=0,1.25,IF(R265=1,1.29,IF(R265=2,1.33,IF(R265=3,1.37,IF(OR(R265=5,R265=4),1.41,IF(OR(R265=6,R265=7),1.45,IF(OR(R265=8,R265=9),1.49,IF(OR(R265=10,R265=11,R265=12),1.54,IF(OR(R265=13,R265=14,R265=15),1.58,IF(OR(R265=16,R265=17,R265=18),1.63,1.68)))))))))), "Error"))))))))))))</f>
        <v>5.18</v>
      </c>
      <c r="T265" s="456">
        <v>83200</v>
      </c>
      <c r="U265" s="456"/>
      <c r="V265" s="456"/>
      <c r="W265" s="589" t="str">
        <f t="shared" ref="W265:W294" si="211">+M265</f>
        <v>Գ-1</v>
      </c>
      <c r="X265" s="456">
        <f t="shared" ref="X265:X307" si="212">T265*S265</f>
        <v>430976</v>
      </c>
      <c r="Y265" s="590">
        <f t="shared" ref="Y265:Y307" si="213">+U265+V265+X265</f>
        <v>430976</v>
      </c>
      <c r="Z265" s="590">
        <f>+Y265*13</f>
        <v>5602688</v>
      </c>
      <c r="AA265" s="592">
        <f t="shared" ref="AA265:AA294" si="214">+Q265</f>
        <v>1</v>
      </c>
      <c r="AB265" s="592">
        <f t="shared" ref="AB265:AB294" si="215">+R265+1</f>
        <v>4</v>
      </c>
      <c r="AC265" s="588">
        <f t="shared" ref="AC265:AC294" si="216">IF(AA265&lt;1,0,IF(AG265="Բ-1",IF(AB265=0,6.94,IF(AB265=1,7.17,IF(AB265=2,7.41,IF(AB265=3,7.66,IF(OR(AB265=5,AB265=4),7.92,IF(OR(AB265=6,AB265=7),8.18,IF(OR(AB265=8,AB265=9),8.46,IF(OR(AB265=10,AB265=11,AB265=12),8.74,IF(OR(AB265=13,AB265=14,AB265=15),9.03,IF(OR(AB265=16,AB265=17,AB265=18),9.33,9.65)))))))))),IF(AG265="Բ-2", IF(AB265=0,5.71,IF(AB265=1,5.89,IF(AB265=2,6.09,IF(AB265=3,6.29,IF(OR(AB265=5,AB265=4),6.5,IF(OR(AB265=6,AB265=7),6.72,IF(OR(AB265=8,AB265=9),6.94,IF(OR(AB265=10,AB265=11,AB265=12),7.17,IF(OR(AB265=13,AB265=14,AB265=15),7.41,IF(OR(AB265=16,AB265=17,AB265=18),7.65,7.91)))))))))), IF(AG265="Գ-1", IF(AB265=0,4.7,IF(AB265=1,4.86,IF(AB265=2,5.01,IF(AB265=3,5.18,IF(OR(AB265=5,AB265=4),5.35,IF(OR(AB265=6,AB265=7),5.52,IF(OR(AB265=8,AB265=9),5.71,IF(OR(AB265=10,AB265=11,AB265=12),5.89,IF(OR(AB265=13,AB265=14,AB265=15),6.09,IF(OR(AB265=16,AB265=17,AB265=18),6.29,6.49)))))))))), IF(AG265="Գ-2", IF(AB265=0,3.88,IF(AB265=1,4.01,IF(AB265=2,4.14,IF(AB265=3,4.27,IF(OR(AB265=5,AB265=4),4.41,IF(OR(AB265=6,AB265=7),4.55,IF(OR(AB265=8,AB265=9),4.7,IF(OR(AB265=10,AB265=11,AB265=12),4.85,IF(OR(AB265=13,AB265=14,AB265=15),5.01,IF(OR(AB265=16,AB265=17,AB265=18),5.17,5.34)))))))))), IF(AG265="Գ-3", IF(AB265=0,3.21,IF(AB265=1,3.31,IF(AB265=2,3.42,IF(AB265=3,3.53,IF(OR(AB265=5,AB265=4),3.64,IF(OR(AB265=6,AB265=7),3.76,IF(OR(AB265=8,AB265=9),3.88,IF(OR(AB265=10,AB265=11,AB265=12),4.01,IF(OR(AB265=13,AB265=14,AB265=15),4.13,IF(OR(AB265=16,AB265=17,AB265=18),4.27,4.4)))))))))), IF(AG265="Ա-1", IF(AB265=0,2.66,IF(AB265=1,2.75,IF(AB265=2,2.83,IF(AB265=3,2.92,IF(OR(AB265=5,AB265=4),3.02,IF(OR(AB265=6,AB265=7),3.11,IF(OR(AB265=8,AB265=9),3.21,IF(OR(AB265=10,AB265=11,AB265=12),3.31,IF(OR(AB265=13,AB265=14,AB265=15),3.42,IF(OR(AB265=16,AB265=17,AB265=18),3.53,3.64)))))))))), IF(AG265="Ա-2", IF(AB265=0,2.28,IF(AB265=1,2.35,IF(AB265=2,2.43,IF(AB265=3,2.5,IF(OR(AB265=5,AB265=4),2.58,IF(OR(AB265=6,AB265=7),2.66,IF(OR(AB265=8,AB265=9),2.75,IF(OR(AB265=10,AB265=11,AB265=12),2.83,IF(OR(AB265=13,AB265=14,AB265=15),2.92,IF(OR(AB265=16,AB265=17,AB265=18),3.01,3.11)))))))))),IF(AG265="Ա-3", IF(AB265=0,1.96,IF(AB265=1,2.02,IF(AB265=2,2.08,IF(AB265=3,2.15,IF(OR(AB265=5,AB265=4),2.21,IF(OR(AB265=6,AB265=7),2.28,IF(OR(AB265=8,AB265=9),2.35,IF(OR(AB265=10,AB265=11,AB265=12),2.42,IF(OR(AB265=13,AB265=14,AB265=15),2.5,IF(OR(AB265=16,AB265=17,AB265=18),2.58,2.66)))))))))), IF(AG265="Կ-1", IF(AB265=0,1.68,IF(AB265=1,1.73,IF(AB265=2,1.79,IF(AB265=3,1.84,IF(OR(AB265=5,AB265=4),1.9,IF(OR(AB265=6,AB265=7),1.96,IF(OR(AB265=8,AB265=9),2.02,IF(OR(AB265=10,AB265=11,AB265=12),2.08,IF(OR(AB265=13,AB265=14,AB265=15),2.14,IF(OR(AB265=16,AB265=17,AB265=18),2.21,2.28)))))))))), IF(AG265="Կ-2", IF(AB265=0,1.45,IF(AB265=1,1.49,IF(AB265=2,1.54,IF(AB265=3,1.59,IF(OR(AB265=5,AB265=4),1.63,IF(OR(AB265=6,AB265=7),1.68,IF(OR(AB265=8,AB265=9),1.73,IF(OR(AB265=10,AB265=11,AB265=12),1.79,IF(OR(AB265=13,AB265=14,AB265=15),1.84,IF(OR(AB265=16,AB265=17,AB265=18),1.9,1.95)))))))))),IF(AG265="Կ-3", IF(AB265=0,1.25,IF(AB265=1,1.29,IF(AB265=2,1.33,IF(AB265=3,1.37,IF(OR(AB265=5,AB265=4),1.41,IF(OR(AB265=6,AB265=7),1.45,IF(OR(AB265=8,AB265=9),1.49,IF(OR(AB265=10,AB265=11,AB265=12),1.54,IF(OR(AB265=13,AB265=14,AB265=15),1.58,IF(OR(AB265=16,AB265=17,AB265=18),1.63,1.68)))))))))), "Error"))))))))))))</f>
        <v>5.35</v>
      </c>
      <c r="AD265" s="456">
        <v>83200</v>
      </c>
      <c r="AE265" s="456"/>
      <c r="AF265" s="456"/>
      <c r="AG265" s="589" t="str">
        <f t="shared" ref="AG265:AG294" si="217">+W265</f>
        <v>Գ-1</v>
      </c>
      <c r="AH265" s="456">
        <f t="shared" ref="AH265:AH307" si="218">AD265*AC265</f>
        <v>445119.99999999994</v>
      </c>
      <c r="AI265" s="590">
        <f t="shared" ref="AI265:AI307" si="219">AH265+AE265+AF265</f>
        <v>445119.99999999994</v>
      </c>
      <c r="AJ265" s="590">
        <f>+AI265*13</f>
        <v>5786559.9999999991</v>
      </c>
      <c r="AK265" s="592">
        <f t="shared" ref="AK265:AK294" si="220">+AA265</f>
        <v>1</v>
      </c>
      <c r="AL265" s="592">
        <f t="shared" ref="AL265:AL294" si="221">+AB265+1</f>
        <v>5</v>
      </c>
      <c r="AM265" s="588">
        <f t="shared" ref="AM265:AM294" si="222">IF(AK265&lt;1,0,IF(AQ265="Բ-1",IF(AL265=0,6.94,IF(AL265=1,7.17,IF(AL265=2,7.41,IF(AL265=3,7.66,IF(OR(AL265=5,AL265=4),7.92,IF(OR(AL265=6,AL265=7),8.18,IF(OR(AL265=8,AL265=9),8.46,IF(OR(AL265=10,AL265=11,AL265=12),8.74,IF(OR(AL265=13,AL265=14,AL265=15),9.03,IF(OR(AL265=16,AL265=17,AL265=18),9.33,9.65)))))))))),IF(AQ265="Բ-2", IF(AL265=0,5.71,IF(AL265=1,5.89,IF(AL265=2,6.09,IF(AL265=3,6.29,IF(OR(AL265=5,AL265=4),6.5,IF(OR(AL265=6,AL265=7),6.72,IF(OR(AL265=8,AL265=9),6.94,IF(OR(AL265=10,AL265=11,AL265=12),7.17,IF(OR(AL265=13,AL265=14,AL265=15),7.41,IF(OR(AL265=16,AL265=17,AL265=18),7.65,7.91)))))))))), IF(AQ265="Գ-1", IF(AL265=0,4.7,IF(AL265=1,4.86,IF(AL265=2,5.01,IF(AL265=3,5.18,IF(OR(AL265=5,AL265=4),5.35,IF(OR(AL265=6,AL265=7),5.52,IF(OR(AL265=8,AL265=9),5.71,IF(OR(AL265=10,AL265=11,AL265=12),5.89,IF(OR(AL265=13,AL265=14,AL265=15),6.09,IF(OR(AL265=16,AL265=17,AL265=18),6.29,6.49)))))))))), IF(AQ265="Գ-2", IF(AL265=0,3.88,IF(AL265=1,4.01,IF(AL265=2,4.14,IF(AL265=3,4.27,IF(OR(AL265=5,AL265=4),4.41,IF(OR(AL265=6,AL265=7),4.55,IF(OR(AL265=8,AL265=9),4.7,IF(OR(AL265=10,AL265=11,AL265=12),4.85,IF(OR(AL265=13,AL265=14,AL265=15),5.01,IF(OR(AL265=16,AL265=17,AL265=18),5.17,5.34)))))))))), IF(AQ265="Գ-3", IF(AL265=0,3.21,IF(AL265=1,3.31,IF(AL265=2,3.42,IF(AL265=3,3.53,IF(OR(AL265=5,AL265=4),3.64,IF(OR(AL265=6,AL265=7),3.76,IF(OR(AL265=8,AL265=9),3.88,IF(OR(AL265=10,AL265=11,AL265=12),4.01,IF(OR(AL265=13,AL265=14,AL265=15),4.13,IF(OR(AL265=16,AL265=17,AL265=18),4.27,4.4)))))))))), IF(AQ265="Ա-1", IF(AL265=0,2.66,IF(AL265=1,2.75,IF(AL265=2,2.83,IF(AL265=3,2.92,IF(OR(AL265=5,AL265=4),3.02,IF(OR(AL265=6,AL265=7),3.11,IF(OR(AL265=8,AL265=9),3.21,IF(OR(AL265=10,AL265=11,AL265=12),3.31,IF(OR(AL265=13,AL265=14,AL265=15),3.42,IF(OR(AL265=16,AL265=17,AL265=18),3.53,3.64)))))))))), IF(AQ265="Ա-2", IF(AL265=0,2.28,IF(AL265=1,2.35,IF(AL265=2,2.43,IF(AL265=3,2.5,IF(OR(AL265=5,AL265=4),2.58,IF(OR(AL265=6,AL265=7),2.66,IF(OR(AL265=8,AL265=9),2.75,IF(OR(AL265=10,AL265=11,AL265=12),2.83,IF(OR(AL265=13,AL265=14,AL265=15),2.92,IF(OR(AL265=16,AL265=17,AL265=18),3.01,3.11)))))))))),IF(AQ265="Ա-3", IF(AL265=0,1.96,IF(AL265=1,2.02,IF(AL265=2,2.08,IF(AL265=3,2.15,IF(OR(AL265=5,AL265=4),2.21,IF(OR(AL265=6,AL265=7),2.28,IF(OR(AL265=8,AL265=9),2.35,IF(OR(AL265=10,AL265=11,AL265=12),2.42,IF(OR(AL265=13,AL265=14,AL265=15),2.5,IF(OR(AL265=16,AL265=17,AL265=18),2.58,2.66)))))))))), IF(AQ265="Կ-1", IF(AL265=0,1.68,IF(AL265=1,1.73,IF(AL265=2,1.79,IF(AL265=3,1.84,IF(OR(AL265=5,AL265=4),1.9,IF(OR(AL265=6,AL265=7),1.96,IF(OR(AL265=8,AL265=9),2.02,IF(OR(AL265=10,AL265=11,AL265=12),2.08,IF(OR(AL265=13,AL265=14,AL265=15),2.14,IF(OR(AL265=16,AL265=17,AL265=18),2.21,2.28)))))))))), IF(AQ265="Կ-2", IF(AL265=0,1.45,IF(AL265=1,1.49,IF(AL265=2,1.54,IF(AL265=3,1.59,IF(OR(AL265=5,AL265=4),1.63,IF(OR(AL265=6,AL265=7),1.68,IF(OR(AL265=8,AL265=9),1.73,IF(OR(AL265=10,AL265=11,AL265=12),1.79,IF(OR(AL265=13,AL265=14,AL265=15),1.84,IF(OR(AL265=16,AL265=17,AL265=18),1.9,1.95)))))))))),IF(AQ265="Կ-3", IF(AL265=0,1.25,IF(AL265=1,1.29,IF(AL265=2,1.33,IF(AL265=3,1.37,IF(OR(AL265=5,AL265=4),1.41,IF(OR(AL265=6,AL265=7),1.45,IF(OR(AL265=8,AL265=9),1.49,IF(OR(AL265=10,AL265=11,AL265=12),1.54,IF(OR(AL265=13,AL265=14,AL265=15),1.58,IF(OR(AL265=16,AL265=17,AL265=18),1.63,1.68)))))))))), "Error"))))))))))))</f>
        <v>5.35</v>
      </c>
      <c r="AN265" s="456">
        <v>83200</v>
      </c>
      <c r="AO265" s="456"/>
      <c r="AP265" s="456"/>
      <c r="AQ265" s="589" t="str">
        <f t="shared" ref="AQ265:AQ294" si="223">+AG265</f>
        <v>Գ-1</v>
      </c>
      <c r="AR265" s="456">
        <f t="shared" ref="AR265:AR307" si="224">AN265*AM265</f>
        <v>445119.99999999994</v>
      </c>
      <c r="AS265" s="590">
        <f t="shared" ref="AS265:AS307" si="225">AR265+AO265+AP265</f>
        <v>445119.99999999994</v>
      </c>
      <c r="AT265" s="590">
        <f>+AS265*13</f>
        <v>5786559.9999999991</v>
      </c>
    </row>
    <row r="266" spans="2:46" s="587" customFormat="1" ht="13.5">
      <c r="B266" s="816">
        <v>2</v>
      </c>
      <c r="C266" s="795" t="s">
        <v>907</v>
      </c>
      <c r="D266" s="794" t="s">
        <v>1960</v>
      </c>
      <c r="E266" s="796">
        <v>1973</v>
      </c>
      <c r="F266" s="795" t="s">
        <v>218</v>
      </c>
      <c r="G266" s="820">
        <v>1</v>
      </c>
      <c r="H266" s="820">
        <v>26</v>
      </c>
      <c r="I266" s="821">
        <f>IF(G266&lt;1,0,IF(M266="Բ-1",IF(H266=0,6.94,IF(H266=1,7.17,IF(H266=2,7.41,IF(H266=3,7.66,IF(OR(H266=5,H266=4),7.92,IF(OR(H266=6,H266=7),8.18,IF(OR(H266=8,H266=9),8.46,IF(OR(H266=10,H266=11,H266=12),8.74,IF(OR(H266=13,H266=14,H266=15),9.03,IF(OR(H266=16,H266=17,H266=18),9.33,9.65)))))))))),IF(M266="Բ-2", IF(H266=0,5.71,IF(H266=1,5.89,IF(H266=2,6.09,IF(H266=3,6.29,IF(OR(H266=5,H266=4),6.5,IF(OR(H266=6,H266=7),6.72,IF(OR(H266=8,H266=9),6.94,IF(OR(H266=10,H266=11,H266=12),7.17,IF(OR(H266=13,H266=14,H266=15),7.41,IF(OR(H266=16,H266=17,H266=18),7.65,7.91)))))))))), IF(M266="Գ-1", IF(H266=0,4.7,IF(H266=1,4.86,IF(H266=2,5.01,IF(H266=3,5.18,IF(OR(H266=5,H266=4),5.35,IF(OR(H266=6,H266=7),5.52,IF(OR(H266=8,H266=9),5.71,IF(OR(H266=10,H266=11,H266=12),5.89,IF(OR(H266=13,H266=14,H266=15),6.09,IF(OR(H266=16,H266=17,H266=18),6.29,6.49)))))))))), IF(M266="Գ-2", IF(H266=0,3.88,IF(H266=1,4.01,IF(H266=2,4.14,IF(H266=3,4.27,IF(OR(H266=5,H266=4),4.41,IF(OR(H266=6,H266=7),4.55,IF(OR(H266=8,H266=9),4.7,IF(OR(H266=10,H266=11,H266=12),4.85,IF(OR(H266=13,H266=14,H266=15),5.01,IF(OR(H266=16,H266=17,H266=18),5.17,5.34)))))))))), IF(M266="Գ-3", IF(H266=0,3.21,IF(H266=1,3.31,IF(H266=2,3.42,IF(H266=3,3.53,IF(OR(H266=5,H266=4),3.64,IF(OR(H266=6,H266=7),3.76,IF(OR(H266=8,H266=9),3.88,IF(OR(H266=10,H266=11,H266=12),4.01,IF(OR(H266=13,H266=14,H266=15),4.13,IF(OR(H266=16,H266=17,H266=18),4.27,4.4)))))))))), IF(M266="Ա-1", IF(H266=0,2.66,IF(H266=1,2.75,IF(H266=2,2.83,IF(H266=3,2.92,IF(OR(H266=5,H266=4),3.02,IF(OR(H266=6,H266=7),3.11,IF(OR(H266=8,H266=9),3.21,IF(OR(H266=10,H266=11,H266=12),3.31,IF(OR(H266=13,H266=14,H266=15),3.42,IF(OR(H266=16,H266=17,H266=18),3.53,3.64)))))))))), IF(M266="Ա-2", IF(H266=0,2.28,IF(H266=1,2.35,IF(H266=2,2.43,IF(H266=3,2.5,IF(OR(H266=5,H266=4),2.58,IF(OR(H266=6,H266=7),2.66,IF(OR(H266=8,H266=9),2.75,IF(OR(H266=10,H266=11,H266=12),2.83,IF(OR(H266=13,H266=14,H266=15),2.92,IF(OR(H266=16,H266=17,H266=18),3.01,3.11)))))))))),IF(M266="Ա-3", IF(H266=0,1.96,IF(H266=1,2.02,IF(H266=2,2.08,IF(H266=3,2.15,IF(OR(H266=5,H266=4),2.21,IF(OR(H266=6,H266=7),2.28,IF(OR(H266=8,H266=9),2.35,IF(OR(H266=10,H266=11,H266=12),2.42,IF(OR(H266=13,H266=14,H266=15),2.5,IF(OR(H266=16,H266=17,H266=18),2.58,2.66)))))))))), IF(M266="Կ-1", IF(H266=0,1.68,IF(H266=1,1.73,IF(H266=2,1.79,IF(H266=3,1.84,IF(OR(H266=5,H266=4),1.9,IF(OR(H266=6,H266=7),1.96,IF(OR(H266=8,H266=9),2.02,IF(OR(H266=10,H266=11,H266=12),2.08,IF(OR(H266=13,H266=14,H266=15),2.14,IF(OR(H266=16,H266=17,H266=18),2.21,2.28)))))))))), IF(M266="Կ-2", IF(H266=0,1.45,IF(H266=1,1.49,IF(H266=2,1.54,IF(H266=3,1.59,IF(OR(H266=5,H266=4),1.63,IF(OR(H266=6,H266=7),1.68,IF(OR(H266=8,H266=9),1.73,IF(OR(H266=10,H266=11,H266=12),1.79,IF(OR(H266=13,H266=14,H266=15),1.84,IF(OR(H266=16,H266=17,H266=18),1.9,1.95)))))))))),IF(M266="Կ-3", IF(H266=0,1.25,IF(H266=1,1.29,IF(H266=2,1.33,IF(H266=3,1.37,IF(OR(H266=5,H266=4),1.41,IF(OR(H266=6,H266=7),1.45,IF(OR(H266=8,H266=9),1.49,IF(OR(H266=10,H266=11,H266=12),1.54,IF(OR(H266=13,H266=14,H266=15),1.58,IF(OR(H266=16,H266=17,H266=18),1.63,1.68)))))))))), "Error"))))))))))))</f>
        <v>5.34</v>
      </c>
      <c r="J266" s="799">
        <v>83200</v>
      </c>
      <c r="K266" s="799"/>
      <c r="L266" s="799"/>
      <c r="M266" s="822" t="s">
        <v>83</v>
      </c>
      <c r="N266" s="799">
        <f>J266*I266</f>
        <v>444288</v>
      </c>
      <c r="O266" s="823">
        <f t="shared" si="207"/>
        <v>444288</v>
      </c>
      <c r="P266" s="823">
        <f>+O266*13</f>
        <v>5775744</v>
      </c>
      <c r="Q266" s="592">
        <f t="shared" si="208"/>
        <v>1</v>
      </c>
      <c r="R266" s="592">
        <f t="shared" si="209"/>
        <v>27</v>
      </c>
      <c r="S266" s="588">
        <f t="shared" si="210"/>
        <v>5.34</v>
      </c>
      <c r="T266" s="456">
        <v>83200</v>
      </c>
      <c r="U266" s="456"/>
      <c r="V266" s="456"/>
      <c r="W266" s="589" t="str">
        <f t="shared" si="211"/>
        <v>Գ-2</v>
      </c>
      <c r="X266" s="456">
        <f t="shared" si="212"/>
        <v>444288</v>
      </c>
      <c r="Y266" s="590">
        <f t="shared" si="213"/>
        <v>444288</v>
      </c>
      <c r="Z266" s="590">
        <f>+Y266*13</f>
        <v>5775744</v>
      </c>
      <c r="AA266" s="592">
        <f t="shared" si="214"/>
        <v>1</v>
      </c>
      <c r="AB266" s="592">
        <f t="shared" si="215"/>
        <v>28</v>
      </c>
      <c r="AC266" s="588">
        <f t="shared" si="216"/>
        <v>5.34</v>
      </c>
      <c r="AD266" s="456">
        <v>83200</v>
      </c>
      <c r="AE266" s="456"/>
      <c r="AF266" s="456"/>
      <c r="AG266" s="589" t="str">
        <f t="shared" si="217"/>
        <v>Գ-2</v>
      </c>
      <c r="AH266" s="456">
        <f t="shared" si="218"/>
        <v>444288</v>
      </c>
      <c r="AI266" s="590">
        <f t="shared" si="219"/>
        <v>444288</v>
      </c>
      <c r="AJ266" s="590">
        <f>+AI266*13</f>
        <v>5775744</v>
      </c>
      <c r="AK266" s="592">
        <f t="shared" si="220"/>
        <v>1</v>
      </c>
      <c r="AL266" s="592">
        <f t="shared" si="221"/>
        <v>29</v>
      </c>
      <c r="AM266" s="588">
        <f t="shared" si="222"/>
        <v>5.34</v>
      </c>
      <c r="AN266" s="456">
        <v>83200</v>
      </c>
      <c r="AO266" s="456"/>
      <c r="AP266" s="456"/>
      <c r="AQ266" s="589" t="str">
        <f t="shared" si="223"/>
        <v>Գ-2</v>
      </c>
      <c r="AR266" s="456">
        <f t="shared" si="224"/>
        <v>444288</v>
      </c>
      <c r="AS266" s="590">
        <f t="shared" si="225"/>
        <v>444288</v>
      </c>
      <c r="AT266" s="590">
        <f>+AS266*13</f>
        <v>5775744</v>
      </c>
    </row>
    <row r="267" spans="2:46" s="587" customFormat="1" ht="40.5">
      <c r="B267" s="816">
        <v>3</v>
      </c>
      <c r="C267" s="795" t="s">
        <v>1450</v>
      </c>
      <c r="D267" s="824" t="s">
        <v>1961</v>
      </c>
      <c r="E267" s="825">
        <v>1992</v>
      </c>
      <c r="F267" s="826" t="s">
        <v>988</v>
      </c>
      <c r="G267" s="820">
        <v>1</v>
      </c>
      <c r="H267" s="820">
        <v>2</v>
      </c>
      <c r="I267" s="821">
        <f>IF(G267&lt;1,0,IF(M267="Բ-1",IF(H267=0,6.94,IF(H267=1,7.17,IF(H267=2,7.41,IF(H267=3,7.66,IF(OR(H267=5,H267=4),7.92,IF(OR(H267=6,H267=7),8.18,IF(OR(H267=8,H267=9),8.46,IF(OR(H267=10,H267=11,H267=12),8.74,IF(OR(H267=13,H267=14,H267=15),9.03,IF(OR(H267=16,H267=17,H267=18),9.33,9.65)))))))))),IF(M267="Բ-2", IF(H267=0,5.71,IF(H267=1,5.89,IF(H267=2,6.09,IF(H267=3,6.29,IF(OR(H267=5,H267=4),6.5,IF(OR(H267=6,H267=7),6.72,IF(OR(H267=8,H267=9),6.94,IF(OR(H267=10,H267=11,H267=12),7.17,IF(OR(H267=13,H267=14,H267=15),7.41,IF(OR(H267=16,H267=17,H267=18),7.65,7.91)))))))))), IF(M267="Գ-1", IF(H267=0,4.7,IF(H267=1,4.86,IF(H267=2,5.01,IF(H267=3,5.18,IF(OR(H267=5,H267=4),5.35,IF(OR(H267=6,H267=7),5.52,IF(OR(H267=8,H267=9),5.71,IF(OR(H267=10,H267=11,H267=12),5.89,IF(OR(H267=13,H267=14,H267=15),6.09,IF(OR(H267=16,H267=17,H267=18),6.29,6.49)))))))))), IF(M267="Գ-2", IF(H267=0,3.88,IF(H267=1,4.01,IF(H267=2,4.14,IF(H267=3,4.27,IF(OR(H267=5,H267=4),4.41,IF(OR(H267=6,H267=7),4.55,IF(OR(H267=8,H267=9),4.7,IF(OR(H267=10,H267=11,H267=12),4.85,IF(OR(H267=13,H267=14,H267=15),5.01,IF(OR(H267=16,H267=17,H267=18),5.17,5.34)))))))))), IF(M267="Գ-3", IF(H267=0,3.21,IF(H267=1,3.31,IF(H267=2,3.42,IF(H267=3,3.53,IF(OR(H267=5,H267=4),3.64,IF(OR(H267=6,H267=7),3.76,IF(OR(H267=8,H267=9),3.88,IF(OR(H267=10,H267=11,H267=12),4.01,IF(OR(H267=13,H267=14,H267=15),4.13,IF(OR(H267=16,H267=17,H267=18),4.27,4.4)))))))))), IF(M267="Ա-1", IF(H267=0,2.66,IF(H267=1,2.75,IF(H267=2,2.83,IF(H267=3,2.92,IF(OR(H267=5,H267=4),3.02,IF(OR(H267=6,H267=7),3.11,IF(OR(H267=8,H267=9),3.21,IF(OR(H267=10,H267=11,H267=12),3.31,IF(OR(H267=13,H267=14,H267=15),3.42,IF(OR(H267=16,H267=17,H267=18),3.53,3.64)))))))))), IF(M267="Ա-2", IF(H267=0,2.28,IF(H267=1,2.35,IF(H267=2,2.43,IF(H267=3,2.5,IF(OR(H267=5,H267=4),2.58,IF(OR(H267=6,H267=7),2.66,IF(OR(H267=8,H267=9),2.75,IF(OR(H267=10,H267=11,H267=12),2.83,IF(OR(H267=13,H267=14,H267=15),2.92,IF(OR(H267=16,H267=17,H267=18),3.01,3.11)))))))))),IF(M267="Ա-3", IF(H267=0,1.96,IF(H267=1,2.02,IF(H267=2,2.08,IF(H267=3,2.15,IF(OR(H267=5,H267=4),2.21,IF(OR(H267=6,H267=7),2.28,IF(OR(H267=8,H267=9),2.35,IF(OR(H267=10,H267=11,H267=12),2.42,IF(OR(H267=13,H267=14,H267=15),2.5,IF(OR(H267=16,H267=17,H267=18),2.58,2.66)))))))))), IF(M267="Կ-1", IF(H267=0,1.68,IF(H267=1,1.73,IF(H267=2,1.79,IF(H267=3,1.84,IF(OR(H267=5,H267=4),1.9,IF(OR(H267=6,H267=7),1.96,IF(OR(H267=8,H267=9),2.02,IF(OR(H267=10,H267=11,H267=12),2.08,IF(OR(H267=13,H267=14,H267=15),2.14,IF(OR(H267=16,H267=17,H267=18),2.21,2.28)))))))))), IF(M267="Կ-2", IF(H267=0,1.45,IF(H267=1,1.49,IF(H267=2,1.54,IF(H267=3,1.59,IF(OR(H267=5,H267=4),1.63,IF(OR(H267=6,H267=7),1.68,IF(OR(H267=8,H267=9),1.73,IF(OR(H267=10,H267=11,H267=12),1.79,IF(OR(H267=13,H267=14,H267=15),1.84,IF(OR(H267=16,H267=17,H267=18),1.9,1.95)))))))))),IF(M267="Կ-3", IF(H267=0,1.25,IF(H267=1,1.29,IF(H267=2,1.33,IF(H267=3,1.37,IF(OR(H267=5,H267=4),1.41,IF(OR(H267=6,H267=7),1.45,IF(OR(H267=8,H267=9),1.49,IF(OR(H267=10,H267=11,H267=12),1.54,IF(OR(H267=13,H267=14,H267=15),1.58,IF(OR(H267=16,H267=17,H267=18),1.63,1.68)))))))))), "Error"))))))))))))</f>
        <v>5.01</v>
      </c>
      <c r="J267" s="799">
        <v>83200</v>
      </c>
      <c r="K267" s="799"/>
      <c r="L267" s="799"/>
      <c r="M267" s="822" t="s">
        <v>82</v>
      </c>
      <c r="N267" s="799">
        <f>J267*I267</f>
        <v>416832</v>
      </c>
      <c r="O267" s="823">
        <f t="shared" si="207"/>
        <v>416832</v>
      </c>
      <c r="P267" s="823">
        <f>+O267*13</f>
        <v>5418816</v>
      </c>
      <c r="Q267" s="592">
        <f t="shared" si="208"/>
        <v>1</v>
      </c>
      <c r="R267" s="592">
        <f t="shared" si="209"/>
        <v>3</v>
      </c>
      <c r="S267" s="588">
        <f t="shared" si="210"/>
        <v>5.18</v>
      </c>
      <c r="T267" s="456">
        <v>83200</v>
      </c>
      <c r="U267" s="456"/>
      <c r="V267" s="456"/>
      <c r="W267" s="589" t="str">
        <f t="shared" si="211"/>
        <v>Գ-1</v>
      </c>
      <c r="X267" s="456">
        <f t="shared" si="212"/>
        <v>430976</v>
      </c>
      <c r="Y267" s="590">
        <f t="shared" si="213"/>
        <v>430976</v>
      </c>
      <c r="Z267" s="590">
        <f>+Y267*13</f>
        <v>5602688</v>
      </c>
      <c r="AA267" s="592">
        <f t="shared" si="214"/>
        <v>1</v>
      </c>
      <c r="AB267" s="592">
        <f t="shared" si="215"/>
        <v>4</v>
      </c>
      <c r="AC267" s="588">
        <f t="shared" si="216"/>
        <v>5.35</v>
      </c>
      <c r="AD267" s="456">
        <v>83200</v>
      </c>
      <c r="AE267" s="456"/>
      <c r="AF267" s="456"/>
      <c r="AG267" s="589" t="str">
        <f t="shared" si="217"/>
        <v>Գ-1</v>
      </c>
      <c r="AH267" s="456">
        <f t="shared" si="218"/>
        <v>445119.99999999994</v>
      </c>
      <c r="AI267" s="590">
        <f t="shared" si="219"/>
        <v>445119.99999999994</v>
      </c>
      <c r="AJ267" s="590">
        <f>+AI267*13</f>
        <v>5786559.9999999991</v>
      </c>
      <c r="AK267" s="592">
        <f t="shared" si="220"/>
        <v>1</v>
      </c>
      <c r="AL267" s="592">
        <f t="shared" si="221"/>
        <v>5</v>
      </c>
      <c r="AM267" s="588">
        <f t="shared" si="222"/>
        <v>5.35</v>
      </c>
      <c r="AN267" s="456">
        <v>83200</v>
      </c>
      <c r="AO267" s="456"/>
      <c r="AP267" s="456"/>
      <c r="AQ267" s="589" t="str">
        <f t="shared" si="223"/>
        <v>Գ-1</v>
      </c>
      <c r="AR267" s="456">
        <f t="shared" si="224"/>
        <v>445119.99999999994</v>
      </c>
      <c r="AS267" s="590">
        <f t="shared" si="225"/>
        <v>445119.99999999994</v>
      </c>
      <c r="AT267" s="590">
        <f>+AS267*13</f>
        <v>5786559.9999999991</v>
      </c>
    </row>
    <row r="268" spans="2:46" s="587" customFormat="1" ht="54">
      <c r="B268" s="816">
        <v>4</v>
      </c>
      <c r="C268" s="795" t="s">
        <v>2121</v>
      </c>
      <c r="D268" s="824" t="s">
        <v>1961</v>
      </c>
      <c r="E268" s="825">
        <v>1975</v>
      </c>
      <c r="F268" s="826" t="s">
        <v>987</v>
      </c>
      <c r="G268" s="820">
        <v>1</v>
      </c>
      <c r="H268" s="820">
        <v>3</v>
      </c>
      <c r="I268" s="821">
        <f>IF(G268&lt;1,0,IF(M268="Բ-1",IF(H268=0,6.94,IF(H268=1,7.17,IF(H268=2,7.41,IF(H268=3,7.66,IF(OR(H268=5,H268=4),7.92,IF(OR(H268=6,H268=7),8.18,IF(OR(H268=8,H268=9),8.46,IF(OR(H268=10,H268=11,H268=12),8.74,IF(OR(H268=13,H268=14,H268=15),9.03,IF(OR(H268=16,H268=17,H268=18),9.33,9.65)))))))))),IF(M268="Բ-2", IF(H268=0,5.71,IF(H268=1,5.89,IF(H268=2,6.09,IF(H268=3,6.29,IF(OR(H268=5,H268=4),6.5,IF(OR(H268=6,H268=7),6.72,IF(OR(H268=8,H268=9),6.94,IF(OR(H268=10,H268=11,H268=12),7.17,IF(OR(H268=13,H268=14,H268=15),7.41,IF(OR(H268=16,H268=17,H268=18),7.65,7.91)))))))))), IF(M268="Գ-1", IF(H268=0,4.7,IF(H268=1,4.86,IF(H268=2,5.01,IF(H268=3,5.18,IF(OR(H268=5,H268=4),5.35,IF(OR(H268=6,H268=7),5.52,IF(OR(H268=8,H268=9),5.71,IF(OR(H268=10,H268=11,H268=12),5.89,IF(OR(H268=13,H268=14,H268=15),6.09,IF(OR(H268=16,H268=17,H268=18),6.29,6.49)))))))))), IF(M268="Գ-2", IF(H268=0,3.88,IF(H268=1,4.01,IF(H268=2,4.14,IF(H268=3,4.27,IF(OR(H268=5,H268=4),4.41,IF(OR(H268=6,H268=7),4.55,IF(OR(H268=8,H268=9),4.7,IF(OR(H268=10,H268=11,H268=12),4.85,IF(OR(H268=13,H268=14,H268=15),5.01,IF(OR(H268=16,H268=17,H268=18),5.17,5.34)))))))))), IF(M268="Գ-3", IF(H268=0,3.21,IF(H268=1,3.31,IF(H268=2,3.42,IF(H268=3,3.53,IF(OR(H268=5,H268=4),3.64,IF(OR(H268=6,H268=7),3.76,IF(OR(H268=8,H268=9),3.88,IF(OR(H268=10,H268=11,H268=12),4.01,IF(OR(H268=13,H268=14,H268=15),4.13,IF(OR(H268=16,H268=17,H268=18),4.27,4.4)))))))))), IF(M268="Ա-1", IF(H268=0,2.66,IF(H268=1,2.75,IF(H268=2,2.83,IF(H268=3,2.92,IF(OR(H268=5,H268=4),3.02,IF(OR(H268=6,H268=7),3.11,IF(OR(H268=8,H268=9),3.21,IF(OR(H268=10,H268=11,H268=12),3.31,IF(OR(H268=13,H268=14,H268=15),3.42,IF(OR(H268=16,H268=17,H268=18),3.53,3.64)))))))))), IF(M268="Ա-2", IF(H268=0,2.28,IF(H268=1,2.35,IF(H268=2,2.43,IF(H268=3,2.5,IF(OR(H268=5,H268=4),2.58,IF(OR(H268=6,H268=7),2.66,IF(OR(H268=8,H268=9),2.75,IF(OR(H268=10,H268=11,H268=12),2.83,IF(OR(H268=13,H268=14,H268=15),2.92,IF(OR(H268=16,H268=17,H268=18),3.01,3.11)))))))))),IF(M268="Ա-3", IF(H268=0,1.96,IF(H268=1,2.02,IF(H268=2,2.08,IF(H268=3,2.15,IF(OR(H268=5,H268=4),2.21,IF(OR(H268=6,H268=7),2.28,IF(OR(H268=8,H268=9),2.35,IF(OR(H268=10,H268=11,H268=12),2.42,IF(OR(H268=13,H268=14,H268=15),2.5,IF(OR(H268=16,H268=17,H268=18),2.58,2.66)))))))))), IF(M268="Կ-1", IF(H268=0,1.68,IF(H268=1,1.73,IF(H268=2,1.79,IF(H268=3,1.84,IF(OR(H268=5,H268=4),1.9,IF(OR(H268=6,H268=7),1.96,IF(OR(H268=8,H268=9),2.02,IF(OR(H268=10,H268=11,H268=12),2.08,IF(OR(H268=13,H268=14,H268=15),2.14,IF(OR(H268=16,H268=17,H268=18),2.21,2.28)))))))))), IF(M268="Կ-2", IF(H268=0,1.45,IF(H268=1,1.49,IF(H268=2,1.54,IF(H268=3,1.59,IF(OR(H268=5,H268=4),1.63,IF(OR(H268=6,H268=7),1.68,IF(OR(H268=8,H268=9),1.73,IF(OR(H268=10,H268=11,H268=12),1.79,IF(OR(H268=13,H268=14,H268=15),1.84,IF(OR(H268=16,H268=17,H268=18),1.9,1.95)))))))))),IF(M268="Կ-3", IF(H268=0,1.25,IF(H268=1,1.29,IF(H268=2,1.33,IF(H268=3,1.37,IF(OR(H268=5,H268=4),1.41,IF(OR(H268=6,H268=7),1.45,IF(OR(H268=8,H268=9),1.49,IF(OR(H268=10,H268=11,H268=12),1.54,IF(OR(H268=13,H268=14,H268=15),1.58,IF(OR(H268=16,H268=17,H268=18),1.63,1.68)))))))))), "Error"))))))))))))</f>
        <v>4.2699999999999996</v>
      </c>
      <c r="J268" s="799">
        <v>83200</v>
      </c>
      <c r="K268" s="799"/>
      <c r="L268" s="799"/>
      <c r="M268" s="822" t="s">
        <v>83</v>
      </c>
      <c r="N268" s="799">
        <f>J268*I268</f>
        <v>355263.99999999994</v>
      </c>
      <c r="O268" s="823">
        <f t="shared" si="207"/>
        <v>355263.99999999994</v>
      </c>
      <c r="P268" s="823">
        <f>+O268*13</f>
        <v>4618431.9999999991</v>
      </c>
      <c r="Q268" s="592">
        <f t="shared" si="208"/>
        <v>1</v>
      </c>
      <c r="R268" s="592">
        <f t="shared" si="209"/>
        <v>4</v>
      </c>
      <c r="S268" s="588">
        <f t="shared" si="210"/>
        <v>4.41</v>
      </c>
      <c r="T268" s="456">
        <v>83200</v>
      </c>
      <c r="U268" s="456"/>
      <c r="V268" s="456"/>
      <c r="W268" s="589" t="str">
        <f t="shared" si="211"/>
        <v>Գ-2</v>
      </c>
      <c r="X268" s="456">
        <f t="shared" si="212"/>
        <v>366912</v>
      </c>
      <c r="Y268" s="590">
        <f t="shared" si="213"/>
        <v>366912</v>
      </c>
      <c r="Z268" s="590">
        <f>+Y268*13</f>
        <v>4769856</v>
      </c>
      <c r="AA268" s="592">
        <f t="shared" si="214"/>
        <v>1</v>
      </c>
      <c r="AB268" s="592">
        <f t="shared" si="215"/>
        <v>5</v>
      </c>
      <c r="AC268" s="588">
        <f t="shared" si="216"/>
        <v>4.41</v>
      </c>
      <c r="AD268" s="456">
        <v>83200</v>
      </c>
      <c r="AE268" s="456"/>
      <c r="AF268" s="456"/>
      <c r="AG268" s="589" t="str">
        <f t="shared" si="217"/>
        <v>Գ-2</v>
      </c>
      <c r="AH268" s="456">
        <f t="shared" si="218"/>
        <v>366912</v>
      </c>
      <c r="AI268" s="590">
        <f t="shared" si="219"/>
        <v>366912</v>
      </c>
      <c r="AJ268" s="590">
        <f>+AI268*13</f>
        <v>4769856</v>
      </c>
      <c r="AK268" s="592">
        <f t="shared" si="220"/>
        <v>1</v>
      </c>
      <c r="AL268" s="592">
        <f t="shared" si="221"/>
        <v>6</v>
      </c>
      <c r="AM268" s="588">
        <f t="shared" si="222"/>
        <v>4.55</v>
      </c>
      <c r="AN268" s="456">
        <v>83200</v>
      </c>
      <c r="AO268" s="456"/>
      <c r="AP268" s="456"/>
      <c r="AQ268" s="589" t="str">
        <f t="shared" si="223"/>
        <v>Գ-2</v>
      </c>
      <c r="AR268" s="456">
        <f t="shared" si="224"/>
        <v>378560</v>
      </c>
      <c r="AS268" s="590">
        <f t="shared" si="225"/>
        <v>378560</v>
      </c>
      <c r="AT268" s="590">
        <f>+AS268*13</f>
        <v>4921280</v>
      </c>
    </row>
    <row r="269" spans="2:46" s="587" customFormat="1" ht="54">
      <c r="B269" s="816">
        <v>5</v>
      </c>
      <c r="C269" s="795" t="s">
        <v>2957</v>
      </c>
      <c r="D269" s="824" t="s">
        <v>1961</v>
      </c>
      <c r="E269" s="825">
        <v>1991</v>
      </c>
      <c r="F269" s="826" t="s">
        <v>987</v>
      </c>
      <c r="G269" s="820">
        <v>1</v>
      </c>
      <c r="H269" s="820">
        <v>1</v>
      </c>
      <c r="I269" s="821">
        <f t="shared" ref="I269:I282" si="226">IF(G269&lt;1,0,IF(M269="Բ-1",IF(H269=0,6.94,IF(H269=1,7.17,IF(H269=2,7.41,IF(H269=3,7.66,IF(OR(H269=5,H269=4),7.92,IF(OR(H269=6,H269=7),8.18,IF(OR(H269=8,H269=9),8.46,IF(OR(H269=10,H269=11,H269=12),8.74,IF(OR(H269=13,H269=14,H269=15),9.03,IF(OR(H269=16,H269=17,H269=18),9.33,9.65)))))))))),IF(M269="Բ-2", IF(H269=0,5.71,IF(H269=1,5.89,IF(H269=2,6.09,IF(H269=3,6.29,IF(OR(H269=5,H269=4),6.5,IF(OR(H269=6,H269=7),6.72,IF(OR(H269=8,H269=9),6.94,IF(OR(H269=10,H269=11,H269=12),7.17,IF(OR(H269=13,H269=14,H269=15),7.41,IF(OR(H269=16,H269=17,H269=18),7.65,7.91)))))))))), IF(M269="Գ-1", IF(H269=0,4.7,IF(H269=1,4.86,IF(H269=2,5.01,IF(H269=3,5.18,IF(OR(H269=5,H269=4),5.35,IF(OR(H269=6,H269=7),5.52,IF(OR(H269=8,H269=9),5.71,IF(OR(H269=10,H269=11,H269=12),5.89,IF(OR(H269=13,H269=14,H269=15),6.09,IF(OR(H269=16,H269=17,H269=18),6.29,6.49)))))))))), IF(M269="Գ-2", IF(H269=0,3.88,IF(H269=1,4.01,IF(H269=2,4.14,IF(H269=3,4.27,IF(OR(H269=5,H269=4),4.41,IF(OR(H269=6,H269=7),4.55,IF(OR(H269=8,H269=9),4.7,IF(OR(H269=10,H269=11,H269=12),4.85,IF(OR(H269=13,H269=14,H269=15),5.01,IF(OR(H269=16,H269=17,H269=18),5.17,5.34)))))))))), IF(M269="Գ-3", IF(H269=0,3.21,IF(H269=1,3.31,IF(H269=2,3.42,IF(H269=3,3.53,IF(OR(H269=5,H269=4),3.64,IF(OR(H269=6,H269=7),3.76,IF(OR(H269=8,H269=9),3.88,IF(OR(H269=10,H269=11,H269=12),4.01,IF(OR(H269=13,H269=14,H269=15),4.13,IF(OR(H269=16,H269=17,H269=18),4.27,4.4)))))))))), IF(M269="Ա-1", IF(H269=0,2.66,IF(H269=1,2.75,IF(H269=2,2.83,IF(H269=3,2.92,IF(OR(H269=5,H269=4),3.02,IF(OR(H269=6,H269=7),3.11,IF(OR(H269=8,H269=9),3.21,IF(OR(H269=10,H269=11,H269=12),3.31,IF(OR(H269=13,H269=14,H269=15),3.42,IF(OR(H269=16,H269=17,H269=18),3.53,3.64)))))))))), IF(M269="Ա-2", IF(H269=0,2.28,IF(H269=1,2.35,IF(H269=2,2.43,IF(H269=3,2.5,IF(OR(H269=5,H269=4),2.58,IF(OR(H269=6,H269=7),2.66,IF(OR(H269=8,H269=9),2.75,IF(OR(H269=10,H269=11,H269=12),2.83,IF(OR(H269=13,H269=14,H269=15),2.92,IF(OR(H269=16,H269=17,H269=18),3.01,3.11)))))))))),IF(M269="Ա-3", IF(H269=0,1.96,IF(H269=1,2.02,IF(H269=2,2.08,IF(H269=3,2.15,IF(OR(H269=5,H269=4),2.21,IF(OR(H269=6,H269=7),2.28,IF(OR(H269=8,H269=9),2.35,IF(OR(H269=10,H269=11,H269=12),2.42,IF(OR(H269=13,H269=14,H269=15),2.5,IF(OR(H269=16,H269=17,H269=18),2.58,2.66)))))))))), IF(M269="Կ-1", IF(H269=0,1.68,IF(H269=1,1.73,IF(H269=2,1.79,IF(H269=3,1.84,IF(OR(H269=5,H269=4),1.9,IF(OR(H269=6,H269=7),1.96,IF(OR(H269=8,H269=9),2.02,IF(OR(H269=10,H269=11,H269=12),2.08,IF(OR(H269=13,H269=14,H269=15),2.14,IF(OR(H269=16,H269=17,H269=18),2.21,2.28)))))))))), IF(M269="Կ-2", IF(H269=0,1.45,IF(H269=1,1.49,IF(H269=2,1.54,IF(H269=3,1.59,IF(OR(H269=5,H269=4),1.63,IF(OR(H269=6,H269=7),1.68,IF(OR(H269=8,H269=9),1.73,IF(OR(H269=10,H269=11,H269=12),1.79,IF(OR(H269=13,H269=14,H269=15),1.84,IF(OR(H269=16,H269=17,H269=18),1.9,1.95)))))))))),IF(M269="Կ-3", IF(H269=0,1.25,IF(H269=1,1.29,IF(H269=2,1.33,IF(H269=3,1.37,IF(OR(H269=5,H269=4),1.41,IF(OR(H269=6,H269=7),1.45,IF(OR(H269=8,H269=9),1.49,IF(OR(H269=10,H269=11,H269=12),1.54,IF(OR(H269=13,H269=14,H269=15),1.58,IF(OR(H269=16,H269=17,H269=18),1.63,1.68)))))))))), "Error"))))))))))))</f>
        <v>4.01</v>
      </c>
      <c r="J269" s="799">
        <v>83200</v>
      </c>
      <c r="K269" s="799"/>
      <c r="L269" s="799"/>
      <c r="M269" s="822" t="s">
        <v>83</v>
      </c>
      <c r="N269" s="799">
        <f t="shared" ref="N269:N282" si="227">J269*I269</f>
        <v>333632</v>
      </c>
      <c r="O269" s="823">
        <f t="shared" si="207"/>
        <v>333632</v>
      </c>
      <c r="P269" s="823">
        <f t="shared" ref="P269:P282" si="228">+O269*13</f>
        <v>4337216</v>
      </c>
      <c r="Q269" s="592">
        <f t="shared" si="208"/>
        <v>1</v>
      </c>
      <c r="R269" s="592">
        <f t="shared" si="209"/>
        <v>2</v>
      </c>
      <c r="S269" s="588">
        <f t="shared" si="210"/>
        <v>4.1399999999999997</v>
      </c>
      <c r="T269" s="456">
        <v>83200</v>
      </c>
      <c r="U269" s="456"/>
      <c r="V269" s="456"/>
      <c r="W269" s="589" t="str">
        <f t="shared" si="211"/>
        <v>Գ-2</v>
      </c>
      <c r="X269" s="456">
        <f t="shared" si="212"/>
        <v>344448</v>
      </c>
      <c r="Y269" s="590">
        <f t="shared" si="213"/>
        <v>344448</v>
      </c>
      <c r="Z269" s="590">
        <f t="shared" ref="Z269:Z282" si="229">+Y269*13</f>
        <v>4477824</v>
      </c>
      <c r="AA269" s="592">
        <f t="shared" si="214"/>
        <v>1</v>
      </c>
      <c r="AB269" s="592">
        <f t="shared" si="215"/>
        <v>3</v>
      </c>
      <c r="AC269" s="588">
        <f t="shared" si="216"/>
        <v>4.2699999999999996</v>
      </c>
      <c r="AD269" s="456">
        <v>83200</v>
      </c>
      <c r="AE269" s="456"/>
      <c r="AF269" s="456"/>
      <c r="AG269" s="589" t="str">
        <f t="shared" si="217"/>
        <v>Գ-2</v>
      </c>
      <c r="AH269" s="456">
        <f t="shared" si="218"/>
        <v>355263.99999999994</v>
      </c>
      <c r="AI269" s="590">
        <f t="shared" si="219"/>
        <v>355263.99999999994</v>
      </c>
      <c r="AJ269" s="590">
        <f t="shared" ref="AJ269:AJ282" si="230">+AI269*13</f>
        <v>4618431.9999999991</v>
      </c>
      <c r="AK269" s="592">
        <f t="shared" si="220"/>
        <v>1</v>
      </c>
      <c r="AL269" s="592">
        <f t="shared" si="221"/>
        <v>4</v>
      </c>
      <c r="AM269" s="588">
        <f t="shared" si="222"/>
        <v>4.41</v>
      </c>
      <c r="AN269" s="456">
        <v>83200</v>
      </c>
      <c r="AO269" s="456"/>
      <c r="AP269" s="456"/>
      <c r="AQ269" s="589" t="str">
        <f t="shared" si="223"/>
        <v>Գ-2</v>
      </c>
      <c r="AR269" s="456">
        <f t="shared" si="224"/>
        <v>366912</v>
      </c>
      <c r="AS269" s="590">
        <f t="shared" si="225"/>
        <v>366912</v>
      </c>
      <c r="AT269" s="590">
        <f t="shared" ref="AT269:AT282" si="231">+AS269*13</f>
        <v>4769856</v>
      </c>
    </row>
    <row r="270" spans="2:46" s="587" customFormat="1" ht="54">
      <c r="B270" s="816">
        <v>6</v>
      </c>
      <c r="C270" s="795" t="s">
        <v>2122</v>
      </c>
      <c r="D270" s="824" t="s">
        <v>1960</v>
      </c>
      <c r="E270" s="825">
        <v>1968</v>
      </c>
      <c r="F270" s="826" t="s">
        <v>986</v>
      </c>
      <c r="G270" s="820">
        <v>1</v>
      </c>
      <c r="H270" s="820">
        <v>17</v>
      </c>
      <c r="I270" s="821">
        <f t="shared" si="226"/>
        <v>3.53</v>
      </c>
      <c r="J270" s="799">
        <v>83200</v>
      </c>
      <c r="K270" s="799"/>
      <c r="L270" s="799"/>
      <c r="M270" s="822" t="s">
        <v>84</v>
      </c>
      <c r="N270" s="799">
        <f t="shared" si="227"/>
        <v>293696</v>
      </c>
      <c r="O270" s="823">
        <f t="shared" si="207"/>
        <v>293696</v>
      </c>
      <c r="P270" s="823">
        <f t="shared" si="228"/>
        <v>3818048</v>
      </c>
      <c r="Q270" s="592">
        <f t="shared" si="208"/>
        <v>1</v>
      </c>
      <c r="R270" s="592">
        <f t="shared" si="209"/>
        <v>18</v>
      </c>
      <c r="S270" s="588">
        <f t="shared" si="210"/>
        <v>3.53</v>
      </c>
      <c r="T270" s="456">
        <v>83200</v>
      </c>
      <c r="U270" s="456"/>
      <c r="V270" s="456"/>
      <c r="W270" s="589" t="str">
        <f t="shared" si="211"/>
        <v>Ա-1</v>
      </c>
      <c r="X270" s="456">
        <f t="shared" si="212"/>
        <v>293696</v>
      </c>
      <c r="Y270" s="590">
        <f t="shared" si="213"/>
        <v>293696</v>
      </c>
      <c r="Z270" s="590">
        <f t="shared" si="229"/>
        <v>3818048</v>
      </c>
      <c r="AA270" s="592">
        <f t="shared" si="214"/>
        <v>1</v>
      </c>
      <c r="AB270" s="592">
        <f t="shared" si="215"/>
        <v>19</v>
      </c>
      <c r="AC270" s="588">
        <f t="shared" si="216"/>
        <v>3.64</v>
      </c>
      <c r="AD270" s="456">
        <v>83200</v>
      </c>
      <c r="AE270" s="456"/>
      <c r="AF270" s="456"/>
      <c r="AG270" s="589" t="str">
        <f t="shared" si="217"/>
        <v>Ա-1</v>
      </c>
      <c r="AH270" s="456">
        <f t="shared" si="218"/>
        <v>302848</v>
      </c>
      <c r="AI270" s="590">
        <f t="shared" si="219"/>
        <v>302848</v>
      </c>
      <c r="AJ270" s="590">
        <f t="shared" si="230"/>
        <v>3937024</v>
      </c>
      <c r="AK270" s="592">
        <f t="shared" si="220"/>
        <v>1</v>
      </c>
      <c r="AL270" s="592">
        <f t="shared" si="221"/>
        <v>20</v>
      </c>
      <c r="AM270" s="588">
        <f t="shared" si="222"/>
        <v>3.64</v>
      </c>
      <c r="AN270" s="456">
        <v>83200</v>
      </c>
      <c r="AO270" s="456"/>
      <c r="AP270" s="456"/>
      <c r="AQ270" s="589" t="str">
        <f t="shared" si="223"/>
        <v>Ա-1</v>
      </c>
      <c r="AR270" s="456">
        <f t="shared" si="224"/>
        <v>302848</v>
      </c>
      <c r="AS270" s="590">
        <f t="shared" si="225"/>
        <v>302848</v>
      </c>
      <c r="AT270" s="590">
        <f t="shared" si="231"/>
        <v>3937024</v>
      </c>
    </row>
    <row r="271" spans="2:46" s="587" customFormat="1" ht="54">
      <c r="B271" s="816">
        <v>7</v>
      </c>
      <c r="C271" s="795" t="s">
        <v>2123</v>
      </c>
      <c r="D271" s="824" t="s">
        <v>1960</v>
      </c>
      <c r="E271" s="825">
        <v>1992</v>
      </c>
      <c r="F271" s="826" t="s">
        <v>986</v>
      </c>
      <c r="G271" s="820">
        <v>1</v>
      </c>
      <c r="H271" s="820">
        <v>4</v>
      </c>
      <c r="I271" s="821">
        <f t="shared" si="226"/>
        <v>3.02</v>
      </c>
      <c r="J271" s="799">
        <v>83200</v>
      </c>
      <c r="K271" s="799"/>
      <c r="L271" s="799"/>
      <c r="M271" s="822" t="s">
        <v>84</v>
      </c>
      <c r="N271" s="799">
        <f t="shared" si="227"/>
        <v>251264</v>
      </c>
      <c r="O271" s="823">
        <f t="shared" si="207"/>
        <v>251264</v>
      </c>
      <c r="P271" s="823">
        <f t="shared" si="228"/>
        <v>3266432</v>
      </c>
      <c r="Q271" s="592">
        <f t="shared" si="208"/>
        <v>1</v>
      </c>
      <c r="R271" s="592">
        <f t="shared" si="209"/>
        <v>5</v>
      </c>
      <c r="S271" s="588">
        <f t="shared" si="210"/>
        <v>3.02</v>
      </c>
      <c r="T271" s="456">
        <v>83200</v>
      </c>
      <c r="U271" s="456"/>
      <c r="V271" s="456"/>
      <c r="W271" s="589" t="str">
        <f t="shared" si="211"/>
        <v>Ա-1</v>
      </c>
      <c r="X271" s="456">
        <f t="shared" si="212"/>
        <v>251264</v>
      </c>
      <c r="Y271" s="590">
        <f t="shared" si="213"/>
        <v>251264</v>
      </c>
      <c r="Z271" s="590">
        <f t="shared" si="229"/>
        <v>3266432</v>
      </c>
      <c r="AA271" s="592">
        <f t="shared" si="214"/>
        <v>1</v>
      </c>
      <c r="AB271" s="592">
        <f t="shared" si="215"/>
        <v>6</v>
      </c>
      <c r="AC271" s="588">
        <f t="shared" si="216"/>
        <v>3.11</v>
      </c>
      <c r="AD271" s="456">
        <v>83200</v>
      </c>
      <c r="AE271" s="456"/>
      <c r="AF271" s="456"/>
      <c r="AG271" s="589" t="str">
        <f t="shared" si="217"/>
        <v>Ա-1</v>
      </c>
      <c r="AH271" s="456">
        <f t="shared" si="218"/>
        <v>258752</v>
      </c>
      <c r="AI271" s="590">
        <f t="shared" si="219"/>
        <v>258752</v>
      </c>
      <c r="AJ271" s="590">
        <f t="shared" si="230"/>
        <v>3363776</v>
      </c>
      <c r="AK271" s="592">
        <f t="shared" si="220"/>
        <v>1</v>
      </c>
      <c r="AL271" s="592">
        <f t="shared" si="221"/>
        <v>7</v>
      </c>
      <c r="AM271" s="588">
        <f t="shared" si="222"/>
        <v>3.11</v>
      </c>
      <c r="AN271" s="456">
        <v>83200</v>
      </c>
      <c r="AO271" s="456"/>
      <c r="AP271" s="456"/>
      <c r="AQ271" s="589" t="str">
        <f t="shared" si="223"/>
        <v>Ա-1</v>
      </c>
      <c r="AR271" s="456">
        <f t="shared" si="224"/>
        <v>258752</v>
      </c>
      <c r="AS271" s="590">
        <f t="shared" si="225"/>
        <v>258752</v>
      </c>
      <c r="AT271" s="590">
        <f t="shared" si="231"/>
        <v>3363776</v>
      </c>
    </row>
    <row r="272" spans="2:46" s="587" customFormat="1" ht="13.5">
      <c r="B272" s="816">
        <v>8</v>
      </c>
      <c r="C272" s="795" t="s">
        <v>1111</v>
      </c>
      <c r="D272" s="794" t="s">
        <v>1960</v>
      </c>
      <c r="E272" s="796">
        <v>1965</v>
      </c>
      <c r="F272" s="795" t="s">
        <v>222</v>
      </c>
      <c r="G272" s="820">
        <v>1</v>
      </c>
      <c r="H272" s="820">
        <v>17</v>
      </c>
      <c r="I272" s="821">
        <f t="shared" si="226"/>
        <v>2.21</v>
      </c>
      <c r="J272" s="799">
        <v>83200</v>
      </c>
      <c r="K272" s="799"/>
      <c r="L272" s="799"/>
      <c r="M272" s="822" t="s">
        <v>86</v>
      </c>
      <c r="N272" s="799">
        <f t="shared" si="227"/>
        <v>183872</v>
      </c>
      <c r="O272" s="823">
        <f t="shared" si="207"/>
        <v>183872</v>
      </c>
      <c r="P272" s="823">
        <f t="shared" si="228"/>
        <v>2390336</v>
      </c>
      <c r="Q272" s="592">
        <f t="shared" si="208"/>
        <v>1</v>
      </c>
      <c r="R272" s="592">
        <f t="shared" si="209"/>
        <v>18</v>
      </c>
      <c r="S272" s="588">
        <f t="shared" si="210"/>
        <v>2.21</v>
      </c>
      <c r="T272" s="456">
        <v>83200</v>
      </c>
      <c r="U272" s="456"/>
      <c r="V272" s="456"/>
      <c r="W272" s="589" t="str">
        <f t="shared" si="211"/>
        <v>Կ-1</v>
      </c>
      <c r="X272" s="456">
        <f t="shared" si="212"/>
        <v>183872</v>
      </c>
      <c r="Y272" s="590">
        <f t="shared" si="213"/>
        <v>183872</v>
      </c>
      <c r="Z272" s="590">
        <f t="shared" si="229"/>
        <v>2390336</v>
      </c>
      <c r="AA272" s="592">
        <f t="shared" si="214"/>
        <v>1</v>
      </c>
      <c r="AB272" s="592">
        <f t="shared" si="215"/>
        <v>19</v>
      </c>
      <c r="AC272" s="588">
        <f t="shared" si="216"/>
        <v>2.2799999999999998</v>
      </c>
      <c r="AD272" s="456">
        <v>83200</v>
      </c>
      <c r="AE272" s="456"/>
      <c r="AF272" s="456"/>
      <c r="AG272" s="589" t="str">
        <f t="shared" si="217"/>
        <v>Կ-1</v>
      </c>
      <c r="AH272" s="456">
        <f t="shared" si="218"/>
        <v>189695.99999999997</v>
      </c>
      <c r="AI272" s="590">
        <f t="shared" si="219"/>
        <v>189695.99999999997</v>
      </c>
      <c r="AJ272" s="590">
        <f t="shared" si="230"/>
        <v>2466047.9999999995</v>
      </c>
      <c r="AK272" s="592">
        <f t="shared" si="220"/>
        <v>1</v>
      </c>
      <c r="AL272" s="592">
        <f t="shared" si="221"/>
        <v>20</v>
      </c>
      <c r="AM272" s="588">
        <f t="shared" si="222"/>
        <v>2.2799999999999998</v>
      </c>
      <c r="AN272" s="456">
        <v>83200</v>
      </c>
      <c r="AO272" s="456"/>
      <c r="AP272" s="456"/>
      <c r="AQ272" s="589" t="str">
        <f t="shared" si="223"/>
        <v>Կ-1</v>
      </c>
      <c r="AR272" s="456">
        <f t="shared" si="224"/>
        <v>189695.99999999997</v>
      </c>
      <c r="AS272" s="590">
        <f t="shared" si="225"/>
        <v>189695.99999999997</v>
      </c>
      <c r="AT272" s="590">
        <f t="shared" si="231"/>
        <v>2466047.9999999995</v>
      </c>
    </row>
    <row r="273" spans="2:46" s="587" customFormat="1" ht="13.5">
      <c r="B273" s="816">
        <v>9</v>
      </c>
      <c r="C273" s="795" t="s">
        <v>1113</v>
      </c>
      <c r="D273" s="794" t="s">
        <v>1960</v>
      </c>
      <c r="E273" s="796">
        <v>1981</v>
      </c>
      <c r="F273" s="795" t="s">
        <v>222</v>
      </c>
      <c r="G273" s="820">
        <v>1</v>
      </c>
      <c r="H273" s="820">
        <v>8</v>
      </c>
      <c r="I273" s="821">
        <f t="shared" si="226"/>
        <v>2.02</v>
      </c>
      <c r="J273" s="799">
        <v>83200</v>
      </c>
      <c r="K273" s="799"/>
      <c r="L273" s="799"/>
      <c r="M273" s="822" t="s">
        <v>86</v>
      </c>
      <c r="N273" s="799">
        <f t="shared" si="227"/>
        <v>168064</v>
      </c>
      <c r="O273" s="823">
        <f t="shared" si="207"/>
        <v>168064</v>
      </c>
      <c r="P273" s="823">
        <f t="shared" si="228"/>
        <v>2184832</v>
      </c>
      <c r="Q273" s="592">
        <f t="shared" si="208"/>
        <v>1</v>
      </c>
      <c r="R273" s="592">
        <f t="shared" si="209"/>
        <v>9</v>
      </c>
      <c r="S273" s="588">
        <f t="shared" si="210"/>
        <v>2.02</v>
      </c>
      <c r="T273" s="456">
        <v>83200</v>
      </c>
      <c r="U273" s="456"/>
      <c r="V273" s="456"/>
      <c r="W273" s="589" t="str">
        <f t="shared" si="211"/>
        <v>Կ-1</v>
      </c>
      <c r="X273" s="456">
        <f t="shared" si="212"/>
        <v>168064</v>
      </c>
      <c r="Y273" s="590">
        <f t="shared" si="213"/>
        <v>168064</v>
      </c>
      <c r="Z273" s="590">
        <f t="shared" si="229"/>
        <v>2184832</v>
      </c>
      <c r="AA273" s="592">
        <f t="shared" si="214"/>
        <v>1</v>
      </c>
      <c r="AB273" s="592">
        <f t="shared" si="215"/>
        <v>10</v>
      </c>
      <c r="AC273" s="588">
        <f t="shared" si="216"/>
        <v>2.08</v>
      </c>
      <c r="AD273" s="456">
        <v>83200</v>
      </c>
      <c r="AE273" s="456"/>
      <c r="AF273" s="456"/>
      <c r="AG273" s="589" t="str">
        <f t="shared" si="217"/>
        <v>Կ-1</v>
      </c>
      <c r="AH273" s="456">
        <f t="shared" si="218"/>
        <v>173056</v>
      </c>
      <c r="AI273" s="590">
        <f t="shared" si="219"/>
        <v>173056</v>
      </c>
      <c r="AJ273" s="590">
        <f t="shared" si="230"/>
        <v>2249728</v>
      </c>
      <c r="AK273" s="592">
        <f t="shared" si="220"/>
        <v>1</v>
      </c>
      <c r="AL273" s="592">
        <f t="shared" si="221"/>
        <v>11</v>
      </c>
      <c r="AM273" s="588">
        <f t="shared" si="222"/>
        <v>2.08</v>
      </c>
      <c r="AN273" s="456">
        <v>83200</v>
      </c>
      <c r="AO273" s="456"/>
      <c r="AP273" s="456"/>
      <c r="AQ273" s="589" t="str">
        <f t="shared" si="223"/>
        <v>Կ-1</v>
      </c>
      <c r="AR273" s="456">
        <f t="shared" si="224"/>
        <v>173056</v>
      </c>
      <c r="AS273" s="590">
        <f t="shared" si="225"/>
        <v>173056</v>
      </c>
      <c r="AT273" s="590">
        <f t="shared" si="231"/>
        <v>2249728</v>
      </c>
    </row>
    <row r="274" spans="2:46" s="587" customFormat="1" ht="13.5">
      <c r="B274" s="816">
        <v>10</v>
      </c>
      <c r="C274" s="795" t="s">
        <v>826</v>
      </c>
      <c r="D274" s="794" t="s">
        <v>1960</v>
      </c>
      <c r="E274" s="796">
        <v>1992</v>
      </c>
      <c r="F274" s="795" t="s">
        <v>222</v>
      </c>
      <c r="G274" s="820">
        <v>1</v>
      </c>
      <c r="H274" s="827">
        <v>8</v>
      </c>
      <c r="I274" s="821">
        <f t="shared" ref="I274:I279" si="232">IF(G274&lt;1,0,IF(M274="Բ-1",IF(H274=0,6.94,IF(H274=1,7.17,IF(H274=2,7.41,IF(H274=3,7.66,IF(OR(H274=5,H274=4),7.92,IF(OR(H274=6,H274=7),8.18,IF(OR(H274=8,H274=9),8.46,IF(OR(H274=10,H274=11,H274=12),8.74,IF(OR(H274=13,H274=14,H274=15),9.03,IF(OR(H274=16,H274=17,H274=18),9.33,9.65)))))))))),IF(M274="Բ-2", IF(H274=0,5.71,IF(H274=1,5.89,IF(H274=2,6.09,IF(H274=3,6.29,IF(OR(H274=5,H274=4),6.5,IF(OR(H274=6,H274=7),6.72,IF(OR(H274=8,H274=9),6.94,IF(OR(H274=10,H274=11,H274=12),7.17,IF(OR(H274=13,H274=14,H274=15),7.41,IF(OR(H274=16,H274=17,H274=18),7.65,7.91)))))))))), IF(M274="Գ-1", IF(H274=0,4.7,IF(H274=1,4.86,IF(H274=2,5.01,IF(H274=3,5.18,IF(OR(H274=5,H274=4),5.35,IF(OR(H274=6,H274=7),5.52,IF(OR(H274=8,H274=9),5.71,IF(OR(H274=10,H274=11,H274=12),5.89,IF(OR(H274=13,H274=14,H274=15),6.09,IF(OR(H274=16,H274=17,H274=18),6.29,6.49)))))))))), IF(M274="Գ-2", IF(H274=0,3.88,IF(H274=1,4.01,IF(H274=2,4.14,IF(H274=3,4.27,IF(OR(H274=5,H274=4),4.41,IF(OR(H274=6,H274=7),4.55,IF(OR(H274=8,H274=9),4.7,IF(OR(H274=10,H274=11,H274=12),4.85,IF(OR(H274=13,H274=14,H274=15),5.01,IF(OR(H274=16,H274=17,H274=18),5.17,5.34)))))))))), IF(M274="Գ-3", IF(H274=0,3.21,IF(H274=1,3.31,IF(H274=2,3.42,IF(H274=3,3.53,IF(OR(H274=5,H274=4),3.64,IF(OR(H274=6,H274=7),3.76,IF(OR(H274=8,H274=9),3.88,IF(OR(H274=10,H274=11,H274=12),4.01,IF(OR(H274=13,H274=14,H274=15),4.13,IF(OR(H274=16,H274=17,H274=18),4.27,4.4)))))))))), IF(M274="Ա-1", IF(H274=0,2.66,IF(H274=1,2.75,IF(H274=2,2.83,IF(H274=3,2.92,IF(OR(H274=5,H274=4),3.02,IF(OR(H274=6,H274=7),3.11,IF(OR(H274=8,H274=9),3.21,IF(OR(H274=10,H274=11,H274=12),3.31,IF(OR(H274=13,H274=14,H274=15),3.42,IF(OR(H274=16,H274=17,H274=18),3.53,3.64)))))))))), IF(M274="Ա-2", IF(H274=0,2.28,IF(H274=1,2.35,IF(H274=2,2.43,IF(H274=3,2.5,IF(OR(H274=5,H274=4),2.58,IF(OR(H274=6,H274=7),2.66,IF(OR(H274=8,H274=9),2.75,IF(OR(H274=10,H274=11,H274=12),2.83,IF(OR(H274=13,H274=14,H274=15),2.92,IF(OR(H274=16,H274=17,H274=18),3.01,3.11)))))))))),IF(M274="Ա-3", IF(H274=0,1.96,IF(H274=1,2.02,IF(H274=2,2.08,IF(H274=3,2.15,IF(OR(H274=5,H274=4),2.21,IF(OR(H274=6,H274=7),2.28,IF(OR(H274=8,H274=9),2.35,IF(OR(H274=10,H274=11,H274=12),2.42,IF(OR(H274=13,H274=14,H274=15),2.5,IF(OR(H274=16,H274=17,H274=18),2.58,2.66)))))))))), IF(M274="Կ-1", IF(H274=0,1.68,IF(H274=1,1.73,IF(H274=2,1.79,IF(H274=3,1.84,IF(OR(H274=5,H274=4),1.9,IF(OR(H274=6,H274=7),1.96,IF(OR(H274=8,H274=9),2.02,IF(OR(H274=10,H274=11,H274=12),2.08,IF(OR(H274=13,H274=14,H274=15),2.14,IF(OR(H274=16,H274=17,H274=18),2.21,2.28)))))))))), IF(M274="Կ-2", IF(H274=0,1.45,IF(H274=1,1.49,IF(H274=2,1.54,IF(H274=3,1.59,IF(OR(H274=5,H274=4),1.63,IF(OR(H274=6,H274=7),1.68,IF(OR(H274=8,H274=9),1.73,IF(OR(H274=10,H274=11,H274=12),1.79,IF(OR(H274=13,H274=14,H274=15),1.84,IF(OR(H274=16,H274=17,H274=18),1.9,1.95)))))))))),IF(M274="Կ-3", IF(H274=0,1.25,IF(H274=1,1.29,IF(H274=2,1.33,IF(H274=3,1.37,IF(OR(H274=5,H274=4),1.41,IF(OR(H274=6,H274=7),1.45,IF(OR(H274=8,H274=9),1.49,IF(OR(H274=10,H274=11,H274=12),1.54,IF(OR(H274=13,H274=14,H274=15),1.58,IF(OR(H274=16,H274=17,H274=18),1.63,1.68)))))))))), "Error"))))))))))))</f>
        <v>2.02</v>
      </c>
      <c r="J274" s="799">
        <v>83200</v>
      </c>
      <c r="K274" s="799"/>
      <c r="L274" s="799"/>
      <c r="M274" s="822" t="s">
        <v>86</v>
      </c>
      <c r="N274" s="799">
        <f t="shared" ref="N274:N279" si="233">J274*I274</f>
        <v>168064</v>
      </c>
      <c r="O274" s="823">
        <f t="shared" ref="O274:O279" si="234">I274*J274+K274+L274</f>
        <v>168064</v>
      </c>
      <c r="P274" s="823">
        <f t="shared" ref="P274:P279" si="235">+O274*13</f>
        <v>2184832</v>
      </c>
      <c r="Q274" s="592">
        <f t="shared" ref="Q274:Q279" si="236">+G274</f>
        <v>1</v>
      </c>
      <c r="R274" s="592">
        <f t="shared" ref="R274:R279" si="237">+H274+1</f>
        <v>9</v>
      </c>
      <c r="S274" s="588">
        <f t="shared" ref="S274:S279" si="238">IF(Q274&lt;1,0,IF(W274="Բ-1",IF(R274=0,6.94,IF(R274=1,7.17,IF(R274=2,7.41,IF(R274=3,7.66,IF(OR(R274=5,R274=4),7.92,IF(OR(R274=6,R274=7),8.18,IF(OR(R274=8,R274=9),8.46,IF(OR(R274=10,R274=11,R274=12),8.74,IF(OR(R274=13,R274=14,R274=15),9.03,IF(OR(R274=16,R274=17,R274=18),9.33,9.65)))))))))),IF(W274="Բ-2", IF(R274=0,5.71,IF(R274=1,5.89,IF(R274=2,6.09,IF(R274=3,6.29,IF(OR(R274=5,R274=4),6.5,IF(OR(R274=6,R274=7),6.72,IF(OR(R274=8,R274=9),6.94,IF(OR(R274=10,R274=11,R274=12),7.17,IF(OR(R274=13,R274=14,R274=15),7.41,IF(OR(R274=16,R274=17,R274=18),7.65,7.91)))))))))), IF(W274="Գ-1", IF(R274=0,4.7,IF(R274=1,4.86,IF(R274=2,5.01,IF(R274=3,5.18,IF(OR(R274=5,R274=4),5.35,IF(OR(R274=6,R274=7),5.52,IF(OR(R274=8,R274=9),5.71,IF(OR(R274=10,R274=11,R274=12),5.89,IF(OR(R274=13,R274=14,R274=15),6.09,IF(OR(R274=16,R274=17,R274=18),6.29,6.49)))))))))), IF(W274="Գ-2", IF(R274=0,3.88,IF(R274=1,4.01,IF(R274=2,4.14,IF(R274=3,4.27,IF(OR(R274=5,R274=4),4.41,IF(OR(R274=6,R274=7),4.55,IF(OR(R274=8,R274=9),4.7,IF(OR(R274=10,R274=11,R274=12),4.85,IF(OR(R274=13,R274=14,R274=15),5.01,IF(OR(R274=16,R274=17,R274=18),5.17,5.34)))))))))), IF(W274="Գ-3", IF(R274=0,3.21,IF(R274=1,3.31,IF(R274=2,3.42,IF(R274=3,3.53,IF(OR(R274=5,R274=4),3.64,IF(OR(R274=6,R274=7),3.76,IF(OR(R274=8,R274=9),3.88,IF(OR(R274=10,R274=11,R274=12),4.01,IF(OR(R274=13,R274=14,R274=15),4.13,IF(OR(R274=16,R274=17,R274=18),4.27,4.4)))))))))), IF(W274="Ա-1", IF(R274=0,2.66,IF(R274=1,2.75,IF(R274=2,2.83,IF(R274=3,2.92,IF(OR(R274=5,R274=4),3.02,IF(OR(R274=6,R274=7),3.11,IF(OR(R274=8,R274=9),3.21,IF(OR(R274=10,R274=11,R274=12),3.31,IF(OR(R274=13,R274=14,R274=15),3.42,IF(OR(R274=16,R274=17,R274=18),3.53,3.64)))))))))), IF(W274="Ա-2", IF(R274=0,2.28,IF(R274=1,2.35,IF(R274=2,2.43,IF(R274=3,2.5,IF(OR(R274=5,R274=4),2.58,IF(OR(R274=6,R274=7),2.66,IF(OR(R274=8,R274=9),2.75,IF(OR(R274=10,R274=11,R274=12),2.83,IF(OR(R274=13,R274=14,R274=15),2.92,IF(OR(R274=16,R274=17,R274=18),3.01,3.11)))))))))),IF(W274="Ա-3", IF(R274=0,1.96,IF(R274=1,2.02,IF(R274=2,2.08,IF(R274=3,2.15,IF(OR(R274=5,R274=4),2.21,IF(OR(R274=6,R274=7),2.28,IF(OR(R274=8,R274=9),2.35,IF(OR(R274=10,R274=11,R274=12),2.42,IF(OR(R274=13,R274=14,R274=15),2.5,IF(OR(R274=16,R274=17,R274=18),2.58,2.66)))))))))), IF(W274="Կ-1", IF(R274=0,1.68,IF(R274=1,1.73,IF(R274=2,1.79,IF(R274=3,1.84,IF(OR(R274=5,R274=4),1.9,IF(OR(R274=6,R274=7),1.96,IF(OR(R274=8,R274=9),2.02,IF(OR(R274=10,R274=11,R274=12),2.08,IF(OR(R274=13,R274=14,R274=15),2.14,IF(OR(R274=16,R274=17,R274=18),2.21,2.28)))))))))), IF(W274="Կ-2", IF(R274=0,1.45,IF(R274=1,1.49,IF(R274=2,1.54,IF(R274=3,1.59,IF(OR(R274=5,R274=4),1.63,IF(OR(R274=6,R274=7),1.68,IF(OR(R274=8,R274=9),1.73,IF(OR(R274=10,R274=11,R274=12),1.79,IF(OR(R274=13,R274=14,R274=15),1.84,IF(OR(R274=16,R274=17,R274=18),1.9,1.95)))))))))),IF(W274="Կ-3", IF(R274=0,1.25,IF(R274=1,1.29,IF(R274=2,1.33,IF(R274=3,1.37,IF(OR(R274=5,R274=4),1.41,IF(OR(R274=6,R274=7),1.45,IF(OR(R274=8,R274=9),1.49,IF(OR(R274=10,R274=11,R274=12),1.54,IF(OR(R274=13,R274=14,R274=15),1.58,IF(OR(R274=16,R274=17,R274=18),1.63,1.68)))))))))), "Error"))))))))))))</f>
        <v>2.02</v>
      </c>
      <c r="T274" s="456">
        <v>83200</v>
      </c>
      <c r="U274" s="456"/>
      <c r="V274" s="456"/>
      <c r="W274" s="589" t="str">
        <f t="shared" ref="W274:W279" si="239">+M274</f>
        <v>Կ-1</v>
      </c>
      <c r="X274" s="456">
        <f t="shared" ref="X274:X279" si="240">T274*S274</f>
        <v>168064</v>
      </c>
      <c r="Y274" s="590">
        <f t="shared" ref="Y274:Y279" si="241">+U274+V274+X274</f>
        <v>168064</v>
      </c>
      <c r="Z274" s="590">
        <f t="shared" ref="Z274:Z279" si="242">+Y274*13</f>
        <v>2184832</v>
      </c>
      <c r="AA274" s="592">
        <f t="shared" ref="AA274:AA279" si="243">+Q274</f>
        <v>1</v>
      </c>
      <c r="AB274" s="592">
        <f t="shared" ref="AB274:AB279" si="244">+R274+1</f>
        <v>10</v>
      </c>
      <c r="AC274" s="588">
        <f t="shared" ref="AC274:AC279" si="245">IF(AA274&lt;1,0,IF(AG274="Բ-1",IF(AB274=0,6.94,IF(AB274=1,7.17,IF(AB274=2,7.41,IF(AB274=3,7.66,IF(OR(AB274=5,AB274=4),7.92,IF(OR(AB274=6,AB274=7),8.18,IF(OR(AB274=8,AB274=9),8.46,IF(OR(AB274=10,AB274=11,AB274=12),8.74,IF(OR(AB274=13,AB274=14,AB274=15),9.03,IF(OR(AB274=16,AB274=17,AB274=18),9.33,9.65)))))))))),IF(AG274="Բ-2", IF(AB274=0,5.71,IF(AB274=1,5.89,IF(AB274=2,6.09,IF(AB274=3,6.29,IF(OR(AB274=5,AB274=4),6.5,IF(OR(AB274=6,AB274=7),6.72,IF(OR(AB274=8,AB274=9),6.94,IF(OR(AB274=10,AB274=11,AB274=12),7.17,IF(OR(AB274=13,AB274=14,AB274=15),7.41,IF(OR(AB274=16,AB274=17,AB274=18),7.65,7.91)))))))))), IF(AG274="Գ-1", IF(AB274=0,4.7,IF(AB274=1,4.86,IF(AB274=2,5.01,IF(AB274=3,5.18,IF(OR(AB274=5,AB274=4),5.35,IF(OR(AB274=6,AB274=7),5.52,IF(OR(AB274=8,AB274=9),5.71,IF(OR(AB274=10,AB274=11,AB274=12),5.89,IF(OR(AB274=13,AB274=14,AB274=15),6.09,IF(OR(AB274=16,AB274=17,AB274=18),6.29,6.49)))))))))), IF(AG274="Գ-2", IF(AB274=0,3.88,IF(AB274=1,4.01,IF(AB274=2,4.14,IF(AB274=3,4.27,IF(OR(AB274=5,AB274=4),4.41,IF(OR(AB274=6,AB274=7),4.55,IF(OR(AB274=8,AB274=9),4.7,IF(OR(AB274=10,AB274=11,AB274=12),4.85,IF(OR(AB274=13,AB274=14,AB274=15),5.01,IF(OR(AB274=16,AB274=17,AB274=18),5.17,5.34)))))))))), IF(AG274="Գ-3", IF(AB274=0,3.21,IF(AB274=1,3.31,IF(AB274=2,3.42,IF(AB274=3,3.53,IF(OR(AB274=5,AB274=4),3.64,IF(OR(AB274=6,AB274=7),3.76,IF(OR(AB274=8,AB274=9),3.88,IF(OR(AB274=10,AB274=11,AB274=12),4.01,IF(OR(AB274=13,AB274=14,AB274=15),4.13,IF(OR(AB274=16,AB274=17,AB274=18),4.27,4.4)))))))))), IF(AG274="Ա-1", IF(AB274=0,2.66,IF(AB274=1,2.75,IF(AB274=2,2.83,IF(AB274=3,2.92,IF(OR(AB274=5,AB274=4),3.02,IF(OR(AB274=6,AB274=7),3.11,IF(OR(AB274=8,AB274=9),3.21,IF(OR(AB274=10,AB274=11,AB274=12),3.31,IF(OR(AB274=13,AB274=14,AB274=15),3.42,IF(OR(AB274=16,AB274=17,AB274=18),3.53,3.64)))))))))), IF(AG274="Ա-2", IF(AB274=0,2.28,IF(AB274=1,2.35,IF(AB274=2,2.43,IF(AB274=3,2.5,IF(OR(AB274=5,AB274=4),2.58,IF(OR(AB274=6,AB274=7),2.66,IF(OR(AB274=8,AB274=9),2.75,IF(OR(AB274=10,AB274=11,AB274=12),2.83,IF(OR(AB274=13,AB274=14,AB274=15),2.92,IF(OR(AB274=16,AB274=17,AB274=18),3.01,3.11)))))))))),IF(AG274="Ա-3", IF(AB274=0,1.96,IF(AB274=1,2.02,IF(AB274=2,2.08,IF(AB274=3,2.15,IF(OR(AB274=5,AB274=4),2.21,IF(OR(AB274=6,AB274=7),2.28,IF(OR(AB274=8,AB274=9),2.35,IF(OR(AB274=10,AB274=11,AB274=12),2.42,IF(OR(AB274=13,AB274=14,AB274=15),2.5,IF(OR(AB274=16,AB274=17,AB274=18),2.58,2.66)))))))))), IF(AG274="Կ-1", IF(AB274=0,1.68,IF(AB274=1,1.73,IF(AB274=2,1.79,IF(AB274=3,1.84,IF(OR(AB274=5,AB274=4),1.9,IF(OR(AB274=6,AB274=7),1.96,IF(OR(AB274=8,AB274=9),2.02,IF(OR(AB274=10,AB274=11,AB274=12),2.08,IF(OR(AB274=13,AB274=14,AB274=15),2.14,IF(OR(AB274=16,AB274=17,AB274=18),2.21,2.28)))))))))), IF(AG274="Կ-2", IF(AB274=0,1.45,IF(AB274=1,1.49,IF(AB274=2,1.54,IF(AB274=3,1.59,IF(OR(AB274=5,AB274=4),1.63,IF(OR(AB274=6,AB274=7),1.68,IF(OR(AB274=8,AB274=9),1.73,IF(OR(AB274=10,AB274=11,AB274=12),1.79,IF(OR(AB274=13,AB274=14,AB274=15),1.84,IF(OR(AB274=16,AB274=17,AB274=18),1.9,1.95)))))))))),IF(AG274="Կ-3", IF(AB274=0,1.25,IF(AB274=1,1.29,IF(AB274=2,1.33,IF(AB274=3,1.37,IF(OR(AB274=5,AB274=4),1.41,IF(OR(AB274=6,AB274=7),1.45,IF(OR(AB274=8,AB274=9),1.49,IF(OR(AB274=10,AB274=11,AB274=12),1.54,IF(OR(AB274=13,AB274=14,AB274=15),1.58,IF(OR(AB274=16,AB274=17,AB274=18),1.63,1.68)))))))))), "Error"))))))))))))</f>
        <v>2.08</v>
      </c>
      <c r="AD274" s="456">
        <v>83200</v>
      </c>
      <c r="AE274" s="456"/>
      <c r="AF274" s="456"/>
      <c r="AG274" s="589" t="str">
        <f t="shared" ref="AG274:AG279" si="246">+W274</f>
        <v>Կ-1</v>
      </c>
      <c r="AH274" s="456">
        <f t="shared" ref="AH274:AH279" si="247">AD274*AC274</f>
        <v>173056</v>
      </c>
      <c r="AI274" s="590">
        <f t="shared" ref="AI274:AI279" si="248">AH274+AE274+AF274</f>
        <v>173056</v>
      </c>
      <c r="AJ274" s="590">
        <f t="shared" ref="AJ274:AJ279" si="249">+AI274*13</f>
        <v>2249728</v>
      </c>
      <c r="AK274" s="592">
        <f t="shared" ref="AK274:AK279" si="250">+AA274</f>
        <v>1</v>
      </c>
      <c r="AL274" s="592">
        <f t="shared" ref="AL274:AL279" si="251">+AB274+1</f>
        <v>11</v>
      </c>
      <c r="AM274" s="588">
        <f t="shared" ref="AM274:AM279" si="252">IF(AK274&lt;1,0,IF(AQ274="Բ-1",IF(AL274=0,6.94,IF(AL274=1,7.17,IF(AL274=2,7.41,IF(AL274=3,7.66,IF(OR(AL274=5,AL274=4),7.92,IF(OR(AL274=6,AL274=7),8.18,IF(OR(AL274=8,AL274=9),8.46,IF(OR(AL274=10,AL274=11,AL274=12),8.74,IF(OR(AL274=13,AL274=14,AL274=15),9.03,IF(OR(AL274=16,AL274=17,AL274=18),9.33,9.65)))))))))),IF(AQ274="Բ-2", IF(AL274=0,5.71,IF(AL274=1,5.89,IF(AL274=2,6.09,IF(AL274=3,6.29,IF(OR(AL274=5,AL274=4),6.5,IF(OR(AL274=6,AL274=7),6.72,IF(OR(AL274=8,AL274=9),6.94,IF(OR(AL274=10,AL274=11,AL274=12),7.17,IF(OR(AL274=13,AL274=14,AL274=15),7.41,IF(OR(AL274=16,AL274=17,AL274=18),7.65,7.91)))))))))), IF(AQ274="Գ-1", IF(AL274=0,4.7,IF(AL274=1,4.86,IF(AL274=2,5.01,IF(AL274=3,5.18,IF(OR(AL274=5,AL274=4),5.35,IF(OR(AL274=6,AL274=7),5.52,IF(OR(AL274=8,AL274=9),5.71,IF(OR(AL274=10,AL274=11,AL274=12),5.89,IF(OR(AL274=13,AL274=14,AL274=15),6.09,IF(OR(AL274=16,AL274=17,AL274=18),6.29,6.49)))))))))), IF(AQ274="Գ-2", IF(AL274=0,3.88,IF(AL274=1,4.01,IF(AL274=2,4.14,IF(AL274=3,4.27,IF(OR(AL274=5,AL274=4),4.41,IF(OR(AL274=6,AL274=7),4.55,IF(OR(AL274=8,AL274=9),4.7,IF(OR(AL274=10,AL274=11,AL274=12),4.85,IF(OR(AL274=13,AL274=14,AL274=15),5.01,IF(OR(AL274=16,AL274=17,AL274=18),5.17,5.34)))))))))), IF(AQ274="Գ-3", IF(AL274=0,3.21,IF(AL274=1,3.31,IF(AL274=2,3.42,IF(AL274=3,3.53,IF(OR(AL274=5,AL274=4),3.64,IF(OR(AL274=6,AL274=7),3.76,IF(OR(AL274=8,AL274=9),3.88,IF(OR(AL274=10,AL274=11,AL274=12),4.01,IF(OR(AL274=13,AL274=14,AL274=15),4.13,IF(OR(AL274=16,AL274=17,AL274=18),4.27,4.4)))))))))), IF(AQ274="Ա-1", IF(AL274=0,2.66,IF(AL274=1,2.75,IF(AL274=2,2.83,IF(AL274=3,2.92,IF(OR(AL274=5,AL274=4),3.02,IF(OR(AL274=6,AL274=7),3.11,IF(OR(AL274=8,AL274=9),3.21,IF(OR(AL274=10,AL274=11,AL274=12),3.31,IF(OR(AL274=13,AL274=14,AL274=15),3.42,IF(OR(AL274=16,AL274=17,AL274=18),3.53,3.64)))))))))), IF(AQ274="Ա-2", IF(AL274=0,2.28,IF(AL274=1,2.35,IF(AL274=2,2.43,IF(AL274=3,2.5,IF(OR(AL274=5,AL274=4),2.58,IF(OR(AL274=6,AL274=7),2.66,IF(OR(AL274=8,AL274=9),2.75,IF(OR(AL274=10,AL274=11,AL274=12),2.83,IF(OR(AL274=13,AL274=14,AL274=15),2.92,IF(OR(AL274=16,AL274=17,AL274=18),3.01,3.11)))))))))),IF(AQ274="Ա-3", IF(AL274=0,1.96,IF(AL274=1,2.02,IF(AL274=2,2.08,IF(AL274=3,2.15,IF(OR(AL274=5,AL274=4),2.21,IF(OR(AL274=6,AL274=7),2.28,IF(OR(AL274=8,AL274=9),2.35,IF(OR(AL274=10,AL274=11,AL274=12),2.42,IF(OR(AL274=13,AL274=14,AL274=15),2.5,IF(OR(AL274=16,AL274=17,AL274=18),2.58,2.66)))))))))), IF(AQ274="Կ-1", IF(AL274=0,1.68,IF(AL274=1,1.73,IF(AL274=2,1.79,IF(AL274=3,1.84,IF(OR(AL274=5,AL274=4),1.9,IF(OR(AL274=6,AL274=7),1.96,IF(OR(AL274=8,AL274=9),2.02,IF(OR(AL274=10,AL274=11,AL274=12),2.08,IF(OR(AL274=13,AL274=14,AL274=15),2.14,IF(OR(AL274=16,AL274=17,AL274=18),2.21,2.28)))))))))), IF(AQ274="Կ-2", IF(AL274=0,1.45,IF(AL274=1,1.49,IF(AL274=2,1.54,IF(AL274=3,1.59,IF(OR(AL274=5,AL274=4),1.63,IF(OR(AL274=6,AL274=7),1.68,IF(OR(AL274=8,AL274=9),1.73,IF(OR(AL274=10,AL274=11,AL274=12),1.79,IF(OR(AL274=13,AL274=14,AL274=15),1.84,IF(OR(AL274=16,AL274=17,AL274=18),1.9,1.95)))))))))),IF(AQ274="Կ-3", IF(AL274=0,1.25,IF(AL274=1,1.29,IF(AL274=2,1.33,IF(AL274=3,1.37,IF(OR(AL274=5,AL274=4),1.41,IF(OR(AL274=6,AL274=7),1.45,IF(OR(AL274=8,AL274=9),1.49,IF(OR(AL274=10,AL274=11,AL274=12),1.54,IF(OR(AL274=13,AL274=14,AL274=15),1.58,IF(OR(AL274=16,AL274=17,AL274=18),1.63,1.68)))))))))), "Error"))))))))))))</f>
        <v>2.08</v>
      </c>
      <c r="AN274" s="456">
        <v>83200</v>
      </c>
      <c r="AO274" s="456"/>
      <c r="AP274" s="456"/>
      <c r="AQ274" s="589" t="str">
        <f t="shared" ref="AQ274:AQ279" si="253">+AG274</f>
        <v>Կ-1</v>
      </c>
      <c r="AR274" s="456">
        <f t="shared" ref="AR274:AR279" si="254">AN274*AM274</f>
        <v>173056</v>
      </c>
      <c r="AS274" s="590">
        <f t="shared" ref="AS274:AS279" si="255">AR274+AO274+AP274</f>
        <v>173056</v>
      </c>
      <c r="AT274" s="590">
        <f t="shared" ref="AT274:AT279" si="256">+AS274*13</f>
        <v>2249728</v>
      </c>
    </row>
    <row r="275" spans="2:46" s="587" customFormat="1" ht="13.5">
      <c r="B275" s="816">
        <v>11</v>
      </c>
      <c r="C275" s="795" t="s">
        <v>1284</v>
      </c>
      <c r="D275" s="794" t="s">
        <v>1960</v>
      </c>
      <c r="E275" s="796">
        <v>1997</v>
      </c>
      <c r="F275" s="795" t="s">
        <v>222</v>
      </c>
      <c r="G275" s="820">
        <v>1</v>
      </c>
      <c r="H275" s="820">
        <v>5</v>
      </c>
      <c r="I275" s="821">
        <f t="shared" si="232"/>
        <v>1.9</v>
      </c>
      <c r="J275" s="799">
        <v>83200</v>
      </c>
      <c r="K275" s="799"/>
      <c r="L275" s="799"/>
      <c r="M275" s="822" t="s">
        <v>86</v>
      </c>
      <c r="N275" s="799">
        <f t="shared" si="233"/>
        <v>158080</v>
      </c>
      <c r="O275" s="823">
        <f t="shared" si="234"/>
        <v>158080</v>
      </c>
      <c r="P275" s="823">
        <f t="shared" si="235"/>
        <v>2055040</v>
      </c>
      <c r="Q275" s="592">
        <f t="shared" si="236"/>
        <v>1</v>
      </c>
      <c r="R275" s="592">
        <f t="shared" si="237"/>
        <v>6</v>
      </c>
      <c r="S275" s="588">
        <f t="shared" si="238"/>
        <v>1.96</v>
      </c>
      <c r="T275" s="456">
        <v>83200</v>
      </c>
      <c r="U275" s="456"/>
      <c r="V275" s="456"/>
      <c r="W275" s="589" t="str">
        <f t="shared" si="239"/>
        <v>Կ-1</v>
      </c>
      <c r="X275" s="456">
        <f t="shared" si="240"/>
        <v>163072</v>
      </c>
      <c r="Y275" s="590">
        <f t="shared" si="241"/>
        <v>163072</v>
      </c>
      <c r="Z275" s="590">
        <f t="shared" si="242"/>
        <v>2119936</v>
      </c>
      <c r="AA275" s="592">
        <f t="shared" si="243"/>
        <v>1</v>
      </c>
      <c r="AB275" s="592">
        <f t="shared" si="244"/>
        <v>7</v>
      </c>
      <c r="AC275" s="588">
        <f t="shared" si="245"/>
        <v>1.96</v>
      </c>
      <c r="AD275" s="456">
        <v>83200</v>
      </c>
      <c r="AE275" s="456"/>
      <c r="AF275" s="456"/>
      <c r="AG275" s="589" t="str">
        <f t="shared" si="246"/>
        <v>Կ-1</v>
      </c>
      <c r="AH275" s="456">
        <f t="shared" si="247"/>
        <v>163072</v>
      </c>
      <c r="AI275" s="590">
        <f t="shared" si="248"/>
        <v>163072</v>
      </c>
      <c r="AJ275" s="590">
        <f t="shared" si="249"/>
        <v>2119936</v>
      </c>
      <c r="AK275" s="592">
        <f t="shared" si="250"/>
        <v>1</v>
      </c>
      <c r="AL275" s="592">
        <f t="shared" si="251"/>
        <v>8</v>
      </c>
      <c r="AM275" s="588">
        <f t="shared" si="252"/>
        <v>2.02</v>
      </c>
      <c r="AN275" s="456">
        <v>83200</v>
      </c>
      <c r="AO275" s="456"/>
      <c r="AP275" s="456"/>
      <c r="AQ275" s="589" t="str">
        <f t="shared" si="253"/>
        <v>Կ-1</v>
      </c>
      <c r="AR275" s="456">
        <f t="shared" si="254"/>
        <v>168064</v>
      </c>
      <c r="AS275" s="590">
        <f t="shared" si="255"/>
        <v>168064</v>
      </c>
      <c r="AT275" s="590">
        <f t="shared" si="256"/>
        <v>2184832</v>
      </c>
    </row>
    <row r="276" spans="2:46" s="587" customFormat="1" ht="13.5">
      <c r="B276" s="816">
        <v>12</v>
      </c>
      <c r="C276" s="795" t="s">
        <v>1473</v>
      </c>
      <c r="D276" s="794" t="s">
        <v>1960</v>
      </c>
      <c r="E276" s="796">
        <v>1993</v>
      </c>
      <c r="F276" s="795" t="s">
        <v>222</v>
      </c>
      <c r="G276" s="820">
        <v>1</v>
      </c>
      <c r="H276" s="820">
        <v>5</v>
      </c>
      <c r="I276" s="821">
        <f t="shared" si="232"/>
        <v>1.9</v>
      </c>
      <c r="J276" s="799">
        <v>83200</v>
      </c>
      <c r="K276" s="799"/>
      <c r="L276" s="799"/>
      <c r="M276" s="822" t="s">
        <v>86</v>
      </c>
      <c r="N276" s="799">
        <f t="shared" si="233"/>
        <v>158080</v>
      </c>
      <c r="O276" s="823">
        <f t="shared" si="234"/>
        <v>158080</v>
      </c>
      <c r="P276" s="823">
        <f t="shared" si="235"/>
        <v>2055040</v>
      </c>
      <c r="Q276" s="592">
        <f t="shared" si="236"/>
        <v>1</v>
      </c>
      <c r="R276" s="592">
        <f t="shared" si="237"/>
        <v>6</v>
      </c>
      <c r="S276" s="588">
        <f t="shared" si="238"/>
        <v>1.96</v>
      </c>
      <c r="T276" s="456">
        <v>83200</v>
      </c>
      <c r="U276" s="456"/>
      <c r="V276" s="456"/>
      <c r="W276" s="589" t="str">
        <f t="shared" si="239"/>
        <v>Կ-1</v>
      </c>
      <c r="X276" s="456">
        <f t="shared" si="240"/>
        <v>163072</v>
      </c>
      <c r="Y276" s="590">
        <f t="shared" si="241"/>
        <v>163072</v>
      </c>
      <c r="Z276" s="590">
        <f t="shared" si="242"/>
        <v>2119936</v>
      </c>
      <c r="AA276" s="592">
        <f t="shared" si="243"/>
        <v>1</v>
      </c>
      <c r="AB276" s="592">
        <f t="shared" si="244"/>
        <v>7</v>
      </c>
      <c r="AC276" s="588">
        <f t="shared" si="245"/>
        <v>1.96</v>
      </c>
      <c r="AD276" s="456">
        <v>83200</v>
      </c>
      <c r="AE276" s="456"/>
      <c r="AF276" s="456"/>
      <c r="AG276" s="589" t="str">
        <f t="shared" si="246"/>
        <v>Կ-1</v>
      </c>
      <c r="AH276" s="456">
        <f t="shared" si="247"/>
        <v>163072</v>
      </c>
      <c r="AI276" s="590">
        <f t="shared" si="248"/>
        <v>163072</v>
      </c>
      <c r="AJ276" s="590">
        <f t="shared" si="249"/>
        <v>2119936</v>
      </c>
      <c r="AK276" s="592">
        <f t="shared" si="250"/>
        <v>1</v>
      </c>
      <c r="AL276" s="592">
        <f t="shared" si="251"/>
        <v>8</v>
      </c>
      <c r="AM276" s="588">
        <f t="shared" si="252"/>
        <v>2.02</v>
      </c>
      <c r="AN276" s="456">
        <v>83200</v>
      </c>
      <c r="AO276" s="456"/>
      <c r="AP276" s="456"/>
      <c r="AQ276" s="589" t="str">
        <f t="shared" si="253"/>
        <v>Կ-1</v>
      </c>
      <c r="AR276" s="456">
        <f t="shared" si="254"/>
        <v>168064</v>
      </c>
      <c r="AS276" s="590">
        <f t="shared" si="255"/>
        <v>168064</v>
      </c>
      <c r="AT276" s="590">
        <f t="shared" si="256"/>
        <v>2184832</v>
      </c>
    </row>
    <row r="277" spans="2:46" s="587" customFormat="1" ht="13.5">
      <c r="B277" s="816">
        <v>13</v>
      </c>
      <c r="C277" s="795" t="s">
        <v>2124</v>
      </c>
      <c r="D277" s="794" t="s">
        <v>1960</v>
      </c>
      <c r="E277" s="796">
        <v>1999</v>
      </c>
      <c r="F277" s="795" t="s">
        <v>222</v>
      </c>
      <c r="G277" s="820">
        <v>1</v>
      </c>
      <c r="H277" s="820">
        <v>3</v>
      </c>
      <c r="I277" s="821">
        <f t="shared" si="232"/>
        <v>1.84</v>
      </c>
      <c r="J277" s="799">
        <v>83200</v>
      </c>
      <c r="K277" s="799"/>
      <c r="L277" s="799"/>
      <c r="M277" s="822" t="s">
        <v>86</v>
      </c>
      <c r="N277" s="799">
        <f t="shared" si="233"/>
        <v>153088</v>
      </c>
      <c r="O277" s="823">
        <f t="shared" si="234"/>
        <v>153088</v>
      </c>
      <c r="P277" s="823">
        <f t="shared" si="235"/>
        <v>1990144</v>
      </c>
      <c r="Q277" s="592">
        <f t="shared" si="236"/>
        <v>1</v>
      </c>
      <c r="R277" s="592">
        <f t="shared" si="237"/>
        <v>4</v>
      </c>
      <c r="S277" s="588">
        <f t="shared" si="238"/>
        <v>1.9</v>
      </c>
      <c r="T277" s="456">
        <v>83200</v>
      </c>
      <c r="U277" s="456"/>
      <c r="V277" s="456"/>
      <c r="W277" s="589" t="str">
        <f t="shared" si="239"/>
        <v>Կ-1</v>
      </c>
      <c r="X277" s="456">
        <f t="shared" si="240"/>
        <v>158080</v>
      </c>
      <c r="Y277" s="590">
        <f t="shared" si="241"/>
        <v>158080</v>
      </c>
      <c r="Z277" s="590">
        <f t="shared" si="242"/>
        <v>2055040</v>
      </c>
      <c r="AA277" s="592">
        <f t="shared" si="243"/>
        <v>1</v>
      </c>
      <c r="AB277" s="592">
        <f t="shared" si="244"/>
        <v>5</v>
      </c>
      <c r="AC277" s="588">
        <f t="shared" si="245"/>
        <v>1.9</v>
      </c>
      <c r="AD277" s="456">
        <v>83200</v>
      </c>
      <c r="AE277" s="456"/>
      <c r="AF277" s="456"/>
      <c r="AG277" s="589" t="str">
        <f t="shared" si="246"/>
        <v>Կ-1</v>
      </c>
      <c r="AH277" s="456">
        <f t="shared" si="247"/>
        <v>158080</v>
      </c>
      <c r="AI277" s="590">
        <f t="shared" si="248"/>
        <v>158080</v>
      </c>
      <c r="AJ277" s="590">
        <f t="shared" si="249"/>
        <v>2055040</v>
      </c>
      <c r="AK277" s="592">
        <f t="shared" si="250"/>
        <v>1</v>
      </c>
      <c r="AL277" s="592">
        <f t="shared" si="251"/>
        <v>6</v>
      </c>
      <c r="AM277" s="588">
        <f t="shared" si="252"/>
        <v>1.96</v>
      </c>
      <c r="AN277" s="456">
        <v>83200</v>
      </c>
      <c r="AO277" s="456"/>
      <c r="AP277" s="456"/>
      <c r="AQ277" s="589" t="str">
        <f t="shared" si="253"/>
        <v>Կ-1</v>
      </c>
      <c r="AR277" s="456">
        <f t="shared" si="254"/>
        <v>163072</v>
      </c>
      <c r="AS277" s="590">
        <f t="shared" si="255"/>
        <v>163072</v>
      </c>
      <c r="AT277" s="590">
        <f t="shared" si="256"/>
        <v>2119936</v>
      </c>
    </row>
    <row r="278" spans="2:46" s="587" customFormat="1" ht="13.5">
      <c r="B278" s="816">
        <v>14</v>
      </c>
      <c r="C278" s="795" t="s">
        <v>2125</v>
      </c>
      <c r="D278" s="794" t="s">
        <v>1960</v>
      </c>
      <c r="E278" s="796">
        <v>1999</v>
      </c>
      <c r="F278" s="795" t="s">
        <v>222</v>
      </c>
      <c r="G278" s="820">
        <v>1</v>
      </c>
      <c r="H278" s="820">
        <v>3</v>
      </c>
      <c r="I278" s="821">
        <f t="shared" si="232"/>
        <v>1.84</v>
      </c>
      <c r="J278" s="799">
        <v>83200</v>
      </c>
      <c r="K278" s="799"/>
      <c r="L278" s="799"/>
      <c r="M278" s="822" t="s">
        <v>86</v>
      </c>
      <c r="N278" s="799">
        <f t="shared" si="233"/>
        <v>153088</v>
      </c>
      <c r="O278" s="823">
        <f t="shared" si="234"/>
        <v>153088</v>
      </c>
      <c r="P278" s="823">
        <f t="shared" si="235"/>
        <v>1990144</v>
      </c>
      <c r="Q278" s="592">
        <f t="shared" si="236"/>
        <v>1</v>
      </c>
      <c r="R278" s="592">
        <f t="shared" si="237"/>
        <v>4</v>
      </c>
      <c r="S278" s="588">
        <f t="shared" si="238"/>
        <v>1.9</v>
      </c>
      <c r="T278" s="456">
        <v>83200</v>
      </c>
      <c r="U278" s="456"/>
      <c r="V278" s="456"/>
      <c r="W278" s="589" t="str">
        <f t="shared" si="239"/>
        <v>Կ-1</v>
      </c>
      <c r="X278" s="456">
        <f t="shared" si="240"/>
        <v>158080</v>
      </c>
      <c r="Y278" s="590">
        <f t="shared" si="241"/>
        <v>158080</v>
      </c>
      <c r="Z278" s="590">
        <f t="shared" si="242"/>
        <v>2055040</v>
      </c>
      <c r="AA278" s="592">
        <f t="shared" si="243"/>
        <v>1</v>
      </c>
      <c r="AB278" s="592">
        <f t="shared" si="244"/>
        <v>5</v>
      </c>
      <c r="AC278" s="588">
        <f t="shared" si="245"/>
        <v>1.9</v>
      </c>
      <c r="AD278" s="456">
        <v>83200</v>
      </c>
      <c r="AE278" s="456"/>
      <c r="AF278" s="456"/>
      <c r="AG278" s="589" t="str">
        <f t="shared" si="246"/>
        <v>Կ-1</v>
      </c>
      <c r="AH278" s="456">
        <f t="shared" si="247"/>
        <v>158080</v>
      </c>
      <c r="AI278" s="590">
        <f t="shared" si="248"/>
        <v>158080</v>
      </c>
      <c r="AJ278" s="590">
        <f t="shared" si="249"/>
        <v>2055040</v>
      </c>
      <c r="AK278" s="592">
        <f t="shared" si="250"/>
        <v>1</v>
      </c>
      <c r="AL278" s="592">
        <f t="shared" si="251"/>
        <v>6</v>
      </c>
      <c r="AM278" s="588">
        <f t="shared" si="252"/>
        <v>1.96</v>
      </c>
      <c r="AN278" s="456">
        <v>83200</v>
      </c>
      <c r="AO278" s="456"/>
      <c r="AP278" s="456"/>
      <c r="AQ278" s="589" t="str">
        <f t="shared" si="253"/>
        <v>Կ-1</v>
      </c>
      <c r="AR278" s="456">
        <f t="shared" si="254"/>
        <v>163072</v>
      </c>
      <c r="AS278" s="590">
        <f t="shared" si="255"/>
        <v>163072</v>
      </c>
      <c r="AT278" s="590">
        <f t="shared" si="256"/>
        <v>2119936</v>
      </c>
    </row>
    <row r="279" spans="2:46" s="587" customFormat="1" ht="13.5">
      <c r="B279" s="816">
        <v>15</v>
      </c>
      <c r="C279" s="795" t="s">
        <v>203</v>
      </c>
      <c r="D279" s="794" t="s">
        <v>1960</v>
      </c>
      <c r="E279" s="796">
        <v>1983</v>
      </c>
      <c r="F279" s="795" t="s">
        <v>222</v>
      </c>
      <c r="G279" s="820">
        <v>1</v>
      </c>
      <c r="H279" s="827">
        <v>17</v>
      </c>
      <c r="I279" s="821">
        <f t="shared" si="232"/>
        <v>2.21</v>
      </c>
      <c r="J279" s="799">
        <v>83200</v>
      </c>
      <c r="K279" s="799"/>
      <c r="L279" s="799"/>
      <c r="M279" s="822" t="s">
        <v>86</v>
      </c>
      <c r="N279" s="799">
        <f t="shared" si="233"/>
        <v>183872</v>
      </c>
      <c r="O279" s="823">
        <f t="shared" si="234"/>
        <v>183872</v>
      </c>
      <c r="P279" s="823">
        <f t="shared" si="235"/>
        <v>2390336</v>
      </c>
      <c r="Q279" s="592">
        <f t="shared" si="236"/>
        <v>1</v>
      </c>
      <c r="R279" s="592">
        <f t="shared" si="237"/>
        <v>18</v>
      </c>
      <c r="S279" s="588">
        <f t="shared" si="238"/>
        <v>2.21</v>
      </c>
      <c r="T279" s="456">
        <v>83200</v>
      </c>
      <c r="U279" s="456"/>
      <c r="V279" s="456"/>
      <c r="W279" s="589" t="str">
        <f t="shared" si="239"/>
        <v>Կ-1</v>
      </c>
      <c r="X279" s="456">
        <f t="shared" si="240"/>
        <v>183872</v>
      </c>
      <c r="Y279" s="590">
        <f t="shared" si="241"/>
        <v>183872</v>
      </c>
      <c r="Z279" s="590">
        <f t="shared" si="242"/>
        <v>2390336</v>
      </c>
      <c r="AA279" s="592">
        <f t="shared" si="243"/>
        <v>1</v>
      </c>
      <c r="AB279" s="592">
        <f t="shared" si="244"/>
        <v>19</v>
      </c>
      <c r="AC279" s="588">
        <f t="shared" si="245"/>
        <v>2.2799999999999998</v>
      </c>
      <c r="AD279" s="456">
        <v>83200</v>
      </c>
      <c r="AE279" s="456"/>
      <c r="AF279" s="456"/>
      <c r="AG279" s="589" t="str">
        <f t="shared" si="246"/>
        <v>Կ-1</v>
      </c>
      <c r="AH279" s="456">
        <f t="shared" si="247"/>
        <v>189695.99999999997</v>
      </c>
      <c r="AI279" s="590">
        <f t="shared" si="248"/>
        <v>189695.99999999997</v>
      </c>
      <c r="AJ279" s="590">
        <f t="shared" si="249"/>
        <v>2466047.9999999995</v>
      </c>
      <c r="AK279" s="592">
        <f t="shared" si="250"/>
        <v>1</v>
      </c>
      <c r="AL279" s="592">
        <f t="shared" si="251"/>
        <v>20</v>
      </c>
      <c r="AM279" s="588">
        <f t="shared" si="252"/>
        <v>2.2799999999999998</v>
      </c>
      <c r="AN279" s="456">
        <v>83200</v>
      </c>
      <c r="AO279" s="456"/>
      <c r="AP279" s="456"/>
      <c r="AQ279" s="589" t="str">
        <f t="shared" si="253"/>
        <v>Կ-1</v>
      </c>
      <c r="AR279" s="456">
        <f t="shared" si="254"/>
        <v>189695.99999999997</v>
      </c>
      <c r="AS279" s="590">
        <f t="shared" si="255"/>
        <v>189695.99999999997</v>
      </c>
      <c r="AT279" s="590">
        <f t="shared" si="256"/>
        <v>2466047.9999999995</v>
      </c>
    </row>
    <row r="280" spans="2:46" s="587" customFormat="1" ht="13.5">
      <c r="B280" s="816">
        <v>16</v>
      </c>
      <c r="C280" s="795" t="s">
        <v>2416</v>
      </c>
      <c r="D280" s="794" t="s">
        <v>1961</v>
      </c>
      <c r="E280" s="796">
        <v>2003</v>
      </c>
      <c r="F280" s="795" t="s">
        <v>222</v>
      </c>
      <c r="G280" s="820">
        <v>1</v>
      </c>
      <c r="H280" s="820">
        <v>2</v>
      </c>
      <c r="I280" s="821">
        <f t="shared" si="226"/>
        <v>1.79</v>
      </c>
      <c r="J280" s="799">
        <v>83200</v>
      </c>
      <c r="K280" s="799"/>
      <c r="L280" s="799"/>
      <c r="M280" s="822" t="s">
        <v>86</v>
      </c>
      <c r="N280" s="799">
        <f t="shared" si="227"/>
        <v>148928</v>
      </c>
      <c r="O280" s="823">
        <f t="shared" si="207"/>
        <v>148928</v>
      </c>
      <c r="P280" s="823">
        <f t="shared" si="228"/>
        <v>1936064</v>
      </c>
      <c r="Q280" s="592">
        <f t="shared" si="208"/>
        <v>1</v>
      </c>
      <c r="R280" s="592">
        <f t="shared" si="209"/>
        <v>3</v>
      </c>
      <c r="S280" s="588">
        <f t="shared" si="210"/>
        <v>1.84</v>
      </c>
      <c r="T280" s="456">
        <v>83200</v>
      </c>
      <c r="U280" s="456"/>
      <c r="V280" s="456"/>
      <c r="W280" s="589" t="str">
        <f t="shared" si="211"/>
        <v>Կ-1</v>
      </c>
      <c r="X280" s="456">
        <f t="shared" si="212"/>
        <v>153088</v>
      </c>
      <c r="Y280" s="590">
        <f t="shared" si="213"/>
        <v>153088</v>
      </c>
      <c r="Z280" s="590">
        <f t="shared" si="229"/>
        <v>1990144</v>
      </c>
      <c r="AA280" s="592">
        <f t="shared" si="214"/>
        <v>1</v>
      </c>
      <c r="AB280" s="592">
        <f t="shared" si="215"/>
        <v>4</v>
      </c>
      <c r="AC280" s="588">
        <f t="shared" si="216"/>
        <v>1.9</v>
      </c>
      <c r="AD280" s="456">
        <v>83200</v>
      </c>
      <c r="AE280" s="456"/>
      <c r="AF280" s="456"/>
      <c r="AG280" s="589" t="str">
        <f t="shared" si="217"/>
        <v>Կ-1</v>
      </c>
      <c r="AH280" s="456">
        <f t="shared" si="218"/>
        <v>158080</v>
      </c>
      <c r="AI280" s="590">
        <f t="shared" si="219"/>
        <v>158080</v>
      </c>
      <c r="AJ280" s="590">
        <f t="shared" si="230"/>
        <v>2055040</v>
      </c>
      <c r="AK280" s="592">
        <f t="shared" si="220"/>
        <v>1</v>
      </c>
      <c r="AL280" s="592">
        <f t="shared" si="221"/>
        <v>5</v>
      </c>
      <c r="AM280" s="588">
        <f t="shared" si="222"/>
        <v>1.9</v>
      </c>
      <c r="AN280" s="456">
        <v>83200</v>
      </c>
      <c r="AO280" s="456"/>
      <c r="AP280" s="456"/>
      <c r="AQ280" s="589" t="str">
        <f t="shared" si="223"/>
        <v>Կ-1</v>
      </c>
      <c r="AR280" s="456">
        <f t="shared" si="224"/>
        <v>158080</v>
      </c>
      <c r="AS280" s="590">
        <f t="shared" si="225"/>
        <v>158080</v>
      </c>
      <c r="AT280" s="590">
        <f t="shared" si="231"/>
        <v>2055040</v>
      </c>
    </row>
    <row r="281" spans="2:46" s="587" customFormat="1" ht="13.5">
      <c r="B281" s="816">
        <v>17</v>
      </c>
      <c r="C281" s="795" t="s">
        <v>664</v>
      </c>
      <c r="D281" s="794" t="s">
        <v>1960</v>
      </c>
      <c r="E281" s="796">
        <v>1987</v>
      </c>
      <c r="F281" s="795" t="s">
        <v>222</v>
      </c>
      <c r="G281" s="820">
        <v>1</v>
      </c>
      <c r="H281" s="820">
        <v>16</v>
      </c>
      <c r="I281" s="821">
        <f t="shared" si="226"/>
        <v>2.21</v>
      </c>
      <c r="J281" s="799">
        <v>83200</v>
      </c>
      <c r="K281" s="799"/>
      <c r="L281" s="799"/>
      <c r="M281" s="822" t="s">
        <v>86</v>
      </c>
      <c r="N281" s="799">
        <f t="shared" si="227"/>
        <v>183872</v>
      </c>
      <c r="O281" s="823">
        <f t="shared" si="207"/>
        <v>183872</v>
      </c>
      <c r="P281" s="823">
        <f t="shared" si="228"/>
        <v>2390336</v>
      </c>
      <c r="Q281" s="592">
        <f t="shared" si="208"/>
        <v>1</v>
      </c>
      <c r="R281" s="592">
        <f t="shared" si="209"/>
        <v>17</v>
      </c>
      <c r="S281" s="588">
        <f t="shared" si="210"/>
        <v>2.21</v>
      </c>
      <c r="T281" s="456">
        <v>83200</v>
      </c>
      <c r="U281" s="456"/>
      <c r="V281" s="456"/>
      <c r="W281" s="589" t="str">
        <f t="shared" si="211"/>
        <v>Կ-1</v>
      </c>
      <c r="X281" s="456">
        <f t="shared" si="212"/>
        <v>183872</v>
      </c>
      <c r="Y281" s="590">
        <f t="shared" si="213"/>
        <v>183872</v>
      </c>
      <c r="Z281" s="590">
        <f t="shared" si="229"/>
        <v>2390336</v>
      </c>
      <c r="AA281" s="592">
        <f t="shared" si="214"/>
        <v>1</v>
      </c>
      <c r="AB281" s="592">
        <f t="shared" si="215"/>
        <v>18</v>
      </c>
      <c r="AC281" s="588">
        <f t="shared" si="216"/>
        <v>2.21</v>
      </c>
      <c r="AD281" s="456">
        <v>83200</v>
      </c>
      <c r="AE281" s="456"/>
      <c r="AF281" s="456"/>
      <c r="AG281" s="589" t="str">
        <f t="shared" si="217"/>
        <v>Կ-1</v>
      </c>
      <c r="AH281" s="456">
        <f t="shared" si="218"/>
        <v>183872</v>
      </c>
      <c r="AI281" s="590">
        <f t="shared" si="219"/>
        <v>183872</v>
      </c>
      <c r="AJ281" s="590">
        <f t="shared" si="230"/>
        <v>2390336</v>
      </c>
      <c r="AK281" s="592">
        <f t="shared" si="220"/>
        <v>1</v>
      </c>
      <c r="AL281" s="592">
        <f t="shared" si="221"/>
        <v>19</v>
      </c>
      <c r="AM281" s="588">
        <f t="shared" si="222"/>
        <v>2.2799999999999998</v>
      </c>
      <c r="AN281" s="456">
        <v>83200</v>
      </c>
      <c r="AO281" s="456"/>
      <c r="AP281" s="456"/>
      <c r="AQ281" s="589" t="str">
        <f t="shared" si="223"/>
        <v>Կ-1</v>
      </c>
      <c r="AR281" s="456">
        <f t="shared" si="224"/>
        <v>189695.99999999997</v>
      </c>
      <c r="AS281" s="590">
        <f t="shared" si="225"/>
        <v>189695.99999999997</v>
      </c>
      <c r="AT281" s="590">
        <f t="shared" si="231"/>
        <v>2466047.9999999995</v>
      </c>
    </row>
    <row r="282" spans="2:46" s="587" customFormat="1" ht="13.5">
      <c r="B282" s="816">
        <v>18</v>
      </c>
      <c r="C282" s="795" t="s">
        <v>2542</v>
      </c>
      <c r="D282" s="794" t="s">
        <v>1960</v>
      </c>
      <c r="E282" s="796">
        <v>1999</v>
      </c>
      <c r="F282" s="795" t="s">
        <v>222</v>
      </c>
      <c r="G282" s="820">
        <v>1</v>
      </c>
      <c r="H282" s="827">
        <v>2</v>
      </c>
      <c r="I282" s="821">
        <f t="shared" si="226"/>
        <v>1.79</v>
      </c>
      <c r="J282" s="799">
        <v>83200</v>
      </c>
      <c r="K282" s="799"/>
      <c r="L282" s="799"/>
      <c r="M282" s="822" t="s">
        <v>86</v>
      </c>
      <c r="N282" s="799">
        <f t="shared" si="227"/>
        <v>148928</v>
      </c>
      <c r="O282" s="823">
        <f t="shared" si="207"/>
        <v>148928</v>
      </c>
      <c r="P282" s="823">
        <f t="shared" si="228"/>
        <v>1936064</v>
      </c>
      <c r="Q282" s="592">
        <f t="shared" si="208"/>
        <v>1</v>
      </c>
      <c r="R282" s="592">
        <f t="shared" si="209"/>
        <v>3</v>
      </c>
      <c r="S282" s="588">
        <f t="shared" si="210"/>
        <v>1.84</v>
      </c>
      <c r="T282" s="456">
        <v>83200</v>
      </c>
      <c r="U282" s="456"/>
      <c r="V282" s="456"/>
      <c r="W282" s="589" t="str">
        <f t="shared" si="211"/>
        <v>Կ-1</v>
      </c>
      <c r="X282" s="456">
        <f t="shared" si="212"/>
        <v>153088</v>
      </c>
      <c r="Y282" s="590">
        <f t="shared" si="213"/>
        <v>153088</v>
      </c>
      <c r="Z282" s="590">
        <f t="shared" si="229"/>
        <v>1990144</v>
      </c>
      <c r="AA282" s="592">
        <f t="shared" si="214"/>
        <v>1</v>
      </c>
      <c r="AB282" s="592">
        <f t="shared" si="215"/>
        <v>4</v>
      </c>
      <c r="AC282" s="588">
        <f t="shared" si="216"/>
        <v>1.9</v>
      </c>
      <c r="AD282" s="456">
        <v>83200</v>
      </c>
      <c r="AE282" s="456"/>
      <c r="AF282" s="456"/>
      <c r="AG282" s="589" t="str">
        <f t="shared" si="217"/>
        <v>Կ-1</v>
      </c>
      <c r="AH282" s="456">
        <f t="shared" si="218"/>
        <v>158080</v>
      </c>
      <c r="AI282" s="590">
        <f t="shared" si="219"/>
        <v>158080</v>
      </c>
      <c r="AJ282" s="590">
        <f t="shared" si="230"/>
        <v>2055040</v>
      </c>
      <c r="AK282" s="592">
        <f t="shared" si="220"/>
        <v>1</v>
      </c>
      <c r="AL282" s="592">
        <f t="shared" si="221"/>
        <v>5</v>
      </c>
      <c r="AM282" s="588">
        <f t="shared" si="222"/>
        <v>1.9</v>
      </c>
      <c r="AN282" s="456">
        <v>83200</v>
      </c>
      <c r="AO282" s="456"/>
      <c r="AP282" s="456"/>
      <c r="AQ282" s="589" t="str">
        <f t="shared" si="223"/>
        <v>Կ-1</v>
      </c>
      <c r="AR282" s="456">
        <f t="shared" si="224"/>
        <v>158080</v>
      </c>
      <c r="AS282" s="590">
        <f t="shared" si="225"/>
        <v>158080</v>
      </c>
      <c r="AT282" s="590">
        <f t="shared" si="231"/>
        <v>2055040</v>
      </c>
    </row>
    <row r="283" spans="2:46" s="587" customFormat="1" ht="13.5">
      <c r="B283" s="816">
        <v>19</v>
      </c>
      <c r="C283" s="795" t="s">
        <v>2543</v>
      </c>
      <c r="D283" s="794" t="s">
        <v>1960</v>
      </c>
      <c r="E283" s="796">
        <v>2001</v>
      </c>
      <c r="F283" s="795" t="s">
        <v>222</v>
      </c>
      <c r="G283" s="820">
        <v>1</v>
      </c>
      <c r="H283" s="820">
        <v>2</v>
      </c>
      <c r="I283" s="821">
        <f>IF(G283&lt;1,0,IF(M283="Բ-1",IF(H283=0,6.94,IF(H283=1,7.17,IF(H283=2,7.41,IF(H283=3,7.66,IF(OR(H283=5,H283=4),7.92,IF(OR(H283=6,H283=7),8.18,IF(OR(H283=8,H283=9),8.46,IF(OR(H283=10,H283=11,H283=12),8.74,IF(OR(H283=13,H283=14,H283=15),9.03,IF(OR(H283=16,H283=17,H283=18),9.33,9.65)))))))))),IF(M283="Բ-2", IF(H283=0,5.71,IF(H283=1,5.89,IF(H283=2,6.09,IF(H283=3,6.29,IF(OR(H283=5,H283=4),6.5,IF(OR(H283=6,H283=7),6.72,IF(OR(H283=8,H283=9),6.94,IF(OR(H283=10,H283=11,H283=12),7.17,IF(OR(H283=13,H283=14,H283=15),7.41,IF(OR(H283=16,H283=17,H283=18),7.65,7.91)))))))))), IF(M283="Գ-1", IF(H283=0,4.7,IF(H283=1,4.86,IF(H283=2,5.01,IF(H283=3,5.18,IF(OR(H283=5,H283=4),5.35,IF(OR(H283=6,H283=7),5.52,IF(OR(H283=8,H283=9),5.71,IF(OR(H283=10,H283=11,H283=12),5.89,IF(OR(H283=13,H283=14,H283=15),6.09,IF(OR(H283=16,H283=17,H283=18),6.29,6.49)))))))))), IF(M283="Գ-2", IF(H283=0,3.88,IF(H283=1,4.01,IF(H283=2,4.14,IF(H283=3,4.27,IF(OR(H283=5,H283=4),4.41,IF(OR(H283=6,H283=7),4.55,IF(OR(H283=8,H283=9),4.7,IF(OR(H283=10,H283=11,H283=12),4.85,IF(OR(H283=13,H283=14,H283=15),5.01,IF(OR(H283=16,H283=17,H283=18),5.17,5.34)))))))))), IF(M283="Գ-3", IF(H283=0,3.21,IF(H283=1,3.31,IF(H283=2,3.42,IF(H283=3,3.53,IF(OR(H283=5,H283=4),3.64,IF(OR(H283=6,H283=7),3.76,IF(OR(H283=8,H283=9),3.88,IF(OR(H283=10,H283=11,H283=12),4.01,IF(OR(H283=13,H283=14,H283=15),4.13,IF(OR(H283=16,H283=17,H283=18),4.27,4.4)))))))))), IF(M283="Ա-1", IF(H283=0,2.66,IF(H283=1,2.75,IF(H283=2,2.83,IF(H283=3,2.92,IF(OR(H283=5,H283=4),3.02,IF(OR(H283=6,H283=7),3.11,IF(OR(H283=8,H283=9),3.21,IF(OR(H283=10,H283=11,H283=12),3.31,IF(OR(H283=13,H283=14,H283=15),3.42,IF(OR(H283=16,H283=17,H283=18),3.53,3.64)))))))))), IF(M283="Ա-2", IF(H283=0,2.28,IF(H283=1,2.35,IF(H283=2,2.43,IF(H283=3,2.5,IF(OR(H283=5,H283=4),2.58,IF(OR(H283=6,H283=7),2.66,IF(OR(H283=8,H283=9),2.75,IF(OR(H283=10,H283=11,H283=12),2.83,IF(OR(H283=13,H283=14,H283=15),2.92,IF(OR(H283=16,H283=17,H283=18),3.01,3.11)))))))))),IF(M283="Ա-3", IF(H283=0,1.96,IF(H283=1,2.02,IF(H283=2,2.08,IF(H283=3,2.15,IF(OR(H283=5,H283=4),2.21,IF(OR(H283=6,H283=7),2.28,IF(OR(H283=8,H283=9),2.35,IF(OR(H283=10,H283=11,H283=12),2.42,IF(OR(H283=13,H283=14,H283=15),2.5,IF(OR(H283=16,H283=17,H283=18),2.58,2.66)))))))))), IF(M283="Կ-1", IF(H283=0,1.68,IF(H283=1,1.73,IF(H283=2,1.79,IF(H283=3,1.84,IF(OR(H283=5,H283=4),1.9,IF(OR(H283=6,H283=7),1.96,IF(OR(H283=8,H283=9),2.02,IF(OR(H283=10,H283=11,H283=12),2.08,IF(OR(H283=13,H283=14,H283=15),2.14,IF(OR(H283=16,H283=17,H283=18),2.21,2.28)))))))))), IF(M283="Կ-2", IF(H283=0,1.45,IF(H283=1,1.49,IF(H283=2,1.54,IF(H283=3,1.59,IF(OR(H283=5,H283=4),1.63,IF(OR(H283=6,H283=7),1.68,IF(OR(H283=8,H283=9),1.73,IF(OR(H283=10,H283=11,H283=12),1.79,IF(OR(H283=13,H283=14,H283=15),1.84,IF(OR(H283=16,H283=17,H283=18),1.9,1.95)))))))))),IF(M283="Կ-3", IF(H283=0,1.25,IF(H283=1,1.29,IF(H283=2,1.33,IF(H283=3,1.37,IF(OR(H283=5,H283=4),1.41,IF(OR(H283=6,H283=7),1.45,IF(OR(H283=8,H283=9),1.49,IF(OR(H283=10,H283=11,H283=12),1.54,IF(OR(H283=13,H283=14,H283=15),1.58,IF(OR(H283=16,H283=17,H283=18),1.63,1.68)))))))))), "Error"))))))))))))</f>
        <v>1.79</v>
      </c>
      <c r="J283" s="799">
        <v>83200</v>
      </c>
      <c r="K283" s="799"/>
      <c r="L283" s="799"/>
      <c r="M283" s="822" t="s">
        <v>86</v>
      </c>
      <c r="N283" s="799">
        <f>J283*I283</f>
        <v>148928</v>
      </c>
      <c r="O283" s="823">
        <f t="shared" si="207"/>
        <v>148928</v>
      </c>
      <c r="P283" s="823">
        <f>+O283*13</f>
        <v>1936064</v>
      </c>
      <c r="Q283" s="592">
        <f t="shared" si="208"/>
        <v>1</v>
      </c>
      <c r="R283" s="592">
        <f t="shared" si="209"/>
        <v>3</v>
      </c>
      <c r="S283" s="588">
        <f t="shared" si="210"/>
        <v>1.84</v>
      </c>
      <c r="T283" s="456">
        <v>83200</v>
      </c>
      <c r="U283" s="456"/>
      <c r="V283" s="456"/>
      <c r="W283" s="589" t="str">
        <f t="shared" si="211"/>
        <v>Կ-1</v>
      </c>
      <c r="X283" s="456">
        <f t="shared" si="212"/>
        <v>153088</v>
      </c>
      <c r="Y283" s="590">
        <f t="shared" si="213"/>
        <v>153088</v>
      </c>
      <c r="Z283" s="590">
        <f>+Y283*13</f>
        <v>1990144</v>
      </c>
      <c r="AA283" s="592">
        <f t="shared" si="214"/>
        <v>1</v>
      </c>
      <c r="AB283" s="592">
        <f t="shared" si="215"/>
        <v>4</v>
      </c>
      <c r="AC283" s="588">
        <f t="shared" si="216"/>
        <v>1.9</v>
      </c>
      <c r="AD283" s="456">
        <v>83200</v>
      </c>
      <c r="AE283" s="456"/>
      <c r="AF283" s="456"/>
      <c r="AG283" s="589" t="str">
        <f t="shared" si="217"/>
        <v>Կ-1</v>
      </c>
      <c r="AH283" s="456">
        <f t="shared" si="218"/>
        <v>158080</v>
      </c>
      <c r="AI283" s="590">
        <f t="shared" si="219"/>
        <v>158080</v>
      </c>
      <c r="AJ283" s="590">
        <f>+AI283*13</f>
        <v>2055040</v>
      </c>
      <c r="AK283" s="592">
        <f t="shared" si="220"/>
        <v>1</v>
      </c>
      <c r="AL283" s="592">
        <f t="shared" si="221"/>
        <v>5</v>
      </c>
      <c r="AM283" s="588">
        <f t="shared" si="222"/>
        <v>1.9</v>
      </c>
      <c r="AN283" s="456">
        <v>83200</v>
      </c>
      <c r="AO283" s="456"/>
      <c r="AP283" s="456"/>
      <c r="AQ283" s="589" t="str">
        <f t="shared" si="223"/>
        <v>Կ-1</v>
      </c>
      <c r="AR283" s="456">
        <f t="shared" si="224"/>
        <v>158080</v>
      </c>
      <c r="AS283" s="590">
        <f t="shared" si="225"/>
        <v>158080</v>
      </c>
      <c r="AT283" s="590">
        <f>+AS283*13</f>
        <v>2055040</v>
      </c>
    </row>
    <row r="284" spans="2:46" s="587" customFormat="1" ht="13.5">
      <c r="B284" s="816">
        <v>20</v>
      </c>
      <c r="C284" s="795" t="s">
        <v>2392</v>
      </c>
      <c r="D284" s="794" t="s">
        <v>1960</v>
      </c>
      <c r="E284" s="796">
        <v>2003</v>
      </c>
      <c r="F284" s="795" t="s">
        <v>222</v>
      </c>
      <c r="G284" s="820">
        <v>1</v>
      </c>
      <c r="H284" s="827">
        <v>3</v>
      </c>
      <c r="I284" s="821">
        <f>IF(G284&lt;1,0,IF(M284="Բ-1",IF(H284=0,6.94,IF(H284=1,7.17,IF(H284=2,7.41,IF(H284=3,7.66,IF(OR(H284=5,H284=4),7.92,IF(OR(H284=6,H284=7),8.18,IF(OR(H284=8,H284=9),8.46,IF(OR(H284=10,H284=11,H284=12),8.74,IF(OR(H284=13,H284=14,H284=15),9.03,IF(OR(H284=16,H284=17,H284=18),9.33,9.65)))))))))),IF(M284="Բ-2", IF(H284=0,5.71,IF(H284=1,5.89,IF(H284=2,6.09,IF(H284=3,6.29,IF(OR(H284=5,H284=4),6.5,IF(OR(H284=6,H284=7),6.72,IF(OR(H284=8,H284=9),6.94,IF(OR(H284=10,H284=11,H284=12),7.17,IF(OR(H284=13,H284=14,H284=15),7.41,IF(OR(H284=16,H284=17,H284=18),7.65,7.91)))))))))), IF(M284="Գ-1", IF(H284=0,4.7,IF(H284=1,4.86,IF(H284=2,5.01,IF(H284=3,5.18,IF(OR(H284=5,H284=4),5.35,IF(OR(H284=6,H284=7),5.52,IF(OR(H284=8,H284=9),5.71,IF(OR(H284=10,H284=11,H284=12),5.89,IF(OR(H284=13,H284=14,H284=15),6.09,IF(OR(H284=16,H284=17,H284=18),6.29,6.49)))))))))), IF(M284="Գ-2", IF(H284=0,3.88,IF(H284=1,4.01,IF(H284=2,4.14,IF(H284=3,4.27,IF(OR(H284=5,H284=4),4.41,IF(OR(H284=6,H284=7),4.55,IF(OR(H284=8,H284=9),4.7,IF(OR(H284=10,H284=11,H284=12),4.85,IF(OR(H284=13,H284=14,H284=15),5.01,IF(OR(H284=16,H284=17,H284=18),5.17,5.34)))))))))), IF(M284="Գ-3", IF(H284=0,3.21,IF(H284=1,3.31,IF(H284=2,3.42,IF(H284=3,3.53,IF(OR(H284=5,H284=4),3.64,IF(OR(H284=6,H284=7),3.76,IF(OR(H284=8,H284=9),3.88,IF(OR(H284=10,H284=11,H284=12),4.01,IF(OR(H284=13,H284=14,H284=15),4.13,IF(OR(H284=16,H284=17,H284=18),4.27,4.4)))))))))), IF(M284="Ա-1", IF(H284=0,2.66,IF(H284=1,2.75,IF(H284=2,2.83,IF(H284=3,2.92,IF(OR(H284=5,H284=4),3.02,IF(OR(H284=6,H284=7),3.11,IF(OR(H284=8,H284=9),3.21,IF(OR(H284=10,H284=11,H284=12),3.31,IF(OR(H284=13,H284=14,H284=15),3.42,IF(OR(H284=16,H284=17,H284=18),3.53,3.64)))))))))), IF(M284="Ա-2", IF(H284=0,2.28,IF(H284=1,2.35,IF(H284=2,2.43,IF(H284=3,2.5,IF(OR(H284=5,H284=4),2.58,IF(OR(H284=6,H284=7),2.66,IF(OR(H284=8,H284=9),2.75,IF(OR(H284=10,H284=11,H284=12),2.83,IF(OR(H284=13,H284=14,H284=15),2.92,IF(OR(H284=16,H284=17,H284=18),3.01,3.11)))))))))),IF(M284="Ա-3", IF(H284=0,1.96,IF(H284=1,2.02,IF(H284=2,2.08,IF(H284=3,2.15,IF(OR(H284=5,H284=4),2.21,IF(OR(H284=6,H284=7),2.28,IF(OR(H284=8,H284=9),2.35,IF(OR(H284=10,H284=11,H284=12),2.42,IF(OR(H284=13,H284=14,H284=15),2.5,IF(OR(H284=16,H284=17,H284=18),2.58,2.66)))))))))), IF(M284="Կ-1", IF(H284=0,1.68,IF(H284=1,1.73,IF(H284=2,1.79,IF(H284=3,1.84,IF(OR(H284=5,H284=4),1.9,IF(OR(H284=6,H284=7),1.96,IF(OR(H284=8,H284=9),2.02,IF(OR(H284=10,H284=11,H284=12),2.08,IF(OR(H284=13,H284=14,H284=15),2.14,IF(OR(H284=16,H284=17,H284=18),2.21,2.28)))))))))), IF(M284="Կ-2", IF(H284=0,1.45,IF(H284=1,1.49,IF(H284=2,1.54,IF(H284=3,1.59,IF(OR(H284=5,H284=4),1.63,IF(OR(H284=6,H284=7),1.68,IF(OR(H284=8,H284=9),1.73,IF(OR(H284=10,H284=11,H284=12),1.79,IF(OR(H284=13,H284=14,H284=15),1.84,IF(OR(H284=16,H284=17,H284=18),1.9,1.95)))))))))),IF(M284="Կ-3", IF(H284=0,1.25,IF(H284=1,1.29,IF(H284=2,1.33,IF(H284=3,1.37,IF(OR(H284=5,H284=4),1.41,IF(OR(H284=6,H284=7),1.45,IF(OR(H284=8,H284=9),1.49,IF(OR(H284=10,H284=11,H284=12),1.54,IF(OR(H284=13,H284=14,H284=15),1.58,IF(OR(H284=16,H284=17,H284=18),1.63,1.68)))))))))), "Error"))))))))))))</f>
        <v>1.84</v>
      </c>
      <c r="J284" s="799">
        <v>83200</v>
      </c>
      <c r="K284" s="799"/>
      <c r="L284" s="799"/>
      <c r="M284" s="822" t="s">
        <v>86</v>
      </c>
      <c r="N284" s="799">
        <f>J284*I284</f>
        <v>153088</v>
      </c>
      <c r="O284" s="823">
        <f t="shared" si="207"/>
        <v>153088</v>
      </c>
      <c r="P284" s="823">
        <f>+O284*13</f>
        <v>1990144</v>
      </c>
      <c r="Q284" s="592">
        <f t="shared" si="208"/>
        <v>1</v>
      </c>
      <c r="R284" s="592">
        <f t="shared" si="209"/>
        <v>4</v>
      </c>
      <c r="S284" s="588">
        <f t="shared" si="210"/>
        <v>1.9</v>
      </c>
      <c r="T284" s="456">
        <v>83200</v>
      </c>
      <c r="U284" s="456"/>
      <c r="V284" s="456"/>
      <c r="W284" s="589" t="str">
        <f t="shared" si="211"/>
        <v>Կ-1</v>
      </c>
      <c r="X284" s="456">
        <f t="shared" si="212"/>
        <v>158080</v>
      </c>
      <c r="Y284" s="590">
        <f t="shared" si="213"/>
        <v>158080</v>
      </c>
      <c r="Z284" s="590">
        <f>+Y284*13</f>
        <v>2055040</v>
      </c>
      <c r="AA284" s="592">
        <f t="shared" si="214"/>
        <v>1</v>
      </c>
      <c r="AB284" s="592">
        <f t="shared" si="215"/>
        <v>5</v>
      </c>
      <c r="AC284" s="588">
        <f t="shared" si="216"/>
        <v>1.9</v>
      </c>
      <c r="AD284" s="456">
        <v>83200</v>
      </c>
      <c r="AE284" s="456"/>
      <c r="AF284" s="456"/>
      <c r="AG284" s="589" t="str">
        <f t="shared" si="217"/>
        <v>Կ-1</v>
      </c>
      <c r="AH284" s="456">
        <f t="shared" si="218"/>
        <v>158080</v>
      </c>
      <c r="AI284" s="590">
        <f t="shared" si="219"/>
        <v>158080</v>
      </c>
      <c r="AJ284" s="590">
        <f>+AI284*13</f>
        <v>2055040</v>
      </c>
      <c r="AK284" s="592">
        <f t="shared" si="220"/>
        <v>1</v>
      </c>
      <c r="AL284" s="592">
        <f t="shared" si="221"/>
        <v>6</v>
      </c>
      <c r="AM284" s="588">
        <f t="shared" si="222"/>
        <v>1.96</v>
      </c>
      <c r="AN284" s="456">
        <v>83200</v>
      </c>
      <c r="AO284" s="456"/>
      <c r="AP284" s="456"/>
      <c r="AQ284" s="589" t="str">
        <f t="shared" si="223"/>
        <v>Կ-1</v>
      </c>
      <c r="AR284" s="456">
        <f t="shared" si="224"/>
        <v>163072</v>
      </c>
      <c r="AS284" s="590">
        <f t="shared" si="225"/>
        <v>163072</v>
      </c>
      <c r="AT284" s="590">
        <f>+AS284*13</f>
        <v>2119936</v>
      </c>
    </row>
    <row r="285" spans="2:46" s="587" customFormat="1" ht="13.5">
      <c r="B285" s="816">
        <v>21</v>
      </c>
      <c r="C285" s="795" t="s">
        <v>2441</v>
      </c>
      <c r="D285" s="794" t="s">
        <v>1960</v>
      </c>
      <c r="E285" s="796">
        <v>2001</v>
      </c>
      <c r="F285" s="795" t="s">
        <v>222</v>
      </c>
      <c r="G285" s="820">
        <v>1</v>
      </c>
      <c r="H285" s="827">
        <v>3</v>
      </c>
      <c r="I285" s="821">
        <f>IF(G285&lt;1,0,IF(M285="Բ-1",IF(H285=0,6.94,IF(H285=1,7.17,IF(H285=2,7.41,IF(H285=3,7.66,IF(OR(H285=5,H285=4),7.92,IF(OR(H285=6,H285=7),8.18,IF(OR(H285=8,H285=9),8.46,IF(OR(H285=10,H285=11,H285=12),8.74,IF(OR(H285=13,H285=14,H285=15),9.03,IF(OR(H285=16,H285=17,H285=18),9.33,9.65)))))))))),IF(M285="Բ-2", IF(H285=0,5.71,IF(H285=1,5.89,IF(H285=2,6.09,IF(H285=3,6.29,IF(OR(H285=5,H285=4),6.5,IF(OR(H285=6,H285=7),6.72,IF(OR(H285=8,H285=9),6.94,IF(OR(H285=10,H285=11,H285=12),7.17,IF(OR(H285=13,H285=14,H285=15),7.41,IF(OR(H285=16,H285=17,H285=18),7.65,7.91)))))))))), IF(M285="Գ-1", IF(H285=0,4.7,IF(H285=1,4.86,IF(H285=2,5.01,IF(H285=3,5.18,IF(OR(H285=5,H285=4),5.35,IF(OR(H285=6,H285=7),5.52,IF(OR(H285=8,H285=9),5.71,IF(OR(H285=10,H285=11,H285=12),5.89,IF(OR(H285=13,H285=14,H285=15),6.09,IF(OR(H285=16,H285=17,H285=18),6.29,6.49)))))))))), IF(M285="Գ-2", IF(H285=0,3.88,IF(H285=1,4.01,IF(H285=2,4.14,IF(H285=3,4.27,IF(OR(H285=5,H285=4),4.41,IF(OR(H285=6,H285=7),4.55,IF(OR(H285=8,H285=9),4.7,IF(OR(H285=10,H285=11,H285=12),4.85,IF(OR(H285=13,H285=14,H285=15),5.01,IF(OR(H285=16,H285=17,H285=18),5.17,5.34)))))))))), IF(M285="Գ-3", IF(H285=0,3.21,IF(H285=1,3.31,IF(H285=2,3.42,IF(H285=3,3.53,IF(OR(H285=5,H285=4),3.64,IF(OR(H285=6,H285=7),3.76,IF(OR(H285=8,H285=9),3.88,IF(OR(H285=10,H285=11,H285=12),4.01,IF(OR(H285=13,H285=14,H285=15),4.13,IF(OR(H285=16,H285=17,H285=18),4.27,4.4)))))))))), IF(M285="Ա-1", IF(H285=0,2.66,IF(H285=1,2.75,IF(H285=2,2.83,IF(H285=3,2.92,IF(OR(H285=5,H285=4),3.02,IF(OR(H285=6,H285=7),3.11,IF(OR(H285=8,H285=9),3.21,IF(OR(H285=10,H285=11,H285=12),3.31,IF(OR(H285=13,H285=14,H285=15),3.42,IF(OR(H285=16,H285=17,H285=18),3.53,3.64)))))))))), IF(M285="Ա-2", IF(H285=0,2.28,IF(H285=1,2.35,IF(H285=2,2.43,IF(H285=3,2.5,IF(OR(H285=5,H285=4),2.58,IF(OR(H285=6,H285=7),2.66,IF(OR(H285=8,H285=9),2.75,IF(OR(H285=10,H285=11,H285=12),2.83,IF(OR(H285=13,H285=14,H285=15),2.92,IF(OR(H285=16,H285=17,H285=18),3.01,3.11)))))))))),IF(M285="Ա-3", IF(H285=0,1.96,IF(H285=1,2.02,IF(H285=2,2.08,IF(H285=3,2.15,IF(OR(H285=5,H285=4),2.21,IF(OR(H285=6,H285=7),2.28,IF(OR(H285=8,H285=9),2.35,IF(OR(H285=10,H285=11,H285=12),2.42,IF(OR(H285=13,H285=14,H285=15),2.5,IF(OR(H285=16,H285=17,H285=18),2.58,2.66)))))))))), IF(M285="Կ-1", IF(H285=0,1.68,IF(H285=1,1.73,IF(H285=2,1.79,IF(H285=3,1.84,IF(OR(H285=5,H285=4),1.9,IF(OR(H285=6,H285=7),1.96,IF(OR(H285=8,H285=9),2.02,IF(OR(H285=10,H285=11,H285=12),2.08,IF(OR(H285=13,H285=14,H285=15),2.14,IF(OR(H285=16,H285=17,H285=18),2.21,2.28)))))))))), IF(M285="Կ-2", IF(H285=0,1.45,IF(H285=1,1.49,IF(H285=2,1.54,IF(H285=3,1.59,IF(OR(H285=5,H285=4),1.63,IF(OR(H285=6,H285=7),1.68,IF(OR(H285=8,H285=9),1.73,IF(OR(H285=10,H285=11,H285=12),1.79,IF(OR(H285=13,H285=14,H285=15),1.84,IF(OR(H285=16,H285=17,H285=18),1.9,1.95)))))))))),IF(M285="Կ-3", IF(H285=0,1.25,IF(H285=1,1.29,IF(H285=2,1.33,IF(H285=3,1.37,IF(OR(H285=5,H285=4),1.41,IF(OR(H285=6,H285=7),1.45,IF(OR(H285=8,H285=9),1.49,IF(OR(H285=10,H285=11,H285=12),1.54,IF(OR(H285=13,H285=14,H285=15),1.58,IF(OR(H285=16,H285=17,H285=18),1.63,1.68)))))))))), "Error"))))))))))))</f>
        <v>1.84</v>
      </c>
      <c r="J285" s="799">
        <v>83200</v>
      </c>
      <c r="K285" s="799"/>
      <c r="L285" s="799"/>
      <c r="M285" s="822" t="s">
        <v>86</v>
      </c>
      <c r="N285" s="799">
        <f>J285*I285</f>
        <v>153088</v>
      </c>
      <c r="O285" s="823">
        <f t="shared" si="207"/>
        <v>153088</v>
      </c>
      <c r="P285" s="823">
        <f>+O285*13</f>
        <v>1990144</v>
      </c>
      <c r="Q285" s="592">
        <f t="shared" si="208"/>
        <v>1</v>
      </c>
      <c r="R285" s="592">
        <f t="shared" si="209"/>
        <v>4</v>
      </c>
      <c r="S285" s="588">
        <f t="shared" si="210"/>
        <v>1.9</v>
      </c>
      <c r="T285" s="456">
        <v>83200</v>
      </c>
      <c r="U285" s="456"/>
      <c r="V285" s="456"/>
      <c r="W285" s="589" t="str">
        <f t="shared" si="211"/>
        <v>Կ-1</v>
      </c>
      <c r="X285" s="456">
        <f t="shared" si="212"/>
        <v>158080</v>
      </c>
      <c r="Y285" s="590">
        <f t="shared" si="213"/>
        <v>158080</v>
      </c>
      <c r="Z285" s="590">
        <f>+Y285*13</f>
        <v>2055040</v>
      </c>
      <c r="AA285" s="592">
        <f t="shared" si="214"/>
        <v>1</v>
      </c>
      <c r="AB285" s="592">
        <f t="shared" si="215"/>
        <v>5</v>
      </c>
      <c r="AC285" s="588">
        <f t="shared" si="216"/>
        <v>1.9</v>
      </c>
      <c r="AD285" s="456">
        <v>83200</v>
      </c>
      <c r="AE285" s="456"/>
      <c r="AF285" s="456"/>
      <c r="AG285" s="589" t="str">
        <f t="shared" si="217"/>
        <v>Կ-1</v>
      </c>
      <c r="AH285" s="456">
        <f t="shared" si="218"/>
        <v>158080</v>
      </c>
      <c r="AI285" s="590">
        <f t="shared" si="219"/>
        <v>158080</v>
      </c>
      <c r="AJ285" s="590">
        <f>+AI285*13</f>
        <v>2055040</v>
      </c>
      <c r="AK285" s="592">
        <f t="shared" si="220"/>
        <v>1</v>
      </c>
      <c r="AL285" s="592">
        <f t="shared" si="221"/>
        <v>6</v>
      </c>
      <c r="AM285" s="588">
        <f t="shared" si="222"/>
        <v>1.96</v>
      </c>
      <c r="AN285" s="456">
        <v>83200</v>
      </c>
      <c r="AO285" s="456"/>
      <c r="AP285" s="456"/>
      <c r="AQ285" s="589" t="str">
        <f t="shared" si="223"/>
        <v>Կ-1</v>
      </c>
      <c r="AR285" s="456">
        <f t="shared" si="224"/>
        <v>163072</v>
      </c>
      <c r="AS285" s="590">
        <f t="shared" si="225"/>
        <v>163072</v>
      </c>
      <c r="AT285" s="590">
        <f>+AS285*13</f>
        <v>2119936</v>
      </c>
    </row>
    <row r="286" spans="2:46" s="587" customFormat="1" ht="13.5">
      <c r="B286" s="816">
        <v>22</v>
      </c>
      <c r="C286" s="795" t="s">
        <v>2958</v>
      </c>
      <c r="D286" s="794" t="s">
        <v>1960</v>
      </c>
      <c r="E286" s="796">
        <v>1998</v>
      </c>
      <c r="F286" s="795" t="s">
        <v>222</v>
      </c>
      <c r="G286" s="820">
        <v>1</v>
      </c>
      <c r="H286" s="820">
        <v>2</v>
      </c>
      <c r="I286" s="821">
        <f t="shared" ref="I286:I291" si="257">IF(G286&lt;1,0,IF(M286="Բ-1",IF(H286=0,6.94,IF(H286=1,7.17,IF(H286=2,7.41,IF(H286=3,7.66,IF(OR(H286=5,H286=4),7.92,IF(OR(H286=6,H286=7),8.18,IF(OR(H286=8,H286=9),8.46,IF(OR(H286=10,H286=11,H286=12),8.74,IF(OR(H286=13,H286=14,H286=15),9.03,IF(OR(H286=16,H286=17,H286=18),9.33,9.65)))))))))),IF(M286="Բ-2", IF(H286=0,5.71,IF(H286=1,5.89,IF(H286=2,6.09,IF(H286=3,6.29,IF(OR(H286=5,H286=4),6.5,IF(OR(H286=6,H286=7),6.72,IF(OR(H286=8,H286=9),6.94,IF(OR(H286=10,H286=11,H286=12),7.17,IF(OR(H286=13,H286=14,H286=15),7.41,IF(OR(H286=16,H286=17,H286=18),7.65,7.91)))))))))), IF(M286="Գ-1", IF(H286=0,4.7,IF(H286=1,4.86,IF(H286=2,5.01,IF(H286=3,5.18,IF(OR(H286=5,H286=4),5.35,IF(OR(H286=6,H286=7),5.52,IF(OR(H286=8,H286=9),5.71,IF(OR(H286=10,H286=11,H286=12),5.89,IF(OR(H286=13,H286=14,H286=15),6.09,IF(OR(H286=16,H286=17,H286=18),6.29,6.49)))))))))), IF(M286="Գ-2", IF(H286=0,3.88,IF(H286=1,4.01,IF(H286=2,4.14,IF(H286=3,4.27,IF(OR(H286=5,H286=4),4.41,IF(OR(H286=6,H286=7),4.55,IF(OR(H286=8,H286=9),4.7,IF(OR(H286=10,H286=11,H286=12),4.85,IF(OR(H286=13,H286=14,H286=15),5.01,IF(OR(H286=16,H286=17,H286=18),5.17,5.34)))))))))), IF(M286="Գ-3", IF(H286=0,3.21,IF(H286=1,3.31,IF(H286=2,3.42,IF(H286=3,3.53,IF(OR(H286=5,H286=4),3.64,IF(OR(H286=6,H286=7),3.76,IF(OR(H286=8,H286=9),3.88,IF(OR(H286=10,H286=11,H286=12),4.01,IF(OR(H286=13,H286=14,H286=15),4.13,IF(OR(H286=16,H286=17,H286=18),4.27,4.4)))))))))), IF(M286="Ա-1", IF(H286=0,2.66,IF(H286=1,2.75,IF(H286=2,2.83,IF(H286=3,2.92,IF(OR(H286=5,H286=4),3.02,IF(OR(H286=6,H286=7),3.11,IF(OR(H286=8,H286=9),3.21,IF(OR(H286=10,H286=11,H286=12),3.31,IF(OR(H286=13,H286=14,H286=15),3.42,IF(OR(H286=16,H286=17,H286=18),3.53,3.64)))))))))), IF(M286="Ա-2", IF(H286=0,2.28,IF(H286=1,2.35,IF(H286=2,2.43,IF(H286=3,2.5,IF(OR(H286=5,H286=4),2.58,IF(OR(H286=6,H286=7),2.66,IF(OR(H286=8,H286=9),2.75,IF(OR(H286=10,H286=11,H286=12),2.83,IF(OR(H286=13,H286=14,H286=15),2.92,IF(OR(H286=16,H286=17,H286=18),3.01,3.11)))))))))),IF(M286="Ա-3", IF(H286=0,1.96,IF(H286=1,2.02,IF(H286=2,2.08,IF(H286=3,2.15,IF(OR(H286=5,H286=4),2.21,IF(OR(H286=6,H286=7),2.28,IF(OR(H286=8,H286=9),2.35,IF(OR(H286=10,H286=11,H286=12),2.42,IF(OR(H286=13,H286=14,H286=15),2.5,IF(OR(H286=16,H286=17,H286=18),2.58,2.66)))))))))), IF(M286="Կ-1", IF(H286=0,1.68,IF(H286=1,1.73,IF(H286=2,1.79,IF(H286=3,1.84,IF(OR(H286=5,H286=4),1.9,IF(OR(H286=6,H286=7),1.96,IF(OR(H286=8,H286=9),2.02,IF(OR(H286=10,H286=11,H286=12),2.08,IF(OR(H286=13,H286=14,H286=15),2.14,IF(OR(H286=16,H286=17,H286=18),2.21,2.28)))))))))), IF(M286="Կ-2", IF(H286=0,1.45,IF(H286=1,1.49,IF(H286=2,1.54,IF(H286=3,1.59,IF(OR(H286=5,H286=4),1.63,IF(OR(H286=6,H286=7),1.68,IF(OR(H286=8,H286=9),1.73,IF(OR(H286=10,H286=11,H286=12),1.79,IF(OR(H286=13,H286=14,H286=15),1.84,IF(OR(H286=16,H286=17,H286=18),1.9,1.95)))))))))),IF(M286="Կ-3", IF(H286=0,1.25,IF(H286=1,1.29,IF(H286=2,1.33,IF(H286=3,1.37,IF(OR(H286=5,H286=4),1.41,IF(OR(H286=6,H286=7),1.45,IF(OR(H286=8,H286=9),1.49,IF(OR(H286=10,H286=11,H286=12),1.54,IF(OR(H286=13,H286=14,H286=15),1.58,IF(OR(H286=16,H286=17,H286=18),1.63,1.68)))))))))), "Error"))))))))))))</f>
        <v>1.79</v>
      </c>
      <c r="J286" s="799">
        <v>83200</v>
      </c>
      <c r="K286" s="799"/>
      <c r="L286" s="799"/>
      <c r="M286" s="822" t="s">
        <v>86</v>
      </c>
      <c r="N286" s="799">
        <f t="shared" ref="N286:N291" si="258">J286*I286</f>
        <v>148928</v>
      </c>
      <c r="O286" s="823">
        <f t="shared" ref="O286:O291" si="259">I286*J286+K286+L286</f>
        <v>148928</v>
      </c>
      <c r="P286" s="823">
        <f t="shared" ref="P286:P291" si="260">+O286*13</f>
        <v>1936064</v>
      </c>
      <c r="Q286" s="592">
        <f t="shared" ref="Q286:Q291" si="261">+G286</f>
        <v>1</v>
      </c>
      <c r="R286" s="592">
        <f t="shared" ref="R286:R291" si="262">+H286+1</f>
        <v>3</v>
      </c>
      <c r="S286" s="588">
        <f t="shared" ref="S286:S291" si="263">IF(Q286&lt;1,0,IF(W286="Բ-1",IF(R286=0,6.94,IF(R286=1,7.17,IF(R286=2,7.41,IF(R286=3,7.66,IF(OR(R286=5,R286=4),7.92,IF(OR(R286=6,R286=7),8.18,IF(OR(R286=8,R286=9),8.46,IF(OR(R286=10,R286=11,R286=12),8.74,IF(OR(R286=13,R286=14,R286=15),9.03,IF(OR(R286=16,R286=17,R286=18),9.33,9.65)))))))))),IF(W286="Բ-2", IF(R286=0,5.71,IF(R286=1,5.89,IF(R286=2,6.09,IF(R286=3,6.29,IF(OR(R286=5,R286=4),6.5,IF(OR(R286=6,R286=7),6.72,IF(OR(R286=8,R286=9),6.94,IF(OR(R286=10,R286=11,R286=12),7.17,IF(OR(R286=13,R286=14,R286=15),7.41,IF(OR(R286=16,R286=17,R286=18),7.65,7.91)))))))))), IF(W286="Գ-1", IF(R286=0,4.7,IF(R286=1,4.86,IF(R286=2,5.01,IF(R286=3,5.18,IF(OR(R286=5,R286=4),5.35,IF(OR(R286=6,R286=7),5.52,IF(OR(R286=8,R286=9),5.71,IF(OR(R286=10,R286=11,R286=12),5.89,IF(OR(R286=13,R286=14,R286=15),6.09,IF(OR(R286=16,R286=17,R286=18),6.29,6.49)))))))))), IF(W286="Գ-2", IF(R286=0,3.88,IF(R286=1,4.01,IF(R286=2,4.14,IF(R286=3,4.27,IF(OR(R286=5,R286=4),4.41,IF(OR(R286=6,R286=7),4.55,IF(OR(R286=8,R286=9),4.7,IF(OR(R286=10,R286=11,R286=12),4.85,IF(OR(R286=13,R286=14,R286=15),5.01,IF(OR(R286=16,R286=17,R286=18),5.17,5.34)))))))))), IF(W286="Գ-3", IF(R286=0,3.21,IF(R286=1,3.31,IF(R286=2,3.42,IF(R286=3,3.53,IF(OR(R286=5,R286=4),3.64,IF(OR(R286=6,R286=7),3.76,IF(OR(R286=8,R286=9),3.88,IF(OR(R286=10,R286=11,R286=12),4.01,IF(OR(R286=13,R286=14,R286=15),4.13,IF(OR(R286=16,R286=17,R286=18),4.27,4.4)))))))))), IF(W286="Ա-1", IF(R286=0,2.66,IF(R286=1,2.75,IF(R286=2,2.83,IF(R286=3,2.92,IF(OR(R286=5,R286=4),3.02,IF(OR(R286=6,R286=7),3.11,IF(OR(R286=8,R286=9),3.21,IF(OR(R286=10,R286=11,R286=12),3.31,IF(OR(R286=13,R286=14,R286=15),3.42,IF(OR(R286=16,R286=17,R286=18),3.53,3.64)))))))))), IF(W286="Ա-2", IF(R286=0,2.28,IF(R286=1,2.35,IF(R286=2,2.43,IF(R286=3,2.5,IF(OR(R286=5,R286=4),2.58,IF(OR(R286=6,R286=7),2.66,IF(OR(R286=8,R286=9),2.75,IF(OR(R286=10,R286=11,R286=12),2.83,IF(OR(R286=13,R286=14,R286=15),2.92,IF(OR(R286=16,R286=17,R286=18),3.01,3.11)))))))))),IF(W286="Ա-3", IF(R286=0,1.96,IF(R286=1,2.02,IF(R286=2,2.08,IF(R286=3,2.15,IF(OR(R286=5,R286=4),2.21,IF(OR(R286=6,R286=7),2.28,IF(OR(R286=8,R286=9),2.35,IF(OR(R286=10,R286=11,R286=12),2.42,IF(OR(R286=13,R286=14,R286=15),2.5,IF(OR(R286=16,R286=17,R286=18),2.58,2.66)))))))))), IF(W286="Կ-1", IF(R286=0,1.68,IF(R286=1,1.73,IF(R286=2,1.79,IF(R286=3,1.84,IF(OR(R286=5,R286=4),1.9,IF(OR(R286=6,R286=7),1.96,IF(OR(R286=8,R286=9),2.02,IF(OR(R286=10,R286=11,R286=12),2.08,IF(OR(R286=13,R286=14,R286=15),2.14,IF(OR(R286=16,R286=17,R286=18),2.21,2.28)))))))))), IF(W286="Կ-2", IF(R286=0,1.45,IF(R286=1,1.49,IF(R286=2,1.54,IF(R286=3,1.59,IF(OR(R286=5,R286=4),1.63,IF(OR(R286=6,R286=7),1.68,IF(OR(R286=8,R286=9),1.73,IF(OR(R286=10,R286=11,R286=12),1.79,IF(OR(R286=13,R286=14,R286=15),1.84,IF(OR(R286=16,R286=17,R286=18),1.9,1.95)))))))))),IF(W286="Կ-3", IF(R286=0,1.25,IF(R286=1,1.29,IF(R286=2,1.33,IF(R286=3,1.37,IF(OR(R286=5,R286=4),1.41,IF(OR(R286=6,R286=7),1.45,IF(OR(R286=8,R286=9),1.49,IF(OR(R286=10,R286=11,R286=12),1.54,IF(OR(R286=13,R286=14,R286=15),1.58,IF(OR(R286=16,R286=17,R286=18),1.63,1.68)))))))))), "Error"))))))))))))</f>
        <v>1.84</v>
      </c>
      <c r="T286" s="456">
        <v>83200</v>
      </c>
      <c r="U286" s="456"/>
      <c r="V286" s="456"/>
      <c r="W286" s="589" t="str">
        <f t="shared" ref="W286:W291" si="264">+M286</f>
        <v>Կ-1</v>
      </c>
      <c r="X286" s="456">
        <f t="shared" ref="X286:X291" si="265">T286*S286</f>
        <v>153088</v>
      </c>
      <c r="Y286" s="590">
        <f t="shared" ref="Y286:Y291" si="266">+U286+V286+X286</f>
        <v>153088</v>
      </c>
      <c r="Z286" s="590">
        <f t="shared" ref="Z286:Z291" si="267">+Y286*13</f>
        <v>1990144</v>
      </c>
      <c r="AA286" s="592">
        <f t="shared" ref="AA286:AA291" si="268">+Q286</f>
        <v>1</v>
      </c>
      <c r="AB286" s="592">
        <f t="shared" ref="AB286:AB291" si="269">+R286+1</f>
        <v>4</v>
      </c>
      <c r="AC286" s="588">
        <f t="shared" ref="AC286:AC291" si="270">IF(AA286&lt;1,0,IF(AG286="Բ-1",IF(AB286=0,6.94,IF(AB286=1,7.17,IF(AB286=2,7.41,IF(AB286=3,7.66,IF(OR(AB286=5,AB286=4),7.92,IF(OR(AB286=6,AB286=7),8.18,IF(OR(AB286=8,AB286=9),8.46,IF(OR(AB286=10,AB286=11,AB286=12),8.74,IF(OR(AB286=13,AB286=14,AB286=15),9.03,IF(OR(AB286=16,AB286=17,AB286=18),9.33,9.65)))))))))),IF(AG286="Բ-2", IF(AB286=0,5.71,IF(AB286=1,5.89,IF(AB286=2,6.09,IF(AB286=3,6.29,IF(OR(AB286=5,AB286=4),6.5,IF(OR(AB286=6,AB286=7),6.72,IF(OR(AB286=8,AB286=9),6.94,IF(OR(AB286=10,AB286=11,AB286=12),7.17,IF(OR(AB286=13,AB286=14,AB286=15),7.41,IF(OR(AB286=16,AB286=17,AB286=18),7.65,7.91)))))))))), IF(AG286="Գ-1", IF(AB286=0,4.7,IF(AB286=1,4.86,IF(AB286=2,5.01,IF(AB286=3,5.18,IF(OR(AB286=5,AB286=4),5.35,IF(OR(AB286=6,AB286=7),5.52,IF(OR(AB286=8,AB286=9),5.71,IF(OR(AB286=10,AB286=11,AB286=12),5.89,IF(OR(AB286=13,AB286=14,AB286=15),6.09,IF(OR(AB286=16,AB286=17,AB286=18),6.29,6.49)))))))))), IF(AG286="Գ-2", IF(AB286=0,3.88,IF(AB286=1,4.01,IF(AB286=2,4.14,IF(AB286=3,4.27,IF(OR(AB286=5,AB286=4),4.41,IF(OR(AB286=6,AB286=7),4.55,IF(OR(AB286=8,AB286=9),4.7,IF(OR(AB286=10,AB286=11,AB286=12),4.85,IF(OR(AB286=13,AB286=14,AB286=15),5.01,IF(OR(AB286=16,AB286=17,AB286=18),5.17,5.34)))))))))), IF(AG286="Գ-3", IF(AB286=0,3.21,IF(AB286=1,3.31,IF(AB286=2,3.42,IF(AB286=3,3.53,IF(OR(AB286=5,AB286=4),3.64,IF(OR(AB286=6,AB286=7),3.76,IF(OR(AB286=8,AB286=9),3.88,IF(OR(AB286=10,AB286=11,AB286=12),4.01,IF(OR(AB286=13,AB286=14,AB286=15),4.13,IF(OR(AB286=16,AB286=17,AB286=18),4.27,4.4)))))))))), IF(AG286="Ա-1", IF(AB286=0,2.66,IF(AB286=1,2.75,IF(AB286=2,2.83,IF(AB286=3,2.92,IF(OR(AB286=5,AB286=4),3.02,IF(OR(AB286=6,AB286=7),3.11,IF(OR(AB286=8,AB286=9),3.21,IF(OR(AB286=10,AB286=11,AB286=12),3.31,IF(OR(AB286=13,AB286=14,AB286=15),3.42,IF(OR(AB286=16,AB286=17,AB286=18),3.53,3.64)))))))))), IF(AG286="Ա-2", IF(AB286=0,2.28,IF(AB286=1,2.35,IF(AB286=2,2.43,IF(AB286=3,2.5,IF(OR(AB286=5,AB286=4),2.58,IF(OR(AB286=6,AB286=7),2.66,IF(OR(AB286=8,AB286=9),2.75,IF(OR(AB286=10,AB286=11,AB286=12),2.83,IF(OR(AB286=13,AB286=14,AB286=15),2.92,IF(OR(AB286=16,AB286=17,AB286=18),3.01,3.11)))))))))),IF(AG286="Ա-3", IF(AB286=0,1.96,IF(AB286=1,2.02,IF(AB286=2,2.08,IF(AB286=3,2.15,IF(OR(AB286=5,AB286=4),2.21,IF(OR(AB286=6,AB286=7),2.28,IF(OR(AB286=8,AB286=9),2.35,IF(OR(AB286=10,AB286=11,AB286=12),2.42,IF(OR(AB286=13,AB286=14,AB286=15),2.5,IF(OR(AB286=16,AB286=17,AB286=18),2.58,2.66)))))))))), IF(AG286="Կ-1", IF(AB286=0,1.68,IF(AB286=1,1.73,IF(AB286=2,1.79,IF(AB286=3,1.84,IF(OR(AB286=5,AB286=4),1.9,IF(OR(AB286=6,AB286=7),1.96,IF(OR(AB286=8,AB286=9),2.02,IF(OR(AB286=10,AB286=11,AB286=12),2.08,IF(OR(AB286=13,AB286=14,AB286=15),2.14,IF(OR(AB286=16,AB286=17,AB286=18),2.21,2.28)))))))))), IF(AG286="Կ-2", IF(AB286=0,1.45,IF(AB286=1,1.49,IF(AB286=2,1.54,IF(AB286=3,1.59,IF(OR(AB286=5,AB286=4),1.63,IF(OR(AB286=6,AB286=7),1.68,IF(OR(AB286=8,AB286=9),1.73,IF(OR(AB286=10,AB286=11,AB286=12),1.79,IF(OR(AB286=13,AB286=14,AB286=15),1.84,IF(OR(AB286=16,AB286=17,AB286=18),1.9,1.95)))))))))),IF(AG286="Կ-3", IF(AB286=0,1.25,IF(AB286=1,1.29,IF(AB286=2,1.33,IF(AB286=3,1.37,IF(OR(AB286=5,AB286=4),1.41,IF(OR(AB286=6,AB286=7),1.45,IF(OR(AB286=8,AB286=9),1.49,IF(OR(AB286=10,AB286=11,AB286=12),1.54,IF(OR(AB286=13,AB286=14,AB286=15),1.58,IF(OR(AB286=16,AB286=17,AB286=18),1.63,1.68)))))))))), "Error"))))))))))))</f>
        <v>1.9</v>
      </c>
      <c r="AD286" s="456">
        <v>83200</v>
      </c>
      <c r="AE286" s="456"/>
      <c r="AF286" s="456"/>
      <c r="AG286" s="589" t="str">
        <f t="shared" ref="AG286:AG291" si="271">+W286</f>
        <v>Կ-1</v>
      </c>
      <c r="AH286" s="456">
        <f t="shared" ref="AH286:AH291" si="272">AD286*AC286</f>
        <v>158080</v>
      </c>
      <c r="AI286" s="590">
        <f t="shared" ref="AI286:AI291" si="273">AH286+AE286+AF286</f>
        <v>158080</v>
      </c>
      <c r="AJ286" s="590">
        <f t="shared" ref="AJ286:AJ291" si="274">+AI286*13</f>
        <v>2055040</v>
      </c>
      <c r="AK286" s="592">
        <f t="shared" ref="AK286:AK291" si="275">+AA286</f>
        <v>1</v>
      </c>
      <c r="AL286" s="592">
        <f t="shared" ref="AL286:AL291" si="276">+AB286+1</f>
        <v>5</v>
      </c>
      <c r="AM286" s="588">
        <f t="shared" ref="AM286:AM291" si="277">IF(AK286&lt;1,0,IF(AQ286="Բ-1",IF(AL286=0,6.94,IF(AL286=1,7.17,IF(AL286=2,7.41,IF(AL286=3,7.66,IF(OR(AL286=5,AL286=4),7.92,IF(OR(AL286=6,AL286=7),8.18,IF(OR(AL286=8,AL286=9),8.46,IF(OR(AL286=10,AL286=11,AL286=12),8.74,IF(OR(AL286=13,AL286=14,AL286=15),9.03,IF(OR(AL286=16,AL286=17,AL286=18),9.33,9.65)))))))))),IF(AQ286="Բ-2", IF(AL286=0,5.71,IF(AL286=1,5.89,IF(AL286=2,6.09,IF(AL286=3,6.29,IF(OR(AL286=5,AL286=4),6.5,IF(OR(AL286=6,AL286=7),6.72,IF(OR(AL286=8,AL286=9),6.94,IF(OR(AL286=10,AL286=11,AL286=12),7.17,IF(OR(AL286=13,AL286=14,AL286=15),7.41,IF(OR(AL286=16,AL286=17,AL286=18),7.65,7.91)))))))))), IF(AQ286="Գ-1", IF(AL286=0,4.7,IF(AL286=1,4.86,IF(AL286=2,5.01,IF(AL286=3,5.18,IF(OR(AL286=5,AL286=4),5.35,IF(OR(AL286=6,AL286=7),5.52,IF(OR(AL286=8,AL286=9),5.71,IF(OR(AL286=10,AL286=11,AL286=12),5.89,IF(OR(AL286=13,AL286=14,AL286=15),6.09,IF(OR(AL286=16,AL286=17,AL286=18),6.29,6.49)))))))))), IF(AQ286="Գ-2", IF(AL286=0,3.88,IF(AL286=1,4.01,IF(AL286=2,4.14,IF(AL286=3,4.27,IF(OR(AL286=5,AL286=4),4.41,IF(OR(AL286=6,AL286=7),4.55,IF(OR(AL286=8,AL286=9),4.7,IF(OR(AL286=10,AL286=11,AL286=12),4.85,IF(OR(AL286=13,AL286=14,AL286=15),5.01,IF(OR(AL286=16,AL286=17,AL286=18),5.17,5.34)))))))))), IF(AQ286="Գ-3", IF(AL286=0,3.21,IF(AL286=1,3.31,IF(AL286=2,3.42,IF(AL286=3,3.53,IF(OR(AL286=5,AL286=4),3.64,IF(OR(AL286=6,AL286=7),3.76,IF(OR(AL286=8,AL286=9),3.88,IF(OR(AL286=10,AL286=11,AL286=12),4.01,IF(OR(AL286=13,AL286=14,AL286=15),4.13,IF(OR(AL286=16,AL286=17,AL286=18),4.27,4.4)))))))))), IF(AQ286="Ա-1", IF(AL286=0,2.66,IF(AL286=1,2.75,IF(AL286=2,2.83,IF(AL286=3,2.92,IF(OR(AL286=5,AL286=4),3.02,IF(OR(AL286=6,AL286=7),3.11,IF(OR(AL286=8,AL286=9),3.21,IF(OR(AL286=10,AL286=11,AL286=12),3.31,IF(OR(AL286=13,AL286=14,AL286=15),3.42,IF(OR(AL286=16,AL286=17,AL286=18),3.53,3.64)))))))))), IF(AQ286="Ա-2", IF(AL286=0,2.28,IF(AL286=1,2.35,IF(AL286=2,2.43,IF(AL286=3,2.5,IF(OR(AL286=5,AL286=4),2.58,IF(OR(AL286=6,AL286=7),2.66,IF(OR(AL286=8,AL286=9),2.75,IF(OR(AL286=10,AL286=11,AL286=12),2.83,IF(OR(AL286=13,AL286=14,AL286=15),2.92,IF(OR(AL286=16,AL286=17,AL286=18),3.01,3.11)))))))))),IF(AQ286="Ա-3", IF(AL286=0,1.96,IF(AL286=1,2.02,IF(AL286=2,2.08,IF(AL286=3,2.15,IF(OR(AL286=5,AL286=4),2.21,IF(OR(AL286=6,AL286=7),2.28,IF(OR(AL286=8,AL286=9),2.35,IF(OR(AL286=10,AL286=11,AL286=12),2.42,IF(OR(AL286=13,AL286=14,AL286=15),2.5,IF(OR(AL286=16,AL286=17,AL286=18),2.58,2.66)))))))))), IF(AQ286="Կ-1", IF(AL286=0,1.68,IF(AL286=1,1.73,IF(AL286=2,1.79,IF(AL286=3,1.84,IF(OR(AL286=5,AL286=4),1.9,IF(OR(AL286=6,AL286=7),1.96,IF(OR(AL286=8,AL286=9),2.02,IF(OR(AL286=10,AL286=11,AL286=12),2.08,IF(OR(AL286=13,AL286=14,AL286=15),2.14,IF(OR(AL286=16,AL286=17,AL286=18),2.21,2.28)))))))))), IF(AQ286="Կ-2", IF(AL286=0,1.45,IF(AL286=1,1.49,IF(AL286=2,1.54,IF(AL286=3,1.59,IF(OR(AL286=5,AL286=4),1.63,IF(OR(AL286=6,AL286=7),1.68,IF(OR(AL286=8,AL286=9),1.73,IF(OR(AL286=10,AL286=11,AL286=12),1.79,IF(OR(AL286=13,AL286=14,AL286=15),1.84,IF(OR(AL286=16,AL286=17,AL286=18),1.9,1.95)))))))))),IF(AQ286="Կ-3", IF(AL286=0,1.25,IF(AL286=1,1.29,IF(AL286=2,1.33,IF(AL286=3,1.37,IF(OR(AL286=5,AL286=4),1.41,IF(OR(AL286=6,AL286=7),1.45,IF(OR(AL286=8,AL286=9),1.49,IF(OR(AL286=10,AL286=11,AL286=12),1.54,IF(OR(AL286=13,AL286=14,AL286=15),1.58,IF(OR(AL286=16,AL286=17,AL286=18),1.63,1.68)))))))))), "Error"))))))))))))</f>
        <v>1.9</v>
      </c>
      <c r="AN286" s="456">
        <v>83200</v>
      </c>
      <c r="AO286" s="456"/>
      <c r="AP286" s="456"/>
      <c r="AQ286" s="589" t="str">
        <f t="shared" ref="AQ286:AQ291" si="278">+AG286</f>
        <v>Կ-1</v>
      </c>
      <c r="AR286" s="456">
        <f t="shared" ref="AR286:AR291" si="279">AN286*AM286</f>
        <v>158080</v>
      </c>
      <c r="AS286" s="590">
        <f t="shared" ref="AS286:AS291" si="280">AR286+AO286+AP286</f>
        <v>158080</v>
      </c>
      <c r="AT286" s="590">
        <f t="shared" ref="AT286:AT291" si="281">+AS286*13</f>
        <v>2055040</v>
      </c>
    </row>
    <row r="287" spans="2:46" s="587" customFormat="1" ht="13.5">
      <c r="B287" s="816">
        <v>23</v>
      </c>
      <c r="C287" s="795" t="s">
        <v>2877</v>
      </c>
      <c r="D287" s="794" t="s">
        <v>1960</v>
      </c>
      <c r="E287" s="796">
        <v>1999</v>
      </c>
      <c r="F287" s="795" t="s">
        <v>222</v>
      </c>
      <c r="G287" s="820">
        <v>1</v>
      </c>
      <c r="H287" s="820">
        <v>2</v>
      </c>
      <c r="I287" s="821">
        <f t="shared" si="257"/>
        <v>1.79</v>
      </c>
      <c r="J287" s="799">
        <v>83200</v>
      </c>
      <c r="K287" s="799"/>
      <c r="L287" s="799"/>
      <c r="M287" s="822" t="s">
        <v>86</v>
      </c>
      <c r="N287" s="799">
        <f t="shared" si="258"/>
        <v>148928</v>
      </c>
      <c r="O287" s="823">
        <f t="shared" si="259"/>
        <v>148928</v>
      </c>
      <c r="P287" s="823">
        <f t="shared" si="260"/>
        <v>1936064</v>
      </c>
      <c r="Q287" s="592">
        <f t="shared" si="261"/>
        <v>1</v>
      </c>
      <c r="R287" s="592">
        <f t="shared" si="262"/>
        <v>3</v>
      </c>
      <c r="S287" s="588">
        <f t="shared" si="263"/>
        <v>1.84</v>
      </c>
      <c r="T287" s="456">
        <v>83200</v>
      </c>
      <c r="U287" s="456"/>
      <c r="V287" s="456"/>
      <c r="W287" s="589" t="str">
        <f t="shared" si="264"/>
        <v>Կ-1</v>
      </c>
      <c r="X287" s="456">
        <f t="shared" si="265"/>
        <v>153088</v>
      </c>
      <c r="Y287" s="590">
        <f t="shared" si="266"/>
        <v>153088</v>
      </c>
      <c r="Z287" s="590">
        <f t="shared" si="267"/>
        <v>1990144</v>
      </c>
      <c r="AA287" s="592">
        <f t="shared" si="268"/>
        <v>1</v>
      </c>
      <c r="AB287" s="592">
        <f t="shared" si="269"/>
        <v>4</v>
      </c>
      <c r="AC287" s="588">
        <f t="shared" si="270"/>
        <v>1.9</v>
      </c>
      <c r="AD287" s="456">
        <v>83200</v>
      </c>
      <c r="AE287" s="456"/>
      <c r="AF287" s="456"/>
      <c r="AG287" s="589" t="str">
        <f t="shared" si="271"/>
        <v>Կ-1</v>
      </c>
      <c r="AH287" s="456">
        <f t="shared" si="272"/>
        <v>158080</v>
      </c>
      <c r="AI287" s="590">
        <f t="shared" si="273"/>
        <v>158080</v>
      </c>
      <c r="AJ287" s="590">
        <f t="shared" si="274"/>
        <v>2055040</v>
      </c>
      <c r="AK287" s="592">
        <f t="shared" si="275"/>
        <v>1</v>
      </c>
      <c r="AL287" s="592">
        <f t="shared" si="276"/>
        <v>5</v>
      </c>
      <c r="AM287" s="588">
        <f t="shared" si="277"/>
        <v>1.9</v>
      </c>
      <c r="AN287" s="456">
        <v>83200</v>
      </c>
      <c r="AO287" s="456"/>
      <c r="AP287" s="456"/>
      <c r="AQ287" s="589" t="str">
        <f t="shared" si="278"/>
        <v>Կ-1</v>
      </c>
      <c r="AR287" s="456">
        <f t="shared" si="279"/>
        <v>158080</v>
      </c>
      <c r="AS287" s="590">
        <f t="shared" si="280"/>
        <v>158080</v>
      </c>
      <c r="AT287" s="590">
        <f t="shared" si="281"/>
        <v>2055040</v>
      </c>
    </row>
    <row r="288" spans="2:46" s="587" customFormat="1" ht="13.5">
      <c r="B288" s="816">
        <v>24</v>
      </c>
      <c r="C288" s="795" t="s">
        <v>2959</v>
      </c>
      <c r="D288" s="794" t="s">
        <v>1961</v>
      </c>
      <c r="E288" s="796">
        <v>2002</v>
      </c>
      <c r="F288" s="795" t="s">
        <v>222</v>
      </c>
      <c r="G288" s="820">
        <v>1</v>
      </c>
      <c r="H288" s="827">
        <v>1</v>
      </c>
      <c r="I288" s="821">
        <f t="shared" si="257"/>
        <v>1.73</v>
      </c>
      <c r="J288" s="799">
        <v>83200</v>
      </c>
      <c r="K288" s="799"/>
      <c r="L288" s="799"/>
      <c r="M288" s="822" t="s">
        <v>86</v>
      </c>
      <c r="N288" s="799">
        <f t="shared" si="258"/>
        <v>143936</v>
      </c>
      <c r="O288" s="823">
        <f t="shared" si="259"/>
        <v>143936</v>
      </c>
      <c r="P288" s="823">
        <f t="shared" si="260"/>
        <v>1871168</v>
      </c>
      <c r="Q288" s="592">
        <f t="shared" si="261"/>
        <v>1</v>
      </c>
      <c r="R288" s="592">
        <f t="shared" si="262"/>
        <v>2</v>
      </c>
      <c r="S288" s="588">
        <f t="shared" si="263"/>
        <v>1.79</v>
      </c>
      <c r="T288" s="456">
        <v>83200</v>
      </c>
      <c r="U288" s="456"/>
      <c r="V288" s="456"/>
      <c r="W288" s="589" t="str">
        <f t="shared" si="264"/>
        <v>Կ-1</v>
      </c>
      <c r="X288" s="456">
        <f t="shared" si="265"/>
        <v>148928</v>
      </c>
      <c r="Y288" s="590">
        <f t="shared" si="266"/>
        <v>148928</v>
      </c>
      <c r="Z288" s="590">
        <f t="shared" si="267"/>
        <v>1936064</v>
      </c>
      <c r="AA288" s="592">
        <f t="shared" si="268"/>
        <v>1</v>
      </c>
      <c r="AB288" s="592">
        <f t="shared" si="269"/>
        <v>3</v>
      </c>
      <c r="AC288" s="588">
        <f t="shared" si="270"/>
        <v>1.84</v>
      </c>
      <c r="AD288" s="456">
        <v>83200</v>
      </c>
      <c r="AE288" s="456"/>
      <c r="AF288" s="456"/>
      <c r="AG288" s="589" t="str">
        <f t="shared" si="271"/>
        <v>Կ-1</v>
      </c>
      <c r="AH288" s="456">
        <f t="shared" si="272"/>
        <v>153088</v>
      </c>
      <c r="AI288" s="590">
        <f t="shared" si="273"/>
        <v>153088</v>
      </c>
      <c r="AJ288" s="590">
        <f t="shared" si="274"/>
        <v>1990144</v>
      </c>
      <c r="AK288" s="592">
        <f t="shared" si="275"/>
        <v>1</v>
      </c>
      <c r="AL288" s="592">
        <f t="shared" si="276"/>
        <v>4</v>
      </c>
      <c r="AM288" s="588">
        <f t="shared" si="277"/>
        <v>1.9</v>
      </c>
      <c r="AN288" s="456">
        <v>83200</v>
      </c>
      <c r="AO288" s="456"/>
      <c r="AP288" s="456"/>
      <c r="AQ288" s="589" t="str">
        <f t="shared" si="278"/>
        <v>Կ-1</v>
      </c>
      <c r="AR288" s="456">
        <f t="shared" si="279"/>
        <v>158080</v>
      </c>
      <c r="AS288" s="590">
        <f t="shared" si="280"/>
        <v>158080</v>
      </c>
      <c r="AT288" s="590">
        <f t="shared" si="281"/>
        <v>2055040</v>
      </c>
    </row>
    <row r="289" spans="2:46" s="587" customFormat="1" ht="13.5">
      <c r="B289" s="816">
        <v>25</v>
      </c>
      <c r="C289" s="795" t="s">
        <v>2960</v>
      </c>
      <c r="D289" s="794" t="s">
        <v>1961</v>
      </c>
      <c r="E289" s="796">
        <v>2003</v>
      </c>
      <c r="F289" s="795" t="s">
        <v>222</v>
      </c>
      <c r="G289" s="820">
        <v>1</v>
      </c>
      <c r="H289" s="820">
        <v>1</v>
      </c>
      <c r="I289" s="821">
        <f t="shared" si="257"/>
        <v>1.73</v>
      </c>
      <c r="J289" s="799">
        <v>83200</v>
      </c>
      <c r="K289" s="799"/>
      <c r="L289" s="799"/>
      <c r="M289" s="822" t="s">
        <v>86</v>
      </c>
      <c r="N289" s="799">
        <f t="shared" si="258"/>
        <v>143936</v>
      </c>
      <c r="O289" s="823">
        <f t="shared" si="259"/>
        <v>143936</v>
      </c>
      <c r="P289" s="823">
        <f t="shared" si="260"/>
        <v>1871168</v>
      </c>
      <c r="Q289" s="592">
        <f t="shared" si="261"/>
        <v>1</v>
      </c>
      <c r="R289" s="592">
        <f t="shared" si="262"/>
        <v>2</v>
      </c>
      <c r="S289" s="588">
        <f t="shared" si="263"/>
        <v>1.79</v>
      </c>
      <c r="T289" s="456">
        <v>83200</v>
      </c>
      <c r="U289" s="456"/>
      <c r="V289" s="456"/>
      <c r="W289" s="589" t="str">
        <f t="shared" si="264"/>
        <v>Կ-1</v>
      </c>
      <c r="X289" s="456">
        <f t="shared" si="265"/>
        <v>148928</v>
      </c>
      <c r="Y289" s="590">
        <f t="shared" si="266"/>
        <v>148928</v>
      </c>
      <c r="Z289" s="590">
        <f t="shared" si="267"/>
        <v>1936064</v>
      </c>
      <c r="AA289" s="592">
        <f t="shared" si="268"/>
        <v>1</v>
      </c>
      <c r="AB289" s="592">
        <f t="shared" si="269"/>
        <v>3</v>
      </c>
      <c r="AC289" s="588">
        <f t="shared" si="270"/>
        <v>1.84</v>
      </c>
      <c r="AD289" s="456">
        <v>83200</v>
      </c>
      <c r="AE289" s="456"/>
      <c r="AF289" s="456"/>
      <c r="AG289" s="589" t="str">
        <f t="shared" si="271"/>
        <v>Կ-1</v>
      </c>
      <c r="AH289" s="456">
        <f t="shared" si="272"/>
        <v>153088</v>
      </c>
      <c r="AI289" s="590">
        <f t="shared" si="273"/>
        <v>153088</v>
      </c>
      <c r="AJ289" s="590">
        <f t="shared" si="274"/>
        <v>1990144</v>
      </c>
      <c r="AK289" s="592">
        <f t="shared" si="275"/>
        <v>1</v>
      </c>
      <c r="AL289" s="592">
        <f t="shared" si="276"/>
        <v>4</v>
      </c>
      <c r="AM289" s="588">
        <f t="shared" si="277"/>
        <v>1.9</v>
      </c>
      <c r="AN289" s="456">
        <v>83200</v>
      </c>
      <c r="AO289" s="456"/>
      <c r="AP289" s="456"/>
      <c r="AQ289" s="589" t="str">
        <f t="shared" si="278"/>
        <v>Կ-1</v>
      </c>
      <c r="AR289" s="456">
        <f t="shared" si="279"/>
        <v>158080</v>
      </c>
      <c r="AS289" s="590">
        <f t="shared" si="280"/>
        <v>158080</v>
      </c>
      <c r="AT289" s="590">
        <f t="shared" si="281"/>
        <v>2055040</v>
      </c>
    </row>
    <row r="290" spans="2:46" s="587" customFormat="1" ht="13.5">
      <c r="B290" s="816">
        <v>26</v>
      </c>
      <c r="C290" s="795" t="s">
        <v>167</v>
      </c>
      <c r="D290" s="794" t="s">
        <v>1960</v>
      </c>
      <c r="E290" s="796">
        <v>1984</v>
      </c>
      <c r="F290" s="795" t="s">
        <v>222</v>
      </c>
      <c r="G290" s="820">
        <v>1</v>
      </c>
      <c r="H290" s="820">
        <v>1</v>
      </c>
      <c r="I290" s="821">
        <f t="shared" si="257"/>
        <v>1.73</v>
      </c>
      <c r="J290" s="799">
        <v>83200</v>
      </c>
      <c r="K290" s="799"/>
      <c r="L290" s="799"/>
      <c r="M290" s="822" t="s">
        <v>86</v>
      </c>
      <c r="N290" s="799">
        <f t="shared" si="258"/>
        <v>143936</v>
      </c>
      <c r="O290" s="823">
        <f t="shared" si="259"/>
        <v>143936</v>
      </c>
      <c r="P290" s="823">
        <f t="shared" si="260"/>
        <v>1871168</v>
      </c>
      <c r="Q290" s="592">
        <f t="shared" si="261"/>
        <v>1</v>
      </c>
      <c r="R290" s="592">
        <f t="shared" si="262"/>
        <v>2</v>
      </c>
      <c r="S290" s="588">
        <f t="shared" si="263"/>
        <v>1.79</v>
      </c>
      <c r="T290" s="456">
        <v>83200</v>
      </c>
      <c r="U290" s="456"/>
      <c r="V290" s="456"/>
      <c r="W290" s="589" t="str">
        <f t="shared" si="264"/>
        <v>Կ-1</v>
      </c>
      <c r="X290" s="456">
        <f t="shared" si="265"/>
        <v>148928</v>
      </c>
      <c r="Y290" s="590">
        <f t="shared" si="266"/>
        <v>148928</v>
      </c>
      <c r="Z290" s="590">
        <f t="shared" si="267"/>
        <v>1936064</v>
      </c>
      <c r="AA290" s="592">
        <f t="shared" si="268"/>
        <v>1</v>
      </c>
      <c r="AB290" s="592">
        <f t="shared" si="269"/>
        <v>3</v>
      </c>
      <c r="AC290" s="588">
        <f t="shared" si="270"/>
        <v>1.84</v>
      </c>
      <c r="AD290" s="456">
        <v>83200</v>
      </c>
      <c r="AE290" s="456"/>
      <c r="AF290" s="456"/>
      <c r="AG290" s="589" t="str">
        <f t="shared" si="271"/>
        <v>Կ-1</v>
      </c>
      <c r="AH290" s="456">
        <f t="shared" si="272"/>
        <v>153088</v>
      </c>
      <c r="AI290" s="590">
        <f t="shared" si="273"/>
        <v>153088</v>
      </c>
      <c r="AJ290" s="590">
        <f t="shared" si="274"/>
        <v>1990144</v>
      </c>
      <c r="AK290" s="592">
        <f t="shared" si="275"/>
        <v>1</v>
      </c>
      <c r="AL290" s="592">
        <f t="shared" si="276"/>
        <v>4</v>
      </c>
      <c r="AM290" s="588">
        <f t="shared" si="277"/>
        <v>1.9</v>
      </c>
      <c r="AN290" s="456">
        <v>83200</v>
      </c>
      <c r="AO290" s="456"/>
      <c r="AP290" s="456"/>
      <c r="AQ290" s="589" t="str">
        <f t="shared" si="278"/>
        <v>Կ-1</v>
      </c>
      <c r="AR290" s="456">
        <f t="shared" si="279"/>
        <v>158080</v>
      </c>
      <c r="AS290" s="590">
        <f t="shared" si="280"/>
        <v>158080</v>
      </c>
      <c r="AT290" s="590">
        <f t="shared" si="281"/>
        <v>2055040</v>
      </c>
    </row>
    <row r="291" spans="2:46" s="587" customFormat="1" ht="13.5">
      <c r="B291" s="816">
        <v>27</v>
      </c>
      <c r="C291" s="795" t="s">
        <v>2961</v>
      </c>
      <c r="D291" s="794" t="s">
        <v>1960</v>
      </c>
      <c r="E291" s="796">
        <v>2001</v>
      </c>
      <c r="F291" s="795" t="s">
        <v>222</v>
      </c>
      <c r="G291" s="820">
        <v>1</v>
      </c>
      <c r="H291" s="827">
        <v>2</v>
      </c>
      <c r="I291" s="821">
        <f t="shared" si="257"/>
        <v>1.79</v>
      </c>
      <c r="J291" s="799">
        <v>83200</v>
      </c>
      <c r="K291" s="799"/>
      <c r="L291" s="799"/>
      <c r="M291" s="822" t="s">
        <v>86</v>
      </c>
      <c r="N291" s="799">
        <f t="shared" si="258"/>
        <v>148928</v>
      </c>
      <c r="O291" s="823">
        <f t="shared" si="259"/>
        <v>148928</v>
      </c>
      <c r="P291" s="823">
        <f t="shared" si="260"/>
        <v>1936064</v>
      </c>
      <c r="Q291" s="592">
        <f t="shared" si="261"/>
        <v>1</v>
      </c>
      <c r="R291" s="592">
        <f t="shared" si="262"/>
        <v>3</v>
      </c>
      <c r="S291" s="588">
        <f t="shared" si="263"/>
        <v>1.84</v>
      </c>
      <c r="T291" s="456">
        <v>83200</v>
      </c>
      <c r="U291" s="456"/>
      <c r="V291" s="456"/>
      <c r="W291" s="589" t="str">
        <f t="shared" si="264"/>
        <v>Կ-1</v>
      </c>
      <c r="X291" s="456">
        <f t="shared" si="265"/>
        <v>153088</v>
      </c>
      <c r="Y291" s="590">
        <f t="shared" si="266"/>
        <v>153088</v>
      </c>
      <c r="Z291" s="590">
        <f t="shared" si="267"/>
        <v>1990144</v>
      </c>
      <c r="AA291" s="592">
        <f t="shared" si="268"/>
        <v>1</v>
      </c>
      <c r="AB291" s="592">
        <f t="shared" si="269"/>
        <v>4</v>
      </c>
      <c r="AC291" s="588">
        <f t="shared" si="270"/>
        <v>1.9</v>
      </c>
      <c r="AD291" s="456">
        <v>83200</v>
      </c>
      <c r="AE291" s="456"/>
      <c r="AF291" s="456"/>
      <c r="AG291" s="589" t="str">
        <f t="shared" si="271"/>
        <v>Կ-1</v>
      </c>
      <c r="AH291" s="456">
        <f t="shared" si="272"/>
        <v>158080</v>
      </c>
      <c r="AI291" s="590">
        <f t="shared" si="273"/>
        <v>158080</v>
      </c>
      <c r="AJ291" s="590">
        <f t="shared" si="274"/>
        <v>2055040</v>
      </c>
      <c r="AK291" s="592">
        <f t="shared" si="275"/>
        <v>1</v>
      </c>
      <c r="AL291" s="592">
        <f t="shared" si="276"/>
        <v>5</v>
      </c>
      <c r="AM291" s="588">
        <f t="shared" si="277"/>
        <v>1.9</v>
      </c>
      <c r="AN291" s="456">
        <v>83200</v>
      </c>
      <c r="AO291" s="456"/>
      <c r="AP291" s="456"/>
      <c r="AQ291" s="589" t="str">
        <f t="shared" si="278"/>
        <v>Կ-1</v>
      </c>
      <c r="AR291" s="456">
        <f t="shared" si="279"/>
        <v>158080</v>
      </c>
      <c r="AS291" s="590">
        <f t="shared" si="280"/>
        <v>158080</v>
      </c>
      <c r="AT291" s="590">
        <f t="shared" si="281"/>
        <v>2055040</v>
      </c>
    </row>
    <row r="292" spans="2:46" s="587" customFormat="1" ht="13.5">
      <c r="B292" s="816">
        <v>28</v>
      </c>
      <c r="C292" s="795" t="s">
        <v>78</v>
      </c>
      <c r="D292" s="794"/>
      <c r="E292" s="796"/>
      <c r="F292" s="795" t="s">
        <v>222</v>
      </c>
      <c r="G292" s="820">
        <v>1</v>
      </c>
      <c r="H292" s="827">
        <v>6</v>
      </c>
      <c r="I292" s="821">
        <f t="shared" ref="I292:I309" si="282">IF(G292&lt;1,0,IF(M292="Բ-1",IF(H292=0,6.94,IF(H292=1,7.17,IF(H292=2,7.41,IF(H292=3,7.66,IF(OR(H292=5,H292=4),7.92,IF(OR(H292=6,H292=7),8.18,IF(OR(H292=8,H292=9),8.46,IF(OR(H292=10,H292=11,H292=12),8.74,IF(OR(H292=13,H292=14,H292=15),9.03,IF(OR(H292=16,H292=17,H292=18),9.33,9.65)))))))))),IF(M292="Բ-2", IF(H292=0,5.71,IF(H292=1,5.89,IF(H292=2,6.09,IF(H292=3,6.29,IF(OR(H292=5,H292=4),6.5,IF(OR(H292=6,H292=7),6.72,IF(OR(H292=8,H292=9),6.94,IF(OR(H292=10,H292=11,H292=12),7.17,IF(OR(H292=13,H292=14,H292=15),7.41,IF(OR(H292=16,H292=17,H292=18),7.65,7.91)))))))))), IF(M292="Գ-1", IF(H292=0,4.7,IF(H292=1,4.86,IF(H292=2,5.01,IF(H292=3,5.18,IF(OR(H292=5,H292=4),5.35,IF(OR(H292=6,H292=7),5.52,IF(OR(H292=8,H292=9),5.71,IF(OR(H292=10,H292=11,H292=12),5.89,IF(OR(H292=13,H292=14,H292=15),6.09,IF(OR(H292=16,H292=17,H292=18),6.29,6.49)))))))))), IF(M292="Գ-2", IF(H292=0,3.88,IF(H292=1,4.01,IF(H292=2,4.14,IF(H292=3,4.27,IF(OR(H292=5,H292=4),4.41,IF(OR(H292=6,H292=7),4.55,IF(OR(H292=8,H292=9),4.7,IF(OR(H292=10,H292=11,H292=12),4.85,IF(OR(H292=13,H292=14,H292=15),5.01,IF(OR(H292=16,H292=17,H292=18),5.17,5.34)))))))))), IF(M292="Գ-3", IF(H292=0,3.21,IF(H292=1,3.31,IF(H292=2,3.42,IF(H292=3,3.53,IF(OR(H292=5,H292=4),3.64,IF(OR(H292=6,H292=7),3.76,IF(OR(H292=8,H292=9),3.88,IF(OR(H292=10,H292=11,H292=12),4.01,IF(OR(H292=13,H292=14,H292=15),4.13,IF(OR(H292=16,H292=17,H292=18),4.27,4.4)))))))))), IF(M292="Ա-1", IF(H292=0,2.66,IF(H292=1,2.75,IF(H292=2,2.83,IF(H292=3,2.92,IF(OR(H292=5,H292=4),3.02,IF(OR(H292=6,H292=7),3.11,IF(OR(H292=8,H292=9),3.21,IF(OR(H292=10,H292=11,H292=12),3.31,IF(OR(H292=13,H292=14,H292=15),3.42,IF(OR(H292=16,H292=17,H292=18),3.53,3.64)))))))))), IF(M292="Ա-2", IF(H292=0,2.28,IF(H292=1,2.35,IF(H292=2,2.43,IF(H292=3,2.5,IF(OR(H292=5,H292=4),2.58,IF(OR(H292=6,H292=7),2.66,IF(OR(H292=8,H292=9),2.75,IF(OR(H292=10,H292=11,H292=12),2.83,IF(OR(H292=13,H292=14,H292=15),2.92,IF(OR(H292=16,H292=17,H292=18),3.01,3.11)))))))))),IF(M292="Ա-3", IF(H292=0,1.96,IF(H292=1,2.02,IF(H292=2,2.08,IF(H292=3,2.15,IF(OR(H292=5,H292=4),2.21,IF(OR(H292=6,H292=7),2.28,IF(OR(H292=8,H292=9),2.35,IF(OR(H292=10,H292=11,H292=12),2.42,IF(OR(H292=13,H292=14,H292=15),2.5,IF(OR(H292=16,H292=17,H292=18),2.58,2.66)))))))))), IF(M292="Կ-1", IF(H292=0,1.68,IF(H292=1,1.73,IF(H292=2,1.79,IF(H292=3,1.84,IF(OR(H292=5,H292=4),1.9,IF(OR(H292=6,H292=7),1.96,IF(OR(H292=8,H292=9),2.02,IF(OR(H292=10,H292=11,H292=12),2.08,IF(OR(H292=13,H292=14,H292=15),2.14,IF(OR(H292=16,H292=17,H292=18),2.21,2.28)))))))))), IF(M292="Կ-2", IF(H292=0,1.45,IF(H292=1,1.49,IF(H292=2,1.54,IF(H292=3,1.59,IF(OR(H292=5,H292=4),1.63,IF(OR(H292=6,H292=7),1.68,IF(OR(H292=8,H292=9),1.73,IF(OR(H292=10,H292=11,H292=12),1.79,IF(OR(H292=13,H292=14,H292=15),1.84,IF(OR(H292=16,H292=17,H292=18),1.9,1.95)))))))))),IF(M292="Կ-3", IF(H292=0,1.25,IF(H292=1,1.29,IF(H292=2,1.33,IF(H292=3,1.37,IF(OR(H292=5,H292=4),1.41,IF(OR(H292=6,H292=7),1.45,IF(OR(H292=8,H292=9),1.49,IF(OR(H292=10,H292=11,H292=12),1.54,IF(OR(H292=13,H292=14,H292=15),1.58,IF(OR(H292=16,H292=17,H292=18),1.63,1.68)))))))))), "Error"))))))))))))</f>
        <v>1.96</v>
      </c>
      <c r="J292" s="799">
        <v>83200</v>
      </c>
      <c r="K292" s="799"/>
      <c r="L292" s="799"/>
      <c r="M292" s="822" t="s">
        <v>86</v>
      </c>
      <c r="N292" s="799">
        <f t="shared" ref="N292:N309" si="283">J292*I292</f>
        <v>163072</v>
      </c>
      <c r="O292" s="823">
        <f t="shared" ref="O292:O307" si="284">I292*J292+K292+L292</f>
        <v>163072</v>
      </c>
      <c r="P292" s="823">
        <f t="shared" ref="P292:P309" si="285">+O292*13</f>
        <v>2119936</v>
      </c>
      <c r="Q292" s="592">
        <f t="shared" ref="Q292:Q307" si="286">+G292</f>
        <v>1</v>
      </c>
      <c r="R292" s="592">
        <f t="shared" si="209"/>
        <v>7</v>
      </c>
      <c r="S292" s="588">
        <f t="shared" si="210"/>
        <v>1.96</v>
      </c>
      <c r="T292" s="456">
        <v>83200</v>
      </c>
      <c r="U292" s="456"/>
      <c r="V292" s="456"/>
      <c r="W292" s="589" t="str">
        <f t="shared" si="211"/>
        <v>Կ-1</v>
      </c>
      <c r="X292" s="456">
        <f t="shared" si="212"/>
        <v>163072</v>
      </c>
      <c r="Y292" s="590">
        <f t="shared" si="213"/>
        <v>163072</v>
      </c>
      <c r="Z292" s="590">
        <f t="shared" ref="Z292:Z309" si="287">+Y292*13</f>
        <v>2119936</v>
      </c>
      <c r="AA292" s="592">
        <f t="shared" si="214"/>
        <v>1</v>
      </c>
      <c r="AB292" s="592">
        <f t="shared" si="215"/>
        <v>8</v>
      </c>
      <c r="AC292" s="588">
        <f t="shared" si="216"/>
        <v>2.02</v>
      </c>
      <c r="AD292" s="456">
        <v>83200</v>
      </c>
      <c r="AE292" s="456"/>
      <c r="AF292" s="456"/>
      <c r="AG292" s="589" t="str">
        <f t="shared" si="217"/>
        <v>Կ-1</v>
      </c>
      <c r="AH292" s="456">
        <f t="shared" si="218"/>
        <v>168064</v>
      </c>
      <c r="AI292" s="590">
        <f t="shared" si="219"/>
        <v>168064</v>
      </c>
      <c r="AJ292" s="590">
        <f t="shared" ref="AJ292:AJ309" si="288">+AI292*13</f>
        <v>2184832</v>
      </c>
      <c r="AK292" s="592">
        <f t="shared" si="220"/>
        <v>1</v>
      </c>
      <c r="AL292" s="592">
        <f t="shared" si="221"/>
        <v>9</v>
      </c>
      <c r="AM292" s="588">
        <f t="shared" si="222"/>
        <v>2.02</v>
      </c>
      <c r="AN292" s="456">
        <v>83200</v>
      </c>
      <c r="AO292" s="456"/>
      <c r="AP292" s="456"/>
      <c r="AQ292" s="589" t="str">
        <f t="shared" si="223"/>
        <v>Կ-1</v>
      </c>
      <c r="AR292" s="456">
        <f t="shared" si="224"/>
        <v>168064</v>
      </c>
      <c r="AS292" s="590">
        <f t="shared" si="225"/>
        <v>168064</v>
      </c>
      <c r="AT292" s="590">
        <f t="shared" ref="AT292:AT309" si="289">+AS292*13</f>
        <v>2184832</v>
      </c>
    </row>
    <row r="293" spans="2:46" s="587" customFormat="1" ht="13.5">
      <c r="B293" s="816">
        <v>29</v>
      </c>
      <c r="C293" s="795" t="s">
        <v>2127</v>
      </c>
      <c r="D293" s="794" t="s">
        <v>1960</v>
      </c>
      <c r="E293" s="796">
        <v>1986</v>
      </c>
      <c r="F293" s="795" t="s">
        <v>220</v>
      </c>
      <c r="G293" s="820">
        <v>1</v>
      </c>
      <c r="H293" s="820">
        <v>3</v>
      </c>
      <c r="I293" s="821">
        <f t="shared" si="282"/>
        <v>4.2699999999999996</v>
      </c>
      <c r="J293" s="799">
        <v>83200</v>
      </c>
      <c r="K293" s="799"/>
      <c r="L293" s="799"/>
      <c r="M293" s="822" t="s">
        <v>83</v>
      </c>
      <c r="N293" s="799">
        <f t="shared" si="283"/>
        <v>355263.99999999994</v>
      </c>
      <c r="O293" s="823">
        <f t="shared" si="284"/>
        <v>355263.99999999994</v>
      </c>
      <c r="P293" s="823">
        <f t="shared" si="285"/>
        <v>4618431.9999999991</v>
      </c>
      <c r="Q293" s="592">
        <f t="shared" si="286"/>
        <v>1</v>
      </c>
      <c r="R293" s="592">
        <f t="shared" ref="R293:R307" si="290">+H293+1</f>
        <v>4</v>
      </c>
      <c r="S293" s="588">
        <f t="shared" si="210"/>
        <v>4.41</v>
      </c>
      <c r="T293" s="456">
        <v>83200</v>
      </c>
      <c r="U293" s="456"/>
      <c r="V293" s="456"/>
      <c r="W293" s="589" t="str">
        <f t="shared" si="211"/>
        <v>Գ-2</v>
      </c>
      <c r="X293" s="456">
        <f t="shared" si="212"/>
        <v>366912</v>
      </c>
      <c r="Y293" s="590">
        <f t="shared" si="213"/>
        <v>366912</v>
      </c>
      <c r="Z293" s="590">
        <f t="shared" si="287"/>
        <v>4769856</v>
      </c>
      <c r="AA293" s="592">
        <f t="shared" si="214"/>
        <v>1</v>
      </c>
      <c r="AB293" s="592">
        <f t="shared" si="215"/>
        <v>5</v>
      </c>
      <c r="AC293" s="588">
        <f t="shared" si="216"/>
        <v>4.41</v>
      </c>
      <c r="AD293" s="456">
        <v>83200</v>
      </c>
      <c r="AE293" s="456"/>
      <c r="AF293" s="456"/>
      <c r="AG293" s="589" t="str">
        <f t="shared" si="217"/>
        <v>Գ-2</v>
      </c>
      <c r="AH293" s="456">
        <f t="shared" si="218"/>
        <v>366912</v>
      </c>
      <c r="AI293" s="590">
        <f t="shared" si="219"/>
        <v>366912</v>
      </c>
      <c r="AJ293" s="590">
        <f t="shared" si="288"/>
        <v>4769856</v>
      </c>
      <c r="AK293" s="592">
        <f t="shared" si="220"/>
        <v>1</v>
      </c>
      <c r="AL293" s="592">
        <f t="shared" si="221"/>
        <v>6</v>
      </c>
      <c r="AM293" s="588">
        <f t="shared" si="222"/>
        <v>4.55</v>
      </c>
      <c r="AN293" s="456">
        <v>83200</v>
      </c>
      <c r="AO293" s="456"/>
      <c r="AP293" s="456"/>
      <c r="AQ293" s="589" t="str">
        <f t="shared" si="223"/>
        <v>Գ-2</v>
      </c>
      <c r="AR293" s="456">
        <f t="shared" si="224"/>
        <v>378560</v>
      </c>
      <c r="AS293" s="590">
        <f t="shared" si="225"/>
        <v>378560</v>
      </c>
      <c r="AT293" s="590">
        <f t="shared" si="289"/>
        <v>4921280</v>
      </c>
    </row>
    <row r="294" spans="2:46" s="587" customFormat="1" ht="27">
      <c r="B294" s="816">
        <v>30</v>
      </c>
      <c r="C294" s="795" t="s">
        <v>2411</v>
      </c>
      <c r="D294" s="794" t="s">
        <v>1960</v>
      </c>
      <c r="E294" s="796">
        <v>1971</v>
      </c>
      <c r="F294" s="795" t="s">
        <v>982</v>
      </c>
      <c r="G294" s="820">
        <v>1</v>
      </c>
      <c r="H294" s="820">
        <v>6</v>
      </c>
      <c r="I294" s="821">
        <f t="shared" si="282"/>
        <v>3.11</v>
      </c>
      <c r="J294" s="799">
        <v>83200</v>
      </c>
      <c r="K294" s="799"/>
      <c r="L294" s="799"/>
      <c r="M294" s="822" t="s">
        <v>84</v>
      </c>
      <c r="N294" s="799">
        <f t="shared" si="283"/>
        <v>258752</v>
      </c>
      <c r="O294" s="823">
        <f t="shared" si="284"/>
        <v>258752</v>
      </c>
      <c r="P294" s="823">
        <f t="shared" si="285"/>
        <v>3363776</v>
      </c>
      <c r="Q294" s="592">
        <f t="shared" si="286"/>
        <v>1</v>
      </c>
      <c r="R294" s="592">
        <f t="shared" si="290"/>
        <v>7</v>
      </c>
      <c r="S294" s="588">
        <f t="shared" si="210"/>
        <v>3.11</v>
      </c>
      <c r="T294" s="456">
        <v>83200</v>
      </c>
      <c r="U294" s="456"/>
      <c r="V294" s="456"/>
      <c r="W294" s="589" t="str">
        <f t="shared" si="211"/>
        <v>Ա-1</v>
      </c>
      <c r="X294" s="456">
        <f t="shared" si="212"/>
        <v>258752</v>
      </c>
      <c r="Y294" s="590">
        <f t="shared" si="213"/>
        <v>258752</v>
      </c>
      <c r="Z294" s="590">
        <f t="shared" si="287"/>
        <v>3363776</v>
      </c>
      <c r="AA294" s="592">
        <f t="shared" si="214"/>
        <v>1</v>
      </c>
      <c r="AB294" s="592">
        <f t="shared" si="215"/>
        <v>8</v>
      </c>
      <c r="AC294" s="588">
        <f t="shared" si="216"/>
        <v>3.21</v>
      </c>
      <c r="AD294" s="456">
        <v>83200</v>
      </c>
      <c r="AE294" s="456"/>
      <c r="AF294" s="456"/>
      <c r="AG294" s="589" t="str">
        <f t="shared" si="217"/>
        <v>Ա-1</v>
      </c>
      <c r="AH294" s="456">
        <f t="shared" si="218"/>
        <v>267072</v>
      </c>
      <c r="AI294" s="590">
        <f t="shared" si="219"/>
        <v>267072</v>
      </c>
      <c r="AJ294" s="590">
        <f t="shared" si="288"/>
        <v>3471936</v>
      </c>
      <c r="AK294" s="592">
        <f t="shared" si="220"/>
        <v>1</v>
      </c>
      <c r="AL294" s="592">
        <f t="shared" si="221"/>
        <v>9</v>
      </c>
      <c r="AM294" s="588">
        <f t="shared" si="222"/>
        <v>3.21</v>
      </c>
      <c r="AN294" s="456">
        <v>83200</v>
      </c>
      <c r="AO294" s="456"/>
      <c r="AP294" s="456"/>
      <c r="AQ294" s="589" t="str">
        <f t="shared" si="223"/>
        <v>Ա-1</v>
      </c>
      <c r="AR294" s="456">
        <f t="shared" si="224"/>
        <v>267072</v>
      </c>
      <c r="AS294" s="590">
        <f t="shared" si="225"/>
        <v>267072</v>
      </c>
      <c r="AT294" s="590">
        <f t="shared" si="289"/>
        <v>3471936</v>
      </c>
    </row>
    <row r="295" spans="2:46" s="587" customFormat="1" ht="27">
      <c r="B295" s="816">
        <v>31</v>
      </c>
      <c r="C295" s="795" t="s">
        <v>1110</v>
      </c>
      <c r="D295" s="794" t="s">
        <v>1960</v>
      </c>
      <c r="E295" s="796">
        <v>1974</v>
      </c>
      <c r="F295" s="795" t="s">
        <v>983</v>
      </c>
      <c r="G295" s="820">
        <v>1</v>
      </c>
      <c r="H295" s="820">
        <v>3</v>
      </c>
      <c r="I295" s="821">
        <f t="shared" si="282"/>
        <v>2.5</v>
      </c>
      <c r="J295" s="799">
        <v>83200</v>
      </c>
      <c r="K295" s="799"/>
      <c r="L295" s="799"/>
      <c r="M295" s="822" t="s">
        <v>85</v>
      </c>
      <c r="N295" s="799">
        <f t="shared" si="283"/>
        <v>208000</v>
      </c>
      <c r="O295" s="823">
        <f>I295*J295+K295+L295</f>
        <v>208000</v>
      </c>
      <c r="P295" s="823">
        <f t="shared" si="285"/>
        <v>2704000</v>
      </c>
      <c r="Q295" s="592">
        <f>+G295</f>
        <v>1</v>
      </c>
      <c r="R295" s="592">
        <f>+H295+1</f>
        <v>4</v>
      </c>
      <c r="S295" s="588">
        <f t="shared" ref="S295:S307" si="291">IF(Q295&lt;1,0,IF(W295="Բ-1",IF(R295=0,6.94,IF(R295=1,7.17,IF(R295=2,7.41,IF(R295=3,7.66,IF(OR(R295=5,R295=4),7.92,IF(OR(R295=6,R295=7),8.18,IF(OR(R295=8,R295=9),8.46,IF(OR(R295=10,R295=11,R295=12),8.74,IF(OR(R295=13,R295=14,R295=15),9.03,IF(OR(R295=16,R295=17,R295=18),9.33,9.65)))))))))),IF(W295="Բ-2", IF(R295=0,5.71,IF(R295=1,5.89,IF(R295=2,6.09,IF(R295=3,6.29,IF(OR(R295=5,R295=4),6.5,IF(OR(R295=6,R295=7),6.72,IF(OR(R295=8,R295=9),6.94,IF(OR(R295=10,R295=11,R295=12),7.17,IF(OR(R295=13,R295=14,R295=15),7.41,IF(OR(R295=16,R295=17,R295=18),7.65,7.91)))))))))), IF(W295="Գ-1", IF(R295=0,4.7,IF(R295=1,4.86,IF(R295=2,5.01,IF(R295=3,5.18,IF(OR(R295=5,R295=4),5.35,IF(OR(R295=6,R295=7),5.52,IF(OR(R295=8,R295=9),5.71,IF(OR(R295=10,R295=11,R295=12),5.89,IF(OR(R295=13,R295=14,R295=15),6.09,IF(OR(R295=16,R295=17,R295=18),6.29,6.49)))))))))), IF(W295="Գ-2", IF(R295=0,3.88,IF(R295=1,4.01,IF(R295=2,4.14,IF(R295=3,4.27,IF(OR(R295=5,R295=4),4.41,IF(OR(R295=6,R295=7),4.55,IF(OR(R295=8,R295=9),4.7,IF(OR(R295=10,R295=11,R295=12),4.85,IF(OR(R295=13,R295=14,R295=15),5.01,IF(OR(R295=16,R295=17,R295=18),5.17,5.34)))))))))), IF(W295="Գ-3", IF(R295=0,3.21,IF(R295=1,3.31,IF(R295=2,3.42,IF(R295=3,3.53,IF(OR(R295=5,R295=4),3.64,IF(OR(R295=6,R295=7),3.76,IF(OR(R295=8,R295=9),3.88,IF(OR(R295=10,R295=11,R295=12),4.01,IF(OR(R295=13,R295=14,R295=15),4.13,IF(OR(R295=16,R295=17,R295=18),4.27,4.4)))))))))), IF(W295="Ա-1", IF(R295=0,2.66,IF(R295=1,2.75,IF(R295=2,2.83,IF(R295=3,2.92,IF(OR(R295=5,R295=4),3.02,IF(OR(R295=6,R295=7),3.11,IF(OR(R295=8,R295=9),3.21,IF(OR(R295=10,R295=11,R295=12),3.31,IF(OR(R295=13,R295=14,R295=15),3.42,IF(OR(R295=16,R295=17,R295=18),3.53,3.64)))))))))), IF(W295="Ա-2", IF(R295=0,2.28,IF(R295=1,2.35,IF(R295=2,2.43,IF(R295=3,2.5,IF(OR(R295=5,R295=4),2.58,IF(OR(R295=6,R295=7),2.66,IF(OR(R295=8,R295=9),2.75,IF(OR(R295=10,R295=11,R295=12),2.83,IF(OR(R295=13,R295=14,R295=15),2.92,IF(OR(R295=16,R295=17,R295=18),3.01,3.11)))))))))),IF(W295="Ա-3", IF(R295=0,1.96,IF(R295=1,2.02,IF(R295=2,2.08,IF(R295=3,2.15,IF(OR(R295=5,R295=4),2.21,IF(OR(R295=6,R295=7),2.28,IF(OR(R295=8,R295=9),2.35,IF(OR(R295=10,R295=11,R295=12),2.42,IF(OR(R295=13,R295=14,R295=15),2.5,IF(OR(R295=16,R295=17,R295=18),2.58,2.66)))))))))), IF(W295="Կ-1", IF(R295=0,1.68,IF(R295=1,1.73,IF(R295=2,1.79,IF(R295=3,1.84,IF(OR(R295=5,R295=4),1.9,IF(OR(R295=6,R295=7),1.96,IF(OR(R295=8,R295=9),2.02,IF(OR(R295=10,R295=11,R295=12),2.08,IF(OR(R295=13,R295=14,R295=15),2.14,IF(OR(R295=16,R295=17,R295=18),2.21,2.28)))))))))), IF(W295="Կ-2", IF(R295=0,1.45,IF(R295=1,1.49,IF(R295=2,1.54,IF(R295=3,1.59,IF(OR(R295=5,R295=4),1.63,IF(OR(R295=6,R295=7),1.68,IF(OR(R295=8,R295=9),1.73,IF(OR(R295=10,R295=11,R295=12),1.79,IF(OR(R295=13,R295=14,R295=15),1.84,IF(OR(R295=16,R295=17,R295=18),1.9,1.95)))))))))),IF(W295="Կ-3", IF(R295=0,1.25,IF(R295=1,1.29,IF(R295=2,1.33,IF(R295=3,1.37,IF(OR(R295=5,R295=4),1.41,IF(OR(R295=6,R295=7),1.45,IF(OR(R295=8,R295=9),1.49,IF(OR(R295=10,R295=11,R295=12),1.54,IF(OR(R295=13,R295=14,R295=15),1.58,IF(OR(R295=16,R295=17,R295=18),1.63,1.68)))))))))), "Error"))))))))))))</f>
        <v>2.58</v>
      </c>
      <c r="T295" s="456">
        <v>83200</v>
      </c>
      <c r="U295" s="456"/>
      <c r="V295" s="456"/>
      <c r="W295" s="589" t="str">
        <f t="shared" ref="W295:W307" si="292">+M295</f>
        <v>Ա-2</v>
      </c>
      <c r="X295" s="456">
        <f t="shared" si="212"/>
        <v>214656</v>
      </c>
      <c r="Y295" s="590">
        <f t="shared" si="213"/>
        <v>214656</v>
      </c>
      <c r="Z295" s="590">
        <f t="shared" si="287"/>
        <v>2790528</v>
      </c>
      <c r="AA295" s="592">
        <f t="shared" ref="AA295:AA307" si="293">+Q295</f>
        <v>1</v>
      </c>
      <c r="AB295" s="592">
        <f t="shared" ref="AB295:AB307" si="294">+R295+1</f>
        <v>5</v>
      </c>
      <c r="AC295" s="588">
        <f t="shared" ref="AC295:AC307" si="295">IF(AA295&lt;1,0,IF(AG295="Բ-1",IF(AB295=0,6.94,IF(AB295=1,7.17,IF(AB295=2,7.41,IF(AB295=3,7.66,IF(OR(AB295=5,AB295=4),7.92,IF(OR(AB295=6,AB295=7),8.18,IF(OR(AB295=8,AB295=9),8.46,IF(OR(AB295=10,AB295=11,AB295=12),8.74,IF(OR(AB295=13,AB295=14,AB295=15),9.03,IF(OR(AB295=16,AB295=17,AB295=18),9.33,9.65)))))))))),IF(AG295="Բ-2", IF(AB295=0,5.71,IF(AB295=1,5.89,IF(AB295=2,6.09,IF(AB295=3,6.29,IF(OR(AB295=5,AB295=4),6.5,IF(OR(AB295=6,AB295=7),6.72,IF(OR(AB295=8,AB295=9),6.94,IF(OR(AB295=10,AB295=11,AB295=12),7.17,IF(OR(AB295=13,AB295=14,AB295=15),7.41,IF(OR(AB295=16,AB295=17,AB295=18),7.65,7.91)))))))))), IF(AG295="Գ-1", IF(AB295=0,4.7,IF(AB295=1,4.86,IF(AB295=2,5.01,IF(AB295=3,5.18,IF(OR(AB295=5,AB295=4),5.35,IF(OR(AB295=6,AB295=7),5.52,IF(OR(AB295=8,AB295=9),5.71,IF(OR(AB295=10,AB295=11,AB295=12),5.89,IF(OR(AB295=13,AB295=14,AB295=15),6.09,IF(OR(AB295=16,AB295=17,AB295=18),6.29,6.49)))))))))), IF(AG295="Գ-2", IF(AB295=0,3.88,IF(AB295=1,4.01,IF(AB295=2,4.14,IF(AB295=3,4.27,IF(OR(AB295=5,AB295=4),4.41,IF(OR(AB295=6,AB295=7),4.55,IF(OR(AB295=8,AB295=9),4.7,IF(OR(AB295=10,AB295=11,AB295=12),4.85,IF(OR(AB295=13,AB295=14,AB295=15),5.01,IF(OR(AB295=16,AB295=17,AB295=18),5.17,5.34)))))))))), IF(AG295="Գ-3", IF(AB295=0,3.21,IF(AB295=1,3.31,IF(AB295=2,3.42,IF(AB295=3,3.53,IF(OR(AB295=5,AB295=4),3.64,IF(OR(AB295=6,AB295=7),3.76,IF(OR(AB295=8,AB295=9),3.88,IF(OR(AB295=10,AB295=11,AB295=12),4.01,IF(OR(AB295=13,AB295=14,AB295=15),4.13,IF(OR(AB295=16,AB295=17,AB295=18),4.27,4.4)))))))))), IF(AG295="Ա-1", IF(AB295=0,2.66,IF(AB295=1,2.75,IF(AB295=2,2.83,IF(AB295=3,2.92,IF(OR(AB295=5,AB295=4),3.02,IF(OR(AB295=6,AB295=7),3.11,IF(OR(AB295=8,AB295=9),3.21,IF(OR(AB295=10,AB295=11,AB295=12),3.31,IF(OR(AB295=13,AB295=14,AB295=15),3.42,IF(OR(AB295=16,AB295=17,AB295=18),3.53,3.64)))))))))), IF(AG295="Ա-2", IF(AB295=0,2.28,IF(AB295=1,2.35,IF(AB295=2,2.43,IF(AB295=3,2.5,IF(OR(AB295=5,AB295=4),2.58,IF(OR(AB295=6,AB295=7),2.66,IF(OR(AB295=8,AB295=9),2.75,IF(OR(AB295=10,AB295=11,AB295=12),2.83,IF(OR(AB295=13,AB295=14,AB295=15),2.92,IF(OR(AB295=16,AB295=17,AB295=18),3.01,3.11)))))))))),IF(AG295="Ա-3", IF(AB295=0,1.96,IF(AB295=1,2.02,IF(AB295=2,2.08,IF(AB295=3,2.15,IF(OR(AB295=5,AB295=4),2.21,IF(OR(AB295=6,AB295=7),2.28,IF(OR(AB295=8,AB295=9),2.35,IF(OR(AB295=10,AB295=11,AB295=12),2.42,IF(OR(AB295=13,AB295=14,AB295=15),2.5,IF(OR(AB295=16,AB295=17,AB295=18),2.58,2.66)))))))))), IF(AG295="Կ-1", IF(AB295=0,1.68,IF(AB295=1,1.73,IF(AB295=2,1.79,IF(AB295=3,1.84,IF(OR(AB295=5,AB295=4),1.9,IF(OR(AB295=6,AB295=7),1.96,IF(OR(AB295=8,AB295=9),2.02,IF(OR(AB295=10,AB295=11,AB295=12),2.08,IF(OR(AB295=13,AB295=14,AB295=15),2.14,IF(OR(AB295=16,AB295=17,AB295=18),2.21,2.28)))))))))), IF(AG295="Կ-2", IF(AB295=0,1.45,IF(AB295=1,1.49,IF(AB295=2,1.54,IF(AB295=3,1.59,IF(OR(AB295=5,AB295=4),1.63,IF(OR(AB295=6,AB295=7),1.68,IF(OR(AB295=8,AB295=9),1.73,IF(OR(AB295=10,AB295=11,AB295=12),1.79,IF(OR(AB295=13,AB295=14,AB295=15),1.84,IF(OR(AB295=16,AB295=17,AB295=18),1.9,1.95)))))))))),IF(AG295="Կ-3", IF(AB295=0,1.25,IF(AB295=1,1.29,IF(AB295=2,1.33,IF(AB295=3,1.37,IF(OR(AB295=5,AB295=4),1.41,IF(OR(AB295=6,AB295=7),1.45,IF(OR(AB295=8,AB295=9),1.49,IF(OR(AB295=10,AB295=11,AB295=12),1.54,IF(OR(AB295=13,AB295=14,AB295=15),1.58,IF(OR(AB295=16,AB295=17,AB295=18),1.63,1.68)))))))))), "Error"))))))))))))</f>
        <v>2.58</v>
      </c>
      <c r="AD295" s="456">
        <v>83200</v>
      </c>
      <c r="AE295" s="456"/>
      <c r="AF295" s="456"/>
      <c r="AG295" s="589" t="str">
        <f t="shared" ref="AG295:AG307" si="296">+W295</f>
        <v>Ա-2</v>
      </c>
      <c r="AH295" s="456">
        <f t="shared" si="218"/>
        <v>214656</v>
      </c>
      <c r="AI295" s="590">
        <f t="shared" si="219"/>
        <v>214656</v>
      </c>
      <c r="AJ295" s="590">
        <f t="shared" si="288"/>
        <v>2790528</v>
      </c>
      <c r="AK295" s="592">
        <f t="shared" ref="AK295:AK307" si="297">+AA295</f>
        <v>1</v>
      </c>
      <c r="AL295" s="592">
        <f t="shared" ref="AL295:AL307" si="298">+AB295+1</f>
        <v>6</v>
      </c>
      <c r="AM295" s="588">
        <f t="shared" ref="AM295:AM307" si="299">IF(AK295&lt;1,0,IF(AQ295="Բ-1",IF(AL295=0,6.94,IF(AL295=1,7.17,IF(AL295=2,7.41,IF(AL295=3,7.66,IF(OR(AL295=5,AL295=4),7.92,IF(OR(AL295=6,AL295=7),8.18,IF(OR(AL295=8,AL295=9),8.46,IF(OR(AL295=10,AL295=11,AL295=12),8.74,IF(OR(AL295=13,AL295=14,AL295=15),9.03,IF(OR(AL295=16,AL295=17,AL295=18),9.33,9.65)))))))))),IF(AQ295="Բ-2", IF(AL295=0,5.71,IF(AL295=1,5.89,IF(AL295=2,6.09,IF(AL295=3,6.29,IF(OR(AL295=5,AL295=4),6.5,IF(OR(AL295=6,AL295=7),6.72,IF(OR(AL295=8,AL295=9),6.94,IF(OR(AL295=10,AL295=11,AL295=12),7.17,IF(OR(AL295=13,AL295=14,AL295=15),7.41,IF(OR(AL295=16,AL295=17,AL295=18),7.65,7.91)))))))))), IF(AQ295="Գ-1", IF(AL295=0,4.7,IF(AL295=1,4.86,IF(AL295=2,5.01,IF(AL295=3,5.18,IF(OR(AL295=5,AL295=4),5.35,IF(OR(AL295=6,AL295=7),5.52,IF(OR(AL295=8,AL295=9),5.71,IF(OR(AL295=10,AL295=11,AL295=12),5.89,IF(OR(AL295=13,AL295=14,AL295=15),6.09,IF(OR(AL295=16,AL295=17,AL295=18),6.29,6.49)))))))))), IF(AQ295="Գ-2", IF(AL295=0,3.88,IF(AL295=1,4.01,IF(AL295=2,4.14,IF(AL295=3,4.27,IF(OR(AL295=5,AL295=4),4.41,IF(OR(AL295=6,AL295=7),4.55,IF(OR(AL295=8,AL295=9),4.7,IF(OR(AL295=10,AL295=11,AL295=12),4.85,IF(OR(AL295=13,AL295=14,AL295=15),5.01,IF(OR(AL295=16,AL295=17,AL295=18),5.17,5.34)))))))))), IF(AQ295="Գ-3", IF(AL295=0,3.21,IF(AL295=1,3.31,IF(AL295=2,3.42,IF(AL295=3,3.53,IF(OR(AL295=5,AL295=4),3.64,IF(OR(AL295=6,AL295=7),3.76,IF(OR(AL295=8,AL295=9),3.88,IF(OR(AL295=10,AL295=11,AL295=12),4.01,IF(OR(AL295=13,AL295=14,AL295=15),4.13,IF(OR(AL295=16,AL295=17,AL295=18),4.27,4.4)))))))))), IF(AQ295="Ա-1", IF(AL295=0,2.66,IF(AL295=1,2.75,IF(AL295=2,2.83,IF(AL295=3,2.92,IF(OR(AL295=5,AL295=4),3.02,IF(OR(AL295=6,AL295=7),3.11,IF(OR(AL295=8,AL295=9),3.21,IF(OR(AL295=10,AL295=11,AL295=12),3.31,IF(OR(AL295=13,AL295=14,AL295=15),3.42,IF(OR(AL295=16,AL295=17,AL295=18),3.53,3.64)))))))))), IF(AQ295="Ա-2", IF(AL295=0,2.28,IF(AL295=1,2.35,IF(AL295=2,2.43,IF(AL295=3,2.5,IF(OR(AL295=5,AL295=4),2.58,IF(OR(AL295=6,AL295=7),2.66,IF(OR(AL295=8,AL295=9),2.75,IF(OR(AL295=10,AL295=11,AL295=12),2.83,IF(OR(AL295=13,AL295=14,AL295=15),2.92,IF(OR(AL295=16,AL295=17,AL295=18),3.01,3.11)))))))))),IF(AQ295="Ա-3", IF(AL295=0,1.96,IF(AL295=1,2.02,IF(AL295=2,2.08,IF(AL295=3,2.15,IF(OR(AL295=5,AL295=4),2.21,IF(OR(AL295=6,AL295=7),2.28,IF(OR(AL295=8,AL295=9),2.35,IF(OR(AL295=10,AL295=11,AL295=12),2.42,IF(OR(AL295=13,AL295=14,AL295=15),2.5,IF(OR(AL295=16,AL295=17,AL295=18),2.58,2.66)))))))))), IF(AQ295="Կ-1", IF(AL295=0,1.68,IF(AL295=1,1.73,IF(AL295=2,1.79,IF(AL295=3,1.84,IF(OR(AL295=5,AL295=4),1.9,IF(OR(AL295=6,AL295=7),1.96,IF(OR(AL295=8,AL295=9),2.02,IF(OR(AL295=10,AL295=11,AL295=12),2.08,IF(OR(AL295=13,AL295=14,AL295=15),2.14,IF(OR(AL295=16,AL295=17,AL295=18),2.21,2.28)))))))))), IF(AQ295="Կ-2", IF(AL295=0,1.45,IF(AL295=1,1.49,IF(AL295=2,1.54,IF(AL295=3,1.59,IF(OR(AL295=5,AL295=4),1.63,IF(OR(AL295=6,AL295=7),1.68,IF(OR(AL295=8,AL295=9),1.73,IF(OR(AL295=10,AL295=11,AL295=12),1.79,IF(OR(AL295=13,AL295=14,AL295=15),1.84,IF(OR(AL295=16,AL295=17,AL295=18),1.9,1.95)))))))))),IF(AQ295="Կ-3", IF(AL295=0,1.25,IF(AL295=1,1.29,IF(AL295=2,1.33,IF(AL295=3,1.37,IF(OR(AL295=5,AL295=4),1.41,IF(OR(AL295=6,AL295=7),1.45,IF(OR(AL295=8,AL295=9),1.49,IF(OR(AL295=10,AL295=11,AL295=12),1.54,IF(OR(AL295=13,AL295=14,AL295=15),1.58,IF(OR(AL295=16,AL295=17,AL295=18),1.63,1.68)))))))))), "Error"))))))))))))</f>
        <v>2.66</v>
      </c>
      <c r="AN295" s="456">
        <v>83200</v>
      </c>
      <c r="AO295" s="456"/>
      <c r="AP295" s="456"/>
      <c r="AQ295" s="589" t="str">
        <f t="shared" ref="AQ295:AQ307" si="300">+AG295</f>
        <v>Ա-2</v>
      </c>
      <c r="AR295" s="456">
        <f t="shared" si="224"/>
        <v>221312</v>
      </c>
      <c r="AS295" s="590">
        <f t="shared" si="225"/>
        <v>221312</v>
      </c>
      <c r="AT295" s="590">
        <f t="shared" si="289"/>
        <v>2877056</v>
      </c>
    </row>
    <row r="296" spans="2:46" s="587" customFormat="1" ht="27">
      <c r="B296" s="816">
        <v>32</v>
      </c>
      <c r="C296" s="795" t="s">
        <v>2128</v>
      </c>
      <c r="D296" s="794" t="s">
        <v>1960</v>
      </c>
      <c r="E296" s="796">
        <v>1961</v>
      </c>
      <c r="F296" s="795" t="s">
        <v>983</v>
      </c>
      <c r="G296" s="820">
        <v>1</v>
      </c>
      <c r="H296" s="820">
        <v>3</v>
      </c>
      <c r="I296" s="821">
        <f t="shared" si="282"/>
        <v>2.5</v>
      </c>
      <c r="J296" s="799">
        <v>83200</v>
      </c>
      <c r="K296" s="799"/>
      <c r="L296" s="799"/>
      <c r="M296" s="822" t="s">
        <v>85</v>
      </c>
      <c r="N296" s="799">
        <f t="shared" si="283"/>
        <v>208000</v>
      </c>
      <c r="O296" s="823">
        <f t="shared" si="284"/>
        <v>208000</v>
      </c>
      <c r="P296" s="823">
        <f t="shared" si="285"/>
        <v>2704000</v>
      </c>
      <c r="Q296" s="592">
        <f t="shared" si="286"/>
        <v>1</v>
      </c>
      <c r="R296" s="592">
        <f t="shared" si="290"/>
        <v>4</v>
      </c>
      <c r="S296" s="588">
        <f t="shared" si="291"/>
        <v>2.58</v>
      </c>
      <c r="T296" s="456">
        <v>83200</v>
      </c>
      <c r="U296" s="456"/>
      <c r="V296" s="456"/>
      <c r="W296" s="589" t="str">
        <f t="shared" si="292"/>
        <v>Ա-2</v>
      </c>
      <c r="X296" s="456">
        <f t="shared" si="212"/>
        <v>214656</v>
      </c>
      <c r="Y296" s="590">
        <f t="shared" si="213"/>
        <v>214656</v>
      </c>
      <c r="Z296" s="590">
        <f t="shared" si="287"/>
        <v>2790528</v>
      </c>
      <c r="AA296" s="592">
        <f t="shared" si="293"/>
        <v>1</v>
      </c>
      <c r="AB296" s="592">
        <f t="shared" si="294"/>
        <v>5</v>
      </c>
      <c r="AC296" s="588">
        <f t="shared" si="295"/>
        <v>2.58</v>
      </c>
      <c r="AD296" s="456">
        <v>83200</v>
      </c>
      <c r="AE296" s="456"/>
      <c r="AF296" s="456"/>
      <c r="AG296" s="589" t="str">
        <f t="shared" si="296"/>
        <v>Ա-2</v>
      </c>
      <c r="AH296" s="456">
        <f t="shared" si="218"/>
        <v>214656</v>
      </c>
      <c r="AI296" s="590">
        <f t="shared" si="219"/>
        <v>214656</v>
      </c>
      <c r="AJ296" s="590">
        <f t="shared" si="288"/>
        <v>2790528</v>
      </c>
      <c r="AK296" s="592">
        <f t="shared" si="297"/>
        <v>1</v>
      </c>
      <c r="AL296" s="592">
        <f t="shared" si="298"/>
        <v>6</v>
      </c>
      <c r="AM296" s="588">
        <f t="shared" si="299"/>
        <v>2.66</v>
      </c>
      <c r="AN296" s="456">
        <v>83200</v>
      </c>
      <c r="AO296" s="456"/>
      <c r="AP296" s="456"/>
      <c r="AQ296" s="589" t="str">
        <f t="shared" si="300"/>
        <v>Ա-2</v>
      </c>
      <c r="AR296" s="456">
        <f t="shared" si="224"/>
        <v>221312</v>
      </c>
      <c r="AS296" s="590">
        <f t="shared" si="225"/>
        <v>221312</v>
      </c>
      <c r="AT296" s="590">
        <f t="shared" si="289"/>
        <v>2877056</v>
      </c>
    </row>
    <row r="297" spans="2:46" s="587" customFormat="1" ht="27">
      <c r="B297" s="816">
        <v>33</v>
      </c>
      <c r="C297" s="795" t="s">
        <v>1476</v>
      </c>
      <c r="D297" s="794" t="s">
        <v>1960</v>
      </c>
      <c r="E297" s="796">
        <v>1896</v>
      </c>
      <c r="F297" s="795" t="s">
        <v>984</v>
      </c>
      <c r="G297" s="820">
        <v>1</v>
      </c>
      <c r="H297" s="827">
        <v>4</v>
      </c>
      <c r="I297" s="821">
        <f t="shared" si="282"/>
        <v>1.63</v>
      </c>
      <c r="J297" s="799">
        <v>83200</v>
      </c>
      <c r="K297" s="799"/>
      <c r="L297" s="799"/>
      <c r="M297" s="822" t="s">
        <v>87</v>
      </c>
      <c r="N297" s="799">
        <f t="shared" si="283"/>
        <v>135616</v>
      </c>
      <c r="O297" s="823">
        <f>I297*J297+K297+L297</f>
        <v>135616</v>
      </c>
      <c r="P297" s="823">
        <f t="shared" si="285"/>
        <v>1763008</v>
      </c>
      <c r="Q297" s="592">
        <f>+G297</f>
        <v>1</v>
      </c>
      <c r="R297" s="592">
        <f>+H297+1</f>
        <v>5</v>
      </c>
      <c r="S297" s="588">
        <f>IF(Q297&lt;1,0,IF(W297="Բ-1",IF(R297=0,6.94,IF(R297=1,7.17,IF(R297=2,7.41,IF(R297=3,7.66,IF(OR(R297=5,R297=4),7.92,IF(OR(R297=6,R297=7),8.18,IF(OR(R297=8,R297=9),8.46,IF(OR(R297=10,R297=11,R297=12),8.74,IF(OR(R297=13,R297=14,R297=15),9.03,IF(OR(R297=16,R297=17,R297=18),9.33,9.65)))))))))),IF(W297="Բ-2", IF(R297=0,5.71,IF(R297=1,5.89,IF(R297=2,6.09,IF(R297=3,6.29,IF(OR(R297=5,R297=4),6.5,IF(OR(R297=6,R297=7),6.72,IF(OR(R297=8,R297=9),6.94,IF(OR(R297=10,R297=11,R297=12),7.17,IF(OR(R297=13,R297=14,R297=15),7.41,IF(OR(R297=16,R297=17,R297=18),7.65,7.91)))))))))), IF(W297="Գ-1", IF(R297=0,4.7,IF(R297=1,4.86,IF(R297=2,5.01,IF(R297=3,5.18,IF(OR(R297=5,R297=4),5.35,IF(OR(R297=6,R297=7),5.52,IF(OR(R297=8,R297=9),5.71,IF(OR(R297=10,R297=11,R297=12),5.89,IF(OR(R297=13,R297=14,R297=15),6.09,IF(OR(R297=16,R297=17,R297=18),6.29,6.49)))))))))), IF(W297="Գ-2", IF(R297=0,3.88,IF(R297=1,4.01,IF(R297=2,4.14,IF(R297=3,4.27,IF(OR(R297=5,R297=4),4.41,IF(OR(R297=6,R297=7),4.55,IF(OR(R297=8,R297=9),4.7,IF(OR(R297=10,R297=11,R297=12),4.85,IF(OR(R297=13,R297=14,R297=15),5.01,IF(OR(R297=16,R297=17,R297=18),5.17,5.34)))))))))), IF(W297="Գ-3", IF(R297=0,3.21,IF(R297=1,3.31,IF(R297=2,3.42,IF(R297=3,3.53,IF(OR(R297=5,R297=4),3.64,IF(OR(R297=6,R297=7),3.76,IF(OR(R297=8,R297=9),3.88,IF(OR(R297=10,R297=11,R297=12),4.01,IF(OR(R297=13,R297=14,R297=15),4.13,IF(OR(R297=16,R297=17,R297=18),4.27,4.4)))))))))), IF(W297="Ա-1", IF(R297=0,2.66,IF(R297=1,2.75,IF(R297=2,2.83,IF(R297=3,2.92,IF(OR(R297=5,R297=4),3.02,IF(OR(R297=6,R297=7),3.11,IF(OR(R297=8,R297=9),3.21,IF(OR(R297=10,R297=11,R297=12),3.31,IF(OR(R297=13,R297=14,R297=15),3.42,IF(OR(R297=16,R297=17,R297=18),3.53,3.64)))))))))), IF(W297="Ա-2", IF(R297=0,2.28,IF(R297=1,2.35,IF(R297=2,2.43,IF(R297=3,2.5,IF(OR(R297=5,R297=4),2.58,IF(OR(R297=6,R297=7),2.66,IF(OR(R297=8,R297=9),2.75,IF(OR(R297=10,R297=11,R297=12),2.83,IF(OR(R297=13,R297=14,R297=15),2.92,IF(OR(R297=16,R297=17,R297=18),3.01,3.11)))))))))),IF(W297="Ա-3", IF(R297=0,1.96,IF(R297=1,2.02,IF(R297=2,2.08,IF(R297=3,2.15,IF(OR(R297=5,R297=4),2.21,IF(OR(R297=6,R297=7),2.28,IF(OR(R297=8,R297=9),2.35,IF(OR(R297=10,R297=11,R297=12),2.42,IF(OR(R297=13,R297=14,R297=15),2.5,IF(OR(R297=16,R297=17,R297=18),2.58,2.66)))))))))), IF(W297="Կ-1", IF(R297=0,1.68,IF(R297=1,1.73,IF(R297=2,1.79,IF(R297=3,1.84,IF(OR(R297=5,R297=4),1.9,IF(OR(R297=6,R297=7),1.96,IF(OR(R297=8,R297=9),2.02,IF(OR(R297=10,R297=11,R297=12),2.08,IF(OR(R297=13,R297=14,R297=15),2.14,IF(OR(R297=16,R297=17,R297=18),2.21,2.28)))))))))), IF(W297="Կ-2", IF(R297=0,1.45,IF(R297=1,1.49,IF(R297=2,1.54,IF(R297=3,1.59,IF(OR(R297=5,R297=4),1.63,IF(OR(R297=6,R297=7),1.68,IF(OR(R297=8,R297=9),1.73,IF(OR(R297=10,R297=11,R297=12),1.79,IF(OR(R297=13,R297=14,R297=15),1.84,IF(OR(R297=16,R297=17,R297=18),1.9,1.95)))))))))),IF(W297="Կ-3", IF(R297=0,1.25,IF(R297=1,1.29,IF(R297=2,1.33,IF(R297=3,1.37,IF(OR(R297=5,R297=4),1.41,IF(OR(R297=6,R297=7),1.45,IF(OR(R297=8,R297=9),1.49,IF(OR(R297=10,R297=11,R297=12),1.54,IF(OR(R297=13,R297=14,R297=15),1.58,IF(OR(R297=16,R297=17,R297=18),1.63,1.68)))))))))), "Error"))))))))))))</f>
        <v>1.63</v>
      </c>
      <c r="T297" s="456">
        <v>83200</v>
      </c>
      <c r="U297" s="456"/>
      <c r="V297" s="456"/>
      <c r="W297" s="589" t="str">
        <f>+M297</f>
        <v>Կ-2</v>
      </c>
      <c r="X297" s="456">
        <f>T297*S297</f>
        <v>135616</v>
      </c>
      <c r="Y297" s="590">
        <f>+U297+V297+X297</f>
        <v>135616</v>
      </c>
      <c r="Z297" s="590">
        <f t="shared" si="287"/>
        <v>1763008</v>
      </c>
      <c r="AA297" s="592">
        <f>+Q297</f>
        <v>1</v>
      </c>
      <c r="AB297" s="592">
        <f>+R297+1</f>
        <v>6</v>
      </c>
      <c r="AC297" s="588">
        <f>IF(AA297&lt;1,0,IF(AG297="Բ-1",IF(AB297=0,6.94,IF(AB297=1,7.17,IF(AB297=2,7.41,IF(AB297=3,7.66,IF(OR(AB297=5,AB297=4),7.92,IF(OR(AB297=6,AB297=7),8.18,IF(OR(AB297=8,AB297=9),8.46,IF(OR(AB297=10,AB297=11,AB297=12),8.74,IF(OR(AB297=13,AB297=14,AB297=15),9.03,IF(OR(AB297=16,AB297=17,AB297=18),9.33,9.65)))))))))),IF(AG297="Բ-2", IF(AB297=0,5.71,IF(AB297=1,5.89,IF(AB297=2,6.09,IF(AB297=3,6.29,IF(OR(AB297=5,AB297=4),6.5,IF(OR(AB297=6,AB297=7),6.72,IF(OR(AB297=8,AB297=9),6.94,IF(OR(AB297=10,AB297=11,AB297=12),7.17,IF(OR(AB297=13,AB297=14,AB297=15),7.41,IF(OR(AB297=16,AB297=17,AB297=18),7.65,7.91)))))))))), IF(AG297="Գ-1", IF(AB297=0,4.7,IF(AB297=1,4.86,IF(AB297=2,5.01,IF(AB297=3,5.18,IF(OR(AB297=5,AB297=4),5.35,IF(OR(AB297=6,AB297=7),5.52,IF(OR(AB297=8,AB297=9),5.71,IF(OR(AB297=10,AB297=11,AB297=12),5.89,IF(OR(AB297=13,AB297=14,AB297=15),6.09,IF(OR(AB297=16,AB297=17,AB297=18),6.29,6.49)))))))))), IF(AG297="Գ-2", IF(AB297=0,3.88,IF(AB297=1,4.01,IF(AB297=2,4.14,IF(AB297=3,4.27,IF(OR(AB297=5,AB297=4),4.41,IF(OR(AB297=6,AB297=7),4.55,IF(OR(AB297=8,AB297=9),4.7,IF(OR(AB297=10,AB297=11,AB297=12),4.85,IF(OR(AB297=13,AB297=14,AB297=15),5.01,IF(OR(AB297=16,AB297=17,AB297=18),5.17,5.34)))))))))), IF(AG297="Գ-3", IF(AB297=0,3.21,IF(AB297=1,3.31,IF(AB297=2,3.42,IF(AB297=3,3.53,IF(OR(AB297=5,AB297=4),3.64,IF(OR(AB297=6,AB297=7),3.76,IF(OR(AB297=8,AB297=9),3.88,IF(OR(AB297=10,AB297=11,AB297=12),4.01,IF(OR(AB297=13,AB297=14,AB297=15),4.13,IF(OR(AB297=16,AB297=17,AB297=18),4.27,4.4)))))))))), IF(AG297="Ա-1", IF(AB297=0,2.66,IF(AB297=1,2.75,IF(AB297=2,2.83,IF(AB297=3,2.92,IF(OR(AB297=5,AB297=4),3.02,IF(OR(AB297=6,AB297=7),3.11,IF(OR(AB297=8,AB297=9),3.21,IF(OR(AB297=10,AB297=11,AB297=12),3.31,IF(OR(AB297=13,AB297=14,AB297=15),3.42,IF(OR(AB297=16,AB297=17,AB297=18),3.53,3.64)))))))))), IF(AG297="Ա-2", IF(AB297=0,2.28,IF(AB297=1,2.35,IF(AB297=2,2.43,IF(AB297=3,2.5,IF(OR(AB297=5,AB297=4),2.58,IF(OR(AB297=6,AB297=7),2.66,IF(OR(AB297=8,AB297=9),2.75,IF(OR(AB297=10,AB297=11,AB297=12),2.83,IF(OR(AB297=13,AB297=14,AB297=15),2.92,IF(OR(AB297=16,AB297=17,AB297=18),3.01,3.11)))))))))),IF(AG297="Ա-3", IF(AB297=0,1.96,IF(AB297=1,2.02,IF(AB297=2,2.08,IF(AB297=3,2.15,IF(OR(AB297=5,AB297=4),2.21,IF(OR(AB297=6,AB297=7),2.28,IF(OR(AB297=8,AB297=9),2.35,IF(OR(AB297=10,AB297=11,AB297=12),2.42,IF(OR(AB297=13,AB297=14,AB297=15),2.5,IF(OR(AB297=16,AB297=17,AB297=18),2.58,2.66)))))))))), IF(AG297="Կ-1", IF(AB297=0,1.68,IF(AB297=1,1.73,IF(AB297=2,1.79,IF(AB297=3,1.84,IF(OR(AB297=5,AB297=4),1.9,IF(OR(AB297=6,AB297=7),1.96,IF(OR(AB297=8,AB297=9),2.02,IF(OR(AB297=10,AB297=11,AB297=12),2.08,IF(OR(AB297=13,AB297=14,AB297=15),2.14,IF(OR(AB297=16,AB297=17,AB297=18),2.21,2.28)))))))))), IF(AG297="Կ-2", IF(AB297=0,1.45,IF(AB297=1,1.49,IF(AB297=2,1.54,IF(AB297=3,1.59,IF(OR(AB297=5,AB297=4),1.63,IF(OR(AB297=6,AB297=7),1.68,IF(OR(AB297=8,AB297=9),1.73,IF(OR(AB297=10,AB297=11,AB297=12),1.79,IF(OR(AB297=13,AB297=14,AB297=15),1.84,IF(OR(AB297=16,AB297=17,AB297=18),1.9,1.95)))))))))),IF(AG297="Կ-3", IF(AB297=0,1.25,IF(AB297=1,1.29,IF(AB297=2,1.33,IF(AB297=3,1.37,IF(OR(AB297=5,AB297=4),1.41,IF(OR(AB297=6,AB297=7),1.45,IF(OR(AB297=8,AB297=9),1.49,IF(OR(AB297=10,AB297=11,AB297=12),1.54,IF(OR(AB297=13,AB297=14,AB297=15),1.58,IF(OR(AB297=16,AB297=17,AB297=18),1.63,1.68)))))))))), "Error"))))))))))))</f>
        <v>1.68</v>
      </c>
      <c r="AD297" s="456">
        <v>83200</v>
      </c>
      <c r="AE297" s="456"/>
      <c r="AF297" s="456"/>
      <c r="AG297" s="589" t="str">
        <f>+W297</f>
        <v>Կ-2</v>
      </c>
      <c r="AH297" s="456">
        <f>AD297*AC297</f>
        <v>139776</v>
      </c>
      <c r="AI297" s="590">
        <f>AH297+AE297+AF297</f>
        <v>139776</v>
      </c>
      <c r="AJ297" s="590">
        <f t="shared" si="288"/>
        <v>1817088</v>
      </c>
      <c r="AK297" s="592">
        <f>+AA297</f>
        <v>1</v>
      </c>
      <c r="AL297" s="592">
        <f>+AB297+1</f>
        <v>7</v>
      </c>
      <c r="AM297" s="588">
        <f>IF(AK297&lt;1,0,IF(AQ297="Բ-1",IF(AL297=0,6.94,IF(AL297=1,7.17,IF(AL297=2,7.41,IF(AL297=3,7.66,IF(OR(AL297=5,AL297=4),7.92,IF(OR(AL297=6,AL297=7),8.18,IF(OR(AL297=8,AL297=9),8.46,IF(OR(AL297=10,AL297=11,AL297=12),8.74,IF(OR(AL297=13,AL297=14,AL297=15),9.03,IF(OR(AL297=16,AL297=17,AL297=18),9.33,9.65)))))))))),IF(AQ297="Բ-2", IF(AL297=0,5.71,IF(AL297=1,5.89,IF(AL297=2,6.09,IF(AL297=3,6.29,IF(OR(AL297=5,AL297=4),6.5,IF(OR(AL297=6,AL297=7),6.72,IF(OR(AL297=8,AL297=9),6.94,IF(OR(AL297=10,AL297=11,AL297=12),7.17,IF(OR(AL297=13,AL297=14,AL297=15),7.41,IF(OR(AL297=16,AL297=17,AL297=18),7.65,7.91)))))))))), IF(AQ297="Գ-1", IF(AL297=0,4.7,IF(AL297=1,4.86,IF(AL297=2,5.01,IF(AL297=3,5.18,IF(OR(AL297=5,AL297=4),5.35,IF(OR(AL297=6,AL297=7),5.52,IF(OR(AL297=8,AL297=9),5.71,IF(OR(AL297=10,AL297=11,AL297=12),5.89,IF(OR(AL297=13,AL297=14,AL297=15),6.09,IF(OR(AL297=16,AL297=17,AL297=18),6.29,6.49)))))))))), IF(AQ297="Գ-2", IF(AL297=0,3.88,IF(AL297=1,4.01,IF(AL297=2,4.14,IF(AL297=3,4.27,IF(OR(AL297=5,AL297=4),4.41,IF(OR(AL297=6,AL297=7),4.55,IF(OR(AL297=8,AL297=9),4.7,IF(OR(AL297=10,AL297=11,AL297=12),4.85,IF(OR(AL297=13,AL297=14,AL297=15),5.01,IF(OR(AL297=16,AL297=17,AL297=18),5.17,5.34)))))))))), IF(AQ297="Գ-3", IF(AL297=0,3.21,IF(AL297=1,3.31,IF(AL297=2,3.42,IF(AL297=3,3.53,IF(OR(AL297=5,AL297=4),3.64,IF(OR(AL297=6,AL297=7),3.76,IF(OR(AL297=8,AL297=9),3.88,IF(OR(AL297=10,AL297=11,AL297=12),4.01,IF(OR(AL297=13,AL297=14,AL297=15),4.13,IF(OR(AL297=16,AL297=17,AL297=18),4.27,4.4)))))))))), IF(AQ297="Ա-1", IF(AL297=0,2.66,IF(AL297=1,2.75,IF(AL297=2,2.83,IF(AL297=3,2.92,IF(OR(AL297=5,AL297=4),3.02,IF(OR(AL297=6,AL297=7),3.11,IF(OR(AL297=8,AL297=9),3.21,IF(OR(AL297=10,AL297=11,AL297=12),3.31,IF(OR(AL297=13,AL297=14,AL297=15),3.42,IF(OR(AL297=16,AL297=17,AL297=18),3.53,3.64)))))))))), IF(AQ297="Ա-2", IF(AL297=0,2.28,IF(AL297=1,2.35,IF(AL297=2,2.43,IF(AL297=3,2.5,IF(OR(AL297=5,AL297=4),2.58,IF(OR(AL297=6,AL297=7),2.66,IF(OR(AL297=8,AL297=9),2.75,IF(OR(AL297=10,AL297=11,AL297=12),2.83,IF(OR(AL297=13,AL297=14,AL297=15),2.92,IF(OR(AL297=16,AL297=17,AL297=18),3.01,3.11)))))))))),IF(AQ297="Ա-3", IF(AL297=0,1.96,IF(AL297=1,2.02,IF(AL297=2,2.08,IF(AL297=3,2.15,IF(OR(AL297=5,AL297=4),2.21,IF(OR(AL297=6,AL297=7),2.28,IF(OR(AL297=8,AL297=9),2.35,IF(OR(AL297=10,AL297=11,AL297=12),2.42,IF(OR(AL297=13,AL297=14,AL297=15),2.5,IF(OR(AL297=16,AL297=17,AL297=18),2.58,2.66)))))))))), IF(AQ297="Կ-1", IF(AL297=0,1.68,IF(AL297=1,1.73,IF(AL297=2,1.79,IF(AL297=3,1.84,IF(OR(AL297=5,AL297=4),1.9,IF(OR(AL297=6,AL297=7),1.96,IF(OR(AL297=8,AL297=9),2.02,IF(OR(AL297=10,AL297=11,AL297=12),2.08,IF(OR(AL297=13,AL297=14,AL297=15),2.14,IF(OR(AL297=16,AL297=17,AL297=18),2.21,2.28)))))))))), IF(AQ297="Կ-2", IF(AL297=0,1.45,IF(AL297=1,1.49,IF(AL297=2,1.54,IF(AL297=3,1.59,IF(OR(AL297=5,AL297=4),1.63,IF(OR(AL297=6,AL297=7),1.68,IF(OR(AL297=8,AL297=9),1.73,IF(OR(AL297=10,AL297=11,AL297=12),1.79,IF(OR(AL297=13,AL297=14,AL297=15),1.84,IF(OR(AL297=16,AL297=17,AL297=18),1.9,1.95)))))))))),IF(AQ297="Կ-3", IF(AL297=0,1.25,IF(AL297=1,1.29,IF(AL297=2,1.33,IF(AL297=3,1.37,IF(OR(AL297=5,AL297=4),1.41,IF(OR(AL297=6,AL297=7),1.45,IF(OR(AL297=8,AL297=9),1.49,IF(OR(AL297=10,AL297=11,AL297=12),1.54,IF(OR(AL297=13,AL297=14,AL297=15),1.58,IF(OR(AL297=16,AL297=17,AL297=18),1.63,1.68)))))))))), "Error"))))))))))))</f>
        <v>1.68</v>
      </c>
      <c r="AN297" s="456">
        <v>83200</v>
      </c>
      <c r="AO297" s="456"/>
      <c r="AP297" s="456"/>
      <c r="AQ297" s="589" t="str">
        <f>+AG297</f>
        <v>Կ-2</v>
      </c>
      <c r="AR297" s="456">
        <f>AN297*AM297</f>
        <v>139776</v>
      </c>
      <c r="AS297" s="590">
        <f>AR297+AO297+AP297</f>
        <v>139776</v>
      </c>
      <c r="AT297" s="590">
        <f t="shared" si="289"/>
        <v>1817088</v>
      </c>
    </row>
    <row r="298" spans="2:46" s="587" customFormat="1" ht="27">
      <c r="B298" s="816">
        <v>34</v>
      </c>
      <c r="C298" s="795" t="s">
        <v>1345</v>
      </c>
      <c r="D298" s="794" t="s">
        <v>1960</v>
      </c>
      <c r="E298" s="796">
        <v>1971</v>
      </c>
      <c r="F298" s="795" t="s">
        <v>984</v>
      </c>
      <c r="G298" s="820">
        <v>1</v>
      </c>
      <c r="H298" s="820">
        <v>3</v>
      </c>
      <c r="I298" s="821">
        <f t="shared" si="282"/>
        <v>1.59</v>
      </c>
      <c r="J298" s="799">
        <v>83200</v>
      </c>
      <c r="K298" s="799"/>
      <c r="L298" s="799"/>
      <c r="M298" s="822" t="s">
        <v>87</v>
      </c>
      <c r="N298" s="799">
        <f t="shared" si="283"/>
        <v>132288</v>
      </c>
      <c r="O298" s="823">
        <f t="shared" si="284"/>
        <v>132288</v>
      </c>
      <c r="P298" s="823">
        <f t="shared" si="285"/>
        <v>1719744</v>
      </c>
      <c r="Q298" s="592">
        <f t="shared" si="286"/>
        <v>1</v>
      </c>
      <c r="R298" s="592">
        <f t="shared" si="290"/>
        <v>4</v>
      </c>
      <c r="S298" s="588">
        <f t="shared" si="291"/>
        <v>1.63</v>
      </c>
      <c r="T298" s="456">
        <v>83200</v>
      </c>
      <c r="U298" s="456"/>
      <c r="V298" s="456"/>
      <c r="W298" s="589" t="str">
        <f t="shared" si="292"/>
        <v>Կ-2</v>
      </c>
      <c r="X298" s="456">
        <f t="shared" si="212"/>
        <v>135616</v>
      </c>
      <c r="Y298" s="590">
        <f t="shared" si="213"/>
        <v>135616</v>
      </c>
      <c r="Z298" s="590">
        <f t="shared" si="287"/>
        <v>1763008</v>
      </c>
      <c r="AA298" s="592">
        <f t="shared" si="293"/>
        <v>1</v>
      </c>
      <c r="AB298" s="592">
        <f t="shared" si="294"/>
        <v>5</v>
      </c>
      <c r="AC298" s="588">
        <f t="shared" si="295"/>
        <v>1.63</v>
      </c>
      <c r="AD298" s="456">
        <v>83200</v>
      </c>
      <c r="AE298" s="456"/>
      <c r="AF298" s="456"/>
      <c r="AG298" s="589" t="str">
        <f t="shared" si="296"/>
        <v>Կ-2</v>
      </c>
      <c r="AH298" s="456">
        <f t="shared" si="218"/>
        <v>135616</v>
      </c>
      <c r="AI298" s="590">
        <f t="shared" si="219"/>
        <v>135616</v>
      </c>
      <c r="AJ298" s="590">
        <f t="shared" si="288"/>
        <v>1763008</v>
      </c>
      <c r="AK298" s="592">
        <f t="shared" si="297"/>
        <v>1</v>
      </c>
      <c r="AL298" s="592">
        <f t="shared" si="298"/>
        <v>6</v>
      </c>
      <c r="AM298" s="588">
        <f t="shared" si="299"/>
        <v>1.68</v>
      </c>
      <c r="AN298" s="456">
        <v>83200</v>
      </c>
      <c r="AO298" s="456"/>
      <c r="AP298" s="456"/>
      <c r="AQ298" s="589" t="str">
        <f t="shared" si="300"/>
        <v>Կ-2</v>
      </c>
      <c r="AR298" s="456">
        <f t="shared" si="224"/>
        <v>139776</v>
      </c>
      <c r="AS298" s="590">
        <f t="shared" si="225"/>
        <v>139776</v>
      </c>
      <c r="AT298" s="590">
        <f t="shared" si="289"/>
        <v>1817088</v>
      </c>
    </row>
    <row r="299" spans="2:46" s="587" customFormat="1" ht="27">
      <c r="B299" s="816">
        <v>35</v>
      </c>
      <c r="C299" s="795" t="s">
        <v>2129</v>
      </c>
      <c r="D299" s="794" t="s">
        <v>1960</v>
      </c>
      <c r="E299" s="796">
        <v>1983</v>
      </c>
      <c r="F299" s="795" t="s">
        <v>984</v>
      </c>
      <c r="G299" s="820">
        <v>1</v>
      </c>
      <c r="H299" s="820">
        <v>9</v>
      </c>
      <c r="I299" s="821">
        <f t="shared" si="282"/>
        <v>1.73</v>
      </c>
      <c r="J299" s="799">
        <v>83200</v>
      </c>
      <c r="K299" s="799"/>
      <c r="L299" s="799"/>
      <c r="M299" s="822" t="s">
        <v>87</v>
      </c>
      <c r="N299" s="799">
        <f t="shared" si="283"/>
        <v>143936</v>
      </c>
      <c r="O299" s="823">
        <f>I299*J299+K299+L299</f>
        <v>143936</v>
      </c>
      <c r="P299" s="823">
        <f t="shared" si="285"/>
        <v>1871168</v>
      </c>
      <c r="Q299" s="592">
        <f>+G299</f>
        <v>1</v>
      </c>
      <c r="R299" s="592">
        <f>+H299+1</f>
        <v>10</v>
      </c>
      <c r="S299" s="588">
        <f>IF(Q299&lt;1,0,IF(W299="Բ-1",IF(R299=0,6.94,IF(R299=1,7.17,IF(R299=2,7.41,IF(R299=3,7.66,IF(OR(R299=5,R299=4),7.92,IF(OR(R299=6,R299=7),8.18,IF(OR(R299=8,R299=9),8.46,IF(OR(R299=10,R299=11,R299=12),8.74,IF(OR(R299=13,R299=14,R299=15),9.03,IF(OR(R299=16,R299=17,R299=18),9.33,9.65)))))))))),IF(W299="Բ-2", IF(R299=0,5.71,IF(R299=1,5.89,IF(R299=2,6.09,IF(R299=3,6.29,IF(OR(R299=5,R299=4),6.5,IF(OR(R299=6,R299=7),6.72,IF(OR(R299=8,R299=9),6.94,IF(OR(R299=10,R299=11,R299=12),7.17,IF(OR(R299=13,R299=14,R299=15),7.41,IF(OR(R299=16,R299=17,R299=18),7.65,7.91)))))))))), IF(W299="Գ-1", IF(R299=0,4.7,IF(R299=1,4.86,IF(R299=2,5.01,IF(R299=3,5.18,IF(OR(R299=5,R299=4),5.35,IF(OR(R299=6,R299=7),5.52,IF(OR(R299=8,R299=9),5.71,IF(OR(R299=10,R299=11,R299=12),5.89,IF(OR(R299=13,R299=14,R299=15),6.09,IF(OR(R299=16,R299=17,R299=18),6.29,6.49)))))))))), IF(W299="Գ-2", IF(R299=0,3.88,IF(R299=1,4.01,IF(R299=2,4.14,IF(R299=3,4.27,IF(OR(R299=5,R299=4),4.41,IF(OR(R299=6,R299=7),4.55,IF(OR(R299=8,R299=9),4.7,IF(OR(R299=10,R299=11,R299=12),4.85,IF(OR(R299=13,R299=14,R299=15),5.01,IF(OR(R299=16,R299=17,R299=18),5.17,5.34)))))))))), IF(W299="Գ-3", IF(R299=0,3.21,IF(R299=1,3.31,IF(R299=2,3.42,IF(R299=3,3.53,IF(OR(R299=5,R299=4),3.64,IF(OR(R299=6,R299=7),3.76,IF(OR(R299=8,R299=9),3.88,IF(OR(R299=10,R299=11,R299=12),4.01,IF(OR(R299=13,R299=14,R299=15),4.13,IF(OR(R299=16,R299=17,R299=18),4.27,4.4)))))))))), IF(W299="Ա-1", IF(R299=0,2.66,IF(R299=1,2.75,IF(R299=2,2.83,IF(R299=3,2.92,IF(OR(R299=5,R299=4),3.02,IF(OR(R299=6,R299=7),3.11,IF(OR(R299=8,R299=9),3.21,IF(OR(R299=10,R299=11,R299=12),3.31,IF(OR(R299=13,R299=14,R299=15),3.42,IF(OR(R299=16,R299=17,R299=18),3.53,3.64)))))))))), IF(W299="Ա-2", IF(R299=0,2.28,IF(R299=1,2.35,IF(R299=2,2.43,IF(R299=3,2.5,IF(OR(R299=5,R299=4),2.58,IF(OR(R299=6,R299=7),2.66,IF(OR(R299=8,R299=9),2.75,IF(OR(R299=10,R299=11,R299=12),2.83,IF(OR(R299=13,R299=14,R299=15),2.92,IF(OR(R299=16,R299=17,R299=18),3.01,3.11)))))))))),IF(W299="Ա-3", IF(R299=0,1.96,IF(R299=1,2.02,IF(R299=2,2.08,IF(R299=3,2.15,IF(OR(R299=5,R299=4),2.21,IF(OR(R299=6,R299=7),2.28,IF(OR(R299=8,R299=9),2.35,IF(OR(R299=10,R299=11,R299=12),2.42,IF(OR(R299=13,R299=14,R299=15),2.5,IF(OR(R299=16,R299=17,R299=18),2.58,2.66)))))))))), IF(W299="Կ-1", IF(R299=0,1.68,IF(R299=1,1.73,IF(R299=2,1.79,IF(R299=3,1.84,IF(OR(R299=5,R299=4),1.9,IF(OR(R299=6,R299=7),1.96,IF(OR(R299=8,R299=9),2.02,IF(OR(R299=10,R299=11,R299=12),2.08,IF(OR(R299=13,R299=14,R299=15),2.14,IF(OR(R299=16,R299=17,R299=18),2.21,2.28)))))))))), IF(W299="Կ-2", IF(R299=0,1.45,IF(R299=1,1.49,IF(R299=2,1.54,IF(R299=3,1.59,IF(OR(R299=5,R299=4),1.63,IF(OR(R299=6,R299=7),1.68,IF(OR(R299=8,R299=9),1.73,IF(OR(R299=10,R299=11,R299=12),1.79,IF(OR(R299=13,R299=14,R299=15),1.84,IF(OR(R299=16,R299=17,R299=18),1.9,1.95)))))))))),IF(W299="Կ-3", IF(R299=0,1.25,IF(R299=1,1.29,IF(R299=2,1.33,IF(R299=3,1.37,IF(OR(R299=5,R299=4),1.41,IF(OR(R299=6,R299=7),1.45,IF(OR(R299=8,R299=9),1.49,IF(OR(R299=10,R299=11,R299=12),1.54,IF(OR(R299=13,R299=14,R299=15),1.58,IF(OR(R299=16,R299=17,R299=18),1.63,1.68)))))))))), "Error"))))))))))))</f>
        <v>1.79</v>
      </c>
      <c r="T299" s="456">
        <v>83200</v>
      </c>
      <c r="U299" s="456"/>
      <c r="V299" s="456"/>
      <c r="W299" s="589" t="str">
        <f>+M299</f>
        <v>Կ-2</v>
      </c>
      <c r="X299" s="456">
        <f>T299*S299</f>
        <v>148928</v>
      </c>
      <c r="Y299" s="590">
        <f>+U299+V299+X299</f>
        <v>148928</v>
      </c>
      <c r="Z299" s="590">
        <f t="shared" si="287"/>
        <v>1936064</v>
      </c>
      <c r="AA299" s="592">
        <f>+Q299</f>
        <v>1</v>
      </c>
      <c r="AB299" s="592">
        <f>+R299+1</f>
        <v>11</v>
      </c>
      <c r="AC299" s="588">
        <f>IF(AA299&lt;1,0,IF(AG299="Բ-1",IF(AB299=0,6.94,IF(AB299=1,7.17,IF(AB299=2,7.41,IF(AB299=3,7.66,IF(OR(AB299=5,AB299=4),7.92,IF(OR(AB299=6,AB299=7),8.18,IF(OR(AB299=8,AB299=9),8.46,IF(OR(AB299=10,AB299=11,AB299=12),8.74,IF(OR(AB299=13,AB299=14,AB299=15),9.03,IF(OR(AB299=16,AB299=17,AB299=18),9.33,9.65)))))))))),IF(AG299="Բ-2", IF(AB299=0,5.71,IF(AB299=1,5.89,IF(AB299=2,6.09,IF(AB299=3,6.29,IF(OR(AB299=5,AB299=4),6.5,IF(OR(AB299=6,AB299=7),6.72,IF(OR(AB299=8,AB299=9),6.94,IF(OR(AB299=10,AB299=11,AB299=12),7.17,IF(OR(AB299=13,AB299=14,AB299=15),7.41,IF(OR(AB299=16,AB299=17,AB299=18),7.65,7.91)))))))))), IF(AG299="Գ-1", IF(AB299=0,4.7,IF(AB299=1,4.86,IF(AB299=2,5.01,IF(AB299=3,5.18,IF(OR(AB299=5,AB299=4),5.35,IF(OR(AB299=6,AB299=7),5.52,IF(OR(AB299=8,AB299=9),5.71,IF(OR(AB299=10,AB299=11,AB299=12),5.89,IF(OR(AB299=13,AB299=14,AB299=15),6.09,IF(OR(AB299=16,AB299=17,AB299=18),6.29,6.49)))))))))), IF(AG299="Գ-2", IF(AB299=0,3.88,IF(AB299=1,4.01,IF(AB299=2,4.14,IF(AB299=3,4.27,IF(OR(AB299=5,AB299=4),4.41,IF(OR(AB299=6,AB299=7),4.55,IF(OR(AB299=8,AB299=9),4.7,IF(OR(AB299=10,AB299=11,AB299=12),4.85,IF(OR(AB299=13,AB299=14,AB299=15),5.01,IF(OR(AB299=16,AB299=17,AB299=18),5.17,5.34)))))))))), IF(AG299="Գ-3", IF(AB299=0,3.21,IF(AB299=1,3.31,IF(AB299=2,3.42,IF(AB299=3,3.53,IF(OR(AB299=5,AB299=4),3.64,IF(OR(AB299=6,AB299=7),3.76,IF(OR(AB299=8,AB299=9),3.88,IF(OR(AB299=10,AB299=11,AB299=12),4.01,IF(OR(AB299=13,AB299=14,AB299=15),4.13,IF(OR(AB299=16,AB299=17,AB299=18),4.27,4.4)))))))))), IF(AG299="Ա-1", IF(AB299=0,2.66,IF(AB299=1,2.75,IF(AB299=2,2.83,IF(AB299=3,2.92,IF(OR(AB299=5,AB299=4),3.02,IF(OR(AB299=6,AB299=7),3.11,IF(OR(AB299=8,AB299=9),3.21,IF(OR(AB299=10,AB299=11,AB299=12),3.31,IF(OR(AB299=13,AB299=14,AB299=15),3.42,IF(OR(AB299=16,AB299=17,AB299=18),3.53,3.64)))))))))), IF(AG299="Ա-2", IF(AB299=0,2.28,IF(AB299=1,2.35,IF(AB299=2,2.43,IF(AB299=3,2.5,IF(OR(AB299=5,AB299=4),2.58,IF(OR(AB299=6,AB299=7),2.66,IF(OR(AB299=8,AB299=9),2.75,IF(OR(AB299=10,AB299=11,AB299=12),2.83,IF(OR(AB299=13,AB299=14,AB299=15),2.92,IF(OR(AB299=16,AB299=17,AB299=18),3.01,3.11)))))))))),IF(AG299="Ա-3", IF(AB299=0,1.96,IF(AB299=1,2.02,IF(AB299=2,2.08,IF(AB299=3,2.15,IF(OR(AB299=5,AB299=4),2.21,IF(OR(AB299=6,AB299=7),2.28,IF(OR(AB299=8,AB299=9),2.35,IF(OR(AB299=10,AB299=11,AB299=12),2.42,IF(OR(AB299=13,AB299=14,AB299=15),2.5,IF(OR(AB299=16,AB299=17,AB299=18),2.58,2.66)))))))))), IF(AG299="Կ-1", IF(AB299=0,1.68,IF(AB299=1,1.73,IF(AB299=2,1.79,IF(AB299=3,1.84,IF(OR(AB299=5,AB299=4),1.9,IF(OR(AB299=6,AB299=7),1.96,IF(OR(AB299=8,AB299=9),2.02,IF(OR(AB299=10,AB299=11,AB299=12),2.08,IF(OR(AB299=13,AB299=14,AB299=15),2.14,IF(OR(AB299=16,AB299=17,AB299=18),2.21,2.28)))))))))), IF(AG299="Կ-2", IF(AB299=0,1.45,IF(AB299=1,1.49,IF(AB299=2,1.54,IF(AB299=3,1.59,IF(OR(AB299=5,AB299=4),1.63,IF(OR(AB299=6,AB299=7),1.68,IF(OR(AB299=8,AB299=9),1.73,IF(OR(AB299=10,AB299=11,AB299=12),1.79,IF(OR(AB299=13,AB299=14,AB299=15),1.84,IF(OR(AB299=16,AB299=17,AB299=18),1.9,1.95)))))))))),IF(AG299="Կ-3", IF(AB299=0,1.25,IF(AB299=1,1.29,IF(AB299=2,1.33,IF(AB299=3,1.37,IF(OR(AB299=5,AB299=4),1.41,IF(OR(AB299=6,AB299=7),1.45,IF(OR(AB299=8,AB299=9),1.49,IF(OR(AB299=10,AB299=11,AB299=12),1.54,IF(OR(AB299=13,AB299=14,AB299=15),1.58,IF(OR(AB299=16,AB299=17,AB299=18),1.63,1.68)))))))))), "Error"))))))))))))</f>
        <v>1.79</v>
      </c>
      <c r="AD299" s="456">
        <v>83200</v>
      </c>
      <c r="AE299" s="456"/>
      <c r="AF299" s="456"/>
      <c r="AG299" s="589" t="str">
        <f>+W299</f>
        <v>Կ-2</v>
      </c>
      <c r="AH299" s="456">
        <f>AD299*AC299</f>
        <v>148928</v>
      </c>
      <c r="AI299" s="590">
        <f>AH299+AE299+AF299</f>
        <v>148928</v>
      </c>
      <c r="AJ299" s="590">
        <f t="shared" si="288"/>
        <v>1936064</v>
      </c>
      <c r="AK299" s="592">
        <f>+AA299</f>
        <v>1</v>
      </c>
      <c r="AL299" s="592">
        <f>+AB299+1</f>
        <v>12</v>
      </c>
      <c r="AM299" s="588">
        <f>IF(AK299&lt;1,0,IF(AQ299="Բ-1",IF(AL299=0,6.94,IF(AL299=1,7.17,IF(AL299=2,7.41,IF(AL299=3,7.66,IF(OR(AL299=5,AL299=4),7.92,IF(OR(AL299=6,AL299=7),8.18,IF(OR(AL299=8,AL299=9),8.46,IF(OR(AL299=10,AL299=11,AL299=12),8.74,IF(OR(AL299=13,AL299=14,AL299=15),9.03,IF(OR(AL299=16,AL299=17,AL299=18),9.33,9.65)))))))))),IF(AQ299="Բ-2", IF(AL299=0,5.71,IF(AL299=1,5.89,IF(AL299=2,6.09,IF(AL299=3,6.29,IF(OR(AL299=5,AL299=4),6.5,IF(OR(AL299=6,AL299=7),6.72,IF(OR(AL299=8,AL299=9),6.94,IF(OR(AL299=10,AL299=11,AL299=12),7.17,IF(OR(AL299=13,AL299=14,AL299=15),7.41,IF(OR(AL299=16,AL299=17,AL299=18),7.65,7.91)))))))))), IF(AQ299="Գ-1", IF(AL299=0,4.7,IF(AL299=1,4.86,IF(AL299=2,5.01,IF(AL299=3,5.18,IF(OR(AL299=5,AL299=4),5.35,IF(OR(AL299=6,AL299=7),5.52,IF(OR(AL299=8,AL299=9),5.71,IF(OR(AL299=10,AL299=11,AL299=12),5.89,IF(OR(AL299=13,AL299=14,AL299=15),6.09,IF(OR(AL299=16,AL299=17,AL299=18),6.29,6.49)))))))))), IF(AQ299="Գ-2", IF(AL299=0,3.88,IF(AL299=1,4.01,IF(AL299=2,4.14,IF(AL299=3,4.27,IF(OR(AL299=5,AL299=4),4.41,IF(OR(AL299=6,AL299=7),4.55,IF(OR(AL299=8,AL299=9),4.7,IF(OR(AL299=10,AL299=11,AL299=12),4.85,IF(OR(AL299=13,AL299=14,AL299=15),5.01,IF(OR(AL299=16,AL299=17,AL299=18),5.17,5.34)))))))))), IF(AQ299="Գ-3", IF(AL299=0,3.21,IF(AL299=1,3.31,IF(AL299=2,3.42,IF(AL299=3,3.53,IF(OR(AL299=5,AL299=4),3.64,IF(OR(AL299=6,AL299=7),3.76,IF(OR(AL299=8,AL299=9),3.88,IF(OR(AL299=10,AL299=11,AL299=12),4.01,IF(OR(AL299=13,AL299=14,AL299=15),4.13,IF(OR(AL299=16,AL299=17,AL299=18),4.27,4.4)))))))))), IF(AQ299="Ա-1", IF(AL299=0,2.66,IF(AL299=1,2.75,IF(AL299=2,2.83,IF(AL299=3,2.92,IF(OR(AL299=5,AL299=4),3.02,IF(OR(AL299=6,AL299=7),3.11,IF(OR(AL299=8,AL299=9),3.21,IF(OR(AL299=10,AL299=11,AL299=12),3.31,IF(OR(AL299=13,AL299=14,AL299=15),3.42,IF(OR(AL299=16,AL299=17,AL299=18),3.53,3.64)))))))))), IF(AQ299="Ա-2", IF(AL299=0,2.28,IF(AL299=1,2.35,IF(AL299=2,2.43,IF(AL299=3,2.5,IF(OR(AL299=5,AL299=4),2.58,IF(OR(AL299=6,AL299=7),2.66,IF(OR(AL299=8,AL299=9),2.75,IF(OR(AL299=10,AL299=11,AL299=12),2.83,IF(OR(AL299=13,AL299=14,AL299=15),2.92,IF(OR(AL299=16,AL299=17,AL299=18),3.01,3.11)))))))))),IF(AQ299="Ա-3", IF(AL299=0,1.96,IF(AL299=1,2.02,IF(AL299=2,2.08,IF(AL299=3,2.15,IF(OR(AL299=5,AL299=4),2.21,IF(OR(AL299=6,AL299=7),2.28,IF(OR(AL299=8,AL299=9),2.35,IF(OR(AL299=10,AL299=11,AL299=12),2.42,IF(OR(AL299=13,AL299=14,AL299=15),2.5,IF(OR(AL299=16,AL299=17,AL299=18),2.58,2.66)))))))))), IF(AQ299="Կ-1", IF(AL299=0,1.68,IF(AL299=1,1.73,IF(AL299=2,1.79,IF(AL299=3,1.84,IF(OR(AL299=5,AL299=4),1.9,IF(OR(AL299=6,AL299=7),1.96,IF(OR(AL299=8,AL299=9),2.02,IF(OR(AL299=10,AL299=11,AL299=12),2.08,IF(OR(AL299=13,AL299=14,AL299=15),2.14,IF(OR(AL299=16,AL299=17,AL299=18),2.21,2.28)))))))))), IF(AQ299="Կ-2", IF(AL299=0,1.45,IF(AL299=1,1.49,IF(AL299=2,1.54,IF(AL299=3,1.59,IF(OR(AL299=5,AL299=4),1.63,IF(OR(AL299=6,AL299=7),1.68,IF(OR(AL299=8,AL299=9),1.73,IF(OR(AL299=10,AL299=11,AL299=12),1.79,IF(OR(AL299=13,AL299=14,AL299=15),1.84,IF(OR(AL299=16,AL299=17,AL299=18),1.9,1.95)))))))))),IF(AQ299="Կ-3", IF(AL299=0,1.25,IF(AL299=1,1.29,IF(AL299=2,1.33,IF(AL299=3,1.37,IF(OR(AL299=5,AL299=4),1.41,IF(OR(AL299=6,AL299=7),1.45,IF(OR(AL299=8,AL299=9),1.49,IF(OR(AL299=10,AL299=11,AL299=12),1.54,IF(OR(AL299=13,AL299=14,AL299=15),1.58,IF(OR(AL299=16,AL299=17,AL299=18),1.63,1.68)))))))))), "Error"))))))))))))</f>
        <v>1.79</v>
      </c>
      <c r="AN299" s="456">
        <v>83200</v>
      </c>
      <c r="AO299" s="456"/>
      <c r="AP299" s="456"/>
      <c r="AQ299" s="589" t="str">
        <f>+AG299</f>
        <v>Կ-2</v>
      </c>
      <c r="AR299" s="456">
        <f>AN299*AM299</f>
        <v>148928</v>
      </c>
      <c r="AS299" s="590">
        <f>AR299+AO299+AP299</f>
        <v>148928</v>
      </c>
      <c r="AT299" s="590">
        <f t="shared" si="289"/>
        <v>1936064</v>
      </c>
    </row>
    <row r="300" spans="2:46" s="587" customFormat="1" ht="27">
      <c r="B300" s="816">
        <v>36</v>
      </c>
      <c r="C300" s="795" t="s">
        <v>2545</v>
      </c>
      <c r="D300" s="794" t="s">
        <v>1960</v>
      </c>
      <c r="E300" s="796">
        <v>1978</v>
      </c>
      <c r="F300" s="795" t="s">
        <v>984</v>
      </c>
      <c r="G300" s="820">
        <v>1</v>
      </c>
      <c r="H300" s="820">
        <v>2</v>
      </c>
      <c r="I300" s="821">
        <f t="shared" si="282"/>
        <v>1.54</v>
      </c>
      <c r="J300" s="799">
        <v>83200</v>
      </c>
      <c r="K300" s="799"/>
      <c r="L300" s="799"/>
      <c r="M300" s="822" t="s">
        <v>87</v>
      </c>
      <c r="N300" s="799">
        <f t="shared" si="283"/>
        <v>128128</v>
      </c>
      <c r="O300" s="823">
        <f t="shared" si="284"/>
        <v>128128</v>
      </c>
      <c r="P300" s="823">
        <f t="shared" si="285"/>
        <v>1665664</v>
      </c>
      <c r="Q300" s="592">
        <f t="shared" si="286"/>
        <v>1</v>
      </c>
      <c r="R300" s="592">
        <f t="shared" si="290"/>
        <v>3</v>
      </c>
      <c r="S300" s="588">
        <f t="shared" si="291"/>
        <v>1.59</v>
      </c>
      <c r="T300" s="456">
        <v>83200</v>
      </c>
      <c r="U300" s="456"/>
      <c r="V300" s="456"/>
      <c r="W300" s="589" t="str">
        <f t="shared" si="292"/>
        <v>Կ-2</v>
      </c>
      <c r="X300" s="456">
        <f t="shared" si="212"/>
        <v>132288</v>
      </c>
      <c r="Y300" s="590">
        <f t="shared" si="213"/>
        <v>132288</v>
      </c>
      <c r="Z300" s="590">
        <f t="shared" si="287"/>
        <v>1719744</v>
      </c>
      <c r="AA300" s="592">
        <f t="shared" si="293"/>
        <v>1</v>
      </c>
      <c r="AB300" s="592">
        <f t="shared" si="294"/>
        <v>4</v>
      </c>
      <c r="AC300" s="588">
        <f t="shared" si="295"/>
        <v>1.63</v>
      </c>
      <c r="AD300" s="456">
        <v>83200</v>
      </c>
      <c r="AE300" s="456"/>
      <c r="AF300" s="456"/>
      <c r="AG300" s="589" t="str">
        <f t="shared" si="296"/>
        <v>Կ-2</v>
      </c>
      <c r="AH300" s="456">
        <f t="shared" si="218"/>
        <v>135616</v>
      </c>
      <c r="AI300" s="590">
        <f t="shared" si="219"/>
        <v>135616</v>
      </c>
      <c r="AJ300" s="590">
        <f t="shared" si="288"/>
        <v>1763008</v>
      </c>
      <c r="AK300" s="592">
        <f t="shared" si="297"/>
        <v>1</v>
      </c>
      <c r="AL300" s="592">
        <f t="shared" si="298"/>
        <v>5</v>
      </c>
      <c r="AM300" s="588">
        <f t="shared" si="299"/>
        <v>1.63</v>
      </c>
      <c r="AN300" s="456">
        <v>83200</v>
      </c>
      <c r="AO300" s="456"/>
      <c r="AP300" s="456"/>
      <c r="AQ300" s="589" t="str">
        <f t="shared" si="300"/>
        <v>Կ-2</v>
      </c>
      <c r="AR300" s="456">
        <f t="shared" si="224"/>
        <v>135616</v>
      </c>
      <c r="AS300" s="590">
        <f t="shared" si="225"/>
        <v>135616</v>
      </c>
      <c r="AT300" s="590">
        <f t="shared" si="289"/>
        <v>1763008</v>
      </c>
    </row>
    <row r="301" spans="2:46" s="587" customFormat="1" ht="27">
      <c r="B301" s="816">
        <v>37</v>
      </c>
      <c r="C301" s="795" t="s">
        <v>2546</v>
      </c>
      <c r="D301" s="794" t="s">
        <v>1960</v>
      </c>
      <c r="E301" s="796">
        <v>1992</v>
      </c>
      <c r="F301" s="795" t="s">
        <v>984</v>
      </c>
      <c r="G301" s="820">
        <v>1</v>
      </c>
      <c r="H301" s="827">
        <v>2</v>
      </c>
      <c r="I301" s="821">
        <f t="shared" si="282"/>
        <v>1.54</v>
      </c>
      <c r="J301" s="799">
        <v>83200</v>
      </c>
      <c r="K301" s="799"/>
      <c r="L301" s="799"/>
      <c r="M301" s="822" t="s">
        <v>87</v>
      </c>
      <c r="N301" s="799">
        <f t="shared" si="283"/>
        <v>128128</v>
      </c>
      <c r="O301" s="823">
        <f t="shared" si="284"/>
        <v>128128</v>
      </c>
      <c r="P301" s="823">
        <f t="shared" si="285"/>
        <v>1665664</v>
      </c>
      <c r="Q301" s="592">
        <f t="shared" si="286"/>
        <v>1</v>
      </c>
      <c r="R301" s="592">
        <f t="shared" si="290"/>
        <v>3</v>
      </c>
      <c r="S301" s="588">
        <f t="shared" si="291"/>
        <v>1.59</v>
      </c>
      <c r="T301" s="456">
        <v>83200</v>
      </c>
      <c r="U301" s="456"/>
      <c r="V301" s="456"/>
      <c r="W301" s="589" t="str">
        <f t="shared" si="292"/>
        <v>Կ-2</v>
      </c>
      <c r="X301" s="456">
        <f t="shared" si="212"/>
        <v>132288</v>
      </c>
      <c r="Y301" s="590">
        <f t="shared" si="213"/>
        <v>132288</v>
      </c>
      <c r="Z301" s="590">
        <f t="shared" si="287"/>
        <v>1719744</v>
      </c>
      <c r="AA301" s="592">
        <f t="shared" si="293"/>
        <v>1</v>
      </c>
      <c r="AB301" s="592">
        <f t="shared" si="294"/>
        <v>4</v>
      </c>
      <c r="AC301" s="588">
        <f t="shared" si="295"/>
        <v>1.63</v>
      </c>
      <c r="AD301" s="456">
        <v>83200</v>
      </c>
      <c r="AE301" s="456"/>
      <c r="AF301" s="456"/>
      <c r="AG301" s="589" t="str">
        <f t="shared" si="296"/>
        <v>Կ-2</v>
      </c>
      <c r="AH301" s="456">
        <f t="shared" si="218"/>
        <v>135616</v>
      </c>
      <c r="AI301" s="590">
        <f t="shared" si="219"/>
        <v>135616</v>
      </c>
      <c r="AJ301" s="590">
        <f t="shared" si="288"/>
        <v>1763008</v>
      </c>
      <c r="AK301" s="592">
        <f t="shared" si="297"/>
        <v>1</v>
      </c>
      <c r="AL301" s="592">
        <f t="shared" si="298"/>
        <v>5</v>
      </c>
      <c r="AM301" s="588">
        <f t="shared" si="299"/>
        <v>1.63</v>
      </c>
      <c r="AN301" s="456">
        <v>83200</v>
      </c>
      <c r="AO301" s="456"/>
      <c r="AP301" s="456"/>
      <c r="AQ301" s="589" t="str">
        <f t="shared" si="300"/>
        <v>Կ-2</v>
      </c>
      <c r="AR301" s="456">
        <f t="shared" si="224"/>
        <v>135616</v>
      </c>
      <c r="AS301" s="590">
        <f t="shared" si="225"/>
        <v>135616</v>
      </c>
      <c r="AT301" s="590">
        <f t="shared" si="289"/>
        <v>1763008</v>
      </c>
    </row>
    <row r="302" spans="2:46" s="587" customFormat="1" ht="27">
      <c r="B302" s="816">
        <v>38</v>
      </c>
      <c r="C302" s="795" t="s">
        <v>2962</v>
      </c>
      <c r="D302" s="794" t="s">
        <v>1960</v>
      </c>
      <c r="E302" s="796">
        <v>1991</v>
      </c>
      <c r="F302" s="795" t="s">
        <v>984</v>
      </c>
      <c r="G302" s="820">
        <v>1</v>
      </c>
      <c r="H302" s="820">
        <v>1</v>
      </c>
      <c r="I302" s="821">
        <f t="shared" si="282"/>
        <v>1.49</v>
      </c>
      <c r="J302" s="799">
        <v>83200</v>
      </c>
      <c r="K302" s="799"/>
      <c r="L302" s="799"/>
      <c r="M302" s="822" t="s">
        <v>87</v>
      </c>
      <c r="N302" s="799">
        <f t="shared" si="283"/>
        <v>123968</v>
      </c>
      <c r="O302" s="823">
        <f>I302*J302+K302+L302</f>
        <v>123968</v>
      </c>
      <c r="P302" s="823">
        <f t="shared" si="285"/>
        <v>1611584</v>
      </c>
      <c r="Q302" s="592">
        <f>+G302</f>
        <v>1</v>
      </c>
      <c r="R302" s="592">
        <f>+H302+1</f>
        <v>2</v>
      </c>
      <c r="S302" s="588">
        <f>IF(Q302&lt;1,0,IF(W302="Բ-1",IF(R302=0,6.94,IF(R302=1,7.17,IF(R302=2,7.41,IF(R302=3,7.66,IF(OR(R302=5,R302=4),7.92,IF(OR(R302=6,R302=7),8.18,IF(OR(R302=8,R302=9),8.46,IF(OR(R302=10,R302=11,R302=12),8.74,IF(OR(R302=13,R302=14,R302=15),9.03,IF(OR(R302=16,R302=17,R302=18),9.33,9.65)))))))))),IF(W302="Բ-2", IF(R302=0,5.71,IF(R302=1,5.89,IF(R302=2,6.09,IF(R302=3,6.29,IF(OR(R302=5,R302=4),6.5,IF(OR(R302=6,R302=7),6.72,IF(OR(R302=8,R302=9),6.94,IF(OR(R302=10,R302=11,R302=12),7.17,IF(OR(R302=13,R302=14,R302=15),7.41,IF(OR(R302=16,R302=17,R302=18),7.65,7.91)))))))))), IF(W302="Գ-1", IF(R302=0,4.7,IF(R302=1,4.86,IF(R302=2,5.01,IF(R302=3,5.18,IF(OR(R302=5,R302=4),5.35,IF(OR(R302=6,R302=7),5.52,IF(OR(R302=8,R302=9),5.71,IF(OR(R302=10,R302=11,R302=12),5.89,IF(OR(R302=13,R302=14,R302=15),6.09,IF(OR(R302=16,R302=17,R302=18),6.29,6.49)))))))))), IF(W302="Գ-2", IF(R302=0,3.88,IF(R302=1,4.01,IF(R302=2,4.14,IF(R302=3,4.27,IF(OR(R302=5,R302=4),4.41,IF(OR(R302=6,R302=7),4.55,IF(OR(R302=8,R302=9),4.7,IF(OR(R302=10,R302=11,R302=12),4.85,IF(OR(R302=13,R302=14,R302=15),5.01,IF(OR(R302=16,R302=17,R302=18),5.17,5.34)))))))))), IF(W302="Գ-3", IF(R302=0,3.21,IF(R302=1,3.31,IF(R302=2,3.42,IF(R302=3,3.53,IF(OR(R302=5,R302=4),3.64,IF(OR(R302=6,R302=7),3.76,IF(OR(R302=8,R302=9),3.88,IF(OR(R302=10,R302=11,R302=12),4.01,IF(OR(R302=13,R302=14,R302=15),4.13,IF(OR(R302=16,R302=17,R302=18),4.27,4.4)))))))))), IF(W302="Ա-1", IF(R302=0,2.66,IF(R302=1,2.75,IF(R302=2,2.83,IF(R302=3,2.92,IF(OR(R302=5,R302=4),3.02,IF(OR(R302=6,R302=7),3.11,IF(OR(R302=8,R302=9),3.21,IF(OR(R302=10,R302=11,R302=12),3.31,IF(OR(R302=13,R302=14,R302=15),3.42,IF(OR(R302=16,R302=17,R302=18),3.53,3.64)))))))))), IF(W302="Ա-2", IF(R302=0,2.28,IF(R302=1,2.35,IF(R302=2,2.43,IF(R302=3,2.5,IF(OR(R302=5,R302=4),2.58,IF(OR(R302=6,R302=7),2.66,IF(OR(R302=8,R302=9),2.75,IF(OR(R302=10,R302=11,R302=12),2.83,IF(OR(R302=13,R302=14,R302=15),2.92,IF(OR(R302=16,R302=17,R302=18),3.01,3.11)))))))))),IF(W302="Ա-3", IF(R302=0,1.96,IF(R302=1,2.02,IF(R302=2,2.08,IF(R302=3,2.15,IF(OR(R302=5,R302=4),2.21,IF(OR(R302=6,R302=7),2.28,IF(OR(R302=8,R302=9),2.35,IF(OR(R302=10,R302=11,R302=12),2.42,IF(OR(R302=13,R302=14,R302=15),2.5,IF(OR(R302=16,R302=17,R302=18),2.58,2.66)))))))))), IF(W302="Կ-1", IF(R302=0,1.68,IF(R302=1,1.73,IF(R302=2,1.79,IF(R302=3,1.84,IF(OR(R302=5,R302=4),1.9,IF(OR(R302=6,R302=7),1.96,IF(OR(R302=8,R302=9),2.02,IF(OR(R302=10,R302=11,R302=12),2.08,IF(OR(R302=13,R302=14,R302=15),2.14,IF(OR(R302=16,R302=17,R302=18),2.21,2.28)))))))))), IF(W302="Կ-2", IF(R302=0,1.45,IF(R302=1,1.49,IF(R302=2,1.54,IF(R302=3,1.59,IF(OR(R302=5,R302=4),1.63,IF(OR(R302=6,R302=7),1.68,IF(OR(R302=8,R302=9),1.73,IF(OR(R302=10,R302=11,R302=12),1.79,IF(OR(R302=13,R302=14,R302=15),1.84,IF(OR(R302=16,R302=17,R302=18),1.9,1.95)))))))))),IF(W302="Կ-3", IF(R302=0,1.25,IF(R302=1,1.29,IF(R302=2,1.33,IF(R302=3,1.37,IF(OR(R302=5,R302=4),1.41,IF(OR(R302=6,R302=7),1.45,IF(OR(R302=8,R302=9),1.49,IF(OR(R302=10,R302=11,R302=12),1.54,IF(OR(R302=13,R302=14,R302=15),1.58,IF(OR(R302=16,R302=17,R302=18),1.63,1.68)))))))))), "Error"))))))))))))</f>
        <v>1.54</v>
      </c>
      <c r="T302" s="456">
        <v>83200</v>
      </c>
      <c r="U302" s="456"/>
      <c r="V302" s="456"/>
      <c r="W302" s="589" t="str">
        <f>+M302</f>
        <v>Կ-2</v>
      </c>
      <c r="X302" s="456">
        <f>T302*S302</f>
        <v>128128</v>
      </c>
      <c r="Y302" s="590">
        <f>+U302+V302+X302</f>
        <v>128128</v>
      </c>
      <c r="Z302" s="590">
        <f t="shared" si="287"/>
        <v>1665664</v>
      </c>
      <c r="AA302" s="592">
        <f>+Q302</f>
        <v>1</v>
      </c>
      <c r="AB302" s="592">
        <f>+R302+1</f>
        <v>3</v>
      </c>
      <c r="AC302" s="588">
        <f>IF(AA302&lt;1,0,IF(AG302="Բ-1",IF(AB302=0,6.94,IF(AB302=1,7.17,IF(AB302=2,7.41,IF(AB302=3,7.66,IF(OR(AB302=5,AB302=4),7.92,IF(OR(AB302=6,AB302=7),8.18,IF(OR(AB302=8,AB302=9),8.46,IF(OR(AB302=10,AB302=11,AB302=12),8.74,IF(OR(AB302=13,AB302=14,AB302=15),9.03,IF(OR(AB302=16,AB302=17,AB302=18),9.33,9.65)))))))))),IF(AG302="Բ-2", IF(AB302=0,5.71,IF(AB302=1,5.89,IF(AB302=2,6.09,IF(AB302=3,6.29,IF(OR(AB302=5,AB302=4),6.5,IF(OR(AB302=6,AB302=7),6.72,IF(OR(AB302=8,AB302=9),6.94,IF(OR(AB302=10,AB302=11,AB302=12),7.17,IF(OR(AB302=13,AB302=14,AB302=15),7.41,IF(OR(AB302=16,AB302=17,AB302=18),7.65,7.91)))))))))), IF(AG302="Գ-1", IF(AB302=0,4.7,IF(AB302=1,4.86,IF(AB302=2,5.01,IF(AB302=3,5.18,IF(OR(AB302=5,AB302=4),5.35,IF(OR(AB302=6,AB302=7),5.52,IF(OR(AB302=8,AB302=9),5.71,IF(OR(AB302=10,AB302=11,AB302=12),5.89,IF(OR(AB302=13,AB302=14,AB302=15),6.09,IF(OR(AB302=16,AB302=17,AB302=18),6.29,6.49)))))))))), IF(AG302="Գ-2", IF(AB302=0,3.88,IF(AB302=1,4.01,IF(AB302=2,4.14,IF(AB302=3,4.27,IF(OR(AB302=5,AB302=4),4.41,IF(OR(AB302=6,AB302=7),4.55,IF(OR(AB302=8,AB302=9),4.7,IF(OR(AB302=10,AB302=11,AB302=12),4.85,IF(OR(AB302=13,AB302=14,AB302=15),5.01,IF(OR(AB302=16,AB302=17,AB302=18),5.17,5.34)))))))))), IF(AG302="Գ-3", IF(AB302=0,3.21,IF(AB302=1,3.31,IF(AB302=2,3.42,IF(AB302=3,3.53,IF(OR(AB302=5,AB302=4),3.64,IF(OR(AB302=6,AB302=7),3.76,IF(OR(AB302=8,AB302=9),3.88,IF(OR(AB302=10,AB302=11,AB302=12),4.01,IF(OR(AB302=13,AB302=14,AB302=15),4.13,IF(OR(AB302=16,AB302=17,AB302=18),4.27,4.4)))))))))), IF(AG302="Ա-1", IF(AB302=0,2.66,IF(AB302=1,2.75,IF(AB302=2,2.83,IF(AB302=3,2.92,IF(OR(AB302=5,AB302=4),3.02,IF(OR(AB302=6,AB302=7),3.11,IF(OR(AB302=8,AB302=9),3.21,IF(OR(AB302=10,AB302=11,AB302=12),3.31,IF(OR(AB302=13,AB302=14,AB302=15),3.42,IF(OR(AB302=16,AB302=17,AB302=18),3.53,3.64)))))))))), IF(AG302="Ա-2", IF(AB302=0,2.28,IF(AB302=1,2.35,IF(AB302=2,2.43,IF(AB302=3,2.5,IF(OR(AB302=5,AB302=4),2.58,IF(OR(AB302=6,AB302=7),2.66,IF(OR(AB302=8,AB302=9),2.75,IF(OR(AB302=10,AB302=11,AB302=12),2.83,IF(OR(AB302=13,AB302=14,AB302=15),2.92,IF(OR(AB302=16,AB302=17,AB302=18),3.01,3.11)))))))))),IF(AG302="Ա-3", IF(AB302=0,1.96,IF(AB302=1,2.02,IF(AB302=2,2.08,IF(AB302=3,2.15,IF(OR(AB302=5,AB302=4),2.21,IF(OR(AB302=6,AB302=7),2.28,IF(OR(AB302=8,AB302=9),2.35,IF(OR(AB302=10,AB302=11,AB302=12),2.42,IF(OR(AB302=13,AB302=14,AB302=15),2.5,IF(OR(AB302=16,AB302=17,AB302=18),2.58,2.66)))))))))), IF(AG302="Կ-1", IF(AB302=0,1.68,IF(AB302=1,1.73,IF(AB302=2,1.79,IF(AB302=3,1.84,IF(OR(AB302=5,AB302=4),1.9,IF(OR(AB302=6,AB302=7),1.96,IF(OR(AB302=8,AB302=9),2.02,IF(OR(AB302=10,AB302=11,AB302=12),2.08,IF(OR(AB302=13,AB302=14,AB302=15),2.14,IF(OR(AB302=16,AB302=17,AB302=18),2.21,2.28)))))))))), IF(AG302="Կ-2", IF(AB302=0,1.45,IF(AB302=1,1.49,IF(AB302=2,1.54,IF(AB302=3,1.59,IF(OR(AB302=5,AB302=4),1.63,IF(OR(AB302=6,AB302=7),1.68,IF(OR(AB302=8,AB302=9),1.73,IF(OR(AB302=10,AB302=11,AB302=12),1.79,IF(OR(AB302=13,AB302=14,AB302=15),1.84,IF(OR(AB302=16,AB302=17,AB302=18),1.9,1.95)))))))))),IF(AG302="Կ-3", IF(AB302=0,1.25,IF(AB302=1,1.29,IF(AB302=2,1.33,IF(AB302=3,1.37,IF(OR(AB302=5,AB302=4),1.41,IF(OR(AB302=6,AB302=7),1.45,IF(OR(AB302=8,AB302=9),1.49,IF(OR(AB302=10,AB302=11,AB302=12),1.54,IF(OR(AB302=13,AB302=14,AB302=15),1.58,IF(OR(AB302=16,AB302=17,AB302=18),1.63,1.68)))))))))), "Error"))))))))))))</f>
        <v>1.59</v>
      </c>
      <c r="AD302" s="456">
        <v>83200</v>
      </c>
      <c r="AE302" s="456"/>
      <c r="AF302" s="456"/>
      <c r="AG302" s="589" t="str">
        <f>+W302</f>
        <v>Կ-2</v>
      </c>
      <c r="AH302" s="456">
        <f>AD302*AC302</f>
        <v>132288</v>
      </c>
      <c r="AI302" s="590">
        <f>AH302+AE302+AF302</f>
        <v>132288</v>
      </c>
      <c r="AJ302" s="590">
        <f t="shared" si="288"/>
        <v>1719744</v>
      </c>
      <c r="AK302" s="592">
        <f>+AA302</f>
        <v>1</v>
      </c>
      <c r="AL302" s="592">
        <f>+AB302+1</f>
        <v>4</v>
      </c>
      <c r="AM302" s="588">
        <f>IF(AK302&lt;1,0,IF(AQ302="Բ-1",IF(AL302=0,6.94,IF(AL302=1,7.17,IF(AL302=2,7.41,IF(AL302=3,7.66,IF(OR(AL302=5,AL302=4),7.92,IF(OR(AL302=6,AL302=7),8.18,IF(OR(AL302=8,AL302=9),8.46,IF(OR(AL302=10,AL302=11,AL302=12),8.74,IF(OR(AL302=13,AL302=14,AL302=15),9.03,IF(OR(AL302=16,AL302=17,AL302=18),9.33,9.65)))))))))),IF(AQ302="Բ-2", IF(AL302=0,5.71,IF(AL302=1,5.89,IF(AL302=2,6.09,IF(AL302=3,6.29,IF(OR(AL302=5,AL302=4),6.5,IF(OR(AL302=6,AL302=7),6.72,IF(OR(AL302=8,AL302=9),6.94,IF(OR(AL302=10,AL302=11,AL302=12),7.17,IF(OR(AL302=13,AL302=14,AL302=15),7.41,IF(OR(AL302=16,AL302=17,AL302=18),7.65,7.91)))))))))), IF(AQ302="Գ-1", IF(AL302=0,4.7,IF(AL302=1,4.86,IF(AL302=2,5.01,IF(AL302=3,5.18,IF(OR(AL302=5,AL302=4),5.35,IF(OR(AL302=6,AL302=7),5.52,IF(OR(AL302=8,AL302=9),5.71,IF(OR(AL302=10,AL302=11,AL302=12),5.89,IF(OR(AL302=13,AL302=14,AL302=15),6.09,IF(OR(AL302=16,AL302=17,AL302=18),6.29,6.49)))))))))), IF(AQ302="Գ-2", IF(AL302=0,3.88,IF(AL302=1,4.01,IF(AL302=2,4.14,IF(AL302=3,4.27,IF(OR(AL302=5,AL302=4),4.41,IF(OR(AL302=6,AL302=7),4.55,IF(OR(AL302=8,AL302=9),4.7,IF(OR(AL302=10,AL302=11,AL302=12),4.85,IF(OR(AL302=13,AL302=14,AL302=15),5.01,IF(OR(AL302=16,AL302=17,AL302=18),5.17,5.34)))))))))), IF(AQ302="Գ-3", IF(AL302=0,3.21,IF(AL302=1,3.31,IF(AL302=2,3.42,IF(AL302=3,3.53,IF(OR(AL302=5,AL302=4),3.64,IF(OR(AL302=6,AL302=7),3.76,IF(OR(AL302=8,AL302=9),3.88,IF(OR(AL302=10,AL302=11,AL302=12),4.01,IF(OR(AL302=13,AL302=14,AL302=15),4.13,IF(OR(AL302=16,AL302=17,AL302=18),4.27,4.4)))))))))), IF(AQ302="Ա-1", IF(AL302=0,2.66,IF(AL302=1,2.75,IF(AL302=2,2.83,IF(AL302=3,2.92,IF(OR(AL302=5,AL302=4),3.02,IF(OR(AL302=6,AL302=7),3.11,IF(OR(AL302=8,AL302=9),3.21,IF(OR(AL302=10,AL302=11,AL302=12),3.31,IF(OR(AL302=13,AL302=14,AL302=15),3.42,IF(OR(AL302=16,AL302=17,AL302=18),3.53,3.64)))))))))), IF(AQ302="Ա-2", IF(AL302=0,2.28,IF(AL302=1,2.35,IF(AL302=2,2.43,IF(AL302=3,2.5,IF(OR(AL302=5,AL302=4),2.58,IF(OR(AL302=6,AL302=7),2.66,IF(OR(AL302=8,AL302=9),2.75,IF(OR(AL302=10,AL302=11,AL302=12),2.83,IF(OR(AL302=13,AL302=14,AL302=15),2.92,IF(OR(AL302=16,AL302=17,AL302=18),3.01,3.11)))))))))),IF(AQ302="Ա-3", IF(AL302=0,1.96,IF(AL302=1,2.02,IF(AL302=2,2.08,IF(AL302=3,2.15,IF(OR(AL302=5,AL302=4),2.21,IF(OR(AL302=6,AL302=7),2.28,IF(OR(AL302=8,AL302=9),2.35,IF(OR(AL302=10,AL302=11,AL302=12),2.42,IF(OR(AL302=13,AL302=14,AL302=15),2.5,IF(OR(AL302=16,AL302=17,AL302=18),2.58,2.66)))))))))), IF(AQ302="Կ-1", IF(AL302=0,1.68,IF(AL302=1,1.73,IF(AL302=2,1.79,IF(AL302=3,1.84,IF(OR(AL302=5,AL302=4),1.9,IF(OR(AL302=6,AL302=7),1.96,IF(OR(AL302=8,AL302=9),2.02,IF(OR(AL302=10,AL302=11,AL302=12),2.08,IF(OR(AL302=13,AL302=14,AL302=15),2.14,IF(OR(AL302=16,AL302=17,AL302=18),2.21,2.28)))))))))), IF(AQ302="Կ-2", IF(AL302=0,1.45,IF(AL302=1,1.49,IF(AL302=2,1.54,IF(AL302=3,1.59,IF(OR(AL302=5,AL302=4),1.63,IF(OR(AL302=6,AL302=7),1.68,IF(OR(AL302=8,AL302=9),1.73,IF(OR(AL302=10,AL302=11,AL302=12),1.79,IF(OR(AL302=13,AL302=14,AL302=15),1.84,IF(OR(AL302=16,AL302=17,AL302=18),1.9,1.95)))))))))),IF(AQ302="Կ-3", IF(AL302=0,1.25,IF(AL302=1,1.29,IF(AL302=2,1.33,IF(AL302=3,1.37,IF(OR(AL302=5,AL302=4),1.41,IF(OR(AL302=6,AL302=7),1.45,IF(OR(AL302=8,AL302=9),1.49,IF(OR(AL302=10,AL302=11,AL302=12),1.54,IF(OR(AL302=13,AL302=14,AL302=15),1.58,IF(OR(AL302=16,AL302=17,AL302=18),1.63,1.68)))))))))), "Error"))))))))))))</f>
        <v>1.63</v>
      </c>
      <c r="AN302" s="456">
        <v>83200</v>
      </c>
      <c r="AO302" s="456"/>
      <c r="AP302" s="456"/>
      <c r="AQ302" s="589" t="str">
        <f>+AG302</f>
        <v>Կ-2</v>
      </c>
      <c r="AR302" s="456">
        <f>AN302*AM302</f>
        <v>135616</v>
      </c>
      <c r="AS302" s="590">
        <f>AR302+AO302+AP302</f>
        <v>135616</v>
      </c>
      <c r="AT302" s="590">
        <f t="shared" si="289"/>
        <v>1763008</v>
      </c>
    </row>
    <row r="303" spans="2:46" s="587" customFormat="1" ht="27">
      <c r="B303" s="816">
        <v>39</v>
      </c>
      <c r="C303" s="795" t="s">
        <v>2963</v>
      </c>
      <c r="D303" s="794" t="s">
        <v>1961</v>
      </c>
      <c r="E303" s="796">
        <v>2003</v>
      </c>
      <c r="F303" s="795" t="s">
        <v>984</v>
      </c>
      <c r="G303" s="820">
        <v>1</v>
      </c>
      <c r="H303" s="820">
        <v>1</v>
      </c>
      <c r="I303" s="821">
        <f t="shared" si="282"/>
        <v>1.49</v>
      </c>
      <c r="J303" s="799">
        <v>83200</v>
      </c>
      <c r="K303" s="799"/>
      <c r="L303" s="799"/>
      <c r="M303" s="822" t="s">
        <v>87</v>
      </c>
      <c r="N303" s="799">
        <f t="shared" si="283"/>
        <v>123968</v>
      </c>
      <c r="O303" s="823">
        <f>I303*J303+K303+L303</f>
        <v>123968</v>
      </c>
      <c r="P303" s="823">
        <f t="shared" si="285"/>
        <v>1611584</v>
      </c>
      <c r="Q303" s="592">
        <f>+G303</f>
        <v>1</v>
      </c>
      <c r="R303" s="592">
        <f>+H303+1</f>
        <v>2</v>
      </c>
      <c r="S303" s="588">
        <f>IF(Q303&lt;1,0,IF(W303="Բ-1",IF(R303=0,6.94,IF(R303=1,7.17,IF(R303=2,7.41,IF(R303=3,7.66,IF(OR(R303=5,R303=4),7.92,IF(OR(R303=6,R303=7),8.18,IF(OR(R303=8,R303=9),8.46,IF(OR(R303=10,R303=11,R303=12),8.74,IF(OR(R303=13,R303=14,R303=15),9.03,IF(OR(R303=16,R303=17,R303=18),9.33,9.65)))))))))),IF(W303="Բ-2", IF(R303=0,5.71,IF(R303=1,5.89,IF(R303=2,6.09,IF(R303=3,6.29,IF(OR(R303=5,R303=4),6.5,IF(OR(R303=6,R303=7),6.72,IF(OR(R303=8,R303=9),6.94,IF(OR(R303=10,R303=11,R303=12),7.17,IF(OR(R303=13,R303=14,R303=15),7.41,IF(OR(R303=16,R303=17,R303=18),7.65,7.91)))))))))), IF(W303="Գ-1", IF(R303=0,4.7,IF(R303=1,4.86,IF(R303=2,5.01,IF(R303=3,5.18,IF(OR(R303=5,R303=4),5.35,IF(OR(R303=6,R303=7),5.52,IF(OR(R303=8,R303=9),5.71,IF(OR(R303=10,R303=11,R303=12),5.89,IF(OR(R303=13,R303=14,R303=15),6.09,IF(OR(R303=16,R303=17,R303=18),6.29,6.49)))))))))), IF(W303="Գ-2", IF(R303=0,3.88,IF(R303=1,4.01,IF(R303=2,4.14,IF(R303=3,4.27,IF(OR(R303=5,R303=4),4.41,IF(OR(R303=6,R303=7),4.55,IF(OR(R303=8,R303=9),4.7,IF(OR(R303=10,R303=11,R303=12),4.85,IF(OR(R303=13,R303=14,R303=15),5.01,IF(OR(R303=16,R303=17,R303=18),5.17,5.34)))))))))), IF(W303="Գ-3", IF(R303=0,3.21,IF(R303=1,3.31,IF(R303=2,3.42,IF(R303=3,3.53,IF(OR(R303=5,R303=4),3.64,IF(OR(R303=6,R303=7),3.76,IF(OR(R303=8,R303=9),3.88,IF(OR(R303=10,R303=11,R303=12),4.01,IF(OR(R303=13,R303=14,R303=15),4.13,IF(OR(R303=16,R303=17,R303=18),4.27,4.4)))))))))), IF(W303="Ա-1", IF(R303=0,2.66,IF(R303=1,2.75,IF(R303=2,2.83,IF(R303=3,2.92,IF(OR(R303=5,R303=4),3.02,IF(OR(R303=6,R303=7),3.11,IF(OR(R303=8,R303=9),3.21,IF(OR(R303=10,R303=11,R303=12),3.31,IF(OR(R303=13,R303=14,R303=15),3.42,IF(OR(R303=16,R303=17,R303=18),3.53,3.64)))))))))), IF(W303="Ա-2", IF(R303=0,2.28,IF(R303=1,2.35,IF(R303=2,2.43,IF(R303=3,2.5,IF(OR(R303=5,R303=4),2.58,IF(OR(R303=6,R303=7),2.66,IF(OR(R303=8,R303=9),2.75,IF(OR(R303=10,R303=11,R303=12),2.83,IF(OR(R303=13,R303=14,R303=15),2.92,IF(OR(R303=16,R303=17,R303=18),3.01,3.11)))))))))),IF(W303="Ա-3", IF(R303=0,1.96,IF(R303=1,2.02,IF(R303=2,2.08,IF(R303=3,2.15,IF(OR(R303=5,R303=4),2.21,IF(OR(R303=6,R303=7),2.28,IF(OR(R303=8,R303=9),2.35,IF(OR(R303=10,R303=11,R303=12),2.42,IF(OR(R303=13,R303=14,R303=15),2.5,IF(OR(R303=16,R303=17,R303=18),2.58,2.66)))))))))), IF(W303="Կ-1", IF(R303=0,1.68,IF(R303=1,1.73,IF(R303=2,1.79,IF(R303=3,1.84,IF(OR(R303=5,R303=4),1.9,IF(OR(R303=6,R303=7),1.96,IF(OR(R303=8,R303=9),2.02,IF(OR(R303=10,R303=11,R303=12),2.08,IF(OR(R303=13,R303=14,R303=15),2.14,IF(OR(R303=16,R303=17,R303=18),2.21,2.28)))))))))), IF(W303="Կ-2", IF(R303=0,1.45,IF(R303=1,1.49,IF(R303=2,1.54,IF(R303=3,1.59,IF(OR(R303=5,R303=4),1.63,IF(OR(R303=6,R303=7),1.68,IF(OR(R303=8,R303=9),1.73,IF(OR(R303=10,R303=11,R303=12),1.79,IF(OR(R303=13,R303=14,R303=15),1.84,IF(OR(R303=16,R303=17,R303=18),1.9,1.95)))))))))),IF(W303="Կ-3", IF(R303=0,1.25,IF(R303=1,1.29,IF(R303=2,1.33,IF(R303=3,1.37,IF(OR(R303=5,R303=4),1.41,IF(OR(R303=6,R303=7),1.45,IF(OR(R303=8,R303=9),1.49,IF(OR(R303=10,R303=11,R303=12),1.54,IF(OR(R303=13,R303=14,R303=15),1.58,IF(OR(R303=16,R303=17,R303=18),1.63,1.68)))))))))), "Error"))))))))))))</f>
        <v>1.54</v>
      </c>
      <c r="T303" s="456">
        <v>83200</v>
      </c>
      <c r="U303" s="456"/>
      <c r="V303" s="456"/>
      <c r="W303" s="589" t="str">
        <f>+M303</f>
        <v>Կ-2</v>
      </c>
      <c r="X303" s="456">
        <f>T303*S303</f>
        <v>128128</v>
      </c>
      <c r="Y303" s="590">
        <f>+U303+V303+X303</f>
        <v>128128</v>
      </c>
      <c r="Z303" s="590">
        <f t="shared" si="287"/>
        <v>1665664</v>
      </c>
      <c r="AA303" s="592">
        <f>+Q303</f>
        <v>1</v>
      </c>
      <c r="AB303" s="592">
        <f>+R303+1</f>
        <v>3</v>
      </c>
      <c r="AC303" s="588">
        <f>IF(AA303&lt;1,0,IF(AG303="Բ-1",IF(AB303=0,6.94,IF(AB303=1,7.17,IF(AB303=2,7.41,IF(AB303=3,7.66,IF(OR(AB303=5,AB303=4),7.92,IF(OR(AB303=6,AB303=7),8.18,IF(OR(AB303=8,AB303=9),8.46,IF(OR(AB303=10,AB303=11,AB303=12),8.74,IF(OR(AB303=13,AB303=14,AB303=15),9.03,IF(OR(AB303=16,AB303=17,AB303=18),9.33,9.65)))))))))),IF(AG303="Բ-2", IF(AB303=0,5.71,IF(AB303=1,5.89,IF(AB303=2,6.09,IF(AB303=3,6.29,IF(OR(AB303=5,AB303=4),6.5,IF(OR(AB303=6,AB303=7),6.72,IF(OR(AB303=8,AB303=9),6.94,IF(OR(AB303=10,AB303=11,AB303=12),7.17,IF(OR(AB303=13,AB303=14,AB303=15),7.41,IF(OR(AB303=16,AB303=17,AB303=18),7.65,7.91)))))))))), IF(AG303="Գ-1", IF(AB303=0,4.7,IF(AB303=1,4.86,IF(AB303=2,5.01,IF(AB303=3,5.18,IF(OR(AB303=5,AB303=4),5.35,IF(OR(AB303=6,AB303=7),5.52,IF(OR(AB303=8,AB303=9),5.71,IF(OR(AB303=10,AB303=11,AB303=12),5.89,IF(OR(AB303=13,AB303=14,AB303=15),6.09,IF(OR(AB303=16,AB303=17,AB303=18),6.29,6.49)))))))))), IF(AG303="Գ-2", IF(AB303=0,3.88,IF(AB303=1,4.01,IF(AB303=2,4.14,IF(AB303=3,4.27,IF(OR(AB303=5,AB303=4),4.41,IF(OR(AB303=6,AB303=7),4.55,IF(OR(AB303=8,AB303=9),4.7,IF(OR(AB303=10,AB303=11,AB303=12),4.85,IF(OR(AB303=13,AB303=14,AB303=15),5.01,IF(OR(AB303=16,AB303=17,AB303=18),5.17,5.34)))))))))), IF(AG303="Գ-3", IF(AB303=0,3.21,IF(AB303=1,3.31,IF(AB303=2,3.42,IF(AB303=3,3.53,IF(OR(AB303=5,AB303=4),3.64,IF(OR(AB303=6,AB303=7),3.76,IF(OR(AB303=8,AB303=9),3.88,IF(OR(AB303=10,AB303=11,AB303=12),4.01,IF(OR(AB303=13,AB303=14,AB303=15),4.13,IF(OR(AB303=16,AB303=17,AB303=18),4.27,4.4)))))))))), IF(AG303="Ա-1", IF(AB303=0,2.66,IF(AB303=1,2.75,IF(AB303=2,2.83,IF(AB303=3,2.92,IF(OR(AB303=5,AB303=4),3.02,IF(OR(AB303=6,AB303=7),3.11,IF(OR(AB303=8,AB303=9),3.21,IF(OR(AB303=10,AB303=11,AB303=12),3.31,IF(OR(AB303=13,AB303=14,AB303=15),3.42,IF(OR(AB303=16,AB303=17,AB303=18),3.53,3.64)))))))))), IF(AG303="Ա-2", IF(AB303=0,2.28,IF(AB303=1,2.35,IF(AB303=2,2.43,IF(AB303=3,2.5,IF(OR(AB303=5,AB303=4),2.58,IF(OR(AB303=6,AB303=7),2.66,IF(OR(AB303=8,AB303=9),2.75,IF(OR(AB303=10,AB303=11,AB303=12),2.83,IF(OR(AB303=13,AB303=14,AB303=15),2.92,IF(OR(AB303=16,AB303=17,AB303=18),3.01,3.11)))))))))),IF(AG303="Ա-3", IF(AB303=0,1.96,IF(AB303=1,2.02,IF(AB303=2,2.08,IF(AB303=3,2.15,IF(OR(AB303=5,AB303=4),2.21,IF(OR(AB303=6,AB303=7),2.28,IF(OR(AB303=8,AB303=9),2.35,IF(OR(AB303=10,AB303=11,AB303=12),2.42,IF(OR(AB303=13,AB303=14,AB303=15),2.5,IF(OR(AB303=16,AB303=17,AB303=18),2.58,2.66)))))))))), IF(AG303="Կ-1", IF(AB303=0,1.68,IF(AB303=1,1.73,IF(AB303=2,1.79,IF(AB303=3,1.84,IF(OR(AB303=5,AB303=4),1.9,IF(OR(AB303=6,AB303=7),1.96,IF(OR(AB303=8,AB303=9),2.02,IF(OR(AB303=10,AB303=11,AB303=12),2.08,IF(OR(AB303=13,AB303=14,AB303=15),2.14,IF(OR(AB303=16,AB303=17,AB303=18),2.21,2.28)))))))))), IF(AG303="Կ-2", IF(AB303=0,1.45,IF(AB303=1,1.49,IF(AB303=2,1.54,IF(AB303=3,1.59,IF(OR(AB303=5,AB303=4),1.63,IF(OR(AB303=6,AB303=7),1.68,IF(OR(AB303=8,AB303=9),1.73,IF(OR(AB303=10,AB303=11,AB303=12),1.79,IF(OR(AB303=13,AB303=14,AB303=15),1.84,IF(OR(AB303=16,AB303=17,AB303=18),1.9,1.95)))))))))),IF(AG303="Կ-3", IF(AB303=0,1.25,IF(AB303=1,1.29,IF(AB303=2,1.33,IF(AB303=3,1.37,IF(OR(AB303=5,AB303=4),1.41,IF(OR(AB303=6,AB303=7),1.45,IF(OR(AB303=8,AB303=9),1.49,IF(OR(AB303=10,AB303=11,AB303=12),1.54,IF(OR(AB303=13,AB303=14,AB303=15),1.58,IF(OR(AB303=16,AB303=17,AB303=18),1.63,1.68)))))))))), "Error"))))))))))))</f>
        <v>1.59</v>
      </c>
      <c r="AD303" s="456">
        <v>83200</v>
      </c>
      <c r="AE303" s="456"/>
      <c r="AF303" s="456"/>
      <c r="AG303" s="589" t="str">
        <f>+W303</f>
        <v>Կ-2</v>
      </c>
      <c r="AH303" s="456">
        <f>AD303*AC303</f>
        <v>132288</v>
      </c>
      <c r="AI303" s="590">
        <f>AH303+AE303+AF303</f>
        <v>132288</v>
      </c>
      <c r="AJ303" s="590">
        <f t="shared" si="288"/>
        <v>1719744</v>
      </c>
      <c r="AK303" s="592">
        <f>+AA303</f>
        <v>1</v>
      </c>
      <c r="AL303" s="592">
        <f>+AB303+1</f>
        <v>4</v>
      </c>
      <c r="AM303" s="588">
        <f>IF(AK303&lt;1,0,IF(AQ303="Բ-1",IF(AL303=0,6.94,IF(AL303=1,7.17,IF(AL303=2,7.41,IF(AL303=3,7.66,IF(OR(AL303=5,AL303=4),7.92,IF(OR(AL303=6,AL303=7),8.18,IF(OR(AL303=8,AL303=9),8.46,IF(OR(AL303=10,AL303=11,AL303=12),8.74,IF(OR(AL303=13,AL303=14,AL303=15),9.03,IF(OR(AL303=16,AL303=17,AL303=18),9.33,9.65)))))))))),IF(AQ303="Բ-2", IF(AL303=0,5.71,IF(AL303=1,5.89,IF(AL303=2,6.09,IF(AL303=3,6.29,IF(OR(AL303=5,AL303=4),6.5,IF(OR(AL303=6,AL303=7),6.72,IF(OR(AL303=8,AL303=9),6.94,IF(OR(AL303=10,AL303=11,AL303=12),7.17,IF(OR(AL303=13,AL303=14,AL303=15),7.41,IF(OR(AL303=16,AL303=17,AL303=18),7.65,7.91)))))))))), IF(AQ303="Գ-1", IF(AL303=0,4.7,IF(AL303=1,4.86,IF(AL303=2,5.01,IF(AL303=3,5.18,IF(OR(AL303=5,AL303=4),5.35,IF(OR(AL303=6,AL303=7),5.52,IF(OR(AL303=8,AL303=9),5.71,IF(OR(AL303=10,AL303=11,AL303=12),5.89,IF(OR(AL303=13,AL303=14,AL303=15),6.09,IF(OR(AL303=16,AL303=17,AL303=18),6.29,6.49)))))))))), IF(AQ303="Գ-2", IF(AL303=0,3.88,IF(AL303=1,4.01,IF(AL303=2,4.14,IF(AL303=3,4.27,IF(OR(AL303=5,AL303=4),4.41,IF(OR(AL303=6,AL303=7),4.55,IF(OR(AL303=8,AL303=9),4.7,IF(OR(AL303=10,AL303=11,AL303=12),4.85,IF(OR(AL303=13,AL303=14,AL303=15),5.01,IF(OR(AL303=16,AL303=17,AL303=18),5.17,5.34)))))))))), IF(AQ303="Գ-3", IF(AL303=0,3.21,IF(AL303=1,3.31,IF(AL303=2,3.42,IF(AL303=3,3.53,IF(OR(AL303=5,AL303=4),3.64,IF(OR(AL303=6,AL303=7),3.76,IF(OR(AL303=8,AL303=9),3.88,IF(OR(AL303=10,AL303=11,AL303=12),4.01,IF(OR(AL303=13,AL303=14,AL303=15),4.13,IF(OR(AL303=16,AL303=17,AL303=18),4.27,4.4)))))))))), IF(AQ303="Ա-1", IF(AL303=0,2.66,IF(AL303=1,2.75,IF(AL303=2,2.83,IF(AL303=3,2.92,IF(OR(AL303=5,AL303=4),3.02,IF(OR(AL303=6,AL303=7),3.11,IF(OR(AL303=8,AL303=9),3.21,IF(OR(AL303=10,AL303=11,AL303=12),3.31,IF(OR(AL303=13,AL303=14,AL303=15),3.42,IF(OR(AL303=16,AL303=17,AL303=18),3.53,3.64)))))))))), IF(AQ303="Ա-2", IF(AL303=0,2.28,IF(AL303=1,2.35,IF(AL303=2,2.43,IF(AL303=3,2.5,IF(OR(AL303=5,AL303=4),2.58,IF(OR(AL303=6,AL303=7),2.66,IF(OR(AL303=8,AL303=9),2.75,IF(OR(AL303=10,AL303=11,AL303=12),2.83,IF(OR(AL303=13,AL303=14,AL303=15),2.92,IF(OR(AL303=16,AL303=17,AL303=18),3.01,3.11)))))))))),IF(AQ303="Ա-3", IF(AL303=0,1.96,IF(AL303=1,2.02,IF(AL303=2,2.08,IF(AL303=3,2.15,IF(OR(AL303=5,AL303=4),2.21,IF(OR(AL303=6,AL303=7),2.28,IF(OR(AL303=8,AL303=9),2.35,IF(OR(AL303=10,AL303=11,AL303=12),2.42,IF(OR(AL303=13,AL303=14,AL303=15),2.5,IF(OR(AL303=16,AL303=17,AL303=18),2.58,2.66)))))))))), IF(AQ303="Կ-1", IF(AL303=0,1.68,IF(AL303=1,1.73,IF(AL303=2,1.79,IF(AL303=3,1.84,IF(OR(AL303=5,AL303=4),1.9,IF(OR(AL303=6,AL303=7),1.96,IF(OR(AL303=8,AL303=9),2.02,IF(OR(AL303=10,AL303=11,AL303=12),2.08,IF(OR(AL303=13,AL303=14,AL303=15),2.14,IF(OR(AL303=16,AL303=17,AL303=18),2.21,2.28)))))))))), IF(AQ303="Կ-2", IF(AL303=0,1.45,IF(AL303=1,1.49,IF(AL303=2,1.54,IF(AL303=3,1.59,IF(OR(AL303=5,AL303=4),1.63,IF(OR(AL303=6,AL303=7),1.68,IF(OR(AL303=8,AL303=9),1.73,IF(OR(AL303=10,AL303=11,AL303=12),1.79,IF(OR(AL303=13,AL303=14,AL303=15),1.84,IF(OR(AL303=16,AL303=17,AL303=18),1.9,1.95)))))))))),IF(AQ303="Կ-3", IF(AL303=0,1.25,IF(AL303=1,1.29,IF(AL303=2,1.33,IF(AL303=3,1.37,IF(OR(AL303=5,AL303=4),1.41,IF(OR(AL303=6,AL303=7),1.45,IF(OR(AL303=8,AL303=9),1.49,IF(OR(AL303=10,AL303=11,AL303=12),1.54,IF(OR(AL303=13,AL303=14,AL303=15),1.58,IF(OR(AL303=16,AL303=17,AL303=18),1.63,1.68)))))))))), "Error"))))))))))))</f>
        <v>1.63</v>
      </c>
      <c r="AN303" s="456">
        <v>83200</v>
      </c>
      <c r="AO303" s="456"/>
      <c r="AP303" s="456"/>
      <c r="AQ303" s="589" t="str">
        <f>+AG303</f>
        <v>Կ-2</v>
      </c>
      <c r="AR303" s="456">
        <f>AN303*AM303</f>
        <v>135616</v>
      </c>
      <c r="AS303" s="590">
        <f>AR303+AO303+AP303</f>
        <v>135616</v>
      </c>
      <c r="AT303" s="590">
        <f t="shared" si="289"/>
        <v>1763008</v>
      </c>
    </row>
    <row r="304" spans="2:46" s="587" customFormat="1" ht="27">
      <c r="B304" s="816">
        <v>40</v>
      </c>
      <c r="C304" s="795" t="s">
        <v>1115</v>
      </c>
      <c r="D304" s="828" t="s">
        <v>1960</v>
      </c>
      <c r="E304" s="818">
        <v>1962</v>
      </c>
      <c r="F304" s="829" t="s">
        <v>453</v>
      </c>
      <c r="G304" s="820">
        <v>1</v>
      </c>
      <c r="H304" s="820">
        <v>22</v>
      </c>
      <c r="I304" s="821">
        <f t="shared" si="282"/>
        <v>2.2799999999999998</v>
      </c>
      <c r="J304" s="799">
        <v>83200</v>
      </c>
      <c r="K304" s="799"/>
      <c r="L304" s="799"/>
      <c r="M304" s="822" t="s">
        <v>86</v>
      </c>
      <c r="N304" s="799">
        <f t="shared" si="283"/>
        <v>189695.99999999997</v>
      </c>
      <c r="O304" s="823">
        <f t="shared" si="284"/>
        <v>189695.99999999997</v>
      </c>
      <c r="P304" s="823">
        <f t="shared" si="285"/>
        <v>2466047.9999999995</v>
      </c>
      <c r="Q304" s="592">
        <f t="shared" si="286"/>
        <v>1</v>
      </c>
      <c r="R304" s="592">
        <f t="shared" si="290"/>
        <v>23</v>
      </c>
      <c r="S304" s="588">
        <f t="shared" si="291"/>
        <v>2.2799999999999998</v>
      </c>
      <c r="T304" s="456">
        <v>83200</v>
      </c>
      <c r="U304" s="456"/>
      <c r="V304" s="456"/>
      <c r="W304" s="589" t="str">
        <f t="shared" si="292"/>
        <v>Կ-1</v>
      </c>
      <c r="X304" s="456">
        <f t="shared" si="212"/>
        <v>189695.99999999997</v>
      </c>
      <c r="Y304" s="590">
        <f t="shared" si="213"/>
        <v>189695.99999999997</v>
      </c>
      <c r="Z304" s="590">
        <f t="shared" si="287"/>
        <v>2466047.9999999995</v>
      </c>
      <c r="AA304" s="592">
        <f t="shared" si="293"/>
        <v>1</v>
      </c>
      <c r="AB304" s="592">
        <f t="shared" si="294"/>
        <v>24</v>
      </c>
      <c r="AC304" s="588">
        <f t="shared" si="295"/>
        <v>2.2799999999999998</v>
      </c>
      <c r="AD304" s="456">
        <v>83200</v>
      </c>
      <c r="AE304" s="456"/>
      <c r="AF304" s="456"/>
      <c r="AG304" s="589" t="str">
        <f t="shared" si="296"/>
        <v>Կ-1</v>
      </c>
      <c r="AH304" s="456">
        <f t="shared" si="218"/>
        <v>189695.99999999997</v>
      </c>
      <c r="AI304" s="590">
        <f t="shared" si="219"/>
        <v>189695.99999999997</v>
      </c>
      <c r="AJ304" s="590">
        <f t="shared" si="288"/>
        <v>2466047.9999999995</v>
      </c>
      <c r="AK304" s="592">
        <f t="shared" si="297"/>
        <v>1</v>
      </c>
      <c r="AL304" s="592">
        <f t="shared" si="298"/>
        <v>25</v>
      </c>
      <c r="AM304" s="588">
        <f t="shared" si="299"/>
        <v>2.2799999999999998</v>
      </c>
      <c r="AN304" s="456">
        <v>83200</v>
      </c>
      <c r="AO304" s="456"/>
      <c r="AP304" s="456"/>
      <c r="AQ304" s="589" t="str">
        <f t="shared" si="300"/>
        <v>Կ-1</v>
      </c>
      <c r="AR304" s="456">
        <f t="shared" si="224"/>
        <v>189695.99999999997</v>
      </c>
      <c r="AS304" s="590">
        <f t="shared" si="225"/>
        <v>189695.99999999997</v>
      </c>
      <c r="AT304" s="590">
        <f t="shared" si="289"/>
        <v>2466047.9999999995</v>
      </c>
    </row>
    <row r="305" spans="2:46" s="587" customFormat="1" ht="27">
      <c r="B305" s="816">
        <v>41</v>
      </c>
      <c r="C305" s="795" t="s">
        <v>1116</v>
      </c>
      <c r="D305" s="828" t="s">
        <v>1960</v>
      </c>
      <c r="E305" s="818">
        <v>1971</v>
      </c>
      <c r="F305" s="829" t="s">
        <v>453</v>
      </c>
      <c r="G305" s="820">
        <v>1</v>
      </c>
      <c r="H305" s="820">
        <v>26</v>
      </c>
      <c r="I305" s="821">
        <f t="shared" si="282"/>
        <v>2.2799999999999998</v>
      </c>
      <c r="J305" s="799">
        <v>83200</v>
      </c>
      <c r="K305" s="799"/>
      <c r="L305" s="799"/>
      <c r="M305" s="822" t="s">
        <v>86</v>
      </c>
      <c r="N305" s="799">
        <f t="shared" si="283"/>
        <v>189695.99999999997</v>
      </c>
      <c r="O305" s="823">
        <f t="shared" si="284"/>
        <v>189695.99999999997</v>
      </c>
      <c r="P305" s="823">
        <f t="shared" si="285"/>
        <v>2466047.9999999995</v>
      </c>
      <c r="Q305" s="592">
        <f t="shared" si="286"/>
        <v>1</v>
      </c>
      <c r="R305" s="592">
        <f t="shared" si="290"/>
        <v>27</v>
      </c>
      <c r="S305" s="588">
        <f t="shared" si="291"/>
        <v>2.2799999999999998</v>
      </c>
      <c r="T305" s="456">
        <v>83200</v>
      </c>
      <c r="U305" s="456"/>
      <c r="V305" s="456"/>
      <c r="W305" s="589" t="str">
        <f t="shared" si="292"/>
        <v>Կ-1</v>
      </c>
      <c r="X305" s="456">
        <f t="shared" si="212"/>
        <v>189695.99999999997</v>
      </c>
      <c r="Y305" s="590">
        <f t="shared" si="213"/>
        <v>189695.99999999997</v>
      </c>
      <c r="Z305" s="590">
        <f t="shared" si="287"/>
        <v>2466047.9999999995</v>
      </c>
      <c r="AA305" s="592">
        <f t="shared" si="293"/>
        <v>1</v>
      </c>
      <c r="AB305" s="592">
        <f t="shared" si="294"/>
        <v>28</v>
      </c>
      <c r="AC305" s="588">
        <f t="shared" si="295"/>
        <v>2.2799999999999998</v>
      </c>
      <c r="AD305" s="456">
        <v>83200</v>
      </c>
      <c r="AE305" s="456"/>
      <c r="AF305" s="456"/>
      <c r="AG305" s="589" t="str">
        <f t="shared" si="296"/>
        <v>Կ-1</v>
      </c>
      <c r="AH305" s="456">
        <f t="shared" si="218"/>
        <v>189695.99999999997</v>
      </c>
      <c r="AI305" s="590">
        <f t="shared" si="219"/>
        <v>189695.99999999997</v>
      </c>
      <c r="AJ305" s="590">
        <f t="shared" si="288"/>
        <v>2466047.9999999995</v>
      </c>
      <c r="AK305" s="592">
        <f t="shared" si="297"/>
        <v>1</v>
      </c>
      <c r="AL305" s="592">
        <f t="shared" si="298"/>
        <v>29</v>
      </c>
      <c r="AM305" s="588">
        <f t="shared" si="299"/>
        <v>2.2799999999999998</v>
      </c>
      <c r="AN305" s="456">
        <v>83200</v>
      </c>
      <c r="AO305" s="456"/>
      <c r="AP305" s="456"/>
      <c r="AQ305" s="589" t="str">
        <f t="shared" si="300"/>
        <v>Կ-1</v>
      </c>
      <c r="AR305" s="456">
        <f t="shared" si="224"/>
        <v>189695.99999999997</v>
      </c>
      <c r="AS305" s="590">
        <f t="shared" si="225"/>
        <v>189695.99999999997</v>
      </c>
      <c r="AT305" s="590">
        <f t="shared" si="289"/>
        <v>2466047.9999999995</v>
      </c>
    </row>
    <row r="306" spans="2:46" s="587" customFormat="1" ht="27">
      <c r="B306" s="816">
        <v>42</v>
      </c>
      <c r="C306" s="795" t="s">
        <v>854</v>
      </c>
      <c r="D306" s="828" t="s">
        <v>1960</v>
      </c>
      <c r="E306" s="818">
        <v>1979</v>
      </c>
      <c r="F306" s="829" t="s">
        <v>453</v>
      </c>
      <c r="G306" s="820">
        <v>1</v>
      </c>
      <c r="H306" s="820">
        <v>10</v>
      </c>
      <c r="I306" s="821">
        <f t="shared" si="282"/>
        <v>2.08</v>
      </c>
      <c r="J306" s="799">
        <v>83200</v>
      </c>
      <c r="K306" s="799"/>
      <c r="L306" s="799"/>
      <c r="M306" s="822" t="s">
        <v>86</v>
      </c>
      <c r="N306" s="799">
        <f t="shared" si="283"/>
        <v>173056</v>
      </c>
      <c r="O306" s="823">
        <f t="shared" si="284"/>
        <v>173056</v>
      </c>
      <c r="P306" s="823">
        <f t="shared" si="285"/>
        <v>2249728</v>
      </c>
      <c r="Q306" s="592">
        <f t="shared" si="286"/>
        <v>1</v>
      </c>
      <c r="R306" s="592">
        <f t="shared" si="290"/>
        <v>11</v>
      </c>
      <c r="S306" s="588">
        <f t="shared" si="291"/>
        <v>2.08</v>
      </c>
      <c r="T306" s="456">
        <v>83200</v>
      </c>
      <c r="U306" s="456"/>
      <c r="V306" s="456"/>
      <c r="W306" s="589" t="str">
        <f t="shared" si="292"/>
        <v>Կ-1</v>
      </c>
      <c r="X306" s="456">
        <f t="shared" si="212"/>
        <v>173056</v>
      </c>
      <c r="Y306" s="590">
        <f t="shared" si="213"/>
        <v>173056</v>
      </c>
      <c r="Z306" s="590">
        <f t="shared" si="287"/>
        <v>2249728</v>
      </c>
      <c r="AA306" s="592">
        <f t="shared" si="293"/>
        <v>1</v>
      </c>
      <c r="AB306" s="592">
        <f t="shared" si="294"/>
        <v>12</v>
      </c>
      <c r="AC306" s="588">
        <f t="shared" si="295"/>
        <v>2.08</v>
      </c>
      <c r="AD306" s="456">
        <v>83200</v>
      </c>
      <c r="AE306" s="456"/>
      <c r="AF306" s="456"/>
      <c r="AG306" s="589" t="str">
        <f t="shared" si="296"/>
        <v>Կ-1</v>
      </c>
      <c r="AH306" s="456">
        <f t="shared" si="218"/>
        <v>173056</v>
      </c>
      <c r="AI306" s="590">
        <f t="shared" si="219"/>
        <v>173056</v>
      </c>
      <c r="AJ306" s="590">
        <f t="shared" si="288"/>
        <v>2249728</v>
      </c>
      <c r="AK306" s="592">
        <f t="shared" si="297"/>
        <v>1</v>
      </c>
      <c r="AL306" s="592">
        <f t="shared" si="298"/>
        <v>13</v>
      </c>
      <c r="AM306" s="588">
        <f t="shared" si="299"/>
        <v>2.14</v>
      </c>
      <c r="AN306" s="456">
        <v>83200</v>
      </c>
      <c r="AO306" s="456"/>
      <c r="AP306" s="456"/>
      <c r="AQ306" s="589" t="str">
        <f t="shared" si="300"/>
        <v>Կ-1</v>
      </c>
      <c r="AR306" s="456">
        <f t="shared" si="224"/>
        <v>178048</v>
      </c>
      <c r="AS306" s="590">
        <f t="shared" si="225"/>
        <v>178048</v>
      </c>
      <c r="AT306" s="590">
        <f t="shared" si="289"/>
        <v>2314624</v>
      </c>
    </row>
    <row r="307" spans="2:46" s="587" customFormat="1" ht="27">
      <c r="B307" s="816">
        <v>43</v>
      </c>
      <c r="C307" s="795" t="s">
        <v>1286</v>
      </c>
      <c r="D307" s="828" t="s">
        <v>1960</v>
      </c>
      <c r="E307" s="818">
        <v>1987</v>
      </c>
      <c r="F307" s="829" t="s">
        <v>453</v>
      </c>
      <c r="G307" s="820">
        <v>1</v>
      </c>
      <c r="H307" s="820">
        <v>17</v>
      </c>
      <c r="I307" s="821">
        <f t="shared" si="282"/>
        <v>2.21</v>
      </c>
      <c r="J307" s="799">
        <v>83200</v>
      </c>
      <c r="K307" s="799"/>
      <c r="L307" s="799"/>
      <c r="M307" s="822" t="s">
        <v>86</v>
      </c>
      <c r="N307" s="799">
        <f t="shared" si="283"/>
        <v>183872</v>
      </c>
      <c r="O307" s="823">
        <f t="shared" si="284"/>
        <v>183872</v>
      </c>
      <c r="P307" s="823">
        <f t="shared" si="285"/>
        <v>2390336</v>
      </c>
      <c r="Q307" s="592">
        <f t="shared" si="286"/>
        <v>1</v>
      </c>
      <c r="R307" s="592">
        <f t="shared" si="290"/>
        <v>18</v>
      </c>
      <c r="S307" s="588">
        <f t="shared" si="291"/>
        <v>2.21</v>
      </c>
      <c r="T307" s="456">
        <v>83200</v>
      </c>
      <c r="U307" s="456"/>
      <c r="V307" s="456"/>
      <c r="W307" s="589" t="str">
        <f t="shared" si="292"/>
        <v>Կ-1</v>
      </c>
      <c r="X307" s="456">
        <f t="shared" si="212"/>
        <v>183872</v>
      </c>
      <c r="Y307" s="590">
        <f t="shared" si="213"/>
        <v>183872</v>
      </c>
      <c r="Z307" s="590">
        <f t="shared" si="287"/>
        <v>2390336</v>
      </c>
      <c r="AA307" s="592">
        <f t="shared" si="293"/>
        <v>1</v>
      </c>
      <c r="AB307" s="592">
        <f t="shared" si="294"/>
        <v>19</v>
      </c>
      <c r="AC307" s="588">
        <f t="shared" si="295"/>
        <v>2.2799999999999998</v>
      </c>
      <c r="AD307" s="456">
        <v>83200</v>
      </c>
      <c r="AE307" s="456"/>
      <c r="AF307" s="456"/>
      <c r="AG307" s="589" t="str">
        <f t="shared" si="296"/>
        <v>Կ-1</v>
      </c>
      <c r="AH307" s="456">
        <f t="shared" si="218"/>
        <v>189695.99999999997</v>
      </c>
      <c r="AI307" s="590">
        <f t="shared" si="219"/>
        <v>189695.99999999997</v>
      </c>
      <c r="AJ307" s="590">
        <f t="shared" si="288"/>
        <v>2466047.9999999995</v>
      </c>
      <c r="AK307" s="592">
        <f t="shared" si="297"/>
        <v>1</v>
      </c>
      <c r="AL307" s="592">
        <f t="shared" si="298"/>
        <v>20</v>
      </c>
      <c r="AM307" s="588">
        <f t="shared" si="299"/>
        <v>2.2799999999999998</v>
      </c>
      <c r="AN307" s="456">
        <v>83200</v>
      </c>
      <c r="AO307" s="456"/>
      <c r="AP307" s="456"/>
      <c r="AQ307" s="589" t="str">
        <f t="shared" si="300"/>
        <v>Կ-1</v>
      </c>
      <c r="AR307" s="456">
        <f t="shared" si="224"/>
        <v>189695.99999999997</v>
      </c>
      <c r="AS307" s="590">
        <f t="shared" si="225"/>
        <v>189695.99999999997</v>
      </c>
      <c r="AT307" s="590">
        <f t="shared" si="289"/>
        <v>2466047.9999999995</v>
      </c>
    </row>
    <row r="308" spans="2:46" s="587" customFormat="1" ht="27">
      <c r="B308" s="816">
        <v>44</v>
      </c>
      <c r="C308" s="795" t="s">
        <v>2130</v>
      </c>
      <c r="D308" s="828" t="s">
        <v>1960</v>
      </c>
      <c r="E308" s="818">
        <v>1999</v>
      </c>
      <c r="F308" s="829" t="s">
        <v>453</v>
      </c>
      <c r="G308" s="820">
        <v>1</v>
      </c>
      <c r="H308" s="820">
        <v>3</v>
      </c>
      <c r="I308" s="821">
        <f t="shared" si="282"/>
        <v>1.84</v>
      </c>
      <c r="J308" s="799">
        <v>83200</v>
      </c>
      <c r="K308" s="799"/>
      <c r="L308" s="799"/>
      <c r="M308" s="822" t="s">
        <v>86</v>
      </c>
      <c r="N308" s="799">
        <f t="shared" si="283"/>
        <v>153088</v>
      </c>
      <c r="O308" s="823">
        <f>I308*J308+K308+L308</f>
        <v>153088</v>
      </c>
      <c r="P308" s="823">
        <f t="shared" si="285"/>
        <v>1990144</v>
      </c>
      <c r="Q308" s="592">
        <f>+G308</f>
        <v>1</v>
      </c>
      <c r="R308" s="592">
        <f>+H308+1</f>
        <v>4</v>
      </c>
      <c r="S308" s="588">
        <f>IF(Q308&lt;1,0,IF(W308="Բ-1",IF(R308=0,6.94,IF(R308=1,7.17,IF(R308=2,7.41,IF(R308=3,7.66,IF(OR(R308=5,R308=4),7.92,IF(OR(R308=6,R308=7),8.18,IF(OR(R308=8,R308=9),8.46,IF(OR(R308=10,R308=11,R308=12),8.74,IF(OR(R308=13,R308=14,R308=15),9.03,IF(OR(R308=16,R308=17,R308=18),9.33,9.65)))))))))),IF(W308="Բ-2", IF(R308=0,5.71,IF(R308=1,5.89,IF(R308=2,6.09,IF(R308=3,6.29,IF(OR(R308=5,R308=4),6.5,IF(OR(R308=6,R308=7),6.72,IF(OR(R308=8,R308=9),6.94,IF(OR(R308=10,R308=11,R308=12),7.17,IF(OR(R308=13,R308=14,R308=15),7.41,IF(OR(R308=16,R308=17,R308=18),7.65,7.91)))))))))), IF(W308="Գ-1", IF(R308=0,4.7,IF(R308=1,4.86,IF(R308=2,5.01,IF(R308=3,5.18,IF(OR(R308=5,R308=4),5.35,IF(OR(R308=6,R308=7),5.52,IF(OR(R308=8,R308=9),5.71,IF(OR(R308=10,R308=11,R308=12),5.89,IF(OR(R308=13,R308=14,R308=15),6.09,IF(OR(R308=16,R308=17,R308=18),6.29,6.49)))))))))), IF(W308="Գ-2", IF(R308=0,3.88,IF(R308=1,4.01,IF(R308=2,4.14,IF(R308=3,4.27,IF(OR(R308=5,R308=4),4.41,IF(OR(R308=6,R308=7),4.55,IF(OR(R308=8,R308=9),4.7,IF(OR(R308=10,R308=11,R308=12),4.85,IF(OR(R308=13,R308=14,R308=15),5.01,IF(OR(R308=16,R308=17,R308=18),5.17,5.34)))))))))), IF(W308="Գ-3", IF(R308=0,3.21,IF(R308=1,3.31,IF(R308=2,3.42,IF(R308=3,3.53,IF(OR(R308=5,R308=4),3.64,IF(OR(R308=6,R308=7),3.76,IF(OR(R308=8,R308=9),3.88,IF(OR(R308=10,R308=11,R308=12),4.01,IF(OR(R308=13,R308=14,R308=15),4.13,IF(OR(R308=16,R308=17,R308=18),4.27,4.4)))))))))), IF(W308="Ա-1", IF(R308=0,2.66,IF(R308=1,2.75,IF(R308=2,2.83,IF(R308=3,2.92,IF(OR(R308=5,R308=4),3.02,IF(OR(R308=6,R308=7),3.11,IF(OR(R308=8,R308=9),3.21,IF(OR(R308=10,R308=11,R308=12),3.31,IF(OR(R308=13,R308=14,R308=15),3.42,IF(OR(R308=16,R308=17,R308=18),3.53,3.64)))))))))), IF(W308="Ա-2", IF(R308=0,2.28,IF(R308=1,2.35,IF(R308=2,2.43,IF(R308=3,2.5,IF(OR(R308=5,R308=4),2.58,IF(OR(R308=6,R308=7),2.66,IF(OR(R308=8,R308=9),2.75,IF(OR(R308=10,R308=11,R308=12),2.83,IF(OR(R308=13,R308=14,R308=15),2.92,IF(OR(R308=16,R308=17,R308=18),3.01,3.11)))))))))),IF(W308="Ա-3", IF(R308=0,1.96,IF(R308=1,2.02,IF(R308=2,2.08,IF(R308=3,2.15,IF(OR(R308=5,R308=4),2.21,IF(OR(R308=6,R308=7),2.28,IF(OR(R308=8,R308=9),2.35,IF(OR(R308=10,R308=11,R308=12),2.42,IF(OR(R308=13,R308=14,R308=15),2.5,IF(OR(R308=16,R308=17,R308=18),2.58,2.66)))))))))), IF(W308="Կ-1", IF(R308=0,1.68,IF(R308=1,1.73,IF(R308=2,1.79,IF(R308=3,1.84,IF(OR(R308=5,R308=4),1.9,IF(OR(R308=6,R308=7),1.96,IF(OR(R308=8,R308=9),2.02,IF(OR(R308=10,R308=11,R308=12),2.08,IF(OR(R308=13,R308=14,R308=15),2.14,IF(OR(R308=16,R308=17,R308=18),2.21,2.28)))))))))), IF(W308="Կ-2", IF(R308=0,1.45,IF(R308=1,1.49,IF(R308=2,1.54,IF(R308=3,1.59,IF(OR(R308=5,R308=4),1.63,IF(OR(R308=6,R308=7),1.68,IF(OR(R308=8,R308=9),1.73,IF(OR(R308=10,R308=11,R308=12),1.79,IF(OR(R308=13,R308=14,R308=15),1.84,IF(OR(R308=16,R308=17,R308=18),1.9,1.95)))))))))),IF(W308="Կ-3", IF(R308=0,1.25,IF(R308=1,1.29,IF(R308=2,1.33,IF(R308=3,1.37,IF(OR(R308=5,R308=4),1.41,IF(OR(R308=6,R308=7),1.45,IF(OR(R308=8,R308=9),1.49,IF(OR(R308=10,R308=11,R308=12),1.54,IF(OR(R308=13,R308=14,R308=15),1.58,IF(OR(R308=16,R308=17,R308=18),1.63,1.68)))))))))), "Error"))))))))))))</f>
        <v>1.9</v>
      </c>
      <c r="T308" s="456">
        <v>83200</v>
      </c>
      <c r="U308" s="456"/>
      <c r="V308" s="456"/>
      <c r="W308" s="589" t="str">
        <f>+M308</f>
        <v>Կ-1</v>
      </c>
      <c r="X308" s="456">
        <f>T308*S308</f>
        <v>158080</v>
      </c>
      <c r="Y308" s="590">
        <f>+U308+V308+X308</f>
        <v>158080</v>
      </c>
      <c r="Z308" s="590">
        <f t="shared" si="287"/>
        <v>2055040</v>
      </c>
      <c r="AA308" s="592">
        <f>+Q308</f>
        <v>1</v>
      </c>
      <c r="AB308" s="592">
        <f>+R308+1</f>
        <v>5</v>
      </c>
      <c r="AC308" s="588">
        <f>IF(AA308&lt;1,0,IF(AG308="Բ-1",IF(AB308=0,6.94,IF(AB308=1,7.17,IF(AB308=2,7.41,IF(AB308=3,7.66,IF(OR(AB308=5,AB308=4),7.92,IF(OR(AB308=6,AB308=7),8.18,IF(OR(AB308=8,AB308=9),8.46,IF(OR(AB308=10,AB308=11,AB308=12),8.74,IF(OR(AB308=13,AB308=14,AB308=15),9.03,IF(OR(AB308=16,AB308=17,AB308=18),9.33,9.65)))))))))),IF(AG308="Բ-2", IF(AB308=0,5.71,IF(AB308=1,5.89,IF(AB308=2,6.09,IF(AB308=3,6.29,IF(OR(AB308=5,AB308=4),6.5,IF(OR(AB308=6,AB308=7),6.72,IF(OR(AB308=8,AB308=9),6.94,IF(OR(AB308=10,AB308=11,AB308=12),7.17,IF(OR(AB308=13,AB308=14,AB308=15),7.41,IF(OR(AB308=16,AB308=17,AB308=18),7.65,7.91)))))))))), IF(AG308="Գ-1", IF(AB308=0,4.7,IF(AB308=1,4.86,IF(AB308=2,5.01,IF(AB308=3,5.18,IF(OR(AB308=5,AB308=4),5.35,IF(OR(AB308=6,AB308=7),5.52,IF(OR(AB308=8,AB308=9),5.71,IF(OR(AB308=10,AB308=11,AB308=12),5.89,IF(OR(AB308=13,AB308=14,AB308=15),6.09,IF(OR(AB308=16,AB308=17,AB308=18),6.29,6.49)))))))))), IF(AG308="Գ-2", IF(AB308=0,3.88,IF(AB308=1,4.01,IF(AB308=2,4.14,IF(AB308=3,4.27,IF(OR(AB308=5,AB308=4),4.41,IF(OR(AB308=6,AB308=7),4.55,IF(OR(AB308=8,AB308=9),4.7,IF(OR(AB308=10,AB308=11,AB308=12),4.85,IF(OR(AB308=13,AB308=14,AB308=15),5.01,IF(OR(AB308=16,AB308=17,AB308=18),5.17,5.34)))))))))), IF(AG308="Գ-3", IF(AB308=0,3.21,IF(AB308=1,3.31,IF(AB308=2,3.42,IF(AB308=3,3.53,IF(OR(AB308=5,AB308=4),3.64,IF(OR(AB308=6,AB308=7),3.76,IF(OR(AB308=8,AB308=9),3.88,IF(OR(AB308=10,AB308=11,AB308=12),4.01,IF(OR(AB308=13,AB308=14,AB308=15),4.13,IF(OR(AB308=16,AB308=17,AB308=18),4.27,4.4)))))))))), IF(AG308="Ա-1", IF(AB308=0,2.66,IF(AB308=1,2.75,IF(AB308=2,2.83,IF(AB308=3,2.92,IF(OR(AB308=5,AB308=4),3.02,IF(OR(AB308=6,AB308=7),3.11,IF(OR(AB308=8,AB308=9),3.21,IF(OR(AB308=10,AB308=11,AB308=12),3.31,IF(OR(AB308=13,AB308=14,AB308=15),3.42,IF(OR(AB308=16,AB308=17,AB308=18),3.53,3.64)))))))))), IF(AG308="Ա-2", IF(AB308=0,2.28,IF(AB308=1,2.35,IF(AB308=2,2.43,IF(AB308=3,2.5,IF(OR(AB308=5,AB308=4),2.58,IF(OR(AB308=6,AB308=7),2.66,IF(OR(AB308=8,AB308=9),2.75,IF(OR(AB308=10,AB308=11,AB308=12),2.83,IF(OR(AB308=13,AB308=14,AB308=15),2.92,IF(OR(AB308=16,AB308=17,AB308=18),3.01,3.11)))))))))),IF(AG308="Ա-3", IF(AB308=0,1.96,IF(AB308=1,2.02,IF(AB308=2,2.08,IF(AB308=3,2.15,IF(OR(AB308=5,AB308=4),2.21,IF(OR(AB308=6,AB308=7),2.28,IF(OR(AB308=8,AB308=9),2.35,IF(OR(AB308=10,AB308=11,AB308=12),2.42,IF(OR(AB308=13,AB308=14,AB308=15),2.5,IF(OR(AB308=16,AB308=17,AB308=18),2.58,2.66)))))))))), IF(AG308="Կ-1", IF(AB308=0,1.68,IF(AB308=1,1.73,IF(AB308=2,1.79,IF(AB308=3,1.84,IF(OR(AB308=5,AB308=4),1.9,IF(OR(AB308=6,AB308=7),1.96,IF(OR(AB308=8,AB308=9),2.02,IF(OR(AB308=10,AB308=11,AB308=12),2.08,IF(OR(AB308=13,AB308=14,AB308=15),2.14,IF(OR(AB308=16,AB308=17,AB308=18),2.21,2.28)))))))))), IF(AG308="Կ-2", IF(AB308=0,1.45,IF(AB308=1,1.49,IF(AB308=2,1.54,IF(AB308=3,1.59,IF(OR(AB308=5,AB308=4),1.63,IF(OR(AB308=6,AB308=7),1.68,IF(OR(AB308=8,AB308=9),1.73,IF(OR(AB308=10,AB308=11,AB308=12),1.79,IF(OR(AB308=13,AB308=14,AB308=15),1.84,IF(OR(AB308=16,AB308=17,AB308=18),1.9,1.95)))))))))),IF(AG308="Կ-3", IF(AB308=0,1.25,IF(AB308=1,1.29,IF(AB308=2,1.33,IF(AB308=3,1.37,IF(OR(AB308=5,AB308=4),1.41,IF(OR(AB308=6,AB308=7),1.45,IF(OR(AB308=8,AB308=9),1.49,IF(OR(AB308=10,AB308=11,AB308=12),1.54,IF(OR(AB308=13,AB308=14,AB308=15),1.58,IF(OR(AB308=16,AB308=17,AB308=18),1.63,1.68)))))))))), "Error"))))))))))))</f>
        <v>1.9</v>
      </c>
      <c r="AD308" s="456">
        <v>83200</v>
      </c>
      <c r="AE308" s="456"/>
      <c r="AF308" s="456"/>
      <c r="AG308" s="589" t="str">
        <f>+W308</f>
        <v>Կ-1</v>
      </c>
      <c r="AH308" s="456">
        <f>AD308*AC308</f>
        <v>158080</v>
      </c>
      <c r="AI308" s="590">
        <f>AH308+AE308+AF308</f>
        <v>158080</v>
      </c>
      <c r="AJ308" s="590">
        <f t="shared" si="288"/>
        <v>2055040</v>
      </c>
      <c r="AK308" s="592">
        <f>+AA308</f>
        <v>1</v>
      </c>
      <c r="AL308" s="592">
        <f>+AB308+1</f>
        <v>6</v>
      </c>
      <c r="AM308" s="588">
        <f>IF(AK308&lt;1,0,IF(AQ308="Բ-1",IF(AL308=0,6.94,IF(AL308=1,7.17,IF(AL308=2,7.41,IF(AL308=3,7.66,IF(OR(AL308=5,AL308=4),7.92,IF(OR(AL308=6,AL308=7),8.18,IF(OR(AL308=8,AL308=9),8.46,IF(OR(AL308=10,AL308=11,AL308=12),8.74,IF(OR(AL308=13,AL308=14,AL308=15),9.03,IF(OR(AL308=16,AL308=17,AL308=18),9.33,9.65)))))))))),IF(AQ308="Բ-2", IF(AL308=0,5.71,IF(AL308=1,5.89,IF(AL308=2,6.09,IF(AL308=3,6.29,IF(OR(AL308=5,AL308=4),6.5,IF(OR(AL308=6,AL308=7),6.72,IF(OR(AL308=8,AL308=9),6.94,IF(OR(AL308=10,AL308=11,AL308=12),7.17,IF(OR(AL308=13,AL308=14,AL308=15),7.41,IF(OR(AL308=16,AL308=17,AL308=18),7.65,7.91)))))))))), IF(AQ308="Գ-1", IF(AL308=0,4.7,IF(AL308=1,4.86,IF(AL308=2,5.01,IF(AL308=3,5.18,IF(OR(AL308=5,AL308=4),5.35,IF(OR(AL308=6,AL308=7),5.52,IF(OR(AL308=8,AL308=9),5.71,IF(OR(AL308=10,AL308=11,AL308=12),5.89,IF(OR(AL308=13,AL308=14,AL308=15),6.09,IF(OR(AL308=16,AL308=17,AL308=18),6.29,6.49)))))))))), IF(AQ308="Գ-2", IF(AL308=0,3.88,IF(AL308=1,4.01,IF(AL308=2,4.14,IF(AL308=3,4.27,IF(OR(AL308=5,AL308=4),4.41,IF(OR(AL308=6,AL308=7),4.55,IF(OR(AL308=8,AL308=9),4.7,IF(OR(AL308=10,AL308=11,AL308=12),4.85,IF(OR(AL308=13,AL308=14,AL308=15),5.01,IF(OR(AL308=16,AL308=17,AL308=18),5.17,5.34)))))))))), IF(AQ308="Գ-3", IF(AL308=0,3.21,IF(AL308=1,3.31,IF(AL308=2,3.42,IF(AL308=3,3.53,IF(OR(AL308=5,AL308=4),3.64,IF(OR(AL308=6,AL308=7),3.76,IF(OR(AL308=8,AL308=9),3.88,IF(OR(AL308=10,AL308=11,AL308=12),4.01,IF(OR(AL308=13,AL308=14,AL308=15),4.13,IF(OR(AL308=16,AL308=17,AL308=18),4.27,4.4)))))))))), IF(AQ308="Ա-1", IF(AL308=0,2.66,IF(AL308=1,2.75,IF(AL308=2,2.83,IF(AL308=3,2.92,IF(OR(AL308=5,AL308=4),3.02,IF(OR(AL308=6,AL308=7),3.11,IF(OR(AL308=8,AL308=9),3.21,IF(OR(AL308=10,AL308=11,AL308=12),3.31,IF(OR(AL308=13,AL308=14,AL308=15),3.42,IF(OR(AL308=16,AL308=17,AL308=18),3.53,3.64)))))))))), IF(AQ308="Ա-2", IF(AL308=0,2.28,IF(AL308=1,2.35,IF(AL308=2,2.43,IF(AL308=3,2.5,IF(OR(AL308=5,AL308=4),2.58,IF(OR(AL308=6,AL308=7),2.66,IF(OR(AL308=8,AL308=9),2.75,IF(OR(AL308=10,AL308=11,AL308=12),2.83,IF(OR(AL308=13,AL308=14,AL308=15),2.92,IF(OR(AL308=16,AL308=17,AL308=18),3.01,3.11)))))))))),IF(AQ308="Ա-3", IF(AL308=0,1.96,IF(AL308=1,2.02,IF(AL308=2,2.08,IF(AL308=3,2.15,IF(OR(AL308=5,AL308=4),2.21,IF(OR(AL308=6,AL308=7),2.28,IF(OR(AL308=8,AL308=9),2.35,IF(OR(AL308=10,AL308=11,AL308=12),2.42,IF(OR(AL308=13,AL308=14,AL308=15),2.5,IF(OR(AL308=16,AL308=17,AL308=18),2.58,2.66)))))))))), IF(AQ308="Կ-1", IF(AL308=0,1.68,IF(AL308=1,1.73,IF(AL308=2,1.79,IF(AL308=3,1.84,IF(OR(AL308=5,AL308=4),1.9,IF(OR(AL308=6,AL308=7),1.96,IF(OR(AL308=8,AL308=9),2.02,IF(OR(AL308=10,AL308=11,AL308=12),2.08,IF(OR(AL308=13,AL308=14,AL308=15),2.14,IF(OR(AL308=16,AL308=17,AL308=18),2.21,2.28)))))))))), IF(AQ308="Կ-2", IF(AL308=0,1.45,IF(AL308=1,1.49,IF(AL308=2,1.54,IF(AL308=3,1.59,IF(OR(AL308=5,AL308=4),1.63,IF(OR(AL308=6,AL308=7),1.68,IF(OR(AL308=8,AL308=9),1.73,IF(OR(AL308=10,AL308=11,AL308=12),1.79,IF(OR(AL308=13,AL308=14,AL308=15),1.84,IF(OR(AL308=16,AL308=17,AL308=18),1.9,1.95)))))))))),IF(AQ308="Կ-3", IF(AL308=0,1.25,IF(AL308=1,1.29,IF(AL308=2,1.33,IF(AL308=3,1.37,IF(OR(AL308=5,AL308=4),1.41,IF(OR(AL308=6,AL308=7),1.45,IF(OR(AL308=8,AL308=9),1.49,IF(OR(AL308=10,AL308=11,AL308=12),1.54,IF(OR(AL308=13,AL308=14,AL308=15),1.58,IF(OR(AL308=16,AL308=17,AL308=18),1.63,1.68)))))))))), "Error"))))))))))))</f>
        <v>1.96</v>
      </c>
      <c r="AN308" s="456">
        <v>83200</v>
      </c>
      <c r="AO308" s="456"/>
      <c r="AP308" s="456"/>
      <c r="AQ308" s="589" t="str">
        <f>+AG308</f>
        <v>Կ-1</v>
      </c>
      <c r="AR308" s="456">
        <f>AN308*AM308</f>
        <v>163072</v>
      </c>
      <c r="AS308" s="590">
        <f>AR308+AO308+AP308</f>
        <v>163072</v>
      </c>
      <c r="AT308" s="590">
        <f t="shared" si="289"/>
        <v>2119936</v>
      </c>
    </row>
    <row r="309" spans="2:46" s="587" customFormat="1" ht="27">
      <c r="B309" s="816">
        <v>45</v>
      </c>
      <c r="C309" s="795" t="s">
        <v>1475</v>
      </c>
      <c r="D309" s="828" t="s">
        <v>1960</v>
      </c>
      <c r="E309" s="818">
        <v>1982</v>
      </c>
      <c r="F309" s="829" t="s">
        <v>453</v>
      </c>
      <c r="G309" s="820">
        <v>1</v>
      </c>
      <c r="H309" s="827">
        <v>19</v>
      </c>
      <c r="I309" s="821">
        <f t="shared" si="282"/>
        <v>2.2799999999999998</v>
      </c>
      <c r="J309" s="799">
        <v>83200</v>
      </c>
      <c r="K309" s="799"/>
      <c r="L309" s="799"/>
      <c r="M309" s="822" t="s">
        <v>86</v>
      </c>
      <c r="N309" s="799">
        <f t="shared" si="283"/>
        <v>189695.99999999997</v>
      </c>
      <c r="O309" s="823">
        <f>I309*J309+K309+L309</f>
        <v>189695.99999999997</v>
      </c>
      <c r="P309" s="823">
        <f t="shared" si="285"/>
        <v>2466047.9999999995</v>
      </c>
      <c r="Q309" s="592">
        <f>+G309</f>
        <v>1</v>
      </c>
      <c r="R309" s="592">
        <f>+H309+1</f>
        <v>20</v>
      </c>
      <c r="S309" s="588">
        <f>IF(Q309&lt;1,0,IF(W309="Բ-1",IF(R309=0,6.94,IF(R309=1,7.17,IF(R309=2,7.41,IF(R309=3,7.66,IF(OR(R309=5,R309=4),7.92,IF(OR(R309=6,R309=7),8.18,IF(OR(R309=8,R309=9),8.46,IF(OR(R309=10,R309=11,R309=12),8.74,IF(OR(R309=13,R309=14,R309=15),9.03,IF(OR(R309=16,R309=17,R309=18),9.33,9.65)))))))))),IF(W309="Բ-2", IF(R309=0,5.71,IF(R309=1,5.89,IF(R309=2,6.09,IF(R309=3,6.29,IF(OR(R309=5,R309=4),6.5,IF(OR(R309=6,R309=7),6.72,IF(OR(R309=8,R309=9),6.94,IF(OR(R309=10,R309=11,R309=12),7.17,IF(OR(R309=13,R309=14,R309=15),7.41,IF(OR(R309=16,R309=17,R309=18),7.65,7.91)))))))))), IF(W309="Գ-1", IF(R309=0,4.7,IF(R309=1,4.86,IF(R309=2,5.01,IF(R309=3,5.18,IF(OR(R309=5,R309=4),5.35,IF(OR(R309=6,R309=7),5.52,IF(OR(R309=8,R309=9),5.71,IF(OR(R309=10,R309=11,R309=12),5.89,IF(OR(R309=13,R309=14,R309=15),6.09,IF(OR(R309=16,R309=17,R309=18),6.29,6.49)))))))))), IF(W309="Գ-2", IF(R309=0,3.88,IF(R309=1,4.01,IF(R309=2,4.14,IF(R309=3,4.27,IF(OR(R309=5,R309=4),4.41,IF(OR(R309=6,R309=7),4.55,IF(OR(R309=8,R309=9),4.7,IF(OR(R309=10,R309=11,R309=12),4.85,IF(OR(R309=13,R309=14,R309=15),5.01,IF(OR(R309=16,R309=17,R309=18),5.17,5.34)))))))))), IF(W309="Գ-3", IF(R309=0,3.21,IF(R309=1,3.31,IF(R309=2,3.42,IF(R309=3,3.53,IF(OR(R309=5,R309=4),3.64,IF(OR(R309=6,R309=7),3.76,IF(OR(R309=8,R309=9),3.88,IF(OR(R309=10,R309=11,R309=12),4.01,IF(OR(R309=13,R309=14,R309=15),4.13,IF(OR(R309=16,R309=17,R309=18),4.27,4.4)))))))))), IF(W309="Ա-1", IF(R309=0,2.66,IF(R309=1,2.75,IF(R309=2,2.83,IF(R309=3,2.92,IF(OR(R309=5,R309=4),3.02,IF(OR(R309=6,R309=7),3.11,IF(OR(R309=8,R309=9),3.21,IF(OR(R309=10,R309=11,R309=12),3.31,IF(OR(R309=13,R309=14,R309=15),3.42,IF(OR(R309=16,R309=17,R309=18),3.53,3.64)))))))))), IF(W309="Ա-2", IF(R309=0,2.28,IF(R309=1,2.35,IF(R309=2,2.43,IF(R309=3,2.5,IF(OR(R309=5,R309=4),2.58,IF(OR(R309=6,R309=7),2.66,IF(OR(R309=8,R309=9),2.75,IF(OR(R309=10,R309=11,R309=12),2.83,IF(OR(R309=13,R309=14,R309=15),2.92,IF(OR(R309=16,R309=17,R309=18),3.01,3.11)))))))))),IF(W309="Ա-3", IF(R309=0,1.96,IF(R309=1,2.02,IF(R309=2,2.08,IF(R309=3,2.15,IF(OR(R309=5,R309=4),2.21,IF(OR(R309=6,R309=7),2.28,IF(OR(R309=8,R309=9),2.35,IF(OR(R309=10,R309=11,R309=12),2.42,IF(OR(R309=13,R309=14,R309=15),2.5,IF(OR(R309=16,R309=17,R309=18),2.58,2.66)))))))))), IF(W309="Կ-1", IF(R309=0,1.68,IF(R309=1,1.73,IF(R309=2,1.79,IF(R309=3,1.84,IF(OR(R309=5,R309=4),1.9,IF(OR(R309=6,R309=7),1.96,IF(OR(R309=8,R309=9),2.02,IF(OR(R309=10,R309=11,R309=12),2.08,IF(OR(R309=13,R309=14,R309=15),2.14,IF(OR(R309=16,R309=17,R309=18),2.21,2.28)))))))))), IF(W309="Կ-2", IF(R309=0,1.45,IF(R309=1,1.49,IF(R309=2,1.54,IF(R309=3,1.59,IF(OR(R309=5,R309=4),1.63,IF(OR(R309=6,R309=7),1.68,IF(OR(R309=8,R309=9),1.73,IF(OR(R309=10,R309=11,R309=12),1.79,IF(OR(R309=13,R309=14,R309=15),1.84,IF(OR(R309=16,R309=17,R309=18),1.9,1.95)))))))))),IF(W309="Կ-3", IF(R309=0,1.25,IF(R309=1,1.29,IF(R309=2,1.33,IF(R309=3,1.37,IF(OR(R309=5,R309=4),1.41,IF(OR(R309=6,R309=7),1.45,IF(OR(R309=8,R309=9),1.49,IF(OR(R309=10,R309=11,R309=12),1.54,IF(OR(R309=13,R309=14,R309=15),1.58,IF(OR(R309=16,R309=17,R309=18),1.63,1.68)))))))))), "Error"))))))))))))</f>
        <v>2.2799999999999998</v>
      </c>
      <c r="T309" s="456">
        <v>83200</v>
      </c>
      <c r="U309" s="456"/>
      <c r="V309" s="456"/>
      <c r="W309" s="589" t="str">
        <f>+M309</f>
        <v>Կ-1</v>
      </c>
      <c r="X309" s="456">
        <f>T309*S309</f>
        <v>189695.99999999997</v>
      </c>
      <c r="Y309" s="590">
        <f>+U309+V309+X309</f>
        <v>189695.99999999997</v>
      </c>
      <c r="Z309" s="590">
        <f t="shared" si="287"/>
        <v>2466047.9999999995</v>
      </c>
      <c r="AA309" s="592">
        <f>+Q309</f>
        <v>1</v>
      </c>
      <c r="AB309" s="592">
        <f>+R309+1</f>
        <v>21</v>
      </c>
      <c r="AC309" s="588">
        <f>IF(AA309&lt;1,0,IF(AG309="Բ-1",IF(AB309=0,6.94,IF(AB309=1,7.17,IF(AB309=2,7.41,IF(AB309=3,7.66,IF(OR(AB309=5,AB309=4),7.92,IF(OR(AB309=6,AB309=7),8.18,IF(OR(AB309=8,AB309=9),8.46,IF(OR(AB309=10,AB309=11,AB309=12),8.74,IF(OR(AB309=13,AB309=14,AB309=15),9.03,IF(OR(AB309=16,AB309=17,AB309=18),9.33,9.65)))))))))),IF(AG309="Բ-2", IF(AB309=0,5.71,IF(AB309=1,5.89,IF(AB309=2,6.09,IF(AB309=3,6.29,IF(OR(AB309=5,AB309=4),6.5,IF(OR(AB309=6,AB309=7),6.72,IF(OR(AB309=8,AB309=9),6.94,IF(OR(AB309=10,AB309=11,AB309=12),7.17,IF(OR(AB309=13,AB309=14,AB309=15),7.41,IF(OR(AB309=16,AB309=17,AB309=18),7.65,7.91)))))))))), IF(AG309="Գ-1", IF(AB309=0,4.7,IF(AB309=1,4.86,IF(AB309=2,5.01,IF(AB309=3,5.18,IF(OR(AB309=5,AB309=4),5.35,IF(OR(AB309=6,AB309=7),5.52,IF(OR(AB309=8,AB309=9),5.71,IF(OR(AB309=10,AB309=11,AB309=12),5.89,IF(OR(AB309=13,AB309=14,AB309=15),6.09,IF(OR(AB309=16,AB309=17,AB309=18),6.29,6.49)))))))))), IF(AG309="Գ-2", IF(AB309=0,3.88,IF(AB309=1,4.01,IF(AB309=2,4.14,IF(AB309=3,4.27,IF(OR(AB309=5,AB309=4),4.41,IF(OR(AB309=6,AB309=7),4.55,IF(OR(AB309=8,AB309=9),4.7,IF(OR(AB309=10,AB309=11,AB309=12),4.85,IF(OR(AB309=13,AB309=14,AB309=15),5.01,IF(OR(AB309=16,AB309=17,AB309=18),5.17,5.34)))))))))), IF(AG309="Գ-3", IF(AB309=0,3.21,IF(AB309=1,3.31,IF(AB309=2,3.42,IF(AB309=3,3.53,IF(OR(AB309=5,AB309=4),3.64,IF(OR(AB309=6,AB309=7),3.76,IF(OR(AB309=8,AB309=9),3.88,IF(OR(AB309=10,AB309=11,AB309=12),4.01,IF(OR(AB309=13,AB309=14,AB309=15),4.13,IF(OR(AB309=16,AB309=17,AB309=18),4.27,4.4)))))))))), IF(AG309="Ա-1", IF(AB309=0,2.66,IF(AB309=1,2.75,IF(AB309=2,2.83,IF(AB309=3,2.92,IF(OR(AB309=5,AB309=4),3.02,IF(OR(AB309=6,AB309=7),3.11,IF(OR(AB309=8,AB309=9),3.21,IF(OR(AB309=10,AB309=11,AB309=12),3.31,IF(OR(AB309=13,AB309=14,AB309=15),3.42,IF(OR(AB309=16,AB309=17,AB309=18),3.53,3.64)))))))))), IF(AG309="Ա-2", IF(AB309=0,2.28,IF(AB309=1,2.35,IF(AB309=2,2.43,IF(AB309=3,2.5,IF(OR(AB309=5,AB309=4),2.58,IF(OR(AB309=6,AB309=7),2.66,IF(OR(AB309=8,AB309=9),2.75,IF(OR(AB309=10,AB309=11,AB309=12),2.83,IF(OR(AB309=13,AB309=14,AB309=15),2.92,IF(OR(AB309=16,AB309=17,AB309=18),3.01,3.11)))))))))),IF(AG309="Ա-3", IF(AB309=0,1.96,IF(AB309=1,2.02,IF(AB309=2,2.08,IF(AB309=3,2.15,IF(OR(AB309=5,AB309=4),2.21,IF(OR(AB309=6,AB309=7),2.28,IF(OR(AB309=8,AB309=9),2.35,IF(OR(AB309=10,AB309=11,AB309=12),2.42,IF(OR(AB309=13,AB309=14,AB309=15),2.5,IF(OR(AB309=16,AB309=17,AB309=18),2.58,2.66)))))))))), IF(AG309="Կ-1", IF(AB309=0,1.68,IF(AB309=1,1.73,IF(AB309=2,1.79,IF(AB309=3,1.84,IF(OR(AB309=5,AB309=4),1.9,IF(OR(AB309=6,AB309=7),1.96,IF(OR(AB309=8,AB309=9),2.02,IF(OR(AB309=10,AB309=11,AB309=12),2.08,IF(OR(AB309=13,AB309=14,AB309=15),2.14,IF(OR(AB309=16,AB309=17,AB309=18),2.21,2.28)))))))))), IF(AG309="Կ-2", IF(AB309=0,1.45,IF(AB309=1,1.49,IF(AB309=2,1.54,IF(AB309=3,1.59,IF(OR(AB309=5,AB309=4),1.63,IF(OR(AB309=6,AB309=7),1.68,IF(OR(AB309=8,AB309=9),1.73,IF(OR(AB309=10,AB309=11,AB309=12),1.79,IF(OR(AB309=13,AB309=14,AB309=15),1.84,IF(OR(AB309=16,AB309=17,AB309=18),1.9,1.95)))))))))),IF(AG309="Կ-3", IF(AB309=0,1.25,IF(AB309=1,1.29,IF(AB309=2,1.33,IF(AB309=3,1.37,IF(OR(AB309=5,AB309=4),1.41,IF(OR(AB309=6,AB309=7),1.45,IF(OR(AB309=8,AB309=9),1.49,IF(OR(AB309=10,AB309=11,AB309=12),1.54,IF(OR(AB309=13,AB309=14,AB309=15),1.58,IF(OR(AB309=16,AB309=17,AB309=18),1.63,1.68)))))))))), "Error"))))))))))))</f>
        <v>2.2799999999999998</v>
      </c>
      <c r="AD309" s="456">
        <v>83200</v>
      </c>
      <c r="AE309" s="456"/>
      <c r="AF309" s="456"/>
      <c r="AG309" s="589" t="str">
        <f>+W309</f>
        <v>Կ-1</v>
      </c>
      <c r="AH309" s="456">
        <f>AD309*AC309</f>
        <v>189695.99999999997</v>
      </c>
      <c r="AI309" s="590">
        <f>AH309+AE309+AF309</f>
        <v>189695.99999999997</v>
      </c>
      <c r="AJ309" s="590">
        <f t="shared" si="288"/>
        <v>2466047.9999999995</v>
      </c>
      <c r="AK309" s="592">
        <f>+AA309</f>
        <v>1</v>
      </c>
      <c r="AL309" s="592">
        <f>+AB309+1</f>
        <v>22</v>
      </c>
      <c r="AM309" s="588">
        <f>IF(AK309&lt;1,0,IF(AQ309="Բ-1",IF(AL309=0,6.94,IF(AL309=1,7.17,IF(AL309=2,7.41,IF(AL309=3,7.66,IF(OR(AL309=5,AL309=4),7.92,IF(OR(AL309=6,AL309=7),8.18,IF(OR(AL309=8,AL309=9),8.46,IF(OR(AL309=10,AL309=11,AL309=12),8.74,IF(OR(AL309=13,AL309=14,AL309=15),9.03,IF(OR(AL309=16,AL309=17,AL309=18),9.33,9.65)))))))))),IF(AQ309="Բ-2", IF(AL309=0,5.71,IF(AL309=1,5.89,IF(AL309=2,6.09,IF(AL309=3,6.29,IF(OR(AL309=5,AL309=4),6.5,IF(OR(AL309=6,AL309=7),6.72,IF(OR(AL309=8,AL309=9),6.94,IF(OR(AL309=10,AL309=11,AL309=12),7.17,IF(OR(AL309=13,AL309=14,AL309=15),7.41,IF(OR(AL309=16,AL309=17,AL309=18),7.65,7.91)))))))))), IF(AQ309="Գ-1", IF(AL309=0,4.7,IF(AL309=1,4.86,IF(AL309=2,5.01,IF(AL309=3,5.18,IF(OR(AL309=5,AL309=4),5.35,IF(OR(AL309=6,AL309=7),5.52,IF(OR(AL309=8,AL309=9),5.71,IF(OR(AL309=10,AL309=11,AL309=12),5.89,IF(OR(AL309=13,AL309=14,AL309=15),6.09,IF(OR(AL309=16,AL309=17,AL309=18),6.29,6.49)))))))))), IF(AQ309="Գ-2", IF(AL309=0,3.88,IF(AL309=1,4.01,IF(AL309=2,4.14,IF(AL309=3,4.27,IF(OR(AL309=5,AL309=4),4.41,IF(OR(AL309=6,AL309=7),4.55,IF(OR(AL309=8,AL309=9),4.7,IF(OR(AL309=10,AL309=11,AL309=12),4.85,IF(OR(AL309=13,AL309=14,AL309=15),5.01,IF(OR(AL309=16,AL309=17,AL309=18),5.17,5.34)))))))))), IF(AQ309="Գ-3", IF(AL309=0,3.21,IF(AL309=1,3.31,IF(AL309=2,3.42,IF(AL309=3,3.53,IF(OR(AL309=5,AL309=4),3.64,IF(OR(AL309=6,AL309=7),3.76,IF(OR(AL309=8,AL309=9),3.88,IF(OR(AL309=10,AL309=11,AL309=12),4.01,IF(OR(AL309=13,AL309=14,AL309=15),4.13,IF(OR(AL309=16,AL309=17,AL309=18),4.27,4.4)))))))))), IF(AQ309="Ա-1", IF(AL309=0,2.66,IF(AL309=1,2.75,IF(AL309=2,2.83,IF(AL309=3,2.92,IF(OR(AL309=5,AL309=4),3.02,IF(OR(AL309=6,AL309=7),3.11,IF(OR(AL309=8,AL309=9),3.21,IF(OR(AL309=10,AL309=11,AL309=12),3.31,IF(OR(AL309=13,AL309=14,AL309=15),3.42,IF(OR(AL309=16,AL309=17,AL309=18),3.53,3.64)))))))))), IF(AQ309="Ա-2", IF(AL309=0,2.28,IF(AL309=1,2.35,IF(AL309=2,2.43,IF(AL309=3,2.5,IF(OR(AL309=5,AL309=4),2.58,IF(OR(AL309=6,AL309=7),2.66,IF(OR(AL309=8,AL309=9),2.75,IF(OR(AL309=10,AL309=11,AL309=12),2.83,IF(OR(AL309=13,AL309=14,AL309=15),2.92,IF(OR(AL309=16,AL309=17,AL309=18),3.01,3.11)))))))))),IF(AQ309="Ա-3", IF(AL309=0,1.96,IF(AL309=1,2.02,IF(AL309=2,2.08,IF(AL309=3,2.15,IF(OR(AL309=5,AL309=4),2.21,IF(OR(AL309=6,AL309=7),2.28,IF(OR(AL309=8,AL309=9),2.35,IF(OR(AL309=10,AL309=11,AL309=12),2.42,IF(OR(AL309=13,AL309=14,AL309=15),2.5,IF(OR(AL309=16,AL309=17,AL309=18),2.58,2.66)))))))))), IF(AQ309="Կ-1", IF(AL309=0,1.68,IF(AL309=1,1.73,IF(AL309=2,1.79,IF(AL309=3,1.84,IF(OR(AL309=5,AL309=4),1.9,IF(OR(AL309=6,AL309=7),1.96,IF(OR(AL309=8,AL309=9),2.02,IF(OR(AL309=10,AL309=11,AL309=12),2.08,IF(OR(AL309=13,AL309=14,AL309=15),2.14,IF(OR(AL309=16,AL309=17,AL309=18),2.21,2.28)))))))))), IF(AQ309="Կ-2", IF(AL309=0,1.45,IF(AL309=1,1.49,IF(AL309=2,1.54,IF(AL309=3,1.59,IF(OR(AL309=5,AL309=4),1.63,IF(OR(AL309=6,AL309=7),1.68,IF(OR(AL309=8,AL309=9),1.73,IF(OR(AL309=10,AL309=11,AL309=12),1.79,IF(OR(AL309=13,AL309=14,AL309=15),1.84,IF(OR(AL309=16,AL309=17,AL309=18),1.9,1.95)))))))))),IF(AQ309="Կ-3", IF(AL309=0,1.25,IF(AL309=1,1.29,IF(AL309=2,1.33,IF(AL309=3,1.37,IF(OR(AL309=5,AL309=4),1.41,IF(OR(AL309=6,AL309=7),1.45,IF(OR(AL309=8,AL309=9),1.49,IF(OR(AL309=10,AL309=11,AL309=12),1.54,IF(OR(AL309=13,AL309=14,AL309=15),1.58,IF(OR(AL309=16,AL309=17,AL309=18),1.63,1.68)))))))))), "Error"))))))))))))</f>
        <v>2.2799999999999998</v>
      </c>
      <c r="AN309" s="456">
        <v>83200</v>
      </c>
      <c r="AO309" s="456"/>
      <c r="AP309" s="456"/>
      <c r="AQ309" s="589" t="str">
        <f>+AG309</f>
        <v>Կ-1</v>
      </c>
      <c r="AR309" s="456">
        <f>AN309*AM309</f>
        <v>189695.99999999997</v>
      </c>
      <c r="AS309" s="590">
        <f>AR309+AO309+AP309</f>
        <v>189695.99999999997</v>
      </c>
      <c r="AT309" s="590">
        <f t="shared" si="289"/>
        <v>2466047.9999999995</v>
      </c>
    </row>
    <row r="310" spans="2:46" s="587" customFormat="1" ht="13.5">
      <c r="B310" s="830"/>
      <c r="C310" s="831" t="s">
        <v>2434</v>
      </c>
      <c r="D310" s="828"/>
      <c r="E310" s="818"/>
      <c r="F310" s="831"/>
      <c r="G310" s="820"/>
      <c r="H310" s="820"/>
      <c r="I310" s="821"/>
      <c r="J310" s="799"/>
      <c r="K310" s="832"/>
      <c r="L310" s="832"/>
      <c r="M310" s="833"/>
      <c r="N310" s="834"/>
      <c r="O310" s="823">
        <v>18000</v>
      </c>
      <c r="P310" s="823">
        <f>+O310*12</f>
        <v>216000</v>
      </c>
      <c r="Q310" s="592"/>
      <c r="R310" s="592"/>
      <c r="S310" s="588"/>
      <c r="T310" s="456"/>
      <c r="U310" s="457"/>
      <c r="V310" s="457"/>
      <c r="W310" s="597"/>
      <c r="X310" s="700"/>
      <c r="Y310" s="590">
        <f>+O310</f>
        <v>18000</v>
      </c>
      <c r="Z310" s="590">
        <f>+P310</f>
        <v>216000</v>
      </c>
      <c r="AA310" s="592"/>
      <c r="AB310" s="592"/>
      <c r="AC310" s="588"/>
      <c r="AD310" s="456"/>
      <c r="AE310" s="457"/>
      <c r="AF310" s="457"/>
      <c r="AG310" s="597"/>
      <c r="AH310" s="700"/>
      <c r="AI310" s="590">
        <f>+Y310</f>
        <v>18000</v>
      </c>
      <c r="AJ310" s="590">
        <f>+Z310</f>
        <v>216000</v>
      </c>
      <c r="AK310" s="592"/>
      <c r="AL310" s="592"/>
      <c r="AM310" s="588"/>
      <c r="AN310" s="456"/>
      <c r="AO310" s="457"/>
      <c r="AP310" s="457"/>
      <c r="AQ310" s="597"/>
      <c r="AR310" s="700"/>
      <c r="AS310" s="590">
        <f>+AI310</f>
        <v>18000</v>
      </c>
      <c r="AT310" s="590">
        <f>+AJ310</f>
        <v>216000</v>
      </c>
    </row>
    <row r="311" spans="2:46" s="468" customFormat="1" ht="23.25" customHeight="1">
      <c r="B311" s="960" t="s">
        <v>47</v>
      </c>
      <c r="C311" s="960"/>
      <c r="D311" s="960"/>
      <c r="E311" s="960"/>
      <c r="F311" s="960"/>
      <c r="G311" s="701">
        <f t="shared" ref="G311:AT311" si="301">SUM(G265:G310)</f>
        <v>45</v>
      </c>
      <c r="H311" s="701">
        <f t="shared" si="301"/>
        <v>298</v>
      </c>
      <c r="I311" s="701">
        <f t="shared" si="301"/>
        <v>106.27000000000001</v>
      </c>
      <c r="J311" s="701">
        <f t="shared" si="301"/>
        <v>3744000</v>
      </c>
      <c r="K311" s="701">
        <f t="shared" si="301"/>
        <v>0</v>
      </c>
      <c r="L311" s="701">
        <f t="shared" si="301"/>
        <v>0</v>
      </c>
      <c r="M311" s="701">
        <f t="shared" si="301"/>
        <v>0</v>
      </c>
      <c r="N311" s="701">
        <f t="shared" si="301"/>
        <v>8841664</v>
      </c>
      <c r="O311" s="701">
        <f t="shared" si="301"/>
        <v>8859664</v>
      </c>
      <c r="P311" s="701">
        <f t="shared" si="301"/>
        <v>115157632</v>
      </c>
      <c r="Q311" s="701">
        <f t="shared" si="301"/>
        <v>45</v>
      </c>
      <c r="R311" s="701">
        <f t="shared" si="301"/>
        <v>343</v>
      </c>
      <c r="S311" s="701">
        <f t="shared" si="301"/>
        <v>108.38000000000004</v>
      </c>
      <c r="T311" s="701">
        <f t="shared" si="301"/>
        <v>3744000</v>
      </c>
      <c r="U311" s="701">
        <f t="shared" si="301"/>
        <v>0</v>
      </c>
      <c r="V311" s="701">
        <f t="shared" si="301"/>
        <v>0</v>
      </c>
      <c r="W311" s="701">
        <f t="shared" si="301"/>
        <v>0</v>
      </c>
      <c r="X311" s="701">
        <f t="shared" si="301"/>
        <v>9017216</v>
      </c>
      <c r="Y311" s="701">
        <f t="shared" si="301"/>
        <v>9035216</v>
      </c>
      <c r="Z311" s="701">
        <f t="shared" si="301"/>
        <v>117439808</v>
      </c>
      <c r="AA311" s="701">
        <f t="shared" si="301"/>
        <v>45</v>
      </c>
      <c r="AB311" s="701">
        <f t="shared" si="301"/>
        <v>388</v>
      </c>
      <c r="AC311" s="701">
        <f t="shared" si="301"/>
        <v>110.28</v>
      </c>
      <c r="AD311" s="701">
        <f t="shared" si="301"/>
        <v>3744000</v>
      </c>
      <c r="AE311" s="701">
        <f t="shared" si="301"/>
        <v>0</v>
      </c>
      <c r="AF311" s="701">
        <f t="shared" si="301"/>
        <v>0</v>
      </c>
      <c r="AG311" s="701">
        <f t="shared" si="301"/>
        <v>0</v>
      </c>
      <c r="AH311" s="701">
        <f t="shared" si="301"/>
        <v>9175296</v>
      </c>
      <c r="AI311" s="701">
        <f t="shared" si="301"/>
        <v>9193296</v>
      </c>
      <c r="AJ311" s="701">
        <f t="shared" si="301"/>
        <v>119494848</v>
      </c>
      <c r="AK311" s="701">
        <f t="shared" si="301"/>
        <v>45</v>
      </c>
      <c r="AL311" s="701">
        <f t="shared" si="301"/>
        <v>433</v>
      </c>
      <c r="AM311" s="701">
        <f t="shared" si="301"/>
        <v>111.72000000000001</v>
      </c>
      <c r="AN311" s="701">
        <f t="shared" si="301"/>
        <v>3744000</v>
      </c>
      <c r="AO311" s="701">
        <f t="shared" si="301"/>
        <v>0</v>
      </c>
      <c r="AP311" s="701">
        <f t="shared" si="301"/>
        <v>0</v>
      </c>
      <c r="AQ311" s="701">
        <f t="shared" si="301"/>
        <v>0</v>
      </c>
      <c r="AR311" s="701">
        <f t="shared" si="301"/>
        <v>9295104</v>
      </c>
      <c r="AS311" s="701">
        <f t="shared" si="301"/>
        <v>9313104</v>
      </c>
      <c r="AT311" s="701">
        <f t="shared" si="301"/>
        <v>121052352</v>
      </c>
    </row>
    <row r="312" spans="2:46" ht="16.5" customHeight="1"/>
    <row r="313" spans="2:46" ht="17.25" customHeight="1"/>
    <row r="314" spans="2:46" s="467" customFormat="1" ht="22.5" customHeight="1">
      <c r="B314" s="960" t="s">
        <v>554</v>
      </c>
      <c r="C314" s="960"/>
      <c r="D314" s="960"/>
      <c r="E314" s="960"/>
      <c r="F314" s="960"/>
      <c r="G314" s="962" t="s">
        <v>69</v>
      </c>
      <c r="H314" s="962"/>
      <c r="I314" s="962"/>
      <c r="J314" s="962"/>
      <c r="K314" s="962"/>
      <c r="L314" s="962"/>
      <c r="M314" s="962"/>
      <c r="N314" s="962"/>
      <c r="O314" s="962"/>
      <c r="P314" s="962"/>
      <c r="Q314" s="747" t="s">
        <v>69</v>
      </c>
      <c r="R314" s="747"/>
      <c r="S314" s="747"/>
      <c r="T314" s="747"/>
      <c r="U314" s="747"/>
      <c r="V314" s="747"/>
      <c r="W314" s="747"/>
      <c r="X314" s="747"/>
      <c r="Y314" s="747"/>
      <c r="Z314" s="747"/>
      <c r="AA314" s="747" t="s">
        <v>69</v>
      </c>
      <c r="AB314" s="747"/>
      <c r="AC314" s="747"/>
      <c r="AD314" s="747"/>
      <c r="AE314" s="747"/>
      <c r="AF314" s="742"/>
      <c r="AG314" s="747"/>
      <c r="AH314" s="747"/>
      <c r="AI314" s="747"/>
      <c r="AJ314" s="747"/>
      <c r="AK314" s="747" t="s">
        <v>69</v>
      </c>
      <c r="AL314" s="747"/>
      <c r="AM314" s="747"/>
      <c r="AN314" s="747"/>
      <c r="AO314" s="747"/>
      <c r="AP314" s="742"/>
      <c r="AQ314" s="747"/>
      <c r="AR314" s="747"/>
      <c r="AS314" s="747"/>
      <c r="AT314" s="747"/>
    </row>
    <row r="315" spans="2:46" s="468" customFormat="1" ht="24" customHeight="1">
      <c r="B315" s="959" t="s">
        <v>1333</v>
      </c>
      <c r="C315" s="959"/>
      <c r="D315" s="959"/>
      <c r="E315" s="959"/>
      <c r="F315" s="959"/>
      <c r="G315" s="959" t="s">
        <v>2454</v>
      </c>
      <c r="H315" s="959"/>
      <c r="I315" s="959"/>
      <c r="J315" s="959"/>
      <c r="K315" s="959"/>
      <c r="L315" s="959"/>
      <c r="M315" s="959"/>
      <c r="N315" s="959"/>
      <c r="O315" s="959"/>
      <c r="P315" s="959"/>
      <c r="Q315" s="959" t="s">
        <v>1950</v>
      </c>
      <c r="R315" s="959"/>
      <c r="S315" s="959"/>
      <c r="T315" s="959"/>
      <c r="U315" s="959"/>
      <c r="V315" s="959"/>
      <c r="W315" s="959"/>
      <c r="X315" s="959"/>
      <c r="Y315" s="959"/>
      <c r="Z315" s="959"/>
      <c r="AA315" s="980" t="s">
        <v>2461</v>
      </c>
      <c r="AB315" s="981"/>
      <c r="AC315" s="981"/>
      <c r="AD315" s="981"/>
      <c r="AE315" s="981"/>
      <c r="AF315" s="981"/>
      <c r="AG315" s="981"/>
      <c r="AH315" s="981"/>
      <c r="AI315" s="981"/>
      <c r="AJ315" s="982"/>
      <c r="AK315" s="959" t="s">
        <v>2935</v>
      </c>
      <c r="AL315" s="959"/>
      <c r="AM315" s="959"/>
      <c r="AN315" s="959"/>
      <c r="AO315" s="959"/>
      <c r="AP315" s="959"/>
      <c r="AQ315" s="959"/>
      <c r="AR315" s="959"/>
      <c r="AS315" s="959"/>
      <c r="AT315" s="959"/>
    </row>
    <row r="316" spans="2:46" s="587" customFormat="1" ht="99.75">
      <c r="B316" s="458" t="s">
        <v>10</v>
      </c>
      <c r="C316" s="531" t="s">
        <v>54</v>
      </c>
      <c r="D316" s="748" t="s">
        <v>1958</v>
      </c>
      <c r="E316" s="579" t="s">
        <v>1959</v>
      </c>
      <c r="F316" s="531" t="s">
        <v>55</v>
      </c>
      <c r="G316" s="586" t="s">
        <v>56</v>
      </c>
      <c r="H316" s="586" t="s">
        <v>89</v>
      </c>
      <c r="I316" s="586" t="s">
        <v>90</v>
      </c>
      <c r="J316" s="586" t="s">
        <v>62</v>
      </c>
      <c r="K316" s="696" t="str">
        <f>+K264</f>
        <v>Հավելավճար</v>
      </c>
      <c r="L316" s="696" t="str">
        <f>+L264</f>
        <v>Հավելում (բարձր լեռնային կամ գաղտնիության)</v>
      </c>
      <c r="M316" s="586" t="str">
        <f>+M264</f>
        <v>Ըստ դատ.ծառ.պաշտ.ենթախմբ.</v>
      </c>
      <c r="N316" s="586" t="s">
        <v>603</v>
      </c>
      <c r="O316" s="586" t="s">
        <v>582</v>
      </c>
      <c r="P316" s="586" t="s">
        <v>1407</v>
      </c>
      <c r="Q316" s="586" t="s">
        <v>56</v>
      </c>
      <c r="R316" s="586" t="s">
        <v>89</v>
      </c>
      <c r="S316" s="586" t="s">
        <v>90</v>
      </c>
      <c r="T316" s="586" t="s">
        <v>62</v>
      </c>
      <c r="U316" s="586" t="str">
        <f>+U264</f>
        <v>Հավելավճար</v>
      </c>
      <c r="V316" s="586" t="str">
        <f>+V264</f>
        <v>Հավելում (բարձր լեռնային կամ գաղտնիության)</v>
      </c>
      <c r="W316" s="586" t="str">
        <f>+W264</f>
        <v>Ըստ դատ.ծառ.պաշտ.ենթախմբ.</v>
      </c>
      <c r="X316" s="586" t="s">
        <v>603</v>
      </c>
      <c r="Y316" s="586" t="str">
        <f>+O316</f>
        <v xml:space="preserve">Ընդամենը ամսական աշխատավարձ </v>
      </c>
      <c r="Z316" s="586" t="s">
        <v>1951</v>
      </c>
      <c r="AA316" s="586" t="s">
        <v>56</v>
      </c>
      <c r="AB316" s="586" t="s">
        <v>89</v>
      </c>
      <c r="AC316" s="586" t="s">
        <v>90</v>
      </c>
      <c r="AD316" s="586" t="s">
        <v>62</v>
      </c>
      <c r="AE316" s="586" t="str">
        <f>+AE264</f>
        <v>Հավելավճար</v>
      </c>
      <c r="AF316" s="696" t="str">
        <f>+AF264</f>
        <v>Հավելում (բարձր լեռնային կամ գաղտնիության)</v>
      </c>
      <c r="AG316" s="586" t="str">
        <f>+AG264</f>
        <v>Ըստ դատ.ծառ.պաշտ.ենթախմբ.</v>
      </c>
      <c r="AH316" s="586" t="s">
        <v>603</v>
      </c>
      <c r="AI316" s="586" t="str">
        <f>+Y316</f>
        <v xml:space="preserve">Ընդամենը ամսական աշխատավարձ </v>
      </c>
      <c r="AJ316" s="586" t="s">
        <v>2462</v>
      </c>
      <c r="AK316" s="586" t="s">
        <v>56</v>
      </c>
      <c r="AL316" s="586" t="s">
        <v>89</v>
      </c>
      <c r="AM316" s="586" t="s">
        <v>90</v>
      </c>
      <c r="AN316" s="586" t="s">
        <v>62</v>
      </c>
      <c r="AO316" s="586" t="str">
        <f>+AO264</f>
        <v>Հավելավճար</v>
      </c>
      <c r="AP316" s="696" t="str">
        <f>+AP264</f>
        <v>Հավելում (բարձր լեռնային կամ գաղտնիության)</v>
      </c>
      <c r="AQ316" s="586" t="str">
        <f>+AQ264</f>
        <v>Ըստ դատ.ծառ.պաշտ.ենթախմբ.</v>
      </c>
      <c r="AR316" s="586" t="s">
        <v>603</v>
      </c>
      <c r="AS316" s="586" t="str">
        <f>+AI316</f>
        <v xml:space="preserve">Ընդամենը ամսական աշխատավարձ </v>
      </c>
      <c r="AT316" s="586" t="s">
        <v>2936</v>
      </c>
    </row>
    <row r="317" spans="2:46" s="591" customFormat="1" ht="13.5">
      <c r="B317" s="816">
        <v>1</v>
      </c>
      <c r="C317" s="804" t="s">
        <v>125</v>
      </c>
      <c r="D317" s="817" t="s">
        <v>1961</v>
      </c>
      <c r="E317" s="818">
        <v>1975</v>
      </c>
      <c r="F317" s="819" t="s">
        <v>217</v>
      </c>
      <c r="G317" s="820">
        <v>1</v>
      </c>
      <c r="H317" s="866">
        <v>13</v>
      </c>
      <c r="I317" s="821">
        <f t="shared" ref="I317:I346" si="302">IF(G317&lt;1,0,IF(M317="Բ-1",IF(H317=0,6.94,IF(H317=1,7.17,IF(H317=2,7.41,IF(H317=3,7.66,IF(OR(H317=5,H317=4),7.92,IF(OR(H317=6,H317=7),8.18,IF(OR(H317=8,H317=9),8.46,IF(OR(H317=10,H317=11,H317=12),8.74,IF(OR(H317=13,H317=14,H317=15),9.03,IF(OR(H317=16,H317=17,H317=18),9.33,9.65)))))))))),IF(M317="Բ-2", IF(H317=0,5.71,IF(H317=1,5.89,IF(H317=2,6.09,IF(H317=3,6.29,IF(OR(H317=5,H317=4),6.5,IF(OR(H317=6,H317=7),6.72,IF(OR(H317=8,H317=9),6.94,IF(OR(H317=10,H317=11,H317=12),7.17,IF(OR(H317=13,H317=14,H317=15),7.41,IF(OR(H317=16,H317=17,H317=18),7.65,7.91)))))))))), IF(M317="Գ-1", IF(H317=0,4.7,IF(H317=1,4.86,IF(H317=2,5.01,IF(H317=3,5.18,IF(OR(H317=5,H317=4),5.35,IF(OR(H317=6,H317=7),5.52,IF(OR(H317=8,H317=9),5.71,IF(OR(H317=10,H317=11,H317=12),5.89,IF(OR(H317=13,H317=14,H317=15),6.09,IF(OR(H317=16,H317=17,H317=18),6.29,6.49)))))))))), IF(M317="Գ-2", IF(H317=0,3.88,IF(H317=1,4.01,IF(H317=2,4.14,IF(H317=3,4.27,IF(OR(H317=5,H317=4),4.41,IF(OR(H317=6,H317=7),4.55,IF(OR(H317=8,H317=9),4.7,IF(OR(H317=10,H317=11,H317=12),4.85,IF(OR(H317=13,H317=14,H317=15),5.01,IF(OR(H317=16,H317=17,H317=18),5.17,5.34)))))))))), IF(M317="Գ-3", IF(H317=0,3.21,IF(H317=1,3.31,IF(H317=2,3.42,IF(H317=3,3.53,IF(OR(H317=5,H317=4),3.64,IF(OR(H317=6,H317=7),3.76,IF(OR(H317=8,H317=9),3.88,IF(OR(H317=10,H317=11,H317=12),4.01,IF(OR(H317=13,H317=14,H317=15),4.13,IF(OR(H317=16,H317=17,H317=18),4.27,4.4)))))))))), IF(M317="Ա-1", IF(H317=0,2.66,IF(H317=1,2.75,IF(H317=2,2.83,IF(H317=3,2.92,IF(OR(H317=5,H317=4),3.02,IF(OR(H317=6,H317=7),3.11,IF(OR(H317=8,H317=9),3.21,IF(OR(H317=10,H317=11,H317=12),3.31,IF(OR(H317=13,H317=14,H317=15),3.42,IF(OR(H317=16,H317=17,H317=18),3.53,3.64)))))))))), IF(M317="Ա-2", IF(H317=0,2.28,IF(H317=1,2.35,IF(H317=2,2.43,IF(H317=3,2.5,IF(OR(H317=5,H317=4),2.58,IF(OR(H317=6,H317=7),2.66,IF(OR(H317=8,H317=9),2.75,IF(OR(H317=10,H317=11,H317=12),2.83,IF(OR(H317=13,H317=14,H317=15),2.92,IF(OR(H317=16,H317=17,H317=18),3.01,3.11)))))))))),IF(M317="Ա-3", IF(H317=0,1.96,IF(H317=1,2.02,IF(H317=2,2.08,IF(H317=3,2.15,IF(OR(H317=5,H317=4),2.21,IF(OR(H317=6,H317=7),2.28,IF(OR(H317=8,H317=9),2.35,IF(OR(H317=10,H317=11,H317=12),2.42,IF(OR(H317=13,H317=14,H317=15),2.5,IF(OR(H317=16,H317=17,H317=18),2.58,2.66)))))))))), IF(M317="Կ-1", IF(H317=0,1.68,IF(H317=1,1.73,IF(H317=2,1.79,IF(H317=3,1.84,IF(OR(H317=5,H317=4),1.9,IF(OR(H317=6,H317=7),1.96,IF(OR(H317=8,H317=9),2.02,IF(OR(H317=10,H317=11,H317=12),2.08,IF(OR(H317=13,H317=14,H317=15),2.14,IF(OR(H317=16,H317=17,H317=18),2.21,2.28)))))))))), IF(M317="Կ-2", IF(H317=0,1.45,IF(H317=1,1.49,IF(H317=2,1.54,IF(H317=3,1.59,IF(OR(H317=5,H317=4),1.63,IF(OR(H317=6,H317=7),1.68,IF(OR(H317=8,H317=9),1.73,IF(OR(H317=10,H317=11,H317=12),1.79,IF(OR(H317=13,H317=14,H317=15),1.84,IF(OR(H317=16,H317=17,H317=18),1.9,1.95)))))))))),IF(M317="Կ-3", IF(H317=0,1.25,IF(H317=1,1.29,IF(H317=2,1.33,IF(H317=3,1.37,IF(OR(H317=5,H317=4),1.41,IF(OR(H317=6,H317=7),1.45,IF(OR(H317=8,H317=9),1.49,IF(OR(H317=10,H317=11,H317=12),1.54,IF(OR(H317=13,H317=14,H317=15),1.58,IF(OR(H317=16,H317=17,H317=18),1.63,1.68)))))))))), "Error"))))))))))))</f>
        <v>6.09</v>
      </c>
      <c r="J317" s="799">
        <v>83200</v>
      </c>
      <c r="K317" s="799"/>
      <c r="L317" s="799"/>
      <c r="M317" s="867" t="s">
        <v>82</v>
      </c>
      <c r="N317" s="799">
        <f t="shared" ref="N317:N346" si="303">J317*I317</f>
        <v>506688</v>
      </c>
      <c r="O317" s="823">
        <f t="shared" ref="O317:O346" si="304">I317*J317+K317+L317</f>
        <v>506688</v>
      </c>
      <c r="P317" s="823">
        <f t="shared" ref="P317:P346" si="305">+O317*13</f>
        <v>6586944</v>
      </c>
      <c r="Q317" s="592">
        <f t="shared" ref="Q317:Q346" si="306">+G317</f>
        <v>1</v>
      </c>
      <c r="R317" s="592">
        <f t="shared" ref="R317:R346" si="307">+H317+1</f>
        <v>14</v>
      </c>
      <c r="S317" s="588">
        <f t="shared" ref="S317:S346" si="308">IF(Q317&lt;1,0,IF(W317="Բ-1",IF(R317=0,6.94,IF(R317=1,7.17,IF(R317=2,7.41,IF(R317=3,7.66,IF(OR(R317=5,R317=4),7.92,IF(OR(R317=6,R317=7),8.18,IF(OR(R317=8,R317=9),8.46,IF(OR(R317=10,R317=11,R317=12),8.74,IF(OR(R317=13,R317=14,R317=15),9.03,IF(OR(R317=16,R317=17,R317=18),9.33,9.65)))))))))),IF(W317="Բ-2", IF(R317=0,5.71,IF(R317=1,5.89,IF(R317=2,6.09,IF(R317=3,6.29,IF(OR(R317=5,R317=4),6.5,IF(OR(R317=6,R317=7),6.72,IF(OR(R317=8,R317=9),6.94,IF(OR(R317=10,R317=11,R317=12),7.17,IF(OR(R317=13,R317=14,R317=15),7.41,IF(OR(R317=16,R317=17,R317=18),7.65,7.91)))))))))), IF(W317="Գ-1", IF(R317=0,4.7,IF(R317=1,4.86,IF(R317=2,5.01,IF(R317=3,5.18,IF(OR(R317=5,R317=4),5.35,IF(OR(R317=6,R317=7),5.52,IF(OR(R317=8,R317=9),5.71,IF(OR(R317=10,R317=11,R317=12),5.89,IF(OR(R317=13,R317=14,R317=15),6.09,IF(OR(R317=16,R317=17,R317=18),6.29,6.49)))))))))), IF(W317="Գ-2", IF(R317=0,3.88,IF(R317=1,4.01,IF(R317=2,4.14,IF(R317=3,4.27,IF(OR(R317=5,R317=4),4.41,IF(OR(R317=6,R317=7),4.55,IF(OR(R317=8,R317=9),4.7,IF(OR(R317=10,R317=11,R317=12),4.85,IF(OR(R317=13,R317=14,R317=15),5.01,IF(OR(R317=16,R317=17,R317=18),5.17,5.34)))))))))), IF(W317="Գ-3", IF(R317=0,3.21,IF(R317=1,3.31,IF(R317=2,3.42,IF(R317=3,3.53,IF(OR(R317=5,R317=4),3.64,IF(OR(R317=6,R317=7),3.76,IF(OR(R317=8,R317=9),3.88,IF(OR(R317=10,R317=11,R317=12),4.01,IF(OR(R317=13,R317=14,R317=15),4.13,IF(OR(R317=16,R317=17,R317=18),4.27,4.4)))))))))), IF(W317="Ա-1", IF(R317=0,2.66,IF(R317=1,2.75,IF(R317=2,2.83,IF(R317=3,2.92,IF(OR(R317=5,R317=4),3.02,IF(OR(R317=6,R317=7),3.11,IF(OR(R317=8,R317=9),3.21,IF(OR(R317=10,R317=11,R317=12),3.31,IF(OR(R317=13,R317=14,R317=15),3.42,IF(OR(R317=16,R317=17,R317=18),3.53,3.64)))))))))), IF(W317="Ա-2", IF(R317=0,2.28,IF(R317=1,2.35,IF(R317=2,2.43,IF(R317=3,2.5,IF(OR(R317=5,R317=4),2.58,IF(OR(R317=6,R317=7),2.66,IF(OR(R317=8,R317=9),2.75,IF(OR(R317=10,R317=11,R317=12),2.83,IF(OR(R317=13,R317=14,R317=15),2.92,IF(OR(R317=16,R317=17,R317=18),3.01,3.11)))))))))),IF(W317="Ա-3", IF(R317=0,1.96,IF(R317=1,2.02,IF(R317=2,2.08,IF(R317=3,2.15,IF(OR(R317=5,R317=4),2.21,IF(OR(R317=6,R317=7),2.28,IF(OR(R317=8,R317=9),2.35,IF(OR(R317=10,R317=11,R317=12),2.42,IF(OR(R317=13,R317=14,R317=15),2.5,IF(OR(R317=16,R317=17,R317=18),2.58,2.66)))))))))), IF(W317="Կ-1", IF(R317=0,1.68,IF(R317=1,1.73,IF(R317=2,1.79,IF(R317=3,1.84,IF(OR(R317=5,R317=4),1.9,IF(OR(R317=6,R317=7),1.96,IF(OR(R317=8,R317=9),2.02,IF(OR(R317=10,R317=11,R317=12),2.08,IF(OR(R317=13,R317=14,R317=15),2.14,IF(OR(R317=16,R317=17,R317=18),2.21,2.28)))))))))), IF(W317="Կ-2", IF(R317=0,1.45,IF(R317=1,1.49,IF(R317=2,1.54,IF(R317=3,1.59,IF(OR(R317=5,R317=4),1.63,IF(OR(R317=6,R317=7),1.68,IF(OR(R317=8,R317=9),1.73,IF(OR(R317=10,R317=11,R317=12),1.79,IF(OR(R317=13,R317=14,R317=15),1.84,IF(OR(R317=16,R317=17,R317=18),1.9,1.95)))))))))),IF(W317="Կ-3", IF(R317=0,1.25,IF(R317=1,1.29,IF(R317=2,1.33,IF(R317=3,1.37,IF(OR(R317=5,R317=4),1.41,IF(OR(R317=6,R317=7),1.45,IF(OR(R317=8,R317=9),1.49,IF(OR(R317=10,R317=11,R317=12),1.54,IF(OR(R317=13,R317=14,R317=15),1.58,IF(OR(R317=16,R317=17,R317=18),1.63,1.68)))))))))), "Error"))))))))))))</f>
        <v>6.09</v>
      </c>
      <c r="T317" s="456">
        <v>83200</v>
      </c>
      <c r="U317" s="456"/>
      <c r="V317" s="456"/>
      <c r="W317" s="589" t="str">
        <f t="shared" ref="W317:W346" si="309">+M317</f>
        <v>Գ-1</v>
      </c>
      <c r="X317" s="456">
        <f t="shared" ref="X317:X346" si="310">T317*S317</f>
        <v>506688</v>
      </c>
      <c r="Y317" s="590">
        <f t="shared" ref="Y317:Y346" si="311">+U317+V317+X317</f>
        <v>506688</v>
      </c>
      <c r="Z317" s="590">
        <f t="shared" ref="Z317:Z346" si="312">+Y317*13</f>
        <v>6586944</v>
      </c>
      <c r="AA317" s="592">
        <f t="shared" ref="AA317:AA346" si="313">+Q317</f>
        <v>1</v>
      </c>
      <c r="AB317" s="592">
        <f t="shared" ref="AB317:AB346" si="314">+R317+1</f>
        <v>15</v>
      </c>
      <c r="AC317" s="588">
        <f t="shared" ref="AC317:AC346" si="315">IF(AA317&lt;1,0,IF(AG317="Բ-1",IF(AB317=0,6.94,IF(AB317=1,7.17,IF(AB317=2,7.41,IF(AB317=3,7.66,IF(OR(AB317=5,AB317=4),7.92,IF(OR(AB317=6,AB317=7),8.18,IF(OR(AB317=8,AB317=9),8.46,IF(OR(AB317=10,AB317=11,AB317=12),8.74,IF(OR(AB317=13,AB317=14,AB317=15),9.03,IF(OR(AB317=16,AB317=17,AB317=18),9.33,9.65)))))))))),IF(AG317="Բ-2", IF(AB317=0,5.71,IF(AB317=1,5.89,IF(AB317=2,6.09,IF(AB317=3,6.29,IF(OR(AB317=5,AB317=4),6.5,IF(OR(AB317=6,AB317=7),6.72,IF(OR(AB317=8,AB317=9),6.94,IF(OR(AB317=10,AB317=11,AB317=12),7.17,IF(OR(AB317=13,AB317=14,AB317=15),7.41,IF(OR(AB317=16,AB317=17,AB317=18),7.65,7.91)))))))))), IF(AG317="Գ-1", IF(AB317=0,4.7,IF(AB317=1,4.86,IF(AB317=2,5.01,IF(AB317=3,5.18,IF(OR(AB317=5,AB317=4),5.35,IF(OR(AB317=6,AB317=7),5.52,IF(OR(AB317=8,AB317=9),5.71,IF(OR(AB317=10,AB317=11,AB317=12),5.89,IF(OR(AB317=13,AB317=14,AB317=15),6.09,IF(OR(AB317=16,AB317=17,AB317=18),6.29,6.49)))))))))), IF(AG317="Գ-2", IF(AB317=0,3.88,IF(AB317=1,4.01,IF(AB317=2,4.14,IF(AB317=3,4.27,IF(OR(AB317=5,AB317=4),4.41,IF(OR(AB317=6,AB317=7),4.55,IF(OR(AB317=8,AB317=9),4.7,IF(OR(AB317=10,AB317=11,AB317=12),4.85,IF(OR(AB317=13,AB317=14,AB317=15),5.01,IF(OR(AB317=16,AB317=17,AB317=18),5.17,5.34)))))))))), IF(AG317="Գ-3", IF(AB317=0,3.21,IF(AB317=1,3.31,IF(AB317=2,3.42,IF(AB317=3,3.53,IF(OR(AB317=5,AB317=4),3.64,IF(OR(AB317=6,AB317=7),3.76,IF(OR(AB317=8,AB317=9),3.88,IF(OR(AB317=10,AB317=11,AB317=12),4.01,IF(OR(AB317=13,AB317=14,AB317=15),4.13,IF(OR(AB317=16,AB317=17,AB317=18),4.27,4.4)))))))))), IF(AG317="Ա-1", IF(AB317=0,2.66,IF(AB317=1,2.75,IF(AB317=2,2.83,IF(AB317=3,2.92,IF(OR(AB317=5,AB317=4),3.02,IF(OR(AB317=6,AB317=7),3.11,IF(OR(AB317=8,AB317=9),3.21,IF(OR(AB317=10,AB317=11,AB317=12),3.31,IF(OR(AB317=13,AB317=14,AB317=15),3.42,IF(OR(AB317=16,AB317=17,AB317=18),3.53,3.64)))))))))), IF(AG317="Ա-2", IF(AB317=0,2.28,IF(AB317=1,2.35,IF(AB317=2,2.43,IF(AB317=3,2.5,IF(OR(AB317=5,AB317=4),2.58,IF(OR(AB317=6,AB317=7),2.66,IF(OR(AB317=8,AB317=9),2.75,IF(OR(AB317=10,AB317=11,AB317=12),2.83,IF(OR(AB317=13,AB317=14,AB317=15),2.92,IF(OR(AB317=16,AB317=17,AB317=18),3.01,3.11)))))))))),IF(AG317="Ա-3", IF(AB317=0,1.96,IF(AB317=1,2.02,IF(AB317=2,2.08,IF(AB317=3,2.15,IF(OR(AB317=5,AB317=4),2.21,IF(OR(AB317=6,AB317=7),2.28,IF(OR(AB317=8,AB317=9),2.35,IF(OR(AB317=10,AB317=11,AB317=12),2.42,IF(OR(AB317=13,AB317=14,AB317=15),2.5,IF(OR(AB317=16,AB317=17,AB317=18),2.58,2.66)))))))))), IF(AG317="Կ-1", IF(AB317=0,1.68,IF(AB317=1,1.73,IF(AB317=2,1.79,IF(AB317=3,1.84,IF(OR(AB317=5,AB317=4),1.9,IF(OR(AB317=6,AB317=7),1.96,IF(OR(AB317=8,AB317=9),2.02,IF(OR(AB317=10,AB317=11,AB317=12),2.08,IF(OR(AB317=13,AB317=14,AB317=15),2.14,IF(OR(AB317=16,AB317=17,AB317=18),2.21,2.28)))))))))), IF(AG317="Կ-2", IF(AB317=0,1.45,IF(AB317=1,1.49,IF(AB317=2,1.54,IF(AB317=3,1.59,IF(OR(AB317=5,AB317=4),1.63,IF(OR(AB317=6,AB317=7),1.68,IF(OR(AB317=8,AB317=9),1.73,IF(OR(AB317=10,AB317=11,AB317=12),1.79,IF(OR(AB317=13,AB317=14,AB317=15),1.84,IF(OR(AB317=16,AB317=17,AB317=18),1.9,1.95)))))))))),IF(AG317="Կ-3", IF(AB317=0,1.25,IF(AB317=1,1.29,IF(AB317=2,1.33,IF(AB317=3,1.37,IF(OR(AB317=5,AB317=4),1.41,IF(OR(AB317=6,AB317=7),1.45,IF(OR(AB317=8,AB317=9),1.49,IF(OR(AB317=10,AB317=11,AB317=12),1.54,IF(OR(AB317=13,AB317=14,AB317=15),1.58,IF(OR(AB317=16,AB317=17,AB317=18),1.63,1.68)))))))))), "Error"))))))))))))</f>
        <v>6.09</v>
      </c>
      <c r="AD317" s="456">
        <v>83200</v>
      </c>
      <c r="AE317" s="456"/>
      <c r="AF317" s="456"/>
      <c r="AG317" s="707" t="str">
        <f t="shared" ref="AG317:AG346" si="316">+W317</f>
        <v>Գ-1</v>
      </c>
      <c r="AH317" s="456">
        <f t="shared" ref="AH317:AH346" si="317">AD317*AC317</f>
        <v>506688</v>
      </c>
      <c r="AI317" s="590">
        <f t="shared" ref="AI317:AI346" si="318">AH317+AE317+AF317</f>
        <v>506688</v>
      </c>
      <c r="AJ317" s="590">
        <f t="shared" ref="AJ317:AJ346" si="319">+AI317*13</f>
        <v>6586944</v>
      </c>
      <c r="AK317" s="592">
        <f t="shared" ref="AK317:AK346" si="320">+AA317</f>
        <v>1</v>
      </c>
      <c r="AL317" s="592">
        <f t="shared" ref="AL317:AL346" si="321">+AB317+1</f>
        <v>16</v>
      </c>
      <c r="AM317" s="588">
        <f t="shared" ref="AM317:AM346" si="322">IF(AK317&lt;1,0,IF(AQ317="Բ-1",IF(AL317=0,6.94,IF(AL317=1,7.17,IF(AL317=2,7.41,IF(AL317=3,7.66,IF(OR(AL317=5,AL317=4),7.92,IF(OR(AL317=6,AL317=7),8.18,IF(OR(AL317=8,AL317=9),8.46,IF(OR(AL317=10,AL317=11,AL317=12),8.74,IF(OR(AL317=13,AL317=14,AL317=15),9.03,IF(OR(AL317=16,AL317=17,AL317=18),9.33,9.65)))))))))),IF(AQ317="Բ-2", IF(AL317=0,5.71,IF(AL317=1,5.89,IF(AL317=2,6.09,IF(AL317=3,6.29,IF(OR(AL317=5,AL317=4),6.5,IF(OR(AL317=6,AL317=7),6.72,IF(OR(AL317=8,AL317=9),6.94,IF(OR(AL317=10,AL317=11,AL317=12),7.17,IF(OR(AL317=13,AL317=14,AL317=15),7.41,IF(OR(AL317=16,AL317=17,AL317=18),7.65,7.91)))))))))), IF(AQ317="Գ-1", IF(AL317=0,4.7,IF(AL317=1,4.86,IF(AL317=2,5.01,IF(AL317=3,5.18,IF(OR(AL317=5,AL317=4),5.35,IF(OR(AL317=6,AL317=7),5.52,IF(OR(AL317=8,AL317=9),5.71,IF(OR(AL317=10,AL317=11,AL317=12),5.89,IF(OR(AL317=13,AL317=14,AL317=15),6.09,IF(OR(AL317=16,AL317=17,AL317=18),6.29,6.49)))))))))), IF(AQ317="Գ-2", IF(AL317=0,3.88,IF(AL317=1,4.01,IF(AL317=2,4.14,IF(AL317=3,4.27,IF(OR(AL317=5,AL317=4),4.41,IF(OR(AL317=6,AL317=7),4.55,IF(OR(AL317=8,AL317=9),4.7,IF(OR(AL317=10,AL317=11,AL317=12),4.85,IF(OR(AL317=13,AL317=14,AL317=15),5.01,IF(OR(AL317=16,AL317=17,AL317=18),5.17,5.34)))))))))), IF(AQ317="Գ-3", IF(AL317=0,3.21,IF(AL317=1,3.31,IF(AL317=2,3.42,IF(AL317=3,3.53,IF(OR(AL317=5,AL317=4),3.64,IF(OR(AL317=6,AL317=7),3.76,IF(OR(AL317=8,AL317=9),3.88,IF(OR(AL317=10,AL317=11,AL317=12),4.01,IF(OR(AL317=13,AL317=14,AL317=15),4.13,IF(OR(AL317=16,AL317=17,AL317=18),4.27,4.4)))))))))), IF(AQ317="Ա-1", IF(AL317=0,2.66,IF(AL317=1,2.75,IF(AL317=2,2.83,IF(AL317=3,2.92,IF(OR(AL317=5,AL317=4),3.02,IF(OR(AL317=6,AL317=7),3.11,IF(OR(AL317=8,AL317=9),3.21,IF(OR(AL317=10,AL317=11,AL317=12),3.31,IF(OR(AL317=13,AL317=14,AL317=15),3.42,IF(OR(AL317=16,AL317=17,AL317=18),3.53,3.64)))))))))), IF(AQ317="Ա-2", IF(AL317=0,2.28,IF(AL317=1,2.35,IF(AL317=2,2.43,IF(AL317=3,2.5,IF(OR(AL317=5,AL317=4),2.58,IF(OR(AL317=6,AL317=7),2.66,IF(OR(AL317=8,AL317=9),2.75,IF(OR(AL317=10,AL317=11,AL317=12),2.83,IF(OR(AL317=13,AL317=14,AL317=15),2.92,IF(OR(AL317=16,AL317=17,AL317=18),3.01,3.11)))))))))),IF(AQ317="Ա-3", IF(AL317=0,1.96,IF(AL317=1,2.02,IF(AL317=2,2.08,IF(AL317=3,2.15,IF(OR(AL317=5,AL317=4),2.21,IF(OR(AL317=6,AL317=7),2.28,IF(OR(AL317=8,AL317=9),2.35,IF(OR(AL317=10,AL317=11,AL317=12),2.42,IF(OR(AL317=13,AL317=14,AL317=15),2.5,IF(OR(AL317=16,AL317=17,AL317=18),2.58,2.66)))))))))), IF(AQ317="Կ-1", IF(AL317=0,1.68,IF(AL317=1,1.73,IF(AL317=2,1.79,IF(AL317=3,1.84,IF(OR(AL317=5,AL317=4),1.9,IF(OR(AL317=6,AL317=7),1.96,IF(OR(AL317=8,AL317=9),2.02,IF(OR(AL317=10,AL317=11,AL317=12),2.08,IF(OR(AL317=13,AL317=14,AL317=15),2.14,IF(OR(AL317=16,AL317=17,AL317=18),2.21,2.28)))))))))), IF(AQ317="Կ-2", IF(AL317=0,1.45,IF(AL317=1,1.49,IF(AL317=2,1.54,IF(AL317=3,1.59,IF(OR(AL317=5,AL317=4),1.63,IF(OR(AL317=6,AL317=7),1.68,IF(OR(AL317=8,AL317=9),1.73,IF(OR(AL317=10,AL317=11,AL317=12),1.79,IF(OR(AL317=13,AL317=14,AL317=15),1.84,IF(OR(AL317=16,AL317=17,AL317=18),1.9,1.95)))))))))),IF(AQ317="Կ-3", IF(AL317=0,1.25,IF(AL317=1,1.29,IF(AL317=2,1.33,IF(AL317=3,1.37,IF(OR(AL317=5,AL317=4),1.41,IF(OR(AL317=6,AL317=7),1.45,IF(OR(AL317=8,AL317=9),1.49,IF(OR(AL317=10,AL317=11,AL317=12),1.54,IF(OR(AL317=13,AL317=14,AL317=15),1.58,IF(OR(AL317=16,AL317=17,AL317=18),1.63,1.68)))))))))), "Error"))))))))))))</f>
        <v>6.29</v>
      </c>
      <c r="AN317" s="456">
        <v>83200</v>
      </c>
      <c r="AO317" s="456"/>
      <c r="AP317" s="456"/>
      <c r="AQ317" s="707" t="str">
        <f t="shared" ref="AQ317:AQ346" si="323">+AG317</f>
        <v>Գ-1</v>
      </c>
      <c r="AR317" s="456">
        <f t="shared" ref="AR317:AR346" si="324">AN317*AM317</f>
        <v>523328</v>
      </c>
      <c r="AS317" s="590">
        <f t="shared" ref="AS317:AS346" si="325">AR317+AO317+AP317</f>
        <v>523328</v>
      </c>
      <c r="AT317" s="590">
        <f t="shared" ref="AT317:AT346" si="326">+AS317*13</f>
        <v>6803264</v>
      </c>
    </row>
    <row r="318" spans="2:46" s="587" customFormat="1" ht="40.5">
      <c r="B318" s="816">
        <v>2</v>
      </c>
      <c r="C318" s="804" t="s">
        <v>128</v>
      </c>
      <c r="D318" s="824" t="s">
        <v>1960</v>
      </c>
      <c r="E318" s="825">
        <v>1982</v>
      </c>
      <c r="F318" s="826" t="s">
        <v>988</v>
      </c>
      <c r="G318" s="820">
        <v>1</v>
      </c>
      <c r="H318" s="866">
        <v>5</v>
      </c>
      <c r="I318" s="821">
        <f t="shared" si="302"/>
        <v>5.35</v>
      </c>
      <c r="J318" s="799">
        <v>83200</v>
      </c>
      <c r="K318" s="799"/>
      <c r="L318" s="799"/>
      <c r="M318" s="867" t="s">
        <v>82</v>
      </c>
      <c r="N318" s="799">
        <f t="shared" si="303"/>
        <v>445119.99999999994</v>
      </c>
      <c r="O318" s="823">
        <f t="shared" si="304"/>
        <v>445119.99999999994</v>
      </c>
      <c r="P318" s="823">
        <f t="shared" si="305"/>
        <v>5786559.9999999991</v>
      </c>
      <c r="Q318" s="592">
        <f t="shared" si="306"/>
        <v>1</v>
      </c>
      <c r="R318" s="592">
        <f t="shared" si="307"/>
        <v>6</v>
      </c>
      <c r="S318" s="588">
        <f t="shared" si="308"/>
        <v>5.52</v>
      </c>
      <c r="T318" s="456">
        <v>83200</v>
      </c>
      <c r="U318" s="456"/>
      <c r="V318" s="456"/>
      <c r="W318" s="589" t="str">
        <f t="shared" si="309"/>
        <v>Գ-1</v>
      </c>
      <c r="X318" s="456">
        <f t="shared" si="310"/>
        <v>459263.99999999994</v>
      </c>
      <c r="Y318" s="590">
        <f t="shared" si="311"/>
        <v>459263.99999999994</v>
      </c>
      <c r="Z318" s="590">
        <f t="shared" si="312"/>
        <v>5970431.9999999991</v>
      </c>
      <c r="AA318" s="592">
        <f t="shared" si="313"/>
        <v>1</v>
      </c>
      <c r="AB318" s="592">
        <f t="shared" si="314"/>
        <v>7</v>
      </c>
      <c r="AC318" s="588">
        <f t="shared" si="315"/>
        <v>5.52</v>
      </c>
      <c r="AD318" s="456">
        <v>83200</v>
      </c>
      <c r="AE318" s="456"/>
      <c r="AF318" s="456"/>
      <c r="AG318" s="707" t="str">
        <f t="shared" si="316"/>
        <v>Գ-1</v>
      </c>
      <c r="AH318" s="456">
        <f t="shared" si="317"/>
        <v>459263.99999999994</v>
      </c>
      <c r="AI318" s="590">
        <f t="shared" si="318"/>
        <v>459263.99999999994</v>
      </c>
      <c r="AJ318" s="590">
        <f t="shared" si="319"/>
        <v>5970431.9999999991</v>
      </c>
      <c r="AK318" s="592">
        <f t="shared" si="320"/>
        <v>1</v>
      </c>
      <c r="AL318" s="592">
        <f t="shared" si="321"/>
        <v>8</v>
      </c>
      <c r="AM318" s="588">
        <f t="shared" si="322"/>
        <v>5.71</v>
      </c>
      <c r="AN318" s="456">
        <v>83200</v>
      </c>
      <c r="AO318" s="456"/>
      <c r="AP318" s="456"/>
      <c r="AQ318" s="707" t="str">
        <f t="shared" si="323"/>
        <v>Գ-1</v>
      </c>
      <c r="AR318" s="456">
        <f t="shared" si="324"/>
        <v>475072</v>
      </c>
      <c r="AS318" s="590">
        <f t="shared" si="325"/>
        <v>475072</v>
      </c>
      <c r="AT318" s="590">
        <f t="shared" si="326"/>
        <v>6175936</v>
      </c>
    </row>
    <row r="319" spans="2:46" s="587" customFormat="1" ht="54">
      <c r="B319" s="816">
        <v>3</v>
      </c>
      <c r="C319" s="804" t="s">
        <v>129</v>
      </c>
      <c r="D319" s="824" t="s">
        <v>1960</v>
      </c>
      <c r="E319" s="825">
        <v>1980</v>
      </c>
      <c r="F319" s="826" t="s">
        <v>987</v>
      </c>
      <c r="G319" s="820">
        <v>1</v>
      </c>
      <c r="H319" s="866">
        <v>17</v>
      </c>
      <c r="I319" s="821">
        <f t="shared" si="302"/>
        <v>5.17</v>
      </c>
      <c r="J319" s="799">
        <v>83200</v>
      </c>
      <c r="K319" s="799"/>
      <c r="L319" s="799"/>
      <c r="M319" s="867" t="s">
        <v>83</v>
      </c>
      <c r="N319" s="799">
        <f t="shared" si="303"/>
        <v>430144</v>
      </c>
      <c r="O319" s="823">
        <f t="shared" si="304"/>
        <v>430144</v>
      </c>
      <c r="P319" s="823">
        <f t="shared" si="305"/>
        <v>5591872</v>
      </c>
      <c r="Q319" s="592">
        <f t="shared" si="306"/>
        <v>1</v>
      </c>
      <c r="R319" s="592">
        <f t="shared" si="307"/>
        <v>18</v>
      </c>
      <c r="S319" s="588">
        <f t="shared" si="308"/>
        <v>5.17</v>
      </c>
      <c r="T319" s="456">
        <v>83200</v>
      </c>
      <c r="U319" s="456"/>
      <c r="V319" s="456"/>
      <c r="W319" s="589" t="str">
        <f t="shared" si="309"/>
        <v>Գ-2</v>
      </c>
      <c r="X319" s="456">
        <f t="shared" si="310"/>
        <v>430144</v>
      </c>
      <c r="Y319" s="590">
        <f t="shared" si="311"/>
        <v>430144</v>
      </c>
      <c r="Z319" s="590">
        <f t="shared" si="312"/>
        <v>5591872</v>
      </c>
      <c r="AA319" s="592">
        <f t="shared" si="313"/>
        <v>1</v>
      </c>
      <c r="AB319" s="592">
        <f t="shared" si="314"/>
        <v>19</v>
      </c>
      <c r="AC319" s="588">
        <f t="shared" si="315"/>
        <v>5.34</v>
      </c>
      <c r="AD319" s="456">
        <v>83200</v>
      </c>
      <c r="AE319" s="456"/>
      <c r="AF319" s="456"/>
      <c r="AG319" s="707" t="str">
        <f t="shared" si="316"/>
        <v>Գ-2</v>
      </c>
      <c r="AH319" s="456">
        <f t="shared" si="317"/>
        <v>444288</v>
      </c>
      <c r="AI319" s="590">
        <f t="shared" si="318"/>
        <v>444288</v>
      </c>
      <c r="AJ319" s="590">
        <f t="shared" si="319"/>
        <v>5775744</v>
      </c>
      <c r="AK319" s="592">
        <f t="shared" si="320"/>
        <v>1</v>
      </c>
      <c r="AL319" s="592">
        <f t="shared" si="321"/>
        <v>20</v>
      </c>
      <c r="AM319" s="588">
        <f t="shared" si="322"/>
        <v>5.34</v>
      </c>
      <c r="AN319" s="456">
        <v>83200</v>
      </c>
      <c r="AO319" s="456"/>
      <c r="AP319" s="456"/>
      <c r="AQ319" s="707" t="str">
        <f t="shared" si="323"/>
        <v>Գ-2</v>
      </c>
      <c r="AR319" s="456">
        <f t="shared" si="324"/>
        <v>444288</v>
      </c>
      <c r="AS319" s="590">
        <f t="shared" si="325"/>
        <v>444288</v>
      </c>
      <c r="AT319" s="590">
        <f t="shared" si="326"/>
        <v>5775744</v>
      </c>
    </row>
    <row r="320" spans="2:46" s="587" customFormat="1" ht="54">
      <c r="B320" s="816">
        <v>4</v>
      </c>
      <c r="C320" s="804" t="s">
        <v>73</v>
      </c>
      <c r="D320" s="824" t="s">
        <v>1960</v>
      </c>
      <c r="E320" s="825">
        <v>1991</v>
      </c>
      <c r="F320" s="826" t="s">
        <v>986</v>
      </c>
      <c r="G320" s="820">
        <v>1</v>
      </c>
      <c r="H320" s="866">
        <v>10</v>
      </c>
      <c r="I320" s="821">
        <f t="shared" si="302"/>
        <v>3.31</v>
      </c>
      <c r="J320" s="799">
        <v>83200</v>
      </c>
      <c r="K320" s="799"/>
      <c r="L320" s="799"/>
      <c r="M320" s="867" t="s">
        <v>84</v>
      </c>
      <c r="N320" s="799">
        <f t="shared" si="303"/>
        <v>275392</v>
      </c>
      <c r="O320" s="823">
        <f t="shared" si="304"/>
        <v>275392</v>
      </c>
      <c r="P320" s="823">
        <f t="shared" si="305"/>
        <v>3580096</v>
      </c>
      <c r="Q320" s="592">
        <f t="shared" si="306"/>
        <v>1</v>
      </c>
      <c r="R320" s="592">
        <f t="shared" si="307"/>
        <v>11</v>
      </c>
      <c r="S320" s="588">
        <f t="shared" si="308"/>
        <v>3.31</v>
      </c>
      <c r="T320" s="456">
        <v>83200</v>
      </c>
      <c r="U320" s="456"/>
      <c r="V320" s="456"/>
      <c r="W320" s="589" t="str">
        <f t="shared" si="309"/>
        <v>Ա-1</v>
      </c>
      <c r="X320" s="456">
        <f t="shared" si="310"/>
        <v>275392</v>
      </c>
      <c r="Y320" s="590">
        <f t="shared" si="311"/>
        <v>275392</v>
      </c>
      <c r="Z320" s="590">
        <f t="shared" si="312"/>
        <v>3580096</v>
      </c>
      <c r="AA320" s="592">
        <f t="shared" si="313"/>
        <v>1</v>
      </c>
      <c r="AB320" s="592">
        <f t="shared" si="314"/>
        <v>12</v>
      </c>
      <c r="AC320" s="588">
        <f t="shared" si="315"/>
        <v>3.31</v>
      </c>
      <c r="AD320" s="456">
        <v>83200</v>
      </c>
      <c r="AE320" s="456"/>
      <c r="AF320" s="456"/>
      <c r="AG320" s="707" t="str">
        <f t="shared" si="316"/>
        <v>Ա-1</v>
      </c>
      <c r="AH320" s="456">
        <f t="shared" si="317"/>
        <v>275392</v>
      </c>
      <c r="AI320" s="590">
        <f t="shared" si="318"/>
        <v>275392</v>
      </c>
      <c r="AJ320" s="590">
        <f t="shared" si="319"/>
        <v>3580096</v>
      </c>
      <c r="AK320" s="592">
        <f t="shared" si="320"/>
        <v>1</v>
      </c>
      <c r="AL320" s="592">
        <f t="shared" si="321"/>
        <v>13</v>
      </c>
      <c r="AM320" s="588">
        <f t="shared" si="322"/>
        <v>3.42</v>
      </c>
      <c r="AN320" s="456">
        <v>83200</v>
      </c>
      <c r="AO320" s="456"/>
      <c r="AP320" s="456"/>
      <c r="AQ320" s="707" t="str">
        <f t="shared" si="323"/>
        <v>Ա-1</v>
      </c>
      <c r="AR320" s="456">
        <f t="shared" si="324"/>
        <v>284544</v>
      </c>
      <c r="AS320" s="590">
        <f t="shared" si="325"/>
        <v>284544</v>
      </c>
      <c r="AT320" s="590">
        <f t="shared" si="326"/>
        <v>3699072</v>
      </c>
    </row>
    <row r="321" spans="2:46" s="587" customFormat="1" ht="54">
      <c r="B321" s="816">
        <v>5</v>
      </c>
      <c r="C321" s="804" t="s">
        <v>2548</v>
      </c>
      <c r="D321" s="824" t="s">
        <v>1960</v>
      </c>
      <c r="E321" s="825">
        <v>2001</v>
      </c>
      <c r="F321" s="826" t="s">
        <v>985</v>
      </c>
      <c r="G321" s="820">
        <v>1</v>
      </c>
      <c r="H321" s="866">
        <v>3</v>
      </c>
      <c r="I321" s="821">
        <f t="shared" si="302"/>
        <v>1.84</v>
      </c>
      <c r="J321" s="799">
        <v>83200</v>
      </c>
      <c r="K321" s="799"/>
      <c r="L321" s="799"/>
      <c r="M321" s="867" t="s">
        <v>86</v>
      </c>
      <c r="N321" s="799">
        <f t="shared" si="303"/>
        <v>153088</v>
      </c>
      <c r="O321" s="823">
        <f t="shared" si="304"/>
        <v>153088</v>
      </c>
      <c r="P321" s="823">
        <f t="shared" si="305"/>
        <v>1990144</v>
      </c>
      <c r="Q321" s="592">
        <f t="shared" si="306"/>
        <v>1</v>
      </c>
      <c r="R321" s="592">
        <f t="shared" si="307"/>
        <v>4</v>
      </c>
      <c r="S321" s="588">
        <f t="shared" si="308"/>
        <v>1.9</v>
      </c>
      <c r="T321" s="456">
        <v>83200</v>
      </c>
      <c r="U321" s="456"/>
      <c r="V321" s="456"/>
      <c r="W321" s="589" t="str">
        <f t="shared" si="309"/>
        <v>Կ-1</v>
      </c>
      <c r="X321" s="456">
        <f t="shared" si="310"/>
        <v>158080</v>
      </c>
      <c r="Y321" s="590">
        <f t="shared" si="311"/>
        <v>158080</v>
      </c>
      <c r="Z321" s="590">
        <f t="shared" si="312"/>
        <v>2055040</v>
      </c>
      <c r="AA321" s="592">
        <f t="shared" si="313"/>
        <v>1</v>
      </c>
      <c r="AB321" s="592">
        <f t="shared" si="314"/>
        <v>5</v>
      </c>
      <c r="AC321" s="588">
        <f t="shared" si="315"/>
        <v>1.9</v>
      </c>
      <c r="AD321" s="456">
        <v>83200</v>
      </c>
      <c r="AE321" s="456"/>
      <c r="AF321" s="456"/>
      <c r="AG321" s="707" t="str">
        <f t="shared" si="316"/>
        <v>Կ-1</v>
      </c>
      <c r="AH321" s="456">
        <f t="shared" si="317"/>
        <v>158080</v>
      </c>
      <c r="AI321" s="590">
        <f t="shared" si="318"/>
        <v>158080</v>
      </c>
      <c r="AJ321" s="590">
        <f t="shared" si="319"/>
        <v>2055040</v>
      </c>
      <c r="AK321" s="592">
        <f t="shared" si="320"/>
        <v>1</v>
      </c>
      <c r="AL321" s="592">
        <f t="shared" si="321"/>
        <v>6</v>
      </c>
      <c r="AM321" s="588">
        <f t="shared" si="322"/>
        <v>1.96</v>
      </c>
      <c r="AN321" s="456">
        <v>83200</v>
      </c>
      <c r="AO321" s="456"/>
      <c r="AP321" s="456"/>
      <c r="AQ321" s="707" t="str">
        <f t="shared" si="323"/>
        <v>Կ-1</v>
      </c>
      <c r="AR321" s="456">
        <f t="shared" si="324"/>
        <v>163072</v>
      </c>
      <c r="AS321" s="590">
        <f t="shared" si="325"/>
        <v>163072</v>
      </c>
      <c r="AT321" s="590">
        <f t="shared" si="326"/>
        <v>2119936</v>
      </c>
    </row>
    <row r="322" spans="2:46" s="587" customFormat="1" ht="13.5">
      <c r="B322" s="816">
        <v>6</v>
      </c>
      <c r="C322" s="864" t="s">
        <v>127</v>
      </c>
      <c r="D322" s="865" t="s">
        <v>1960</v>
      </c>
      <c r="E322" s="805">
        <v>1960</v>
      </c>
      <c r="F322" s="868" t="s">
        <v>218</v>
      </c>
      <c r="G322" s="869">
        <v>1</v>
      </c>
      <c r="H322" s="870">
        <v>25</v>
      </c>
      <c r="I322" s="871">
        <f>IF(G322&lt;1,0,IF(M322="Բ-1",IF(H322=0,6.94,IF(H322=1,7.17,IF(H322=2,7.41,IF(H322=3,7.66,IF(OR(H322=5,H322=4),7.92,IF(OR(H322=6,H322=7),8.18,IF(OR(H322=8,H322=9),8.46,IF(OR(H322=10,H322=11,H322=12),8.74,IF(OR(H322=13,H322=14,H322=15),9.03,IF(OR(H322=16,H322=17,H322=18),9.33,9.65)))))))))),IF(M322="Բ-2", IF(H322=0,5.71,IF(H322=1,5.89,IF(H322=2,6.09,IF(H322=3,6.29,IF(OR(H322=5,H322=4),6.5,IF(OR(H322=6,H322=7),6.72,IF(OR(H322=8,H322=9),6.94,IF(OR(H322=10,H322=11,H322=12),7.17,IF(OR(H322=13,H322=14,H322=15),7.41,IF(OR(H322=16,H322=17,H322=18),7.65,7.91)))))))))), IF(M322="Գ-1", IF(H322=0,4.7,IF(H322=1,4.86,IF(H322=2,5.01,IF(H322=3,5.18,IF(OR(H322=5,H322=4),5.35,IF(OR(H322=6,H322=7),5.52,IF(OR(H322=8,H322=9),5.71,IF(OR(H322=10,H322=11,H322=12),5.89,IF(OR(H322=13,H322=14,H322=15),6.09,IF(OR(H322=16,H322=17,H322=18),6.29,6.49)))))))))), IF(M322="Գ-2", IF(H322=0,3.88,IF(H322=1,4.01,IF(H322=2,4.14,IF(H322=3,4.27,IF(OR(H322=5,H322=4),4.41,IF(OR(H322=6,H322=7),4.55,IF(OR(H322=8,H322=9),4.7,IF(OR(H322=10,H322=11,H322=12),4.85,IF(OR(H322=13,H322=14,H322=15),5.01,IF(OR(H322=16,H322=17,H322=18),5.17,5.34)))))))))), IF(M322="Գ-3", IF(H322=0,3.21,IF(H322=1,3.31,IF(H322=2,3.42,IF(H322=3,3.53,IF(OR(H322=5,H322=4),3.64,IF(OR(H322=6,H322=7),3.76,IF(OR(H322=8,H322=9),3.88,IF(OR(H322=10,H322=11,H322=12),4.01,IF(OR(H322=13,H322=14,H322=15),4.13,IF(OR(H322=16,H322=17,H322=18),4.27,4.4)))))))))), IF(M322="Ա-1", IF(H322=0,2.66,IF(H322=1,2.75,IF(H322=2,2.83,IF(H322=3,2.92,IF(OR(H322=5,H322=4),3.02,IF(OR(H322=6,H322=7),3.11,IF(OR(H322=8,H322=9),3.21,IF(OR(H322=10,H322=11,H322=12),3.31,IF(OR(H322=13,H322=14,H322=15),3.42,IF(OR(H322=16,H322=17,H322=18),3.53,3.64)))))))))), IF(M322="Ա-2", IF(H322=0,2.28,IF(H322=1,2.35,IF(H322=2,2.43,IF(H322=3,2.5,IF(OR(H322=5,H322=4),2.58,IF(OR(H322=6,H322=7),2.66,IF(OR(H322=8,H322=9),2.75,IF(OR(H322=10,H322=11,H322=12),2.83,IF(OR(H322=13,H322=14,H322=15),2.92,IF(OR(H322=16,H322=17,H322=18),3.01,3.11)))))))))),IF(M322="Ա-3", IF(H322=0,1.96,IF(H322=1,2.02,IF(H322=2,2.08,IF(H322=3,2.15,IF(OR(H322=5,H322=4),2.21,IF(OR(H322=6,H322=7),2.28,IF(OR(H322=8,H322=9),2.35,IF(OR(H322=10,H322=11,H322=12),2.42,IF(OR(H322=13,H322=14,H322=15),2.5,IF(OR(H322=16,H322=17,H322=18),2.58,2.66)))))))))), IF(M322="Կ-1", IF(H322=0,1.68,IF(H322=1,1.73,IF(H322=2,1.79,IF(H322=3,1.84,IF(OR(H322=5,H322=4),1.9,IF(OR(H322=6,H322=7),1.96,IF(OR(H322=8,H322=9),2.02,IF(OR(H322=10,H322=11,H322=12),2.08,IF(OR(H322=13,H322=14,H322=15),2.14,IF(OR(H322=16,H322=17,H322=18),2.21,2.28)))))))))), IF(M322="Կ-2", IF(H322=0,1.45,IF(H322=1,1.49,IF(H322=2,1.54,IF(H322=3,1.59,IF(OR(H322=5,H322=4),1.63,IF(OR(H322=6,H322=7),1.68,IF(OR(H322=8,H322=9),1.73,IF(OR(H322=10,H322=11,H322=12),1.79,IF(OR(H322=13,H322=14,H322=15),1.84,IF(OR(H322=16,H322=17,H322=18),1.9,1.95)))))))))),IF(M322="Կ-3", IF(H322=0,1.25,IF(H322=1,1.29,IF(H322=2,1.33,IF(H322=3,1.37,IF(OR(H322=5,H322=4),1.41,IF(OR(H322=6,H322=7),1.45,IF(OR(H322=8,H322=9),1.49,IF(OR(H322=10,H322=11,H322=12),1.54,IF(OR(H322=13,H322=14,H322=15),1.58,IF(OR(H322=16,H322=17,H322=18),1.63,1.68)))))))))), "Error"))))))))))))</f>
        <v>5.34</v>
      </c>
      <c r="J322" s="799">
        <v>83200</v>
      </c>
      <c r="K322" s="799"/>
      <c r="L322" s="799"/>
      <c r="M322" s="867" t="s">
        <v>83</v>
      </c>
      <c r="N322" s="799">
        <f>J322*I322</f>
        <v>444288</v>
      </c>
      <c r="O322" s="823">
        <f t="shared" si="304"/>
        <v>444288</v>
      </c>
      <c r="P322" s="823">
        <f>+O322*13</f>
        <v>5775744</v>
      </c>
      <c r="Q322" s="592">
        <f t="shared" si="306"/>
        <v>1</v>
      </c>
      <c r="R322" s="592">
        <f t="shared" si="307"/>
        <v>26</v>
      </c>
      <c r="S322" s="588">
        <f t="shared" si="308"/>
        <v>5.34</v>
      </c>
      <c r="T322" s="456">
        <v>83200</v>
      </c>
      <c r="U322" s="456"/>
      <c r="V322" s="456"/>
      <c r="W322" s="589" t="str">
        <f t="shared" si="309"/>
        <v>Գ-2</v>
      </c>
      <c r="X322" s="456">
        <f t="shared" si="310"/>
        <v>444288</v>
      </c>
      <c r="Y322" s="590">
        <f t="shared" si="311"/>
        <v>444288</v>
      </c>
      <c r="Z322" s="590">
        <f>+Y322*13</f>
        <v>5775744</v>
      </c>
      <c r="AA322" s="592">
        <f t="shared" si="313"/>
        <v>1</v>
      </c>
      <c r="AB322" s="592">
        <f t="shared" si="314"/>
        <v>27</v>
      </c>
      <c r="AC322" s="588">
        <f t="shared" si="315"/>
        <v>5.34</v>
      </c>
      <c r="AD322" s="456">
        <v>83200</v>
      </c>
      <c r="AE322" s="456"/>
      <c r="AF322" s="456"/>
      <c r="AG322" s="707" t="str">
        <f t="shared" si="316"/>
        <v>Գ-2</v>
      </c>
      <c r="AH322" s="456">
        <f t="shared" si="317"/>
        <v>444288</v>
      </c>
      <c r="AI322" s="590">
        <f t="shared" si="318"/>
        <v>444288</v>
      </c>
      <c r="AJ322" s="590">
        <f>+AI322*13</f>
        <v>5775744</v>
      </c>
      <c r="AK322" s="592">
        <f t="shared" si="320"/>
        <v>1</v>
      </c>
      <c r="AL322" s="592">
        <f t="shared" si="321"/>
        <v>28</v>
      </c>
      <c r="AM322" s="588">
        <f t="shared" si="322"/>
        <v>5.34</v>
      </c>
      <c r="AN322" s="456">
        <v>83200</v>
      </c>
      <c r="AO322" s="456"/>
      <c r="AP322" s="456"/>
      <c r="AQ322" s="707" t="str">
        <f t="shared" si="323"/>
        <v>Գ-2</v>
      </c>
      <c r="AR322" s="456">
        <f t="shared" si="324"/>
        <v>444288</v>
      </c>
      <c r="AS322" s="590">
        <f t="shared" si="325"/>
        <v>444288</v>
      </c>
      <c r="AT322" s="590">
        <f>+AS322*13</f>
        <v>5775744</v>
      </c>
    </row>
    <row r="323" spans="2:46" s="587" customFormat="1" ht="27">
      <c r="B323" s="816">
        <v>7</v>
      </c>
      <c r="C323" s="804" t="s">
        <v>2549</v>
      </c>
      <c r="D323" s="828" t="s">
        <v>1960</v>
      </c>
      <c r="E323" s="818">
        <v>1980</v>
      </c>
      <c r="F323" s="829" t="s">
        <v>453</v>
      </c>
      <c r="G323" s="820">
        <v>1</v>
      </c>
      <c r="H323" s="866">
        <v>4</v>
      </c>
      <c r="I323" s="821">
        <f t="shared" si="302"/>
        <v>1.9</v>
      </c>
      <c r="J323" s="799">
        <v>83200</v>
      </c>
      <c r="K323" s="799"/>
      <c r="L323" s="799"/>
      <c r="M323" s="867" t="s">
        <v>86</v>
      </c>
      <c r="N323" s="799">
        <f t="shared" si="303"/>
        <v>158080</v>
      </c>
      <c r="O323" s="823">
        <f t="shared" si="304"/>
        <v>158080</v>
      </c>
      <c r="P323" s="823">
        <f t="shared" si="305"/>
        <v>2055040</v>
      </c>
      <c r="Q323" s="592">
        <f t="shared" si="306"/>
        <v>1</v>
      </c>
      <c r="R323" s="592">
        <f t="shared" si="307"/>
        <v>5</v>
      </c>
      <c r="S323" s="588">
        <f t="shared" si="308"/>
        <v>1.9</v>
      </c>
      <c r="T323" s="456">
        <v>83200</v>
      </c>
      <c r="U323" s="456"/>
      <c r="V323" s="456"/>
      <c r="W323" s="589" t="str">
        <f t="shared" si="309"/>
        <v>Կ-1</v>
      </c>
      <c r="X323" s="456">
        <f t="shared" si="310"/>
        <v>158080</v>
      </c>
      <c r="Y323" s="590">
        <f t="shared" si="311"/>
        <v>158080</v>
      </c>
      <c r="Z323" s="590">
        <f t="shared" si="312"/>
        <v>2055040</v>
      </c>
      <c r="AA323" s="592">
        <f t="shared" si="313"/>
        <v>1</v>
      </c>
      <c r="AB323" s="592">
        <f t="shared" si="314"/>
        <v>6</v>
      </c>
      <c r="AC323" s="588">
        <f t="shared" si="315"/>
        <v>1.96</v>
      </c>
      <c r="AD323" s="456">
        <v>83200</v>
      </c>
      <c r="AE323" s="456"/>
      <c r="AF323" s="456"/>
      <c r="AG323" s="707" t="str">
        <f t="shared" si="316"/>
        <v>Կ-1</v>
      </c>
      <c r="AH323" s="456">
        <f t="shared" si="317"/>
        <v>163072</v>
      </c>
      <c r="AI323" s="590">
        <f t="shared" si="318"/>
        <v>163072</v>
      </c>
      <c r="AJ323" s="590">
        <f t="shared" si="319"/>
        <v>2119936</v>
      </c>
      <c r="AK323" s="592">
        <f t="shared" si="320"/>
        <v>1</v>
      </c>
      <c r="AL323" s="592">
        <f t="shared" si="321"/>
        <v>7</v>
      </c>
      <c r="AM323" s="588">
        <f t="shared" si="322"/>
        <v>1.96</v>
      </c>
      <c r="AN323" s="456">
        <v>83200</v>
      </c>
      <c r="AO323" s="456"/>
      <c r="AP323" s="456"/>
      <c r="AQ323" s="707" t="str">
        <f t="shared" si="323"/>
        <v>Կ-1</v>
      </c>
      <c r="AR323" s="456">
        <f t="shared" si="324"/>
        <v>163072</v>
      </c>
      <c r="AS323" s="590">
        <f t="shared" si="325"/>
        <v>163072</v>
      </c>
      <c r="AT323" s="590">
        <f t="shared" si="326"/>
        <v>2119936</v>
      </c>
    </row>
    <row r="324" spans="2:46" s="587" customFormat="1" ht="27">
      <c r="B324" s="816">
        <v>8</v>
      </c>
      <c r="C324" s="804" t="s">
        <v>628</v>
      </c>
      <c r="D324" s="828" t="s">
        <v>1960</v>
      </c>
      <c r="E324" s="818">
        <v>1959</v>
      </c>
      <c r="F324" s="829" t="s">
        <v>453</v>
      </c>
      <c r="G324" s="820">
        <v>1</v>
      </c>
      <c r="H324" s="866">
        <v>26</v>
      </c>
      <c r="I324" s="821">
        <f t="shared" si="302"/>
        <v>2.2799999999999998</v>
      </c>
      <c r="J324" s="799">
        <v>83200</v>
      </c>
      <c r="K324" s="799"/>
      <c r="L324" s="799"/>
      <c r="M324" s="867" t="s">
        <v>86</v>
      </c>
      <c r="N324" s="799">
        <f t="shared" si="303"/>
        <v>189695.99999999997</v>
      </c>
      <c r="O324" s="823">
        <f t="shared" si="304"/>
        <v>189695.99999999997</v>
      </c>
      <c r="P324" s="823">
        <f t="shared" si="305"/>
        <v>2466047.9999999995</v>
      </c>
      <c r="Q324" s="592">
        <f t="shared" si="306"/>
        <v>1</v>
      </c>
      <c r="R324" s="592">
        <f t="shared" si="307"/>
        <v>27</v>
      </c>
      <c r="S324" s="588">
        <f t="shared" si="308"/>
        <v>2.2799999999999998</v>
      </c>
      <c r="T324" s="456">
        <v>83200</v>
      </c>
      <c r="U324" s="456"/>
      <c r="V324" s="456"/>
      <c r="W324" s="589" t="str">
        <f t="shared" si="309"/>
        <v>Կ-1</v>
      </c>
      <c r="X324" s="456">
        <f t="shared" si="310"/>
        <v>189695.99999999997</v>
      </c>
      <c r="Y324" s="590">
        <f t="shared" si="311"/>
        <v>189695.99999999997</v>
      </c>
      <c r="Z324" s="590">
        <f t="shared" si="312"/>
        <v>2466047.9999999995</v>
      </c>
      <c r="AA324" s="592">
        <f t="shared" si="313"/>
        <v>1</v>
      </c>
      <c r="AB324" s="592">
        <f t="shared" si="314"/>
        <v>28</v>
      </c>
      <c r="AC324" s="588">
        <f t="shared" si="315"/>
        <v>2.2799999999999998</v>
      </c>
      <c r="AD324" s="456">
        <v>83200</v>
      </c>
      <c r="AE324" s="456"/>
      <c r="AF324" s="456"/>
      <c r="AG324" s="707" t="str">
        <f t="shared" si="316"/>
        <v>Կ-1</v>
      </c>
      <c r="AH324" s="456">
        <f t="shared" si="317"/>
        <v>189695.99999999997</v>
      </c>
      <c r="AI324" s="590">
        <f t="shared" si="318"/>
        <v>189695.99999999997</v>
      </c>
      <c r="AJ324" s="590">
        <f t="shared" si="319"/>
        <v>2466047.9999999995</v>
      </c>
      <c r="AK324" s="592">
        <f t="shared" si="320"/>
        <v>1</v>
      </c>
      <c r="AL324" s="592">
        <f t="shared" si="321"/>
        <v>29</v>
      </c>
      <c r="AM324" s="588">
        <f t="shared" si="322"/>
        <v>2.2799999999999998</v>
      </c>
      <c r="AN324" s="456">
        <v>83200</v>
      </c>
      <c r="AO324" s="456"/>
      <c r="AP324" s="456"/>
      <c r="AQ324" s="707" t="str">
        <f t="shared" si="323"/>
        <v>Կ-1</v>
      </c>
      <c r="AR324" s="456">
        <f t="shared" si="324"/>
        <v>189695.99999999997</v>
      </c>
      <c r="AS324" s="590">
        <f t="shared" si="325"/>
        <v>189695.99999999997</v>
      </c>
      <c r="AT324" s="590">
        <f t="shared" si="326"/>
        <v>2466047.9999999995</v>
      </c>
    </row>
    <row r="325" spans="2:46" s="587" customFormat="1" ht="27">
      <c r="B325" s="816">
        <v>9</v>
      </c>
      <c r="C325" s="804" t="s">
        <v>133</v>
      </c>
      <c r="D325" s="828" t="s">
        <v>1960</v>
      </c>
      <c r="E325" s="818">
        <v>1990</v>
      </c>
      <c r="F325" s="829" t="s">
        <v>453</v>
      </c>
      <c r="G325" s="820">
        <v>1</v>
      </c>
      <c r="H325" s="827">
        <v>17</v>
      </c>
      <c r="I325" s="821">
        <f t="shared" si="302"/>
        <v>2.21</v>
      </c>
      <c r="J325" s="799">
        <v>83200</v>
      </c>
      <c r="K325" s="799"/>
      <c r="L325" s="799"/>
      <c r="M325" s="867" t="s">
        <v>86</v>
      </c>
      <c r="N325" s="799">
        <f t="shared" si="303"/>
        <v>183872</v>
      </c>
      <c r="O325" s="823">
        <f t="shared" si="304"/>
        <v>183872</v>
      </c>
      <c r="P325" s="823">
        <f t="shared" si="305"/>
        <v>2390336</v>
      </c>
      <c r="Q325" s="592">
        <f t="shared" si="306"/>
        <v>1</v>
      </c>
      <c r="R325" s="592">
        <f t="shared" si="307"/>
        <v>18</v>
      </c>
      <c r="S325" s="588">
        <f t="shared" si="308"/>
        <v>2.21</v>
      </c>
      <c r="T325" s="456">
        <v>83200</v>
      </c>
      <c r="U325" s="456"/>
      <c r="V325" s="456"/>
      <c r="W325" s="589" t="str">
        <f t="shared" si="309"/>
        <v>Կ-1</v>
      </c>
      <c r="X325" s="456">
        <f t="shared" si="310"/>
        <v>183872</v>
      </c>
      <c r="Y325" s="590">
        <f t="shared" si="311"/>
        <v>183872</v>
      </c>
      <c r="Z325" s="590">
        <f t="shared" si="312"/>
        <v>2390336</v>
      </c>
      <c r="AA325" s="592">
        <f t="shared" si="313"/>
        <v>1</v>
      </c>
      <c r="AB325" s="592">
        <f t="shared" si="314"/>
        <v>19</v>
      </c>
      <c r="AC325" s="588">
        <f t="shared" si="315"/>
        <v>2.2799999999999998</v>
      </c>
      <c r="AD325" s="456">
        <v>83200</v>
      </c>
      <c r="AE325" s="456"/>
      <c r="AF325" s="456"/>
      <c r="AG325" s="707" t="str">
        <f t="shared" si="316"/>
        <v>Կ-1</v>
      </c>
      <c r="AH325" s="456">
        <f t="shared" si="317"/>
        <v>189695.99999999997</v>
      </c>
      <c r="AI325" s="590">
        <f t="shared" si="318"/>
        <v>189695.99999999997</v>
      </c>
      <c r="AJ325" s="590">
        <f t="shared" si="319"/>
        <v>2466047.9999999995</v>
      </c>
      <c r="AK325" s="592">
        <f t="shared" si="320"/>
        <v>1</v>
      </c>
      <c r="AL325" s="592">
        <f t="shared" si="321"/>
        <v>20</v>
      </c>
      <c r="AM325" s="588">
        <f t="shared" si="322"/>
        <v>2.2799999999999998</v>
      </c>
      <c r="AN325" s="456">
        <v>83200</v>
      </c>
      <c r="AO325" s="456"/>
      <c r="AP325" s="456"/>
      <c r="AQ325" s="707" t="str">
        <f t="shared" si="323"/>
        <v>Կ-1</v>
      </c>
      <c r="AR325" s="456">
        <f t="shared" si="324"/>
        <v>189695.99999999997</v>
      </c>
      <c r="AS325" s="590">
        <f t="shared" si="325"/>
        <v>189695.99999999997</v>
      </c>
      <c r="AT325" s="590">
        <f t="shared" si="326"/>
        <v>2466047.9999999995</v>
      </c>
    </row>
    <row r="326" spans="2:46" s="587" customFormat="1" ht="27">
      <c r="B326" s="816">
        <v>10</v>
      </c>
      <c r="C326" s="804" t="s">
        <v>1477</v>
      </c>
      <c r="D326" s="828" t="s">
        <v>1960</v>
      </c>
      <c r="E326" s="818">
        <v>1991</v>
      </c>
      <c r="F326" s="829" t="s">
        <v>453</v>
      </c>
      <c r="G326" s="820">
        <v>1</v>
      </c>
      <c r="H326" s="827">
        <v>10</v>
      </c>
      <c r="I326" s="821">
        <f>IF(G326&lt;1,0,IF(M326="Բ-1",IF(H326=0,6.94,IF(H326=1,7.17,IF(H326=2,7.41,IF(H326=3,7.66,IF(OR(H326=5,H326=4),7.92,IF(OR(H326=6,H326=7),8.18,IF(OR(H326=8,H326=9),8.46,IF(OR(H326=10,H326=11,H326=12),8.74,IF(OR(H326=13,H326=14,H326=15),9.03,IF(OR(H326=16,H326=17,H326=18),9.33,9.65)))))))))),IF(M326="Բ-2", IF(H326=0,5.71,IF(H326=1,5.89,IF(H326=2,6.09,IF(H326=3,6.29,IF(OR(H326=5,H326=4),6.5,IF(OR(H326=6,H326=7),6.72,IF(OR(H326=8,H326=9),6.94,IF(OR(H326=10,H326=11,H326=12),7.17,IF(OR(H326=13,H326=14,H326=15),7.41,IF(OR(H326=16,H326=17,H326=18),7.65,7.91)))))))))), IF(M326="Գ-1", IF(H326=0,4.7,IF(H326=1,4.86,IF(H326=2,5.01,IF(H326=3,5.18,IF(OR(H326=5,H326=4),5.35,IF(OR(H326=6,H326=7),5.52,IF(OR(H326=8,H326=9),5.71,IF(OR(H326=10,H326=11,H326=12),5.89,IF(OR(H326=13,H326=14,H326=15),6.09,IF(OR(H326=16,H326=17,H326=18),6.29,6.49)))))))))), IF(M326="Գ-2", IF(H326=0,3.88,IF(H326=1,4.01,IF(H326=2,4.14,IF(H326=3,4.27,IF(OR(H326=5,H326=4),4.41,IF(OR(H326=6,H326=7),4.55,IF(OR(H326=8,H326=9),4.7,IF(OR(H326=10,H326=11,H326=12),4.85,IF(OR(H326=13,H326=14,H326=15),5.01,IF(OR(H326=16,H326=17,H326=18),5.17,5.34)))))))))), IF(M326="Գ-3", IF(H326=0,3.21,IF(H326=1,3.31,IF(H326=2,3.42,IF(H326=3,3.53,IF(OR(H326=5,H326=4),3.64,IF(OR(H326=6,H326=7),3.76,IF(OR(H326=8,H326=9),3.88,IF(OR(H326=10,H326=11,H326=12),4.01,IF(OR(H326=13,H326=14,H326=15),4.13,IF(OR(H326=16,H326=17,H326=18),4.27,4.4)))))))))), IF(M326="Ա-1", IF(H326=0,2.66,IF(H326=1,2.75,IF(H326=2,2.83,IF(H326=3,2.92,IF(OR(H326=5,H326=4),3.02,IF(OR(H326=6,H326=7),3.11,IF(OR(H326=8,H326=9),3.21,IF(OR(H326=10,H326=11,H326=12),3.31,IF(OR(H326=13,H326=14,H326=15),3.42,IF(OR(H326=16,H326=17,H326=18),3.53,3.64)))))))))), IF(M326="Ա-2", IF(H326=0,2.28,IF(H326=1,2.35,IF(H326=2,2.43,IF(H326=3,2.5,IF(OR(H326=5,H326=4),2.58,IF(OR(H326=6,H326=7),2.66,IF(OR(H326=8,H326=9),2.75,IF(OR(H326=10,H326=11,H326=12),2.83,IF(OR(H326=13,H326=14,H326=15),2.92,IF(OR(H326=16,H326=17,H326=18),3.01,3.11)))))))))),IF(M326="Ա-3", IF(H326=0,1.96,IF(H326=1,2.02,IF(H326=2,2.08,IF(H326=3,2.15,IF(OR(H326=5,H326=4),2.21,IF(OR(H326=6,H326=7),2.28,IF(OR(H326=8,H326=9),2.35,IF(OR(H326=10,H326=11,H326=12),2.42,IF(OR(H326=13,H326=14,H326=15),2.5,IF(OR(H326=16,H326=17,H326=18),2.58,2.66)))))))))), IF(M326="Կ-1", IF(H326=0,1.68,IF(H326=1,1.73,IF(H326=2,1.79,IF(H326=3,1.84,IF(OR(H326=5,H326=4),1.9,IF(OR(H326=6,H326=7),1.96,IF(OR(H326=8,H326=9),2.02,IF(OR(H326=10,H326=11,H326=12),2.08,IF(OR(H326=13,H326=14,H326=15),2.14,IF(OR(H326=16,H326=17,H326=18),2.21,2.28)))))))))), IF(M326="Կ-2", IF(H326=0,1.45,IF(H326=1,1.49,IF(H326=2,1.54,IF(H326=3,1.59,IF(OR(H326=5,H326=4),1.63,IF(OR(H326=6,H326=7),1.68,IF(OR(H326=8,H326=9),1.73,IF(OR(H326=10,H326=11,H326=12),1.79,IF(OR(H326=13,H326=14,H326=15),1.84,IF(OR(H326=16,H326=17,H326=18),1.9,1.95)))))))))),IF(M326="Կ-3", IF(H326=0,1.25,IF(H326=1,1.29,IF(H326=2,1.33,IF(H326=3,1.37,IF(OR(H326=5,H326=4),1.41,IF(OR(H326=6,H326=7),1.45,IF(OR(H326=8,H326=9),1.49,IF(OR(H326=10,H326=11,H326=12),1.54,IF(OR(H326=13,H326=14,H326=15),1.58,IF(OR(H326=16,H326=17,H326=18),1.63,1.68)))))))))), "Error"))))))))))))</f>
        <v>2.08</v>
      </c>
      <c r="J326" s="799">
        <v>83200</v>
      </c>
      <c r="K326" s="799"/>
      <c r="L326" s="799"/>
      <c r="M326" s="867" t="s">
        <v>86</v>
      </c>
      <c r="N326" s="799">
        <f>J326*I326</f>
        <v>173056</v>
      </c>
      <c r="O326" s="823">
        <f t="shared" si="304"/>
        <v>173056</v>
      </c>
      <c r="P326" s="823">
        <f>+O326*13</f>
        <v>2249728</v>
      </c>
      <c r="Q326" s="592">
        <f t="shared" si="306"/>
        <v>1</v>
      </c>
      <c r="R326" s="592">
        <f t="shared" si="307"/>
        <v>11</v>
      </c>
      <c r="S326" s="588">
        <f t="shared" si="308"/>
        <v>2.08</v>
      </c>
      <c r="T326" s="456">
        <v>83200</v>
      </c>
      <c r="U326" s="456"/>
      <c r="V326" s="456"/>
      <c r="W326" s="589" t="str">
        <f t="shared" si="309"/>
        <v>Կ-1</v>
      </c>
      <c r="X326" s="456">
        <f t="shared" si="310"/>
        <v>173056</v>
      </c>
      <c r="Y326" s="590">
        <f t="shared" si="311"/>
        <v>173056</v>
      </c>
      <c r="Z326" s="590">
        <f>+Y326*13</f>
        <v>2249728</v>
      </c>
      <c r="AA326" s="592">
        <f t="shared" si="313"/>
        <v>1</v>
      </c>
      <c r="AB326" s="592">
        <f t="shared" si="314"/>
        <v>12</v>
      </c>
      <c r="AC326" s="588">
        <f t="shared" si="315"/>
        <v>2.08</v>
      </c>
      <c r="AD326" s="456">
        <v>83200</v>
      </c>
      <c r="AE326" s="456"/>
      <c r="AF326" s="456"/>
      <c r="AG326" s="707" t="str">
        <f t="shared" si="316"/>
        <v>Կ-1</v>
      </c>
      <c r="AH326" s="456">
        <f t="shared" si="317"/>
        <v>173056</v>
      </c>
      <c r="AI326" s="590">
        <f t="shared" si="318"/>
        <v>173056</v>
      </c>
      <c r="AJ326" s="590">
        <f>+AI326*13</f>
        <v>2249728</v>
      </c>
      <c r="AK326" s="592">
        <f t="shared" si="320"/>
        <v>1</v>
      </c>
      <c r="AL326" s="592">
        <f t="shared" si="321"/>
        <v>13</v>
      </c>
      <c r="AM326" s="588">
        <f t="shared" si="322"/>
        <v>2.14</v>
      </c>
      <c r="AN326" s="456">
        <v>83200</v>
      </c>
      <c r="AO326" s="456"/>
      <c r="AP326" s="456"/>
      <c r="AQ326" s="707" t="str">
        <f t="shared" si="323"/>
        <v>Կ-1</v>
      </c>
      <c r="AR326" s="456">
        <f t="shared" si="324"/>
        <v>178048</v>
      </c>
      <c r="AS326" s="590">
        <f t="shared" si="325"/>
        <v>178048</v>
      </c>
      <c r="AT326" s="590">
        <f>+AS326*13</f>
        <v>2314624</v>
      </c>
    </row>
    <row r="327" spans="2:46" s="587" customFormat="1" ht="13.5">
      <c r="B327" s="816">
        <v>11</v>
      </c>
      <c r="C327" s="804" t="s">
        <v>2995</v>
      </c>
      <c r="D327" s="794" t="s">
        <v>1961</v>
      </c>
      <c r="E327" s="796">
        <v>2000</v>
      </c>
      <c r="F327" s="795" t="s">
        <v>222</v>
      </c>
      <c r="G327" s="820">
        <v>1</v>
      </c>
      <c r="H327" s="866">
        <v>1</v>
      </c>
      <c r="I327" s="821">
        <f t="shared" si="302"/>
        <v>1.73</v>
      </c>
      <c r="J327" s="799">
        <v>83200</v>
      </c>
      <c r="K327" s="799"/>
      <c r="L327" s="799"/>
      <c r="M327" s="867" t="s">
        <v>86</v>
      </c>
      <c r="N327" s="799">
        <f t="shared" si="303"/>
        <v>143936</v>
      </c>
      <c r="O327" s="823">
        <f t="shared" si="304"/>
        <v>143936</v>
      </c>
      <c r="P327" s="823">
        <f t="shared" si="305"/>
        <v>1871168</v>
      </c>
      <c r="Q327" s="592">
        <f t="shared" si="306"/>
        <v>1</v>
      </c>
      <c r="R327" s="592">
        <f t="shared" si="307"/>
        <v>2</v>
      </c>
      <c r="S327" s="588">
        <f t="shared" si="308"/>
        <v>1.79</v>
      </c>
      <c r="T327" s="456">
        <v>83200</v>
      </c>
      <c r="U327" s="456"/>
      <c r="V327" s="456"/>
      <c r="W327" s="589" t="str">
        <f t="shared" si="309"/>
        <v>Կ-1</v>
      </c>
      <c r="X327" s="456">
        <f t="shared" si="310"/>
        <v>148928</v>
      </c>
      <c r="Y327" s="590">
        <f t="shared" si="311"/>
        <v>148928</v>
      </c>
      <c r="Z327" s="590">
        <f t="shared" si="312"/>
        <v>1936064</v>
      </c>
      <c r="AA327" s="592">
        <f t="shared" si="313"/>
        <v>1</v>
      </c>
      <c r="AB327" s="592">
        <f t="shared" si="314"/>
        <v>3</v>
      </c>
      <c r="AC327" s="588">
        <f t="shared" si="315"/>
        <v>1.84</v>
      </c>
      <c r="AD327" s="456">
        <v>83200</v>
      </c>
      <c r="AE327" s="456"/>
      <c r="AF327" s="456"/>
      <c r="AG327" s="707" t="str">
        <f t="shared" si="316"/>
        <v>Կ-1</v>
      </c>
      <c r="AH327" s="456">
        <f t="shared" si="317"/>
        <v>153088</v>
      </c>
      <c r="AI327" s="590">
        <f t="shared" si="318"/>
        <v>153088</v>
      </c>
      <c r="AJ327" s="590">
        <f t="shared" si="319"/>
        <v>1990144</v>
      </c>
      <c r="AK327" s="592">
        <f t="shared" si="320"/>
        <v>1</v>
      </c>
      <c r="AL327" s="592">
        <f t="shared" si="321"/>
        <v>4</v>
      </c>
      <c r="AM327" s="588">
        <f t="shared" si="322"/>
        <v>1.9</v>
      </c>
      <c r="AN327" s="456">
        <v>83200</v>
      </c>
      <c r="AO327" s="456"/>
      <c r="AP327" s="456"/>
      <c r="AQ327" s="707" t="str">
        <f t="shared" si="323"/>
        <v>Կ-1</v>
      </c>
      <c r="AR327" s="456">
        <f t="shared" si="324"/>
        <v>158080</v>
      </c>
      <c r="AS327" s="590">
        <f t="shared" si="325"/>
        <v>158080</v>
      </c>
      <c r="AT327" s="590">
        <f t="shared" si="326"/>
        <v>2055040</v>
      </c>
    </row>
    <row r="328" spans="2:46" s="587" customFormat="1" ht="13.5">
      <c r="B328" s="816">
        <v>12</v>
      </c>
      <c r="C328" s="804" t="s">
        <v>2996</v>
      </c>
      <c r="D328" s="794" t="s">
        <v>1960</v>
      </c>
      <c r="E328" s="796">
        <v>2003</v>
      </c>
      <c r="F328" s="795" t="s">
        <v>222</v>
      </c>
      <c r="G328" s="820">
        <v>1</v>
      </c>
      <c r="H328" s="866">
        <v>1</v>
      </c>
      <c r="I328" s="821">
        <f t="shared" si="302"/>
        <v>1.73</v>
      </c>
      <c r="J328" s="799">
        <v>83200</v>
      </c>
      <c r="K328" s="799"/>
      <c r="L328" s="799"/>
      <c r="M328" s="867" t="s">
        <v>86</v>
      </c>
      <c r="N328" s="799">
        <f t="shared" si="303"/>
        <v>143936</v>
      </c>
      <c r="O328" s="823">
        <f t="shared" si="304"/>
        <v>143936</v>
      </c>
      <c r="P328" s="823">
        <f t="shared" si="305"/>
        <v>1871168</v>
      </c>
      <c r="Q328" s="592">
        <f t="shared" si="306"/>
        <v>1</v>
      </c>
      <c r="R328" s="592">
        <f t="shared" si="307"/>
        <v>2</v>
      </c>
      <c r="S328" s="588">
        <f t="shared" si="308"/>
        <v>1.79</v>
      </c>
      <c r="T328" s="456">
        <v>83200</v>
      </c>
      <c r="U328" s="456"/>
      <c r="V328" s="456"/>
      <c r="W328" s="589" t="str">
        <f t="shared" si="309"/>
        <v>Կ-1</v>
      </c>
      <c r="X328" s="456">
        <f t="shared" si="310"/>
        <v>148928</v>
      </c>
      <c r="Y328" s="590">
        <f t="shared" si="311"/>
        <v>148928</v>
      </c>
      <c r="Z328" s="590">
        <f t="shared" si="312"/>
        <v>1936064</v>
      </c>
      <c r="AA328" s="592">
        <f t="shared" si="313"/>
        <v>1</v>
      </c>
      <c r="AB328" s="592">
        <f t="shared" si="314"/>
        <v>3</v>
      </c>
      <c r="AC328" s="588">
        <f t="shared" si="315"/>
        <v>1.84</v>
      </c>
      <c r="AD328" s="456">
        <v>83200</v>
      </c>
      <c r="AE328" s="456"/>
      <c r="AF328" s="456"/>
      <c r="AG328" s="707" t="str">
        <f t="shared" si="316"/>
        <v>Կ-1</v>
      </c>
      <c r="AH328" s="456">
        <f t="shared" si="317"/>
        <v>153088</v>
      </c>
      <c r="AI328" s="590">
        <f t="shared" si="318"/>
        <v>153088</v>
      </c>
      <c r="AJ328" s="590">
        <f t="shared" si="319"/>
        <v>1990144</v>
      </c>
      <c r="AK328" s="592">
        <f t="shared" si="320"/>
        <v>1</v>
      </c>
      <c r="AL328" s="592">
        <f t="shared" si="321"/>
        <v>4</v>
      </c>
      <c r="AM328" s="588">
        <f t="shared" si="322"/>
        <v>1.9</v>
      </c>
      <c r="AN328" s="456">
        <v>83200</v>
      </c>
      <c r="AO328" s="456"/>
      <c r="AP328" s="456"/>
      <c r="AQ328" s="707" t="str">
        <f t="shared" si="323"/>
        <v>Կ-1</v>
      </c>
      <c r="AR328" s="456">
        <f t="shared" si="324"/>
        <v>158080</v>
      </c>
      <c r="AS328" s="590">
        <f t="shared" si="325"/>
        <v>158080</v>
      </c>
      <c r="AT328" s="590">
        <f t="shared" si="326"/>
        <v>2055040</v>
      </c>
    </row>
    <row r="329" spans="2:46" s="587" customFormat="1" ht="13.5">
      <c r="B329" s="816">
        <v>13</v>
      </c>
      <c r="C329" s="804" t="s">
        <v>135</v>
      </c>
      <c r="D329" s="794" t="s">
        <v>1960</v>
      </c>
      <c r="E329" s="796">
        <v>1977</v>
      </c>
      <c r="F329" s="795" t="s">
        <v>222</v>
      </c>
      <c r="G329" s="820">
        <v>1</v>
      </c>
      <c r="H329" s="866">
        <v>13</v>
      </c>
      <c r="I329" s="821">
        <f>IF(G329&lt;1,0,IF(M329="Բ-1",IF(H329=0,6.94,IF(H329=1,7.17,IF(H329=2,7.41,IF(H329=3,7.66,IF(OR(H329=5,H329=4),7.92,IF(OR(H329=6,H329=7),8.18,IF(OR(H329=8,H329=9),8.46,IF(OR(H329=10,H329=11,H329=12),8.74,IF(OR(H329=13,H329=14,H329=15),9.03,IF(OR(H329=16,H329=17,H329=18),9.33,9.65)))))))))),IF(M329="Բ-2", IF(H329=0,5.71,IF(H329=1,5.89,IF(H329=2,6.09,IF(H329=3,6.29,IF(OR(H329=5,H329=4),6.5,IF(OR(H329=6,H329=7),6.72,IF(OR(H329=8,H329=9),6.94,IF(OR(H329=10,H329=11,H329=12),7.17,IF(OR(H329=13,H329=14,H329=15),7.41,IF(OR(H329=16,H329=17,H329=18),7.65,7.91)))))))))), IF(M329="Գ-1", IF(H329=0,4.7,IF(H329=1,4.86,IF(H329=2,5.01,IF(H329=3,5.18,IF(OR(H329=5,H329=4),5.35,IF(OR(H329=6,H329=7),5.52,IF(OR(H329=8,H329=9),5.71,IF(OR(H329=10,H329=11,H329=12),5.89,IF(OR(H329=13,H329=14,H329=15),6.09,IF(OR(H329=16,H329=17,H329=18),6.29,6.49)))))))))), IF(M329="Գ-2", IF(H329=0,3.88,IF(H329=1,4.01,IF(H329=2,4.14,IF(H329=3,4.27,IF(OR(H329=5,H329=4),4.41,IF(OR(H329=6,H329=7),4.55,IF(OR(H329=8,H329=9),4.7,IF(OR(H329=10,H329=11,H329=12),4.85,IF(OR(H329=13,H329=14,H329=15),5.01,IF(OR(H329=16,H329=17,H329=18),5.17,5.34)))))))))), IF(M329="Գ-3", IF(H329=0,3.21,IF(H329=1,3.31,IF(H329=2,3.42,IF(H329=3,3.53,IF(OR(H329=5,H329=4),3.64,IF(OR(H329=6,H329=7),3.76,IF(OR(H329=8,H329=9),3.88,IF(OR(H329=10,H329=11,H329=12),4.01,IF(OR(H329=13,H329=14,H329=15),4.13,IF(OR(H329=16,H329=17,H329=18),4.27,4.4)))))))))), IF(M329="Ա-1", IF(H329=0,2.66,IF(H329=1,2.75,IF(H329=2,2.83,IF(H329=3,2.92,IF(OR(H329=5,H329=4),3.02,IF(OR(H329=6,H329=7),3.11,IF(OR(H329=8,H329=9),3.21,IF(OR(H329=10,H329=11,H329=12),3.31,IF(OR(H329=13,H329=14,H329=15),3.42,IF(OR(H329=16,H329=17,H329=18),3.53,3.64)))))))))), IF(M329="Ա-2", IF(H329=0,2.28,IF(H329=1,2.35,IF(H329=2,2.43,IF(H329=3,2.5,IF(OR(H329=5,H329=4),2.58,IF(OR(H329=6,H329=7),2.66,IF(OR(H329=8,H329=9),2.75,IF(OR(H329=10,H329=11,H329=12),2.83,IF(OR(H329=13,H329=14,H329=15),2.92,IF(OR(H329=16,H329=17,H329=18),3.01,3.11)))))))))),IF(M329="Ա-3", IF(H329=0,1.96,IF(H329=1,2.02,IF(H329=2,2.08,IF(H329=3,2.15,IF(OR(H329=5,H329=4),2.21,IF(OR(H329=6,H329=7),2.28,IF(OR(H329=8,H329=9),2.35,IF(OR(H329=10,H329=11,H329=12),2.42,IF(OR(H329=13,H329=14,H329=15),2.5,IF(OR(H329=16,H329=17,H329=18),2.58,2.66)))))))))), IF(M329="Կ-1", IF(H329=0,1.68,IF(H329=1,1.73,IF(H329=2,1.79,IF(H329=3,1.84,IF(OR(H329=5,H329=4),1.9,IF(OR(H329=6,H329=7),1.96,IF(OR(H329=8,H329=9),2.02,IF(OR(H329=10,H329=11,H329=12),2.08,IF(OR(H329=13,H329=14,H329=15),2.14,IF(OR(H329=16,H329=17,H329=18),2.21,2.28)))))))))), IF(M329="Կ-2", IF(H329=0,1.45,IF(H329=1,1.49,IF(H329=2,1.54,IF(H329=3,1.59,IF(OR(H329=5,H329=4),1.63,IF(OR(H329=6,H329=7),1.68,IF(OR(H329=8,H329=9),1.73,IF(OR(H329=10,H329=11,H329=12),1.79,IF(OR(H329=13,H329=14,H329=15),1.84,IF(OR(H329=16,H329=17,H329=18),1.9,1.95)))))))))),IF(M329="Կ-3", IF(H329=0,1.25,IF(H329=1,1.29,IF(H329=2,1.33,IF(H329=3,1.37,IF(OR(H329=5,H329=4),1.41,IF(OR(H329=6,H329=7),1.45,IF(OR(H329=8,H329=9),1.49,IF(OR(H329=10,H329=11,H329=12),1.54,IF(OR(H329=13,H329=14,H329=15),1.58,IF(OR(H329=16,H329=17,H329=18),1.63,1.68)))))))))), "Error"))))))))))))</f>
        <v>2.14</v>
      </c>
      <c r="J329" s="799">
        <v>83200</v>
      </c>
      <c r="K329" s="799"/>
      <c r="L329" s="799"/>
      <c r="M329" s="867" t="s">
        <v>86</v>
      </c>
      <c r="N329" s="799">
        <f>J329*I329</f>
        <v>178048</v>
      </c>
      <c r="O329" s="823">
        <f>I329*J329+K329+L329</f>
        <v>178048</v>
      </c>
      <c r="P329" s="823">
        <f>+O329*13</f>
        <v>2314624</v>
      </c>
      <c r="Q329" s="592">
        <f>+G329</f>
        <v>1</v>
      </c>
      <c r="R329" s="592">
        <f>+H329+1</f>
        <v>14</v>
      </c>
      <c r="S329" s="588">
        <f>IF(Q329&lt;1,0,IF(W329="Բ-1",IF(R329=0,6.94,IF(R329=1,7.17,IF(R329=2,7.41,IF(R329=3,7.66,IF(OR(R329=5,R329=4),7.92,IF(OR(R329=6,R329=7),8.18,IF(OR(R329=8,R329=9),8.46,IF(OR(R329=10,R329=11,R329=12),8.74,IF(OR(R329=13,R329=14,R329=15),9.03,IF(OR(R329=16,R329=17,R329=18),9.33,9.65)))))))))),IF(W329="Բ-2", IF(R329=0,5.71,IF(R329=1,5.89,IF(R329=2,6.09,IF(R329=3,6.29,IF(OR(R329=5,R329=4),6.5,IF(OR(R329=6,R329=7),6.72,IF(OR(R329=8,R329=9),6.94,IF(OR(R329=10,R329=11,R329=12),7.17,IF(OR(R329=13,R329=14,R329=15),7.41,IF(OR(R329=16,R329=17,R329=18),7.65,7.91)))))))))), IF(W329="Գ-1", IF(R329=0,4.7,IF(R329=1,4.86,IF(R329=2,5.01,IF(R329=3,5.18,IF(OR(R329=5,R329=4),5.35,IF(OR(R329=6,R329=7),5.52,IF(OR(R329=8,R329=9),5.71,IF(OR(R329=10,R329=11,R329=12),5.89,IF(OR(R329=13,R329=14,R329=15),6.09,IF(OR(R329=16,R329=17,R329=18),6.29,6.49)))))))))), IF(W329="Գ-2", IF(R329=0,3.88,IF(R329=1,4.01,IF(R329=2,4.14,IF(R329=3,4.27,IF(OR(R329=5,R329=4),4.41,IF(OR(R329=6,R329=7),4.55,IF(OR(R329=8,R329=9),4.7,IF(OR(R329=10,R329=11,R329=12),4.85,IF(OR(R329=13,R329=14,R329=15),5.01,IF(OR(R329=16,R329=17,R329=18),5.17,5.34)))))))))), IF(W329="Գ-3", IF(R329=0,3.21,IF(R329=1,3.31,IF(R329=2,3.42,IF(R329=3,3.53,IF(OR(R329=5,R329=4),3.64,IF(OR(R329=6,R329=7),3.76,IF(OR(R329=8,R329=9),3.88,IF(OR(R329=10,R329=11,R329=12),4.01,IF(OR(R329=13,R329=14,R329=15),4.13,IF(OR(R329=16,R329=17,R329=18),4.27,4.4)))))))))), IF(W329="Ա-1", IF(R329=0,2.66,IF(R329=1,2.75,IF(R329=2,2.83,IF(R329=3,2.92,IF(OR(R329=5,R329=4),3.02,IF(OR(R329=6,R329=7),3.11,IF(OR(R329=8,R329=9),3.21,IF(OR(R329=10,R329=11,R329=12),3.31,IF(OR(R329=13,R329=14,R329=15),3.42,IF(OR(R329=16,R329=17,R329=18),3.53,3.64)))))))))), IF(W329="Ա-2", IF(R329=0,2.28,IF(R329=1,2.35,IF(R329=2,2.43,IF(R329=3,2.5,IF(OR(R329=5,R329=4),2.58,IF(OR(R329=6,R329=7),2.66,IF(OR(R329=8,R329=9),2.75,IF(OR(R329=10,R329=11,R329=12),2.83,IF(OR(R329=13,R329=14,R329=15),2.92,IF(OR(R329=16,R329=17,R329=18),3.01,3.11)))))))))),IF(W329="Ա-3", IF(R329=0,1.96,IF(R329=1,2.02,IF(R329=2,2.08,IF(R329=3,2.15,IF(OR(R329=5,R329=4),2.21,IF(OR(R329=6,R329=7),2.28,IF(OR(R329=8,R329=9),2.35,IF(OR(R329=10,R329=11,R329=12),2.42,IF(OR(R329=13,R329=14,R329=15),2.5,IF(OR(R329=16,R329=17,R329=18),2.58,2.66)))))))))), IF(W329="Կ-1", IF(R329=0,1.68,IF(R329=1,1.73,IF(R329=2,1.79,IF(R329=3,1.84,IF(OR(R329=5,R329=4),1.9,IF(OR(R329=6,R329=7),1.96,IF(OR(R329=8,R329=9),2.02,IF(OR(R329=10,R329=11,R329=12),2.08,IF(OR(R329=13,R329=14,R329=15),2.14,IF(OR(R329=16,R329=17,R329=18),2.21,2.28)))))))))), IF(W329="Կ-2", IF(R329=0,1.45,IF(R329=1,1.49,IF(R329=2,1.54,IF(R329=3,1.59,IF(OR(R329=5,R329=4),1.63,IF(OR(R329=6,R329=7),1.68,IF(OR(R329=8,R329=9),1.73,IF(OR(R329=10,R329=11,R329=12),1.79,IF(OR(R329=13,R329=14,R329=15),1.84,IF(OR(R329=16,R329=17,R329=18),1.9,1.95)))))))))),IF(W329="Կ-3", IF(R329=0,1.25,IF(R329=1,1.29,IF(R329=2,1.33,IF(R329=3,1.37,IF(OR(R329=5,R329=4),1.41,IF(OR(R329=6,R329=7),1.45,IF(OR(R329=8,R329=9),1.49,IF(OR(R329=10,R329=11,R329=12),1.54,IF(OR(R329=13,R329=14,R329=15),1.58,IF(OR(R329=16,R329=17,R329=18),1.63,1.68)))))))))), "Error"))))))))))))</f>
        <v>2.14</v>
      </c>
      <c r="T329" s="456">
        <v>83200</v>
      </c>
      <c r="U329" s="456"/>
      <c r="V329" s="456"/>
      <c r="W329" s="589" t="str">
        <f>+M329</f>
        <v>Կ-1</v>
      </c>
      <c r="X329" s="456">
        <f>T329*S329</f>
        <v>178048</v>
      </c>
      <c r="Y329" s="590">
        <f>+U329+V329+X329</f>
        <v>178048</v>
      </c>
      <c r="Z329" s="590">
        <f>+Y329*13</f>
        <v>2314624</v>
      </c>
      <c r="AA329" s="592">
        <f>+Q329</f>
        <v>1</v>
      </c>
      <c r="AB329" s="592">
        <f>+R329+1</f>
        <v>15</v>
      </c>
      <c r="AC329" s="588">
        <f>IF(AA329&lt;1,0,IF(AG329="Բ-1",IF(AB329=0,6.94,IF(AB329=1,7.17,IF(AB329=2,7.41,IF(AB329=3,7.66,IF(OR(AB329=5,AB329=4),7.92,IF(OR(AB329=6,AB329=7),8.18,IF(OR(AB329=8,AB329=9),8.46,IF(OR(AB329=10,AB329=11,AB329=12),8.74,IF(OR(AB329=13,AB329=14,AB329=15),9.03,IF(OR(AB329=16,AB329=17,AB329=18),9.33,9.65)))))))))),IF(AG329="Բ-2", IF(AB329=0,5.71,IF(AB329=1,5.89,IF(AB329=2,6.09,IF(AB329=3,6.29,IF(OR(AB329=5,AB329=4),6.5,IF(OR(AB329=6,AB329=7),6.72,IF(OR(AB329=8,AB329=9),6.94,IF(OR(AB329=10,AB329=11,AB329=12),7.17,IF(OR(AB329=13,AB329=14,AB329=15),7.41,IF(OR(AB329=16,AB329=17,AB329=18),7.65,7.91)))))))))), IF(AG329="Գ-1", IF(AB329=0,4.7,IF(AB329=1,4.86,IF(AB329=2,5.01,IF(AB329=3,5.18,IF(OR(AB329=5,AB329=4),5.35,IF(OR(AB329=6,AB329=7),5.52,IF(OR(AB329=8,AB329=9),5.71,IF(OR(AB329=10,AB329=11,AB329=12),5.89,IF(OR(AB329=13,AB329=14,AB329=15),6.09,IF(OR(AB329=16,AB329=17,AB329=18),6.29,6.49)))))))))), IF(AG329="Գ-2", IF(AB329=0,3.88,IF(AB329=1,4.01,IF(AB329=2,4.14,IF(AB329=3,4.27,IF(OR(AB329=5,AB329=4),4.41,IF(OR(AB329=6,AB329=7),4.55,IF(OR(AB329=8,AB329=9),4.7,IF(OR(AB329=10,AB329=11,AB329=12),4.85,IF(OR(AB329=13,AB329=14,AB329=15),5.01,IF(OR(AB329=16,AB329=17,AB329=18),5.17,5.34)))))))))), IF(AG329="Գ-3", IF(AB329=0,3.21,IF(AB329=1,3.31,IF(AB329=2,3.42,IF(AB329=3,3.53,IF(OR(AB329=5,AB329=4),3.64,IF(OR(AB329=6,AB329=7),3.76,IF(OR(AB329=8,AB329=9),3.88,IF(OR(AB329=10,AB329=11,AB329=12),4.01,IF(OR(AB329=13,AB329=14,AB329=15),4.13,IF(OR(AB329=16,AB329=17,AB329=18),4.27,4.4)))))))))), IF(AG329="Ա-1", IF(AB329=0,2.66,IF(AB329=1,2.75,IF(AB329=2,2.83,IF(AB329=3,2.92,IF(OR(AB329=5,AB329=4),3.02,IF(OR(AB329=6,AB329=7),3.11,IF(OR(AB329=8,AB329=9),3.21,IF(OR(AB329=10,AB329=11,AB329=12),3.31,IF(OR(AB329=13,AB329=14,AB329=15),3.42,IF(OR(AB329=16,AB329=17,AB329=18),3.53,3.64)))))))))), IF(AG329="Ա-2", IF(AB329=0,2.28,IF(AB329=1,2.35,IF(AB329=2,2.43,IF(AB329=3,2.5,IF(OR(AB329=5,AB329=4),2.58,IF(OR(AB329=6,AB329=7),2.66,IF(OR(AB329=8,AB329=9),2.75,IF(OR(AB329=10,AB329=11,AB329=12),2.83,IF(OR(AB329=13,AB329=14,AB329=15),2.92,IF(OR(AB329=16,AB329=17,AB329=18),3.01,3.11)))))))))),IF(AG329="Ա-3", IF(AB329=0,1.96,IF(AB329=1,2.02,IF(AB329=2,2.08,IF(AB329=3,2.15,IF(OR(AB329=5,AB329=4),2.21,IF(OR(AB329=6,AB329=7),2.28,IF(OR(AB329=8,AB329=9),2.35,IF(OR(AB329=10,AB329=11,AB329=12),2.42,IF(OR(AB329=13,AB329=14,AB329=15),2.5,IF(OR(AB329=16,AB329=17,AB329=18),2.58,2.66)))))))))), IF(AG329="Կ-1", IF(AB329=0,1.68,IF(AB329=1,1.73,IF(AB329=2,1.79,IF(AB329=3,1.84,IF(OR(AB329=5,AB329=4),1.9,IF(OR(AB329=6,AB329=7),1.96,IF(OR(AB329=8,AB329=9),2.02,IF(OR(AB329=10,AB329=11,AB329=12),2.08,IF(OR(AB329=13,AB329=14,AB329=15),2.14,IF(OR(AB329=16,AB329=17,AB329=18),2.21,2.28)))))))))), IF(AG329="Կ-2", IF(AB329=0,1.45,IF(AB329=1,1.49,IF(AB329=2,1.54,IF(AB329=3,1.59,IF(OR(AB329=5,AB329=4),1.63,IF(OR(AB329=6,AB329=7),1.68,IF(OR(AB329=8,AB329=9),1.73,IF(OR(AB329=10,AB329=11,AB329=12),1.79,IF(OR(AB329=13,AB329=14,AB329=15),1.84,IF(OR(AB329=16,AB329=17,AB329=18),1.9,1.95)))))))))),IF(AG329="Կ-3", IF(AB329=0,1.25,IF(AB329=1,1.29,IF(AB329=2,1.33,IF(AB329=3,1.37,IF(OR(AB329=5,AB329=4),1.41,IF(OR(AB329=6,AB329=7),1.45,IF(OR(AB329=8,AB329=9),1.49,IF(OR(AB329=10,AB329=11,AB329=12),1.54,IF(OR(AB329=13,AB329=14,AB329=15),1.58,IF(OR(AB329=16,AB329=17,AB329=18),1.63,1.68)))))))))), "Error"))))))))))))</f>
        <v>2.14</v>
      </c>
      <c r="AD329" s="456">
        <v>83200</v>
      </c>
      <c r="AE329" s="456"/>
      <c r="AF329" s="456"/>
      <c r="AG329" s="707" t="str">
        <f>+W329</f>
        <v>Կ-1</v>
      </c>
      <c r="AH329" s="456">
        <f>AD329*AC329</f>
        <v>178048</v>
      </c>
      <c r="AI329" s="590">
        <f>AH329+AE329+AF329</f>
        <v>178048</v>
      </c>
      <c r="AJ329" s="590">
        <f>+AI329*13</f>
        <v>2314624</v>
      </c>
      <c r="AK329" s="592">
        <f>+AA329</f>
        <v>1</v>
      </c>
      <c r="AL329" s="592">
        <f>+AB329+1</f>
        <v>16</v>
      </c>
      <c r="AM329" s="588">
        <f>IF(AK329&lt;1,0,IF(AQ329="Բ-1",IF(AL329=0,6.94,IF(AL329=1,7.17,IF(AL329=2,7.41,IF(AL329=3,7.66,IF(OR(AL329=5,AL329=4),7.92,IF(OR(AL329=6,AL329=7),8.18,IF(OR(AL329=8,AL329=9),8.46,IF(OR(AL329=10,AL329=11,AL329=12),8.74,IF(OR(AL329=13,AL329=14,AL329=15),9.03,IF(OR(AL329=16,AL329=17,AL329=18),9.33,9.65)))))))))),IF(AQ329="Բ-2", IF(AL329=0,5.71,IF(AL329=1,5.89,IF(AL329=2,6.09,IF(AL329=3,6.29,IF(OR(AL329=5,AL329=4),6.5,IF(OR(AL329=6,AL329=7),6.72,IF(OR(AL329=8,AL329=9),6.94,IF(OR(AL329=10,AL329=11,AL329=12),7.17,IF(OR(AL329=13,AL329=14,AL329=15),7.41,IF(OR(AL329=16,AL329=17,AL329=18),7.65,7.91)))))))))), IF(AQ329="Գ-1", IF(AL329=0,4.7,IF(AL329=1,4.86,IF(AL329=2,5.01,IF(AL329=3,5.18,IF(OR(AL329=5,AL329=4),5.35,IF(OR(AL329=6,AL329=7),5.52,IF(OR(AL329=8,AL329=9),5.71,IF(OR(AL329=10,AL329=11,AL329=12),5.89,IF(OR(AL329=13,AL329=14,AL329=15),6.09,IF(OR(AL329=16,AL329=17,AL329=18),6.29,6.49)))))))))), IF(AQ329="Գ-2", IF(AL329=0,3.88,IF(AL329=1,4.01,IF(AL329=2,4.14,IF(AL329=3,4.27,IF(OR(AL329=5,AL329=4),4.41,IF(OR(AL329=6,AL329=7),4.55,IF(OR(AL329=8,AL329=9),4.7,IF(OR(AL329=10,AL329=11,AL329=12),4.85,IF(OR(AL329=13,AL329=14,AL329=15),5.01,IF(OR(AL329=16,AL329=17,AL329=18),5.17,5.34)))))))))), IF(AQ329="Գ-3", IF(AL329=0,3.21,IF(AL329=1,3.31,IF(AL329=2,3.42,IF(AL329=3,3.53,IF(OR(AL329=5,AL329=4),3.64,IF(OR(AL329=6,AL329=7),3.76,IF(OR(AL329=8,AL329=9),3.88,IF(OR(AL329=10,AL329=11,AL329=12),4.01,IF(OR(AL329=13,AL329=14,AL329=15),4.13,IF(OR(AL329=16,AL329=17,AL329=18),4.27,4.4)))))))))), IF(AQ329="Ա-1", IF(AL329=0,2.66,IF(AL329=1,2.75,IF(AL329=2,2.83,IF(AL329=3,2.92,IF(OR(AL329=5,AL329=4),3.02,IF(OR(AL329=6,AL329=7),3.11,IF(OR(AL329=8,AL329=9),3.21,IF(OR(AL329=10,AL329=11,AL329=12),3.31,IF(OR(AL329=13,AL329=14,AL329=15),3.42,IF(OR(AL329=16,AL329=17,AL329=18),3.53,3.64)))))))))), IF(AQ329="Ա-2", IF(AL329=0,2.28,IF(AL329=1,2.35,IF(AL329=2,2.43,IF(AL329=3,2.5,IF(OR(AL329=5,AL329=4),2.58,IF(OR(AL329=6,AL329=7),2.66,IF(OR(AL329=8,AL329=9),2.75,IF(OR(AL329=10,AL329=11,AL329=12),2.83,IF(OR(AL329=13,AL329=14,AL329=15),2.92,IF(OR(AL329=16,AL329=17,AL329=18),3.01,3.11)))))))))),IF(AQ329="Ա-3", IF(AL329=0,1.96,IF(AL329=1,2.02,IF(AL329=2,2.08,IF(AL329=3,2.15,IF(OR(AL329=5,AL329=4),2.21,IF(OR(AL329=6,AL329=7),2.28,IF(OR(AL329=8,AL329=9),2.35,IF(OR(AL329=10,AL329=11,AL329=12),2.42,IF(OR(AL329=13,AL329=14,AL329=15),2.5,IF(OR(AL329=16,AL329=17,AL329=18),2.58,2.66)))))))))), IF(AQ329="Կ-1", IF(AL329=0,1.68,IF(AL329=1,1.73,IF(AL329=2,1.79,IF(AL329=3,1.84,IF(OR(AL329=5,AL329=4),1.9,IF(OR(AL329=6,AL329=7),1.96,IF(OR(AL329=8,AL329=9),2.02,IF(OR(AL329=10,AL329=11,AL329=12),2.08,IF(OR(AL329=13,AL329=14,AL329=15),2.14,IF(OR(AL329=16,AL329=17,AL329=18),2.21,2.28)))))))))), IF(AQ329="Կ-2", IF(AL329=0,1.45,IF(AL329=1,1.49,IF(AL329=2,1.54,IF(AL329=3,1.59,IF(OR(AL329=5,AL329=4),1.63,IF(OR(AL329=6,AL329=7),1.68,IF(OR(AL329=8,AL329=9),1.73,IF(OR(AL329=10,AL329=11,AL329=12),1.79,IF(OR(AL329=13,AL329=14,AL329=15),1.84,IF(OR(AL329=16,AL329=17,AL329=18),1.9,1.95)))))))))),IF(AQ329="Կ-3", IF(AL329=0,1.25,IF(AL329=1,1.29,IF(AL329=2,1.33,IF(AL329=3,1.37,IF(OR(AL329=5,AL329=4),1.41,IF(OR(AL329=6,AL329=7),1.45,IF(OR(AL329=8,AL329=9),1.49,IF(OR(AL329=10,AL329=11,AL329=12),1.54,IF(OR(AL329=13,AL329=14,AL329=15),1.58,IF(OR(AL329=16,AL329=17,AL329=18),1.63,1.68)))))))))), "Error"))))))))))))</f>
        <v>2.21</v>
      </c>
      <c r="AN329" s="456">
        <v>83200</v>
      </c>
      <c r="AO329" s="456"/>
      <c r="AP329" s="456"/>
      <c r="AQ329" s="707" t="str">
        <f>+AG329</f>
        <v>Կ-1</v>
      </c>
      <c r="AR329" s="456">
        <f>AN329*AM329</f>
        <v>183872</v>
      </c>
      <c r="AS329" s="590">
        <f>AR329+AO329+AP329</f>
        <v>183872</v>
      </c>
      <c r="AT329" s="590">
        <f>+AS329*13</f>
        <v>2390336</v>
      </c>
    </row>
    <row r="330" spans="2:46" s="587" customFormat="1" ht="13.5">
      <c r="B330" s="816">
        <v>14</v>
      </c>
      <c r="C330" s="804" t="s">
        <v>2131</v>
      </c>
      <c r="D330" s="794" t="s">
        <v>1960</v>
      </c>
      <c r="E330" s="796">
        <v>1996</v>
      </c>
      <c r="F330" s="795" t="s">
        <v>222</v>
      </c>
      <c r="G330" s="820">
        <v>1</v>
      </c>
      <c r="H330" s="866">
        <v>21</v>
      </c>
      <c r="I330" s="821">
        <f>IF(G330&lt;1,0,IF(M330="Բ-1",IF(H330=0,6.94,IF(H330=1,7.17,IF(H330=2,7.41,IF(H330=3,7.66,IF(OR(H330=5,H330=4),7.92,IF(OR(H330=6,H330=7),8.18,IF(OR(H330=8,H330=9),8.46,IF(OR(H330=10,H330=11,H330=12),8.74,IF(OR(H330=13,H330=14,H330=15),9.03,IF(OR(H330=16,H330=17,H330=18),9.33,9.65)))))))))),IF(M330="Բ-2", IF(H330=0,5.71,IF(H330=1,5.89,IF(H330=2,6.09,IF(H330=3,6.29,IF(OR(H330=5,H330=4),6.5,IF(OR(H330=6,H330=7),6.72,IF(OR(H330=8,H330=9),6.94,IF(OR(H330=10,H330=11,H330=12),7.17,IF(OR(H330=13,H330=14,H330=15),7.41,IF(OR(H330=16,H330=17,H330=18),7.65,7.91)))))))))), IF(M330="Գ-1", IF(H330=0,4.7,IF(H330=1,4.86,IF(H330=2,5.01,IF(H330=3,5.18,IF(OR(H330=5,H330=4),5.35,IF(OR(H330=6,H330=7),5.52,IF(OR(H330=8,H330=9),5.71,IF(OR(H330=10,H330=11,H330=12),5.89,IF(OR(H330=13,H330=14,H330=15),6.09,IF(OR(H330=16,H330=17,H330=18),6.29,6.49)))))))))), IF(M330="Գ-2", IF(H330=0,3.88,IF(H330=1,4.01,IF(H330=2,4.14,IF(H330=3,4.27,IF(OR(H330=5,H330=4),4.41,IF(OR(H330=6,H330=7),4.55,IF(OR(H330=8,H330=9),4.7,IF(OR(H330=10,H330=11,H330=12),4.85,IF(OR(H330=13,H330=14,H330=15),5.01,IF(OR(H330=16,H330=17,H330=18),5.17,5.34)))))))))), IF(M330="Գ-3", IF(H330=0,3.21,IF(H330=1,3.31,IF(H330=2,3.42,IF(H330=3,3.53,IF(OR(H330=5,H330=4),3.64,IF(OR(H330=6,H330=7),3.76,IF(OR(H330=8,H330=9),3.88,IF(OR(H330=10,H330=11,H330=12),4.01,IF(OR(H330=13,H330=14,H330=15),4.13,IF(OR(H330=16,H330=17,H330=18),4.27,4.4)))))))))), IF(M330="Ա-1", IF(H330=0,2.66,IF(H330=1,2.75,IF(H330=2,2.83,IF(H330=3,2.92,IF(OR(H330=5,H330=4),3.02,IF(OR(H330=6,H330=7),3.11,IF(OR(H330=8,H330=9),3.21,IF(OR(H330=10,H330=11,H330=12),3.31,IF(OR(H330=13,H330=14,H330=15),3.42,IF(OR(H330=16,H330=17,H330=18),3.53,3.64)))))))))), IF(M330="Ա-2", IF(H330=0,2.28,IF(H330=1,2.35,IF(H330=2,2.43,IF(H330=3,2.5,IF(OR(H330=5,H330=4),2.58,IF(OR(H330=6,H330=7),2.66,IF(OR(H330=8,H330=9),2.75,IF(OR(H330=10,H330=11,H330=12),2.83,IF(OR(H330=13,H330=14,H330=15),2.92,IF(OR(H330=16,H330=17,H330=18),3.01,3.11)))))))))),IF(M330="Ա-3", IF(H330=0,1.96,IF(H330=1,2.02,IF(H330=2,2.08,IF(H330=3,2.15,IF(OR(H330=5,H330=4),2.21,IF(OR(H330=6,H330=7),2.28,IF(OR(H330=8,H330=9),2.35,IF(OR(H330=10,H330=11,H330=12),2.42,IF(OR(H330=13,H330=14,H330=15),2.5,IF(OR(H330=16,H330=17,H330=18),2.58,2.66)))))))))), IF(M330="Կ-1", IF(H330=0,1.68,IF(H330=1,1.73,IF(H330=2,1.79,IF(H330=3,1.84,IF(OR(H330=5,H330=4),1.9,IF(OR(H330=6,H330=7),1.96,IF(OR(H330=8,H330=9),2.02,IF(OR(H330=10,H330=11,H330=12),2.08,IF(OR(H330=13,H330=14,H330=15),2.14,IF(OR(H330=16,H330=17,H330=18),2.21,2.28)))))))))), IF(M330="Կ-2", IF(H330=0,1.45,IF(H330=1,1.49,IF(H330=2,1.54,IF(H330=3,1.59,IF(OR(H330=5,H330=4),1.63,IF(OR(H330=6,H330=7),1.68,IF(OR(H330=8,H330=9),1.73,IF(OR(H330=10,H330=11,H330=12),1.79,IF(OR(H330=13,H330=14,H330=15),1.84,IF(OR(H330=16,H330=17,H330=18),1.9,1.95)))))))))),IF(M330="Կ-3", IF(H330=0,1.25,IF(H330=1,1.29,IF(H330=2,1.33,IF(H330=3,1.37,IF(OR(H330=5,H330=4),1.41,IF(OR(H330=6,H330=7),1.45,IF(OR(H330=8,H330=9),1.49,IF(OR(H330=10,H330=11,H330=12),1.54,IF(OR(H330=13,H330=14,H330=15),1.58,IF(OR(H330=16,H330=17,H330=18),1.63,1.68)))))))))), "Error"))))))))))))</f>
        <v>2.2799999999999998</v>
      </c>
      <c r="J330" s="799">
        <v>83200</v>
      </c>
      <c r="K330" s="799"/>
      <c r="L330" s="799"/>
      <c r="M330" s="867" t="s">
        <v>86</v>
      </c>
      <c r="N330" s="799">
        <f>J330*I330</f>
        <v>189695.99999999997</v>
      </c>
      <c r="O330" s="823">
        <f>I330*J330+K330+L330</f>
        <v>189695.99999999997</v>
      </c>
      <c r="P330" s="823">
        <f>+O330*13</f>
        <v>2466047.9999999995</v>
      </c>
      <c r="Q330" s="592">
        <f>+G330</f>
        <v>1</v>
      </c>
      <c r="R330" s="592">
        <f>+H330+1</f>
        <v>22</v>
      </c>
      <c r="S330" s="588">
        <f>IF(Q330&lt;1,0,IF(W330="Բ-1",IF(R330=0,6.94,IF(R330=1,7.17,IF(R330=2,7.41,IF(R330=3,7.66,IF(OR(R330=5,R330=4),7.92,IF(OR(R330=6,R330=7),8.18,IF(OR(R330=8,R330=9),8.46,IF(OR(R330=10,R330=11,R330=12),8.74,IF(OR(R330=13,R330=14,R330=15),9.03,IF(OR(R330=16,R330=17,R330=18),9.33,9.65)))))))))),IF(W330="Բ-2", IF(R330=0,5.71,IF(R330=1,5.89,IF(R330=2,6.09,IF(R330=3,6.29,IF(OR(R330=5,R330=4),6.5,IF(OR(R330=6,R330=7),6.72,IF(OR(R330=8,R330=9),6.94,IF(OR(R330=10,R330=11,R330=12),7.17,IF(OR(R330=13,R330=14,R330=15),7.41,IF(OR(R330=16,R330=17,R330=18),7.65,7.91)))))))))), IF(W330="Գ-1", IF(R330=0,4.7,IF(R330=1,4.86,IF(R330=2,5.01,IF(R330=3,5.18,IF(OR(R330=5,R330=4),5.35,IF(OR(R330=6,R330=7),5.52,IF(OR(R330=8,R330=9),5.71,IF(OR(R330=10,R330=11,R330=12),5.89,IF(OR(R330=13,R330=14,R330=15),6.09,IF(OR(R330=16,R330=17,R330=18),6.29,6.49)))))))))), IF(W330="Գ-2", IF(R330=0,3.88,IF(R330=1,4.01,IF(R330=2,4.14,IF(R330=3,4.27,IF(OR(R330=5,R330=4),4.41,IF(OR(R330=6,R330=7),4.55,IF(OR(R330=8,R330=9),4.7,IF(OR(R330=10,R330=11,R330=12),4.85,IF(OR(R330=13,R330=14,R330=15),5.01,IF(OR(R330=16,R330=17,R330=18),5.17,5.34)))))))))), IF(W330="Գ-3", IF(R330=0,3.21,IF(R330=1,3.31,IF(R330=2,3.42,IF(R330=3,3.53,IF(OR(R330=5,R330=4),3.64,IF(OR(R330=6,R330=7),3.76,IF(OR(R330=8,R330=9),3.88,IF(OR(R330=10,R330=11,R330=12),4.01,IF(OR(R330=13,R330=14,R330=15),4.13,IF(OR(R330=16,R330=17,R330=18),4.27,4.4)))))))))), IF(W330="Ա-1", IF(R330=0,2.66,IF(R330=1,2.75,IF(R330=2,2.83,IF(R330=3,2.92,IF(OR(R330=5,R330=4),3.02,IF(OR(R330=6,R330=7),3.11,IF(OR(R330=8,R330=9),3.21,IF(OR(R330=10,R330=11,R330=12),3.31,IF(OR(R330=13,R330=14,R330=15),3.42,IF(OR(R330=16,R330=17,R330=18),3.53,3.64)))))))))), IF(W330="Ա-2", IF(R330=0,2.28,IF(R330=1,2.35,IF(R330=2,2.43,IF(R330=3,2.5,IF(OR(R330=5,R330=4),2.58,IF(OR(R330=6,R330=7),2.66,IF(OR(R330=8,R330=9),2.75,IF(OR(R330=10,R330=11,R330=12),2.83,IF(OR(R330=13,R330=14,R330=15),2.92,IF(OR(R330=16,R330=17,R330=18),3.01,3.11)))))))))),IF(W330="Ա-3", IF(R330=0,1.96,IF(R330=1,2.02,IF(R330=2,2.08,IF(R330=3,2.15,IF(OR(R330=5,R330=4),2.21,IF(OR(R330=6,R330=7),2.28,IF(OR(R330=8,R330=9),2.35,IF(OR(R330=10,R330=11,R330=12),2.42,IF(OR(R330=13,R330=14,R330=15),2.5,IF(OR(R330=16,R330=17,R330=18),2.58,2.66)))))))))), IF(W330="Կ-1", IF(R330=0,1.68,IF(R330=1,1.73,IF(R330=2,1.79,IF(R330=3,1.84,IF(OR(R330=5,R330=4),1.9,IF(OR(R330=6,R330=7),1.96,IF(OR(R330=8,R330=9),2.02,IF(OR(R330=10,R330=11,R330=12),2.08,IF(OR(R330=13,R330=14,R330=15),2.14,IF(OR(R330=16,R330=17,R330=18),2.21,2.28)))))))))), IF(W330="Կ-2", IF(R330=0,1.45,IF(R330=1,1.49,IF(R330=2,1.54,IF(R330=3,1.59,IF(OR(R330=5,R330=4),1.63,IF(OR(R330=6,R330=7),1.68,IF(OR(R330=8,R330=9),1.73,IF(OR(R330=10,R330=11,R330=12),1.79,IF(OR(R330=13,R330=14,R330=15),1.84,IF(OR(R330=16,R330=17,R330=18),1.9,1.95)))))))))),IF(W330="Կ-3", IF(R330=0,1.25,IF(R330=1,1.29,IF(R330=2,1.33,IF(R330=3,1.37,IF(OR(R330=5,R330=4),1.41,IF(OR(R330=6,R330=7),1.45,IF(OR(R330=8,R330=9),1.49,IF(OR(R330=10,R330=11,R330=12),1.54,IF(OR(R330=13,R330=14,R330=15),1.58,IF(OR(R330=16,R330=17,R330=18),1.63,1.68)))))))))), "Error"))))))))))))</f>
        <v>2.2799999999999998</v>
      </c>
      <c r="T330" s="456">
        <v>83200</v>
      </c>
      <c r="U330" s="456"/>
      <c r="V330" s="456"/>
      <c r="W330" s="589" t="str">
        <f>+M330</f>
        <v>Կ-1</v>
      </c>
      <c r="X330" s="456">
        <f>T330*S330</f>
        <v>189695.99999999997</v>
      </c>
      <c r="Y330" s="590">
        <f>+U330+V330+X330</f>
        <v>189695.99999999997</v>
      </c>
      <c r="Z330" s="590">
        <f>+Y330*13</f>
        <v>2466047.9999999995</v>
      </c>
      <c r="AA330" s="592">
        <f>+Q330</f>
        <v>1</v>
      </c>
      <c r="AB330" s="592">
        <f>+R330+1</f>
        <v>23</v>
      </c>
      <c r="AC330" s="588">
        <f>IF(AA330&lt;1,0,IF(AG330="Բ-1",IF(AB330=0,6.94,IF(AB330=1,7.17,IF(AB330=2,7.41,IF(AB330=3,7.66,IF(OR(AB330=5,AB330=4),7.92,IF(OR(AB330=6,AB330=7),8.18,IF(OR(AB330=8,AB330=9),8.46,IF(OR(AB330=10,AB330=11,AB330=12),8.74,IF(OR(AB330=13,AB330=14,AB330=15),9.03,IF(OR(AB330=16,AB330=17,AB330=18),9.33,9.65)))))))))),IF(AG330="Բ-2", IF(AB330=0,5.71,IF(AB330=1,5.89,IF(AB330=2,6.09,IF(AB330=3,6.29,IF(OR(AB330=5,AB330=4),6.5,IF(OR(AB330=6,AB330=7),6.72,IF(OR(AB330=8,AB330=9),6.94,IF(OR(AB330=10,AB330=11,AB330=12),7.17,IF(OR(AB330=13,AB330=14,AB330=15),7.41,IF(OR(AB330=16,AB330=17,AB330=18),7.65,7.91)))))))))), IF(AG330="Գ-1", IF(AB330=0,4.7,IF(AB330=1,4.86,IF(AB330=2,5.01,IF(AB330=3,5.18,IF(OR(AB330=5,AB330=4),5.35,IF(OR(AB330=6,AB330=7),5.52,IF(OR(AB330=8,AB330=9),5.71,IF(OR(AB330=10,AB330=11,AB330=12),5.89,IF(OR(AB330=13,AB330=14,AB330=15),6.09,IF(OR(AB330=16,AB330=17,AB330=18),6.29,6.49)))))))))), IF(AG330="Գ-2", IF(AB330=0,3.88,IF(AB330=1,4.01,IF(AB330=2,4.14,IF(AB330=3,4.27,IF(OR(AB330=5,AB330=4),4.41,IF(OR(AB330=6,AB330=7),4.55,IF(OR(AB330=8,AB330=9),4.7,IF(OR(AB330=10,AB330=11,AB330=12),4.85,IF(OR(AB330=13,AB330=14,AB330=15),5.01,IF(OR(AB330=16,AB330=17,AB330=18),5.17,5.34)))))))))), IF(AG330="Գ-3", IF(AB330=0,3.21,IF(AB330=1,3.31,IF(AB330=2,3.42,IF(AB330=3,3.53,IF(OR(AB330=5,AB330=4),3.64,IF(OR(AB330=6,AB330=7),3.76,IF(OR(AB330=8,AB330=9),3.88,IF(OR(AB330=10,AB330=11,AB330=12),4.01,IF(OR(AB330=13,AB330=14,AB330=15),4.13,IF(OR(AB330=16,AB330=17,AB330=18),4.27,4.4)))))))))), IF(AG330="Ա-1", IF(AB330=0,2.66,IF(AB330=1,2.75,IF(AB330=2,2.83,IF(AB330=3,2.92,IF(OR(AB330=5,AB330=4),3.02,IF(OR(AB330=6,AB330=7),3.11,IF(OR(AB330=8,AB330=9),3.21,IF(OR(AB330=10,AB330=11,AB330=12),3.31,IF(OR(AB330=13,AB330=14,AB330=15),3.42,IF(OR(AB330=16,AB330=17,AB330=18),3.53,3.64)))))))))), IF(AG330="Ա-2", IF(AB330=0,2.28,IF(AB330=1,2.35,IF(AB330=2,2.43,IF(AB330=3,2.5,IF(OR(AB330=5,AB330=4),2.58,IF(OR(AB330=6,AB330=7),2.66,IF(OR(AB330=8,AB330=9),2.75,IF(OR(AB330=10,AB330=11,AB330=12),2.83,IF(OR(AB330=13,AB330=14,AB330=15),2.92,IF(OR(AB330=16,AB330=17,AB330=18),3.01,3.11)))))))))),IF(AG330="Ա-3", IF(AB330=0,1.96,IF(AB330=1,2.02,IF(AB330=2,2.08,IF(AB330=3,2.15,IF(OR(AB330=5,AB330=4),2.21,IF(OR(AB330=6,AB330=7),2.28,IF(OR(AB330=8,AB330=9),2.35,IF(OR(AB330=10,AB330=11,AB330=12),2.42,IF(OR(AB330=13,AB330=14,AB330=15),2.5,IF(OR(AB330=16,AB330=17,AB330=18),2.58,2.66)))))))))), IF(AG330="Կ-1", IF(AB330=0,1.68,IF(AB330=1,1.73,IF(AB330=2,1.79,IF(AB330=3,1.84,IF(OR(AB330=5,AB330=4),1.9,IF(OR(AB330=6,AB330=7),1.96,IF(OR(AB330=8,AB330=9),2.02,IF(OR(AB330=10,AB330=11,AB330=12),2.08,IF(OR(AB330=13,AB330=14,AB330=15),2.14,IF(OR(AB330=16,AB330=17,AB330=18),2.21,2.28)))))))))), IF(AG330="Կ-2", IF(AB330=0,1.45,IF(AB330=1,1.49,IF(AB330=2,1.54,IF(AB330=3,1.59,IF(OR(AB330=5,AB330=4),1.63,IF(OR(AB330=6,AB330=7),1.68,IF(OR(AB330=8,AB330=9),1.73,IF(OR(AB330=10,AB330=11,AB330=12),1.79,IF(OR(AB330=13,AB330=14,AB330=15),1.84,IF(OR(AB330=16,AB330=17,AB330=18),1.9,1.95)))))))))),IF(AG330="Կ-3", IF(AB330=0,1.25,IF(AB330=1,1.29,IF(AB330=2,1.33,IF(AB330=3,1.37,IF(OR(AB330=5,AB330=4),1.41,IF(OR(AB330=6,AB330=7),1.45,IF(OR(AB330=8,AB330=9),1.49,IF(OR(AB330=10,AB330=11,AB330=12),1.54,IF(OR(AB330=13,AB330=14,AB330=15),1.58,IF(OR(AB330=16,AB330=17,AB330=18),1.63,1.68)))))))))), "Error"))))))))))))</f>
        <v>2.2799999999999998</v>
      </c>
      <c r="AD330" s="456">
        <v>83200</v>
      </c>
      <c r="AE330" s="456"/>
      <c r="AF330" s="456"/>
      <c r="AG330" s="707" t="str">
        <f>+W330</f>
        <v>Կ-1</v>
      </c>
      <c r="AH330" s="456">
        <f>AD330*AC330</f>
        <v>189695.99999999997</v>
      </c>
      <c r="AI330" s="590">
        <f>AH330+AE330+AF330</f>
        <v>189695.99999999997</v>
      </c>
      <c r="AJ330" s="590">
        <f>+AI330*13</f>
        <v>2466047.9999999995</v>
      </c>
      <c r="AK330" s="592">
        <f>+AA330</f>
        <v>1</v>
      </c>
      <c r="AL330" s="592">
        <f>+AB330+1</f>
        <v>24</v>
      </c>
      <c r="AM330" s="588">
        <f>IF(AK330&lt;1,0,IF(AQ330="Բ-1",IF(AL330=0,6.94,IF(AL330=1,7.17,IF(AL330=2,7.41,IF(AL330=3,7.66,IF(OR(AL330=5,AL330=4),7.92,IF(OR(AL330=6,AL330=7),8.18,IF(OR(AL330=8,AL330=9),8.46,IF(OR(AL330=10,AL330=11,AL330=12),8.74,IF(OR(AL330=13,AL330=14,AL330=15),9.03,IF(OR(AL330=16,AL330=17,AL330=18),9.33,9.65)))))))))),IF(AQ330="Բ-2", IF(AL330=0,5.71,IF(AL330=1,5.89,IF(AL330=2,6.09,IF(AL330=3,6.29,IF(OR(AL330=5,AL330=4),6.5,IF(OR(AL330=6,AL330=7),6.72,IF(OR(AL330=8,AL330=9),6.94,IF(OR(AL330=10,AL330=11,AL330=12),7.17,IF(OR(AL330=13,AL330=14,AL330=15),7.41,IF(OR(AL330=16,AL330=17,AL330=18),7.65,7.91)))))))))), IF(AQ330="Գ-1", IF(AL330=0,4.7,IF(AL330=1,4.86,IF(AL330=2,5.01,IF(AL330=3,5.18,IF(OR(AL330=5,AL330=4),5.35,IF(OR(AL330=6,AL330=7),5.52,IF(OR(AL330=8,AL330=9),5.71,IF(OR(AL330=10,AL330=11,AL330=12),5.89,IF(OR(AL330=13,AL330=14,AL330=15),6.09,IF(OR(AL330=16,AL330=17,AL330=18),6.29,6.49)))))))))), IF(AQ330="Գ-2", IF(AL330=0,3.88,IF(AL330=1,4.01,IF(AL330=2,4.14,IF(AL330=3,4.27,IF(OR(AL330=5,AL330=4),4.41,IF(OR(AL330=6,AL330=7),4.55,IF(OR(AL330=8,AL330=9),4.7,IF(OR(AL330=10,AL330=11,AL330=12),4.85,IF(OR(AL330=13,AL330=14,AL330=15),5.01,IF(OR(AL330=16,AL330=17,AL330=18),5.17,5.34)))))))))), IF(AQ330="Գ-3", IF(AL330=0,3.21,IF(AL330=1,3.31,IF(AL330=2,3.42,IF(AL330=3,3.53,IF(OR(AL330=5,AL330=4),3.64,IF(OR(AL330=6,AL330=7),3.76,IF(OR(AL330=8,AL330=9),3.88,IF(OR(AL330=10,AL330=11,AL330=12),4.01,IF(OR(AL330=13,AL330=14,AL330=15),4.13,IF(OR(AL330=16,AL330=17,AL330=18),4.27,4.4)))))))))), IF(AQ330="Ա-1", IF(AL330=0,2.66,IF(AL330=1,2.75,IF(AL330=2,2.83,IF(AL330=3,2.92,IF(OR(AL330=5,AL330=4),3.02,IF(OR(AL330=6,AL330=7),3.11,IF(OR(AL330=8,AL330=9),3.21,IF(OR(AL330=10,AL330=11,AL330=12),3.31,IF(OR(AL330=13,AL330=14,AL330=15),3.42,IF(OR(AL330=16,AL330=17,AL330=18),3.53,3.64)))))))))), IF(AQ330="Ա-2", IF(AL330=0,2.28,IF(AL330=1,2.35,IF(AL330=2,2.43,IF(AL330=3,2.5,IF(OR(AL330=5,AL330=4),2.58,IF(OR(AL330=6,AL330=7),2.66,IF(OR(AL330=8,AL330=9),2.75,IF(OR(AL330=10,AL330=11,AL330=12),2.83,IF(OR(AL330=13,AL330=14,AL330=15),2.92,IF(OR(AL330=16,AL330=17,AL330=18),3.01,3.11)))))))))),IF(AQ330="Ա-3", IF(AL330=0,1.96,IF(AL330=1,2.02,IF(AL330=2,2.08,IF(AL330=3,2.15,IF(OR(AL330=5,AL330=4),2.21,IF(OR(AL330=6,AL330=7),2.28,IF(OR(AL330=8,AL330=9),2.35,IF(OR(AL330=10,AL330=11,AL330=12),2.42,IF(OR(AL330=13,AL330=14,AL330=15),2.5,IF(OR(AL330=16,AL330=17,AL330=18),2.58,2.66)))))))))), IF(AQ330="Կ-1", IF(AL330=0,1.68,IF(AL330=1,1.73,IF(AL330=2,1.79,IF(AL330=3,1.84,IF(OR(AL330=5,AL330=4),1.9,IF(OR(AL330=6,AL330=7),1.96,IF(OR(AL330=8,AL330=9),2.02,IF(OR(AL330=10,AL330=11,AL330=12),2.08,IF(OR(AL330=13,AL330=14,AL330=15),2.14,IF(OR(AL330=16,AL330=17,AL330=18),2.21,2.28)))))))))), IF(AQ330="Կ-2", IF(AL330=0,1.45,IF(AL330=1,1.49,IF(AL330=2,1.54,IF(AL330=3,1.59,IF(OR(AL330=5,AL330=4),1.63,IF(OR(AL330=6,AL330=7),1.68,IF(OR(AL330=8,AL330=9),1.73,IF(OR(AL330=10,AL330=11,AL330=12),1.79,IF(OR(AL330=13,AL330=14,AL330=15),1.84,IF(OR(AL330=16,AL330=17,AL330=18),1.9,1.95)))))))))),IF(AQ330="Կ-3", IF(AL330=0,1.25,IF(AL330=1,1.29,IF(AL330=2,1.33,IF(AL330=3,1.37,IF(OR(AL330=5,AL330=4),1.41,IF(OR(AL330=6,AL330=7),1.45,IF(OR(AL330=8,AL330=9),1.49,IF(OR(AL330=10,AL330=11,AL330=12),1.54,IF(OR(AL330=13,AL330=14,AL330=15),1.58,IF(OR(AL330=16,AL330=17,AL330=18),1.63,1.68)))))))))), "Error"))))))))))))</f>
        <v>2.2799999999999998</v>
      </c>
      <c r="AN330" s="456">
        <v>83200</v>
      </c>
      <c r="AO330" s="456"/>
      <c r="AP330" s="456"/>
      <c r="AQ330" s="707" t="str">
        <f>+AG330</f>
        <v>Կ-1</v>
      </c>
      <c r="AR330" s="456">
        <f>AN330*AM330</f>
        <v>189695.99999999997</v>
      </c>
      <c r="AS330" s="590">
        <f>AR330+AO330+AP330</f>
        <v>189695.99999999997</v>
      </c>
      <c r="AT330" s="590">
        <f>+AS330*13</f>
        <v>2466047.9999999995</v>
      </c>
    </row>
    <row r="331" spans="2:46" s="587" customFormat="1" ht="13.5">
      <c r="B331" s="816">
        <v>15</v>
      </c>
      <c r="C331" s="804" t="s">
        <v>1121</v>
      </c>
      <c r="D331" s="794" t="s">
        <v>1960</v>
      </c>
      <c r="E331" s="796">
        <v>1993</v>
      </c>
      <c r="F331" s="795" t="s">
        <v>222</v>
      </c>
      <c r="G331" s="820">
        <v>1</v>
      </c>
      <c r="H331" s="866">
        <v>7</v>
      </c>
      <c r="I331" s="821">
        <f t="shared" si="302"/>
        <v>1.96</v>
      </c>
      <c r="J331" s="799">
        <v>83200</v>
      </c>
      <c r="K331" s="799"/>
      <c r="L331" s="799"/>
      <c r="M331" s="867" t="s">
        <v>86</v>
      </c>
      <c r="N331" s="799">
        <f t="shared" si="303"/>
        <v>163072</v>
      </c>
      <c r="O331" s="823">
        <f t="shared" si="304"/>
        <v>163072</v>
      </c>
      <c r="P331" s="823">
        <f t="shared" si="305"/>
        <v>2119936</v>
      </c>
      <c r="Q331" s="592">
        <f t="shared" si="306"/>
        <v>1</v>
      </c>
      <c r="R331" s="592">
        <f t="shared" si="307"/>
        <v>8</v>
      </c>
      <c r="S331" s="588">
        <f t="shared" si="308"/>
        <v>2.02</v>
      </c>
      <c r="T331" s="456">
        <v>83200</v>
      </c>
      <c r="U331" s="456"/>
      <c r="V331" s="456"/>
      <c r="W331" s="589" t="str">
        <f t="shared" si="309"/>
        <v>Կ-1</v>
      </c>
      <c r="X331" s="456">
        <f t="shared" si="310"/>
        <v>168064</v>
      </c>
      <c r="Y331" s="590">
        <f t="shared" si="311"/>
        <v>168064</v>
      </c>
      <c r="Z331" s="590">
        <f t="shared" si="312"/>
        <v>2184832</v>
      </c>
      <c r="AA331" s="592">
        <f t="shared" si="313"/>
        <v>1</v>
      </c>
      <c r="AB331" s="592">
        <f t="shared" si="314"/>
        <v>9</v>
      </c>
      <c r="AC331" s="588">
        <f t="shared" si="315"/>
        <v>2.02</v>
      </c>
      <c r="AD331" s="456">
        <v>83200</v>
      </c>
      <c r="AE331" s="456"/>
      <c r="AF331" s="456"/>
      <c r="AG331" s="707" t="str">
        <f t="shared" si="316"/>
        <v>Կ-1</v>
      </c>
      <c r="AH331" s="456">
        <f t="shared" si="317"/>
        <v>168064</v>
      </c>
      <c r="AI331" s="590">
        <f t="shared" si="318"/>
        <v>168064</v>
      </c>
      <c r="AJ331" s="590">
        <f t="shared" si="319"/>
        <v>2184832</v>
      </c>
      <c r="AK331" s="592">
        <f t="shared" si="320"/>
        <v>1</v>
      </c>
      <c r="AL331" s="592">
        <f t="shared" si="321"/>
        <v>10</v>
      </c>
      <c r="AM331" s="588">
        <f t="shared" si="322"/>
        <v>2.08</v>
      </c>
      <c r="AN331" s="456">
        <v>83200</v>
      </c>
      <c r="AO331" s="456"/>
      <c r="AP331" s="456"/>
      <c r="AQ331" s="707" t="str">
        <f t="shared" si="323"/>
        <v>Կ-1</v>
      </c>
      <c r="AR331" s="456">
        <f t="shared" si="324"/>
        <v>173056</v>
      </c>
      <c r="AS331" s="590">
        <f t="shared" si="325"/>
        <v>173056</v>
      </c>
      <c r="AT331" s="590">
        <f t="shared" si="326"/>
        <v>2249728</v>
      </c>
    </row>
    <row r="332" spans="2:46" s="587" customFormat="1" ht="13.5">
      <c r="B332" s="816">
        <v>16</v>
      </c>
      <c r="C332" s="804" t="s">
        <v>2997</v>
      </c>
      <c r="D332" s="794" t="s">
        <v>1960</v>
      </c>
      <c r="E332" s="796">
        <v>2002</v>
      </c>
      <c r="F332" s="795" t="s">
        <v>222</v>
      </c>
      <c r="G332" s="820">
        <v>1</v>
      </c>
      <c r="H332" s="866">
        <v>1</v>
      </c>
      <c r="I332" s="821">
        <f>IF(G332&lt;1,0,IF(M332="Բ-1",IF(H332=0,6.94,IF(H332=1,7.17,IF(H332=2,7.41,IF(H332=3,7.66,IF(OR(H332=5,H332=4),7.92,IF(OR(H332=6,H332=7),8.18,IF(OR(H332=8,H332=9),8.46,IF(OR(H332=10,H332=11,H332=12),8.74,IF(OR(H332=13,H332=14,H332=15),9.03,IF(OR(H332=16,H332=17,H332=18),9.33,9.65)))))))))),IF(M332="Բ-2", IF(H332=0,5.71,IF(H332=1,5.89,IF(H332=2,6.09,IF(H332=3,6.29,IF(OR(H332=5,H332=4),6.5,IF(OR(H332=6,H332=7),6.72,IF(OR(H332=8,H332=9),6.94,IF(OR(H332=10,H332=11,H332=12),7.17,IF(OR(H332=13,H332=14,H332=15),7.41,IF(OR(H332=16,H332=17,H332=18),7.65,7.91)))))))))), IF(M332="Գ-1", IF(H332=0,4.7,IF(H332=1,4.86,IF(H332=2,5.01,IF(H332=3,5.18,IF(OR(H332=5,H332=4),5.35,IF(OR(H332=6,H332=7),5.52,IF(OR(H332=8,H332=9),5.71,IF(OR(H332=10,H332=11,H332=12),5.89,IF(OR(H332=13,H332=14,H332=15),6.09,IF(OR(H332=16,H332=17,H332=18),6.29,6.49)))))))))), IF(M332="Գ-2", IF(H332=0,3.88,IF(H332=1,4.01,IF(H332=2,4.14,IF(H332=3,4.27,IF(OR(H332=5,H332=4),4.41,IF(OR(H332=6,H332=7),4.55,IF(OR(H332=8,H332=9),4.7,IF(OR(H332=10,H332=11,H332=12),4.85,IF(OR(H332=13,H332=14,H332=15),5.01,IF(OR(H332=16,H332=17,H332=18),5.17,5.34)))))))))), IF(M332="Գ-3", IF(H332=0,3.21,IF(H332=1,3.31,IF(H332=2,3.42,IF(H332=3,3.53,IF(OR(H332=5,H332=4),3.64,IF(OR(H332=6,H332=7),3.76,IF(OR(H332=8,H332=9),3.88,IF(OR(H332=10,H332=11,H332=12),4.01,IF(OR(H332=13,H332=14,H332=15),4.13,IF(OR(H332=16,H332=17,H332=18),4.27,4.4)))))))))), IF(M332="Ա-1", IF(H332=0,2.66,IF(H332=1,2.75,IF(H332=2,2.83,IF(H332=3,2.92,IF(OR(H332=5,H332=4),3.02,IF(OR(H332=6,H332=7),3.11,IF(OR(H332=8,H332=9),3.21,IF(OR(H332=10,H332=11,H332=12),3.31,IF(OR(H332=13,H332=14,H332=15),3.42,IF(OR(H332=16,H332=17,H332=18),3.53,3.64)))))))))), IF(M332="Ա-2", IF(H332=0,2.28,IF(H332=1,2.35,IF(H332=2,2.43,IF(H332=3,2.5,IF(OR(H332=5,H332=4),2.58,IF(OR(H332=6,H332=7),2.66,IF(OR(H332=8,H332=9),2.75,IF(OR(H332=10,H332=11,H332=12),2.83,IF(OR(H332=13,H332=14,H332=15),2.92,IF(OR(H332=16,H332=17,H332=18),3.01,3.11)))))))))),IF(M332="Ա-3", IF(H332=0,1.96,IF(H332=1,2.02,IF(H332=2,2.08,IF(H332=3,2.15,IF(OR(H332=5,H332=4),2.21,IF(OR(H332=6,H332=7),2.28,IF(OR(H332=8,H332=9),2.35,IF(OR(H332=10,H332=11,H332=12),2.42,IF(OR(H332=13,H332=14,H332=15),2.5,IF(OR(H332=16,H332=17,H332=18),2.58,2.66)))))))))), IF(M332="Կ-1", IF(H332=0,1.68,IF(H332=1,1.73,IF(H332=2,1.79,IF(H332=3,1.84,IF(OR(H332=5,H332=4),1.9,IF(OR(H332=6,H332=7),1.96,IF(OR(H332=8,H332=9),2.02,IF(OR(H332=10,H332=11,H332=12),2.08,IF(OR(H332=13,H332=14,H332=15),2.14,IF(OR(H332=16,H332=17,H332=18),2.21,2.28)))))))))), IF(M332="Կ-2", IF(H332=0,1.45,IF(H332=1,1.49,IF(H332=2,1.54,IF(H332=3,1.59,IF(OR(H332=5,H332=4),1.63,IF(OR(H332=6,H332=7),1.68,IF(OR(H332=8,H332=9),1.73,IF(OR(H332=10,H332=11,H332=12),1.79,IF(OR(H332=13,H332=14,H332=15),1.84,IF(OR(H332=16,H332=17,H332=18),1.9,1.95)))))))))),IF(M332="Կ-3", IF(H332=0,1.25,IF(H332=1,1.29,IF(H332=2,1.33,IF(H332=3,1.37,IF(OR(H332=5,H332=4),1.41,IF(OR(H332=6,H332=7),1.45,IF(OR(H332=8,H332=9),1.49,IF(OR(H332=10,H332=11,H332=12),1.54,IF(OR(H332=13,H332=14,H332=15),1.58,IF(OR(H332=16,H332=17,H332=18),1.63,1.68)))))))))), "Error"))))))))))))</f>
        <v>1.73</v>
      </c>
      <c r="J332" s="799">
        <v>83200</v>
      </c>
      <c r="K332" s="799"/>
      <c r="L332" s="799"/>
      <c r="M332" s="867" t="s">
        <v>86</v>
      </c>
      <c r="N332" s="799">
        <f>J332*I332</f>
        <v>143936</v>
      </c>
      <c r="O332" s="823">
        <f>I332*J332+K332+L332</f>
        <v>143936</v>
      </c>
      <c r="P332" s="823">
        <f>+O332*13</f>
        <v>1871168</v>
      </c>
      <c r="Q332" s="592">
        <f>+G332</f>
        <v>1</v>
      </c>
      <c r="R332" s="592">
        <f>+H332+1</f>
        <v>2</v>
      </c>
      <c r="S332" s="588">
        <f>IF(Q332&lt;1,0,IF(W332="Բ-1",IF(R332=0,6.94,IF(R332=1,7.17,IF(R332=2,7.41,IF(R332=3,7.66,IF(OR(R332=5,R332=4),7.92,IF(OR(R332=6,R332=7),8.18,IF(OR(R332=8,R332=9),8.46,IF(OR(R332=10,R332=11,R332=12),8.74,IF(OR(R332=13,R332=14,R332=15),9.03,IF(OR(R332=16,R332=17,R332=18),9.33,9.65)))))))))),IF(W332="Բ-2", IF(R332=0,5.71,IF(R332=1,5.89,IF(R332=2,6.09,IF(R332=3,6.29,IF(OR(R332=5,R332=4),6.5,IF(OR(R332=6,R332=7),6.72,IF(OR(R332=8,R332=9),6.94,IF(OR(R332=10,R332=11,R332=12),7.17,IF(OR(R332=13,R332=14,R332=15),7.41,IF(OR(R332=16,R332=17,R332=18),7.65,7.91)))))))))), IF(W332="Գ-1", IF(R332=0,4.7,IF(R332=1,4.86,IF(R332=2,5.01,IF(R332=3,5.18,IF(OR(R332=5,R332=4),5.35,IF(OR(R332=6,R332=7),5.52,IF(OR(R332=8,R332=9),5.71,IF(OR(R332=10,R332=11,R332=12),5.89,IF(OR(R332=13,R332=14,R332=15),6.09,IF(OR(R332=16,R332=17,R332=18),6.29,6.49)))))))))), IF(W332="Գ-2", IF(R332=0,3.88,IF(R332=1,4.01,IF(R332=2,4.14,IF(R332=3,4.27,IF(OR(R332=5,R332=4),4.41,IF(OR(R332=6,R332=7),4.55,IF(OR(R332=8,R332=9),4.7,IF(OR(R332=10,R332=11,R332=12),4.85,IF(OR(R332=13,R332=14,R332=15),5.01,IF(OR(R332=16,R332=17,R332=18),5.17,5.34)))))))))), IF(W332="Գ-3", IF(R332=0,3.21,IF(R332=1,3.31,IF(R332=2,3.42,IF(R332=3,3.53,IF(OR(R332=5,R332=4),3.64,IF(OR(R332=6,R332=7),3.76,IF(OR(R332=8,R332=9),3.88,IF(OR(R332=10,R332=11,R332=12),4.01,IF(OR(R332=13,R332=14,R332=15),4.13,IF(OR(R332=16,R332=17,R332=18),4.27,4.4)))))))))), IF(W332="Ա-1", IF(R332=0,2.66,IF(R332=1,2.75,IF(R332=2,2.83,IF(R332=3,2.92,IF(OR(R332=5,R332=4),3.02,IF(OR(R332=6,R332=7),3.11,IF(OR(R332=8,R332=9),3.21,IF(OR(R332=10,R332=11,R332=12),3.31,IF(OR(R332=13,R332=14,R332=15),3.42,IF(OR(R332=16,R332=17,R332=18),3.53,3.64)))))))))), IF(W332="Ա-2", IF(R332=0,2.28,IF(R332=1,2.35,IF(R332=2,2.43,IF(R332=3,2.5,IF(OR(R332=5,R332=4),2.58,IF(OR(R332=6,R332=7),2.66,IF(OR(R332=8,R332=9),2.75,IF(OR(R332=10,R332=11,R332=12),2.83,IF(OR(R332=13,R332=14,R332=15),2.92,IF(OR(R332=16,R332=17,R332=18),3.01,3.11)))))))))),IF(W332="Ա-3", IF(R332=0,1.96,IF(R332=1,2.02,IF(R332=2,2.08,IF(R332=3,2.15,IF(OR(R332=5,R332=4),2.21,IF(OR(R332=6,R332=7),2.28,IF(OR(R332=8,R332=9),2.35,IF(OR(R332=10,R332=11,R332=12),2.42,IF(OR(R332=13,R332=14,R332=15),2.5,IF(OR(R332=16,R332=17,R332=18),2.58,2.66)))))))))), IF(W332="Կ-1", IF(R332=0,1.68,IF(R332=1,1.73,IF(R332=2,1.79,IF(R332=3,1.84,IF(OR(R332=5,R332=4),1.9,IF(OR(R332=6,R332=7),1.96,IF(OR(R332=8,R332=9),2.02,IF(OR(R332=10,R332=11,R332=12),2.08,IF(OR(R332=13,R332=14,R332=15),2.14,IF(OR(R332=16,R332=17,R332=18),2.21,2.28)))))))))), IF(W332="Կ-2", IF(R332=0,1.45,IF(R332=1,1.49,IF(R332=2,1.54,IF(R332=3,1.59,IF(OR(R332=5,R332=4),1.63,IF(OR(R332=6,R332=7),1.68,IF(OR(R332=8,R332=9),1.73,IF(OR(R332=10,R332=11,R332=12),1.79,IF(OR(R332=13,R332=14,R332=15),1.84,IF(OR(R332=16,R332=17,R332=18),1.9,1.95)))))))))),IF(W332="Կ-3", IF(R332=0,1.25,IF(R332=1,1.29,IF(R332=2,1.33,IF(R332=3,1.37,IF(OR(R332=5,R332=4),1.41,IF(OR(R332=6,R332=7),1.45,IF(OR(R332=8,R332=9),1.49,IF(OR(R332=10,R332=11,R332=12),1.54,IF(OR(R332=13,R332=14,R332=15),1.58,IF(OR(R332=16,R332=17,R332=18),1.63,1.68)))))))))), "Error"))))))))))))</f>
        <v>1.79</v>
      </c>
      <c r="T332" s="456">
        <v>83200</v>
      </c>
      <c r="U332" s="456"/>
      <c r="V332" s="456"/>
      <c r="W332" s="589" t="str">
        <f>+M332</f>
        <v>Կ-1</v>
      </c>
      <c r="X332" s="456">
        <f>T332*S332</f>
        <v>148928</v>
      </c>
      <c r="Y332" s="590">
        <f>+U332+V332+X332</f>
        <v>148928</v>
      </c>
      <c r="Z332" s="590">
        <f>+Y332*13</f>
        <v>1936064</v>
      </c>
      <c r="AA332" s="592">
        <f>+Q332</f>
        <v>1</v>
      </c>
      <c r="AB332" s="592">
        <f>+R332+1</f>
        <v>3</v>
      </c>
      <c r="AC332" s="588">
        <f>IF(AA332&lt;1,0,IF(AG332="Բ-1",IF(AB332=0,6.94,IF(AB332=1,7.17,IF(AB332=2,7.41,IF(AB332=3,7.66,IF(OR(AB332=5,AB332=4),7.92,IF(OR(AB332=6,AB332=7),8.18,IF(OR(AB332=8,AB332=9),8.46,IF(OR(AB332=10,AB332=11,AB332=12),8.74,IF(OR(AB332=13,AB332=14,AB332=15),9.03,IF(OR(AB332=16,AB332=17,AB332=18),9.33,9.65)))))))))),IF(AG332="Բ-2", IF(AB332=0,5.71,IF(AB332=1,5.89,IF(AB332=2,6.09,IF(AB332=3,6.29,IF(OR(AB332=5,AB332=4),6.5,IF(OR(AB332=6,AB332=7),6.72,IF(OR(AB332=8,AB332=9),6.94,IF(OR(AB332=10,AB332=11,AB332=12),7.17,IF(OR(AB332=13,AB332=14,AB332=15),7.41,IF(OR(AB332=16,AB332=17,AB332=18),7.65,7.91)))))))))), IF(AG332="Գ-1", IF(AB332=0,4.7,IF(AB332=1,4.86,IF(AB332=2,5.01,IF(AB332=3,5.18,IF(OR(AB332=5,AB332=4),5.35,IF(OR(AB332=6,AB332=7),5.52,IF(OR(AB332=8,AB332=9),5.71,IF(OR(AB332=10,AB332=11,AB332=12),5.89,IF(OR(AB332=13,AB332=14,AB332=15),6.09,IF(OR(AB332=16,AB332=17,AB332=18),6.29,6.49)))))))))), IF(AG332="Գ-2", IF(AB332=0,3.88,IF(AB332=1,4.01,IF(AB332=2,4.14,IF(AB332=3,4.27,IF(OR(AB332=5,AB332=4),4.41,IF(OR(AB332=6,AB332=7),4.55,IF(OR(AB332=8,AB332=9),4.7,IF(OR(AB332=10,AB332=11,AB332=12),4.85,IF(OR(AB332=13,AB332=14,AB332=15),5.01,IF(OR(AB332=16,AB332=17,AB332=18),5.17,5.34)))))))))), IF(AG332="Գ-3", IF(AB332=0,3.21,IF(AB332=1,3.31,IF(AB332=2,3.42,IF(AB332=3,3.53,IF(OR(AB332=5,AB332=4),3.64,IF(OR(AB332=6,AB332=7),3.76,IF(OR(AB332=8,AB332=9),3.88,IF(OR(AB332=10,AB332=11,AB332=12),4.01,IF(OR(AB332=13,AB332=14,AB332=15),4.13,IF(OR(AB332=16,AB332=17,AB332=18),4.27,4.4)))))))))), IF(AG332="Ա-1", IF(AB332=0,2.66,IF(AB332=1,2.75,IF(AB332=2,2.83,IF(AB332=3,2.92,IF(OR(AB332=5,AB332=4),3.02,IF(OR(AB332=6,AB332=7),3.11,IF(OR(AB332=8,AB332=9),3.21,IF(OR(AB332=10,AB332=11,AB332=12),3.31,IF(OR(AB332=13,AB332=14,AB332=15),3.42,IF(OR(AB332=16,AB332=17,AB332=18),3.53,3.64)))))))))), IF(AG332="Ա-2", IF(AB332=0,2.28,IF(AB332=1,2.35,IF(AB332=2,2.43,IF(AB332=3,2.5,IF(OR(AB332=5,AB332=4),2.58,IF(OR(AB332=6,AB332=7),2.66,IF(OR(AB332=8,AB332=9),2.75,IF(OR(AB332=10,AB332=11,AB332=12),2.83,IF(OR(AB332=13,AB332=14,AB332=15),2.92,IF(OR(AB332=16,AB332=17,AB332=18),3.01,3.11)))))))))),IF(AG332="Ա-3", IF(AB332=0,1.96,IF(AB332=1,2.02,IF(AB332=2,2.08,IF(AB332=3,2.15,IF(OR(AB332=5,AB332=4),2.21,IF(OR(AB332=6,AB332=7),2.28,IF(OR(AB332=8,AB332=9),2.35,IF(OR(AB332=10,AB332=11,AB332=12),2.42,IF(OR(AB332=13,AB332=14,AB332=15),2.5,IF(OR(AB332=16,AB332=17,AB332=18),2.58,2.66)))))))))), IF(AG332="Կ-1", IF(AB332=0,1.68,IF(AB332=1,1.73,IF(AB332=2,1.79,IF(AB332=3,1.84,IF(OR(AB332=5,AB332=4),1.9,IF(OR(AB332=6,AB332=7),1.96,IF(OR(AB332=8,AB332=9),2.02,IF(OR(AB332=10,AB332=11,AB332=12),2.08,IF(OR(AB332=13,AB332=14,AB332=15),2.14,IF(OR(AB332=16,AB332=17,AB332=18),2.21,2.28)))))))))), IF(AG332="Կ-2", IF(AB332=0,1.45,IF(AB332=1,1.49,IF(AB332=2,1.54,IF(AB332=3,1.59,IF(OR(AB332=5,AB332=4),1.63,IF(OR(AB332=6,AB332=7),1.68,IF(OR(AB332=8,AB332=9),1.73,IF(OR(AB332=10,AB332=11,AB332=12),1.79,IF(OR(AB332=13,AB332=14,AB332=15),1.84,IF(OR(AB332=16,AB332=17,AB332=18),1.9,1.95)))))))))),IF(AG332="Կ-3", IF(AB332=0,1.25,IF(AB332=1,1.29,IF(AB332=2,1.33,IF(AB332=3,1.37,IF(OR(AB332=5,AB332=4),1.41,IF(OR(AB332=6,AB332=7),1.45,IF(OR(AB332=8,AB332=9),1.49,IF(OR(AB332=10,AB332=11,AB332=12),1.54,IF(OR(AB332=13,AB332=14,AB332=15),1.58,IF(OR(AB332=16,AB332=17,AB332=18),1.63,1.68)))))))))), "Error"))))))))))))</f>
        <v>1.84</v>
      </c>
      <c r="AD332" s="456">
        <v>83200</v>
      </c>
      <c r="AE332" s="456"/>
      <c r="AF332" s="456"/>
      <c r="AG332" s="707" t="str">
        <f>+W332</f>
        <v>Կ-1</v>
      </c>
      <c r="AH332" s="456">
        <f>AD332*AC332</f>
        <v>153088</v>
      </c>
      <c r="AI332" s="590">
        <f>AH332+AE332+AF332</f>
        <v>153088</v>
      </c>
      <c r="AJ332" s="590">
        <f>+AI332*13</f>
        <v>1990144</v>
      </c>
      <c r="AK332" s="592">
        <f>+AA332</f>
        <v>1</v>
      </c>
      <c r="AL332" s="592">
        <f>+AB332+1</f>
        <v>4</v>
      </c>
      <c r="AM332" s="588">
        <f>IF(AK332&lt;1,0,IF(AQ332="Բ-1",IF(AL332=0,6.94,IF(AL332=1,7.17,IF(AL332=2,7.41,IF(AL332=3,7.66,IF(OR(AL332=5,AL332=4),7.92,IF(OR(AL332=6,AL332=7),8.18,IF(OR(AL332=8,AL332=9),8.46,IF(OR(AL332=10,AL332=11,AL332=12),8.74,IF(OR(AL332=13,AL332=14,AL332=15),9.03,IF(OR(AL332=16,AL332=17,AL332=18),9.33,9.65)))))))))),IF(AQ332="Բ-2", IF(AL332=0,5.71,IF(AL332=1,5.89,IF(AL332=2,6.09,IF(AL332=3,6.29,IF(OR(AL332=5,AL332=4),6.5,IF(OR(AL332=6,AL332=7),6.72,IF(OR(AL332=8,AL332=9),6.94,IF(OR(AL332=10,AL332=11,AL332=12),7.17,IF(OR(AL332=13,AL332=14,AL332=15),7.41,IF(OR(AL332=16,AL332=17,AL332=18),7.65,7.91)))))))))), IF(AQ332="Գ-1", IF(AL332=0,4.7,IF(AL332=1,4.86,IF(AL332=2,5.01,IF(AL332=3,5.18,IF(OR(AL332=5,AL332=4),5.35,IF(OR(AL332=6,AL332=7),5.52,IF(OR(AL332=8,AL332=9),5.71,IF(OR(AL332=10,AL332=11,AL332=12),5.89,IF(OR(AL332=13,AL332=14,AL332=15),6.09,IF(OR(AL332=16,AL332=17,AL332=18),6.29,6.49)))))))))), IF(AQ332="Գ-2", IF(AL332=0,3.88,IF(AL332=1,4.01,IF(AL332=2,4.14,IF(AL332=3,4.27,IF(OR(AL332=5,AL332=4),4.41,IF(OR(AL332=6,AL332=7),4.55,IF(OR(AL332=8,AL332=9),4.7,IF(OR(AL332=10,AL332=11,AL332=12),4.85,IF(OR(AL332=13,AL332=14,AL332=15),5.01,IF(OR(AL332=16,AL332=17,AL332=18),5.17,5.34)))))))))), IF(AQ332="Գ-3", IF(AL332=0,3.21,IF(AL332=1,3.31,IF(AL332=2,3.42,IF(AL332=3,3.53,IF(OR(AL332=5,AL332=4),3.64,IF(OR(AL332=6,AL332=7),3.76,IF(OR(AL332=8,AL332=9),3.88,IF(OR(AL332=10,AL332=11,AL332=12),4.01,IF(OR(AL332=13,AL332=14,AL332=15),4.13,IF(OR(AL332=16,AL332=17,AL332=18),4.27,4.4)))))))))), IF(AQ332="Ա-1", IF(AL332=0,2.66,IF(AL332=1,2.75,IF(AL332=2,2.83,IF(AL332=3,2.92,IF(OR(AL332=5,AL332=4),3.02,IF(OR(AL332=6,AL332=7),3.11,IF(OR(AL332=8,AL332=9),3.21,IF(OR(AL332=10,AL332=11,AL332=12),3.31,IF(OR(AL332=13,AL332=14,AL332=15),3.42,IF(OR(AL332=16,AL332=17,AL332=18),3.53,3.64)))))))))), IF(AQ332="Ա-2", IF(AL332=0,2.28,IF(AL332=1,2.35,IF(AL332=2,2.43,IF(AL332=3,2.5,IF(OR(AL332=5,AL332=4),2.58,IF(OR(AL332=6,AL332=7),2.66,IF(OR(AL332=8,AL332=9),2.75,IF(OR(AL332=10,AL332=11,AL332=12),2.83,IF(OR(AL332=13,AL332=14,AL332=15),2.92,IF(OR(AL332=16,AL332=17,AL332=18),3.01,3.11)))))))))),IF(AQ332="Ա-3", IF(AL332=0,1.96,IF(AL332=1,2.02,IF(AL332=2,2.08,IF(AL332=3,2.15,IF(OR(AL332=5,AL332=4),2.21,IF(OR(AL332=6,AL332=7),2.28,IF(OR(AL332=8,AL332=9),2.35,IF(OR(AL332=10,AL332=11,AL332=12),2.42,IF(OR(AL332=13,AL332=14,AL332=15),2.5,IF(OR(AL332=16,AL332=17,AL332=18),2.58,2.66)))))))))), IF(AQ332="Կ-1", IF(AL332=0,1.68,IF(AL332=1,1.73,IF(AL332=2,1.79,IF(AL332=3,1.84,IF(OR(AL332=5,AL332=4),1.9,IF(OR(AL332=6,AL332=7),1.96,IF(OR(AL332=8,AL332=9),2.02,IF(OR(AL332=10,AL332=11,AL332=12),2.08,IF(OR(AL332=13,AL332=14,AL332=15),2.14,IF(OR(AL332=16,AL332=17,AL332=18),2.21,2.28)))))))))), IF(AQ332="Կ-2", IF(AL332=0,1.45,IF(AL332=1,1.49,IF(AL332=2,1.54,IF(AL332=3,1.59,IF(OR(AL332=5,AL332=4),1.63,IF(OR(AL332=6,AL332=7),1.68,IF(OR(AL332=8,AL332=9),1.73,IF(OR(AL332=10,AL332=11,AL332=12),1.79,IF(OR(AL332=13,AL332=14,AL332=15),1.84,IF(OR(AL332=16,AL332=17,AL332=18),1.9,1.95)))))))))),IF(AQ332="Կ-3", IF(AL332=0,1.25,IF(AL332=1,1.29,IF(AL332=2,1.33,IF(AL332=3,1.37,IF(OR(AL332=5,AL332=4),1.41,IF(OR(AL332=6,AL332=7),1.45,IF(OR(AL332=8,AL332=9),1.49,IF(OR(AL332=10,AL332=11,AL332=12),1.54,IF(OR(AL332=13,AL332=14,AL332=15),1.58,IF(OR(AL332=16,AL332=17,AL332=18),1.63,1.68)))))))))), "Error"))))))))))))</f>
        <v>1.9</v>
      </c>
      <c r="AN332" s="456">
        <v>83200</v>
      </c>
      <c r="AO332" s="456"/>
      <c r="AP332" s="456"/>
      <c r="AQ332" s="707" t="str">
        <f>+AG332</f>
        <v>Կ-1</v>
      </c>
      <c r="AR332" s="456">
        <f>AN332*AM332</f>
        <v>158080</v>
      </c>
      <c r="AS332" s="590">
        <f>AR332+AO332+AP332</f>
        <v>158080</v>
      </c>
      <c r="AT332" s="590">
        <f>+AS332*13</f>
        <v>2055040</v>
      </c>
    </row>
    <row r="333" spans="2:46" s="587" customFormat="1" ht="13.5">
      <c r="B333" s="816">
        <v>17</v>
      </c>
      <c r="C333" s="804" t="s">
        <v>2998</v>
      </c>
      <c r="D333" s="794" t="s">
        <v>1960</v>
      </c>
      <c r="E333" s="796">
        <v>1994</v>
      </c>
      <c r="F333" s="795" t="s">
        <v>222</v>
      </c>
      <c r="G333" s="820">
        <v>1</v>
      </c>
      <c r="H333" s="866">
        <v>1</v>
      </c>
      <c r="I333" s="821">
        <f t="shared" si="302"/>
        <v>1.73</v>
      </c>
      <c r="J333" s="799">
        <v>83200</v>
      </c>
      <c r="K333" s="799"/>
      <c r="L333" s="799"/>
      <c r="M333" s="867" t="s">
        <v>86</v>
      </c>
      <c r="N333" s="799">
        <f t="shared" si="303"/>
        <v>143936</v>
      </c>
      <c r="O333" s="823">
        <f t="shared" si="304"/>
        <v>143936</v>
      </c>
      <c r="P333" s="823">
        <f t="shared" si="305"/>
        <v>1871168</v>
      </c>
      <c r="Q333" s="592">
        <f t="shared" si="306"/>
        <v>1</v>
      </c>
      <c r="R333" s="592">
        <f t="shared" si="307"/>
        <v>2</v>
      </c>
      <c r="S333" s="588">
        <f t="shared" si="308"/>
        <v>1.79</v>
      </c>
      <c r="T333" s="456">
        <v>83200</v>
      </c>
      <c r="U333" s="456"/>
      <c r="V333" s="456"/>
      <c r="W333" s="589" t="str">
        <f t="shared" si="309"/>
        <v>Կ-1</v>
      </c>
      <c r="X333" s="456">
        <f t="shared" si="310"/>
        <v>148928</v>
      </c>
      <c r="Y333" s="590">
        <f t="shared" si="311"/>
        <v>148928</v>
      </c>
      <c r="Z333" s="590">
        <f t="shared" si="312"/>
        <v>1936064</v>
      </c>
      <c r="AA333" s="592">
        <f t="shared" si="313"/>
        <v>1</v>
      </c>
      <c r="AB333" s="592">
        <f t="shared" si="314"/>
        <v>3</v>
      </c>
      <c r="AC333" s="588">
        <f t="shared" si="315"/>
        <v>1.84</v>
      </c>
      <c r="AD333" s="456">
        <v>83200</v>
      </c>
      <c r="AE333" s="456"/>
      <c r="AF333" s="456"/>
      <c r="AG333" s="707" t="str">
        <f t="shared" si="316"/>
        <v>Կ-1</v>
      </c>
      <c r="AH333" s="456">
        <f t="shared" si="317"/>
        <v>153088</v>
      </c>
      <c r="AI333" s="590">
        <f t="shared" si="318"/>
        <v>153088</v>
      </c>
      <c r="AJ333" s="590">
        <f t="shared" si="319"/>
        <v>1990144</v>
      </c>
      <c r="AK333" s="592">
        <f t="shared" si="320"/>
        <v>1</v>
      </c>
      <c r="AL333" s="592">
        <f t="shared" si="321"/>
        <v>4</v>
      </c>
      <c r="AM333" s="588">
        <f t="shared" si="322"/>
        <v>1.9</v>
      </c>
      <c r="AN333" s="456">
        <v>83200</v>
      </c>
      <c r="AO333" s="456"/>
      <c r="AP333" s="456"/>
      <c r="AQ333" s="707" t="str">
        <f t="shared" si="323"/>
        <v>Կ-1</v>
      </c>
      <c r="AR333" s="456">
        <f t="shared" si="324"/>
        <v>158080</v>
      </c>
      <c r="AS333" s="590">
        <f t="shared" si="325"/>
        <v>158080</v>
      </c>
      <c r="AT333" s="590">
        <f t="shared" si="326"/>
        <v>2055040</v>
      </c>
    </row>
    <row r="334" spans="2:46" s="587" customFormat="1" ht="13.5">
      <c r="B334" s="816">
        <v>18</v>
      </c>
      <c r="C334" s="804" t="s">
        <v>2999</v>
      </c>
      <c r="D334" s="794" t="s">
        <v>1960</v>
      </c>
      <c r="E334" s="796">
        <v>2003</v>
      </c>
      <c r="F334" s="795" t="s">
        <v>222</v>
      </c>
      <c r="G334" s="820">
        <v>1</v>
      </c>
      <c r="H334" s="866">
        <v>1</v>
      </c>
      <c r="I334" s="821">
        <f t="shared" si="302"/>
        <v>1.73</v>
      </c>
      <c r="J334" s="799">
        <v>83200</v>
      </c>
      <c r="K334" s="799"/>
      <c r="L334" s="799"/>
      <c r="M334" s="867" t="s">
        <v>86</v>
      </c>
      <c r="N334" s="799">
        <f t="shared" si="303"/>
        <v>143936</v>
      </c>
      <c r="O334" s="823">
        <f t="shared" si="304"/>
        <v>143936</v>
      </c>
      <c r="P334" s="823">
        <f t="shared" si="305"/>
        <v>1871168</v>
      </c>
      <c r="Q334" s="592">
        <f t="shared" si="306"/>
        <v>1</v>
      </c>
      <c r="R334" s="592">
        <f t="shared" si="307"/>
        <v>2</v>
      </c>
      <c r="S334" s="588">
        <f t="shared" si="308"/>
        <v>1.79</v>
      </c>
      <c r="T334" s="456">
        <v>83200</v>
      </c>
      <c r="U334" s="456"/>
      <c r="V334" s="456"/>
      <c r="W334" s="589" t="str">
        <f t="shared" si="309"/>
        <v>Կ-1</v>
      </c>
      <c r="X334" s="456">
        <f t="shared" si="310"/>
        <v>148928</v>
      </c>
      <c r="Y334" s="590">
        <f t="shared" si="311"/>
        <v>148928</v>
      </c>
      <c r="Z334" s="590">
        <f t="shared" si="312"/>
        <v>1936064</v>
      </c>
      <c r="AA334" s="592">
        <f t="shared" si="313"/>
        <v>1</v>
      </c>
      <c r="AB334" s="592">
        <f t="shared" si="314"/>
        <v>3</v>
      </c>
      <c r="AC334" s="588">
        <f t="shared" si="315"/>
        <v>1.84</v>
      </c>
      <c r="AD334" s="456">
        <v>83200</v>
      </c>
      <c r="AE334" s="456"/>
      <c r="AF334" s="456"/>
      <c r="AG334" s="707" t="str">
        <f t="shared" si="316"/>
        <v>Կ-1</v>
      </c>
      <c r="AH334" s="456">
        <f t="shared" si="317"/>
        <v>153088</v>
      </c>
      <c r="AI334" s="590">
        <f t="shared" si="318"/>
        <v>153088</v>
      </c>
      <c r="AJ334" s="590">
        <f t="shared" si="319"/>
        <v>1990144</v>
      </c>
      <c r="AK334" s="592">
        <f t="shared" si="320"/>
        <v>1</v>
      </c>
      <c r="AL334" s="592">
        <f t="shared" si="321"/>
        <v>4</v>
      </c>
      <c r="AM334" s="588">
        <f t="shared" si="322"/>
        <v>1.9</v>
      </c>
      <c r="AN334" s="456">
        <v>83200</v>
      </c>
      <c r="AO334" s="456"/>
      <c r="AP334" s="456"/>
      <c r="AQ334" s="707" t="str">
        <f t="shared" si="323"/>
        <v>Կ-1</v>
      </c>
      <c r="AR334" s="456">
        <f t="shared" si="324"/>
        <v>158080</v>
      </c>
      <c r="AS334" s="590">
        <f t="shared" si="325"/>
        <v>158080</v>
      </c>
      <c r="AT334" s="590">
        <f t="shared" si="326"/>
        <v>2055040</v>
      </c>
    </row>
    <row r="335" spans="2:46" s="587" customFormat="1" ht="13.5">
      <c r="B335" s="816">
        <v>19</v>
      </c>
      <c r="C335" s="804" t="s">
        <v>3000</v>
      </c>
      <c r="D335" s="794" t="s">
        <v>1960</v>
      </c>
      <c r="E335" s="796">
        <v>2000</v>
      </c>
      <c r="F335" s="795" t="s">
        <v>222</v>
      </c>
      <c r="G335" s="820">
        <v>1</v>
      </c>
      <c r="H335" s="866">
        <v>4</v>
      </c>
      <c r="I335" s="821">
        <f t="shared" si="302"/>
        <v>1.9</v>
      </c>
      <c r="J335" s="799">
        <v>83200</v>
      </c>
      <c r="K335" s="799"/>
      <c r="L335" s="799"/>
      <c r="M335" s="867" t="s">
        <v>86</v>
      </c>
      <c r="N335" s="799">
        <f t="shared" si="303"/>
        <v>158080</v>
      </c>
      <c r="O335" s="823">
        <f t="shared" si="304"/>
        <v>158080</v>
      </c>
      <c r="P335" s="823">
        <f t="shared" si="305"/>
        <v>2055040</v>
      </c>
      <c r="Q335" s="592">
        <f t="shared" si="306"/>
        <v>1</v>
      </c>
      <c r="R335" s="592">
        <f t="shared" si="307"/>
        <v>5</v>
      </c>
      <c r="S335" s="588">
        <f t="shared" si="308"/>
        <v>1.9</v>
      </c>
      <c r="T335" s="456">
        <v>83200</v>
      </c>
      <c r="U335" s="456"/>
      <c r="V335" s="456"/>
      <c r="W335" s="589" t="str">
        <f t="shared" si="309"/>
        <v>Կ-1</v>
      </c>
      <c r="X335" s="456">
        <f t="shared" si="310"/>
        <v>158080</v>
      </c>
      <c r="Y335" s="590">
        <f t="shared" si="311"/>
        <v>158080</v>
      </c>
      <c r="Z335" s="590">
        <f t="shared" si="312"/>
        <v>2055040</v>
      </c>
      <c r="AA335" s="592">
        <f t="shared" si="313"/>
        <v>1</v>
      </c>
      <c r="AB335" s="592">
        <f t="shared" si="314"/>
        <v>6</v>
      </c>
      <c r="AC335" s="588">
        <f t="shared" si="315"/>
        <v>1.96</v>
      </c>
      <c r="AD335" s="456">
        <v>83200</v>
      </c>
      <c r="AE335" s="456"/>
      <c r="AF335" s="456"/>
      <c r="AG335" s="707" t="str">
        <f t="shared" si="316"/>
        <v>Կ-1</v>
      </c>
      <c r="AH335" s="456">
        <f t="shared" si="317"/>
        <v>163072</v>
      </c>
      <c r="AI335" s="590">
        <f t="shared" si="318"/>
        <v>163072</v>
      </c>
      <c r="AJ335" s="590">
        <f t="shared" si="319"/>
        <v>2119936</v>
      </c>
      <c r="AK335" s="592">
        <f t="shared" si="320"/>
        <v>1</v>
      </c>
      <c r="AL335" s="592">
        <f t="shared" si="321"/>
        <v>7</v>
      </c>
      <c r="AM335" s="588">
        <f t="shared" si="322"/>
        <v>1.96</v>
      </c>
      <c r="AN335" s="456">
        <v>83200</v>
      </c>
      <c r="AO335" s="456"/>
      <c r="AP335" s="456"/>
      <c r="AQ335" s="707" t="str">
        <f t="shared" si="323"/>
        <v>Կ-1</v>
      </c>
      <c r="AR335" s="456">
        <f t="shared" si="324"/>
        <v>163072</v>
      </c>
      <c r="AS335" s="590">
        <f t="shared" si="325"/>
        <v>163072</v>
      </c>
      <c r="AT335" s="590">
        <f t="shared" si="326"/>
        <v>2119936</v>
      </c>
    </row>
    <row r="336" spans="2:46" s="587" customFormat="1" ht="13.5">
      <c r="B336" s="816">
        <v>20</v>
      </c>
      <c r="C336" s="804" t="s">
        <v>2132</v>
      </c>
      <c r="D336" s="794" t="s">
        <v>1960</v>
      </c>
      <c r="E336" s="796">
        <v>1989</v>
      </c>
      <c r="F336" s="795" t="s">
        <v>222</v>
      </c>
      <c r="G336" s="820">
        <v>1</v>
      </c>
      <c r="H336" s="866">
        <v>8</v>
      </c>
      <c r="I336" s="821">
        <f>IF(G336&lt;1,0,IF(M336="Բ-1",IF(H336=0,6.94,IF(H336=1,7.17,IF(H336=2,7.41,IF(H336=3,7.66,IF(OR(H336=5,H336=4),7.92,IF(OR(H336=6,H336=7),8.18,IF(OR(H336=8,H336=9),8.46,IF(OR(H336=10,H336=11,H336=12),8.74,IF(OR(H336=13,H336=14,H336=15),9.03,IF(OR(H336=16,H336=17,H336=18),9.33,9.65)))))))))),IF(M336="Բ-2", IF(H336=0,5.71,IF(H336=1,5.89,IF(H336=2,6.09,IF(H336=3,6.29,IF(OR(H336=5,H336=4),6.5,IF(OR(H336=6,H336=7),6.72,IF(OR(H336=8,H336=9),6.94,IF(OR(H336=10,H336=11,H336=12),7.17,IF(OR(H336=13,H336=14,H336=15),7.41,IF(OR(H336=16,H336=17,H336=18),7.65,7.91)))))))))), IF(M336="Գ-1", IF(H336=0,4.7,IF(H336=1,4.86,IF(H336=2,5.01,IF(H336=3,5.18,IF(OR(H336=5,H336=4),5.35,IF(OR(H336=6,H336=7),5.52,IF(OR(H336=8,H336=9),5.71,IF(OR(H336=10,H336=11,H336=12),5.89,IF(OR(H336=13,H336=14,H336=15),6.09,IF(OR(H336=16,H336=17,H336=18),6.29,6.49)))))))))), IF(M336="Գ-2", IF(H336=0,3.88,IF(H336=1,4.01,IF(H336=2,4.14,IF(H336=3,4.27,IF(OR(H336=5,H336=4),4.41,IF(OR(H336=6,H336=7),4.55,IF(OR(H336=8,H336=9),4.7,IF(OR(H336=10,H336=11,H336=12),4.85,IF(OR(H336=13,H336=14,H336=15),5.01,IF(OR(H336=16,H336=17,H336=18),5.17,5.34)))))))))), IF(M336="Գ-3", IF(H336=0,3.21,IF(H336=1,3.31,IF(H336=2,3.42,IF(H336=3,3.53,IF(OR(H336=5,H336=4),3.64,IF(OR(H336=6,H336=7),3.76,IF(OR(H336=8,H336=9),3.88,IF(OR(H336=10,H336=11,H336=12),4.01,IF(OR(H336=13,H336=14,H336=15),4.13,IF(OR(H336=16,H336=17,H336=18),4.27,4.4)))))))))), IF(M336="Ա-1", IF(H336=0,2.66,IF(H336=1,2.75,IF(H336=2,2.83,IF(H336=3,2.92,IF(OR(H336=5,H336=4),3.02,IF(OR(H336=6,H336=7),3.11,IF(OR(H336=8,H336=9),3.21,IF(OR(H336=10,H336=11,H336=12),3.31,IF(OR(H336=13,H336=14,H336=15),3.42,IF(OR(H336=16,H336=17,H336=18),3.53,3.64)))))))))), IF(M336="Ա-2", IF(H336=0,2.28,IF(H336=1,2.35,IF(H336=2,2.43,IF(H336=3,2.5,IF(OR(H336=5,H336=4),2.58,IF(OR(H336=6,H336=7),2.66,IF(OR(H336=8,H336=9),2.75,IF(OR(H336=10,H336=11,H336=12),2.83,IF(OR(H336=13,H336=14,H336=15),2.92,IF(OR(H336=16,H336=17,H336=18),3.01,3.11)))))))))),IF(M336="Ա-3", IF(H336=0,1.96,IF(H336=1,2.02,IF(H336=2,2.08,IF(H336=3,2.15,IF(OR(H336=5,H336=4),2.21,IF(OR(H336=6,H336=7),2.28,IF(OR(H336=8,H336=9),2.35,IF(OR(H336=10,H336=11,H336=12),2.42,IF(OR(H336=13,H336=14,H336=15),2.5,IF(OR(H336=16,H336=17,H336=18),2.58,2.66)))))))))), IF(M336="Կ-1", IF(H336=0,1.68,IF(H336=1,1.73,IF(H336=2,1.79,IF(H336=3,1.84,IF(OR(H336=5,H336=4),1.9,IF(OR(H336=6,H336=7),1.96,IF(OR(H336=8,H336=9),2.02,IF(OR(H336=10,H336=11,H336=12),2.08,IF(OR(H336=13,H336=14,H336=15),2.14,IF(OR(H336=16,H336=17,H336=18),2.21,2.28)))))))))), IF(M336="Կ-2", IF(H336=0,1.45,IF(H336=1,1.49,IF(H336=2,1.54,IF(H336=3,1.59,IF(OR(H336=5,H336=4),1.63,IF(OR(H336=6,H336=7),1.68,IF(OR(H336=8,H336=9),1.73,IF(OR(H336=10,H336=11,H336=12),1.79,IF(OR(H336=13,H336=14,H336=15),1.84,IF(OR(H336=16,H336=17,H336=18),1.9,1.95)))))))))),IF(M336="Կ-3", IF(H336=0,1.25,IF(H336=1,1.29,IF(H336=2,1.33,IF(H336=3,1.37,IF(OR(H336=5,H336=4),1.41,IF(OR(H336=6,H336=7),1.45,IF(OR(H336=8,H336=9),1.49,IF(OR(H336=10,H336=11,H336=12),1.54,IF(OR(H336=13,H336=14,H336=15),1.58,IF(OR(H336=16,H336=17,H336=18),1.63,1.68)))))))))), "Error"))))))))))))</f>
        <v>2.02</v>
      </c>
      <c r="J336" s="799">
        <v>83200</v>
      </c>
      <c r="K336" s="799"/>
      <c r="L336" s="799"/>
      <c r="M336" s="867" t="s">
        <v>86</v>
      </c>
      <c r="N336" s="799">
        <f>J336*I336</f>
        <v>168064</v>
      </c>
      <c r="O336" s="823">
        <f>I336*J336+K336+L336</f>
        <v>168064</v>
      </c>
      <c r="P336" s="823">
        <f>+O336*13</f>
        <v>2184832</v>
      </c>
      <c r="Q336" s="592">
        <f>+G336</f>
        <v>1</v>
      </c>
      <c r="R336" s="592">
        <f>+H336+1</f>
        <v>9</v>
      </c>
      <c r="S336" s="588">
        <f>IF(Q336&lt;1,0,IF(W336="Բ-1",IF(R336=0,6.94,IF(R336=1,7.17,IF(R336=2,7.41,IF(R336=3,7.66,IF(OR(R336=5,R336=4),7.92,IF(OR(R336=6,R336=7),8.18,IF(OR(R336=8,R336=9),8.46,IF(OR(R336=10,R336=11,R336=12),8.74,IF(OR(R336=13,R336=14,R336=15),9.03,IF(OR(R336=16,R336=17,R336=18),9.33,9.65)))))))))),IF(W336="Բ-2", IF(R336=0,5.71,IF(R336=1,5.89,IF(R336=2,6.09,IF(R336=3,6.29,IF(OR(R336=5,R336=4),6.5,IF(OR(R336=6,R336=7),6.72,IF(OR(R336=8,R336=9),6.94,IF(OR(R336=10,R336=11,R336=12),7.17,IF(OR(R336=13,R336=14,R336=15),7.41,IF(OR(R336=16,R336=17,R336=18),7.65,7.91)))))))))), IF(W336="Գ-1", IF(R336=0,4.7,IF(R336=1,4.86,IF(R336=2,5.01,IF(R336=3,5.18,IF(OR(R336=5,R336=4),5.35,IF(OR(R336=6,R336=7),5.52,IF(OR(R336=8,R336=9),5.71,IF(OR(R336=10,R336=11,R336=12),5.89,IF(OR(R336=13,R336=14,R336=15),6.09,IF(OR(R336=16,R336=17,R336=18),6.29,6.49)))))))))), IF(W336="Գ-2", IF(R336=0,3.88,IF(R336=1,4.01,IF(R336=2,4.14,IF(R336=3,4.27,IF(OR(R336=5,R336=4),4.41,IF(OR(R336=6,R336=7),4.55,IF(OR(R336=8,R336=9),4.7,IF(OR(R336=10,R336=11,R336=12),4.85,IF(OR(R336=13,R336=14,R336=15),5.01,IF(OR(R336=16,R336=17,R336=18),5.17,5.34)))))))))), IF(W336="Գ-3", IF(R336=0,3.21,IF(R336=1,3.31,IF(R336=2,3.42,IF(R336=3,3.53,IF(OR(R336=5,R336=4),3.64,IF(OR(R336=6,R336=7),3.76,IF(OR(R336=8,R336=9),3.88,IF(OR(R336=10,R336=11,R336=12),4.01,IF(OR(R336=13,R336=14,R336=15),4.13,IF(OR(R336=16,R336=17,R336=18),4.27,4.4)))))))))), IF(W336="Ա-1", IF(R336=0,2.66,IF(R336=1,2.75,IF(R336=2,2.83,IF(R336=3,2.92,IF(OR(R336=5,R336=4),3.02,IF(OR(R336=6,R336=7),3.11,IF(OR(R336=8,R336=9),3.21,IF(OR(R336=10,R336=11,R336=12),3.31,IF(OR(R336=13,R336=14,R336=15),3.42,IF(OR(R336=16,R336=17,R336=18),3.53,3.64)))))))))), IF(W336="Ա-2", IF(R336=0,2.28,IF(R336=1,2.35,IF(R336=2,2.43,IF(R336=3,2.5,IF(OR(R336=5,R336=4),2.58,IF(OR(R336=6,R336=7),2.66,IF(OR(R336=8,R336=9),2.75,IF(OR(R336=10,R336=11,R336=12),2.83,IF(OR(R336=13,R336=14,R336=15),2.92,IF(OR(R336=16,R336=17,R336=18),3.01,3.11)))))))))),IF(W336="Ա-3", IF(R336=0,1.96,IF(R336=1,2.02,IF(R336=2,2.08,IF(R336=3,2.15,IF(OR(R336=5,R336=4),2.21,IF(OR(R336=6,R336=7),2.28,IF(OR(R336=8,R336=9),2.35,IF(OR(R336=10,R336=11,R336=12),2.42,IF(OR(R336=13,R336=14,R336=15),2.5,IF(OR(R336=16,R336=17,R336=18),2.58,2.66)))))))))), IF(W336="Կ-1", IF(R336=0,1.68,IF(R336=1,1.73,IF(R336=2,1.79,IF(R336=3,1.84,IF(OR(R336=5,R336=4),1.9,IF(OR(R336=6,R336=7),1.96,IF(OR(R336=8,R336=9),2.02,IF(OR(R336=10,R336=11,R336=12),2.08,IF(OR(R336=13,R336=14,R336=15),2.14,IF(OR(R336=16,R336=17,R336=18),2.21,2.28)))))))))), IF(W336="Կ-2", IF(R336=0,1.45,IF(R336=1,1.49,IF(R336=2,1.54,IF(R336=3,1.59,IF(OR(R336=5,R336=4),1.63,IF(OR(R336=6,R336=7),1.68,IF(OR(R336=8,R336=9),1.73,IF(OR(R336=10,R336=11,R336=12),1.79,IF(OR(R336=13,R336=14,R336=15),1.84,IF(OR(R336=16,R336=17,R336=18),1.9,1.95)))))))))),IF(W336="Կ-3", IF(R336=0,1.25,IF(R336=1,1.29,IF(R336=2,1.33,IF(R336=3,1.37,IF(OR(R336=5,R336=4),1.41,IF(OR(R336=6,R336=7),1.45,IF(OR(R336=8,R336=9),1.49,IF(OR(R336=10,R336=11,R336=12),1.54,IF(OR(R336=13,R336=14,R336=15),1.58,IF(OR(R336=16,R336=17,R336=18),1.63,1.68)))))))))), "Error"))))))))))))</f>
        <v>2.02</v>
      </c>
      <c r="T336" s="456">
        <v>83200</v>
      </c>
      <c r="U336" s="456"/>
      <c r="V336" s="456"/>
      <c r="W336" s="589" t="str">
        <f>+M336</f>
        <v>Կ-1</v>
      </c>
      <c r="X336" s="456">
        <f>T336*S336</f>
        <v>168064</v>
      </c>
      <c r="Y336" s="590">
        <f>+U336+V336+X336</f>
        <v>168064</v>
      </c>
      <c r="Z336" s="590">
        <f>+Y336*13</f>
        <v>2184832</v>
      </c>
      <c r="AA336" s="592">
        <f>+Q336</f>
        <v>1</v>
      </c>
      <c r="AB336" s="592">
        <f>+R336+1</f>
        <v>10</v>
      </c>
      <c r="AC336" s="588">
        <f>IF(AA336&lt;1,0,IF(AG336="Բ-1",IF(AB336=0,6.94,IF(AB336=1,7.17,IF(AB336=2,7.41,IF(AB336=3,7.66,IF(OR(AB336=5,AB336=4),7.92,IF(OR(AB336=6,AB336=7),8.18,IF(OR(AB336=8,AB336=9),8.46,IF(OR(AB336=10,AB336=11,AB336=12),8.74,IF(OR(AB336=13,AB336=14,AB336=15),9.03,IF(OR(AB336=16,AB336=17,AB336=18),9.33,9.65)))))))))),IF(AG336="Բ-2", IF(AB336=0,5.71,IF(AB336=1,5.89,IF(AB336=2,6.09,IF(AB336=3,6.29,IF(OR(AB336=5,AB336=4),6.5,IF(OR(AB336=6,AB336=7),6.72,IF(OR(AB336=8,AB336=9),6.94,IF(OR(AB336=10,AB336=11,AB336=12),7.17,IF(OR(AB336=13,AB336=14,AB336=15),7.41,IF(OR(AB336=16,AB336=17,AB336=18),7.65,7.91)))))))))), IF(AG336="Գ-1", IF(AB336=0,4.7,IF(AB336=1,4.86,IF(AB336=2,5.01,IF(AB336=3,5.18,IF(OR(AB336=5,AB336=4),5.35,IF(OR(AB336=6,AB336=7),5.52,IF(OR(AB336=8,AB336=9),5.71,IF(OR(AB336=10,AB336=11,AB336=12),5.89,IF(OR(AB336=13,AB336=14,AB336=15),6.09,IF(OR(AB336=16,AB336=17,AB336=18),6.29,6.49)))))))))), IF(AG336="Գ-2", IF(AB336=0,3.88,IF(AB336=1,4.01,IF(AB336=2,4.14,IF(AB336=3,4.27,IF(OR(AB336=5,AB336=4),4.41,IF(OR(AB336=6,AB336=7),4.55,IF(OR(AB336=8,AB336=9),4.7,IF(OR(AB336=10,AB336=11,AB336=12),4.85,IF(OR(AB336=13,AB336=14,AB336=15),5.01,IF(OR(AB336=16,AB336=17,AB336=18),5.17,5.34)))))))))), IF(AG336="Գ-3", IF(AB336=0,3.21,IF(AB336=1,3.31,IF(AB336=2,3.42,IF(AB336=3,3.53,IF(OR(AB336=5,AB336=4),3.64,IF(OR(AB336=6,AB336=7),3.76,IF(OR(AB336=8,AB336=9),3.88,IF(OR(AB336=10,AB336=11,AB336=12),4.01,IF(OR(AB336=13,AB336=14,AB336=15),4.13,IF(OR(AB336=16,AB336=17,AB336=18),4.27,4.4)))))))))), IF(AG336="Ա-1", IF(AB336=0,2.66,IF(AB336=1,2.75,IF(AB336=2,2.83,IF(AB336=3,2.92,IF(OR(AB336=5,AB336=4),3.02,IF(OR(AB336=6,AB336=7),3.11,IF(OR(AB336=8,AB336=9),3.21,IF(OR(AB336=10,AB336=11,AB336=12),3.31,IF(OR(AB336=13,AB336=14,AB336=15),3.42,IF(OR(AB336=16,AB336=17,AB336=18),3.53,3.64)))))))))), IF(AG336="Ա-2", IF(AB336=0,2.28,IF(AB336=1,2.35,IF(AB336=2,2.43,IF(AB336=3,2.5,IF(OR(AB336=5,AB336=4),2.58,IF(OR(AB336=6,AB336=7),2.66,IF(OR(AB336=8,AB336=9),2.75,IF(OR(AB336=10,AB336=11,AB336=12),2.83,IF(OR(AB336=13,AB336=14,AB336=15),2.92,IF(OR(AB336=16,AB336=17,AB336=18),3.01,3.11)))))))))),IF(AG336="Ա-3", IF(AB336=0,1.96,IF(AB336=1,2.02,IF(AB336=2,2.08,IF(AB336=3,2.15,IF(OR(AB336=5,AB336=4),2.21,IF(OR(AB336=6,AB336=7),2.28,IF(OR(AB336=8,AB336=9),2.35,IF(OR(AB336=10,AB336=11,AB336=12),2.42,IF(OR(AB336=13,AB336=14,AB336=15),2.5,IF(OR(AB336=16,AB336=17,AB336=18),2.58,2.66)))))))))), IF(AG336="Կ-1", IF(AB336=0,1.68,IF(AB336=1,1.73,IF(AB336=2,1.79,IF(AB336=3,1.84,IF(OR(AB336=5,AB336=4),1.9,IF(OR(AB336=6,AB336=7),1.96,IF(OR(AB336=8,AB336=9),2.02,IF(OR(AB336=10,AB336=11,AB336=12),2.08,IF(OR(AB336=13,AB336=14,AB336=15),2.14,IF(OR(AB336=16,AB336=17,AB336=18),2.21,2.28)))))))))), IF(AG336="Կ-2", IF(AB336=0,1.45,IF(AB336=1,1.49,IF(AB336=2,1.54,IF(AB336=3,1.59,IF(OR(AB336=5,AB336=4),1.63,IF(OR(AB336=6,AB336=7),1.68,IF(OR(AB336=8,AB336=9),1.73,IF(OR(AB336=10,AB336=11,AB336=12),1.79,IF(OR(AB336=13,AB336=14,AB336=15),1.84,IF(OR(AB336=16,AB336=17,AB336=18),1.9,1.95)))))))))),IF(AG336="Կ-3", IF(AB336=0,1.25,IF(AB336=1,1.29,IF(AB336=2,1.33,IF(AB336=3,1.37,IF(OR(AB336=5,AB336=4),1.41,IF(OR(AB336=6,AB336=7),1.45,IF(OR(AB336=8,AB336=9),1.49,IF(OR(AB336=10,AB336=11,AB336=12),1.54,IF(OR(AB336=13,AB336=14,AB336=15),1.58,IF(OR(AB336=16,AB336=17,AB336=18),1.63,1.68)))))))))), "Error"))))))))))))</f>
        <v>2.08</v>
      </c>
      <c r="AD336" s="456">
        <v>83200</v>
      </c>
      <c r="AE336" s="456"/>
      <c r="AF336" s="456"/>
      <c r="AG336" s="707" t="str">
        <f>+W336</f>
        <v>Կ-1</v>
      </c>
      <c r="AH336" s="456">
        <f>AD336*AC336</f>
        <v>173056</v>
      </c>
      <c r="AI336" s="590">
        <f>AH336+AE336+AF336</f>
        <v>173056</v>
      </c>
      <c r="AJ336" s="590">
        <f>+AI336*13</f>
        <v>2249728</v>
      </c>
      <c r="AK336" s="592">
        <f>+AA336</f>
        <v>1</v>
      </c>
      <c r="AL336" s="592">
        <f>+AB336+1</f>
        <v>11</v>
      </c>
      <c r="AM336" s="588">
        <f>IF(AK336&lt;1,0,IF(AQ336="Բ-1",IF(AL336=0,6.94,IF(AL336=1,7.17,IF(AL336=2,7.41,IF(AL336=3,7.66,IF(OR(AL336=5,AL336=4),7.92,IF(OR(AL336=6,AL336=7),8.18,IF(OR(AL336=8,AL336=9),8.46,IF(OR(AL336=10,AL336=11,AL336=12),8.74,IF(OR(AL336=13,AL336=14,AL336=15),9.03,IF(OR(AL336=16,AL336=17,AL336=18),9.33,9.65)))))))))),IF(AQ336="Բ-2", IF(AL336=0,5.71,IF(AL336=1,5.89,IF(AL336=2,6.09,IF(AL336=3,6.29,IF(OR(AL336=5,AL336=4),6.5,IF(OR(AL336=6,AL336=7),6.72,IF(OR(AL336=8,AL336=9),6.94,IF(OR(AL336=10,AL336=11,AL336=12),7.17,IF(OR(AL336=13,AL336=14,AL336=15),7.41,IF(OR(AL336=16,AL336=17,AL336=18),7.65,7.91)))))))))), IF(AQ336="Գ-1", IF(AL336=0,4.7,IF(AL336=1,4.86,IF(AL336=2,5.01,IF(AL336=3,5.18,IF(OR(AL336=5,AL336=4),5.35,IF(OR(AL336=6,AL336=7),5.52,IF(OR(AL336=8,AL336=9),5.71,IF(OR(AL336=10,AL336=11,AL336=12),5.89,IF(OR(AL336=13,AL336=14,AL336=15),6.09,IF(OR(AL336=16,AL336=17,AL336=18),6.29,6.49)))))))))), IF(AQ336="Գ-2", IF(AL336=0,3.88,IF(AL336=1,4.01,IF(AL336=2,4.14,IF(AL336=3,4.27,IF(OR(AL336=5,AL336=4),4.41,IF(OR(AL336=6,AL336=7),4.55,IF(OR(AL336=8,AL336=9),4.7,IF(OR(AL336=10,AL336=11,AL336=12),4.85,IF(OR(AL336=13,AL336=14,AL336=15),5.01,IF(OR(AL336=16,AL336=17,AL336=18),5.17,5.34)))))))))), IF(AQ336="Գ-3", IF(AL336=0,3.21,IF(AL336=1,3.31,IF(AL336=2,3.42,IF(AL336=3,3.53,IF(OR(AL336=5,AL336=4),3.64,IF(OR(AL336=6,AL336=7),3.76,IF(OR(AL336=8,AL336=9),3.88,IF(OR(AL336=10,AL336=11,AL336=12),4.01,IF(OR(AL336=13,AL336=14,AL336=15),4.13,IF(OR(AL336=16,AL336=17,AL336=18),4.27,4.4)))))))))), IF(AQ336="Ա-1", IF(AL336=0,2.66,IF(AL336=1,2.75,IF(AL336=2,2.83,IF(AL336=3,2.92,IF(OR(AL336=5,AL336=4),3.02,IF(OR(AL336=6,AL336=7),3.11,IF(OR(AL336=8,AL336=9),3.21,IF(OR(AL336=10,AL336=11,AL336=12),3.31,IF(OR(AL336=13,AL336=14,AL336=15),3.42,IF(OR(AL336=16,AL336=17,AL336=18),3.53,3.64)))))))))), IF(AQ336="Ա-2", IF(AL336=0,2.28,IF(AL336=1,2.35,IF(AL336=2,2.43,IF(AL336=3,2.5,IF(OR(AL336=5,AL336=4),2.58,IF(OR(AL336=6,AL336=7),2.66,IF(OR(AL336=8,AL336=9),2.75,IF(OR(AL336=10,AL336=11,AL336=12),2.83,IF(OR(AL336=13,AL336=14,AL336=15),2.92,IF(OR(AL336=16,AL336=17,AL336=18),3.01,3.11)))))))))),IF(AQ336="Ա-3", IF(AL336=0,1.96,IF(AL336=1,2.02,IF(AL336=2,2.08,IF(AL336=3,2.15,IF(OR(AL336=5,AL336=4),2.21,IF(OR(AL336=6,AL336=7),2.28,IF(OR(AL336=8,AL336=9),2.35,IF(OR(AL336=10,AL336=11,AL336=12),2.42,IF(OR(AL336=13,AL336=14,AL336=15),2.5,IF(OR(AL336=16,AL336=17,AL336=18),2.58,2.66)))))))))), IF(AQ336="Կ-1", IF(AL336=0,1.68,IF(AL336=1,1.73,IF(AL336=2,1.79,IF(AL336=3,1.84,IF(OR(AL336=5,AL336=4),1.9,IF(OR(AL336=6,AL336=7),1.96,IF(OR(AL336=8,AL336=9),2.02,IF(OR(AL336=10,AL336=11,AL336=12),2.08,IF(OR(AL336=13,AL336=14,AL336=15),2.14,IF(OR(AL336=16,AL336=17,AL336=18),2.21,2.28)))))))))), IF(AQ336="Կ-2", IF(AL336=0,1.45,IF(AL336=1,1.49,IF(AL336=2,1.54,IF(AL336=3,1.59,IF(OR(AL336=5,AL336=4),1.63,IF(OR(AL336=6,AL336=7),1.68,IF(OR(AL336=8,AL336=9),1.73,IF(OR(AL336=10,AL336=11,AL336=12),1.79,IF(OR(AL336=13,AL336=14,AL336=15),1.84,IF(OR(AL336=16,AL336=17,AL336=18),1.9,1.95)))))))))),IF(AQ336="Կ-3", IF(AL336=0,1.25,IF(AL336=1,1.29,IF(AL336=2,1.33,IF(AL336=3,1.37,IF(OR(AL336=5,AL336=4),1.41,IF(OR(AL336=6,AL336=7),1.45,IF(OR(AL336=8,AL336=9),1.49,IF(OR(AL336=10,AL336=11,AL336=12),1.54,IF(OR(AL336=13,AL336=14,AL336=15),1.58,IF(OR(AL336=16,AL336=17,AL336=18),1.63,1.68)))))))))), "Error"))))))))))))</f>
        <v>2.08</v>
      </c>
      <c r="AN336" s="456">
        <v>83200</v>
      </c>
      <c r="AO336" s="456"/>
      <c r="AP336" s="456"/>
      <c r="AQ336" s="707" t="str">
        <f>+AG336</f>
        <v>Կ-1</v>
      </c>
      <c r="AR336" s="456">
        <f>AN336*AM336</f>
        <v>173056</v>
      </c>
      <c r="AS336" s="590">
        <f>AR336+AO336+AP336</f>
        <v>173056</v>
      </c>
      <c r="AT336" s="590">
        <f>+AS336*13</f>
        <v>2249728</v>
      </c>
    </row>
    <row r="337" spans="2:46" s="587" customFormat="1" ht="13.5">
      <c r="B337" s="816">
        <v>21</v>
      </c>
      <c r="C337" s="804" t="s">
        <v>2552</v>
      </c>
      <c r="D337" s="794" t="s">
        <v>1960</v>
      </c>
      <c r="E337" s="796">
        <v>1985</v>
      </c>
      <c r="F337" s="795" t="s">
        <v>222</v>
      </c>
      <c r="G337" s="820">
        <v>1</v>
      </c>
      <c r="H337" s="866">
        <v>8</v>
      </c>
      <c r="I337" s="821">
        <f t="shared" si="302"/>
        <v>2.02</v>
      </c>
      <c r="J337" s="799">
        <v>83200</v>
      </c>
      <c r="K337" s="799"/>
      <c r="L337" s="799"/>
      <c r="M337" s="867" t="s">
        <v>86</v>
      </c>
      <c r="N337" s="799">
        <f t="shared" si="303"/>
        <v>168064</v>
      </c>
      <c r="O337" s="823">
        <f t="shared" si="304"/>
        <v>168064</v>
      </c>
      <c r="P337" s="823">
        <f t="shared" si="305"/>
        <v>2184832</v>
      </c>
      <c r="Q337" s="592">
        <f t="shared" si="306"/>
        <v>1</v>
      </c>
      <c r="R337" s="592">
        <f t="shared" si="307"/>
        <v>9</v>
      </c>
      <c r="S337" s="588">
        <f t="shared" si="308"/>
        <v>2.02</v>
      </c>
      <c r="T337" s="456">
        <v>83200</v>
      </c>
      <c r="U337" s="456"/>
      <c r="V337" s="456"/>
      <c r="W337" s="589" t="str">
        <f t="shared" si="309"/>
        <v>Կ-1</v>
      </c>
      <c r="X337" s="456">
        <f t="shared" si="310"/>
        <v>168064</v>
      </c>
      <c r="Y337" s="590">
        <f t="shared" si="311"/>
        <v>168064</v>
      </c>
      <c r="Z337" s="590">
        <f t="shared" si="312"/>
        <v>2184832</v>
      </c>
      <c r="AA337" s="592">
        <f t="shared" si="313"/>
        <v>1</v>
      </c>
      <c r="AB337" s="592">
        <f t="shared" si="314"/>
        <v>10</v>
      </c>
      <c r="AC337" s="588">
        <f t="shared" si="315"/>
        <v>2.08</v>
      </c>
      <c r="AD337" s="456">
        <v>83200</v>
      </c>
      <c r="AE337" s="456"/>
      <c r="AF337" s="456"/>
      <c r="AG337" s="707" t="str">
        <f t="shared" si="316"/>
        <v>Կ-1</v>
      </c>
      <c r="AH337" s="456">
        <f t="shared" si="317"/>
        <v>173056</v>
      </c>
      <c r="AI337" s="590">
        <f t="shared" si="318"/>
        <v>173056</v>
      </c>
      <c r="AJ337" s="590">
        <f t="shared" si="319"/>
        <v>2249728</v>
      </c>
      <c r="AK337" s="592">
        <f t="shared" si="320"/>
        <v>1</v>
      </c>
      <c r="AL337" s="592">
        <f t="shared" si="321"/>
        <v>11</v>
      </c>
      <c r="AM337" s="588">
        <f t="shared" si="322"/>
        <v>2.08</v>
      </c>
      <c r="AN337" s="456">
        <v>83200</v>
      </c>
      <c r="AO337" s="456"/>
      <c r="AP337" s="456"/>
      <c r="AQ337" s="707" t="str">
        <f t="shared" si="323"/>
        <v>Կ-1</v>
      </c>
      <c r="AR337" s="456">
        <f t="shared" si="324"/>
        <v>173056</v>
      </c>
      <c r="AS337" s="590">
        <f t="shared" si="325"/>
        <v>173056</v>
      </c>
      <c r="AT337" s="590">
        <f t="shared" si="326"/>
        <v>2249728</v>
      </c>
    </row>
    <row r="338" spans="2:46" s="587" customFormat="1" ht="13.5">
      <c r="B338" s="816">
        <v>22</v>
      </c>
      <c r="C338" s="804" t="s">
        <v>3001</v>
      </c>
      <c r="D338" s="794" t="s">
        <v>1960</v>
      </c>
      <c r="E338" s="796">
        <v>2003</v>
      </c>
      <c r="F338" s="795" t="s">
        <v>222</v>
      </c>
      <c r="G338" s="820">
        <v>1</v>
      </c>
      <c r="H338" s="866">
        <v>1</v>
      </c>
      <c r="I338" s="821">
        <f>IF(G338&lt;1,0,IF(M338="Բ-1",IF(H338=0,6.94,IF(H338=1,7.17,IF(H338=2,7.41,IF(H338=3,7.66,IF(OR(H338=5,H338=4),7.92,IF(OR(H338=6,H338=7),8.18,IF(OR(H338=8,H338=9),8.46,IF(OR(H338=10,H338=11,H338=12),8.74,IF(OR(H338=13,H338=14,H338=15),9.03,IF(OR(H338=16,H338=17,H338=18),9.33,9.65)))))))))),IF(M338="Բ-2", IF(H338=0,5.71,IF(H338=1,5.89,IF(H338=2,6.09,IF(H338=3,6.29,IF(OR(H338=5,H338=4),6.5,IF(OR(H338=6,H338=7),6.72,IF(OR(H338=8,H338=9),6.94,IF(OR(H338=10,H338=11,H338=12),7.17,IF(OR(H338=13,H338=14,H338=15),7.41,IF(OR(H338=16,H338=17,H338=18),7.65,7.91)))))))))), IF(M338="Գ-1", IF(H338=0,4.7,IF(H338=1,4.86,IF(H338=2,5.01,IF(H338=3,5.18,IF(OR(H338=5,H338=4),5.35,IF(OR(H338=6,H338=7),5.52,IF(OR(H338=8,H338=9),5.71,IF(OR(H338=10,H338=11,H338=12),5.89,IF(OR(H338=13,H338=14,H338=15),6.09,IF(OR(H338=16,H338=17,H338=18),6.29,6.49)))))))))), IF(M338="Գ-2", IF(H338=0,3.88,IF(H338=1,4.01,IF(H338=2,4.14,IF(H338=3,4.27,IF(OR(H338=5,H338=4),4.41,IF(OR(H338=6,H338=7),4.55,IF(OR(H338=8,H338=9),4.7,IF(OR(H338=10,H338=11,H338=12),4.85,IF(OR(H338=13,H338=14,H338=15),5.01,IF(OR(H338=16,H338=17,H338=18),5.17,5.34)))))))))), IF(M338="Գ-3", IF(H338=0,3.21,IF(H338=1,3.31,IF(H338=2,3.42,IF(H338=3,3.53,IF(OR(H338=5,H338=4),3.64,IF(OR(H338=6,H338=7),3.76,IF(OR(H338=8,H338=9),3.88,IF(OR(H338=10,H338=11,H338=12),4.01,IF(OR(H338=13,H338=14,H338=15),4.13,IF(OR(H338=16,H338=17,H338=18),4.27,4.4)))))))))), IF(M338="Ա-1", IF(H338=0,2.66,IF(H338=1,2.75,IF(H338=2,2.83,IF(H338=3,2.92,IF(OR(H338=5,H338=4),3.02,IF(OR(H338=6,H338=7),3.11,IF(OR(H338=8,H338=9),3.21,IF(OR(H338=10,H338=11,H338=12),3.31,IF(OR(H338=13,H338=14,H338=15),3.42,IF(OR(H338=16,H338=17,H338=18),3.53,3.64)))))))))), IF(M338="Ա-2", IF(H338=0,2.28,IF(H338=1,2.35,IF(H338=2,2.43,IF(H338=3,2.5,IF(OR(H338=5,H338=4),2.58,IF(OR(H338=6,H338=7),2.66,IF(OR(H338=8,H338=9),2.75,IF(OR(H338=10,H338=11,H338=12),2.83,IF(OR(H338=13,H338=14,H338=15),2.92,IF(OR(H338=16,H338=17,H338=18),3.01,3.11)))))))))),IF(M338="Ա-3", IF(H338=0,1.96,IF(H338=1,2.02,IF(H338=2,2.08,IF(H338=3,2.15,IF(OR(H338=5,H338=4),2.21,IF(OR(H338=6,H338=7),2.28,IF(OR(H338=8,H338=9),2.35,IF(OR(H338=10,H338=11,H338=12),2.42,IF(OR(H338=13,H338=14,H338=15),2.5,IF(OR(H338=16,H338=17,H338=18),2.58,2.66)))))))))), IF(M338="Կ-1", IF(H338=0,1.68,IF(H338=1,1.73,IF(H338=2,1.79,IF(H338=3,1.84,IF(OR(H338=5,H338=4),1.9,IF(OR(H338=6,H338=7),1.96,IF(OR(H338=8,H338=9),2.02,IF(OR(H338=10,H338=11,H338=12),2.08,IF(OR(H338=13,H338=14,H338=15),2.14,IF(OR(H338=16,H338=17,H338=18),2.21,2.28)))))))))), IF(M338="Կ-2", IF(H338=0,1.45,IF(H338=1,1.49,IF(H338=2,1.54,IF(H338=3,1.59,IF(OR(H338=5,H338=4),1.63,IF(OR(H338=6,H338=7),1.68,IF(OR(H338=8,H338=9),1.73,IF(OR(H338=10,H338=11,H338=12),1.79,IF(OR(H338=13,H338=14,H338=15),1.84,IF(OR(H338=16,H338=17,H338=18),1.9,1.95)))))))))),IF(M338="Կ-3", IF(H338=0,1.25,IF(H338=1,1.29,IF(H338=2,1.33,IF(H338=3,1.37,IF(OR(H338=5,H338=4),1.41,IF(OR(H338=6,H338=7),1.45,IF(OR(H338=8,H338=9),1.49,IF(OR(H338=10,H338=11,H338=12),1.54,IF(OR(H338=13,H338=14,H338=15),1.58,IF(OR(H338=16,H338=17,H338=18),1.63,1.68)))))))))), "Error"))))))))))))</f>
        <v>1.73</v>
      </c>
      <c r="J338" s="799">
        <v>83200</v>
      </c>
      <c r="K338" s="799"/>
      <c r="L338" s="799"/>
      <c r="M338" s="867" t="s">
        <v>86</v>
      </c>
      <c r="N338" s="799">
        <f>J338*I338</f>
        <v>143936</v>
      </c>
      <c r="O338" s="823">
        <f>I338*J338+K338+L338</f>
        <v>143936</v>
      </c>
      <c r="P338" s="823">
        <f>+O338*13</f>
        <v>1871168</v>
      </c>
      <c r="Q338" s="592">
        <f>+G338</f>
        <v>1</v>
      </c>
      <c r="R338" s="592">
        <f>+H338+1</f>
        <v>2</v>
      </c>
      <c r="S338" s="588">
        <f>IF(Q338&lt;1,0,IF(W338="Բ-1",IF(R338=0,6.94,IF(R338=1,7.17,IF(R338=2,7.41,IF(R338=3,7.66,IF(OR(R338=5,R338=4),7.92,IF(OR(R338=6,R338=7),8.18,IF(OR(R338=8,R338=9),8.46,IF(OR(R338=10,R338=11,R338=12),8.74,IF(OR(R338=13,R338=14,R338=15),9.03,IF(OR(R338=16,R338=17,R338=18),9.33,9.65)))))))))),IF(W338="Բ-2", IF(R338=0,5.71,IF(R338=1,5.89,IF(R338=2,6.09,IF(R338=3,6.29,IF(OR(R338=5,R338=4),6.5,IF(OR(R338=6,R338=7),6.72,IF(OR(R338=8,R338=9),6.94,IF(OR(R338=10,R338=11,R338=12),7.17,IF(OR(R338=13,R338=14,R338=15),7.41,IF(OR(R338=16,R338=17,R338=18),7.65,7.91)))))))))), IF(W338="Գ-1", IF(R338=0,4.7,IF(R338=1,4.86,IF(R338=2,5.01,IF(R338=3,5.18,IF(OR(R338=5,R338=4),5.35,IF(OR(R338=6,R338=7),5.52,IF(OR(R338=8,R338=9),5.71,IF(OR(R338=10,R338=11,R338=12),5.89,IF(OR(R338=13,R338=14,R338=15),6.09,IF(OR(R338=16,R338=17,R338=18),6.29,6.49)))))))))), IF(W338="Գ-2", IF(R338=0,3.88,IF(R338=1,4.01,IF(R338=2,4.14,IF(R338=3,4.27,IF(OR(R338=5,R338=4),4.41,IF(OR(R338=6,R338=7),4.55,IF(OR(R338=8,R338=9),4.7,IF(OR(R338=10,R338=11,R338=12),4.85,IF(OR(R338=13,R338=14,R338=15),5.01,IF(OR(R338=16,R338=17,R338=18),5.17,5.34)))))))))), IF(W338="Գ-3", IF(R338=0,3.21,IF(R338=1,3.31,IF(R338=2,3.42,IF(R338=3,3.53,IF(OR(R338=5,R338=4),3.64,IF(OR(R338=6,R338=7),3.76,IF(OR(R338=8,R338=9),3.88,IF(OR(R338=10,R338=11,R338=12),4.01,IF(OR(R338=13,R338=14,R338=15),4.13,IF(OR(R338=16,R338=17,R338=18),4.27,4.4)))))))))), IF(W338="Ա-1", IF(R338=0,2.66,IF(R338=1,2.75,IF(R338=2,2.83,IF(R338=3,2.92,IF(OR(R338=5,R338=4),3.02,IF(OR(R338=6,R338=7),3.11,IF(OR(R338=8,R338=9),3.21,IF(OR(R338=10,R338=11,R338=12),3.31,IF(OR(R338=13,R338=14,R338=15),3.42,IF(OR(R338=16,R338=17,R338=18),3.53,3.64)))))))))), IF(W338="Ա-2", IF(R338=0,2.28,IF(R338=1,2.35,IF(R338=2,2.43,IF(R338=3,2.5,IF(OR(R338=5,R338=4),2.58,IF(OR(R338=6,R338=7),2.66,IF(OR(R338=8,R338=9),2.75,IF(OR(R338=10,R338=11,R338=12),2.83,IF(OR(R338=13,R338=14,R338=15),2.92,IF(OR(R338=16,R338=17,R338=18),3.01,3.11)))))))))),IF(W338="Ա-3", IF(R338=0,1.96,IF(R338=1,2.02,IF(R338=2,2.08,IF(R338=3,2.15,IF(OR(R338=5,R338=4),2.21,IF(OR(R338=6,R338=7),2.28,IF(OR(R338=8,R338=9),2.35,IF(OR(R338=10,R338=11,R338=12),2.42,IF(OR(R338=13,R338=14,R338=15),2.5,IF(OR(R338=16,R338=17,R338=18),2.58,2.66)))))))))), IF(W338="Կ-1", IF(R338=0,1.68,IF(R338=1,1.73,IF(R338=2,1.79,IF(R338=3,1.84,IF(OR(R338=5,R338=4),1.9,IF(OR(R338=6,R338=7),1.96,IF(OR(R338=8,R338=9),2.02,IF(OR(R338=10,R338=11,R338=12),2.08,IF(OR(R338=13,R338=14,R338=15),2.14,IF(OR(R338=16,R338=17,R338=18),2.21,2.28)))))))))), IF(W338="Կ-2", IF(R338=0,1.45,IF(R338=1,1.49,IF(R338=2,1.54,IF(R338=3,1.59,IF(OR(R338=5,R338=4),1.63,IF(OR(R338=6,R338=7),1.68,IF(OR(R338=8,R338=9),1.73,IF(OR(R338=10,R338=11,R338=12),1.79,IF(OR(R338=13,R338=14,R338=15),1.84,IF(OR(R338=16,R338=17,R338=18),1.9,1.95)))))))))),IF(W338="Կ-3", IF(R338=0,1.25,IF(R338=1,1.29,IF(R338=2,1.33,IF(R338=3,1.37,IF(OR(R338=5,R338=4),1.41,IF(OR(R338=6,R338=7),1.45,IF(OR(R338=8,R338=9),1.49,IF(OR(R338=10,R338=11,R338=12),1.54,IF(OR(R338=13,R338=14,R338=15),1.58,IF(OR(R338=16,R338=17,R338=18),1.63,1.68)))))))))), "Error"))))))))))))</f>
        <v>1.79</v>
      </c>
      <c r="T338" s="456">
        <v>83200</v>
      </c>
      <c r="U338" s="456"/>
      <c r="V338" s="456"/>
      <c r="W338" s="589" t="str">
        <f>+M338</f>
        <v>Կ-1</v>
      </c>
      <c r="X338" s="456">
        <f>T338*S338</f>
        <v>148928</v>
      </c>
      <c r="Y338" s="590">
        <f>+U338+V338+X338</f>
        <v>148928</v>
      </c>
      <c r="Z338" s="590">
        <f>+Y338*13</f>
        <v>1936064</v>
      </c>
      <c r="AA338" s="592">
        <f>+Q338</f>
        <v>1</v>
      </c>
      <c r="AB338" s="592">
        <f>+R338+1</f>
        <v>3</v>
      </c>
      <c r="AC338" s="588">
        <f>IF(AA338&lt;1,0,IF(AG338="Բ-1",IF(AB338=0,6.94,IF(AB338=1,7.17,IF(AB338=2,7.41,IF(AB338=3,7.66,IF(OR(AB338=5,AB338=4),7.92,IF(OR(AB338=6,AB338=7),8.18,IF(OR(AB338=8,AB338=9),8.46,IF(OR(AB338=10,AB338=11,AB338=12),8.74,IF(OR(AB338=13,AB338=14,AB338=15),9.03,IF(OR(AB338=16,AB338=17,AB338=18),9.33,9.65)))))))))),IF(AG338="Բ-2", IF(AB338=0,5.71,IF(AB338=1,5.89,IF(AB338=2,6.09,IF(AB338=3,6.29,IF(OR(AB338=5,AB338=4),6.5,IF(OR(AB338=6,AB338=7),6.72,IF(OR(AB338=8,AB338=9),6.94,IF(OR(AB338=10,AB338=11,AB338=12),7.17,IF(OR(AB338=13,AB338=14,AB338=15),7.41,IF(OR(AB338=16,AB338=17,AB338=18),7.65,7.91)))))))))), IF(AG338="Գ-1", IF(AB338=0,4.7,IF(AB338=1,4.86,IF(AB338=2,5.01,IF(AB338=3,5.18,IF(OR(AB338=5,AB338=4),5.35,IF(OR(AB338=6,AB338=7),5.52,IF(OR(AB338=8,AB338=9),5.71,IF(OR(AB338=10,AB338=11,AB338=12),5.89,IF(OR(AB338=13,AB338=14,AB338=15),6.09,IF(OR(AB338=16,AB338=17,AB338=18),6.29,6.49)))))))))), IF(AG338="Գ-2", IF(AB338=0,3.88,IF(AB338=1,4.01,IF(AB338=2,4.14,IF(AB338=3,4.27,IF(OR(AB338=5,AB338=4),4.41,IF(OR(AB338=6,AB338=7),4.55,IF(OR(AB338=8,AB338=9),4.7,IF(OR(AB338=10,AB338=11,AB338=12),4.85,IF(OR(AB338=13,AB338=14,AB338=15),5.01,IF(OR(AB338=16,AB338=17,AB338=18),5.17,5.34)))))))))), IF(AG338="Գ-3", IF(AB338=0,3.21,IF(AB338=1,3.31,IF(AB338=2,3.42,IF(AB338=3,3.53,IF(OR(AB338=5,AB338=4),3.64,IF(OR(AB338=6,AB338=7),3.76,IF(OR(AB338=8,AB338=9),3.88,IF(OR(AB338=10,AB338=11,AB338=12),4.01,IF(OR(AB338=13,AB338=14,AB338=15),4.13,IF(OR(AB338=16,AB338=17,AB338=18),4.27,4.4)))))))))), IF(AG338="Ա-1", IF(AB338=0,2.66,IF(AB338=1,2.75,IF(AB338=2,2.83,IF(AB338=3,2.92,IF(OR(AB338=5,AB338=4),3.02,IF(OR(AB338=6,AB338=7),3.11,IF(OR(AB338=8,AB338=9),3.21,IF(OR(AB338=10,AB338=11,AB338=12),3.31,IF(OR(AB338=13,AB338=14,AB338=15),3.42,IF(OR(AB338=16,AB338=17,AB338=18),3.53,3.64)))))))))), IF(AG338="Ա-2", IF(AB338=0,2.28,IF(AB338=1,2.35,IF(AB338=2,2.43,IF(AB338=3,2.5,IF(OR(AB338=5,AB338=4),2.58,IF(OR(AB338=6,AB338=7),2.66,IF(OR(AB338=8,AB338=9),2.75,IF(OR(AB338=10,AB338=11,AB338=12),2.83,IF(OR(AB338=13,AB338=14,AB338=15),2.92,IF(OR(AB338=16,AB338=17,AB338=18),3.01,3.11)))))))))),IF(AG338="Ա-3", IF(AB338=0,1.96,IF(AB338=1,2.02,IF(AB338=2,2.08,IF(AB338=3,2.15,IF(OR(AB338=5,AB338=4),2.21,IF(OR(AB338=6,AB338=7),2.28,IF(OR(AB338=8,AB338=9),2.35,IF(OR(AB338=10,AB338=11,AB338=12),2.42,IF(OR(AB338=13,AB338=14,AB338=15),2.5,IF(OR(AB338=16,AB338=17,AB338=18),2.58,2.66)))))))))), IF(AG338="Կ-1", IF(AB338=0,1.68,IF(AB338=1,1.73,IF(AB338=2,1.79,IF(AB338=3,1.84,IF(OR(AB338=5,AB338=4),1.9,IF(OR(AB338=6,AB338=7),1.96,IF(OR(AB338=8,AB338=9),2.02,IF(OR(AB338=10,AB338=11,AB338=12),2.08,IF(OR(AB338=13,AB338=14,AB338=15),2.14,IF(OR(AB338=16,AB338=17,AB338=18),2.21,2.28)))))))))), IF(AG338="Կ-2", IF(AB338=0,1.45,IF(AB338=1,1.49,IF(AB338=2,1.54,IF(AB338=3,1.59,IF(OR(AB338=5,AB338=4),1.63,IF(OR(AB338=6,AB338=7),1.68,IF(OR(AB338=8,AB338=9),1.73,IF(OR(AB338=10,AB338=11,AB338=12),1.79,IF(OR(AB338=13,AB338=14,AB338=15),1.84,IF(OR(AB338=16,AB338=17,AB338=18),1.9,1.95)))))))))),IF(AG338="Կ-3", IF(AB338=0,1.25,IF(AB338=1,1.29,IF(AB338=2,1.33,IF(AB338=3,1.37,IF(OR(AB338=5,AB338=4),1.41,IF(OR(AB338=6,AB338=7),1.45,IF(OR(AB338=8,AB338=9),1.49,IF(OR(AB338=10,AB338=11,AB338=12),1.54,IF(OR(AB338=13,AB338=14,AB338=15),1.58,IF(OR(AB338=16,AB338=17,AB338=18),1.63,1.68)))))))))), "Error"))))))))))))</f>
        <v>1.84</v>
      </c>
      <c r="AD338" s="456">
        <v>83200</v>
      </c>
      <c r="AE338" s="456"/>
      <c r="AF338" s="456"/>
      <c r="AG338" s="707" t="str">
        <f>+W338</f>
        <v>Կ-1</v>
      </c>
      <c r="AH338" s="456">
        <f>AD338*AC338</f>
        <v>153088</v>
      </c>
      <c r="AI338" s="590">
        <f>AH338+AE338+AF338</f>
        <v>153088</v>
      </c>
      <c r="AJ338" s="590">
        <f>+AI338*13</f>
        <v>1990144</v>
      </c>
      <c r="AK338" s="592">
        <f>+AA338</f>
        <v>1</v>
      </c>
      <c r="AL338" s="592">
        <f>+AB338+1</f>
        <v>4</v>
      </c>
      <c r="AM338" s="588">
        <f>IF(AK338&lt;1,0,IF(AQ338="Բ-1",IF(AL338=0,6.94,IF(AL338=1,7.17,IF(AL338=2,7.41,IF(AL338=3,7.66,IF(OR(AL338=5,AL338=4),7.92,IF(OR(AL338=6,AL338=7),8.18,IF(OR(AL338=8,AL338=9),8.46,IF(OR(AL338=10,AL338=11,AL338=12),8.74,IF(OR(AL338=13,AL338=14,AL338=15),9.03,IF(OR(AL338=16,AL338=17,AL338=18),9.33,9.65)))))))))),IF(AQ338="Բ-2", IF(AL338=0,5.71,IF(AL338=1,5.89,IF(AL338=2,6.09,IF(AL338=3,6.29,IF(OR(AL338=5,AL338=4),6.5,IF(OR(AL338=6,AL338=7),6.72,IF(OR(AL338=8,AL338=9),6.94,IF(OR(AL338=10,AL338=11,AL338=12),7.17,IF(OR(AL338=13,AL338=14,AL338=15),7.41,IF(OR(AL338=16,AL338=17,AL338=18),7.65,7.91)))))))))), IF(AQ338="Գ-1", IF(AL338=0,4.7,IF(AL338=1,4.86,IF(AL338=2,5.01,IF(AL338=3,5.18,IF(OR(AL338=5,AL338=4),5.35,IF(OR(AL338=6,AL338=7),5.52,IF(OR(AL338=8,AL338=9),5.71,IF(OR(AL338=10,AL338=11,AL338=12),5.89,IF(OR(AL338=13,AL338=14,AL338=15),6.09,IF(OR(AL338=16,AL338=17,AL338=18),6.29,6.49)))))))))), IF(AQ338="Գ-2", IF(AL338=0,3.88,IF(AL338=1,4.01,IF(AL338=2,4.14,IF(AL338=3,4.27,IF(OR(AL338=5,AL338=4),4.41,IF(OR(AL338=6,AL338=7),4.55,IF(OR(AL338=8,AL338=9),4.7,IF(OR(AL338=10,AL338=11,AL338=12),4.85,IF(OR(AL338=13,AL338=14,AL338=15),5.01,IF(OR(AL338=16,AL338=17,AL338=18),5.17,5.34)))))))))), IF(AQ338="Գ-3", IF(AL338=0,3.21,IF(AL338=1,3.31,IF(AL338=2,3.42,IF(AL338=3,3.53,IF(OR(AL338=5,AL338=4),3.64,IF(OR(AL338=6,AL338=7),3.76,IF(OR(AL338=8,AL338=9),3.88,IF(OR(AL338=10,AL338=11,AL338=12),4.01,IF(OR(AL338=13,AL338=14,AL338=15),4.13,IF(OR(AL338=16,AL338=17,AL338=18),4.27,4.4)))))))))), IF(AQ338="Ա-1", IF(AL338=0,2.66,IF(AL338=1,2.75,IF(AL338=2,2.83,IF(AL338=3,2.92,IF(OR(AL338=5,AL338=4),3.02,IF(OR(AL338=6,AL338=7),3.11,IF(OR(AL338=8,AL338=9),3.21,IF(OR(AL338=10,AL338=11,AL338=12),3.31,IF(OR(AL338=13,AL338=14,AL338=15),3.42,IF(OR(AL338=16,AL338=17,AL338=18),3.53,3.64)))))))))), IF(AQ338="Ա-2", IF(AL338=0,2.28,IF(AL338=1,2.35,IF(AL338=2,2.43,IF(AL338=3,2.5,IF(OR(AL338=5,AL338=4),2.58,IF(OR(AL338=6,AL338=7),2.66,IF(OR(AL338=8,AL338=9),2.75,IF(OR(AL338=10,AL338=11,AL338=12),2.83,IF(OR(AL338=13,AL338=14,AL338=15),2.92,IF(OR(AL338=16,AL338=17,AL338=18),3.01,3.11)))))))))),IF(AQ338="Ա-3", IF(AL338=0,1.96,IF(AL338=1,2.02,IF(AL338=2,2.08,IF(AL338=3,2.15,IF(OR(AL338=5,AL338=4),2.21,IF(OR(AL338=6,AL338=7),2.28,IF(OR(AL338=8,AL338=9),2.35,IF(OR(AL338=10,AL338=11,AL338=12),2.42,IF(OR(AL338=13,AL338=14,AL338=15),2.5,IF(OR(AL338=16,AL338=17,AL338=18),2.58,2.66)))))))))), IF(AQ338="Կ-1", IF(AL338=0,1.68,IF(AL338=1,1.73,IF(AL338=2,1.79,IF(AL338=3,1.84,IF(OR(AL338=5,AL338=4),1.9,IF(OR(AL338=6,AL338=7),1.96,IF(OR(AL338=8,AL338=9),2.02,IF(OR(AL338=10,AL338=11,AL338=12),2.08,IF(OR(AL338=13,AL338=14,AL338=15),2.14,IF(OR(AL338=16,AL338=17,AL338=18),2.21,2.28)))))))))), IF(AQ338="Կ-2", IF(AL338=0,1.45,IF(AL338=1,1.49,IF(AL338=2,1.54,IF(AL338=3,1.59,IF(OR(AL338=5,AL338=4),1.63,IF(OR(AL338=6,AL338=7),1.68,IF(OR(AL338=8,AL338=9),1.73,IF(OR(AL338=10,AL338=11,AL338=12),1.79,IF(OR(AL338=13,AL338=14,AL338=15),1.84,IF(OR(AL338=16,AL338=17,AL338=18),1.9,1.95)))))))))),IF(AQ338="Կ-3", IF(AL338=0,1.25,IF(AL338=1,1.29,IF(AL338=2,1.33,IF(AL338=3,1.37,IF(OR(AL338=5,AL338=4),1.41,IF(OR(AL338=6,AL338=7),1.45,IF(OR(AL338=8,AL338=9),1.49,IF(OR(AL338=10,AL338=11,AL338=12),1.54,IF(OR(AL338=13,AL338=14,AL338=15),1.58,IF(OR(AL338=16,AL338=17,AL338=18),1.63,1.68)))))))))), "Error"))))))))))))</f>
        <v>1.9</v>
      </c>
      <c r="AN338" s="456">
        <v>83200</v>
      </c>
      <c r="AO338" s="456"/>
      <c r="AP338" s="456"/>
      <c r="AQ338" s="707" t="str">
        <f>+AG338</f>
        <v>Կ-1</v>
      </c>
      <c r="AR338" s="456">
        <f>AN338*AM338</f>
        <v>158080</v>
      </c>
      <c r="AS338" s="590">
        <f>AR338+AO338+AP338</f>
        <v>158080</v>
      </c>
      <c r="AT338" s="590">
        <f>+AS338*13</f>
        <v>2055040</v>
      </c>
    </row>
    <row r="339" spans="2:46" s="587" customFormat="1" ht="13.5">
      <c r="B339" s="816">
        <v>23</v>
      </c>
      <c r="C339" s="804" t="s">
        <v>3002</v>
      </c>
      <c r="D339" s="794" t="s">
        <v>1960</v>
      </c>
      <c r="E339" s="796">
        <v>2002</v>
      </c>
      <c r="F339" s="795" t="s">
        <v>222</v>
      </c>
      <c r="G339" s="820">
        <v>1</v>
      </c>
      <c r="H339" s="866">
        <v>1</v>
      </c>
      <c r="I339" s="821">
        <f t="shared" si="302"/>
        <v>1.73</v>
      </c>
      <c r="J339" s="799">
        <v>83200</v>
      </c>
      <c r="K339" s="799"/>
      <c r="L339" s="799"/>
      <c r="M339" s="867" t="s">
        <v>86</v>
      </c>
      <c r="N339" s="799">
        <f t="shared" si="303"/>
        <v>143936</v>
      </c>
      <c r="O339" s="823">
        <f t="shared" si="304"/>
        <v>143936</v>
      </c>
      <c r="P339" s="823">
        <f t="shared" si="305"/>
        <v>1871168</v>
      </c>
      <c r="Q339" s="592">
        <f t="shared" si="306"/>
        <v>1</v>
      </c>
      <c r="R339" s="592">
        <f t="shared" si="307"/>
        <v>2</v>
      </c>
      <c r="S339" s="588">
        <f t="shared" si="308"/>
        <v>1.79</v>
      </c>
      <c r="T339" s="456">
        <v>83200</v>
      </c>
      <c r="U339" s="456"/>
      <c r="V339" s="456"/>
      <c r="W339" s="589" t="str">
        <f t="shared" si="309"/>
        <v>Կ-1</v>
      </c>
      <c r="X339" s="456">
        <f t="shared" si="310"/>
        <v>148928</v>
      </c>
      <c r="Y339" s="590">
        <f t="shared" si="311"/>
        <v>148928</v>
      </c>
      <c r="Z339" s="590">
        <f t="shared" si="312"/>
        <v>1936064</v>
      </c>
      <c r="AA339" s="592">
        <f t="shared" si="313"/>
        <v>1</v>
      </c>
      <c r="AB339" s="592">
        <f t="shared" si="314"/>
        <v>3</v>
      </c>
      <c r="AC339" s="588">
        <f t="shared" si="315"/>
        <v>1.84</v>
      </c>
      <c r="AD339" s="456">
        <v>83200</v>
      </c>
      <c r="AE339" s="456"/>
      <c r="AF339" s="456"/>
      <c r="AG339" s="707" t="str">
        <f t="shared" si="316"/>
        <v>Կ-1</v>
      </c>
      <c r="AH339" s="456">
        <f t="shared" si="317"/>
        <v>153088</v>
      </c>
      <c r="AI339" s="590">
        <f t="shared" si="318"/>
        <v>153088</v>
      </c>
      <c r="AJ339" s="590">
        <f t="shared" si="319"/>
        <v>1990144</v>
      </c>
      <c r="AK339" s="592">
        <f t="shared" si="320"/>
        <v>1</v>
      </c>
      <c r="AL339" s="592">
        <f t="shared" si="321"/>
        <v>4</v>
      </c>
      <c r="AM339" s="588">
        <f t="shared" si="322"/>
        <v>1.9</v>
      </c>
      <c r="AN339" s="456">
        <v>83200</v>
      </c>
      <c r="AO339" s="456"/>
      <c r="AP339" s="456"/>
      <c r="AQ339" s="707" t="str">
        <f t="shared" si="323"/>
        <v>Կ-1</v>
      </c>
      <c r="AR339" s="456">
        <f t="shared" si="324"/>
        <v>158080</v>
      </c>
      <c r="AS339" s="590">
        <f t="shared" si="325"/>
        <v>158080</v>
      </c>
      <c r="AT339" s="590">
        <f t="shared" si="326"/>
        <v>2055040</v>
      </c>
    </row>
    <row r="340" spans="2:46" s="587" customFormat="1" ht="13.5">
      <c r="B340" s="816">
        <v>24</v>
      </c>
      <c r="C340" s="864" t="s">
        <v>126</v>
      </c>
      <c r="D340" s="865" t="s">
        <v>1960</v>
      </c>
      <c r="E340" s="805">
        <v>1974</v>
      </c>
      <c r="F340" s="868" t="s">
        <v>220</v>
      </c>
      <c r="G340" s="869">
        <v>1</v>
      </c>
      <c r="H340" s="870">
        <v>22</v>
      </c>
      <c r="I340" s="871">
        <f t="shared" si="302"/>
        <v>5.34</v>
      </c>
      <c r="J340" s="799">
        <v>83200</v>
      </c>
      <c r="K340" s="799"/>
      <c r="L340" s="799"/>
      <c r="M340" s="867" t="s">
        <v>83</v>
      </c>
      <c r="N340" s="799">
        <f t="shared" si="303"/>
        <v>444288</v>
      </c>
      <c r="O340" s="823">
        <f t="shared" si="304"/>
        <v>444288</v>
      </c>
      <c r="P340" s="823">
        <f t="shared" si="305"/>
        <v>5775744</v>
      </c>
      <c r="Q340" s="592">
        <f t="shared" si="306"/>
        <v>1</v>
      </c>
      <c r="R340" s="592">
        <f t="shared" si="307"/>
        <v>23</v>
      </c>
      <c r="S340" s="588">
        <f t="shared" si="308"/>
        <v>5.34</v>
      </c>
      <c r="T340" s="456">
        <v>83200</v>
      </c>
      <c r="U340" s="456"/>
      <c r="V340" s="456"/>
      <c r="W340" s="589" t="str">
        <f t="shared" si="309"/>
        <v>Գ-2</v>
      </c>
      <c r="X340" s="456">
        <f t="shared" si="310"/>
        <v>444288</v>
      </c>
      <c r="Y340" s="590">
        <f t="shared" si="311"/>
        <v>444288</v>
      </c>
      <c r="Z340" s="590">
        <f t="shared" si="312"/>
        <v>5775744</v>
      </c>
      <c r="AA340" s="592">
        <f t="shared" si="313"/>
        <v>1</v>
      </c>
      <c r="AB340" s="592">
        <f t="shared" si="314"/>
        <v>24</v>
      </c>
      <c r="AC340" s="588">
        <f t="shared" si="315"/>
        <v>5.34</v>
      </c>
      <c r="AD340" s="456">
        <v>83200</v>
      </c>
      <c r="AE340" s="456"/>
      <c r="AF340" s="456"/>
      <c r="AG340" s="707" t="str">
        <f t="shared" si="316"/>
        <v>Գ-2</v>
      </c>
      <c r="AH340" s="456">
        <f t="shared" si="317"/>
        <v>444288</v>
      </c>
      <c r="AI340" s="590">
        <f t="shared" si="318"/>
        <v>444288</v>
      </c>
      <c r="AJ340" s="590">
        <f t="shared" si="319"/>
        <v>5775744</v>
      </c>
      <c r="AK340" s="592">
        <f t="shared" si="320"/>
        <v>1</v>
      </c>
      <c r="AL340" s="592">
        <f t="shared" si="321"/>
        <v>25</v>
      </c>
      <c r="AM340" s="588">
        <f t="shared" si="322"/>
        <v>5.34</v>
      </c>
      <c r="AN340" s="456">
        <v>83200</v>
      </c>
      <c r="AO340" s="456"/>
      <c r="AP340" s="456"/>
      <c r="AQ340" s="707" t="str">
        <f t="shared" si="323"/>
        <v>Գ-2</v>
      </c>
      <c r="AR340" s="456">
        <f t="shared" si="324"/>
        <v>444288</v>
      </c>
      <c r="AS340" s="590">
        <f t="shared" si="325"/>
        <v>444288</v>
      </c>
      <c r="AT340" s="590">
        <f t="shared" si="326"/>
        <v>5775744</v>
      </c>
    </row>
    <row r="341" spans="2:46" s="587" customFormat="1" ht="27">
      <c r="B341" s="816">
        <v>25</v>
      </c>
      <c r="C341" s="804" t="s">
        <v>132</v>
      </c>
      <c r="D341" s="794" t="s">
        <v>1960</v>
      </c>
      <c r="E341" s="796">
        <v>1985</v>
      </c>
      <c r="F341" s="795" t="s">
        <v>982</v>
      </c>
      <c r="G341" s="820">
        <v>1</v>
      </c>
      <c r="H341" s="866">
        <v>16</v>
      </c>
      <c r="I341" s="821">
        <f t="shared" si="302"/>
        <v>3.53</v>
      </c>
      <c r="J341" s="799">
        <v>83200</v>
      </c>
      <c r="K341" s="799"/>
      <c r="L341" s="799"/>
      <c r="M341" s="867" t="s">
        <v>84</v>
      </c>
      <c r="N341" s="799">
        <f t="shared" si="303"/>
        <v>293696</v>
      </c>
      <c r="O341" s="823">
        <f t="shared" si="304"/>
        <v>293696</v>
      </c>
      <c r="P341" s="823">
        <f t="shared" si="305"/>
        <v>3818048</v>
      </c>
      <c r="Q341" s="592">
        <f t="shared" si="306"/>
        <v>1</v>
      </c>
      <c r="R341" s="592">
        <f t="shared" si="307"/>
        <v>17</v>
      </c>
      <c r="S341" s="588">
        <f t="shared" si="308"/>
        <v>3.53</v>
      </c>
      <c r="T341" s="456">
        <v>83200</v>
      </c>
      <c r="U341" s="456"/>
      <c r="V341" s="456"/>
      <c r="W341" s="589" t="str">
        <f t="shared" si="309"/>
        <v>Ա-1</v>
      </c>
      <c r="X341" s="456">
        <f t="shared" si="310"/>
        <v>293696</v>
      </c>
      <c r="Y341" s="590">
        <f t="shared" si="311"/>
        <v>293696</v>
      </c>
      <c r="Z341" s="590">
        <f t="shared" si="312"/>
        <v>3818048</v>
      </c>
      <c r="AA341" s="592">
        <f t="shared" si="313"/>
        <v>1</v>
      </c>
      <c r="AB341" s="592">
        <f t="shared" si="314"/>
        <v>18</v>
      </c>
      <c r="AC341" s="588">
        <f t="shared" si="315"/>
        <v>3.53</v>
      </c>
      <c r="AD341" s="456">
        <v>83200</v>
      </c>
      <c r="AE341" s="456"/>
      <c r="AF341" s="456"/>
      <c r="AG341" s="707" t="str">
        <f t="shared" si="316"/>
        <v>Ա-1</v>
      </c>
      <c r="AH341" s="456">
        <f t="shared" si="317"/>
        <v>293696</v>
      </c>
      <c r="AI341" s="590">
        <f t="shared" si="318"/>
        <v>293696</v>
      </c>
      <c r="AJ341" s="590">
        <f t="shared" si="319"/>
        <v>3818048</v>
      </c>
      <c r="AK341" s="592">
        <f t="shared" si="320"/>
        <v>1</v>
      </c>
      <c r="AL341" s="592">
        <f t="shared" si="321"/>
        <v>19</v>
      </c>
      <c r="AM341" s="588">
        <f t="shared" si="322"/>
        <v>3.64</v>
      </c>
      <c r="AN341" s="456">
        <v>83200</v>
      </c>
      <c r="AO341" s="456"/>
      <c r="AP341" s="456"/>
      <c r="AQ341" s="707" t="str">
        <f t="shared" si="323"/>
        <v>Ա-1</v>
      </c>
      <c r="AR341" s="456">
        <f t="shared" si="324"/>
        <v>302848</v>
      </c>
      <c r="AS341" s="590">
        <f t="shared" si="325"/>
        <v>302848</v>
      </c>
      <c r="AT341" s="590">
        <f t="shared" si="326"/>
        <v>3937024</v>
      </c>
    </row>
    <row r="342" spans="2:46" s="587" customFormat="1" ht="27">
      <c r="B342" s="816">
        <v>26</v>
      </c>
      <c r="C342" s="804" t="s">
        <v>134</v>
      </c>
      <c r="D342" s="794" t="s">
        <v>1960</v>
      </c>
      <c r="E342" s="796">
        <v>1989</v>
      </c>
      <c r="F342" s="795" t="s">
        <v>983</v>
      </c>
      <c r="G342" s="820">
        <v>1</v>
      </c>
      <c r="H342" s="866">
        <v>5</v>
      </c>
      <c r="I342" s="821">
        <f t="shared" si="302"/>
        <v>2.58</v>
      </c>
      <c r="J342" s="799">
        <v>83200</v>
      </c>
      <c r="K342" s="799"/>
      <c r="L342" s="799"/>
      <c r="M342" s="867" t="s">
        <v>85</v>
      </c>
      <c r="N342" s="799">
        <f t="shared" si="303"/>
        <v>214656</v>
      </c>
      <c r="O342" s="823">
        <f t="shared" si="304"/>
        <v>214656</v>
      </c>
      <c r="P342" s="823">
        <f t="shared" si="305"/>
        <v>2790528</v>
      </c>
      <c r="Q342" s="592">
        <f t="shared" si="306"/>
        <v>1</v>
      </c>
      <c r="R342" s="592">
        <f t="shared" si="307"/>
        <v>6</v>
      </c>
      <c r="S342" s="588">
        <f t="shared" si="308"/>
        <v>2.66</v>
      </c>
      <c r="T342" s="456">
        <v>83200</v>
      </c>
      <c r="U342" s="456"/>
      <c r="V342" s="456"/>
      <c r="W342" s="589" t="str">
        <f t="shared" si="309"/>
        <v>Ա-2</v>
      </c>
      <c r="X342" s="456">
        <f t="shared" si="310"/>
        <v>221312</v>
      </c>
      <c r="Y342" s="590">
        <f t="shared" si="311"/>
        <v>221312</v>
      </c>
      <c r="Z342" s="590">
        <f t="shared" si="312"/>
        <v>2877056</v>
      </c>
      <c r="AA342" s="592">
        <f t="shared" si="313"/>
        <v>1</v>
      </c>
      <c r="AB342" s="592">
        <f t="shared" si="314"/>
        <v>7</v>
      </c>
      <c r="AC342" s="588">
        <f t="shared" si="315"/>
        <v>2.66</v>
      </c>
      <c r="AD342" s="456">
        <v>83200</v>
      </c>
      <c r="AE342" s="456"/>
      <c r="AF342" s="456"/>
      <c r="AG342" s="707" t="str">
        <f t="shared" si="316"/>
        <v>Ա-2</v>
      </c>
      <c r="AH342" s="456">
        <f t="shared" si="317"/>
        <v>221312</v>
      </c>
      <c r="AI342" s="590">
        <f t="shared" si="318"/>
        <v>221312</v>
      </c>
      <c r="AJ342" s="590">
        <f t="shared" si="319"/>
        <v>2877056</v>
      </c>
      <c r="AK342" s="592">
        <f t="shared" si="320"/>
        <v>1</v>
      </c>
      <c r="AL342" s="592">
        <f t="shared" si="321"/>
        <v>8</v>
      </c>
      <c r="AM342" s="588">
        <f t="shared" si="322"/>
        <v>2.75</v>
      </c>
      <c r="AN342" s="456">
        <v>83200</v>
      </c>
      <c r="AO342" s="456"/>
      <c r="AP342" s="456"/>
      <c r="AQ342" s="707" t="str">
        <f t="shared" si="323"/>
        <v>Ա-2</v>
      </c>
      <c r="AR342" s="456">
        <f t="shared" si="324"/>
        <v>228800</v>
      </c>
      <c r="AS342" s="590">
        <f t="shared" si="325"/>
        <v>228800</v>
      </c>
      <c r="AT342" s="590">
        <f t="shared" si="326"/>
        <v>2974400</v>
      </c>
    </row>
    <row r="343" spans="2:46" s="587" customFormat="1" ht="27">
      <c r="B343" s="816">
        <v>27</v>
      </c>
      <c r="C343" s="804" t="s">
        <v>1479</v>
      </c>
      <c r="D343" s="794" t="s">
        <v>1960</v>
      </c>
      <c r="E343" s="796">
        <v>1973</v>
      </c>
      <c r="F343" s="795" t="s">
        <v>983</v>
      </c>
      <c r="G343" s="820">
        <v>1</v>
      </c>
      <c r="H343" s="866">
        <v>21</v>
      </c>
      <c r="I343" s="821">
        <f>IF(G343&lt;1,0,IF(M343="Բ-1",IF(H343=0,6.94,IF(H343=1,7.17,IF(H343=2,7.41,IF(H343=3,7.66,IF(OR(H343=5,H343=4),7.92,IF(OR(H343=6,H343=7),8.18,IF(OR(H343=8,H343=9),8.46,IF(OR(H343=10,H343=11,H343=12),8.74,IF(OR(H343=13,H343=14,H343=15),9.03,IF(OR(H343=16,H343=17,H343=18),9.33,9.65)))))))))),IF(M343="Բ-2", IF(H343=0,5.71,IF(H343=1,5.89,IF(H343=2,6.09,IF(H343=3,6.29,IF(OR(H343=5,H343=4),6.5,IF(OR(H343=6,H343=7),6.72,IF(OR(H343=8,H343=9),6.94,IF(OR(H343=10,H343=11,H343=12),7.17,IF(OR(H343=13,H343=14,H343=15),7.41,IF(OR(H343=16,H343=17,H343=18),7.65,7.91)))))))))), IF(M343="Գ-1", IF(H343=0,4.7,IF(H343=1,4.86,IF(H343=2,5.01,IF(H343=3,5.18,IF(OR(H343=5,H343=4),5.35,IF(OR(H343=6,H343=7),5.52,IF(OR(H343=8,H343=9),5.71,IF(OR(H343=10,H343=11,H343=12),5.89,IF(OR(H343=13,H343=14,H343=15),6.09,IF(OR(H343=16,H343=17,H343=18),6.29,6.49)))))))))), IF(M343="Գ-2", IF(H343=0,3.88,IF(H343=1,4.01,IF(H343=2,4.14,IF(H343=3,4.27,IF(OR(H343=5,H343=4),4.41,IF(OR(H343=6,H343=7),4.55,IF(OR(H343=8,H343=9),4.7,IF(OR(H343=10,H343=11,H343=12),4.85,IF(OR(H343=13,H343=14,H343=15),5.01,IF(OR(H343=16,H343=17,H343=18),5.17,5.34)))))))))), IF(M343="Գ-3", IF(H343=0,3.21,IF(H343=1,3.31,IF(H343=2,3.42,IF(H343=3,3.53,IF(OR(H343=5,H343=4),3.64,IF(OR(H343=6,H343=7),3.76,IF(OR(H343=8,H343=9),3.88,IF(OR(H343=10,H343=11,H343=12),4.01,IF(OR(H343=13,H343=14,H343=15),4.13,IF(OR(H343=16,H343=17,H343=18),4.27,4.4)))))))))), IF(M343="Ա-1", IF(H343=0,2.66,IF(H343=1,2.75,IF(H343=2,2.83,IF(H343=3,2.92,IF(OR(H343=5,H343=4),3.02,IF(OR(H343=6,H343=7),3.11,IF(OR(H343=8,H343=9),3.21,IF(OR(H343=10,H343=11,H343=12),3.31,IF(OR(H343=13,H343=14,H343=15),3.42,IF(OR(H343=16,H343=17,H343=18),3.53,3.64)))))))))), IF(M343="Ա-2", IF(H343=0,2.28,IF(H343=1,2.35,IF(H343=2,2.43,IF(H343=3,2.5,IF(OR(H343=5,H343=4),2.58,IF(OR(H343=6,H343=7),2.66,IF(OR(H343=8,H343=9),2.75,IF(OR(H343=10,H343=11,H343=12),2.83,IF(OR(H343=13,H343=14,H343=15),2.92,IF(OR(H343=16,H343=17,H343=18),3.01,3.11)))))))))),IF(M343="Ա-3", IF(H343=0,1.96,IF(H343=1,2.02,IF(H343=2,2.08,IF(H343=3,2.15,IF(OR(H343=5,H343=4),2.21,IF(OR(H343=6,H343=7),2.28,IF(OR(H343=8,H343=9),2.35,IF(OR(H343=10,H343=11,H343=12),2.42,IF(OR(H343=13,H343=14,H343=15),2.5,IF(OR(H343=16,H343=17,H343=18),2.58,2.66)))))))))), IF(M343="Կ-1", IF(H343=0,1.68,IF(H343=1,1.73,IF(H343=2,1.79,IF(H343=3,1.84,IF(OR(H343=5,H343=4),1.9,IF(OR(H343=6,H343=7),1.96,IF(OR(H343=8,H343=9),2.02,IF(OR(H343=10,H343=11,H343=12),2.08,IF(OR(H343=13,H343=14,H343=15),2.14,IF(OR(H343=16,H343=17,H343=18),2.21,2.28)))))))))), IF(M343="Կ-2", IF(H343=0,1.45,IF(H343=1,1.49,IF(H343=2,1.54,IF(H343=3,1.59,IF(OR(H343=5,H343=4),1.63,IF(OR(H343=6,H343=7),1.68,IF(OR(H343=8,H343=9),1.73,IF(OR(H343=10,H343=11,H343=12),1.79,IF(OR(H343=13,H343=14,H343=15),1.84,IF(OR(H343=16,H343=17,H343=18),1.9,1.95)))))))))),IF(M343="Կ-3", IF(H343=0,1.25,IF(H343=1,1.29,IF(H343=2,1.33,IF(H343=3,1.37,IF(OR(H343=5,H343=4),1.41,IF(OR(H343=6,H343=7),1.45,IF(OR(H343=8,H343=9),1.49,IF(OR(H343=10,H343=11,H343=12),1.54,IF(OR(H343=13,H343=14,H343=15),1.58,IF(OR(H343=16,H343=17,H343=18),1.63,1.68)))))))))), "Error"))))))))))))</f>
        <v>3.11</v>
      </c>
      <c r="J343" s="799">
        <v>83200</v>
      </c>
      <c r="K343" s="799"/>
      <c r="L343" s="799"/>
      <c r="M343" s="867" t="s">
        <v>85</v>
      </c>
      <c r="N343" s="799">
        <f>J343*I343</f>
        <v>258752</v>
      </c>
      <c r="O343" s="823">
        <f t="shared" si="304"/>
        <v>258752</v>
      </c>
      <c r="P343" s="823">
        <f>+O343*13</f>
        <v>3363776</v>
      </c>
      <c r="Q343" s="592">
        <f t="shared" si="306"/>
        <v>1</v>
      </c>
      <c r="R343" s="592">
        <f t="shared" si="307"/>
        <v>22</v>
      </c>
      <c r="S343" s="588">
        <f t="shared" si="308"/>
        <v>3.11</v>
      </c>
      <c r="T343" s="456">
        <v>83200</v>
      </c>
      <c r="U343" s="456"/>
      <c r="V343" s="456"/>
      <c r="W343" s="589" t="str">
        <f t="shared" si="309"/>
        <v>Ա-2</v>
      </c>
      <c r="X343" s="456">
        <f t="shared" si="310"/>
        <v>258752</v>
      </c>
      <c r="Y343" s="590">
        <f t="shared" si="311"/>
        <v>258752</v>
      </c>
      <c r="Z343" s="590">
        <f>+Y343*13</f>
        <v>3363776</v>
      </c>
      <c r="AA343" s="592">
        <f t="shared" si="313"/>
        <v>1</v>
      </c>
      <c r="AB343" s="592">
        <f t="shared" si="314"/>
        <v>23</v>
      </c>
      <c r="AC343" s="588">
        <f t="shared" si="315"/>
        <v>3.11</v>
      </c>
      <c r="AD343" s="456">
        <v>83200</v>
      </c>
      <c r="AE343" s="456"/>
      <c r="AF343" s="456"/>
      <c r="AG343" s="707" t="str">
        <f t="shared" si="316"/>
        <v>Ա-2</v>
      </c>
      <c r="AH343" s="456">
        <f t="shared" si="317"/>
        <v>258752</v>
      </c>
      <c r="AI343" s="590">
        <f t="shared" si="318"/>
        <v>258752</v>
      </c>
      <c r="AJ343" s="590">
        <f>+AI343*13</f>
        <v>3363776</v>
      </c>
      <c r="AK343" s="592">
        <f t="shared" si="320"/>
        <v>1</v>
      </c>
      <c r="AL343" s="592">
        <f t="shared" si="321"/>
        <v>24</v>
      </c>
      <c r="AM343" s="588">
        <f t="shared" si="322"/>
        <v>3.11</v>
      </c>
      <c r="AN343" s="456">
        <v>83200</v>
      </c>
      <c r="AO343" s="456"/>
      <c r="AP343" s="456"/>
      <c r="AQ343" s="707" t="str">
        <f t="shared" si="323"/>
        <v>Ա-2</v>
      </c>
      <c r="AR343" s="456">
        <f t="shared" si="324"/>
        <v>258752</v>
      </c>
      <c r="AS343" s="590">
        <f t="shared" si="325"/>
        <v>258752</v>
      </c>
      <c r="AT343" s="590">
        <f>+AS343*13</f>
        <v>3363776</v>
      </c>
    </row>
    <row r="344" spans="2:46" s="587" customFormat="1" ht="27">
      <c r="B344" s="816">
        <v>28</v>
      </c>
      <c r="C344" s="804" t="s">
        <v>201</v>
      </c>
      <c r="D344" s="794" t="s">
        <v>1960</v>
      </c>
      <c r="E344" s="796">
        <v>1961</v>
      </c>
      <c r="F344" s="795" t="s">
        <v>984</v>
      </c>
      <c r="G344" s="820">
        <v>1</v>
      </c>
      <c r="H344" s="866">
        <v>11</v>
      </c>
      <c r="I344" s="821">
        <f t="shared" si="302"/>
        <v>1.79</v>
      </c>
      <c r="J344" s="799">
        <v>83200</v>
      </c>
      <c r="K344" s="799"/>
      <c r="L344" s="799"/>
      <c r="M344" s="867" t="s">
        <v>87</v>
      </c>
      <c r="N344" s="799">
        <f t="shared" si="303"/>
        <v>148928</v>
      </c>
      <c r="O344" s="823">
        <f t="shared" si="304"/>
        <v>148928</v>
      </c>
      <c r="P344" s="823">
        <f t="shared" si="305"/>
        <v>1936064</v>
      </c>
      <c r="Q344" s="592">
        <f t="shared" si="306"/>
        <v>1</v>
      </c>
      <c r="R344" s="592">
        <f t="shared" si="307"/>
        <v>12</v>
      </c>
      <c r="S344" s="588">
        <f t="shared" si="308"/>
        <v>1.79</v>
      </c>
      <c r="T344" s="456">
        <v>83200</v>
      </c>
      <c r="U344" s="456"/>
      <c r="V344" s="456"/>
      <c r="W344" s="589" t="str">
        <f t="shared" si="309"/>
        <v>Կ-2</v>
      </c>
      <c r="X344" s="456">
        <f t="shared" si="310"/>
        <v>148928</v>
      </c>
      <c r="Y344" s="590">
        <f t="shared" si="311"/>
        <v>148928</v>
      </c>
      <c r="Z344" s="590">
        <f t="shared" si="312"/>
        <v>1936064</v>
      </c>
      <c r="AA344" s="592">
        <f t="shared" si="313"/>
        <v>1</v>
      </c>
      <c r="AB344" s="592">
        <f t="shared" si="314"/>
        <v>13</v>
      </c>
      <c r="AC344" s="588">
        <f t="shared" si="315"/>
        <v>1.84</v>
      </c>
      <c r="AD344" s="456">
        <v>83200</v>
      </c>
      <c r="AE344" s="456"/>
      <c r="AF344" s="456"/>
      <c r="AG344" s="707" t="str">
        <f t="shared" si="316"/>
        <v>Կ-2</v>
      </c>
      <c r="AH344" s="456">
        <f t="shared" si="317"/>
        <v>153088</v>
      </c>
      <c r="AI344" s="590">
        <f t="shared" si="318"/>
        <v>153088</v>
      </c>
      <c r="AJ344" s="590">
        <f t="shared" si="319"/>
        <v>1990144</v>
      </c>
      <c r="AK344" s="592">
        <f t="shared" si="320"/>
        <v>1</v>
      </c>
      <c r="AL344" s="592">
        <f t="shared" si="321"/>
        <v>14</v>
      </c>
      <c r="AM344" s="588">
        <f t="shared" si="322"/>
        <v>1.84</v>
      </c>
      <c r="AN344" s="456">
        <v>83200</v>
      </c>
      <c r="AO344" s="456"/>
      <c r="AP344" s="456"/>
      <c r="AQ344" s="707" t="str">
        <f t="shared" si="323"/>
        <v>Կ-2</v>
      </c>
      <c r="AR344" s="456">
        <f t="shared" si="324"/>
        <v>153088</v>
      </c>
      <c r="AS344" s="590">
        <f t="shared" si="325"/>
        <v>153088</v>
      </c>
      <c r="AT344" s="590">
        <f t="shared" si="326"/>
        <v>1990144</v>
      </c>
    </row>
    <row r="345" spans="2:46" s="587" customFormat="1" ht="27">
      <c r="B345" s="816">
        <v>29</v>
      </c>
      <c r="C345" s="804" t="s">
        <v>136</v>
      </c>
      <c r="D345" s="794" t="s">
        <v>1960</v>
      </c>
      <c r="E345" s="796">
        <v>1987</v>
      </c>
      <c r="F345" s="795" t="s">
        <v>984</v>
      </c>
      <c r="G345" s="820">
        <v>1</v>
      </c>
      <c r="H345" s="866">
        <v>11</v>
      </c>
      <c r="I345" s="821">
        <f>IF(G345&lt;1,0,IF(M345="Բ-1",IF(H345=0,6.94,IF(H345=1,7.17,IF(H345=2,7.41,IF(H345=3,7.66,IF(OR(H345=5,H345=4),7.92,IF(OR(H345=6,H345=7),8.18,IF(OR(H345=8,H345=9),8.46,IF(OR(H345=10,H345=11,H345=12),8.74,IF(OR(H345=13,H345=14,H345=15),9.03,IF(OR(H345=16,H345=17,H345=18),9.33,9.65)))))))))),IF(M345="Բ-2", IF(H345=0,5.71,IF(H345=1,5.89,IF(H345=2,6.09,IF(H345=3,6.29,IF(OR(H345=5,H345=4),6.5,IF(OR(H345=6,H345=7),6.72,IF(OR(H345=8,H345=9),6.94,IF(OR(H345=10,H345=11,H345=12),7.17,IF(OR(H345=13,H345=14,H345=15),7.41,IF(OR(H345=16,H345=17,H345=18),7.65,7.91)))))))))), IF(M345="Գ-1", IF(H345=0,4.7,IF(H345=1,4.86,IF(H345=2,5.01,IF(H345=3,5.18,IF(OR(H345=5,H345=4),5.35,IF(OR(H345=6,H345=7),5.52,IF(OR(H345=8,H345=9),5.71,IF(OR(H345=10,H345=11,H345=12),5.89,IF(OR(H345=13,H345=14,H345=15),6.09,IF(OR(H345=16,H345=17,H345=18),6.29,6.49)))))))))), IF(M345="Գ-2", IF(H345=0,3.88,IF(H345=1,4.01,IF(H345=2,4.14,IF(H345=3,4.27,IF(OR(H345=5,H345=4),4.41,IF(OR(H345=6,H345=7),4.55,IF(OR(H345=8,H345=9),4.7,IF(OR(H345=10,H345=11,H345=12),4.85,IF(OR(H345=13,H345=14,H345=15),5.01,IF(OR(H345=16,H345=17,H345=18),5.17,5.34)))))))))), IF(M345="Գ-3", IF(H345=0,3.21,IF(H345=1,3.31,IF(H345=2,3.42,IF(H345=3,3.53,IF(OR(H345=5,H345=4),3.64,IF(OR(H345=6,H345=7),3.76,IF(OR(H345=8,H345=9),3.88,IF(OR(H345=10,H345=11,H345=12),4.01,IF(OR(H345=13,H345=14,H345=15),4.13,IF(OR(H345=16,H345=17,H345=18),4.27,4.4)))))))))), IF(M345="Ա-1", IF(H345=0,2.66,IF(H345=1,2.75,IF(H345=2,2.83,IF(H345=3,2.92,IF(OR(H345=5,H345=4),3.02,IF(OR(H345=6,H345=7),3.11,IF(OR(H345=8,H345=9),3.21,IF(OR(H345=10,H345=11,H345=12),3.31,IF(OR(H345=13,H345=14,H345=15),3.42,IF(OR(H345=16,H345=17,H345=18),3.53,3.64)))))))))), IF(M345="Ա-2", IF(H345=0,2.28,IF(H345=1,2.35,IF(H345=2,2.43,IF(H345=3,2.5,IF(OR(H345=5,H345=4),2.58,IF(OR(H345=6,H345=7),2.66,IF(OR(H345=8,H345=9),2.75,IF(OR(H345=10,H345=11,H345=12),2.83,IF(OR(H345=13,H345=14,H345=15),2.92,IF(OR(H345=16,H345=17,H345=18),3.01,3.11)))))))))),IF(M345="Ա-3", IF(H345=0,1.96,IF(H345=1,2.02,IF(H345=2,2.08,IF(H345=3,2.15,IF(OR(H345=5,H345=4),2.21,IF(OR(H345=6,H345=7),2.28,IF(OR(H345=8,H345=9),2.35,IF(OR(H345=10,H345=11,H345=12),2.42,IF(OR(H345=13,H345=14,H345=15),2.5,IF(OR(H345=16,H345=17,H345=18),2.58,2.66)))))))))), IF(M345="Կ-1", IF(H345=0,1.68,IF(H345=1,1.73,IF(H345=2,1.79,IF(H345=3,1.84,IF(OR(H345=5,H345=4),1.9,IF(OR(H345=6,H345=7),1.96,IF(OR(H345=8,H345=9),2.02,IF(OR(H345=10,H345=11,H345=12),2.08,IF(OR(H345=13,H345=14,H345=15),2.14,IF(OR(H345=16,H345=17,H345=18),2.21,2.28)))))))))), IF(M345="Կ-2", IF(H345=0,1.45,IF(H345=1,1.49,IF(H345=2,1.54,IF(H345=3,1.59,IF(OR(H345=5,H345=4),1.63,IF(OR(H345=6,H345=7),1.68,IF(OR(H345=8,H345=9),1.73,IF(OR(H345=10,H345=11,H345=12),1.79,IF(OR(H345=13,H345=14,H345=15),1.84,IF(OR(H345=16,H345=17,H345=18),1.9,1.95)))))))))),IF(M345="Կ-3", IF(H345=0,1.25,IF(H345=1,1.29,IF(H345=2,1.33,IF(H345=3,1.37,IF(OR(H345=5,H345=4),1.41,IF(OR(H345=6,H345=7),1.45,IF(OR(H345=8,H345=9),1.49,IF(OR(H345=10,H345=11,H345=12),1.54,IF(OR(H345=13,H345=14,H345=15),1.58,IF(OR(H345=16,H345=17,H345=18),1.63,1.68)))))))))), "Error"))))))))))))</f>
        <v>1.79</v>
      </c>
      <c r="J345" s="799">
        <v>83200</v>
      </c>
      <c r="K345" s="799"/>
      <c r="L345" s="799"/>
      <c r="M345" s="867" t="s">
        <v>87</v>
      </c>
      <c r="N345" s="799">
        <f>J345*I345</f>
        <v>148928</v>
      </c>
      <c r="O345" s="823">
        <f t="shared" si="304"/>
        <v>148928</v>
      </c>
      <c r="P345" s="823">
        <f>+O345*13</f>
        <v>1936064</v>
      </c>
      <c r="Q345" s="592">
        <f t="shared" si="306"/>
        <v>1</v>
      </c>
      <c r="R345" s="592">
        <f t="shared" si="307"/>
        <v>12</v>
      </c>
      <c r="S345" s="588">
        <f t="shared" si="308"/>
        <v>1.79</v>
      </c>
      <c r="T345" s="456">
        <v>83200</v>
      </c>
      <c r="U345" s="456"/>
      <c r="V345" s="456"/>
      <c r="W345" s="589" t="str">
        <f t="shared" si="309"/>
        <v>Կ-2</v>
      </c>
      <c r="X345" s="456">
        <f t="shared" si="310"/>
        <v>148928</v>
      </c>
      <c r="Y345" s="590">
        <f t="shared" si="311"/>
        <v>148928</v>
      </c>
      <c r="Z345" s="590">
        <f>+Y345*13</f>
        <v>1936064</v>
      </c>
      <c r="AA345" s="592">
        <f t="shared" si="313"/>
        <v>1</v>
      </c>
      <c r="AB345" s="592">
        <f t="shared" si="314"/>
        <v>13</v>
      </c>
      <c r="AC345" s="588">
        <f t="shared" si="315"/>
        <v>1.84</v>
      </c>
      <c r="AD345" s="456">
        <v>83200</v>
      </c>
      <c r="AE345" s="456"/>
      <c r="AF345" s="456"/>
      <c r="AG345" s="707" t="str">
        <f t="shared" si="316"/>
        <v>Կ-2</v>
      </c>
      <c r="AH345" s="456">
        <f t="shared" si="317"/>
        <v>153088</v>
      </c>
      <c r="AI345" s="590">
        <f t="shared" si="318"/>
        <v>153088</v>
      </c>
      <c r="AJ345" s="590">
        <f>+AI345*13</f>
        <v>1990144</v>
      </c>
      <c r="AK345" s="592">
        <f t="shared" si="320"/>
        <v>1</v>
      </c>
      <c r="AL345" s="592">
        <f t="shared" si="321"/>
        <v>14</v>
      </c>
      <c r="AM345" s="588">
        <f t="shared" si="322"/>
        <v>1.84</v>
      </c>
      <c r="AN345" s="456">
        <v>83200</v>
      </c>
      <c r="AO345" s="456"/>
      <c r="AP345" s="456"/>
      <c r="AQ345" s="707" t="str">
        <f t="shared" si="323"/>
        <v>Կ-2</v>
      </c>
      <c r="AR345" s="456">
        <f t="shared" si="324"/>
        <v>153088</v>
      </c>
      <c r="AS345" s="590">
        <f t="shared" si="325"/>
        <v>153088</v>
      </c>
      <c r="AT345" s="590">
        <f>+AS345*13</f>
        <v>1990144</v>
      </c>
    </row>
    <row r="346" spans="2:46" s="587" customFormat="1" ht="27">
      <c r="B346" s="816">
        <v>30</v>
      </c>
      <c r="C346" s="804" t="s">
        <v>2982</v>
      </c>
      <c r="D346" s="794" t="s">
        <v>1960</v>
      </c>
      <c r="E346" s="796">
        <v>1996</v>
      </c>
      <c r="F346" s="795" t="s">
        <v>984</v>
      </c>
      <c r="G346" s="820">
        <v>1</v>
      </c>
      <c r="H346" s="866">
        <v>1</v>
      </c>
      <c r="I346" s="821">
        <f t="shared" si="302"/>
        <v>1.49</v>
      </c>
      <c r="J346" s="799">
        <v>83200</v>
      </c>
      <c r="K346" s="799"/>
      <c r="L346" s="799"/>
      <c r="M346" s="867" t="s">
        <v>87</v>
      </c>
      <c r="N346" s="799">
        <f t="shared" si="303"/>
        <v>123968</v>
      </c>
      <c r="O346" s="823">
        <f t="shared" si="304"/>
        <v>123968</v>
      </c>
      <c r="P346" s="823">
        <f t="shared" si="305"/>
        <v>1611584</v>
      </c>
      <c r="Q346" s="592">
        <f t="shared" si="306"/>
        <v>1</v>
      </c>
      <c r="R346" s="592">
        <f t="shared" si="307"/>
        <v>2</v>
      </c>
      <c r="S346" s="588">
        <f t="shared" si="308"/>
        <v>1.54</v>
      </c>
      <c r="T346" s="456">
        <v>83200</v>
      </c>
      <c r="U346" s="456"/>
      <c r="V346" s="456"/>
      <c r="W346" s="589" t="str">
        <f t="shared" si="309"/>
        <v>Կ-2</v>
      </c>
      <c r="X346" s="456">
        <f t="shared" si="310"/>
        <v>128128</v>
      </c>
      <c r="Y346" s="590">
        <f t="shared" si="311"/>
        <v>128128</v>
      </c>
      <c r="Z346" s="590">
        <f t="shared" si="312"/>
        <v>1665664</v>
      </c>
      <c r="AA346" s="592">
        <f t="shared" si="313"/>
        <v>1</v>
      </c>
      <c r="AB346" s="592">
        <f t="shared" si="314"/>
        <v>3</v>
      </c>
      <c r="AC346" s="588">
        <f t="shared" si="315"/>
        <v>1.59</v>
      </c>
      <c r="AD346" s="456">
        <v>83200</v>
      </c>
      <c r="AE346" s="456"/>
      <c r="AF346" s="456"/>
      <c r="AG346" s="707" t="str">
        <f t="shared" si="316"/>
        <v>Կ-2</v>
      </c>
      <c r="AH346" s="456">
        <f t="shared" si="317"/>
        <v>132288</v>
      </c>
      <c r="AI346" s="590">
        <f t="shared" si="318"/>
        <v>132288</v>
      </c>
      <c r="AJ346" s="590">
        <f t="shared" si="319"/>
        <v>1719744</v>
      </c>
      <c r="AK346" s="592">
        <f t="shared" si="320"/>
        <v>1</v>
      </c>
      <c r="AL346" s="592">
        <f t="shared" si="321"/>
        <v>4</v>
      </c>
      <c r="AM346" s="588">
        <f t="shared" si="322"/>
        <v>1.63</v>
      </c>
      <c r="AN346" s="456">
        <v>83200</v>
      </c>
      <c r="AO346" s="456"/>
      <c r="AP346" s="456"/>
      <c r="AQ346" s="707" t="str">
        <f t="shared" si="323"/>
        <v>Կ-2</v>
      </c>
      <c r="AR346" s="456">
        <f t="shared" si="324"/>
        <v>135616</v>
      </c>
      <c r="AS346" s="590">
        <f t="shared" si="325"/>
        <v>135616</v>
      </c>
      <c r="AT346" s="590">
        <f t="shared" si="326"/>
        <v>1763008</v>
      </c>
    </row>
    <row r="347" spans="2:46" s="587" customFormat="1" ht="13.5">
      <c r="B347" s="458"/>
      <c r="C347" s="508" t="s">
        <v>2550</v>
      </c>
      <c r="D347" s="697"/>
      <c r="E347" s="698"/>
      <c r="F347" s="508"/>
      <c r="G347" s="592"/>
      <c r="H347" s="592"/>
      <c r="I347" s="588"/>
      <c r="J347" s="456"/>
      <c r="K347" s="457"/>
      <c r="L347" s="457"/>
      <c r="M347" s="597"/>
      <c r="N347" s="699"/>
      <c r="O347" s="590">
        <v>6000</v>
      </c>
      <c r="P347" s="590">
        <f>+O347*12</f>
        <v>72000</v>
      </c>
      <c r="Q347" s="592"/>
      <c r="R347" s="592"/>
      <c r="S347" s="588"/>
      <c r="T347" s="456"/>
      <c r="U347" s="457"/>
      <c r="V347" s="457"/>
      <c r="W347" s="597"/>
      <c r="X347" s="700"/>
      <c r="Y347" s="590">
        <f>+O347</f>
        <v>6000</v>
      </c>
      <c r="Z347" s="590">
        <f>+P347</f>
        <v>72000</v>
      </c>
      <c r="AA347" s="592"/>
      <c r="AB347" s="592"/>
      <c r="AC347" s="588"/>
      <c r="AD347" s="456"/>
      <c r="AE347" s="457"/>
      <c r="AF347" s="457"/>
      <c r="AG347" s="597"/>
      <c r="AH347" s="700"/>
      <c r="AI347" s="590">
        <f>+Y347</f>
        <v>6000</v>
      </c>
      <c r="AJ347" s="590">
        <f>+Z347</f>
        <v>72000</v>
      </c>
      <c r="AK347" s="592"/>
      <c r="AL347" s="592"/>
      <c r="AM347" s="588"/>
      <c r="AN347" s="456"/>
      <c r="AO347" s="457"/>
      <c r="AP347" s="457"/>
      <c r="AQ347" s="597"/>
      <c r="AR347" s="700"/>
      <c r="AS347" s="590">
        <f>+AI347</f>
        <v>6000</v>
      </c>
      <c r="AT347" s="590">
        <f>+AJ347</f>
        <v>72000</v>
      </c>
    </row>
    <row r="348" spans="2:46" s="468" customFormat="1" ht="23.25" customHeight="1">
      <c r="B348" s="960" t="s">
        <v>47</v>
      </c>
      <c r="C348" s="960"/>
      <c r="D348" s="960"/>
      <c r="E348" s="960"/>
      <c r="F348" s="960"/>
      <c r="G348" s="701">
        <f t="shared" ref="G348:AT348" si="327">SUM(G317:G347)</f>
        <v>30</v>
      </c>
      <c r="H348" s="701">
        <f t="shared" si="327"/>
        <v>285</v>
      </c>
      <c r="I348" s="701">
        <f t="shared" si="327"/>
        <v>79.629999999999981</v>
      </c>
      <c r="J348" s="701">
        <f t="shared" si="327"/>
        <v>2496000</v>
      </c>
      <c r="K348" s="701">
        <f t="shared" si="327"/>
        <v>0</v>
      </c>
      <c r="L348" s="701">
        <f t="shared" si="327"/>
        <v>0</v>
      </c>
      <c r="M348" s="701">
        <f t="shared" si="327"/>
        <v>0</v>
      </c>
      <c r="N348" s="701">
        <f t="shared" si="327"/>
        <v>6625216</v>
      </c>
      <c r="O348" s="701">
        <f t="shared" si="327"/>
        <v>6631216</v>
      </c>
      <c r="P348" s="701">
        <f t="shared" si="327"/>
        <v>86199808</v>
      </c>
      <c r="Q348" s="701">
        <f t="shared" si="327"/>
        <v>30</v>
      </c>
      <c r="R348" s="701">
        <f t="shared" si="327"/>
        <v>315</v>
      </c>
      <c r="S348" s="701">
        <f t="shared" si="327"/>
        <v>80.470000000000013</v>
      </c>
      <c r="T348" s="701">
        <f t="shared" si="327"/>
        <v>2496000</v>
      </c>
      <c r="U348" s="701">
        <f t="shared" si="327"/>
        <v>0</v>
      </c>
      <c r="V348" s="701">
        <f t="shared" si="327"/>
        <v>0</v>
      </c>
      <c r="W348" s="701">
        <f t="shared" si="327"/>
        <v>0</v>
      </c>
      <c r="X348" s="701">
        <f t="shared" si="327"/>
        <v>6695104</v>
      </c>
      <c r="Y348" s="701">
        <f t="shared" si="327"/>
        <v>6701104</v>
      </c>
      <c r="Z348" s="701">
        <f t="shared" si="327"/>
        <v>87108352</v>
      </c>
      <c r="AA348" s="701">
        <f t="shared" si="327"/>
        <v>30</v>
      </c>
      <c r="AB348" s="701">
        <f t="shared" si="327"/>
        <v>345</v>
      </c>
      <c r="AC348" s="701">
        <f t="shared" si="327"/>
        <v>81.450000000000031</v>
      </c>
      <c r="AD348" s="701">
        <f t="shared" si="327"/>
        <v>2496000</v>
      </c>
      <c r="AE348" s="701">
        <f t="shared" si="327"/>
        <v>0</v>
      </c>
      <c r="AF348" s="701">
        <f t="shared" si="327"/>
        <v>0</v>
      </c>
      <c r="AG348" s="701">
        <f t="shared" si="327"/>
        <v>0</v>
      </c>
      <c r="AH348" s="701">
        <f t="shared" si="327"/>
        <v>6776640</v>
      </c>
      <c r="AI348" s="701">
        <f t="shared" si="327"/>
        <v>6782640</v>
      </c>
      <c r="AJ348" s="701">
        <f t="shared" si="327"/>
        <v>88168320</v>
      </c>
      <c r="AK348" s="701">
        <f t="shared" si="327"/>
        <v>30</v>
      </c>
      <c r="AL348" s="701">
        <f t="shared" si="327"/>
        <v>375</v>
      </c>
      <c r="AM348" s="701">
        <f t="shared" si="327"/>
        <v>82.859999999999985</v>
      </c>
      <c r="AN348" s="701">
        <f t="shared" si="327"/>
        <v>2496000</v>
      </c>
      <c r="AO348" s="701">
        <f t="shared" si="327"/>
        <v>0</v>
      </c>
      <c r="AP348" s="701">
        <f t="shared" si="327"/>
        <v>0</v>
      </c>
      <c r="AQ348" s="701">
        <f t="shared" si="327"/>
        <v>0</v>
      </c>
      <c r="AR348" s="701">
        <f t="shared" si="327"/>
        <v>6893952</v>
      </c>
      <c r="AS348" s="701">
        <f t="shared" si="327"/>
        <v>6899952</v>
      </c>
      <c r="AT348" s="701">
        <f t="shared" si="327"/>
        <v>89693376</v>
      </c>
    </row>
    <row r="349" spans="2:46" ht="16.5" customHeight="1"/>
    <row r="350" spans="2:46" s="468" customFormat="1" ht="22.5" customHeight="1">
      <c r="B350" s="960" t="s">
        <v>554</v>
      </c>
      <c r="C350" s="960"/>
      <c r="D350" s="960"/>
      <c r="E350" s="960"/>
      <c r="F350" s="960"/>
      <c r="G350" s="962" t="s">
        <v>77</v>
      </c>
      <c r="H350" s="962"/>
      <c r="I350" s="962"/>
      <c r="J350" s="962"/>
      <c r="K350" s="962"/>
      <c r="L350" s="962"/>
      <c r="M350" s="962"/>
      <c r="N350" s="962"/>
      <c r="O350" s="962"/>
      <c r="P350" s="962"/>
      <c r="Q350" s="962" t="s">
        <v>77</v>
      </c>
      <c r="R350" s="962"/>
      <c r="S350" s="962"/>
      <c r="T350" s="962"/>
      <c r="U350" s="962"/>
      <c r="V350" s="962"/>
      <c r="W350" s="962"/>
      <c r="X350" s="962"/>
      <c r="Y350" s="962"/>
      <c r="Z350" s="962"/>
      <c r="AA350" s="962" t="s">
        <v>77</v>
      </c>
      <c r="AB350" s="962"/>
      <c r="AC350" s="962"/>
      <c r="AD350" s="962"/>
      <c r="AE350" s="962"/>
      <c r="AF350" s="962"/>
      <c r="AG350" s="962"/>
      <c r="AH350" s="962"/>
      <c r="AI350" s="962"/>
      <c r="AJ350" s="962"/>
      <c r="AK350" s="962" t="s">
        <v>77</v>
      </c>
      <c r="AL350" s="962"/>
      <c r="AM350" s="962"/>
      <c r="AN350" s="962"/>
      <c r="AO350" s="962"/>
      <c r="AP350" s="962"/>
      <c r="AQ350" s="962"/>
      <c r="AR350" s="962"/>
      <c r="AS350" s="962"/>
      <c r="AT350" s="962"/>
    </row>
    <row r="351" spans="2:46" s="468" customFormat="1" ht="24" customHeight="1">
      <c r="B351" s="959" t="s">
        <v>1333</v>
      </c>
      <c r="C351" s="959"/>
      <c r="D351" s="959"/>
      <c r="E351" s="959"/>
      <c r="F351" s="959"/>
      <c r="G351" s="959" t="s">
        <v>2454</v>
      </c>
      <c r="H351" s="959"/>
      <c r="I351" s="959"/>
      <c r="J351" s="959"/>
      <c r="K351" s="959"/>
      <c r="L351" s="959"/>
      <c r="M351" s="959"/>
      <c r="N351" s="959"/>
      <c r="O351" s="959"/>
      <c r="P351" s="959"/>
      <c r="Q351" s="959" t="s">
        <v>1950</v>
      </c>
      <c r="R351" s="959"/>
      <c r="S351" s="959"/>
      <c r="T351" s="959"/>
      <c r="U351" s="959"/>
      <c r="V351" s="959"/>
      <c r="W351" s="959"/>
      <c r="X351" s="959"/>
      <c r="Y351" s="959"/>
      <c r="Z351" s="959"/>
      <c r="AA351" s="980" t="s">
        <v>2461</v>
      </c>
      <c r="AB351" s="981"/>
      <c r="AC351" s="981"/>
      <c r="AD351" s="981"/>
      <c r="AE351" s="981"/>
      <c r="AF351" s="981"/>
      <c r="AG351" s="981"/>
      <c r="AH351" s="981"/>
      <c r="AI351" s="981"/>
      <c r="AJ351" s="982"/>
      <c r="AK351" s="959" t="s">
        <v>2935</v>
      </c>
      <c r="AL351" s="959"/>
      <c r="AM351" s="959"/>
      <c r="AN351" s="959"/>
      <c r="AO351" s="959"/>
      <c r="AP351" s="959"/>
      <c r="AQ351" s="959"/>
      <c r="AR351" s="959"/>
      <c r="AS351" s="959"/>
      <c r="AT351" s="959"/>
    </row>
    <row r="352" spans="2:46" s="587" customFormat="1" ht="99.75">
      <c r="B352" s="458" t="s">
        <v>10</v>
      </c>
      <c r="C352" s="531" t="s">
        <v>54</v>
      </c>
      <c r="D352" s="748" t="s">
        <v>1958</v>
      </c>
      <c r="E352" s="579" t="s">
        <v>1959</v>
      </c>
      <c r="F352" s="531" t="s">
        <v>55</v>
      </c>
      <c r="G352" s="586" t="s">
        <v>56</v>
      </c>
      <c r="H352" s="586" t="s">
        <v>89</v>
      </c>
      <c r="I352" s="586" t="s">
        <v>90</v>
      </c>
      <c r="J352" s="586" t="s">
        <v>62</v>
      </c>
      <c r="K352" s="696" t="str">
        <f>+K768</f>
        <v>Հավելավճար</v>
      </c>
      <c r="L352" s="696" t="str">
        <f>+L768</f>
        <v>Հավելում (բարձր լեռնային կամ գաղտնիության)</v>
      </c>
      <c r="M352" s="586" t="str">
        <f>+M768</f>
        <v>Ըստ դատ.ծառ.պաշտ.ենթախմբ.</v>
      </c>
      <c r="N352" s="586" t="s">
        <v>603</v>
      </c>
      <c r="O352" s="586" t="s">
        <v>582</v>
      </c>
      <c r="P352" s="586" t="s">
        <v>1407</v>
      </c>
      <c r="Q352" s="586" t="s">
        <v>56</v>
      </c>
      <c r="R352" s="586" t="s">
        <v>89</v>
      </c>
      <c r="S352" s="586" t="s">
        <v>90</v>
      </c>
      <c r="T352" s="586" t="s">
        <v>62</v>
      </c>
      <c r="U352" s="586" t="str">
        <f>+U768</f>
        <v>Հավելավճար</v>
      </c>
      <c r="V352" s="586" t="str">
        <f>+V768</f>
        <v>Հավելում (բարձր լեռնային կամ գաղտնիության)</v>
      </c>
      <c r="W352" s="586" t="str">
        <f>+W768</f>
        <v>Ըստ դատ.ծառ.պաշտ.ենթախմբ.</v>
      </c>
      <c r="X352" s="586" t="s">
        <v>603</v>
      </c>
      <c r="Y352" s="586" t="str">
        <f>+O352</f>
        <v xml:space="preserve">Ընդամենը ամսական աշխատավարձ </v>
      </c>
      <c r="Z352" s="586" t="s">
        <v>1951</v>
      </c>
      <c r="AA352" s="586" t="s">
        <v>56</v>
      </c>
      <c r="AB352" s="586" t="s">
        <v>89</v>
      </c>
      <c r="AC352" s="586" t="s">
        <v>90</v>
      </c>
      <c r="AD352" s="586" t="s">
        <v>62</v>
      </c>
      <c r="AE352" s="586" t="str">
        <f>+AE768</f>
        <v>Հավելավճար</v>
      </c>
      <c r="AF352" s="696" t="str">
        <f>+AF768</f>
        <v>Հավելում (բարձր լեռնային կամ գաղտնիության)</v>
      </c>
      <c r="AG352" s="586" t="str">
        <f>+AG768</f>
        <v>Ըստ դատ.ծառ.պաշտ.ենթախմբ.</v>
      </c>
      <c r="AH352" s="586" t="s">
        <v>603</v>
      </c>
      <c r="AI352" s="586" t="str">
        <f>+Y352</f>
        <v xml:space="preserve">Ընդամենը ամսական աշխատավարձ </v>
      </c>
      <c r="AJ352" s="586" t="s">
        <v>2462</v>
      </c>
      <c r="AK352" s="586" t="s">
        <v>56</v>
      </c>
      <c r="AL352" s="586" t="s">
        <v>89</v>
      </c>
      <c r="AM352" s="586" t="s">
        <v>90</v>
      </c>
      <c r="AN352" s="586" t="s">
        <v>62</v>
      </c>
      <c r="AO352" s="586" t="str">
        <f>+AO768</f>
        <v>Հավելավճար</v>
      </c>
      <c r="AP352" s="696" t="str">
        <f>+AP768</f>
        <v>Հավելում (բարձր լեռնային կամ գաղտնիության)</v>
      </c>
      <c r="AQ352" s="586" t="str">
        <f>+AQ768</f>
        <v>Ըստ դատ.ծառ.պաշտ.ենթախմբ.</v>
      </c>
      <c r="AR352" s="586" t="s">
        <v>603</v>
      </c>
      <c r="AS352" s="586" t="str">
        <f>+AI352</f>
        <v xml:space="preserve">Ընդամենը ամսական աշխատավարձ </v>
      </c>
      <c r="AT352" s="586" t="s">
        <v>2936</v>
      </c>
    </row>
    <row r="353" spans="2:46" s="591" customFormat="1" ht="13.5">
      <c r="B353" s="816">
        <v>1</v>
      </c>
      <c r="C353" s="872" t="s">
        <v>1514</v>
      </c>
      <c r="D353" s="817" t="s">
        <v>1960</v>
      </c>
      <c r="E353" s="818">
        <v>1986</v>
      </c>
      <c r="F353" s="850" t="s">
        <v>217</v>
      </c>
      <c r="G353" s="820">
        <v>1</v>
      </c>
      <c r="H353" s="820">
        <v>4</v>
      </c>
      <c r="I353" s="821">
        <f t="shared" ref="I353:I375" si="328">IF(G353&lt;1,0,IF(M353="Բ-1",IF(H353=0,6.94,IF(H353=1,7.17,IF(H353=2,7.41,IF(H353=3,7.66,IF(OR(H353=5,H353=4),7.92,IF(OR(H353=6,H353=7),8.18,IF(OR(H353=8,H353=9),8.46,IF(OR(H353=10,H353=11,H353=12),8.74,IF(OR(H353=13,H353=14,H353=15),9.03,IF(OR(H353=16,H353=17,H353=18),9.33,9.65)))))))))),IF(M353="Բ-2", IF(H353=0,5.71,IF(H353=1,5.89,IF(H353=2,6.09,IF(H353=3,6.29,IF(OR(H353=5,H353=4),6.5,IF(OR(H353=6,H353=7),6.72,IF(OR(H353=8,H353=9),6.94,IF(OR(H353=10,H353=11,H353=12),7.17,IF(OR(H353=13,H353=14,H353=15),7.41,IF(OR(H353=16,H353=17,H353=18),7.65,7.91)))))))))), IF(M353="Գ-1", IF(H353=0,4.7,IF(H353=1,4.86,IF(H353=2,5.01,IF(H353=3,5.18,IF(OR(H353=5,H353=4),5.35,IF(OR(H353=6,H353=7),5.52,IF(OR(H353=8,H353=9),5.71,IF(OR(H353=10,H353=11,H353=12),5.89,IF(OR(H353=13,H353=14,H353=15),6.09,IF(OR(H353=16,H353=17,H353=18),6.29,6.49)))))))))), IF(M353="Գ-2", IF(H353=0,3.88,IF(H353=1,4.01,IF(H353=2,4.14,IF(H353=3,4.27,IF(OR(H353=5,H353=4),4.41,IF(OR(H353=6,H353=7),4.55,IF(OR(H353=8,H353=9),4.7,IF(OR(H353=10,H353=11,H353=12),4.85,IF(OR(H353=13,H353=14,H353=15),5.01,IF(OR(H353=16,H353=17,H353=18),5.17,5.34)))))))))), IF(M353="Գ-3", IF(H353=0,3.21,IF(H353=1,3.31,IF(H353=2,3.42,IF(H353=3,3.53,IF(OR(H353=5,H353=4),3.64,IF(OR(H353=6,H353=7),3.76,IF(OR(H353=8,H353=9),3.88,IF(OR(H353=10,H353=11,H353=12),4.01,IF(OR(H353=13,H353=14,H353=15),4.13,IF(OR(H353=16,H353=17,H353=18),4.27,4.4)))))))))), IF(M353="Ա-1", IF(H353=0,2.66,IF(H353=1,2.75,IF(H353=2,2.83,IF(H353=3,2.92,IF(OR(H353=5,H353=4),3.02,IF(OR(H353=6,H353=7),3.11,IF(OR(H353=8,H353=9),3.21,IF(OR(H353=10,H353=11,H353=12),3.31,IF(OR(H353=13,H353=14,H353=15),3.42,IF(OR(H353=16,H353=17,H353=18),3.53,3.64)))))))))), IF(M353="Ա-2", IF(H353=0,2.28,IF(H353=1,2.35,IF(H353=2,2.43,IF(H353=3,2.5,IF(OR(H353=5,H353=4),2.58,IF(OR(H353=6,H353=7),2.66,IF(OR(H353=8,H353=9),2.75,IF(OR(H353=10,H353=11,H353=12),2.83,IF(OR(H353=13,H353=14,H353=15),2.92,IF(OR(H353=16,H353=17,H353=18),3.01,3.11)))))))))),IF(M353="Ա-3", IF(H353=0,1.96,IF(H353=1,2.02,IF(H353=2,2.08,IF(H353=3,2.15,IF(OR(H353=5,H353=4),2.21,IF(OR(H353=6,H353=7),2.28,IF(OR(H353=8,H353=9),2.35,IF(OR(H353=10,H353=11,H353=12),2.42,IF(OR(H353=13,H353=14,H353=15),2.5,IF(OR(H353=16,H353=17,H353=18),2.58,2.66)))))))))), IF(M353="Կ-1", IF(H353=0,1.68,IF(H353=1,1.73,IF(H353=2,1.79,IF(H353=3,1.84,IF(OR(H353=5,H353=4),1.9,IF(OR(H353=6,H353=7),1.96,IF(OR(H353=8,H353=9),2.02,IF(OR(H353=10,H353=11,H353=12),2.08,IF(OR(H353=13,H353=14,H353=15),2.14,IF(OR(H353=16,H353=17,H353=18),2.21,2.28)))))))))), IF(M353="Կ-2", IF(H353=0,1.45,IF(H353=1,1.49,IF(H353=2,1.54,IF(H353=3,1.59,IF(OR(H353=5,H353=4),1.63,IF(OR(H353=6,H353=7),1.68,IF(OR(H353=8,H353=9),1.73,IF(OR(H353=10,H353=11,H353=12),1.79,IF(OR(H353=13,H353=14,H353=15),1.84,IF(OR(H353=16,H353=17,H353=18),1.9,1.95)))))))))),IF(M353="Կ-3", IF(H353=0,1.25,IF(H353=1,1.29,IF(H353=2,1.33,IF(H353=3,1.37,IF(OR(H353=5,H353=4),1.41,IF(OR(H353=6,H353=7),1.45,IF(OR(H353=8,H353=9),1.49,IF(OR(H353=10,H353=11,H353=12),1.54,IF(OR(H353=13,H353=14,H353=15),1.58,IF(OR(H353=16,H353=17,H353=18),1.63,1.68)))))))))), "Error"))))))))))))</f>
        <v>5.35</v>
      </c>
      <c r="J353" s="799">
        <v>83200</v>
      </c>
      <c r="K353" s="851"/>
      <c r="L353" s="851"/>
      <c r="M353" s="852" t="s">
        <v>82</v>
      </c>
      <c r="N353" s="799">
        <f t="shared" ref="N353:N375" si="329">J353*I353</f>
        <v>445119.99999999994</v>
      </c>
      <c r="O353" s="823">
        <f t="shared" ref="O353:O385" si="330">I353*J353+K353+L353</f>
        <v>445119.99999999994</v>
      </c>
      <c r="P353" s="823">
        <f t="shared" ref="P353:P375" si="331">+O353*13</f>
        <v>5786559.9999999991</v>
      </c>
      <c r="Q353" s="592">
        <f t="shared" ref="Q353:Q385" si="332">+G353</f>
        <v>1</v>
      </c>
      <c r="R353" s="592">
        <f t="shared" ref="R353:R386" si="333">+H353+1</f>
        <v>5</v>
      </c>
      <c r="S353" s="588">
        <f t="shared" ref="S353:S384" si="334">IF(Q353&lt;1,0,IF(W353="Բ-1",IF(R353=0,6.94,IF(R353=1,7.17,IF(R353=2,7.41,IF(R353=3,7.66,IF(OR(R353=5,R353=4),7.92,IF(OR(R353=6,R353=7),8.18,IF(OR(R353=8,R353=9),8.46,IF(OR(R353=10,R353=11,R353=12),8.74,IF(OR(R353=13,R353=14,R353=15),9.03,IF(OR(R353=16,R353=17,R353=18),9.33,9.65)))))))))),IF(W353="Բ-2", IF(R353=0,5.71,IF(R353=1,5.89,IF(R353=2,6.09,IF(R353=3,6.29,IF(OR(R353=5,R353=4),6.5,IF(OR(R353=6,R353=7),6.72,IF(OR(R353=8,R353=9),6.94,IF(OR(R353=10,R353=11,R353=12),7.17,IF(OR(R353=13,R353=14,R353=15),7.41,IF(OR(R353=16,R353=17,R353=18),7.65,7.91)))))))))), IF(W353="Գ-1", IF(R353=0,4.7,IF(R353=1,4.86,IF(R353=2,5.01,IF(R353=3,5.18,IF(OR(R353=5,R353=4),5.35,IF(OR(R353=6,R353=7),5.52,IF(OR(R353=8,R353=9),5.71,IF(OR(R353=10,R353=11,R353=12),5.89,IF(OR(R353=13,R353=14,R353=15),6.09,IF(OR(R353=16,R353=17,R353=18),6.29,6.49)))))))))), IF(W353="Գ-2", IF(R353=0,3.88,IF(R353=1,4.01,IF(R353=2,4.14,IF(R353=3,4.27,IF(OR(R353=5,R353=4),4.41,IF(OR(R353=6,R353=7),4.55,IF(OR(R353=8,R353=9),4.7,IF(OR(R353=10,R353=11,R353=12),4.85,IF(OR(R353=13,R353=14,R353=15),5.01,IF(OR(R353=16,R353=17,R353=18),5.17,5.34)))))))))), IF(W353="Գ-3", IF(R353=0,3.21,IF(R353=1,3.31,IF(R353=2,3.42,IF(R353=3,3.53,IF(OR(R353=5,R353=4),3.64,IF(OR(R353=6,R353=7),3.76,IF(OR(R353=8,R353=9),3.88,IF(OR(R353=10,R353=11,R353=12),4.01,IF(OR(R353=13,R353=14,R353=15),4.13,IF(OR(R353=16,R353=17,R353=18),4.27,4.4)))))))))), IF(W353="Ա-1", IF(R353=0,2.66,IF(R353=1,2.75,IF(R353=2,2.83,IF(R353=3,2.92,IF(OR(R353=5,R353=4),3.02,IF(OR(R353=6,R353=7),3.11,IF(OR(R353=8,R353=9),3.21,IF(OR(R353=10,R353=11,R353=12),3.31,IF(OR(R353=13,R353=14,R353=15),3.42,IF(OR(R353=16,R353=17,R353=18),3.53,3.64)))))))))), IF(W353="Ա-2", IF(R353=0,2.28,IF(R353=1,2.35,IF(R353=2,2.43,IF(R353=3,2.5,IF(OR(R353=5,R353=4),2.58,IF(OR(R353=6,R353=7),2.66,IF(OR(R353=8,R353=9),2.75,IF(OR(R353=10,R353=11,R353=12),2.83,IF(OR(R353=13,R353=14,R353=15),2.92,IF(OR(R353=16,R353=17,R353=18),3.01,3.11)))))))))),IF(W353="Ա-3", IF(R353=0,1.96,IF(R353=1,2.02,IF(R353=2,2.08,IF(R353=3,2.15,IF(OR(R353=5,R353=4),2.21,IF(OR(R353=6,R353=7),2.28,IF(OR(R353=8,R353=9),2.35,IF(OR(R353=10,R353=11,R353=12),2.42,IF(OR(R353=13,R353=14,R353=15),2.5,IF(OR(R353=16,R353=17,R353=18),2.58,2.66)))))))))), IF(W353="Կ-1", IF(R353=0,1.68,IF(R353=1,1.73,IF(R353=2,1.79,IF(R353=3,1.84,IF(OR(R353=5,R353=4),1.9,IF(OR(R353=6,R353=7),1.96,IF(OR(R353=8,R353=9),2.02,IF(OR(R353=10,R353=11,R353=12),2.08,IF(OR(R353=13,R353=14,R353=15),2.14,IF(OR(R353=16,R353=17,R353=18),2.21,2.28)))))))))), IF(W353="Կ-2", IF(R353=0,1.45,IF(R353=1,1.49,IF(R353=2,1.54,IF(R353=3,1.59,IF(OR(R353=5,R353=4),1.63,IF(OR(R353=6,R353=7),1.68,IF(OR(R353=8,R353=9),1.73,IF(OR(R353=10,R353=11,R353=12),1.79,IF(OR(R353=13,R353=14,R353=15),1.84,IF(OR(R353=16,R353=17,R353=18),1.9,1.95)))))))))),IF(W353="Կ-3", IF(R353=0,1.25,IF(R353=1,1.29,IF(R353=2,1.33,IF(R353=3,1.37,IF(OR(R353=5,R353=4),1.41,IF(OR(R353=6,R353=7),1.45,IF(OR(R353=8,R353=9),1.49,IF(OR(R353=10,R353=11,R353=12),1.54,IF(OR(R353=13,R353=14,R353=15),1.58,IF(OR(R353=16,R353=17,R353=18),1.63,1.68)))))))))), "Error"))))))))))))</f>
        <v>5.35</v>
      </c>
      <c r="T353" s="456">
        <v>83200</v>
      </c>
      <c r="U353" s="458"/>
      <c r="V353" s="458"/>
      <c r="W353" s="593" t="str">
        <f t="shared" ref="W353:W384" si="335">+M353</f>
        <v>Գ-1</v>
      </c>
      <c r="X353" s="456">
        <f t="shared" ref="X353:X416" si="336">T353*S353</f>
        <v>445119.99999999994</v>
      </c>
      <c r="Y353" s="590">
        <f t="shared" ref="Y353:Y416" si="337">+U353+V353+X353</f>
        <v>445119.99999999994</v>
      </c>
      <c r="Z353" s="590">
        <f t="shared" ref="Z353:Z375" si="338">+Y353*13</f>
        <v>5786559.9999999991</v>
      </c>
      <c r="AA353" s="592">
        <f t="shared" ref="AA353:AA384" si="339">+Q353</f>
        <v>1</v>
      </c>
      <c r="AB353" s="592">
        <f t="shared" ref="AB353:AB384" si="340">+R353+1</f>
        <v>6</v>
      </c>
      <c r="AC353" s="588">
        <f t="shared" ref="AC353:AC384" si="341">IF(AA353&lt;1,0,IF(AG353="Բ-1",IF(AB353=0,6.94,IF(AB353=1,7.17,IF(AB353=2,7.41,IF(AB353=3,7.66,IF(OR(AB353=5,AB353=4),7.92,IF(OR(AB353=6,AB353=7),8.18,IF(OR(AB353=8,AB353=9),8.46,IF(OR(AB353=10,AB353=11,AB353=12),8.74,IF(OR(AB353=13,AB353=14,AB353=15),9.03,IF(OR(AB353=16,AB353=17,AB353=18),9.33,9.65)))))))))),IF(AG353="Բ-2", IF(AB353=0,5.71,IF(AB353=1,5.89,IF(AB353=2,6.09,IF(AB353=3,6.29,IF(OR(AB353=5,AB353=4),6.5,IF(OR(AB353=6,AB353=7),6.72,IF(OR(AB353=8,AB353=9),6.94,IF(OR(AB353=10,AB353=11,AB353=12),7.17,IF(OR(AB353=13,AB353=14,AB353=15),7.41,IF(OR(AB353=16,AB353=17,AB353=18),7.65,7.91)))))))))), IF(AG353="Գ-1", IF(AB353=0,4.7,IF(AB353=1,4.86,IF(AB353=2,5.01,IF(AB353=3,5.18,IF(OR(AB353=5,AB353=4),5.35,IF(OR(AB353=6,AB353=7),5.52,IF(OR(AB353=8,AB353=9),5.71,IF(OR(AB353=10,AB353=11,AB353=12),5.89,IF(OR(AB353=13,AB353=14,AB353=15),6.09,IF(OR(AB353=16,AB353=17,AB353=18),6.29,6.49)))))))))), IF(AG353="Գ-2", IF(AB353=0,3.88,IF(AB353=1,4.01,IF(AB353=2,4.14,IF(AB353=3,4.27,IF(OR(AB353=5,AB353=4),4.41,IF(OR(AB353=6,AB353=7),4.55,IF(OR(AB353=8,AB353=9),4.7,IF(OR(AB353=10,AB353=11,AB353=12),4.85,IF(OR(AB353=13,AB353=14,AB353=15),5.01,IF(OR(AB353=16,AB353=17,AB353=18),5.17,5.34)))))))))), IF(AG353="Գ-3", IF(AB353=0,3.21,IF(AB353=1,3.31,IF(AB353=2,3.42,IF(AB353=3,3.53,IF(OR(AB353=5,AB353=4),3.64,IF(OR(AB353=6,AB353=7),3.76,IF(OR(AB353=8,AB353=9),3.88,IF(OR(AB353=10,AB353=11,AB353=12),4.01,IF(OR(AB353=13,AB353=14,AB353=15),4.13,IF(OR(AB353=16,AB353=17,AB353=18),4.27,4.4)))))))))), IF(AG353="Ա-1", IF(AB353=0,2.66,IF(AB353=1,2.75,IF(AB353=2,2.83,IF(AB353=3,2.92,IF(OR(AB353=5,AB353=4),3.02,IF(OR(AB353=6,AB353=7),3.11,IF(OR(AB353=8,AB353=9),3.21,IF(OR(AB353=10,AB353=11,AB353=12),3.31,IF(OR(AB353=13,AB353=14,AB353=15),3.42,IF(OR(AB353=16,AB353=17,AB353=18),3.53,3.64)))))))))), IF(AG353="Ա-2", IF(AB353=0,2.28,IF(AB353=1,2.35,IF(AB353=2,2.43,IF(AB353=3,2.5,IF(OR(AB353=5,AB353=4),2.58,IF(OR(AB353=6,AB353=7),2.66,IF(OR(AB353=8,AB353=9),2.75,IF(OR(AB353=10,AB353=11,AB353=12),2.83,IF(OR(AB353=13,AB353=14,AB353=15),2.92,IF(OR(AB353=16,AB353=17,AB353=18),3.01,3.11)))))))))),IF(AG353="Ա-3", IF(AB353=0,1.96,IF(AB353=1,2.02,IF(AB353=2,2.08,IF(AB353=3,2.15,IF(OR(AB353=5,AB353=4),2.21,IF(OR(AB353=6,AB353=7),2.28,IF(OR(AB353=8,AB353=9),2.35,IF(OR(AB353=10,AB353=11,AB353=12),2.42,IF(OR(AB353=13,AB353=14,AB353=15),2.5,IF(OR(AB353=16,AB353=17,AB353=18),2.58,2.66)))))))))), IF(AG353="Կ-1", IF(AB353=0,1.68,IF(AB353=1,1.73,IF(AB353=2,1.79,IF(AB353=3,1.84,IF(OR(AB353=5,AB353=4),1.9,IF(OR(AB353=6,AB353=7),1.96,IF(OR(AB353=8,AB353=9),2.02,IF(OR(AB353=10,AB353=11,AB353=12),2.08,IF(OR(AB353=13,AB353=14,AB353=15),2.14,IF(OR(AB353=16,AB353=17,AB353=18),2.21,2.28)))))))))), IF(AG353="Կ-2", IF(AB353=0,1.45,IF(AB353=1,1.49,IF(AB353=2,1.54,IF(AB353=3,1.59,IF(OR(AB353=5,AB353=4),1.63,IF(OR(AB353=6,AB353=7),1.68,IF(OR(AB353=8,AB353=9),1.73,IF(OR(AB353=10,AB353=11,AB353=12),1.79,IF(OR(AB353=13,AB353=14,AB353=15),1.84,IF(OR(AB353=16,AB353=17,AB353=18),1.9,1.95)))))))))),IF(AG353="Կ-3", IF(AB353=0,1.25,IF(AB353=1,1.29,IF(AB353=2,1.33,IF(AB353=3,1.37,IF(OR(AB353=5,AB353=4),1.41,IF(OR(AB353=6,AB353=7),1.45,IF(OR(AB353=8,AB353=9),1.49,IF(OR(AB353=10,AB353=11,AB353=12),1.54,IF(OR(AB353=13,AB353=14,AB353=15),1.58,IF(OR(AB353=16,AB353=17,AB353=18),1.63,1.68)))))))))), "Error"))))))))))))</f>
        <v>5.52</v>
      </c>
      <c r="AD353" s="456">
        <v>83200</v>
      </c>
      <c r="AE353" s="458"/>
      <c r="AF353" s="729"/>
      <c r="AG353" s="706" t="str">
        <f t="shared" ref="AG353:AG384" si="342">+W353</f>
        <v>Գ-1</v>
      </c>
      <c r="AH353" s="456">
        <f t="shared" ref="AH353:AH416" si="343">AD353*AC353</f>
        <v>459263.99999999994</v>
      </c>
      <c r="AI353" s="590">
        <f t="shared" ref="AI353:AI416" si="344">AH353+AE353+AF353</f>
        <v>459263.99999999994</v>
      </c>
      <c r="AJ353" s="590">
        <f t="shared" ref="AJ353:AJ375" si="345">+AI353*13</f>
        <v>5970431.9999999991</v>
      </c>
      <c r="AK353" s="592">
        <f t="shared" ref="AK353:AK384" si="346">+AA353</f>
        <v>1</v>
      </c>
      <c r="AL353" s="592">
        <f t="shared" ref="AL353:AL384" si="347">+AB353+1</f>
        <v>7</v>
      </c>
      <c r="AM353" s="588">
        <f t="shared" ref="AM353:AM384" si="348">IF(AK353&lt;1,0,IF(AQ353="Բ-1",IF(AL353=0,6.94,IF(AL353=1,7.17,IF(AL353=2,7.41,IF(AL353=3,7.66,IF(OR(AL353=5,AL353=4),7.92,IF(OR(AL353=6,AL353=7),8.18,IF(OR(AL353=8,AL353=9),8.46,IF(OR(AL353=10,AL353=11,AL353=12),8.74,IF(OR(AL353=13,AL353=14,AL353=15),9.03,IF(OR(AL353=16,AL353=17,AL353=18),9.33,9.65)))))))))),IF(AQ353="Բ-2", IF(AL353=0,5.71,IF(AL353=1,5.89,IF(AL353=2,6.09,IF(AL353=3,6.29,IF(OR(AL353=5,AL353=4),6.5,IF(OR(AL353=6,AL353=7),6.72,IF(OR(AL353=8,AL353=9),6.94,IF(OR(AL353=10,AL353=11,AL353=12),7.17,IF(OR(AL353=13,AL353=14,AL353=15),7.41,IF(OR(AL353=16,AL353=17,AL353=18),7.65,7.91)))))))))), IF(AQ353="Գ-1", IF(AL353=0,4.7,IF(AL353=1,4.86,IF(AL353=2,5.01,IF(AL353=3,5.18,IF(OR(AL353=5,AL353=4),5.35,IF(OR(AL353=6,AL353=7),5.52,IF(OR(AL353=8,AL353=9),5.71,IF(OR(AL353=10,AL353=11,AL353=12),5.89,IF(OR(AL353=13,AL353=14,AL353=15),6.09,IF(OR(AL353=16,AL353=17,AL353=18),6.29,6.49)))))))))), IF(AQ353="Գ-2", IF(AL353=0,3.88,IF(AL353=1,4.01,IF(AL353=2,4.14,IF(AL353=3,4.27,IF(OR(AL353=5,AL353=4),4.41,IF(OR(AL353=6,AL353=7),4.55,IF(OR(AL353=8,AL353=9),4.7,IF(OR(AL353=10,AL353=11,AL353=12),4.85,IF(OR(AL353=13,AL353=14,AL353=15),5.01,IF(OR(AL353=16,AL353=17,AL353=18),5.17,5.34)))))))))), IF(AQ353="Գ-3", IF(AL353=0,3.21,IF(AL353=1,3.31,IF(AL353=2,3.42,IF(AL353=3,3.53,IF(OR(AL353=5,AL353=4),3.64,IF(OR(AL353=6,AL353=7),3.76,IF(OR(AL353=8,AL353=9),3.88,IF(OR(AL353=10,AL353=11,AL353=12),4.01,IF(OR(AL353=13,AL353=14,AL353=15),4.13,IF(OR(AL353=16,AL353=17,AL353=18),4.27,4.4)))))))))), IF(AQ353="Ա-1", IF(AL353=0,2.66,IF(AL353=1,2.75,IF(AL353=2,2.83,IF(AL353=3,2.92,IF(OR(AL353=5,AL353=4),3.02,IF(OR(AL353=6,AL353=7),3.11,IF(OR(AL353=8,AL353=9),3.21,IF(OR(AL353=10,AL353=11,AL353=12),3.31,IF(OR(AL353=13,AL353=14,AL353=15),3.42,IF(OR(AL353=16,AL353=17,AL353=18),3.53,3.64)))))))))), IF(AQ353="Ա-2", IF(AL353=0,2.28,IF(AL353=1,2.35,IF(AL353=2,2.43,IF(AL353=3,2.5,IF(OR(AL353=5,AL353=4),2.58,IF(OR(AL353=6,AL353=7),2.66,IF(OR(AL353=8,AL353=9),2.75,IF(OR(AL353=10,AL353=11,AL353=12),2.83,IF(OR(AL353=13,AL353=14,AL353=15),2.92,IF(OR(AL353=16,AL353=17,AL353=18),3.01,3.11)))))))))),IF(AQ353="Ա-3", IF(AL353=0,1.96,IF(AL353=1,2.02,IF(AL353=2,2.08,IF(AL353=3,2.15,IF(OR(AL353=5,AL353=4),2.21,IF(OR(AL353=6,AL353=7),2.28,IF(OR(AL353=8,AL353=9),2.35,IF(OR(AL353=10,AL353=11,AL353=12),2.42,IF(OR(AL353=13,AL353=14,AL353=15),2.5,IF(OR(AL353=16,AL353=17,AL353=18),2.58,2.66)))))))))), IF(AQ353="Կ-1", IF(AL353=0,1.68,IF(AL353=1,1.73,IF(AL353=2,1.79,IF(AL353=3,1.84,IF(OR(AL353=5,AL353=4),1.9,IF(OR(AL353=6,AL353=7),1.96,IF(OR(AL353=8,AL353=9),2.02,IF(OR(AL353=10,AL353=11,AL353=12),2.08,IF(OR(AL353=13,AL353=14,AL353=15),2.14,IF(OR(AL353=16,AL353=17,AL353=18),2.21,2.28)))))))))), IF(AQ353="Կ-2", IF(AL353=0,1.45,IF(AL353=1,1.49,IF(AL353=2,1.54,IF(AL353=3,1.59,IF(OR(AL353=5,AL353=4),1.63,IF(OR(AL353=6,AL353=7),1.68,IF(OR(AL353=8,AL353=9),1.73,IF(OR(AL353=10,AL353=11,AL353=12),1.79,IF(OR(AL353=13,AL353=14,AL353=15),1.84,IF(OR(AL353=16,AL353=17,AL353=18),1.9,1.95)))))))))),IF(AQ353="Կ-3", IF(AL353=0,1.25,IF(AL353=1,1.29,IF(AL353=2,1.33,IF(AL353=3,1.37,IF(OR(AL353=5,AL353=4),1.41,IF(OR(AL353=6,AL353=7),1.45,IF(OR(AL353=8,AL353=9),1.49,IF(OR(AL353=10,AL353=11,AL353=12),1.54,IF(OR(AL353=13,AL353=14,AL353=15),1.58,IF(OR(AL353=16,AL353=17,AL353=18),1.63,1.68)))))))))), "Error"))))))))))))</f>
        <v>5.52</v>
      </c>
      <c r="AN353" s="456">
        <v>83200</v>
      </c>
      <c r="AO353" s="458"/>
      <c r="AP353" s="729"/>
      <c r="AQ353" s="706" t="str">
        <f t="shared" ref="AQ353:AQ386" si="349">+AG353</f>
        <v>Գ-1</v>
      </c>
      <c r="AR353" s="456">
        <f t="shared" ref="AR353:AR416" si="350">AN353*AM353</f>
        <v>459263.99999999994</v>
      </c>
      <c r="AS353" s="590">
        <f t="shared" ref="AS353:AS416" si="351">AR353+AO353+AP353</f>
        <v>459263.99999999994</v>
      </c>
      <c r="AT353" s="590">
        <f t="shared" ref="AT353:AT375" si="352">+AS353*13</f>
        <v>5970431.9999999991</v>
      </c>
    </row>
    <row r="354" spans="2:46" s="591" customFormat="1" ht="27">
      <c r="B354" s="830">
        <v>2</v>
      </c>
      <c r="C354" s="795" t="s">
        <v>633</v>
      </c>
      <c r="D354" s="817" t="s">
        <v>1960</v>
      </c>
      <c r="E354" s="818">
        <v>1985</v>
      </c>
      <c r="F354" s="819" t="s">
        <v>948</v>
      </c>
      <c r="G354" s="820">
        <v>1</v>
      </c>
      <c r="H354" s="820">
        <v>3</v>
      </c>
      <c r="I354" s="821">
        <f t="shared" si="328"/>
        <v>4.2699999999999996</v>
      </c>
      <c r="J354" s="799">
        <v>83200</v>
      </c>
      <c r="K354" s="799"/>
      <c r="L354" s="799"/>
      <c r="M354" s="852" t="s">
        <v>83</v>
      </c>
      <c r="N354" s="799">
        <f t="shared" si="329"/>
        <v>355263.99999999994</v>
      </c>
      <c r="O354" s="823">
        <f t="shared" si="330"/>
        <v>355263.99999999994</v>
      </c>
      <c r="P354" s="823">
        <f t="shared" si="331"/>
        <v>4618431.9999999991</v>
      </c>
      <c r="Q354" s="592">
        <f t="shared" si="332"/>
        <v>1</v>
      </c>
      <c r="R354" s="592">
        <f t="shared" si="333"/>
        <v>4</v>
      </c>
      <c r="S354" s="588">
        <f t="shared" si="334"/>
        <v>4.41</v>
      </c>
      <c r="T354" s="456">
        <v>83200</v>
      </c>
      <c r="U354" s="456"/>
      <c r="V354" s="456"/>
      <c r="W354" s="589" t="str">
        <f t="shared" si="335"/>
        <v>Գ-2</v>
      </c>
      <c r="X354" s="456">
        <f t="shared" si="336"/>
        <v>366912</v>
      </c>
      <c r="Y354" s="590">
        <f t="shared" si="337"/>
        <v>366912</v>
      </c>
      <c r="Z354" s="590">
        <f t="shared" si="338"/>
        <v>4769856</v>
      </c>
      <c r="AA354" s="592">
        <f t="shared" si="339"/>
        <v>1</v>
      </c>
      <c r="AB354" s="592">
        <f t="shared" si="340"/>
        <v>5</v>
      </c>
      <c r="AC354" s="588">
        <f t="shared" si="341"/>
        <v>4.41</v>
      </c>
      <c r="AD354" s="456">
        <v>83200</v>
      </c>
      <c r="AE354" s="456"/>
      <c r="AF354" s="456"/>
      <c r="AG354" s="589" t="str">
        <f t="shared" si="342"/>
        <v>Գ-2</v>
      </c>
      <c r="AH354" s="456">
        <f t="shared" si="343"/>
        <v>366912</v>
      </c>
      <c r="AI354" s="590">
        <f t="shared" si="344"/>
        <v>366912</v>
      </c>
      <c r="AJ354" s="590">
        <f t="shared" si="345"/>
        <v>4769856</v>
      </c>
      <c r="AK354" s="592">
        <f t="shared" si="346"/>
        <v>1</v>
      </c>
      <c r="AL354" s="592">
        <f t="shared" si="347"/>
        <v>6</v>
      </c>
      <c r="AM354" s="588">
        <f t="shared" si="348"/>
        <v>4.55</v>
      </c>
      <c r="AN354" s="456">
        <v>83200</v>
      </c>
      <c r="AO354" s="456"/>
      <c r="AP354" s="456"/>
      <c r="AQ354" s="589" t="str">
        <f t="shared" si="349"/>
        <v>Գ-2</v>
      </c>
      <c r="AR354" s="456">
        <f t="shared" si="350"/>
        <v>378560</v>
      </c>
      <c r="AS354" s="590">
        <f t="shared" si="351"/>
        <v>378560</v>
      </c>
      <c r="AT354" s="590">
        <f t="shared" si="352"/>
        <v>4921280</v>
      </c>
    </row>
    <row r="355" spans="2:46" s="587" customFormat="1" ht="13.5">
      <c r="B355" s="816">
        <v>3</v>
      </c>
      <c r="C355" s="872" t="s">
        <v>154</v>
      </c>
      <c r="D355" s="794" t="s">
        <v>1960</v>
      </c>
      <c r="E355" s="796">
        <v>1985</v>
      </c>
      <c r="F355" s="795" t="s">
        <v>218</v>
      </c>
      <c r="G355" s="820">
        <v>1</v>
      </c>
      <c r="H355" s="820">
        <v>10</v>
      </c>
      <c r="I355" s="821">
        <f t="shared" si="328"/>
        <v>4.8499999999999996</v>
      </c>
      <c r="J355" s="799">
        <v>83200</v>
      </c>
      <c r="K355" s="851"/>
      <c r="L355" s="851"/>
      <c r="M355" s="852" t="s">
        <v>83</v>
      </c>
      <c r="N355" s="799">
        <f t="shared" si="329"/>
        <v>403519.99999999994</v>
      </c>
      <c r="O355" s="823">
        <f t="shared" si="330"/>
        <v>403519.99999999994</v>
      </c>
      <c r="P355" s="823">
        <f t="shared" si="331"/>
        <v>5245759.9999999991</v>
      </c>
      <c r="Q355" s="592">
        <f t="shared" si="332"/>
        <v>1</v>
      </c>
      <c r="R355" s="592">
        <f t="shared" si="333"/>
        <v>11</v>
      </c>
      <c r="S355" s="588">
        <f t="shared" si="334"/>
        <v>4.8499999999999996</v>
      </c>
      <c r="T355" s="456">
        <v>83200</v>
      </c>
      <c r="U355" s="458"/>
      <c r="V355" s="458"/>
      <c r="W355" s="593" t="str">
        <f t="shared" si="335"/>
        <v>Գ-2</v>
      </c>
      <c r="X355" s="456">
        <f t="shared" si="336"/>
        <v>403519.99999999994</v>
      </c>
      <c r="Y355" s="590">
        <f t="shared" si="337"/>
        <v>403519.99999999994</v>
      </c>
      <c r="Z355" s="590">
        <f t="shared" si="338"/>
        <v>5245759.9999999991</v>
      </c>
      <c r="AA355" s="592">
        <f t="shared" si="339"/>
        <v>1</v>
      </c>
      <c r="AB355" s="592">
        <f t="shared" si="340"/>
        <v>12</v>
      </c>
      <c r="AC355" s="588">
        <f t="shared" si="341"/>
        <v>4.8499999999999996</v>
      </c>
      <c r="AD355" s="456">
        <v>83200</v>
      </c>
      <c r="AE355" s="458"/>
      <c r="AF355" s="729"/>
      <c r="AG355" s="706" t="str">
        <f t="shared" si="342"/>
        <v>Գ-2</v>
      </c>
      <c r="AH355" s="456">
        <f t="shared" si="343"/>
        <v>403519.99999999994</v>
      </c>
      <c r="AI355" s="590">
        <f t="shared" si="344"/>
        <v>403519.99999999994</v>
      </c>
      <c r="AJ355" s="590">
        <f t="shared" si="345"/>
        <v>5245759.9999999991</v>
      </c>
      <c r="AK355" s="592">
        <f t="shared" si="346"/>
        <v>1</v>
      </c>
      <c r="AL355" s="592">
        <f t="shared" si="347"/>
        <v>13</v>
      </c>
      <c r="AM355" s="588">
        <f t="shared" si="348"/>
        <v>5.01</v>
      </c>
      <c r="AN355" s="456">
        <v>83200</v>
      </c>
      <c r="AO355" s="458"/>
      <c r="AP355" s="729"/>
      <c r="AQ355" s="706" t="str">
        <f t="shared" si="349"/>
        <v>Գ-2</v>
      </c>
      <c r="AR355" s="456">
        <f t="shared" si="350"/>
        <v>416832</v>
      </c>
      <c r="AS355" s="590">
        <f t="shared" si="351"/>
        <v>416832</v>
      </c>
      <c r="AT355" s="590">
        <f t="shared" si="352"/>
        <v>5418816</v>
      </c>
    </row>
    <row r="356" spans="2:46" s="587" customFormat="1" ht="13.5">
      <c r="B356" s="830">
        <v>4</v>
      </c>
      <c r="C356" s="872" t="s">
        <v>2133</v>
      </c>
      <c r="D356" s="817" t="s">
        <v>1960</v>
      </c>
      <c r="E356" s="818">
        <v>1979</v>
      </c>
      <c r="F356" s="850" t="s">
        <v>219</v>
      </c>
      <c r="G356" s="820">
        <v>1</v>
      </c>
      <c r="H356" s="820">
        <v>3</v>
      </c>
      <c r="I356" s="821">
        <f t="shared" si="328"/>
        <v>3.53</v>
      </c>
      <c r="J356" s="799">
        <v>83200</v>
      </c>
      <c r="K356" s="851"/>
      <c r="L356" s="851"/>
      <c r="M356" s="852" t="s">
        <v>417</v>
      </c>
      <c r="N356" s="799">
        <f t="shared" si="329"/>
        <v>293696</v>
      </c>
      <c r="O356" s="823">
        <f t="shared" si="330"/>
        <v>293696</v>
      </c>
      <c r="P356" s="823">
        <f t="shared" si="331"/>
        <v>3818048</v>
      </c>
      <c r="Q356" s="592">
        <f t="shared" si="332"/>
        <v>1</v>
      </c>
      <c r="R356" s="592">
        <f t="shared" si="333"/>
        <v>4</v>
      </c>
      <c r="S356" s="588">
        <f t="shared" si="334"/>
        <v>3.64</v>
      </c>
      <c r="T356" s="456">
        <v>83200</v>
      </c>
      <c r="U356" s="458"/>
      <c r="V356" s="458"/>
      <c r="W356" s="593" t="str">
        <f t="shared" si="335"/>
        <v>Գ-3</v>
      </c>
      <c r="X356" s="456">
        <f t="shared" si="336"/>
        <v>302848</v>
      </c>
      <c r="Y356" s="590">
        <f t="shared" si="337"/>
        <v>302848</v>
      </c>
      <c r="Z356" s="590">
        <f t="shared" si="338"/>
        <v>3937024</v>
      </c>
      <c r="AA356" s="592">
        <f t="shared" si="339"/>
        <v>1</v>
      </c>
      <c r="AB356" s="592">
        <f t="shared" si="340"/>
        <v>5</v>
      </c>
      <c r="AC356" s="588">
        <f t="shared" si="341"/>
        <v>3.64</v>
      </c>
      <c r="AD356" s="456">
        <v>83200</v>
      </c>
      <c r="AE356" s="458"/>
      <c r="AF356" s="729"/>
      <c r="AG356" s="706" t="str">
        <f t="shared" si="342"/>
        <v>Գ-3</v>
      </c>
      <c r="AH356" s="456">
        <f t="shared" si="343"/>
        <v>302848</v>
      </c>
      <c r="AI356" s="590">
        <f t="shared" si="344"/>
        <v>302848</v>
      </c>
      <c r="AJ356" s="590">
        <f t="shared" si="345"/>
        <v>3937024</v>
      </c>
      <c r="AK356" s="592">
        <f t="shared" si="346"/>
        <v>1</v>
      </c>
      <c r="AL356" s="592">
        <f t="shared" si="347"/>
        <v>6</v>
      </c>
      <c r="AM356" s="588">
        <f t="shared" si="348"/>
        <v>3.76</v>
      </c>
      <c r="AN356" s="456">
        <v>83200</v>
      </c>
      <c r="AO356" s="458"/>
      <c r="AP356" s="729"/>
      <c r="AQ356" s="706" t="str">
        <f t="shared" si="349"/>
        <v>Գ-3</v>
      </c>
      <c r="AR356" s="456">
        <f t="shared" si="350"/>
        <v>312832</v>
      </c>
      <c r="AS356" s="590">
        <f t="shared" si="351"/>
        <v>312832</v>
      </c>
      <c r="AT356" s="590">
        <f t="shared" si="352"/>
        <v>4066816</v>
      </c>
    </row>
    <row r="357" spans="2:46" s="587" customFormat="1" ht="40.5">
      <c r="B357" s="816">
        <v>5</v>
      </c>
      <c r="C357" s="872" t="s">
        <v>1515</v>
      </c>
      <c r="D357" s="824" t="s">
        <v>1961</v>
      </c>
      <c r="E357" s="825">
        <v>1984</v>
      </c>
      <c r="F357" s="826" t="s">
        <v>988</v>
      </c>
      <c r="G357" s="820">
        <v>1</v>
      </c>
      <c r="H357" s="820">
        <v>2</v>
      </c>
      <c r="I357" s="821">
        <f t="shared" si="328"/>
        <v>5.01</v>
      </c>
      <c r="J357" s="799">
        <v>83200</v>
      </c>
      <c r="K357" s="851"/>
      <c r="L357" s="851"/>
      <c r="M357" s="852" t="s">
        <v>82</v>
      </c>
      <c r="N357" s="799">
        <f t="shared" si="329"/>
        <v>416832</v>
      </c>
      <c r="O357" s="823">
        <f t="shared" si="330"/>
        <v>416832</v>
      </c>
      <c r="P357" s="823">
        <f t="shared" si="331"/>
        <v>5418816</v>
      </c>
      <c r="Q357" s="592">
        <f t="shared" si="332"/>
        <v>1</v>
      </c>
      <c r="R357" s="592">
        <f t="shared" si="333"/>
        <v>3</v>
      </c>
      <c r="S357" s="588">
        <f t="shared" si="334"/>
        <v>5.18</v>
      </c>
      <c r="T357" s="456">
        <v>83200</v>
      </c>
      <c r="U357" s="458"/>
      <c r="V357" s="458"/>
      <c r="W357" s="593" t="str">
        <f t="shared" si="335"/>
        <v>Գ-1</v>
      </c>
      <c r="X357" s="456">
        <f t="shared" si="336"/>
        <v>430976</v>
      </c>
      <c r="Y357" s="590">
        <f t="shared" si="337"/>
        <v>430976</v>
      </c>
      <c r="Z357" s="590">
        <f t="shared" si="338"/>
        <v>5602688</v>
      </c>
      <c r="AA357" s="592">
        <f t="shared" si="339"/>
        <v>1</v>
      </c>
      <c r="AB357" s="592">
        <f t="shared" si="340"/>
        <v>4</v>
      </c>
      <c r="AC357" s="588">
        <f t="shared" si="341"/>
        <v>5.35</v>
      </c>
      <c r="AD357" s="456">
        <v>83200</v>
      </c>
      <c r="AE357" s="458"/>
      <c r="AF357" s="729"/>
      <c r="AG357" s="706" t="str">
        <f t="shared" si="342"/>
        <v>Գ-1</v>
      </c>
      <c r="AH357" s="456">
        <f t="shared" si="343"/>
        <v>445119.99999999994</v>
      </c>
      <c r="AI357" s="590">
        <f t="shared" si="344"/>
        <v>445119.99999999994</v>
      </c>
      <c r="AJ357" s="590">
        <f t="shared" si="345"/>
        <v>5786559.9999999991</v>
      </c>
      <c r="AK357" s="592">
        <f t="shared" si="346"/>
        <v>1</v>
      </c>
      <c r="AL357" s="592">
        <f t="shared" si="347"/>
        <v>5</v>
      </c>
      <c r="AM357" s="588">
        <f t="shared" si="348"/>
        <v>5.35</v>
      </c>
      <c r="AN357" s="456">
        <v>83200</v>
      </c>
      <c r="AO357" s="458"/>
      <c r="AP357" s="729"/>
      <c r="AQ357" s="706" t="str">
        <f t="shared" si="349"/>
        <v>Գ-1</v>
      </c>
      <c r="AR357" s="456">
        <f t="shared" si="350"/>
        <v>445119.99999999994</v>
      </c>
      <c r="AS357" s="590">
        <f t="shared" si="351"/>
        <v>445119.99999999994</v>
      </c>
      <c r="AT357" s="590">
        <f t="shared" si="352"/>
        <v>5786559.9999999991</v>
      </c>
    </row>
    <row r="358" spans="2:46" s="587" customFormat="1" ht="54">
      <c r="B358" s="830">
        <v>6</v>
      </c>
      <c r="C358" s="872" t="s">
        <v>634</v>
      </c>
      <c r="D358" s="824" t="s">
        <v>1961</v>
      </c>
      <c r="E358" s="825">
        <v>1961</v>
      </c>
      <c r="F358" s="826" t="s">
        <v>987</v>
      </c>
      <c r="G358" s="820">
        <v>1</v>
      </c>
      <c r="H358" s="820">
        <v>13</v>
      </c>
      <c r="I358" s="821">
        <f t="shared" si="328"/>
        <v>5.01</v>
      </c>
      <c r="J358" s="799">
        <v>83200</v>
      </c>
      <c r="K358" s="851"/>
      <c r="L358" s="851"/>
      <c r="M358" s="852" t="s">
        <v>83</v>
      </c>
      <c r="N358" s="799">
        <f t="shared" si="329"/>
        <v>416832</v>
      </c>
      <c r="O358" s="823">
        <f t="shared" si="330"/>
        <v>416832</v>
      </c>
      <c r="P358" s="823">
        <f t="shared" si="331"/>
        <v>5418816</v>
      </c>
      <c r="Q358" s="592">
        <f t="shared" si="332"/>
        <v>1</v>
      </c>
      <c r="R358" s="592">
        <f t="shared" si="333"/>
        <v>14</v>
      </c>
      <c r="S358" s="588">
        <f t="shared" si="334"/>
        <v>5.01</v>
      </c>
      <c r="T358" s="456">
        <v>83200</v>
      </c>
      <c r="U358" s="458"/>
      <c r="V358" s="458"/>
      <c r="W358" s="593" t="str">
        <f t="shared" si="335"/>
        <v>Գ-2</v>
      </c>
      <c r="X358" s="456">
        <f t="shared" si="336"/>
        <v>416832</v>
      </c>
      <c r="Y358" s="590">
        <f t="shared" si="337"/>
        <v>416832</v>
      </c>
      <c r="Z358" s="590">
        <f t="shared" si="338"/>
        <v>5418816</v>
      </c>
      <c r="AA358" s="592">
        <f t="shared" si="339"/>
        <v>1</v>
      </c>
      <c r="AB358" s="592">
        <f t="shared" si="340"/>
        <v>15</v>
      </c>
      <c r="AC358" s="588">
        <f t="shared" si="341"/>
        <v>5.01</v>
      </c>
      <c r="AD358" s="456">
        <v>83200</v>
      </c>
      <c r="AE358" s="458"/>
      <c r="AF358" s="729"/>
      <c r="AG358" s="706" t="str">
        <f t="shared" si="342"/>
        <v>Գ-2</v>
      </c>
      <c r="AH358" s="456">
        <f t="shared" si="343"/>
        <v>416832</v>
      </c>
      <c r="AI358" s="590">
        <f t="shared" si="344"/>
        <v>416832</v>
      </c>
      <c r="AJ358" s="590">
        <f t="shared" si="345"/>
        <v>5418816</v>
      </c>
      <c r="AK358" s="592">
        <f t="shared" si="346"/>
        <v>1</v>
      </c>
      <c r="AL358" s="592">
        <f t="shared" si="347"/>
        <v>16</v>
      </c>
      <c r="AM358" s="588">
        <f t="shared" si="348"/>
        <v>5.17</v>
      </c>
      <c r="AN358" s="456">
        <v>83200</v>
      </c>
      <c r="AO358" s="458"/>
      <c r="AP358" s="729"/>
      <c r="AQ358" s="706" t="str">
        <f t="shared" si="349"/>
        <v>Գ-2</v>
      </c>
      <c r="AR358" s="456">
        <f t="shared" si="350"/>
        <v>430144</v>
      </c>
      <c r="AS358" s="590">
        <f t="shared" si="351"/>
        <v>430144</v>
      </c>
      <c r="AT358" s="590">
        <f t="shared" si="352"/>
        <v>5591872</v>
      </c>
    </row>
    <row r="359" spans="2:46" s="587" customFormat="1" ht="54">
      <c r="B359" s="816">
        <v>7</v>
      </c>
      <c r="C359" s="872" t="s">
        <v>1517</v>
      </c>
      <c r="D359" s="824" t="s">
        <v>1960</v>
      </c>
      <c r="E359" s="825">
        <v>1987</v>
      </c>
      <c r="F359" s="826" t="s">
        <v>986</v>
      </c>
      <c r="G359" s="820">
        <v>1</v>
      </c>
      <c r="H359" s="820">
        <v>1</v>
      </c>
      <c r="I359" s="821">
        <f t="shared" si="328"/>
        <v>2.75</v>
      </c>
      <c r="J359" s="799">
        <v>83200</v>
      </c>
      <c r="K359" s="851"/>
      <c r="L359" s="851"/>
      <c r="M359" s="852" t="s">
        <v>84</v>
      </c>
      <c r="N359" s="799">
        <f t="shared" si="329"/>
        <v>228800</v>
      </c>
      <c r="O359" s="823">
        <f t="shared" si="330"/>
        <v>228800</v>
      </c>
      <c r="P359" s="823">
        <f t="shared" si="331"/>
        <v>2974400</v>
      </c>
      <c r="Q359" s="592">
        <f t="shared" si="332"/>
        <v>1</v>
      </c>
      <c r="R359" s="592">
        <f t="shared" si="333"/>
        <v>2</v>
      </c>
      <c r="S359" s="588">
        <f t="shared" si="334"/>
        <v>2.83</v>
      </c>
      <c r="T359" s="456">
        <v>83200</v>
      </c>
      <c r="U359" s="458"/>
      <c r="V359" s="458"/>
      <c r="W359" s="593" t="str">
        <f t="shared" si="335"/>
        <v>Ա-1</v>
      </c>
      <c r="X359" s="456">
        <f t="shared" si="336"/>
        <v>235456</v>
      </c>
      <c r="Y359" s="590">
        <f t="shared" si="337"/>
        <v>235456</v>
      </c>
      <c r="Z359" s="590">
        <f t="shared" si="338"/>
        <v>3060928</v>
      </c>
      <c r="AA359" s="592">
        <f t="shared" si="339"/>
        <v>1</v>
      </c>
      <c r="AB359" s="592">
        <f t="shared" si="340"/>
        <v>3</v>
      </c>
      <c r="AC359" s="588">
        <f t="shared" si="341"/>
        <v>2.92</v>
      </c>
      <c r="AD359" s="456">
        <v>83200</v>
      </c>
      <c r="AE359" s="458"/>
      <c r="AF359" s="729"/>
      <c r="AG359" s="706" t="str">
        <f t="shared" si="342"/>
        <v>Ա-1</v>
      </c>
      <c r="AH359" s="456">
        <f t="shared" si="343"/>
        <v>242944</v>
      </c>
      <c r="AI359" s="590">
        <f t="shared" si="344"/>
        <v>242944</v>
      </c>
      <c r="AJ359" s="590">
        <f t="shared" si="345"/>
        <v>3158272</v>
      </c>
      <c r="AK359" s="592">
        <f t="shared" si="346"/>
        <v>1</v>
      </c>
      <c r="AL359" s="592">
        <f t="shared" si="347"/>
        <v>4</v>
      </c>
      <c r="AM359" s="588">
        <f t="shared" si="348"/>
        <v>3.02</v>
      </c>
      <c r="AN359" s="456">
        <v>83200</v>
      </c>
      <c r="AO359" s="458"/>
      <c r="AP359" s="729"/>
      <c r="AQ359" s="706" t="str">
        <f t="shared" si="349"/>
        <v>Ա-1</v>
      </c>
      <c r="AR359" s="456">
        <f t="shared" si="350"/>
        <v>251264</v>
      </c>
      <c r="AS359" s="590">
        <f t="shared" si="351"/>
        <v>251264</v>
      </c>
      <c r="AT359" s="590">
        <f t="shared" si="352"/>
        <v>3266432</v>
      </c>
    </row>
    <row r="360" spans="2:46" s="587" customFormat="1" ht="13.5">
      <c r="B360" s="830">
        <v>8</v>
      </c>
      <c r="C360" s="872" t="s">
        <v>516</v>
      </c>
      <c r="D360" s="794" t="s">
        <v>1960</v>
      </c>
      <c r="E360" s="796">
        <v>1990</v>
      </c>
      <c r="F360" s="795" t="s">
        <v>220</v>
      </c>
      <c r="G360" s="820">
        <v>1</v>
      </c>
      <c r="H360" s="820">
        <v>1</v>
      </c>
      <c r="I360" s="821">
        <f t="shared" si="328"/>
        <v>4.01</v>
      </c>
      <c r="J360" s="799">
        <v>83200</v>
      </c>
      <c r="K360" s="851"/>
      <c r="L360" s="851"/>
      <c r="M360" s="852" t="s">
        <v>83</v>
      </c>
      <c r="N360" s="799">
        <f t="shared" si="329"/>
        <v>333632</v>
      </c>
      <c r="O360" s="823">
        <f t="shared" si="330"/>
        <v>333632</v>
      </c>
      <c r="P360" s="823">
        <f t="shared" si="331"/>
        <v>4337216</v>
      </c>
      <c r="Q360" s="592">
        <f t="shared" si="332"/>
        <v>1</v>
      </c>
      <c r="R360" s="592">
        <f t="shared" si="333"/>
        <v>2</v>
      </c>
      <c r="S360" s="588">
        <f t="shared" si="334"/>
        <v>4.1399999999999997</v>
      </c>
      <c r="T360" s="456">
        <v>83200</v>
      </c>
      <c r="U360" s="458"/>
      <c r="V360" s="458"/>
      <c r="W360" s="593" t="str">
        <f t="shared" si="335"/>
        <v>Գ-2</v>
      </c>
      <c r="X360" s="456">
        <f t="shared" si="336"/>
        <v>344448</v>
      </c>
      <c r="Y360" s="590">
        <f t="shared" si="337"/>
        <v>344448</v>
      </c>
      <c r="Z360" s="590">
        <f t="shared" si="338"/>
        <v>4477824</v>
      </c>
      <c r="AA360" s="592">
        <f t="shared" si="339"/>
        <v>1</v>
      </c>
      <c r="AB360" s="592">
        <f t="shared" si="340"/>
        <v>3</v>
      </c>
      <c r="AC360" s="588">
        <f t="shared" si="341"/>
        <v>4.2699999999999996</v>
      </c>
      <c r="AD360" s="456">
        <v>83200</v>
      </c>
      <c r="AE360" s="458"/>
      <c r="AF360" s="729"/>
      <c r="AG360" s="706" t="str">
        <f t="shared" si="342"/>
        <v>Գ-2</v>
      </c>
      <c r="AH360" s="456">
        <f t="shared" si="343"/>
        <v>355263.99999999994</v>
      </c>
      <c r="AI360" s="590">
        <f t="shared" si="344"/>
        <v>355263.99999999994</v>
      </c>
      <c r="AJ360" s="590">
        <f t="shared" si="345"/>
        <v>4618431.9999999991</v>
      </c>
      <c r="AK360" s="592">
        <f t="shared" si="346"/>
        <v>1</v>
      </c>
      <c r="AL360" s="592">
        <f t="shared" si="347"/>
        <v>4</v>
      </c>
      <c r="AM360" s="588">
        <f t="shared" si="348"/>
        <v>4.41</v>
      </c>
      <c r="AN360" s="456">
        <v>83200</v>
      </c>
      <c r="AO360" s="458"/>
      <c r="AP360" s="729"/>
      <c r="AQ360" s="706" t="str">
        <f t="shared" si="349"/>
        <v>Գ-2</v>
      </c>
      <c r="AR360" s="456">
        <f t="shared" si="350"/>
        <v>366912</v>
      </c>
      <c r="AS360" s="590">
        <f t="shared" si="351"/>
        <v>366912</v>
      </c>
      <c r="AT360" s="590">
        <f t="shared" si="352"/>
        <v>4769856</v>
      </c>
    </row>
    <row r="361" spans="2:46" s="587" customFormat="1" ht="27">
      <c r="B361" s="816">
        <v>9</v>
      </c>
      <c r="C361" s="872" t="s">
        <v>2579</v>
      </c>
      <c r="D361" s="794" t="s">
        <v>1960</v>
      </c>
      <c r="E361" s="796">
        <v>1985</v>
      </c>
      <c r="F361" s="795" t="s">
        <v>982</v>
      </c>
      <c r="G361" s="820">
        <v>1</v>
      </c>
      <c r="H361" s="820">
        <v>1</v>
      </c>
      <c r="I361" s="821">
        <f t="shared" si="328"/>
        <v>2.75</v>
      </c>
      <c r="J361" s="799">
        <v>83200</v>
      </c>
      <c r="K361" s="851"/>
      <c r="L361" s="851"/>
      <c r="M361" s="852" t="s">
        <v>84</v>
      </c>
      <c r="N361" s="799">
        <f t="shared" si="329"/>
        <v>228800</v>
      </c>
      <c r="O361" s="823">
        <f t="shared" si="330"/>
        <v>228800</v>
      </c>
      <c r="P361" s="823">
        <f t="shared" si="331"/>
        <v>2974400</v>
      </c>
      <c r="Q361" s="592">
        <f t="shared" si="332"/>
        <v>1</v>
      </c>
      <c r="R361" s="592">
        <f t="shared" si="333"/>
        <v>2</v>
      </c>
      <c r="S361" s="588">
        <f t="shared" si="334"/>
        <v>2.83</v>
      </c>
      <c r="T361" s="456">
        <v>83200</v>
      </c>
      <c r="U361" s="458"/>
      <c r="V361" s="458"/>
      <c r="W361" s="593" t="str">
        <f t="shared" si="335"/>
        <v>Ա-1</v>
      </c>
      <c r="X361" s="456">
        <f t="shared" si="336"/>
        <v>235456</v>
      </c>
      <c r="Y361" s="590">
        <f t="shared" si="337"/>
        <v>235456</v>
      </c>
      <c r="Z361" s="590">
        <f t="shared" si="338"/>
        <v>3060928</v>
      </c>
      <c r="AA361" s="592">
        <f t="shared" si="339"/>
        <v>1</v>
      </c>
      <c r="AB361" s="592">
        <f t="shared" si="340"/>
        <v>3</v>
      </c>
      <c r="AC361" s="588">
        <f t="shared" si="341"/>
        <v>2.92</v>
      </c>
      <c r="AD361" s="456">
        <v>83200</v>
      </c>
      <c r="AE361" s="458"/>
      <c r="AF361" s="729"/>
      <c r="AG361" s="706" t="str">
        <f t="shared" si="342"/>
        <v>Ա-1</v>
      </c>
      <c r="AH361" s="456">
        <f t="shared" si="343"/>
        <v>242944</v>
      </c>
      <c r="AI361" s="590">
        <f t="shared" si="344"/>
        <v>242944</v>
      </c>
      <c r="AJ361" s="590">
        <f t="shared" si="345"/>
        <v>3158272</v>
      </c>
      <c r="AK361" s="592">
        <f t="shared" si="346"/>
        <v>1</v>
      </c>
      <c r="AL361" s="592">
        <f t="shared" si="347"/>
        <v>4</v>
      </c>
      <c r="AM361" s="588">
        <f t="shared" si="348"/>
        <v>3.02</v>
      </c>
      <c r="AN361" s="456">
        <v>83200</v>
      </c>
      <c r="AO361" s="458"/>
      <c r="AP361" s="729"/>
      <c r="AQ361" s="706" t="str">
        <f t="shared" si="349"/>
        <v>Ա-1</v>
      </c>
      <c r="AR361" s="456">
        <f t="shared" si="350"/>
        <v>251264</v>
      </c>
      <c r="AS361" s="590">
        <f t="shared" si="351"/>
        <v>251264</v>
      </c>
      <c r="AT361" s="590">
        <f t="shared" si="352"/>
        <v>3266432</v>
      </c>
    </row>
    <row r="362" spans="2:46" s="587" customFormat="1" ht="27">
      <c r="B362" s="830">
        <v>10</v>
      </c>
      <c r="C362" s="872" t="s">
        <v>2140</v>
      </c>
      <c r="D362" s="794" t="s">
        <v>1960</v>
      </c>
      <c r="E362" s="796">
        <v>1998</v>
      </c>
      <c r="F362" s="795" t="s">
        <v>982</v>
      </c>
      <c r="G362" s="820">
        <v>1</v>
      </c>
      <c r="H362" s="820">
        <v>1</v>
      </c>
      <c r="I362" s="821">
        <f t="shared" si="328"/>
        <v>2.75</v>
      </c>
      <c r="J362" s="799">
        <v>83200</v>
      </c>
      <c r="K362" s="851"/>
      <c r="L362" s="851"/>
      <c r="M362" s="852" t="s">
        <v>84</v>
      </c>
      <c r="N362" s="799">
        <f t="shared" si="329"/>
        <v>228800</v>
      </c>
      <c r="O362" s="823">
        <f t="shared" si="330"/>
        <v>228800</v>
      </c>
      <c r="P362" s="823">
        <f t="shared" si="331"/>
        <v>2974400</v>
      </c>
      <c r="Q362" s="592">
        <f t="shared" si="332"/>
        <v>1</v>
      </c>
      <c r="R362" s="592">
        <f t="shared" si="333"/>
        <v>2</v>
      </c>
      <c r="S362" s="588">
        <f t="shared" si="334"/>
        <v>2.83</v>
      </c>
      <c r="T362" s="456">
        <v>83200</v>
      </c>
      <c r="U362" s="458"/>
      <c r="V362" s="458"/>
      <c r="W362" s="593" t="str">
        <f t="shared" si="335"/>
        <v>Ա-1</v>
      </c>
      <c r="X362" s="456">
        <f t="shared" si="336"/>
        <v>235456</v>
      </c>
      <c r="Y362" s="590">
        <f t="shared" si="337"/>
        <v>235456</v>
      </c>
      <c r="Z362" s="590">
        <f t="shared" si="338"/>
        <v>3060928</v>
      </c>
      <c r="AA362" s="592">
        <f t="shared" si="339"/>
        <v>1</v>
      </c>
      <c r="AB362" s="592">
        <f t="shared" si="340"/>
        <v>3</v>
      </c>
      <c r="AC362" s="588">
        <f t="shared" si="341"/>
        <v>2.92</v>
      </c>
      <c r="AD362" s="456">
        <v>83200</v>
      </c>
      <c r="AE362" s="458"/>
      <c r="AF362" s="729"/>
      <c r="AG362" s="706" t="str">
        <f t="shared" si="342"/>
        <v>Ա-1</v>
      </c>
      <c r="AH362" s="456">
        <f t="shared" si="343"/>
        <v>242944</v>
      </c>
      <c r="AI362" s="590">
        <f t="shared" si="344"/>
        <v>242944</v>
      </c>
      <c r="AJ362" s="590">
        <f t="shared" si="345"/>
        <v>3158272</v>
      </c>
      <c r="AK362" s="592">
        <f t="shared" si="346"/>
        <v>1</v>
      </c>
      <c r="AL362" s="592">
        <f t="shared" si="347"/>
        <v>4</v>
      </c>
      <c r="AM362" s="588">
        <f t="shared" si="348"/>
        <v>3.02</v>
      </c>
      <c r="AN362" s="456">
        <v>83200</v>
      </c>
      <c r="AO362" s="458"/>
      <c r="AP362" s="729"/>
      <c r="AQ362" s="706" t="str">
        <f t="shared" si="349"/>
        <v>Ա-1</v>
      </c>
      <c r="AR362" s="456">
        <f t="shared" si="350"/>
        <v>251264</v>
      </c>
      <c r="AS362" s="590">
        <f t="shared" si="351"/>
        <v>251264</v>
      </c>
      <c r="AT362" s="590">
        <f t="shared" si="352"/>
        <v>3266432</v>
      </c>
    </row>
    <row r="363" spans="2:46" s="587" customFormat="1" ht="27">
      <c r="B363" s="816">
        <v>11</v>
      </c>
      <c r="C363" s="872" t="s">
        <v>1130</v>
      </c>
      <c r="D363" s="794" t="s">
        <v>1960</v>
      </c>
      <c r="E363" s="796">
        <v>1984</v>
      </c>
      <c r="F363" s="795" t="s">
        <v>983</v>
      </c>
      <c r="G363" s="820">
        <v>1</v>
      </c>
      <c r="H363" s="820">
        <v>2</v>
      </c>
      <c r="I363" s="821">
        <f t="shared" si="328"/>
        <v>2.4300000000000002</v>
      </c>
      <c r="J363" s="799">
        <v>83200</v>
      </c>
      <c r="K363" s="851"/>
      <c r="L363" s="851"/>
      <c r="M363" s="852" t="s">
        <v>85</v>
      </c>
      <c r="N363" s="799">
        <f t="shared" si="329"/>
        <v>202176</v>
      </c>
      <c r="O363" s="823">
        <f t="shared" si="330"/>
        <v>202176</v>
      </c>
      <c r="P363" s="823">
        <f t="shared" si="331"/>
        <v>2628288</v>
      </c>
      <c r="Q363" s="592">
        <f t="shared" si="332"/>
        <v>1</v>
      </c>
      <c r="R363" s="592">
        <f t="shared" si="333"/>
        <v>3</v>
      </c>
      <c r="S363" s="588">
        <f t="shared" si="334"/>
        <v>2.5</v>
      </c>
      <c r="T363" s="456">
        <v>83200</v>
      </c>
      <c r="U363" s="458"/>
      <c r="V363" s="458"/>
      <c r="W363" s="593" t="str">
        <f t="shared" si="335"/>
        <v>Ա-2</v>
      </c>
      <c r="X363" s="456">
        <f t="shared" si="336"/>
        <v>208000</v>
      </c>
      <c r="Y363" s="590">
        <f t="shared" si="337"/>
        <v>208000</v>
      </c>
      <c r="Z363" s="590">
        <f t="shared" si="338"/>
        <v>2704000</v>
      </c>
      <c r="AA363" s="592">
        <f t="shared" si="339"/>
        <v>1</v>
      </c>
      <c r="AB363" s="592">
        <f t="shared" si="340"/>
        <v>4</v>
      </c>
      <c r="AC363" s="588">
        <f t="shared" si="341"/>
        <v>2.58</v>
      </c>
      <c r="AD363" s="456">
        <v>83200</v>
      </c>
      <c r="AE363" s="458"/>
      <c r="AF363" s="729"/>
      <c r="AG363" s="706" t="str">
        <f t="shared" si="342"/>
        <v>Ա-2</v>
      </c>
      <c r="AH363" s="456">
        <f t="shared" si="343"/>
        <v>214656</v>
      </c>
      <c r="AI363" s="590">
        <f t="shared" si="344"/>
        <v>214656</v>
      </c>
      <c r="AJ363" s="590">
        <f t="shared" si="345"/>
        <v>2790528</v>
      </c>
      <c r="AK363" s="592">
        <f t="shared" si="346"/>
        <v>1</v>
      </c>
      <c r="AL363" s="592">
        <f t="shared" si="347"/>
        <v>5</v>
      </c>
      <c r="AM363" s="588">
        <f t="shared" si="348"/>
        <v>2.58</v>
      </c>
      <c r="AN363" s="456">
        <v>83200</v>
      </c>
      <c r="AO363" s="458"/>
      <c r="AP363" s="729"/>
      <c r="AQ363" s="706" t="str">
        <f t="shared" si="349"/>
        <v>Ա-2</v>
      </c>
      <c r="AR363" s="456">
        <f t="shared" si="350"/>
        <v>214656</v>
      </c>
      <c r="AS363" s="590">
        <f t="shared" si="351"/>
        <v>214656</v>
      </c>
      <c r="AT363" s="590">
        <f t="shared" si="352"/>
        <v>2790528</v>
      </c>
    </row>
    <row r="364" spans="2:46" s="587" customFormat="1" ht="27">
      <c r="B364" s="830">
        <v>12</v>
      </c>
      <c r="C364" s="872" t="s">
        <v>635</v>
      </c>
      <c r="D364" s="794" t="s">
        <v>1960</v>
      </c>
      <c r="E364" s="796">
        <v>1973</v>
      </c>
      <c r="F364" s="795" t="s">
        <v>983</v>
      </c>
      <c r="G364" s="820">
        <v>1</v>
      </c>
      <c r="H364" s="820">
        <v>16</v>
      </c>
      <c r="I364" s="821">
        <f t="shared" si="328"/>
        <v>3.01</v>
      </c>
      <c r="J364" s="799">
        <v>83200</v>
      </c>
      <c r="K364" s="851"/>
      <c r="L364" s="851"/>
      <c r="M364" s="852" t="s">
        <v>85</v>
      </c>
      <c r="N364" s="799">
        <f t="shared" si="329"/>
        <v>250431.99999999997</v>
      </c>
      <c r="O364" s="823">
        <f t="shared" si="330"/>
        <v>250431.99999999997</v>
      </c>
      <c r="P364" s="823">
        <f t="shared" si="331"/>
        <v>3255615.9999999995</v>
      </c>
      <c r="Q364" s="592">
        <f t="shared" si="332"/>
        <v>1</v>
      </c>
      <c r="R364" s="592">
        <f t="shared" si="333"/>
        <v>17</v>
      </c>
      <c r="S364" s="588">
        <f t="shared" si="334"/>
        <v>3.01</v>
      </c>
      <c r="T364" s="456">
        <v>83200</v>
      </c>
      <c r="U364" s="458"/>
      <c r="V364" s="458"/>
      <c r="W364" s="593" t="str">
        <f t="shared" si="335"/>
        <v>Ա-2</v>
      </c>
      <c r="X364" s="456">
        <f t="shared" si="336"/>
        <v>250431.99999999997</v>
      </c>
      <c r="Y364" s="590">
        <f t="shared" si="337"/>
        <v>250431.99999999997</v>
      </c>
      <c r="Z364" s="590">
        <f t="shared" si="338"/>
        <v>3255615.9999999995</v>
      </c>
      <c r="AA364" s="592">
        <f t="shared" si="339"/>
        <v>1</v>
      </c>
      <c r="AB364" s="592">
        <f t="shared" si="340"/>
        <v>18</v>
      </c>
      <c r="AC364" s="588">
        <f t="shared" si="341"/>
        <v>3.01</v>
      </c>
      <c r="AD364" s="456">
        <v>83200</v>
      </c>
      <c r="AE364" s="458"/>
      <c r="AF364" s="729"/>
      <c r="AG364" s="706" t="str">
        <f t="shared" si="342"/>
        <v>Ա-2</v>
      </c>
      <c r="AH364" s="456">
        <f t="shared" si="343"/>
        <v>250431.99999999997</v>
      </c>
      <c r="AI364" s="590">
        <f t="shared" si="344"/>
        <v>250431.99999999997</v>
      </c>
      <c r="AJ364" s="590">
        <f t="shared" si="345"/>
        <v>3255615.9999999995</v>
      </c>
      <c r="AK364" s="592">
        <f t="shared" si="346"/>
        <v>1</v>
      </c>
      <c r="AL364" s="592">
        <f t="shared" si="347"/>
        <v>19</v>
      </c>
      <c r="AM364" s="588">
        <f t="shared" si="348"/>
        <v>3.11</v>
      </c>
      <c r="AN364" s="456">
        <v>83200</v>
      </c>
      <c r="AO364" s="458"/>
      <c r="AP364" s="729"/>
      <c r="AQ364" s="706" t="str">
        <f t="shared" si="349"/>
        <v>Ա-2</v>
      </c>
      <c r="AR364" s="456">
        <f t="shared" si="350"/>
        <v>258752</v>
      </c>
      <c r="AS364" s="590">
        <f t="shared" si="351"/>
        <v>258752</v>
      </c>
      <c r="AT364" s="590">
        <f t="shared" si="352"/>
        <v>3363776</v>
      </c>
    </row>
    <row r="365" spans="2:46" s="587" customFormat="1" ht="13.5">
      <c r="B365" s="816">
        <v>13</v>
      </c>
      <c r="C365" s="873" t="s">
        <v>637</v>
      </c>
      <c r="D365" s="794" t="s">
        <v>1960</v>
      </c>
      <c r="E365" s="796">
        <v>1985</v>
      </c>
      <c r="F365" s="795" t="s">
        <v>107</v>
      </c>
      <c r="G365" s="820">
        <v>1</v>
      </c>
      <c r="H365" s="820">
        <v>11</v>
      </c>
      <c r="I365" s="821">
        <f t="shared" si="328"/>
        <v>2.08</v>
      </c>
      <c r="J365" s="799">
        <v>83200</v>
      </c>
      <c r="K365" s="851"/>
      <c r="L365" s="851"/>
      <c r="M365" s="852" t="s">
        <v>86</v>
      </c>
      <c r="N365" s="799">
        <f t="shared" si="329"/>
        <v>173056</v>
      </c>
      <c r="O365" s="823">
        <f t="shared" si="330"/>
        <v>173056</v>
      </c>
      <c r="P365" s="823">
        <f t="shared" si="331"/>
        <v>2249728</v>
      </c>
      <c r="Q365" s="592">
        <f t="shared" si="332"/>
        <v>1</v>
      </c>
      <c r="R365" s="592">
        <f t="shared" si="333"/>
        <v>12</v>
      </c>
      <c r="S365" s="588">
        <f t="shared" si="334"/>
        <v>2.08</v>
      </c>
      <c r="T365" s="456">
        <v>83200</v>
      </c>
      <c r="U365" s="458"/>
      <c r="V365" s="458"/>
      <c r="W365" s="593" t="str">
        <f t="shared" si="335"/>
        <v>Կ-1</v>
      </c>
      <c r="X365" s="456">
        <f t="shared" si="336"/>
        <v>173056</v>
      </c>
      <c r="Y365" s="590">
        <f t="shared" si="337"/>
        <v>173056</v>
      </c>
      <c r="Z365" s="590">
        <f t="shared" si="338"/>
        <v>2249728</v>
      </c>
      <c r="AA365" s="592">
        <f t="shared" si="339"/>
        <v>1</v>
      </c>
      <c r="AB365" s="592">
        <f t="shared" si="340"/>
        <v>13</v>
      </c>
      <c r="AC365" s="588">
        <f t="shared" si="341"/>
        <v>2.14</v>
      </c>
      <c r="AD365" s="456">
        <v>83200</v>
      </c>
      <c r="AE365" s="458"/>
      <c r="AF365" s="729"/>
      <c r="AG365" s="706" t="str">
        <f t="shared" si="342"/>
        <v>Կ-1</v>
      </c>
      <c r="AH365" s="456">
        <f t="shared" si="343"/>
        <v>178048</v>
      </c>
      <c r="AI365" s="590">
        <f t="shared" si="344"/>
        <v>178048</v>
      </c>
      <c r="AJ365" s="590">
        <f t="shared" si="345"/>
        <v>2314624</v>
      </c>
      <c r="AK365" s="592">
        <f t="shared" si="346"/>
        <v>1</v>
      </c>
      <c r="AL365" s="592">
        <f t="shared" si="347"/>
        <v>14</v>
      </c>
      <c r="AM365" s="588">
        <f t="shared" si="348"/>
        <v>2.14</v>
      </c>
      <c r="AN365" s="456">
        <v>83200</v>
      </c>
      <c r="AO365" s="458"/>
      <c r="AP365" s="729"/>
      <c r="AQ365" s="706" t="str">
        <f t="shared" si="349"/>
        <v>Կ-1</v>
      </c>
      <c r="AR365" s="456">
        <f t="shared" si="350"/>
        <v>178048</v>
      </c>
      <c r="AS365" s="590">
        <f t="shared" si="351"/>
        <v>178048</v>
      </c>
      <c r="AT365" s="590">
        <f t="shared" si="352"/>
        <v>2314624</v>
      </c>
    </row>
    <row r="366" spans="2:46" s="587" customFormat="1" ht="27">
      <c r="B366" s="830">
        <v>14</v>
      </c>
      <c r="C366" s="872" t="s">
        <v>2559</v>
      </c>
      <c r="D366" s="828" t="s">
        <v>1960</v>
      </c>
      <c r="E366" s="818">
        <v>2001</v>
      </c>
      <c r="F366" s="829" t="s">
        <v>453</v>
      </c>
      <c r="G366" s="820">
        <v>1</v>
      </c>
      <c r="H366" s="820">
        <v>2</v>
      </c>
      <c r="I366" s="821">
        <f>IF(G366&lt;1,0,IF(M366="Բ-1",IF(H366=0,6.94,IF(H366=1,7.17,IF(H366=2,7.41,IF(H366=3,7.66,IF(OR(H366=5,H366=4),7.92,IF(OR(H366=6,H366=7),8.18,IF(OR(H366=8,H366=9),8.46,IF(OR(H366=10,H366=11,H366=12),8.74,IF(OR(H366=13,H366=14,H366=15),9.03,IF(OR(H366=16,H366=17,H366=18),9.33,9.65)))))))))),IF(M366="Բ-2", IF(H366=0,5.71,IF(H366=1,5.89,IF(H366=2,6.09,IF(H366=3,6.29,IF(OR(H366=5,H366=4),6.5,IF(OR(H366=6,H366=7),6.72,IF(OR(H366=8,H366=9),6.94,IF(OR(H366=10,H366=11,H366=12),7.17,IF(OR(H366=13,H366=14,H366=15),7.41,IF(OR(H366=16,H366=17,H366=18),7.65,7.91)))))))))), IF(M366="Գ-1", IF(H366=0,4.7,IF(H366=1,4.86,IF(H366=2,5.01,IF(H366=3,5.18,IF(OR(H366=5,H366=4),5.35,IF(OR(H366=6,H366=7),5.52,IF(OR(H366=8,H366=9),5.71,IF(OR(H366=10,H366=11,H366=12),5.89,IF(OR(H366=13,H366=14,H366=15),6.09,IF(OR(H366=16,H366=17,H366=18),6.29,6.49)))))))))), IF(M366="Գ-2", IF(H366=0,3.88,IF(H366=1,4.01,IF(H366=2,4.14,IF(H366=3,4.27,IF(OR(H366=5,H366=4),4.41,IF(OR(H366=6,H366=7),4.55,IF(OR(H366=8,H366=9),4.7,IF(OR(H366=10,H366=11,H366=12),4.85,IF(OR(H366=13,H366=14,H366=15),5.01,IF(OR(H366=16,H366=17,H366=18),5.17,5.34)))))))))), IF(M366="Գ-3", IF(H366=0,3.21,IF(H366=1,3.31,IF(H366=2,3.42,IF(H366=3,3.53,IF(OR(H366=5,H366=4),3.64,IF(OR(H366=6,H366=7),3.76,IF(OR(H366=8,H366=9),3.88,IF(OR(H366=10,H366=11,H366=12),4.01,IF(OR(H366=13,H366=14,H366=15),4.13,IF(OR(H366=16,H366=17,H366=18),4.27,4.4)))))))))), IF(M366="Ա-1", IF(H366=0,2.66,IF(H366=1,2.75,IF(H366=2,2.83,IF(H366=3,2.92,IF(OR(H366=5,H366=4),3.02,IF(OR(H366=6,H366=7),3.11,IF(OR(H366=8,H366=9),3.21,IF(OR(H366=10,H366=11,H366=12),3.31,IF(OR(H366=13,H366=14,H366=15),3.42,IF(OR(H366=16,H366=17,H366=18),3.53,3.64)))))))))), IF(M366="Ա-2", IF(H366=0,2.28,IF(H366=1,2.35,IF(H366=2,2.43,IF(H366=3,2.5,IF(OR(H366=5,H366=4),2.58,IF(OR(H366=6,H366=7),2.66,IF(OR(H366=8,H366=9),2.75,IF(OR(H366=10,H366=11,H366=12),2.83,IF(OR(H366=13,H366=14,H366=15),2.92,IF(OR(H366=16,H366=17,H366=18),3.01,3.11)))))))))),IF(M366="Ա-3", IF(H366=0,1.96,IF(H366=1,2.02,IF(H366=2,2.08,IF(H366=3,2.15,IF(OR(H366=5,H366=4),2.21,IF(OR(H366=6,H366=7),2.28,IF(OR(H366=8,H366=9),2.35,IF(OR(H366=10,H366=11,H366=12),2.42,IF(OR(H366=13,H366=14,H366=15),2.5,IF(OR(H366=16,H366=17,H366=18),2.58,2.66)))))))))), IF(M366="Կ-1", IF(H366=0,1.68,IF(H366=1,1.73,IF(H366=2,1.79,IF(H366=3,1.84,IF(OR(H366=5,H366=4),1.9,IF(OR(H366=6,H366=7),1.96,IF(OR(H366=8,H366=9),2.02,IF(OR(H366=10,H366=11,H366=12),2.08,IF(OR(H366=13,H366=14,H366=15),2.14,IF(OR(H366=16,H366=17,H366=18),2.21,2.28)))))))))), IF(M366="Կ-2", IF(H366=0,1.45,IF(H366=1,1.49,IF(H366=2,1.54,IF(H366=3,1.59,IF(OR(H366=5,H366=4),1.63,IF(OR(H366=6,H366=7),1.68,IF(OR(H366=8,H366=9),1.73,IF(OR(H366=10,H366=11,H366=12),1.79,IF(OR(H366=13,H366=14,H366=15),1.84,IF(OR(H366=16,H366=17,H366=18),1.9,1.95)))))))))),IF(M366="Կ-3", IF(H366=0,1.25,IF(H366=1,1.29,IF(H366=2,1.33,IF(H366=3,1.37,IF(OR(H366=5,H366=4),1.41,IF(OR(H366=6,H366=7),1.45,IF(OR(H366=8,H366=9),1.49,IF(OR(H366=10,H366=11,H366=12),1.54,IF(OR(H366=13,H366=14,H366=15),1.58,IF(OR(H366=16,H366=17,H366=18),1.63,1.68)))))))))), "Error"))))))))))))</f>
        <v>1.79</v>
      </c>
      <c r="J366" s="799">
        <v>83200</v>
      </c>
      <c r="K366" s="851"/>
      <c r="L366" s="851"/>
      <c r="M366" s="852" t="s">
        <v>86</v>
      </c>
      <c r="N366" s="799">
        <f>J366*I366</f>
        <v>148928</v>
      </c>
      <c r="O366" s="823">
        <f t="shared" si="330"/>
        <v>148928</v>
      </c>
      <c r="P366" s="823">
        <f>+O366*13</f>
        <v>1936064</v>
      </c>
      <c r="Q366" s="592">
        <f t="shared" si="332"/>
        <v>1</v>
      </c>
      <c r="R366" s="592">
        <f t="shared" si="333"/>
        <v>3</v>
      </c>
      <c r="S366" s="588">
        <f t="shared" si="334"/>
        <v>1.84</v>
      </c>
      <c r="T366" s="456">
        <v>83200</v>
      </c>
      <c r="U366" s="458"/>
      <c r="V366" s="458"/>
      <c r="W366" s="593" t="str">
        <f t="shared" si="335"/>
        <v>Կ-1</v>
      </c>
      <c r="X366" s="456">
        <f t="shared" si="336"/>
        <v>153088</v>
      </c>
      <c r="Y366" s="590">
        <f t="shared" si="337"/>
        <v>153088</v>
      </c>
      <c r="Z366" s="590">
        <f>+Y366*13</f>
        <v>1990144</v>
      </c>
      <c r="AA366" s="592">
        <f t="shared" si="339"/>
        <v>1</v>
      </c>
      <c r="AB366" s="592">
        <f t="shared" si="340"/>
        <v>4</v>
      </c>
      <c r="AC366" s="588">
        <f t="shared" si="341"/>
        <v>1.9</v>
      </c>
      <c r="AD366" s="456">
        <v>83200</v>
      </c>
      <c r="AE366" s="458"/>
      <c r="AF366" s="729"/>
      <c r="AG366" s="706" t="str">
        <f t="shared" si="342"/>
        <v>Կ-1</v>
      </c>
      <c r="AH366" s="456">
        <f t="shared" si="343"/>
        <v>158080</v>
      </c>
      <c r="AI366" s="590">
        <f t="shared" si="344"/>
        <v>158080</v>
      </c>
      <c r="AJ366" s="590">
        <f>+AI366*13</f>
        <v>2055040</v>
      </c>
      <c r="AK366" s="592">
        <f t="shared" si="346"/>
        <v>1</v>
      </c>
      <c r="AL366" s="592">
        <f t="shared" si="347"/>
        <v>5</v>
      </c>
      <c r="AM366" s="588">
        <f t="shared" si="348"/>
        <v>1.9</v>
      </c>
      <c r="AN366" s="456">
        <v>83200</v>
      </c>
      <c r="AO366" s="458"/>
      <c r="AP366" s="729"/>
      <c r="AQ366" s="706" t="str">
        <f t="shared" si="349"/>
        <v>Կ-1</v>
      </c>
      <c r="AR366" s="456">
        <f t="shared" si="350"/>
        <v>158080</v>
      </c>
      <c r="AS366" s="590">
        <f t="shared" si="351"/>
        <v>158080</v>
      </c>
      <c r="AT366" s="590">
        <f>+AS366*13</f>
        <v>2055040</v>
      </c>
    </row>
    <row r="367" spans="2:46" s="587" customFormat="1" ht="27">
      <c r="B367" s="816">
        <v>15</v>
      </c>
      <c r="C367" s="872" t="s">
        <v>2134</v>
      </c>
      <c r="D367" s="828" t="s">
        <v>1960</v>
      </c>
      <c r="E367" s="818">
        <v>1999</v>
      </c>
      <c r="F367" s="829" t="s">
        <v>453</v>
      </c>
      <c r="G367" s="820">
        <v>1</v>
      </c>
      <c r="H367" s="820">
        <v>3</v>
      </c>
      <c r="I367" s="821">
        <f>IF(G367&lt;1,0,IF(M367="Բ-1",IF(H367=0,6.94,IF(H367=1,7.17,IF(H367=2,7.41,IF(H367=3,7.66,IF(OR(H367=5,H367=4),7.92,IF(OR(H367=6,H367=7),8.18,IF(OR(H367=8,H367=9),8.46,IF(OR(H367=10,H367=11,H367=12),8.74,IF(OR(H367=13,H367=14,H367=15),9.03,IF(OR(H367=16,H367=17,H367=18),9.33,9.65)))))))))),IF(M367="Բ-2", IF(H367=0,5.71,IF(H367=1,5.89,IF(H367=2,6.09,IF(H367=3,6.29,IF(OR(H367=5,H367=4),6.5,IF(OR(H367=6,H367=7),6.72,IF(OR(H367=8,H367=9),6.94,IF(OR(H367=10,H367=11,H367=12),7.17,IF(OR(H367=13,H367=14,H367=15),7.41,IF(OR(H367=16,H367=17,H367=18),7.65,7.91)))))))))), IF(M367="Գ-1", IF(H367=0,4.7,IF(H367=1,4.86,IF(H367=2,5.01,IF(H367=3,5.18,IF(OR(H367=5,H367=4),5.35,IF(OR(H367=6,H367=7),5.52,IF(OR(H367=8,H367=9),5.71,IF(OR(H367=10,H367=11,H367=12),5.89,IF(OR(H367=13,H367=14,H367=15),6.09,IF(OR(H367=16,H367=17,H367=18),6.29,6.49)))))))))), IF(M367="Գ-2", IF(H367=0,3.88,IF(H367=1,4.01,IF(H367=2,4.14,IF(H367=3,4.27,IF(OR(H367=5,H367=4),4.41,IF(OR(H367=6,H367=7),4.55,IF(OR(H367=8,H367=9),4.7,IF(OR(H367=10,H367=11,H367=12),4.85,IF(OR(H367=13,H367=14,H367=15),5.01,IF(OR(H367=16,H367=17,H367=18),5.17,5.34)))))))))), IF(M367="Գ-3", IF(H367=0,3.21,IF(H367=1,3.31,IF(H367=2,3.42,IF(H367=3,3.53,IF(OR(H367=5,H367=4),3.64,IF(OR(H367=6,H367=7),3.76,IF(OR(H367=8,H367=9),3.88,IF(OR(H367=10,H367=11,H367=12),4.01,IF(OR(H367=13,H367=14,H367=15),4.13,IF(OR(H367=16,H367=17,H367=18),4.27,4.4)))))))))), IF(M367="Ա-1", IF(H367=0,2.66,IF(H367=1,2.75,IF(H367=2,2.83,IF(H367=3,2.92,IF(OR(H367=5,H367=4),3.02,IF(OR(H367=6,H367=7),3.11,IF(OR(H367=8,H367=9),3.21,IF(OR(H367=10,H367=11,H367=12),3.31,IF(OR(H367=13,H367=14,H367=15),3.42,IF(OR(H367=16,H367=17,H367=18),3.53,3.64)))))))))), IF(M367="Ա-2", IF(H367=0,2.28,IF(H367=1,2.35,IF(H367=2,2.43,IF(H367=3,2.5,IF(OR(H367=5,H367=4),2.58,IF(OR(H367=6,H367=7),2.66,IF(OR(H367=8,H367=9),2.75,IF(OR(H367=10,H367=11,H367=12),2.83,IF(OR(H367=13,H367=14,H367=15),2.92,IF(OR(H367=16,H367=17,H367=18),3.01,3.11)))))))))),IF(M367="Ա-3", IF(H367=0,1.96,IF(H367=1,2.02,IF(H367=2,2.08,IF(H367=3,2.15,IF(OR(H367=5,H367=4),2.21,IF(OR(H367=6,H367=7),2.28,IF(OR(H367=8,H367=9),2.35,IF(OR(H367=10,H367=11,H367=12),2.42,IF(OR(H367=13,H367=14,H367=15),2.5,IF(OR(H367=16,H367=17,H367=18),2.58,2.66)))))))))), IF(M367="Կ-1", IF(H367=0,1.68,IF(H367=1,1.73,IF(H367=2,1.79,IF(H367=3,1.84,IF(OR(H367=5,H367=4),1.9,IF(OR(H367=6,H367=7),1.96,IF(OR(H367=8,H367=9),2.02,IF(OR(H367=10,H367=11,H367=12),2.08,IF(OR(H367=13,H367=14,H367=15),2.14,IF(OR(H367=16,H367=17,H367=18),2.21,2.28)))))))))), IF(M367="Կ-2", IF(H367=0,1.45,IF(H367=1,1.49,IF(H367=2,1.54,IF(H367=3,1.59,IF(OR(H367=5,H367=4),1.63,IF(OR(H367=6,H367=7),1.68,IF(OR(H367=8,H367=9),1.73,IF(OR(H367=10,H367=11,H367=12),1.79,IF(OR(H367=13,H367=14,H367=15),1.84,IF(OR(H367=16,H367=17,H367=18),1.9,1.95)))))))))),IF(M367="Կ-3", IF(H367=0,1.25,IF(H367=1,1.29,IF(H367=2,1.33,IF(H367=3,1.37,IF(OR(H367=5,H367=4),1.41,IF(OR(H367=6,H367=7),1.45,IF(OR(H367=8,H367=9),1.49,IF(OR(H367=10,H367=11,H367=12),1.54,IF(OR(H367=13,H367=14,H367=15),1.58,IF(OR(H367=16,H367=17,H367=18),1.63,1.68)))))))))), "Error"))))))))))))</f>
        <v>1.84</v>
      </c>
      <c r="J367" s="799">
        <v>83200</v>
      </c>
      <c r="K367" s="851"/>
      <c r="L367" s="851"/>
      <c r="M367" s="852" t="s">
        <v>86</v>
      </c>
      <c r="N367" s="799">
        <f>J367*I367</f>
        <v>153088</v>
      </c>
      <c r="O367" s="823">
        <f t="shared" si="330"/>
        <v>153088</v>
      </c>
      <c r="P367" s="823">
        <f>+O367*13</f>
        <v>1990144</v>
      </c>
      <c r="Q367" s="592">
        <f t="shared" si="332"/>
        <v>1</v>
      </c>
      <c r="R367" s="592">
        <f t="shared" si="333"/>
        <v>4</v>
      </c>
      <c r="S367" s="588">
        <f t="shared" si="334"/>
        <v>1.9</v>
      </c>
      <c r="T367" s="456">
        <v>83200</v>
      </c>
      <c r="U367" s="458"/>
      <c r="V367" s="458"/>
      <c r="W367" s="593" t="str">
        <f t="shared" si="335"/>
        <v>Կ-1</v>
      </c>
      <c r="X367" s="456">
        <f t="shared" si="336"/>
        <v>158080</v>
      </c>
      <c r="Y367" s="590">
        <f t="shared" si="337"/>
        <v>158080</v>
      </c>
      <c r="Z367" s="590">
        <f>+Y367*13</f>
        <v>2055040</v>
      </c>
      <c r="AA367" s="592">
        <f t="shared" si="339"/>
        <v>1</v>
      </c>
      <c r="AB367" s="592">
        <f t="shared" si="340"/>
        <v>5</v>
      </c>
      <c r="AC367" s="588">
        <f t="shared" si="341"/>
        <v>1.9</v>
      </c>
      <c r="AD367" s="456">
        <v>83200</v>
      </c>
      <c r="AE367" s="458"/>
      <c r="AF367" s="729"/>
      <c r="AG367" s="706" t="str">
        <f t="shared" si="342"/>
        <v>Կ-1</v>
      </c>
      <c r="AH367" s="456">
        <f t="shared" si="343"/>
        <v>158080</v>
      </c>
      <c r="AI367" s="590">
        <f t="shared" si="344"/>
        <v>158080</v>
      </c>
      <c r="AJ367" s="590">
        <f>+AI367*13</f>
        <v>2055040</v>
      </c>
      <c r="AK367" s="592">
        <f t="shared" si="346"/>
        <v>1</v>
      </c>
      <c r="AL367" s="592">
        <f t="shared" si="347"/>
        <v>6</v>
      </c>
      <c r="AM367" s="588">
        <f t="shared" si="348"/>
        <v>1.96</v>
      </c>
      <c r="AN367" s="456">
        <v>83200</v>
      </c>
      <c r="AO367" s="458"/>
      <c r="AP367" s="729"/>
      <c r="AQ367" s="706" t="str">
        <f t="shared" si="349"/>
        <v>Կ-1</v>
      </c>
      <c r="AR367" s="456">
        <f t="shared" si="350"/>
        <v>163072</v>
      </c>
      <c r="AS367" s="590">
        <f t="shared" si="351"/>
        <v>163072</v>
      </c>
      <c r="AT367" s="590">
        <f>+AS367*13</f>
        <v>2119936</v>
      </c>
    </row>
    <row r="368" spans="2:46" s="587" customFormat="1" ht="27">
      <c r="B368" s="830">
        <v>16</v>
      </c>
      <c r="C368" s="872" t="s">
        <v>2560</v>
      </c>
      <c r="D368" s="828" t="s">
        <v>1960</v>
      </c>
      <c r="E368" s="818">
        <v>2000</v>
      </c>
      <c r="F368" s="829" t="s">
        <v>453</v>
      </c>
      <c r="G368" s="820">
        <v>1</v>
      </c>
      <c r="H368" s="820">
        <v>2</v>
      </c>
      <c r="I368" s="821">
        <f>IF(G368&lt;1,0,IF(M368="Բ-1",IF(H368=0,6.94,IF(H368=1,7.17,IF(H368=2,7.41,IF(H368=3,7.66,IF(OR(H368=5,H368=4),7.92,IF(OR(H368=6,H368=7),8.18,IF(OR(H368=8,H368=9),8.46,IF(OR(H368=10,H368=11,H368=12),8.74,IF(OR(H368=13,H368=14,H368=15),9.03,IF(OR(H368=16,H368=17,H368=18),9.33,9.65)))))))))),IF(M368="Բ-2", IF(H368=0,5.71,IF(H368=1,5.89,IF(H368=2,6.09,IF(H368=3,6.29,IF(OR(H368=5,H368=4),6.5,IF(OR(H368=6,H368=7),6.72,IF(OR(H368=8,H368=9),6.94,IF(OR(H368=10,H368=11,H368=12),7.17,IF(OR(H368=13,H368=14,H368=15),7.41,IF(OR(H368=16,H368=17,H368=18),7.65,7.91)))))))))), IF(M368="Գ-1", IF(H368=0,4.7,IF(H368=1,4.86,IF(H368=2,5.01,IF(H368=3,5.18,IF(OR(H368=5,H368=4),5.35,IF(OR(H368=6,H368=7),5.52,IF(OR(H368=8,H368=9),5.71,IF(OR(H368=10,H368=11,H368=12),5.89,IF(OR(H368=13,H368=14,H368=15),6.09,IF(OR(H368=16,H368=17,H368=18),6.29,6.49)))))))))), IF(M368="Գ-2", IF(H368=0,3.88,IF(H368=1,4.01,IF(H368=2,4.14,IF(H368=3,4.27,IF(OR(H368=5,H368=4),4.41,IF(OR(H368=6,H368=7),4.55,IF(OR(H368=8,H368=9),4.7,IF(OR(H368=10,H368=11,H368=12),4.85,IF(OR(H368=13,H368=14,H368=15),5.01,IF(OR(H368=16,H368=17,H368=18),5.17,5.34)))))))))), IF(M368="Գ-3", IF(H368=0,3.21,IF(H368=1,3.31,IF(H368=2,3.42,IF(H368=3,3.53,IF(OR(H368=5,H368=4),3.64,IF(OR(H368=6,H368=7),3.76,IF(OR(H368=8,H368=9),3.88,IF(OR(H368=10,H368=11,H368=12),4.01,IF(OR(H368=13,H368=14,H368=15),4.13,IF(OR(H368=16,H368=17,H368=18),4.27,4.4)))))))))), IF(M368="Ա-1", IF(H368=0,2.66,IF(H368=1,2.75,IF(H368=2,2.83,IF(H368=3,2.92,IF(OR(H368=5,H368=4),3.02,IF(OR(H368=6,H368=7),3.11,IF(OR(H368=8,H368=9),3.21,IF(OR(H368=10,H368=11,H368=12),3.31,IF(OR(H368=13,H368=14,H368=15),3.42,IF(OR(H368=16,H368=17,H368=18),3.53,3.64)))))))))), IF(M368="Ա-2", IF(H368=0,2.28,IF(H368=1,2.35,IF(H368=2,2.43,IF(H368=3,2.5,IF(OR(H368=5,H368=4),2.58,IF(OR(H368=6,H368=7),2.66,IF(OR(H368=8,H368=9),2.75,IF(OR(H368=10,H368=11,H368=12),2.83,IF(OR(H368=13,H368=14,H368=15),2.92,IF(OR(H368=16,H368=17,H368=18),3.01,3.11)))))))))),IF(M368="Ա-3", IF(H368=0,1.96,IF(H368=1,2.02,IF(H368=2,2.08,IF(H368=3,2.15,IF(OR(H368=5,H368=4),2.21,IF(OR(H368=6,H368=7),2.28,IF(OR(H368=8,H368=9),2.35,IF(OR(H368=10,H368=11,H368=12),2.42,IF(OR(H368=13,H368=14,H368=15),2.5,IF(OR(H368=16,H368=17,H368=18),2.58,2.66)))))))))), IF(M368="Կ-1", IF(H368=0,1.68,IF(H368=1,1.73,IF(H368=2,1.79,IF(H368=3,1.84,IF(OR(H368=5,H368=4),1.9,IF(OR(H368=6,H368=7),1.96,IF(OR(H368=8,H368=9),2.02,IF(OR(H368=10,H368=11,H368=12),2.08,IF(OR(H368=13,H368=14,H368=15),2.14,IF(OR(H368=16,H368=17,H368=18),2.21,2.28)))))))))), IF(M368="Կ-2", IF(H368=0,1.45,IF(H368=1,1.49,IF(H368=2,1.54,IF(H368=3,1.59,IF(OR(H368=5,H368=4),1.63,IF(OR(H368=6,H368=7),1.68,IF(OR(H368=8,H368=9),1.73,IF(OR(H368=10,H368=11,H368=12),1.79,IF(OR(H368=13,H368=14,H368=15),1.84,IF(OR(H368=16,H368=17,H368=18),1.9,1.95)))))))))),IF(M368="Կ-3", IF(H368=0,1.25,IF(H368=1,1.29,IF(H368=2,1.33,IF(H368=3,1.37,IF(OR(H368=5,H368=4),1.41,IF(OR(H368=6,H368=7),1.45,IF(OR(H368=8,H368=9),1.49,IF(OR(H368=10,H368=11,H368=12),1.54,IF(OR(H368=13,H368=14,H368=15),1.58,IF(OR(H368=16,H368=17,H368=18),1.63,1.68)))))))))), "Error"))))))))))))</f>
        <v>1.79</v>
      </c>
      <c r="J368" s="799">
        <v>83200</v>
      </c>
      <c r="K368" s="851"/>
      <c r="L368" s="851"/>
      <c r="M368" s="852" t="s">
        <v>86</v>
      </c>
      <c r="N368" s="799">
        <f>J368*I368</f>
        <v>148928</v>
      </c>
      <c r="O368" s="823">
        <f t="shared" si="330"/>
        <v>148928</v>
      </c>
      <c r="P368" s="823">
        <f>+O368*13</f>
        <v>1936064</v>
      </c>
      <c r="Q368" s="592">
        <f t="shared" si="332"/>
        <v>1</v>
      </c>
      <c r="R368" s="592">
        <f t="shared" si="333"/>
        <v>3</v>
      </c>
      <c r="S368" s="588">
        <f t="shared" si="334"/>
        <v>1.84</v>
      </c>
      <c r="T368" s="456">
        <v>83200</v>
      </c>
      <c r="U368" s="458"/>
      <c r="V368" s="458"/>
      <c r="W368" s="593" t="str">
        <f t="shared" si="335"/>
        <v>Կ-1</v>
      </c>
      <c r="X368" s="456">
        <f t="shared" si="336"/>
        <v>153088</v>
      </c>
      <c r="Y368" s="590">
        <f t="shared" si="337"/>
        <v>153088</v>
      </c>
      <c r="Z368" s="590">
        <f>+Y368*13</f>
        <v>1990144</v>
      </c>
      <c r="AA368" s="592">
        <f t="shared" si="339"/>
        <v>1</v>
      </c>
      <c r="AB368" s="592">
        <f t="shared" si="340"/>
        <v>4</v>
      </c>
      <c r="AC368" s="588">
        <f t="shared" si="341"/>
        <v>1.9</v>
      </c>
      <c r="AD368" s="456">
        <v>83200</v>
      </c>
      <c r="AE368" s="458"/>
      <c r="AF368" s="729"/>
      <c r="AG368" s="706" t="str">
        <f t="shared" si="342"/>
        <v>Կ-1</v>
      </c>
      <c r="AH368" s="456">
        <f t="shared" si="343"/>
        <v>158080</v>
      </c>
      <c r="AI368" s="590">
        <f t="shared" si="344"/>
        <v>158080</v>
      </c>
      <c r="AJ368" s="590">
        <f>+AI368*13</f>
        <v>2055040</v>
      </c>
      <c r="AK368" s="592">
        <f t="shared" si="346"/>
        <v>1</v>
      </c>
      <c r="AL368" s="592">
        <f t="shared" si="347"/>
        <v>5</v>
      </c>
      <c r="AM368" s="588">
        <f t="shared" si="348"/>
        <v>1.9</v>
      </c>
      <c r="AN368" s="456">
        <v>83200</v>
      </c>
      <c r="AO368" s="458"/>
      <c r="AP368" s="729"/>
      <c r="AQ368" s="706" t="str">
        <f t="shared" si="349"/>
        <v>Կ-1</v>
      </c>
      <c r="AR368" s="456">
        <f t="shared" si="350"/>
        <v>158080</v>
      </c>
      <c r="AS368" s="590">
        <f t="shared" si="351"/>
        <v>158080</v>
      </c>
      <c r="AT368" s="590">
        <f>+AS368*13</f>
        <v>2055040</v>
      </c>
    </row>
    <row r="369" spans="2:46" s="587" customFormat="1" ht="27">
      <c r="B369" s="816">
        <v>17</v>
      </c>
      <c r="C369" s="872" t="s">
        <v>638</v>
      </c>
      <c r="D369" s="828" t="s">
        <v>1960</v>
      </c>
      <c r="E369" s="818">
        <v>1961</v>
      </c>
      <c r="F369" s="829" t="s">
        <v>453</v>
      </c>
      <c r="G369" s="820">
        <v>1</v>
      </c>
      <c r="H369" s="820">
        <v>26</v>
      </c>
      <c r="I369" s="821">
        <f t="shared" si="328"/>
        <v>2.2799999999999998</v>
      </c>
      <c r="J369" s="799">
        <v>83200</v>
      </c>
      <c r="K369" s="851"/>
      <c r="L369" s="851"/>
      <c r="M369" s="852" t="s">
        <v>86</v>
      </c>
      <c r="N369" s="799">
        <f t="shared" si="329"/>
        <v>189695.99999999997</v>
      </c>
      <c r="O369" s="823">
        <f t="shared" si="330"/>
        <v>189695.99999999997</v>
      </c>
      <c r="P369" s="823">
        <f t="shared" si="331"/>
        <v>2466047.9999999995</v>
      </c>
      <c r="Q369" s="592">
        <f t="shared" si="332"/>
        <v>1</v>
      </c>
      <c r="R369" s="592">
        <f t="shared" si="333"/>
        <v>27</v>
      </c>
      <c r="S369" s="588">
        <f t="shared" si="334"/>
        <v>2.2799999999999998</v>
      </c>
      <c r="T369" s="456">
        <v>83200</v>
      </c>
      <c r="U369" s="458"/>
      <c r="V369" s="458"/>
      <c r="W369" s="593" t="str">
        <f t="shared" si="335"/>
        <v>Կ-1</v>
      </c>
      <c r="X369" s="456">
        <f t="shared" si="336"/>
        <v>189695.99999999997</v>
      </c>
      <c r="Y369" s="590">
        <f t="shared" si="337"/>
        <v>189695.99999999997</v>
      </c>
      <c r="Z369" s="590">
        <f t="shared" si="338"/>
        <v>2466047.9999999995</v>
      </c>
      <c r="AA369" s="592">
        <f t="shared" si="339"/>
        <v>1</v>
      </c>
      <c r="AB369" s="592">
        <f t="shared" si="340"/>
        <v>28</v>
      </c>
      <c r="AC369" s="588">
        <f t="shared" si="341"/>
        <v>2.2799999999999998</v>
      </c>
      <c r="AD369" s="456">
        <v>83200</v>
      </c>
      <c r="AE369" s="458"/>
      <c r="AF369" s="729"/>
      <c r="AG369" s="706" t="str">
        <f t="shared" si="342"/>
        <v>Կ-1</v>
      </c>
      <c r="AH369" s="456">
        <f t="shared" si="343"/>
        <v>189695.99999999997</v>
      </c>
      <c r="AI369" s="590">
        <f t="shared" si="344"/>
        <v>189695.99999999997</v>
      </c>
      <c r="AJ369" s="590">
        <f t="shared" si="345"/>
        <v>2466047.9999999995</v>
      </c>
      <c r="AK369" s="592">
        <f t="shared" si="346"/>
        <v>1</v>
      </c>
      <c r="AL369" s="592">
        <f t="shared" si="347"/>
        <v>29</v>
      </c>
      <c r="AM369" s="588">
        <f t="shared" si="348"/>
        <v>2.2799999999999998</v>
      </c>
      <c r="AN369" s="456">
        <v>83200</v>
      </c>
      <c r="AO369" s="458"/>
      <c r="AP369" s="729"/>
      <c r="AQ369" s="706" t="str">
        <f t="shared" si="349"/>
        <v>Կ-1</v>
      </c>
      <c r="AR369" s="456">
        <f t="shared" si="350"/>
        <v>189695.99999999997</v>
      </c>
      <c r="AS369" s="590">
        <f t="shared" si="351"/>
        <v>189695.99999999997</v>
      </c>
      <c r="AT369" s="590">
        <f t="shared" si="352"/>
        <v>2466047.9999999995</v>
      </c>
    </row>
    <row r="370" spans="2:46" s="587" customFormat="1" ht="27">
      <c r="B370" s="830">
        <v>18</v>
      </c>
      <c r="C370" s="872" t="s">
        <v>3009</v>
      </c>
      <c r="D370" s="828" t="s">
        <v>1960</v>
      </c>
      <c r="E370" s="818">
        <v>2002</v>
      </c>
      <c r="F370" s="829" t="s">
        <v>453</v>
      </c>
      <c r="G370" s="820">
        <v>1</v>
      </c>
      <c r="H370" s="820">
        <v>1</v>
      </c>
      <c r="I370" s="821">
        <f t="shared" si="328"/>
        <v>1.73</v>
      </c>
      <c r="J370" s="799">
        <v>83200</v>
      </c>
      <c r="K370" s="851"/>
      <c r="L370" s="851"/>
      <c r="M370" s="852" t="s">
        <v>86</v>
      </c>
      <c r="N370" s="799">
        <f t="shared" si="329"/>
        <v>143936</v>
      </c>
      <c r="O370" s="823">
        <f t="shared" si="330"/>
        <v>143936</v>
      </c>
      <c r="P370" s="823">
        <f t="shared" si="331"/>
        <v>1871168</v>
      </c>
      <c r="Q370" s="592">
        <f t="shared" si="332"/>
        <v>1</v>
      </c>
      <c r="R370" s="592">
        <f t="shared" si="333"/>
        <v>2</v>
      </c>
      <c r="S370" s="588">
        <f t="shared" si="334"/>
        <v>1.79</v>
      </c>
      <c r="T370" s="456">
        <v>83200</v>
      </c>
      <c r="U370" s="458"/>
      <c r="V370" s="458"/>
      <c r="W370" s="593" t="str">
        <f t="shared" si="335"/>
        <v>Կ-1</v>
      </c>
      <c r="X370" s="456">
        <f t="shared" si="336"/>
        <v>148928</v>
      </c>
      <c r="Y370" s="590">
        <f t="shared" si="337"/>
        <v>148928</v>
      </c>
      <c r="Z370" s="590">
        <f t="shared" si="338"/>
        <v>1936064</v>
      </c>
      <c r="AA370" s="592">
        <f t="shared" si="339"/>
        <v>1</v>
      </c>
      <c r="AB370" s="592">
        <f t="shared" si="340"/>
        <v>3</v>
      </c>
      <c r="AC370" s="588">
        <f t="shared" si="341"/>
        <v>1.84</v>
      </c>
      <c r="AD370" s="456">
        <v>83200</v>
      </c>
      <c r="AE370" s="458"/>
      <c r="AF370" s="729"/>
      <c r="AG370" s="706" t="str">
        <f t="shared" si="342"/>
        <v>Կ-1</v>
      </c>
      <c r="AH370" s="456">
        <f t="shared" si="343"/>
        <v>153088</v>
      </c>
      <c r="AI370" s="590">
        <f t="shared" si="344"/>
        <v>153088</v>
      </c>
      <c r="AJ370" s="590">
        <f t="shared" si="345"/>
        <v>1990144</v>
      </c>
      <c r="AK370" s="592">
        <f t="shared" si="346"/>
        <v>1</v>
      </c>
      <c r="AL370" s="592">
        <f t="shared" si="347"/>
        <v>4</v>
      </c>
      <c r="AM370" s="588">
        <f t="shared" si="348"/>
        <v>1.9</v>
      </c>
      <c r="AN370" s="456">
        <v>83200</v>
      </c>
      <c r="AO370" s="458"/>
      <c r="AP370" s="729"/>
      <c r="AQ370" s="706" t="str">
        <f t="shared" si="349"/>
        <v>Կ-1</v>
      </c>
      <c r="AR370" s="456">
        <f t="shared" si="350"/>
        <v>158080</v>
      </c>
      <c r="AS370" s="590">
        <f t="shared" si="351"/>
        <v>158080</v>
      </c>
      <c r="AT370" s="590">
        <f t="shared" si="352"/>
        <v>2055040</v>
      </c>
    </row>
    <row r="371" spans="2:46" s="587" customFormat="1" ht="27">
      <c r="B371" s="816">
        <v>19</v>
      </c>
      <c r="C371" s="872" t="s">
        <v>639</v>
      </c>
      <c r="D371" s="828" t="s">
        <v>1960</v>
      </c>
      <c r="E371" s="818">
        <v>1963</v>
      </c>
      <c r="F371" s="829" t="s">
        <v>453</v>
      </c>
      <c r="G371" s="820">
        <v>1</v>
      </c>
      <c r="H371" s="820">
        <v>20</v>
      </c>
      <c r="I371" s="821">
        <f t="shared" si="328"/>
        <v>2.2799999999999998</v>
      </c>
      <c r="J371" s="799">
        <v>83200</v>
      </c>
      <c r="K371" s="851"/>
      <c r="L371" s="851"/>
      <c r="M371" s="852" t="s">
        <v>86</v>
      </c>
      <c r="N371" s="799">
        <f t="shared" si="329"/>
        <v>189695.99999999997</v>
      </c>
      <c r="O371" s="823">
        <f t="shared" si="330"/>
        <v>189695.99999999997</v>
      </c>
      <c r="P371" s="823">
        <f t="shared" si="331"/>
        <v>2466047.9999999995</v>
      </c>
      <c r="Q371" s="592">
        <f t="shared" si="332"/>
        <v>1</v>
      </c>
      <c r="R371" s="592">
        <f t="shared" si="333"/>
        <v>21</v>
      </c>
      <c r="S371" s="588">
        <f t="shared" si="334"/>
        <v>2.2799999999999998</v>
      </c>
      <c r="T371" s="456">
        <v>83200</v>
      </c>
      <c r="U371" s="458"/>
      <c r="V371" s="458"/>
      <c r="W371" s="593" t="str">
        <f t="shared" si="335"/>
        <v>Կ-1</v>
      </c>
      <c r="X371" s="456">
        <f t="shared" si="336"/>
        <v>189695.99999999997</v>
      </c>
      <c r="Y371" s="590">
        <f t="shared" si="337"/>
        <v>189695.99999999997</v>
      </c>
      <c r="Z371" s="590">
        <f t="shared" si="338"/>
        <v>2466047.9999999995</v>
      </c>
      <c r="AA371" s="592">
        <f t="shared" si="339"/>
        <v>1</v>
      </c>
      <c r="AB371" s="592">
        <f t="shared" si="340"/>
        <v>22</v>
      </c>
      <c r="AC371" s="588">
        <f t="shared" si="341"/>
        <v>2.2799999999999998</v>
      </c>
      <c r="AD371" s="456">
        <v>83200</v>
      </c>
      <c r="AE371" s="458"/>
      <c r="AF371" s="729"/>
      <c r="AG371" s="706" t="str">
        <f t="shared" si="342"/>
        <v>Կ-1</v>
      </c>
      <c r="AH371" s="456">
        <f t="shared" si="343"/>
        <v>189695.99999999997</v>
      </c>
      <c r="AI371" s="590">
        <f t="shared" si="344"/>
        <v>189695.99999999997</v>
      </c>
      <c r="AJ371" s="590">
        <f t="shared" si="345"/>
        <v>2466047.9999999995</v>
      </c>
      <c r="AK371" s="592">
        <f t="shared" si="346"/>
        <v>1</v>
      </c>
      <c r="AL371" s="592">
        <f t="shared" si="347"/>
        <v>23</v>
      </c>
      <c r="AM371" s="588">
        <f t="shared" si="348"/>
        <v>2.2799999999999998</v>
      </c>
      <c r="AN371" s="456">
        <v>83200</v>
      </c>
      <c r="AO371" s="458"/>
      <c r="AP371" s="729"/>
      <c r="AQ371" s="706" t="str">
        <f t="shared" si="349"/>
        <v>Կ-1</v>
      </c>
      <c r="AR371" s="456">
        <f t="shared" si="350"/>
        <v>189695.99999999997</v>
      </c>
      <c r="AS371" s="590">
        <f t="shared" si="351"/>
        <v>189695.99999999997</v>
      </c>
      <c r="AT371" s="590">
        <f t="shared" si="352"/>
        <v>2466047.9999999995</v>
      </c>
    </row>
    <row r="372" spans="2:46" s="587" customFormat="1" ht="27">
      <c r="B372" s="830">
        <v>20</v>
      </c>
      <c r="C372" s="872" t="s">
        <v>2561</v>
      </c>
      <c r="D372" s="828" t="s">
        <v>1960</v>
      </c>
      <c r="E372" s="818">
        <v>1984</v>
      </c>
      <c r="F372" s="829" t="s">
        <v>453</v>
      </c>
      <c r="G372" s="820">
        <v>1</v>
      </c>
      <c r="H372" s="820">
        <v>17</v>
      </c>
      <c r="I372" s="821">
        <f t="shared" si="328"/>
        <v>2.21</v>
      </c>
      <c r="J372" s="799">
        <v>83200</v>
      </c>
      <c r="K372" s="851"/>
      <c r="L372" s="851">
        <v>8000</v>
      </c>
      <c r="M372" s="852" t="s">
        <v>86</v>
      </c>
      <c r="N372" s="799">
        <f t="shared" si="329"/>
        <v>183872</v>
      </c>
      <c r="O372" s="823">
        <f t="shared" si="330"/>
        <v>191872</v>
      </c>
      <c r="P372" s="823">
        <f t="shared" si="331"/>
        <v>2494336</v>
      </c>
      <c r="Q372" s="592">
        <f t="shared" si="332"/>
        <v>1</v>
      </c>
      <c r="R372" s="592">
        <f t="shared" si="333"/>
        <v>18</v>
      </c>
      <c r="S372" s="588">
        <f t="shared" si="334"/>
        <v>2.21</v>
      </c>
      <c r="T372" s="456">
        <v>83200</v>
      </c>
      <c r="U372" s="458"/>
      <c r="V372" s="729">
        <v>8000</v>
      </c>
      <c r="W372" s="593" t="str">
        <f t="shared" si="335"/>
        <v>Կ-1</v>
      </c>
      <c r="X372" s="456">
        <f t="shared" si="336"/>
        <v>183872</v>
      </c>
      <c r="Y372" s="590">
        <f t="shared" si="337"/>
        <v>191872</v>
      </c>
      <c r="Z372" s="590">
        <f t="shared" si="338"/>
        <v>2494336</v>
      </c>
      <c r="AA372" s="592">
        <f t="shared" si="339"/>
        <v>1</v>
      </c>
      <c r="AB372" s="592">
        <f t="shared" si="340"/>
        <v>19</v>
      </c>
      <c r="AC372" s="588">
        <f t="shared" si="341"/>
        <v>2.2799999999999998</v>
      </c>
      <c r="AD372" s="456">
        <v>83200</v>
      </c>
      <c r="AE372" s="458"/>
      <c r="AF372" s="729">
        <v>8000</v>
      </c>
      <c r="AG372" s="706" t="str">
        <f t="shared" si="342"/>
        <v>Կ-1</v>
      </c>
      <c r="AH372" s="456">
        <f t="shared" si="343"/>
        <v>189695.99999999997</v>
      </c>
      <c r="AI372" s="590">
        <f t="shared" si="344"/>
        <v>197695.99999999997</v>
      </c>
      <c r="AJ372" s="590">
        <f t="shared" si="345"/>
        <v>2570047.9999999995</v>
      </c>
      <c r="AK372" s="592">
        <f t="shared" si="346"/>
        <v>1</v>
      </c>
      <c r="AL372" s="592">
        <f t="shared" si="347"/>
        <v>20</v>
      </c>
      <c r="AM372" s="588">
        <f t="shared" si="348"/>
        <v>2.2799999999999998</v>
      </c>
      <c r="AN372" s="456">
        <v>83200</v>
      </c>
      <c r="AO372" s="458"/>
      <c r="AP372" s="729">
        <v>8000</v>
      </c>
      <c r="AQ372" s="706" t="str">
        <f t="shared" si="349"/>
        <v>Կ-1</v>
      </c>
      <c r="AR372" s="456">
        <f t="shared" si="350"/>
        <v>189695.99999999997</v>
      </c>
      <c r="AS372" s="590">
        <f t="shared" si="351"/>
        <v>197695.99999999997</v>
      </c>
      <c r="AT372" s="590">
        <f t="shared" si="352"/>
        <v>2570047.9999999995</v>
      </c>
    </row>
    <row r="373" spans="2:46" s="587" customFormat="1" ht="27">
      <c r="B373" s="816">
        <v>21</v>
      </c>
      <c r="C373" s="872" t="s">
        <v>2562</v>
      </c>
      <c r="D373" s="828" t="s">
        <v>1960</v>
      </c>
      <c r="E373" s="818">
        <v>1995</v>
      </c>
      <c r="F373" s="829" t="s">
        <v>453</v>
      </c>
      <c r="G373" s="820">
        <v>1</v>
      </c>
      <c r="H373" s="820">
        <v>1</v>
      </c>
      <c r="I373" s="821">
        <f>IF(G373&lt;1,0,IF(M373="Բ-1",IF(H373=0,6.94,IF(H373=1,7.17,IF(H373=2,7.41,IF(H373=3,7.66,IF(OR(H373=5,H373=4),7.92,IF(OR(H373=6,H373=7),8.18,IF(OR(H373=8,H373=9),8.46,IF(OR(H373=10,H373=11,H373=12),8.74,IF(OR(H373=13,H373=14,H373=15),9.03,IF(OR(H373=16,H373=17,H373=18),9.33,9.65)))))))))),IF(M373="Բ-2", IF(H373=0,5.71,IF(H373=1,5.89,IF(H373=2,6.09,IF(H373=3,6.29,IF(OR(H373=5,H373=4),6.5,IF(OR(H373=6,H373=7),6.72,IF(OR(H373=8,H373=9),6.94,IF(OR(H373=10,H373=11,H373=12),7.17,IF(OR(H373=13,H373=14,H373=15),7.41,IF(OR(H373=16,H373=17,H373=18),7.65,7.91)))))))))), IF(M373="Գ-1", IF(H373=0,4.7,IF(H373=1,4.86,IF(H373=2,5.01,IF(H373=3,5.18,IF(OR(H373=5,H373=4),5.35,IF(OR(H373=6,H373=7),5.52,IF(OR(H373=8,H373=9),5.71,IF(OR(H373=10,H373=11,H373=12),5.89,IF(OR(H373=13,H373=14,H373=15),6.09,IF(OR(H373=16,H373=17,H373=18),6.29,6.49)))))))))), IF(M373="Գ-2", IF(H373=0,3.88,IF(H373=1,4.01,IF(H373=2,4.14,IF(H373=3,4.27,IF(OR(H373=5,H373=4),4.41,IF(OR(H373=6,H373=7),4.55,IF(OR(H373=8,H373=9),4.7,IF(OR(H373=10,H373=11,H373=12),4.85,IF(OR(H373=13,H373=14,H373=15),5.01,IF(OR(H373=16,H373=17,H373=18),5.17,5.34)))))))))), IF(M373="Գ-3", IF(H373=0,3.21,IF(H373=1,3.31,IF(H373=2,3.42,IF(H373=3,3.53,IF(OR(H373=5,H373=4),3.64,IF(OR(H373=6,H373=7),3.76,IF(OR(H373=8,H373=9),3.88,IF(OR(H373=10,H373=11,H373=12),4.01,IF(OR(H373=13,H373=14,H373=15),4.13,IF(OR(H373=16,H373=17,H373=18),4.27,4.4)))))))))), IF(M373="Ա-1", IF(H373=0,2.66,IF(H373=1,2.75,IF(H373=2,2.83,IF(H373=3,2.92,IF(OR(H373=5,H373=4),3.02,IF(OR(H373=6,H373=7),3.11,IF(OR(H373=8,H373=9),3.21,IF(OR(H373=10,H373=11,H373=12),3.31,IF(OR(H373=13,H373=14,H373=15),3.42,IF(OR(H373=16,H373=17,H373=18),3.53,3.64)))))))))), IF(M373="Ա-2", IF(H373=0,2.28,IF(H373=1,2.35,IF(H373=2,2.43,IF(H373=3,2.5,IF(OR(H373=5,H373=4),2.58,IF(OR(H373=6,H373=7),2.66,IF(OR(H373=8,H373=9),2.75,IF(OR(H373=10,H373=11,H373=12),2.83,IF(OR(H373=13,H373=14,H373=15),2.92,IF(OR(H373=16,H373=17,H373=18),3.01,3.11)))))))))),IF(M373="Ա-3", IF(H373=0,1.96,IF(H373=1,2.02,IF(H373=2,2.08,IF(H373=3,2.15,IF(OR(H373=5,H373=4),2.21,IF(OR(H373=6,H373=7),2.28,IF(OR(H373=8,H373=9),2.35,IF(OR(H373=10,H373=11,H373=12),2.42,IF(OR(H373=13,H373=14,H373=15),2.5,IF(OR(H373=16,H373=17,H373=18),2.58,2.66)))))))))), IF(M373="Կ-1", IF(H373=0,1.68,IF(H373=1,1.73,IF(H373=2,1.79,IF(H373=3,1.84,IF(OR(H373=5,H373=4),1.9,IF(OR(H373=6,H373=7),1.96,IF(OR(H373=8,H373=9),2.02,IF(OR(H373=10,H373=11,H373=12),2.08,IF(OR(H373=13,H373=14,H373=15),2.14,IF(OR(H373=16,H373=17,H373=18),2.21,2.28)))))))))), IF(M373="Կ-2", IF(H373=0,1.45,IF(H373=1,1.49,IF(H373=2,1.54,IF(H373=3,1.59,IF(OR(H373=5,H373=4),1.63,IF(OR(H373=6,H373=7),1.68,IF(OR(H373=8,H373=9),1.73,IF(OR(H373=10,H373=11,H373=12),1.79,IF(OR(H373=13,H373=14,H373=15),1.84,IF(OR(H373=16,H373=17,H373=18),1.9,1.95)))))))))),IF(M373="Կ-3", IF(H373=0,1.25,IF(H373=1,1.29,IF(H373=2,1.33,IF(H373=3,1.37,IF(OR(H373=5,H373=4),1.41,IF(OR(H373=6,H373=7),1.45,IF(OR(H373=8,H373=9),1.49,IF(OR(H373=10,H373=11,H373=12),1.54,IF(OR(H373=13,H373=14,H373=15),1.58,IF(OR(H373=16,H373=17,H373=18),1.63,1.68)))))))))), "Error"))))))))))))</f>
        <v>1.73</v>
      </c>
      <c r="J373" s="799">
        <v>83200</v>
      </c>
      <c r="K373" s="851"/>
      <c r="L373" s="851"/>
      <c r="M373" s="852" t="s">
        <v>86</v>
      </c>
      <c r="N373" s="799">
        <f>J373*I373</f>
        <v>143936</v>
      </c>
      <c r="O373" s="823">
        <f t="shared" si="330"/>
        <v>143936</v>
      </c>
      <c r="P373" s="823">
        <f>+O373*13</f>
        <v>1871168</v>
      </c>
      <c r="Q373" s="592">
        <f t="shared" si="332"/>
        <v>1</v>
      </c>
      <c r="R373" s="592">
        <f t="shared" si="333"/>
        <v>2</v>
      </c>
      <c r="S373" s="588">
        <f t="shared" si="334"/>
        <v>1.79</v>
      </c>
      <c r="T373" s="456">
        <v>83200</v>
      </c>
      <c r="U373" s="458"/>
      <c r="V373" s="458"/>
      <c r="W373" s="593" t="str">
        <f t="shared" si="335"/>
        <v>Կ-1</v>
      </c>
      <c r="X373" s="456">
        <f t="shared" si="336"/>
        <v>148928</v>
      </c>
      <c r="Y373" s="590">
        <f t="shared" si="337"/>
        <v>148928</v>
      </c>
      <c r="Z373" s="590">
        <f>+Y373*13</f>
        <v>1936064</v>
      </c>
      <c r="AA373" s="592">
        <f t="shared" si="339"/>
        <v>1</v>
      </c>
      <c r="AB373" s="592">
        <f t="shared" si="340"/>
        <v>3</v>
      </c>
      <c r="AC373" s="588">
        <f t="shared" si="341"/>
        <v>1.84</v>
      </c>
      <c r="AD373" s="456">
        <v>83200</v>
      </c>
      <c r="AE373" s="458"/>
      <c r="AF373" s="729"/>
      <c r="AG373" s="706" t="str">
        <f t="shared" si="342"/>
        <v>Կ-1</v>
      </c>
      <c r="AH373" s="456">
        <f t="shared" si="343"/>
        <v>153088</v>
      </c>
      <c r="AI373" s="590">
        <f t="shared" si="344"/>
        <v>153088</v>
      </c>
      <c r="AJ373" s="590">
        <f>+AI373*13</f>
        <v>1990144</v>
      </c>
      <c r="AK373" s="592">
        <f t="shared" si="346"/>
        <v>1</v>
      </c>
      <c r="AL373" s="592">
        <f t="shared" si="347"/>
        <v>4</v>
      </c>
      <c r="AM373" s="588">
        <f t="shared" si="348"/>
        <v>1.9</v>
      </c>
      <c r="AN373" s="456">
        <v>83200</v>
      </c>
      <c r="AO373" s="458"/>
      <c r="AP373" s="729"/>
      <c r="AQ373" s="706" t="str">
        <f t="shared" si="349"/>
        <v>Կ-1</v>
      </c>
      <c r="AR373" s="456">
        <f t="shared" si="350"/>
        <v>158080</v>
      </c>
      <c r="AS373" s="590">
        <f t="shared" si="351"/>
        <v>158080</v>
      </c>
      <c r="AT373" s="590">
        <f>+AS373*13</f>
        <v>2055040</v>
      </c>
    </row>
    <row r="374" spans="2:46" s="587" customFormat="1" ht="27">
      <c r="B374" s="830">
        <v>22</v>
      </c>
      <c r="C374" s="872" t="s">
        <v>1313</v>
      </c>
      <c r="D374" s="828" t="s">
        <v>1960</v>
      </c>
      <c r="E374" s="818">
        <v>1993</v>
      </c>
      <c r="F374" s="829" t="s">
        <v>453</v>
      </c>
      <c r="G374" s="820">
        <v>1</v>
      </c>
      <c r="H374" s="820">
        <v>5</v>
      </c>
      <c r="I374" s="821">
        <f>IF(G374&lt;1,0,IF(M374="Բ-1",IF(H374=0,6.94,IF(H374=1,7.17,IF(H374=2,7.41,IF(H374=3,7.66,IF(OR(H374=5,H374=4),7.92,IF(OR(H374=6,H374=7),8.18,IF(OR(H374=8,H374=9),8.46,IF(OR(H374=10,H374=11,H374=12),8.74,IF(OR(H374=13,H374=14,H374=15),9.03,IF(OR(H374=16,H374=17,H374=18),9.33,9.65)))))))))),IF(M374="Բ-2", IF(H374=0,5.71,IF(H374=1,5.89,IF(H374=2,6.09,IF(H374=3,6.29,IF(OR(H374=5,H374=4),6.5,IF(OR(H374=6,H374=7),6.72,IF(OR(H374=8,H374=9),6.94,IF(OR(H374=10,H374=11,H374=12),7.17,IF(OR(H374=13,H374=14,H374=15),7.41,IF(OR(H374=16,H374=17,H374=18),7.65,7.91)))))))))), IF(M374="Գ-1", IF(H374=0,4.7,IF(H374=1,4.86,IF(H374=2,5.01,IF(H374=3,5.18,IF(OR(H374=5,H374=4),5.35,IF(OR(H374=6,H374=7),5.52,IF(OR(H374=8,H374=9),5.71,IF(OR(H374=10,H374=11,H374=12),5.89,IF(OR(H374=13,H374=14,H374=15),6.09,IF(OR(H374=16,H374=17,H374=18),6.29,6.49)))))))))), IF(M374="Գ-2", IF(H374=0,3.88,IF(H374=1,4.01,IF(H374=2,4.14,IF(H374=3,4.27,IF(OR(H374=5,H374=4),4.41,IF(OR(H374=6,H374=7),4.55,IF(OR(H374=8,H374=9),4.7,IF(OR(H374=10,H374=11,H374=12),4.85,IF(OR(H374=13,H374=14,H374=15),5.01,IF(OR(H374=16,H374=17,H374=18),5.17,5.34)))))))))), IF(M374="Գ-3", IF(H374=0,3.21,IF(H374=1,3.31,IF(H374=2,3.42,IF(H374=3,3.53,IF(OR(H374=5,H374=4),3.64,IF(OR(H374=6,H374=7),3.76,IF(OR(H374=8,H374=9),3.88,IF(OR(H374=10,H374=11,H374=12),4.01,IF(OR(H374=13,H374=14,H374=15),4.13,IF(OR(H374=16,H374=17,H374=18),4.27,4.4)))))))))), IF(M374="Ա-1", IF(H374=0,2.66,IF(H374=1,2.75,IF(H374=2,2.83,IF(H374=3,2.92,IF(OR(H374=5,H374=4),3.02,IF(OR(H374=6,H374=7),3.11,IF(OR(H374=8,H374=9),3.21,IF(OR(H374=10,H374=11,H374=12),3.31,IF(OR(H374=13,H374=14,H374=15),3.42,IF(OR(H374=16,H374=17,H374=18),3.53,3.64)))))))))), IF(M374="Ա-2", IF(H374=0,2.28,IF(H374=1,2.35,IF(H374=2,2.43,IF(H374=3,2.5,IF(OR(H374=5,H374=4),2.58,IF(OR(H374=6,H374=7),2.66,IF(OR(H374=8,H374=9),2.75,IF(OR(H374=10,H374=11,H374=12),2.83,IF(OR(H374=13,H374=14,H374=15),2.92,IF(OR(H374=16,H374=17,H374=18),3.01,3.11)))))))))),IF(M374="Ա-3", IF(H374=0,1.96,IF(H374=1,2.02,IF(H374=2,2.08,IF(H374=3,2.15,IF(OR(H374=5,H374=4),2.21,IF(OR(H374=6,H374=7),2.28,IF(OR(H374=8,H374=9),2.35,IF(OR(H374=10,H374=11,H374=12),2.42,IF(OR(H374=13,H374=14,H374=15),2.5,IF(OR(H374=16,H374=17,H374=18),2.58,2.66)))))))))), IF(M374="Կ-1", IF(H374=0,1.68,IF(H374=1,1.73,IF(H374=2,1.79,IF(H374=3,1.84,IF(OR(H374=5,H374=4),1.9,IF(OR(H374=6,H374=7),1.96,IF(OR(H374=8,H374=9),2.02,IF(OR(H374=10,H374=11,H374=12),2.08,IF(OR(H374=13,H374=14,H374=15),2.14,IF(OR(H374=16,H374=17,H374=18),2.21,2.28)))))))))), IF(M374="Կ-2", IF(H374=0,1.45,IF(H374=1,1.49,IF(H374=2,1.54,IF(H374=3,1.59,IF(OR(H374=5,H374=4),1.63,IF(OR(H374=6,H374=7),1.68,IF(OR(H374=8,H374=9),1.73,IF(OR(H374=10,H374=11,H374=12),1.79,IF(OR(H374=13,H374=14,H374=15),1.84,IF(OR(H374=16,H374=17,H374=18),1.9,1.95)))))))))),IF(M374="Կ-3", IF(H374=0,1.25,IF(H374=1,1.29,IF(H374=2,1.33,IF(H374=3,1.37,IF(OR(H374=5,H374=4),1.41,IF(OR(H374=6,H374=7),1.45,IF(OR(H374=8,H374=9),1.49,IF(OR(H374=10,H374=11,H374=12),1.54,IF(OR(H374=13,H374=14,H374=15),1.58,IF(OR(H374=16,H374=17,H374=18),1.63,1.68)))))))))), "Error"))))))))))))</f>
        <v>1.9</v>
      </c>
      <c r="J374" s="799">
        <v>83200</v>
      </c>
      <c r="K374" s="851"/>
      <c r="L374" s="851"/>
      <c r="M374" s="852" t="s">
        <v>86</v>
      </c>
      <c r="N374" s="799">
        <f>J374*I374</f>
        <v>158080</v>
      </c>
      <c r="O374" s="823">
        <f t="shared" si="330"/>
        <v>158080</v>
      </c>
      <c r="P374" s="823">
        <f>+O374*13</f>
        <v>2055040</v>
      </c>
      <c r="Q374" s="592">
        <f t="shared" si="332"/>
        <v>1</v>
      </c>
      <c r="R374" s="592">
        <f t="shared" si="333"/>
        <v>6</v>
      </c>
      <c r="S374" s="588">
        <f t="shared" si="334"/>
        <v>1.96</v>
      </c>
      <c r="T374" s="456">
        <v>83200</v>
      </c>
      <c r="U374" s="458"/>
      <c r="V374" s="458"/>
      <c r="W374" s="593" t="str">
        <f t="shared" si="335"/>
        <v>Կ-1</v>
      </c>
      <c r="X374" s="456">
        <f t="shared" si="336"/>
        <v>163072</v>
      </c>
      <c r="Y374" s="590">
        <f t="shared" si="337"/>
        <v>163072</v>
      </c>
      <c r="Z374" s="590">
        <f>+Y374*13</f>
        <v>2119936</v>
      </c>
      <c r="AA374" s="592">
        <f t="shared" si="339"/>
        <v>1</v>
      </c>
      <c r="AB374" s="592">
        <f t="shared" si="340"/>
        <v>7</v>
      </c>
      <c r="AC374" s="588">
        <f t="shared" si="341"/>
        <v>1.96</v>
      </c>
      <c r="AD374" s="456">
        <v>83200</v>
      </c>
      <c r="AE374" s="458"/>
      <c r="AF374" s="729"/>
      <c r="AG374" s="706" t="str">
        <f t="shared" si="342"/>
        <v>Կ-1</v>
      </c>
      <c r="AH374" s="456">
        <f t="shared" si="343"/>
        <v>163072</v>
      </c>
      <c r="AI374" s="590">
        <f t="shared" si="344"/>
        <v>163072</v>
      </c>
      <c r="AJ374" s="590">
        <f>+AI374*13</f>
        <v>2119936</v>
      </c>
      <c r="AK374" s="592">
        <f t="shared" si="346"/>
        <v>1</v>
      </c>
      <c r="AL374" s="592">
        <f t="shared" si="347"/>
        <v>8</v>
      </c>
      <c r="AM374" s="588">
        <f t="shared" si="348"/>
        <v>2.02</v>
      </c>
      <c r="AN374" s="456">
        <v>83200</v>
      </c>
      <c r="AO374" s="458"/>
      <c r="AP374" s="729"/>
      <c r="AQ374" s="706" t="str">
        <f t="shared" si="349"/>
        <v>Կ-1</v>
      </c>
      <c r="AR374" s="456">
        <f t="shared" si="350"/>
        <v>168064</v>
      </c>
      <c r="AS374" s="590">
        <f t="shared" si="351"/>
        <v>168064</v>
      </c>
      <c r="AT374" s="590">
        <f>+AS374*13</f>
        <v>2184832</v>
      </c>
    </row>
    <row r="375" spans="2:46" s="587" customFormat="1" ht="27">
      <c r="B375" s="816">
        <v>23</v>
      </c>
      <c r="C375" s="872" t="s">
        <v>641</v>
      </c>
      <c r="D375" s="828" t="s">
        <v>1960</v>
      </c>
      <c r="E375" s="818">
        <v>1985</v>
      </c>
      <c r="F375" s="829" t="s">
        <v>453</v>
      </c>
      <c r="G375" s="820">
        <v>1</v>
      </c>
      <c r="H375" s="820">
        <v>17</v>
      </c>
      <c r="I375" s="821">
        <f t="shared" si="328"/>
        <v>2.21</v>
      </c>
      <c r="J375" s="799">
        <v>83200</v>
      </c>
      <c r="K375" s="851"/>
      <c r="L375" s="851"/>
      <c r="M375" s="852" t="s">
        <v>86</v>
      </c>
      <c r="N375" s="799">
        <f t="shared" si="329"/>
        <v>183872</v>
      </c>
      <c r="O375" s="823">
        <f t="shared" si="330"/>
        <v>183872</v>
      </c>
      <c r="P375" s="823">
        <f t="shared" si="331"/>
        <v>2390336</v>
      </c>
      <c r="Q375" s="592">
        <f t="shared" si="332"/>
        <v>1</v>
      </c>
      <c r="R375" s="592">
        <f t="shared" si="333"/>
        <v>18</v>
      </c>
      <c r="S375" s="588">
        <f t="shared" si="334"/>
        <v>2.21</v>
      </c>
      <c r="T375" s="456">
        <v>83200</v>
      </c>
      <c r="U375" s="458"/>
      <c r="V375" s="458"/>
      <c r="W375" s="593" t="str">
        <f t="shared" si="335"/>
        <v>Կ-1</v>
      </c>
      <c r="X375" s="456">
        <f t="shared" si="336"/>
        <v>183872</v>
      </c>
      <c r="Y375" s="590">
        <f t="shared" si="337"/>
        <v>183872</v>
      </c>
      <c r="Z375" s="590">
        <f t="shared" si="338"/>
        <v>2390336</v>
      </c>
      <c r="AA375" s="592">
        <f t="shared" si="339"/>
        <v>1</v>
      </c>
      <c r="AB375" s="592">
        <f t="shared" si="340"/>
        <v>19</v>
      </c>
      <c r="AC375" s="588">
        <f t="shared" si="341"/>
        <v>2.2799999999999998</v>
      </c>
      <c r="AD375" s="456">
        <v>83200</v>
      </c>
      <c r="AE375" s="458"/>
      <c r="AF375" s="729"/>
      <c r="AG375" s="706" t="str">
        <f t="shared" si="342"/>
        <v>Կ-1</v>
      </c>
      <c r="AH375" s="456">
        <f t="shared" si="343"/>
        <v>189695.99999999997</v>
      </c>
      <c r="AI375" s="590">
        <f t="shared" si="344"/>
        <v>189695.99999999997</v>
      </c>
      <c r="AJ375" s="590">
        <f t="shared" si="345"/>
        <v>2466047.9999999995</v>
      </c>
      <c r="AK375" s="592">
        <f t="shared" si="346"/>
        <v>1</v>
      </c>
      <c r="AL375" s="592">
        <f t="shared" si="347"/>
        <v>20</v>
      </c>
      <c r="AM375" s="588">
        <f t="shared" si="348"/>
        <v>2.2799999999999998</v>
      </c>
      <c r="AN375" s="456">
        <v>83200</v>
      </c>
      <c r="AO375" s="458"/>
      <c r="AP375" s="729"/>
      <c r="AQ375" s="706" t="str">
        <f t="shared" si="349"/>
        <v>Կ-1</v>
      </c>
      <c r="AR375" s="456">
        <f t="shared" si="350"/>
        <v>189695.99999999997</v>
      </c>
      <c r="AS375" s="590">
        <f t="shared" si="351"/>
        <v>189695.99999999997</v>
      </c>
      <c r="AT375" s="590">
        <f t="shared" si="352"/>
        <v>2466047.9999999995</v>
      </c>
    </row>
    <row r="376" spans="2:46" s="587" customFormat="1" ht="27">
      <c r="B376" s="830">
        <v>24</v>
      </c>
      <c r="C376" s="872" t="s">
        <v>2563</v>
      </c>
      <c r="D376" s="828" t="s">
        <v>1960</v>
      </c>
      <c r="E376" s="818">
        <v>2000</v>
      </c>
      <c r="F376" s="829" t="s">
        <v>453</v>
      </c>
      <c r="G376" s="820">
        <v>1</v>
      </c>
      <c r="H376" s="820">
        <v>1</v>
      </c>
      <c r="I376" s="821">
        <f t="shared" ref="I376:I386" si="353">IF(G376&lt;1,0,IF(M376="Բ-1",IF(H376=0,6.94,IF(H376=1,7.17,IF(H376=2,7.41,IF(H376=3,7.66,IF(OR(H376=5,H376=4),7.92,IF(OR(H376=6,H376=7),8.18,IF(OR(H376=8,H376=9),8.46,IF(OR(H376=10,H376=11,H376=12),8.74,IF(OR(H376=13,H376=14,H376=15),9.03,IF(OR(H376=16,H376=17,H376=18),9.33,9.65)))))))))),IF(M376="Բ-2", IF(H376=0,5.71,IF(H376=1,5.89,IF(H376=2,6.09,IF(H376=3,6.29,IF(OR(H376=5,H376=4),6.5,IF(OR(H376=6,H376=7),6.72,IF(OR(H376=8,H376=9),6.94,IF(OR(H376=10,H376=11,H376=12),7.17,IF(OR(H376=13,H376=14,H376=15),7.41,IF(OR(H376=16,H376=17,H376=18),7.65,7.91)))))))))), IF(M376="Գ-1", IF(H376=0,4.7,IF(H376=1,4.86,IF(H376=2,5.01,IF(H376=3,5.18,IF(OR(H376=5,H376=4),5.35,IF(OR(H376=6,H376=7),5.52,IF(OR(H376=8,H376=9),5.71,IF(OR(H376=10,H376=11,H376=12),5.89,IF(OR(H376=13,H376=14,H376=15),6.09,IF(OR(H376=16,H376=17,H376=18),6.29,6.49)))))))))), IF(M376="Գ-2", IF(H376=0,3.88,IF(H376=1,4.01,IF(H376=2,4.14,IF(H376=3,4.27,IF(OR(H376=5,H376=4),4.41,IF(OR(H376=6,H376=7),4.55,IF(OR(H376=8,H376=9),4.7,IF(OR(H376=10,H376=11,H376=12),4.85,IF(OR(H376=13,H376=14,H376=15),5.01,IF(OR(H376=16,H376=17,H376=18),5.17,5.34)))))))))), IF(M376="Գ-3", IF(H376=0,3.21,IF(H376=1,3.31,IF(H376=2,3.42,IF(H376=3,3.53,IF(OR(H376=5,H376=4),3.64,IF(OR(H376=6,H376=7),3.76,IF(OR(H376=8,H376=9),3.88,IF(OR(H376=10,H376=11,H376=12),4.01,IF(OR(H376=13,H376=14,H376=15),4.13,IF(OR(H376=16,H376=17,H376=18),4.27,4.4)))))))))), IF(M376="Ա-1", IF(H376=0,2.66,IF(H376=1,2.75,IF(H376=2,2.83,IF(H376=3,2.92,IF(OR(H376=5,H376=4),3.02,IF(OR(H376=6,H376=7),3.11,IF(OR(H376=8,H376=9),3.21,IF(OR(H376=10,H376=11,H376=12),3.31,IF(OR(H376=13,H376=14,H376=15),3.42,IF(OR(H376=16,H376=17,H376=18),3.53,3.64)))))))))), IF(M376="Ա-2", IF(H376=0,2.28,IF(H376=1,2.35,IF(H376=2,2.43,IF(H376=3,2.5,IF(OR(H376=5,H376=4),2.58,IF(OR(H376=6,H376=7),2.66,IF(OR(H376=8,H376=9),2.75,IF(OR(H376=10,H376=11,H376=12),2.83,IF(OR(H376=13,H376=14,H376=15),2.92,IF(OR(H376=16,H376=17,H376=18),3.01,3.11)))))))))),IF(M376="Ա-3", IF(H376=0,1.96,IF(H376=1,2.02,IF(H376=2,2.08,IF(H376=3,2.15,IF(OR(H376=5,H376=4),2.21,IF(OR(H376=6,H376=7),2.28,IF(OR(H376=8,H376=9),2.35,IF(OR(H376=10,H376=11,H376=12),2.42,IF(OR(H376=13,H376=14,H376=15),2.5,IF(OR(H376=16,H376=17,H376=18),2.58,2.66)))))))))), IF(M376="Կ-1", IF(H376=0,1.68,IF(H376=1,1.73,IF(H376=2,1.79,IF(H376=3,1.84,IF(OR(H376=5,H376=4),1.9,IF(OR(H376=6,H376=7),1.96,IF(OR(H376=8,H376=9),2.02,IF(OR(H376=10,H376=11,H376=12),2.08,IF(OR(H376=13,H376=14,H376=15),2.14,IF(OR(H376=16,H376=17,H376=18),2.21,2.28)))))))))), IF(M376="Կ-2", IF(H376=0,1.45,IF(H376=1,1.49,IF(H376=2,1.54,IF(H376=3,1.59,IF(OR(H376=5,H376=4),1.63,IF(OR(H376=6,H376=7),1.68,IF(OR(H376=8,H376=9),1.73,IF(OR(H376=10,H376=11,H376=12),1.79,IF(OR(H376=13,H376=14,H376=15),1.84,IF(OR(H376=16,H376=17,H376=18),1.9,1.95)))))))))),IF(M376="Կ-3", IF(H376=0,1.25,IF(H376=1,1.29,IF(H376=2,1.33,IF(H376=3,1.37,IF(OR(H376=5,H376=4),1.41,IF(OR(H376=6,H376=7),1.45,IF(OR(H376=8,H376=9),1.49,IF(OR(H376=10,H376=11,H376=12),1.54,IF(OR(H376=13,H376=14,H376=15),1.58,IF(OR(H376=16,H376=17,H376=18),1.63,1.68)))))))))), "Error"))))))))))))</f>
        <v>1.73</v>
      </c>
      <c r="J376" s="799">
        <v>83200</v>
      </c>
      <c r="K376" s="851"/>
      <c r="L376" s="851"/>
      <c r="M376" s="852" t="s">
        <v>86</v>
      </c>
      <c r="N376" s="799">
        <f t="shared" ref="N376:N386" si="354">J376*I376</f>
        <v>143936</v>
      </c>
      <c r="O376" s="823">
        <f t="shared" si="330"/>
        <v>143936</v>
      </c>
      <c r="P376" s="823">
        <f t="shared" ref="P376:P386" si="355">+O376*13</f>
        <v>1871168</v>
      </c>
      <c r="Q376" s="592">
        <f t="shared" si="332"/>
        <v>1</v>
      </c>
      <c r="R376" s="592">
        <f t="shared" si="333"/>
        <v>2</v>
      </c>
      <c r="S376" s="588">
        <f t="shared" si="334"/>
        <v>1.79</v>
      </c>
      <c r="T376" s="456">
        <v>83200</v>
      </c>
      <c r="U376" s="458"/>
      <c r="V376" s="458"/>
      <c r="W376" s="593" t="str">
        <f t="shared" si="335"/>
        <v>Կ-1</v>
      </c>
      <c r="X376" s="456">
        <f t="shared" si="336"/>
        <v>148928</v>
      </c>
      <c r="Y376" s="590">
        <f t="shared" si="337"/>
        <v>148928</v>
      </c>
      <c r="Z376" s="590">
        <f t="shared" ref="Z376:Z386" si="356">+Y376*13</f>
        <v>1936064</v>
      </c>
      <c r="AA376" s="592">
        <f t="shared" si="339"/>
        <v>1</v>
      </c>
      <c r="AB376" s="592">
        <f t="shared" si="340"/>
        <v>3</v>
      </c>
      <c r="AC376" s="588">
        <f t="shared" si="341"/>
        <v>1.84</v>
      </c>
      <c r="AD376" s="456">
        <v>83200</v>
      </c>
      <c r="AE376" s="458"/>
      <c r="AF376" s="729"/>
      <c r="AG376" s="706" t="str">
        <f t="shared" si="342"/>
        <v>Կ-1</v>
      </c>
      <c r="AH376" s="456">
        <f t="shared" si="343"/>
        <v>153088</v>
      </c>
      <c r="AI376" s="590">
        <f t="shared" si="344"/>
        <v>153088</v>
      </c>
      <c r="AJ376" s="590">
        <f t="shared" ref="AJ376:AJ386" si="357">+AI376*13</f>
        <v>1990144</v>
      </c>
      <c r="AK376" s="592">
        <f t="shared" si="346"/>
        <v>1</v>
      </c>
      <c r="AL376" s="592">
        <f t="shared" si="347"/>
        <v>4</v>
      </c>
      <c r="AM376" s="588">
        <f t="shared" si="348"/>
        <v>1.9</v>
      </c>
      <c r="AN376" s="456">
        <v>83200</v>
      </c>
      <c r="AO376" s="458"/>
      <c r="AP376" s="729"/>
      <c r="AQ376" s="706" t="str">
        <f t="shared" si="349"/>
        <v>Կ-1</v>
      </c>
      <c r="AR376" s="456">
        <f t="shared" si="350"/>
        <v>158080</v>
      </c>
      <c r="AS376" s="590">
        <f t="shared" si="351"/>
        <v>158080</v>
      </c>
      <c r="AT376" s="590">
        <f t="shared" ref="AT376:AT386" si="358">+AS376*13</f>
        <v>2055040</v>
      </c>
    </row>
    <row r="377" spans="2:46" s="587" customFormat="1" ht="27">
      <c r="B377" s="816">
        <v>25</v>
      </c>
      <c r="C377" s="872" t="s">
        <v>3010</v>
      </c>
      <c r="D377" s="828" t="s">
        <v>1960</v>
      </c>
      <c r="E377" s="818">
        <v>2005</v>
      </c>
      <c r="F377" s="829" t="s">
        <v>453</v>
      </c>
      <c r="G377" s="820">
        <v>1</v>
      </c>
      <c r="H377" s="820">
        <v>1</v>
      </c>
      <c r="I377" s="821">
        <f t="shared" si="353"/>
        <v>1.73</v>
      </c>
      <c r="J377" s="799">
        <v>83200</v>
      </c>
      <c r="K377" s="851"/>
      <c r="L377" s="851"/>
      <c r="M377" s="852" t="s">
        <v>86</v>
      </c>
      <c r="N377" s="799">
        <f t="shared" si="354"/>
        <v>143936</v>
      </c>
      <c r="O377" s="823">
        <f t="shared" si="330"/>
        <v>143936</v>
      </c>
      <c r="P377" s="823">
        <f t="shared" si="355"/>
        <v>1871168</v>
      </c>
      <c r="Q377" s="592">
        <f t="shared" si="332"/>
        <v>1</v>
      </c>
      <c r="R377" s="592">
        <f t="shared" si="333"/>
        <v>2</v>
      </c>
      <c r="S377" s="588">
        <f t="shared" si="334"/>
        <v>1.79</v>
      </c>
      <c r="T377" s="456">
        <v>83200</v>
      </c>
      <c r="U377" s="458"/>
      <c r="V377" s="458"/>
      <c r="W377" s="593" t="str">
        <f t="shared" si="335"/>
        <v>Կ-1</v>
      </c>
      <c r="X377" s="456">
        <f t="shared" si="336"/>
        <v>148928</v>
      </c>
      <c r="Y377" s="590">
        <f t="shared" si="337"/>
        <v>148928</v>
      </c>
      <c r="Z377" s="590">
        <f t="shared" si="356"/>
        <v>1936064</v>
      </c>
      <c r="AA377" s="592">
        <f t="shared" si="339"/>
        <v>1</v>
      </c>
      <c r="AB377" s="592">
        <f t="shared" si="340"/>
        <v>3</v>
      </c>
      <c r="AC377" s="588">
        <f t="shared" si="341"/>
        <v>1.84</v>
      </c>
      <c r="AD377" s="456">
        <v>83200</v>
      </c>
      <c r="AE377" s="458"/>
      <c r="AF377" s="729"/>
      <c r="AG377" s="706" t="str">
        <f t="shared" si="342"/>
        <v>Կ-1</v>
      </c>
      <c r="AH377" s="456">
        <f t="shared" si="343"/>
        <v>153088</v>
      </c>
      <c r="AI377" s="590">
        <f t="shared" si="344"/>
        <v>153088</v>
      </c>
      <c r="AJ377" s="590">
        <f t="shared" si="357"/>
        <v>1990144</v>
      </c>
      <c r="AK377" s="592">
        <f t="shared" si="346"/>
        <v>1</v>
      </c>
      <c r="AL377" s="592">
        <f t="shared" si="347"/>
        <v>4</v>
      </c>
      <c r="AM377" s="588">
        <f t="shared" si="348"/>
        <v>1.9</v>
      </c>
      <c r="AN377" s="456">
        <v>83200</v>
      </c>
      <c r="AO377" s="458"/>
      <c r="AP377" s="729"/>
      <c r="AQ377" s="706" t="str">
        <f t="shared" si="349"/>
        <v>Կ-1</v>
      </c>
      <c r="AR377" s="456">
        <f t="shared" si="350"/>
        <v>158080</v>
      </c>
      <c r="AS377" s="590">
        <f t="shared" si="351"/>
        <v>158080</v>
      </c>
      <c r="AT377" s="590">
        <f t="shared" si="358"/>
        <v>2055040</v>
      </c>
    </row>
    <row r="378" spans="2:46" s="587" customFormat="1" ht="27">
      <c r="B378" s="830">
        <v>26</v>
      </c>
      <c r="C378" s="872" t="s">
        <v>863</v>
      </c>
      <c r="D378" s="828" t="s">
        <v>1960</v>
      </c>
      <c r="E378" s="818">
        <v>1984</v>
      </c>
      <c r="F378" s="829" t="s">
        <v>453</v>
      </c>
      <c r="G378" s="820">
        <v>1</v>
      </c>
      <c r="H378" s="820">
        <v>8</v>
      </c>
      <c r="I378" s="821">
        <f t="shared" si="353"/>
        <v>2.02</v>
      </c>
      <c r="J378" s="799">
        <v>83200</v>
      </c>
      <c r="K378" s="851"/>
      <c r="L378" s="851"/>
      <c r="M378" s="852" t="s">
        <v>86</v>
      </c>
      <c r="N378" s="799">
        <f t="shared" si="354"/>
        <v>168064</v>
      </c>
      <c r="O378" s="823">
        <f t="shared" si="330"/>
        <v>168064</v>
      </c>
      <c r="P378" s="823">
        <f t="shared" si="355"/>
        <v>2184832</v>
      </c>
      <c r="Q378" s="592">
        <f t="shared" si="332"/>
        <v>1</v>
      </c>
      <c r="R378" s="592">
        <f t="shared" si="333"/>
        <v>9</v>
      </c>
      <c r="S378" s="588">
        <f t="shared" si="334"/>
        <v>2.02</v>
      </c>
      <c r="T378" s="456">
        <v>83200</v>
      </c>
      <c r="U378" s="458"/>
      <c r="V378" s="458"/>
      <c r="W378" s="593" t="str">
        <f t="shared" si="335"/>
        <v>Կ-1</v>
      </c>
      <c r="X378" s="456">
        <f t="shared" si="336"/>
        <v>168064</v>
      </c>
      <c r="Y378" s="590">
        <f t="shared" si="337"/>
        <v>168064</v>
      </c>
      <c r="Z378" s="590">
        <f t="shared" si="356"/>
        <v>2184832</v>
      </c>
      <c r="AA378" s="592">
        <f t="shared" si="339"/>
        <v>1</v>
      </c>
      <c r="AB378" s="592">
        <f t="shared" si="340"/>
        <v>10</v>
      </c>
      <c r="AC378" s="588">
        <f t="shared" si="341"/>
        <v>2.08</v>
      </c>
      <c r="AD378" s="456">
        <v>83200</v>
      </c>
      <c r="AE378" s="458"/>
      <c r="AF378" s="729"/>
      <c r="AG378" s="706" t="str">
        <f t="shared" si="342"/>
        <v>Կ-1</v>
      </c>
      <c r="AH378" s="456">
        <f t="shared" si="343"/>
        <v>173056</v>
      </c>
      <c r="AI378" s="590">
        <f t="shared" si="344"/>
        <v>173056</v>
      </c>
      <c r="AJ378" s="590">
        <f t="shared" si="357"/>
        <v>2249728</v>
      </c>
      <c r="AK378" s="592">
        <f t="shared" si="346"/>
        <v>1</v>
      </c>
      <c r="AL378" s="592">
        <f t="shared" si="347"/>
        <v>11</v>
      </c>
      <c r="AM378" s="588">
        <f t="shared" si="348"/>
        <v>2.08</v>
      </c>
      <c r="AN378" s="456">
        <v>83200</v>
      </c>
      <c r="AO378" s="458"/>
      <c r="AP378" s="729"/>
      <c r="AQ378" s="706" t="str">
        <f t="shared" si="349"/>
        <v>Կ-1</v>
      </c>
      <c r="AR378" s="456">
        <f t="shared" si="350"/>
        <v>173056</v>
      </c>
      <c r="AS378" s="590">
        <f t="shared" si="351"/>
        <v>173056</v>
      </c>
      <c r="AT378" s="590">
        <f t="shared" si="358"/>
        <v>2249728</v>
      </c>
    </row>
    <row r="379" spans="2:46" s="587" customFormat="1" ht="27">
      <c r="B379" s="816">
        <v>27</v>
      </c>
      <c r="C379" s="872" t="s">
        <v>1185</v>
      </c>
      <c r="D379" s="828" t="s">
        <v>1960</v>
      </c>
      <c r="E379" s="818">
        <v>1991</v>
      </c>
      <c r="F379" s="829" t="s">
        <v>453</v>
      </c>
      <c r="G379" s="820">
        <v>1</v>
      </c>
      <c r="H379" s="820">
        <v>5</v>
      </c>
      <c r="I379" s="821">
        <f t="shared" si="353"/>
        <v>1.9</v>
      </c>
      <c r="J379" s="799">
        <v>83200</v>
      </c>
      <c r="K379" s="851"/>
      <c r="L379" s="851"/>
      <c r="M379" s="852" t="s">
        <v>86</v>
      </c>
      <c r="N379" s="799">
        <f t="shared" si="354"/>
        <v>158080</v>
      </c>
      <c r="O379" s="823">
        <f t="shared" si="330"/>
        <v>158080</v>
      </c>
      <c r="P379" s="823">
        <f t="shared" si="355"/>
        <v>2055040</v>
      </c>
      <c r="Q379" s="592">
        <f t="shared" si="332"/>
        <v>1</v>
      </c>
      <c r="R379" s="592">
        <f t="shared" si="333"/>
        <v>6</v>
      </c>
      <c r="S379" s="588">
        <f t="shared" si="334"/>
        <v>1.96</v>
      </c>
      <c r="T379" s="456">
        <v>83200</v>
      </c>
      <c r="U379" s="458"/>
      <c r="V379" s="458"/>
      <c r="W379" s="593" t="str">
        <f t="shared" si="335"/>
        <v>Կ-1</v>
      </c>
      <c r="X379" s="456">
        <f t="shared" si="336"/>
        <v>163072</v>
      </c>
      <c r="Y379" s="590">
        <f t="shared" si="337"/>
        <v>163072</v>
      </c>
      <c r="Z379" s="590">
        <f t="shared" si="356"/>
        <v>2119936</v>
      </c>
      <c r="AA379" s="592">
        <f t="shared" si="339"/>
        <v>1</v>
      </c>
      <c r="AB379" s="592">
        <f t="shared" si="340"/>
        <v>7</v>
      </c>
      <c r="AC379" s="588">
        <f t="shared" si="341"/>
        <v>1.96</v>
      </c>
      <c r="AD379" s="456">
        <v>83200</v>
      </c>
      <c r="AE379" s="458"/>
      <c r="AF379" s="729"/>
      <c r="AG379" s="706" t="str">
        <f t="shared" si="342"/>
        <v>Կ-1</v>
      </c>
      <c r="AH379" s="456">
        <f t="shared" si="343"/>
        <v>163072</v>
      </c>
      <c r="AI379" s="590">
        <f t="shared" si="344"/>
        <v>163072</v>
      </c>
      <c r="AJ379" s="590">
        <f t="shared" si="357"/>
        <v>2119936</v>
      </c>
      <c r="AK379" s="592">
        <f t="shared" si="346"/>
        <v>1</v>
      </c>
      <c r="AL379" s="592">
        <f t="shared" si="347"/>
        <v>8</v>
      </c>
      <c r="AM379" s="588">
        <f t="shared" si="348"/>
        <v>2.02</v>
      </c>
      <c r="AN379" s="456">
        <v>83200</v>
      </c>
      <c r="AO379" s="458"/>
      <c r="AP379" s="729"/>
      <c r="AQ379" s="706" t="str">
        <f t="shared" si="349"/>
        <v>Կ-1</v>
      </c>
      <c r="AR379" s="456">
        <f t="shared" si="350"/>
        <v>168064</v>
      </c>
      <c r="AS379" s="590">
        <f t="shared" si="351"/>
        <v>168064</v>
      </c>
      <c r="AT379" s="590">
        <f t="shared" si="358"/>
        <v>2184832</v>
      </c>
    </row>
    <row r="380" spans="2:46" s="587" customFormat="1" ht="27">
      <c r="B380" s="830">
        <v>28</v>
      </c>
      <c r="C380" s="872" t="s">
        <v>2564</v>
      </c>
      <c r="D380" s="828" t="s">
        <v>1960</v>
      </c>
      <c r="E380" s="818">
        <v>1988</v>
      </c>
      <c r="F380" s="829" t="s">
        <v>453</v>
      </c>
      <c r="G380" s="820">
        <v>1</v>
      </c>
      <c r="H380" s="820">
        <v>9</v>
      </c>
      <c r="I380" s="821">
        <f t="shared" si="353"/>
        <v>2.02</v>
      </c>
      <c r="J380" s="799">
        <v>83200</v>
      </c>
      <c r="K380" s="851"/>
      <c r="L380" s="851"/>
      <c r="M380" s="852" t="s">
        <v>86</v>
      </c>
      <c r="N380" s="799">
        <f t="shared" si="354"/>
        <v>168064</v>
      </c>
      <c r="O380" s="823">
        <f t="shared" si="330"/>
        <v>168064</v>
      </c>
      <c r="P380" s="823">
        <f t="shared" si="355"/>
        <v>2184832</v>
      </c>
      <c r="Q380" s="592">
        <f t="shared" si="332"/>
        <v>1</v>
      </c>
      <c r="R380" s="592">
        <f t="shared" si="333"/>
        <v>10</v>
      </c>
      <c r="S380" s="588">
        <f t="shared" si="334"/>
        <v>2.08</v>
      </c>
      <c r="T380" s="456">
        <v>83200</v>
      </c>
      <c r="U380" s="458"/>
      <c r="V380" s="458"/>
      <c r="W380" s="593" t="str">
        <f t="shared" si="335"/>
        <v>Կ-1</v>
      </c>
      <c r="X380" s="456">
        <f t="shared" si="336"/>
        <v>173056</v>
      </c>
      <c r="Y380" s="590">
        <f t="shared" si="337"/>
        <v>173056</v>
      </c>
      <c r="Z380" s="590">
        <f t="shared" si="356"/>
        <v>2249728</v>
      </c>
      <c r="AA380" s="592">
        <f t="shared" si="339"/>
        <v>1</v>
      </c>
      <c r="AB380" s="592">
        <f t="shared" si="340"/>
        <v>11</v>
      </c>
      <c r="AC380" s="588">
        <f t="shared" si="341"/>
        <v>2.08</v>
      </c>
      <c r="AD380" s="456">
        <v>83200</v>
      </c>
      <c r="AE380" s="458"/>
      <c r="AF380" s="729"/>
      <c r="AG380" s="706" t="str">
        <f t="shared" si="342"/>
        <v>Կ-1</v>
      </c>
      <c r="AH380" s="456">
        <f t="shared" si="343"/>
        <v>173056</v>
      </c>
      <c r="AI380" s="590">
        <f t="shared" si="344"/>
        <v>173056</v>
      </c>
      <c r="AJ380" s="590">
        <f t="shared" si="357"/>
        <v>2249728</v>
      </c>
      <c r="AK380" s="592">
        <f t="shared" si="346"/>
        <v>1</v>
      </c>
      <c r="AL380" s="592">
        <f t="shared" si="347"/>
        <v>12</v>
      </c>
      <c r="AM380" s="588">
        <f t="shared" si="348"/>
        <v>2.08</v>
      </c>
      <c r="AN380" s="456">
        <v>83200</v>
      </c>
      <c r="AO380" s="458"/>
      <c r="AP380" s="729"/>
      <c r="AQ380" s="706" t="str">
        <f t="shared" si="349"/>
        <v>Կ-1</v>
      </c>
      <c r="AR380" s="456">
        <f t="shared" si="350"/>
        <v>173056</v>
      </c>
      <c r="AS380" s="590">
        <f t="shared" si="351"/>
        <v>173056</v>
      </c>
      <c r="AT380" s="590">
        <f t="shared" si="358"/>
        <v>2249728</v>
      </c>
    </row>
    <row r="381" spans="2:46" s="587" customFormat="1" ht="27">
      <c r="B381" s="816">
        <v>29</v>
      </c>
      <c r="C381" s="872" t="s">
        <v>1144</v>
      </c>
      <c r="D381" s="828" t="s">
        <v>1960</v>
      </c>
      <c r="E381" s="818">
        <v>1996</v>
      </c>
      <c r="F381" s="829" t="s">
        <v>453</v>
      </c>
      <c r="G381" s="820">
        <v>1</v>
      </c>
      <c r="H381" s="820">
        <v>7</v>
      </c>
      <c r="I381" s="821">
        <f t="shared" si="353"/>
        <v>1.96</v>
      </c>
      <c r="J381" s="799">
        <v>83200</v>
      </c>
      <c r="K381" s="851"/>
      <c r="L381" s="851"/>
      <c r="M381" s="852" t="s">
        <v>86</v>
      </c>
      <c r="N381" s="799">
        <f t="shared" si="354"/>
        <v>163072</v>
      </c>
      <c r="O381" s="823">
        <f t="shared" si="330"/>
        <v>163072</v>
      </c>
      <c r="P381" s="823">
        <f t="shared" si="355"/>
        <v>2119936</v>
      </c>
      <c r="Q381" s="592">
        <f t="shared" si="332"/>
        <v>1</v>
      </c>
      <c r="R381" s="592">
        <f t="shared" si="333"/>
        <v>8</v>
      </c>
      <c r="S381" s="588">
        <f t="shared" si="334"/>
        <v>2.02</v>
      </c>
      <c r="T381" s="456">
        <v>83200</v>
      </c>
      <c r="U381" s="458"/>
      <c r="V381" s="458"/>
      <c r="W381" s="593" t="str">
        <f t="shared" si="335"/>
        <v>Կ-1</v>
      </c>
      <c r="X381" s="456">
        <f t="shared" si="336"/>
        <v>168064</v>
      </c>
      <c r="Y381" s="590">
        <f t="shared" si="337"/>
        <v>168064</v>
      </c>
      <c r="Z381" s="590">
        <f t="shared" si="356"/>
        <v>2184832</v>
      </c>
      <c r="AA381" s="592">
        <f t="shared" si="339"/>
        <v>1</v>
      </c>
      <c r="AB381" s="592">
        <f t="shared" si="340"/>
        <v>9</v>
      </c>
      <c r="AC381" s="588">
        <f t="shared" si="341"/>
        <v>2.02</v>
      </c>
      <c r="AD381" s="456">
        <v>83200</v>
      </c>
      <c r="AE381" s="458"/>
      <c r="AF381" s="729"/>
      <c r="AG381" s="706" t="str">
        <f t="shared" si="342"/>
        <v>Կ-1</v>
      </c>
      <c r="AH381" s="456">
        <f t="shared" si="343"/>
        <v>168064</v>
      </c>
      <c r="AI381" s="590">
        <f t="shared" si="344"/>
        <v>168064</v>
      </c>
      <c r="AJ381" s="590">
        <f t="shared" si="357"/>
        <v>2184832</v>
      </c>
      <c r="AK381" s="592">
        <f t="shared" si="346"/>
        <v>1</v>
      </c>
      <c r="AL381" s="592">
        <f t="shared" si="347"/>
        <v>10</v>
      </c>
      <c r="AM381" s="588">
        <f t="shared" si="348"/>
        <v>2.08</v>
      </c>
      <c r="AN381" s="456">
        <v>83200</v>
      </c>
      <c r="AO381" s="458"/>
      <c r="AP381" s="729"/>
      <c r="AQ381" s="706" t="str">
        <f t="shared" si="349"/>
        <v>Կ-1</v>
      </c>
      <c r="AR381" s="456">
        <f t="shared" si="350"/>
        <v>173056</v>
      </c>
      <c r="AS381" s="590">
        <f t="shared" si="351"/>
        <v>173056</v>
      </c>
      <c r="AT381" s="590">
        <f t="shared" si="358"/>
        <v>2249728</v>
      </c>
    </row>
    <row r="382" spans="2:46" s="587" customFormat="1" ht="27">
      <c r="B382" s="830">
        <v>30</v>
      </c>
      <c r="C382" s="872" t="s">
        <v>2136</v>
      </c>
      <c r="D382" s="828" t="s">
        <v>1961</v>
      </c>
      <c r="E382" s="818">
        <v>1997</v>
      </c>
      <c r="F382" s="829" t="s">
        <v>453</v>
      </c>
      <c r="G382" s="820">
        <v>1</v>
      </c>
      <c r="H382" s="820">
        <v>3</v>
      </c>
      <c r="I382" s="821">
        <f t="shared" si="353"/>
        <v>1.84</v>
      </c>
      <c r="J382" s="799">
        <v>83200</v>
      </c>
      <c r="K382" s="851"/>
      <c r="L382" s="851"/>
      <c r="M382" s="852" t="s">
        <v>86</v>
      </c>
      <c r="N382" s="799">
        <f t="shared" si="354"/>
        <v>153088</v>
      </c>
      <c r="O382" s="823">
        <f t="shared" si="330"/>
        <v>153088</v>
      </c>
      <c r="P382" s="823">
        <f t="shared" si="355"/>
        <v>1990144</v>
      </c>
      <c r="Q382" s="592">
        <f t="shared" si="332"/>
        <v>1</v>
      </c>
      <c r="R382" s="592">
        <f t="shared" si="333"/>
        <v>4</v>
      </c>
      <c r="S382" s="588">
        <f t="shared" si="334"/>
        <v>1.9</v>
      </c>
      <c r="T382" s="456">
        <v>83200</v>
      </c>
      <c r="U382" s="458"/>
      <c r="V382" s="458"/>
      <c r="W382" s="593" t="str">
        <f t="shared" si="335"/>
        <v>Կ-1</v>
      </c>
      <c r="X382" s="456">
        <f t="shared" si="336"/>
        <v>158080</v>
      </c>
      <c r="Y382" s="590">
        <f t="shared" si="337"/>
        <v>158080</v>
      </c>
      <c r="Z382" s="590">
        <f t="shared" si="356"/>
        <v>2055040</v>
      </c>
      <c r="AA382" s="592">
        <f t="shared" si="339"/>
        <v>1</v>
      </c>
      <c r="AB382" s="592">
        <f t="shared" si="340"/>
        <v>5</v>
      </c>
      <c r="AC382" s="588">
        <f t="shared" si="341"/>
        <v>1.9</v>
      </c>
      <c r="AD382" s="456">
        <v>83200</v>
      </c>
      <c r="AE382" s="458"/>
      <c r="AF382" s="729"/>
      <c r="AG382" s="706" t="str">
        <f t="shared" si="342"/>
        <v>Կ-1</v>
      </c>
      <c r="AH382" s="456">
        <f t="shared" si="343"/>
        <v>158080</v>
      </c>
      <c r="AI382" s="590">
        <f t="shared" si="344"/>
        <v>158080</v>
      </c>
      <c r="AJ382" s="590">
        <f t="shared" si="357"/>
        <v>2055040</v>
      </c>
      <c r="AK382" s="592">
        <f t="shared" si="346"/>
        <v>1</v>
      </c>
      <c r="AL382" s="592">
        <f t="shared" si="347"/>
        <v>6</v>
      </c>
      <c r="AM382" s="588">
        <f t="shared" si="348"/>
        <v>1.96</v>
      </c>
      <c r="AN382" s="456">
        <v>83200</v>
      </c>
      <c r="AO382" s="458"/>
      <c r="AP382" s="729"/>
      <c r="AQ382" s="706" t="str">
        <f t="shared" si="349"/>
        <v>Կ-1</v>
      </c>
      <c r="AR382" s="456">
        <f t="shared" si="350"/>
        <v>163072</v>
      </c>
      <c r="AS382" s="590">
        <f t="shared" si="351"/>
        <v>163072</v>
      </c>
      <c r="AT382" s="590">
        <f t="shared" si="358"/>
        <v>2119936</v>
      </c>
    </row>
    <row r="383" spans="2:46" s="587" customFormat="1" ht="27">
      <c r="B383" s="816">
        <v>31</v>
      </c>
      <c r="C383" s="872" t="s">
        <v>2137</v>
      </c>
      <c r="D383" s="828" t="s">
        <v>1960</v>
      </c>
      <c r="E383" s="818">
        <v>1986</v>
      </c>
      <c r="F383" s="829" t="s">
        <v>453</v>
      </c>
      <c r="G383" s="820">
        <v>1</v>
      </c>
      <c r="H383" s="820">
        <v>7</v>
      </c>
      <c r="I383" s="821">
        <f t="shared" si="353"/>
        <v>1.96</v>
      </c>
      <c r="J383" s="799">
        <v>83200</v>
      </c>
      <c r="K383" s="851"/>
      <c r="L383" s="851"/>
      <c r="M383" s="852" t="s">
        <v>86</v>
      </c>
      <c r="N383" s="799">
        <f t="shared" si="354"/>
        <v>163072</v>
      </c>
      <c r="O383" s="823">
        <f t="shared" si="330"/>
        <v>163072</v>
      </c>
      <c r="P383" s="823">
        <f t="shared" si="355"/>
        <v>2119936</v>
      </c>
      <c r="Q383" s="592">
        <f t="shared" si="332"/>
        <v>1</v>
      </c>
      <c r="R383" s="592">
        <f t="shared" si="333"/>
        <v>8</v>
      </c>
      <c r="S383" s="588">
        <f t="shared" si="334"/>
        <v>2.02</v>
      </c>
      <c r="T383" s="456">
        <v>83200</v>
      </c>
      <c r="U383" s="458"/>
      <c r="V383" s="458"/>
      <c r="W383" s="593" t="str">
        <f t="shared" si="335"/>
        <v>Կ-1</v>
      </c>
      <c r="X383" s="456">
        <f t="shared" si="336"/>
        <v>168064</v>
      </c>
      <c r="Y383" s="590">
        <f t="shared" si="337"/>
        <v>168064</v>
      </c>
      <c r="Z383" s="590">
        <f t="shared" si="356"/>
        <v>2184832</v>
      </c>
      <c r="AA383" s="592">
        <f t="shared" si="339"/>
        <v>1</v>
      </c>
      <c r="AB383" s="592">
        <f t="shared" si="340"/>
        <v>9</v>
      </c>
      <c r="AC383" s="588">
        <f t="shared" si="341"/>
        <v>2.02</v>
      </c>
      <c r="AD383" s="456">
        <v>83200</v>
      </c>
      <c r="AE383" s="458"/>
      <c r="AF383" s="729"/>
      <c r="AG383" s="706" t="str">
        <f t="shared" si="342"/>
        <v>Կ-1</v>
      </c>
      <c r="AH383" s="456">
        <f t="shared" si="343"/>
        <v>168064</v>
      </c>
      <c r="AI383" s="590">
        <f t="shared" si="344"/>
        <v>168064</v>
      </c>
      <c r="AJ383" s="590">
        <f t="shared" si="357"/>
        <v>2184832</v>
      </c>
      <c r="AK383" s="592">
        <f t="shared" si="346"/>
        <v>1</v>
      </c>
      <c r="AL383" s="592">
        <f t="shared" si="347"/>
        <v>10</v>
      </c>
      <c r="AM383" s="588">
        <f t="shared" si="348"/>
        <v>2.08</v>
      </c>
      <c r="AN383" s="456">
        <v>83200</v>
      </c>
      <c r="AO383" s="458"/>
      <c r="AP383" s="729"/>
      <c r="AQ383" s="706" t="str">
        <f t="shared" si="349"/>
        <v>Կ-1</v>
      </c>
      <c r="AR383" s="456">
        <f t="shared" si="350"/>
        <v>173056</v>
      </c>
      <c r="AS383" s="590">
        <f t="shared" si="351"/>
        <v>173056</v>
      </c>
      <c r="AT383" s="590">
        <f t="shared" si="358"/>
        <v>2249728</v>
      </c>
    </row>
    <row r="384" spans="2:46" s="587" customFormat="1" ht="27">
      <c r="B384" s="830">
        <v>32</v>
      </c>
      <c r="C384" s="872" t="s">
        <v>2565</v>
      </c>
      <c r="D384" s="828" t="s">
        <v>1960</v>
      </c>
      <c r="E384" s="818">
        <v>1986</v>
      </c>
      <c r="F384" s="829" t="s">
        <v>453</v>
      </c>
      <c r="G384" s="820">
        <v>1</v>
      </c>
      <c r="H384" s="820">
        <v>9</v>
      </c>
      <c r="I384" s="821">
        <f t="shared" si="353"/>
        <v>2.02</v>
      </c>
      <c r="J384" s="799">
        <v>83200</v>
      </c>
      <c r="K384" s="851"/>
      <c r="L384" s="851"/>
      <c r="M384" s="852" t="s">
        <v>86</v>
      </c>
      <c r="N384" s="799">
        <f t="shared" si="354"/>
        <v>168064</v>
      </c>
      <c r="O384" s="823">
        <f t="shared" si="330"/>
        <v>168064</v>
      </c>
      <c r="P384" s="823">
        <f t="shared" si="355"/>
        <v>2184832</v>
      </c>
      <c r="Q384" s="592">
        <f t="shared" si="332"/>
        <v>1</v>
      </c>
      <c r="R384" s="592">
        <f t="shared" si="333"/>
        <v>10</v>
      </c>
      <c r="S384" s="588">
        <f t="shared" si="334"/>
        <v>2.08</v>
      </c>
      <c r="T384" s="456">
        <v>83200</v>
      </c>
      <c r="U384" s="458"/>
      <c r="V384" s="458"/>
      <c r="W384" s="593" t="str">
        <f t="shared" si="335"/>
        <v>Կ-1</v>
      </c>
      <c r="X384" s="456">
        <f t="shared" si="336"/>
        <v>173056</v>
      </c>
      <c r="Y384" s="590">
        <f t="shared" si="337"/>
        <v>173056</v>
      </c>
      <c r="Z384" s="590">
        <f t="shared" si="356"/>
        <v>2249728</v>
      </c>
      <c r="AA384" s="592">
        <f t="shared" si="339"/>
        <v>1</v>
      </c>
      <c r="AB384" s="592">
        <f t="shared" si="340"/>
        <v>11</v>
      </c>
      <c r="AC384" s="588">
        <f t="shared" si="341"/>
        <v>2.08</v>
      </c>
      <c r="AD384" s="456">
        <v>83200</v>
      </c>
      <c r="AE384" s="458"/>
      <c r="AF384" s="729"/>
      <c r="AG384" s="706" t="str">
        <f t="shared" si="342"/>
        <v>Կ-1</v>
      </c>
      <c r="AH384" s="456">
        <f t="shared" si="343"/>
        <v>173056</v>
      </c>
      <c r="AI384" s="590">
        <f t="shared" si="344"/>
        <v>173056</v>
      </c>
      <c r="AJ384" s="590">
        <f t="shared" si="357"/>
        <v>2249728</v>
      </c>
      <c r="AK384" s="592">
        <f t="shared" si="346"/>
        <v>1</v>
      </c>
      <c r="AL384" s="592">
        <f t="shared" si="347"/>
        <v>12</v>
      </c>
      <c r="AM384" s="588">
        <f t="shared" si="348"/>
        <v>2.08</v>
      </c>
      <c r="AN384" s="456">
        <v>83200</v>
      </c>
      <c r="AO384" s="458"/>
      <c r="AP384" s="729"/>
      <c r="AQ384" s="706" t="str">
        <f t="shared" si="349"/>
        <v>Կ-1</v>
      </c>
      <c r="AR384" s="456">
        <f t="shared" si="350"/>
        <v>173056</v>
      </c>
      <c r="AS384" s="590">
        <f t="shared" si="351"/>
        <v>173056</v>
      </c>
      <c r="AT384" s="590">
        <f t="shared" si="358"/>
        <v>2249728</v>
      </c>
    </row>
    <row r="385" spans="2:46" s="587" customFormat="1" ht="27">
      <c r="B385" s="816">
        <v>33</v>
      </c>
      <c r="C385" s="872" t="s">
        <v>3011</v>
      </c>
      <c r="D385" s="828" t="s">
        <v>1961</v>
      </c>
      <c r="E385" s="818">
        <v>2002</v>
      </c>
      <c r="F385" s="829" t="s">
        <v>453</v>
      </c>
      <c r="G385" s="820">
        <v>1</v>
      </c>
      <c r="H385" s="820">
        <v>1</v>
      </c>
      <c r="I385" s="821">
        <f t="shared" si="353"/>
        <v>1.73</v>
      </c>
      <c r="J385" s="799">
        <v>83200</v>
      </c>
      <c r="K385" s="851"/>
      <c r="L385" s="851"/>
      <c r="M385" s="852" t="s">
        <v>86</v>
      </c>
      <c r="N385" s="799">
        <f t="shared" si="354"/>
        <v>143936</v>
      </c>
      <c r="O385" s="823">
        <f t="shared" si="330"/>
        <v>143936</v>
      </c>
      <c r="P385" s="823">
        <f t="shared" si="355"/>
        <v>1871168</v>
      </c>
      <c r="Q385" s="592">
        <f t="shared" si="332"/>
        <v>1</v>
      </c>
      <c r="R385" s="592">
        <f t="shared" si="333"/>
        <v>2</v>
      </c>
      <c r="S385" s="588">
        <f t="shared" ref="S385:S416" si="359">IF(Q385&lt;1,0,IF(W385="Բ-1",IF(R385=0,6.94,IF(R385=1,7.17,IF(R385=2,7.41,IF(R385=3,7.66,IF(OR(R385=5,R385=4),7.92,IF(OR(R385=6,R385=7),8.18,IF(OR(R385=8,R385=9),8.46,IF(OR(R385=10,R385=11,R385=12),8.74,IF(OR(R385=13,R385=14,R385=15),9.03,IF(OR(R385=16,R385=17,R385=18),9.33,9.65)))))))))),IF(W385="Բ-2", IF(R385=0,5.71,IF(R385=1,5.89,IF(R385=2,6.09,IF(R385=3,6.29,IF(OR(R385=5,R385=4),6.5,IF(OR(R385=6,R385=7),6.72,IF(OR(R385=8,R385=9),6.94,IF(OR(R385=10,R385=11,R385=12),7.17,IF(OR(R385=13,R385=14,R385=15),7.41,IF(OR(R385=16,R385=17,R385=18),7.65,7.91)))))))))), IF(W385="Գ-1", IF(R385=0,4.7,IF(R385=1,4.86,IF(R385=2,5.01,IF(R385=3,5.18,IF(OR(R385=5,R385=4),5.35,IF(OR(R385=6,R385=7),5.52,IF(OR(R385=8,R385=9),5.71,IF(OR(R385=10,R385=11,R385=12),5.89,IF(OR(R385=13,R385=14,R385=15),6.09,IF(OR(R385=16,R385=17,R385=18),6.29,6.49)))))))))), IF(W385="Գ-2", IF(R385=0,3.88,IF(R385=1,4.01,IF(R385=2,4.14,IF(R385=3,4.27,IF(OR(R385=5,R385=4),4.41,IF(OR(R385=6,R385=7),4.55,IF(OR(R385=8,R385=9),4.7,IF(OR(R385=10,R385=11,R385=12),4.85,IF(OR(R385=13,R385=14,R385=15),5.01,IF(OR(R385=16,R385=17,R385=18),5.17,5.34)))))))))), IF(W385="Գ-3", IF(R385=0,3.21,IF(R385=1,3.31,IF(R385=2,3.42,IF(R385=3,3.53,IF(OR(R385=5,R385=4),3.64,IF(OR(R385=6,R385=7),3.76,IF(OR(R385=8,R385=9),3.88,IF(OR(R385=10,R385=11,R385=12),4.01,IF(OR(R385=13,R385=14,R385=15),4.13,IF(OR(R385=16,R385=17,R385=18),4.27,4.4)))))))))), IF(W385="Ա-1", IF(R385=0,2.66,IF(R385=1,2.75,IF(R385=2,2.83,IF(R385=3,2.92,IF(OR(R385=5,R385=4),3.02,IF(OR(R385=6,R385=7),3.11,IF(OR(R385=8,R385=9),3.21,IF(OR(R385=10,R385=11,R385=12),3.31,IF(OR(R385=13,R385=14,R385=15),3.42,IF(OR(R385=16,R385=17,R385=18),3.53,3.64)))))))))), IF(W385="Ա-2", IF(R385=0,2.28,IF(R385=1,2.35,IF(R385=2,2.43,IF(R385=3,2.5,IF(OR(R385=5,R385=4),2.58,IF(OR(R385=6,R385=7),2.66,IF(OR(R385=8,R385=9),2.75,IF(OR(R385=10,R385=11,R385=12),2.83,IF(OR(R385=13,R385=14,R385=15),2.92,IF(OR(R385=16,R385=17,R385=18),3.01,3.11)))))))))),IF(W385="Ա-3", IF(R385=0,1.96,IF(R385=1,2.02,IF(R385=2,2.08,IF(R385=3,2.15,IF(OR(R385=5,R385=4),2.21,IF(OR(R385=6,R385=7),2.28,IF(OR(R385=8,R385=9),2.35,IF(OR(R385=10,R385=11,R385=12),2.42,IF(OR(R385=13,R385=14,R385=15),2.5,IF(OR(R385=16,R385=17,R385=18),2.58,2.66)))))))))), IF(W385="Կ-1", IF(R385=0,1.68,IF(R385=1,1.73,IF(R385=2,1.79,IF(R385=3,1.84,IF(OR(R385=5,R385=4),1.9,IF(OR(R385=6,R385=7),1.96,IF(OR(R385=8,R385=9),2.02,IF(OR(R385=10,R385=11,R385=12),2.08,IF(OR(R385=13,R385=14,R385=15),2.14,IF(OR(R385=16,R385=17,R385=18),2.21,2.28)))))))))), IF(W385="Կ-2", IF(R385=0,1.45,IF(R385=1,1.49,IF(R385=2,1.54,IF(R385=3,1.59,IF(OR(R385=5,R385=4),1.63,IF(OR(R385=6,R385=7),1.68,IF(OR(R385=8,R385=9),1.73,IF(OR(R385=10,R385=11,R385=12),1.79,IF(OR(R385=13,R385=14,R385=15),1.84,IF(OR(R385=16,R385=17,R385=18),1.9,1.95)))))))))),IF(W385="Կ-3", IF(R385=0,1.25,IF(R385=1,1.29,IF(R385=2,1.33,IF(R385=3,1.37,IF(OR(R385=5,R385=4),1.41,IF(OR(R385=6,R385=7),1.45,IF(OR(R385=8,R385=9),1.49,IF(OR(R385=10,R385=11,R385=12),1.54,IF(OR(R385=13,R385=14,R385=15),1.58,IF(OR(R385=16,R385=17,R385=18),1.63,1.68)))))))))), "Error"))))))))))))</f>
        <v>1.79</v>
      </c>
      <c r="T385" s="456">
        <v>83200</v>
      </c>
      <c r="U385" s="458"/>
      <c r="V385" s="458"/>
      <c r="W385" s="593" t="str">
        <f t="shared" ref="W385:W416" si="360">+M385</f>
        <v>Կ-1</v>
      </c>
      <c r="X385" s="456">
        <f t="shared" si="336"/>
        <v>148928</v>
      </c>
      <c r="Y385" s="590">
        <f t="shared" si="337"/>
        <v>148928</v>
      </c>
      <c r="Z385" s="590">
        <f t="shared" si="356"/>
        <v>1936064</v>
      </c>
      <c r="AA385" s="592">
        <f t="shared" ref="AA385:AA416" si="361">+Q385</f>
        <v>1</v>
      </c>
      <c r="AB385" s="592">
        <f t="shared" ref="AB385:AB416" si="362">+R385+1</f>
        <v>3</v>
      </c>
      <c r="AC385" s="588">
        <f t="shared" ref="AC385:AC416" si="363">IF(AA385&lt;1,0,IF(AG385="Բ-1",IF(AB385=0,6.94,IF(AB385=1,7.17,IF(AB385=2,7.41,IF(AB385=3,7.66,IF(OR(AB385=5,AB385=4),7.92,IF(OR(AB385=6,AB385=7),8.18,IF(OR(AB385=8,AB385=9),8.46,IF(OR(AB385=10,AB385=11,AB385=12),8.74,IF(OR(AB385=13,AB385=14,AB385=15),9.03,IF(OR(AB385=16,AB385=17,AB385=18),9.33,9.65)))))))))),IF(AG385="Բ-2", IF(AB385=0,5.71,IF(AB385=1,5.89,IF(AB385=2,6.09,IF(AB385=3,6.29,IF(OR(AB385=5,AB385=4),6.5,IF(OR(AB385=6,AB385=7),6.72,IF(OR(AB385=8,AB385=9),6.94,IF(OR(AB385=10,AB385=11,AB385=12),7.17,IF(OR(AB385=13,AB385=14,AB385=15),7.41,IF(OR(AB385=16,AB385=17,AB385=18),7.65,7.91)))))))))), IF(AG385="Գ-1", IF(AB385=0,4.7,IF(AB385=1,4.86,IF(AB385=2,5.01,IF(AB385=3,5.18,IF(OR(AB385=5,AB385=4),5.35,IF(OR(AB385=6,AB385=7),5.52,IF(OR(AB385=8,AB385=9),5.71,IF(OR(AB385=10,AB385=11,AB385=12),5.89,IF(OR(AB385=13,AB385=14,AB385=15),6.09,IF(OR(AB385=16,AB385=17,AB385=18),6.29,6.49)))))))))), IF(AG385="Գ-2", IF(AB385=0,3.88,IF(AB385=1,4.01,IF(AB385=2,4.14,IF(AB385=3,4.27,IF(OR(AB385=5,AB385=4),4.41,IF(OR(AB385=6,AB385=7),4.55,IF(OR(AB385=8,AB385=9),4.7,IF(OR(AB385=10,AB385=11,AB385=12),4.85,IF(OR(AB385=13,AB385=14,AB385=15),5.01,IF(OR(AB385=16,AB385=17,AB385=18),5.17,5.34)))))))))), IF(AG385="Գ-3", IF(AB385=0,3.21,IF(AB385=1,3.31,IF(AB385=2,3.42,IF(AB385=3,3.53,IF(OR(AB385=5,AB385=4),3.64,IF(OR(AB385=6,AB385=7),3.76,IF(OR(AB385=8,AB385=9),3.88,IF(OR(AB385=10,AB385=11,AB385=12),4.01,IF(OR(AB385=13,AB385=14,AB385=15),4.13,IF(OR(AB385=16,AB385=17,AB385=18),4.27,4.4)))))))))), IF(AG385="Ա-1", IF(AB385=0,2.66,IF(AB385=1,2.75,IF(AB385=2,2.83,IF(AB385=3,2.92,IF(OR(AB385=5,AB385=4),3.02,IF(OR(AB385=6,AB385=7),3.11,IF(OR(AB385=8,AB385=9),3.21,IF(OR(AB385=10,AB385=11,AB385=12),3.31,IF(OR(AB385=13,AB385=14,AB385=15),3.42,IF(OR(AB385=16,AB385=17,AB385=18),3.53,3.64)))))))))), IF(AG385="Ա-2", IF(AB385=0,2.28,IF(AB385=1,2.35,IF(AB385=2,2.43,IF(AB385=3,2.5,IF(OR(AB385=5,AB385=4),2.58,IF(OR(AB385=6,AB385=7),2.66,IF(OR(AB385=8,AB385=9),2.75,IF(OR(AB385=10,AB385=11,AB385=12),2.83,IF(OR(AB385=13,AB385=14,AB385=15),2.92,IF(OR(AB385=16,AB385=17,AB385=18),3.01,3.11)))))))))),IF(AG385="Ա-3", IF(AB385=0,1.96,IF(AB385=1,2.02,IF(AB385=2,2.08,IF(AB385=3,2.15,IF(OR(AB385=5,AB385=4),2.21,IF(OR(AB385=6,AB385=7),2.28,IF(OR(AB385=8,AB385=9),2.35,IF(OR(AB385=10,AB385=11,AB385=12),2.42,IF(OR(AB385=13,AB385=14,AB385=15),2.5,IF(OR(AB385=16,AB385=17,AB385=18),2.58,2.66)))))))))), IF(AG385="Կ-1", IF(AB385=0,1.68,IF(AB385=1,1.73,IF(AB385=2,1.79,IF(AB385=3,1.84,IF(OR(AB385=5,AB385=4),1.9,IF(OR(AB385=6,AB385=7),1.96,IF(OR(AB385=8,AB385=9),2.02,IF(OR(AB385=10,AB385=11,AB385=12),2.08,IF(OR(AB385=13,AB385=14,AB385=15),2.14,IF(OR(AB385=16,AB385=17,AB385=18),2.21,2.28)))))))))), IF(AG385="Կ-2", IF(AB385=0,1.45,IF(AB385=1,1.49,IF(AB385=2,1.54,IF(AB385=3,1.59,IF(OR(AB385=5,AB385=4),1.63,IF(OR(AB385=6,AB385=7),1.68,IF(OR(AB385=8,AB385=9),1.73,IF(OR(AB385=10,AB385=11,AB385=12),1.79,IF(OR(AB385=13,AB385=14,AB385=15),1.84,IF(OR(AB385=16,AB385=17,AB385=18),1.9,1.95)))))))))),IF(AG385="Կ-3", IF(AB385=0,1.25,IF(AB385=1,1.29,IF(AB385=2,1.33,IF(AB385=3,1.37,IF(OR(AB385=5,AB385=4),1.41,IF(OR(AB385=6,AB385=7),1.45,IF(OR(AB385=8,AB385=9),1.49,IF(OR(AB385=10,AB385=11,AB385=12),1.54,IF(OR(AB385=13,AB385=14,AB385=15),1.58,IF(OR(AB385=16,AB385=17,AB385=18),1.63,1.68)))))))))), "Error"))))))))))))</f>
        <v>1.84</v>
      </c>
      <c r="AD385" s="456">
        <v>83200</v>
      </c>
      <c r="AE385" s="458"/>
      <c r="AF385" s="729"/>
      <c r="AG385" s="706" t="str">
        <f t="shared" ref="AG385:AG416" si="364">+W385</f>
        <v>Կ-1</v>
      </c>
      <c r="AH385" s="456">
        <f t="shared" si="343"/>
        <v>153088</v>
      </c>
      <c r="AI385" s="590">
        <f t="shared" si="344"/>
        <v>153088</v>
      </c>
      <c r="AJ385" s="590">
        <f t="shared" si="357"/>
        <v>1990144</v>
      </c>
      <c r="AK385" s="592">
        <f t="shared" ref="AK385:AK416" si="365">+AA385</f>
        <v>1</v>
      </c>
      <c r="AL385" s="592">
        <f t="shared" ref="AL385:AL416" si="366">+AB385+1</f>
        <v>4</v>
      </c>
      <c r="AM385" s="588">
        <f t="shared" ref="AM385:AM416" si="367">IF(AK385&lt;1,0,IF(AQ385="Բ-1",IF(AL385=0,6.94,IF(AL385=1,7.17,IF(AL385=2,7.41,IF(AL385=3,7.66,IF(OR(AL385=5,AL385=4),7.92,IF(OR(AL385=6,AL385=7),8.18,IF(OR(AL385=8,AL385=9),8.46,IF(OR(AL385=10,AL385=11,AL385=12),8.74,IF(OR(AL385=13,AL385=14,AL385=15),9.03,IF(OR(AL385=16,AL385=17,AL385=18),9.33,9.65)))))))))),IF(AQ385="Բ-2", IF(AL385=0,5.71,IF(AL385=1,5.89,IF(AL385=2,6.09,IF(AL385=3,6.29,IF(OR(AL385=5,AL385=4),6.5,IF(OR(AL385=6,AL385=7),6.72,IF(OR(AL385=8,AL385=9),6.94,IF(OR(AL385=10,AL385=11,AL385=12),7.17,IF(OR(AL385=13,AL385=14,AL385=15),7.41,IF(OR(AL385=16,AL385=17,AL385=18),7.65,7.91)))))))))), IF(AQ385="Գ-1", IF(AL385=0,4.7,IF(AL385=1,4.86,IF(AL385=2,5.01,IF(AL385=3,5.18,IF(OR(AL385=5,AL385=4),5.35,IF(OR(AL385=6,AL385=7),5.52,IF(OR(AL385=8,AL385=9),5.71,IF(OR(AL385=10,AL385=11,AL385=12),5.89,IF(OR(AL385=13,AL385=14,AL385=15),6.09,IF(OR(AL385=16,AL385=17,AL385=18),6.29,6.49)))))))))), IF(AQ385="Գ-2", IF(AL385=0,3.88,IF(AL385=1,4.01,IF(AL385=2,4.14,IF(AL385=3,4.27,IF(OR(AL385=5,AL385=4),4.41,IF(OR(AL385=6,AL385=7),4.55,IF(OR(AL385=8,AL385=9),4.7,IF(OR(AL385=10,AL385=11,AL385=12),4.85,IF(OR(AL385=13,AL385=14,AL385=15),5.01,IF(OR(AL385=16,AL385=17,AL385=18),5.17,5.34)))))))))), IF(AQ385="Գ-3", IF(AL385=0,3.21,IF(AL385=1,3.31,IF(AL385=2,3.42,IF(AL385=3,3.53,IF(OR(AL385=5,AL385=4),3.64,IF(OR(AL385=6,AL385=7),3.76,IF(OR(AL385=8,AL385=9),3.88,IF(OR(AL385=10,AL385=11,AL385=12),4.01,IF(OR(AL385=13,AL385=14,AL385=15),4.13,IF(OR(AL385=16,AL385=17,AL385=18),4.27,4.4)))))))))), IF(AQ385="Ա-1", IF(AL385=0,2.66,IF(AL385=1,2.75,IF(AL385=2,2.83,IF(AL385=3,2.92,IF(OR(AL385=5,AL385=4),3.02,IF(OR(AL385=6,AL385=7),3.11,IF(OR(AL385=8,AL385=9),3.21,IF(OR(AL385=10,AL385=11,AL385=12),3.31,IF(OR(AL385=13,AL385=14,AL385=15),3.42,IF(OR(AL385=16,AL385=17,AL385=18),3.53,3.64)))))))))), IF(AQ385="Ա-2", IF(AL385=0,2.28,IF(AL385=1,2.35,IF(AL385=2,2.43,IF(AL385=3,2.5,IF(OR(AL385=5,AL385=4),2.58,IF(OR(AL385=6,AL385=7),2.66,IF(OR(AL385=8,AL385=9),2.75,IF(OR(AL385=10,AL385=11,AL385=12),2.83,IF(OR(AL385=13,AL385=14,AL385=15),2.92,IF(OR(AL385=16,AL385=17,AL385=18),3.01,3.11)))))))))),IF(AQ385="Ա-3", IF(AL385=0,1.96,IF(AL385=1,2.02,IF(AL385=2,2.08,IF(AL385=3,2.15,IF(OR(AL385=5,AL385=4),2.21,IF(OR(AL385=6,AL385=7),2.28,IF(OR(AL385=8,AL385=9),2.35,IF(OR(AL385=10,AL385=11,AL385=12),2.42,IF(OR(AL385=13,AL385=14,AL385=15),2.5,IF(OR(AL385=16,AL385=17,AL385=18),2.58,2.66)))))))))), IF(AQ385="Կ-1", IF(AL385=0,1.68,IF(AL385=1,1.73,IF(AL385=2,1.79,IF(AL385=3,1.84,IF(OR(AL385=5,AL385=4),1.9,IF(OR(AL385=6,AL385=7),1.96,IF(OR(AL385=8,AL385=9),2.02,IF(OR(AL385=10,AL385=11,AL385=12),2.08,IF(OR(AL385=13,AL385=14,AL385=15),2.14,IF(OR(AL385=16,AL385=17,AL385=18),2.21,2.28)))))))))), IF(AQ385="Կ-2", IF(AL385=0,1.45,IF(AL385=1,1.49,IF(AL385=2,1.54,IF(AL385=3,1.59,IF(OR(AL385=5,AL385=4),1.63,IF(OR(AL385=6,AL385=7),1.68,IF(OR(AL385=8,AL385=9),1.73,IF(OR(AL385=10,AL385=11,AL385=12),1.79,IF(OR(AL385=13,AL385=14,AL385=15),1.84,IF(OR(AL385=16,AL385=17,AL385=18),1.9,1.95)))))))))),IF(AQ385="Կ-3", IF(AL385=0,1.25,IF(AL385=1,1.29,IF(AL385=2,1.33,IF(AL385=3,1.37,IF(OR(AL385=5,AL385=4),1.41,IF(OR(AL385=6,AL385=7),1.45,IF(OR(AL385=8,AL385=9),1.49,IF(OR(AL385=10,AL385=11,AL385=12),1.54,IF(OR(AL385=13,AL385=14,AL385=15),1.58,IF(OR(AL385=16,AL385=17,AL385=18),1.63,1.68)))))))))), "Error"))))))))))))</f>
        <v>1.9</v>
      </c>
      <c r="AN385" s="456">
        <v>83200</v>
      </c>
      <c r="AO385" s="458"/>
      <c r="AP385" s="729"/>
      <c r="AQ385" s="706" t="str">
        <f t="shared" si="349"/>
        <v>Կ-1</v>
      </c>
      <c r="AR385" s="456">
        <f t="shared" si="350"/>
        <v>158080</v>
      </c>
      <c r="AS385" s="590">
        <f t="shared" si="351"/>
        <v>158080</v>
      </c>
      <c r="AT385" s="590">
        <f t="shared" si="358"/>
        <v>2055040</v>
      </c>
    </row>
    <row r="386" spans="2:46" s="587" customFormat="1" ht="27">
      <c r="B386" s="830">
        <v>34</v>
      </c>
      <c r="C386" s="872" t="s">
        <v>642</v>
      </c>
      <c r="D386" s="828" t="s">
        <v>1960</v>
      </c>
      <c r="E386" s="818">
        <v>1992</v>
      </c>
      <c r="F386" s="829" t="s">
        <v>453</v>
      </c>
      <c r="G386" s="820">
        <v>1</v>
      </c>
      <c r="H386" s="820">
        <v>11</v>
      </c>
      <c r="I386" s="821">
        <f t="shared" si="353"/>
        <v>2.08</v>
      </c>
      <c r="J386" s="799">
        <v>83200</v>
      </c>
      <c r="K386" s="851"/>
      <c r="L386" s="851"/>
      <c r="M386" s="852" t="s">
        <v>86</v>
      </c>
      <c r="N386" s="799">
        <f t="shared" si="354"/>
        <v>173056</v>
      </c>
      <c r="O386" s="823">
        <f t="shared" ref="O386:O423" si="368">I386*J386+K386+L386</f>
        <v>173056</v>
      </c>
      <c r="P386" s="823">
        <f t="shared" si="355"/>
        <v>2249728</v>
      </c>
      <c r="Q386" s="592">
        <f t="shared" ref="Q386:Q423" si="369">+G386</f>
        <v>1</v>
      </c>
      <c r="R386" s="592">
        <f t="shared" si="333"/>
        <v>12</v>
      </c>
      <c r="S386" s="588">
        <f t="shared" si="359"/>
        <v>2.08</v>
      </c>
      <c r="T386" s="456">
        <v>83200</v>
      </c>
      <c r="U386" s="458"/>
      <c r="V386" s="458"/>
      <c r="W386" s="593" t="str">
        <f t="shared" si="360"/>
        <v>Կ-1</v>
      </c>
      <c r="X386" s="456">
        <f t="shared" si="336"/>
        <v>173056</v>
      </c>
      <c r="Y386" s="590">
        <f t="shared" si="337"/>
        <v>173056</v>
      </c>
      <c r="Z386" s="590">
        <f t="shared" si="356"/>
        <v>2249728</v>
      </c>
      <c r="AA386" s="592">
        <f t="shared" si="361"/>
        <v>1</v>
      </c>
      <c r="AB386" s="592">
        <f t="shared" si="362"/>
        <v>13</v>
      </c>
      <c r="AC386" s="588">
        <f t="shared" si="363"/>
        <v>2.14</v>
      </c>
      <c r="AD386" s="456">
        <v>83200</v>
      </c>
      <c r="AE386" s="458"/>
      <c r="AF386" s="729"/>
      <c r="AG386" s="706" t="str">
        <f t="shared" si="364"/>
        <v>Կ-1</v>
      </c>
      <c r="AH386" s="456">
        <f t="shared" si="343"/>
        <v>178048</v>
      </c>
      <c r="AI386" s="590">
        <f t="shared" si="344"/>
        <v>178048</v>
      </c>
      <c r="AJ386" s="590">
        <f t="shared" si="357"/>
        <v>2314624</v>
      </c>
      <c r="AK386" s="592">
        <f t="shared" si="365"/>
        <v>1</v>
      </c>
      <c r="AL386" s="592">
        <f t="shared" si="366"/>
        <v>14</v>
      </c>
      <c r="AM386" s="588">
        <f t="shared" si="367"/>
        <v>2.14</v>
      </c>
      <c r="AN386" s="456">
        <v>83200</v>
      </c>
      <c r="AO386" s="458"/>
      <c r="AP386" s="729"/>
      <c r="AQ386" s="706" t="str">
        <f t="shared" si="349"/>
        <v>Կ-1</v>
      </c>
      <c r="AR386" s="456">
        <f t="shared" si="350"/>
        <v>178048</v>
      </c>
      <c r="AS386" s="590">
        <f t="shared" si="351"/>
        <v>178048</v>
      </c>
      <c r="AT386" s="590">
        <f t="shared" si="358"/>
        <v>2314624</v>
      </c>
    </row>
    <row r="387" spans="2:46" s="587" customFormat="1" ht="27">
      <c r="B387" s="816">
        <v>35</v>
      </c>
      <c r="C387" s="872" t="s">
        <v>2566</v>
      </c>
      <c r="D387" s="828" t="s">
        <v>1961</v>
      </c>
      <c r="E387" s="818">
        <v>1998</v>
      </c>
      <c r="F387" s="829" t="s">
        <v>453</v>
      </c>
      <c r="G387" s="820">
        <v>1</v>
      </c>
      <c r="H387" s="820">
        <v>2</v>
      </c>
      <c r="I387" s="821">
        <f t="shared" ref="I387:I393" si="370">IF(G387&lt;1,0,IF(M387="Բ-1",IF(H387=0,6.94,IF(H387=1,7.17,IF(H387=2,7.41,IF(H387=3,7.66,IF(OR(H387=5,H387=4),7.92,IF(OR(H387=6,H387=7),8.18,IF(OR(H387=8,H387=9),8.46,IF(OR(H387=10,H387=11,H387=12),8.74,IF(OR(H387=13,H387=14,H387=15),9.03,IF(OR(H387=16,H387=17,H387=18),9.33,9.65)))))))))),IF(M387="Բ-2", IF(H387=0,5.71,IF(H387=1,5.89,IF(H387=2,6.09,IF(H387=3,6.29,IF(OR(H387=5,H387=4),6.5,IF(OR(H387=6,H387=7),6.72,IF(OR(H387=8,H387=9),6.94,IF(OR(H387=10,H387=11,H387=12),7.17,IF(OR(H387=13,H387=14,H387=15),7.41,IF(OR(H387=16,H387=17,H387=18),7.65,7.91)))))))))), IF(M387="Գ-1", IF(H387=0,4.7,IF(H387=1,4.86,IF(H387=2,5.01,IF(H387=3,5.18,IF(OR(H387=5,H387=4),5.35,IF(OR(H387=6,H387=7),5.52,IF(OR(H387=8,H387=9),5.71,IF(OR(H387=10,H387=11,H387=12),5.89,IF(OR(H387=13,H387=14,H387=15),6.09,IF(OR(H387=16,H387=17,H387=18),6.29,6.49)))))))))), IF(M387="Գ-2", IF(H387=0,3.88,IF(H387=1,4.01,IF(H387=2,4.14,IF(H387=3,4.27,IF(OR(H387=5,H387=4),4.41,IF(OR(H387=6,H387=7),4.55,IF(OR(H387=8,H387=9),4.7,IF(OR(H387=10,H387=11,H387=12),4.85,IF(OR(H387=13,H387=14,H387=15),5.01,IF(OR(H387=16,H387=17,H387=18),5.17,5.34)))))))))), IF(M387="Գ-3", IF(H387=0,3.21,IF(H387=1,3.31,IF(H387=2,3.42,IF(H387=3,3.53,IF(OR(H387=5,H387=4),3.64,IF(OR(H387=6,H387=7),3.76,IF(OR(H387=8,H387=9),3.88,IF(OR(H387=10,H387=11,H387=12),4.01,IF(OR(H387=13,H387=14,H387=15),4.13,IF(OR(H387=16,H387=17,H387=18),4.27,4.4)))))))))), IF(M387="Ա-1", IF(H387=0,2.66,IF(H387=1,2.75,IF(H387=2,2.83,IF(H387=3,2.92,IF(OR(H387=5,H387=4),3.02,IF(OR(H387=6,H387=7),3.11,IF(OR(H387=8,H387=9),3.21,IF(OR(H387=10,H387=11,H387=12),3.31,IF(OR(H387=13,H387=14,H387=15),3.42,IF(OR(H387=16,H387=17,H387=18),3.53,3.64)))))))))), IF(M387="Ա-2", IF(H387=0,2.28,IF(H387=1,2.35,IF(H387=2,2.43,IF(H387=3,2.5,IF(OR(H387=5,H387=4),2.58,IF(OR(H387=6,H387=7),2.66,IF(OR(H387=8,H387=9),2.75,IF(OR(H387=10,H387=11,H387=12),2.83,IF(OR(H387=13,H387=14,H387=15),2.92,IF(OR(H387=16,H387=17,H387=18),3.01,3.11)))))))))),IF(M387="Ա-3", IF(H387=0,1.96,IF(H387=1,2.02,IF(H387=2,2.08,IF(H387=3,2.15,IF(OR(H387=5,H387=4),2.21,IF(OR(H387=6,H387=7),2.28,IF(OR(H387=8,H387=9),2.35,IF(OR(H387=10,H387=11,H387=12),2.42,IF(OR(H387=13,H387=14,H387=15),2.5,IF(OR(H387=16,H387=17,H387=18),2.58,2.66)))))))))), IF(M387="Կ-1", IF(H387=0,1.68,IF(H387=1,1.73,IF(H387=2,1.79,IF(H387=3,1.84,IF(OR(H387=5,H387=4),1.9,IF(OR(H387=6,H387=7),1.96,IF(OR(H387=8,H387=9),2.02,IF(OR(H387=10,H387=11,H387=12),2.08,IF(OR(H387=13,H387=14,H387=15),2.14,IF(OR(H387=16,H387=17,H387=18),2.21,2.28)))))))))), IF(M387="Կ-2", IF(H387=0,1.45,IF(H387=1,1.49,IF(H387=2,1.54,IF(H387=3,1.59,IF(OR(H387=5,H387=4),1.63,IF(OR(H387=6,H387=7),1.68,IF(OR(H387=8,H387=9),1.73,IF(OR(H387=10,H387=11,H387=12),1.79,IF(OR(H387=13,H387=14,H387=15),1.84,IF(OR(H387=16,H387=17,H387=18),1.9,1.95)))))))))),IF(M387="Կ-3", IF(H387=0,1.25,IF(H387=1,1.29,IF(H387=2,1.33,IF(H387=3,1.37,IF(OR(H387=5,H387=4),1.41,IF(OR(H387=6,H387=7),1.45,IF(OR(H387=8,H387=9),1.49,IF(OR(H387=10,H387=11,H387=12),1.54,IF(OR(H387=13,H387=14,H387=15),1.58,IF(OR(H387=16,H387=17,H387=18),1.63,1.68)))))))))), "Error"))))))))))))</f>
        <v>1.79</v>
      </c>
      <c r="J387" s="799">
        <v>83200</v>
      </c>
      <c r="K387" s="851"/>
      <c r="L387" s="851"/>
      <c r="M387" s="852" t="s">
        <v>86</v>
      </c>
      <c r="N387" s="799">
        <f t="shared" ref="N387:N393" si="371">J387*I387</f>
        <v>148928</v>
      </c>
      <c r="O387" s="823">
        <f t="shared" si="368"/>
        <v>148928</v>
      </c>
      <c r="P387" s="823">
        <f t="shared" ref="P387:P393" si="372">+O387*13</f>
        <v>1936064</v>
      </c>
      <c r="Q387" s="592">
        <f t="shared" si="369"/>
        <v>1</v>
      </c>
      <c r="R387" s="592">
        <f t="shared" ref="R387:R423" si="373">+H387+1</f>
        <v>3</v>
      </c>
      <c r="S387" s="588">
        <f t="shared" si="359"/>
        <v>1.84</v>
      </c>
      <c r="T387" s="456">
        <v>83200</v>
      </c>
      <c r="U387" s="458"/>
      <c r="V387" s="458"/>
      <c r="W387" s="593" t="str">
        <f t="shared" si="360"/>
        <v>Կ-1</v>
      </c>
      <c r="X387" s="456">
        <f t="shared" si="336"/>
        <v>153088</v>
      </c>
      <c r="Y387" s="590">
        <f t="shared" si="337"/>
        <v>153088</v>
      </c>
      <c r="Z387" s="590">
        <f t="shared" ref="Z387:Z393" si="374">+Y387*13</f>
        <v>1990144</v>
      </c>
      <c r="AA387" s="592">
        <f t="shared" si="361"/>
        <v>1</v>
      </c>
      <c r="AB387" s="592">
        <f t="shared" si="362"/>
        <v>4</v>
      </c>
      <c r="AC387" s="588">
        <f t="shared" si="363"/>
        <v>1.9</v>
      </c>
      <c r="AD387" s="456">
        <v>83200</v>
      </c>
      <c r="AE387" s="458"/>
      <c r="AF387" s="729"/>
      <c r="AG387" s="706" t="str">
        <f t="shared" si="364"/>
        <v>Կ-1</v>
      </c>
      <c r="AH387" s="456">
        <f t="shared" si="343"/>
        <v>158080</v>
      </c>
      <c r="AI387" s="590">
        <f t="shared" si="344"/>
        <v>158080</v>
      </c>
      <c r="AJ387" s="590">
        <f t="shared" ref="AJ387:AJ393" si="375">+AI387*13</f>
        <v>2055040</v>
      </c>
      <c r="AK387" s="592">
        <f t="shared" si="365"/>
        <v>1</v>
      </c>
      <c r="AL387" s="592">
        <f t="shared" si="366"/>
        <v>5</v>
      </c>
      <c r="AM387" s="588">
        <f t="shared" si="367"/>
        <v>1.9</v>
      </c>
      <c r="AN387" s="456">
        <v>83200</v>
      </c>
      <c r="AO387" s="458"/>
      <c r="AP387" s="729"/>
      <c r="AQ387" s="706" t="str">
        <f t="shared" ref="AQ387:AQ393" si="376">+AG387</f>
        <v>Կ-1</v>
      </c>
      <c r="AR387" s="456">
        <f t="shared" si="350"/>
        <v>158080</v>
      </c>
      <c r="AS387" s="590">
        <f t="shared" si="351"/>
        <v>158080</v>
      </c>
      <c r="AT387" s="590">
        <f t="shared" ref="AT387:AT393" si="377">+AS387*13</f>
        <v>2055040</v>
      </c>
    </row>
    <row r="388" spans="2:46" s="587" customFormat="1" ht="27">
      <c r="B388" s="830">
        <v>36</v>
      </c>
      <c r="C388" s="872" t="s">
        <v>2567</v>
      </c>
      <c r="D388" s="828" t="s">
        <v>1960</v>
      </c>
      <c r="E388" s="818">
        <v>1989</v>
      </c>
      <c r="F388" s="829" t="s">
        <v>453</v>
      </c>
      <c r="G388" s="820">
        <v>1</v>
      </c>
      <c r="H388" s="820">
        <v>2</v>
      </c>
      <c r="I388" s="821">
        <f t="shared" si="370"/>
        <v>1.79</v>
      </c>
      <c r="J388" s="799">
        <v>83200</v>
      </c>
      <c r="K388" s="851"/>
      <c r="L388" s="851"/>
      <c r="M388" s="852" t="s">
        <v>86</v>
      </c>
      <c r="N388" s="799">
        <f t="shared" si="371"/>
        <v>148928</v>
      </c>
      <c r="O388" s="823">
        <f t="shared" si="368"/>
        <v>148928</v>
      </c>
      <c r="P388" s="823">
        <f t="shared" si="372"/>
        <v>1936064</v>
      </c>
      <c r="Q388" s="592">
        <f t="shared" si="369"/>
        <v>1</v>
      </c>
      <c r="R388" s="592">
        <f t="shared" si="373"/>
        <v>3</v>
      </c>
      <c r="S388" s="588">
        <f t="shared" si="359"/>
        <v>1.84</v>
      </c>
      <c r="T388" s="456">
        <v>83200</v>
      </c>
      <c r="U388" s="458"/>
      <c r="V388" s="458"/>
      <c r="W388" s="593" t="str">
        <f t="shared" si="360"/>
        <v>Կ-1</v>
      </c>
      <c r="X388" s="456">
        <f t="shared" si="336"/>
        <v>153088</v>
      </c>
      <c r="Y388" s="590">
        <f t="shared" si="337"/>
        <v>153088</v>
      </c>
      <c r="Z388" s="590">
        <f t="shared" si="374"/>
        <v>1990144</v>
      </c>
      <c r="AA388" s="592">
        <f t="shared" si="361"/>
        <v>1</v>
      </c>
      <c r="AB388" s="592">
        <f t="shared" si="362"/>
        <v>4</v>
      </c>
      <c r="AC388" s="588">
        <f t="shared" si="363"/>
        <v>1.9</v>
      </c>
      <c r="AD388" s="456">
        <v>83200</v>
      </c>
      <c r="AE388" s="458"/>
      <c r="AF388" s="729"/>
      <c r="AG388" s="706" t="str">
        <f t="shared" si="364"/>
        <v>Կ-1</v>
      </c>
      <c r="AH388" s="456">
        <f t="shared" si="343"/>
        <v>158080</v>
      </c>
      <c r="AI388" s="590">
        <f t="shared" si="344"/>
        <v>158080</v>
      </c>
      <c r="AJ388" s="590">
        <f t="shared" si="375"/>
        <v>2055040</v>
      </c>
      <c r="AK388" s="592">
        <f t="shared" si="365"/>
        <v>1</v>
      </c>
      <c r="AL388" s="592">
        <f t="shared" si="366"/>
        <v>5</v>
      </c>
      <c r="AM388" s="588">
        <f t="shared" si="367"/>
        <v>1.9</v>
      </c>
      <c r="AN388" s="456">
        <v>83200</v>
      </c>
      <c r="AO388" s="458"/>
      <c r="AP388" s="729"/>
      <c r="AQ388" s="706" t="str">
        <f t="shared" si="376"/>
        <v>Կ-1</v>
      </c>
      <c r="AR388" s="456">
        <f t="shared" si="350"/>
        <v>158080</v>
      </c>
      <c r="AS388" s="590">
        <f t="shared" si="351"/>
        <v>158080</v>
      </c>
      <c r="AT388" s="590">
        <f t="shared" si="377"/>
        <v>2055040</v>
      </c>
    </row>
    <row r="389" spans="2:46" s="587" customFormat="1" ht="27">
      <c r="B389" s="816">
        <v>37</v>
      </c>
      <c r="C389" s="872" t="s">
        <v>70</v>
      </c>
      <c r="D389" s="828"/>
      <c r="E389" s="818"/>
      <c r="F389" s="829" t="s">
        <v>453</v>
      </c>
      <c r="G389" s="820">
        <v>1</v>
      </c>
      <c r="H389" s="820">
        <v>6</v>
      </c>
      <c r="I389" s="821">
        <f t="shared" si="370"/>
        <v>1.96</v>
      </c>
      <c r="J389" s="799">
        <v>83200</v>
      </c>
      <c r="K389" s="851"/>
      <c r="L389" s="851"/>
      <c r="M389" s="852" t="s">
        <v>86</v>
      </c>
      <c r="N389" s="799">
        <f t="shared" si="371"/>
        <v>163072</v>
      </c>
      <c r="O389" s="823">
        <f t="shared" si="368"/>
        <v>163072</v>
      </c>
      <c r="P389" s="823">
        <f t="shared" si="372"/>
        <v>2119936</v>
      </c>
      <c r="Q389" s="592">
        <f t="shared" si="369"/>
        <v>1</v>
      </c>
      <c r="R389" s="592">
        <f t="shared" si="373"/>
        <v>7</v>
      </c>
      <c r="S389" s="588">
        <f t="shared" si="359"/>
        <v>1.96</v>
      </c>
      <c r="T389" s="456">
        <v>83200</v>
      </c>
      <c r="U389" s="458"/>
      <c r="V389" s="458"/>
      <c r="W389" s="593" t="str">
        <f t="shared" si="360"/>
        <v>Կ-1</v>
      </c>
      <c r="X389" s="456">
        <f t="shared" si="336"/>
        <v>163072</v>
      </c>
      <c r="Y389" s="590">
        <f t="shared" si="337"/>
        <v>163072</v>
      </c>
      <c r="Z389" s="590">
        <f t="shared" si="374"/>
        <v>2119936</v>
      </c>
      <c r="AA389" s="592">
        <f t="shared" si="361"/>
        <v>1</v>
      </c>
      <c r="AB389" s="592">
        <f t="shared" si="362"/>
        <v>8</v>
      </c>
      <c r="AC389" s="588">
        <f t="shared" si="363"/>
        <v>2.02</v>
      </c>
      <c r="AD389" s="456">
        <v>83200</v>
      </c>
      <c r="AE389" s="458"/>
      <c r="AF389" s="729"/>
      <c r="AG389" s="706" t="str">
        <f t="shared" si="364"/>
        <v>Կ-1</v>
      </c>
      <c r="AH389" s="456">
        <f t="shared" si="343"/>
        <v>168064</v>
      </c>
      <c r="AI389" s="590">
        <f t="shared" si="344"/>
        <v>168064</v>
      </c>
      <c r="AJ389" s="590">
        <f t="shared" si="375"/>
        <v>2184832</v>
      </c>
      <c r="AK389" s="592">
        <f t="shared" si="365"/>
        <v>1</v>
      </c>
      <c r="AL389" s="592">
        <f t="shared" si="366"/>
        <v>9</v>
      </c>
      <c r="AM389" s="588">
        <f t="shared" si="367"/>
        <v>2.02</v>
      </c>
      <c r="AN389" s="456">
        <v>83200</v>
      </c>
      <c r="AO389" s="458"/>
      <c r="AP389" s="729"/>
      <c r="AQ389" s="706" t="str">
        <f t="shared" si="376"/>
        <v>Կ-1</v>
      </c>
      <c r="AR389" s="456">
        <f t="shared" si="350"/>
        <v>168064</v>
      </c>
      <c r="AS389" s="590">
        <f t="shared" si="351"/>
        <v>168064</v>
      </c>
      <c r="AT389" s="590">
        <f t="shared" si="377"/>
        <v>2184832</v>
      </c>
    </row>
    <row r="390" spans="2:46" s="587" customFormat="1" ht="13.5">
      <c r="B390" s="830">
        <v>38</v>
      </c>
      <c r="C390" s="872" t="s">
        <v>2568</v>
      </c>
      <c r="D390" s="794" t="s">
        <v>1960</v>
      </c>
      <c r="E390" s="796">
        <v>1979</v>
      </c>
      <c r="F390" s="795" t="s">
        <v>222</v>
      </c>
      <c r="G390" s="820">
        <v>1</v>
      </c>
      <c r="H390" s="820">
        <v>1</v>
      </c>
      <c r="I390" s="821">
        <f t="shared" si="370"/>
        <v>1.73</v>
      </c>
      <c r="J390" s="799">
        <v>83200</v>
      </c>
      <c r="K390" s="851"/>
      <c r="L390" s="851"/>
      <c r="M390" s="852" t="s">
        <v>86</v>
      </c>
      <c r="N390" s="799">
        <f t="shared" si="371"/>
        <v>143936</v>
      </c>
      <c r="O390" s="823">
        <f t="shared" si="368"/>
        <v>143936</v>
      </c>
      <c r="P390" s="823">
        <f t="shared" si="372"/>
        <v>1871168</v>
      </c>
      <c r="Q390" s="592">
        <f t="shared" si="369"/>
        <v>1</v>
      </c>
      <c r="R390" s="592">
        <f t="shared" si="373"/>
        <v>2</v>
      </c>
      <c r="S390" s="588">
        <f t="shared" si="359"/>
        <v>1.79</v>
      </c>
      <c r="T390" s="456">
        <v>83200</v>
      </c>
      <c r="U390" s="458"/>
      <c r="V390" s="458"/>
      <c r="W390" s="593" t="str">
        <f t="shared" si="360"/>
        <v>Կ-1</v>
      </c>
      <c r="X390" s="456">
        <f t="shared" si="336"/>
        <v>148928</v>
      </c>
      <c r="Y390" s="590">
        <f t="shared" si="337"/>
        <v>148928</v>
      </c>
      <c r="Z390" s="590">
        <f t="shared" si="374"/>
        <v>1936064</v>
      </c>
      <c r="AA390" s="592">
        <f t="shared" si="361"/>
        <v>1</v>
      </c>
      <c r="AB390" s="592">
        <f t="shared" si="362"/>
        <v>3</v>
      </c>
      <c r="AC390" s="588">
        <f t="shared" si="363"/>
        <v>1.84</v>
      </c>
      <c r="AD390" s="456">
        <v>83200</v>
      </c>
      <c r="AE390" s="458"/>
      <c r="AF390" s="729"/>
      <c r="AG390" s="706" t="str">
        <f t="shared" si="364"/>
        <v>Կ-1</v>
      </c>
      <c r="AH390" s="456">
        <f t="shared" si="343"/>
        <v>153088</v>
      </c>
      <c r="AI390" s="590">
        <f t="shared" si="344"/>
        <v>153088</v>
      </c>
      <c r="AJ390" s="590">
        <f t="shared" si="375"/>
        <v>1990144</v>
      </c>
      <c r="AK390" s="592">
        <f t="shared" si="365"/>
        <v>1</v>
      </c>
      <c r="AL390" s="592">
        <f t="shared" si="366"/>
        <v>4</v>
      </c>
      <c r="AM390" s="588">
        <f t="shared" si="367"/>
        <v>1.9</v>
      </c>
      <c r="AN390" s="456">
        <v>83200</v>
      </c>
      <c r="AO390" s="458"/>
      <c r="AP390" s="729"/>
      <c r="AQ390" s="706" t="str">
        <f t="shared" si="376"/>
        <v>Կ-1</v>
      </c>
      <c r="AR390" s="456">
        <f t="shared" si="350"/>
        <v>158080</v>
      </c>
      <c r="AS390" s="590">
        <f t="shared" si="351"/>
        <v>158080</v>
      </c>
      <c r="AT390" s="590">
        <f t="shared" si="377"/>
        <v>2055040</v>
      </c>
    </row>
    <row r="391" spans="2:46" s="587" customFormat="1" ht="13.5">
      <c r="B391" s="816">
        <v>39</v>
      </c>
      <c r="C391" s="872" t="s">
        <v>1519</v>
      </c>
      <c r="D391" s="794" t="s">
        <v>1960</v>
      </c>
      <c r="E391" s="796">
        <v>1983</v>
      </c>
      <c r="F391" s="795" t="s">
        <v>222</v>
      </c>
      <c r="G391" s="820">
        <v>1</v>
      </c>
      <c r="H391" s="820">
        <v>20</v>
      </c>
      <c r="I391" s="821">
        <f t="shared" si="370"/>
        <v>2.2799999999999998</v>
      </c>
      <c r="J391" s="799">
        <v>83200</v>
      </c>
      <c r="K391" s="851"/>
      <c r="L391" s="851"/>
      <c r="M391" s="852" t="s">
        <v>86</v>
      </c>
      <c r="N391" s="799">
        <f t="shared" si="371"/>
        <v>189695.99999999997</v>
      </c>
      <c r="O391" s="823">
        <f t="shared" si="368"/>
        <v>189695.99999999997</v>
      </c>
      <c r="P391" s="823">
        <f t="shared" si="372"/>
        <v>2466047.9999999995</v>
      </c>
      <c r="Q391" s="592">
        <f t="shared" si="369"/>
        <v>1</v>
      </c>
      <c r="R391" s="592">
        <f t="shared" si="373"/>
        <v>21</v>
      </c>
      <c r="S391" s="588">
        <f t="shared" si="359"/>
        <v>2.2799999999999998</v>
      </c>
      <c r="T391" s="456">
        <v>83200</v>
      </c>
      <c r="U391" s="458"/>
      <c r="V391" s="458"/>
      <c r="W391" s="593" t="str">
        <f t="shared" si="360"/>
        <v>Կ-1</v>
      </c>
      <c r="X391" s="456">
        <f t="shared" si="336"/>
        <v>189695.99999999997</v>
      </c>
      <c r="Y391" s="590">
        <f t="shared" si="337"/>
        <v>189695.99999999997</v>
      </c>
      <c r="Z391" s="590">
        <f t="shared" si="374"/>
        <v>2466047.9999999995</v>
      </c>
      <c r="AA391" s="592">
        <f t="shared" si="361"/>
        <v>1</v>
      </c>
      <c r="AB391" s="592">
        <f t="shared" si="362"/>
        <v>22</v>
      </c>
      <c r="AC391" s="588">
        <f t="shared" si="363"/>
        <v>2.2799999999999998</v>
      </c>
      <c r="AD391" s="456">
        <v>83200</v>
      </c>
      <c r="AE391" s="458"/>
      <c r="AF391" s="729"/>
      <c r="AG391" s="706" t="str">
        <f t="shared" si="364"/>
        <v>Կ-1</v>
      </c>
      <c r="AH391" s="456">
        <f t="shared" si="343"/>
        <v>189695.99999999997</v>
      </c>
      <c r="AI391" s="590">
        <f t="shared" si="344"/>
        <v>189695.99999999997</v>
      </c>
      <c r="AJ391" s="590">
        <f t="shared" si="375"/>
        <v>2466047.9999999995</v>
      </c>
      <c r="AK391" s="592">
        <f t="shared" si="365"/>
        <v>1</v>
      </c>
      <c r="AL391" s="592">
        <f t="shared" si="366"/>
        <v>23</v>
      </c>
      <c r="AM391" s="588">
        <f t="shared" si="367"/>
        <v>2.2799999999999998</v>
      </c>
      <c r="AN391" s="456">
        <v>83200</v>
      </c>
      <c r="AO391" s="458"/>
      <c r="AP391" s="729"/>
      <c r="AQ391" s="706" t="str">
        <f t="shared" si="376"/>
        <v>Կ-1</v>
      </c>
      <c r="AR391" s="456">
        <f t="shared" si="350"/>
        <v>189695.99999999997</v>
      </c>
      <c r="AS391" s="590">
        <f t="shared" si="351"/>
        <v>189695.99999999997</v>
      </c>
      <c r="AT391" s="590">
        <f t="shared" si="377"/>
        <v>2466047.9999999995</v>
      </c>
    </row>
    <row r="392" spans="2:46" s="587" customFormat="1" ht="13.5">
      <c r="B392" s="830">
        <v>40</v>
      </c>
      <c r="C392" s="872" t="s">
        <v>2569</v>
      </c>
      <c r="D392" s="794" t="s">
        <v>1960</v>
      </c>
      <c r="E392" s="796">
        <v>1985</v>
      </c>
      <c r="F392" s="795" t="s">
        <v>222</v>
      </c>
      <c r="G392" s="820">
        <v>1</v>
      </c>
      <c r="H392" s="820">
        <v>2</v>
      </c>
      <c r="I392" s="821">
        <f t="shared" si="370"/>
        <v>1.79</v>
      </c>
      <c r="J392" s="799">
        <v>83200</v>
      </c>
      <c r="K392" s="851"/>
      <c r="L392" s="851"/>
      <c r="M392" s="852" t="s">
        <v>86</v>
      </c>
      <c r="N392" s="799">
        <f t="shared" si="371"/>
        <v>148928</v>
      </c>
      <c r="O392" s="823">
        <f t="shared" si="368"/>
        <v>148928</v>
      </c>
      <c r="P392" s="823">
        <f t="shared" si="372"/>
        <v>1936064</v>
      </c>
      <c r="Q392" s="592">
        <f t="shared" si="369"/>
        <v>1</v>
      </c>
      <c r="R392" s="592">
        <f t="shared" si="373"/>
        <v>3</v>
      </c>
      <c r="S392" s="588">
        <f t="shared" si="359"/>
        <v>1.84</v>
      </c>
      <c r="T392" s="456">
        <v>83200</v>
      </c>
      <c r="U392" s="458"/>
      <c r="V392" s="458"/>
      <c r="W392" s="593" t="str">
        <f t="shared" si="360"/>
        <v>Կ-1</v>
      </c>
      <c r="X392" s="456">
        <f t="shared" si="336"/>
        <v>153088</v>
      </c>
      <c r="Y392" s="590">
        <f t="shared" si="337"/>
        <v>153088</v>
      </c>
      <c r="Z392" s="590">
        <f t="shared" si="374"/>
        <v>1990144</v>
      </c>
      <c r="AA392" s="592">
        <f t="shared" si="361"/>
        <v>1</v>
      </c>
      <c r="AB392" s="592">
        <f t="shared" si="362"/>
        <v>4</v>
      </c>
      <c r="AC392" s="588">
        <f t="shared" si="363"/>
        <v>1.9</v>
      </c>
      <c r="AD392" s="456">
        <v>83200</v>
      </c>
      <c r="AE392" s="458"/>
      <c r="AF392" s="729"/>
      <c r="AG392" s="706" t="str">
        <f t="shared" si="364"/>
        <v>Կ-1</v>
      </c>
      <c r="AH392" s="456">
        <f t="shared" si="343"/>
        <v>158080</v>
      </c>
      <c r="AI392" s="590">
        <f t="shared" si="344"/>
        <v>158080</v>
      </c>
      <c r="AJ392" s="590">
        <f t="shared" si="375"/>
        <v>2055040</v>
      </c>
      <c r="AK392" s="592">
        <f t="shared" si="365"/>
        <v>1</v>
      </c>
      <c r="AL392" s="592">
        <f t="shared" si="366"/>
        <v>5</v>
      </c>
      <c r="AM392" s="588">
        <f t="shared" si="367"/>
        <v>1.9</v>
      </c>
      <c r="AN392" s="456">
        <v>83200</v>
      </c>
      <c r="AO392" s="458"/>
      <c r="AP392" s="729"/>
      <c r="AQ392" s="706" t="str">
        <f t="shared" si="376"/>
        <v>Կ-1</v>
      </c>
      <c r="AR392" s="456">
        <f t="shared" si="350"/>
        <v>158080</v>
      </c>
      <c r="AS392" s="590">
        <f t="shared" si="351"/>
        <v>158080</v>
      </c>
      <c r="AT392" s="590">
        <f t="shared" si="377"/>
        <v>2055040</v>
      </c>
    </row>
    <row r="393" spans="2:46" s="587" customFormat="1" ht="13.5">
      <c r="B393" s="816">
        <v>41</v>
      </c>
      <c r="C393" s="872" t="s">
        <v>1145</v>
      </c>
      <c r="D393" s="794" t="s">
        <v>1960</v>
      </c>
      <c r="E393" s="796">
        <v>1986</v>
      </c>
      <c r="F393" s="795" t="s">
        <v>222</v>
      </c>
      <c r="G393" s="820">
        <v>1</v>
      </c>
      <c r="H393" s="820">
        <v>16</v>
      </c>
      <c r="I393" s="821">
        <f t="shared" si="370"/>
        <v>2.21</v>
      </c>
      <c r="J393" s="799">
        <v>83200</v>
      </c>
      <c r="K393" s="851"/>
      <c r="L393" s="851"/>
      <c r="M393" s="852" t="s">
        <v>86</v>
      </c>
      <c r="N393" s="799">
        <f t="shared" si="371"/>
        <v>183872</v>
      </c>
      <c r="O393" s="823">
        <f t="shared" si="368"/>
        <v>183872</v>
      </c>
      <c r="P393" s="823">
        <f t="shared" si="372"/>
        <v>2390336</v>
      </c>
      <c r="Q393" s="592">
        <f t="shared" si="369"/>
        <v>1</v>
      </c>
      <c r="R393" s="592">
        <f t="shared" si="373"/>
        <v>17</v>
      </c>
      <c r="S393" s="588">
        <f t="shared" si="359"/>
        <v>2.21</v>
      </c>
      <c r="T393" s="456">
        <v>83200</v>
      </c>
      <c r="U393" s="458"/>
      <c r="V393" s="458"/>
      <c r="W393" s="593" t="str">
        <f t="shared" si="360"/>
        <v>Կ-1</v>
      </c>
      <c r="X393" s="456">
        <f t="shared" si="336"/>
        <v>183872</v>
      </c>
      <c r="Y393" s="590">
        <f t="shared" si="337"/>
        <v>183872</v>
      </c>
      <c r="Z393" s="590">
        <f t="shared" si="374"/>
        <v>2390336</v>
      </c>
      <c r="AA393" s="592">
        <f t="shared" si="361"/>
        <v>1</v>
      </c>
      <c r="AB393" s="592">
        <f t="shared" si="362"/>
        <v>18</v>
      </c>
      <c r="AC393" s="588">
        <f t="shared" si="363"/>
        <v>2.21</v>
      </c>
      <c r="AD393" s="456">
        <v>83200</v>
      </c>
      <c r="AE393" s="458"/>
      <c r="AF393" s="729"/>
      <c r="AG393" s="706" t="str">
        <f t="shared" si="364"/>
        <v>Կ-1</v>
      </c>
      <c r="AH393" s="456">
        <f t="shared" si="343"/>
        <v>183872</v>
      </c>
      <c r="AI393" s="590">
        <f t="shared" si="344"/>
        <v>183872</v>
      </c>
      <c r="AJ393" s="590">
        <f t="shared" si="375"/>
        <v>2390336</v>
      </c>
      <c r="AK393" s="592">
        <f t="shared" si="365"/>
        <v>1</v>
      </c>
      <c r="AL393" s="592">
        <f t="shared" si="366"/>
        <v>19</v>
      </c>
      <c r="AM393" s="588">
        <f t="shared" si="367"/>
        <v>2.2799999999999998</v>
      </c>
      <c r="AN393" s="456">
        <v>83200</v>
      </c>
      <c r="AO393" s="458"/>
      <c r="AP393" s="729"/>
      <c r="AQ393" s="706" t="str">
        <f t="shared" si="376"/>
        <v>Կ-1</v>
      </c>
      <c r="AR393" s="456">
        <f t="shared" si="350"/>
        <v>189695.99999999997</v>
      </c>
      <c r="AS393" s="590">
        <f t="shared" si="351"/>
        <v>189695.99999999997</v>
      </c>
      <c r="AT393" s="590">
        <f t="shared" si="377"/>
        <v>2466047.9999999995</v>
      </c>
    </row>
    <row r="394" spans="2:46" s="587" customFormat="1" ht="13.5">
      <c r="B394" s="830">
        <v>42</v>
      </c>
      <c r="C394" s="872" t="s">
        <v>1147</v>
      </c>
      <c r="D394" s="794" t="s">
        <v>1960</v>
      </c>
      <c r="E394" s="796">
        <v>1988</v>
      </c>
      <c r="F394" s="795" t="s">
        <v>222</v>
      </c>
      <c r="G394" s="820">
        <v>1</v>
      </c>
      <c r="H394" s="820">
        <v>7</v>
      </c>
      <c r="I394" s="821">
        <f t="shared" ref="I394:I402" si="378">IF(G394&lt;1,0,IF(M394="Բ-1",IF(H394=0,6.94,IF(H394=1,7.17,IF(H394=2,7.41,IF(H394=3,7.66,IF(OR(H394=5,H394=4),7.92,IF(OR(H394=6,H394=7),8.18,IF(OR(H394=8,H394=9),8.46,IF(OR(H394=10,H394=11,H394=12),8.74,IF(OR(H394=13,H394=14,H394=15),9.03,IF(OR(H394=16,H394=17,H394=18),9.33,9.65)))))))))),IF(M394="Բ-2", IF(H394=0,5.71,IF(H394=1,5.89,IF(H394=2,6.09,IF(H394=3,6.29,IF(OR(H394=5,H394=4),6.5,IF(OR(H394=6,H394=7),6.72,IF(OR(H394=8,H394=9),6.94,IF(OR(H394=10,H394=11,H394=12),7.17,IF(OR(H394=13,H394=14,H394=15),7.41,IF(OR(H394=16,H394=17,H394=18),7.65,7.91)))))))))), IF(M394="Գ-1", IF(H394=0,4.7,IF(H394=1,4.86,IF(H394=2,5.01,IF(H394=3,5.18,IF(OR(H394=5,H394=4),5.35,IF(OR(H394=6,H394=7),5.52,IF(OR(H394=8,H394=9),5.71,IF(OR(H394=10,H394=11,H394=12),5.89,IF(OR(H394=13,H394=14,H394=15),6.09,IF(OR(H394=16,H394=17,H394=18),6.29,6.49)))))))))), IF(M394="Գ-2", IF(H394=0,3.88,IF(H394=1,4.01,IF(H394=2,4.14,IF(H394=3,4.27,IF(OR(H394=5,H394=4),4.41,IF(OR(H394=6,H394=7),4.55,IF(OR(H394=8,H394=9),4.7,IF(OR(H394=10,H394=11,H394=12),4.85,IF(OR(H394=13,H394=14,H394=15),5.01,IF(OR(H394=16,H394=17,H394=18),5.17,5.34)))))))))), IF(M394="Գ-3", IF(H394=0,3.21,IF(H394=1,3.31,IF(H394=2,3.42,IF(H394=3,3.53,IF(OR(H394=5,H394=4),3.64,IF(OR(H394=6,H394=7),3.76,IF(OR(H394=8,H394=9),3.88,IF(OR(H394=10,H394=11,H394=12),4.01,IF(OR(H394=13,H394=14,H394=15),4.13,IF(OR(H394=16,H394=17,H394=18),4.27,4.4)))))))))), IF(M394="Ա-1", IF(H394=0,2.66,IF(H394=1,2.75,IF(H394=2,2.83,IF(H394=3,2.92,IF(OR(H394=5,H394=4),3.02,IF(OR(H394=6,H394=7),3.11,IF(OR(H394=8,H394=9),3.21,IF(OR(H394=10,H394=11,H394=12),3.31,IF(OR(H394=13,H394=14,H394=15),3.42,IF(OR(H394=16,H394=17,H394=18),3.53,3.64)))))))))), IF(M394="Ա-2", IF(H394=0,2.28,IF(H394=1,2.35,IF(H394=2,2.43,IF(H394=3,2.5,IF(OR(H394=5,H394=4),2.58,IF(OR(H394=6,H394=7),2.66,IF(OR(H394=8,H394=9),2.75,IF(OR(H394=10,H394=11,H394=12),2.83,IF(OR(H394=13,H394=14,H394=15),2.92,IF(OR(H394=16,H394=17,H394=18),3.01,3.11)))))))))),IF(M394="Ա-3", IF(H394=0,1.96,IF(H394=1,2.02,IF(H394=2,2.08,IF(H394=3,2.15,IF(OR(H394=5,H394=4),2.21,IF(OR(H394=6,H394=7),2.28,IF(OR(H394=8,H394=9),2.35,IF(OR(H394=10,H394=11,H394=12),2.42,IF(OR(H394=13,H394=14,H394=15),2.5,IF(OR(H394=16,H394=17,H394=18),2.58,2.66)))))))))), IF(M394="Կ-1", IF(H394=0,1.68,IF(H394=1,1.73,IF(H394=2,1.79,IF(H394=3,1.84,IF(OR(H394=5,H394=4),1.9,IF(OR(H394=6,H394=7),1.96,IF(OR(H394=8,H394=9),2.02,IF(OR(H394=10,H394=11,H394=12),2.08,IF(OR(H394=13,H394=14,H394=15),2.14,IF(OR(H394=16,H394=17,H394=18),2.21,2.28)))))))))), IF(M394="Կ-2", IF(H394=0,1.45,IF(H394=1,1.49,IF(H394=2,1.54,IF(H394=3,1.59,IF(OR(H394=5,H394=4),1.63,IF(OR(H394=6,H394=7),1.68,IF(OR(H394=8,H394=9),1.73,IF(OR(H394=10,H394=11,H394=12),1.79,IF(OR(H394=13,H394=14,H394=15),1.84,IF(OR(H394=16,H394=17,H394=18),1.9,1.95)))))))))),IF(M394="Կ-3", IF(H394=0,1.25,IF(H394=1,1.29,IF(H394=2,1.33,IF(H394=3,1.37,IF(OR(H394=5,H394=4),1.41,IF(OR(H394=6,H394=7),1.45,IF(OR(H394=8,H394=9),1.49,IF(OR(H394=10,H394=11,H394=12),1.54,IF(OR(H394=13,H394=14,H394=15),1.58,IF(OR(H394=16,H394=17,H394=18),1.63,1.68)))))))))), "Error"))))))))))))</f>
        <v>1.96</v>
      </c>
      <c r="J394" s="799">
        <v>83200</v>
      </c>
      <c r="K394" s="851"/>
      <c r="L394" s="851"/>
      <c r="M394" s="852" t="s">
        <v>86</v>
      </c>
      <c r="N394" s="799">
        <f t="shared" ref="N394:N402" si="379">J394*I394</f>
        <v>163072</v>
      </c>
      <c r="O394" s="823">
        <f t="shared" si="368"/>
        <v>163072</v>
      </c>
      <c r="P394" s="823">
        <f t="shared" ref="P394:P402" si="380">+O394*13</f>
        <v>2119936</v>
      </c>
      <c r="Q394" s="592">
        <f t="shared" si="369"/>
        <v>1</v>
      </c>
      <c r="R394" s="592">
        <f t="shared" si="373"/>
        <v>8</v>
      </c>
      <c r="S394" s="588">
        <f t="shared" si="359"/>
        <v>2.02</v>
      </c>
      <c r="T394" s="456">
        <v>83200</v>
      </c>
      <c r="U394" s="458"/>
      <c r="V394" s="458"/>
      <c r="W394" s="593" t="str">
        <f t="shared" si="360"/>
        <v>Կ-1</v>
      </c>
      <c r="X394" s="456">
        <f t="shared" si="336"/>
        <v>168064</v>
      </c>
      <c r="Y394" s="590">
        <f t="shared" si="337"/>
        <v>168064</v>
      </c>
      <c r="Z394" s="590">
        <f t="shared" ref="Z394:Z402" si="381">+Y394*13</f>
        <v>2184832</v>
      </c>
      <c r="AA394" s="592">
        <f t="shared" si="361"/>
        <v>1</v>
      </c>
      <c r="AB394" s="592">
        <f t="shared" si="362"/>
        <v>9</v>
      </c>
      <c r="AC394" s="588">
        <f t="shared" si="363"/>
        <v>2.02</v>
      </c>
      <c r="AD394" s="456">
        <v>83200</v>
      </c>
      <c r="AE394" s="458"/>
      <c r="AF394" s="729"/>
      <c r="AG394" s="706" t="str">
        <f t="shared" si="364"/>
        <v>Կ-1</v>
      </c>
      <c r="AH394" s="456">
        <f t="shared" si="343"/>
        <v>168064</v>
      </c>
      <c r="AI394" s="590">
        <f t="shared" si="344"/>
        <v>168064</v>
      </c>
      <c r="AJ394" s="590">
        <f t="shared" ref="AJ394:AJ402" si="382">+AI394*13</f>
        <v>2184832</v>
      </c>
      <c r="AK394" s="592">
        <f t="shared" si="365"/>
        <v>1</v>
      </c>
      <c r="AL394" s="592">
        <f t="shared" si="366"/>
        <v>10</v>
      </c>
      <c r="AM394" s="588">
        <f t="shared" si="367"/>
        <v>2.08</v>
      </c>
      <c r="AN394" s="456">
        <v>83200</v>
      </c>
      <c r="AO394" s="458"/>
      <c r="AP394" s="729"/>
      <c r="AQ394" s="706" t="str">
        <f t="shared" ref="AQ394:AQ402" si="383">+AG394</f>
        <v>Կ-1</v>
      </c>
      <c r="AR394" s="456">
        <f t="shared" si="350"/>
        <v>173056</v>
      </c>
      <c r="AS394" s="590">
        <f t="shared" si="351"/>
        <v>173056</v>
      </c>
      <c r="AT394" s="590">
        <f t="shared" ref="AT394:AT402" si="384">+AS394*13</f>
        <v>2249728</v>
      </c>
    </row>
    <row r="395" spans="2:46" s="587" customFormat="1" ht="13.5">
      <c r="B395" s="816">
        <v>43</v>
      </c>
      <c r="C395" s="874" t="s">
        <v>2570</v>
      </c>
      <c r="D395" s="794" t="s">
        <v>1960</v>
      </c>
      <c r="E395" s="796">
        <v>1997</v>
      </c>
      <c r="F395" s="795" t="s">
        <v>222</v>
      </c>
      <c r="G395" s="820">
        <v>1</v>
      </c>
      <c r="H395" s="820">
        <v>2</v>
      </c>
      <c r="I395" s="821">
        <f t="shared" si="378"/>
        <v>1.79</v>
      </c>
      <c r="J395" s="799">
        <v>83200</v>
      </c>
      <c r="K395" s="851"/>
      <c r="L395" s="851"/>
      <c r="M395" s="852" t="s">
        <v>86</v>
      </c>
      <c r="N395" s="799">
        <f t="shared" si="379"/>
        <v>148928</v>
      </c>
      <c r="O395" s="823">
        <f t="shared" si="368"/>
        <v>148928</v>
      </c>
      <c r="P395" s="823">
        <f t="shared" si="380"/>
        <v>1936064</v>
      </c>
      <c r="Q395" s="592">
        <f t="shared" si="369"/>
        <v>1</v>
      </c>
      <c r="R395" s="592">
        <f t="shared" si="373"/>
        <v>3</v>
      </c>
      <c r="S395" s="588">
        <f t="shared" si="359"/>
        <v>1.84</v>
      </c>
      <c r="T395" s="456">
        <v>83200</v>
      </c>
      <c r="U395" s="458"/>
      <c r="V395" s="458"/>
      <c r="W395" s="593" t="str">
        <f t="shared" si="360"/>
        <v>Կ-1</v>
      </c>
      <c r="X395" s="456">
        <f t="shared" si="336"/>
        <v>153088</v>
      </c>
      <c r="Y395" s="590">
        <f t="shared" si="337"/>
        <v>153088</v>
      </c>
      <c r="Z395" s="590">
        <f t="shared" si="381"/>
        <v>1990144</v>
      </c>
      <c r="AA395" s="592">
        <f t="shared" si="361"/>
        <v>1</v>
      </c>
      <c r="AB395" s="592">
        <f t="shared" si="362"/>
        <v>4</v>
      </c>
      <c r="AC395" s="588">
        <f t="shared" si="363"/>
        <v>1.9</v>
      </c>
      <c r="AD395" s="456">
        <v>83200</v>
      </c>
      <c r="AE395" s="458"/>
      <c r="AF395" s="729"/>
      <c r="AG395" s="706" t="str">
        <f t="shared" si="364"/>
        <v>Կ-1</v>
      </c>
      <c r="AH395" s="456">
        <f t="shared" si="343"/>
        <v>158080</v>
      </c>
      <c r="AI395" s="590">
        <f t="shared" si="344"/>
        <v>158080</v>
      </c>
      <c r="AJ395" s="590">
        <f t="shared" si="382"/>
        <v>2055040</v>
      </c>
      <c r="AK395" s="592">
        <f t="shared" si="365"/>
        <v>1</v>
      </c>
      <c r="AL395" s="592">
        <f t="shared" si="366"/>
        <v>5</v>
      </c>
      <c r="AM395" s="588">
        <f t="shared" si="367"/>
        <v>1.9</v>
      </c>
      <c r="AN395" s="456">
        <v>83200</v>
      </c>
      <c r="AO395" s="458"/>
      <c r="AP395" s="729"/>
      <c r="AQ395" s="706" t="str">
        <f t="shared" si="383"/>
        <v>Կ-1</v>
      </c>
      <c r="AR395" s="456">
        <f t="shared" si="350"/>
        <v>158080</v>
      </c>
      <c r="AS395" s="590">
        <f t="shared" si="351"/>
        <v>158080</v>
      </c>
      <c r="AT395" s="590">
        <f t="shared" si="384"/>
        <v>2055040</v>
      </c>
    </row>
    <row r="396" spans="2:46" s="587" customFormat="1" ht="13.5">
      <c r="B396" s="830">
        <v>44</v>
      </c>
      <c r="C396" s="872" t="s">
        <v>2138</v>
      </c>
      <c r="D396" s="794" t="s">
        <v>1960</v>
      </c>
      <c r="E396" s="796">
        <v>1997</v>
      </c>
      <c r="F396" s="795" t="s">
        <v>222</v>
      </c>
      <c r="G396" s="820">
        <v>1</v>
      </c>
      <c r="H396" s="820">
        <v>3</v>
      </c>
      <c r="I396" s="821">
        <f t="shared" si="378"/>
        <v>1.84</v>
      </c>
      <c r="J396" s="799">
        <v>83200</v>
      </c>
      <c r="K396" s="851"/>
      <c r="L396" s="851"/>
      <c r="M396" s="852" t="s">
        <v>86</v>
      </c>
      <c r="N396" s="799">
        <f t="shared" si="379"/>
        <v>153088</v>
      </c>
      <c r="O396" s="823">
        <f t="shared" si="368"/>
        <v>153088</v>
      </c>
      <c r="P396" s="823">
        <f t="shared" si="380"/>
        <v>1990144</v>
      </c>
      <c r="Q396" s="592">
        <f t="shared" si="369"/>
        <v>1</v>
      </c>
      <c r="R396" s="592">
        <f t="shared" si="373"/>
        <v>4</v>
      </c>
      <c r="S396" s="588">
        <f t="shared" si="359"/>
        <v>1.9</v>
      </c>
      <c r="T396" s="456">
        <v>83200</v>
      </c>
      <c r="U396" s="458"/>
      <c r="V396" s="458"/>
      <c r="W396" s="593" t="str">
        <f t="shared" si="360"/>
        <v>Կ-1</v>
      </c>
      <c r="X396" s="456">
        <f t="shared" si="336"/>
        <v>158080</v>
      </c>
      <c r="Y396" s="590">
        <f t="shared" si="337"/>
        <v>158080</v>
      </c>
      <c r="Z396" s="590">
        <f t="shared" si="381"/>
        <v>2055040</v>
      </c>
      <c r="AA396" s="592">
        <f t="shared" si="361"/>
        <v>1</v>
      </c>
      <c r="AB396" s="592">
        <f t="shared" si="362"/>
        <v>5</v>
      </c>
      <c r="AC396" s="588">
        <f t="shared" si="363"/>
        <v>1.9</v>
      </c>
      <c r="AD396" s="456">
        <v>83200</v>
      </c>
      <c r="AE396" s="458"/>
      <c r="AF396" s="729"/>
      <c r="AG396" s="706" t="str">
        <f t="shared" si="364"/>
        <v>Կ-1</v>
      </c>
      <c r="AH396" s="456">
        <f t="shared" si="343"/>
        <v>158080</v>
      </c>
      <c r="AI396" s="590">
        <f t="shared" si="344"/>
        <v>158080</v>
      </c>
      <c r="AJ396" s="590">
        <f t="shared" si="382"/>
        <v>2055040</v>
      </c>
      <c r="AK396" s="592">
        <f t="shared" si="365"/>
        <v>1</v>
      </c>
      <c r="AL396" s="592">
        <f t="shared" si="366"/>
        <v>6</v>
      </c>
      <c r="AM396" s="588">
        <f t="shared" si="367"/>
        <v>1.96</v>
      </c>
      <c r="AN396" s="456">
        <v>83200</v>
      </c>
      <c r="AO396" s="458"/>
      <c r="AP396" s="729"/>
      <c r="AQ396" s="706" t="str">
        <f t="shared" si="383"/>
        <v>Կ-1</v>
      </c>
      <c r="AR396" s="456">
        <f t="shared" si="350"/>
        <v>163072</v>
      </c>
      <c r="AS396" s="590">
        <f t="shared" si="351"/>
        <v>163072</v>
      </c>
      <c r="AT396" s="590">
        <f t="shared" si="384"/>
        <v>2119936</v>
      </c>
    </row>
    <row r="397" spans="2:46" s="587" customFormat="1" ht="13.5">
      <c r="B397" s="816">
        <v>45</v>
      </c>
      <c r="C397" s="872" t="s">
        <v>2571</v>
      </c>
      <c r="D397" s="794" t="s">
        <v>1960</v>
      </c>
      <c r="E397" s="796">
        <v>2001</v>
      </c>
      <c r="F397" s="795" t="s">
        <v>222</v>
      </c>
      <c r="G397" s="820">
        <v>1</v>
      </c>
      <c r="H397" s="820">
        <v>2</v>
      </c>
      <c r="I397" s="821">
        <f t="shared" si="378"/>
        <v>1.79</v>
      </c>
      <c r="J397" s="799">
        <v>83200</v>
      </c>
      <c r="K397" s="851"/>
      <c r="L397" s="851"/>
      <c r="M397" s="852" t="s">
        <v>86</v>
      </c>
      <c r="N397" s="799">
        <f t="shared" si="379"/>
        <v>148928</v>
      </c>
      <c r="O397" s="823">
        <f t="shared" si="368"/>
        <v>148928</v>
      </c>
      <c r="P397" s="823">
        <f t="shared" si="380"/>
        <v>1936064</v>
      </c>
      <c r="Q397" s="592">
        <f t="shared" si="369"/>
        <v>1</v>
      </c>
      <c r="R397" s="592">
        <f t="shared" si="373"/>
        <v>3</v>
      </c>
      <c r="S397" s="588">
        <f t="shared" si="359"/>
        <v>1.84</v>
      </c>
      <c r="T397" s="456">
        <v>83200</v>
      </c>
      <c r="U397" s="458"/>
      <c r="V397" s="458"/>
      <c r="W397" s="593" t="str">
        <f t="shared" si="360"/>
        <v>Կ-1</v>
      </c>
      <c r="X397" s="456">
        <f t="shared" si="336"/>
        <v>153088</v>
      </c>
      <c r="Y397" s="590">
        <f t="shared" si="337"/>
        <v>153088</v>
      </c>
      <c r="Z397" s="590">
        <f t="shared" si="381"/>
        <v>1990144</v>
      </c>
      <c r="AA397" s="592">
        <f t="shared" si="361"/>
        <v>1</v>
      </c>
      <c r="AB397" s="592">
        <f t="shared" si="362"/>
        <v>4</v>
      </c>
      <c r="AC397" s="588">
        <f t="shared" si="363"/>
        <v>1.9</v>
      </c>
      <c r="AD397" s="456">
        <v>83200</v>
      </c>
      <c r="AE397" s="458"/>
      <c r="AF397" s="729"/>
      <c r="AG397" s="706" t="str">
        <f t="shared" si="364"/>
        <v>Կ-1</v>
      </c>
      <c r="AH397" s="456">
        <f t="shared" si="343"/>
        <v>158080</v>
      </c>
      <c r="AI397" s="590">
        <f t="shared" si="344"/>
        <v>158080</v>
      </c>
      <c r="AJ397" s="590">
        <f t="shared" si="382"/>
        <v>2055040</v>
      </c>
      <c r="AK397" s="592">
        <f t="shared" si="365"/>
        <v>1</v>
      </c>
      <c r="AL397" s="592">
        <f t="shared" si="366"/>
        <v>5</v>
      </c>
      <c r="AM397" s="588">
        <f t="shared" si="367"/>
        <v>1.9</v>
      </c>
      <c r="AN397" s="456">
        <v>83200</v>
      </c>
      <c r="AO397" s="458"/>
      <c r="AP397" s="729"/>
      <c r="AQ397" s="706" t="str">
        <f t="shared" si="383"/>
        <v>Կ-1</v>
      </c>
      <c r="AR397" s="456">
        <f t="shared" si="350"/>
        <v>158080</v>
      </c>
      <c r="AS397" s="590">
        <f t="shared" si="351"/>
        <v>158080</v>
      </c>
      <c r="AT397" s="590">
        <f t="shared" si="384"/>
        <v>2055040</v>
      </c>
    </row>
    <row r="398" spans="2:46" s="587" customFormat="1" ht="13.5">
      <c r="B398" s="830">
        <v>46</v>
      </c>
      <c r="C398" s="872" t="s">
        <v>548</v>
      </c>
      <c r="D398" s="794" t="s">
        <v>1960</v>
      </c>
      <c r="E398" s="796">
        <v>1988</v>
      </c>
      <c r="F398" s="795" t="s">
        <v>222</v>
      </c>
      <c r="G398" s="820">
        <v>1</v>
      </c>
      <c r="H398" s="820">
        <v>15</v>
      </c>
      <c r="I398" s="821">
        <f t="shared" si="378"/>
        <v>2.14</v>
      </c>
      <c r="J398" s="799">
        <v>83200</v>
      </c>
      <c r="K398" s="851"/>
      <c r="L398" s="851"/>
      <c r="M398" s="852" t="s">
        <v>86</v>
      </c>
      <c r="N398" s="799">
        <f t="shared" si="379"/>
        <v>178048</v>
      </c>
      <c r="O398" s="823">
        <f t="shared" si="368"/>
        <v>178048</v>
      </c>
      <c r="P398" s="823">
        <f t="shared" si="380"/>
        <v>2314624</v>
      </c>
      <c r="Q398" s="592">
        <f t="shared" si="369"/>
        <v>1</v>
      </c>
      <c r="R398" s="592">
        <f t="shared" si="373"/>
        <v>16</v>
      </c>
      <c r="S398" s="588">
        <f t="shared" si="359"/>
        <v>2.21</v>
      </c>
      <c r="T398" s="456">
        <v>83200</v>
      </c>
      <c r="U398" s="458"/>
      <c r="V398" s="458"/>
      <c r="W398" s="593" t="str">
        <f t="shared" si="360"/>
        <v>Կ-1</v>
      </c>
      <c r="X398" s="456">
        <f t="shared" si="336"/>
        <v>183872</v>
      </c>
      <c r="Y398" s="590">
        <f t="shared" si="337"/>
        <v>183872</v>
      </c>
      <c r="Z398" s="590">
        <f t="shared" si="381"/>
        <v>2390336</v>
      </c>
      <c r="AA398" s="592">
        <f t="shared" si="361"/>
        <v>1</v>
      </c>
      <c r="AB398" s="592">
        <f t="shared" si="362"/>
        <v>17</v>
      </c>
      <c r="AC398" s="588">
        <f t="shared" si="363"/>
        <v>2.21</v>
      </c>
      <c r="AD398" s="456">
        <v>83200</v>
      </c>
      <c r="AE398" s="458"/>
      <c r="AF398" s="729"/>
      <c r="AG398" s="706" t="str">
        <f t="shared" si="364"/>
        <v>Կ-1</v>
      </c>
      <c r="AH398" s="456">
        <f t="shared" si="343"/>
        <v>183872</v>
      </c>
      <c r="AI398" s="590">
        <f t="shared" si="344"/>
        <v>183872</v>
      </c>
      <c r="AJ398" s="590">
        <f t="shared" si="382"/>
        <v>2390336</v>
      </c>
      <c r="AK398" s="592">
        <f t="shared" si="365"/>
        <v>1</v>
      </c>
      <c r="AL398" s="592">
        <f t="shared" si="366"/>
        <v>18</v>
      </c>
      <c r="AM398" s="588">
        <f t="shared" si="367"/>
        <v>2.21</v>
      </c>
      <c r="AN398" s="456">
        <v>83200</v>
      </c>
      <c r="AO398" s="458"/>
      <c r="AP398" s="729"/>
      <c r="AQ398" s="706" t="str">
        <f t="shared" si="383"/>
        <v>Կ-1</v>
      </c>
      <c r="AR398" s="456">
        <f t="shared" si="350"/>
        <v>183872</v>
      </c>
      <c r="AS398" s="590">
        <f t="shared" si="351"/>
        <v>183872</v>
      </c>
      <c r="AT398" s="590">
        <f t="shared" si="384"/>
        <v>2390336</v>
      </c>
    </row>
    <row r="399" spans="2:46" s="587" customFormat="1" ht="13.5">
      <c r="B399" s="816">
        <v>47</v>
      </c>
      <c r="C399" s="872" t="s">
        <v>3012</v>
      </c>
      <c r="D399" s="794" t="s">
        <v>1960</v>
      </c>
      <c r="E399" s="796">
        <v>2002</v>
      </c>
      <c r="F399" s="795" t="s">
        <v>222</v>
      </c>
      <c r="G399" s="820">
        <v>1</v>
      </c>
      <c r="H399" s="820">
        <v>1</v>
      </c>
      <c r="I399" s="821">
        <f t="shared" si="378"/>
        <v>1.73</v>
      </c>
      <c r="J399" s="799">
        <v>83200</v>
      </c>
      <c r="K399" s="851"/>
      <c r="L399" s="851"/>
      <c r="M399" s="852" t="s">
        <v>86</v>
      </c>
      <c r="N399" s="799">
        <f t="shared" si="379"/>
        <v>143936</v>
      </c>
      <c r="O399" s="823">
        <f t="shared" si="368"/>
        <v>143936</v>
      </c>
      <c r="P399" s="823">
        <f t="shared" si="380"/>
        <v>1871168</v>
      </c>
      <c r="Q399" s="592">
        <f t="shared" si="369"/>
        <v>1</v>
      </c>
      <c r="R399" s="592">
        <f t="shared" si="373"/>
        <v>2</v>
      </c>
      <c r="S399" s="588">
        <f t="shared" si="359"/>
        <v>1.79</v>
      </c>
      <c r="T399" s="456">
        <v>83200</v>
      </c>
      <c r="U399" s="458"/>
      <c r="V399" s="458"/>
      <c r="W399" s="593" t="str">
        <f t="shared" si="360"/>
        <v>Կ-1</v>
      </c>
      <c r="X399" s="456">
        <f t="shared" si="336"/>
        <v>148928</v>
      </c>
      <c r="Y399" s="590">
        <f t="shared" si="337"/>
        <v>148928</v>
      </c>
      <c r="Z399" s="590">
        <f t="shared" si="381"/>
        <v>1936064</v>
      </c>
      <c r="AA399" s="592">
        <f t="shared" si="361"/>
        <v>1</v>
      </c>
      <c r="AB399" s="592">
        <f t="shared" si="362"/>
        <v>3</v>
      </c>
      <c r="AC399" s="588">
        <f t="shared" si="363"/>
        <v>1.84</v>
      </c>
      <c r="AD399" s="456">
        <v>83200</v>
      </c>
      <c r="AE399" s="458"/>
      <c r="AF399" s="729"/>
      <c r="AG399" s="706" t="str">
        <f t="shared" si="364"/>
        <v>Կ-1</v>
      </c>
      <c r="AH399" s="456">
        <f t="shared" si="343"/>
        <v>153088</v>
      </c>
      <c r="AI399" s="590">
        <f t="shared" si="344"/>
        <v>153088</v>
      </c>
      <c r="AJ399" s="590">
        <f t="shared" si="382"/>
        <v>1990144</v>
      </c>
      <c r="AK399" s="592">
        <f t="shared" si="365"/>
        <v>1</v>
      </c>
      <c r="AL399" s="592">
        <f t="shared" si="366"/>
        <v>4</v>
      </c>
      <c r="AM399" s="588">
        <f t="shared" si="367"/>
        <v>1.9</v>
      </c>
      <c r="AN399" s="456">
        <v>83200</v>
      </c>
      <c r="AO399" s="458"/>
      <c r="AP399" s="729"/>
      <c r="AQ399" s="706" t="str">
        <f t="shared" si="383"/>
        <v>Կ-1</v>
      </c>
      <c r="AR399" s="456">
        <f t="shared" si="350"/>
        <v>158080</v>
      </c>
      <c r="AS399" s="590">
        <f t="shared" si="351"/>
        <v>158080</v>
      </c>
      <c r="AT399" s="590">
        <f t="shared" si="384"/>
        <v>2055040</v>
      </c>
    </row>
    <row r="400" spans="2:46" s="587" customFormat="1" ht="13.5">
      <c r="B400" s="830">
        <v>48</v>
      </c>
      <c r="C400" s="872" t="s">
        <v>2572</v>
      </c>
      <c r="D400" s="794" t="s">
        <v>1960</v>
      </c>
      <c r="E400" s="796">
        <v>2003</v>
      </c>
      <c r="F400" s="795" t="s">
        <v>222</v>
      </c>
      <c r="G400" s="820">
        <v>1</v>
      </c>
      <c r="H400" s="820">
        <v>2</v>
      </c>
      <c r="I400" s="821">
        <f t="shared" si="378"/>
        <v>1.79</v>
      </c>
      <c r="J400" s="799">
        <v>83200</v>
      </c>
      <c r="K400" s="851"/>
      <c r="L400" s="851"/>
      <c r="M400" s="852" t="s">
        <v>86</v>
      </c>
      <c r="N400" s="799">
        <f t="shared" si="379"/>
        <v>148928</v>
      </c>
      <c r="O400" s="823">
        <f t="shared" si="368"/>
        <v>148928</v>
      </c>
      <c r="P400" s="823">
        <f t="shared" si="380"/>
        <v>1936064</v>
      </c>
      <c r="Q400" s="592">
        <f t="shared" si="369"/>
        <v>1</v>
      </c>
      <c r="R400" s="592">
        <f t="shared" si="373"/>
        <v>3</v>
      </c>
      <c r="S400" s="588">
        <f t="shared" si="359"/>
        <v>1.84</v>
      </c>
      <c r="T400" s="456">
        <v>83200</v>
      </c>
      <c r="U400" s="458"/>
      <c r="V400" s="458"/>
      <c r="W400" s="593" t="str">
        <f t="shared" si="360"/>
        <v>Կ-1</v>
      </c>
      <c r="X400" s="456">
        <f t="shared" si="336"/>
        <v>153088</v>
      </c>
      <c r="Y400" s="590">
        <f t="shared" si="337"/>
        <v>153088</v>
      </c>
      <c r="Z400" s="590">
        <f t="shared" si="381"/>
        <v>1990144</v>
      </c>
      <c r="AA400" s="592">
        <f t="shared" si="361"/>
        <v>1</v>
      </c>
      <c r="AB400" s="592">
        <f t="shared" si="362"/>
        <v>4</v>
      </c>
      <c r="AC400" s="588">
        <f t="shared" si="363"/>
        <v>1.9</v>
      </c>
      <c r="AD400" s="456">
        <v>83200</v>
      </c>
      <c r="AE400" s="458"/>
      <c r="AF400" s="729"/>
      <c r="AG400" s="706" t="str">
        <f t="shared" si="364"/>
        <v>Կ-1</v>
      </c>
      <c r="AH400" s="456">
        <f t="shared" si="343"/>
        <v>158080</v>
      </c>
      <c r="AI400" s="590">
        <f t="shared" si="344"/>
        <v>158080</v>
      </c>
      <c r="AJ400" s="590">
        <f t="shared" si="382"/>
        <v>2055040</v>
      </c>
      <c r="AK400" s="592">
        <f t="shared" si="365"/>
        <v>1</v>
      </c>
      <c r="AL400" s="592">
        <f t="shared" si="366"/>
        <v>5</v>
      </c>
      <c r="AM400" s="588">
        <f t="shared" si="367"/>
        <v>1.9</v>
      </c>
      <c r="AN400" s="456">
        <v>83200</v>
      </c>
      <c r="AO400" s="458"/>
      <c r="AP400" s="729"/>
      <c r="AQ400" s="706" t="str">
        <f t="shared" si="383"/>
        <v>Կ-1</v>
      </c>
      <c r="AR400" s="456">
        <f t="shared" si="350"/>
        <v>158080</v>
      </c>
      <c r="AS400" s="590">
        <f t="shared" si="351"/>
        <v>158080</v>
      </c>
      <c r="AT400" s="590">
        <f t="shared" si="384"/>
        <v>2055040</v>
      </c>
    </row>
    <row r="401" spans="2:46" s="587" customFormat="1" ht="13.5">
      <c r="B401" s="816">
        <v>49</v>
      </c>
      <c r="C401" s="872" t="s">
        <v>2573</v>
      </c>
      <c r="D401" s="794" t="s">
        <v>1960</v>
      </c>
      <c r="E401" s="796">
        <v>1989</v>
      </c>
      <c r="F401" s="795" t="s">
        <v>222</v>
      </c>
      <c r="G401" s="820">
        <v>1</v>
      </c>
      <c r="H401" s="820">
        <v>3</v>
      </c>
      <c r="I401" s="821">
        <f t="shared" si="378"/>
        <v>1.84</v>
      </c>
      <c r="J401" s="799">
        <v>83200</v>
      </c>
      <c r="K401" s="851"/>
      <c r="L401" s="851"/>
      <c r="M401" s="852" t="s">
        <v>86</v>
      </c>
      <c r="N401" s="799">
        <f t="shared" si="379"/>
        <v>153088</v>
      </c>
      <c r="O401" s="823">
        <f t="shared" si="368"/>
        <v>153088</v>
      </c>
      <c r="P401" s="823">
        <f t="shared" si="380"/>
        <v>1990144</v>
      </c>
      <c r="Q401" s="592">
        <f t="shared" si="369"/>
        <v>1</v>
      </c>
      <c r="R401" s="592">
        <f t="shared" si="373"/>
        <v>4</v>
      </c>
      <c r="S401" s="588">
        <f t="shared" si="359"/>
        <v>1.9</v>
      </c>
      <c r="T401" s="456">
        <v>83200</v>
      </c>
      <c r="U401" s="458"/>
      <c r="V401" s="458"/>
      <c r="W401" s="593" t="str">
        <f t="shared" si="360"/>
        <v>Կ-1</v>
      </c>
      <c r="X401" s="456">
        <f t="shared" si="336"/>
        <v>158080</v>
      </c>
      <c r="Y401" s="590">
        <f t="shared" si="337"/>
        <v>158080</v>
      </c>
      <c r="Z401" s="590">
        <f t="shared" si="381"/>
        <v>2055040</v>
      </c>
      <c r="AA401" s="592">
        <f t="shared" si="361"/>
        <v>1</v>
      </c>
      <c r="AB401" s="592">
        <f t="shared" si="362"/>
        <v>5</v>
      </c>
      <c r="AC401" s="588">
        <f t="shared" si="363"/>
        <v>1.9</v>
      </c>
      <c r="AD401" s="456">
        <v>83200</v>
      </c>
      <c r="AE401" s="458"/>
      <c r="AF401" s="729"/>
      <c r="AG401" s="706" t="str">
        <f t="shared" si="364"/>
        <v>Կ-1</v>
      </c>
      <c r="AH401" s="456">
        <f t="shared" si="343"/>
        <v>158080</v>
      </c>
      <c r="AI401" s="590">
        <f t="shared" si="344"/>
        <v>158080</v>
      </c>
      <c r="AJ401" s="590">
        <f t="shared" si="382"/>
        <v>2055040</v>
      </c>
      <c r="AK401" s="592">
        <f t="shared" si="365"/>
        <v>1</v>
      </c>
      <c r="AL401" s="592">
        <f t="shared" si="366"/>
        <v>6</v>
      </c>
      <c r="AM401" s="588">
        <f t="shared" si="367"/>
        <v>1.96</v>
      </c>
      <c r="AN401" s="456">
        <v>83200</v>
      </c>
      <c r="AO401" s="458"/>
      <c r="AP401" s="729"/>
      <c r="AQ401" s="706" t="str">
        <f t="shared" si="383"/>
        <v>Կ-1</v>
      </c>
      <c r="AR401" s="456">
        <f t="shared" si="350"/>
        <v>163072</v>
      </c>
      <c r="AS401" s="590">
        <f t="shared" si="351"/>
        <v>163072</v>
      </c>
      <c r="AT401" s="590">
        <f t="shared" si="384"/>
        <v>2119936</v>
      </c>
    </row>
    <row r="402" spans="2:46" s="587" customFormat="1" ht="13.5">
      <c r="B402" s="830">
        <v>50</v>
      </c>
      <c r="C402" s="872" t="s">
        <v>3013</v>
      </c>
      <c r="D402" s="794" t="s">
        <v>1960</v>
      </c>
      <c r="E402" s="796">
        <v>2001</v>
      </c>
      <c r="F402" s="795" t="s">
        <v>222</v>
      </c>
      <c r="G402" s="820">
        <v>1</v>
      </c>
      <c r="H402" s="820">
        <v>1</v>
      </c>
      <c r="I402" s="821">
        <f t="shared" si="378"/>
        <v>1.73</v>
      </c>
      <c r="J402" s="799">
        <v>83200</v>
      </c>
      <c r="K402" s="851"/>
      <c r="L402" s="851"/>
      <c r="M402" s="852" t="s">
        <v>86</v>
      </c>
      <c r="N402" s="799">
        <f t="shared" si="379"/>
        <v>143936</v>
      </c>
      <c r="O402" s="823">
        <f t="shared" si="368"/>
        <v>143936</v>
      </c>
      <c r="P402" s="823">
        <f t="shared" si="380"/>
        <v>1871168</v>
      </c>
      <c r="Q402" s="592">
        <f t="shared" si="369"/>
        <v>1</v>
      </c>
      <c r="R402" s="592">
        <f t="shared" si="373"/>
        <v>2</v>
      </c>
      <c r="S402" s="588">
        <f t="shared" si="359"/>
        <v>1.79</v>
      </c>
      <c r="T402" s="456">
        <v>83200</v>
      </c>
      <c r="U402" s="458"/>
      <c r="V402" s="458"/>
      <c r="W402" s="593" t="str">
        <f t="shared" si="360"/>
        <v>Կ-1</v>
      </c>
      <c r="X402" s="456">
        <f t="shared" si="336"/>
        <v>148928</v>
      </c>
      <c r="Y402" s="590">
        <f t="shared" si="337"/>
        <v>148928</v>
      </c>
      <c r="Z402" s="590">
        <f t="shared" si="381"/>
        <v>1936064</v>
      </c>
      <c r="AA402" s="592">
        <f t="shared" si="361"/>
        <v>1</v>
      </c>
      <c r="AB402" s="592">
        <f t="shared" si="362"/>
        <v>3</v>
      </c>
      <c r="AC402" s="588">
        <f t="shared" si="363"/>
        <v>1.84</v>
      </c>
      <c r="AD402" s="456">
        <v>83200</v>
      </c>
      <c r="AE402" s="458"/>
      <c r="AF402" s="729"/>
      <c r="AG402" s="706" t="str">
        <f t="shared" si="364"/>
        <v>Կ-1</v>
      </c>
      <c r="AH402" s="456">
        <f t="shared" si="343"/>
        <v>153088</v>
      </c>
      <c r="AI402" s="590">
        <f t="shared" si="344"/>
        <v>153088</v>
      </c>
      <c r="AJ402" s="590">
        <f t="shared" si="382"/>
        <v>1990144</v>
      </c>
      <c r="AK402" s="592">
        <f t="shared" si="365"/>
        <v>1</v>
      </c>
      <c r="AL402" s="592">
        <f t="shared" si="366"/>
        <v>4</v>
      </c>
      <c r="AM402" s="588">
        <f t="shared" si="367"/>
        <v>1.9</v>
      </c>
      <c r="AN402" s="456">
        <v>83200</v>
      </c>
      <c r="AO402" s="458"/>
      <c r="AP402" s="729"/>
      <c r="AQ402" s="706" t="str">
        <f t="shared" si="383"/>
        <v>Կ-1</v>
      </c>
      <c r="AR402" s="456">
        <f t="shared" si="350"/>
        <v>158080</v>
      </c>
      <c r="AS402" s="590">
        <f t="shared" si="351"/>
        <v>158080</v>
      </c>
      <c r="AT402" s="590">
        <f t="shared" si="384"/>
        <v>2055040</v>
      </c>
    </row>
    <row r="403" spans="2:46" s="587" customFormat="1" ht="13.5">
      <c r="B403" s="816">
        <v>51</v>
      </c>
      <c r="C403" s="874" t="s">
        <v>2682</v>
      </c>
      <c r="D403" s="794" t="s">
        <v>1960</v>
      </c>
      <c r="E403" s="796">
        <v>2002</v>
      </c>
      <c r="F403" s="795" t="s">
        <v>222</v>
      </c>
      <c r="G403" s="820">
        <v>1</v>
      </c>
      <c r="H403" s="820">
        <v>1</v>
      </c>
      <c r="I403" s="821">
        <f t="shared" ref="I403:I423" si="385">IF(G403&lt;1,0,IF(M403="Բ-1",IF(H403=0,6.94,IF(H403=1,7.17,IF(H403=2,7.41,IF(H403=3,7.66,IF(OR(H403=5,H403=4),7.92,IF(OR(H403=6,H403=7),8.18,IF(OR(H403=8,H403=9),8.46,IF(OR(H403=10,H403=11,H403=12),8.74,IF(OR(H403=13,H403=14,H403=15),9.03,IF(OR(H403=16,H403=17,H403=18),9.33,9.65)))))))))),IF(M403="Բ-2", IF(H403=0,5.71,IF(H403=1,5.89,IF(H403=2,6.09,IF(H403=3,6.29,IF(OR(H403=5,H403=4),6.5,IF(OR(H403=6,H403=7),6.72,IF(OR(H403=8,H403=9),6.94,IF(OR(H403=10,H403=11,H403=12),7.17,IF(OR(H403=13,H403=14,H403=15),7.41,IF(OR(H403=16,H403=17,H403=18),7.65,7.91)))))))))), IF(M403="Գ-1", IF(H403=0,4.7,IF(H403=1,4.86,IF(H403=2,5.01,IF(H403=3,5.18,IF(OR(H403=5,H403=4),5.35,IF(OR(H403=6,H403=7),5.52,IF(OR(H403=8,H403=9),5.71,IF(OR(H403=10,H403=11,H403=12),5.89,IF(OR(H403=13,H403=14,H403=15),6.09,IF(OR(H403=16,H403=17,H403=18),6.29,6.49)))))))))), IF(M403="Գ-2", IF(H403=0,3.88,IF(H403=1,4.01,IF(H403=2,4.14,IF(H403=3,4.27,IF(OR(H403=5,H403=4),4.41,IF(OR(H403=6,H403=7),4.55,IF(OR(H403=8,H403=9),4.7,IF(OR(H403=10,H403=11,H403=12),4.85,IF(OR(H403=13,H403=14,H403=15),5.01,IF(OR(H403=16,H403=17,H403=18),5.17,5.34)))))))))), IF(M403="Գ-3", IF(H403=0,3.21,IF(H403=1,3.31,IF(H403=2,3.42,IF(H403=3,3.53,IF(OR(H403=5,H403=4),3.64,IF(OR(H403=6,H403=7),3.76,IF(OR(H403=8,H403=9),3.88,IF(OR(H403=10,H403=11,H403=12),4.01,IF(OR(H403=13,H403=14,H403=15),4.13,IF(OR(H403=16,H403=17,H403=18),4.27,4.4)))))))))), IF(M403="Ա-1", IF(H403=0,2.66,IF(H403=1,2.75,IF(H403=2,2.83,IF(H403=3,2.92,IF(OR(H403=5,H403=4),3.02,IF(OR(H403=6,H403=7),3.11,IF(OR(H403=8,H403=9),3.21,IF(OR(H403=10,H403=11,H403=12),3.31,IF(OR(H403=13,H403=14,H403=15),3.42,IF(OR(H403=16,H403=17,H403=18),3.53,3.64)))))))))), IF(M403="Ա-2", IF(H403=0,2.28,IF(H403=1,2.35,IF(H403=2,2.43,IF(H403=3,2.5,IF(OR(H403=5,H403=4),2.58,IF(OR(H403=6,H403=7),2.66,IF(OR(H403=8,H403=9),2.75,IF(OR(H403=10,H403=11,H403=12),2.83,IF(OR(H403=13,H403=14,H403=15),2.92,IF(OR(H403=16,H403=17,H403=18),3.01,3.11)))))))))),IF(M403="Ա-3", IF(H403=0,1.96,IF(H403=1,2.02,IF(H403=2,2.08,IF(H403=3,2.15,IF(OR(H403=5,H403=4),2.21,IF(OR(H403=6,H403=7),2.28,IF(OR(H403=8,H403=9),2.35,IF(OR(H403=10,H403=11,H403=12),2.42,IF(OR(H403=13,H403=14,H403=15),2.5,IF(OR(H403=16,H403=17,H403=18),2.58,2.66)))))))))), IF(M403="Կ-1", IF(H403=0,1.68,IF(H403=1,1.73,IF(H403=2,1.79,IF(H403=3,1.84,IF(OR(H403=5,H403=4),1.9,IF(OR(H403=6,H403=7),1.96,IF(OR(H403=8,H403=9),2.02,IF(OR(H403=10,H403=11,H403=12),2.08,IF(OR(H403=13,H403=14,H403=15),2.14,IF(OR(H403=16,H403=17,H403=18),2.21,2.28)))))))))), IF(M403="Կ-2", IF(H403=0,1.45,IF(H403=1,1.49,IF(H403=2,1.54,IF(H403=3,1.59,IF(OR(H403=5,H403=4),1.63,IF(OR(H403=6,H403=7),1.68,IF(OR(H403=8,H403=9),1.73,IF(OR(H403=10,H403=11,H403=12),1.79,IF(OR(H403=13,H403=14,H403=15),1.84,IF(OR(H403=16,H403=17,H403=18),1.9,1.95)))))))))),IF(M403="Կ-3", IF(H403=0,1.25,IF(H403=1,1.29,IF(H403=2,1.33,IF(H403=3,1.37,IF(OR(H403=5,H403=4),1.41,IF(OR(H403=6,H403=7),1.45,IF(OR(H403=8,H403=9),1.49,IF(OR(H403=10,H403=11,H403=12),1.54,IF(OR(H403=13,H403=14,H403=15),1.58,IF(OR(H403=16,H403=17,H403=18),1.63,1.68)))))))))), "Error"))))))))))))</f>
        <v>1.73</v>
      </c>
      <c r="J403" s="799">
        <v>83200</v>
      </c>
      <c r="K403" s="851"/>
      <c r="L403" s="851"/>
      <c r="M403" s="852" t="s">
        <v>86</v>
      </c>
      <c r="N403" s="799">
        <f t="shared" ref="N403:N423" si="386">J403*I403</f>
        <v>143936</v>
      </c>
      <c r="O403" s="823">
        <f t="shared" si="368"/>
        <v>143936</v>
      </c>
      <c r="P403" s="823">
        <f t="shared" ref="P403:P423" si="387">+O403*13</f>
        <v>1871168</v>
      </c>
      <c r="Q403" s="592">
        <f t="shared" si="369"/>
        <v>1</v>
      </c>
      <c r="R403" s="592">
        <f t="shared" si="373"/>
        <v>2</v>
      </c>
      <c r="S403" s="588">
        <f t="shared" si="359"/>
        <v>1.79</v>
      </c>
      <c r="T403" s="456">
        <v>83200</v>
      </c>
      <c r="U403" s="458"/>
      <c r="V403" s="458"/>
      <c r="W403" s="593" t="str">
        <f t="shared" si="360"/>
        <v>Կ-1</v>
      </c>
      <c r="X403" s="456">
        <f t="shared" si="336"/>
        <v>148928</v>
      </c>
      <c r="Y403" s="590">
        <f t="shared" si="337"/>
        <v>148928</v>
      </c>
      <c r="Z403" s="590">
        <f t="shared" ref="Z403:Z423" si="388">+Y403*13</f>
        <v>1936064</v>
      </c>
      <c r="AA403" s="592">
        <f t="shared" si="361"/>
        <v>1</v>
      </c>
      <c r="AB403" s="592">
        <f t="shared" si="362"/>
        <v>3</v>
      </c>
      <c r="AC403" s="588">
        <f t="shared" si="363"/>
        <v>1.84</v>
      </c>
      <c r="AD403" s="456">
        <v>83200</v>
      </c>
      <c r="AE403" s="458"/>
      <c r="AF403" s="729"/>
      <c r="AG403" s="706" t="str">
        <f t="shared" si="364"/>
        <v>Կ-1</v>
      </c>
      <c r="AH403" s="456">
        <f t="shared" si="343"/>
        <v>153088</v>
      </c>
      <c r="AI403" s="590">
        <f t="shared" si="344"/>
        <v>153088</v>
      </c>
      <c r="AJ403" s="590">
        <f t="shared" ref="AJ403:AJ423" si="389">+AI403*13</f>
        <v>1990144</v>
      </c>
      <c r="AK403" s="592">
        <f t="shared" si="365"/>
        <v>1</v>
      </c>
      <c r="AL403" s="592">
        <f t="shared" si="366"/>
        <v>4</v>
      </c>
      <c r="AM403" s="588">
        <f t="shared" si="367"/>
        <v>1.9</v>
      </c>
      <c r="AN403" s="456">
        <v>83200</v>
      </c>
      <c r="AO403" s="458"/>
      <c r="AP403" s="729"/>
      <c r="AQ403" s="706" t="str">
        <f t="shared" ref="AQ403:AQ423" si="390">+AG403</f>
        <v>Կ-1</v>
      </c>
      <c r="AR403" s="456">
        <f t="shared" si="350"/>
        <v>158080</v>
      </c>
      <c r="AS403" s="590">
        <f t="shared" si="351"/>
        <v>158080</v>
      </c>
      <c r="AT403" s="590">
        <f t="shared" ref="AT403:AT423" si="391">+AS403*13</f>
        <v>2055040</v>
      </c>
    </row>
    <row r="404" spans="2:46" s="587" customFormat="1" ht="13.5">
      <c r="B404" s="830">
        <v>52</v>
      </c>
      <c r="C404" s="872" t="s">
        <v>1381</v>
      </c>
      <c r="D404" s="794" t="s">
        <v>1960</v>
      </c>
      <c r="E404" s="796">
        <v>1987</v>
      </c>
      <c r="F404" s="795" t="s">
        <v>222</v>
      </c>
      <c r="G404" s="820">
        <v>1</v>
      </c>
      <c r="H404" s="820">
        <v>3</v>
      </c>
      <c r="I404" s="821">
        <f t="shared" si="385"/>
        <v>1.84</v>
      </c>
      <c r="J404" s="799">
        <v>83200</v>
      </c>
      <c r="K404" s="851"/>
      <c r="L404" s="851"/>
      <c r="M404" s="852" t="s">
        <v>86</v>
      </c>
      <c r="N404" s="799">
        <f t="shared" si="386"/>
        <v>153088</v>
      </c>
      <c r="O404" s="823">
        <f t="shared" si="368"/>
        <v>153088</v>
      </c>
      <c r="P404" s="823">
        <f t="shared" si="387"/>
        <v>1990144</v>
      </c>
      <c r="Q404" s="592">
        <f t="shared" si="369"/>
        <v>1</v>
      </c>
      <c r="R404" s="592">
        <f t="shared" si="373"/>
        <v>4</v>
      </c>
      <c r="S404" s="588">
        <f t="shared" si="359"/>
        <v>1.9</v>
      </c>
      <c r="T404" s="456">
        <v>83200</v>
      </c>
      <c r="U404" s="458"/>
      <c r="V404" s="458"/>
      <c r="W404" s="593" t="str">
        <f t="shared" si="360"/>
        <v>Կ-1</v>
      </c>
      <c r="X404" s="456">
        <f t="shared" si="336"/>
        <v>158080</v>
      </c>
      <c r="Y404" s="590">
        <f t="shared" si="337"/>
        <v>158080</v>
      </c>
      <c r="Z404" s="590">
        <f t="shared" si="388"/>
        <v>2055040</v>
      </c>
      <c r="AA404" s="592">
        <f t="shared" si="361"/>
        <v>1</v>
      </c>
      <c r="AB404" s="592">
        <f t="shared" si="362"/>
        <v>5</v>
      </c>
      <c r="AC404" s="588">
        <f t="shared" si="363"/>
        <v>1.9</v>
      </c>
      <c r="AD404" s="456">
        <v>83200</v>
      </c>
      <c r="AE404" s="458"/>
      <c r="AF404" s="729"/>
      <c r="AG404" s="706" t="str">
        <f t="shared" si="364"/>
        <v>Կ-1</v>
      </c>
      <c r="AH404" s="456">
        <f t="shared" si="343"/>
        <v>158080</v>
      </c>
      <c r="AI404" s="590">
        <f t="shared" si="344"/>
        <v>158080</v>
      </c>
      <c r="AJ404" s="590">
        <f t="shared" si="389"/>
        <v>2055040</v>
      </c>
      <c r="AK404" s="592">
        <f t="shared" si="365"/>
        <v>1</v>
      </c>
      <c r="AL404" s="592">
        <f t="shared" si="366"/>
        <v>6</v>
      </c>
      <c r="AM404" s="588">
        <f t="shared" si="367"/>
        <v>1.96</v>
      </c>
      <c r="AN404" s="456">
        <v>83200</v>
      </c>
      <c r="AO404" s="458"/>
      <c r="AP404" s="729"/>
      <c r="AQ404" s="706" t="str">
        <f t="shared" si="390"/>
        <v>Կ-1</v>
      </c>
      <c r="AR404" s="456">
        <f t="shared" si="350"/>
        <v>163072</v>
      </c>
      <c r="AS404" s="590">
        <f t="shared" si="351"/>
        <v>163072</v>
      </c>
      <c r="AT404" s="590">
        <f t="shared" si="391"/>
        <v>2119936</v>
      </c>
    </row>
    <row r="405" spans="2:46" s="587" customFormat="1" ht="13.5">
      <c r="B405" s="816">
        <v>53</v>
      </c>
      <c r="C405" s="872" t="s">
        <v>3014</v>
      </c>
      <c r="D405" s="794" t="s">
        <v>1961</v>
      </c>
      <c r="E405" s="796">
        <v>2003</v>
      </c>
      <c r="F405" s="795" t="s">
        <v>222</v>
      </c>
      <c r="G405" s="820">
        <v>1</v>
      </c>
      <c r="H405" s="820">
        <v>1</v>
      </c>
      <c r="I405" s="821">
        <f t="shared" si="385"/>
        <v>1.73</v>
      </c>
      <c r="J405" s="799">
        <v>83200</v>
      </c>
      <c r="K405" s="851"/>
      <c r="L405" s="851"/>
      <c r="M405" s="852" t="s">
        <v>86</v>
      </c>
      <c r="N405" s="799">
        <f t="shared" si="386"/>
        <v>143936</v>
      </c>
      <c r="O405" s="823">
        <f t="shared" si="368"/>
        <v>143936</v>
      </c>
      <c r="P405" s="823">
        <f t="shared" si="387"/>
        <v>1871168</v>
      </c>
      <c r="Q405" s="592">
        <f t="shared" si="369"/>
        <v>1</v>
      </c>
      <c r="R405" s="592">
        <f t="shared" si="373"/>
        <v>2</v>
      </c>
      <c r="S405" s="588">
        <f t="shared" si="359"/>
        <v>1.79</v>
      </c>
      <c r="T405" s="456">
        <v>83200</v>
      </c>
      <c r="U405" s="458"/>
      <c r="V405" s="458"/>
      <c r="W405" s="593" t="str">
        <f t="shared" si="360"/>
        <v>Կ-1</v>
      </c>
      <c r="X405" s="456">
        <f t="shared" si="336"/>
        <v>148928</v>
      </c>
      <c r="Y405" s="590">
        <f t="shared" si="337"/>
        <v>148928</v>
      </c>
      <c r="Z405" s="590">
        <f t="shared" si="388"/>
        <v>1936064</v>
      </c>
      <c r="AA405" s="592">
        <f t="shared" si="361"/>
        <v>1</v>
      </c>
      <c r="AB405" s="592">
        <f t="shared" si="362"/>
        <v>3</v>
      </c>
      <c r="AC405" s="588">
        <f t="shared" si="363"/>
        <v>1.84</v>
      </c>
      <c r="AD405" s="456">
        <v>83200</v>
      </c>
      <c r="AE405" s="458"/>
      <c r="AF405" s="729"/>
      <c r="AG405" s="706" t="str">
        <f t="shared" si="364"/>
        <v>Կ-1</v>
      </c>
      <c r="AH405" s="456">
        <f t="shared" si="343"/>
        <v>153088</v>
      </c>
      <c r="AI405" s="590">
        <f t="shared" si="344"/>
        <v>153088</v>
      </c>
      <c r="AJ405" s="590">
        <f t="shared" si="389"/>
        <v>1990144</v>
      </c>
      <c r="AK405" s="592">
        <f t="shared" si="365"/>
        <v>1</v>
      </c>
      <c r="AL405" s="592">
        <f t="shared" si="366"/>
        <v>4</v>
      </c>
      <c r="AM405" s="588">
        <f t="shared" si="367"/>
        <v>1.9</v>
      </c>
      <c r="AN405" s="456">
        <v>83200</v>
      </c>
      <c r="AO405" s="458"/>
      <c r="AP405" s="729"/>
      <c r="AQ405" s="706" t="str">
        <f t="shared" si="390"/>
        <v>Կ-1</v>
      </c>
      <c r="AR405" s="456">
        <f t="shared" si="350"/>
        <v>158080</v>
      </c>
      <c r="AS405" s="590">
        <f t="shared" si="351"/>
        <v>158080</v>
      </c>
      <c r="AT405" s="590">
        <f t="shared" si="391"/>
        <v>2055040</v>
      </c>
    </row>
    <row r="406" spans="2:46" s="587" customFormat="1" ht="13.5">
      <c r="B406" s="830">
        <v>54</v>
      </c>
      <c r="C406" s="872" t="s">
        <v>3015</v>
      </c>
      <c r="D406" s="794" t="s">
        <v>1961</v>
      </c>
      <c r="E406" s="796">
        <v>2003</v>
      </c>
      <c r="F406" s="795" t="s">
        <v>222</v>
      </c>
      <c r="G406" s="820">
        <v>1</v>
      </c>
      <c r="H406" s="820">
        <v>1</v>
      </c>
      <c r="I406" s="821">
        <f t="shared" si="385"/>
        <v>1.73</v>
      </c>
      <c r="J406" s="799">
        <v>83200</v>
      </c>
      <c r="K406" s="851"/>
      <c r="L406" s="851"/>
      <c r="M406" s="852" t="s">
        <v>86</v>
      </c>
      <c r="N406" s="799">
        <f t="shared" si="386"/>
        <v>143936</v>
      </c>
      <c r="O406" s="823">
        <f t="shared" si="368"/>
        <v>143936</v>
      </c>
      <c r="P406" s="823">
        <f t="shared" si="387"/>
        <v>1871168</v>
      </c>
      <c r="Q406" s="592">
        <f t="shared" si="369"/>
        <v>1</v>
      </c>
      <c r="R406" s="592">
        <f t="shared" si="373"/>
        <v>2</v>
      </c>
      <c r="S406" s="588">
        <f t="shared" si="359"/>
        <v>1.79</v>
      </c>
      <c r="T406" s="456">
        <v>83200</v>
      </c>
      <c r="U406" s="458"/>
      <c r="V406" s="458"/>
      <c r="W406" s="593" t="str">
        <f t="shared" si="360"/>
        <v>Կ-1</v>
      </c>
      <c r="X406" s="456">
        <f t="shared" si="336"/>
        <v>148928</v>
      </c>
      <c r="Y406" s="590">
        <f t="shared" si="337"/>
        <v>148928</v>
      </c>
      <c r="Z406" s="590">
        <f t="shared" si="388"/>
        <v>1936064</v>
      </c>
      <c r="AA406" s="592">
        <f t="shared" si="361"/>
        <v>1</v>
      </c>
      <c r="AB406" s="592">
        <f t="shared" si="362"/>
        <v>3</v>
      </c>
      <c r="AC406" s="588">
        <f t="shared" si="363"/>
        <v>1.84</v>
      </c>
      <c r="AD406" s="456">
        <v>83200</v>
      </c>
      <c r="AE406" s="458"/>
      <c r="AF406" s="729"/>
      <c r="AG406" s="706" t="str">
        <f t="shared" si="364"/>
        <v>Կ-1</v>
      </c>
      <c r="AH406" s="456">
        <f t="shared" si="343"/>
        <v>153088</v>
      </c>
      <c r="AI406" s="590">
        <f t="shared" si="344"/>
        <v>153088</v>
      </c>
      <c r="AJ406" s="590">
        <f t="shared" si="389"/>
        <v>1990144</v>
      </c>
      <c r="AK406" s="592">
        <f t="shared" si="365"/>
        <v>1</v>
      </c>
      <c r="AL406" s="592">
        <f t="shared" si="366"/>
        <v>4</v>
      </c>
      <c r="AM406" s="588">
        <f t="shared" si="367"/>
        <v>1.9</v>
      </c>
      <c r="AN406" s="456">
        <v>83200</v>
      </c>
      <c r="AO406" s="458"/>
      <c r="AP406" s="729"/>
      <c r="AQ406" s="706" t="str">
        <f t="shared" si="390"/>
        <v>Կ-1</v>
      </c>
      <c r="AR406" s="456">
        <f t="shared" si="350"/>
        <v>158080</v>
      </c>
      <c r="AS406" s="590">
        <f t="shared" si="351"/>
        <v>158080</v>
      </c>
      <c r="AT406" s="590">
        <f t="shared" si="391"/>
        <v>2055040</v>
      </c>
    </row>
    <row r="407" spans="2:46" s="587" customFormat="1" ht="13.5">
      <c r="B407" s="816">
        <v>55</v>
      </c>
      <c r="C407" s="872" t="s">
        <v>1314</v>
      </c>
      <c r="D407" s="794" t="s">
        <v>1960</v>
      </c>
      <c r="E407" s="796">
        <v>1998</v>
      </c>
      <c r="F407" s="795" t="s">
        <v>222</v>
      </c>
      <c r="G407" s="820">
        <v>1</v>
      </c>
      <c r="H407" s="820">
        <v>2</v>
      </c>
      <c r="I407" s="821">
        <f t="shared" si="385"/>
        <v>1.79</v>
      </c>
      <c r="J407" s="799">
        <v>83200</v>
      </c>
      <c r="K407" s="851"/>
      <c r="L407" s="851"/>
      <c r="M407" s="852" t="s">
        <v>86</v>
      </c>
      <c r="N407" s="799">
        <f t="shared" si="386"/>
        <v>148928</v>
      </c>
      <c r="O407" s="823">
        <f t="shared" si="368"/>
        <v>148928</v>
      </c>
      <c r="P407" s="823">
        <f t="shared" si="387"/>
        <v>1936064</v>
      </c>
      <c r="Q407" s="592">
        <f t="shared" si="369"/>
        <v>1</v>
      </c>
      <c r="R407" s="592">
        <f t="shared" si="373"/>
        <v>3</v>
      </c>
      <c r="S407" s="588">
        <f t="shared" si="359"/>
        <v>1.84</v>
      </c>
      <c r="T407" s="456">
        <v>83200</v>
      </c>
      <c r="U407" s="458"/>
      <c r="V407" s="458"/>
      <c r="W407" s="593" t="str">
        <f t="shared" si="360"/>
        <v>Կ-1</v>
      </c>
      <c r="X407" s="456">
        <f t="shared" si="336"/>
        <v>153088</v>
      </c>
      <c r="Y407" s="590">
        <f t="shared" si="337"/>
        <v>153088</v>
      </c>
      <c r="Z407" s="590">
        <f t="shared" si="388"/>
        <v>1990144</v>
      </c>
      <c r="AA407" s="592">
        <f t="shared" si="361"/>
        <v>1</v>
      </c>
      <c r="AB407" s="592">
        <f t="shared" si="362"/>
        <v>4</v>
      </c>
      <c r="AC407" s="588">
        <f t="shared" si="363"/>
        <v>1.9</v>
      </c>
      <c r="AD407" s="456">
        <v>83200</v>
      </c>
      <c r="AE407" s="458"/>
      <c r="AF407" s="729"/>
      <c r="AG407" s="706" t="str">
        <f t="shared" si="364"/>
        <v>Կ-1</v>
      </c>
      <c r="AH407" s="456">
        <f t="shared" si="343"/>
        <v>158080</v>
      </c>
      <c r="AI407" s="590">
        <f t="shared" si="344"/>
        <v>158080</v>
      </c>
      <c r="AJ407" s="590">
        <f t="shared" si="389"/>
        <v>2055040</v>
      </c>
      <c r="AK407" s="592">
        <f t="shared" si="365"/>
        <v>1</v>
      </c>
      <c r="AL407" s="592">
        <f t="shared" si="366"/>
        <v>5</v>
      </c>
      <c r="AM407" s="588">
        <f t="shared" si="367"/>
        <v>1.9</v>
      </c>
      <c r="AN407" s="456">
        <v>83200</v>
      </c>
      <c r="AO407" s="458"/>
      <c r="AP407" s="729"/>
      <c r="AQ407" s="706" t="str">
        <f t="shared" si="390"/>
        <v>Կ-1</v>
      </c>
      <c r="AR407" s="456">
        <f t="shared" si="350"/>
        <v>158080</v>
      </c>
      <c r="AS407" s="590">
        <f t="shared" si="351"/>
        <v>158080</v>
      </c>
      <c r="AT407" s="590">
        <f t="shared" si="391"/>
        <v>2055040</v>
      </c>
    </row>
    <row r="408" spans="2:46" s="587" customFormat="1" ht="13.5">
      <c r="B408" s="830">
        <v>56</v>
      </c>
      <c r="C408" s="872" t="s">
        <v>2556</v>
      </c>
      <c r="D408" s="794" t="s">
        <v>1960</v>
      </c>
      <c r="E408" s="796">
        <v>1991</v>
      </c>
      <c r="F408" s="795" t="s">
        <v>222</v>
      </c>
      <c r="G408" s="820">
        <v>1</v>
      </c>
      <c r="H408" s="827">
        <v>9</v>
      </c>
      <c r="I408" s="821">
        <f t="shared" si="385"/>
        <v>2.02</v>
      </c>
      <c r="J408" s="799">
        <v>83200</v>
      </c>
      <c r="K408" s="851"/>
      <c r="L408" s="851">
        <v>8000</v>
      </c>
      <c r="M408" s="852" t="s">
        <v>86</v>
      </c>
      <c r="N408" s="799">
        <f t="shared" si="386"/>
        <v>168064</v>
      </c>
      <c r="O408" s="823">
        <f t="shared" si="368"/>
        <v>176064</v>
      </c>
      <c r="P408" s="823">
        <f t="shared" si="387"/>
        <v>2288832</v>
      </c>
      <c r="Q408" s="592">
        <f t="shared" si="369"/>
        <v>1</v>
      </c>
      <c r="R408" s="592">
        <f t="shared" si="373"/>
        <v>10</v>
      </c>
      <c r="S408" s="588">
        <f t="shared" si="359"/>
        <v>2.08</v>
      </c>
      <c r="T408" s="456">
        <v>83200</v>
      </c>
      <c r="U408" s="458"/>
      <c r="V408" s="729">
        <v>8000</v>
      </c>
      <c r="W408" s="593" t="str">
        <f t="shared" si="360"/>
        <v>Կ-1</v>
      </c>
      <c r="X408" s="456">
        <f t="shared" si="336"/>
        <v>173056</v>
      </c>
      <c r="Y408" s="590">
        <f t="shared" si="337"/>
        <v>181056</v>
      </c>
      <c r="Z408" s="590">
        <f t="shared" si="388"/>
        <v>2353728</v>
      </c>
      <c r="AA408" s="592">
        <f t="shared" si="361"/>
        <v>1</v>
      </c>
      <c r="AB408" s="592">
        <f t="shared" si="362"/>
        <v>11</v>
      </c>
      <c r="AC408" s="588">
        <f t="shared" si="363"/>
        <v>2.08</v>
      </c>
      <c r="AD408" s="456">
        <v>83200</v>
      </c>
      <c r="AE408" s="458"/>
      <c r="AF408" s="729">
        <v>8000</v>
      </c>
      <c r="AG408" s="706" t="str">
        <f t="shared" si="364"/>
        <v>Կ-1</v>
      </c>
      <c r="AH408" s="456">
        <f t="shared" si="343"/>
        <v>173056</v>
      </c>
      <c r="AI408" s="590">
        <f t="shared" si="344"/>
        <v>181056</v>
      </c>
      <c r="AJ408" s="590">
        <f t="shared" si="389"/>
        <v>2353728</v>
      </c>
      <c r="AK408" s="592">
        <f t="shared" si="365"/>
        <v>1</v>
      </c>
      <c r="AL408" s="592">
        <f t="shared" si="366"/>
        <v>12</v>
      </c>
      <c r="AM408" s="588">
        <f t="shared" si="367"/>
        <v>2.08</v>
      </c>
      <c r="AN408" s="456">
        <v>83200</v>
      </c>
      <c r="AO408" s="458"/>
      <c r="AP408" s="729">
        <v>8000</v>
      </c>
      <c r="AQ408" s="706" t="str">
        <f t="shared" si="390"/>
        <v>Կ-1</v>
      </c>
      <c r="AR408" s="456">
        <f t="shared" si="350"/>
        <v>173056</v>
      </c>
      <c r="AS408" s="590">
        <f t="shared" si="351"/>
        <v>181056</v>
      </c>
      <c r="AT408" s="590">
        <f t="shared" si="391"/>
        <v>2353728</v>
      </c>
    </row>
    <row r="409" spans="2:46" s="587" customFormat="1" ht="13.5">
      <c r="B409" s="816">
        <v>57</v>
      </c>
      <c r="C409" s="872" t="s">
        <v>2575</v>
      </c>
      <c r="D409" s="794" t="s">
        <v>1960</v>
      </c>
      <c r="E409" s="796">
        <v>1991</v>
      </c>
      <c r="F409" s="795" t="s">
        <v>222</v>
      </c>
      <c r="G409" s="820">
        <v>1</v>
      </c>
      <c r="H409" s="820">
        <v>2</v>
      </c>
      <c r="I409" s="821">
        <f t="shared" si="385"/>
        <v>1.79</v>
      </c>
      <c r="J409" s="799">
        <v>83200</v>
      </c>
      <c r="K409" s="851"/>
      <c r="L409" s="851"/>
      <c r="M409" s="852" t="s">
        <v>86</v>
      </c>
      <c r="N409" s="799">
        <f t="shared" si="386"/>
        <v>148928</v>
      </c>
      <c r="O409" s="823">
        <f t="shared" si="368"/>
        <v>148928</v>
      </c>
      <c r="P409" s="823">
        <f t="shared" si="387"/>
        <v>1936064</v>
      </c>
      <c r="Q409" s="592">
        <f t="shared" si="369"/>
        <v>1</v>
      </c>
      <c r="R409" s="592">
        <f t="shared" si="373"/>
        <v>3</v>
      </c>
      <c r="S409" s="588">
        <f t="shared" si="359"/>
        <v>1.84</v>
      </c>
      <c r="T409" s="456">
        <v>83200</v>
      </c>
      <c r="U409" s="458"/>
      <c r="V409" s="458"/>
      <c r="W409" s="593" t="str">
        <f t="shared" si="360"/>
        <v>Կ-1</v>
      </c>
      <c r="X409" s="456">
        <f t="shared" si="336"/>
        <v>153088</v>
      </c>
      <c r="Y409" s="590">
        <f t="shared" si="337"/>
        <v>153088</v>
      </c>
      <c r="Z409" s="590">
        <f t="shared" si="388"/>
        <v>1990144</v>
      </c>
      <c r="AA409" s="592">
        <f t="shared" si="361"/>
        <v>1</v>
      </c>
      <c r="AB409" s="592">
        <f t="shared" si="362"/>
        <v>4</v>
      </c>
      <c r="AC409" s="588">
        <f t="shared" si="363"/>
        <v>1.9</v>
      </c>
      <c r="AD409" s="456">
        <v>83200</v>
      </c>
      <c r="AE409" s="458"/>
      <c r="AF409" s="729"/>
      <c r="AG409" s="706" t="str">
        <f t="shared" si="364"/>
        <v>Կ-1</v>
      </c>
      <c r="AH409" s="456">
        <f t="shared" si="343"/>
        <v>158080</v>
      </c>
      <c r="AI409" s="590">
        <f t="shared" si="344"/>
        <v>158080</v>
      </c>
      <c r="AJ409" s="590">
        <f t="shared" si="389"/>
        <v>2055040</v>
      </c>
      <c r="AK409" s="592">
        <f t="shared" si="365"/>
        <v>1</v>
      </c>
      <c r="AL409" s="592">
        <f t="shared" si="366"/>
        <v>5</v>
      </c>
      <c r="AM409" s="588">
        <f t="shared" si="367"/>
        <v>1.9</v>
      </c>
      <c r="AN409" s="456">
        <v>83200</v>
      </c>
      <c r="AO409" s="458"/>
      <c r="AP409" s="729"/>
      <c r="AQ409" s="706" t="str">
        <f t="shared" si="390"/>
        <v>Կ-1</v>
      </c>
      <c r="AR409" s="456">
        <f t="shared" si="350"/>
        <v>158080</v>
      </c>
      <c r="AS409" s="590">
        <f t="shared" si="351"/>
        <v>158080</v>
      </c>
      <c r="AT409" s="590">
        <f t="shared" si="391"/>
        <v>2055040</v>
      </c>
    </row>
    <row r="410" spans="2:46" s="587" customFormat="1" ht="13.5">
      <c r="B410" s="830">
        <v>58</v>
      </c>
      <c r="C410" s="872" t="s">
        <v>131</v>
      </c>
      <c r="D410" s="794" t="s">
        <v>1960</v>
      </c>
      <c r="E410" s="796">
        <v>2002</v>
      </c>
      <c r="F410" s="795" t="s">
        <v>222</v>
      </c>
      <c r="G410" s="820">
        <v>1</v>
      </c>
      <c r="H410" s="820">
        <v>1</v>
      </c>
      <c r="I410" s="821">
        <f t="shared" si="385"/>
        <v>1.73</v>
      </c>
      <c r="J410" s="799">
        <v>83200</v>
      </c>
      <c r="K410" s="851"/>
      <c r="L410" s="851"/>
      <c r="M410" s="852" t="s">
        <v>86</v>
      </c>
      <c r="N410" s="799">
        <f t="shared" si="386"/>
        <v>143936</v>
      </c>
      <c r="O410" s="823">
        <f t="shared" si="368"/>
        <v>143936</v>
      </c>
      <c r="P410" s="823">
        <f t="shared" si="387"/>
        <v>1871168</v>
      </c>
      <c r="Q410" s="592">
        <f t="shared" si="369"/>
        <v>1</v>
      </c>
      <c r="R410" s="592">
        <f t="shared" si="373"/>
        <v>2</v>
      </c>
      <c r="S410" s="588">
        <f t="shared" si="359"/>
        <v>1.79</v>
      </c>
      <c r="T410" s="456">
        <v>83200</v>
      </c>
      <c r="U410" s="458"/>
      <c r="V410" s="729"/>
      <c r="W410" s="593" t="str">
        <f t="shared" si="360"/>
        <v>Կ-1</v>
      </c>
      <c r="X410" s="456">
        <f t="shared" si="336"/>
        <v>148928</v>
      </c>
      <c r="Y410" s="590">
        <f t="shared" si="337"/>
        <v>148928</v>
      </c>
      <c r="Z410" s="590">
        <f t="shared" si="388"/>
        <v>1936064</v>
      </c>
      <c r="AA410" s="592">
        <f t="shared" si="361"/>
        <v>1</v>
      </c>
      <c r="AB410" s="592">
        <f t="shared" si="362"/>
        <v>3</v>
      </c>
      <c r="AC410" s="588">
        <f t="shared" si="363"/>
        <v>1.84</v>
      </c>
      <c r="AD410" s="456">
        <v>83200</v>
      </c>
      <c r="AE410" s="458"/>
      <c r="AF410" s="729"/>
      <c r="AG410" s="706" t="str">
        <f t="shared" si="364"/>
        <v>Կ-1</v>
      </c>
      <c r="AH410" s="456">
        <f t="shared" si="343"/>
        <v>153088</v>
      </c>
      <c r="AI410" s="590">
        <f t="shared" si="344"/>
        <v>153088</v>
      </c>
      <c r="AJ410" s="590">
        <f t="shared" si="389"/>
        <v>1990144</v>
      </c>
      <c r="AK410" s="592">
        <f t="shared" si="365"/>
        <v>1</v>
      </c>
      <c r="AL410" s="592">
        <f t="shared" si="366"/>
        <v>4</v>
      </c>
      <c r="AM410" s="588">
        <f t="shared" si="367"/>
        <v>1.9</v>
      </c>
      <c r="AN410" s="456">
        <v>83200</v>
      </c>
      <c r="AO410" s="458"/>
      <c r="AP410" s="729"/>
      <c r="AQ410" s="706" t="str">
        <f t="shared" si="390"/>
        <v>Կ-1</v>
      </c>
      <c r="AR410" s="456">
        <f t="shared" si="350"/>
        <v>158080</v>
      </c>
      <c r="AS410" s="590">
        <f t="shared" si="351"/>
        <v>158080</v>
      </c>
      <c r="AT410" s="590">
        <f t="shared" si="391"/>
        <v>2055040</v>
      </c>
    </row>
    <row r="411" spans="2:46" s="587" customFormat="1" ht="13.5">
      <c r="B411" s="816">
        <v>59</v>
      </c>
      <c r="C411" s="874" t="s">
        <v>2139</v>
      </c>
      <c r="D411" s="794" t="s">
        <v>1960</v>
      </c>
      <c r="E411" s="796">
        <v>1992</v>
      </c>
      <c r="F411" s="795" t="s">
        <v>222</v>
      </c>
      <c r="G411" s="820">
        <v>1</v>
      </c>
      <c r="H411" s="820">
        <v>2</v>
      </c>
      <c r="I411" s="821">
        <f t="shared" si="385"/>
        <v>1.79</v>
      </c>
      <c r="J411" s="799">
        <v>83200</v>
      </c>
      <c r="K411" s="851"/>
      <c r="L411" s="851"/>
      <c r="M411" s="852" t="s">
        <v>86</v>
      </c>
      <c r="N411" s="799">
        <f t="shared" si="386"/>
        <v>148928</v>
      </c>
      <c r="O411" s="823">
        <f t="shared" si="368"/>
        <v>148928</v>
      </c>
      <c r="P411" s="823">
        <f t="shared" si="387"/>
        <v>1936064</v>
      </c>
      <c r="Q411" s="592">
        <f t="shared" si="369"/>
        <v>1</v>
      </c>
      <c r="R411" s="592">
        <f t="shared" si="373"/>
        <v>3</v>
      </c>
      <c r="S411" s="588">
        <f t="shared" si="359"/>
        <v>1.84</v>
      </c>
      <c r="T411" s="456">
        <v>83200</v>
      </c>
      <c r="U411" s="458"/>
      <c r="V411" s="458"/>
      <c r="W411" s="593" t="str">
        <f t="shared" si="360"/>
        <v>Կ-1</v>
      </c>
      <c r="X411" s="456">
        <f t="shared" si="336"/>
        <v>153088</v>
      </c>
      <c r="Y411" s="590">
        <f t="shared" si="337"/>
        <v>153088</v>
      </c>
      <c r="Z411" s="590">
        <f t="shared" si="388"/>
        <v>1990144</v>
      </c>
      <c r="AA411" s="592">
        <f t="shared" si="361"/>
        <v>1</v>
      </c>
      <c r="AB411" s="592">
        <f t="shared" si="362"/>
        <v>4</v>
      </c>
      <c r="AC411" s="588">
        <f t="shared" si="363"/>
        <v>1.9</v>
      </c>
      <c r="AD411" s="456">
        <v>83200</v>
      </c>
      <c r="AE411" s="458"/>
      <c r="AF411" s="729"/>
      <c r="AG411" s="706" t="str">
        <f t="shared" si="364"/>
        <v>Կ-1</v>
      </c>
      <c r="AH411" s="456">
        <f t="shared" si="343"/>
        <v>158080</v>
      </c>
      <c r="AI411" s="590">
        <f t="shared" si="344"/>
        <v>158080</v>
      </c>
      <c r="AJ411" s="590">
        <f t="shared" si="389"/>
        <v>2055040</v>
      </c>
      <c r="AK411" s="592">
        <f t="shared" si="365"/>
        <v>1</v>
      </c>
      <c r="AL411" s="592">
        <f t="shared" si="366"/>
        <v>5</v>
      </c>
      <c r="AM411" s="588">
        <f t="shared" si="367"/>
        <v>1.9</v>
      </c>
      <c r="AN411" s="456">
        <v>83200</v>
      </c>
      <c r="AO411" s="458"/>
      <c r="AP411" s="729"/>
      <c r="AQ411" s="706" t="str">
        <f t="shared" si="390"/>
        <v>Կ-1</v>
      </c>
      <c r="AR411" s="456">
        <f t="shared" si="350"/>
        <v>158080</v>
      </c>
      <c r="AS411" s="590">
        <f t="shared" si="351"/>
        <v>158080</v>
      </c>
      <c r="AT411" s="590">
        <f t="shared" si="391"/>
        <v>2055040</v>
      </c>
    </row>
    <row r="412" spans="2:46" s="587" customFormat="1" ht="13.5">
      <c r="B412" s="830">
        <v>60</v>
      </c>
      <c r="C412" s="872" t="s">
        <v>3016</v>
      </c>
      <c r="D412" s="794" t="s">
        <v>1960</v>
      </c>
      <c r="E412" s="796">
        <v>2004</v>
      </c>
      <c r="F412" s="795" t="s">
        <v>222</v>
      </c>
      <c r="G412" s="820">
        <v>1</v>
      </c>
      <c r="H412" s="820">
        <v>1</v>
      </c>
      <c r="I412" s="821">
        <f t="shared" si="385"/>
        <v>1.73</v>
      </c>
      <c r="J412" s="799">
        <v>83200</v>
      </c>
      <c r="K412" s="851"/>
      <c r="L412" s="851"/>
      <c r="M412" s="852" t="s">
        <v>86</v>
      </c>
      <c r="N412" s="799">
        <f t="shared" si="386"/>
        <v>143936</v>
      </c>
      <c r="O412" s="823">
        <f t="shared" si="368"/>
        <v>143936</v>
      </c>
      <c r="P412" s="823">
        <f t="shared" si="387"/>
        <v>1871168</v>
      </c>
      <c r="Q412" s="592">
        <f t="shared" si="369"/>
        <v>1</v>
      </c>
      <c r="R412" s="592">
        <f t="shared" si="373"/>
        <v>2</v>
      </c>
      <c r="S412" s="588">
        <f t="shared" si="359"/>
        <v>1.79</v>
      </c>
      <c r="T412" s="456">
        <v>83200</v>
      </c>
      <c r="U412" s="458"/>
      <c r="V412" s="458"/>
      <c r="W412" s="593" t="str">
        <f t="shared" si="360"/>
        <v>Կ-1</v>
      </c>
      <c r="X412" s="456">
        <f t="shared" si="336"/>
        <v>148928</v>
      </c>
      <c r="Y412" s="590">
        <f t="shared" si="337"/>
        <v>148928</v>
      </c>
      <c r="Z412" s="590">
        <f t="shared" si="388"/>
        <v>1936064</v>
      </c>
      <c r="AA412" s="592">
        <f t="shared" si="361"/>
        <v>1</v>
      </c>
      <c r="AB412" s="592">
        <f t="shared" si="362"/>
        <v>3</v>
      </c>
      <c r="AC412" s="588">
        <f t="shared" si="363"/>
        <v>1.84</v>
      </c>
      <c r="AD412" s="456">
        <v>83200</v>
      </c>
      <c r="AE412" s="458"/>
      <c r="AF412" s="729"/>
      <c r="AG412" s="706" t="str">
        <f t="shared" si="364"/>
        <v>Կ-1</v>
      </c>
      <c r="AH412" s="456">
        <f t="shared" si="343"/>
        <v>153088</v>
      </c>
      <c r="AI412" s="590">
        <f t="shared" si="344"/>
        <v>153088</v>
      </c>
      <c r="AJ412" s="590">
        <f t="shared" si="389"/>
        <v>1990144</v>
      </c>
      <c r="AK412" s="592">
        <f t="shared" si="365"/>
        <v>1</v>
      </c>
      <c r="AL412" s="592">
        <f t="shared" si="366"/>
        <v>4</v>
      </c>
      <c r="AM412" s="588">
        <f t="shared" si="367"/>
        <v>1.9</v>
      </c>
      <c r="AN412" s="456">
        <v>83200</v>
      </c>
      <c r="AO412" s="458"/>
      <c r="AP412" s="729"/>
      <c r="AQ412" s="706" t="str">
        <f t="shared" si="390"/>
        <v>Կ-1</v>
      </c>
      <c r="AR412" s="456">
        <f t="shared" si="350"/>
        <v>158080</v>
      </c>
      <c r="AS412" s="590">
        <f t="shared" si="351"/>
        <v>158080</v>
      </c>
      <c r="AT412" s="590">
        <f t="shared" si="391"/>
        <v>2055040</v>
      </c>
    </row>
    <row r="413" spans="2:46" s="587" customFormat="1" ht="13.5">
      <c r="B413" s="816">
        <v>61</v>
      </c>
      <c r="C413" s="872" t="s">
        <v>78</v>
      </c>
      <c r="D413" s="794"/>
      <c r="E413" s="796"/>
      <c r="F413" s="795" t="s">
        <v>222</v>
      </c>
      <c r="G413" s="820">
        <v>1</v>
      </c>
      <c r="H413" s="820">
        <v>6</v>
      </c>
      <c r="I413" s="821">
        <f t="shared" si="385"/>
        <v>1.96</v>
      </c>
      <c r="J413" s="799">
        <v>83200</v>
      </c>
      <c r="K413" s="851"/>
      <c r="L413" s="851"/>
      <c r="M413" s="852" t="s">
        <v>86</v>
      </c>
      <c r="N413" s="799">
        <f t="shared" si="386"/>
        <v>163072</v>
      </c>
      <c r="O413" s="823">
        <f t="shared" si="368"/>
        <v>163072</v>
      </c>
      <c r="P413" s="823">
        <f t="shared" si="387"/>
        <v>2119936</v>
      </c>
      <c r="Q413" s="592">
        <f t="shared" si="369"/>
        <v>1</v>
      </c>
      <c r="R413" s="592">
        <f t="shared" si="373"/>
        <v>7</v>
      </c>
      <c r="S413" s="588">
        <f t="shared" si="359"/>
        <v>1.96</v>
      </c>
      <c r="T413" s="456">
        <v>83200</v>
      </c>
      <c r="U413" s="458"/>
      <c r="V413" s="458"/>
      <c r="W413" s="593" t="str">
        <f t="shared" si="360"/>
        <v>Կ-1</v>
      </c>
      <c r="X413" s="456">
        <f t="shared" si="336"/>
        <v>163072</v>
      </c>
      <c r="Y413" s="590">
        <f t="shared" si="337"/>
        <v>163072</v>
      </c>
      <c r="Z413" s="590">
        <f t="shared" si="388"/>
        <v>2119936</v>
      </c>
      <c r="AA413" s="592">
        <f t="shared" si="361"/>
        <v>1</v>
      </c>
      <c r="AB413" s="592">
        <f t="shared" si="362"/>
        <v>8</v>
      </c>
      <c r="AC413" s="588">
        <f t="shared" si="363"/>
        <v>2.02</v>
      </c>
      <c r="AD413" s="456">
        <v>83200</v>
      </c>
      <c r="AE413" s="458"/>
      <c r="AF413" s="729"/>
      <c r="AG413" s="706" t="str">
        <f t="shared" si="364"/>
        <v>Կ-1</v>
      </c>
      <c r="AH413" s="456">
        <f t="shared" si="343"/>
        <v>168064</v>
      </c>
      <c r="AI413" s="590">
        <f t="shared" si="344"/>
        <v>168064</v>
      </c>
      <c r="AJ413" s="590">
        <f t="shared" si="389"/>
        <v>2184832</v>
      </c>
      <c r="AK413" s="592">
        <f t="shared" si="365"/>
        <v>1</v>
      </c>
      <c r="AL413" s="592">
        <f t="shared" si="366"/>
        <v>9</v>
      </c>
      <c r="AM413" s="588">
        <f t="shared" si="367"/>
        <v>2.02</v>
      </c>
      <c r="AN413" s="456">
        <v>83200</v>
      </c>
      <c r="AO413" s="458"/>
      <c r="AP413" s="729"/>
      <c r="AQ413" s="706" t="str">
        <f t="shared" si="390"/>
        <v>Կ-1</v>
      </c>
      <c r="AR413" s="456">
        <f t="shared" si="350"/>
        <v>168064</v>
      </c>
      <c r="AS413" s="590">
        <f t="shared" si="351"/>
        <v>168064</v>
      </c>
      <c r="AT413" s="590">
        <f t="shared" si="391"/>
        <v>2184832</v>
      </c>
    </row>
    <row r="414" spans="2:46" s="587" customFormat="1" ht="27">
      <c r="B414" s="830">
        <v>62</v>
      </c>
      <c r="C414" s="872" t="s">
        <v>223</v>
      </c>
      <c r="D414" s="794" t="s">
        <v>1960</v>
      </c>
      <c r="E414" s="796">
        <v>1964</v>
      </c>
      <c r="F414" s="795" t="s">
        <v>984</v>
      </c>
      <c r="G414" s="820">
        <v>1</v>
      </c>
      <c r="H414" s="820">
        <v>14</v>
      </c>
      <c r="I414" s="821">
        <f t="shared" si="385"/>
        <v>1.84</v>
      </c>
      <c r="J414" s="799">
        <v>83200</v>
      </c>
      <c r="K414" s="851"/>
      <c r="L414" s="851"/>
      <c r="M414" s="852" t="s">
        <v>87</v>
      </c>
      <c r="N414" s="799">
        <f t="shared" si="386"/>
        <v>153088</v>
      </c>
      <c r="O414" s="823">
        <f t="shared" si="368"/>
        <v>153088</v>
      </c>
      <c r="P414" s="823">
        <f t="shared" si="387"/>
        <v>1990144</v>
      </c>
      <c r="Q414" s="592">
        <f t="shared" si="369"/>
        <v>1</v>
      </c>
      <c r="R414" s="592">
        <f t="shared" si="373"/>
        <v>15</v>
      </c>
      <c r="S414" s="588">
        <f t="shared" si="359"/>
        <v>1.84</v>
      </c>
      <c r="T414" s="456">
        <v>83200</v>
      </c>
      <c r="U414" s="458"/>
      <c r="V414" s="458"/>
      <c r="W414" s="593" t="str">
        <f t="shared" si="360"/>
        <v>Կ-2</v>
      </c>
      <c r="X414" s="456">
        <f t="shared" si="336"/>
        <v>153088</v>
      </c>
      <c r="Y414" s="590">
        <f t="shared" si="337"/>
        <v>153088</v>
      </c>
      <c r="Z414" s="590">
        <f t="shared" si="388"/>
        <v>1990144</v>
      </c>
      <c r="AA414" s="592">
        <f t="shared" si="361"/>
        <v>1</v>
      </c>
      <c r="AB414" s="592">
        <f t="shared" si="362"/>
        <v>16</v>
      </c>
      <c r="AC414" s="588">
        <f t="shared" si="363"/>
        <v>1.9</v>
      </c>
      <c r="AD414" s="456">
        <v>83200</v>
      </c>
      <c r="AE414" s="458"/>
      <c r="AF414" s="729"/>
      <c r="AG414" s="706" t="str">
        <f t="shared" si="364"/>
        <v>Կ-2</v>
      </c>
      <c r="AH414" s="456">
        <f t="shared" si="343"/>
        <v>158080</v>
      </c>
      <c r="AI414" s="590">
        <f t="shared" si="344"/>
        <v>158080</v>
      </c>
      <c r="AJ414" s="590">
        <f t="shared" si="389"/>
        <v>2055040</v>
      </c>
      <c r="AK414" s="592">
        <f t="shared" si="365"/>
        <v>1</v>
      </c>
      <c r="AL414" s="592">
        <f t="shared" si="366"/>
        <v>17</v>
      </c>
      <c r="AM414" s="588">
        <f t="shared" si="367"/>
        <v>1.9</v>
      </c>
      <c r="AN414" s="456">
        <v>83200</v>
      </c>
      <c r="AO414" s="458"/>
      <c r="AP414" s="729"/>
      <c r="AQ414" s="706" t="str">
        <f t="shared" si="390"/>
        <v>Կ-2</v>
      </c>
      <c r="AR414" s="456">
        <f t="shared" si="350"/>
        <v>158080</v>
      </c>
      <c r="AS414" s="590">
        <f t="shared" si="351"/>
        <v>158080</v>
      </c>
      <c r="AT414" s="590">
        <f t="shared" si="391"/>
        <v>2055040</v>
      </c>
    </row>
    <row r="415" spans="2:46" s="587" customFormat="1" ht="27">
      <c r="B415" s="816">
        <v>63</v>
      </c>
      <c r="C415" s="872" t="s">
        <v>2576</v>
      </c>
      <c r="D415" s="794" t="s">
        <v>1960</v>
      </c>
      <c r="E415" s="796">
        <v>1984</v>
      </c>
      <c r="F415" s="795" t="s">
        <v>984</v>
      </c>
      <c r="G415" s="820">
        <v>1</v>
      </c>
      <c r="H415" s="820">
        <v>2</v>
      </c>
      <c r="I415" s="821">
        <f t="shared" si="385"/>
        <v>1.54</v>
      </c>
      <c r="J415" s="799">
        <v>83200</v>
      </c>
      <c r="K415" s="851"/>
      <c r="L415" s="851"/>
      <c r="M415" s="852" t="s">
        <v>87</v>
      </c>
      <c r="N415" s="799">
        <f t="shared" si="386"/>
        <v>128128</v>
      </c>
      <c r="O415" s="823">
        <f t="shared" si="368"/>
        <v>128128</v>
      </c>
      <c r="P415" s="823">
        <f t="shared" si="387"/>
        <v>1665664</v>
      </c>
      <c r="Q415" s="592">
        <f t="shared" si="369"/>
        <v>1</v>
      </c>
      <c r="R415" s="592">
        <f t="shared" si="373"/>
        <v>3</v>
      </c>
      <c r="S415" s="588">
        <f t="shared" si="359"/>
        <v>1.59</v>
      </c>
      <c r="T415" s="456">
        <v>83200</v>
      </c>
      <c r="U415" s="458"/>
      <c r="V415" s="458"/>
      <c r="W415" s="593" t="str">
        <f t="shared" si="360"/>
        <v>Կ-2</v>
      </c>
      <c r="X415" s="456">
        <f t="shared" si="336"/>
        <v>132288</v>
      </c>
      <c r="Y415" s="590">
        <f t="shared" si="337"/>
        <v>132288</v>
      </c>
      <c r="Z415" s="590">
        <f t="shared" si="388"/>
        <v>1719744</v>
      </c>
      <c r="AA415" s="592">
        <f t="shared" si="361"/>
        <v>1</v>
      </c>
      <c r="AB415" s="592">
        <f t="shared" si="362"/>
        <v>4</v>
      </c>
      <c r="AC415" s="588">
        <f t="shared" si="363"/>
        <v>1.63</v>
      </c>
      <c r="AD415" s="456">
        <v>83200</v>
      </c>
      <c r="AE415" s="458"/>
      <c r="AF415" s="729"/>
      <c r="AG415" s="706" t="str">
        <f t="shared" si="364"/>
        <v>Կ-2</v>
      </c>
      <c r="AH415" s="456">
        <f t="shared" si="343"/>
        <v>135616</v>
      </c>
      <c r="AI415" s="590">
        <f t="shared" si="344"/>
        <v>135616</v>
      </c>
      <c r="AJ415" s="590">
        <f t="shared" si="389"/>
        <v>1763008</v>
      </c>
      <c r="AK415" s="592">
        <f t="shared" si="365"/>
        <v>1</v>
      </c>
      <c r="AL415" s="592">
        <f t="shared" si="366"/>
        <v>5</v>
      </c>
      <c r="AM415" s="588">
        <f t="shared" si="367"/>
        <v>1.63</v>
      </c>
      <c r="AN415" s="456">
        <v>83200</v>
      </c>
      <c r="AO415" s="458"/>
      <c r="AP415" s="729"/>
      <c r="AQ415" s="706" t="str">
        <f t="shared" si="390"/>
        <v>Կ-2</v>
      </c>
      <c r="AR415" s="456">
        <f t="shared" si="350"/>
        <v>135616</v>
      </c>
      <c r="AS415" s="590">
        <f t="shared" si="351"/>
        <v>135616</v>
      </c>
      <c r="AT415" s="590">
        <f t="shared" si="391"/>
        <v>1763008</v>
      </c>
    </row>
    <row r="416" spans="2:46" s="587" customFormat="1" ht="27">
      <c r="B416" s="830">
        <v>64</v>
      </c>
      <c r="C416" s="872" t="s">
        <v>3017</v>
      </c>
      <c r="D416" s="794" t="s">
        <v>1960</v>
      </c>
      <c r="E416" s="796">
        <v>1987</v>
      </c>
      <c r="F416" s="795" t="s">
        <v>984</v>
      </c>
      <c r="G416" s="820">
        <v>1</v>
      </c>
      <c r="H416" s="820">
        <v>1</v>
      </c>
      <c r="I416" s="821">
        <f t="shared" si="385"/>
        <v>1.49</v>
      </c>
      <c r="J416" s="799">
        <v>83200</v>
      </c>
      <c r="K416" s="851"/>
      <c r="L416" s="851"/>
      <c r="M416" s="852" t="s">
        <v>87</v>
      </c>
      <c r="N416" s="799">
        <f t="shared" si="386"/>
        <v>123968</v>
      </c>
      <c r="O416" s="823">
        <f t="shared" si="368"/>
        <v>123968</v>
      </c>
      <c r="P416" s="823">
        <f t="shared" si="387"/>
        <v>1611584</v>
      </c>
      <c r="Q416" s="592">
        <f t="shared" si="369"/>
        <v>1</v>
      </c>
      <c r="R416" s="592">
        <f t="shared" si="373"/>
        <v>2</v>
      </c>
      <c r="S416" s="588">
        <f t="shared" si="359"/>
        <v>1.54</v>
      </c>
      <c r="T416" s="456">
        <v>83200</v>
      </c>
      <c r="U416" s="458"/>
      <c r="V416" s="458"/>
      <c r="W416" s="593" t="str">
        <f t="shared" si="360"/>
        <v>Կ-2</v>
      </c>
      <c r="X416" s="456">
        <f t="shared" si="336"/>
        <v>128128</v>
      </c>
      <c r="Y416" s="590">
        <f t="shared" si="337"/>
        <v>128128</v>
      </c>
      <c r="Z416" s="590">
        <f t="shared" si="388"/>
        <v>1665664</v>
      </c>
      <c r="AA416" s="592">
        <f t="shared" si="361"/>
        <v>1</v>
      </c>
      <c r="AB416" s="592">
        <f t="shared" si="362"/>
        <v>3</v>
      </c>
      <c r="AC416" s="588">
        <f t="shared" si="363"/>
        <v>1.59</v>
      </c>
      <c r="AD416" s="456">
        <v>83200</v>
      </c>
      <c r="AE416" s="458"/>
      <c r="AF416" s="729"/>
      <c r="AG416" s="706" t="str">
        <f t="shared" si="364"/>
        <v>Կ-2</v>
      </c>
      <c r="AH416" s="456">
        <f t="shared" si="343"/>
        <v>132288</v>
      </c>
      <c r="AI416" s="590">
        <f t="shared" si="344"/>
        <v>132288</v>
      </c>
      <c r="AJ416" s="590">
        <f t="shared" si="389"/>
        <v>1719744</v>
      </c>
      <c r="AK416" s="592">
        <f t="shared" si="365"/>
        <v>1</v>
      </c>
      <c r="AL416" s="592">
        <f t="shared" si="366"/>
        <v>4</v>
      </c>
      <c r="AM416" s="588">
        <f t="shared" si="367"/>
        <v>1.63</v>
      </c>
      <c r="AN416" s="456">
        <v>83200</v>
      </c>
      <c r="AO416" s="458"/>
      <c r="AP416" s="729"/>
      <c r="AQ416" s="706" t="str">
        <f t="shared" si="390"/>
        <v>Կ-2</v>
      </c>
      <c r="AR416" s="456">
        <f t="shared" si="350"/>
        <v>135616</v>
      </c>
      <c r="AS416" s="590">
        <f t="shared" si="351"/>
        <v>135616</v>
      </c>
      <c r="AT416" s="590">
        <f t="shared" si="391"/>
        <v>1763008</v>
      </c>
    </row>
    <row r="417" spans="2:46" s="587" customFormat="1" ht="27">
      <c r="B417" s="816">
        <v>65</v>
      </c>
      <c r="C417" s="872" t="s">
        <v>2577</v>
      </c>
      <c r="D417" s="794" t="s">
        <v>1961</v>
      </c>
      <c r="E417" s="796">
        <v>2004</v>
      </c>
      <c r="F417" s="795" t="s">
        <v>984</v>
      </c>
      <c r="G417" s="820">
        <v>1</v>
      </c>
      <c r="H417" s="820">
        <v>1</v>
      </c>
      <c r="I417" s="821">
        <f t="shared" si="385"/>
        <v>1.49</v>
      </c>
      <c r="J417" s="799">
        <v>83200</v>
      </c>
      <c r="K417" s="851"/>
      <c r="L417" s="851"/>
      <c r="M417" s="852" t="s">
        <v>87</v>
      </c>
      <c r="N417" s="799">
        <f t="shared" si="386"/>
        <v>123968</v>
      </c>
      <c r="O417" s="823">
        <f t="shared" si="368"/>
        <v>123968</v>
      </c>
      <c r="P417" s="823">
        <f t="shared" si="387"/>
        <v>1611584</v>
      </c>
      <c r="Q417" s="592">
        <f t="shared" si="369"/>
        <v>1</v>
      </c>
      <c r="R417" s="592">
        <f t="shared" si="373"/>
        <v>2</v>
      </c>
      <c r="S417" s="588">
        <f t="shared" ref="S417:S423" si="392">IF(Q417&lt;1,0,IF(W417="Բ-1",IF(R417=0,6.94,IF(R417=1,7.17,IF(R417=2,7.41,IF(R417=3,7.66,IF(OR(R417=5,R417=4),7.92,IF(OR(R417=6,R417=7),8.18,IF(OR(R417=8,R417=9),8.46,IF(OR(R417=10,R417=11,R417=12),8.74,IF(OR(R417=13,R417=14,R417=15),9.03,IF(OR(R417=16,R417=17,R417=18),9.33,9.65)))))))))),IF(W417="Բ-2", IF(R417=0,5.71,IF(R417=1,5.89,IF(R417=2,6.09,IF(R417=3,6.29,IF(OR(R417=5,R417=4),6.5,IF(OR(R417=6,R417=7),6.72,IF(OR(R417=8,R417=9),6.94,IF(OR(R417=10,R417=11,R417=12),7.17,IF(OR(R417=13,R417=14,R417=15),7.41,IF(OR(R417=16,R417=17,R417=18),7.65,7.91)))))))))), IF(W417="Գ-1", IF(R417=0,4.7,IF(R417=1,4.86,IF(R417=2,5.01,IF(R417=3,5.18,IF(OR(R417=5,R417=4),5.35,IF(OR(R417=6,R417=7),5.52,IF(OR(R417=8,R417=9),5.71,IF(OR(R417=10,R417=11,R417=12),5.89,IF(OR(R417=13,R417=14,R417=15),6.09,IF(OR(R417=16,R417=17,R417=18),6.29,6.49)))))))))), IF(W417="Գ-2", IF(R417=0,3.88,IF(R417=1,4.01,IF(R417=2,4.14,IF(R417=3,4.27,IF(OR(R417=5,R417=4),4.41,IF(OR(R417=6,R417=7),4.55,IF(OR(R417=8,R417=9),4.7,IF(OR(R417=10,R417=11,R417=12),4.85,IF(OR(R417=13,R417=14,R417=15),5.01,IF(OR(R417=16,R417=17,R417=18),5.17,5.34)))))))))), IF(W417="Գ-3", IF(R417=0,3.21,IF(R417=1,3.31,IF(R417=2,3.42,IF(R417=3,3.53,IF(OR(R417=5,R417=4),3.64,IF(OR(R417=6,R417=7),3.76,IF(OR(R417=8,R417=9),3.88,IF(OR(R417=10,R417=11,R417=12),4.01,IF(OR(R417=13,R417=14,R417=15),4.13,IF(OR(R417=16,R417=17,R417=18),4.27,4.4)))))))))), IF(W417="Ա-1", IF(R417=0,2.66,IF(R417=1,2.75,IF(R417=2,2.83,IF(R417=3,2.92,IF(OR(R417=5,R417=4),3.02,IF(OR(R417=6,R417=7),3.11,IF(OR(R417=8,R417=9),3.21,IF(OR(R417=10,R417=11,R417=12),3.31,IF(OR(R417=13,R417=14,R417=15),3.42,IF(OR(R417=16,R417=17,R417=18),3.53,3.64)))))))))), IF(W417="Ա-2", IF(R417=0,2.28,IF(R417=1,2.35,IF(R417=2,2.43,IF(R417=3,2.5,IF(OR(R417=5,R417=4),2.58,IF(OR(R417=6,R417=7),2.66,IF(OR(R417=8,R417=9),2.75,IF(OR(R417=10,R417=11,R417=12),2.83,IF(OR(R417=13,R417=14,R417=15),2.92,IF(OR(R417=16,R417=17,R417=18),3.01,3.11)))))))))),IF(W417="Ա-3", IF(R417=0,1.96,IF(R417=1,2.02,IF(R417=2,2.08,IF(R417=3,2.15,IF(OR(R417=5,R417=4),2.21,IF(OR(R417=6,R417=7),2.28,IF(OR(R417=8,R417=9),2.35,IF(OR(R417=10,R417=11,R417=12),2.42,IF(OR(R417=13,R417=14,R417=15),2.5,IF(OR(R417=16,R417=17,R417=18),2.58,2.66)))))))))), IF(W417="Կ-1", IF(R417=0,1.68,IF(R417=1,1.73,IF(R417=2,1.79,IF(R417=3,1.84,IF(OR(R417=5,R417=4),1.9,IF(OR(R417=6,R417=7),1.96,IF(OR(R417=8,R417=9),2.02,IF(OR(R417=10,R417=11,R417=12),2.08,IF(OR(R417=13,R417=14,R417=15),2.14,IF(OR(R417=16,R417=17,R417=18),2.21,2.28)))))))))), IF(W417="Կ-2", IF(R417=0,1.45,IF(R417=1,1.49,IF(R417=2,1.54,IF(R417=3,1.59,IF(OR(R417=5,R417=4),1.63,IF(OR(R417=6,R417=7),1.68,IF(OR(R417=8,R417=9),1.73,IF(OR(R417=10,R417=11,R417=12),1.79,IF(OR(R417=13,R417=14,R417=15),1.84,IF(OR(R417=16,R417=17,R417=18),1.9,1.95)))))))))),IF(W417="Կ-3", IF(R417=0,1.25,IF(R417=1,1.29,IF(R417=2,1.33,IF(R417=3,1.37,IF(OR(R417=5,R417=4),1.41,IF(OR(R417=6,R417=7),1.45,IF(OR(R417=8,R417=9),1.49,IF(OR(R417=10,R417=11,R417=12),1.54,IF(OR(R417=13,R417=14,R417=15),1.58,IF(OR(R417=16,R417=17,R417=18),1.63,1.68)))))))))), "Error"))))))))))))</f>
        <v>1.54</v>
      </c>
      <c r="T417" s="456">
        <v>83200</v>
      </c>
      <c r="U417" s="458"/>
      <c r="V417" s="458"/>
      <c r="W417" s="593" t="str">
        <f t="shared" ref="W417:W423" si="393">+M417</f>
        <v>Կ-2</v>
      </c>
      <c r="X417" s="456">
        <f t="shared" ref="X417:X423" si="394">T417*S417</f>
        <v>128128</v>
      </c>
      <c r="Y417" s="590">
        <f t="shared" ref="Y417:Y423" si="395">+U417+V417+X417</f>
        <v>128128</v>
      </c>
      <c r="Z417" s="590">
        <f t="shared" si="388"/>
        <v>1665664</v>
      </c>
      <c r="AA417" s="592">
        <f t="shared" ref="AA417:AA423" si="396">+Q417</f>
        <v>1</v>
      </c>
      <c r="AB417" s="592">
        <f t="shared" ref="AB417:AB423" si="397">+R417+1</f>
        <v>3</v>
      </c>
      <c r="AC417" s="588">
        <f t="shared" ref="AC417:AC423" si="398">IF(AA417&lt;1,0,IF(AG417="Բ-1",IF(AB417=0,6.94,IF(AB417=1,7.17,IF(AB417=2,7.41,IF(AB417=3,7.66,IF(OR(AB417=5,AB417=4),7.92,IF(OR(AB417=6,AB417=7),8.18,IF(OR(AB417=8,AB417=9),8.46,IF(OR(AB417=10,AB417=11,AB417=12),8.74,IF(OR(AB417=13,AB417=14,AB417=15),9.03,IF(OR(AB417=16,AB417=17,AB417=18),9.33,9.65)))))))))),IF(AG417="Բ-2", IF(AB417=0,5.71,IF(AB417=1,5.89,IF(AB417=2,6.09,IF(AB417=3,6.29,IF(OR(AB417=5,AB417=4),6.5,IF(OR(AB417=6,AB417=7),6.72,IF(OR(AB417=8,AB417=9),6.94,IF(OR(AB417=10,AB417=11,AB417=12),7.17,IF(OR(AB417=13,AB417=14,AB417=15),7.41,IF(OR(AB417=16,AB417=17,AB417=18),7.65,7.91)))))))))), IF(AG417="Գ-1", IF(AB417=0,4.7,IF(AB417=1,4.86,IF(AB417=2,5.01,IF(AB417=3,5.18,IF(OR(AB417=5,AB417=4),5.35,IF(OR(AB417=6,AB417=7),5.52,IF(OR(AB417=8,AB417=9),5.71,IF(OR(AB417=10,AB417=11,AB417=12),5.89,IF(OR(AB417=13,AB417=14,AB417=15),6.09,IF(OR(AB417=16,AB417=17,AB417=18),6.29,6.49)))))))))), IF(AG417="Գ-2", IF(AB417=0,3.88,IF(AB417=1,4.01,IF(AB417=2,4.14,IF(AB417=3,4.27,IF(OR(AB417=5,AB417=4),4.41,IF(OR(AB417=6,AB417=7),4.55,IF(OR(AB417=8,AB417=9),4.7,IF(OR(AB417=10,AB417=11,AB417=12),4.85,IF(OR(AB417=13,AB417=14,AB417=15),5.01,IF(OR(AB417=16,AB417=17,AB417=18),5.17,5.34)))))))))), IF(AG417="Գ-3", IF(AB417=0,3.21,IF(AB417=1,3.31,IF(AB417=2,3.42,IF(AB417=3,3.53,IF(OR(AB417=5,AB417=4),3.64,IF(OR(AB417=6,AB417=7),3.76,IF(OR(AB417=8,AB417=9),3.88,IF(OR(AB417=10,AB417=11,AB417=12),4.01,IF(OR(AB417=13,AB417=14,AB417=15),4.13,IF(OR(AB417=16,AB417=17,AB417=18),4.27,4.4)))))))))), IF(AG417="Ա-1", IF(AB417=0,2.66,IF(AB417=1,2.75,IF(AB417=2,2.83,IF(AB417=3,2.92,IF(OR(AB417=5,AB417=4),3.02,IF(OR(AB417=6,AB417=7),3.11,IF(OR(AB417=8,AB417=9),3.21,IF(OR(AB417=10,AB417=11,AB417=12),3.31,IF(OR(AB417=13,AB417=14,AB417=15),3.42,IF(OR(AB417=16,AB417=17,AB417=18),3.53,3.64)))))))))), IF(AG417="Ա-2", IF(AB417=0,2.28,IF(AB417=1,2.35,IF(AB417=2,2.43,IF(AB417=3,2.5,IF(OR(AB417=5,AB417=4),2.58,IF(OR(AB417=6,AB417=7),2.66,IF(OR(AB417=8,AB417=9),2.75,IF(OR(AB417=10,AB417=11,AB417=12),2.83,IF(OR(AB417=13,AB417=14,AB417=15),2.92,IF(OR(AB417=16,AB417=17,AB417=18),3.01,3.11)))))))))),IF(AG417="Ա-3", IF(AB417=0,1.96,IF(AB417=1,2.02,IF(AB417=2,2.08,IF(AB417=3,2.15,IF(OR(AB417=5,AB417=4),2.21,IF(OR(AB417=6,AB417=7),2.28,IF(OR(AB417=8,AB417=9),2.35,IF(OR(AB417=10,AB417=11,AB417=12),2.42,IF(OR(AB417=13,AB417=14,AB417=15),2.5,IF(OR(AB417=16,AB417=17,AB417=18),2.58,2.66)))))))))), IF(AG417="Կ-1", IF(AB417=0,1.68,IF(AB417=1,1.73,IF(AB417=2,1.79,IF(AB417=3,1.84,IF(OR(AB417=5,AB417=4),1.9,IF(OR(AB417=6,AB417=7),1.96,IF(OR(AB417=8,AB417=9),2.02,IF(OR(AB417=10,AB417=11,AB417=12),2.08,IF(OR(AB417=13,AB417=14,AB417=15),2.14,IF(OR(AB417=16,AB417=17,AB417=18),2.21,2.28)))))))))), IF(AG417="Կ-2", IF(AB417=0,1.45,IF(AB417=1,1.49,IF(AB417=2,1.54,IF(AB417=3,1.59,IF(OR(AB417=5,AB417=4),1.63,IF(OR(AB417=6,AB417=7),1.68,IF(OR(AB417=8,AB417=9),1.73,IF(OR(AB417=10,AB417=11,AB417=12),1.79,IF(OR(AB417=13,AB417=14,AB417=15),1.84,IF(OR(AB417=16,AB417=17,AB417=18),1.9,1.95)))))))))),IF(AG417="Կ-3", IF(AB417=0,1.25,IF(AB417=1,1.29,IF(AB417=2,1.33,IF(AB417=3,1.37,IF(OR(AB417=5,AB417=4),1.41,IF(OR(AB417=6,AB417=7),1.45,IF(OR(AB417=8,AB417=9),1.49,IF(OR(AB417=10,AB417=11,AB417=12),1.54,IF(OR(AB417=13,AB417=14,AB417=15),1.58,IF(OR(AB417=16,AB417=17,AB417=18),1.63,1.68)))))))))), "Error"))))))))))))</f>
        <v>1.59</v>
      </c>
      <c r="AD417" s="456">
        <v>83200</v>
      </c>
      <c r="AE417" s="458"/>
      <c r="AF417" s="729"/>
      <c r="AG417" s="706" t="str">
        <f t="shared" ref="AG417:AG423" si="399">+W417</f>
        <v>Կ-2</v>
      </c>
      <c r="AH417" s="456">
        <f t="shared" ref="AH417:AH423" si="400">AD417*AC417</f>
        <v>132288</v>
      </c>
      <c r="AI417" s="590">
        <f t="shared" ref="AI417:AI423" si="401">AH417+AE417+AF417</f>
        <v>132288</v>
      </c>
      <c r="AJ417" s="590">
        <f t="shared" si="389"/>
        <v>1719744</v>
      </c>
      <c r="AK417" s="592">
        <f t="shared" ref="AK417:AK423" si="402">+AA417</f>
        <v>1</v>
      </c>
      <c r="AL417" s="592">
        <f t="shared" ref="AL417:AL423" si="403">+AB417+1</f>
        <v>4</v>
      </c>
      <c r="AM417" s="588">
        <f t="shared" ref="AM417:AM423" si="404">IF(AK417&lt;1,0,IF(AQ417="Բ-1",IF(AL417=0,6.94,IF(AL417=1,7.17,IF(AL417=2,7.41,IF(AL417=3,7.66,IF(OR(AL417=5,AL417=4),7.92,IF(OR(AL417=6,AL417=7),8.18,IF(OR(AL417=8,AL417=9),8.46,IF(OR(AL417=10,AL417=11,AL417=12),8.74,IF(OR(AL417=13,AL417=14,AL417=15),9.03,IF(OR(AL417=16,AL417=17,AL417=18),9.33,9.65)))))))))),IF(AQ417="Բ-2", IF(AL417=0,5.71,IF(AL417=1,5.89,IF(AL417=2,6.09,IF(AL417=3,6.29,IF(OR(AL417=5,AL417=4),6.5,IF(OR(AL417=6,AL417=7),6.72,IF(OR(AL417=8,AL417=9),6.94,IF(OR(AL417=10,AL417=11,AL417=12),7.17,IF(OR(AL417=13,AL417=14,AL417=15),7.41,IF(OR(AL417=16,AL417=17,AL417=18),7.65,7.91)))))))))), IF(AQ417="Գ-1", IF(AL417=0,4.7,IF(AL417=1,4.86,IF(AL417=2,5.01,IF(AL417=3,5.18,IF(OR(AL417=5,AL417=4),5.35,IF(OR(AL417=6,AL417=7),5.52,IF(OR(AL417=8,AL417=9),5.71,IF(OR(AL417=10,AL417=11,AL417=12),5.89,IF(OR(AL417=13,AL417=14,AL417=15),6.09,IF(OR(AL417=16,AL417=17,AL417=18),6.29,6.49)))))))))), IF(AQ417="Գ-2", IF(AL417=0,3.88,IF(AL417=1,4.01,IF(AL417=2,4.14,IF(AL417=3,4.27,IF(OR(AL417=5,AL417=4),4.41,IF(OR(AL417=6,AL417=7),4.55,IF(OR(AL417=8,AL417=9),4.7,IF(OR(AL417=10,AL417=11,AL417=12),4.85,IF(OR(AL417=13,AL417=14,AL417=15),5.01,IF(OR(AL417=16,AL417=17,AL417=18),5.17,5.34)))))))))), IF(AQ417="Գ-3", IF(AL417=0,3.21,IF(AL417=1,3.31,IF(AL417=2,3.42,IF(AL417=3,3.53,IF(OR(AL417=5,AL417=4),3.64,IF(OR(AL417=6,AL417=7),3.76,IF(OR(AL417=8,AL417=9),3.88,IF(OR(AL417=10,AL417=11,AL417=12),4.01,IF(OR(AL417=13,AL417=14,AL417=15),4.13,IF(OR(AL417=16,AL417=17,AL417=18),4.27,4.4)))))))))), IF(AQ417="Ա-1", IF(AL417=0,2.66,IF(AL417=1,2.75,IF(AL417=2,2.83,IF(AL417=3,2.92,IF(OR(AL417=5,AL417=4),3.02,IF(OR(AL417=6,AL417=7),3.11,IF(OR(AL417=8,AL417=9),3.21,IF(OR(AL417=10,AL417=11,AL417=12),3.31,IF(OR(AL417=13,AL417=14,AL417=15),3.42,IF(OR(AL417=16,AL417=17,AL417=18),3.53,3.64)))))))))), IF(AQ417="Ա-2", IF(AL417=0,2.28,IF(AL417=1,2.35,IF(AL417=2,2.43,IF(AL417=3,2.5,IF(OR(AL417=5,AL417=4),2.58,IF(OR(AL417=6,AL417=7),2.66,IF(OR(AL417=8,AL417=9),2.75,IF(OR(AL417=10,AL417=11,AL417=12),2.83,IF(OR(AL417=13,AL417=14,AL417=15),2.92,IF(OR(AL417=16,AL417=17,AL417=18),3.01,3.11)))))))))),IF(AQ417="Ա-3", IF(AL417=0,1.96,IF(AL417=1,2.02,IF(AL417=2,2.08,IF(AL417=3,2.15,IF(OR(AL417=5,AL417=4),2.21,IF(OR(AL417=6,AL417=7),2.28,IF(OR(AL417=8,AL417=9),2.35,IF(OR(AL417=10,AL417=11,AL417=12),2.42,IF(OR(AL417=13,AL417=14,AL417=15),2.5,IF(OR(AL417=16,AL417=17,AL417=18),2.58,2.66)))))))))), IF(AQ417="Կ-1", IF(AL417=0,1.68,IF(AL417=1,1.73,IF(AL417=2,1.79,IF(AL417=3,1.84,IF(OR(AL417=5,AL417=4),1.9,IF(OR(AL417=6,AL417=7),1.96,IF(OR(AL417=8,AL417=9),2.02,IF(OR(AL417=10,AL417=11,AL417=12),2.08,IF(OR(AL417=13,AL417=14,AL417=15),2.14,IF(OR(AL417=16,AL417=17,AL417=18),2.21,2.28)))))))))), IF(AQ417="Կ-2", IF(AL417=0,1.45,IF(AL417=1,1.49,IF(AL417=2,1.54,IF(AL417=3,1.59,IF(OR(AL417=5,AL417=4),1.63,IF(OR(AL417=6,AL417=7),1.68,IF(OR(AL417=8,AL417=9),1.73,IF(OR(AL417=10,AL417=11,AL417=12),1.79,IF(OR(AL417=13,AL417=14,AL417=15),1.84,IF(OR(AL417=16,AL417=17,AL417=18),1.9,1.95)))))))))),IF(AQ417="Կ-3", IF(AL417=0,1.25,IF(AL417=1,1.29,IF(AL417=2,1.33,IF(AL417=3,1.37,IF(OR(AL417=5,AL417=4),1.41,IF(OR(AL417=6,AL417=7),1.45,IF(OR(AL417=8,AL417=9),1.49,IF(OR(AL417=10,AL417=11,AL417=12),1.54,IF(OR(AL417=13,AL417=14,AL417=15),1.58,IF(OR(AL417=16,AL417=17,AL417=18),1.63,1.68)))))))))), "Error"))))))))))))</f>
        <v>1.63</v>
      </c>
      <c r="AN417" s="456">
        <v>83200</v>
      </c>
      <c r="AO417" s="458"/>
      <c r="AP417" s="729"/>
      <c r="AQ417" s="706" t="str">
        <f t="shared" si="390"/>
        <v>Կ-2</v>
      </c>
      <c r="AR417" s="456">
        <f t="shared" ref="AR417:AR423" si="405">AN417*AM417</f>
        <v>135616</v>
      </c>
      <c r="AS417" s="590">
        <f t="shared" ref="AS417:AS423" si="406">AR417+AO417+AP417</f>
        <v>135616</v>
      </c>
      <c r="AT417" s="590">
        <f t="shared" si="391"/>
        <v>1763008</v>
      </c>
    </row>
    <row r="418" spans="2:46" s="587" customFormat="1" ht="27">
      <c r="B418" s="830">
        <v>66</v>
      </c>
      <c r="C418" s="872" t="s">
        <v>3018</v>
      </c>
      <c r="D418" s="794" t="s">
        <v>1960</v>
      </c>
      <c r="E418" s="796">
        <v>2004</v>
      </c>
      <c r="F418" s="795" t="s">
        <v>984</v>
      </c>
      <c r="G418" s="820">
        <v>1</v>
      </c>
      <c r="H418" s="820">
        <v>1</v>
      </c>
      <c r="I418" s="821">
        <f t="shared" si="385"/>
        <v>1.49</v>
      </c>
      <c r="J418" s="799">
        <v>83200</v>
      </c>
      <c r="K418" s="851"/>
      <c r="L418" s="851"/>
      <c r="M418" s="852" t="s">
        <v>87</v>
      </c>
      <c r="N418" s="799">
        <f t="shared" si="386"/>
        <v>123968</v>
      </c>
      <c r="O418" s="823">
        <f t="shared" si="368"/>
        <v>123968</v>
      </c>
      <c r="P418" s="823">
        <f t="shared" si="387"/>
        <v>1611584</v>
      </c>
      <c r="Q418" s="592">
        <f t="shared" si="369"/>
        <v>1</v>
      </c>
      <c r="R418" s="592">
        <f t="shared" si="373"/>
        <v>2</v>
      </c>
      <c r="S418" s="588">
        <f t="shared" si="392"/>
        <v>1.54</v>
      </c>
      <c r="T418" s="456">
        <v>83200</v>
      </c>
      <c r="U418" s="458"/>
      <c r="V418" s="458"/>
      <c r="W418" s="593" t="str">
        <f t="shared" si="393"/>
        <v>Կ-2</v>
      </c>
      <c r="X418" s="456">
        <f t="shared" si="394"/>
        <v>128128</v>
      </c>
      <c r="Y418" s="590">
        <f t="shared" si="395"/>
        <v>128128</v>
      </c>
      <c r="Z418" s="590">
        <f t="shared" si="388"/>
        <v>1665664</v>
      </c>
      <c r="AA418" s="592">
        <f t="shared" si="396"/>
        <v>1</v>
      </c>
      <c r="AB418" s="592">
        <f t="shared" si="397"/>
        <v>3</v>
      </c>
      <c r="AC418" s="588">
        <f t="shared" si="398"/>
        <v>1.59</v>
      </c>
      <c r="AD418" s="456">
        <v>83200</v>
      </c>
      <c r="AE418" s="458"/>
      <c r="AF418" s="729"/>
      <c r="AG418" s="706" t="str">
        <f t="shared" si="399"/>
        <v>Կ-2</v>
      </c>
      <c r="AH418" s="456">
        <f t="shared" si="400"/>
        <v>132288</v>
      </c>
      <c r="AI418" s="590">
        <f t="shared" si="401"/>
        <v>132288</v>
      </c>
      <c r="AJ418" s="590">
        <f t="shared" si="389"/>
        <v>1719744</v>
      </c>
      <c r="AK418" s="592">
        <f t="shared" si="402"/>
        <v>1</v>
      </c>
      <c r="AL418" s="592">
        <f t="shared" si="403"/>
        <v>4</v>
      </c>
      <c r="AM418" s="588">
        <f t="shared" si="404"/>
        <v>1.63</v>
      </c>
      <c r="AN418" s="456">
        <v>83200</v>
      </c>
      <c r="AO418" s="458"/>
      <c r="AP418" s="729"/>
      <c r="AQ418" s="706" t="str">
        <f t="shared" si="390"/>
        <v>Կ-2</v>
      </c>
      <c r="AR418" s="456">
        <f t="shared" si="405"/>
        <v>135616</v>
      </c>
      <c r="AS418" s="590">
        <f t="shared" si="406"/>
        <v>135616</v>
      </c>
      <c r="AT418" s="590">
        <f t="shared" si="391"/>
        <v>1763008</v>
      </c>
    </row>
    <row r="419" spans="2:46" s="587" customFormat="1" ht="27">
      <c r="B419" s="816">
        <v>67</v>
      </c>
      <c r="C419" s="872" t="s">
        <v>1187</v>
      </c>
      <c r="D419" s="794" t="s">
        <v>1960</v>
      </c>
      <c r="E419" s="796">
        <v>1995</v>
      </c>
      <c r="F419" s="795" t="s">
        <v>984</v>
      </c>
      <c r="G419" s="820">
        <v>1</v>
      </c>
      <c r="H419" s="820">
        <v>5</v>
      </c>
      <c r="I419" s="821">
        <f t="shared" si="385"/>
        <v>1.63</v>
      </c>
      <c r="J419" s="799">
        <v>83200</v>
      </c>
      <c r="K419" s="851"/>
      <c r="L419" s="851"/>
      <c r="M419" s="852" t="s">
        <v>87</v>
      </c>
      <c r="N419" s="799">
        <f t="shared" si="386"/>
        <v>135616</v>
      </c>
      <c r="O419" s="823">
        <f t="shared" si="368"/>
        <v>135616</v>
      </c>
      <c r="P419" s="823">
        <f t="shared" si="387"/>
        <v>1763008</v>
      </c>
      <c r="Q419" s="592">
        <f t="shared" si="369"/>
        <v>1</v>
      </c>
      <c r="R419" s="592">
        <f t="shared" si="373"/>
        <v>6</v>
      </c>
      <c r="S419" s="588">
        <f t="shared" si="392"/>
        <v>1.68</v>
      </c>
      <c r="T419" s="456">
        <v>83200</v>
      </c>
      <c r="U419" s="458"/>
      <c r="V419" s="458"/>
      <c r="W419" s="593" t="str">
        <f t="shared" si="393"/>
        <v>Կ-2</v>
      </c>
      <c r="X419" s="456">
        <f t="shared" si="394"/>
        <v>139776</v>
      </c>
      <c r="Y419" s="590">
        <f t="shared" si="395"/>
        <v>139776</v>
      </c>
      <c r="Z419" s="590">
        <f t="shared" si="388"/>
        <v>1817088</v>
      </c>
      <c r="AA419" s="592">
        <f t="shared" si="396"/>
        <v>1</v>
      </c>
      <c r="AB419" s="592">
        <f t="shared" si="397"/>
        <v>7</v>
      </c>
      <c r="AC419" s="588">
        <f t="shared" si="398"/>
        <v>1.68</v>
      </c>
      <c r="AD419" s="456">
        <v>83200</v>
      </c>
      <c r="AE419" s="458"/>
      <c r="AF419" s="729"/>
      <c r="AG419" s="706" t="str">
        <f t="shared" si="399"/>
        <v>Կ-2</v>
      </c>
      <c r="AH419" s="456">
        <f t="shared" si="400"/>
        <v>139776</v>
      </c>
      <c r="AI419" s="590">
        <f t="shared" si="401"/>
        <v>139776</v>
      </c>
      <c r="AJ419" s="590">
        <f t="shared" si="389"/>
        <v>1817088</v>
      </c>
      <c r="AK419" s="592">
        <f t="shared" si="402"/>
        <v>1</v>
      </c>
      <c r="AL419" s="592">
        <f t="shared" si="403"/>
        <v>8</v>
      </c>
      <c r="AM419" s="588">
        <f t="shared" si="404"/>
        <v>1.73</v>
      </c>
      <c r="AN419" s="456">
        <v>83200</v>
      </c>
      <c r="AO419" s="458"/>
      <c r="AP419" s="729"/>
      <c r="AQ419" s="706" t="str">
        <f t="shared" si="390"/>
        <v>Կ-2</v>
      </c>
      <c r="AR419" s="456">
        <f t="shared" si="405"/>
        <v>143936</v>
      </c>
      <c r="AS419" s="590">
        <f t="shared" si="406"/>
        <v>143936</v>
      </c>
      <c r="AT419" s="590">
        <f t="shared" si="391"/>
        <v>1871168</v>
      </c>
    </row>
    <row r="420" spans="2:46" s="587" customFormat="1" ht="27">
      <c r="B420" s="830">
        <v>68</v>
      </c>
      <c r="C420" s="874" t="s">
        <v>2578</v>
      </c>
      <c r="D420" s="794" t="s">
        <v>1960</v>
      </c>
      <c r="E420" s="796">
        <v>2001</v>
      </c>
      <c r="F420" s="795" t="s">
        <v>984</v>
      </c>
      <c r="G420" s="820">
        <v>1</v>
      </c>
      <c r="H420" s="820">
        <v>2</v>
      </c>
      <c r="I420" s="821">
        <f t="shared" si="385"/>
        <v>1.54</v>
      </c>
      <c r="J420" s="799">
        <v>83200</v>
      </c>
      <c r="K420" s="851"/>
      <c r="L420" s="851">
        <v>8000</v>
      </c>
      <c r="M420" s="852" t="s">
        <v>87</v>
      </c>
      <c r="N420" s="799">
        <f t="shared" si="386"/>
        <v>128128</v>
      </c>
      <c r="O420" s="823">
        <f t="shared" si="368"/>
        <v>136128</v>
      </c>
      <c r="P420" s="823">
        <f t="shared" si="387"/>
        <v>1769664</v>
      </c>
      <c r="Q420" s="592">
        <f t="shared" si="369"/>
        <v>1</v>
      </c>
      <c r="R420" s="592">
        <f t="shared" si="373"/>
        <v>3</v>
      </c>
      <c r="S420" s="588">
        <f t="shared" si="392"/>
        <v>1.59</v>
      </c>
      <c r="T420" s="456">
        <v>83200</v>
      </c>
      <c r="U420" s="458"/>
      <c r="V420" s="729">
        <v>8000</v>
      </c>
      <c r="W420" s="593" t="str">
        <f t="shared" si="393"/>
        <v>Կ-2</v>
      </c>
      <c r="X420" s="456">
        <f t="shared" si="394"/>
        <v>132288</v>
      </c>
      <c r="Y420" s="590">
        <f t="shared" si="395"/>
        <v>140288</v>
      </c>
      <c r="Z420" s="590">
        <f t="shared" si="388"/>
        <v>1823744</v>
      </c>
      <c r="AA420" s="592">
        <f t="shared" si="396"/>
        <v>1</v>
      </c>
      <c r="AB420" s="592">
        <f t="shared" si="397"/>
        <v>4</v>
      </c>
      <c r="AC420" s="588">
        <f t="shared" si="398"/>
        <v>1.63</v>
      </c>
      <c r="AD420" s="456">
        <v>83200</v>
      </c>
      <c r="AE420" s="458"/>
      <c r="AF420" s="729">
        <v>8000</v>
      </c>
      <c r="AG420" s="706" t="str">
        <f t="shared" si="399"/>
        <v>Կ-2</v>
      </c>
      <c r="AH420" s="456">
        <f t="shared" si="400"/>
        <v>135616</v>
      </c>
      <c r="AI420" s="590">
        <f t="shared" si="401"/>
        <v>143616</v>
      </c>
      <c r="AJ420" s="590">
        <f t="shared" si="389"/>
        <v>1867008</v>
      </c>
      <c r="AK420" s="592">
        <f t="shared" si="402"/>
        <v>1</v>
      </c>
      <c r="AL420" s="592">
        <f t="shared" si="403"/>
        <v>5</v>
      </c>
      <c r="AM420" s="588">
        <f t="shared" si="404"/>
        <v>1.63</v>
      </c>
      <c r="AN420" s="456">
        <v>83200</v>
      </c>
      <c r="AO420" s="458"/>
      <c r="AP420" s="729">
        <v>8000</v>
      </c>
      <c r="AQ420" s="706" t="str">
        <f t="shared" si="390"/>
        <v>Կ-2</v>
      </c>
      <c r="AR420" s="456">
        <f t="shared" si="405"/>
        <v>135616</v>
      </c>
      <c r="AS420" s="590">
        <f t="shared" si="406"/>
        <v>143616</v>
      </c>
      <c r="AT420" s="590">
        <f t="shared" si="391"/>
        <v>1867008</v>
      </c>
    </row>
    <row r="421" spans="2:46" s="587" customFormat="1" ht="27">
      <c r="B421" s="816">
        <v>69</v>
      </c>
      <c r="C421" s="872" t="s">
        <v>3019</v>
      </c>
      <c r="D421" s="794" t="s">
        <v>1960</v>
      </c>
      <c r="E421" s="796">
        <v>2004</v>
      </c>
      <c r="F421" s="795" t="s">
        <v>984</v>
      </c>
      <c r="G421" s="820">
        <v>1</v>
      </c>
      <c r="H421" s="820">
        <v>8</v>
      </c>
      <c r="I421" s="821">
        <f t="shared" si="385"/>
        <v>1.73</v>
      </c>
      <c r="J421" s="799">
        <v>83200</v>
      </c>
      <c r="K421" s="851"/>
      <c r="L421" s="851"/>
      <c r="M421" s="852" t="s">
        <v>87</v>
      </c>
      <c r="N421" s="799">
        <f t="shared" si="386"/>
        <v>143936</v>
      </c>
      <c r="O421" s="823">
        <f t="shared" si="368"/>
        <v>143936</v>
      </c>
      <c r="P421" s="823">
        <f t="shared" si="387"/>
        <v>1871168</v>
      </c>
      <c r="Q421" s="592">
        <f t="shared" si="369"/>
        <v>1</v>
      </c>
      <c r="R421" s="592">
        <f t="shared" si="373"/>
        <v>9</v>
      </c>
      <c r="S421" s="588">
        <f t="shared" si="392"/>
        <v>1.73</v>
      </c>
      <c r="T421" s="456">
        <v>83200</v>
      </c>
      <c r="U421" s="458"/>
      <c r="V421" s="729"/>
      <c r="W421" s="593" t="str">
        <f t="shared" si="393"/>
        <v>Կ-2</v>
      </c>
      <c r="X421" s="456">
        <f t="shared" si="394"/>
        <v>143936</v>
      </c>
      <c r="Y421" s="590">
        <f t="shared" si="395"/>
        <v>143936</v>
      </c>
      <c r="Z421" s="590">
        <f t="shared" si="388"/>
        <v>1871168</v>
      </c>
      <c r="AA421" s="592">
        <f t="shared" si="396"/>
        <v>1</v>
      </c>
      <c r="AB421" s="592">
        <f t="shared" si="397"/>
        <v>10</v>
      </c>
      <c r="AC421" s="588">
        <f t="shared" si="398"/>
        <v>1.79</v>
      </c>
      <c r="AD421" s="456">
        <v>83200</v>
      </c>
      <c r="AE421" s="458"/>
      <c r="AF421" s="729"/>
      <c r="AG421" s="706" t="str">
        <f t="shared" si="399"/>
        <v>Կ-2</v>
      </c>
      <c r="AH421" s="456">
        <f t="shared" si="400"/>
        <v>148928</v>
      </c>
      <c r="AI421" s="590">
        <f t="shared" si="401"/>
        <v>148928</v>
      </c>
      <c r="AJ421" s="590">
        <f t="shared" si="389"/>
        <v>1936064</v>
      </c>
      <c r="AK421" s="592">
        <f t="shared" si="402"/>
        <v>1</v>
      </c>
      <c r="AL421" s="592">
        <f t="shared" si="403"/>
        <v>11</v>
      </c>
      <c r="AM421" s="588">
        <f t="shared" si="404"/>
        <v>1.79</v>
      </c>
      <c r="AN421" s="456">
        <v>83200</v>
      </c>
      <c r="AO421" s="458"/>
      <c r="AP421" s="729"/>
      <c r="AQ421" s="706" t="str">
        <f t="shared" si="390"/>
        <v>Կ-2</v>
      </c>
      <c r="AR421" s="456">
        <f t="shared" si="405"/>
        <v>148928</v>
      </c>
      <c r="AS421" s="590">
        <f t="shared" si="406"/>
        <v>148928</v>
      </c>
      <c r="AT421" s="590">
        <f t="shared" si="391"/>
        <v>1936064</v>
      </c>
    </row>
    <row r="422" spans="2:46" s="587" customFormat="1" ht="27">
      <c r="B422" s="830">
        <v>70</v>
      </c>
      <c r="C422" s="872" t="s">
        <v>2580</v>
      </c>
      <c r="D422" s="794" t="s">
        <v>1960</v>
      </c>
      <c r="E422" s="796">
        <v>2003</v>
      </c>
      <c r="F422" s="795" t="s">
        <v>984</v>
      </c>
      <c r="G422" s="820">
        <v>1</v>
      </c>
      <c r="H422" s="820">
        <v>2</v>
      </c>
      <c r="I422" s="821">
        <f>IF(G422&lt;1,0,IF(M422="Բ-1",IF(H422=0,6.94,IF(H422=1,7.17,IF(H422=2,7.41,IF(H422=3,7.66,IF(OR(H422=5,H422=4),7.92,IF(OR(H422=6,H422=7),8.18,IF(OR(H422=8,H422=9),8.46,IF(OR(H422=10,H422=11,H422=12),8.74,IF(OR(H422=13,H422=14,H422=15),9.03,IF(OR(H422=16,H422=17,H422=18),9.33,9.65)))))))))),IF(M422="Բ-2", IF(H422=0,5.71,IF(H422=1,5.89,IF(H422=2,6.09,IF(H422=3,6.29,IF(OR(H422=5,H422=4),6.5,IF(OR(H422=6,H422=7),6.72,IF(OR(H422=8,H422=9),6.94,IF(OR(H422=10,H422=11,H422=12),7.17,IF(OR(H422=13,H422=14,H422=15),7.41,IF(OR(H422=16,H422=17,H422=18),7.65,7.91)))))))))), IF(M422="Գ-1", IF(H422=0,4.7,IF(H422=1,4.86,IF(H422=2,5.01,IF(H422=3,5.18,IF(OR(H422=5,H422=4),5.35,IF(OR(H422=6,H422=7),5.52,IF(OR(H422=8,H422=9),5.71,IF(OR(H422=10,H422=11,H422=12),5.89,IF(OR(H422=13,H422=14,H422=15),6.09,IF(OR(H422=16,H422=17,H422=18),6.29,6.49)))))))))), IF(M422="Գ-2", IF(H422=0,3.88,IF(H422=1,4.01,IF(H422=2,4.14,IF(H422=3,4.27,IF(OR(H422=5,H422=4),4.41,IF(OR(H422=6,H422=7),4.55,IF(OR(H422=8,H422=9),4.7,IF(OR(H422=10,H422=11,H422=12),4.85,IF(OR(H422=13,H422=14,H422=15),5.01,IF(OR(H422=16,H422=17,H422=18),5.17,5.34)))))))))), IF(M422="Գ-3", IF(H422=0,3.21,IF(H422=1,3.31,IF(H422=2,3.42,IF(H422=3,3.53,IF(OR(H422=5,H422=4),3.64,IF(OR(H422=6,H422=7),3.76,IF(OR(H422=8,H422=9),3.88,IF(OR(H422=10,H422=11,H422=12),4.01,IF(OR(H422=13,H422=14,H422=15),4.13,IF(OR(H422=16,H422=17,H422=18),4.27,4.4)))))))))), IF(M422="Ա-1", IF(H422=0,2.66,IF(H422=1,2.75,IF(H422=2,2.83,IF(H422=3,2.92,IF(OR(H422=5,H422=4),3.02,IF(OR(H422=6,H422=7),3.11,IF(OR(H422=8,H422=9),3.21,IF(OR(H422=10,H422=11,H422=12),3.31,IF(OR(H422=13,H422=14,H422=15),3.42,IF(OR(H422=16,H422=17,H422=18),3.53,3.64)))))))))), IF(M422="Ա-2", IF(H422=0,2.28,IF(H422=1,2.35,IF(H422=2,2.43,IF(H422=3,2.5,IF(OR(H422=5,H422=4),2.58,IF(OR(H422=6,H422=7),2.66,IF(OR(H422=8,H422=9),2.75,IF(OR(H422=10,H422=11,H422=12),2.83,IF(OR(H422=13,H422=14,H422=15),2.92,IF(OR(H422=16,H422=17,H422=18),3.01,3.11)))))))))),IF(M422="Ա-3", IF(H422=0,1.96,IF(H422=1,2.02,IF(H422=2,2.08,IF(H422=3,2.15,IF(OR(H422=5,H422=4),2.21,IF(OR(H422=6,H422=7),2.28,IF(OR(H422=8,H422=9),2.35,IF(OR(H422=10,H422=11,H422=12),2.42,IF(OR(H422=13,H422=14,H422=15),2.5,IF(OR(H422=16,H422=17,H422=18),2.58,2.66)))))))))), IF(M422="Կ-1", IF(H422=0,1.68,IF(H422=1,1.73,IF(H422=2,1.79,IF(H422=3,1.84,IF(OR(H422=5,H422=4),1.9,IF(OR(H422=6,H422=7),1.96,IF(OR(H422=8,H422=9),2.02,IF(OR(H422=10,H422=11,H422=12),2.08,IF(OR(H422=13,H422=14,H422=15),2.14,IF(OR(H422=16,H422=17,H422=18),2.21,2.28)))))))))), IF(M422="Կ-2", IF(H422=0,1.45,IF(H422=1,1.49,IF(H422=2,1.54,IF(H422=3,1.59,IF(OR(H422=5,H422=4),1.63,IF(OR(H422=6,H422=7),1.68,IF(OR(H422=8,H422=9),1.73,IF(OR(H422=10,H422=11,H422=12),1.79,IF(OR(H422=13,H422=14,H422=15),1.84,IF(OR(H422=16,H422=17,H422=18),1.9,1.95)))))))))),IF(M422="Կ-3", IF(H422=0,1.25,IF(H422=1,1.29,IF(H422=2,1.33,IF(H422=3,1.37,IF(OR(H422=5,H422=4),1.41,IF(OR(H422=6,H422=7),1.45,IF(OR(H422=8,H422=9),1.49,IF(OR(H422=10,H422=11,H422=12),1.54,IF(OR(H422=13,H422=14,H422=15),1.58,IF(OR(H422=16,H422=17,H422=18),1.63,1.68)))))))))), "Error"))))))))))))</f>
        <v>1.54</v>
      </c>
      <c r="J422" s="799">
        <v>83200</v>
      </c>
      <c r="K422" s="851"/>
      <c r="L422" s="851"/>
      <c r="M422" s="852" t="s">
        <v>87</v>
      </c>
      <c r="N422" s="799">
        <f>J422*I422</f>
        <v>128128</v>
      </c>
      <c r="O422" s="823">
        <f>I422*J422+K422+L422</f>
        <v>128128</v>
      </c>
      <c r="P422" s="823">
        <f>+O422*13</f>
        <v>1665664</v>
      </c>
      <c r="Q422" s="592">
        <f>+G422</f>
        <v>1</v>
      </c>
      <c r="R422" s="592">
        <f>+H422+1</f>
        <v>3</v>
      </c>
      <c r="S422" s="588">
        <f>IF(Q422&lt;1,0,IF(W422="Բ-1",IF(R422=0,6.94,IF(R422=1,7.17,IF(R422=2,7.41,IF(R422=3,7.66,IF(OR(R422=5,R422=4),7.92,IF(OR(R422=6,R422=7),8.18,IF(OR(R422=8,R422=9),8.46,IF(OR(R422=10,R422=11,R422=12),8.74,IF(OR(R422=13,R422=14,R422=15),9.03,IF(OR(R422=16,R422=17,R422=18),9.33,9.65)))))))))),IF(W422="Բ-2", IF(R422=0,5.71,IF(R422=1,5.89,IF(R422=2,6.09,IF(R422=3,6.29,IF(OR(R422=5,R422=4),6.5,IF(OR(R422=6,R422=7),6.72,IF(OR(R422=8,R422=9),6.94,IF(OR(R422=10,R422=11,R422=12),7.17,IF(OR(R422=13,R422=14,R422=15),7.41,IF(OR(R422=16,R422=17,R422=18),7.65,7.91)))))))))), IF(W422="Գ-1", IF(R422=0,4.7,IF(R422=1,4.86,IF(R422=2,5.01,IF(R422=3,5.18,IF(OR(R422=5,R422=4),5.35,IF(OR(R422=6,R422=7),5.52,IF(OR(R422=8,R422=9),5.71,IF(OR(R422=10,R422=11,R422=12),5.89,IF(OR(R422=13,R422=14,R422=15),6.09,IF(OR(R422=16,R422=17,R422=18),6.29,6.49)))))))))), IF(W422="Գ-2", IF(R422=0,3.88,IF(R422=1,4.01,IF(R422=2,4.14,IF(R422=3,4.27,IF(OR(R422=5,R422=4),4.41,IF(OR(R422=6,R422=7),4.55,IF(OR(R422=8,R422=9),4.7,IF(OR(R422=10,R422=11,R422=12),4.85,IF(OR(R422=13,R422=14,R422=15),5.01,IF(OR(R422=16,R422=17,R422=18),5.17,5.34)))))))))), IF(W422="Գ-3", IF(R422=0,3.21,IF(R422=1,3.31,IF(R422=2,3.42,IF(R422=3,3.53,IF(OR(R422=5,R422=4),3.64,IF(OR(R422=6,R422=7),3.76,IF(OR(R422=8,R422=9),3.88,IF(OR(R422=10,R422=11,R422=12),4.01,IF(OR(R422=13,R422=14,R422=15),4.13,IF(OR(R422=16,R422=17,R422=18),4.27,4.4)))))))))), IF(W422="Ա-1", IF(R422=0,2.66,IF(R422=1,2.75,IF(R422=2,2.83,IF(R422=3,2.92,IF(OR(R422=5,R422=4),3.02,IF(OR(R422=6,R422=7),3.11,IF(OR(R422=8,R422=9),3.21,IF(OR(R422=10,R422=11,R422=12),3.31,IF(OR(R422=13,R422=14,R422=15),3.42,IF(OR(R422=16,R422=17,R422=18),3.53,3.64)))))))))), IF(W422="Ա-2", IF(R422=0,2.28,IF(R422=1,2.35,IF(R422=2,2.43,IF(R422=3,2.5,IF(OR(R422=5,R422=4),2.58,IF(OR(R422=6,R422=7),2.66,IF(OR(R422=8,R422=9),2.75,IF(OR(R422=10,R422=11,R422=12),2.83,IF(OR(R422=13,R422=14,R422=15),2.92,IF(OR(R422=16,R422=17,R422=18),3.01,3.11)))))))))),IF(W422="Ա-3", IF(R422=0,1.96,IF(R422=1,2.02,IF(R422=2,2.08,IF(R422=3,2.15,IF(OR(R422=5,R422=4),2.21,IF(OR(R422=6,R422=7),2.28,IF(OR(R422=8,R422=9),2.35,IF(OR(R422=10,R422=11,R422=12),2.42,IF(OR(R422=13,R422=14,R422=15),2.5,IF(OR(R422=16,R422=17,R422=18),2.58,2.66)))))))))), IF(W422="Կ-1", IF(R422=0,1.68,IF(R422=1,1.73,IF(R422=2,1.79,IF(R422=3,1.84,IF(OR(R422=5,R422=4),1.9,IF(OR(R422=6,R422=7),1.96,IF(OR(R422=8,R422=9),2.02,IF(OR(R422=10,R422=11,R422=12),2.08,IF(OR(R422=13,R422=14,R422=15),2.14,IF(OR(R422=16,R422=17,R422=18),2.21,2.28)))))))))), IF(W422="Կ-2", IF(R422=0,1.45,IF(R422=1,1.49,IF(R422=2,1.54,IF(R422=3,1.59,IF(OR(R422=5,R422=4),1.63,IF(OR(R422=6,R422=7),1.68,IF(OR(R422=8,R422=9),1.73,IF(OR(R422=10,R422=11,R422=12),1.79,IF(OR(R422=13,R422=14,R422=15),1.84,IF(OR(R422=16,R422=17,R422=18),1.9,1.95)))))))))),IF(W422="Կ-3", IF(R422=0,1.25,IF(R422=1,1.29,IF(R422=2,1.33,IF(R422=3,1.37,IF(OR(R422=5,R422=4),1.41,IF(OR(R422=6,R422=7),1.45,IF(OR(R422=8,R422=9),1.49,IF(OR(R422=10,R422=11,R422=12),1.54,IF(OR(R422=13,R422=14,R422=15),1.58,IF(OR(R422=16,R422=17,R422=18),1.63,1.68)))))))))), "Error"))))))))))))</f>
        <v>1.59</v>
      </c>
      <c r="T422" s="456">
        <v>83200</v>
      </c>
      <c r="U422" s="458"/>
      <c r="V422" s="458"/>
      <c r="W422" s="593" t="str">
        <f>+M422</f>
        <v>Կ-2</v>
      </c>
      <c r="X422" s="456">
        <f>T422*S422</f>
        <v>132288</v>
      </c>
      <c r="Y422" s="590">
        <f>+U422+V422+X422</f>
        <v>132288</v>
      </c>
      <c r="Z422" s="590">
        <f>+Y422*13</f>
        <v>1719744</v>
      </c>
      <c r="AA422" s="592">
        <f>+Q422</f>
        <v>1</v>
      </c>
      <c r="AB422" s="592">
        <f>+R422+1</f>
        <v>4</v>
      </c>
      <c r="AC422" s="588">
        <f>IF(AA422&lt;1,0,IF(AG422="Բ-1",IF(AB422=0,6.94,IF(AB422=1,7.17,IF(AB422=2,7.41,IF(AB422=3,7.66,IF(OR(AB422=5,AB422=4),7.92,IF(OR(AB422=6,AB422=7),8.18,IF(OR(AB422=8,AB422=9),8.46,IF(OR(AB422=10,AB422=11,AB422=12),8.74,IF(OR(AB422=13,AB422=14,AB422=15),9.03,IF(OR(AB422=16,AB422=17,AB422=18),9.33,9.65)))))))))),IF(AG422="Բ-2", IF(AB422=0,5.71,IF(AB422=1,5.89,IF(AB422=2,6.09,IF(AB422=3,6.29,IF(OR(AB422=5,AB422=4),6.5,IF(OR(AB422=6,AB422=7),6.72,IF(OR(AB422=8,AB422=9),6.94,IF(OR(AB422=10,AB422=11,AB422=12),7.17,IF(OR(AB422=13,AB422=14,AB422=15),7.41,IF(OR(AB422=16,AB422=17,AB422=18),7.65,7.91)))))))))), IF(AG422="Գ-1", IF(AB422=0,4.7,IF(AB422=1,4.86,IF(AB422=2,5.01,IF(AB422=3,5.18,IF(OR(AB422=5,AB422=4),5.35,IF(OR(AB422=6,AB422=7),5.52,IF(OR(AB422=8,AB422=9),5.71,IF(OR(AB422=10,AB422=11,AB422=12),5.89,IF(OR(AB422=13,AB422=14,AB422=15),6.09,IF(OR(AB422=16,AB422=17,AB422=18),6.29,6.49)))))))))), IF(AG422="Գ-2", IF(AB422=0,3.88,IF(AB422=1,4.01,IF(AB422=2,4.14,IF(AB422=3,4.27,IF(OR(AB422=5,AB422=4),4.41,IF(OR(AB422=6,AB422=7),4.55,IF(OR(AB422=8,AB422=9),4.7,IF(OR(AB422=10,AB422=11,AB422=12),4.85,IF(OR(AB422=13,AB422=14,AB422=15),5.01,IF(OR(AB422=16,AB422=17,AB422=18),5.17,5.34)))))))))), IF(AG422="Գ-3", IF(AB422=0,3.21,IF(AB422=1,3.31,IF(AB422=2,3.42,IF(AB422=3,3.53,IF(OR(AB422=5,AB422=4),3.64,IF(OR(AB422=6,AB422=7),3.76,IF(OR(AB422=8,AB422=9),3.88,IF(OR(AB422=10,AB422=11,AB422=12),4.01,IF(OR(AB422=13,AB422=14,AB422=15),4.13,IF(OR(AB422=16,AB422=17,AB422=18),4.27,4.4)))))))))), IF(AG422="Ա-1", IF(AB422=0,2.66,IF(AB422=1,2.75,IF(AB422=2,2.83,IF(AB422=3,2.92,IF(OR(AB422=5,AB422=4),3.02,IF(OR(AB422=6,AB422=7),3.11,IF(OR(AB422=8,AB422=9),3.21,IF(OR(AB422=10,AB422=11,AB422=12),3.31,IF(OR(AB422=13,AB422=14,AB422=15),3.42,IF(OR(AB422=16,AB422=17,AB422=18),3.53,3.64)))))))))), IF(AG422="Ա-2", IF(AB422=0,2.28,IF(AB422=1,2.35,IF(AB422=2,2.43,IF(AB422=3,2.5,IF(OR(AB422=5,AB422=4),2.58,IF(OR(AB422=6,AB422=7),2.66,IF(OR(AB422=8,AB422=9),2.75,IF(OR(AB422=10,AB422=11,AB422=12),2.83,IF(OR(AB422=13,AB422=14,AB422=15),2.92,IF(OR(AB422=16,AB422=17,AB422=18),3.01,3.11)))))))))),IF(AG422="Ա-3", IF(AB422=0,1.96,IF(AB422=1,2.02,IF(AB422=2,2.08,IF(AB422=3,2.15,IF(OR(AB422=5,AB422=4),2.21,IF(OR(AB422=6,AB422=7),2.28,IF(OR(AB422=8,AB422=9),2.35,IF(OR(AB422=10,AB422=11,AB422=12),2.42,IF(OR(AB422=13,AB422=14,AB422=15),2.5,IF(OR(AB422=16,AB422=17,AB422=18),2.58,2.66)))))))))), IF(AG422="Կ-1", IF(AB422=0,1.68,IF(AB422=1,1.73,IF(AB422=2,1.79,IF(AB422=3,1.84,IF(OR(AB422=5,AB422=4),1.9,IF(OR(AB422=6,AB422=7),1.96,IF(OR(AB422=8,AB422=9),2.02,IF(OR(AB422=10,AB422=11,AB422=12),2.08,IF(OR(AB422=13,AB422=14,AB422=15),2.14,IF(OR(AB422=16,AB422=17,AB422=18),2.21,2.28)))))))))), IF(AG422="Կ-2", IF(AB422=0,1.45,IF(AB422=1,1.49,IF(AB422=2,1.54,IF(AB422=3,1.59,IF(OR(AB422=5,AB422=4),1.63,IF(OR(AB422=6,AB422=7),1.68,IF(OR(AB422=8,AB422=9),1.73,IF(OR(AB422=10,AB422=11,AB422=12),1.79,IF(OR(AB422=13,AB422=14,AB422=15),1.84,IF(OR(AB422=16,AB422=17,AB422=18),1.9,1.95)))))))))),IF(AG422="Կ-3", IF(AB422=0,1.25,IF(AB422=1,1.29,IF(AB422=2,1.33,IF(AB422=3,1.37,IF(OR(AB422=5,AB422=4),1.41,IF(OR(AB422=6,AB422=7),1.45,IF(OR(AB422=8,AB422=9),1.49,IF(OR(AB422=10,AB422=11,AB422=12),1.54,IF(OR(AB422=13,AB422=14,AB422=15),1.58,IF(OR(AB422=16,AB422=17,AB422=18),1.63,1.68)))))))))), "Error"))))))))))))</f>
        <v>1.63</v>
      </c>
      <c r="AD422" s="456">
        <v>83200</v>
      </c>
      <c r="AE422" s="458"/>
      <c r="AF422" s="729"/>
      <c r="AG422" s="706" t="str">
        <f>+W422</f>
        <v>Կ-2</v>
      </c>
      <c r="AH422" s="456">
        <f>AD422*AC422</f>
        <v>135616</v>
      </c>
      <c r="AI422" s="590">
        <f>AH422+AE422+AF422</f>
        <v>135616</v>
      </c>
      <c r="AJ422" s="590">
        <f>+AI422*13</f>
        <v>1763008</v>
      </c>
      <c r="AK422" s="592">
        <f>+AA422</f>
        <v>1</v>
      </c>
      <c r="AL422" s="592">
        <f>+AB422+1</f>
        <v>5</v>
      </c>
      <c r="AM422" s="588">
        <f>IF(AK422&lt;1,0,IF(AQ422="Բ-1",IF(AL422=0,6.94,IF(AL422=1,7.17,IF(AL422=2,7.41,IF(AL422=3,7.66,IF(OR(AL422=5,AL422=4),7.92,IF(OR(AL422=6,AL422=7),8.18,IF(OR(AL422=8,AL422=9),8.46,IF(OR(AL422=10,AL422=11,AL422=12),8.74,IF(OR(AL422=13,AL422=14,AL422=15),9.03,IF(OR(AL422=16,AL422=17,AL422=18),9.33,9.65)))))))))),IF(AQ422="Բ-2", IF(AL422=0,5.71,IF(AL422=1,5.89,IF(AL422=2,6.09,IF(AL422=3,6.29,IF(OR(AL422=5,AL422=4),6.5,IF(OR(AL422=6,AL422=7),6.72,IF(OR(AL422=8,AL422=9),6.94,IF(OR(AL422=10,AL422=11,AL422=12),7.17,IF(OR(AL422=13,AL422=14,AL422=15),7.41,IF(OR(AL422=16,AL422=17,AL422=18),7.65,7.91)))))))))), IF(AQ422="Գ-1", IF(AL422=0,4.7,IF(AL422=1,4.86,IF(AL422=2,5.01,IF(AL422=3,5.18,IF(OR(AL422=5,AL422=4),5.35,IF(OR(AL422=6,AL422=7),5.52,IF(OR(AL422=8,AL422=9),5.71,IF(OR(AL422=10,AL422=11,AL422=12),5.89,IF(OR(AL422=13,AL422=14,AL422=15),6.09,IF(OR(AL422=16,AL422=17,AL422=18),6.29,6.49)))))))))), IF(AQ422="Գ-2", IF(AL422=0,3.88,IF(AL422=1,4.01,IF(AL422=2,4.14,IF(AL422=3,4.27,IF(OR(AL422=5,AL422=4),4.41,IF(OR(AL422=6,AL422=7),4.55,IF(OR(AL422=8,AL422=9),4.7,IF(OR(AL422=10,AL422=11,AL422=12),4.85,IF(OR(AL422=13,AL422=14,AL422=15),5.01,IF(OR(AL422=16,AL422=17,AL422=18),5.17,5.34)))))))))), IF(AQ422="Գ-3", IF(AL422=0,3.21,IF(AL422=1,3.31,IF(AL422=2,3.42,IF(AL422=3,3.53,IF(OR(AL422=5,AL422=4),3.64,IF(OR(AL422=6,AL422=7),3.76,IF(OR(AL422=8,AL422=9),3.88,IF(OR(AL422=10,AL422=11,AL422=12),4.01,IF(OR(AL422=13,AL422=14,AL422=15),4.13,IF(OR(AL422=16,AL422=17,AL422=18),4.27,4.4)))))))))), IF(AQ422="Ա-1", IF(AL422=0,2.66,IF(AL422=1,2.75,IF(AL422=2,2.83,IF(AL422=3,2.92,IF(OR(AL422=5,AL422=4),3.02,IF(OR(AL422=6,AL422=7),3.11,IF(OR(AL422=8,AL422=9),3.21,IF(OR(AL422=10,AL422=11,AL422=12),3.31,IF(OR(AL422=13,AL422=14,AL422=15),3.42,IF(OR(AL422=16,AL422=17,AL422=18),3.53,3.64)))))))))), IF(AQ422="Ա-2", IF(AL422=0,2.28,IF(AL422=1,2.35,IF(AL422=2,2.43,IF(AL422=3,2.5,IF(OR(AL422=5,AL422=4),2.58,IF(OR(AL422=6,AL422=7),2.66,IF(OR(AL422=8,AL422=9),2.75,IF(OR(AL422=10,AL422=11,AL422=12),2.83,IF(OR(AL422=13,AL422=14,AL422=15),2.92,IF(OR(AL422=16,AL422=17,AL422=18),3.01,3.11)))))))))),IF(AQ422="Ա-3", IF(AL422=0,1.96,IF(AL422=1,2.02,IF(AL422=2,2.08,IF(AL422=3,2.15,IF(OR(AL422=5,AL422=4),2.21,IF(OR(AL422=6,AL422=7),2.28,IF(OR(AL422=8,AL422=9),2.35,IF(OR(AL422=10,AL422=11,AL422=12),2.42,IF(OR(AL422=13,AL422=14,AL422=15),2.5,IF(OR(AL422=16,AL422=17,AL422=18),2.58,2.66)))))))))), IF(AQ422="Կ-1", IF(AL422=0,1.68,IF(AL422=1,1.73,IF(AL422=2,1.79,IF(AL422=3,1.84,IF(OR(AL422=5,AL422=4),1.9,IF(OR(AL422=6,AL422=7),1.96,IF(OR(AL422=8,AL422=9),2.02,IF(OR(AL422=10,AL422=11,AL422=12),2.08,IF(OR(AL422=13,AL422=14,AL422=15),2.14,IF(OR(AL422=16,AL422=17,AL422=18),2.21,2.28)))))))))), IF(AQ422="Կ-2", IF(AL422=0,1.45,IF(AL422=1,1.49,IF(AL422=2,1.54,IF(AL422=3,1.59,IF(OR(AL422=5,AL422=4),1.63,IF(OR(AL422=6,AL422=7),1.68,IF(OR(AL422=8,AL422=9),1.73,IF(OR(AL422=10,AL422=11,AL422=12),1.79,IF(OR(AL422=13,AL422=14,AL422=15),1.84,IF(OR(AL422=16,AL422=17,AL422=18),1.9,1.95)))))))))),IF(AQ422="Կ-3", IF(AL422=0,1.25,IF(AL422=1,1.29,IF(AL422=2,1.33,IF(AL422=3,1.37,IF(OR(AL422=5,AL422=4),1.41,IF(OR(AL422=6,AL422=7),1.45,IF(OR(AL422=8,AL422=9),1.49,IF(OR(AL422=10,AL422=11,AL422=12),1.54,IF(OR(AL422=13,AL422=14,AL422=15),1.58,IF(OR(AL422=16,AL422=17,AL422=18),1.63,1.68)))))))))), "Error"))))))))))))</f>
        <v>1.63</v>
      </c>
      <c r="AN422" s="456">
        <v>83200</v>
      </c>
      <c r="AO422" s="458"/>
      <c r="AP422" s="729"/>
      <c r="AQ422" s="706" t="str">
        <f>+AG422</f>
        <v>Կ-2</v>
      </c>
      <c r="AR422" s="456">
        <f>AN422*AM422</f>
        <v>135616</v>
      </c>
      <c r="AS422" s="590">
        <f>AR422+AO422+AP422</f>
        <v>135616</v>
      </c>
      <c r="AT422" s="590">
        <f>+AS422*13</f>
        <v>1763008</v>
      </c>
    </row>
    <row r="423" spans="2:46" s="587" customFormat="1" ht="27">
      <c r="B423" s="816">
        <v>71</v>
      </c>
      <c r="C423" s="872" t="s">
        <v>3020</v>
      </c>
      <c r="D423" s="794" t="s">
        <v>1961</v>
      </c>
      <c r="E423" s="796">
        <v>1996</v>
      </c>
      <c r="F423" s="795" t="s">
        <v>984</v>
      </c>
      <c r="G423" s="820">
        <v>1</v>
      </c>
      <c r="H423" s="820">
        <v>1</v>
      </c>
      <c r="I423" s="821">
        <f t="shared" si="385"/>
        <v>1.49</v>
      </c>
      <c r="J423" s="799">
        <v>83200</v>
      </c>
      <c r="K423" s="851"/>
      <c r="L423" s="851"/>
      <c r="M423" s="852" t="s">
        <v>87</v>
      </c>
      <c r="N423" s="799">
        <f t="shared" si="386"/>
        <v>123968</v>
      </c>
      <c r="O423" s="823">
        <f t="shared" si="368"/>
        <v>123968</v>
      </c>
      <c r="P423" s="823">
        <f t="shared" si="387"/>
        <v>1611584</v>
      </c>
      <c r="Q423" s="592">
        <f t="shared" si="369"/>
        <v>1</v>
      </c>
      <c r="R423" s="592">
        <f t="shared" si="373"/>
        <v>2</v>
      </c>
      <c r="S423" s="588">
        <f t="shared" si="392"/>
        <v>1.54</v>
      </c>
      <c r="T423" s="456">
        <v>83200</v>
      </c>
      <c r="U423" s="458"/>
      <c r="V423" s="458"/>
      <c r="W423" s="593" t="str">
        <f t="shared" si="393"/>
        <v>Կ-2</v>
      </c>
      <c r="X423" s="456">
        <f t="shared" si="394"/>
        <v>128128</v>
      </c>
      <c r="Y423" s="590">
        <f t="shared" si="395"/>
        <v>128128</v>
      </c>
      <c r="Z423" s="590">
        <f t="shared" si="388"/>
        <v>1665664</v>
      </c>
      <c r="AA423" s="592">
        <f t="shared" si="396"/>
        <v>1</v>
      </c>
      <c r="AB423" s="592">
        <f t="shared" si="397"/>
        <v>3</v>
      </c>
      <c r="AC423" s="588">
        <f t="shared" si="398"/>
        <v>1.59</v>
      </c>
      <c r="AD423" s="456">
        <v>83200</v>
      </c>
      <c r="AE423" s="458"/>
      <c r="AF423" s="729"/>
      <c r="AG423" s="706" t="str">
        <f t="shared" si="399"/>
        <v>Կ-2</v>
      </c>
      <c r="AH423" s="456">
        <f t="shared" si="400"/>
        <v>132288</v>
      </c>
      <c r="AI423" s="590">
        <f t="shared" si="401"/>
        <v>132288</v>
      </c>
      <c r="AJ423" s="590">
        <f t="shared" si="389"/>
        <v>1719744</v>
      </c>
      <c r="AK423" s="592">
        <f t="shared" si="402"/>
        <v>1</v>
      </c>
      <c r="AL423" s="592">
        <f t="shared" si="403"/>
        <v>4</v>
      </c>
      <c r="AM423" s="588">
        <f t="shared" si="404"/>
        <v>1.63</v>
      </c>
      <c r="AN423" s="456">
        <v>83200</v>
      </c>
      <c r="AO423" s="458"/>
      <c r="AP423" s="729"/>
      <c r="AQ423" s="706" t="str">
        <f t="shared" si="390"/>
        <v>Կ-2</v>
      </c>
      <c r="AR423" s="456">
        <f t="shared" si="405"/>
        <v>135616</v>
      </c>
      <c r="AS423" s="590">
        <f t="shared" si="406"/>
        <v>135616</v>
      </c>
      <c r="AT423" s="590">
        <f t="shared" si="391"/>
        <v>1763008</v>
      </c>
    </row>
    <row r="424" spans="2:46" s="587" customFormat="1" ht="13.5">
      <c r="B424" s="830"/>
      <c r="C424" s="831" t="s">
        <v>2434</v>
      </c>
      <c r="D424" s="828"/>
      <c r="E424" s="818"/>
      <c r="F424" s="831"/>
      <c r="G424" s="820"/>
      <c r="H424" s="820"/>
      <c r="I424" s="821"/>
      <c r="J424" s="799"/>
      <c r="K424" s="823"/>
      <c r="L424" s="832"/>
      <c r="M424" s="833"/>
      <c r="N424" s="834"/>
      <c r="O424" s="823">
        <v>18000</v>
      </c>
      <c r="P424" s="823">
        <f>+O424*12</f>
        <v>216000</v>
      </c>
      <c r="Q424" s="592"/>
      <c r="R424" s="592"/>
      <c r="S424" s="588"/>
      <c r="T424" s="456"/>
      <c r="U424" s="590"/>
      <c r="V424" s="457"/>
      <c r="W424" s="597"/>
      <c r="X424" s="700"/>
      <c r="Y424" s="590">
        <f>+O424</f>
        <v>18000</v>
      </c>
      <c r="Z424" s="590">
        <f>+P424</f>
        <v>216000</v>
      </c>
      <c r="AA424" s="592"/>
      <c r="AB424" s="592"/>
      <c r="AC424" s="588"/>
      <c r="AD424" s="456"/>
      <c r="AE424" s="590"/>
      <c r="AF424" s="457"/>
      <c r="AG424" s="597"/>
      <c r="AH424" s="700"/>
      <c r="AI424" s="590">
        <f>+Y424</f>
        <v>18000</v>
      </c>
      <c r="AJ424" s="590">
        <f>+Z424</f>
        <v>216000</v>
      </c>
      <c r="AK424" s="592"/>
      <c r="AL424" s="592"/>
      <c r="AM424" s="588"/>
      <c r="AN424" s="456"/>
      <c r="AO424" s="590"/>
      <c r="AP424" s="457"/>
      <c r="AQ424" s="597"/>
      <c r="AR424" s="700"/>
      <c r="AS424" s="590">
        <f>+AI424</f>
        <v>18000</v>
      </c>
      <c r="AT424" s="590">
        <f>+AJ424</f>
        <v>216000</v>
      </c>
    </row>
    <row r="425" spans="2:46" s="468" customFormat="1" ht="23.25" customHeight="1">
      <c r="B425" s="960" t="s">
        <v>47</v>
      </c>
      <c r="C425" s="960"/>
      <c r="D425" s="960"/>
      <c r="E425" s="960"/>
      <c r="F425" s="960"/>
      <c r="G425" s="701">
        <f t="shared" ref="G425:AT425" si="407">SUM(G353:G424)</f>
        <v>71</v>
      </c>
      <c r="H425" s="701">
        <f t="shared" si="407"/>
        <v>375</v>
      </c>
      <c r="I425" s="701">
        <f t="shared" si="407"/>
        <v>154.33000000000001</v>
      </c>
      <c r="J425" s="701">
        <f t="shared" si="407"/>
        <v>5907200</v>
      </c>
      <c r="K425" s="701">
        <f t="shared" si="407"/>
        <v>0</v>
      </c>
      <c r="L425" s="701">
        <f t="shared" si="407"/>
        <v>24000</v>
      </c>
      <c r="M425" s="701">
        <f t="shared" si="407"/>
        <v>0</v>
      </c>
      <c r="N425" s="701">
        <f t="shared" si="407"/>
        <v>12840256</v>
      </c>
      <c r="O425" s="701">
        <f t="shared" si="407"/>
        <v>12882256</v>
      </c>
      <c r="P425" s="701">
        <f t="shared" si="407"/>
        <v>167451328</v>
      </c>
      <c r="Q425" s="701">
        <f t="shared" si="407"/>
        <v>71</v>
      </c>
      <c r="R425" s="701">
        <f t="shared" si="407"/>
        <v>446</v>
      </c>
      <c r="S425" s="701">
        <f t="shared" si="407"/>
        <v>157.77000000000004</v>
      </c>
      <c r="T425" s="701">
        <f t="shared" si="407"/>
        <v>5907200</v>
      </c>
      <c r="U425" s="701">
        <f t="shared" si="407"/>
        <v>0</v>
      </c>
      <c r="V425" s="701">
        <f t="shared" si="407"/>
        <v>24000</v>
      </c>
      <c r="W425" s="701">
        <f t="shared" si="407"/>
        <v>0</v>
      </c>
      <c r="X425" s="701">
        <f t="shared" si="407"/>
        <v>13126464</v>
      </c>
      <c r="Y425" s="701">
        <f t="shared" si="407"/>
        <v>13168464</v>
      </c>
      <c r="Z425" s="701">
        <f t="shared" si="407"/>
        <v>171172032</v>
      </c>
      <c r="AA425" s="701">
        <f t="shared" si="407"/>
        <v>71</v>
      </c>
      <c r="AB425" s="701">
        <f t="shared" si="407"/>
        <v>517</v>
      </c>
      <c r="AC425" s="701">
        <f t="shared" si="407"/>
        <v>160.78000000000009</v>
      </c>
      <c r="AD425" s="701">
        <f t="shared" si="407"/>
        <v>5907200</v>
      </c>
      <c r="AE425" s="701">
        <f t="shared" si="407"/>
        <v>0</v>
      </c>
      <c r="AF425" s="701">
        <f t="shared" si="407"/>
        <v>24000</v>
      </c>
      <c r="AG425" s="701">
        <f t="shared" si="407"/>
        <v>0</v>
      </c>
      <c r="AH425" s="701">
        <f t="shared" si="407"/>
        <v>13376896</v>
      </c>
      <c r="AI425" s="701">
        <f t="shared" si="407"/>
        <v>13418896</v>
      </c>
      <c r="AJ425" s="701">
        <f t="shared" si="407"/>
        <v>174427648</v>
      </c>
      <c r="AK425" s="701">
        <f t="shared" si="407"/>
        <v>71</v>
      </c>
      <c r="AL425" s="701">
        <f t="shared" si="407"/>
        <v>588</v>
      </c>
      <c r="AM425" s="701">
        <f t="shared" si="407"/>
        <v>163.56000000000006</v>
      </c>
      <c r="AN425" s="701">
        <f t="shared" si="407"/>
        <v>5907200</v>
      </c>
      <c r="AO425" s="701">
        <f t="shared" si="407"/>
        <v>0</v>
      </c>
      <c r="AP425" s="701">
        <f t="shared" si="407"/>
        <v>24000</v>
      </c>
      <c r="AQ425" s="701">
        <f t="shared" si="407"/>
        <v>0</v>
      </c>
      <c r="AR425" s="701">
        <f t="shared" si="407"/>
        <v>13608192</v>
      </c>
      <c r="AS425" s="701">
        <f t="shared" si="407"/>
        <v>13650192</v>
      </c>
      <c r="AT425" s="701">
        <f t="shared" si="407"/>
        <v>177434496</v>
      </c>
    </row>
    <row r="426" spans="2:46" ht="17.25" customHeight="1"/>
    <row r="427" spans="2:46" ht="16.5" customHeight="1"/>
    <row r="428" spans="2:46" ht="17.25" customHeight="1"/>
    <row r="429" spans="2:46" s="468" customFormat="1" ht="22.5" customHeight="1">
      <c r="B429" s="960" t="s">
        <v>554</v>
      </c>
      <c r="C429" s="960"/>
      <c r="D429" s="960"/>
      <c r="E429" s="960"/>
      <c r="F429" s="960"/>
      <c r="G429" s="962" t="s">
        <v>1028</v>
      </c>
      <c r="H429" s="962"/>
      <c r="I429" s="962"/>
      <c r="J429" s="962"/>
      <c r="K429" s="962"/>
      <c r="L429" s="962"/>
      <c r="M429" s="962"/>
      <c r="N429" s="962"/>
      <c r="O429" s="962"/>
      <c r="P429" s="962"/>
      <c r="Q429" s="962" t="s">
        <v>1028</v>
      </c>
      <c r="R429" s="962"/>
      <c r="S429" s="962"/>
      <c r="T429" s="962"/>
      <c r="U429" s="962"/>
      <c r="V429" s="962"/>
      <c r="W429" s="962"/>
      <c r="X429" s="962"/>
      <c r="Y429" s="962"/>
      <c r="Z429" s="962"/>
      <c r="AA429" s="962" t="s">
        <v>1028</v>
      </c>
      <c r="AB429" s="962"/>
      <c r="AC429" s="962"/>
      <c r="AD429" s="962"/>
      <c r="AE429" s="962"/>
      <c r="AF429" s="962"/>
      <c r="AG429" s="962"/>
      <c r="AH429" s="962"/>
      <c r="AI429" s="962"/>
      <c r="AJ429" s="962"/>
      <c r="AK429" s="962" t="s">
        <v>1028</v>
      </c>
      <c r="AL429" s="962"/>
      <c r="AM429" s="962"/>
      <c r="AN429" s="962"/>
      <c r="AO429" s="962"/>
      <c r="AP429" s="962"/>
      <c r="AQ429" s="962"/>
      <c r="AR429" s="962"/>
      <c r="AS429" s="962"/>
      <c r="AT429" s="962"/>
    </row>
    <row r="430" spans="2:46" s="468" customFormat="1" ht="24" customHeight="1">
      <c r="B430" s="959" t="s">
        <v>1333</v>
      </c>
      <c r="C430" s="959"/>
      <c r="D430" s="959"/>
      <c r="E430" s="959"/>
      <c r="F430" s="959"/>
      <c r="G430" s="959" t="s">
        <v>2454</v>
      </c>
      <c r="H430" s="959"/>
      <c r="I430" s="959"/>
      <c r="J430" s="959"/>
      <c r="K430" s="959"/>
      <c r="L430" s="959"/>
      <c r="M430" s="959"/>
      <c r="N430" s="959"/>
      <c r="O430" s="959"/>
      <c r="P430" s="959"/>
      <c r="Q430" s="959" t="s">
        <v>1950</v>
      </c>
      <c r="R430" s="959"/>
      <c r="S430" s="959"/>
      <c r="T430" s="959"/>
      <c r="U430" s="959"/>
      <c r="V430" s="959"/>
      <c r="W430" s="959"/>
      <c r="X430" s="959"/>
      <c r="Y430" s="959"/>
      <c r="Z430" s="959"/>
      <c r="AA430" s="980" t="s">
        <v>2461</v>
      </c>
      <c r="AB430" s="981"/>
      <c r="AC430" s="981"/>
      <c r="AD430" s="981"/>
      <c r="AE430" s="981"/>
      <c r="AF430" s="981"/>
      <c r="AG430" s="981"/>
      <c r="AH430" s="981"/>
      <c r="AI430" s="981"/>
      <c r="AJ430" s="982"/>
      <c r="AK430" s="959" t="s">
        <v>2935</v>
      </c>
      <c r="AL430" s="959"/>
      <c r="AM430" s="959"/>
      <c r="AN430" s="959"/>
      <c r="AO430" s="959"/>
      <c r="AP430" s="959"/>
      <c r="AQ430" s="959"/>
      <c r="AR430" s="959"/>
      <c r="AS430" s="959"/>
      <c r="AT430" s="959"/>
    </row>
    <row r="431" spans="2:46" s="562" customFormat="1" ht="99.75">
      <c r="B431" s="708" t="s">
        <v>10</v>
      </c>
      <c r="C431" s="709" t="s">
        <v>54</v>
      </c>
      <c r="D431" s="748" t="s">
        <v>1958</v>
      </c>
      <c r="E431" s="579" t="s">
        <v>1959</v>
      </c>
      <c r="F431" s="709" t="s">
        <v>55</v>
      </c>
      <c r="G431" s="596" t="s">
        <v>56</v>
      </c>
      <c r="H431" s="596" t="s">
        <v>89</v>
      </c>
      <c r="I431" s="596" t="s">
        <v>90</v>
      </c>
      <c r="J431" s="596" t="s">
        <v>62</v>
      </c>
      <c r="K431" s="710" t="s">
        <v>58</v>
      </c>
      <c r="L431" s="710" t="s">
        <v>583</v>
      </c>
      <c r="M431" s="596" t="s">
        <v>91</v>
      </c>
      <c r="N431" s="596" t="s">
        <v>603</v>
      </c>
      <c r="O431" s="596" t="s">
        <v>582</v>
      </c>
      <c r="P431" s="586" t="s">
        <v>1407</v>
      </c>
      <c r="Q431" s="596" t="s">
        <v>56</v>
      </c>
      <c r="R431" s="596" t="s">
        <v>89</v>
      </c>
      <c r="S431" s="596" t="s">
        <v>90</v>
      </c>
      <c r="T431" s="596" t="s">
        <v>62</v>
      </c>
      <c r="U431" s="596" t="s">
        <v>58</v>
      </c>
      <c r="V431" s="596" t="s">
        <v>583</v>
      </c>
      <c r="W431" s="596" t="s">
        <v>91</v>
      </c>
      <c r="X431" s="596" t="s">
        <v>603</v>
      </c>
      <c r="Y431" s="596" t="s">
        <v>582</v>
      </c>
      <c r="Z431" s="586" t="s">
        <v>1951</v>
      </c>
      <c r="AA431" s="596" t="s">
        <v>56</v>
      </c>
      <c r="AB431" s="596" t="s">
        <v>89</v>
      </c>
      <c r="AC431" s="596" t="s">
        <v>90</v>
      </c>
      <c r="AD431" s="596" t="s">
        <v>62</v>
      </c>
      <c r="AE431" s="596" t="s">
        <v>58</v>
      </c>
      <c r="AF431" s="710" t="s">
        <v>583</v>
      </c>
      <c r="AG431" s="596" t="s">
        <v>91</v>
      </c>
      <c r="AH431" s="596" t="s">
        <v>603</v>
      </c>
      <c r="AI431" s="596" t="s">
        <v>582</v>
      </c>
      <c r="AJ431" s="586" t="s">
        <v>2462</v>
      </c>
      <c r="AK431" s="596" t="s">
        <v>56</v>
      </c>
      <c r="AL431" s="596" t="s">
        <v>89</v>
      </c>
      <c r="AM431" s="596" t="s">
        <v>90</v>
      </c>
      <c r="AN431" s="596" t="s">
        <v>62</v>
      </c>
      <c r="AO431" s="596" t="s">
        <v>58</v>
      </c>
      <c r="AP431" s="710" t="s">
        <v>583</v>
      </c>
      <c r="AQ431" s="596" t="s">
        <v>91</v>
      </c>
      <c r="AR431" s="596" t="s">
        <v>603</v>
      </c>
      <c r="AS431" s="596" t="s">
        <v>582</v>
      </c>
      <c r="AT431" s="586" t="s">
        <v>2936</v>
      </c>
    </row>
    <row r="432" spans="2:46" s="591" customFormat="1" ht="13.5">
      <c r="B432" s="816">
        <v>1</v>
      </c>
      <c r="C432" s="795" t="s">
        <v>1207</v>
      </c>
      <c r="D432" s="817" t="s">
        <v>1961</v>
      </c>
      <c r="E432" s="818">
        <v>1969</v>
      </c>
      <c r="F432" s="819" t="s">
        <v>217</v>
      </c>
      <c r="G432" s="820">
        <v>1</v>
      </c>
      <c r="H432" s="820">
        <v>5</v>
      </c>
      <c r="I432" s="821">
        <f>IF(G432&lt;1,0,IF(M432="Բ-1",IF(H432=0,6.94,IF(H432=1,7.17,IF(H432=2,7.41,IF(H432=3,7.66,IF(OR(H432=5,H432=4),7.92,IF(OR(H432=6,H432=7),8.18,IF(OR(H432=8,H432=9),8.46,IF(OR(H432=10,H432=11,H432=12),8.74,IF(OR(H432=13,H432=14,H432=15),9.03,IF(OR(H432=16,H432=17,H432=18),9.33,9.65)))))))))),IF(M432="Բ-2", IF(H432=0,5.71,IF(H432=1,5.89,IF(H432=2,6.09,IF(H432=3,6.29,IF(OR(H432=5,H432=4),6.5,IF(OR(H432=6,H432=7),6.72,IF(OR(H432=8,H432=9),6.94,IF(OR(H432=10,H432=11,H432=12),7.17,IF(OR(H432=13,H432=14,H432=15),7.41,IF(OR(H432=16,H432=17,H432=18),7.65,7.91)))))))))), IF(M432="Գ-1", IF(H432=0,4.7,IF(H432=1,4.86,IF(H432=2,5.01,IF(H432=3,5.18,IF(OR(H432=5,H432=4),5.35,IF(OR(H432=6,H432=7),5.52,IF(OR(H432=8,H432=9),5.71,IF(OR(H432=10,H432=11,H432=12),5.89,IF(OR(H432=13,H432=14,H432=15),6.09,IF(OR(H432=16,H432=17,H432=18),6.29,6.49)))))))))), IF(M432="Գ-2", IF(H432=0,3.88,IF(H432=1,4.01,IF(H432=2,4.14,IF(H432=3,4.27,IF(OR(H432=5,H432=4),4.41,IF(OR(H432=6,H432=7),4.55,IF(OR(H432=8,H432=9),4.7,IF(OR(H432=10,H432=11,H432=12),4.85,IF(OR(H432=13,H432=14,H432=15),5.01,IF(OR(H432=16,H432=17,H432=18),5.17,5.34)))))))))), IF(M432="Գ-3", IF(H432=0,3.21,IF(H432=1,3.31,IF(H432=2,3.42,IF(H432=3,3.53,IF(OR(H432=5,H432=4),3.64,IF(OR(H432=6,H432=7),3.76,IF(OR(H432=8,H432=9),3.88,IF(OR(H432=10,H432=11,H432=12),4.01,IF(OR(H432=13,H432=14,H432=15),4.13,IF(OR(H432=16,H432=17,H432=18),4.27,4.4)))))))))), IF(M432="Ա-1", IF(H432=0,2.66,IF(H432=1,2.75,IF(H432=2,2.83,IF(H432=3,2.92,IF(OR(H432=5,H432=4),3.02,IF(OR(H432=6,H432=7),3.11,IF(OR(H432=8,H432=9),3.21,IF(OR(H432=10,H432=11,H432=12),3.31,IF(OR(H432=13,H432=14,H432=15),3.42,IF(OR(H432=16,H432=17,H432=18),3.53,3.64)))))))))), IF(M432="Ա-2", IF(H432=0,2.28,IF(H432=1,2.35,IF(H432=2,2.43,IF(H432=3,2.5,IF(OR(H432=5,H432=4),2.58,IF(OR(H432=6,H432=7),2.66,IF(OR(H432=8,H432=9),2.75,IF(OR(H432=10,H432=11,H432=12),2.83,IF(OR(H432=13,H432=14,H432=15),2.92,IF(OR(H432=16,H432=17,H432=18),3.01,3.11)))))))))),IF(M432="Ա-3", IF(H432=0,1.96,IF(H432=1,2.02,IF(H432=2,2.08,IF(H432=3,2.15,IF(OR(H432=5,H432=4),2.21,IF(OR(H432=6,H432=7),2.28,IF(OR(H432=8,H432=9),2.35,IF(OR(H432=10,H432=11,H432=12),2.42,IF(OR(H432=13,H432=14,H432=15),2.5,IF(OR(H432=16,H432=17,H432=18),2.58,2.66)))))))))), IF(M432="Կ-1", IF(H432=0,1.68,IF(H432=1,1.73,IF(H432=2,1.79,IF(H432=3,1.84,IF(OR(H432=5,H432=4),1.9,IF(OR(H432=6,H432=7),1.96,IF(OR(H432=8,H432=9),2.02,IF(OR(H432=10,H432=11,H432=12),2.08,IF(OR(H432=13,H432=14,H432=15),2.14,IF(OR(H432=16,H432=17,H432=18),2.21,2.28)))))))))), IF(M432="Կ-2", IF(H432=0,1.45,IF(H432=1,1.49,IF(H432=2,1.54,IF(H432=3,1.59,IF(OR(H432=5,H432=4),1.63,IF(OR(H432=6,H432=7),1.68,IF(OR(H432=8,H432=9),1.73,IF(OR(H432=10,H432=11,H432=12),1.79,IF(OR(H432=13,H432=14,H432=15),1.84,IF(OR(H432=16,H432=17,H432=18),1.9,1.95)))))))))),IF(M432="Կ-3", IF(H432=0,1.25,IF(H432=1,1.29,IF(H432=2,1.33,IF(H432=3,1.37,IF(OR(H432=5,H432=4),1.41,IF(OR(H432=6,H432=7),1.45,IF(OR(H432=8,H432=9),1.49,IF(OR(H432=10,H432=11,H432=12),1.54,IF(OR(H432=13,H432=14,H432=15),1.58,IF(OR(H432=16,H432=17,H432=18),1.63,1.68)))))))))), "Error"))))))))))))</f>
        <v>5.35</v>
      </c>
      <c r="J432" s="799">
        <v>83200</v>
      </c>
      <c r="K432" s="885"/>
      <c r="L432" s="885"/>
      <c r="M432" s="822" t="s">
        <v>82</v>
      </c>
      <c r="N432" s="799">
        <f t="shared" ref="N432:N457" si="408">J432*I432</f>
        <v>445119.99999999994</v>
      </c>
      <c r="O432" s="823">
        <f t="shared" ref="O432:O457" si="409">I432*J432+K432+L432</f>
        <v>445119.99999999994</v>
      </c>
      <c r="P432" s="823">
        <f t="shared" ref="P432:P457" si="410">+O432*13</f>
        <v>5786559.9999999991</v>
      </c>
      <c r="Q432" s="592">
        <f t="shared" ref="Q432:Q457" si="411">+G432</f>
        <v>1</v>
      </c>
      <c r="R432" s="592">
        <f t="shared" ref="R432:R457" si="412">+H432+1</f>
        <v>6</v>
      </c>
      <c r="S432" s="588">
        <f t="shared" ref="S432:S457" si="413">IF(Q432&lt;1,0,IF(W432="Բ-1",IF(R432=0,6.94,IF(R432=1,7.17,IF(R432=2,7.41,IF(R432=3,7.66,IF(OR(R432=5,R432=4),7.92,IF(OR(R432=6,R432=7),8.18,IF(OR(R432=8,R432=9),8.46,IF(OR(R432=10,R432=11,R432=12),8.74,IF(OR(R432=13,R432=14,R432=15),9.03,IF(OR(R432=16,R432=17,R432=18),9.33,9.65)))))))))),IF(W432="Բ-2", IF(R432=0,5.71,IF(R432=1,5.89,IF(R432=2,6.09,IF(R432=3,6.29,IF(OR(R432=5,R432=4),6.5,IF(OR(R432=6,R432=7),6.72,IF(OR(R432=8,R432=9),6.94,IF(OR(R432=10,R432=11,R432=12),7.17,IF(OR(R432=13,R432=14,R432=15),7.41,IF(OR(R432=16,R432=17,R432=18),7.65,7.91)))))))))), IF(W432="Գ-1", IF(R432=0,4.7,IF(R432=1,4.86,IF(R432=2,5.01,IF(R432=3,5.18,IF(OR(R432=5,R432=4),5.35,IF(OR(R432=6,R432=7),5.52,IF(OR(R432=8,R432=9),5.71,IF(OR(R432=10,R432=11,R432=12),5.89,IF(OR(R432=13,R432=14,R432=15),6.09,IF(OR(R432=16,R432=17,R432=18),6.29,6.49)))))))))), IF(W432="Գ-2", IF(R432=0,3.88,IF(R432=1,4.01,IF(R432=2,4.14,IF(R432=3,4.27,IF(OR(R432=5,R432=4),4.41,IF(OR(R432=6,R432=7),4.55,IF(OR(R432=8,R432=9),4.7,IF(OR(R432=10,R432=11,R432=12),4.85,IF(OR(R432=13,R432=14,R432=15),5.01,IF(OR(R432=16,R432=17,R432=18),5.17,5.34)))))))))), IF(W432="Գ-3", IF(R432=0,3.21,IF(R432=1,3.31,IF(R432=2,3.42,IF(R432=3,3.53,IF(OR(R432=5,R432=4),3.64,IF(OR(R432=6,R432=7),3.76,IF(OR(R432=8,R432=9),3.88,IF(OR(R432=10,R432=11,R432=12),4.01,IF(OR(R432=13,R432=14,R432=15),4.13,IF(OR(R432=16,R432=17,R432=18),4.27,4.4)))))))))), IF(W432="Ա-1", IF(R432=0,2.66,IF(R432=1,2.75,IF(R432=2,2.83,IF(R432=3,2.92,IF(OR(R432=5,R432=4),3.02,IF(OR(R432=6,R432=7),3.11,IF(OR(R432=8,R432=9),3.21,IF(OR(R432=10,R432=11,R432=12),3.31,IF(OR(R432=13,R432=14,R432=15),3.42,IF(OR(R432=16,R432=17,R432=18),3.53,3.64)))))))))), IF(W432="Ա-2", IF(R432=0,2.28,IF(R432=1,2.35,IF(R432=2,2.43,IF(R432=3,2.5,IF(OR(R432=5,R432=4),2.58,IF(OR(R432=6,R432=7),2.66,IF(OR(R432=8,R432=9),2.75,IF(OR(R432=10,R432=11,R432=12),2.83,IF(OR(R432=13,R432=14,R432=15),2.92,IF(OR(R432=16,R432=17,R432=18),3.01,3.11)))))))))),IF(W432="Ա-3", IF(R432=0,1.96,IF(R432=1,2.02,IF(R432=2,2.08,IF(R432=3,2.15,IF(OR(R432=5,R432=4),2.21,IF(OR(R432=6,R432=7),2.28,IF(OR(R432=8,R432=9),2.35,IF(OR(R432=10,R432=11,R432=12),2.42,IF(OR(R432=13,R432=14,R432=15),2.5,IF(OR(R432=16,R432=17,R432=18),2.58,2.66)))))))))), IF(W432="Կ-1", IF(R432=0,1.68,IF(R432=1,1.73,IF(R432=2,1.79,IF(R432=3,1.84,IF(OR(R432=5,R432=4),1.9,IF(OR(R432=6,R432=7),1.96,IF(OR(R432=8,R432=9),2.02,IF(OR(R432=10,R432=11,R432=12),2.08,IF(OR(R432=13,R432=14,R432=15),2.14,IF(OR(R432=16,R432=17,R432=18),2.21,2.28)))))))))), IF(W432="Կ-2", IF(R432=0,1.45,IF(R432=1,1.49,IF(R432=2,1.54,IF(R432=3,1.59,IF(OR(R432=5,R432=4),1.63,IF(OR(R432=6,R432=7),1.68,IF(OR(R432=8,R432=9),1.73,IF(OR(R432=10,R432=11,R432=12),1.79,IF(OR(R432=13,R432=14,R432=15),1.84,IF(OR(R432=16,R432=17,R432=18),1.9,1.95)))))))))),IF(W432="Կ-3", IF(R432=0,1.25,IF(R432=1,1.29,IF(R432=2,1.33,IF(R432=3,1.37,IF(OR(R432=5,R432=4),1.41,IF(OR(R432=6,R432=7),1.45,IF(OR(R432=8,R432=9),1.49,IF(OR(R432=10,R432=11,R432=12),1.54,IF(OR(R432=13,R432=14,R432=15),1.58,IF(OR(R432=16,R432=17,R432=18),1.63,1.68)))))))))), "Error"))))))))))))</f>
        <v>5.52</v>
      </c>
      <c r="T432" s="456">
        <v>83200</v>
      </c>
      <c r="U432" s="455"/>
      <c r="V432" s="460">
        <f>+L432</f>
        <v>0</v>
      </c>
      <c r="W432" s="589" t="str">
        <f t="shared" ref="W432:W457" si="414">+M432</f>
        <v>Գ-1</v>
      </c>
      <c r="X432" s="456">
        <f t="shared" ref="X432:X457" si="415">T432*S432</f>
        <v>459263.99999999994</v>
      </c>
      <c r="Y432" s="590">
        <f t="shared" ref="Y432:Y457" si="416">+U432+V432+X432</f>
        <v>459263.99999999994</v>
      </c>
      <c r="Z432" s="590">
        <f t="shared" ref="Z432:Z457" si="417">+Y432*13</f>
        <v>5970431.9999999991</v>
      </c>
      <c r="AA432" s="592">
        <f t="shared" ref="AA432:AA457" si="418">+Q432</f>
        <v>1</v>
      </c>
      <c r="AB432" s="592">
        <f t="shared" ref="AB432:AB457" si="419">+R432+1</f>
        <v>7</v>
      </c>
      <c r="AC432" s="588">
        <f t="shared" ref="AC432:AC457" si="420">IF(AA432&lt;1,0,IF(AG432="Բ-1",IF(AB432=0,6.94,IF(AB432=1,7.17,IF(AB432=2,7.41,IF(AB432=3,7.66,IF(OR(AB432=5,AB432=4),7.92,IF(OR(AB432=6,AB432=7),8.18,IF(OR(AB432=8,AB432=9),8.46,IF(OR(AB432=10,AB432=11,AB432=12),8.74,IF(OR(AB432=13,AB432=14,AB432=15),9.03,IF(OR(AB432=16,AB432=17,AB432=18),9.33,9.65)))))))))),IF(AG432="Բ-2", IF(AB432=0,5.71,IF(AB432=1,5.89,IF(AB432=2,6.09,IF(AB432=3,6.29,IF(OR(AB432=5,AB432=4),6.5,IF(OR(AB432=6,AB432=7),6.72,IF(OR(AB432=8,AB432=9),6.94,IF(OR(AB432=10,AB432=11,AB432=12),7.17,IF(OR(AB432=13,AB432=14,AB432=15),7.41,IF(OR(AB432=16,AB432=17,AB432=18),7.65,7.91)))))))))), IF(AG432="Գ-1", IF(AB432=0,4.7,IF(AB432=1,4.86,IF(AB432=2,5.01,IF(AB432=3,5.18,IF(OR(AB432=5,AB432=4),5.35,IF(OR(AB432=6,AB432=7),5.52,IF(OR(AB432=8,AB432=9),5.71,IF(OR(AB432=10,AB432=11,AB432=12),5.89,IF(OR(AB432=13,AB432=14,AB432=15),6.09,IF(OR(AB432=16,AB432=17,AB432=18),6.29,6.49)))))))))), IF(AG432="Գ-2", IF(AB432=0,3.88,IF(AB432=1,4.01,IF(AB432=2,4.14,IF(AB432=3,4.27,IF(OR(AB432=5,AB432=4),4.41,IF(OR(AB432=6,AB432=7),4.55,IF(OR(AB432=8,AB432=9),4.7,IF(OR(AB432=10,AB432=11,AB432=12),4.85,IF(OR(AB432=13,AB432=14,AB432=15),5.01,IF(OR(AB432=16,AB432=17,AB432=18),5.17,5.34)))))))))), IF(AG432="Գ-3", IF(AB432=0,3.21,IF(AB432=1,3.31,IF(AB432=2,3.42,IF(AB432=3,3.53,IF(OR(AB432=5,AB432=4),3.64,IF(OR(AB432=6,AB432=7),3.76,IF(OR(AB432=8,AB432=9),3.88,IF(OR(AB432=10,AB432=11,AB432=12),4.01,IF(OR(AB432=13,AB432=14,AB432=15),4.13,IF(OR(AB432=16,AB432=17,AB432=18),4.27,4.4)))))))))), IF(AG432="Ա-1", IF(AB432=0,2.66,IF(AB432=1,2.75,IF(AB432=2,2.83,IF(AB432=3,2.92,IF(OR(AB432=5,AB432=4),3.02,IF(OR(AB432=6,AB432=7),3.11,IF(OR(AB432=8,AB432=9),3.21,IF(OR(AB432=10,AB432=11,AB432=12),3.31,IF(OR(AB432=13,AB432=14,AB432=15),3.42,IF(OR(AB432=16,AB432=17,AB432=18),3.53,3.64)))))))))), IF(AG432="Ա-2", IF(AB432=0,2.28,IF(AB432=1,2.35,IF(AB432=2,2.43,IF(AB432=3,2.5,IF(OR(AB432=5,AB432=4),2.58,IF(OR(AB432=6,AB432=7),2.66,IF(OR(AB432=8,AB432=9),2.75,IF(OR(AB432=10,AB432=11,AB432=12),2.83,IF(OR(AB432=13,AB432=14,AB432=15),2.92,IF(OR(AB432=16,AB432=17,AB432=18),3.01,3.11)))))))))),IF(AG432="Ա-3", IF(AB432=0,1.96,IF(AB432=1,2.02,IF(AB432=2,2.08,IF(AB432=3,2.15,IF(OR(AB432=5,AB432=4),2.21,IF(OR(AB432=6,AB432=7),2.28,IF(OR(AB432=8,AB432=9),2.35,IF(OR(AB432=10,AB432=11,AB432=12),2.42,IF(OR(AB432=13,AB432=14,AB432=15),2.5,IF(OR(AB432=16,AB432=17,AB432=18),2.58,2.66)))))))))), IF(AG432="Կ-1", IF(AB432=0,1.68,IF(AB432=1,1.73,IF(AB432=2,1.79,IF(AB432=3,1.84,IF(OR(AB432=5,AB432=4),1.9,IF(OR(AB432=6,AB432=7),1.96,IF(OR(AB432=8,AB432=9),2.02,IF(OR(AB432=10,AB432=11,AB432=12),2.08,IF(OR(AB432=13,AB432=14,AB432=15),2.14,IF(OR(AB432=16,AB432=17,AB432=18),2.21,2.28)))))))))), IF(AG432="Կ-2", IF(AB432=0,1.45,IF(AB432=1,1.49,IF(AB432=2,1.54,IF(AB432=3,1.59,IF(OR(AB432=5,AB432=4),1.63,IF(OR(AB432=6,AB432=7),1.68,IF(OR(AB432=8,AB432=9),1.73,IF(OR(AB432=10,AB432=11,AB432=12),1.79,IF(OR(AB432=13,AB432=14,AB432=15),1.84,IF(OR(AB432=16,AB432=17,AB432=18),1.9,1.95)))))))))),IF(AG432="Կ-3", IF(AB432=0,1.25,IF(AB432=1,1.29,IF(AB432=2,1.33,IF(AB432=3,1.37,IF(OR(AB432=5,AB432=4),1.41,IF(OR(AB432=6,AB432=7),1.45,IF(OR(AB432=8,AB432=9),1.49,IF(OR(AB432=10,AB432=11,AB432=12),1.54,IF(OR(AB432=13,AB432=14,AB432=15),1.58,IF(OR(AB432=16,AB432=17,AB432=18),1.63,1.68)))))))))), "Error"))))))))))))</f>
        <v>5.52</v>
      </c>
      <c r="AD432" s="456">
        <v>83200</v>
      </c>
      <c r="AE432" s="455"/>
      <c r="AF432" s="460">
        <f>+V432</f>
        <v>0</v>
      </c>
      <c r="AG432" s="589" t="str">
        <f t="shared" ref="AG432:AG457" si="421">+W432</f>
        <v>Գ-1</v>
      </c>
      <c r="AH432" s="456">
        <f t="shared" ref="AH432:AH457" si="422">AD432*AC432</f>
        <v>459263.99999999994</v>
      </c>
      <c r="AI432" s="590">
        <f t="shared" ref="AI432:AI457" si="423">AH432+AE432+AF432</f>
        <v>459263.99999999994</v>
      </c>
      <c r="AJ432" s="590">
        <f t="shared" ref="AJ432:AJ457" si="424">+AI432*13</f>
        <v>5970431.9999999991</v>
      </c>
      <c r="AK432" s="592">
        <f t="shared" ref="AK432:AK457" si="425">+AA432</f>
        <v>1</v>
      </c>
      <c r="AL432" s="592">
        <f t="shared" ref="AL432:AL457" si="426">+AB432+1</f>
        <v>8</v>
      </c>
      <c r="AM432" s="588">
        <f t="shared" ref="AM432:AM457" si="427">IF(AK432&lt;1,0,IF(AQ432="Բ-1",IF(AL432=0,6.94,IF(AL432=1,7.17,IF(AL432=2,7.41,IF(AL432=3,7.66,IF(OR(AL432=5,AL432=4),7.92,IF(OR(AL432=6,AL432=7),8.18,IF(OR(AL432=8,AL432=9),8.46,IF(OR(AL432=10,AL432=11,AL432=12),8.74,IF(OR(AL432=13,AL432=14,AL432=15),9.03,IF(OR(AL432=16,AL432=17,AL432=18),9.33,9.65)))))))))),IF(AQ432="Բ-2", IF(AL432=0,5.71,IF(AL432=1,5.89,IF(AL432=2,6.09,IF(AL432=3,6.29,IF(OR(AL432=5,AL432=4),6.5,IF(OR(AL432=6,AL432=7),6.72,IF(OR(AL432=8,AL432=9),6.94,IF(OR(AL432=10,AL432=11,AL432=12),7.17,IF(OR(AL432=13,AL432=14,AL432=15),7.41,IF(OR(AL432=16,AL432=17,AL432=18),7.65,7.91)))))))))), IF(AQ432="Գ-1", IF(AL432=0,4.7,IF(AL432=1,4.86,IF(AL432=2,5.01,IF(AL432=3,5.18,IF(OR(AL432=5,AL432=4),5.35,IF(OR(AL432=6,AL432=7),5.52,IF(OR(AL432=8,AL432=9),5.71,IF(OR(AL432=10,AL432=11,AL432=12),5.89,IF(OR(AL432=13,AL432=14,AL432=15),6.09,IF(OR(AL432=16,AL432=17,AL432=18),6.29,6.49)))))))))), IF(AQ432="Գ-2", IF(AL432=0,3.88,IF(AL432=1,4.01,IF(AL432=2,4.14,IF(AL432=3,4.27,IF(OR(AL432=5,AL432=4),4.41,IF(OR(AL432=6,AL432=7),4.55,IF(OR(AL432=8,AL432=9),4.7,IF(OR(AL432=10,AL432=11,AL432=12),4.85,IF(OR(AL432=13,AL432=14,AL432=15),5.01,IF(OR(AL432=16,AL432=17,AL432=18),5.17,5.34)))))))))), IF(AQ432="Գ-3", IF(AL432=0,3.21,IF(AL432=1,3.31,IF(AL432=2,3.42,IF(AL432=3,3.53,IF(OR(AL432=5,AL432=4),3.64,IF(OR(AL432=6,AL432=7),3.76,IF(OR(AL432=8,AL432=9),3.88,IF(OR(AL432=10,AL432=11,AL432=12),4.01,IF(OR(AL432=13,AL432=14,AL432=15),4.13,IF(OR(AL432=16,AL432=17,AL432=18),4.27,4.4)))))))))), IF(AQ432="Ա-1", IF(AL432=0,2.66,IF(AL432=1,2.75,IF(AL432=2,2.83,IF(AL432=3,2.92,IF(OR(AL432=5,AL432=4),3.02,IF(OR(AL432=6,AL432=7),3.11,IF(OR(AL432=8,AL432=9),3.21,IF(OR(AL432=10,AL432=11,AL432=12),3.31,IF(OR(AL432=13,AL432=14,AL432=15),3.42,IF(OR(AL432=16,AL432=17,AL432=18),3.53,3.64)))))))))), IF(AQ432="Ա-2", IF(AL432=0,2.28,IF(AL432=1,2.35,IF(AL432=2,2.43,IF(AL432=3,2.5,IF(OR(AL432=5,AL432=4),2.58,IF(OR(AL432=6,AL432=7),2.66,IF(OR(AL432=8,AL432=9),2.75,IF(OR(AL432=10,AL432=11,AL432=12),2.83,IF(OR(AL432=13,AL432=14,AL432=15),2.92,IF(OR(AL432=16,AL432=17,AL432=18),3.01,3.11)))))))))),IF(AQ432="Ա-3", IF(AL432=0,1.96,IF(AL432=1,2.02,IF(AL432=2,2.08,IF(AL432=3,2.15,IF(OR(AL432=5,AL432=4),2.21,IF(OR(AL432=6,AL432=7),2.28,IF(OR(AL432=8,AL432=9),2.35,IF(OR(AL432=10,AL432=11,AL432=12),2.42,IF(OR(AL432=13,AL432=14,AL432=15),2.5,IF(OR(AL432=16,AL432=17,AL432=18),2.58,2.66)))))))))), IF(AQ432="Կ-1", IF(AL432=0,1.68,IF(AL432=1,1.73,IF(AL432=2,1.79,IF(AL432=3,1.84,IF(OR(AL432=5,AL432=4),1.9,IF(OR(AL432=6,AL432=7),1.96,IF(OR(AL432=8,AL432=9),2.02,IF(OR(AL432=10,AL432=11,AL432=12),2.08,IF(OR(AL432=13,AL432=14,AL432=15),2.14,IF(OR(AL432=16,AL432=17,AL432=18),2.21,2.28)))))))))), IF(AQ432="Կ-2", IF(AL432=0,1.45,IF(AL432=1,1.49,IF(AL432=2,1.54,IF(AL432=3,1.59,IF(OR(AL432=5,AL432=4),1.63,IF(OR(AL432=6,AL432=7),1.68,IF(OR(AL432=8,AL432=9),1.73,IF(OR(AL432=10,AL432=11,AL432=12),1.79,IF(OR(AL432=13,AL432=14,AL432=15),1.84,IF(OR(AL432=16,AL432=17,AL432=18),1.9,1.95)))))))))),IF(AQ432="Կ-3", IF(AL432=0,1.25,IF(AL432=1,1.29,IF(AL432=2,1.33,IF(AL432=3,1.37,IF(OR(AL432=5,AL432=4),1.41,IF(OR(AL432=6,AL432=7),1.45,IF(OR(AL432=8,AL432=9),1.49,IF(OR(AL432=10,AL432=11,AL432=12),1.54,IF(OR(AL432=13,AL432=14,AL432=15),1.58,IF(OR(AL432=16,AL432=17,AL432=18),1.63,1.68)))))))))), "Error"))))))))))))</f>
        <v>5.71</v>
      </c>
      <c r="AN432" s="456">
        <v>83200</v>
      </c>
      <c r="AO432" s="455"/>
      <c r="AP432" s="460">
        <f>+AF432</f>
        <v>0</v>
      </c>
      <c r="AQ432" s="589" t="str">
        <f t="shared" ref="AQ432:AQ457" si="428">+AG432</f>
        <v>Գ-1</v>
      </c>
      <c r="AR432" s="456">
        <f t="shared" ref="AR432:AR457" si="429">AN432*AM432</f>
        <v>475072</v>
      </c>
      <c r="AS432" s="590">
        <f t="shared" ref="AS432:AS457" si="430">AR432+AO432+AP432</f>
        <v>475072</v>
      </c>
      <c r="AT432" s="590">
        <f t="shared" ref="AT432:AT457" si="431">+AS432*13</f>
        <v>6175936</v>
      </c>
    </row>
    <row r="433" spans="2:46" s="587" customFormat="1" ht="13.5">
      <c r="B433" s="816">
        <v>2</v>
      </c>
      <c r="C433" s="795" t="s">
        <v>177</v>
      </c>
      <c r="D433" s="794" t="s">
        <v>1961</v>
      </c>
      <c r="E433" s="796">
        <v>1978</v>
      </c>
      <c r="F433" s="795" t="s">
        <v>220</v>
      </c>
      <c r="G433" s="820">
        <v>1</v>
      </c>
      <c r="H433" s="820">
        <v>3</v>
      </c>
      <c r="I433" s="821">
        <f t="shared" ref="I433:I457" si="432">IF(G433&lt;1,0,IF(M433="Բ-1",IF(H433=0,6.94,IF(H433=1,7.17,IF(H433=2,7.41,IF(H433=3,7.66,IF(OR(H433=5,H433=4),7.92,IF(OR(H433=6,H433=7),8.18,IF(OR(H433=8,H433=9),8.46,IF(OR(H433=10,H433=11,H433=12),8.74,IF(OR(H433=13,H433=14,H433=15),9.03,IF(OR(H433=16,H433=17,H433=18),9.33,9.65)))))))))),IF(M433="Բ-2", IF(H433=0,5.71,IF(H433=1,5.89,IF(H433=2,6.09,IF(H433=3,6.29,IF(OR(H433=5,H433=4),6.5,IF(OR(H433=6,H433=7),6.72,IF(OR(H433=8,H433=9),6.94,IF(OR(H433=10,H433=11,H433=12),7.17,IF(OR(H433=13,H433=14,H433=15),7.41,IF(OR(H433=16,H433=17,H433=18),7.65,7.91)))))))))), IF(M433="Գ-1", IF(H433=0,4.7,IF(H433=1,4.86,IF(H433=2,5.01,IF(H433=3,5.18,IF(OR(H433=5,H433=4),5.35,IF(OR(H433=6,H433=7),5.52,IF(OR(H433=8,H433=9),5.71,IF(OR(H433=10,H433=11,H433=12),5.89,IF(OR(H433=13,H433=14,H433=15),6.09,IF(OR(H433=16,H433=17,H433=18),6.29,6.49)))))))))), IF(M433="Գ-2", IF(H433=0,3.88,IF(H433=1,4.01,IF(H433=2,4.14,IF(H433=3,4.27,IF(OR(H433=5,H433=4),4.41,IF(OR(H433=6,H433=7),4.55,IF(OR(H433=8,H433=9),4.7,IF(OR(H433=10,H433=11,H433=12),4.85,IF(OR(H433=13,H433=14,H433=15),5.01,IF(OR(H433=16,H433=17,H433=18),5.17,5.34)))))))))), IF(M433="Գ-3", IF(H433=0,3.21,IF(H433=1,3.31,IF(H433=2,3.42,IF(H433=3,3.53,IF(OR(H433=5,H433=4),3.64,IF(OR(H433=6,H433=7),3.76,IF(OR(H433=8,H433=9),3.88,IF(OR(H433=10,H433=11,H433=12),4.01,IF(OR(H433=13,H433=14,H433=15),4.13,IF(OR(H433=16,H433=17,H433=18),4.27,4.4)))))))))), IF(M433="Ա-1", IF(H433=0,2.66,IF(H433=1,2.75,IF(H433=2,2.83,IF(H433=3,2.92,IF(OR(H433=5,H433=4),3.02,IF(OR(H433=6,H433=7),3.11,IF(OR(H433=8,H433=9),3.21,IF(OR(H433=10,H433=11,H433=12),3.31,IF(OR(H433=13,H433=14,H433=15),3.42,IF(OR(H433=16,H433=17,H433=18),3.53,3.64)))))))))), IF(M433="Ա-2", IF(H433=0,2.28,IF(H433=1,2.35,IF(H433=2,2.43,IF(H433=3,2.5,IF(OR(H433=5,H433=4),2.58,IF(OR(H433=6,H433=7),2.66,IF(OR(H433=8,H433=9),2.75,IF(OR(H433=10,H433=11,H433=12),2.83,IF(OR(H433=13,H433=14,H433=15),2.92,IF(OR(H433=16,H433=17,H433=18),3.01,3.11)))))))))),IF(M433="Ա-3", IF(H433=0,1.96,IF(H433=1,2.02,IF(H433=2,2.08,IF(H433=3,2.15,IF(OR(H433=5,H433=4),2.21,IF(OR(H433=6,H433=7),2.28,IF(OR(H433=8,H433=9),2.35,IF(OR(H433=10,H433=11,H433=12),2.42,IF(OR(H433=13,H433=14,H433=15),2.5,IF(OR(H433=16,H433=17,H433=18),2.58,2.66)))))))))), IF(M433="Կ-1", IF(H433=0,1.68,IF(H433=1,1.73,IF(H433=2,1.79,IF(H433=3,1.84,IF(OR(H433=5,H433=4),1.9,IF(OR(H433=6,H433=7),1.96,IF(OR(H433=8,H433=9),2.02,IF(OR(H433=10,H433=11,H433=12),2.08,IF(OR(H433=13,H433=14,H433=15),2.14,IF(OR(H433=16,H433=17,H433=18),2.21,2.28)))))))))), IF(M433="Կ-2", IF(H433=0,1.45,IF(H433=1,1.49,IF(H433=2,1.54,IF(H433=3,1.59,IF(OR(H433=5,H433=4),1.63,IF(OR(H433=6,H433=7),1.68,IF(OR(H433=8,H433=9),1.73,IF(OR(H433=10,H433=11,H433=12),1.79,IF(OR(H433=13,H433=14,H433=15),1.84,IF(OR(H433=16,H433=17,H433=18),1.9,1.95)))))))))),IF(M433="Կ-3", IF(H433=0,1.25,IF(H433=1,1.29,IF(H433=2,1.33,IF(H433=3,1.37,IF(OR(H433=5,H433=4),1.41,IF(OR(H433=6,H433=7),1.45,IF(OR(H433=8,H433=9),1.49,IF(OR(H433=10,H433=11,H433=12),1.54,IF(OR(H433=13,H433=14,H433=15),1.58,IF(OR(H433=16,H433=17,H433=18),1.63,1.68)))))))))), "Error"))))))))))))</f>
        <v>4.2699999999999996</v>
      </c>
      <c r="J433" s="799">
        <v>83200</v>
      </c>
      <c r="K433" s="885"/>
      <c r="L433" s="885"/>
      <c r="M433" s="822" t="s">
        <v>83</v>
      </c>
      <c r="N433" s="799">
        <f t="shared" si="408"/>
        <v>355263.99999999994</v>
      </c>
      <c r="O433" s="823">
        <f t="shared" si="409"/>
        <v>355263.99999999994</v>
      </c>
      <c r="P433" s="823">
        <f t="shared" si="410"/>
        <v>4618431.9999999991</v>
      </c>
      <c r="Q433" s="592">
        <f t="shared" si="411"/>
        <v>1</v>
      </c>
      <c r="R433" s="592">
        <f t="shared" si="412"/>
        <v>4</v>
      </c>
      <c r="S433" s="588">
        <f t="shared" si="413"/>
        <v>4.41</v>
      </c>
      <c r="T433" s="456">
        <v>83200</v>
      </c>
      <c r="U433" s="455"/>
      <c r="V433" s="460">
        <f t="shared" ref="V433:V457" si="433">+L433</f>
        <v>0</v>
      </c>
      <c r="W433" s="589" t="str">
        <f t="shared" si="414"/>
        <v>Գ-2</v>
      </c>
      <c r="X433" s="456">
        <f t="shared" si="415"/>
        <v>366912</v>
      </c>
      <c r="Y433" s="590">
        <f t="shared" si="416"/>
        <v>366912</v>
      </c>
      <c r="Z433" s="590">
        <f t="shared" si="417"/>
        <v>4769856</v>
      </c>
      <c r="AA433" s="592">
        <f t="shared" si="418"/>
        <v>1</v>
      </c>
      <c r="AB433" s="592">
        <f t="shared" si="419"/>
        <v>5</v>
      </c>
      <c r="AC433" s="588">
        <f t="shared" si="420"/>
        <v>4.41</v>
      </c>
      <c r="AD433" s="456">
        <v>83200</v>
      </c>
      <c r="AE433" s="455"/>
      <c r="AF433" s="460">
        <f t="shared" ref="AF433:AF457" si="434">+V433</f>
        <v>0</v>
      </c>
      <c r="AG433" s="589" t="str">
        <f t="shared" si="421"/>
        <v>Գ-2</v>
      </c>
      <c r="AH433" s="456">
        <f t="shared" si="422"/>
        <v>366912</v>
      </c>
      <c r="AI433" s="590">
        <f t="shared" si="423"/>
        <v>366912</v>
      </c>
      <c r="AJ433" s="590">
        <f t="shared" si="424"/>
        <v>4769856</v>
      </c>
      <c r="AK433" s="592">
        <f t="shared" si="425"/>
        <v>1</v>
      </c>
      <c r="AL433" s="592">
        <f t="shared" si="426"/>
        <v>6</v>
      </c>
      <c r="AM433" s="588">
        <f t="shared" si="427"/>
        <v>4.55</v>
      </c>
      <c r="AN433" s="456">
        <v>83200</v>
      </c>
      <c r="AO433" s="455"/>
      <c r="AP433" s="460">
        <f t="shared" ref="AP433:AP457" si="435">+AF433</f>
        <v>0</v>
      </c>
      <c r="AQ433" s="589" t="str">
        <f t="shared" si="428"/>
        <v>Գ-2</v>
      </c>
      <c r="AR433" s="456">
        <f t="shared" si="429"/>
        <v>378560</v>
      </c>
      <c r="AS433" s="590">
        <f t="shared" si="430"/>
        <v>378560</v>
      </c>
      <c r="AT433" s="590">
        <f t="shared" si="431"/>
        <v>4921280</v>
      </c>
    </row>
    <row r="434" spans="2:46" s="587" customFormat="1" ht="13.5">
      <c r="B434" s="816">
        <v>3</v>
      </c>
      <c r="C434" s="795" t="s">
        <v>174</v>
      </c>
      <c r="D434" s="794" t="s">
        <v>1960</v>
      </c>
      <c r="E434" s="796">
        <v>1987</v>
      </c>
      <c r="F434" s="795" t="s">
        <v>218</v>
      </c>
      <c r="G434" s="820">
        <v>1</v>
      </c>
      <c r="H434" s="820">
        <v>14</v>
      </c>
      <c r="I434" s="821">
        <f t="shared" si="432"/>
        <v>5.01</v>
      </c>
      <c r="J434" s="799">
        <v>83200</v>
      </c>
      <c r="K434" s="885"/>
      <c r="L434" s="885"/>
      <c r="M434" s="822" t="s">
        <v>83</v>
      </c>
      <c r="N434" s="799">
        <f t="shared" si="408"/>
        <v>416832</v>
      </c>
      <c r="O434" s="823">
        <f t="shared" si="409"/>
        <v>416832</v>
      </c>
      <c r="P434" s="823">
        <f t="shared" si="410"/>
        <v>5418816</v>
      </c>
      <c r="Q434" s="592">
        <f t="shared" si="411"/>
        <v>1</v>
      </c>
      <c r="R434" s="592">
        <f t="shared" si="412"/>
        <v>15</v>
      </c>
      <c r="S434" s="588">
        <f t="shared" si="413"/>
        <v>5.01</v>
      </c>
      <c r="T434" s="456">
        <v>83200</v>
      </c>
      <c r="U434" s="455"/>
      <c r="V434" s="460">
        <f t="shared" si="433"/>
        <v>0</v>
      </c>
      <c r="W434" s="589" t="str">
        <f t="shared" si="414"/>
        <v>Գ-2</v>
      </c>
      <c r="X434" s="456">
        <f t="shared" si="415"/>
        <v>416832</v>
      </c>
      <c r="Y434" s="590">
        <f t="shared" si="416"/>
        <v>416832</v>
      </c>
      <c r="Z434" s="590">
        <f t="shared" si="417"/>
        <v>5418816</v>
      </c>
      <c r="AA434" s="592">
        <f t="shared" si="418"/>
        <v>1</v>
      </c>
      <c r="AB434" s="592">
        <f t="shared" si="419"/>
        <v>16</v>
      </c>
      <c r="AC434" s="588">
        <f t="shared" si="420"/>
        <v>5.17</v>
      </c>
      <c r="AD434" s="456">
        <v>83200</v>
      </c>
      <c r="AE434" s="455"/>
      <c r="AF434" s="460">
        <f t="shared" si="434"/>
        <v>0</v>
      </c>
      <c r="AG434" s="589" t="str">
        <f t="shared" si="421"/>
        <v>Գ-2</v>
      </c>
      <c r="AH434" s="456">
        <f t="shared" si="422"/>
        <v>430144</v>
      </c>
      <c r="AI434" s="590">
        <f t="shared" si="423"/>
        <v>430144</v>
      </c>
      <c r="AJ434" s="590">
        <f t="shared" si="424"/>
        <v>5591872</v>
      </c>
      <c r="AK434" s="592">
        <f t="shared" si="425"/>
        <v>1</v>
      </c>
      <c r="AL434" s="592">
        <f t="shared" si="426"/>
        <v>17</v>
      </c>
      <c r="AM434" s="588">
        <f t="shared" si="427"/>
        <v>5.17</v>
      </c>
      <c r="AN434" s="456">
        <v>83200</v>
      </c>
      <c r="AO434" s="455"/>
      <c r="AP434" s="460">
        <f t="shared" si="435"/>
        <v>0</v>
      </c>
      <c r="AQ434" s="589" t="str">
        <f t="shared" si="428"/>
        <v>Գ-2</v>
      </c>
      <c r="AR434" s="456">
        <f t="shared" si="429"/>
        <v>430144</v>
      </c>
      <c r="AS434" s="590">
        <f t="shared" si="430"/>
        <v>430144</v>
      </c>
      <c r="AT434" s="590">
        <f t="shared" si="431"/>
        <v>5591872</v>
      </c>
    </row>
    <row r="435" spans="2:46" s="587" customFormat="1" ht="27">
      <c r="B435" s="816">
        <v>4</v>
      </c>
      <c r="C435" s="795" t="s">
        <v>2141</v>
      </c>
      <c r="D435" s="794" t="s">
        <v>1961</v>
      </c>
      <c r="E435" s="796">
        <v>1988</v>
      </c>
      <c r="F435" s="795" t="s">
        <v>982</v>
      </c>
      <c r="G435" s="820">
        <v>1</v>
      </c>
      <c r="H435" s="820">
        <v>2</v>
      </c>
      <c r="I435" s="821">
        <f t="shared" si="432"/>
        <v>2.83</v>
      </c>
      <c r="J435" s="799">
        <v>83200</v>
      </c>
      <c r="K435" s="885"/>
      <c r="L435" s="885"/>
      <c r="M435" s="822" t="s">
        <v>84</v>
      </c>
      <c r="N435" s="799">
        <f t="shared" si="408"/>
        <v>235456</v>
      </c>
      <c r="O435" s="823">
        <f t="shared" si="409"/>
        <v>235456</v>
      </c>
      <c r="P435" s="823">
        <f t="shared" si="410"/>
        <v>3060928</v>
      </c>
      <c r="Q435" s="592">
        <f t="shared" si="411"/>
        <v>1</v>
      </c>
      <c r="R435" s="592">
        <f t="shared" si="412"/>
        <v>3</v>
      </c>
      <c r="S435" s="588">
        <f t="shared" si="413"/>
        <v>2.92</v>
      </c>
      <c r="T435" s="456">
        <v>83200</v>
      </c>
      <c r="U435" s="455"/>
      <c r="V435" s="460">
        <f t="shared" si="433"/>
        <v>0</v>
      </c>
      <c r="W435" s="589" t="str">
        <f t="shared" si="414"/>
        <v>Ա-1</v>
      </c>
      <c r="X435" s="456">
        <f t="shared" si="415"/>
        <v>242944</v>
      </c>
      <c r="Y435" s="590">
        <f t="shared" si="416"/>
        <v>242944</v>
      </c>
      <c r="Z435" s="590">
        <f t="shared" si="417"/>
        <v>3158272</v>
      </c>
      <c r="AA435" s="592">
        <f t="shared" si="418"/>
        <v>1</v>
      </c>
      <c r="AB435" s="592">
        <f t="shared" si="419"/>
        <v>4</v>
      </c>
      <c r="AC435" s="588">
        <f t="shared" si="420"/>
        <v>3.02</v>
      </c>
      <c r="AD435" s="456">
        <v>83200</v>
      </c>
      <c r="AE435" s="455"/>
      <c r="AF435" s="460">
        <f t="shared" si="434"/>
        <v>0</v>
      </c>
      <c r="AG435" s="589" t="str">
        <f t="shared" si="421"/>
        <v>Ա-1</v>
      </c>
      <c r="AH435" s="456">
        <f t="shared" si="422"/>
        <v>251264</v>
      </c>
      <c r="AI435" s="590">
        <f t="shared" si="423"/>
        <v>251264</v>
      </c>
      <c r="AJ435" s="590">
        <f t="shared" si="424"/>
        <v>3266432</v>
      </c>
      <c r="AK435" s="592">
        <f t="shared" si="425"/>
        <v>1</v>
      </c>
      <c r="AL435" s="592">
        <f t="shared" si="426"/>
        <v>5</v>
      </c>
      <c r="AM435" s="588">
        <f t="shared" si="427"/>
        <v>3.02</v>
      </c>
      <c r="AN435" s="456">
        <v>83200</v>
      </c>
      <c r="AO435" s="455"/>
      <c r="AP435" s="460">
        <f t="shared" si="435"/>
        <v>0</v>
      </c>
      <c r="AQ435" s="589" t="str">
        <f t="shared" si="428"/>
        <v>Ա-1</v>
      </c>
      <c r="AR435" s="456">
        <f t="shared" si="429"/>
        <v>251264</v>
      </c>
      <c r="AS435" s="590">
        <f t="shared" si="430"/>
        <v>251264</v>
      </c>
      <c r="AT435" s="590">
        <f t="shared" si="431"/>
        <v>3266432</v>
      </c>
    </row>
    <row r="436" spans="2:46" s="587" customFormat="1" ht="27">
      <c r="B436" s="816">
        <v>5</v>
      </c>
      <c r="C436" s="795" t="s">
        <v>2584</v>
      </c>
      <c r="D436" s="794" t="s">
        <v>1960</v>
      </c>
      <c r="E436" s="796">
        <v>1981</v>
      </c>
      <c r="F436" s="795" t="s">
        <v>983</v>
      </c>
      <c r="G436" s="820">
        <v>1</v>
      </c>
      <c r="H436" s="820">
        <v>20</v>
      </c>
      <c r="I436" s="821">
        <f>IF(G436&lt;1,0,IF(M436="Բ-1",IF(H436=0,6.94,IF(H436=1,7.17,IF(H436=2,7.41,IF(H436=3,7.66,IF(OR(H436=5,H436=4),7.92,IF(OR(H436=6,H436=7),8.18,IF(OR(H436=8,H436=9),8.46,IF(OR(H436=10,H436=11,H436=12),8.74,IF(OR(H436=13,H436=14,H436=15),9.03,IF(OR(H436=16,H436=17,H436=18),9.33,9.65)))))))))),IF(M436="Բ-2", IF(H436=0,5.71,IF(H436=1,5.89,IF(H436=2,6.09,IF(H436=3,6.29,IF(OR(H436=5,H436=4),6.5,IF(OR(H436=6,H436=7),6.72,IF(OR(H436=8,H436=9),6.94,IF(OR(H436=10,H436=11,H436=12),7.17,IF(OR(H436=13,H436=14,H436=15),7.41,IF(OR(H436=16,H436=17,H436=18),7.65,7.91)))))))))), IF(M436="Գ-1", IF(H436=0,4.7,IF(H436=1,4.86,IF(H436=2,5.01,IF(H436=3,5.18,IF(OR(H436=5,H436=4),5.35,IF(OR(H436=6,H436=7),5.52,IF(OR(H436=8,H436=9),5.71,IF(OR(H436=10,H436=11,H436=12),5.89,IF(OR(H436=13,H436=14,H436=15),6.09,IF(OR(H436=16,H436=17,H436=18),6.29,6.49)))))))))), IF(M436="Գ-2", IF(H436=0,3.88,IF(H436=1,4.01,IF(H436=2,4.14,IF(H436=3,4.27,IF(OR(H436=5,H436=4),4.41,IF(OR(H436=6,H436=7),4.55,IF(OR(H436=8,H436=9),4.7,IF(OR(H436=10,H436=11,H436=12),4.85,IF(OR(H436=13,H436=14,H436=15),5.01,IF(OR(H436=16,H436=17,H436=18),5.17,5.34)))))))))), IF(M436="Գ-3", IF(H436=0,3.21,IF(H436=1,3.31,IF(H436=2,3.42,IF(H436=3,3.53,IF(OR(H436=5,H436=4),3.64,IF(OR(H436=6,H436=7),3.76,IF(OR(H436=8,H436=9),3.88,IF(OR(H436=10,H436=11,H436=12),4.01,IF(OR(H436=13,H436=14,H436=15),4.13,IF(OR(H436=16,H436=17,H436=18),4.27,4.4)))))))))), IF(M436="Ա-1", IF(H436=0,2.66,IF(H436=1,2.75,IF(H436=2,2.83,IF(H436=3,2.92,IF(OR(H436=5,H436=4),3.02,IF(OR(H436=6,H436=7),3.11,IF(OR(H436=8,H436=9),3.21,IF(OR(H436=10,H436=11,H436=12),3.31,IF(OR(H436=13,H436=14,H436=15),3.42,IF(OR(H436=16,H436=17,H436=18),3.53,3.64)))))))))), IF(M436="Ա-2", IF(H436=0,2.28,IF(H436=1,2.35,IF(H436=2,2.43,IF(H436=3,2.5,IF(OR(H436=5,H436=4),2.58,IF(OR(H436=6,H436=7),2.66,IF(OR(H436=8,H436=9),2.75,IF(OR(H436=10,H436=11,H436=12),2.83,IF(OR(H436=13,H436=14,H436=15),2.92,IF(OR(H436=16,H436=17,H436=18),3.01,3.11)))))))))),IF(M436="Ա-3", IF(H436=0,1.96,IF(H436=1,2.02,IF(H436=2,2.08,IF(H436=3,2.15,IF(OR(H436=5,H436=4),2.21,IF(OR(H436=6,H436=7),2.28,IF(OR(H436=8,H436=9),2.35,IF(OR(H436=10,H436=11,H436=12),2.42,IF(OR(H436=13,H436=14,H436=15),2.5,IF(OR(H436=16,H436=17,H436=18),2.58,2.66)))))))))), IF(M436="Կ-1", IF(H436=0,1.68,IF(H436=1,1.73,IF(H436=2,1.79,IF(H436=3,1.84,IF(OR(H436=5,H436=4),1.9,IF(OR(H436=6,H436=7),1.96,IF(OR(H436=8,H436=9),2.02,IF(OR(H436=10,H436=11,H436=12),2.08,IF(OR(H436=13,H436=14,H436=15),2.14,IF(OR(H436=16,H436=17,H436=18),2.21,2.28)))))))))), IF(M436="Կ-2", IF(H436=0,1.45,IF(H436=1,1.49,IF(H436=2,1.54,IF(H436=3,1.59,IF(OR(H436=5,H436=4),1.63,IF(OR(H436=6,H436=7),1.68,IF(OR(H436=8,H436=9),1.73,IF(OR(H436=10,H436=11,H436=12),1.79,IF(OR(H436=13,H436=14,H436=15),1.84,IF(OR(H436=16,H436=17,H436=18),1.9,1.95)))))))))),IF(M436="Կ-3", IF(H436=0,1.25,IF(H436=1,1.29,IF(H436=2,1.33,IF(H436=3,1.37,IF(OR(H436=5,H436=4),1.41,IF(OR(H436=6,H436=7),1.45,IF(OR(H436=8,H436=9),1.49,IF(OR(H436=10,H436=11,H436=12),1.54,IF(OR(H436=13,H436=14,H436=15),1.58,IF(OR(H436=16,H436=17,H436=18),1.63,1.68)))))))))), "Error"))))))))))))</f>
        <v>3.11</v>
      </c>
      <c r="J436" s="799">
        <v>83200</v>
      </c>
      <c r="K436" s="885"/>
      <c r="L436" s="885"/>
      <c r="M436" s="822" t="s">
        <v>85</v>
      </c>
      <c r="N436" s="799">
        <f>J436*I436</f>
        <v>258752</v>
      </c>
      <c r="O436" s="823">
        <f t="shared" si="409"/>
        <v>258752</v>
      </c>
      <c r="P436" s="823">
        <f>+O436*13</f>
        <v>3363776</v>
      </c>
      <c r="Q436" s="592">
        <f t="shared" si="411"/>
        <v>1</v>
      </c>
      <c r="R436" s="592">
        <f t="shared" si="412"/>
        <v>21</v>
      </c>
      <c r="S436" s="588">
        <f t="shared" si="413"/>
        <v>3.11</v>
      </c>
      <c r="T436" s="456">
        <v>83200</v>
      </c>
      <c r="U436" s="455"/>
      <c r="V436" s="460">
        <f t="shared" si="433"/>
        <v>0</v>
      </c>
      <c r="W436" s="589" t="str">
        <f t="shared" si="414"/>
        <v>Ա-2</v>
      </c>
      <c r="X436" s="456">
        <f>T436*S436</f>
        <v>258752</v>
      </c>
      <c r="Y436" s="590">
        <f>+U436+V436+X436</f>
        <v>258752</v>
      </c>
      <c r="Z436" s="590">
        <f>+Y436*13</f>
        <v>3363776</v>
      </c>
      <c r="AA436" s="592">
        <f t="shared" si="418"/>
        <v>1</v>
      </c>
      <c r="AB436" s="592">
        <f t="shared" si="419"/>
        <v>22</v>
      </c>
      <c r="AC436" s="588">
        <f t="shared" si="420"/>
        <v>3.11</v>
      </c>
      <c r="AD436" s="456">
        <v>83200</v>
      </c>
      <c r="AE436" s="455"/>
      <c r="AF436" s="460">
        <f t="shared" si="434"/>
        <v>0</v>
      </c>
      <c r="AG436" s="589" t="str">
        <f t="shared" si="421"/>
        <v>Ա-2</v>
      </c>
      <c r="AH436" s="456">
        <f t="shared" si="422"/>
        <v>258752</v>
      </c>
      <c r="AI436" s="590">
        <f t="shared" si="423"/>
        <v>258752</v>
      </c>
      <c r="AJ436" s="590">
        <f>+AI436*13</f>
        <v>3363776</v>
      </c>
      <c r="AK436" s="592">
        <f t="shared" si="425"/>
        <v>1</v>
      </c>
      <c r="AL436" s="592">
        <f t="shared" si="426"/>
        <v>23</v>
      </c>
      <c r="AM436" s="588">
        <f t="shared" si="427"/>
        <v>3.11</v>
      </c>
      <c r="AN436" s="456">
        <v>83200</v>
      </c>
      <c r="AO436" s="455"/>
      <c r="AP436" s="460">
        <f t="shared" si="435"/>
        <v>0</v>
      </c>
      <c r="AQ436" s="589" t="str">
        <f t="shared" si="428"/>
        <v>Ա-2</v>
      </c>
      <c r="AR436" s="456">
        <f t="shared" si="429"/>
        <v>258752</v>
      </c>
      <c r="AS436" s="590">
        <f t="shared" si="430"/>
        <v>258752</v>
      </c>
      <c r="AT436" s="590">
        <f>+AS436*13</f>
        <v>3363776</v>
      </c>
    </row>
    <row r="437" spans="2:46" s="587" customFormat="1" ht="27">
      <c r="B437" s="816">
        <v>6</v>
      </c>
      <c r="C437" s="795" t="s">
        <v>178</v>
      </c>
      <c r="D437" s="794" t="s">
        <v>1960</v>
      </c>
      <c r="E437" s="818">
        <v>1961</v>
      </c>
      <c r="F437" s="829" t="s">
        <v>453</v>
      </c>
      <c r="G437" s="820">
        <v>1</v>
      </c>
      <c r="H437" s="820">
        <v>34</v>
      </c>
      <c r="I437" s="821">
        <f>IF(G437&lt;1,0,IF(M437="Բ-1",IF(H437=0,6.94,IF(H437=1,7.17,IF(H437=2,7.41,IF(H437=3,7.66,IF(OR(H437=5,H437=4),7.92,IF(OR(H437=6,H437=7),8.18,IF(OR(H437=8,H437=9),8.46,IF(OR(H437=10,H437=11,H437=12),8.74,IF(OR(H437=13,H437=14,H437=15),9.03,IF(OR(H437=16,H437=17,H437=18),9.33,9.65)))))))))),IF(M437="Բ-2", IF(H437=0,5.71,IF(H437=1,5.89,IF(H437=2,6.09,IF(H437=3,6.29,IF(OR(H437=5,H437=4),6.5,IF(OR(H437=6,H437=7),6.72,IF(OR(H437=8,H437=9),6.94,IF(OR(H437=10,H437=11,H437=12),7.17,IF(OR(H437=13,H437=14,H437=15),7.41,IF(OR(H437=16,H437=17,H437=18),7.65,7.91)))))))))), IF(M437="Գ-1", IF(H437=0,4.7,IF(H437=1,4.86,IF(H437=2,5.01,IF(H437=3,5.18,IF(OR(H437=5,H437=4),5.35,IF(OR(H437=6,H437=7),5.52,IF(OR(H437=8,H437=9),5.71,IF(OR(H437=10,H437=11,H437=12),5.89,IF(OR(H437=13,H437=14,H437=15),6.09,IF(OR(H437=16,H437=17,H437=18),6.29,6.49)))))))))), IF(M437="Գ-2", IF(H437=0,3.88,IF(H437=1,4.01,IF(H437=2,4.14,IF(H437=3,4.27,IF(OR(H437=5,H437=4),4.41,IF(OR(H437=6,H437=7),4.55,IF(OR(H437=8,H437=9),4.7,IF(OR(H437=10,H437=11,H437=12),4.85,IF(OR(H437=13,H437=14,H437=15),5.01,IF(OR(H437=16,H437=17,H437=18),5.17,5.34)))))))))), IF(M437="Գ-3", IF(H437=0,3.21,IF(H437=1,3.31,IF(H437=2,3.42,IF(H437=3,3.53,IF(OR(H437=5,H437=4),3.64,IF(OR(H437=6,H437=7),3.76,IF(OR(H437=8,H437=9),3.88,IF(OR(H437=10,H437=11,H437=12),4.01,IF(OR(H437=13,H437=14,H437=15),4.13,IF(OR(H437=16,H437=17,H437=18),4.27,4.4)))))))))), IF(M437="Ա-1", IF(H437=0,2.66,IF(H437=1,2.75,IF(H437=2,2.83,IF(H437=3,2.92,IF(OR(H437=5,H437=4),3.02,IF(OR(H437=6,H437=7),3.11,IF(OR(H437=8,H437=9),3.21,IF(OR(H437=10,H437=11,H437=12),3.31,IF(OR(H437=13,H437=14,H437=15),3.42,IF(OR(H437=16,H437=17,H437=18),3.53,3.64)))))))))), IF(M437="Ա-2", IF(H437=0,2.28,IF(H437=1,2.35,IF(H437=2,2.43,IF(H437=3,2.5,IF(OR(H437=5,H437=4),2.58,IF(OR(H437=6,H437=7),2.66,IF(OR(H437=8,H437=9),2.75,IF(OR(H437=10,H437=11,H437=12),2.83,IF(OR(H437=13,H437=14,H437=15),2.92,IF(OR(H437=16,H437=17,H437=18),3.01,3.11)))))))))),IF(M437="Ա-3", IF(H437=0,1.96,IF(H437=1,2.02,IF(H437=2,2.08,IF(H437=3,2.15,IF(OR(H437=5,H437=4),2.21,IF(OR(H437=6,H437=7),2.28,IF(OR(H437=8,H437=9),2.35,IF(OR(H437=10,H437=11,H437=12),2.42,IF(OR(H437=13,H437=14,H437=15),2.5,IF(OR(H437=16,H437=17,H437=18),2.58,2.66)))))))))), IF(M437="Կ-1", IF(H437=0,1.68,IF(H437=1,1.73,IF(H437=2,1.79,IF(H437=3,1.84,IF(OR(H437=5,H437=4),1.9,IF(OR(H437=6,H437=7),1.96,IF(OR(H437=8,H437=9),2.02,IF(OR(H437=10,H437=11,H437=12),2.08,IF(OR(H437=13,H437=14,H437=15),2.14,IF(OR(H437=16,H437=17,H437=18),2.21,2.28)))))))))), IF(M437="Կ-2", IF(H437=0,1.45,IF(H437=1,1.49,IF(H437=2,1.54,IF(H437=3,1.59,IF(OR(H437=5,H437=4),1.63,IF(OR(H437=6,H437=7),1.68,IF(OR(H437=8,H437=9),1.73,IF(OR(H437=10,H437=11,H437=12),1.79,IF(OR(H437=13,H437=14,H437=15),1.84,IF(OR(H437=16,H437=17,H437=18),1.9,1.95)))))))))),IF(M437="Կ-3", IF(H437=0,1.25,IF(H437=1,1.29,IF(H437=2,1.33,IF(H437=3,1.37,IF(OR(H437=5,H437=4),1.41,IF(OR(H437=6,H437=7),1.45,IF(OR(H437=8,H437=9),1.49,IF(OR(H437=10,H437=11,H437=12),1.54,IF(OR(H437=13,H437=14,H437=15),1.58,IF(OR(H437=16,H437=17,H437=18),1.63,1.68)))))))))), "Error"))))))))))))</f>
        <v>2.2799999999999998</v>
      </c>
      <c r="J437" s="799">
        <v>83200</v>
      </c>
      <c r="K437" s="885"/>
      <c r="L437" s="885"/>
      <c r="M437" s="822" t="s">
        <v>86</v>
      </c>
      <c r="N437" s="799">
        <f>J437*I437</f>
        <v>189695.99999999997</v>
      </c>
      <c r="O437" s="823">
        <f t="shared" si="409"/>
        <v>189695.99999999997</v>
      </c>
      <c r="P437" s="823">
        <f>+O437*13</f>
        <v>2466047.9999999995</v>
      </c>
      <c r="Q437" s="592">
        <f t="shared" si="411"/>
        <v>1</v>
      </c>
      <c r="R437" s="592">
        <f t="shared" si="412"/>
        <v>35</v>
      </c>
      <c r="S437" s="588">
        <f t="shared" si="413"/>
        <v>2.2799999999999998</v>
      </c>
      <c r="T437" s="456">
        <v>83200</v>
      </c>
      <c r="U437" s="455"/>
      <c r="V437" s="460">
        <f t="shared" si="433"/>
        <v>0</v>
      </c>
      <c r="W437" s="589" t="str">
        <f t="shared" si="414"/>
        <v>Կ-1</v>
      </c>
      <c r="X437" s="456">
        <f t="shared" si="415"/>
        <v>189695.99999999997</v>
      </c>
      <c r="Y437" s="590">
        <f t="shared" si="416"/>
        <v>189695.99999999997</v>
      </c>
      <c r="Z437" s="590">
        <f>+Y437*13</f>
        <v>2466047.9999999995</v>
      </c>
      <c r="AA437" s="592">
        <f t="shared" si="418"/>
        <v>1</v>
      </c>
      <c r="AB437" s="592">
        <f t="shared" si="419"/>
        <v>36</v>
      </c>
      <c r="AC437" s="588">
        <f t="shared" si="420"/>
        <v>2.2799999999999998</v>
      </c>
      <c r="AD437" s="456">
        <v>83200</v>
      </c>
      <c r="AE437" s="455"/>
      <c r="AF437" s="460">
        <f t="shared" si="434"/>
        <v>0</v>
      </c>
      <c r="AG437" s="589" t="str">
        <f t="shared" si="421"/>
        <v>Կ-1</v>
      </c>
      <c r="AH437" s="456">
        <f t="shared" si="422"/>
        <v>189695.99999999997</v>
      </c>
      <c r="AI437" s="590">
        <f t="shared" si="423"/>
        <v>189695.99999999997</v>
      </c>
      <c r="AJ437" s="590">
        <f>+AI437*13</f>
        <v>2466047.9999999995</v>
      </c>
      <c r="AK437" s="592">
        <f t="shared" si="425"/>
        <v>1</v>
      </c>
      <c r="AL437" s="592">
        <f t="shared" si="426"/>
        <v>37</v>
      </c>
      <c r="AM437" s="588">
        <f t="shared" si="427"/>
        <v>2.2799999999999998</v>
      </c>
      <c r="AN437" s="456">
        <v>83200</v>
      </c>
      <c r="AO437" s="455"/>
      <c r="AP437" s="460">
        <f t="shared" si="435"/>
        <v>0</v>
      </c>
      <c r="AQ437" s="589" t="str">
        <f t="shared" si="428"/>
        <v>Կ-1</v>
      </c>
      <c r="AR437" s="456">
        <f t="shared" si="429"/>
        <v>189695.99999999997</v>
      </c>
      <c r="AS437" s="590">
        <f t="shared" si="430"/>
        <v>189695.99999999997</v>
      </c>
      <c r="AT437" s="590">
        <f>+AS437*13</f>
        <v>2466047.9999999995</v>
      </c>
    </row>
    <row r="438" spans="2:46" s="587" customFormat="1" ht="27">
      <c r="B438" s="816">
        <v>7</v>
      </c>
      <c r="C438" s="795" t="s">
        <v>667</v>
      </c>
      <c r="D438" s="794" t="s">
        <v>1960</v>
      </c>
      <c r="E438" s="818">
        <v>1991</v>
      </c>
      <c r="F438" s="829" t="s">
        <v>453</v>
      </c>
      <c r="G438" s="820">
        <v>1</v>
      </c>
      <c r="H438" s="820">
        <v>8</v>
      </c>
      <c r="I438" s="821">
        <f t="shared" si="432"/>
        <v>2.02</v>
      </c>
      <c r="J438" s="799">
        <v>83200</v>
      </c>
      <c r="K438" s="885"/>
      <c r="L438" s="885"/>
      <c r="M438" s="822" t="s">
        <v>86</v>
      </c>
      <c r="N438" s="799">
        <f t="shared" si="408"/>
        <v>168064</v>
      </c>
      <c r="O438" s="823">
        <f t="shared" si="409"/>
        <v>168064</v>
      </c>
      <c r="P438" s="823">
        <f t="shared" si="410"/>
        <v>2184832</v>
      </c>
      <c r="Q438" s="592">
        <f t="shared" si="411"/>
        <v>1</v>
      </c>
      <c r="R438" s="592">
        <f t="shared" si="412"/>
        <v>9</v>
      </c>
      <c r="S438" s="588">
        <f t="shared" si="413"/>
        <v>2.02</v>
      </c>
      <c r="T438" s="456">
        <v>83200</v>
      </c>
      <c r="U438" s="455"/>
      <c r="V438" s="460">
        <f t="shared" si="433"/>
        <v>0</v>
      </c>
      <c r="W438" s="589" t="str">
        <f t="shared" si="414"/>
        <v>Կ-1</v>
      </c>
      <c r="X438" s="456">
        <f t="shared" si="415"/>
        <v>168064</v>
      </c>
      <c r="Y438" s="590">
        <f t="shared" si="416"/>
        <v>168064</v>
      </c>
      <c r="Z438" s="590">
        <f t="shared" si="417"/>
        <v>2184832</v>
      </c>
      <c r="AA438" s="592">
        <f t="shared" si="418"/>
        <v>1</v>
      </c>
      <c r="AB438" s="592">
        <f t="shared" si="419"/>
        <v>10</v>
      </c>
      <c r="AC438" s="588">
        <f t="shared" si="420"/>
        <v>2.08</v>
      </c>
      <c r="AD438" s="456">
        <v>83200</v>
      </c>
      <c r="AE438" s="455"/>
      <c r="AF438" s="460">
        <f t="shared" si="434"/>
        <v>0</v>
      </c>
      <c r="AG438" s="589" t="str">
        <f t="shared" si="421"/>
        <v>Կ-1</v>
      </c>
      <c r="AH438" s="456">
        <f t="shared" si="422"/>
        <v>173056</v>
      </c>
      <c r="AI438" s="590">
        <f t="shared" si="423"/>
        <v>173056</v>
      </c>
      <c r="AJ438" s="590">
        <f t="shared" si="424"/>
        <v>2249728</v>
      </c>
      <c r="AK438" s="592">
        <f t="shared" si="425"/>
        <v>1</v>
      </c>
      <c r="AL438" s="592">
        <f t="shared" si="426"/>
        <v>11</v>
      </c>
      <c r="AM438" s="588">
        <f t="shared" si="427"/>
        <v>2.08</v>
      </c>
      <c r="AN438" s="456">
        <v>83200</v>
      </c>
      <c r="AO438" s="455"/>
      <c r="AP438" s="460">
        <f t="shared" si="435"/>
        <v>0</v>
      </c>
      <c r="AQ438" s="589" t="str">
        <f t="shared" si="428"/>
        <v>Կ-1</v>
      </c>
      <c r="AR438" s="456">
        <f t="shared" si="429"/>
        <v>173056</v>
      </c>
      <c r="AS438" s="590">
        <f t="shared" si="430"/>
        <v>173056</v>
      </c>
      <c r="AT438" s="590">
        <f t="shared" si="431"/>
        <v>2249728</v>
      </c>
    </row>
    <row r="439" spans="2:46" s="587" customFormat="1" ht="27">
      <c r="B439" s="816">
        <v>8</v>
      </c>
      <c r="C439" s="795" t="s">
        <v>946</v>
      </c>
      <c r="D439" s="794" t="s">
        <v>1960</v>
      </c>
      <c r="E439" s="818">
        <v>1992</v>
      </c>
      <c r="F439" s="829" t="s">
        <v>453</v>
      </c>
      <c r="G439" s="820">
        <v>1</v>
      </c>
      <c r="H439" s="820">
        <v>7</v>
      </c>
      <c r="I439" s="821">
        <f t="shared" si="432"/>
        <v>1.96</v>
      </c>
      <c r="J439" s="799">
        <v>83200</v>
      </c>
      <c r="K439" s="885"/>
      <c r="L439" s="885"/>
      <c r="M439" s="822" t="s">
        <v>86</v>
      </c>
      <c r="N439" s="799">
        <f t="shared" si="408"/>
        <v>163072</v>
      </c>
      <c r="O439" s="823">
        <f t="shared" si="409"/>
        <v>163072</v>
      </c>
      <c r="P439" s="823">
        <f t="shared" si="410"/>
        <v>2119936</v>
      </c>
      <c r="Q439" s="592">
        <f t="shared" si="411"/>
        <v>1</v>
      </c>
      <c r="R439" s="592">
        <f t="shared" si="412"/>
        <v>8</v>
      </c>
      <c r="S439" s="588">
        <f t="shared" si="413"/>
        <v>2.02</v>
      </c>
      <c r="T439" s="456">
        <v>83200</v>
      </c>
      <c r="U439" s="455"/>
      <c r="V439" s="460">
        <f t="shared" si="433"/>
        <v>0</v>
      </c>
      <c r="W439" s="589" t="str">
        <f t="shared" si="414"/>
        <v>Կ-1</v>
      </c>
      <c r="X439" s="456">
        <f t="shared" si="415"/>
        <v>168064</v>
      </c>
      <c r="Y439" s="590">
        <f t="shared" si="416"/>
        <v>168064</v>
      </c>
      <c r="Z439" s="590">
        <f t="shared" si="417"/>
        <v>2184832</v>
      </c>
      <c r="AA439" s="592">
        <f t="shared" si="418"/>
        <v>1</v>
      </c>
      <c r="AB439" s="592">
        <f t="shared" si="419"/>
        <v>9</v>
      </c>
      <c r="AC439" s="588">
        <f t="shared" si="420"/>
        <v>2.02</v>
      </c>
      <c r="AD439" s="456">
        <v>83200</v>
      </c>
      <c r="AE439" s="455"/>
      <c r="AF439" s="460">
        <f t="shared" si="434"/>
        <v>0</v>
      </c>
      <c r="AG439" s="589" t="str">
        <f t="shared" si="421"/>
        <v>Կ-1</v>
      </c>
      <c r="AH439" s="456">
        <f t="shared" si="422"/>
        <v>168064</v>
      </c>
      <c r="AI439" s="590">
        <f t="shared" si="423"/>
        <v>168064</v>
      </c>
      <c r="AJ439" s="590">
        <f t="shared" si="424"/>
        <v>2184832</v>
      </c>
      <c r="AK439" s="592">
        <f t="shared" si="425"/>
        <v>1</v>
      </c>
      <c r="AL439" s="592">
        <f t="shared" si="426"/>
        <v>10</v>
      </c>
      <c r="AM439" s="588">
        <f t="shared" si="427"/>
        <v>2.08</v>
      </c>
      <c r="AN439" s="456">
        <v>83200</v>
      </c>
      <c r="AO439" s="455"/>
      <c r="AP439" s="460">
        <f t="shared" si="435"/>
        <v>0</v>
      </c>
      <c r="AQ439" s="589" t="str">
        <f t="shared" si="428"/>
        <v>Կ-1</v>
      </c>
      <c r="AR439" s="456">
        <f t="shared" si="429"/>
        <v>173056</v>
      </c>
      <c r="AS439" s="590">
        <f t="shared" si="430"/>
        <v>173056</v>
      </c>
      <c r="AT439" s="590">
        <f t="shared" si="431"/>
        <v>2249728</v>
      </c>
    </row>
    <row r="440" spans="2:46" s="587" customFormat="1" ht="27">
      <c r="B440" s="816">
        <v>9</v>
      </c>
      <c r="C440" s="795" t="s">
        <v>2142</v>
      </c>
      <c r="D440" s="794" t="s">
        <v>1960</v>
      </c>
      <c r="E440" s="818">
        <v>1983</v>
      </c>
      <c r="F440" s="829" t="s">
        <v>453</v>
      </c>
      <c r="G440" s="820">
        <v>1</v>
      </c>
      <c r="H440" s="820">
        <v>11</v>
      </c>
      <c r="I440" s="821">
        <f t="shared" si="432"/>
        <v>2.08</v>
      </c>
      <c r="J440" s="799">
        <v>83200</v>
      </c>
      <c r="K440" s="885"/>
      <c r="L440" s="885"/>
      <c r="M440" s="822" t="s">
        <v>86</v>
      </c>
      <c r="N440" s="799">
        <f t="shared" si="408"/>
        <v>173056</v>
      </c>
      <c r="O440" s="823">
        <f t="shared" si="409"/>
        <v>173056</v>
      </c>
      <c r="P440" s="823">
        <f t="shared" si="410"/>
        <v>2249728</v>
      </c>
      <c r="Q440" s="592">
        <f t="shared" si="411"/>
        <v>1</v>
      </c>
      <c r="R440" s="592">
        <f t="shared" si="412"/>
        <v>12</v>
      </c>
      <c r="S440" s="588">
        <f t="shared" si="413"/>
        <v>2.08</v>
      </c>
      <c r="T440" s="456">
        <v>83200</v>
      </c>
      <c r="U440" s="455"/>
      <c r="V440" s="460">
        <f t="shared" si="433"/>
        <v>0</v>
      </c>
      <c r="W440" s="589" t="str">
        <f t="shared" si="414"/>
        <v>Կ-1</v>
      </c>
      <c r="X440" s="456">
        <f t="shared" si="415"/>
        <v>173056</v>
      </c>
      <c r="Y440" s="590">
        <f t="shared" si="416"/>
        <v>173056</v>
      </c>
      <c r="Z440" s="590">
        <f t="shared" si="417"/>
        <v>2249728</v>
      </c>
      <c r="AA440" s="592">
        <f t="shared" si="418"/>
        <v>1</v>
      </c>
      <c r="AB440" s="592">
        <f t="shared" si="419"/>
        <v>13</v>
      </c>
      <c r="AC440" s="588">
        <f t="shared" si="420"/>
        <v>2.14</v>
      </c>
      <c r="AD440" s="456">
        <v>83200</v>
      </c>
      <c r="AE440" s="455"/>
      <c r="AF440" s="460">
        <f t="shared" si="434"/>
        <v>0</v>
      </c>
      <c r="AG440" s="589" t="str">
        <f t="shared" si="421"/>
        <v>Կ-1</v>
      </c>
      <c r="AH440" s="456">
        <f t="shared" si="422"/>
        <v>178048</v>
      </c>
      <c r="AI440" s="590">
        <f t="shared" si="423"/>
        <v>178048</v>
      </c>
      <c r="AJ440" s="590">
        <f t="shared" si="424"/>
        <v>2314624</v>
      </c>
      <c r="AK440" s="592">
        <f t="shared" si="425"/>
        <v>1</v>
      </c>
      <c r="AL440" s="592">
        <f t="shared" si="426"/>
        <v>14</v>
      </c>
      <c r="AM440" s="588">
        <f t="shared" si="427"/>
        <v>2.14</v>
      </c>
      <c r="AN440" s="456">
        <v>83200</v>
      </c>
      <c r="AO440" s="455"/>
      <c r="AP440" s="460">
        <f t="shared" si="435"/>
        <v>0</v>
      </c>
      <c r="AQ440" s="589" t="str">
        <f t="shared" si="428"/>
        <v>Կ-1</v>
      </c>
      <c r="AR440" s="456">
        <f t="shared" si="429"/>
        <v>178048</v>
      </c>
      <c r="AS440" s="590">
        <f t="shared" si="430"/>
        <v>178048</v>
      </c>
      <c r="AT440" s="590">
        <f t="shared" si="431"/>
        <v>2314624</v>
      </c>
    </row>
    <row r="441" spans="2:46" s="587" customFormat="1" ht="27">
      <c r="B441" s="816">
        <v>10</v>
      </c>
      <c r="C441" s="795" t="s">
        <v>3026</v>
      </c>
      <c r="D441" s="794" t="s">
        <v>1960</v>
      </c>
      <c r="E441" s="818">
        <v>2001</v>
      </c>
      <c r="F441" s="829" t="s">
        <v>453</v>
      </c>
      <c r="G441" s="820">
        <v>1</v>
      </c>
      <c r="H441" s="820">
        <v>2</v>
      </c>
      <c r="I441" s="821">
        <f t="shared" si="432"/>
        <v>1.79</v>
      </c>
      <c r="J441" s="799">
        <v>83200</v>
      </c>
      <c r="K441" s="885"/>
      <c r="L441" s="885"/>
      <c r="M441" s="822" t="s">
        <v>86</v>
      </c>
      <c r="N441" s="799">
        <f t="shared" si="408"/>
        <v>148928</v>
      </c>
      <c r="O441" s="823">
        <f t="shared" si="409"/>
        <v>148928</v>
      </c>
      <c r="P441" s="823">
        <f t="shared" si="410"/>
        <v>1936064</v>
      </c>
      <c r="Q441" s="592">
        <f t="shared" si="411"/>
        <v>1</v>
      </c>
      <c r="R441" s="592">
        <f t="shared" si="412"/>
        <v>3</v>
      </c>
      <c r="S441" s="588">
        <f t="shared" si="413"/>
        <v>1.84</v>
      </c>
      <c r="T441" s="456">
        <v>83200</v>
      </c>
      <c r="U441" s="455"/>
      <c r="V441" s="460">
        <f t="shared" si="433"/>
        <v>0</v>
      </c>
      <c r="W441" s="589" t="str">
        <f t="shared" si="414"/>
        <v>Կ-1</v>
      </c>
      <c r="X441" s="456">
        <f t="shared" si="415"/>
        <v>153088</v>
      </c>
      <c r="Y441" s="590">
        <f t="shared" si="416"/>
        <v>153088</v>
      </c>
      <c r="Z441" s="590">
        <f t="shared" si="417"/>
        <v>1990144</v>
      </c>
      <c r="AA441" s="592">
        <f t="shared" si="418"/>
        <v>1</v>
      </c>
      <c r="AB441" s="592">
        <f t="shared" si="419"/>
        <v>4</v>
      </c>
      <c r="AC441" s="588">
        <f t="shared" si="420"/>
        <v>1.9</v>
      </c>
      <c r="AD441" s="456">
        <v>83200</v>
      </c>
      <c r="AE441" s="455"/>
      <c r="AF441" s="460">
        <f t="shared" si="434"/>
        <v>0</v>
      </c>
      <c r="AG441" s="589" t="str">
        <f t="shared" si="421"/>
        <v>Կ-1</v>
      </c>
      <c r="AH441" s="456">
        <f t="shared" si="422"/>
        <v>158080</v>
      </c>
      <c r="AI441" s="590">
        <f t="shared" si="423"/>
        <v>158080</v>
      </c>
      <c r="AJ441" s="590">
        <f t="shared" si="424"/>
        <v>2055040</v>
      </c>
      <c r="AK441" s="592">
        <f t="shared" si="425"/>
        <v>1</v>
      </c>
      <c r="AL441" s="592">
        <f t="shared" si="426"/>
        <v>5</v>
      </c>
      <c r="AM441" s="588">
        <f t="shared" si="427"/>
        <v>1.9</v>
      </c>
      <c r="AN441" s="456">
        <v>83200</v>
      </c>
      <c r="AO441" s="455"/>
      <c r="AP441" s="460">
        <f t="shared" si="435"/>
        <v>0</v>
      </c>
      <c r="AQ441" s="589" t="str">
        <f t="shared" si="428"/>
        <v>Կ-1</v>
      </c>
      <c r="AR441" s="456">
        <f t="shared" si="429"/>
        <v>158080</v>
      </c>
      <c r="AS441" s="590">
        <f t="shared" si="430"/>
        <v>158080</v>
      </c>
      <c r="AT441" s="590">
        <f t="shared" si="431"/>
        <v>2055040</v>
      </c>
    </row>
    <row r="442" spans="2:46" s="587" customFormat="1" ht="27">
      <c r="B442" s="816">
        <v>11</v>
      </c>
      <c r="C442" s="795" t="s">
        <v>1490</v>
      </c>
      <c r="D442" s="794" t="s">
        <v>1960</v>
      </c>
      <c r="E442" s="818">
        <v>1997</v>
      </c>
      <c r="F442" s="829" t="s">
        <v>453</v>
      </c>
      <c r="G442" s="820">
        <v>1</v>
      </c>
      <c r="H442" s="820">
        <v>4</v>
      </c>
      <c r="I442" s="821">
        <f>IF(G442&lt;1,0,IF(M442="Բ-1",IF(H442=0,6.94,IF(H442=1,7.17,IF(H442=2,7.41,IF(H442=3,7.66,IF(OR(H442=5,H442=4),7.92,IF(OR(H442=6,H442=7),8.18,IF(OR(H442=8,H442=9),8.46,IF(OR(H442=10,H442=11,H442=12),8.74,IF(OR(H442=13,H442=14,H442=15),9.03,IF(OR(H442=16,H442=17,H442=18),9.33,9.65)))))))))),IF(M442="Բ-2", IF(H442=0,5.71,IF(H442=1,5.89,IF(H442=2,6.09,IF(H442=3,6.29,IF(OR(H442=5,H442=4),6.5,IF(OR(H442=6,H442=7),6.72,IF(OR(H442=8,H442=9),6.94,IF(OR(H442=10,H442=11,H442=12),7.17,IF(OR(H442=13,H442=14,H442=15),7.41,IF(OR(H442=16,H442=17,H442=18),7.65,7.91)))))))))), IF(M442="Գ-1", IF(H442=0,4.7,IF(H442=1,4.86,IF(H442=2,5.01,IF(H442=3,5.18,IF(OR(H442=5,H442=4),5.35,IF(OR(H442=6,H442=7),5.52,IF(OR(H442=8,H442=9),5.71,IF(OR(H442=10,H442=11,H442=12),5.89,IF(OR(H442=13,H442=14,H442=15),6.09,IF(OR(H442=16,H442=17,H442=18),6.29,6.49)))))))))), IF(M442="Գ-2", IF(H442=0,3.88,IF(H442=1,4.01,IF(H442=2,4.14,IF(H442=3,4.27,IF(OR(H442=5,H442=4),4.41,IF(OR(H442=6,H442=7),4.55,IF(OR(H442=8,H442=9),4.7,IF(OR(H442=10,H442=11,H442=12),4.85,IF(OR(H442=13,H442=14,H442=15),5.01,IF(OR(H442=16,H442=17,H442=18),5.17,5.34)))))))))), IF(M442="Գ-3", IF(H442=0,3.21,IF(H442=1,3.31,IF(H442=2,3.42,IF(H442=3,3.53,IF(OR(H442=5,H442=4),3.64,IF(OR(H442=6,H442=7),3.76,IF(OR(H442=8,H442=9),3.88,IF(OR(H442=10,H442=11,H442=12),4.01,IF(OR(H442=13,H442=14,H442=15),4.13,IF(OR(H442=16,H442=17,H442=18),4.27,4.4)))))))))), IF(M442="Ա-1", IF(H442=0,2.66,IF(H442=1,2.75,IF(H442=2,2.83,IF(H442=3,2.92,IF(OR(H442=5,H442=4),3.02,IF(OR(H442=6,H442=7),3.11,IF(OR(H442=8,H442=9),3.21,IF(OR(H442=10,H442=11,H442=12),3.31,IF(OR(H442=13,H442=14,H442=15),3.42,IF(OR(H442=16,H442=17,H442=18),3.53,3.64)))))))))), IF(M442="Ա-2", IF(H442=0,2.28,IF(H442=1,2.35,IF(H442=2,2.43,IF(H442=3,2.5,IF(OR(H442=5,H442=4),2.58,IF(OR(H442=6,H442=7),2.66,IF(OR(H442=8,H442=9),2.75,IF(OR(H442=10,H442=11,H442=12),2.83,IF(OR(H442=13,H442=14,H442=15),2.92,IF(OR(H442=16,H442=17,H442=18),3.01,3.11)))))))))),IF(M442="Ա-3", IF(H442=0,1.96,IF(H442=1,2.02,IF(H442=2,2.08,IF(H442=3,2.15,IF(OR(H442=5,H442=4),2.21,IF(OR(H442=6,H442=7),2.28,IF(OR(H442=8,H442=9),2.35,IF(OR(H442=10,H442=11,H442=12),2.42,IF(OR(H442=13,H442=14,H442=15),2.5,IF(OR(H442=16,H442=17,H442=18),2.58,2.66)))))))))), IF(M442="Կ-1", IF(H442=0,1.68,IF(H442=1,1.73,IF(H442=2,1.79,IF(H442=3,1.84,IF(OR(H442=5,H442=4),1.9,IF(OR(H442=6,H442=7),1.96,IF(OR(H442=8,H442=9),2.02,IF(OR(H442=10,H442=11,H442=12),2.08,IF(OR(H442=13,H442=14,H442=15),2.14,IF(OR(H442=16,H442=17,H442=18),2.21,2.28)))))))))), IF(M442="Կ-2", IF(H442=0,1.45,IF(H442=1,1.49,IF(H442=2,1.54,IF(H442=3,1.59,IF(OR(H442=5,H442=4),1.63,IF(OR(H442=6,H442=7),1.68,IF(OR(H442=8,H442=9),1.73,IF(OR(H442=10,H442=11,H442=12),1.79,IF(OR(H442=13,H442=14,H442=15),1.84,IF(OR(H442=16,H442=17,H442=18),1.9,1.95)))))))))),IF(M442="Կ-3", IF(H442=0,1.25,IF(H442=1,1.29,IF(H442=2,1.33,IF(H442=3,1.37,IF(OR(H442=5,H442=4),1.41,IF(OR(H442=6,H442=7),1.45,IF(OR(H442=8,H442=9),1.49,IF(OR(H442=10,H442=11,H442=12),1.54,IF(OR(H442=13,H442=14,H442=15),1.58,IF(OR(H442=16,H442=17,H442=18),1.63,1.68)))))))))), "Error"))))))))))))</f>
        <v>1.9</v>
      </c>
      <c r="J442" s="799">
        <v>83200</v>
      </c>
      <c r="K442" s="885"/>
      <c r="L442" s="885">
        <v>8000</v>
      </c>
      <c r="M442" s="822" t="s">
        <v>86</v>
      </c>
      <c r="N442" s="799">
        <f>J442*I442</f>
        <v>158080</v>
      </c>
      <c r="O442" s="823">
        <f t="shared" si="409"/>
        <v>166080</v>
      </c>
      <c r="P442" s="823">
        <f>+O442*13</f>
        <v>2159040</v>
      </c>
      <c r="Q442" s="592">
        <f t="shared" si="411"/>
        <v>1</v>
      </c>
      <c r="R442" s="592">
        <f t="shared" si="412"/>
        <v>5</v>
      </c>
      <c r="S442" s="588">
        <f t="shared" si="413"/>
        <v>1.9</v>
      </c>
      <c r="T442" s="456">
        <v>83200</v>
      </c>
      <c r="U442" s="455"/>
      <c r="V442" s="460">
        <f t="shared" si="433"/>
        <v>8000</v>
      </c>
      <c r="W442" s="589" t="str">
        <f t="shared" si="414"/>
        <v>Կ-1</v>
      </c>
      <c r="X442" s="456">
        <f t="shared" si="415"/>
        <v>158080</v>
      </c>
      <c r="Y442" s="590">
        <f t="shared" si="416"/>
        <v>166080</v>
      </c>
      <c r="Z442" s="590">
        <f>+Y442*13</f>
        <v>2159040</v>
      </c>
      <c r="AA442" s="592">
        <f t="shared" si="418"/>
        <v>1</v>
      </c>
      <c r="AB442" s="592">
        <f t="shared" si="419"/>
        <v>6</v>
      </c>
      <c r="AC442" s="588">
        <f t="shared" si="420"/>
        <v>1.96</v>
      </c>
      <c r="AD442" s="456">
        <v>83200</v>
      </c>
      <c r="AE442" s="455"/>
      <c r="AF442" s="460">
        <f t="shared" si="434"/>
        <v>8000</v>
      </c>
      <c r="AG442" s="589" t="str">
        <f t="shared" si="421"/>
        <v>Կ-1</v>
      </c>
      <c r="AH442" s="456">
        <f t="shared" si="422"/>
        <v>163072</v>
      </c>
      <c r="AI442" s="590">
        <f t="shared" si="423"/>
        <v>171072</v>
      </c>
      <c r="AJ442" s="590">
        <f>+AI442*13</f>
        <v>2223936</v>
      </c>
      <c r="AK442" s="592">
        <f t="shared" si="425"/>
        <v>1</v>
      </c>
      <c r="AL442" s="592">
        <f t="shared" si="426"/>
        <v>7</v>
      </c>
      <c r="AM442" s="588">
        <f t="shared" si="427"/>
        <v>1.96</v>
      </c>
      <c r="AN442" s="456">
        <v>83200</v>
      </c>
      <c r="AO442" s="455"/>
      <c r="AP442" s="460">
        <f t="shared" si="435"/>
        <v>8000</v>
      </c>
      <c r="AQ442" s="589" t="str">
        <f t="shared" si="428"/>
        <v>Կ-1</v>
      </c>
      <c r="AR442" s="456">
        <f t="shared" si="429"/>
        <v>163072</v>
      </c>
      <c r="AS442" s="590">
        <f t="shared" si="430"/>
        <v>171072</v>
      </c>
      <c r="AT442" s="590">
        <f>+AS442*13</f>
        <v>2223936</v>
      </c>
    </row>
    <row r="443" spans="2:46" s="587" customFormat="1" ht="27">
      <c r="B443" s="816">
        <v>12</v>
      </c>
      <c r="C443" s="795" t="s">
        <v>2143</v>
      </c>
      <c r="D443" s="794" t="s">
        <v>1960</v>
      </c>
      <c r="E443" s="818">
        <v>1993</v>
      </c>
      <c r="F443" s="829" t="s">
        <v>453</v>
      </c>
      <c r="G443" s="820">
        <v>1</v>
      </c>
      <c r="H443" s="820">
        <v>3</v>
      </c>
      <c r="I443" s="821">
        <f>IF(G443&lt;1,0,IF(M443="Բ-1",IF(H443=0,6.94,IF(H443=1,7.17,IF(H443=2,7.41,IF(H443=3,7.66,IF(OR(H443=5,H443=4),7.92,IF(OR(H443=6,H443=7),8.18,IF(OR(H443=8,H443=9),8.46,IF(OR(H443=10,H443=11,H443=12),8.74,IF(OR(H443=13,H443=14,H443=15),9.03,IF(OR(H443=16,H443=17,H443=18),9.33,9.65)))))))))),IF(M443="Բ-2", IF(H443=0,5.71,IF(H443=1,5.89,IF(H443=2,6.09,IF(H443=3,6.29,IF(OR(H443=5,H443=4),6.5,IF(OR(H443=6,H443=7),6.72,IF(OR(H443=8,H443=9),6.94,IF(OR(H443=10,H443=11,H443=12),7.17,IF(OR(H443=13,H443=14,H443=15),7.41,IF(OR(H443=16,H443=17,H443=18),7.65,7.91)))))))))), IF(M443="Գ-1", IF(H443=0,4.7,IF(H443=1,4.86,IF(H443=2,5.01,IF(H443=3,5.18,IF(OR(H443=5,H443=4),5.35,IF(OR(H443=6,H443=7),5.52,IF(OR(H443=8,H443=9),5.71,IF(OR(H443=10,H443=11,H443=12),5.89,IF(OR(H443=13,H443=14,H443=15),6.09,IF(OR(H443=16,H443=17,H443=18),6.29,6.49)))))))))), IF(M443="Գ-2", IF(H443=0,3.88,IF(H443=1,4.01,IF(H443=2,4.14,IF(H443=3,4.27,IF(OR(H443=5,H443=4),4.41,IF(OR(H443=6,H443=7),4.55,IF(OR(H443=8,H443=9),4.7,IF(OR(H443=10,H443=11,H443=12),4.85,IF(OR(H443=13,H443=14,H443=15),5.01,IF(OR(H443=16,H443=17,H443=18),5.17,5.34)))))))))), IF(M443="Գ-3", IF(H443=0,3.21,IF(H443=1,3.31,IF(H443=2,3.42,IF(H443=3,3.53,IF(OR(H443=5,H443=4),3.64,IF(OR(H443=6,H443=7),3.76,IF(OR(H443=8,H443=9),3.88,IF(OR(H443=10,H443=11,H443=12),4.01,IF(OR(H443=13,H443=14,H443=15),4.13,IF(OR(H443=16,H443=17,H443=18),4.27,4.4)))))))))), IF(M443="Ա-1", IF(H443=0,2.66,IF(H443=1,2.75,IF(H443=2,2.83,IF(H443=3,2.92,IF(OR(H443=5,H443=4),3.02,IF(OR(H443=6,H443=7),3.11,IF(OR(H443=8,H443=9),3.21,IF(OR(H443=10,H443=11,H443=12),3.31,IF(OR(H443=13,H443=14,H443=15),3.42,IF(OR(H443=16,H443=17,H443=18),3.53,3.64)))))))))), IF(M443="Ա-2", IF(H443=0,2.28,IF(H443=1,2.35,IF(H443=2,2.43,IF(H443=3,2.5,IF(OR(H443=5,H443=4),2.58,IF(OR(H443=6,H443=7),2.66,IF(OR(H443=8,H443=9),2.75,IF(OR(H443=10,H443=11,H443=12),2.83,IF(OR(H443=13,H443=14,H443=15),2.92,IF(OR(H443=16,H443=17,H443=18),3.01,3.11)))))))))),IF(M443="Ա-3", IF(H443=0,1.96,IF(H443=1,2.02,IF(H443=2,2.08,IF(H443=3,2.15,IF(OR(H443=5,H443=4),2.21,IF(OR(H443=6,H443=7),2.28,IF(OR(H443=8,H443=9),2.35,IF(OR(H443=10,H443=11,H443=12),2.42,IF(OR(H443=13,H443=14,H443=15),2.5,IF(OR(H443=16,H443=17,H443=18),2.58,2.66)))))))))), IF(M443="Կ-1", IF(H443=0,1.68,IF(H443=1,1.73,IF(H443=2,1.79,IF(H443=3,1.84,IF(OR(H443=5,H443=4),1.9,IF(OR(H443=6,H443=7),1.96,IF(OR(H443=8,H443=9),2.02,IF(OR(H443=10,H443=11,H443=12),2.08,IF(OR(H443=13,H443=14,H443=15),2.14,IF(OR(H443=16,H443=17,H443=18),2.21,2.28)))))))))), IF(M443="Կ-2", IF(H443=0,1.45,IF(H443=1,1.49,IF(H443=2,1.54,IF(H443=3,1.59,IF(OR(H443=5,H443=4),1.63,IF(OR(H443=6,H443=7),1.68,IF(OR(H443=8,H443=9),1.73,IF(OR(H443=10,H443=11,H443=12),1.79,IF(OR(H443=13,H443=14,H443=15),1.84,IF(OR(H443=16,H443=17,H443=18),1.9,1.95)))))))))),IF(M443="Կ-3", IF(H443=0,1.25,IF(H443=1,1.29,IF(H443=2,1.33,IF(H443=3,1.37,IF(OR(H443=5,H443=4),1.41,IF(OR(H443=6,H443=7),1.45,IF(OR(H443=8,H443=9),1.49,IF(OR(H443=10,H443=11,H443=12),1.54,IF(OR(H443=13,H443=14,H443=15),1.58,IF(OR(H443=16,H443=17,H443=18),1.63,1.68)))))))))), "Error"))))))))))))</f>
        <v>1.84</v>
      </c>
      <c r="J443" s="799">
        <v>83200</v>
      </c>
      <c r="K443" s="885"/>
      <c r="L443" s="885"/>
      <c r="M443" s="822" t="s">
        <v>86</v>
      </c>
      <c r="N443" s="799">
        <f>J443*I443</f>
        <v>153088</v>
      </c>
      <c r="O443" s="823">
        <f>I443*J443+K443+L443</f>
        <v>153088</v>
      </c>
      <c r="P443" s="823">
        <f>+O443*13</f>
        <v>1990144</v>
      </c>
      <c r="Q443" s="592">
        <f>+G443</f>
        <v>1</v>
      </c>
      <c r="R443" s="592">
        <f>+H443+1</f>
        <v>4</v>
      </c>
      <c r="S443" s="588">
        <f>IF(Q443&lt;1,0,IF(W443="Բ-1",IF(R443=0,6.94,IF(R443=1,7.17,IF(R443=2,7.41,IF(R443=3,7.66,IF(OR(R443=5,R443=4),7.92,IF(OR(R443=6,R443=7),8.18,IF(OR(R443=8,R443=9),8.46,IF(OR(R443=10,R443=11,R443=12),8.74,IF(OR(R443=13,R443=14,R443=15),9.03,IF(OR(R443=16,R443=17,R443=18),9.33,9.65)))))))))),IF(W443="Բ-2", IF(R443=0,5.71,IF(R443=1,5.89,IF(R443=2,6.09,IF(R443=3,6.29,IF(OR(R443=5,R443=4),6.5,IF(OR(R443=6,R443=7),6.72,IF(OR(R443=8,R443=9),6.94,IF(OR(R443=10,R443=11,R443=12),7.17,IF(OR(R443=13,R443=14,R443=15),7.41,IF(OR(R443=16,R443=17,R443=18),7.65,7.91)))))))))), IF(W443="Գ-1", IF(R443=0,4.7,IF(R443=1,4.86,IF(R443=2,5.01,IF(R443=3,5.18,IF(OR(R443=5,R443=4),5.35,IF(OR(R443=6,R443=7),5.52,IF(OR(R443=8,R443=9),5.71,IF(OR(R443=10,R443=11,R443=12),5.89,IF(OR(R443=13,R443=14,R443=15),6.09,IF(OR(R443=16,R443=17,R443=18),6.29,6.49)))))))))), IF(W443="Գ-2", IF(R443=0,3.88,IF(R443=1,4.01,IF(R443=2,4.14,IF(R443=3,4.27,IF(OR(R443=5,R443=4),4.41,IF(OR(R443=6,R443=7),4.55,IF(OR(R443=8,R443=9),4.7,IF(OR(R443=10,R443=11,R443=12),4.85,IF(OR(R443=13,R443=14,R443=15),5.01,IF(OR(R443=16,R443=17,R443=18),5.17,5.34)))))))))), IF(W443="Գ-3", IF(R443=0,3.21,IF(R443=1,3.31,IF(R443=2,3.42,IF(R443=3,3.53,IF(OR(R443=5,R443=4),3.64,IF(OR(R443=6,R443=7),3.76,IF(OR(R443=8,R443=9),3.88,IF(OR(R443=10,R443=11,R443=12),4.01,IF(OR(R443=13,R443=14,R443=15),4.13,IF(OR(R443=16,R443=17,R443=18),4.27,4.4)))))))))), IF(W443="Ա-1", IF(R443=0,2.66,IF(R443=1,2.75,IF(R443=2,2.83,IF(R443=3,2.92,IF(OR(R443=5,R443=4),3.02,IF(OR(R443=6,R443=7),3.11,IF(OR(R443=8,R443=9),3.21,IF(OR(R443=10,R443=11,R443=12),3.31,IF(OR(R443=13,R443=14,R443=15),3.42,IF(OR(R443=16,R443=17,R443=18),3.53,3.64)))))))))), IF(W443="Ա-2", IF(R443=0,2.28,IF(R443=1,2.35,IF(R443=2,2.43,IF(R443=3,2.5,IF(OR(R443=5,R443=4),2.58,IF(OR(R443=6,R443=7),2.66,IF(OR(R443=8,R443=9),2.75,IF(OR(R443=10,R443=11,R443=12),2.83,IF(OR(R443=13,R443=14,R443=15),2.92,IF(OR(R443=16,R443=17,R443=18),3.01,3.11)))))))))),IF(W443="Ա-3", IF(R443=0,1.96,IF(R443=1,2.02,IF(R443=2,2.08,IF(R443=3,2.15,IF(OR(R443=5,R443=4),2.21,IF(OR(R443=6,R443=7),2.28,IF(OR(R443=8,R443=9),2.35,IF(OR(R443=10,R443=11,R443=12),2.42,IF(OR(R443=13,R443=14,R443=15),2.5,IF(OR(R443=16,R443=17,R443=18),2.58,2.66)))))))))), IF(W443="Կ-1", IF(R443=0,1.68,IF(R443=1,1.73,IF(R443=2,1.79,IF(R443=3,1.84,IF(OR(R443=5,R443=4),1.9,IF(OR(R443=6,R443=7),1.96,IF(OR(R443=8,R443=9),2.02,IF(OR(R443=10,R443=11,R443=12),2.08,IF(OR(R443=13,R443=14,R443=15),2.14,IF(OR(R443=16,R443=17,R443=18),2.21,2.28)))))))))), IF(W443="Կ-2", IF(R443=0,1.45,IF(R443=1,1.49,IF(R443=2,1.54,IF(R443=3,1.59,IF(OR(R443=5,R443=4),1.63,IF(OR(R443=6,R443=7),1.68,IF(OR(R443=8,R443=9),1.73,IF(OR(R443=10,R443=11,R443=12),1.79,IF(OR(R443=13,R443=14,R443=15),1.84,IF(OR(R443=16,R443=17,R443=18),1.9,1.95)))))))))),IF(W443="Կ-3", IF(R443=0,1.25,IF(R443=1,1.29,IF(R443=2,1.33,IF(R443=3,1.37,IF(OR(R443=5,R443=4),1.41,IF(OR(R443=6,R443=7),1.45,IF(OR(R443=8,R443=9),1.49,IF(OR(R443=10,R443=11,R443=12),1.54,IF(OR(R443=13,R443=14,R443=15),1.58,IF(OR(R443=16,R443=17,R443=18),1.63,1.68)))))))))), "Error"))))))))))))</f>
        <v>1.9</v>
      </c>
      <c r="T443" s="456">
        <v>83200</v>
      </c>
      <c r="U443" s="455"/>
      <c r="V443" s="460">
        <f t="shared" si="433"/>
        <v>0</v>
      </c>
      <c r="W443" s="589" t="str">
        <f>+M443</f>
        <v>Կ-1</v>
      </c>
      <c r="X443" s="456">
        <f>T443*S443</f>
        <v>158080</v>
      </c>
      <c r="Y443" s="590">
        <f>+U443+V443+X443</f>
        <v>158080</v>
      </c>
      <c r="Z443" s="590">
        <f>+Y443*13</f>
        <v>2055040</v>
      </c>
      <c r="AA443" s="592">
        <f>+Q443</f>
        <v>1</v>
      </c>
      <c r="AB443" s="592">
        <f>+R443+1</f>
        <v>5</v>
      </c>
      <c r="AC443" s="588">
        <f>IF(AA443&lt;1,0,IF(AG443="Բ-1",IF(AB443=0,6.94,IF(AB443=1,7.17,IF(AB443=2,7.41,IF(AB443=3,7.66,IF(OR(AB443=5,AB443=4),7.92,IF(OR(AB443=6,AB443=7),8.18,IF(OR(AB443=8,AB443=9),8.46,IF(OR(AB443=10,AB443=11,AB443=12),8.74,IF(OR(AB443=13,AB443=14,AB443=15),9.03,IF(OR(AB443=16,AB443=17,AB443=18),9.33,9.65)))))))))),IF(AG443="Բ-2", IF(AB443=0,5.71,IF(AB443=1,5.89,IF(AB443=2,6.09,IF(AB443=3,6.29,IF(OR(AB443=5,AB443=4),6.5,IF(OR(AB443=6,AB443=7),6.72,IF(OR(AB443=8,AB443=9),6.94,IF(OR(AB443=10,AB443=11,AB443=12),7.17,IF(OR(AB443=13,AB443=14,AB443=15),7.41,IF(OR(AB443=16,AB443=17,AB443=18),7.65,7.91)))))))))), IF(AG443="Գ-1", IF(AB443=0,4.7,IF(AB443=1,4.86,IF(AB443=2,5.01,IF(AB443=3,5.18,IF(OR(AB443=5,AB443=4),5.35,IF(OR(AB443=6,AB443=7),5.52,IF(OR(AB443=8,AB443=9),5.71,IF(OR(AB443=10,AB443=11,AB443=12),5.89,IF(OR(AB443=13,AB443=14,AB443=15),6.09,IF(OR(AB443=16,AB443=17,AB443=18),6.29,6.49)))))))))), IF(AG443="Գ-2", IF(AB443=0,3.88,IF(AB443=1,4.01,IF(AB443=2,4.14,IF(AB443=3,4.27,IF(OR(AB443=5,AB443=4),4.41,IF(OR(AB443=6,AB443=7),4.55,IF(OR(AB443=8,AB443=9),4.7,IF(OR(AB443=10,AB443=11,AB443=12),4.85,IF(OR(AB443=13,AB443=14,AB443=15),5.01,IF(OR(AB443=16,AB443=17,AB443=18),5.17,5.34)))))))))), IF(AG443="Գ-3", IF(AB443=0,3.21,IF(AB443=1,3.31,IF(AB443=2,3.42,IF(AB443=3,3.53,IF(OR(AB443=5,AB443=4),3.64,IF(OR(AB443=6,AB443=7),3.76,IF(OR(AB443=8,AB443=9),3.88,IF(OR(AB443=10,AB443=11,AB443=12),4.01,IF(OR(AB443=13,AB443=14,AB443=15),4.13,IF(OR(AB443=16,AB443=17,AB443=18),4.27,4.4)))))))))), IF(AG443="Ա-1", IF(AB443=0,2.66,IF(AB443=1,2.75,IF(AB443=2,2.83,IF(AB443=3,2.92,IF(OR(AB443=5,AB443=4),3.02,IF(OR(AB443=6,AB443=7),3.11,IF(OR(AB443=8,AB443=9),3.21,IF(OR(AB443=10,AB443=11,AB443=12),3.31,IF(OR(AB443=13,AB443=14,AB443=15),3.42,IF(OR(AB443=16,AB443=17,AB443=18),3.53,3.64)))))))))), IF(AG443="Ա-2", IF(AB443=0,2.28,IF(AB443=1,2.35,IF(AB443=2,2.43,IF(AB443=3,2.5,IF(OR(AB443=5,AB443=4),2.58,IF(OR(AB443=6,AB443=7),2.66,IF(OR(AB443=8,AB443=9),2.75,IF(OR(AB443=10,AB443=11,AB443=12),2.83,IF(OR(AB443=13,AB443=14,AB443=15),2.92,IF(OR(AB443=16,AB443=17,AB443=18),3.01,3.11)))))))))),IF(AG443="Ա-3", IF(AB443=0,1.96,IF(AB443=1,2.02,IF(AB443=2,2.08,IF(AB443=3,2.15,IF(OR(AB443=5,AB443=4),2.21,IF(OR(AB443=6,AB443=7),2.28,IF(OR(AB443=8,AB443=9),2.35,IF(OR(AB443=10,AB443=11,AB443=12),2.42,IF(OR(AB443=13,AB443=14,AB443=15),2.5,IF(OR(AB443=16,AB443=17,AB443=18),2.58,2.66)))))))))), IF(AG443="Կ-1", IF(AB443=0,1.68,IF(AB443=1,1.73,IF(AB443=2,1.79,IF(AB443=3,1.84,IF(OR(AB443=5,AB443=4),1.9,IF(OR(AB443=6,AB443=7),1.96,IF(OR(AB443=8,AB443=9),2.02,IF(OR(AB443=10,AB443=11,AB443=12),2.08,IF(OR(AB443=13,AB443=14,AB443=15),2.14,IF(OR(AB443=16,AB443=17,AB443=18),2.21,2.28)))))))))), IF(AG443="Կ-2", IF(AB443=0,1.45,IF(AB443=1,1.49,IF(AB443=2,1.54,IF(AB443=3,1.59,IF(OR(AB443=5,AB443=4),1.63,IF(OR(AB443=6,AB443=7),1.68,IF(OR(AB443=8,AB443=9),1.73,IF(OR(AB443=10,AB443=11,AB443=12),1.79,IF(OR(AB443=13,AB443=14,AB443=15),1.84,IF(OR(AB443=16,AB443=17,AB443=18),1.9,1.95)))))))))),IF(AG443="Կ-3", IF(AB443=0,1.25,IF(AB443=1,1.29,IF(AB443=2,1.33,IF(AB443=3,1.37,IF(OR(AB443=5,AB443=4),1.41,IF(OR(AB443=6,AB443=7),1.45,IF(OR(AB443=8,AB443=9),1.49,IF(OR(AB443=10,AB443=11,AB443=12),1.54,IF(OR(AB443=13,AB443=14,AB443=15),1.58,IF(OR(AB443=16,AB443=17,AB443=18),1.63,1.68)))))))))), "Error"))))))))))))</f>
        <v>1.9</v>
      </c>
      <c r="AD443" s="456">
        <v>83200</v>
      </c>
      <c r="AE443" s="455"/>
      <c r="AF443" s="460">
        <f t="shared" si="434"/>
        <v>0</v>
      </c>
      <c r="AG443" s="589" t="str">
        <f>+W443</f>
        <v>Կ-1</v>
      </c>
      <c r="AH443" s="456">
        <f>AD443*AC443</f>
        <v>158080</v>
      </c>
      <c r="AI443" s="590">
        <f>AH443+AE443+AF443</f>
        <v>158080</v>
      </c>
      <c r="AJ443" s="590">
        <f>+AI443*13</f>
        <v>2055040</v>
      </c>
      <c r="AK443" s="592">
        <f>+AA443</f>
        <v>1</v>
      </c>
      <c r="AL443" s="592">
        <f>+AB443+1</f>
        <v>6</v>
      </c>
      <c r="AM443" s="588">
        <f>IF(AK443&lt;1,0,IF(AQ443="Բ-1",IF(AL443=0,6.94,IF(AL443=1,7.17,IF(AL443=2,7.41,IF(AL443=3,7.66,IF(OR(AL443=5,AL443=4),7.92,IF(OR(AL443=6,AL443=7),8.18,IF(OR(AL443=8,AL443=9),8.46,IF(OR(AL443=10,AL443=11,AL443=12),8.74,IF(OR(AL443=13,AL443=14,AL443=15),9.03,IF(OR(AL443=16,AL443=17,AL443=18),9.33,9.65)))))))))),IF(AQ443="Բ-2", IF(AL443=0,5.71,IF(AL443=1,5.89,IF(AL443=2,6.09,IF(AL443=3,6.29,IF(OR(AL443=5,AL443=4),6.5,IF(OR(AL443=6,AL443=7),6.72,IF(OR(AL443=8,AL443=9),6.94,IF(OR(AL443=10,AL443=11,AL443=12),7.17,IF(OR(AL443=13,AL443=14,AL443=15),7.41,IF(OR(AL443=16,AL443=17,AL443=18),7.65,7.91)))))))))), IF(AQ443="Գ-1", IF(AL443=0,4.7,IF(AL443=1,4.86,IF(AL443=2,5.01,IF(AL443=3,5.18,IF(OR(AL443=5,AL443=4),5.35,IF(OR(AL443=6,AL443=7),5.52,IF(OR(AL443=8,AL443=9),5.71,IF(OR(AL443=10,AL443=11,AL443=12),5.89,IF(OR(AL443=13,AL443=14,AL443=15),6.09,IF(OR(AL443=16,AL443=17,AL443=18),6.29,6.49)))))))))), IF(AQ443="Գ-2", IF(AL443=0,3.88,IF(AL443=1,4.01,IF(AL443=2,4.14,IF(AL443=3,4.27,IF(OR(AL443=5,AL443=4),4.41,IF(OR(AL443=6,AL443=7),4.55,IF(OR(AL443=8,AL443=9),4.7,IF(OR(AL443=10,AL443=11,AL443=12),4.85,IF(OR(AL443=13,AL443=14,AL443=15),5.01,IF(OR(AL443=16,AL443=17,AL443=18),5.17,5.34)))))))))), IF(AQ443="Գ-3", IF(AL443=0,3.21,IF(AL443=1,3.31,IF(AL443=2,3.42,IF(AL443=3,3.53,IF(OR(AL443=5,AL443=4),3.64,IF(OR(AL443=6,AL443=7),3.76,IF(OR(AL443=8,AL443=9),3.88,IF(OR(AL443=10,AL443=11,AL443=12),4.01,IF(OR(AL443=13,AL443=14,AL443=15),4.13,IF(OR(AL443=16,AL443=17,AL443=18),4.27,4.4)))))))))), IF(AQ443="Ա-1", IF(AL443=0,2.66,IF(AL443=1,2.75,IF(AL443=2,2.83,IF(AL443=3,2.92,IF(OR(AL443=5,AL443=4),3.02,IF(OR(AL443=6,AL443=7),3.11,IF(OR(AL443=8,AL443=9),3.21,IF(OR(AL443=10,AL443=11,AL443=12),3.31,IF(OR(AL443=13,AL443=14,AL443=15),3.42,IF(OR(AL443=16,AL443=17,AL443=18),3.53,3.64)))))))))), IF(AQ443="Ա-2", IF(AL443=0,2.28,IF(AL443=1,2.35,IF(AL443=2,2.43,IF(AL443=3,2.5,IF(OR(AL443=5,AL443=4),2.58,IF(OR(AL443=6,AL443=7),2.66,IF(OR(AL443=8,AL443=9),2.75,IF(OR(AL443=10,AL443=11,AL443=12),2.83,IF(OR(AL443=13,AL443=14,AL443=15),2.92,IF(OR(AL443=16,AL443=17,AL443=18),3.01,3.11)))))))))),IF(AQ443="Ա-3", IF(AL443=0,1.96,IF(AL443=1,2.02,IF(AL443=2,2.08,IF(AL443=3,2.15,IF(OR(AL443=5,AL443=4),2.21,IF(OR(AL443=6,AL443=7),2.28,IF(OR(AL443=8,AL443=9),2.35,IF(OR(AL443=10,AL443=11,AL443=12),2.42,IF(OR(AL443=13,AL443=14,AL443=15),2.5,IF(OR(AL443=16,AL443=17,AL443=18),2.58,2.66)))))))))), IF(AQ443="Կ-1", IF(AL443=0,1.68,IF(AL443=1,1.73,IF(AL443=2,1.79,IF(AL443=3,1.84,IF(OR(AL443=5,AL443=4),1.9,IF(OR(AL443=6,AL443=7),1.96,IF(OR(AL443=8,AL443=9),2.02,IF(OR(AL443=10,AL443=11,AL443=12),2.08,IF(OR(AL443=13,AL443=14,AL443=15),2.14,IF(OR(AL443=16,AL443=17,AL443=18),2.21,2.28)))))))))), IF(AQ443="Կ-2", IF(AL443=0,1.45,IF(AL443=1,1.49,IF(AL443=2,1.54,IF(AL443=3,1.59,IF(OR(AL443=5,AL443=4),1.63,IF(OR(AL443=6,AL443=7),1.68,IF(OR(AL443=8,AL443=9),1.73,IF(OR(AL443=10,AL443=11,AL443=12),1.79,IF(OR(AL443=13,AL443=14,AL443=15),1.84,IF(OR(AL443=16,AL443=17,AL443=18),1.9,1.95)))))))))),IF(AQ443="Կ-3", IF(AL443=0,1.25,IF(AL443=1,1.29,IF(AL443=2,1.33,IF(AL443=3,1.37,IF(OR(AL443=5,AL443=4),1.41,IF(OR(AL443=6,AL443=7),1.45,IF(OR(AL443=8,AL443=9),1.49,IF(OR(AL443=10,AL443=11,AL443=12),1.54,IF(OR(AL443=13,AL443=14,AL443=15),1.58,IF(OR(AL443=16,AL443=17,AL443=18),1.63,1.68)))))))))), "Error"))))))))))))</f>
        <v>1.96</v>
      </c>
      <c r="AN443" s="456">
        <v>83200</v>
      </c>
      <c r="AO443" s="455"/>
      <c r="AP443" s="460">
        <f t="shared" si="435"/>
        <v>0</v>
      </c>
      <c r="AQ443" s="589" t="str">
        <f>+AG443</f>
        <v>Կ-1</v>
      </c>
      <c r="AR443" s="456">
        <f>AN443*AM443</f>
        <v>163072</v>
      </c>
      <c r="AS443" s="590">
        <f>AR443+AO443+AP443</f>
        <v>163072</v>
      </c>
      <c r="AT443" s="590">
        <f>+AS443*13</f>
        <v>2119936</v>
      </c>
    </row>
    <row r="444" spans="2:46" s="587" customFormat="1" ht="27">
      <c r="B444" s="816">
        <v>13</v>
      </c>
      <c r="C444" s="795" t="s">
        <v>3027</v>
      </c>
      <c r="D444" s="794" t="s">
        <v>1960</v>
      </c>
      <c r="E444" s="818">
        <v>2001</v>
      </c>
      <c r="F444" s="829" t="s">
        <v>453</v>
      </c>
      <c r="G444" s="820">
        <v>1</v>
      </c>
      <c r="H444" s="820">
        <v>0</v>
      </c>
      <c r="I444" s="821">
        <f t="shared" si="432"/>
        <v>1.68</v>
      </c>
      <c r="J444" s="799">
        <v>83200</v>
      </c>
      <c r="K444" s="885"/>
      <c r="L444" s="885">
        <v>8000</v>
      </c>
      <c r="M444" s="822" t="s">
        <v>86</v>
      </c>
      <c r="N444" s="799">
        <f t="shared" si="408"/>
        <v>139776</v>
      </c>
      <c r="O444" s="823">
        <f t="shared" si="409"/>
        <v>147776</v>
      </c>
      <c r="P444" s="823">
        <f t="shared" si="410"/>
        <v>1921088</v>
      </c>
      <c r="Q444" s="592">
        <f t="shared" si="411"/>
        <v>1</v>
      </c>
      <c r="R444" s="592">
        <f t="shared" si="412"/>
        <v>1</v>
      </c>
      <c r="S444" s="588">
        <f t="shared" si="413"/>
        <v>1.73</v>
      </c>
      <c r="T444" s="456">
        <v>83200</v>
      </c>
      <c r="U444" s="455"/>
      <c r="V444" s="460">
        <f t="shared" si="433"/>
        <v>8000</v>
      </c>
      <c r="W444" s="589" t="str">
        <f t="shared" si="414"/>
        <v>Կ-1</v>
      </c>
      <c r="X444" s="456">
        <f t="shared" si="415"/>
        <v>143936</v>
      </c>
      <c r="Y444" s="590">
        <f t="shared" si="416"/>
        <v>151936</v>
      </c>
      <c r="Z444" s="590">
        <f t="shared" si="417"/>
        <v>1975168</v>
      </c>
      <c r="AA444" s="592">
        <f t="shared" si="418"/>
        <v>1</v>
      </c>
      <c r="AB444" s="592">
        <f t="shared" si="419"/>
        <v>2</v>
      </c>
      <c r="AC444" s="588">
        <f t="shared" si="420"/>
        <v>1.79</v>
      </c>
      <c r="AD444" s="456">
        <v>83200</v>
      </c>
      <c r="AE444" s="455"/>
      <c r="AF444" s="460">
        <f t="shared" si="434"/>
        <v>8000</v>
      </c>
      <c r="AG444" s="589" t="str">
        <f t="shared" si="421"/>
        <v>Կ-1</v>
      </c>
      <c r="AH444" s="456">
        <f t="shared" si="422"/>
        <v>148928</v>
      </c>
      <c r="AI444" s="590">
        <f t="shared" si="423"/>
        <v>156928</v>
      </c>
      <c r="AJ444" s="590">
        <f t="shared" si="424"/>
        <v>2040064</v>
      </c>
      <c r="AK444" s="592">
        <f t="shared" si="425"/>
        <v>1</v>
      </c>
      <c r="AL444" s="592">
        <f t="shared" si="426"/>
        <v>3</v>
      </c>
      <c r="AM444" s="588">
        <f t="shared" si="427"/>
        <v>1.84</v>
      </c>
      <c r="AN444" s="456">
        <v>83200</v>
      </c>
      <c r="AO444" s="455"/>
      <c r="AP444" s="460">
        <f t="shared" si="435"/>
        <v>8000</v>
      </c>
      <c r="AQ444" s="589" t="str">
        <f t="shared" si="428"/>
        <v>Կ-1</v>
      </c>
      <c r="AR444" s="456">
        <f t="shared" si="429"/>
        <v>153088</v>
      </c>
      <c r="AS444" s="590">
        <f t="shared" si="430"/>
        <v>161088</v>
      </c>
      <c r="AT444" s="590">
        <f t="shared" si="431"/>
        <v>2094144</v>
      </c>
    </row>
    <row r="445" spans="2:46" s="587" customFormat="1" ht="13.5">
      <c r="B445" s="816">
        <v>15</v>
      </c>
      <c r="C445" s="795" t="s">
        <v>1320</v>
      </c>
      <c r="D445" s="794" t="s">
        <v>1960</v>
      </c>
      <c r="E445" s="796">
        <v>1994</v>
      </c>
      <c r="F445" s="795" t="s">
        <v>222</v>
      </c>
      <c r="G445" s="820">
        <v>1</v>
      </c>
      <c r="H445" s="820">
        <v>5</v>
      </c>
      <c r="I445" s="821">
        <f>IF(G445&lt;1,0,IF(M445="Բ-1",IF(H445=0,6.94,IF(H445=1,7.17,IF(H445=2,7.41,IF(H445=3,7.66,IF(OR(H445=5,H445=4),7.92,IF(OR(H445=6,H445=7),8.18,IF(OR(H445=8,H445=9),8.46,IF(OR(H445=10,H445=11,H445=12),8.74,IF(OR(H445=13,H445=14,H445=15),9.03,IF(OR(H445=16,H445=17,H445=18),9.33,9.65)))))))))),IF(M445="Բ-2", IF(H445=0,5.71,IF(H445=1,5.89,IF(H445=2,6.09,IF(H445=3,6.29,IF(OR(H445=5,H445=4),6.5,IF(OR(H445=6,H445=7),6.72,IF(OR(H445=8,H445=9),6.94,IF(OR(H445=10,H445=11,H445=12),7.17,IF(OR(H445=13,H445=14,H445=15),7.41,IF(OR(H445=16,H445=17,H445=18),7.65,7.91)))))))))), IF(M445="Գ-1", IF(H445=0,4.7,IF(H445=1,4.86,IF(H445=2,5.01,IF(H445=3,5.18,IF(OR(H445=5,H445=4),5.35,IF(OR(H445=6,H445=7),5.52,IF(OR(H445=8,H445=9),5.71,IF(OR(H445=10,H445=11,H445=12),5.89,IF(OR(H445=13,H445=14,H445=15),6.09,IF(OR(H445=16,H445=17,H445=18),6.29,6.49)))))))))), IF(M445="Գ-2", IF(H445=0,3.88,IF(H445=1,4.01,IF(H445=2,4.14,IF(H445=3,4.27,IF(OR(H445=5,H445=4),4.41,IF(OR(H445=6,H445=7),4.55,IF(OR(H445=8,H445=9),4.7,IF(OR(H445=10,H445=11,H445=12),4.85,IF(OR(H445=13,H445=14,H445=15),5.01,IF(OR(H445=16,H445=17,H445=18),5.17,5.34)))))))))), IF(M445="Գ-3", IF(H445=0,3.21,IF(H445=1,3.31,IF(H445=2,3.42,IF(H445=3,3.53,IF(OR(H445=5,H445=4),3.64,IF(OR(H445=6,H445=7),3.76,IF(OR(H445=8,H445=9),3.88,IF(OR(H445=10,H445=11,H445=12),4.01,IF(OR(H445=13,H445=14,H445=15),4.13,IF(OR(H445=16,H445=17,H445=18),4.27,4.4)))))))))), IF(M445="Ա-1", IF(H445=0,2.66,IF(H445=1,2.75,IF(H445=2,2.83,IF(H445=3,2.92,IF(OR(H445=5,H445=4),3.02,IF(OR(H445=6,H445=7),3.11,IF(OR(H445=8,H445=9),3.21,IF(OR(H445=10,H445=11,H445=12),3.31,IF(OR(H445=13,H445=14,H445=15),3.42,IF(OR(H445=16,H445=17,H445=18),3.53,3.64)))))))))), IF(M445="Ա-2", IF(H445=0,2.28,IF(H445=1,2.35,IF(H445=2,2.43,IF(H445=3,2.5,IF(OR(H445=5,H445=4),2.58,IF(OR(H445=6,H445=7),2.66,IF(OR(H445=8,H445=9),2.75,IF(OR(H445=10,H445=11,H445=12),2.83,IF(OR(H445=13,H445=14,H445=15),2.92,IF(OR(H445=16,H445=17,H445=18),3.01,3.11)))))))))),IF(M445="Ա-3", IF(H445=0,1.96,IF(H445=1,2.02,IF(H445=2,2.08,IF(H445=3,2.15,IF(OR(H445=5,H445=4),2.21,IF(OR(H445=6,H445=7),2.28,IF(OR(H445=8,H445=9),2.35,IF(OR(H445=10,H445=11,H445=12),2.42,IF(OR(H445=13,H445=14,H445=15),2.5,IF(OR(H445=16,H445=17,H445=18),2.58,2.66)))))))))), IF(M445="Կ-1", IF(H445=0,1.68,IF(H445=1,1.73,IF(H445=2,1.79,IF(H445=3,1.84,IF(OR(H445=5,H445=4),1.9,IF(OR(H445=6,H445=7),1.96,IF(OR(H445=8,H445=9),2.02,IF(OR(H445=10,H445=11,H445=12),2.08,IF(OR(H445=13,H445=14,H445=15),2.14,IF(OR(H445=16,H445=17,H445=18),2.21,2.28)))))))))), IF(M445="Կ-2", IF(H445=0,1.45,IF(H445=1,1.49,IF(H445=2,1.54,IF(H445=3,1.59,IF(OR(H445=5,H445=4),1.63,IF(OR(H445=6,H445=7),1.68,IF(OR(H445=8,H445=9),1.73,IF(OR(H445=10,H445=11,H445=12),1.79,IF(OR(H445=13,H445=14,H445=15),1.84,IF(OR(H445=16,H445=17,H445=18),1.9,1.95)))))))))),IF(M445="Կ-3", IF(H445=0,1.25,IF(H445=1,1.29,IF(H445=2,1.33,IF(H445=3,1.37,IF(OR(H445=5,H445=4),1.41,IF(OR(H445=6,H445=7),1.45,IF(OR(H445=8,H445=9),1.49,IF(OR(H445=10,H445=11,H445=12),1.54,IF(OR(H445=13,H445=14,H445=15),1.58,IF(OR(H445=16,H445=17,H445=18),1.63,1.68)))))))))), "Error"))))))))))))</f>
        <v>1.9</v>
      </c>
      <c r="J445" s="799">
        <v>83200</v>
      </c>
      <c r="K445" s="885"/>
      <c r="L445" s="885"/>
      <c r="M445" s="822" t="s">
        <v>86</v>
      </c>
      <c r="N445" s="799">
        <f>J445*I445</f>
        <v>158080</v>
      </c>
      <c r="O445" s="823">
        <f t="shared" si="409"/>
        <v>158080</v>
      </c>
      <c r="P445" s="823">
        <f>+O445*13</f>
        <v>2055040</v>
      </c>
      <c r="Q445" s="592">
        <f t="shared" si="411"/>
        <v>1</v>
      </c>
      <c r="R445" s="592">
        <f t="shared" si="412"/>
        <v>6</v>
      </c>
      <c r="S445" s="588">
        <f t="shared" si="413"/>
        <v>1.96</v>
      </c>
      <c r="T445" s="456">
        <v>83200</v>
      </c>
      <c r="U445" s="455"/>
      <c r="V445" s="460">
        <f t="shared" si="433"/>
        <v>0</v>
      </c>
      <c r="W445" s="589" t="str">
        <f t="shared" si="414"/>
        <v>Կ-1</v>
      </c>
      <c r="X445" s="456">
        <f t="shared" si="415"/>
        <v>163072</v>
      </c>
      <c r="Y445" s="590">
        <f t="shared" si="416"/>
        <v>163072</v>
      </c>
      <c r="Z445" s="590">
        <f>+Y445*13</f>
        <v>2119936</v>
      </c>
      <c r="AA445" s="592">
        <f t="shared" si="418"/>
        <v>1</v>
      </c>
      <c r="AB445" s="592">
        <f t="shared" si="419"/>
        <v>7</v>
      </c>
      <c r="AC445" s="588">
        <f t="shared" si="420"/>
        <v>1.96</v>
      </c>
      <c r="AD445" s="456">
        <v>83200</v>
      </c>
      <c r="AE445" s="455"/>
      <c r="AF445" s="460">
        <f t="shared" si="434"/>
        <v>0</v>
      </c>
      <c r="AG445" s="589" t="str">
        <f t="shared" si="421"/>
        <v>Կ-1</v>
      </c>
      <c r="AH445" s="456">
        <f t="shared" si="422"/>
        <v>163072</v>
      </c>
      <c r="AI445" s="590">
        <f t="shared" si="423"/>
        <v>163072</v>
      </c>
      <c r="AJ445" s="590">
        <f>+AI445*13</f>
        <v>2119936</v>
      </c>
      <c r="AK445" s="592">
        <f t="shared" si="425"/>
        <v>1</v>
      </c>
      <c r="AL445" s="592">
        <f t="shared" si="426"/>
        <v>8</v>
      </c>
      <c r="AM445" s="588">
        <f t="shared" si="427"/>
        <v>2.02</v>
      </c>
      <c r="AN445" s="456">
        <v>83200</v>
      </c>
      <c r="AO445" s="455"/>
      <c r="AP445" s="460">
        <f t="shared" si="435"/>
        <v>0</v>
      </c>
      <c r="AQ445" s="589" t="str">
        <f t="shared" si="428"/>
        <v>Կ-1</v>
      </c>
      <c r="AR445" s="456">
        <f t="shared" si="429"/>
        <v>168064</v>
      </c>
      <c r="AS445" s="590">
        <f t="shared" si="430"/>
        <v>168064</v>
      </c>
      <c r="AT445" s="590">
        <f>+AS445*13</f>
        <v>2184832</v>
      </c>
    </row>
    <row r="446" spans="2:46" s="587" customFormat="1" ht="13.5">
      <c r="B446" s="816">
        <v>16</v>
      </c>
      <c r="C446" s="795" t="s">
        <v>2144</v>
      </c>
      <c r="D446" s="794" t="s">
        <v>1960</v>
      </c>
      <c r="E446" s="796">
        <v>1995</v>
      </c>
      <c r="F446" s="795" t="s">
        <v>222</v>
      </c>
      <c r="G446" s="820">
        <v>1</v>
      </c>
      <c r="H446" s="820">
        <v>5</v>
      </c>
      <c r="I446" s="821">
        <f>IF(G446&lt;1,0,IF(M446="Բ-1",IF(H446=0,6.94,IF(H446=1,7.17,IF(H446=2,7.41,IF(H446=3,7.66,IF(OR(H446=5,H446=4),7.92,IF(OR(H446=6,H446=7),8.18,IF(OR(H446=8,H446=9),8.46,IF(OR(H446=10,H446=11,H446=12),8.74,IF(OR(H446=13,H446=14,H446=15),9.03,IF(OR(H446=16,H446=17,H446=18),9.33,9.65)))))))))),IF(M446="Բ-2", IF(H446=0,5.71,IF(H446=1,5.89,IF(H446=2,6.09,IF(H446=3,6.29,IF(OR(H446=5,H446=4),6.5,IF(OR(H446=6,H446=7),6.72,IF(OR(H446=8,H446=9),6.94,IF(OR(H446=10,H446=11,H446=12),7.17,IF(OR(H446=13,H446=14,H446=15),7.41,IF(OR(H446=16,H446=17,H446=18),7.65,7.91)))))))))), IF(M446="Գ-1", IF(H446=0,4.7,IF(H446=1,4.86,IF(H446=2,5.01,IF(H446=3,5.18,IF(OR(H446=5,H446=4),5.35,IF(OR(H446=6,H446=7),5.52,IF(OR(H446=8,H446=9),5.71,IF(OR(H446=10,H446=11,H446=12),5.89,IF(OR(H446=13,H446=14,H446=15),6.09,IF(OR(H446=16,H446=17,H446=18),6.29,6.49)))))))))), IF(M446="Գ-2", IF(H446=0,3.88,IF(H446=1,4.01,IF(H446=2,4.14,IF(H446=3,4.27,IF(OR(H446=5,H446=4),4.41,IF(OR(H446=6,H446=7),4.55,IF(OR(H446=8,H446=9),4.7,IF(OR(H446=10,H446=11,H446=12),4.85,IF(OR(H446=13,H446=14,H446=15),5.01,IF(OR(H446=16,H446=17,H446=18),5.17,5.34)))))))))), IF(M446="Գ-3", IF(H446=0,3.21,IF(H446=1,3.31,IF(H446=2,3.42,IF(H446=3,3.53,IF(OR(H446=5,H446=4),3.64,IF(OR(H446=6,H446=7),3.76,IF(OR(H446=8,H446=9),3.88,IF(OR(H446=10,H446=11,H446=12),4.01,IF(OR(H446=13,H446=14,H446=15),4.13,IF(OR(H446=16,H446=17,H446=18),4.27,4.4)))))))))), IF(M446="Ա-1", IF(H446=0,2.66,IF(H446=1,2.75,IF(H446=2,2.83,IF(H446=3,2.92,IF(OR(H446=5,H446=4),3.02,IF(OR(H446=6,H446=7),3.11,IF(OR(H446=8,H446=9),3.21,IF(OR(H446=10,H446=11,H446=12),3.31,IF(OR(H446=13,H446=14,H446=15),3.42,IF(OR(H446=16,H446=17,H446=18),3.53,3.64)))))))))), IF(M446="Ա-2", IF(H446=0,2.28,IF(H446=1,2.35,IF(H446=2,2.43,IF(H446=3,2.5,IF(OR(H446=5,H446=4),2.58,IF(OR(H446=6,H446=7),2.66,IF(OR(H446=8,H446=9),2.75,IF(OR(H446=10,H446=11,H446=12),2.83,IF(OR(H446=13,H446=14,H446=15),2.92,IF(OR(H446=16,H446=17,H446=18),3.01,3.11)))))))))),IF(M446="Ա-3", IF(H446=0,1.96,IF(H446=1,2.02,IF(H446=2,2.08,IF(H446=3,2.15,IF(OR(H446=5,H446=4),2.21,IF(OR(H446=6,H446=7),2.28,IF(OR(H446=8,H446=9),2.35,IF(OR(H446=10,H446=11,H446=12),2.42,IF(OR(H446=13,H446=14,H446=15),2.5,IF(OR(H446=16,H446=17,H446=18),2.58,2.66)))))))))), IF(M446="Կ-1", IF(H446=0,1.68,IF(H446=1,1.73,IF(H446=2,1.79,IF(H446=3,1.84,IF(OR(H446=5,H446=4),1.9,IF(OR(H446=6,H446=7),1.96,IF(OR(H446=8,H446=9),2.02,IF(OR(H446=10,H446=11,H446=12),2.08,IF(OR(H446=13,H446=14,H446=15),2.14,IF(OR(H446=16,H446=17,H446=18),2.21,2.28)))))))))), IF(M446="Կ-2", IF(H446=0,1.45,IF(H446=1,1.49,IF(H446=2,1.54,IF(H446=3,1.59,IF(OR(H446=5,H446=4),1.63,IF(OR(H446=6,H446=7),1.68,IF(OR(H446=8,H446=9),1.73,IF(OR(H446=10,H446=11,H446=12),1.79,IF(OR(H446=13,H446=14,H446=15),1.84,IF(OR(H446=16,H446=17,H446=18),1.9,1.95)))))))))),IF(M446="Կ-3", IF(H446=0,1.25,IF(H446=1,1.29,IF(H446=2,1.33,IF(H446=3,1.37,IF(OR(H446=5,H446=4),1.41,IF(OR(H446=6,H446=7),1.45,IF(OR(H446=8,H446=9),1.49,IF(OR(H446=10,H446=11,H446=12),1.54,IF(OR(H446=13,H446=14,H446=15),1.58,IF(OR(H446=16,H446=17,H446=18),1.63,1.68)))))))))), "Error"))))))))))))</f>
        <v>1.9</v>
      </c>
      <c r="J446" s="799">
        <v>83200</v>
      </c>
      <c r="K446" s="885"/>
      <c r="L446" s="885"/>
      <c r="M446" s="822" t="s">
        <v>86</v>
      </c>
      <c r="N446" s="799">
        <f>J446*I446</f>
        <v>158080</v>
      </c>
      <c r="O446" s="823">
        <f t="shared" si="409"/>
        <v>158080</v>
      </c>
      <c r="P446" s="823">
        <f>+O446*13</f>
        <v>2055040</v>
      </c>
      <c r="Q446" s="592">
        <f t="shared" si="411"/>
        <v>1</v>
      </c>
      <c r="R446" s="592">
        <f t="shared" si="412"/>
        <v>6</v>
      </c>
      <c r="S446" s="588">
        <f t="shared" si="413"/>
        <v>1.96</v>
      </c>
      <c r="T446" s="456">
        <v>83200</v>
      </c>
      <c r="U446" s="455"/>
      <c r="V446" s="460">
        <f t="shared" si="433"/>
        <v>0</v>
      </c>
      <c r="W446" s="589" t="str">
        <f t="shared" si="414"/>
        <v>Կ-1</v>
      </c>
      <c r="X446" s="456">
        <f t="shared" si="415"/>
        <v>163072</v>
      </c>
      <c r="Y446" s="590">
        <f t="shared" si="416"/>
        <v>163072</v>
      </c>
      <c r="Z446" s="590">
        <f>+Y446*13</f>
        <v>2119936</v>
      </c>
      <c r="AA446" s="592">
        <f t="shared" si="418"/>
        <v>1</v>
      </c>
      <c r="AB446" s="592">
        <f t="shared" si="419"/>
        <v>7</v>
      </c>
      <c r="AC446" s="588">
        <f t="shared" si="420"/>
        <v>1.96</v>
      </c>
      <c r="AD446" s="456">
        <v>83200</v>
      </c>
      <c r="AE446" s="455"/>
      <c r="AF446" s="460">
        <f t="shared" si="434"/>
        <v>0</v>
      </c>
      <c r="AG446" s="589" t="str">
        <f t="shared" si="421"/>
        <v>Կ-1</v>
      </c>
      <c r="AH446" s="456">
        <f t="shared" si="422"/>
        <v>163072</v>
      </c>
      <c r="AI446" s="590">
        <f t="shared" si="423"/>
        <v>163072</v>
      </c>
      <c r="AJ446" s="590">
        <f>+AI446*13</f>
        <v>2119936</v>
      </c>
      <c r="AK446" s="592">
        <f t="shared" si="425"/>
        <v>1</v>
      </c>
      <c r="AL446" s="592">
        <f t="shared" si="426"/>
        <v>8</v>
      </c>
      <c r="AM446" s="588">
        <f t="shared" si="427"/>
        <v>2.02</v>
      </c>
      <c r="AN446" s="456">
        <v>83200</v>
      </c>
      <c r="AO446" s="455"/>
      <c r="AP446" s="460">
        <f t="shared" si="435"/>
        <v>0</v>
      </c>
      <c r="AQ446" s="589" t="str">
        <f t="shared" si="428"/>
        <v>Կ-1</v>
      </c>
      <c r="AR446" s="456">
        <f t="shared" si="429"/>
        <v>168064</v>
      </c>
      <c r="AS446" s="590">
        <f t="shared" si="430"/>
        <v>168064</v>
      </c>
      <c r="AT446" s="590">
        <f>+AS446*13</f>
        <v>2184832</v>
      </c>
    </row>
    <row r="447" spans="2:46" s="587" customFormat="1" ht="13.5">
      <c r="B447" s="816">
        <v>17</v>
      </c>
      <c r="C447" s="795" t="s">
        <v>668</v>
      </c>
      <c r="D447" s="794" t="s">
        <v>1960</v>
      </c>
      <c r="E447" s="796">
        <v>1995</v>
      </c>
      <c r="F447" s="795" t="s">
        <v>222</v>
      </c>
      <c r="G447" s="820">
        <v>1</v>
      </c>
      <c r="H447" s="820">
        <v>9</v>
      </c>
      <c r="I447" s="821">
        <f>IF(G447&lt;1,0,IF(M447="Բ-1",IF(H447=0,6.94,IF(H447=1,7.17,IF(H447=2,7.41,IF(H447=3,7.66,IF(OR(H447=5,H447=4),7.92,IF(OR(H447=6,H447=7),8.18,IF(OR(H447=8,H447=9),8.46,IF(OR(H447=10,H447=11,H447=12),8.74,IF(OR(H447=13,H447=14,H447=15),9.03,IF(OR(H447=16,H447=17,H447=18),9.33,9.65)))))))))),IF(M447="Բ-2", IF(H447=0,5.71,IF(H447=1,5.89,IF(H447=2,6.09,IF(H447=3,6.29,IF(OR(H447=5,H447=4),6.5,IF(OR(H447=6,H447=7),6.72,IF(OR(H447=8,H447=9),6.94,IF(OR(H447=10,H447=11,H447=12),7.17,IF(OR(H447=13,H447=14,H447=15),7.41,IF(OR(H447=16,H447=17,H447=18),7.65,7.91)))))))))), IF(M447="Գ-1", IF(H447=0,4.7,IF(H447=1,4.86,IF(H447=2,5.01,IF(H447=3,5.18,IF(OR(H447=5,H447=4),5.35,IF(OR(H447=6,H447=7),5.52,IF(OR(H447=8,H447=9),5.71,IF(OR(H447=10,H447=11,H447=12),5.89,IF(OR(H447=13,H447=14,H447=15),6.09,IF(OR(H447=16,H447=17,H447=18),6.29,6.49)))))))))), IF(M447="Գ-2", IF(H447=0,3.88,IF(H447=1,4.01,IF(H447=2,4.14,IF(H447=3,4.27,IF(OR(H447=5,H447=4),4.41,IF(OR(H447=6,H447=7),4.55,IF(OR(H447=8,H447=9),4.7,IF(OR(H447=10,H447=11,H447=12),4.85,IF(OR(H447=13,H447=14,H447=15),5.01,IF(OR(H447=16,H447=17,H447=18),5.17,5.34)))))))))), IF(M447="Գ-3", IF(H447=0,3.21,IF(H447=1,3.31,IF(H447=2,3.42,IF(H447=3,3.53,IF(OR(H447=5,H447=4),3.64,IF(OR(H447=6,H447=7),3.76,IF(OR(H447=8,H447=9),3.88,IF(OR(H447=10,H447=11,H447=12),4.01,IF(OR(H447=13,H447=14,H447=15),4.13,IF(OR(H447=16,H447=17,H447=18),4.27,4.4)))))))))), IF(M447="Ա-1", IF(H447=0,2.66,IF(H447=1,2.75,IF(H447=2,2.83,IF(H447=3,2.92,IF(OR(H447=5,H447=4),3.02,IF(OR(H447=6,H447=7),3.11,IF(OR(H447=8,H447=9),3.21,IF(OR(H447=10,H447=11,H447=12),3.31,IF(OR(H447=13,H447=14,H447=15),3.42,IF(OR(H447=16,H447=17,H447=18),3.53,3.64)))))))))), IF(M447="Ա-2", IF(H447=0,2.28,IF(H447=1,2.35,IF(H447=2,2.43,IF(H447=3,2.5,IF(OR(H447=5,H447=4),2.58,IF(OR(H447=6,H447=7),2.66,IF(OR(H447=8,H447=9),2.75,IF(OR(H447=10,H447=11,H447=12),2.83,IF(OR(H447=13,H447=14,H447=15),2.92,IF(OR(H447=16,H447=17,H447=18),3.01,3.11)))))))))),IF(M447="Ա-3", IF(H447=0,1.96,IF(H447=1,2.02,IF(H447=2,2.08,IF(H447=3,2.15,IF(OR(H447=5,H447=4),2.21,IF(OR(H447=6,H447=7),2.28,IF(OR(H447=8,H447=9),2.35,IF(OR(H447=10,H447=11,H447=12),2.42,IF(OR(H447=13,H447=14,H447=15),2.5,IF(OR(H447=16,H447=17,H447=18),2.58,2.66)))))))))), IF(M447="Կ-1", IF(H447=0,1.68,IF(H447=1,1.73,IF(H447=2,1.79,IF(H447=3,1.84,IF(OR(H447=5,H447=4),1.9,IF(OR(H447=6,H447=7),1.96,IF(OR(H447=8,H447=9),2.02,IF(OR(H447=10,H447=11,H447=12),2.08,IF(OR(H447=13,H447=14,H447=15),2.14,IF(OR(H447=16,H447=17,H447=18),2.21,2.28)))))))))), IF(M447="Կ-2", IF(H447=0,1.45,IF(H447=1,1.49,IF(H447=2,1.54,IF(H447=3,1.59,IF(OR(H447=5,H447=4),1.63,IF(OR(H447=6,H447=7),1.68,IF(OR(H447=8,H447=9),1.73,IF(OR(H447=10,H447=11,H447=12),1.79,IF(OR(H447=13,H447=14,H447=15),1.84,IF(OR(H447=16,H447=17,H447=18),1.9,1.95)))))))))),IF(M447="Կ-3", IF(H447=0,1.25,IF(H447=1,1.29,IF(H447=2,1.33,IF(H447=3,1.37,IF(OR(H447=5,H447=4),1.41,IF(OR(H447=6,H447=7),1.45,IF(OR(H447=8,H447=9),1.49,IF(OR(H447=10,H447=11,H447=12),1.54,IF(OR(H447=13,H447=14,H447=15),1.58,IF(OR(H447=16,H447=17,H447=18),1.63,1.68)))))))))), "Error"))))))))))))</f>
        <v>2.02</v>
      </c>
      <c r="J447" s="799">
        <v>83200</v>
      </c>
      <c r="K447" s="885"/>
      <c r="L447" s="885"/>
      <c r="M447" s="822" t="s">
        <v>86</v>
      </c>
      <c r="N447" s="799">
        <f>J447*I447</f>
        <v>168064</v>
      </c>
      <c r="O447" s="823">
        <f t="shared" si="409"/>
        <v>168064</v>
      </c>
      <c r="P447" s="823">
        <f>+O447*13</f>
        <v>2184832</v>
      </c>
      <c r="Q447" s="592">
        <f t="shared" si="411"/>
        <v>1</v>
      </c>
      <c r="R447" s="592">
        <f t="shared" si="412"/>
        <v>10</v>
      </c>
      <c r="S447" s="588">
        <f t="shared" si="413"/>
        <v>2.08</v>
      </c>
      <c r="T447" s="456">
        <v>83200</v>
      </c>
      <c r="U447" s="455"/>
      <c r="V447" s="460">
        <f t="shared" si="433"/>
        <v>0</v>
      </c>
      <c r="W447" s="589" t="str">
        <f t="shared" si="414"/>
        <v>Կ-1</v>
      </c>
      <c r="X447" s="456">
        <f t="shared" si="415"/>
        <v>173056</v>
      </c>
      <c r="Y447" s="590">
        <f t="shared" si="416"/>
        <v>173056</v>
      </c>
      <c r="Z447" s="590">
        <f>+Y447*13</f>
        <v>2249728</v>
      </c>
      <c r="AA447" s="592">
        <f t="shared" si="418"/>
        <v>1</v>
      </c>
      <c r="AB447" s="592">
        <f t="shared" si="419"/>
        <v>11</v>
      </c>
      <c r="AC447" s="588">
        <f t="shared" si="420"/>
        <v>2.08</v>
      </c>
      <c r="AD447" s="456">
        <v>83200</v>
      </c>
      <c r="AE447" s="455"/>
      <c r="AF447" s="460">
        <f t="shared" si="434"/>
        <v>0</v>
      </c>
      <c r="AG447" s="589" t="str">
        <f t="shared" si="421"/>
        <v>Կ-1</v>
      </c>
      <c r="AH447" s="456">
        <f t="shared" si="422"/>
        <v>173056</v>
      </c>
      <c r="AI447" s="590">
        <f t="shared" si="423"/>
        <v>173056</v>
      </c>
      <c r="AJ447" s="590">
        <f>+AI447*13</f>
        <v>2249728</v>
      </c>
      <c r="AK447" s="592">
        <f t="shared" si="425"/>
        <v>1</v>
      </c>
      <c r="AL447" s="592">
        <f t="shared" si="426"/>
        <v>12</v>
      </c>
      <c r="AM447" s="588">
        <f t="shared" si="427"/>
        <v>2.08</v>
      </c>
      <c r="AN447" s="456">
        <v>83200</v>
      </c>
      <c r="AO447" s="455"/>
      <c r="AP447" s="460">
        <f t="shared" si="435"/>
        <v>0</v>
      </c>
      <c r="AQ447" s="589" t="str">
        <f t="shared" si="428"/>
        <v>Կ-1</v>
      </c>
      <c r="AR447" s="456">
        <f t="shared" si="429"/>
        <v>173056</v>
      </c>
      <c r="AS447" s="590">
        <f t="shared" si="430"/>
        <v>173056</v>
      </c>
      <c r="AT447" s="590">
        <f>+AS447*13</f>
        <v>2249728</v>
      </c>
    </row>
    <row r="448" spans="2:46" s="587" customFormat="1" ht="13.5">
      <c r="B448" s="816">
        <v>18</v>
      </c>
      <c r="C448" s="795" t="s">
        <v>1136</v>
      </c>
      <c r="D448" s="794" t="s">
        <v>1960</v>
      </c>
      <c r="E448" s="796">
        <v>1994</v>
      </c>
      <c r="F448" s="795" t="s">
        <v>222</v>
      </c>
      <c r="G448" s="820">
        <v>1</v>
      </c>
      <c r="H448" s="820">
        <v>8</v>
      </c>
      <c r="I448" s="821">
        <f>IF(G448&lt;1,0,IF(M448="Բ-1",IF(H448=0,6.94,IF(H448=1,7.17,IF(H448=2,7.41,IF(H448=3,7.66,IF(OR(H448=5,H448=4),7.92,IF(OR(H448=6,H448=7),8.18,IF(OR(H448=8,H448=9),8.46,IF(OR(H448=10,H448=11,H448=12),8.74,IF(OR(H448=13,H448=14,H448=15),9.03,IF(OR(H448=16,H448=17,H448=18),9.33,9.65)))))))))),IF(M448="Բ-2", IF(H448=0,5.71,IF(H448=1,5.89,IF(H448=2,6.09,IF(H448=3,6.29,IF(OR(H448=5,H448=4),6.5,IF(OR(H448=6,H448=7),6.72,IF(OR(H448=8,H448=9),6.94,IF(OR(H448=10,H448=11,H448=12),7.17,IF(OR(H448=13,H448=14,H448=15),7.41,IF(OR(H448=16,H448=17,H448=18),7.65,7.91)))))))))), IF(M448="Գ-1", IF(H448=0,4.7,IF(H448=1,4.86,IF(H448=2,5.01,IF(H448=3,5.18,IF(OR(H448=5,H448=4),5.35,IF(OR(H448=6,H448=7),5.52,IF(OR(H448=8,H448=9),5.71,IF(OR(H448=10,H448=11,H448=12),5.89,IF(OR(H448=13,H448=14,H448=15),6.09,IF(OR(H448=16,H448=17,H448=18),6.29,6.49)))))))))), IF(M448="Գ-2", IF(H448=0,3.88,IF(H448=1,4.01,IF(H448=2,4.14,IF(H448=3,4.27,IF(OR(H448=5,H448=4),4.41,IF(OR(H448=6,H448=7),4.55,IF(OR(H448=8,H448=9),4.7,IF(OR(H448=10,H448=11,H448=12),4.85,IF(OR(H448=13,H448=14,H448=15),5.01,IF(OR(H448=16,H448=17,H448=18),5.17,5.34)))))))))), IF(M448="Գ-3", IF(H448=0,3.21,IF(H448=1,3.31,IF(H448=2,3.42,IF(H448=3,3.53,IF(OR(H448=5,H448=4),3.64,IF(OR(H448=6,H448=7),3.76,IF(OR(H448=8,H448=9),3.88,IF(OR(H448=10,H448=11,H448=12),4.01,IF(OR(H448=13,H448=14,H448=15),4.13,IF(OR(H448=16,H448=17,H448=18),4.27,4.4)))))))))), IF(M448="Ա-1", IF(H448=0,2.66,IF(H448=1,2.75,IF(H448=2,2.83,IF(H448=3,2.92,IF(OR(H448=5,H448=4),3.02,IF(OR(H448=6,H448=7),3.11,IF(OR(H448=8,H448=9),3.21,IF(OR(H448=10,H448=11,H448=12),3.31,IF(OR(H448=13,H448=14,H448=15),3.42,IF(OR(H448=16,H448=17,H448=18),3.53,3.64)))))))))), IF(M448="Ա-2", IF(H448=0,2.28,IF(H448=1,2.35,IF(H448=2,2.43,IF(H448=3,2.5,IF(OR(H448=5,H448=4),2.58,IF(OR(H448=6,H448=7),2.66,IF(OR(H448=8,H448=9),2.75,IF(OR(H448=10,H448=11,H448=12),2.83,IF(OR(H448=13,H448=14,H448=15),2.92,IF(OR(H448=16,H448=17,H448=18),3.01,3.11)))))))))),IF(M448="Ա-3", IF(H448=0,1.96,IF(H448=1,2.02,IF(H448=2,2.08,IF(H448=3,2.15,IF(OR(H448=5,H448=4),2.21,IF(OR(H448=6,H448=7),2.28,IF(OR(H448=8,H448=9),2.35,IF(OR(H448=10,H448=11,H448=12),2.42,IF(OR(H448=13,H448=14,H448=15),2.5,IF(OR(H448=16,H448=17,H448=18),2.58,2.66)))))))))), IF(M448="Կ-1", IF(H448=0,1.68,IF(H448=1,1.73,IF(H448=2,1.79,IF(H448=3,1.84,IF(OR(H448=5,H448=4),1.9,IF(OR(H448=6,H448=7),1.96,IF(OR(H448=8,H448=9),2.02,IF(OR(H448=10,H448=11,H448=12),2.08,IF(OR(H448=13,H448=14,H448=15),2.14,IF(OR(H448=16,H448=17,H448=18),2.21,2.28)))))))))), IF(M448="Կ-2", IF(H448=0,1.45,IF(H448=1,1.49,IF(H448=2,1.54,IF(H448=3,1.59,IF(OR(H448=5,H448=4),1.63,IF(OR(H448=6,H448=7),1.68,IF(OR(H448=8,H448=9),1.73,IF(OR(H448=10,H448=11,H448=12),1.79,IF(OR(H448=13,H448=14,H448=15),1.84,IF(OR(H448=16,H448=17,H448=18),1.9,1.95)))))))))),IF(M448="Կ-3", IF(H448=0,1.25,IF(H448=1,1.29,IF(H448=2,1.33,IF(H448=3,1.37,IF(OR(H448=5,H448=4),1.41,IF(OR(H448=6,H448=7),1.45,IF(OR(H448=8,H448=9),1.49,IF(OR(H448=10,H448=11,H448=12),1.54,IF(OR(H448=13,H448=14,H448=15),1.58,IF(OR(H448=16,H448=17,H448=18),1.63,1.68)))))))))), "Error"))))))))))))</f>
        <v>2.02</v>
      </c>
      <c r="J448" s="799">
        <v>83200</v>
      </c>
      <c r="K448" s="885"/>
      <c r="L448" s="885"/>
      <c r="M448" s="822" t="s">
        <v>86</v>
      </c>
      <c r="N448" s="799">
        <f>J448*I448</f>
        <v>168064</v>
      </c>
      <c r="O448" s="823">
        <f t="shared" si="409"/>
        <v>168064</v>
      </c>
      <c r="P448" s="823">
        <f>+O448*13</f>
        <v>2184832</v>
      </c>
      <c r="Q448" s="592">
        <f t="shared" si="411"/>
        <v>1</v>
      </c>
      <c r="R448" s="592">
        <f t="shared" si="412"/>
        <v>9</v>
      </c>
      <c r="S448" s="588">
        <f t="shared" si="413"/>
        <v>2.02</v>
      </c>
      <c r="T448" s="456">
        <v>83200</v>
      </c>
      <c r="U448" s="455"/>
      <c r="V448" s="460">
        <f t="shared" si="433"/>
        <v>0</v>
      </c>
      <c r="W448" s="589" t="str">
        <f t="shared" si="414"/>
        <v>Կ-1</v>
      </c>
      <c r="X448" s="456">
        <f t="shared" si="415"/>
        <v>168064</v>
      </c>
      <c r="Y448" s="590">
        <f t="shared" si="416"/>
        <v>168064</v>
      </c>
      <c r="Z448" s="590">
        <f>+Y448*13</f>
        <v>2184832</v>
      </c>
      <c r="AA448" s="592">
        <f t="shared" si="418"/>
        <v>1</v>
      </c>
      <c r="AB448" s="592">
        <f t="shared" si="419"/>
        <v>10</v>
      </c>
      <c r="AC448" s="588">
        <f t="shared" si="420"/>
        <v>2.08</v>
      </c>
      <c r="AD448" s="456">
        <v>83200</v>
      </c>
      <c r="AE448" s="455"/>
      <c r="AF448" s="460">
        <f t="shared" si="434"/>
        <v>0</v>
      </c>
      <c r="AG448" s="589" t="str">
        <f t="shared" si="421"/>
        <v>Կ-1</v>
      </c>
      <c r="AH448" s="456">
        <f t="shared" si="422"/>
        <v>173056</v>
      </c>
      <c r="AI448" s="590">
        <f t="shared" si="423"/>
        <v>173056</v>
      </c>
      <c r="AJ448" s="590">
        <f>+AI448*13</f>
        <v>2249728</v>
      </c>
      <c r="AK448" s="592">
        <f t="shared" si="425"/>
        <v>1</v>
      </c>
      <c r="AL448" s="592">
        <f t="shared" si="426"/>
        <v>11</v>
      </c>
      <c r="AM448" s="588">
        <f t="shared" si="427"/>
        <v>2.08</v>
      </c>
      <c r="AN448" s="456">
        <v>83200</v>
      </c>
      <c r="AO448" s="455"/>
      <c r="AP448" s="460">
        <f t="shared" si="435"/>
        <v>0</v>
      </c>
      <c r="AQ448" s="589" t="str">
        <f t="shared" si="428"/>
        <v>Կ-1</v>
      </c>
      <c r="AR448" s="456">
        <f t="shared" si="429"/>
        <v>173056</v>
      </c>
      <c r="AS448" s="590">
        <f t="shared" si="430"/>
        <v>173056</v>
      </c>
      <c r="AT448" s="590">
        <f>+AS448*13</f>
        <v>2249728</v>
      </c>
    </row>
    <row r="449" spans="2:46" s="587" customFormat="1" ht="13.5">
      <c r="B449" s="816">
        <v>19</v>
      </c>
      <c r="C449" s="795" t="s">
        <v>1203</v>
      </c>
      <c r="D449" s="794" t="s">
        <v>1960</v>
      </c>
      <c r="E449" s="796">
        <v>2003</v>
      </c>
      <c r="F449" s="795" t="s">
        <v>222</v>
      </c>
      <c r="G449" s="820">
        <v>1</v>
      </c>
      <c r="H449" s="820">
        <v>1</v>
      </c>
      <c r="I449" s="821">
        <f>IF(G449&lt;1,0,IF(M449="Բ-1",IF(H449=0,6.94,IF(H449=1,7.17,IF(H449=2,7.41,IF(H449=3,7.66,IF(OR(H449=5,H449=4),7.92,IF(OR(H449=6,H449=7),8.18,IF(OR(H449=8,H449=9),8.46,IF(OR(H449=10,H449=11,H449=12),8.74,IF(OR(H449=13,H449=14,H449=15),9.03,IF(OR(H449=16,H449=17,H449=18),9.33,9.65)))))))))),IF(M449="Բ-2", IF(H449=0,5.71,IF(H449=1,5.89,IF(H449=2,6.09,IF(H449=3,6.29,IF(OR(H449=5,H449=4),6.5,IF(OR(H449=6,H449=7),6.72,IF(OR(H449=8,H449=9),6.94,IF(OR(H449=10,H449=11,H449=12),7.17,IF(OR(H449=13,H449=14,H449=15),7.41,IF(OR(H449=16,H449=17,H449=18),7.65,7.91)))))))))), IF(M449="Գ-1", IF(H449=0,4.7,IF(H449=1,4.86,IF(H449=2,5.01,IF(H449=3,5.18,IF(OR(H449=5,H449=4),5.35,IF(OR(H449=6,H449=7),5.52,IF(OR(H449=8,H449=9),5.71,IF(OR(H449=10,H449=11,H449=12),5.89,IF(OR(H449=13,H449=14,H449=15),6.09,IF(OR(H449=16,H449=17,H449=18),6.29,6.49)))))))))), IF(M449="Գ-2", IF(H449=0,3.88,IF(H449=1,4.01,IF(H449=2,4.14,IF(H449=3,4.27,IF(OR(H449=5,H449=4),4.41,IF(OR(H449=6,H449=7),4.55,IF(OR(H449=8,H449=9),4.7,IF(OR(H449=10,H449=11,H449=12),4.85,IF(OR(H449=13,H449=14,H449=15),5.01,IF(OR(H449=16,H449=17,H449=18),5.17,5.34)))))))))), IF(M449="Գ-3", IF(H449=0,3.21,IF(H449=1,3.31,IF(H449=2,3.42,IF(H449=3,3.53,IF(OR(H449=5,H449=4),3.64,IF(OR(H449=6,H449=7),3.76,IF(OR(H449=8,H449=9),3.88,IF(OR(H449=10,H449=11,H449=12),4.01,IF(OR(H449=13,H449=14,H449=15),4.13,IF(OR(H449=16,H449=17,H449=18),4.27,4.4)))))))))), IF(M449="Ա-1", IF(H449=0,2.66,IF(H449=1,2.75,IF(H449=2,2.83,IF(H449=3,2.92,IF(OR(H449=5,H449=4),3.02,IF(OR(H449=6,H449=7),3.11,IF(OR(H449=8,H449=9),3.21,IF(OR(H449=10,H449=11,H449=12),3.31,IF(OR(H449=13,H449=14,H449=15),3.42,IF(OR(H449=16,H449=17,H449=18),3.53,3.64)))))))))), IF(M449="Ա-2", IF(H449=0,2.28,IF(H449=1,2.35,IF(H449=2,2.43,IF(H449=3,2.5,IF(OR(H449=5,H449=4),2.58,IF(OR(H449=6,H449=7),2.66,IF(OR(H449=8,H449=9),2.75,IF(OR(H449=10,H449=11,H449=12),2.83,IF(OR(H449=13,H449=14,H449=15),2.92,IF(OR(H449=16,H449=17,H449=18),3.01,3.11)))))))))),IF(M449="Ա-3", IF(H449=0,1.96,IF(H449=1,2.02,IF(H449=2,2.08,IF(H449=3,2.15,IF(OR(H449=5,H449=4),2.21,IF(OR(H449=6,H449=7),2.28,IF(OR(H449=8,H449=9),2.35,IF(OR(H449=10,H449=11,H449=12),2.42,IF(OR(H449=13,H449=14,H449=15),2.5,IF(OR(H449=16,H449=17,H449=18),2.58,2.66)))))))))), IF(M449="Կ-1", IF(H449=0,1.68,IF(H449=1,1.73,IF(H449=2,1.79,IF(H449=3,1.84,IF(OR(H449=5,H449=4),1.9,IF(OR(H449=6,H449=7),1.96,IF(OR(H449=8,H449=9),2.02,IF(OR(H449=10,H449=11,H449=12),2.08,IF(OR(H449=13,H449=14,H449=15),2.14,IF(OR(H449=16,H449=17,H449=18),2.21,2.28)))))))))), IF(M449="Կ-2", IF(H449=0,1.45,IF(H449=1,1.49,IF(H449=2,1.54,IF(H449=3,1.59,IF(OR(H449=5,H449=4),1.63,IF(OR(H449=6,H449=7),1.68,IF(OR(H449=8,H449=9),1.73,IF(OR(H449=10,H449=11,H449=12),1.79,IF(OR(H449=13,H449=14,H449=15),1.84,IF(OR(H449=16,H449=17,H449=18),1.9,1.95)))))))))),IF(M449="Կ-3", IF(H449=0,1.25,IF(H449=1,1.29,IF(H449=2,1.33,IF(H449=3,1.37,IF(OR(H449=5,H449=4),1.41,IF(OR(H449=6,H449=7),1.45,IF(OR(H449=8,H449=9),1.49,IF(OR(H449=10,H449=11,H449=12),1.54,IF(OR(H449=13,H449=14,H449=15),1.58,IF(OR(H449=16,H449=17,H449=18),1.63,1.68)))))))))), "Error"))))))))))))</f>
        <v>1.73</v>
      </c>
      <c r="J449" s="799">
        <v>83200</v>
      </c>
      <c r="K449" s="885"/>
      <c r="L449" s="885"/>
      <c r="M449" s="822" t="s">
        <v>86</v>
      </c>
      <c r="N449" s="799">
        <f>J449*I449</f>
        <v>143936</v>
      </c>
      <c r="O449" s="823">
        <f t="shared" si="409"/>
        <v>143936</v>
      </c>
      <c r="P449" s="823">
        <f>+O449*13</f>
        <v>1871168</v>
      </c>
      <c r="Q449" s="592">
        <f t="shared" si="411"/>
        <v>1</v>
      </c>
      <c r="R449" s="592">
        <f t="shared" si="412"/>
        <v>2</v>
      </c>
      <c r="S449" s="588">
        <f t="shared" si="413"/>
        <v>1.79</v>
      </c>
      <c r="T449" s="456">
        <v>83200</v>
      </c>
      <c r="U449" s="456"/>
      <c r="V449" s="460">
        <f t="shared" si="433"/>
        <v>0</v>
      </c>
      <c r="W449" s="589" t="str">
        <f t="shared" si="414"/>
        <v>Կ-1</v>
      </c>
      <c r="X449" s="456">
        <f t="shared" si="415"/>
        <v>148928</v>
      </c>
      <c r="Y449" s="590">
        <f t="shared" si="416"/>
        <v>148928</v>
      </c>
      <c r="Z449" s="590">
        <f>+Y449*13</f>
        <v>1936064</v>
      </c>
      <c r="AA449" s="592">
        <f t="shared" si="418"/>
        <v>1</v>
      </c>
      <c r="AB449" s="592">
        <f t="shared" si="419"/>
        <v>3</v>
      </c>
      <c r="AC449" s="588">
        <f t="shared" si="420"/>
        <v>1.84</v>
      </c>
      <c r="AD449" s="456">
        <v>83200</v>
      </c>
      <c r="AE449" s="456"/>
      <c r="AF449" s="460">
        <f t="shared" si="434"/>
        <v>0</v>
      </c>
      <c r="AG449" s="589" t="str">
        <f t="shared" si="421"/>
        <v>Կ-1</v>
      </c>
      <c r="AH449" s="456">
        <f t="shared" si="422"/>
        <v>153088</v>
      </c>
      <c r="AI449" s="590">
        <f t="shared" si="423"/>
        <v>153088</v>
      </c>
      <c r="AJ449" s="590">
        <f>+AI449*13</f>
        <v>1990144</v>
      </c>
      <c r="AK449" s="592">
        <f t="shared" si="425"/>
        <v>1</v>
      </c>
      <c r="AL449" s="592">
        <f t="shared" si="426"/>
        <v>4</v>
      </c>
      <c r="AM449" s="588">
        <f t="shared" si="427"/>
        <v>1.9</v>
      </c>
      <c r="AN449" s="456">
        <v>83200</v>
      </c>
      <c r="AO449" s="456"/>
      <c r="AP449" s="460">
        <f t="shared" si="435"/>
        <v>0</v>
      </c>
      <c r="AQ449" s="589" t="str">
        <f t="shared" si="428"/>
        <v>Կ-1</v>
      </c>
      <c r="AR449" s="456">
        <f t="shared" si="429"/>
        <v>158080</v>
      </c>
      <c r="AS449" s="590">
        <f t="shared" si="430"/>
        <v>158080</v>
      </c>
      <c r="AT449" s="590">
        <f>+AS449*13</f>
        <v>2055040</v>
      </c>
    </row>
    <row r="450" spans="2:46" s="587" customFormat="1" ht="13.5">
      <c r="B450" s="816">
        <v>20</v>
      </c>
      <c r="C450" s="795" t="s">
        <v>1321</v>
      </c>
      <c r="D450" s="794" t="s">
        <v>1960</v>
      </c>
      <c r="E450" s="796">
        <v>1991</v>
      </c>
      <c r="F450" s="795" t="s">
        <v>222</v>
      </c>
      <c r="G450" s="820">
        <v>1</v>
      </c>
      <c r="H450" s="820">
        <v>5</v>
      </c>
      <c r="I450" s="821">
        <f t="shared" si="432"/>
        <v>1.9</v>
      </c>
      <c r="J450" s="799">
        <v>83200</v>
      </c>
      <c r="K450" s="885"/>
      <c r="L450" s="885">
        <v>8000</v>
      </c>
      <c r="M450" s="822" t="s">
        <v>86</v>
      </c>
      <c r="N450" s="799">
        <f t="shared" si="408"/>
        <v>158080</v>
      </c>
      <c r="O450" s="823">
        <f t="shared" si="409"/>
        <v>166080</v>
      </c>
      <c r="P450" s="823">
        <f t="shared" si="410"/>
        <v>2159040</v>
      </c>
      <c r="Q450" s="592">
        <f t="shared" si="411"/>
        <v>1</v>
      </c>
      <c r="R450" s="592">
        <f t="shared" si="412"/>
        <v>6</v>
      </c>
      <c r="S450" s="588">
        <f t="shared" si="413"/>
        <v>1.96</v>
      </c>
      <c r="T450" s="456">
        <v>83200</v>
      </c>
      <c r="U450" s="455"/>
      <c r="V450" s="460">
        <f t="shared" si="433"/>
        <v>8000</v>
      </c>
      <c r="W450" s="589" t="str">
        <f t="shared" si="414"/>
        <v>Կ-1</v>
      </c>
      <c r="X450" s="456">
        <f t="shared" si="415"/>
        <v>163072</v>
      </c>
      <c r="Y450" s="590">
        <f t="shared" si="416"/>
        <v>171072</v>
      </c>
      <c r="Z450" s="590">
        <f t="shared" si="417"/>
        <v>2223936</v>
      </c>
      <c r="AA450" s="592">
        <f t="shared" si="418"/>
        <v>1</v>
      </c>
      <c r="AB450" s="592">
        <f t="shared" si="419"/>
        <v>7</v>
      </c>
      <c r="AC450" s="588">
        <f t="shared" si="420"/>
        <v>1.96</v>
      </c>
      <c r="AD450" s="456">
        <v>83200</v>
      </c>
      <c r="AE450" s="455"/>
      <c r="AF450" s="460">
        <f t="shared" si="434"/>
        <v>8000</v>
      </c>
      <c r="AG450" s="589" t="str">
        <f t="shared" si="421"/>
        <v>Կ-1</v>
      </c>
      <c r="AH450" s="456">
        <f t="shared" si="422"/>
        <v>163072</v>
      </c>
      <c r="AI450" s="590">
        <f t="shared" si="423"/>
        <v>171072</v>
      </c>
      <c r="AJ450" s="590">
        <f t="shared" si="424"/>
        <v>2223936</v>
      </c>
      <c r="AK450" s="592">
        <f t="shared" si="425"/>
        <v>1</v>
      </c>
      <c r="AL450" s="592">
        <f t="shared" si="426"/>
        <v>8</v>
      </c>
      <c r="AM450" s="588">
        <f t="shared" si="427"/>
        <v>2.02</v>
      </c>
      <c r="AN450" s="456">
        <v>83200</v>
      </c>
      <c r="AO450" s="455"/>
      <c r="AP450" s="460">
        <f t="shared" si="435"/>
        <v>8000</v>
      </c>
      <c r="AQ450" s="589" t="str">
        <f t="shared" si="428"/>
        <v>Կ-1</v>
      </c>
      <c r="AR450" s="456">
        <f t="shared" si="429"/>
        <v>168064</v>
      </c>
      <c r="AS450" s="590">
        <f t="shared" si="430"/>
        <v>176064</v>
      </c>
      <c r="AT450" s="590">
        <f t="shared" si="431"/>
        <v>2288832</v>
      </c>
    </row>
    <row r="451" spans="2:46" s="587" customFormat="1" ht="13.5">
      <c r="B451" s="816">
        <v>21</v>
      </c>
      <c r="C451" s="795" t="s">
        <v>1491</v>
      </c>
      <c r="D451" s="794" t="s">
        <v>1960</v>
      </c>
      <c r="E451" s="796">
        <v>1996</v>
      </c>
      <c r="F451" s="795" t="s">
        <v>222</v>
      </c>
      <c r="G451" s="820">
        <v>1</v>
      </c>
      <c r="H451" s="820">
        <v>4</v>
      </c>
      <c r="I451" s="821">
        <f>IF(G451&lt;1,0,IF(M451="Բ-1",IF(H451=0,6.94,IF(H451=1,7.17,IF(H451=2,7.41,IF(H451=3,7.66,IF(OR(H451=5,H451=4),7.92,IF(OR(H451=6,H451=7),8.18,IF(OR(H451=8,H451=9),8.46,IF(OR(H451=10,H451=11,H451=12),8.74,IF(OR(H451=13,H451=14,H451=15),9.03,IF(OR(H451=16,H451=17,H451=18),9.33,9.65)))))))))),IF(M451="Բ-2", IF(H451=0,5.71,IF(H451=1,5.89,IF(H451=2,6.09,IF(H451=3,6.29,IF(OR(H451=5,H451=4),6.5,IF(OR(H451=6,H451=7),6.72,IF(OR(H451=8,H451=9),6.94,IF(OR(H451=10,H451=11,H451=12),7.17,IF(OR(H451=13,H451=14,H451=15),7.41,IF(OR(H451=16,H451=17,H451=18),7.65,7.91)))))))))), IF(M451="Գ-1", IF(H451=0,4.7,IF(H451=1,4.86,IF(H451=2,5.01,IF(H451=3,5.18,IF(OR(H451=5,H451=4),5.35,IF(OR(H451=6,H451=7),5.52,IF(OR(H451=8,H451=9),5.71,IF(OR(H451=10,H451=11,H451=12),5.89,IF(OR(H451=13,H451=14,H451=15),6.09,IF(OR(H451=16,H451=17,H451=18),6.29,6.49)))))))))), IF(M451="Գ-2", IF(H451=0,3.88,IF(H451=1,4.01,IF(H451=2,4.14,IF(H451=3,4.27,IF(OR(H451=5,H451=4),4.41,IF(OR(H451=6,H451=7),4.55,IF(OR(H451=8,H451=9),4.7,IF(OR(H451=10,H451=11,H451=12),4.85,IF(OR(H451=13,H451=14,H451=15),5.01,IF(OR(H451=16,H451=17,H451=18),5.17,5.34)))))))))), IF(M451="Գ-3", IF(H451=0,3.21,IF(H451=1,3.31,IF(H451=2,3.42,IF(H451=3,3.53,IF(OR(H451=5,H451=4),3.64,IF(OR(H451=6,H451=7),3.76,IF(OR(H451=8,H451=9),3.88,IF(OR(H451=10,H451=11,H451=12),4.01,IF(OR(H451=13,H451=14,H451=15),4.13,IF(OR(H451=16,H451=17,H451=18),4.27,4.4)))))))))), IF(M451="Ա-1", IF(H451=0,2.66,IF(H451=1,2.75,IF(H451=2,2.83,IF(H451=3,2.92,IF(OR(H451=5,H451=4),3.02,IF(OR(H451=6,H451=7),3.11,IF(OR(H451=8,H451=9),3.21,IF(OR(H451=10,H451=11,H451=12),3.31,IF(OR(H451=13,H451=14,H451=15),3.42,IF(OR(H451=16,H451=17,H451=18),3.53,3.64)))))))))), IF(M451="Ա-2", IF(H451=0,2.28,IF(H451=1,2.35,IF(H451=2,2.43,IF(H451=3,2.5,IF(OR(H451=5,H451=4),2.58,IF(OR(H451=6,H451=7),2.66,IF(OR(H451=8,H451=9),2.75,IF(OR(H451=10,H451=11,H451=12),2.83,IF(OR(H451=13,H451=14,H451=15),2.92,IF(OR(H451=16,H451=17,H451=18),3.01,3.11)))))))))),IF(M451="Ա-3", IF(H451=0,1.96,IF(H451=1,2.02,IF(H451=2,2.08,IF(H451=3,2.15,IF(OR(H451=5,H451=4),2.21,IF(OR(H451=6,H451=7),2.28,IF(OR(H451=8,H451=9),2.35,IF(OR(H451=10,H451=11,H451=12),2.42,IF(OR(H451=13,H451=14,H451=15),2.5,IF(OR(H451=16,H451=17,H451=18),2.58,2.66)))))))))), IF(M451="Կ-1", IF(H451=0,1.68,IF(H451=1,1.73,IF(H451=2,1.79,IF(H451=3,1.84,IF(OR(H451=5,H451=4),1.9,IF(OR(H451=6,H451=7),1.96,IF(OR(H451=8,H451=9),2.02,IF(OR(H451=10,H451=11,H451=12),2.08,IF(OR(H451=13,H451=14,H451=15),2.14,IF(OR(H451=16,H451=17,H451=18),2.21,2.28)))))))))), IF(M451="Կ-2", IF(H451=0,1.45,IF(H451=1,1.49,IF(H451=2,1.54,IF(H451=3,1.59,IF(OR(H451=5,H451=4),1.63,IF(OR(H451=6,H451=7),1.68,IF(OR(H451=8,H451=9),1.73,IF(OR(H451=10,H451=11,H451=12),1.79,IF(OR(H451=13,H451=14,H451=15),1.84,IF(OR(H451=16,H451=17,H451=18),1.9,1.95)))))))))),IF(M451="Կ-3", IF(H451=0,1.25,IF(H451=1,1.29,IF(H451=2,1.33,IF(H451=3,1.37,IF(OR(H451=5,H451=4),1.41,IF(OR(H451=6,H451=7),1.45,IF(OR(H451=8,H451=9),1.49,IF(OR(H451=10,H451=11,H451=12),1.54,IF(OR(H451=13,H451=14,H451=15),1.58,IF(OR(H451=16,H451=17,H451=18),1.63,1.68)))))))))), "Error"))))))))))))</f>
        <v>1.9</v>
      </c>
      <c r="J451" s="799">
        <v>83200</v>
      </c>
      <c r="K451" s="885"/>
      <c r="L451" s="885"/>
      <c r="M451" s="822" t="s">
        <v>86</v>
      </c>
      <c r="N451" s="799">
        <f>J451*I451</f>
        <v>158080</v>
      </c>
      <c r="O451" s="823">
        <f t="shared" si="409"/>
        <v>158080</v>
      </c>
      <c r="P451" s="823">
        <f>+O451*13</f>
        <v>2055040</v>
      </c>
      <c r="Q451" s="592">
        <f t="shared" si="411"/>
        <v>1</v>
      </c>
      <c r="R451" s="592">
        <f t="shared" si="412"/>
        <v>5</v>
      </c>
      <c r="S451" s="588">
        <f t="shared" si="413"/>
        <v>1.9</v>
      </c>
      <c r="T451" s="456">
        <v>83200</v>
      </c>
      <c r="U451" s="455"/>
      <c r="V451" s="460">
        <f t="shared" si="433"/>
        <v>0</v>
      </c>
      <c r="W451" s="589" t="str">
        <f t="shared" si="414"/>
        <v>Կ-1</v>
      </c>
      <c r="X451" s="456">
        <f t="shared" si="415"/>
        <v>158080</v>
      </c>
      <c r="Y451" s="590">
        <f t="shared" si="416"/>
        <v>158080</v>
      </c>
      <c r="Z451" s="590">
        <f>+Y451*13</f>
        <v>2055040</v>
      </c>
      <c r="AA451" s="592">
        <f t="shared" si="418"/>
        <v>1</v>
      </c>
      <c r="AB451" s="592">
        <f t="shared" si="419"/>
        <v>6</v>
      </c>
      <c r="AC451" s="588">
        <f t="shared" si="420"/>
        <v>1.96</v>
      </c>
      <c r="AD451" s="456">
        <v>83200</v>
      </c>
      <c r="AE451" s="455"/>
      <c r="AF451" s="460">
        <f t="shared" si="434"/>
        <v>0</v>
      </c>
      <c r="AG451" s="589" t="str">
        <f t="shared" si="421"/>
        <v>Կ-1</v>
      </c>
      <c r="AH451" s="456">
        <f t="shared" si="422"/>
        <v>163072</v>
      </c>
      <c r="AI451" s="590">
        <f t="shared" si="423"/>
        <v>163072</v>
      </c>
      <c r="AJ451" s="590">
        <f>+AI451*13</f>
        <v>2119936</v>
      </c>
      <c r="AK451" s="592">
        <f t="shared" si="425"/>
        <v>1</v>
      </c>
      <c r="AL451" s="592">
        <f t="shared" si="426"/>
        <v>7</v>
      </c>
      <c r="AM451" s="588">
        <f t="shared" si="427"/>
        <v>1.96</v>
      </c>
      <c r="AN451" s="456">
        <v>83200</v>
      </c>
      <c r="AO451" s="455"/>
      <c r="AP451" s="460">
        <f t="shared" si="435"/>
        <v>0</v>
      </c>
      <c r="AQ451" s="589" t="str">
        <f t="shared" si="428"/>
        <v>Կ-1</v>
      </c>
      <c r="AR451" s="456">
        <f t="shared" si="429"/>
        <v>163072</v>
      </c>
      <c r="AS451" s="590">
        <f t="shared" si="430"/>
        <v>163072</v>
      </c>
      <c r="AT451" s="590">
        <f>+AS451*13</f>
        <v>2119936</v>
      </c>
    </row>
    <row r="452" spans="2:46" s="587" customFormat="1" ht="13.5">
      <c r="B452" s="816">
        <v>22</v>
      </c>
      <c r="C452" s="795" t="s">
        <v>883</v>
      </c>
      <c r="D452" s="794" t="s">
        <v>1960</v>
      </c>
      <c r="E452" s="796">
        <v>1990</v>
      </c>
      <c r="F452" s="795" t="s">
        <v>222</v>
      </c>
      <c r="G452" s="820">
        <v>1</v>
      </c>
      <c r="H452" s="820">
        <v>1</v>
      </c>
      <c r="I452" s="821">
        <f>IF(G452&lt;1,0,IF(M452="Բ-1",IF(H452=0,6.94,IF(H452=1,7.17,IF(H452=2,7.41,IF(H452=3,7.66,IF(OR(H452=5,H452=4),7.92,IF(OR(H452=6,H452=7),8.18,IF(OR(H452=8,H452=9),8.46,IF(OR(H452=10,H452=11,H452=12),8.74,IF(OR(H452=13,H452=14,H452=15),9.03,IF(OR(H452=16,H452=17,H452=18),9.33,9.65)))))))))),IF(M452="Բ-2", IF(H452=0,5.71,IF(H452=1,5.89,IF(H452=2,6.09,IF(H452=3,6.29,IF(OR(H452=5,H452=4),6.5,IF(OR(H452=6,H452=7),6.72,IF(OR(H452=8,H452=9),6.94,IF(OR(H452=10,H452=11,H452=12),7.17,IF(OR(H452=13,H452=14,H452=15),7.41,IF(OR(H452=16,H452=17,H452=18),7.65,7.91)))))))))), IF(M452="Գ-1", IF(H452=0,4.7,IF(H452=1,4.86,IF(H452=2,5.01,IF(H452=3,5.18,IF(OR(H452=5,H452=4),5.35,IF(OR(H452=6,H452=7),5.52,IF(OR(H452=8,H452=9),5.71,IF(OR(H452=10,H452=11,H452=12),5.89,IF(OR(H452=13,H452=14,H452=15),6.09,IF(OR(H452=16,H452=17,H452=18),6.29,6.49)))))))))), IF(M452="Գ-2", IF(H452=0,3.88,IF(H452=1,4.01,IF(H452=2,4.14,IF(H452=3,4.27,IF(OR(H452=5,H452=4),4.41,IF(OR(H452=6,H452=7),4.55,IF(OR(H452=8,H452=9),4.7,IF(OR(H452=10,H452=11,H452=12),4.85,IF(OR(H452=13,H452=14,H452=15),5.01,IF(OR(H452=16,H452=17,H452=18),5.17,5.34)))))))))), IF(M452="Գ-3", IF(H452=0,3.21,IF(H452=1,3.31,IF(H452=2,3.42,IF(H452=3,3.53,IF(OR(H452=5,H452=4),3.64,IF(OR(H452=6,H452=7),3.76,IF(OR(H452=8,H452=9),3.88,IF(OR(H452=10,H452=11,H452=12),4.01,IF(OR(H452=13,H452=14,H452=15),4.13,IF(OR(H452=16,H452=17,H452=18),4.27,4.4)))))))))), IF(M452="Ա-1", IF(H452=0,2.66,IF(H452=1,2.75,IF(H452=2,2.83,IF(H452=3,2.92,IF(OR(H452=5,H452=4),3.02,IF(OR(H452=6,H452=7),3.11,IF(OR(H452=8,H452=9),3.21,IF(OR(H452=10,H452=11,H452=12),3.31,IF(OR(H452=13,H452=14,H452=15),3.42,IF(OR(H452=16,H452=17,H452=18),3.53,3.64)))))))))), IF(M452="Ա-2", IF(H452=0,2.28,IF(H452=1,2.35,IF(H452=2,2.43,IF(H452=3,2.5,IF(OR(H452=5,H452=4),2.58,IF(OR(H452=6,H452=7),2.66,IF(OR(H452=8,H452=9),2.75,IF(OR(H452=10,H452=11,H452=12),2.83,IF(OR(H452=13,H452=14,H452=15),2.92,IF(OR(H452=16,H452=17,H452=18),3.01,3.11)))))))))),IF(M452="Ա-3", IF(H452=0,1.96,IF(H452=1,2.02,IF(H452=2,2.08,IF(H452=3,2.15,IF(OR(H452=5,H452=4),2.21,IF(OR(H452=6,H452=7),2.28,IF(OR(H452=8,H452=9),2.35,IF(OR(H452=10,H452=11,H452=12),2.42,IF(OR(H452=13,H452=14,H452=15),2.5,IF(OR(H452=16,H452=17,H452=18),2.58,2.66)))))))))), IF(M452="Կ-1", IF(H452=0,1.68,IF(H452=1,1.73,IF(H452=2,1.79,IF(H452=3,1.84,IF(OR(H452=5,H452=4),1.9,IF(OR(H452=6,H452=7),1.96,IF(OR(H452=8,H452=9),2.02,IF(OR(H452=10,H452=11,H452=12),2.08,IF(OR(H452=13,H452=14,H452=15),2.14,IF(OR(H452=16,H452=17,H452=18),2.21,2.28)))))))))), IF(M452="Կ-2", IF(H452=0,1.45,IF(H452=1,1.49,IF(H452=2,1.54,IF(H452=3,1.59,IF(OR(H452=5,H452=4),1.63,IF(OR(H452=6,H452=7),1.68,IF(OR(H452=8,H452=9),1.73,IF(OR(H452=10,H452=11,H452=12),1.79,IF(OR(H452=13,H452=14,H452=15),1.84,IF(OR(H452=16,H452=17,H452=18),1.9,1.95)))))))))),IF(M452="Կ-3", IF(H452=0,1.25,IF(H452=1,1.29,IF(H452=2,1.33,IF(H452=3,1.37,IF(OR(H452=5,H452=4),1.41,IF(OR(H452=6,H452=7),1.45,IF(OR(H452=8,H452=9),1.49,IF(OR(H452=10,H452=11,H452=12),1.54,IF(OR(H452=13,H452=14,H452=15),1.58,IF(OR(H452=16,H452=17,H452=18),1.63,1.68)))))))))), "Error"))))))))))))</f>
        <v>1.73</v>
      </c>
      <c r="J452" s="799">
        <v>83200</v>
      </c>
      <c r="K452" s="885"/>
      <c r="L452" s="885">
        <v>8000</v>
      </c>
      <c r="M452" s="822" t="s">
        <v>86</v>
      </c>
      <c r="N452" s="799">
        <f>J452*I452</f>
        <v>143936</v>
      </c>
      <c r="O452" s="823">
        <f>I452*J452+K452+L452</f>
        <v>151936</v>
      </c>
      <c r="P452" s="823">
        <f>+O452*13</f>
        <v>1975168</v>
      </c>
      <c r="Q452" s="592">
        <f>+G452</f>
        <v>1</v>
      </c>
      <c r="R452" s="592">
        <f>+H452+1</f>
        <v>2</v>
      </c>
      <c r="S452" s="588">
        <f>IF(Q452&lt;1,0,IF(W452="Բ-1",IF(R452=0,6.94,IF(R452=1,7.17,IF(R452=2,7.41,IF(R452=3,7.66,IF(OR(R452=5,R452=4),7.92,IF(OR(R452=6,R452=7),8.18,IF(OR(R452=8,R452=9),8.46,IF(OR(R452=10,R452=11,R452=12),8.74,IF(OR(R452=13,R452=14,R452=15),9.03,IF(OR(R452=16,R452=17,R452=18),9.33,9.65)))))))))),IF(W452="Բ-2", IF(R452=0,5.71,IF(R452=1,5.89,IF(R452=2,6.09,IF(R452=3,6.29,IF(OR(R452=5,R452=4),6.5,IF(OR(R452=6,R452=7),6.72,IF(OR(R452=8,R452=9),6.94,IF(OR(R452=10,R452=11,R452=12),7.17,IF(OR(R452=13,R452=14,R452=15),7.41,IF(OR(R452=16,R452=17,R452=18),7.65,7.91)))))))))), IF(W452="Գ-1", IF(R452=0,4.7,IF(R452=1,4.86,IF(R452=2,5.01,IF(R452=3,5.18,IF(OR(R452=5,R452=4),5.35,IF(OR(R452=6,R452=7),5.52,IF(OR(R452=8,R452=9),5.71,IF(OR(R452=10,R452=11,R452=12),5.89,IF(OR(R452=13,R452=14,R452=15),6.09,IF(OR(R452=16,R452=17,R452=18),6.29,6.49)))))))))), IF(W452="Գ-2", IF(R452=0,3.88,IF(R452=1,4.01,IF(R452=2,4.14,IF(R452=3,4.27,IF(OR(R452=5,R452=4),4.41,IF(OR(R452=6,R452=7),4.55,IF(OR(R452=8,R452=9),4.7,IF(OR(R452=10,R452=11,R452=12),4.85,IF(OR(R452=13,R452=14,R452=15),5.01,IF(OR(R452=16,R452=17,R452=18),5.17,5.34)))))))))), IF(W452="Գ-3", IF(R452=0,3.21,IF(R452=1,3.31,IF(R452=2,3.42,IF(R452=3,3.53,IF(OR(R452=5,R452=4),3.64,IF(OR(R452=6,R452=7),3.76,IF(OR(R452=8,R452=9),3.88,IF(OR(R452=10,R452=11,R452=12),4.01,IF(OR(R452=13,R452=14,R452=15),4.13,IF(OR(R452=16,R452=17,R452=18),4.27,4.4)))))))))), IF(W452="Ա-1", IF(R452=0,2.66,IF(R452=1,2.75,IF(R452=2,2.83,IF(R452=3,2.92,IF(OR(R452=5,R452=4),3.02,IF(OR(R452=6,R452=7),3.11,IF(OR(R452=8,R452=9),3.21,IF(OR(R452=10,R452=11,R452=12),3.31,IF(OR(R452=13,R452=14,R452=15),3.42,IF(OR(R452=16,R452=17,R452=18),3.53,3.64)))))))))), IF(W452="Ա-2", IF(R452=0,2.28,IF(R452=1,2.35,IF(R452=2,2.43,IF(R452=3,2.5,IF(OR(R452=5,R452=4),2.58,IF(OR(R452=6,R452=7),2.66,IF(OR(R452=8,R452=9),2.75,IF(OR(R452=10,R452=11,R452=12),2.83,IF(OR(R452=13,R452=14,R452=15),2.92,IF(OR(R452=16,R452=17,R452=18),3.01,3.11)))))))))),IF(W452="Ա-3", IF(R452=0,1.96,IF(R452=1,2.02,IF(R452=2,2.08,IF(R452=3,2.15,IF(OR(R452=5,R452=4),2.21,IF(OR(R452=6,R452=7),2.28,IF(OR(R452=8,R452=9),2.35,IF(OR(R452=10,R452=11,R452=12),2.42,IF(OR(R452=13,R452=14,R452=15),2.5,IF(OR(R452=16,R452=17,R452=18),2.58,2.66)))))))))), IF(W452="Կ-1", IF(R452=0,1.68,IF(R452=1,1.73,IF(R452=2,1.79,IF(R452=3,1.84,IF(OR(R452=5,R452=4),1.9,IF(OR(R452=6,R452=7),1.96,IF(OR(R452=8,R452=9),2.02,IF(OR(R452=10,R452=11,R452=12),2.08,IF(OR(R452=13,R452=14,R452=15),2.14,IF(OR(R452=16,R452=17,R452=18),2.21,2.28)))))))))), IF(W452="Կ-2", IF(R452=0,1.45,IF(R452=1,1.49,IF(R452=2,1.54,IF(R452=3,1.59,IF(OR(R452=5,R452=4),1.63,IF(OR(R452=6,R452=7),1.68,IF(OR(R452=8,R452=9),1.73,IF(OR(R452=10,R452=11,R452=12),1.79,IF(OR(R452=13,R452=14,R452=15),1.84,IF(OR(R452=16,R452=17,R452=18),1.9,1.95)))))))))),IF(W452="Կ-3", IF(R452=0,1.25,IF(R452=1,1.29,IF(R452=2,1.33,IF(R452=3,1.37,IF(OR(R452=5,R452=4),1.41,IF(OR(R452=6,R452=7),1.45,IF(OR(R452=8,R452=9),1.49,IF(OR(R452=10,R452=11,R452=12),1.54,IF(OR(R452=13,R452=14,R452=15),1.58,IF(OR(R452=16,R452=17,R452=18),1.63,1.68)))))))))), "Error"))))))))))))</f>
        <v>1.79</v>
      </c>
      <c r="T452" s="456">
        <v>83200</v>
      </c>
      <c r="U452" s="455"/>
      <c r="V452" s="460">
        <f t="shared" si="433"/>
        <v>8000</v>
      </c>
      <c r="W452" s="589" t="str">
        <f>+M452</f>
        <v>Կ-1</v>
      </c>
      <c r="X452" s="456">
        <f>T452*S452</f>
        <v>148928</v>
      </c>
      <c r="Y452" s="590">
        <f>+U452+V452+X452</f>
        <v>156928</v>
      </c>
      <c r="Z452" s="590">
        <f>+Y452*13</f>
        <v>2040064</v>
      </c>
      <c r="AA452" s="592">
        <f>+Q452</f>
        <v>1</v>
      </c>
      <c r="AB452" s="592">
        <f>+R452+1</f>
        <v>3</v>
      </c>
      <c r="AC452" s="588">
        <f>IF(AA452&lt;1,0,IF(AG452="Բ-1",IF(AB452=0,6.94,IF(AB452=1,7.17,IF(AB452=2,7.41,IF(AB452=3,7.66,IF(OR(AB452=5,AB452=4),7.92,IF(OR(AB452=6,AB452=7),8.18,IF(OR(AB452=8,AB452=9),8.46,IF(OR(AB452=10,AB452=11,AB452=12),8.74,IF(OR(AB452=13,AB452=14,AB452=15),9.03,IF(OR(AB452=16,AB452=17,AB452=18),9.33,9.65)))))))))),IF(AG452="Բ-2", IF(AB452=0,5.71,IF(AB452=1,5.89,IF(AB452=2,6.09,IF(AB452=3,6.29,IF(OR(AB452=5,AB452=4),6.5,IF(OR(AB452=6,AB452=7),6.72,IF(OR(AB452=8,AB452=9),6.94,IF(OR(AB452=10,AB452=11,AB452=12),7.17,IF(OR(AB452=13,AB452=14,AB452=15),7.41,IF(OR(AB452=16,AB452=17,AB452=18),7.65,7.91)))))))))), IF(AG452="Գ-1", IF(AB452=0,4.7,IF(AB452=1,4.86,IF(AB452=2,5.01,IF(AB452=3,5.18,IF(OR(AB452=5,AB452=4),5.35,IF(OR(AB452=6,AB452=7),5.52,IF(OR(AB452=8,AB452=9),5.71,IF(OR(AB452=10,AB452=11,AB452=12),5.89,IF(OR(AB452=13,AB452=14,AB452=15),6.09,IF(OR(AB452=16,AB452=17,AB452=18),6.29,6.49)))))))))), IF(AG452="Գ-2", IF(AB452=0,3.88,IF(AB452=1,4.01,IF(AB452=2,4.14,IF(AB452=3,4.27,IF(OR(AB452=5,AB452=4),4.41,IF(OR(AB452=6,AB452=7),4.55,IF(OR(AB452=8,AB452=9),4.7,IF(OR(AB452=10,AB452=11,AB452=12),4.85,IF(OR(AB452=13,AB452=14,AB452=15),5.01,IF(OR(AB452=16,AB452=17,AB452=18),5.17,5.34)))))))))), IF(AG452="Գ-3", IF(AB452=0,3.21,IF(AB452=1,3.31,IF(AB452=2,3.42,IF(AB452=3,3.53,IF(OR(AB452=5,AB452=4),3.64,IF(OR(AB452=6,AB452=7),3.76,IF(OR(AB452=8,AB452=9),3.88,IF(OR(AB452=10,AB452=11,AB452=12),4.01,IF(OR(AB452=13,AB452=14,AB452=15),4.13,IF(OR(AB452=16,AB452=17,AB452=18),4.27,4.4)))))))))), IF(AG452="Ա-1", IF(AB452=0,2.66,IF(AB452=1,2.75,IF(AB452=2,2.83,IF(AB452=3,2.92,IF(OR(AB452=5,AB452=4),3.02,IF(OR(AB452=6,AB452=7),3.11,IF(OR(AB452=8,AB452=9),3.21,IF(OR(AB452=10,AB452=11,AB452=12),3.31,IF(OR(AB452=13,AB452=14,AB452=15),3.42,IF(OR(AB452=16,AB452=17,AB452=18),3.53,3.64)))))))))), IF(AG452="Ա-2", IF(AB452=0,2.28,IF(AB452=1,2.35,IF(AB452=2,2.43,IF(AB452=3,2.5,IF(OR(AB452=5,AB452=4),2.58,IF(OR(AB452=6,AB452=7),2.66,IF(OR(AB452=8,AB452=9),2.75,IF(OR(AB452=10,AB452=11,AB452=12),2.83,IF(OR(AB452=13,AB452=14,AB452=15),2.92,IF(OR(AB452=16,AB452=17,AB452=18),3.01,3.11)))))))))),IF(AG452="Ա-3", IF(AB452=0,1.96,IF(AB452=1,2.02,IF(AB452=2,2.08,IF(AB452=3,2.15,IF(OR(AB452=5,AB452=4),2.21,IF(OR(AB452=6,AB452=7),2.28,IF(OR(AB452=8,AB452=9),2.35,IF(OR(AB452=10,AB452=11,AB452=12),2.42,IF(OR(AB452=13,AB452=14,AB452=15),2.5,IF(OR(AB452=16,AB452=17,AB452=18),2.58,2.66)))))))))), IF(AG452="Կ-1", IF(AB452=0,1.68,IF(AB452=1,1.73,IF(AB452=2,1.79,IF(AB452=3,1.84,IF(OR(AB452=5,AB452=4),1.9,IF(OR(AB452=6,AB452=7),1.96,IF(OR(AB452=8,AB452=9),2.02,IF(OR(AB452=10,AB452=11,AB452=12),2.08,IF(OR(AB452=13,AB452=14,AB452=15),2.14,IF(OR(AB452=16,AB452=17,AB452=18),2.21,2.28)))))))))), IF(AG452="Կ-2", IF(AB452=0,1.45,IF(AB452=1,1.49,IF(AB452=2,1.54,IF(AB452=3,1.59,IF(OR(AB452=5,AB452=4),1.63,IF(OR(AB452=6,AB452=7),1.68,IF(OR(AB452=8,AB452=9),1.73,IF(OR(AB452=10,AB452=11,AB452=12),1.79,IF(OR(AB452=13,AB452=14,AB452=15),1.84,IF(OR(AB452=16,AB452=17,AB452=18),1.9,1.95)))))))))),IF(AG452="Կ-3", IF(AB452=0,1.25,IF(AB452=1,1.29,IF(AB452=2,1.33,IF(AB452=3,1.37,IF(OR(AB452=5,AB452=4),1.41,IF(OR(AB452=6,AB452=7),1.45,IF(OR(AB452=8,AB452=9),1.49,IF(OR(AB452=10,AB452=11,AB452=12),1.54,IF(OR(AB452=13,AB452=14,AB452=15),1.58,IF(OR(AB452=16,AB452=17,AB452=18),1.63,1.68)))))))))), "Error"))))))))))))</f>
        <v>1.84</v>
      </c>
      <c r="AD452" s="456">
        <v>83200</v>
      </c>
      <c r="AE452" s="455"/>
      <c r="AF452" s="460">
        <f t="shared" si="434"/>
        <v>8000</v>
      </c>
      <c r="AG452" s="589" t="str">
        <f>+W452</f>
        <v>Կ-1</v>
      </c>
      <c r="AH452" s="456">
        <f>AD452*AC452</f>
        <v>153088</v>
      </c>
      <c r="AI452" s="590">
        <f>AH452+AE452+AF452</f>
        <v>161088</v>
      </c>
      <c r="AJ452" s="590">
        <f>+AI452*13</f>
        <v>2094144</v>
      </c>
      <c r="AK452" s="592">
        <f>+AA452</f>
        <v>1</v>
      </c>
      <c r="AL452" s="592">
        <f>+AB452+1</f>
        <v>4</v>
      </c>
      <c r="AM452" s="588">
        <f>IF(AK452&lt;1,0,IF(AQ452="Բ-1",IF(AL452=0,6.94,IF(AL452=1,7.17,IF(AL452=2,7.41,IF(AL452=3,7.66,IF(OR(AL452=5,AL452=4),7.92,IF(OR(AL452=6,AL452=7),8.18,IF(OR(AL452=8,AL452=9),8.46,IF(OR(AL452=10,AL452=11,AL452=12),8.74,IF(OR(AL452=13,AL452=14,AL452=15),9.03,IF(OR(AL452=16,AL452=17,AL452=18),9.33,9.65)))))))))),IF(AQ452="Բ-2", IF(AL452=0,5.71,IF(AL452=1,5.89,IF(AL452=2,6.09,IF(AL452=3,6.29,IF(OR(AL452=5,AL452=4),6.5,IF(OR(AL452=6,AL452=7),6.72,IF(OR(AL452=8,AL452=9),6.94,IF(OR(AL452=10,AL452=11,AL452=12),7.17,IF(OR(AL452=13,AL452=14,AL452=15),7.41,IF(OR(AL452=16,AL452=17,AL452=18),7.65,7.91)))))))))), IF(AQ452="Գ-1", IF(AL452=0,4.7,IF(AL452=1,4.86,IF(AL452=2,5.01,IF(AL452=3,5.18,IF(OR(AL452=5,AL452=4),5.35,IF(OR(AL452=6,AL452=7),5.52,IF(OR(AL452=8,AL452=9),5.71,IF(OR(AL452=10,AL452=11,AL452=12),5.89,IF(OR(AL452=13,AL452=14,AL452=15),6.09,IF(OR(AL452=16,AL452=17,AL452=18),6.29,6.49)))))))))), IF(AQ452="Գ-2", IF(AL452=0,3.88,IF(AL452=1,4.01,IF(AL452=2,4.14,IF(AL452=3,4.27,IF(OR(AL452=5,AL452=4),4.41,IF(OR(AL452=6,AL452=7),4.55,IF(OR(AL452=8,AL452=9),4.7,IF(OR(AL452=10,AL452=11,AL452=12),4.85,IF(OR(AL452=13,AL452=14,AL452=15),5.01,IF(OR(AL452=16,AL452=17,AL452=18),5.17,5.34)))))))))), IF(AQ452="Գ-3", IF(AL452=0,3.21,IF(AL452=1,3.31,IF(AL452=2,3.42,IF(AL452=3,3.53,IF(OR(AL452=5,AL452=4),3.64,IF(OR(AL452=6,AL452=7),3.76,IF(OR(AL452=8,AL452=9),3.88,IF(OR(AL452=10,AL452=11,AL452=12),4.01,IF(OR(AL452=13,AL452=14,AL452=15),4.13,IF(OR(AL452=16,AL452=17,AL452=18),4.27,4.4)))))))))), IF(AQ452="Ա-1", IF(AL452=0,2.66,IF(AL452=1,2.75,IF(AL452=2,2.83,IF(AL452=3,2.92,IF(OR(AL452=5,AL452=4),3.02,IF(OR(AL452=6,AL452=7),3.11,IF(OR(AL452=8,AL452=9),3.21,IF(OR(AL452=10,AL452=11,AL452=12),3.31,IF(OR(AL452=13,AL452=14,AL452=15),3.42,IF(OR(AL452=16,AL452=17,AL452=18),3.53,3.64)))))))))), IF(AQ452="Ա-2", IF(AL452=0,2.28,IF(AL452=1,2.35,IF(AL452=2,2.43,IF(AL452=3,2.5,IF(OR(AL452=5,AL452=4),2.58,IF(OR(AL452=6,AL452=7),2.66,IF(OR(AL452=8,AL452=9),2.75,IF(OR(AL452=10,AL452=11,AL452=12),2.83,IF(OR(AL452=13,AL452=14,AL452=15),2.92,IF(OR(AL452=16,AL452=17,AL452=18),3.01,3.11)))))))))),IF(AQ452="Ա-3", IF(AL452=0,1.96,IF(AL452=1,2.02,IF(AL452=2,2.08,IF(AL452=3,2.15,IF(OR(AL452=5,AL452=4),2.21,IF(OR(AL452=6,AL452=7),2.28,IF(OR(AL452=8,AL452=9),2.35,IF(OR(AL452=10,AL452=11,AL452=12),2.42,IF(OR(AL452=13,AL452=14,AL452=15),2.5,IF(OR(AL452=16,AL452=17,AL452=18),2.58,2.66)))))))))), IF(AQ452="Կ-1", IF(AL452=0,1.68,IF(AL452=1,1.73,IF(AL452=2,1.79,IF(AL452=3,1.84,IF(OR(AL452=5,AL452=4),1.9,IF(OR(AL452=6,AL452=7),1.96,IF(OR(AL452=8,AL452=9),2.02,IF(OR(AL452=10,AL452=11,AL452=12),2.08,IF(OR(AL452=13,AL452=14,AL452=15),2.14,IF(OR(AL452=16,AL452=17,AL452=18),2.21,2.28)))))))))), IF(AQ452="Կ-2", IF(AL452=0,1.45,IF(AL452=1,1.49,IF(AL452=2,1.54,IF(AL452=3,1.59,IF(OR(AL452=5,AL452=4),1.63,IF(OR(AL452=6,AL452=7),1.68,IF(OR(AL452=8,AL452=9),1.73,IF(OR(AL452=10,AL452=11,AL452=12),1.79,IF(OR(AL452=13,AL452=14,AL452=15),1.84,IF(OR(AL452=16,AL452=17,AL452=18),1.9,1.95)))))))))),IF(AQ452="Կ-3", IF(AL452=0,1.25,IF(AL452=1,1.29,IF(AL452=2,1.33,IF(AL452=3,1.37,IF(OR(AL452=5,AL452=4),1.41,IF(OR(AL452=6,AL452=7),1.45,IF(OR(AL452=8,AL452=9),1.49,IF(OR(AL452=10,AL452=11,AL452=12),1.54,IF(OR(AL452=13,AL452=14,AL452=15),1.58,IF(OR(AL452=16,AL452=17,AL452=18),1.63,1.68)))))))))), "Error"))))))))))))</f>
        <v>1.9</v>
      </c>
      <c r="AN452" s="456">
        <v>83200</v>
      </c>
      <c r="AO452" s="455"/>
      <c r="AP452" s="460">
        <f t="shared" si="435"/>
        <v>8000</v>
      </c>
      <c r="AQ452" s="589" t="str">
        <f>+AG452</f>
        <v>Կ-1</v>
      </c>
      <c r="AR452" s="456">
        <f>AN452*AM452</f>
        <v>158080</v>
      </c>
      <c r="AS452" s="590">
        <f>AR452+AO452+AP452</f>
        <v>166080</v>
      </c>
      <c r="AT452" s="590">
        <f>+AS452*13</f>
        <v>2159040</v>
      </c>
    </row>
    <row r="453" spans="2:46" s="587" customFormat="1" ht="13.5">
      <c r="B453" s="816">
        <v>24</v>
      </c>
      <c r="C453" s="795" t="s">
        <v>182</v>
      </c>
      <c r="D453" s="794" t="s">
        <v>1961</v>
      </c>
      <c r="E453" s="796">
        <v>1964</v>
      </c>
      <c r="F453" s="795" t="s">
        <v>107</v>
      </c>
      <c r="G453" s="820">
        <v>1</v>
      </c>
      <c r="H453" s="820">
        <v>26</v>
      </c>
      <c r="I453" s="821">
        <f t="shared" si="432"/>
        <v>2.2799999999999998</v>
      </c>
      <c r="J453" s="799">
        <v>83200</v>
      </c>
      <c r="K453" s="885"/>
      <c r="L453" s="885"/>
      <c r="M453" s="822" t="s">
        <v>86</v>
      </c>
      <c r="N453" s="799">
        <f t="shared" si="408"/>
        <v>189695.99999999997</v>
      </c>
      <c r="O453" s="823">
        <f t="shared" si="409"/>
        <v>189695.99999999997</v>
      </c>
      <c r="P453" s="823">
        <f t="shared" si="410"/>
        <v>2466047.9999999995</v>
      </c>
      <c r="Q453" s="592">
        <f t="shared" si="411"/>
        <v>1</v>
      </c>
      <c r="R453" s="592">
        <f t="shared" si="412"/>
        <v>27</v>
      </c>
      <c r="S453" s="588">
        <f t="shared" si="413"/>
        <v>2.2799999999999998</v>
      </c>
      <c r="T453" s="456">
        <v>83200</v>
      </c>
      <c r="U453" s="455"/>
      <c r="V453" s="460">
        <f t="shared" si="433"/>
        <v>0</v>
      </c>
      <c r="W453" s="589" t="str">
        <f t="shared" si="414"/>
        <v>Կ-1</v>
      </c>
      <c r="X453" s="456">
        <f t="shared" si="415"/>
        <v>189695.99999999997</v>
      </c>
      <c r="Y453" s="590">
        <f t="shared" si="416"/>
        <v>189695.99999999997</v>
      </c>
      <c r="Z453" s="590">
        <f t="shared" si="417"/>
        <v>2466047.9999999995</v>
      </c>
      <c r="AA453" s="592">
        <f t="shared" si="418"/>
        <v>1</v>
      </c>
      <c r="AB453" s="592">
        <f t="shared" si="419"/>
        <v>28</v>
      </c>
      <c r="AC453" s="588">
        <f t="shared" si="420"/>
        <v>2.2799999999999998</v>
      </c>
      <c r="AD453" s="456">
        <v>83200</v>
      </c>
      <c r="AE453" s="455"/>
      <c r="AF453" s="460">
        <f t="shared" si="434"/>
        <v>0</v>
      </c>
      <c r="AG453" s="589" t="str">
        <f t="shared" si="421"/>
        <v>Կ-1</v>
      </c>
      <c r="AH453" s="456">
        <f t="shared" si="422"/>
        <v>189695.99999999997</v>
      </c>
      <c r="AI453" s="590">
        <f t="shared" si="423"/>
        <v>189695.99999999997</v>
      </c>
      <c r="AJ453" s="590">
        <f t="shared" si="424"/>
        <v>2466047.9999999995</v>
      </c>
      <c r="AK453" s="592">
        <f t="shared" si="425"/>
        <v>1</v>
      </c>
      <c r="AL453" s="592">
        <f t="shared" si="426"/>
        <v>29</v>
      </c>
      <c r="AM453" s="588">
        <f t="shared" si="427"/>
        <v>2.2799999999999998</v>
      </c>
      <c r="AN453" s="456">
        <v>83200</v>
      </c>
      <c r="AO453" s="455"/>
      <c r="AP453" s="460">
        <f t="shared" si="435"/>
        <v>0</v>
      </c>
      <c r="AQ453" s="589" t="str">
        <f t="shared" si="428"/>
        <v>Կ-1</v>
      </c>
      <c r="AR453" s="456">
        <f t="shared" si="429"/>
        <v>189695.99999999997</v>
      </c>
      <c r="AS453" s="590">
        <f t="shared" si="430"/>
        <v>189695.99999999997</v>
      </c>
      <c r="AT453" s="590">
        <f t="shared" si="431"/>
        <v>2466047.9999999995</v>
      </c>
    </row>
    <row r="454" spans="2:46" s="587" customFormat="1" ht="27">
      <c r="B454" s="816">
        <v>25</v>
      </c>
      <c r="C454" s="795" t="s">
        <v>2585</v>
      </c>
      <c r="D454" s="794" t="s">
        <v>1960</v>
      </c>
      <c r="E454" s="796">
        <v>1981</v>
      </c>
      <c r="F454" s="795" t="s">
        <v>984</v>
      </c>
      <c r="G454" s="820">
        <v>1</v>
      </c>
      <c r="H454" s="820">
        <v>20</v>
      </c>
      <c r="I454" s="821">
        <f t="shared" si="432"/>
        <v>1.95</v>
      </c>
      <c r="J454" s="799">
        <v>83200</v>
      </c>
      <c r="K454" s="885"/>
      <c r="L454" s="885"/>
      <c r="M454" s="822" t="s">
        <v>87</v>
      </c>
      <c r="N454" s="799">
        <f t="shared" si="408"/>
        <v>162240</v>
      </c>
      <c r="O454" s="823">
        <f t="shared" si="409"/>
        <v>162240</v>
      </c>
      <c r="P454" s="823">
        <f t="shared" si="410"/>
        <v>2109120</v>
      </c>
      <c r="Q454" s="592">
        <f t="shared" si="411"/>
        <v>1</v>
      </c>
      <c r="R454" s="592">
        <f t="shared" si="412"/>
        <v>21</v>
      </c>
      <c r="S454" s="588">
        <f t="shared" si="413"/>
        <v>1.95</v>
      </c>
      <c r="T454" s="456">
        <v>83200</v>
      </c>
      <c r="U454" s="455"/>
      <c r="V454" s="460">
        <f t="shared" si="433"/>
        <v>0</v>
      </c>
      <c r="W454" s="589" t="str">
        <f t="shared" si="414"/>
        <v>Կ-2</v>
      </c>
      <c r="X454" s="456">
        <f t="shared" si="415"/>
        <v>162240</v>
      </c>
      <c r="Y454" s="590">
        <f t="shared" si="416"/>
        <v>162240</v>
      </c>
      <c r="Z454" s="590">
        <f t="shared" si="417"/>
        <v>2109120</v>
      </c>
      <c r="AA454" s="592">
        <f t="shared" si="418"/>
        <v>1</v>
      </c>
      <c r="AB454" s="592">
        <f t="shared" si="419"/>
        <v>22</v>
      </c>
      <c r="AC454" s="588">
        <f t="shared" si="420"/>
        <v>1.95</v>
      </c>
      <c r="AD454" s="456">
        <v>83200</v>
      </c>
      <c r="AE454" s="455"/>
      <c r="AF454" s="460">
        <f t="shared" si="434"/>
        <v>0</v>
      </c>
      <c r="AG454" s="589" t="str">
        <f t="shared" si="421"/>
        <v>Կ-2</v>
      </c>
      <c r="AH454" s="456">
        <f t="shared" si="422"/>
        <v>162240</v>
      </c>
      <c r="AI454" s="590">
        <f t="shared" si="423"/>
        <v>162240</v>
      </c>
      <c r="AJ454" s="590">
        <f t="shared" si="424"/>
        <v>2109120</v>
      </c>
      <c r="AK454" s="592">
        <f t="shared" si="425"/>
        <v>1</v>
      </c>
      <c r="AL454" s="592">
        <f t="shared" si="426"/>
        <v>23</v>
      </c>
      <c r="AM454" s="588">
        <f t="shared" si="427"/>
        <v>1.95</v>
      </c>
      <c r="AN454" s="456">
        <v>83200</v>
      </c>
      <c r="AO454" s="455"/>
      <c r="AP454" s="460">
        <f t="shared" si="435"/>
        <v>0</v>
      </c>
      <c r="AQ454" s="589" t="str">
        <f t="shared" si="428"/>
        <v>Կ-2</v>
      </c>
      <c r="AR454" s="456">
        <f t="shared" si="429"/>
        <v>162240</v>
      </c>
      <c r="AS454" s="590">
        <f t="shared" si="430"/>
        <v>162240</v>
      </c>
      <c r="AT454" s="590">
        <f t="shared" si="431"/>
        <v>2109120</v>
      </c>
    </row>
    <row r="455" spans="2:46" s="587" customFormat="1" ht="27">
      <c r="B455" s="816">
        <v>26</v>
      </c>
      <c r="C455" s="795" t="s">
        <v>835</v>
      </c>
      <c r="D455" s="794" t="s">
        <v>1960</v>
      </c>
      <c r="E455" s="796">
        <v>1995</v>
      </c>
      <c r="F455" s="795" t="s">
        <v>984</v>
      </c>
      <c r="G455" s="820">
        <v>1</v>
      </c>
      <c r="H455" s="820">
        <v>8</v>
      </c>
      <c r="I455" s="821">
        <f t="shared" si="432"/>
        <v>1.73</v>
      </c>
      <c r="J455" s="799">
        <v>83200</v>
      </c>
      <c r="K455" s="885"/>
      <c r="L455" s="885"/>
      <c r="M455" s="822" t="s">
        <v>87</v>
      </c>
      <c r="N455" s="799">
        <f t="shared" si="408"/>
        <v>143936</v>
      </c>
      <c r="O455" s="823">
        <f t="shared" si="409"/>
        <v>143936</v>
      </c>
      <c r="P455" s="823">
        <f t="shared" si="410"/>
        <v>1871168</v>
      </c>
      <c r="Q455" s="592">
        <f t="shared" si="411"/>
        <v>1</v>
      </c>
      <c r="R455" s="592">
        <f t="shared" si="412"/>
        <v>9</v>
      </c>
      <c r="S455" s="588">
        <f t="shared" si="413"/>
        <v>1.73</v>
      </c>
      <c r="T455" s="456">
        <v>83200</v>
      </c>
      <c r="U455" s="455"/>
      <c r="V455" s="460">
        <f t="shared" si="433"/>
        <v>0</v>
      </c>
      <c r="W455" s="589" t="str">
        <f t="shared" si="414"/>
        <v>Կ-2</v>
      </c>
      <c r="X455" s="456">
        <f t="shared" si="415"/>
        <v>143936</v>
      </c>
      <c r="Y455" s="590">
        <f t="shared" si="416"/>
        <v>143936</v>
      </c>
      <c r="Z455" s="590">
        <f t="shared" si="417"/>
        <v>1871168</v>
      </c>
      <c r="AA455" s="592">
        <f t="shared" si="418"/>
        <v>1</v>
      </c>
      <c r="AB455" s="592">
        <f t="shared" si="419"/>
        <v>10</v>
      </c>
      <c r="AC455" s="588">
        <f t="shared" si="420"/>
        <v>1.79</v>
      </c>
      <c r="AD455" s="456">
        <v>83200</v>
      </c>
      <c r="AE455" s="455"/>
      <c r="AF455" s="460">
        <f t="shared" si="434"/>
        <v>0</v>
      </c>
      <c r="AG455" s="589" t="str">
        <f t="shared" si="421"/>
        <v>Կ-2</v>
      </c>
      <c r="AH455" s="456">
        <f t="shared" si="422"/>
        <v>148928</v>
      </c>
      <c r="AI455" s="590">
        <f t="shared" si="423"/>
        <v>148928</v>
      </c>
      <c r="AJ455" s="590">
        <f t="shared" si="424"/>
        <v>1936064</v>
      </c>
      <c r="AK455" s="592">
        <f t="shared" si="425"/>
        <v>1</v>
      </c>
      <c r="AL455" s="592">
        <f t="shared" si="426"/>
        <v>11</v>
      </c>
      <c r="AM455" s="588">
        <f t="shared" si="427"/>
        <v>1.79</v>
      </c>
      <c r="AN455" s="456">
        <v>83200</v>
      </c>
      <c r="AO455" s="455"/>
      <c r="AP455" s="460">
        <f t="shared" si="435"/>
        <v>0</v>
      </c>
      <c r="AQ455" s="589" t="str">
        <f t="shared" si="428"/>
        <v>Կ-2</v>
      </c>
      <c r="AR455" s="456">
        <f t="shared" si="429"/>
        <v>148928</v>
      </c>
      <c r="AS455" s="590">
        <f t="shared" si="430"/>
        <v>148928</v>
      </c>
      <c r="AT455" s="590">
        <f t="shared" si="431"/>
        <v>1936064</v>
      </c>
    </row>
    <row r="456" spans="2:46" s="587" customFormat="1" ht="27">
      <c r="B456" s="816">
        <v>27</v>
      </c>
      <c r="C456" s="795" t="s">
        <v>183</v>
      </c>
      <c r="D456" s="794" t="s">
        <v>1961</v>
      </c>
      <c r="E456" s="796">
        <v>1971</v>
      </c>
      <c r="F456" s="795" t="s">
        <v>984</v>
      </c>
      <c r="G456" s="820">
        <v>1</v>
      </c>
      <c r="H456" s="820">
        <v>21</v>
      </c>
      <c r="I456" s="821">
        <f t="shared" si="432"/>
        <v>1.95</v>
      </c>
      <c r="J456" s="799">
        <v>83200</v>
      </c>
      <c r="K456" s="885"/>
      <c r="L456" s="885"/>
      <c r="M456" s="822" t="s">
        <v>87</v>
      </c>
      <c r="N456" s="799">
        <f t="shared" si="408"/>
        <v>162240</v>
      </c>
      <c r="O456" s="823">
        <f t="shared" si="409"/>
        <v>162240</v>
      </c>
      <c r="P456" s="823">
        <f t="shared" si="410"/>
        <v>2109120</v>
      </c>
      <c r="Q456" s="592">
        <f t="shared" si="411"/>
        <v>1</v>
      </c>
      <c r="R456" s="592">
        <f t="shared" si="412"/>
        <v>22</v>
      </c>
      <c r="S456" s="588">
        <f t="shared" si="413"/>
        <v>1.95</v>
      </c>
      <c r="T456" s="456">
        <v>83200</v>
      </c>
      <c r="U456" s="455"/>
      <c r="V456" s="460">
        <f t="shared" si="433"/>
        <v>0</v>
      </c>
      <c r="W456" s="589" t="str">
        <f t="shared" si="414"/>
        <v>Կ-2</v>
      </c>
      <c r="X456" s="456">
        <f t="shared" si="415"/>
        <v>162240</v>
      </c>
      <c r="Y456" s="590">
        <f t="shared" si="416"/>
        <v>162240</v>
      </c>
      <c r="Z456" s="590">
        <f t="shared" si="417"/>
        <v>2109120</v>
      </c>
      <c r="AA456" s="592">
        <f t="shared" si="418"/>
        <v>1</v>
      </c>
      <c r="AB456" s="592">
        <f t="shared" si="419"/>
        <v>23</v>
      </c>
      <c r="AC456" s="588">
        <f t="shared" si="420"/>
        <v>1.95</v>
      </c>
      <c r="AD456" s="456">
        <v>83200</v>
      </c>
      <c r="AE456" s="455"/>
      <c r="AF456" s="460">
        <f t="shared" si="434"/>
        <v>0</v>
      </c>
      <c r="AG456" s="589" t="str">
        <f t="shared" si="421"/>
        <v>Կ-2</v>
      </c>
      <c r="AH456" s="456">
        <f t="shared" si="422"/>
        <v>162240</v>
      </c>
      <c r="AI456" s="590">
        <f t="shared" si="423"/>
        <v>162240</v>
      </c>
      <c r="AJ456" s="590">
        <f t="shared" si="424"/>
        <v>2109120</v>
      </c>
      <c r="AK456" s="592">
        <f t="shared" si="425"/>
        <v>1</v>
      </c>
      <c r="AL456" s="592">
        <f t="shared" si="426"/>
        <v>24</v>
      </c>
      <c r="AM456" s="588">
        <f t="shared" si="427"/>
        <v>1.95</v>
      </c>
      <c r="AN456" s="456">
        <v>83200</v>
      </c>
      <c r="AO456" s="455"/>
      <c r="AP456" s="460">
        <f t="shared" si="435"/>
        <v>0</v>
      </c>
      <c r="AQ456" s="589" t="str">
        <f t="shared" si="428"/>
        <v>Կ-2</v>
      </c>
      <c r="AR456" s="456">
        <f t="shared" si="429"/>
        <v>162240</v>
      </c>
      <c r="AS456" s="590">
        <f t="shared" si="430"/>
        <v>162240</v>
      </c>
      <c r="AT456" s="590">
        <f t="shared" si="431"/>
        <v>2109120</v>
      </c>
    </row>
    <row r="457" spans="2:46" s="587" customFormat="1" ht="27">
      <c r="B457" s="816">
        <v>28</v>
      </c>
      <c r="C457" s="795" t="s">
        <v>1322</v>
      </c>
      <c r="D457" s="794" t="s">
        <v>1960</v>
      </c>
      <c r="E457" s="796">
        <v>1981</v>
      </c>
      <c r="F457" s="795" t="s">
        <v>984</v>
      </c>
      <c r="G457" s="820">
        <v>1</v>
      </c>
      <c r="H457" s="820">
        <v>23</v>
      </c>
      <c r="I457" s="821">
        <f t="shared" si="432"/>
        <v>1.95</v>
      </c>
      <c r="J457" s="799">
        <v>83200</v>
      </c>
      <c r="K457" s="885"/>
      <c r="L457" s="885">
        <v>8000</v>
      </c>
      <c r="M457" s="822" t="s">
        <v>87</v>
      </c>
      <c r="N457" s="799">
        <f t="shared" si="408"/>
        <v>162240</v>
      </c>
      <c r="O457" s="823">
        <f t="shared" si="409"/>
        <v>170240</v>
      </c>
      <c r="P457" s="823">
        <f t="shared" si="410"/>
        <v>2213120</v>
      </c>
      <c r="Q457" s="592">
        <f t="shared" si="411"/>
        <v>1</v>
      </c>
      <c r="R457" s="592">
        <f t="shared" si="412"/>
        <v>24</v>
      </c>
      <c r="S457" s="588">
        <f t="shared" si="413"/>
        <v>1.95</v>
      </c>
      <c r="T457" s="456">
        <v>83200</v>
      </c>
      <c r="U457" s="455"/>
      <c r="V457" s="460">
        <f t="shared" si="433"/>
        <v>8000</v>
      </c>
      <c r="W457" s="589" t="str">
        <f t="shared" si="414"/>
        <v>Կ-2</v>
      </c>
      <c r="X457" s="456">
        <f t="shared" si="415"/>
        <v>162240</v>
      </c>
      <c r="Y457" s="590">
        <f t="shared" si="416"/>
        <v>170240</v>
      </c>
      <c r="Z457" s="590">
        <f t="shared" si="417"/>
        <v>2213120</v>
      </c>
      <c r="AA457" s="592">
        <f t="shared" si="418"/>
        <v>1</v>
      </c>
      <c r="AB457" s="592">
        <f t="shared" si="419"/>
        <v>25</v>
      </c>
      <c r="AC457" s="588">
        <f t="shared" si="420"/>
        <v>1.95</v>
      </c>
      <c r="AD457" s="456">
        <v>83200</v>
      </c>
      <c r="AE457" s="455"/>
      <c r="AF457" s="460">
        <f t="shared" si="434"/>
        <v>8000</v>
      </c>
      <c r="AG457" s="589" t="str">
        <f t="shared" si="421"/>
        <v>Կ-2</v>
      </c>
      <c r="AH457" s="456">
        <f t="shared" si="422"/>
        <v>162240</v>
      </c>
      <c r="AI457" s="590">
        <f t="shared" si="423"/>
        <v>170240</v>
      </c>
      <c r="AJ457" s="590">
        <f t="shared" si="424"/>
        <v>2213120</v>
      </c>
      <c r="AK457" s="592">
        <f t="shared" si="425"/>
        <v>1</v>
      </c>
      <c r="AL457" s="592">
        <f t="shared" si="426"/>
        <v>26</v>
      </c>
      <c r="AM457" s="588">
        <f t="shared" si="427"/>
        <v>1.95</v>
      </c>
      <c r="AN457" s="456">
        <v>83200</v>
      </c>
      <c r="AO457" s="455"/>
      <c r="AP457" s="460">
        <f t="shared" si="435"/>
        <v>8000</v>
      </c>
      <c r="AQ457" s="589" t="str">
        <f t="shared" si="428"/>
        <v>Կ-2</v>
      </c>
      <c r="AR457" s="456">
        <f t="shared" si="429"/>
        <v>162240</v>
      </c>
      <c r="AS457" s="590">
        <f t="shared" si="430"/>
        <v>170240</v>
      </c>
      <c r="AT457" s="590">
        <f t="shared" si="431"/>
        <v>2213120</v>
      </c>
    </row>
    <row r="458" spans="2:46" s="587" customFormat="1" ht="13.5">
      <c r="B458" s="830"/>
      <c r="C458" s="831" t="s">
        <v>2586</v>
      </c>
      <c r="D458" s="828"/>
      <c r="E458" s="818"/>
      <c r="F458" s="831"/>
      <c r="G458" s="820"/>
      <c r="H458" s="820"/>
      <c r="I458" s="821"/>
      <c r="J458" s="799"/>
      <c r="K458" s="832"/>
      <c r="L458" s="832"/>
      <c r="M458" s="833"/>
      <c r="N458" s="834"/>
      <c r="O458" s="823">
        <v>21000</v>
      </c>
      <c r="P458" s="823">
        <f>+O458*12</f>
        <v>252000</v>
      </c>
      <c r="Q458" s="592"/>
      <c r="R458" s="592"/>
      <c r="S458" s="588"/>
      <c r="T458" s="456"/>
      <c r="U458" s="457"/>
      <c r="V458" s="457"/>
      <c r="W458" s="597"/>
      <c r="X458" s="700"/>
      <c r="Y458" s="590">
        <f>+O458</f>
        <v>21000</v>
      </c>
      <c r="Z458" s="590">
        <f>+P458</f>
        <v>252000</v>
      </c>
      <c r="AA458" s="592"/>
      <c r="AB458" s="592"/>
      <c r="AC458" s="588"/>
      <c r="AD458" s="456"/>
      <c r="AE458" s="457"/>
      <c r="AF458" s="457"/>
      <c r="AG458" s="597"/>
      <c r="AH458" s="700"/>
      <c r="AI458" s="590">
        <f>+Y458</f>
        <v>21000</v>
      </c>
      <c r="AJ458" s="590">
        <f>+Z458</f>
        <v>252000</v>
      </c>
      <c r="AK458" s="592"/>
      <c r="AL458" s="592"/>
      <c r="AM458" s="588"/>
      <c r="AN458" s="456"/>
      <c r="AO458" s="457"/>
      <c r="AP458" s="457"/>
      <c r="AQ458" s="597"/>
      <c r="AR458" s="700"/>
      <c r="AS458" s="590">
        <f>+AI458</f>
        <v>21000</v>
      </c>
      <c r="AT458" s="590">
        <f>+AJ458</f>
        <v>252000</v>
      </c>
    </row>
    <row r="459" spans="2:46" s="468" customFormat="1" ht="23.25" customHeight="1">
      <c r="B459" s="960" t="s">
        <v>47</v>
      </c>
      <c r="C459" s="960"/>
      <c r="D459" s="960"/>
      <c r="E459" s="960"/>
      <c r="F459" s="960"/>
      <c r="G459" s="701">
        <f t="shared" ref="G459:AT459" si="436">SUM(G432:G458)</f>
        <v>26</v>
      </c>
      <c r="H459" s="701">
        <f t="shared" si="436"/>
        <v>249</v>
      </c>
      <c r="I459" s="701">
        <f t="shared" si="436"/>
        <v>61.080000000000005</v>
      </c>
      <c r="J459" s="701">
        <f t="shared" si="436"/>
        <v>2163200</v>
      </c>
      <c r="K459" s="701">
        <f t="shared" si="436"/>
        <v>0</v>
      </c>
      <c r="L459" s="701">
        <f t="shared" si="436"/>
        <v>40000</v>
      </c>
      <c r="M459" s="701">
        <f t="shared" si="436"/>
        <v>0</v>
      </c>
      <c r="N459" s="701">
        <f t="shared" si="436"/>
        <v>5081856</v>
      </c>
      <c r="O459" s="701">
        <f t="shared" si="436"/>
        <v>5142856</v>
      </c>
      <c r="P459" s="701">
        <f t="shared" si="436"/>
        <v>66836128</v>
      </c>
      <c r="Q459" s="701">
        <f t="shared" si="436"/>
        <v>26</v>
      </c>
      <c r="R459" s="701">
        <f t="shared" si="436"/>
        <v>275</v>
      </c>
      <c r="S459" s="701">
        <f t="shared" si="436"/>
        <v>62.06</v>
      </c>
      <c r="T459" s="701">
        <f t="shared" si="436"/>
        <v>2163200</v>
      </c>
      <c r="U459" s="701">
        <f t="shared" si="436"/>
        <v>0</v>
      </c>
      <c r="V459" s="701">
        <f t="shared" si="436"/>
        <v>40000</v>
      </c>
      <c r="W459" s="701">
        <f t="shared" si="436"/>
        <v>0</v>
      </c>
      <c r="X459" s="701">
        <f t="shared" si="436"/>
        <v>5163392</v>
      </c>
      <c r="Y459" s="701">
        <f t="shared" si="436"/>
        <v>5224392</v>
      </c>
      <c r="Z459" s="701">
        <f t="shared" si="436"/>
        <v>67896096</v>
      </c>
      <c r="AA459" s="701">
        <f t="shared" si="436"/>
        <v>26</v>
      </c>
      <c r="AB459" s="701">
        <f t="shared" si="436"/>
        <v>301</v>
      </c>
      <c r="AC459" s="701">
        <f t="shared" si="436"/>
        <v>62.900000000000013</v>
      </c>
      <c r="AD459" s="701">
        <f t="shared" si="436"/>
        <v>2163200</v>
      </c>
      <c r="AE459" s="701">
        <f t="shared" si="436"/>
        <v>0</v>
      </c>
      <c r="AF459" s="701">
        <f t="shared" si="436"/>
        <v>40000</v>
      </c>
      <c r="AG459" s="701">
        <f t="shared" si="436"/>
        <v>0</v>
      </c>
      <c r="AH459" s="701">
        <f t="shared" si="436"/>
        <v>5233280</v>
      </c>
      <c r="AI459" s="701">
        <f t="shared" si="436"/>
        <v>5294280</v>
      </c>
      <c r="AJ459" s="701">
        <f t="shared" si="436"/>
        <v>68804640</v>
      </c>
      <c r="AK459" s="701">
        <f t="shared" si="436"/>
        <v>26</v>
      </c>
      <c r="AL459" s="701">
        <f t="shared" si="436"/>
        <v>327</v>
      </c>
      <c r="AM459" s="701">
        <f t="shared" si="436"/>
        <v>63.700000000000017</v>
      </c>
      <c r="AN459" s="701">
        <f t="shared" si="436"/>
        <v>2163200</v>
      </c>
      <c r="AO459" s="701">
        <f t="shared" si="436"/>
        <v>0</v>
      </c>
      <c r="AP459" s="701">
        <f t="shared" si="436"/>
        <v>40000</v>
      </c>
      <c r="AQ459" s="701">
        <f t="shared" si="436"/>
        <v>0</v>
      </c>
      <c r="AR459" s="701">
        <f t="shared" si="436"/>
        <v>5299840</v>
      </c>
      <c r="AS459" s="701">
        <f t="shared" si="436"/>
        <v>5360840</v>
      </c>
      <c r="AT459" s="701">
        <f t="shared" si="436"/>
        <v>69669920</v>
      </c>
    </row>
    <row r="460" spans="2:46" ht="16.5" customHeight="1"/>
    <row r="461" spans="2:46" ht="17.25" customHeight="1"/>
    <row r="462" spans="2:46" s="468" customFormat="1" ht="22.5" customHeight="1">
      <c r="B462" s="960" t="s">
        <v>554</v>
      </c>
      <c r="C462" s="960"/>
      <c r="D462" s="960"/>
      <c r="E462" s="960"/>
      <c r="F462" s="960"/>
      <c r="G462" s="962" t="s">
        <v>1029</v>
      </c>
      <c r="H462" s="962"/>
      <c r="I462" s="962"/>
      <c r="J462" s="962"/>
      <c r="K462" s="962"/>
      <c r="L462" s="962"/>
      <c r="M462" s="962"/>
      <c r="N462" s="962"/>
      <c r="O462" s="962"/>
      <c r="P462" s="962"/>
      <c r="Q462" s="962" t="s">
        <v>1029</v>
      </c>
      <c r="R462" s="962"/>
      <c r="S462" s="962"/>
      <c r="T462" s="962"/>
      <c r="U462" s="962"/>
      <c r="V462" s="962"/>
      <c r="W462" s="962"/>
      <c r="X462" s="962"/>
      <c r="Y462" s="962"/>
      <c r="Z462" s="962"/>
      <c r="AA462" s="962" t="s">
        <v>1029</v>
      </c>
      <c r="AB462" s="962"/>
      <c r="AC462" s="962"/>
      <c r="AD462" s="962"/>
      <c r="AE462" s="962"/>
      <c r="AF462" s="962"/>
      <c r="AG462" s="962"/>
      <c r="AH462" s="962"/>
      <c r="AI462" s="962"/>
      <c r="AJ462" s="962"/>
      <c r="AK462" s="962" t="s">
        <v>1029</v>
      </c>
      <c r="AL462" s="962"/>
      <c r="AM462" s="962"/>
      <c r="AN462" s="962"/>
      <c r="AO462" s="962"/>
      <c r="AP462" s="962"/>
      <c r="AQ462" s="962"/>
      <c r="AR462" s="962"/>
      <c r="AS462" s="962"/>
      <c r="AT462" s="962"/>
    </row>
    <row r="463" spans="2:46" s="468" customFormat="1" ht="24" customHeight="1">
      <c r="B463" s="959" t="s">
        <v>1333</v>
      </c>
      <c r="C463" s="959"/>
      <c r="D463" s="959"/>
      <c r="E463" s="959"/>
      <c r="F463" s="959"/>
      <c r="G463" s="959" t="s">
        <v>2454</v>
      </c>
      <c r="H463" s="959"/>
      <c r="I463" s="959"/>
      <c r="J463" s="959"/>
      <c r="K463" s="959"/>
      <c r="L463" s="959"/>
      <c r="M463" s="959"/>
      <c r="N463" s="959"/>
      <c r="O463" s="959"/>
      <c r="P463" s="959"/>
      <c r="Q463" s="959" t="s">
        <v>1950</v>
      </c>
      <c r="R463" s="959"/>
      <c r="S463" s="959"/>
      <c r="T463" s="959"/>
      <c r="U463" s="959"/>
      <c r="V463" s="959"/>
      <c r="W463" s="959"/>
      <c r="X463" s="959"/>
      <c r="Y463" s="959"/>
      <c r="Z463" s="959"/>
      <c r="AA463" s="980" t="s">
        <v>2461</v>
      </c>
      <c r="AB463" s="981"/>
      <c r="AC463" s="981"/>
      <c r="AD463" s="981"/>
      <c r="AE463" s="981"/>
      <c r="AF463" s="981"/>
      <c r="AG463" s="981"/>
      <c r="AH463" s="981"/>
      <c r="AI463" s="981"/>
      <c r="AJ463" s="982"/>
      <c r="AK463" s="959" t="s">
        <v>2935</v>
      </c>
      <c r="AL463" s="959"/>
      <c r="AM463" s="959"/>
      <c r="AN463" s="959"/>
      <c r="AO463" s="959"/>
      <c r="AP463" s="959"/>
      <c r="AQ463" s="959"/>
      <c r="AR463" s="959"/>
      <c r="AS463" s="959"/>
      <c r="AT463" s="959"/>
    </row>
    <row r="464" spans="2:46" s="587" customFormat="1" ht="99.75">
      <c r="B464" s="458" t="s">
        <v>10</v>
      </c>
      <c r="C464" s="531" t="s">
        <v>54</v>
      </c>
      <c r="D464" s="748" t="s">
        <v>1958</v>
      </c>
      <c r="E464" s="579" t="s">
        <v>1959</v>
      </c>
      <c r="F464" s="531" t="s">
        <v>55</v>
      </c>
      <c r="G464" s="586" t="s">
        <v>56</v>
      </c>
      <c r="H464" s="586" t="s">
        <v>89</v>
      </c>
      <c r="I464" s="586" t="s">
        <v>90</v>
      </c>
      <c r="J464" s="586" t="s">
        <v>62</v>
      </c>
      <c r="K464" s="696" t="str">
        <f>+K431</f>
        <v>Հավելավճար</v>
      </c>
      <c r="L464" s="696" t="str">
        <f>+L431</f>
        <v>Հավելում (բարձր լեռնային կամ գաղտնիության)</v>
      </c>
      <c r="M464" s="586" t="str">
        <f>+M431</f>
        <v>Ըստ դատ.ծառ.պաշտ.ենթախմբ.</v>
      </c>
      <c r="N464" s="586" t="s">
        <v>603</v>
      </c>
      <c r="O464" s="586" t="s">
        <v>582</v>
      </c>
      <c r="P464" s="586" t="s">
        <v>1407</v>
      </c>
      <c r="Q464" s="586" t="s">
        <v>56</v>
      </c>
      <c r="R464" s="586" t="s">
        <v>89</v>
      </c>
      <c r="S464" s="586" t="s">
        <v>90</v>
      </c>
      <c r="T464" s="586" t="s">
        <v>62</v>
      </c>
      <c r="U464" s="586" t="str">
        <f>+U431</f>
        <v>Հավելավճար</v>
      </c>
      <c r="V464" s="586" t="str">
        <f>+V431</f>
        <v>Հավելում (բարձր լեռնային կամ գաղտնիության)</v>
      </c>
      <c r="W464" s="586" t="str">
        <f>+W431</f>
        <v>Ըստ դատ.ծառ.պաշտ.ենթախմբ.</v>
      </c>
      <c r="X464" s="586" t="s">
        <v>603</v>
      </c>
      <c r="Y464" s="586" t="str">
        <f>+O464</f>
        <v xml:space="preserve">Ընդամենը ամսական աշխատավարձ </v>
      </c>
      <c r="Z464" s="586" t="s">
        <v>1951</v>
      </c>
      <c r="AA464" s="586" t="s">
        <v>56</v>
      </c>
      <c r="AB464" s="586" t="s">
        <v>89</v>
      </c>
      <c r="AC464" s="586" t="s">
        <v>90</v>
      </c>
      <c r="AD464" s="586" t="s">
        <v>62</v>
      </c>
      <c r="AE464" s="586" t="str">
        <f>+AE431</f>
        <v>Հավելավճար</v>
      </c>
      <c r="AF464" s="696" t="str">
        <f>+AF431</f>
        <v>Հավելում (բարձր լեռնային կամ գաղտնիության)</v>
      </c>
      <c r="AG464" s="586" t="str">
        <f>+AG431</f>
        <v>Ըստ դատ.ծառ.պաշտ.ենթախմբ.</v>
      </c>
      <c r="AH464" s="586" t="s">
        <v>603</v>
      </c>
      <c r="AI464" s="586" t="str">
        <f>+Y464</f>
        <v xml:space="preserve">Ընդամենը ամսական աշխատավարձ </v>
      </c>
      <c r="AJ464" s="586" t="s">
        <v>2462</v>
      </c>
      <c r="AK464" s="586" t="s">
        <v>56</v>
      </c>
      <c r="AL464" s="586" t="s">
        <v>89</v>
      </c>
      <c r="AM464" s="586" t="s">
        <v>90</v>
      </c>
      <c r="AN464" s="586" t="s">
        <v>62</v>
      </c>
      <c r="AO464" s="586" t="str">
        <f>+AO431</f>
        <v>Հավելավճար</v>
      </c>
      <c r="AP464" s="696" t="str">
        <f>+AP431</f>
        <v>Հավելում (բարձր լեռնային կամ գաղտնիության)</v>
      </c>
      <c r="AQ464" s="586" t="str">
        <f>+AQ431</f>
        <v>Ըստ դատ.ծառ.պաշտ.ենթախմբ.</v>
      </c>
      <c r="AR464" s="586" t="s">
        <v>603</v>
      </c>
      <c r="AS464" s="586" t="str">
        <f>+AI464</f>
        <v xml:space="preserve">Ընդամենը ամսական աշխատավարձ </v>
      </c>
      <c r="AT464" s="586" t="s">
        <v>2936</v>
      </c>
    </row>
    <row r="465" spans="2:46" s="591" customFormat="1" ht="13.5">
      <c r="B465" s="830">
        <v>1</v>
      </c>
      <c r="C465" s="795" t="s">
        <v>191</v>
      </c>
      <c r="D465" s="817" t="s">
        <v>1960</v>
      </c>
      <c r="E465" s="818">
        <v>1975</v>
      </c>
      <c r="F465" s="819" t="s">
        <v>217</v>
      </c>
      <c r="G465" s="820">
        <v>1</v>
      </c>
      <c r="H465" s="820">
        <v>7</v>
      </c>
      <c r="I465" s="821">
        <f t="shared" ref="I465:I506" si="437">IF(G465&lt;1,0,IF(M465="Բ-1",IF(H465=0,6.94,IF(H465=1,7.17,IF(H465=2,7.41,IF(H465=3,7.66,IF(OR(H465=5,H465=4),7.92,IF(OR(H465=6,H465=7),8.18,IF(OR(H465=8,H465=9),8.46,IF(OR(H465=10,H465=11,H465=12),8.74,IF(OR(H465=13,H465=14,H465=15),9.03,IF(OR(H465=16,H465=17,H465=18),9.33,9.65)))))))))),IF(M465="Բ-2", IF(H465=0,5.71,IF(H465=1,5.89,IF(H465=2,6.09,IF(H465=3,6.29,IF(OR(H465=5,H465=4),6.5,IF(OR(H465=6,H465=7),6.72,IF(OR(H465=8,H465=9),6.94,IF(OR(H465=10,H465=11,H465=12),7.17,IF(OR(H465=13,H465=14,H465=15),7.41,IF(OR(H465=16,H465=17,H465=18),7.65,7.91)))))))))), IF(M465="Գ-1", IF(H465=0,4.7,IF(H465=1,4.86,IF(H465=2,5.01,IF(H465=3,5.18,IF(OR(H465=5,H465=4),5.35,IF(OR(H465=6,H465=7),5.52,IF(OR(H465=8,H465=9),5.71,IF(OR(H465=10,H465=11,H465=12),5.89,IF(OR(H465=13,H465=14,H465=15),6.09,IF(OR(H465=16,H465=17,H465=18),6.29,6.49)))))))))), IF(M465="Գ-2", IF(H465=0,3.88,IF(H465=1,4.01,IF(H465=2,4.14,IF(H465=3,4.27,IF(OR(H465=5,H465=4),4.41,IF(OR(H465=6,H465=7),4.55,IF(OR(H465=8,H465=9),4.7,IF(OR(H465=10,H465=11,H465=12),4.85,IF(OR(H465=13,H465=14,H465=15),5.01,IF(OR(H465=16,H465=17,H465=18),5.17,5.34)))))))))), IF(M465="Գ-3", IF(H465=0,3.21,IF(H465=1,3.31,IF(H465=2,3.42,IF(H465=3,3.53,IF(OR(H465=5,H465=4),3.64,IF(OR(H465=6,H465=7),3.76,IF(OR(H465=8,H465=9),3.88,IF(OR(H465=10,H465=11,H465=12),4.01,IF(OR(H465=13,H465=14,H465=15),4.13,IF(OR(H465=16,H465=17,H465=18),4.27,4.4)))))))))), IF(M465="Ա-1", IF(H465=0,2.66,IF(H465=1,2.75,IF(H465=2,2.83,IF(H465=3,2.92,IF(OR(H465=5,H465=4),3.02,IF(OR(H465=6,H465=7),3.11,IF(OR(H465=8,H465=9),3.21,IF(OR(H465=10,H465=11,H465=12),3.31,IF(OR(H465=13,H465=14,H465=15),3.42,IF(OR(H465=16,H465=17,H465=18),3.53,3.64)))))))))), IF(M465="Ա-2", IF(H465=0,2.28,IF(H465=1,2.35,IF(H465=2,2.43,IF(H465=3,2.5,IF(OR(H465=5,H465=4),2.58,IF(OR(H465=6,H465=7),2.66,IF(OR(H465=8,H465=9),2.75,IF(OR(H465=10,H465=11,H465=12),2.83,IF(OR(H465=13,H465=14,H465=15),2.92,IF(OR(H465=16,H465=17,H465=18),3.01,3.11)))))))))),IF(M465="Ա-3", IF(H465=0,1.96,IF(H465=1,2.02,IF(H465=2,2.08,IF(H465=3,2.15,IF(OR(H465=5,H465=4),2.21,IF(OR(H465=6,H465=7),2.28,IF(OR(H465=8,H465=9),2.35,IF(OR(H465=10,H465=11,H465=12),2.42,IF(OR(H465=13,H465=14,H465=15),2.5,IF(OR(H465=16,H465=17,H465=18),2.58,2.66)))))))))), IF(M465="Կ-1", IF(H465=0,1.68,IF(H465=1,1.73,IF(H465=2,1.79,IF(H465=3,1.84,IF(OR(H465=5,H465=4),1.9,IF(OR(H465=6,H465=7),1.96,IF(OR(H465=8,H465=9),2.02,IF(OR(H465=10,H465=11,H465=12),2.08,IF(OR(H465=13,H465=14,H465=15),2.14,IF(OR(H465=16,H465=17,H465=18),2.21,2.28)))))))))), IF(M465="Կ-2", IF(H465=0,1.45,IF(H465=1,1.49,IF(H465=2,1.54,IF(H465=3,1.59,IF(OR(H465=5,H465=4),1.63,IF(OR(H465=6,H465=7),1.68,IF(OR(H465=8,H465=9),1.73,IF(OR(H465=10,H465=11,H465=12),1.79,IF(OR(H465=13,H465=14,H465=15),1.84,IF(OR(H465=16,H465=17,H465=18),1.9,1.95)))))))))),IF(M465="Կ-3", IF(H465=0,1.25,IF(H465=1,1.29,IF(H465=2,1.33,IF(H465=3,1.37,IF(OR(H465=5,H465=4),1.41,IF(OR(H465=6,H465=7),1.45,IF(OR(H465=8,H465=9),1.49,IF(OR(H465=10,H465=11,H465=12),1.54,IF(OR(H465=13,H465=14,H465=15),1.58,IF(OR(H465=16,H465=17,H465=18),1.63,1.68)))))))))), "Error"))))))))))))</f>
        <v>5.52</v>
      </c>
      <c r="J465" s="799">
        <v>83200</v>
      </c>
      <c r="K465" s="799"/>
      <c r="L465" s="799"/>
      <c r="M465" s="822" t="s">
        <v>82</v>
      </c>
      <c r="N465" s="799">
        <f t="shared" ref="N465:N506" si="438">J465*I465</f>
        <v>459263.99999999994</v>
      </c>
      <c r="O465" s="823">
        <f t="shared" ref="O465:O506" si="439">I465*J465+K465+L465</f>
        <v>459263.99999999994</v>
      </c>
      <c r="P465" s="823">
        <f t="shared" ref="P465:P506" si="440">+O465*13</f>
        <v>5970431.9999999991</v>
      </c>
      <c r="Q465" s="592">
        <f t="shared" ref="Q465:Q487" si="441">+G465</f>
        <v>1</v>
      </c>
      <c r="R465" s="592">
        <f t="shared" ref="R465:R506" si="442">+H465+1</f>
        <v>8</v>
      </c>
      <c r="S465" s="588">
        <f t="shared" ref="S465:S506" si="443">IF(Q465&lt;1,0,IF(W465="Բ-1",IF(R465=0,6.94,IF(R465=1,7.17,IF(R465=2,7.41,IF(R465=3,7.66,IF(OR(R465=5,R465=4),7.92,IF(OR(R465=6,R465=7),8.18,IF(OR(R465=8,R465=9),8.46,IF(OR(R465=10,R465=11,R465=12),8.74,IF(OR(R465=13,R465=14,R465=15),9.03,IF(OR(R465=16,R465=17,R465=18),9.33,9.65)))))))))),IF(W465="Բ-2", IF(R465=0,5.71,IF(R465=1,5.89,IF(R465=2,6.09,IF(R465=3,6.29,IF(OR(R465=5,R465=4),6.5,IF(OR(R465=6,R465=7),6.72,IF(OR(R465=8,R465=9),6.94,IF(OR(R465=10,R465=11,R465=12),7.17,IF(OR(R465=13,R465=14,R465=15),7.41,IF(OR(R465=16,R465=17,R465=18),7.65,7.91)))))))))), IF(W465="Գ-1", IF(R465=0,4.7,IF(R465=1,4.86,IF(R465=2,5.01,IF(R465=3,5.18,IF(OR(R465=5,R465=4),5.35,IF(OR(R465=6,R465=7),5.52,IF(OR(R465=8,R465=9),5.71,IF(OR(R465=10,R465=11,R465=12),5.89,IF(OR(R465=13,R465=14,R465=15),6.09,IF(OR(R465=16,R465=17,R465=18),6.29,6.49)))))))))), IF(W465="Գ-2", IF(R465=0,3.88,IF(R465=1,4.01,IF(R465=2,4.14,IF(R465=3,4.27,IF(OR(R465=5,R465=4),4.41,IF(OR(R465=6,R465=7),4.55,IF(OR(R465=8,R465=9),4.7,IF(OR(R465=10,R465=11,R465=12),4.85,IF(OR(R465=13,R465=14,R465=15),5.01,IF(OR(R465=16,R465=17,R465=18),5.17,5.34)))))))))), IF(W465="Գ-3", IF(R465=0,3.21,IF(R465=1,3.31,IF(R465=2,3.42,IF(R465=3,3.53,IF(OR(R465=5,R465=4),3.64,IF(OR(R465=6,R465=7),3.76,IF(OR(R465=8,R465=9),3.88,IF(OR(R465=10,R465=11,R465=12),4.01,IF(OR(R465=13,R465=14,R465=15),4.13,IF(OR(R465=16,R465=17,R465=18),4.27,4.4)))))))))), IF(W465="Ա-1", IF(R465=0,2.66,IF(R465=1,2.75,IF(R465=2,2.83,IF(R465=3,2.92,IF(OR(R465=5,R465=4),3.02,IF(OR(R465=6,R465=7),3.11,IF(OR(R465=8,R465=9),3.21,IF(OR(R465=10,R465=11,R465=12),3.31,IF(OR(R465=13,R465=14,R465=15),3.42,IF(OR(R465=16,R465=17,R465=18),3.53,3.64)))))))))), IF(W465="Ա-2", IF(R465=0,2.28,IF(R465=1,2.35,IF(R465=2,2.43,IF(R465=3,2.5,IF(OR(R465=5,R465=4),2.58,IF(OR(R465=6,R465=7),2.66,IF(OR(R465=8,R465=9),2.75,IF(OR(R465=10,R465=11,R465=12),2.83,IF(OR(R465=13,R465=14,R465=15),2.92,IF(OR(R465=16,R465=17,R465=18),3.01,3.11)))))))))),IF(W465="Ա-3", IF(R465=0,1.96,IF(R465=1,2.02,IF(R465=2,2.08,IF(R465=3,2.15,IF(OR(R465=5,R465=4),2.21,IF(OR(R465=6,R465=7),2.28,IF(OR(R465=8,R465=9),2.35,IF(OR(R465=10,R465=11,R465=12),2.42,IF(OR(R465=13,R465=14,R465=15),2.5,IF(OR(R465=16,R465=17,R465=18),2.58,2.66)))))))))), IF(W465="Կ-1", IF(R465=0,1.68,IF(R465=1,1.73,IF(R465=2,1.79,IF(R465=3,1.84,IF(OR(R465=5,R465=4),1.9,IF(OR(R465=6,R465=7),1.96,IF(OR(R465=8,R465=9),2.02,IF(OR(R465=10,R465=11,R465=12),2.08,IF(OR(R465=13,R465=14,R465=15),2.14,IF(OR(R465=16,R465=17,R465=18),2.21,2.28)))))))))), IF(W465="Կ-2", IF(R465=0,1.45,IF(R465=1,1.49,IF(R465=2,1.54,IF(R465=3,1.59,IF(OR(R465=5,R465=4),1.63,IF(OR(R465=6,R465=7),1.68,IF(OR(R465=8,R465=9),1.73,IF(OR(R465=10,R465=11,R465=12),1.79,IF(OR(R465=13,R465=14,R465=15),1.84,IF(OR(R465=16,R465=17,R465=18),1.9,1.95)))))))))),IF(W465="Կ-3", IF(R465=0,1.25,IF(R465=1,1.29,IF(R465=2,1.33,IF(R465=3,1.37,IF(OR(R465=5,R465=4),1.41,IF(OR(R465=6,R465=7),1.45,IF(OR(R465=8,R465=9),1.49,IF(OR(R465=10,R465=11,R465=12),1.54,IF(OR(R465=13,R465=14,R465=15),1.58,IF(OR(R465=16,R465=17,R465=18),1.63,1.68)))))))))), "Error"))))))))))))</f>
        <v>5.71</v>
      </c>
      <c r="T465" s="456">
        <v>83200</v>
      </c>
      <c r="U465" s="456"/>
      <c r="V465" s="456"/>
      <c r="W465" s="589" t="str">
        <f t="shared" ref="W465:W506" si="444">+M465</f>
        <v>Գ-1</v>
      </c>
      <c r="X465" s="456">
        <f t="shared" ref="X465:X506" si="445">T465*S465</f>
        <v>475072</v>
      </c>
      <c r="Y465" s="590">
        <f t="shared" ref="Y465:Y506" si="446">+U465+V465+X465</f>
        <v>475072</v>
      </c>
      <c r="Z465" s="590">
        <f t="shared" ref="Z465:Z506" si="447">+Y465*13</f>
        <v>6175936</v>
      </c>
      <c r="AA465" s="592">
        <f t="shared" ref="AA465:AA506" si="448">+Q465</f>
        <v>1</v>
      </c>
      <c r="AB465" s="592">
        <f t="shared" ref="AB465:AB506" si="449">+R465+1</f>
        <v>9</v>
      </c>
      <c r="AC465" s="588">
        <f t="shared" ref="AC465:AC506" si="450">IF(AA465&lt;1,0,IF(AG465="Բ-1",IF(AB465=0,6.94,IF(AB465=1,7.17,IF(AB465=2,7.41,IF(AB465=3,7.66,IF(OR(AB465=5,AB465=4),7.92,IF(OR(AB465=6,AB465=7),8.18,IF(OR(AB465=8,AB465=9),8.46,IF(OR(AB465=10,AB465=11,AB465=12),8.74,IF(OR(AB465=13,AB465=14,AB465=15),9.03,IF(OR(AB465=16,AB465=17,AB465=18),9.33,9.65)))))))))),IF(AG465="Բ-2", IF(AB465=0,5.71,IF(AB465=1,5.89,IF(AB465=2,6.09,IF(AB465=3,6.29,IF(OR(AB465=5,AB465=4),6.5,IF(OR(AB465=6,AB465=7),6.72,IF(OR(AB465=8,AB465=9),6.94,IF(OR(AB465=10,AB465=11,AB465=12),7.17,IF(OR(AB465=13,AB465=14,AB465=15),7.41,IF(OR(AB465=16,AB465=17,AB465=18),7.65,7.91)))))))))), IF(AG465="Գ-1", IF(AB465=0,4.7,IF(AB465=1,4.86,IF(AB465=2,5.01,IF(AB465=3,5.18,IF(OR(AB465=5,AB465=4),5.35,IF(OR(AB465=6,AB465=7),5.52,IF(OR(AB465=8,AB465=9),5.71,IF(OR(AB465=10,AB465=11,AB465=12),5.89,IF(OR(AB465=13,AB465=14,AB465=15),6.09,IF(OR(AB465=16,AB465=17,AB465=18),6.29,6.49)))))))))), IF(AG465="Գ-2", IF(AB465=0,3.88,IF(AB465=1,4.01,IF(AB465=2,4.14,IF(AB465=3,4.27,IF(OR(AB465=5,AB465=4),4.41,IF(OR(AB465=6,AB465=7),4.55,IF(OR(AB465=8,AB465=9),4.7,IF(OR(AB465=10,AB465=11,AB465=12),4.85,IF(OR(AB465=13,AB465=14,AB465=15),5.01,IF(OR(AB465=16,AB465=17,AB465=18),5.17,5.34)))))))))), IF(AG465="Գ-3", IF(AB465=0,3.21,IF(AB465=1,3.31,IF(AB465=2,3.42,IF(AB465=3,3.53,IF(OR(AB465=5,AB465=4),3.64,IF(OR(AB465=6,AB465=7),3.76,IF(OR(AB465=8,AB465=9),3.88,IF(OR(AB465=10,AB465=11,AB465=12),4.01,IF(OR(AB465=13,AB465=14,AB465=15),4.13,IF(OR(AB465=16,AB465=17,AB465=18),4.27,4.4)))))))))), IF(AG465="Ա-1", IF(AB465=0,2.66,IF(AB465=1,2.75,IF(AB465=2,2.83,IF(AB465=3,2.92,IF(OR(AB465=5,AB465=4),3.02,IF(OR(AB465=6,AB465=7),3.11,IF(OR(AB465=8,AB465=9),3.21,IF(OR(AB465=10,AB465=11,AB465=12),3.31,IF(OR(AB465=13,AB465=14,AB465=15),3.42,IF(OR(AB465=16,AB465=17,AB465=18),3.53,3.64)))))))))), IF(AG465="Ա-2", IF(AB465=0,2.28,IF(AB465=1,2.35,IF(AB465=2,2.43,IF(AB465=3,2.5,IF(OR(AB465=5,AB465=4),2.58,IF(OR(AB465=6,AB465=7),2.66,IF(OR(AB465=8,AB465=9),2.75,IF(OR(AB465=10,AB465=11,AB465=12),2.83,IF(OR(AB465=13,AB465=14,AB465=15),2.92,IF(OR(AB465=16,AB465=17,AB465=18),3.01,3.11)))))))))),IF(AG465="Ա-3", IF(AB465=0,1.96,IF(AB465=1,2.02,IF(AB465=2,2.08,IF(AB465=3,2.15,IF(OR(AB465=5,AB465=4),2.21,IF(OR(AB465=6,AB465=7),2.28,IF(OR(AB465=8,AB465=9),2.35,IF(OR(AB465=10,AB465=11,AB465=12),2.42,IF(OR(AB465=13,AB465=14,AB465=15),2.5,IF(OR(AB465=16,AB465=17,AB465=18),2.58,2.66)))))))))), IF(AG465="Կ-1", IF(AB465=0,1.68,IF(AB465=1,1.73,IF(AB465=2,1.79,IF(AB465=3,1.84,IF(OR(AB465=5,AB465=4),1.9,IF(OR(AB465=6,AB465=7),1.96,IF(OR(AB465=8,AB465=9),2.02,IF(OR(AB465=10,AB465=11,AB465=12),2.08,IF(OR(AB465=13,AB465=14,AB465=15),2.14,IF(OR(AB465=16,AB465=17,AB465=18),2.21,2.28)))))))))), IF(AG465="Կ-2", IF(AB465=0,1.45,IF(AB465=1,1.49,IF(AB465=2,1.54,IF(AB465=3,1.59,IF(OR(AB465=5,AB465=4),1.63,IF(OR(AB465=6,AB465=7),1.68,IF(OR(AB465=8,AB465=9),1.73,IF(OR(AB465=10,AB465=11,AB465=12),1.79,IF(OR(AB465=13,AB465=14,AB465=15),1.84,IF(OR(AB465=16,AB465=17,AB465=18),1.9,1.95)))))))))),IF(AG465="Կ-3", IF(AB465=0,1.25,IF(AB465=1,1.29,IF(AB465=2,1.33,IF(AB465=3,1.37,IF(OR(AB465=5,AB465=4),1.41,IF(OR(AB465=6,AB465=7),1.45,IF(OR(AB465=8,AB465=9),1.49,IF(OR(AB465=10,AB465=11,AB465=12),1.54,IF(OR(AB465=13,AB465=14,AB465=15),1.58,IF(OR(AB465=16,AB465=17,AB465=18),1.63,1.68)))))))))), "Error"))))))))))))</f>
        <v>5.71</v>
      </c>
      <c r="AD465" s="456">
        <v>83200</v>
      </c>
      <c r="AE465" s="456"/>
      <c r="AF465" s="456"/>
      <c r="AG465" s="589" t="str">
        <f t="shared" ref="AG465:AG506" si="451">+W465</f>
        <v>Գ-1</v>
      </c>
      <c r="AH465" s="456">
        <f t="shared" ref="AH465:AH506" si="452">AD465*AC465</f>
        <v>475072</v>
      </c>
      <c r="AI465" s="590">
        <f t="shared" ref="AI465:AI506" si="453">AH465+AE465+AF465</f>
        <v>475072</v>
      </c>
      <c r="AJ465" s="590">
        <f t="shared" ref="AJ465:AJ506" si="454">+AI465*13</f>
        <v>6175936</v>
      </c>
      <c r="AK465" s="592">
        <f t="shared" ref="AK465:AK506" si="455">+AA465</f>
        <v>1</v>
      </c>
      <c r="AL465" s="592">
        <f t="shared" ref="AL465:AL506" si="456">+AB465+1</f>
        <v>10</v>
      </c>
      <c r="AM465" s="588">
        <f t="shared" ref="AM465:AM506" si="457">IF(AK465&lt;1,0,IF(AQ465="Բ-1",IF(AL465=0,6.94,IF(AL465=1,7.17,IF(AL465=2,7.41,IF(AL465=3,7.66,IF(OR(AL465=5,AL465=4),7.92,IF(OR(AL465=6,AL465=7),8.18,IF(OR(AL465=8,AL465=9),8.46,IF(OR(AL465=10,AL465=11,AL465=12),8.74,IF(OR(AL465=13,AL465=14,AL465=15),9.03,IF(OR(AL465=16,AL465=17,AL465=18),9.33,9.65)))))))))),IF(AQ465="Բ-2", IF(AL465=0,5.71,IF(AL465=1,5.89,IF(AL465=2,6.09,IF(AL465=3,6.29,IF(OR(AL465=5,AL465=4),6.5,IF(OR(AL465=6,AL465=7),6.72,IF(OR(AL465=8,AL465=9),6.94,IF(OR(AL465=10,AL465=11,AL465=12),7.17,IF(OR(AL465=13,AL465=14,AL465=15),7.41,IF(OR(AL465=16,AL465=17,AL465=18),7.65,7.91)))))))))), IF(AQ465="Գ-1", IF(AL465=0,4.7,IF(AL465=1,4.86,IF(AL465=2,5.01,IF(AL465=3,5.18,IF(OR(AL465=5,AL465=4),5.35,IF(OR(AL465=6,AL465=7),5.52,IF(OR(AL465=8,AL465=9),5.71,IF(OR(AL465=10,AL465=11,AL465=12),5.89,IF(OR(AL465=13,AL465=14,AL465=15),6.09,IF(OR(AL465=16,AL465=17,AL465=18),6.29,6.49)))))))))), IF(AQ465="Գ-2", IF(AL465=0,3.88,IF(AL465=1,4.01,IF(AL465=2,4.14,IF(AL465=3,4.27,IF(OR(AL465=5,AL465=4),4.41,IF(OR(AL465=6,AL465=7),4.55,IF(OR(AL465=8,AL465=9),4.7,IF(OR(AL465=10,AL465=11,AL465=12),4.85,IF(OR(AL465=13,AL465=14,AL465=15),5.01,IF(OR(AL465=16,AL465=17,AL465=18),5.17,5.34)))))))))), IF(AQ465="Գ-3", IF(AL465=0,3.21,IF(AL465=1,3.31,IF(AL465=2,3.42,IF(AL465=3,3.53,IF(OR(AL465=5,AL465=4),3.64,IF(OR(AL465=6,AL465=7),3.76,IF(OR(AL465=8,AL465=9),3.88,IF(OR(AL465=10,AL465=11,AL465=12),4.01,IF(OR(AL465=13,AL465=14,AL465=15),4.13,IF(OR(AL465=16,AL465=17,AL465=18),4.27,4.4)))))))))), IF(AQ465="Ա-1", IF(AL465=0,2.66,IF(AL465=1,2.75,IF(AL465=2,2.83,IF(AL465=3,2.92,IF(OR(AL465=5,AL465=4),3.02,IF(OR(AL465=6,AL465=7),3.11,IF(OR(AL465=8,AL465=9),3.21,IF(OR(AL465=10,AL465=11,AL465=12),3.31,IF(OR(AL465=13,AL465=14,AL465=15),3.42,IF(OR(AL465=16,AL465=17,AL465=18),3.53,3.64)))))))))), IF(AQ465="Ա-2", IF(AL465=0,2.28,IF(AL465=1,2.35,IF(AL465=2,2.43,IF(AL465=3,2.5,IF(OR(AL465=5,AL465=4),2.58,IF(OR(AL465=6,AL465=7),2.66,IF(OR(AL465=8,AL465=9),2.75,IF(OR(AL465=10,AL465=11,AL465=12),2.83,IF(OR(AL465=13,AL465=14,AL465=15),2.92,IF(OR(AL465=16,AL465=17,AL465=18),3.01,3.11)))))))))),IF(AQ465="Ա-3", IF(AL465=0,1.96,IF(AL465=1,2.02,IF(AL465=2,2.08,IF(AL465=3,2.15,IF(OR(AL465=5,AL465=4),2.21,IF(OR(AL465=6,AL465=7),2.28,IF(OR(AL465=8,AL465=9),2.35,IF(OR(AL465=10,AL465=11,AL465=12),2.42,IF(OR(AL465=13,AL465=14,AL465=15),2.5,IF(OR(AL465=16,AL465=17,AL465=18),2.58,2.66)))))))))), IF(AQ465="Կ-1", IF(AL465=0,1.68,IF(AL465=1,1.73,IF(AL465=2,1.79,IF(AL465=3,1.84,IF(OR(AL465=5,AL465=4),1.9,IF(OR(AL465=6,AL465=7),1.96,IF(OR(AL465=8,AL465=9),2.02,IF(OR(AL465=10,AL465=11,AL465=12),2.08,IF(OR(AL465=13,AL465=14,AL465=15),2.14,IF(OR(AL465=16,AL465=17,AL465=18),2.21,2.28)))))))))), IF(AQ465="Կ-2", IF(AL465=0,1.45,IF(AL465=1,1.49,IF(AL465=2,1.54,IF(AL465=3,1.59,IF(OR(AL465=5,AL465=4),1.63,IF(OR(AL465=6,AL465=7),1.68,IF(OR(AL465=8,AL465=9),1.73,IF(OR(AL465=10,AL465=11,AL465=12),1.79,IF(OR(AL465=13,AL465=14,AL465=15),1.84,IF(OR(AL465=16,AL465=17,AL465=18),1.9,1.95)))))))))),IF(AQ465="Կ-3", IF(AL465=0,1.25,IF(AL465=1,1.29,IF(AL465=2,1.33,IF(AL465=3,1.37,IF(OR(AL465=5,AL465=4),1.41,IF(OR(AL465=6,AL465=7),1.45,IF(OR(AL465=8,AL465=9),1.49,IF(OR(AL465=10,AL465=11,AL465=12),1.54,IF(OR(AL465=13,AL465=14,AL465=15),1.58,IF(OR(AL465=16,AL465=17,AL465=18),1.63,1.68)))))))))), "Error"))))))))))))</f>
        <v>5.89</v>
      </c>
      <c r="AN465" s="456">
        <v>83200</v>
      </c>
      <c r="AO465" s="456"/>
      <c r="AP465" s="456"/>
      <c r="AQ465" s="589" t="str">
        <f t="shared" ref="AQ465:AQ506" si="458">+AG465</f>
        <v>Գ-1</v>
      </c>
      <c r="AR465" s="456">
        <f t="shared" ref="AR465:AR506" si="459">AN465*AM465</f>
        <v>490048</v>
      </c>
      <c r="AS465" s="590">
        <f t="shared" ref="AS465:AS506" si="460">AR465+AO465+AP465</f>
        <v>490048</v>
      </c>
      <c r="AT465" s="590">
        <f t="shared" ref="AT465:AT506" si="461">+AS465*13</f>
        <v>6370624</v>
      </c>
    </row>
    <row r="466" spans="2:46" s="587" customFormat="1" ht="13.5">
      <c r="B466" s="830">
        <v>2</v>
      </c>
      <c r="C466" s="795" t="s">
        <v>189</v>
      </c>
      <c r="D466" s="794" t="s">
        <v>1960</v>
      </c>
      <c r="E466" s="796">
        <v>1979</v>
      </c>
      <c r="F466" s="795" t="s">
        <v>220</v>
      </c>
      <c r="G466" s="820">
        <v>1</v>
      </c>
      <c r="H466" s="827">
        <v>7</v>
      </c>
      <c r="I466" s="821">
        <f t="shared" si="437"/>
        <v>4.55</v>
      </c>
      <c r="J466" s="799">
        <v>83200</v>
      </c>
      <c r="K466" s="799"/>
      <c r="L466" s="799"/>
      <c r="M466" s="822" t="s">
        <v>83</v>
      </c>
      <c r="N466" s="799">
        <f t="shared" si="438"/>
        <v>378560</v>
      </c>
      <c r="O466" s="823">
        <f t="shared" si="439"/>
        <v>378560</v>
      </c>
      <c r="P466" s="823">
        <f t="shared" si="440"/>
        <v>4921280</v>
      </c>
      <c r="Q466" s="592">
        <f t="shared" si="441"/>
        <v>1</v>
      </c>
      <c r="R466" s="592">
        <f t="shared" si="442"/>
        <v>8</v>
      </c>
      <c r="S466" s="588">
        <f t="shared" si="443"/>
        <v>4.7</v>
      </c>
      <c r="T466" s="456">
        <v>83200</v>
      </c>
      <c r="U466" s="456"/>
      <c r="V466" s="456"/>
      <c r="W466" s="589" t="str">
        <f t="shared" si="444"/>
        <v>Գ-2</v>
      </c>
      <c r="X466" s="456">
        <f t="shared" si="445"/>
        <v>391040</v>
      </c>
      <c r="Y466" s="590">
        <f t="shared" si="446"/>
        <v>391040</v>
      </c>
      <c r="Z466" s="590">
        <f t="shared" si="447"/>
        <v>5083520</v>
      </c>
      <c r="AA466" s="592">
        <f t="shared" si="448"/>
        <v>1</v>
      </c>
      <c r="AB466" s="592">
        <f t="shared" si="449"/>
        <v>9</v>
      </c>
      <c r="AC466" s="588">
        <f t="shared" si="450"/>
        <v>4.7</v>
      </c>
      <c r="AD466" s="456">
        <v>83200</v>
      </c>
      <c r="AE466" s="456"/>
      <c r="AF466" s="456"/>
      <c r="AG466" s="589" t="str">
        <f t="shared" si="451"/>
        <v>Գ-2</v>
      </c>
      <c r="AH466" s="456">
        <f t="shared" si="452"/>
        <v>391040</v>
      </c>
      <c r="AI466" s="590">
        <f t="shared" si="453"/>
        <v>391040</v>
      </c>
      <c r="AJ466" s="590">
        <f t="shared" si="454"/>
        <v>5083520</v>
      </c>
      <c r="AK466" s="592">
        <f t="shared" si="455"/>
        <v>1</v>
      </c>
      <c r="AL466" s="592">
        <f t="shared" si="456"/>
        <v>10</v>
      </c>
      <c r="AM466" s="588">
        <f t="shared" si="457"/>
        <v>4.8499999999999996</v>
      </c>
      <c r="AN466" s="456">
        <v>83200</v>
      </c>
      <c r="AO466" s="456"/>
      <c r="AP466" s="456"/>
      <c r="AQ466" s="589" t="str">
        <f t="shared" si="458"/>
        <v>Գ-2</v>
      </c>
      <c r="AR466" s="456">
        <f t="shared" si="459"/>
        <v>403519.99999999994</v>
      </c>
      <c r="AS466" s="590">
        <f t="shared" si="460"/>
        <v>403519.99999999994</v>
      </c>
      <c r="AT466" s="590">
        <f t="shared" si="461"/>
        <v>5245759.9999999991</v>
      </c>
    </row>
    <row r="467" spans="2:46" s="587" customFormat="1" ht="13.5">
      <c r="B467" s="830">
        <v>3</v>
      </c>
      <c r="C467" s="795" t="s">
        <v>185</v>
      </c>
      <c r="D467" s="794" t="s">
        <v>1960</v>
      </c>
      <c r="E467" s="796">
        <v>1969</v>
      </c>
      <c r="F467" s="795" t="s">
        <v>218</v>
      </c>
      <c r="G467" s="820">
        <v>1</v>
      </c>
      <c r="H467" s="820">
        <v>26</v>
      </c>
      <c r="I467" s="821">
        <f t="shared" si="437"/>
        <v>5.34</v>
      </c>
      <c r="J467" s="799">
        <v>83200</v>
      </c>
      <c r="K467" s="799"/>
      <c r="L467" s="799"/>
      <c r="M467" s="822" t="s">
        <v>83</v>
      </c>
      <c r="N467" s="799">
        <f t="shared" si="438"/>
        <v>444288</v>
      </c>
      <c r="O467" s="823">
        <f t="shared" si="439"/>
        <v>444288</v>
      </c>
      <c r="P467" s="823">
        <f t="shared" si="440"/>
        <v>5775744</v>
      </c>
      <c r="Q467" s="592">
        <f t="shared" si="441"/>
        <v>1</v>
      </c>
      <c r="R467" s="592">
        <f t="shared" si="442"/>
        <v>27</v>
      </c>
      <c r="S467" s="588">
        <f t="shared" si="443"/>
        <v>5.34</v>
      </c>
      <c r="T467" s="456">
        <v>83200</v>
      </c>
      <c r="U467" s="456"/>
      <c r="V467" s="456"/>
      <c r="W467" s="589" t="str">
        <f t="shared" si="444"/>
        <v>Գ-2</v>
      </c>
      <c r="X467" s="456">
        <f t="shared" si="445"/>
        <v>444288</v>
      </c>
      <c r="Y467" s="590">
        <f t="shared" si="446"/>
        <v>444288</v>
      </c>
      <c r="Z467" s="590">
        <f t="shared" si="447"/>
        <v>5775744</v>
      </c>
      <c r="AA467" s="592">
        <f t="shared" si="448"/>
        <v>1</v>
      </c>
      <c r="AB467" s="592">
        <f t="shared" si="449"/>
        <v>28</v>
      </c>
      <c r="AC467" s="588">
        <f t="shared" si="450"/>
        <v>5.34</v>
      </c>
      <c r="AD467" s="456">
        <v>83200</v>
      </c>
      <c r="AE467" s="456"/>
      <c r="AF467" s="456"/>
      <c r="AG467" s="589" t="str">
        <f t="shared" si="451"/>
        <v>Գ-2</v>
      </c>
      <c r="AH467" s="456">
        <f t="shared" si="452"/>
        <v>444288</v>
      </c>
      <c r="AI467" s="590">
        <f t="shared" si="453"/>
        <v>444288</v>
      </c>
      <c r="AJ467" s="590">
        <f t="shared" si="454"/>
        <v>5775744</v>
      </c>
      <c r="AK467" s="592">
        <f t="shared" si="455"/>
        <v>1</v>
      </c>
      <c r="AL467" s="592">
        <f t="shared" si="456"/>
        <v>29</v>
      </c>
      <c r="AM467" s="588">
        <f t="shared" si="457"/>
        <v>5.34</v>
      </c>
      <c r="AN467" s="456">
        <v>83200</v>
      </c>
      <c r="AO467" s="456"/>
      <c r="AP467" s="456"/>
      <c r="AQ467" s="589" t="str">
        <f t="shared" si="458"/>
        <v>Գ-2</v>
      </c>
      <c r="AR467" s="456">
        <f t="shared" si="459"/>
        <v>444288</v>
      </c>
      <c r="AS467" s="590">
        <f t="shared" si="460"/>
        <v>444288</v>
      </c>
      <c r="AT467" s="590">
        <f t="shared" si="461"/>
        <v>5775744</v>
      </c>
    </row>
    <row r="468" spans="2:46" s="587" customFormat="1" ht="27">
      <c r="B468" s="830">
        <v>4</v>
      </c>
      <c r="C468" s="795" t="s">
        <v>662</v>
      </c>
      <c r="D468" s="794" t="s">
        <v>1960</v>
      </c>
      <c r="E468" s="796">
        <v>1979</v>
      </c>
      <c r="F468" s="795" t="s">
        <v>982</v>
      </c>
      <c r="G468" s="820">
        <v>1</v>
      </c>
      <c r="H468" s="820">
        <v>7</v>
      </c>
      <c r="I468" s="821">
        <f t="shared" si="437"/>
        <v>3.11</v>
      </c>
      <c r="J468" s="799">
        <v>83200</v>
      </c>
      <c r="K468" s="799"/>
      <c r="L468" s="799"/>
      <c r="M468" s="822" t="s">
        <v>84</v>
      </c>
      <c r="N468" s="799">
        <f t="shared" si="438"/>
        <v>258752</v>
      </c>
      <c r="O468" s="823">
        <f t="shared" si="439"/>
        <v>258752</v>
      </c>
      <c r="P468" s="823">
        <f t="shared" si="440"/>
        <v>3363776</v>
      </c>
      <c r="Q468" s="592">
        <f t="shared" si="441"/>
        <v>1</v>
      </c>
      <c r="R468" s="592">
        <f t="shared" si="442"/>
        <v>8</v>
      </c>
      <c r="S468" s="588">
        <f t="shared" si="443"/>
        <v>3.21</v>
      </c>
      <c r="T468" s="456">
        <v>83200</v>
      </c>
      <c r="U468" s="456"/>
      <c r="V468" s="456"/>
      <c r="W468" s="589" t="str">
        <f t="shared" si="444"/>
        <v>Ա-1</v>
      </c>
      <c r="X468" s="456">
        <f t="shared" si="445"/>
        <v>267072</v>
      </c>
      <c r="Y468" s="590">
        <f t="shared" si="446"/>
        <v>267072</v>
      </c>
      <c r="Z468" s="590">
        <f t="shared" si="447"/>
        <v>3471936</v>
      </c>
      <c r="AA468" s="592">
        <f t="shared" si="448"/>
        <v>1</v>
      </c>
      <c r="AB468" s="592">
        <f t="shared" si="449"/>
        <v>9</v>
      </c>
      <c r="AC468" s="588">
        <f t="shared" si="450"/>
        <v>3.21</v>
      </c>
      <c r="AD468" s="456">
        <v>83200</v>
      </c>
      <c r="AE468" s="456"/>
      <c r="AF468" s="456"/>
      <c r="AG468" s="589" t="str">
        <f t="shared" si="451"/>
        <v>Ա-1</v>
      </c>
      <c r="AH468" s="456">
        <f t="shared" si="452"/>
        <v>267072</v>
      </c>
      <c r="AI468" s="590">
        <f t="shared" si="453"/>
        <v>267072</v>
      </c>
      <c r="AJ468" s="590">
        <f t="shared" si="454"/>
        <v>3471936</v>
      </c>
      <c r="AK468" s="592">
        <f t="shared" si="455"/>
        <v>1</v>
      </c>
      <c r="AL468" s="592">
        <f t="shared" si="456"/>
        <v>10</v>
      </c>
      <c r="AM468" s="588">
        <f t="shared" si="457"/>
        <v>3.31</v>
      </c>
      <c r="AN468" s="456">
        <v>83200</v>
      </c>
      <c r="AO468" s="456"/>
      <c r="AP468" s="456"/>
      <c r="AQ468" s="589" t="str">
        <f t="shared" si="458"/>
        <v>Ա-1</v>
      </c>
      <c r="AR468" s="456">
        <f t="shared" si="459"/>
        <v>275392</v>
      </c>
      <c r="AS468" s="590">
        <f t="shared" si="460"/>
        <v>275392</v>
      </c>
      <c r="AT468" s="590">
        <f t="shared" si="461"/>
        <v>3580096</v>
      </c>
    </row>
    <row r="469" spans="2:46" s="587" customFormat="1" ht="27">
      <c r="B469" s="830">
        <v>5</v>
      </c>
      <c r="C469" s="795" t="s">
        <v>1213</v>
      </c>
      <c r="D469" s="794" t="s">
        <v>1960</v>
      </c>
      <c r="E469" s="796">
        <v>1973</v>
      </c>
      <c r="F469" s="795" t="s">
        <v>982</v>
      </c>
      <c r="G469" s="820">
        <v>1</v>
      </c>
      <c r="H469" s="820">
        <v>5</v>
      </c>
      <c r="I469" s="821">
        <f t="shared" si="437"/>
        <v>3.02</v>
      </c>
      <c r="J469" s="799">
        <v>83200</v>
      </c>
      <c r="K469" s="799"/>
      <c r="L469" s="799"/>
      <c r="M469" s="822" t="s">
        <v>84</v>
      </c>
      <c r="N469" s="799">
        <f t="shared" si="438"/>
        <v>251264</v>
      </c>
      <c r="O469" s="823">
        <f t="shared" si="439"/>
        <v>251264</v>
      </c>
      <c r="P469" s="823">
        <f t="shared" si="440"/>
        <v>3266432</v>
      </c>
      <c r="Q469" s="592">
        <f t="shared" si="441"/>
        <v>1</v>
      </c>
      <c r="R469" s="592">
        <f t="shared" si="442"/>
        <v>6</v>
      </c>
      <c r="S469" s="588">
        <f t="shared" si="443"/>
        <v>3.11</v>
      </c>
      <c r="T469" s="456">
        <v>83200</v>
      </c>
      <c r="U469" s="456"/>
      <c r="V469" s="456"/>
      <c r="W469" s="589" t="str">
        <f t="shared" si="444"/>
        <v>Ա-1</v>
      </c>
      <c r="X469" s="456">
        <f t="shared" si="445"/>
        <v>258752</v>
      </c>
      <c r="Y469" s="590">
        <f t="shared" si="446"/>
        <v>258752</v>
      </c>
      <c r="Z469" s="590">
        <f t="shared" si="447"/>
        <v>3363776</v>
      </c>
      <c r="AA469" s="592">
        <f t="shared" si="448"/>
        <v>1</v>
      </c>
      <c r="AB469" s="592">
        <f t="shared" si="449"/>
        <v>7</v>
      </c>
      <c r="AC469" s="588">
        <f t="shared" si="450"/>
        <v>3.11</v>
      </c>
      <c r="AD469" s="456">
        <v>83200</v>
      </c>
      <c r="AE469" s="456"/>
      <c r="AF469" s="456"/>
      <c r="AG469" s="589" t="str">
        <f t="shared" si="451"/>
        <v>Ա-1</v>
      </c>
      <c r="AH469" s="456">
        <f t="shared" si="452"/>
        <v>258752</v>
      </c>
      <c r="AI469" s="590">
        <f t="shared" si="453"/>
        <v>258752</v>
      </c>
      <c r="AJ469" s="590">
        <f t="shared" si="454"/>
        <v>3363776</v>
      </c>
      <c r="AK469" s="592">
        <f t="shared" si="455"/>
        <v>1</v>
      </c>
      <c r="AL469" s="592">
        <f t="shared" si="456"/>
        <v>8</v>
      </c>
      <c r="AM469" s="588">
        <f t="shared" si="457"/>
        <v>3.21</v>
      </c>
      <c r="AN469" s="456">
        <v>83200</v>
      </c>
      <c r="AO469" s="456"/>
      <c r="AP469" s="456"/>
      <c r="AQ469" s="589" t="str">
        <f t="shared" si="458"/>
        <v>Ա-1</v>
      </c>
      <c r="AR469" s="456">
        <f t="shared" si="459"/>
        <v>267072</v>
      </c>
      <c r="AS469" s="590">
        <f t="shared" si="460"/>
        <v>267072</v>
      </c>
      <c r="AT469" s="590">
        <f t="shared" si="461"/>
        <v>3471936</v>
      </c>
    </row>
    <row r="470" spans="2:46" s="587" customFormat="1" ht="27">
      <c r="B470" s="830">
        <v>6</v>
      </c>
      <c r="C470" s="795" t="s">
        <v>196</v>
      </c>
      <c r="D470" s="794" t="s">
        <v>1960</v>
      </c>
      <c r="E470" s="796">
        <v>1981</v>
      </c>
      <c r="F470" s="795" t="s">
        <v>983</v>
      </c>
      <c r="G470" s="820">
        <v>1</v>
      </c>
      <c r="H470" s="820">
        <v>12</v>
      </c>
      <c r="I470" s="821">
        <f t="shared" si="437"/>
        <v>2.83</v>
      </c>
      <c r="J470" s="799">
        <v>83200</v>
      </c>
      <c r="K470" s="799">
        <f>J470*I470*5%</f>
        <v>11772.800000000001</v>
      </c>
      <c r="L470" s="799"/>
      <c r="M470" s="822" t="s">
        <v>85</v>
      </c>
      <c r="N470" s="799">
        <f t="shared" si="438"/>
        <v>235456</v>
      </c>
      <c r="O470" s="823">
        <f t="shared" si="439"/>
        <v>247228.79999999999</v>
      </c>
      <c r="P470" s="823">
        <f t="shared" si="440"/>
        <v>3213974.4</v>
      </c>
      <c r="Q470" s="592">
        <f t="shared" si="441"/>
        <v>1</v>
      </c>
      <c r="R470" s="592">
        <f t="shared" si="442"/>
        <v>13</v>
      </c>
      <c r="S470" s="588">
        <f t="shared" si="443"/>
        <v>2.92</v>
      </c>
      <c r="T470" s="456">
        <v>83200</v>
      </c>
      <c r="U470" s="456">
        <f>+S470*T470*0.05</f>
        <v>12147.2</v>
      </c>
      <c r="V470" s="456"/>
      <c r="W470" s="589" t="str">
        <f t="shared" si="444"/>
        <v>Ա-2</v>
      </c>
      <c r="X470" s="456">
        <f t="shared" si="445"/>
        <v>242944</v>
      </c>
      <c r="Y470" s="590">
        <f t="shared" si="446"/>
        <v>255091.20000000001</v>
      </c>
      <c r="Z470" s="590">
        <f t="shared" si="447"/>
        <v>3316185.6</v>
      </c>
      <c r="AA470" s="592">
        <f t="shared" si="448"/>
        <v>1</v>
      </c>
      <c r="AB470" s="592">
        <f t="shared" si="449"/>
        <v>14</v>
      </c>
      <c r="AC470" s="588">
        <f t="shared" si="450"/>
        <v>2.92</v>
      </c>
      <c r="AD470" s="456">
        <v>83200</v>
      </c>
      <c r="AE470" s="456">
        <f>+AC470*AD470*0.05</f>
        <v>12147.2</v>
      </c>
      <c r="AF470" s="456"/>
      <c r="AG470" s="589" t="str">
        <f t="shared" si="451"/>
        <v>Ա-2</v>
      </c>
      <c r="AH470" s="456">
        <f t="shared" si="452"/>
        <v>242944</v>
      </c>
      <c r="AI470" s="590">
        <f t="shared" si="453"/>
        <v>255091.20000000001</v>
      </c>
      <c r="AJ470" s="590">
        <f t="shared" si="454"/>
        <v>3316185.6</v>
      </c>
      <c r="AK470" s="592">
        <f t="shared" si="455"/>
        <v>1</v>
      </c>
      <c r="AL470" s="592">
        <f t="shared" si="456"/>
        <v>15</v>
      </c>
      <c r="AM470" s="588">
        <f t="shared" si="457"/>
        <v>2.92</v>
      </c>
      <c r="AN470" s="456">
        <v>83200</v>
      </c>
      <c r="AO470" s="456">
        <f>+AM470*AN470*0.05</f>
        <v>12147.2</v>
      </c>
      <c r="AP470" s="456"/>
      <c r="AQ470" s="589" t="str">
        <f t="shared" si="458"/>
        <v>Ա-2</v>
      </c>
      <c r="AR470" s="456">
        <f t="shared" si="459"/>
        <v>242944</v>
      </c>
      <c r="AS470" s="590">
        <f t="shared" si="460"/>
        <v>255091.20000000001</v>
      </c>
      <c r="AT470" s="590">
        <f t="shared" si="461"/>
        <v>3316185.6</v>
      </c>
    </row>
    <row r="471" spans="2:46" s="587" customFormat="1" ht="27">
      <c r="B471" s="830">
        <v>7</v>
      </c>
      <c r="C471" s="795" t="s">
        <v>1297</v>
      </c>
      <c r="D471" s="794" t="s">
        <v>1960</v>
      </c>
      <c r="E471" s="796">
        <v>1991</v>
      </c>
      <c r="F471" s="795" t="s">
        <v>983</v>
      </c>
      <c r="G471" s="820">
        <v>1</v>
      </c>
      <c r="H471" s="820">
        <v>2</v>
      </c>
      <c r="I471" s="821">
        <f t="shared" ref="I471:I476" si="462">IF(G471&lt;1,0,IF(M471="Բ-1",IF(H471=0,6.94,IF(H471=1,7.17,IF(H471=2,7.41,IF(H471=3,7.66,IF(OR(H471=5,H471=4),7.92,IF(OR(H471=6,H471=7),8.18,IF(OR(H471=8,H471=9),8.46,IF(OR(H471=10,H471=11,H471=12),8.74,IF(OR(H471=13,H471=14,H471=15),9.03,IF(OR(H471=16,H471=17,H471=18),9.33,9.65)))))))))),IF(M471="Բ-2", IF(H471=0,5.71,IF(H471=1,5.89,IF(H471=2,6.09,IF(H471=3,6.29,IF(OR(H471=5,H471=4),6.5,IF(OR(H471=6,H471=7),6.72,IF(OR(H471=8,H471=9),6.94,IF(OR(H471=10,H471=11,H471=12),7.17,IF(OR(H471=13,H471=14,H471=15),7.41,IF(OR(H471=16,H471=17,H471=18),7.65,7.91)))))))))), IF(M471="Գ-1", IF(H471=0,4.7,IF(H471=1,4.86,IF(H471=2,5.01,IF(H471=3,5.18,IF(OR(H471=5,H471=4),5.35,IF(OR(H471=6,H471=7),5.52,IF(OR(H471=8,H471=9),5.71,IF(OR(H471=10,H471=11,H471=12),5.89,IF(OR(H471=13,H471=14,H471=15),6.09,IF(OR(H471=16,H471=17,H471=18),6.29,6.49)))))))))), IF(M471="Գ-2", IF(H471=0,3.88,IF(H471=1,4.01,IF(H471=2,4.14,IF(H471=3,4.27,IF(OR(H471=5,H471=4),4.41,IF(OR(H471=6,H471=7),4.55,IF(OR(H471=8,H471=9),4.7,IF(OR(H471=10,H471=11,H471=12),4.85,IF(OR(H471=13,H471=14,H471=15),5.01,IF(OR(H471=16,H471=17,H471=18),5.17,5.34)))))))))), IF(M471="Գ-3", IF(H471=0,3.21,IF(H471=1,3.31,IF(H471=2,3.42,IF(H471=3,3.53,IF(OR(H471=5,H471=4),3.64,IF(OR(H471=6,H471=7),3.76,IF(OR(H471=8,H471=9),3.88,IF(OR(H471=10,H471=11,H471=12),4.01,IF(OR(H471=13,H471=14,H471=15),4.13,IF(OR(H471=16,H471=17,H471=18),4.27,4.4)))))))))), IF(M471="Ա-1", IF(H471=0,2.66,IF(H471=1,2.75,IF(H471=2,2.83,IF(H471=3,2.92,IF(OR(H471=5,H471=4),3.02,IF(OR(H471=6,H471=7),3.11,IF(OR(H471=8,H471=9),3.21,IF(OR(H471=10,H471=11,H471=12),3.31,IF(OR(H471=13,H471=14,H471=15),3.42,IF(OR(H471=16,H471=17,H471=18),3.53,3.64)))))))))), IF(M471="Ա-2", IF(H471=0,2.28,IF(H471=1,2.35,IF(H471=2,2.43,IF(H471=3,2.5,IF(OR(H471=5,H471=4),2.58,IF(OR(H471=6,H471=7),2.66,IF(OR(H471=8,H471=9),2.75,IF(OR(H471=10,H471=11,H471=12),2.83,IF(OR(H471=13,H471=14,H471=15),2.92,IF(OR(H471=16,H471=17,H471=18),3.01,3.11)))))))))),IF(M471="Ա-3", IF(H471=0,1.96,IF(H471=1,2.02,IF(H471=2,2.08,IF(H471=3,2.15,IF(OR(H471=5,H471=4),2.21,IF(OR(H471=6,H471=7),2.28,IF(OR(H471=8,H471=9),2.35,IF(OR(H471=10,H471=11,H471=12),2.42,IF(OR(H471=13,H471=14,H471=15),2.5,IF(OR(H471=16,H471=17,H471=18),2.58,2.66)))))))))), IF(M471="Կ-1", IF(H471=0,1.68,IF(H471=1,1.73,IF(H471=2,1.79,IF(H471=3,1.84,IF(OR(H471=5,H471=4),1.9,IF(OR(H471=6,H471=7),1.96,IF(OR(H471=8,H471=9),2.02,IF(OR(H471=10,H471=11,H471=12),2.08,IF(OR(H471=13,H471=14,H471=15),2.14,IF(OR(H471=16,H471=17,H471=18),2.21,2.28)))))))))), IF(M471="Կ-2", IF(H471=0,1.45,IF(H471=1,1.49,IF(H471=2,1.54,IF(H471=3,1.59,IF(OR(H471=5,H471=4),1.63,IF(OR(H471=6,H471=7),1.68,IF(OR(H471=8,H471=9),1.73,IF(OR(H471=10,H471=11,H471=12),1.79,IF(OR(H471=13,H471=14,H471=15),1.84,IF(OR(H471=16,H471=17,H471=18),1.9,1.95)))))))))),IF(M471="Կ-3", IF(H471=0,1.25,IF(H471=1,1.29,IF(H471=2,1.33,IF(H471=3,1.37,IF(OR(H471=5,H471=4),1.41,IF(OR(H471=6,H471=7),1.45,IF(OR(H471=8,H471=9),1.49,IF(OR(H471=10,H471=11,H471=12),1.54,IF(OR(H471=13,H471=14,H471=15),1.58,IF(OR(H471=16,H471=17,H471=18),1.63,1.68)))))))))), "Error"))))))))))))</f>
        <v>2.4300000000000002</v>
      </c>
      <c r="J471" s="799">
        <v>83200</v>
      </c>
      <c r="K471" s="799"/>
      <c r="L471" s="799"/>
      <c r="M471" s="822" t="s">
        <v>85</v>
      </c>
      <c r="N471" s="799">
        <f t="shared" ref="N471:N476" si="463">J471*I471</f>
        <v>202176</v>
      </c>
      <c r="O471" s="823">
        <f>I471*J471+K471+L471</f>
        <v>202176</v>
      </c>
      <c r="P471" s="823">
        <f t="shared" ref="P471:P476" si="464">+O471*13</f>
        <v>2628288</v>
      </c>
      <c r="Q471" s="592">
        <f>+G471</f>
        <v>1</v>
      </c>
      <c r="R471" s="592">
        <f>+H471+1</f>
        <v>3</v>
      </c>
      <c r="S471" s="588">
        <f>IF(Q471&lt;1,0,IF(W471="Բ-1",IF(R471=0,6.94,IF(R471=1,7.17,IF(R471=2,7.41,IF(R471=3,7.66,IF(OR(R471=5,R471=4),7.92,IF(OR(R471=6,R471=7),8.18,IF(OR(R471=8,R471=9),8.46,IF(OR(R471=10,R471=11,R471=12),8.74,IF(OR(R471=13,R471=14,R471=15),9.03,IF(OR(R471=16,R471=17,R471=18),9.33,9.65)))))))))),IF(W471="Բ-2", IF(R471=0,5.71,IF(R471=1,5.89,IF(R471=2,6.09,IF(R471=3,6.29,IF(OR(R471=5,R471=4),6.5,IF(OR(R471=6,R471=7),6.72,IF(OR(R471=8,R471=9),6.94,IF(OR(R471=10,R471=11,R471=12),7.17,IF(OR(R471=13,R471=14,R471=15),7.41,IF(OR(R471=16,R471=17,R471=18),7.65,7.91)))))))))), IF(W471="Գ-1", IF(R471=0,4.7,IF(R471=1,4.86,IF(R471=2,5.01,IF(R471=3,5.18,IF(OR(R471=5,R471=4),5.35,IF(OR(R471=6,R471=7),5.52,IF(OR(R471=8,R471=9),5.71,IF(OR(R471=10,R471=11,R471=12),5.89,IF(OR(R471=13,R471=14,R471=15),6.09,IF(OR(R471=16,R471=17,R471=18),6.29,6.49)))))))))), IF(W471="Գ-2", IF(R471=0,3.88,IF(R471=1,4.01,IF(R471=2,4.14,IF(R471=3,4.27,IF(OR(R471=5,R471=4),4.41,IF(OR(R471=6,R471=7),4.55,IF(OR(R471=8,R471=9),4.7,IF(OR(R471=10,R471=11,R471=12),4.85,IF(OR(R471=13,R471=14,R471=15),5.01,IF(OR(R471=16,R471=17,R471=18),5.17,5.34)))))))))), IF(W471="Գ-3", IF(R471=0,3.21,IF(R471=1,3.31,IF(R471=2,3.42,IF(R471=3,3.53,IF(OR(R471=5,R471=4),3.64,IF(OR(R471=6,R471=7),3.76,IF(OR(R471=8,R471=9),3.88,IF(OR(R471=10,R471=11,R471=12),4.01,IF(OR(R471=13,R471=14,R471=15),4.13,IF(OR(R471=16,R471=17,R471=18),4.27,4.4)))))))))), IF(W471="Ա-1", IF(R471=0,2.66,IF(R471=1,2.75,IF(R471=2,2.83,IF(R471=3,2.92,IF(OR(R471=5,R471=4),3.02,IF(OR(R471=6,R471=7),3.11,IF(OR(R471=8,R471=9),3.21,IF(OR(R471=10,R471=11,R471=12),3.31,IF(OR(R471=13,R471=14,R471=15),3.42,IF(OR(R471=16,R471=17,R471=18),3.53,3.64)))))))))), IF(W471="Ա-2", IF(R471=0,2.28,IF(R471=1,2.35,IF(R471=2,2.43,IF(R471=3,2.5,IF(OR(R471=5,R471=4),2.58,IF(OR(R471=6,R471=7),2.66,IF(OR(R471=8,R471=9),2.75,IF(OR(R471=10,R471=11,R471=12),2.83,IF(OR(R471=13,R471=14,R471=15),2.92,IF(OR(R471=16,R471=17,R471=18),3.01,3.11)))))))))),IF(W471="Ա-3", IF(R471=0,1.96,IF(R471=1,2.02,IF(R471=2,2.08,IF(R471=3,2.15,IF(OR(R471=5,R471=4),2.21,IF(OR(R471=6,R471=7),2.28,IF(OR(R471=8,R471=9),2.35,IF(OR(R471=10,R471=11,R471=12),2.42,IF(OR(R471=13,R471=14,R471=15),2.5,IF(OR(R471=16,R471=17,R471=18),2.58,2.66)))))))))), IF(W471="Կ-1", IF(R471=0,1.68,IF(R471=1,1.73,IF(R471=2,1.79,IF(R471=3,1.84,IF(OR(R471=5,R471=4),1.9,IF(OR(R471=6,R471=7),1.96,IF(OR(R471=8,R471=9),2.02,IF(OR(R471=10,R471=11,R471=12),2.08,IF(OR(R471=13,R471=14,R471=15),2.14,IF(OR(R471=16,R471=17,R471=18),2.21,2.28)))))))))), IF(W471="Կ-2", IF(R471=0,1.45,IF(R471=1,1.49,IF(R471=2,1.54,IF(R471=3,1.59,IF(OR(R471=5,R471=4),1.63,IF(OR(R471=6,R471=7),1.68,IF(OR(R471=8,R471=9),1.73,IF(OR(R471=10,R471=11,R471=12),1.79,IF(OR(R471=13,R471=14,R471=15),1.84,IF(OR(R471=16,R471=17,R471=18),1.9,1.95)))))))))),IF(W471="Կ-3", IF(R471=0,1.25,IF(R471=1,1.29,IF(R471=2,1.33,IF(R471=3,1.37,IF(OR(R471=5,R471=4),1.41,IF(OR(R471=6,R471=7),1.45,IF(OR(R471=8,R471=9),1.49,IF(OR(R471=10,R471=11,R471=12),1.54,IF(OR(R471=13,R471=14,R471=15),1.58,IF(OR(R471=16,R471=17,R471=18),1.63,1.68)))))))))), "Error"))))))))))))</f>
        <v>2.5</v>
      </c>
      <c r="T471" s="456">
        <v>83200</v>
      </c>
      <c r="U471" s="456"/>
      <c r="V471" s="456"/>
      <c r="W471" s="589" t="str">
        <f>+M471</f>
        <v>Ա-2</v>
      </c>
      <c r="X471" s="456">
        <f>T471*S471</f>
        <v>208000</v>
      </c>
      <c r="Y471" s="590">
        <f>+U471+V471+X471</f>
        <v>208000</v>
      </c>
      <c r="Z471" s="590">
        <f t="shared" ref="Z471:Z476" si="465">+Y471*13</f>
        <v>2704000</v>
      </c>
      <c r="AA471" s="592">
        <f>+Q471</f>
        <v>1</v>
      </c>
      <c r="AB471" s="592">
        <f>+R471+1</f>
        <v>4</v>
      </c>
      <c r="AC471" s="588">
        <f>IF(AA471&lt;1,0,IF(AG471="Բ-1",IF(AB471=0,6.94,IF(AB471=1,7.17,IF(AB471=2,7.41,IF(AB471=3,7.66,IF(OR(AB471=5,AB471=4),7.92,IF(OR(AB471=6,AB471=7),8.18,IF(OR(AB471=8,AB471=9),8.46,IF(OR(AB471=10,AB471=11,AB471=12),8.74,IF(OR(AB471=13,AB471=14,AB471=15),9.03,IF(OR(AB471=16,AB471=17,AB471=18),9.33,9.65)))))))))),IF(AG471="Բ-2", IF(AB471=0,5.71,IF(AB471=1,5.89,IF(AB471=2,6.09,IF(AB471=3,6.29,IF(OR(AB471=5,AB471=4),6.5,IF(OR(AB471=6,AB471=7),6.72,IF(OR(AB471=8,AB471=9),6.94,IF(OR(AB471=10,AB471=11,AB471=12),7.17,IF(OR(AB471=13,AB471=14,AB471=15),7.41,IF(OR(AB471=16,AB471=17,AB471=18),7.65,7.91)))))))))), IF(AG471="Գ-1", IF(AB471=0,4.7,IF(AB471=1,4.86,IF(AB471=2,5.01,IF(AB471=3,5.18,IF(OR(AB471=5,AB471=4),5.35,IF(OR(AB471=6,AB471=7),5.52,IF(OR(AB471=8,AB471=9),5.71,IF(OR(AB471=10,AB471=11,AB471=12),5.89,IF(OR(AB471=13,AB471=14,AB471=15),6.09,IF(OR(AB471=16,AB471=17,AB471=18),6.29,6.49)))))))))), IF(AG471="Գ-2", IF(AB471=0,3.88,IF(AB471=1,4.01,IF(AB471=2,4.14,IF(AB471=3,4.27,IF(OR(AB471=5,AB471=4),4.41,IF(OR(AB471=6,AB471=7),4.55,IF(OR(AB471=8,AB471=9),4.7,IF(OR(AB471=10,AB471=11,AB471=12),4.85,IF(OR(AB471=13,AB471=14,AB471=15),5.01,IF(OR(AB471=16,AB471=17,AB471=18),5.17,5.34)))))))))), IF(AG471="Գ-3", IF(AB471=0,3.21,IF(AB471=1,3.31,IF(AB471=2,3.42,IF(AB471=3,3.53,IF(OR(AB471=5,AB471=4),3.64,IF(OR(AB471=6,AB471=7),3.76,IF(OR(AB471=8,AB471=9),3.88,IF(OR(AB471=10,AB471=11,AB471=12),4.01,IF(OR(AB471=13,AB471=14,AB471=15),4.13,IF(OR(AB471=16,AB471=17,AB471=18),4.27,4.4)))))))))), IF(AG471="Ա-1", IF(AB471=0,2.66,IF(AB471=1,2.75,IF(AB471=2,2.83,IF(AB471=3,2.92,IF(OR(AB471=5,AB471=4),3.02,IF(OR(AB471=6,AB471=7),3.11,IF(OR(AB471=8,AB471=9),3.21,IF(OR(AB471=10,AB471=11,AB471=12),3.31,IF(OR(AB471=13,AB471=14,AB471=15),3.42,IF(OR(AB471=16,AB471=17,AB471=18),3.53,3.64)))))))))), IF(AG471="Ա-2", IF(AB471=0,2.28,IF(AB471=1,2.35,IF(AB471=2,2.43,IF(AB471=3,2.5,IF(OR(AB471=5,AB471=4),2.58,IF(OR(AB471=6,AB471=7),2.66,IF(OR(AB471=8,AB471=9),2.75,IF(OR(AB471=10,AB471=11,AB471=12),2.83,IF(OR(AB471=13,AB471=14,AB471=15),2.92,IF(OR(AB471=16,AB471=17,AB471=18),3.01,3.11)))))))))),IF(AG471="Ա-3", IF(AB471=0,1.96,IF(AB471=1,2.02,IF(AB471=2,2.08,IF(AB471=3,2.15,IF(OR(AB471=5,AB471=4),2.21,IF(OR(AB471=6,AB471=7),2.28,IF(OR(AB471=8,AB471=9),2.35,IF(OR(AB471=10,AB471=11,AB471=12),2.42,IF(OR(AB471=13,AB471=14,AB471=15),2.5,IF(OR(AB471=16,AB471=17,AB471=18),2.58,2.66)))))))))), IF(AG471="Կ-1", IF(AB471=0,1.68,IF(AB471=1,1.73,IF(AB471=2,1.79,IF(AB471=3,1.84,IF(OR(AB471=5,AB471=4),1.9,IF(OR(AB471=6,AB471=7),1.96,IF(OR(AB471=8,AB471=9),2.02,IF(OR(AB471=10,AB471=11,AB471=12),2.08,IF(OR(AB471=13,AB471=14,AB471=15),2.14,IF(OR(AB471=16,AB471=17,AB471=18),2.21,2.28)))))))))), IF(AG471="Կ-2", IF(AB471=0,1.45,IF(AB471=1,1.49,IF(AB471=2,1.54,IF(AB471=3,1.59,IF(OR(AB471=5,AB471=4),1.63,IF(OR(AB471=6,AB471=7),1.68,IF(OR(AB471=8,AB471=9),1.73,IF(OR(AB471=10,AB471=11,AB471=12),1.79,IF(OR(AB471=13,AB471=14,AB471=15),1.84,IF(OR(AB471=16,AB471=17,AB471=18),1.9,1.95)))))))))),IF(AG471="Կ-3", IF(AB471=0,1.25,IF(AB471=1,1.29,IF(AB471=2,1.33,IF(AB471=3,1.37,IF(OR(AB471=5,AB471=4),1.41,IF(OR(AB471=6,AB471=7),1.45,IF(OR(AB471=8,AB471=9),1.49,IF(OR(AB471=10,AB471=11,AB471=12),1.54,IF(OR(AB471=13,AB471=14,AB471=15),1.58,IF(OR(AB471=16,AB471=17,AB471=18),1.63,1.68)))))))))), "Error"))))))))))))</f>
        <v>2.58</v>
      </c>
      <c r="AD471" s="456">
        <v>83200</v>
      </c>
      <c r="AE471" s="456"/>
      <c r="AF471" s="456"/>
      <c r="AG471" s="589" t="str">
        <f>+W471</f>
        <v>Ա-2</v>
      </c>
      <c r="AH471" s="456">
        <f>AD471*AC471</f>
        <v>214656</v>
      </c>
      <c r="AI471" s="590">
        <f>AH471+AE471+AF471</f>
        <v>214656</v>
      </c>
      <c r="AJ471" s="590">
        <f t="shared" ref="AJ471:AJ476" si="466">+AI471*13</f>
        <v>2790528</v>
      </c>
      <c r="AK471" s="592">
        <f>+AA471</f>
        <v>1</v>
      </c>
      <c r="AL471" s="592">
        <f>+AB471+1</f>
        <v>5</v>
      </c>
      <c r="AM471" s="588">
        <f>IF(AK471&lt;1,0,IF(AQ471="Բ-1",IF(AL471=0,6.94,IF(AL471=1,7.17,IF(AL471=2,7.41,IF(AL471=3,7.66,IF(OR(AL471=5,AL471=4),7.92,IF(OR(AL471=6,AL471=7),8.18,IF(OR(AL471=8,AL471=9),8.46,IF(OR(AL471=10,AL471=11,AL471=12),8.74,IF(OR(AL471=13,AL471=14,AL471=15),9.03,IF(OR(AL471=16,AL471=17,AL471=18),9.33,9.65)))))))))),IF(AQ471="Բ-2", IF(AL471=0,5.71,IF(AL471=1,5.89,IF(AL471=2,6.09,IF(AL471=3,6.29,IF(OR(AL471=5,AL471=4),6.5,IF(OR(AL471=6,AL471=7),6.72,IF(OR(AL471=8,AL471=9),6.94,IF(OR(AL471=10,AL471=11,AL471=12),7.17,IF(OR(AL471=13,AL471=14,AL471=15),7.41,IF(OR(AL471=16,AL471=17,AL471=18),7.65,7.91)))))))))), IF(AQ471="Գ-1", IF(AL471=0,4.7,IF(AL471=1,4.86,IF(AL471=2,5.01,IF(AL471=3,5.18,IF(OR(AL471=5,AL471=4),5.35,IF(OR(AL471=6,AL471=7),5.52,IF(OR(AL471=8,AL471=9),5.71,IF(OR(AL471=10,AL471=11,AL471=12),5.89,IF(OR(AL471=13,AL471=14,AL471=15),6.09,IF(OR(AL471=16,AL471=17,AL471=18),6.29,6.49)))))))))), IF(AQ471="Գ-2", IF(AL471=0,3.88,IF(AL471=1,4.01,IF(AL471=2,4.14,IF(AL471=3,4.27,IF(OR(AL471=5,AL471=4),4.41,IF(OR(AL471=6,AL471=7),4.55,IF(OR(AL471=8,AL471=9),4.7,IF(OR(AL471=10,AL471=11,AL471=12),4.85,IF(OR(AL471=13,AL471=14,AL471=15),5.01,IF(OR(AL471=16,AL471=17,AL471=18),5.17,5.34)))))))))), IF(AQ471="Գ-3", IF(AL471=0,3.21,IF(AL471=1,3.31,IF(AL471=2,3.42,IF(AL471=3,3.53,IF(OR(AL471=5,AL471=4),3.64,IF(OR(AL471=6,AL471=7),3.76,IF(OR(AL471=8,AL471=9),3.88,IF(OR(AL471=10,AL471=11,AL471=12),4.01,IF(OR(AL471=13,AL471=14,AL471=15),4.13,IF(OR(AL471=16,AL471=17,AL471=18),4.27,4.4)))))))))), IF(AQ471="Ա-1", IF(AL471=0,2.66,IF(AL471=1,2.75,IF(AL471=2,2.83,IF(AL471=3,2.92,IF(OR(AL471=5,AL471=4),3.02,IF(OR(AL471=6,AL471=7),3.11,IF(OR(AL471=8,AL471=9),3.21,IF(OR(AL471=10,AL471=11,AL471=12),3.31,IF(OR(AL471=13,AL471=14,AL471=15),3.42,IF(OR(AL471=16,AL471=17,AL471=18),3.53,3.64)))))))))), IF(AQ471="Ա-2", IF(AL471=0,2.28,IF(AL471=1,2.35,IF(AL471=2,2.43,IF(AL471=3,2.5,IF(OR(AL471=5,AL471=4),2.58,IF(OR(AL471=6,AL471=7),2.66,IF(OR(AL471=8,AL471=9),2.75,IF(OR(AL471=10,AL471=11,AL471=12),2.83,IF(OR(AL471=13,AL471=14,AL471=15),2.92,IF(OR(AL471=16,AL471=17,AL471=18),3.01,3.11)))))))))),IF(AQ471="Ա-3", IF(AL471=0,1.96,IF(AL471=1,2.02,IF(AL471=2,2.08,IF(AL471=3,2.15,IF(OR(AL471=5,AL471=4),2.21,IF(OR(AL471=6,AL471=7),2.28,IF(OR(AL471=8,AL471=9),2.35,IF(OR(AL471=10,AL471=11,AL471=12),2.42,IF(OR(AL471=13,AL471=14,AL471=15),2.5,IF(OR(AL471=16,AL471=17,AL471=18),2.58,2.66)))))))))), IF(AQ471="Կ-1", IF(AL471=0,1.68,IF(AL471=1,1.73,IF(AL471=2,1.79,IF(AL471=3,1.84,IF(OR(AL471=5,AL471=4),1.9,IF(OR(AL471=6,AL471=7),1.96,IF(OR(AL471=8,AL471=9),2.02,IF(OR(AL471=10,AL471=11,AL471=12),2.08,IF(OR(AL471=13,AL471=14,AL471=15),2.14,IF(OR(AL471=16,AL471=17,AL471=18),2.21,2.28)))))))))), IF(AQ471="Կ-2", IF(AL471=0,1.45,IF(AL471=1,1.49,IF(AL471=2,1.54,IF(AL471=3,1.59,IF(OR(AL471=5,AL471=4),1.63,IF(OR(AL471=6,AL471=7),1.68,IF(OR(AL471=8,AL471=9),1.73,IF(OR(AL471=10,AL471=11,AL471=12),1.79,IF(OR(AL471=13,AL471=14,AL471=15),1.84,IF(OR(AL471=16,AL471=17,AL471=18),1.9,1.95)))))))))),IF(AQ471="Կ-3", IF(AL471=0,1.25,IF(AL471=1,1.29,IF(AL471=2,1.33,IF(AL471=3,1.37,IF(OR(AL471=5,AL471=4),1.41,IF(OR(AL471=6,AL471=7),1.45,IF(OR(AL471=8,AL471=9),1.49,IF(OR(AL471=10,AL471=11,AL471=12),1.54,IF(OR(AL471=13,AL471=14,AL471=15),1.58,IF(OR(AL471=16,AL471=17,AL471=18),1.63,1.68)))))))))), "Error"))))))))))))</f>
        <v>2.58</v>
      </c>
      <c r="AN471" s="456">
        <v>83200</v>
      </c>
      <c r="AO471" s="456"/>
      <c r="AP471" s="456"/>
      <c r="AQ471" s="589" t="str">
        <f>+AG471</f>
        <v>Ա-2</v>
      </c>
      <c r="AR471" s="456">
        <f>AN471*AM471</f>
        <v>214656</v>
      </c>
      <c r="AS471" s="590">
        <f>AR471+AO471+AP471</f>
        <v>214656</v>
      </c>
      <c r="AT471" s="590">
        <f t="shared" ref="AT471:AT476" si="467">+AS471*13</f>
        <v>2790528</v>
      </c>
    </row>
    <row r="472" spans="2:46" s="587" customFormat="1" ht="27">
      <c r="B472" s="830">
        <v>8</v>
      </c>
      <c r="C472" s="795" t="s">
        <v>3033</v>
      </c>
      <c r="D472" s="794" t="s">
        <v>1960</v>
      </c>
      <c r="E472" s="796">
        <v>1995</v>
      </c>
      <c r="F472" s="795" t="s">
        <v>984</v>
      </c>
      <c r="G472" s="820">
        <v>1</v>
      </c>
      <c r="H472" s="820">
        <v>1</v>
      </c>
      <c r="I472" s="821">
        <f t="shared" si="462"/>
        <v>1.49</v>
      </c>
      <c r="J472" s="799">
        <v>83200</v>
      </c>
      <c r="K472" s="799"/>
      <c r="L472" s="799"/>
      <c r="M472" s="822" t="s">
        <v>87</v>
      </c>
      <c r="N472" s="799">
        <f t="shared" si="463"/>
        <v>123968</v>
      </c>
      <c r="O472" s="823">
        <f t="shared" si="439"/>
        <v>123968</v>
      </c>
      <c r="P472" s="823">
        <f t="shared" si="464"/>
        <v>1611584</v>
      </c>
      <c r="Q472" s="592">
        <f t="shared" si="441"/>
        <v>1</v>
      </c>
      <c r="R472" s="592">
        <f t="shared" si="442"/>
        <v>2</v>
      </c>
      <c r="S472" s="588">
        <f t="shared" si="443"/>
        <v>1.54</v>
      </c>
      <c r="T472" s="456">
        <v>83200</v>
      </c>
      <c r="U472" s="456"/>
      <c r="V472" s="456"/>
      <c r="W472" s="589" t="str">
        <f t="shared" si="444"/>
        <v>Կ-2</v>
      </c>
      <c r="X472" s="456">
        <f t="shared" si="445"/>
        <v>128128</v>
      </c>
      <c r="Y472" s="590">
        <f t="shared" si="446"/>
        <v>128128</v>
      </c>
      <c r="Z472" s="590">
        <f t="shared" si="465"/>
        <v>1665664</v>
      </c>
      <c r="AA472" s="592">
        <f t="shared" si="448"/>
        <v>1</v>
      </c>
      <c r="AB472" s="592">
        <f t="shared" si="449"/>
        <v>3</v>
      </c>
      <c r="AC472" s="588">
        <f t="shared" si="450"/>
        <v>1.59</v>
      </c>
      <c r="AD472" s="456">
        <v>83200</v>
      </c>
      <c r="AE472" s="456"/>
      <c r="AF472" s="456"/>
      <c r="AG472" s="589" t="str">
        <f t="shared" si="451"/>
        <v>Կ-2</v>
      </c>
      <c r="AH472" s="456">
        <f t="shared" si="452"/>
        <v>132288</v>
      </c>
      <c r="AI472" s="590">
        <f t="shared" si="453"/>
        <v>132288</v>
      </c>
      <c r="AJ472" s="590">
        <f t="shared" si="466"/>
        <v>1719744</v>
      </c>
      <c r="AK472" s="592">
        <f t="shared" si="455"/>
        <v>1</v>
      </c>
      <c r="AL472" s="592">
        <f t="shared" si="456"/>
        <v>4</v>
      </c>
      <c r="AM472" s="588">
        <f t="shared" si="457"/>
        <v>1.63</v>
      </c>
      <c r="AN472" s="456">
        <v>83200</v>
      </c>
      <c r="AO472" s="456"/>
      <c r="AP472" s="456"/>
      <c r="AQ472" s="589" t="str">
        <f t="shared" si="458"/>
        <v>Կ-2</v>
      </c>
      <c r="AR472" s="456">
        <f t="shared" si="459"/>
        <v>135616</v>
      </c>
      <c r="AS472" s="590">
        <f t="shared" si="460"/>
        <v>135616</v>
      </c>
      <c r="AT472" s="590">
        <f t="shared" si="467"/>
        <v>1763008</v>
      </c>
    </row>
    <row r="473" spans="2:46" s="587" customFormat="1" ht="27">
      <c r="B473" s="830">
        <v>9</v>
      </c>
      <c r="C473" s="795" t="s">
        <v>1369</v>
      </c>
      <c r="D473" s="794" t="s">
        <v>1960</v>
      </c>
      <c r="E473" s="796">
        <v>1997</v>
      </c>
      <c r="F473" s="795" t="s">
        <v>984</v>
      </c>
      <c r="G473" s="820">
        <v>1</v>
      </c>
      <c r="H473" s="820">
        <v>1</v>
      </c>
      <c r="I473" s="821">
        <f t="shared" si="462"/>
        <v>1.49</v>
      </c>
      <c r="J473" s="799">
        <v>83200</v>
      </c>
      <c r="K473" s="799"/>
      <c r="L473" s="799"/>
      <c r="M473" s="822" t="s">
        <v>87</v>
      </c>
      <c r="N473" s="799">
        <f t="shared" si="463"/>
        <v>123968</v>
      </c>
      <c r="O473" s="823">
        <f t="shared" si="439"/>
        <v>123968</v>
      </c>
      <c r="P473" s="823">
        <f t="shared" si="464"/>
        <v>1611584</v>
      </c>
      <c r="Q473" s="592">
        <f t="shared" si="441"/>
        <v>1</v>
      </c>
      <c r="R473" s="592">
        <f t="shared" si="442"/>
        <v>2</v>
      </c>
      <c r="S473" s="588">
        <f t="shared" si="443"/>
        <v>1.54</v>
      </c>
      <c r="T473" s="456">
        <v>83200</v>
      </c>
      <c r="U473" s="456"/>
      <c r="V473" s="456"/>
      <c r="W473" s="589" t="str">
        <f t="shared" si="444"/>
        <v>Կ-2</v>
      </c>
      <c r="X473" s="456">
        <f t="shared" si="445"/>
        <v>128128</v>
      </c>
      <c r="Y473" s="590">
        <f t="shared" si="446"/>
        <v>128128</v>
      </c>
      <c r="Z473" s="590">
        <f t="shared" si="465"/>
        <v>1665664</v>
      </c>
      <c r="AA473" s="592">
        <f t="shared" si="448"/>
        <v>1</v>
      </c>
      <c r="AB473" s="592">
        <f t="shared" si="449"/>
        <v>3</v>
      </c>
      <c r="AC473" s="588">
        <f t="shared" si="450"/>
        <v>1.59</v>
      </c>
      <c r="AD473" s="456">
        <v>83200</v>
      </c>
      <c r="AE473" s="456"/>
      <c r="AF473" s="456"/>
      <c r="AG473" s="589" t="str">
        <f t="shared" si="451"/>
        <v>Կ-2</v>
      </c>
      <c r="AH473" s="456">
        <f t="shared" si="452"/>
        <v>132288</v>
      </c>
      <c r="AI473" s="590">
        <f t="shared" si="453"/>
        <v>132288</v>
      </c>
      <c r="AJ473" s="590">
        <f t="shared" si="466"/>
        <v>1719744</v>
      </c>
      <c r="AK473" s="592">
        <f t="shared" si="455"/>
        <v>1</v>
      </c>
      <c r="AL473" s="592">
        <f t="shared" si="456"/>
        <v>4</v>
      </c>
      <c r="AM473" s="588">
        <f t="shared" si="457"/>
        <v>1.63</v>
      </c>
      <c r="AN473" s="456">
        <v>83200</v>
      </c>
      <c r="AO473" s="456"/>
      <c r="AP473" s="456"/>
      <c r="AQ473" s="589" t="str">
        <f t="shared" si="458"/>
        <v>Կ-2</v>
      </c>
      <c r="AR473" s="456">
        <f t="shared" si="459"/>
        <v>135616</v>
      </c>
      <c r="AS473" s="590">
        <f t="shared" si="460"/>
        <v>135616</v>
      </c>
      <c r="AT473" s="590">
        <f t="shared" si="467"/>
        <v>1763008</v>
      </c>
    </row>
    <row r="474" spans="2:46" s="587" customFormat="1" ht="27">
      <c r="B474" s="830">
        <v>10</v>
      </c>
      <c r="C474" s="795" t="s">
        <v>3034</v>
      </c>
      <c r="D474" s="794" t="s">
        <v>1960</v>
      </c>
      <c r="E474" s="796">
        <v>1980</v>
      </c>
      <c r="F474" s="795" t="s">
        <v>984</v>
      </c>
      <c r="G474" s="820">
        <v>1</v>
      </c>
      <c r="H474" s="820">
        <v>1</v>
      </c>
      <c r="I474" s="821">
        <f t="shared" si="462"/>
        <v>1.49</v>
      </c>
      <c r="J474" s="799">
        <v>83200</v>
      </c>
      <c r="K474" s="799"/>
      <c r="L474" s="799"/>
      <c r="M474" s="822" t="s">
        <v>87</v>
      </c>
      <c r="N474" s="799">
        <f t="shared" si="463"/>
        <v>123968</v>
      </c>
      <c r="O474" s="823">
        <f t="shared" si="439"/>
        <v>123968</v>
      </c>
      <c r="P474" s="823">
        <f t="shared" si="464"/>
        <v>1611584</v>
      </c>
      <c r="Q474" s="592">
        <f t="shared" si="441"/>
        <v>1</v>
      </c>
      <c r="R474" s="592">
        <f t="shared" si="442"/>
        <v>2</v>
      </c>
      <c r="S474" s="588">
        <f t="shared" si="443"/>
        <v>1.54</v>
      </c>
      <c r="T474" s="456">
        <v>83200</v>
      </c>
      <c r="U474" s="456"/>
      <c r="V474" s="456"/>
      <c r="W474" s="589" t="str">
        <f t="shared" si="444"/>
        <v>Կ-2</v>
      </c>
      <c r="X474" s="456">
        <f t="shared" si="445"/>
        <v>128128</v>
      </c>
      <c r="Y474" s="590">
        <f t="shared" si="446"/>
        <v>128128</v>
      </c>
      <c r="Z474" s="590">
        <f t="shared" si="465"/>
        <v>1665664</v>
      </c>
      <c r="AA474" s="592">
        <f t="shared" si="448"/>
        <v>1</v>
      </c>
      <c r="AB474" s="592">
        <f t="shared" si="449"/>
        <v>3</v>
      </c>
      <c r="AC474" s="588">
        <f t="shared" si="450"/>
        <v>1.59</v>
      </c>
      <c r="AD474" s="456">
        <v>83200</v>
      </c>
      <c r="AE474" s="456"/>
      <c r="AF474" s="456"/>
      <c r="AG474" s="589" t="str">
        <f t="shared" si="451"/>
        <v>Կ-2</v>
      </c>
      <c r="AH474" s="456">
        <f t="shared" si="452"/>
        <v>132288</v>
      </c>
      <c r="AI474" s="590">
        <f t="shared" si="453"/>
        <v>132288</v>
      </c>
      <c r="AJ474" s="590">
        <f t="shared" si="466"/>
        <v>1719744</v>
      </c>
      <c r="AK474" s="592">
        <f t="shared" si="455"/>
        <v>1</v>
      </c>
      <c r="AL474" s="592">
        <f t="shared" si="456"/>
        <v>4</v>
      </c>
      <c r="AM474" s="588">
        <f t="shared" si="457"/>
        <v>1.63</v>
      </c>
      <c r="AN474" s="456">
        <v>83200</v>
      </c>
      <c r="AO474" s="456"/>
      <c r="AP474" s="456"/>
      <c r="AQ474" s="589" t="str">
        <f t="shared" si="458"/>
        <v>Կ-2</v>
      </c>
      <c r="AR474" s="456">
        <f t="shared" si="459"/>
        <v>135616</v>
      </c>
      <c r="AS474" s="590">
        <f t="shared" si="460"/>
        <v>135616</v>
      </c>
      <c r="AT474" s="590">
        <f t="shared" si="467"/>
        <v>1763008</v>
      </c>
    </row>
    <row r="475" spans="2:46" s="587" customFormat="1" ht="27">
      <c r="B475" s="830">
        <v>11</v>
      </c>
      <c r="C475" s="795" t="s">
        <v>195</v>
      </c>
      <c r="D475" s="794" t="s">
        <v>1960</v>
      </c>
      <c r="E475" s="796">
        <v>1971</v>
      </c>
      <c r="F475" s="795" t="s">
        <v>984</v>
      </c>
      <c r="G475" s="820">
        <v>1</v>
      </c>
      <c r="H475" s="820">
        <v>22</v>
      </c>
      <c r="I475" s="821">
        <f t="shared" si="462"/>
        <v>1.95</v>
      </c>
      <c r="J475" s="799">
        <v>83200</v>
      </c>
      <c r="K475" s="799"/>
      <c r="L475" s="799"/>
      <c r="M475" s="822" t="s">
        <v>87</v>
      </c>
      <c r="N475" s="799">
        <f t="shared" si="463"/>
        <v>162240</v>
      </c>
      <c r="O475" s="823">
        <f t="shared" si="439"/>
        <v>162240</v>
      </c>
      <c r="P475" s="823">
        <f t="shared" si="464"/>
        <v>2109120</v>
      </c>
      <c r="Q475" s="592">
        <f t="shared" si="441"/>
        <v>1</v>
      </c>
      <c r="R475" s="592">
        <f t="shared" si="442"/>
        <v>23</v>
      </c>
      <c r="S475" s="588">
        <f t="shared" si="443"/>
        <v>1.95</v>
      </c>
      <c r="T475" s="456">
        <v>83200</v>
      </c>
      <c r="U475" s="456"/>
      <c r="V475" s="456"/>
      <c r="W475" s="589" t="str">
        <f t="shared" si="444"/>
        <v>Կ-2</v>
      </c>
      <c r="X475" s="456">
        <f t="shared" si="445"/>
        <v>162240</v>
      </c>
      <c r="Y475" s="590">
        <f t="shared" si="446"/>
        <v>162240</v>
      </c>
      <c r="Z475" s="590">
        <f t="shared" si="465"/>
        <v>2109120</v>
      </c>
      <c r="AA475" s="592">
        <f t="shared" si="448"/>
        <v>1</v>
      </c>
      <c r="AB475" s="592">
        <f t="shared" si="449"/>
        <v>24</v>
      </c>
      <c r="AC475" s="588">
        <f t="shared" si="450"/>
        <v>1.95</v>
      </c>
      <c r="AD475" s="456">
        <v>83200</v>
      </c>
      <c r="AE475" s="456"/>
      <c r="AF475" s="456"/>
      <c r="AG475" s="589" t="str">
        <f t="shared" si="451"/>
        <v>Կ-2</v>
      </c>
      <c r="AH475" s="456">
        <f t="shared" si="452"/>
        <v>162240</v>
      </c>
      <c r="AI475" s="590">
        <f t="shared" si="453"/>
        <v>162240</v>
      </c>
      <c r="AJ475" s="590">
        <f t="shared" si="466"/>
        <v>2109120</v>
      </c>
      <c r="AK475" s="592">
        <f t="shared" si="455"/>
        <v>1</v>
      </c>
      <c r="AL475" s="592">
        <f t="shared" si="456"/>
        <v>25</v>
      </c>
      <c r="AM475" s="588">
        <f t="shared" si="457"/>
        <v>1.95</v>
      </c>
      <c r="AN475" s="456">
        <v>83200</v>
      </c>
      <c r="AO475" s="456"/>
      <c r="AP475" s="456"/>
      <c r="AQ475" s="589" t="str">
        <f t="shared" si="458"/>
        <v>Կ-2</v>
      </c>
      <c r="AR475" s="456">
        <f t="shared" si="459"/>
        <v>162240</v>
      </c>
      <c r="AS475" s="590">
        <f t="shared" si="460"/>
        <v>162240</v>
      </c>
      <c r="AT475" s="590">
        <f t="shared" si="467"/>
        <v>2109120</v>
      </c>
    </row>
    <row r="476" spans="2:46" s="587" customFormat="1" ht="27">
      <c r="B476" s="830">
        <v>12</v>
      </c>
      <c r="C476" s="795" t="s">
        <v>836</v>
      </c>
      <c r="D476" s="794" t="s">
        <v>1960</v>
      </c>
      <c r="E476" s="796">
        <v>1989</v>
      </c>
      <c r="F476" s="795" t="s">
        <v>984</v>
      </c>
      <c r="G476" s="820">
        <v>1</v>
      </c>
      <c r="H476" s="820">
        <v>8</v>
      </c>
      <c r="I476" s="821">
        <f t="shared" si="462"/>
        <v>1.73</v>
      </c>
      <c r="J476" s="799">
        <v>83200</v>
      </c>
      <c r="K476" s="799"/>
      <c r="L476" s="799"/>
      <c r="M476" s="822" t="s">
        <v>87</v>
      </c>
      <c r="N476" s="799">
        <f t="shared" si="463"/>
        <v>143936</v>
      </c>
      <c r="O476" s="823">
        <f t="shared" si="439"/>
        <v>143936</v>
      </c>
      <c r="P476" s="823">
        <f t="shared" si="464"/>
        <v>1871168</v>
      </c>
      <c r="Q476" s="592">
        <f t="shared" si="441"/>
        <v>1</v>
      </c>
      <c r="R476" s="592">
        <f t="shared" si="442"/>
        <v>9</v>
      </c>
      <c r="S476" s="588">
        <f t="shared" si="443"/>
        <v>1.73</v>
      </c>
      <c r="T476" s="456">
        <v>83200</v>
      </c>
      <c r="U476" s="456"/>
      <c r="V476" s="456"/>
      <c r="W476" s="589" t="str">
        <f t="shared" si="444"/>
        <v>Կ-2</v>
      </c>
      <c r="X476" s="456">
        <f t="shared" si="445"/>
        <v>143936</v>
      </c>
      <c r="Y476" s="590">
        <f t="shared" si="446"/>
        <v>143936</v>
      </c>
      <c r="Z476" s="590">
        <f t="shared" si="465"/>
        <v>1871168</v>
      </c>
      <c r="AA476" s="592">
        <f t="shared" si="448"/>
        <v>1</v>
      </c>
      <c r="AB476" s="592">
        <f t="shared" si="449"/>
        <v>10</v>
      </c>
      <c r="AC476" s="588">
        <f t="shared" si="450"/>
        <v>1.79</v>
      </c>
      <c r="AD476" s="456">
        <v>83200</v>
      </c>
      <c r="AE476" s="456"/>
      <c r="AF476" s="456"/>
      <c r="AG476" s="589" t="str">
        <f t="shared" si="451"/>
        <v>Կ-2</v>
      </c>
      <c r="AH476" s="456">
        <f t="shared" si="452"/>
        <v>148928</v>
      </c>
      <c r="AI476" s="590">
        <f t="shared" si="453"/>
        <v>148928</v>
      </c>
      <c r="AJ476" s="590">
        <f t="shared" si="466"/>
        <v>1936064</v>
      </c>
      <c r="AK476" s="592">
        <f t="shared" si="455"/>
        <v>1</v>
      </c>
      <c r="AL476" s="592">
        <f t="shared" si="456"/>
        <v>11</v>
      </c>
      <c r="AM476" s="588">
        <f t="shared" si="457"/>
        <v>1.79</v>
      </c>
      <c r="AN476" s="456">
        <v>83200</v>
      </c>
      <c r="AO476" s="456"/>
      <c r="AP476" s="456"/>
      <c r="AQ476" s="589" t="str">
        <f t="shared" si="458"/>
        <v>Կ-2</v>
      </c>
      <c r="AR476" s="456">
        <f t="shared" si="459"/>
        <v>148928</v>
      </c>
      <c r="AS476" s="590">
        <f t="shared" si="460"/>
        <v>148928</v>
      </c>
      <c r="AT476" s="590">
        <f t="shared" si="467"/>
        <v>1936064</v>
      </c>
    </row>
    <row r="477" spans="2:46" s="587" customFormat="1" ht="27">
      <c r="B477" s="830">
        <v>13</v>
      </c>
      <c r="C477" s="795" t="s">
        <v>78</v>
      </c>
      <c r="D477" s="887"/>
      <c r="E477" s="888"/>
      <c r="F477" s="897" t="s">
        <v>453</v>
      </c>
      <c r="G477" s="820">
        <v>1</v>
      </c>
      <c r="H477" s="820">
        <v>6</v>
      </c>
      <c r="I477" s="821">
        <f t="shared" si="437"/>
        <v>1.96</v>
      </c>
      <c r="J477" s="799">
        <v>83200</v>
      </c>
      <c r="K477" s="799"/>
      <c r="L477" s="799"/>
      <c r="M477" s="822" t="s">
        <v>86</v>
      </c>
      <c r="N477" s="799">
        <f t="shared" si="438"/>
        <v>163072</v>
      </c>
      <c r="O477" s="823">
        <f t="shared" si="439"/>
        <v>163072</v>
      </c>
      <c r="P477" s="823">
        <f t="shared" si="440"/>
        <v>2119936</v>
      </c>
      <c r="Q477" s="592">
        <f t="shared" si="441"/>
        <v>1</v>
      </c>
      <c r="R477" s="592">
        <f t="shared" si="442"/>
        <v>7</v>
      </c>
      <c r="S477" s="588">
        <f t="shared" si="443"/>
        <v>1.96</v>
      </c>
      <c r="T477" s="456">
        <v>83200</v>
      </c>
      <c r="U477" s="456"/>
      <c r="V477" s="456"/>
      <c r="W477" s="589" t="str">
        <f t="shared" si="444"/>
        <v>Կ-1</v>
      </c>
      <c r="X477" s="456">
        <f t="shared" si="445"/>
        <v>163072</v>
      </c>
      <c r="Y477" s="590">
        <f t="shared" si="446"/>
        <v>163072</v>
      </c>
      <c r="Z477" s="590">
        <f t="shared" si="447"/>
        <v>2119936</v>
      </c>
      <c r="AA477" s="592">
        <f t="shared" si="448"/>
        <v>1</v>
      </c>
      <c r="AB477" s="592">
        <f t="shared" si="449"/>
        <v>8</v>
      </c>
      <c r="AC477" s="588">
        <f t="shared" si="450"/>
        <v>2.02</v>
      </c>
      <c r="AD477" s="456">
        <v>83200</v>
      </c>
      <c r="AE477" s="456"/>
      <c r="AF477" s="456"/>
      <c r="AG477" s="589" t="str">
        <f t="shared" si="451"/>
        <v>Կ-1</v>
      </c>
      <c r="AH477" s="456">
        <f t="shared" si="452"/>
        <v>168064</v>
      </c>
      <c r="AI477" s="590">
        <f t="shared" si="453"/>
        <v>168064</v>
      </c>
      <c r="AJ477" s="590">
        <f t="shared" si="454"/>
        <v>2184832</v>
      </c>
      <c r="AK477" s="592">
        <f t="shared" si="455"/>
        <v>1</v>
      </c>
      <c r="AL477" s="592">
        <f t="shared" si="456"/>
        <v>9</v>
      </c>
      <c r="AM477" s="588">
        <f t="shared" si="457"/>
        <v>2.02</v>
      </c>
      <c r="AN477" s="456">
        <v>83200</v>
      </c>
      <c r="AO477" s="456"/>
      <c r="AP477" s="456"/>
      <c r="AQ477" s="589" t="str">
        <f t="shared" si="458"/>
        <v>Կ-1</v>
      </c>
      <c r="AR477" s="456">
        <f t="shared" si="459"/>
        <v>168064</v>
      </c>
      <c r="AS477" s="590">
        <f t="shared" si="460"/>
        <v>168064</v>
      </c>
      <c r="AT477" s="590">
        <f t="shared" si="461"/>
        <v>2184832</v>
      </c>
    </row>
    <row r="478" spans="2:46" s="587" customFormat="1" ht="27">
      <c r="B478" s="830">
        <v>14</v>
      </c>
      <c r="C478" s="795" t="s">
        <v>149</v>
      </c>
      <c r="D478" s="887" t="s">
        <v>1960</v>
      </c>
      <c r="E478" s="888">
        <v>1983</v>
      </c>
      <c r="F478" s="897" t="s">
        <v>453</v>
      </c>
      <c r="G478" s="820">
        <v>1</v>
      </c>
      <c r="H478" s="820">
        <v>19</v>
      </c>
      <c r="I478" s="821">
        <f t="shared" si="437"/>
        <v>2.2799999999999998</v>
      </c>
      <c r="J478" s="799">
        <v>83200</v>
      </c>
      <c r="K478" s="799"/>
      <c r="L478" s="799"/>
      <c r="M478" s="822" t="s">
        <v>86</v>
      </c>
      <c r="N478" s="799">
        <f t="shared" si="438"/>
        <v>189695.99999999997</v>
      </c>
      <c r="O478" s="823">
        <f t="shared" si="439"/>
        <v>189695.99999999997</v>
      </c>
      <c r="P478" s="823">
        <f t="shared" si="440"/>
        <v>2466047.9999999995</v>
      </c>
      <c r="Q478" s="592">
        <f t="shared" si="441"/>
        <v>1</v>
      </c>
      <c r="R478" s="592">
        <f t="shared" si="442"/>
        <v>20</v>
      </c>
      <c r="S478" s="588">
        <f t="shared" si="443"/>
        <v>2.2799999999999998</v>
      </c>
      <c r="T478" s="456">
        <v>83200</v>
      </c>
      <c r="U478" s="456"/>
      <c r="V478" s="456"/>
      <c r="W478" s="589" t="str">
        <f t="shared" si="444"/>
        <v>Կ-1</v>
      </c>
      <c r="X478" s="456">
        <f t="shared" si="445"/>
        <v>189695.99999999997</v>
      </c>
      <c r="Y478" s="590">
        <f t="shared" si="446"/>
        <v>189695.99999999997</v>
      </c>
      <c r="Z478" s="590">
        <f t="shared" si="447"/>
        <v>2466047.9999999995</v>
      </c>
      <c r="AA478" s="592">
        <f t="shared" si="448"/>
        <v>1</v>
      </c>
      <c r="AB478" s="592">
        <f t="shared" si="449"/>
        <v>21</v>
      </c>
      <c r="AC478" s="588">
        <f t="shared" si="450"/>
        <v>2.2799999999999998</v>
      </c>
      <c r="AD478" s="456">
        <v>83200</v>
      </c>
      <c r="AE478" s="456"/>
      <c r="AF478" s="456"/>
      <c r="AG478" s="589" t="str">
        <f t="shared" si="451"/>
        <v>Կ-1</v>
      </c>
      <c r="AH478" s="456">
        <f t="shared" si="452"/>
        <v>189695.99999999997</v>
      </c>
      <c r="AI478" s="590">
        <f t="shared" si="453"/>
        <v>189695.99999999997</v>
      </c>
      <c r="AJ478" s="590">
        <f t="shared" si="454"/>
        <v>2466047.9999999995</v>
      </c>
      <c r="AK478" s="592">
        <f t="shared" si="455"/>
        <v>1</v>
      </c>
      <c r="AL478" s="592">
        <f t="shared" si="456"/>
        <v>22</v>
      </c>
      <c r="AM478" s="588">
        <f t="shared" si="457"/>
        <v>2.2799999999999998</v>
      </c>
      <c r="AN478" s="456">
        <v>83200</v>
      </c>
      <c r="AO478" s="456"/>
      <c r="AP478" s="456"/>
      <c r="AQ478" s="589" t="str">
        <f t="shared" si="458"/>
        <v>Կ-1</v>
      </c>
      <c r="AR478" s="456">
        <f t="shared" si="459"/>
        <v>189695.99999999997</v>
      </c>
      <c r="AS478" s="590">
        <f t="shared" si="460"/>
        <v>189695.99999999997</v>
      </c>
      <c r="AT478" s="590">
        <f t="shared" si="461"/>
        <v>2466047.9999999995</v>
      </c>
    </row>
    <row r="479" spans="2:46" s="587" customFormat="1" ht="27">
      <c r="B479" s="830">
        <v>15</v>
      </c>
      <c r="C479" s="795" t="s">
        <v>2589</v>
      </c>
      <c r="D479" s="887" t="s">
        <v>1960</v>
      </c>
      <c r="E479" s="888">
        <v>2004</v>
      </c>
      <c r="F479" s="897" t="s">
        <v>453</v>
      </c>
      <c r="G479" s="820">
        <v>1</v>
      </c>
      <c r="H479" s="820">
        <v>2</v>
      </c>
      <c r="I479" s="821">
        <f t="shared" si="437"/>
        <v>1.79</v>
      </c>
      <c r="J479" s="799">
        <v>83200</v>
      </c>
      <c r="K479" s="799"/>
      <c r="L479" s="799"/>
      <c r="M479" s="822" t="s">
        <v>86</v>
      </c>
      <c r="N479" s="799">
        <f t="shared" si="438"/>
        <v>148928</v>
      </c>
      <c r="O479" s="823">
        <f t="shared" si="439"/>
        <v>148928</v>
      </c>
      <c r="P479" s="823">
        <f t="shared" si="440"/>
        <v>1936064</v>
      </c>
      <c r="Q479" s="592">
        <f t="shared" si="441"/>
        <v>1</v>
      </c>
      <c r="R479" s="592">
        <f t="shared" si="442"/>
        <v>3</v>
      </c>
      <c r="S479" s="588">
        <f t="shared" si="443"/>
        <v>1.84</v>
      </c>
      <c r="T479" s="456">
        <v>83200</v>
      </c>
      <c r="U479" s="456"/>
      <c r="V479" s="456"/>
      <c r="W479" s="589" t="str">
        <f t="shared" si="444"/>
        <v>Կ-1</v>
      </c>
      <c r="X479" s="456">
        <f t="shared" si="445"/>
        <v>153088</v>
      </c>
      <c r="Y479" s="590">
        <f t="shared" si="446"/>
        <v>153088</v>
      </c>
      <c r="Z479" s="590">
        <f t="shared" si="447"/>
        <v>1990144</v>
      </c>
      <c r="AA479" s="592">
        <f t="shared" si="448"/>
        <v>1</v>
      </c>
      <c r="AB479" s="592">
        <f t="shared" si="449"/>
        <v>4</v>
      </c>
      <c r="AC479" s="588">
        <f t="shared" si="450"/>
        <v>1.9</v>
      </c>
      <c r="AD479" s="456">
        <v>83200</v>
      </c>
      <c r="AE479" s="456"/>
      <c r="AF479" s="456"/>
      <c r="AG479" s="589" t="str">
        <f t="shared" si="451"/>
        <v>Կ-1</v>
      </c>
      <c r="AH479" s="456">
        <f t="shared" si="452"/>
        <v>158080</v>
      </c>
      <c r="AI479" s="590">
        <f t="shared" si="453"/>
        <v>158080</v>
      </c>
      <c r="AJ479" s="590">
        <f t="shared" si="454"/>
        <v>2055040</v>
      </c>
      <c r="AK479" s="592">
        <f t="shared" si="455"/>
        <v>1</v>
      </c>
      <c r="AL479" s="592">
        <f t="shared" si="456"/>
        <v>5</v>
      </c>
      <c r="AM479" s="588">
        <f t="shared" si="457"/>
        <v>1.9</v>
      </c>
      <c r="AN479" s="456">
        <v>83200</v>
      </c>
      <c r="AO479" s="456"/>
      <c r="AP479" s="456"/>
      <c r="AQ479" s="589" t="str">
        <f t="shared" si="458"/>
        <v>Կ-1</v>
      </c>
      <c r="AR479" s="456">
        <f t="shared" si="459"/>
        <v>158080</v>
      </c>
      <c r="AS479" s="590">
        <f t="shared" si="460"/>
        <v>158080</v>
      </c>
      <c r="AT479" s="590">
        <f t="shared" si="461"/>
        <v>2055040</v>
      </c>
    </row>
    <row r="480" spans="2:46" s="587" customFormat="1" ht="27">
      <c r="B480" s="830">
        <v>16</v>
      </c>
      <c r="C480" s="795" t="s">
        <v>2590</v>
      </c>
      <c r="D480" s="887" t="s">
        <v>1960</v>
      </c>
      <c r="E480" s="888">
        <v>2003</v>
      </c>
      <c r="F480" s="897" t="s">
        <v>453</v>
      </c>
      <c r="G480" s="820">
        <v>1</v>
      </c>
      <c r="H480" s="820">
        <v>1</v>
      </c>
      <c r="I480" s="821">
        <f t="shared" si="437"/>
        <v>1.73</v>
      </c>
      <c r="J480" s="799">
        <v>83200</v>
      </c>
      <c r="K480" s="799"/>
      <c r="L480" s="799"/>
      <c r="M480" s="822" t="s">
        <v>86</v>
      </c>
      <c r="N480" s="799">
        <f t="shared" si="438"/>
        <v>143936</v>
      </c>
      <c r="O480" s="823">
        <f t="shared" si="439"/>
        <v>143936</v>
      </c>
      <c r="P480" s="823">
        <f t="shared" si="440"/>
        <v>1871168</v>
      </c>
      <c r="Q480" s="592">
        <f t="shared" si="441"/>
        <v>1</v>
      </c>
      <c r="R480" s="592">
        <f t="shared" si="442"/>
        <v>2</v>
      </c>
      <c r="S480" s="588">
        <f t="shared" si="443"/>
        <v>1.79</v>
      </c>
      <c r="T480" s="456">
        <v>83200</v>
      </c>
      <c r="U480" s="456"/>
      <c r="V480" s="456"/>
      <c r="W480" s="589" t="str">
        <f t="shared" si="444"/>
        <v>Կ-1</v>
      </c>
      <c r="X480" s="456">
        <f t="shared" si="445"/>
        <v>148928</v>
      </c>
      <c r="Y480" s="590">
        <f t="shared" si="446"/>
        <v>148928</v>
      </c>
      <c r="Z480" s="590">
        <f t="shared" si="447"/>
        <v>1936064</v>
      </c>
      <c r="AA480" s="592">
        <f t="shared" si="448"/>
        <v>1</v>
      </c>
      <c r="AB480" s="592">
        <f t="shared" si="449"/>
        <v>3</v>
      </c>
      <c r="AC480" s="588">
        <f t="shared" si="450"/>
        <v>1.84</v>
      </c>
      <c r="AD480" s="456">
        <v>83200</v>
      </c>
      <c r="AE480" s="456"/>
      <c r="AF480" s="456"/>
      <c r="AG480" s="589" t="str">
        <f t="shared" si="451"/>
        <v>Կ-1</v>
      </c>
      <c r="AH480" s="456">
        <f t="shared" si="452"/>
        <v>153088</v>
      </c>
      <c r="AI480" s="590">
        <f t="shared" si="453"/>
        <v>153088</v>
      </c>
      <c r="AJ480" s="590">
        <f t="shared" si="454"/>
        <v>1990144</v>
      </c>
      <c r="AK480" s="592">
        <f t="shared" si="455"/>
        <v>1</v>
      </c>
      <c r="AL480" s="592">
        <f t="shared" si="456"/>
        <v>4</v>
      </c>
      <c r="AM480" s="588">
        <f t="shared" si="457"/>
        <v>1.9</v>
      </c>
      <c r="AN480" s="456">
        <v>83200</v>
      </c>
      <c r="AO480" s="456"/>
      <c r="AP480" s="456"/>
      <c r="AQ480" s="589" t="str">
        <f t="shared" si="458"/>
        <v>Կ-1</v>
      </c>
      <c r="AR480" s="456">
        <f t="shared" si="459"/>
        <v>158080</v>
      </c>
      <c r="AS480" s="590">
        <f t="shared" si="460"/>
        <v>158080</v>
      </c>
      <c r="AT480" s="590">
        <f t="shared" si="461"/>
        <v>2055040</v>
      </c>
    </row>
    <row r="481" spans="2:46" s="587" customFormat="1" ht="27">
      <c r="B481" s="830">
        <v>17</v>
      </c>
      <c r="C481" s="795" t="s">
        <v>3035</v>
      </c>
      <c r="D481" s="887" t="s">
        <v>1960</v>
      </c>
      <c r="E481" s="888">
        <v>1997</v>
      </c>
      <c r="F481" s="897" t="s">
        <v>453</v>
      </c>
      <c r="G481" s="820">
        <v>1</v>
      </c>
      <c r="H481" s="820">
        <v>1</v>
      </c>
      <c r="I481" s="821">
        <f t="shared" si="437"/>
        <v>1.73</v>
      </c>
      <c r="J481" s="799">
        <v>83200</v>
      </c>
      <c r="K481" s="799"/>
      <c r="L481" s="799"/>
      <c r="M481" s="822" t="s">
        <v>86</v>
      </c>
      <c r="N481" s="799">
        <f t="shared" si="438"/>
        <v>143936</v>
      </c>
      <c r="O481" s="823">
        <f t="shared" si="439"/>
        <v>143936</v>
      </c>
      <c r="P481" s="823">
        <f t="shared" si="440"/>
        <v>1871168</v>
      </c>
      <c r="Q481" s="592">
        <f t="shared" si="441"/>
        <v>1</v>
      </c>
      <c r="R481" s="592">
        <f t="shared" si="442"/>
        <v>2</v>
      </c>
      <c r="S481" s="588">
        <f t="shared" si="443"/>
        <v>1.79</v>
      </c>
      <c r="T481" s="456">
        <v>83200</v>
      </c>
      <c r="U481" s="456"/>
      <c r="V481" s="456"/>
      <c r="W481" s="589" t="str">
        <f t="shared" si="444"/>
        <v>Կ-1</v>
      </c>
      <c r="X481" s="456">
        <f t="shared" si="445"/>
        <v>148928</v>
      </c>
      <c r="Y481" s="590">
        <f t="shared" si="446"/>
        <v>148928</v>
      </c>
      <c r="Z481" s="590">
        <f t="shared" si="447"/>
        <v>1936064</v>
      </c>
      <c r="AA481" s="592">
        <f t="shared" si="448"/>
        <v>1</v>
      </c>
      <c r="AB481" s="592">
        <f t="shared" si="449"/>
        <v>3</v>
      </c>
      <c r="AC481" s="588">
        <f t="shared" si="450"/>
        <v>1.84</v>
      </c>
      <c r="AD481" s="456">
        <v>83200</v>
      </c>
      <c r="AE481" s="456"/>
      <c r="AF481" s="456"/>
      <c r="AG481" s="589" t="str">
        <f t="shared" si="451"/>
        <v>Կ-1</v>
      </c>
      <c r="AH481" s="456">
        <f t="shared" si="452"/>
        <v>153088</v>
      </c>
      <c r="AI481" s="590">
        <f t="shared" si="453"/>
        <v>153088</v>
      </c>
      <c r="AJ481" s="590">
        <f t="shared" si="454"/>
        <v>1990144</v>
      </c>
      <c r="AK481" s="592">
        <f t="shared" si="455"/>
        <v>1</v>
      </c>
      <c r="AL481" s="592">
        <f t="shared" si="456"/>
        <v>4</v>
      </c>
      <c r="AM481" s="588">
        <f t="shared" si="457"/>
        <v>1.9</v>
      </c>
      <c r="AN481" s="456">
        <v>83200</v>
      </c>
      <c r="AO481" s="456"/>
      <c r="AP481" s="456"/>
      <c r="AQ481" s="589" t="str">
        <f t="shared" si="458"/>
        <v>Կ-1</v>
      </c>
      <c r="AR481" s="456">
        <f t="shared" si="459"/>
        <v>158080</v>
      </c>
      <c r="AS481" s="590">
        <f t="shared" si="460"/>
        <v>158080</v>
      </c>
      <c r="AT481" s="590">
        <f t="shared" si="461"/>
        <v>2055040</v>
      </c>
    </row>
    <row r="482" spans="2:46" s="587" customFormat="1" ht="27">
      <c r="B482" s="830">
        <v>18</v>
      </c>
      <c r="C482" s="795" t="s">
        <v>194</v>
      </c>
      <c r="D482" s="887" t="s">
        <v>1960</v>
      </c>
      <c r="E482" s="888">
        <v>1980</v>
      </c>
      <c r="F482" s="897" t="s">
        <v>453</v>
      </c>
      <c r="G482" s="820">
        <v>1</v>
      </c>
      <c r="H482" s="820">
        <v>17</v>
      </c>
      <c r="I482" s="821">
        <f>IF(G482&lt;1,0,IF(M482="Բ-1",IF(H482=0,6.94,IF(H482=1,7.17,IF(H482=2,7.41,IF(H482=3,7.66,IF(OR(H482=5,H482=4),7.92,IF(OR(H482=6,H482=7),8.18,IF(OR(H482=8,H482=9),8.46,IF(OR(H482=10,H482=11,H482=12),8.74,IF(OR(H482=13,H482=14,H482=15),9.03,IF(OR(H482=16,H482=17,H482=18),9.33,9.65)))))))))),IF(M482="Բ-2", IF(H482=0,5.71,IF(H482=1,5.89,IF(H482=2,6.09,IF(H482=3,6.29,IF(OR(H482=5,H482=4),6.5,IF(OR(H482=6,H482=7),6.72,IF(OR(H482=8,H482=9),6.94,IF(OR(H482=10,H482=11,H482=12),7.17,IF(OR(H482=13,H482=14,H482=15),7.41,IF(OR(H482=16,H482=17,H482=18),7.65,7.91)))))))))), IF(M482="Գ-1", IF(H482=0,4.7,IF(H482=1,4.86,IF(H482=2,5.01,IF(H482=3,5.18,IF(OR(H482=5,H482=4),5.35,IF(OR(H482=6,H482=7),5.52,IF(OR(H482=8,H482=9),5.71,IF(OR(H482=10,H482=11,H482=12),5.89,IF(OR(H482=13,H482=14,H482=15),6.09,IF(OR(H482=16,H482=17,H482=18),6.29,6.49)))))))))), IF(M482="Գ-2", IF(H482=0,3.88,IF(H482=1,4.01,IF(H482=2,4.14,IF(H482=3,4.27,IF(OR(H482=5,H482=4),4.41,IF(OR(H482=6,H482=7),4.55,IF(OR(H482=8,H482=9),4.7,IF(OR(H482=10,H482=11,H482=12),4.85,IF(OR(H482=13,H482=14,H482=15),5.01,IF(OR(H482=16,H482=17,H482=18),5.17,5.34)))))))))), IF(M482="Գ-3", IF(H482=0,3.21,IF(H482=1,3.31,IF(H482=2,3.42,IF(H482=3,3.53,IF(OR(H482=5,H482=4),3.64,IF(OR(H482=6,H482=7),3.76,IF(OR(H482=8,H482=9),3.88,IF(OR(H482=10,H482=11,H482=12),4.01,IF(OR(H482=13,H482=14,H482=15),4.13,IF(OR(H482=16,H482=17,H482=18),4.27,4.4)))))))))), IF(M482="Ա-1", IF(H482=0,2.66,IF(H482=1,2.75,IF(H482=2,2.83,IF(H482=3,2.92,IF(OR(H482=5,H482=4),3.02,IF(OR(H482=6,H482=7),3.11,IF(OR(H482=8,H482=9),3.21,IF(OR(H482=10,H482=11,H482=12),3.31,IF(OR(H482=13,H482=14,H482=15),3.42,IF(OR(H482=16,H482=17,H482=18),3.53,3.64)))))))))), IF(M482="Ա-2", IF(H482=0,2.28,IF(H482=1,2.35,IF(H482=2,2.43,IF(H482=3,2.5,IF(OR(H482=5,H482=4),2.58,IF(OR(H482=6,H482=7),2.66,IF(OR(H482=8,H482=9),2.75,IF(OR(H482=10,H482=11,H482=12),2.83,IF(OR(H482=13,H482=14,H482=15),2.92,IF(OR(H482=16,H482=17,H482=18),3.01,3.11)))))))))),IF(M482="Ա-3", IF(H482=0,1.96,IF(H482=1,2.02,IF(H482=2,2.08,IF(H482=3,2.15,IF(OR(H482=5,H482=4),2.21,IF(OR(H482=6,H482=7),2.28,IF(OR(H482=8,H482=9),2.35,IF(OR(H482=10,H482=11,H482=12),2.42,IF(OR(H482=13,H482=14,H482=15),2.5,IF(OR(H482=16,H482=17,H482=18),2.58,2.66)))))))))), IF(M482="Կ-1", IF(H482=0,1.68,IF(H482=1,1.73,IF(H482=2,1.79,IF(H482=3,1.84,IF(OR(H482=5,H482=4),1.9,IF(OR(H482=6,H482=7),1.96,IF(OR(H482=8,H482=9),2.02,IF(OR(H482=10,H482=11,H482=12),2.08,IF(OR(H482=13,H482=14,H482=15),2.14,IF(OR(H482=16,H482=17,H482=18),2.21,2.28)))))))))), IF(M482="Կ-2", IF(H482=0,1.45,IF(H482=1,1.49,IF(H482=2,1.54,IF(H482=3,1.59,IF(OR(H482=5,H482=4),1.63,IF(OR(H482=6,H482=7),1.68,IF(OR(H482=8,H482=9),1.73,IF(OR(H482=10,H482=11,H482=12),1.79,IF(OR(H482=13,H482=14,H482=15),1.84,IF(OR(H482=16,H482=17,H482=18),1.9,1.95)))))))))),IF(M482="Կ-3", IF(H482=0,1.25,IF(H482=1,1.29,IF(H482=2,1.33,IF(H482=3,1.37,IF(OR(H482=5,H482=4),1.41,IF(OR(H482=6,H482=7),1.45,IF(OR(H482=8,H482=9),1.49,IF(OR(H482=10,H482=11,H482=12),1.54,IF(OR(H482=13,H482=14,H482=15),1.58,IF(OR(H482=16,H482=17,H482=18),1.63,1.68)))))))))), "Error"))))))))))))</f>
        <v>2.21</v>
      </c>
      <c r="J482" s="799">
        <v>83200</v>
      </c>
      <c r="K482" s="799"/>
      <c r="L482" s="799"/>
      <c r="M482" s="822" t="s">
        <v>86</v>
      </c>
      <c r="N482" s="799">
        <f>J482*I482</f>
        <v>183872</v>
      </c>
      <c r="O482" s="823">
        <f t="shared" si="439"/>
        <v>183872</v>
      </c>
      <c r="P482" s="823">
        <f>+O482*13</f>
        <v>2390336</v>
      </c>
      <c r="Q482" s="592">
        <f t="shared" si="441"/>
        <v>1</v>
      </c>
      <c r="R482" s="592">
        <f t="shared" si="442"/>
        <v>18</v>
      </c>
      <c r="S482" s="588">
        <f t="shared" si="443"/>
        <v>2.21</v>
      </c>
      <c r="T482" s="456">
        <v>83200</v>
      </c>
      <c r="U482" s="456"/>
      <c r="V482" s="456"/>
      <c r="W482" s="589" t="str">
        <f t="shared" si="444"/>
        <v>Կ-1</v>
      </c>
      <c r="X482" s="456">
        <f t="shared" si="445"/>
        <v>183872</v>
      </c>
      <c r="Y482" s="590">
        <f t="shared" si="446"/>
        <v>183872</v>
      </c>
      <c r="Z482" s="590">
        <f>+Y482*13</f>
        <v>2390336</v>
      </c>
      <c r="AA482" s="592">
        <f t="shared" si="448"/>
        <v>1</v>
      </c>
      <c r="AB482" s="592">
        <f t="shared" si="449"/>
        <v>19</v>
      </c>
      <c r="AC482" s="588">
        <f t="shared" si="450"/>
        <v>2.2799999999999998</v>
      </c>
      <c r="AD482" s="456">
        <v>83200</v>
      </c>
      <c r="AE482" s="456"/>
      <c r="AF482" s="456"/>
      <c r="AG482" s="589" t="str">
        <f t="shared" si="451"/>
        <v>Կ-1</v>
      </c>
      <c r="AH482" s="456">
        <f t="shared" si="452"/>
        <v>189695.99999999997</v>
      </c>
      <c r="AI482" s="590">
        <f t="shared" si="453"/>
        <v>189695.99999999997</v>
      </c>
      <c r="AJ482" s="590">
        <f>+AI482*13</f>
        <v>2466047.9999999995</v>
      </c>
      <c r="AK482" s="592">
        <f t="shared" si="455"/>
        <v>1</v>
      </c>
      <c r="AL482" s="592">
        <f t="shared" si="456"/>
        <v>20</v>
      </c>
      <c r="AM482" s="588">
        <f t="shared" si="457"/>
        <v>2.2799999999999998</v>
      </c>
      <c r="AN482" s="456">
        <v>83200</v>
      </c>
      <c r="AO482" s="456"/>
      <c r="AP482" s="456"/>
      <c r="AQ482" s="589" t="str">
        <f t="shared" si="458"/>
        <v>Կ-1</v>
      </c>
      <c r="AR482" s="456">
        <f t="shared" si="459"/>
        <v>189695.99999999997</v>
      </c>
      <c r="AS482" s="590">
        <f t="shared" si="460"/>
        <v>189695.99999999997</v>
      </c>
      <c r="AT482" s="590">
        <f>+AS482*13</f>
        <v>2466047.9999999995</v>
      </c>
    </row>
    <row r="483" spans="2:46" s="587" customFormat="1" ht="27">
      <c r="B483" s="830">
        <v>19</v>
      </c>
      <c r="C483" s="795" t="s">
        <v>2145</v>
      </c>
      <c r="D483" s="887" t="s">
        <v>1960</v>
      </c>
      <c r="E483" s="888">
        <v>1959</v>
      </c>
      <c r="F483" s="897" t="s">
        <v>453</v>
      </c>
      <c r="G483" s="820">
        <v>1</v>
      </c>
      <c r="H483" s="820">
        <v>2</v>
      </c>
      <c r="I483" s="821">
        <f>IF(G483&lt;1,0,IF(M483="Բ-1",IF(H483=0,6.94,IF(H483=1,7.17,IF(H483=2,7.41,IF(H483=3,7.66,IF(OR(H483=5,H483=4),7.92,IF(OR(H483=6,H483=7),8.18,IF(OR(H483=8,H483=9),8.46,IF(OR(H483=10,H483=11,H483=12),8.74,IF(OR(H483=13,H483=14,H483=15),9.03,IF(OR(H483=16,H483=17,H483=18),9.33,9.65)))))))))),IF(M483="Բ-2", IF(H483=0,5.71,IF(H483=1,5.89,IF(H483=2,6.09,IF(H483=3,6.29,IF(OR(H483=5,H483=4),6.5,IF(OR(H483=6,H483=7),6.72,IF(OR(H483=8,H483=9),6.94,IF(OR(H483=10,H483=11,H483=12),7.17,IF(OR(H483=13,H483=14,H483=15),7.41,IF(OR(H483=16,H483=17,H483=18),7.65,7.91)))))))))), IF(M483="Գ-1", IF(H483=0,4.7,IF(H483=1,4.86,IF(H483=2,5.01,IF(H483=3,5.18,IF(OR(H483=5,H483=4),5.35,IF(OR(H483=6,H483=7),5.52,IF(OR(H483=8,H483=9),5.71,IF(OR(H483=10,H483=11,H483=12),5.89,IF(OR(H483=13,H483=14,H483=15),6.09,IF(OR(H483=16,H483=17,H483=18),6.29,6.49)))))))))), IF(M483="Գ-2", IF(H483=0,3.88,IF(H483=1,4.01,IF(H483=2,4.14,IF(H483=3,4.27,IF(OR(H483=5,H483=4),4.41,IF(OR(H483=6,H483=7),4.55,IF(OR(H483=8,H483=9),4.7,IF(OR(H483=10,H483=11,H483=12),4.85,IF(OR(H483=13,H483=14,H483=15),5.01,IF(OR(H483=16,H483=17,H483=18),5.17,5.34)))))))))), IF(M483="Գ-3", IF(H483=0,3.21,IF(H483=1,3.31,IF(H483=2,3.42,IF(H483=3,3.53,IF(OR(H483=5,H483=4),3.64,IF(OR(H483=6,H483=7),3.76,IF(OR(H483=8,H483=9),3.88,IF(OR(H483=10,H483=11,H483=12),4.01,IF(OR(H483=13,H483=14,H483=15),4.13,IF(OR(H483=16,H483=17,H483=18),4.27,4.4)))))))))), IF(M483="Ա-1", IF(H483=0,2.66,IF(H483=1,2.75,IF(H483=2,2.83,IF(H483=3,2.92,IF(OR(H483=5,H483=4),3.02,IF(OR(H483=6,H483=7),3.11,IF(OR(H483=8,H483=9),3.21,IF(OR(H483=10,H483=11,H483=12),3.31,IF(OR(H483=13,H483=14,H483=15),3.42,IF(OR(H483=16,H483=17,H483=18),3.53,3.64)))))))))), IF(M483="Ա-2", IF(H483=0,2.28,IF(H483=1,2.35,IF(H483=2,2.43,IF(H483=3,2.5,IF(OR(H483=5,H483=4),2.58,IF(OR(H483=6,H483=7),2.66,IF(OR(H483=8,H483=9),2.75,IF(OR(H483=10,H483=11,H483=12),2.83,IF(OR(H483=13,H483=14,H483=15),2.92,IF(OR(H483=16,H483=17,H483=18),3.01,3.11)))))))))),IF(M483="Ա-3", IF(H483=0,1.96,IF(H483=1,2.02,IF(H483=2,2.08,IF(H483=3,2.15,IF(OR(H483=5,H483=4),2.21,IF(OR(H483=6,H483=7),2.28,IF(OR(H483=8,H483=9),2.35,IF(OR(H483=10,H483=11,H483=12),2.42,IF(OR(H483=13,H483=14,H483=15),2.5,IF(OR(H483=16,H483=17,H483=18),2.58,2.66)))))))))), IF(M483="Կ-1", IF(H483=0,1.68,IF(H483=1,1.73,IF(H483=2,1.79,IF(H483=3,1.84,IF(OR(H483=5,H483=4),1.9,IF(OR(H483=6,H483=7),1.96,IF(OR(H483=8,H483=9),2.02,IF(OR(H483=10,H483=11,H483=12),2.08,IF(OR(H483=13,H483=14,H483=15),2.14,IF(OR(H483=16,H483=17,H483=18),2.21,2.28)))))))))), IF(M483="Կ-2", IF(H483=0,1.45,IF(H483=1,1.49,IF(H483=2,1.54,IF(H483=3,1.59,IF(OR(H483=5,H483=4),1.63,IF(OR(H483=6,H483=7),1.68,IF(OR(H483=8,H483=9),1.73,IF(OR(H483=10,H483=11,H483=12),1.79,IF(OR(H483=13,H483=14,H483=15),1.84,IF(OR(H483=16,H483=17,H483=18),1.9,1.95)))))))))),IF(M483="Կ-3", IF(H483=0,1.25,IF(H483=1,1.29,IF(H483=2,1.33,IF(H483=3,1.37,IF(OR(H483=5,H483=4),1.41,IF(OR(H483=6,H483=7),1.45,IF(OR(H483=8,H483=9),1.49,IF(OR(H483=10,H483=11,H483=12),1.54,IF(OR(H483=13,H483=14,H483=15),1.58,IF(OR(H483=16,H483=17,H483=18),1.63,1.68)))))))))), "Error"))))))))))))</f>
        <v>1.79</v>
      </c>
      <c r="J483" s="799">
        <v>83200</v>
      </c>
      <c r="K483" s="799"/>
      <c r="L483" s="799"/>
      <c r="M483" s="822" t="s">
        <v>86</v>
      </c>
      <c r="N483" s="799">
        <f>J483*I483</f>
        <v>148928</v>
      </c>
      <c r="O483" s="823">
        <f t="shared" si="439"/>
        <v>148928</v>
      </c>
      <c r="P483" s="823">
        <f>+O483*13</f>
        <v>1936064</v>
      </c>
      <c r="Q483" s="592">
        <f t="shared" si="441"/>
        <v>1</v>
      </c>
      <c r="R483" s="592">
        <f t="shared" si="442"/>
        <v>3</v>
      </c>
      <c r="S483" s="588">
        <f t="shared" si="443"/>
        <v>1.84</v>
      </c>
      <c r="T483" s="456">
        <v>83200</v>
      </c>
      <c r="U483" s="456"/>
      <c r="V483" s="456"/>
      <c r="W483" s="589" t="str">
        <f t="shared" si="444"/>
        <v>Կ-1</v>
      </c>
      <c r="X483" s="456">
        <f t="shared" si="445"/>
        <v>153088</v>
      </c>
      <c r="Y483" s="590">
        <f t="shared" si="446"/>
        <v>153088</v>
      </c>
      <c r="Z483" s="590">
        <f>+Y483*13</f>
        <v>1990144</v>
      </c>
      <c r="AA483" s="592">
        <f t="shared" si="448"/>
        <v>1</v>
      </c>
      <c r="AB483" s="592">
        <f t="shared" si="449"/>
        <v>4</v>
      </c>
      <c r="AC483" s="588">
        <f t="shared" si="450"/>
        <v>1.9</v>
      </c>
      <c r="AD483" s="456">
        <v>83200</v>
      </c>
      <c r="AE483" s="456"/>
      <c r="AF483" s="456"/>
      <c r="AG483" s="589" t="str">
        <f t="shared" si="451"/>
        <v>Կ-1</v>
      </c>
      <c r="AH483" s="456">
        <f t="shared" si="452"/>
        <v>158080</v>
      </c>
      <c r="AI483" s="590">
        <f t="shared" si="453"/>
        <v>158080</v>
      </c>
      <c r="AJ483" s="590">
        <f>+AI483*13</f>
        <v>2055040</v>
      </c>
      <c r="AK483" s="592">
        <f t="shared" si="455"/>
        <v>1</v>
      </c>
      <c r="AL483" s="592">
        <f t="shared" si="456"/>
        <v>5</v>
      </c>
      <c r="AM483" s="588">
        <f t="shared" si="457"/>
        <v>1.9</v>
      </c>
      <c r="AN483" s="456">
        <v>83200</v>
      </c>
      <c r="AO483" s="456"/>
      <c r="AP483" s="456"/>
      <c r="AQ483" s="589" t="str">
        <f t="shared" si="458"/>
        <v>Կ-1</v>
      </c>
      <c r="AR483" s="456">
        <f t="shared" si="459"/>
        <v>158080</v>
      </c>
      <c r="AS483" s="590">
        <f t="shared" si="460"/>
        <v>158080</v>
      </c>
      <c r="AT483" s="590">
        <f>+AS483*13</f>
        <v>2055040</v>
      </c>
    </row>
    <row r="484" spans="2:46" s="587" customFormat="1" ht="27">
      <c r="B484" s="830">
        <v>20</v>
      </c>
      <c r="C484" s="795" t="s">
        <v>2591</v>
      </c>
      <c r="D484" s="887" t="s">
        <v>1961</v>
      </c>
      <c r="E484" s="888">
        <v>2004</v>
      </c>
      <c r="F484" s="897" t="s">
        <v>453</v>
      </c>
      <c r="G484" s="820">
        <v>1</v>
      </c>
      <c r="H484" s="820">
        <v>2</v>
      </c>
      <c r="I484" s="821">
        <f>IF(G484&lt;1,0,IF(M484="Բ-1",IF(H484=0,6.94,IF(H484=1,7.17,IF(H484=2,7.41,IF(H484=3,7.66,IF(OR(H484=5,H484=4),7.92,IF(OR(H484=6,H484=7),8.18,IF(OR(H484=8,H484=9),8.46,IF(OR(H484=10,H484=11,H484=12),8.74,IF(OR(H484=13,H484=14,H484=15),9.03,IF(OR(H484=16,H484=17,H484=18),9.33,9.65)))))))))),IF(M484="Բ-2", IF(H484=0,5.71,IF(H484=1,5.89,IF(H484=2,6.09,IF(H484=3,6.29,IF(OR(H484=5,H484=4),6.5,IF(OR(H484=6,H484=7),6.72,IF(OR(H484=8,H484=9),6.94,IF(OR(H484=10,H484=11,H484=12),7.17,IF(OR(H484=13,H484=14,H484=15),7.41,IF(OR(H484=16,H484=17,H484=18),7.65,7.91)))))))))), IF(M484="Գ-1", IF(H484=0,4.7,IF(H484=1,4.86,IF(H484=2,5.01,IF(H484=3,5.18,IF(OR(H484=5,H484=4),5.35,IF(OR(H484=6,H484=7),5.52,IF(OR(H484=8,H484=9),5.71,IF(OR(H484=10,H484=11,H484=12),5.89,IF(OR(H484=13,H484=14,H484=15),6.09,IF(OR(H484=16,H484=17,H484=18),6.29,6.49)))))))))), IF(M484="Գ-2", IF(H484=0,3.88,IF(H484=1,4.01,IF(H484=2,4.14,IF(H484=3,4.27,IF(OR(H484=5,H484=4),4.41,IF(OR(H484=6,H484=7),4.55,IF(OR(H484=8,H484=9),4.7,IF(OR(H484=10,H484=11,H484=12),4.85,IF(OR(H484=13,H484=14,H484=15),5.01,IF(OR(H484=16,H484=17,H484=18),5.17,5.34)))))))))), IF(M484="Գ-3", IF(H484=0,3.21,IF(H484=1,3.31,IF(H484=2,3.42,IF(H484=3,3.53,IF(OR(H484=5,H484=4),3.64,IF(OR(H484=6,H484=7),3.76,IF(OR(H484=8,H484=9),3.88,IF(OR(H484=10,H484=11,H484=12),4.01,IF(OR(H484=13,H484=14,H484=15),4.13,IF(OR(H484=16,H484=17,H484=18),4.27,4.4)))))))))), IF(M484="Ա-1", IF(H484=0,2.66,IF(H484=1,2.75,IF(H484=2,2.83,IF(H484=3,2.92,IF(OR(H484=5,H484=4),3.02,IF(OR(H484=6,H484=7),3.11,IF(OR(H484=8,H484=9),3.21,IF(OR(H484=10,H484=11,H484=12),3.31,IF(OR(H484=13,H484=14,H484=15),3.42,IF(OR(H484=16,H484=17,H484=18),3.53,3.64)))))))))), IF(M484="Ա-2", IF(H484=0,2.28,IF(H484=1,2.35,IF(H484=2,2.43,IF(H484=3,2.5,IF(OR(H484=5,H484=4),2.58,IF(OR(H484=6,H484=7),2.66,IF(OR(H484=8,H484=9),2.75,IF(OR(H484=10,H484=11,H484=12),2.83,IF(OR(H484=13,H484=14,H484=15),2.92,IF(OR(H484=16,H484=17,H484=18),3.01,3.11)))))))))),IF(M484="Ա-3", IF(H484=0,1.96,IF(H484=1,2.02,IF(H484=2,2.08,IF(H484=3,2.15,IF(OR(H484=5,H484=4),2.21,IF(OR(H484=6,H484=7),2.28,IF(OR(H484=8,H484=9),2.35,IF(OR(H484=10,H484=11,H484=12),2.42,IF(OR(H484=13,H484=14,H484=15),2.5,IF(OR(H484=16,H484=17,H484=18),2.58,2.66)))))))))), IF(M484="Կ-1", IF(H484=0,1.68,IF(H484=1,1.73,IF(H484=2,1.79,IF(H484=3,1.84,IF(OR(H484=5,H484=4),1.9,IF(OR(H484=6,H484=7),1.96,IF(OR(H484=8,H484=9),2.02,IF(OR(H484=10,H484=11,H484=12),2.08,IF(OR(H484=13,H484=14,H484=15),2.14,IF(OR(H484=16,H484=17,H484=18),2.21,2.28)))))))))), IF(M484="Կ-2", IF(H484=0,1.45,IF(H484=1,1.49,IF(H484=2,1.54,IF(H484=3,1.59,IF(OR(H484=5,H484=4),1.63,IF(OR(H484=6,H484=7),1.68,IF(OR(H484=8,H484=9),1.73,IF(OR(H484=10,H484=11,H484=12),1.79,IF(OR(H484=13,H484=14,H484=15),1.84,IF(OR(H484=16,H484=17,H484=18),1.9,1.95)))))))))),IF(M484="Կ-3", IF(H484=0,1.25,IF(H484=1,1.29,IF(H484=2,1.33,IF(H484=3,1.37,IF(OR(H484=5,H484=4),1.41,IF(OR(H484=6,H484=7),1.45,IF(OR(H484=8,H484=9),1.49,IF(OR(H484=10,H484=11,H484=12),1.54,IF(OR(H484=13,H484=14,H484=15),1.58,IF(OR(H484=16,H484=17,H484=18),1.63,1.68)))))))))), "Error"))))))))))))</f>
        <v>1.79</v>
      </c>
      <c r="J484" s="799">
        <v>83200</v>
      </c>
      <c r="K484" s="799"/>
      <c r="L484" s="799"/>
      <c r="M484" s="822" t="s">
        <v>86</v>
      </c>
      <c r="N484" s="799">
        <f>J484*I484</f>
        <v>148928</v>
      </c>
      <c r="O484" s="823">
        <f t="shared" si="439"/>
        <v>148928</v>
      </c>
      <c r="P484" s="823">
        <f>+O484*13</f>
        <v>1936064</v>
      </c>
      <c r="Q484" s="592">
        <f t="shared" si="441"/>
        <v>1</v>
      </c>
      <c r="R484" s="592">
        <f t="shared" si="442"/>
        <v>3</v>
      </c>
      <c r="S484" s="588">
        <f t="shared" si="443"/>
        <v>1.84</v>
      </c>
      <c r="T484" s="456">
        <v>83200</v>
      </c>
      <c r="U484" s="456"/>
      <c r="V484" s="456"/>
      <c r="W484" s="589" t="str">
        <f t="shared" si="444"/>
        <v>Կ-1</v>
      </c>
      <c r="X484" s="456">
        <f t="shared" si="445"/>
        <v>153088</v>
      </c>
      <c r="Y484" s="590">
        <f t="shared" si="446"/>
        <v>153088</v>
      </c>
      <c r="Z484" s="590">
        <f>+Y484*13</f>
        <v>1990144</v>
      </c>
      <c r="AA484" s="592">
        <f t="shared" si="448"/>
        <v>1</v>
      </c>
      <c r="AB484" s="592">
        <f t="shared" si="449"/>
        <v>4</v>
      </c>
      <c r="AC484" s="588">
        <f t="shared" si="450"/>
        <v>1.9</v>
      </c>
      <c r="AD484" s="456">
        <v>83200</v>
      </c>
      <c r="AE484" s="456"/>
      <c r="AF484" s="456"/>
      <c r="AG484" s="589" t="str">
        <f t="shared" si="451"/>
        <v>Կ-1</v>
      </c>
      <c r="AH484" s="456">
        <f t="shared" si="452"/>
        <v>158080</v>
      </c>
      <c r="AI484" s="590">
        <f t="shared" si="453"/>
        <v>158080</v>
      </c>
      <c r="AJ484" s="590">
        <f>+AI484*13</f>
        <v>2055040</v>
      </c>
      <c r="AK484" s="592">
        <f t="shared" si="455"/>
        <v>1</v>
      </c>
      <c r="AL484" s="592">
        <f t="shared" si="456"/>
        <v>5</v>
      </c>
      <c r="AM484" s="588">
        <f t="shared" si="457"/>
        <v>1.9</v>
      </c>
      <c r="AN484" s="456">
        <v>83200</v>
      </c>
      <c r="AO484" s="456"/>
      <c r="AP484" s="456"/>
      <c r="AQ484" s="589" t="str">
        <f t="shared" si="458"/>
        <v>Կ-1</v>
      </c>
      <c r="AR484" s="456">
        <f t="shared" si="459"/>
        <v>158080</v>
      </c>
      <c r="AS484" s="590">
        <f t="shared" si="460"/>
        <v>158080</v>
      </c>
      <c r="AT484" s="590">
        <f>+AS484*13</f>
        <v>2055040</v>
      </c>
    </row>
    <row r="485" spans="2:46" s="587" customFormat="1" ht="27">
      <c r="B485" s="830">
        <v>21</v>
      </c>
      <c r="C485" s="795" t="s">
        <v>1210</v>
      </c>
      <c r="D485" s="887" t="s">
        <v>1960</v>
      </c>
      <c r="E485" s="888">
        <v>1997</v>
      </c>
      <c r="F485" s="897" t="s">
        <v>453</v>
      </c>
      <c r="G485" s="820">
        <v>1</v>
      </c>
      <c r="H485" s="820">
        <v>5</v>
      </c>
      <c r="I485" s="821">
        <f t="shared" si="437"/>
        <v>1.9</v>
      </c>
      <c r="J485" s="799">
        <v>83200</v>
      </c>
      <c r="K485" s="799"/>
      <c r="L485" s="799"/>
      <c r="M485" s="822" t="s">
        <v>86</v>
      </c>
      <c r="N485" s="799">
        <f t="shared" si="438"/>
        <v>158080</v>
      </c>
      <c r="O485" s="823">
        <f t="shared" si="439"/>
        <v>158080</v>
      </c>
      <c r="P485" s="823">
        <f t="shared" si="440"/>
        <v>2055040</v>
      </c>
      <c r="Q485" s="592">
        <f t="shared" si="441"/>
        <v>1</v>
      </c>
      <c r="R485" s="592">
        <f t="shared" si="442"/>
        <v>6</v>
      </c>
      <c r="S485" s="588">
        <f t="shared" si="443"/>
        <v>1.96</v>
      </c>
      <c r="T485" s="456">
        <v>83200</v>
      </c>
      <c r="U485" s="456"/>
      <c r="V485" s="456"/>
      <c r="W485" s="589" t="str">
        <f t="shared" si="444"/>
        <v>Կ-1</v>
      </c>
      <c r="X485" s="456">
        <f t="shared" si="445"/>
        <v>163072</v>
      </c>
      <c r="Y485" s="590">
        <f t="shared" si="446"/>
        <v>163072</v>
      </c>
      <c r="Z485" s="590">
        <f t="shared" si="447"/>
        <v>2119936</v>
      </c>
      <c r="AA485" s="592">
        <f t="shared" si="448"/>
        <v>1</v>
      </c>
      <c r="AB485" s="592">
        <f t="shared" si="449"/>
        <v>7</v>
      </c>
      <c r="AC485" s="588">
        <f t="shared" si="450"/>
        <v>1.96</v>
      </c>
      <c r="AD485" s="456">
        <v>83200</v>
      </c>
      <c r="AE485" s="456"/>
      <c r="AF485" s="456"/>
      <c r="AG485" s="589" t="str">
        <f t="shared" si="451"/>
        <v>Կ-1</v>
      </c>
      <c r="AH485" s="456">
        <f t="shared" si="452"/>
        <v>163072</v>
      </c>
      <c r="AI485" s="590">
        <f t="shared" si="453"/>
        <v>163072</v>
      </c>
      <c r="AJ485" s="590">
        <f t="shared" si="454"/>
        <v>2119936</v>
      </c>
      <c r="AK485" s="592">
        <f t="shared" si="455"/>
        <v>1</v>
      </c>
      <c r="AL485" s="592">
        <f t="shared" si="456"/>
        <v>8</v>
      </c>
      <c r="AM485" s="588">
        <f t="shared" si="457"/>
        <v>2.02</v>
      </c>
      <c r="AN485" s="456">
        <v>83200</v>
      </c>
      <c r="AO485" s="456"/>
      <c r="AP485" s="456"/>
      <c r="AQ485" s="589" t="str">
        <f t="shared" si="458"/>
        <v>Կ-1</v>
      </c>
      <c r="AR485" s="456">
        <f t="shared" si="459"/>
        <v>168064</v>
      </c>
      <c r="AS485" s="590">
        <f t="shared" si="460"/>
        <v>168064</v>
      </c>
      <c r="AT485" s="590">
        <f t="shared" si="461"/>
        <v>2184832</v>
      </c>
    </row>
    <row r="486" spans="2:46" s="587" customFormat="1" ht="27">
      <c r="B486" s="830">
        <v>22</v>
      </c>
      <c r="C486" s="795" t="s">
        <v>1205</v>
      </c>
      <c r="D486" s="887" t="s">
        <v>1960</v>
      </c>
      <c r="E486" s="888">
        <v>1989</v>
      </c>
      <c r="F486" s="897" t="s">
        <v>453</v>
      </c>
      <c r="G486" s="820">
        <v>1</v>
      </c>
      <c r="H486" s="820">
        <v>4</v>
      </c>
      <c r="I486" s="821">
        <f t="shared" si="437"/>
        <v>1.9</v>
      </c>
      <c r="J486" s="799">
        <v>83200</v>
      </c>
      <c r="K486" s="799"/>
      <c r="L486" s="799"/>
      <c r="M486" s="822" t="s">
        <v>86</v>
      </c>
      <c r="N486" s="799">
        <f t="shared" si="438"/>
        <v>158080</v>
      </c>
      <c r="O486" s="823">
        <f t="shared" si="439"/>
        <v>158080</v>
      </c>
      <c r="P486" s="823">
        <f t="shared" si="440"/>
        <v>2055040</v>
      </c>
      <c r="Q486" s="592">
        <f t="shared" si="441"/>
        <v>1</v>
      </c>
      <c r="R486" s="592">
        <f t="shared" si="442"/>
        <v>5</v>
      </c>
      <c r="S486" s="588">
        <f t="shared" si="443"/>
        <v>1.9</v>
      </c>
      <c r="T486" s="456">
        <v>83200</v>
      </c>
      <c r="U486" s="456"/>
      <c r="V486" s="456"/>
      <c r="W486" s="589" t="str">
        <f t="shared" si="444"/>
        <v>Կ-1</v>
      </c>
      <c r="X486" s="456">
        <f t="shared" si="445"/>
        <v>158080</v>
      </c>
      <c r="Y486" s="590">
        <f t="shared" si="446"/>
        <v>158080</v>
      </c>
      <c r="Z486" s="590">
        <f t="shared" si="447"/>
        <v>2055040</v>
      </c>
      <c r="AA486" s="592">
        <f t="shared" si="448"/>
        <v>1</v>
      </c>
      <c r="AB486" s="592">
        <f t="shared" si="449"/>
        <v>6</v>
      </c>
      <c r="AC486" s="588">
        <f t="shared" si="450"/>
        <v>1.96</v>
      </c>
      <c r="AD486" s="456">
        <v>83200</v>
      </c>
      <c r="AE486" s="456"/>
      <c r="AF486" s="456"/>
      <c r="AG486" s="589" t="str">
        <f t="shared" si="451"/>
        <v>Կ-1</v>
      </c>
      <c r="AH486" s="456">
        <f t="shared" si="452"/>
        <v>163072</v>
      </c>
      <c r="AI486" s="590">
        <f t="shared" si="453"/>
        <v>163072</v>
      </c>
      <c r="AJ486" s="590">
        <f t="shared" si="454"/>
        <v>2119936</v>
      </c>
      <c r="AK486" s="592">
        <f t="shared" si="455"/>
        <v>1</v>
      </c>
      <c r="AL486" s="592">
        <f t="shared" si="456"/>
        <v>7</v>
      </c>
      <c r="AM486" s="588">
        <f t="shared" si="457"/>
        <v>1.96</v>
      </c>
      <c r="AN486" s="456">
        <v>83200</v>
      </c>
      <c r="AO486" s="456"/>
      <c r="AP486" s="456"/>
      <c r="AQ486" s="589" t="str">
        <f t="shared" si="458"/>
        <v>Կ-1</v>
      </c>
      <c r="AR486" s="456">
        <f t="shared" si="459"/>
        <v>163072</v>
      </c>
      <c r="AS486" s="590">
        <f t="shared" si="460"/>
        <v>163072</v>
      </c>
      <c r="AT486" s="590">
        <f t="shared" si="461"/>
        <v>2119936</v>
      </c>
    </row>
    <row r="487" spans="2:46" s="587" customFormat="1" ht="27">
      <c r="B487" s="830">
        <v>23</v>
      </c>
      <c r="C487" s="795" t="s">
        <v>134</v>
      </c>
      <c r="D487" s="887" t="s">
        <v>1960</v>
      </c>
      <c r="E487" s="888">
        <v>1979</v>
      </c>
      <c r="F487" s="897" t="s">
        <v>453</v>
      </c>
      <c r="G487" s="820">
        <v>1</v>
      </c>
      <c r="H487" s="820">
        <v>3</v>
      </c>
      <c r="I487" s="821">
        <f t="shared" si="437"/>
        <v>1.84</v>
      </c>
      <c r="J487" s="799">
        <v>83200</v>
      </c>
      <c r="K487" s="799"/>
      <c r="L487" s="799"/>
      <c r="M487" s="822" t="s">
        <v>86</v>
      </c>
      <c r="N487" s="799">
        <f t="shared" si="438"/>
        <v>153088</v>
      </c>
      <c r="O487" s="823">
        <f t="shared" si="439"/>
        <v>153088</v>
      </c>
      <c r="P487" s="823">
        <f t="shared" si="440"/>
        <v>1990144</v>
      </c>
      <c r="Q487" s="592">
        <f t="shared" si="441"/>
        <v>1</v>
      </c>
      <c r="R487" s="592">
        <f t="shared" si="442"/>
        <v>4</v>
      </c>
      <c r="S487" s="588">
        <f t="shared" si="443"/>
        <v>1.9</v>
      </c>
      <c r="T487" s="456">
        <v>83200</v>
      </c>
      <c r="U487" s="456"/>
      <c r="V487" s="456"/>
      <c r="W487" s="589" t="str">
        <f t="shared" si="444"/>
        <v>Կ-1</v>
      </c>
      <c r="X487" s="456">
        <f t="shared" si="445"/>
        <v>158080</v>
      </c>
      <c r="Y487" s="590">
        <f t="shared" si="446"/>
        <v>158080</v>
      </c>
      <c r="Z487" s="590">
        <f t="shared" si="447"/>
        <v>2055040</v>
      </c>
      <c r="AA487" s="592">
        <f t="shared" si="448"/>
        <v>1</v>
      </c>
      <c r="AB487" s="592">
        <f t="shared" si="449"/>
        <v>5</v>
      </c>
      <c r="AC487" s="588">
        <f t="shared" si="450"/>
        <v>1.9</v>
      </c>
      <c r="AD487" s="456">
        <v>83200</v>
      </c>
      <c r="AE487" s="456"/>
      <c r="AF487" s="456"/>
      <c r="AG487" s="589" t="str">
        <f t="shared" si="451"/>
        <v>Կ-1</v>
      </c>
      <c r="AH487" s="456">
        <f t="shared" si="452"/>
        <v>158080</v>
      </c>
      <c r="AI487" s="590">
        <f t="shared" si="453"/>
        <v>158080</v>
      </c>
      <c r="AJ487" s="590">
        <f t="shared" si="454"/>
        <v>2055040</v>
      </c>
      <c r="AK487" s="592">
        <f t="shared" si="455"/>
        <v>1</v>
      </c>
      <c r="AL487" s="592">
        <f t="shared" si="456"/>
        <v>6</v>
      </c>
      <c r="AM487" s="588">
        <f t="shared" si="457"/>
        <v>1.96</v>
      </c>
      <c r="AN487" s="456">
        <v>83200</v>
      </c>
      <c r="AO487" s="456"/>
      <c r="AP487" s="456"/>
      <c r="AQ487" s="589" t="str">
        <f t="shared" si="458"/>
        <v>Կ-1</v>
      </c>
      <c r="AR487" s="456">
        <f t="shared" si="459"/>
        <v>163072</v>
      </c>
      <c r="AS487" s="590">
        <f t="shared" si="460"/>
        <v>163072</v>
      </c>
      <c r="AT487" s="590">
        <f t="shared" si="461"/>
        <v>2119936</v>
      </c>
    </row>
    <row r="488" spans="2:46" s="587" customFormat="1" ht="27">
      <c r="B488" s="830">
        <v>24</v>
      </c>
      <c r="C488" s="795" t="s">
        <v>2592</v>
      </c>
      <c r="D488" s="828" t="s">
        <v>1960</v>
      </c>
      <c r="E488" s="818">
        <v>1992</v>
      </c>
      <c r="F488" s="829" t="s">
        <v>453</v>
      </c>
      <c r="G488" s="820">
        <v>1</v>
      </c>
      <c r="H488" s="820">
        <v>7</v>
      </c>
      <c r="I488" s="821">
        <f t="shared" si="437"/>
        <v>1.96</v>
      </c>
      <c r="J488" s="799">
        <v>83200</v>
      </c>
      <c r="K488" s="799"/>
      <c r="L488" s="799"/>
      <c r="M488" s="822" t="s">
        <v>86</v>
      </c>
      <c r="N488" s="799">
        <f t="shared" si="438"/>
        <v>163072</v>
      </c>
      <c r="O488" s="823">
        <f t="shared" si="439"/>
        <v>163072</v>
      </c>
      <c r="P488" s="823">
        <f t="shared" si="440"/>
        <v>2119936</v>
      </c>
      <c r="Q488" s="592">
        <v>1</v>
      </c>
      <c r="R488" s="592">
        <f t="shared" si="442"/>
        <v>8</v>
      </c>
      <c r="S488" s="588">
        <f t="shared" si="443"/>
        <v>2.02</v>
      </c>
      <c r="T488" s="456">
        <v>83200</v>
      </c>
      <c r="U488" s="456"/>
      <c r="V488" s="456"/>
      <c r="W488" s="589" t="str">
        <f t="shared" si="444"/>
        <v>Կ-1</v>
      </c>
      <c r="X488" s="456">
        <f t="shared" si="445"/>
        <v>168064</v>
      </c>
      <c r="Y488" s="590">
        <f t="shared" si="446"/>
        <v>168064</v>
      </c>
      <c r="Z488" s="590">
        <f t="shared" si="447"/>
        <v>2184832</v>
      </c>
      <c r="AA488" s="592">
        <f t="shared" si="448"/>
        <v>1</v>
      </c>
      <c r="AB488" s="592">
        <f t="shared" si="449"/>
        <v>9</v>
      </c>
      <c r="AC488" s="588">
        <f t="shared" si="450"/>
        <v>2.02</v>
      </c>
      <c r="AD488" s="456">
        <v>83200</v>
      </c>
      <c r="AE488" s="456"/>
      <c r="AF488" s="456"/>
      <c r="AG488" s="589" t="str">
        <f t="shared" si="451"/>
        <v>Կ-1</v>
      </c>
      <c r="AH488" s="456">
        <f t="shared" si="452"/>
        <v>168064</v>
      </c>
      <c r="AI488" s="590">
        <f t="shared" si="453"/>
        <v>168064</v>
      </c>
      <c r="AJ488" s="590">
        <f t="shared" si="454"/>
        <v>2184832</v>
      </c>
      <c r="AK488" s="592">
        <f t="shared" si="455"/>
        <v>1</v>
      </c>
      <c r="AL488" s="592">
        <f t="shared" si="456"/>
        <v>10</v>
      </c>
      <c r="AM488" s="588">
        <f t="shared" si="457"/>
        <v>2.08</v>
      </c>
      <c r="AN488" s="456">
        <v>83200</v>
      </c>
      <c r="AO488" s="456"/>
      <c r="AP488" s="456"/>
      <c r="AQ488" s="589" t="str">
        <f t="shared" si="458"/>
        <v>Կ-1</v>
      </c>
      <c r="AR488" s="456">
        <f t="shared" si="459"/>
        <v>173056</v>
      </c>
      <c r="AS488" s="590">
        <f t="shared" si="460"/>
        <v>173056</v>
      </c>
      <c r="AT488" s="590">
        <f t="shared" si="461"/>
        <v>2249728</v>
      </c>
    </row>
    <row r="489" spans="2:46" s="587" customFormat="1" ht="27">
      <c r="B489" s="830">
        <v>25</v>
      </c>
      <c r="C489" s="795" t="s">
        <v>1492</v>
      </c>
      <c r="D489" s="828" t="s">
        <v>1960</v>
      </c>
      <c r="E489" s="818">
        <v>1992</v>
      </c>
      <c r="F489" s="829" t="s">
        <v>453</v>
      </c>
      <c r="G489" s="820">
        <v>1</v>
      </c>
      <c r="H489" s="820">
        <v>3</v>
      </c>
      <c r="I489" s="821">
        <f>IF(G489&lt;1,0,IF(M489="Բ-1",IF(H489=0,6.94,IF(H489=1,7.17,IF(H489=2,7.41,IF(H489=3,7.66,IF(OR(H489=5,H489=4),7.92,IF(OR(H489=6,H489=7),8.18,IF(OR(H489=8,H489=9),8.46,IF(OR(H489=10,H489=11,H489=12),8.74,IF(OR(H489=13,H489=14,H489=15),9.03,IF(OR(H489=16,H489=17,H489=18),9.33,9.65)))))))))),IF(M489="Բ-2", IF(H489=0,5.71,IF(H489=1,5.89,IF(H489=2,6.09,IF(H489=3,6.29,IF(OR(H489=5,H489=4),6.5,IF(OR(H489=6,H489=7),6.72,IF(OR(H489=8,H489=9),6.94,IF(OR(H489=10,H489=11,H489=12),7.17,IF(OR(H489=13,H489=14,H489=15),7.41,IF(OR(H489=16,H489=17,H489=18),7.65,7.91)))))))))), IF(M489="Գ-1", IF(H489=0,4.7,IF(H489=1,4.86,IF(H489=2,5.01,IF(H489=3,5.18,IF(OR(H489=5,H489=4),5.35,IF(OR(H489=6,H489=7),5.52,IF(OR(H489=8,H489=9),5.71,IF(OR(H489=10,H489=11,H489=12),5.89,IF(OR(H489=13,H489=14,H489=15),6.09,IF(OR(H489=16,H489=17,H489=18),6.29,6.49)))))))))), IF(M489="Գ-2", IF(H489=0,3.88,IF(H489=1,4.01,IF(H489=2,4.14,IF(H489=3,4.27,IF(OR(H489=5,H489=4),4.41,IF(OR(H489=6,H489=7),4.55,IF(OR(H489=8,H489=9),4.7,IF(OR(H489=10,H489=11,H489=12),4.85,IF(OR(H489=13,H489=14,H489=15),5.01,IF(OR(H489=16,H489=17,H489=18),5.17,5.34)))))))))), IF(M489="Գ-3", IF(H489=0,3.21,IF(H489=1,3.31,IF(H489=2,3.42,IF(H489=3,3.53,IF(OR(H489=5,H489=4),3.64,IF(OR(H489=6,H489=7),3.76,IF(OR(H489=8,H489=9),3.88,IF(OR(H489=10,H489=11,H489=12),4.01,IF(OR(H489=13,H489=14,H489=15),4.13,IF(OR(H489=16,H489=17,H489=18),4.27,4.4)))))))))), IF(M489="Ա-1", IF(H489=0,2.66,IF(H489=1,2.75,IF(H489=2,2.83,IF(H489=3,2.92,IF(OR(H489=5,H489=4),3.02,IF(OR(H489=6,H489=7),3.11,IF(OR(H489=8,H489=9),3.21,IF(OR(H489=10,H489=11,H489=12),3.31,IF(OR(H489=13,H489=14,H489=15),3.42,IF(OR(H489=16,H489=17,H489=18),3.53,3.64)))))))))), IF(M489="Ա-2", IF(H489=0,2.28,IF(H489=1,2.35,IF(H489=2,2.43,IF(H489=3,2.5,IF(OR(H489=5,H489=4),2.58,IF(OR(H489=6,H489=7),2.66,IF(OR(H489=8,H489=9),2.75,IF(OR(H489=10,H489=11,H489=12),2.83,IF(OR(H489=13,H489=14,H489=15),2.92,IF(OR(H489=16,H489=17,H489=18),3.01,3.11)))))))))),IF(M489="Ա-3", IF(H489=0,1.96,IF(H489=1,2.02,IF(H489=2,2.08,IF(H489=3,2.15,IF(OR(H489=5,H489=4),2.21,IF(OR(H489=6,H489=7),2.28,IF(OR(H489=8,H489=9),2.35,IF(OR(H489=10,H489=11,H489=12),2.42,IF(OR(H489=13,H489=14,H489=15),2.5,IF(OR(H489=16,H489=17,H489=18),2.58,2.66)))))))))), IF(M489="Կ-1", IF(H489=0,1.68,IF(H489=1,1.73,IF(H489=2,1.79,IF(H489=3,1.84,IF(OR(H489=5,H489=4),1.9,IF(OR(H489=6,H489=7),1.96,IF(OR(H489=8,H489=9),2.02,IF(OR(H489=10,H489=11,H489=12),2.08,IF(OR(H489=13,H489=14,H489=15),2.14,IF(OR(H489=16,H489=17,H489=18),2.21,2.28)))))))))), IF(M489="Կ-2", IF(H489=0,1.45,IF(H489=1,1.49,IF(H489=2,1.54,IF(H489=3,1.59,IF(OR(H489=5,H489=4),1.63,IF(OR(H489=6,H489=7),1.68,IF(OR(H489=8,H489=9),1.73,IF(OR(H489=10,H489=11,H489=12),1.79,IF(OR(H489=13,H489=14,H489=15),1.84,IF(OR(H489=16,H489=17,H489=18),1.9,1.95)))))))))),IF(M489="Կ-3", IF(H489=0,1.25,IF(H489=1,1.29,IF(H489=2,1.33,IF(H489=3,1.37,IF(OR(H489=5,H489=4),1.41,IF(OR(H489=6,H489=7),1.45,IF(OR(H489=8,H489=9),1.49,IF(OR(H489=10,H489=11,H489=12),1.54,IF(OR(H489=13,H489=14,H489=15),1.58,IF(OR(H489=16,H489=17,H489=18),1.63,1.68)))))))))), "Error"))))))))))))</f>
        <v>1.84</v>
      </c>
      <c r="J489" s="799">
        <v>83200</v>
      </c>
      <c r="K489" s="799"/>
      <c r="L489" s="799"/>
      <c r="M489" s="822" t="s">
        <v>86</v>
      </c>
      <c r="N489" s="799">
        <f>J489*I489</f>
        <v>153088</v>
      </c>
      <c r="O489" s="823">
        <f t="shared" si="439"/>
        <v>153088</v>
      </c>
      <c r="P489" s="823">
        <f>+O489*13</f>
        <v>1990144</v>
      </c>
      <c r="Q489" s="592">
        <v>1</v>
      </c>
      <c r="R489" s="592">
        <f t="shared" si="442"/>
        <v>4</v>
      </c>
      <c r="S489" s="588">
        <f t="shared" si="443"/>
        <v>1.9</v>
      </c>
      <c r="T489" s="456">
        <v>83200</v>
      </c>
      <c r="U489" s="456"/>
      <c r="V489" s="456"/>
      <c r="W489" s="589" t="str">
        <f t="shared" si="444"/>
        <v>Կ-1</v>
      </c>
      <c r="X489" s="456">
        <f t="shared" si="445"/>
        <v>158080</v>
      </c>
      <c r="Y489" s="590">
        <f t="shared" si="446"/>
        <v>158080</v>
      </c>
      <c r="Z489" s="590">
        <f>+Y489*13</f>
        <v>2055040</v>
      </c>
      <c r="AA489" s="592">
        <f t="shared" si="448"/>
        <v>1</v>
      </c>
      <c r="AB489" s="592">
        <f t="shared" si="449"/>
        <v>5</v>
      </c>
      <c r="AC489" s="588">
        <f t="shared" si="450"/>
        <v>1.9</v>
      </c>
      <c r="AD489" s="456">
        <v>83200</v>
      </c>
      <c r="AE489" s="456"/>
      <c r="AF489" s="456"/>
      <c r="AG489" s="589" t="str">
        <f t="shared" si="451"/>
        <v>Կ-1</v>
      </c>
      <c r="AH489" s="456">
        <f t="shared" si="452"/>
        <v>158080</v>
      </c>
      <c r="AI489" s="590">
        <f t="shared" si="453"/>
        <v>158080</v>
      </c>
      <c r="AJ489" s="590">
        <f>+AI489*13</f>
        <v>2055040</v>
      </c>
      <c r="AK489" s="592">
        <f t="shared" si="455"/>
        <v>1</v>
      </c>
      <c r="AL489" s="592">
        <f t="shared" si="456"/>
        <v>6</v>
      </c>
      <c r="AM489" s="588">
        <f t="shared" si="457"/>
        <v>1.96</v>
      </c>
      <c r="AN489" s="456">
        <v>83200</v>
      </c>
      <c r="AO489" s="456"/>
      <c r="AP489" s="456"/>
      <c r="AQ489" s="589" t="str">
        <f t="shared" si="458"/>
        <v>Կ-1</v>
      </c>
      <c r="AR489" s="456">
        <f t="shared" si="459"/>
        <v>163072</v>
      </c>
      <c r="AS489" s="590">
        <f t="shared" si="460"/>
        <v>163072</v>
      </c>
      <c r="AT489" s="590">
        <f>+AS489*13</f>
        <v>2119936</v>
      </c>
    </row>
    <row r="490" spans="2:46" s="587" customFormat="1" ht="27">
      <c r="B490" s="830">
        <v>26</v>
      </c>
      <c r="C490" s="795" t="s">
        <v>78</v>
      </c>
      <c r="D490" s="794"/>
      <c r="E490" s="818"/>
      <c r="F490" s="829" t="s">
        <v>453</v>
      </c>
      <c r="G490" s="820">
        <v>1</v>
      </c>
      <c r="H490" s="820">
        <v>6</v>
      </c>
      <c r="I490" s="821">
        <f>IF(G490&lt;1,0,IF(M490="Բ-1",IF(H490=0,6.94,IF(H490=1,7.17,IF(H490=2,7.41,IF(H490=3,7.66,IF(OR(H490=5,H490=4),7.92,IF(OR(H490=6,H490=7),8.18,IF(OR(H490=8,H490=9),8.46,IF(OR(H490=10,H490=11,H490=12),8.74,IF(OR(H490=13,H490=14,H490=15),9.03,IF(OR(H490=16,H490=17,H490=18),9.33,9.65)))))))))),IF(M490="Բ-2", IF(H490=0,5.71,IF(H490=1,5.89,IF(H490=2,6.09,IF(H490=3,6.29,IF(OR(H490=5,H490=4),6.5,IF(OR(H490=6,H490=7),6.72,IF(OR(H490=8,H490=9),6.94,IF(OR(H490=10,H490=11,H490=12),7.17,IF(OR(H490=13,H490=14,H490=15),7.41,IF(OR(H490=16,H490=17,H490=18),7.65,7.91)))))))))), IF(M490="Գ-1", IF(H490=0,4.7,IF(H490=1,4.86,IF(H490=2,5.01,IF(H490=3,5.18,IF(OR(H490=5,H490=4),5.35,IF(OR(H490=6,H490=7),5.52,IF(OR(H490=8,H490=9),5.71,IF(OR(H490=10,H490=11,H490=12),5.89,IF(OR(H490=13,H490=14,H490=15),6.09,IF(OR(H490=16,H490=17,H490=18),6.29,6.49)))))))))), IF(M490="Գ-2", IF(H490=0,3.88,IF(H490=1,4.01,IF(H490=2,4.14,IF(H490=3,4.27,IF(OR(H490=5,H490=4),4.41,IF(OR(H490=6,H490=7),4.55,IF(OR(H490=8,H490=9),4.7,IF(OR(H490=10,H490=11,H490=12),4.85,IF(OR(H490=13,H490=14,H490=15),5.01,IF(OR(H490=16,H490=17,H490=18),5.17,5.34)))))))))), IF(M490="Գ-3", IF(H490=0,3.21,IF(H490=1,3.31,IF(H490=2,3.42,IF(H490=3,3.53,IF(OR(H490=5,H490=4),3.64,IF(OR(H490=6,H490=7),3.76,IF(OR(H490=8,H490=9),3.88,IF(OR(H490=10,H490=11,H490=12),4.01,IF(OR(H490=13,H490=14,H490=15),4.13,IF(OR(H490=16,H490=17,H490=18),4.27,4.4)))))))))), IF(M490="Ա-1", IF(H490=0,2.66,IF(H490=1,2.75,IF(H490=2,2.83,IF(H490=3,2.92,IF(OR(H490=5,H490=4),3.02,IF(OR(H490=6,H490=7),3.11,IF(OR(H490=8,H490=9),3.21,IF(OR(H490=10,H490=11,H490=12),3.31,IF(OR(H490=13,H490=14,H490=15),3.42,IF(OR(H490=16,H490=17,H490=18),3.53,3.64)))))))))), IF(M490="Ա-2", IF(H490=0,2.28,IF(H490=1,2.35,IF(H490=2,2.43,IF(H490=3,2.5,IF(OR(H490=5,H490=4),2.58,IF(OR(H490=6,H490=7),2.66,IF(OR(H490=8,H490=9),2.75,IF(OR(H490=10,H490=11,H490=12),2.83,IF(OR(H490=13,H490=14,H490=15),2.92,IF(OR(H490=16,H490=17,H490=18),3.01,3.11)))))))))),IF(M490="Ա-3", IF(H490=0,1.96,IF(H490=1,2.02,IF(H490=2,2.08,IF(H490=3,2.15,IF(OR(H490=5,H490=4),2.21,IF(OR(H490=6,H490=7),2.28,IF(OR(H490=8,H490=9),2.35,IF(OR(H490=10,H490=11,H490=12),2.42,IF(OR(H490=13,H490=14,H490=15),2.5,IF(OR(H490=16,H490=17,H490=18),2.58,2.66)))))))))), IF(M490="Կ-1", IF(H490=0,1.68,IF(H490=1,1.73,IF(H490=2,1.79,IF(H490=3,1.84,IF(OR(H490=5,H490=4),1.9,IF(OR(H490=6,H490=7),1.96,IF(OR(H490=8,H490=9),2.02,IF(OR(H490=10,H490=11,H490=12),2.08,IF(OR(H490=13,H490=14,H490=15),2.14,IF(OR(H490=16,H490=17,H490=18),2.21,2.28)))))))))), IF(M490="Կ-2", IF(H490=0,1.45,IF(H490=1,1.49,IF(H490=2,1.54,IF(H490=3,1.59,IF(OR(H490=5,H490=4),1.63,IF(OR(H490=6,H490=7),1.68,IF(OR(H490=8,H490=9),1.73,IF(OR(H490=10,H490=11,H490=12),1.79,IF(OR(H490=13,H490=14,H490=15),1.84,IF(OR(H490=16,H490=17,H490=18),1.9,1.95)))))))))),IF(M490="Կ-3", IF(H490=0,1.25,IF(H490=1,1.29,IF(H490=2,1.33,IF(H490=3,1.37,IF(OR(H490=5,H490=4),1.41,IF(OR(H490=6,H490=7),1.45,IF(OR(H490=8,H490=9),1.49,IF(OR(H490=10,H490=11,H490=12),1.54,IF(OR(H490=13,H490=14,H490=15),1.58,IF(OR(H490=16,H490=17,H490=18),1.63,1.68)))))))))), "Error"))))))))))))</f>
        <v>1.96</v>
      </c>
      <c r="J490" s="799">
        <v>83200</v>
      </c>
      <c r="K490" s="885"/>
      <c r="L490" s="885"/>
      <c r="M490" s="822" t="s">
        <v>86</v>
      </c>
      <c r="N490" s="799">
        <f>J490*I490</f>
        <v>163072</v>
      </c>
      <c r="O490" s="823">
        <f t="shared" si="439"/>
        <v>163072</v>
      </c>
      <c r="P490" s="823">
        <f>+O490*13</f>
        <v>2119936</v>
      </c>
      <c r="Q490" s="592">
        <f>+G490</f>
        <v>1</v>
      </c>
      <c r="R490" s="592">
        <f t="shared" si="442"/>
        <v>7</v>
      </c>
      <c r="S490" s="588">
        <f t="shared" si="443"/>
        <v>1.96</v>
      </c>
      <c r="T490" s="456">
        <v>83200</v>
      </c>
      <c r="U490" s="455"/>
      <c r="V490" s="460"/>
      <c r="W490" s="589" t="str">
        <f t="shared" si="444"/>
        <v>Կ-1</v>
      </c>
      <c r="X490" s="456">
        <f t="shared" si="445"/>
        <v>163072</v>
      </c>
      <c r="Y490" s="590">
        <f t="shared" si="446"/>
        <v>163072</v>
      </c>
      <c r="Z490" s="590">
        <f>+Y490*13</f>
        <v>2119936</v>
      </c>
      <c r="AA490" s="592">
        <f t="shared" si="448"/>
        <v>1</v>
      </c>
      <c r="AB490" s="592">
        <f t="shared" si="449"/>
        <v>8</v>
      </c>
      <c r="AC490" s="588">
        <f t="shared" si="450"/>
        <v>2.02</v>
      </c>
      <c r="AD490" s="456">
        <v>83200</v>
      </c>
      <c r="AE490" s="455"/>
      <c r="AF490" s="460"/>
      <c r="AG490" s="589" t="str">
        <f t="shared" si="451"/>
        <v>Կ-1</v>
      </c>
      <c r="AH490" s="456">
        <f t="shared" si="452"/>
        <v>168064</v>
      </c>
      <c r="AI490" s="590">
        <f t="shared" si="453"/>
        <v>168064</v>
      </c>
      <c r="AJ490" s="590">
        <f>+AI490*13</f>
        <v>2184832</v>
      </c>
      <c r="AK490" s="592">
        <f t="shared" si="455"/>
        <v>1</v>
      </c>
      <c r="AL490" s="592">
        <f t="shared" si="456"/>
        <v>9</v>
      </c>
      <c r="AM490" s="588">
        <f t="shared" si="457"/>
        <v>2.02</v>
      </c>
      <c r="AN490" s="456">
        <v>83200</v>
      </c>
      <c r="AO490" s="455"/>
      <c r="AP490" s="460"/>
      <c r="AQ490" s="589" t="str">
        <f t="shared" si="458"/>
        <v>Կ-1</v>
      </c>
      <c r="AR490" s="456">
        <f t="shared" si="459"/>
        <v>168064</v>
      </c>
      <c r="AS490" s="590">
        <f t="shared" si="460"/>
        <v>168064</v>
      </c>
      <c r="AT490" s="590">
        <f>+AS490*13</f>
        <v>2184832</v>
      </c>
    </row>
    <row r="491" spans="2:46" s="587" customFormat="1" ht="13.5">
      <c r="B491" s="830">
        <v>27</v>
      </c>
      <c r="C491" s="795" t="s">
        <v>131</v>
      </c>
      <c r="D491" s="794" t="s">
        <v>1960</v>
      </c>
      <c r="E491" s="796">
        <v>1979</v>
      </c>
      <c r="F491" s="795" t="s">
        <v>222</v>
      </c>
      <c r="G491" s="820">
        <v>1</v>
      </c>
      <c r="H491" s="820">
        <v>3</v>
      </c>
      <c r="I491" s="821">
        <f t="shared" si="437"/>
        <v>1.84</v>
      </c>
      <c r="J491" s="799">
        <v>83200</v>
      </c>
      <c r="K491" s="799"/>
      <c r="L491" s="799"/>
      <c r="M491" s="822" t="s">
        <v>86</v>
      </c>
      <c r="N491" s="799">
        <f t="shared" si="438"/>
        <v>153088</v>
      </c>
      <c r="O491" s="823">
        <f t="shared" si="439"/>
        <v>153088</v>
      </c>
      <c r="P491" s="823">
        <f t="shared" si="440"/>
        <v>1990144</v>
      </c>
      <c r="Q491" s="592">
        <f t="shared" ref="Q491:Q501" si="468">+G491</f>
        <v>1</v>
      </c>
      <c r="R491" s="592">
        <f t="shared" si="442"/>
        <v>4</v>
      </c>
      <c r="S491" s="588">
        <f t="shared" si="443"/>
        <v>1.9</v>
      </c>
      <c r="T491" s="456">
        <v>83200</v>
      </c>
      <c r="U491" s="456"/>
      <c r="V491" s="456"/>
      <c r="W491" s="589" t="str">
        <f t="shared" si="444"/>
        <v>Կ-1</v>
      </c>
      <c r="X491" s="456">
        <f t="shared" si="445"/>
        <v>158080</v>
      </c>
      <c r="Y491" s="590">
        <f t="shared" si="446"/>
        <v>158080</v>
      </c>
      <c r="Z491" s="590">
        <f t="shared" si="447"/>
        <v>2055040</v>
      </c>
      <c r="AA491" s="592">
        <f t="shared" si="448"/>
        <v>1</v>
      </c>
      <c r="AB491" s="592">
        <f t="shared" si="449"/>
        <v>5</v>
      </c>
      <c r="AC491" s="588">
        <f t="shared" si="450"/>
        <v>1.9</v>
      </c>
      <c r="AD491" s="456">
        <v>83200</v>
      </c>
      <c r="AE491" s="456"/>
      <c r="AF491" s="456"/>
      <c r="AG491" s="589" t="str">
        <f t="shared" si="451"/>
        <v>Կ-1</v>
      </c>
      <c r="AH491" s="456">
        <f t="shared" si="452"/>
        <v>158080</v>
      </c>
      <c r="AI491" s="590">
        <f t="shared" si="453"/>
        <v>158080</v>
      </c>
      <c r="AJ491" s="590">
        <f t="shared" si="454"/>
        <v>2055040</v>
      </c>
      <c r="AK491" s="592">
        <f t="shared" si="455"/>
        <v>1</v>
      </c>
      <c r="AL491" s="592">
        <f t="shared" si="456"/>
        <v>6</v>
      </c>
      <c r="AM491" s="588">
        <f t="shared" si="457"/>
        <v>1.96</v>
      </c>
      <c r="AN491" s="456">
        <v>83200</v>
      </c>
      <c r="AO491" s="456"/>
      <c r="AP491" s="456"/>
      <c r="AQ491" s="589" t="str">
        <f t="shared" si="458"/>
        <v>Կ-1</v>
      </c>
      <c r="AR491" s="456">
        <f t="shared" si="459"/>
        <v>163072</v>
      </c>
      <c r="AS491" s="590">
        <f t="shared" si="460"/>
        <v>163072</v>
      </c>
      <c r="AT491" s="590">
        <f t="shared" si="461"/>
        <v>2119936</v>
      </c>
    </row>
    <row r="492" spans="2:46" s="587" customFormat="1" ht="13.5">
      <c r="B492" s="830">
        <v>28</v>
      </c>
      <c r="C492" s="795" t="s">
        <v>192</v>
      </c>
      <c r="D492" s="794" t="s">
        <v>1960</v>
      </c>
      <c r="E492" s="796">
        <v>1979</v>
      </c>
      <c r="F492" s="795" t="s">
        <v>222</v>
      </c>
      <c r="G492" s="820">
        <v>1</v>
      </c>
      <c r="H492" s="820">
        <v>17</v>
      </c>
      <c r="I492" s="821">
        <f t="shared" si="437"/>
        <v>2.21</v>
      </c>
      <c r="J492" s="799">
        <v>83200</v>
      </c>
      <c r="K492" s="799"/>
      <c r="L492" s="799"/>
      <c r="M492" s="822" t="s">
        <v>86</v>
      </c>
      <c r="N492" s="799">
        <f t="shared" si="438"/>
        <v>183872</v>
      </c>
      <c r="O492" s="823">
        <f t="shared" si="439"/>
        <v>183872</v>
      </c>
      <c r="P492" s="823">
        <f t="shared" si="440"/>
        <v>2390336</v>
      </c>
      <c r="Q492" s="592">
        <f t="shared" si="468"/>
        <v>1</v>
      </c>
      <c r="R492" s="592">
        <f t="shared" si="442"/>
        <v>18</v>
      </c>
      <c r="S492" s="588">
        <f t="shared" si="443"/>
        <v>2.21</v>
      </c>
      <c r="T492" s="456">
        <v>83200</v>
      </c>
      <c r="U492" s="456"/>
      <c r="V492" s="456"/>
      <c r="W492" s="589" t="str">
        <f t="shared" si="444"/>
        <v>Կ-1</v>
      </c>
      <c r="X492" s="456">
        <f t="shared" si="445"/>
        <v>183872</v>
      </c>
      <c r="Y492" s="590">
        <f t="shared" si="446"/>
        <v>183872</v>
      </c>
      <c r="Z492" s="590">
        <f t="shared" si="447"/>
        <v>2390336</v>
      </c>
      <c r="AA492" s="592">
        <f t="shared" si="448"/>
        <v>1</v>
      </c>
      <c r="AB492" s="592">
        <f t="shared" si="449"/>
        <v>19</v>
      </c>
      <c r="AC492" s="588">
        <f t="shared" si="450"/>
        <v>2.2799999999999998</v>
      </c>
      <c r="AD492" s="456">
        <v>83200</v>
      </c>
      <c r="AE492" s="456"/>
      <c r="AF492" s="456"/>
      <c r="AG492" s="589" t="str">
        <f t="shared" si="451"/>
        <v>Կ-1</v>
      </c>
      <c r="AH492" s="456">
        <f t="shared" si="452"/>
        <v>189695.99999999997</v>
      </c>
      <c r="AI492" s="590">
        <f t="shared" si="453"/>
        <v>189695.99999999997</v>
      </c>
      <c r="AJ492" s="590">
        <f t="shared" si="454"/>
        <v>2466047.9999999995</v>
      </c>
      <c r="AK492" s="592">
        <f t="shared" si="455"/>
        <v>1</v>
      </c>
      <c r="AL492" s="592">
        <f t="shared" si="456"/>
        <v>20</v>
      </c>
      <c r="AM492" s="588">
        <f t="shared" si="457"/>
        <v>2.2799999999999998</v>
      </c>
      <c r="AN492" s="456">
        <v>83200</v>
      </c>
      <c r="AO492" s="456"/>
      <c r="AP492" s="456"/>
      <c r="AQ492" s="589" t="str">
        <f t="shared" si="458"/>
        <v>Կ-1</v>
      </c>
      <c r="AR492" s="456">
        <f t="shared" si="459"/>
        <v>189695.99999999997</v>
      </c>
      <c r="AS492" s="590">
        <f t="shared" si="460"/>
        <v>189695.99999999997</v>
      </c>
      <c r="AT492" s="590">
        <f t="shared" si="461"/>
        <v>2466047.9999999995</v>
      </c>
    </row>
    <row r="493" spans="2:46" s="587" customFormat="1" ht="13.5">
      <c r="B493" s="830">
        <v>29</v>
      </c>
      <c r="C493" s="795" t="s">
        <v>3036</v>
      </c>
      <c r="D493" s="794" t="s">
        <v>1960</v>
      </c>
      <c r="E493" s="796">
        <v>1987</v>
      </c>
      <c r="F493" s="795" t="s">
        <v>222</v>
      </c>
      <c r="G493" s="820">
        <v>1</v>
      </c>
      <c r="H493" s="820">
        <v>1</v>
      </c>
      <c r="I493" s="821">
        <f t="shared" si="437"/>
        <v>1.73</v>
      </c>
      <c r="J493" s="799">
        <v>83200</v>
      </c>
      <c r="K493" s="799"/>
      <c r="L493" s="799"/>
      <c r="M493" s="822" t="s">
        <v>86</v>
      </c>
      <c r="N493" s="799">
        <f t="shared" si="438"/>
        <v>143936</v>
      </c>
      <c r="O493" s="823">
        <f t="shared" si="439"/>
        <v>143936</v>
      </c>
      <c r="P493" s="823">
        <f t="shared" si="440"/>
        <v>1871168</v>
      </c>
      <c r="Q493" s="592">
        <f t="shared" si="468"/>
        <v>1</v>
      </c>
      <c r="R493" s="592">
        <f t="shared" si="442"/>
        <v>2</v>
      </c>
      <c r="S493" s="588">
        <f t="shared" si="443"/>
        <v>1.79</v>
      </c>
      <c r="T493" s="456">
        <v>83200</v>
      </c>
      <c r="U493" s="456"/>
      <c r="V493" s="456"/>
      <c r="W493" s="589" t="str">
        <f t="shared" si="444"/>
        <v>Կ-1</v>
      </c>
      <c r="X493" s="456">
        <f t="shared" si="445"/>
        <v>148928</v>
      </c>
      <c r="Y493" s="590">
        <f t="shared" si="446"/>
        <v>148928</v>
      </c>
      <c r="Z493" s="590">
        <f t="shared" si="447"/>
        <v>1936064</v>
      </c>
      <c r="AA493" s="592">
        <f t="shared" si="448"/>
        <v>1</v>
      </c>
      <c r="AB493" s="592">
        <f t="shared" si="449"/>
        <v>3</v>
      </c>
      <c r="AC493" s="588">
        <f t="shared" si="450"/>
        <v>1.84</v>
      </c>
      <c r="AD493" s="456">
        <v>83200</v>
      </c>
      <c r="AE493" s="456"/>
      <c r="AF493" s="456"/>
      <c r="AG493" s="589" t="str">
        <f t="shared" si="451"/>
        <v>Կ-1</v>
      </c>
      <c r="AH493" s="456">
        <f t="shared" si="452"/>
        <v>153088</v>
      </c>
      <c r="AI493" s="590">
        <f t="shared" si="453"/>
        <v>153088</v>
      </c>
      <c r="AJ493" s="590">
        <f t="shared" si="454"/>
        <v>1990144</v>
      </c>
      <c r="AK493" s="592">
        <f t="shared" si="455"/>
        <v>1</v>
      </c>
      <c r="AL493" s="592">
        <f t="shared" si="456"/>
        <v>4</v>
      </c>
      <c r="AM493" s="588">
        <f t="shared" si="457"/>
        <v>1.9</v>
      </c>
      <c r="AN493" s="456">
        <v>83200</v>
      </c>
      <c r="AO493" s="456"/>
      <c r="AP493" s="456"/>
      <c r="AQ493" s="589" t="str">
        <f t="shared" si="458"/>
        <v>Կ-1</v>
      </c>
      <c r="AR493" s="456">
        <f t="shared" si="459"/>
        <v>158080</v>
      </c>
      <c r="AS493" s="590">
        <f t="shared" si="460"/>
        <v>158080</v>
      </c>
      <c r="AT493" s="590">
        <f t="shared" si="461"/>
        <v>2055040</v>
      </c>
    </row>
    <row r="494" spans="2:46" s="587" customFormat="1" ht="13.5">
      <c r="B494" s="830">
        <v>30</v>
      </c>
      <c r="C494" s="795" t="s">
        <v>1137</v>
      </c>
      <c r="D494" s="794" t="s">
        <v>1960</v>
      </c>
      <c r="E494" s="796">
        <v>1998</v>
      </c>
      <c r="F494" s="795" t="s">
        <v>222</v>
      </c>
      <c r="G494" s="820">
        <v>1</v>
      </c>
      <c r="H494" s="820">
        <v>6</v>
      </c>
      <c r="I494" s="821">
        <f t="shared" si="437"/>
        <v>1.96</v>
      </c>
      <c r="J494" s="799">
        <v>83200</v>
      </c>
      <c r="K494" s="799"/>
      <c r="L494" s="799"/>
      <c r="M494" s="822" t="s">
        <v>86</v>
      </c>
      <c r="N494" s="799">
        <f t="shared" si="438"/>
        <v>163072</v>
      </c>
      <c r="O494" s="823">
        <f t="shared" si="439"/>
        <v>163072</v>
      </c>
      <c r="P494" s="823">
        <f t="shared" si="440"/>
        <v>2119936</v>
      </c>
      <c r="Q494" s="592">
        <f t="shared" si="468"/>
        <v>1</v>
      </c>
      <c r="R494" s="592">
        <f t="shared" si="442"/>
        <v>7</v>
      </c>
      <c r="S494" s="588">
        <f t="shared" si="443"/>
        <v>1.96</v>
      </c>
      <c r="T494" s="456">
        <v>83200</v>
      </c>
      <c r="U494" s="456"/>
      <c r="V494" s="456"/>
      <c r="W494" s="589" t="str">
        <f t="shared" si="444"/>
        <v>Կ-1</v>
      </c>
      <c r="X494" s="456">
        <f t="shared" si="445"/>
        <v>163072</v>
      </c>
      <c r="Y494" s="590">
        <f t="shared" si="446"/>
        <v>163072</v>
      </c>
      <c r="Z494" s="590">
        <f t="shared" si="447"/>
        <v>2119936</v>
      </c>
      <c r="AA494" s="592">
        <f t="shared" si="448"/>
        <v>1</v>
      </c>
      <c r="AB494" s="592">
        <f t="shared" si="449"/>
        <v>8</v>
      </c>
      <c r="AC494" s="588">
        <f t="shared" si="450"/>
        <v>2.02</v>
      </c>
      <c r="AD494" s="456">
        <v>83200</v>
      </c>
      <c r="AE494" s="456"/>
      <c r="AF494" s="456"/>
      <c r="AG494" s="589" t="str">
        <f t="shared" si="451"/>
        <v>Կ-1</v>
      </c>
      <c r="AH494" s="456">
        <f t="shared" si="452"/>
        <v>168064</v>
      </c>
      <c r="AI494" s="590">
        <f t="shared" si="453"/>
        <v>168064</v>
      </c>
      <c r="AJ494" s="590">
        <f t="shared" si="454"/>
        <v>2184832</v>
      </c>
      <c r="AK494" s="592">
        <f t="shared" si="455"/>
        <v>1</v>
      </c>
      <c r="AL494" s="592">
        <f t="shared" si="456"/>
        <v>9</v>
      </c>
      <c r="AM494" s="588">
        <f t="shared" si="457"/>
        <v>2.02</v>
      </c>
      <c r="AN494" s="456">
        <v>83200</v>
      </c>
      <c r="AO494" s="456"/>
      <c r="AP494" s="456"/>
      <c r="AQ494" s="589" t="str">
        <f t="shared" si="458"/>
        <v>Կ-1</v>
      </c>
      <c r="AR494" s="456">
        <f t="shared" si="459"/>
        <v>168064</v>
      </c>
      <c r="AS494" s="590">
        <f t="shared" si="460"/>
        <v>168064</v>
      </c>
      <c r="AT494" s="590">
        <f t="shared" si="461"/>
        <v>2184832</v>
      </c>
    </row>
    <row r="495" spans="2:46" s="587" customFormat="1" ht="13.5">
      <c r="B495" s="830">
        <v>31</v>
      </c>
      <c r="C495" s="795" t="s">
        <v>3037</v>
      </c>
      <c r="D495" s="794" t="s">
        <v>1960</v>
      </c>
      <c r="E495" s="796">
        <v>1971</v>
      </c>
      <c r="F495" s="795" t="s">
        <v>222</v>
      </c>
      <c r="G495" s="820">
        <v>1</v>
      </c>
      <c r="H495" s="820">
        <v>1</v>
      </c>
      <c r="I495" s="821">
        <f t="shared" si="437"/>
        <v>1.73</v>
      </c>
      <c r="J495" s="799">
        <v>83200</v>
      </c>
      <c r="K495" s="799"/>
      <c r="L495" s="799"/>
      <c r="M495" s="822" t="s">
        <v>86</v>
      </c>
      <c r="N495" s="799">
        <f t="shared" si="438"/>
        <v>143936</v>
      </c>
      <c r="O495" s="823">
        <f t="shared" si="439"/>
        <v>143936</v>
      </c>
      <c r="P495" s="823">
        <f t="shared" si="440"/>
        <v>1871168</v>
      </c>
      <c r="Q495" s="592">
        <f t="shared" si="468"/>
        <v>1</v>
      </c>
      <c r="R495" s="592">
        <f t="shared" si="442"/>
        <v>2</v>
      </c>
      <c r="S495" s="588">
        <f t="shared" si="443"/>
        <v>1.79</v>
      </c>
      <c r="T495" s="456">
        <v>83200</v>
      </c>
      <c r="U495" s="456"/>
      <c r="V495" s="456"/>
      <c r="W495" s="589" t="str">
        <f t="shared" si="444"/>
        <v>Կ-1</v>
      </c>
      <c r="X495" s="456">
        <f t="shared" si="445"/>
        <v>148928</v>
      </c>
      <c r="Y495" s="590">
        <f t="shared" si="446"/>
        <v>148928</v>
      </c>
      <c r="Z495" s="590">
        <f t="shared" si="447"/>
        <v>1936064</v>
      </c>
      <c r="AA495" s="592">
        <f t="shared" si="448"/>
        <v>1</v>
      </c>
      <c r="AB495" s="592">
        <f t="shared" si="449"/>
        <v>3</v>
      </c>
      <c r="AC495" s="588">
        <f t="shared" si="450"/>
        <v>1.84</v>
      </c>
      <c r="AD495" s="456">
        <v>83200</v>
      </c>
      <c r="AE495" s="456"/>
      <c r="AF495" s="456"/>
      <c r="AG495" s="589" t="str">
        <f t="shared" si="451"/>
        <v>Կ-1</v>
      </c>
      <c r="AH495" s="456">
        <f t="shared" si="452"/>
        <v>153088</v>
      </c>
      <c r="AI495" s="590">
        <f t="shared" si="453"/>
        <v>153088</v>
      </c>
      <c r="AJ495" s="590">
        <f t="shared" si="454"/>
        <v>1990144</v>
      </c>
      <c r="AK495" s="592">
        <f t="shared" si="455"/>
        <v>1</v>
      </c>
      <c r="AL495" s="592">
        <f t="shared" si="456"/>
        <v>4</v>
      </c>
      <c r="AM495" s="588">
        <f t="shared" si="457"/>
        <v>1.9</v>
      </c>
      <c r="AN495" s="456">
        <v>83200</v>
      </c>
      <c r="AO495" s="456"/>
      <c r="AP495" s="456"/>
      <c r="AQ495" s="589" t="str">
        <f t="shared" si="458"/>
        <v>Կ-1</v>
      </c>
      <c r="AR495" s="456">
        <f t="shared" si="459"/>
        <v>158080</v>
      </c>
      <c r="AS495" s="590">
        <f t="shared" si="460"/>
        <v>158080</v>
      </c>
      <c r="AT495" s="590">
        <f t="shared" si="461"/>
        <v>2055040</v>
      </c>
    </row>
    <row r="496" spans="2:46" s="587" customFormat="1" ht="13.5">
      <c r="B496" s="830">
        <v>32</v>
      </c>
      <c r="C496" s="795" t="s">
        <v>126</v>
      </c>
      <c r="D496" s="794" t="s">
        <v>1960</v>
      </c>
      <c r="E496" s="796">
        <v>1977</v>
      </c>
      <c r="F496" s="795" t="s">
        <v>222</v>
      </c>
      <c r="G496" s="820">
        <v>1</v>
      </c>
      <c r="H496" s="820">
        <v>2</v>
      </c>
      <c r="I496" s="821">
        <f t="shared" si="437"/>
        <v>1.79</v>
      </c>
      <c r="J496" s="799">
        <v>83200</v>
      </c>
      <c r="K496" s="799"/>
      <c r="L496" s="799"/>
      <c r="M496" s="822" t="s">
        <v>86</v>
      </c>
      <c r="N496" s="799">
        <f t="shared" si="438"/>
        <v>148928</v>
      </c>
      <c r="O496" s="823">
        <f t="shared" si="439"/>
        <v>148928</v>
      </c>
      <c r="P496" s="823">
        <f t="shared" si="440"/>
        <v>1936064</v>
      </c>
      <c r="Q496" s="592">
        <f t="shared" si="468"/>
        <v>1</v>
      </c>
      <c r="R496" s="592">
        <f t="shared" si="442"/>
        <v>3</v>
      </c>
      <c r="S496" s="588">
        <f t="shared" si="443"/>
        <v>1.84</v>
      </c>
      <c r="T496" s="456">
        <v>83200</v>
      </c>
      <c r="U496" s="456"/>
      <c r="V496" s="456"/>
      <c r="W496" s="589" t="str">
        <f t="shared" si="444"/>
        <v>Կ-1</v>
      </c>
      <c r="X496" s="456">
        <f t="shared" si="445"/>
        <v>153088</v>
      </c>
      <c r="Y496" s="590">
        <f t="shared" si="446"/>
        <v>153088</v>
      </c>
      <c r="Z496" s="590">
        <f t="shared" si="447"/>
        <v>1990144</v>
      </c>
      <c r="AA496" s="592">
        <f t="shared" si="448"/>
        <v>1</v>
      </c>
      <c r="AB496" s="592">
        <f t="shared" si="449"/>
        <v>4</v>
      </c>
      <c r="AC496" s="588">
        <f t="shared" si="450"/>
        <v>1.9</v>
      </c>
      <c r="AD496" s="456">
        <v>83200</v>
      </c>
      <c r="AE496" s="456"/>
      <c r="AF496" s="456"/>
      <c r="AG496" s="589" t="str">
        <f t="shared" si="451"/>
        <v>Կ-1</v>
      </c>
      <c r="AH496" s="456">
        <f t="shared" si="452"/>
        <v>158080</v>
      </c>
      <c r="AI496" s="590">
        <f t="shared" si="453"/>
        <v>158080</v>
      </c>
      <c r="AJ496" s="590">
        <f t="shared" si="454"/>
        <v>2055040</v>
      </c>
      <c r="AK496" s="592">
        <f t="shared" si="455"/>
        <v>1</v>
      </c>
      <c r="AL496" s="592">
        <f t="shared" si="456"/>
        <v>5</v>
      </c>
      <c r="AM496" s="588">
        <f t="shared" si="457"/>
        <v>1.9</v>
      </c>
      <c r="AN496" s="456">
        <v>83200</v>
      </c>
      <c r="AO496" s="456"/>
      <c r="AP496" s="456"/>
      <c r="AQ496" s="589" t="str">
        <f t="shared" si="458"/>
        <v>Կ-1</v>
      </c>
      <c r="AR496" s="456">
        <f t="shared" si="459"/>
        <v>158080</v>
      </c>
      <c r="AS496" s="590">
        <f t="shared" si="460"/>
        <v>158080</v>
      </c>
      <c r="AT496" s="590">
        <f t="shared" si="461"/>
        <v>2055040</v>
      </c>
    </row>
    <row r="497" spans="2:46" s="587" customFormat="1" ht="13.5">
      <c r="B497" s="830">
        <v>33</v>
      </c>
      <c r="C497" s="795" t="s">
        <v>2146</v>
      </c>
      <c r="D497" s="794" t="s">
        <v>1960</v>
      </c>
      <c r="E497" s="796">
        <v>2001</v>
      </c>
      <c r="F497" s="795" t="s">
        <v>222</v>
      </c>
      <c r="G497" s="820">
        <v>1</v>
      </c>
      <c r="H497" s="820">
        <v>3</v>
      </c>
      <c r="I497" s="821">
        <f t="shared" si="437"/>
        <v>1.84</v>
      </c>
      <c r="J497" s="799">
        <v>83200</v>
      </c>
      <c r="K497" s="799"/>
      <c r="L497" s="799"/>
      <c r="M497" s="822" t="s">
        <v>86</v>
      </c>
      <c r="N497" s="799">
        <f t="shared" si="438"/>
        <v>153088</v>
      </c>
      <c r="O497" s="823">
        <f t="shared" si="439"/>
        <v>153088</v>
      </c>
      <c r="P497" s="823">
        <f t="shared" si="440"/>
        <v>1990144</v>
      </c>
      <c r="Q497" s="592">
        <f t="shared" si="468"/>
        <v>1</v>
      </c>
      <c r="R497" s="592">
        <f t="shared" si="442"/>
        <v>4</v>
      </c>
      <c r="S497" s="588">
        <f t="shared" si="443"/>
        <v>1.9</v>
      </c>
      <c r="T497" s="456">
        <v>83200</v>
      </c>
      <c r="U497" s="456"/>
      <c r="V497" s="456"/>
      <c r="W497" s="589" t="str">
        <f t="shared" si="444"/>
        <v>Կ-1</v>
      </c>
      <c r="X497" s="456">
        <f t="shared" si="445"/>
        <v>158080</v>
      </c>
      <c r="Y497" s="590">
        <f t="shared" si="446"/>
        <v>158080</v>
      </c>
      <c r="Z497" s="590">
        <f t="shared" si="447"/>
        <v>2055040</v>
      </c>
      <c r="AA497" s="592">
        <f t="shared" si="448"/>
        <v>1</v>
      </c>
      <c r="AB497" s="592">
        <f t="shared" si="449"/>
        <v>5</v>
      </c>
      <c r="AC497" s="588">
        <f t="shared" si="450"/>
        <v>1.9</v>
      </c>
      <c r="AD497" s="456">
        <v>83200</v>
      </c>
      <c r="AE497" s="456"/>
      <c r="AF497" s="456"/>
      <c r="AG497" s="589" t="str">
        <f t="shared" si="451"/>
        <v>Կ-1</v>
      </c>
      <c r="AH497" s="456">
        <f t="shared" si="452"/>
        <v>158080</v>
      </c>
      <c r="AI497" s="590">
        <f t="shared" si="453"/>
        <v>158080</v>
      </c>
      <c r="AJ497" s="590">
        <f t="shared" si="454"/>
        <v>2055040</v>
      </c>
      <c r="AK497" s="592">
        <f t="shared" si="455"/>
        <v>1</v>
      </c>
      <c r="AL497" s="592">
        <f t="shared" si="456"/>
        <v>6</v>
      </c>
      <c r="AM497" s="588">
        <f t="shared" si="457"/>
        <v>1.96</v>
      </c>
      <c r="AN497" s="456">
        <v>83200</v>
      </c>
      <c r="AO497" s="456"/>
      <c r="AP497" s="456"/>
      <c r="AQ497" s="589" t="str">
        <f t="shared" si="458"/>
        <v>Կ-1</v>
      </c>
      <c r="AR497" s="456">
        <f t="shared" si="459"/>
        <v>163072</v>
      </c>
      <c r="AS497" s="590">
        <f t="shared" si="460"/>
        <v>163072</v>
      </c>
      <c r="AT497" s="590">
        <f t="shared" si="461"/>
        <v>2119936</v>
      </c>
    </row>
    <row r="498" spans="2:46" s="587" customFormat="1" ht="13.5">
      <c r="B498" s="830">
        <v>34</v>
      </c>
      <c r="C498" s="795" t="s">
        <v>1212</v>
      </c>
      <c r="D498" s="794" t="s">
        <v>1960</v>
      </c>
      <c r="E498" s="796">
        <v>1995</v>
      </c>
      <c r="F498" s="795" t="s">
        <v>222</v>
      </c>
      <c r="G498" s="820">
        <v>1</v>
      </c>
      <c r="H498" s="820">
        <v>1</v>
      </c>
      <c r="I498" s="821">
        <f t="shared" si="437"/>
        <v>1.73</v>
      </c>
      <c r="J498" s="799">
        <v>83200</v>
      </c>
      <c r="K498" s="799"/>
      <c r="L498" s="799"/>
      <c r="M498" s="822" t="s">
        <v>86</v>
      </c>
      <c r="N498" s="799">
        <f t="shared" si="438"/>
        <v>143936</v>
      </c>
      <c r="O498" s="823">
        <f t="shared" si="439"/>
        <v>143936</v>
      </c>
      <c r="P498" s="823">
        <f t="shared" si="440"/>
        <v>1871168</v>
      </c>
      <c r="Q498" s="592">
        <f t="shared" si="468"/>
        <v>1</v>
      </c>
      <c r="R498" s="592">
        <f t="shared" si="442"/>
        <v>2</v>
      </c>
      <c r="S498" s="588">
        <f t="shared" si="443"/>
        <v>1.79</v>
      </c>
      <c r="T498" s="456">
        <v>83200</v>
      </c>
      <c r="U498" s="456"/>
      <c r="V498" s="456"/>
      <c r="W498" s="589" t="str">
        <f t="shared" si="444"/>
        <v>Կ-1</v>
      </c>
      <c r="X498" s="456">
        <f t="shared" si="445"/>
        <v>148928</v>
      </c>
      <c r="Y498" s="590">
        <f t="shared" si="446"/>
        <v>148928</v>
      </c>
      <c r="Z498" s="590">
        <f t="shared" si="447"/>
        <v>1936064</v>
      </c>
      <c r="AA498" s="592">
        <f t="shared" si="448"/>
        <v>1</v>
      </c>
      <c r="AB498" s="592">
        <f t="shared" si="449"/>
        <v>3</v>
      </c>
      <c r="AC498" s="588">
        <f t="shared" si="450"/>
        <v>1.84</v>
      </c>
      <c r="AD498" s="456">
        <v>83200</v>
      </c>
      <c r="AE498" s="456"/>
      <c r="AF498" s="456"/>
      <c r="AG498" s="589" t="str">
        <f t="shared" si="451"/>
        <v>Կ-1</v>
      </c>
      <c r="AH498" s="456">
        <f t="shared" si="452"/>
        <v>153088</v>
      </c>
      <c r="AI498" s="590">
        <f t="shared" si="453"/>
        <v>153088</v>
      </c>
      <c r="AJ498" s="590">
        <f t="shared" si="454"/>
        <v>1990144</v>
      </c>
      <c r="AK498" s="592">
        <f t="shared" si="455"/>
        <v>1</v>
      </c>
      <c r="AL498" s="592">
        <f t="shared" si="456"/>
        <v>4</v>
      </c>
      <c r="AM498" s="588">
        <f t="shared" si="457"/>
        <v>1.9</v>
      </c>
      <c r="AN498" s="456">
        <v>83200</v>
      </c>
      <c r="AO498" s="456"/>
      <c r="AP498" s="456"/>
      <c r="AQ498" s="589" t="str">
        <f t="shared" si="458"/>
        <v>Կ-1</v>
      </c>
      <c r="AR498" s="456">
        <f t="shared" si="459"/>
        <v>158080</v>
      </c>
      <c r="AS498" s="590">
        <f t="shared" si="460"/>
        <v>158080</v>
      </c>
      <c r="AT498" s="590">
        <f t="shared" si="461"/>
        <v>2055040</v>
      </c>
    </row>
    <row r="499" spans="2:46" s="587" customFormat="1" ht="13.5">
      <c r="B499" s="830">
        <v>35</v>
      </c>
      <c r="C499" s="795" t="s">
        <v>2147</v>
      </c>
      <c r="D499" s="794" t="s">
        <v>1960</v>
      </c>
      <c r="E499" s="796">
        <v>1970</v>
      </c>
      <c r="F499" s="795" t="s">
        <v>222</v>
      </c>
      <c r="G499" s="820">
        <v>1</v>
      </c>
      <c r="H499" s="820">
        <v>3</v>
      </c>
      <c r="I499" s="821">
        <f t="shared" si="437"/>
        <v>1.84</v>
      </c>
      <c r="J499" s="799">
        <v>83200</v>
      </c>
      <c r="K499" s="799"/>
      <c r="L499" s="799"/>
      <c r="M499" s="822" t="s">
        <v>86</v>
      </c>
      <c r="N499" s="799">
        <f t="shared" si="438"/>
        <v>153088</v>
      </c>
      <c r="O499" s="823">
        <f t="shared" si="439"/>
        <v>153088</v>
      </c>
      <c r="P499" s="823">
        <f t="shared" si="440"/>
        <v>1990144</v>
      </c>
      <c r="Q499" s="592">
        <f t="shared" si="468"/>
        <v>1</v>
      </c>
      <c r="R499" s="592">
        <f t="shared" si="442"/>
        <v>4</v>
      </c>
      <c r="S499" s="588">
        <f t="shared" si="443"/>
        <v>1.9</v>
      </c>
      <c r="T499" s="456">
        <v>83200</v>
      </c>
      <c r="U499" s="456"/>
      <c r="V499" s="456"/>
      <c r="W499" s="589" t="str">
        <f t="shared" si="444"/>
        <v>Կ-1</v>
      </c>
      <c r="X499" s="456">
        <f t="shared" si="445"/>
        <v>158080</v>
      </c>
      <c r="Y499" s="590">
        <f t="shared" si="446"/>
        <v>158080</v>
      </c>
      <c r="Z499" s="590">
        <f t="shared" si="447"/>
        <v>2055040</v>
      </c>
      <c r="AA499" s="592">
        <f t="shared" si="448"/>
        <v>1</v>
      </c>
      <c r="AB499" s="592">
        <f t="shared" si="449"/>
        <v>5</v>
      </c>
      <c r="AC499" s="588">
        <f t="shared" si="450"/>
        <v>1.9</v>
      </c>
      <c r="AD499" s="456">
        <v>83200</v>
      </c>
      <c r="AE499" s="456"/>
      <c r="AF499" s="456"/>
      <c r="AG499" s="589" t="str">
        <f t="shared" si="451"/>
        <v>Կ-1</v>
      </c>
      <c r="AH499" s="456">
        <f t="shared" si="452"/>
        <v>158080</v>
      </c>
      <c r="AI499" s="590">
        <f t="shared" si="453"/>
        <v>158080</v>
      </c>
      <c r="AJ499" s="590">
        <f t="shared" si="454"/>
        <v>2055040</v>
      </c>
      <c r="AK499" s="592">
        <f t="shared" si="455"/>
        <v>1</v>
      </c>
      <c r="AL499" s="592">
        <f t="shared" si="456"/>
        <v>6</v>
      </c>
      <c r="AM499" s="588">
        <f t="shared" si="457"/>
        <v>1.96</v>
      </c>
      <c r="AN499" s="456">
        <v>83200</v>
      </c>
      <c r="AO499" s="456"/>
      <c r="AP499" s="456"/>
      <c r="AQ499" s="589" t="str">
        <f t="shared" si="458"/>
        <v>Կ-1</v>
      </c>
      <c r="AR499" s="456">
        <f t="shared" si="459"/>
        <v>163072</v>
      </c>
      <c r="AS499" s="590">
        <f t="shared" si="460"/>
        <v>163072</v>
      </c>
      <c r="AT499" s="590">
        <f t="shared" si="461"/>
        <v>2119936</v>
      </c>
    </row>
    <row r="500" spans="2:46" s="587" customFormat="1" ht="13.5">
      <c r="B500" s="830">
        <v>36</v>
      </c>
      <c r="C500" s="795" t="s">
        <v>187</v>
      </c>
      <c r="D500" s="794" t="s">
        <v>1960</v>
      </c>
      <c r="E500" s="796">
        <v>1974</v>
      </c>
      <c r="F500" s="795" t="s">
        <v>222</v>
      </c>
      <c r="G500" s="820">
        <v>1</v>
      </c>
      <c r="H500" s="820">
        <v>1</v>
      </c>
      <c r="I500" s="821">
        <f t="shared" si="437"/>
        <v>1.73</v>
      </c>
      <c r="J500" s="799">
        <v>83200</v>
      </c>
      <c r="K500" s="799"/>
      <c r="L500" s="799"/>
      <c r="M500" s="822" t="s">
        <v>86</v>
      </c>
      <c r="N500" s="799">
        <f t="shared" si="438"/>
        <v>143936</v>
      </c>
      <c r="O500" s="823">
        <f t="shared" si="439"/>
        <v>143936</v>
      </c>
      <c r="P500" s="823">
        <f t="shared" si="440"/>
        <v>1871168</v>
      </c>
      <c r="Q500" s="592">
        <f t="shared" si="468"/>
        <v>1</v>
      </c>
      <c r="R500" s="592">
        <f t="shared" si="442"/>
        <v>2</v>
      </c>
      <c r="S500" s="588">
        <f t="shared" si="443"/>
        <v>1.79</v>
      </c>
      <c r="T500" s="456">
        <v>83200</v>
      </c>
      <c r="U500" s="456"/>
      <c r="V500" s="456"/>
      <c r="W500" s="589" t="str">
        <f t="shared" si="444"/>
        <v>Կ-1</v>
      </c>
      <c r="X500" s="456">
        <f t="shared" si="445"/>
        <v>148928</v>
      </c>
      <c r="Y500" s="590">
        <f t="shared" si="446"/>
        <v>148928</v>
      </c>
      <c r="Z500" s="590">
        <f t="shared" si="447"/>
        <v>1936064</v>
      </c>
      <c r="AA500" s="592">
        <f t="shared" si="448"/>
        <v>1</v>
      </c>
      <c r="AB500" s="592">
        <f t="shared" si="449"/>
        <v>3</v>
      </c>
      <c r="AC500" s="588">
        <f t="shared" si="450"/>
        <v>1.84</v>
      </c>
      <c r="AD500" s="456">
        <v>83200</v>
      </c>
      <c r="AE500" s="456"/>
      <c r="AF500" s="456"/>
      <c r="AG500" s="589" t="str">
        <f t="shared" si="451"/>
        <v>Կ-1</v>
      </c>
      <c r="AH500" s="456">
        <f t="shared" si="452"/>
        <v>153088</v>
      </c>
      <c r="AI500" s="590">
        <f t="shared" si="453"/>
        <v>153088</v>
      </c>
      <c r="AJ500" s="590">
        <f t="shared" si="454"/>
        <v>1990144</v>
      </c>
      <c r="AK500" s="592">
        <f t="shared" si="455"/>
        <v>1</v>
      </c>
      <c r="AL500" s="592">
        <f t="shared" si="456"/>
        <v>4</v>
      </c>
      <c r="AM500" s="588">
        <f t="shared" si="457"/>
        <v>1.9</v>
      </c>
      <c r="AN500" s="456">
        <v>83200</v>
      </c>
      <c r="AO500" s="456"/>
      <c r="AP500" s="456"/>
      <c r="AQ500" s="589" t="str">
        <f t="shared" si="458"/>
        <v>Կ-1</v>
      </c>
      <c r="AR500" s="456">
        <f t="shared" si="459"/>
        <v>158080</v>
      </c>
      <c r="AS500" s="590">
        <f t="shared" si="460"/>
        <v>158080</v>
      </c>
      <c r="AT500" s="590">
        <f t="shared" si="461"/>
        <v>2055040</v>
      </c>
    </row>
    <row r="501" spans="2:46" s="587" customFormat="1" ht="13.5">
      <c r="B501" s="830">
        <v>37</v>
      </c>
      <c r="C501" s="795" t="s">
        <v>1211</v>
      </c>
      <c r="D501" s="794" t="s">
        <v>1960</v>
      </c>
      <c r="E501" s="796">
        <v>1980</v>
      </c>
      <c r="F501" s="795" t="s">
        <v>222</v>
      </c>
      <c r="G501" s="820">
        <v>1</v>
      </c>
      <c r="H501" s="820">
        <v>5</v>
      </c>
      <c r="I501" s="821">
        <f t="shared" si="437"/>
        <v>1.9</v>
      </c>
      <c r="J501" s="799">
        <v>83200</v>
      </c>
      <c r="K501" s="799"/>
      <c r="L501" s="799"/>
      <c r="M501" s="822" t="s">
        <v>86</v>
      </c>
      <c r="N501" s="799">
        <f t="shared" si="438"/>
        <v>158080</v>
      </c>
      <c r="O501" s="823">
        <f t="shared" si="439"/>
        <v>158080</v>
      </c>
      <c r="P501" s="823">
        <f t="shared" si="440"/>
        <v>2055040</v>
      </c>
      <c r="Q501" s="592">
        <f t="shared" si="468"/>
        <v>1</v>
      </c>
      <c r="R501" s="592">
        <f t="shared" si="442"/>
        <v>6</v>
      </c>
      <c r="S501" s="588">
        <f t="shared" si="443"/>
        <v>1.96</v>
      </c>
      <c r="T501" s="456">
        <v>83200</v>
      </c>
      <c r="U501" s="456"/>
      <c r="V501" s="456"/>
      <c r="W501" s="589" t="str">
        <f t="shared" si="444"/>
        <v>Կ-1</v>
      </c>
      <c r="X501" s="456">
        <f t="shared" si="445"/>
        <v>163072</v>
      </c>
      <c r="Y501" s="590">
        <f t="shared" si="446"/>
        <v>163072</v>
      </c>
      <c r="Z501" s="590">
        <f t="shared" si="447"/>
        <v>2119936</v>
      </c>
      <c r="AA501" s="592">
        <f t="shared" si="448"/>
        <v>1</v>
      </c>
      <c r="AB501" s="592">
        <f t="shared" si="449"/>
        <v>7</v>
      </c>
      <c r="AC501" s="588">
        <f t="shared" si="450"/>
        <v>1.96</v>
      </c>
      <c r="AD501" s="456">
        <v>83200</v>
      </c>
      <c r="AE501" s="456"/>
      <c r="AF501" s="456"/>
      <c r="AG501" s="589" t="str">
        <f t="shared" si="451"/>
        <v>Կ-1</v>
      </c>
      <c r="AH501" s="456">
        <f t="shared" si="452"/>
        <v>163072</v>
      </c>
      <c r="AI501" s="590">
        <f t="shared" si="453"/>
        <v>163072</v>
      </c>
      <c r="AJ501" s="590">
        <f t="shared" si="454"/>
        <v>2119936</v>
      </c>
      <c r="AK501" s="592">
        <f t="shared" si="455"/>
        <v>1</v>
      </c>
      <c r="AL501" s="592">
        <f t="shared" si="456"/>
        <v>8</v>
      </c>
      <c r="AM501" s="588">
        <f t="shared" si="457"/>
        <v>2.02</v>
      </c>
      <c r="AN501" s="456">
        <v>83200</v>
      </c>
      <c r="AO501" s="456"/>
      <c r="AP501" s="456"/>
      <c r="AQ501" s="589" t="str">
        <f t="shared" si="458"/>
        <v>Կ-1</v>
      </c>
      <c r="AR501" s="456">
        <f t="shared" si="459"/>
        <v>168064</v>
      </c>
      <c r="AS501" s="590">
        <f t="shared" si="460"/>
        <v>168064</v>
      </c>
      <c r="AT501" s="590">
        <f t="shared" si="461"/>
        <v>2184832</v>
      </c>
    </row>
    <row r="502" spans="2:46" s="587" customFormat="1" ht="13.5">
      <c r="B502" s="830">
        <v>38</v>
      </c>
      <c r="C502" s="795" t="s">
        <v>3038</v>
      </c>
      <c r="D502" s="794" t="s">
        <v>1960</v>
      </c>
      <c r="E502" s="796">
        <v>1986</v>
      </c>
      <c r="F502" s="795" t="s">
        <v>222</v>
      </c>
      <c r="G502" s="820">
        <v>1</v>
      </c>
      <c r="H502" s="820">
        <v>1</v>
      </c>
      <c r="I502" s="821">
        <f>IF(G502&lt;1,0,IF(M502="Բ-1",IF(H502=0,6.94,IF(H502=1,7.17,IF(H502=2,7.41,IF(H502=3,7.66,IF(OR(H502=5,H502=4),7.92,IF(OR(H502=6,H502=7),8.18,IF(OR(H502=8,H502=9),8.46,IF(OR(H502=10,H502=11,H502=12),8.74,IF(OR(H502=13,H502=14,H502=15),9.03,IF(OR(H502=16,H502=17,H502=18),9.33,9.65)))))))))),IF(M502="Բ-2", IF(H502=0,5.71,IF(H502=1,5.89,IF(H502=2,6.09,IF(H502=3,6.29,IF(OR(H502=5,H502=4),6.5,IF(OR(H502=6,H502=7),6.72,IF(OR(H502=8,H502=9),6.94,IF(OR(H502=10,H502=11,H502=12),7.17,IF(OR(H502=13,H502=14,H502=15),7.41,IF(OR(H502=16,H502=17,H502=18),7.65,7.91)))))))))), IF(M502="Գ-1", IF(H502=0,4.7,IF(H502=1,4.86,IF(H502=2,5.01,IF(H502=3,5.18,IF(OR(H502=5,H502=4),5.35,IF(OR(H502=6,H502=7),5.52,IF(OR(H502=8,H502=9),5.71,IF(OR(H502=10,H502=11,H502=12),5.89,IF(OR(H502=13,H502=14,H502=15),6.09,IF(OR(H502=16,H502=17,H502=18),6.29,6.49)))))))))), IF(M502="Գ-2", IF(H502=0,3.88,IF(H502=1,4.01,IF(H502=2,4.14,IF(H502=3,4.27,IF(OR(H502=5,H502=4),4.41,IF(OR(H502=6,H502=7),4.55,IF(OR(H502=8,H502=9),4.7,IF(OR(H502=10,H502=11,H502=12),4.85,IF(OR(H502=13,H502=14,H502=15),5.01,IF(OR(H502=16,H502=17,H502=18),5.17,5.34)))))))))), IF(M502="Գ-3", IF(H502=0,3.21,IF(H502=1,3.31,IF(H502=2,3.42,IF(H502=3,3.53,IF(OR(H502=5,H502=4),3.64,IF(OR(H502=6,H502=7),3.76,IF(OR(H502=8,H502=9),3.88,IF(OR(H502=10,H502=11,H502=12),4.01,IF(OR(H502=13,H502=14,H502=15),4.13,IF(OR(H502=16,H502=17,H502=18),4.27,4.4)))))))))), IF(M502="Ա-1", IF(H502=0,2.66,IF(H502=1,2.75,IF(H502=2,2.83,IF(H502=3,2.92,IF(OR(H502=5,H502=4),3.02,IF(OR(H502=6,H502=7),3.11,IF(OR(H502=8,H502=9),3.21,IF(OR(H502=10,H502=11,H502=12),3.31,IF(OR(H502=13,H502=14,H502=15),3.42,IF(OR(H502=16,H502=17,H502=18),3.53,3.64)))))))))), IF(M502="Ա-2", IF(H502=0,2.28,IF(H502=1,2.35,IF(H502=2,2.43,IF(H502=3,2.5,IF(OR(H502=5,H502=4),2.58,IF(OR(H502=6,H502=7),2.66,IF(OR(H502=8,H502=9),2.75,IF(OR(H502=10,H502=11,H502=12),2.83,IF(OR(H502=13,H502=14,H502=15),2.92,IF(OR(H502=16,H502=17,H502=18),3.01,3.11)))))))))),IF(M502="Ա-3", IF(H502=0,1.96,IF(H502=1,2.02,IF(H502=2,2.08,IF(H502=3,2.15,IF(OR(H502=5,H502=4),2.21,IF(OR(H502=6,H502=7),2.28,IF(OR(H502=8,H502=9),2.35,IF(OR(H502=10,H502=11,H502=12),2.42,IF(OR(H502=13,H502=14,H502=15),2.5,IF(OR(H502=16,H502=17,H502=18),2.58,2.66)))))))))), IF(M502="Կ-1", IF(H502=0,1.68,IF(H502=1,1.73,IF(H502=2,1.79,IF(H502=3,1.84,IF(OR(H502=5,H502=4),1.9,IF(OR(H502=6,H502=7),1.96,IF(OR(H502=8,H502=9),2.02,IF(OR(H502=10,H502=11,H502=12),2.08,IF(OR(H502=13,H502=14,H502=15),2.14,IF(OR(H502=16,H502=17,H502=18),2.21,2.28)))))))))), IF(M502="Կ-2", IF(H502=0,1.45,IF(H502=1,1.49,IF(H502=2,1.54,IF(H502=3,1.59,IF(OR(H502=5,H502=4),1.63,IF(OR(H502=6,H502=7),1.68,IF(OR(H502=8,H502=9),1.73,IF(OR(H502=10,H502=11,H502=12),1.79,IF(OR(H502=13,H502=14,H502=15),1.84,IF(OR(H502=16,H502=17,H502=18),1.9,1.95)))))))))),IF(M502="Կ-3", IF(H502=0,1.25,IF(H502=1,1.29,IF(H502=2,1.33,IF(H502=3,1.37,IF(OR(H502=5,H502=4),1.41,IF(OR(H502=6,H502=7),1.45,IF(OR(H502=8,H502=9),1.49,IF(OR(H502=10,H502=11,H502=12),1.54,IF(OR(H502=13,H502=14,H502=15),1.58,IF(OR(H502=16,H502=17,H502=18),1.63,1.68)))))))))), "Error"))))))))))))</f>
        <v>1.73</v>
      </c>
      <c r="J502" s="799">
        <v>83200</v>
      </c>
      <c r="K502" s="799"/>
      <c r="L502" s="799"/>
      <c r="M502" s="822" t="s">
        <v>86</v>
      </c>
      <c r="N502" s="799">
        <f>J502*I502</f>
        <v>143936</v>
      </c>
      <c r="O502" s="823">
        <f t="shared" si="439"/>
        <v>143936</v>
      </c>
      <c r="P502" s="823">
        <f>+O502*13</f>
        <v>1871168</v>
      </c>
      <c r="Q502" s="592">
        <v>1</v>
      </c>
      <c r="R502" s="592">
        <f t="shared" si="442"/>
        <v>2</v>
      </c>
      <c r="S502" s="588">
        <f t="shared" si="443"/>
        <v>1.79</v>
      </c>
      <c r="T502" s="456">
        <v>83200</v>
      </c>
      <c r="U502" s="456"/>
      <c r="V502" s="456"/>
      <c r="W502" s="589" t="str">
        <f t="shared" si="444"/>
        <v>Կ-1</v>
      </c>
      <c r="X502" s="456">
        <f t="shared" si="445"/>
        <v>148928</v>
      </c>
      <c r="Y502" s="590">
        <f t="shared" si="446"/>
        <v>148928</v>
      </c>
      <c r="Z502" s="590">
        <f>+Y502*13</f>
        <v>1936064</v>
      </c>
      <c r="AA502" s="592">
        <f t="shared" si="448"/>
        <v>1</v>
      </c>
      <c r="AB502" s="592">
        <f t="shared" si="449"/>
        <v>3</v>
      </c>
      <c r="AC502" s="588">
        <f t="shared" si="450"/>
        <v>1.84</v>
      </c>
      <c r="AD502" s="456">
        <v>83200</v>
      </c>
      <c r="AE502" s="456"/>
      <c r="AF502" s="456"/>
      <c r="AG502" s="589" t="str">
        <f t="shared" si="451"/>
        <v>Կ-1</v>
      </c>
      <c r="AH502" s="456">
        <f t="shared" si="452"/>
        <v>153088</v>
      </c>
      <c r="AI502" s="590">
        <f t="shared" si="453"/>
        <v>153088</v>
      </c>
      <c r="AJ502" s="590">
        <f>+AI502*13</f>
        <v>1990144</v>
      </c>
      <c r="AK502" s="592">
        <f t="shared" si="455"/>
        <v>1</v>
      </c>
      <c r="AL502" s="592">
        <f t="shared" si="456"/>
        <v>4</v>
      </c>
      <c r="AM502" s="588">
        <f t="shared" si="457"/>
        <v>1.9</v>
      </c>
      <c r="AN502" s="456">
        <v>83200</v>
      </c>
      <c r="AO502" s="456"/>
      <c r="AP502" s="456"/>
      <c r="AQ502" s="589" t="str">
        <f t="shared" si="458"/>
        <v>Կ-1</v>
      </c>
      <c r="AR502" s="456">
        <f t="shared" si="459"/>
        <v>158080</v>
      </c>
      <c r="AS502" s="590">
        <f t="shared" si="460"/>
        <v>158080</v>
      </c>
      <c r="AT502" s="590">
        <f>+AS502*13</f>
        <v>2055040</v>
      </c>
    </row>
    <row r="503" spans="2:46" s="587" customFormat="1" ht="13.5">
      <c r="B503" s="830">
        <v>39</v>
      </c>
      <c r="C503" s="795" t="s">
        <v>78</v>
      </c>
      <c r="D503" s="794"/>
      <c r="E503" s="796"/>
      <c r="F503" s="795" t="s">
        <v>222</v>
      </c>
      <c r="G503" s="820">
        <v>1</v>
      </c>
      <c r="H503" s="820">
        <v>6</v>
      </c>
      <c r="I503" s="821">
        <f t="shared" si="437"/>
        <v>1.96</v>
      </c>
      <c r="J503" s="799">
        <v>83200</v>
      </c>
      <c r="K503" s="799"/>
      <c r="L503" s="799"/>
      <c r="M503" s="822" t="s">
        <v>86</v>
      </c>
      <c r="N503" s="799">
        <f t="shared" si="438"/>
        <v>163072</v>
      </c>
      <c r="O503" s="823">
        <f t="shared" si="439"/>
        <v>163072</v>
      </c>
      <c r="P503" s="823">
        <f t="shared" si="440"/>
        <v>2119936</v>
      </c>
      <c r="Q503" s="592">
        <v>1</v>
      </c>
      <c r="R503" s="592">
        <f t="shared" si="442"/>
        <v>7</v>
      </c>
      <c r="S503" s="588">
        <f t="shared" si="443"/>
        <v>1.96</v>
      </c>
      <c r="T503" s="456">
        <v>83200</v>
      </c>
      <c r="U503" s="456"/>
      <c r="V503" s="456"/>
      <c r="W503" s="589" t="str">
        <f t="shared" si="444"/>
        <v>Կ-1</v>
      </c>
      <c r="X503" s="456">
        <f t="shared" si="445"/>
        <v>163072</v>
      </c>
      <c r="Y503" s="590">
        <f t="shared" si="446"/>
        <v>163072</v>
      </c>
      <c r="Z503" s="590">
        <f t="shared" si="447"/>
        <v>2119936</v>
      </c>
      <c r="AA503" s="592">
        <f t="shared" si="448"/>
        <v>1</v>
      </c>
      <c r="AB503" s="592">
        <f t="shared" si="449"/>
        <v>8</v>
      </c>
      <c r="AC503" s="588">
        <f t="shared" si="450"/>
        <v>2.02</v>
      </c>
      <c r="AD503" s="456">
        <v>83200</v>
      </c>
      <c r="AE503" s="456"/>
      <c r="AF503" s="456"/>
      <c r="AG503" s="589" t="str">
        <f t="shared" si="451"/>
        <v>Կ-1</v>
      </c>
      <c r="AH503" s="456">
        <f t="shared" si="452"/>
        <v>168064</v>
      </c>
      <c r="AI503" s="590">
        <f t="shared" si="453"/>
        <v>168064</v>
      </c>
      <c r="AJ503" s="590">
        <f t="shared" si="454"/>
        <v>2184832</v>
      </c>
      <c r="AK503" s="592">
        <f t="shared" si="455"/>
        <v>1</v>
      </c>
      <c r="AL503" s="592">
        <f t="shared" si="456"/>
        <v>9</v>
      </c>
      <c r="AM503" s="588">
        <f t="shared" si="457"/>
        <v>2.02</v>
      </c>
      <c r="AN503" s="456">
        <v>83200</v>
      </c>
      <c r="AO503" s="456"/>
      <c r="AP503" s="456"/>
      <c r="AQ503" s="589" t="str">
        <f t="shared" si="458"/>
        <v>Կ-1</v>
      </c>
      <c r="AR503" s="456">
        <f t="shared" si="459"/>
        <v>168064</v>
      </c>
      <c r="AS503" s="590">
        <f t="shared" si="460"/>
        <v>168064</v>
      </c>
      <c r="AT503" s="590">
        <f t="shared" si="461"/>
        <v>2184832</v>
      </c>
    </row>
    <row r="504" spans="2:46" s="587" customFormat="1" ht="13.5">
      <c r="B504" s="830">
        <v>40</v>
      </c>
      <c r="C504" s="795" t="s">
        <v>78</v>
      </c>
      <c r="D504" s="794"/>
      <c r="E504" s="796"/>
      <c r="F504" s="795" t="s">
        <v>222</v>
      </c>
      <c r="G504" s="820">
        <v>1</v>
      </c>
      <c r="H504" s="820">
        <v>6</v>
      </c>
      <c r="I504" s="821">
        <f>IF(G504&lt;1,0,IF(M504="Բ-1",IF(H504=0,6.94,IF(H504=1,7.17,IF(H504=2,7.41,IF(H504=3,7.66,IF(OR(H504=5,H504=4),7.92,IF(OR(H504=6,H504=7),8.18,IF(OR(H504=8,H504=9),8.46,IF(OR(H504=10,H504=11,H504=12),8.74,IF(OR(H504=13,H504=14,H504=15),9.03,IF(OR(H504=16,H504=17,H504=18),9.33,9.65)))))))))),IF(M504="Բ-2", IF(H504=0,5.71,IF(H504=1,5.89,IF(H504=2,6.09,IF(H504=3,6.29,IF(OR(H504=5,H504=4),6.5,IF(OR(H504=6,H504=7),6.72,IF(OR(H504=8,H504=9),6.94,IF(OR(H504=10,H504=11,H504=12),7.17,IF(OR(H504=13,H504=14,H504=15),7.41,IF(OR(H504=16,H504=17,H504=18),7.65,7.91)))))))))), IF(M504="Գ-1", IF(H504=0,4.7,IF(H504=1,4.86,IF(H504=2,5.01,IF(H504=3,5.18,IF(OR(H504=5,H504=4),5.35,IF(OR(H504=6,H504=7),5.52,IF(OR(H504=8,H504=9),5.71,IF(OR(H504=10,H504=11,H504=12),5.89,IF(OR(H504=13,H504=14,H504=15),6.09,IF(OR(H504=16,H504=17,H504=18),6.29,6.49)))))))))), IF(M504="Գ-2", IF(H504=0,3.88,IF(H504=1,4.01,IF(H504=2,4.14,IF(H504=3,4.27,IF(OR(H504=5,H504=4),4.41,IF(OR(H504=6,H504=7),4.55,IF(OR(H504=8,H504=9),4.7,IF(OR(H504=10,H504=11,H504=12),4.85,IF(OR(H504=13,H504=14,H504=15),5.01,IF(OR(H504=16,H504=17,H504=18),5.17,5.34)))))))))), IF(M504="Գ-3", IF(H504=0,3.21,IF(H504=1,3.31,IF(H504=2,3.42,IF(H504=3,3.53,IF(OR(H504=5,H504=4),3.64,IF(OR(H504=6,H504=7),3.76,IF(OR(H504=8,H504=9),3.88,IF(OR(H504=10,H504=11,H504=12),4.01,IF(OR(H504=13,H504=14,H504=15),4.13,IF(OR(H504=16,H504=17,H504=18),4.27,4.4)))))))))), IF(M504="Ա-1", IF(H504=0,2.66,IF(H504=1,2.75,IF(H504=2,2.83,IF(H504=3,2.92,IF(OR(H504=5,H504=4),3.02,IF(OR(H504=6,H504=7),3.11,IF(OR(H504=8,H504=9),3.21,IF(OR(H504=10,H504=11,H504=12),3.31,IF(OR(H504=13,H504=14,H504=15),3.42,IF(OR(H504=16,H504=17,H504=18),3.53,3.64)))))))))), IF(M504="Ա-2", IF(H504=0,2.28,IF(H504=1,2.35,IF(H504=2,2.43,IF(H504=3,2.5,IF(OR(H504=5,H504=4),2.58,IF(OR(H504=6,H504=7),2.66,IF(OR(H504=8,H504=9),2.75,IF(OR(H504=10,H504=11,H504=12),2.83,IF(OR(H504=13,H504=14,H504=15),2.92,IF(OR(H504=16,H504=17,H504=18),3.01,3.11)))))))))),IF(M504="Ա-3", IF(H504=0,1.96,IF(H504=1,2.02,IF(H504=2,2.08,IF(H504=3,2.15,IF(OR(H504=5,H504=4),2.21,IF(OR(H504=6,H504=7),2.28,IF(OR(H504=8,H504=9),2.35,IF(OR(H504=10,H504=11,H504=12),2.42,IF(OR(H504=13,H504=14,H504=15),2.5,IF(OR(H504=16,H504=17,H504=18),2.58,2.66)))))))))), IF(M504="Կ-1", IF(H504=0,1.68,IF(H504=1,1.73,IF(H504=2,1.79,IF(H504=3,1.84,IF(OR(H504=5,H504=4),1.9,IF(OR(H504=6,H504=7),1.96,IF(OR(H504=8,H504=9),2.02,IF(OR(H504=10,H504=11,H504=12),2.08,IF(OR(H504=13,H504=14,H504=15),2.14,IF(OR(H504=16,H504=17,H504=18),2.21,2.28)))))))))), IF(M504="Կ-2", IF(H504=0,1.45,IF(H504=1,1.49,IF(H504=2,1.54,IF(H504=3,1.59,IF(OR(H504=5,H504=4),1.63,IF(OR(H504=6,H504=7),1.68,IF(OR(H504=8,H504=9),1.73,IF(OR(H504=10,H504=11,H504=12),1.79,IF(OR(H504=13,H504=14,H504=15),1.84,IF(OR(H504=16,H504=17,H504=18),1.9,1.95)))))))))),IF(M504="Կ-3", IF(H504=0,1.25,IF(H504=1,1.29,IF(H504=2,1.33,IF(H504=3,1.37,IF(OR(H504=5,H504=4),1.41,IF(OR(H504=6,H504=7),1.45,IF(OR(H504=8,H504=9),1.49,IF(OR(H504=10,H504=11,H504=12),1.54,IF(OR(H504=13,H504=14,H504=15),1.58,IF(OR(H504=16,H504=17,H504=18),1.63,1.68)))))))))), "Error"))))))))))))</f>
        <v>1.96</v>
      </c>
      <c r="J504" s="799">
        <v>83200</v>
      </c>
      <c r="K504" s="885"/>
      <c r="L504" s="885"/>
      <c r="M504" s="822" t="s">
        <v>86</v>
      </c>
      <c r="N504" s="799">
        <f>J504*I504</f>
        <v>163072</v>
      </c>
      <c r="O504" s="823">
        <f t="shared" si="439"/>
        <v>163072</v>
      </c>
      <c r="P504" s="823">
        <f>+O504*13</f>
        <v>2119936</v>
      </c>
      <c r="Q504" s="592">
        <f>+G504</f>
        <v>1</v>
      </c>
      <c r="R504" s="592">
        <f t="shared" si="442"/>
        <v>7</v>
      </c>
      <c r="S504" s="588">
        <f t="shared" si="443"/>
        <v>1.96</v>
      </c>
      <c r="T504" s="456">
        <v>83200</v>
      </c>
      <c r="U504" s="455"/>
      <c r="V504" s="460"/>
      <c r="W504" s="589" t="str">
        <f t="shared" si="444"/>
        <v>Կ-1</v>
      </c>
      <c r="X504" s="456">
        <f t="shared" si="445"/>
        <v>163072</v>
      </c>
      <c r="Y504" s="590">
        <f t="shared" si="446"/>
        <v>163072</v>
      </c>
      <c r="Z504" s="590">
        <f>+Y504*13</f>
        <v>2119936</v>
      </c>
      <c r="AA504" s="592">
        <f t="shared" si="448"/>
        <v>1</v>
      </c>
      <c r="AB504" s="592">
        <f t="shared" si="449"/>
        <v>8</v>
      </c>
      <c r="AC504" s="588">
        <f t="shared" si="450"/>
        <v>2.02</v>
      </c>
      <c r="AD504" s="456">
        <v>83200</v>
      </c>
      <c r="AE504" s="455"/>
      <c r="AF504" s="460"/>
      <c r="AG504" s="589" t="str">
        <f t="shared" si="451"/>
        <v>Կ-1</v>
      </c>
      <c r="AH504" s="456">
        <f t="shared" si="452"/>
        <v>168064</v>
      </c>
      <c r="AI504" s="590">
        <f t="shared" si="453"/>
        <v>168064</v>
      </c>
      <c r="AJ504" s="590">
        <f>+AI504*13</f>
        <v>2184832</v>
      </c>
      <c r="AK504" s="592">
        <f t="shared" si="455"/>
        <v>1</v>
      </c>
      <c r="AL504" s="592">
        <f t="shared" si="456"/>
        <v>9</v>
      </c>
      <c r="AM504" s="588">
        <f t="shared" si="457"/>
        <v>2.02</v>
      </c>
      <c r="AN504" s="456">
        <v>83200</v>
      </c>
      <c r="AO504" s="455"/>
      <c r="AP504" s="460"/>
      <c r="AQ504" s="589" t="str">
        <f t="shared" si="458"/>
        <v>Կ-1</v>
      </c>
      <c r="AR504" s="456">
        <f t="shared" si="459"/>
        <v>168064</v>
      </c>
      <c r="AS504" s="590">
        <f t="shared" si="460"/>
        <v>168064</v>
      </c>
      <c r="AT504" s="590">
        <f>+AS504*13</f>
        <v>2184832</v>
      </c>
    </row>
    <row r="505" spans="2:46" s="587" customFormat="1" ht="13.5">
      <c r="B505" s="830">
        <v>41</v>
      </c>
      <c r="C505" s="795" t="s">
        <v>68</v>
      </c>
      <c r="D505" s="794" t="s">
        <v>1960</v>
      </c>
      <c r="E505" s="796">
        <v>1976</v>
      </c>
      <c r="F505" s="795" t="s">
        <v>107</v>
      </c>
      <c r="G505" s="820">
        <v>1</v>
      </c>
      <c r="H505" s="820">
        <v>10</v>
      </c>
      <c r="I505" s="821">
        <f>IF(G505&lt;1,0,IF(M505="Բ-1",IF(H505=0,6.94,IF(H505=1,7.17,IF(H505=2,7.41,IF(H505=3,7.66,IF(OR(H505=5,H505=4),7.92,IF(OR(H505=6,H505=7),8.18,IF(OR(H505=8,H505=9),8.46,IF(OR(H505=10,H505=11,H505=12),8.74,IF(OR(H505=13,H505=14,H505=15),9.03,IF(OR(H505=16,H505=17,H505=18),9.33,9.65)))))))))),IF(M505="Բ-2", IF(H505=0,5.71,IF(H505=1,5.89,IF(H505=2,6.09,IF(H505=3,6.29,IF(OR(H505=5,H505=4),6.5,IF(OR(H505=6,H505=7),6.72,IF(OR(H505=8,H505=9),6.94,IF(OR(H505=10,H505=11,H505=12),7.17,IF(OR(H505=13,H505=14,H505=15),7.41,IF(OR(H505=16,H505=17,H505=18),7.65,7.91)))))))))), IF(M505="Գ-1", IF(H505=0,4.7,IF(H505=1,4.86,IF(H505=2,5.01,IF(H505=3,5.18,IF(OR(H505=5,H505=4),5.35,IF(OR(H505=6,H505=7),5.52,IF(OR(H505=8,H505=9),5.71,IF(OR(H505=10,H505=11,H505=12),5.89,IF(OR(H505=13,H505=14,H505=15),6.09,IF(OR(H505=16,H505=17,H505=18),6.29,6.49)))))))))), IF(M505="Գ-2", IF(H505=0,3.88,IF(H505=1,4.01,IF(H505=2,4.14,IF(H505=3,4.27,IF(OR(H505=5,H505=4),4.41,IF(OR(H505=6,H505=7),4.55,IF(OR(H505=8,H505=9),4.7,IF(OR(H505=10,H505=11,H505=12),4.85,IF(OR(H505=13,H505=14,H505=15),5.01,IF(OR(H505=16,H505=17,H505=18),5.17,5.34)))))))))), IF(M505="Գ-3", IF(H505=0,3.21,IF(H505=1,3.31,IF(H505=2,3.42,IF(H505=3,3.53,IF(OR(H505=5,H505=4),3.64,IF(OR(H505=6,H505=7),3.76,IF(OR(H505=8,H505=9),3.88,IF(OR(H505=10,H505=11,H505=12),4.01,IF(OR(H505=13,H505=14,H505=15),4.13,IF(OR(H505=16,H505=17,H505=18),4.27,4.4)))))))))), IF(M505="Ա-1", IF(H505=0,2.66,IF(H505=1,2.75,IF(H505=2,2.83,IF(H505=3,2.92,IF(OR(H505=5,H505=4),3.02,IF(OR(H505=6,H505=7),3.11,IF(OR(H505=8,H505=9),3.21,IF(OR(H505=10,H505=11,H505=12),3.31,IF(OR(H505=13,H505=14,H505=15),3.42,IF(OR(H505=16,H505=17,H505=18),3.53,3.64)))))))))), IF(M505="Ա-2", IF(H505=0,2.28,IF(H505=1,2.35,IF(H505=2,2.43,IF(H505=3,2.5,IF(OR(H505=5,H505=4),2.58,IF(OR(H505=6,H505=7),2.66,IF(OR(H505=8,H505=9),2.75,IF(OR(H505=10,H505=11,H505=12),2.83,IF(OR(H505=13,H505=14,H505=15),2.92,IF(OR(H505=16,H505=17,H505=18),3.01,3.11)))))))))),IF(M505="Ա-3", IF(H505=0,1.96,IF(H505=1,2.02,IF(H505=2,2.08,IF(H505=3,2.15,IF(OR(H505=5,H505=4),2.21,IF(OR(H505=6,H505=7),2.28,IF(OR(H505=8,H505=9),2.35,IF(OR(H505=10,H505=11,H505=12),2.42,IF(OR(H505=13,H505=14,H505=15),2.5,IF(OR(H505=16,H505=17,H505=18),2.58,2.66)))))))))), IF(M505="Կ-1", IF(H505=0,1.68,IF(H505=1,1.73,IF(H505=2,1.79,IF(H505=3,1.84,IF(OR(H505=5,H505=4),1.9,IF(OR(H505=6,H505=7),1.96,IF(OR(H505=8,H505=9),2.02,IF(OR(H505=10,H505=11,H505=12),2.08,IF(OR(H505=13,H505=14,H505=15),2.14,IF(OR(H505=16,H505=17,H505=18),2.21,2.28)))))))))), IF(M505="Կ-2", IF(H505=0,1.45,IF(H505=1,1.49,IF(H505=2,1.54,IF(H505=3,1.59,IF(OR(H505=5,H505=4),1.63,IF(OR(H505=6,H505=7),1.68,IF(OR(H505=8,H505=9),1.73,IF(OR(H505=10,H505=11,H505=12),1.79,IF(OR(H505=13,H505=14,H505=15),1.84,IF(OR(H505=16,H505=17,H505=18),1.9,1.95)))))))))),IF(M505="Կ-3", IF(H505=0,1.25,IF(H505=1,1.29,IF(H505=2,1.33,IF(H505=3,1.37,IF(OR(H505=5,H505=4),1.41,IF(OR(H505=6,H505=7),1.45,IF(OR(H505=8,H505=9),1.49,IF(OR(H505=10,H505=11,H505=12),1.54,IF(OR(H505=13,H505=14,H505=15),1.58,IF(OR(H505=16,H505=17,H505=18),1.63,1.68)))))))))), "Error"))))))))))))</f>
        <v>2.08</v>
      </c>
      <c r="J505" s="799">
        <v>83200</v>
      </c>
      <c r="K505" s="799">
        <f>I505*J505*5%</f>
        <v>8652.8000000000011</v>
      </c>
      <c r="L505" s="799"/>
      <c r="M505" s="822" t="s">
        <v>86</v>
      </c>
      <c r="N505" s="799">
        <f>J505*I505</f>
        <v>173056</v>
      </c>
      <c r="O505" s="823">
        <f>I505*J505+K505+L505</f>
        <v>181708.79999999999</v>
      </c>
      <c r="P505" s="823">
        <f>+O505*13</f>
        <v>2362214.3999999999</v>
      </c>
      <c r="Q505" s="592">
        <f>+G505</f>
        <v>1</v>
      </c>
      <c r="R505" s="592">
        <f>+H505+1</f>
        <v>11</v>
      </c>
      <c r="S505" s="588">
        <f>IF(Q505&lt;1,0,IF(W505="Բ-1",IF(R505=0,6.94,IF(R505=1,7.17,IF(R505=2,7.41,IF(R505=3,7.66,IF(OR(R505=5,R505=4),7.92,IF(OR(R505=6,R505=7),8.18,IF(OR(R505=8,R505=9),8.46,IF(OR(R505=10,R505=11,R505=12),8.74,IF(OR(R505=13,R505=14,R505=15),9.03,IF(OR(R505=16,R505=17,R505=18),9.33,9.65)))))))))),IF(W505="Բ-2", IF(R505=0,5.71,IF(R505=1,5.89,IF(R505=2,6.09,IF(R505=3,6.29,IF(OR(R505=5,R505=4),6.5,IF(OR(R505=6,R505=7),6.72,IF(OR(R505=8,R505=9),6.94,IF(OR(R505=10,R505=11,R505=12),7.17,IF(OR(R505=13,R505=14,R505=15),7.41,IF(OR(R505=16,R505=17,R505=18),7.65,7.91)))))))))), IF(W505="Գ-1", IF(R505=0,4.7,IF(R505=1,4.86,IF(R505=2,5.01,IF(R505=3,5.18,IF(OR(R505=5,R505=4),5.35,IF(OR(R505=6,R505=7),5.52,IF(OR(R505=8,R505=9),5.71,IF(OR(R505=10,R505=11,R505=12),5.89,IF(OR(R505=13,R505=14,R505=15),6.09,IF(OR(R505=16,R505=17,R505=18),6.29,6.49)))))))))), IF(W505="Գ-2", IF(R505=0,3.88,IF(R505=1,4.01,IF(R505=2,4.14,IF(R505=3,4.27,IF(OR(R505=5,R505=4),4.41,IF(OR(R505=6,R505=7),4.55,IF(OR(R505=8,R505=9),4.7,IF(OR(R505=10,R505=11,R505=12),4.85,IF(OR(R505=13,R505=14,R505=15),5.01,IF(OR(R505=16,R505=17,R505=18),5.17,5.34)))))))))), IF(W505="Գ-3", IF(R505=0,3.21,IF(R505=1,3.31,IF(R505=2,3.42,IF(R505=3,3.53,IF(OR(R505=5,R505=4),3.64,IF(OR(R505=6,R505=7),3.76,IF(OR(R505=8,R505=9),3.88,IF(OR(R505=10,R505=11,R505=12),4.01,IF(OR(R505=13,R505=14,R505=15),4.13,IF(OR(R505=16,R505=17,R505=18),4.27,4.4)))))))))), IF(W505="Ա-1", IF(R505=0,2.66,IF(R505=1,2.75,IF(R505=2,2.83,IF(R505=3,2.92,IF(OR(R505=5,R505=4),3.02,IF(OR(R505=6,R505=7),3.11,IF(OR(R505=8,R505=9),3.21,IF(OR(R505=10,R505=11,R505=12),3.31,IF(OR(R505=13,R505=14,R505=15),3.42,IF(OR(R505=16,R505=17,R505=18),3.53,3.64)))))))))), IF(W505="Ա-2", IF(R505=0,2.28,IF(R505=1,2.35,IF(R505=2,2.43,IF(R505=3,2.5,IF(OR(R505=5,R505=4),2.58,IF(OR(R505=6,R505=7),2.66,IF(OR(R505=8,R505=9),2.75,IF(OR(R505=10,R505=11,R505=12),2.83,IF(OR(R505=13,R505=14,R505=15),2.92,IF(OR(R505=16,R505=17,R505=18),3.01,3.11)))))))))),IF(W505="Ա-3", IF(R505=0,1.96,IF(R505=1,2.02,IF(R505=2,2.08,IF(R505=3,2.15,IF(OR(R505=5,R505=4),2.21,IF(OR(R505=6,R505=7),2.28,IF(OR(R505=8,R505=9),2.35,IF(OR(R505=10,R505=11,R505=12),2.42,IF(OR(R505=13,R505=14,R505=15),2.5,IF(OR(R505=16,R505=17,R505=18),2.58,2.66)))))))))), IF(W505="Կ-1", IF(R505=0,1.68,IF(R505=1,1.73,IF(R505=2,1.79,IF(R505=3,1.84,IF(OR(R505=5,R505=4),1.9,IF(OR(R505=6,R505=7),1.96,IF(OR(R505=8,R505=9),2.02,IF(OR(R505=10,R505=11,R505=12),2.08,IF(OR(R505=13,R505=14,R505=15),2.14,IF(OR(R505=16,R505=17,R505=18),2.21,2.28)))))))))), IF(W505="Կ-2", IF(R505=0,1.45,IF(R505=1,1.49,IF(R505=2,1.54,IF(R505=3,1.59,IF(OR(R505=5,R505=4),1.63,IF(OR(R505=6,R505=7),1.68,IF(OR(R505=8,R505=9),1.73,IF(OR(R505=10,R505=11,R505=12),1.79,IF(OR(R505=13,R505=14,R505=15),1.84,IF(OR(R505=16,R505=17,R505=18),1.9,1.95)))))))))),IF(W505="Կ-3", IF(R505=0,1.25,IF(R505=1,1.29,IF(R505=2,1.33,IF(R505=3,1.37,IF(OR(R505=5,R505=4),1.41,IF(OR(R505=6,R505=7),1.45,IF(OR(R505=8,R505=9),1.49,IF(OR(R505=10,R505=11,R505=12),1.54,IF(OR(R505=13,R505=14,R505=15),1.58,IF(OR(R505=16,R505=17,R505=18),1.63,1.68)))))))))), "Error"))))))))))))</f>
        <v>2.08</v>
      </c>
      <c r="T505" s="456">
        <v>83200</v>
      </c>
      <c r="U505" s="456">
        <f>+S505*T505*0.05</f>
        <v>8652.8000000000011</v>
      </c>
      <c r="V505" s="456"/>
      <c r="W505" s="589" t="str">
        <f>+M505</f>
        <v>Կ-1</v>
      </c>
      <c r="X505" s="456">
        <f>T505*S505</f>
        <v>173056</v>
      </c>
      <c r="Y505" s="590">
        <f>+U505+V505+X505</f>
        <v>181708.79999999999</v>
      </c>
      <c r="Z505" s="590">
        <f>+Y505*13</f>
        <v>2362214.3999999999</v>
      </c>
      <c r="AA505" s="592">
        <f>+Q505</f>
        <v>1</v>
      </c>
      <c r="AB505" s="592">
        <f>+R505+1</f>
        <v>12</v>
      </c>
      <c r="AC505" s="588">
        <f>IF(AA505&lt;1,0,IF(AG505="Բ-1",IF(AB505=0,6.94,IF(AB505=1,7.17,IF(AB505=2,7.41,IF(AB505=3,7.66,IF(OR(AB505=5,AB505=4),7.92,IF(OR(AB505=6,AB505=7),8.18,IF(OR(AB505=8,AB505=9),8.46,IF(OR(AB505=10,AB505=11,AB505=12),8.74,IF(OR(AB505=13,AB505=14,AB505=15),9.03,IF(OR(AB505=16,AB505=17,AB505=18),9.33,9.65)))))))))),IF(AG505="Բ-2", IF(AB505=0,5.71,IF(AB505=1,5.89,IF(AB505=2,6.09,IF(AB505=3,6.29,IF(OR(AB505=5,AB505=4),6.5,IF(OR(AB505=6,AB505=7),6.72,IF(OR(AB505=8,AB505=9),6.94,IF(OR(AB505=10,AB505=11,AB505=12),7.17,IF(OR(AB505=13,AB505=14,AB505=15),7.41,IF(OR(AB505=16,AB505=17,AB505=18),7.65,7.91)))))))))), IF(AG505="Գ-1", IF(AB505=0,4.7,IF(AB505=1,4.86,IF(AB505=2,5.01,IF(AB505=3,5.18,IF(OR(AB505=5,AB505=4),5.35,IF(OR(AB505=6,AB505=7),5.52,IF(OR(AB505=8,AB505=9),5.71,IF(OR(AB505=10,AB505=11,AB505=12),5.89,IF(OR(AB505=13,AB505=14,AB505=15),6.09,IF(OR(AB505=16,AB505=17,AB505=18),6.29,6.49)))))))))), IF(AG505="Գ-2", IF(AB505=0,3.88,IF(AB505=1,4.01,IF(AB505=2,4.14,IF(AB505=3,4.27,IF(OR(AB505=5,AB505=4),4.41,IF(OR(AB505=6,AB505=7),4.55,IF(OR(AB505=8,AB505=9),4.7,IF(OR(AB505=10,AB505=11,AB505=12),4.85,IF(OR(AB505=13,AB505=14,AB505=15),5.01,IF(OR(AB505=16,AB505=17,AB505=18),5.17,5.34)))))))))), IF(AG505="Գ-3", IF(AB505=0,3.21,IF(AB505=1,3.31,IF(AB505=2,3.42,IF(AB505=3,3.53,IF(OR(AB505=5,AB505=4),3.64,IF(OR(AB505=6,AB505=7),3.76,IF(OR(AB505=8,AB505=9),3.88,IF(OR(AB505=10,AB505=11,AB505=12),4.01,IF(OR(AB505=13,AB505=14,AB505=15),4.13,IF(OR(AB505=16,AB505=17,AB505=18),4.27,4.4)))))))))), IF(AG505="Ա-1", IF(AB505=0,2.66,IF(AB505=1,2.75,IF(AB505=2,2.83,IF(AB505=3,2.92,IF(OR(AB505=5,AB505=4),3.02,IF(OR(AB505=6,AB505=7),3.11,IF(OR(AB505=8,AB505=9),3.21,IF(OR(AB505=10,AB505=11,AB505=12),3.31,IF(OR(AB505=13,AB505=14,AB505=15),3.42,IF(OR(AB505=16,AB505=17,AB505=18),3.53,3.64)))))))))), IF(AG505="Ա-2", IF(AB505=0,2.28,IF(AB505=1,2.35,IF(AB505=2,2.43,IF(AB505=3,2.5,IF(OR(AB505=5,AB505=4),2.58,IF(OR(AB505=6,AB505=7),2.66,IF(OR(AB505=8,AB505=9),2.75,IF(OR(AB505=10,AB505=11,AB505=12),2.83,IF(OR(AB505=13,AB505=14,AB505=15),2.92,IF(OR(AB505=16,AB505=17,AB505=18),3.01,3.11)))))))))),IF(AG505="Ա-3", IF(AB505=0,1.96,IF(AB505=1,2.02,IF(AB505=2,2.08,IF(AB505=3,2.15,IF(OR(AB505=5,AB505=4),2.21,IF(OR(AB505=6,AB505=7),2.28,IF(OR(AB505=8,AB505=9),2.35,IF(OR(AB505=10,AB505=11,AB505=12),2.42,IF(OR(AB505=13,AB505=14,AB505=15),2.5,IF(OR(AB505=16,AB505=17,AB505=18),2.58,2.66)))))))))), IF(AG505="Կ-1", IF(AB505=0,1.68,IF(AB505=1,1.73,IF(AB505=2,1.79,IF(AB505=3,1.84,IF(OR(AB505=5,AB505=4),1.9,IF(OR(AB505=6,AB505=7),1.96,IF(OR(AB505=8,AB505=9),2.02,IF(OR(AB505=10,AB505=11,AB505=12),2.08,IF(OR(AB505=13,AB505=14,AB505=15),2.14,IF(OR(AB505=16,AB505=17,AB505=18),2.21,2.28)))))))))), IF(AG505="Կ-2", IF(AB505=0,1.45,IF(AB505=1,1.49,IF(AB505=2,1.54,IF(AB505=3,1.59,IF(OR(AB505=5,AB505=4),1.63,IF(OR(AB505=6,AB505=7),1.68,IF(OR(AB505=8,AB505=9),1.73,IF(OR(AB505=10,AB505=11,AB505=12),1.79,IF(OR(AB505=13,AB505=14,AB505=15),1.84,IF(OR(AB505=16,AB505=17,AB505=18),1.9,1.95)))))))))),IF(AG505="Կ-3", IF(AB505=0,1.25,IF(AB505=1,1.29,IF(AB505=2,1.33,IF(AB505=3,1.37,IF(OR(AB505=5,AB505=4),1.41,IF(OR(AB505=6,AB505=7),1.45,IF(OR(AB505=8,AB505=9),1.49,IF(OR(AB505=10,AB505=11,AB505=12),1.54,IF(OR(AB505=13,AB505=14,AB505=15),1.58,IF(OR(AB505=16,AB505=17,AB505=18),1.63,1.68)))))))))), "Error"))))))))))))</f>
        <v>2.08</v>
      </c>
      <c r="AD505" s="456">
        <v>83200</v>
      </c>
      <c r="AE505" s="456">
        <f>+AC505*AD505*0.05</f>
        <v>8652.8000000000011</v>
      </c>
      <c r="AF505" s="456"/>
      <c r="AG505" s="589" t="str">
        <f>+W505</f>
        <v>Կ-1</v>
      </c>
      <c r="AH505" s="456">
        <f>AD505*AC505</f>
        <v>173056</v>
      </c>
      <c r="AI505" s="590">
        <f>AH505+AE505+AF505</f>
        <v>181708.79999999999</v>
      </c>
      <c r="AJ505" s="590">
        <f>+AI505*13</f>
        <v>2362214.3999999999</v>
      </c>
      <c r="AK505" s="592">
        <f>+AA505</f>
        <v>1</v>
      </c>
      <c r="AL505" s="592">
        <f>+AB505+1</f>
        <v>13</v>
      </c>
      <c r="AM505" s="588">
        <f>IF(AK505&lt;1,0,IF(AQ505="Բ-1",IF(AL505=0,6.94,IF(AL505=1,7.17,IF(AL505=2,7.41,IF(AL505=3,7.66,IF(OR(AL505=5,AL505=4),7.92,IF(OR(AL505=6,AL505=7),8.18,IF(OR(AL505=8,AL505=9),8.46,IF(OR(AL505=10,AL505=11,AL505=12),8.74,IF(OR(AL505=13,AL505=14,AL505=15),9.03,IF(OR(AL505=16,AL505=17,AL505=18),9.33,9.65)))))))))),IF(AQ505="Բ-2", IF(AL505=0,5.71,IF(AL505=1,5.89,IF(AL505=2,6.09,IF(AL505=3,6.29,IF(OR(AL505=5,AL505=4),6.5,IF(OR(AL505=6,AL505=7),6.72,IF(OR(AL505=8,AL505=9),6.94,IF(OR(AL505=10,AL505=11,AL505=12),7.17,IF(OR(AL505=13,AL505=14,AL505=15),7.41,IF(OR(AL505=16,AL505=17,AL505=18),7.65,7.91)))))))))), IF(AQ505="Գ-1", IF(AL505=0,4.7,IF(AL505=1,4.86,IF(AL505=2,5.01,IF(AL505=3,5.18,IF(OR(AL505=5,AL505=4),5.35,IF(OR(AL505=6,AL505=7),5.52,IF(OR(AL505=8,AL505=9),5.71,IF(OR(AL505=10,AL505=11,AL505=12),5.89,IF(OR(AL505=13,AL505=14,AL505=15),6.09,IF(OR(AL505=16,AL505=17,AL505=18),6.29,6.49)))))))))), IF(AQ505="Գ-2", IF(AL505=0,3.88,IF(AL505=1,4.01,IF(AL505=2,4.14,IF(AL505=3,4.27,IF(OR(AL505=5,AL505=4),4.41,IF(OR(AL505=6,AL505=7),4.55,IF(OR(AL505=8,AL505=9),4.7,IF(OR(AL505=10,AL505=11,AL505=12),4.85,IF(OR(AL505=13,AL505=14,AL505=15),5.01,IF(OR(AL505=16,AL505=17,AL505=18),5.17,5.34)))))))))), IF(AQ505="Գ-3", IF(AL505=0,3.21,IF(AL505=1,3.31,IF(AL505=2,3.42,IF(AL505=3,3.53,IF(OR(AL505=5,AL505=4),3.64,IF(OR(AL505=6,AL505=7),3.76,IF(OR(AL505=8,AL505=9),3.88,IF(OR(AL505=10,AL505=11,AL505=12),4.01,IF(OR(AL505=13,AL505=14,AL505=15),4.13,IF(OR(AL505=16,AL505=17,AL505=18),4.27,4.4)))))))))), IF(AQ505="Ա-1", IF(AL505=0,2.66,IF(AL505=1,2.75,IF(AL505=2,2.83,IF(AL505=3,2.92,IF(OR(AL505=5,AL505=4),3.02,IF(OR(AL505=6,AL505=7),3.11,IF(OR(AL505=8,AL505=9),3.21,IF(OR(AL505=10,AL505=11,AL505=12),3.31,IF(OR(AL505=13,AL505=14,AL505=15),3.42,IF(OR(AL505=16,AL505=17,AL505=18),3.53,3.64)))))))))), IF(AQ505="Ա-2", IF(AL505=0,2.28,IF(AL505=1,2.35,IF(AL505=2,2.43,IF(AL505=3,2.5,IF(OR(AL505=5,AL505=4),2.58,IF(OR(AL505=6,AL505=7),2.66,IF(OR(AL505=8,AL505=9),2.75,IF(OR(AL505=10,AL505=11,AL505=12),2.83,IF(OR(AL505=13,AL505=14,AL505=15),2.92,IF(OR(AL505=16,AL505=17,AL505=18),3.01,3.11)))))))))),IF(AQ505="Ա-3", IF(AL505=0,1.96,IF(AL505=1,2.02,IF(AL505=2,2.08,IF(AL505=3,2.15,IF(OR(AL505=5,AL505=4),2.21,IF(OR(AL505=6,AL505=7),2.28,IF(OR(AL505=8,AL505=9),2.35,IF(OR(AL505=10,AL505=11,AL505=12),2.42,IF(OR(AL505=13,AL505=14,AL505=15),2.5,IF(OR(AL505=16,AL505=17,AL505=18),2.58,2.66)))))))))), IF(AQ505="Կ-1", IF(AL505=0,1.68,IF(AL505=1,1.73,IF(AL505=2,1.79,IF(AL505=3,1.84,IF(OR(AL505=5,AL505=4),1.9,IF(OR(AL505=6,AL505=7),1.96,IF(OR(AL505=8,AL505=9),2.02,IF(OR(AL505=10,AL505=11,AL505=12),2.08,IF(OR(AL505=13,AL505=14,AL505=15),2.14,IF(OR(AL505=16,AL505=17,AL505=18),2.21,2.28)))))))))), IF(AQ505="Կ-2", IF(AL505=0,1.45,IF(AL505=1,1.49,IF(AL505=2,1.54,IF(AL505=3,1.59,IF(OR(AL505=5,AL505=4),1.63,IF(OR(AL505=6,AL505=7),1.68,IF(OR(AL505=8,AL505=9),1.73,IF(OR(AL505=10,AL505=11,AL505=12),1.79,IF(OR(AL505=13,AL505=14,AL505=15),1.84,IF(OR(AL505=16,AL505=17,AL505=18),1.9,1.95)))))))))),IF(AQ505="Կ-3", IF(AL505=0,1.25,IF(AL505=1,1.29,IF(AL505=2,1.33,IF(AL505=3,1.37,IF(OR(AL505=5,AL505=4),1.41,IF(OR(AL505=6,AL505=7),1.45,IF(OR(AL505=8,AL505=9),1.49,IF(OR(AL505=10,AL505=11,AL505=12),1.54,IF(OR(AL505=13,AL505=14,AL505=15),1.58,IF(OR(AL505=16,AL505=17,AL505=18),1.63,1.68)))))))))), "Error"))))))))))))</f>
        <v>2.14</v>
      </c>
      <c r="AN505" s="456">
        <v>83200</v>
      </c>
      <c r="AO505" s="456">
        <f>+AM505*AN505*0.05</f>
        <v>8902.4</v>
      </c>
      <c r="AP505" s="456"/>
      <c r="AQ505" s="589" t="str">
        <f>+AG505</f>
        <v>Կ-1</v>
      </c>
      <c r="AR505" s="456">
        <f>AN505*AM505</f>
        <v>178048</v>
      </c>
      <c r="AS505" s="590">
        <f>AR505+AO505+AP505</f>
        <v>186950.39999999999</v>
      </c>
      <c r="AT505" s="590">
        <f>+AS505*13</f>
        <v>2430355.1999999997</v>
      </c>
    </row>
    <row r="506" spans="2:46" s="587" customFormat="1" ht="13.5">
      <c r="B506" s="830">
        <v>42</v>
      </c>
      <c r="C506" s="795" t="s">
        <v>3039</v>
      </c>
      <c r="D506" s="794" t="s">
        <v>1961</v>
      </c>
      <c r="E506" s="796">
        <v>1972</v>
      </c>
      <c r="F506" s="795" t="s">
        <v>107</v>
      </c>
      <c r="G506" s="820">
        <v>1</v>
      </c>
      <c r="H506" s="820">
        <v>1</v>
      </c>
      <c r="I506" s="821">
        <f t="shared" si="437"/>
        <v>1.73</v>
      </c>
      <c r="J506" s="799">
        <v>83200</v>
      </c>
      <c r="K506" s="799"/>
      <c r="L506" s="799"/>
      <c r="M506" s="822" t="s">
        <v>86</v>
      </c>
      <c r="N506" s="799">
        <f t="shared" si="438"/>
        <v>143936</v>
      </c>
      <c r="O506" s="823">
        <f t="shared" si="439"/>
        <v>143936</v>
      </c>
      <c r="P506" s="823">
        <f t="shared" si="440"/>
        <v>1871168</v>
      </c>
      <c r="Q506" s="592">
        <f>+G506</f>
        <v>1</v>
      </c>
      <c r="R506" s="592">
        <f t="shared" si="442"/>
        <v>2</v>
      </c>
      <c r="S506" s="588">
        <f t="shared" si="443"/>
        <v>1.79</v>
      </c>
      <c r="T506" s="456">
        <v>83200</v>
      </c>
      <c r="U506" s="456"/>
      <c r="V506" s="456"/>
      <c r="W506" s="589" t="str">
        <f t="shared" si="444"/>
        <v>Կ-1</v>
      </c>
      <c r="X506" s="456">
        <f t="shared" si="445"/>
        <v>148928</v>
      </c>
      <c r="Y506" s="590">
        <f t="shared" si="446"/>
        <v>148928</v>
      </c>
      <c r="Z506" s="590">
        <f t="shared" si="447"/>
        <v>1936064</v>
      </c>
      <c r="AA506" s="592">
        <f t="shared" si="448"/>
        <v>1</v>
      </c>
      <c r="AB506" s="592">
        <f t="shared" si="449"/>
        <v>3</v>
      </c>
      <c r="AC506" s="588">
        <f t="shared" si="450"/>
        <v>1.84</v>
      </c>
      <c r="AD506" s="456">
        <v>83200</v>
      </c>
      <c r="AE506" s="456"/>
      <c r="AF506" s="456"/>
      <c r="AG506" s="589" t="str">
        <f t="shared" si="451"/>
        <v>Կ-1</v>
      </c>
      <c r="AH506" s="456">
        <f t="shared" si="452"/>
        <v>153088</v>
      </c>
      <c r="AI506" s="590">
        <f t="shared" si="453"/>
        <v>153088</v>
      </c>
      <c r="AJ506" s="590">
        <f t="shared" si="454"/>
        <v>1990144</v>
      </c>
      <c r="AK506" s="592">
        <f t="shared" si="455"/>
        <v>1</v>
      </c>
      <c r="AL506" s="592">
        <f t="shared" si="456"/>
        <v>4</v>
      </c>
      <c r="AM506" s="588">
        <f t="shared" si="457"/>
        <v>1.9</v>
      </c>
      <c r="AN506" s="456">
        <v>83200</v>
      </c>
      <c r="AO506" s="456"/>
      <c r="AP506" s="456"/>
      <c r="AQ506" s="589" t="str">
        <f t="shared" si="458"/>
        <v>Կ-1</v>
      </c>
      <c r="AR506" s="456">
        <f t="shared" si="459"/>
        <v>158080</v>
      </c>
      <c r="AS506" s="590">
        <f t="shared" si="460"/>
        <v>158080</v>
      </c>
      <c r="AT506" s="590">
        <f t="shared" si="461"/>
        <v>2055040</v>
      </c>
    </row>
    <row r="507" spans="2:46" s="587" customFormat="1" ht="13.5">
      <c r="B507" s="830"/>
      <c r="C507" s="831" t="s">
        <v>557</v>
      </c>
      <c r="D507" s="828"/>
      <c r="E507" s="818"/>
      <c r="F507" s="831"/>
      <c r="G507" s="820"/>
      <c r="H507" s="820"/>
      <c r="I507" s="821"/>
      <c r="J507" s="799"/>
      <c r="K507" s="799"/>
      <c r="L507" s="799"/>
      <c r="M507" s="822"/>
      <c r="N507" s="834"/>
      <c r="O507" s="823">
        <v>15000</v>
      </c>
      <c r="P507" s="823">
        <f>+O507*12</f>
        <v>180000</v>
      </c>
      <c r="Q507" s="592"/>
      <c r="R507" s="592"/>
      <c r="S507" s="588"/>
      <c r="T507" s="456"/>
      <c r="U507" s="456"/>
      <c r="V507" s="456"/>
      <c r="W507" s="589"/>
      <c r="X507" s="700"/>
      <c r="Y507" s="590">
        <f>+O507</f>
        <v>15000</v>
      </c>
      <c r="Z507" s="590">
        <f>+P507</f>
        <v>180000</v>
      </c>
      <c r="AA507" s="592"/>
      <c r="AB507" s="592"/>
      <c r="AC507" s="588"/>
      <c r="AD507" s="456"/>
      <c r="AE507" s="456"/>
      <c r="AF507" s="456"/>
      <c r="AG507" s="589"/>
      <c r="AH507" s="700"/>
      <c r="AI507" s="590">
        <f>+Y507</f>
        <v>15000</v>
      </c>
      <c r="AJ507" s="590">
        <f>+Z507</f>
        <v>180000</v>
      </c>
      <c r="AK507" s="592"/>
      <c r="AL507" s="592"/>
      <c r="AM507" s="588"/>
      <c r="AN507" s="456"/>
      <c r="AO507" s="456"/>
      <c r="AP507" s="456"/>
      <c r="AQ507" s="589"/>
      <c r="AR507" s="700"/>
      <c r="AS507" s="590">
        <f>+AI507</f>
        <v>15000</v>
      </c>
      <c r="AT507" s="590">
        <f>+AJ507</f>
        <v>180000</v>
      </c>
    </row>
    <row r="508" spans="2:46" s="468" customFormat="1" ht="23.25" customHeight="1">
      <c r="B508" s="960" t="s">
        <v>47</v>
      </c>
      <c r="C508" s="960"/>
      <c r="D508" s="960"/>
      <c r="E508" s="960"/>
      <c r="F508" s="960"/>
      <c r="G508" s="701">
        <f t="shared" ref="G508:AT508" si="469">SUM(G465:G507)</f>
        <v>42</v>
      </c>
      <c r="H508" s="701">
        <f t="shared" si="469"/>
        <v>244</v>
      </c>
      <c r="I508" s="701">
        <f t="shared" si="469"/>
        <v>91.390000000000015</v>
      </c>
      <c r="J508" s="701">
        <f t="shared" si="469"/>
        <v>3494400</v>
      </c>
      <c r="K508" s="701">
        <f t="shared" si="469"/>
        <v>20425.600000000002</v>
      </c>
      <c r="L508" s="701">
        <f t="shared" si="469"/>
        <v>0</v>
      </c>
      <c r="M508" s="701">
        <f t="shared" si="469"/>
        <v>0</v>
      </c>
      <c r="N508" s="701">
        <f t="shared" si="469"/>
        <v>7603648</v>
      </c>
      <c r="O508" s="701">
        <f t="shared" si="469"/>
        <v>7639073.5999999996</v>
      </c>
      <c r="P508" s="701">
        <f t="shared" si="469"/>
        <v>99292956.800000012</v>
      </c>
      <c r="Q508" s="701">
        <f t="shared" si="469"/>
        <v>42</v>
      </c>
      <c r="R508" s="701">
        <f t="shared" si="469"/>
        <v>286</v>
      </c>
      <c r="S508" s="701">
        <f t="shared" si="469"/>
        <v>93.390000000000029</v>
      </c>
      <c r="T508" s="701">
        <f t="shared" si="469"/>
        <v>3494400</v>
      </c>
      <c r="U508" s="701">
        <f t="shared" si="469"/>
        <v>20800</v>
      </c>
      <c r="V508" s="701">
        <f t="shared" si="469"/>
        <v>0</v>
      </c>
      <c r="W508" s="701">
        <f t="shared" si="469"/>
        <v>0</v>
      </c>
      <c r="X508" s="701">
        <f t="shared" si="469"/>
        <v>7770048</v>
      </c>
      <c r="Y508" s="701">
        <f t="shared" si="469"/>
        <v>7805848</v>
      </c>
      <c r="Z508" s="701">
        <f t="shared" si="469"/>
        <v>101461024</v>
      </c>
      <c r="AA508" s="701">
        <f t="shared" si="469"/>
        <v>42</v>
      </c>
      <c r="AB508" s="701">
        <f t="shared" si="469"/>
        <v>328</v>
      </c>
      <c r="AC508" s="701">
        <f t="shared" si="469"/>
        <v>94.820000000000036</v>
      </c>
      <c r="AD508" s="701">
        <f t="shared" si="469"/>
        <v>3494400</v>
      </c>
      <c r="AE508" s="701">
        <f t="shared" si="469"/>
        <v>20800</v>
      </c>
      <c r="AF508" s="701">
        <f t="shared" si="469"/>
        <v>0</v>
      </c>
      <c r="AG508" s="701">
        <f t="shared" si="469"/>
        <v>0</v>
      </c>
      <c r="AH508" s="701">
        <f t="shared" si="469"/>
        <v>7889024</v>
      </c>
      <c r="AI508" s="701">
        <f t="shared" si="469"/>
        <v>7924824</v>
      </c>
      <c r="AJ508" s="701">
        <f t="shared" si="469"/>
        <v>103007712</v>
      </c>
      <c r="AK508" s="701">
        <f t="shared" si="469"/>
        <v>42</v>
      </c>
      <c r="AL508" s="701">
        <f t="shared" si="469"/>
        <v>370</v>
      </c>
      <c r="AM508" s="701">
        <f t="shared" si="469"/>
        <v>96.490000000000009</v>
      </c>
      <c r="AN508" s="701">
        <f t="shared" si="469"/>
        <v>3494400</v>
      </c>
      <c r="AO508" s="701">
        <f t="shared" si="469"/>
        <v>21049.599999999999</v>
      </c>
      <c r="AP508" s="701">
        <f t="shared" si="469"/>
        <v>0</v>
      </c>
      <c r="AQ508" s="701">
        <f t="shared" si="469"/>
        <v>0</v>
      </c>
      <c r="AR508" s="701">
        <f t="shared" si="469"/>
        <v>8027968</v>
      </c>
      <c r="AS508" s="701">
        <f t="shared" si="469"/>
        <v>8064017.6000000006</v>
      </c>
      <c r="AT508" s="701">
        <f t="shared" si="469"/>
        <v>104817228.8</v>
      </c>
    </row>
    <row r="509" spans="2:46" ht="16.5" customHeight="1"/>
    <row r="510" spans="2:46" ht="17.25" customHeight="1"/>
    <row r="511" spans="2:46" s="468" customFormat="1" ht="22.5" customHeight="1">
      <c r="B511" s="960" t="s">
        <v>554</v>
      </c>
      <c r="C511" s="960"/>
      <c r="D511" s="960"/>
      <c r="E511" s="960"/>
      <c r="F511" s="960"/>
      <c r="G511" s="962" t="s">
        <v>1038</v>
      </c>
      <c r="H511" s="962"/>
      <c r="I511" s="962"/>
      <c r="J511" s="962"/>
      <c r="K511" s="962"/>
      <c r="L511" s="962"/>
      <c r="M511" s="962"/>
      <c r="N511" s="962"/>
      <c r="O511" s="962"/>
      <c r="P511" s="962"/>
      <c r="Q511" s="962" t="s">
        <v>1038</v>
      </c>
      <c r="R511" s="962"/>
      <c r="S511" s="962"/>
      <c r="T511" s="962"/>
      <c r="U511" s="962"/>
      <c r="V511" s="962"/>
      <c r="W511" s="962"/>
      <c r="X511" s="962"/>
      <c r="Y511" s="962"/>
      <c r="Z511" s="962"/>
      <c r="AA511" s="962" t="s">
        <v>1038</v>
      </c>
      <c r="AB511" s="962"/>
      <c r="AC511" s="962"/>
      <c r="AD511" s="962"/>
      <c r="AE511" s="962"/>
      <c r="AF511" s="962"/>
      <c r="AG511" s="962"/>
      <c r="AH511" s="962"/>
      <c r="AI511" s="962"/>
      <c r="AJ511" s="962"/>
      <c r="AK511" s="962" t="s">
        <v>1038</v>
      </c>
      <c r="AL511" s="962"/>
      <c r="AM511" s="962"/>
      <c r="AN511" s="962"/>
      <c r="AO511" s="962"/>
      <c r="AP511" s="962"/>
      <c r="AQ511" s="962"/>
      <c r="AR511" s="962"/>
      <c r="AS511" s="962"/>
      <c r="AT511" s="962"/>
    </row>
    <row r="512" spans="2:46" s="468" customFormat="1" ht="24" customHeight="1">
      <c r="B512" s="959" t="s">
        <v>1333</v>
      </c>
      <c r="C512" s="959"/>
      <c r="D512" s="959"/>
      <c r="E512" s="959"/>
      <c r="F512" s="959"/>
      <c r="G512" s="959" t="s">
        <v>2454</v>
      </c>
      <c r="H512" s="959"/>
      <c r="I512" s="959"/>
      <c r="J512" s="959"/>
      <c r="K512" s="959"/>
      <c r="L512" s="959"/>
      <c r="M512" s="959"/>
      <c r="N512" s="959"/>
      <c r="O512" s="959"/>
      <c r="P512" s="959"/>
      <c r="Q512" s="959" t="s">
        <v>1950</v>
      </c>
      <c r="R512" s="959"/>
      <c r="S512" s="959"/>
      <c r="T512" s="959"/>
      <c r="U512" s="959"/>
      <c r="V512" s="959"/>
      <c r="W512" s="959"/>
      <c r="X512" s="959"/>
      <c r="Y512" s="959"/>
      <c r="Z512" s="959"/>
      <c r="AA512" s="980" t="s">
        <v>2461</v>
      </c>
      <c r="AB512" s="981"/>
      <c r="AC512" s="981"/>
      <c r="AD512" s="981"/>
      <c r="AE512" s="981"/>
      <c r="AF512" s="981"/>
      <c r="AG512" s="981"/>
      <c r="AH512" s="981"/>
      <c r="AI512" s="981"/>
      <c r="AJ512" s="982"/>
      <c r="AK512" s="959" t="s">
        <v>2935</v>
      </c>
      <c r="AL512" s="959"/>
      <c r="AM512" s="959"/>
      <c r="AN512" s="959"/>
      <c r="AO512" s="959"/>
      <c r="AP512" s="959"/>
      <c r="AQ512" s="959"/>
      <c r="AR512" s="959"/>
      <c r="AS512" s="959"/>
      <c r="AT512" s="959"/>
    </row>
    <row r="513" spans="2:46" s="587" customFormat="1" ht="99.75">
      <c r="B513" s="458" t="s">
        <v>10</v>
      </c>
      <c r="C513" s="531" t="s">
        <v>54</v>
      </c>
      <c r="D513" s="748" t="s">
        <v>1958</v>
      </c>
      <c r="E513" s="579" t="s">
        <v>1959</v>
      </c>
      <c r="F513" s="531" t="s">
        <v>55</v>
      </c>
      <c r="G513" s="586" t="s">
        <v>56</v>
      </c>
      <c r="H513" s="586" t="s">
        <v>89</v>
      </c>
      <c r="I513" s="586" t="s">
        <v>90</v>
      </c>
      <c r="J513" s="586" t="s">
        <v>62</v>
      </c>
      <c r="K513" s="696" t="str">
        <f>+K464</f>
        <v>Հավելավճար</v>
      </c>
      <c r="L513" s="696" t="str">
        <f>+L464</f>
        <v>Հավելում (բարձր լեռնային կամ գաղտնիության)</v>
      </c>
      <c r="M513" s="586" t="str">
        <f>+M464</f>
        <v>Ըստ դատ.ծառ.պաշտ.ենթախմբ.</v>
      </c>
      <c r="N513" s="586" t="s">
        <v>603</v>
      </c>
      <c r="O513" s="586" t="s">
        <v>582</v>
      </c>
      <c r="P513" s="586" t="s">
        <v>1407</v>
      </c>
      <c r="Q513" s="586" t="s">
        <v>56</v>
      </c>
      <c r="R513" s="586" t="s">
        <v>89</v>
      </c>
      <c r="S513" s="586" t="s">
        <v>90</v>
      </c>
      <c r="T513" s="586" t="s">
        <v>62</v>
      </c>
      <c r="U513" s="586" t="str">
        <f>+U464</f>
        <v>Հավելավճար</v>
      </c>
      <c r="V513" s="586" t="str">
        <f>+V464</f>
        <v>Հավելում (բարձր լեռնային կամ գաղտնիության)</v>
      </c>
      <c r="W513" s="586" t="str">
        <f>+W464</f>
        <v>Ըստ դատ.ծառ.պաշտ.ենթախմբ.</v>
      </c>
      <c r="X513" s="586" t="s">
        <v>603</v>
      </c>
      <c r="Y513" s="586" t="str">
        <f>+O513</f>
        <v xml:space="preserve">Ընդամենը ամսական աշխատավարձ </v>
      </c>
      <c r="Z513" s="586" t="s">
        <v>1951</v>
      </c>
      <c r="AA513" s="586" t="s">
        <v>56</v>
      </c>
      <c r="AB513" s="586" t="s">
        <v>89</v>
      </c>
      <c r="AC513" s="586" t="s">
        <v>90</v>
      </c>
      <c r="AD513" s="586" t="s">
        <v>62</v>
      </c>
      <c r="AE513" s="586" t="str">
        <f>+AE464</f>
        <v>Հավելավճար</v>
      </c>
      <c r="AF513" s="696" t="str">
        <f>+AF464</f>
        <v>Հավելում (բարձր լեռնային կամ գաղտնիության)</v>
      </c>
      <c r="AG513" s="586" t="str">
        <f>+AG464</f>
        <v>Ըստ դատ.ծառ.պաշտ.ենթախմբ.</v>
      </c>
      <c r="AH513" s="586" t="s">
        <v>603</v>
      </c>
      <c r="AI513" s="586" t="str">
        <f>+Y513</f>
        <v xml:space="preserve">Ընդամենը ամսական աշխատավարձ </v>
      </c>
      <c r="AJ513" s="586" t="s">
        <v>2462</v>
      </c>
      <c r="AK513" s="586" t="s">
        <v>56</v>
      </c>
      <c r="AL513" s="586" t="s">
        <v>89</v>
      </c>
      <c r="AM513" s="586" t="s">
        <v>90</v>
      </c>
      <c r="AN513" s="586" t="s">
        <v>62</v>
      </c>
      <c r="AO513" s="586" t="str">
        <f>+AO464</f>
        <v>Հավելավճար</v>
      </c>
      <c r="AP513" s="696" t="str">
        <f>+AP464</f>
        <v>Հավելում (բարձր լեռնային կամ գաղտնիության)</v>
      </c>
      <c r="AQ513" s="586" t="str">
        <f>+AQ464</f>
        <v>Ըստ դատ.ծառ.պաշտ.ենթախմբ.</v>
      </c>
      <c r="AR513" s="586" t="s">
        <v>603</v>
      </c>
      <c r="AS513" s="586" t="str">
        <f>+AI513</f>
        <v xml:space="preserve">Ընդամենը ամսական աշխատավարձ </v>
      </c>
      <c r="AT513" s="586" t="s">
        <v>2936</v>
      </c>
    </row>
    <row r="514" spans="2:46" s="591" customFormat="1" ht="13.5">
      <c r="B514" s="830">
        <v>1</v>
      </c>
      <c r="C514" s="795" t="s">
        <v>518</v>
      </c>
      <c r="D514" s="817" t="s">
        <v>1981</v>
      </c>
      <c r="E514" s="818">
        <v>1981</v>
      </c>
      <c r="F514" s="819" t="s">
        <v>217</v>
      </c>
      <c r="G514" s="820">
        <v>1</v>
      </c>
      <c r="H514" s="820">
        <v>17</v>
      </c>
      <c r="I514" s="821">
        <f t="shared" ref="I514:I545" si="470">IF(G514&lt;1,0,IF(M514="Բ-1",IF(H514=0,6.94,IF(H514=1,7.17,IF(H514=2,7.41,IF(H514=3,7.66,IF(OR(H514=5,H514=4),7.92,IF(OR(H514=6,H514=7),8.18,IF(OR(H514=8,H514=9),8.46,IF(OR(H514=10,H514=11,H514=12),8.74,IF(OR(H514=13,H514=14,H514=15),9.03,IF(OR(H514=16,H514=17,H514=18),9.33,9.65)))))))))),IF(M514="Բ-2", IF(H514=0,5.71,IF(H514=1,5.89,IF(H514=2,6.09,IF(H514=3,6.29,IF(OR(H514=5,H514=4),6.5,IF(OR(H514=6,H514=7),6.72,IF(OR(H514=8,H514=9),6.94,IF(OR(H514=10,H514=11,H514=12),7.17,IF(OR(H514=13,H514=14,H514=15),7.41,IF(OR(H514=16,H514=17,H514=18),7.65,7.91)))))))))), IF(M514="Գ-1", IF(H514=0,4.7,IF(H514=1,4.86,IF(H514=2,5.01,IF(H514=3,5.18,IF(OR(H514=5,H514=4),5.35,IF(OR(H514=6,H514=7),5.52,IF(OR(H514=8,H514=9),5.71,IF(OR(H514=10,H514=11,H514=12),5.89,IF(OR(H514=13,H514=14,H514=15),6.09,IF(OR(H514=16,H514=17,H514=18),6.29,6.49)))))))))), IF(M514="Գ-2", IF(H514=0,3.88,IF(H514=1,4.01,IF(H514=2,4.14,IF(H514=3,4.27,IF(OR(H514=5,H514=4),4.41,IF(OR(H514=6,H514=7),4.55,IF(OR(H514=8,H514=9),4.7,IF(OR(H514=10,H514=11,H514=12),4.85,IF(OR(H514=13,H514=14,H514=15),5.01,IF(OR(H514=16,H514=17,H514=18),5.17,5.34)))))))))), IF(M514="Գ-3", IF(H514=0,3.21,IF(H514=1,3.31,IF(H514=2,3.42,IF(H514=3,3.53,IF(OR(H514=5,H514=4),3.64,IF(OR(H514=6,H514=7),3.76,IF(OR(H514=8,H514=9),3.88,IF(OR(H514=10,H514=11,H514=12),4.01,IF(OR(H514=13,H514=14,H514=15),4.13,IF(OR(H514=16,H514=17,H514=18),4.27,4.4)))))))))), IF(M514="Ա-1", IF(H514=0,2.66,IF(H514=1,2.75,IF(H514=2,2.83,IF(H514=3,2.92,IF(OR(H514=5,H514=4),3.02,IF(OR(H514=6,H514=7),3.11,IF(OR(H514=8,H514=9),3.21,IF(OR(H514=10,H514=11,H514=12),3.31,IF(OR(H514=13,H514=14,H514=15),3.42,IF(OR(H514=16,H514=17,H514=18),3.53,3.64)))))))))), IF(M514="Ա-2", IF(H514=0,2.28,IF(H514=1,2.35,IF(H514=2,2.43,IF(H514=3,2.5,IF(OR(H514=5,H514=4),2.58,IF(OR(H514=6,H514=7),2.66,IF(OR(H514=8,H514=9),2.75,IF(OR(H514=10,H514=11,H514=12),2.83,IF(OR(H514=13,H514=14,H514=15),2.92,IF(OR(H514=16,H514=17,H514=18),3.01,3.11)))))))))),IF(M514="Ա-3", IF(H514=0,1.96,IF(H514=1,2.02,IF(H514=2,2.08,IF(H514=3,2.15,IF(OR(H514=5,H514=4),2.21,IF(OR(H514=6,H514=7),2.28,IF(OR(H514=8,H514=9),2.35,IF(OR(H514=10,H514=11,H514=12),2.42,IF(OR(H514=13,H514=14,H514=15),2.5,IF(OR(H514=16,H514=17,H514=18),2.58,2.66)))))))))), IF(M514="Կ-1", IF(H514=0,1.68,IF(H514=1,1.73,IF(H514=2,1.79,IF(H514=3,1.84,IF(OR(H514=5,H514=4),1.9,IF(OR(H514=6,H514=7),1.96,IF(OR(H514=8,H514=9),2.02,IF(OR(H514=10,H514=11,H514=12),2.08,IF(OR(H514=13,H514=14,H514=15),2.14,IF(OR(H514=16,H514=17,H514=18),2.21,2.28)))))))))), IF(M514="Կ-2", IF(H514=0,1.45,IF(H514=1,1.49,IF(H514=2,1.54,IF(H514=3,1.59,IF(OR(H514=5,H514=4),1.63,IF(OR(H514=6,H514=7),1.68,IF(OR(H514=8,H514=9),1.73,IF(OR(H514=10,H514=11,H514=12),1.79,IF(OR(H514=13,H514=14,H514=15),1.84,IF(OR(H514=16,H514=17,H514=18),1.9,1.95)))))))))),IF(M514="Կ-3", IF(H514=0,1.25,IF(H514=1,1.29,IF(H514=2,1.33,IF(H514=3,1.37,IF(OR(H514=5,H514=4),1.41,IF(OR(H514=6,H514=7),1.45,IF(OR(H514=8,H514=9),1.49,IF(OR(H514=10,H514=11,H514=12),1.54,IF(OR(H514=13,H514=14,H514=15),1.58,IF(OR(H514=16,H514=17,H514=18),1.63,1.68)))))))))), "Error"))))))))))))</f>
        <v>6.29</v>
      </c>
      <c r="J514" s="799">
        <v>83200</v>
      </c>
      <c r="K514" s="799"/>
      <c r="L514" s="799"/>
      <c r="M514" s="822" t="s">
        <v>82</v>
      </c>
      <c r="N514" s="799">
        <f t="shared" ref="N514:N545" si="471">J514*I514</f>
        <v>523328</v>
      </c>
      <c r="O514" s="823">
        <f t="shared" ref="O514:O545" si="472">I514*J514+K514+L514</f>
        <v>523328</v>
      </c>
      <c r="P514" s="823">
        <f t="shared" ref="P514:P545" si="473">+O514*13</f>
        <v>6803264</v>
      </c>
      <c r="Q514" s="592">
        <f t="shared" ref="Q514:Q528" si="474">+G514</f>
        <v>1</v>
      </c>
      <c r="R514" s="592">
        <f t="shared" ref="R514:R545" si="475">+H514+1</f>
        <v>18</v>
      </c>
      <c r="S514" s="588">
        <f t="shared" ref="S514:S545" si="476">IF(Q514&lt;1,0,IF(W514="Բ-1",IF(R514=0,6.94,IF(R514=1,7.17,IF(R514=2,7.41,IF(R514=3,7.66,IF(OR(R514=5,R514=4),7.92,IF(OR(R514=6,R514=7),8.18,IF(OR(R514=8,R514=9),8.46,IF(OR(R514=10,R514=11,R514=12),8.74,IF(OR(R514=13,R514=14,R514=15),9.03,IF(OR(R514=16,R514=17,R514=18),9.33,9.65)))))))))),IF(W514="Բ-2", IF(R514=0,5.71,IF(R514=1,5.89,IF(R514=2,6.09,IF(R514=3,6.29,IF(OR(R514=5,R514=4),6.5,IF(OR(R514=6,R514=7),6.72,IF(OR(R514=8,R514=9),6.94,IF(OR(R514=10,R514=11,R514=12),7.17,IF(OR(R514=13,R514=14,R514=15),7.41,IF(OR(R514=16,R514=17,R514=18),7.65,7.91)))))))))), IF(W514="Գ-1", IF(R514=0,4.7,IF(R514=1,4.86,IF(R514=2,5.01,IF(R514=3,5.18,IF(OR(R514=5,R514=4),5.35,IF(OR(R514=6,R514=7),5.52,IF(OR(R514=8,R514=9),5.71,IF(OR(R514=10,R514=11,R514=12),5.89,IF(OR(R514=13,R514=14,R514=15),6.09,IF(OR(R514=16,R514=17,R514=18),6.29,6.49)))))))))), IF(W514="Գ-2", IF(R514=0,3.88,IF(R514=1,4.01,IF(R514=2,4.14,IF(R514=3,4.27,IF(OR(R514=5,R514=4),4.41,IF(OR(R514=6,R514=7),4.55,IF(OR(R514=8,R514=9),4.7,IF(OR(R514=10,R514=11,R514=12),4.85,IF(OR(R514=13,R514=14,R514=15),5.01,IF(OR(R514=16,R514=17,R514=18),5.17,5.34)))))))))), IF(W514="Գ-3", IF(R514=0,3.21,IF(R514=1,3.31,IF(R514=2,3.42,IF(R514=3,3.53,IF(OR(R514=5,R514=4),3.64,IF(OR(R514=6,R514=7),3.76,IF(OR(R514=8,R514=9),3.88,IF(OR(R514=10,R514=11,R514=12),4.01,IF(OR(R514=13,R514=14,R514=15),4.13,IF(OR(R514=16,R514=17,R514=18),4.27,4.4)))))))))), IF(W514="Ա-1", IF(R514=0,2.66,IF(R514=1,2.75,IF(R514=2,2.83,IF(R514=3,2.92,IF(OR(R514=5,R514=4),3.02,IF(OR(R514=6,R514=7),3.11,IF(OR(R514=8,R514=9),3.21,IF(OR(R514=10,R514=11,R514=12),3.31,IF(OR(R514=13,R514=14,R514=15),3.42,IF(OR(R514=16,R514=17,R514=18),3.53,3.64)))))))))), IF(W514="Ա-2", IF(R514=0,2.28,IF(R514=1,2.35,IF(R514=2,2.43,IF(R514=3,2.5,IF(OR(R514=5,R514=4),2.58,IF(OR(R514=6,R514=7),2.66,IF(OR(R514=8,R514=9),2.75,IF(OR(R514=10,R514=11,R514=12),2.83,IF(OR(R514=13,R514=14,R514=15),2.92,IF(OR(R514=16,R514=17,R514=18),3.01,3.11)))))))))),IF(W514="Ա-3", IF(R514=0,1.96,IF(R514=1,2.02,IF(R514=2,2.08,IF(R514=3,2.15,IF(OR(R514=5,R514=4),2.21,IF(OR(R514=6,R514=7),2.28,IF(OR(R514=8,R514=9),2.35,IF(OR(R514=10,R514=11,R514=12),2.42,IF(OR(R514=13,R514=14,R514=15),2.5,IF(OR(R514=16,R514=17,R514=18),2.58,2.66)))))))))), IF(W514="Կ-1", IF(R514=0,1.68,IF(R514=1,1.73,IF(R514=2,1.79,IF(R514=3,1.84,IF(OR(R514=5,R514=4),1.9,IF(OR(R514=6,R514=7),1.96,IF(OR(R514=8,R514=9),2.02,IF(OR(R514=10,R514=11,R514=12),2.08,IF(OR(R514=13,R514=14,R514=15),2.14,IF(OR(R514=16,R514=17,R514=18),2.21,2.28)))))))))), IF(W514="Կ-2", IF(R514=0,1.45,IF(R514=1,1.49,IF(R514=2,1.54,IF(R514=3,1.59,IF(OR(R514=5,R514=4),1.63,IF(OR(R514=6,R514=7),1.68,IF(OR(R514=8,R514=9),1.73,IF(OR(R514=10,R514=11,R514=12),1.79,IF(OR(R514=13,R514=14,R514=15),1.84,IF(OR(R514=16,R514=17,R514=18),1.9,1.95)))))))))),IF(W514="Կ-3", IF(R514=0,1.25,IF(R514=1,1.29,IF(R514=2,1.33,IF(R514=3,1.37,IF(OR(R514=5,R514=4),1.41,IF(OR(R514=6,R514=7),1.45,IF(OR(R514=8,R514=9),1.49,IF(OR(R514=10,R514=11,R514=12),1.54,IF(OR(R514=13,R514=14,R514=15),1.58,IF(OR(R514=16,R514=17,R514=18),1.63,1.68)))))))))), "Error"))))))))))))</f>
        <v>6.29</v>
      </c>
      <c r="T514" s="456">
        <v>83200</v>
      </c>
      <c r="U514" s="456"/>
      <c r="V514" s="456"/>
      <c r="W514" s="589" t="str">
        <f t="shared" ref="W514:W545" si="477">+M514</f>
        <v>Գ-1</v>
      </c>
      <c r="X514" s="456">
        <f t="shared" ref="X514:X545" si="478">T514*S514</f>
        <v>523328</v>
      </c>
      <c r="Y514" s="590">
        <f t="shared" ref="Y514:Y545" si="479">+U514+V514+X514</f>
        <v>523328</v>
      </c>
      <c r="Z514" s="590">
        <f t="shared" ref="Z514:Z545" si="480">+Y514*13</f>
        <v>6803264</v>
      </c>
      <c r="AA514" s="592">
        <f t="shared" ref="AA514:AA545" si="481">+Q514</f>
        <v>1</v>
      </c>
      <c r="AB514" s="592">
        <f t="shared" ref="AB514:AB545" si="482">+R514+1</f>
        <v>19</v>
      </c>
      <c r="AC514" s="588">
        <f t="shared" ref="AC514:AC545" si="483">IF(AA514&lt;1,0,IF(AG514="Բ-1",IF(AB514=0,6.94,IF(AB514=1,7.17,IF(AB514=2,7.41,IF(AB514=3,7.66,IF(OR(AB514=5,AB514=4),7.92,IF(OR(AB514=6,AB514=7),8.18,IF(OR(AB514=8,AB514=9),8.46,IF(OR(AB514=10,AB514=11,AB514=12),8.74,IF(OR(AB514=13,AB514=14,AB514=15),9.03,IF(OR(AB514=16,AB514=17,AB514=18),9.33,9.65)))))))))),IF(AG514="Բ-2", IF(AB514=0,5.71,IF(AB514=1,5.89,IF(AB514=2,6.09,IF(AB514=3,6.29,IF(OR(AB514=5,AB514=4),6.5,IF(OR(AB514=6,AB514=7),6.72,IF(OR(AB514=8,AB514=9),6.94,IF(OR(AB514=10,AB514=11,AB514=12),7.17,IF(OR(AB514=13,AB514=14,AB514=15),7.41,IF(OR(AB514=16,AB514=17,AB514=18),7.65,7.91)))))))))), IF(AG514="Գ-1", IF(AB514=0,4.7,IF(AB514=1,4.86,IF(AB514=2,5.01,IF(AB514=3,5.18,IF(OR(AB514=5,AB514=4),5.35,IF(OR(AB514=6,AB514=7),5.52,IF(OR(AB514=8,AB514=9),5.71,IF(OR(AB514=10,AB514=11,AB514=12),5.89,IF(OR(AB514=13,AB514=14,AB514=15),6.09,IF(OR(AB514=16,AB514=17,AB514=18),6.29,6.49)))))))))), IF(AG514="Գ-2", IF(AB514=0,3.88,IF(AB514=1,4.01,IF(AB514=2,4.14,IF(AB514=3,4.27,IF(OR(AB514=5,AB514=4),4.41,IF(OR(AB514=6,AB514=7),4.55,IF(OR(AB514=8,AB514=9),4.7,IF(OR(AB514=10,AB514=11,AB514=12),4.85,IF(OR(AB514=13,AB514=14,AB514=15),5.01,IF(OR(AB514=16,AB514=17,AB514=18),5.17,5.34)))))))))), IF(AG514="Գ-3", IF(AB514=0,3.21,IF(AB514=1,3.31,IF(AB514=2,3.42,IF(AB514=3,3.53,IF(OR(AB514=5,AB514=4),3.64,IF(OR(AB514=6,AB514=7),3.76,IF(OR(AB514=8,AB514=9),3.88,IF(OR(AB514=10,AB514=11,AB514=12),4.01,IF(OR(AB514=13,AB514=14,AB514=15),4.13,IF(OR(AB514=16,AB514=17,AB514=18),4.27,4.4)))))))))), IF(AG514="Ա-1", IF(AB514=0,2.66,IF(AB514=1,2.75,IF(AB514=2,2.83,IF(AB514=3,2.92,IF(OR(AB514=5,AB514=4),3.02,IF(OR(AB514=6,AB514=7),3.11,IF(OR(AB514=8,AB514=9),3.21,IF(OR(AB514=10,AB514=11,AB514=12),3.31,IF(OR(AB514=13,AB514=14,AB514=15),3.42,IF(OR(AB514=16,AB514=17,AB514=18),3.53,3.64)))))))))), IF(AG514="Ա-2", IF(AB514=0,2.28,IF(AB514=1,2.35,IF(AB514=2,2.43,IF(AB514=3,2.5,IF(OR(AB514=5,AB514=4),2.58,IF(OR(AB514=6,AB514=7),2.66,IF(OR(AB514=8,AB514=9),2.75,IF(OR(AB514=10,AB514=11,AB514=12),2.83,IF(OR(AB514=13,AB514=14,AB514=15),2.92,IF(OR(AB514=16,AB514=17,AB514=18),3.01,3.11)))))))))),IF(AG514="Ա-3", IF(AB514=0,1.96,IF(AB514=1,2.02,IF(AB514=2,2.08,IF(AB514=3,2.15,IF(OR(AB514=5,AB514=4),2.21,IF(OR(AB514=6,AB514=7),2.28,IF(OR(AB514=8,AB514=9),2.35,IF(OR(AB514=10,AB514=11,AB514=12),2.42,IF(OR(AB514=13,AB514=14,AB514=15),2.5,IF(OR(AB514=16,AB514=17,AB514=18),2.58,2.66)))))))))), IF(AG514="Կ-1", IF(AB514=0,1.68,IF(AB514=1,1.73,IF(AB514=2,1.79,IF(AB514=3,1.84,IF(OR(AB514=5,AB514=4),1.9,IF(OR(AB514=6,AB514=7),1.96,IF(OR(AB514=8,AB514=9),2.02,IF(OR(AB514=10,AB514=11,AB514=12),2.08,IF(OR(AB514=13,AB514=14,AB514=15),2.14,IF(OR(AB514=16,AB514=17,AB514=18),2.21,2.28)))))))))), IF(AG514="Կ-2", IF(AB514=0,1.45,IF(AB514=1,1.49,IF(AB514=2,1.54,IF(AB514=3,1.59,IF(OR(AB514=5,AB514=4),1.63,IF(OR(AB514=6,AB514=7),1.68,IF(OR(AB514=8,AB514=9),1.73,IF(OR(AB514=10,AB514=11,AB514=12),1.79,IF(OR(AB514=13,AB514=14,AB514=15),1.84,IF(OR(AB514=16,AB514=17,AB514=18),1.9,1.95)))))))))),IF(AG514="Կ-3", IF(AB514=0,1.25,IF(AB514=1,1.29,IF(AB514=2,1.33,IF(AB514=3,1.37,IF(OR(AB514=5,AB514=4),1.41,IF(OR(AB514=6,AB514=7),1.45,IF(OR(AB514=8,AB514=9),1.49,IF(OR(AB514=10,AB514=11,AB514=12),1.54,IF(OR(AB514=13,AB514=14,AB514=15),1.58,IF(OR(AB514=16,AB514=17,AB514=18),1.63,1.68)))))))))), "Error"))))))))))))</f>
        <v>6.49</v>
      </c>
      <c r="AD514" s="456">
        <v>83200</v>
      </c>
      <c r="AE514" s="456"/>
      <c r="AF514" s="456"/>
      <c r="AG514" s="589" t="str">
        <f t="shared" ref="AG514:AG545" si="484">+W514</f>
        <v>Գ-1</v>
      </c>
      <c r="AH514" s="456">
        <f t="shared" ref="AH514:AH545" si="485">AD514*AC514</f>
        <v>539968</v>
      </c>
      <c r="AI514" s="590">
        <f t="shared" ref="AI514:AI545" si="486">AH514+AE514+AF514</f>
        <v>539968</v>
      </c>
      <c r="AJ514" s="590">
        <f t="shared" ref="AJ514:AJ545" si="487">+AI514*13</f>
        <v>7019584</v>
      </c>
      <c r="AK514" s="592">
        <f t="shared" ref="AK514:AK545" si="488">+AA514</f>
        <v>1</v>
      </c>
      <c r="AL514" s="592">
        <f t="shared" ref="AL514:AL545" si="489">+AB514+1</f>
        <v>20</v>
      </c>
      <c r="AM514" s="588">
        <f t="shared" ref="AM514:AM545" si="490">IF(AK514&lt;1,0,IF(AQ514="Բ-1",IF(AL514=0,6.94,IF(AL514=1,7.17,IF(AL514=2,7.41,IF(AL514=3,7.66,IF(OR(AL514=5,AL514=4),7.92,IF(OR(AL514=6,AL514=7),8.18,IF(OR(AL514=8,AL514=9),8.46,IF(OR(AL514=10,AL514=11,AL514=12),8.74,IF(OR(AL514=13,AL514=14,AL514=15),9.03,IF(OR(AL514=16,AL514=17,AL514=18),9.33,9.65)))))))))),IF(AQ514="Բ-2", IF(AL514=0,5.71,IF(AL514=1,5.89,IF(AL514=2,6.09,IF(AL514=3,6.29,IF(OR(AL514=5,AL514=4),6.5,IF(OR(AL514=6,AL514=7),6.72,IF(OR(AL514=8,AL514=9),6.94,IF(OR(AL514=10,AL514=11,AL514=12),7.17,IF(OR(AL514=13,AL514=14,AL514=15),7.41,IF(OR(AL514=16,AL514=17,AL514=18),7.65,7.91)))))))))), IF(AQ514="Գ-1", IF(AL514=0,4.7,IF(AL514=1,4.86,IF(AL514=2,5.01,IF(AL514=3,5.18,IF(OR(AL514=5,AL514=4),5.35,IF(OR(AL514=6,AL514=7),5.52,IF(OR(AL514=8,AL514=9),5.71,IF(OR(AL514=10,AL514=11,AL514=12),5.89,IF(OR(AL514=13,AL514=14,AL514=15),6.09,IF(OR(AL514=16,AL514=17,AL514=18),6.29,6.49)))))))))), IF(AQ514="Գ-2", IF(AL514=0,3.88,IF(AL514=1,4.01,IF(AL514=2,4.14,IF(AL514=3,4.27,IF(OR(AL514=5,AL514=4),4.41,IF(OR(AL514=6,AL514=7),4.55,IF(OR(AL514=8,AL514=9),4.7,IF(OR(AL514=10,AL514=11,AL514=12),4.85,IF(OR(AL514=13,AL514=14,AL514=15),5.01,IF(OR(AL514=16,AL514=17,AL514=18),5.17,5.34)))))))))), IF(AQ514="Գ-3", IF(AL514=0,3.21,IF(AL514=1,3.31,IF(AL514=2,3.42,IF(AL514=3,3.53,IF(OR(AL514=5,AL514=4),3.64,IF(OR(AL514=6,AL514=7),3.76,IF(OR(AL514=8,AL514=9),3.88,IF(OR(AL514=10,AL514=11,AL514=12),4.01,IF(OR(AL514=13,AL514=14,AL514=15),4.13,IF(OR(AL514=16,AL514=17,AL514=18),4.27,4.4)))))))))), IF(AQ514="Ա-1", IF(AL514=0,2.66,IF(AL514=1,2.75,IF(AL514=2,2.83,IF(AL514=3,2.92,IF(OR(AL514=5,AL514=4),3.02,IF(OR(AL514=6,AL514=7),3.11,IF(OR(AL514=8,AL514=9),3.21,IF(OR(AL514=10,AL514=11,AL514=12),3.31,IF(OR(AL514=13,AL514=14,AL514=15),3.42,IF(OR(AL514=16,AL514=17,AL514=18),3.53,3.64)))))))))), IF(AQ514="Ա-2", IF(AL514=0,2.28,IF(AL514=1,2.35,IF(AL514=2,2.43,IF(AL514=3,2.5,IF(OR(AL514=5,AL514=4),2.58,IF(OR(AL514=6,AL514=7),2.66,IF(OR(AL514=8,AL514=9),2.75,IF(OR(AL514=10,AL514=11,AL514=12),2.83,IF(OR(AL514=13,AL514=14,AL514=15),2.92,IF(OR(AL514=16,AL514=17,AL514=18),3.01,3.11)))))))))),IF(AQ514="Ա-3", IF(AL514=0,1.96,IF(AL514=1,2.02,IF(AL514=2,2.08,IF(AL514=3,2.15,IF(OR(AL514=5,AL514=4),2.21,IF(OR(AL514=6,AL514=7),2.28,IF(OR(AL514=8,AL514=9),2.35,IF(OR(AL514=10,AL514=11,AL514=12),2.42,IF(OR(AL514=13,AL514=14,AL514=15),2.5,IF(OR(AL514=16,AL514=17,AL514=18),2.58,2.66)))))))))), IF(AQ514="Կ-1", IF(AL514=0,1.68,IF(AL514=1,1.73,IF(AL514=2,1.79,IF(AL514=3,1.84,IF(OR(AL514=5,AL514=4),1.9,IF(OR(AL514=6,AL514=7),1.96,IF(OR(AL514=8,AL514=9),2.02,IF(OR(AL514=10,AL514=11,AL514=12),2.08,IF(OR(AL514=13,AL514=14,AL514=15),2.14,IF(OR(AL514=16,AL514=17,AL514=18),2.21,2.28)))))))))), IF(AQ514="Կ-2", IF(AL514=0,1.45,IF(AL514=1,1.49,IF(AL514=2,1.54,IF(AL514=3,1.59,IF(OR(AL514=5,AL514=4),1.63,IF(OR(AL514=6,AL514=7),1.68,IF(OR(AL514=8,AL514=9),1.73,IF(OR(AL514=10,AL514=11,AL514=12),1.79,IF(OR(AL514=13,AL514=14,AL514=15),1.84,IF(OR(AL514=16,AL514=17,AL514=18),1.9,1.95)))))))))),IF(AQ514="Կ-3", IF(AL514=0,1.25,IF(AL514=1,1.29,IF(AL514=2,1.33,IF(AL514=3,1.37,IF(OR(AL514=5,AL514=4),1.41,IF(OR(AL514=6,AL514=7),1.45,IF(OR(AL514=8,AL514=9),1.49,IF(OR(AL514=10,AL514=11,AL514=12),1.54,IF(OR(AL514=13,AL514=14,AL514=15),1.58,IF(OR(AL514=16,AL514=17,AL514=18),1.63,1.68)))))))))), "Error"))))))))))))</f>
        <v>6.49</v>
      </c>
      <c r="AN514" s="456">
        <v>83200</v>
      </c>
      <c r="AO514" s="456"/>
      <c r="AP514" s="456"/>
      <c r="AQ514" s="589" t="str">
        <f t="shared" ref="AQ514:AQ545" si="491">+AG514</f>
        <v>Գ-1</v>
      </c>
      <c r="AR514" s="456">
        <f t="shared" ref="AR514:AR545" si="492">AN514*AM514</f>
        <v>539968</v>
      </c>
      <c r="AS514" s="590">
        <f t="shared" ref="AS514:AS545" si="493">AR514+AO514+AP514</f>
        <v>539968</v>
      </c>
      <c r="AT514" s="590">
        <f t="shared" ref="AT514:AT545" si="494">+AS514*13</f>
        <v>7019584</v>
      </c>
    </row>
    <row r="515" spans="2:46" s="587" customFormat="1" ht="13.5">
      <c r="B515" s="830">
        <v>2</v>
      </c>
      <c r="C515" s="795" t="s">
        <v>261</v>
      </c>
      <c r="D515" s="794" t="s">
        <v>1982</v>
      </c>
      <c r="E515" s="796">
        <v>1970</v>
      </c>
      <c r="F515" s="795" t="s">
        <v>218</v>
      </c>
      <c r="G515" s="820">
        <v>1</v>
      </c>
      <c r="H515" s="820">
        <v>5</v>
      </c>
      <c r="I515" s="821">
        <f t="shared" si="470"/>
        <v>4.41</v>
      </c>
      <c r="J515" s="799">
        <v>83200</v>
      </c>
      <c r="K515" s="799"/>
      <c r="L515" s="799"/>
      <c r="M515" s="822" t="s">
        <v>83</v>
      </c>
      <c r="N515" s="799">
        <f t="shared" si="471"/>
        <v>366912</v>
      </c>
      <c r="O515" s="823">
        <f t="shared" si="472"/>
        <v>366912</v>
      </c>
      <c r="P515" s="823">
        <f t="shared" si="473"/>
        <v>4769856</v>
      </c>
      <c r="Q515" s="592">
        <f t="shared" si="474"/>
        <v>1</v>
      </c>
      <c r="R515" s="592">
        <f t="shared" si="475"/>
        <v>6</v>
      </c>
      <c r="S515" s="588">
        <f t="shared" si="476"/>
        <v>4.55</v>
      </c>
      <c r="T515" s="456">
        <v>83200</v>
      </c>
      <c r="U515" s="456"/>
      <c r="V515" s="456"/>
      <c r="W515" s="589" t="str">
        <f t="shared" si="477"/>
        <v>Գ-2</v>
      </c>
      <c r="X515" s="456">
        <f t="shared" si="478"/>
        <v>378560</v>
      </c>
      <c r="Y515" s="590">
        <f t="shared" si="479"/>
        <v>378560</v>
      </c>
      <c r="Z515" s="590">
        <f t="shared" si="480"/>
        <v>4921280</v>
      </c>
      <c r="AA515" s="592">
        <f t="shared" si="481"/>
        <v>1</v>
      </c>
      <c r="AB515" s="592">
        <f t="shared" si="482"/>
        <v>7</v>
      </c>
      <c r="AC515" s="588">
        <f t="shared" si="483"/>
        <v>4.55</v>
      </c>
      <c r="AD515" s="456">
        <v>83200</v>
      </c>
      <c r="AE515" s="456"/>
      <c r="AF515" s="456"/>
      <c r="AG515" s="589" t="str">
        <f t="shared" si="484"/>
        <v>Գ-2</v>
      </c>
      <c r="AH515" s="456">
        <f t="shared" si="485"/>
        <v>378560</v>
      </c>
      <c r="AI515" s="590">
        <f t="shared" si="486"/>
        <v>378560</v>
      </c>
      <c r="AJ515" s="590">
        <f t="shared" si="487"/>
        <v>4921280</v>
      </c>
      <c r="AK515" s="592">
        <f t="shared" si="488"/>
        <v>1</v>
      </c>
      <c r="AL515" s="592">
        <f t="shared" si="489"/>
        <v>8</v>
      </c>
      <c r="AM515" s="588">
        <f t="shared" si="490"/>
        <v>4.7</v>
      </c>
      <c r="AN515" s="456">
        <v>83200</v>
      </c>
      <c r="AO515" s="456"/>
      <c r="AP515" s="456"/>
      <c r="AQ515" s="589" t="str">
        <f t="shared" si="491"/>
        <v>Գ-2</v>
      </c>
      <c r="AR515" s="456">
        <f t="shared" si="492"/>
        <v>391040</v>
      </c>
      <c r="AS515" s="590">
        <f t="shared" si="493"/>
        <v>391040</v>
      </c>
      <c r="AT515" s="590">
        <f t="shared" si="494"/>
        <v>5083520</v>
      </c>
    </row>
    <row r="516" spans="2:46" s="587" customFormat="1" ht="13.5">
      <c r="B516" s="830">
        <v>3</v>
      </c>
      <c r="C516" s="795" t="s">
        <v>519</v>
      </c>
      <c r="D516" s="794" t="s">
        <v>1982</v>
      </c>
      <c r="E516" s="796">
        <v>1976</v>
      </c>
      <c r="F516" s="795" t="s">
        <v>220</v>
      </c>
      <c r="G516" s="820">
        <v>1</v>
      </c>
      <c r="H516" s="820">
        <v>18</v>
      </c>
      <c r="I516" s="821">
        <f t="shared" si="470"/>
        <v>5.17</v>
      </c>
      <c r="J516" s="799">
        <v>83200</v>
      </c>
      <c r="K516" s="799"/>
      <c r="L516" s="799"/>
      <c r="M516" s="822" t="s">
        <v>83</v>
      </c>
      <c r="N516" s="799">
        <f t="shared" si="471"/>
        <v>430144</v>
      </c>
      <c r="O516" s="823">
        <f t="shared" si="472"/>
        <v>430144</v>
      </c>
      <c r="P516" s="823">
        <f t="shared" si="473"/>
        <v>5591872</v>
      </c>
      <c r="Q516" s="592">
        <f t="shared" si="474"/>
        <v>1</v>
      </c>
      <c r="R516" s="592">
        <f t="shared" si="475"/>
        <v>19</v>
      </c>
      <c r="S516" s="588">
        <f t="shared" si="476"/>
        <v>5.34</v>
      </c>
      <c r="T516" s="456">
        <v>83200</v>
      </c>
      <c r="U516" s="456"/>
      <c r="V516" s="456"/>
      <c r="W516" s="589" t="str">
        <f t="shared" si="477"/>
        <v>Գ-2</v>
      </c>
      <c r="X516" s="456">
        <f t="shared" si="478"/>
        <v>444288</v>
      </c>
      <c r="Y516" s="590">
        <f t="shared" si="479"/>
        <v>444288</v>
      </c>
      <c r="Z516" s="590">
        <f t="shared" si="480"/>
        <v>5775744</v>
      </c>
      <c r="AA516" s="592">
        <f t="shared" si="481"/>
        <v>1</v>
      </c>
      <c r="AB516" s="592">
        <f t="shared" si="482"/>
        <v>20</v>
      </c>
      <c r="AC516" s="588">
        <f t="shared" si="483"/>
        <v>5.34</v>
      </c>
      <c r="AD516" s="456">
        <v>83200</v>
      </c>
      <c r="AE516" s="456"/>
      <c r="AF516" s="456"/>
      <c r="AG516" s="589" t="str">
        <f t="shared" si="484"/>
        <v>Գ-2</v>
      </c>
      <c r="AH516" s="456">
        <f t="shared" si="485"/>
        <v>444288</v>
      </c>
      <c r="AI516" s="590">
        <f t="shared" si="486"/>
        <v>444288</v>
      </c>
      <c r="AJ516" s="590">
        <f t="shared" si="487"/>
        <v>5775744</v>
      </c>
      <c r="AK516" s="592">
        <f t="shared" si="488"/>
        <v>1</v>
      </c>
      <c r="AL516" s="592">
        <f t="shared" si="489"/>
        <v>21</v>
      </c>
      <c r="AM516" s="588">
        <f t="shared" si="490"/>
        <v>5.34</v>
      </c>
      <c r="AN516" s="456">
        <v>83200</v>
      </c>
      <c r="AO516" s="456"/>
      <c r="AP516" s="456"/>
      <c r="AQ516" s="589" t="str">
        <f t="shared" si="491"/>
        <v>Գ-2</v>
      </c>
      <c r="AR516" s="456">
        <f t="shared" si="492"/>
        <v>444288</v>
      </c>
      <c r="AS516" s="590">
        <f t="shared" si="493"/>
        <v>444288</v>
      </c>
      <c r="AT516" s="590">
        <f t="shared" si="494"/>
        <v>5775744</v>
      </c>
    </row>
    <row r="517" spans="2:46" s="587" customFormat="1" ht="27">
      <c r="B517" s="830">
        <v>4</v>
      </c>
      <c r="C517" s="795" t="s">
        <v>157</v>
      </c>
      <c r="D517" s="794" t="s">
        <v>1982</v>
      </c>
      <c r="E517" s="796">
        <v>1988</v>
      </c>
      <c r="F517" s="795" t="s">
        <v>982</v>
      </c>
      <c r="G517" s="820">
        <v>1</v>
      </c>
      <c r="H517" s="820">
        <v>3</v>
      </c>
      <c r="I517" s="821">
        <f t="shared" si="470"/>
        <v>2.92</v>
      </c>
      <c r="J517" s="799">
        <v>83200</v>
      </c>
      <c r="K517" s="799"/>
      <c r="L517" s="799"/>
      <c r="M517" s="822" t="s">
        <v>84</v>
      </c>
      <c r="N517" s="799">
        <f t="shared" si="471"/>
        <v>242944</v>
      </c>
      <c r="O517" s="823">
        <f t="shared" si="472"/>
        <v>242944</v>
      </c>
      <c r="P517" s="823">
        <f t="shared" si="473"/>
        <v>3158272</v>
      </c>
      <c r="Q517" s="592">
        <f t="shared" si="474"/>
        <v>1</v>
      </c>
      <c r="R517" s="592">
        <f t="shared" si="475"/>
        <v>4</v>
      </c>
      <c r="S517" s="588">
        <f t="shared" si="476"/>
        <v>3.02</v>
      </c>
      <c r="T517" s="456">
        <v>83200</v>
      </c>
      <c r="U517" s="456"/>
      <c r="V517" s="456"/>
      <c r="W517" s="589" t="str">
        <f t="shared" si="477"/>
        <v>Ա-1</v>
      </c>
      <c r="X517" s="456">
        <f t="shared" si="478"/>
        <v>251264</v>
      </c>
      <c r="Y517" s="590">
        <f t="shared" si="479"/>
        <v>251264</v>
      </c>
      <c r="Z517" s="590">
        <f t="shared" si="480"/>
        <v>3266432</v>
      </c>
      <c r="AA517" s="592">
        <f t="shared" si="481"/>
        <v>1</v>
      </c>
      <c r="AB517" s="592">
        <f t="shared" si="482"/>
        <v>5</v>
      </c>
      <c r="AC517" s="588">
        <f t="shared" si="483"/>
        <v>3.02</v>
      </c>
      <c r="AD517" s="456">
        <v>83200</v>
      </c>
      <c r="AE517" s="456"/>
      <c r="AF517" s="456"/>
      <c r="AG517" s="589" t="str">
        <f t="shared" si="484"/>
        <v>Ա-1</v>
      </c>
      <c r="AH517" s="456">
        <f t="shared" si="485"/>
        <v>251264</v>
      </c>
      <c r="AI517" s="590">
        <f t="shared" si="486"/>
        <v>251264</v>
      </c>
      <c r="AJ517" s="590">
        <f t="shared" si="487"/>
        <v>3266432</v>
      </c>
      <c r="AK517" s="592">
        <f t="shared" si="488"/>
        <v>1</v>
      </c>
      <c r="AL517" s="592">
        <f t="shared" si="489"/>
        <v>6</v>
      </c>
      <c r="AM517" s="588">
        <f t="shared" si="490"/>
        <v>3.11</v>
      </c>
      <c r="AN517" s="456">
        <v>83200</v>
      </c>
      <c r="AO517" s="456"/>
      <c r="AP517" s="456"/>
      <c r="AQ517" s="589" t="str">
        <f t="shared" si="491"/>
        <v>Ա-1</v>
      </c>
      <c r="AR517" s="456">
        <f t="shared" si="492"/>
        <v>258752</v>
      </c>
      <c r="AS517" s="590">
        <f t="shared" si="493"/>
        <v>258752</v>
      </c>
      <c r="AT517" s="590">
        <f t="shared" si="494"/>
        <v>3363776</v>
      </c>
    </row>
    <row r="518" spans="2:46" s="587" customFormat="1" ht="27">
      <c r="B518" s="830">
        <v>5</v>
      </c>
      <c r="C518" s="795" t="s">
        <v>2149</v>
      </c>
      <c r="D518" s="794" t="s">
        <v>1982</v>
      </c>
      <c r="E518" s="796">
        <v>1986</v>
      </c>
      <c r="F518" s="795" t="s">
        <v>983</v>
      </c>
      <c r="G518" s="820">
        <v>1</v>
      </c>
      <c r="H518" s="820">
        <v>3</v>
      </c>
      <c r="I518" s="821">
        <f t="shared" si="470"/>
        <v>2.5</v>
      </c>
      <c r="J518" s="799">
        <v>83200</v>
      </c>
      <c r="K518" s="799"/>
      <c r="L518" s="799"/>
      <c r="M518" s="822" t="s">
        <v>85</v>
      </c>
      <c r="N518" s="799">
        <f t="shared" si="471"/>
        <v>208000</v>
      </c>
      <c r="O518" s="823">
        <f t="shared" si="472"/>
        <v>208000</v>
      </c>
      <c r="P518" s="823">
        <f t="shared" si="473"/>
        <v>2704000</v>
      </c>
      <c r="Q518" s="592">
        <f t="shared" si="474"/>
        <v>1</v>
      </c>
      <c r="R518" s="592">
        <f t="shared" si="475"/>
        <v>4</v>
      </c>
      <c r="S518" s="588">
        <f t="shared" si="476"/>
        <v>2.58</v>
      </c>
      <c r="T518" s="456">
        <v>83200</v>
      </c>
      <c r="U518" s="456"/>
      <c r="V518" s="456"/>
      <c r="W518" s="589" t="str">
        <f t="shared" si="477"/>
        <v>Ա-2</v>
      </c>
      <c r="X518" s="456">
        <f t="shared" si="478"/>
        <v>214656</v>
      </c>
      <c r="Y518" s="590">
        <f t="shared" si="479"/>
        <v>214656</v>
      </c>
      <c r="Z518" s="590">
        <f t="shared" si="480"/>
        <v>2790528</v>
      </c>
      <c r="AA518" s="592">
        <f t="shared" si="481"/>
        <v>1</v>
      </c>
      <c r="AB518" s="592">
        <f t="shared" si="482"/>
        <v>5</v>
      </c>
      <c r="AC518" s="588">
        <f t="shared" si="483"/>
        <v>2.58</v>
      </c>
      <c r="AD518" s="456">
        <v>83200</v>
      </c>
      <c r="AE518" s="456"/>
      <c r="AF518" s="456"/>
      <c r="AG518" s="589" t="str">
        <f t="shared" si="484"/>
        <v>Ա-2</v>
      </c>
      <c r="AH518" s="456">
        <f t="shared" si="485"/>
        <v>214656</v>
      </c>
      <c r="AI518" s="590">
        <f t="shared" si="486"/>
        <v>214656</v>
      </c>
      <c r="AJ518" s="590">
        <f t="shared" si="487"/>
        <v>2790528</v>
      </c>
      <c r="AK518" s="592">
        <f t="shared" si="488"/>
        <v>1</v>
      </c>
      <c r="AL518" s="592">
        <f t="shared" si="489"/>
        <v>6</v>
      </c>
      <c r="AM518" s="588">
        <f t="shared" si="490"/>
        <v>2.66</v>
      </c>
      <c r="AN518" s="456">
        <v>83200</v>
      </c>
      <c r="AO518" s="456"/>
      <c r="AP518" s="456"/>
      <c r="AQ518" s="589" t="str">
        <f t="shared" si="491"/>
        <v>Ա-2</v>
      </c>
      <c r="AR518" s="456">
        <f t="shared" si="492"/>
        <v>221312</v>
      </c>
      <c r="AS518" s="590">
        <f t="shared" si="493"/>
        <v>221312</v>
      </c>
      <c r="AT518" s="590">
        <f t="shared" si="494"/>
        <v>2877056</v>
      </c>
    </row>
    <row r="519" spans="2:46" s="587" customFormat="1" ht="27">
      <c r="B519" s="830">
        <v>6</v>
      </c>
      <c r="C519" s="795" t="s">
        <v>1215</v>
      </c>
      <c r="D519" s="794" t="s">
        <v>1982</v>
      </c>
      <c r="E519" s="796">
        <v>1978</v>
      </c>
      <c r="F519" s="795" t="s">
        <v>984</v>
      </c>
      <c r="G519" s="820">
        <v>1</v>
      </c>
      <c r="H519" s="820">
        <v>6</v>
      </c>
      <c r="I519" s="821">
        <f t="shared" si="470"/>
        <v>1.68</v>
      </c>
      <c r="J519" s="799">
        <v>83200</v>
      </c>
      <c r="K519" s="799"/>
      <c r="L519" s="799"/>
      <c r="M519" s="822" t="s">
        <v>87</v>
      </c>
      <c r="N519" s="799">
        <f t="shared" si="471"/>
        <v>139776</v>
      </c>
      <c r="O519" s="823">
        <f t="shared" si="472"/>
        <v>139776</v>
      </c>
      <c r="P519" s="823">
        <f t="shared" si="473"/>
        <v>1817088</v>
      </c>
      <c r="Q519" s="592">
        <f t="shared" si="474"/>
        <v>1</v>
      </c>
      <c r="R519" s="592">
        <f t="shared" si="475"/>
        <v>7</v>
      </c>
      <c r="S519" s="588">
        <f t="shared" si="476"/>
        <v>1.68</v>
      </c>
      <c r="T519" s="456">
        <v>83200</v>
      </c>
      <c r="U519" s="456"/>
      <c r="V519" s="456"/>
      <c r="W519" s="589" t="str">
        <f t="shared" si="477"/>
        <v>Կ-2</v>
      </c>
      <c r="X519" s="456">
        <f t="shared" si="478"/>
        <v>139776</v>
      </c>
      <c r="Y519" s="590">
        <f t="shared" si="479"/>
        <v>139776</v>
      </c>
      <c r="Z519" s="590">
        <f t="shared" si="480"/>
        <v>1817088</v>
      </c>
      <c r="AA519" s="592">
        <f t="shared" si="481"/>
        <v>1</v>
      </c>
      <c r="AB519" s="592">
        <f t="shared" si="482"/>
        <v>8</v>
      </c>
      <c r="AC519" s="588">
        <f t="shared" si="483"/>
        <v>1.73</v>
      </c>
      <c r="AD519" s="456">
        <v>83200</v>
      </c>
      <c r="AE519" s="456"/>
      <c r="AF519" s="456"/>
      <c r="AG519" s="589" t="str">
        <f t="shared" si="484"/>
        <v>Կ-2</v>
      </c>
      <c r="AH519" s="456">
        <f t="shared" si="485"/>
        <v>143936</v>
      </c>
      <c r="AI519" s="590">
        <f t="shared" si="486"/>
        <v>143936</v>
      </c>
      <c r="AJ519" s="590">
        <f t="shared" si="487"/>
        <v>1871168</v>
      </c>
      <c r="AK519" s="592">
        <f t="shared" si="488"/>
        <v>1</v>
      </c>
      <c r="AL519" s="592">
        <f t="shared" si="489"/>
        <v>9</v>
      </c>
      <c r="AM519" s="588">
        <f t="shared" si="490"/>
        <v>1.73</v>
      </c>
      <c r="AN519" s="456">
        <v>83200</v>
      </c>
      <c r="AO519" s="456"/>
      <c r="AP519" s="456"/>
      <c r="AQ519" s="589" t="str">
        <f t="shared" si="491"/>
        <v>Կ-2</v>
      </c>
      <c r="AR519" s="456">
        <f t="shared" si="492"/>
        <v>143936</v>
      </c>
      <c r="AS519" s="590">
        <f t="shared" si="493"/>
        <v>143936</v>
      </c>
      <c r="AT519" s="590">
        <f t="shared" si="494"/>
        <v>1871168</v>
      </c>
    </row>
    <row r="520" spans="2:46" s="587" customFormat="1" ht="27">
      <c r="B520" s="830">
        <v>7</v>
      </c>
      <c r="C520" s="795" t="s">
        <v>3048</v>
      </c>
      <c r="D520" s="794" t="s">
        <v>1982</v>
      </c>
      <c r="E520" s="796">
        <v>1976</v>
      </c>
      <c r="F520" s="795" t="s">
        <v>984</v>
      </c>
      <c r="G520" s="820">
        <v>1</v>
      </c>
      <c r="H520" s="820">
        <v>0</v>
      </c>
      <c r="I520" s="821">
        <f t="shared" si="470"/>
        <v>1.45</v>
      </c>
      <c r="J520" s="799">
        <v>83200</v>
      </c>
      <c r="K520" s="799"/>
      <c r="L520" s="799"/>
      <c r="M520" s="822" t="s">
        <v>87</v>
      </c>
      <c r="N520" s="799">
        <f t="shared" si="471"/>
        <v>120640</v>
      </c>
      <c r="O520" s="823">
        <f t="shared" si="472"/>
        <v>120640</v>
      </c>
      <c r="P520" s="823">
        <f t="shared" si="473"/>
        <v>1568320</v>
      </c>
      <c r="Q520" s="592">
        <f t="shared" si="474"/>
        <v>1</v>
      </c>
      <c r="R520" s="592">
        <f t="shared" si="475"/>
        <v>1</v>
      </c>
      <c r="S520" s="588">
        <f t="shared" si="476"/>
        <v>1.49</v>
      </c>
      <c r="T520" s="456">
        <v>83200</v>
      </c>
      <c r="U520" s="456"/>
      <c r="V520" s="456"/>
      <c r="W520" s="589" t="str">
        <f t="shared" si="477"/>
        <v>Կ-2</v>
      </c>
      <c r="X520" s="456">
        <f t="shared" si="478"/>
        <v>123968</v>
      </c>
      <c r="Y520" s="590">
        <f t="shared" si="479"/>
        <v>123968</v>
      </c>
      <c r="Z520" s="590">
        <f t="shared" si="480"/>
        <v>1611584</v>
      </c>
      <c r="AA520" s="592">
        <f t="shared" si="481"/>
        <v>1</v>
      </c>
      <c r="AB520" s="592">
        <f t="shared" si="482"/>
        <v>2</v>
      </c>
      <c r="AC520" s="588">
        <f t="shared" si="483"/>
        <v>1.54</v>
      </c>
      <c r="AD520" s="456">
        <v>83200</v>
      </c>
      <c r="AE520" s="456"/>
      <c r="AF520" s="456"/>
      <c r="AG520" s="589" t="str">
        <f t="shared" si="484"/>
        <v>Կ-2</v>
      </c>
      <c r="AH520" s="456">
        <f t="shared" si="485"/>
        <v>128128</v>
      </c>
      <c r="AI520" s="590">
        <f t="shared" si="486"/>
        <v>128128</v>
      </c>
      <c r="AJ520" s="590">
        <f t="shared" si="487"/>
        <v>1665664</v>
      </c>
      <c r="AK520" s="592">
        <f t="shared" si="488"/>
        <v>1</v>
      </c>
      <c r="AL520" s="592">
        <f t="shared" si="489"/>
        <v>3</v>
      </c>
      <c r="AM520" s="588">
        <f t="shared" si="490"/>
        <v>1.59</v>
      </c>
      <c r="AN520" s="456">
        <v>83200</v>
      </c>
      <c r="AO520" s="456"/>
      <c r="AP520" s="456"/>
      <c r="AQ520" s="589" t="str">
        <f t="shared" si="491"/>
        <v>Կ-2</v>
      </c>
      <c r="AR520" s="456">
        <f t="shared" si="492"/>
        <v>132288</v>
      </c>
      <c r="AS520" s="590">
        <f t="shared" si="493"/>
        <v>132288</v>
      </c>
      <c r="AT520" s="590">
        <f t="shared" si="494"/>
        <v>1719744</v>
      </c>
    </row>
    <row r="521" spans="2:46" s="587" customFormat="1" ht="27">
      <c r="B521" s="830">
        <v>8</v>
      </c>
      <c r="C521" s="795" t="s">
        <v>1493</v>
      </c>
      <c r="D521" s="794" t="s">
        <v>1982</v>
      </c>
      <c r="E521" s="796">
        <v>1997</v>
      </c>
      <c r="F521" s="795" t="s">
        <v>984</v>
      </c>
      <c r="G521" s="820">
        <v>1</v>
      </c>
      <c r="H521" s="820">
        <v>3</v>
      </c>
      <c r="I521" s="821">
        <f>IF(G521&lt;1,0,IF(M521="Բ-1",IF(H521=0,6.94,IF(H521=1,7.17,IF(H521=2,7.41,IF(H521=3,7.66,IF(OR(H521=5,H521=4),7.92,IF(OR(H521=6,H521=7),8.18,IF(OR(H521=8,H521=9),8.46,IF(OR(H521=10,H521=11,H521=12),8.74,IF(OR(H521=13,H521=14,H521=15),9.03,IF(OR(H521=16,H521=17,H521=18),9.33,9.65)))))))))),IF(M521="Բ-2", IF(H521=0,5.71,IF(H521=1,5.89,IF(H521=2,6.09,IF(H521=3,6.29,IF(OR(H521=5,H521=4),6.5,IF(OR(H521=6,H521=7),6.72,IF(OR(H521=8,H521=9),6.94,IF(OR(H521=10,H521=11,H521=12),7.17,IF(OR(H521=13,H521=14,H521=15),7.41,IF(OR(H521=16,H521=17,H521=18),7.65,7.91)))))))))), IF(M521="Գ-1", IF(H521=0,4.7,IF(H521=1,4.86,IF(H521=2,5.01,IF(H521=3,5.18,IF(OR(H521=5,H521=4),5.35,IF(OR(H521=6,H521=7),5.52,IF(OR(H521=8,H521=9),5.71,IF(OR(H521=10,H521=11,H521=12),5.89,IF(OR(H521=13,H521=14,H521=15),6.09,IF(OR(H521=16,H521=17,H521=18),6.29,6.49)))))))))), IF(M521="Գ-2", IF(H521=0,3.88,IF(H521=1,4.01,IF(H521=2,4.14,IF(H521=3,4.27,IF(OR(H521=5,H521=4),4.41,IF(OR(H521=6,H521=7),4.55,IF(OR(H521=8,H521=9),4.7,IF(OR(H521=10,H521=11,H521=12),4.85,IF(OR(H521=13,H521=14,H521=15),5.01,IF(OR(H521=16,H521=17,H521=18),5.17,5.34)))))))))), IF(M521="Գ-3", IF(H521=0,3.21,IF(H521=1,3.31,IF(H521=2,3.42,IF(H521=3,3.53,IF(OR(H521=5,H521=4),3.64,IF(OR(H521=6,H521=7),3.76,IF(OR(H521=8,H521=9),3.88,IF(OR(H521=10,H521=11,H521=12),4.01,IF(OR(H521=13,H521=14,H521=15),4.13,IF(OR(H521=16,H521=17,H521=18),4.27,4.4)))))))))), IF(M521="Ա-1", IF(H521=0,2.66,IF(H521=1,2.75,IF(H521=2,2.83,IF(H521=3,2.92,IF(OR(H521=5,H521=4),3.02,IF(OR(H521=6,H521=7),3.11,IF(OR(H521=8,H521=9),3.21,IF(OR(H521=10,H521=11,H521=12),3.31,IF(OR(H521=13,H521=14,H521=15),3.42,IF(OR(H521=16,H521=17,H521=18),3.53,3.64)))))))))), IF(M521="Ա-2", IF(H521=0,2.28,IF(H521=1,2.35,IF(H521=2,2.43,IF(H521=3,2.5,IF(OR(H521=5,H521=4),2.58,IF(OR(H521=6,H521=7),2.66,IF(OR(H521=8,H521=9),2.75,IF(OR(H521=10,H521=11,H521=12),2.83,IF(OR(H521=13,H521=14,H521=15),2.92,IF(OR(H521=16,H521=17,H521=18),3.01,3.11)))))))))),IF(M521="Ա-3", IF(H521=0,1.96,IF(H521=1,2.02,IF(H521=2,2.08,IF(H521=3,2.15,IF(OR(H521=5,H521=4),2.21,IF(OR(H521=6,H521=7),2.28,IF(OR(H521=8,H521=9),2.35,IF(OR(H521=10,H521=11,H521=12),2.42,IF(OR(H521=13,H521=14,H521=15),2.5,IF(OR(H521=16,H521=17,H521=18),2.58,2.66)))))))))), IF(M521="Կ-1", IF(H521=0,1.68,IF(H521=1,1.73,IF(H521=2,1.79,IF(H521=3,1.84,IF(OR(H521=5,H521=4),1.9,IF(OR(H521=6,H521=7),1.96,IF(OR(H521=8,H521=9),2.02,IF(OR(H521=10,H521=11,H521=12),2.08,IF(OR(H521=13,H521=14,H521=15),2.14,IF(OR(H521=16,H521=17,H521=18),2.21,2.28)))))))))), IF(M521="Կ-2", IF(H521=0,1.45,IF(H521=1,1.49,IF(H521=2,1.54,IF(H521=3,1.59,IF(OR(H521=5,H521=4),1.63,IF(OR(H521=6,H521=7),1.68,IF(OR(H521=8,H521=9),1.73,IF(OR(H521=10,H521=11,H521=12),1.79,IF(OR(H521=13,H521=14,H521=15),1.84,IF(OR(H521=16,H521=17,H521=18),1.9,1.95)))))))))),IF(M521="Կ-3", IF(H521=0,1.25,IF(H521=1,1.29,IF(H521=2,1.33,IF(H521=3,1.37,IF(OR(H521=5,H521=4),1.41,IF(OR(H521=6,H521=7),1.45,IF(OR(H521=8,H521=9),1.49,IF(OR(H521=10,H521=11,H521=12),1.54,IF(OR(H521=13,H521=14,H521=15),1.58,IF(OR(H521=16,H521=17,H521=18),1.63,1.68)))))))))), "Error"))))))))))))</f>
        <v>1.59</v>
      </c>
      <c r="J521" s="799">
        <v>83200</v>
      </c>
      <c r="K521" s="799"/>
      <c r="L521" s="799"/>
      <c r="M521" s="822" t="s">
        <v>87</v>
      </c>
      <c r="N521" s="799">
        <f>J521*I521</f>
        <v>132288</v>
      </c>
      <c r="O521" s="823">
        <f>I521*J521+K521+L521</f>
        <v>132288</v>
      </c>
      <c r="P521" s="823">
        <f>+O521*13</f>
        <v>1719744</v>
      </c>
      <c r="Q521" s="592">
        <f>+G521</f>
        <v>1</v>
      </c>
      <c r="R521" s="592">
        <f>+H521+1</f>
        <v>4</v>
      </c>
      <c r="S521" s="588">
        <f>IF(Q521&lt;1,0,IF(W521="Բ-1",IF(R521=0,6.94,IF(R521=1,7.17,IF(R521=2,7.41,IF(R521=3,7.66,IF(OR(R521=5,R521=4),7.92,IF(OR(R521=6,R521=7),8.18,IF(OR(R521=8,R521=9),8.46,IF(OR(R521=10,R521=11,R521=12),8.74,IF(OR(R521=13,R521=14,R521=15),9.03,IF(OR(R521=16,R521=17,R521=18),9.33,9.65)))))))))),IF(W521="Բ-2", IF(R521=0,5.71,IF(R521=1,5.89,IF(R521=2,6.09,IF(R521=3,6.29,IF(OR(R521=5,R521=4),6.5,IF(OR(R521=6,R521=7),6.72,IF(OR(R521=8,R521=9),6.94,IF(OR(R521=10,R521=11,R521=12),7.17,IF(OR(R521=13,R521=14,R521=15),7.41,IF(OR(R521=16,R521=17,R521=18),7.65,7.91)))))))))), IF(W521="Գ-1", IF(R521=0,4.7,IF(R521=1,4.86,IF(R521=2,5.01,IF(R521=3,5.18,IF(OR(R521=5,R521=4),5.35,IF(OR(R521=6,R521=7),5.52,IF(OR(R521=8,R521=9),5.71,IF(OR(R521=10,R521=11,R521=12),5.89,IF(OR(R521=13,R521=14,R521=15),6.09,IF(OR(R521=16,R521=17,R521=18),6.29,6.49)))))))))), IF(W521="Գ-2", IF(R521=0,3.88,IF(R521=1,4.01,IF(R521=2,4.14,IF(R521=3,4.27,IF(OR(R521=5,R521=4),4.41,IF(OR(R521=6,R521=7),4.55,IF(OR(R521=8,R521=9),4.7,IF(OR(R521=10,R521=11,R521=12),4.85,IF(OR(R521=13,R521=14,R521=15),5.01,IF(OR(R521=16,R521=17,R521=18),5.17,5.34)))))))))), IF(W521="Գ-3", IF(R521=0,3.21,IF(R521=1,3.31,IF(R521=2,3.42,IF(R521=3,3.53,IF(OR(R521=5,R521=4),3.64,IF(OR(R521=6,R521=7),3.76,IF(OR(R521=8,R521=9),3.88,IF(OR(R521=10,R521=11,R521=12),4.01,IF(OR(R521=13,R521=14,R521=15),4.13,IF(OR(R521=16,R521=17,R521=18),4.27,4.4)))))))))), IF(W521="Ա-1", IF(R521=0,2.66,IF(R521=1,2.75,IF(R521=2,2.83,IF(R521=3,2.92,IF(OR(R521=5,R521=4),3.02,IF(OR(R521=6,R521=7),3.11,IF(OR(R521=8,R521=9),3.21,IF(OR(R521=10,R521=11,R521=12),3.31,IF(OR(R521=13,R521=14,R521=15),3.42,IF(OR(R521=16,R521=17,R521=18),3.53,3.64)))))))))), IF(W521="Ա-2", IF(R521=0,2.28,IF(R521=1,2.35,IF(R521=2,2.43,IF(R521=3,2.5,IF(OR(R521=5,R521=4),2.58,IF(OR(R521=6,R521=7),2.66,IF(OR(R521=8,R521=9),2.75,IF(OR(R521=10,R521=11,R521=12),2.83,IF(OR(R521=13,R521=14,R521=15),2.92,IF(OR(R521=16,R521=17,R521=18),3.01,3.11)))))))))),IF(W521="Ա-3", IF(R521=0,1.96,IF(R521=1,2.02,IF(R521=2,2.08,IF(R521=3,2.15,IF(OR(R521=5,R521=4),2.21,IF(OR(R521=6,R521=7),2.28,IF(OR(R521=8,R521=9),2.35,IF(OR(R521=10,R521=11,R521=12),2.42,IF(OR(R521=13,R521=14,R521=15),2.5,IF(OR(R521=16,R521=17,R521=18),2.58,2.66)))))))))), IF(W521="Կ-1", IF(R521=0,1.68,IF(R521=1,1.73,IF(R521=2,1.79,IF(R521=3,1.84,IF(OR(R521=5,R521=4),1.9,IF(OR(R521=6,R521=7),1.96,IF(OR(R521=8,R521=9),2.02,IF(OR(R521=10,R521=11,R521=12),2.08,IF(OR(R521=13,R521=14,R521=15),2.14,IF(OR(R521=16,R521=17,R521=18),2.21,2.28)))))))))), IF(W521="Կ-2", IF(R521=0,1.45,IF(R521=1,1.49,IF(R521=2,1.54,IF(R521=3,1.59,IF(OR(R521=5,R521=4),1.63,IF(OR(R521=6,R521=7),1.68,IF(OR(R521=8,R521=9),1.73,IF(OR(R521=10,R521=11,R521=12),1.79,IF(OR(R521=13,R521=14,R521=15),1.84,IF(OR(R521=16,R521=17,R521=18),1.9,1.95)))))))))),IF(W521="Կ-3", IF(R521=0,1.25,IF(R521=1,1.29,IF(R521=2,1.33,IF(R521=3,1.37,IF(OR(R521=5,R521=4),1.41,IF(OR(R521=6,R521=7),1.45,IF(OR(R521=8,R521=9),1.49,IF(OR(R521=10,R521=11,R521=12),1.54,IF(OR(R521=13,R521=14,R521=15),1.58,IF(OR(R521=16,R521=17,R521=18),1.63,1.68)))))))))), "Error"))))))))))))</f>
        <v>1.63</v>
      </c>
      <c r="T521" s="456">
        <v>83200</v>
      </c>
      <c r="U521" s="456"/>
      <c r="V521" s="456"/>
      <c r="W521" s="589" t="str">
        <f>+M521</f>
        <v>Կ-2</v>
      </c>
      <c r="X521" s="456">
        <f>T521*S521</f>
        <v>135616</v>
      </c>
      <c r="Y521" s="590">
        <f>+U521+V521+X521</f>
        <v>135616</v>
      </c>
      <c r="Z521" s="590">
        <f>+Y521*13</f>
        <v>1763008</v>
      </c>
      <c r="AA521" s="592">
        <f>+Q521</f>
        <v>1</v>
      </c>
      <c r="AB521" s="592">
        <f>+R521+1</f>
        <v>5</v>
      </c>
      <c r="AC521" s="588">
        <f>IF(AA521&lt;1,0,IF(AG521="Բ-1",IF(AB521=0,6.94,IF(AB521=1,7.17,IF(AB521=2,7.41,IF(AB521=3,7.66,IF(OR(AB521=5,AB521=4),7.92,IF(OR(AB521=6,AB521=7),8.18,IF(OR(AB521=8,AB521=9),8.46,IF(OR(AB521=10,AB521=11,AB521=12),8.74,IF(OR(AB521=13,AB521=14,AB521=15),9.03,IF(OR(AB521=16,AB521=17,AB521=18),9.33,9.65)))))))))),IF(AG521="Բ-2", IF(AB521=0,5.71,IF(AB521=1,5.89,IF(AB521=2,6.09,IF(AB521=3,6.29,IF(OR(AB521=5,AB521=4),6.5,IF(OR(AB521=6,AB521=7),6.72,IF(OR(AB521=8,AB521=9),6.94,IF(OR(AB521=10,AB521=11,AB521=12),7.17,IF(OR(AB521=13,AB521=14,AB521=15),7.41,IF(OR(AB521=16,AB521=17,AB521=18),7.65,7.91)))))))))), IF(AG521="Գ-1", IF(AB521=0,4.7,IF(AB521=1,4.86,IF(AB521=2,5.01,IF(AB521=3,5.18,IF(OR(AB521=5,AB521=4),5.35,IF(OR(AB521=6,AB521=7),5.52,IF(OR(AB521=8,AB521=9),5.71,IF(OR(AB521=10,AB521=11,AB521=12),5.89,IF(OR(AB521=13,AB521=14,AB521=15),6.09,IF(OR(AB521=16,AB521=17,AB521=18),6.29,6.49)))))))))), IF(AG521="Գ-2", IF(AB521=0,3.88,IF(AB521=1,4.01,IF(AB521=2,4.14,IF(AB521=3,4.27,IF(OR(AB521=5,AB521=4),4.41,IF(OR(AB521=6,AB521=7),4.55,IF(OR(AB521=8,AB521=9),4.7,IF(OR(AB521=10,AB521=11,AB521=12),4.85,IF(OR(AB521=13,AB521=14,AB521=15),5.01,IF(OR(AB521=16,AB521=17,AB521=18),5.17,5.34)))))))))), IF(AG521="Գ-3", IF(AB521=0,3.21,IF(AB521=1,3.31,IF(AB521=2,3.42,IF(AB521=3,3.53,IF(OR(AB521=5,AB521=4),3.64,IF(OR(AB521=6,AB521=7),3.76,IF(OR(AB521=8,AB521=9),3.88,IF(OR(AB521=10,AB521=11,AB521=12),4.01,IF(OR(AB521=13,AB521=14,AB521=15),4.13,IF(OR(AB521=16,AB521=17,AB521=18),4.27,4.4)))))))))), IF(AG521="Ա-1", IF(AB521=0,2.66,IF(AB521=1,2.75,IF(AB521=2,2.83,IF(AB521=3,2.92,IF(OR(AB521=5,AB521=4),3.02,IF(OR(AB521=6,AB521=7),3.11,IF(OR(AB521=8,AB521=9),3.21,IF(OR(AB521=10,AB521=11,AB521=12),3.31,IF(OR(AB521=13,AB521=14,AB521=15),3.42,IF(OR(AB521=16,AB521=17,AB521=18),3.53,3.64)))))))))), IF(AG521="Ա-2", IF(AB521=0,2.28,IF(AB521=1,2.35,IF(AB521=2,2.43,IF(AB521=3,2.5,IF(OR(AB521=5,AB521=4),2.58,IF(OR(AB521=6,AB521=7),2.66,IF(OR(AB521=8,AB521=9),2.75,IF(OR(AB521=10,AB521=11,AB521=12),2.83,IF(OR(AB521=13,AB521=14,AB521=15),2.92,IF(OR(AB521=16,AB521=17,AB521=18),3.01,3.11)))))))))),IF(AG521="Ա-3", IF(AB521=0,1.96,IF(AB521=1,2.02,IF(AB521=2,2.08,IF(AB521=3,2.15,IF(OR(AB521=5,AB521=4),2.21,IF(OR(AB521=6,AB521=7),2.28,IF(OR(AB521=8,AB521=9),2.35,IF(OR(AB521=10,AB521=11,AB521=12),2.42,IF(OR(AB521=13,AB521=14,AB521=15),2.5,IF(OR(AB521=16,AB521=17,AB521=18),2.58,2.66)))))))))), IF(AG521="Կ-1", IF(AB521=0,1.68,IF(AB521=1,1.73,IF(AB521=2,1.79,IF(AB521=3,1.84,IF(OR(AB521=5,AB521=4),1.9,IF(OR(AB521=6,AB521=7),1.96,IF(OR(AB521=8,AB521=9),2.02,IF(OR(AB521=10,AB521=11,AB521=12),2.08,IF(OR(AB521=13,AB521=14,AB521=15),2.14,IF(OR(AB521=16,AB521=17,AB521=18),2.21,2.28)))))))))), IF(AG521="Կ-2", IF(AB521=0,1.45,IF(AB521=1,1.49,IF(AB521=2,1.54,IF(AB521=3,1.59,IF(OR(AB521=5,AB521=4),1.63,IF(OR(AB521=6,AB521=7),1.68,IF(OR(AB521=8,AB521=9),1.73,IF(OR(AB521=10,AB521=11,AB521=12),1.79,IF(OR(AB521=13,AB521=14,AB521=15),1.84,IF(OR(AB521=16,AB521=17,AB521=18),1.9,1.95)))))))))),IF(AG521="Կ-3", IF(AB521=0,1.25,IF(AB521=1,1.29,IF(AB521=2,1.33,IF(AB521=3,1.37,IF(OR(AB521=5,AB521=4),1.41,IF(OR(AB521=6,AB521=7),1.45,IF(OR(AB521=8,AB521=9),1.49,IF(OR(AB521=10,AB521=11,AB521=12),1.54,IF(OR(AB521=13,AB521=14,AB521=15),1.58,IF(OR(AB521=16,AB521=17,AB521=18),1.63,1.68)))))))))), "Error"))))))))))))</f>
        <v>1.63</v>
      </c>
      <c r="AD521" s="456">
        <v>83200</v>
      </c>
      <c r="AE521" s="456"/>
      <c r="AF521" s="456"/>
      <c r="AG521" s="589" t="str">
        <f>+W521</f>
        <v>Կ-2</v>
      </c>
      <c r="AH521" s="456">
        <f>AD521*AC521</f>
        <v>135616</v>
      </c>
      <c r="AI521" s="590">
        <f>AH521+AE521+AF521</f>
        <v>135616</v>
      </c>
      <c r="AJ521" s="590">
        <f>+AI521*13</f>
        <v>1763008</v>
      </c>
      <c r="AK521" s="592">
        <f>+AA521</f>
        <v>1</v>
      </c>
      <c r="AL521" s="592">
        <f>+AB521+1</f>
        <v>6</v>
      </c>
      <c r="AM521" s="588">
        <f>IF(AK521&lt;1,0,IF(AQ521="Բ-1",IF(AL521=0,6.94,IF(AL521=1,7.17,IF(AL521=2,7.41,IF(AL521=3,7.66,IF(OR(AL521=5,AL521=4),7.92,IF(OR(AL521=6,AL521=7),8.18,IF(OR(AL521=8,AL521=9),8.46,IF(OR(AL521=10,AL521=11,AL521=12),8.74,IF(OR(AL521=13,AL521=14,AL521=15),9.03,IF(OR(AL521=16,AL521=17,AL521=18),9.33,9.65)))))))))),IF(AQ521="Բ-2", IF(AL521=0,5.71,IF(AL521=1,5.89,IF(AL521=2,6.09,IF(AL521=3,6.29,IF(OR(AL521=5,AL521=4),6.5,IF(OR(AL521=6,AL521=7),6.72,IF(OR(AL521=8,AL521=9),6.94,IF(OR(AL521=10,AL521=11,AL521=12),7.17,IF(OR(AL521=13,AL521=14,AL521=15),7.41,IF(OR(AL521=16,AL521=17,AL521=18),7.65,7.91)))))))))), IF(AQ521="Գ-1", IF(AL521=0,4.7,IF(AL521=1,4.86,IF(AL521=2,5.01,IF(AL521=3,5.18,IF(OR(AL521=5,AL521=4),5.35,IF(OR(AL521=6,AL521=7),5.52,IF(OR(AL521=8,AL521=9),5.71,IF(OR(AL521=10,AL521=11,AL521=12),5.89,IF(OR(AL521=13,AL521=14,AL521=15),6.09,IF(OR(AL521=16,AL521=17,AL521=18),6.29,6.49)))))))))), IF(AQ521="Գ-2", IF(AL521=0,3.88,IF(AL521=1,4.01,IF(AL521=2,4.14,IF(AL521=3,4.27,IF(OR(AL521=5,AL521=4),4.41,IF(OR(AL521=6,AL521=7),4.55,IF(OR(AL521=8,AL521=9),4.7,IF(OR(AL521=10,AL521=11,AL521=12),4.85,IF(OR(AL521=13,AL521=14,AL521=15),5.01,IF(OR(AL521=16,AL521=17,AL521=18),5.17,5.34)))))))))), IF(AQ521="Գ-3", IF(AL521=0,3.21,IF(AL521=1,3.31,IF(AL521=2,3.42,IF(AL521=3,3.53,IF(OR(AL521=5,AL521=4),3.64,IF(OR(AL521=6,AL521=7),3.76,IF(OR(AL521=8,AL521=9),3.88,IF(OR(AL521=10,AL521=11,AL521=12),4.01,IF(OR(AL521=13,AL521=14,AL521=15),4.13,IF(OR(AL521=16,AL521=17,AL521=18),4.27,4.4)))))))))), IF(AQ521="Ա-1", IF(AL521=0,2.66,IF(AL521=1,2.75,IF(AL521=2,2.83,IF(AL521=3,2.92,IF(OR(AL521=5,AL521=4),3.02,IF(OR(AL521=6,AL521=7),3.11,IF(OR(AL521=8,AL521=9),3.21,IF(OR(AL521=10,AL521=11,AL521=12),3.31,IF(OR(AL521=13,AL521=14,AL521=15),3.42,IF(OR(AL521=16,AL521=17,AL521=18),3.53,3.64)))))))))), IF(AQ521="Ա-2", IF(AL521=0,2.28,IF(AL521=1,2.35,IF(AL521=2,2.43,IF(AL521=3,2.5,IF(OR(AL521=5,AL521=4),2.58,IF(OR(AL521=6,AL521=7),2.66,IF(OR(AL521=8,AL521=9),2.75,IF(OR(AL521=10,AL521=11,AL521=12),2.83,IF(OR(AL521=13,AL521=14,AL521=15),2.92,IF(OR(AL521=16,AL521=17,AL521=18),3.01,3.11)))))))))),IF(AQ521="Ա-3", IF(AL521=0,1.96,IF(AL521=1,2.02,IF(AL521=2,2.08,IF(AL521=3,2.15,IF(OR(AL521=5,AL521=4),2.21,IF(OR(AL521=6,AL521=7),2.28,IF(OR(AL521=8,AL521=9),2.35,IF(OR(AL521=10,AL521=11,AL521=12),2.42,IF(OR(AL521=13,AL521=14,AL521=15),2.5,IF(OR(AL521=16,AL521=17,AL521=18),2.58,2.66)))))))))), IF(AQ521="Կ-1", IF(AL521=0,1.68,IF(AL521=1,1.73,IF(AL521=2,1.79,IF(AL521=3,1.84,IF(OR(AL521=5,AL521=4),1.9,IF(OR(AL521=6,AL521=7),1.96,IF(OR(AL521=8,AL521=9),2.02,IF(OR(AL521=10,AL521=11,AL521=12),2.08,IF(OR(AL521=13,AL521=14,AL521=15),2.14,IF(OR(AL521=16,AL521=17,AL521=18),2.21,2.28)))))))))), IF(AQ521="Կ-2", IF(AL521=0,1.45,IF(AL521=1,1.49,IF(AL521=2,1.54,IF(AL521=3,1.59,IF(OR(AL521=5,AL521=4),1.63,IF(OR(AL521=6,AL521=7),1.68,IF(OR(AL521=8,AL521=9),1.73,IF(OR(AL521=10,AL521=11,AL521=12),1.79,IF(OR(AL521=13,AL521=14,AL521=15),1.84,IF(OR(AL521=16,AL521=17,AL521=18),1.9,1.95)))))))))),IF(AQ521="Կ-3", IF(AL521=0,1.25,IF(AL521=1,1.29,IF(AL521=2,1.33,IF(AL521=3,1.37,IF(OR(AL521=5,AL521=4),1.41,IF(OR(AL521=6,AL521=7),1.45,IF(OR(AL521=8,AL521=9),1.49,IF(OR(AL521=10,AL521=11,AL521=12),1.54,IF(OR(AL521=13,AL521=14,AL521=15),1.58,IF(OR(AL521=16,AL521=17,AL521=18),1.63,1.68)))))))))), "Error"))))))))))))</f>
        <v>1.68</v>
      </c>
      <c r="AN521" s="456">
        <v>83200</v>
      </c>
      <c r="AO521" s="456"/>
      <c r="AP521" s="456"/>
      <c r="AQ521" s="589" t="str">
        <f>+AG521</f>
        <v>Կ-2</v>
      </c>
      <c r="AR521" s="456">
        <f>AN521*AM521</f>
        <v>139776</v>
      </c>
      <c r="AS521" s="590">
        <f>AR521+AO521+AP521</f>
        <v>139776</v>
      </c>
      <c r="AT521" s="590">
        <f>+AS521*13</f>
        <v>1817088</v>
      </c>
    </row>
    <row r="522" spans="2:46" s="587" customFormat="1" ht="27">
      <c r="B522" s="830">
        <v>9</v>
      </c>
      <c r="C522" s="795" t="s">
        <v>2229</v>
      </c>
      <c r="D522" s="794" t="s">
        <v>1982</v>
      </c>
      <c r="E522" s="796">
        <v>1964</v>
      </c>
      <c r="F522" s="795" t="s">
        <v>984</v>
      </c>
      <c r="G522" s="820">
        <v>1</v>
      </c>
      <c r="H522" s="820">
        <v>2</v>
      </c>
      <c r="I522" s="821">
        <f t="shared" si="470"/>
        <v>1.54</v>
      </c>
      <c r="J522" s="799">
        <v>83200</v>
      </c>
      <c r="K522" s="799"/>
      <c r="L522" s="799"/>
      <c r="M522" s="822" t="s">
        <v>87</v>
      </c>
      <c r="N522" s="799">
        <f t="shared" si="471"/>
        <v>128128</v>
      </c>
      <c r="O522" s="823">
        <f t="shared" si="472"/>
        <v>128128</v>
      </c>
      <c r="P522" s="823">
        <f t="shared" si="473"/>
        <v>1665664</v>
      </c>
      <c r="Q522" s="592">
        <f t="shared" si="474"/>
        <v>1</v>
      </c>
      <c r="R522" s="592">
        <f t="shared" si="475"/>
        <v>3</v>
      </c>
      <c r="S522" s="588">
        <f t="shared" si="476"/>
        <v>1.59</v>
      </c>
      <c r="T522" s="456">
        <v>83200</v>
      </c>
      <c r="U522" s="456"/>
      <c r="V522" s="456"/>
      <c r="W522" s="589" t="str">
        <f t="shared" si="477"/>
        <v>Կ-2</v>
      </c>
      <c r="X522" s="456">
        <f t="shared" si="478"/>
        <v>132288</v>
      </c>
      <c r="Y522" s="590">
        <f t="shared" si="479"/>
        <v>132288</v>
      </c>
      <c r="Z522" s="590">
        <f t="shared" si="480"/>
        <v>1719744</v>
      </c>
      <c r="AA522" s="592">
        <f t="shared" si="481"/>
        <v>1</v>
      </c>
      <c r="AB522" s="592">
        <f t="shared" si="482"/>
        <v>4</v>
      </c>
      <c r="AC522" s="588">
        <f t="shared" si="483"/>
        <v>1.63</v>
      </c>
      <c r="AD522" s="456">
        <v>83200</v>
      </c>
      <c r="AE522" s="456"/>
      <c r="AF522" s="456"/>
      <c r="AG522" s="589" t="str">
        <f t="shared" si="484"/>
        <v>Կ-2</v>
      </c>
      <c r="AH522" s="456">
        <f t="shared" si="485"/>
        <v>135616</v>
      </c>
      <c r="AI522" s="590">
        <f t="shared" si="486"/>
        <v>135616</v>
      </c>
      <c r="AJ522" s="590">
        <f t="shared" si="487"/>
        <v>1763008</v>
      </c>
      <c r="AK522" s="592">
        <f t="shared" si="488"/>
        <v>1</v>
      </c>
      <c r="AL522" s="592">
        <f t="shared" si="489"/>
        <v>5</v>
      </c>
      <c r="AM522" s="588">
        <f t="shared" si="490"/>
        <v>1.63</v>
      </c>
      <c r="AN522" s="456">
        <v>83200</v>
      </c>
      <c r="AO522" s="456"/>
      <c r="AP522" s="456"/>
      <c r="AQ522" s="589" t="str">
        <f t="shared" si="491"/>
        <v>Կ-2</v>
      </c>
      <c r="AR522" s="456">
        <f t="shared" si="492"/>
        <v>135616</v>
      </c>
      <c r="AS522" s="590">
        <f t="shared" si="493"/>
        <v>135616</v>
      </c>
      <c r="AT522" s="590">
        <f t="shared" si="494"/>
        <v>1763008</v>
      </c>
    </row>
    <row r="523" spans="2:46" s="587" customFormat="1" ht="27">
      <c r="B523" s="830">
        <v>10</v>
      </c>
      <c r="C523" s="795" t="s">
        <v>2596</v>
      </c>
      <c r="D523" s="828" t="s">
        <v>1982</v>
      </c>
      <c r="E523" s="818">
        <v>1972</v>
      </c>
      <c r="F523" s="829" t="s">
        <v>453</v>
      </c>
      <c r="G523" s="820">
        <v>1</v>
      </c>
      <c r="H523" s="820">
        <v>24</v>
      </c>
      <c r="I523" s="821">
        <f t="shared" si="470"/>
        <v>2.2799999999999998</v>
      </c>
      <c r="J523" s="799">
        <v>83200</v>
      </c>
      <c r="K523" s="799"/>
      <c r="L523" s="799"/>
      <c r="M523" s="822" t="s">
        <v>86</v>
      </c>
      <c r="N523" s="799">
        <f t="shared" si="471"/>
        <v>189695.99999999997</v>
      </c>
      <c r="O523" s="823">
        <f t="shared" si="472"/>
        <v>189695.99999999997</v>
      </c>
      <c r="P523" s="823">
        <f t="shared" si="473"/>
        <v>2466047.9999999995</v>
      </c>
      <c r="Q523" s="592">
        <f t="shared" si="474"/>
        <v>1</v>
      </c>
      <c r="R523" s="592">
        <f t="shared" si="475"/>
        <v>25</v>
      </c>
      <c r="S523" s="588">
        <f t="shared" si="476"/>
        <v>2.2799999999999998</v>
      </c>
      <c r="T523" s="456">
        <v>83200</v>
      </c>
      <c r="U523" s="456"/>
      <c r="V523" s="456"/>
      <c r="W523" s="589" t="str">
        <f t="shared" si="477"/>
        <v>Կ-1</v>
      </c>
      <c r="X523" s="456">
        <f t="shared" si="478"/>
        <v>189695.99999999997</v>
      </c>
      <c r="Y523" s="590">
        <f t="shared" si="479"/>
        <v>189695.99999999997</v>
      </c>
      <c r="Z523" s="590">
        <f t="shared" si="480"/>
        <v>2466047.9999999995</v>
      </c>
      <c r="AA523" s="592">
        <f t="shared" si="481"/>
        <v>1</v>
      </c>
      <c r="AB523" s="592">
        <f t="shared" si="482"/>
        <v>26</v>
      </c>
      <c r="AC523" s="588">
        <f t="shared" si="483"/>
        <v>2.2799999999999998</v>
      </c>
      <c r="AD523" s="456">
        <v>83200</v>
      </c>
      <c r="AE523" s="456"/>
      <c r="AF523" s="456"/>
      <c r="AG523" s="589" t="str">
        <f t="shared" si="484"/>
        <v>Կ-1</v>
      </c>
      <c r="AH523" s="456">
        <f t="shared" si="485"/>
        <v>189695.99999999997</v>
      </c>
      <c r="AI523" s="590">
        <f t="shared" si="486"/>
        <v>189695.99999999997</v>
      </c>
      <c r="AJ523" s="590">
        <f t="shared" si="487"/>
        <v>2466047.9999999995</v>
      </c>
      <c r="AK523" s="592">
        <f t="shared" si="488"/>
        <v>1</v>
      </c>
      <c r="AL523" s="592">
        <f t="shared" si="489"/>
        <v>27</v>
      </c>
      <c r="AM523" s="588">
        <f t="shared" si="490"/>
        <v>2.2799999999999998</v>
      </c>
      <c r="AN523" s="456">
        <v>83200</v>
      </c>
      <c r="AO523" s="456"/>
      <c r="AP523" s="456"/>
      <c r="AQ523" s="589" t="str">
        <f t="shared" si="491"/>
        <v>Կ-1</v>
      </c>
      <c r="AR523" s="456">
        <f t="shared" si="492"/>
        <v>189695.99999999997</v>
      </c>
      <c r="AS523" s="590">
        <f t="shared" si="493"/>
        <v>189695.99999999997</v>
      </c>
      <c r="AT523" s="590">
        <f t="shared" si="494"/>
        <v>2466047.9999999995</v>
      </c>
    </row>
    <row r="524" spans="2:46" s="587" customFormat="1" ht="27">
      <c r="B524" s="830">
        <v>11</v>
      </c>
      <c r="C524" s="795" t="s">
        <v>2597</v>
      </c>
      <c r="D524" s="828" t="s">
        <v>1982</v>
      </c>
      <c r="E524" s="818">
        <v>1971</v>
      </c>
      <c r="F524" s="829" t="s">
        <v>453</v>
      </c>
      <c r="G524" s="820">
        <v>1</v>
      </c>
      <c r="H524" s="820">
        <v>23</v>
      </c>
      <c r="I524" s="821">
        <f t="shared" si="470"/>
        <v>2.2799999999999998</v>
      </c>
      <c r="J524" s="799">
        <v>83200</v>
      </c>
      <c r="K524" s="799"/>
      <c r="L524" s="799"/>
      <c r="M524" s="822" t="s">
        <v>86</v>
      </c>
      <c r="N524" s="799">
        <f t="shared" si="471"/>
        <v>189695.99999999997</v>
      </c>
      <c r="O524" s="823">
        <f t="shared" si="472"/>
        <v>189695.99999999997</v>
      </c>
      <c r="P524" s="823">
        <f t="shared" si="473"/>
        <v>2466047.9999999995</v>
      </c>
      <c r="Q524" s="592">
        <f t="shared" si="474"/>
        <v>1</v>
      </c>
      <c r="R524" s="592">
        <f t="shared" si="475"/>
        <v>24</v>
      </c>
      <c r="S524" s="588">
        <f t="shared" si="476"/>
        <v>2.2799999999999998</v>
      </c>
      <c r="T524" s="456">
        <v>83200</v>
      </c>
      <c r="U524" s="456"/>
      <c r="V524" s="456"/>
      <c r="W524" s="589" t="str">
        <f t="shared" si="477"/>
        <v>Կ-1</v>
      </c>
      <c r="X524" s="456">
        <f t="shared" si="478"/>
        <v>189695.99999999997</v>
      </c>
      <c r="Y524" s="590">
        <f t="shared" si="479"/>
        <v>189695.99999999997</v>
      </c>
      <c r="Z524" s="590">
        <f t="shared" si="480"/>
        <v>2466047.9999999995</v>
      </c>
      <c r="AA524" s="592">
        <f t="shared" si="481"/>
        <v>1</v>
      </c>
      <c r="AB524" s="592">
        <f t="shared" si="482"/>
        <v>25</v>
      </c>
      <c r="AC524" s="588">
        <f t="shared" si="483"/>
        <v>2.2799999999999998</v>
      </c>
      <c r="AD524" s="456">
        <v>83200</v>
      </c>
      <c r="AE524" s="456"/>
      <c r="AF524" s="456"/>
      <c r="AG524" s="589" t="str">
        <f t="shared" si="484"/>
        <v>Կ-1</v>
      </c>
      <c r="AH524" s="456">
        <f t="shared" si="485"/>
        <v>189695.99999999997</v>
      </c>
      <c r="AI524" s="590">
        <f t="shared" si="486"/>
        <v>189695.99999999997</v>
      </c>
      <c r="AJ524" s="590">
        <f t="shared" si="487"/>
        <v>2466047.9999999995</v>
      </c>
      <c r="AK524" s="592">
        <f t="shared" si="488"/>
        <v>1</v>
      </c>
      <c r="AL524" s="592">
        <f t="shared" si="489"/>
        <v>26</v>
      </c>
      <c r="AM524" s="588">
        <f t="shared" si="490"/>
        <v>2.2799999999999998</v>
      </c>
      <c r="AN524" s="456">
        <v>83200</v>
      </c>
      <c r="AO524" s="456"/>
      <c r="AP524" s="456"/>
      <c r="AQ524" s="589" t="str">
        <f t="shared" si="491"/>
        <v>Կ-1</v>
      </c>
      <c r="AR524" s="456">
        <f t="shared" si="492"/>
        <v>189695.99999999997</v>
      </c>
      <c r="AS524" s="590">
        <f t="shared" si="493"/>
        <v>189695.99999999997</v>
      </c>
      <c r="AT524" s="590">
        <f t="shared" si="494"/>
        <v>2466047.9999999995</v>
      </c>
    </row>
    <row r="525" spans="2:46" s="587" customFormat="1" ht="27">
      <c r="B525" s="830">
        <v>12</v>
      </c>
      <c r="C525" s="795" t="s">
        <v>3049</v>
      </c>
      <c r="D525" s="828" t="s">
        <v>1982</v>
      </c>
      <c r="E525" s="818">
        <v>2002</v>
      </c>
      <c r="F525" s="829" t="s">
        <v>453</v>
      </c>
      <c r="G525" s="820">
        <v>1</v>
      </c>
      <c r="H525" s="820">
        <v>1</v>
      </c>
      <c r="I525" s="821">
        <f t="shared" si="470"/>
        <v>1.73</v>
      </c>
      <c r="J525" s="799">
        <v>83200</v>
      </c>
      <c r="K525" s="799"/>
      <c r="L525" s="799"/>
      <c r="M525" s="822" t="s">
        <v>86</v>
      </c>
      <c r="N525" s="799">
        <f t="shared" si="471"/>
        <v>143936</v>
      </c>
      <c r="O525" s="823">
        <f t="shared" si="472"/>
        <v>143936</v>
      </c>
      <c r="P525" s="823">
        <f t="shared" si="473"/>
        <v>1871168</v>
      </c>
      <c r="Q525" s="592">
        <f t="shared" si="474"/>
        <v>1</v>
      </c>
      <c r="R525" s="592">
        <f t="shared" si="475"/>
        <v>2</v>
      </c>
      <c r="S525" s="588">
        <f t="shared" si="476"/>
        <v>1.79</v>
      </c>
      <c r="T525" s="456">
        <v>83200</v>
      </c>
      <c r="U525" s="456"/>
      <c r="V525" s="456"/>
      <c r="W525" s="589" t="str">
        <f t="shared" si="477"/>
        <v>Կ-1</v>
      </c>
      <c r="X525" s="456">
        <f t="shared" si="478"/>
        <v>148928</v>
      </c>
      <c r="Y525" s="590">
        <f t="shared" si="479"/>
        <v>148928</v>
      </c>
      <c r="Z525" s="590">
        <f t="shared" si="480"/>
        <v>1936064</v>
      </c>
      <c r="AA525" s="592">
        <f t="shared" si="481"/>
        <v>1</v>
      </c>
      <c r="AB525" s="592">
        <f t="shared" si="482"/>
        <v>3</v>
      </c>
      <c r="AC525" s="588">
        <f t="shared" si="483"/>
        <v>1.84</v>
      </c>
      <c r="AD525" s="456">
        <v>83200</v>
      </c>
      <c r="AE525" s="456"/>
      <c r="AF525" s="456"/>
      <c r="AG525" s="589" t="str">
        <f t="shared" si="484"/>
        <v>Կ-1</v>
      </c>
      <c r="AH525" s="456">
        <f t="shared" si="485"/>
        <v>153088</v>
      </c>
      <c r="AI525" s="590">
        <f t="shared" si="486"/>
        <v>153088</v>
      </c>
      <c r="AJ525" s="590">
        <f t="shared" si="487"/>
        <v>1990144</v>
      </c>
      <c r="AK525" s="592">
        <f t="shared" si="488"/>
        <v>1</v>
      </c>
      <c r="AL525" s="592">
        <f t="shared" si="489"/>
        <v>4</v>
      </c>
      <c r="AM525" s="588">
        <f t="shared" si="490"/>
        <v>1.9</v>
      </c>
      <c r="AN525" s="456">
        <v>83200</v>
      </c>
      <c r="AO525" s="456"/>
      <c r="AP525" s="456"/>
      <c r="AQ525" s="589" t="str">
        <f t="shared" si="491"/>
        <v>Կ-1</v>
      </c>
      <c r="AR525" s="456">
        <f t="shared" si="492"/>
        <v>158080</v>
      </c>
      <c r="AS525" s="590">
        <f t="shared" si="493"/>
        <v>158080</v>
      </c>
      <c r="AT525" s="590">
        <f t="shared" si="494"/>
        <v>2055040</v>
      </c>
    </row>
    <row r="526" spans="2:46" s="587" customFormat="1" ht="27">
      <c r="B526" s="830">
        <v>13</v>
      </c>
      <c r="C526" s="795" t="s">
        <v>3050</v>
      </c>
      <c r="D526" s="828" t="s">
        <v>1982</v>
      </c>
      <c r="E526" s="818">
        <v>1999</v>
      </c>
      <c r="F526" s="829" t="s">
        <v>453</v>
      </c>
      <c r="G526" s="820">
        <v>1</v>
      </c>
      <c r="H526" s="820">
        <v>1</v>
      </c>
      <c r="I526" s="821">
        <f t="shared" si="470"/>
        <v>1.73</v>
      </c>
      <c r="J526" s="799">
        <v>83200</v>
      </c>
      <c r="K526" s="799"/>
      <c r="L526" s="799"/>
      <c r="M526" s="822" t="s">
        <v>86</v>
      </c>
      <c r="N526" s="799">
        <f t="shared" si="471"/>
        <v>143936</v>
      </c>
      <c r="O526" s="823">
        <f t="shared" si="472"/>
        <v>143936</v>
      </c>
      <c r="P526" s="823">
        <f t="shared" si="473"/>
        <v>1871168</v>
      </c>
      <c r="Q526" s="592">
        <f t="shared" si="474"/>
        <v>1</v>
      </c>
      <c r="R526" s="592">
        <f t="shared" si="475"/>
        <v>2</v>
      </c>
      <c r="S526" s="588">
        <f t="shared" si="476"/>
        <v>1.79</v>
      </c>
      <c r="T526" s="456">
        <v>83200</v>
      </c>
      <c r="U526" s="456"/>
      <c r="V526" s="456"/>
      <c r="W526" s="589" t="str">
        <f t="shared" si="477"/>
        <v>Կ-1</v>
      </c>
      <c r="X526" s="456">
        <f t="shared" si="478"/>
        <v>148928</v>
      </c>
      <c r="Y526" s="590">
        <f t="shared" si="479"/>
        <v>148928</v>
      </c>
      <c r="Z526" s="590">
        <f t="shared" si="480"/>
        <v>1936064</v>
      </c>
      <c r="AA526" s="592">
        <f t="shared" si="481"/>
        <v>1</v>
      </c>
      <c r="AB526" s="592">
        <f t="shared" si="482"/>
        <v>3</v>
      </c>
      <c r="AC526" s="588">
        <f t="shared" si="483"/>
        <v>1.84</v>
      </c>
      <c r="AD526" s="456">
        <v>83200</v>
      </c>
      <c r="AE526" s="456"/>
      <c r="AF526" s="456"/>
      <c r="AG526" s="589" t="str">
        <f t="shared" si="484"/>
        <v>Կ-1</v>
      </c>
      <c r="AH526" s="456">
        <f t="shared" si="485"/>
        <v>153088</v>
      </c>
      <c r="AI526" s="590">
        <f t="shared" si="486"/>
        <v>153088</v>
      </c>
      <c r="AJ526" s="590">
        <f t="shared" si="487"/>
        <v>1990144</v>
      </c>
      <c r="AK526" s="592">
        <f t="shared" si="488"/>
        <v>1</v>
      </c>
      <c r="AL526" s="592">
        <f t="shared" si="489"/>
        <v>4</v>
      </c>
      <c r="AM526" s="588">
        <f t="shared" si="490"/>
        <v>1.9</v>
      </c>
      <c r="AN526" s="456">
        <v>83200</v>
      </c>
      <c r="AO526" s="456"/>
      <c r="AP526" s="456"/>
      <c r="AQ526" s="589" t="str">
        <f t="shared" si="491"/>
        <v>Կ-1</v>
      </c>
      <c r="AR526" s="456">
        <f t="shared" si="492"/>
        <v>158080</v>
      </c>
      <c r="AS526" s="590">
        <f t="shared" si="493"/>
        <v>158080</v>
      </c>
      <c r="AT526" s="590">
        <f t="shared" si="494"/>
        <v>2055040</v>
      </c>
    </row>
    <row r="527" spans="2:46" s="587" customFormat="1" ht="27">
      <c r="B527" s="830">
        <v>14</v>
      </c>
      <c r="C527" s="795" t="s">
        <v>2598</v>
      </c>
      <c r="D527" s="828" t="s">
        <v>1982</v>
      </c>
      <c r="E527" s="818">
        <v>1993</v>
      </c>
      <c r="F527" s="829" t="s">
        <v>453</v>
      </c>
      <c r="G527" s="820">
        <v>1</v>
      </c>
      <c r="H527" s="820">
        <v>8</v>
      </c>
      <c r="I527" s="821">
        <f t="shared" si="470"/>
        <v>2.02</v>
      </c>
      <c r="J527" s="799">
        <v>83200</v>
      </c>
      <c r="K527" s="799"/>
      <c r="L527" s="799"/>
      <c r="M527" s="822" t="s">
        <v>86</v>
      </c>
      <c r="N527" s="799">
        <f t="shared" si="471"/>
        <v>168064</v>
      </c>
      <c r="O527" s="823">
        <f t="shared" si="472"/>
        <v>168064</v>
      </c>
      <c r="P527" s="823">
        <f t="shared" si="473"/>
        <v>2184832</v>
      </c>
      <c r="Q527" s="592">
        <f t="shared" si="474"/>
        <v>1</v>
      </c>
      <c r="R527" s="592">
        <f t="shared" si="475"/>
        <v>9</v>
      </c>
      <c r="S527" s="588">
        <f t="shared" si="476"/>
        <v>2.02</v>
      </c>
      <c r="T527" s="456">
        <v>83200</v>
      </c>
      <c r="U527" s="456"/>
      <c r="V527" s="456"/>
      <c r="W527" s="589" t="str">
        <f t="shared" si="477"/>
        <v>Կ-1</v>
      </c>
      <c r="X527" s="456">
        <f t="shared" si="478"/>
        <v>168064</v>
      </c>
      <c r="Y527" s="590">
        <f t="shared" si="479"/>
        <v>168064</v>
      </c>
      <c r="Z527" s="590">
        <f t="shared" si="480"/>
        <v>2184832</v>
      </c>
      <c r="AA527" s="592">
        <f t="shared" si="481"/>
        <v>1</v>
      </c>
      <c r="AB527" s="592">
        <f t="shared" si="482"/>
        <v>10</v>
      </c>
      <c r="AC527" s="588">
        <f t="shared" si="483"/>
        <v>2.08</v>
      </c>
      <c r="AD527" s="456">
        <v>83200</v>
      </c>
      <c r="AE527" s="456"/>
      <c r="AF527" s="456"/>
      <c r="AG527" s="589" t="str">
        <f t="shared" si="484"/>
        <v>Կ-1</v>
      </c>
      <c r="AH527" s="456">
        <f t="shared" si="485"/>
        <v>173056</v>
      </c>
      <c r="AI527" s="590">
        <f t="shared" si="486"/>
        <v>173056</v>
      </c>
      <c r="AJ527" s="590">
        <f t="shared" si="487"/>
        <v>2249728</v>
      </c>
      <c r="AK527" s="592">
        <f t="shared" si="488"/>
        <v>1</v>
      </c>
      <c r="AL527" s="592">
        <f t="shared" si="489"/>
        <v>11</v>
      </c>
      <c r="AM527" s="588">
        <f t="shared" si="490"/>
        <v>2.08</v>
      </c>
      <c r="AN527" s="456">
        <v>83200</v>
      </c>
      <c r="AO527" s="456"/>
      <c r="AP527" s="456"/>
      <c r="AQ527" s="589" t="str">
        <f t="shared" si="491"/>
        <v>Կ-1</v>
      </c>
      <c r="AR527" s="456">
        <f t="shared" si="492"/>
        <v>173056</v>
      </c>
      <c r="AS527" s="590">
        <f t="shared" si="493"/>
        <v>173056</v>
      </c>
      <c r="AT527" s="590">
        <f t="shared" si="494"/>
        <v>2249728</v>
      </c>
    </row>
    <row r="528" spans="2:46" s="587" customFormat="1" ht="27">
      <c r="B528" s="830">
        <v>15</v>
      </c>
      <c r="C528" s="795" t="s">
        <v>2599</v>
      </c>
      <c r="D528" s="828" t="s">
        <v>1982</v>
      </c>
      <c r="E528" s="818">
        <v>1997</v>
      </c>
      <c r="F528" s="829" t="s">
        <v>453</v>
      </c>
      <c r="G528" s="820">
        <v>1</v>
      </c>
      <c r="H528" s="820">
        <v>7</v>
      </c>
      <c r="I528" s="821">
        <f t="shared" si="470"/>
        <v>1.96</v>
      </c>
      <c r="J528" s="799">
        <v>83200</v>
      </c>
      <c r="K528" s="799"/>
      <c r="L528" s="799"/>
      <c r="M528" s="822" t="s">
        <v>86</v>
      </c>
      <c r="N528" s="799">
        <f t="shared" si="471"/>
        <v>163072</v>
      </c>
      <c r="O528" s="823">
        <f t="shared" si="472"/>
        <v>163072</v>
      </c>
      <c r="P528" s="823">
        <f t="shared" si="473"/>
        <v>2119936</v>
      </c>
      <c r="Q528" s="592">
        <f t="shared" si="474"/>
        <v>1</v>
      </c>
      <c r="R528" s="592">
        <f t="shared" si="475"/>
        <v>8</v>
      </c>
      <c r="S528" s="588">
        <f t="shared" si="476"/>
        <v>2.02</v>
      </c>
      <c r="T528" s="456">
        <v>83200</v>
      </c>
      <c r="U528" s="456"/>
      <c r="V528" s="456"/>
      <c r="W528" s="589" t="str">
        <f t="shared" si="477"/>
        <v>Կ-1</v>
      </c>
      <c r="X528" s="456">
        <f t="shared" si="478"/>
        <v>168064</v>
      </c>
      <c r="Y528" s="590">
        <f t="shared" si="479"/>
        <v>168064</v>
      </c>
      <c r="Z528" s="590">
        <f t="shared" si="480"/>
        <v>2184832</v>
      </c>
      <c r="AA528" s="592">
        <f t="shared" si="481"/>
        <v>1</v>
      </c>
      <c r="AB528" s="592">
        <f t="shared" si="482"/>
        <v>9</v>
      </c>
      <c r="AC528" s="588">
        <f t="shared" si="483"/>
        <v>2.02</v>
      </c>
      <c r="AD528" s="456">
        <v>83200</v>
      </c>
      <c r="AE528" s="456"/>
      <c r="AF528" s="456"/>
      <c r="AG528" s="589" t="str">
        <f t="shared" si="484"/>
        <v>Կ-1</v>
      </c>
      <c r="AH528" s="456">
        <f t="shared" si="485"/>
        <v>168064</v>
      </c>
      <c r="AI528" s="590">
        <f t="shared" si="486"/>
        <v>168064</v>
      </c>
      <c r="AJ528" s="590">
        <f t="shared" si="487"/>
        <v>2184832</v>
      </c>
      <c r="AK528" s="592">
        <f t="shared" si="488"/>
        <v>1</v>
      </c>
      <c r="AL528" s="592">
        <f t="shared" si="489"/>
        <v>10</v>
      </c>
      <c r="AM528" s="588">
        <f t="shared" si="490"/>
        <v>2.08</v>
      </c>
      <c r="AN528" s="456">
        <v>83200</v>
      </c>
      <c r="AO528" s="456"/>
      <c r="AP528" s="456"/>
      <c r="AQ528" s="589" t="str">
        <f t="shared" si="491"/>
        <v>Կ-1</v>
      </c>
      <c r="AR528" s="456">
        <f t="shared" si="492"/>
        <v>173056</v>
      </c>
      <c r="AS528" s="590">
        <f t="shared" si="493"/>
        <v>173056</v>
      </c>
      <c r="AT528" s="590">
        <f t="shared" si="494"/>
        <v>2249728</v>
      </c>
    </row>
    <row r="529" spans="2:46" s="587" customFormat="1" ht="27">
      <c r="B529" s="830">
        <v>16</v>
      </c>
      <c r="C529" s="795" t="s">
        <v>2600</v>
      </c>
      <c r="D529" s="828" t="s">
        <v>1982</v>
      </c>
      <c r="E529" s="818">
        <v>1998</v>
      </c>
      <c r="F529" s="829" t="s">
        <v>453</v>
      </c>
      <c r="G529" s="820">
        <v>1</v>
      </c>
      <c r="H529" s="820">
        <v>2</v>
      </c>
      <c r="I529" s="821">
        <f t="shared" si="470"/>
        <v>1.79</v>
      </c>
      <c r="J529" s="799">
        <v>83200</v>
      </c>
      <c r="K529" s="799"/>
      <c r="L529" s="799"/>
      <c r="M529" s="822" t="s">
        <v>86</v>
      </c>
      <c r="N529" s="799">
        <f t="shared" si="471"/>
        <v>148928</v>
      </c>
      <c r="O529" s="823">
        <f t="shared" si="472"/>
        <v>148928</v>
      </c>
      <c r="P529" s="823">
        <f t="shared" si="473"/>
        <v>1936064</v>
      </c>
      <c r="Q529" s="592">
        <v>1</v>
      </c>
      <c r="R529" s="592">
        <f t="shared" si="475"/>
        <v>3</v>
      </c>
      <c r="S529" s="588">
        <f t="shared" si="476"/>
        <v>1.84</v>
      </c>
      <c r="T529" s="456">
        <v>83200</v>
      </c>
      <c r="U529" s="456"/>
      <c r="V529" s="456"/>
      <c r="W529" s="589" t="str">
        <f t="shared" si="477"/>
        <v>Կ-1</v>
      </c>
      <c r="X529" s="456">
        <f t="shared" si="478"/>
        <v>153088</v>
      </c>
      <c r="Y529" s="590">
        <f t="shared" si="479"/>
        <v>153088</v>
      </c>
      <c r="Z529" s="590">
        <f t="shared" si="480"/>
        <v>1990144</v>
      </c>
      <c r="AA529" s="592">
        <f t="shared" si="481"/>
        <v>1</v>
      </c>
      <c r="AB529" s="592">
        <f t="shared" si="482"/>
        <v>4</v>
      </c>
      <c r="AC529" s="588">
        <f t="shared" si="483"/>
        <v>1.9</v>
      </c>
      <c r="AD529" s="456">
        <v>83200</v>
      </c>
      <c r="AE529" s="456"/>
      <c r="AF529" s="456"/>
      <c r="AG529" s="589" t="str">
        <f t="shared" si="484"/>
        <v>Կ-1</v>
      </c>
      <c r="AH529" s="456">
        <f t="shared" si="485"/>
        <v>158080</v>
      </c>
      <c r="AI529" s="590">
        <f t="shared" si="486"/>
        <v>158080</v>
      </c>
      <c r="AJ529" s="590">
        <f t="shared" si="487"/>
        <v>2055040</v>
      </c>
      <c r="AK529" s="592">
        <f t="shared" si="488"/>
        <v>1</v>
      </c>
      <c r="AL529" s="592">
        <f t="shared" si="489"/>
        <v>5</v>
      </c>
      <c r="AM529" s="588">
        <f t="shared" si="490"/>
        <v>1.9</v>
      </c>
      <c r="AN529" s="456">
        <v>83200</v>
      </c>
      <c r="AO529" s="456"/>
      <c r="AP529" s="456"/>
      <c r="AQ529" s="589" t="str">
        <f t="shared" si="491"/>
        <v>Կ-1</v>
      </c>
      <c r="AR529" s="456">
        <f t="shared" si="492"/>
        <v>158080</v>
      </c>
      <c r="AS529" s="590">
        <f t="shared" si="493"/>
        <v>158080</v>
      </c>
      <c r="AT529" s="590">
        <f t="shared" si="494"/>
        <v>2055040</v>
      </c>
    </row>
    <row r="530" spans="2:46" s="587" customFormat="1" ht="27">
      <c r="B530" s="830">
        <v>17</v>
      </c>
      <c r="C530" s="795" t="s">
        <v>163</v>
      </c>
      <c r="D530" s="828" t="s">
        <v>1982</v>
      </c>
      <c r="E530" s="818">
        <v>1963</v>
      </c>
      <c r="F530" s="829" t="s">
        <v>453</v>
      </c>
      <c r="G530" s="820">
        <v>1</v>
      </c>
      <c r="H530" s="820">
        <v>17</v>
      </c>
      <c r="I530" s="821">
        <f t="shared" si="470"/>
        <v>2.21</v>
      </c>
      <c r="J530" s="799">
        <v>83200</v>
      </c>
      <c r="K530" s="799"/>
      <c r="L530" s="799"/>
      <c r="M530" s="822" t="s">
        <v>86</v>
      </c>
      <c r="N530" s="799">
        <f t="shared" si="471"/>
        <v>183872</v>
      </c>
      <c r="O530" s="823">
        <f t="shared" si="472"/>
        <v>183872</v>
      </c>
      <c r="P530" s="823">
        <f t="shared" si="473"/>
        <v>2390336</v>
      </c>
      <c r="Q530" s="592">
        <f t="shared" ref="Q530:Q536" si="495">+G530</f>
        <v>1</v>
      </c>
      <c r="R530" s="592">
        <f t="shared" si="475"/>
        <v>18</v>
      </c>
      <c r="S530" s="588">
        <f t="shared" si="476"/>
        <v>2.21</v>
      </c>
      <c r="T530" s="456">
        <v>83200</v>
      </c>
      <c r="U530" s="456"/>
      <c r="V530" s="456"/>
      <c r="W530" s="589" t="str">
        <f t="shared" si="477"/>
        <v>Կ-1</v>
      </c>
      <c r="X530" s="456">
        <f t="shared" si="478"/>
        <v>183872</v>
      </c>
      <c r="Y530" s="590">
        <f t="shared" si="479"/>
        <v>183872</v>
      </c>
      <c r="Z530" s="590">
        <f t="shared" si="480"/>
        <v>2390336</v>
      </c>
      <c r="AA530" s="592">
        <f t="shared" si="481"/>
        <v>1</v>
      </c>
      <c r="AB530" s="592">
        <f t="shared" si="482"/>
        <v>19</v>
      </c>
      <c r="AC530" s="588">
        <f t="shared" si="483"/>
        <v>2.2799999999999998</v>
      </c>
      <c r="AD530" s="456">
        <v>83200</v>
      </c>
      <c r="AE530" s="456"/>
      <c r="AF530" s="456"/>
      <c r="AG530" s="589" t="str">
        <f t="shared" si="484"/>
        <v>Կ-1</v>
      </c>
      <c r="AH530" s="456">
        <f t="shared" si="485"/>
        <v>189695.99999999997</v>
      </c>
      <c r="AI530" s="590">
        <f t="shared" si="486"/>
        <v>189695.99999999997</v>
      </c>
      <c r="AJ530" s="590">
        <f t="shared" si="487"/>
        <v>2466047.9999999995</v>
      </c>
      <c r="AK530" s="592">
        <f t="shared" si="488"/>
        <v>1</v>
      </c>
      <c r="AL530" s="592">
        <f t="shared" si="489"/>
        <v>20</v>
      </c>
      <c r="AM530" s="588">
        <f t="shared" si="490"/>
        <v>2.2799999999999998</v>
      </c>
      <c r="AN530" s="456">
        <v>83200</v>
      </c>
      <c r="AO530" s="456"/>
      <c r="AP530" s="456"/>
      <c r="AQ530" s="589" t="str">
        <f t="shared" si="491"/>
        <v>Կ-1</v>
      </c>
      <c r="AR530" s="456">
        <f t="shared" si="492"/>
        <v>189695.99999999997</v>
      </c>
      <c r="AS530" s="590">
        <f t="shared" si="493"/>
        <v>189695.99999999997</v>
      </c>
      <c r="AT530" s="590">
        <f t="shared" si="494"/>
        <v>2466047.9999999995</v>
      </c>
    </row>
    <row r="531" spans="2:46" s="587" customFormat="1" ht="27">
      <c r="B531" s="830">
        <v>18</v>
      </c>
      <c r="C531" s="795" t="s">
        <v>3051</v>
      </c>
      <c r="D531" s="828" t="s">
        <v>1982</v>
      </c>
      <c r="E531" s="818">
        <v>2001</v>
      </c>
      <c r="F531" s="829" t="s">
        <v>453</v>
      </c>
      <c r="G531" s="820">
        <v>1</v>
      </c>
      <c r="H531" s="820">
        <v>1</v>
      </c>
      <c r="I531" s="821">
        <f t="shared" si="470"/>
        <v>1.73</v>
      </c>
      <c r="J531" s="799">
        <v>83200</v>
      </c>
      <c r="K531" s="799"/>
      <c r="L531" s="799"/>
      <c r="M531" s="822" t="s">
        <v>86</v>
      </c>
      <c r="N531" s="799">
        <f t="shared" si="471"/>
        <v>143936</v>
      </c>
      <c r="O531" s="823">
        <f t="shared" si="472"/>
        <v>143936</v>
      </c>
      <c r="P531" s="823">
        <f t="shared" si="473"/>
        <v>1871168</v>
      </c>
      <c r="Q531" s="592">
        <f t="shared" si="495"/>
        <v>1</v>
      </c>
      <c r="R531" s="592">
        <f t="shared" si="475"/>
        <v>2</v>
      </c>
      <c r="S531" s="588">
        <f t="shared" si="476"/>
        <v>1.79</v>
      </c>
      <c r="T531" s="456">
        <v>83200</v>
      </c>
      <c r="U531" s="456"/>
      <c r="V531" s="456"/>
      <c r="W531" s="589" t="str">
        <f t="shared" si="477"/>
        <v>Կ-1</v>
      </c>
      <c r="X531" s="456">
        <f t="shared" si="478"/>
        <v>148928</v>
      </c>
      <c r="Y531" s="590">
        <f t="shared" si="479"/>
        <v>148928</v>
      </c>
      <c r="Z531" s="590">
        <f t="shared" si="480"/>
        <v>1936064</v>
      </c>
      <c r="AA531" s="592">
        <f t="shared" si="481"/>
        <v>1</v>
      </c>
      <c r="AB531" s="592">
        <f t="shared" si="482"/>
        <v>3</v>
      </c>
      <c r="AC531" s="588">
        <f t="shared" si="483"/>
        <v>1.84</v>
      </c>
      <c r="AD531" s="456">
        <v>83200</v>
      </c>
      <c r="AE531" s="456"/>
      <c r="AF531" s="456"/>
      <c r="AG531" s="589" t="str">
        <f t="shared" si="484"/>
        <v>Կ-1</v>
      </c>
      <c r="AH531" s="456">
        <f t="shared" si="485"/>
        <v>153088</v>
      </c>
      <c r="AI531" s="590">
        <f t="shared" si="486"/>
        <v>153088</v>
      </c>
      <c r="AJ531" s="590">
        <f t="shared" si="487"/>
        <v>1990144</v>
      </c>
      <c r="AK531" s="592">
        <f t="shared" si="488"/>
        <v>1</v>
      </c>
      <c r="AL531" s="592">
        <f t="shared" si="489"/>
        <v>4</v>
      </c>
      <c r="AM531" s="588">
        <f t="shared" si="490"/>
        <v>1.9</v>
      </c>
      <c r="AN531" s="456">
        <v>83200</v>
      </c>
      <c r="AO531" s="456"/>
      <c r="AP531" s="456"/>
      <c r="AQ531" s="589" t="str">
        <f t="shared" si="491"/>
        <v>Կ-1</v>
      </c>
      <c r="AR531" s="456">
        <f t="shared" si="492"/>
        <v>158080</v>
      </c>
      <c r="AS531" s="590">
        <f t="shared" si="493"/>
        <v>158080</v>
      </c>
      <c r="AT531" s="590">
        <f t="shared" si="494"/>
        <v>2055040</v>
      </c>
    </row>
    <row r="532" spans="2:46" s="587" customFormat="1" ht="27">
      <c r="B532" s="830">
        <v>19</v>
      </c>
      <c r="C532" s="795" t="s">
        <v>3052</v>
      </c>
      <c r="D532" s="828" t="s">
        <v>1982</v>
      </c>
      <c r="E532" s="818">
        <v>2000</v>
      </c>
      <c r="F532" s="829" t="s">
        <v>453</v>
      </c>
      <c r="G532" s="820">
        <v>1</v>
      </c>
      <c r="H532" s="820">
        <v>0</v>
      </c>
      <c r="I532" s="821">
        <f t="shared" si="470"/>
        <v>1.68</v>
      </c>
      <c r="J532" s="799">
        <v>83200</v>
      </c>
      <c r="K532" s="799"/>
      <c r="L532" s="799"/>
      <c r="M532" s="822" t="s">
        <v>86</v>
      </c>
      <c r="N532" s="799">
        <f t="shared" si="471"/>
        <v>139776</v>
      </c>
      <c r="O532" s="823">
        <f t="shared" si="472"/>
        <v>139776</v>
      </c>
      <c r="P532" s="823">
        <f t="shared" si="473"/>
        <v>1817088</v>
      </c>
      <c r="Q532" s="592">
        <f t="shared" si="495"/>
        <v>1</v>
      </c>
      <c r="R532" s="592">
        <f t="shared" si="475"/>
        <v>1</v>
      </c>
      <c r="S532" s="588">
        <f t="shared" si="476"/>
        <v>1.73</v>
      </c>
      <c r="T532" s="456">
        <v>83200</v>
      </c>
      <c r="U532" s="456"/>
      <c r="V532" s="456"/>
      <c r="W532" s="589" t="str">
        <f t="shared" si="477"/>
        <v>Կ-1</v>
      </c>
      <c r="X532" s="456">
        <f t="shared" si="478"/>
        <v>143936</v>
      </c>
      <c r="Y532" s="590">
        <f t="shared" si="479"/>
        <v>143936</v>
      </c>
      <c r="Z532" s="590">
        <f t="shared" si="480"/>
        <v>1871168</v>
      </c>
      <c r="AA532" s="592">
        <f t="shared" si="481"/>
        <v>1</v>
      </c>
      <c r="AB532" s="592">
        <f t="shared" si="482"/>
        <v>2</v>
      </c>
      <c r="AC532" s="588">
        <f t="shared" si="483"/>
        <v>1.79</v>
      </c>
      <c r="AD532" s="456">
        <v>83200</v>
      </c>
      <c r="AE532" s="456"/>
      <c r="AF532" s="456"/>
      <c r="AG532" s="589" t="str">
        <f t="shared" si="484"/>
        <v>Կ-1</v>
      </c>
      <c r="AH532" s="456">
        <f t="shared" si="485"/>
        <v>148928</v>
      </c>
      <c r="AI532" s="590">
        <f t="shared" si="486"/>
        <v>148928</v>
      </c>
      <c r="AJ532" s="590">
        <f t="shared" si="487"/>
        <v>1936064</v>
      </c>
      <c r="AK532" s="592">
        <f t="shared" si="488"/>
        <v>1</v>
      </c>
      <c r="AL532" s="592">
        <f t="shared" si="489"/>
        <v>3</v>
      </c>
      <c r="AM532" s="588">
        <f t="shared" si="490"/>
        <v>1.84</v>
      </c>
      <c r="AN532" s="456">
        <v>83200</v>
      </c>
      <c r="AO532" s="456"/>
      <c r="AP532" s="456"/>
      <c r="AQ532" s="589" t="str">
        <f t="shared" si="491"/>
        <v>Կ-1</v>
      </c>
      <c r="AR532" s="456">
        <f t="shared" si="492"/>
        <v>153088</v>
      </c>
      <c r="AS532" s="590">
        <f t="shared" si="493"/>
        <v>153088</v>
      </c>
      <c r="AT532" s="590">
        <f t="shared" si="494"/>
        <v>1990144</v>
      </c>
    </row>
    <row r="533" spans="2:46" s="587" customFormat="1" ht="27">
      <c r="B533" s="830">
        <v>20</v>
      </c>
      <c r="C533" s="795" t="s">
        <v>3053</v>
      </c>
      <c r="D533" s="828" t="s">
        <v>1982</v>
      </c>
      <c r="E533" s="818">
        <v>2000</v>
      </c>
      <c r="F533" s="829" t="s">
        <v>453</v>
      </c>
      <c r="G533" s="820">
        <v>1</v>
      </c>
      <c r="H533" s="820">
        <v>1</v>
      </c>
      <c r="I533" s="821">
        <f>IF(G533&lt;1,0,IF(M533="Բ-1",IF(H533=0,6.94,IF(H533=1,7.17,IF(H533=2,7.41,IF(H533=3,7.66,IF(OR(H533=5,H533=4),7.92,IF(OR(H533=6,H533=7),8.18,IF(OR(H533=8,H533=9),8.46,IF(OR(H533=10,H533=11,H533=12),8.74,IF(OR(H533=13,H533=14,H533=15),9.03,IF(OR(H533=16,H533=17,H533=18),9.33,9.65)))))))))),IF(M533="Բ-2", IF(H533=0,5.71,IF(H533=1,5.89,IF(H533=2,6.09,IF(H533=3,6.29,IF(OR(H533=5,H533=4),6.5,IF(OR(H533=6,H533=7),6.72,IF(OR(H533=8,H533=9),6.94,IF(OR(H533=10,H533=11,H533=12),7.17,IF(OR(H533=13,H533=14,H533=15),7.41,IF(OR(H533=16,H533=17,H533=18),7.65,7.91)))))))))), IF(M533="Գ-1", IF(H533=0,4.7,IF(H533=1,4.86,IF(H533=2,5.01,IF(H533=3,5.18,IF(OR(H533=5,H533=4),5.35,IF(OR(H533=6,H533=7),5.52,IF(OR(H533=8,H533=9),5.71,IF(OR(H533=10,H533=11,H533=12),5.89,IF(OR(H533=13,H533=14,H533=15),6.09,IF(OR(H533=16,H533=17,H533=18),6.29,6.49)))))))))), IF(M533="Գ-2", IF(H533=0,3.88,IF(H533=1,4.01,IF(H533=2,4.14,IF(H533=3,4.27,IF(OR(H533=5,H533=4),4.41,IF(OR(H533=6,H533=7),4.55,IF(OR(H533=8,H533=9),4.7,IF(OR(H533=10,H533=11,H533=12),4.85,IF(OR(H533=13,H533=14,H533=15),5.01,IF(OR(H533=16,H533=17,H533=18),5.17,5.34)))))))))), IF(M533="Գ-3", IF(H533=0,3.21,IF(H533=1,3.31,IF(H533=2,3.42,IF(H533=3,3.53,IF(OR(H533=5,H533=4),3.64,IF(OR(H533=6,H533=7),3.76,IF(OR(H533=8,H533=9),3.88,IF(OR(H533=10,H533=11,H533=12),4.01,IF(OR(H533=13,H533=14,H533=15),4.13,IF(OR(H533=16,H533=17,H533=18),4.27,4.4)))))))))), IF(M533="Ա-1", IF(H533=0,2.66,IF(H533=1,2.75,IF(H533=2,2.83,IF(H533=3,2.92,IF(OR(H533=5,H533=4),3.02,IF(OR(H533=6,H533=7),3.11,IF(OR(H533=8,H533=9),3.21,IF(OR(H533=10,H533=11,H533=12),3.31,IF(OR(H533=13,H533=14,H533=15),3.42,IF(OR(H533=16,H533=17,H533=18),3.53,3.64)))))))))), IF(M533="Ա-2", IF(H533=0,2.28,IF(H533=1,2.35,IF(H533=2,2.43,IF(H533=3,2.5,IF(OR(H533=5,H533=4),2.58,IF(OR(H533=6,H533=7),2.66,IF(OR(H533=8,H533=9),2.75,IF(OR(H533=10,H533=11,H533=12),2.83,IF(OR(H533=13,H533=14,H533=15),2.92,IF(OR(H533=16,H533=17,H533=18),3.01,3.11)))))))))),IF(M533="Ա-3", IF(H533=0,1.96,IF(H533=1,2.02,IF(H533=2,2.08,IF(H533=3,2.15,IF(OR(H533=5,H533=4),2.21,IF(OR(H533=6,H533=7),2.28,IF(OR(H533=8,H533=9),2.35,IF(OR(H533=10,H533=11,H533=12),2.42,IF(OR(H533=13,H533=14,H533=15),2.5,IF(OR(H533=16,H533=17,H533=18),2.58,2.66)))))))))), IF(M533="Կ-1", IF(H533=0,1.68,IF(H533=1,1.73,IF(H533=2,1.79,IF(H533=3,1.84,IF(OR(H533=5,H533=4),1.9,IF(OR(H533=6,H533=7),1.96,IF(OR(H533=8,H533=9),2.02,IF(OR(H533=10,H533=11,H533=12),2.08,IF(OR(H533=13,H533=14,H533=15),2.14,IF(OR(H533=16,H533=17,H533=18),2.21,2.28)))))))))), IF(M533="Կ-2", IF(H533=0,1.45,IF(H533=1,1.49,IF(H533=2,1.54,IF(H533=3,1.59,IF(OR(H533=5,H533=4),1.63,IF(OR(H533=6,H533=7),1.68,IF(OR(H533=8,H533=9),1.73,IF(OR(H533=10,H533=11,H533=12),1.79,IF(OR(H533=13,H533=14,H533=15),1.84,IF(OR(H533=16,H533=17,H533=18),1.9,1.95)))))))))),IF(M533="Կ-3", IF(H533=0,1.25,IF(H533=1,1.29,IF(H533=2,1.33,IF(H533=3,1.37,IF(OR(H533=5,H533=4),1.41,IF(OR(H533=6,H533=7),1.45,IF(OR(H533=8,H533=9),1.49,IF(OR(H533=10,H533=11,H533=12),1.54,IF(OR(H533=13,H533=14,H533=15),1.58,IF(OR(H533=16,H533=17,H533=18),1.63,1.68)))))))))), "Error"))))))))))))</f>
        <v>1.73</v>
      </c>
      <c r="J533" s="799">
        <v>83200</v>
      </c>
      <c r="K533" s="799"/>
      <c r="L533" s="799"/>
      <c r="M533" s="822" t="s">
        <v>86</v>
      </c>
      <c r="N533" s="799">
        <f>J533*I533</f>
        <v>143936</v>
      </c>
      <c r="O533" s="823">
        <f>I533*J533+K533+L533</f>
        <v>143936</v>
      </c>
      <c r="P533" s="823">
        <f>+O533*13</f>
        <v>1871168</v>
      </c>
      <c r="Q533" s="592">
        <f t="shared" si="495"/>
        <v>1</v>
      </c>
      <c r="R533" s="592">
        <f>+H533+1</f>
        <v>2</v>
      </c>
      <c r="S533" s="588">
        <f>IF(Q533&lt;1,0,IF(W533="Բ-1",IF(R533=0,6.94,IF(R533=1,7.17,IF(R533=2,7.41,IF(R533=3,7.66,IF(OR(R533=5,R533=4),7.92,IF(OR(R533=6,R533=7),8.18,IF(OR(R533=8,R533=9),8.46,IF(OR(R533=10,R533=11,R533=12),8.74,IF(OR(R533=13,R533=14,R533=15),9.03,IF(OR(R533=16,R533=17,R533=18),9.33,9.65)))))))))),IF(W533="Բ-2", IF(R533=0,5.71,IF(R533=1,5.89,IF(R533=2,6.09,IF(R533=3,6.29,IF(OR(R533=5,R533=4),6.5,IF(OR(R533=6,R533=7),6.72,IF(OR(R533=8,R533=9),6.94,IF(OR(R533=10,R533=11,R533=12),7.17,IF(OR(R533=13,R533=14,R533=15),7.41,IF(OR(R533=16,R533=17,R533=18),7.65,7.91)))))))))), IF(W533="Գ-1", IF(R533=0,4.7,IF(R533=1,4.86,IF(R533=2,5.01,IF(R533=3,5.18,IF(OR(R533=5,R533=4),5.35,IF(OR(R533=6,R533=7),5.52,IF(OR(R533=8,R533=9),5.71,IF(OR(R533=10,R533=11,R533=12),5.89,IF(OR(R533=13,R533=14,R533=15),6.09,IF(OR(R533=16,R533=17,R533=18),6.29,6.49)))))))))), IF(W533="Գ-2", IF(R533=0,3.88,IF(R533=1,4.01,IF(R533=2,4.14,IF(R533=3,4.27,IF(OR(R533=5,R533=4),4.41,IF(OR(R533=6,R533=7),4.55,IF(OR(R533=8,R533=9),4.7,IF(OR(R533=10,R533=11,R533=12),4.85,IF(OR(R533=13,R533=14,R533=15),5.01,IF(OR(R533=16,R533=17,R533=18),5.17,5.34)))))))))), IF(W533="Գ-3", IF(R533=0,3.21,IF(R533=1,3.31,IF(R533=2,3.42,IF(R533=3,3.53,IF(OR(R533=5,R533=4),3.64,IF(OR(R533=6,R533=7),3.76,IF(OR(R533=8,R533=9),3.88,IF(OR(R533=10,R533=11,R533=12),4.01,IF(OR(R533=13,R533=14,R533=15),4.13,IF(OR(R533=16,R533=17,R533=18),4.27,4.4)))))))))), IF(W533="Ա-1", IF(R533=0,2.66,IF(R533=1,2.75,IF(R533=2,2.83,IF(R533=3,2.92,IF(OR(R533=5,R533=4),3.02,IF(OR(R533=6,R533=7),3.11,IF(OR(R533=8,R533=9),3.21,IF(OR(R533=10,R533=11,R533=12),3.31,IF(OR(R533=13,R533=14,R533=15),3.42,IF(OR(R533=16,R533=17,R533=18),3.53,3.64)))))))))), IF(W533="Ա-2", IF(R533=0,2.28,IF(R533=1,2.35,IF(R533=2,2.43,IF(R533=3,2.5,IF(OR(R533=5,R533=4),2.58,IF(OR(R533=6,R533=7),2.66,IF(OR(R533=8,R533=9),2.75,IF(OR(R533=10,R533=11,R533=12),2.83,IF(OR(R533=13,R533=14,R533=15),2.92,IF(OR(R533=16,R533=17,R533=18),3.01,3.11)))))))))),IF(W533="Ա-3", IF(R533=0,1.96,IF(R533=1,2.02,IF(R533=2,2.08,IF(R533=3,2.15,IF(OR(R533=5,R533=4),2.21,IF(OR(R533=6,R533=7),2.28,IF(OR(R533=8,R533=9),2.35,IF(OR(R533=10,R533=11,R533=12),2.42,IF(OR(R533=13,R533=14,R533=15),2.5,IF(OR(R533=16,R533=17,R533=18),2.58,2.66)))))))))), IF(W533="Կ-1", IF(R533=0,1.68,IF(R533=1,1.73,IF(R533=2,1.79,IF(R533=3,1.84,IF(OR(R533=5,R533=4),1.9,IF(OR(R533=6,R533=7),1.96,IF(OR(R533=8,R533=9),2.02,IF(OR(R533=10,R533=11,R533=12),2.08,IF(OR(R533=13,R533=14,R533=15),2.14,IF(OR(R533=16,R533=17,R533=18),2.21,2.28)))))))))), IF(W533="Կ-2", IF(R533=0,1.45,IF(R533=1,1.49,IF(R533=2,1.54,IF(R533=3,1.59,IF(OR(R533=5,R533=4),1.63,IF(OR(R533=6,R533=7),1.68,IF(OR(R533=8,R533=9),1.73,IF(OR(R533=10,R533=11,R533=12),1.79,IF(OR(R533=13,R533=14,R533=15),1.84,IF(OR(R533=16,R533=17,R533=18),1.9,1.95)))))))))),IF(W533="Կ-3", IF(R533=0,1.25,IF(R533=1,1.29,IF(R533=2,1.33,IF(R533=3,1.37,IF(OR(R533=5,R533=4),1.41,IF(OR(R533=6,R533=7),1.45,IF(OR(R533=8,R533=9),1.49,IF(OR(R533=10,R533=11,R533=12),1.54,IF(OR(R533=13,R533=14,R533=15),1.58,IF(OR(R533=16,R533=17,R533=18),1.63,1.68)))))))))), "Error"))))))))))))</f>
        <v>1.79</v>
      </c>
      <c r="T533" s="456">
        <v>83200</v>
      </c>
      <c r="U533" s="456"/>
      <c r="V533" s="456"/>
      <c r="W533" s="589" t="str">
        <f>+M533</f>
        <v>Կ-1</v>
      </c>
      <c r="X533" s="456">
        <f>T533*S533</f>
        <v>148928</v>
      </c>
      <c r="Y533" s="590">
        <f>+U533+V533+X533</f>
        <v>148928</v>
      </c>
      <c r="Z533" s="590">
        <f>+Y533*13</f>
        <v>1936064</v>
      </c>
      <c r="AA533" s="592">
        <f>+Q533</f>
        <v>1</v>
      </c>
      <c r="AB533" s="592">
        <f>+R533+1</f>
        <v>3</v>
      </c>
      <c r="AC533" s="588">
        <f>IF(AA533&lt;1,0,IF(AG533="Բ-1",IF(AB533=0,6.94,IF(AB533=1,7.17,IF(AB533=2,7.41,IF(AB533=3,7.66,IF(OR(AB533=5,AB533=4),7.92,IF(OR(AB533=6,AB533=7),8.18,IF(OR(AB533=8,AB533=9),8.46,IF(OR(AB533=10,AB533=11,AB533=12),8.74,IF(OR(AB533=13,AB533=14,AB533=15),9.03,IF(OR(AB533=16,AB533=17,AB533=18),9.33,9.65)))))))))),IF(AG533="Բ-2", IF(AB533=0,5.71,IF(AB533=1,5.89,IF(AB533=2,6.09,IF(AB533=3,6.29,IF(OR(AB533=5,AB533=4),6.5,IF(OR(AB533=6,AB533=7),6.72,IF(OR(AB533=8,AB533=9),6.94,IF(OR(AB533=10,AB533=11,AB533=12),7.17,IF(OR(AB533=13,AB533=14,AB533=15),7.41,IF(OR(AB533=16,AB533=17,AB533=18),7.65,7.91)))))))))), IF(AG533="Գ-1", IF(AB533=0,4.7,IF(AB533=1,4.86,IF(AB533=2,5.01,IF(AB533=3,5.18,IF(OR(AB533=5,AB533=4),5.35,IF(OR(AB533=6,AB533=7),5.52,IF(OR(AB533=8,AB533=9),5.71,IF(OR(AB533=10,AB533=11,AB533=12),5.89,IF(OR(AB533=13,AB533=14,AB533=15),6.09,IF(OR(AB533=16,AB533=17,AB533=18),6.29,6.49)))))))))), IF(AG533="Գ-2", IF(AB533=0,3.88,IF(AB533=1,4.01,IF(AB533=2,4.14,IF(AB533=3,4.27,IF(OR(AB533=5,AB533=4),4.41,IF(OR(AB533=6,AB533=7),4.55,IF(OR(AB533=8,AB533=9),4.7,IF(OR(AB533=10,AB533=11,AB533=12),4.85,IF(OR(AB533=13,AB533=14,AB533=15),5.01,IF(OR(AB533=16,AB533=17,AB533=18),5.17,5.34)))))))))), IF(AG533="Գ-3", IF(AB533=0,3.21,IF(AB533=1,3.31,IF(AB533=2,3.42,IF(AB533=3,3.53,IF(OR(AB533=5,AB533=4),3.64,IF(OR(AB533=6,AB533=7),3.76,IF(OR(AB533=8,AB533=9),3.88,IF(OR(AB533=10,AB533=11,AB533=12),4.01,IF(OR(AB533=13,AB533=14,AB533=15),4.13,IF(OR(AB533=16,AB533=17,AB533=18),4.27,4.4)))))))))), IF(AG533="Ա-1", IF(AB533=0,2.66,IF(AB533=1,2.75,IF(AB533=2,2.83,IF(AB533=3,2.92,IF(OR(AB533=5,AB533=4),3.02,IF(OR(AB533=6,AB533=7),3.11,IF(OR(AB533=8,AB533=9),3.21,IF(OR(AB533=10,AB533=11,AB533=12),3.31,IF(OR(AB533=13,AB533=14,AB533=15),3.42,IF(OR(AB533=16,AB533=17,AB533=18),3.53,3.64)))))))))), IF(AG533="Ա-2", IF(AB533=0,2.28,IF(AB533=1,2.35,IF(AB533=2,2.43,IF(AB533=3,2.5,IF(OR(AB533=5,AB533=4),2.58,IF(OR(AB533=6,AB533=7),2.66,IF(OR(AB533=8,AB533=9),2.75,IF(OR(AB533=10,AB533=11,AB533=12),2.83,IF(OR(AB533=13,AB533=14,AB533=15),2.92,IF(OR(AB533=16,AB533=17,AB533=18),3.01,3.11)))))))))),IF(AG533="Ա-3", IF(AB533=0,1.96,IF(AB533=1,2.02,IF(AB533=2,2.08,IF(AB533=3,2.15,IF(OR(AB533=5,AB533=4),2.21,IF(OR(AB533=6,AB533=7),2.28,IF(OR(AB533=8,AB533=9),2.35,IF(OR(AB533=10,AB533=11,AB533=12),2.42,IF(OR(AB533=13,AB533=14,AB533=15),2.5,IF(OR(AB533=16,AB533=17,AB533=18),2.58,2.66)))))))))), IF(AG533="Կ-1", IF(AB533=0,1.68,IF(AB533=1,1.73,IF(AB533=2,1.79,IF(AB533=3,1.84,IF(OR(AB533=5,AB533=4),1.9,IF(OR(AB533=6,AB533=7),1.96,IF(OR(AB533=8,AB533=9),2.02,IF(OR(AB533=10,AB533=11,AB533=12),2.08,IF(OR(AB533=13,AB533=14,AB533=15),2.14,IF(OR(AB533=16,AB533=17,AB533=18),2.21,2.28)))))))))), IF(AG533="Կ-2", IF(AB533=0,1.45,IF(AB533=1,1.49,IF(AB533=2,1.54,IF(AB533=3,1.59,IF(OR(AB533=5,AB533=4),1.63,IF(OR(AB533=6,AB533=7),1.68,IF(OR(AB533=8,AB533=9),1.73,IF(OR(AB533=10,AB533=11,AB533=12),1.79,IF(OR(AB533=13,AB533=14,AB533=15),1.84,IF(OR(AB533=16,AB533=17,AB533=18),1.9,1.95)))))))))),IF(AG533="Կ-3", IF(AB533=0,1.25,IF(AB533=1,1.29,IF(AB533=2,1.33,IF(AB533=3,1.37,IF(OR(AB533=5,AB533=4),1.41,IF(OR(AB533=6,AB533=7),1.45,IF(OR(AB533=8,AB533=9),1.49,IF(OR(AB533=10,AB533=11,AB533=12),1.54,IF(OR(AB533=13,AB533=14,AB533=15),1.58,IF(OR(AB533=16,AB533=17,AB533=18),1.63,1.68)))))))))), "Error"))))))))))))</f>
        <v>1.84</v>
      </c>
      <c r="AD533" s="456">
        <v>83200</v>
      </c>
      <c r="AE533" s="456"/>
      <c r="AF533" s="456"/>
      <c r="AG533" s="589" t="str">
        <f>+W533</f>
        <v>Կ-1</v>
      </c>
      <c r="AH533" s="456">
        <f>AD533*AC533</f>
        <v>153088</v>
      </c>
      <c r="AI533" s="590">
        <f>AH533+AE533+AF533</f>
        <v>153088</v>
      </c>
      <c r="AJ533" s="590">
        <f>+AI533*13</f>
        <v>1990144</v>
      </c>
      <c r="AK533" s="592">
        <f>+AA533</f>
        <v>1</v>
      </c>
      <c r="AL533" s="592">
        <f>+AB533+1</f>
        <v>4</v>
      </c>
      <c r="AM533" s="588">
        <f>IF(AK533&lt;1,0,IF(AQ533="Բ-1",IF(AL533=0,6.94,IF(AL533=1,7.17,IF(AL533=2,7.41,IF(AL533=3,7.66,IF(OR(AL533=5,AL533=4),7.92,IF(OR(AL533=6,AL533=7),8.18,IF(OR(AL533=8,AL533=9),8.46,IF(OR(AL533=10,AL533=11,AL533=12),8.74,IF(OR(AL533=13,AL533=14,AL533=15),9.03,IF(OR(AL533=16,AL533=17,AL533=18),9.33,9.65)))))))))),IF(AQ533="Բ-2", IF(AL533=0,5.71,IF(AL533=1,5.89,IF(AL533=2,6.09,IF(AL533=3,6.29,IF(OR(AL533=5,AL533=4),6.5,IF(OR(AL533=6,AL533=7),6.72,IF(OR(AL533=8,AL533=9),6.94,IF(OR(AL533=10,AL533=11,AL533=12),7.17,IF(OR(AL533=13,AL533=14,AL533=15),7.41,IF(OR(AL533=16,AL533=17,AL533=18),7.65,7.91)))))))))), IF(AQ533="Գ-1", IF(AL533=0,4.7,IF(AL533=1,4.86,IF(AL533=2,5.01,IF(AL533=3,5.18,IF(OR(AL533=5,AL533=4),5.35,IF(OR(AL533=6,AL533=7),5.52,IF(OR(AL533=8,AL533=9),5.71,IF(OR(AL533=10,AL533=11,AL533=12),5.89,IF(OR(AL533=13,AL533=14,AL533=15),6.09,IF(OR(AL533=16,AL533=17,AL533=18),6.29,6.49)))))))))), IF(AQ533="Գ-2", IF(AL533=0,3.88,IF(AL533=1,4.01,IF(AL533=2,4.14,IF(AL533=3,4.27,IF(OR(AL533=5,AL533=4),4.41,IF(OR(AL533=6,AL533=7),4.55,IF(OR(AL533=8,AL533=9),4.7,IF(OR(AL533=10,AL533=11,AL533=12),4.85,IF(OR(AL533=13,AL533=14,AL533=15),5.01,IF(OR(AL533=16,AL533=17,AL533=18),5.17,5.34)))))))))), IF(AQ533="Գ-3", IF(AL533=0,3.21,IF(AL533=1,3.31,IF(AL533=2,3.42,IF(AL533=3,3.53,IF(OR(AL533=5,AL533=4),3.64,IF(OR(AL533=6,AL533=7),3.76,IF(OR(AL533=8,AL533=9),3.88,IF(OR(AL533=10,AL533=11,AL533=12),4.01,IF(OR(AL533=13,AL533=14,AL533=15),4.13,IF(OR(AL533=16,AL533=17,AL533=18),4.27,4.4)))))))))), IF(AQ533="Ա-1", IF(AL533=0,2.66,IF(AL533=1,2.75,IF(AL533=2,2.83,IF(AL533=3,2.92,IF(OR(AL533=5,AL533=4),3.02,IF(OR(AL533=6,AL533=7),3.11,IF(OR(AL533=8,AL533=9),3.21,IF(OR(AL533=10,AL533=11,AL533=12),3.31,IF(OR(AL533=13,AL533=14,AL533=15),3.42,IF(OR(AL533=16,AL533=17,AL533=18),3.53,3.64)))))))))), IF(AQ533="Ա-2", IF(AL533=0,2.28,IF(AL533=1,2.35,IF(AL533=2,2.43,IF(AL533=3,2.5,IF(OR(AL533=5,AL533=4),2.58,IF(OR(AL533=6,AL533=7),2.66,IF(OR(AL533=8,AL533=9),2.75,IF(OR(AL533=10,AL533=11,AL533=12),2.83,IF(OR(AL533=13,AL533=14,AL533=15),2.92,IF(OR(AL533=16,AL533=17,AL533=18),3.01,3.11)))))))))),IF(AQ533="Ա-3", IF(AL533=0,1.96,IF(AL533=1,2.02,IF(AL533=2,2.08,IF(AL533=3,2.15,IF(OR(AL533=5,AL533=4),2.21,IF(OR(AL533=6,AL533=7),2.28,IF(OR(AL533=8,AL533=9),2.35,IF(OR(AL533=10,AL533=11,AL533=12),2.42,IF(OR(AL533=13,AL533=14,AL533=15),2.5,IF(OR(AL533=16,AL533=17,AL533=18),2.58,2.66)))))))))), IF(AQ533="Կ-1", IF(AL533=0,1.68,IF(AL533=1,1.73,IF(AL533=2,1.79,IF(AL533=3,1.84,IF(OR(AL533=5,AL533=4),1.9,IF(OR(AL533=6,AL533=7),1.96,IF(OR(AL533=8,AL533=9),2.02,IF(OR(AL533=10,AL533=11,AL533=12),2.08,IF(OR(AL533=13,AL533=14,AL533=15),2.14,IF(OR(AL533=16,AL533=17,AL533=18),2.21,2.28)))))))))), IF(AQ533="Կ-2", IF(AL533=0,1.45,IF(AL533=1,1.49,IF(AL533=2,1.54,IF(AL533=3,1.59,IF(OR(AL533=5,AL533=4),1.63,IF(OR(AL533=6,AL533=7),1.68,IF(OR(AL533=8,AL533=9),1.73,IF(OR(AL533=10,AL533=11,AL533=12),1.79,IF(OR(AL533=13,AL533=14,AL533=15),1.84,IF(OR(AL533=16,AL533=17,AL533=18),1.9,1.95)))))))))),IF(AQ533="Կ-3", IF(AL533=0,1.25,IF(AL533=1,1.29,IF(AL533=2,1.33,IF(AL533=3,1.37,IF(OR(AL533=5,AL533=4),1.41,IF(OR(AL533=6,AL533=7),1.45,IF(OR(AL533=8,AL533=9),1.49,IF(OR(AL533=10,AL533=11,AL533=12),1.54,IF(OR(AL533=13,AL533=14,AL533=15),1.58,IF(OR(AL533=16,AL533=17,AL533=18),1.63,1.68)))))))))), "Error"))))))))))))</f>
        <v>1.9</v>
      </c>
      <c r="AN533" s="456">
        <v>83200</v>
      </c>
      <c r="AO533" s="456"/>
      <c r="AP533" s="456"/>
      <c r="AQ533" s="589" t="str">
        <f>+AG533</f>
        <v>Կ-1</v>
      </c>
      <c r="AR533" s="456">
        <f>AN533*AM533</f>
        <v>158080</v>
      </c>
      <c r="AS533" s="590">
        <f>AR533+AO533+AP533</f>
        <v>158080</v>
      </c>
      <c r="AT533" s="590">
        <f>+AS533*13</f>
        <v>2055040</v>
      </c>
    </row>
    <row r="534" spans="2:46" s="587" customFormat="1" ht="13.5">
      <c r="B534" s="830">
        <v>22</v>
      </c>
      <c r="C534" s="795" t="s">
        <v>2601</v>
      </c>
      <c r="D534" s="794" t="s">
        <v>1982</v>
      </c>
      <c r="E534" s="796">
        <v>1990</v>
      </c>
      <c r="F534" s="795" t="s">
        <v>222</v>
      </c>
      <c r="G534" s="820">
        <v>1</v>
      </c>
      <c r="H534" s="820">
        <v>2</v>
      </c>
      <c r="I534" s="821">
        <f t="shared" si="470"/>
        <v>1.79</v>
      </c>
      <c r="J534" s="799">
        <v>83200</v>
      </c>
      <c r="K534" s="799"/>
      <c r="L534" s="799"/>
      <c r="M534" s="822" t="s">
        <v>86</v>
      </c>
      <c r="N534" s="799">
        <f t="shared" si="471"/>
        <v>148928</v>
      </c>
      <c r="O534" s="823">
        <f t="shared" si="472"/>
        <v>148928</v>
      </c>
      <c r="P534" s="823">
        <f t="shared" si="473"/>
        <v>1936064</v>
      </c>
      <c r="Q534" s="592">
        <f t="shared" si="495"/>
        <v>1</v>
      </c>
      <c r="R534" s="592">
        <f t="shared" si="475"/>
        <v>3</v>
      </c>
      <c r="S534" s="588">
        <f t="shared" si="476"/>
        <v>1.84</v>
      </c>
      <c r="T534" s="456">
        <v>83200</v>
      </c>
      <c r="U534" s="456"/>
      <c r="V534" s="456"/>
      <c r="W534" s="589" t="str">
        <f t="shared" si="477"/>
        <v>Կ-1</v>
      </c>
      <c r="X534" s="456">
        <f t="shared" si="478"/>
        <v>153088</v>
      </c>
      <c r="Y534" s="590">
        <f t="shared" si="479"/>
        <v>153088</v>
      </c>
      <c r="Z534" s="590">
        <f t="shared" si="480"/>
        <v>1990144</v>
      </c>
      <c r="AA534" s="592">
        <f t="shared" si="481"/>
        <v>1</v>
      </c>
      <c r="AB534" s="592">
        <f t="shared" si="482"/>
        <v>4</v>
      </c>
      <c r="AC534" s="588">
        <f t="shared" si="483"/>
        <v>1.9</v>
      </c>
      <c r="AD534" s="456">
        <v>83200</v>
      </c>
      <c r="AE534" s="456"/>
      <c r="AF534" s="456"/>
      <c r="AG534" s="589" t="str">
        <f t="shared" si="484"/>
        <v>Կ-1</v>
      </c>
      <c r="AH534" s="456">
        <f t="shared" si="485"/>
        <v>158080</v>
      </c>
      <c r="AI534" s="590">
        <f t="shared" si="486"/>
        <v>158080</v>
      </c>
      <c r="AJ534" s="590">
        <f t="shared" si="487"/>
        <v>2055040</v>
      </c>
      <c r="AK534" s="592">
        <f t="shared" si="488"/>
        <v>1</v>
      </c>
      <c r="AL534" s="592">
        <f t="shared" si="489"/>
        <v>5</v>
      </c>
      <c r="AM534" s="588">
        <f t="shared" si="490"/>
        <v>1.9</v>
      </c>
      <c r="AN534" s="456">
        <v>83200</v>
      </c>
      <c r="AO534" s="456"/>
      <c r="AP534" s="456"/>
      <c r="AQ534" s="589" t="str">
        <f t="shared" si="491"/>
        <v>Կ-1</v>
      </c>
      <c r="AR534" s="456">
        <f t="shared" si="492"/>
        <v>158080</v>
      </c>
      <c r="AS534" s="590">
        <f t="shared" si="493"/>
        <v>158080</v>
      </c>
      <c r="AT534" s="590">
        <f t="shared" si="494"/>
        <v>2055040</v>
      </c>
    </row>
    <row r="535" spans="2:46" s="587" customFormat="1" ht="27">
      <c r="B535" s="830">
        <v>23</v>
      </c>
      <c r="C535" s="795" t="s">
        <v>2602</v>
      </c>
      <c r="D535" s="794" t="s">
        <v>1982</v>
      </c>
      <c r="E535" s="796">
        <v>1981</v>
      </c>
      <c r="F535" s="795" t="s">
        <v>222</v>
      </c>
      <c r="G535" s="820">
        <v>1</v>
      </c>
      <c r="H535" s="820">
        <v>7</v>
      </c>
      <c r="I535" s="821">
        <f t="shared" si="470"/>
        <v>1.96</v>
      </c>
      <c r="J535" s="799">
        <v>83200</v>
      </c>
      <c r="K535" s="799"/>
      <c r="L535" s="799"/>
      <c r="M535" s="822" t="s">
        <v>86</v>
      </c>
      <c r="N535" s="799">
        <f t="shared" si="471"/>
        <v>163072</v>
      </c>
      <c r="O535" s="823">
        <f t="shared" si="472"/>
        <v>163072</v>
      </c>
      <c r="P535" s="823">
        <f t="shared" si="473"/>
        <v>2119936</v>
      </c>
      <c r="Q535" s="592">
        <f t="shared" si="495"/>
        <v>1</v>
      </c>
      <c r="R535" s="592">
        <f t="shared" si="475"/>
        <v>8</v>
      </c>
      <c r="S535" s="588">
        <f t="shared" si="476"/>
        <v>2.02</v>
      </c>
      <c r="T535" s="456">
        <v>83200</v>
      </c>
      <c r="U535" s="456"/>
      <c r="V535" s="456"/>
      <c r="W535" s="589" t="str">
        <f t="shared" si="477"/>
        <v>Կ-1</v>
      </c>
      <c r="X535" s="456">
        <f t="shared" si="478"/>
        <v>168064</v>
      </c>
      <c r="Y535" s="590">
        <f t="shared" si="479"/>
        <v>168064</v>
      </c>
      <c r="Z535" s="590">
        <f t="shared" si="480"/>
        <v>2184832</v>
      </c>
      <c r="AA535" s="592">
        <f t="shared" si="481"/>
        <v>1</v>
      </c>
      <c r="AB535" s="592">
        <f t="shared" si="482"/>
        <v>9</v>
      </c>
      <c r="AC535" s="588">
        <f t="shared" si="483"/>
        <v>2.02</v>
      </c>
      <c r="AD535" s="456">
        <v>83200</v>
      </c>
      <c r="AE535" s="456"/>
      <c r="AF535" s="456"/>
      <c r="AG535" s="589" t="str">
        <f t="shared" si="484"/>
        <v>Կ-1</v>
      </c>
      <c r="AH535" s="456">
        <f t="shared" si="485"/>
        <v>168064</v>
      </c>
      <c r="AI535" s="590">
        <f t="shared" si="486"/>
        <v>168064</v>
      </c>
      <c r="AJ535" s="590">
        <f t="shared" si="487"/>
        <v>2184832</v>
      </c>
      <c r="AK535" s="592">
        <f t="shared" si="488"/>
        <v>1</v>
      </c>
      <c r="AL535" s="592">
        <f t="shared" si="489"/>
        <v>10</v>
      </c>
      <c r="AM535" s="588">
        <f t="shared" si="490"/>
        <v>2.08</v>
      </c>
      <c r="AN535" s="456">
        <v>83200</v>
      </c>
      <c r="AO535" s="456"/>
      <c r="AP535" s="456"/>
      <c r="AQ535" s="589" t="str">
        <f t="shared" si="491"/>
        <v>Կ-1</v>
      </c>
      <c r="AR535" s="456">
        <f t="shared" si="492"/>
        <v>173056</v>
      </c>
      <c r="AS535" s="590">
        <f t="shared" si="493"/>
        <v>173056</v>
      </c>
      <c r="AT535" s="590">
        <f t="shared" si="494"/>
        <v>2249728</v>
      </c>
    </row>
    <row r="536" spans="2:46" s="587" customFormat="1" ht="13.5">
      <c r="B536" s="830">
        <v>24</v>
      </c>
      <c r="C536" s="795" t="s">
        <v>2603</v>
      </c>
      <c r="D536" s="794" t="s">
        <v>1982</v>
      </c>
      <c r="E536" s="796">
        <v>2000</v>
      </c>
      <c r="F536" s="795" t="s">
        <v>222</v>
      </c>
      <c r="G536" s="820">
        <v>1</v>
      </c>
      <c r="H536" s="820">
        <v>2</v>
      </c>
      <c r="I536" s="821">
        <f t="shared" si="470"/>
        <v>1.79</v>
      </c>
      <c r="J536" s="799">
        <v>83200</v>
      </c>
      <c r="K536" s="799"/>
      <c r="L536" s="799"/>
      <c r="M536" s="822" t="s">
        <v>86</v>
      </c>
      <c r="N536" s="799">
        <f t="shared" si="471"/>
        <v>148928</v>
      </c>
      <c r="O536" s="823">
        <f t="shared" si="472"/>
        <v>148928</v>
      </c>
      <c r="P536" s="823">
        <f t="shared" si="473"/>
        <v>1936064</v>
      </c>
      <c r="Q536" s="592">
        <f t="shared" si="495"/>
        <v>1</v>
      </c>
      <c r="R536" s="592">
        <f t="shared" si="475"/>
        <v>3</v>
      </c>
      <c r="S536" s="588">
        <f t="shared" si="476"/>
        <v>1.84</v>
      </c>
      <c r="T536" s="456">
        <v>83200</v>
      </c>
      <c r="U536" s="456"/>
      <c r="V536" s="456"/>
      <c r="W536" s="589" t="str">
        <f t="shared" si="477"/>
        <v>Կ-1</v>
      </c>
      <c r="X536" s="456">
        <f t="shared" si="478"/>
        <v>153088</v>
      </c>
      <c r="Y536" s="590">
        <f t="shared" si="479"/>
        <v>153088</v>
      </c>
      <c r="Z536" s="590">
        <f t="shared" si="480"/>
        <v>1990144</v>
      </c>
      <c r="AA536" s="592">
        <f t="shared" si="481"/>
        <v>1</v>
      </c>
      <c r="AB536" s="592">
        <f t="shared" si="482"/>
        <v>4</v>
      </c>
      <c r="AC536" s="588">
        <f t="shared" si="483"/>
        <v>1.9</v>
      </c>
      <c r="AD536" s="456">
        <v>83200</v>
      </c>
      <c r="AE536" s="456"/>
      <c r="AF536" s="456"/>
      <c r="AG536" s="589" t="str">
        <f t="shared" si="484"/>
        <v>Կ-1</v>
      </c>
      <c r="AH536" s="456">
        <f t="shared" si="485"/>
        <v>158080</v>
      </c>
      <c r="AI536" s="590">
        <f t="shared" si="486"/>
        <v>158080</v>
      </c>
      <c r="AJ536" s="590">
        <f t="shared" si="487"/>
        <v>2055040</v>
      </c>
      <c r="AK536" s="592">
        <f t="shared" si="488"/>
        <v>1</v>
      </c>
      <c r="AL536" s="592">
        <f t="shared" si="489"/>
        <v>5</v>
      </c>
      <c r="AM536" s="588">
        <f t="shared" si="490"/>
        <v>1.9</v>
      </c>
      <c r="AN536" s="456">
        <v>83200</v>
      </c>
      <c r="AO536" s="456"/>
      <c r="AP536" s="456"/>
      <c r="AQ536" s="589" t="str">
        <f t="shared" si="491"/>
        <v>Կ-1</v>
      </c>
      <c r="AR536" s="456">
        <f t="shared" si="492"/>
        <v>158080</v>
      </c>
      <c r="AS536" s="590">
        <f t="shared" si="493"/>
        <v>158080</v>
      </c>
      <c r="AT536" s="590">
        <f t="shared" si="494"/>
        <v>2055040</v>
      </c>
    </row>
    <row r="537" spans="2:46" s="587" customFormat="1" ht="13.5">
      <c r="B537" s="830">
        <v>25</v>
      </c>
      <c r="C537" s="795" t="s">
        <v>2604</v>
      </c>
      <c r="D537" s="794" t="s">
        <v>1982</v>
      </c>
      <c r="E537" s="796">
        <v>1990</v>
      </c>
      <c r="F537" s="795" t="s">
        <v>222</v>
      </c>
      <c r="G537" s="820">
        <v>1</v>
      </c>
      <c r="H537" s="820">
        <v>5</v>
      </c>
      <c r="I537" s="821">
        <f t="shared" si="470"/>
        <v>1.9</v>
      </c>
      <c r="J537" s="799">
        <v>83200</v>
      </c>
      <c r="K537" s="799"/>
      <c r="L537" s="799"/>
      <c r="M537" s="822" t="s">
        <v>86</v>
      </c>
      <c r="N537" s="799">
        <f t="shared" si="471"/>
        <v>158080</v>
      </c>
      <c r="O537" s="823">
        <f t="shared" si="472"/>
        <v>158080</v>
      </c>
      <c r="P537" s="823">
        <f t="shared" si="473"/>
        <v>2055040</v>
      </c>
      <c r="Q537" s="592">
        <v>1</v>
      </c>
      <c r="R537" s="592">
        <f t="shared" si="475"/>
        <v>6</v>
      </c>
      <c r="S537" s="588">
        <f t="shared" si="476"/>
        <v>1.96</v>
      </c>
      <c r="T537" s="456">
        <v>83200</v>
      </c>
      <c r="U537" s="456"/>
      <c r="V537" s="456"/>
      <c r="W537" s="589" t="str">
        <f t="shared" si="477"/>
        <v>Կ-1</v>
      </c>
      <c r="X537" s="456">
        <f t="shared" si="478"/>
        <v>163072</v>
      </c>
      <c r="Y537" s="590">
        <f t="shared" si="479"/>
        <v>163072</v>
      </c>
      <c r="Z537" s="590">
        <f t="shared" si="480"/>
        <v>2119936</v>
      </c>
      <c r="AA537" s="592">
        <f t="shared" si="481"/>
        <v>1</v>
      </c>
      <c r="AB537" s="592">
        <f t="shared" si="482"/>
        <v>7</v>
      </c>
      <c r="AC537" s="588">
        <f t="shared" si="483"/>
        <v>1.96</v>
      </c>
      <c r="AD537" s="456">
        <v>83200</v>
      </c>
      <c r="AE537" s="456"/>
      <c r="AF537" s="456"/>
      <c r="AG537" s="589" t="str">
        <f t="shared" si="484"/>
        <v>Կ-1</v>
      </c>
      <c r="AH537" s="456">
        <f t="shared" si="485"/>
        <v>163072</v>
      </c>
      <c r="AI537" s="590">
        <f t="shared" si="486"/>
        <v>163072</v>
      </c>
      <c r="AJ537" s="590">
        <f t="shared" si="487"/>
        <v>2119936</v>
      </c>
      <c r="AK537" s="592">
        <f t="shared" si="488"/>
        <v>1</v>
      </c>
      <c r="AL537" s="592">
        <f t="shared" si="489"/>
        <v>8</v>
      </c>
      <c r="AM537" s="588">
        <f t="shared" si="490"/>
        <v>2.02</v>
      </c>
      <c r="AN537" s="456">
        <v>83200</v>
      </c>
      <c r="AO537" s="456"/>
      <c r="AP537" s="456"/>
      <c r="AQ537" s="589" t="str">
        <f t="shared" si="491"/>
        <v>Կ-1</v>
      </c>
      <c r="AR537" s="456">
        <f t="shared" si="492"/>
        <v>168064</v>
      </c>
      <c r="AS537" s="590">
        <f t="shared" si="493"/>
        <v>168064</v>
      </c>
      <c r="AT537" s="590">
        <f t="shared" si="494"/>
        <v>2184832</v>
      </c>
    </row>
    <row r="538" spans="2:46" s="587" customFormat="1" ht="13.5">
      <c r="B538" s="830">
        <v>26</v>
      </c>
      <c r="C538" s="795" t="s">
        <v>2408</v>
      </c>
      <c r="D538" s="794" t="s">
        <v>1982</v>
      </c>
      <c r="E538" s="796">
        <v>1991</v>
      </c>
      <c r="F538" s="795" t="s">
        <v>222</v>
      </c>
      <c r="G538" s="820">
        <v>1</v>
      </c>
      <c r="H538" s="820">
        <v>4</v>
      </c>
      <c r="I538" s="821">
        <f t="shared" si="470"/>
        <v>1.9</v>
      </c>
      <c r="J538" s="799">
        <v>83200</v>
      </c>
      <c r="K538" s="799"/>
      <c r="L538" s="799"/>
      <c r="M538" s="822" t="s">
        <v>86</v>
      </c>
      <c r="N538" s="799">
        <f t="shared" si="471"/>
        <v>158080</v>
      </c>
      <c r="O538" s="823">
        <f t="shared" si="472"/>
        <v>158080</v>
      </c>
      <c r="P538" s="823">
        <f t="shared" si="473"/>
        <v>2055040</v>
      </c>
      <c r="Q538" s="592">
        <f>+G538</f>
        <v>1</v>
      </c>
      <c r="R538" s="592">
        <f t="shared" si="475"/>
        <v>5</v>
      </c>
      <c r="S538" s="588">
        <f t="shared" si="476"/>
        <v>1.9</v>
      </c>
      <c r="T538" s="456">
        <v>83200</v>
      </c>
      <c r="U538" s="456"/>
      <c r="V538" s="456"/>
      <c r="W538" s="589" t="str">
        <f t="shared" si="477"/>
        <v>Կ-1</v>
      </c>
      <c r="X538" s="456">
        <f t="shared" si="478"/>
        <v>158080</v>
      </c>
      <c r="Y538" s="590">
        <f t="shared" si="479"/>
        <v>158080</v>
      </c>
      <c r="Z538" s="590">
        <f t="shared" si="480"/>
        <v>2055040</v>
      </c>
      <c r="AA538" s="592">
        <f t="shared" si="481"/>
        <v>1</v>
      </c>
      <c r="AB538" s="592">
        <f t="shared" si="482"/>
        <v>6</v>
      </c>
      <c r="AC538" s="588">
        <f t="shared" si="483"/>
        <v>1.96</v>
      </c>
      <c r="AD538" s="456">
        <v>83200</v>
      </c>
      <c r="AE538" s="456"/>
      <c r="AF538" s="456"/>
      <c r="AG538" s="589" t="str">
        <f t="shared" si="484"/>
        <v>Կ-1</v>
      </c>
      <c r="AH538" s="456">
        <f t="shared" si="485"/>
        <v>163072</v>
      </c>
      <c r="AI538" s="590">
        <f t="shared" si="486"/>
        <v>163072</v>
      </c>
      <c r="AJ538" s="590">
        <f t="shared" si="487"/>
        <v>2119936</v>
      </c>
      <c r="AK538" s="592">
        <f t="shared" si="488"/>
        <v>1</v>
      </c>
      <c r="AL538" s="592">
        <f t="shared" si="489"/>
        <v>7</v>
      </c>
      <c r="AM538" s="588">
        <f t="shared" si="490"/>
        <v>1.96</v>
      </c>
      <c r="AN538" s="456">
        <v>83200</v>
      </c>
      <c r="AO538" s="456"/>
      <c r="AP538" s="456"/>
      <c r="AQ538" s="589" t="str">
        <f t="shared" si="491"/>
        <v>Կ-1</v>
      </c>
      <c r="AR538" s="456">
        <f t="shared" si="492"/>
        <v>163072</v>
      </c>
      <c r="AS538" s="590">
        <f t="shared" si="493"/>
        <v>163072</v>
      </c>
      <c r="AT538" s="590">
        <f t="shared" si="494"/>
        <v>2119936</v>
      </c>
    </row>
    <row r="539" spans="2:46" s="587" customFormat="1" ht="13.5">
      <c r="B539" s="830">
        <v>27</v>
      </c>
      <c r="C539" s="795" t="s">
        <v>2150</v>
      </c>
      <c r="D539" s="794" t="s">
        <v>1982</v>
      </c>
      <c r="E539" s="796">
        <v>1982</v>
      </c>
      <c r="F539" s="795" t="s">
        <v>222</v>
      </c>
      <c r="G539" s="820">
        <v>1</v>
      </c>
      <c r="H539" s="820">
        <v>2</v>
      </c>
      <c r="I539" s="821">
        <f t="shared" si="470"/>
        <v>1.79</v>
      </c>
      <c r="J539" s="799">
        <v>83200</v>
      </c>
      <c r="K539" s="799"/>
      <c r="L539" s="799"/>
      <c r="M539" s="822" t="s">
        <v>86</v>
      </c>
      <c r="N539" s="799">
        <f t="shared" si="471"/>
        <v>148928</v>
      </c>
      <c r="O539" s="823">
        <f t="shared" si="472"/>
        <v>148928</v>
      </c>
      <c r="P539" s="823">
        <f t="shared" si="473"/>
        <v>1936064</v>
      </c>
      <c r="Q539" s="592">
        <f>+G539</f>
        <v>1</v>
      </c>
      <c r="R539" s="592">
        <f t="shared" si="475"/>
        <v>3</v>
      </c>
      <c r="S539" s="588">
        <f t="shared" si="476"/>
        <v>1.84</v>
      </c>
      <c r="T539" s="456">
        <v>83200</v>
      </c>
      <c r="U539" s="456"/>
      <c r="V539" s="456"/>
      <c r="W539" s="589" t="str">
        <f t="shared" si="477"/>
        <v>Կ-1</v>
      </c>
      <c r="X539" s="456">
        <f t="shared" si="478"/>
        <v>153088</v>
      </c>
      <c r="Y539" s="590">
        <f t="shared" si="479"/>
        <v>153088</v>
      </c>
      <c r="Z539" s="590">
        <f t="shared" si="480"/>
        <v>1990144</v>
      </c>
      <c r="AA539" s="592">
        <f t="shared" si="481"/>
        <v>1</v>
      </c>
      <c r="AB539" s="592">
        <f t="shared" si="482"/>
        <v>4</v>
      </c>
      <c r="AC539" s="588">
        <f t="shared" si="483"/>
        <v>1.9</v>
      </c>
      <c r="AD539" s="456">
        <v>83200</v>
      </c>
      <c r="AE539" s="456"/>
      <c r="AF539" s="456"/>
      <c r="AG539" s="589" t="str">
        <f t="shared" si="484"/>
        <v>Կ-1</v>
      </c>
      <c r="AH539" s="456">
        <f t="shared" si="485"/>
        <v>158080</v>
      </c>
      <c r="AI539" s="590">
        <f t="shared" si="486"/>
        <v>158080</v>
      </c>
      <c r="AJ539" s="590">
        <f t="shared" si="487"/>
        <v>2055040</v>
      </c>
      <c r="AK539" s="592">
        <f t="shared" si="488"/>
        <v>1</v>
      </c>
      <c r="AL539" s="592">
        <f t="shared" si="489"/>
        <v>5</v>
      </c>
      <c r="AM539" s="588">
        <f t="shared" si="490"/>
        <v>1.9</v>
      </c>
      <c r="AN539" s="456">
        <v>83200</v>
      </c>
      <c r="AO539" s="456"/>
      <c r="AP539" s="456"/>
      <c r="AQ539" s="589" t="str">
        <f t="shared" si="491"/>
        <v>Կ-1</v>
      </c>
      <c r="AR539" s="456">
        <f t="shared" si="492"/>
        <v>158080</v>
      </c>
      <c r="AS539" s="590">
        <f t="shared" si="493"/>
        <v>158080</v>
      </c>
      <c r="AT539" s="590">
        <f t="shared" si="494"/>
        <v>2055040</v>
      </c>
    </row>
    <row r="540" spans="2:46" s="587" customFormat="1" ht="13.5">
      <c r="B540" s="830">
        <v>28</v>
      </c>
      <c r="C540" s="795" t="s">
        <v>2605</v>
      </c>
      <c r="D540" s="794" t="s">
        <v>1982</v>
      </c>
      <c r="E540" s="796">
        <v>1983</v>
      </c>
      <c r="F540" s="795" t="s">
        <v>222</v>
      </c>
      <c r="G540" s="820">
        <v>1</v>
      </c>
      <c r="H540" s="820">
        <v>2</v>
      </c>
      <c r="I540" s="821">
        <f t="shared" si="470"/>
        <v>1.79</v>
      </c>
      <c r="J540" s="799">
        <v>83200</v>
      </c>
      <c r="K540" s="799"/>
      <c r="L540" s="799"/>
      <c r="M540" s="822" t="s">
        <v>86</v>
      </c>
      <c r="N540" s="799">
        <f t="shared" si="471"/>
        <v>148928</v>
      </c>
      <c r="O540" s="823">
        <f t="shared" si="472"/>
        <v>148928</v>
      </c>
      <c r="P540" s="823">
        <f t="shared" si="473"/>
        <v>1936064</v>
      </c>
      <c r="Q540" s="592">
        <f>+G540</f>
        <v>1</v>
      </c>
      <c r="R540" s="592">
        <f t="shared" si="475"/>
        <v>3</v>
      </c>
      <c r="S540" s="588">
        <f t="shared" si="476"/>
        <v>1.84</v>
      </c>
      <c r="T540" s="456">
        <v>83200</v>
      </c>
      <c r="U540" s="456"/>
      <c r="V540" s="456"/>
      <c r="W540" s="589" t="str">
        <f t="shared" si="477"/>
        <v>Կ-1</v>
      </c>
      <c r="X540" s="456">
        <f t="shared" si="478"/>
        <v>153088</v>
      </c>
      <c r="Y540" s="590">
        <f t="shared" si="479"/>
        <v>153088</v>
      </c>
      <c r="Z540" s="590">
        <f t="shared" si="480"/>
        <v>1990144</v>
      </c>
      <c r="AA540" s="592">
        <f t="shared" si="481"/>
        <v>1</v>
      </c>
      <c r="AB540" s="592">
        <f t="shared" si="482"/>
        <v>4</v>
      </c>
      <c r="AC540" s="588">
        <f t="shared" si="483"/>
        <v>1.9</v>
      </c>
      <c r="AD540" s="456">
        <v>83200</v>
      </c>
      <c r="AE540" s="456"/>
      <c r="AF540" s="456"/>
      <c r="AG540" s="589" t="str">
        <f t="shared" si="484"/>
        <v>Կ-1</v>
      </c>
      <c r="AH540" s="456">
        <f t="shared" si="485"/>
        <v>158080</v>
      </c>
      <c r="AI540" s="590">
        <f t="shared" si="486"/>
        <v>158080</v>
      </c>
      <c r="AJ540" s="590">
        <f t="shared" si="487"/>
        <v>2055040</v>
      </c>
      <c r="AK540" s="592">
        <f t="shared" si="488"/>
        <v>1</v>
      </c>
      <c r="AL540" s="592">
        <f t="shared" si="489"/>
        <v>5</v>
      </c>
      <c r="AM540" s="588">
        <f t="shared" si="490"/>
        <v>1.9</v>
      </c>
      <c r="AN540" s="456">
        <v>83200</v>
      </c>
      <c r="AO540" s="456"/>
      <c r="AP540" s="456"/>
      <c r="AQ540" s="589" t="str">
        <f t="shared" si="491"/>
        <v>Կ-1</v>
      </c>
      <c r="AR540" s="456">
        <f t="shared" si="492"/>
        <v>158080</v>
      </c>
      <c r="AS540" s="590">
        <f t="shared" si="493"/>
        <v>158080</v>
      </c>
      <c r="AT540" s="590">
        <f t="shared" si="494"/>
        <v>2055040</v>
      </c>
    </row>
    <row r="541" spans="2:46" s="587" customFormat="1" ht="13.5">
      <c r="B541" s="830">
        <v>29</v>
      </c>
      <c r="C541" s="795" t="s">
        <v>1214</v>
      </c>
      <c r="D541" s="794" t="s">
        <v>1982</v>
      </c>
      <c r="E541" s="796">
        <v>1985</v>
      </c>
      <c r="F541" s="795" t="s">
        <v>222</v>
      </c>
      <c r="G541" s="820">
        <v>1</v>
      </c>
      <c r="H541" s="820">
        <v>6</v>
      </c>
      <c r="I541" s="821">
        <f t="shared" si="470"/>
        <v>1.96</v>
      </c>
      <c r="J541" s="799">
        <v>83200</v>
      </c>
      <c r="K541" s="799"/>
      <c r="L541" s="799"/>
      <c r="M541" s="822" t="s">
        <v>86</v>
      </c>
      <c r="N541" s="799">
        <f t="shared" si="471"/>
        <v>163072</v>
      </c>
      <c r="O541" s="823">
        <f t="shared" si="472"/>
        <v>163072</v>
      </c>
      <c r="P541" s="823">
        <f t="shared" si="473"/>
        <v>2119936</v>
      </c>
      <c r="Q541" s="592">
        <f>+G541</f>
        <v>1</v>
      </c>
      <c r="R541" s="592">
        <f t="shared" si="475"/>
        <v>7</v>
      </c>
      <c r="S541" s="588">
        <f t="shared" si="476"/>
        <v>1.96</v>
      </c>
      <c r="T541" s="456">
        <v>83200</v>
      </c>
      <c r="U541" s="456"/>
      <c r="V541" s="456"/>
      <c r="W541" s="589" t="str">
        <f t="shared" si="477"/>
        <v>Կ-1</v>
      </c>
      <c r="X541" s="456">
        <f t="shared" si="478"/>
        <v>163072</v>
      </c>
      <c r="Y541" s="590">
        <f t="shared" si="479"/>
        <v>163072</v>
      </c>
      <c r="Z541" s="590">
        <f t="shared" si="480"/>
        <v>2119936</v>
      </c>
      <c r="AA541" s="592">
        <f t="shared" si="481"/>
        <v>1</v>
      </c>
      <c r="AB541" s="592">
        <f t="shared" si="482"/>
        <v>8</v>
      </c>
      <c r="AC541" s="588">
        <f t="shared" si="483"/>
        <v>2.02</v>
      </c>
      <c r="AD541" s="456">
        <v>83200</v>
      </c>
      <c r="AE541" s="456"/>
      <c r="AF541" s="456"/>
      <c r="AG541" s="589" t="str">
        <f t="shared" si="484"/>
        <v>Կ-1</v>
      </c>
      <c r="AH541" s="456">
        <f t="shared" si="485"/>
        <v>168064</v>
      </c>
      <c r="AI541" s="590">
        <f t="shared" si="486"/>
        <v>168064</v>
      </c>
      <c r="AJ541" s="590">
        <f t="shared" si="487"/>
        <v>2184832</v>
      </c>
      <c r="AK541" s="592">
        <f t="shared" si="488"/>
        <v>1</v>
      </c>
      <c r="AL541" s="592">
        <f t="shared" si="489"/>
        <v>9</v>
      </c>
      <c r="AM541" s="588">
        <f t="shared" si="490"/>
        <v>2.02</v>
      </c>
      <c r="AN541" s="456">
        <v>83200</v>
      </c>
      <c r="AO541" s="456"/>
      <c r="AP541" s="456"/>
      <c r="AQ541" s="589" t="str">
        <f t="shared" si="491"/>
        <v>Կ-1</v>
      </c>
      <c r="AR541" s="456">
        <f t="shared" si="492"/>
        <v>168064</v>
      </c>
      <c r="AS541" s="590">
        <f t="shared" si="493"/>
        <v>168064</v>
      </c>
      <c r="AT541" s="590">
        <f t="shared" si="494"/>
        <v>2184832</v>
      </c>
    </row>
    <row r="542" spans="2:46" s="587" customFormat="1" ht="13.5">
      <c r="B542" s="830">
        <v>30</v>
      </c>
      <c r="C542" s="795" t="s">
        <v>2151</v>
      </c>
      <c r="D542" s="794" t="s">
        <v>1982</v>
      </c>
      <c r="E542" s="796">
        <v>1986</v>
      </c>
      <c r="F542" s="795" t="s">
        <v>222</v>
      </c>
      <c r="G542" s="820">
        <v>1</v>
      </c>
      <c r="H542" s="820">
        <v>3</v>
      </c>
      <c r="I542" s="821">
        <f t="shared" si="470"/>
        <v>1.84</v>
      </c>
      <c r="J542" s="799">
        <v>83200</v>
      </c>
      <c r="K542" s="799"/>
      <c r="L542" s="799"/>
      <c r="M542" s="822" t="s">
        <v>86</v>
      </c>
      <c r="N542" s="799">
        <f t="shared" si="471"/>
        <v>153088</v>
      </c>
      <c r="O542" s="823">
        <f t="shared" si="472"/>
        <v>153088</v>
      </c>
      <c r="P542" s="823">
        <f t="shared" si="473"/>
        <v>1990144</v>
      </c>
      <c r="Q542" s="592">
        <f>+G542</f>
        <v>1</v>
      </c>
      <c r="R542" s="592">
        <f t="shared" si="475"/>
        <v>4</v>
      </c>
      <c r="S542" s="588">
        <f t="shared" si="476"/>
        <v>1.9</v>
      </c>
      <c r="T542" s="456">
        <v>83200</v>
      </c>
      <c r="U542" s="456"/>
      <c r="V542" s="456"/>
      <c r="W542" s="589" t="str">
        <f t="shared" si="477"/>
        <v>Կ-1</v>
      </c>
      <c r="X542" s="456">
        <f t="shared" si="478"/>
        <v>158080</v>
      </c>
      <c r="Y542" s="590">
        <f t="shared" si="479"/>
        <v>158080</v>
      </c>
      <c r="Z542" s="590">
        <f t="shared" si="480"/>
        <v>2055040</v>
      </c>
      <c r="AA542" s="592">
        <f t="shared" si="481"/>
        <v>1</v>
      </c>
      <c r="AB542" s="592">
        <f t="shared" si="482"/>
        <v>5</v>
      </c>
      <c r="AC542" s="588">
        <f t="shared" si="483"/>
        <v>1.9</v>
      </c>
      <c r="AD542" s="456">
        <v>83200</v>
      </c>
      <c r="AE542" s="456"/>
      <c r="AF542" s="456"/>
      <c r="AG542" s="589" t="str">
        <f t="shared" si="484"/>
        <v>Կ-1</v>
      </c>
      <c r="AH542" s="456">
        <f t="shared" si="485"/>
        <v>158080</v>
      </c>
      <c r="AI542" s="590">
        <f t="shared" si="486"/>
        <v>158080</v>
      </c>
      <c r="AJ542" s="590">
        <f t="shared" si="487"/>
        <v>2055040</v>
      </c>
      <c r="AK542" s="592">
        <f t="shared" si="488"/>
        <v>1</v>
      </c>
      <c r="AL542" s="592">
        <f t="shared" si="489"/>
        <v>6</v>
      </c>
      <c r="AM542" s="588">
        <f t="shared" si="490"/>
        <v>1.96</v>
      </c>
      <c r="AN542" s="456">
        <v>83200</v>
      </c>
      <c r="AO542" s="456"/>
      <c r="AP542" s="456"/>
      <c r="AQ542" s="589" t="str">
        <f t="shared" si="491"/>
        <v>Կ-1</v>
      </c>
      <c r="AR542" s="456">
        <f t="shared" si="492"/>
        <v>163072</v>
      </c>
      <c r="AS542" s="590">
        <f t="shared" si="493"/>
        <v>163072</v>
      </c>
      <c r="AT542" s="590">
        <f t="shared" si="494"/>
        <v>2119936</v>
      </c>
    </row>
    <row r="543" spans="2:46" s="587" customFormat="1" ht="13.5">
      <c r="B543" s="830">
        <v>31</v>
      </c>
      <c r="C543" s="795" t="s">
        <v>2960</v>
      </c>
      <c r="D543" s="794" t="s">
        <v>1981</v>
      </c>
      <c r="E543" s="796">
        <v>2001</v>
      </c>
      <c r="F543" s="795" t="s">
        <v>222</v>
      </c>
      <c r="G543" s="820">
        <v>1</v>
      </c>
      <c r="H543" s="820">
        <v>1</v>
      </c>
      <c r="I543" s="821">
        <f>IF(G543&lt;1,0,IF(M543="Բ-1",IF(H543=0,6.94,IF(H543=1,7.17,IF(H543=2,7.41,IF(H543=3,7.66,IF(OR(H543=5,H543=4),7.92,IF(OR(H543=6,H543=7),8.18,IF(OR(H543=8,H543=9),8.46,IF(OR(H543=10,H543=11,H543=12),8.74,IF(OR(H543=13,H543=14,H543=15),9.03,IF(OR(H543=16,H543=17,H543=18),9.33,9.65)))))))))),IF(M543="Բ-2", IF(H543=0,5.71,IF(H543=1,5.89,IF(H543=2,6.09,IF(H543=3,6.29,IF(OR(H543=5,H543=4),6.5,IF(OR(H543=6,H543=7),6.72,IF(OR(H543=8,H543=9),6.94,IF(OR(H543=10,H543=11,H543=12),7.17,IF(OR(H543=13,H543=14,H543=15),7.41,IF(OR(H543=16,H543=17,H543=18),7.65,7.91)))))))))), IF(M543="Գ-1", IF(H543=0,4.7,IF(H543=1,4.86,IF(H543=2,5.01,IF(H543=3,5.18,IF(OR(H543=5,H543=4),5.35,IF(OR(H543=6,H543=7),5.52,IF(OR(H543=8,H543=9),5.71,IF(OR(H543=10,H543=11,H543=12),5.89,IF(OR(H543=13,H543=14,H543=15),6.09,IF(OR(H543=16,H543=17,H543=18),6.29,6.49)))))))))), IF(M543="Գ-2", IF(H543=0,3.88,IF(H543=1,4.01,IF(H543=2,4.14,IF(H543=3,4.27,IF(OR(H543=5,H543=4),4.41,IF(OR(H543=6,H543=7),4.55,IF(OR(H543=8,H543=9),4.7,IF(OR(H543=10,H543=11,H543=12),4.85,IF(OR(H543=13,H543=14,H543=15),5.01,IF(OR(H543=16,H543=17,H543=18),5.17,5.34)))))))))), IF(M543="Գ-3", IF(H543=0,3.21,IF(H543=1,3.31,IF(H543=2,3.42,IF(H543=3,3.53,IF(OR(H543=5,H543=4),3.64,IF(OR(H543=6,H543=7),3.76,IF(OR(H543=8,H543=9),3.88,IF(OR(H543=10,H543=11,H543=12),4.01,IF(OR(H543=13,H543=14,H543=15),4.13,IF(OR(H543=16,H543=17,H543=18),4.27,4.4)))))))))), IF(M543="Ա-1", IF(H543=0,2.66,IF(H543=1,2.75,IF(H543=2,2.83,IF(H543=3,2.92,IF(OR(H543=5,H543=4),3.02,IF(OR(H543=6,H543=7),3.11,IF(OR(H543=8,H543=9),3.21,IF(OR(H543=10,H543=11,H543=12),3.31,IF(OR(H543=13,H543=14,H543=15),3.42,IF(OR(H543=16,H543=17,H543=18),3.53,3.64)))))))))), IF(M543="Ա-2", IF(H543=0,2.28,IF(H543=1,2.35,IF(H543=2,2.43,IF(H543=3,2.5,IF(OR(H543=5,H543=4),2.58,IF(OR(H543=6,H543=7),2.66,IF(OR(H543=8,H543=9),2.75,IF(OR(H543=10,H543=11,H543=12),2.83,IF(OR(H543=13,H543=14,H543=15),2.92,IF(OR(H543=16,H543=17,H543=18),3.01,3.11)))))))))),IF(M543="Ա-3", IF(H543=0,1.96,IF(H543=1,2.02,IF(H543=2,2.08,IF(H543=3,2.15,IF(OR(H543=5,H543=4),2.21,IF(OR(H543=6,H543=7),2.28,IF(OR(H543=8,H543=9),2.35,IF(OR(H543=10,H543=11,H543=12),2.42,IF(OR(H543=13,H543=14,H543=15),2.5,IF(OR(H543=16,H543=17,H543=18),2.58,2.66)))))))))), IF(M543="Կ-1", IF(H543=0,1.68,IF(H543=1,1.73,IF(H543=2,1.79,IF(H543=3,1.84,IF(OR(H543=5,H543=4),1.9,IF(OR(H543=6,H543=7),1.96,IF(OR(H543=8,H543=9),2.02,IF(OR(H543=10,H543=11,H543=12),2.08,IF(OR(H543=13,H543=14,H543=15),2.14,IF(OR(H543=16,H543=17,H543=18),2.21,2.28)))))))))), IF(M543="Կ-2", IF(H543=0,1.45,IF(H543=1,1.49,IF(H543=2,1.54,IF(H543=3,1.59,IF(OR(H543=5,H543=4),1.63,IF(OR(H543=6,H543=7),1.68,IF(OR(H543=8,H543=9),1.73,IF(OR(H543=10,H543=11,H543=12),1.79,IF(OR(H543=13,H543=14,H543=15),1.84,IF(OR(H543=16,H543=17,H543=18),1.9,1.95)))))))))),IF(M543="Կ-3", IF(H543=0,1.25,IF(H543=1,1.29,IF(H543=2,1.33,IF(H543=3,1.37,IF(OR(H543=5,H543=4),1.41,IF(OR(H543=6,H543=7),1.45,IF(OR(H543=8,H543=9),1.49,IF(OR(H543=10,H543=11,H543=12),1.54,IF(OR(H543=13,H543=14,H543=15),1.58,IF(OR(H543=16,H543=17,H543=18),1.63,1.68)))))))))), "Error"))))))))))))</f>
        <v>1.73</v>
      </c>
      <c r="J543" s="799">
        <v>83200</v>
      </c>
      <c r="K543" s="799"/>
      <c r="L543" s="799"/>
      <c r="M543" s="822" t="s">
        <v>86</v>
      </c>
      <c r="N543" s="799">
        <f>J543*I543</f>
        <v>143936</v>
      </c>
      <c r="O543" s="823">
        <f>I543*J543+K543+L543</f>
        <v>143936</v>
      </c>
      <c r="P543" s="823">
        <f>+O543*13</f>
        <v>1871168</v>
      </c>
      <c r="Q543" s="592">
        <v>1</v>
      </c>
      <c r="R543" s="592">
        <f>+H543+1</f>
        <v>2</v>
      </c>
      <c r="S543" s="588">
        <f>IF(Q543&lt;1,0,IF(W543="Բ-1",IF(R543=0,6.94,IF(R543=1,7.17,IF(R543=2,7.41,IF(R543=3,7.66,IF(OR(R543=5,R543=4),7.92,IF(OR(R543=6,R543=7),8.18,IF(OR(R543=8,R543=9),8.46,IF(OR(R543=10,R543=11,R543=12),8.74,IF(OR(R543=13,R543=14,R543=15),9.03,IF(OR(R543=16,R543=17,R543=18),9.33,9.65)))))))))),IF(W543="Բ-2", IF(R543=0,5.71,IF(R543=1,5.89,IF(R543=2,6.09,IF(R543=3,6.29,IF(OR(R543=5,R543=4),6.5,IF(OR(R543=6,R543=7),6.72,IF(OR(R543=8,R543=9),6.94,IF(OR(R543=10,R543=11,R543=12),7.17,IF(OR(R543=13,R543=14,R543=15),7.41,IF(OR(R543=16,R543=17,R543=18),7.65,7.91)))))))))), IF(W543="Գ-1", IF(R543=0,4.7,IF(R543=1,4.86,IF(R543=2,5.01,IF(R543=3,5.18,IF(OR(R543=5,R543=4),5.35,IF(OR(R543=6,R543=7),5.52,IF(OR(R543=8,R543=9),5.71,IF(OR(R543=10,R543=11,R543=12),5.89,IF(OR(R543=13,R543=14,R543=15),6.09,IF(OR(R543=16,R543=17,R543=18),6.29,6.49)))))))))), IF(W543="Գ-2", IF(R543=0,3.88,IF(R543=1,4.01,IF(R543=2,4.14,IF(R543=3,4.27,IF(OR(R543=5,R543=4),4.41,IF(OR(R543=6,R543=7),4.55,IF(OR(R543=8,R543=9),4.7,IF(OR(R543=10,R543=11,R543=12),4.85,IF(OR(R543=13,R543=14,R543=15),5.01,IF(OR(R543=16,R543=17,R543=18),5.17,5.34)))))))))), IF(W543="Գ-3", IF(R543=0,3.21,IF(R543=1,3.31,IF(R543=2,3.42,IF(R543=3,3.53,IF(OR(R543=5,R543=4),3.64,IF(OR(R543=6,R543=7),3.76,IF(OR(R543=8,R543=9),3.88,IF(OR(R543=10,R543=11,R543=12),4.01,IF(OR(R543=13,R543=14,R543=15),4.13,IF(OR(R543=16,R543=17,R543=18),4.27,4.4)))))))))), IF(W543="Ա-1", IF(R543=0,2.66,IF(R543=1,2.75,IF(R543=2,2.83,IF(R543=3,2.92,IF(OR(R543=5,R543=4),3.02,IF(OR(R543=6,R543=7),3.11,IF(OR(R543=8,R543=9),3.21,IF(OR(R543=10,R543=11,R543=12),3.31,IF(OR(R543=13,R543=14,R543=15),3.42,IF(OR(R543=16,R543=17,R543=18),3.53,3.64)))))))))), IF(W543="Ա-2", IF(R543=0,2.28,IF(R543=1,2.35,IF(R543=2,2.43,IF(R543=3,2.5,IF(OR(R543=5,R543=4),2.58,IF(OR(R543=6,R543=7),2.66,IF(OR(R543=8,R543=9),2.75,IF(OR(R543=10,R543=11,R543=12),2.83,IF(OR(R543=13,R543=14,R543=15),2.92,IF(OR(R543=16,R543=17,R543=18),3.01,3.11)))))))))),IF(W543="Ա-3", IF(R543=0,1.96,IF(R543=1,2.02,IF(R543=2,2.08,IF(R543=3,2.15,IF(OR(R543=5,R543=4),2.21,IF(OR(R543=6,R543=7),2.28,IF(OR(R543=8,R543=9),2.35,IF(OR(R543=10,R543=11,R543=12),2.42,IF(OR(R543=13,R543=14,R543=15),2.5,IF(OR(R543=16,R543=17,R543=18),2.58,2.66)))))))))), IF(W543="Կ-1", IF(R543=0,1.68,IF(R543=1,1.73,IF(R543=2,1.79,IF(R543=3,1.84,IF(OR(R543=5,R543=4),1.9,IF(OR(R543=6,R543=7),1.96,IF(OR(R543=8,R543=9),2.02,IF(OR(R543=10,R543=11,R543=12),2.08,IF(OR(R543=13,R543=14,R543=15),2.14,IF(OR(R543=16,R543=17,R543=18),2.21,2.28)))))))))), IF(W543="Կ-2", IF(R543=0,1.45,IF(R543=1,1.49,IF(R543=2,1.54,IF(R543=3,1.59,IF(OR(R543=5,R543=4),1.63,IF(OR(R543=6,R543=7),1.68,IF(OR(R543=8,R543=9),1.73,IF(OR(R543=10,R543=11,R543=12),1.79,IF(OR(R543=13,R543=14,R543=15),1.84,IF(OR(R543=16,R543=17,R543=18),1.9,1.95)))))))))),IF(W543="Կ-3", IF(R543=0,1.25,IF(R543=1,1.29,IF(R543=2,1.33,IF(R543=3,1.37,IF(OR(R543=5,R543=4),1.41,IF(OR(R543=6,R543=7),1.45,IF(OR(R543=8,R543=9),1.49,IF(OR(R543=10,R543=11,R543=12),1.54,IF(OR(R543=13,R543=14,R543=15),1.58,IF(OR(R543=16,R543=17,R543=18),1.63,1.68)))))))))), "Error"))))))))))))</f>
        <v>1.79</v>
      </c>
      <c r="T543" s="456">
        <v>83200</v>
      </c>
      <c r="U543" s="456"/>
      <c r="V543" s="456"/>
      <c r="W543" s="589" t="str">
        <f>+M543</f>
        <v>Կ-1</v>
      </c>
      <c r="X543" s="456">
        <f>T543*S543</f>
        <v>148928</v>
      </c>
      <c r="Y543" s="590">
        <f>+U543+V543+X543</f>
        <v>148928</v>
      </c>
      <c r="Z543" s="590">
        <f>+Y543*13</f>
        <v>1936064</v>
      </c>
      <c r="AA543" s="592">
        <f>+Q543</f>
        <v>1</v>
      </c>
      <c r="AB543" s="592">
        <f>+R543+1</f>
        <v>3</v>
      </c>
      <c r="AC543" s="588">
        <f>IF(AA543&lt;1,0,IF(AG543="Բ-1",IF(AB543=0,6.94,IF(AB543=1,7.17,IF(AB543=2,7.41,IF(AB543=3,7.66,IF(OR(AB543=5,AB543=4),7.92,IF(OR(AB543=6,AB543=7),8.18,IF(OR(AB543=8,AB543=9),8.46,IF(OR(AB543=10,AB543=11,AB543=12),8.74,IF(OR(AB543=13,AB543=14,AB543=15),9.03,IF(OR(AB543=16,AB543=17,AB543=18),9.33,9.65)))))))))),IF(AG543="Բ-2", IF(AB543=0,5.71,IF(AB543=1,5.89,IF(AB543=2,6.09,IF(AB543=3,6.29,IF(OR(AB543=5,AB543=4),6.5,IF(OR(AB543=6,AB543=7),6.72,IF(OR(AB543=8,AB543=9),6.94,IF(OR(AB543=10,AB543=11,AB543=12),7.17,IF(OR(AB543=13,AB543=14,AB543=15),7.41,IF(OR(AB543=16,AB543=17,AB543=18),7.65,7.91)))))))))), IF(AG543="Գ-1", IF(AB543=0,4.7,IF(AB543=1,4.86,IF(AB543=2,5.01,IF(AB543=3,5.18,IF(OR(AB543=5,AB543=4),5.35,IF(OR(AB543=6,AB543=7),5.52,IF(OR(AB543=8,AB543=9),5.71,IF(OR(AB543=10,AB543=11,AB543=12),5.89,IF(OR(AB543=13,AB543=14,AB543=15),6.09,IF(OR(AB543=16,AB543=17,AB543=18),6.29,6.49)))))))))), IF(AG543="Գ-2", IF(AB543=0,3.88,IF(AB543=1,4.01,IF(AB543=2,4.14,IF(AB543=3,4.27,IF(OR(AB543=5,AB543=4),4.41,IF(OR(AB543=6,AB543=7),4.55,IF(OR(AB543=8,AB543=9),4.7,IF(OR(AB543=10,AB543=11,AB543=12),4.85,IF(OR(AB543=13,AB543=14,AB543=15),5.01,IF(OR(AB543=16,AB543=17,AB543=18),5.17,5.34)))))))))), IF(AG543="Գ-3", IF(AB543=0,3.21,IF(AB543=1,3.31,IF(AB543=2,3.42,IF(AB543=3,3.53,IF(OR(AB543=5,AB543=4),3.64,IF(OR(AB543=6,AB543=7),3.76,IF(OR(AB543=8,AB543=9),3.88,IF(OR(AB543=10,AB543=11,AB543=12),4.01,IF(OR(AB543=13,AB543=14,AB543=15),4.13,IF(OR(AB543=16,AB543=17,AB543=18),4.27,4.4)))))))))), IF(AG543="Ա-1", IF(AB543=0,2.66,IF(AB543=1,2.75,IF(AB543=2,2.83,IF(AB543=3,2.92,IF(OR(AB543=5,AB543=4),3.02,IF(OR(AB543=6,AB543=7),3.11,IF(OR(AB543=8,AB543=9),3.21,IF(OR(AB543=10,AB543=11,AB543=12),3.31,IF(OR(AB543=13,AB543=14,AB543=15),3.42,IF(OR(AB543=16,AB543=17,AB543=18),3.53,3.64)))))))))), IF(AG543="Ա-2", IF(AB543=0,2.28,IF(AB543=1,2.35,IF(AB543=2,2.43,IF(AB543=3,2.5,IF(OR(AB543=5,AB543=4),2.58,IF(OR(AB543=6,AB543=7),2.66,IF(OR(AB543=8,AB543=9),2.75,IF(OR(AB543=10,AB543=11,AB543=12),2.83,IF(OR(AB543=13,AB543=14,AB543=15),2.92,IF(OR(AB543=16,AB543=17,AB543=18),3.01,3.11)))))))))),IF(AG543="Ա-3", IF(AB543=0,1.96,IF(AB543=1,2.02,IF(AB543=2,2.08,IF(AB543=3,2.15,IF(OR(AB543=5,AB543=4),2.21,IF(OR(AB543=6,AB543=7),2.28,IF(OR(AB543=8,AB543=9),2.35,IF(OR(AB543=10,AB543=11,AB543=12),2.42,IF(OR(AB543=13,AB543=14,AB543=15),2.5,IF(OR(AB543=16,AB543=17,AB543=18),2.58,2.66)))))))))), IF(AG543="Կ-1", IF(AB543=0,1.68,IF(AB543=1,1.73,IF(AB543=2,1.79,IF(AB543=3,1.84,IF(OR(AB543=5,AB543=4),1.9,IF(OR(AB543=6,AB543=7),1.96,IF(OR(AB543=8,AB543=9),2.02,IF(OR(AB543=10,AB543=11,AB543=12),2.08,IF(OR(AB543=13,AB543=14,AB543=15),2.14,IF(OR(AB543=16,AB543=17,AB543=18),2.21,2.28)))))))))), IF(AG543="Կ-2", IF(AB543=0,1.45,IF(AB543=1,1.49,IF(AB543=2,1.54,IF(AB543=3,1.59,IF(OR(AB543=5,AB543=4),1.63,IF(OR(AB543=6,AB543=7),1.68,IF(OR(AB543=8,AB543=9),1.73,IF(OR(AB543=10,AB543=11,AB543=12),1.79,IF(OR(AB543=13,AB543=14,AB543=15),1.84,IF(OR(AB543=16,AB543=17,AB543=18),1.9,1.95)))))))))),IF(AG543="Կ-3", IF(AB543=0,1.25,IF(AB543=1,1.29,IF(AB543=2,1.33,IF(AB543=3,1.37,IF(OR(AB543=5,AB543=4),1.41,IF(OR(AB543=6,AB543=7),1.45,IF(OR(AB543=8,AB543=9),1.49,IF(OR(AB543=10,AB543=11,AB543=12),1.54,IF(OR(AB543=13,AB543=14,AB543=15),1.58,IF(OR(AB543=16,AB543=17,AB543=18),1.63,1.68)))))))))), "Error"))))))))))))</f>
        <v>1.84</v>
      </c>
      <c r="AD543" s="456">
        <v>83200</v>
      </c>
      <c r="AE543" s="456"/>
      <c r="AF543" s="456"/>
      <c r="AG543" s="589" t="str">
        <f>+W543</f>
        <v>Կ-1</v>
      </c>
      <c r="AH543" s="456">
        <f>AD543*AC543</f>
        <v>153088</v>
      </c>
      <c r="AI543" s="590">
        <f>AH543+AE543+AF543</f>
        <v>153088</v>
      </c>
      <c r="AJ543" s="590">
        <f>+AI543*13</f>
        <v>1990144</v>
      </c>
      <c r="AK543" s="592">
        <f>+AA543</f>
        <v>1</v>
      </c>
      <c r="AL543" s="592">
        <f>+AB543+1</f>
        <v>4</v>
      </c>
      <c r="AM543" s="588">
        <f>IF(AK543&lt;1,0,IF(AQ543="Բ-1",IF(AL543=0,6.94,IF(AL543=1,7.17,IF(AL543=2,7.41,IF(AL543=3,7.66,IF(OR(AL543=5,AL543=4),7.92,IF(OR(AL543=6,AL543=7),8.18,IF(OR(AL543=8,AL543=9),8.46,IF(OR(AL543=10,AL543=11,AL543=12),8.74,IF(OR(AL543=13,AL543=14,AL543=15),9.03,IF(OR(AL543=16,AL543=17,AL543=18),9.33,9.65)))))))))),IF(AQ543="Բ-2", IF(AL543=0,5.71,IF(AL543=1,5.89,IF(AL543=2,6.09,IF(AL543=3,6.29,IF(OR(AL543=5,AL543=4),6.5,IF(OR(AL543=6,AL543=7),6.72,IF(OR(AL543=8,AL543=9),6.94,IF(OR(AL543=10,AL543=11,AL543=12),7.17,IF(OR(AL543=13,AL543=14,AL543=15),7.41,IF(OR(AL543=16,AL543=17,AL543=18),7.65,7.91)))))))))), IF(AQ543="Գ-1", IF(AL543=0,4.7,IF(AL543=1,4.86,IF(AL543=2,5.01,IF(AL543=3,5.18,IF(OR(AL543=5,AL543=4),5.35,IF(OR(AL543=6,AL543=7),5.52,IF(OR(AL543=8,AL543=9),5.71,IF(OR(AL543=10,AL543=11,AL543=12),5.89,IF(OR(AL543=13,AL543=14,AL543=15),6.09,IF(OR(AL543=16,AL543=17,AL543=18),6.29,6.49)))))))))), IF(AQ543="Գ-2", IF(AL543=0,3.88,IF(AL543=1,4.01,IF(AL543=2,4.14,IF(AL543=3,4.27,IF(OR(AL543=5,AL543=4),4.41,IF(OR(AL543=6,AL543=7),4.55,IF(OR(AL543=8,AL543=9),4.7,IF(OR(AL543=10,AL543=11,AL543=12),4.85,IF(OR(AL543=13,AL543=14,AL543=15),5.01,IF(OR(AL543=16,AL543=17,AL543=18),5.17,5.34)))))))))), IF(AQ543="Գ-3", IF(AL543=0,3.21,IF(AL543=1,3.31,IF(AL543=2,3.42,IF(AL543=3,3.53,IF(OR(AL543=5,AL543=4),3.64,IF(OR(AL543=6,AL543=7),3.76,IF(OR(AL543=8,AL543=9),3.88,IF(OR(AL543=10,AL543=11,AL543=12),4.01,IF(OR(AL543=13,AL543=14,AL543=15),4.13,IF(OR(AL543=16,AL543=17,AL543=18),4.27,4.4)))))))))), IF(AQ543="Ա-1", IF(AL543=0,2.66,IF(AL543=1,2.75,IF(AL543=2,2.83,IF(AL543=3,2.92,IF(OR(AL543=5,AL543=4),3.02,IF(OR(AL543=6,AL543=7),3.11,IF(OR(AL543=8,AL543=9),3.21,IF(OR(AL543=10,AL543=11,AL543=12),3.31,IF(OR(AL543=13,AL543=14,AL543=15),3.42,IF(OR(AL543=16,AL543=17,AL543=18),3.53,3.64)))))))))), IF(AQ543="Ա-2", IF(AL543=0,2.28,IF(AL543=1,2.35,IF(AL543=2,2.43,IF(AL543=3,2.5,IF(OR(AL543=5,AL543=4),2.58,IF(OR(AL543=6,AL543=7),2.66,IF(OR(AL543=8,AL543=9),2.75,IF(OR(AL543=10,AL543=11,AL543=12),2.83,IF(OR(AL543=13,AL543=14,AL543=15),2.92,IF(OR(AL543=16,AL543=17,AL543=18),3.01,3.11)))))))))),IF(AQ543="Ա-3", IF(AL543=0,1.96,IF(AL543=1,2.02,IF(AL543=2,2.08,IF(AL543=3,2.15,IF(OR(AL543=5,AL543=4),2.21,IF(OR(AL543=6,AL543=7),2.28,IF(OR(AL543=8,AL543=9),2.35,IF(OR(AL543=10,AL543=11,AL543=12),2.42,IF(OR(AL543=13,AL543=14,AL543=15),2.5,IF(OR(AL543=16,AL543=17,AL543=18),2.58,2.66)))))))))), IF(AQ543="Կ-1", IF(AL543=0,1.68,IF(AL543=1,1.73,IF(AL543=2,1.79,IF(AL543=3,1.84,IF(OR(AL543=5,AL543=4),1.9,IF(OR(AL543=6,AL543=7),1.96,IF(OR(AL543=8,AL543=9),2.02,IF(OR(AL543=10,AL543=11,AL543=12),2.08,IF(OR(AL543=13,AL543=14,AL543=15),2.14,IF(OR(AL543=16,AL543=17,AL543=18),2.21,2.28)))))))))), IF(AQ543="Կ-2", IF(AL543=0,1.45,IF(AL543=1,1.49,IF(AL543=2,1.54,IF(AL543=3,1.59,IF(OR(AL543=5,AL543=4),1.63,IF(OR(AL543=6,AL543=7),1.68,IF(OR(AL543=8,AL543=9),1.73,IF(OR(AL543=10,AL543=11,AL543=12),1.79,IF(OR(AL543=13,AL543=14,AL543=15),1.84,IF(OR(AL543=16,AL543=17,AL543=18),1.9,1.95)))))))))),IF(AQ543="Կ-3", IF(AL543=0,1.25,IF(AL543=1,1.29,IF(AL543=2,1.33,IF(AL543=3,1.37,IF(OR(AL543=5,AL543=4),1.41,IF(OR(AL543=6,AL543=7),1.45,IF(OR(AL543=8,AL543=9),1.49,IF(OR(AL543=10,AL543=11,AL543=12),1.54,IF(OR(AL543=13,AL543=14,AL543=15),1.58,IF(OR(AL543=16,AL543=17,AL543=18),1.63,1.68)))))))))), "Error"))))))))))))</f>
        <v>1.9</v>
      </c>
      <c r="AN543" s="456">
        <v>83200</v>
      </c>
      <c r="AO543" s="456"/>
      <c r="AP543" s="456"/>
      <c r="AQ543" s="589" t="str">
        <f>+AG543</f>
        <v>Կ-1</v>
      </c>
      <c r="AR543" s="456">
        <f>AN543*AM543</f>
        <v>158080</v>
      </c>
      <c r="AS543" s="590">
        <f>AR543+AO543+AP543</f>
        <v>158080</v>
      </c>
      <c r="AT543" s="590">
        <f>+AS543*13</f>
        <v>2055040</v>
      </c>
    </row>
    <row r="544" spans="2:46" s="587" customFormat="1" ht="13.5">
      <c r="B544" s="830">
        <v>32</v>
      </c>
      <c r="C544" s="795" t="s">
        <v>1485</v>
      </c>
      <c r="D544" s="794" t="s">
        <v>1982</v>
      </c>
      <c r="E544" s="796">
        <v>1993</v>
      </c>
      <c r="F544" s="795" t="s">
        <v>222</v>
      </c>
      <c r="G544" s="820">
        <v>1</v>
      </c>
      <c r="H544" s="820">
        <v>1</v>
      </c>
      <c r="I544" s="821">
        <f t="shared" si="470"/>
        <v>1.73</v>
      </c>
      <c r="J544" s="799">
        <v>83200</v>
      </c>
      <c r="K544" s="799"/>
      <c r="L544" s="799"/>
      <c r="M544" s="822" t="s">
        <v>86</v>
      </c>
      <c r="N544" s="799">
        <f t="shared" si="471"/>
        <v>143936</v>
      </c>
      <c r="O544" s="823">
        <f t="shared" si="472"/>
        <v>143936</v>
      </c>
      <c r="P544" s="823">
        <f t="shared" si="473"/>
        <v>1871168</v>
      </c>
      <c r="Q544" s="592">
        <v>1</v>
      </c>
      <c r="R544" s="592">
        <f t="shared" si="475"/>
        <v>2</v>
      </c>
      <c r="S544" s="588">
        <f t="shared" si="476"/>
        <v>1.79</v>
      </c>
      <c r="T544" s="456">
        <v>83200</v>
      </c>
      <c r="U544" s="456"/>
      <c r="V544" s="456"/>
      <c r="W544" s="589" t="str">
        <f t="shared" si="477"/>
        <v>Կ-1</v>
      </c>
      <c r="X544" s="456">
        <f t="shared" si="478"/>
        <v>148928</v>
      </c>
      <c r="Y544" s="590">
        <f t="shared" si="479"/>
        <v>148928</v>
      </c>
      <c r="Z544" s="590">
        <f t="shared" si="480"/>
        <v>1936064</v>
      </c>
      <c r="AA544" s="592">
        <f t="shared" si="481"/>
        <v>1</v>
      </c>
      <c r="AB544" s="592">
        <f t="shared" si="482"/>
        <v>3</v>
      </c>
      <c r="AC544" s="588">
        <f t="shared" si="483"/>
        <v>1.84</v>
      </c>
      <c r="AD544" s="456">
        <v>83200</v>
      </c>
      <c r="AE544" s="456"/>
      <c r="AF544" s="456"/>
      <c r="AG544" s="589" t="str">
        <f t="shared" si="484"/>
        <v>Կ-1</v>
      </c>
      <c r="AH544" s="456">
        <f t="shared" si="485"/>
        <v>153088</v>
      </c>
      <c r="AI544" s="590">
        <f t="shared" si="486"/>
        <v>153088</v>
      </c>
      <c r="AJ544" s="590">
        <f t="shared" si="487"/>
        <v>1990144</v>
      </c>
      <c r="AK544" s="592">
        <f t="shared" si="488"/>
        <v>1</v>
      </c>
      <c r="AL544" s="592">
        <f t="shared" si="489"/>
        <v>4</v>
      </c>
      <c r="AM544" s="588">
        <f t="shared" si="490"/>
        <v>1.9</v>
      </c>
      <c r="AN544" s="456">
        <v>83200</v>
      </c>
      <c r="AO544" s="456"/>
      <c r="AP544" s="456"/>
      <c r="AQ544" s="589" t="str">
        <f t="shared" si="491"/>
        <v>Կ-1</v>
      </c>
      <c r="AR544" s="456">
        <f t="shared" si="492"/>
        <v>158080</v>
      </c>
      <c r="AS544" s="590">
        <f t="shared" si="493"/>
        <v>158080</v>
      </c>
      <c r="AT544" s="590">
        <f t="shared" si="494"/>
        <v>2055040</v>
      </c>
    </row>
    <row r="545" spans="2:46" s="587" customFormat="1" ht="13.5">
      <c r="B545" s="830">
        <v>34</v>
      </c>
      <c r="C545" s="795" t="s">
        <v>3054</v>
      </c>
      <c r="D545" s="794" t="s">
        <v>1982</v>
      </c>
      <c r="E545" s="796">
        <v>1983</v>
      </c>
      <c r="F545" s="795" t="s">
        <v>107</v>
      </c>
      <c r="G545" s="820">
        <v>1</v>
      </c>
      <c r="H545" s="820">
        <v>1</v>
      </c>
      <c r="I545" s="821">
        <f t="shared" si="470"/>
        <v>1.73</v>
      </c>
      <c r="J545" s="799">
        <v>83200</v>
      </c>
      <c r="K545" s="799"/>
      <c r="L545" s="799"/>
      <c r="M545" s="822" t="s">
        <v>86</v>
      </c>
      <c r="N545" s="799">
        <f t="shared" si="471"/>
        <v>143936</v>
      </c>
      <c r="O545" s="823">
        <f t="shared" si="472"/>
        <v>143936</v>
      </c>
      <c r="P545" s="823">
        <f t="shared" si="473"/>
        <v>1871168</v>
      </c>
      <c r="Q545" s="592">
        <f>+G545</f>
        <v>1</v>
      </c>
      <c r="R545" s="592">
        <f t="shared" si="475"/>
        <v>2</v>
      </c>
      <c r="S545" s="588">
        <f t="shared" si="476"/>
        <v>1.79</v>
      </c>
      <c r="T545" s="456">
        <v>83200</v>
      </c>
      <c r="U545" s="456"/>
      <c r="V545" s="456"/>
      <c r="W545" s="589" t="str">
        <f t="shared" si="477"/>
        <v>Կ-1</v>
      </c>
      <c r="X545" s="456">
        <f t="shared" si="478"/>
        <v>148928</v>
      </c>
      <c r="Y545" s="590">
        <f t="shared" si="479"/>
        <v>148928</v>
      </c>
      <c r="Z545" s="590">
        <f t="shared" si="480"/>
        <v>1936064</v>
      </c>
      <c r="AA545" s="592">
        <f t="shared" si="481"/>
        <v>1</v>
      </c>
      <c r="AB545" s="592">
        <f t="shared" si="482"/>
        <v>3</v>
      </c>
      <c r="AC545" s="588">
        <f t="shared" si="483"/>
        <v>1.84</v>
      </c>
      <c r="AD545" s="456">
        <v>83200</v>
      </c>
      <c r="AE545" s="456"/>
      <c r="AF545" s="456"/>
      <c r="AG545" s="589" t="str">
        <f t="shared" si="484"/>
        <v>Կ-1</v>
      </c>
      <c r="AH545" s="456">
        <f t="shared" si="485"/>
        <v>153088</v>
      </c>
      <c r="AI545" s="590">
        <f t="shared" si="486"/>
        <v>153088</v>
      </c>
      <c r="AJ545" s="590">
        <f t="shared" si="487"/>
        <v>1990144</v>
      </c>
      <c r="AK545" s="592">
        <f t="shared" si="488"/>
        <v>1</v>
      </c>
      <c r="AL545" s="592">
        <f t="shared" si="489"/>
        <v>4</v>
      </c>
      <c r="AM545" s="588">
        <f t="shared" si="490"/>
        <v>1.9</v>
      </c>
      <c r="AN545" s="456">
        <v>83200</v>
      </c>
      <c r="AO545" s="456"/>
      <c r="AP545" s="456"/>
      <c r="AQ545" s="589" t="str">
        <f t="shared" si="491"/>
        <v>Կ-1</v>
      </c>
      <c r="AR545" s="456">
        <f t="shared" si="492"/>
        <v>158080</v>
      </c>
      <c r="AS545" s="590">
        <f t="shared" si="493"/>
        <v>158080</v>
      </c>
      <c r="AT545" s="590">
        <f t="shared" si="494"/>
        <v>2055040</v>
      </c>
    </row>
    <row r="546" spans="2:46" s="587" customFormat="1" ht="13.5">
      <c r="B546" s="830"/>
      <c r="C546" s="831" t="s">
        <v>557</v>
      </c>
      <c r="D546" s="794"/>
      <c r="E546" s="796"/>
      <c r="F546" s="795"/>
      <c r="G546" s="820"/>
      <c r="H546" s="820"/>
      <c r="I546" s="821"/>
      <c r="J546" s="799"/>
      <c r="K546" s="799"/>
      <c r="L546" s="799"/>
      <c r="M546" s="822"/>
      <c r="N546" s="834"/>
      <c r="O546" s="823">
        <v>15000</v>
      </c>
      <c r="P546" s="823">
        <f>+O546*12</f>
        <v>180000</v>
      </c>
      <c r="Q546" s="592"/>
      <c r="R546" s="592"/>
      <c r="S546" s="588"/>
      <c r="T546" s="456"/>
      <c r="U546" s="456"/>
      <c r="V546" s="456"/>
      <c r="W546" s="589"/>
      <c r="X546" s="700"/>
      <c r="Y546" s="590">
        <f>+O546</f>
        <v>15000</v>
      </c>
      <c r="Z546" s="590">
        <f>+P546</f>
        <v>180000</v>
      </c>
      <c r="AA546" s="592"/>
      <c r="AB546" s="592"/>
      <c r="AC546" s="588"/>
      <c r="AD546" s="456"/>
      <c r="AE546" s="456"/>
      <c r="AF546" s="456"/>
      <c r="AG546" s="589"/>
      <c r="AH546" s="700"/>
      <c r="AI546" s="590">
        <f>+Y546</f>
        <v>15000</v>
      </c>
      <c r="AJ546" s="590">
        <f>+Z546</f>
        <v>180000</v>
      </c>
      <c r="AK546" s="592"/>
      <c r="AL546" s="592"/>
      <c r="AM546" s="588"/>
      <c r="AN546" s="456"/>
      <c r="AO546" s="456"/>
      <c r="AP546" s="456"/>
      <c r="AQ546" s="589"/>
      <c r="AR546" s="700"/>
      <c r="AS546" s="590">
        <f>+AI546</f>
        <v>15000</v>
      </c>
      <c r="AT546" s="590">
        <f>+AJ546</f>
        <v>180000</v>
      </c>
    </row>
    <row r="547" spans="2:46" s="468" customFormat="1" ht="23.25" customHeight="1">
      <c r="B547" s="960" t="s">
        <v>47</v>
      </c>
      <c r="C547" s="960"/>
      <c r="D547" s="960"/>
      <c r="E547" s="960"/>
      <c r="F547" s="960"/>
      <c r="G547" s="701">
        <f t="shared" ref="G547:AT547" si="496">SUM(G514:G546)</f>
        <v>32</v>
      </c>
      <c r="H547" s="701">
        <f t="shared" si="496"/>
        <v>178</v>
      </c>
      <c r="I547" s="701">
        <f t="shared" si="496"/>
        <v>70.599999999999994</v>
      </c>
      <c r="J547" s="701">
        <f t="shared" si="496"/>
        <v>2662400</v>
      </c>
      <c r="K547" s="701">
        <f t="shared" si="496"/>
        <v>0</v>
      </c>
      <c r="L547" s="701">
        <f t="shared" si="496"/>
        <v>0</v>
      </c>
      <c r="M547" s="701">
        <f t="shared" si="496"/>
        <v>0</v>
      </c>
      <c r="N547" s="701">
        <f t="shared" si="496"/>
        <v>5873920</v>
      </c>
      <c r="O547" s="701">
        <f t="shared" si="496"/>
        <v>5888920</v>
      </c>
      <c r="P547" s="701">
        <f t="shared" si="496"/>
        <v>76540960</v>
      </c>
      <c r="Q547" s="701">
        <f t="shared" si="496"/>
        <v>32</v>
      </c>
      <c r="R547" s="701">
        <f t="shared" si="496"/>
        <v>210</v>
      </c>
      <c r="S547" s="701">
        <f t="shared" si="496"/>
        <v>72.180000000000035</v>
      </c>
      <c r="T547" s="701">
        <f t="shared" si="496"/>
        <v>2662400</v>
      </c>
      <c r="U547" s="701">
        <f t="shared" si="496"/>
        <v>0</v>
      </c>
      <c r="V547" s="701">
        <f t="shared" si="496"/>
        <v>0</v>
      </c>
      <c r="W547" s="701">
        <f t="shared" si="496"/>
        <v>0</v>
      </c>
      <c r="X547" s="701">
        <f t="shared" si="496"/>
        <v>6005376</v>
      </c>
      <c r="Y547" s="701">
        <f t="shared" si="496"/>
        <v>6020376</v>
      </c>
      <c r="Z547" s="701">
        <f t="shared" si="496"/>
        <v>78249888</v>
      </c>
      <c r="AA547" s="701">
        <f t="shared" si="496"/>
        <v>32</v>
      </c>
      <c r="AB547" s="701">
        <f t="shared" si="496"/>
        <v>242</v>
      </c>
      <c r="AC547" s="701">
        <f t="shared" si="496"/>
        <v>73.480000000000018</v>
      </c>
      <c r="AD547" s="701">
        <f t="shared" si="496"/>
        <v>2662400</v>
      </c>
      <c r="AE547" s="701">
        <f t="shared" si="496"/>
        <v>0</v>
      </c>
      <c r="AF547" s="701">
        <f t="shared" si="496"/>
        <v>0</v>
      </c>
      <c r="AG547" s="701">
        <f t="shared" si="496"/>
        <v>0</v>
      </c>
      <c r="AH547" s="701">
        <f t="shared" si="496"/>
        <v>6113536</v>
      </c>
      <c r="AI547" s="701">
        <f t="shared" si="496"/>
        <v>6128536</v>
      </c>
      <c r="AJ547" s="701">
        <f t="shared" si="496"/>
        <v>79655968</v>
      </c>
      <c r="AK547" s="701">
        <f t="shared" si="496"/>
        <v>32</v>
      </c>
      <c r="AL547" s="701">
        <f t="shared" si="496"/>
        <v>274</v>
      </c>
      <c r="AM547" s="701">
        <f t="shared" si="496"/>
        <v>74.61</v>
      </c>
      <c r="AN547" s="701">
        <f t="shared" si="496"/>
        <v>2662400</v>
      </c>
      <c r="AO547" s="701">
        <f t="shared" si="496"/>
        <v>0</v>
      </c>
      <c r="AP547" s="701">
        <f t="shared" si="496"/>
        <v>0</v>
      </c>
      <c r="AQ547" s="701">
        <f t="shared" si="496"/>
        <v>0</v>
      </c>
      <c r="AR547" s="701">
        <f t="shared" si="496"/>
        <v>6207552</v>
      </c>
      <c r="AS547" s="701">
        <f t="shared" si="496"/>
        <v>6222552</v>
      </c>
      <c r="AT547" s="701">
        <f t="shared" si="496"/>
        <v>80878176</v>
      </c>
    </row>
    <row r="548" spans="2:46" ht="16.5" customHeight="1"/>
    <row r="549" spans="2:46" ht="17.25" customHeight="1"/>
    <row r="550" spans="2:46" s="468" customFormat="1" ht="22.5" customHeight="1">
      <c r="B550" s="960" t="s">
        <v>554</v>
      </c>
      <c r="C550" s="960"/>
      <c r="D550" s="960"/>
      <c r="E550" s="960"/>
      <c r="F550" s="960"/>
      <c r="G550" s="962" t="s">
        <v>1039</v>
      </c>
      <c r="H550" s="962"/>
      <c r="I550" s="962"/>
      <c r="J550" s="962"/>
      <c r="K550" s="962"/>
      <c r="L550" s="962"/>
      <c r="M550" s="962"/>
      <c r="N550" s="962"/>
      <c r="O550" s="962"/>
      <c r="P550" s="962"/>
      <c r="Q550" s="962" t="s">
        <v>1039</v>
      </c>
      <c r="R550" s="962"/>
      <c r="S550" s="962"/>
      <c r="T550" s="962"/>
      <c r="U550" s="962"/>
      <c r="V550" s="962"/>
      <c r="W550" s="962"/>
      <c r="X550" s="962"/>
      <c r="Y550" s="962"/>
      <c r="Z550" s="962"/>
      <c r="AA550" s="962" t="s">
        <v>1039</v>
      </c>
      <c r="AB550" s="962"/>
      <c r="AC550" s="962"/>
      <c r="AD550" s="962"/>
      <c r="AE550" s="962"/>
      <c r="AF550" s="962"/>
      <c r="AG550" s="962"/>
      <c r="AH550" s="962"/>
      <c r="AI550" s="962"/>
      <c r="AJ550" s="962"/>
      <c r="AK550" s="962" t="s">
        <v>1039</v>
      </c>
      <c r="AL550" s="962"/>
      <c r="AM550" s="962"/>
      <c r="AN550" s="962"/>
      <c r="AO550" s="962"/>
      <c r="AP550" s="962"/>
      <c r="AQ550" s="962"/>
      <c r="AR550" s="962"/>
      <c r="AS550" s="962"/>
      <c r="AT550" s="962"/>
    </row>
    <row r="551" spans="2:46" s="468" customFormat="1" ht="24" customHeight="1">
      <c r="B551" s="959" t="s">
        <v>1333</v>
      </c>
      <c r="C551" s="959"/>
      <c r="D551" s="959"/>
      <c r="E551" s="959"/>
      <c r="F551" s="959"/>
      <c r="G551" s="959" t="s">
        <v>2454</v>
      </c>
      <c r="H551" s="959"/>
      <c r="I551" s="959"/>
      <c r="J551" s="959"/>
      <c r="K551" s="959"/>
      <c r="L551" s="959"/>
      <c r="M551" s="959"/>
      <c r="N551" s="959"/>
      <c r="O551" s="959"/>
      <c r="P551" s="959"/>
      <c r="Q551" s="959" t="s">
        <v>1950</v>
      </c>
      <c r="R551" s="959"/>
      <c r="S551" s="959"/>
      <c r="T551" s="959"/>
      <c r="U551" s="959"/>
      <c r="V551" s="959"/>
      <c r="W551" s="959"/>
      <c r="X551" s="959"/>
      <c r="Y551" s="959"/>
      <c r="Z551" s="959"/>
      <c r="AA551" s="980" t="s">
        <v>2461</v>
      </c>
      <c r="AB551" s="981"/>
      <c r="AC551" s="981"/>
      <c r="AD551" s="981"/>
      <c r="AE551" s="981"/>
      <c r="AF551" s="981"/>
      <c r="AG551" s="981"/>
      <c r="AH551" s="981"/>
      <c r="AI551" s="981"/>
      <c r="AJ551" s="982"/>
      <c r="AK551" s="959" t="s">
        <v>2935</v>
      </c>
      <c r="AL551" s="959"/>
      <c r="AM551" s="959"/>
      <c r="AN551" s="959"/>
      <c r="AO551" s="959"/>
      <c r="AP551" s="959"/>
      <c r="AQ551" s="959"/>
      <c r="AR551" s="959"/>
      <c r="AS551" s="959"/>
      <c r="AT551" s="959"/>
    </row>
    <row r="552" spans="2:46" s="587" customFormat="1" ht="99.75">
      <c r="B552" s="458" t="s">
        <v>10</v>
      </c>
      <c r="C552" s="531" t="s">
        <v>54</v>
      </c>
      <c r="D552" s="748" t="s">
        <v>1958</v>
      </c>
      <c r="E552" s="579" t="s">
        <v>1959</v>
      </c>
      <c r="F552" s="531" t="s">
        <v>55</v>
      </c>
      <c r="G552" s="586" t="s">
        <v>56</v>
      </c>
      <c r="H552" s="586" t="s">
        <v>89</v>
      </c>
      <c r="I552" s="586" t="s">
        <v>90</v>
      </c>
      <c r="J552" s="586" t="s">
        <v>62</v>
      </c>
      <c r="K552" s="696" t="str">
        <f>+K513</f>
        <v>Հավելավճար</v>
      </c>
      <c r="L552" s="696" t="str">
        <f>+L513</f>
        <v>Հավելում (բարձր լեռնային կամ գաղտնիության)</v>
      </c>
      <c r="M552" s="586" t="str">
        <f>+M513</f>
        <v>Ըստ դատ.ծառ.պաշտ.ենթախմբ.</v>
      </c>
      <c r="N552" s="586" t="s">
        <v>603</v>
      </c>
      <c r="O552" s="586" t="s">
        <v>582</v>
      </c>
      <c r="P552" s="586" t="s">
        <v>1407</v>
      </c>
      <c r="Q552" s="586" t="s">
        <v>56</v>
      </c>
      <c r="R552" s="586" t="s">
        <v>89</v>
      </c>
      <c r="S552" s="586" t="s">
        <v>90</v>
      </c>
      <c r="T552" s="586" t="s">
        <v>62</v>
      </c>
      <c r="U552" s="586" t="str">
        <f>+U513</f>
        <v>Հավելավճար</v>
      </c>
      <c r="V552" s="586" t="str">
        <f>+V513</f>
        <v>Հավելում (բարձր լեռնային կամ գաղտնիության)</v>
      </c>
      <c r="W552" s="586" t="str">
        <f>+W513</f>
        <v>Ըստ դատ.ծառ.պաշտ.ենթախմբ.</v>
      </c>
      <c r="X552" s="586" t="s">
        <v>603</v>
      </c>
      <c r="Y552" s="586" t="str">
        <f>+O552</f>
        <v xml:space="preserve">Ընդամենը ամսական աշխատավարձ </v>
      </c>
      <c r="Z552" s="586" t="s">
        <v>1951</v>
      </c>
      <c r="AA552" s="586" t="s">
        <v>56</v>
      </c>
      <c r="AB552" s="586" t="s">
        <v>89</v>
      </c>
      <c r="AC552" s="586" t="s">
        <v>90</v>
      </c>
      <c r="AD552" s="586" t="s">
        <v>62</v>
      </c>
      <c r="AE552" s="586" t="str">
        <f>+AE513</f>
        <v>Հավելավճար</v>
      </c>
      <c r="AF552" s="696" t="str">
        <f>+AF513</f>
        <v>Հավելում (բարձր լեռնային կամ գաղտնիության)</v>
      </c>
      <c r="AG552" s="586" t="str">
        <f>+AG513</f>
        <v>Ըստ դատ.ծառ.պաշտ.ենթախմբ.</v>
      </c>
      <c r="AH552" s="586" t="s">
        <v>603</v>
      </c>
      <c r="AI552" s="586" t="str">
        <f>+Y552</f>
        <v xml:space="preserve">Ընդամենը ամսական աշխատավարձ </v>
      </c>
      <c r="AJ552" s="586" t="s">
        <v>2462</v>
      </c>
      <c r="AK552" s="586" t="s">
        <v>56</v>
      </c>
      <c r="AL552" s="586" t="s">
        <v>89</v>
      </c>
      <c r="AM552" s="586" t="s">
        <v>90</v>
      </c>
      <c r="AN552" s="586" t="s">
        <v>62</v>
      </c>
      <c r="AO552" s="586" t="str">
        <f>+AO513</f>
        <v>Հավելավճար</v>
      </c>
      <c r="AP552" s="696" t="str">
        <f>+AP513</f>
        <v>Հավելում (բարձր լեռնային կամ գաղտնիության)</v>
      </c>
      <c r="AQ552" s="586" t="str">
        <f>+AQ513</f>
        <v>Ըստ դատ.ծառ.պաշտ.ենթախմբ.</v>
      </c>
      <c r="AR552" s="586" t="s">
        <v>603</v>
      </c>
      <c r="AS552" s="586" t="str">
        <f>+AI552</f>
        <v xml:space="preserve">Ընդամենը ամսական աշխատավարձ </v>
      </c>
      <c r="AT552" s="586" t="s">
        <v>2936</v>
      </c>
    </row>
    <row r="553" spans="2:46" s="591" customFormat="1" ht="13.5">
      <c r="B553" s="816">
        <v>1</v>
      </c>
      <c r="C553" s="795" t="s">
        <v>197</v>
      </c>
      <c r="D553" s="817" t="s">
        <v>1961</v>
      </c>
      <c r="E553" s="818">
        <v>1981</v>
      </c>
      <c r="F553" s="819" t="s">
        <v>217</v>
      </c>
      <c r="G553" s="820">
        <v>1</v>
      </c>
      <c r="H553" s="820">
        <v>6</v>
      </c>
      <c r="I553" s="821">
        <f t="shared" ref="I553:I562" si="497">IF(G553&lt;1,0,IF(M553="Բ-1",IF(H553=0,6.94,IF(H553=1,7.17,IF(H553=2,7.41,IF(H553=3,7.66,IF(OR(H553=5,H553=4),7.92,IF(OR(H553=6,H553=7),8.18,IF(OR(H553=8,H553=9),8.46,IF(OR(H553=10,H553=11,H553=12),8.74,IF(OR(H553=13,H553=14,H553=15),9.03,IF(OR(H553=16,H553=17,H553=18),9.33,9.65)))))))))),IF(M553="Բ-2", IF(H553=0,5.71,IF(H553=1,5.89,IF(H553=2,6.09,IF(H553=3,6.29,IF(OR(H553=5,H553=4),6.5,IF(OR(H553=6,H553=7),6.72,IF(OR(H553=8,H553=9),6.94,IF(OR(H553=10,H553=11,H553=12),7.17,IF(OR(H553=13,H553=14,H553=15),7.41,IF(OR(H553=16,H553=17,H553=18),7.65,7.91)))))))))), IF(M553="Գ-1", IF(H553=0,4.7,IF(H553=1,4.86,IF(H553=2,5.01,IF(H553=3,5.18,IF(OR(H553=5,H553=4),5.35,IF(OR(H553=6,H553=7),5.52,IF(OR(H553=8,H553=9),5.71,IF(OR(H553=10,H553=11,H553=12),5.89,IF(OR(H553=13,H553=14,H553=15),6.09,IF(OR(H553=16,H553=17,H553=18),6.29,6.49)))))))))), IF(M553="Գ-2", IF(H553=0,3.88,IF(H553=1,4.01,IF(H553=2,4.14,IF(H553=3,4.27,IF(OR(H553=5,H553=4),4.41,IF(OR(H553=6,H553=7),4.55,IF(OR(H553=8,H553=9),4.7,IF(OR(H553=10,H553=11,H553=12),4.85,IF(OR(H553=13,H553=14,H553=15),5.01,IF(OR(H553=16,H553=17,H553=18),5.17,5.34)))))))))), IF(M553="Գ-3", IF(H553=0,3.21,IF(H553=1,3.31,IF(H553=2,3.42,IF(H553=3,3.53,IF(OR(H553=5,H553=4),3.64,IF(OR(H553=6,H553=7),3.76,IF(OR(H553=8,H553=9),3.88,IF(OR(H553=10,H553=11,H553=12),4.01,IF(OR(H553=13,H553=14,H553=15),4.13,IF(OR(H553=16,H553=17,H553=18),4.27,4.4)))))))))), IF(M553="Ա-1", IF(H553=0,2.66,IF(H553=1,2.75,IF(H553=2,2.83,IF(H553=3,2.92,IF(OR(H553=5,H553=4),3.02,IF(OR(H553=6,H553=7),3.11,IF(OR(H553=8,H553=9),3.21,IF(OR(H553=10,H553=11,H553=12),3.31,IF(OR(H553=13,H553=14,H553=15),3.42,IF(OR(H553=16,H553=17,H553=18),3.53,3.64)))))))))), IF(M553="Ա-2", IF(H553=0,2.28,IF(H553=1,2.35,IF(H553=2,2.43,IF(H553=3,2.5,IF(OR(H553=5,H553=4),2.58,IF(OR(H553=6,H553=7),2.66,IF(OR(H553=8,H553=9),2.75,IF(OR(H553=10,H553=11,H553=12),2.83,IF(OR(H553=13,H553=14,H553=15),2.92,IF(OR(H553=16,H553=17,H553=18),3.01,3.11)))))))))),IF(M553="Ա-3", IF(H553=0,1.96,IF(H553=1,2.02,IF(H553=2,2.08,IF(H553=3,2.15,IF(OR(H553=5,H553=4),2.21,IF(OR(H553=6,H553=7),2.28,IF(OR(H553=8,H553=9),2.35,IF(OR(H553=10,H553=11,H553=12),2.42,IF(OR(H553=13,H553=14,H553=15),2.5,IF(OR(H553=16,H553=17,H553=18),2.58,2.66)))))))))), IF(M553="Կ-1", IF(H553=0,1.68,IF(H553=1,1.73,IF(H553=2,1.79,IF(H553=3,1.84,IF(OR(H553=5,H553=4),1.9,IF(OR(H553=6,H553=7),1.96,IF(OR(H553=8,H553=9),2.02,IF(OR(H553=10,H553=11,H553=12),2.08,IF(OR(H553=13,H553=14,H553=15),2.14,IF(OR(H553=16,H553=17,H553=18),2.21,2.28)))))))))), IF(M553="Կ-2", IF(H553=0,1.45,IF(H553=1,1.49,IF(H553=2,1.54,IF(H553=3,1.59,IF(OR(H553=5,H553=4),1.63,IF(OR(H553=6,H553=7),1.68,IF(OR(H553=8,H553=9),1.73,IF(OR(H553=10,H553=11,H553=12),1.79,IF(OR(H553=13,H553=14,H553=15),1.84,IF(OR(H553=16,H553=17,H553=18),1.9,1.95)))))))))),IF(M553="Կ-3", IF(H553=0,1.25,IF(H553=1,1.29,IF(H553=2,1.33,IF(H553=3,1.37,IF(OR(H553=5,H553=4),1.41,IF(OR(H553=6,H553=7),1.45,IF(OR(H553=8,H553=9),1.49,IF(OR(H553=10,H553=11,H553=12),1.54,IF(OR(H553=13,H553=14,H553=15),1.58,IF(OR(H553=16,H553=17,H553=18),1.63,1.68)))))))))), "Error"))))))))))))</f>
        <v>5.52</v>
      </c>
      <c r="J553" s="799">
        <v>83200</v>
      </c>
      <c r="K553" s="799"/>
      <c r="L553" s="799">
        <v>8000</v>
      </c>
      <c r="M553" s="822" t="s">
        <v>82</v>
      </c>
      <c r="N553" s="799">
        <f t="shared" ref="N553:N562" si="498">J553*I553</f>
        <v>459263.99999999994</v>
      </c>
      <c r="O553" s="823">
        <f t="shared" ref="O553:O584" si="499">I553*J553+K553+L553</f>
        <v>467263.99999999994</v>
      </c>
      <c r="P553" s="823">
        <f t="shared" ref="P553:P562" si="500">+O553*13</f>
        <v>6074431.9999999991</v>
      </c>
      <c r="Q553" s="592">
        <f t="shared" ref="Q553:Q584" si="501">+G553</f>
        <v>1</v>
      </c>
      <c r="R553" s="592">
        <f t="shared" ref="R553:R584" si="502">+H553+1</f>
        <v>7</v>
      </c>
      <c r="S553" s="588">
        <f t="shared" ref="S553:S584" si="503">IF(Q553&lt;1,0,IF(W553="Բ-1",IF(R553=0,6.94,IF(R553=1,7.17,IF(R553=2,7.41,IF(R553=3,7.66,IF(OR(R553=5,R553=4),7.92,IF(OR(R553=6,R553=7),8.18,IF(OR(R553=8,R553=9),8.46,IF(OR(R553=10,R553=11,R553=12),8.74,IF(OR(R553=13,R553=14,R553=15),9.03,IF(OR(R553=16,R553=17,R553=18),9.33,9.65)))))))))),IF(W553="Բ-2", IF(R553=0,5.71,IF(R553=1,5.89,IF(R553=2,6.09,IF(R553=3,6.29,IF(OR(R553=5,R553=4),6.5,IF(OR(R553=6,R553=7),6.72,IF(OR(R553=8,R553=9),6.94,IF(OR(R553=10,R553=11,R553=12),7.17,IF(OR(R553=13,R553=14,R553=15),7.41,IF(OR(R553=16,R553=17,R553=18),7.65,7.91)))))))))), IF(W553="Գ-1", IF(R553=0,4.7,IF(R553=1,4.86,IF(R553=2,5.01,IF(R553=3,5.18,IF(OR(R553=5,R553=4),5.35,IF(OR(R553=6,R553=7),5.52,IF(OR(R553=8,R553=9),5.71,IF(OR(R553=10,R553=11,R553=12),5.89,IF(OR(R553=13,R553=14,R553=15),6.09,IF(OR(R553=16,R553=17,R553=18),6.29,6.49)))))))))), IF(W553="Գ-2", IF(R553=0,3.88,IF(R553=1,4.01,IF(R553=2,4.14,IF(R553=3,4.27,IF(OR(R553=5,R553=4),4.41,IF(OR(R553=6,R553=7),4.55,IF(OR(R553=8,R553=9),4.7,IF(OR(R553=10,R553=11,R553=12),4.85,IF(OR(R553=13,R553=14,R553=15),5.01,IF(OR(R553=16,R553=17,R553=18),5.17,5.34)))))))))), IF(W553="Գ-3", IF(R553=0,3.21,IF(R553=1,3.31,IF(R553=2,3.42,IF(R553=3,3.53,IF(OR(R553=5,R553=4),3.64,IF(OR(R553=6,R553=7),3.76,IF(OR(R553=8,R553=9),3.88,IF(OR(R553=10,R553=11,R553=12),4.01,IF(OR(R553=13,R553=14,R553=15),4.13,IF(OR(R553=16,R553=17,R553=18),4.27,4.4)))))))))), IF(W553="Ա-1", IF(R553=0,2.66,IF(R553=1,2.75,IF(R553=2,2.83,IF(R553=3,2.92,IF(OR(R553=5,R553=4),3.02,IF(OR(R553=6,R553=7),3.11,IF(OR(R553=8,R553=9),3.21,IF(OR(R553=10,R553=11,R553=12),3.31,IF(OR(R553=13,R553=14,R553=15),3.42,IF(OR(R553=16,R553=17,R553=18),3.53,3.64)))))))))), IF(W553="Ա-2", IF(R553=0,2.28,IF(R553=1,2.35,IF(R553=2,2.43,IF(R553=3,2.5,IF(OR(R553=5,R553=4),2.58,IF(OR(R553=6,R553=7),2.66,IF(OR(R553=8,R553=9),2.75,IF(OR(R553=10,R553=11,R553=12),2.83,IF(OR(R553=13,R553=14,R553=15),2.92,IF(OR(R553=16,R553=17,R553=18),3.01,3.11)))))))))),IF(W553="Ա-3", IF(R553=0,1.96,IF(R553=1,2.02,IF(R553=2,2.08,IF(R553=3,2.15,IF(OR(R553=5,R553=4),2.21,IF(OR(R553=6,R553=7),2.28,IF(OR(R553=8,R553=9),2.35,IF(OR(R553=10,R553=11,R553=12),2.42,IF(OR(R553=13,R553=14,R553=15),2.5,IF(OR(R553=16,R553=17,R553=18),2.58,2.66)))))))))), IF(W553="Կ-1", IF(R553=0,1.68,IF(R553=1,1.73,IF(R553=2,1.79,IF(R553=3,1.84,IF(OR(R553=5,R553=4),1.9,IF(OR(R553=6,R553=7),1.96,IF(OR(R553=8,R553=9),2.02,IF(OR(R553=10,R553=11,R553=12),2.08,IF(OR(R553=13,R553=14,R553=15),2.14,IF(OR(R553=16,R553=17,R553=18),2.21,2.28)))))))))), IF(W553="Կ-2", IF(R553=0,1.45,IF(R553=1,1.49,IF(R553=2,1.54,IF(R553=3,1.59,IF(OR(R553=5,R553=4),1.63,IF(OR(R553=6,R553=7),1.68,IF(OR(R553=8,R553=9),1.73,IF(OR(R553=10,R553=11,R553=12),1.79,IF(OR(R553=13,R553=14,R553=15),1.84,IF(OR(R553=16,R553=17,R553=18),1.9,1.95)))))))))),IF(W553="Կ-3", IF(R553=0,1.25,IF(R553=1,1.29,IF(R553=2,1.33,IF(R553=3,1.37,IF(OR(R553=5,R553=4),1.41,IF(OR(R553=6,R553=7),1.45,IF(OR(R553=8,R553=9),1.49,IF(OR(R553=10,R553=11,R553=12),1.54,IF(OR(R553=13,R553=14,R553=15),1.58,IF(OR(R553=16,R553=17,R553=18),1.63,1.68)))))))))), "Error"))))))))))))</f>
        <v>5.52</v>
      </c>
      <c r="T553" s="456">
        <v>83200</v>
      </c>
      <c r="U553" s="456"/>
      <c r="V553" s="456">
        <f>+L553</f>
        <v>8000</v>
      </c>
      <c r="W553" s="589" t="str">
        <f>+M553</f>
        <v>Գ-1</v>
      </c>
      <c r="X553" s="456">
        <f t="shared" ref="X553:X584" si="504">T553*S553</f>
        <v>459263.99999999994</v>
      </c>
      <c r="Y553" s="590">
        <f t="shared" ref="Y553:Y584" si="505">+U553+V553+X553</f>
        <v>467263.99999999994</v>
      </c>
      <c r="Z553" s="590">
        <f t="shared" ref="Z553:Z562" si="506">+Y553*13</f>
        <v>6074431.9999999991</v>
      </c>
      <c r="AA553" s="592">
        <f t="shared" ref="AA553:AA584" si="507">+Q553</f>
        <v>1</v>
      </c>
      <c r="AB553" s="592">
        <f t="shared" ref="AB553:AB584" si="508">+R553+1</f>
        <v>8</v>
      </c>
      <c r="AC553" s="588">
        <f t="shared" ref="AC553:AC584" si="509">IF(AA553&lt;1,0,IF(AG553="Բ-1",IF(AB553=0,6.94,IF(AB553=1,7.17,IF(AB553=2,7.41,IF(AB553=3,7.66,IF(OR(AB553=5,AB553=4),7.92,IF(OR(AB553=6,AB553=7),8.18,IF(OR(AB553=8,AB553=9),8.46,IF(OR(AB553=10,AB553=11,AB553=12),8.74,IF(OR(AB553=13,AB553=14,AB553=15),9.03,IF(OR(AB553=16,AB553=17,AB553=18),9.33,9.65)))))))))),IF(AG553="Բ-2", IF(AB553=0,5.71,IF(AB553=1,5.89,IF(AB553=2,6.09,IF(AB553=3,6.29,IF(OR(AB553=5,AB553=4),6.5,IF(OR(AB553=6,AB553=7),6.72,IF(OR(AB553=8,AB553=9),6.94,IF(OR(AB553=10,AB553=11,AB553=12),7.17,IF(OR(AB553=13,AB553=14,AB553=15),7.41,IF(OR(AB553=16,AB553=17,AB553=18),7.65,7.91)))))))))), IF(AG553="Գ-1", IF(AB553=0,4.7,IF(AB553=1,4.86,IF(AB553=2,5.01,IF(AB553=3,5.18,IF(OR(AB553=5,AB553=4),5.35,IF(OR(AB553=6,AB553=7),5.52,IF(OR(AB553=8,AB553=9),5.71,IF(OR(AB553=10,AB553=11,AB553=12),5.89,IF(OR(AB553=13,AB553=14,AB553=15),6.09,IF(OR(AB553=16,AB553=17,AB553=18),6.29,6.49)))))))))), IF(AG553="Գ-2", IF(AB553=0,3.88,IF(AB553=1,4.01,IF(AB553=2,4.14,IF(AB553=3,4.27,IF(OR(AB553=5,AB553=4),4.41,IF(OR(AB553=6,AB553=7),4.55,IF(OR(AB553=8,AB553=9),4.7,IF(OR(AB553=10,AB553=11,AB553=12),4.85,IF(OR(AB553=13,AB553=14,AB553=15),5.01,IF(OR(AB553=16,AB553=17,AB553=18),5.17,5.34)))))))))), IF(AG553="Գ-3", IF(AB553=0,3.21,IF(AB553=1,3.31,IF(AB553=2,3.42,IF(AB553=3,3.53,IF(OR(AB553=5,AB553=4),3.64,IF(OR(AB553=6,AB553=7),3.76,IF(OR(AB553=8,AB553=9),3.88,IF(OR(AB553=10,AB553=11,AB553=12),4.01,IF(OR(AB553=13,AB553=14,AB553=15),4.13,IF(OR(AB553=16,AB553=17,AB553=18),4.27,4.4)))))))))), IF(AG553="Ա-1", IF(AB553=0,2.66,IF(AB553=1,2.75,IF(AB553=2,2.83,IF(AB553=3,2.92,IF(OR(AB553=5,AB553=4),3.02,IF(OR(AB553=6,AB553=7),3.11,IF(OR(AB553=8,AB553=9),3.21,IF(OR(AB553=10,AB553=11,AB553=12),3.31,IF(OR(AB553=13,AB553=14,AB553=15),3.42,IF(OR(AB553=16,AB553=17,AB553=18),3.53,3.64)))))))))), IF(AG553="Ա-2", IF(AB553=0,2.28,IF(AB553=1,2.35,IF(AB553=2,2.43,IF(AB553=3,2.5,IF(OR(AB553=5,AB553=4),2.58,IF(OR(AB553=6,AB553=7),2.66,IF(OR(AB553=8,AB553=9),2.75,IF(OR(AB553=10,AB553=11,AB553=12),2.83,IF(OR(AB553=13,AB553=14,AB553=15),2.92,IF(OR(AB553=16,AB553=17,AB553=18),3.01,3.11)))))))))),IF(AG553="Ա-3", IF(AB553=0,1.96,IF(AB553=1,2.02,IF(AB553=2,2.08,IF(AB553=3,2.15,IF(OR(AB553=5,AB553=4),2.21,IF(OR(AB553=6,AB553=7),2.28,IF(OR(AB553=8,AB553=9),2.35,IF(OR(AB553=10,AB553=11,AB553=12),2.42,IF(OR(AB553=13,AB553=14,AB553=15),2.5,IF(OR(AB553=16,AB553=17,AB553=18),2.58,2.66)))))))))), IF(AG553="Կ-1", IF(AB553=0,1.68,IF(AB553=1,1.73,IF(AB553=2,1.79,IF(AB553=3,1.84,IF(OR(AB553=5,AB553=4),1.9,IF(OR(AB553=6,AB553=7),1.96,IF(OR(AB553=8,AB553=9),2.02,IF(OR(AB553=10,AB553=11,AB553=12),2.08,IF(OR(AB553=13,AB553=14,AB553=15),2.14,IF(OR(AB553=16,AB553=17,AB553=18),2.21,2.28)))))))))), IF(AG553="Կ-2", IF(AB553=0,1.45,IF(AB553=1,1.49,IF(AB553=2,1.54,IF(AB553=3,1.59,IF(OR(AB553=5,AB553=4),1.63,IF(OR(AB553=6,AB553=7),1.68,IF(OR(AB553=8,AB553=9),1.73,IF(OR(AB553=10,AB553=11,AB553=12),1.79,IF(OR(AB553=13,AB553=14,AB553=15),1.84,IF(OR(AB553=16,AB553=17,AB553=18),1.9,1.95)))))))))),IF(AG553="Կ-3", IF(AB553=0,1.25,IF(AB553=1,1.29,IF(AB553=2,1.33,IF(AB553=3,1.37,IF(OR(AB553=5,AB553=4),1.41,IF(OR(AB553=6,AB553=7),1.45,IF(OR(AB553=8,AB553=9),1.49,IF(OR(AB553=10,AB553=11,AB553=12),1.54,IF(OR(AB553=13,AB553=14,AB553=15),1.58,IF(OR(AB553=16,AB553=17,AB553=18),1.63,1.68)))))))))), "Error"))))))))))))</f>
        <v>5.71</v>
      </c>
      <c r="AD553" s="456">
        <v>83200</v>
      </c>
      <c r="AE553" s="456"/>
      <c r="AF553" s="456">
        <v>8000</v>
      </c>
      <c r="AG553" s="589" t="str">
        <f t="shared" ref="AG553:AG584" si="510">+W553</f>
        <v>Գ-1</v>
      </c>
      <c r="AH553" s="456">
        <f t="shared" ref="AH553:AH584" si="511">AD553*AC553</f>
        <v>475072</v>
      </c>
      <c r="AI553" s="590">
        <f t="shared" ref="AI553:AI584" si="512">AH553+AE553+AF553</f>
        <v>483072</v>
      </c>
      <c r="AJ553" s="590">
        <f t="shared" ref="AJ553:AJ562" si="513">+AI553*13</f>
        <v>6279936</v>
      </c>
      <c r="AK553" s="592">
        <f t="shared" ref="AK553:AK584" si="514">+AA553</f>
        <v>1</v>
      </c>
      <c r="AL553" s="592">
        <f t="shared" ref="AL553:AL584" si="515">+AB553+1</f>
        <v>9</v>
      </c>
      <c r="AM553" s="588">
        <f t="shared" ref="AM553:AM584" si="516">IF(AK553&lt;1,0,IF(AQ553="Բ-1",IF(AL553=0,6.94,IF(AL553=1,7.17,IF(AL553=2,7.41,IF(AL553=3,7.66,IF(OR(AL553=5,AL553=4),7.92,IF(OR(AL553=6,AL553=7),8.18,IF(OR(AL553=8,AL553=9),8.46,IF(OR(AL553=10,AL553=11,AL553=12),8.74,IF(OR(AL553=13,AL553=14,AL553=15),9.03,IF(OR(AL553=16,AL553=17,AL553=18),9.33,9.65)))))))))),IF(AQ553="Բ-2", IF(AL553=0,5.71,IF(AL553=1,5.89,IF(AL553=2,6.09,IF(AL553=3,6.29,IF(OR(AL553=5,AL553=4),6.5,IF(OR(AL553=6,AL553=7),6.72,IF(OR(AL553=8,AL553=9),6.94,IF(OR(AL553=10,AL553=11,AL553=12),7.17,IF(OR(AL553=13,AL553=14,AL553=15),7.41,IF(OR(AL553=16,AL553=17,AL553=18),7.65,7.91)))))))))), IF(AQ553="Գ-1", IF(AL553=0,4.7,IF(AL553=1,4.86,IF(AL553=2,5.01,IF(AL553=3,5.18,IF(OR(AL553=5,AL553=4),5.35,IF(OR(AL553=6,AL553=7),5.52,IF(OR(AL553=8,AL553=9),5.71,IF(OR(AL553=10,AL553=11,AL553=12),5.89,IF(OR(AL553=13,AL553=14,AL553=15),6.09,IF(OR(AL553=16,AL553=17,AL553=18),6.29,6.49)))))))))), IF(AQ553="Գ-2", IF(AL553=0,3.88,IF(AL553=1,4.01,IF(AL553=2,4.14,IF(AL553=3,4.27,IF(OR(AL553=5,AL553=4),4.41,IF(OR(AL553=6,AL553=7),4.55,IF(OR(AL553=8,AL553=9),4.7,IF(OR(AL553=10,AL553=11,AL553=12),4.85,IF(OR(AL553=13,AL553=14,AL553=15),5.01,IF(OR(AL553=16,AL553=17,AL553=18),5.17,5.34)))))))))), IF(AQ553="Գ-3", IF(AL553=0,3.21,IF(AL553=1,3.31,IF(AL553=2,3.42,IF(AL553=3,3.53,IF(OR(AL553=5,AL553=4),3.64,IF(OR(AL553=6,AL553=7),3.76,IF(OR(AL553=8,AL553=9),3.88,IF(OR(AL553=10,AL553=11,AL553=12),4.01,IF(OR(AL553=13,AL553=14,AL553=15),4.13,IF(OR(AL553=16,AL553=17,AL553=18),4.27,4.4)))))))))), IF(AQ553="Ա-1", IF(AL553=0,2.66,IF(AL553=1,2.75,IF(AL553=2,2.83,IF(AL553=3,2.92,IF(OR(AL553=5,AL553=4),3.02,IF(OR(AL553=6,AL553=7),3.11,IF(OR(AL553=8,AL553=9),3.21,IF(OR(AL553=10,AL553=11,AL553=12),3.31,IF(OR(AL553=13,AL553=14,AL553=15),3.42,IF(OR(AL553=16,AL553=17,AL553=18),3.53,3.64)))))))))), IF(AQ553="Ա-2", IF(AL553=0,2.28,IF(AL553=1,2.35,IF(AL553=2,2.43,IF(AL553=3,2.5,IF(OR(AL553=5,AL553=4),2.58,IF(OR(AL553=6,AL553=7),2.66,IF(OR(AL553=8,AL553=9),2.75,IF(OR(AL553=10,AL553=11,AL553=12),2.83,IF(OR(AL553=13,AL553=14,AL553=15),2.92,IF(OR(AL553=16,AL553=17,AL553=18),3.01,3.11)))))))))),IF(AQ553="Ա-3", IF(AL553=0,1.96,IF(AL553=1,2.02,IF(AL553=2,2.08,IF(AL553=3,2.15,IF(OR(AL553=5,AL553=4),2.21,IF(OR(AL553=6,AL553=7),2.28,IF(OR(AL553=8,AL553=9),2.35,IF(OR(AL553=10,AL553=11,AL553=12),2.42,IF(OR(AL553=13,AL553=14,AL553=15),2.5,IF(OR(AL553=16,AL553=17,AL553=18),2.58,2.66)))))))))), IF(AQ553="Կ-1", IF(AL553=0,1.68,IF(AL553=1,1.73,IF(AL553=2,1.79,IF(AL553=3,1.84,IF(OR(AL553=5,AL553=4),1.9,IF(OR(AL553=6,AL553=7),1.96,IF(OR(AL553=8,AL553=9),2.02,IF(OR(AL553=10,AL553=11,AL553=12),2.08,IF(OR(AL553=13,AL553=14,AL553=15),2.14,IF(OR(AL553=16,AL553=17,AL553=18),2.21,2.28)))))))))), IF(AQ553="Կ-2", IF(AL553=0,1.45,IF(AL553=1,1.49,IF(AL553=2,1.54,IF(AL553=3,1.59,IF(OR(AL553=5,AL553=4),1.63,IF(OR(AL553=6,AL553=7),1.68,IF(OR(AL553=8,AL553=9),1.73,IF(OR(AL553=10,AL553=11,AL553=12),1.79,IF(OR(AL553=13,AL553=14,AL553=15),1.84,IF(OR(AL553=16,AL553=17,AL553=18),1.9,1.95)))))))))),IF(AQ553="Կ-3", IF(AL553=0,1.25,IF(AL553=1,1.29,IF(AL553=2,1.33,IF(AL553=3,1.37,IF(OR(AL553=5,AL553=4),1.41,IF(OR(AL553=6,AL553=7),1.45,IF(OR(AL553=8,AL553=9),1.49,IF(OR(AL553=10,AL553=11,AL553=12),1.54,IF(OR(AL553=13,AL553=14,AL553=15),1.58,IF(OR(AL553=16,AL553=17,AL553=18),1.63,1.68)))))))))), "Error"))))))))))))</f>
        <v>5.71</v>
      </c>
      <c r="AN553" s="456">
        <v>83200</v>
      </c>
      <c r="AO553" s="456"/>
      <c r="AP553" s="456">
        <v>8000</v>
      </c>
      <c r="AQ553" s="589" t="str">
        <f t="shared" ref="AQ553:AQ584" si="517">+AG553</f>
        <v>Գ-1</v>
      </c>
      <c r="AR553" s="456">
        <f t="shared" ref="AR553:AR584" si="518">AN553*AM553</f>
        <v>475072</v>
      </c>
      <c r="AS553" s="590">
        <f t="shared" ref="AS553:AS584" si="519">AR553+AO553+AP553</f>
        <v>483072</v>
      </c>
      <c r="AT553" s="590">
        <f t="shared" ref="AT553:AT562" si="520">+AS553*13</f>
        <v>6279936</v>
      </c>
    </row>
    <row r="554" spans="2:46" s="587" customFormat="1" ht="13.5">
      <c r="B554" s="816">
        <v>2</v>
      </c>
      <c r="C554" s="795" t="s">
        <v>198</v>
      </c>
      <c r="D554" s="794" t="s">
        <v>1960</v>
      </c>
      <c r="E554" s="796">
        <v>1983</v>
      </c>
      <c r="F554" s="795" t="s">
        <v>220</v>
      </c>
      <c r="G554" s="820">
        <v>1</v>
      </c>
      <c r="H554" s="820">
        <v>4</v>
      </c>
      <c r="I554" s="821">
        <f t="shared" si="497"/>
        <v>4.41</v>
      </c>
      <c r="J554" s="799">
        <v>83200</v>
      </c>
      <c r="K554" s="799"/>
      <c r="L554" s="799">
        <v>8000</v>
      </c>
      <c r="M554" s="822" t="s">
        <v>83</v>
      </c>
      <c r="N554" s="799">
        <f t="shared" si="498"/>
        <v>366912</v>
      </c>
      <c r="O554" s="823">
        <f t="shared" si="499"/>
        <v>374912</v>
      </c>
      <c r="P554" s="823">
        <f t="shared" si="500"/>
        <v>4873856</v>
      </c>
      <c r="Q554" s="592">
        <f t="shared" si="501"/>
        <v>1</v>
      </c>
      <c r="R554" s="592">
        <f t="shared" si="502"/>
        <v>5</v>
      </c>
      <c r="S554" s="588">
        <f t="shared" si="503"/>
        <v>4.41</v>
      </c>
      <c r="T554" s="456">
        <v>83200</v>
      </c>
      <c r="U554" s="456"/>
      <c r="V554" s="456">
        <f t="shared" ref="V554:V584" si="521">+L554</f>
        <v>8000</v>
      </c>
      <c r="W554" s="589" t="str">
        <f t="shared" ref="W554:W584" si="522">+M554</f>
        <v>Գ-2</v>
      </c>
      <c r="X554" s="456">
        <f t="shared" si="504"/>
        <v>366912</v>
      </c>
      <c r="Y554" s="590">
        <f t="shared" si="505"/>
        <v>374912</v>
      </c>
      <c r="Z554" s="590">
        <f t="shared" si="506"/>
        <v>4873856</v>
      </c>
      <c r="AA554" s="592">
        <f t="shared" si="507"/>
        <v>1</v>
      </c>
      <c r="AB554" s="592">
        <f t="shared" si="508"/>
        <v>6</v>
      </c>
      <c r="AC554" s="588">
        <f t="shared" si="509"/>
        <v>4.55</v>
      </c>
      <c r="AD554" s="456">
        <v>83200</v>
      </c>
      <c r="AE554" s="456"/>
      <c r="AF554" s="456">
        <v>8000</v>
      </c>
      <c r="AG554" s="589" t="str">
        <f t="shared" si="510"/>
        <v>Գ-2</v>
      </c>
      <c r="AH554" s="456">
        <f t="shared" si="511"/>
        <v>378560</v>
      </c>
      <c r="AI554" s="590">
        <f t="shared" si="512"/>
        <v>386560</v>
      </c>
      <c r="AJ554" s="590">
        <f t="shared" si="513"/>
        <v>5025280</v>
      </c>
      <c r="AK554" s="592">
        <f t="shared" si="514"/>
        <v>1</v>
      </c>
      <c r="AL554" s="592">
        <f t="shared" si="515"/>
        <v>7</v>
      </c>
      <c r="AM554" s="588">
        <f t="shared" si="516"/>
        <v>4.55</v>
      </c>
      <c r="AN554" s="456">
        <v>83200</v>
      </c>
      <c r="AO554" s="456"/>
      <c r="AP554" s="456">
        <v>8000</v>
      </c>
      <c r="AQ554" s="589" t="str">
        <f t="shared" si="517"/>
        <v>Գ-2</v>
      </c>
      <c r="AR554" s="456">
        <f t="shared" si="518"/>
        <v>378560</v>
      </c>
      <c r="AS554" s="590">
        <f t="shared" si="519"/>
        <v>386560</v>
      </c>
      <c r="AT554" s="590">
        <f t="shared" si="520"/>
        <v>5025280</v>
      </c>
    </row>
    <row r="555" spans="2:46" s="587" customFormat="1" ht="13.5">
      <c r="B555" s="816">
        <v>3</v>
      </c>
      <c r="C555" s="795" t="s">
        <v>1139</v>
      </c>
      <c r="D555" s="794" t="s">
        <v>1960</v>
      </c>
      <c r="E555" s="796">
        <v>1979</v>
      </c>
      <c r="F555" s="795" t="s">
        <v>218</v>
      </c>
      <c r="G555" s="820">
        <v>1</v>
      </c>
      <c r="H555" s="827">
        <v>6</v>
      </c>
      <c r="I555" s="821">
        <f t="shared" si="497"/>
        <v>4.55</v>
      </c>
      <c r="J555" s="799">
        <v>83200</v>
      </c>
      <c r="K555" s="799"/>
      <c r="L555" s="799">
        <v>8000</v>
      </c>
      <c r="M555" s="822" t="s">
        <v>83</v>
      </c>
      <c r="N555" s="799">
        <f t="shared" si="498"/>
        <v>378560</v>
      </c>
      <c r="O555" s="823">
        <f t="shared" si="499"/>
        <v>386560</v>
      </c>
      <c r="P555" s="823">
        <f t="shared" si="500"/>
        <v>5025280</v>
      </c>
      <c r="Q555" s="592">
        <f t="shared" si="501"/>
        <v>1</v>
      </c>
      <c r="R555" s="592">
        <f t="shared" si="502"/>
        <v>7</v>
      </c>
      <c r="S555" s="588">
        <f t="shared" si="503"/>
        <v>4.55</v>
      </c>
      <c r="T555" s="456">
        <v>83200</v>
      </c>
      <c r="U555" s="456"/>
      <c r="V555" s="456">
        <f t="shared" si="521"/>
        <v>8000</v>
      </c>
      <c r="W555" s="589" t="str">
        <f t="shared" si="522"/>
        <v>Գ-2</v>
      </c>
      <c r="X555" s="456">
        <f t="shared" si="504"/>
        <v>378560</v>
      </c>
      <c r="Y555" s="590">
        <f t="shared" si="505"/>
        <v>386560</v>
      </c>
      <c r="Z555" s="590">
        <f t="shared" si="506"/>
        <v>5025280</v>
      </c>
      <c r="AA555" s="592">
        <f t="shared" si="507"/>
        <v>1</v>
      </c>
      <c r="AB555" s="592">
        <f t="shared" si="508"/>
        <v>8</v>
      </c>
      <c r="AC555" s="588">
        <f t="shared" si="509"/>
        <v>4.7</v>
      </c>
      <c r="AD555" s="456">
        <v>83200</v>
      </c>
      <c r="AE555" s="456"/>
      <c r="AF555" s="456">
        <v>8000</v>
      </c>
      <c r="AG555" s="589" t="str">
        <f t="shared" si="510"/>
        <v>Գ-2</v>
      </c>
      <c r="AH555" s="456">
        <f t="shared" si="511"/>
        <v>391040</v>
      </c>
      <c r="AI555" s="590">
        <f t="shared" si="512"/>
        <v>399040</v>
      </c>
      <c r="AJ555" s="590">
        <f t="shared" si="513"/>
        <v>5187520</v>
      </c>
      <c r="AK555" s="592">
        <f t="shared" si="514"/>
        <v>1</v>
      </c>
      <c r="AL555" s="592">
        <f t="shared" si="515"/>
        <v>9</v>
      </c>
      <c r="AM555" s="588">
        <f t="shared" si="516"/>
        <v>4.7</v>
      </c>
      <c r="AN555" s="456">
        <v>83200</v>
      </c>
      <c r="AO555" s="456"/>
      <c r="AP555" s="456">
        <v>8000</v>
      </c>
      <c r="AQ555" s="589" t="str">
        <f t="shared" si="517"/>
        <v>Գ-2</v>
      </c>
      <c r="AR555" s="456">
        <f t="shared" si="518"/>
        <v>391040</v>
      </c>
      <c r="AS555" s="590">
        <f t="shared" si="519"/>
        <v>399040</v>
      </c>
      <c r="AT555" s="590">
        <f t="shared" si="520"/>
        <v>5187520</v>
      </c>
    </row>
    <row r="556" spans="2:46" s="587" customFormat="1" ht="27">
      <c r="B556" s="816">
        <v>4</v>
      </c>
      <c r="C556" s="795" t="s">
        <v>3072</v>
      </c>
      <c r="D556" s="828" t="s">
        <v>1960</v>
      </c>
      <c r="E556" s="818">
        <v>2004</v>
      </c>
      <c r="F556" s="829" t="s">
        <v>453</v>
      </c>
      <c r="G556" s="820">
        <v>1</v>
      </c>
      <c r="H556" s="820">
        <v>1</v>
      </c>
      <c r="I556" s="821">
        <f t="shared" si="497"/>
        <v>1.73</v>
      </c>
      <c r="J556" s="799">
        <v>83200</v>
      </c>
      <c r="K556" s="799"/>
      <c r="L556" s="799">
        <v>8000</v>
      </c>
      <c r="M556" s="822" t="s">
        <v>86</v>
      </c>
      <c r="N556" s="799">
        <f t="shared" si="498"/>
        <v>143936</v>
      </c>
      <c r="O556" s="823">
        <f>I556*J556+K556+L556</f>
        <v>151936</v>
      </c>
      <c r="P556" s="823">
        <f t="shared" si="500"/>
        <v>1975168</v>
      </c>
      <c r="Q556" s="592">
        <f>+G556</f>
        <v>1</v>
      </c>
      <c r="R556" s="592">
        <f>+H556+1</f>
        <v>2</v>
      </c>
      <c r="S556" s="588">
        <f>IF(Q556&lt;1,0,IF(W556="Բ-1",IF(R556=0,6.94,IF(R556=1,7.17,IF(R556=2,7.41,IF(R556=3,7.66,IF(OR(R556=5,R556=4),7.92,IF(OR(R556=6,R556=7),8.18,IF(OR(R556=8,R556=9),8.46,IF(OR(R556=10,R556=11,R556=12),8.74,IF(OR(R556=13,R556=14,R556=15),9.03,IF(OR(R556=16,R556=17,R556=18),9.33,9.65)))))))))),IF(W556="Բ-2", IF(R556=0,5.71,IF(R556=1,5.89,IF(R556=2,6.09,IF(R556=3,6.29,IF(OR(R556=5,R556=4),6.5,IF(OR(R556=6,R556=7),6.72,IF(OR(R556=8,R556=9),6.94,IF(OR(R556=10,R556=11,R556=12),7.17,IF(OR(R556=13,R556=14,R556=15),7.41,IF(OR(R556=16,R556=17,R556=18),7.65,7.91)))))))))), IF(W556="Գ-1", IF(R556=0,4.7,IF(R556=1,4.86,IF(R556=2,5.01,IF(R556=3,5.18,IF(OR(R556=5,R556=4),5.35,IF(OR(R556=6,R556=7),5.52,IF(OR(R556=8,R556=9),5.71,IF(OR(R556=10,R556=11,R556=12),5.89,IF(OR(R556=13,R556=14,R556=15),6.09,IF(OR(R556=16,R556=17,R556=18),6.29,6.49)))))))))), IF(W556="Գ-2", IF(R556=0,3.88,IF(R556=1,4.01,IF(R556=2,4.14,IF(R556=3,4.27,IF(OR(R556=5,R556=4),4.41,IF(OR(R556=6,R556=7),4.55,IF(OR(R556=8,R556=9),4.7,IF(OR(R556=10,R556=11,R556=12),4.85,IF(OR(R556=13,R556=14,R556=15),5.01,IF(OR(R556=16,R556=17,R556=18),5.17,5.34)))))))))), IF(W556="Գ-3", IF(R556=0,3.21,IF(R556=1,3.31,IF(R556=2,3.42,IF(R556=3,3.53,IF(OR(R556=5,R556=4),3.64,IF(OR(R556=6,R556=7),3.76,IF(OR(R556=8,R556=9),3.88,IF(OR(R556=10,R556=11,R556=12),4.01,IF(OR(R556=13,R556=14,R556=15),4.13,IF(OR(R556=16,R556=17,R556=18),4.27,4.4)))))))))), IF(W556="Ա-1", IF(R556=0,2.66,IF(R556=1,2.75,IF(R556=2,2.83,IF(R556=3,2.92,IF(OR(R556=5,R556=4),3.02,IF(OR(R556=6,R556=7),3.11,IF(OR(R556=8,R556=9),3.21,IF(OR(R556=10,R556=11,R556=12),3.31,IF(OR(R556=13,R556=14,R556=15),3.42,IF(OR(R556=16,R556=17,R556=18),3.53,3.64)))))))))), IF(W556="Ա-2", IF(R556=0,2.28,IF(R556=1,2.35,IF(R556=2,2.43,IF(R556=3,2.5,IF(OR(R556=5,R556=4),2.58,IF(OR(R556=6,R556=7),2.66,IF(OR(R556=8,R556=9),2.75,IF(OR(R556=10,R556=11,R556=12),2.83,IF(OR(R556=13,R556=14,R556=15),2.92,IF(OR(R556=16,R556=17,R556=18),3.01,3.11)))))))))),IF(W556="Ա-3", IF(R556=0,1.96,IF(R556=1,2.02,IF(R556=2,2.08,IF(R556=3,2.15,IF(OR(R556=5,R556=4),2.21,IF(OR(R556=6,R556=7),2.28,IF(OR(R556=8,R556=9),2.35,IF(OR(R556=10,R556=11,R556=12),2.42,IF(OR(R556=13,R556=14,R556=15),2.5,IF(OR(R556=16,R556=17,R556=18),2.58,2.66)))))))))), IF(W556="Կ-1", IF(R556=0,1.68,IF(R556=1,1.73,IF(R556=2,1.79,IF(R556=3,1.84,IF(OR(R556=5,R556=4),1.9,IF(OR(R556=6,R556=7),1.96,IF(OR(R556=8,R556=9),2.02,IF(OR(R556=10,R556=11,R556=12),2.08,IF(OR(R556=13,R556=14,R556=15),2.14,IF(OR(R556=16,R556=17,R556=18),2.21,2.28)))))))))), IF(W556="Կ-2", IF(R556=0,1.45,IF(R556=1,1.49,IF(R556=2,1.54,IF(R556=3,1.59,IF(OR(R556=5,R556=4),1.63,IF(OR(R556=6,R556=7),1.68,IF(OR(R556=8,R556=9),1.73,IF(OR(R556=10,R556=11,R556=12),1.79,IF(OR(R556=13,R556=14,R556=15),1.84,IF(OR(R556=16,R556=17,R556=18),1.9,1.95)))))))))),IF(W556="Կ-3", IF(R556=0,1.25,IF(R556=1,1.29,IF(R556=2,1.33,IF(R556=3,1.37,IF(OR(R556=5,R556=4),1.41,IF(OR(R556=6,R556=7),1.45,IF(OR(R556=8,R556=9),1.49,IF(OR(R556=10,R556=11,R556=12),1.54,IF(OR(R556=13,R556=14,R556=15),1.58,IF(OR(R556=16,R556=17,R556=18),1.63,1.68)))))))))), "Error"))))))))))))</f>
        <v>1.79</v>
      </c>
      <c r="T556" s="456">
        <v>83200</v>
      </c>
      <c r="U556" s="456"/>
      <c r="V556" s="456">
        <f t="shared" ref="V556:W559" si="523">+L556</f>
        <v>8000</v>
      </c>
      <c r="W556" s="589" t="str">
        <f t="shared" si="523"/>
        <v>Կ-1</v>
      </c>
      <c r="X556" s="456">
        <f>T556*S556</f>
        <v>148928</v>
      </c>
      <c r="Y556" s="590">
        <f>+U556+V556+X556</f>
        <v>156928</v>
      </c>
      <c r="Z556" s="590">
        <f t="shared" si="506"/>
        <v>2040064</v>
      </c>
      <c r="AA556" s="592">
        <f>+Q556</f>
        <v>1</v>
      </c>
      <c r="AB556" s="592">
        <f>+R556+1</f>
        <v>3</v>
      </c>
      <c r="AC556" s="588">
        <f>IF(AA556&lt;1,0,IF(AG556="Բ-1",IF(AB556=0,6.94,IF(AB556=1,7.17,IF(AB556=2,7.41,IF(AB556=3,7.66,IF(OR(AB556=5,AB556=4),7.92,IF(OR(AB556=6,AB556=7),8.18,IF(OR(AB556=8,AB556=9),8.46,IF(OR(AB556=10,AB556=11,AB556=12),8.74,IF(OR(AB556=13,AB556=14,AB556=15),9.03,IF(OR(AB556=16,AB556=17,AB556=18),9.33,9.65)))))))))),IF(AG556="Բ-2", IF(AB556=0,5.71,IF(AB556=1,5.89,IF(AB556=2,6.09,IF(AB556=3,6.29,IF(OR(AB556=5,AB556=4),6.5,IF(OR(AB556=6,AB556=7),6.72,IF(OR(AB556=8,AB556=9),6.94,IF(OR(AB556=10,AB556=11,AB556=12),7.17,IF(OR(AB556=13,AB556=14,AB556=15),7.41,IF(OR(AB556=16,AB556=17,AB556=18),7.65,7.91)))))))))), IF(AG556="Գ-1", IF(AB556=0,4.7,IF(AB556=1,4.86,IF(AB556=2,5.01,IF(AB556=3,5.18,IF(OR(AB556=5,AB556=4),5.35,IF(OR(AB556=6,AB556=7),5.52,IF(OR(AB556=8,AB556=9),5.71,IF(OR(AB556=10,AB556=11,AB556=12),5.89,IF(OR(AB556=13,AB556=14,AB556=15),6.09,IF(OR(AB556=16,AB556=17,AB556=18),6.29,6.49)))))))))), IF(AG556="Գ-2", IF(AB556=0,3.88,IF(AB556=1,4.01,IF(AB556=2,4.14,IF(AB556=3,4.27,IF(OR(AB556=5,AB556=4),4.41,IF(OR(AB556=6,AB556=7),4.55,IF(OR(AB556=8,AB556=9),4.7,IF(OR(AB556=10,AB556=11,AB556=12),4.85,IF(OR(AB556=13,AB556=14,AB556=15),5.01,IF(OR(AB556=16,AB556=17,AB556=18),5.17,5.34)))))))))), IF(AG556="Գ-3", IF(AB556=0,3.21,IF(AB556=1,3.31,IF(AB556=2,3.42,IF(AB556=3,3.53,IF(OR(AB556=5,AB556=4),3.64,IF(OR(AB556=6,AB556=7),3.76,IF(OR(AB556=8,AB556=9),3.88,IF(OR(AB556=10,AB556=11,AB556=12),4.01,IF(OR(AB556=13,AB556=14,AB556=15),4.13,IF(OR(AB556=16,AB556=17,AB556=18),4.27,4.4)))))))))), IF(AG556="Ա-1", IF(AB556=0,2.66,IF(AB556=1,2.75,IF(AB556=2,2.83,IF(AB556=3,2.92,IF(OR(AB556=5,AB556=4),3.02,IF(OR(AB556=6,AB556=7),3.11,IF(OR(AB556=8,AB556=9),3.21,IF(OR(AB556=10,AB556=11,AB556=12),3.31,IF(OR(AB556=13,AB556=14,AB556=15),3.42,IF(OR(AB556=16,AB556=17,AB556=18),3.53,3.64)))))))))), IF(AG556="Ա-2", IF(AB556=0,2.28,IF(AB556=1,2.35,IF(AB556=2,2.43,IF(AB556=3,2.5,IF(OR(AB556=5,AB556=4),2.58,IF(OR(AB556=6,AB556=7),2.66,IF(OR(AB556=8,AB556=9),2.75,IF(OR(AB556=10,AB556=11,AB556=12),2.83,IF(OR(AB556=13,AB556=14,AB556=15),2.92,IF(OR(AB556=16,AB556=17,AB556=18),3.01,3.11)))))))))),IF(AG556="Ա-3", IF(AB556=0,1.96,IF(AB556=1,2.02,IF(AB556=2,2.08,IF(AB556=3,2.15,IF(OR(AB556=5,AB556=4),2.21,IF(OR(AB556=6,AB556=7),2.28,IF(OR(AB556=8,AB556=9),2.35,IF(OR(AB556=10,AB556=11,AB556=12),2.42,IF(OR(AB556=13,AB556=14,AB556=15),2.5,IF(OR(AB556=16,AB556=17,AB556=18),2.58,2.66)))))))))), IF(AG556="Կ-1", IF(AB556=0,1.68,IF(AB556=1,1.73,IF(AB556=2,1.79,IF(AB556=3,1.84,IF(OR(AB556=5,AB556=4),1.9,IF(OR(AB556=6,AB556=7),1.96,IF(OR(AB556=8,AB556=9),2.02,IF(OR(AB556=10,AB556=11,AB556=12),2.08,IF(OR(AB556=13,AB556=14,AB556=15),2.14,IF(OR(AB556=16,AB556=17,AB556=18),2.21,2.28)))))))))), IF(AG556="Կ-2", IF(AB556=0,1.45,IF(AB556=1,1.49,IF(AB556=2,1.54,IF(AB556=3,1.59,IF(OR(AB556=5,AB556=4),1.63,IF(OR(AB556=6,AB556=7),1.68,IF(OR(AB556=8,AB556=9),1.73,IF(OR(AB556=10,AB556=11,AB556=12),1.79,IF(OR(AB556=13,AB556=14,AB556=15),1.84,IF(OR(AB556=16,AB556=17,AB556=18),1.9,1.95)))))))))),IF(AG556="Կ-3", IF(AB556=0,1.25,IF(AB556=1,1.29,IF(AB556=2,1.33,IF(AB556=3,1.37,IF(OR(AB556=5,AB556=4),1.41,IF(OR(AB556=6,AB556=7),1.45,IF(OR(AB556=8,AB556=9),1.49,IF(OR(AB556=10,AB556=11,AB556=12),1.54,IF(OR(AB556=13,AB556=14,AB556=15),1.58,IF(OR(AB556=16,AB556=17,AB556=18),1.63,1.68)))))))))), "Error"))))))))))))</f>
        <v>1.84</v>
      </c>
      <c r="AD556" s="456">
        <v>83200</v>
      </c>
      <c r="AE556" s="456"/>
      <c r="AF556" s="456">
        <v>8000</v>
      </c>
      <c r="AG556" s="589" t="str">
        <f>+W556</f>
        <v>Կ-1</v>
      </c>
      <c r="AH556" s="456">
        <f>AD556*AC556</f>
        <v>153088</v>
      </c>
      <c r="AI556" s="590">
        <f>AH556+AE556+AF556</f>
        <v>161088</v>
      </c>
      <c r="AJ556" s="590">
        <f t="shared" si="513"/>
        <v>2094144</v>
      </c>
      <c r="AK556" s="592">
        <f>+AA556</f>
        <v>1</v>
      </c>
      <c r="AL556" s="592">
        <f>+AB556+1</f>
        <v>4</v>
      </c>
      <c r="AM556" s="588">
        <f>IF(AK556&lt;1,0,IF(AQ556="Բ-1",IF(AL556=0,6.94,IF(AL556=1,7.17,IF(AL556=2,7.41,IF(AL556=3,7.66,IF(OR(AL556=5,AL556=4),7.92,IF(OR(AL556=6,AL556=7),8.18,IF(OR(AL556=8,AL556=9),8.46,IF(OR(AL556=10,AL556=11,AL556=12),8.74,IF(OR(AL556=13,AL556=14,AL556=15),9.03,IF(OR(AL556=16,AL556=17,AL556=18),9.33,9.65)))))))))),IF(AQ556="Բ-2", IF(AL556=0,5.71,IF(AL556=1,5.89,IF(AL556=2,6.09,IF(AL556=3,6.29,IF(OR(AL556=5,AL556=4),6.5,IF(OR(AL556=6,AL556=7),6.72,IF(OR(AL556=8,AL556=9),6.94,IF(OR(AL556=10,AL556=11,AL556=12),7.17,IF(OR(AL556=13,AL556=14,AL556=15),7.41,IF(OR(AL556=16,AL556=17,AL556=18),7.65,7.91)))))))))), IF(AQ556="Գ-1", IF(AL556=0,4.7,IF(AL556=1,4.86,IF(AL556=2,5.01,IF(AL556=3,5.18,IF(OR(AL556=5,AL556=4),5.35,IF(OR(AL556=6,AL556=7),5.52,IF(OR(AL556=8,AL556=9),5.71,IF(OR(AL556=10,AL556=11,AL556=12),5.89,IF(OR(AL556=13,AL556=14,AL556=15),6.09,IF(OR(AL556=16,AL556=17,AL556=18),6.29,6.49)))))))))), IF(AQ556="Գ-2", IF(AL556=0,3.88,IF(AL556=1,4.01,IF(AL556=2,4.14,IF(AL556=3,4.27,IF(OR(AL556=5,AL556=4),4.41,IF(OR(AL556=6,AL556=7),4.55,IF(OR(AL556=8,AL556=9),4.7,IF(OR(AL556=10,AL556=11,AL556=12),4.85,IF(OR(AL556=13,AL556=14,AL556=15),5.01,IF(OR(AL556=16,AL556=17,AL556=18),5.17,5.34)))))))))), IF(AQ556="Գ-3", IF(AL556=0,3.21,IF(AL556=1,3.31,IF(AL556=2,3.42,IF(AL556=3,3.53,IF(OR(AL556=5,AL556=4),3.64,IF(OR(AL556=6,AL556=7),3.76,IF(OR(AL556=8,AL556=9),3.88,IF(OR(AL556=10,AL556=11,AL556=12),4.01,IF(OR(AL556=13,AL556=14,AL556=15),4.13,IF(OR(AL556=16,AL556=17,AL556=18),4.27,4.4)))))))))), IF(AQ556="Ա-1", IF(AL556=0,2.66,IF(AL556=1,2.75,IF(AL556=2,2.83,IF(AL556=3,2.92,IF(OR(AL556=5,AL556=4),3.02,IF(OR(AL556=6,AL556=7),3.11,IF(OR(AL556=8,AL556=9),3.21,IF(OR(AL556=10,AL556=11,AL556=12),3.31,IF(OR(AL556=13,AL556=14,AL556=15),3.42,IF(OR(AL556=16,AL556=17,AL556=18),3.53,3.64)))))))))), IF(AQ556="Ա-2", IF(AL556=0,2.28,IF(AL556=1,2.35,IF(AL556=2,2.43,IF(AL556=3,2.5,IF(OR(AL556=5,AL556=4),2.58,IF(OR(AL556=6,AL556=7),2.66,IF(OR(AL556=8,AL556=9),2.75,IF(OR(AL556=10,AL556=11,AL556=12),2.83,IF(OR(AL556=13,AL556=14,AL556=15),2.92,IF(OR(AL556=16,AL556=17,AL556=18),3.01,3.11)))))))))),IF(AQ556="Ա-3", IF(AL556=0,1.96,IF(AL556=1,2.02,IF(AL556=2,2.08,IF(AL556=3,2.15,IF(OR(AL556=5,AL556=4),2.21,IF(OR(AL556=6,AL556=7),2.28,IF(OR(AL556=8,AL556=9),2.35,IF(OR(AL556=10,AL556=11,AL556=12),2.42,IF(OR(AL556=13,AL556=14,AL556=15),2.5,IF(OR(AL556=16,AL556=17,AL556=18),2.58,2.66)))))))))), IF(AQ556="Կ-1", IF(AL556=0,1.68,IF(AL556=1,1.73,IF(AL556=2,1.79,IF(AL556=3,1.84,IF(OR(AL556=5,AL556=4),1.9,IF(OR(AL556=6,AL556=7),1.96,IF(OR(AL556=8,AL556=9),2.02,IF(OR(AL556=10,AL556=11,AL556=12),2.08,IF(OR(AL556=13,AL556=14,AL556=15),2.14,IF(OR(AL556=16,AL556=17,AL556=18),2.21,2.28)))))))))), IF(AQ556="Կ-2", IF(AL556=0,1.45,IF(AL556=1,1.49,IF(AL556=2,1.54,IF(AL556=3,1.59,IF(OR(AL556=5,AL556=4),1.63,IF(OR(AL556=6,AL556=7),1.68,IF(OR(AL556=8,AL556=9),1.73,IF(OR(AL556=10,AL556=11,AL556=12),1.79,IF(OR(AL556=13,AL556=14,AL556=15),1.84,IF(OR(AL556=16,AL556=17,AL556=18),1.9,1.95)))))))))),IF(AQ556="Կ-3", IF(AL556=0,1.25,IF(AL556=1,1.29,IF(AL556=2,1.33,IF(AL556=3,1.37,IF(OR(AL556=5,AL556=4),1.41,IF(OR(AL556=6,AL556=7),1.45,IF(OR(AL556=8,AL556=9),1.49,IF(OR(AL556=10,AL556=11,AL556=12),1.54,IF(OR(AL556=13,AL556=14,AL556=15),1.58,IF(OR(AL556=16,AL556=17,AL556=18),1.63,1.68)))))))))), "Error"))))))))))))</f>
        <v>1.9</v>
      </c>
      <c r="AN556" s="456">
        <v>83200</v>
      </c>
      <c r="AO556" s="456"/>
      <c r="AP556" s="456">
        <v>8000</v>
      </c>
      <c r="AQ556" s="589" t="str">
        <f>+AG556</f>
        <v>Կ-1</v>
      </c>
      <c r="AR556" s="456">
        <f>AN556*AM556</f>
        <v>158080</v>
      </c>
      <c r="AS556" s="590">
        <f>AR556+AO556+AP556</f>
        <v>166080</v>
      </c>
      <c r="AT556" s="590">
        <f t="shared" si="520"/>
        <v>2159040</v>
      </c>
    </row>
    <row r="557" spans="2:46" s="587" customFormat="1" ht="27">
      <c r="B557" s="816">
        <v>5</v>
      </c>
      <c r="C557" s="795" t="s">
        <v>3073</v>
      </c>
      <c r="D557" s="828" t="s">
        <v>1960</v>
      </c>
      <c r="E557" s="818">
        <v>2000</v>
      </c>
      <c r="F557" s="829" t="s">
        <v>453</v>
      </c>
      <c r="G557" s="820">
        <v>1</v>
      </c>
      <c r="H557" s="820">
        <v>1</v>
      </c>
      <c r="I557" s="821">
        <f t="shared" si="497"/>
        <v>1.73</v>
      </c>
      <c r="J557" s="799">
        <v>83200</v>
      </c>
      <c r="K557" s="799"/>
      <c r="L557" s="799">
        <v>8000</v>
      </c>
      <c r="M557" s="822" t="s">
        <v>86</v>
      </c>
      <c r="N557" s="799">
        <f t="shared" si="498"/>
        <v>143936</v>
      </c>
      <c r="O557" s="823">
        <f>I557*J557+K557+L557</f>
        <v>151936</v>
      </c>
      <c r="P557" s="823">
        <f t="shared" si="500"/>
        <v>1975168</v>
      </c>
      <c r="Q557" s="592">
        <f>+G557</f>
        <v>1</v>
      </c>
      <c r="R557" s="592">
        <f>+H557+1</f>
        <v>2</v>
      </c>
      <c r="S557" s="588">
        <f>IF(Q557&lt;1,0,IF(W557="Բ-1",IF(R557=0,6.94,IF(R557=1,7.17,IF(R557=2,7.41,IF(R557=3,7.66,IF(OR(R557=5,R557=4),7.92,IF(OR(R557=6,R557=7),8.18,IF(OR(R557=8,R557=9),8.46,IF(OR(R557=10,R557=11,R557=12),8.74,IF(OR(R557=13,R557=14,R557=15),9.03,IF(OR(R557=16,R557=17,R557=18),9.33,9.65)))))))))),IF(W557="Բ-2", IF(R557=0,5.71,IF(R557=1,5.89,IF(R557=2,6.09,IF(R557=3,6.29,IF(OR(R557=5,R557=4),6.5,IF(OR(R557=6,R557=7),6.72,IF(OR(R557=8,R557=9),6.94,IF(OR(R557=10,R557=11,R557=12),7.17,IF(OR(R557=13,R557=14,R557=15),7.41,IF(OR(R557=16,R557=17,R557=18),7.65,7.91)))))))))), IF(W557="Գ-1", IF(R557=0,4.7,IF(R557=1,4.86,IF(R557=2,5.01,IF(R557=3,5.18,IF(OR(R557=5,R557=4),5.35,IF(OR(R557=6,R557=7),5.52,IF(OR(R557=8,R557=9),5.71,IF(OR(R557=10,R557=11,R557=12),5.89,IF(OR(R557=13,R557=14,R557=15),6.09,IF(OR(R557=16,R557=17,R557=18),6.29,6.49)))))))))), IF(W557="Գ-2", IF(R557=0,3.88,IF(R557=1,4.01,IF(R557=2,4.14,IF(R557=3,4.27,IF(OR(R557=5,R557=4),4.41,IF(OR(R557=6,R557=7),4.55,IF(OR(R557=8,R557=9),4.7,IF(OR(R557=10,R557=11,R557=12),4.85,IF(OR(R557=13,R557=14,R557=15),5.01,IF(OR(R557=16,R557=17,R557=18),5.17,5.34)))))))))), IF(W557="Գ-3", IF(R557=0,3.21,IF(R557=1,3.31,IF(R557=2,3.42,IF(R557=3,3.53,IF(OR(R557=5,R557=4),3.64,IF(OR(R557=6,R557=7),3.76,IF(OR(R557=8,R557=9),3.88,IF(OR(R557=10,R557=11,R557=12),4.01,IF(OR(R557=13,R557=14,R557=15),4.13,IF(OR(R557=16,R557=17,R557=18),4.27,4.4)))))))))), IF(W557="Ա-1", IF(R557=0,2.66,IF(R557=1,2.75,IF(R557=2,2.83,IF(R557=3,2.92,IF(OR(R557=5,R557=4),3.02,IF(OR(R557=6,R557=7),3.11,IF(OR(R557=8,R557=9),3.21,IF(OR(R557=10,R557=11,R557=12),3.31,IF(OR(R557=13,R557=14,R557=15),3.42,IF(OR(R557=16,R557=17,R557=18),3.53,3.64)))))))))), IF(W557="Ա-2", IF(R557=0,2.28,IF(R557=1,2.35,IF(R557=2,2.43,IF(R557=3,2.5,IF(OR(R557=5,R557=4),2.58,IF(OR(R557=6,R557=7),2.66,IF(OR(R557=8,R557=9),2.75,IF(OR(R557=10,R557=11,R557=12),2.83,IF(OR(R557=13,R557=14,R557=15),2.92,IF(OR(R557=16,R557=17,R557=18),3.01,3.11)))))))))),IF(W557="Ա-3", IF(R557=0,1.96,IF(R557=1,2.02,IF(R557=2,2.08,IF(R557=3,2.15,IF(OR(R557=5,R557=4),2.21,IF(OR(R557=6,R557=7),2.28,IF(OR(R557=8,R557=9),2.35,IF(OR(R557=10,R557=11,R557=12),2.42,IF(OR(R557=13,R557=14,R557=15),2.5,IF(OR(R557=16,R557=17,R557=18),2.58,2.66)))))))))), IF(W557="Կ-1", IF(R557=0,1.68,IF(R557=1,1.73,IF(R557=2,1.79,IF(R557=3,1.84,IF(OR(R557=5,R557=4),1.9,IF(OR(R557=6,R557=7),1.96,IF(OR(R557=8,R557=9),2.02,IF(OR(R557=10,R557=11,R557=12),2.08,IF(OR(R557=13,R557=14,R557=15),2.14,IF(OR(R557=16,R557=17,R557=18),2.21,2.28)))))))))), IF(W557="Կ-2", IF(R557=0,1.45,IF(R557=1,1.49,IF(R557=2,1.54,IF(R557=3,1.59,IF(OR(R557=5,R557=4),1.63,IF(OR(R557=6,R557=7),1.68,IF(OR(R557=8,R557=9),1.73,IF(OR(R557=10,R557=11,R557=12),1.79,IF(OR(R557=13,R557=14,R557=15),1.84,IF(OR(R557=16,R557=17,R557=18),1.9,1.95)))))))))),IF(W557="Կ-3", IF(R557=0,1.25,IF(R557=1,1.29,IF(R557=2,1.33,IF(R557=3,1.37,IF(OR(R557=5,R557=4),1.41,IF(OR(R557=6,R557=7),1.45,IF(OR(R557=8,R557=9),1.49,IF(OR(R557=10,R557=11,R557=12),1.54,IF(OR(R557=13,R557=14,R557=15),1.58,IF(OR(R557=16,R557=17,R557=18),1.63,1.68)))))))))), "Error"))))))))))))</f>
        <v>1.79</v>
      </c>
      <c r="T557" s="456">
        <v>83200</v>
      </c>
      <c r="U557" s="456"/>
      <c r="V557" s="456">
        <f t="shared" si="523"/>
        <v>8000</v>
      </c>
      <c r="W557" s="589" t="str">
        <f t="shared" si="523"/>
        <v>Կ-1</v>
      </c>
      <c r="X557" s="456">
        <f>T557*S557</f>
        <v>148928</v>
      </c>
      <c r="Y557" s="590">
        <f>+U557+V557+X557</f>
        <v>156928</v>
      </c>
      <c r="Z557" s="590">
        <f t="shared" si="506"/>
        <v>2040064</v>
      </c>
      <c r="AA557" s="592">
        <f>+Q557</f>
        <v>1</v>
      </c>
      <c r="AB557" s="592">
        <f>+R557+1</f>
        <v>3</v>
      </c>
      <c r="AC557" s="588">
        <f>IF(AA557&lt;1,0,IF(AG557="Բ-1",IF(AB557=0,6.94,IF(AB557=1,7.17,IF(AB557=2,7.41,IF(AB557=3,7.66,IF(OR(AB557=5,AB557=4),7.92,IF(OR(AB557=6,AB557=7),8.18,IF(OR(AB557=8,AB557=9),8.46,IF(OR(AB557=10,AB557=11,AB557=12),8.74,IF(OR(AB557=13,AB557=14,AB557=15),9.03,IF(OR(AB557=16,AB557=17,AB557=18),9.33,9.65)))))))))),IF(AG557="Բ-2", IF(AB557=0,5.71,IF(AB557=1,5.89,IF(AB557=2,6.09,IF(AB557=3,6.29,IF(OR(AB557=5,AB557=4),6.5,IF(OR(AB557=6,AB557=7),6.72,IF(OR(AB557=8,AB557=9),6.94,IF(OR(AB557=10,AB557=11,AB557=12),7.17,IF(OR(AB557=13,AB557=14,AB557=15),7.41,IF(OR(AB557=16,AB557=17,AB557=18),7.65,7.91)))))))))), IF(AG557="Գ-1", IF(AB557=0,4.7,IF(AB557=1,4.86,IF(AB557=2,5.01,IF(AB557=3,5.18,IF(OR(AB557=5,AB557=4),5.35,IF(OR(AB557=6,AB557=7),5.52,IF(OR(AB557=8,AB557=9),5.71,IF(OR(AB557=10,AB557=11,AB557=12),5.89,IF(OR(AB557=13,AB557=14,AB557=15),6.09,IF(OR(AB557=16,AB557=17,AB557=18),6.29,6.49)))))))))), IF(AG557="Գ-2", IF(AB557=0,3.88,IF(AB557=1,4.01,IF(AB557=2,4.14,IF(AB557=3,4.27,IF(OR(AB557=5,AB557=4),4.41,IF(OR(AB557=6,AB557=7),4.55,IF(OR(AB557=8,AB557=9),4.7,IF(OR(AB557=10,AB557=11,AB557=12),4.85,IF(OR(AB557=13,AB557=14,AB557=15),5.01,IF(OR(AB557=16,AB557=17,AB557=18),5.17,5.34)))))))))), IF(AG557="Գ-3", IF(AB557=0,3.21,IF(AB557=1,3.31,IF(AB557=2,3.42,IF(AB557=3,3.53,IF(OR(AB557=5,AB557=4),3.64,IF(OR(AB557=6,AB557=7),3.76,IF(OR(AB557=8,AB557=9),3.88,IF(OR(AB557=10,AB557=11,AB557=12),4.01,IF(OR(AB557=13,AB557=14,AB557=15),4.13,IF(OR(AB557=16,AB557=17,AB557=18),4.27,4.4)))))))))), IF(AG557="Ա-1", IF(AB557=0,2.66,IF(AB557=1,2.75,IF(AB557=2,2.83,IF(AB557=3,2.92,IF(OR(AB557=5,AB557=4),3.02,IF(OR(AB557=6,AB557=7),3.11,IF(OR(AB557=8,AB557=9),3.21,IF(OR(AB557=10,AB557=11,AB557=12),3.31,IF(OR(AB557=13,AB557=14,AB557=15),3.42,IF(OR(AB557=16,AB557=17,AB557=18),3.53,3.64)))))))))), IF(AG557="Ա-2", IF(AB557=0,2.28,IF(AB557=1,2.35,IF(AB557=2,2.43,IF(AB557=3,2.5,IF(OR(AB557=5,AB557=4),2.58,IF(OR(AB557=6,AB557=7),2.66,IF(OR(AB557=8,AB557=9),2.75,IF(OR(AB557=10,AB557=11,AB557=12),2.83,IF(OR(AB557=13,AB557=14,AB557=15),2.92,IF(OR(AB557=16,AB557=17,AB557=18),3.01,3.11)))))))))),IF(AG557="Ա-3", IF(AB557=0,1.96,IF(AB557=1,2.02,IF(AB557=2,2.08,IF(AB557=3,2.15,IF(OR(AB557=5,AB557=4),2.21,IF(OR(AB557=6,AB557=7),2.28,IF(OR(AB557=8,AB557=9),2.35,IF(OR(AB557=10,AB557=11,AB557=12),2.42,IF(OR(AB557=13,AB557=14,AB557=15),2.5,IF(OR(AB557=16,AB557=17,AB557=18),2.58,2.66)))))))))), IF(AG557="Կ-1", IF(AB557=0,1.68,IF(AB557=1,1.73,IF(AB557=2,1.79,IF(AB557=3,1.84,IF(OR(AB557=5,AB557=4),1.9,IF(OR(AB557=6,AB557=7),1.96,IF(OR(AB557=8,AB557=9),2.02,IF(OR(AB557=10,AB557=11,AB557=12),2.08,IF(OR(AB557=13,AB557=14,AB557=15),2.14,IF(OR(AB557=16,AB557=17,AB557=18),2.21,2.28)))))))))), IF(AG557="Կ-2", IF(AB557=0,1.45,IF(AB557=1,1.49,IF(AB557=2,1.54,IF(AB557=3,1.59,IF(OR(AB557=5,AB557=4),1.63,IF(OR(AB557=6,AB557=7),1.68,IF(OR(AB557=8,AB557=9),1.73,IF(OR(AB557=10,AB557=11,AB557=12),1.79,IF(OR(AB557=13,AB557=14,AB557=15),1.84,IF(OR(AB557=16,AB557=17,AB557=18),1.9,1.95)))))))))),IF(AG557="Կ-3", IF(AB557=0,1.25,IF(AB557=1,1.29,IF(AB557=2,1.33,IF(AB557=3,1.37,IF(OR(AB557=5,AB557=4),1.41,IF(OR(AB557=6,AB557=7),1.45,IF(OR(AB557=8,AB557=9),1.49,IF(OR(AB557=10,AB557=11,AB557=12),1.54,IF(OR(AB557=13,AB557=14,AB557=15),1.58,IF(OR(AB557=16,AB557=17,AB557=18),1.63,1.68)))))))))), "Error"))))))))))))</f>
        <v>1.84</v>
      </c>
      <c r="AD557" s="456">
        <v>83200</v>
      </c>
      <c r="AE557" s="456"/>
      <c r="AF557" s="456">
        <v>8000</v>
      </c>
      <c r="AG557" s="589" t="str">
        <f>+W557</f>
        <v>Կ-1</v>
      </c>
      <c r="AH557" s="456">
        <f>AD557*AC557</f>
        <v>153088</v>
      </c>
      <c r="AI557" s="590">
        <f>AH557+AE557+AF557</f>
        <v>161088</v>
      </c>
      <c r="AJ557" s="590">
        <f t="shared" si="513"/>
        <v>2094144</v>
      </c>
      <c r="AK557" s="592">
        <f>+AA557</f>
        <v>1</v>
      </c>
      <c r="AL557" s="592">
        <f>+AB557+1</f>
        <v>4</v>
      </c>
      <c r="AM557" s="588">
        <f>IF(AK557&lt;1,0,IF(AQ557="Բ-1",IF(AL557=0,6.94,IF(AL557=1,7.17,IF(AL557=2,7.41,IF(AL557=3,7.66,IF(OR(AL557=5,AL557=4),7.92,IF(OR(AL557=6,AL557=7),8.18,IF(OR(AL557=8,AL557=9),8.46,IF(OR(AL557=10,AL557=11,AL557=12),8.74,IF(OR(AL557=13,AL557=14,AL557=15),9.03,IF(OR(AL557=16,AL557=17,AL557=18),9.33,9.65)))))))))),IF(AQ557="Բ-2", IF(AL557=0,5.71,IF(AL557=1,5.89,IF(AL557=2,6.09,IF(AL557=3,6.29,IF(OR(AL557=5,AL557=4),6.5,IF(OR(AL557=6,AL557=7),6.72,IF(OR(AL557=8,AL557=9),6.94,IF(OR(AL557=10,AL557=11,AL557=12),7.17,IF(OR(AL557=13,AL557=14,AL557=15),7.41,IF(OR(AL557=16,AL557=17,AL557=18),7.65,7.91)))))))))), IF(AQ557="Գ-1", IF(AL557=0,4.7,IF(AL557=1,4.86,IF(AL557=2,5.01,IF(AL557=3,5.18,IF(OR(AL557=5,AL557=4),5.35,IF(OR(AL557=6,AL557=7),5.52,IF(OR(AL557=8,AL557=9),5.71,IF(OR(AL557=10,AL557=11,AL557=12),5.89,IF(OR(AL557=13,AL557=14,AL557=15),6.09,IF(OR(AL557=16,AL557=17,AL557=18),6.29,6.49)))))))))), IF(AQ557="Գ-2", IF(AL557=0,3.88,IF(AL557=1,4.01,IF(AL557=2,4.14,IF(AL557=3,4.27,IF(OR(AL557=5,AL557=4),4.41,IF(OR(AL557=6,AL557=7),4.55,IF(OR(AL557=8,AL557=9),4.7,IF(OR(AL557=10,AL557=11,AL557=12),4.85,IF(OR(AL557=13,AL557=14,AL557=15),5.01,IF(OR(AL557=16,AL557=17,AL557=18),5.17,5.34)))))))))), IF(AQ557="Գ-3", IF(AL557=0,3.21,IF(AL557=1,3.31,IF(AL557=2,3.42,IF(AL557=3,3.53,IF(OR(AL557=5,AL557=4),3.64,IF(OR(AL557=6,AL557=7),3.76,IF(OR(AL557=8,AL557=9),3.88,IF(OR(AL557=10,AL557=11,AL557=12),4.01,IF(OR(AL557=13,AL557=14,AL557=15),4.13,IF(OR(AL557=16,AL557=17,AL557=18),4.27,4.4)))))))))), IF(AQ557="Ա-1", IF(AL557=0,2.66,IF(AL557=1,2.75,IF(AL557=2,2.83,IF(AL557=3,2.92,IF(OR(AL557=5,AL557=4),3.02,IF(OR(AL557=6,AL557=7),3.11,IF(OR(AL557=8,AL557=9),3.21,IF(OR(AL557=10,AL557=11,AL557=12),3.31,IF(OR(AL557=13,AL557=14,AL557=15),3.42,IF(OR(AL557=16,AL557=17,AL557=18),3.53,3.64)))))))))), IF(AQ557="Ա-2", IF(AL557=0,2.28,IF(AL557=1,2.35,IF(AL557=2,2.43,IF(AL557=3,2.5,IF(OR(AL557=5,AL557=4),2.58,IF(OR(AL557=6,AL557=7),2.66,IF(OR(AL557=8,AL557=9),2.75,IF(OR(AL557=10,AL557=11,AL557=12),2.83,IF(OR(AL557=13,AL557=14,AL557=15),2.92,IF(OR(AL557=16,AL557=17,AL557=18),3.01,3.11)))))))))),IF(AQ557="Ա-3", IF(AL557=0,1.96,IF(AL557=1,2.02,IF(AL557=2,2.08,IF(AL557=3,2.15,IF(OR(AL557=5,AL557=4),2.21,IF(OR(AL557=6,AL557=7),2.28,IF(OR(AL557=8,AL557=9),2.35,IF(OR(AL557=10,AL557=11,AL557=12),2.42,IF(OR(AL557=13,AL557=14,AL557=15),2.5,IF(OR(AL557=16,AL557=17,AL557=18),2.58,2.66)))))))))), IF(AQ557="Կ-1", IF(AL557=0,1.68,IF(AL557=1,1.73,IF(AL557=2,1.79,IF(AL557=3,1.84,IF(OR(AL557=5,AL557=4),1.9,IF(OR(AL557=6,AL557=7),1.96,IF(OR(AL557=8,AL557=9),2.02,IF(OR(AL557=10,AL557=11,AL557=12),2.08,IF(OR(AL557=13,AL557=14,AL557=15),2.14,IF(OR(AL557=16,AL557=17,AL557=18),2.21,2.28)))))))))), IF(AQ557="Կ-2", IF(AL557=0,1.45,IF(AL557=1,1.49,IF(AL557=2,1.54,IF(AL557=3,1.59,IF(OR(AL557=5,AL557=4),1.63,IF(OR(AL557=6,AL557=7),1.68,IF(OR(AL557=8,AL557=9),1.73,IF(OR(AL557=10,AL557=11,AL557=12),1.79,IF(OR(AL557=13,AL557=14,AL557=15),1.84,IF(OR(AL557=16,AL557=17,AL557=18),1.9,1.95)))))))))),IF(AQ557="Կ-3", IF(AL557=0,1.25,IF(AL557=1,1.29,IF(AL557=2,1.33,IF(AL557=3,1.37,IF(OR(AL557=5,AL557=4),1.41,IF(OR(AL557=6,AL557=7),1.45,IF(OR(AL557=8,AL557=9),1.49,IF(OR(AL557=10,AL557=11,AL557=12),1.54,IF(OR(AL557=13,AL557=14,AL557=15),1.58,IF(OR(AL557=16,AL557=17,AL557=18),1.63,1.68)))))))))), "Error"))))))))))))</f>
        <v>1.9</v>
      </c>
      <c r="AN557" s="456">
        <v>83200</v>
      </c>
      <c r="AO557" s="456"/>
      <c r="AP557" s="456">
        <v>8000</v>
      </c>
      <c r="AQ557" s="589" t="str">
        <f>+AG557</f>
        <v>Կ-1</v>
      </c>
      <c r="AR557" s="456">
        <f>AN557*AM557</f>
        <v>158080</v>
      </c>
      <c r="AS557" s="590">
        <f>AR557+AO557+AP557</f>
        <v>166080</v>
      </c>
      <c r="AT557" s="590">
        <f t="shared" si="520"/>
        <v>2159040</v>
      </c>
    </row>
    <row r="558" spans="2:46" s="587" customFormat="1" ht="27">
      <c r="B558" s="816">
        <v>6</v>
      </c>
      <c r="C558" s="795" t="s">
        <v>3074</v>
      </c>
      <c r="D558" s="828" t="s">
        <v>1960</v>
      </c>
      <c r="E558" s="818">
        <v>1994</v>
      </c>
      <c r="F558" s="829" t="s">
        <v>453</v>
      </c>
      <c r="G558" s="820">
        <v>1</v>
      </c>
      <c r="H558" s="820">
        <v>0</v>
      </c>
      <c r="I558" s="821">
        <f t="shared" si="497"/>
        <v>1.68</v>
      </c>
      <c r="J558" s="799">
        <v>83200</v>
      </c>
      <c r="K558" s="799"/>
      <c r="L558" s="799">
        <v>8000</v>
      </c>
      <c r="M558" s="822" t="s">
        <v>86</v>
      </c>
      <c r="N558" s="799">
        <f t="shared" si="498"/>
        <v>139776</v>
      </c>
      <c r="O558" s="823">
        <f>I558*J558+K558+L558</f>
        <v>147776</v>
      </c>
      <c r="P558" s="823">
        <f t="shared" si="500"/>
        <v>1921088</v>
      </c>
      <c r="Q558" s="592">
        <f>+G558</f>
        <v>1</v>
      </c>
      <c r="R558" s="592">
        <f>+H558+1</f>
        <v>1</v>
      </c>
      <c r="S558" s="588">
        <f>IF(Q558&lt;1,0,IF(W558="Բ-1",IF(R558=0,6.94,IF(R558=1,7.17,IF(R558=2,7.41,IF(R558=3,7.66,IF(OR(R558=5,R558=4),7.92,IF(OR(R558=6,R558=7),8.18,IF(OR(R558=8,R558=9),8.46,IF(OR(R558=10,R558=11,R558=12),8.74,IF(OR(R558=13,R558=14,R558=15),9.03,IF(OR(R558=16,R558=17,R558=18),9.33,9.65)))))))))),IF(W558="Բ-2", IF(R558=0,5.71,IF(R558=1,5.89,IF(R558=2,6.09,IF(R558=3,6.29,IF(OR(R558=5,R558=4),6.5,IF(OR(R558=6,R558=7),6.72,IF(OR(R558=8,R558=9),6.94,IF(OR(R558=10,R558=11,R558=12),7.17,IF(OR(R558=13,R558=14,R558=15),7.41,IF(OR(R558=16,R558=17,R558=18),7.65,7.91)))))))))), IF(W558="Գ-1", IF(R558=0,4.7,IF(R558=1,4.86,IF(R558=2,5.01,IF(R558=3,5.18,IF(OR(R558=5,R558=4),5.35,IF(OR(R558=6,R558=7),5.52,IF(OR(R558=8,R558=9),5.71,IF(OR(R558=10,R558=11,R558=12),5.89,IF(OR(R558=13,R558=14,R558=15),6.09,IF(OR(R558=16,R558=17,R558=18),6.29,6.49)))))))))), IF(W558="Գ-2", IF(R558=0,3.88,IF(R558=1,4.01,IF(R558=2,4.14,IF(R558=3,4.27,IF(OR(R558=5,R558=4),4.41,IF(OR(R558=6,R558=7),4.55,IF(OR(R558=8,R558=9),4.7,IF(OR(R558=10,R558=11,R558=12),4.85,IF(OR(R558=13,R558=14,R558=15),5.01,IF(OR(R558=16,R558=17,R558=18),5.17,5.34)))))))))), IF(W558="Գ-3", IF(R558=0,3.21,IF(R558=1,3.31,IF(R558=2,3.42,IF(R558=3,3.53,IF(OR(R558=5,R558=4),3.64,IF(OR(R558=6,R558=7),3.76,IF(OR(R558=8,R558=9),3.88,IF(OR(R558=10,R558=11,R558=12),4.01,IF(OR(R558=13,R558=14,R558=15),4.13,IF(OR(R558=16,R558=17,R558=18),4.27,4.4)))))))))), IF(W558="Ա-1", IF(R558=0,2.66,IF(R558=1,2.75,IF(R558=2,2.83,IF(R558=3,2.92,IF(OR(R558=5,R558=4),3.02,IF(OR(R558=6,R558=7),3.11,IF(OR(R558=8,R558=9),3.21,IF(OR(R558=10,R558=11,R558=12),3.31,IF(OR(R558=13,R558=14,R558=15),3.42,IF(OR(R558=16,R558=17,R558=18),3.53,3.64)))))))))), IF(W558="Ա-2", IF(R558=0,2.28,IF(R558=1,2.35,IF(R558=2,2.43,IF(R558=3,2.5,IF(OR(R558=5,R558=4),2.58,IF(OR(R558=6,R558=7),2.66,IF(OR(R558=8,R558=9),2.75,IF(OR(R558=10,R558=11,R558=12),2.83,IF(OR(R558=13,R558=14,R558=15),2.92,IF(OR(R558=16,R558=17,R558=18),3.01,3.11)))))))))),IF(W558="Ա-3", IF(R558=0,1.96,IF(R558=1,2.02,IF(R558=2,2.08,IF(R558=3,2.15,IF(OR(R558=5,R558=4),2.21,IF(OR(R558=6,R558=7),2.28,IF(OR(R558=8,R558=9),2.35,IF(OR(R558=10,R558=11,R558=12),2.42,IF(OR(R558=13,R558=14,R558=15),2.5,IF(OR(R558=16,R558=17,R558=18),2.58,2.66)))))))))), IF(W558="Կ-1", IF(R558=0,1.68,IF(R558=1,1.73,IF(R558=2,1.79,IF(R558=3,1.84,IF(OR(R558=5,R558=4),1.9,IF(OR(R558=6,R558=7),1.96,IF(OR(R558=8,R558=9),2.02,IF(OR(R558=10,R558=11,R558=12),2.08,IF(OR(R558=13,R558=14,R558=15),2.14,IF(OR(R558=16,R558=17,R558=18),2.21,2.28)))))))))), IF(W558="Կ-2", IF(R558=0,1.45,IF(R558=1,1.49,IF(R558=2,1.54,IF(R558=3,1.59,IF(OR(R558=5,R558=4),1.63,IF(OR(R558=6,R558=7),1.68,IF(OR(R558=8,R558=9),1.73,IF(OR(R558=10,R558=11,R558=12),1.79,IF(OR(R558=13,R558=14,R558=15),1.84,IF(OR(R558=16,R558=17,R558=18),1.9,1.95)))))))))),IF(W558="Կ-3", IF(R558=0,1.25,IF(R558=1,1.29,IF(R558=2,1.33,IF(R558=3,1.37,IF(OR(R558=5,R558=4),1.41,IF(OR(R558=6,R558=7),1.45,IF(OR(R558=8,R558=9),1.49,IF(OR(R558=10,R558=11,R558=12),1.54,IF(OR(R558=13,R558=14,R558=15),1.58,IF(OR(R558=16,R558=17,R558=18),1.63,1.68)))))))))), "Error"))))))))))))</f>
        <v>1.73</v>
      </c>
      <c r="T558" s="456">
        <v>83200</v>
      </c>
      <c r="U558" s="456"/>
      <c r="V558" s="456">
        <f t="shared" si="523"/>
        <v>8000</v>
      </c>
      <c r="W558" s="589" t="str">
        <f t="shared" si="523"/>
        <v>Կ-1</v>
      </c>
      <c r="X558" s="456">
        <f>T558*S558</f>
        <v>143936</v>
      </c>
      <c r="Y558" s="590">
        <f>+U558+V558+X558</f>
        <v>151936</v>
      </c>
      <c r="Z558" s="590">
        <f t="shared" si="506"/>
        <v>1975168</v>
      </c>
      <c r="AA558" s="592">
        <f>+Q558</f>
        <v>1</v>
      </c>
      <c r="AB558" s="592">
        <f>+R558+1</f>
        <v>2</v>
      </c>
      <c r="AC558" s="588">
        <f>IF(AA558&lt;1,0,IF(AG558="Բ-1",IF(AB558=0,6.94,IF(AB558=1,7.17,IF(AB558=2,7.41,IF(AB558=3,7.66,IF(OR(AB558=5,AB558=4),7.92,IF(OR(AB558=6,AB558=7),8.18,IF(OR(AB558=8,AB558=9),8.46,IF(OR(AB558=10,AB558=11,AB558=12),8.74,IF(OR(AB558=13,AB558=14,AB558=15),9.03,IF(OR(AB558=16,AB558=17,AB558=18),9.33,9.65)))))))))),IF(AG558="Բ-2", IF(AB558=0,5.71,IF(AB558=1,5.89,IF(AB558=2,6.09,IF(AB558=3,6.29,IF(OR(AB558=5,AB558=4),6.5,IF(OR(AB558=6,AB558=7),6.72,IF(OR(AB558=8,AB558=9),6.94,IF(OR(AB558=10,AB558=11,AB558=12),7.17,IF(OR(AB558=13,AB558=14,AB558=15),7.41,IF(OR(AB558=16,AB558=17,AB558=18),7.65,7.91)))))))))), IF(AG558="Գ-1", IF(AB558=0,4.7,IF(AB558=1,4.86,IF(AB558=2,5.01,IF(AB558=3,5.18,IF(OR(AB558=5,AB558=4),5.35,IF(OR(AB558=6,AB558=7),5.52,IF(OR(AB558=8,AB558=9),5.71,IF(OR(AB558=10,AB558=11,AB558=12),5.89,IF(OR(AB558=13,AB558=14,AB558=15),6.09,IF(OR(AB558=16,AB558=17,AB558=18),6.29,6.49)))))))))), IF(AG558="Գ-2", IF(AB558=0,3.88,IF(AB558=1,4.01,IF(AB558=2,4.14,IF(AB558=3,4.27,IF(OR(AB558=5,AB558=4),4.41,IF(OR(AB558=6,AB558=7),4.55,IF(OR(AB558=8,AB558=9),4.7,IF(OR(AB558=10,AB558=11,AB558=12),4.85,IF(OR(AB558=13,AB558=14,AB558=15),5.01,IF(OR(AB558=16,AB558=17,AB558=18),5.17,5.34)))))))))), IF(AG558="Գ-3", IF(AB558=0,3.21,IF(AB558=1,3.31,IF(AB558=2,3.42,IF(AB558=3,3.53,IF(OR(AB558=5,AB558=4),3.64,IF(OR(AB558=6,AB558=7),3.76,IF(OR(AB558=8,AB558=9),3.88,IF(OR(AB558=10,AB558=11,AB558=12),4.01,IF(OR(AB558=13,AB558=14,AB558=15),4.13,IF(OR(AB558=16,AB558=17,AB558=18),4.27,4.4)))))))))), IF(AG558="Ա-1", IF(AB558=0,2.66,IF(AB558=1,2.75,IF(AB558=2,2.83,IF(AB558=3,2.92,IF(OR(AB558=5,AB558=4),3.02,IF(OR(AB558=6,AB558=7),3.11,IF(OR(AB558=8,AB558=9),3.21,IF(OR(AB558=10,AB558=11,AB558=12),3.31,IF(OR(AB558=13,AB558=14,AB558=15),3.42,IF(OR(AB558=16,AB558=17,AB558=18),3.53,3.64)))))))))), IF(AG558="Ա-2", IF(AB558=0,2.28,IF(AB558=1,2.35,IF(AB558=2,2.43,IF(AB558=3,2.5,IF(OR(AB558=5,AB558=4),2.58,IF(OR(AB558=6,AB558=7),2.66,IF(OR(AB558=8,AB558=9),2.75,IF(OR(AB558=10,AB558=11,AB558=12),2.83,IF(OR(AB558=13,AB558=14,AB558=15),2.92,IF(OR(AB558=16,AB558=17,AB558=18),3.01,3.11)))))))))),IF(AG558="Ա-3", IF(AB558=0,1.96,IF(AB558=1,2.02,IF(AB558=2,2.08,IF(AB558=3,2.15,IF(OR(AB558=5,AB558=4),2.21,IF(OR(AB558=6,AB558=7),2.28,IF(OR(AB558=8,AB558=9),2.35,IF(OR(AB558=10,AB558=11,AB558=12),2.42,IF(OR(AB558=13,AB558=14,AB558=15),2.5,IF(OR(AB558=16,AB558=17,AB558=18),2.58,2.66)))))))))), IF(AG558="Կ-1", IF(AB558=0,1.68,IF(AB558=1,1.73,IF(AB558=2,1.79,IF(AB558=3,1.84,IF(OR(AB558=5,AB558=4),1.9,IF(OR(AB558=6,AB558=7),1.96,IF(OR(AB558=8,AB558=9),2.02,IF(OR(AB558=10,AB558=11,AB558=12),2.08,IF(OR(AB558=13,AB558=14,AB558=15),2.14,IF(OR(AB558=16,AB558=17,AB558=18),2.21,2.28)))))))))), IF(AG558="Կ-2", IF(AB558=0,1.45,IF(AB558=1,1.49,IF(AB558=2,1.54,IF(AB558=3,1.59,IF(OR(AB558=5,AB558=4),1.63,IF(OR(AB558=6,AB558=7),1.68,IF(OR(AB558=8,AB558=9),1.73,IF(OR(AB558=10,AB558=11,AB558=12),1.79,IF(OR(AB558=13,AB558=14,AB558=15),1.84,IF(OR(AB558=16,AB558=17,AB558=18),1.9,1.95)))))))))),IF(AG558="Կ-3", IF(AB558=0,1.25,IF(AB558=1,1.29,IF(AB558=2,1.33,IF(AB558=3,1.37,IF(OR(AB558=5,AB558=4),1.41,IF(OR(AB558=6,AB558=7),1.45,IF(OR(AB558=8,AB558=9),1.49,IF(OR(AB558=10,AB558=11,AB558=12),1.54,IF(OR(AB558=13,AB558=14,AB558=15),1.58,IF(OR(AB558=16,AB558=17,AB558=18),1.63,1.68)))))))))), "Error"))))))))))))</f>
        <v>1.79</v>
      </c>
      <c r="AD558" s="456">
        <v>83200</v>
      </c>
      <c r="AE558" s="456"/>
      <c r="AF558" s="456">
        <v>8000</v>
      </c>
      <c r="AG558" s="589" t="str">
        <f>+W558</f>
        <v>Կ-1</v>
      </c>
      <c r="AH558" s="456">
        <f>AD558*AC558</f>
        <v>148928</v>
      </c>
      <c r="AI558" s="590">
        <f>AH558+AE558+AF558</f>
        <v>156928</v>
      </c>
      <c r="AJ558" s="590">
        <f t="shared" si="513"/>
        <v>2040064</v>
      </c>
      <c r="AK558" s="592">
        <f>+AA558</f>
        <v>1</v>
      </c>
      <c r="AL558" s="592">
        <f>+AB558+1</f>
        <v>3</v>
      </c>
      <c r="AM558" s="588">
        <f>IF(AK558&lt;1,0,IF(AQ558="Բ-1",IF(AL558=0,6.94,IF(AL558=1,7.17,IF(AL558=2,7.41,IF(AL558=3,7.66,IF(OR(AL558=5,AL558=4),7.92,IF(OR(AL558=6,AL558=7),8.18,IF(OR(AL558=8,AL558=9),8.46,IF(OR(AL558=10,AL558=11,AL558=12),8.74,IF(OR(AL558=13,AL558=14,AL558=15),9.03,IF(OR(AL558=16,AL558=17,AL558=18),9.33,9.65)))))))))),IF(AQ558="Բ-2", IF(AL558=0,5.71,IF(AL558=1,5.89,IF(AL558=2,6.09,IF(AL558=3,6.29,IF(OR(AL558=5,AL558=4),6.5,IF(OR(AL558=6,AL558=7),6.72,IF(OR(AL558=8,AL558=9),6.94,IF(OR(AL558=10,AL558=11,AL558=12),7.17,IF(OR(AL558=13,AL558=14,AL558=15),7.41,IF(OR(AL558=16,AL558=17,AL558=18),7.65,7.91)))))))))), IF(AQ558="Գ-1", IF(AL558=0,4.7,IF(AL558=1,4.86,IF(AL558=2,5.01,IF(AL558=3,5.18,IF(OR(AL558=5,AL558=4),5.35,IF(OR(AL558=6,AL558=7),5.52,IF(OR(AL558=8,AL558=9),5.71,IF(OR(AL558=10,AL558=11,AL558=12),5.89,IF(OR(AL558=13,AL558=14,AL558=15),6.09,IF(OR(AL558=16,AL558=17,AL558=18),6.29,6.49)))))))))), IF(AQ558="Գ-2", IF(AL558=0,3.88,IF(AL558=1,4.01,IF(AL558=2,4.14,IF(AL558=3,4.27,IF(OR(AL558=5,AL558=4),4.41,IF(OR(AL558=6,AL558=7),4.55,IF(OR(AL558=8,AL558=9),4.7,IF(OR(AL558=10,AL558=11,AL558=12),4.85,IF(OR(AL558=13,AL558=14,AL558=15),5.01,IF(OR(AL558=16,AL558=17,AL558=18),5.17,5.34)))))))))), IF(AQ558="Գ-3", IF(AL558=0,3.21,IF(AL558=1,3.31,IF(AL558=2,3.42,IF(AL558=3,3.53,IF(OR(AL558=5,AL558=4),3.64,IF(OR(AL558=6,AL558=7),3.76,IF(OR(AL558=8,AL558=9),3.88,IF(OR(AL558=10,AL558=11,AL558=12),4.01,IF(OR(AL558=13,AL558=14,AL558=15),4.13,IF(OR(AL558=16,AL558=17,AL558=18),4.27,4.4)))))))))), IF(AQ558="Ա-1", IF(AL558=0,2.66,IF(AL558=1,2.75,IF(AL558=2,2.83,IF(AL558=3,2.92,IF(OR(AL558=5,AL558=4),3.02,IF(OR(AL558=6,AL558=7),3.11,IF(OR(AL558=8,AL558=9),3.21,IF(OR(AL558=10,AL558=11,AL558=12),3.31,IF(OR(AL558=13,AL558=14,AL558=15),3.42,IF(OR(AL558=16,AL558=17,AL558=18),3.53,3.64)))))))))), IF(AQ558="Ա-2", IF(AL558=0,2.28,IF(AL558=1,2.35,IF(AL558=2,2.43,IF(AL558=3,2.5,IF(OR(AL558=5,AL558=4),2.58,IF(OR(AL558=6,AL558=7),2.66,IF(OR(AL558=8,AL558=9),2.75,IF(OR(AL558=10,AL558=11,AL558=12),2.83,IF(OR(AL558=13,AL558=14,AL558=15),2.92,IF(OR(AL558=16,AL558=17,AL558=18),3.01,3.11)))))))))),IF(AQ558="Ա-3", IF(AL558=0,1.96,IF(AL558=1,2.02,IF(AL558=2,2.08,IF(AL558=3,2.15,IF(OR(AL558=5,AL558=4),2.21,IF(OR(AL558=6,AL558=7),2.28,IF(OR(AL558=8,AL558=9),2.35,IF(OR(AL558=10,AL558=11,AL558=12),2.42,IF(OR(AL558=13,AL558=14,AL558=15),2.5,IF(OR(AL558=16,AL558=17,AL558=18),2.58,2.66)))))))))), IF(AQ558="Կ-1", IF(AL558=0,1.68,IF(AL558=1,1.73,IF(AL558=2,1.79,IF(AL558=3,1.84,IF(OR(AL558=5,AL558=4),1.9,IF(OR(AL558=6,AL558=7),1.96,IF(OR(AL558=8,AL558=9),2.02,IF(OR(AL558=10,AL558=11,AL558=12),2.08,IF(OR(AL558=13,AL558=14,AL558=15),2.14,IF(OR(AL558=16,AL558=17,AL558=18),2.21,2.28)))))))))), IF(AQ558="Կ-2", IF(AL558=0,1.45,IF(AL558=1,1.49,IF(AL558=2,1.54,IF(AL558=3,1.59,IF(OR(AL558=5,AL558=4),1.63,IF(OR(AL558=6,AL558=7),1.68,IF(OR(AL558=8,AL558=9),1.73,IF(OR(AL558=10,AL558=11,AL558=12),1.79,IF(OR(AL558=13,AL558=14,AL558=15),1.84,IF(OR(AL558=16,AL558=17,AL558=18),1.9,1.95)))))))))),IF(AQ558="Կ-3", IF(AL558=0,1.25,IF(AL558=1,1.29,IF(AL558=2,1.33,IF(AL558=3,1.37,IF(OR(AL558=5,AL558=4),1.41,IF(OR(AL558=6,AL558=7),1.45,IF(OR(AL558=8,AL558=9),1.49,IF(OR(AL558=10,AL558=11,AL558=12),1.54,IF(OR(AL558=13,AL558=14,AL558=15),1.58,IF(OR(AL558=16,AL558=17,AL558=18),1.63,1.68)))))))))), "Error"))))))))))))</f>
        <v>1.84</v>
      </c>
      <c r="AN558" s="456">
        <v>83200</v>
      </c>
      <c r="AO558" s="456"/>
      <c r="AP558" s="456">
        <v>8000</v>
      </c>
      <c r="AQ558" s="589" t="str">
        <f>+AG558</f>
        <v>Կ-1</v>
      </c>
      <c r="AR558" s="456">
        <f>AN558*AM558</f>
        <v>153088</v>
      </c>
      <c r="AS558" s="590">
        <f>AR558+AO558+AP558</f>
        <v>161088</v>
      </c>
      <c r="AT558" s="590">
        <f t="shared" si="520"/>
        <v>2094144</v>
      </c>
    </row>
    <row r="559" spans="2:46" s="587" customFormat="1" ht="27">
      <c r="B559" s="816">
        <v>7</v>
      </c>
      <c r="C559" s="795" t="s">
        <v>2152</v>
      </c>
      <c r="D559" s="828" t="s">
        <v>1960</v>
      </c>
      <c r="E559" s="818">
        <v>2002</v>
      </c>
      <c r="F559" s="829" t="s">
        <v>453</v>
      </c>
      <c r="G559" s="820">
        <v>1</v>
      </c>
      <c r="H559" s="820">
        <v>3</v>
      </c>
      <c r="I559" s="821">
        <f t="shared" si="497"/>
        <v>1.84</v>
      </c>
      <c r="J559" s="799">
        <v>83200</v>
      </c>
      <c r="K559" s="799"/>
      <c r="L559" s="799">
        <v>8000</v>
      </c>
      <c r="M559" s="822" t="s">
        <v>86</v>
      </c>
      <c r="N559" s="799">
        <f t="shared" si="498"/>
        <v>153088</v>
      </c>
      <c r="O559" s="823">
        <f>I559*J559+K559+L559</f>
        <v>161088</v>
      </c>
      <c r="P559" s="823">
        <f t="shared" si="500"/>
        <v>2094144</v>
      </c>
      <c r="Q559" s="592">
        <f>+G559</f>
        <v>1</v>
      </c>
      <c r="R559" s="592">
        <f>+H559+1</f>
        <v>4</v>
      </c>
      <c r="S559" s="588">
        <f>IF(Q559&lt;1,0,IF(W559="Բ-1",IF(R559=0,6.94,IF(R559=1,7.17,IF(R559=2,7.41,IF(R559=3,7.66,IF(OR(R559=5,R559=4),7.92,IF(OR(R559=6,R559=7),8.18,IF(OR(R559=8,R559=9),8.46,IF(OR(R559=10,R559=11,R559=12),8.74,IF(OR(R559=13,R559=14,R559=15),9.03,IF(OR(R559=16,R559=17,R559=18),9.33,9.65)))))))))),IF(W559="Բ-2", IF(R559=0,5.71,IF(R559=1,5.89,IF(R559=2,6.09,IF(R559=3,6.29,IF(OR(R559=5,R559=4),6.5,IF(OR(R559=6,R559=7),6.72,IF(OR(R559=8,R559=9),6.94,IF(OR(R559=10,R559=11,R559=12),7.17,IF(OR(R559=13,R559=14,R559=15),7.41,IF(OR(R559=16,R559=17,R559=18),7.65,7.91)))))))))), IF(W559="Գ-1", IF(R559=0,4.7,IF(R559=1,4.86,IF(R559=2,5.01,IF(R559=3,5.18,IF(OR(R559=5,R559=4),5.35,IF(OR(R559=6,R559=7),5.52,IF(OR(R559=8,R559=9),5.71,IF(OR(R559=10,R559=11,R559=12),5.89,IF(OR(R559=13,R559=14,R559=15),6.09,IF(OR(R559=16,R559=17,R559=18),6.29,6.49)))))))))), IF(W559="Գ-2", IF(R559=0,3.88,IF(R559=1,4.01,IF(R559=2,4.14,IF(R559=3,4.27,IF(OR(R559=5,R559=4),4.41,IF(OR(R559=6,R559=7),4.55,IF(OR(R559=8,R559=9),4.7,IF(OR(R559=10,R559=11,R559=12),4.85,IF(OR(R559=13,R559=14,R559=15),5.01,IF(OR(R559=16,R559=17,R559=18),5.17,5.34)))))))))), IF(W559="Գ-3", IF(R559=0,3.21,IF(R559=1,3.31,IF(R559=2,3.42,IF(R559=3,3.53,IF(OR(R559=5,R559=4),3.64,IF(OR(R559=6,R559=7),3.76,IF(OR(R559=8,R559=9),3.88,IF(OR(R559=10,R559=11,R559=12),4.01,IF(OR(R559=13,R559=14,R559=15),4.13,IF(OR(R559=16,R559=17,R559=18),4.27,4.4)))))))))), IF(W559="Ա-1", IF(R559=0,2.66,IF(R559=1,2.75,IF(R559=2,2.83,IF(R559=3,2.92,IF(OR(R559=5,R559=4),3.02,IF(OR(R559=6,R559=7),3.11,IF(OR(R559=8,R559=9),3.21,IF(OR(R559=10,R559=11,R559=12),3.31,IF(OR(R559=13,R559=14,R559=15),3.42,IF(OR(R559=16,R559=17,R559=18),3.53,3.64)))))))))), IF(W559="Ա-2", IF(R559=0,2.28,IF(R559=1,2.35,IF(R559=2,2.43,IF(R559=3,2.5,IF(OR(R559=5,R559=4),2.58,IF(OR(R559=6,R559=7),2.66,IF(OR(R559=8,R559=9),2.75,IF(OR(R559=10,R559=11,R559=12),2.83,IF(OR(R559=13,R559=14,R559=15),2.92,IF(OR(R559=16,R559=17,R559=18),3.01,3.11)))))))))),IF(W559="Ա-3", IF(R559=0,1.96,IF(R559=1,2.02,IF(R559=2,2.08,IF(R559=3,2.15,IF(OR(R559=5,R559=4),2.21,IF(OR(R559=6,R559=7),2.28,IF(OR(R559=8,R559=9),2.35,IF(OR(R559=10,R559=11,R559=12),2.42,IF(OR(R559=13,R559=14,R559=15),2.5,IF(OR(R559=16,R559=17,R559=18),2.58,2.66)))))))))), IF(W559="Կ-1", IF(R559=0,1.68,IF(R559=1,1.73,IF(R559=2,1.79,IF(R559=3,1.84,IF(OR(R559=5,R559=4),1.9,IF(OR(R559=6,R559=7),1.96,IF(OR(R559=8,R559=9),2.02,IF(OR(R559=10,R559=11,R559=12),2.08,IF(OR(R559=13,R559=14,R559=15),2.14,IF(OR(R559=16,R559=17,R559=18),2.21,2.28)))))))))), IF(W559="Կ-2", IF(R559=0,1.45,IF(R559=1,1.49,IF(R559=2,1.54,IF(R559=3,1.59,IF(OR(R559=5,R559=4),1.63,IF(OR(R559=6,R559=7),1.68,IF(OR(R559=8,R559=9),1.73,IF(OR(R559=10,R559=11,R559=12),1.79,IF(OR(R559=13,R559=14,R559=15),1.84,IF(OR(R559=16,R559=17,R559=18),1.9,1.95)))))))))),IF(W559="Կ-3", IF(R559=0,1.25,IF(R559=1,1.29,IF(R559=2,1.33,IF(R559=3,1.37,IF(OR(R559=5,R559=4),1.41,IF(OR(R559=6,R559=7),1.45,IF(OR(R559=8,R559=9),1.49,IF(OR(R559=10,R559=11,R559=12),1.54,IF(OR(R559=13,R559=14,R559=15),1.58,IF(OR(R559=16,R559=17,R559=18),1.63,1.68)))))))))), "Error"))))))))))))</f>
        <v>1.9</v>
      </c>
      <c r="T559" s="456">
        <v>83200</v>
      </c>
      <c r="U559" s="456"/>
      <c r="V559" s="456">
        <f t="shared" si="523"/>
        <v>8000</v>
      </c>
      <c r="W559" s="589" t="str">
        <f t="shared" si="523"/>
        <v>Կ-1</v>
      </c>
      <c r="X559" s="456">
        <f>T559*S559</f>
        <v>158080</v>
      </c>
      <c r="Y559" s="590">
        <f>+U559+V559+X559</f>
        <v>166080</v>
      </c>
      <c r="Z559" s="590">
        <f t="shared" si="506"/>
        <v>2159040</v>
      </c>
      <c r="AA559" s="592">
        <f>+Q559</f>
        <v>1</v>
      </c>
      <c r="AB559" s="592">
        <f>+R559+1</f>
        <v>5</v>
      </c>
      <c r="AC559" s="588">
        <f>IF(AA559&lt;1,0,IF(AG559="Բ-1",IF(AB559=0,6.94,IF(AB559=1,7.17,IF(AB559=2,7.41,IF(AB559=3,7.66,IF(OR(AB559=5,AB559=4),7.92,IF(OR(AB559=6,AB559=7),8.18,IF(OR(AB559=8,AB559=9),8.46,IF(OR(AB559=10,AB559=11,AB559=12),8.74,IF(OR(AB559=13,AB559=14,AB559=15),9.03,IF(OR(AB559=16,AB559=17,AB559=18),9.33,9.65)))))))))),IF(AG559="Բ-2", IF(AB559=0,5.71,IF(AB559=1,5.89,IF(AB559=2,6.09,IF(AB559=3,6.29,IF(OR(AB559=5,AB559=4),6.5,IF(OR(AB559=6,AB559=7),6.72,IF(OR(AB559=8,AB559=9),6.94,IF(OR(AB559=10,AB559=11,AB559=12),7.17,IF(OR(AB559=13,AB559=14,AB559=15),7.41,IF(OR(AB559=16,AB559=17,AB559=18),7.65,7.91)))))))))), IF(AG559="Գ-1", IF(AB559=0,4.7,IF(AB559=1,4.86,IF(AB559=2,5.01,IF(AB559=3,5.18,IF(OR(AB559=5,AB559=4),5.35,IF(OR(AB559=6,AB559=7),5.52,IF(OR(AB559=8,AB559=9),5.71,IF(OR(AB559=10,AB559=11,AB559=12),5.89,IF(OR(AB559=13,AB559=14,AB559=15),6.09,IF(OR(AB559=16,AB559=17,AB559=18),6.29,6.49)))))))))), IF(AG559="Գ-2", IF(AB559=0,3.88,IF(AB559=1,4.01,IF(AB559=2,4.14,IF(AB559=3,4.27,IF(OR(AB559=5,AB559=4),4.41,IF(OR(AB559=6,AB559=7),4.55,IF(OR(AB559=8,AB559=9),4.7,IF(OR(AB559=10,AB559=11,AB559=12),4.85,IF(OR(AB559=13,AB559=14,AB559=15),5.01,IF(OR(AB559=16,AB559=17,AB559=18),5.17,5.34)))))))))), IF(AG559="Գ-3", IF(AB559=0,3.21,IF(AB559=1,3.31,IF(AB559=2,3.42,IF(AB559=3,3.53,IF(OR(AB559=5,AB559=4),3.64,IF(OR(AB559=6,AB559=7),3.76,IF(OR(AB559=8,AB559=9),3.88,IF(OR(AB559=10,AB559=11,AB559=12),4.01,IF(OR(AB559=13,AB559=14,AB559=15),4.13,IF(OR(AB559=16,AB559=17,AB559=18),4.27,4.4)))))))))), IF(AG559="Ա-1", IF(AB559=0,2.66,IF(AB559=1,2.75,IF(AB559=2,2.83,IF(AB559=3,2.92,IF(OR(AB559=5,AB559=4),3.02,IF(OR(AB559=6,AB559=7),3.11,IF(OR(AB559=8,AB559=9),3.21,IF(OR(AB559=10,AB559=11,AB559=12),3.31,IF(OR(AB559=13,AB559=14,AB559=15),3.42,IF(OR(AB559=16,AB559=17,AB559=18),3.53,3.64)))))))))), IF(AG559="Ա-2", IF(AB559=0,2.28,IF(AB559=1,2.35,IF(AB559=2,2.43,IF(AB559=3,2.5,IF(OR(AB559=5,AB559=4),2.58,IF(OR(AB559=6,AB559=7),2.66,IF(OR(AB559=8,AB559=9),2.75,IF(OR(AB559=10,AB559=11,AB559=12),2.83,IF(OR(AB559=13,AB559=14,AB559=15),2.92,IF(OR(AB559=16,AB559=17,AB559=18),3.01,3.11)))))))))),IF(AG559="Ա-3", IF(AB559=0,1.96,IF(AB559=1,2.02,IF(AB559=2,2.08,IF(AB559=3,2.15,IF(OR(AB559=5,AB559=4),2.21,IF(OR(AB559=6,AB559=7),2.28,IF(OR(AB559=8,AB559=9),2.35,IF(OR(AB559=10,AB559=11,AB559=12),2.42,IF(OR(AB559=13,AB559=14,AB559=15),2.5,IF(OR(AB559=16,AB559=17,AB559=18),2.58,2.66)))))))))), IF(AG559="Կ-1", IF(AB559=0,1.68,IF(AB559=1,1.73,IF(AB559=2,1.79,IF(AB559=3,1.84,IF(OR(AB559=5,AB559=4),1.9,IF(OR(AB559=6,AB559=7),1.96,IF(OR(AB559=8,AB559=9),2.02,IF(OR(AB559=10,AB559=11,AB559=12),2.08,IF(OR(AB559=13,AB559=14,AB559=15),2.14,IF(OR(AB559=16,AB559=17,AB559=18),2.21,2.28)))))))))), IF(AG559="Կ-2", IF(AB559=0,1.45,IF(AB559=1,1.49,IF(AB559=2,1.54,IF(AB559=3,1.59,IF(OR(AB559=5,AB559=4),1.63,IF(OR(AB559=6,AB559=7),1.68,IF(OR(AB559=8,AB559=9),1.73,IF(OR(AB559=10,AB559=11,AB559=12),1.79,IF(OR(AB559=13,AB559=14,AB559=15),1.84,IF(OR(AB559=16,AB559=17,AB559=18),1.9,1.95)))))))))),IF(AG559="Կ-3", IF(AB559=0,1.25,IF(AB559=1,1.29,IF(AB559=2,1.33,IF(AB559=3,1.37,IF(OR(AB559=5,AB559=4),1.41,IF(OR(AB559=6,AB559=7),1.45,IF(OR(AB559=8,AB559=9),1.49,IF(OR(AB559=10,AB559=11,AB559=12),1.54,IF(OR(AB559=13,AB559=14,AB559=15),1.58,IF(OR(AB559=16,AB559=17,AB559=18),1.63,1.68)))))))))), "Error"))))))))))))</f>
        <v>1.9</v>
      </c>
      <c r="AD559" s="456">
        <v>83200</v>
      </c>
      <c r="AE559" s="456"/>
      <c r="AF559" s="456">
        <v>8000</v>
      </c>
      <c r="AG559" s="589" t="str">
        <f>+W559</f>
        <v>Կ-1</v>
      </c>
      <c r="AH559" s="456">
        <f>AD559*AC559</f>
        <v>158080</v>
      </c>
      <c r="AI559" s="590">
        <f>AH559+AE559+AF559</f>
        <v>166080</v>
      </c>
      <c r="AJ559" s="590">
        <f t="shared" si="513"/>
        <v>2159040</v>
      </c>
      <c r="AK559" s="592">
        <f>+AA559</f>
        <v>1</v>
      </c>
      <c r="AL559" s="592">
        <f>+AB559+1</f>
        <v>6</v>
      </c>
      <c r="AM559" s="588">
        <f>IF(AK559&lt;1,0,IF(AQ559="Բ-1",IF(AL559=0,6.94,IF(AL559=1,7.17,IF(AL559=2,7.41,IF(AL559=3,7.66,IF(OR(AL559=5,AL559=4),7.92,IF(OR(AL559=6,AL559=7),8.18,IF(OR(AL559=8,AL559=9),8.46,IF(OR(AL559=10,AL559=11,AL559=12),8.74,IF(OR(AL559=13,AL559=14,AL559=15),9.03,IF(OR(AL559=16,AL559=17,AL559=18),9.33,9.65)))))))))),IF(AQ559="Բ-2", IF(AL559=0,5.71,IF(AL559=1,5.89,IF(AL559=2,6.09,IF(AL559=3,6.29,IF(OR(AL559=5,AL559=4),6.5,IF(OR(AL559=6,AL559=7),6.72,IF(OR(AL559=8,AL559=9),6.94,IF(OR(AL559=10,AL559=11,AL559=12),7.17,IF(OR(AL559=13,AL559=14,AL559=15),7.41,IF(OR(AL559=16,AL559=17,AL559=18),7.65,7.91)))))))))), IF(AQ559="Գ-1", IF(AL559=0,4.7,IF(AL559=1,4.86,IF(AL559=2,5.01,IF(AL559=3,5.18,IF(OR(AL559=5,AL559=4),5.35,IF(OR(AL559=6,AL559=7),5.52,IF(OR(AL559=8,AL559=9),5.71,IF(OR(AL559=10,AL559=11,AL559=12),5.89,IF(OR(AL559=13,AL559=14,AL559=15),6.09,IF(OR(AL559=16,AL559=17,AL559=18),6.29,6.49)))))))))), IF(AQ559="Գ-2", IF(AL559=0,3.88,IF(AL559=1,4.01,IF(AL559=2,4.14,IF(AL559=3,4.27,IF(OR(AL559=5,AL559=4),4.41,IF(OR(AL559=6,AL559=7),4.55,IF(OR(AL559=8,AL559=9),4.7,IF(OR(AL559=10,AL559=11,AL559=12),4.85,IF(OR(AL559=13,AL559=14,AL559=15),5.01,IF(OR(AL559=16,AL559=17,AL559=18),5.17,5.34)))))))))), IF(AQ559="Գ-3", IF(AL559=0,3.21,IF(AL559=1,3.31,IF(AL559=2,3.42,IF(AL559=3,3.53,IF(OR(AL559=5,AL559=4),3.64,IF(OR(AL559=6,AL559=7),3.76,IF(OR(AL559=8,AL559=9),3.88,IF(OR(AL559=10,AL559=11,AL559=12),4.01,IF(OR(AL559=13,AL559=14,AL559=15),4.13,IF(OR(AL559=16,AL559=17,AL559=18),4.27,4.4)))))))))), IF(AQ559="Ա-1", IF(AL559=0,2.66,IF(AL559=1,2.75,IF(AL559=2,2.83,IF(AL559=3,2.92,IF(OR(AL559=5,AL559=4),3.02,IF(OR(AL559=6,AL559=7),3.11,IF(OR(AL559=8,AL559=9),3.21,IF(OR(AL559=10,AL559=11,AL559=12),3.31,IF(OR(AL559=13,AL559=14,AL559=15),3.42,IF(OR(AL559=16,AL559=17,AL559=18),3.53,3.64)))))))))), IF(AQ559="Ա-2", IF(AL559=0,2.28,IF(AL559=1,2.35,IF(AL559=2,2.43,IF(AL559=3,2.5,IF(OR(AL559=5,AL559=4),2.58,IF(OR(AL559=6,AL559=7),2.66,IF(OR(AL559=8,AL559=9),2.75,IF(OR(AL559=10,AL559=11,AL559=12),2.83,IF(OR(AL559=13,AL559=14,AL559=15),2.92,IF(OR(AL559=16,AL559=17,AL559=18),3.01,3.11)))))))))),IF(AQ559="Ա-3", IF(AL559=0,1.96,IF(AL559=1,2.02,IF(AL559=2,2.08,IF(AL559=3,2.15,IF(OR(AL559=5,AL559=4),2.21,IF(OR(AL559=6,AL559=7),2.28,IF(OR(AL559=8,AL559=9),2.35,IF(OR(AL559=10,AL559=11,AL559=12),2.42,IF(OR(AL559=13,AL559=14,AL559=15),2.5,IF(OR(AL559=16,AL559=17,AL559=18),2.58,2.66)))))))))), IF(AQ559="Կ-1", IF(AL559=0,1.68,IF(AL559=1,1.73,IF(AL559=2,1.79,IF(AL559=3,1.84,IF(OR(AL559=5,AL559=4),1.9,IF(OR(AL559=6,AL559=7),1.96,IF(OR(AL559=8,AL559=9),2.02,IF(OR(AL559=10,AL559=11,AL559=12),2.08,IF(OR(AL559=13,AL559=14,AL559=15),2.14,IF(OR(AL559=16,AL559=17,AL559=18),2.21,2.28)))))))))), IF(AQ559="Կ-2", IF(AL559=0,1.45,IF(AL559=1,1.49,IF(AL559=2,1.54,IF(AL559=3,1.59,IF(OR(AL559=5,AL559=4),1.63,IF(OR(AL559=6,AL559=7),1.68,IF(OR(AL559=8,AL559=9),1.73,IF(OR(AL559=10,AL559=11,AL559=12),1.79,IF(OR(AL559=13,AL559=14,AL559=15),1.84,IF(OR(AL559=16,AL559=17,AL559=18),1.9,1.95)))))))))),IF(AQ559="Կ-3", IF(AL559=0,1.25,IF(AL559=1,1.29,IF(AL559=2,1.33,IF(AL559=3,1.37,IF(OR(AL559=5,AL559=4),1.41,IF(OR(AL559=6,AL559=7),1.45,IF(OR(AL559=8,AL559=9),1.49,IF(OR(AL559=10,AL559=11,AL559=12),1.54,IF(OR(AL559=13,AL559=14,AL559=15),1.58,IF(OR(AL559=16,AL559=17,AL559=18),1.63,1.68)))))))))), "Error"))))))))))))</f>
        <v>1.96</v>
      </c>
      <c r="AN559" s="456">
        <v>83200</v>
      </c>
      <c r="AO559" s="456"/>
      <c r="AP559" s="456">
        <v>8000</v>
      </c>
      <c r="AQ559" s="589" t="str">
        <f>+AG559</f>
        <v>Կ-1</v>
      </c>
      <c r="AR559" s="456">
        <f>AN559*AM559</f>
        <v>163072</v>
      </c>
      <c r="AS559" s="590">
        <f>AR559+AO559+AP559</f>
        <v>171072</v>
      </c>
      <c r="AT559" s="590">
        <f t="shared" si="520"/>
        <v>2223936</v>
      </c>
    </row>
    <row r="560" spans="2:46" s="587" customFormat="1" ht="27">
      <c r="B560" s="816">
        <v>8</v>
      </c>
      <c r="C560" s="795" t="s">
        <v>2611</v>
      </c>
      <c r="D560" s="828" t="s">
        <v>1960</v>
      </c>
      <c r="E560" s="818">
        <v>1995</v>
      </c>
      <c r="F560" s="829" t="s">
        <v>453</v>
      </c>
      <c r="G560" s="820">
        <v>1</v>
      </c>
      <c r="H560" s="820">
        <v>2</v>
      </c>
      <c r="I560" s="821">
        <f t="shared" si="497"/>
        <v>1.79</v>
      </c>
      <c r="J560" s="799">
        <v>83200</v>
      </c>
      <c r="K560" s="799"/>
      <c r="L560" s="799">
        <v>8000</v>
      </c>
      <c r="M560" s="822" t="s">
        <v>86</v>
      </c>
      <c r="N560" s="799">
        <f t="shared" si="498"/>
        <v>148928</v>
      </c>
      <c r="O560" s="823">
        <f t="shared" si="499"/>
        <v>156928</v>
      </c>
      <c r="P560" s="823">
        <f t="shared" si="500"/>
        <v>2040064</v>
      </c>
      <c r="Q560" s="592">
        <f t="shared" si="501"/>
        <v>1</v>
      </c>
      <c r="R560" s="592">
        <f t="shared" si="502"/>
        <v>3</v>
      </c>
      <c r="S560" s="588">
        <f t="shared" si="503"/>
        <v>1.84</v>
      </c>
      <c r="T560" s="456">
        <v>83200</v>
      </c>
      <c r="U560" s="456"/>
      <c r="V560" s="456">
        <f t="shared" si="521"/>
        <v>8000</v>
      </c>
      <c r="W560" s="589" t="str">
        <f t="shared" si="522"/>
        <v>Կ-1</v>
      </c>
      <c r="X560" s="456">
        <f t="shared" si="504"/>
        <v>153088</v>
      </c>
      <c r="Y560" s="590">
        <f t="shared" si="505"/>
        <v>161088</v>
      </c>
      <c r="Z560" s="590">
        <f t="shared" si="506"/>
        <v>2094144</v>
      </c>
      <c r="AA560" s="592">
        <f t="shared" si="507"/>
        <v>1</v>
      </c>
      <c r="AB560" s="592">
        <f t="shared" si="508"/>
        <v>4</v>
      </c>
      <c r="AC560" s="588">
        <f t="shared" si="509"/>
        <v>1.9</v>
      </c>
      <c r="AD560" s="456">
        <v>83200</v>
      </c>
      <c r="AE560" s="456"/>
      <c r="AF560" s="456">
        <v>8000</v>
      </c>
      <c r="AG560" s="589" t="str">
        <f t="shared" si="510"/>
        <v>Կ-1</v>
      </c>
      <c r="AH560" s="456">
        <f t="shared" si="511"/>
        <v>158080</v>
      </c>
      <c r="AI560" s="590">
        <f t="shared" si="512"/>
        <v>166080</v>
      </c>
      <c r="AJ560" s="590">
        <f t="shared" si="513"/>
        <v>2159040</v>
      </c>
      <c r="AK560" s="592">
        <f t="shared" si="514"/>
        <v>1</v>
      </c>
      <c r="AL560" s="592">
        <f t="shared" si="515"/>
        <v>5</v>
      </c>
      <c r="AM560" s="588">
        <f t="shared" si="516"/>
        <v>1.9</v>
      </c>
      <c r="AN560" s="456">
        <v>83200</v>
      </c>
      <c r="AO560" s="456"/>
      <c r="AP560" s="456">
        <v>8000</v>
      </c>
      <c r="AQ560" s="589" t="str">
        <f t="shared" si="517"/>
        <v>Կ-1</v>
      </c>
      <c r="AR560" s="456">
        <f t="shared" si="518"/>
        <v>158080</v>
      </c>
      <c r="AS560" s="590">
        <f t="shared" si="519"/>
        <v>166080</v>
      </c>
      <c r="AT560" s="590">
        <f t="shared" si="520"/>
        <v>2159040</v>
      </c>
    </row>
    <row r="561" spans="2:46" s="587" customFormat="1" ht="27">
      <c r="B561" s="816">
        <v>9</v>
      </c>
      <c r="C561" s="795" t="s">
        <v>501</v>
      </c>
      <c r="D561" s="828" t="s">
        <v>1961</v>
      </c>
      <c r="E561" s="818">
        <v>1996</v>
      </c>
      <c r="F561" s="829" t="s">
        <v>453</v>
      </c>
      <c r="G561" s="820">
        <v>1</v>
      </c>
      <c r="H561" s="820">
        <v>2</v>
      </c>
      <c r="I561" s="821">
        <f t="shared" si="497"/>
        <v>1.79</v>
      </c>
      <c r="J561" s="799">
        <v>83200</v>
      </c>
      <c r="K561" s="799"/>
      <c r="L561" s="799">
        <v>8000</v>
      </c>
      <c r="M561" s="822" t="s">
        <v>86</v>
      </c>
      <c r="N561" s="799">
        <f t="shared" si="498"/>
        <v>148928</v>
      </c>
      <c r="O561" s="823">
        <f t="shared" si="499"/>
        <v>156928</v>
      </c>
      <c r="P561" s="823">
        <f t="shared" si="500"/>
        <v>2040064</v>
      </c>
      <c r="Q561" s="592">
        <f t="shared" si="501"/>
        <v>1</v>
      </c>
      <c r="R561" s="592">
        <f t="shared" si="502"/>
        <v>3</v>
      </c>
      <c r="S561" s="588">
        <f t="shared" si="503"/>
        <v>1.84</v>
      </c>
      <c r="T561" s="456">
        <v>83200</v>
      </c>
      <c r="U561" s="456"/>
      <c r="V561" s="456">
        <f t="shared" si="521"/>
        <v>8000</v>
      </c>
      <c r="W561" s="589" t="str">
        <f t="shared" si="522"/>
        <v>Կ-1</v>
      </c>
      <c r="X561" s="456">
        <f t="shared" si="504"/>
        <v>153088</v>
      </c>
      <c r="Y561" s="590">
        <f t="shared" si="505"/>
        <v>161088</v>
      </c>
      <c r="Z561" s="590">
        <f t="shared" si="506"/>
        <v>2094144</v>
      </c>
      <c r="AA561" s="592">
        <f t="shared" si="507"/>
        <v>1</v>
      </c>
      <c r="AB561" s="592">
        <f t="shared" si="508"/>
        <v>4</v>
      </c>
      <c r="AC561" s="588">
        <f t="shared" si="509"/>
        <v>1.9</v>
      </c>
      <c r="AD561" s="456">
        <v>83200</v>
      </c>
      <c r="AE561" s="456"/>
      <c r="AF561" s="456">
        <v>8000</v>
      </c>
      <c r="AG561" s="589" t="str">
        <f t="shared" si="510"/>
        <v>Կ-1</v>
      </c>
      <c r="AH561" s="456">
        <f t="shared" si="511"/>
        <v>158080</v>
      </c>
      <c r="AI561" s="590">
        <f t="shared" si="512"/>
        <v>166080</v>
      </c>
      <c r="AJ561" s="590">
        <f t="shared" si="513"/>
        <v>2159040</v>
      </c>
      <c r="AK561" s="592">
        <f t="shared" si="514"/>
        <v>1</v>
      </c>
      <c r="AL561" s="592">
        <f t="shared" si="515"/>
        <v>5</v>
      </c>
      <c r="AM561" s="588">
        <f t="shared" si="516"/>
        <v>1.9</v>
      </c>
      <c r="AN561" s="456">
        <v>83200</v>
      </c>
      <c r="AO561" s="456"/>
      <c r="AP561" s="456">
        <v>8000</v>
      </c>
      <c r="AQ561" s="589" t="str">
        <f t="shared" si="517"/>
        <v>Կ-1</v>
      </c>
      <c r="AR561" s="456">
        <f t="shared" si="518"/>
        <v>158080</v>
      </c>
      <c r="AS561" s="590">
        <f t="shared" si="519"/>
        <v>166080</v>
      </c>
      <c r="AT561" s="590">
        <f t="shared" si="520"/>
        <v>2159040</v>
      </c>
    </row>
    <row r="562" spans="2:46" s="587" customFormat="1" ht="27">
      <c r="B562" s="816">
        <v>10</v>
      </c>
      <c r="C562" s="795" t="s">
        <v>1505</v>
      </c>
      <c r="D562" s="828" t="s">
        <v>1960</v>
      </c>
      <c r="E562" s="818">
        <v>1984</v>
      </c>
      <c r="F562" s="829" t="s">
        <v>453</v>
      </c>
      <c r="G562" s="820">
        <v>1</v>
      </c>
      <c r="H562" s="820">
        <v>5</v>
      </c>
      <c r="I562" s="821">
        <f t="shared" si="497"/>
        <v>1.9</v>
      </c>
      <c r="J562" s="799">
        <v>83200</v>
      </c>
      <c r="K562" s="799"/>
      <c r="L562" s="799">
        <v>8000</v>
      </c>
      <c r="M562" s="822" t="s">
        <v>86</v>
      </c>
      <c r="N562" s="799">
        <f t="shared" si="498"/>
        <v>158080</v>
      </c>
      <c r="O562" s="823">
        <f t="shared" si="499"/>
        <v>166080</v>
      </c>
      <c r="P562" s="823">
        <f t="shared" si="500"/>
        <v>2159040</v>
      </c>
      <c r="Q562" s="592">
        <f t="shared" si="501"/>
        <v>1</v>
      </c>
      <c r="R562" s="592">
        <f t="shared" si="502"/>
        <v>6</v>
      </c>
      <c r="S562" s="588">
        <f t="shared" si="503"/>
        <v>1.96</v>
      </c>
      <c r="T562" s="456">
        <v>83200</v>
      </c>
      <c r="U562" s="456"/>
      <c r="V562" s="456">
        <f t="shared" si="521"/>
        <v>8000</v>
      </c>
      <c r="W562" s="589" t="str">
        <f t="shared" si="522"/>
        <v>Կ-1</v>
      </c>
      <c r="X562" s="456">
        <f t="shared" si="504"/>
        <v>163072</v>
      </c>
      <c r="Y562" s="590">
        <f t="shared" si="505"/>
        <v>171072</v>
      </c>
      <c r="Z562" s="590">
        <f t="shared" si="506"/>
        <v>2223936</v>
      </c>
      <c r="AA562" s="592">
        <f t="shared" si="507"/>
        <v>1</v>
      </c>
      <c r="AB562" s="592">
        <f t="shared" si="508"/>
        <v>7</v>
      </c>
      <c r="AC562" s="588">
        <f t="shared" si="509"/>
        <v>1.96</v>
      </c>
      <c r="AD562" s="456">
        <v>83200</v>
      </c>
      <c r="AE562" s="456"/>
      <c r="AF562" s="456">
        <v>8000</v>
      </c>
      <c r="AG562" s="589" t="str">
        <f t="shared" si="510"/>
        <v>Կ-1</v>
      </c>
      <c r="AH562" s="456">
        <f t="shared" si="511"/>
        <v>163072</v>
      </c>
      <c r="AI562" s="590">
        <f t="shared" si="512"/>
        <v>171072</v>
      </c>
      <c r="AJ562" s="590">
        <f t="shared" si="513"/>
        <v>2223936</v>
      </c>
      <c r="AK562" s="592">
        <f t="shared" si="514"/>
        <v>1</v>
      </c>
      <c r="AL562" s="592">
        <f t="shared" si="515"/>
        <v>8</v>
      </c>
      <c r="AM562" s="588">
        <f t="shared" si="516"/>
        <v>2.02</v>
      </c>
      <c r="AN562" s="456">
        <v>83200</v>
      </c>
      <c r="AO562" s="456"/>
      <c r="AP562" s="456">
        <v>8000</v>
      </c>
      <c r="AQ562" s="589" t="str">
        <f t="shared" si="517"/>
        <v>Կ-1</v>
      </c>
      <c r="AR562" s="456">
        <f t="shared" si="518"/>
        <v>168064</v>
      </c>
      <c r="AS562" s="590">
        <f t="shared" si="519"/>
        <v>176064</v>
      </c>
      <c r="AT562" s="590">
        <f t="shared" si="520"/>
        <v>2288832</v>
      </c>
    </row>
    <row r="563" spans="2:46" s="587" customFormat="1" ht="27">
      <c r="B563" s="816">
        <v>11</v>
      </c>
      <c r="C563" s="795" t="s">
        <v>2612</v>
      </c>
      <c r="D563" s="828" t="s">
        <v>1960</v>
      </c>
      <c r="E563" s="818">
        <v>1994</v>
      </c>
      <c r="F563" s="829" t="s">
        <v>453</v>
      </c>
      <c r="G563" s="820">
        <v>1</v>
      </c>
      <c r="H563" s="820">
        <v>2</v>
      </c>
      <c r="I563" s="821">
        <f t="shared" ref="I563:I568" si="524">IF(G563&lt;1,0,IF(M563="Բ-1",IF(H563=0,6.94,IF(H563=1,7.17,IF(H563=2,7.41,IF(H563=3,7.66,IF(OR(H563=5,H563=4),7.92,IF(OR(H563=6,H563=7),8.18,IF(OR(H563=8,H563=9),8.46,IF(OR(H563=10,H563=11,H563=12),8.74,IF(OR(H563=13,H563=14,H563=15),9.03,IF(OR(H563=16,H563=17,H563=18),9.33,9.65)))))))))),IF(M563="Բ-2", IF(H563=0,5.71,IF(H563=1,5.89,IF(H563=2,6.09,IF(H563=3,6.29,IF(OR(H563=5,H563=4),6.5,IF(OR(H563=6,H563=7),6.72,IF(OR(H563=8,H563=9),6.94,IF(OR(H563=10,H563=11,H563=12),7.17,IF(OR(H563=13,H563=14,H563=15),7.41,IF(OR(H563=16,H563=17,H563=18),7.65,7.91)))))))))), IF(M563="Գ-1", IF(H563=0,4.7,IF(H563=1,4.86,IF(H563=2,5.01,IF(H563=3,5.18,IF(OR(H563=5,H563=4),5.35,IF(OR(H563=6,H563=7),5.52,IF(OR(H563=8,H563=9),5.71,IF(OR(H563=10,H563=11,H563=12),5.89,IF(OR(H563=13,H563=14,H563=15),6.09,IF(OR(H563=16,H563=17,H563=18),6.29,6.49)))))))))), IF(M563="Գ-2", IF(H563=0,3.88,IF(H563=1,4.01,IF(H563=2,4.14,IF(H563=3,4.27,IF(OR(H563=5,H563=4),4.41,IF(OR(H563=6,H563=7),4.55,IF(OR(H563=8,H563=9),4.7,IF(OR(H563=10,H563=11,H563=12),4.85,IF(OR(H563=13,H563=14,H563=15),5.01,IF(OR(H563=16,H563=17,H563=18),5.17,5.34)))))))))), IF(M563="Գ-3", IF(H563=0,3.21,IF(H563=1,3.31,IF(H563=2,3.42,IF(H563=3,3.53,IF(OR(H563=5,H563=4),3.64,IF(OR(H563=6,H563=7),3.76,IF(OR(H563=8,H563=9),3.88,IF(OR(H563=10,H563=11,H563=12),4.01,IF(OR(H563=13,H563=14,H563=15),4.13,IF(OR(H563=16,H563=17,H563=18),4.27,4.4)))))))))), IF(M563="Ա-1", IF(H563=0,2.66,IF(H563=1,2.75,IF(H563=2,2.83,IF(H563=3,2.92,IF(OR(H563=5,H563=4),3.02,IF(OR(H563=6,H563=7),3.11,IF(OR(H563=8,H563=9),3.21,IF(OR(H563=10,H563=11,H563=12),3.31,IF(OR(H563=13,H563=14,H563=15),3.42,IF(OR(H563=16,H563=17,H563=18),3.53,3.64)))))))))), IF(M563="Ա-2", IF(H563=0,2.28,IF(H563=1,2.35,IF(H563=2,2.43,IF(H563=3,2.5,IF(OR(H563=5,H563=4),2.58,IF(OR(H563=6,H563=7),2.66,IF(OR(H563=8,H563=9),2.75,IF(OR(H563=10,H563=11,H563=12),2.83,IF(OR(H563=13,H563=14,H563=15),2.92,IF(OR(H563=16,H563=17,H563=18),3.01,3.11)))))))))),IF(M563="Ա-3", IF(H563=0,1.96,IF(H563=1,2.02,IF(H563=2,2.08,IF(H563=3,2.15,IF(OR(H563=5,H563=4),2.21,IF(OR(H563=6,H563=7),2.28,IF(OR(H563=8,H563=9),2.35,IF(OR(H563=10,H563=11,H563=12),2.42,IF(OR(H563=13,H563=14,H563=15),2.5,IF(OR(H563=16,H563=17,H563=18),2.58,2.66)))))))))), IF(M563="Կ-1", IF(H563=0,1.68,IF(H563=1,1.73,IF(H563=2,1.79,IF(H563=3,1.84,IF(OR(H563=5,H563=4),1.9,IF(OR(H563=6,H563=7),1.96,IF(OR(H563=8,H563=9),2.02,IF(OR(H563=10,H563=11,H563=12),2.08,IF(OR(H563=13,H563=14,H563=15),2.14,IF(OR(H563=16,H563=17,H563=18),2.21,2.28)))))))))), IF(M563="Կ-2", IF(H563=0,1.45,IF(H563=1,1.49,IF(H563=2,1.54,IF(H563=3,1.59,IF(OR(H563=5,H563=4),1.63,IF(OR(H563=6,H563=7),1.68,IF(OR(H563=8,H563=9),1.73,IF(OR(H563=10,H563=11,H563=12),1.79,IF(OR(H563=13,H563=14,H563=15),1.84,IF(OR(H563=16,H563=17,H563=18),1.9,1.95)))))))))),IF(M563="Կ-3", IF(H563=0,1.25,IF(H563=1,1.29,IF(H563=2,1.33,IF(H563=3,1.37,IF(OR(H563=5,H563=4),1.41,IF(OR(H563=6,H563=7),1.45,IF(OR(H563=8,H563=9),1.49,IF(OR(H563=10,H563=11,H563=12),1.54,IF(OR(H563=13,H563=14,H563=15),1.58,IF(OR(H563=16,H563=17,H563=18),1.63,1.68)))))))))), "Error"))))))))))))</f>
        <v>1.79</v>
      </c>
      <c r="J563" s="799">
        <v>83200</v>
      </c>
      <c r="K563" s="799"/>
      <c r="L563" s="799">
        <v>8000</v>
      </c>
      <c r="M563" s="822" t="s">
        <v>86</v>
      </c>
      <c r="N563" s="799">
        <f t="shared" ref="N563:N568" si="525">J563*I563</f>
        <v>148928</v>
      </c>
      <c r="O563" s="823">
        <f t="shared" si="499"/>
        <v>156928</v>
      </c>
      <c r="P563" s="823">
        <f t="shared" ref="P563:P568" si="526">+O563*13</f>
        <v>2040064</v>
      </c>
      <c r="Q563" s="592">
        <f t="shared" si="501"/>
        <v>1</v>
      </c>
      <c r="R563" s="592">
        <f t="shared" si="502"/>
        <v>3</v>
      </c>
      <c r="S563" s="588">
        <f t="shared" si="503"/>
        <v>1.84</v>
      </c>
      <c r="T563" s="456">
        <v>83200</v>
      </c>
      <c r="U563" s="456"/>
      <c r="V563" s="456">
        <f t="shared" si="521"/>
        <v>8000</v>
      </c>
      <c r="W563" s="589" t="str">
        <f t="shared" si="522"/>
        <v>Կ-1</v>
      </c>
      <c r="X563" s="456">
        <f t="shared" si="504"/>
        <v>153088</v>
      </c>
      <c r="Y563" s="590">
        <f t="shared" si="505"/>
        <v>161088</v>
      </c>
      <c r="Z563" s="590">
        <f t="shared" ref="Z563:Z568" si="527">+Y563*13</f>
        <v>2094144</v>
      </c>
      <c r="AA563" s="592">
        <f t="shared" si="507"/>
        <v>1</v>
      </c>
      <c r="AB563" s="592">
        <f t="shared" si="508"/>
        <v>4</v>
      </c>
      <c r="AC563" s="588">
        <f t="shared" si="509"/>
        <v>1.9</v>
      </c>
      <c r="AD563" s="456">
        <v>83200</v>
      </c>
      <c r="AE563" s="456"/>
      <c r="AF563" s="456">
        <v>8000</v>
      </c>
      <c r="AG563" s="589" t="str">
        <f t="shared" si="510"/>
        <v>Կ-1</v>
      </c>
      <c r="AH563" s="456">
        <f t="shared" si="511"/>
        <v>158080</v>
      </c>
      <c r="AI563" s="590">
        <f t="shared" si="512"/>
        <v>166080</v>
      </c>
      <c r="AJ563" s="590">
        <f t="shared" ref="AJ563:AJ568" si="528">+AI563*13</f>
        <v>2159040</v>
      </c>
      <c r="AK563" s="592">
        <f t="shared" si="514"/>
        <v>1</v>
      </c>
      <c r="AL563" s="592">
        <f t="shared" si="515"/>
        <v>5</v>
      </c>
      <c r="AM563" s="588">
        <f t="shared" si="516"/>
        <v>1.9</v>
      </c>
      <c r="AN563" s="456">
        <v>83200</v>
      </c>
      <c r="AO563" s="456"/>
      <c r="AP563" s="456">
        <v>8000</v>
      </c>
      <c r="AQ563" s="589" t="str">
        <f t="shared" si="517"/>
        <v>Կ-1</v>
      </c>
      <c r="AR563" s="456">
        <f t="shared" si="518"/>
        <v>158080</v>
      </c>
      <c r="AS563" s="590">
        <f t="shared" si="519"/>
        <v>166080</v>
      </c>
      <c r="AT563" s="590">
        <f t="shared" ref="AT563:AT568" si="529">+AS563*13</f>
        <v>2159040</v>
      </c>
    </row>
    <row r="564" spans="2:46" s="587" customFormat="1" ht="27">
      <c r="B564" s="816">
        <v>12</v>
      </c>
      <c r="C564" s="795" t="s">
        <v>142</v>
      </c>
      <c r="D564" s="828" t="s">
        <v>1960</v>
      </c>
      <c r="E564" s="818">
        <v>1965</v>
      </c>
      <c r="F564" s="829" t="s">
        <v>453</v>
      </c>
      <c r="G564" s="820">
        <v>1</v>
      </c>
      <c r="H564" s="820">
        <v>20</v>
      </c>
      <c r="I564" s="821">
        <f t="shared" si="524"/>
        <v>2.2799999999999998</v>
      </c>
      <c r="J564" s="799">
        <v>83200</v>
      </c>
      <c r="K564" s="799"/>
      <c r="L564" s="799">
        <v>8000</v>
      </c>
      <c r="M564" s="822" t="s">
        <v>86</v>
      </c>
      <c r="N564" s="799">
        <f t="shared" si="525"/>
        <v>189695.99999999997</v>
      </c>
      <c r="O564" s="823">
        <f t="shared" si="499"/>
        <v>197695.99999999997</v>
      </c>
      <c r="P564" s="823">
        <f t="shared" si="526"/>
        <v>2570047.9999999995</v>
      </c>
      <c r="Q564" s="592">
        <f t="shared" si="501"/>
        <v>1</v>
      </c>
      <c r="R564" s="592">
        <f t="shared" si="502"/>
        <v>21</v>
      </c>
      <c r="S564" s="588">
        <f t="shared" si="503"/>
        <v>2.2799999999999998</v>
      </c>
      <c r="T564" s="456">
        <v>83200</v>
      </c>
      <c r="U564" s="456"/>
      <c r="V564" s="456">
        <f t="shared" si="521"/>
        <v>8000</v>
      </c>
      <c r="W564" s="589" t="str">
        <f t="shared" si="522"/>
        <v>Կ-1</v>
      </c>
      <c r="X564" s="456">
        <f t="shared" si="504"/>
        <v>189695.99999999997</v>
      </c>
      <c r="Y564" s="590">
        <f t="shared" si="505"/>
        <v>197695.99999999997</v>
      </c>
      <c r="Z564" s="590">
        <f t="shared" si="527"/>
        <v>2570047.9999999995</v>
      </c>
      <c r="AA564" s="592">
        <f t="shared" si="507"/>
        <v>1</v>
      </c>
      <c r="AB564" s="592">
        <f t="shared" si="508"/>
        <v>22</v>
      </c>
      <c r="AC564" s="588">
        <f t="shared" si="509"/>
        <v>2.2799999999999998</v>
      </c>
      <c r="AD564" s="456">
        <v>83200</v>
      </c>
      <c r="AE564" s="456"/>
      <c r="AF564" s="456">
        <v>8000</v>
      </c>
      <c r="AG564" s="589" t="str">
        <f t="shared" si="510"/>
        <v>Կ-1</v>
      </c>
      <c r="AH564" s="456">
        <f t="shared" si="511"/>
        <v>189695.99999999997</v>
      </c>
      <c r="AI564" s="590">
        <f t="shared" si="512"/>
        <v>197695.99999999997</v>
      </c>
      <c r="AJ564" s="590">
        <f t="shared" si="528"/>
        <v>2570047.9999999995</v>
      </c>
      <c r="AK564" s="592">
        <f t="shared" si="514"/>
        <v>1</v>
      </c>
      <c r="AL564" s="592">
        <f t="shared" si="515"/>
        <v>23</v>
      </c>
      <c r="AM564" s="588">
        <f t="shared" si="516"/>
        <v>2.2799999999999998</v>
      </c>
      <c r="AN564" s="456">
        <v>83200</v>
      </c>
      <c r="AO564" s="456"/>
      <c r="AP564" s="456">
        <v>8000</v>
      </c>
      <c r="AQ564" s="589" t="str">
        <f t="shared" si="517"/>
        <v>Կ-1</v>
      </c>
      <c r="AR564" s="456">
        <f t="shared" si="518"/>
        <v>189695.99999999997</v>
      </c>
      <c r="AS564" s="590">
        <f t="shared" si="519"/>
        <v>197695.99999999997</v>
      </c>
      <c r="AT564" s="590">
        <f t="shared" si="529"/>
        <v>2570047.9999999995</v>
      </c>
    </row>
    <row r="565" spans="2:46" s="587" customFormat="1" ht="27">
      <c r="B565" s="816">
        <v>13</v>
      </c>
      <c r="C565" s="795" t="s">
        <v>171</v>
      </c>
      <c r="D565" s="828" t="s">
        <v>1960</v>
      </c>
      <c r="E565" s="818">
        <v>1992</v>
      </c>
      <c r="F565" s="829" t="s">
        <v>453</v>
      </c>
      <c r="G565" s="820">
        <v>1</v>
      </c>
      <c r="H565" s="820">
        <v>8</v>
      </c>
      <c r="I565" s="821">
        <f t="shared" si="524"/>
        <v>2.02</v>
      </c>
      <c r="J565" s="799">
        <v>83200</v>
      </c>
      <c r="K565" s="799"/>
      <c r="L565" s="799">
        <v>8000</v>
      </c>
      <c r="M565" s="822" t="s">
        <v>86</v>
      </c>
      <c r="N565" s="799">
        <f t="shared" si="525"/>
        <v>168064</v>
      </c>
      <c r="O565" s="823">
        <f t="shared" si="499"/>
        <v>176064</v>
      </c>
      <c r="P565" s="823">
        <f t="shared" si="526"/>
        <v>2288832</v>
      </c>
      <c r="Q565" s="592">
        <f t="shared" si="501"/>
        <v>1</v>
      </c>
      <c r="R565" s="592">
        <f t="shared" si="502"/>
        <v>9</v>
      </c>
      <c r="S565" s="588">
        <f t="shared" si="503"/>
        <v>2.02</v>
      </c>
      <c r="T565" s="456">
        <v>83200</v>
      </c>
      <c r="U565" s="456"/>
      <c r="V565" s="456">
        <f t="shared" si="521"/>
        <v>8000</v>
      </c>
      <c r="W565" s="589" t="str">
        <f t="shared" si="522"/>
        <v>Կ-1</v>
      </c>
      <c r="X565" s="456">
        <f t="shared" si="504"/>
        <v>168064</v>
      </c>
      <c r="Y565" s="590">
        <f t="shared" si="505"/>
        <v>176064</v>
      </c>
      <c r="Z565" s="590">
        <f t="shared" si="527"/>
        <v>2288832</v>
      </c>
      <c r="AA565" s="592">
        <f t="shared" si="507"/>
        <v>1</v>
      </c>
      <c r="AB565" s="592">
        <f t="shared" si="508"/>
        <v>10</v>
      </c>
      <c r="AC565" s="588">
        <f t="shared" si="509"/>
        <v>2.08</v>
      </c>
      <c r="AD565" s="456">
        <v>83200</v>
      </c>
      <c r="AE565" s="456"/>
      <c r="AF565" s="456">
        <v>8000</v>
      </c>
      <c r="AG565" s="589" t="str">
        <f t="shared" si="510"/>
        <v>Կ-1</v>
      </c>
      <c r="AH565" s="456">
        <f t="shared" si="511"/>
        <v>173056</v>
      </c>
      <c r="AI565" s="590">
        <f t="shared" si="512"/>
        <v>181056</v>
      </c>
      <c r="AJ565" s="590">
        <f t="shared" si="528"/>
        <v>2353728</v>
      </c>
      <c r="AK565" s="592">
        <f t="shared" si="514"/>
        <v>1</v>
      </c>
      <c r="AL565" s="592">
        <f t="shared" si="515"/>
        <v>11</v>
      </c>
      <c r="AM565" s="588">
        <f t="shared" si="516"/>
        <v>2.08</v>
      </c>
      <c r="AN565" s="456">
        <v>83200</v>
      </c>
      <c r="AO565" s="456"/>
      <c r="AP565" s="456">
        <v>8000</v>
      </c>
      <c r="AQ565" s="589" t="str">
        <f t="shared" si="517"/>
        <v>Կ-1</v>
      </c>
      <c r="AR565" s="456">
        <f t="shared" si="518"/>
        <v>173056</v>
      </c>
      <c r="AS565" s="590">
        <f t="shared" si="519"/>
        <v>181056</v>
      </c>
      <c r="AT565" s="590">
        <f t="shared" si="529"/>
        <v>2353728</v>
      </c>
    </row>
    <row r="566" spans="2:46" s="587" customFormat="1" ht="13.5">
      <c r="B566" s="816">
        <v>14</v>
      </c>
      <c r="C566" s="795" t="s">
        <v>3075</v>
      </c>
      <c r="D566" s="794" t="s">
        <v>1961</v>
      </c>
      <c r="E566" s="796">
        <v>2000</v>
      </c>
      <c r="F566" s="795" t="s">
        <v>222</v>
      </c>
      <c r="G566" s="820">
        <v>1</v>
      </c>
      <c r="H566" s="820">
        <v>1</v>
      </c>
      <c r="I566" s="821">
        <f t="shared" si="524"/>
        <v>1.73</v>
      </c>
      <c r="J566" s="799">
        <v>83200</v>
      </c>
      <c r="K566" s="799"/>
      <c r="L566" s="799">
        <v>8000</v>
      </c>
      <c r="M566" s="822" t="s">
        <v>86</v>
      </c>
      <c r="N566" s="799">
        <f t="shared" si="525"/>
        <v>143936</v>
      </c>
      <c r="O566" s="823">
        <f t="shared" si="499"/>
        <v>151936</v>
      </c>
      <c r="P566" s="823">
        <f t="shared" si="526"/>
        <v>1975168</v>
      </c>
      <c r="Q566" s="592">
        <f t="shared" si="501"/>
        <v>1</v>
      </c>
      <c r="R566" s="592">
        <f t="shared" si="502"/>
        <v>2</v>
      </c>
      <c r="S566" s="588">
        <f t="shared" si="503"/>
        <v>1.79</v>
      </c>
      <c r="T566" s="456">
        <v>83200</v>
      </c>
      <c r="U566" s="456"/>
      <c r="V566" s="456">
        <f t="shared" si="521"/>
        <v>8000</v>
      </c>
      <c r="W566" s="589" t="str">
        <f t="shared" si="522"/>
        <v>Կ-1</v>
      </c>
      <c r="X566" s="456">
        <f t="shared" si="504"/>
        <v>148928</v>
      </c>
      <c r="Y566" s="590">
        <f t="shared" si="505"/>
        <v>156928</v>
      </c>
      <c r="Z566" s="590">
        <f t="shared" si="527"/>
        <v>2040064</v>
      </c>
      <c r="AA566" s="592">
        <f t="shared" si="507"/>
        <v>1</v>
      </c>
      <c r="AB566" s="592">
        <f t="shared" si="508"/>
        <v>3</v>
      </c>
      <c r="AC566" s="588">
        <f t="shared" si="509"/>
        <v>1.84</v>
      </c>
      <c r="AD566" s="456">
        <v>83200</v>
      </c>
      <c r="AE566" s="456"/>
      <c r="AF566" s="456">
        <v>8000</v>
      </c>
      <c r="AG566" s="589" t="str">
        <f t="shared" si="510"/>
        <v>Կ-1</v>
      </c>
      <c r="AH566" s="456">
        <f t="shared" si="511"/>
        <v>153088</v>
      </c>
      <c r="AI566" s="590">
        <f t="shared" si="512"/>
        <v>161088</v>
      </c>
      <c r="AJ566" s="590">
        <f t="shared" si="528"/>
        <v>2094144</v>
      </c>
      <c r="AK566" s="592">
        <f t="shared" si="514"/>
        <v>1</v>
      </c>
      <c r="AL566" s="592">
        <f t="shared" si="515"/>
        <v>4</v>
      </c>
      <c r="AM566" s="588">
        <f t="shared" si="516"/>
        <v>1.9</v>
      </c>
      <c r="AN566" s="456">
        <v>83200</v>
      </c>
      <c r="AO566" s="456"/>
      <c r="AP566" s="456">
        <v>8000</v>
      </c>
      <c r="AQ566" s="589" t="str">
        <f t="shared" si="517"/>
        <v>Կ-1</v>
      </c>
      <c r="AR566" s="456">
        <f t="shared" si="518"/>
        <v>158080</v>
      </c>
      <c r="AS566" s="590">
        <f t="shared" si="519"/>
        <v>166080</v>
      </c>
      <c r="AT566" s="590">
        <f t="shared" si="529"/>
        <v>2159040</v>
      </c>
    </row>
    <row r="567" spans="2:46" s="587" customFormat="1" ht="13.5">
      <c r="B567" s="816">
        <v>15</v>
      </c>
      <c r="C567" s="795" t="s">
        <v>2153</v>
      </c>
      <c r="D567" s="794" t="s">
        <v>1960</v>
      </c>
      <c r="E567" s="796">
        <v>1987</v>
      </c>
      <c r="F567" s="795" t="s">
        <v>222</v>
      </c>
      <c r="G567" s="820">
        <v>1</v>
      </c>
      <c r="H567" s="820">
        <v>9</v>
      </c>
      <c r="I567" s="821">
        <f t="shared" si="524"/>
        <v>2.02</v>
      </c>
      <c r="J567" s="799">
        <v>83200</v>
      </c>
      <c r="K567" s="799"/>
      <c r="L567" s="799">
        <v>8000</v>
      </c>
      <c r="M567" s="822" t="s">
        <v>86</v>
      </c>
      <c r="N567" s="799">
        <f t="shared" si="525"/>
        <v>168064</v>
      </c>
      <c r="O567" s="823">
        <f t="shared" si="499"/>
        <v>176064</v>
      </c>
      <c r="P567" s="823">
        <f t="shared" si="526"/>
        <v>2288832</v>
      </c>
      <c r="Q567" s="592">
        <f t="shared" si="501"/>
        <v>1</v>
      </c>
      <c r="R567" s="592">
        <f t="shared" si="502"/>
        <v>10</v>
      </c>
      <c r="S567" s="588">
        <f t="shared" si="503"/>
        <v>2.08</v>
      </c>
      <c r="T567" s="456">
        <v>83200</v>
      </c>
      <c r="U567" s="456"/>
      <c r="V567" s="456">
        <f t="shared" si="521"/>
        <v>8000</v>
      </c>
      <c r="W567" s="589" t="str">
        <f t="shared" si="522"/>
        <v>Կ-1</v>
      </c>
      <c r="X567" s="456">
        <f t="shared" si="504"/>
        <v>173056</v>
      </c>
      <c r="Y567" s="590">
        <f t="shared" si="505"/>
        <v>181056</v>
      </c>
      <c r="Z567" s="590">
        <f t="shared" si="527"/>
        <v>2353728</v>
      </c>
      <c r="AA567" s="592">
        <f t="shared" si="507"/>
        <v>1</v>
      </c>
      <c r="AB567" s="592">
        <f t="shared" si="508"/>
        <v>11</v>
      </c>
      <c r="AC567" s="588">
        <f t="shared" si="509"/>
        <v>2.08</v>
      </c>
      <c r="AD567" s="456">
        <v>83200</v>
      </c>
      <c r="AE567" s="456"/>
      <c r="AF567" s="456">
        <v>8000</v>
      </c>
      <c r="AG567" s="589" t="str">
        <f t="shared" si="510"/>
        <v>Կ-1</v>
      </c>
      <c r="AH567" s="456">
        <f t="shared" si="511"/>
        <v>173056</v>
      </c>
      <c r="AI567" s="590">
        <f t="shared" si="512"/>
        <v>181056</v>
      </c>
      <c r="AJ567" s="590">
        <f t="shared" si="528"/>
        <v>2353728</v>
      </c>
      <c r="AK567" s="592">
        <f t="shared" si="514"/>
        <v>1</v>
      </c>
      <c r="AL567" s="592">
        <f t="shared" si="515"/>
        <v>12</v>
      </c>
      <c r="AM567" s="588">
        <f t="shared" si="516"/>
        <v>2.08</v>
      </c>
      <c r="AN567" s="456">
        <v>83200</v>
      </c>
      <c r="AO567" s="456"/>
      <c r="AP567" s="456">
        <v>8000</v>
      </c>
      <c r="AQ567" s="589" t="str">
        <f t="shared" si="517"/>
        <v>Կ-1</v>
      </c>
      <c r="AR567" s="456">
        <f t="shared" si="518"/>
        <v>173056</v>
      </c>
      <c r="AS567" s="590">
        <f t="shared" si="519"/>
        <v>181056</v>
      </c>
      <c r="AT567" s="590">
        <f t="shared" si="529"/>
        <v>2353728</v>
      </c>
    </row>
    <row r="568" spans="2:46" s="587" customFormat="1" ht="13.5">
      <c r="B568" s="816">
        <v>16</v>
      </c>
      <c r="C568" s="795" t="s">
        <v>1496</v>
      </c>
      <c r="D568" s="794" t="s">
        <v>1960</v>
      </c>
      <c r="E568" s="796">
        <v>2001</v>
      </c>
      <c r="F568" s="795" t="s">
        <v>222</v>
      </c>
      <c r="G568" s="820">
        <v>1</v>
      </c>
      <c r="H568" s="820">
        <v>4</v>
      </c>
      <c r="I568" s="821">
        <f t="shared" si="524"/>
        <v>1.9</v>
      </c>
      <c r="J568" s="799">
        <v>83200</v>
      </c>
      <c r="K568" s="885"/>
      <c r="L568" s="799">
        <v>8000</v>
      </c>
      <c r="M568" s="822" t="s">
        <v>86</v>
      </c>
      <c r="N568" s="799">
        <f t="shared" si="525"/>
        <v>158080</v>
      </c>
      <c r="O568" s="823">
        <f t="shared" si="499"/>
        <v>166080</v>
      </c>
      <c r="P568" s="823">
        <f t="shared" si="526"/>
        <v>2159040</v>
      </c>
      <c r="Q568" s="592">
        <f t="shared" si="501"/>
        <v>1</v>
      </c>
      <c r="R568" s="592">
        <f t="shared" si="502"/>
        <v>5</v>
      </c>
      <c r="S568" s="588">
        <f t="shared" si="503"/>
        <v>1.9</v>
      </c>
      <c r="T568" s="456">
        <v>83200</v>
      </c>
      <c r="U568" s="455"/>
      <c r="V568" s="456">
        <f t="shared" si="521"/>
        <v>8000</v>
      </c>
      <c r="W568" s="589" t="str">
        <f t="shared" si="522"/>
        <v>Կ-1</v>
      </c>
      <c r="X568" s="456">
        <f t="shared" si="504"/>
        <v>158080</v>
      </c>
      <c r="Y568" s="590">
        <f t="shared" si="505"/>
        <v>166080</v>
      </c>
      <c r="Z568" s="590">
        <f t="shared" si="527"/>
        <v>2159040</v>
      </c>
      <c r="AA568" s="592">
        <f t="shared" si="507"/>
        <v>1</v>
      </c>
      <c r="AB568" s="592">
        <f t="shared" si="508"/>
        <v>6</v>
      </c>
      <c r="AC568" s="588">
        <f t="shared" si="509"/>
        <v>1.96</v>
      </c>
      <c r="AD568" s="456">
        <v>83200</v>
      </c>
      <c r="AE568" s="455"/>
      <c r="AF568" s="456">
        <v>8000</v>
      </c>
      <c r="AG568" s="589" t="str">
        <f t="shared" si="510"/>
        <v>Կ-1</v>
      </c>
      <c r="AH568" s="456">
        <f t="shared" si="511"/>
        <v>163072</v>
      </c>
      <c r="AI568" s="590">
        <f t="shared" si="512"/>
        <v>171072</v>
      </c>
      <c r="AJ568" s="590">
        <f t="shared" si="528"/>
        <v>2223936</v>
      </c>
      <c r="AK568" s="592">
        <f t="shared" si="514"/>
        <v>1</v>
      </c>
      <c r="AL568" s="592">
        <f t="shared" si="515"/>
        <v>7</v>
      </c>
      <c r="AM568" s="588">
        <f t="shared" si="516"/>
        <v>1.96</v>
      </c>
      <c r="AN568" s="456">
        <v>83200</v>
      </c>
      <c r="AO568" s="455"/>
      <c r="AP568" s="456">
        <v>8000</v>
      </c>
      <c r="AQ568" s="589" t="str">
        <f t="shared" si="517"/>
        <v>Կ-1</v>
      </c>
      <c r="AR568" s="456">
        <f t="shared" si="518"/>
        <v>163072</v>
      </c>
      <c r="AS568" s="590">
        <f t="shared" si="519"/>
        <v>171072</v>
      </c>
      <c r="AT568" s="590">
        <f t="shared" si="529"/>
        <v>2223936</v>
      </c>
    </row>
    <row r="569" spans="2:46" s="587" customFormat="1" ht="13.5">
      <c r="B569" s="816">
        <v>17</v>
      </c>
      <c r="C569" s="795" t="s">
        <v>840</v>
      </c>
      <c r="D569" s="794" t="s">
        <v>1960</v>
      </c>
      <c r="E569" s="796">
        <v>1973</v>
      </c>
      <c r="F569" s="795" t="s">
        <v>222</v>
      </c>
      <c r="G569" s="820">
        <v>1</v>
      </c>
      <c r="H569" s="820">
        <v>13</v>
      </c>
      <c r="I569" s="821">
        <f t="shared" ref="I569:I584" si="530">IF(G569&lt;1,0,IF(M569="Բ-1",IF(H569=0,6.94,IF(H569=1,7.17,IF(H569=2,7.41,IF(H569=3,7.66,IF(OR(H569=5,H569=4),7.92,IF(OR(H569=6,H569=7),8.18,IF(OR(H569=8,H569=9),8.46,IF(OR(H569=10,H569=11,H569=12),8.74,IF(OR(H569=13,H569=14,H569=15),9.03,IF(OR(H569=16,H569=17,H569=18),9.33,9.65)))))))))),IF(M569="Բ-2", IF(H569=0,5.71,IF(H569=1,5.89,IF(H569=2,6.09,IF(H569=3,6.29,IF(OR(H569=5,H569=4),6.5,IF(OR(H569=6,H569=7),6.72,IF(OR(H569=8,H569=9),6.94,IF(OR(H569=10,H569=11,H569=12),7.17,IF(OR(H569=13,H569=14,H569=15),7.41,IF(OR(H569=16,H569=17,H569=18),7.65,7.91)))))))))), IF(M569="Գ-1", IF(H569=0,4.7,IF(H569=1,4.86,IF(H569=2,5.01,IF(H569=3,5.18,IF(OR(H569=5,H569=4),5.35,IF(OR(H569=6,H569=7),5.52,IF(OR(H569=8,H569=9),5.71,IF(OR(H569=10,H569=11,H569=12),5.89,IF(OR(H569=13,H569=14,H569=15),6.09,IF(OR(H569=16,H569=17,H569=18),6.29,6.49)))))))))), IF(M569="Գ-2", IF(H569=0,3.88,IF(H569=1,4.01,IF(H569=2,4.14,IF(H569=3,4.27,IF(OR(H569=5,H569=4),4.41,IF(OR(H569=6,H569=7),4.55,IF(OR(H569=8,H569=9),4.7,IF(OR(H569=10,H569=11,H569=12),4.85,IF(OR(H569=13,H569=14,H569=15),5.01,IF(OR(H569=16,H569=17,H569=18),5.17,5.34)))))))))), IF(M569="Գ-3", IF(H569=0,3.21,IF(H569=1,3.31,IF(H569=2,3.42,IF(H569=3,3.53,IF(OR(H569=5,H569=4),3.64,IF(OR(H569=6,H569=7),3.76,IF(OR(H569=8,H569=9),3.88,IF(OR(H569=10,H569=11,H569=12),4.01,IF(OR(H569=13,H569=14,H569=15),4.13,IF(OR(H569=16,H569=17,H569=18),4.27,4.4)))))))))), IF(M569="Ա-1", IF(H569=0,2.66,IF(H569=1,2.75,IF(H569=2,2.83,IF(H569=3,2.92,IF(OR(H569=5,H569=4),3.02,IF(OR(H569=6,H569=7),3.11,IF(OR(H569=8,H569=9),3.21,IF(OR(H569=10,H569=11,H569=12),3.31,IF(OR(H569=13,H569=14,H569=15),3.42,IF(OR(H569=16,H569=17,H569=18),3.53,3.64)))))))))), IF(M569="Ա-2", IF(H569=0,2.28,IF(H569=1,2.35,IF(H569=2,2.43,IF(H569=3,2.5,IF(OR(H569=5,H569=4),2.58,IF(OR(H569=6,H569=7),2.66,IF(OR(H569=8,H569=9),2.75,IF(OR(H569=10,H569=11,H569=12),2.83,IF(OR(H569=13,H569=14,H569=15),2.92,IF(OR(H569=16,H569=17,H569=18),3.01,3.11)))))))))),IF(M569="Ա-3", IF(H569=0,1.96,IF(H569=1,2.02,IF(H569=2,2.08,IF(H569=3,2.15,IF(OR(H569=5,H569=4),2.21,IF(OR(H569=6,H569=7),2.28,IF(OR(H569=8,H569=9),2.35,IF(OR(H569=10,H569=11,H569=12),2.42,IF(OR(H569=13,H569=14,H569=15),2.5,IF(OR(H569=16,H569=17,H569=18),2.58,2.66)))))))))), IF(M569="Կ-1", IF(H569=0,1.68,IF(H569=1,1.73,IF(H569=2,1.79,IF(H569=3,1.84,IF(OR(H569=5,H569=4),1.9,IF(OR(H569=6,H569=7),1.96,IF(OR(H569=8,H569=9),2.02,IF(OR(H569=10,H569=11,H569=12),2.08,IF(OR(H569=13,H569=14,H569=15),2.14,IF(OR(H569=16,H569=17,H569=18),2.21,2.28)))))))))), IF(M569="Կ-2", IF(H569=0,1.45,IF(H569=1,1.49,IF(H569=2,1.54,IF(H569=3,1.59,IF(OR(H569=5,H569=4),1.63,IF(OR(H569=6,H569=7),1.68,IF(OR(H569=8,H569=9),1.73,IF(OR(H569=10,H569=11,H569=12),1.79,IF(OR(H569=13,H569=14,H569=15),1.84,IF(OR(H569=16,H569=17,H569=18),1.9,1.95)))))))))),IF(M569="Կ-3", IF(H569=0,1.25,IF(H569=1,1.29,IF(H569=2,1.33,IF(H569=3,1.37,IF(OR(H569=5,H569=4),1.41,IF(OR(H569=6,H569=7),1.45,IF(OR(H569=8,H569=9),1.49,IF(OR(H569=10,H569=11,H569=12),1.54,IF(OR(H569=13,H569=14,H569=15),1.58,IF(OR(H569=16,H569=17,H569=18),1.63,1.68)))))))))), "Error"))))))))))))</f>
        <v>2.14</v>
      </c>
      <c r="J569" s="799">
        <v>83200</v>
      </c>
      <c r="K569" s="799"/>
      <c r="L569" s="799">
        <v>8000</v>
      </c>
      <c r="M569" s="822" t="s">
        <v>86</v>
      </c>
      <c r="N569" s="799">
        <f t="shared" ref="N569:N584" si="531">J569*I569</f>
        <v>178048</v>
      </c>
      <c r="O569" s="823">
        <f t="shared" si="499"/>
        <v>186048</v>
      </c>
      <c r="P569" s="823">
        <f t="shared" ref="P569:P584" si="532">+O569*13</f>
        <v>2418624</v>
      </c>
      <c r="Q569" s="592">
        <f t="shared" si="501"/>
        <v>1</v>
      </c>
      <c r="R569" s="592">
        <f t="shared" si="502"/>
        <v>14</v>
      </c>
      <c r="S569" s="588">
        <f t="shared" si="503"/>
        <v>2.14</v>
      </c>
      <c r="T569" s="456">
        <v>83200</v>
      </c>
      <c r="U569" s="456"/>
      <c r="V569" s="456">
        <f t="shared" si="521"/>
        <v>8000</v>
      </c>
      <c r="W569" s="589" t="str">
        <f t="shared" si="522"/>
        <v>Կ-1</v>
      </c>
      <c r="X569" s="456">
        <f t="shared" si="504"/>
        <v>178048</v>
      </c>
      <c r="Y569" s="590">
        <f t="shared" si="505"/>
        <v>186048</v>
      </c>
      <c r="Z569" s="590">
        <f t="shared" ref="Z569:Z584" si="533">+Y569*13</f>
        <v>2418624</v>
      </c>
      <c r="AA569" s="592">
        <f t="shared" si="507"/>
        <v>1</v>
      </c>
      <c r="AB569" s="592">
        <f t="shared" si="508"/>
        <v>15</v>
      </c>
      <c r="AC569" s="588">
        <f t="shared" si="509"/>
        <v>2.14</v>
      </c>
      <c r="AD569" s="456">
        <v>83200</v>
      </c>
      <c r="AE569" s="456"/>
      <c r="AF569" s="456">
        <v>8000</v>
      </c>
      <c r="AG569" s="589" t="str">
        <f t="shared" si="510"/>
        <v>Կ-1</v>
      </c>
      <c r="AH569" s="456">
        <f t="shared" si="511"/>
        <v>178048</v>
      </c>
      <c r="AI569" s="590">
        <f t="shared" si="512"/>
        <v>186048</v>
      </c>
      <c r="AJ569" s="590">
        <f t="shared" ref="AJ569:AJ584" si="534">+AI569*13</f>
        <v>2418624</v>
      </c>
      <c r="AK569" s="592">
        <f t="shared" si="514"/>
        <v>1</v>
      </c>
      <c r="AL569" s="592">
        <f t="shared" si="515"/>
        <v>16</v>
      </c>
      <c r="AM569" s="588">
        <f t="shared" si="516"/>
        <v>2.21</v>
      </c>
      <c r="AN569" s="456">
        <v>83200</v>
      </c>
      <c r="AO569" s="456"/>
      <c r="AP569" s="456">
        <v>8000</v>
      </c>
      <c r="AQ569" s="589" t="str">
        <f t="shared" si="517"/>
        <v>Կ-1</v>
      </c>
      <c r="AR569" s="456">
        <f t="shared" si="518"/>
        <v>183872</v>
      </c>
      <c r="AS569" s="590">
        <f t="shared" si="519"/>
        <v>191872</v>
      </c>
      <c r="AT569" s="590">
        <f t="shared" ref="AT569:AT584" si="535">+AS569*13</f>
        <v>2494336</v>
      </c>
    </row>
    <row r="570" spans="2:46" s="587" customFormat="1" ht="13.5">
      <c r="B570" s="816">
        <v>18</v>
      </c>
      <c r="C570" s="795" t="s">
        <v>947</v>
      </c>
      <c r="D570" s="794" t="s">
        <v>1960</v>
      </c>
      <c r="E570" s="796">
        <v>1981</v>
      </c>
      <c r="F570" s="795" t="s">
        <v>222</v>
      </c>
      <c r="G570" s="820">
        <v>1</v>
      </c>
      <c r="H570" s="820">
        <v>15</v>
      </c>
      <c r="I570" s="821">
        <f t="shared" si="530"/>
        <v>2.14</v>
      </c>
      <c r="J570" s="799">
        <v>83200</v>
      </c>
      <c r="K570" s="799"/>
      <c r="L570" s="799">
        <v>8000</v>
      </c>
      <c r="M570" s="822" t="s">
        <v>86</v>
      </c>
      <c r="N570" s="799">
        <f t="shared" si="531"/>
        <v>178048</v>
      </c>
      <c r="O570" s="823">
        <f t="shared" si="499"/>
        <v>186048</v>
      </c>
      <c r="P570" s="823">
        <f t="shared" si="532"/>
        <v>2418624</v>
      </c>
      <c r="Q570" s="592">
        <f t="shared" si="501"/>
        <v>1</v>
      </c>
      <c r="R570" s="592">
        <f t="shared" si="502"/>
        <v>16</v>
      </c>
      <c r="S570" s="588">
        <f t="shared" si="503"/>
        <v>2.21</v>
      </c>
      <c r="T570" s="456">
        <v>83200</v>
      </c>
      <c r="U570" s="456"/>
      <c r="V570" s="456">
        <f t="shared" si="521"/>
        <v>8000</v>
      </c>
      <c r="W570" s="589" t="str">
        <f t="shared" si="522"/>
        <v>Կ-1</v>
      </c>
      <c r="X570" s="456">
        <f t="shared" si="504"/>
        <v>183872</v>
      </c>
      <c r="Y570" s="590">
        <f t="shared" si="505"/>
        <v>191872</v>
      </c>
      <c r="Z570" s="590">
        <f t="shared" si="533"/>
        <v>2494336</v>
      </c>
      <c r="AA570" s="592">
        <f t="shared" si="507"/>
        <v>1</v>
      </c>
      <c r="AB570" s="592">
        <f t="shared" si="508"/>
        <v>17</v>
      </c>
      <c r="AC570" s="588">
        <f t="shared" si="509"/>
        <v>2.21</v>
      </c>
      <c r="AD570" s="456">
        <v>83200</v>
      </c>
      <c r="AE570" s="456"/>
      <c r="AF570" s="456">
        <v>8000</v>
      </c>
      <c r="AG570" s="589" t="str">
        <f t="shared" si="510"/>
        <v>Կ-1</v>
      </c>
      <c r="AH570" s="456">
        <f t="shared" si="511"/>
        <v>183872</v>
      </c>
      <c r="AI570" s="590">
        <f t="shared" si="512"/>
        <v>191872</v>
      </c>
      <c r="AJ570" s="590">
        <f t="shared" si="534"/>
        <v>2494336</v>
      </c>
      <c r="AK570" s="592">
        <f t="shared" si="514"/>
        <v>1</v>
      </c>
      <c r="AL570" s="592">
        <f t="shared" si="515"/>
        <v>18</v>
      </c>
      <c r="AM570" s="588">
        <f t="shared" si="516"/>
        <v>2.21</v>
      </c>
      <c r="AN570" s="456">
        <v>83200</v>
      </c>
      <c r="AO570" s="456"/>
      <c r="AP570" s="456">
        <v>8000</v>
      </c>
      <c r="AQ570" s="589" t="str">
        <f t="shared" si="517"/>
        <v>Կ-1</v>
      </c>
      <c r="AR570" s="456">
        <f t="shared" si="518"/>
        <v>183872</v>
      </c>
      <c r="AS570" s="590">
        <f t="shared" si="519"/>
        <v>191872</v>
      </c>
      <c r="AT570" s="590">
        <f t="shared" si="535"/>
        <v>2494336</v>
      </c>
    </row>
    <row r="571" spans="2:46" s="587" customFormat="1" ht="13.5">
      <c r="B571" s="816">
        <v>19</v>
      </c>
      <c r="C571" s="795" t="s">
        <v>3076</v>
      </c>
      <c r="D571" s="794" t="s">
        <v>1960</v>
      </c>
      <c r="E571" s="796">
        <v>1990</v>
      </c>
      <c r="F571" s="795" t="s">
        <v>222</v>
      </c>
      <c r="G571" s="820">
        <v>1</v>
      </c>
      <c r="H571" s="820">
        <v>17</v>
      </c>
      <c r="I571" s="821">
        <f t="shared" si="530"/>
        <v>2.21</v>
      </c>
      <c r="J571" s="799">
        <v>83200</v>
      </c>
      <c r="K571" s="799"/>
      <c r="L571" s="799">
        <v>8000</v>
      </c>
      <c r="M571" s="822" t="s">
        <v>86</v>
      </c>
      <c r="N571" s="799">
        <f t="shared" si="531"/>
        <v>183872</v>
      </c>
      <c r="O571" s="823">
        <f t="shared" si="499"/>
        <v>191872</v>
      </c>
      <c r="P571" s="823">
        <f t="shared" si="532"/>
        <v>2494336</v>
      </c>
      <c r="Q571" s="592">
        <f t="shared" si="501"/>
        <v>1</v>
      </c>
      <c r="R571" s="592">
        <f t="shared" si="502"/>
        <v>18</v>
      </c>
      <c r="S571" s="588">
        <f t="shared" si="503"/>
        <v>2.21</v>
      </c>
      <c r="T571" s="456">
        <v>83200</v>
      </c>
      <c r="U571" s="456"/>
      <c r="V571" s="456">
        <f t="shared" si="521"/>
        <v>8000</v>
      </c>
      <c r="W571" s="589" t="str">
        <f t="shared" si="522"/>
        <v>Կ-1</v>
      </c>
      <c r="X571" s="456">
        <f t="shared" si="504"/>
        <v>183872</v>
      </c>
      <c r="Y571" s="590">
        <f t="shared" si="505"/>
        <v>191872</v>
      </c>
      <c r="Z571" s="590">
        <f t="shared" si="533"/>
        <v>2494336</v>
      </c>
      <c r="AA571" s="592">
        <f t="shared" si="507"/>
        <v>1</v>
      </c>
      <c r="AB571" s="592">
        <f t="shared" si="508"/>
        <v>19</v>
      </c>
      <c r="AC571" s="588">
        <f t="shared" si="509"/>
        <v>2.2799999999999998</v>
      </c>
      <c r="AD571" s="456">
        <v>83200</v>
      </c>
      <c r="AE571" s="456"/>
      <c r="AF571" s="456">
        <v>8000</v>
      </c>
      <c r="AG571" s="589" t="str">
        <f t="shared" si="510"/>
        <v>Կ-1</v>
      </c>
      <c r="AH571" s="456">
        <f t="shared" si="511"/>
        <v>189695.99999999997</v>
      </c>
      <c r="AI571" s="590">
        <f t="shared" si="512"/>
        <v>197695.99999999997</v>
      </c>
      <c r="AJ571" s="590">
        <f t="shared" si="534"/>
        <v>2570047.9999999995</v>
      </c>
      <c r="AK571" s="592">
        <f t="shared" si="514"/>
        <v>1</v>
      </c>
      <c r="AL571" s="592">
        <f t="shared" si="515"/>
        <v>20</v>
      </c>
      <c r="AM571" s="588">
        <f t="shared" si="516"/>
        <v>2.2799999999999998</v>
      </c>
      <c r="AN571" s="456">
        <v>83200</v>
      </c>
      <c r="AO571" s="456"/>
      <c r="AP571" s="456">
        <v>8000</v>
      </c>
      <c r="AQ571" s="589" t="str">
        <f t="shared" si="517"/>
        <v>Կ-1</v>
      </c>
      <c r="AR571" s="456">
        <f t="shared" si="518"/>
        <v>189695.99999999997</v>
      </c>
      <c r="AS571" s="590">
        <f t="shared" si="519"/>
        <v>197695.99999999997</v>
      </c>
      <c r="AT571" s="590">
        <f t="shared" si="535"/>
        <v>2570047.9999999995</v>
      </c>
    </row>
    <row r="572" spans="2:46" s="587" customFormat="1" ht="13.5">
      <c r="B572" s="816">
        <v>20</v>
      </c>
      <c r="C572" s="795" t="s">
        <v>1340</v>
      </c>
      <c r="D572" s="794" t="s">
        <v>1960</v>
      </c>
      <c r="E572" s="796">
        <v>1977</v>
      </c>
      <c r="F572" s="795" t="s">
        <v>222</v>
      </c>
      <c r="G572" s="820">
        <v>1</v>
      </c>
      <c r="H572" s="820">
        <v>5</v>
      </c>
      <c r="I572" s="821">
        <f t="shared" si="530"/>
        <v>1.9</v>
      </c>
      <c r="J572" s="799">
        <v>83200</v>
      </c>
      <c r="K572" s="799"/>
      <c r="L572" s="799">
        <v>8000</v>
      </c>
      <c r="M572" s="822" t="s">
        <v>86</v>
      </c>
      <c r="N572" s="799">
        <f t="shared" si="531"/>
        <v>158080</v>
      </c>
      <c r="O572" s="823">
        <f t="shared" si="499"/>
        <v>166080</v>
      </c>
      <c r="P572" s="823">
        <f t="shared" si="532"/>
        <v>2159040</v>
      </c>
      <c r="Q572" s="592">
        <f t="shared" si="501"/>
        <v>1</v>
      </c>
      <c r="R572" s="592">
        <f t="shared" si="502"/>
        <v>6</v>
      </c>
      <c r="S572" s="588">
        <f t="shared" si="503"/>
        <v>1.96</v>
      </c>
      <c r="T572" s="456">
        <v>83200</v>
      </c>
      <c r="U572" s="456"/>
      <c r="V572" s="456">
        <f t="shared" si="521"/>
        <v>8000</v>
      </c>
      <c r="W572" s="589" t="str">
        <f t="shared" si="522"/>
        <v>Կ-1</v>
      </c>
      <c r="X572" s="456">
        <f t="shared" si="504"/>
        <v>163072</v>
      </c>
      <c r="Y572" s="590">
        <f t="shared" si="505"/>
        <v>171072</v>
      </c>
      <c r="Z572" s="590">
        <f t="shared" si="533"/>
        <v>2223936</v>
      </c>
      <c r="AA572" s="592">
        <f t="shared" si="507"/>
        <v>1</v>
      </c>
      <c r="AB572" s="592">
        <f t="shared" si="508"/>
        <v>7</v>
      </c>
      <c r="AC572" s="588">
        <f t="shared" si="509"/>
        <v>1.96</v>
      </c>
      <c r="AD572" s="456">
        <v>83200</v>
      </c>
      <c r="AE572" s="456"/>
      <c r="AF572" s="456">
        <v>8000</v>
      </c>
      <c r="AG572" s="589" t="str">
        <f t="shared" si="510"/>
        <v>Կ-1</v>
      </c>
      <c r="AH572" s="456">
        <f t="shared" si="511"/>
        <v>163072</v>
      </c>
      <c r="AI572" s="590">
        <f t="shared" si="512"/>
        <v>171072</v>
      </c>
      <c r="AJ572" s="590">
        <f t="shared" si="534"/>
        <v>2223936</v>
      </c>
      <c r="AK572" s="592">
        <f t="shared" si="514"/>
        <v>1</v>
      </c>
      <c r="AL572" s="592">
        <f t="shared" si="515"/>
        <v>8</v>
      </c>
      <c r="AM572" s="588">
        <f t="shared" si="516"/>
        <v>2.02</v>
      </c>
      <c r="AN572" s="456">
        <v>83200</v>
      </c>
      <c r="AO572" s="456"/>
      <c r="AP572" s="456">
        <v>8000</v>
      </c>
      <c r="AQ572" s="589" t="str">
        <f t="shared" si="517"/>
        <v>Կ-1</v>
      </c>
      <c r="AR572" s="456">
        <f t="shared" si="518"/>
        <v>168064</v>
      </c>
      <c r="AS572" s="590">
        <f t="shared" si="519"/>
        <v>176064</v>
      </c>
      <c r="AT572" s="590">
        <f t="shared" si="535"/>
        <v>2288832</v>
      </c>
    </row>
    <row r="573" spans="2:46" s="587" customFormat="1" ht="13.5">
      <c r="B573" s="816">
        <v>21</v>
      </c>
      <c r="C573" s="795" t="s">
        <v>2154</v>
      </c>
      <c r="D573" s="794" t="s">
        <v>1960</v>
      </c>
      <c r="E573" s="796">
        <v>1994</v>
      </c>
      <c r="F573" s="795" t="s">
        <v>222</v>
      </c>
      <c r="G573" s="820">
        <v>1</v>
      </c>
      <c r="H573" s="820">
        <v>3</v>
      </c>
      <c r="I573" s="821">
        <f t="shared" si="530"/>
        <v>1.84</v>
      </c>
      <c r="J573" s="799">
        <v>83200</v>
      </c>
      <c r="K573" s="799"/>
      <c r="L573" s="799">
        <v>8000</v>
      </c>
      <c r="M573" s="822" t="s">
        <v>86</v>
      </c>
      <c r="N573" s="799">
        <f t="shared" si="531"/>
        <v>153088</v>
      </c>
      <c r="O573" s="823">
        <f t="shared" si="499"/>
        <v>161088</v>
      </c>
      <c r="P573" s="823">
        <f t="shared" si="532"/>
        <v>2094144</v>
      </c>
      <c r="Q573" s="592">
        <f t="shared" si="501"/>
        <v>1</v>
      </c>
      <c r="R573" s="592">
        <f t="shared" si="502"/>
        <v>4</v>
      </c>
      <c r="S573" s="588">
        <f t="shared" si="503"/>
        <v>1.9</v>
      </c>
      <c r="T573" s="456">
        <v>83200</v>
      </c>
      <c r="U573" s="456"/>
      <c r="V573" s="456">
        <f t="shared" si="521"/>
        <v>8000</v>
      </c>
      <c r="W573" s="589" t="str">
        <f t="shared" si="522"/>
        <v>Կ-1</v>
      </c>
      <c r="X573" s="456">
        <f t="shared" si="504"/>
        <v>158080</v>
      </c>
      <c r="Y573" s="590">
        <f t="shared" si="505"/>
        <v>166080</v>
      </c>
      <c r="Z573" s="590">
        <f t="shared" si="533"/>
        <v>2159040</v>
      </c>
      <c r="AA573" s="592">
        <f t="shared" si="507"/>
        <v>1</v>
      </c>
      <c r="AB573" s="592">
        <f t="shared" si="508"/>
        <v>5</v>
      </c>
      <c r="AC573" s="588">
        <f t="shared" si="509"/>
        <v>1.9</v>
      </c>
      <c r="AD573" s="456">
        <v>83200</v>
      </c>
      <c r="AE573" s="456"/>
      <c r="AF573" s="456">
        <v>8000</v>
      </c>
      <c r="AG573" s="589" t="str">
        <f t="shared" si="510"/>
        <v>Կ-1</v>
      </c>
      <c r="AH573" s="456">
        <f t="shared" si="511"/>
        <v>158080</v>
      </c>
      <c r="AI573" s="590">
        <f t="shared" si="512"/>
        <v>166080</v>
      </c>
      <c r="AJ573" s="590">
        <f t="shared" si="534"/>
        <v>2159040</v>
      </c>
      <c r="AK573" s="592">
        <f t="shared" si="514"/>
        <v>1</v>
      </c>
      <c r="AL573" s="592">
        <f t="shared" si="515"/>
        <v>6</v>
      </c>
      <c r="AM573" s="588">
        <f t="shared" si="516"/>
        <v>1.96</v>
      </c>
      <c r="AN573" s="456">
        <v>83200</v>
      </c>
      <c r="AO573" s="456"/>
      <c r="AP573" s="456">
        <v>8000</v>
      </c>
      <c r="AQ573" s="589" t="str">
        <f t="shared" si="517"/>
        <v>Կ-1</v>
      </c>
      <c r="AR573" s="456">
        <f t="shared" si="518"/>
        <v>163072</v>
      </c>
      <c r="AS573" s="590">
        <f t="shared" si="519"/>
        <v>171072</v>
      </c>
      <c r="AT573" s="590">
        <f t="shared" si="535"/>
        <v>2223936</v>
      </c>
    </row>
    <row r="574" spans="2:46" s="587" customFormat="1" ht="13.5">
      <c r="B574" s="816">
        <v>22</v>
      </c>
      <c r="C574" s="795" t="s">
        <v>2613</v>
      </c>
      <c r="D574" s="794" t="s">
        <v>1960</v>
      </c>
      <c r="E574" s="796">
        <v>1990</v>
      </c>
      <c r="F574" s="795" t="s">
        <v>222</v>
      </c>
      <c r="G574" s="820">
        <v>1</v>
      </c>
      <c r="H574" s="820">
        <v>2</v>
      </c>
      <c r="I574" s="821">
        <f t="shared" si="530"/>
        <v>1.79</v>
      </c>
      <c r="J574" s="799">
        <v>83200</v>
      </c>
      <c r="K574" s="799"/>
      <c r="L574" s="799">
        <v>8000</v>
      </c>
      <c r="M574" s="822" t="s">
        <v>86</v>
      </c>
      <c r="N574" s="799">
        <f t="shared" si="531"/>
        <v>148928</v>
      </c>
      <c r="O574" s="823">
        <f t="shared" si="499"/>
        <v>156928</v>
      </c>
      <c r="P574" s="823">
        <f t="shared" si="532"/>
        <v>2040064</v>
      </c>
      <c r="Q574" s="592">
        <f t="shared" si="501"/>
        <v>1</v>
      </c>
      <c r="R574" s="592">
        <f t="shared" si="502"/>
        <v>3</v>
      </c>
      <c r="S574" s="588">
        <f t="shared" si="503"/>
        <v>1.84</v>
      </c>
      <c r="T574" s="456">
        <v>83200</v>
      </c>
      <c r="U574" s="456"/>
      <c r="V574" s="456">
        <f t="shared" si="521"/>
        <v>8000</v>
      </c>
      <c r="W574" s="589" t="str">
        <f t="shared" si="522"/>
        <v>Կ-1</v>
      </c>
      <c r="X574" s="456">
        <f t="shared" si="504"/>
        <v>153088</v>
      </c>
      <c r="Y574" s="590">
        <f t="shared" si="505"/>
        <v>161088</v>
      </c>
      <c r="Z574" s="590">
        <f t="shared" si="533"/>
        <v>2094144</v>
      </c>
      <c r="AA574" s="592">
        <f t="shared" si="507"/>
        <v>1</v>
      </c>
      <c r="AB574" s="592">
        <f t="shared" si="508"/>
        <v>4</v>
      </c>
      <c r="AC574" s="588">
        <f t="shared" si="509"/>
        <v>1.9</v>
      </c>
      <c r="AD574" s="456">
        <v>83200</v>
      </c>
      <c r="AE574" s="456"/>
      <c r="AF574" s="456">
        <v>8000</v>
      </c>
      <c r="AG574" s="589" t="str">
        <f t="shared" si="510"/>
        <v>Կ-1</v>
      </c>
      <c r="AH574" s="456">
        <f t="shared" si="511"/>
        <v>158080</v>
      </c>
      <c r="AI574" s="590">
        <f t="shared" si="512"/>
        <v>166080</v>
      </c>
      <c r="AJ574" s="590">
        <f t="shared" si="534"/>
        <v>2159040</v>
      </c>
      <c r="AK574" s="592">
        <f t="shared" si="514"/>
        <v>1</v>
      </c>
      <c r="AL574" s="592">
        <f t="shared" si="515"/>
        <v>5</v>
      </c>
      <c r="AM574" s="588">
        <f t="shared" si="516"/>
        <v>1.9</v>
      </c>
      <c r="AN574" s="456">
        <v>83200</v>
      </c>
      <c r="AO574" s="456"/>
      <c r="AP574" s="456">
        <v>8000</v>
      </c>
      <c r="AQ574" s="589" t="str">
        <f t="shared" si="517"/>
        <v>Կ-1</v>
      </c>
      <c r="AR574" s="456">
        <f t="shared" si="518"/>
        <v>158080</v>
      </c>
      <c r="AS574" s="590">
        <f t="shared" si="519"/>
        <v>166080</v>
      </c>
      <c r="AT574" s="590">
        <f t="shared" si="535"/>
        <v>2159040</v>
      </c>
    </row>
    <row r="575" spans="2:46" s="587" customFormat="1" ht="13.5">
      <c r="B575" s="816">
        <v>23</v>
      </c>
      <c r="C575" s="795" t="s">
        <v>2614</v>
      </c>
      <c r="D575" s="794" t="s">
        <v>1960</v>
      </c>
      <c r="E575" s="796">
        <v>1998</v>
      </c>
      <c r="F575" s="795" t="s">
        <v>222</v>
      </c>
      <c r="G575" s="820">
        <v>1</v>
      </c>
      <c r="H575" s="820">
        <v>2</v>
      </c>
      <c r="I575" s="821">
        <f t="shared" si="530"/>
        <v>1.79</v>
      </c>
      <c r="J575" s="799">
        <v>83200</v>
      </c>
      <c r="K575" s="799"/>
      <c r="L575" s="799">
        <v>8000</v>
      </c>
      <c r="M575" s="822" t="s">
        <v>86</v>
      </c>
      <c r="N575" s="799">
        <f t="shared" si="531"/>
        <v>148928</v>
      </c>
      <c r="O575" s="823">
        <f t="shared" si="499"/>
        <v>156928</v>
      </c>
      <c r="P575" s="823">
        <f t="shared" si="532"/>
        <v>2040064</v>
      </c>
      <c r="Q575" s="592">
        <f t="shared" si="501"/>
        <v>1</v>
      </c>
      <c r="R575" s="592">
        <f t="shared" si="502"/>
        <v>3</v>
      </c>
      <c r="S575" s="588">
        <f t="shared" si="503"/>
        <v>1.84</v>
      </c>
      <c r="T575" s="456">
        <v>83200</v>
      </c>
      <c r="U575" s="456"/>
      <c r="V575" s="456">
        <f t="shared" si="521"/>
        <v>8000</v>
      </c>
      <c r="W575" s="589" t="str">
        <f t="shared" si="522"/>
        <v>Կ-1</v>
      </c>
      <c r="X575" s="456">
        <f t="shared" si="504"/>
        <v>153088</v>
      </c>
      <c r="Y575" s="590">
        <f t="shared" si="505"/>
        <v>161088</v>
      </c>
      <c r="Z575" s="590">
        <f t="shared" si="533"/>
        <v>2094144</v>
      </c>
      <c r="AA575" s="592">
        <f t="shared" si="507"/>
        <v>1</v>
      </c>
      <c r="AB575" s="592">
        <f t="shared" si="508"/>
        <v>4</v>
      </c>
      <c r="AC575" s="588">
        <f t="shared" si="509"/>
        <v>1.9</v>
      </c>
      <c r="AD575" s="456">
        <v>83200</v>
      </c>
      <c r="AE575" s="456"/>
      <c r="AF575" s="456">
        <v>8000</v>
      </c>
      <c r="AG575" s="589" t="str">
        <f t="shared" si="510"/>
        <v>Կ-1</v>
      </c>
      <c r="AH575" s="456">
        <f t="shared" si="511"/>
        <v>158080</v>
      </c>
      <c r="AI575" s="590">
        <f t="shared" si="512"/>
        <v>166080</v>
      </c>
      <c r="AJ575" s="590">
        <f t="shared" si="534"/>
        <v>2159040</v>
      </c>
      <c r="AK575" s="592">
        <f t="shared" si="514"/>
        <v>1</v>
      </c>
      <c r="AL575" s="592">
        <f t="shared" si="515"/>
        <v>5</v>
      </c>
      <c r="AM575" s="588">
        <f t="shared" si="516"/>
        <v>1.9</v>
      </c>
      <c r="AN575" s="456">
        <v>83200</v>
      </c>
      <c r="AO575" s="456"/>
      <c r="AP575" s="456">
        <v>8000</v>
      </c>
      <c r="AQ575" s="589" t="str">
        <f t="shared" si="517"/>
        <v>Կ-1</v>
      </c>
      <c r="AR575" s="456">
        <f t="shared" si="518"/>
        <v>158080</v>
      </c>
      <c r="AS575" s="590">
        <f t="shared" si="519"/>
        <v>166080</v>
      </c>
      <c r="AT575" s="590">
        <f t="shared" si="535"/>
        <v>2159040</v>
      </c>
    </row>
    <row r="576" spans="2:46" s="587" customFormat="1" ht="27">
      <c r="B576" s="816">
        <v>24</v>
      </c>
      <c r="C576" s="795" t="s">
        <v>1299</v>
      </c>
      <c r="D576" s="794" t="s">
        <v>1960</v>
      </c>
      <c r="E576" s="796">
        <v>1996</v>
      </c>
      <c r="F576" s="795" t="s">
        <v>982</v>
      </c>
      <c r="G576" s="820">
        <v>1</v>
      </c>
      <c r="H576" s="820">
        <v>4</v>
      </c>
      <c r="I576" s="821">
        <f t="shared" si="530"/>
        <v>3.02</v>
      </c>
      <c r="J576" s="799">
        <v>83200</v>
      </c>
      <c r="K576" s="799"/>
      <c r="L576" s="799">
        <v>8000</v>
      </c>
      <c r="M576" s="822" t="s">
        <v>84</v>
      </c>
      <c r="N576" s="799">
        <f t="shared" si="531"/>
        <v>251264</v>
      </c>
      <c r="O576" s="823">
        <f t="shared" si="499"/>
        <v>259264</v>
      </c>
      <c r="P576" s="823">
        <f t="shared" si="532"/>
        <v>3370432</v>
      </c>
      <c r="Q576" s="592">
        <f t="shared" si="501"/>
        <v>1</v>
      </c>
      <c r="R576" s="592">
        <f t="shared" si="502"/>
        <v>5</v>
      </c>
      <c r="S576" s="588">
        <f t="shared" si="503"/>
        <v>3.02</v>
      </c>
      <c r="T576" s="456">
        <v>83200</v>
      </c>
      <c r="U576" s="456"/>
      <c r="V576" s="456">
        <f t="shared" si="521"/>
        <v>8000</v>
      </c>
      <c r="W576" s="589" t="str">
        <f t="shared" si="522"/>
        <v>Ա-1</v>
      </c>
      <c r="X576" s="456">
        <f t="shared" si="504"/>
        <v>251264</v>
      </c>
      <c r="Y576" s="590">
        <f t="shared" si="505"/>
        <v>259264</v>
      </c>
      <c r="Z576" s="590">
        <f t="shared" si="533"/>
        <v>3370432</v>
      </c>
      <c r="AA576" s="592">
        <f t="shared" si="507"/>
        <v>1</v>
      </c>
      <c r="AB576" s="592">
        <f t="shared" si="508"/>
        <v>6</v>
      </c>
      <c r="AC576" s="588">
        <f t="shared" si="509"/>
        <v>3.11</v>
      </c>
      <c r="AD576" s="456">
        <v>83200</v>
      </c>
      <c r="AE576" s="456"/>
      <c r="AF576" s="456">
        <v>8000</v>
      </c>
      <c r="AG576" s="589" t="str">
        <f t="shared" si="510"/>
        <v>Ա-1</v>
      </c>
      <c r="AH576" s="456">
        <f t="shared" si="511"/>
        <v>258752</v>
      </c>
      <c r="AI576" s="590">
        <f t="shared" si="512"/>
        <v>266752</v>
      </c>
      <c r="AJ576" s="590">
        <f t="shared" si="534"/>
        <v>3467776</v>
      </c>
      <c r="AK576" s="592">
        <f t="shared" si="514"/>
        <v>1</v>
      </c>
      <c r="AL576" s="592">
        <f t="shared" si="515"/>
        <v>7</v>
      </c>
      <c r="AM576" s="588">
        <f t="shared" si="516"/>
        <v>3.11</v>
      </c>
      <c r="AN576" s="456">
        <v>83200</v>
      </c>
      <c r="AO576" s="456"/>
      <c r="AP576" s="456">
        <v>8000</v>
      </c>
      <c r="AQ576" s="589" t="str">
        <f t="shared" si="517"/>
        <v>Ա-1</v>
      </c>
      <c r="AR576" s="456">
        <f t="shared" si="518"/>
        <v>258752</v>
      </c>
      <c r="AS576" s="590">
        <f t="shared" si="519"/>
        <v>266752</v>
      </c>
      <c r="AT576" s="590">
        <f t="shared" si="535"/>
        <v>3467776</v>
      </c>
    </row>
    <row r="577" spans="2:46" s="587" customFormat="1" ht="27">
      <c r="B577" s="816">
        <v>25</v>
      </c>
      <c r="C577" s="795" t="s">
        <v>1497</v>
      </c>
      <c r="D577" s="794" t="s">
        <v>1960</v>
      </c>
      <c r="E577" s="796">
        <v>1992</v>
      </c>
      <c r="F577" s="795" t="s">
        <v>983</v>
      </c>
      <c r="G577" s="820">
        <v>1</v>
      </c>
      <c r="H577" s="820">
        <v>7</v>
      </c>
      <c r="I577" s="821">
        <f t="shared" si="530"/>
        <v>2.66</v>
      </c>
      <c r="J577" s="799">
        <v>83200</v>
      </c>
      <c r="K577" s="799"/>
      <c r="L577" s="799">
        <v>8000</v>
      </c>
      <c r="M577" s="822" t="s">
        <v>85</v>
      </c>
      <c r="N577" s="799">
        <f t="shared" si="531"/>
        <v>221312</v>
      </c>
      <c r="O577" s="823">
        <f t="shared" si="499"/>
        <v>229312</v>
      </c>
      <c r="P577" s="823">
        <f t="shared" si="532"/>
        <v>2981056</v>
      </c>
      <c r="Q577" s="592">
        <f t="shared" si="501"/>
        <v>1</v>
      </c>
      <c r="R577" s="592">
        <f t="shared" si="502"/>
        <v>8</v>
      </c>
      <c r="S577" s="588">
        <f t="shared" si="503"/>
        <v>2.75</v>
      </c>
      <c r="T577" s="456">
        <v>83200</v>
      </c>
      <c r="U577" s="456"/>
      <c r="V577" s="456">
        <f t="shared" si="521"/>
        <v>8000</v>
      </c>
      <c r="W577" s="589" t="str">
        <f t="shared" si="522"/>
        <v>Ա-2</v>
      </c>
      <c r="X577" s="456">
        <f t="shared" si="504"/>
        <v>228800</v>
      </c>
      <c r="Y577" s="590">
        <f t="shared" si="505"/>
        <v>236800</v>
      </c>
      <c r="Z577" s="590">
        <f t="shared" si="533"/>
        <v>3078400</v>
      </c>
      <c r="AA577" s="592">
        <f t="shared" si="507"/>
        <v>1</v>
      </c>
      <c r="AB577" s="592">
        <f t="shared" si="508"/>
        <v>9</v>
      </c>
      <c r="AC577" s="588">
        <f t="shared" si="509"/>
        <v>2.75</v>
      </c>
      <c r="AD577" s="456">
        <v>83200</v>
      </c>
      <c r="AE577" s="456"/>
      <c r="AF577" s="456">
        <v>8000</v>
      </c>
      <c r="AG577" s="589" t="str">
        <f t="shared" si="510"/>
        <v>Ա-2</v>
      </c>
      <c r="AH577" s="456">
        <f t="shared" si="511"/>
        <v>228800</v>
      </c>
      <c r="AI577" s="590">
        <f t="shared" si="512"/>
        <v>236800</v>
      </c>
      <c r="AJ577" s="590">
        <f t="shared" si="534"/>
        <v>3078400</v>
      </c>
      <c r="AK577" s="592">
        <f t="shared" si="514"/>
        <v>1</v>
      </c>
      <c r="AL577" s="592">
        <f t="shared" si="515"/>
        <v>10</v>
      </c>
      <c r="AM577" s="588">
        <f t="shared" si="516"/>
        <v>2.83</v>
      </c>
      <c r="AN577" s="456">
        <v>83200</v>
      </c>
      <c r="AO577" s="456"/>
      <c r="AP577" s="456">
        <v>8000</v>
      </c>
      <c r="AQ577" s="589" t="str">
        <f t="shared" si="517"/>
        <v>Ա-2</v>
      </c>
      <c r="AR577" s="456">
        <f t="shared" si="518"/>
        <v>235456</v>
      </c>
      <c r="AS577" s="590">
        <f t="shared" si="519"/>
        <v>243456</v>
      </c>
      <c r="AT577" s="590">
        <f t="shared" si="535"/>
        <v>3164928</v>
      </c>
    </row>
    <row r="578" spans="2:46" s="587" customFormat="1" ht="27">
      <c r="B578" s="816">
        <v>26</v>
      </c>
      <c r="C578" s="795" t="s">
        <v>2615</v>
      </c>
      <c r="D578" s="794" t="s">
        <v>1960</v>
      </c>
      <c r="E578" s="796">
        <v>1992</v>
      </c>
      <c r="F578" s="795" t="s">
        <v>984</v>
      </c>
      <c r="G578" s="820">
        <v>1</v>
      </c>
      <c r="H578" s="820">
        <v>2</v>
      </c>
      <c r="I578" s="821">
        <f t="shared" si="530"/>
        <v>1.54</v>
      </c>
      <c r="J578" s="799">
        <v>83200</v>
      </c>
      <c r="K578" s="799"/>
      <c r="L578" s="799">
        <v>8000</v>
      </c>
      <c r="M578" s="822" t="s">
        <v>87</v>
      </c>
      <c r="N578" s="799">
        <f t="shared" si="531"/>
        <v>128128</v>
      </c>
      <c r="O578" s="823">
        <f>I578*J578+K578+L578</f>
        <v>136128</v>
      </c>
      <c r="P578" s="823">
        <f t="shared" si="532"/>
        <v>1769664</v>
      </c>
      <c r="Q578" s="592">
        <f>+G578</f>
        <v>1</v>
      </c>
      <c r="R578" s="592">
        <f>+H578+1</f>
        <v>3</v>
      </c>
      <c r="S578" s="588">
        <f>IF(Q578&lt;1,0,IF(W578="Բ-1",IF(R578=0,6.94,IF(R578=1,7.17,IF(R578=2,7.41,IF(R578=3,7.66,IF(OR(R578=5,R578=4),7.92,IF(OR(R578=6,R578=7),8.18,IF(OR(R578=8,R578=9),8.46,IF(OR(R578=10,R578=11,R578=12),8.74,IF(OR(R578=13,R578=14,R578=15),9.03,IF(OR(R578=16,R578=17,R578=18),9.33,9.65)))))))))),IF(W578="Բ-2", IF(R578=0,5.71,IF(R578=1,5.89,IF(R578=2,6.09,IF(R578=3,6.29,IF(OR(R578=5,R578=4),6.5,IF(OR(R578=6,R578=7),6.72,IF(OR(R578=8,R578=9),6.94,IF(OR(R578=10,R578=11,R578=12),7.17,IF(OR(R578=13,R578=14,R578=15),7.41,IF(OR(R578=16,R578=17,R578=18),7.65,7.91)))))))))), IF(W578="Գ-1", IF(R578=0,4.7,IF(R578=1,4.86,IF(R578=2,5.01,IF(R578=3,5.18,IF(OR(R578=5,R578=4),5.35,IF(OR(R578=6,R578=7),5.52,IF(OR(R578=8,R578=9),5.71,IF(OR(R578=10,R578=11,R578=12),5.89,IF(OR(R578=13,R578=14,R578=15),6.09,IF(OR(R578=16,R578=17,R578=18),6.29,6.49)))))))))), IF(W578="Գ-2", IF(R578=0,3.88,IF(R578=1,4.01,IF(R578=2,4.14,IF(R578=3,4.27,IF(OR(R578=5,R578=4),4.41,IF(OR(R578=6,R578=7),4.55,IF(OR(R578=8,R578=9),4.7,IF(OR(R578=10,R578=11,R578=12),4.85,IF(OR(R578=13,R578=14,R578=15),5.01,IF(OR(R578=16,R578=17,R578=18),5.17,5.34)))))))))), IF(W578="Գ-3", IF(R578=0,3.21,IF(R578=1,3.31,IF(R578=2,3.42,IF(R578=3,3.53,IF(OR(R578=5,R578=4),3.64,IF(OR(R578=6,R578=7),3.76,IF(OR(R578=8,R578=9),3.88,IF(OR(R578=10,R578=11,R578=12),4.01,IF(OR(R578=13,R578=14,R578=15),4.13,IF(OR(R578=16,R578=17,R578=18),4.27,4.4)))))))))), IF(W578="Ա-1", IF(R578=0,2.66,IF(R578=1,2.75,IF(R578=2,2.83,IF(R578=3,2.92,IF(OR(R578=5,R578=4),3.02,IF(OR(R578=6,R578=7),3.11,IF(OR(R578=8,R578=9),3.21,IF(OR(R578=10,R578=11,R578=12),3.31,IF(OR(R578=13,R578=14,R578=15),3.42,IF(OR(R578=16,R578=17,R578=18),3.53,3.64)))))))))), IF(W578="Ա-2", IF(R578=0,2.28,IF(R578=1,2.35,IF(R578=2,2.43,IF(R578=3,2.5,IF(OR(R578=5,R578=4),2.58,IF(OR(R578=6,R578=7),2.66,IF(OR(R578=8,R578=9),2.75,IF(OR(R578=10,R578=11,R578=12),2.83,IF(OR(R578=13,R578=14,R578=15),2.92,IF(OR(R578=16,R578=17,R578=18),3.01,3.11)))))))))),IF(W578="Ա-3", IF(R578=0,1.96,IF(R578=1,2.02,IF(R578=2,2.08,IF(R578=3,2.15,IF(OR(R578=5,R578=4),2.21,IF(OR(R578=6,R578=7),2.28,IF(OR(R578=8,R578=9),2.35,IF(OR(R578=10,R578=11,R578=12),2.42,IF(OR(R578=13,R578=14,R578=15),2.5,IF(OR(R578=16,R578=17,R578=18),2.58,2.66)))))))))), IF(W578="Կ-1", IF(R578=0,1.68,IF(R578=1,1.73,IF(R578=2,1.79,IF(R578=3,1.84,IF(OR(R578=5,R578=4),1.9,IF(OR(R578=6,R578=7),1.96,IF(OR(R578=8,R578=9),2.02,IF(OR(R578=10,R578=11,R578=12),2.08,IF(OR(R578=13,R578=14,R578=15),2.14,IF(OR(R578=16,R578=17,R578=18),2.21,2.28)))))))))), IF(W578="Կ-2", IF(R578=0,1.45,IF(R578=1,1.49,IF(R578=2,1.54,IF(R578=3,1.59,IF(OR(R578=5,R578=4),1.63,IF(OR(R578=6,R578=7),1.68,IF(OR(R578=8,R578=9),1.73,IF(OR(R578=10,R578=11,R578=12),1.79,IF(OR(R578=13,R578=14,R578=15),1.84,IF(OR(R578=16,R578=17,R578=18),1.9,1.95)))))))))),IF(W578="Կ-3", IF(R578=0,1.25,IF(R578=1,1.29,IF(R578=2,1.33,IF(R578=3,1.37,IF(OR(R578=5,R578=4),1.41,IF(OR(R578=6,R578=7),1.45,IF(OR(R578=8,R578=9),1.49,IF(OR(R578=10,R578=11,R578=12),1.54,IF(OR(R578=13,R578=14,R578=15),1.58,IF(OR(R578=16,R578=17,R578=18),1.63,1.68)))))))))), "Error"))))))))))))</f>
        <v>1.59</v>
      </c>
      <c r="T578" s="456">
        <v>83200</v>
      </c>
      <c r="U578" s="456"/>
      <c r="V578" s="456">
        <f>+L578</f>
        <v>8000</v>
      </c>
      <c r="W578" s="589" t="str">
        <f>+M578</f>
        <v>Կ-2</v>
      </c>
      <c r="X578" s="456">
        <f>T578*S578</f>
        <v>132288</v>
      </c>
      <c r="Y578" s="590">
        <f>+U578+V578+X578</f>
        <v>140288</v>
      </c>
      <c r="Z578" s="590">
        <f t="shared" si="533"/>
        <v>1823744</v>
      </c>
      <c r="AA578" s="592">
        <f>+Q578</f>
        <v>1</v>
      </c>
      <c r="AB578" s="592">
        <f>+R578+1</f>
        <v>4</v>
      </c>
      <c r="AC578" s="588">
        <f>IF(AA578&lt;1,0,IF(AG578="Բ-1",IF(AB578=0,6.94,IF(AB578=1,7.17,IF(AB578=2,7.41,IF(AB578=3,7.66,IF(OR(AB578=5,AB578=4),7.92,IF(OR(AB578=6,AB578=7),8.18,IF(OR(AB578=8,AB578=9),8.46,IF(OR(AB578=10,AB578=11,AB578=12),8.74,IF(OR(AB578=13,AB578=14,AB578=15),9.03,IF(OR(AB578=16,AB578=17,AB578=18),9.33,9.65)))))))))),IF(AG578="Բ-2", IF(AB578=0,5.71,IF(AB578=1,5.89,IF(AB578=2,6.09,IF(AB578=3,6.29,IF(OR(AB578=5,AB578=4),6.5,IF(OR(AB578=6,AB578=7),6.72,IF(OR(AB578=8,AB578=9),6.94,IF(OR(AB578=10,AB578=11,AB578=12),7.17,IF(OR(AB578=13,AB578=14,AB578=15),7.41,IF(OR(AB578=16,AB578=17,AB578=18),7.65,7.91)))))))))), IF(AG578="Գ-1", IF(AB578=0,4.7,IF(AB578=1,4.86,IF(AB578=2,5.01,IF(AB578=3,5.18,IF(OR(AB578=5,AB578=4),5.35,IF(OR(AB578=6,AB578=7),5.52,IF(OR(AB578=8,AB578=9),5.71,IF(OR(AB578=10,AB578=11,AB578=12),5.89,IF(OR(AB578=13,AB578=14,AB578=15),6.09,IF(OR(AB578=16,AB578=17,AB578=18),6.29,6.49)))))))))), IF(AG578="Գ-2", IF(AB578=0,3.88,IF(AB578=1,4.01,IF(AB578=2,4.14,IF(AB578=3,4.27,IF(OR(AB578=5,AB578=4),4.41,IF(OR(AB578=6,AB578=7),4.55,IF(OR(AB578=8,AB578=9),4.7,IF(OR(AB578=10,AB578=11,AB578=12),4.85,IF(OR(AB578=13,AB578=14,AB578=15),5.01,IF(OR(AB578=16,AB578=17,AB578=18),5.17,5.34)))))))))), IF(AG578="Գ-3", IF(AB578=0,3.21,IF(AB578=1,3.31,IF(AB578=2,3.42,IF(AB578=3,3.53,IF(OR(AB578=5,AB578=4),3.64,IF(OR(AB578=6,AB578=7),3.76,IF(OR(AB578=8,AB578=9),3.88,IF(OR(AB578=10,AB578=11,AB578=12),4.01,IF(OR(AB578=13,AB578=14,AB578=15),4.13,IF(OR(AB578=16,AB578=17,AB578=18),4.27,4.4)))))))))), IF(AG578="Ա-1", IF(AB578=0,2.66,IF(AB578=1,2.75,IF(AB578=2,2.83,IF(AB578=3,2.92,IF(OR(AB578=5,AB578=4),3.02,IF(OR(AB578=6,AB578=7),3.11,IF(OR(AB578=8,AB578=9),3.21,IF(OR(AB578=10,AB578=11,AB578=12),3.31,IF(OR(AB578=13,AB578=14,AB578=15),3.42,IF(OR(AB578=16,AB578=17,AB578=18),3.53,3.64)))))))))), IF(AG578="Ա-2", IF(AB578=0,2.28,IF(AB578=1,2.35,IF(AB578=2,2.43,IF(AB578=3,2.5,IF(OR(AB578=5,AB578=4),2.58,IF(OR(AB578=6,AB578=7),2.66,IF(OR(AB578=8,AB578=9),2.75,IF(OR(AB578=10,AB578=11,AB578=12),2.83,IF(OR(AB578=13,AB578=14,AB578=15),2.92,IF(OR(AB578=16,AB578=17,AB578=18),3.01,3.11)))))))))),IF(AG578="Ա-3", IF(AB578=0,1.96,IF(AB578=1,2.02,IF(AB578=2,2.08,IF(AB578=3,2.15,IF(OR(AB578=5,AB578=4),2.21,IF(OR(AB578=6,AB578=7),2.28,IF(OR(AB578=8,AB578=9),2.35,IF(OR(AB578=10,AB578=11,AB578=12),2.42,IF(OR(AB578=13,AB578=14,AB578=15),2.5,IF(OR(AB578=16,AB578=17,AB578=18),2.58,2.66)))))))))), IF(AG578="Կ-1", IF(AB578=0,1.68,IF(AB578=1,1.73,IF(AB578=2,1.79,IF(AB578=3,1.84,IF(OR(AB578=5,AB578=4),1.9,IF(OR(AB578=6,AB578=7),1.96,IF(OR(AB578=8,AB578=9),2.02,IF(OR(AB578=10,AB578=11,AB578=12),2.08,IF(OR(AB578=13,AB578=14,AB578=15),2.14,IF(OR(AB578=16,AB578=17,AB578=18),2.21,2.28)))))))))), IF(AG578="Կ-2", IF(AB578=0,1.45,IF(AB578=1,1.49,IF(AB578=2,1.54,IF(AB578=3,1.59,IF(OR(AB578=5,AB578=4),1.63,IF(OR(AB578=6,AB578=7),1.68,IF(OR(AB578=8,AB578=9),1.73,IF(OR(AB578=10,AB578=11,AB578=12),1.79,IF(OR(AB578=13,AB578=14,AB578=15),1.84,IF(OR(AB578=16,AB578=17,AB578=18),1.9,1.95)))))))))),IF(AG578="Կ-3", IF(AB578=0,1.25,IF(AB578=1,1.29,IF(AB578=2,1.33,IF(AB578=3,1.37,IF(OR(AB578=5,AB578=4),1.41,IF(OR(AB578=6,AB578=7),1.45,IF(OR(AB578=8,AB578=9),1.49,IF(OR(AB578=10,AB578=11,AB578=12),1.54,IF(OR(AB578=13,AB578=14,AB578=15),1.58,IF(OR(AB578=16,AB578=17,AB578=18),1.63,1.68)))))))))), "Error"))))))))))))</f>
        <v>1.63</v>
      </c>
      <c r="AD578" s="456">
        <v>83200</v>
      </c>
      <c r="AE578" s="456"/>
      <c r="AF578" s="456">
        <v>8000</v>
      </c>
      <c r="AG578" s="589" t="str">
        <f>+W578</f>
        <v>Կ-2</v>
      </c>
      <c r="AH578" s="456">
        <f>AD578*AC578</f>
        <v>135616</v>
      </c>
      <c r="AI578" s="590">
        <f>AH578+AE578+AF578</f>
        <v>143616</v>
      </c>
      <c r="AJ578" s="590">
        <f t="shared" si="534"/>
        <v>1867008</v>
      </c>
      <c r="AK578" s="592">
        <f>+AA578</f>
        <v>1</v>
      </c>
      <c r="AL578" s="592">
        <f>+AB578+1</f>
        <v>5</v>
      </c>
      <c r="AM578" s="588">
        <f>IF(AK578&lt;1,0,IF(AQ578="Բ-1",IF(AL578=0,6.94,IF(AL578=1,7.17,IF(AL578=2,7.41,IF(AL578=3,7.66,IF(OR(AL578=5,AL578=4),7.92,IF(OR(AL578=6,AL578=7),8.18,IF(OR(AL578=8,AL578=9),8.46,IF(OR(AL578=10,AL578=11,AL578=12),8.74,IF(OR(AL578=13,AL578=14,AL578=15),9.03,IF(OR(AL578=16,AL578=17,AL578=18),9.33,9.65)))))))))),IF(AQ578="Բ-2", IF(AL578=0,5.71,IF(AL578=1,5.89,IF(AL578=2,6.09,IF(AL578=3,6.29,IF(OR(AL578=5,AL578=4),6.5,IF(OR(AL578=6,AL578=7),6.72,IF(OR(AL578=8,AL578=9),6.94,IF(OR(AL578=10,AL578=11,AL578=12),7.17,IF(OR(AL578=13,AL578=14,AL578=15),7.41,IF(OR(AL578=16,AL578=17,AL578=18),7.65,7.91)))))))))), IF(AQ578="Գ-1", IF(AL578=0,4.7,IF(AL578=1,4.86,IF(AL578=2,5.01,IF(AL578=3,5.18,IF(OR(AL578=5,AL578=4),5.35,IF(OR(AL578=6,AL578=7),5.52,IF(OR(AL578=8,AL578=9),5.71,IF(OR(AL578=10,AL578=11,AL578=12),5.89,IF(OR(AL578=13,AL578=14,AL578=15),6.09,IF(OR(AL578=16,AL578=17,AL578=18),6.29,6.49)))))))))), IF(AQ578="Գ-2", IF(AL578=0,3.88,IF(AL578=1,4.01,IF(AL578=2,4.14,IF(AL578=3,4.27,IF(OR(AL578=5,AL578=4),4.41,IF(OR(AL578=6,AL578=7),4.55,IF(OR(AL578=8,AL578=9),4.7,IF(OR(AL578=10,AL578=11,AL578=12),4.85,IF(OR(AL578=13,AL578=14,AL578=15),5.01,IF(OR(AL578=16,AL578=17,AL578=18),5.17,5.34)))))))))), IF(AQ578="Գ-3", IF(AL578=0,3.21,IF(AL578=1,3.31,IF(AL578=2,3.42,IF(AL578=3,3.53,IF(OR(AL578=5,AL578=4),3.64,IF(OR(AL578=6,AL578=7),3.76,IF(OR(AL578=8,AL578=9),3.88,IF(OR(AL578=10,AL578=11,AL578=12),4.01,IF(OR(AL578=13,AL578=14,AL578=15),4.13,IF(OR(AL578=16,AL578=17,AL578=18),4.27,4.4)))))))))), IF(AQ578="Ա-1", IF(AL578=0,2.66,IF(AL578=1,2.75,IF(AL578=2,2.83,IF(AL578=3,2.92,IF(OR(AL578=5,AL578=4),3.02,IF(OR(AL578=6,AL578=7),3.11,IF(OR(AL578=8,AL578=9),3.21,IF(OR(AL578=10,AL578=11,AL578=12),3.31,IF(OR(AL578=13,AL578=14,AL578=15),3.42,IF(OR(AL578=16,AL578=17,AL578=18),3.53,3.64)))))))))), IF(AQ578="Ա-2", IF(AL578=0,2.28,IF(AL578=1,2.35,IF(AL578=2,2.43,IF(AL578=3,2.5,IF(OR(AL578=5,AL578=4),2.58,IF(OR(AL578=6,AL578=7),2.66,IF(OR(AL578=8,AL578=9),2.75,IF(OR(AL578=10,AL578=11,AL578=12),2.83,IF(OR(AL578=13,AL578=14,AL578=15),2.92,IF(OR(AL578=16,AL578=17,AL578=18),3.01,3.11)))))))))),IF(AQ578="Ա-3", IF(AL578=0,1.96,IF(AL578=1,2.02,IF(AL578=2,2.08,IF(AL578=3,2.15,IF(OR(AL578=5,AL578=4),2.21,IF(OR(AL578=6,AL578=7),2.28,IF(OR(AL578=8,AL578=9),2.35,IF(OR(AL578=10,AL578=11,AL578=12),2.42,IF(OR(AL578=13,AL578=14,AL578=15),2.5,IF(OR(AL578=16,AL578=17,AL578=18),2.58,2.66)))))))))), IF(AQ578="Կ-1", IF(AL578=0,1.68,IF(AL578=1,1.73,IF(AL578=2,1.79,IF(AL578=3,1.84,IF(OR(AL578=5,AL578=4),1.9,IF(OR(AL578=6,AL578=7),1.96,IF(OR(AL578=8,AL578=9),2.02,IF(OR(AL578=10,AL578=11,AL578=12),2.08,IF(OR(AL578=13,AL578=14,AL578=15),2.14,IF(OR(AL578=16,AL578=17,AL578=18),2.21,2.28)))))))))), IF(AQ578="Կ-2", IF(AL578=0,1.45,IF(AL578=1,1.49,IF(AL578=2,1.54,IF(AL578=3,1.59,IF(OR(AL578=5,AL578=4),1.63,IF(OR(AL578=6,AL578=7),1.68,IF(OR(AL578=8,AL578=9),1.73,IF(OR(AL578=10,AL578=11,AL578=12),1.79,IF(OR(AL578=13,AL578=14,AL578=15),1.84,IF(OR(AL578=16,AL578=17,AL578=18),1.9,1.95)))))))))),IF(AQ578="Կ-3", IF(AL578=0,1.25,IF(AL578=1,1.29,IF(AL578=2,1.33,IF(AL578=3,1.37,IF(OR(AL578=5,AL578=4),1.41,IF(OR(AL578=6,AL578=7),1.45,IF(OR(AL578=8,AL578=9),1.49,IF(OR(AL578=10,AL578=11,AL578=12),1.54,IF(OR(AL578=13,AL578=14,AL578=15),1.58,IF(OR(AL578=16,AL578=17,AL578=18),1.63,1.68)))))))))), "Error"))))))))))))</f>
        <v>1.63</v>
      </c>
      <c r="AN578" s="456">
        <v>83200</v>
      </c>
      <c r="AO578" s="456"/>
      <c r="AP578" s="456">
        <v>8000</v>
      </c>
      <c r="AQ578" s="589" t="str">
        <f>+AG578</f>
        <v>Կ-2</v>
      </c>
      <c r="AR578" s="456">
        <f>AN578*AM578</f>
        <v>135616</v>
      </c>
      <c r="AS578" s="590">
        <f>AR578+AO578+AP578</f>
        <v>143616</v>
      </c>
      <c r="AT578" s="590">
        <f t="shared" si="535"/>
        <v>1867008</v>
      </c>
    </row>
    <row r="579" spans="2:46" s="587" customFormat="1" ht="27">
      <c r="B579" s="816">
        <v>27</v>
      </c>
      <c r="C579" s="795" t="s">
        <v>556</v>
      </c>
      <c r="D579" s="794" t="s">
        <v>1960</v>
      </c>
      <c r="E579" s="796">
        <v>1989</v>
      </c>
      <c r="F579" s="795" t="s">
        <v>984</v>
      </c>
      <c r="G579" s="820">
        <v>1</v>
      </c>
      <c r="H579" s="820">
        <v>2</v>
      </c>
      <c r="I579" s="821">
        <f t="shared" si="530"/>
        <v>1.54</v>
      </c>
      <c r="J579" s="799">
        <v>83200</v>
      </c>
      <c r="K579" s="799"/>
      <c r="L579" s="799">
        <v>8000</v>
      </c>
      <c r="M579" s="822" t="s">
        <v>87</v>
      </c>
      <c r="N579" s="799">
        <f t="shared" si="531"/>
        <v>128128</v>
      </c>
      <c r="O579" s="823">
        <f t="shared" si="499"/>
        <v>136128</v>
      </c>
      <c r="P579" s="823">
        <f t="shared" si="532"/>
        <v>1769664</v>
      </c>
      <c r="Q579" s="592">
        <f t="shared" si="501"/>
        <v>1</v>
      </c>
      <c r="R579" s="592">
        <f t="shared" si="502"/>
        <v>3</v>
      </c>
      <c r="S579" s="588">
        <f t="shared" si="503"/>
        <v>1.59</v>
      </c>
      <c r="T579" s="456">
        <v>83200</v>
      </c>
      <c r="U579" s="456"/>
      <c r="V579" s="456">
        <f t="shared" si="521"/>
        <v>8000</v>
      </c>
      <c r="W579" s="589" t="str">
        <f t="shared" si="522"/>
        <v>Կ-2</v>
      </c>
      <c r="X579" s="456">
        <f t="shared" si="504"/>
        <v>132288</v>
      </c>
      <c r="Y579" s="590">
        <f t="shared" si="505"/>
        <v>140288</v>
      </c>
      <c r="Z579" s="590">
        <f t="shared" si="533"/>
        <v>1823744</v>
      </c>
      <c r="AA579" s="592">
        <f t="shared" si="507"/>
        <v>1</v>
      </c>
      <c r="AB579" s="592">
        <f t="shared" si="508"/>
        <v>4</v>
      </c>
      <c r="AC579" s="588">
        <f t="shared" si="509"/>
        <v>1.63</v>
      </c>
      <c r="AD579" s="456">
        <v>83200</v>
      </c>
      <c r="AE579" s="456"/>
      <c r="AF579" s="456">
        <v>8000</v>
      </c>
      <c r="AG579" s="589" t="str">
        <f t="shared" si="510"/>
        <v>Կ-2</v>
      </c>
      <c r="AH579" s="456">
        <f t="shared" si="511"/>
        <v>135616</v>
      </c>
      <c r="AI579" s="590">
        <f t="shared" si="512"/>
        <v>143616</v>
      </c>
      <c r="AJ579" s="590">
        <f t="shared" si="534"/>
        <v>1867008</v>
      </c>
      <c r="AK579" s="592">
        <f t="shared" si="514"/>
        <v>1</v>
      </c>
      <c r="AL579" s="592">
        <f t="shared" si="515"/>
        <v>5</v>
      </c>
      <c r="AM579" s="588">
        <f t="shared" si="516"/>
        <v>1.63</v>
      </c>
      <c r="AN579" s="456">
        <v>83200</v>
      </c>
      <c r="AO579" s="456"/>
      <c r="AP579" s="456">
        <v>8000</v>
      </c>
      <c r="AQ579" s="589" t="str">
        <f t="shared" si="517"/>
        <v>Կ-2</v>
      </c>
      <c r="AR579" s="456">
        <f t="shared" si="518"/>
        <v>135616</v>
      </c>
      <c r="AS579" s="590">
        <f t="shared" si="519"/>
        <v>143616</v>
      </c>
      <c r="AT579" s="590">
        <f t="shared" si="535"/>
        <v>1867008</v>
      </c>
    </row>
    <row r="580" spans="2:46" s="587" customFormat="1" ht="27">
      <c r="B580" s="816">
        <v>28</v>
      </c>
      <c r="C580" s="795" t="s">
        <v>1298</v>
      </c>
      <c r="D580" s="794" t="s">
        <v>1960</v>
      </c>
      <c r="E580" s="796">
        <v>1986</v>
      </c>
      <c r="F580" s="795" t="s">
        <v>984</v>
      </c>
      <c r="G580" s="820">
        <v>1</v>
      </c>
      <c r="H580" s="820">
        <v>16</v>
      </c>
      <c r="I580" s="821">
        <f t="shared" si="530"/>
        <v>1.9</v>
      </c>
      <c r="J580" s="799">
        <v>83200</v>
      </c>
      <c r="K580" s="799"/>
      <c r="L580" s="799">
        <v>8000</v>
      </c>
      <c r="M580" s="822" t="s">
        <v>87</v>
      </c>
      <c r="N580" s="799">
        <f t="shared" si="531"/>
        <v>158080</v>
      </c>
      <c r="O580" s="823">
        <f t="shared" si="499"/>
        <v>166080</v>
      </c>
      <c r="P580" s="823">
        <f t="shared" si="532"/>
        <v>2159040</v>
      </c>
      <c r="Q580" s="592">
        <f t="shared" si="501"/>
        <v>1</v>
      </c>
      <c r="R580" s="592">
        <f t="shared" si="502"/>
        <v>17</v>
      </c>
      <c r="S580" s="588">
        <f t="shared" si="503"/>
        <v>1.9</v>
      </c>
      <c r="T580" s="456">
        <v>83200</v>
      </c>
      <c r="U580" s="456"/>
      <c r="V580" s="456">
        <f t="shared" si="521"/>
        <v>8000</v>
      </c>
      <c r="W580" s="589" t="str">
        <f t="shared" si="522"/>
        <v>Կ-2</v>
      </c>
      <c r="X580" s="456">
        <f t="shared" si="504"/>
        <v>158080</v>
      </c>
      <c r="Y580" s="590">
        <f t="shared" si="505"/>
        <v>166080</v>
      </c>
      <c r="Z580" s="590">
        <f t="shared" si="533"/>
        <v>2159040</v>
      </c>
      <c r="AA580" s="592">
        <f t="shared" si="507"/>
        <v>1</v>
      </c>
      <c r="AB580" s="592">
        <f t="shared" si="508"/>
        <v>18</v>
      </c>
      <c r="AC580" s="588">
        <f t="shared" si="509"/>
        <v>1.9</v>
      </c>
      <c r="AD580" s="456">
        <v>83200</v>
      </c>
      <c r="AE580" s="456"/>
      <c r="AF580" s="456">
        <v>8000</v>
      </c>
      <c r="AG580" s="589" t="str">
        <f t="shared" si="510"/>
        <v>Կ-2</v>
      </c>
      <c r="AH580" s="456">
        <f t="shared" si="511"/>
        <v>158080</v>
      </c>
      <c r="AI580" s="590">
        <f t="shared" si="512"/>
        <v>166080</v>
      </c>
      <c r="AJ580" s="590">
        <f t="shared" si="534"/>
        <v>2159040</v>
      </c>
      <c r="AK580" s="592">
        <f t="shared" si="514"/>
        <v>1</v>
      </c>
      <c r="AL580" s="592">
        <f t="shared" si="515"/>
        <v>19</v>
      </c>
      <c r="AM580" s="588">
        <f t="shared" si="516"/>
        <v>1.95</v>
      </c>
      <c r="AN580" s="456">
        <v>83200</v>
      </c>
      <c r="AO580" s="456"/>
      <c r="AP580" s="456">
        <v>8000</v>
      </c>
      <c r="AQ580" s="589" t="str">
        <f t="shared" si="517"/>
        <v>Կ-2</v>
      </c>
      <c r="AR580" s="456">
        <f t="shared" si="518"/>
        <v>162240</v>
      </c>
      <c r="AS580" s="590">
        <f t="shared" si="519"/>
        <v>170240</v>
      </c>
      <c r="AT580" s="590">
        <f t="shared" si="535"/>
        <v>2213120</v>
      </c>
    </row>
    <row r="581" spans="2:46" s="587" customFormat="1" ht="27">
      <c r="B581" s="816">
        <v>29</v>
      </c>
      <c r="C581" s="795" t="s">
        <v>190</v>
      </c>
      <c r="D581" s="794" t="s">
        <v>1960</v>
      </c>
      <c r="E581" s="796">
        <v>1969</v>
      </c>
      <c r="F581" s="795" t="s">
        <v>984</v>
      </c>
      <c r="G581" s="820">
        <v>1</v>
      </c>
      <c r="H581" s="820">
        <v>26</v>
      </c>
      <c r="I581" s="821">
        <f t="shared" si="530"/>
        <v>1.95</v>
      </c>
      <c r="J581" s="799">
        <v>83200</v>
      </c>
      <c r="K581" s="799"/>
      <c r="L581" s="799">
        <v>8000</v>
      </c>
      <c r="M581" s="822" t="s">
        <v>87</v>
      </c>
      <c r="N581" s="799">
        <f t="shared" si="531"/>
        <v>162240</v>
      </c>
      <c r="O581" s="823">
        <f t="shared" si="499"/>
        <v>170240</v>
      </c>
      <c r="P581" s="823">
        <f t="shared" si="532"/>
        <v>2213120</v>
      </c>
      <c r="Q581" s="592">
        <f t="shared" si="501"/>
        <v>1</v>
      </c>
      <c r="R581" s="592">
        <f t="shared" si="502"/>
        <v>27</v>
      </c>
      <c r="S581" s="588">
        <f t="shared" si="503"/>
        <v>1.95</v>
      </c>
      <c r="T581" s="456">
        <v>83200</v>
      </c>
      <c r="U581" s="456"/>
      <c r="V581" s="456">
        <f t="shared" si="521"/>
        <v>8000</v>
      </c>
      <c r="W581" s="589" t="str">
        <f t="shared" si="522"/>
        <v>Կ-2</v>
      </c>
      <c r="X581" s="456">
        <f t="shared" si="504"/>
        <v>162240</v>
      </c>
      <c r="Y581" s="590">
        <f t="shared" si="505"/>
        <v>170240</v>
      </c>
      <c r="Z581" s="590">
        <f t="shared" si="533"/>
        <v>2213120</v>
      </c>
      <c r="AA581" s="592">
        <f t="shared" si="507"/>
        <v>1</v>
      </c>
      <c r="AB581" s="592">
        <f t="shared" si="508"/>
        <v>28</v>
      </c>
      <c r="AC581" s="588">
        <f t="shared" si="509"/>
        <v>1.95</v>
      </c>
      <c r="AD581" s="456">
        <v>83200</v>
      </c>
      <c r="AE581" s="456"/>
      <c r="AF581" s="456">
        <v>8000</v>
      </c>
      <c r="AG581" s="589" t="str">
        <f t="shared" si="510"/>
        <v>Կ-2</v>
      </c>
      <c r="AH581" s="456">
        <f t="shared" si="511"/>
        <v>162240</v>
      </c>
      <c r="AI581" s="590">
        <f t="shared" si="512"/>
        <v>170240</v>
      </c>
      <c r="AJ581" s="590">
        <f t="shared" si="534"/>
        <v>2213120</v>
      </c>
      <c r="AK581" s="592">
        <f t="shared" si="514"/>
        <v>1</v>
      </c>
      <c r="AL581" s="592">
        <f t="shared" si="515"/>
        <v>29</v>
      </c>
      <c r="AM581" s="588">
        <f t="shared" si="516"/>
        <v>1.95</v>
      </c>
      <c r="AN581" s="456">
        <v>83200</v>
      </c>
      <c r="AO581" s="456"/>
      <c r="AP581" s="456">
        <v>8000</v>
      </c>
      <c r="AQ581" s="589" t="str">
        <f t="shared" si="517"/>
        <v>Կ-2</v>
      </c>
      <c r="AR581" s="456">
        <f t="shared" si="518"/>
        <v>162240</v>
      </c>
      <c r="AS581" s="590">
        <f t="shared" si="519"/>
        <v>170240</v>
      </c>
      <c r="AT581" s="590">
        <f t="shared" si="535"/>
        <v>2213120</v>
      </c>
    </row>
    <row r="582" spans="2:46" s="587" customFormat="1" ht="27">
      <c r="B582" s="816">
        <v>30</v>
      </c>
      <c r="C582" s="795" t="s">
        <v>200</v>
      </c>
      <c r="D582" s="794" t="s">
        <v>1960</v>
      </c>
      <c r="E582" s="796">
        <v>1971</v>
      </c>
      <c r="F582" s="795" t="s">
        <v>984</v>
      </c>
      <c r="G582" s="820">
        <v>1</v>
      </c>
      <c r="H582" s="820">
        <v>22</v>
      </c>
      <c r="I582" s="821">
        <f t="shared" si="530"/>
        <v>1.95</v>
      </c>
      <c r="J582" s="799">
        <v>83200</v>
      </c>
      <c r="K582" s="799"/>
      <c r="L582" s="799">
        <v>8000</v>
      </c>
      <c r="M582" s="822" t="s">
        <v>87</v>
      </c>
      <c r="N582" s="799">
        <f t="shared" si="531"/>
        <v>162240</v>
      </c>
      <c r="O582" s="823">
        <f t="shared" si="499"/>
        <v>170240</v>
      </c>
      <c r="P582" s="823">
        <f t="shared" si="532"/>
        <v>2213120</v>
      </c>
      <c r="Q582" s="592">
        <f t="shared" si="501"/>
        <v>1</v>
      </c>
      <c r="R582" s="592">
        <f t="shared" si="502"/>
        <v>23</v>
      </c>
      <c r="S582" s="588">
        <f t="shared" si="503"/>
        <v>1.95</v>
      </c>
      <c r="T582" s="456">
        <v>83200</v>
      </c>
      <c r="U582" s="456"/>
      <c r="V582" s="456">
        <f t="shared" si="521"/>
        <v>8000</v>
      </c>
      <c r="W582" s="589" t="str">
        <f t="shared" si="522"/>
        <v>Կ-2</v>
      </c>
      <c r="X582" s="456">
        <f t="shared" si="504"/>
        <v>162240</v>
      </c>
      <c r="Y582" s="590">
        <f t="shared" si="505"/>
        <v>170240</v>
      </c>
      <c r="Z582" s="590">
        <f t="shared" si="533"/>
        <v>2213120</v>
      </c>
      <c r="AA582" s="592">
        <f t="shared" si="507"/>
        <v>1</v>
      </c>
      <c r="AB582" s="592">
        <f t="shared" si="508"/>
        <v>24</v>
      </c>
      <c r="AC582" s="588">
        <f t="shared" si="509"/>
        <v>1.95</v>
      </c>
      <c r="AD582" s="456">
        <v>83200</v>
      </c>
      <c r="AE582" s="456"/>
      <c r="AF582" s="456">
        <v>8000</v>
      </c>
      <c r="AG582" s="589" t="str">
        <f t="shared" si="510"/>
        <v>Կ-2</v>
      </c>
      <c r="AH582" s="456">
        <f t="shared" si="511"/>
        <v>162240</v>
      </c>
      <c r="AI582" s="590">
        <f t="shared" si="512"/>
        <v>170240</v>
      </c>
      <c r="AJ582" s="590">
        <f t="shared" si="534"/>
        <v>2213120</v>
      </c>
      <c r="AK582" s="592">
        <f t="shared" si="514"/>
        <v>1</v>
      </c>
      <c r="AL582" s="592">
        <f t="shared" si="515"/>
        <v>25</v>
      </c>
      <c r="AM582" s="588">
        <f t="shared" si="516"/>
        <v>1.95</v>
      </c>
      <c r="AN582" s="456">
        <v>83200</v>
      </c>
      <c r="AO582" s="456"/>
      <c r="AP582" s="456">
        <v>8000</v>
      </c>
      <c r="AQ582" s="589" t="str">
        <f t="shared" si="517"/>
        <v>Կ-2</v>
      </c>
      <c r="AR582" s="456">
        <f t="shared" si="518"/>
        <v>162240</v>
      </c>
      <c r="AS582" s="590">
        <f t="shared" si="519"/>
        <v>170240</v>
      </c>
      <c r="AT582" s="590">
        <f t="shared" si="535"/>
        <v>2213120</v>
      </c>
    </row>
    <row r="583" spans="2:46" s="587" customFormat="1" ht="27">
      <c r="B583" s="816">
        <v>31</v>
      </c>
      <c r="C583" s="795" t="s">
        <v>1217</v>
      </c>
      <c r="D583" s="794" t="s">
        <v>1960</v>
      </c>
      <c r="E583" s="796">
        <v>1997</v>
      </c>
      <c r="F583" s="795" t="s">
        <v>984</v>
      </c>
      <c r="G583" s="820">
        <v>1</v>
      </c>
      <c r="H583" s="820">
        <v>6</v>
      </c>
      <c r="I583" s="821">
        <f t="shared" si="530"/>
        <v>1.68</v>
      </c>
      <c r="J583" s="799">
        <v>83200</v>
      </c>
      <c r="K583" s="799"/>
      <c r="L583" s="799">
        <v>8000</v>
      </c>
      <c r="M583" s="822" t="s">
        <v>87</v>
      </c>
      <c r="N583" s="799">
        <f t="shared" si="531"/>
        <v>139776</v>
      </c>
      <c r="O583" s="823">
        <f>I583*J583+K583+L583</f>
        <v>147776</v>
      </c>
      <c r="P583" s="823">
        <f t="shared" si="532"/>
        <v>1921088</v>
      </c>
      <c r="Q583" s="592">
        <f>+G583</f>
        <v>1</v>
      </c>
      <c r="R583" s="592">
        <f>+H583+1</f>
        <v>7</v>
      </c>
      <c r="S583" s="588">
        <f>IF(Q583&lt;1,0,IF(W583="Բ-1",IF(R583=0,6.94,IF(R583=1,7.17,IF(R583=2,7.41,IF(R583=3,7.66,IF(OR(R583=5,R583=4),7.92,IF(OR(R583=6,R583=7),8.18,IF(OR(R583=8,R583=9),8.46,IF(OR(R583=10,R583=11,R583=12),8.74,IF(OR(R583=13,R583=14,R583=15),9.03,IF(OR(R583=16,R583=17,R583=18),9.33,9.65)))))))))),IF(W583="Բ-2", IF(R583=0,5.71,IF(R583=1,5.89,IF(R583=2,6.09,IF(R583=3,6.29,IF(OR(R583=5,R583=4),6.5,IF(OR(R583=6,R583=7),6.72,IF(OR(R583=8,R583=9),6.94,IF(OR(R583=10,R583=11,R583=12),7.17,IF(OR(R583=13,R583=14,R583=15),7.41,IF(OR(R583=16,R583=17,R583=18),7.65,7.91)))))))))), IF(W583="Գ-1", IF(R583=0,4.7,IF(R583=1,4.86,IF(R583=2,5.01,IF(R583=3,5.18,IF(OR(R583=5,R583=4),5.35,IF(OR(R583=6,R583=7),5.52,IF(OR(R583=8,R583=9),5.71,IF(OR(R583=10,R583=11,R583=12),5.89,IF(OR(R583=13,R583=14,R583=15),6.09,IF(OR(R583=16,R583=17,R583=18),6.29,6.49)))))))))), IF(W583="Գ-2", IF(R583=0,3.88,IF(R583=1,4.01,IF(R583=2,4.14,IF(R583=3,4.27,IF(OR(R583=5,R583=4),4.41,IF(OR(R583=6,R583=7),4.55,IF(OR(R583=8,R583=9),4.7,IF(OR(R583=10,R583=11,R583=12),4.85,IF(OR(R583=13,R583=14,R583=15),5.01,IF(OR(R583=16,R583=17,R583=18),5.17,5.34)))))))))), IF(W583="Գ-3", IF(R583=0,3.21,IF(R583=1,3.31,IF(R583=2,3.42,IF(R583=3,3.53,IF(OR(R583=5,R583=4),3.64,IF(OR(R583=6,R583=7),3.76,IF(OR(R583=8,R583=9),3.88,IF(OR(R583=10,R583=11,R583=12),4.01,IF(OR(R583=13,R583=14,R583=15),4.13,IF(OR(R583=16,R583=17,R583=18),4.27,4.4)))))))))), IF(W583="Ա-1", IF(R583=0,2.66,IF(R583=1,2.75,IF(R583=2,2.83,IF(R583=3,2.92,IF(OR(R583=5,R583=4),3.02,IF(OR(R583=6,R583=7),3.11,IF(OR(R583=8,R583=9),3.21,IF(OR(R583=10,R583=11,R583=12),3.31,IF(OR(R583=13,R583=14,R583=15),3.42,IF(OR(R583=16,R583=17,R583=18),3.53,3.64)))))))))), IF(W583="Ա-2", IF(R583=0,2.28,IF(R583=1,2.35,IF(R583=2,2.43,IF(R583=3,2.5,IF(OR(R583=5,R583=4),2.58,IF(OR(R583=6,R583=7),2.66,IF(OR(R583=8,R583=9),2.75,IF(OR(R583=10,R583=11,R583=12),2.83,IF(OR(R583=13,R583=14,R583=15),2.92,IF(OR(R583=16,R583=17,R583=18),3.01,3.11)))))))))),IF(W583="Ա-3", IF(R583=0,1.96,IF(R583=1,2.02,IF(R583=2,2.08,IF(R583=3,2.15,IF(OR(R583=5,R583=4),2.21,IF(OR(R583=6,R583=7),2.28,IF(OR(R583=8,R583=9),2.35,IF(OR(R583=10,R583=11,R583=12),2.42,IF(OR(R583=13,R583=14,R583=15),2.5,IF(OR(R583=16,R583=17,R583=18),2.58,2.66)))))))))), IF(W583="Կ-1", IF(R583=0,1.68,IF(R583=1,1.73,IF(R583=2,1.79,IF(R583=3,1.84,IF(OR(R583=5,R583=4),1.9,IF(OR(R583=6,R583=7),1.96,IF(OR(R583=8,R583=9),2.02,IF(OR(R583=10,R583=11,R583=12),2.08,IF(OR(R583=13,R583=14,R583=15),2.14,IF(OR(R583=16,R583=17,R583=18),2.21,2.28)))))))))), IF(W583="Կ-2", IF(R583=0,1.45,IF(R583=1,1.49,IF(R583=2,1.54,IF(R583=3,1.59,IF(OR(R583=5,R583=4),1.63,IF(OR(R583=6,R583=7),1.68,IF(OR(R583=8,R583=9),1.73,IF(OR(R583=10,R583=11,R583=12),1.79,IF(OR(R583=13,R583=14,R583=15),1.84,IF(OR(R583=16,R583=17,R583=18),1.9,1.95)))))))))),IF(W583="Կ-3", IF(R583=0,1.25,IF(R583=1,1.29,IF(R583=2,1.33,IF(R583=3,1.37,IF(OR(R583=5,R583=4),1.41,IF(OR(R583=6,R583=7),1.45,IF(OR(R583=8,R583=9),1.49,IF(OR(R583=10,R583=11,R583=12),1.54,IF(OR(R583=13,R583=14,R583=15),1.58,IF(OR(R583=16,R583=17,R583=18),1.63,1.68)))))))))), "Error"))))))))))))</f>
        <v>1.68</v>
      </c>
      <c r="T583" s="456">
        <v>83200</v>
      </c>
      <c r="U583" s="456"/>
      <c r="V583" s="456">
        <f>+L583</f>
        <v>8000</v>
      </c>
      <c r="W583" s="589" t="str">
        <f>+M583</f>
        <v>Կ-2</v>
      </c>
      <c r="X583" s="456">
        <f>T583*S583</f>
        <v>139776</v>
      </c>
      <c r="Y583" s="590">
        <f>+U583+V583+X583</f>
        <v>147776</v>
      </c>
      <c r="Z583" s="590">
        <f t="shared" si="533"/>
        <v>1921088</v>
      </c>
      <c r="AA583" s="592">
        <f>+Q583</f>
        <v>1</v>
      </c>
      <c r="AB583" s="592">
        <f>+R583+1</f>
        <v>8</v>
      </c>
      <c r="AC583" s="588">
        <f>IF(AA583&lt;1,0,IF(AG583="Բ-1",IF(AB583=0,6.94,IF(AB583=1,7.17,IF(AB583=2,7.41,IF(AB583=3,7.66,IF(OR(AB583=5,AB583=4),7.92,IF(OR(AB583=6,AB583=7),8.18,IF(OR(AB583=8,AB583=9),8.46,IF(OR(AB583=10,AB583=11,AB583=12),8.74,IF(OR(AB583=13,AB583=14,AB583=15),9.03,IF(OR(AB583=16,AB583=17,AB583=18),9.33,9.65)))))))))),IF(AG583="Բ-2", IF(AB583=0,5.71,IF(AB583=1,5.89,IF(AB583=2,6.09,IF(AB583=3,6.29,IF(OR(AB583=5,AB583=4),6.5,IF(OR(AB583=6,AB583=7),6.72,IF(OR(AB583=8,AB583=9),6.94,IF(OR(AB583=10,AB583=11,AB583=12),7.17,IF(OR(AB583=13,AB583=14,AB583=15),7.41,IF(OR(AB583=16,AB583=17,AB583=18),7.65,7.91)))))))))), IF(AG583="Գ-1", IF(AB583=0,4.7,IF(AB583=1,4.86,IF(AB583=2,5.01,IF(AB583=3,5.18,IF(OR(AB583=5,AB583=4),5.35,IF(OR(AB583=6,AB583=7),5.52,IF(OR(AB583=8,AB583=9),5.71,IF(OR(AB583=10,AB583=11,AB583=12),5.89,IF(OR(AB583=13,AB583=14,AB583=15),6.09,IF(OR(AB583=16,AB583=17,AB583=18),6.29,6.49)))))))))), IF(AG583="Գ-2", IF(AB583=0,3.88,IF(AB583=1,4.01,IF(AB583=2,4.14,IF(AB583=3,4.27,IF(OR(AB583=5,AB583=4),4.41,IF(OR(AB583=6,AB583=7),4.55,IF(OR(AB583=8,AB583=9),4.7,IF(OR(AB583=10,AB583=11,AB583=12),4.85,IF(OR(AB583=13,AB583=14,AB583=15),5.01,IF(OR(AB583=16,AB583=17,AB583=18),5.17,5.34)))))))))), IF(AG583="Գ-3", IF(AB583=0,3.21,IF(AB583=1,3.31,IF(AB583=2,3.42,IF(AB583=3,3.53,IF(OR(AB583=5,AB583=4),3.64,IF(OR(AB583=6,AB583=7),3.76,IF(OR(AB583=8,AB583=9),3.88,IF(OR(AB583=10,AB583=11,AB583=12),4.01,IF(OR(AB583=13,AB583=14,AB583=15),4.13,IF(OR(AB583=16,AB583=17,AB583=18),4.27,4.4)))))))))), IF(AG583="Ա-1", IF(AB583=0,2.66,IF(AB583=1,2.75,IF(AB583=2,2.83,IF(AB583=3,2.92,IF(OR(AB583=5,AB583=4),3.02,IF(OR(AB583=6,AB583=7),3.11,IF(OR(AB583=8,AB583=9),3.21,IF(OR(AB583=10,AB583=11,AB583=12),3.31,IF(OR(AB583=13,AB583=14,AB583=15),3.42,IF(OR(AB583=16,AB583=17,AB583=18),3.53,3.64)))))))))), IF(AG583="Ա-2", IF(AB583=0,2.28,IF(AB583=1,2.35,IF(AB583=2,2.43,IF(AB583=3,2.5,IF(OR(AB583=5,AB583=4),2.58,IF(OR(AB583=6,AB583=7),2.66,IF(OR(AB583=8,AB583=9),2.75,IF(OR(AB583=10,AB583=11,AB583=12),2.83,IF(OR(AB583=13,AB583=14,AB583=15),2.92,IF(OR(AB583=16,AB583=17,AB583=18),3.01,3.11)))))))))),IF(AG583="Ա-3", IF(AB583=0,1.96,IF(AB583=1,2.02,IF(AB583=2,2.08,IF(AB583=3,2.15,IF(OR(AB583=5,AB583=4),2.21,IF(OR(AB583=6,AB583=7),2.28,IF(OR(AB583=8,AB583=9),2.35,IF(OR(AB583=10,AB583=11,AB583=12),2.42,IF(OR(AB583=13,AB583=14,AB583=15),2.5,IF(OR(AB583=16,AB583=17,AB583=18),2.58,2.66)))))))))), IF(AG583="Կ-1", IF(AB583=0,1.68,IF(AB583=1,1.73,IF(AB583=2,1.79,IF(AB583=3,1.84,IF(OR(AB583=5,AB583=4),1.9,IF(OR(AB583=6,AB583=7),1.96,IF(OR(AB583=8,AB583=9),2.02,IF(OR(AB583=10,AB583=11,AB583=12),2.08,IF(OR(AB583=13,AB583=14,AB583=15),2.14,IF(OR(AB583=16,AB583=17,AB583=18),2.21,2.28)))))))))), IF(AG583="Կ-2", IF(AB583=0,1.45,IF(AB583=1,1.49,IF(AB583=2,1.54,IF(AB583=3,1.59,IF(OR(AB583=5,AB583=4),1.63,IF(OR(AB583=6,AB583=7),1.68,IF(OR(AB583=8,AB583=9),1.73,IF(OR(AB583=10,AB583=11,AB583=12),1.79,IF(OR(AB583=13,AB583=14,AB583=15),1.84,IF(OR(AB583=16,AB583=17,AB583=18),1.9,1.95)))))))))),IF(AG583="Կ-3", IF(AB583=0,1.25,IF(AB583=1,1.29,IF(AB583=2,1.33,IF(AB583=3,1.37,IF(OR(AB583=5,AB583=4),1.41,IF(OR(AB583=6,AB583=7),1.45,IF(OR(AB583=8,AB583=9),1.49,IF(OR(AB583=10,AB583=11,AB583=12),1.54,IF(OR(AB583=13,AB583=14,AB583=15),1.58,IF(OR(AB583=16,AB583=17,AB583=18),1.63,1.68)))))))))), "Error"))))))))))))</f>
        <v>1.73</v>
      </c>
      <c r="AD583" s="456">
        <v>83200</v>
      </c>
      <c r="AE583" s="456"/>
      <c r="AF583" s="456">
        <v>8000</v>
      </c>
      <c r="AG583" s="589" t="str">
        <f>+W583</f>
        <v>Կ-2</v>
      </c>
      <c r="AH583" s="456">
        <f>AD583*AC583</f>
        <v>143936</v>
      </c>
      <c r="AI583" s="590">
        <f>AH583+AE583+AF583</f>
        <v>151936</v>
      </c>
      <c r="AJ583" s="590">
        <f t="shared" si="534"/>
        <v>1975168</v>
      </c>
      <c r="AK583" s="592">
        <f>+AA583</f>
        <v>1</v>
      </c>
      <c r="AL583" s="592">
        <f>+AB583+1</f>
        <v>9</v>
      </c>
      <c r="AM583" s="588">
        <f>IF(AK583&lt;1,0,IF(AQ583="Բ-1",IF(AL583=0,6.94,IF(AL583=1,7.17,IF(AL583=2,7.41,IF(AL583=3,7.66,IF(OR(AL583=5,AL583=4),7.92,IF(OR(AL583=6,AL583=7),8.18,IF(OR(AL583=8,AL583=9),8.46,IF(OR(AL583=10,AL583=11,AL583=12),8.74,IF(OR(AL583=13,AL583=14,AL583=15),9.03,IF(OR(AL583=16,AL583=17,AL583=18),9.33,9.65)))))))))),IF(AQ583="Բ-2", IF(AL583=0,5.71,IF(AL583=1,5.89,IF(AL583=2,6.09,IF(AL583=3,6.29,IF(OR(AL583=5,AL583=4),6.5,IF(OR(AL583=6,AL583=7),6.72,IF(OR(AL583=8,AL583=9),6.94,IF(OR(AL583=10,AL583=11,AL583=12),7.17,IF(OR(AL583=13,AL583=14,AL583=15),7.41,IF(OR(AL583=16,AL583=17,AL583=18),7.65,7.91)))))))))), IF(AQ583="Գ-1", IF(AL583=0,4.7,IF(AL583=1,4.86,IF(AL583=2,5.01,IF(AL583=3,5.18,IF(OR(AL583=5,AL583=4),5.35,IF(OR(AL583=6,AL583=7),5.52,IF(OR(AL583=8,AL583=9),5.71,IF(OR(AL583=10,AL583=11,AL583=12),5.89,IF(OR(AL583=13,AL583=14,AL583=15),6.09,IF(OR(AL583=16,AL583=17,AL583=18),6.29,6.49)))))))))), IF(AQ583="Գ-2", IF(AL583=0,3.88,IF(AL583=1,4.01,IF(AL583=2,4.14,IF(AL583=3,4.27,IF(OR(AL583=5,AL583=4),4.41,IF(OR(AL583=6,AL583=7),4.55,IF(OR(AL583=8,AL583=9),4.7,IF(OR(AL583=10,AL583=11,AL583=12),4.85,IF(OR(AL583=13,AL583=14,AL583=15),5.01,IF(OR(AL583=16,AL583=17,AL583=18),5.17,5.34)))))))))), IF(AQ583="Գ-3", IF(AL583=0,3.21,IF(AL583=1,3.31,IF(AL583=2,3.42,IF(AL583=3,3.53,IF(OR(AL583=5,AL583=4),3.64,IF(OR(AL583=6,AL583=7),3.76,IF(OR(AL583=8,AL583=9),3.88,IF(OR(AL583=10,AL583=11,AL583=12),4.01,IF(OR(AL583=13,AL583=14,AL583=15),4.13,IF(OR(AL583=16,AL583=17,AL583=18),4.27,4.4)))))))))), IF(AQ583="Ա-1", IF(AL583=0,2.66,IF(AL583=1,2.75,IF(AL583=2,2.83,IF(AL583=3,2.92,IF(OR(AL583=5,AL583=4),3.02,IF(OR(AL583=6,AL583=7),3.11,IF(OR(AL583=8,AL583=9),3.21,IF(OR(AL583=10,AL583=11,AL583=12),3.31,IF(OR(AL583=13,AL583=14,AL583=15),3.42,IF(OR(AL583=16,AL583=17,AL583=18),3.53,3.64)))))))))), IF(AQ583="Ա-2", IF(AL583=0,2.28,IF(AL583=1,2.35,IF(AL583=2,2.43,IF(AL583=3,2.5,IF(OR(AL583=5,AL583=4),2.58,IF(OR(AL583=6,AL583=7),2.66,IF(OR(AL583=8,AL583=9),2.75,IF(OR(AL583=10,AL583=11,AL583=12),2.83,IF(OR(AL583=13,AL583=14,AL583=15),2.92,IF(OR(AL583=16,AL583=17,AL583=18),3.01,3.11)))))))))),IF(AQ583="Ա-3", IF(AL583=0,1.96,IF(AL583=1,2.02,IF(AL583=2,2.08,IF(AL583=3,2.15,IF(OR(AL583=5,AL583=4),2.21,IF(OR(AL583=6,AL583=7),2.28,IF(OR(AL583=8,AL583=9),2.35,IF(OR(AL583=10,AL583=11,AL583=12),2.42,IF(OR(AL583=13,AL583=14,AL583=15),2.5,IF(OR(AL583=16,AL583=17,AL583=18),2.58,2.66)))))))))), IF(AQ583="Կ-1", IF(AL583=0,1.68,IF(AL583=1,1.73,IF(AL583=2,1.79,IF(AL583=3,1.84,IF(OR(AL583=5,AL583=4),1.9,IF(OR(AL583=6,AL583=7),1.96,IF(OR(AL583=8,AL583=9),2.02,IF(OR(AL583=10,AL583=11,AL583=12),2.08,IF(OR(AL583=13,AL583=14,AL583=15),2.14,IF(OR(AL583=16,AL583=17,AL583=18),2.21,2.28)))))))))), IF(AQ583="Կ-2", IF(AL583=0,1.45,IF(AL583=1,1.49,IF(AL583=2,1.54,IF(AL583=3,1.59,IF(OR(AL583=5,AL583=4),1.63,IF(OR(AL583=6,AL583=7),1.68,IF(OR(AL583=8,AL583=9),1.73,IF(OR(AL583=10,AL583=11,AL583=12),1.79,IF(OR(AL583=13,AL583=14,AL583=15),1.84,IF(OR(AL583=16,AL583=17,AL583=18),1.9,1.95)))))))))),IF(AQ583="Կ-3", IF(AL583=0,1.25,IF(AL583=1,1.29,IF(AL583=2,1.33,IF(AL583=3,1.37,IF(OR(AL583=5,AL583=4),1.41,IF(OR(AL583=6,AL583=7),1.45,IF(OR(AL583=8,AL583=9),1.49,IF(OR(AL583=10,AL583=11,AL583=12),1.54,IF(OR(AL583=13,AL583=14,AL583=15),1.58,IF(OR(AL583=16,AL583=17,AL583=18),1.63,1.68)))))))))), "Error"))))))))))))</f>
        <v>1.73</v>
      </c>
      <c r="AN583" s="456">
        <v>83200</v>
      </c>
      <c r="AO583" s="456"/>
      <c r="AP583" s="456">
        <v>8000</v>
      </c>
      <c r="AQ583" s="589" t="str">
        <f>+AG583</f>
        <v>Կ-2</v>
      </c>
      <c r="AR583" s="456">
        <f>AN583*AM583</f>
        <v>143936</v>
      </c>
      <c r="AS583" s="590">
        <f>AR583+AO583+AP583</f>
        <v>151936</v>
      </c>
      <c r="AT583" s="590">
        <f t="shared" si="535"/>
        <v>1975168</v>
      </c>
    </row>
    <row r="584" spans="2:46" s="587" customFormat="1" ht="13.5">
      <c r="B584" s="816">
        <v>32</v>
      </c>
      <c r="C584" s="795" t="s">
        <v>841</v>
      </c>
      <c r="D584" s="794" t="s">
        <v>1960</v>
      </c>
      <c r="E584" s="796">
        <v>1966</v>
      </c>
      <c r="F584" s="795" t="s">
        <v>107</v>
      </c>
      <c r="G584" s="820">
        <v>1</v>
      </c>
      <c r="H584" s="820">
        <v>9</v>
      </c>
      <c r="I584" s="821">
        <f t="shared" si="530"/>
        <v>2.02</v>
      </c>
      <c r="J584" s="799">
        <v>83200</v>
      </c>
      <c r="K584" s="799"/>
      <c r="L584" s="799">
        <v>8000</v>
      </c>
      <c r="M584" s="822" t="s">
        <v>86</v>
      </c>
      <c r="N584" s="799">
        <f t="shared" si="531"/>
        <v>168064</v>
      </c>
      <c r="O584" s="823">
        <f t="shared" si="499"/>
        <v>176064</v>
      </c>
      <c r="P584" s="823">
        <f t="shared" si="532"/>
        <v>2288832</v>
      </c>
      <c r="Q584" s="592">
        <f t="shared" si="501"/>
        <v>1</v>
      </c>
      <c r="R584" s="592">
        <f t="shared" si="502"/>
        <v>10</v>
      </c>
      <c r="S584" s="588">
        <f t="shared" si="503"/>
        <v>2.08</v>
      </c>
      <c r="T584" s="456">
        <v>83200</v>
      </c>
      <c r="U584" s="456"/>
      <c r="V584" s="456">
        <f t="shared" si="521"/>
        <v>8000</v>
      </c>
      <c r="W584" s="589" t="str">
        <f t="shared" si="522"/>
        <v>Կ-1</v>
      </c>
      <c r="X584" s="456">
        <f t="shared" si="504"/>
        <v>173056</v>
      </c>
      <c r="Y584" s="590">
        <f t="shared" si="505"/>
        <v>181056</v>
      </c>
      <c r="Z584" s="590">
        <f t="shared" si="533"/>
        <v>2353728</v>
      </c>
      <c r="AA584" s="592">
        <f t="shared" si="507"/>
        <v>1</v>
      </c>
      <c r="AB584" s="592">
        <f t="shared" si="508"/>
        <v>11</v>
      </c>
      <c r="AC584" s="588">
        <f t="shared" si="509"/>
        <v>2.08</v>
      </c>
      <c r="AD584" s="456">
        <v>83200</v>
      </c>
      <c r="AE584" s="456"/>
      <c r="AF584" s="456">
        <v>8000</v>
      </c>
      <c r="AG584" s="589" t="str">
        <f t="shared" si="510"/>
        <v>Կ-1</v>
      </c>
      <c r="AH584" s="456">
        <f t="shared" si="511"/>
        <v>173056</v>
      </c>
      <c r="AI584" s="590">
        <f t="shared" si="512"/>
        <v>181056</v>
      </c>
      <c r="AJ584" s="590">
        <f t="shared" si="534"/>
        <v>2353728</v>
      </c>
      <c r="AK584" s="592">
        <f t="shared" si="514"/>
        <v>1</v>
      </c>
      <c r="AL584" s="592">
        <f t="shared" si="515"/>
        <v>12</v>
      </c>
      <c r="AM584" s="588">
        <f t="shared" si="516"/>
        <v>2.08</v>
      </c>
      <c r="AN584" s="456">
        <v>83200</v>
      </c>
      <c r="AO584" s="456"/>
      <c r="AP584" s="456">
        <v>8000</v>
      </c>
      <c r="AQ584" s="589" t="str">
        <f t="shared" si="517"/>
        <v>Կ-1</v>
      </c>
      <c r="AR584" s="456">
        <f t="shared" si="518"/>
        <v>173056</v>
      </c>
      <c r="AS584" s="590">
        <f t="shared" si="519"/>
        <v>181056</v>
      </c>
      <c r="AT584" s="590">
        <f t="shared" si="535"/>
        <v>2353728</v>
      </c>
    </row>
    <row r="585" spans="2:46" s="587" customFormat="1" ht="13.5">
      <c r="B585" s="830"/>
      <c r="C585" s="831" t="s">
        <v>767</v>
      </c>
      <c r="D585" s="828"/>
      <c r="E585" s="818"/>
      <c r="F585" s="831"/>
      <c r="G585" s="820"/>
      <c r="H585" s="820"/>
      <c r="I585" s="821"/>
      <c r="J585" s="799"/>
      <c r="K585" s="832"/>
      <c r="L585" s="832"/>
      <c r="M585" s="833"/>
      <c r="N585" s="834"/>
      <c r="O585" s="823">
        <v>12000</v>
      </c>
      <c r="P585" s="823">
        <f>+O585*12</f>
        <v>144000</v>
      </c>
      <c r="Q585" s="592"/>
      <c r="R585" s="592"/>
      <c r="S585" s="588"/>
      <c r="T585" s="456"/>
      <c r="U585" s="457"/>
      <c r="V585" s="457"/>
      <c r="W585" s="597"/>
      <c r="X585" s="700"/>
      <c r="Y585" s="590">
        <f>+O585</f>
        <v>12000</v>
      </c>
      <c r="Z585" s="590">
        <f>+P585</f>
        <v>144000</v>
      </c>
      <c r="AA585" s="592"/>
      <c r="AB585" s="592"/>
      <c r="AC585" s="588"/>
      <c r="AD585" s="456"/>
      <c r="AE585" s="457"/>
      <c r="AF585" s="457"/>
      <c r="AG585" s="597"/>
      <c r="AH585" s="700"/>
      <c r="AI585" s="590">
        <f>+Y585</f>
        <v>12000</v>
      </c>
      <c r="AJ585" s="590">
        <f>+Z585</f>
        <v>144000</v>
      </c>
      <c r="AK585" s="592"/>
      <c r="AL585" s="592"/>
      <c r="AM585" s="588"/>
      <c r="AN585" s="456"/>
      <c r="AO585" s="457"/>
      <c r="AP585" s="457"/>
      <c r="AQ585" s="597"/>
      <c r="AR585" s="700"/>
      <c r="AS585" s="590">
        <f>+AI585</f>
        <v>12000</v>
      </c>
      <c r="AT585" s="590">
        <f>+AJ585</f>
        <v>144000</v>
      </c>
    </row>
    <row r="586" spans="2:46" s="468" customFormat="1" ht="23.25" customHeight="1">
      <c r="B586" s="960" t="s">
        <v>47</v>
      </c>
      <c r="C586" s="960"/>
      <c r="D586" s="960"/>
      <c r="E586" s="960"/>
      <c r="F586" s="960"/>
      <c r="G586" s="701">
        <f t="shared" ref="G586:AT586" si="536">SUM(G553:G585)</f>
        <v>32</v>
      </c>
      <c r="H586" s="701">
        <f t="shared" si="536"/>
        <v>225</v>
      </c>
      <c r="I586" s="701">
        <f t="shared" si="536"/>
        <v>70.75</v>
      </c>
      <c r="J586" s="701">
        <f t="shared" si="536"/>
        <v>2662400</v>
      </c>
      <c r="K586" s="701">
        <f t="shared" si="536"/>
        <v>0</v>
      </c>
      <c r="L586" s="701">
        <f t="shared" si="536"/>
        <v>256000</v>
      </c>
      <c r="M586" s="701">
        <f t="shared" si="536"/>
        <v>0</v>
      </c>
      <c r="N586" s="701">
        <f t="shared" si="536"/>
        <v>5886400</v>
      </c>
      <c r="O586" s="701">
        <f t="shared" si="536"/>
        <v>6154400</v>
      </c>
      <c r="P586" s="701">
        <f t="shared" si="536"/>
        <v>79995200</v>
      </c>
      <c r="Q586" s="701">
        <f t="shared" si="536"/>
        <v>32</v>
      </c>
      <c r="R586" s="701">
        <f t="shared" si="536"/>
        <v>257</v>
      </c>
      <c r="S586" s="701">
        <f t="shared" si="536"/>
        <v>71.850000000000023</v>
      </c>
      <c r="T586" s="701">
        <f t="shared" si="536"/>
        <v>2662400</v>
      </c>
      <c r="U586" s="701">
        <f t="shared" si="536"/>
        <v>0</v>
      </c>
      <c r="V586" s="701">
        <f t="shared" si="536"/>
        <v>256000</v>
      </c>
      <c r="W586" s="701">
        <f t="shared" si="536"/>
        <v>0</v>
      </c>
      <c r="X586" s="701">
        <f t="shared" si="536"/>
        <v>5977920</v>
      </c>
      <c r="Y586" s="701">
        <f t="shared" si="536"/>
        <v>6245920</v>
      </c>
      <c r="Z586" s="701">
        <f t="shared" si="536"/>
        <v>81184960</v>
      </c>
      <c r="AA586" s="701">
        <f t="shared" si="536"/>
        <v>32</v>
      </c>
      <c r="AB586" s="701">
        <f t="shared" si="536"/>
        <v>289</v>
      </c>
      <c r="AC586" s="701">
        <f t="shared" si="536"/>
        <v>73.250000000000014</v>
      </c>
      <c r="AD586" s="701">
        <f t="shared" si="536"/>
        <v>2662400</v>
      </c>
      <c r="AE586" s="701">
        <f t="shared" si="536"/>
        <v>0</v>
      </c>
      <c r="AF586" s="701">
        <f t="shared" si="536"/>
        <v>256000</v>
      </c>
      <c r="AG586" s="701">
        <f t="shared" si="536"/>
        <v>0</v>
      </c>
      <c r="AH586" s="701">
        <f t="shared" si="536"/>
        <v>6094400</v>
      </c>
      <c r="AI586" s="701">
        <f t="shared" si="536"/>
        <v>6362400</v>
      </c>
      <c r="AJ586" s="701">
        <f t="shared" si="536"/>
        <v>82699200</v>
      </c>
      <c r="AK586" s="701">
        <f t="shared" si="536"/>
        <v>32</v>
      </c>
      <c r="AL586" s="701">
        <f t="shared" si="536"/>
        <v>321</v>
      </c>
      <c r="AM586" s="701">
        <f t="shared" si="536"/>
        <v>73.92</v>
      </c>
      <c r="AN586" s="701">
        <f t="shared" si="536"/>
        <v>2662400</v>
      </c>
      <c r="AO586" s="701">
        <f t="shared" si="536"/>
        <v>0</v>
      </c>
      <c r="AP586" s="701">
        <f t="shared" si="536"/>
        <v>256000</v>
      </c>
      <c r="AQ586" s="701">
        <f t="shared" si="536"/>
        <v>0</v>
      </c>
      <c r="AR586" s="701">
        <f t="shared" si="536"/>
        <v>6150144</v>
      </c>
      <c r="AS586" s="701">
        <f t="shared" si="536"/>
        <v>6418144</v>
      </c>
      <c r="AT586" s="701">
        <f t="shared" si="536"/>
        <v>83423872</v>
      </c>
    </row>
    <row r="587" spans="2:46" ht="16.5" customHeight="1"/>
    <row r="588" spans="2:46" ht="17.25" customHeight="1"/>
    <row r="589" spans="2:46" s="468" customFormat="1" ht="22.5" customHeight="1">
      <c r="B589" s="960" t="s">
        <v>554</v>
      </c>
      <c r="C589" s="960"/>
      <c r="D589" s="960"/>
      <c r="E589" s="960"/>
      <c r="F589" s="960"/>
      <c r="G589" s="962" t="s">
        <v>1040</v>
      </c>
      <c r="H589" s="962"/>
      <c r="I589" s="962"/>
      <c r="J589" s="962"/>
      <c r="K589" s="962"/>
      <c r="L589" s="962"/>
      <c r="M589" s="962"/>
      <c r="N589" s="962"/>
      <c r="O589" s="962"/>
      <c r="P589" s="962"/>
      <c r="Q589" s="962" t="s">
        <v>1040</v>
      </c>
      <c r="R589" s="962"/>
      <c r="S589" s="962"/>
      <c r="T589" s="962"/>
      <c r="U589" s="962"/>
      <c r="V589" s="962"/>
      <c r="W589" s="962"/>
      <c r="X589" s="962"/>
      <c r="Y589" s="962"/>
      <c r="Z589" s="962"/>
      <c r="AA589" s="962" t="s">
        <v>1040</v>
      </c>
      <c r="AB589" s="962"/>
      <c r="AC589" s="962"/>
      <c r="AD589" s="962"/>
      <c r="AE589" s="962"/>
      <c r="AF589" s="962"/>
      <c r="AG589" s="962"/>
      <c r="AH589" s="962"/>
      <c r="AI589" s="962"/>
      <c r="AJ589" s="962"/>
      <c r="AK589" s="962" t="s">
        <v>1040</v>
      </c>
      <c r="AL589" s="962"/>
      <c r="AM589" s="962"/>
      <c r="AN589" s="962"/>
      <c r="AO589" s="962"/>
      <c r="AP589" s="962"/>
      <c r="AQ589" s="962"/>
      <c r="AR589" s="962"/>
      <c r="AS589" s="962"/>
      <c r="AT589" s="962"/>
    </row>
    <row r="590" spans="2:46" s="468" customFormat="1" ht="24" customHeight="1">
      <c r="B590" s="959" t="s">
        <v>1333</v>
      </c>
      <c r="C590" s="959"/>
      <c r="D590" s="959"/>
      <c r="E590" s="959"/>
      <c r="F590" s="959"/>
      <c r="G590" s="959" t="s">
        <v>2454</v>
      </c>
      <c r="H590" s="959"/>
      <c r="I590" s="959"/>
      <c r="J590" s="959"/>
      <c r="K590" s="959"/>
      <c r="L590" s="959"/>
      <c r="M590" s="959"/>
      <c r="N590" s="959"/>
      <c r="O590" s="959"/>
      <c r="P590" s="959"/>
      <c r="Q590" s="959" t="s">
        <v>1950</v>
      </c>
      <c r="R590" s="959"/>
      <c r="S590" s="959"/>
      <c r="T590" s="959"/>
      <c r="U590" s="959"/>
      <c r="V590" s="959"/>
      <c r="W590" s="959"/>
      <c r="X590" s="959"/>
      <c r="Y590" s="959"/>
      <c r="Z590" s="959"/>
      <c r="AA590" s="980" t="s">
        <v>2461</v>
      </c>
      <c r="AB590" s="981"/>
      <c r="AC590" s="981"/>
      <c r="AD590" s="981"/>
      <c r="AE590" s="981"/>
      <c r="AF590" s="981"/>
      <c r="AG590" s="981"/>
      <c r="AH590" s="981"/>
      <c r="AI590" s="981"/>
      <c r="AJ590" s="982"/>
      <c r="AK590" s="959" t="s">
        <v>2935</v>
      </c>
      <c r="AL590" s="959"/>
      <c r="AM590" s="959"/>
      <c r="AN590" s="959"/>
      <c r="AO590" s="959"/>
      <c r="AP590" s="959"/>
      <c r="AQ590" s="959"/>
      <c r="AR590" s="959"/>
      <c r="AS590" s="959"/>
      <c r="AT590" s="959"/>
    </row>
    <row r="591" spans="2:46" s="587" customFormat="1" ht="99.75">
      <c r="B591" s="458" t="s">
        <v>10</v>
      </c>
      <c r="C591" s="531" t="s">
        <v>54</v>
      </c>
      <c r="D591" s="748" t="s">
        <v>1958</v>
      </c>
      <c r="E591" s="579" t="s">
        <v>1959</v>
      </c>
      <c r="F591" s="531" t="s">
        <v>55</v>
      </c>
      <c r="G591" s="586" t="s">
        <v>56</v>
      </c>
      <c r="H591" s="586" t="s">
        <v>89</v>
      </c>
      <c r="I591" s="586" t="s">
        <v>90</v>
      </c>
      <c r="J591" s="586" t="s">
        <v>62</v>
      </c>
      <c r="K591" s="696" t="str">
        <f>+K552</f>
        <v>Հավելավճար</v>
      </c>
      <c r="L591" s="696" t="str">
        <f>+L552</f>
        <v>Հավելում (բարձր լեռնային կամ գաղտնիության)</v>
      </c>
      <c r="M591" s="586" t="str">
        <f>+M552</f>
        <v>Ըստ դատ.ծառ.պաշտ.ենթախմբ.</v>
      </c>
      <c r="N591" s="586" t="s">
        <v>603</v>
      </c>
      <c r="O591" s="586" t="s">
        <v>582</v>
      </c>
      <c r="P591" s="586" t="s">
        <v>1407</v>
      </c>
      <c r="Q591" s="586" t="s">
        <v>56</v>
      </c>
      <c r="R591" s="586" t="s">
        <v>89</v>
      </c>
      <c r="S591" s="586" t="s">
        <v>90</v>
      </c>
      <c r="T591" s="586" t="s">
        <v>62</v>
      </c>
      <c r="U591" s="586" t="str">
        <f>+U552</f>
        <v>Հավելավճար</v>
      </c>
      <c r="V591" s="586" t="str">
        <f>+V552</f>
        <v>Հավելում (բարձր լեռնային կամ գաղտնիության)</v>
      </c>
      <c r="W591" s="586" t="str">
        <f>+W552</f>
        <v>Ըստ դատ.ծառ.պաշտ.ենթախմբ.</v>
      </c>
      <c r="X591" s="586" t="s">
        <v>603</v>
      </c>
      <c r="Y591" s="586" t="str">
        <f>+O591</f>
        <v xml:space="preserve">Ընդամենը ամսական աշխատավարձ </v>
      </c>
      <c r="Z591" s="586" t="s">
        <v>1951</v>
      </c>
      <c r="AA591" s="586" t="s">
        <v>56</v>
      </c>
      <c r="AB591" s="586" t="s">
        <v>89</v>
      </c>
      <c r="AC591" s="586" t="s">
        <v>90</v>
      </c>
      <c r="AD591" s="586" t="s">
        <v>62</v>
      </c>
      <c r="AE591" s="586" t="str">
        <f>+AE552</f>
        <v>Հավելավճար</v>
      </c>
      <c r="AF591" s="696" t="str">
        <f>+AF552</f>
        <v>Հավելում (բարձր լեռնային կամ գաղտնիության)</v>
      </c>
      <c r="AG591" s="586" t="str">
        <f>+AG552</f>
        <v>Ըստ դատ.ծառ.պաշտ.ենթախմբ.</v>
      </c>
      <c r="AH591" s="586" t="s">
        <v>603</v>
      </c>
      <c r="AI591" s="586" t="str">
        <f>+Y591</f>
        <v xml:space="preserve">Ընդամենը ամսական աշխատավարձ </v>
      </c>
      <c r="AJ591" s="586" t="s">
        <v>2462</v>
      </c>
      <c r="AK591" s="586" t="s">
        <v>56</v>
      </c>
      <c r="AL591" s="586" t="s">
        <v>89</v>
      </c>
      <c r="AM591" s="586" t="s">
        <v>90</v>
      </c>
      <c r="AN591" s="586" t="s">
        <v>62</v>
      </c>
      <c r="AO591" s="586" t="str">
        <f>+AO552</f>
        <v>Հավելավճար</v>
      </c>
      <c r="AP591" s="696" t="str">
        <f>+AP552</f>
        <v>Հավելում (բարձր լեռնային կամ գաղտնիության)</v>
      </c>
      <c r="AQ591" s="586" t="str">
        <f>+AQ552</f>
        <v>Ըստ դատ.ծառ.պաշտ.ենթախմբ.</v>
      </c>
      <c r="AR591" s="586" t="s">
        <v>603</v>
      </c>
      <c r="AS591" s="586" t="str">
        <f>+AI591</f>
        <v xml:space="preserve">Ընդամենը ամսական աշխատավարձ </v>
      </c>
      <c r="AT591" s="586" t="s">
        <v>2936</v>
      </c>
    </row>
    <row r="592" spans="2:46" s="591" customFormat="1" ht="13.5">
      <c r="B592" s="816">
        <v>1</v>
      </c>
      <c r="C592" s="804" t="s">
        <v>842</v>
      </c>
      <c r="D592" s="817" t="s">
        <v>1960</v>
      </c>
      <c r="E592" s="818">
        <v>1973</v>
      </c>
      <c r="F592" s="819" t="s">
        <v>217</v>
      </c>
      <c r="G592" s="820">
        <v>1</v>
      </c>
      <c r="H592" s="820">
        <v>19</v>
      </c>
      <c r="I592" s="821">
        <f t="shared" ref="I592:I601" si="537">IF(G592&lt;1,0,IF(M592="Բ-1",IF(H592=0,6.94,IF(H592=1,7.17,IF(H592=2,7.41,IF(H592=3,7.66,IF(OR(H592=5,H592=4),7.92,IF(OR(H592=6,H592=7),8.18,IF(OR(H592=8,H592=9),8.46,IF(OR(H592=10,H592=11,H592=12),8.74,IF(OR(H592=13,H592=14,H592=15),9.03,IF(OR(H592=16,H592=17,H592=18),9.33,9.65)))))))))),IF(M592="Բ-2", IF(H592=0,5.71,IF(H592=1,5.89,IF(H592=2,6.09,IF(H592=3,6.29,IF(OR(H592=5,H592=4),6.5,IF(OR(H592=6,H592=7),6.72,IF(OR(H592=8,H592=9),6.94,IF(OR(H592=10,H592=11,H592=12),7.17,IF(OR(H592=13,H592=14,H592=15),7.41,IF(OR(H592=16,H592=17,H592=18),7.65,7.91)))))))))), IF(M592="Գ-1", IF(H592=0,4.7,IF(H592=1,4.86,IF(H592=2,5.01,IF(H592=3,5.18,IF(OR(H592=5,H592=4),5.35,IF(OR(H592=6,H592=7),5.52,IF(OR(H592=8,H592=9),5.71,IF(OR(H592=10,H592=11,H592=12),5.89,IF(OR(H592=13,H592=14,H592=15),6.09,IF(OR(H592=16,H592=17,H592=18),6.29,6.49)))))))))), IF(M592="Գ-2", IF(H592=0,3.88,IF(H592=1,4.01,IF(H592=2,4.14,IF(H592=3,4.27,IF(OR(H592=5,H592=4),4.41,IF(OR(H592=6,H592=7),4.55,IF(OR(H592=8,H592=9),4.7,IF(OR(H592=10,H592=11,H592=12),4.85,IF(OR(H592=13,H592=14,H592=15),5.01,IF(OR(H592=16,H592=17,H592=18),5.17,5.34)))))))))), IF(M592="Գ-3", IF(H592=0,3.21,IF(H592=1,3.31,IF(H592=2,3.42,IF(H592=3,3.53,IF(OR(H592=5,H592=4),3.64,IF(OR(H592=6,H592=7),3.76,IF(OR(H592=8,H592=9),3.88,IF(OR(H592=10,H592=11,H592=12),4.01,IF(OR(H592=13,H592=14,H592=15),4.13,IF(OR(H592=16,H592=17,H592=18),4.27,4.4)))))))))), IF(M592="Ա-1", IF(H592=0,2.66,IF(H592=1,2.75,IF(H592=2,2.83,IF(H592=3,2.92,IF(OR(H592=5,H592=4),3.02,IF(OR(H592=6,H592=7),3.11,IF(OR(H592=8,H592=9),3.21,IF(OR(H592=10,H592=11,H592=12),3.31,IF(OR(H592=13,H592=14,H592=15),3.42,IF(OR(H592=16,H592=17,H592=18),3.53,3.64)))))))))), IF(M592="Ա-2", IF(H592=0,2.28,IF(H592=1,2.35,IF(H592=2,2.43,IF(H592=3,2.5,IF(OR(H592=5,H592=4),2.58,IF(OR(H592=6,H592=7),2.66,IF(OR(H592=8,H592=9),2.75,IF(OR(H592=10,H592=11,H592=12),2.83,IF(OR(H592=13,H592=14,H592=15),2.92,IF(OR(H592=16,H592=17,H592=18),3.01,3.11)))))))))),IF(M592="Ա-3", IF(H592=0,1.96,IF(H592=1,2.02,IF(H592=2,2.08,IF(H592=3,2.15,IF(OR(H592=5,H592=4),2.21,IF(OR(H592=6,H592=7),2.28,IF(OR(H592=8,H592=9),2.35,IF(OR(H592=10,H592=11,H592=12),2.42,IF(OR(H592=13,H592=14,H592=15),2.5,IF(OR(H592=16,H592=17,H592=18),2.58,2.66)))))))))), IF(M592="Կ-1", IF(H592=0,1.68,IF(H592=1,1.73,IF(H592=2,1.79,IF(H592=3,1.84,IF(OR(H592=5,H592=4),1.9,IF(OR(H592=6,H592=7),1.96,IF(OR(H592=8,H592=9),2.02,IF(OR(H592=10,H592=11,H592=12),2.08,IF(OR(H592=13,H592=14,H592=15),2.14,IF(OR(H592=16,H592=17,H592=18),2.21,2.28)))))))))), IF(M592="Կ-2", IF(H592=0,1.45,IF(H592=1,1.49,IF(H592=2,1.54,IF(H592=3,1.59,IF(OR(H592=5,H592=4),1.63,IF(OR(H592=6,H592=7),1.68,IF(OR(H592=8,H592=9),1.73,IF(OR(H592=10,H592=11,H592=12),1.79,IF(OR(H592=13,H592=14,H592=15),1.84,IF(OR(H592=16,H592=17,H592=18),1.9,1.95)))))))))),IF(M592="Կ-3", IF(H592=0,1.25,IF(H592=1,1.29,IF(H592=2,1.33,IF(H592=3,1.37,IF(OR(H592=5,H592=4),1.41,IF(OR(H592=6,H592=7),1.45,IF(OR(H592=8,H592=9),1.49,IF(OR(H592=10,H592=11,H592=12),1.54,IF(OR(H592=13,H592=14,H592=15),1.58,IF(OR(H592=16,H592=17,H592=18),1.63,1.68)))))))))), "Error"))))))))))))</f>
        <v>6.49</v>
      </c>
      <c r="J592" s="799">
        <v>83200</v>
      </c>
      <c r="K592" s="832"/>
      <c r="L592" s="832"/>
      <c r="M592" s="822" t="s">
        <v>82</v>
      </c>
      <c r="N592" s="799">
        <f t="shared" ref="N592:N632" si="538">J592*I592</f>
        <v>539968</v>
      </c>
      <c r="O592" s="823">
        <f t="shared" ref="O592:O632" si="539">I592*J592+K592+L592</f>
        <v>539968</v>
      </c>
      <c r="P592" s="823">
        <f t="shared" ref="P592:P632" si="540">+O592*13</f>
        <v>7019584</v>
      </c>
      <c r="Q592" s="592">
        <f t="shared" ref="Q592:Q633" si="541">+G592</f>
        <v>1</v>
      </c>
      <c r="R592" s="592">
        <f t="shared" ref="R592:R632" si="542">+H592+1</f>
        <v>20</v>
      </c>
      <c r="S592" s="588">
        <f t="shared" ref="S592:S632" si="543">IF(Q592&lt;1,0,IF(W592="Բ-1",IF(R592=0,6.94,IF(R592=1,7.17,IF(R592=2,7.41,IF(R592=3,7.66,IF(OR(R592=5,R592=4),7.92,IF(OR(R592=6,R592=7),8.18,IF(OR(R592=8,R592=9),8.46,IF(OR(R592=10,R592=11,R592=12),8.74,IF(OR(R592=13,R592=14,R592=15),9.03,IF(OR(R592=16,R592=17,R592=18),9.33,9.65)))))))))),IF(W592="Բ-2", IF(R592=0,5.71,IF(R592=1,5.89,IF(R592=2,6.09,IF(R592=3,6.29,IF(OR(R592=5,R592=4),6.5,IF(OR(R592=6,R592=7),6.72,IF(OR(R592=8,R592=9),6.94,IF(OR(R592=10,R592=11,R592=12),7.17,IF(OR(R592=13,R592=14,R592=15),7.41,IF(OR(R592=16,R592=17,R592=18),7.65,7.91)))))))))), IF(W592="Գ-1", IF(R592=0,4.7,IF(R592=1,4.86,IF(R592=2,5.01,IF(R592=3,5.18,IF(OR(R592=5,R592=4),5.35,IF(OR(R592=6,R592=7),5.52,IF(OR(R592=8,R592=9),5.71,IF(OR(R592=10,R592=11,R592=12),5.89,IF(OR(R592=13,R592=14,R592=15),6.09,IF(OR(R592=16,R592=17,R592=18),6.29,6.49)))))))))), IF(W592="Գ-2", IF(R592=0,3.88,IF(R592=1,4.01,IF(R592=2,4.14,IF(R592=3,4.27,IF(OR(R592=5,R592=4),4.41,IF(OR(R592=6,R592=7),4.55,IF(OR(R592=8,R592=9),4.7,IF(OR(R592=10,R592=11,R592=12),4.85,IF(OR(R592=13,R592=14,R592=15),5.01,IF(OR(R592=16,R592=17,R592=18),5.17,5.34)))))))))), IF(W592="Գ-3", IF(R592=0,3.21,IF(R592=1,3.31,IF(R592=2,3.42,IF(R592=3,3.53,IF(OR(R592=5,R592=4),3.64,IF(OR(R592=6,R592=7),3.76,IF(OR(R592=8,R592=9),3.88,IF(OR(R592=10,R592=11,R592=12),4.01,IF(OR(R592=13,R592=14,R592=15),4.13,IF(OR(R592=16,R592=17,R592=18),4.27,4.4)))))))))), IF(W592="Ա-1", IF(R592=0,2.66,IF(R592=1,2.75,IF(R592=2,2.83,IF(R592=3,2.92,IF(OR(R592=5,R592=4),3.02,IF(OR(R592=6,R592=7),3.11,IF(OR(R592=8,R592=9),3.21,IF(OR(R592=10,R592=11,R592=12),3.31,IF(OR(R592=13,R592=14,R592=15),3.42,IF(OR(R592=16,R592=17,R592=18),3.53,3.64)))))))))), IF(W592="Ա-2", IF(R592=0,2.28,IF(R592=1,2.35,IF(R592=2,2.43,IF(R592=3,2.5,IF(OR(R592=5,R592=4),2.58,IF(OR(R592=6,R592=7),2.66,IF(OR(R592=8,R592=9),2.75,IF(OR(R592=10,R592=11,R592=12),2.83,IF(OR(R592=13,R592=14,R592=15),2.92,IF(OR(R592=16,R592=17,R592=18),3.01,3.11)))))))))),IF(W592="Ա-3", IF(R592=0,1.96,IF(R592=1,2.02,IF(R592=2,2.08,IF(R592=3,2.15,IF(OR(R592=5,R592=4),2.21,IF(OR(R592=6,R592=7),2.28,IF(OR(R592=8,R592=9),2.35,IF(OR(R592=10,R592=11,R592=12),2.42,IF(OR(R592=13,R592=14,R592=15),2.5,IF(OR(R592=16,R592=17,R592=18),2.58,2.66)))))))))), IF(W592="Կ-1", IF(R592=0,1.68,IF(R592=1,1.73,IF(R592=2,1.79,IF(R592=3,1.84,IF(OR(R592=5,R592=4),1.9,IF(OR(R592=6,R592=7),1.96,IF(OR(R592=8,R592=9),2.02,IF(OR(R592=10,R592=11,R592=12),2.08,IF(OR(R592=13,R592=14,R592=15),2.14,IF(OR(R592=16,R592=17,R592=18),2.21,2.28)))))))))), IF(W592="Կ-2", IF(R592=0,1.45,IF(R592=1,1.49,IF(R592=2,1.54,IF(R592=3,1.59,IF(OR(R592=5,R592=4),1.63,IF(OR(R592=6,R592=7),1.68,IF(OR(R592=8,R592=9),1.73,IF(OR(R592=10,R592=11,R592=12),1.79,IF(OR(R592=13,R592=14,R592=15),1.84,IF(OR(R592=16,R592=17,R592=18),1.9,1.95)))))))))),IF(W592="Կ-3", IF(R592=0,1.25,IF(R592=1,1.29,IF(R592=2,1.33,IF(R592=3,1.37,IF(OR(R592=5,R592=4),1.41,IF(OR(R592=6,R592=7),1.45,IF(OR(R592=8,R592=9),1.49,IF(OR(R592=10,R592=11,R592=12),1.54,IF(OR(R592=13,R592=14,R592=15),1.58,IF(OR(R592=16,R592=17,R592=18),1.63,1.68)))))))))), "Error"))))))))))))</f>
        <v>6.49</v>
      </c>
      <c r="T592" s="456">
        <v>83200</v>
      </c>
      <c r="U592" s="457"/>
      <c r="V592" s="457"/>
      <c r="W592" s="589" t="str">
        <f t="shared" ref="W592:W632" si="544">+M592</f>
        <v>Գ-1</v>
      </c>
      <c r="X592" s="456">
        <f t="shared" ref="X592:X632" si="545">T592*S592</f>
        <v>539968</v>
      </c>
      <c r="Y592" s="590">
        <f t="shared" ref="Y592:Y632" si="546">+U592+V592+X592</f>
        <v>539968</v>
      </c>
      <c r="Z592" s="590">
        <f t="shared" ref="Z592:Z632" si="547">+Y592*13</f>
        <v>7019584</v>
      </c>
      <c r="AA592" s="592">
        <f t="shared" ref="AA592:AA633" si="548">+Q592</f>
        <v>1</v>
      </c>
      <c r="AB592" s="592">
        <f t="shared" ref="AB592:AB632" si="549">+R592+1</f>
        <v>21</v>
      </c>
      <c r="AC592" s="588">
        <f t="shared" ref="AC592:AC632" si="550">IF(AA592&lt;1,0,IF(AG592="Բ-1",IF(AB592=0,6.94,IF(AB592=1,7.17,IF(AB592=2,7.41,IF(AB592=3,7.66,IF(OR(AB592=5,AB592=4),7.92,IF(OR(AB592=6,AB592=7),8.18,IF(OR(AB592=8,AB592=9),8.46,IF(OR(AB592=10,AB592=11,AB592=12),8.74,IF(OR(AB592=13,AB592=14,AB592=15),9.03,IF(OR(AB592=16,AB592=17,AB592=18),9.33,9.65)))))))))),IF(AG592="Բ-2", IF(AB592=0,5.71,IF(AB592=1,5.89,IF(AB592=2,6.09,IF(AB592=3,6.29,IF(OR(AB592=5,AB592=4),6.5,IF(OR(AB592=6,AB592=7),6.72,IF(OR(AB592=8,AB592=9),6.94,IF(OR(AB592=10,AB592=11,AB592=12),7.17,IF(OR(AB592=13,AB592=14,AB592=15),7.41,IF(OR(AB592=16,AB592=17,AB592=18),7.65,7.91)))))))))), IF(AG592="Գ-1", IF(AB592=0,4.7,IF(AB592=1,4.86,IF(AB592=2,5.01,IF(AB592=3,5.18,IF(OR(AB592=5,AB592=4),5.35,IF(OR(AB592=6,AB592=7),5.52,IF(OR(AB592=8,AB592=9),5.71,IF(OR(AB592=10,AB592=11,AB592=12),5.89,IF(OR(AB592=13,AB592=14,AB592=15),6.09,IF(OR(AB592=16,AB592=17,AB592=18),6.29,6.49)))))))))), IF(AG592="Գ-2", IF(AB592=0,3.88,IF(AB592=1,4.01,IF(AB592=2,4.14,IF(AB592=3,4.27,IF(OR(AB592=5,AB592=4),4.41,IF(OR(AB592=6,AB592=7),4.55,IF(OR(AB592=8,AB592=9),4.7,IF(OR(AB592=10,AB592=11,AB592=12),4.85,IF(OR(AB592=13,AB592=14,AB592=15),5.01,IF(OR(AB592=16,AB592=17,AB592=18),5.17,5.34)))))))))), IF(AG592="Գ-3", IF(AB592=0,3.21,IF(AB592=1,3.31,IF(AB592=2,3.42,IF(AB592=3,3.53,IF(OR(AB592=5,AB592=4),3.64,IF(OR(AB592=6,AB592=7),3.76,IF(OR(AB592=8,AB592=9),3.88,IF(OR(AB592=10,AB592=11,AB592=12),4.01,IF(OR(AB592=13,AB592=14,AB592=15),4.13,IF(OR(AB592=16,AB592=17,AB592=18),4.27,4.4)))))))))), IF(AG592="Ա-1", IF(AB592=0,2.66,IF(AB592=1,2.75,IF(AB592=2,2.83,IF(AB592=3,2.92,IF(OR(AB592=5,AB592=4),3.02,IF(OR(AB592=6,AB592=7),3.11,IF(OR(AB592=8,AB592=9),3.21,IF(OR(AB592=10,AB592=11,AB592=12),3.31,IF(OR(AB592=13,AB592=14,AB592=15),3.42,IF(OR(AB592=16,AB592=17,AB592=18),3.53,3.64)))))))))), IF(AG592="Ա-2", IF(AB592=0,2.28,IF(AB592=1,2.35,IF(AB592=2,2.43,IF(AB592=3,2.5,IF(OR(AB592=5,AB592=4),2.58,IF(OR(AB592=6,AB592=7),2.66,IF(OR(AB592=8,AB592=9),2.75,IF(OR(AB592=10,AB592=11,AB592=12),2.83,IF(OR(AB592=13,AB592=14,AB592=15),2.92,IF(OR(AB592=16,AB592=17,AB592=18),3.01,3.11)))))))))),IF(AG592="Ա-3", IF(AB592=0,1.96,IF(AB592=1,2.02,IF(AB592=2,2.08,IF(AB592=3,2.15,IF(OR(AB592=5,AB592=4),2.21,IF(OR(AB592=6,AB592=7),2.28,IF(OR(AB592=8,AB592=9),2.35,IF(OR(AB592=10,AB592=11,AB592=12),2.42,IF(OR(AB592=13,AB592=14,AB592=15),2.5,IF(OR(AB592=16,AB592=17,AB592=18),2.58,2.66)))))))))), IF(AG592="Կ-1", IF(AB592=0,1.68,IF(AB592=1,1.73,IF(AB592=2,1.79,IF(AB592=3,1.84,IF(OR(AB592=5,AB592=4),1.9,IF(OR(AB592=6,AB592=7),1.96,IF(OR(AB592=8,AB592=9),2.02,IF(OR(AB592=10,AB592=11,AB592=12),2.08,IF(OR(AB592=13,AB592=14,AB592=15),2.14,IF(OR(AB592=16,AB592=17,AB592=18),2.21,2.28)))))))))), IF(AG592="Կ-2", IF(AB592=0,1.45,IF(AB592=1,1.49,IF(AB592=2,1.54,IF(AB592=3,1.59,IF(OR(AB592=5,AB592=4),1.63,IF(OR(AB592=6,AB592=7),1.68,IF(OR(AB592=8,AB592=9),1.73,IF(OR(AB592=10,AB592=11,AB592=12),1.79,IF(OR(AB592=13,AB592=14,AB592=15),1.84,IF(OR(AB592=16,AB592=17,AB592=18),1.9,1.95)))))))))),IF(AG592="Կ-3", IF(AB592=0,1.25,IF(AB592=1,1.29,IF(AB592=2,1.33,IF(AB592=3,1.37,IF(OR(AB592=5,AB592=4),1.41,IF(OR(AB592=6,AB592=7),1.45,IF(OR(AB592=8,AB592=9),1.49,IF(OR(AB592=10,AB592=11,AB592=12),1.54,IF(OR(AB592=13,AB592=14,AB592=15),1.58,IF(OR(AB592=16,AB592=17,AB592=18),1.63,1.68)))))))))), "Error"))))))))))))</f>
        <v>6.49</v>
      </c>
      <c r="AD592" s="456">
        <v>83200</v>
      </c>
      <c r="AE592" s="457"/>
      <c r="AF592" s="457"/>
      <c r="AG592" s="589" t="str">
        <f t="shared" ref="AG592:AG632" si="551">+W592</f>
        <v>Գ-1</v>
      </c>
      <c r="AH592" s="456">
        <f t="shared" ref="AH592:AH632" si="552">AD592*AC592</f>
        <v>539968</v>
      </c>
      <c r="AI592" s="590">
        <f t="shared" ref="AI592:AI632" si="553">AH592+AE592+AF592</f>
        <v>539968</v>
      </c>
      <c r="AJ592" s="590">
        <f t="shared" ref="AJ592:AJ632" si="554">+AI592*13</f>
        <v>7019584</v>
      </c>
      <c r="AK592" s="592">
        <f t="shared" ref="AK592:AK633" si="555">+AA592</f>
        <v>1</v>
      </c>
      <c r="AL592" s="592">
        <f t="shared" ref="AL592:AL632" si="556">+AB592+1</f>
        <v>22</v>
      </c>
      <c r="AM592" s="588">
        <f t="shared" ref="AM592:AM632" si="557">IF(AK592&lt;1,0,IF(AQ592="Բ-1",IF(AL592=0,6.94,IF(AL592=1,7.17,IF(AL592=2,7.41,IF(AL592=3,7.66,IF(OR(AL592=5,AL592=4),7.92,IF(OR(AL592=6,AL592=7),8.18,IF(OR(AL592=8,AL592=9),8.46,IF(OR(AL592=10,AL592=11,AL592=12),8.74,IF(OR(AL592=13,AL592=14,AL592=15),9.03,IF(OR(AL592=16,AL592=17,AL592=18),9.33,9.65)))))))))),IF(AQ592="Բ-2", IF(AL592=0,5.71,IF(AL592=1,5.89,IF(AL592=2,6.09,IF(AL592=3,6.29,IF(OR(AL592=5,AL592=4),6.5,IF(OR(AL592=6,AL592=7),6.72,IF(OR(AL592=8,AL592=9),6.94,IF(OR(AL592=10,AL592=11,AL592=12),7.17,IF(OR(AL592=13,AL592=14,AL592=15),7.41,IF(OR(AL592=16,AL592=17,AL592=18),7.65,7.91)))))))))), IF(AQ592="Գ-1", IF(AL592=0,4.7,IF(AL592=1,4.86,IF(AL592=2,5.01,IF(AL592=3,5.18,IF(OR(AL592=5,AL592=4),5.35,IF(OR(AL592=6,AL592=7),5.52,IF(OR(AL592=8,AL592=9),5.71,IF(OR(AL592=10,AL592=11,AL592=12),5.89,IF(OR(AL592=13,AL592=14,AL592=15),6.09,IF(OR(AL592=16,AL592=17,AL592=18),6.29,6.49)))))))))), IF(AQ592="Գ-2", IF(AL592=0,3.88,IF(AL592=1,4.01,IF(AL592=2,4.14,IF(AL592=3,4.27,IF(OR(AL592=5,AL592=4),4.41,IF(OR(AL592=6,AL592=7),4.55,IF(OR(AL592=8,AL592=9),4.7,IF(OR(AL592=10,AL592=11,AL592=12),4.85,IF(OR(AL592=13,AL592=14,AL592=15),5.01,IF(OR(AL592=16,AL592=17,AL592=18),5.17,5.34)))))))))), IF(AQ592="Գ-3", IF(AL592=0,3.21,IF(AL592=1,3.31,IF(AL592=2,3.42,IF(AL592=3,3.53,IF(OR(AL592=5,AL592=4),3.64,IF(OR(AL592=6,AL592=7),3.76,IF(OR(AL592=8,AL592=9),3.88,IF(OR(AL592=10,AL592=11,AL592=12),4.01,IF(OR(AL592=13,AL592=14,AL592=15),4.13,IF(OR(AL592=16,AL592=17,AL592=18),4.27,4.4)))))))))), IF(AQ592="Ա-1", IF(AL592=0,2.66,IF(AL592=1,2.75,IF(AL592=2,2.83,IF(AL592=3,2.92,IF(OR(AL592=5,AL592=4),3.02,IF(OR(AL592=6,AL592=7),3.11,IF(OR(AL592=8,AL592=9),3.21,IF(OR(AL592=10,AL592=11,AL592=12),3.31,IF(OR(AL592=13,AL592=14,AL592=15),3.42,IF(OR(AL592=16,AL592=17,AL592=18),3.53,3.64)))))))))), IF(AQ592="Ա-2", IF(AL592=0,2.28,IF(AL592=1,2.35,IF(AL592=2,2.43,IF(AL592=3,2.5,IF(OR(AL592=5,AL592=4),2.58,IF(OR(AL592=6,AL592=7),2.66,IF(OR(AL592=8,AL592=9),2.75,IF(OR(AL592=10,AL592=11,AL592=12),2.83,IF(OR(AL592=13,AL592=14,AL592=15),2.92,IF(OR(AL592=16,AL592=17,AL592=18),3.01,3.11)))))))))),IF(AQ592="Ա-3", IF(AL592=0,1.96,IF(AL592=1,2.02,IF(AL592=2,2.08,IF(AL592=3,2.15,IF(OR(AL592=5,AL592=4),2.21,IF(OR(AL592=6,AL592=7),2.28,IF(OR(AL592=8,AL592=9),2.35,IF(OR(AL592=10,AL592=11,AL592=12),2.42,IF(OR(AL592=13,AL592=14,AL592=15),2.5,IF(OR(AL592=16,AL592=17,AL592=18),2.58,2.66)))))))))), IF(AQ592="Կ-1", IF(AL592=0,1.68,IF(AL592=1,1.73,IF(AL592=2,1.79,IF(AL592=3,1.84,IF(OR(AL592=5,AL592=4),1.9,IF(OR(AL592=6,AL592=7),1.96,IF(OR(AL592=8,AL592=9),2.02,IF(OR(AL592=10,AL592=11,AL592=12),2.08,IF(OR(AL592=13,AL592=14,AL592=15),2.14,IF(OR(AL592=16,AL592=17,AL592=18),2.21,2.28)))))))))), IF(AQ592="Կ-2", IF(AL592=0,1.45,IF(AL592=1,1.49,IF(AL592=2,1.54,IF(AL592=3,1.59,IF(OR(AL592=5,AL592=4),1.63,IF(OR(AL592=6,AL592=7),1.68,IF(OR(AL592=8,AL592=9),1.73,IF(OR(AL592=10,AL592=11,AL592=12),1.79,IF(OR(AL592=13,AL592=14,AL592=15),1.84,IF(OR(AL592=16,AL592=17,AL592=18),1.9,1.95)))))))))),IF(AQ592="Կ-3", IF(AL592=0,1.25,IF(AL592=1,1.29,IF(AL592=2,1.33,IF(AL592=3,1.37,IF(OR(AL592=5,AL592=4),1.41,IF(OR(AL592=6,AL592=7),1.45,IF(OR(AL592=8,AL592=9),1.49,IF(OR(AL592=10,AL592=11,AL592=12),1.54,IF(OR(AL592=13,AL592=14,AL592=15),1.58,IF(OR(AL592=16,AL592=17,AL592=18),1.63,1.68)))))))))), "Error"))))))))))))</f>
        <v>6.49</v>
      </c>
      <c r="AN592" s="456">
        <v>83200</v>
      </c>
      <c r="AO592" s="457"/>
      <c r="AP592" s="457"/>
      <c r="AQ592" s="589" t="str">
        <f t="shared" ref="AQ592:AQ632" si="558">+AG592</f>
        <v>Գ-1</v>
      </c>
      <c r="AR592" s="456">
        <f t="shared" ref="AR592:AR632" si="559">AN592*AM592</f>
        <v>539968</v>
      </c>
      <c r="AS592" s="590">
        <f t="shared" ref="AS592:AS632" si="560">AR592+AO592+AP592</f>
        <v>539968</v>
      </c>
      <c r="AT592" s="590">
        <f t="shared" ref="AT592:AT632" si="561">+AS592*13</f>
        <v>7019584</v>
      </c>
    </row>
    <row r="593" spans="2:46" s="587" customFormat="1" ht="13.5">
      <c r="B593" s="816">
        <v>2</v>
      </c>
      <c r="C593" s="804" t="s">
        <v>2621</v>
      </c>
      <c r="D593" s="794" t="s">
        <v>1960</v>
      </c>
      <c r="E593" s="796">
        <v>1980</v>
      </c>
      <c r="F593" s="795" t="s">
        <v>218</v>
      </c>
      <c r="G593" s="820">
        <v>1</v>
      </c>
      <c r="H593" s="820">
        <v>2</v>
      </c>
      <c r="I593" s="821">
        <f t="shared" si="537"/>
        <v>4.1399999999999997</v>
      </c>
      <c r="J593" s="799">
        <v>83200</v>
      </c>
      <c r="K593" s="832"/>
      <c r="L593" s="832"/>
      <c r="M593" s="822" t="s">
        <v>83</v>
      </c>
      <c r="N593" s="799">
        <f t="shared" si="538"/>
        <v>344448</v>
      </c>
      <c r="O593" s="823">
        <f t="shared" si="539"/>
        <v>344448</v>
      </c>
      <c r="P593" s="823">
        <f t="shared" si="540"/>
        <v>4477824</v>
      </c>
      <c r="Q593" s="592">
        <f t="shared" si="541"/>
        <v>1</v>
      </c>
      <c r="R593" s="592">
        <f t="shared" si="542"/>
        <v>3</v>
      </c>
      <c r="S593" s="588">
        <f t="shared" si="543"/>
        <v>4.2699999999999996</v>
      </c>
      <c r="T593" s="456">
        <v>83200</v>
      </c>
      <c r="U593" s="457"/>
      <c r="V593" s="457"/>
      <c r="W593" s="589" t="str">
        <f t="shared" si="544"/>
        <v>Գ-2</v>
      </c>
      <c r="X593" s="456">
        <f t="shared" si="545"/>
        <v>355263.99999999994</v>
      </c>
      <c r="Y593" s="590">
        <f t="shared" si="546"/>
        <v>355263.99999999994</v>
      </c>
      <c r="Z593" s="590">
        <f t="shared" si="547"/>
        <v>4618431.9999999991</v>
      </c>
      <c r="AA593" s="592">
        <f t="shared" si="548"/>
        <v>1</v>
      </c>
      <c r="AB593" s="592">
        <f t="shared" si="549"/>
        <v>4</v>
      </c>
      <c r="AC593" s="588">
        <f t="shared" si="550"/>
        <v>4.41</v>
      </c>
      <c r="AD593" s="456">
        <v>83200</v>
      </c>
      <c r="AE593" s="457"/>
      <c r="AF593" s="457"/>
      <c r="AG593" s="589" t="str">
        <f t="shared" si="551"/>
        <v>Գ-2</v>
      </c>
      <c r="AH593" s="456">
        <f t="shared" si="552"/>
        <v>366912</v>
      </c>
      <c r="AI593" s="590">
        <f t="shared" si="553"/>
        <v>366912</v>
      </c>
      <c r="AJ593" s="590">
        <f t="shared" si="554"/>
        <v>4769856</v>
      </c>
      <c r="AK593" s="592">
        <f t="shared" si="555"/>
        <v>1</v>
      </c>
      <c r="AL593" s="592">
        <f t="shared" si="556"/>
        <v>5</v>
      </c>
      <c r="AM593" s="588">
        <f t="shared" si="557"/>
        <v>4.41</v>
      </c>
      <c r="AN593" s="456">
        <v>83200</v>
      </c>
      <c r="AO593" s="457"/>
      <c r="AP593" s="457"/>
      <c r="AQ593" s="589" t="str">
        <f t="shared" si="558"/>
        <v>Գ-2</v>
      </c>
      <c r="AR593" s="456">
        <f t="shared" si="559"/>
        <v>366912</v>
      </c>
      <c r="AS593" s="590">
        <f t="shared" si="560"/>
        <v>366912</v>
      </c>
      <c r="AT593" s="590">
        <f t="shared" si="561"/>
        <v>4769856</v>
      </c>
    </row>
    <row r="594" spans="2:46" s="587" customFormat="1" ht="13.5">
      <c r="B594" s="816">
        <v>3</v>
      </c>
      <c r="C594" s="804" t="s">
        <v>843</v>
      </c>
      <c r="D594" s="794" t="s">
        <v>1960</v>
      </c>
      <c r="E594" s="796">
        <v>1974</v>
      </c>
      <c r="F594" s="795" t="s">
        <v>220</v>
      </c>
      <c r="G594" s="820">
        <v>1</v>
      </c>
      <c r="H594" s="820">
        <v>11</v>
      </c>
      <c r="I594" s="821">
        <f t="shared" si="537"/>
        <v>4.8499999999999996</v>
      </c>
      <c r="J594" s="799">
        <v>83200</v>
      </c>
      <c r="K594" s="832"/>
      <c r="L594" s="832"/>
      <c r="M594" s="822" t="s">
        <v>83</v>
      </c>
      <c r="N594" s="799">
        <f t="shared" si="538"/>
        <v>403519.99999999994</v>
      </c>
      <c r="O594" s="823">
        <f t="shared" si="539"/>
        <v>403519.99999999994</v>
      </c>
      <c r="P594" s="823">
        <f t="shared" si="540"/>
        <v>5245759.9999999991</v>
      </c>
      <c r="Q594" s="592">
        <f t="shared" si="541"/>
        <v>1</v>
      </c>
      <c r="R594" s="592">
        <f t="shared" si="542"/>
        <v>12</v>
      </c>
      <c r="S594" s="588">
        <f t="shared" si="543"/>
        <v>4.8499999999999996</v>
      </c>
      <c r="T594" s="456">
        <v>83200</v>
      </c>
      <c r="U594" s="457"/>
      <c r="V594" s="457"/>
      <c r="W594" s="589" t="str">
        <f t="shared" si="544"/>
        <v>Գ-2</v>
      </c>
      <c r="X594" s="456">
        <f t="shared" si="545"/>
        <v>403519.99999999994</v>
      </c>
      <c r="Y594" s="590">
        <f t="shared" si="546"/>
        <v>403519.99999999994</v>
      </c>
      <c r="Z594" s="590">
        <f t="shared" si="547"/>
        <v>5245759.9999999991</v>
      </c>
      <c r="AA594" s="592">
        <f t="shared" si="548"/>
        <v>1</v>
      </c>
      <c r="AB594" s="592">
        <f t="shared" si="549"/>
        <v>13</v>
      </c>
      <c r="AC594" s="588">
        <f t="shared" si="550"/>
        <v>5.01</v>
      </c>
      <c r="AD594" s="456">
        <v>83200</v>
      </c>
      <c r="AE594" s="457"/>
      <c r="AF594" s="457"/>
      <c r="AG594" s="589" t="str">
        <f t="shared" si="551"/>
        <v>Գ-2</v>
      </c>
      <c r="AH594" s="456">
        <f t="shared" si="552"/>
        <v>416832</v>
      </c>
      <c r="AI594" s="590">
        <f t="shared" si="553"/>
        <v>416832</v>
      </c>
      <c r="AJ594" s="590">
        <f t="shared" si="554"/>
        <v>5418816</v>
      </c>
      <c r="AK594" s="592">
        <f t="shared" si="555"/>
        <v>1</v>
      </c>
      <c r="AL594" s="592">
        <f t="shared" si="556"/>
        <v>14</v>
      </c>
      <c r="AM594" s="588">
        <f t="shared" si="557"/>
        <v>5.01</v>
      </c>
      <c r="AN594" s="456">
        <v>83200</v>
      </c>
      <c r="AO594" s="457"/>
      <c r="AP594" s="457"/>
      <c r="AQ594" s="589" t="str">
        <f t="shared" si="558"/>
        <v>Գ-2</v>
      </c>
      <c r="AR594" s="456">
        <f t="shared" si="559"/>
        <v>416832</v>
      </c>
      <c r="AS594" s="590">
        <f t="shared" si="560"/>
        <v>416832</v>
      </c>
      <c r="AT594" s="590">
        <f t="shared" si="561"/>
        <v>5418816</v>
      </c>
    </row>
    <row r="595" spans="2:46" s="587" customFormat="1" ht="27">
      <c r="B595" s="816">
        <v>4</v>
      </c>
      <c r="C595" s="804" t="s">
        <v>844</v>
      </c>
      <c r="D595" s="794" t="s">
        <v>1960</v>
      </c>
      <c r="E595" s="796">
        <v>1971</v>
      </c>
      <c r="F595" s="795" t="s">
        <v>982</v>
      </c>
      <c r="G595" s="820">
        <v>1</v>
      </c>
      <c r="H595" s="820">
        <v>10</v>
      </c>
      <c r="I595" s="821">
        <f t="shared" si="537"/>
        <v>3.31</v>
      </c>
      <c r="J595" s="799">
        <v>83200</v>
      </c>
      <c r="K595" s="832"/>
      <c r="L595" s="832"/>
      <c r="M595" s="822" t="s">
        <v>84</v>
      </c>
      <c r="N595" s="799">
        <f t="shared" si="538"/>
        <v>275392</v>
      </c>
      <c r="O595" s="823">
        <f t="shared" si="539"/>
        <v>275392</v>
      </c>
      <c r="P595" s="823">
        <f t="shared" si="540"/>
        <v>3580096</v>
      </c>
      <c r="Q595" s="592">
        <f t="shared" si="541"/>
        <v>1</v>
      </c>
      <c r="R595" s="592">
        <f t="shared" si="542"/>
        <v>11</v>
      </c>
      <c r="S595" s="588">
        <f t="shared" si="543"/>
        <v>3.31</v>
      </c>
      <c r="T595" s="456">
        <v>83200</v>
      </c>
      <c r="U595" s="457"/>
      <c r="V595" s="457"/>
      <c r="W595" s="589" t="str">
        <f t="shared" si="544"/>
        <v>Ա-1</v>
      </c>
      <c r="X595" s="456">
        <f t="shared" si="545"/>
        <v>275392</v>
      </c>
      <c r="Y595" s="590">
        <f t="shared" si="546"/>
        <v>275392</v>
      </c>
      <c r="Z595" s="590">
        <f t="shared" si="547"/>
        <v>3580096</v>
      </c>
      <c r="AA595" s="592">
        <f t="shared" si="548"/>
        <v>1</v>
      </c>
      <c r="AB595" s="592">
        <f t="shared" si="549"/>
        <v>12</v>
      </c>
      <c r="AC595" s="588">
        <f t="shared" si="550"/>
        <v>3.31</v>
      </c>
      <c r="AD595" s="456">
        <v>83200</v>
      </c>
      <c r="AE595" s="457"/>
      <c r="AF595" s="457"/>
      <c r="AG595" s="589" t="str">
        <f t="shared" si="551"/>
        <v>Ա-1</v>
      </c>
      <c r="AH595" s="456">
        <f t="shared" si="552"/>
        <v>275392</v>
      </c>
      <c r="AI595" s="590">
        <f t="shared" si="553"/>
        <v>275392</v>
      </c>
      <c r="AJ595" s="590">
        <f t="shared" si="554"/>
        <v>3580096</v>
      </c>
      <c r="AK595" s="592">
        <f t="shared" si="555"/>
        <v>1</v>
      </c>
      <c r="AL595" s="592">
        <f t="shared" si="556"/>
        <v>13</v>
      </c>
      <c r="AM595" s="588">
        <f t="shared" si="557"/>
        <v>3.42</v>
      </c>
      <c r="AN595" s="456">
        <v>83200</v>
      </c>
      <c r="AO595" s="457"/>
      <c r="AP595" s="457"/>
      <c r="AQ595" s="589" t="str">
        <f t="shared" si="558"/>
        <v>Ա-1</v>
      </c>
      <c r="AR595" s="456">
        <f t="shared" si="559"/>
        <v>284544</v>
      </c>
      <c r="AS595" s="590">
        <f t="shared" si="560"/>
        <v>284544</v>
      </c>
      <c r="AT595" s="590">
        <f t="shared" si="561"/>
        <v>3699072</v>
      </c>
    </row>
    <row r="596" spans="2:46" s="587" customFormat="1" ht="27">
      <c r="B596" s="816">
        <v>5</v>
      </c>
      <c r="C596" s="804" t="s">
        <v>846</v>
      </c>
      <c r="D596" s="794" t="s">
        <v>1960</v>
      </c>
      <c r="E596" s="796">
        <v>1983</v>
      </c>
      <c r="F596" s="795" t="s">
        <v>983</v>
      </c>
      <c r="G596" s="820">
        <v>1</v>
      </c>
      <c r="H596" s="820">
        <v>19</v>
      </c>
      <c r="I596" s="821">
        <f t="shared" si="537"/>
        <v>3.11</v>
      </c>
      <c r="J596" s="799">
        <v>83200</v>
      </c>
      <c r="K596" s="832">
        <f>I596*J596*5%</f>
        <v>12937.6</v>
      </c>
      <c r="L596" s="832"/>
      <c r="M596" s="822" t="s">
        <v>85</v>
      </c>
      <c r="N596" s="799">
        <f t="shared" si="538"/>
        <v>258752</v>
      </c>
      <c r="O596" s="823">
        <f t="shared" si="539"/>
        <v>271689.59999999998</v>
      </c>
      <c r="P596" s="823">
        <f t="shared" si="540"/>
        <v>3531964.8</v>
      </c>
      <c r="Q596" s="592">
        <f t="shared" si="541"/>
        <v>1</v>
      </c>
      <c r="R596" s="592">
        <f t="shared" si="542"/>
        <v>20</v>
      </c>
      <c r="S596" s="588">
        <f t="shared" si="543"/>
        <v>3.11</v>
      </c>
      <c r="T596" s="456">
        <v>83200</v>
      </c>
      <c r="U596" s="456">
        <f>+S596*T596*0.05</f>
        <v>12937.6</v>
      </c>
      <c r="V596" s="457"/>
      <c r="W596" s="589" t="str">
        <f t="shared" si="544"/>
        <v>Ա-2</v>
      </c>
      <c r="X596" s="456">
        <f t="shared" si="545"/>
        <v>258752</v>
      </c>
      <c r="Y596" s="590">
        <f t="shared" si="546"/>
        <v>271689.59999999998</v>
      </c>
      <c r="Z596" s="590">
        <f t="shared" si="547"/>
        <v>3531964.8</v>
      </c>
      <c r="AA596" s="592">
        <f t="shared" si="548"/>
        <v>1</v>
      </c>
      <c r="AB596" s="592">
        <f t="shared" si="549"/>
        <v>21</v>
      </c>
      <c r="AC596" s="588">
        <f t="shared" si="550"/>
        <v>3.11</v>
      </c>
      <c r="AD596" s="456">
        <v>83200</v>
      </c>
      <c r="AE596" s="456">
        <f>+AC596*AD596*0.05</f>
        <v>12937.6</v>
      </c>
      <c r="AF596" s="457"/>
      <c r="AG596" s="589" t="str">
        <f t="shared" si="551"/>
        <v>Ա-2</v>
      </c>
      <c r="AH596" s="456">
        <f t="shared" si="552"/>
        <v>258752</v>
      </c>
      <c r="AI596" s="590">
        <f t="shared" si="553"/>
        <v>271689.59999999998</v>
      </c>
      <c r="AJ596" s="590">
        <f t="shared" si="554"/>
        <v>3531964.8</v>
      </c>
      <c r="AK596" s="592">
        <f t="shared" si="555"/>
        <v>1</v>
      </c>
      <c r="AL596" s="592">
        <f t="shared" si="556"/>
        <v>22</v>
      </c>
      <c r="AM596" s="588">
        <f t="shared" si="557"/>
        <v>3.11</v>
      </c>
      <c r="AN596" s="456">
        <v>83200</v>
      </c>
      <c r="AO596" s="456">
        <f>+AM596*AN596*0.05</f>
        <v>12937.6</v>
      </c>
      <c r="AP596" s="457"/>
      <c r="AQ596" s="589" t="str">
        <f t="shared" si="558"/>
        <v>Ա-2</v>
      </c>
      <c r="AR596" s="456">
        <f t="shared" si="559"/>
        <v>258752</v>
      </c>
      <c r="AS596" s="590">
        <f t="shared" si="560"/>
        <v>271689.59999999998</v>
      </c>
      <c r="AT596" s="590">
        <f t="shared" si="561"/>
        <v>3531964.8</v>
      </c>
    </row>
    <row r="597" spans="2:46" s="587" customFormat="1" ht="27">
      <c r="B597" s="816">
        <v>6</v>
      </c>
      <c r="C597" s="804" t="s">
        <v>859</v>
      </c>
      <c r="D597" s="794" t="s">
        <v>1960</v>
      </c>
      <c r="E597" s="796">
        <v>1962</v>
      </c>
      <c r="F597" s="795" t="s">
        <v>984</v>
      </c>
      <c r="G597" s="820">
        <v>1</v>
      </c>
      <c r="H597" s="820">
        <v>18</v>
      </c>
      <c r="I597" s="821">
        <f t="shared" si="537"/>
        <v>1.9</v>
      </c>
      <c r="J597" s="799">
        <v>83200</v>
      </c>
      <c r="K597" s="832"/>
      <c r="L597" s="832"/>
      <c r="M597" s="822" t="s">
        <v>87</v>
      </c>
      <c r="N597" s="799">
        <f t="shared" si="538"/>
        <v>158080</v>
      </c>
      <c r="O597" s="823">
        <f t="shared" si="539"/>
        <v>158080</v>
      </c>
      <c r="P597" s="823">
        <f t="shared" si="540"/>
        <v>2055040</v>
      </c>
      <c r="Q597" s="592">
        <f t="shared" si="541"/>
        <v>1</v>
      </c>
      <c r="R597" s="592">
        <f t="shared" si="542"/>
        <v>19</v>
      </c>
      <c r="S597" s="588">
        <f t="shared" si="543"/>
        <v>1.95</v>
      </c>
      <c r="T597" s="456">
        <v>83200</v>
      </c>
      <c r="U597" s="457"/>
      <c r="V597" s="457"/>
      <c r="W597" s="589" t="str">
        <f t="shared" si="544"/>
        <v>Կ-2</v>
      </c>
      <c r="X597" s="456">
        <f t="shared" si="545"/>
        <v>162240</v>
      </c>
      <c r="Y597" s="590">
        <f t="shared" si="546"/>
        <v>162240</v>
      </c>
      <c r="Z597" s="590">
        <f t="shared" si="547"/>
        <v>2109120</v>
      </c>
      <c r="AA597" s="592">
        <f t="shared" si="548"/>
        <v>1</v>
      </c>
      <c r="AB597" s="592">
        <f t="shared" si="549"/>
        <v>20</v>
      </c>
      <c r="AC597" s="588">
        <f t="shared" si="550"/>
        <v>1.95</v>
      </c>
      <c r="AD597" s="456">
        <v>83200</v>
      </c>
      <c r="AE597" s="457"/>
      <c r="AF597" s="457"/>
      <c r="AG597" s="589" t="str">
        <f t="shared" si="551"/>
        <v>Կ-2</v>
      </c>
      <c r="AH597" s="456">
        <f t="shared" si="552"/>
        <v>162240</v>
      </c>
      <c r="AI597" s="590">
        <f t="shared" si="553"/>
        <v>162240</v>
      </c>
      <c r="AJ597" s="590">
        <f t="shared" si="554"/>
        <v>2109120</v>
      </c>
      <c r="AK597" s="592">
        <f t="shared" si="555"/>
        <v>1</v>
      </c>
      <c r="AL597" s="592">
        <f t="shared" si="556"/>
        <v>21</v>
      </c>
      <c r="AM597" s="588">
        <f t="shared" si="557"/>
        <v>1.95</v>
      </c>
      <c r="AN597" s="456">
        <v>83200</v>
      </c>
      <c r="AO597" s="457"/>
      <c r="AP597" s="457"/>
      <c r="AQ597" s="589" t="str">
        <f t="shared" si="558"/>
        <v>Կ-2</v>
      </c>
      <c r="AR597" s="456">
        <f t="shared" si="559"/>
        <v>162240</v>
      </c>
      <c r="AS597" s="590">
        <f t="shared" si="560"/>
        <v>162240</v>
      </c>
      <c r="AT597" s="590">
        <f t="shared" si="561"/>
        <v>2109120</v>
      </c>
    </row>
    <row r="598" spans="2:46" s="587" customFormat="1" ht="27">
      <c r="B598" s="816">
        <v>7</v>
      </c>
      <c r="C598" s="890" t="s">
        <v>860</v>
      </c>
      <c r="D598" s="794" t="s">
        <v>1960</v>
      </c>
      <c r="E598" s="796">
        <v>1978</v>
      </c>
      <c r="F598" s="795" t="s">
        <v>984</v>
      </c>
      <c r="G598" s="820">
        <v>1</v>
      </c>
      <c r="H598" s="820">
        <v>15</v>
      </c>
      <c r="I598" s="821">
        <f t="shared" si="537"/>
        <v>1.84</v>
      </c>
      <c r="J598" s="799">
        <v>83200</v>
      </c>
      <c r="K598" s="832">
        <f>I598*J598*5%</f>
        <v>7654.4000000000005</v>
      </c>
      <c r="L598" s="832"/>
      <c r="M598" s="822" t="s">
        <v>87</v>
      </c>
      <c r="N598" s="799">
        <f>J598*I598</f>
        <v>153088</v>
      </c>
      <c r="O598" s="823">
        <f>I598*J598+K598+L598</f>
        <v>160742.39999999999</v>
      </c>
      <c r="P598" s="823">
        <f>+O598*13</f>
        <v>2089651.2</v>
      </c>
      <c r="Q598" s="592">
        <f>+G598</f>
        <v>1</v>
      </c>
      <c r="R598" s="592">
        <f>+H598+1</f>
        <v>16</v>
      </c>
      <c r="S598" s="588">
        <f>IF(Q598&lt;1,0,IF(W598="Բ-1",IF(R598=0,6.94,IF(R598=1,7.17,IF(R598=2,7.41,IF(R598=3,7.66,IF(OR(R598=5,R598=4),7.92,IF(OR(R598=6,R598=7),8.18,IF(OR(R598=8,R598=9),8.46,IF(OR(R598=10,R598=11,R598=12),8.74,IF(OR(R598=13,R598=14,R598=15),9.03,IF(OR(R598=16,R598=17,R598=18),9.33,9.65)))))))))),IF(W598="Բ-2", IF(R598=0,5.71,IF(R598=1,5.89,IF(R598=2,6.09,IF(R598=3,6.29,IF(OR(R598=5,R598=4),6.5,IF(OR(R598=6,R598=7),6.72,IF(OR(R598=8,R598=9),6.94,IF(OR(R598=10,R598=11,R598=12),7.17,IF(OR(R598=13,R598=14,R598=15),7.41,IF(OR(R598=16,R598=17,R598=18),7.65,7.91)))))))))), IF(W598="Գ-1", IF(R598=0,4.7,IF(R598=1,4.86,IF(R598=2,5.01,IF(R598=3,5.18,IF(OR(R598=5,R598=4),5.35,IF(OR(R598=6,R598=7),5.52,IF(OR(R598=8,R598=9),5.71,IF(OR(R598=10,R598=11,R598=12),5.89,IF(OR(R598=13,R598=14,R598=15),6.09,IF(OR(R598=16,R598=17,R598=18),6.29,6.49)))))))))), IF(W598="Գ-2", IF(R598=0,3.88,IF(R598=1,4.01,IF(R598=2,4.14,IF(R598=3,4.27,IF(OR(R598=5,R598=4),4.41,IF(OR(R598=6,R598=7),4.55,IF(OR(R598=8,R598=9),4.7,IF(OR(R598=10,R598=11,R598=12),4.85,IF(OR(R598=13,R598=14,R598=15),5.01,IF(OR(R598=16,R598=17,R598=18),5.17,5.34)))))))))), IF(W598="Գ-3", IF(R598=0,3.21,IF(R598=1,3.31,IF(R598=2,3.42,IF(R598=3,3.53,IF(OR(R598=5,R598=4),3.64,IF(OR(R598=6,R598=7),3.76,IF(OR(R598=8,R598=9),3.88,IF(OR(R598=10,R598=11,R598=12),4.01,IF(OR(R598=13,R598=14,R598=15),4.13,IF(OR(R598=16,R598=17,R598=18),4.27,4.4)))))))))), IF(W598="Ա-1", IF(R598=0,2.66,IF(R598=1,2.75,IF(R598=2,2.83,IF(R598=3,2.92,IF(OR(R598=5,R598=4),3.02,IF(OR(R598=6,R598=7),3.11,IF(OR(R598=8,R598=9),3.21,IF(OR(R598=10,R598=11,R598=12),3.31,IF(OR(R598=13,R598=14,R598=15),3.42,IF(OR(R598=16,R598=17,R598=18),3.53,3.64)))))))))), IF(W598="Ա-2", IF(R598=0,2.28,IF(R598=1,2.35,IF(R598=2,2.43,IF(R598=3,2.5,IF(OR(R598=5,R598=4),2.58,IF(OR(R598=6,R598=7),2.66,IF(OR(R598=8,R598=9),2.75,IF(OR(R598=10,R598=11,R598=12),2.83,IF(OR(R598=13,R598=14,R598=15),2.92,IF(OR(R598=16,R598=17,R598=18),3.01,3.11)))))))))),IF(W598="Ա-3", IF(R598=0,1.96,IF(R598=1,2.02,IF(R598=2,2.08,IF(R598=3,2.15,IF(OR(R598=5,R598=4),2.21,IF(OR(R598=6,R598=7),2.28,IF(OR(R598=8,R598=9),2.35,IF(OR(R598=10,R598=11,R598=12),2.42,IF(OR(R598=13,R598=14,R598=15),2.5,IF(OR(R598=16,R598=17,R598=18),2.58,2.66)))))))))), IF(W598="Կ-1", IF(R598=0,1.68,IF(R598=1,1.73,IF(R598=2,1.79,IF(R598=3,1.84,IF(OR(R598=5,R598=4),1.9,IF(OR(R598=6,R598=7),1.96,IF(OR(R598=8,R598=9),2.02,IF(OR(R598=10,R598=11,R598=12),2.08,IF(OR(R598=13,R598=14,R598=15),2.14,IF(OR(R598=16,R598=17,R598=18),2.21,2.28)))))))))), IF(W598="Կ-2", IF(R598=0,1.45,IF(R598=1,1.49,IF(R598=2,1.54,IF(R598=3,1.59,IF(OR(R598=5,R598=4),1.63,IF(OR(R598=6,R598=7),1.68,IF(OR(R598=8,R598=9),1.73,IF(OR(R598=10,R598=11,R598=12),1.79,IF(OR(R598=13,R598=14,R598=15),1.84,IF(OR(R598=16,R598=17,R598=18),1.9,1.95)))))))))),IF(W598="Կ-3", IF(R598=0,1.25,IF(R598=1,1.29,IF(R598=2,1.33,IF(R598=3,1.37,IF(OR(R598=5,R598=4),1.41,IF(OR(R598=6,R598=7),1.45,IF(OR(R598=8,R598=9),1.49,IF(OR(R598=10,R598=11,R598=12),1.54,IF(OR(R598=13,R598=14,R598=15),1.58,IF(OR(R598=16,R598=17,R598=18),1.63,1.68)))))))))), "Error"))))))))))))</f>
        <v>1.9</v>
      </c>
      <c r="T598" s="456">
        <v>83200</v>
      </c>
      <c r="U598" s="456">
        <f>+S598*T598*0.05</f>
        <v>7904</v>
      </c>
      <c r="V598" s="457"/>
      <c r="W598" s="589" t="str">
        <f>+M598</f>
        <v>Կ-2</v>
      </c>
      <c r="X598" s="456">
        <f>T598*S598</f>
        <v>158080</v>
      </c>
      <c r="Y598" s="590">
        <f>+U598+V598+X598</f>
        <v>165984</v>
      </c>
      <c r="Z598" s="590">
        <f>+Y598*13</f>
        <v>2157792</v>
      </c>
      <c r="AA598" s="592">
        <f>+Q598</f>
        <v>1</v>
      </c>
      <c r="AB598" s="592">
        <f>+R598+1</f>
        <v>17</v>
      </c>
      <c r="AC598" s="588">
        <f>IF(AA598&lt;1,0,IF(AG598="Բ-1",IF(AB598=0,6.94,IF(AB598=1,7.17,IF(AB598=2,7.41,IF(AB598=3,7.66,IF(OR(AB598=5,AB598=4),7.92,IF(OR(AB598=6,AB598=7),8.18,IF(OR(AB598=8,AB598=9),8.46,IF(OR(AB598=10,AB598=11,AB598=12),8.74,IF(OR(AB598=13,AB598=14,AB598=15),9.03,IF(OR(AB598=16,AB598=17,AB598=18),9.33,9.65)))))))))),IF(AG598="Բ-2", IF(AB598=0,5.71,IF(AB598=1,5.89,IF(AB598=2,6.09,IF(AB598=3,6.29,IF(OR(AB598=5,AB598=4),6.5,IF(OR(AB598=6,AB598=7),6.72,IF(OR(AB598=8,AB598=9),6.94,IF(OR(AB598=10,AB598=11,AB598=12),7.17,IF(OR(AB598=13,AB598=14,AB598=15),7.41,IF(OR(AB598=16,AB598=17,AB598=18),7.65,7.91)))))))))), IF(AG598="Գ-1", IF(AB598=0,4.7,IF(AB598=1,4.86,IF(AB598=2,5.01,IF(AB598=3,5.18,IF(OR(AB598=5,AB598=4),5.35,IF(OR(AB598=6,AB598=7),5.52,IF(OR(AB598=8,AB598=9),5.71,IF(OR(AB598=10,AB598=11,AB598=12),5.89,IF(OR(AB598=13,AB598=14,AB598=15),6.09,IF(OR(AB598=16,AB598=17,AB598=18),6.29,6.49)))))))))), IF(AG598="Գ-2", IF(AB598=0,3.88,IF(AB598=1,4.01,IF(AB598=2,4.14,IF(AB598=3,4.27,IF(OR(AB598=5,AB598=4),4.41,IF(OR(AB598=6,AB598=7),4.55,IF(OR(AB598=8,AB598=9),4.7,IF(OR(AB598=10,AB598=11,AB598=12),4.85,IF(OR(AB598=13,AB598=14,AB598=15),5.01,IF(OR(AB598=16,AB598=17,AB598=18),5.17,5.34)))))))))), IF(AG598="Գ-3", IF(AB598=0,3.21,IF(AB598=1,3.31,IF(AB598=2,3.42,IF(AB598=3,3.53,IF(OR(AB598=5,AB598=4),3.64,IF(OR(AB598=6,AB598=7),3.76,IF(OR(AB598=8,AB598=9),3.88,IF(OR(AB598=10,AB598=11,AB598=12),4.01,IF(OR(AB598=13,AB598=14,AB598=15),4.13,IF(OR(AB598=16,AB598=17,AB598=18),4.27,4.4)))))))))), IF(AG598="Ա-1", IF(AB598=0,2.66,IF(AB598=1,2.75,IF(AB598=2,2.83,IF(AB598=3,2.92,IF(OR(AB598=5,AB598=4),3.02,IF(OR(AB598=6,AB598=7),3.11,IF(OR(AB598=8,AB598=9),3.21,IF(OR(AB598=10,AB598=11,AB598=12),3.31,IF(OR(AB598=13,AB598=14,AB598=15),3.42,IF(OR(AB598=16,AB598=17,AB598=18),3.53,3.64)))))))))), IF(AG598="Ա-2", IF(AB598=0,2.28,IF(AB598=1,2.35,IF(AB598=2,2.43,IF(AB598=3,2.5,IF(OR(AB598=5,AB598=4),2.58,IF(OR(AB598=6,AB598=7),2.66,IF(OR(AB598=8,AB598=9),2.75,IF(OR(AB598=10,AB598=11,AB598=12),2.83,IF(OR(AB598=13,AB598=14,AB598=15),2.92,IF(OR(AB598=16,AB598=17,AB598=18),3.01,3.11)))))))))),IF(AG598="Ա-3", IF(AB598=0,1.96,IF(AB598=1,2.02,IF(AB598=2,2.08,IF(AB598=3,2.15,IF(OR(AB598=5,AB598=4),2.21,IF(OR(AB598=6,AB598=7),2.28,IF(OR(AB598=8,AB598=9),2.35,IF(OR(AB598=10,AB598=11,AB598=12),2.42,IF(OR(AB598=13,AB598=14,AB598=15),2.5,IF(OR(AB598=16,AB598=17,AB598=18),2.58,2.66)))))))))), IF(AG598="Կ-1", IF(AB598=0,1.68,IF(AB598=1,1.73,IF(AB598=2,1.79,IF(AB598=3,1.84,IF(OR(AB598=5,AB598=4),1.9,IF(OR(AB598=6,AB598=7),1.96,IF(OR(AB598=8,AB598=9),2.02,IF(OR(AB598=10,AB598=11,AB598=12),2.08,IF(OR(AB598=13,AB598=14,AB598=15),2.14,IF(OR(AB598=16,AB598=17,AB598=18),2.21,2.28)))))))))), IF(AG598="Կ-2", IF(AB598=0,1.45,IF(AB598=1,1.49,IF(AB598=2,1.54,IF(AB598=3,1.59,IF(OR(AB598=5,AB598=4),1.63,IF(OR(AB598=6,AB598=7),1.68,IF(OR(AB598=8,AB598=9),1.73,IF(OR(AB598=10,AB598=11,AB598=12),1.79,IF(OR(AB598=13,AB598=14,AB598=15),1.84,IF(OR(AB598=16,AB598=17,AB598=18),1.9,1.95)))))))))),IF(AG598="Կ-3", IF(AB598=0,1.25,IF(AB598=1,1.29,IF(AB598=2,1.33,IF(AB598=3,1.37,IF(OR(AB598=5,AB598=4),1.41,IF(OR(AB598=6,AB598=7),1.45,IF(OR(AB598=8,AB598=9),1.49,IF(OR(AB598=10,AB598=11,AB598=12),1.54,IF(OR(AB598=13,AB598=14,AB598=15),1.58,IF(OR(AB598=16,AB598=17,AB598=18),1.63,1.68)))))))))), "Error"))))))))))))</f>
        <v>1.9</v>
      </c>
      <c r="AD598" s="456">
        <v>83200</v>
      </c>
      <c r="AE598" s="456">
        <f>+AC598*AD598*0.05</f>
        <v>7904</v>
      </c>
      <c r="AF598" s="457"/>
      <c r="AG598" s="589" t="str">
        <f>+W598</f>
        <v>Կ-2</v>
      </c>
      <c r="AH598" s="456">
        <f>AD598*AC598</f>
        <v>158080</v>
      </c>
      <c r="AI598" s="590">
        <f>AH598+AE598+AF598</f>
        <v>165984</v>
      </c>
      <c r="AJ598" s="590">
        <f>+AI598*13</f>
        <v>2157792</v>
      </c>
      <c r="AK598" s="592">
        <f>+AA598</f>
        <v>1</v>
      </c>
      <c r="AL598" s="592">
        <f>+AB598+1</f>
        <v>18</v>
      </c>
      <c r="AM598" s="588">
        <f>IF(AK598&lt;1,0,IF(AQ598="Բ-1",IF(AL598=0,6.94,IF(AL598=1,7.17,IF(AL598=2,7.41,IF(AL598=3,7.66,IF(OR(AL598=5,AL598=4),7.92,IF(OR(AL598=6,AL598=7),8.18,IF(OR(AL598=8,AL598=9),8.46,IF(OR(AL598=10,AL598=11,AL598=12),8.74,IF(OR(AL598=13,AL598=14,AL598=15),9.03,IF(OR(AL598=16,AL598=17,AL598=18),9.33,9.65)))))))))),IF(AQ598="Բ-2", IF(AL598=0,5.71,IF(AL598=1,5.89,IF(AL598=2,6.09,IF(AL598=3,6.29,IF(OR(AL598=5,AL598=4),6.5,IF(OR(AL598=6,AL598=7),6.72,IF(OR(AL598=8,AL598=9),6.94,IF(OR(AL598=10,AL598=11,AL598=12),7.17,IF(OR(AL598=13,AL598=14,AL598=15),7.41,IF(OR(AL598=16,AL598=17,AL598=18),7.65,7.91)))))))))), IF(AQ598="Գ-1", IF(AL598=0,4.7,IF(AL598=1,4.86,IF(AL598=2,5.01,IF(AL598=3,5.18,IF(OR(AL598=5,AL598=4),5.35,IF(OR(AL598=6,AL598=7),5.52,IF(OR(AL598=8,AL598=9),5.71,IF(OR(AL598=10,AL598=11,AL598=12),5.89,IF(OR(AL598=13,AL598=14,AL598=15),6.09,IF(OR(AL598=16,AL598=17,AL598=18),6.29,6.49)))))))))), IF(AQ598="Գ-2", IF(AL598=0,3.88,IF(AL598=1,4.01,IF(AL598=2,4.14,IF(AL598=3,4.27,IF(OR(AL598=5,AL598=4),4.41,IF(OR(AL598=6,AL598=7),4.55,IF(OR(AL598=8,AL598=9),4.7,IF(OR(AL598=10,AL598=11,AL598=12),4.85,IF(OR(AL598=13,AL598=14,AL598=15),5.01,IF(OR(AL598=16,AL598=17,AL598=18),5.17,5.34)))))))))), IF(AQ598="Գ-3", IF(AL598=0,3.21,IF(AL598=1,3.31,IF(AL598=2,3.42,IF(AL598=3,3.53,IF(OR(AL598=5,AL598=4),3.64,IF(OR(AL598=6,AL598=7),3.76,IF(OR(AL598=8,AL598=9),3.88,IF(OR(AL598=10,AL598=11,AL598=12),4.01,IF(OR(AL598=13,AL598=14,AL598=15),4.13,IF(OR(AL598=16,AL598=17,AL598=18),4.27,4.4)))))))))), IF(AQ598="Ա-1", IF(AL598=0,2.66,IF(AL598=1,2.75,IF(AL598=2,2.83,IF(AL598=3,2.92,IF(OR(AL598=5,AL598=4),3.02,IF(OR(AL598=6,AL598=7),3.11,IF(OR(AL598=8,AL598=9),3.21,IF(OR(AL598=10,AL598=11,AL598=12),3.31,IF(OR(AL598=13,AL598=14,AL598=15),3.42,IF(OR(AL598=16,AL598=17,AL598=18),3.53,3.64)))))))))), IF(AQ598="Ա-2", IF(AL598=0,2.28,IF(AL598=1,2.35,IF(AL598=2,2.43,IF(AL598=3,2.5,IF(OR(AL598=5,AL598=4),2.58,IF(OR(AL598=6,AL598=7),2.66,IF(OR(AL598=8,AL598=9),2.75,IF(OR(AL598=10,AL598=11,AL598=12),2.83,IF(OR(AL598=13,AL598=14,AL598=15),2.92,IF(OR(AL598=16,AL598=17,AL598=18),3.01,3.11)))))))))),IF(AQ598="Ա-3", IF(AL598=0,1.96,IF(AL598=1,2.02,IF(AL598=2,2.08,IF(AL598=3,2.15,IF(OR(AL598=5,AL598=4),2.21,IF(OR(AL598=6,AL598=7),2.28,IF(OR(AL598=8,AL598=9),2.35,IF(OR(AL598=10,AL598=11,AL598=12),2.42,IF(OR(AL598=13,AL598=14,AL598=15),2.5,IF(OR(AL598=16,AL598=17,AL598=18),2.58,2.66)))))))))), IF(AQ598="Կ-1", IF(AL598=0,1.68,IF(AL598=1,1.73,IF(AL598=2,1.79,IF(AL598=3,1.84,IF(OR(AL598=5,AL598=4),1.9,IF(OR(AL598=6,AL598=7),1.96,IF(OR(AL598=8,AL598=9),2.02,IF(OR(AL598=10,AL598=11,AL598=12),2.08,IF(OR(AL598=13,AL598=14,AL598=15),2.14,IF(OR(AL598=16,AL598=17,AL598=18),2.21,2.28)))))))))), IF(AQ598="Կ-2", IF(AL598=0,1.45,IF(AL598=1,1.49,IF(AL598=2,1.54,IF(AL598=3,1.59,IF(OR(AL598=5,AL598=4),1.63,IF(OR(AL598=6,AL598=7),1.68,IF(OR(AL598=8,AL598=9),1.73,IF(OR(AL598=10,AL598=11,AL598=12),1.79,IF(OR(AL598=13,AL598=14,AL598=15),1.84,IF(OR(AL598=16,AL598=17,AL598=18),1.9,1.95)))))))))),IF(AQ598="Կ-3", IF(AL598=0,1.25,IF(AL598=1,1.29,IF(AL598=2,1.33,IF(AL598=3,1.37,IF(OR(AL598=5,AL598=4),1.41,IF(OR(AL598=6,AL598=7),1.45,IF(OR(AL598=8,AL598=9),1.49,IF(OR(AL598=10,AL598=11,AL598=12),1.54,IF(OR(AL598=13,AL598=14,AL598=15),1.58,IF(OR(AL598=16,AL598=17,AL598=18),1.63,1.68)))))))))), "Error"))))))))))))</f>
        <v>1.9</v>
      </c>
      <c r="AN598" s="456">
        <v>83200</v>
      </c>
      <c r="AO598" s="456">
        <f>+AM598*AN598*0.05</f>
        <v>7904</v>
      </c>
      <c r="AP598" s="457"/>
      <c r="AQ598" s="589" t="str">
        <f>+AG598</f>
        <v>Կ-2</v>
      </c>
      <c r="AR598" s="456">
        <f>AN598*AM598</f>
        <v>158080</v>
      </c>
      <c r="AS598" s="590">
        <f>AR598+AO598+AP598</f>
        <v>165984</v>
      </c>
      <c r="AT598" s="590">
        <f>+AS598*13</f>
        <v>2157792</v>
      </c>
    </row>
    <row r="599" spans="2:46" s="587" customFormat="1" ht="27">
      <c r="B599" s="816">
        <v>8</v>
      </c>
      <c r="C599" s="890" t="s">
        <v>1499</v>
      </c>
      <c r="D599" s="794" t="s">
        <v>1960</v>
      </c>
      <c r="E599" s="796">
        <v>1990</v>
      </c>
      <c r="F599" s="795" t="s">
        <v>984</v>
      </c>
      <c r="G599" s="820">
        <v>1</v>
      </c>
      <c r="H599" s="820">
        <v>1</v>
      </c>
      <c r="I599" s="821">
        <f t="shared" si="537"/>
        <v>1.49</v>
      </c>
      <c r="J599" s="799">
        <v>83200</v>
      </c>
      <c r="K599" s="832"/>
      <c r="L599" s="832"/>
      <c r="M599" s="822" t="s">
        <v>87</v>
      </c>
      <c r="N599" s="799">
        <f>J599*I599</f>
        <v>123968</v>
      </c>
      <c r="O599" s="823">
        <f>I599*J599+K599+L599</f>
        <v>123968</v>
      </c>
      <c r="P599" s="823">
        <f>+O599*13</f>
        <v>1611584</v>
      </c>
      <c r="Q599" s="592">
        <f>+G599</f>
        <v>1</v>
      </c>
      <c r="R599" s="592">
        <f>+H599+1</f>
        <v>2</v>
      </c>
      <c r="S599" s="588">
        <f>IF(Q599&lt;1,0,IF(W599="Բ-1",IF(R599=0,6.94,IF(R599=1,7.17,IF(R599=2,7.41,IF(R599=3,7.66,IF(OR(R599=5,R599=4),7.92,IF(OR(R599=6,R599=7),8.18,IF(OR(R599=8,R599=9),8.46,IF(OR(R599=10,R599=11,R599=12),8.74,IF(OR(R599=13,R599=14,R599=15),9.03,IF(OR(R599=16,R599=17,R599=18),9.33,9.65)))))))))),IF(W599="Բ-2", IF(R599=0,5.71,IF(R599=1,5.89,IF(R599=2,6.09,IF(R599=3,6.29,IF(OR(R599=5,R599=4),6.5,IF(OR(R599=6,R599=7),6.72,IF(OR(R599=8,R599=9),6.94,IF(OR(R599=10,R599=11,R599=12),7.17,IF(OR(R599=13,R599=14,R599=15),7.41,IF(OR(R599=16,R599=17,R599=18),7.65,7.91)))))))))), IF(W599="Գ-1", IF(R599=0,4.7,IF(R599=1,4.86,IF(R599=2,5.01,IF(R599=3,5.18,IF(OR(R599=5,R599=4),5.35,IF(OR(R599=6,R599=7),5.52,IF(OR(R599=8,R599=9),5.71,IF(OR(R599=10,R599=11,R599=12),5.89,IF(OR(R599=13,R599=14,R599=15),6.09,IF(OR(R599=16,R599=17,R599=18),6.29,6.49)))))))))), IF(W599="Գ-2", IF(R599=0,3.88,IF(R599=1,4.01,IF(R599=2,4.14,IF(R599=3,4.27,IF(OR(R599=5,R599=4),4.41,IF(OR(R599=6,R599=7),4.55,IF(OR(R599=8,R599=9),4.7,IF(OR(R599=10,R599=11,R599=12),4.85,IF(OR(R599=13,R599=14,R599=15),5.01,IF(OR(R599=16,R599=17,R599=18),5.17,5.34)))))))))), IF(W599="Գ-3", IF(R599=0,3.21,IF(R599=1,3.31,IF(R599=2,3.42,IF(R599=3,3.53,IF(OR(R599=5,R599=4),3.64,IF(OR(R599=6,R599=7),3.76,IF(OR(R599=8,R599=9),3.88,IF(OR(R599=10,R599=11,R599=12),4.01,IF(OR(R599=13,R599=14,R599=15),4.13,IF(OR(R599=16,R599=17,R599=18),4.27,4.4)))))))))), IF(W599="Ա-1", IF(R599=0,2.66,IF(R599=1,2.75,IF(R599=2,2.83,IF(R599=3,2.92,IF(OR(R599=5,R599=4),3.02,IF(OR(R599=6,R599=7),3.11,IF(OR(R599=8,R599=9),3.21,IF(OR(R599=10,R599=11,R599=12),3.31,IF(OR(R599=13,R599=14,R599=15),3.42,IF(OR(R599=16,R599=17,R599=18),3.53,3.64)))))))))), IF(W599="Ա-2", IF(R599=0,2.28,IF(R599=1,2.35,IF(R599=2,2.43,IF(R599=3,2.5,IF(OR(R599=5,R599=4),2.58,IF(OR(R599=6,R599=7),2.66,IF(OR(R599=8,R599=9),2.75,IF(OR(R599=10,R599=11,R599=12),2.83,IF(OR(R599=13,R599=14,R599=15),2.92,IF(OR(R599=16,R599=17,R599=18),3.01,3.11)))))))))),IF(W599="Ա-3", IF(R599=0,1.96,IF(R599=1,2.02,IF(R599=2,2.08,IF(R599=3,2.15,IF(OR(R599=5,R599=4),2.21,IF(OR(R599=6,R599=7),2.28,IF(OR(R599=8,R599=9),2.35,IF(OR(R599=10,R599=11,R599=12),2.42,IF(OR(R599=13,R599=14,R599=15),2.5,IF(OR(R599=16,R599=17,R599=18),2.58,2.66)))))))))), IF(W599="Կ-1", IF(R599=0,1.68,IF(R599=1,1.73,IF(R599=2,1.79,IF(R599=3,1.84,IF(OR(R599=5,R599=4),1.9,IF(OR(R599=6,R599=7),1.96,IF(OR(R599=8,R599=9),2.02,IF(OR(R599=10,R599=11,R599=12),2.08,IF(OR(R599=13,R599=14,R599=15),2.14,IF(OR(R599=16,R599=17,R599=18),2.21,2.28)))))))))), IF(W599="Կ-2", IF(R599=0,1.45,IF(R599=1,1.49,IF(R599=2,1.54,IF(R599=3,1.59,IF(OR(R599=5,R599=4),1.63,IF(OR(R599=6,R599=7),1.68,IF(OR(R599=8,R599=9),1.73,IF(OR(R599=10,R599=11,R599=12),1.79,IF(OR(R599=13,R599=14,R599=15),1.84,IF(OR(R599=16,R599=17,R599=18),1.9,1.95)))))))))),IF(W599="Կ-3", IF(R599=0,1.25,IF(R599=1,1.29,IF(R599=2,1.33,IF(R599=3,1.37,IF(OR(R599=5,R599=4),1.41,IF(OR(R599=6,R599=7),1.45,IF(OR(R599=8,R599=9),1.49,IF(OR(R599=10,R599=11,R599=12),1.54,IF(OR(R599=13,R599=14,R599=15),1.58,IF(OR(R599=16,R599=17,R599=18),1.63,1.68)))))))))), "Error"))))))))))))</f>
        <v>1.54</v>
      </c>
      <c r="T599" s="456">
        <v>83200</v>
      </c>
      <c r="U599" s="457"/>
      <c r="V599" s="457"/>
      <c r="W599" s="589" t="str">
        <f>+M599</f>
        <v>Կ-2</v>
      </c>
      <c r="X599" s="456">
        <f>T599*S599</f>
        <v>128128</v>
      </c>
      <c r="Y599" s="590">
        <f>+U599+V599+X599</f>
        <v>128128</v>
      </c>
      <c r="Z599" s="590">
        <f>+Y599*13</f>
        <v>1665664</v>
      </c>
      <c r="AA599" s="592">
        <f>+Q599</f>
        <v>1</v>
      </c>
      <c r="AB599" s="592">
        <f>+R599+1</f>
        <v>3</v>
      </c>
      <c r="AC599" s="588">
        <f>IF(AA599&lt;1,0,IF(AG599="Բ-1",IF(AB599=0,6.94,IF(AB599=1,7.17,IF(AB599=2,7.41,IF(AB599=3,7.66,IF(OR(AB599=5,AB599=4),7.92,IF(OR(AB599=6,AB599=7),8.18,IF(OR(AB599=8,AB599=9),8.46,IF(OR(AB599=10,AB599=11,AB599=12),8.74,IF(OR(AB599=13,AB599=14,AB599=15),9.03,IF(OR(AB599=16,AB599=17,AB599=18),9.33,9.65)))))))))),IF(AG599="Բ-2", IF(AB599=0,5.71,IF(AB599=1,5.89,IF(AB599=2,6.09,IF(AB599=3,6.29,IF(OR(AB599=5,AB599=4),6.5,IF(OR(AB599=6,AB599=7),6.72,IF(OR(AB599=8,AB599=9),6.94,IF(OR(AB599=10,AB599=11,AB599=12),7.17,IF(OR(AB599=13,AB599=14,AB599=15),7.41,IF(OR(AB599=16,AB599=17,AB599=18),7.65,7.91)))))))))), IF(AG599="Գ-1", IF(AB599=0,4.7,IF(AB599=1,4.86,IF(AB599=2,5.01,IF(AB599=3,5.18,IF(OR(AB599=5,AB599=4),5.35,IF(OR(AB599=6,AB599=7),5.52,IF(OR(AB599=8,AB599=9),5.71,IF(OR(AB599=10,AB599=11,AB599=12),5.89,IF(OR(AB599=13,AB599=14,AB599=15),6.09,IF(OR(AB599=16,AB599=17,AB599=18),6.29,6.49)))))))))), IF(AG599="Գ-2", IF(AB599=0,3.88,IF(AB599=1,4.01,IF(AB599=2,4.14,IF(AB599=3,4.27,IF(OR(AB599=5,AB599=4),4.41,IF(OR(AB599=6,AB599=7),4.55,IF(OR(AB599=8,AB599=9),4.7,IF(OR(AB599=10,AB599=11,AB599=12),4.85,IF(OR(AB599=13,AB599=14,AB599=15),5.01,IF(OR(AB599=16,AB599=17,AB599=18),5.17,5.34)))))))))), IF(AG599="Գ-3", IF(AB599=0,3.21,IF(AB599=1,3.31,IF(AB599=2,3.42,IF(AB599=3,3.53,IF(OR(AB599=5,AB599=4),3.64,IF(OR(AB599=6,AB599=7),3.76,IF(OR(AB599=8,AB599=9),3.88,IF(OR(AB599=10,AB599=11,AB599=12),4.01,IF(OR(AB599=13,AB599=14,AB599=15),4.13,IF(OR(AB599=16,AB599=17,AB599=18),4.27,4.4)))))))))), IF(AG599="Ա-1", IF(AB599=0,2.66,IF(AB599=1,2.75,IF(AB599=2,2.83,IF(AB599=3,2.92,IF(OR(AB599=5,AB599=4),3.02,IF(OR(AB599=6,AB599=7),3.11,IF(OR(AB599=8,AB599=9),3.21,IF(OR(AB599=10,AB599=11,AB599=12),3.31,IF(OR(AB599=13,AB599=14,AB599=15),3.42,IF(OR(AB599=16,AB599=17,AB599=18),3.53,3.64)))))))))), IF(AG599="Ա-2", IF(AB599=0,2.28,IF(AB599=1,2.35,IF(AB599=2,2.43,IF(AB599=3,2.5,IF(OR(AB599=5,AB599=4),2.58,IF(OR(AB599=6,AB599=7),2.66,IF(OR(AB599=8,AB599=9),2.75,IF(OR(AB599=10,AB599=11,AB599=12),2.83,IF(OR(AB599=13,AB599=14,AB599=15),2.92,IF(OR(AB599=16,AB599=17,AB599=18),3.01,3.11)))))))))),IF(AG599="Ա-3", IF(AB599=0,1.96,IF(AB599=1,2.02,IF(AB599=2,2.08,IF(AB599=3,2.15,IF(OR(AB599=5,AB599=4),2.21,IF(OR(AB599=6,AB599=7),2.28,IF(OR(AB599=8,AB599=9),2.35,IF(OR(AB599=10,AB599=11,AB599=12),2.42,IF(OR(AB599=13,AB599=14,AB599=15),2.5,IF(OR(AB599=16,AB599=17,AB599=18),2.58,2.66)))))))))), IF(AG599="Կ-1", IF(AB599=0,1.68,IF(AB599=1,1.73,IF(AB599=2,1.79,IF(AB599=3,1.84,IF(OR(AB599=5,AB599=4),1.9,IF(OR(AB599=6,AB599=7),1.96,IF(OR(AB599=8,AB599=9),2.02,IF(OR(AB599=10,AB599=11,AB599=12),2.08,IF(OR(AB599=13,AB599=14,AB599=15),2.14,IF(OR(AB599=16,AB599=17,AB599=18),2.21,2.28)))))))))), IF(AG599="Կ-2", IF(AB599=0,1.45,IF(AB599=1,1.49,IF(AB599=2,1.54,IF(AB599=3,1.59,IF(OR(AB599=5,AB599=4),1.63,IF(OR(AB599=6,AB599=7),1.68,IF(OR(AB599=8,AB599=9),1.73,IF(OR(AB599=10,AB599=11,AB599=12),1.79,IF(OR(AB599=13,AB599=14,AB599=15),1.84,IF(OR(AB599=16,AB599=17,AB599=18),1.9,1.95)))))))))),IF(AG599="Կ-3", IF(AB599=0,1.25,IF(AB599=1,1.29,IF(AB599=2,1.33,IF(AB599=3,1.37,IF(OR(AB599=5,AB599=4),1.41,IF(OR(AB599=6,AB599=7),1.45,IF(OR(AB599=8,AB599=9),1.49,IF(OR(AB599=10,AB599=11,AB599=12),1.54,IF(OR(AB599=13,AB599=14,AB599=15),1.58,IF(OR(AB599=16,AB599=17,AB599=18),1.63,1.68)))))))))), "Error"))))))))))))</f>
        <v>1.59</v>
      </c>
      <c r="AD599" s="456">
        <v>83200</v>
      </c>
      <c r="AE599" s="457"/>
      <c r="AF599" s="457"/>
      <c r="AG599" s="589" t="str">
        <f>+W599</f>
        <v>Կ-2</v>
      </c>
      <c r="AH599" s="456">
        <f>AD599*AC599</f>
        <v>132288</v>
      </c>
      <c r="AI599" s="590">
        <f>AH599+AE599+AF599</f>
        <v>132288</v>
      </c>
      <c r="AJ599" s="590">
        <f>+AI599*13</f>
        <v>1719744</v>
      </c>
      <c r="AK599" s="592">
        <f>+AA599</f>
        <v>1</v>
      </c>
      <c r="AL599" s="592">
        <f>+AB599+1</f>
        <v>4</v>
      </c>
      <c r="AM599" s="588">
        <f>IF(AK599&lt;1,0,IF(AQ599="Բ-1",IF(AL599=0,6.94,IF(AL599=1,7.17,IF(AL599=2,7.41,IF(AL599=3,7.66,IF(OR(AL599=5,AL599=4),7.92,IF(OR(AL599=6,AL599=7),8.18,IF(OR(AL599=8,AL599=9),8.46,IF(OR(AL599=10,AL599=11,AL599=12),8.74,IF(OR(AL599=13,AL599=14,AL599=15),9.03,IF(OR(AL599=16,AL599=17,AL599=18),9.33,9.65)))))))))),IF(AQ599="Բ-2", IF(AL599=0,5.71,IF(AL599=1,5.89,IF(AL599=2,6.09,IF(AL599=3,6.29,IF(OR(AL599=5,AL599=4),6.5,IF(OR(AL599=6,AL599=7),6.72,IF(OR(AL599=8,AL599=9),6.94,IF(OR(AL599=10,AL599=11,AL599=12),7.17,IF(OR(AL599=13,AL599=14,AL599=15),7.41,IF(OR(AL599=16,AL599=17,AL599=18),7.65,7.91)))))))))), IF(AQ599="Գ-1", IF(AL599=0,4.7,IF(AL599=1,4.86,IF(AL599=2,5.01,IF(AL599=3,5.18,IF(OR(AL599=5,AL599=4),5.35,IF(OR(AL599=6,AL599=7),5.52,IF(OR(AL599=8,AL599=9),5.71,IF(OR(AL599=10,AL599=11,AL599=12),5.89,IF(OR(AL599=13,AL599=14,AL599=15),6.09,IF(OR(AL599=16,AL599=17,AL599=18),6.29,6.49)))))))))), IF(AQ599="Գ-2", IF(AL599=0,3.88,IF(AL599=1,4.01,IF(AL599=2,4.14,IF(AL599=3,4.27,IF(OR(AL599=5,AL599=4),4.41,IF(OR(AL599=6,AL599=7),4.55,IF(OR(AL599=8,AL599=9),4.7,IF(OR(AL599=10,AL599=11,AL599=12),4.85,IF(OR(AL599=13,AL599=14,AL599=15),5.01,IF(OR(AL599=16,AL599=17,AL599=18),5.17,5.34)))))))))), IF(AQ599="Գ-3", IF(AL599=0,3.21,IF(AL599=1,3.31,IF(AL599=2,3.42,IF(AL599=3,3.53,IF(OR(AL599=5,AL599=4),3.64,IF(OR(AL599=6,AL599=7),3.76,IF(OR(AL599=8,AL599=9),3.88,IF(OR(AL599=10,AL599=11,AL599=12),4.01,IF(OR(AL599=13,AL599=14,AL599=15),4.13,IF(OR(AL599=16,AL599=17,AL599=18),4.27,4.4)))))))))), IF(AQ599="Ա-1", IF(AL599=0,2.66,IF(AL599=1,2.75,IF(AL599=2,2.83,IF(AL599=3,2.92,IF(OR(AL599=5,AL599=4),3.02,IF(OR(AL599=6,AL599=7),3.11,IF(OR(AL599=8,AL599=9),3.21,IF(OR(AL599=10,AL599=11,AL599=12),3.31,IF(OR(AL599=13,AL599=14,AL599=15),3.42,IF(OR(AL599=16,AL599=17,AL599=18),3.53,3.64)))))))))), IF(AQ599="Ա-2", IF(AL599=0,2.28,IF(AL599=1,2.35,IF(AL599=2,2.43,IF(AL599=3,2.5,IF(OR(AL599=5,AL599=4),2.58,IF(OR(AL599=6,AL599=7),2.66,IF(OR(AL599=8,AL599=9),2.75,IF(OR(AL599=10,AL599=11,AL599=12),2.83,IF(OR(AL599=13,AL599=14,AL599=15),2.92,IF(OR(AL599=16,AL599=17,AL599=18),3.01,3.11)))))))))),IF(AQ599="Ա-3", IF(AL599=0,1.96,IF(AL599=1,2.02,IF(AL599=2,2.08,IF(AL599=3,2.15,IF(OR(AL599=5,AL599=4),2.21,IF(OR(AL599=6,AL599=7),2.28,IF(OR(AL599=8,AL599=9),2.35,IF(OR(AL599=10,AL599=11,AL599=12),2.42,IF(OR(AL599=13,AL599=14,AL599=15),2.5,IF(OR(AL599=16,AL599=17,AL599=18),2.58,2.66)))))))))), IF(AQ599="Կ-1", IF(AL599=0,1.68,IF(AL599=1,1.73,IF(AL599=2,1.79,IF(AL599=3,1.84,IF(OR(AL599=5,AL599=4),1.9,IF(OR(AL599=6,AL599=7),1.96,IF(OR(AL599=8,AL599=9),2.02,IF(OR(AL599=10,AL599=11,AL599=12),2.08,IF(OR(AL599=13,AL599=14,AL599=15),2.14,IF(OR(AL599=16,AL599=17,AL599=18),2.21,2.28)))))))))), IF(AQ599="Կ-2", IF(AL599=0,1.45,IF(AL599=1,1.49,IF(AL599=2,1.54,IF(AL599=3,1.59,IF(OR(AL599=5,AL599=4),1.63,IF(OR(AL599=6,AL599=7),1.68,IF(OR(AL599=8,AL599=9),1.73,IF(OR(AL599=10,AL599=11,AL599=12),1.79,IF(OR(AL599=13,AL599=14,AL599=15),1.84,IF(OR(AL599=16,AL599=17,AL599=18),1.9,1.95)))))))))),IF(AQ599="Կ-3", IF(AL599=0,1.25,IF(AL599=1,1.29,IF(AL599=2,1.33,IF(AL599=3,1.37,IF(OR(AL599=5,AL599=4),1.41,IF(OR(AL599=6,AL599=7),1.45,IF(OR(AL599=8,AL599=9),1.49,IF(OR(AL599=10,AL599=11,AL599=12),1.54,IF(OR(AL599=13,AL599=14,AL599=15),1.58,IF(OR(AL599=16,AL599=17,AL599=18),1.63,1.68)))))))))), "Error"))))))))))))</f>
        <v>1.63</v>
      </c>
      <c r="AN599" s="456">
        <v>83200</v>
      </c>
      <c r="AO599" s="457"/>
      <c r="AP599" s="457"/>
      <c r="AQ599" s="589" t="str">
        <f>+AG599</f>
        <v>Կ-2</v>
      </c>
      <c r="AR599" s="456">
        <f>AN599*AM599</f>
        <v>135616</v>
      </c>
      <c r="AS599" s="590">
        <f>AR599+AO599+AP599</f>
        <v>135616</v>
      </c>
      <c r="AT599" s="590">
        <f>+AS599*13</f>
        <v>1763008</v>
      </c>
    </row>
    <row r="600" spans="2:46" s="587" customFormat="1" ht="27">
      <c r="B600" s="816">
        <v>9</v>
      </c>
      <c r="C600" s="804" t="s">
        <v>2159</v>
      </c>
      <c r="D600" s="794" t="s">
        <v>1960</v>
      </c>
      <c r="E600" s="796">
        <v>1981</v>
      </c>
      <c r="F600" s="795" t="s">
        <v>984</v>
      </c>
      <c r="G600" s="820">
        <v>1</v>
      </c>
      <c r="H600" s="820">
        <v>2</v>
      </c>
      <c r="I600" s="821">
        <f t="shared" si="537"/>
        <v>1.54</v>
      </c>
      <c r="J600" s="799">
        <v>83200</v>
      </c>
      <c r="K600" s="832"/>
      <c r="L600" s="832"/>
      <c r="M600" s="822" t="s">
        <v>87</v>
      </c>
      <c r="N600" s="799">
        <f t="shared" si="538"/>
        <v>128128</v>
      </c>
      <c r="O600" s="823">
        <f t="shared" si="539"/>
        <v>128128</v>
      </c>
      <c r="P600" s="823">
        <f t="shared" si="540"/>
        <v>1665664</v>
      </c>
      <c r="Q600" s="592">
        <f t="shared" si="541"/>
        <v>1</v>
      </c>
      <c r="R600" s="592">
        <f t="shared" si="542"/>
        <v>3</v>
      </c>
      <c r="S600" s="588">
        <f t="shared" si="543"/>
        <v>1.59</v>
      </c>
      <c r="T600" s="456">
        <v>83200</v>
      </c>
      <c r="U600" s="457"/>
      <c r="V600" s="457"/>
      <c r="W600" s="589" t="str">
        <f t="shared" si="544"/>
        <v>Կ-2</v>
      </c>
      <c r="X600" s="456">
        <f t="shared" si="545"/>
        <v>132288</v>
      </c>
      <c r="Y600" s="590">
        <f t="shared" si="546"/>
        <v>132288</v>
      </c>
      <c r="Z600" s="590">
        <f t="shared" si="547"/>
        <v>1719744</v>
      </c>
      <c r="AA600" s="592">
        <f t="shared" si="548"/>
        <v>1</v>
      </c>
      <c r="AB600" s="592">
        <f t="shared" si="549"/>
        <v>4</v>
      </c>
      <c r="AC600" s="588">
        <f t="shared" si="550"/>
        <v>1.63</v>
      </c>
      <c r="AD600" s="456">
        <v>83200</v>
      </c>
      <c r="AE600" s="457"/>
      <c r="AF600" s="457"/>
      <c r="AG600" s="589" t="str">
        <f t="shared" si="551"/>
        <v>Կ-2</v>
      </c>
      <c r="AH600" s="456">
        <f t="shared" si="552"/>
        <v>135616</v>
      </c>
      <c r="AI600" s="590">
        <f t="shared" si="553"/>
        <v>135616</v>
      </c>
      <c r="AJ600" s="590">
        <f t="shared" si="554"/>
        <v>1763008</v>
      </c>
      <c r="AK600" s="592">
        <f t="shared" si="555"/>
        <v>1</v>
      </c>
      <c r="AL600" s="592">
        <f t="shared" si="556"/>
        <v>5</v>
      </c>
      <c r="AM600" s="588">
        <f t="shared" si="557"/>
        <v>1.63</v>
      </c>
      <c r="AN600" s="456">
        <v>83200</v>
      </c>
      <c r="AO600" s="457"/>
      <c r="AP600" s="457"/>
      <c r="AQ600" s="589" t="str">
        <f t="shared" si="558"/>
        <v>Կ-2</v>
      </c>
      <c r="AR600" s="456">
        <f t="shared" si="559"/>
        <v>135616</v>
      </c>
      <c r="AS600" s="590">
        <f t="shared" si="560"/>
        <v>135616</v>
      </c>
      <c r="AT600" s="590">
        <f t="shared" si="561"/>
        <v>1763008</v>
      </c>
    </row>
    <row r="601" spans="2:46" s="587" customFormat="1" ht="27">
      <c r="B601" s="816">
        <v>10</v>
      </c>
      <c r="C601" s="890" t="s">
        <v>3080</v>
      </c>
      <c r="D601" s="794" t="s">
        <v>1960</v>
      </c>
      <c r="E601" s="796">
        <v>1999</v>
      </c>
      <c r="F601" s="795" t="s">
        <v>984</v>
      </c>
      <c r="G601" s="820">
        <v>1</v>
      </c>
      <c r="H601" s="820">
        <v>3</v>
      </c>
      <c r="I601" s="821">
        <f t="shared" si="537"/>
        <v>1.59</v>
      </c>
      <c r="J601" s="799">
        <v>83200</v>
      </c>
      <c r="K601" s="832"/>
      <c r="L601" s="832"/>
      <c r="M601" s="822" t="s">
        <v>87</v>
      </c>
      <c r="N601" s="799">
        <f t="shared" si="538"/>
        <v>132288</v>
      </c>
      <c r="O601" s="823">
        <f t="shared" si="539"/>
        <v>132288</v>
      </c>
      <c r="P601" s="823">
        <f t="shared" si="540"/>
        <v>1719744</v>
      </c>
      <c r="Q601" s="592">
        <f t="shared" si="541"/>
        <v>1</v>
      </c>
      <c r="R601" s="592">
        <f t="shared" si="542"/>
        <v>4</v>
      </c>
      <c r="S601" s="588">
        <f t="shared" si="543"/>
        <v>1.63</v>
      </c>
      <c r="T601" s="456">
        <v>83200</v>
      </c>
      <c r="U601" s="457"/>
      <c r="V601" s="457"/>
      <c r="W601" s="589" t="str">
        <f t="shared" si="544"/>
        <v>Կ-2</v>
      </c>
      <c r="X601" s="456">
        <f t="shared" si="545"/>
        <v>135616</v>
      </c>
      <c r="Y601" s="590">
        <f t="shared" si="546"/>
        <v>135616</v>
      </c>
      <c r="Z601" s="590">
        <f t="shared" si="547"/>
        <v>1763008</v>
      </c>
      <c r="AA601" s="592">
        <f t="shared" si="548"/>
        <v>1</v>
      </c>
      <c r="AB601" s="592">
        <f t="shared" si="549"/>
        <v>5</v>
      </c>
      <c r="AC601" s="588">
        <f t="shared" si="550"/>
        <v>1.63</v>
      </c>
      <c r="AD601" s="456">
        <v>83200</v>
      </c>
      <c r="AE601" s="457"/>
      <c r="AF601" s="457"/>
      <c r="AG601" s="589" t="str">
        <f t="shared" si="551"/>
        <v>Կ-2</v>
      </c>
      <c r="AH601" s="456">
        <f t="shared" si="552"/>
        <v>135616</v>
      </c>
      <c r="AI601" s="590">
        <f t="shared" si="553"/>
        <v>135616</v>
      </c>
      <c r="AJ601" s="590">
        <f t="shared" si="554"/>
        <v>1763008</v>
      </c>
      <c r="AK601" s="592">
        <f t="shared" si="555"/>
        <v>1</v>
      </c>
      <c r="AL601" s="592">
        <f t="shared" si="556"/>
        <v>6</v>
      </c>
      <c r="AM601" s="588">
        <f t="shared" si="557"/>
        <v>1.68</v>
      </c>
      <c r="AN601" s="456">
        <v>83200</v>
      </c>
      <c r="AO601" s="457"/>
      <c r="AP601" s="457"/>
      <c r="AQ601" s="589" t="str">
        <f t="shared" si="558"/>
        <v>Կ-2</v>
      </c>
      <c r="AR601" s="456">
        <f t="shared" si="559"/>
        <v>139776</v>
      </c>
      <c r="AS601" s="590">
        <f t="shared" si="560"/>
        <v>139776</v>
      </c>
      <c r="AT601" s="590">
        <f t="shared" si="561"/>
        <v>1817088</v>
      </c>
    </row>
    <row r="602" spans="2:46" s="587" customFormat="1" ht="27">
      <c r="B602" s="816">
        <v>11</v>
      </c>
      <c r="C602" s="890" t="s">
        <v>189</v>
      </c>
      <c r="D602" s="794" t="s">
        <v>1960</v>
      </c>
      <c r="E602" s="796">
        <v>2002</v>
      </c>
      <c r="F602" s="795" t="s">
        <v>984</v>
      </c>
      <c r="G602" s="820">
        <v>1</v>
      </c>
      <c r="H602" s="820">
        <v>0</v>
      </c>
      <c r="I602" s="821">
        <f>IF(G602&lt;1,0,IF(M602="Բ-1",IF(H602=0,6.94,IF(H602=1,7.17,IF(H602=2,7.41,IF(H602=3,7.66,IF(OR(H602=5,H602=4),7.92,IF(OR(H602=6,H602=7),8.18,IF(OR(H602=8,H602=9),8.46,IF(OR(H602=10,H602=11,H602=12),8.74,IF(OR(H602=13,H602=14,H602=15),9.03,IF(OR(H602=16,H602=17,H602=18),9.33,9.65)))))))))),IF(M602="Բ-2", IF(H602=0,5.71,IF(H602=1,5.89,IF(H602=2,6.09,IF(H602=3,6.29,IF(OR(H602=5,H602=4),6.5,IF(OR(H602=6,H602=7),6.72,IF(OR(H602=8,H602=9),6.94,IF(OR(H602=10,H602=11,H602=12),7.17,IF(OR(H602=13,H602=14,H602=15),7.41,IF(OR(H602=16,H602=17,H602=18),7.65,7.91)))))))))), IF(M602="Գ-1", IF(H602=0,4.7,IF(H602=1,4.86,IF(H602=2,5.01,IF(H602=3,5.18,IF(OR(H602=5,H602=4),5.35,IF(OR(H602=6,H602=7),5.52,IF(OR(H602=8,H602=9),5.71,IF(OR(H602=10,H602=11,H602=12),5.89,IF(OR(H602=13,H602=14,H602=15),6.09,IF(OR(H602=16,H602=17,H602=18),6.29,6.49)))))))))), IF(M602="Գ-2", IF(H602=0,3.88,IF(H602=1,4.01,IF(H602=2,4.14,IF(H602=3,4.27,IF(OR(H602=5,H602=4),4.41,IF(OR(H602=6,H602=7),4.55,IF(OR(H602=8,H602=9),4.7,IF(OR(H602=10,H602=11,H602=12),4.85,IF(OR(H602=13,H602=14,H602=15),5.01,IF(OR(H602=16,H602=17,H602=18),5.17,5.34)))))))))), IF(M602="Գ-3", IF(H602=0,3.21,IF(H602=1,3.31,IF(H602=2,3.42,IF(H602=3,3.53,IF(OR(H602=5,H602=4),3.64,IF(OR(H602=6,H602=7),3.76,IF(OR(H602=8,H602=9),3.88,IF(OR(H602=10,H602=11,H602=12),4.01,IF(OR(H602=13,H602=14,H602=15),4.13,IF(OR(H602=16,H602=17,H602=18),4.27,4.4)))))))))), IF(M602="Ա-1", IF(H602=0,2.66,IF(H602=1,2.75,IF(H602=2,2.83,IF(H602=3,2.92,IF(OR(H602=5,H602=4),3.02,IF(OR(H602=6,H602=7),3.11,IF(OR(H602=8,H602=9),3.21,IF(OR(H602=10,H602=11,H602=12),3.31,IF(OR(H602=13,H602=14,H602=15),3.42,IF(OR(H602=16,H602=17,H602=18),3.53,3.64)))))))))), IF(M602="Ա-2", IF(H602=0,2.28,IF(H602=1,2.35,IF(H602=2,2.43,IF(H602=3,2.5,IF(OR(H602=5,H602=4),2.58,IF(OR(H602=6,H602=7),2.66,IF(OR(H602=8,H602=9),2.75,IF(OR(H602=10,H602=11,H602=12),2.83,IF(OR(H602=13,H602=14,H602=15),2.92,IF(OR(H602=16,H602=17,H602=18),3.01,3.11)))))))))),IF(M602="Ա-3", IF(H602=0,1.96,IF(H602=1,2.02,IF(H602=2,2.08,IF(H602=3,2.15,IF(OR(H602=5,H602=4),2.21,IF(OR(H602=6,H602=7),2.28,IF(OR(H602=8,H602=9),2.35,IF(OR(H602=10,H602=11,H602=12),2.42,IF(OR(H602=13,H602=14,H602=15),2.5,IF(OR(H602=16,H602=17,H602=18),2.58,2.66)))))))))), IF(M602="Կ-1", IF(H602=0,1.68,IF(H602=1,1.73,IF(H602=2,1.79,IF(H602=3,1.84,IF(OR(H602=5,H602=4),1.9,IF(OR(H602=6,H602=7),1.96,IF(OR(H602=8,H602=9),2.02,IF(OR(H602=10,H602=11,H602=12),2.08,IF(OR(H602=13,H602=14,H602=15),2.14,IF(OR(H602=16,H602=17,H602=18),2.21,2.28)))))))))), IF(M602="Կ-2", IF(H602=0,1.45,IF(H602=1,1.49,IF(H602=2,1.54,IF(H602=3,1.59,IF(OR(H602=5,H602=4),1.63,IF(OR(H602=6,H602=7),1.68,IF(OR(H602=8,H602=9),1.73,IF(OR(H602=10,H602=11,H602=12),1.79,IF(OR(H602=13,H602=14,H602=15),1.84,IF(OR(H602=16,H602=17,H602=18),1.9,1.95)))))))))),IF(M602="Կ-3", IF(H602=0,1.25,IF(H602=1,1.29,IF(H602=2,1.33,IF(H602=3,1.37,IF(OR(H602=5,H602=4),1.41,IF(OR(H602=6,H602=7),1.45,IF(OR(H602=8,H602=9),1.49,IF(OR(H602=10,H602=11,H602=12),1.54,IF(OR(H602=13,H602=14,H602=15),1.58,IF(OR(H602=16,H602=17,H602=18),1.63,1.68)))))))))), "Error"))))))))))))</f>
        <v>1.45</v>
      </c>
      <c r="J602" s="799">
        <v>83200</v>
      </c>
      <c r="K602" s="832"/>
      <c r="L602" s="832"/>
      <c r="M602" s="822" t="s">
        <v>87</v>
      </c>
      <c r="N602" s="799">
        <f>J602*I602</f>
        <v>120640</v>
      </c>
      <c r="O602" s="823">
        <f>I602*J602+K602+L602</f>
        <v>120640</v>
      </c>
      <c r="P602" s="823">
        <f>+O602*13</f>
        <v>1568320</v>
      </c>
      <c r="Q602" s="592">
        <f>+G602</f>
        <v>1</v>
      </c>
      <c r="R602" s="592">
        <f>+H602+1</f>
        <v>1</v>
      </c>
      <c r="S602" s="588">
        <f>IF(Q602&lt;1,0,IF(W602="Բ-1",IF(R602=0,6.94,IF(R602=1,7.17,IF(R602=2,7.41,IF(R602=3,7.66,IF(OR(R602=5,R602=4),7.92,IF(OR(R602=6,R602=7),8.18,IF(OR(R602=8,R602=9),8.46,IF(OR(R602=10,R602=11,R602=12),8.74,IF(OR(R602=13,R602=14,R602=15),9.03,IF(OR(R602=16,R602=17,R602=18),9.33,9.65)))))))))),IF(W602="Բ-2", IF(R602=0,5.71,IF(R602=1,5.89,IF(R602=2,6.09,IF(R602=3,6.29,IF(OR(R602=5,R602=4),6.5,IF(OR(R602=6,R602=7),6.72,IF(OR(R602=8,R602=9),6.94,IF(OR(R602=10,R602=11,R602=12),7.17,IF(OR(R602=13,R602=14,R602=15),7.41,IF(OR(R602=16,R602=17,R602=18),7.65,7.91)))))))))), IF(W602="Գ-1", IF(R602=0,4.7,IF(R602=1,4.86,IF(R602=2,5.01,IF(R602=3,5.18,IF(OR(R602=5,R602=4),5.35,IF(OR(R602=6,R602=7),5.52,IF(OR(R602=8,R602=9),5.71,IF(OR(R602=10,R602=11,R602=12),5.89,IF(OR(R602=13,R602=14,R602=15),6.09,IF(OR(R602=16,R602=17,R602=18),6.29,6.49)))))))))), IF(W602="Գ-2", IF(R602=0,3.88,IF(R602=1,4.01,IF(R602=2,4.14,IF(R602=3,4.27,IF(OR(R602=5,R602=4),4.41,IF(OR(R602=6,R602=7),4.55,IF(OR(R602=8,R602=9),4.7,IF(OR(R602=10,R602=11,R602=12),4.85,IF(OR(R602=13,R602=14,R602=15),5.01,IF(OR(R602=16,R602=17,R602=18),5.17,5.34)))))))))), IF(W602="Գ-3", IF(R602=0,3.21,IF(R602=1,3.31,IF(R602=2,3.42,IF(R602=3,3.53,IF(OR(R602=5,R602=4),3.64,IF(OR(R602=6,R602=7),3.76,IF(OR(R602=8,R602=9),3.88,IF(OR(R602=10,R602=11,R602=12),4.01,IF(OR(R602=13,R602=14,R602=15),4.13,IF(OR(R602=16,R602=17,R602=18),4.27,4.4)))))))))), IF(W602="Ա-1", IF(R602=0,2.66,IF(R602=1,2.75,IF(R602=2,2.83,IF(R602=3,2.92,IF(OR(R602=5,R602=4),3.02,IF(OR(R602=6,R602=7),3.11,IF(OR(R602=8,R602=9),3.21,IF(OR(R602=10,R602=11,R602=12),3.31,IF(OR(R602=13,R602=14,R602=15),3.42,IF(OR(R602=16,R602=17,R602=18),3.53,3.64)))))))))), IF(W602="Ա-2", IF(R602=0,2.28,IF(R602=1,2.35,IF(R602=2,2.43,IF(R602=3,2.5,IF(OR(R602=5,R602=4),2.58,IF(OR(R602=6,R602=7),2.66,IF(OR(R602=8,R602=9),2.75,IF(OR(R602=10,R602=11,R602=12),2.83,IF(OR(R602=13,R602=14,R602=15),2.92,IF(OR(R602=16,R602=17,R602=18),3.01,3.11)))))))))),IF(W602="Ա-3", IF(R602=0,1.96,IF(R602=1,2.02,IF(R602=2,2.08,IF(R602=3,2.15,IF(OR(R602=5,R602=4),2.21,IF(OR(R602=6,R602=7),2.28,IF(OR(R602=8,R602=9),2.35,IF(OR(R602=10,R602=11,R602=12),2.42,IF(OR(R602=13,R602=14,R602=15),2.5,IF(OR(R602=16,R602=17,R602=18),2.58,2.66)))))))))), IF(W602="Կ-1", IF(R602=0,1.68,IF(R602=1,1.73,IF(R602=2,1.79,IF(R602=3,1.84,IF(OR(R602=5,R602=4),1.9,IF(OR(R602=6,R602=7),1.96,IF(OR(R602=8,R602=9),2.02,IF(OR(R602=10,R602=11,R602=12),2.08,IF(OR(R602=13,R602=14,R602=15),2.14,IF(OR(R602=16,R602=17,R602=18),2.21,2.28)))))))))), IF(W602="Կ-2", IF(R602=0,1.45,IF(R602=1,1.49,IF(R602=2,1.54,IF(R602=3,1.59,IF(OR(R602=5,R602=4),1.63,IF(OR(R602=6,R602=7),1.68,IF(OR(R602=8,R602=9),1.73,IF(OR(R602=10,R602=11,R602=12),1.79,IF(OR(R602=13,R602=14,R602=15),1.84,IF(OR(R602=16,R602=17,R602=18),1.9,1.95)))))))))),IF(W602="Կ-3", IF(R602=0,1.25,IF(R602=1,1.29,IF(R602=2,1.33,IF(R602=3,1.37,IF(OR(R602=5,R602=4),1.41,IF(OR(R602=6,R602=7),1.45,IF(OR(R602=8,R602=9),1.49,IF(OR(R602=10,R602=11,R602=12),1.54,IF(OR(R602=13,R602=14,R602=15),1.58,IF(OR(R602=16,R602=17,R602=18),1.63,1.68)))))))))), "Error"))))))))))))</f>
        <v>1.49</v>
      </c>
      <c r="T602" s="456">
        <v>83200</v>
      </c>
      <c r="U602" s="457"/>
      <c r="V602" s="457"/>
      <c r="W602" s="589" t="str">
        <f>+M602</f>
        <v>Կ-2</v>
      </c>
      <c r="X602" s="456">
        <f>T602*S602</f>
        <v>123968</v>
      </c>
      <c r="Y602" s="590">
        <f>+U602+V602+X602</f>
        <v>123968</v>
      </c>
      <c r="Z602" s="590">
        <f>+Y602*13</f>
        <v>1611584</v>
      </c>
      <c r="AA602" s="592">
        <f>+Q602</f>
        <v>1</v>
      </c>
      <c r="AB602" s="592">
        <f>+R602+1</f>
        <v>2</v>
      </c>
      <c r="AC602" s="588">
        <f>IF(AA602&lt;1,0,IF(AG602="Բ-1",IF(AB602=0,6.94,IF(AB602=1,7.17,IF(AB602=2,7.41,IF(AB602=3,7.66,IF(OR(AB602=5,AB602=4),7.92,IF(OR(AB602=6,AB602=7),8.18,IF(OR(AB602=8,AB602=9),8.46,IF(OR(AB602=10,AB602=11,AB602=12),8.74,IF(OR(AB602=13,AB602=14,AB602=15),9.03,IF(OR(AB602=16,AB602=17,AB602=18),9.33,9.65)))))))))),IF(AG602="Բ-2", IF(AB602=0,5.71,IF(AB602=1,5.89,IF(AB602=2,6.09,IF(AB602=3,6.29,IF(OR(AB602=5,AB602=4),6.5,IF(OR(AB602=6,AB602=7),6.72,IF(OR(AB602=8,AB602=9),6.94,IF(OR(AB602=10,AB602=11,AB602=12),7.17,IF(OR(AB602=13,AB602=14,AB602=15),7.41,IF(OR(AB602=16,AB602=17,AB602=18),7.65,7.91)))))))))), IF(AG602="Գ-1", IF(AB602=0,4.7,IF(AB602=1,4.86,IF(AB602=2,5.01,IF(AB602=3,5.18,IF(OR(AB602=5,AB602=4),5.35,IF(OR(AB602=6,AB602=7),5.52,IF(OR(AB602=8,AB602=9),5.71,IF(OR(AB602=10,AB602=11,AB602=12),5.89,IF(OR(AB602=13,AB602=14,AB602=15),6.09,IF(OR(AB602=16,AB602=17,AB602=18),6.29,6.49)))))))))), IF(AG602="Գ-2", IF(AB602=0,3.88,IF(AB602=1,4.01,IF(AB602=2,4.14,IF(AB602=3,4.27,IF(OR(AB602=5,AB602=4),4.41,IF(OR(AB602=6,AB602=7),4.55,IF(OR(AB602=8,AB602=9),4.7,IF(OR(AB602=10,AB602=11,AB602=12),4.85,IF(OR(AB602=13,AB602=14,AB602=15),5.01,IF(OR(AB602=16,AB602=17,AB602=18),5.17,5.34)))))))))), IF(AG602="Գ-3", IF(AB602=0,3.21,IF(AB602=1,3.31,IF(AB602=2,3.42,IF(AB602=3,3.53,IF(OR(AB602=5,AB602=4),3.64,IF(OR(AB602=6,AB602=7),3.76,IF(OR(AB602=8,AB602=9),3.88,IF(OR(AB602=10,AB602=11,AB602=12),4.01,IF(OR(AB602=13,AB602=14,AB602=15),4.13,IF(OR(AB602=16,AB602=17,AB602=18),4.27,4.4)))))))))), IF(AG602="Ա-1", IF(AB602=0,2.66,IF(AB602=1,2.75,IF(AB602=2,2.83,IF(AB602=3,2.92,IF(OR(AB602=5,AB602=4),3.02,IF(OR(AB602=6,AB602=7),3.11,IF(OR(AB602=8,AB602=9),3.21,IF(OR(AB602=10,AB602=11,AB602=12),3.31,IF(OR(AB602=13,AB602=14,AB602=15),3.42,IF(OR(AB602=16,AB602=17,AB602=18),3.53,3.64)))))))))), IF(AG602="Ա-2", IF(AB602=0,2.28,IF(AB602=1,2.35,IF(AB602=2,2.43,IF(AB602=3,2.5,IF(OR(AB602=5,AB602=4),2.58,IF(OR(AB602=6,AB602=7),2.66,IF(OR(AB602=8,AB602=9),2.75,IF(OR(AB602=10,AB602=11,AB602=12),2.83,IF(OR(AB602=13,AB602=14,AB602=15),2.92,IF(OR(AB602=16,AB602=17,AB602=18),3.01,3.11)))))))))),IF(AG602="Ա-3", IF(AB602=0,1.96,IF(AB602=1,2.02,IF(AB602=2,2.08,IF(AB602=3,2.15,IF(OR(AB602=5,AB602=4),2.21,IF(OR(AB602=6,AB602=7),2.28,IF(OR(AB602=8,AB602=9),2.35,IF(OR(AB602=10,AB602=11,AB602=12),2.42,IF(OR(AB602=13,AB602=14,AB602=15),2.5,IF(OR(AB602=16,AB602=17,AB602=18),2.58,2.66)))))))))), IF(AG602="Կ-1", IF(AB602=0,1.68,IF(AB602=1,1.73,IF(AB602=2,1.79,IF(AB602=3,1.84,IF(OR(AB602=5,AB602=4),1.9,IF(OR(AB602=6,AB602=7),1.96,IF(OR(AB602=8,AB602=9),2.02,IF(OR(AB602=10,AB602=11,AB602=12),2.08,IF(OR(AB602=13,AB602=14,AB602=15),2.14,IF(OR(AB602=16,AB602=17,AB602=18),2.21,2.28)))))))))), IF(AG602="Կ-2", IF(AB602=0,1.45,IF(AB602=1,1.49,IF(AB602=2,1.54,IF(AB602=3,1.59,IF(OR(AB602=5,AB602=4),1.63,IF(OR(AB602=6,AB602=7),1.68,IF(OR(AB602=8,AB602=9),1.73,IF(OR(AB602=10,AB602=11,AB602=12),1.79,IF(OR(AB602=13,AB602=14,AB602=15),1.84,IF(OR(AB602=16,AB602=17,AB602=18),1.9,1.95)))))))))),IF(AG602="Կ-3", IF(AB602=0,1.25,IF(AB602=1,1.29,IF(AB602=2,1.33,IF(AB602=3,1.37,IF(OR(AB602=5,AB602=4),1.41,IF(OR(AB602=6,AB602=7),1.45,IF(OR(AB602=8,AB602=9),1.49,IF(OR(AB602=10,AB602=11,AB602=12),1.54,IF(OR(AB602=13,AB602=14,AB602=15),1.58,IF(OR(AB602=16,AB602=17,AB602=18),1.63,1.68)))))))))), "Error"))))))))))))</f>
        <v>1.54</v>
      </c>
      <c r="AD602" s="456">
        <v>83200</v>
      </c>
      <c r="AE602" s="457"/>
      <c r="AF602" s="457"/>
      <c r="AG602" s="589" t="str">
        <f>+W602</f>
        <v>Կ-2</v>
      </c>
      <c r="AH602" s="456">
        <f>AD602*AC602</f>
        <v>128128</v>
      </c>
      <c r="AI602" s="590">
        <f>AH602+AE602+AF602</f>
        <v>128128</v>
      </c>
      <c r="AJ602" s="590">
        <f>+AI602*13</f>
        <v>1665664</v>
      </c>
      <c r="AK602" s="592">
        <f>+AA602</f>
        <v>1</v>
      </c>
      <c r="AL602" s="592">
        <f>+AB602+1</f>
        <v>3</v>
      </c>
      <c r="AM602" s="588">
        <f>IF(AK602&lt;1,0,IF(AQ602="Բ-1",IF(AL602=0,6.94,IF(AL602=1,7.17,IF(AL602=2,7.41,IF(AL602=3,7.66,IF(OR(AL602=5,AL602=4),7.92,IF(OR(AL602=6,AL602=7),8.18,IF(OR(AL602=8,AL602=9),8.46,IF(OR(AL602=10,AL602=11,AL602=12),8.74,IF(OR(AL602=13,AL602=14,AL602=15),9.03,IF(OR(AL602=16,AL602=17,AL602=18),9.33,9.65)))))))))),IF(AQ602="Բ-2", IF(AL602=0,5.71,IF(AL602=1,5.89,IF(AL602=2,6.09,IF(AL602=3,6.29,IF(OR(AL602=5,AL602=4),6.5,IF(OR(AL602=6,AL602=7),6.72,IF(OR(AL602=8,AL602=9),6.94,IF(OR(AL602=10,AL602=11,AL602=12),7.17,IF(OR(AL602=13,AL602=14,AL602=15),7.41,IF(OR(AL602=16,AL602=17,AL602=18),7.65,7.91)))))))))), IF(AQ602="Գ-1", IF(AL602=0,4.7,IF(AL602=1,4.86,IF(AL602=2,5.01,IF(AL602=3,5.18,IF(OR(AL602=5,AL602=4),5.35,IF(OR(AL602=6,AL602=7),5.52,IF(OR(AL602=8,AL602=9),5.71,IF(OR(AL602=10,AL602=11,AL602=12),5.89,IF(OR(AL602=13,AL602=14,AL602=15),6.09,IF(OR(AL602=16,AL602=17,AL602=18),6.29,6.49)))))))))), IF(AQ602="Գ-2", IF(AL602=0,3.88,IF(AL602=1,4.01,IF(AL602=2,4.14,IF(AL602=3,4.27,IF(OR(AL602=5,AL602=4),4.41,IF(OR(AL602=6,AL602=7),4.55,IF(OR(AL602=8,AL602=9),4.7,IF(OR(AL602=10,AL602=11,AL602=12),4.85,IF(OR(AL602=13,AL602=14,AL602=15),5.01,IF(OR(AL602=16,AL602=17,AL602=18),5.17,5.34)))))))))), IF(AQ602="Գ-3", IF(AL602=0,3.21,IF(AL602=1,3.31,IF(AL602=2,3.42,IF(AL602=3,3.53,IF(OR(AL602=5,AL602=4),3.64,IF(OR(AL602=6,AL602=7),3.76,IF(OR(AL602=8,AL602=9),3.88,IF(OR(AL602=10,AL602=11,AL602=12),4.01,IF(OR(AL602=13,AL602=14,AL602=15),4.13,IF(OR(AL602=16,AL602=17,AL602=18),4.27,4.4)))))))))), IF(AQ602="Ա-1", IF(AL602=0,2.66,IF(AL602=1,2.75,IF(AL602=2,2.83,IF(AL602=3,2.92,IF(OR(AL602=5,AL602=4),3.02,IF(OR(AL602=6,AL602=7),3.11,IF(OR(AL602=8,AL602=9),3.21,IF(OR(AL602=10,AL602=11,AL602=12),3.31,IF(OR(AL602=13,AL602=14,AL602=15),3.42,IF(OR(AL602=16,AL602=17,AL602=18),3.53,3.64)))))))))), IF(AQ602="Ա-2", IF(AL602=0,2.28,IF(AL602=1,2.35,IF(AL602=2,2.43,IF(AL602=3,2.5,IF(OR(AL602=5,AL602=4),2.58,IF(OR(AL602=6,AL602=7),2.66,IF(OR(AL602=8,AL602=9),2.75,IF(OR(AL602=10,AL602=11,AL602=12),2.83,IF(OR(AL602=13,AL602=14,AL602=15),2.92,IF(OR(AL602=16,AL602=17,AL602=18),3.01,3.11)))))))))),IF(AQ602="Ա-3", IF(AL602=0,1.96,IF(AL602=1,2.02,IF(AL602=2,2.08,IF(AL602=3,2.15,IF(OR(AL602=5,AL602=4),2.21,IF(OR(AL602=6,AL602=7),2.28,IF(OR(AL602=8,AL602=9),2.35,IF(OR(AL602=10,AL602=11,AL602=12),2.42,IF(OR(AL602=13,AL602=14,AL602=15),2.5,IF(OR(AL602=16,AL602=17,AL602=18),2.58,2.66)))))))))), IF(AQ602="Կ-1", IF(AL602=0,1.68,IF(AL602=1,1.73,IF(AL602=2,1.79,IF(AL602=3,1.84,IF(OR(AL602=5,AL602=4),1.9,IF(OR(AL602=6,AL602=7),1.96,IF(OR(AL602=8,AL602=9),2.02,IF(OR(AL602=10,AL602=11,AL602=12),2.08,IF(OR(AL602=13,AL602=14,AL602=15),2.14,IF(OR(AL602=16,AL602=17,AL602=18),2.21,2.28)))))))))), IF(AQ602="Կ-2", IF(AL602=0,1.45,IF(AL602=1,1.49,IF(AL602=2,1.54,IF(AL602=3,1.59,IF(OR(AL602=5,AL602=4),1.63,IF(OR(AL602=6,AL602=7),1.68,IF(OR(AL602=8,AL602=9),1.73,IF(OR(AL602=10,AL602=11,AL602=12),1.79,IF(OR(AL602=13,AL602=14,AL602=15),1.84,IF(OR(AL602=16,AL602=17,AL602=18),1.9,1.95)))))))))),IF(AQ602="Կ-3", IF(AL602=0,1.25,IF(AL602=1,1.29,IF(AL602=2,1.33,IF(AL602=3,1.37,IF(OR(AL602=5,AL602=4),1.41,IF(OR(AL602=6,AL602=7),1.45,IF(OR(AL602=8,AL602=9),1.49,IF(OR(AL602=10,AL602=11,AL602=12),1.54,IF(OR(AL602=13,AL602=14,AL602=15),1.58,IF(OR(AL602=16,AL602=17,AL602=18),1.63,1.68)))))))))), "Error"))))))))))))</f>
        <v>1.59</v>
      </c>
      <c r="AN602" s="456">
        <v>83200</v>
      </c>
      <c r="AO602" s="457"/>
      <c r="AP602" s="457"/>
      <c r="AQ602" s="589" t="str">
        <f>+AG602</f>
        <v>Կ-2</v>
      </c>
      <c r="AR602" s="456">
        <f>AN602*AM602</f>
        <v>132288</v>
      </c>
      <c r="AS602" s="590">
        <f>AR602+AO602+AP602</f>
        <v>132288</v>
      </c>
      <c r="AT602" s="590">
        <f>+AS602*13</f>
        <v>1719744</v>
      </c>
    </row>
    <row r="603" spans="2:46" s="587" customFormat="1" ht="27">
      <c r="B603" s="816">
        <v>12</v>
      </c>
      <c r="C603" s="890" t="s">
        <v>3081</v>
      </c>
      <c r="D603" s="794" t="s">
        <v>1960</v>
      </c>
      <c r="E603" s="796">
        <v>1995</v>
      </c>
      <c r="F603" s="795" t="s">
        <v>984</v>
      </c>
      <c r="G603" s="820">
        <v>1</v>
      </c>
      <c r="H603" s="820">
        <v>0</v>
      </c>
      <c r="I603" s="821">
        <f>IF(G603&lt;1,0,IF(M603="Բ-1",IF(H603=0,6.94,IF(H603=1,7.17,IF(H603=2,7.41,IF(H603=3,7.66,IF(OR(H603=5,H603=4),7.92,IF(OR(H603=6,H603=7),8.18,IF(OR(H603=8,H603=9),8.46,IF(OR(H603=10,H603=11,H603=12),8.74,IF(OR(H603=13,H603=14,H603=15),9.03,IF(OR(H603=16,H603=17,H603=18),9.33,9.65)))))))))),IF(M603="Բ-2", IF(H603=0,5.71,IF(H603=1,5.89,IF(H603=2,6.09,IF(H603=3,6.29,IF(OR(H603=5,H603=4),6.5,IF(OR(H603=6,H603=7),6.72,IF(OR(H603=8,H603=9),6.94,IF(OR(H603=10,H603=11,H603=12),7.17,IF(OR(H603=13,H603=14,H603=15),7.41,IF(OR(H603=16,H603=17,H603=18),7.65,7.91)))))))))), IF(M603="Գ-1", IF(H603=0,4.7,IF(H603=1,4.86,IF(H603=2,5.01,IF(H603=3,5.18,IF(OR(H603=5,H603=4),5.35,IF(OR(H603=6,H603=7),5.52,IF(OR(H603=8,H603=9),5.71,IF(OR(H603=10,H603=11,H603=12),5.89,IF(OR(H603=13,H603=14,H603=15),6.09,IF(OR(H603=16,H603=17,H603=18),6.29,6.49)))))))))), IF(M603="Գ-2", IF(H603=0,3.88,IF(H603=1,4.01,IF(H603=2,4.14,IF(H603=3,4.27,IF(OR(H603=5,H603=4),4.41,IF(OR(H603=6,H603=7),4.55,IF(OR(H603=8,H603=9),4.7,IF(OR(H603=10,H603=11,H603=12),4.85,IF(OR(H603=13,H603=14,H603=15),5.01,IF(OR(H603=16,H603=17,H603=18),5.17,5.34)))))))))), IF(M603="Գ-3", IF(H603=0,3.21,IF(H603=1,3.31,IF(H603=2,3.42,IF(H603=3,3.53,IF(OR(H603=5,H603=4),3.64,IF(OR(H603=6,H603=7),3.76,IF(OR(H603=8,H603=9),3.88,IF(OR(H603=10,H603=11,H603=12),4.01,IF(OR(H603=13,H603=14,H603=15),4.13,IF(OR(H603=16,H603=17,H603=18),4.27,4.4)))))))))), IF(M603="Ա-1", IF(H603=0,2.66,IF(H603=1,2.75,IF(H603=2,2.83,IF(H603=3,2.92,IF(OR(H603=5,H603=4),3.02,IF(OR(H603=6,H603=7),3.11,IF(OR(H603=8,H603=9),3.21,IF(OR(H603=10,H603=11,H603=12),3.31,IF(OR(H603=13,H603=14,H603=15),3.42,IF(OR(H603=16,H603=17,H603=18),3.53,3.64)))))))))), IF(M603="Ա-2", IF(H603=0,2.28,IF(H603=1,2.35,IF(H603=2,2.43,IF(H603=3,2.5,IF(OR(H603=5,H603=4),2.58,IF(OR(H603=6,H603=7),2.66,IF(OR(H603=8,H603=9),2.75,IF(OR(H603=10,H603=11,H603=12),2.83,IF(OR(H603=13,H603=14,H603=15),2.92,IF(OR(H603=16,H603=17,H603=18),3.01,3.11)))))))))),IF(M603="Ա-3", IF(H603=0,1.96,IF(H603=1,2.02,IF(H603=2,2.08,IF(H603=3,2.15,IF(OR(H603=5,H603=4),2.21,IF(OR(H603=6,H603=7),2.28,IF(OR(H603=8,H603=9),2.35,IF(OR(H603=10,H603=11,H603=12),2.42,IF(OR(H603=13,H603=14,H603=15),2.5,IF(OR(H603=16,H603=17,H603=18),2.58,2.66)))))))))), IF(M603="Կ-1", IF(H603=0,1.68,IF(H603=1,1.73,IF(H603=2,1.79,IF(H603=3,1.84,IF(OR(H603=5,H603=4),1.9,IF(OR(H603=6,H603=7),1.96,IF(OR(H603=8,H603=9),2.02,IF(OR(H603=10,H603=11,H603=12),2.08,IF(OR(H603=13,H603=14,H603=15),2.14,IF(OR(H603=16,H603=17,H603=18),2.21,2.28)))))))))), IF(M603="Կ-2", IF(H603=0,1.45,IF(H603=1,1.49,IF(H603=2,1.54,IF(H603=3,1.59,IF(OR(H603=5,H603=4),1.63,IF(OR(H603=6,H603=7),1.68,IF(OR(H603=8,H603=9),1.73,IF(OR(H603=10,H603=11,H603=12),1.79,IF(OR(H603=13,H603=14,H603=15),1.84,IF(OR(H603=16,H603=17,H603=18),1.9,1.95)))))))))),IF(M603="Կ-3", IF(H603=0,1.25,IF(H603=1,1.29,IF(H603=2,1.33,IF(H603=3,1.37,IF(OR(H603=5,H603=4),1.41,IF(OR(H603=6,H603=7),1.45,IF(OR(H603=8,H603=9),1.49,IF(OR(H603=10,H603=11,H603=12),1.54,IF(OR(H603=13,H603=14,H603=15),1.58,IF(OR(H603=16,H603=17,H603=18),1.63,1.68)))))))))), "Error"))))))))))))</f>
        <v>1.45</v>
      </c>
      <c r="J603" s="799">
        <v>83200</v>
      </c>
      <c r="K603" s="832"/>
      <c r="L603" s="832"/>
      <c r="M603" s="822" t="s">
        <v>87</v>
      </c>
      <c r="N603" s="799">
        <f>J603*I603</f>
        <v>120640</v>
      </c>
      <c r="O603" s="823">
        <f>I603*J603+K603+L603</f>
        <v>120640</v>
      </c>
      <c r="P603" s="823">
        <f>+O603*13</f>
        <v>1568320</v>
      </c>
      <c r="Q603" s="592">
        <f>+G603</f>
        <v>1</v>
      </c>
      <c r="R603" s="592">
        <f>+H603+1</f>
        <v>1</v>
      </c>
      <c r="S603" s="588">
        <f>IF(Q603&lt;1,0,IF(W603="Բ-1",IF(R603=0,6.94,IF(R603=1,7.17,IF(R603=2,7.41,IF(R603=3,7.66,IF(OR(R603=5,R603=4),7.92,IF(OR(R603=6,R603=7),8.18,IF(OR(R603=8,R603=9),8.46,IF(OR(R603=10,R603=11,R603=12),8.74,IF(OR(R603=13,R603=14,R603=15),9.03,IF(OR(R603=16,R603=17,R603=18),9.33,9.65)))))))))),IF(W603="Բ-2", IF(R603=0,5.71,IF(R603=1,5.89,IF(R603=2,6.09,IF(R603=3,6.29,IF(OR(R603=5,R603=4),6.5,IF(OR(R603=6,R603=7),6.72,IF(OR(R603=8,R603=9),6.94,IF(OR(R603=10,R603=11,R603=12),7.17,IF(OR(R603=13,R603=14,R603=15),7.41,IF(OR(R603=16,R603=17,R603=18),7.65,7.91)))))))))), IF(W603="Գ-1", IF(R603=0,4.7,IF(R603=1,4.86,IF(R603=2,5.01,IF(R603=3,5.18,IF(OR(R603=5,R603=4),5.35,IF(OR(R603=6,R603=7),5.52,IF(OR(R603=8,R603=9),5.71,IF(OR(R603=10,R603=11,R603=12),5.89,IF(OR(R603=13,R603=14,R603=15),6.09,IF(OR(R603=16,R603=17,R603=18),6.29,6.49)))))))))), IF(W603="Գ-2", IF(R603=0,3.88,IF(R603=1,4.01,IF(R603=2,4.14,IF(R603=3,4.27,IF(OR(R603=5,R603=4),4.41,IF(OR(R603=6,R603=7),4.55,IF(OR(R603=8,R603=9),4.7,IF(OR(R603=10,R603=11,R603=12),4.85,IF(OR(R603=13,R603=14,R603=15),5.01,IF(OR(R603=16,R603=17,R603=18),5.17,5.34)))))))))), IF(W603="Գ-3", IF(R603=0,3.21,IF(R603=1,3.31,IF(R603=2,3.42,IF(R603=3,3.53,IF(OR(R603=5,R603=4),3.64,IF(OR(R603=6,R603=7),3.76,IF(OR(R603=8,R603=9),3.88,IF(OR(R603=10,R603=11,R603=12),4.01,IF(OR(R603=13,R603=14,R603=15),4.13,IF(OR(R603=16,R603=17,R603=18),4.27,4.4)))))))))), IF(W603="Ա-1", IF(R603=0,2.66,IF(R603=1,2.75,IF(R603=2,2.83,IF(R603=3,2.92,IF(OR(R603=5,R603=4),3.02,IF(OR(R603=6,R603=7),3.11,IF(OR(R603=8,R603=9),3.21,IF(OR(R603=10,R603=11,R603=12),3.31,IF(OR(R603=13,R603=14,R603=15),3.42,IF(OR(R603=16,R603=17,R603=18),3.53,3.64)))))))))), IF(W603="Ա-2", IF(R603=0,2.28,IF(R603=1,2.35,IF(R603=2,2.43,IF(R603=3,2.5,IF(OR(R603=5,R603=4),2.58,IF(OR(R603=6,R603=7),2.66,IF(OR(R603=8,R603=9),2.75,IF(OR(R603=10,R603=11,R603=12),2.83,IF(OR(R603=13,R603=14,R603=15),2.92,IF(OR(R603=16,R603=17,R603=18),3.01,3.11)))))))))),IF(W603="Ա-3", IF(R603=0,1.96,IF(R603=1,2.02,IF(R603=2,2.08,IF(R603=3,2.15,IF(OR(R603=5,R603=4),2.21,IF(OR(R603=6,R603=7),2.28,IF(OR(R603=8,R603=9),2.35,IF(OR(R603=10,R603=11,R603=12),2.42,IF(OR(R603=13,R603=14,R603=15),2.5,IF(OR(R603=16,R603=17,R603=18),2.58,2.66)))))))))), IF(W603="Կ-1", IF(R603=0,1.68,IF(R603=1,1.73,IF(R603=2,1.79,IF(R603=3,1.84,IF(OR(R603=5,R603=4),1.9,IF(OR(R603=6,R603=7),1.96,IF(OR(R603=8,R603=9),2.02,IF(OR(R603=10,R603=11,R603=12),2.08,IF(OR(R603=13,R603=14,R603=15),2.14,IF(OR(R603=16,R603=17,R603=18),2.21,2.28)))))))))), IF(W603="Կ-2", IF(R603=0,1.45,IF(R603=1,1.49,IF(R603=2,1.54,IF(R603=3,1.59,IF(OR(R603=5,R603=4),1.63,IF(OR(R603=6,R603=7),1.68,IF(OR(R603=8,R603=9),1.73,IF(OR(R603=10,R603=11,R603=12),1.79,IF(OR(R603=13,R603=14,R603=15),1.84,IF(OR(R603=16,R603=17,R603=18),1.9,1.95)))))))))),IF(W603="Կ-3", IF(R603=0,1.25,IF(R603=1,1.29,IF(R603=2,1.33,IF(R603=3,1.37,IF(OR(R603=5,R603=4),1.41,IF(OR(R603=6,R603=7),1.45,IF(OR(R603=8,R603=9),1.49,IF(OR(R603=10,R603=11,R603=12),1.54,IF(OR(R603=13,R603=14,R603=15),1.58,IF(OR(R603=16,R603=17,R603=18),1.63,1.68)))))))))), "Error"))))))))))))</f>
        <v>1.49</v>
      </c>
      <c r="T603" s="456">
        <v>83200</v>
      </c>
      <c r="U603" s="457"/>
      <c r="V603" s="457"/>
      <c r="W603" s="589" t="str">
        <f>+M603</f>
        <v>Կ-2</v>
      </c>
      <c r="X603" s="456">
        <f>T603*S603</f>
        <v>123968</v>
      </c>
      <c r="Y603" s="590">
        <f>+U603+V603+X603</f>
        <v>123968</v>
      </c>
      <c r="Z603" s="590">
        <f>+Y603*13</f>
        <v>1611584</v>
      </c>
      <c r="AA603" s="592">
        <f>+Q603</f>
        <v>1</v>
      </c>
      <c r="AB603" s="592">
        <f>+R603+1</f>
        <v>2</v>
      </c>
      <c r="AC603" s="588">
        <f>IF(AA603&lt;1,0,IF(AG603="Բ-1",IF(AB603=0,6.94,IF(AB603=1,7.17,IF(AB603=2,7.41,IF(AB603=3,7.66,IF(OR(AB603=5,AB603=4),7.92,IF(OR(AB603=6,AB603=7),8.18,IF(OR(AB603=8,AB603=9),8.46,IF(OR(AB603=10,AB603=11,AB603=12),8.74,IF(OR(AB603=13,AB603=14,AB603=15),9.03,IF(OR(AB603=16,AB603=17,AB603=18),9.33,9.65)))))))))),IF(AG603="Բ-2", IF(AB603=0,5.71,IF(AB603=1,5.89,IF(AB603=2,6.09,IF(AB603=3,6.29,IF(OR(AB603=5,AB603=4),6.5,IF(OR(AB603=6,AB603=7),6.72,IF(OR(AB603=8,AB603=9),6.94,IF(OR(AB603=10,AB603=11,AB603=12),7.17,IF(OR(AB603=13,AB603=14,AB603=15),7.41,IF(OR(AB603=16,AB603=17,AB603=18),7.65,7.91)))))))))), IF(AG603="Գ-1", IF(AB603=0,4.7,IF(AB603=1,4.86,IF(AB603=2,5.01,IF(AB603=3,5.18,IF(OR(AB603=5,AB603=4),5.35,IF(OR(AB603=6,AB603=7),5.52,IF(OR(AB603=8,AB603=9),5.71,IF(OR(AB603=10,AB603=11,AB603=12),5.89,IF(OR(AB603=13,AB603=14,AB603=15),6.09,IF(OR(AB603=16,AB603=17,AB603=18),6.29,6.49)))))))))), IF(AG603="Գ-2", IF(AB603=0,3.88,IF(AB603=1,4.01,IF(AB603=2,4.14,IF(AB603=3,4.27,IF(OR(AB603=5,AB603=4),4.41,IF(OR(AB603=6,AB603=7),4.55,IF(OR(AB603=8,AB603=9),4.7,IF(OR(AB603=10,AB603=11,AB603=12),4.85,IF(OR(AB603=13,AB603=14,AB603=15),5.01,IF(OR(AB603=16,AB603=17,AB603=18),5.17,5.34)))))))))), IF(AG603="Գ-3", IF(AB603=0,3.21,IF(AB603=1,3.31,IF(AB603=2,3.42,IF(AB603=3,3.53,IF(OR(AB603=5,AB603=4),3.64,IF(OR(AB603=6,AB603=7),3.76,IF(OR(AB603=8,AB603=9),3.88,IF(OR(AB603=10,AB603=11,AB603=12),4.01,IF(OR(AB603=13,AB603=14,AB603=15),4.13,IF(OR(AB603=16,AB603=17,AB603=18),4.27,4.4)))))))))), IF(AG603="Ա-1", IF(AB603=0,2.66,IF(AB603=1,2.75,IF(AB603=2,2.83,IF(AB603=3,2.92,IF(OR(AB603=5,AB603=4),3.02,IF(OR(AB603=6,AB603=7),3.11,IF(OR(AB603=8,AB603=9),3.21,IF(OR(AB603=10,AB603=11,AB603=12),3.31,IF(OR(AB603=13,AB603=14,AB603=15),3.42,IF(OR(AB603=16,AB603=17,AB603=18),3.53,3.64)))))))))), IF(AG603="Ա-2", IF(AB603=0,2.28,IF(AB603=1,2.35,IF(AB603=2,2.43,IF(AB603=3,2.5,IF(OR(AB603=5,AB603=4),2.58,IF(OR(AB603=6,AB603=7),2.66,IF(OR(AB603=8,AB603=9),2.75,IF(OR(AB603=10,AB603=11,AB603=12),2.83,IF(OR(AB603=13,AB603=14,AB603=15),2.92,IF(OR(AB603=16,AB603=17,AB603=18),3.01,3.11)))))))))),IF(AG603="Ա-3", IF(AB603=0,1.96,IF(AB603=1,2.02,IF(AB603=2,2.08,IF(AB603=3,2.15,IF(OR(AB603=5,AB603=4),2.21,IF(OR(AB603=6,AB603=7),2.28,IF(OR(AB603=8,AB603=9),2.35,IF(OR(AB603=10,AB603=11,AB603=12),2.42,IF(OR(AB603=13,AB603=14,AB603=15),2.5,IF(OR(AB603=16,AB603=17,AB603=18),2.58,2.66)))))))))), IF(AG603="Կ-1", IF(AB603=0,1.68,IF(AB603=1,1.73,IF(AB603=2,1.79,IF(AB603=3,1.84,IF(OR(AB603=5,AB603=4),1.9,IF(OR(AB603=6,AB603=7),1.96,IF(OR(AB603=8,AB603=9),2.02,IF(OR(AB603=10,AB603=11,AB603=12),2.08,IF(OR(AB603=13,AB603=14,AB603=15),2.14,IF(OR(AB603=16,AB603=17,AB603=18),2.21,2.28)))))))))), IF(AG603="Կ-2", IF(AB603=0,1.45,IF(AB603=1,1.49,IF(AB603=2,1.54,IF(AB603=3,1.59,IF(OR(AB603=5,AB603=4),1.63,IF(OR(AB603=6,AB603=7),1.68,IF(OR(AB603=8,AB603=9),1.73,IF(OR(AB603=10,AB603=11,AB603=12),1.79,IF(OR(AB603=13,AB603=14,AB603=15),1.84,IF(OR(AB603=16,AB603=17,AB603=18),1.9,1.95)))))))))),IF(AG603="Կ-3", IF(AB603=0,1.25,IF(AB603=1,1.29,IF(AB603=2,1.33,IF(AB603=3,1.37,IF(OR(AB603=5,AB603=4),1.41,IF(OR(AB603=6,AB603=7),1.45,IF(OR(AB603=8,AB603=9),1.49,IF(OR(AB603=10,AB603=11,AB603=12),1.54,IF(OR(AB603=13,AB603=14,AB603=15),1.58,IF(OR(AB603=16,AB603=17,AB603=18),1.63,1.68)))))))))), "Error"))))))))))))</f>
        <v>1.54</v>
      </c>
      <c r="AD603" s="456">
        <v>83200</v>
      </c>
      <c r="AE603" s="457"/>
      <c r="AF603" s="457"/>
      <c r="AG603" s="589" t="str">
        <f>+W603</f>
        <v>Կ-2</v>
      </c>
      <c r="AH603" s="456">
        <f>AD603*AC603</f>
        <v>128128</v>
      </c>
      <c r="AI603" s="590">
        <f>AH603+AE603+AF603</f>
        <v>128128</v>
      </c>
      <c r="AJ603" s="590">
        <f>+AI603*13</f>
        <v>1665664</v>
      </c>
      <c r="AK603" s="592">
        <f>+AA603</f>
        <v>1</v>
      </c>
      <c r="AL603" s="592">
        <f>+AB603+1</f>
        <v>3</v>
      </c>
      <c r="AM603" s="588">
        <f>IF(AK603&lt;1,0,IF(AQ603="Բ-1",IF(AL603=0,6.94,IF(AL603=1,7.17,IF(AL603=2,7.41,IF(AL603=3,7.66,IF(OR(AL603=5,AL603=4),7.92,IF(OR(AL603=6,AL603=7),8.18,IF(OR(AL603=8,AL603=9),8.46,IF(OR(AL603=10,AL603=11,AL603=12),8.74,IF(OR(AL603=13,AL603=14,AL603=15),9.03,IF(OR(AL603=16,AL603=17,AL603=18),9.33,9.65)))))))))),IF(AQ603="Բ-2", IF(AL603=0,5.71,IF(AL603=1,5.89,IF(AL603=2,6.09,IF(AL603=3,6.29,IF(OR(AL603=5,AL603=4),6.5,IF(OR(AL603=6,AL603=7),6.72,IF(OR(AL603=8,AL603=9),6.94,IF(OR(AL603=10,AL603=11,AL603=12),7.17,IF(OR(AL603=13,AL603=14,AL603=15),7.41,IF(OR(AL603=16,AL603=17,AL603=18),7.65,7.91)))))))))), IF(AQ603="Գ-1", IF(AL603=0,4.7,IF(AL603=1,4.86,IF(AL603=2,5.01,IF(AL603=3,5.18,IF(OR(AL603=5,AL603=4),5.35,IF(OR(AL603=6,AL603=7),5.52,IF(OR(AL603=8,AL603=9),5.71,IF(OR(AL603=10,AL603=11,AL603=12),5.89,IF(OR(AL603=13,AL603=14,AL603=15),6.09,IF(OR(AL603=16,AL603=17,AL603=18),6.29,6.49)))))))))), IF(AQ603="Գ-2", IF(AL603=0,3.88,IF(AL603=1,4.01,IF(AL603=2,4.14,IF(AL603=3,4.27,IF(OR(AL603=5,AL603=4),4.41,IF(OR(AL603=6,AL603=7),4.55,IF(OR(AL603=8,AL603=9),4.7,IF(OR(AL603=10,AL603=11,AL603=12),4.85,IF(OR(AL603=13,AL603=14,AL603=15),5.01,IF(OR(AL603=16,AL603=17,AL603=18),5.17,5.34)))))))))), IF(AQ603="Գ-3", IF(AL603=0,3.21,IF(AL603=1,3.31,IF(AL603=2,3.42,IF(AL603=3,3.53,IF(OR(AL603=5,AL603=4),3.64,IF(OR(AL603=6,AL603=7),3.76,IF(OR(AL603=8,AL603=9),3.88,IF(OR(AL603=10,AL603=11,AL603=12),4.01,IF(OR(AL603=13,AL603=14,AL603=15),4.13,IF(OR(AL603=16,AL603=17,AL603=18),4.27,4.4)))))))))), IF(AQ603="Ա-1", IF(AL603=0,2.66,IF(AL603=1,2.75,IF(AL603=2,2.83,IF(AL603=3,2.92,IF(OR(AL603=5,AL603=4),3.02,IF(OR(AL603=6,AL603=7),3.11,IF(OR(AL603=8,AL603=9),3.21,IF(OR(AL603=10,AL603=11,AL603=12),3.31,IF(OR(AL603=13,AL603=14,AL603=15),3.42,IF(OR(AL603=16,AL603=17,AL603=18),3.53,3.64)))))))))), IF(AQ603="Ա-2", IF(AL603=0,2.28,IF(AL603=1,2.35,IF(AL603=2,2.43,IF(AL603=3,2.5,IF(OR(AL603=5,AL603=4),2.58,IF(OR(AL603=6,AL603=7),2.66,IF(OR(AL603=8,AL603=9),2.75,IF(OR(AL603=10,AL603=11,AL603=12),2.83,IF(OR(AL603=13,AL603=14,AL603=15),2.92,IF(OR(AL603=16,AL603=17,AL603=18),3.01,3.11)))))))))),IF(AQ603="Ա-3", IF(AL603=0,1.96,IF(AL603=1,2.02,IF(AL603=2,2.08,IF(AL603=3,2.15,IF(OR(AL603=5,AL603=4),2.21,IF(OR(AL603=6,AL603=7),2.28,IF(OR(AL603=8,AL603=9),2.35,IF(OR(AL603=10,AL603=11,AL603=12),2.42,IF(OR(AL603=13,AL603=14,AL603=15),2.5,IF(OR(AL603=16,AL603=17,AL603=18),2.58,2.66)))))))))), IF(AQ603="Կ-1", IF(AL603=0,1.68,IF(AL603=1,1.73,IF(AL603=2,1.79,IF(AL603=3,1.84,IF(OR(AL603=5,AL603=4),1.9,IF(OR(AL603=6,AL603=7),1.96,IF(OR(AL603=8,AL603=9),2.02,IF(OR(AL603=10,AL603=11,AL603=12),2.08,IF(OR(AL603=13,AL603=14,AL603=15),2.14,IF(OR(AL603=16,AL603=17,AL603=18),2.21,2.28)))))))))), IF(AQ603="Կ-2", IF(AL603=0,1.45,IF(AL603=1,1.49,IF(AL603=2,1.54,IF(AL603=3,1.59,IF(OR(AL603=5,AL603=4),1.63,IF(OR(AL603=6,AL603=7),1.68,IF(OR(AL603=8,AL603=9),1.73,IF(OR(AL603=10,AL603=11,AL603=12),1.79,IF(OR(AL603=13,AL603=14,AL603=15),1.84,IF(OR(AL603=16,AL603=17,AL603=18),1.9,1.95)))))))))),IF(AQ603="Կ-3", IF(AL603=0,1.25,IF(AL603=1,1.29,IF(AL603=2,1.33,IF(AL603=3,1.37,IF(OR(AL603=5,AL603=4),1.41,IF(OR(AL603=6,AL603=7),1.45,IF(OR(AL603=8,AL603=9),1.49,IF(OR(AL603=10,AL603=11,AL603=12),1.54,IF(OR(AL603=13,AL603=14,AL603=15),1.58,IF(OR(AL603=16,AL603=17,AL603=18),1.63,1.68)))))))))), "Error"))))))))))))</f>
        <v>1.59</v>
      </c>
      <c r="AN603" s="456">
        <v>83200</v>
      </c>
      <c r="AO603" s="457"/>
      <c r="AP603" s="457"/>
      <c r="AQ603" s="589" t="str">
        <f>+AG603</f>
        <v>Կ-2</v>
      </c>
      <c r="AR603" s="456">
        <f>AN603*AM603</f>
        <v>132288</v>
      </c>
      <c r="AS603" s="590">
        <f>AR603+AO603+AP603</f>
        <v>132288</v>
      </c>
      <c r="AT603" s="590">
        <f>+AS603*13</f>
        <v>1719744</v>
      </c>
    </row>
    <row r="604" spans="2:46" s="587" customFormat="1" ht="13.5">
      <c r="B604" s="816">
        <v>13</v>
      </c>
      <c r="C604" s="804" t="s">
        <v>847</v>
      </c>
      <c r="D604" s="794" t="s">
        <v>1960</v>
      </c>
      <c r="E604" s="796">
        <v>1977</v>
      </c>
      <c r="F604" s="795" t="s">
        <v>222</v>
      </c>
      <c r="G604" s="820">
        <v>1</v>
      </c>
      <c r="H604" s="820">
        <v>17</v>
      </c>
      <c r="I604" s="821">
        <f>IF(G604&lt;1,0,IF(M604="Բ-1",IF(H604=0,6.94,IF(H604=1,7.17,IF(H604=2,7.41,IF(H604=3,7.66,IF(OR(H604=5,H604=4),7.92,IF(OR(H604=6,H604=7),8.18,IF(OR(H604=8,H604=9),8.46,IF(OR(H604=10,H604=11,H604=12),8.74,IF(OR(H604=13,H604=14,H604=15),9.03,IF(OR(H604=16,H604=17,H604=18),9.33,9.65)))))))))),IF(M604="Բ-2", IF(H604=0,5.71,IF(H604=1,5.89,IF(H604=2,6.09,IF(H604=3,6.29,IF(OR(H604=5,H604=4),6.5,IF(OR(H604=6,H604=7),6.72,IF(OR(H604=8,H604=9),6.94,IF(OR(H604=10,H604=11,H604=12),7.17,IF(OR(H604=13,H604=14,H604=15),7.41,IF(OR(H604=16,H604=17,H604=18),7.65,7.91)))))))))), IF(M604="Գ-1", IF(H604=0,4.7,IF(H604=1,4.86,IF(H604=2,5.01,IF(H604=3,5.18,IF(OR(H604=5,H604=4),5.35,IF(OR(H604=6,H604=7),5.52,IF(OR(H604=8,H604=9),5.71,IF(OR(H604=10,H604=11,H604=12),5.89,IF(OR(H604=13,H604=14,H604=15),6.09,IF(OR(H604=16,H604=17,H604=18),6.29,6.49)))))))))), IF(M604="Գ-2", IF(H604=0,3.88,IF(H604=1,4.01,IF(H604=2,4.14,IF(H604=3,4.27,IF(OR(H604=5,H604=4),4.41,IF(OR(H604=6,H604=7),4.55,IF(OR(H604=8,H604=9),4.7,IF(OR(H604=10,H604=11,H604=12),4.85,IF(OR(H604=13,H604=14,H604=15),5.01,IF(OR(H604=16,H604=17,H604=18),5.17,5.34)))))))))), IF(M604="Գ-3", IF(H604=0,3.21,IF(H604=1,3.31,IF(H604=2,3.42,IF(H604=3,3.53,IF(OR(H604=5,H604=4),3.64,IF(OR(H604=6,H604=7),3.76,IF(OR(H604=8,H604=9),3.88,IF(OR(H604=10,H604=11,H604=12),4.01,IF(OR(H604=13,H604=14,H604=15),4.13,IF(OR(H604=16,H604=17,H604=18),4.27,4.4)))))))))), IF(M604="Ա-1", IF(H604=0,2.66,IF(H604=1,2.75,IF(H604=2,2.83,IF(H604=3,2.92,IF(OR(H604=5,H604=4),3.02,IF(OR(H604=6,H604=7),3.11,IF(OR(H604=8,H604=9),3.21,IF(OR(H604=10,H604=11,H604=12),3.31,IF(OR(H604=13,H604=14,H604=15),3.42,IF(OR(H604=16,H604=17,H604=18),3.53,3.64)))))))))), IF(M604="Ա-2", IF(H604=0,2.28,IF(H604=1,2.35,IF(H604=2,2.43,IF(H604=3,2.5,IF(OR(H604=5,H604=4),2.58,IF(OR(H604=6,H604=7),2.66,IF(OR(H604=8,H604=9),2.75,IF(OR(H604=10,H604=11,H604=12),2.83,IF(OR(H604=13,H604=14,H604=15),2.92,IF(OR(H604=16,H604=17,H604=18),3.01,3.11)))))))))),IF(M604="Ա-3", IF(H604=0,1.96,IF(H604=1,2.02,IF(H604=2,2.08,IF(H604=3,2.15,IF(OR(H604=5,H604=4),2.21,IF(OR(H604=6,H604=7),2.28,IF(OR(H604=8,H604=9),2.35,IF(OR(H604=10,H604=11,H604=12),2.42,IF(OR(H604=13,H604=14,H604=15),2.5,IF(OR(H604=16,H604=17,H604=18),2.58,2.66)))))))))), IF(M604="Կ-1", IF(H604=0,1.68,IF(H604=1,1.73,IF(H604=2,1.79,IF(H604=3,1.84,IF(OR(H604=5,H604=4),1.9,IF(OR(H604=6,H604=7),1.96,IF(OR(H604=8,H604=9),2.02,IF(OR(H604=10,H604=11,H604=12),2.08,IF(OR(H604=13,H604=14,H604=15),2.14,IF(OR(H604=16,H604=17,H604=18),2.21,2.28)))))))))), IF(M604="Կ-2", IF(H604=0,1.45,IF(H604=1,1.49,IF(H604=2,1.54,IF(H604=3,1.59,IF(OR(H604=5,H604=4),1.63,IF(OR(H604=6,H604=7),1.68,IF(OR(H604=8,H604=9),1.73,IF(OR(H604=10,H604=11,H604=12),1.79,IF(OR(H604=13,H604=14,H604=15),1.84,IF(OR(H604=16,H604=17,H604=18),1.9,1.95)))))))))),IF(M604="Կ-3", IF(H604=0,1.25,IF(H604=1,1.29,IF(H604=2,1.33,IF(H604=3,1.37,IF(OR(H604=5,H604=4),1.41,IF(OR(H604=6,H604=7),1.45,IF(OR(H604=8,H604=9),1.49,IF(OR(H604=10,H604=11,H604=12),1.54,IF(OR(H604=13,H604=14,H604=15),1.58,IF(OR(H604=16,H604=17,H604=18),1.63,1.68)))))))))), "Error"))))))))))))</f>
        <v>2.21</v>
      </c>
      <c r="J604" s="799">
        <v>83200</v>
      </c>
      <c r="K604" s="832"/>
      <c r="L604" s="832"/>
      <c r="M604" s="822" t="s">
        <v>86</v>
      </c>
      <c r="N604" s="799">
        <f t="shared" si="538"/>
        <v>183872</v>
      </c>
      <c r="O604" s="823">
        <f t="shared" si="539"/>
        <v>183872</v>
      </c>
      <c r="P604" s="823">
        <f t="shared" si="540"/>
        <v>2390336</v>
      </c>
      <c r="Q604" s="592">
        <f t="shared" si="541"/>
        <v>1</v>
      </c>
      <c r="R604" s="592">
        <f t="shared" si="542"/>
        <v>18</v>
      </c>
      <c r="S604" s="588">
        <f t="shared" si="543"/>
        <v>2.21</v>
      </c>
      <c r="T604" s="456">
        <v>83200</v>
      </c>
      <c r="U604" s="457"/>
      <c r="V604" s="457"/>
      <c r="W604" s="589" t="str">
        <f t="shared" si="544"/>
        <v>Կ-1</v>
      </c>
      <c r="X604" s="456">
        <f t="shared" si="545"/>
        <v>183872</v>
      </c>
      <c r="Y604" s="590">
        <f t="shared" si="546"/>
        <v>183872</v>
      </c>
      <c r="Z604" s="590">
        <f t="shared" si="547"/>
        <v>2390336</v>
      </c>
      <c r="AA604" s="592">
        <f t="shared" si="548"/>
        <v>1</v>
      </c>
      <c r="AB604" s="592">
        <f t="shared" si="549"/>
        <v>19</v>
      </c>
      <c r="AC604" s="588">
        <f t="shared" si="550"/>
        <v>2.2799999999999998</v>
      </c>
      <c r="AD604" s="456">
        <v>83200</v>
      </c>
      <c r="AE604" s="457"/>
      <c r="AF604" s="457"/>
      <c r="AG604" s="589" t="str">
        <f t="shared" si="551"/>
        <v>Կ-1</v>
      </c>
      <c r="AH604" s="456">
        <f t="shared" si="552"/>
        <v>189695.99999999997</v>
      </c>
      <c r="AI604" s="590">
        <f t="shared" si="553"/>
        <v>189695.99999999997</v>
      </c>
      <c r="AJ604" s="590">
        <f t="shared" si="554"/>
        <v>2466047.9999999995</v>
      </c>
      <c r="AK604" s="592">
        <f t="shared" si="555"/>
        <v>1</v>
      </c>
      <c r="AL604" s="592">
        <f t="shared" si="556"/>
        <v>20</v>
      </c>
      <c r="AM604" s="588">
        <f t="shared" si="557"/>
        <v>2.2799999999999998</v>
      </c>
      <c r="AN604" s="456">
        <v>83200</v>
      </c>
      <c r="AO604" s="457"/>
      <c r="AP604" s="457"/>
      <c r="AQ604" s="589" t="str">
        <f t="shared" si="558"/>
        <v>Կ-1</v>
      </c>
      <c r="AR604" s="456">
        <f t="shared" si="559"/>
        <v>189695.99999999997</v>
      </c>
      <c r="AS604" s="590">
        <f t="shared" si="560"/>
        <v>189695.99999999997</v>
      </c>
      <c r="AT604" s="590">
        <f t="shared" si="561"/>
        <v>2466047.9999999995</v>
      </c>
    </row>
    <row r="605" spans="2:46" s="587" customFormat="1" ht="13.5">
      <c r="B605" s="816">
        <v>14</v>
      </c>
      <c r="C605" s="890" t="s">
        <v>2160</v>
      </c>
      <c r="D605" s="794" t="s">
        <v>1960</v>
      </c>
      <c r="E605" s="796">
        <v>1996</v>
      </c>
      <c r="F605" s="795" t="s">
        <v>222</v>
      </c>
      <c r="G605" s="820">
        <v>1</v>
      </c>
      <c r="H605" s="820">
        <v>5</v>
      </c>
      <c r="I605" s="821">
        <f t="shared" ref="I605:I614" si="562">IF(G605&lt;1,0,IF(M605="Բ-1",IF(H605=0,6.94,IF(H605=1,7.17,IF(H605=2,7.41,IF(H605=3,7.66,IF(OR(H605=5,H605=4),7.92,IF(OR(H605=6,H605=7),8.18,IF(OR(H605=8,H605=9),8.46,IF(OR(H605=10,H605=11,H605=12),8.74,IF(OR(H605=13,H605=14,H605=15),9.03,IF(OR(H605=16,H605=17,H605=18),9.33,9.65)))))))))),IF(M605="Բ-2", IF(H605=0,5.71,IF(H605=1,5.89,IF(H605=2,6.09,IF(H605=3,6.29,IF(OR(H605=5,H605=4),6.5,IF(OR(H605=6,H605=7),6.72,IF(OR(H605=8,H605=9),6.94,IF(OR(H605=10,H605=11,H605=12),7.17,IF(OR(H605=13,H605=14,H605=15),7.41,IF(OR(H605=16,H605=17,H605=18),7.65,7.91)))))))))), IF(M605="Գ-1", IF(H605=0,4.7,IF(H605=1,4.86,IF(H605=2,5.01,IF(H605=3,5.18,IF(OR(H605=5,H605=4),5.35,IF(OR(H605=6,H605=7),5.52,IF(OR(H605=8,H605=9),5.71,IF(OR(H605=10,H605=11,H605=12),5.89,IF(OR(H605=13,H605=14,H605=15),6.09,IF(OR(H605=16,H605=17,H605=18),6.29,6.49)))))))))), IF(M605="Գ-2", IF(H605=0,3.88,IF(H605=1,4.01,IF(H605=2,4.14,IF(H605=3,4.27,IF(OR(H605=5,H605=4),4.41,IF(OR(H605=6,H605=7),4.55,IF(OR(H605=8,H605=9),4.7,IF(OR(H605=10,H605=11,H605=12),4.85,IF(OR(H605=13,H605=14,H605=15),5.01,IF(OR(H605=16,H605=17,H605=18),5.17,5.34)))))))))), IF(M605="Գ-3", IF(H605=0,3.21,IF(H605=1,3.31,IF(H605=2,3.42,IF(H605=3,3.53,IF(OR(H605=5,H605=4),3.64,IF(OR(H605=6,H605=7),3.76,IF(OR(H605=8,H605=9),3.88,IF(OR(H605=10,H605=11,H605=12),4.01,IF(OR(H605=13,H605=14,H605=15),4.13,IF(OR(H605=16,H605=17,H605=18),4.27,4.4)))))))))), IF(M605="Ա-1", IF(H605=0,2.66,IF(H605=1,2.75,IF(H605=2,2.83,IF(H605=3,2.92,IF(OR(H605=5,H605=4),3.02,IF(OR(H605=6,H605=7),3.11,IF(OR(H605=8,H605=9),3.21,IF(OR(H605=10,H605=11,H605=12),3.31,IF(OR(H605=13,H605=14,H605=15),3.42,IF(OR(H605=16,H605=17,H605=18),3.53,3.64)))))))))), IF(M605="Ա-2", IF(H605=0,2.28,IF(H605=1,2.35,IF(H605=2,2.43,IF(H605=3,2.5,IF(OR(H605=5,H605=4),2.58,IF(OR(H605=6,H605=7),2.66,IF(OR(H605=8,H605=9),2.75,IF(OR(H605=10,H605=11,H605=12),2.83,IF(OR(H605=13,H605=14,H605=15),2.92,IF(OR(H605=16,H605=17,H605=18),3.01,3.11)))))))))),IF(M605="Ա-3", IF(H605=0,1.96,IF(H605=1,2.02,IF(H605=2,2.08,IF(H605=3,2.15,IF(OR(H605=5,H605=4),2.21,IF(OR(H605=6,H605=7),2.28,IF(OR(H605=8,H605=9),2.35,IF(OR(H605=10,H605=11,H605=12),2.42,IF(OR(H605=13,H605=14,H605=15),2.5,IF(OR(H605=16,H605=17,H605=18),2.58,2.66)))))))))), IF(M605="Կ-1", IF(H605=0,1.68,IF(H605=1,1.73,IF(H605=2,1.79,IF(H605=3,1.84,IF(OR(H605=5,H605=4),1.9,IF(OR(H605=6,H605=7),1.96,IF(OR(H605=8,H605=9),2.02,IF(OR(H605=10,H605=11,H605=12),2.08,IF(OR(H605=13,H605=14,H605=15),2.14,IF(OR(H605=16,H605=17,H605=18),2.21,2.28)))))))))), IF(M605="Կ-2", IF(H605=0,1.45,IF(H605=1,1.49,IF(H605=2,1.54,IF(H605=3,1.59,IF(OR(H605=5,H605=4),1.63,IF(OR(H605=6,H605=7),1.68,IF(OR(H605=8,H605=9),1.73,IF(OR(H605=10,H605=11,H605=12),1.79,IF(OR(H605=13,H605=14,H605=15),1.84,IF(OR(H605=16,H605=17,H605=18),1.9,1.95)))))))))),IF(M605="Կ-3", IF(H605=0,1.25,IF(H605=1,1.29,IF(H605=2,1.33,IF(H605=3,1.37,IF(OR(H605=5,H605=4),1.41,IF(OR(H605=6,H605=7),1.45,IF(OR(H605=8,H605=9),1.49,IF(OR(H605=10,H605=11,H605=12),1.54,IF(OR(H605=13,H605=14,H605=15),1.58,IF(OR(H605=16,H605=17,H605=18),1.63,1.68)))))))))), "Error"))))))))))))</f>
        <v>1.9</v>
      </c>
      <c r="J605" s="799">
        <v>83200</v>
      </c>
      <c r="K605" s="832"/>
      <c r="L605" s="832"/>
      <c r="M605" s="822" t="s">
        <v>86</v>
      </c>
      <c r="N605" s="799">
        <f>J605*I605</f>
        <v>158080</v>
      </c>
      <c r="O605" s="823">
        <f>I605*J605+K605+L605</f>
        <v>158080</v>
      </c>
      <c r="P605" s="823">
        <f>+O605*13</f>
        <v>2055040</v>
      </c>
      <c r="Q605" s="592">
        <f>+G605</f>
        <v>1</v>
      </c>
      <c r="R605" s="592">
        <f>+H605+1</f>
        <v>6</v>
      </c>
      <c r="S605" s="588">
        <f>IF(Q605&lt;1,0,IF(W605="Բ-1",IF(R605=0,6.94,IF(R605=1,7.17,IF(R605=2,7.41,IF(R605=3,7.66,IF(OR(R605=5,R605=4),7.92,IF(OR(R605=6,R605=7),8.18,IF(OR(R605=8,R605=9),8.46,IF(OR(R605=10,R605=11,R605=12),8.74,IF(OR(R605=13,R605=14,R605=15),9.03,IF(OR(R605=16,R605=17,R605=18),9.33,9.65)))))))))),IF(W605="Բ-2", IF(R605=0,5.71,IF(R605=1,5.89,IF(R605=2,6.09,IF(R605=3,6.29,IF(OR(R605=5,R605=4),6.5,IF(OR(R605=6,R605=7),6.72,IF(OR(R605=8,R605=9),6.94,IF(OR(R605=10,R605=11,R605=12),7.17,IF(OR(R605=13,R605=14,R605=15),7.41,IF(OR(R605=16,R605=17,R605=18),7.65,7.91)))))))))), IF(W605="Գ-1", IF(R605=0,4.7,IF(R605=1,4.86,IF(R605=2,5.01,IF(R605=3,5.18,IF(OR(R605=5,R605=4),5.35,IF(OR(R605=6,R605=7),5.52,IF(OR(R605=8,R605=9),5.71,IF(OR(R605=10,R605=11,R605=12),5.89,IF(OR(R605=13,R605=14,R605=15),6.09,IF(OR(R605=16,R605=17,R605=18),6.29,6.49)))))))))), IF(W605="Գ-2", IF(R605=0,3.88,IF(R605=1,4.01,IF(R605=2,4.14,IF(R605=3,4.27,IF(OR(R605=5,R605=4),4.41,IF(OR(R605=6,R605=7),4.55,IF(OR(R605=8,R605=9),4.7,IF(OR(R605=10,R605=11,R605=12),4.85,IF(OR(R605=13,R605=14,R605=15),5.01,IF(OR(R605=16,R605=17,R605=18),5.17,5.34)))))))))), IF(W605="Գ-3", IF(R605=0,3.21,IF(R605=1,3.31,IF(R605=2,3.42,IF(R605=3,3.53,IF(OR(R605=5,R605=4),3.64,IF(OR(R605=6,R605=7),3.76,IF(OR(R605=8,R605=9),3.88,IF(OR(R605=10,R605=11,R605=12),4.01,IF(OR(R605=13,R605=14,R605=15),4.13,IF(OR(R605=16,R605=17,R605=18),4.27,4.4)))))))))), IF(W605="Ա-1", IF(R605=0,2.66,IF(R605=1,2.75,IF(R605=2,2.83,IF(R605=3,2.92,IF(OR(R605=5,R605=4),3.02,IF(OR(R605=6,R605=7),3.11,IF(OR(R605=8,R605=9),3.21,IF(OR(R605=10,R605=11,R605=12),3.31,IF(OR(R605=13,R605=14,R605=15),3.42,IF(OR(R605=16,R605=17,R605=18),3.53,3.64)))))))))), IF(W605="Ա-2", IF(R605=0,2.28,IF(R605=1,2.35,IF(R605=2,2.43,IF(R605=3,2.5,IF(OR(R605=5,R605=4),2.58,IF(OR(R605=6,R605=7),2.66,IF(OR(R605=8,R605=9),2.75,IF(OR(R605=10,R605=11,R605=12),2.83,IF(OR(R605=13,R605=14,R605=15),2.92,IF(OR(R605=16,R605=17,R605=18),3.01,3.11)))))))))),IF(W605="Ա-3", IF(R605=0,1.96,IF(R605=1,2.02,IF(R605=2,2.08,IF(R605=3,2.15,IF(OR(R605=5,R605=4),2.21,IF(OR(R605=6,R605=7),2.28,IF(OR(R605=8,R605=9),2.35,IF(OR(R605=10,R605=11,R605=12),2.42,IF(OR(R605=13,R605=14,R605=15),2.5,IF(OR(R605=16,R605=17,R605=18),2.58,2.66)))))))))), IF(W605="Կ-1", IF(R605=0,1.68,IF(R605=1,1.73,IF(R605=2,1.79,IF(R605=3,1.84,IF(OR(R605=5,R605=4),1.9,IF(OR(R605=6,R605=7),1.96,IF(OR(R605=8,R605=9),2.02,IF(OR(R605=10,R605=11,R605=12),2.08,IF(OR(R605=13,R605=14,R605=15),2.14,IF(OR(R605=16,R605=17,R605=18),2.21,2.28)))))))))), IF(W605="Կ-2", IF(R605=0,1.45,IF(R605=1,1.49,IF(R605=2,1.54,IF(R605=3,1.59,IF(OR(R605=5,R605=4),1.63,IF(OR(R605=6,R605=7),1.68,IF(OR(R605=8,R605=9),1.73,IF(OR(R605=10,R605=11,R605=12),1.79,IF(OR(R605=13,R605=14,R605=15),1.84,IF(OR(R605=16,R605=17,R605=18),1.9,1.95)))))))))),IF(W605="Կ-3", IF(R605=0,1.25,IF(R605=1,1.29,IF(R605=2,1.33,IF(R605=3,1.37,IF(OR(R605=5,R605=4),1.41,IF(OR(R605=6,R605=7),1.45,IF(OR(R605=8,R605=9),1.49,IF(OR(R605=10,R605=11,R605=12),1.54,IF(OR(R605=13,R605=14,R605=15),1.58,IF(OR(R605=16,R605=17,R605=18),1.63,1.68)))))))))), "Error"))))))))))))</f>
        <v>1.96</v>
      </c>
      <c r="T605" s="456">
        <v>83200</v>
      </c>
      <c r="U605" s="457"/>
      <c r="V605" s="457"/>
      <c r="W605" s="589" t="str">
        <f>+M605</f>
        <v>Կ-1</v>
      </c>
      <c r="X605" s="456">
        <f>T605*S605</f>
        <v>163072</v>
      </c>
      <c r="Y605" s="590">
        <f>+U605+V605+X605</f>
        <v>163072</v>
      </c>
      <c r="Z605" s="590">
        <f>+Y605*13</f>
        <v>2119936</v>
      </c>
      <c r="AA605" s="592">
        <f>+Q605</f>
        <v>1</v>
      </c>
      <c r="AB605" s="592">
        <f>+R605+1</f>
        <v>7</v>
      </c>
      <c r="AC605" s="588">
        <f>IF(AA605&lt;1,0,IF(AG605="Բ-1",IF(AB605=0,6.94,IF(AB605=1,7.17,IF(AB605=2,7.41,IF(AB605=3,7.66,IF(OR(AB605=5,AB605=4),7.92,IF(OR(AB605=6,AB605=7),8.18,IF(OR(AB605=8,AB605=9),8.46,IF(OR(AB605=10,AB605=11,AB605=12),8.74,IF(OR(AB605=13,AB605=14,AB605=15),9.03,IF(OR(AB605=16,AB605=17,AB605=18),9.33,9.65)))))))))),IF(AG605="Բ-2", IF(AB605=0,5.71,IF(AB605=1,5.89,IF(AB605=2,6.09,IF(AB605=3,6.29,IF(OR(AB605=5,AB605=4),6.5,IF(OR(AB605=6,AB605=7),6.72,IF(OR(AB605=8,AB605=9),6.94,IF(OR(AB605=10,AB605=11,AB605=12),7.17,IF(OR(AB605=13,AB605=14,AB605=15),7.41,IF(OR(AB605=16,AB605=17,AB605=18),7.65,7.91)))))))))), IF(AG605="Գ-1", IF(AB605=0,4.7,IF(AB605=1,4.86,IF(AB605=2,5.01,IF(AB605=3,5.18,IF(OR(AB605=5,AB605=4),5.35,IF(OR(AB605=6,AB605=7),5.52,IF(OR(AB605=8,AB605=9),5.71,IF(OR(AB605=10,AB605=11,AB605=12),5.89,IF(OR(AB605=13,AB605=14,AB605=15),6.09,IF(OR(AB605=16,AB605=17,AB605=18),6.29,6.49)))))))))), IF(AG605="Գ-2", IF(AB605=0,3.88,IF(AB605=1,4.01,IF(AB605=2,4.14,IF(AB605=3,4.27,IF(OR(AB605=5,AB605=4),4.41,IF(OR(AB605=6,AB605=7),4.55,IF(OR(AB605=8,AB605=9),4.7,IF(OR(AB605=10,AB605=11,AB605=12),4.85,IF(OR(AB605=13,AB605=14,AB605=15),5.01,IF(OR(AB605=16,AB605=17,AB605=18),5.17,5.34)))))))))), IF(AG605="Գ-3", IF(AB605=0,3.21,IF(AB605=1,3.31,IF(AB605=2,3.42,IF(AB605=3,3.53,IF(OR(AB605=5,AB605=4),3.64,IF(OR(AB605=6,AB605=7),3.76,IF(OR(AB605=8,AB605=9),3.88,IF(OR(AB605=10,AB605=11,AB605=12),4.01,IF(OR(AB605=13,AB605=14,AB605=15),4.13,IF(OR(AB605=16,AB605=17,AB605=18),4.27,4.4)))))))))), IF(AG605="Ա-1", IF(AB605=0,2.66,IF(AB605=1,2.75,IF(AB605=2,2.83,IF(AB605=3,2.92,IF(OR(AB605=5,AB605=4),3.02,IF(OR(AB605=6,AB605=7),3.11,IF(OR(AB605=8,AB605=9),3.21,IF(OR(AB605=10,AB605=11,AB605=12),3.31,IF(OR(AB605=13,AB605=14,AB605=15),3.42,IF(OR(AB605=16,AB605=17,AB605=18),3.53,3.64)))))))))), IF(AG605="Ա-2", IF(AB605=0,2.28,IF(AB605=1,2.35,IF(AB605=2,2.43,IF(AB605=3,2.5,IF(OR(AB605=5,AB605=4),2.58,IF(OR(AB605=6,AB605=7),2.66,IF(OR(AB605=8,AB605=9),2.75,IF(OR(AB605=10,AB605=11,AB605=12),2.83,IF(OR(AB605=13,AB605=14,AB605=15),2.92,IF(OR(AB605=16,AB605=17,AB605=18),3.01,3.11)))))))))),IF(AG605="Ա-3", IF(AB605=0,1.96,IF(AB605=1,2.02,IF(AB605=2,2.08,IF(AB605=3,2.15,IF(OR(AB605=5,AB605=4),2.21,IF(OR(AB605=6,AB605=7),2.28,IF(OR(AB605=8,AB605=9),2.35,IF(OR(AB605=10,AB605=11,AB605=12),2.42,IF(OR(AB605=13,AB605=14,AB605=15),2.5,IF(OR(AB605=16,AB605=17,AB605=18),2.58,2.66)))))))))), IF(AG605="Կ-1", IF(AB605=0,1.68,IF(AB605=1,1.73,IF(AB605=2,1.79,IF(AB605=3,1.84,IF(OR(AB605=5,AB605=4),1.9,IF(OR(AB605=6,AB605=7),1.96,IF(OR(AB605=8,AB605=9),2.02,IF(OR(AB605=10,AB605=11,AB605=12),2.08,IF(OR(AB605=13,AB605=14,AB605=15),2.14,IF(OR(AB605=16,AB605=17,AB605=18),2.21,2.28)))))))))), IF(AG605="Կ-2", IF(AB605=0,1.45,IF(AB605=1,1.49,IF(AB605=2,1.54,IF(AB605=3,1.59,IF(OR(AB605=5,AB605=4),1.63,IF(OR(AB605=6,AB605=7),1.68,IF(OR(AB605=8,AB605=9),1.73,IF(OR(AB605=10,AB605=11,AB605=12),1.79,IF(OR(AB605=13,AB605=14,AB605=15),1.84,IF(OR(AB605=16,AB605=17,AB605=18),1.9,1.95)))))))))),IF(AG605="Կ-3", IF(AB605=0,1.25,IF(AB605=1,1.29,IF(AB605=2,1.33,IF(AB605=3,1.37,IF(OR(AB605=5,AB605=4),1.41,IF(OR(AB605=6,AB605=7),1.45,IF(OR(AB605=8,AB605=9),1.49,IF(OR(AB605=10,AB605=11,AB605=12),1.54,IF(OR(AB605=13,AB605=14,AB605=15),1.58,IF(OR(AB605=16,AB605=17,AB605=18),1.63,1.68)))))))))), "Error"))))))))))))</f>
        <v>1.96</v>
      </c>
      <c r="AD605" s="456">
        <v>83200</v>
      </c>
      <c r="AE605" s="457"/>
      <c r="AF605" s="457"/>
      <c r="AG605" s="589" t="str">
        <f>+W605</f>
        <v>Կ-1</v>
      </c>
      <c r="AH605" s="456">
        <f>AD605*AC605</f>
        <v>163072</v>
      </c>
      <c r="AI605" s="590">
        <f>AH605+AE605+AF605</f>
        <v>163072</v>
      </c>
      <c r="AJ605" s="590">
        <f>+AI605*13</f>
        <v>2119936</v>
      </c>
      <c r="AK605" s="592">
        <f>+AA605</f>
        <v>1</v>
      </c>
      <c r="AL605" s="592">
        <f>+AB605+1</f>
        <v>8</v>
      </c>
      <c r="AM605" s="588">
        <f>IF(AK605&lt;1,0,IF(AQ605="Բ-1",IF(AL605=0,6.94,IF(AL605=1,7.17,IF(AL605=2,7.41,IF(AL605=3,7.66,IF(OR(AL605=5,AL605=4),7.92,IF(OR(AL605=6,AL605=7),8.18,IF(OR(AL605=8,AL605=9),8.46,IF(OR(AL605=10,AL605=11,AL605=12),8.74,IF(OR(AL605=13,AL605=14,AL605=15),9.03,IF(OR(AL605=16,AL605=17,AL605=18),9.33,9.65)))))))))),IF(AQ605="Բ-2", IF(AL605=0,5.71,IF(AL605=1,5.89,IF(AL605=2,6.09,IF(AL605=3,6.29,IF(OR(AL605=5,AL605=4),6.5,IF(OR(AL605=6,AL605=7),6.72,IF(OR(AL605=8,AL605=9),6.94,IF(OR(AL605=10,AL605=11,AL605=12),7.17,IF(OR(AL605=13,AL605=14,AL605=15),7.41,IF(OR(AL605=16,AL605=17,AL605=18),7.65,7.91)))))))))), IF(AQ605="Գ-1", IF(AL605=0,4.7,IF(AL605=1,4.86,IF(AL605=2,5.01,IF(AL605=3,5.18,IF(OR(AL605=5,AL605=4),5.35,IF(OR(AL605=6,AL605=7),5.52,IF(OR(AL605=8,AL605=9),5.71,IF(OR(AL605=10,AL605=11,AL605=12),5.89,IF(OR(AL605=13,AL605=14,AL605=15),6.09,IF(OR(AL605=16,AL605=17,AL605=18),6.29,6.49)))))))))), IF(AQ605="Գ-2", IF(AL605=0,3.88,IF(AL605=1,4.01,IF(AL605=2,4.14,IF(AL605=3,4.27,IF(OR(AL605=5,AL605=4),4.41,IF(OR(AL605=6,AL605=7),4.55,IF(OR(AL605=8,AL605=9),4.7,IF(OR(AL605=10,AL605=11,AL605=12),4.85,IF(OR(AL605=13,AL605=14,AL605=15),5.01,IF(OR(AL605=16,AL605=17,AL605=18),5.17,5.34)))))))))), IF(AQ605="Գ-3", IF(AL605=0,3.21,IF(AL605=1,3.31,IF(AL605=2,3.42,IF(AL605=3,3.53,IF(OR(AL605=5,AL605=4),3.64,IF(OR(AL605=6,AL605=7),3.76,IF(OR(AL605=8,AL605=9),3.88,IF(OR(AL605=10,AL605=11,AL605=12),4.01,IF(OR(AL605=13,AL605=14,AL605=15),4.13,IF(OR(AL605=16,AL605=17,AL605=18),4.27,4.4)))))))))), IF(AQ605="Ա-1", IF(AL605=0,2.66,IF(AL605=1,2.75,IF(AL605=2,2.83,IF(AL605=3,2.92,IF(OR(AL605=5,AL605=4),3.02,IF(OR(AL605=6,AL605=7),3.11,IF(OR(AL605=8,AL605=9),3.21,IF(OR(AL605=10,AL605=11,AL605=12),3.31,IF(OR(AL605=13,AL605=14,AL605=15),3.42,IF(OR(AL605=16,AL605=17,AL605=18),3.53,3.64)))))))))), IF(AQ605="Ա-2", IF(AL605=0,2.28,IF(AL605=1,2.35,IF(AL605=2,2.43,IF(AL605=3,2.5,IF(OR(AL605=5,AL605=4),2.58,IF(OR(AL605=6,AL605=7),2.66,IF(OR(AL605=8,AL605=9),2.75,IF(OR(AL605=10,AL605=11,AL605=12),2.83,IF(OR(AL605=13,AL605=14,AL605=15),2.92,IF(OR(AL605=16,AL605=17,AL605=18),3.01,3.11)))))))))),IF(AQ605="Ա-3", IF(AL605=0,1.96,IF(AL605=1,2.02,IF(AL605=2,2.08,IF(AL605=3,2.15,IF(OR(AL605=5,AL605=4),2.21,IF(OR(AL605=6,AL605=7),2.28,IF(OR(AL605=8,AL605=9),2.35,IF(OR(AL605=10,AL605=11,AL605=12),2.42,IF(OR(AL605=13,AL605=14,AL605=15),2.5,IF(OR(AL605=16,AL605=17,AL605=18),2.58,2.66)))))))))), IF(AQ605="Կ-1", IF(AL605=0,1.68,IF(AL605=1,1.73,IF(AL605=2,1.79,IF(AL605=3,1.84,IF(OR(AL605=5,AL605=4),1.9,IF(OR(AL605=6,AL605=7),1.96,IF(OR(AL605=8,AL605=9),2.02,IF(OR(AL605=10,AL605=11,AL605=12),2.08,IF(OR(AL605=13,AL605=14,AL605=15),2.14,IF(OR(AL605=16,AL605=17,AL605=18),2.21,2.28)))))))))), IF(AQ605="Կ-2", IF(AL605=0,1.45,IF(AL605=1,1.49,IF(AL605=2,1.54,IF(AL605=3,1.59,IF(OR(AL605=5,AL605=4),1.63,IF(OR(AL605=6,AL605=7),1.68,IF(OR(AL605=8,AL605=9),1.73,IF(OR(AL605=10,AL605=11,AL605=12),1.79,IF(OR(AL605=13,AL605=14,AL605=15),1.84,IF(OR(AL605=16,AL605=17,AL605=18),1.9,1.95)))))))))),IF(AQ605="Կ-3", IF(AL605=0,1.25,IF(AL605=1,1.29,IF(AL605=2,1.33,IF(AL605=3,1.37,IF(OR(AL605=5,AL605=4),1.41,IF(OR(AL605=6,AL605=7),1.45,IF(OR(AL605=8,AL605=9),1.49,IF(OR(AL605=10,AL605=11,AL605=12),1.54,IF(OR(AL605=13,AL605=14,AL605=15),1.58,IF(OR(AL605=16,AL605=17,AL605=18),1.63,1.68)))))))))), "Error"))))))))))))</f>
        <v>2.02</v>
      </c>
      <c r="AN605" s="456">
        <v>83200</v>
      </c>
      <c r="AO605" s="457"/>
      <c r="AP605" s="457"/>
      <c r="AQ605" s="589" t="str">
        <f>+AG605</f>
        <v>Կ-1</v>
      </c>
      <c r="AR605" s="456">
        <f>AN605*AM605</f>
        <v>168064</v>
      </c>
      <c r="AS605" s="590">
        <f>AR605+AO605+AP605</f>
        <v>168064</v>
      </c>
      <c r="AT605" s="590">
        <f>+AS605*13</f>
        <v>2184832</v>
      </c>
    </row>
    <row r="606" spans="2:46" s="587" customFormat="1" ht="13.5">
      <c r="B606" s="816">
        <v>15</v>
      </c>
      <c r="C606" s="804" t="s">
        <v>1942</v>
      </c>
      <c r="D606" s="794" t="s">
        <v>1960</v>
      </c>
      <c r="E606" s="796">
        <v>2001</v>
      </c>
      <c r="F606" s="795" t="s">
        <v>222</v>
      </c>
      <c r="G606" s="820">
        <v>1</v>
      </c>
      <c r="H606" s="820">
        <v>1</v>
      </c>
      <c r="I606" s="821">
        <f t="shared" si="562"/>
        <v>1.73</v>
      </c>
      <c r="J606" s="799">
        <v>83200</v>
      </c>
      <c r="K606" s="832"/>
      <c r="L606" s="832"/>
      <c r="M606" s="822" t="s">
        <v>86</v>
      </c>
      <c r="N606" s="799">
        <f>J606*I606</f>
        <v>143936</v>
      </c>
      <c r="O606" s="823">
        <f>I606*J606+K606+L606</f>
        <v>143936</v>
      </c>
      <c r="P606" s="823">
        <f>+O606*13</f>
        <v>1871168</v>
      </c>
      <c r="Q606" s="592">
        <f>+G606</f>
        <v>1</v>
      </c>
      <c r="R606" s="592">
        <f>+H606+1</f>
        <v>2</v>
      </c>
      <c r="S606" s="588">
        <f>IF(Q606&lt;1,0,IF(W606="Բ-1",IF(R606=0,6.94,IF(R606=1,7.17,IF(R606=2,7.41,IF(R606=3,7.66,IF(OR(R606=5,R606=4),7.92,IF(OR(R606=6,R606=7),8.18,IF(OR(R606=8,R606=9),8.46,IF(OR(R606=10,R606=11,R606=12),8.74,IF(OR(R606=13,R606=14,R606=15),9.03,IF(OR(R606=16,R606=17,R606=18),9.33,9.65)))))))))),IF(W606="Բ-2", IF(R606=0,5.71,IF(R606=1,5.89,IF(R606=2,6.09,IF(R606=3,6.29,IF(OR(R606=5,R606=4),6.5,IF(OR(R606=6,R606=7),6.72,IF(OR(R606=8,R606=9),6.94,IF(OR(R606=10,R606=11,R606=12),7.17,IF(OR(R606=13,R606=14,R606=15),7.41,IF(OR(R606=16,R606=17,R606=18),7.65,7.91)))))))))), IF(W606="Գ-1", IF(R606=0,4.7,IF(R606=1,4.86,IF(R606=2,5.01,IF(R606=3,5.18,IF(OR(R606=5,R606=4),5.35,IF(OR(R606=6,R606=7),5.52,IF(OR(R606=8,R606=9),5.71,IF(OR(R606=10,R606=11,R606=12),5.89,IF(OR(R606=13,R606=14,R606=15),6.09,IF(OR(R606=16,R606=17,R606=18),6.29,6.49)))))))))), IF(W606="Գ-2", IF(R606=0,3.88,IF(R606=1,4.01,IF(R606=2,4.14,IF(R606=3,4.27,IF(OR(R606=5,R606=4),4.41,IF(OR(R606=6,R606=7),4.55,IF(OR(R606=8,R606=9),4.7,IF(OR(R606=10,R606=11,R606=12),4.85,IF(OR(R606=13,R606=14,R606=15),5.01,IF(OR(R606=16,R606=17,R606=18),5.17,5.34)))))))))), IF(W606="Գ-3", IF(R606=0,3.21,IF(R606=1,3.31,IF(R606=2,3.42,IF(R606=3,3.53,IF(OR(R606=5,R606=4),3.64,IF(OR(R606=6,R606=7),3.76,IF(OR(R606=8,R606=9),3.88,IF(OR(R606=10,R606=11,R606=12),4.01,IF(OR(R606=13,R606=14,R606=15),4.13,IF(OR(R606=16,R606=17,R606=18),4.27,4.4)))))))))), IF(W606="Ա-1", IF(R606=0,2.66,IF(R606=1,2.75,IF(R606=2,2.83,IF(R606=3,2.92,IF(OR(R606=5,R606=4),3.02,IF(OR(R606=6,R606=7),3.11,IF(OR(R606=8,R606=9),3.21,IF(OR(R606=10,R606=11,R606=12),3.31,IF(OR(R606=13,R606=14,R606=15),3.42,IF(OR(R606=16,R606=17,R606=18),3.53,3.64)))))))))), IF(W606="Ա-2", IF(R606=0,2.28,IF(R606=1,2.35,IF(R606=2,2.43,IF(R606=3,2.5,IF(OR(R606=5,R606=4),2.58,IF(OR(R606=6,R606=7),2.66,IF(OR(R606=8,R606=9),2.75,IF(OR(R606=10,R606=11,R606=12),2.83,IF(OR(R606=13,R606=14,R606=15),2.92,IF(OR(R606=16,R606=17,R606=18),3.01,3.11)))))))))),IF(W606="Ա-3", IF(R606=0,1.96,IF(R606=1,2.02,IF(R606=2,2.08,IF(R606=3,2.15,IF(OR(R606=5,R606=4),2.21,IF(OR(R606=6,R606=7),2.28,IF(OR(R606=8,R606=9),2.35,IF(OR(R606=10,R606=11,R606=12),2.42,IF(OR(R606=13,R606=14,R606=15),2.5,IF(OR(R606=16,R606=17,R606=18),2.58,2.66)))))))))), IF(W606="Կ-1", IF(R606=0,1.68,IF(R606=1,1.73,IF(R606=2,1.79,IF(R606=3,1.84,IF(OR(R606=5,R606=4),1.9,IF(OR(R606=6,R606=7),1.96,IF(OR(R606=8,R606=9),2.02,IF(OR(R606=10,R606=11,R606=12),2.08,IF(OR(R606=13,R606=14,R606=15),2.14,IF(OR(R606=16,R606=17,R606=18),2.21,2.28)))))))))), IF(W606="Կ-2", IF(R606=0,1.45,IF(R606=1,1.49,IF(R606=2,1.54,IF(R606=3,1.59,IF(OR(R606=5,R606=4),1.63,IF(OR(R606=6,R606=7),1.68,IF(OR(R606=8,R606=9),1.73,IF(OR(R606=10,R606=11,R606=12),1.79,IF(OR(R606=13,R606=14,R606=15),1.84,IF(OR(R606=16,R606=17,R606=18),1.9,1.95)))))))))),IF(W606="Կ-3", IF(R606=0,1.25,IF(R606=1,1.29,IF(R606=2,1.33,IF(R606=3,1.37,IF(OR(R606=5,R606=4),1.41,IF(OR(R606=6,R606=7),1.45,IF(OR(R606=8,R606=9),1.49,IF(OR(R606=10,R606=11,R606=12),1.54,IF(OR(R606=13,R606=14,R606=15),1.58,IF(OR(R606=16,R606=17,R606=18),1.63,1.68)))))))))), "Error"))))))))))))</f>
        <v>1.79</v>
      </c>
      <c r="T606" s="456">
        <v>83200</v>
      </c>
      <c r="U606" s="457"/>
      <c r="V606" s="457"/>
      <c r="W606" s="589" t="str">
        <f>+M606</f>
        <v>Կ-1</v>
      </c>
      <c r="X606" s="456">
        <f>T606*S606</f>
        <v>148928</v>
      </c>
      <c r="Y606" s="590">
        <f>+U606+V606+X606</f>
        <v>148928</v>
      </c>
      <c r="Z606" s="590">
        <f>+Y606*13</f>
        <v>1936064</v>
      </c>
      <c r="AA606" s="592">
        <f>+Q606</f>
        <v>1</v>
      </c>
      <c r="AB606" s="592">
        <f>+R606+1</f>
        <v>3</v>
      </c>
      <c r="AC606" s="588">
        <f>IF(AA606&lt;1,0,IF(AG606="Բ-1",IF(AB606=0,6.94,IF(AB606=1,7.17,IF(AB606=2,7.41,IF(AB606=3,7.66,IF(OR(AB606=5,AB606=4),7.92,IF(OR(AB606=6,AB606=7),8.18,IF(OR(AB606=8,AB606=9),8.46,IF(OR(AB606=10,AB606=11,AB606=12),8.74,IF(OR(AB606=13,AB606=14,AB606=15),9.03,IF(OR(AB606=16,AB606=17,AB606=18),9.33,9.65)))))))))),IF(AG606="Բ-2", IF(AB606=0,5.71,IF(AB606=1,5.89,IF(AB606=2,6.09,IF(AB606=3,6.29,IF(OR(AB606=5,AB606=4),6.5,IF(OR(AB606=6,AB606=7),6.72,IF(OR(AB606=8,AB606=9),6.94,IF(OR(AB606=10,AB606=11,AB606=12),7.17,IF(OR(AB606=13,AB606=14,AB606=15),7.41,IF(OR(AB606=16,AB606=17,AB606=18),7.65,7.91)))))))))), IF(AG606="Գ-1", IF(AB606=0,4.7,IF(AB606=1,4.86,IF(AB606=2,5.01,IF(AB606=3,5.18,IF(OR(AB606=5,AB606=4),5.35,IF(OR(AB606=6,AB606=7),5.52,IF(OR(AB606=8,AB606=9),5.71,IF(OR(AB606=10,AB606=11,AB606=12),5.89,IF(OR(AB606=13,AB606=14,AB606=15),6.09,IF(OR(AB606=16,AB606=17,AB606=18),6.29,6.49)))))))))), IF(AG606="Գ-2", IF(AB606=0,3.88,IF(AB606=1,4.01,IF(AB606=2,4.14,IF(AB606=3,4.27,IF(OR(AB606=5,AB606=4),4.41,IF(OR(AB606=6,AB606=7),4.55,IF(OR(AB606=8,AB606=9),4.7,IF(OR(AB606=10,AB606=11,AB606=12),4.85,IF(OR(AB606=13,AB606=14,AB606=15),5.01,IF(OR(AB606=16,AB606=17,AB606=18),5.17,5.34)))))))))), IF(AG606="Գ-3", IF(AB606=0,3.21,IF(AB606=1,3.31,IF(AB606=2,3.42,IF(AB606=3,3.53,IF(OR(AB606=5,AB606=4),3.64,IF(OR(AB606=6,AB606=7),3.76,IF(OR(AB606=8,AB606=9),3.88,IF(OR(AB606=10,AB606=11,AB606=12),4.01,IF(OR(AB606=13,AB606=14,AB606=15),4.13,IF(OR(AB606=16,AB606=17,AB606=18),4.27,4.4)))))))))), IF(AG606="Ա-1", IF(AB606=0,2.66,IF(AB606=1,2.75,IF(AB606=2,2.83,IF(AB606=3,2.92,IF(OR(AB606=5,AB606=4),3.02,IF(OR(AB606=6,AB606=7),3.11,IF(OR(AB606=8,AB606=9),3.21,IF(OR(AB606=10,AB606=11,AB606=12),3.31,IF(OR(AB606=13,AB606=14,AB606=15),3.42,IF(OR(AB606=16,AB606=17,AB606=18),3.53,3.64)))))))))), IF(AG606="Ա-2", IF(AB606=0,2.28,IF(AB606=1,2.35,IF(AB606=2,2.43,IF(AB606=3,2.5,IF(OR(AB606=5,AB606=4),2.58,IF(OR(AB606=6,AB606=7),2.66,IF(OR(AB606=8,AB606=9),2.75,IF(OR(AB606=10,AB606=11,AB606=12),2.83,IF(OR(AB606=13,AB606=14,AB606=15),2.92,IF(OR(AB606=16,AB606=17,AB606=18),3.01,3.11)))))))))),IF(AG606="Ա-3", IF(AB606=0,1.96,IF(AB606=1,2.02,IF(AB606=2,2.08,IF(AB606=3,2.15,IF(OR(AB606=5,AB606=4),2.21,IF(OR(AB606=6,AB606=7),2.28,IF(OR(AB606=8,AB606=9),2.35,IF(OR(AB606=10,AB606=11,AB606=12),2.42,IF(OR(AB606=13,AB606=14,AB606=15),2.5,IF(OR(AB606=16,AB606=17,AB606=18),2.58,2.66)))))))))), IF(AG606="Կ-1", IF(AB606=0,1.68,IF(AB606=1,1.73,IF(AB606=2,1.79,IF(AB606=3,1.84,IF(OR(AB606=5,AB606=4),1.9,IF(OR(AB606=6,AB606=7),1.96,IF(OR(AB606=8,AB606=9),2.02,IF(OR(AB606=10,AB606=11,AB606=12),2.08,IF(OR(AB606=13,AB606=14,AB606=15),2.14,IF(OR(AB606=16,AB606=17,AB606=18),2.21,2.28)))))))))), IF(AG606="Կ-2", IF(AB606=0,1.45,IF(AB606=1,1.49,IF(AB606=2,1.54,IF(AB606=3,1.59,IF(OR(AB606=5,AB606=4),1.63,IF(OR(AB606=6,AB606=7),1.68,IF(OR(AB606=8,AB606=9),1.73,IF(OR(AB606=10,AB606=11,AB606=12),1.79,IF(OR(AB606=13,AB606=14,AB606=15),1.84,IF(OR(AB606=16,AB606=17,AB606=18),1.9,1.95)))))))))),IF(AG606="Կ-3", IF(AB606=0,1.25,IF(AB606=1,1.29,IF(AB606=2,1.33,IF(AB606=3,1.37,IF(OR(AB606=5,AB606=4),1.41,IF(OR(AB606=6,AB606=7),1.45,IF(OR(AB606=8,AB606=9),1.49,IF(OR(AB606=10,AB606=11,AB606=12),1.54,IF(OR(AB606=13,AB606=14,AB606=15),1.58,IF(OR(AB606=16,AB606=17,AB606=18),1.63,1.68)))))))))), "Error"))))))))))))</f>
        <v>1.84</v>
      </c>
      <c r="AD606" s="456">
        <v>83200</v>
      </c>
      <c r="AE606" s="457"/>
      <c r="AF606" s="457"/>
      <c r="AG606" s="589" t="str">
        <f>+W606</f>
        <v>Կ-1</v>
      </c>
      <c r="AH606" s="456">
        <f>AD606*AC606</f>
        <v>153088</v>
      </c>
      <c r="AI606" s="590">
        <f>AH606+AE606+AF606</f>
        <v>153088</v>
      </c>
      <c r="AJ606" s="590">
        <f>+AI606*13</f>
        <v>1990144</v>
      </c>
      <c r="AK606" s="592">
        <f>+AA606</f>
        <v>1</v>
      </c>
      <c r="AL606" s="592">
        <f>+AB606+1</f>
        <v>4</v>
      </c>
      <c r="AM606" s="588">
        <f>IF(AK606&lt;1,0,IF(AQ606="Բ-1",IF(AL606=0,6.94,IF(AL606=1,7.17,IF(AL606=2,7.41,IF(AL606=3,7.66,IF(OR(AL606=5,AL606=4),7.92,IF(OR(AL606=6,AL606=7),8.18,IF(OR(AL606=8,AL606=9),8.46,IF(OR(AL606=10,AL606=11,AL606=12),8.74,IF(OR(AL606=13,AL606=14,AL606=15),9.03,IF(OR(AL606=16,AL606=17,AL606=18),9.33,9.65)))))))))),IF(AQ606="Բ-2", IF(AL606=0,5.71,IF(AL606=1,5.89,IF(AL606=2,6.09,IF(AL606=3,6.29,IF(OR(AL606=5,AL606=4),6.5,IF(OR(AL606=6,AL606=7),6.72,IF(OR(AL606=8,AL606=9),6.94,IF(OR(AL606=10,AL606=11,AL606=12),7.17,IF(OR(AL606=13,AL606=14,AL606=15),7.41,IF(OR(AL606=16,AL606=17,AL606=18),7.65,7.91)))))))))), IF(AQ606="Գ-1", IF(AL606=0,4.7,IF(AL606=1,4.86,IF(AL606=2,5.01,IF(AL606=3,5.18,IF(OR(AL606=5,AL606=4),5.35,IF(OR(AL606=6,AL606=7),5.52,IF(OR(AL606=8,AL606=9),5.71,IF(OR(AL606=10,AL606=11,AL606=12),5.89,IF(OR(AL606=13,AL606=14,AL606=15),6.09,IF(OR(AL606=16,AL606=17,AL606=18),6.29,6.49)))))))))), IF(AQ606="Գ-2", IF(AL606=0,3.88,IF(AL606=1,4.01,IF(AL606=2,4.14,IF(AL606=3,4.27,IF(OR(AL606=5,AL606=4),4.41,IF(OR(AL606=6,AL606=7),4.55,IF(OR(AL606=8,AL606=9),4.7,IF(OR(AL606=10,AL606=11,AL606=12),4.85,IF(OR(AL606=13,AL606=14,AL606=15),5.01,IF(OR(AL606=16,AL606=17,AL606=18),5.17,5.34)))))))))), IF(AQ606="Գ-3", IF(AL606=0,3.21,IF(AL606=1,3.31,IF(AL606=2,3.42,IF(AL606=3,3.53,IF(OR(AL606=5,AL606=4),3.64,IF(OR(AL606=6,AL606=7),3.76,IF(OR(AL606=8,AL606=9),3.88,IF(OR(AL606=10,AL606=11,AL606=12),4.01,IF(OR(AL606=13,AL606=14,AL606=15),4.13,IF(OR(AL606=16,AL606=17,AL606=18),4.27,4.4)))))))))), IF(AQ606="Ա-1", IF(AL606=0,2.66,IF(AL606=1,2.75,IF(AL606=2,2.83,IF(AL606=3,2.92,IF(OR(AL606=5,AL606=4),3.02,IF(OR(AL606=6,AL606=7),3.11,IF(OR(AL606=8,AL606=9),3.21,IF(OR(AL606=10,AL606=11,AL606=12),3.31,IF(OR(AL606=13,AL606=14,AL606=15),3.42,IF(OR(AL606=16,AL606=17,AL606=18),3.53,3.64)))))))))), IF(AQ606="Ա-2", IF(AL606=0,2.28,IF(AL606=1,2.35,IF(AL606=2,2.43,IF(AL606=3,2.5,IF(OR(AL606=5,AL606=4),2.58,IF(OR(AL606=6,AL606=7),2.66,IF(OR(AL606=8,AL606=9),2.75,IF(OR(AL606=10,AL606=11,AL606=12),2.83,IF(OR(AL606=13,AL606=14,AL606=15),2.92,IF(OR(AL606=16,AL606=17,AL606=18),3.01,3.11)))))))))),IF(AQ606="Ա-3", IF(AL606=0,1.96,IF(AL606=1,2.02,IF(AL606=2,2.08,IF(AL606=3,2.15,IF(OR(AL606=5,AL606=4),2.21,IF(OR(AL606=6,AL606=7),2.28,IF(OR(AL606=8,AL606=9),2.35,IF(OR(AL606=10,AL606=11,AL606=12),2.42,IF(OR(AL606=13,AL606=14,AL606=15),2.5,IF(OR(AL606=16,AL606=17,AL606=18),2.58,2.66)))))))))), IF(AQ606="Կ-1", IF(AL606=0,1.68,IF(AL606=1,1.73,IF(AL606=2,1.79,IF(AL606=3,1.84,IF(OR(AL606=5,AL606=4),1.9,IF(OR(AL606=6,AL606=7),1.96,IF(OR(AL606=8,AL606=9),2.02,IF(OR(AL606=10,AL606=11,AL606=12),2.08,IF(OR(AL606=13,AL606=14,AL606=15),2.14,IF(OR(AL606=16,AL606=17,AL606=18),2.21,2.28)))))))))), IF(AQ606="Կ-2", IF(AL606=0,1.45,IF(AL606=1,1.49,IF(AL606=2,1.54,IF(AL606=3,1.59,IF(OR(AL606=5,AL606=4),1.63,IF(OR(AL606=6,AL606=7),1.68,IF(OR(AL606=8,AL606=9),1.73,IF(OR(AL606=10,AL606=11,AL606=12),1.79,IF(OR(AL606=13,AL606=14,AL606=15),1.84,IF(OR(AL606=16,AL606=17,AL606=18),1.9,1.95)))))))))),IF(AQ606="Կ-3", IF(AL606=0,1.25,IF(AL606=1,1.29,IF(AL606=2,1.33,IF(AL606=3,1.37,IF(OR(AL606=5,AL606=4),1.41,IF(OR(AL606=6,AL606=7),1.45,IF(OR(AL606=8,AL606=9),1.49,IF(OR(AL606=10,AL606=11,AL606=12),1.54,IF(OR(AL606=13,AL606=14,AL606=15),1.58,IF(OR(AL606=16,AL606=17,AL606=18),1.63,1.68)))))))))), "Error"))))))))))))</f>
        <v>1.9</v>
      </c>
      <c r="AN606" s="456">
        <v>83200</v>
      </c>
      <c r="AO606" s="457"/>
      <c r="AP606" s="457"/>
      <c r="AQ606" s="589" t="str">
        <f>+AG606</f>
        <v>Կ-1</v>
      </c>
      <c r="AR606" s="456">
        <f>AN606*AM606</f>
        <v>158080</v>
      </c>
      <c r="AS606" s="590">
        <f>AR606+AO606+AP606</f>
        <v>158080</v>
      </c>
      <c r="AT606" s="590">
        <f>+AS606*13</f>
        <v>2055040</v>
      </c>
    </row>
    <row r="607" spans="2:46" s="587" customFormat="1" ht="13.5">
      <c r="B607" s="816">
        <v>16</v>
      </c>
      <c r="C607" s="804" t="s">
        <v>3082</v>
      </c>
      <c r="D607" s="794" t="s">
        <v>1960</v>
      </c>
      <c r="E607" s="796">
        <v>2000</v>
      </c>
      <c r="F607" s="795" t="s">
        <v>222</v>
      </c>
      <c r="G607" s="820">
        <v>1</v>
      </c>
      <c r="H607" s="820">
        <v>1</v>
      </c>
      <c r="I607" s="821">
        <f t="shared" si="562"/>
        <v>1.73</v>
      </c>
      <c r="J607" s="799">
        <v>83200</v>
      </c>
      <c r="K607" s="832"/>
      <c r="L607" s="832"/>
      <c r="M607" s="822" t="s">
        <v>86</v>
      </c>
      <c r="N607" s="799">
        <f t="shared" si="538"/>
        <v>143936</v>
      </c>
      <c r="O607" s="823">
        <f t="shared" si="539"/>
        <v>143936</v>
      </c>
      <c r="P607" s="823">
        <f t="shared" si="540"/>
        <v>1871168</v>
      </c>
      <c r="Q607" s="592">
        <f t="shared" si="541"/>
        <v>1</v>
      </c>
      <c r="R607" s="592">
        <f t="shared" si="542"/>
        <v>2</v>
      </c>
      <c r="S607" s="588">
        <f t="shared" si="543"/>
        <v>1.79</v>
      </c>
      <c r="T607" s="456">
        <v>83200</v>
      </c>
      <c r="U607" s="457"/>
      <c r="V607" s="457"/>
      <c r="W607" s="589" t="str">
        <f t="shared" si="544"/>
        <v>Կ-1</v>
      </c>
      <c r="X607" s="456">
        <f t="shared" si="545"/>
        <v>148928</v>
      </c>
      <c r="Y607" s="590">
        <f t="shared" si="546"/>
        <v>148928</v>
      </c>
      <c r="Z607" s="590">
        <f t="shared" si="547"/>
        <v>1936064</v>
      </c>
      <c r="AA607" s="592">
        <f t="shared" si="548"/>
        <v>1</v>
      </c>
      <c r="AB607" s="592">
        <f t="shared" si="549"/>
        <v>3</v>
      </c>
      <c r="AC607" s="588">
        <f t="shared" si="550"/>
        <v>1.84</v>
      </c>
      <c r="AD607" s="456">
        <v>83200</v>
      </c>
      <c r="AE607" s="457"/>
      <c r="AF607" s="457"/>
      <c r="AG607" s="589" t="str">
        <f t="shared" si="551"/>
        <v>Կ-1</v>
      </c>
      <c r="AH607" s="456">
        <f t="shared" si="552"/>
        <v>153088</v>
      </c>
      <c r="AI607" s="590">
        <f t="shared" si="553"/>
        <v>153088</v>
      </c>
      <c r="AJ607" s="590">
        <f t="shared" si="554"/>
        <v>1990144</v>
      </c>
      <c r="AK607" s="592">
        <f t="shared" si="555"/>
        <v>1</v>
      </c>
      <c r="AL607" s="592">
        <f t="shared" si="556"/>
        <v>4</v>
      </c>
      <c r="AM607" s="588">
        <f t="shared" si="557"/>
        <v>1.9</v>
      </c>
      <c r="AN607" s="456">
        <v>83200</v>
      </c>
      <c r="AO607" s="457"/>
      <c r="AP607" s="457"/>
      <c r="AQ607" s="589" t="str">
        <f t="shared" si="558"/>
        <v>Կ-1</v>
      </c>
      <c r="AR607" s="456">
        <f t="shared" si="559"/>
        <v>158080</v>
      </c>
      <c r="AS607" s="590">
        <f t="shared" si="560"/>
        <v>158080</v>
      </c>
      <c r="AT607" s="590">
        <f t="shared" si="561"/>
        <v>2055040</v>
      </c>
    </row>
    <row r="608" spans="2:46" s="587" customFormat="1" ht="13.5">
      <c r="B608" s="816">
        <v>17</v>
      </c>
      <c r="C608" s="804" t="s">
        <v>2622</v>
      </c>
      <c r="D608" s="794" t="s">
        <v>1960</v>
      </c>
      <c r="E608" s="796">
        <v>1999</v>
      </c>
      <c r="F608" s="795" t="s">
        <v>222</v>
      </c>
      <c r="G608" s="820">
        <v>1</v>
      </c>
      <c r="H608" s="820">
        <v>3</v>
      </c>
      <c r="I608" s="821">
        <f t="shared" si="562"/>
        <v>1.84</v>
      </c>
      <c r="J608" s="799">
        <v>83200</v>
      </c>
      <c r="K608" s="832"/>
      <c r="L608" s="832"/>
      <c r="M608" s="822" t="s">
        <v>86</v>
      </c>
      <c r="N608" s="799">
        <f t="shared" si="538"/>
        <v>153088</v>
      </c>
      <c r="O608" s="823">
        <f t="shared" si="539"/>
        <v>153088</v>
      </c>
      <c r="P608" s="823">
        <f t="shared" si="540"/>
        <v>1990144</v>
      </c>
      <c r="Q608" s="592">
        <f t="shared" si="541"/>
        <v>1</v>
      </c>
      <c r="R608" s="592">
        <f t="shared" si="542"/>
        <v>4</v>
      </c>
      <c r="S608" s="588">
        <f t="shared" si="543"/>
        <v>1.9</v>
      </c>
      <c r="T608" s="456">
        <v>83200</v>
      </c>
      <c r="U608" s="457"/>
      <c r="V608" s="457"/>
      <c r="W608" s="589" t="str">
        <f t="shared" si="544"/>
        <v>Կ-1</v>
      </c>
      <c r="X608" s="456">
        <f t="shared" si="545"/>
        <v>158080</v>
      </c>
      <c r="Y608" s="590">
        <f t="shared" si="546"/>
        <v>158080</v>
      </c>
      <c r="Z608" s="590">
        <f t="shared" si="547"/>
        <v>2055040</v>
      </c>
      <c r="AA608" s="592">
        <f t="shared" si="548"/>
        <v>1</v>
      </c>
      <c r="AB608" s="592">
        <f t="shared" si="549"/>
        <v>5</v>
      </c>
      <c r="AC608" s="588">
        <f t="shared" si="550"/>
        <v>1.9</v>
      </c>
      <c r="AD608" s="456">
        <v>83200</v>
      </c>
      <c r="AE608" s="457"/>
      <c r="AF608" s="457"/>
      <c r="AG608" s="589" t="str">
        <f t="shared" si="551"/>
        <v>Կ-1</v>
      </c>
      <c r="AH608" s="456">
        <f t="shared" si="552"/>
        <v>158080</v>
      </c>
      <c r="AI608" s="590">
        <f t="shared" si="553"/>
        <v>158080</v>
      </c>
      <c r="AJ608" s="590">
        <f t="shared" si="554"/>
        <v>2055040</v>
      </c>
      <c r="AK608" s="592">
        <f t="shared" si="555"/>
        <v>1</v>
      </c>
      <c r="AL608" s="592">
        <f t="shared" si="556"/>
        <v>6</v>
      </c>
      <c r="AM608" s="588">
        <f t="shared" si="557"/>
        <v>1.96</v>
      </c>
      <c r="AN608" s="456">
        <v>83200</v>
      </c>
      <c r="AO608" s="457"/>
      <c r="AP608" s="457"/>
      <c r="AQ608" s="589" t="str">
        <f t="shared" si="558"/>
        <v>Կ-1</v>
      </c>
      <c r="AR608" s="456">
        <f t="shared" si="559"/>
        <v>163072</v>
      </c>
      <c r="AS608" s="590">
        <f t="shared" si="560"/>
        <v>163072</v>
      </c>
      <c r="AT608" s="590">
        <f t="shared" si="561"/>
        <v>2119936</v>
      </c>
    </row>
    <row r="609" spans="2:46" s="587" customFormat="1" ht="13.5">
      <c r="B609" s="816">
        <v>18</v>
      </c>
      <c r="C609" s="804" t="s">
        <v>1500</v>
      </c>
      <c r="D609" s="794" t="s">
        <v>1960</v>
      </c>
      <c r="E609" s="796">
        <v>1993</v>
      </c>
      <c r="F609" s="795" t="s">
        <v>222</v>
      </c>
      <c r="G609" s="820">
        <v>1</v>
      </c>
      <c r="H609" s="820">
        <v>4</v>
      </c>
      <c r="I609" s="821">
        <f t="shared" si="562"/>
        <v>1.9</v>
      </c>
      <c r="J609" s="799">
        <v>83200</v>
      </c>
      <c r="K609" s="832"/>
      <c r="L609" s="832"/>
      <c r="M609" s="822" t="s">
        <v>86</v>
      </c>
      <c r="N609" s="799">
        <f t="shared" si="538"/>
        <v>158080</v>
      </c>
      <c r="O609" s="823">
        <f t="shared" si="539"/>
        <v>158080</v>
      </c>
      <c r="P609" s="823">
        <f t="shared" si="540"/>
        <v>2055040</v>
      </c>
      <c r="Q609" s="592">
        <f t="shared" si="541"/>
        <v>1</v>
      </c>
      <c r="R609" s="592">
        <f t="shared" si="542"/>
        <v>5</v>
      </c>
      <c r="S609" s="588">
        <f t="shared" si="543"/>
        <v>1.9</v>
      </c>
      <c r="T609" s="456">
        <v>83200</v>
      </c>
      <c r="U609" s="457"/>
      <c r="V609" s="457"/>
      <c r="W609" s="589" t="str">
        <f t="shared" si="544"/>
        <v>Կ-1</v>
      </c>
      <c r="X609" s="456">
        <f t="shared" si="545"/>
        <v>158080</v>
      </c>
      <c r="Y609" s="590">
        <f t="shared" si="546"/>
        <v>158080</v>
      </c>
      <c r="Z609" s="590">
        <f t="shared" si="547"/>
        <v>2055040</v>
      </c>
      <c r="AA609" s="592">
        <f t="shared" si="548"/>
        <v>1</v>
      </c>
      <c r="AB609" s="592">
        <f t="shared" si="549"/>
        <v>6</v>
      </c>
      <c r="AC609" s="588">
        <f t="shared" si="550"/>
        <v>1.96</v>
      </c>
      <c r="AD609" s="456">
        <v>83200</v>
      </c>
      <c r="AE609" s="457"/>
      <c r="AF609" s="457"/>
      <c r="AG609" s="589" t="str">
        <f t="shared" si="551"/>
        <v>Կ-1</v>
      </c>
      <c r="AH609" s="456">
        <f t="shared" si="552"/>
        <v>163072</v>
      </c>
      <c r="AI609" s="590">
        <f t="shared" si="553"/>
        <v>163072</v>
      </c>
      <c r="AJ609" s="590">
        <f t="shared" si="554"/>
        <v>2119936</v>
      </c>
      <c r="AK609" s="592">
        <f t="shared" si="555"/>
        <v>1</v>
      </c>
      <c r="AL609" s="592">
        <f t="shared" si="556"/>
        <v>7</v>
      </c>
      <c r="AM609" s="588">
        <f t="shared" si="557"/>
        <v>1.96</v>
      </c>
      <c r="AN609" s="456">
        <v>83200</v>
      </c>
      <c r="AO609" s="457"/>
      <c r="AP609" s="457"/>
      <c r="AQ609" s="589" t="str">
        <f t="shared" si="558"/>
        <v>Կ-1</v>
      </c>
      <c r="AR609" s="456">
        <f t="shared" si="559"/>
        <v>163072</v>
      </c>
      <c r="AS609" s="590">
        <f t="shared" si="560"/>
        <v>163072</v>
      </c>
      <c r="AT609" s="590">
        <f t="shared" si="561"/>
        <v>2119936</v>
      </c>
    </row>
    <row r="610" spans="2:46" s="587" customFormat="1" ht="13.5">
      <c r="B610" s="816">
        <v>19</v>
      </c>
      <c r="C610" s="804" t="s">
        <v>1501</v>
      </c>
      <c r="D610" s="794" t="s">
        <v>1960</v>
      </c>
      <c r="E610" s="796">
        <v>1987</v>
      </c>
      <c r="F610" s="795" t="s">
        <v>222</v>
      </c>
      <c r="G610" s="820">
        <v>1</v>
      </c>
      <c r="H610" s="820">
        <v>3</v>
      </c>
      <c r="I610" s="821">
        <f t="shared" si="562"/>
        <v>1.84</v>
      </c>
      <c r="J610" s="799">
        <v>83200</v>
      </c>
      <c r="K610" s="832"/>
      <c r="L610" s="832"/>
      <c r="M610" s="822" t="s">
        <v>86</v>
      </c>
      <c r="N610" s="799">
        <f>J610*I610</f>
        <v>153088</v>
      </c>
      <c r="O610" s="823">
        <f>I610*J610+K610+L610</f>
        <v>153088</v>
      </c>
      <c r="P610" s="823">
        <f>+O610*13</f>
        <v>1990144</v>
      </c>
      <c r="Q610" s="592">
        <f>+G610</f>
        <v>1</v>
      </c>
      <c r="R610" s="592">
        <f>+H610+1</f>
        <v>4</v>
      </c>
      <c r="S610" s="588">
        <f>IF(Q610&lt;1,0,IF(W610="Բ-1",IF(R610=0,6.94,IF(R610=1,7.17,IF(R610=2,7.41,IF(R610=3,7.66,IF(OR(R610=5,R610=4),7.92,IF(OR(R610=6,R610=7),8.18,IF(OR(R610=8,R610=9),8.46,IF(OR(R610=10,R610=11,R610=12),8.74,IF(OR(R610=13,R610=14,R610=15),9.03,IF(OR(R610=16,R610=17,R610=18),9.33,9.65)))))))))),IF(W610="Բ-2", IF(R610=0,5.71,IF(R610=1,5.89,IF(R610=2,6.09,IF(R610=3,6.29,IF(OR(R610=5,R610=4),6.5,IF(OR(R610=6,R610=7),6.72,IF(OR(R610=8,R610=9),6.94,IF(OR(R610=10,R610=11,R610=12),7.17,IF(OR(R610=13,R610=14,R610=15),7.41,IF(OR(R610=16,R610=17,R610=18),7.65,7.91)))))))))), IF(W610="Գ-1", IF(R610=0,4.7,IF(R610=1,4.86,IF(R610=2,5.01,IF(R610=3,5.18,IF(OR(R610=5,R610=4),5.35,IF(OR(R610=6,R610=7),5.52,IF(OR(R610=8,R610=9),5.71,IF(OR(R610=10,R610=11,R610=12),5.89,IF(OR(R610=13,R610=14,R610=15),6.09,IF(OR(R610=16,R610=17,R610=18),6.29,6.49)))))))))), IF(W610="Գ-2", IF(R610=0,3.88,IF(R610=1,4.01,IF(R610=2,4.14,IF(R610=3,4.27,IF(OR(R610=5,R610=4),4.41,IF(OR(R610=6,R610=7),4.55,IF(OR(R610=8,R610=9),4.7,IF(OR(R610=10,R610=11,R610=12),4.85,IF(OR(R610=13,R610=14,R610=15),5.01,IF(OR(R610=16,R610=17,R610=18),5.17,5.34)))))))))), IF(W610="Գ-3", IF(R610=0,3.21,IF(R610=1,3.31,IF(R610=2,3.42,IF(R610=3,3.53,IF(OR(R610=5,R610=4),3.64,IF(OR(R610=6,R610=7),3.76,IF(OR(R610=8,R610=9),3.88,IF(OR(R610=10,R610=11,R610=12),4.01,IF(OR(R610=13,R610=14,R610=15),4.13,IF(OR(R610=16,R610=17,R610=18),4.27,4.4)))))))))), IF(W610="Ա-1", IF(R610=0,2.66,IF(R610=1,2.75,IF(R610=2,2.83,IF(R610=3,2.92,IF(OR(R610=5,R610=4),3.02,IF(OR(R610=6,R610=7),3.11,IF(OR(R610=8,R610=9),3.21,IF(OR(R610=10,R610=11,R610=12),3.31,IF(OR(R610=13,R610=14,R610=15),3.42,IF(OR(R610=16,R610=17,R610=18),3.53,3.64)))))))))), IF(W610="Ա-2", IF(R610=0,2.28,IF(R610=1,2.35,IF(R610=2,2.43,IF(R610=3,2.5,IF(OR(R610=5,R610=4),2.58,IF(OR(R610=6,R610=7),2.66,IF(OR(R610=8,R610=9),2.75,IF(OR(R610=10,R610=11,R610=12),2.83,IF(OR(R610=13,R610=14,R610=15),2.92,IF(OR(R610=16,R610=17,R610=18),3.01,3.11)))))))))),IF(W610="Ա-3", IF(R610=0,1.96,IF(R610=1,2.02,IF(R610=2,2.08,IF(R610=3,2.15,IF(OR(R610=5,R610=4),2.21,IF(OR(R610=6,R610=7),2.28,IF(OR(R610=8,R610=9),2.35,IF(OR(R610=10,R610=11,R610=12),2.42,IF(OR(R610=13,R610=14,R610=15),2.5,IF(OR(R610=16,R610=17,R610=18),2.58,2.66)))))))))), IF(W610="Կ-1", IF(R610=0,1.68,IF(R610=1,1.73,IF(R610=2,1.79,IF(R610=3,1.84,IF(OR(R610=5,R610=4),1.9,IF(OR(R610=6,R610=7),1.96,IF(OR(R610=8,R610=9),2.02,IF(OR(R610=10,R610=11,R610=12),2.08,IF(OR(R610=13,R610=14,R610=15),2.14,IF(OR(R610=16,R610=17,R610=18),2.21,2.28)))))))))), IF(W610="Կ-2", IF(R610=0,1.45,IF(R610=1,1.49,IF(R610=2,1.54,IF(R610=3,1.59,IF(OR(R610=5,R610=4),1.63,IF(OR(R610=6,R610=7),1.68,IF(OR(R610=8,R610=9),1.73,IF(OR(R610=10,R610=11,R610=12),1.79,IF(OR(R610=13,R610=14,R610=15),1.84,IF(OR(R610=16,R610=17,R610=18),1.9,1.95)))))))))),IF(W610="Կ-3", IF(R610=0,1.25,IF(R610=1,1.29,IF(R610=2,1.33,IF(R610=3,1.37,IF(OR(R610=5,R610=4),1.41,IF(OR(R610=6,R610=7),1.45,IF(OR(R610=8,R610=9),1.49,IF(OR(R610=10,R610=11,R610=12),1.54,IF(OR(R610=13,R610=14,R610=15),1.58,IF(OR(R610=16,R610=17,R610=18),1.63,1.68)))))))))), "Error"))))))))))))</f>
        <v>1.9</v>
      </c>
      <c r="T610" s="456">
        <v>83200</v>
      </c>
      <c r="U610" s="457"/>
      <c r="V610" s="457"/>
      <c r="W610" s="589" t="str">
        <f>+M610</f>
        <v>Կ-1</v>
      </c>
      <c r="X610" s="456">
        <f>T610*S610</f>
        <v>158080</v>
      </c>
      <c r="Y610" s="590">
        <f>+U610+V610+X610</f>
        <v>158080</v>
      </c>
      <c r="Z610" s="590">
        <f>+Y610*13</f>
        <v>2055040</v>
      </c>
      <c r="AA610" s="592">
        <f>+Q610</f>
        <v>1</v>
      </c>
      <c r="AB610" s="592">
        <f>+R610+1</f>
        <v>5</v>
      </c>
      <c r="AC610" s="588">
        <f>IF(AA610&lt;1,0,IF(AG610="Բ-1",IF(AB610=0,6.94,IF(AB610=1,7.17,IF(AB610=2,7.41,IF(AB610=3,7.66,IF(OR(AB610=5,AB610=4),7.92,IF(OR(AB610=6,AB610=7),8.18,IF(OR(AB610=8,AB610=9),8.46,IF(OR(AB610=10,AB610=11,AB610=12),8.74,IF(OR(AB610=13,AB610=14,AB610=15),9.03,IF(OR(AB610=16,AB610=17,AB610=18),9.33,9.65)))))))))),IF(AG610="Բ-2", IF(AB610=0,5.71,IF(AB610=1,5.89,IF(AB610=2,6.09,IF(AB610=3,6.29,IF(OR(AB610=5,AB610=4),6.5,IF(OR(AB610=6,AB610=7),6.72,IF(OR(AB610=8,AB610=9),6.94,IF(OR(AB610=10,AB610=11,AB610=12),7.17,IF(OR(AB610=13,AB610=14,AB610=15),7.41,IF(OR(AB610=16,AB610=17,AB610=18),7.65,7.91)))))))))), IF(AG610="Գ-1", IF(AB610=0,4.7,IF(AB610=1,4.86,IF(AB610=2,5.01,IF(AB610=3,5.18,IF(OR(AB610=5,AB610=4),5.35,IF(OR(AB610=6,AB610=7),5.52,IF(OR(AB610=8,AB610=9),5.71,IF(OR(AB610=10,AB610=11,AB610=12),5.89,IF(OR(AB610=13,AB610=14,AB610=15),6.09,IF(OR(AB610=16,AB610=17,AB610=18),6.29,6.49)))))))))), IF(AG610="Գ-2", IF(AB610=0,3.88,IF(AB610=1,4.01,IF(AB610=2,4.14,IF(AB610=3,4.27,IF(OR(AB610=5,AB610=4),4.41,IF(OR(AB610=6,AB610=7),4.55,IF(OR(AB610=8,AB610=9),4.7,IF(OR(AB610=10,AB610=11,AB610=12),4.85,IF(OR(AB610=13,AB610=14,AB610=15),5.01,IF(OR(AB610=16,AB610=17,AB610=18),5.17,5.34)))))))))), IF(AG610="Գ-3", IF(AB610=0,3.21,IF(AB610=1,3.31,IF(AB610=2,3.42,IF(AB610=3,3.53,IF(OR(AB610=5,AB610=4),3.64,IF(OR(AB610=6,AB610=7),3.76,IF(OR(AB610=8,AB610=9),3.88,IF(OR(AB610=10,AB610=11,AB610=12),4.01,IF(OR(AB610=13,AB610=14,AB610=15),4.13,IF(OR(AB610=16,AB610=17,AB610=18),4.27,4.4)))))))))), IF(AG610="Ա-1", IF(AB610=0,2.66,IF(AB610=1,2.75,IF(AB610=2,2.83,IF(AB610=3,2.92,IF(OR(AB610=5,AB610=4),3.02,IF(OR(AB610=6,AB610=7),3.11,IF(OR(AB610=8,AB610=9),3.21,IF(OR(AB610=10,AB610=11,AB610=12),3.31,IF(OR(AB610=13,AB610=14,AB610=15),3.42,IF(OR(AB610=16,AB610=17,AB610=18),3.53,3.64)))))))))), IF(AG610="Ա-2", IF(AB610=0,2.28,IF(AB610=1,2.35,IF(AB610=2,2.43,IF(AB610=3,2.5,IF(OR(AB610=5,AB610=4),2.58,IF(OR(AB610=6,AB610=7),2.66,IF(OR(AB610=8,AB610=9),2.75,IF(OR(AB610=10,AB610=11,AB610=12),2.83,IF(OR(AB610=13,AB610=14,AB610=15),2.92,IF(OR(AB610=16,AB610=17,AB610=18),3.01,3.11)))))))))),IF(AG610="Ա-3", IF(AB610=0,1.96,IF(AB610=1,2.02,IF(AB610=2,2.08,IF(AB610=3,2.15,IF(OR(AB610=5,AB610=4),2.21,IF(OR(AB610=6,AB610=7),2.28,IF(OR(AB610=8,AB610=9),2.35,IF(OR(AB610=10,AB610=11,AB610=12),2.42,IF(OR(AB610=13,AB610=14,AB610=15),2.5,IF(OR(AB610=16,AB610=17,AB610=18),2.58,2.66)))))))))), IF(AG610="Կ-1", IF(AB610=0,1.68,IF(AB610=1,1.73,IF(AB610=2,1.79,IF(AB610=3,1.84,IF(OR(AB610=5,AB610=4),1.9,IF(OR(AB610=6,AB610=7),1.96,IF(OR(AB610=8,AB610=9),2.02,IF(OR(AB610=10,AB610=11,AB610=12),2.08,IF(OR(AB610=13,AB610=14,AB610=15),2.14,IF(OR(AB610=16,AB610=17,AB610=18),2.21,2.28)))))))))), IF(AG610="Կ-2", IF(AB610=0,1.45,IF(AB610=1,1.49,IF(AB610=2,1.54,IF(AB610=3,1.59,IF(OR(AB610=5,AB610=4),1.63,IF(OR(AB610=6,AB610=7),1.68,IF(OR(AB610=8,AB610=9),1.73,IF(OR(AB610=10,AB610=11,AB610=12),1.79,IF(OR(AB610=13,AB610=14,AB610=15),1.84,IF(OR(AB610=16,AB610=17,AB610=18),1.9,1.95)))))))))),IF(AG610="Կ-3", IF(AB610=0,1.25,IF(AB610=1,1.29,IF(AB610=2,1.33,IF(AB610=3,1.37,IF(OR(AB610=5,AB610=4),1.41,IF(OR(AB610=6,AB610=7),1.45,IF(OR(AB610=8,AB610=9),1.49,IF(OR(AB610=10,AB610=11,AB610=12),1.54,IF(OR(AB610=13,AB610=14,AB610=15),1.58,IF(OR(AB610=16,AB610=17,AB610=18),1.63,1.68)))))))))), "Error"))))))))))))</f>
        <v>1.9</v>
      </c>
      <c r="AD610" s="456">
        <v>83200</v>
      </c>
      <c r="AE610" s="457"/>
      <c r="AF610" s="457"/>
      <c r="AG610" s="589" t="str">
        <f>+W610</f>
        <v>Կ-1</v>
      </c>
      <c r="AH610" s="456">
        <f>AD610*AC610</f>
        <v>158080</v>
      </c>
      <c r="AI610" s="590">
        <f>AH610+AE610+AF610</f>
        <v>158080</v>
      </c>
      <c r="AJ610" s="590">
        <f>+AI610*13</f>
        <v>2055040</v>
      </c>
      <c r="AK610" s="592">
        <f>+AA610</f>
        <v>1</v>
      </c>
      <c r="AL610" s="592">
        <f>+AB610+1</f>
        <v>6</v>
      </c>
      <c r="AM610" s="588">
        <f>IF(AK610&lt;1,0,IF(AQ610="Բ-1",IF(AL610=0,6.94,IF(AL610=1,7.17,IF(AL610=2,7.41,IF(AL610=3,7.66,IF(OR(AL610=5,AL610=4),7.92,IF(OR(AL610=6,AL610=7),8.18,IF(OR(AL610=8,AL610=9),8.46,IF(OR(AL610=10,AL610=11,AL610=12),8.74,IF(OR(AL610=13,AL610=14,AL610=15),9.03,IF(OR(AL610=16,AL610=17,AL610=18),9.33,9.65)))))))))),IF(AQ610="Բ-2", IF(AL610=0,5.71,IF(AL610=1,5.89,IF(AL610=2,6.09,IF(AL610=3,6.29,IF(OR(AL610=5,AL610=4),6.5,IF(OR(AL610=6,AL610=7),6.72,IF(OR(AL610=8,AL610=9),6.94,IF(OR(AL610=10,AL610=11,AL610=12),7.17,IF(OR(AL610=13,AL610=14,AL610=15),7.41,IF(OR(AL610=16,AL610=17,AL610=18),7.65,7.91)))))))))), IF(AQ610="Գ-1", IF(AL610=0,4.7,IF(AL610=1,4.86,IF(AL610=2,5.01,IF(AL610=3,5.18,IF(OR(AL610=5,AL610=4),5.35,IF(OR(AL610=6,AL610=7),5.52,IF(OR(AL610=8,AL610=9),5.71,IF(OR(AL610=10,AL610=11,AL610=12),5.89,IF(OR(AL610=13,AL610=14,AL610=15),6.09,IF(OR(AL610=16,AL610=17,AL610=18),6.29,6.49)))))))))), IF(AQ610="Գ-2", IF(AL610=0,3.88,IF(AL610=1,4.01,IF(AL610=2,4.14,IF(AL610=3,4.27,IF(OR(AL610=5,AL610=4),4.41,IF(OR(AL610=6,AL610=7),4.55,IF(OR(AL610=8,AL610=9),4.7,IF(OR(AL610=10,AL610=11,AL610=12),4.85,IF(OR(AL610=13,AL610=14,AL610=15),5.01,IF(OR(AL610=16,AL610=17,AL610=18),5.17,5.34)))))))))), IF(AQ610="Գ-3", IF(AL610=0,3.21,IF(AL610=1,3.31,IF(AL610=2,3.42,IF(AL610=3,3.53,IF(OR(AL610=5,AL610=4),3.64,IF(OR(AL610=6,AL610=7),3.76,IF(OR(AL610=8,AL610=9),3.88,IF(OR(AL610=10,AL610=11,AL610=12),4.01,IF(OR(AL610=13,AL610=14,AL610=15),4.13,IF(OR(AL610=16,AL610=17,AL610=18),4.27,4.4)))))))))), IF(AQ610="Ա-1", IF(AL610=0,2.66,IF(AL610=1,2.75,IF(AL610=2,2.83,IF(AL610=3,2.92,IF(OR(AL610=5,AL610=4),3.02,IF(OR(AL610=6,AL610=7),3.11,IF(OR(AL610=8,AL610=9),3.21,IF(OR(AL610=10,AL610=11,AL610=12),3.31,IF(OR(AL610=13,AL610=14,AL610=15),3.42,IF(OR(AL610=16,AL610=17,AL610=18),3.53,3.64)))))))))), IF(AQ610="Ա-2", IF(AL610=0,2.28,IF(AL610=1,2.35,IF(AL610=2,2.43,IF(AL610=3,2.5,IF(OR(AL610=5,AL610=4),2.58,IF(OR(AL610=6,AL610=7),2.66,IF(OR(AL610=8,AL610=9),2.75,IF(OR(AL610=10,AL610=11,AL610=12),2.83,IF(OR(AL610=13,AL610=14,AL610=15),2.92,IF(OR(AL610=16,AL610=17,AL610=18),3.01,3.11)))))))))),IF(AQ610="Ա-3", IF(AL610=0,1.96,IF(AL610=1,2.02,IF(AL610=2,2.08,IF(AL610=3,2.15,IF(OR(AL610=5,AL610=4),2.21,IF(OR(AL610=6,AL610=7),2.28,IF(OR(AL610=8,AL610=9),2.35,IF(OR(AL610=10,AL610=11,AL610=12),2.42,IF(OR(AL610=13,AL610=14,AL610=15),2.5,IF(OR(AL610=16,AL610=17,AL610=18),2.58,2.66)))))))))), IF(AQ610="Կ-1", IF(AL610=0,1.68,IF(AL610=1,1.73,IF(AL610=2,1.79,IF(AL610=3,1.84,IF(OR(AL610=5,AL610=4),1.9,IF(OR(AL610=6,AL610=7),1.96,IF(OR(AL610=8,AL610=9),2.02,IF(OR(AL610=10,AL610=11,AL610=12),2.08,IF(OR(AL610=13,AL610=14,AL610=15),2.14,IF(OR(AL610=16,AL610=17,AL610=18),2.21,2.28)))))))))), IF(AQ610="Կ-2", IF(AL610=0,1.45,IF(AL610=1,1.49,IF(AL610=2,1.54,IF(AL610=3,1.59,IF(OR(AL610=5,AL610=4),1.63,IF(OR(AL610=6,AL610=7),1.68,IF(OR(AL610=8,AL610=9),1.73,IF(OR(AL610=10,AL610=11,AL610=12),1.79,IF(OR(AL610=13,AL610=14,AL610=15),1.84,IF(OR(AL610=16,AL610=17,AL610=18),1.9,1.95)))))))))),IF(AQ610="Կ-3", IF(AL610=0,1.25,IF(AL610=1,1.29,IF(AL610=2,1.33,IF(AL610=3,1.37,IF(OR(AL610=5,AL610=4),1.41,IF(OR(AL610=6,AL610=7),1.45,IF(OR(AL610=8,AL610=9),1.49,IF(OR(AL610=10,AL610=11,AL610=12),1.54,IF(OR(AL610=13,AL610=14,AL610=15),1.58,IF(OR(AL610=16,AL610=17,AL610=18),1.63,1.68)))))))))), "Error"))))))))))))</f>
        <v>1.96</v>
      </c>
      <c r="AN610" s="456">
        <v>83200</v>
      </c>
      <c r="AO610" s="457"/>
      <c r="AP610" s="457"/>
      <c r="AQ610" s="589" t="str">
        <f>+AG610</f>
        <v>Կ-1</v>
      </c>
      <c r="AR610" s="456">
        <f>AN610*AM610</f>
        <v>163072</v>
      </c>
      <c r="AS610" s="590">
        <f>AR610+AO610+AP610</f>
        <v>163072</v>
      </c>
      <c r="AT610" s="590">
        <f>+AS610*13</f>
        <v>2119936</v>
      </c>
    </row>
    <row r="611" spans="2:46" s="587" customFormat="1" ht="13.5">
      <c r="B611" s="816">
        <v>20</v>
      </c>
      <c r="C611" s="804" t="s">
        <v>848</v>
      </c>
      <c r="D611" s="794" t="s">
        <v>1960</v>
      </c>
      <c r="E611" s="796">
        <v>1995</v>
      </c>
      <c r="F611" s="795" t="s">
        <v>222</v>
      </c>
      <c r="G611" s="820">
        <v>1</v>
      </c>
      <c r="H611" s="820">
        <v>11</v>
      </c>
      <c r="I611" s="821">
        <f t="shared" si="562"/>
        <v>2.08</v>
      </c>
      <c r="J611" s="799">
        <v>83200</v>
      </c>
      <c r="K611" s="832"/>
      <c r="L611" s="832"/>
      <c r="M611" s="822" t="s">
        <v>86</v>
      </c>
      <c r="N611" s="799">
        <f>J611*I611</f>
        <v>173056</v>
      </c>
      <c r="O611" s="823">
        <f>I611*J611+K611+L611</f>
        <v>173056</v>
      </c>
      <c r="P611" s="823">
        <f>+O611*13</f>
        <v>2249728</v>
      </c>
      <c r="Q611" s="592">
        <f>+G611</f>
        <v>1</v>
      </c>
      <c r="R611" s="592">
        <f>+H611+1</f>
        <v>12</v>
      </c>
      <c r="S611" s="588">
        <f>IF(Q611&lt;1,0,IF(W611="Բ-1",IF(R611=0,6.94,IF(R611=1,7.17,IF(R611=2,7.41,IF(R611=3,7.66,IF(OR(R611=5,R611=4),7.92,IF(OR(R611=6,R611=7),8.18,IF(OR(R611=8,R611=9),8.46,IF(OR(R611=10,R611=11,R611=12),8.74,IF(OR(R611=13,R611=14,R611=15),9.03,IF(OR(R611=16,R611=17,R611=18),9.33,9.65)))))))))),IF(W611="Բ-2", IF(R611=0,5.71,IF(R611=1,5.89,IF(R611=2,6.09,IF(R611=3,6.29,IF(OR(R611=5,R611=4),6.5,IF(OR(R611=6,R611=7),6.72,IF(OR(R611=8,R611=9),6.94,IF(OR(R611=10,R611=11,R611=12),7.17,IF(OR(R611=13,R611=14,R611=15),7.41,IF(OR(R611=16,R611=17,R611=18),7.65,7.91)))))))))), IF(W611="Գ-1", IF(R611=0,4.7,IF(R611=1,4.86,IF(R611=2,5.01,IF(R611=3,5.18,IF(OR(R611=5,R611=4),5.35,IF(OR(R611=6,R611=7),5.52,IF(OR(R611=8,R611=9),5.71,IF(OR(R611=10,R611=11,R611=12),5.89,IF(OR(R611=13,R611=14,R611=15),6.09,IF(OR(R611=16,R611=17,R611=18),6.29,6.49)))))))))), IF(W611="Գ-2", IF(R611=0,3.88,IF(R611=1,4.01,IF(R611=2,4.14,IF(R611=3,4.27,IF(OR(R611=5,R611=4),4.41,IF(OR(R611=6,R611=7),4.55,IF(OR(R611=8,R611=9),4.7,IF(OR(R611=10,R611=11,R611=12),4.85,IF(OR(R611=13,R611=14,R611=15),5.01,IF(OR(R611=16,R611=17,R611=18),5.17,5.34)))))))))), IF(W611="Գ-3", IF(R611=0,3.21,IF(R611=1,3.31,IF(R611=2,3.42,IF(R611=3,3.53,IF(OR(R611=5,R611=4),3.64,IF(OR(R611=6,R611=7),3.76,IF(OR(R611=8,R611=9),3.88,IF(OR(R611=10,R611=11,R611=12),4.01,IF(OR(R611=13,R611=14,R611=15),4.13,IF(OR(R611=16,R611=17,R611=18),4.27,4.4)))))))))), IF(W611="Ա-1", IF(R611=0,2.66,IF(R611=1,2.75,IF(R611=2,2.83,IF(R611=3,2.92,IF(OR(R611=5,R611=4),3.02,IF(OR(R611=6,R611=7),3.11,IF(OR(R611=8,R611=9),3.21,IF(OR(R611=10,R611=11,R611=12),3.31,IF(OR(R611=13,R611=14,R611=15),3.42,IF(OR(R611=16,R611=17,R611=18),3.53,3.64)))))))))), IF(W611="Ա-2", IF(R611=0,2.28,IF(R611=1,2.35,IF(R611=2,2.43,IF(R611=3,2.5,IF(OR(R611=5,R611=4),2.58,IF(OR(R611=6,R611=7),2.66,IF(OR(R611=8,R611=9),2.75,IF(OR(R611=10,R611=11,R611=12),2.83,IF(OR(R611=13,R611=14,R611=15),2.92,IF(OR(R611=16,R611=17,R611=18),3.01,3.11)))))))))),IF(W611="Ա-3", IF(R611=0,1.96,IF(R611=1,2.02,IF(R611=2,2.08,IF(R611=3,2.15,IF(OR(R611=5,R611=4),2.21,IF(OR(R611=6,R611=7),2.28,IF(OR(R611=8,R611=9),2.35,IF(OR(R611=10,R611=11,R611=12),2.42,IF(OR(R611=13,R611=14,R611=15),2.5,IF(OR(R611=16,R611=17,R611=18),2.58,2.66)))))))))), IF(W611="Կ-1", IF(R611=0,1.68,IF(R611=1,1.73,IF(R611=2,1.79,IF(R611=3,1.84,IF(OR(R611=5,R611=4),1.9,IF(OR(R611=6,R611=7),1.96,IF(OR(R611=8,R611=9),2.02,IF(OR(R611=10,R611=11,R611=12),2.08,IF(OR(R611=13,R611=14,R611=15),2.14,IF(OR(R611=16,R611=17,R611=18),2.21,2.28)))))))))), IF(W611="Կ-2", IF(R611=0,1.45,IF(R611=1,1.49,IF(R611=2,1.54,IF(R611=3,1.59,IF(OR(R611=5,R611=4),1.63,IF(OR(R611=6,R611=7),1.68,IF(OR(R611=8,R611=9),1.73,IF(OR(R611=10,R611=11,R611=12),1.79,IF(OR(R611=13,R611=14,R611=15),1.84,IF(OR(R611=16,R611=17,R611=18),1.9,1.95)))))))))),IF(W611="Կ-3", IF(R611=0,1.25,IF(R611=1,1.29,IF(R611=2,1.33,IF(R611=3,1.37,IF(OR(R611=5,R611=4),1.41,IF(OR(R611=6,R611=7),1.45,IF(OR(R611=8,R611=9),1.49,IF(OR(R611=10,R611=11,R611=12),1.54,IF(OR(R611=13,R611=14,R611=15),1.58,IF(OR(R611=16,R611=17,R611=18),1.63,1.68)))))))))), "Error"))))))))))))</f>
        <v>2.08</v>
      </c>
      <c r="T611" s="456">
        <v>83200</v>
      </c>
      <c r="U611" s="457"/>
      <c r="V611" s="457"/>
      <c r="W611" s="589" t="str">
        <f>+M611</f>
        <v>Կ-1</v>
      </c>
      <c r="X611" s="456">
        <f>T611*S611</f>
        <v>173056</v>
      </c>
      <c r="Y611" s="590">
        <f>+U611+V611+X611</f>
        <v>173056</v>
      </c>
      <c r="Z611" s="590">
        <f>+Y611*13</f>
        <v>2249728</v>
      </c>
      <c r="AA611" s="592">
        <f>+Q611</f>
        <v>1</v>
      </c>
      <c r="AB611" s="592">
        <f>+R611+1</f>
        <v>13</v>
      </c>
      <c r="AC611" s="588">
        <f>IF(AA611&lt;1,0,IF(AG611="Բ-1",IF(AB611=0,6.94,IF(AB611=1,7.17,IF(AB611=2,7.41,IF(AB611=3,7.66,IF(OR(AB611=5,AB611=4),7.92,IF(OR(AB611=6,AB611=7),8.18,IF(OR(AB611=8,AB611=9),8.46,IF(OR(AB611=10,AB611=11,AB611=12),8.74,IF(OR(AB611=13,AB611=14,AB611=15),9.03,IF(OR(AB611=16,AB611=17,AB611=18),9.33,9.65)))))))))),IF(AG611="Բ-2", IF(AB611=0,5.71,IF(AB611=1,5.89,IF(AB611=2,6.09,IF(AB611=3,6.29,IF(OR(AB611=5,AB611=4),6.5,IF(OR(AB611=6,AB611=7),6.72,IF(OR(AB611=8,AB611=9),6.94,IF(OR(AB611=10,AB611=11,AB611=12),7.17,IF(OR(AB611=13,AB611=14,AB611=15),7.41,IF(OR(AB611=16,AB611=17,AB611=18),7.65,7.91)))))))))), IF(AG611="Գ-1", IF(AB611=0,4.7,IF(AB611=1,4.86,IF(AB611=2,5.01,IF(AB611=3,5.18,IF(OR(AB611=5,AB611=4),5.35,IF(OR(AB611=6,AB611=7),5.52,IF(OR(AB611=8,AB611=9),5.71,IF(OR(AB611=10,AB611=11,AB611=12),5.89,IF(OR(AB611=13,AB611=14,AB611=15),6.09,IF(OR(AB611=16,AB611=17,AB611=18),6.29,6.49)))))))))), IF(AG611="Գ-2", IF(AB611=0,3.88,IF(AB611=1,4.01,IF(AB611=2,4.14,IF(AB611=3,4.27,IF(OR(AB611=5,AB611=4),4.41,IF(OR(AB611=6,AB611=7),4.55,IF(OR(AB611=8,AB611=9),4.7,IF(OR(AB611=10,AB611=11,AB611=12),4.85,IF(OR(AB611=13,AB611=14,AB611=15),5.01,IF(OR(AB611=16,AB611=17,AB611=18),5.17,5.34)))))))))), IF(AG611="Գ-3", IF(AB611=0,3.21,IF(AB611=1,3.31,IF(AB611=2,3.42,IF(AB611=3,3.53,IF(OR(AB611=5,AB611=4),3.64,IF(OR(AB611=6,AB611=7),3.76,IF(OR(AB611=8,AB611=9),3.88,IF(OR(AB611=10,AB611=11,AB611=12),4.01,IF(OR(AB611=13,AB611=14,AB611=15),4.13,IF(OR(AB611=16,AB611=17,AB611=18),4.27,4.4)))))))))), IF(AG611="Ա-1", IF(AB611=0,2.66,IF(AB611=1,2.75,IF(AB611=2,2.83,IF(AB611=3,2.92,IF(OR(AB611=5,AB611=4),3.02,IF(OR(AB611=6,AB611=7),3.11,IF(OR(AB611=8,AB611=9),3.21,IF(OR(AB611=10,AB611=11,AB611=12),3.31,IF(OR(AB611=13,AB611=14,AB611=15),3.42,IF(OR(AB611=16,AB611=17,AB611=18),3.53,3.64)))))))))), IF(AG611="Ա-2", IF(AB611=0,2.28,IF(AB611=1,2.35,IF(AB611=2,2.43,IF(AB611=3,2.5,IF(OR(AB611=5,AB611=4),2.58,IF(OR(AB611=6,AB611=7),2.66,IF(OR(AB611=8,AB611=9),2.75,IF(OR(AB611=10,AB611=11,AB611=12),2.83,IF(OR(AB611=13,AB611=14,AB611=15),2.92,IF(OR(AB611=16,AB611=17,AB611=18),3.01,3.11)))))))))),IF(AG611="Ա-3", IF(AB611=0,1.96,IF(AB611=1,2.02,IF(AB611=2,2.08,IF(AB611=3,2.15,IF(OR(AB611=5,AB611=4),2.21,IF(OR(AB611=6,AB611=7),2.28,IF(OR(AB611=8,AB611=9),2.35,IF(OR(AB611=10,AB611=11,AB611=12),2.42,IF(OR(AB611=13,AB611=14,AB611=15),2.5,IF(OR(AB611=16,AB611=17,AB611=18),2.58,2.66)))))))))), IF(AG611="Կ-1", IF(AB611=0,1.68,IF(AB611=1,1.73,IF(AB611=2,1.79,IF(AB611=3,1.84,IF(OR(AB611=5,AB611=4),1.9,IF(OR(AB611=6,AB611=7),1.96,IF(OR(AB611=8,AB611=9),2.02,IF(OR(AB611=10,AB611=11,AB611=12),2.08,IF(OR(AB611=13,AB611=14,AB611=15),2.14,IF(OR(AB611=16,AB611=17,AB611=18),2.21,2.28)))))))))), IF(AG611="Կ-2", IF(AB611=0,1.45,IF(AB611=1,1.49,IF(AB611=2,1.54,IF(AB611=3,1.59,IF(OR(AB611=5,AB611=4),1.63,IF(OR(AB611=6,AB611=7),1.68,IF(OR(AB611=8,AB611=9),1.73,IF(OR(AB611=10,AB611=11,AB611=12),1.79,IF(OR(AB611=13,AB611=14,AB611=15),1.84,IF(OR(AB611=16,AB611=17,AB611=18),1.9,1.95)))))))))),IF(AG611="Կ-3", IF(AB611=0,1.25,IF(AB611=1,1.29,IF(AB611=2,1.33,IF(AB611=3,1.37,IF(OR(AB611=5,AB611=4),1.41,IF(OR(AB611=6,AB611=7),1.45,IF(OR(AB611=8,AB611=9),1.49,IF(OR(AB611=10,AB611=11,AB611=12),1.54,IF(OR(AB611=13,AB611=14,AB611=15),1.58,IF(OR(AB611=16,AB611=17,AB611=18),1.63,1.68)))))))))), "Error"))))))))))))</f>
        <v>2.14</v>
      </c>
      <c r="AD611" s="456">
        <v>83200</v>
      </c>
      <c r="AE611" s="457"/>
      <c r="AF611" s="457"/>
      <c r="AG611" s="589" t="str">
        <f>+W611</f>
        <v>Կ-1</v>
      </c>
      <c r="AH611" s="456">
        <f>AD611*AC611</f>
        <v>178048</v>
      </c>
      <c r="AI611" s="590">
        <f>AH611+AE611+AF611</f>
        <v>178048</v>
      </c>
      <c r="AJ611" s="590">
        <f>+AI611*13</f>
        <v>2314624</v>
      </c>
      <c r="AK611" s="592">
        <f>+AA611</f>
        <v>1</v>
      </c>
      <c r="AL611" s="592">
        <f>+AB611+1</f>
        <v>14</v>
      </c>
      <c r="AM611" s="588">
        <f>IF(AK611&lt;1,0,IF(AQ611="Բ-1",IF(AL611=0,6.94,IF(AL611=1,7.17,IF(AL611=2,7.41,IF(AL611=3,7.66,IF(OR(AL611=5,AL611=4),7.92,IF(OR(AL611=6,AL611=7),8.18,IF(OR(AL611=8,AL611=9),8.46,IF(OR(AL611=10,AL611=11,AL611=12),8.74,IF(OR(AL611=13,AL611=14,AL611=15),9.03,IF(OR(AL611=16,AL611=17,AL611=18),9.33,9.65)))))))))),IF(AQ611="Բ-2", IF(AL611=0,5.71,IF(AL611=1,5.89,IF(AL611=2,6.09,IF(AL611=3,6.29,IF(OR(AL611=5,AL611=4),6.5,IF(OR(AL611=6,AL611=7),6.72,IF(OR(AL611=8,AL611=9),6.94,IF(OR(AL611=10,AL611=11,AL611=12),7.17,IF(OR(AL611=13,AL611=14,AL611=15),7.41,IF(OR(AL611=16,AL611=17,AL611=18),7.65,7.91)))))))))), IF(AQ611="Գ-1", IF(AL611=0,4.7,IF(AL611=1,4.86,IF(AL611=2,5.01,IF(AL611=3,5.18,IF(OR(AL611=5,AL611=4),5.35,IF(OR(AL611=6,AL611=7),5.52,IF(OR(AL611=8,AL611=9),5.71,IF(OR(AL611=10,AL611=11,AL611=12),5.89,IF(OR(AL611=13,AL611=14,AL611=15),6.09,IF(OR(AL611=16,AL611=17,AL611=18),6.29,6.49)))))))))), IF(AQ611="Գ-2", IF(AL611=0,3.88,IF(AL611=1,4.01,IF(AL611=2,4.14,IF(AL611=3,4.27,IF(OR(AL611=5,AL611=4),4.41,IF(OR(AL611=6,AL611=7),4.55,IF(OR(AL611=8,AL611=9),4.7,IF(OR(AL611=10,AL611=11,AL611=12),4.85,IF(OR(AL611=13,AL611=14,AL611=15),5.01,IF(OR(AL611=16,AL611=17,AL611=18),5.17,5.34)))))))))), IF(AQ611="Գ-3", IF(AL611=0,3.21,IF(AL611=1,3.31,IF(AL611=2,3.42,IF(AL611=3,3.53,IF(OR(AL611=5,AL611=4),3.64,IF(OR(AL611=6,AL611=7),3.76,IF(OR(AL611=8,AL611=9),3.88,IF(OR(AL611=10,AL611=11,AL611=12),4.01,IF(OR(AL611=13,AL611=14,AL611=15),4.13,IF(OR(AL611=16,AL611=17,AL611=18),4.27,4.4)))))))))), IF(AQ611="Ա-1", IF(AL611=0,2.66,IF(AL611=1,2.75,IF(AL611=2,2.83,IF(AL611=3,2.92,IF(OR(AL611=5,AL611=4),3.02,IF(OR(AL611=6,AL611=7),3.11,IF(OR(AL611=8,AL611=9),3.21,IF(OR(AL611=10,AL611=11,AL611=12),3.31,IF(OR(AL611=13,AL611=14,AL611=15),3.42,IF(OR(AL611=16,AL611=17,AL611=18),3.53,3.64)))))))))), IF(AQ611="Ա-2", IF(AL611=0,2.28,IF(AL611=1,2.35,IF(AL611=2,2.43,IF(AL611=3,2.5,IF(OR(AL611=5,AL611=4),2.58,IF(OR(AL611=6,AL611=7),2.66,IF(OR(AL611=8,AL611=9),2.75,IF(OR(AL611=10,AL611=11,AL611=12),2.83,IF(OR(AL611=13,AL611=14,AL611=15),2.92,IF(OR(AL611=16,AL611=17,AL611=18),3.01,3.11)))))))))),IF(AQ611="Ա-3", IF(AL611=0,1.96,IF(AL611=1,2.02,IF(AL611=2,2.08,IF(AL611=3,2.15,IF(OR(AL611=5,AL611=4),2.21,IF(OR(AL611=6,AL611=7),2.28,IF(OR(AL611=8,AL611=9),2.35,IF(OR(AL611=10,AL611=11,AL611=12),2.42,IF(OR(AL611=13,AL611=14,AL611=15),2.5,IF(OR(AL611=16,AL611=17,AL611=18),2.58,2.66)))))))))), IF(AQ611="Կ-1", IF(AL611=0,1.68,IF(AL611=1,1.73,IF(AL611=2,1.79,IF(AL611=3,1.84,IF(OR(AL611=5,AL611=4),1.9,IF(OR(AL611=6,AL611=7),1.96,IF(OR(AL611=8,AL611=9),2.02,IF(OR(AL611=10,AL611=11,AL611=12),2.08,IF(OR(AL611=13,AL611=14,AL611=15),2.14,IF(OR(AL611=16,AL611=17,AL611=18),2.21,2.28)))))))))), IF(AQ611="Կ-2", IF(AL611=0,1.45,IF(AL611=1,1.49,IF(AL611=2,1.54,IF(AL611=3,1.59,IF(OR(AL611=5,AL611=4),1.63,IF(OR(AL611=6,AL611=7),1.68,IF(OR(AL611=8,AL611=9),1.73,IF(OR(AL611=10,AL611=11,AL611=12),1.79,IF(OR(AL611=13,AL611=14,AL611=15),1.84,IF(OR(AL611=16,AL611=17,AL611=18),1.9,1.95)))))))))),IF(AQ611="Կ-3", IF(AL611=0,1.25,IF(AL611=1,1.29,IF(AL611=2,1.33,IF(AL611=3,1.37,IF(OR(AL611=5,AL611=4),1.41,IF(OR(AL611=6,AL611=7),1.45,IF(OR(AL611=8,AL611=9),1.49,IF(OR(AL611=10,AL611=11,AL611=12),1.54,IF(OR(AL611=13,AL611=14,AL611=15),1.58,IF(OR(AL611=16,AL611=17,AL611=18),1.63,1.68)))))))))), "Error"))))))))))))</f>
        <v>2.14</v>
      </c>
      <c r="AN611" s="456">
        <v>83200</v>
      </c>
      <c r="AO611" s="457"/>
      <c r="AP611" s="457"/>
      <c r="AQ611" s="589" t="str">
        <f>+AG611</f>
        <v>Կ-1</v>
      </c>
      <c r="AR611" s="456">
        <f>AN611*AM611</f>
        <v>178048</v>
      </c>
      <c r="AS611" s="590">
        <f>AR611+AO611+AP611</f>
        <v>178048</v>
      </c>
      <c r="AT611" s="590">
        <f>+AS611*13</f>
        <v>2314624</v>
      </c>
    </row>
    <row r="612" spans="2:46" s="587" customFormat="1" ht="13.5">
      <c r="B612" s="816">
        <v>21</v>
      </c>
      <c r="C612" s="804" t="s">
        <v>3083</v>
      </c>
      <c r="D612" s="794" t="s">
        <v>1960</v>
      </c>
      <c r="E612" s="796">
        <v>1991</v>
      </c>
      <c r="F612" s="795" t="s">
        <v>222</v>
      </c>
      <c r="G612" s="820">
        <v>1</v>
      </c>
      <c r="H612" s="820">
        <v>1</v>
      </c>
      <c r="I612" s="821">
        <f t="shared" si="562"/>
        <v>1.73</v>
      </c>
      <c r="J612" s="799">
        <v>83200</v>
      </c>
      <c r="K612" s="832"/>
      <c r="L612" s="832"/>
      <c r="M612" s="822" t="s">
        <v>86</v>
      </c>
      <c r="N612" s="799">
        <f>J612*I612</f>
        <v>143936</v>
      </c>
      <c r="O612" s="823">
        <f>I612*J612+K612+L612</f>
        <v>143936</v>
      </c>
      <c r="P612" s="823">
        <f>+O612*13</f>
        <v>1871168</v>
      </c>
      <c r="Q612" s="592">
        <f>+G612</f>
        <v>1</v>
      </c>
      <c r="R612" s="592">
        <f>+H612+1</f>
        <v>2</v>
      </c>
      <c r="S612" s="588">
        <f>IF(Q612&lt;1,0,IF(W612="Բ-1",IF(R612=0,6.94,IF(R612=1,7.17,IF(R612=2,7.41,IF(R612=3,7.66,IF(OR(R612=5,R612=4),7.92,IF(OR(R612=6,R612=7),8.18,IF(OR(R612=8,R612=9),8.46,IF(OR(R612=10,R612=11,R612=12),8.74,IF(OR(R612=13,R612=14,R612=15),9.03,IF(OR(R612=16,R612=17,R612=18),9.33,9.65)))))))))),IF(W612="Բ-2", IF(R612=0,5.71,IF(R612=1,5.89,IF(R612=2,6.09,IF(R612=3,6.29,IF(OR(R612=5,R612=4),6.5,IF(OR(R612=6,R612=7),6.72,IF(OR(R612=8,R612=9),6.94,IF(OR(R612=10,R612=11,R612=12),7.17,IF(OR(R612=13,R612=14,R612=15),7.41,IF(OR(R612=16,R612=17,R612=18),7.65,7.91)))))))))), IF(W612="Գ-1", IF(R612=0,4.7,IF(R612=1,4.86,IF(R612=2,5.01,IF(R612=3,5.18,IF(OR(R612=5,R612=4),5.35,IF(OR(R612=6,R612=7),5.52,IF(OR(R612=8,R612=9),5.71,IF(OR(R612=10,R612=11,R612=12),5.89,IF(OR(R612=13,R612=14,R612=15),6.09,IF(OR(R612=16,R612=17,R612=18),6.29,6.49)))))))))), IF(W612="Գ-2", IF(R612=0,3.88,IF(R612=1,4.01,IF(R612=2,4.14,IF(R612=3,4.27,IF(OR(R612=5,R612=4),4.41,IF(OR(R612=6,R612=7),4.55,IF(OR(R612=8,R612=9),4.7,IF(OR(R612=10,R612=11,R612=12),4.85,IF(OR(R612=13,R612=14,R612=15),5.01,IF(OR(R612=16,R612=17,R612=18),5.17,5.34)))))))))), IF(W612="Գ-3", IF(R612=0,3.21,IF(R612=1,3.31,IF(R612=2,3.42,IF(R612=3,3.53,IF(OR(R612=5,R612=4),3.64,IF(OR(R612=6,R612=7),3.76,IF(OR(R612=8,R612=9),3.88,IF(OR(R612=10,R612=11,R612=12),4.01,IF(OR(R612=13,R612=14,R612=15),4.13,IF(OR(R612=16,R612=17,R612=18),4.27,4.4)))))))))), IF(W612="Ա-1", IF(R612=0,2.66,IF(R612=1,2.75,IF(R612=2,2.83,IF(R612=3,2.92,IF(OR(R612=5,R612=4),3.02,IF(OR(R612=6,R612=7),3.11,IF(OR(R612=8,R612=9),3.21,IF(OR(R612=10,R612=11,R612=12),3.31,IF(OR(R612=13,R612=14,R612=15),3.42,IF(OR(R612=16,R612=17,R612=18),3.53,3.64)))))))))), IF(W612="Ա-2", IF(R612=0,2.28,IF(R612=1,2.35,IF(R612=2,2.43,IF(R612=3,2.5,IF(OR(R612=5,R612=4),2.58,IF(OR(R612=6,R612=7),2.66,IF(OR(R612=8,R612=9),2.75,IF(OR(R612=10,R612=11,R612=12),2.83,IF(OR(R612=13,R612=14,R612=15),2.92,IF(OR(R612=16,R612=17,R612=18),3.01,3.11)))))))))),IF(W612="Ա-3", IF(R612=0,1.96,IF(R612=1,2.02,IF(R612=2,2.08,IF(R612=3,2.15,IF(OR(R612=5,R612=4),2.21,IF(OR(R612=6,R612=7),2.28,IF(OR(R612=8,R612=9),2.35,IF(OR(R612=10,R612=11,R612=12),2.42,IF(OR(R612=13,R612=14,R612=15),2.5,IF(OR(R612=16,R612=17,R612=18),2.58,2.66)))))))))), IF(W612="Կ-1", IF(R612=0,1.68,IF(R612=1,1.73,IF(R612=2,1.79,IF(R612=3,1.84,IF(OR(R612=5,R612=4),1.9,IF(OR(R612=6,R612=7),1.96,IF(OR(R612=8,R612=9),2.02,IF(OR(R612=10,R612=11,R612=12),2.08,IF(OR(R612=13,R612=14,R612=15),2.14,IF(OR(R612=16,R612=17,R612=18),2.21,2.28)))))))))), IF(W612="Կ-2", IF(R612=0,1.45,IF(R612=1,1.49,IF(R612=2,1.54,IF(R612=3,1.59,IF(OR(R612=5,R612=4),1.63,IF(OR(R612=6,R612=7),1.68,IF(OR(R612=8,R612=9),1.73,IF(OR(R612=10,R612=11,R612=12),1.79,IF(OR(R612=13,R612=14,R612=15),1.84,IF(OR(R612=16,R612=17,R612=18),1.9,1.95)))))))))),IF(W612="Կ-3", IF(R612=0,1.25,IF(R612=1,1.29,IF(R612=2,1.33,IF(R612=3,1.37,IF(OR(R612=5,R612=4),1.41,IF(OR(R612=6,R612=7),1.45,IF(OR(R612=8,R612=9),1.49,IF(OR(R612=10,R612=11,R612=12),1.54,IF(OR(R612=13,R612=14,R612=15),1.58,IF(OR(R612=16,R612=17,R612=18),1.63,1.68)))))))))), "Error"))))))))))))</f>
        <v>1.79</v>
      </c>
      <c r="T612" s="456">
        <v>83200</v>
      </c>
      <c r="U612" s="457"/>
      <c r="V612" s="457"/>
      <c r="W612" s="589" t="str">
        <f>+M612</f>
        <v>Կ-1</v>
      </c>
      <c r="X612" s="456">
        <f>T612*S612</f>
        <v>148928</v>
      </c>
      <c r="Y612" s="590">
        <f>+U612+V612+X612</f>
        <v>148928</v>
      </c>
      <c r="Z612" s="590">
        <f>+Y612*13</f>
        <v>1936064</v>
      </c>
      <c r="AA612" s="592">
        <f>+Q612</f>
        <v>1</v>
      </c>
      <c r="AB612" s="592">
        <f>+R612+1</f>
        <v>3</v>
      </c>
      <c r="AC612" s="588">
        <f>IF(AA612&lt;1,0,IF(AG612="Բ-1",IF(AB612=0,6.94,IF(AB612=1,7.17,IF(AB612=2,7.41,IF(AB612=3,7.66,IF(OR(AB612=5,AB612=4),7.92,IF(OR(AB612=6,AB612=7),8.18,IF(OR(AB612=8,AB612=9),8.46,IF(OR(AB612=10,AB612=11,AB612=12),8.74,IF(OR(AB612=13,AB612=14,AB612=15),9.03,IF(OR(AB612=16,AB612=17,AB612=18),9.33,9.65)))))))))),IF(AG612="Բ-2", IF(AB612=0,5.71,IF(AB612=1,5.89,IF(AB612=2,6.09,IF(AB612=3,6.29,IF(OR(AB612=5,AB612=4),6.5,IF(OR(AB612=6,AB612=7),6.72,IF(OR(AB612=8,AB612=9),6.94,IF(OR(AB612=10,AB612=11,AB612=12),7.17,IF(OR(AB612=13,AB612=14,AB612=15),7.41,IF(OR(AB612=16,AB612=17,AB612=18),7.65,7.91)))))))))), IF(AG612="Գ-1", IF(AB612=0,4.7,IF(AB612=1,4.86,IF(AB612=2,5.01,IF(AB612=3,5.18,IF(OR(AB612=5,AB612=4),5.35,IF(OR(AB612=6,AB612=7),5.52,IF(OR(AB612=8,AB612=9),5.71,IF(OR(AB612=10,AB612=11,AB612=12),5.89,IF(OR(AB612=13,AB612=14,AB612=15),6.09,IF(OR(AB612=16,AB612=17,AB612=18),6.29,6.49)))))))))), IF(AG612="Գ-2", IF(AB612=0,3.88,IF(AB612=1,4.01,IF(AB612=2,4.14,IF(AB612=3,4.27,IF(OR(AB612=5,AB612=4),4.41,IF(OR(AB612=6,AB612=7),4.55,IF(OR(AB612=8,AB612=9),4.7,IF(OR(AB612=10,AB612=11,AB612=12),4.85,IF(OR(AB612=13,AB612=14,AB612=15),5.01,IF(OR(AB612=16,AB612=17,AB612=18),5.17,5.34)))))))))), IF(AG612="Գ-3", IF(AB612=0,3.21,IF(AB612=1,3.31,IF(AB612=2,3.42,IF(AB612=3,3.53,IF(OR(AB612=5,AB612=4),3.64,IF(OR(AB612=6,AB612=7),3.76,IF(OR(AB612=8,AB612=9),3.88,IF(OR(AB612=10,AB612=11,AB612=12),4.01,IF(OR(AB612=13,AB612=14,AB612=15),4.13,IF(OR(AB612=16,AB612=17,AB612=18),4.27,4.4)))))))))), IF(AG612="Ա-1", IF(AB612=0,2.66,IF(AB612=1,2.75,IF(AB612=2,2.83,IF(AB612=3,2.92,IF(OR(AB612=5,AB612=4),3.02,IF(OR(AB612=6,AB612=7),3.11,IF(OR(AB612=8,AB612=9),3.21,IF(OR(AB612=10,AB612=11,AB612=12),3.31,IF(OR(AB612=13,AB612=14,AB612=15),3.42,IF(OR(AB612=16,AB612=17,AB612=18),3.53,3.64)))))))))), IF(AG612="Ա-2", IF(AB612=0,2.28,IF(AB612=1,2.35,IF(AB612=2,2.43,IF(AB612=3,2.5,IF(OR(AB612=5,AB612=4),2.58,IF(OR(AB612=6,AB612=7),2.66,IF(OR(AB612=8,AB612=9),2.75,IF(OR(AB612=10,AB612=11,AB612=12),2.83,IF(OR(AB612=13,AB612=14,AB612=15),2.92,IF(OR(AB612=16,AB612=17,AB612=18),3.01,3.11)))))))))),IF(AG612="Ա-3", IF(AB612=0,1.96,IF(AB612=1,2.02,IF(AB612=2,2.08,IF(AB612=3,2.15,IF(OR(AB612=5,AB612=4),2.21,IF(OR(AB612=6,AB612=7),2.28,IF(OR(AB612=8,AB612=9),2.35,IF(OR(AB612=10,AB612=11,AB612=12),2.42,IF(OR(AB612=13,AB612=14,AB612=15),2.5,IF(OR(AB612=16,AB612=17,AB612=18),2.58,2.66)))))))))), IF(AG612="Կ-1", IF(AB612=0,1.68,IF(AB612=1,1.73,IF(AB612=2,1.79,IF(AB612=3,1.84,IF(OR(AB612=5,AB612=4),1.9,IF(OR(AB612=6,AB612=7),1.96,IF(OR(AB612=8,AB612=9),2.02,IF(OR(AB612=10,AB612=11,AB612=12),2.08,IF(OR(AB612=13,AB612=14,AB612=15),2.14,IF(OR(AB612=16,AB612=17,AB612=18),2.21,2.28)))))))))), IF(AG612="Կ-2", IF(AB612=0,1.45,IF(AB612=1,1.49,IF(AB612=2,1.54,IF(AB612=3,1.59,IF(OR(AB612=5,AB612=4),1.63,IF(OR(AB612=6,AB612=7),1.68,IF(OR(AB612=8,AB612=9),1.73,IF(OR(AB612=10,AB612=11,AB612=12),1.79,IF(OR(AB612=13,AB612=14,AB612=15),1.84,IF(OR(AB612=16,AB612=17,AB612=18),1.9,1.95)))))))))),IF(AG612="Կ-3", IF(AB612=0,1.25,IF(AB612=1,1.29,IF(AB612=2,1.33,IF(AB612=3,1.37,IF(OR(AB612=5,AB612=4),1.41,IF(OR(AB612=6,AB612=7),1.45,IF(OR(AB612=8,AB612=9),1.49,IF(OR(AB612=10,AB612=11,AB612=12),1.54,IF(OR(AB612=13,AB612=14,AB612=15),1.58,IF(OR(AB612=16,AB612=17,AB612=18),1.63,1.68)))))))))), "Error"))))))))))))</f>
        <v>1.84</v>
      </c>
      <c r="AD612" s="456">
        <v>83200</v>
      </c>
      <c r="AE612" s="457"/>
      <c r="AF612" s="457"/>
      <c r="AG612" s="589" t="str">
        <f>+W612</f>
        <v>Կ-1</v>
      </c>
      <c r="AH612" s="456">
        <f>AD612*AC612</f>
        <v>153088</v>
      </c>
      <c r="AI612" s="590">
        <f>AH612+AE612+AF612</f>
        <v>153088</v>
      </c>
      <c r="AJ612" s="590">
        <f>+AI612*13</f>
        <v>1990144</v>
      </c>
      <c r="AK612" s="592">
        <f>+AA612</f>
        <v>1</v>
      </c>
      <c r="AL612" s="592">
        <f>+AB612+1</f>
        <v>4</v>
      </c>
      <c r="AM612" s="588">
        <f>IF(AK612&lt;1,0,IF(AQ612="Բ-1",IF(AL612=0,6.94,IF(AL612=1,7.17,IF(AL612=2,7.41,IF(AL612=3,7.66,IF(OR(AL612=5,AL612=4),7.92,IF(OR(AL612=6,AL612=7),8.18,IF(OR(AL612=8,AL612=9),8.46,IF(OR(AL612=10,AL612=11,AL612=12),8.74,IF(OR(AL612=13,AL612=14,AL612=15),9.03,IF(OR(AL612=16,AL612=17,AL612=18),9.33,9.65)))))))))),IF(AQ612="Բ-2", IF(AL612=0,5.71,IF(AL612=1,5.89,IF(AL612=2,6.09,IF(AL612=3,6.29,IF(OR(AL612=5,AL612=4),6.5,IF(OR(AL612=6,AL612=7),6.72,IF(OR(AL612=8,AL612=9),6.94,IF(OR(AL612=10,AL612=11,AL612=12),7.17,IF(OR(AL612=13,AL612=14,AL612=15),7.41,IF(OR(AL612=16,AL612=17,AL612=18),7.65,7.91)))))))))), IF(AQ612="Գ-1", IF(AL612=0,4.7,IF(AL612=1,4.86,IF(AL612=2,5.01,IF(AL612=3,5.18,IF(OR(AL612=5,AL612=4),5.35,IF(OR(AL612=6,AL612=7),5.52,IF(OR(AL612=8,AL612=9),5.71,IF(OR(AL612=10,AL612=11,AL612=12),5.89,IF(OR(AL612=13,AL612=14,AL612=15),6.09,IF(OR(AL612=16,AL612=17,AL612=18),6.29,6.49)))))))))), IF(AQ612="Գ-2", IF(AL612=0,3.88,IF(AL612=1,4.01,IF(AL612=2,4.14,IF(AL612=3,4.27,IF(OR(AL612=5,AL612=4),4.41,IF(OR(AL612=6,AL612=7),4.55,IF(OR(AL612=8,AL612=9),4.7,IF(OR(AL612=10,AL612=11,AL612=12),4.85,IF(OR(AL612=13,AL612=14,AL612=15),5.01,IF(OR(AL612=16,AL612=17,AL612=18),5.17,5.34)))))))))), IF(AQ612="Գ-3", IF(AL612=0,3.21,IF(AL612=1,3.31,IF(AL612=2,3.42,IF(AL612=3,3.53,IF(OR(AL612=5,AL612=4),3.64,IF(OR(AL612=6,AL612=7),3.76,IF(OR(AL612=8,AL612=9),3.88,IF(OR(AL612=10,AL612=11,AL612=12),4.01,IF(OR(AL612=13,AL612=14,AL612=15),4.13,IF(OR(AL612=16,AL612=17,AL612=18),4.27,4.4)))))))))), IF(AQ612="Ա-1", IF(AL612=0,2.66,IF(AL612=1,2.75,IF(AL612=2,2.83,IF(AL612=3,2.92,IF(OR(AL612=5,AL612=4),3.02,IF(OR(AL612=6,AL612=7),3.11,IF(OR(AL612=8,AL612=9),3.21,IF(OR(AL612=10,AL612=11,AL612=12),3.31,IF(OR(AL612=13,AL612=14,AL612=15),3.42,IF(OR(AL612=16,AL612=17,AL612=18),3.53,3.64)))))))))), IF(AQ612="Ա-2", IF(AL612=0,2.28,IF(AL612=1,2.35,IF(AL612=2,2.43,IF(AL612=3,2.5,IF(OR(AL612=5,AL612=4),2.58,IF(OR(AL612=6,AL612=7),2.66,IF(OR(AL612=8,AL612=9),2.75,IF(OR(AL612=10,AL612=11,AL612=12),2.83,IF(OR(AL612=13,AL612=14,AL612=15),2.92,IF(OR(AL612=16,AL612=17,AL612=18),3.01,3.11)))))))))),IF(AQ612="Ա-3", IF(AL612=0,1.96,IF(AL612=1,2.02,IF(AL612=2,2.08,IF(AL612=3,2.15,IF(OR(AL612=5,AL612=4),2.21,IF(OR(AL612=6,AL612=7),2.28,IF(OR(AL612=8,AL612=9),2.35,IF(OR(AL612=10,AL612=11,AL612=12),2.42,IF(OR(AL612=13,AL612=14,AL612=15),2.5,IF(OR(AL612=16,AL612=17,AL612=18),2.58,2.66)))))))))), IF(AQ612="Կ-1", IF(AL612=0,1.68,IF(AL612=1,1.73,IF(AL612=2,1.79,IF(AL612=3,1.84,IF(OR(AL612=5,AL612=4),1.9,IF(OR(AL612=6,AL612=7),1.96,IF(OR(AL612=8,AL612=9),2.02,IF(OR(AL612=10,AL612=11,AL612=12),2.08,IF(OR(AL612=13,AL612=14,AL612=15),2.14,IF(OR(AL612=16,AL612=17,AL612=18),2.21,2.28)))))))))), IF(AQ612="Կ-2", IF(AL612=0,1.45,IF(AL612=1,1.49,IF(AL612=2,1.54,IF(AL612=3,1.59,IF(OR(AL612=5,AL612=4),1.63,IF(OR(AL612=6,AL612=7),1.68,IF(OR(AL612=8,AL612=9),1.73,IF(OR(AL612=10,AL612=11,AL612=12),1.79,IF(OR(AL612=13,AL612=14,AL612=15),1.84,IF(OR(AL612=16,AL612=17,AL612=18),1.9,1.95)))))))))),IF(AQ612="Կ-3", IF(AL612=0,1.25,IF(AL612=1,1.29,IF(AL612=2,1.33,IF(AL612=3,1.37,IF(OR(AL612=5,AL612=4),1.41,IF(OR(AL612=6,AL612=7),1.45,IF(OR(AL612=8,AL612=9),1.49,IF(OR(AL612=10,AL612=11,AL612=12),1.54,IF(OR(AL612=13,AL612=14,AL612=15),1.58,IF(OR(AL612=16,AL612=17,AL612=18),1.63,1.68)))))))))), "Error"))))))))))))</f>
        <v>1.9</v>
      </c>
      <c r="AN612" s="456">
        <v>83200</v>
      </c>
      <c r="AO612" s="457"/>
      <c r="AP612" s="457"/>
      <c r="AQ612" s="589" t="str">
        <f>+AG612</f>
        <v>Կ-1</v>
      </c>
      <c r="AR612" s="456">
        <f>AN612*AM612</f>
        <v>158080</v>
      </c>
      <c r="AS612" s="590">
        <f>AR612+AO612+AP612</f>
        <v>158080</v>
      </c>
      <c r="AT612" s="590">
        <f>+AS612*13</f>
        <v>2055040</v>
      </c>
    </row>
    <row r="613" spans="2:46" s="587" customFormat="1" ht="13.5">
      <c r="B613" s="816">
        <v>22</v>
      </c>
      <c r="C613" s="804" t="s">
        <v>1203</v>
      </c>
      <c r="D613" s="794" t="s">
        <v>1960</v>
      </c>
      <c r="E613" s="796">
        <v>2001</v>
      </c>
      <c r="F613" s="795" t="s">
        <v>222</v>
      </c>
      <c r="G613" s="820">
        <v>1</v>
      </c>
      <c r="H613" s="820">
        <v>3</v>
      </c>
      <c r="I613" s="821">
        <f t="shared" si="562"/>
        <v>1.84</v>
      </c>
      <c r="J613" s="799">
        <v>83200</v>
      </c>
      <c r="K613" s="832"/>
      <c r="L613" s="832"/>
      <c r="M613" s="822" t="s">
        <v>86</v>
      </c>
      <c r="N613" s="799">
        <f t="shared" si="538"/>
        <v>153088</v>
      </c>
      <c r="O613" s="823">
        <f t="shared" si="539"/>
        <v>153088</v>
      </c>
      <c r="P613" s="823">
        <f t="shared" si="540"/>
        <v>1990144</v>
      </c>
      <c r="Q613" s="592">
        <f t="shared" si="541"/>
        <v>1</v>
      </c>
      <c r="R613" s="592">
        <f t="shared" si="542"/>
        <v>4</v>
      </c>
      <c r="S613" s="588">
        <f t="shared" si="543"/>
        <v>1.9</v>
      </c>
      <c r="T613" s="456">
        <v>83200</v>
      </c>
      <c r="U613" s="457"/>
      <c r="V613" s="457"/>
      <c r="W613" s="589" t="str">
        <f t="shared" si="544"/>
        <v>Կ-1</v>
      </c>
      <c r="X613" s="456">
        <f t="shared" si="545"/>
        <v>158080</v>
      </c>
      <c r="Y613" s="590">
        <f t="shared" si="546"/>
        <v>158080</v>
      </c>
      <c r="Z613" s="590">
        <f t="shared" si="547"/>
        <v>2055040</v>
      </c>
      <c r="AA613" s="592">
        <f t="shared" si="548"/>
        <v>1</v>
      </c>
      <c r="AB613" s="592">
        <f t="shared" si="549"/>
        <v>5</v>
      </c>
      <c r="AC613" s="588">
        <f t="shared" si="550"/>
        <v>1.9</v>
      </c>
      <c r="AD613" s="456">
        <v>83200</v>
      </c>
      <c r="AE613" s="457"/>
      <c r="AF613" s="457"/>
      <c r="AG613" s="589" t="str">
        <f t="shared" si="551"/>
        <v>Կ-1</v>
      </c>
      <c r="AH613" s="456">
        <f t="shared" si="552"/>
        <v>158080</v>
      </c>
      <c r="AI613" s="590">
        <f t="shared" si="553"/>
        <v>158080</v>
      </c>
      <c r="AJ613" s="590">
        <f t="shared" si="554"/>
        <v>2055040</v>
      </c>
      <c r="AK613" s="592">
        <f t="shared" si="555"/>
        <v>1</v>
      </c>
      <c r="AL613" s="592">
        <f t="shared" si="556"/>
        <v>6</v>
      </c>
      <c r="AM613" s="588">
        <f t="shared" si="557"/>
        <v>1.96</v>
      </c>
      <c r="AN613" s="456">
        <v>83200</v>
      </c>
      <c r="AO613" s="457"/>
      <c r="AP613" s="457"/>
      <c r="AQ613" s="589" t="str">
        <f t="shared" si="558"/>
        <v>Կ-1</v>
      </c>
      <c r="AR613" s="456">
        <f t="shared" si="559"/>
        <v>163072</v>
      </c>
      <c r="AS613" s="590">
        <f t="shared" si="560"/>
        <v>163072</v>
      </c>
      <c r="AT613" s="590">
        <f t="shared" si="561"/>
        <v>2119936</v>
      </c>
    </row>
    <row r="614" spans="2:46" s="587" customFormat="1" ht="13.5">
      <c r="B614" s="816">
        <v>23</v>
      </c>
      <c r="C614" s="804" t="s">
        <v>858</v>
      </c>
      <c r="D614" s="828" t="s">
        <v>1960</v>
      </c>
      <c r="E614" s="818">
        <v>1989</v>
      </c>
      <c r="F614" s="795" t="s">
        <v>222</v>
      </c>
      <c r="G614" s="820">
        <v>1</v>
      </c>
      <c r="H614" s="820">
        <v>11</v>
      </c>
      <c r="I614" s="821">
        <f t="shared" si="562"/>
        <v>2.08</v>
      </c>
      <c r="J614" s="799">
        <v>83200</v>
      </c>
      <c r="K614" s="832"/>
      <c r="L614" s="832"/>
      <c r="M614" s="822" t="s">
        <v>86</v>
      </c>
      <c r="N614" s="799">
        <f>J614*I614</f>
        <v>173056</v>
      </c>
      <c r="O614" s="823">
        <f>I614*J614+K614+L614</f>
        <v>173056</v>
      </c>
      <c r="P614" s="823">
        <f>+O614*13</f>
        <v>2249728</v>
      </c>
      <c r="Q614" s="592">
        <f>+G614</f>
        <v>1</v>
      </c>
      <c r="R614" s="592">
        <f>+H614+1</f>
        <v>12</v>
      </c>
      <c r="S614" s="588">
        <f>IF(Q614&lt;1,0,IF(W614="Բ-1",IF(R614=0,6.94,IF(R614=1,7.17,IF(R614=2,7.41,IF(R614=3,7.66,IF(OR(R614=5,R614=4),7.92,IF(OR(R614=6,R614=7),8.18,IF(OR(R614=8,R614=9),8.46,IF(OR(R614=10,R614=11,R614=12),8.74,IF(OR(R614=13,R614=14,R614=15),9.03,IF(OR(R614=16,R614=17,R614=18),9.33,9.65)))))))))),IF(W614="Բ-2", IF(R614=0,5.71,IF(R614=1,5.89,IF(R614=2,6.09,IF(R614=3,6.29,IF(OR(R614=5,R614=4),6.5,IF(OR(R614=6,R614=7),6.72,IF(OR(R614=8,R614=9),6.94,IF(OR(R614=10,R614=11,R614=12),7.17,IF(OR(R614=13,R614=14,R614=15),7.41,IF(OR(R614=16,R614=17,R614=18),7.65,7.91)))))))))), IF(W614="Գ-1", IF(R614=0,4.7,IF(R614=1,4.86,IF(R614=2,5.01,IF(R614=3,5.18,IF(OR(R614=5,R614=4),5.35,IF(OR(R614=6,R614=7),5.52,IF(OR(R614=8,R614=9),5.71,IF(OR(R614=10,R614=11,R614=12),5.89,IF(OR(R614=13,R614=14,R614=15),6.09,IF(OR(R614=16,R614=17,R614=18),6.29,6.49)))))))))), IF(W614="Գ-2", IF(R614=0,3.88,IF(R614=1,4.01,IF(R614=2,4.14,IF(R614=3,4.27,IF(OR(R614=5,R614=4),4.41,IF(OR(R614=6,R614=7),4.55,IF(OR(R614=8,R614=9),4.7,IF(OR(R614=10,R614=11,R614=12),4.85,IF(OR(R614=13,R614=14,R614=15),5.01,IF(OR(R614=16,R614=17,R614=18),5.17,5.34)))))))))), IF(W614="Գ-3", IF(R614=0,3.21,IF(R614=1,3.31,IF(R614=2,3.42,IF(R614=3,3.53,IF(OR(R614=5,R614=4),3.64,IF(OR(R614=6,R614=7),3.76,IF(OR(R614=8,R614=9),3.88,IF(OR(R614=10,R614=11,R614=12),4.01,IF(OR(R614=13,R614=14,R614=15),4.13,IF(OR(R614=16,R614=17,R614=18),4.27,4.4)))))))))), IF(W614="Ա-1", IF(R614=0,2.66,IF(R614=1,2.75,IF(R614=2,2.83,IF(R614=3,2.92,IF(OR(R614=5,R614=4),3.02,IF(OR(R614=6,R614=7),3.11,IF(OR(R614=8,R614=9),3.21,IF(OR(R614=10,R614=11,R614=12),3.31,IF(OR(R614=13,R614=14,R614=15),3.42,IF(OR(R614=16,R614=17,R614=18),3.53,3.64)))))))))), IF(W614="Ա-2", IF(R614=0,2.28,IF(R614=1,2.35,IF(R614=2,2.43,IF(R614=3,2.5,IF(OR(R614=5,R614=4),2.58,IF(OR(R614=6,R614=7),2.66,IF(OR(R614=8,R614=9),2.75,IF(OR(R614=10,R614=11,R614=12),2.83,IF(OR(R614=13,R614=14,R614=15),2.92,IF(OR(R614=16,R614=17,R614=18),3.01,3.11)))))))))),IF(W614="Ա-3", IF(R614=0,1.96,IF(R614=1,2.02,IF(R614=2,2.08,IF(R614=3,2.15,IF(OR(R614=5,R614=4),2.21,IF(OR(R614=6,R614=7),2.28,IF(OR(R614=8,R614=9),2.35,IF(OR(R614=10,R614=11,R614=12),2.42,IF(OR(R614=13,R614=14,R614=15),2.5,IF(OR(R614=16,R614=17,R614=18),2.58,2.66)))))))))), IF(W614="Կ-1", IF(R614=0,1.68,IF(R614=1,1.73,IF(R614=2,1.79,IF(R614=3,1.84,IF(OR(R614=5,R614=4),1.9,IF(OR(R614=6,R614=7),1.96,IF(OR(R614=8,R614=9),2.02,IF(OR(R614=10,R614=11,R614=12),2.08,IF(OR(R614=13,R614=14,R614=15),2.14,IF(OR(R614=16,R614=17,R614=18),2.21,2.28)))))))))), IF(W614="Կ-2", IF(R614=0,1.45,IF(R614=1,1.49,IF(R614=2,1.54,IF(R614=3,1.59,IF(OR(R614=5,R614=4),1.63,IF(OR(R614=6,R614=7),1.68,IF(OR(R614=8,R614=9),1.73,IF(OR(R614=10,R614=11,R614=12),1.79,IF(OR(R614=13,R614=14,R614=15),1.84,IF(OR(R614=16,R614=17,R614=18),1.9,1.95)))))))))),IF(W614="Կ-3", IF(R614=0,1.25,IF(R614=1,1.29,IF(R614=2,1.33,IF(R614=3,1.37,IF(OR(R614=5,R614=4),1.41,IF(OR(R614=6,R614=7),1.45,IF(OR(R614=8,R614=9),1.49,IF(OR(R614=10,R614=11,R614=12),1.54,IF(OR(R614=13,R614=14,R614=15),1.58,IF(OR(R614=16,R614=17,R614=18),1.63,1.68)))))))))), "Error"))))))))))))</f>
        <v>2.08</v>
      </c>
      <c r="T614" s="456">
        <v>83200</v>
      </c>
      <c r="U614" s="457"/>
      <c r="V614" s="457"/>
      <c r="W614" s="589" t="str">
        <f>+M614</f>
        <v>Կ-1</v>
      </c>
      <c r="X614" s="456">
        <f>T614*S614</f>
        <v>173056</v>
      </c>
      <c r="Y614" s="590">
        <f>+U614+V614+X614</f>
        <v>173056</v>
      </c>
      <c r="Z614" s="590">
        <f>+Y614*13</f>
        <v>2249728</v>
      </c>
      <c r="AA614" s="592">
        <f>+Q614</f>
        <v>1</v>
      </c>
      <c r="AB614" s="592">
        <f>+R614+1</f>
        <v>13</v>
      </c>
      <c r="AC614" s="588">
        <f>IF(AA614&lt;1,0,IF(AG614="Բ-1",IF(AB614=0,6.94,IF(AB614=1,7.17,IF(AB614=2,7.41,IF(AB614=3,7.66,IF(OR(AB614=5,AB614=4),7.92,IF(OR(AB614=6,AB614=7),8.18,IF(OR(AB614=8,AB614=9),8.46,IF(OR(AB614=10,AB614=11,AB614=12),8.74,IF(OR(AB614=13,AB614=14,AB614=15),9.03,IF(OR(AB614=16,AB614=17,AB614=18),9.33,9.65)))))))))),IF(AG614="Բ-2", IF(AB614=0,5.71,IF(AB614=1,5.89,IF(AB614=2,6.09,IF(AB614=3,6.29,IF(OR(AB614=5,AB614=4),6.5,IF(OR(AB614=6,AB614=7),6.72,IF(OR(AB614=8,AB614=9),6.94,IF(OR(AB614=10,AB614=11,AB614=12),7.17,IF(OR(AB614=13,AB614=14,AB614=15),7.41,IF(OR(AB614=16,AB614=17,AB614=18),7.65,7.91)))))))))), IF(AG614="Գ-1", IF(AB614=0,4.7,IF(AB614=1,4.86,IF(AB614=2,5.01,IF(AB614=3,5.18,IF(OR(AB614=5,AB614=4),5.35,IF(OR(AB614=6,AB614=7),5.52,IF(OR(AB614=8,AB614=9),5.71,IF(OR(AB614=10,AB614=11,AB614=12),5.89,IF(OR(AB614=13,AB614=14,AB614=15),6.09,IF(OR(AB614=16,AB614=17,AB614=18),6.29,6.49)))))))))), IF(AG614="Գ-2", IF(AB614=0,3.88,IF(AB614=1,4.01,IF(AB614=2,4.14,IF(AB614=3,4.27,IF(OR(AB614=5,AB614=4),4.41,IF(OR(AB614=6,AB614=7),4.55,IF(OR(AB614=8,AB614=9),4.7,IF(OR(AB614=10,AB614=11,AB614=12),4.85,IF(OR(AB614=13,AB614=14,AB614=15),5.01,IF(OR(AB614=16,AB614=17,AB614=18),5.17,5.34)))))))))), IF(AG614="Գ-3", IF(AB614=0,3.21,IF(AB614=1,3.31,IF(AB614=2,3.42,IF(AB614=3,3.53,IF(OR(AB614=5,AB614=4),3.64,IF(OR(AB614=6,AB614=7),3.76,IF(OR(AB614=8,AB614=9),3.88,IF(OR(AB614=10,AB614=11,AB614=12),4.01,IF(OR(AB614=13,AB614=14,AB614=15),4.13,IF(OR(AB614=16,AB614=17,AB614=18),4.27,4.4)))))))))), IF(AG614="Ա-1", IF(AB614=0,2.66,IF(AB614=1,2.75,IF(AB614=2,2.83,IF(AB614=3,2.92,IF(OR(AB614=5,AB614=4),3.02,IF(OR(AB614=6,AB614=7),3.11,IF(OR(AB614=8,AB614=9),3.21,IF(OR(AB614=10,AB614=11,AB614=12),3.31,IF(OR(AB614=13,AB614=14,AB614=15),3.42,IF(OR(AB614=16,AB614=17,AB614=18),3.53,3.64)))))))))), IF(AG614="Ա-2", IF(AB614=0,2.28,IF(AB614=1,2.35,IF(AB614=2,2.43,IF(AB614=3,2.5,IF(OR(AB614=5,AB614=4),2.58,IF(OR(AB614=6,AB614=7),2.66,IF(OR(AB614=8,AB614=9),2.75,IF(OR(AB614=10,AB614=11,AB614=12),2.83,IF(OR(AB614=13,AB614=14,AB614=15),2.92,IF(OR(AB614=16,AB614=17,AB614=18),3.01,3.11)))))))))),IF(AG614="Ա-3", IF(AB614=0,1.96,IF(AB614=1,2.02,IF(AB614=2,2.08,IF(AB614=3,2.15,IF(OR(AB614=5,AB614=4),2.21,IF(OR(AB614=6,AB614=7),2.28,IF(OR(AB614=8,AB614=9),2.35,IF(OR(AB614=10,AB614=11,AB614=12),2.42,IF(OR(AB614=13,AB614=14,AB614=15),2.5,IF(OR(AB614=16,AB614=17,AB614=18),2.58,2.66)))))))))), IF(AG614="Կ-1", IF(AB614=0,1.68,IF(AB614=1,1.73,IF(AB614=2,1.79,IF(AB614=3,1.84,IF(OR(AB614=5,AB614=4),1.9,IF(OR(AB614=6,AB614=7),1.96,IF(OR(AB614=8,AB614=9),2.02,IF(OR(AB614=10,AB614=11,AB614=12),2.08,IF(OR(AB614=13,AB614=14,AB614=15),2.14,IF(OR(AB614=16,AB614=17,AB614=18),2.21,2.28)))))))))), IF(AG614="Կ-2", IF(AB614=0,1.45,IF(AB614=1,1.49,IF(AB614=2,1.54,IF(AB614=3,1.59,IF(OR(AB614=5,AB614=4),1.63,IF(OR(AB614=6,AB614=7),1.68,IF(OR(AB614=8,AB614=9),1.73,IF(OR(AB614=10,AB614=11,AB614=12),1.79,IF(OR(AB614=13,AB614=14,AB614=15),1.84,IF(OR(AB614=16,AB614=17,AB614=18),1.9,1.95)))))))))),IF(AG614="Կ-3", IF(AB614=0,1.25,IF(AB614=1,1.29,IF(AB614=2,1.33,IF(AB614=3,1.37,IF(OR(AB614=5,AB614=4),1.41,IF(OR(AB614=6,AB614=7),1.45,IF(OR(AB614=8,AB614=9),1.49,IF(OR(AB614=10,AB614=11,AB614=12),1.54,IF(OR(AB614=13,AB614=14,AB614=15),1.58,IF(OR(AB614=16,AB614=17,AB614=18),1.63,1.68)))))))))), "Error"))))))))))))</f>
        <v>2.14</v>
      </c>
      <c r="AD614" s="456">
        <v>83200</v>
      </c>
      <c r="AE614" s="457"/>
      <c r="AF614" s="457"/>
      <c r="AG614" s="589" t="str">
        <f>+W614</f>
        <v>Կ-1</v>
      </c>
      <c r="AH614" s="456">
        <f>AD614*AC614</f>
        <v>178048</v>
      </c>
      <c r="AI614" s="590">
        <f>AH614+AE614+AF614</f>
        <v>178048</v>
      </c>
      <c r="AJ614" s="590">
        <f>+AI614*13</f>
        <v>2314624</v>
      </c>
      <c r="AK614" s="592">
        <f>+AA614</f>
        <v>1</v>
      </c>
      <c r="AL614" s="592">
        <f>+AB614+1</f>
        <v>14</v>
      </c>
      <c r="AM614" s="588">
        <f>IF(AK614&lt;1,0,IF(AQ614="Բ-1",IF(AL614=0,6.94,IF(AL614=1,7.17,IF(AL614=2,7.41,IF(AL614=3,7.66,IF(OR(AL614=5,AL614=4),7.92,IF(OR(AL614=6,AL614=7),8.18,IF(OR(AL614=8,AL614=9),8.46,IF(OR(AL614=10,AL614=11,AL614=12),8.74,IF(OR(AL614=13,AL614=14,AL614=15),9.03,IF(OR(AL614=16,AL614=17,AL614=18),9.33,9.65)))))))))),IF(AQ614="Բ-2", IF(AL614=0,5.71,IF(AL614=1,5.89,IF(AL614=2,6.09,IF(AL614=3,6.29,IF(OR(AL614=5,AL614=4),6.5,IF(OR(AL614=6,AL614=7),6.72,IF(OR(AL614=8,AL614=9),6.94,IF(OR(AL614=10,AL614=11,AL614=12),7.17,IF(OR(AL614=13,AL614=14,AL614=15),7.41,IF(OR(AL614=16,AL614=17,AL614=18),7.65,7.91)))))))))), IF(AQ614="Գ-1", IF(AL614=0,4.7,IF(AL614=1,4.86,IF(AL614=2,5.01,IF(AL614=3,5.18,IF(OR(AL614=5,AL614=4),5.35,IF(OR(AL614=6,AL614=7),5.52,IF(OR(AL614=8,AL614=9),5.71,IF(OR(AL614=10,AL614=11,AL614=12),5.89,IF(OR(AL614=13,AL614=14,AL614=15),6.09,IF(OR(AL614=16,AL614=17,AL614=18),6.29,6.49)))))))))), IF(AQ614="Գ-2", IF(AL614=0,3.88,IF(AL614=1,4.01,IF(AL614=2,4.14,IF(AL614=3,4.27,IF(OR(AL614=5,AL614=4),4.41,IF(OR(AL614=6,AL614=7),4.55,IF(OR(AL614=8,AL614=9),4.7,IF(OR(AL614=10,AL614=11,AL614=12),4.85,IF(OR(AL614=13,AL614=14,AL614=15),5.01,IF(OR(AL614=16,AL614=17,AL614=18),5.17,5.34)))))))))), IF(AQ614="Գ-3", IF(AL614=0,3.21,IF(AL614=1,3.31,IF(AL614=2,3.42,IF(AL614=3,3.53,IF(OR(AL614=5,AL614=4),3.64,IF(OR(AL614=6,AL614=7),3.76,IF(OR(AL614=8,AL614=9),3.88,IF(OR(AL614=10,AL614=11,AL614=12),4.01,IF(OR(AL614=13,AL614=14,AL614=15),4.13,IF(OR(AL614=16,AL614=17,AL614=18),4.27,4.4)))))))))), IF(AQ614="Ա-1", IF(AL614=0,2.66,IF(AL614=1,2.75,IF(AL614=2,2.83,IF(AL614=3,2.92,IF(OR(AL614=5,AL614=4),3.02,IF(OR(AL614=6,AL614=7),3.11,IF(OR(AL614=8,AL614=9),3.21,IF(OR(AL614=10,AL614=11,AL614=12),3.31,IF(OR(AL614=13,AL614=14,AL614=15),3.42,IF(OR(AL614=16,AL614=17,AL614=18),3.53,3.64)))))))))), IF(AQ614="Ա-2", IF(AL614=0,2.28,IF(AL614=1,2.35,IF(AL614=2,2.43,IF(AL614=3,2.5,IF(OR(AL614=5,AL614=4),2.58,IF(OR(AL614=6,AL614=7),2.66,IF(OR(AL614=8,AL614=9),2.75,IF(OR(AL614=10,AL614=11,AL614=12),2.83,IF(OR(AL614=13,AL614=14,AL614=15),2.92,IF(OR(AL614=16,AL614=17,AL614=18),3.01,3.11)))))))))),IF(AQ614="Ա-3", IF(AL614=0,1.96,IF(AL614=1,2.02,IF(AL614=2,2.08,IF(AL614=3,2.15,IF(OR(AL614=5,AL614=4),2.21,IF(OR(AL614=6,AL614=7),2.28,IF(OR(AL614=8,AL614=9),2.35,IF(OR(AL614=10,AL614=11,AL614=12),2.42,IF(OR(AL614=13,AL614=14,AL614=15),2.5,IF(OR(AL614=16,AL614=17,AL614=18),2.58,2.66)))))))))), IF(AQ614="Կ-1", IF(AL614=0,1.68,IF(AL614=1,1.73,IF(AL614=2,1.79,IF(AL614=3,1.84,IF(OR(AL614=5,AL614=4),1.9,IF(OR(AL614=6,AL614=7),1.96,IF(OR(AL614=8,AL614=9),2.02,IF(OR(AL614=10,AL614=11,AL614=12),2.08,IF(OR(AL614=13,AL614=14,AL614=15),2.14,IF(OR(AL614=16,AL614=17,AL614=18),2.21,2.28)))))))))), IF(AQ614="Կ-2", IF(AL614=0,1.45,IF(AL614=1,1.49,IF(AL614=2,1.54,IF(AL614=3,1.59,IF(OR(AL614=5,AL614=4),1.63,IF(OR(AL614=6,AL614=7),1.68,IF(OR(AL614=8,AL614=9),1.73,IF(OR(AL614=10,AL614=11,AL614=12),1.79,IF(OR(AL614=13,AL614=14,AL614=15),1.84,IF(OR(AL614=16,AL614=17,AL614=18),1.9,1.95)))))))))),IF(AQ614="Կ-3", IF(AL614=0,1.25,IF(AL614=1,1.29,IF(AL614=2,1.33,IF(AL614=3,1.37,IF(OR(AL614=5,AL614=4),1.41,IF(OR(AL614=6,AL614=7),1.45,IF(OR(AL614=8,AL614=9),1.49,IF(OR(AL614=10,AL614=11,AL614=12),1.54,IF(OR(AL614=13,AL614=14,AL614=15),1.58,IF(OR(AL614=16,AL614=17,AL614=18),1.63,1.68)))))))))), "Error"))))))))))))</f>
        <v>2.14</v>
      </c>
      <c r="AN614" s="456">
        <v>83200</v>
      </c>
      <c r="AO614" s="457"/>
      <c r="AP614" s="457"/>
      <c r="AQ614" s="589" t="str">
        <f>+AG614</f>
        <v>Կ-1</v>
      </c>
      <c r="AR614" s="456">
        <f>AN614*AM614</f>
        <v>178048</v>
      </c>
      <c r="AS614" s="590">
        <f>AR614+AO614+AP614</f>
        <v>178048</v>
      </c>
      <c r="AT614" s="590">
        <f>+AS614*13</f>
        <v>2314624</v>
      </c>
    </row>
    <row r="615" spans="2:46" s="587" customFormat="1" ht="13.5">
      <c r="B615" s="816">
        <v>24</v>
      </c>
      <c r="C615" s="804" t="s">
        <v>1523</v>
      </c>
      <c r="D615" s="794" t="s">
        <v>1960</v>
      </c>
      <c r="E615" s="796">
        <v>1998</v>
      </c>
      <c r="F615" s="795" t="s">
        <v>222</v>
      </c>
      <c r="G615" s="820">
        <v>1</v>
      </c>
      <c r="H615" s="820">
        <v>3</v>
      </c>
      <c r="I615" s="821">
        <f t="shared" ref="I615:I620" si="563">IF(G615&lt;1,0,IF(M615="Բ-1",IF(H615=0,6.94,IF(H615=1,7.17,IF(H615=2,7.41,IF(H615=3,7.66,IF(OR(H615=5,H615=4),7.92,IF(OR(H615=6,H615=7),8.18,IF(OR(H615=8,H615=9),8.46,IF(OR(H615=10,H615=11,H615=12),8.74,IF(OR(H615=13,H615=14,H615=15),9.03,IF(OR(H615=16,H615=17,H615=18),9.33,9.65)))))))))),IF(M615="Բ-2", IF(H615=0,5.71,IF(H615=1,5.89,IF(H615=2,6.09,IF(H615=3,6.29,IF(OR(H615=5,H615=4),6.5,IF(OR(H615=6,H615=7),6.72,IF(OR(H615=8,H615=9),6.94,IF(OR(H615=10,H615=11,H615=12),7.17,IF(OR(H615=13,H615=14,H615=15),7.41,IF(OR(H615=16,H615=17,H615=18),7.65,7.91)))))))))), IF(M615="Գ-1", IF(H615=0,4.7,IF(H615=1,4.86,IF(H615=2,5.01,IF(H615=3,5.18,IF(OR(H615=5,H615=4),5.35,IF(OR(H615=6,H615=7),5.52,IF(OR(H615=8,H615=9),5.71,IF(OR(H615=10,H615=11,H615=12),5.89,IF(OR(H615=13,H615=14,H615=15),6.09,IF(OR(H615=16,H615=17,H615=18),6.29,6.49)))))))))), IF(M615="Գ-2", IF(H615=0,3.88,IF(H615=1,4.01,IF(H615=2,4.14,IF(H615=3,4.27,IF(OR(H615=5,H615=4),4.41,IF(OR(H615=6,H615=7),4.55,IF(OR(H615=8,H615=9),4.7,IF(OR(H615=10,H615=11,H615=12),4.85,IF(OR(H615=13,H615=14,H615=15),5.01,IF(OR(H615=16,H615=17,H615=18),5.17,5.34)))))))))), IF(M615="Գ-3", IF(H615=0,3.21,IF(H615=1,3.31,IF(H615=2,3.42,IF(H615=3,3.53,IF(OR(H615=5,H615=4),3.64,IF(OR(H615=6,H615=7),3.76,IF(OR(H615=8,H615=9),3.88,IF(OR(H615=10,H615=11,H615=12),4.01,IF(OR(H615=13,H615=14,H615=15),4.13,IF(OR(H615=16,H615=17,H615=18),4.27,4.4)))))))))), IF(M615="Ա-1", IF(H615=0,2.66,IF(H615=1,2.75,IF(H615=2,2.83,IF(H615=3,2.92,IF(OR(H615=5,H615=4),3.02,IF(OR(H615=6,H615=7),3.11,IF(OR(H615=8,H615=9),3.21,IF(OR(H615=10,H615=11,H615=12),3.31,IF(OR(H615=13,H615=14,H615=15),3.42,IF(OR(H615=16,H615=17,H615=18),3.53,3.64)))))))))), IF(M615="Ա-2", IF(H615=0,2.28,IF(H615=1,2.35,IF(H615=2,2.43,IF(H615=3,2.5,IF(OR(H615=5,H615=4),2.58,IF(OR(H615=6,H615=7),2.66,IF(OR(H615=8,H615=9),2.75,IF(OR(H615=10,H615=11,H615=12),2.83,IF(OR(H615=13,H615=14,H615=15),2.92,IF(OR(H615=16,H615=17,H615=18),3.01,3.11)))))))))),IF(M615="Ա-3", IF(H615=0,1.96,IF(H615=1,2.02,IF(H615=2,2.08,IF(H615=3,2.15,IF(OR(H615=5,H615=4),2.21,IF(OR(H615=6,H615=7),2.28,IF(OR(H615=8,H615=9),2.35,IF(OR(H615=10,H615=11,H615=12),2.42,IF(OR(H615=13,H615=14,H615=15),2.5,IF(OR(H615=16,H615=17,H615=18),2.58,2.66)))))))))), IF(M615="Կ-1", IF(H615=0,1.68,IF(H615=1,1.73,IF(H615=2,1.79,IF(H615=3,1.84,IF(OR(H615=5,H615=4),1.9,IF(OR(H615=6,H615=7),1.96,IF(OR(H615=8,H615=9),2.02,IF(OR(H615=10,H615=11,H615=12),2.08,IF(OR(H615=13,H615=14,H615=15),2.14,IF(OR(H615=16,H615=17,H615=18),2.21,2.28)))))))))), IF(M615="Կ-2", IF(H615=0,1.45,IF(H615=1,1.49,IF(H615=2,1.54,IF(H615=3,1.59,IF(OR(H615=5,H615=4),1.63,IF(OR(H615=6,H615=7),1.68,IF(OR(H615=8,H615=9),1.73,IF(OR(H615=10,H615=11,H615=12),1.79,IF(OR(H615=13,H615=14,H615=15),1.84,IF(OR(H615=16,H615=17,H615=18),1.9,1.95)))))))))),IF(M615="Կ-3", IF(H615=0,1.25,IF(H615=1,1.29,IF(H615=2,1.33,IF(H615=3,1.37,IF(OR(H615=5,H615=4),1.41,IF(OR(H615=6,H615=7),1.45,IF(OR(H615=8,H615=9),1.49,IF(OR(H615=10,H615=11,H615=12),1.54,IF(OR(H615=13,H615=14,H615=15),1.58,IF(OR(H615=16,H615=17,H615=18),1.63,1.68)))))))))), "Error"))))))))))))</f>
        <v>1.84</v>
      </c>
      <c r="J615" s="799">
        <v>83200</v>
      </c>
      <c r="K615" s="832"/>
      <c r="L615" s="832"/>
      <c r="M615" s="822" t="s">
        <v>86</v>
      </c>
      <c r="N615" s="799">
        <f t="shared" si="538"/>
        <v>153088</v>
      </c>
      <c r="O615" s="823">
        <f t="shared" si="539"/>
        <v>153088</v>
      </c>
      <c r="P615" s="823">
        <f t="shared" si="540"/>
        <v>1990144</v>
      </c>
      <c r="Q615" s="592">
        <f t="shared" si="541"/>
        <v>1</v>
      </c>
      <c r="R615" s="592">
        <f t="shared" si="542"/>
        <v>4</v>
      </c>
      <c r="S615" s="588">
        <f t="shared" si="543"/>
        <v>1.9</v>
      </c>
      <c r="T615" s="456">
        <v>83200</v>
      </c>
      <c r="U615" s="457"/>
      <c r="V615" s="457"/>
      <c r="W615" s="589" t="str">
        <f t="shared" si="544"/>
        <v>Կ-1</v>
      </c>
      <c r="X615" s="456">
        <f t="shared" si="545"/>
        <v>158080</v>
      </c>
      <c r="Y615" s="590">
        <f t="shared" si="546"/>
        <v>158080</v>
      </c>
      <c r="Z615" s="590">
        <f t="shared" si="547"/>
        <v>2055040</v>
      </c>
      <c r="AA615" s="592">
        <f t="shared" si="548"/>
        <v>1</v>
      </c>
      <c r="AB615" s="592">
        <f t="shared" si="549"/>
        <v>5</v>
      </c>
      <c r="AC615" s="588">
        <f t="shared" si="550"/>
        <v>1.9</v>
      </c>
      <c r="AD615" s="456">
        <v>83200</v>
      </c>
      <c r="AE615" s="457"/>
      <c r="AF615" s="457"/>
      <c r="AG615" s="589" t="str">
        <f t="shared" si="551"/>
        <v>Կ-1</v>
      </c>
      <c r="AH615" s="456">
        <f t="shared" si="552"/>
        <v>158080</v>
      </c>
      <c r="AI615" s="590">
        <f t="shared" si="553"/>
        <v>158080</v>
      </c>
      <c r="AJ615" s="590">
        <f t="shared" si="554"/>
        <v>2055040</v>
      </c>
      <c r="AK615" s="592">
        <f t="shared" si="555"/>
        <v>1</v>
      </c>
      <c r="AL615" s="592">
        <f t="shared" si="556"/>
        <v>6</v>
      </c>
      <c r="AM615" s="588">
        <f t="shared" si="557"/>
        <v>1.96</v>
      </c>
      <c r="AN615" s="456">
        <v>83200</v>
      </c>
      <c r="AO615" s="457"/>
      <c r="AP615" s="457"/>
      <c r="AQ615" s="589" t="str">
        <f t="shared" si="558"/>
        <v>Կ-1</v>
      </c>
      <c r="AR615" s="456">
        <f t="shared" si="559"/>
        <v>163072</v>
      </c>
      <c r="AS615" s="590">
        <f t="shared" si="560"/>
        <v>163072</v>
      </c>
      <c r="AT615" s="590">
        <f t="shared" si="561"/>
        <v>2119936</v>
      </c>
    </row>
    <row r="616" spans="2:46" s="587" customFormat="1" ht="13.5">
      <c r="B616" s="816">
        <v>25</v>
      </c>
      <c r="C616" s="804" t="s">
        <v>3084</v>
      </c>
      <c r="D616" s="794" t="s">
        <v>1960</v>
      </c>
      <c r="E616" s="796">
        <v>2003</v>
      </c>
      <c r="F616" s="795" t="s">
        <v>222</v>
      </c>
      <c r="G616" s="820">
        <v>1</v>
      </c>
      <c r="H616" s="820">
        <v>0</v>
      </c>
      <c r="I616" s="821">
        <f t="shared" si="563"/>
        <v>1.68</v>
      </c>
      <c r="J616" s="799">
        <v>83200</v>
      </c>
      <c r="K616" s="832"/>
      <c r="L616" s="832"/>
      <c r="M616" s="822" t="s">
        <v>86</v>
      </c>
      <c r="N616" s="799">
        <f t="shared" si="538"/>
        <v>139776</v>
      </c>
      <c r="O616" s="823">
        <f t="shared" si="539"/>
        <v>139776</v>
      </c>
      <c r="P616" s="823">
        <f t="shared" si="540"/>
        <v>1817088</v>
      </c>
      <c r="Q616" s="592">
        <f t="shared" si="541"/>
        <v>1</v>
      </c>
      <c r="R616" s="592">
        <f t="shared" si="542"/>
        <v>1</v>
      </c>
      <c r="S616" s="588">
        <f t="shared" si="543"/>
        <v>1.73</v>
      </c>
      <c r="T616" s="456">
        <v>83200</v>
      </c>
      <c r="U616" s="457"/>
      <c r="V616" s="457"/>
      <c r="W616" s="589" t="str">
        <f t="shared" si="544"/>
        <v>Կ-1</v>
      </c>
      <c r="X616" s="456">
        <f t="shared" si="545"/>
        <v>143936</v>
      </c>
      <c r="Y616" s="590">
        <f t="shared" si="546"/>
        <v>143936</v>
      </c>
      <c r="Z616" s="590">
        <f t="shared" si="547"/>
        <v>1871168</v>
      </c>
      <c r="AA616" s="592">
        <f t="shared" si="548"/>
        <v>1</v>
      </c>
      <c r="AB616" s="592">
        <f t="shared" si="549"/>
        <v>2</v>
      </c>
      <c r="AC616" s="588">
        <f t="shared" si="550"/>
        <v>1.79</v>
      </c>
      <c r="AD616" s="456">
        <v>83200</v>
      </c>
      <c r="AE616" s="457"/>
      <c r="AF616" s="457"/>
      <c r="AG616" s="589" t="str">
        <f t="shared" si="551"/>
        <v>Կ-1</v>
      </c>
      <c r="AH616" s="456">
        <f t="shared" si="552"/>
        <v>148928</v>
      </c>
      <c r="AI616" s="590">
        <f t="shared" si="553"/>
        <v>148928</v>
      </c>
      <c r="AJ616" s="590">
        <f t="shared" si="554"/>
        <v>1936064</v>
      </c>
      <c r="AK616" s="592">
        <f t="shared" si="555"/>
        <v>1</v>
      </c>
      <c r="AL616" s="592">
        <f t="shared" si="556"/>
        <v>3</v>
      </c>
      <c r="AM616" s="588">
        <f t="shared" si="557"/>
        <v>1.84</v>
      </c>
      <c r="AN616" s="456">
        <v>83200</v>
      </c>
      <c r="AO616" s="457"/>
      <c r="AP616" s="457"/>
      <c r="AQ616" s="589" t="str">
        <f t="shared" si="558"/>
        <v>Կ-1</v>
      </c>
      <c r="AR616" s="456">
        <f t="shared" si="559"/>
        <v>153088</v>
      </c>
      <c r="AS616" s="590">
        <f t="shared" si="560"/>
        <v>153088</v>
      </c>
      <c r="AT616" s="590">
        <f t="shared" si="561"/>
        <v>1990144</v>
      </c>
    </row>
    <row r="617" spans="2:46" s="587" customFormat="1" ht="13.5">
      <c r="B617" s="816">
        <v>26</v>
      </c>
      <c r="C617" s="795" t="s">
        <v>3085</v>
      </c>
      <c r="D617" s="794" t="s">
        <v>1960</v>
      </c>
      <c r="E617" s="796">
        <v>2003</v>
      </c>
      <c r="F617" s="795" t="s">
        <v>222</v>
      </c>
      <c r="G617" s="820">
        <v>1</v>
      </c>
      <c r="H617" s="820">
        <v>0</v>
      </c>
      <c r="I617" s="821">
        <f t="shared" si="563"/>
        <v>1.68</v>
      </c>
      <c r="J617" s="799">
        <v>83200</v>
      </c>
      <c r="K617" s="799"/>
      <c r="L617" s="799"/>
      <c r="M617" s="822" t="s">
        <v>86</v>
      </c>
      <c r="N617" s="799">
        <f>J617*I617</f>
        <v>139776</v>
      </c>
      <c r="O617" s="823">
        <f>I617*J617+K617+L617</f>
        <v>139776</v>
      </c>
      <c r="P617" s="823">
        <f>+O617*13</f>
        <v>1817088</v>
      </c>
      <c r="Q617" s="592">
        <f>+G617</f>
        <v>1</v>
      </c>
      <c r="R617" s="592">
        <f>+H617+1</f>
        <v>1</v>
      </c>
      <c r="S617" s="588">
        <f>IF(Q617&lt;1,0,IF(W617="Բ-1",IF(R617=0,6.94,IF(R617=1,7.17,IF(R617=2,7.41,IF(R617=3,7.66,IF(OR(R617=5,R617=4),7.92,IF(OR(R617=6,R617=7),8.18,IF(OR(R617=8,R617=9),8.46,IF(OR(R617=10,R617=11,R617=12),8.74,IF(OR(R617=13,R617=14,R617=15),9.03,IF(OR(R617=16,R617=17,R617=18),9.33,9.65)))))))))),IF(W617="Բ-2", IF(R617=0,5.71,IF(R617=1,5.89,IF(R617=2,6.09,IF(R617=3,6.29,IF(OR(R617=5,R617=4),6.5,IF(OR(R617=6,R617=7),6.72,IF(OR(R617=8,R617=9),6.94,IF(OR(R617=10,R617=11,R617=12),7.17,IF(OR(R617=13,R617=14,R617=15),7.41,IF(OR(R617=16,R617=17,R617=18),7.65,7.91)))))))))), IF(W617="Գ-1", IF(R617=0,4.7,IF(R617=1,4.86,IF(R617=2,5.01,IF(R617=3,5.18,IF(OR(R617=5,R617=4),5.35,IF(OR(R617=6,R617=7),5.52,IF(OR(R617=8,R617=9),5.71,IF(OR(R617=10,R617=11,R617=12),5.89,IF(OR(R617=13,R617=14,R617=15),6.09,IF(OR(R617=16,R617=17,R617=18),6.29,6.49)))))))))), IF(W617="Գ-2", IF(R617=0,3.88,IF(R617=1,4.01,IF(R617=2,4.14,IF(R617=3,4.27,IF(OR(R617=5,R617=4),4.41,IF(OR(R617=6,R617=7),4.55,IF(OR(R617=8,R617=9),4.7,IF(OR(R617=10,R617=11,R617=12),4.85,IF(OR(R617=13,R617=14,R617=15),5.01,IF(OR(R617=16,R617=17,R617=18),5.17,5.34)))))))))), IF(W617="Գ-3", IF(R617=0,3.21,IF(R617=1,3.31,IF(R617=2,3.42,IF(R617=3,3.53,IF(OR(R617=5,R617=4),3.64,IF(OR(R617=6,R617=7),3.76,IF(OR(R617=8,R617=9),3.88,IF(OR(R617=10,R617=11,R617=12),4.01,IF(OR(R617=13,R617=14,R617=15),4.13,IF(OR(R617=16,R617=17,R617=18),4.27,4.4)))))))))), IF(W617="Ա-1", IF(R617=0,2.66,IF(R617=1,2.75,IF(R617=2,2.83,IF(R617=3,2.92,IF(OR(R617=5,R617=4),3.02,IF(OR(R617=6,R617=7),3.11,IF(OR(R617=8,R617=9),3.21,IF(OR(R617=10,R617=11,R617=12),3.31,IF(OR(R617=13,R617=14,R617=15),3.42,IF(OR(R617=16,R617=17,R617=18),3.53,3.64)))))))))), IF(W617="Ա-2", IF(R617=0,2.28,IF(R617=1,2.35,IF(R617=2,2.43,IF(R617=3,2.5,IF(OR(R617=5,R617=4),2.58,IF(OR(R617=6,R617=7),2.66,IF(OR(R617=8,R617=9),2.75,IF(OR(R617=10,R617=11,R617=12),2.83,IF(OR(R617=13,R617=14,R617=15),2.92,IF(OR(R617=16,R617=17,R617=18),3.01,3.11)))))))))),IF(W617="Ա-3", IF(R617=0,1.96,IF(R617=1,2.02,IF(R617=2,2.08,IF(R617=3,2.15,IF(OR(R617=5,R617=4),2.21,IF(OR(R617=6,R617=7),2.28,IF(OR(R617=8,R617=9),2.35,IF(OR(R617=10,R617=11,R617=12),2.42,IF(OR(R617=13,R617=14,R617=15),2.5,IF(OR(R617=16,R617=17,R617=18),2.58,2.66)))))))))), IF(W617="Կ-1", IF(R617=0,1.68,IF(R617=1,1.73,IF(R617=2,1.79,IF(R617=3,1.84,IF(OR(R617=5,R617=4),1.9,IF(OR(R617=6,R617=7),1.96,IF(OR(R617=8,R617=9),2.02,IF(OR(R617=10,R617=11,R617=12),2.08,IF(OR(R617=13,R617=14,R617=15),2.14,IF(OR(R617=16,R617=17,R617=18),2.21,2.28)))))))))), IF(W617="Կ-2", IF(R617=0,1.45,IF(R617=1,1.49,IF(R617=2,1.54,IF(R617=3,1.59,IF(OR(R617=5,R617=4),1.63,IF(OR(R617=6,R617=7),1.68,IF(OR(R617=8,R617=9),1.73,IF(OR(R617=10,R617=11,R617=12),1.79,IF(OR(R617=13,R617=14,R617=15),1.84,IF(OR(R617=16,R617=17,R617=18),1.9,1.95)))))))))),IF(W617="Կ-3", IF(R617=0,1.25,IF(R617=1,1.29,IF(R617=2,1.33,IF(R617=3,1.37,IF(OR(R617=5,R617=4),1.41,IF(OR(R617=6,R617=7),1.45,IF(OR(R617=8,R617=9),1.49,IF(OR(R617=10,R617=11,R617=12),1.54,IF(OR(R617=13,R617=14,R617=15),1.58,IF(OR(R617=16,R617=17,R617=18),1.63,1.68)))))))))), "Error"))))))))))))</f>
        <v>1.73</v>
      </c>
      <c r="T617" s="456">
        <v>83200</v>
      </c>
      <c r="U617" s="456"/>
      <c r="V617" s="456">
        <f>+L617</f>
        <v>0</v>
      </c>
      <c r="W617" s="589" t="str">
        <f>+M617</f>
        <v>Կ-1</v>
      </c>
      <c r="X617" s="456">
        <f>T617*S617</f>
        <v>143936</v>
      </c>
      <c r="Y617" s="590">
        <f>+U617+V617+X617</f>
        <v>143936</v>
      </c>
      <c r="Z617" s="590">
        <f>+Y617*13</f>
        <v>1871168</v>
      </c>
      <c r="AA617" s="592">
        <f>+Q617</f>
        <v>1</v>
      </c>
      <c r="AB617" s="592">
        <f>+R617+1</f>
        <v>2</v>
      </c>
      <c r="AC617" s="588">
        <f>IF(AA617&lt;1,0,IF(AG617="Բ-1",IF(AB617=0,6.94,IF(AB617=1,7.17,IF(AB617=2,7.41,IF(AB617=3,7.66,IF(OR(AB617=5,AB617=4),7.92,IF(OR(AB617=6,AB617=7),8.18,IF(OR(AB617=8,AB617=9),8.46,IF(OR(AB617=10,AB617=11,AB617=12),8.74,IF(OR(AB617=13,AB617=14,AB617=15),9.03,IF(OR(AB617=16,AB617=17,AB617=18),9.33,9.65)))))))))),IF(AG617="Բ-2", IF(AB617=0,5.71,IF(AB617=1,5.89,IF(AB617=2,6.09,IF(AB617=3,6.29,IF(OR(AB617=5,AB617=4),6.5,IF(OR(AB617=6,AB617=7),6.72,IF(OR(AB617=8,AB617=9),6.94,IF(OR(AB617=10,AB617=11,AB617=12),7.17,IF(OR(AB617=13,AB617=14,AB617=15),7.41,IF(OR(AB617=16,AB617=17,AB617=18),7.65,7.91)))))))))), IF(AG617="Գ-1", IF(AB617=0,4.7,IF(AB617=1,4.86,IF(AB617=2,5.01,IF(AB617=3,5.18,IF(OR(AB617=5,AB617=4),5.35,IF(OR(AB617=6,AB617=7),5.52,IF(OR(AB617=8,AB617=9),5.71,IF(OR(AB617=10,AB617=11,AB617=12),5.89,IF(OR(AB617=13,AB617=14,AB617=15),6.09,IF(OR(AB617=16,AB617=17,AB617=18),6.29,6.49)))))))))), IF(AG617="Գ-2", IF(AB617=0,3.88,IF(AB617=1,4.01,IF(AB617=2,4.14,IF(AB617=3,4.27,IF(OR(AB617=5,AB617=4),4.41,IF(OR(AB617=6,AB617=7),4.55,IF(OR(AB617=8,AB617=9),4.7,IF(OR(AB617=10,AB617=11,AB617=12),4.85,IF(OR(AB617=13,AB617=14,AB617=15),5.01,IF(OR(AB617=16,AB617=17,AB617=18),5.17,5.34)))))))))), IF(AG617="Գ-3", IF(AB617=0,3.21,IF(AB617=1,3.31,IF(AB617=2,3.42,IF(AB617=3,3.53,IF(OR(AB617=5,AB617=4),3.64,IF(OR(AB617=6,AB617=7),3.76,IF(OR(AB617=8,AB617=9),3.88,IF(OR(AB617=10,AB617=11,AB617=12),4.01,IF(OR(AB617=13,AB617=14,AB617=15),4.13,IF(OR(AB617=16,AB617=17,AB617=18),4.27,4.4)))))))))), IF(AG617="Ա-1", IF(AB617=0,2.66,IF(AB617=1,2.75,IF(AB617=2,2.83,IF(AB617=3,2.92,IF(OR(AB617=5,AB617=4),3.02,IF(OR(AB617=6,AB617=7),3.11,IF(OR(AB617=8,AB617=9),3.21,IF(OR(AB617=10,AB617=11,AB617=12),3.31,IF(OR(AB617=13,AB617=14,AB617=15),3.42,IF(OR(AB617=16,AB617=17,AB617=18),3.53,3.64)))))))))), IF(AG617="Ա-2", IF(AB617=0,2.28,IF(AB617=1,2.35,IF(AB617=2,2.43,IF(AB617=3,2.5,IF(OR(AB617=5,AB617=4),2.58,IF(OR(AB617=6,AB617=7),2.66,IF(OR(AB617=8,AB617=9),2.75,IF(OR(AB617=10,AB617=11,AB617=12),2.83,IF(OR(AB617=13,AB617=14,AB617=15),2.92,IF(OR(AB617=16,AB617=17,AB617=18),3.01,3.11)))))))))),IF(AG617="Ա-3", IF(AB617=0,1.96,IF(AB617=1,2.02,IF(AB617=2,2.08,IF(AB617=3,2.15,IF(OR(AB617=5,AB617=4),2.21,IF(OR(AB617=6,AB617=7),2.28,IF(OR(AB617=8,AB617=9),2.35,IF(OR(AB617=10,AB617=11,AB617=12),2.42,IF(OR(AB617=13,AB617=14,AB617=15),2.5,IF(OR(AB617=16,AB617=17,AB617=18),2.58,2.66)))))))))), IF(AG617="Կ-1", IF(AB617=0,1.68,IF(AB617=1,1.73,IF(AB617=2,1.79,IF(AB617=3,1.84,IF(OR(AB617=5,AB617=4),1.9,IF(OR(AB617=6,AB617=7),1.96,IF(OR(AB617=8,AB617=9),2.02,IF(OR(AB617=10,AB617=11,AB617=12),2.08,IF(OR(AB617=13,AB617=14,AB617=15),2.14,IF(OR(AB617=16,AB617=17,AB617=18),2.21,2.28)))))))))), IF(AG617="Կ-2", IF(AB617=0,1.45,IF(AB617=1,1.49,IF(AB617=2,1.54,IF(AB617=3,1.59,IF(OR(AB617=5,AB617=4),1.63,IF(OR(AB617=6,AB617=7),1.68,IF(OR(AB617=8,AB617=9),1.73,IF(OR(AB617=10,AB617=11,AB617=12),1.79,IF(OR(AB617=13,AB617=14,AB617=15),1.84,IF(OR(AB617=16,AB617=17,AB617=18),1.9,1.95)))))))))),IF(AG617="Կ-3", IF(AB617=0,1.25,IF(AB617=1,1.29,IF(AB617=2,1.33,IF(AB617=3,1.37,IF(OR(AB617=5,AB617=4),1.41,IF(OR(AB617=6,AB617=7),1.45,IF(OR(AB617=8,AB617=9),1.49,IF(OR(AB617=10,AB617=11,AB617=12),1.54,IF(OR(AB617=13,AB617=14,AB617=15),1.58,IF(OR(AB617=16,AB617=17,AB617=18),1.63,1.68)))))))))), "Error"))))))))))))</f>
        <v>1.79</v>
      </c>
      <c r="AD617" s="456">
        <v>83200</v>
      </c>
      <c r="AE617" s="456"/>
      <c r="AF617" s="456"/>
      <c r="AG617" s="589" t="str">
        <f>+W617</f>
        <v>Կ-1</v>
      </c>
      <c r="AH617" s="456">
        <f>AD617*AC617</f>
        <v>148928</v>
      </c>
      <c r="AI617" s="590">
        <f>AH617+AE617+AF617</f>
        <v>148928</v>
      </c>
      <c r="AJ617" s="590">
        <f>+AI617*13</f>
        <v>1936064</v>
      </c>
      <c r="AK617" s="592">
        <f>+AA617</f>
        <v>1</v>
      </c>
      <c r="AL617" s="592">
        <f>+AB617+1</f>
        <v>3</v>
      </c>
      <c r="AM617" s="588">
        <f>IF(AK617&lt;1,0,IF(AQ617="Բ-1",IF(AL617=0,6.94,IF(AL617=1,7.17,IF(AL617=2,7.41,IF(AL617=3,7.66,IF(OR(AL617=5,AL617=4),7.92,IF(OR(AL617=6,AL617=7),8.18,IF(OR(AL617=8,AL617=9),8.46,IF(OR(AL617=10,AL617=11,AL617=12),8.74,IF(OR(AL617=13,AL617=14,AL617=15),9.03,IF(OR(AL617=16,AL617=17,AL617=18),9.33,9.65)))))))))),IF(AQ617="Բ-2", IF(AL617=0,5.71,IF(AL617=1,5.89,IF(AL617=2,6.09,IF(AL617=3,6.29,IF(OR(AL617=5,AL617=4),6.5,IF(OR(AL617=6,AL617=7),6.72,IF(OR(AL617=8,AL617=9),6.94,IF(OR(AL617=10,AL617=11,AL617=12),7.17,IF(OR(AL617=13,AL617=14,AL617=15),7.41,IF(OR(AL617=16,AL617=17,AL617=18),7.65,7.91)))))))))), IF(AQ617="Գ-1", IF(AL617=0,4.7,IF(AL617=1,4.86,IF(AL617=2,5.01,IF(AL617=3,5.18,IF(OR(AL617=5,AL617=4),5.35,IF(OR(AL617=6,AL617=7),5.52,IF(OR(AL617=8,AL617=9),5.71,IF(OR(AL617=10,AL617=11,AL617=12),5.89,IF(OR(AL617=13,AL617=14,AL617=15),6.09,IF(OR(AL617=16,AL617=17,AL617=18),6.29,6.49)))))))))), IF(AQ617="Գ-2", IF(AL617=0,3.88,IF(AL617=1,4.01,IF(AL617=2,4.14,IF(AL617=3,4.27,IF(OR(AL617=5,AL617=4),4.41,IF(OR(AL617=6,AL617=7),4.55,IF(OR(AL617=8,AL617=9),4.7,IF(OR(AL617=10,AL617=11,AL617=12),4.85,IF(OR(AL617=13,AL617=14,AL617=15),5.01,IF(OR(AL617=16,AL617=17,AL617=18),5.17,5.34)))))))))), IF(AQ617="Գ-3", IF(AL617=0,3.21,IF(AL617=1,3.31,IF(AL617=2,3.42,IF(AL617=3,3.53,IF(OR(AL617=5,AL617=4),3.64,IF(OR(AL617=6,AL617=7),3.76,IF(OR(AL617=8,AL617=9),3.88,IF(OR(AL617=10,AL617=11,AL617=12),4.01,IF(OR(AL617=13,AL617=14,AL617=15),4.13,IF(OR(AL617=16,AL617=17,AL617=18),4.27,4.4)))))))))), IF(AQ617="Ա-1", IF(AL617=0,2.66,IF(AL617=1,2.75,IF(AL617=2,2.83,IF(AL617=3,2.92,IF(OR(AL617=5,AL617=4),3.02,IF(OR(AL617=6,AL617=7),3.11,IF(OR(AL617=8,AL617=9),3.21,IF(OR(AL617=10,AL617=11,AL617=12),3.31,IF(OR(AL617=13,AL617=14,AL617=15),3.42,IF(OR(AL617=16,AL617=17,AL617=18),3.53,3.64)))))))))), IF(AQ617="Ա-2", IF(AL617=0,2.28,IF(AL617=1,2.35,IF(AL617=2,2.43,IF(AL617=3,2.5,IF(OR(AL617=5,AL617=4),2.58,IF(OR(AL617=6,AL617=7),2.66,IF(OR(AL617=8,AL617=9),2.75,IF(OR(AL617=10,AL617=11,AL617=12),2.83,IF(OR(AL617=13,AL617=14,AL617=15),2.92,IF(OR(AL617=16,AL617=17,AL617=18),3.01,3.11)))))))))),IF(AQ617="Ա-3", IF(AL617=0,1.96,IF(AL617=1,2.02,IF(AL617=2,2.08,IF(AL617=3,2.15,IF(OR(AL617=5,AL617=4),2.21,IF(OR(AL617=6,AL617=7),2.28,IF(OR(AL617=8,AL617=9),2.35,IF(OR(AL617=10,AL617=11,AL617=12),2.42,IF(OR(AL617=13,AL617=14,AL617=15),2.5,IF(OR(AL617=16,AL617=17,AL617=18),2.58,2.66)))))))))), IF(AQ617="Կ-1", IF(AL617=0,1.68,IF(AL617=1,1.73,IF(AL617=2,1.79,IF(AL617=3,1.84,IF(OR(AL617=5,AL617=4),1.9,IF(OR(AL617=6,AL617=7),1.96,IF(OR(AL617=8,AL617=9),2.02,IF(OR(AL617=10,AL617=11,AL617=12),2.08,IF(OR(AL617=13,AL617=14,AL617=15),2.14,IF(OR(AL617=16,AL617=17,AL617=18),2.21,2.28)))))))))), IF(AQ617="Կ-2", IF(AL617=0,1.45,IF(AL617=1,1.49,IF(AL617=2,1.54,IF(AL617=3,1.59,IF(OR(AL617=5,AL617=4),1.63,IF(OR(AL617=6,AL617=7),1.68,IF(OR(AL617=8,AL617=9),1.73,IF(OR(AL617=10,AL617=11,AL617=12),1.79,IF(OR(AL617=13,AL617=14,AL617=15),1.84,IF(OR(AL617=16,AL617=17,AL617=18),1.9,1.95)))))))))),IF(AQ617="Կ-3", IF(AL617=0,1.25,IF(AL617=1,1.29,IF(AL617=2,1.33,IF(AL617=3,1.37,IF(OR(AL617=5,AL617=4),1.41,IF(OR(AL617=6,AL617=7),1.45,IF(OR(AL617=8,AL617=9),1.49,IF(OR(AL617=10,AL617=11,AL617=12),1.54,IF(OR(AL617=13,AL617=14,AL617=15),1.58,IF(OR(AL617=16,AL617=17,AL617=18),1.63,1.68)))))))))), "Error"))))))))))))</f>
        <v>1.84</v>
      </c>
      <c r="AN617" s="456">
        <v>83200</v>
      </c>
      <c r="AO617" s="456"/>
      <c r="AP617" s="456"/>
      <c r="AQ617" s="589" t="str">
        <f>+AG617</f>
        <v>Կ-1</v>
      </c>
      <c r="AR617" s="456">
        <f>AN617*AM617</f>
        <v>153088</v>
      </c>
      <c r="AS617" s="590">
        <f>AR617+AO617+AP617</f>
        <v>153088</v>
      </c>
      <c r="AT617" s="590">
        <f>+AS617*13</f>
        <v>1990144</v>
      </c>
    </row>
    <row r="618" spans="2:46" s="587" customFormat="1" ht="27">
      <c r="B618" s="816">
        <v>27</v>
      </c>
      <c r="C618" s="804" t="s">
        <v>851</v>
      </c>
      <c r="D618" s="828" t="s">
        <v>1960</v>
      </c>
      <c r="E618" s="818">
        <v>1975</v>
      </c>
      <c r="F618" s="829" t="s">
        <v>453</v>
      </c>
      <c r="G618" s="820">
        <v>1</v>
      </c>
      <c r="H618" s="820">
        <v>15</v>
      </c>
      <c r="I618" s="821">
        <f t="shared" si="563"/>
        <v>2.14</v>
      </c>
      <c r="J618" s="799">
        <v>83200</v>
      </c>
      <c r="K618" s="832"/>
      <c r="L618" s="832"/>
      <c r="M618" s="822" t="s">
        <v>86</v>
      </c>
      <c r="N618" s="799">
        <f>J618*I618</f>
        <v>178048</v>
      </c>
      <c r="O618" s="823">
        <f>I618*J618+K618+L618</f>
        <v>178048</v>
      </c>
      <c r="P618" s="823">
        <f>+O618*13</f>
        <v>2314624</v>
      </c>
      <c r="Q618" s="592">
        <f>+G618</f>
        <v>1</v>
      </c>
      <c r="R618" s="592">
        <f>+H618+1</f>
        <v>16</v>
      </c>
      <c r="S618" s="588">
        <f>IF(Q618&lt;1,0,IF(W618="Բ-1",IF(R618=0,6.94,IF(R618=1,7.17,IF(R618=2,7.41,IF(R618=3,7.66,IF(OR(R618=5,R618=4),7.92,IF(OR(R618=6,R618=7),8.18,IF(OR(R618=8,R618=9),8.46,IF(OR(R618=10,R618=11,R618=12),8.74,IF(OR(R618=13,R618=14,R618=15),9.03,IF(OR(R618=16,R618=17,R618=18),9.33,9.65)))))))))),IF(W618="Բ-2", IF(R618=0,5.71,IF(R618=1,5.89,IF(R618=2,6.09,IF(R618=3,6.29,IF(OR(R618=5,R618=4),6.5,IF(OR(R618=6,R618=7),6.72,IF(OR(R618=8,R618=9),6.94,IF(OR(R618=10,R618=11,R618=12),7.17,IF(OR(R618=13,R618=14,R618=15),7.41,IF(OR(R618=16,R618=17,R618=18),7.65,7.91)))))))))), IF(W618="Գ-1", IF(R618=0,4.7,IF(R618=1,4.86,IF(R618=2,5.01,IF(R618=3,5.18,IF(OR(R618=5,R618=4),5.35,IF(OR(R618=6,R618=7),5.52,IF(OR(R618=8,R618=9),5.71,IF(OR(R618=10,R618=11,R618=12),5.89,IF(OR(R618=13,R618=14,R618=15),6.09,IF(OR(R618=16,R618=17,R618=18),6.29,6.49)))))))))), IF(W618="Գ-2", IF(R618=0,3.88,IF(R618=1,4.01,IF(R618=2,4.14,IF(R618=3,4.27,IF(OR(R618=5,R618=4),4.41,IF(OR(R618=6,R618=7),4.55,IF(OR(R618=8,R618=9),4.7,IF(OR(R618=10,R618=11,R618=12),4.85,IF(OR(R618=13,R618=14,R618=15),5.01,IF(OR(R618=16,R618=17,R618=18),5.17,5.34)))))))))), IF(W618="Գ-3", IF(R618=0,3.21,IF(R618=1,3.31,IF(R618=2,3.42,IF(R618=3,3.53,IF(OR(R618=5,R618=4),3.64,IF(OR(R618=6,R618=7),3.76,IF(OR(R618=8,R618=9),3.88,IF(OR(R618=10,R618=11,R618=12),4.01,IF(OR(R618=13,R618=14,R618=15),4.13,IF(OR(R618=16,R618=17,R618=18),4.27,4.4)))))))))), IF(W618="Ա-1", IF(R618=0,2.66,IF(R618=1,2.75,IF(R618=2,2.83,IF(R618=3,2.92,IF(OR(R618=5,R618=4),3.02,IF(OR(R618=6,R618=7),3.11,IF(OR(R618=8,R618=9),3.21,IF(OR(R618=10,R618=11,R618=12),3.31,IF(OR(R618=13,R618=14,R618=15),3.42,IF(OR(R618=16,R618=17,R618=18),3.53,3.64)))))))))), IF(W618="Ա-2", IF(R618=0,2.28,IF(R618=1,2.35,IF(R618=2,2.43,IF(R618=3,2.5,IF(OR(R618=5,R618=4),2.58,IF(OR(R618=6,R618=7),2.66,IF(OR(R618=8,R618=9),2.75,IF(OR(R618=10,R618=11,R618=12),2.83,IF(OR(R618=13,R618=14,R618=15),2.92,IF(OR(R618=16,R618=17,R618=18),3.01,3.11)))))))))),IF(W618="Ա-3", IF(R618=0,1.96,IF(R618=1,2.02,IF(R618=2,2.08,IF(R618=3,2.15,IF(OR(R618=5,R618=4),2.21,IF(OR(R618=6,R618=7),2.28,IF(OR(R618=8,R618=9),2.35,IF(OR(R618=10,R618=11,R618=12),2.42,IF(OR(R618=13,R618=14,R618=15),2.5,IF(OR(R618=16,R618=17,R618=18),2.58,2.66)))))))))), IF(W618="Կ-1", IF(R618=0,1.68,IF(R618=1,1.73,IF(R618=2,1.79,IF(R618=3,1.84,IF(OR(R618=5,R618=4),1.9,IF(OR(R618=6,R618=7),1.96,IF(OR(R618=8,R618=9),2.02,IF(OR(R618=10,R618=11,R618=12),2.08,IF(OR(R618=13,R618=14,R618=15),2.14,IF(OR(R618=16,R618=17,R618=18),2.21,2.28)))))))))), IF(W618="Կ-2", IF(R618=0,1.45,IF(R618=1,1.49,IF(R618=2,1.54,IF(R618=3,1.59,IF(OR(R618=5,R618=4),1.63,IF(OR(R618=6,R618=7),1.68,IF(OR(R618=8,R618=9),1.73,IF(OR(R618=10,R618=11,R618=12),1.79,IF(OR(R618=13,R618=14,R618=15),1.84,IF(OR(R618=16,R618=17,R618=18),1.9,1.95)))))))))),IF(W618="Կ-3", IF(R618=0,1.25,IF(R618=1,1.29,IF(R618=2,1.33,IF(R618=3,1.37,IF(OR(R618=5,R618=4),1.41,IF(OR(R618=6,R618=7),1.45,IF(OR(R618=8,R618=9),1.49,IF(OR(R618=10,R618=11,R618=12),1.54,IF(OR(R618=13,R618=14,R618=15),1.58,IF(OR(R618=16,R618=17,R618=18),1.63,1.68)))))))))), "Error"))))))))))))</f>
        <v>2.21</v>
      </c>
      <c r="T618" s="456">
        <v>83200</v>
      </c>
      <c r="U618" s="457"/>
      <c r="V618" s="457"/>
      <c r="W618" s="589" t="str">
        <f>+M618</f>
        <v>Կ-1</v>
      </c>
      <c r="X618" s="456">
        <f>T618*S618</f>
        <v>183872</v>
      </c>
      <c r="Y618" s="590">
        <f>+U618+V618+X618</f>
        <v>183872</v>
      </c>
      <c r="Z618" s="590">
        <f>+Y618*13</f>
        <v>2390336</v>
      </c>
      <c r="AA618" s="592">
        <f>+Q618</f>
        <v>1</v>
      </c>
      <c r="AB618" s="592">
        <f>+R618+1</f>
        <v>17</v>
      </c>
      <c r="AC618" s="588">
        <f>IF(AA618&lt;1,0,IF(AG618="Բ-1",IF(AB618=0,6.94,IF(AB618=1,7.17,IF(AB618=2,7.41,IF(AB618=3,7.66,IF(OR(AB618=5,AB618=4),7.92,IF(OR(AB618=6,AB618=7),8.18,IF(OR(AB618=8,AB618=9),8.46,IF(OR(AB618=10,AB618=11,AB618=12),8.74,IF(OR(AB618=13,AB618=14,AB618=15),9.03,IF(OR(AB618=16,AB618=17,AB618=18),9.33,9.65)))))))))),IF(AG618="Բ-2", IF(AB618=0,5.71,IF(AB618=1,5.89,IF(AB618=2,6.09,IF(AB618=3,6.29,IF(OR(AB618=5,AB618=4),6.5,IF(OR(AB618=6,AB618=7),6.72,IF(OR(AB618=8,AB618=9),6.94,IF(OR(AB618=10,AB618=11,AB618=12),7.17,IF(OR(AB618=13,AB618=14,AB618=15),7.41,IF(OR(AB618=16,AB618=17,AB618=18),7.65,7.91)))))))))), IF(AG618="Գ-1", IF(AB618=0,4.7,IF(AB618=1,4.86,IF(AB618=2,5.01,IF(AB618=3,5.18,IF(OR(AB618=5,AB618=4),5.35,IF(OR(AB618=6,AB618=7),5.52,IF(OR(AB618=8,AB618=9),5.71,IF(OR(AB618=10,AB618=11,AB618=12),5.89,IF(OR(AB618=13,AB618=14,AB618=15),6.09,IF(OR(AB618=16,AB618=17,AB618=18),6.29,6.49)))))))))), IF(AG618="Գ-2", IF(AB618=0,3.88,IF(AB618=1,4.01,IF(AB618=2,4.14,IF(AB618=3,4.27,IF(OR(AB618=5,AB618=4),4.41,IF(OR(AB618=6,AB618=7),4.55,IF(OR(AB618=8,AB618=9),4.7,IF(OR(AB618=10,AB618=11,AB618=12),4.85,IF(OR(AB618=13,AB618=14,AB618=15),5.01,IF(OR(AB618=16,AB618=17,AB618=18),5.17,5.34)))))))))), IF(AG618="Գ-3", IF(AB618=0,3.21,IF(AB618=1,3.31,IF(AB618=2,3.42,IF(AB618=3,3.53,IF(OR(AB618=5,AB618=4),3.64,IF(OR(AB618=6,AB618=7),3.76,IF(OR(AB618=8,AB618=9),3.88,IF(OR(AB618=10,AB618=11,AB618=12),4.01,IF(OR(AB618=13,AB618=14,AB618=15),4.13,IF(OR(AB618=16,AB618=17,AB618=18),4.27,4.4)))))))))), IF(AG618="Ա-1", IF(AB618=0,2.66,IF(AB618=1,2.75,IF(AB618=2,2.83,IF(AB618=3,2.92,IF(OR(AB618=5,AB618=4),3.02,IF(OR(AB618=6,AB618=7),3.11,IF(OR(AB618=8,AB618=9),3.21,IF(OR(AB618=10,AB618=11,AB618=12),3.31,IF(OR(AB618=13,AB618=14,AB618=15),3.42,IF(OR(AB618=16,AB618=17,AB618=18),3.53,3.64)))))))))), IF(AG618="Ա-2", IF(AB618=0,2.28,IF(AB618=1,2.35,IF(AB618=2,2.43,IF(AB618=3,2.5,IF(OR(AB618=5,AB618=4),2.58,IF(OR(AB618=6,AB618=7),2.66,IF(OR(AB618=8,AB618=9),2.75,IF(OR(AB618=10,AB618=11,AB618=12),2.83,IF(OR(AB618=13,AB618=14,AB618=15),2.92,IF(OR(AB618=16,AB618=17,AB618=18),3.01,3.11)))))))))),IF(AG618="Ա-3", IF(AB618=0,1.96,IF(AB618=1,2.02,IF(AB618=2,2.08,IF(AB618=3,2.15,IF(OR(AB618=5,AB618=4),2.21,IF(OR(AB618=6,AB618=7),2.28,IF(OR(AB618=8,AB618=9),2.35,IF(OR(AB618=10,AB618=11,AB618=12),2.42,IF(OR(AB618=13,AB618=14,AB618=15),2.5,IF(OR(AB618=16,AB618=17,AB618=18),2.58,2.66)))))))))), IF(AG618="Կ-1", IF(AB618=0,1.68,IF(AB618=1,1.73,IF(AB618=2,1.79,IF(AB618=3,1.84,IF(OR(AB618=5,AB618=4),1.9,IF(OR(AB618=6,AB618=7),1.96,IF(OR(AB618=8,AB618=9),2.02,IF(OR(AB618=10,AB618=11,AB618=12),2.08,IF(OR(AB618=13,AB618=14,AB618=15),2.14,IF(OR(AB618=16,AB618=17,AB618=18),2.21,2.28)))))))))), IF(AG618="Կ-2", IF(AB618=0,1.45,IF(AB618=1,1.49,IF(AB618=2,1.54,IF(AB618=3,1.59,IF(OR(AB618=5,AB618=4),1.63,IF(OR(AB618=6,AB618=7),1.68,IF(OR(AB618=8,AB618=9),1.73,IF(OR(AB618=10,AB618=11,AB618=12),1.79,IF(OR(AB618=13,AB618=14,AB618=15),1.84,IF(OR(AB618=16,AB618=17,AB618=18),1.9,1.95)))))))))),IF(AG618="Կ-3", IF(AB618=0,1.25,IF(AB618=1,1.29,IF(AB618=2,1.33,IF(AB618=3,1.37,IF(OR(AB618=5,AB618=4),1.41,IF(OR(AB618=6,AB618=7),1.45,IF(OR(AB618=8,AB618=9),1.49,IF(OR(AB618=10,AB618=11,AB618=12),1.54,IF(OR(AB618=13,AB618=14,AB618=15),1.58,IF(OR(AB618=16,AB618=17,AB618=18),1.63,1.68)))))))))), "Error"))))))))))))</f>
        <v>2.21</v>
      </c>
      <c r="AD618" s="456">
        <v>83200</v>
      </c>
      <c r="AE618" s="457"/>
      <c r="AF618" s="457"/>
      <c r="AG618" s="589" t="str">
        <f>+W618</f>
        <v>Կ-1</v>
      </c>
      <c r="AH618" s="456">
        <f>AD618*AC618</f>
        <v>183872</v>
      </c>
      <c r="AI618" s="590">
        <f>AH618+AE618+AF618</f>
        <v>183872</v>
      </c>
      <c r="AJ618" s="590">
        <f>+AI618*13</f>
        <v>2390336</v>
      </c>
      <c r="AK618" s="592">
        <f>+AA618</f>
        <v>1</v>
      </c>
      <c r="AL618" s="592">
        <f>+AB618+1</f>
        <v>18</v>
      </c>
      <c r="AM618" s="588">
        <f>IF(AK618&lt;1,0,IF(AQ618="Բ-1",IF(AL618=0,6.94,IF(AL618=1,7.17,IF(AL618=2,7.41,IF(AL618=3,7.66,IF(OR(AL618=5,AL618=4),7.92,IF(OR(AL618=6,AL618=7),8.18,IF(OR(AL618=8,AL618=9),8.46,IF(OR(AL618=10,AL618=11,AL618=12),8.74,IF(OR(AL618=13,AL618=14,AL618=15),9.03,IF(OR(AL618=16,AL618=17,AL618=18),9.33,9.65)))))))))),IF(AQ618="Բ-2", IF(AL618=0,5.71,IF(AL618=1,5.89,IF(AL618=2,6.09,IF(AL618=3,6.29,IF(OR(AL618=5,AL618=4),6.5,IF(OR(AL618=6,AL618=7),6.72,IF(OR(AL618=8,AL618=9),6.94,IF(OR(AL618=10,AL618=11,AL618=12),7.17,IF(OR(AL618=13,AL618=14,AL618=15),7.41,IF(OR(AL618=16,AL618=17,AL618=18),7.65,7.91)))))))))), IF(AQ618="Գ-1", IF(AL618=0,4.7,IF(AL618=1,4.86,IF(AL618=2,5.01,IF(AL618=3,5.18,IF(OR(AL618=5,AL618=4),5.35,IF(OR(AL618=6,AL618=7),5.52,IF(OR(AL618=8,AL618=9),5.71,IF(OR(AL618=10,AL618=11,AL618=12),5.89,IF(OR(AL618=13,AL618=14,AL618=15),6.09,IF(OR(AL618=16,AL618=17,AL618=18),6.29,6.49)))))))))), IF(AQ618="Գ-2", IF(AL618=0,3.88,IF(AL618=1,4.01,IF(AL618=2,4.14,IF(AL618=3,4.27,IF(OR(AL618=5,AL618=4),4.41,IF(OR(AL618=6,AL618=7),4.55,IF(OR(AL618=8,AL618=9),4.7,IF(OR(AL618=10,AL618=11,AL618=12),4.85,IF(OR(AL618=13,AL618=14,AL618=15),5.01,IF(OR(AL618=16,AL618=17,AL618=18),5.17,5.34)))))))))), IF(AQ618="Գ-3", IF(AL618=0,3.21,IF(AL618=1,3.31,IF(AL618=2,3.42,IF(AL618=3,3.53,IF(OR(AL618=5,AL618=4),3.64,IF(OR(AL618=6,AL618=7),3.76,IF(OR(AL618=8,AL618=9),3.88,IF(OR(AL618=10,AL618=11,AL618=12),4.01,IF(OR(AL618=13,AL618=14,AL618=15),4.13,IF(OR(AL618=16,AL618=17,AL618=18),4.27,4.4)))))))))), IF(AQ618="Ա-1", IF(AL618=0,2.66,IF(AL618=1,2.75,IF(AL618=2,2.83,IF(AL618=3,2.92,IF(OR(AL618=5,AL618=4),3.02,IF(OR(AL618=6,AL618=7),3.11,IF(OR(AL618=8,AL618=9),3.21,IF(OR(AL618=10,AL618=11,AL618=12),3.31,IF(OR(AL618=13,AL618=14,AL618=15),3.42,IF(OR(AL618=16,AL618=17,AL618=18),3.53,3.64)))))))))), IF(AQ618="Ա-2", IF(AL618=0,2.28,IF(AL618=1,2.35,IF(AL618=2,2.43,IF(AL618=3,2.5,IF(OR(AL618=5,AL618=4),2.58,IF(OR(AL618=6,AL618=7),2.66,IF(OR(AL618=8,AL618=9),2.75,IF(OR(AL618=10,AL618=11,AL618=12),2.83,IF(OR(AL618=13,AL618=14,AL618=15),2.92,IF(OR(AL618=16,AL618=17,AL618=18),3.01,3.11)))))))))),IF(AQ618="Ա-3", IF(AL618=0,1.96,IF(AL618=1,2.02,IF(AL618=2,2.08,IF(AL618=3,2.15,IF(OR(AL618=5,AL618=4),2.21,IF(OR(AL618=6,AL618=7),2.28,IF(OR(AL618=8,AL618=9),2.35,IF(OR(AL618=10,AL618=11,AL618=12),2.42,IF(OR(AL618=13,AL618=14,AL618=15),2.5,IF(OR(AL618=16,AL618=17,AL618=18),2.58,2.66)))))))))), IF(AQ618="Կ-1", IF(AL618=0,1.68,IF(AL618=1,1.73,IF(AL618=2,1.79,IF(AL618=3,1.84,IF(OR(AL618=5,AL618=4),1.9,IF(OR(AL618=6,AL618=7),1.96,IF(OR(AL618=8,AL618=9),2.02,IF(OR(AL618=10,AL618=11,AL618=12),2.08,IF(OR(AL618=13,AL618=14,AL618=15),2.14,IF(OR(AL618=16,AL618=17,AL618=18),2.21,2.28)))))))))), IF(AQ618="Կ-2", IF(AL618=0,1.45,IF(AL618=1,1.49,IF(AL618=2,1.54,IF(AL618=3,1.59,IF(OR(AL618=5,AL618=4),1.63,IF(OR(AL618=6,AL618=7),1.68,IF(OR(AL618=8,AL618=9),1.73,IF(OR(AL618=10,AL618=11,AL618=12),1.79,IF(OR(AL618=13,AL618=14,AL618=15),1.84,IF(OR(AL618=16,AL618=17,AL618=18),1.9,1.95)))))))))),IF(AQ618="Կ-3", IF(AL618=0,1.25,IF(AL618=1,1.29,IF(AL618=2,1.33,IF(AL618=3,1.37,IF(OR(AL618=5,AL618=4),1.41,IF(OR(AL618=6,AL618=7),1.45,IF(OR(AL618=8,AL618=9),1.49,IF(OR(AL618=10,AL618=11,AL618=12),1.54,IF(OR(AL618=13,AL618=14,AL618=15),1.58,IF(OR(AL618=16,AL618=17,AL618=18),1.63,1.68)))))))))), "Error"))))))))))))</f>
        <v>2.21</v>
      </c>
      <c r="AN618" s="456">
        <v>83200</v>
      </c>
      <c r="AO618" s="457"/>
      <c r="AP618" s="457"/>
      <c r="AQ618" s="589" t="str">
        <f>+AG618</f>
        <v>Կ-1</v>
      </c>
      <c r="AR618" s="456">
        <f>AN618*AM618</f>
        <v>183872</v>
      </c>
      <c r="AS618" s="590">
        <f>AR618+AO618+AP618</f>
        <v>183872</v>
      </c>
      <c r="AT618" s="590">
        <f>+AS618*13</f>
        <v>2390336</v>
      </c>
    </row>
    <row r="619" spans="2:46" s="587" customFormat="1" ht="27">
      <c r="B619" s="816">
        <v>28</v>
      </c>
      <c r="C619" s="804" t="s">
        <v>852</v>
      </c>
      <c r="D619" s="828" t="s">
        <v>1960</v>
      </c>
      <c r="E619" s="818">
        <v>1978</v>
      </c>
      <c r="F619" s="829" t="s">
        <v>453</v>
      </c>
      <c r="G619" s="820">
        <v>1</v>
      </c>
      <c r="H619" s="820">
        <v>27</v>
      </c>
      <c r="I619" s="821">
        <f t="shared" si="563"/>
        <v>2.2799999999999998</v>
      </c>
      <c r="J619" s="799">
        <v>83200</v>
      </c>
      <c r="K619" s="832"/>
      <c r="L619" s="832"/>
      <c r="M619" s="822" t="s">
        <v>86</v>
      </c>
      <c r="N619" s="799">
        <f>J619*I619</f>
        <v>189695.99999999997</v>
      </c>
      <c r="O619" s="823">
        <f>I619*J619+K619+L619</f>
        <v>189695.99999999997</v>
      </c>
      <c r="P619" s="823">
        <f>+O619*13</f>
        <v>2466047.9999999995</v>
      </c>
      <c r="Q619" s="592">
        <f>+G619</f>
        <v>1</v>
      </c>
      <c r="R619" s="592">
        <f>+H619+1</f>
        <v>28</v>
      </c>
      <c r="S619" s="588">
        <f>IF(Q619&lt;1,0,IF(W619="Բ-1",IF(R619=0,6.94,IF(R619=1,7.17,IF(R619=2,7.41,IF(R619=3,7.66,IF(OR(R619=5,R619=4),7.92,IF(OR(R619=6,R619=7),8.18,IF(OR(R619=8,R619=9),8.46,IF(OR(R619=10,R619=11,R619=12),8.74,IF(OR(R619=13,R619=14,R619=15),9.03,IF(OR(R619=16,R619=17,R619=18),9.33,9.65)))))))))),IF(W619="Բ-2", IF(R619=0,5.71,IF(R619=1,5.89,IF(R619=2,6.09,IF(R619=3,6.29,IF(OR(R619=5,R619=4),6.5,IF(OR(R619=6,R619=7),6.72,IF(OR(R619=8,R619=9),6.94,IF(OR(R619=10,R619=11,R619=12),7.17,IF(OR(R619=13,R619=14,R619=15),7.41,IF(OR(R619=16,R619=17,R619=18),7.65,7.91)))))))))), IF(W619="Գ-1", IF(R619=0,4.7,IF(R619=1,4.86,IF(R619=2,5.01,IF(R619=3,5.18,IF(OR(R619=5,R619=4),5.35,IF(OR(R619=6,R619=7),5.52,IF(OR(R619=8,R619=9),5.71,IF(OR(R619=10,R619=11,R619=12),5.89,IF(OR(R619=13,R619=14,R619=15),6.09,IF(OR(R619=16,R619=17,R619=18),6.29,6.49)))))))))), IF(W619="Գ-2", IF(R619=0,3.88,IF(R619=1,4.01,IF(R619=2,4.14,IF(R619=3,4.27,IF(OR(R619=5,R619=4),4.41,IF(OR(R619=6,R619=7),4.55,IF(OR(R619=8,R619=9),4.7,IF(OR(R619=10,R619=11,R619=12),4.85,IF(OR(R619=13,R619=14,R619=15),5.01,IF(OR(R619=16,R619=17,R619=18),5.17,5.34)))))))))), IF(W619="Գ-3", IF(R619=0,3.21,IF(R619=1,3.31,IF(R619=2,3.42,IF(R619=3,3.53,IF(OR(R619=5,R619=4),3.64,IF(OR(R619=6,R619=7),3.76,IF(OR(R619=8,R619=9),3.88,IF(OR(R619=10,R619=11,R619=12),4.01,IF(OR(R619=13,R619=14,R619=15),4.13,IF(OR(R619=16,R619=17,R619=18),4.27,4.4)))))))))), IF(W619="Ա-1", IF(R619=0,2.66,IF(R619=1,2.75,IF(R619=2,2.83,IF(R619=3,2.92,IF(OR(R619=5,R619=4),3.02,IF(OR(R619=6,R619=7),3.11,IF(OR(R619=8,R619=9),3.21,IF(OR(R619=10,R619=11,R619=12),3.31,IF(OR(R619=13,R619=14,R619=15),3.42,IF(OR(R619=16,R619=17,R619=18),3.53,3.64)))))))))), IF(W619="Ա-2", IF(R619=0,2.28,IF(R619=1,2.35,IF(R619=2,2.43,IF(R619=3,2.5,IF(OR(R619=5,R619=4),2.58,IF(OR(R619=6,R619=7),2.66,IF(OR(R619=8,R619=9),2.75,IF(OR(R619=10,R619=11,R619=12),2.83,IF(OR(R619=13,R619=14,R619=15),2.92,IF(OR(R619=16,R619=17,R619=18),3.01,3.11)))))))))),IF(W619="Ա-3", IF(R619=0,1.96,IF(R619=1,2.02,IF(R619=2,2.08,IF(R619=3,2.15,IF(OR(R619=5,R619=4),2.21,IF(OR(R619=6,R619=7),2.28,IF(OR(R619=8,R619=9),2.35,IF(OR(R619=10,R619=11,R619=12),2.42,IF(OR(R619=13,R619=14,R619=15),2.5,IF(OR(R619=16,R619=17,R619=18),2.58,2.66)))))))))), IF(W619="Կ-1", IF(R619=0,1.68,IF(R619=1,1.73,IF(R619=2,1.79,IF(R619=3,1.84,IF(OR(R619=5,R619=4),1.9,IF(OR(R619=6,R619=7),1.96,IF(OR(R619=8,R619=9),2.02,IF(OR(R619=10,R619=11,R619=12),2.08,IF(OR(R619=13,R619=14,R619=15),2.14,IF(OR(R619=16,R619=17,R619=18),2.21,2.28)))))))))), IF(W619="Կ-2", IF(R619=0,1.45,IF(R619=1,1.49,IF(R619=2,1.54,IF(R619=3,1.59,IF(OR(R619=5,R619=4),1.63,IF(OR(R619=6,R619=7),1.68,IF(OR(R619=8,R619=9),1.73,IF(OR(R619=10,R619=11,R619=12),1.79,IF(OR(R619=13,R619=14,R619=15),1.84,IF(OR(R619=16,R619=17,R619=18),1.9,1.95)))))))))),IF(W619="Կ-3", IF(R619=0,1.25,IF(R619=1,1.29,IF(R619=2,1.33,IF(R619=3,1.37,IF(OR(R619=5,R619=4),1.41,IF(OR(R619=6,R619=7),1.45,IF(OR(R619=8,R619=9),1.49,IF(OR(R619=10,R619=11,R619=12),1.54,IF(OR(R619=13,R619=14,R619=15),1.58,IF(OR(R619=16,R619=17,R619=18),1.63,1.68)))))))))), "Error"))))))))))))</f>
        <v>2.2799999999999998</v>
      </c>
      <c r="T619" s="456">
        <v>83200</v>
      </c>
      <c r="U619" s="457"/>
      <c r="V619" s="457"/>
      <c r="W619" s="589" t="str">
        <f>+M619</f>
        <v>Կ-1</v>
      </c>
      <c r="X619" s="456">
        <f>T619*S619</f>
        <v>189695.99999999997</v>
      </c>
      <c r="Y619" s="590">
        <f>+U619+V619+X619</f>
        <v>189695.99999999997</v>
      </c>
      <c r="Z619" s="590">
        <f>+Y619*13</f>
        <v>2466047.9999999995</v>
      </c>
      <c r="AA619" s="592">
        <f>+Q619</f>
        <v>1</v>
      </c>
      <c r="AB619" s="592">
        <f>+R619+1</f>
        <v>29</v>
      </c>
      <c r="AC619" s="588">
        <f>IF(AA619&lt;1,0,IF(AG619="Բ-1",IF(AB619=0,6.94,IF(AB619=1,7.17,IF(AB619=2,7.41,IF(AB619=3,7.66,IF(OR(AB619=5,AB619=4),7.92,IF(OR(AB619=6,AB619=7),8.18,IF(OR(AB619=8,AB619=9),8.46,IF(OR(AB619=10,AB619=11,AB619=12),8.74,IF(OR(AB619=13,AB619=14,AB619=15),9.03,IF(OR(AB619=16,AB619=17,AB619=18),9.33,9.65)))))))))),IF(AG619="Բ-2", IF(AB619=0,5.71,IF(AB619=1,5.89,IF(AB619=2,6.09,IF(AB619=3,6.29,IF(OR(AB619=5,AB619=4),6.5,IF(OR(AB619=6,AB619=7),6.72,IF(OR(AB619=8,AB619=9),6.94,IF(OR(AB619=10,AB619=11,AB619=12),7.17,IF(OR(AB619=13,AB619=14,AB619=15),7.41,IF(OR(AB619=16,AB619=17,AB619=18),7.65,7.91)))))))))), IF(AG619="Գ-1", IF(AB619=0,4.7,IF(AB619=1,4.86,IF(AB619=2,5.01,IF(AB619=3,5.18,IF(OR(AB619=5,AB619=4),5.35,IF(OR(AB619=6,AB619=7),5.52,IF(OR(AB619=8,AB619=9),5.71,IF(OR(AB619=10,AB619=11,AB619=12),5.89,IF(OR(AB619=13,AB619=14,AB619=15),6.09,IF(OR(AB619=16,AB619=17,AB619=18),6.29,6.49)))))))))), IF(AG619="Գ-2", IF(AB619=0,3.88,IF(AB619=1,4.01,IF(AB619=2,4.14,IF(AB619=3,4.27,IF(OR(AB619=5,AB619=4),4.41,IF(OR(AB619=6,AB619=7),4.55,IF(OR(AB619=8,AB619=9),4.7,IF(OR(AB619=10,AB619=11,AB619=12),4.85,IF(OR(AB619=13,AB619=14,AB619=15),5.01,IF(OR(AB619=16,AB619=17,AB619=18),5.17,5.34)))))))))), IF(AG619="Գ-3", IF(AB619=0,3.21,IF(AB619=1,3.31,IF(AB619=2,3.42,IF(AB619=3,3.53,IF(OR(AB619=5,AB619=4),3.64,IF(OR(AB619=6,AB619=7),3.76,IF(OR(AB619=8,AB619=9),3.88,IF(OR(AB619=10,AB619=11,AB619=12),4.01,IF(OR(AB619=13,AB619=14,AB619=15),4.13,IF(OR(AB619=16,AB619=17,AB619=18),4.27,4.4)))))))))), IF(AG619="Ա-1", IF(AB619=0,2.66,IF(AB619=1,2.75,IF(AB619=2,2.83,IF(AB619=3,2.92,IF(OR(AB619=5,AB619=4),3.02,IF(OR(AB619=6,AB619=7),3.11,IF(OR(AB619=8,AB619=9),3.21,IF(OR(AB619=10,AB619=11,AB619=12),3.31,IF(OR(AB619=13,AB619=14,AB619=15),3.42,IF(OR(AB619=16,AB619=17,AB619=18),3.53,3.64)))))))))), IF(AG619="Ա-2", IF(AB619=0,2.28,IF(AB619=1,2.35,IF(AB619=2,2.43,IF(AB619=3,2.5,IF(OR(AB619=5,AB619=4),2.58,IF(OR(AB619=6,AB619=7),2.66,IF(OR(AB619=8,AB619=9),2.75,IF(OR(AB619=10,AB619=11,AB619=12),2.83,IF(OR(AB619=13,AB619=14,AB619=15),2.92,IF(OR(AB619=16,AB619=17,AB619=18),3.01,3.11)))))))))),IF(AG619="Ա-3", IF(AB619=0,1.96,IF(AB619=1,2.02,IF(AB619=2,2.08,IF(AB619=3,2.15,IF(OR(AB619=5,AB619=4),2.21,IF(OR(AB619=6,AB619=7),2.28,IF(OR(AB619=8,AB619=9),2.35,IF(OR(AB619=10,AB619=11,AB619=12),2.42,IF(OR(AB619=13,AB619=14,AB619=15),2.5,IF(OR(AB619=16,AB619=17,AB619=18),2.58,2.66)))))))))), IF(AG619="Կ-1", IF(AB619=0,1.68,IF(AB619=1,1.73,IF(AB619=2,1.79,IF(AB619=3,1.84,IF(OR(AB619=5,AB619=4),1.9,IF(OR(AB619=6,AB619=7),1.96,IF(OR(AB619=8,AB619=9),2.02,IF(OR(AB619=10,AB619=11,AB619=12),2.08,IF(OR(AB619=13,AB619=14,AB619=15),2.14,IF(OR(AB619=16,AB619=17,AB619=18),2.21,2.28)))))))))), IF(AG619="Կ-2", IF(AB619=0,1.45,IF(AB619=1,1.49,IF(AB619=2,1.54,IF(AB619=3,1.59,IF(OR(AB619=5,AB619=4),1.63,IF(OR(AB619=6,AB619=7),1.68,IF(OR(AB619=8,AB619=9),1.73,IF(OR(AB619=10,AB619=11,AB619=12),1.79,IF(OR(AB619=13,AB619=14,AB619=15),1.84,IF(OR(AB619=16,AB619=17,AB619=18),1.9,1.95)))))))))),IF(AG619="Կ-3", IF(AB619=0,1.25,IF(AB619=1,1.29,IF(AB619=2,1.33,IF(AB619=3,1.37,IF(OR(AB619=5,AB619=4),1.41,IF(OR(AB619=6,AB619=7),1.45,IF(OR(AB619=8,AB619=9),1.49,IF(OR(AB619=10,AB619=11,AB619=12),1.54,IF(OR(AB619=13,AB619=14,AB619=15),1.58,IF(OR(AB619=16,AB619=17,AB619=18),1.63,1.68)))))))))), "Error"))))))))))))</f>
        <v>2.2799999999999998</v>
      </c>
      <c r="AD619" s="456">
        <v>83200</v>
      </c>
      <c r="AE619" s="457"/>
      <c r="AF619" s="457"/>
      <c r="AG619" s="589" t="str">
        <f>+W619</f>
        <v>Կ-1</v>
      </c>
      <c r="AH619" s="456">
        <f>AD619*AC619</f>
        <v>189695.99999999997</v>
      </c>
      <c r="AI619" s="590">
        <f>AH619+AE619+AF619</f>
        <v>189695.99999999997</v>
      </c>
      <c r="AJ619" s="590">
        <f>+AI619*13</f>
        <v>2466047.9999999995</v>
      </c>
      <c r="AK619" s="592">
        <f>+AA619</f>
        <v>1</v>
      </c>
      <c r="AL619" s="592">
        <f>+AB619+1</f>
        <v>30</v>
      </c>
      <c r="AM619" s="588">
        <f>IF(AK619&lt;1,0,IF(AQ619="Բ-1",IF(AL619=0,6.94,IF(AL619=1,7.17,IF(AL619=2,7.41,IF(AL619=3,7.66,IF(OR(AL619=5,AL619=4),7.92,IF(OR(AL619=6,AL619=7),8.18,IF(OR(AL619=8,AL619=9),8.46,IF(OR(AL619=10,AL619=11,AL619=12),8.74,IF(OR(AL619=13,AL619=14,AL619=15),9.03,IF(OR(AL619=16,AL619=17,AL619=18),9.33,9.65)))))))))),IF(AQ619="Բ-2", IF(AL619=0,5.71,IF(AL619=1,5.89,IF(AL619=2,6.09,IF(AL619=3,6.29,IF(OR(AL619=5,AL619=4),6.5,IF(OR(AL619=6,AL619=7),6.72,IF(OR(AL619=8,AL619=9),6.94,IF(OR(AL619=10,AL619=11,AL619=12),7.17,IF(OR(AL619=13,AL619=14,AL619=15),7.41,IF(OR(AL619=16,AL619=17,AL619=18),7.65,7.91)))))))))), IF(AQ619="Գ-1", IF(AL619=0,4.7,IF(AL619=1,4.86,IF(AL619=2,5.01,IF(AL619=3,5.18,IF(OR(AL619=5,AL619=4),5.35,IF(OR(AL619=6,AL619=7),5.52,IF(OR(AL619=8,AL619=9),5.71,IF(OR(AL619=10,AL619=11,AL619=12),5.89,IF(OR(AL619=13,AL619=14,AL619=15),6.09,IF(OR(AL619=16,AL619=17,AL619=18),6.29,6.49)))))))))), IF(AQ619="Գ-2", IF(AL619=0,3.88,IF(AL619=1,4.01,IF(AL619=2,4.14,IF(AL619=3,4.27,IF(OR(AL619=5,AL619=4),4.41,IF(OR(AL619=6,AL619=7),4.55,IF(OR(AL619=8,AL619=9),4.7,IF(OR(AL619=10,AL619=11,AL619=12),4.85,IF(OR(AL619=13,AL619=14,AL619=15),5.01,IF(OR(AL619=16,AL619=17,AL619=18),5.17,5.34)))))))))), IF(AQ619="Գ-3", IF(AL619=0,3.21,IF(AL619=1,3.31,IF(AL619=2,3.42,IF(AL619=3,3.53,IF(OR(AL619=5,AL619=4),3.64,IF(OR(AL619=6,AL619=7),3.76,IF(OR(AL619=8,AL619=9),3.88,IF(OR(AL619=10,AL619=11,AL619=12),4.01,IF(OR(AL619=13,AL619=14,AL619=15),4.13,IF(OR(AL619=16,AL619=17,AL619=18),4.27,4.4)))))))))), IF(AQ619="Ա-1", IF(AL619=0,2.66,IF(AL619=1,2.75,IF(AL619=2,2.83,IF(AL619=3,2.92,IF(OR(AL619=5,AL619=4),3.02,IF(OR(AL619=6,AL619=7),3.11,IF(OR(AL619=8,AL619=9),3.21,IF(OR(AL619=10,AL619=11,AL619=12),3.31,IF(OR(AL619=13,AL619=14,AL619=15),3.42,IF(OR(AL619=16,AL619=17,AL619=18),3.53,3.64)))))))))), IF(AQ619="Ա-2", IF(AL619=0,2.28,IF(AL619=1,2.35,IF(AL619=2,2.43,IF(AL619=3,2.5,IF(OR(AL619=5,AL619=4),2.58,IF(OR(AL619=6,AL619=7),2.66,IF(OR(AL619=8,AL619=9),2.75,IF(OR(AL619=10,AL619=11,AL619=12),2.83,IF(OR(AL619=13,AL619=14,AL619=15),2.92,IF(OR(AL619=16,AL619=17,AL619=18),3.01,3.11)))))))))),IF(AQ619="Ա-3", IF(AL619=0,1.96,IF(AL619=1,2.02,IF(AL619=2,2.08,IF(AL619=3,2.15,IF(OR(AL619=5,AL619=4),2.21,IF(OR(AL619=6,AL619=7),2.28,IF(OR(AL619=8,AL619=9),2.35,IF(OR(AL619=10,AL619=11,AL619=12),2.42,IF(OR(AL619=13,AL619=14,AL619=15),2.5,IF(OR(AL619=16,AL619=17,AL619=18),2.58,2.66)))))))))), IF(AQ619="Կ-1", IF(AL619=0,1.68,IF(AL619=1,1.73,IF(AL619=2,1.79,IF(AL619=3,1.84,IF(OR(AL619=5,AL619=4),1.9,IF(OR(AL619=6,AL619=7),1.96,IF(OR(AL619=8,AL619=9),2.02,IF(OR(AL619=10,AL619=11,AL619=12),2.08,IF(OR(AL619=13,AL619=14,AL619=15),2.14,IF(OR(AL619=16,AL619=17,AL619=18),2.21,2.28)))))))))), IF(AQ619="Կ-2", IF(AL619=0,1.45,IF(AL619=1,1.49,IF(AL619=2,1.54,IF(AL619=3,1.59,IF(OR(AL619=5,AL619=4),1.63,IF(OR(AL619=6,AL619=7),1.68,IF(OR(AL619=8,AL619=9),1.73,IF(OR(AL619=10,AL619=11,AL619=12),1.79,IF(OR(AL619=13,AL619=14,AL619=15),1.84,IF(OR(AL619=16,AL619=17,AL619=18),1.9,1.95)))))))))),IF(AQ619="Կ-3", IF(AL619=0,1.25,IF(AL619=1,1.29,IF(AL619=2,1.33,IF(AL619=3,1.37,IF(OR(AL619=5,AL619=4),1.41,IF(OR(AL619=6,AL619=7),1.45,IF(OR(AL619=8,AL619=9),1.49,IF(OR(AL619=10,AL619=11,AL619=12),1.54,IF(OR(AL619=13,AL619=14,AL619=15),1.58,IF(OR(AL619=16,AL619=17,AL619=18),1.63,1.68)))))))))), "Error"))))))))))))</f>
        <v>2.2799999999999998</v>
      </c>
      <c r="AN619" s="456">
        <v>83200</v>
      </c>
      <c r="AO619" s="457"/>
      <c r="AP619" s="457"/>
      <c r="AQ619" s="589" t="str">
        <f>+AG619</f>
        <v>Կ-1</v>
      </c>
      <c r="AR619" s="456">
        <f>AN619*AM619</f>
        <v>189695.99999999997</v>
      </c>
      <c r="AS619" s="590">
        <f>AR619+AO619+AP619</f>
        <v>189695.99999999997</v>
      </c>
      <c r="AT619" s="590">
        <f>+AS619*13</f>
        <v>2466047.9999999995</v>
      </c>
    </row>
    <row r="620" spans="2:46" s="587" customFormat="1" ht="27">
      <c r="B620" s="816">
        <v>29</v>
      </c>
      <c r="C620" s="804" t="s">
        <v>1502</v>
      </c>
      <c r="D620" s="828" t="s">
        <v>1960</v>
      </c>
      <c r="E620" s="818">
        <v>2000</v>
      </c>
      <c r="F620" s="829" t="s">
        <v>453</v>
      </c>
      <c r="G620" s="820">
        <v>1</v>
      </c>
      <c r="H620" s="820">
        <v>3</v>
      </c>
      <c r="I620" s="821">
        <f t="shared" si="563"/>
        <v>1.84</v>
      </c>
      <c r="J620" s="799">
        <v>83200</v>
      </c>
      <c r="K620" s="832"/>
      <c r="L620" s="832"/>
      <c r="M620" s="822" t="s">
        <v>86</v>
      </c>
      <c r="N620" s="799">
        <f t="shared" si="538"/>
        <v>153088</v>
      </c>
      <c r="O620" s="823">
        <f t="shared" si="539"/>
        <v>153088</v>
      </c>
      <c r="P620" s="823">
        <f t="shared" si="540"/>
        <v>1990144</v>
      </c>
      <c r="Q620" s="592">
        <f t="shared" si="541"/>
        <v>1</v>
      </c>
      <c r="R620" s="592">
        <f t="shared" si="542"/>
        <v>4</v>
      </c>
      <c r="S620" s="588">
        <f t="shared" si="543"/>
        <v>1.9</v>
      </c>
      <c r="T620" s="456">
        <v>83200</v>
      </c>
      <c r="U620" s="457"/>
      <c r="V620" s="457"/>
      <c r="W620" s="589" t="str">
        <f t="shared" si="544"/>
        <v>Կ-1</v>
      </c>
      <c r="X620" s="456">
        <f t="shared" si="545"/>
        <v>158080</v>
      </c>
      <c r="Y620" s="590">
        <f t="shared" si="546"/>
        <v>158080</v>
      </c>
      <c r="Z620" s="590">
        <f t="shared" si="547"/>
        <v>2055040</v>
      </c>
      <c r="AA620" s="592">
        <f t="shared" si="548"/>
        <v>1</v>
      </c>
      <c r="AB620" s="592">
        <f t="shared" si="549"/>
        <v>5</v>
      </c>
      <c r="AC620" s="588">
        <f t="shared" si="550"/>
        <v>1.9</v>
      </c>
      <c r="AD620" s="456">
        <v>83200</v>
      </c>
      <c r="AE620" s="457"/>
      <c r="AF620" s="457"/>
      <c r="AG620" s="589" t="str">
        <f t="shared" si="551"/>
        <v>Կ-1</v>
      </c>
      <c r="AH620" s="456">
        <f t="shared" si="552"/>
        <v>158080</v>
      </c>
      <c r="AI620" s="590">
        <f t="shared" si="553"/>
        <v>158080</v>
      </c>
      <c r="AJ620" s="590">
        <f t="shared" si="554"/>
        <v>2055040</v>
      </c>
      <c r="AK620" s="592">
        <f t="shared" si="555"/>
        <v>1</v>
      </c>
      <c r="AL620" s="592">
        <f t="shared" si="556"/>
        <v>6</v>
      </c>
      <c r="AM620" s="588">
        <f t="shared" si="557"/>
        <v>1.96</v>
      </c>
      <c r="AN620" s="456">
        <v>83200</v>
      </c>
      <c r="AO620" s="457"/>
      <c r="AP620" s="457"/>
      <c r="AQ620" s="589" t="str">
        <f t="shared" si="558"/>
        <v>Կ-1</v>
      </c>
      <c r="AR620" s="456">
        <f t="shared" si="559"/>
        <v>163072</v>
      </c>
      <c r="AS620" s="590">
        <f t="shared" si="560"/>
        <v>163072</v>
      </c>
      <c r="AT620" s="590">
        <f t="shared" si="561"/>
        <v>2119936</v>
      </c>
    </row>
    <row r="621" spans="2:46" s="587" customFormat="1" ht="27">
      <c r="B621" s="816">
        <v>30</v>
      </c>
      <c r="C621" s="804" t="s">
        <v>855</v>
      </c>
      <c r="D621" s="828" t="s">
        <v>1960</v>
      </c>
      <c r="E621" s="818">
        <v>1963</v>
      </c>
      <c r="F621" s="829" t="s">
        <v>453</v>
      </c>
      <c r="G621" s="820">
        <v>1</v>
      </c>
      <c r="H621" s="820">
        <v>41</v>
      </c>
      <c r="I621" s="821">
        <f t="shared" ref="I621:I627" si="564">IF(G621&lt;1,0,IF(M621="Բ-1",IF(H621=0,6.94,IF(H621=1,7.17,IF(H621=2,7.41,IF(H621=3,7.66,IF(OR(H621=5,H621=4),7.92,IF(OR(H621=6,H621=7),8.18,IF(OR(H621=8,H621=9),8.46,IF(OR(H621=10,H621=11,H621=12),8.74,IF(OR(H621=13,H621=14,H621=15),9.03,IF(OR(H621=16,H621=17,H621=18),9.33,9.65)))))))))),IF(M621="Բ-2", IF(H621=0,5.71,IF(H621=1,5.89,IF(H621=2,6.09,IF(H621=3,6.29,IF(OR(H621=5,H621=4),6.5,IF(OR(H621=6,H621=7),6.72,IF(OR(H621=8,H621=9),6.94,IF(OR(H621=10,H621=11,H621=12),7.17,IF(OR(H621=13,H621=14,H621=15),7.41,IF(OR(H621=16,H621=17,H621=18),7.65,7.91)))))))))), IF(M621="Գ-1", IF(H621=0,4.7,IF(H621=1,4.86,IF(H621=2,5.01,IF(H621=3,5.18,IF(OR(H621=5,H621=4),5.35,IF(OR(H621=6,H621=7),5.52,IF(OR(H621=8,H621=9),5.71,IF(OR(H621=10,H621=11,H621=12),5.89,IF(OR(H621=13,H621=14,H621=15),6.09,IF(OR(H621=16,H621=17,H621=18),6.29,6.49)))))))))), IF(M621="Գ-2", IF(H621=0,3.88,IF(H621=1,4.01,IF(H621=2,4.14,IF(H621=3,4.27,IF(OR(H621=5,H621=4),4.41,IF(OR(H621=6,H621=7),4.55,IF(OR(H621=8,H621=9),4.7,IF(OR(H621=10,H621=11,H621=12),4.85,IF(OR(H621=13,H621=14,H621=15),5.01,IF(OR(H621=16,H621=17,H621=18),5.17,5.34)))))))))), IF(M621="Գ-3", IF(H621=0,3.21,IF(H621=1,3.31,IF(H621=2,3.42,IF(H621=3,3.53,IF(OR(H621=5,H621=4),3.64,IF(OR(H621=6,H621=7),3.76,IF(OR(H621=8,H621=9),3.88,IF(OR(H621=10,H621=11,H621=12),4.01,IF(OR(H621=13,H621=14,H621=15),4.13,IF(OR(H621=16,H621=17,H621=18),4.27,4.4)))))))))), IF(M621="Ա-1", IF(H621=0,2.66,IF(H621=1,2.75,IF(H621=2,2.83,IF(H621=3,2.92,IF(OR(H621=5,H621=4),3.02,IF(OR(H621=6,H621=7),3.11,IF(OR(H621=8,H621=9),3.21,IF(OR(H621=10,H621=11,H621=12),3.31,IF(OR(H621=13,H621=14,H621=15),3.42,IF(OR(H621=16,H621=17,H621=18),3.53,3.64)))))))))), IF(M621="Ա-2", IF(H621=0,2.28,IF(H621=1,2.35,IF(H621=2,2.43,IF(H621=3,2.5,IF(OR(H621=5,H621=4),2.58,IF(OR(H621=6,H621=7),2.66,IF(OR(H621=8,H621=9),2.75,IF(OR(H621=10,H621=11,H621=12),2.83,IF(OR(H621=13,H621=14,H621=15),2.92,IF(OR(H621=16,H621=17,H621=18),3.01,3.11)))))))))),IF(M621="Ա-3", IF(H621=0,1.96,IF(H621=1,2.02,IF(H621=2,2.08,IF(H621=3,2.15,IF(OR(H621=5,H621=4),2.21,IF(OR(H621=6,H621=7),2.28,IF(OR(H621=8,H621=9),2.35,IF(OR(H621=10,H621=11,H621=12),2.42,IF(OR(H621=13,H621=14,H621=15),2.5,IF(OR(H621=16,H621=17,H621=18),2.58,2.66)))))))))), IF(M621="Կ-1", IF(H621=0,1.68,IF(H621=1,1.73,IF(H621=2,1.79,IF(H621=3,1.84,IF(OR(H621=5,H621=4),1.9,IF(OR(H621=6,H621=7),1.96,IF(OR(H621=8,H621=9),2.02,IF(OR(H621=10,H621=11,H621=12),2.08,IF(OR(H621=13,H621=14,H621=15),2.14,IF(OR(H621=16,H621=17,H621=18),2.21,2.28)))))))))), IF(M621="Կ-2", IF(H621=0,1.45,IF(H621=1,1.49,IF(H621=2,1.54,IF(H621=3,1.59,IF(OR(H621=5,H621=4),1.63,IF(OR(H621=6,H621=7),1.68,IF(OR(H621=8,H621=9),1.73,IF(OR(H621=10,H621=11,H621=12),1.79,IF(OR(H621=13,H621=14,H621=15),1.84,IF(OR(H621=16,H621=17,H621=18),1.9,1.95)))))))))),IF(M621="Կ-3", IF(H621=0,1.25,IF(H621=1,1.29,IF(H621=2,1.33,IF(H621=3,1.37,IF(OR(H621=5,H621=4),1.41,IF(OR(H621=6,H621=7),1.45,IF(OR(H621=8,H621=9),1.49,IF(OR(H621=10,H621=11,H621=12),1.54,IF(OR(H621=13,H621=14,H621=15),1.58,IF(OR(H621=16,H621=17,H621=18),1.63,1.68)))))))))), "Error"))))))))))))</f>
        <v>2.2799999999999998</v>
      </c>
      <c r="J621" s="799">
        <v>83200</v>
      </c>
      <c r="K621" s="832"/>
      <c r="L621" s="832"/>
      <c r="M621" s="822" t="s">
        <v>86</v>
      </c>
      <c r="N621" s="799">
        <f t="shared" ref="N621:N627" si="565">J621*I621</f>
        <v>189695.99999999997</v>
      </c>
      <c r="O621" s="823">
        <f t="shared" ref="O621:O627" si="566">I621*J621+K621+L621</f>
        <v>189695.99999999997</v>
      </c>
      <c r="P621" s="823">
        <f t="shared" ref="P621:P627" si="567">+O621*13</f>
        <v>2466047.9999999995</v>
      </c>
      <c r="Q621" s="592">
        <f t="shared" ref="Q621:Q627" si="568">+G621</f>
        <v>1</v>
      </c>
      <c r="R621" s="592">
        <f t="shared" ref="R621:R627" si="569">+H621+1</f>
        <v>42</v>
      </c>
      <c r="S621" s="588">
        <f t="shared" ref="S621:S627" si="570">IF(Q621&lt;1,0,IF(W621="Բ-1",IF(R621=0,6.94,IF(R621=1,7.17,IF(R621=2,7.41,IF(R621=3,7.66,IF(OR(R621=5,R621=4),7.92,IF(OR(R621=6,R621=7),8.18,IF(OR(R621=8,R621=9),8.46,IF(OR(R621=10,R621=11,R621=12),8.74,IF(OR(R621=13,R621=14,R621=15),9.03,IF(OR(R621=16,R621=17,R621=18),9.33,9.65)))))))))),IF(W621="Բ-2", IF(R621=0,5.71,IF(R621=1,5.89,IF(R621=2,6.09,IF(R621=3,6.29,IF(OR(R621=5,R621=4),6.5,IF(OR(R621=6,R621=7),6.72,IF(OR(R621=8,R621=9),6.94,IF(OR(R621=10,R621=11,R621=12),7.17,IF(OR(R621=13,R621=14,R621=15),7.41,IF(OR(R621=16,R621=17,R621=18),7.65,7.91)))))))))), IF(W621="Գ-1", IF(R621=0,4.7,IF(R621=1,4.86,IF(R621=2,5.01,IF(R621=3,5.18,IF(OR(R621=5,R621=4),5.35,IF(OR(R621=6,R621=7),5.52,IF(OR(R621=8,R621=9),5.71,IF(OR(R621=10,R621=11,R621=12),5.89,IF(OR(R621=13,R621=14,R621=15),6.09,IF(OR(R621=16,R621=17,R621=18),6.29,6.49)))))))))), IF(W621="Գ-2", IF(R621=0,3.88,IF(R621=1,4.01,IF(R621=2,4.14,IF(R621=3,4.27,IF(OR(R621=5,R621=4),4.41,IF(OR(R621=6,R621=7),4.55,IF(OR(R621=8,R621=9),4.7,IF(OR(R621=10,R621=11,R621=12),4.85,IF(OR(R621=13,R621=14,R621=15),5.01,IF(OR(R621=16,R621=17,R621=18),5.17,5.34)))))))))), IF(W621="Գ-3", IF(R621=0,3.21,IF(R621=1,3.31,IF(R621=2,3.42,IF(R621=3,3.53,IF(OR(R621=5,R621=4),3.64,IF(OR(R621=6,R621=7),3.76,IF(OR(R621=8,R621=9),3.88,IF(OR(R621=10,R621=11,R621=12),4.01,IF(OR(R621=13,R621=14,R621=15),4.13,IF(OR(R621=16,R621=17,R621=18),4.27,4.4)))))))))), IF(W621="Ա-1", IF(R621=0,2.66,IF(R621=1,2.75,IF(R621=2,2.83,IF(R621=3,2.92,IF(OR(R621=5,R621=4),3.02,IF(OR(R621=6,R621=7),3.11,IF(OR(R621=8,R621=9),3.21,IF(OR(R621=10,R621=11,R621=12),3.31,IF(OR(R621=13,R621=14,R621=15),3.42,IF(OR(R621=16,R621=17,R621=18),3.53,3.64)))))))))), IF(W621="Ա-2", IF(R621=0,2.28,IF(R621=1,2.35,IF(R621=2,2.43,IF(R621=3,2.5,IF(OR(R621=5,R621=4),2.58,IF(OR(R621=6,R621=7),2.66,IF(OR(R621=8,R621=9),2.75,IF(OR(R621=10,R621=11,R621=12),2.83,IF(OR(R621=13,R621=14,R621=15),2.92,IF(OR(R621=16,R621=17,R621=18),3.01,3.11)))))))))),IF(W621="Ա-3", IF(R621=0,1.96,IF(R621=1,2.02,IF(R621=2,2.08,IF(R621=3,2.15,IF(OR(R621=5,R621=4),2.21,IF(OR(R621=6,R621=7),2.28,IF(OR(R621=8,R621=9),2.35,IF(OR(R621=10,R621=11,R621=12),2.42,IF(OR(R621=13,R621=14,R621=15),2.5,IF(OR(R621=16,R621=17,R621=18),2.58,2.66)))))))))), IF(W621="Կ-1", IF(R621=0,1.68,IF(R621=1,1.73,IF(R621=2,1.79,IF(R621=3,1.84,IF(OR(R621=5,R621=4),1.9,IF(OR(R621=6,R621=7),1.96,IF(OR(R621=8,R621=9),2.02,IF(OR(R621=10,R621=11,R621=12),2.08,IF(OR(R621=13,R621=14,R621=15),2.14,IF(OR(R621=16,R621=17,R621=18),2.21,2.28)))))))))), IF(W621="Կ-2", IF(R621=0,1.45,IF(R621=1,1.49,IF(R621=2,1.54,IF(R621=3,1.59,IF(OR(R621=5,R621=4),1.63,IF(OR(R621=6,R621=7),1.68,IF(OR(R621=8,R621=9),1.73,IF(OR(R621=10,R621=11,R621=12),1.79,IF(OR(R621=13,R621=14,R621=15),1.84,IF(OR(R621=16,R621=17,R621=18),1.9,1.95)))))))))),IF(W621="Կ-3", IF(R621=0,1.25,IF(R621=1,1.29,IF(R621=2,1.33,IF(R621=3,1.37,IF(OR(R621=5,R621=4),1.41,IF(OR(R621=6,R621=7),1.45,IF(OR(R621=8,R621=9),1.49,IF(OR(R621=10,R621=11,R621=12),1.54,IF(OR(R621=13,R621=14,R621=15),1.58,IF(OR(R621=16,R621=17,R621=18),1.63,1.68)))))))))), "Error"))))))))))))</f>
        <v>2.2799999999999998</v>
      </c>
      <c r="T621" s="456">
        <v>83200</v>
      </c>
      <c r="U621" s="457"/>
      <c r="V621" s="457"/>
      <c r="W621" s="589" t="str">
        <f t="shared" ref="W621:W627" si="571">+M621</f>
        <v>Կ-1</v>
      </c>
      <c r="X621" s="456">
        <f t="shared" ref="X621:X627" si="572">T621*S621</f>
        <v>189695.99999999997</v>
      </c>
      <c r="Y621" s="590">
        <f t="shared" ref="Y621:Y627" si="573">+U621+V621+X621</f>
        <v>189695.99999999997</v>
      </c>
      <c r="Z621" s="590">
        <f t="shared" ref="Z621:Z627" si="574">+Y621*13</f>
        <v>2466047.9999999995</v>
      </c>
      <c r="AA621" s="592">
        <f t="shared" ref="AA621:AA627" si="575">+Q621</f>
        <v>1</v>
      </c>
      <c r="AB621" s="592">
        <f t="shared" ref="AB621:AB627" si="576">+R621+1</f>
        <v>43</v>
      </c>
      <c r="AC621" s="588">
        <f t="shared" ref="AC621:AC627" si="577">IF(AA621&lt;1,0,IF(AG621="Բ-1",IF(AB621=0,6.94,IF(AB621=1,7.17,IF(AB621=2,7.41,IF(AB621=3,7.66,IF(OR(AB621=5,AB621=4),7.92,IF(OR(AB621=6,AB621=7),8.18,IF(OR(AB621=8,AB621=9),8.46,IF(OR(AB621=10,AB621=11,AB621=12),8.74,IF(OR(AB621=13,AB621=14,AB621=15),9.03,IF(OR(AB621=16,AB621=17,AB621=18),9.33,9.65)))))))))),IF(AG621="Բ-2", IF(AB621=0,5.71,IF(AB621=1,5.89,IF(AB621=2,6.09,IF(AB621=3,6.29,IF(OR(AB621=5,AB621=4),6.5,IF(OR(AB621=6,AB621=7),6.72,IF(OR(AB621=8,AB621=9),6.94,IF(OR(AB621=10,AB621=11,AB621=12),7.17,IF(OR(AB621=13,AB621=14,AB621=15),7.41,IF(OR(AB621=16,AB621=17,AB621=18),7.65,7.91)))))))))), IF(AG621="Գ-1", IF(AB621=0,4.7,IF(AB621=1,4.86,IF(AB621=2,5.01,IF(AB621=3,5.18,IF(OR(AB621=5,AB621=4),5.35,IF(OR(AB621=6,AB621=7),5.52,IF(OR(AB621=8,AB621=9),5.71,IF(OR(AB621=10,AB621=11,AB621=12),5.89,IF(OR(AB621=13,AB621=14,AB621=15),6.09,IF(OR(AB621=16,AB621=17,AB621=18),6.29,6.49)))))))))), IF(AG621="Գ-2", IF(AB621=0,3.88,IF(AB621=1,4.01,IF(AB621=2,4.14,IF(AB621=3,4.27,IF(OR(AB621=5,AB621=4),4.41,IF(OR(AB621=6,AB621=7),4.55,IF(OR(AB621=8,AB621=9),4.7,IF(OR(AB621=10,AB621=11,AB621=12),4.85,IF(OR(AB621=13,AB621=14,AB621=15),5.01,IF(OR(AB621=16,AB621=17,AB621=18),5.17,5.34)))))))))), IF(AG621="Գ-3", IF(AB621=0,3.21,IF(AB621=1,3.31,IF(AB621=2,3.42,IF(AB621=3,3.53,IF(OR(AB621=5,AB621=4),3.64,IF(OR(AB621=6,AB621=7),3.76,IF(OR(AB621=8,AB621=9),3.88,IF(OR(AB621=10,AB621=11,AB621=12),4.01,IF(OR(AB621=13,AB621=14,AB621=15),4.13,IF(OR(AB621=16,AB621=17,AB621=18),4.27,4.4)))))))))), IF(AG621="Ա-1", IF(AB621=0,2.66,IF(AB621=1,2.75,IF(AB621=2,2.83,IF(AB621=3,2.92,IF(OR(AB621=5,AB621=4),3.02,IF(OR(AB621=6,AB621=7),3.11,IF(OR(AB621=8,AB621=9),3.21,IF(OR(AB621=10,AB621=11,AB621=12),3.31,IF(OR(AB621=13,AB621=14,AB621=15),3.42,IF(OR(AB621=16,AB621=17,AB621=18),3.53,3.64)))))))))), IF(AG621="Ա-2", IF(AB621=0,2.28,IF(AB621=1,2.35,IF(AB621=2,2.43,IF(AB621=3,2.5,IF(OR(AB621=5,AB621=4),2.58,IF(OR(AB621=6,AB621=7),2.66,IF(OR(AB621=8,AB621=9),2.75,IF(OR(AB621=10,AB621=11,AB621=12),2.83,IF(OR(AB621=13,AB621=14,AB621=15),2.92,IF(OR(AB621=16,AB621=17,AB621=18),3.01,3.11)))))))))),IF(AG621="Ա-3", IF(AB621=0,1.96,IF(AB621=1,2.02,IF(AB621=2,2.08,IF(AB621=3,2.15,IF(OR(AB621=5,AB621=4),2.21,IF(OR(AB621=6,AB621=7),2.28,IF(OR(AB621=8,AB621=9),2.35,IF(OR(AB621=10,AB621=11,AB621=12),2.42,IF(OR(AB621=13,AB621=14,AB621=15),2.5,IF(OR(AB621=16,AB621=17,AB621=18),2.58,2.66)))))))))), IF(AG621="Կ-1", IF(AB621=0,1.68,IF(AB621=1,1.73,IF(AB621=2,1.79,IF(AB621=3,1.84,IF(OR(AB621=5,AB621=4),1.9,IF(OR(AB621=6,AB621=7),1.96,IF(OR(AB621=8,AB621=9),2.02,IF(OR(AB621=10,AB621=11,AB621=12),2.08,IF(OR(AB621=13,AB621=14,AB621=15),2.14,IF(OR(AB621=16,AB621=17,AB621=18),2.21,2.28)))))))))), IF(AG621="Կ-2", IF(AB621=0,1.45,IF(AB621=1,1.49,IF(AB621=2,1.54,IF(AB621=3,1.59,IF(OR(AB621=5,AB621=4),1.63,IF(OR(AB621=6,AB621=7),1.68,IF(OR(AB621=8,AB621=9),1.73,IF(OR(AB621=10,AB621=11,AB621=12),1.79,IF(OR(AB621=13,AB621=14,AB621=15),1.84,IF(OR(AB621=16,AB621=17,AB621=18),1.9,1.95)))))))))),IF(AG621="Կ-3", IF(AB621=0,1.25,IF(AB621=1,1.29,IF(AB621=2,1.33,IF(AB621=3,1.37,IF(OR(AB621=5,AB621=4),1.41,IF(OR(AB621=6,AB621=7),1.45,IF(OR(AB621=8,AB621=9),1.49,IF(OR(AB621=10,AB621=11,AB621=12),1.54,IF(OR(AB621=13,AB621=14,AB621=15),1.58,IF(OR(AB621=16,AB621=17,AB621=18),1.63,1.68)))))))))), "Error"))))))))))))</f>
        <v>2.2799999999999998</v>
      </c>
      <c r="AD621" s="456">
        <v>83200</v>
      </c>
      <c r="AE621" s="457"/>
      <c r="AF621" s="457"/>
      <c r="AG621" s="589" t="str">
        <f t="shared" ref="AG621:AG627" si="578">+W621</f>
        <v>Կ-1</v>
      </c>
      <c r="AH621" s="456">
        <f t="shared" ref="AH621:AH627" si="579">AD621*AC621</f>
        <v>189695.99999999997</v>
      </c>
      <c r="AI621" s="590">
        <f t="shared" ref="AI621:AI627" si="580">AH621+AE621+AF621</f>
        <v>189695.99999999997</v>
      </c>
      <c r="AJ621" s="590">
        <f t="shared" ref="AJ621:AJ627" si="581">+AI621*13</f>
        <v>2466047.9999999995</v>
      </c>
      <c r="AK621" s="592">
        <f t="shared" ref="AK621:AK627" si="582">+AA621</f>
        <v>1</v>
      </c>
      <c r="AL621" s="592">
        <f t="shared" ref="AL621:AL627" si="583">+AB621+1</f>
        <v>44</v>
      </c>
      <c r="AM621" s="588">
        <f t="shared" ref="AM621:AM627" si="584">IF(AK621&lt;1,0,IF(AQ621="Բ-1",IF(AL621=0,6.94,IF(AL621=1,7.17,IF(AL621=2,7.41,IF(AL621=3,7.66,IF(OR(AL621=5,AL621=4),7.92,IF(OR(AL621=6,AL621=7),8.18,IF(OR(AL621=8,AL621=9),8.46,IF(OR(AL621=10,AL621=11,AL621=12),8.74,IF(OR(AL621=13,AL621=14,AL621=15),9.03,IF(OR(AL621=16,AL621=17,AL621=18),9.33,9.65)))))))))),IF(AQ621="Բ-2", IF(AL621=0,5.71,IF(AL621=1,5.89,IF(AL621=2,6.09,IF(AL621=3,6.29,IF(OR(AL621=5,AL621=4),6.5,IF(OR(AL621=6,AL621=7),6.72,IF(OR(AL621=8,AL621=9),6.94,IF(OR(AL621=10,AL621=11,AL621=12),7.17,IF(OR(AL621=13,AL621=14,AL621=15),7.41,IF(OR(AL621=16,AL621=17,AL621=18),7.65,7.91)))))))))), IF(AQ621="Գ-1", IF(AL621=0,4.7,IF(AL621=1,4.86,IF(AL621=2,5.01,IF(AL621=3,5.18,IF(OR(AL621=5,AL621=4),5.35,IF(OR(AL621=6,AL621=7),5.52,IF(OR(AL621=8,AL621=9),5.71,IF(OR(AL621=10,AL621=11,AL621=12),5.89,IF(OR(AL621=13,AL621=14,AL621=15),6.09,IF(OR(AL621=16,AL621=17,AL621=18),6.29,6.49)))))))))), IF(AQ621="Գ-2", IF(AL621=0,3.88,IF(AL621=1,4.01,IF(AL621=2,4.14,IF(AL621=3,4.27,IF(OR(AL621=5,AL621=4),4.41,IF(OR(AL621=6,AL621=7),4.55,IF(OR(AL621=8,AL621=9),4.7,IF(OR(AL621=10,AL621=11,AL621=12),4.85,IF(OR(AL621=13,AL621=14,AL621=15),5.01,IF(OR(AL621=16,AL621=17,AL621=18),5.17,5.34)))))))))), IF(AQ621="Գ-3", IF(AL621=0,3.21,IF(AL621=1,3.31,IF(AL621=2,3.42,IF(AL621=3,3.53,IF(OR(AL621=5,AL621=4),3.64,IF(OR(AL621=6,AL621=7),3.76,IF(OR(AL621=8,AL621=9),3.88,IF(OR(AL621=10,AL621=11,AL621=12),4.01,IF(OR(AL621=13,AL621=14,AL621=15),4.13,IF(OR(AL621=16,AL621=17,AL621=18),4.27,4.4)))))))))), IF(AQ621="Ա-1", IF(AL621=0,2.66,IF(AL621=1,2.75,IF(AL621=2,2.83,IF(AL621=3,2.92,IF(OR(AL621=5,AL621=4),3.02,IF(OR(AL621=6,AL621=7),3.11,IF(OR(AL621=8,AL621=9),3.21,IF(OR(AL621=10,AL621=11,AL621=12),3.31,IF(OR(AL621=13,AL621=14,AL621=15),3.42,IF(OR(AL621=16,AL621=17,AL621=18),3.53,3.64)))))))))), IF(AQ621="Ա-2", IF(AL621=0,2.28,IF(AL621=1,2.35,IF(AL621=2,2.43,IF(AL621=3,2.5,IF(OR(AL621=5,AL621=4),2.58,IF(OR(AL621=6,AL621=7),2.66,IF(OR(AL621=8,AL621=9),2.75,IF(OR(AL621=10,AL621=11,AL621=12),2.83,IF(OR(AL621=13,AL621=14,AL621=15),2.92,IF(OR(AL621=16,AL621=17,AL621=18),3.01,3.11)))))))))),IF(AQ621="Ա-3", IF(AL621=0,1.96,IF(AL621=1,2.02,IF(AL621=2,2.08,IF(AL621=3,2.15,IF(OR(AL621=5,AL621=4),2.21,IF(OR(AL621=6,AL621=7),2.28,IF(OR(AL621=8,AL621=9),2.35,IF(OR(AL621=10,AL621=11,AL621=12),2.42,IF(OR(AL621=13,AL621=14,AL621=15),2.5,IF(OR(AL621=16,AL621=17,AL621=18),2.58,2.66)))))))))), IF(AQ621="Կ-1", IF(AL621=0,1.68,IF(AL621=1,1.73,IF(AL621=2,1.79,IF(AL621=3,1.84,IF(OR(AL621=5,AL621=4),1.9,IF(OR(AL621=6,AL621=7),1.96,IF(OR(AL621=8,AL621=9),2.02,IF(OR(AL621=10,AL621=11,AL621=12),2.08,IF(OR(AL621=13,AL621=14,AL621=15),2.14,IF(OR(AL621=16,AL621=17,AL621=18),2.21,2.28)))))))))), IF(AQ621="Կ-2", IF(AL621=0,1.45,IF(AL621=1,1.49,IF(AL621=2,1.54,IF(AL621=3,1.59,IF(OR(AL621=5,AL621=4),1.63,IF(OR(AL621=6,AL621=7),1.68,IF(OR(AL621=8,AL621=9),1.73,IF(OR(AL621=10,AL621=11,AL621=12),1.79,IF(OR(AL621=13,AL621=14,AL621=15),1.84,IF(OR(AL621=16,AL621=17,AL621=18),1.9,1.95)))))))))),IF(AQ621="Կ-3", IF(AL621=0,1.25,IF(AL621=1,1.29,IF(AL621=2,1.33,IF(AL621=3,1.37,IF(OR(AL621=5,AL621=4),1.41,IF(OR(AL621=6,AL621=7),1.45,IF(OR(AL621=8,AL621=9),1.49,IF(OR(AL621=10,AL621=11,AL621=12),1.54,IF(OR(AL621=13,AL621=14,AL621=15),1.58,IF(OR(AL621=16,AL621=17,AL621=18),1.63,1.68)))))))))), "Error"))))))))))))</f>
        <v>2.2799999999999998</v>
      </c>
      <c r="AN621" s="456">
        <v>83200</v>
      </c>
      <c r="AO621" s="457"/>
      <c r="AP621" s="457"/>
      <c r="AQ621" s="589" t="str">
        <f t="shared" ref="AQ621:AQ627" si="585">+AG621</f>
        <v>Կ-1</v>
      </c>
      <c r="AR621" s="456">
        <f t="shared" ref="AR621:AR627" si="586">AN621*AM621</f>
        <v>189695.99999999997</v>
      </c>
      <c r="AS621" s="590">
        <f t="shared" ref="AS621:AS627" si="587">AR621+AO621+AP621</f>
        <v>189695.99999999997</v>
      </c>
      <c r="AT621" s="590">
        <f t="shared" ref="AT621:AT627" si="588">+AS621*13</f>
        <v>2466047.9999999995</v>
      </c>
    </row>
    <row r="622" spans="2:46" s="587" customFormat="1" ht="27">
      <c r="B622" s="816">
        <v>31</v>
      </c>
      <c r="C622" s="804" t="s">
        <v>856</v>
      </c>
      <c r="D622" s="828" t="s">
        <v>1960</v>
      </c>
      <c r="E622" s="818">
        <v>1971</v>
      </c>
      <c r="F622" s="829" t="s">
        <v>453</v>
      </c>
      <c r="G622" s="820">
        <v>1</v>
      </c>
      <c r="H622" s="820">
        <v>32</v>
      </c>
      <c r="I622" s="821">
        <f t="shared" si="564"/>
        <v>2.2799999999999998</v>
      </c>
      <c r="J622" s="799">
        <v>83200</v>
      </c>
      <c r="K622" s="832"/>
      <c r="L622" s="832"/>
      <c r="M622" s="822" t="s">
        <v>86</v>
      </c>
      <c r="N622" s="799">
        <f t="shared" si="565"/>
        <v>189695.99999999997</v>
      </c>
      <c r="O622" s="823">
        <f t="shared" si="566"/>
        <v>189695.99999999997</v>
      </c>
      <c r="P622" s="823">
        <f t="shared" si="567"/>
        <v>2466047.9999999995</v>
      </c>
      <c r="Q622" s="592">
        <f t="shared" si="568"/>
        <v>1</v>
      </c>
      <c r="R622" s="592">
        <f t="shared" si="569"/>
        <v>33</v>
      </c>
      <c r="S622" s="588">
        <f t="shared" si="570"/>
        <v>2.2799999999999998</v>
      </c>
      <c r="T622" s="456">
        <v>83200</v>
      </c>
      <c r="U622" s="457"/>
      <c r="V622" s="457"/>
      <c r="W622" s="589" t="str">
        <f t="shared" si="571"/>
        <v>Կ-1</v>
      </c>
      <c r="X622" s="456">
        <f t="shared" si="572"/>
        <v>189695.99999999997</v>
      </c>
      <c r="Y622" s="590">
        <f t="shared" si="573"/>
        <v>189695.99999999997</v>
      </c>
      <c r="Z622" s="590">
        <f t="shared" si="574"/>
        <v>2466047.9999999995</v>
      </c>
      <c r="AA622" s="592">
        <f t="shared" si="575"/>
        <v>1</v>
      </c>
      <c r="AB622" s="592">
        <f t="shared" si="576"/>
        <v>34</v>
      </c>
      <c r="AC622" s="588">
        <f t="shared" si="577"/>
        <v>2.2799999999999998</v>
      </c>
      <c r="AD622" s="456">
        <v>83200</v>
      </c>
      <c r="AE622" s="457"/>
      <c r="AF622" s="457"/>
      <c r="AG622" s="589" t="str">
        <f t="shared" si="578"/>
        <v>Կ-1</v>
      </c>
      <c r="AH622" s="456">
        <f t="shared" si="579"/>
        <v>189695.99999999997</v>
      </c>
      <c r="AI622" s="590">
        <f t="shared" si="580"/>
        <v>189695.99999999997</v>
      </c>
      <c r="AJ622" s="590">
        <f t="shared" si="581"/>
        <v>2466047.9999999995</v>
      </c>
      <c r="AK622" s="592">
        <f t="shared" si="582"/>
        <v>1</v>
      </c>
      <c r="AL622" s="592">
        <f t="shared" si="583"/>
        <v>35</v>
      </c>
      <c r="AM622" s="588">
        <f t="shared" si="584"/>
        <v>2.2799999999999998</v>
      </c>
      <c r="AN622" s="456">
        <v>83200</v>
      </c>
      <c r="AO622" s="457"/>
      <c r="AP622" s="457"/>
      <c r="AQ622" s="589" t="str">
        <f t="shared" si="585"/>
        <v>Կ-1</v>
      </c>
      <c r="AR622" s="456">
        <f t="shared" si="586"/>
        <v>189695.99999999997</v>
      </c>
      <c r="AS622" s="590">
        <f t="shared" si="587"/>
        <v>189695.99999999997</v>
      </c>
      <c r="AT622" s="590">
        <f t="shared" si="588"/>
        <v>2466047.9999999995</v>
      </c>
    </row>
    <row r="623" spans="2:46" s="587" customFormat="1" ht="27">
      <c r="B623" s="816">
        <v>32</v>
      </c>
      <c r="C623" s="804" t="s">
        <v>857</v>
      </c>
      <c r="D623" s="828" t="s">
        <v>1960</v>
      </c>
      <c r="E623" s="818">
        <v>1964</v>
      </c>
      <c r="F623" s="829" t="s">
        <v>453</v>
      </c>
      <c r="G623" s="820">
        <v>1</v>
      </c>
      <c r="H623" s="820">
        <v>31</v>
      </c>
      <c r="I623" s="821">
        <f t="shared" si="564"/>
        <v>2.2799999999999998</v>
      </c>
      <c r="J623" s="799">
        <v>83200</v>
      </c>
      <c r="K623" s="832"/>
      <c r="L623" s="832"/>
      <c r="M623" s="822" t="s">
        <v>86</v>
      </c>
      <c r="N623" s="799">
        <f t="shared" si="565"/>
        <v>189695.99999999997</v>
      </c>
      <c r="O623" s="823">
        <f t="shared" si="566"/>
        <v>189695.99999999997</v>
      </c>
      <c r="P623" s="823">
        <f t="shared" si="567"/>
        <v>2466047.9999999995</v>
      </c>
      <c r="Q623" s="592">
        <f t="shared" si="568"/>
        <v>1</v>
      </c>
      <c r="R623" s="592">
        <f t="shared" si="569"/>
        <v>32</v>
      </c>
      <c r="S623" s="588">
        <f t="shared" si="570"/>
        <v>2.2799999999999998</v>
      </c>
      <c r="T623" s="456">
        <v>83200</v>
      </c>
      <c r="U623" s="457"/>
      <c r="V623" s="457"/>
      <c r="W623" s="589" t="str">
        <f t="shared" si="571"/>
        <v>Կ-1</v>
      </c>
      <c r="X623" s="456">
        <f t="shared" si="572"/>
        <v>189695.99999999997</v>
      </c>
      <c r="Y623" s="590">
        <f t="shared" si="573"/>
        <v>189695.99999999997</v>
      </c>
      <c r="Z623" s="590">
        <f t="shared" si="574"/>
        <v>2466047.9999999995</v>
      </c>
      <c r="AA623" s="592">
        <f t="shared" si="575"/>
        <v>1</v>
      </c>
      <c r="AB623" s="592">
        <f t="shared" si="576"/>
        <v>33</v>
      </c>
      <c r="AC623" s="588">
        <f t="shared" si="577"/>
        <v>2.2799999999999998</v>
      </c>
      <c r="AD623" s="456">
        <v>83200</v>
      </c>
      <c r="AE623" s="457"/>
      <c r="AF623" s="457"/>
      <c r="AG623" s="589" t="str">
        <f t="shared" si="578"/>
        <v>Կ-1</v>
      </c>
      <c r="AH623" s="456">
        <f t="shared" si="579"/>
        <v>189695.99999999997</v>
      </c>
      <c r="AI623" s="590">
        <f t="shared" si="580"/>
        <v>189695.99999999997</v>
      </c>
      <c r="AJ623" s="590">
        <f t="shared" si="581"/>
        <v>2466047.9999999995</v>
      </c>
      <c r="AK623" s="592">
        <f t="shared" si="582"/>
        <v>1</v>
      </c>
      <c r="AL623" s="592">
        <f t="shared" si="583"/>
        <v>34</v>
      </c>
      <c r="AM623" s="588">
        <f t="shared" si="584"/>
        <v>2.2799999999999998</v>
      </c>
      <c r="AN623" s="456">
        <v>83200</v>
      </c>
      <c r="AO623" s="457"/>
      <c r="AP623" s="457"/>
      <c r="AQ623" s="589" t="str">
        <f t="shared" si="585"/>
        <v>Կ-1</v>
      </c>
      <c r="AR623" s="456">
        <f t="shared" si="586"/>
        <v>189695.99999999997</v>
      </c>
      <c r="AS623" s="590">
        <f t="shared" si="587"/>
        <v>189695.99999999997</v>
      </c>
      <c r="AT623" s="590">
        <f t="shared" si="588"/>
        <v>2466047.9999999995</v>
      </c>
    </row>
    <row r="624" spans="2:46" s="587" customFormat="1" ht="27">
      <c r="B624" s="816">
        <v>33</v>
      </c>
      <c r="C624" s="804" t="s">
        <v>1218</v>
      </c>
      <c r="D624" s="828" t="s">
        <v>1960</v>
      </c>
      <c r="E624" s="818">
        <v>1995</v>
      </c>
      <c r="F624" s="829" t="s">
        <v>453</v>
      </c>
      <c r="G624" s="820">
        <v>1</v>
      </c>
      <c r="H624" s="820">
        <v>7</v>
      </c>
      <c r="I624" s="821">
        <f t="shared" si="564"/>
        <v>1.96</v>
      </c>
      <c r="J624" s="799">
        <v>83200</v>
      </c>
      <c r="K624" s="832"/>
      <c r="L624" s="832"/>
      <c r="M624" s="822" t="s">
        <v>86</v>
      </c>
      <c r="N624" s="799">
        <f t="shared" si="565"/>
        <v>163072</v>
      </c>
      <c r="O624" s="823">
        <f t="shared" si="566"/>
        <v>163072</v>
      </c>
      <c r="P624" s="823">
        <f t="shared" si="567"/>
        <v>2119936</v>
      </c>
      <c r="Q624" s="592">
        <f t="shared" si="568"/>
        <v>1</v>
      </c>
      <c r="R624" s="592">
        <f t="shared" si="569"/>
        <v>8</v>
      </c>
      <c r="S624" s="588">
        <f t="shared" si="570"/>
        <v>2.02</v>
      </c>
      <c r="T624" s="456">
        <v>83200</v>
      </c>
      <c r="U624" s="457"/>
      <c r="V624" s="457"/>
      <c r="W624" s="589" t="str">
        <f t="shared" si="571"/>
        <v>Կ-1</v>
      </c>
      <c r="X624" s="456">
        <f t="shared" si="572"/>
        <v>168064</v>
      </c>
      <c r="Y624" s="590">
        <f t="shared" si="573"/>
        <v>168064</v>
      </c>
      <c r="Z624" s="590">
        <f t="shared" si="574"/>
        <v>2184832</v>
      </c>
      <c r="AA624" s="592">
        <f t="shared" si="575"/>
        <v>1</v>
      </c>
      <c r="AB624" s="592">
        <f t="shared" si="576"/>
        <v>9</v>
      </c>
      <c r="AC624" s="588">
        <f t="shared" si="577"/>
        <v>2.02</v>
      </c>
      <c r="AD624" s="456">
        <v>83200</v>
      </c>
      <c r="AE624" s="457"/>
      <c r="AF624" s="457"/>
      <c r="AG624" s="589" t="str">
        <f t="shared" si="578"/>
        <v>Կ-1</v>
      </c>
      <c r="AH624" s="456">
        <f t="shared" si="579"/>
        <v>168064</v>
      </c>
      <c r="AI624" s="590">
        <f t="shared" si="580"/>
        <v>168064</v>
      </c>
      <c r="AJ624" s="590">
        <f t="shared" si="581"/>
        <v>2184832</v>
      </c>
      <c r="AK624" s="592">
        <f t="shared" si="582"/>
        <v>1</v>
      </c>
      <c r="AL624" s="592">
        <f t="shared" si="583"/>
        <v>10</v>
      </c>
      <c r="AM624" s="588">
        <f t="shared" si="584"/>
        <v>2.08</v>
      </c>
      <c r="AN624" s="456">
        <v>83200</v>
      </c>
      <c r="AO624" s="457"/>
      <c r="AP624" s="457"/>
      <c r="AQ624" s="589" t="str">
        <f t="shared" si="585"/>
        <v>Կ-1</v>
      </c>
      <c r="AR624" s="456">
        <f t="shared" si="586"/>
        <v>173056</v>
      </c>
      <c r="AS624" s="590">
        <f t="shared" si="587"/>
        <v>173056</v>
      </c>
      <c r="AT624" s="590">
        <f t="shared" si="588"/>
        <v>2249728</v>
      </c>
    </row>
    <row r="625" spans="2:46" s="587" customFormat="1" ht="27">
      <c r="B625" s="816">
        <v>34</v>
      </c>
      <c r="C625" s="891" t="s">
        <v>1219</v>
      </c>
      <c r="D625" s="828" t="s">
        <v>1960</v>
      </c>
      <c r="E625" s="818">
        <v>1979</v>
      </c>
      <c r="F625" s="829" t="s">
        <v>453</v>
      </c>
      <c r="G625" s="820">
        <v>1</v>
      </c>
      <c r="H625" s="820">
        <v>11</v>
      </c>
      <c r="I625" s="821">
        <f t="shared" si="564"/>
        <v>2.08</v>
      </c>
      <c r="J625" s="799">
        <v>83200</v>
      </c>
      <c r="K625" s="832"/>
      <c r="L625" s="832"/>
      <c r="M625" s="822" t="s">
        <v>86</v>
      </c>
      <c r="N625" s="799">
        <f t="shared" si="565"/>
        <v>173056</v>
      </c>
      <c r="O625" s="823">
        <f t="shared" si="566"/>
        <v>173056</v>
      </c>
      <c r="P625" s="823">
        <f t="shared" si="567"/>
        <v>2249728</v>
      </c>
      <c r="Q625" s="592">
        <f t="shared" si="568"/>
        <v>1</v>
      </c>
      <c r="R625" s="592">
        <f t="shared" si="569"/>
        <v>12</v>
      </c>
      <c r="S625" s="588">
        <f t="shared" si="570"/>
        <v>2.08</v>
      </c>
      <c r="T625" s="456">
        <v>83200</v>
      </c>
      <c r="U625" s="457"/>
      <c r="V625" s="457"/>
      <c r="W625" s="589" t="str">
        <f t="shared" si="571"/>
        <v>Կ-1</v>
      </c>
      <c r="X625" s="456">
        <f t="shared" si="572"/>
        <v>173056</v>
      </c>
      <c r="Y625" s="590">
        <f t="shared" si="573"/>
        <v>173056</v>
      </c>
      <c r="Z625" s="590">
        <f t="shared" si="574"/>
        <v>2249728</v>
      </c>
      <c r="AA625" s="592">
        <f t="shared" si="575"/>
        <v>1</v>
      </c>
      <c r="AB625" s="592">
        <f t="shared" si="576"/>
        <v>13</v>
      </c>
      <c r="AC625" s="588">
        <f t="shared" si="577"/>
        <v>2.14</v>
      </c>
      <c r="AD625" s="456">
        <v>83200</v>
      </c>
      <c r="AE625" s="457"/>
      <c r="AF625" s="457"/>
      <c r="AG625" s="589" t="str">
        <f t="shared" si="578"/>
        <v>Կ-1</v>
      </c>
      <c r="AH625" s="456">
        <f t="shared" si="579"/>
        <v>178048</v>
      </c>
      <c r="AI625" s="590">
        <f t="shared" si="580"/>
        <v>178048</v>
      </c>
      <c r="AJ625" s="590">
        <f t="shared" si="581"/>
        <v>2314624</v>
      </c>
      <c r="AK625" s="592">
        <f t="shared" si="582"/>
        <v>1</v>
      </c>
      <c r="AL625" s="592">
        <f t="shared" si="583"/>
        <v>14</v>
      </c>
      <c r="AM625" s="588">
        <f t="shared" si="584"/>
        <v>2.14</v>
      </c>
      <c r="AN625" s="456">
        <v>83200</v>
      </c>
      <c r="AO625" s="457"/>
      <c r="AP625" s="457"/>
      <c r="AQ625" s="589" t="str">
        <f t="shared" si="585"/>
        <v>Կ-1</v>
      </c>
      <c r="AR625" s="456">
        <f t="shared" si="586"/>
        <v>178048</v>
      </c>
      <c r="AS625" s="590">
        <f t="shared" si="587"/>
        <v>178048</v>
      </c>
      <c r="AT625" s="590">
        <f t="shared" si="588"/>
        <v>2314624</v>
      </c>
    </row>
    <row r="626" spans="2:46" s="587" customFormat="1" ht="27">
      <c r="B626" s="816">
        <v>35</v>
      </c>
      <c r="C626" s="890" t="s">
        <v>2158</v>
      </c>
      <c r="D626" s="828" t="s">
        <v>1960</v>
      </c>
      <c r="E626" s="818">
        <v>1998</v>
      </c>
      <c r="F626" s="829" t="s">
        <v>453</v>
      </c>
      <c r="G626" s="820">
        <v>1</v>
      </c>
      <c r="H626" s="820">
        <v>2</v>
      </c>
      <c r="I626" s="821">
        <f t="shared" si="564"/>
        <v>1.79</v>
      </c>
      <c r="J626" s="799">
        <v>83200</v>
      </c>
      <c r="K626" s="832"/>
      <c r="L626" s="832"/>
      <c r="M626" s="822" t="s">
        <v>86</v>
      </c>
      <c r="N626" s="799">
        <f t="shared" si="565"/>
        <v>148928</v>
      </c>
      <c r="O626" s="823">
        <f t="shared" si="566"/>
        <v>148928</v>
      </c>
      <c r="P626" s="823">
        <f t="shared" si="567"/>
        <v>1936064</v>
      </c>
      <c r="Q626" s="592">
        <f t="shared" si="568"/>
        <v>1</v>
      </c>
      <c r="R626" s="592">
        <f t="shared" si="569"/>
        <v>3</v>
      </c>
      <c r="S626" s="588">
        <f t="shared" si="570"/>
        <v>1.84</v>
      </c>
      <c r="T626" s="456">
        <v>83200</v>
      </c>
      <c r="U626" s="457"/>
      <c r="V626" s="457"/>
      <c r="W626" s="589" t="str">
        <f t="shared" si="571"/>
        <v>Կ-1</v>
      </c>
      <c r="X626" s="456">
        <f t="shared" si="572"/>
        <v>153088</v>
      </c>
      <c r="Y626" s="590">
        <f t="shared" si="573"/>
        <v>153088</v>
      </c>
      <c r="Z626" s="590">
        <f t="shared" si="574"/>
        <v>1990144</v>
      </c>
      <c r="AA626" s="592">
        <f t="shared" si="575"/>
        <v>1</v>
      </c>
      <c r="AB626" s="592">
        <f t="shared" si="576"/>
        <v>4</v>
      </c>
      <c r="AC626" s="588">
        <f t="shared" si="577"/>
        <v>1.9</v>
      </c>
      <c r="AD626" s="456">
        <v>83200</v>
      </c>
      <c r="AE626" s="457"/>
      <c r="AF626" s="457"/>
      <c r="AG626" s="589" t="str">
        <f t="shared" si="578"/>
        <v>Կ-1</v>
      </c>
      <c r="AH626" s="456">
        <f t="shared" si="579"/>
        <v>158080</v>
      </c>
      <c r="AI626" s="590">
        <f t="shared" si="580"/>
        <v>158080</v>
      </c>
      <c r="AJ626" s="590">
        <f t="shared" si="581"/>
        <v>2055040</v>
      </c>
      <c r="AK626" s="592">
        <f t="shared" si="582"/>
        <v>1</v>
      </c>
      <c r="AL626" s="592">
        <f t="shared" si="583"/>
        <v>5</v>
      </c>
      <c r="AM626" s="588">
        <f t="shared" si="584"/>
        <v>1.9</v>
      </c>
      <c r="AN626" s="456">
        <v>83200</v>
      </c>
      <c r="AO626" s="457"/>
      <c r="AP626" s="457"/>
      <c r="AQ626" s="589" t="str">
        <f t="shared" si="585"/>
        <v>Կ-1</v>
      </c>
      <c r="AR626" s="456">
        <f t="shared" si="586"/>
        <v>158080</v>
      </c>
      <c r="AS626" s="590">
        <f t="shared" si="587"/>
        <v>158080</v>
      </c>
      <c r="AT626" s="590">
        <f t="shared" si="588"/>
        <v>2055040</v>
      </c>
    </row>
    <row r="627" spans="2:46" s="587" customFormat="1" ht="27">
      <c r="B627" s="816">
        <v>36</v>
      </c>
      <c r="C627" s="804" t="s">
        <v>658</v>
      </c>
      <c r="D627" s="794" t="s">
        <v>1960</v>
      </c>
      <c r="E627" s="796">
        <v>1983</v>
      </c>
      <c r="F627" s="829" t="s">
        <v>453</v>
      </c>
      <c r="G627" s="820">
        <v>1</v>
      </c>
      <c r="H627" s="820">
        <v>6</v>
      </c>
      <c r="I627" s="821">
        <f t="shared" si="564"/>
        <v>1.96</v>
      </c>
      <c r="J627" s="799">
        <v>83200</v>
      </c>
      <c r="K627" s="832"/>
      <c r="L627" s="832"/>
      <c r="M627" s="822" t="s">
        <v>86</v>
      </c>
      <c r="N627" s="799">
        <f t="shared" si="565"/>
        <v>163072</v>
      </c>
      <c r="O627" s="823">
        <f t="shared" si="566"/>
        <v>163072</v>
      </c>
      <c r="P627" s="823">
        <f t="shared" si="567"/>
        <v>2119936</v>
      </c>
      <c r="Q627" s="592">
        <f t="shared" si="568"/>
        <v>1</v>
      </c>
      <c r="R627" s="592">
        <f t="shared" si="569"/>
        <v>7</v>
      </c>
      <c r="S627" s="588">
        <f t="shared" si="570"/>
        <v>1.96</v>
      </c>
      <c r="T627" s="456">
        <v>83200</v>
      </c>
      <c r="U627" s="457"/>
      <c r="V627" s="457"/>
      <c r="W627" s="589" t="str">
        <f t="shared" si="571"/>
        <v>Կ-1</v>
      </c>
      <c r="X627" s="456">
        <f t="shared" si="572"/>
        <v>163072</v>
      </c>
      <c r="Y627" s="590">
        <f t="shared" si="573"/>
        <v>163072</v>
      </c>
      <c r="Z627" s="590">
        <f t="shared" si="574"/>
        <v>2119936</v>
      </c>
      <c r="AA627" s="592">
        <f t="shared" si="575"/>
        <v>1</v>
      </c>
      <c r="AB627" s="592">
        <f t="shared" si="576"/>
        <v>8</v>
      </c>
      <c r="AC627" s="588">
        <f t="shared" si="577"/>
        <v>2.02</v>
      </c>
      <c r="AD627" s="456">
        <v>83200</v>
      </c>
      <c r="AE627" s="457"/>
      <c r="AF627" s="457"/>
      <c r="AG627" s="589" t="str">
        <f t="shared" si="578"/>
        <v>Կ-1</v>
      </c>
      <c r="AH627" s="456">
        <f t="shared" si="579"/>
        <v>168064</v>
      </c>
      <c r="AI627" s="590">
        <f t="shared" si="580"/>
        <v>168064</v>
      </c>
      <c r="AJ627" s="590">
        <f t="shared" si="581"/>
        <v>2184832</v>
      </c>
      <c r="AK627" s="592">
        <f t="shared" si="582"/>
        <v>1</v>
      </c>
      <c r="AL627" s="592">
        <f t="shared" si="583"/>
        <v>9</v>
      </c>
      <c r="AM627" s="588">
        <f t="shared" si="584"/>
        <v>2.02</v>
      </c>
      <c r="AN627" s="456">
        <v>83200</v>
      </c>
      <c r="AO627" s="457"/>
      <c r="AP627" s="457"/>
      <c r="AQ627" s="589" t="str">
        <f t="shared" si="585"/>
        <v>Կ-1</v>
      </c>
      <c r="AR627" s="456">
        <f t="shared" si="586"/>
        <v>168064</v>
      </c>
      <c r="AS627" s="590">
        <f t="shared" si="587"/>
        <v>168064</v>
      </c>
      <c r="AT627" s="590">
        <f t="shared" si="588"/>
        <v>2184832</v>
      </c>
    </row>
    <row r="628" spans="2:46" s="587" customFormat="1" ht="27">
      <c r="B628" s="816">
        <v>37</v>
      </c>
      <c r="C628" s="890" t="s">
        <v>2157</v>
      </c>
      <c r="D628" s="828" t="s">
        <v>1960</v>
      </c>
      <c r="E628" s="818">
        <v>2001</v>
      </c>
      <c r="F628" s="829" t="s">
        <v>453</v>
      </c>
      <c r="G628" s="820">
        <v>1</v>
      </c>
      <c r="H628" s="820">
        <v>3</v>
      </c>
      <c r="I628" s="821">
        <f>IF(G628&lt;1,0,IF(M628="Բ-1",IF(H628=0,6.94,IF(H628=1,7.17,IF(H628=2,7.41,IF(H628=3,7.66,IF(OR(H628=5,H628=4),7.92,IF(OR(H628=6,H628=7),8.18,IF(OR(H628=8,H628=9),8.46,IF(OR(H628=10,H628=11,H628=12),8.74,IF(OR(H628=13,H628=14,H628=15),9.03,IF(OR(H628=16,H628=17,H628=18),9.33,9.65)))))))))),IF(M628="Բ-2", IF(H628=0,5.71,IF(H628=1,5.89,IF(H628=2,6.09,IF(H628=3,6.29,IF(OR(H628=5,H628=4),6.5,IF(OR(H628=6,H628=7),6.72,IF(OR(H628=8,H628=9),6.94,IF(OR(H628=10,H628=11,H628=12),7.17,IF(OR(H628=13,H628=14,H628=15),7.41,IF(OR(H628=16,H628=17,H628=18),7.65,7.91)))))))))), IF(M628="Գ-1", IF(H628=0,4.7,IF(H628=1,4.86,IF(H628=2,5.01,IF(H628=3,5.18,IF(OR(H628=5,H628=4),5.35,IF(OR(H628=6,H628=7),5.52,IF(OR(H628=8,H628=9),5.71,IF(OR(H628=10,H628=11,H628=12),5.89,IF(OR(H628=13,H628=14,H628=15),6.09,IF(OR(H628=16,H628=17,H628=18),6.29,6.49)))))))))), IF(M628="Գ-2", IF(H628=0,3.88,IF(H628=1,4.01,IF(H628=2,4.14,IF(H628=3,4.27,IF(OR(H628=5,H628=4),4.41,IF(OR(H628=6,H628=7),4.55,IF(OR(H628=8,H628=9),4.7,IF(OR(H628=10,H628=11,H628=12),4.85,IF(OR(H628=13,H628=14,H628=15),5.01,IF(OR(H628=16,H628=17,H628=18),5.17,5.34)))))))))), IF(M628="Գ-3", IF(H628=0,3.21,IF(H628=1,3.31,IF(H628=2,3.42,IF(H628=3,3.53,IF(OR(H628=5,H628=4),3.64,IF(OR(H628=6,H628=7),3.76,IF(OR(H628=8,H628=9),3.88,IF(OR(H628=10,H628=11,H628=12),4.01,IF(OR(H628=13,H628=14,H628=15),4.13,IF(OR(H628=16,H628=17,H628=18),4.27,4.4)))))))))), IF(M628="Ա-1", IF(H628=0,2.66,IF(H628=1,2.75,IF(H628=2,2.83,IF(H628=3,2.92,IF(OR(H628=5,H628=4),3.02,IF(OR(H628=6,H628=7),3.11,IF(OR(H628=8,H628=9),3.21,IF(OR(H628=10,H628=11,H628=12),3.31,IF(OR(H628=13,H628=14,H628=15),3.42,IF(OR(H628=16,H628=17,H628=18),3.53,3.64)))))))))), IF(M628="Ա-2", IF(H628=0,2.28,IF(H628=1,2.35,IF(H628=2,2.43,IF(H628=3,2.5,IF(OR(H628=5,H628=4),2.58,IF(OR(H628=6,H628=7),2.66,IF(OR(H628=8,H628=9),2.75,IF(OR(H628=10,H628=11,H628=12),2.83,IF(OR(H628=13,H628=14,H628=15),2.92,IF(OR(H628=16,H628=17,H628=18),3.01,3.11)))))))))),IF(M628="Ա-3", IF(H628=0,1.96,IF(H628=1,2.02,IF(H628=2,2.08,IF(H628=3,2.15,IF(OR(H628=5,H628=4),2.21,IF(OR(H628=6,H628=7),2.28,IF(OR(H628=8,H628=9),2.35,IF(OR(H628=10,H628=11,H628=12),2.42,IF(OR(H628=13,H628=14,H628=15),2.5,IF(OR(H628=16,H628=17,H628=18),2.58,2.66)))))))))), IF(M628="Կ-1", IF(H628=0,1.68,IF(H628=1,1.73,IF(H628=2,1.79,IF(H628=3,1.84,IF(OR(H628=5,H628=4),1.9,IF(OR(H628=6,H628=7),1.96,IF(OR(H628=8,H628=9),2.02,IF(OR(H628=10,H628=11,H628=12),2.08,IF(OR(H628=13,H628=14,H628=15),2.14,IF(OR(H628=16,H628=17,H628=18),2.21,2.28)))))))))), IF(M628="Կ-2", IF(H628=0,1.45,IF(H628=1,1.49,IF(H628=2,1.54,IF(H628=3,1.59,IF(OR(H628=5,H628=4),1.63,IF(OR(H628=6,H628=7),1.68,IF(OR(H628=8,H628=9),1.73,IF(OR(H628=10,H628=11,H628=12),1.79,IF(OR(H628=13,H628=14,H628=15),1.84,IF(OR(H628=16,H628=17,H628=18),1.9,1.95)))))))))),IF(M628="Կ-3", IF(H628=0,1.25,IF(H628=1,1.29,IF(H628=2,1.33,IF(H628=3,1.37,IF(OR(H628=5,H628=4),1.41,IF(OR(H628=6,H628=7),1.45,IF(OR(H628=8,H628=9),1.49,IF(OR(H628=10,H628=11,H628=12),1.54,IF(OR(H628=13,H628=14,H628=15),1.58,IF(OR(H628=16,H628=17,H628=18),1.63,1.68)))))))))), "Error"))))))))))))</f>
        <v>1.84</v>
      </c>
      <c r="J628" s="799">
        <v>83200</v>
      </c>
      <c r="K628" s="832"/>
      <c r="L628" s="832"/>
      <c r="M628" s="822" t="s">
        <v>86</v>
      </c>
      <c r="N628" s="799">
        <f t="shared" si="538"/>
        <v>153088</v>
      </c>
      <c r="O628" s="823">
        <f t="shared" si="539"/>
        <v>153088</v>
      </c>
      <c r="P628" s="823">
        <f t="shared" si="540"/>
        <v>1990144</v>
      </c>
      <c r="Q628" s="592">
        <f t="shared" si="541"/>
        <v>1</v>
      </c>
      <c r="R628" s="592">
        <f t="shared" si="542"/>
        <v>4</v>
      </c>
      <c r="S628" s="588">
        <f t="shared" si="543"/>
        <v>1.9</v>
      </c>
      <c r="T628" s="456">
        <v>83200</v>
      </c>
      <c r="U628" s="457"/>
      <c r="V628" s="457"/>
      <c r="W628" s="589" t="str">
        <f t="shared" si="544"/>
        <v>Կ-1</v>
      </c>
      <c r="X628" s="456">
        <f t="shared" si="545"/>
        <v>158080</v>
      </c>
      <c r="Y628" s="590">
        <f t="shared" si="546"/>
        <v>158080</v>
      </c>
      <c r="Z628" s="590">
        <f t="shared" si="547"/>
        <v>2055040</v>
      </c>
      <c r="AA628" s="592">
        <f t="shared" si="548"/>
        <v>1</v>
      </c>
      <c r="AB628" s="592">
        <f t="shared" si="549"/>
        <v>5</v>
      </c>
      <c r="AC628" s="588">
        <f t="shared" si="550"/>
        <v>1.9</v>
      </c>
      <c r="AD628" s="456">
        <v>83200</v>
      </c>
      <c r="AE628" s="457"/>
      <c r="AF628" s="457"/>
      <c r="AG628" s="589" t="str">
        <f t="shared" si="551"/>
        <v>Կ-1</v>
      </c>
      <c r="AH628" s="456">
        <f t="shared" si="552"/>
        <v>158080</v>
      </c>
      <c r="AI628" s="590">
        <f t="shared" si="553"/>
        <v>158080</v>
      </c>
      <c r="AJ628" s="590">
        <f t="shared" si="554"/>
        <v>2055040</v>
      </c>
      <c r="AK628" s="592">
        <f t="shared" si="555"/>
        <v>1</v>
      </c>
      <c r="AL628" s="592">
        <f t="shared" si="556"/>
        <v>6</v>
      </c>
      <c r="AM628" s="588">
        <f t="shared" si="557"/>
        <v>1.96</v>
      </c>
      <c r="AN628" s="456">
        <v>83200</v>
      </c>
      <c r="AO628" s="457"/>
      <c r="AP628" s="457"/>
      <c r="AQ628" s="589" t="str">
        <f t="shared" si="558"/>
        <v>Կ-1</v>
      </c>
      <c r="AR628" s="456">
        <f t="shared" si="559"/>
        <v>163072</v>
      </c>
      <c r="AS628" s="590">
        <f t="shared" si="560"/>
        <v>163072</v>
      </c>
      <c r="AT628" s="590">
        <f t="shared" si="561"/>
        <v>2119936</v>
      </c>
    </row>
    <row r="629" spans="2:46" s="587" customFormat="1" ht="27">
      <c r="B629" s="816">
        <v>38</v>
      </c>
      <c r="C629" s="804" t="s">
        <v>3086</v>
      </c>
      <c r="D629" s="828" t="s">
        <v>1960</v>
      </c>
      <c r="E629" s="818">
        <v>1997</v>
      </c>
      <c r="F629" s="829" t="s">
        <v>453</v>
      </c>
      <c r="G629" s="820">
        <v>1</v>
      </c>
      <c r="H629" s="820">
        <v>0</v>
      </c>
      <c r="I629" s="821">
        <f>IF(G629&lt;1,0,IF(M629="Բ-1",IF(H629=0,6.94,IF(H629=1,7.17,IF(H629=2,7.41,IF(H629=3,7.66,IF(OR(H629=5,H629=4),7.92,IF(OR(H629=6,H629=7),8.18,IF(OR(H629=8,H629=9),8.46,IF(OR(H629=10,H629=11,H629=12),8.74,IF(OR(H629=13,H629=14,H629=15),9.03,IF(OR(H629=16,H629=17,H629=18),9.33,9.65)))))))))),IF(M629="Բ-2", IF(H629=0,5.71,IF(H629=1,5.89,IF(H629=2,6.09,IF(H629=3,6.29,IF(OR(H629=5,H629=4),6.5,IF(OR(H629=6,H629=7),6.72,IF(OR(H629=8,H629=9),6.94,IF(OR(H629=10,H629=11,H629=12),7.17,IF(OR(H629=13,H629=14,H629=15),7.41,IF(OR(H629=16,H629=17,H629=18),7.65,7.91)))))))))), IF(M629="Գ-1", IF(H629=0,4.7,IF(H629=1,4.86,IF(H629=2,5.01,IF(H629=3,5.18,IF(OR(H629=5,H629=4),5.35,IF(OR(H629=6,H629=7),5.52,IF(OR(H629=8,H629=9),5.71,IF(OR(H629=10,H629=11,H629=12),5.89,IF(OR(H629=13,H629=14,H629=15),6.09,IF(OR(H629=16,H629=17,H629=18),6.29,6.49)))))))))), IF(M629="Գ-2", IF(H629=0,3.88,IF(H629=1,4.01,IF(H629=2,4.14,IF(H629=3,4.27,IF(OR(H629=5,H629=4),4.41,IF(OR(H629=6,H629=7),4.55,IF(OR(H629=8,H629=9),4.7,IF(OR(H629=10,H629=11,H629=12),4.85,IF(OR(H629=13,H629=14,H629=15),5.01,IF(OR(H629=16,H629=17,H629=18),5.17,5.34)))))))))), IF(M629="Գ-3", IF(H629=0,3.21,IF(H629=1,3.31,IF(H629=2,3.42,IF(H629=3,3.53,IF(OR(H629=5,H629=4),3.64,IF(OR(H629=6,H629=7),3.76,IF(OR(H629=8,H629=9),3.88,IF(OR(H629=10,H629=11,H629=12),4.01,IF(OR(H629=13,H629=14,H629=15),4.13,IF(OR(H629=16,H629=17,H629=18),4.27,4.4)))))))))), IF(M629="Ա-1", IF(H629=0,2.66,IF(H629=1,2.75,IF(H629=2,2.83,IF(H629=3,2.92,IF(OR(H629=5,H629=4),3.02,IF(OR(H629=6,H629=7),3.11,IF(OR(H629=8,H629=9),3.21,IF(OR(H629=10,H629=11,H629=12),3.31,IF(OR(H629=13,H629=14,H629=15),3.42,IF(OR(H629=16,H629=17,H629=18),3.53,3.64)))))))))), IF(M629="Ա-2", IF(H629=0,2.28,IF(H629=1,2.35,IF(H629=2,2.43,IF(H629=3,2.5,IF(OR(H629=5,H629=4),2.58,IF(OR(H629=6,H629=7),2.66,IF(OR(H629=8,H629=9),2.75,IF(OR(H629=10,H629=11,H629=12),2.83,IF(OR(H629=13,H629=14,H629=15),2.92,IF(OR(H629=16,H629=17,H629=18),3.01,3.11)))))))))),IF(M629="Ա-3", IF(H629=0,1.96,IF(H629=1,2.02,IF(H629=2,2.08,IF(H629=3,2.15,IF(OR(H629=5,H629=4),2.21,IF(OR(H629=6,H629=7),2.28,IF(OR(H629=8,H629=9),2.35,IF(OR(H629=10,H629=11,H629=12),2.42,IF(OR(H629=13,H629=14,H629=15),2.5,IF(OR(H629=16,H629=17,H629=18),2.58,2.66)))))))))), IF(M629="Կ-1", IF(H629=0,1.68,IF(H629=1,1.73,IF(H629=2,1.79,IF(H629=3,1.84,IF(OR(H629=5,H629=4),1.9,IF(OR(H629=6,H629=7),1.96,IF(OR(H629=8,H629=9),2.02,IF(OR(H629=10,H629=11,H629=12),2.08,IF(OR(H629=13,H629=14,H629=15),2.14,IF(OR(H629=16,H629=17,H629=18),2.21,2.28)))))))))), IF(M629="Կ-2", IF(H629=0,1.45,IF(H629=1,1.49,IF(H629=2,1.54,IF(H629=3,1.59,IF(OR(H629=5,H629=4),1.63,IF(OR(H629=6,H629=7),1.68,IF(OR(H629=8,H629=9),1.73,IF(OR(H629=10,H629=11,H629=12),1.79,IF(OR(H629=13,H629=14,H629=15),1.84,IF(OR(H629=16,H629=17,H629=18),1.9,1.95)))))))))),IF(M629="Կ-3", IF(H629=0,1.25,IF(H629=1,1.29,IF(H629=2,1.33,IF(H629=3,1.37,IF(OR(H629=5,H629=4),1.41,IF(OR(H629=6,H629=7),1.45,IF(OR(H629=8,H629=9),1.49,IF(OR(H629=10,H629=11,H629=12),1.54,IF(OR(H629=13,H629=14,H629=15),1.58,IF(OR(H629=16,H629=17,H629=18),1.63,1.68)))))))))), "Error"))))))))))))</f>
        <v>1.68</v>
      </c>
      <c r="J629" s="799">
        <v>83200</v>
      </c>
      <c r="K629" s="832"/>
      <c r="L629" s="832"/>
      <c r="M629" s="822" t="s">
        <v>86</v>
      </c>
      <c r="N629" s="799">
        <f t="shared" si="538"/>
        <v>139776</v>
      </c>
      <c r="O629" s="823">
        <f t="shared" si="539"/>
        <v>139776</v>
      </c>
      <c r="P629" s="823">
        <f t="shared" si="540"/>
        <v>1817088</v>
      </c>
      <c r="Q629" s="592">
        <f t="shared" si="541"/>
        <v>1</v>
      </c>
      <c r="R629" s="592">
        <f t="shared" si="542"/>
        <v>1</v>
      </c>
      <c r="S629" s="588">
        <f t="shared" si="543"/>
        <v>1.73</v>
      </c>
      <c r="T629" s="456">
        <v>83200</v>
      </c>
      <c r="U629" s="457"/>
      <c r="V629" s="457"/>
      <c r="W629" s="589" t="str">
        <f t="shared" si="544"/>
        <v>Կ-1</v>
      </c>
      <c r="X629" s="456">
        <f t="shared" si="545"/>
        <v>143936</v>
      </c>
      <c r="Y629" s="590">
        <f t="shared" si="546"/>
        <v>143936</v>
      </c>
      <c r="Z629" s="590">
        <f t="shared" si="547"/>
        <v>1871168</v>
      </c>
      <c r="AA629" s="592">
        <f t="shared" si="548"/>
        <v>1</v>
      </c>
      <c r="AB629" s="592">
        <f t="shared" si="549"/>
        <v>2</v>
      </c>
      <c r="AC629" s="588">
        <f t="shared" si="550"/>
        <v>1.79</v>
      </c>
      <c r="AD629" s="456">
        <v>83200</v>
      </c>
      <c r="AE629" s="457"/>
      <c r="AF629" s="457"/>
      <c r="AG629" s="589" t="str">
        <f t="shared" si="551"/>
        <v>Կ-1</v>
      </c>
      <c r="AH629" s="456">
        <f t="shared" si="552"/>
        <v>148928</v>
      </c>
      <c r="AI629" s="590">
        <f t="shared" si="553"/>
        <v>148928</v>
      </c>
      <c r="AJ629" s="590">
        <f t="shared" si="554"/>
        <v>1936064</v>
      </c>
      <c r="AK629" s="592">
        <f t="shared" si="555"/>
        <v>1</v>
      </c>
      <c r="AL629" s="592">
        <f t="shared" si="556"/>
        <v>3</v>
      </c>
      <c r="AM629" s="588">
        <f t="shared" si="557"/>
        <v>1.84</v>
      </c>
      <c r="AN629" s="456">
        <v>83200</v>
      </c>
      <c r="AO629" s="457"/>
      <c r="AP629" s="457"/>
      <c r="AQ629" s="589" t="str">
        <f t="shared" si="558"/>
        <v>Կ-1</v>
      </c>
      <c r="AR629" s="456">
        <f t="shared" si="559"/>
        <v>153088</v>
      </c>
      <c r="AS629" s="590">
        <f t="shared" si="560"/>
        <v>153088</v>
      </c>
      <c r="AT629" s="590">
        <f t="shared" si="561"/>
        <v>1990144</v>
      </c>
    </row>
    <row r="630" spans="2:46" s="587" customFormat="1" ht="27">
      <c r="B630" s="816">
        <v>39</v>
      </c>
      <c r="C630" s="804" t="s">
        <v>1483</v>
      </c>
      <c r="D630" s="828" t="s">
        <v>1960</v>
      </c>
      <c r="E630" s="818">
        <v>1997</v>
      </c>
      <c r="F630" s="829" t="s">
        <v>453</v>
      </c>
      <c r="G630" s="820">
        <v>1</v>
      </c>
      <c r="H630" s="820">
        <v>4</v>
      </c>
      <c r="I630" s="821">
        <f>IF(G630&lt;1,0,IF(M630="Բ-1",IF(H630=0,6.94,IF(H630=1,7.17,IF(H630=2,7.41,IF(H630=3,7.66,IF(OR(H630=5,H630=4),7.92,IF(OR(H630=6,H630=7),8.18,IF(OR(H630=8,H630=9),8.46,IF(OR(H630=10,H630=11,H630=12),8.74,IF(OR(H630=13,H630=14,H630=15),9.03,IF(OR(H630=16,H630=17,H630=18),9.33,9.65)))))))))),IF(M630="Բ-2", IF(H630=0,5.71,IF(H630=1,5.89,IF(H630=2,6.09,IF(H630=3,6.29,IF(OR(H630=5,H630=4),6.5,IF(OR(H630=6,H630=7),6.72,IF(OR(H630=8,H630=9),6.94,IF(OR(H630=10,H630=11,H630=12),7.17,IF(OR(H630=13,H630=14,H630=15),7.41,IF(OR(H630=16,H630=17,H630=18),7.65,7.91)))))))))), IF(M630="Գ-1", IF(H630=0,4.7,IF(H630=1,4.86,IF(H630=2,5.01,IF(H630=3,5.18,IF(OR(H630=5,H630=4),5.35,IF(OR(H630=6,H630=7),5.52,IF(OR(H630=8,H630=9),5.71,IF(OR(H630=10,H630=11,H630=12),5.89,IF(OR(H630=13,H630=14,H630=15),6.09,IF(OR(H630=16,H630=17,H630=18),6.29,6.49)))))))))), IF(M630="Գ-2", IF(H630=0,3.88,IF(H630=1,4.01,IF(H630=2,4.14,IF(H630=3,4.27,IF(OR(H630=5,H630=4),4.41,IF(OR(H630=6,H630=7),4.55,IF(OR(H630=8,H630=9),4.7,IF(OR(H630=10,H630=11,H630=12),4.85,IF(OR(H630=13,H630=14,H630=15),5.01,IF(OR(H630=16,H630=17,H630=18),5.17,5.34)))))))))), IF(M630="Գ-3", IF(H630=0,3.21,IF(H630=1,3.31,IF(H630=2,3.42,IF(H630=3,3.53,IF(OR(H630=5,H630=4),3.64,IF(OR(H630=6,H630=7),3.76,IF(OR(H630=8,H630=9),3.88,IF(OR(H630=10,H630=11,H630=12),4.01,IF(OR(H630=13,H630=14,H630=15),4.13,IF(OR(H630=16,H630=17,H630=18),4.27,4.4)))))))))), IF(M630="Ա-1", IF(H630=0,2.66,IF(H630=1,2.75,IF(H630=2,2.83,IF(H630=3,2.92,IF(OR(H630=5,H630=4),3.02,IF(OR(H630=6,H630=7),3.11,IF(OR(H630=8,H630=9),3.21,IF(OR(H630=10,H630=11,H630=12),3.31,IF(OR(H630=13,H630=14,H630=15),3.42,IF(OR(H630=16,H630=17,H630=18),3.53,3.64)))))))))), IF(M630="Ա-2", IF(H630=0,2.28,IF(H630=1,2.35,IF(H630=2,2.43,IF(H630=3,2.5,IF(OR(H630=5,H630=4),2.58,IF(OR(H630=6,H630=7),2.66,IF(OR(H630=8,H630=9),2.75,IF(OR(H630=10,H630=11,H630=12),2.83,IF(OR(H630=13,H630=14,H630=15),2.92,IF(OR(H630=16,H630=17,H630=18),3.01,3.11)))))))))),IF(M630="Ա-3", IF(H630=0,1.96,IF(H630=1,2.02,IF(H630=2,2.08,IF(H630=3,2.15,IF(OR(H630=5,H630=4),2.21,IF(OR(H630=6,H630=7),2.28,IF(OR(H630=8,H630=9),2.35,IF(OR(H630=10,H630=11,H630=12),2.42,IF(OR(H630=13,H630=14,H630=15),2.5,IF(OR(H630=16,H630=17,H630=18),2.58,2.66)))))))))), IF(M630="Կ-1", IF(H630=0,1.68,IF(H630=1,1.73,IF(H630=2,1.79,IF(H630=3,1.84,IF(OR(H630=5,H630=4),1.9,IF(OR(H630=6,H630=7),1.96,IF(OR(H630=8,H630=9),2.02,IF(OR(H630=10,H630=11,H630=12),2.08,IF(OR(H630=13,H630=14,H630=15),2.14,IF(OR(H630=16,H630=17,H630=18),2.21,2.28)))))))))), IF(M630="Կ-2", IF(H630=0,1.45,IF(H630=1,1.49,IF(H630=2,1.54,IF(H630=3,1.59,IF(OR(H630=5,H630=4),1.63,IF(OR(H630=6,H630=7),1.68,IF(OR(H630=8,H630=9),1.73,IF(OR(H630=10,H630=11,H630=12),1.79,IF(OR(H630=13,H630=14,H630=15),1.84,IF(OR(H630=16,H630=17,H630=18),1.9,1.95)))))))))),IF(M630="Կ-3", IF(H630=0,1.25,IF(H630=1,1.29,IF(H630=2,1.33,IF(H630=3,1.37,IF(OR(H630=5,H630=4),1.41,IF(OR(H630=6,H630=7),1.45,IF(OR(H630=8,H630=9),1.49,IF(OR(H630=10,H630=11,H630=12),1.54,IF(OR(H630=13,H630=14,H630=15),1.58,IF(OR(H630=16,H630=17,H630=18),1.63,1.68)))))))))), "Error"))))))))))))</f>
        <v>1.9</v>
      </c>
      <c r="J630" s="799">
        <v>83200</v>
      </c>
      <c r="K630" s="832"/>
      <c r="L630" s="832"/>
      <c r="M630" s="822" t="s">
        <v>86</v>
      </c>
      <c r="N630" s="799">
        <f t="shared" si="538"/>
        <v>158080</v>
      </c>
      <c r="O630" s="823">
        <f t="shared" si="539"/>
        <v>158080</v>
      </c>
      <c r="P630" s="823">
        <f t="shared" si="540"/>
        <v>2055040</v>
      </c>
      <c r="Q630" s="592">
        <f t="shared" si="541"/>
        <v>1</v>
      </c>
      <c r="R630" s="592">
        <f t="shared" si="542"/>
        <v>5</v>
      </c>
      <c r="S630" s="588">
        <f t="shared" si="543"/>
        <v>1.9</v>
      </c>
      <c r="T630" s="456">
        <v>83200</v>
      </c>
      <c r="U630" s="457"/>
      <c r="V630" s="457"/>
      <c r="W630" s="589" t="str">
        <f t="shared" si="544"/>
        <v>Կ-1</v>
      </c>
      <c r="X630" s="456">
        <f t="shared" si="545"/>
        <v>158080</v>
      </c>
      <c r="Y630" s="590">
        <f t="shared" si="546"/>
        <v>158080</v>
      </c>
      <c r="Z630" s="590">
        <f t="shared" si="547"/>
        <v>2055040</v>
      </c>
      <c r="AA630" s="592">
        <f t="shared" si="548"/>
        <v>1</v>
      </c>
      <c r="AB630" s="592">
        <f t="shared" si="549"/>
        <v>6</v>
      </c>
      <c r="AC630" s="588">
        <f t="shared" si="550"/>
        <v>1.96</v>
      </c>
      <c r="AD630" s="456">
        <v>83200</v>
      </c>
      <c r="AE630" s="457"/>
      <c r="AF630" s="457"/>
      <c r="AG630" s="589" t="str">
        <f t="shared" si="551"/>
        <v>Կ-1</v>
      </c>
      <c r="AH630" s="456">
        <f t="shared" si="552"/>
        <v>163072</v>
      </c>
      <c r="AI630" s="590">
        <f t="shared" si="553"/>
        <v>163072</v>
      </c>
      <c r="AJ630" s="590">
        <f t="shared" si="554"/>
        <v>2119936</v>
      </c>
      <c r="AK630" s="592">
        <f t="shared" si="555"/>
        <v>1</v>
      </c>
      <c r="AL630" s="592">
        <f t="shared" si="556"/>
        <v>7</v>
      </c>
      <c r="AM630" s="588">
        <f t="shared" si="557"/>
        <v>1.96</v>
      </c>
      <c r="AN630" s="456">
        <v>83200</v>
      </c>
      <c r="AO630" s="457"/>
      <c r="AP630" s="457"/>
      <c r="AQ630" s="589" t="str">
        <f t="shared" si="558"/>
        <v>Կ-1</v>
      </c>
      <c r="AR630" s="456">
        <f t="shared" si="559"/>
        <v>163072</v>
      </c>
      <c r="AS630" s="590">
        <f t="shared" si="560"/>
        <v>163072</v>
      </c>
      <c r="AT630" s="590">
        <f t="shared" si="561"/>
        <v>2119936</v>
      </c>
    </row>
    <row r="631" spans="2:46" s="587" customFormat="1" ht="27">
      <c r="B631" s="816">
        <v>40</v>
      </c>
      <c r="C631" s="795" t="s">
        <v>3087</v>
      </c>
      <c r="D631" s="828" t="s">
        <v>1960</v>
      </c>
      <c r="E631" s="818">
        <v>1986</v>
      </c>
      <c r="F631" s="829" t="s">
        <v>453</v>
      </c>
      <c r="G631" s="820">
        <v>1</v>
      </c>
      <c r="H631" s="820">
        <v>1</v>
      </c>
      <c r="I631" s="821">
        <f>IF(G631&lt;1,0,IF(M631="Բ-1",IF(H631=0,6.94,IF(H631=1,7.17,IF(H631=2,7.41,IF(H631=3,7.66,IF(OR(H631=5,H631=4),7.92,IF(OR(H631=6,H631=7),8.18,IF(OR(H631=8,H631=9),8.46,IF(OR(H631=10,H631=11,H631=12),8.74,IF(OR(H631=13,H631=14,H631=15),9.03,IF(OR(H631=16,H631=17,H631=18),9.33,9.65)))))))))),IF(M631="Բ-2", IF(H631=0,5.71,IF(H631=1,5.89,IF(H631=2,6.09,IF(H631=3,6.29,IF(OR(H631=5,H631=4),6.5,IF(OR(H631=6,H631=7),6.72,IF(OR(H631=8,H631=9),6.94,IF(OR(H631=10,H631=11,H631=12),7.17,IF(OR(H631=13,H631=14,H631=15),7.41,IF(OR(H631=16,H631=17,H631=18),7.65,7.91)))))))))), IF(M631="Գ-1", IF(H631=0,4.7,IF(H631=1,4.86,IF(H631=2,5.01,IF(H631=3,5.18,IF(OR(H631=5,H631=4),5.35,IF(OR(H631=6,H631=7),5.52,IF(OR(H631=8,H631=9),5.71,IF(OR(H631=10,H631=11,H631=12),5.89,IF(OR(H631=13,H631=14,H631=15),6.09,IF(OR(H631=16,H631=17,H631=18),6.29,6.49)))))))))), IF(M631="Գ-2", IF(H631=0,3.88,IF(H631=1,4.01,IF(H631=2,4.14,IF(H631=3,4.27,IF(OR(H631=5,H631=4),4.41,IF(OR(H631=6,H631=7),4.55,IF(OR(H631=8,H631=9),4.7,IF(OR(H631=10,H631=11,H631=12),4.85,IF(OR(H631=13,H631=14,H631=15),5.01,IF(OR(H631=16,H631=17,H631=18),5.17,5.34)))))))))), IF(M631="Գ-3", IF(H631=0,3.21,IF(H631=1,3.31,IF(H631=2,3.42,IF(H631=3,3.53,IF(OR(H631=5,H631=4),3.64,IF(OR(H631=6,H631=7),3.76,IF(OR(H631=8,H631=9),3.88,IF(OR(H631=10,H631=11,H631=12),4.01,IF(OR(H631=13,H631=14,H631=15),4.13,IF(OR(H631=16,H631=17,H631=18),4.27,4.4)))))))))), IF(M631="Ա-1", IF(H631=0,2.66,IF(H631=1,2.75,IF(H631=2,2.83,IF(H631=3,2.92,IF(OR(H631=5,H631=4),3.02,IF(OR(H631=6,H631=7),3.11,IF(OR(H631=8,H631=9),3.21,IF(OR(H631=10,H631=11,H631=12),3.31,IF(OR(H631=13,H631=14,H631=15),3.42,IF(OR(H631=16,H631=17,H631=18),3.53,3.64)))))))))), IF(M631="Ա-2", IF(H631=0,2.28,IF(H631=1,2.35,IF(H631=2,2.43,IF(H631=3,2.5,IF(OR(H631=5,H631=4),2.58,IF(OR(H631=6,H631=7),2.66,IF(OR(H631=8,H631=9),2.75,IF(OR(H631=10,H631=11,H631=12),2.83,IF(OR(H631=13,H631=14,H631=15),2.92,IF(OR(H631=16,H631=17,H631=18),3.01,3.11)))))))))),IF(M631="Ա-3", IF(H631=0,1.96,IF(H631=1,2.02,IF(H631=2,2.08,IF(H631=3,2.15,IF(OR(H631=5,H631=4),2.21,IF(OR(H631=6,H631=7),2.28,IF(OR(H631=8,H631=9),2.35,IF(OR(H631=10,H631=11,H631=12),2.42,IF(OR(H631=13,H631=14,H631=15),2.5,IF(OR(H631=16,H631=17,H631=18),2.58,2.66)))))))))), IF(M631="Կ-1", IF(H631=0,1.68,IF(H631=1,1.73,IF(H631=2,1.79,IF(H631=3,1.84,IF(OR(H631=5,H631=4),1.9,IF(OR(H631=6,H631=7),1.96,IF(OR(H631=8,H631=9),2.02,IF(OR(H631=10,H631=11,H631=12),2.08,IF(OR(H631=13,H631=14,H631=15),2.14,IF(OR(H631=16,H631=17,H631=18),2.21,2.28)))))))))), IF(M631="Կ-2", IF(H631=0,1.45,IF(H631=1,1.49,IF(H631=2,1.54,IF(H631=3,1.59,IF(OR(H631=5,H631=4),1.63,IF(OR(H631=6,H631=7),1.68,IF(OR(H631=8,H631=9),1.73,IF(OR(H631=10,H631=11,H631=12),1.79,IF(OR(H631=13,H631=14,H631=15),1.84,IF(OR(H631=16,H631=17,H631=18),1.9,1.95)))))))))),IF(M631="Կ-3", IF(H631=0,1.25,IF(H631=1,1.29,IF(H631=2,1.33,IF(H631=3,1.37,IF(OR(H631=5,H631=4),1.41,IF(OR(H631=6,H631=7),1.45,IF(OR(H631=8,H631=9),1.49,IF(OR(H631=10,H631=11,H631=12),1.54,IF(OR(H631=13,H631=14,H631=15),1.58,IF(OR(H631=16,H631=17,H631=18),1.63,1.68)))))))))), "Error"))))))))))))</f>
        <v>1.73</v>
      </c>
      <c r="J631" s="799">
        <v>83200</v>
      </c>
      <c r="K631" s="799"/>
      <c r="L631" s="799"/>
      <c r="M631" s="822" t="s">
        <v>86</v>
      </c>
      <c r="N631" s="799">
        <f>J631*I631</f>
        <v>143936</v>
      </c>
      <c r="O631" s="823">
        <f>I631*J631+K631+L631</f>
        <v>143936</v>
      </c>
      <c r="P631" s="823">
        <f>+O631*13</f>
        <v>1871168</v>
      </c>
      <c r="Q631" s="592">
        <f>+G631</f>
        <v>1</v>
      </c>
      <c r="R631" s="592">
        <f>+H631+1</f>
        <v>2</v>
      </c>
      <c r="S631" s="588">
        <f>IF(Q631&lt;1,0,IF(W631="Բ-1",IF(R631=0,6.94,IF(R631=1,7.17,IF(R631=2,7.41,IF(R631=3,7.66,IF(OR(R631=5,R631=4),7.92,IF(OR(R631=6,R631=7),8.18,IF(OR(R631=8,R631=9),8.46,IF(OR(R631=10,R631=11,R631=12),8.74,IF(OR(R631=13,R631=14,R631=15),9.03,IF(OR(R631=16,R631=17,R631=18),9.33,9.65)))))))))),IF(W631="Բ-2", IF(R631=0,5.71,IF(R631=1,5.89,IF(R631=2,6.09,IF(R631=3,6.29,IF(OR(R631=5,R631=4),6.5,IF(OR(R631=6,R631=7),6.72,IF(OR(R631=8,R631=9),6.94,IF(OR(R631=10,R631=11,R631=12),7.17,IF(OR(R631=13,R631=14,R631=15),7.41,IF(OR(R631=16,R631=17,R631=18),7.65,7.91)))))))))), IF(W631="Գ-1", IF(R631=0,4.7,IF(R631=1,4.86,IF(R631=2,5.01,IF(R631=3,5.18,IF(OR(R631=5,R631=4),5.35,IF(OR(R631=6,R631=7),5.52,IF(OR(R631=8,R631=9),5.71,IF(OR(R631=10,R631=11,R631=12),5.89,IF(OR(R631=13,R631=14,R631=15),6.09,IF(OR(R631=16,R631=17,R631=18),6.29,6.49)))))))))), IF(W631="Գ-2", IF(R631=0,3.88,IF(R631=1,4.01,IF(R631=2,4.14,IF(R631=3,4.27,IF(OR(R631=5,R631=4),4.41,IF(OR(R631=6,R631=7),4.55,IF(OR(R631=8,R631=9),4.7,IF(OR(R631=10,R631=11,R631=12),4.85,IF(OR(R631=13,R631=14,R631=15),5.01,IF(OR(R631=16,R631=17,R631=18),5.17,5.34)))))))))), IF(W631="Գ-3", IF(R631=0,3.21,IF(R631=1,3.31,IF(R631=2,3.42,IF(R631=3,3.53,IF(OR(R631=5,R631=4),3.64,IF(OR(R631=6,R631=7),3.76,IF(OR(R631=8,R631=9),3.88,IF(OR(R631=10,R631=11,R631=12),4.01,IF(OR(R631=13,R631=14,R631=15),4.13,IF(OR(R631=16,R631=17,R631=18),4.27,4.4)))))))))), IF(W631="Ա-1", IF(R631=0,2.66,IF(R631=1,2.75,IF(R631=2,2.83,IF(R631=3,2.92,IF(OR(R631=5,R631=4),3.02,IF(OR(R631=6,R631=7),3.11,IF(OR(R631=8,R631=9),3.21,IF(OR(R631=10,R631=11,R631=12),3.31,IF(OR(R631=13,R631=14,R631=15),3.42,IF(OR(R631=16,R631=17,R631=18),3.53,3.64)))))))))), IF(W631="Ա-2", IF(R631=0,2.28,IF(R631=1,2.35,IF(R631=2,2.43,IF(R631=3,2.5,IF(OR(R631=5,R631=4),2.58,IF(OR(R631=6,R631=7),2.66,IF(OR(R631=8,R631=9),2.75,IF(OR(R631=10,R631=11,R631=12),2.83,IF(OR(R631=13,R631=14,R631=15),2.92,IF(OR(R631=16,R631=17,R631=18),3.01,3.11)))))))))),IF(W631="Ա-3", IF(R631=0,1.96,IF(R631=1,2.02,IF(R631=2,2.08,IF(R631=3,2.15,IF(OR(R631=5,R631=4),2.21,IF(OR(R631=6,R631=7),2.28,IF(OR(R631=8,R631=9),2.35,IF(OR(R631=10,R631=11,R631=12),2.42,IF(OR(R631=13,R631=14,R631=15),2.5,IF(OR(R631=16,R631=17,R631=18),2.58,2.66)))))))))), IF(W631="Կ-1", IF(R631=0,1.68,IF(R631=1,1.73,IF(R631=2,1.79,IF(R631=3,1.84,IF(OR(R631=5,R631=4),1.9,IF(OR(R631=6,R631=7),1.96,IF(OR(R631=8,R631=9),2.02,IF(OR(R631=10,R631=11,R631=12),2.08,IF(OR(R631=13,R631=14,R631=15),2.14,IF(OR(R631=16,R631=17,R631=18),2.21,2.28)))))))))), IF(W631="Կ-2", IF(R631=0,1.45,IF(R631=1,1.49,IF(R631=2,1.54,IF(R631=3,1.59,IF(OR(R631=5,R631=4),1.63,IF(OR(R631=6,R631=7),1.68,IF(OR(R631=8,R631=9),1.73,IF(OR(R631=10,R631=11,R631=12),1.79,IF(OR(R631=13,R631=14,R631=15),1.84,IF(OR(R631=16,R631=17,R631=18),1.9,1.95)))))))))),IF(W631="Կ-3", IF(R631=0,1.25,IF(R631=1,1.29,IF(R631=2,1.33,IF(R631=3,1.37,IF(OR(R631=5,R631=4),1.41,IF(OR(R631=6,R631=7),1.45,IF(OR(R631=8,R631=9),1.49,IF(OR(R631=10,R631=11,R631=12),1.54,IF(OR(R631=13,R631=14,R631=15),1.58,IF(OR(R631=16,R631=17,R631=18),1.63,1.68)))))))))), "Error"))))))))))))</f>
        <v>1.79</v>
      </c>
      <c r="T631" s="456">
        <v>83200</v>
      </c>
      <c r="U631" s="456"/>
      <c r="V631" s="456">
        <f>+L631</f>
        <v>0</v>
      </c>
      <c r="W631" s="589" t="str">
        <f>+M631</f>
        <v>Կ-1</v>
      </c>
      <c r="X631" s="456">
        <f>T631*S631</f>
        <v>148928</v>
      </c>
      <c r="Y631" s="590">
        <f>+U631+V631+X631</f>
        <v>148928</v>
      </c>
      <c r="Z631" s="590">
        <f>+Y631*13</f>
        <v>1936064</v>
      </c>
      <c r="AA631" s="592">
        <f>+Q631</f>
        <v>1</v>
      </c>
      <c r="AB631" s="592">
        <f>+R631+1</f>
        <v>3</v>
      </c>
      <c r="AC631" s="588">
        <f>IF(AA631&lt;1,0,IF(AG631="Բ-1",IF(AB631=0,6.94,IF(AB631=1,7.17,IF(AB631=2,7.41,IF(AB631=3,7.66,IF(OR(AB631=5,AB631=4),7.92,IF(OR(AB631=6,AB631=7),8.18,IF(OR(AB631=8,AB631=9),8.46,IF(OR(AB631=10,AB631=11,AB631=12),8.74,IF(OR(AB631=13,AB631=14,AB631=15),9.03,IF(OR(AB631=16,AB631=17,AB631=18),9.33,9.65)))))))))),IF(AG631="Բ-2", IF(AB631=0,5.71,IF(AB631=1,5.89,IF(AB631=2,6.09,IF(AB631=3,6.29,IF(OR(AB631=5,AB631=4),6.5,IF(OR(AB631=6,AB631=7),6.72,IF(OR(AB631=8,AB631=9),6.94,IF(OR(AB631=10,AB631=11,AB631=12),7.17,IF(OR(AB631=13,AB631=14,AB631=15),7.41,IF(OR(AB631=16,AB631=17,AB631=18),7.65,7.91)))))))))), IF(AG631="Գ-1", IF(AB631=0,4.7,IF(AB631=1,4.86,IF(AB631=2,5.01,IF(AB631=3,5.18,IF(OR(AB631=5,AB631=4),5.35,IF(OR(AB631=6,AB631=7),5.52,IF(OR(AB631=8,AB631=9),5.71,IF(OR(AB631=10,AB631=11,AB631=12),5.89,IF(OR(AB631=13,AB631=14,AB631=15),6.09,IF(OR(AB631=16,AB631=17,AB631=18),6.29,6.49)))))))))), IF(AG631="Գ-2", IF(AB631=0,3.88,IF(AB631=1,4.01,IF(AB631=2,4.14,IF(AB631=3,4.27,IF(OR(AB631=5,AB631=4),4.41,IF(OR(AB631=6,AB631=7),4.55,IF(OR(AB631=8,AB631=9),4.7,IF(OR(AB631=10,AB631=11,AB631=12),4.85,IF(OR(AB631=13,AB631=14,AB631=15),5.01,IF(OR(AB631=16,AB631=17,AB631=18),5.17,5.34)))))))))), IF(AG631="Գ-3", IF(AB631=0,3.21,IF(AB631=1,3.31,IF(AB631=2,3.42,IF(AB631=3,3.53,IF(OR(AB631=5,AB631=4),3.64,IF(OR(AB631=6,AB631=7),3.76,IF(OR(AB631=8,AB631=9),3.88,IF(OR(AB631=10,AB631=11,AB631=12),4.01,IF(OR(AB631=13,AB631=14,AB631=15),4.13,IF(OR(AB631=16,AB631=17,AB631=18),4.27,4.4)))))))))), IF(AG631="Ա-1", IF(AB631=0,2.66,IF(AB631=1,2.75,IF(AB631=2,2.83,IF(AB631=3,2.92,IF(OR(AB631=5,AB631=4),3.02,IF(OR(AB631=6,AB631=7),3.11,IF(OR(AB631=8,AB631=9),3.21,IF(OR(AB631=10,AB631=11,AB631=12),3.31,IF(OR(AB631=13,AB631=14,AB631=15),3.42,IF(OR(AB631=16,AB631=17,AB631=18),3.53,3.64)))))))))), IF(AG631="Ա-2", IF(AB631=0,2.28,IF(AB631=1,2.35,IF(AB631=2,2.43,IF(AB631=3,2.5,IF(OR(AB631=5,AB631=4),2.58,IF(OR(AB631=6,AB631=7),2.66,IF(OR(AB631=8,AB631=9),2.75,IF(OR(AB631=10,AB631=11,AB631=12),2.83,IF(OR(AB631=13,AB631=14,AB631=15),2.92,IF(OR(AB631=16,AB631=17,AB631=18),3.01,3.11)))))))))),IF(AG631="Ա-3", IF(AB631=0,1.96,IF(AB631=1,2.02,IF(AB631=2,2.08,IF(AB631=3,2.15,IF(OR(AB631=5,AB631=4),2.21,IF(OR(AB631=6,AB631=7),2.28,IF(OR(AB631=8,AB631=9),2.35,IF(OR(AB631=10,AB631=11,AB631=12),2.42,IF(OR(AB631=13,AB631=14,AB631=15),2.5,IF(OR(AB631=16,AB631=17,AB631=18),2.58,2.66)))))))))), IF(AG631="Կ-1", IF(AB631=0,1.68,IF(AB631=1,1.73,IF(AB631=2,1.79,IF(AB631=3,1.84,IF(OR(AB631=5,AB631=4),1.9,IF(OR(AB631=6,AB631=7),1.96,IF(OR(AB631=8,AB631=9),2.02,IF(OR(AB631=10,AB631=11,AB631=12),2.08,IF(OR(AB631=13,AB631=14,AB631=15),2.14,IF(OR(AB631=16,AB631=17,AB631=18),2.21,2.28)))))))))), IF(AG631="Կ-2", IF(AB631=0,1.45,IF(AB631=1,1.49,IF(AB631=2,1.54,IF(AB631=3,1.59,IF(OR(AB631=5,AB631=4),1.63,IF(OR(AB631=6,AB631=7),1.68,IF(OR(AB631=8,AB631=9),1.73,IF(OR(AB631=10,AB631=11,AB631=12),1.79,IF(OR(AB631=13,AB631=14,AB631=15),1.84,IF(OR(AB631=16,AB631=17,AB631=18),1.9,1.95)))))))))),IF(AG631="Կ-3", IF(AB631=0,1.25,IF(AB631=1,1.29,IF(AB631=2,1.33,IF(AB631=3,1.37,IF(OR(AB631=5,AB631=4),1.41,IF(OR(AB631=6,AB631=7),1.45,IF(OR(AB631=8,AB631=9),1.49,IF(OR(AB631=10,AB631=11,AB631=12),1.54,IF(OR(AB631=13,AB631=14,AB631=15),1.58,IF(OR(AB631=16,AB631=17,AB631=18),1.63,1.68)))))))))), "Error"))))))))))))</f>
        <v>1.84</v>
      </c>
      <c r="AD631" s="456">
        <v>83200</v>
      </c>
      <c r="AE631" s="456"/>
      <c r="AF631" s="456"/>
      <c r="AG631" s="589" t="str">
        <f>+W631</f>
        <v>Կ-1</v>
      </c>
      <c r="AH631" s="456">
        <f>AD631*AC631</f>
        <v>153088</v>
      </c>
      <c r="AI631" s="590">
        <f>AH631+AE631+AF631</f>
        <v>153088</v>
      </c>
      <c r="AJ631" s="590">
        <f>+AI631*13</f>
        <v>1990144</v>
      </c>
      <c r="AK631" s="592">
        <f>+AA631</f>
        <v>1</v>
      </c>
      <c r="AL631" s="592">
        <f>+AB631+1</f>
        <v>4</v>
      </c>
      <c r="AM631" s="588">
        <f>IF(AK631&lt;1,0,IF(AQ631="Բ-1",IF(AL631=0,6.94,IF(AL631=1,7.17,IF(AL631=2,7.41,IF(AL631=3,7.66,IF(OR(AL631=5,AL631=4),7.92,IF(OR(AL631=6,AL631=7),8.18,IF(OR(AL631=8,AL631=9),8.46,IF(OR(AL631=10,AL631=11,AL631=12),8.74,IF(OR(AL631=13,AL631=14,AL631=15),9.03,IF(OR(AL631=16,AL631=17,AL631=18),9.33,9.65)))))))))),IF(AQ631="Բ-2", IF(AL631=0,5.71,IF(AL631=1,5.89,IF(AL631=2,6.09,IF(AL631=3,6.29,IF(OR(AL631=5,AL631=4),6.5,IF(OR(AL631=6,AL631=7),6.72,IF(OR(AL631=8,AL631=9),6.94,IF(OR(AL631=10,AL631=11,AL631=12),7.17,IF(OR(AL631=13,AL631=14,AL631=15),7.41,IF(OR(AL631=16,AL631=17,AL631=18),7.65,7.91)))))))))), IF(AQ631="Գ-1", IF(AL631=0,4.7,IF(AL631=1,4.86,IF(AL631=2,5.01,IF(AL631=3,5.18,IF(OR(AL631=5,AL631=4),5.35,IF(OR(AL631=6,AL631=7),5.52,IF(OR(AL631=8,AL631=9),5.71,IF(OR(AL631=10,AL631=11,AL631=12),5.89,IF(OR(AL631=13,AL631=14,AL631=15),6.09,IF(OR(AL631=16,AL631=17,AL631=18),6.29,6.49)))))))))), IF(AQ631="Գ-2", IF(AL631=0,3.88,IF(AL631=1,4.01,IF(AL631=2,4.14,IF(AL631=3,4.27,IF(OR(AL631=5,AL631=4),4.41,IF(OR(AL631=6,AL631=7),4.55,IF(OR(AL631=8,AL631=9),4.7,IF(OR(AL631=10,AL631=11,AL631=12),4.85,IF(OR(AL631=13,AL631=14,AL631=15),5.01,IF(OR(AL631=16,AL631=17,AL631=18),5.17,5.34)))))))))), IF(AQ631="Գ-3", IF(AL631=0,3.21,IF(AL631=1,3.31,IF(AL631=2,3.42,IF(AL631=3,3.53,IF(OR(AL631=5,AL631=4),3.64,IF(OR(AL631=6,AL631=7),3.76,IF(OR(AL631=8,AL631=9),3.88,IF(OR(AL631=10,AL631=11,AL631=12),4.01,IF(OR(AL631=13,AL631=14,AL631=15),4.13,IF(OR(AL631=16,AL631=17,AL631=18),4.27,4.4)))))))))), IF(AQ631="Ա-1", IF(AL631=0,2.66,IF(AL631=1,2.75,IF(AL631=2,2.83,IF(AL631=3,2.92,IF(OR(AL631=5,AL631=4),3.02,IF(OR(AL631=6,AL631=7),3.11,IF(OR(AL631=8,AL631=9),3.21,IF(OR(AL631=10,AL631=11,AL631=12),3.31,IF(OR(AL631=13,AL631=14,AL631=15),3.42,IF(OR(AL631=16,AL631=17,AL631=18),3.53,3.64)))))))))), IF(AQ631="Ա-2", IF(AL631=0,2.28,IF(AL631=1,2.35,IF(AL631=2,2.43,IF(AL631=3,2.5,IF(OR(AL631=5,AL631=4),2.58,IF(OR(AL631=6,AL631=7),2.66,IF(OR(AL631=8,AL631=9),2.75,IF(OR(AL631=10,AL631=11,AL631=12),2.83,IF(OR(AL631=13,AL631=14,AL631=15),2.92,IF(OR(AL631=16,AL631=17,AL631=18),3.01,3.11)))))))))),IF(AQ631="Ա-3", IF(AL631=0,1.96,IF(AL631=1,2.02,IF(AL631=2,2.08,IF(AL631=3,2.15,IF(OR(AL631=5,AL631=4),2.21,IF(OR(AL631=6,AL631=7),2.28,IF(OR(AL631=8,AL631=9),2.35,IF(OR(AL631=10,AL631=11,AL631=12),2.42,IF(OR(AL631=13,AL631=14,AL631=15),2.5,IF(OR(AL631=16,AL631=17,AL631=18),2.58,2.66)))))))))), IF(AQ631="Կ-1", IF(AL631=0,1.68,IF(AL631=1,1.73,IF(AL631=2,1.79,IF(AL631=3,1.84,IF(OR(AL631=5,AL631=4),1.9,IF(OR(AL631=6,AL631=7),1.96,IF(OR(AL631=8,AL631=9),2.02,IF(OR(AL631=10,AL631=11,AL631=12),2.08,IF(OR(AL631=13,AL631=14,AL631=15),2.14,IF(OR(AL631=16,AL631=17,AL631=18),2.21,2.28)))))))))), IF(AQ631="Կ-2", IF(AL631=0,1.45,IF(AL631=1,1.49,IF(AL631=2,1.54,IF(AL631=3,1.59,IF(OR(AL631=5,AL631=4),1.63,IF(OR(AL631=6,AL631=7),1.68,IF(OR(AL631=8,AL631=9),1.73,IF(OR(AL631=10,AL631=11,AL631=12),1.79,IF(OR(AL631=13,AL631=14,AL631=15),1.84,IF(OR(AL631=16,AL631=17,AL631=18),1.9,1.95)))))))))),IF(AQ631="Կ-3", IF(AL631=0,1.25,IF(AL631=1,1.29,IF(AL631=2,1.33,IF(AL631=3,1.37,IF(OR(AL631=5,AL631=4),1.41,IF(OR(AL631=6,AL631=7),1.45,IF(OR(AL631=8,AL631=9),1.49,IF(OR(AL631=10,AL631=11,AL631=12),1.54,IF(OR(AL631=13,AL631=14,AL631=15),1.58,IF(OR(AL631=16,AL631=17,AL631=18),1.63,1.68)))))))))), "Error"))))))))))))</f>
        <v>1.9</v>
      </c>
      <c r="AN631" s="456">
        <v>83200</v>
      </c>
      <c r="AO631" s="456"/>
      <c r="AP631" s="456"/>
      <c r="AQ631" s="589" t="str">
        <f>+AG631</f>
        <v>Կ-1</v>
      </c>
      <c r="AR631" s="456">
        <f>AN631*AM631</f>
        <v>158080</v>
      </c>
      <c r="AS631" s="590">
        <f>AR631+AO631+AP631</f>
        <v>158080</v>
      </c>
      <c r="AT631" s="590">
        <f>+AS631*13</f>
        <v>2055040</v>
      </c>
    </row>
    <row r="632" spans="2:46" s="587" customFormat="1" ht="13.5">
      <c r="B632" s="816">
        <v>41</v>
      </c>
      <c r="C632" s="804" t="s">
        <v>498</v>
      </c>
      <c r="D632" s="794" t="s">
        <v>1961</v>
      </c>
      <c r="E632" s="796">
        <v>1998</v>
      </c>
      <c r="F632" s="795" t="s">
        <v>107</v>
      </c>
      <c r="G632" s="820">
        <v>1</v>
      </c>
      <c r="H632" s="820">
        <v>2</v>
      </c>
      <c r="I632" s="821">
        <f>IF(G632&lt;1,0,IF(M632="Բ-1",IF(H632=0,6.94,IF(H632=1,7.17,IF(H632=2,7.41,IF(H632=3,7.66,IF(OR(H632=5,H632=4),7.92,IF(OR(H632=6,H632=7),8.18,IF(OR(H632=8,H632=9),8.46,IF(OR(H632=10,H632=11,H632=12),8.74,IF(OR(H632=13,H632=14,H632=15),9.03,IF(OR(H632=16,H632=17,H632=18),9.33,9.65)))))))))),IF(M632="Բ-2", IF(H632=0,5.71,IF(H632=1,5.89,IF(H632=2,6.09,IF(H632=3,6.29,IF(OR(H632=5,H632=4),6.5,IF(OR(H632=6,H632=7),6.72,IF(OR(H632=8,H632=9),6.94,IF(OR(H632=10,H632=11,H632=12),7.17,IF(OR(H632=13,H632=14,H632=15),7.41,IF(OR(H632=16,H632=17,H632=18),7.65,7.91)))))))))), IF(M632="Գ-1", IF(H632=0,4.7,IF(H632=1,4.86,IF(H632=2,5.01,IF(H632=3,5.18,IF(OR(H632=5,H632=4),5.35,IF(OR(H632=6,H632=7),5.52,IF(OR(H632=8,H632=9),5.71,IF(OR(H632=10,H632=11,H632=12),5.89,IF(OR(H632=13,H632=14,H632=15),6.09,IF(OR(H632=16,H632=17,H632=18),6.29,6.49)))))))))), IF(M632="Գ-2", IF(H632=0,3.88,IF(H632=1,4.01,IF(H632=2,4.14,IF(H632=3,4.27,IF(OR(H632=5,H632=4),4.41,IF(OR(H632=6,H632=7),4.55,IF(OR(H632=8,H632=9),4.7,IF(OR(H632=10,H632=11,H632=12),4.85,IF(OR(H632=13,H632=14,H632=15),5.01,IF(OR(H632=16,H632=17,H632=18),5.17,5.34)))))))))), IF(M632="Գ-3", IF(H632=0,3.21,IF(H632=1,3.31,IF(H632=2,3.42,IF(H632=3,3.53,IF(OR(H632=5,H632=4),3.64,IF(OR(H632=6,H632=7),3.76,IF(OR(H632=8,H632=9),3.88,IF(OR(H632=10,H632=11,H632=12),4.01,IF(OR(H632=13,H632=14,H632=15),4.13,IF(OR(H632=16,H632=17,H632=18),4.27,4.4)))))))))), IF(M632="Ա-1", IF(H632=0,2.66,IF(H632=1,2.75,IF(H632=2,2.83,IF(H632=3,2.92,IF(OR(H632=5,H632=4),3.02,IF(OR(H632=6,H632=7),3.11,IF(OR(H632=8,H632=9),3.21,IF(OR(H632=10,H632=11,H632=12),3.31,IF(OR(H632=13,H632=14,H632=15),3.42,IF(OR(H632=16,H632=17,H632=18),3.53,3.64)))))))))), IF(M632="Ա-2", IF(H632=0,2.28,IF(H632=1,2.35,IF(H632=2,2.43,IF(H632=3,2.5,IF(OR(H632=5,H632=4),2.58,IF(OR(H632=6,H632=7),2.66,IF(OR(H632=8,H632=9),2.75,IF(OR(H632=10,H632=11,H632=12),2.83,IF(OR(H632=13,H632=14,H632=15),2.92,IF(OR(H632=16,H632=17,H632=18),3.01,3.11)))))))))),IF(M632="Ա-3", IF(H632=0,1.96,IF(H632=1,2.02,IF(H632=2,2.08,IF(H632=3,2.15,IF(OR(H632=5,H632=4),2.21,IF(OR(H632=6,H632=7),2.28,IF(OR(H632=8,H632=9),2.35,IF(OR(H632=10,H632=11,H632=12),2.42,IF(OR(H632=13,H632=14,H632=15),2.5,IF(OR(H632=16,H632=17,H632=18),2.58,2.66)))))))))), IF(M632="Կ-1", IF(H632=0,1.68,IF(H632=1,1.73,IF(H632=2,1.79,IF(H632=3,1.84,IF(OR(H632=5,H632=4),1.9,IF(OR(H632=6,H632=7),1.96,IF(OR(H632=8,H632=9),2.02,IF(OR(H632=10,H632=11,H632=12),2.08,IF(OR(H632=13,H632=14,H632=15),2.14,IF(OR(H632=16,H632=17,H632=18),2.21,2.28)))))))))), IF(M632="Կ-2", IF(H632=0,1.45,IF(H632=1,1.49,IF(H632=2,1.54,IF(H632=3,1.59,IF(OR(H632=5,H632=4),1.63,IF(OR(H632=6,H632=7),1.68,IF(OR(H632=8,H632=9),1.73,IF(OR(H632=10,H632=11,H632=12),1.79,IF(OR(H632=13,H632=14,H632=15),1.84,IF(OR(H632=16,H632=17,H632=18),1.9,1.95)))))))))),IF(M632="Կ-3", IF(H632=0,1.25,IF(H632=1,1.29,IF(H632=2,1.33,IF(H632=3,1.37,IF(OR(H632=5,H632=4),1.41,IF(OR(H632=6,H632=7),1.45,IF(OR(H632=8,H632=9),1.49,IF(OR(H632=10,H632=11,H632=12),1.54,IF(OR(H632=13,H632=14,H632=15),1.58,IF(OR(H632=16,H632=17,H632=18),1.63,1.68)))))))))), "Error"))))))))))))</f>
        <v>1.79</v>
      </c>
      <c r="J632" s="799">
        <v>83200</v>
      </c>
      <c r="K632" s="832"/>
      <c r="L632" s="832"/>
      <c r="M632" s="822" t="s">
        <v>86</v>
      </c>
      <c r="N632" s="799">
        <f t="shared" si="538"/>
        <v>148928</v>
      </c>
      <c r="O632" s="823">
        <f t="shared" si="539"/>
        <v>148928</v>
      </c>
      <c r="P632" s="823">
        <f t="shared" si="540"/>
        <v>1936064</v>
      </c>
      <c r="Q632" s="592">
        <f t="shared" si="541"/>
        <v>1</v>
      </c>
      <c r="R632" s="592">
        <f t="shared" si="542"/>
        <v>3</v>
      </c>
      <c r="S632" s="588">
        <f t="shared" si="543"/>
        <v>1.84</v>
      </c>
      <c r="T632" s="456">
        <v>83200</v>
      </c>
      <c r="U632" s="457"/>
      <c r="V632" s="457"/>
      <c r="W632" s="589" t="str">
        <f t="shared" si="544"/>
        <v>Կ-1</v>
      </c>
      <c r="X632" s="456">
        <f t="shared" si="545"/>
        <v>153088</v>
      </c>
      <c r="Y632" s="590">
        <f t="shared" si="546"/>
        <v>153088</v>
      </c>
      <c r="Z632" s="590">
        <f t="shared" si="547"/>
        <v>1990144</v>
      </c>
      <c r="AA632" s="592">
        <f t="shared" si="548"/>
        <v>1</v>
      </c>
      <c r="AB632" s="592">
        <f t="shared" si="549"/>
        <v>4</v>
      </c>
      <c r="AC632" s="588">
        <f t="shared" si="550"/>
        <v>1.9</v>
      </c>
      <c r="AD632" s="456">
        <v>83200</v>
      </c>
      <c r="AE632" s="457"/>
      <c r="AF632" s="457"/>
      <c r="AG632" s="589" t="str">
        <f t="shared" si="551"/>
        <v>Կ-1</v>
      </c>
      <c r="AH632" s="456">
        <f t="shared" si="552"/>
        <v>158080</v>
      </c>
      <c r="AI632" s="590">
        <f t="shared" si="553"/>
        <v>158080</v>
      </c>
      <c r="AJ632" s="590">
        <f t="shared" si="554"/>
        <v>2055040</v>
      </c>
      <c r="AK632" s="592">
        <f t="shared" si="555"/>
        <v>1</v>
      </c>
      <c r="AL632" s="592">
        <f t="shared" si="556"/>
        <v>5</v>
      </c>
      <c r="AM632" s="588">
        <f t="shared" si="557"/>
        <v>1.9</v>
      </c>
      <c r="AN632" s="456">
        <v>83200</v>
      </c>
      <c r="AO632" s="457"/>
      <c r="AP632" s="457"/>
      <c r="AQ632" s="589" t="str">
        <f t="shared" si="558"/>
        <v>Կ-1</v>
      </c>
      <c r="AR632" s="456">
        <f t="shared" si="559"/>
        <v>158080</v>
      </c>
      <c r="AS632" s="590">
        <f t="shared" si="560"/>
        <v>158080</v>
      </c>
      <c r="AT632" s="590">
        <f t="shared" si="561"/>
        <v>2055040</v>
      </c>
    </row>
    <row r="633" spans="2:46" s="587" customFormat="1" ht="13.5">
      <c r="B633" s="830"/>
      <c r="C633" s="831" t="s">
        <v>557</v>
      </c>
      <c r="D633" s="828"/>
      <c r="E633" s="818"/>
      <c r="F633" s="831"/>
      <c r="G633" s="820">
        <v>0</v>
      </c>
      <c r="H633" s="820">
        <v>0</v>
      </c>
      <c r="I633" s="821">
        <v>0</v>
      </c>
      <c r="J633" s="799"/>
      <c r="K633" s="832"/>
      <c r="L633" s="832"/>
      <c r="M633" s="833"/>
      <c r="N633" s="834"/>
      <c r="O633" s="823">
        <v>15000</v>
      </c>
      <c r="P633" s="823">
        <f>+O633*12</f>
        <v>180000</v>
      </c>
      <c r="Q633" s="592">
        <f t="shared" si="541"/>
        <v>0</v>
      </c>
      <c r="R633" s="592">
        <v>0</v>
      </c>
      <c r="S633" s="588">
        <v>0</v>
      </c>
      <c r="T633" s="456"/>
      <c r="U633" s="457"/>
      <c r="V633" s="457"/>
      <c r="W633" s="597"/>
      <c r="X633" s="700"/>
      <c r="Y633" s="590">
        <f>+O633</f>
        <v>15000</v>
      </c>
      <c r="Z633" s="590">
        <f>+P633</f>
        <v>180000</v>
      </c>
      <c r="AA633" s="592">
        <f t="shared" si="548"/>
        <v>0</v>
      </c>
      <c r="AB633" s="592">
        <v>0</v>
      </c>
      <c r="AC633" s="588">
        <v>0</v>
      </c>
      <c r="AD633" s="456"/>
      <c r="AE633" s="457"/>
      <c r="AF633" s="457"/>
      <c r="AG633" s="597"/>
      <c r="AH633" s="700"/>
      <c r="AI633" s="590">
        <f>+Y633</f>
        <v>15000</v>
      </c>
      <c r="AJ633" s="590">
        <f>+Z633</f>
        <v>180000</v>
      </c>
      <c r="AK633" s="592">
        <f t="shared" si="555"/>
        <v>0</v>
      </c>
      <c r="AL633" s="592">
        <v>0</v>
      </c>
      <c r="AM633" s="588">
        <v>0</v>
      </c>
      <c r="AN633" s="456"/>
      <c r="AO633" s="457"/>
      <c r="AP633" s="457"/>
      <c r="AQ633" s="597"/>
      <c r="AR633" s="700"/>
      <c r="AS633" s="590">
        <f>+AI633</f>
        <v>15000</v>
      </c>
      <c r="AT633" s="590">
        <f>+AJ633</f>
        <v>180000</v>
      </c>
    </row>
    <row r="634" spans="2:46" s="468" customFormat="1" ht="23.25" customHeight="1">
      <c r="B634" s="960" t="s">
        <v>47</v>
      </c>
      <c r="C634" s="960"/>
      <c r="D634" s="960"/>
      <c r="E634" s="960"/>
      <c r="F634" s="960"/>
      <c r="G634" s="701">
        <f t="shared" ref="G634:AT634" si="589">SUM(G592:G633)</f>
        <v>41</v>
      </c>
      <c r="H634" s="701">
        <f t="shared" si="589"/>
        <v>348</v>
      </c>
      <c r="I634" s="701">
        <f t="shared" si="589"/>
        <v>89.070000000000022</v>
      </c>
      <c r="J634" s="701">
        <f t="shared" si="589"/>
        <v>3411200</v>
      </c>
      <c r="K634" s="701">
        <f t="shared" si="589"/>
        <v>20592</v>
      </c>
      <c r="L634" s="701">
        <f t="shared" si="589"/>
        <v>0</v>
      </c>
      <c r="M634" s="701">
        <f t="shared" si="589"/>
        <v>0</v>
      </c>
      <c r="N634" s="701">
        <f t="shared" si="589"/>
        <v>7410624</v>
      </c>
      <c r="O634" s="701">
        <f t="shared" si="589"/>
        <v>7446216</v>
      </c>
      <c r="P634" s="701">
        <f t="shared" si="589"/>
        <v>96785808</v>
      </c>
      <c r="Q634" s="701">
        <f t="shared" si="589"/>
        <v>41</v>
      </c>
      <c r="R634" s="701">
        <f t="shared" si="589"/>
        <v>389</v>
      </c>
      <c r="S634" s="701">
        <f t="shared" si="589"/>
        <v>90.570000000000007</v>
      </c>
      <c r="T634" s="701">
        <f t="shared" si="589"/>
        <v>3411200</v>
      </c>
      <c r="U634" s="701">
        <f t="shared" si="589"/>
        <v>20841.599999999999</v>
      </c>
      <c r="V634" s="701">
        <f t="shared" si="589"/>
        <v>0</v>
      </c>
      <c r="W634" s="701">
        <f t="shared" si="589"/>
        <v>0</v>
      </c>
      <c r="X634" s="701">
        <f t="shared" si="589"/>
        <v>7535424</v>
      </c>
      <c r="Y634" s="701">
        <f t="shared" si="589"/>
        <v>7571265.5999999996</v>
      </c>
      <c r="Z634" s="701">
        <f t="shared" si="589"/>
        <v>98411452.799999997</v>
      </c>
      <c r="AA634" s="701">
        <f t="shared" si="589"/>
        <v>41</v>
      </c>
      <c r="AB634" s="701">
        <f t="shared" si="589"/>
        <v>430</v>
      </c>
      <c r="AC634" s="701">
        <f t="shared" si="589"/>
        <v>91.990000000000023</v>
      </c>
      <c r="AD634" s="701">
        <f t="shared" si="589"/>
        <v>3411200</v>
      </c>
      <c r="AE634" s="701">
        <f t="shared" si="589"/>
        <v>20841.599999999999</v>
      </c>
      <c r="AF634" s="701">
        <f t="shared" si="589"/>
        <v>0</v>
      </c>
      <c r="AG634" s="701">
        <f t="shared" si="589"/>
        <v>0</v>
      </c>
      <c r="AH634" s="701">
        <f t="shared" si="589"/>
        <v>7653568</v>
      </c>
      <c r="AI634" s="701">
        <f t="shared" si="589"/>
        <v>7689409.5999999996</v>
      </c>
      <c r="AJ634" s="701">
        <f t="shared" si="589"/>
        <v>99947324.799999997</v>
      </c>
      <c r="AK634" s="701">
        <f t="shared" si="589"/>
        <v>41</v>
      </c>
      <c r="AL634" s="701">
        <f t="shared" si="589"/>
        <v>471</v>
      </c>
      <c r="AM634" s="701">
        <f t="shared" si="589"/>
        <v>93.160000000000011</v>
      </c>
      <c r="AN634" s="701">
        <f t="shared" si="589"/>
        <v>3411200</v>
      </c>
      <c r="AO634" s="701">
        <f t="shared" si="589"/>
        <v>20841.599999999999</v>
      </c>
      <c r="AP634" s="701">
        <f t="shared" si="589"/>
        <v>0</v>
      </c>
      <c r="AQ634" s="701">
        <f t="shared" si="589"/>
        <v>0</v>
      </c>
      <c r="AR634" s="701">
        <f t="shared" si="589"/>
        <v>7750912</v>
      </c>
      <c r="AS634" s="701">
        <f t="shared" si="589"/>
        <v>7786753.5999999996</v>
      </c>
      <c r="AT634" s="701">
        <f t="shared" si="589"/>
        <v>101212796.8</v>
      </c>
    </row>
    <row r="635" spans="2:46" ht="16.5" customHeight="1"/>
    <row r="636" spans="2:46" ht="17.25" customHeight="1"/>
    <row r="637" spans="2:46" s="468" customFormat="1" ht="22.5" customHeight="1">
      <c r="B637" s="960" t="s">
        <v>554</v>
      </c>
      <c r="C637" s="960"/>
      <c r="D637" s="960"/>
      <c r="E637" s="960"/>
      <c r="F637" s="960"/>
      <c r="G637" s="962" t="s">
        <v>1041</v>
      </c>
      <c r="H637" s="962"/>
      <c r="I637" s="962"/>
      <c r="J637" s="962"/>
      <c r="K637" s="962"/>
      <c r="L637" s="962"/>
      <c r="M637" s="962"/>
      <c r="N637" s="962"/>
      <c r="O637" s="962"/>
      <c r="P637" s="962"/>
      <c r="Q637" s="962" t="s">
        <v>1041</v>
      </c>
      <c r="R637" s="962"/>
      <c r="S637" s="962"/>
      <c r="T637" s="962"/>
      <c r="U637" s="962"/>
      <c r="V637" s="962"/>
      <c r="W637" s="962"/>
      <c r="X637" s="962"/>
      <c r="Y637" s="962"/>
      <c r="Z637" s="962"/>
      <c r="AA637" s="962" t="s">
        <v>1041</v>
      </c>
      <c r="AB637" s="962"/>
      <c r="AC637" s="962"/>
      <c r="AD637" s="962"/>
      <c r="AE637" s="962"/>
      <c r="AF637" s="962"/>
      <c r="AG637" s="962"/>
      <c r="AH637" s="962"/>
      <c r="AI637" s="962"/>
      <c r="AJ637" s="962"/>
      <c r="AK637" s="962" t="s">
        <v>1041</v>
      </c>
      <c r="AL637" s="962"/>
      <c r="AM637" s="962"/>
      <c r="AN637" s="962"/>
      <c r="AO637" s="962"/>
      <c r="AP637" s="962"/>
      <c r="AQ637" s="962"/>
      <c r="AR637" s="962"/>
      <c r="AS637" s="962"/>
      <c r="AT637" s="962"/>
    </row>
    <row r="638" spans="2:46" s="468" customFormat="1" ht="24" customHeight="1">
      <c r="B638" s="959" t="s">
        <v>1333</v>
      </c>
      <c r="C638" s="959"/>
      <c r="D638" s="959"/>
      <c r="E638" s="959"/>
      <c r="F638" s="959"/>
      <c r="G638" s="959" t="s">
        <v>2454</v>
      </c>
      <c r="H638" s="959"/>
      <c r="I638" s="959"/>
      <c r="J638" s="959"/>
      <c r="K638" s="959"/>
      <c r="L638" s="959"/>
      <c r="M638" s="959"/>
      <c r="N638" s="959"/>
      <c r="O638" s="959"/>
      <c r="P638" s="959"/>
      <c r="Q638" s="959" t="s">
        <v>1950</v>
      </c>
      <c r="R638" s="959"/>
      <c r="S638" s="959"/>
      <c r="T638" s="959"/>
      <c r="U638" s="959"/>
      <c r="V638" s="959"/>
      <c r="W638" s="959"/>
      <c r="X638" s="959"/>
      <c r="Y638" s="959"/>
      <c r="Z638" s="959"/>
      <c r="AA638" s="980" t="s">
        <v>2461</v>
      </c>
      <c r="AB638" s="981"/>
      <c r="AC638" s="981"/>
      <c r="AD638" s="981"/>
      <c r="AE638" s="981"/>
      <c r="AF638" s="981"/>
      <c r="AG638" s="981"/>
      <c r="AH638" s="981"/>
      <c r="AI638" s="981"/>
      <c r="AJ638" s="982"/>
      <c r="AK638" s="959" t="s">
        <v>2935</v>
      </c>
      <c r="AL638" s="959"/>
      <c r="AM638" s="959"/>
      <c r="AN638" s="959"/>
      <c r="AO638" s="959"/>
      <c r="AP638" s="959"/>
      <c r="AQ638" s="959"/>
      <c r="AR638" s="959"/>
      <c r="AS638" s="959"/>
      <c r="AT638" s="959"/>
    </row>
    <row r="639" spans="2:46" s="587" customFormat="1" ht="99.75">
      <c r="B639" s="458" t="s">
        <v>10</v>
      </c>
      <c r="C639" s="531" t="s">
        <v>54</v>
      </c>
      <c r="D639" s="748" t="s">
        <v>1958</v>
      </c>
      <c r="E639" s="579" t="s">
        <v>1959</v>
      </c>
      <c r="F639" s="531" t="s">
        <v>55</v>
      </c>
      <c r="G639" s="586" t="s">
        <v>56</v>
      </c>
      <c r="H639" s="586" t="s">
        <v>89</v>
      </c>
      <c r="I639" s="586" t="s">
        <v>90</v>
      </c>
      <c r="J639" s="586" t="s">
        <v>62</v>
      </c>
      <c r="K639" s="696" t="str">
        <f>+K591</f>
        <v>Հավելավճար</v>
      </c>
      <c r="L639" s="696" t="str">
        <f>+L591</f>
        <v>Հավելում (բարձր լեռնային կամ գաղտնիության)</v>
      </c>
      <c r="M639" s="586" t="str">
        <f>+M591</f>
        <v>Ըստ դատ.ծառ.պաշտ.ենթախմբ.</v>
      </c>
      <c r="N639" s="586" t="s">
        <v>603</v>
      </c>
      <c r="O639" s="586" t="s">
        <v>582</v>
      </c>
      <c r="P639" s="586" t="s">
        <v>1407</v>
      </c>
      <c r="Q639" s="586" t="s">
        <v>56</v>
      </c>
      <c r="R639" s="586" t="s">
        <v>89</v>
      </c>
      <c r="S639" s="586" t="s">
        <v>90</v>
      </c>
      <c r="T639" s="586" t="s">
        <v>62</v>
      </c>
      <c r="U639" s="586" t="str">
        <f>+U591</f>
        <v>Հավելավճար</v>
      </c>
      <c r="V639" s="586" t="str">
        <f>+V591</f>
        <v>Հավելում (բարձր լեռնային կամ գաղտնիության)</v>
      </c>
      <c r="W639" s="586" t="str">
        <f>+W591</f>
        <v>Ըստ դատ.ծառ.պաշտ.ենթախմբ.</v>
      </c>
      <c r="X639" s="586" t="s">
        <v>603</v>
      </c>
      <c r="Y639" s="586" t="str">
        <f>+O639</f>
        <v xml:space="preserve">Ընդամենը ամսական աշխատավարձ </v>
      </c>
      <c r="Z639" s="586" t="s">
        <v>1951</v>
      </c>
      <c r="AA639" s="586" t="s">
        <v>56</v>
      </c>
      <c r="AB639" s="586" t="s">
        <v>89</v>
      </c>
      <c r="AC639" s="586" t="s">
        <v>90</v>
      </c>
      <c r="AD639" s="586" t="s">
        <v>62</v>
      </c>
      <c r="AE639" s="586" t="str">
        <f>+AE591</f>
        <v>Հավելավճար</v>
      </c>
      <c r="AF639" s="696" t="str">
        <f>+AF591</f>
        <v>Հավելում (բարձր լեռնային կամ գաղտնիության)</v>
      </c>
      <c r="AG639" s="586" t="str">
        <f>+AG591</f>
        <v>Ըստ դատ.ծառ.պաշտ.ենթախմբ.</v>
      </c>
      <c r="AH639" s="586" t="s">
        <v>603</v>
      </c>
      <c r="AI639" s="586" t="str">
        <f>+Y639</f>
        <v xml:space="preserve">Ընդամենը ամսական աշխատավարձ </v>
      </c>
      <c r="AJ639" s="586" t="s">
        <v>2462</v>
      </c>
      <c r="AK639" s="586" t="s">
        <v>56</v>
      </c>
      <c r="AL639" s="586" t="s">
        <v>89</v>
      </c>
      <c r="AM639" s="586" t="s">
        <v>90</v>
      </c>
      <c r="AN639" s="586" t="s">
        <v>62</v>
      </c>
      <c r="AO639" s="586" t="str">
        <f>+AO591</f>
        <v>Հավելավճար</v>
      </c>
      <c r="AP639" s="696" t="str">
        <f>+AP591</f>
        <v>Հավելում (բարձր լեռնային կամ գաղտնիության)</v>
      </c>
      <c r="AQ639" s="586" t="str">
        <f>+AQ591</f>
        <v>Ըստ դատ.ծառ.պաշտ.ենթախմբ.</v>
      </c>
      <c r="AR639" s="586" t="s">
        <v>603</v>
      </c>
      <c r="AS639" s="586" t="str">
        <f>+AI639</f>
        <v xml:space="preserve">Ընդամենը ամսական աշխատավարձ </v>
      </c>
      <c r="AT639" s="586" t="s">
        <v>2936</v>
      </c>
    </row>
    <row r="640" spans="2:46" s="591" customFormat="1" ht="13.5">
      <c r="B640" s="830">
        <v>1</v>
      </c>
      <c r="C640" s="795" t="s">
        <v>1503</v>
      </c>
      <c r="D640" s="817" t="s">
        <v>1961</v>
      </c>
      <c r="E640" s="818">
        <v>1980</v>
      </c>
      <c r="F640" s="819" t="s">
        <v>217</v>
      </c>
      <c r="G640" s="820">
        <v>1</v>
      </c>
      <c r="H640" s="820">
        <v>4</v>
      </c>
      <c r="I640" s="821">
        <f t="shared" ref="I640:I645" si="590">IF(G640&lt;1,0,IF(M640="Բ-1",IF(H640=0,6.94,IF(H640=1,7.17,IF(H640=2,7.41,IF(H640=3,7.66,IF(OR(H640=5,H640=4),7.92,IF(OR(H640=6,H640=7),8.18,IF(OR(H640=8,H640=9),8.46,IF(OR(H640=10,H640=11,H640=12),8.74,IF(OR(H640=13,H640=14,H640=15),9.03,IF(OR(H640=16,H640=17,H640=18),9.33,9.65)))))))))),IF(M640="Բ-2", IF(H640=0,5.71,IF(H640=1,5.89,IF(H640=2,6.09,IF(H640=3,6.29,IF(OR(H640=5,H640=4),6.5,IF(OR(H640=6,H640=7),6.72,IF(OR(H640=8,H640=9),6.94,IF(OR(H640=10,H640=11,H640=12),7.17,IF(OR(H640=13,H640=14,H640=15),7.41,IF(OR(H640=16,H640=17,H640=18),7.65,7.91)))))))))), IF(M640="Գ-1", IF(H640=0,4.7,IF(H640=1,4.86,IF(H640=2,5.01,IF(H640=3,5.18,IF(OR(H640=5,H640=4),5.35,IF(OR(H640=6,H640=7),5.52,IF(OR(H640=8,H640=9),5.71,IF(OR(H640=10,H640=11,H640=12),5.89,IF(OR(H640=13,H640=14,H640=15),6.09,IF(OR(H640=16,H640=17,H640=18),6.29,6.49)))))))))), IF(M640="Գ-2", IF(H640=0,3.88,IF(H640=1,4.01,IF(H640=2,4.14,IF(H640=3,4.27,IF(OR(H640=5,H640=4),4.41,IF(OR(H640=6,H640=7),4.55,IF(OR(H640=8,H640=9),4.7,IF(OR(H640=10,H640=11,H640=12),4.85,IF(OR(H640=13,H640=14,H640=15),5.01,IF(OR(H640=16,H640=17,H640=18),5.17,5.34)))))))))), IF(M640="Գ-3", IF(H640=0,3.21,IF(H640=1,3.31,IF(H640=2,3.42,IF(H640=3,3.53,IF(OR(H640=5,H640=4),3.64,IF(OR(H640=6,H640=7),3.76,IF(OR(H640=8,H640=9),3.88,IF(OR(H640=10,H640=11,H640=12),4.01,IF(OR(H640=13,H640=14,H640=15),4.13,IF(OR(H640=16,H640=17,H640=18),4.27,4.4)))))))))), IF(M640="Ա-1", IF(H640=0,2.66,IF(H640=1,2.75,IF(H640=2,2.83,IF(H640=3,2.92,IF(OR(H640=5,H640=4),3.02,IF(OR(H640=6,H640=7),3.11,IF(OR(H640=8,H640=9),3.21,IF(OR(H640=10,H640=11,H640=12),3.31,IF(OR(H640=13,H640=14,H640=15),3.42,IF(OR(H640=16,H640=17,H640=18),3.53,3.64)))))))))), IF(M640="Ա-2", IF(H640=0,2.28,IF(H640=1,2.35,IF(H640=2,2.43,IF(H640=3,2.5,IF(OR(H640=5,H640=4),2.58,IF(OR(H640=6,H640=7),2.66,IF(OR(H640=8,H640=9),2.75,IF(OR(H640=10,H640=11,H640=12),2.83,IF(OR(H640=13,H640=14,H640=15),2.92,IF(OR(H640=16,H640=17,H640=18),3.01,3.11)))))))))),IF(M640="Ա-3", IF(H640=0,1.96,IF(H640=1,2.02,IF(H640=2,2.08,IF(H640=3,2.15,IF(OR(H640=5,H640=4),2.21,IF(OR(H640=6,H640=7),2.28,IF(OR(H640=8,H640=9),2.35,IF(OR(H640=10,H640=11,H640=12),2.42,IF(OR(H640=13,H640=14,H640=15),2.5,IF(OR(H640=16,H640=17,H640=18),2.58,2.66)))))))))), IF(M640="Կ-1", IF(H640=0,1.68,IF(H640=1,1.73,IF(H640=2,1.79,IF(H640=3,1.84,IF(OR(H640=5,H640=4),1.9,IF(OR(H640=6,H640=7),1.96,IF(OR(H640=8,H640=9),2.02,IF(OR(H640=10,H640=11,H640=12),2.08,IF(OR(H640=13,H640=14,H640=15),2.14,IF(OR(H640=16,H640=17,H640=18),2.21,2.28)))))))))), IF(M640="Կ-2", IF(H640=0,1.45,IF(H640=1,1.49,IF(H640=2,1.54,IF(H640=3,1.59,IF(OR(H640=5,H640=4),1.63,IF(OR(H640=6,H640=7),1.68,IF(OR(H640=8,H640=9),1.73,IF(OR(H640=10,H640=11,H640=12),1.79,IF(OR(H640=13,H640=14,H640=15),1.84,IF(OR(H640=16,H640=17,H640=18),1.9,1.95)))))))))),IF(M640="Կ-3", IF(H640=0,1.25,IF(H640=1,1.29,IF(H640=2,1.33,IF(H640=3,1.37,IF(OR(H640=5,H640=4),1.41,IF(OR(H640=6,H640=7),1.45,IF(OR(H640=8,H640=9),1.49,IF(OR(H640=10,H640=11,H640=12),1.54,IF(OR(H640=13,H640=14,H640=15),1.58,IF(OR(H640=16,H640=17,H640=18),1.63,1.68)))))))))), "Error"))))))))))))</f>
        <v>5.35</v>
      </c>
      <c r="J640" s="799">
        <v>83200</v>
      </c>
      <c r="K640" s="799"/>
      <c r="L640" s="799"/>
      <c r="M640" s="822" t="s">
        <v>82</v>
      </c>
      <c r="N640" s="799">
        <f t="shared" ref="N640:N650" si="591">J640*I640</f>
        <v>445119.99999999994</v>
      </c>
      <c r="O640" s="823">
        <f t="shared" ref="O640:O650" si="592">I640*J640+K640+L640</f>
        <v>445119.99999999994</v>
      </c>
      <c r="P640" s="823">
        <f t="shared" ref="P640:P650" si="593">+O640*13</f>
        <v>5786559.9999999991</v>
      </c>
      <c r="Q640" s="592">
        <f t="shared" ref="Q640:Q650" si="594">+G640</f>
        <v>1</v>
      </c>
      <c r="R640" s="592">
        <f t="shared" ref="R640:R650" si="595">+H640+1</f>
        <v>5</v>
      </c>
      <c r="S640" s="588">
        <f t="shared" ref="S640:S650" si="596">IF(Q640&lt;1,0,IF(W640="Բ-1",IF(R640=0,6.94,IF(R640=1,7.17,IF(R640=2,7.41,IF(R640=3,7.66,IF(OR(R640=5,R640=4),7.92,IF(OR(R640=6,R640=7),8.18,IF(OR(R640=8,R640=9),8.46,IF(OR(R640=10,R640=11,R640=12),8.74,IF(OR(R640=13,R640=14,R640=15),9.03,IF(OR(R640=16,R640=17,R640=18),9.33,9.65)))))))))),IF(W640="Բ-2", IF(R640=0,5.71,IF(R640=1,5.89,IF(R640=2,6.09,IF(R640=3,6.29,IF(OR(R640=5,R640=4),6.5,IF(OR(R640=6,R640=7),6.72,IF(OR(R640=8,R640=9),6.94,IF(OR(R640=10,R640=11,R640=12),7.17,IF(OR(R640=13,R640=14,R640=15),7.41,IF(OR(R640=16,R640=17,R640=18),7.65,7.91)))))))))), IF(W640="Գ-1", IF(R640=0,4.7,IF(R640=1,4.86,IF(R640=2,5.01,IF(R640=3,5.18,IF(OR(R640=5,R640=4),5.35,IF(OR(R640=6,R640=7),5.52,IF(OR(R640=8,R640=9),5.71,IF(OR(R640=10,R640=11,R640=12),5.89,IF(OR(R640=13,R640=14,R640=15),6.09,IF(OR(R640=16,R640=17,R640=18),6.29,6.49)))))))))), IF(W640="Գ-2", IF(R640=0,3.88,IF(R640=1,4.01,IF(R640=2,4.14,IF(R640=3,4.27,IF(OR(R640=5,R640=4),4.41,IF(OR(R640=6,R640=7),4.55,IF(OR(R640=8,R640=9),4.7,IF(OR(R640=10,R640=11,R640=12),4.85,IF(OR(R640=13,R640=14,R640=15),5.01,IF(OR(R640=16,R640=17,R640=18),5.17,5.34)))))))))), IF(W640="Գ-3", IF(R640=0,3.21,IF(R640=1,3.31,IF(R640=2,3.42,IF(R640=3,3.53,IF(OR(R640=5,R640=4),3.64,IF(OR(R640=6,R640=7),3.76,IF(OR(R640=8,R640=9),3.88,IF(OR(R640=10,R640=11,R640=12),4.01,IF(OR(R640=13,R640=14,R640=15),4.13,IF(OR(R640=16,R640=17,R640=18),4.27,4.4)))))))))), IF(W640="Ա-1", IF(R640=0,2.66,IF(R640=1,2.75,IF(R640=2,2.83,IF(R640=3,2.92,IF(OR(R640=5,R640=4),3.02,IF(OR(R640=6,R640=7),3.11,IF(OR(R640=8,R640=9),3.21,IF(OR(R640=10,R640=11,R640=12),3.31,IF(OR(R640=13,R640=14,R640=15),3.42,IF(OR(R640=16,R640=17,R640=18),3.53,3.64)))))))))), IF(W640="Ա-2", IF(R640=0,2.28,IF(R640=1,2.35,IF(R640=2,2.43,IF(R640=3,2.5,IF(OR(R640=5,R640=4),2.58,IF(OR(R640=6,R640=7),2.66,IF(OR(R640=8,R640=9),2.75,IF(OR(R640=10,R640=11,R640=12),2.83,IF(OR(R640=13,R640=14,R640=15),2.92,IF(OR(R640=16,R640=17,R640=18),3.01,3.11)))))))))),IF(W640="Ա-3", IF(R640=0,1.96,IF(R640=1,2.02,IF(R640=2,2.08,IF(R640=3,2.15,IF(OR(R640=5,R640=4),2.21,IF(OR(R640=6,R640=7),2.28,IF(OR(R640=8,R640=9),2.35,IF(OR(R640=10,R640=11,R640=12),2.42,IF(OR(R640=13,R640=14,R640=15),2.5,IF(OR(R640=16,R640=17,R640=18),2.58,2.66)))))))))), IF(W640="Կ-1", IF(R640=0,1.68,IF(R640=1,1.73,IF(R640=2,1.79,IF(R640=3,1.84,IF(OR(R640=5,R640=4),1.9,IF(OR(R640=6,R640=7),1.96,IF(OR(R640=8,R640=9),2.02,IF(OR(R640=10,R640=11,R640=12),2.08,IF(OR(R640=13,R640=14,R640=15),2.14,IF(OR(R640=16,R640=17,R640=18),2.21,2.28)))))))))), IF(W640="Կ-2", IF(R640=0,1.45,IF(R640=1,1.49,IF(R640=2,1.54,IF(R640=3,1.59,IF(OR(R640=5,R640=4),1.63,IF(OR(R640=6,R640=7),1.68,IF(OR(R640=8,R640=9),1.73,IF(OR(R640=10,R640=11,R640=12),1.79,IF(OR(R640=13,R640=14,R640=15),1.84,IF(OR(R640=16,R640=17,R640=18),1.9,1.95)))))))))),IF(W640="Կ-3", IF(R640=0,1.25,IF(R640=1,1.29,IF(R640=2,1.33,IF(R640=3,1.37,IF(OR(R640=5,R640=4),1.41,IF(OR(R640=6,R640=7),1.45,IF(OR(R640=8,R640=9),1.49,IF(OR(R640=10,R640=11,R640=12),1.54,IF(OR(R640=13,R640=14,R640=15),1.58,IF(OR(R640=16,R640=17,R640=18),1.63,1.68)))))))))), "Error"))))))))))))</f>
        <v>5.35</v>
      </c>
      <c r="T640" s="456">
        <v>83200</v>
      </c>
      <c r="U640" s="456"/>
      <c r="V640" s="456"/>
      <c r="W640" s="589" t="str">
        <f t="shared" ref="W640:W650" si="597">+M640</f>
        <v>Գ-1</v>
      </c>
      <c r="X640" s="456">
        <f t="shared" ref="X640:X650" si="598">T640*S640</f>
        <v>445119.99999999994</v>
      </c>
      <c r="Y640" s="590">
        <f t="shared" ref="Y640:Y650" si="599">+U640+V640+X640</f>
        <v>445119.99999999994</v>
      </c>
      <c r="Z640" s="590">
        <f t="shared" ref="Z640:Z650" si="600">+Y640*13</f>
        <v>5786559.9999999991</v>
      </c>
      <c r="AA640" s="592">
        <f t="shared" ref="AA640:AA650" si="601">+Q640</f>
        <v>1</v>
      </c>
      <c r="AB640" s="592">
        <f t="shared" ref="AB640:AB650" si="602">+R640+1</f>
        <v>6</v>
      </c>
      <c r="AC640" s="588">
        <f t="shared" ref="AC640:AC650" si="603">IF(AA640&lt;1,0,IF(AG640="Բ-1",IF(AB640=0,6.94,IF(AB640=1,7.17,IF(AB640=2,7.41,IF(AB640=3,7.66,IF(OR(AB640=5,AB640=4),7.92,IF(OR(AB640=6,AB640=7),8.18,IF(OR(AB640=8,AB640=9),8.46,IF(OR(AB640=10,AB640=11,AB640=12),8.74,IF(OR(AB640=13,AB640=14,AB640=15),9.03,IF(OR(AB640=16,AB640=17,AB640=18),9.33,9.65)))))))))),IF(AG640="Բ-2", IF(AB640=0,5.71,IF(AB640=1,5.89,IF(AB640=2,6.09,IF(AB640=3,6.29,IF(OR(AB640=5,AB640=4),6.5,IF(OR(AB640=6,AB640=7),6.72,IF(OR(AB640=8,AB640=9),6.94,IF(OR(AB640=10,AB640=11,AB640=12),7.17,IF(OR(AB640=13,AB640=14,AB640=15),7.41,IF(OR(AB640=16,AB640=17,AB640=18),7.65,7.91)))))))))), IF(AG640="Գ-1", IF(AB640=0,4.7,IF(AB640=1,4.86,IF(AB640=2,5.01,IF(AB640=3,5.18,IF(OR(AB640=5,AB640=4),5.35,IF(OR(AB640=6,AB640=7),5.52,IF(OR(AB640=8,AB640=9),5.71,IF(OR(AB640=10,AB640=11,AB640=12),5.89,IF(OR(AB640=13,AB640=14,AB640=15),6.09,IF(OR(AB640=16,AB640=17,AB640=18),6.29,6.49)))))))))), IF(AG640="Գ-2", IF(AB640=0,3.88,IF(AB640=1,4.01,IF(AB640=2,4.14,IF(AB640=3,4.27,IF(OR(AB640=5,AB640=4),4.41,IF(OR(AB640=6,AB640=7),4.55,IF(OR(AB640=8,AB640=9),4.7,IF(OR(AB640=10,AB640=11,AB640=12),4.85,IF(OR(AB640=13,AB640=14,AB640=15),5.01,IF(OR(AB640=16,AB640=17,AB640=18),5.17,5.34)))))))))), IF(AG640="Գ-3", IF(AB640=0,3.21,IF(AB640=1,3.31,IF(AB640=2,3.42,IF(AB640=3,3.53,IF(OR(AB640=5,AB640=4),3.64,IF(OR(AB640=6,AB640=7),3.76,IF(OR(AB640=8,AB640=9),3.88,IF(OR(AB640=10,AB640=11,AB640=12),4.01,IF(OR(AB640=13,AB640=14,AB640=15),4.13,IF(OR(AB640=16,AB640=17,AB640=18),4.27,4.4)))))))))), IF(AG640="Ա-1", IF(AB640=0,2.66,IF(AB640=1,2.75,IF(AB640=2,2.83,IF(AB640=3,2.92,IF(OR(AB640=5,AB640=4),3.02,IF(OR(AB640=6,AB640=7),3.11,IF(OR(AB640=8,AB640=9),3.21,IF(OR(AB640=10,AB640=11,AB640=12),3.31,IF(OR(AB640=13,AB640=14,AB640=15),3.42,IF(OR(AB640=16,AB640=17,AB640=18),3.53,3.64)))))))))), IF(AG640="Ա-2", IF(AB640=0,2.28,IF(AB640=1,2.35,IF(AB640=2,2.43,IF(AB640=3,2.5,IF(OR(AB640=5,AB640=4),2.58,IF(OR(AB640=6,AB640=7),2.66,IF(OR(AB640=8,AB640=9),2.75,IF(OR(AB640=10,AB640=11,AB640=12),2.83,IF(OR(AB640=13,AB640=14,AB640=15),2.92,IF(OR(AB640=16,AB640=17,AB640=18),3.01,3.11)))))))))),IF(AG640="Ա-3", IF(AB640=0,1.96,IF(AB640=1,2.02,IF(AB640=2,2.08,IF(AB640=3,2.15,IF(OR(AB640=5,AB640=4),2.21,IF(OR(AB640=6,AB640=7),2.28,IF(OR(AB640=8,AB640=9),2.35,IF(OR(AB640=10,AB640=11,AB640=12),2.42,IF(OR(AB640=13,AB640=14,AB640=15),2.5,IF(OR(AB640=16,AB640=17,AB640=18),2.58,2.66)))))))))), IF(AG640="Կ-1", IF(AB640=0,1.68,IF(AB640=1,1.73,IF(AB640=2,1.79,IF(AB640=3,1.84,IF(OR(AB640=5,AB640=4),1.9,IF(OR(AB640=6,AB640=7),1.96,IF(OR(AB640=8,AB640=9),2.02,IF(OR(AB640=10,AB640=11,AB640=12),2.08,IF(OR(AB640=13,AB640=14,AB640=15),2.14,IF(OR(AB640=16,AB640=17,AB640=18),2.21,2.28)))))))))), IF(AG640="Կ-2", IF(AB640=0,1.45,IF(AB640=1,1.49,IF(AB640=2,1.54,IF(AB640=3,1.59,IF(OR(AB640=5,AB640=4),1.63,IF(OR(AB640=6,AB640=7),1.68,IF(OR(AB640=8,AB640=9),1.73,IF(OR(AB640=10,AB640=11,AB640=12),1.79,IF(OR(AB640=13,AB640=14,AB640=15),1.84,IF(OR(AB640=16,AB640=17,AB640=18),1.9,1.95)))))))))),IF(AG640="Կ-3", IF(AB640=0,1.25,IF(AB640=1,1.29,IF(AB640=2,1.33,IF(AB640=3,1.37,IF(OR(AB640=5,AB640=4),1.41,IF(OR(AB640=6,AB640=7),1.45,IF(OR(AB640=8,AB640=9),1.49,IF(OR(AB640=10,AB640=11,AB640=12),1.54,IF(OR(AB640=13,AB640=14,AB640=15),1.58,IF(OR(AB640=16,AB640=17,AB640=18),1.63,1.68)))))))))), "Error"))))))))))))</f>
        <v>5.52</v>
      </c>
      <c r="AD640" s="456">
        <v>83200</v>
      </c>
      <c r="AE640" s="456"/>
      <c r="AF640" s="456"/>
      <c r="AG640" s="589" t="str">
        <f t="shared" ref="AG640:AG650" si="604">+W640</f>
        <v>Գ-1</v>
      </c>
      <c r="AH640" s="456">
        <f t="shared" ref="AH640:AH650" si="605">AD640*AC640</f>
        <v>459263.99999999994</v>
      </c>
      <c r="AI640" s="590">
        <f t="shared" ref="AI640:AI650" si="606">AH640+AE640+AF640</f>
        <v>459263.99999999994</v>
      </c>
      <c r="AJ640" s="590">
        <f t="shared" ref="AJ640:AJ650" si="607">+AI640*13</f>
        <v>5970431.9999999991</v>
      </c>
      <c r="AK640" s="592">
        <f t="shared" ref="AK640:AK650" si="608">+AA640</f>
        <v>1</v>
      </c>
      <c r="AL640" s="592">
        <f t="shared" ref="AL640:AL650" si="609">+AB640+1</f>
        <v>7</v>
      </c>
      <c r="AM640" s="588">
        <f t="shared" ref="AM640:AM650" si="610">IF(AK640&lt;1,0,IF(AQ640="Բ-1",IF(AL640=0,6.94,IF(AL640=1,7.17,IF(AL640=2,7.41,IF(AL640=3,7.66,IF(OR(AL640=5,AL640=4),7.92,IF(OR(AL640=6,AL640=7),8.18,IF(OR(AL640=8,AL640=9),8.46,IF(OR(AL640=10,AL640=11,AL640=12),8.74,IF(OR(AL640=13,AL640=14,AL640=15),9.03,IF(OR(AL640=16,AL640=17,AL640=18),9.33,9.65)))))))))),IF(AQ640="Բ-2", IF(AL640=0,5.71,IF(AL640=1,5.89,IF(AL640=2,6.09,IF(AL640=3,6.29,IF(OR(AL640=5,AL640=4),6.5,IF(OR(AL640=6,AL640=7),6.72,IF(OR(AL640=8,AL640=9),6.94,IF(OR(AL640=10,AL640=11,AL640=12),7.17,IF(OR(AL640=13,AL640=14,AL640=15),7.41,IF(OR(AL640=16,AL640=17,AL640=18),7.65,7.91)))))))))), IF(AQ640="Գ-1", IF(AL640=0,4.7,IF(AL640=1,4.86,IF(AL640=2,5.01,IF(AL640=3,5.18,IF(OR(AL640=5,AL640=4),5.35,IF(OR(AL640=6,AL640=7),5.52,IF(OR(AL640=8,AL640=9),5.71,IF(OR(AL640=10,AL640=11,AL640=12),5.89,IF(OR(AL640=13,AL640=14,AL640=15),6.09,IF(OR(AL640=16,AL640=17,AL640=18),6.29,6.49)))))))))), IF(AQ640="Գ-2", IF(AL640=0,3.88,IF(AL640=1,4.01,IF(AL640=2,4.14,IF(AL640=3,4.27,IF(OR(AL640=5,AL640=4),4.41,IF(OR(AL640=6,AL640=7),4.55,IF(OR(AL640=8,AL640=9),4.7,IF(OR(AL640=10,AL640=11,AL640=12),4.85,IF(OR(AL640=13,AL640=14,AL640=15),5.01,IF(OR(AL640=16,AL640=17,AL640=18),5.17,5.34)))))))))), IF(AQ640="Գ-3", IF(AL640=0,3.21,IF(AL640=1,3.31,IF(AL640=2,3.42,IF(AL640=3,3.53,IF(OR(AL640=5,AL640=4),3.64,IF(OR(AL640=6,AL640=7),3.76,IF(OR(AL640=8,AL640=9),3.88,IF(OR(AL640=10,AL640=11,AL640=12),4.01,IF(OR(AL640=13,AL640=14,AL640=15),4.13,IF(OR(AL640=16,AL640=17,AL640=18),4.27,4.4)))))))))), IF(AQ640="Ա-1", IF(AL640=0,2.66,IF(AL640=1,2.75,IF(AL640=2,2.83,IF(AL640=3,2.92,IF(OR(AL640=5,AL640=4),3.02,IF(OR(AL640=6,AL640=7),3.11,IF(OR(AL640=8,AL640=9),3.21,IF(OR(AL640=10,AL640=11,AL640=12),3.31,IF(OR(AL640=13,AL640=14,AL640=15),3.42,IF(OR(AL640=16,AL640=17,AL640=18),3.53,3.64)))))))))), IF(AQ640="Ա-2", IF(AL640=0,2.28,IF(AL640=1,2.35,IF(AL640=2,2.43,IF(AL640=3,2.5,IF(OR(AL640=5,AL640=4),2.58,IF(OR(AL640=6,AL640=7),2.66,IF(OR(AL640=8,AL640=9),2.75,IF(OR(AL640=10,AL640=11,AL640=12),2.83,IF(OR(AL640=13,AL640=14,AL640=15),2.92,IF(OR(AL640=16,AL640=17,AL640=18),3.01,3.11)))))))))),IF(AQ640="Ա-3", IF(AL640=0,1.96,IF(AL640=1,2.02,IF(AL640=2,2.08,IF(AL640=3,2.15,IF(OR(AL640=5,AL640=4),2.21,IF(OR(AL640=6,AL640=7),2.28,IF(OR(AL640=8,AL640=9),2.35,IF(OR(AL640=10,AL640=11,AL640=12),2.42,IF(OR(AL640=13,AL640=14,AL640=15),2.5,IF(OR(AL640=16,AL640=17,AL640=18),2.58,2.66)))))))))), IF(AQ640="Կ-1", IF(AL640=0,1.68,IF(AL640=1,1.73,IF(AL640=2,1.79,IF(AL640=3,1.84,IF(OR(AL640=5,AL640=4),1.9,IF(OR(AL640=6,AL640=7),1.96,IF(OR(AL640=8,AL640=9),2.02,IF(OR(AL640=10,AL640=11,AL640=12),2.08,IF(OR(AL640=13,AL640=14,AL640=15),2.14,IF(OR(AL640=16,AL640=17,AL640=18),2.21,2.28)))))))))), IF(AQ640="Կ-2", IF(AL640=0,1.45,IF(AL640=1,1.49,IF(AL640=2,1.54,IF(AL640=3,1.59,IF(OR(AL640=5,AL640=4),1.63,IF(OR(AL640=6,AL640=7),1.68,IF(OR(AL640=8,AL640=9),1.73,IF(OR(AL640=10,AL640=11,AL640=12),1.79,IF(OR(AL640=13,AL640=14,AL640=15),1.84,IF(OR(AL640=16,AL640=17,AL640=18),1.9,1.95)))))))))),IF(AQ640="Կ-3", IF(AL640=0,1.25,IF(AL640=1,1.29,IF(AL640=2,1.33,IF(AL640=3,1.37,IF(OR(AL640=5,AL640=4),1.41,IF(OR(AL640=6,AL640=7),1.45,IF(OR(AL640=8,AL640=9),1.49,IF(OR(AL640=10,AL640=11,AL640=12),1.54,IF(OR(AL640=13,AL640=14,AL640=15),1.58,IF(OR(AL640=16,AL640=17,AL640=18),1.63,1.68)))))))))), "Error"))))))))))))</f>
        <v>5.52</v>
      </c>
      <c r="AN640" s="456">
        <v>83200</v>
      </c>
      <c r="AO640" s="456"/>
      <c r="AP640" s="456"/>
      <c r="AQ640" s="589" t="str">
        <f t="shared" ref="AQ640:AQ659" si="611">+AG640</f>
        <v>Գ-1</v>
      </c>
      <c r="AR640" s="456">
        <f t="shared" ref="AR640:AR650" si="612">AN640*AM640</f>
        <v>459263.99999999994</v>
      </c>
      <c r="AS640" s="590">
        <f t="shared" ref="AS640:AS650" si="613">AR640+AO640+AP640</f>
        <v>459263.99999999994</v>
      </c>
      <c r="AT640" s="590">
        <f t="shared" ref="AT640:AT650" si="614">+AS640*13</f>
        <v>5970431.9999999991</v>
      </c>
    </row>
    <row r="641" spans="2:46" s="587" customFormat="1" ht="13.5">
      <c r="B641" s="830">
        <v>2</v>
      </c>
      <c r="C641" s="795" t="s">
        <v>2161</v>
      </c>
      <c r="D641" s="794" t="s">
        <v>1961</v>
      </c>
      <c r="E641" s="796">
        <v>1984</v>
      </c>
      <c r="F641" s="795" t="s">
        <v>218</v>
      </c>
      <c r="G641" s="820">
        <v>1</v>
      </c>
      <c r="H641" s="820">
        <v>3</v>
      </c>
      <c r="I641" s="821">
        <f t="shared" si="590"/>
        <v>4.2699999999999996</v>
      </c>
      <c r="J641" s="799">
        <v>83200</v>
      </c>
      <c r="K641" s="799"/>
      <c r="L641" s="799"/>
      <c r="M641" s="822" t="s">
        <v>83</v>
      </c>
      <c r="N641" s="799">
        <f t="shared" si="591"/>
        <v>355263.99999999994</v>
      </c>
      <c r="O641" s="823">
        <f t="shared" si="592"/>
        <v>355263.99999999994</v>
      </c>
      <c r="P641" s="823">
        <f t="shared" si="593"/>
        <v>4618431.9999999991</v>
      </c>
      <c r="Q641" s="592">
        <f t="shared" si="594"/>
        <v>1</v>
      </c>
      <c r="R641" s="592">
        <f t="shared" si="595"/>
        <v>4</v>
      </c>
      <c r="S641" s="588">
        <f t="shared" si="596"/>
        <v>4.41</v>
      </c>
      <c r="T641" s="456">
        <v>83200</v>
      </c>
      <c r="U641" s="456"/>
      <c r="V641" s="456"/>
      <c r="W641" s="589" t="str">
        <f t="shared" si="597"/>
        <v>Գ-2</v>
      </c>
      <c r="X641" s="456">
        <f t="shared" si="598"/>
        <v>366912</v>
      </c>
      <c r="Y641" s="590">
        <f t="shared" si="599"/>
        <v>366912</v>
      </c>
      <c r="Z641" s="590">
        <f t="shared" si="600"/>
        <v>4769856</v>
      </c>
      <c r="AA641" s="592">
        <f t="shared" si="601"/>
        <v>1</v>
      </c>
      <c r="AB641" s="592">
        <f t="shared" si="602"/>
        <v>5</v>
      </c>
      <c r="AC641" s="588">
        <f t="shared" si="603"/>
        <v>4.41</v>
      </c>
      <c r="AD641" s="456">
        <v>83200</v>
      </c>
      <c r="AE641" s="456"/>
      <c r="AF641" s="456"/>
      <c r="AG641" s="589" t="str">
        <f t="shared" si="604"/>
        <v>Գ-2</v>
      </c>
      <c r="AH641" s="456">
        <f t="shared" si="605"/>
        <v>366912</v>
      </c>
      <c r="AI641" s="590">
        <f t="shared" si="606"/>
        <v>366912</v>
      </c>
      <c r="AJ641" s="590">
        <f t="shared" si="607"/>
        <v>4769856</v>
      </c>
      <c r="AK641" s="592">
        <f t="shared" si="608"/>
        <v>1</v>
      </c>
      <c r="AL641" s="592">
        <f t="shared" si="609"/>
        <v>6</v>
      </c>
      <c r="AM641" s="588">
        <f t="shared" si="610"/>
        <v>4.55</v>
      </c>
      <c r="AN641" s="456">
        <v>83200</v>
      </c>
      <c r="AO641" s="456"/>
      <c r="AP641" s="456"/>
      <c r="AQ641" s="589" t="str">
        <f t="shared" si="611"/>
        <v>Գ-2</v>
      </c>
      <c r="AR641" s="456">
        <f t="shared" si="612"/>
        <v>378560</v>
      </c>
      <c r="AS641" s="590">
        <f t="shared" si="613"/>
        <v>378560</v>
      </c>
      <c r="AT641" s="590">
        <f t="shared" si="614"/>
        <v>4921280</v>
      </c>
    </row>
    <row r="642" spans="2:46" s="587" customFormat="1" ht="13.5">
      <c r="B642" s="830">
        <v>3</v>
      </c>
      <c r="C642" s="795" t="s">
        <v>908</v>
      </c>
      <c r="D642" s="794" t="s">
        <v>1960</v>
      </c>
      <c r="E642" s="796">
        <v>1987</v>
      </c>
      <c r="F642" s="795" t="s">
        <v>220</v>
      </c>
      <c r="G642" s="820">
        <v>1</v>
      </c>
      <c r="H642" s="820">
        <v>0</v>
      </c>
      <c r="I642" s="821">
        <f t="shared" si="590"/>
        <v>3.88</v>
      </c>
      <c r="J642" s="799">
        <v>83200</v>
      </c>
      <c r="K642" s="799"/>
      <c r="L642" s="799"/>
      <c r="M642" s="822" t="s">
        <v>83</v>
      </c>
      <c r="N642" s="799">
        <f t="shared" si="591"/>
        <v>322816</v>
      </c>
      <c r="O642" s="823">
        <f t="shared" si="592"/>
        <v>322816</v>
      </c>
      <c r="P642" s="823">
        <f t="shared" si="593"/>
        <v>4196608</v>
      </c>
      <c r="Q642" s="592">
        <f t="shared" si="594"/>
        <v>1</v>
      </c>
      <c r="R642" s="592">
        <f t="shared" si="595"/>
        <v>1</v>
      </c>
      <c r="S642" s="588">
        <f t="shared" si="596"/>
        <v>4.01</v>
      </c>
      <c r="T642" s="456">
        <v>83200</v>
      </c>
      <c r="U642" s="456"/>
      <c r="V642" s="456"/>
      <c r="W642" s="589" t="str">
        <f t="shared" si="597"/>
        <v>Գ-2</v>
      </c>
      <c r="X642" s="456">
        <f t="shared" si="598"/>
        <v>333632</v>
      </c>
      <c r="Y642" s="590">
        <f t="shared" si="599"/>
        <v>333632</v>
      </c>
      <c r="Z642" s="590">
        <f t="shared" si="600"/>
        <v>4337216</v>
      </c>
      <c r="AA642" s="592">
        <f t="shared" si="601"/>
        <v>1</v>
      </c>
      <c r="AB642" s="592">
        <f t="shared" si="602"/>
        <v>2</v>
      </c>
      <c r="AC642" s="588">
        <f t="shared" si="603"/>
        <v>4.1399999999999997</v>
      </c>
      <c r="AD642" s="456">
        <v>83200</v>
      </c>
      <c r="AE642" s="456"/>
      <c r="AF642" s="456"/>
      <c r="AG642" s="589" t="str">
        <f t="shared" si="604"/>
        <v>Գ-2</v>
      </c>
      <c r="AH642" s="456">
        <f t="shared" si="605"/>
        <v>344448</v>
      </c>
      <c r="AI642" s="590">
        <f t="shared" si="606"/>
        <v>344448</v>
      </c>
      <c r="AJ642" s="590">
        <f t="shared" si="607"/>
        <v>4477824</v>
      </c>
      <c r="AK642" s="592">
        <f t="shared" si="608"/>
        <v>1</v>
      </c>
      <c r="AL642" s="592">
        <f t="shared" si="609"/>
        <v>3</v>
      </c>
      <c r="AM642" s="588">
        <f t="shared" si="610"/>
        <v>4.2699999999999996</v>
      </c>
      <c r="AN642" s="456">
        <v>83200</v>
      </c>
      <c r="AO642" s="456"/>
      <c r="AP642" s="456"/>
      <c r="AQ642" s="589" t="str">
        <f t="shared" si="611"/>
        <v>Գ-2</v>
      </c>
      <c r="AR642" s="456">
        <f t="shared" si="612"/>
        <v>355263.99999999994</v>
      </c>
      <c r="AS642" s="590">
        <f t="shared" si="613"/>
        <v>355263.99999999994</v>
      </c>
      <c r="AT642" s="590">
        <f t="shared" si="614"/>
        <v>4618431.9999999991</v>
      </c>
    </row>
    <row r="643" spans="2:46" s="587" customFormat="1" ht="27">
      <c r="B643" s="830">
        <v>4</v>
      </c>
      <c r="C643" s="795" t="s">
        <v>1220</v>
      </c>
      <c r="D643" s="794" t="s">
        <v>1960</v>
      </c>
      <c r="E643" s="796">
        <v>1992</v>
      </c>
      <c r="F643" s="795" t="s">
        <v>982</v>
      </c>
      <c r="G643" s="820">
        <v>1</v>
      </c>
      <c r="H643" s="820">
        <v>0</v>
      </c>
      <c r="I643" s="821">
        <f t="shared" si="590"/>
        <v>2.66</v>
      </c>
      <c r="J643" s="799">
        <v>83200</v>
      </c>
      <c r="K643" s="799"/>
      <c r="L643" s="799"/>
      <c r="M643" s="822" t="s">
        <v>84</v>
      </c>
      <c r="N643" s="799">
        <f t="shared" si="591"/>
        <v>221312</v>
      </c>
      <c r="O643" s="823">
        <f t="shared" si="592"/>
        <v>221312</v>
      </c>
      <c r="P643" s="823">
        <f t="shared" si="593"/>
        <v>2877056</v>
      </c>
      <c r="Q643" s="592">
        <f t="shared" si="594"/>
        <v>1</v>
      </c>
      <c r="R643" s="592">
        <f t="shared" si="595"/>
        <v>1</v>
      </c>
      <c r="S643" s="588">
        <f t="shared" si="596"/>
        <v>2.75</v>
      </c>
      <c r="T643" s="456">
        <v>83200</v>
      </c>
      <c r="U643" s="456"/>
      <c r="V643" s="456"/>
      <c r="W643" s="589" t="str">
        <f t="shared" si="597"/>
        <v>Ա-1</v>
      </c>
      <c r="X643" s="456">
        <f t="shared" si="598"/>
        <v>228800</v>
      </c>
      <c r="Y643" s="590">
        <f t="shared" si="599"/>
        <v>228800</v>
      </c>
      <c r="Z643" s="590">
        <f t="shared" si="600"/>
        <v>2974400</v>
      </c>
      <c r="AA643" s="592">
        <f t="shared" si="601"/>
        <v>1</v>
      </c>
      <c r="AB643" s="592">
        <f t="shared" si="602"/>
        <v>2</v>
      </c>
      <c r="AC643" s="588">
        <f t="shared" si="603"/>
        <v>2.83</v>
      </c>
      <c r="AD643" s="456">
        <v>83200</v>
      </c>
      <c r="AE643" s="456"/>
      <c r="AF643" s="456"/>
      <c r="AG643" s="589" t="str">
        <f t="shared" si="604"/>
        <v>Ա-1</v>
      </c>
      <c r="AH643" s="456">
        <f t="shared" si="605"/>
        <v>235456</v>
      </c>
      <c r="AI643" s="590">
        <f t="shared" si="606"/>
        <v>235456</v>
      </c>
      <c r="AJ643" s="590">
        <f t="shared" si="607"/>
        <v>3060928</v>
      </c>
      <c r="AK643" s="592">
        <f t="shared" si="608"/>
        <v>1</v>
      </c>
      <c r="AL643" s="592">
        <f t="shared" si="609"/>
        <v>3</v>
      </c>
      <c r="AM643" s="588">
        <f t="shared" si="610"/>
        <v>2.92</v>
      </c>
      <c r="AN643" s="456">
        <v>83200</v>
      </c>
      <c r="AO643" s="456"/>
      <c r="AP643" s="456"/>
      <c r="AQ643" s="589" t="str">
        <f t="shared" si="611"/>
        <v>Ա-1</v>
      </c>
      <c r="AR643" s="456">
        <f t="shared" si="612"/>
        <v>242944</v>
      </c>
      <c r="AS643" s="590">
        <f t="shared" si="613"/>
        <v>242944</v>
      </c>
      <c r="AT643" s="590">
        <f t="shared" si="614"/>
        <v>3158272</v>
      </c>
    </row>
    <row r="644" spans="2:46" s="587" customFormat="1" ht="27">
      <c r="B644" s="830">
        <v>5</v>
      </c>
      <c r="C644" s="795" t="s">
        <v>913</v>
      </c>
      <c r="D644" s="794" t="s">
        <v>1960</v>
      </c>
      <c r="E644" s="796">
        <v>1974</v>
      </c>
      <c r="F644" s="795" t="s">
        <v>983</v>
      </c>
      <c r="G644" s="820">
        <v>1</v>
      </c>
      <c r="H644" s="827">
        <v>0</v>
      </c>
      <c r="I644" s="821">
        <f t="shared" si="590"/>
        <v>2.2799999999999998</v>
      </c>
      <c r="J644" s="799">
        <v>83200</v>
      </c>
      <c r="K644" s="799"/>
      <c r="L644" s="799"/>
      <c r="M644" s="822" t="s">
        <v>85</v>
      </c>
      <c r="N644" s="799">
        <f t="shared" si="591"/>
        <v>189695.99999999997</v>
      </c>
      <c r="O644" s="823">
        <f t="shared" si="592"/>
        <v>189695.99999999997</v>
      </c>
      <c r="P644" s="823">
        <f t="shared" si="593"/>
        <v>2466047.9999999995</v>
      </c>
      <c r="Q644" s="592">
        <f t="shared" si="594"/>
        <v>1</v>
      </c>
      <c r="R644" s="592">
        <f t="shared" si="595"/>
        <v>1</v>
      </c>
      <c r="S644" s="588">
        <f t="shared" si="596"/>
        <v>2.35</v>
      </c>
      <c r="T644" s="456">
        <v>83200</v>
      </c>
      <c r="U644" s="456"/>
      <c r="V644" s="456"/>
      <c r="W644" s="589" t="str">
        <f t="shared" si="597"/>
        <v>Ա-2</v>
      </c>
      <c r="X644" s="456">
        <f t="shared" si="598"/>
        <v>195520</v>
      </c>
      <c r="Y644" s="590">
        <f t="shared" si="599"/>
        <v>195520</v>
      </c>
      <c r="Z644" s="590">
        <f t="shared" si="600"/>
        <v>2541760</v>
      </c>
      <c r="AA644" s="592">
        <f t="shared" si="601"/>
        <v>1</v>
      </c>
      <c r="AB644" s="592">
        <f t="shared" si="602"/>
        <v>2</v>
      </c>
      <c r="AC644" s="588">
        <f t="shared" si="603"/>
        <v>2.4300000000000002</v>
      </c>
      <c r="AD644" s="456">
        <v>83200</v>
      </c>
      <c r="AE644" s="456"/>
      <c r="AF644" s="456"/>
      <c r="AG644" s="589" t="str">
        <f t="shared" si="604"/>
        <v>Ա-2</v>
      </c>
      <c r="AH644" s="456">
        <f t="shared" si="605"/>
        <v>202176</v>
      </c>
      <c r="AI644" s="590">
        <f t="shared" si="606"/>
        <v>202176</v>
      </c>
      <c r="AJ644" s="590">
        <f t="shared" si="607"/>
        <v>2628288</v>
      </c>
      <c r="AK644" s="592">
        <f t="shared" si="608"/>
        <v>1</v>
      </c>
      <c r="AL644" s="592">
        <f t="shared" si="609"/>
        <v>3</v>
      </c>
      <c r="AM644" s="588">
        <f t="shared" si="610"/>
        <v>2.5</v>
      </c>
      <c r="AN644" s="456">
        <v>83200</v>
      </c>
      <c r="AO644" s="456"/>
      <c r="AP644" s="456"/>
      <c r="AQ644" s="589" t="str">
        <f t="shared" si="611"/>
        <v>Ա-2</v>
      </c>
      <c r="AR644" s="456">
        <f t="shared" si="612"/>
        <v>208000</v>
      </c>
      <c r="AS644" s="590">
        <f t="shared" si="613"/>
        <v>208000</v>
      </c>
      <c r="AT644" s="590">
        <f t="shared" si="614"/>
        <v>2704000</v>
      </c>
    </row>
    <row r="645" spans="2:46" s="587" customFormat="1" ht="27">
      <c r="B645" s="830">
        <v>6</v>
      </c>
      <c r="C645" s="795" t="s">
        <v>78</v>
      </c>
      <c r="D645" s="794"/>
      <c r="E645" s="796"/>
      <c r="F645" s="795" t="s">
        <v>984</v>
      </c>
      <c r="G645" s="820">
        <v>1</v>
      </c>
      <c r="H645" s="820">
        <v>6</v>
      </c>
      <c r="I645" s="821">
        <f t="shared" si="590"/>
        <v>1.68</v>
      </c>
      <c r="J645" s="799">
        <v>83200</v>
      </c>
      <c r="K645" s="799"/>
      <c r="L645" s="799"/>
      <c r="M645" s="822" t="s">
        <v>87</v>
      </c>
      <c r="N645" s="799">
        <f t="shared" si="591"/>
        <v>139776</v>
      </c>
      <c r="O645" s="823">
        <f t="shared" si="592"/>
        <v>139776</v>
      </c>
      <c r="P645" s="823">
        <f t="shared" si="593"/>
        <v>1817088</v>
      </c>
      <c r="Q645" s="592">
        <f t="shared" si="594"/>
        <v>1</v>
      </c>
      <c r="R645" s="592">
        <f t="shared" si="595"/>
        <v>7</v>
      </c>
      <c r="S645" s="588">
        <f t="shared" si="596"/>
        <v>1.68</v>
      </c>
      <c r="T645" s="456">
        <v>83200</v>
      </c>
      <c r="U645" s="456"/>
      <c r="V645" s="456"/>
      <c r="W645" s="589" t="str">
        <f t="shared" si="597"/>
        <v>Կ-2</v>
      </c>
      <c r="X645" s="456">
        <f t="shared" si="598"/>
        <v>139776</v>
      </c>
      <c r="Y645" s="590">
        <f t="shared" si="599"/>
        <v>139776</v>
      </c>
      <c r="Z645" s="590">
        <f t="shared" si="600"/>
        <v>1817088</v>
      </c>
      <c r="AA645" s="592">
        <f t="shared" si="601"/>
        <v>1</v>
      </c>
      <c r="AB645" s="592">
        <f t="shared" si="602"/>
        <v>8</v>
      </c>
      <c r="AC645" s="588">
        <f t="shared" si="603"/>
        <v>1.73</v>
      </c>
      <c r="AD645" s="456">
        <v>83200</v>
      </c>
      <c r="AE645" s="456"/>
      <c r="AF645" s="456"/>
      <c r="AG645" s="589" t="str">
        <f t="shared" si="604"/>
        <v>Կ-2</v>
      </c>
      <c r="AH645" s="456">
        <f t="shared" si="605"/>
        <v>143936</v>
      </c>
      <c r="AI645" s="590">
        <f t="shared" si="606"/>
        <v>143936</v>
      </c>
      <c r="AJ645" s="590">
        <f t="shared" si="607"/>
        <v>1871168</v>
      </c>
      <c r="AK645" s="592">
        <f t="shared" si="608"/>
        <v>1</v>
      </c>
      <c r="AL645" s="592">
        <f t="shared" si="609"/>
        <v>9</v>
      </c>
      <c r="AM645" s="588">
        <f t="shared" si="610"/>
        <v>1.73</v>
      </c>
      <c r="AN645" s="456">
        <v>83200</v>
      </c>
      <c r="AO645" s="456"/>
      <c r="AP645" s="456"/>
      <c r="AQ645" s="589" t="str">
        <f t="shared" si="611"/>
        <v>Կ-2</v>
      </c>
      <c r="AR645" s="456">
        <f t="shared" si="612"/>
        <v>143936</v>
      </c>
      <c r="AS645" s="590">
        <f t="shared" si="613"/>
        <v>143936</v>
      </c>
      <c r="AT645" s="590">
        <f t="shared" si="614"/>
        <v>1871168</v>
      </c>
    </row>
    <row r="646" spans="2:46" s="587" customFormat="1" ht="27">
      <c r="B646" s="830">
        <v>7</v>
      </c>
      <c r="C646" s="795" t="s">
        <v>1504</v>
      </c>
      <c r="D646" s="794" t="s">
        <v>1960</v>
      </c>
      <c r="E646" s="796">
        <v>1991</v>
      </c>
      <c r="F646" s="795" t="s">
        <v>984</v>
      </c>
      <c r="G646" s="820">
        <v>1</v>
      </c>
      <c r="H646" s="820">
        <v>4</v>
      </c>
      <c r="I646" s="821">
        <f>IF(G646&lt;1,0,IF(M646="Բ-1",IF(H646=0,6.94,IF(H646=1,7.17,IF(H646=2,7.41,IF(H646=3,7.66,IF(OR(H646=5,H646=4),7.92,IF(OR(H646=6,H646=7),8.18,IF(OR(H646=8,H646=9),8.46,IF(OR(H646=10,H646=11,H646=12),8.74,IF(OR(H646=13,H646=14,H646=15),9.03,IF(OR(H646=16,H646=17,H646=18),9.33,9.65)))))))))),IF(M646="Բ-2", IF(H646=0,5.71,IF(H646=1,5.89,IF(H646=2,6.09,IF(H646=3,6.29,IF(OR(H646=5,H646=4),6.5,IF(OR(H646=6,H646=7),6.72,IF(OR(H646=8,H646=9),6.94,IF(OR(H646=10,H646=11,H646=12),7.17,IF(OR(H646=13,H646=14,H646=15),7.41,IF(OR(H646=16,H646=17,H646=18),7.65,7.91)))))))))), IF(M646="Գ-1", IF(H646=0,4.7,IF(H646=1,4.86,IF(H646=2,5.01,IF(H646=3,5.18,IF(OR(H646=5,H646=4),5.35,IF(OR(H646=6,H646=7),5.52,IF(OR(H646=8,H646=9),5.71,IF(OR(H646=10,H646=11,H646=12),5.89,IF(OR(H646=13,H646=14,H646=15),6.09,IF(OR(H646=16,H646=17,H646=18),6.29,6.49)))))))))), IF(M646="Գ-2", IF(H646=0,3.88,IF(H646=1,4.01,IF(H646=2,4.14,IF(H646=3,4.27,IF(OR(H646=5,H646=4),4.41,IF(OR(H646=6,H646=7),4.55,IF(OR(H646=8,H646=9),4.7,IF(OR(H646=10,H646=11,H646=12),4.85,IF(OR(H646=13,H646=14,H646=15),5.01,IF(OR(H646=16,H646=17,H646=18),5.17,5.34)))))))))), IF(M646="Գ-3", IF(H646=0,3.21,IF(H646=1,3.31,IF(H646=2,3.42,IF(H646=3,3.53,IF(OR(H646=5,H646=4),3.64,IF(OR(H646=6,H646=7),3.76,IF(OR(H646=8,H646=9),3.88,IF(OR(H646=10,H646=11,H646=12),4.01,IF(OR(H646=13,H646=14,H646=15),4.13,IF(OR(H646=16,H646=17,H646=18),4.27,4.4)))))))))), IF(M646="Ա-1", IF(H646=0,2.66,IF(H646=1,2.75,IF(H646=2,2.83,IF(H646=3,2.92,IF(OR(H646=5,H646=4),3.02,IF(OR(H646=6,H646=7),3.11,IF(OR(H646=8,H646=9),3.21,IF(OR(H646=10,H646=11,H646=12),3.31,IF(OR(H646=13,H646=14,H646=15),3.42,IF(OR(H646=16,H646=17,H646=18),3.53,3.64)))))))))), IF(M646="Ա-2", IF(H646=0,2.28,IF(H646=1,2.35,IF(H646=2,2.43,IF(H646=3,2.5,IF(OR(H646=5,H646=4),2.58,IF(OR(H646=6,H646=7),2.66,IF(OR(H646=8,H646=9),2.75,IF(OR(H646=10,H646=11,H646=12),2.83,IF(OR(H646=13,H646=14,H646=15),2.92,IF(OR(H646=16,H646=17,H646=18),3.01,3.11)))))))))),IF(M646="Ա-3", IF(H646=0,1.96,IF(H646=1,2.02,IF(H646=2,2.08,IF(H646=3,2.15,IF(OR(H646=5,H646=4),2.21,IF(OR(H646=6,H646=7),2.28,IF(OR(H646=8,H646=9),2.35,IF(OR(H646=10,H646=11,H646=12),2.42,IF(OR(H646=13,H646=14,H646=15),2.5,IF(OR(H646=16,H646=17,H646=18),2.58,2.66)))))))))), IF(M646="Կ-1", IF(H646=0,1.68,IF(H646=1,1.73,IF(H646=2,1.79,IF(H646=3,1.84,IF(OR(H646=5,H646=4),1.9,IF(OR(H646=6,H646=7),1.96,IF(OR(H646=8,H646=9),2.02,IF(OR(H646=10,H646=11,H646=12),2.08,IF(OR(H646=13,H646=14,H646=15),2.14,IF(OR(H646=16,H646=17,H646=18),2.21,2.28)))))))))), IF(M646="Կ-2", IF(H646=0,1.45,IF(H646=1,1.49,IF(H646=2,1.54,IF(H646=3,1.59,IF(OR(H646=5,H646=4),1.63,IF(OR(H646=6,H646=7),1.68,IF(OR(H646=8,H646=9),1.73,IF(OR(H646=10,H646=11,H646=12),1.79,IF(OR(H646=13,H646=14,H646=15),1.84,IF(OR(H646=16,H646=17,H646=18),1.9,1.95)))))))))),IF(M646="Կ-3", IF(H646=0,1.25,IF(H646=1,1.29,IF(H646=2,1.33,IF(H646=3,1.37,IF(OR(H646=5,H646=4),1.41,IF(OR(H646=6,H646=7),1.45,IF(OR(H646=8,H646=9),1.49,IF(OR(H646=10,H646=11,H646=12),1.54,IF(OR(H646=13,H646=14,H646=15),1.58,IF(OR(H646=16,H646=17,H646=18),1.63,1.68)))))))))), "Error"))))))))))))</f>
        <v>1.63</v>
      </c>
      <c r="J646" s="799">
        <v>83200</v>
      </c>
      <c r="K646" s="799"/>
      <c r="L646" s="799"/>
      <c r="M646" s="822" t="s">
        <v>87</v>
      </c>
      <c r="N646" s="799">
        <f t="shared" si="591"/>
        <v>135616</v>
      </c>
      <c r="O646" s="823">
        <f t="shared" si="592"/>
        <v>135616</v>
      </c>
      <c r="P646" s="823">
        <f t="shared" si="593"/>
        <v>1763008</v>
      </c>
      <c r="Q646" s="592">
        <f t="shared" si="594"/>
        <v>1</v>
      </c>
      <c r="R646" s="592">
        <f t="shared" si="595"/>
        <v>5</v>
      </c>
      <c r="S646" s="588">
        <f t="shared" si="596"/>
        <v>1.63</v>
      </c>
      <c r="T646" s="456">
        <v>83200</v>
      </c>
      <c r="U646" s="456"/>
      <c r="V646" s="456"/>
      <c r="W646" s="589" t="str">
        <f t="shared" si="597"/>
        <v>Կ-2</v>
      </c>
      <c r="X646" s="456">
        <f t="shared" si="598"/>
        <v>135616</v>
      </c>
      <c r="Y646" s="590">
        <f t="shared" si="599"/>
        <v>135616</v>
      </c>
      <c r="Z646" s="590">
        <f t="shared" si="600"/>
        <v>1763008</v>
      </c>
      <c r="AA646" s="592">
        <f t="shared" si="601"/>
        <v>1</v>
      </c>
      <c r="AB646" s="592">
        <f t="shared" si="602"/>
        <v>6</v>
      </c>
      <c r="AC646" s="588">
        <f t="shared" si="603"/>
        <v>1.68</v>
      </c>
      <c r="AD646" s="456">
        <v>83200</v>
      </c>
      <c r="AE646" s="456"/>
      <c r="AF646" s="456"/>
      <c r="AG646" s="589" t="str">
        <f t="shared" si="604"/>
        <v>Կ-2</v>
      </c>
      <c r="AH646" s="456">
        <f t="shared" si="605"/>
        <v>139776</v>
      </c>
      <c r="AI646" s="590">
        <f t="shared" si="606"/>
        <v>139776</v>
      </c>
      <c r="AJ646" s="590">
        <f t="shared" si="607"/>
        <v>1817088</v>
      </c>
      <c r="AK646" s="592">
        <f t="shared" si="608"/>
        <v>1</v>
      </c>
      <c r="AL646" s="592">
        <f t="shared" si="609"/>
        <v>7</v>
      </c>
      <c r="AM646" s="588">
        <f t="shared" si="610"/>
        <v>1.68</v>
      </c>
      <c r="AN646" s="456">
        <v>83200</v>
      </c>
      <c r="AO646" s="456"/>
      <c r="AP646" s="456"/>
      <c r="AQ646" s="589" t="str">
        <f t="shared" si="611"/>
        <v>Կ-2</v>
      </c>
      <c r="AR646" s="456">
        <f t="shared" si="612"/>
        <v>139776</v>
      </c>
      <c r="AS646" s="590">
        <f t="shared" si="613"/>
        <v>139776</v>
      </c>
      <c r="AT646" s="590">
        <f t="shared" si="614"/>
        <v>1817088</v>
      </c>
    </row>
    <row r="647" spans="2:46" s="587" customFormat="1" ht="27">
      <c r="B647" s="830">
        <v>8</v>
      </c>
      <c r="C647" s="795" t="s">
        <v>914</v>
      </c>
      <c r="D647" s="794" t="s">
        <v>1960</v>
      </c>
      <c r="E647" s="796">
        <v>1985</v>
      </c>
      <c r="F647" s="795" t="s">
        <v>984</v>
      </c>
      <c r="G647" s="820">
        <v>1</v>
      </c>
      <c r="H647" s="820">
        <v>16</v>
      </c>
      <c r="I647" s="821">
        <f>IF(G647&lt;1,0,IF(M647="Բ-1",IF(H647=0,6.94,IF(H647=1,7.17,IF(H647=2,7.41,IF(H647=3,7.66,IF(OR(H647=5,H647=4),7.92,IF(OR(H647=6,H647=7),8.18,IF(OR(H647=8,H647=9),8.46,IF(OR(H647=10,H647=11,H647=12),8.74,IF(OR(H647=13,H647=14,H647=15),9.03,IF(OR(H647=16,H647=17,H647=18),9.33,9.65)))))))))),IF(M647="Բ-2", IF(H647=0,5.71,IF(H647=1,5.89,IF(H647=2,6.09,IF(H647=3,6.29,IF(OR(H647=5,H647=4),6.5,IF(OR(H647=6,H647=7),6.72,IF(OR(H647=8,H647=9),6.94,IF(OR(H647=10,H647=11,H647=12),7.17,IF(OR(H647=13,H647=14,H647=15),7.41,IF(OR(H647=16,H647=17,H647=18),7.65,7.91)))))))))), IF(M647="Գ-1", IF(H647=0,4.7,IF(H647=1,4.86,IF(H647=2,5.01,IF(H647=3,5.18,IF(OR(H647=5,H647=4),5.35,IF(OR(H647=6,H647=7),5.52,IF(OR(H647=8,H647=9),5.71,IF(OR(H647=10,H647=11,H647=12),5.89,IF(OR(H647=13,H647=14,H647=15),6.09,IF(OR(H647=16,H647=17,H647=18),6.29,6.49)))))))))), IF(M647="Գ-2", IF(H647=0,3.88,IF(H647=1,4.01,IF(H647=2,4.14,IF(H647=3,4.27,IF(OR(H647=5,H647=4),4.41,IF(OR(H647=6,H647=7),4.55,IF(OR(H647=8,H647=9),4.7,IF(OR(H647=10,H647=11,H647=12),4.85,IF(OR(H647=13,H647=14,H647=15),5.01,IF(OR(H647=16,H647=17,H647=18),5.17,5.34)))))))))), IF(M647="Գ-3", IF(H647=0,3.21,IF(H647=1,3.31,IF(H647=2,3.42,IF(H647=3,3.53,IF(OR(H647=5,H647=4),3.64,IF(OR(H647=6,H647=7),3.76,IF(OR(H647=8,H647=9),3.88,IF(OR(H647=10,H647=11,H647=12),4.01,IF(OR(H647=13,H647=14,H647=15),4.13,IF(OR(H647=16,H647=17,H647=18),4.27,4.4)))))))))), IF(M647="Ա-1", IF(H647=0,2.66,IF(H647=1,2.75,IF(H647=2,2.83,IF(H647=3,2.92,IF(OR(H647=5,H647=4),3.02,IF(OR(H647=6,H647=7),3.11,IF(OR(H647=8,H647=9),3.21,IF(OR(H647=10,H647=11,H647=12),3.31,IF(OR(H647=13,H647=14,H647=15),3.42,IF(OR(H647=16,H647=17,H647=18),3.53,3.64)))))))))), IF(M647="Ա-2", IF(H647=0,2.28,IF(H647=1,2.35,IF(H647=2,2.43,IF(H647=3,2.5,IF(OR(H647=5,H647=4),2.58,IF(OR(H647=6,H647=7),2.66,IF(OR(H647=8,H647=9),2.75,IF(OR(H647=10,H647=11,H647=12),2.83,IF(OR(H647=13,H647=14,H647=15),2.92,IF(OR(H647=16,H647=17,H647=18),3.01,3.11)))))))))),IF(M647="Ա-3", IF(H647=0,1.96,IF(H647=1,2.02,IF(H647=2,2.08,IF(H647=3,2.15,IF(OR(H647=5,H647=4),2.21,IF(OR(H647=6,H647=7),2.28,IF(OR(H647=8,H647=9),2.35,IF(OR(H647=10,H647=11,H647=12),2.42,IF(OR(H647=13,H647=14,H647=15),2.5,IF(OR(H647=16,H647=17,H647=18),2.58,2.66)))))))))), IF(M647="Կ-1", IF(H647=0,1.68,IF(H647=1,1.73,IF(H647=2,1.79,IF(H647=3,1.84,IF(OR(H647=5,H647=4),1.9,IF(OR(H647=6,H647=7),1.96,IF(OR(H647=8,H647=9),2.02,IF(OR(H647=10,H647=11,H647=12),2.08,IF(OR(H647=13,H647=14,H647=15),2.14,IF(OR(H647=16,H647=17,H647=18),2.21,2.28)))))))))), IF(M647="Կ-2", IF(H647=0,1.45,IF(H647=1,1.49,IF(H647=2,1.54,IF(H647=3,1.59,IF(OR(H647=5,H647=4),1.63,IF(OR(H647=6,H647=7),1.68,IF(OR(H647=8,H647=9),1.73,IF(OR(H647=10,H647=11,H647=12),1.79,IF(OR(H647=13,H647=14,H647=15),1.84,IF(OR(H647=16,H647=17,H647=18),1.9,1.95)))))))))),IF(M647="Կ-3", IF(H647=0,1.25,IF(H647=1,1.29,IF(H647=2,1.33,IF(H647=3,1.37,IF(OR(H647=5,H647=4),1.41,IF(OR(H647=6,H647=7),1.45,IF(OR(H647=8,H647=9),1.49,IF(OR(H647=10,H647=11,H647=12),1.54,IF(OR(H647=13,H647=14,H647=15),1.58,IF(OR(H647=16,H647=17,H647=18),1.63,1.68)))))))))), "Error"))))))))))))</f>
        <v>1.9</v>
      </c>
      <c r="J647" s="799">
        <v>83200</v>
      </c>
      <c r="K647" s="799"/>
      <c r="L647" s="799"/>
      <c r="M647" s="822" t="s">
        <v>87</v>
      </c>
      <c r="N647" s="799">
        <f t="shared" si="591"/>
        <v>158080</v>
      </c>
      <c r="O647" s="823">
        <f t="shared" si="592"/>
        <v>158080</v>
      </c>
      <c r="P647" s="823">
        <f t="shared" si="593"/>
        <v>2055040</v>
      </c>
      <c r="Q647" s="592">
        <f t="shared" si="594"/>
        <v>1</v>
      </c>
      <c r="R647" s="592">
        <f t="shared" si="595"/>
        <v>17</v>
      </c>
      <c r="S647" s="588">
        <f t="shared" si="596"/>
        <v>1.9</v>
      </c>
      <c r="T647" s="456">
        <v>83200</v>
      </c>
      <c r="U647" s="456"/>
      <c r="V647" s="456"/>
      <c r="W647" s="589" t="str">
        <f t="shared" si="597"/>
        <v>Կ-2</v>
      </c>
      <c r="X647" s="456">
        <f t="shared" si="598"/>
        <v>158080</v>
      </c>
      <c r="Y647" s="590">
        <f t="shared" si="599"/>
        <v>158080</v>
      </c>
      <c r="Z647" s="590">
        <f t="shared" si="600"/>
        <v>2055040</v>
      </c>
      <c r="AA647" s="592">
        <f t="shared" si="601"/>
        <v>1</v>
      </c>
      <c r="AB647" s="592">
        <f t="shared" si="602"/>
        <v>18</v>
      </c>
      <c r="AC647" s="588">
        <f t="shared" si="603"/>
        <v>1.9</v>
      </c>
      <c r="AD647" s="456">
        <v>83200</v>
      </c>
      <c r="AE647" s="456"/>
      <c r="AF647" s="456"/>
      <c r="AG647" s="589" t="str">
        <f t="shared" si="604"/>
        <v>Կ-2</v>
      </c>
      <c r="AH647" s="456">
        <f t="shared" si="605"/>
        <v>158080</v>
      </c>
      <c r="AI647" s="590">
        <f t="shared" si="606"/>
        <v>158080</v>
      </c>
      <c r="AJ647" s="590">
        <f t="shared" si="607"/>
        <v>2055040</v>
      </c>
      <c r="AK647" s="592">
        <f t="shared" si="608"/>
        <v>1</v>
      </c>
      <c r="AL647" s="592">
        <f t="shared" si="609"/>
        <v>19</v>
      </c>
      <c r="AM647" s="588">
        <f t="shared" si="610"/>
        <v>1.95</v>
      </c>
      <c r="AN647" s="456">
        <v>83200</v>
      </c>
      <c r="AO647" s="456"/>
      <c r="AP647" s="456"/>
      <c r="AQ647" s="589" t="str">
        <f t="shared" si="611"/>
        <v>Կ-2</v>
      </c>
      <c r="AR647" s="456">
        <f t="shared" si="612"/>
        <v>162240</v>
      </c>
      <c r="AS647" s="590">
        <f t="shared" si="613"/>
        <v>162240</v>
      </c>
      <c r="AT647" s="590">
        <f t="shared" si="614"/>
        <v>2109120</v>
      </c>
    </row>
    <row r="648" spans="2:46" s="587" customFormat="1" ht="27">
      <c r="B648" s="830">
        <v>9</v>
      </c>
      <c r="C648" s="795" t="s">
        <v>1506</v>
      </c>
      <c r="D648" s="794" t="s">
        <v>1960</v>
      </c>
      <c r="E648" s="796">
        <v>1998</v>
      </c>
      <c r="F648" s="795" t="s">
        <v>984</v>
      </c>
      <c r="G648" s="820">
        <v>1</v>
      </c>
      <c r="H648" s="820">
        <v>3</v>
      </c>
      <c r="I648" s="821">
        <f>IF(G648&lt;1,0,IF(M648="Բ-1",IF(H648=0,6.94,IF(H648=1,7.17,IF(H648=2,7.41,IF(H648=3,7.66,IF(OR(H648=5,H648=4),7.92,IF(OR(H648=6,H648=7),8.18,IF(OR(H648=8,H648=9),8.46,IF(OR(H648=10,H648=11,H648=12),8.74,IF(OR(H648=13,H648=14,H648=15),9.03,IF(OR(H648=16,H648=17,H648=18),9.33,9.65)))))))))),IF(M648="Բ-2", IF(H648=0,5.71,IF(H648=1,5.89,IF(H648=2,6.09,IF(H648=3,6.29,IF(OR(H648=5,H648=4),6.5,IF(OR(H648=6,H648=7),6.72,IF(OR(H648=8,H648=9),6.94,IF(OR(H648=10,H648=11,H648=12),7.17,IF(OR(H648=13,H648=14,H648=15),7.41,IF(OR(H648=16,H648=17,H648=18),7.65,7.91)))))))))), IF(M648="Գ-1", IF(H648=0,4.7,IF(H648=1,4.86,IF(H648=2,5.01,IF(H648=3,5.18,IF(OR(H648=5,H648=4),5.35,IF(OR(H648=6,H648=7),5.52,IF(OR(H648=8,H648=9),5.71,IF(OR(H648=10,H648=11,H648=12),5.89,IF(OR(H648=13,H648=14,H648=15),6.09,IF(OR(H648=16,H648=17,H648=18),6.29,6.49)))))))))), IF(M648="Գ-2", IF(H648=0,3.88,IF(H648=1,4.01,IF(H648=2,4.14,IF(H648=3,4.27,IF(OR(H648=5,H648=4),4.41,IF(OR(H648=6,H648=7),4.55,IF(OR(H648=8,H648=9),4.7,IF(OR(H648=10,H648=11,H648=12),4.85,IF(OR(H648=13,H648=14,H648=15),5.01,IF(OR(H648=16,H648=17,H648=18),5.17,5.34)))))))))), IF(M648="Գ-3", IF(H648=0,3.21,IF(H648=1,3.31,IF(H648=2,3.42,IF(H648=3,3.53,IF(OR(H648=5,H648=4),3.64,IF(OR(H648=6,H648=7),3.76,IF(OR(H648=8,H648=9),3.88,IF(OR(H648=10,H648=11,H648=12),4.01,IF(OR(H648=13,H648=14,H648=15),4.13,IF(OR(H648=16,H648=17,H648=18),4.27,4.4)))))))))), IF(M648="Ա-1", IF(H648=0,2.66,IF(H648=1,2.75,IF(H648=2,2.83,IF(H648=3,2.92,IF(OR(H648=5,H648=4),3.02,IF(OR(H648=6,H648=7),3.11,IF(OR(H648=8,H648=9),3.21,IF(OR(H648=10,H648=11,H648=12),3.31,IF(OR(H648=13,H648=14,H648=15),3.42,IF(OR(H648=16,H648=17,H648=18),3.53,3.64)))))))))), IF(M648="Ա-2", IF(H648=0,2.28,IF(H648=1,2.35,IF(H648=2,2.43,IF(H648=3,2.5,IF(OR(H648=5,H648=4),2.58,IF(OR(H648=6,H648=7),2.66,IF(OR(H648=8,H648=9),2.75,IF(OR(H648=10,H648=11,H648=12),2.83,IF(OR(H648=13,H648=14,H648=15),2.92,IF(OR(H648=16,H648=17,H648=18),3.01,3.11)))))))))),IF(M648="Ա-3", IF(H648=0,1.96,IF(H648=1,2.02,IF(H648=2,2.08,IF(H648=3,2.15,IF(OR(H648=5,H648=4),2.21,IF(OR(H648=6,H648=7),2.28,IF(OR(H648=8,H648=9),2.35,IF(OR(H648=10,H648=11,H648=12),2.42,IF(OR(H648=13,H648=14,H648=15),2.5,IF(OR(H648=16,H648=17,H648=18),2.58,2.66)))))))))), IF(M648="Կ-1", IF(H648=0,1.68,IF(H648=1,1.73,IF(H648=2,1.79,IF(H648=3,1.84,IF(OR(H648=5,H648=4),1.9,IF(OR(H648=6,H648=7),1.96,IF(OR(H648=8,H648=9),2.02,IF(OR(H648=10,H648=11,H648=12),2.08,IF(OR(H648=13,H648=14,H648=15),2.14,IF(OR(H648=16,H648=17,H648=18),2.21,2.28)))))))))), IF(M648="Կ-2", IF(H648=0,1.45,IF(H648=1,1.49,IF(H648=2,1.54,IF(H648=3,1.59,IF(OR(H648=5,H648=4),1.63,IF(OR(H648=6,H648=7),1.68,IF(OR(H648=8,H648=9),1.73,IF(OR(H648=10,H648=11,H648=12),1.79,IF(OR(H648=13,H648=14,H648=15),1.84,IF(OR(H648=16,H648=17,H648=18),1.9,1.95)))))))))),IF(M648="Կ-3", IF(H648=0,1.25,IF(H648=1,1.29,IF(H648=2,1.33,IF(H648=3,1.37,IF(OR(H648=5,H648=4),1.41,IF(OR(H648=6,H648=7),1.45,IF(OR(H648=8,H648=9),1.49,IF(OR(H648=10,H648=11,H648=12),1.54,IF(OR(H648=13,H648=14,H648=15),1.58,IF(OR(H648=16,H648=17,H648=18),1.63,1.68)))))))))), "Error"))))))))))))</f>
        <v>1.59</v>
      </c>
      <c r="J648" s="799">
        <v>83200</v>
      </c>
      <c r="K648" s="799"/>
      <c r="L648" s="799"/>
      <c r="M648" s="822" t="s">
        <v>87</v>
      </c>
      <c r="N648" s="799">
        <f t="shared" si="591"/>
        <v>132288</v>
      </c>
      <c r="O648" s="823">
        <f t="shared" si="592"/>
        <v>132288</v>
      </c>
      <c r="P648" s="823">
        <f t="shared" si="593"/>
        <v>1719744</v>
      </c>
      <c r="Q648" s="592">
        <f t="shared" si="594"/>
        <v>1</v>
      </c>
      <c r="R648" s="592">
        <f t="shared" si="595"/>
        <v>4</v>
      </c>
      <c r="S648" s="588">
        <f t="shared" si="596"/>
        <v>1.63</v>
      </c>
      <c r="T648" s="456">
        <v>83200</v>
      </c>
      <c r="U648" s="456"/>
      <c r="V648" s="456"/>
      <c r="W648" s="589" t="str">
        <f t="shared" si="597"/>
        <v>Կ-2</v>
      </c>
      <c r="X648" s="456">
        <f t="shared" si="598"/>
        <v>135616</v>
      </c>
      <c r="Y648" s="590">
        <f t="shared" si="599"/>
        <v>135616</v>
      </c>
      <c r="Z648" s="590">
        <f t="shared" si="600"/>
        <v>1763008</v>
      </c>
      <c r="AA648" s="592">
        <f t="shared" si="601"/>
        <v>1</v>
      </c>
      <c r="AB648" s="592">
        <f t="shared" si="602"/>
        <v>5</v>
      </c>
      <c r="AC648" s="588">
        <f t="shared" si="603"/>
        <v>1.63</v>
      </c>
      <c r="AD648" s="456">
        <v>83200</v>
      </c>
      <c r="AE648" s="456"/>
      <c r="AF648" s="456"/>
      <c r="AG648" s="589" t="str">
        <f t="shared" si="604"/>
        <v>Կ-2</v>
      </c>
      <c r="AH648" s="456">
        <f t="shared" si="605"/>
        <v>135616</v>
      </c>
      <c r="AI648" s="590">
        <f t="shared" si="606"/>
        <v>135616</v>
      </c>
      <c r="AJ648" s="590">
        <f t="shared" si="607"/>
        <v>1763008</v>
      </c>
      <c r="AK648" s="592">
        <f t="shared" si="608"/>
        <v>1</v>
      </c>
      <c r="AL648" s="592">
        <f t="shared" si="609"/>
        <v>6</v>
      </c>
      <c r="AM648" s="588">
        <f t="shared" si="610"/>
        <v>1.68</v>
      </c>
      <c r="AN648" s="456">
        <v>83200</v>
      </c>
      <c r="AO648" s="456"/>
      <c r="AP648" s="456"/>
      <c r="AQ648" s="589" t="str">
        <f t="shared" si="611"/>
        <v>Կ-2</v>
      </c>
      <c r="AR648" s="456">
        <f t="shared" si="612"/>
        <v>139776</v>
      </c>
      <c r="AS648" s="590">
        <f t="shared" si="613"/>
        <v>139776</v>
      </c>
      <c r="AT648" s="590">
        <f t="shared" si="614"/>
        <v>1817088</v>
      </c>
    </row>
    <row r="649" spans="2:46" s="587" customFormat="1" ht="27">
      <c r="B649" s="830">
        <v>10</v>
      </c>
      <c r="C649" s="795" t="s">
        <v>1198</v>
      </c>
      <c r="D649" s="794" t="s">
        <v>1960</v>
      </c>
      <c r="E649" s="796">
        <v>1977</v>
      </c>
      <c r="F649" s="795" t="s">
        <v>984</v>
      </c>
      <c r="G649" s="820">
        <v>1</v>
      </c>
      <c r="H649" s="820">
        <v>1</v>
      </c>
      <c r="I649" s="821">
        <f>IF(G649&lt;1,0,IF(M649="Բ-1",IF(H649=0,6.94,IF(H649=1,7.17,IF(H649=2,7.41,IF(H649=3,7.66,IF(OR(H649=5,H649=4),7.92,IF(OR(H649=6,H649=7),8.18,IF(OR(H649=8,H649=9),8.46,IF(OR(H649=10,H649=11,H649=12),8.74,IF(OR(H649=13,H649=14,H649=15),9.03,IF(OR(H649=16,H649=17,H649=18),9.33,9.65)))))))))),IF(M649="Բ-2", IF(H649=0,5.71,IF(H649=1,5.89,IF(H649=2,6.09,IF(H649=3,6.29,IF(OR(H649=5,H649=4),6.5,IF(OR(H649=6,H649=7),6.72,IF(OR(H649=8,H649=9),6.94,IF(OR(H649=10,H649=11,H649=12),7.17,IF(OR(H649=13,H649=14,H649=15),7.41,IF(OR(H649=16,H649=17,H649=18),7.65,7.91)))))))))), IF(M649="Գ-1", IF(H649=0,4.7,IF(H649=1,4.86,IF(H649=2,5.01,IF(H649=3,5.18,IF(OR(H649=5,H649=4),5.35,IF(OR(H649=6,H649=7),5.52,IF(OR(H649=8,H649=9),5.71,IF(OR(H649=10,H649=11,H649=12),5.89,IF(OR(H649=13,H649=14,H649=15),6.09,IF(OR(H649=16,H649=17,H649=18),6.29,6.49)))))))))), IF(M649="Գ-2", IF(H649=0,3.88,IF(H649=1,4.01,IF(H649=2,4.14,IF(H649=3,4.27,IF(OR(H649=5,H649=4),4.41,IF(OR(H649=6,H649=7),4.55,IF(OR(H649=8,H649=9),4.7,IF(OR(H649=10,H649=11,H649=12),4.85,IF(OR(H649=13,H649=14,H649=15),5.01,IF(OR(H649=16,H649=17,H649=18),5.17,5.34)))))))))), IF(M649="Գ-3", IF(H649=0,3.21,IF(H649=1,3.31,IF(H649=2,3.42,IF(H649=3,3.53,IF(OR(H649=5,H649=4),3.64,IF(OR(H649=6,H649=7),3.76,IF(OR(H649=8,H649=9),3.88,IF(OR(H649=10,H649=11,H649=12),4.01,IF(OR(H649=13,H649=14,H649=15),4.13,IF(OR(H649=16,H649=17,H649=18),4.27,4.4)))))))))), IF(M649="Ա-1", IF(H649=0,2.66,IF(H649=1,2.75,IF(H649=2,2.83,IF(H649=3,2.92,IF(OR(H649=5,H649=4),3.02,IF(OR(H649=6,H649=7),3.11,IF(OR(H649=8,H649=9),3.21,IF(OR(H649=10,H649=11,H649=12),3.31,IF(OR(H649=13,H649=14,H649=15),3.42,IF(OR(H649=16,H649=17,H649=18),3.53,3.64)))))))))), IF(M649="Ա-2", IF(H649=0,2.28,IF(H649=1,2.35,IF(H649=2,2.43,IF(H649=3,2.5,IF(OR(H649=5,H649=4),2.58,IF(OR(H649=6,H649=7),2.66,IF(OR(H649=8,H649=9),2.75,IF(OR(H649=10,H649=11,H649=12),2.83,IF(OR(H649=13,H649=14,H649=15),2.92,IF(OR(H649=16,H649=17,H649=18),3.01,3.11)))))))))),IF(M649="Ա-3", IF(H649=0,1.96,IF(H649=1,2.02,IF(H649=2,2.08,IF(H649=3,2.15,IF(OR(H649=5,H649=4),2.21,IF(OR(H649=6,H649=7),2.28,IF(OR(H649=8,H649=9),2.35,IF(OR(H649=10,H649=11,H649=12),2.42,IF(OR(H649=13,H649=14,H649=15),2.5,IF(OR(H649=16,H649=17,H649=18),2.58,2.66)))))))))), IF(M649="Կ-1", IF(H649=0,1.68,IF(H649=1,1.73,IF(H649=2,1.79,IF(H649=3,1.84,IF(OR(H649=5,H649=4),1.9,IF(OR(H649=6,H649=7),1.96,IF(OR(H649=8,H649=9),2.02,IF(OR(H649=10,H649=11,H649=12),2.08,IF(OR(H649=13,H649=14,H649=15),2.14,IF(OR(H649=16,H649=17,H649=18),2.21,2.28)))))))))), IF(M649="Կ-2", IF(H649=0,1.45,IF(H649=1,1.49,IF(H649=2,1.54,IF(H649=3,1.59,IF(OR(H649=5,H649=4),1.63,IF(OR(H649=6,H649=7),1.68,IF(OR(H649=8,H649=9),1.73,IF(OR(H649=10,H649=11,H649=12),1.79,IF(OR(H649=13,H649=14,H649=15),1.84,IF(OR(H649=16,H649=17,H649=18),1.9,1.95)))))))))),IF(M649="Կ-3", IF(H649=0,1.25,IF(H649=1,1.29,IF(H649=2,1.33,IF(H649=3,1.37,IF(OR(H649=5,H649=4),1.41,IF(OR(H649=6,H649=7),1.45,IF(OR(H649=8,H649=9),1.49,IF(OR(H649=10,H649=11,H649=12),1.54,IF(OR(H649=13,H649=14,H649=15),1.58,IF(OR(H649=16,H649=17,H649=18),1.63,1.68)))))))))), "Error"))))))))))))</f>
        <v>1.49</v>
      </c>
      <c r="J649" s="799">
        <v>83200</v>
      </c>
      <c r="K649" s="799"/>
      <c r="L649" s="799"/>
      <c r="M649" s="822" t="s">
        <v>87</v>
      </c>
      <c r="N649" s="799">
        <f t="shared" si="591"/>
        <v>123968</v>
      </c>
      <c r="O649" s="823">
        <f t="shared" si="592"/>
        <v>123968</v>
      </c>
      <c r="P649" s="823">
        <f t="shared" si="593"/>
        <v>1611584</v>
      </c>
      <c r="Q649" s="592">
        <f t="shared" si="594"/>
        <v>1</v>
      </c>
      <c r="R649" s="592">
        <f t="shared" si="595"/>
        <v>2</v>
      </c>
      <c r="S649" s="588">
        <f t="shared" si="596"/>
        <v>1.54</v>
      </c>
      <c r="T649" s="456">
        <v>83200</v>
      </c>
      <c r="U649" s="456"/>
      <c r="V649" s="456"/>
      <c r="W649" s="589" t="str">
        <f t="shared" si="597"/>
        <v>Կ-2</v>
      </c>
      <c r="X649" s="456">
        <f t="shared" si="598"/>
        <v>128128</v>
      </c>
      <c r="Y649" s="590">
        <f t="shared" si="599"/>
        <v>128128</v>
      </c>
      <c r="Z649" s="590">
        <f t="shared" si="600"/>
        <v>1665664</v>
      </c>
      <c r="AA649" s="592">
        <f t="shared" si="601"/>
        <v>1</v>
      </c>
      <c r="AB649" s="592">
        <f t="shared" si="602"/>
        <v>3</v>
      </c>
      <c r="AC649" s="588">
        <f t="shared" si="603"/>
        <v>1.59</v>
      </c>
      <c r="AD649" s="456">
        <v>83200</v>
      </c>
      <c r="AE649" s="456"/>
      <c r="AF649" s="456"/>
      <c r="AG649" s="589" t="str">
        <f t="shared" si="604"/>
        <v>Կ-2</v>
      </c>
      <c r="AH649" s="456">
        <f t="shared" si="605"/>
        <v>132288</v>
      </c>
      <c r="AI649" s="590">
        <f t="shared" si="606"/>
        <v>132288</v>
      </c>
      <c r="AJ649" s="590">
        <f t="shared" si="607"/>
        <v>1719744</v>
      </c>
      <c r="AK649" s="592">
        <f t="shared" si="608"/>
        <v>1</v>
      </c>
      <c r="AL649" s="592">
        <f t="shared" si="609"/>
        <v>4</v>
      </c>
      <c r="AM649" s="588">
        <f t="shared" si="610"/>
        <v>1.63</v>
      </c>
      <c r="AN649" s="456">
        <v>83200</v>
      </c>
      <c r="AO649" s="456"/>
      <c r="AP649" s="456"/>
      <c r="AQ649" s="589" t="str">
        <f t="shared" si="611"/>
        <v>Կ-2</v>
      </c>
      <c r="AR649" s="456">
        <f t="shared" si="612"/>
        <v>135616</v>
      </c>
      <c r="AS649" s="590">
        <f t="shared" si="613"/>
        <v>135616</v>
      </c>
      <c r="AT649" s="590">
        <f t="shared" si="614"/>
        <v>1763008</v>
      </c>
    </row>
    <row r="650" spans="2:46" s="587" customFormat="1" ht="27">
      <c r="B650" s="830">
        <v>11</v>
      </c>
      <c r="C650" s="795" t="s">
        <v>3123</v>
      </c>
      <c r="D650" s="794" t="s">
        <v>1960</v>
      </c>
      <c r="E650" s="796">
        <v>1978</v>
      </c>
      <c r="F650" s="795" t="s">
        <v>984</v>
      </c>
      <c r="G650" s="820">
        <v>1</v>
      </c>
      <c r="H650" s="820">
        <v>0</v>
      </c>
      <c r="I650" s="821">
        <f>IF(G650&lt;1,0,IF(M650="Բ-1",IF(H650=0,6.94,IF(H650=1,7.17,IF(H650=2,7.41,IF(H650=3,7.66,IF(OR(H650=5,H650=4),7.92,IF(OR(H650=6,H650=7),8.18,IF(OR(H650=8,H650=9),8.46,IF(OR(H650=10,H650=11,H650=12),8.74,IF(OR(H650=13,H650=14,H650=15),9.03,IF(OR(H650=16,H650=17,H650=18),9.33,9.65)))))))))),IF(M650="Բ-2", IF(H650=0,5.71,IF(H650=1,5.89,IF(H650=2,6.09,IF(H650=3,6.29,IF(OR(H650=5,H650=4),6.5,IF(OR(H650=6,H650=7),6.72,IF(OR(H650=8,H650=9),6.94,IF(OR(H650=10,H650=11,H650=12),7.17,IF(OR(H650=13,H650=14,H650=15),7.41,IF(OR(H650=16,H650=17,H650=18),7.65,7.91)))))))))), IF(M650="Գ-1", IF(H650=0,4.7,IF(H650=1,4.86,IF(H650=2,5.01,IF(H650=3,5.18,IF(OR(H650=5,H650=4),5.35,IF(OR(H650=6,H650=7),5.52,IF(OR(H650=8,H650=9),5.71,IF(OR(H650=10,H650=11,H650=12),5.89,IF(OR(H650=13,H650=14,H650=15),6.09,IF(OR(H650=16,H650=17,H650=18),6.29,6.49)))))))))), IF(M650="Գ-2", IF(H650=0,3.88,IF(H650=1,4.01,IF(H650=2,4.14,IF(H650=3,4.27,IF(OR(H650=5,H650=4),4.41,IF(OR(H650=6,H650=7),4.55,IF(OR(H650=8,H650=9),4.7,IF(OR(H650=10,H650=11,H650=12),4.85,IF(OR(H650=13,H650=14,H650=15),5.01,IF(OR(H650=16,H650=17,H650=18),5.17,5.34)))))))))), IF(M650="Գ-3", IF(H650=0,3.21,IF(H650=1,3.31,IF(H650=2,3.42,IF(H650=3,3.53,IF(OR(H650=5,H650=4),3.64,IF(OR(H650=6,H650=7),3.76,IF(OR(H650=8,H650=9),3.88,IF(OR(H650=10,H650=11,H650=12),4.01,IF(OR(H650=13,H650=14,H650=15),4.13,IF(OR(H650=16,H650=17,H650=18),4.27,4.4)))))))))), IF(M650="Ա-1", IF(H650=0,2.66,IF(H650=1,2.75,IF(H650=2,2.83,IF(H650=3,2.92,IF(OR(H650=5,H650=4),3.02,IF(OR(H650=6,H650=7),3.11,IF(OR(H650=8,H650=9),3.21,IF(OR(H650=10,H650=11,H650=12),3.31,IF(OR(H650=13,H650=14,H650=15),3.42,IF(OR(H650=16,H650=17,H650=18),3.53,3.64)))))))))), IF(M650="Ա-2", IF(H650=0,2.28,IF(H650=1,2.35,IF(H650=2,2.43,IF(H650=3,2.5,IF(OR(H650=5,H650=4),2.58,IF(OR(H650=6,H650=7),2.66,IF(OR(H650=8,H650=9),2.75,IF(OR(H650=10,H650=11,H650=12),2.83,IF(OR(H650=13,H650=14,H650=15),2.92,IF(OR(H650=16,H650=17,H650=18),3.01,3.11)))))))))),IF(M650="Ա-3", IF(H650=0,1.96,IF(H650=1,2.02,IF(H650=2,2.08,IF(H650=3,2.15,IF(OR(H650=5,H650=4),2.21,IF(OR(H650=6,H650=7),2.28,IF(OR(H650=8,H650=9),2.35,IF(OR(H650=10,H650=11,H650=12),2.42,IF(OR(H650=13,H650=14,H650=15),2.5,IF(OR(H650=16,H650=17,H650=18),2.58,2.66)))))))))), IF(M650="Կ-1", IF(H650=0,1.68,IF(H650=1,1.73,IF(H650=2,1.79,IF(H650=3,1.84,IF(OR(H650=5,H650=4),1.9,IF(OR(H650=6,H650=7),1.96,IF(OR(H650=8,H650=9),2.02,IF(OR(H650=10,H650=11,H650=12),2.08,IF(OR(H650=13,H650=14,H650=15),2.14,IF(OR(H650=16,H650=17,H650=18),2.21,2.28)))))))))), IF(M650="Կ-2", IF(H650=0,1.45,IF(H650=1,1.49,IF(H650=2,1.54,IF(H650=3,1.59,IF(OR(H650=5,H650=4),1.63,IF(OR(H650=6,H650=7),1.68,IF(OR(H650=8,H650=9),1.73,IF(OR(H650=10,H650=11,H650=12),1.79,IF(OR(H650=13,H650=14,H650=15),1.84,IF(OR(H650=16,H650=17,H650=18),1.9,1.95)))))))))),IF(M650="Կ-3", IF(H650=0,1.25,IF(H650=1,1.29,IF(H650=2,1.33,IF(H650=3,1.37,IF(OR(H650=5,H650=4),1.41,IF(OR(H650=6,H650=7),1.45,IF(OR(H650=8,H650=9),1.49,IF(OR(H650=10,H650=11,H650=12),1.54,IF(OR(H650=13,H650=14,H650=15),1.58,IF(OR(H650=16,H650=17,H650=18),1.63,1.68)))))))))), "Error"))))))))))))</f>
        <v>1.45</v>
      </c>
      <c r="J650" s="799">
        <v>83200</v>
      </c>
      <c r="K650" s="799"/>
      <c r="L650" s="799"/>
      <c r="M650" s="822" t="s">
        <v>87</v>
      </c>
      <c r="N650" s="799">
        <f t="shared" si="591"/>
        <v>120640</v>
      </c>
      <c r="O650" s="823">
        <f t="shared" si="592"/>
        <v>120640</v>
      </c>
      <c r="P650" s="823">
        <f t="shared" si="593"/>
        <v>1568320</v>
      </c>
      <c r="Q650" s="592">
        <f t="shared" si="594"/>
        <v>1</v>
      </c>
      <c r="R650" s="592">
        <f t="shared" si="595"/>
        <v>1</v>
      </c>
      <c r="S650" s="588">
        <f t="shared" si="596"/>
        <v>1.49</v>
      </c>
      <c r="T650" s="456">
        <v>83200</v>
      </c>
      <c r="U650" s="456"/>
      <c r="V650" s="456"/>
      <c r="W650" s="589" t="str">
        <f t="shared" si="597"/>
        <v>Կ-2</v>
      </c>
      <c r="X650" s="456">
        <f t="shared" si="598"/>
        <v>123968</v>
      </c>
      <c r="Y650" s="590">
        <f t="shared" si="599"/>
        <v>123968</v>
      </c>
      <c r="Z650" s="590">
        <f t="shared" si="600"/>
        <v>1611584</v>
      </c>
      <c r="AA650" s="592">
        <f t="shared" si="601"/>
        <v>1</v>
      </c>
      <c r="AB650" s="592">
        <f t="shared" si="602"/>
        <v>2</v>
      </c>
      <c r="AC650" s="588">
        <f t="shared" si="603"/>
        <v>1.54</v>
      </c>
      <c r="AD650" s="456">
        <v>83200</v>
      </c>
      <c r="AE650" s="456"/>
      <c r="AF650" s="456"/>
      <c r="AG650" s="589" t="str">
        <f t="shared" si="604"/>
        <v>Կ-2</v>
      </c>
      <c r="AH650" s="456">
        <f t="shared" si="605"/>
        <v>128128</v>
      </c>
      <c r="AI650" s="590">
        <f t="shared" si="606"/>
        <v>128128</v>
      </c>
      <c r="AJ650" s="590">
        <f t="shared" si="607"/>
        <v>1665664</v>
      </c>
      <c r="AK650" s="592">
        <f t="shared" si="608"/>
        <v>1</v>
      </c>
      <c r="AL650" s="592">
        <f t="shared" si="609"/>
        <v>3</v>
      </c>
      <c r="AM650" s="588">
        <f t="shared" si="610"/>
        <v>1.59</v>
      </c>
      <c r="AN650" s="456">
        <v>83200</v>
      </c>
      <c r="AO650" s="456"/>
      <c r="AP650" s="456"/>
      <c r="AQ650" s="589" t="str">
        <f>+AG650</f>
        <v>Կ-2</v>
      </c>
      <c r="AR650" s="456">
        <f t="shared" si="612"/>
        <v>132288</v>
      </c>
      <c r="AS650" s="590">
        <f t="shared" si="613"/>
        <v>132288</v>
      </c>
      <c r="AT650" s="590">
        <f t="shared" si="614"/>
        <v>1719744</v>
      </c>
    </row>
    <row r="651" spans="2:46" s="587" customFormat="1" ht="27">
      <c r="B651" s="830">
        <v>12</v>
      </c>
      <c r="C651" s="795" t="s">
        <v>1303</v>
      </c>
      <c r="D651" s="828" t="s">
        <v>1960</v>
      </c>
      <c r="E651" s="818">
        <v>1987</v>
      </c>
      <c r="F651" s="829" t="s">
        <v>453</v>
      </c>
      <c r="G651" s="820">
        <v>1</v>
      </c>
      <c r="H651" s="820">
        <v>7</v>
      </c>
      <c r="I651" s="821">
        <f t="shared" ref="I651:I658" si="615">IF(G651&lt;1,0,IF(M651="Բ-1",IF(H651=0,6.94,IF(H651=1,7.17,IF(H651=2,7.41,IF(H651=3,7.66,IF(OR(H651=5,H651=4),7.92,IF(OR(H651=6,H651=7),8.18,IF(OR(H651=8,H651=9),8.46,IF(OR(H651=10,H651=11,H651=12),8.74,IF(OR(H651=13,H651=14,H651=15),9.03,IF(OR(H651=16,H651=17,H651=18),9.33,9.65)))))))))),IF(M651="Բ-2", IF(H651=0,5.71,IF(H651=1,5.89,IF(H651=2,6.09,IF(H651=3,6.29,IF(OR(H651=5,H651=4),6.5,IF(OR(H651=6,H651=7),6.72,IF(OR(H651=8,H651=9),6.94,IF(OR(H651=10,H651=11,H651=12),7.17,IF(OR(H651=13,H651=14,H651=15),7.41,IF(OR(H651=16,H651=17,H651=18),7.65,7.91)))))))))), IF(M651="Գ-1", IF(H651=0,4.7,IF(H651=1,4.86,IF(H651=2,5.01,IF(H651=3,5.18,IF(OR(H651=5,H651=4),5.35,IF(OR(H651=6,H651=7),5.52,IF(OR(H651=8,H651=9),5.71,IF(OR(H651=10,H651=11,H651=12),5.89,IF(OR(H651=13,H651=14,H651=15),6.09,IF(OR(H651=16,H651=17,H651=18),6.29,6.49)))))))))), IF(M651="Գ-2", IF(H651=0,3.88,IF(H651=1,4.01,IF(H651=2,4.14,IF(H651=3,4.27,IF(OR(H651=5,H651=4),4.41,IF(OR(H651=6,H651=7),4.55,IF(OR(H651=8,H651=9),4.7,IF(OR(H651=10,H651=11,H651=12),4.85,IF(OR(H651=13,H651=14,H651=15),5.01,IF(OR(H651=16,H651=17,H651=18),5.17,5.34)))))))))), IF(M651="Գ-3", IF(H651=0,3.21,IF(H651=1,3.31,IF(H651=2,3.42,IF(H651=3,3.53,IF(OR(H651=5,H651=4),3.64,IF(OR(H651=6,H651=7),3.76,IF(OR(H651=8,H651=9),3.88,IF(OR(H651=10,H651=11,H651=12),4.01,IF(OR(H651=13,H651=14,H651=15),4.13,IF(OR(H651=16,H651=17,H651=18),4.27,4.4)))))))))), IF(M651="Ա-1", IF(H651=0,2.66,IF(H651=1,2.75,IF(H651=2,2.83,IF(H651=3,2.92,IF(OR(H651=5,H651=4),3.02,IF(OR(H651=6,H651=7),3.11,IF(OR(H651=8,H651=9),3.21,IF(OR(H651=10,H651=11,H651=12),3.31,IF(OR(H651=13,H651=14,H651=15),3.42,IF(OR(H651=16,H651=17,H651=18),3.53,3.64)))))))))), IF(M651="Ա-2", IF(H651=0,2.28,IF(H651=1,2.35,IF(H651=2,2.43,IF(H651=3,2.5,IF(OR(H651=5,H651=4),2.58,IF(OR(H651=6,H651=7),2.66,IF(OR(H651=8,H651=9),2.75,IF(OR(H651=10,H651=11,H651=12),2.83,IF(OR(H651=13,H651=14,H651=15),2.92,IF(OR(H651=16,H651=17,H651=18),3.01,3.11)))))))))),IF(M651="Ա-3", IF(H651=0,1.96,IF(H651=1,2.02,IF(H651=2,2.08,IF(H651=3,2.15,IF(OR(H651=5,H651=4),2.21,IF(OR(H651=6,H651=7),2.28,IF(OR(H651=8,H651=9),2.35,IF(OR(H651=10,H651=11,H651=12),2.42,IF(OR(H651=13,H651=14,H651=15),2.5,IF(OR(H651=16,H651=17,H651=18),2.58,2.66)))))))))), IF(M651="Կ-1", IF(H651=0,1.68,IF(H651=1,1.73,IF(H651=2,1.79,IF(H651=3,1.84,IF(OR(H651=5,H651=4),1.9,IF(OR(H651=6,H651=7),1.96,IF(OR(H651=8,H651=9),2.02,IF(OR(H651=10,H651=11,H651=12),2.08,IF(OR(H651=13,H651=14,H651=15),2.14,IF(OR(H651=16,H651=17,H651=18),2.21,2.28)))))))))), IF(M651="Կ-2", IF(H651=0,1.45,IF(H651=1,1.49,IF(H651=2,1.54,IF(H651=3,1.59,IF(OR(H651=5,H651=4),1.63,IF(OR(H651=6,H651=7),1.68,IF(OR(H651=8,H651=9),1.73,IF(OR(H651=10,H651=11,H651=12),1.79,IF(OR(H651=13,H651=14,H651=15),1.84,IF(OR(H651=16,H651=17,H651=18),1.9,1.95)))))))))),IF(M651="Կ-3", IF(H651=0,1.25,IF(H651=1,1.29,IF(H651=2,1.33,IF(H651=3,1.37,IF(OR(H651=5,H651=4),1.41,IF(OR(H651=6,H651=7),1.45,IF(OR(H651=8,H651=9),1.49,IF(OR(H651=10,H651=11,H651=12),1.54,IF(OR(H651=13,H651=14,H651=15),1.58,IF(OR(H651=16,H651=17,H651=18),1.63,1.68)))))))))), "Error"))))))))))))</f>
        <v>1.96</v>
      </c>
      <c r="J651" s="799">
        <v>83200</v>
      </c>
      <c r="K651" s="799"/>
      <c r="L651" s="799"/>
      <c r="M651" s="822" t="s">
        <v>86</v>
      </c>
      <c r="N651" s="799">
        <f t="shared" ref="N651:N658" si="616">J651*I651</f>
        <v>163072</v>
      </c>
      <c r="O651" s="823">
        <f t="shared" ref="O651:O658" si="617">I651*J651+K651+L651</f>
        <v>163072</v>
      </c>
      <c r="P651" s="823">
        <f t="shared" ref="P651:P658" si="618">+O651*13</f>
        <v>2119936</v>
      </c>
      <c r="Q651" s="592">
        <f t="shared" ref="Q651:Q658" si="619">+G651</f>
        <v>1</v>
      </c>
      <c r="R651" s="592">
        <f t="shared" ref="R651:R658" si="620">+H651+1</f>
        <v>8</v>
      </c>
      <c r="S651" s="588">
        <f t="shared" ref="S651:S658" si="621">IF(Q651&lt;1,0,IF(W651="Բ-1",IF(R651=0,6.94,IF(R651=1,7.17,IF(R651=2,7.41,IF(R651=3,7.66,IF(OR(R651=5,R651=4),7.92,IF(OR(R651=6,R651=7),8.18,IF(OR(R651=8,R651=9),8.46,IF(OR(R651=10,R651=11,R651=12),8.74,IF(OR(R651=13,R651=14,R651=15),9.03,IF(OR(R651=16,R651=17,R651=18),9.33,9.65)))))))))),IF(W651="Բ-2", IF(R651=0,5.71,IF(R651=1,5.89,IF(R651=2,6.09,IF(R651=3,6.29,IF(OR(R651=5,R651=4),6.5,IF(OR(R651=6,R651=7),6.72,IF(OR(R651=8,R651=9),6.94,IF(OR(R651=10,R651=11,R651=12),7.17,IF(OR(R651=13,R651=14,R651=15),7.41,IF(OR(R651=16,R651=17,R651=18),7.65,7.91)))))))))), IF(W651="Գ-1", IF(R651=0,4.7,IF(R651=1,4.86,IF(R651=2,5.01,IF(R651=3,5.18,IF(OR(R651=5,R651=4),5.35,IF(OR(R651=6,R651=7),5.52,IF(OR(R651=8,R651=9),5.71,IF(OR(R651=10,R651=11,R651=12),5.89,IF(OR(R651=13,R651=14,R651=15),6.09,IF(OR(R651=16,R651=17,R651=18),6.29,6.49)))))))))), IF(W651="Գ-2", IF(R651=0,3.88,IF(R651=1,4.01,IF(R651=2,4.14,IF(R651=3,4.27,IF(OR(R651=5,R651=4),4.41,IF(OR(R651=6,R651=7),4.55,IF(OR(R651=8,R651=9),4.7,IF(OR(R651=10,R651=11,R651=12),4.85,IF(OR(R651=13,R651=14,R651=15),5.01,IF(OR(R651=16,R651=17,R651=18),5.17,5.34)))))))))), IF(W651="Գ-3", IF(R651=0,3.21,IF(R651=1,3.31,IF(R651=2,3.42,IF(R651=3,3.53,IF(OR(R651=5,R651=4),3.64,IF(OR(R651=6,R651=7),3.76,IF(OR(R651=8,R651=9),3.88,IF(OR(R651=10,R651=11,R651=12),4.01,IF(OR(R651=13,R651=14,R651=15),4.13,IF(OR(R651=16,R651=17,R651=18),4.27,4.4)))))))))), IF(W651="Ա-1", IF(R651=0,2.66,IF(R651=1,2.75,IF(R651=2,2.83,IF(R651=3,2.92,IF(OR(R651=5,R651=4),3.02,IF(OR(R651=6,R651=7),3.11,IF(OR(R651=8,R651=9),3.21,IF(OR(R651=10,R651=11,R651=12),3.31,IF(OR(R651=13,R651=14,R651=15),3.42,IF(OR(R651=16,R651=17,R651=18),3.53,3.64)))))))))), IF(W651="Ա-2", IF(R651=0,2.28,IF(R651=1,2.35,IF(R651=2,2.43,IF(R651=3,2.5,IF(OR(R651=5,R651=4),2.58,IF(OR(R651=6,R651=7),2.66,IF(OR(R651=8,R651=9),2.75,IF(OR(R651=10,R651=11,R651=12),2.83,IF(OR(R651=13,R651=14,R651=15),2.92,IF(OR(R651=16,R651=17,R651=18),3.01,3.11)))))))))),IF(W651="Ա-3", IF(R651=0,1.96,IF(R651=1,2.02,IF(R651=2,2.08,IF(R651=3,2.15,IF(OR(R651=5,R651=4),2.21,IF(OR(R651=6,R651=7),2.28,IF(OR(R651=8,R651=9),2.35,IF(OR(R651=10,R651=11,R651=12),2.42,IF(OR(R651=13,R651=14,R651=15),2.5,IF(OR(R651=16,R651=17,R651=18),2.58,2.66)))))))))), IF(W651="Կ-1", IF(R651=0,1.68,IF(R651=1,1.73,IF(R651=2,1.79,IF(R651=3,1.84,IF(OR(R651=5,R651=4),1.9,IF(OR(R651=6,R651=7),1.96,IF(OR(R651=8,R651=9),2.02,IF(OR(R651=10,R651=11,R651=12),2.08,IF(OR(R651=13,R651=14,R651=15),2.14,IF(OR(R651=16,R651=17,R651=18),2.21,2.28)))))))))), IF(W651="Կ-2", IF(R651=0,1.45,IF(R651=1,1.49,IF(R651=2,1.54,IF(R651=3,1.59,IF(OR(R651=5,R651=4),1.63,IF(OR(R651=6,R651=7),1.68,IF(OR(R651=8,R651=9),1.73,IF(OR(R651=10,R651=11,R651=12),1.79,IF(OR(R651=13,R651=14,R651=15),1.84,IF(OR(R651=16,R651=17,R651=18),1.9,1.95)))))))))),IF(W651="Կ-3", IF(R651=0,1.25,IF(R651=1,1.29,IF(R651=2,1.33,IF(R651=3,1.37,IF(OR(R651=5,R651=4),1.41,IF(OR(R651=6,R651=7),1.45,IF(OR(R651=8,R651=9),1.49,IF(OR(R651=10,R651=11,R651=12),1.54,IF(OR(R651=13,R651=14,R651=15),1.58,IF(OR(R651=16,R651=17,R651=18),1.63,1.68)))))))))), "Error"))))))))))))</f>
        <v>2.02</v>
      </c>
      <c r="T651" s="456">
        <v>83200</v>
      </c>
      <c r="U651" s="456"/>
      <c r="V651" s="456"/>
      <c r="W651" s="589" t="str">
        <f t="shared" ref="W651:W658" si="622">+M651</f>
        <v>Կ-1</v>
      </c>
      <c r="X651" s="456">
        <f t="shared" ref="X651:X658" si="623">T651*S651</f>
        <v>168064</v>
      </c>
      <c r="Y651" s="590">
        <f t="shared" ref="Y651:Y658" si="624">+U651+V651+X651</f>
        <v>168064</v>
      </c>
      <c r="Z651" s="590">
        <f t="shared" ref="Z651:Z658" si="625">+Y651*13</f>
        <v>2184832</v>
      </c>
      <c r="AA651" s="592">
        <f t="shared" ref="AA651:AA658" si="626">+Q651</f>
        <v>1</v>
      </c>
      <c r="AB651" s="592">
        <f t="shared" ref="AB651:AB658" si="627">+R651+1</f>
        <v>9</v>
      </c>
      <c r="AC651" s="588">
        <f t="shared" ref="AC651:AC658" si="628">IF(AA651&lt;1,0,IF(AG651="Բ-1",IF(AB651=0,6.94,IF(AB651=1,7.17,IF(AB651=2,7.41,IF(AB651=3,7.66,IF(OR(AB651=5,AB651=4),7.92,IF(OR(AB651=6,AB651=7),8.18,IF(OR(AB651=8,AB651=9),8.46,IF(OR(AB651=10,AB651=11,AB651=12),8.74,IF(OR(AB651=13,AB651=14,AB651=15),9.03,IF(OR(AB651=16,AB651=17,AB651=18),9.33,9.65)))))))))),IF(AG651="Բ-2", IF(AB651=0,5.71,IF(AB651=1,5.89,IF(AB651=2,6.09,IF(AB651=3,6.29,IF(OR(AB651=5,AB651=4),6.5,IF(OR(AB651=6,AB651=7),6.72,IF(OR(AB651=8,AB651=9),6.94,IF(OR(AB651=10,AB651=11,AB651=12),7.17,IF(OR(AB651=13,AB651=14,AB651=15),7.41,IF(OR(AB651=16,AB651=17,AB651=18),7.65,7.91)))))))))), IF(AG651="Գ-1", IF(AB651=0,4.7,IF(AB651=1,4.86,IF(AB651=2,5.01,IF(AB651=3,5.18,IF(OR(AB651=5,AB651=4),5.35,IF(OR(AB651=6,AB651=7),5.52,IF(OR(AB651=8,AB651=9),5.71,IF(OR(AB651=10,AB651=11,AB651=12),5.89,IF(OR(AB651=13,AB651=14,AB651=15),6.09,IF(OR(AB651=16,AB651=17,AB651=18),6.29,6.49)))))))))), IF(AG651="Գ-2", IF(AB651=0,3.88,IF(AB651=1,4.01,IF(AB651=2,4.14,IF(AB651=3,4.27,IF(OR(AB651=5,AB651=4),4.41,IF(OR(AB651=6,AB651=7),4.55,IF(OR(AB651=8,AB651=9),4.7,IF(OR(AB651=10,AB651=11,AB651=12),4.85,IF(OR(AB651=13,AB651=14,AB651=15),5.01,IF(OR(AB651=16,AB651=17,AB651=18),5.17,5.34)))))))))), IF(AG651="Գ-3", IF(AB651=0,3.21,IF(AB651=1,3.31,IF(AB651=2,3.42,IF(AB651=3,3.53,IF(OR(AB651=5,AB651=4),3.64,IF(OR(AB651=6,AB651=7),3.76,IF(OR(AB651=8,AB651=9),3.88,IF(OR(AB651=10,AB651=11,AB651=12),4.01,IF(OR(AB651=13,AB651=14,AB651=15),4.13,IF(OR(AB651=16,AB651=17,AB651=18),4.27,4.4)))))))))), IF(AG651="Ա-1", IF(AB651=0,2.66,IF(AB651=1,2.75,IF(AB651=2,2.83,IF(AB651=3,2.92,IF(OR(AB651=5,AB651=4),3.02,IF(OR(AB651=6,AB651=7),3.11,IF(OR(AB651=8,AB651=9),3.21,IF(OR(AB651=10,AB651=11,AB651=12),3.31,IF(OR(AB651=13,AB651=14,AB651=15),3.42,IF(OR(AB651=16,AB651=17,AB651=18),3.53,3.64)))))))))), IF(AG651="Ա-2", IF(AB651=0,2.28,IF(AB651=1,2.35,IF(AB651=2,2.43,IF(AB651=3,2.5,IF(OR(AB651=5,AB651=4),2.58,IF(OR(AB651=6,AB651=7),2.66,IF(OR(AB651=8,AB651=9),2.75,IF(OR(AB651=10,AB651=11,AB651=12),2.83,IF(OR(AB651=13,AB651=14,AB651=15),2.92,IF(OR(AB651=16,AB651=17,AB651=18),3.01,3.11)))))))))),IF(AG651="Ա-3", IF(AB651=0,1.96,IF(AB651=1,2.02,IF(AB651=2,2.08,IF(AB651=3,2.15,IF(OR(AB651=5,AB651=4),2.21,IF(OR(AB651=6,AB651=7),2.28,IF(OR(AB651=8,AB651=9),2.35,IF(OR(AB651=10,AB651=11,AB651=12),2.42,IF(OR(AB651=13,AB651=14,AB651=15),2.5,IF(OR(AB651=16,AB651=17,AB651=18),2.58,2.66)))))))))), IF(AG651="Կ-1", IF(AB651=0,1.68,IF(AB651=1,1.73,IF(AB651=2,1.79,IF(AB651=3,1.84,IF(OR(AB651=5,AB651=4),1.9,IF(OR(AB651=6,AB651=7),1.96,IF(OR(AB651=8,AB651=9),2.02,IF(OR(AB651=10,AB651=11,AB651=12),2.08,IF(OR(AB651=13,AB651=14,AB651=15),2.14,IF(OR(AB651=16,AB651=17,AB651=18),2.21,2.28)))))))))), IF(AG651="Կ-2", IF(AB651=0,1.45,IF(AB651=1,1.49,IF(AB651=2,1.54,IF(AB651=3,1.59,IF(OR(AB651=5,AB651=4),1.63,IF(OR(AB651=6,AB651=7),1.68,IF(OR(AB651=8,AB651=9),1.73,IF(OR(AB651=10,AB651=11,AB651=12),1.79,IF(OR(AB651=13,AB651=14,AB651=15),1.84,IF(OR(AB651=16,AB651=17,AB651=18),1.9,1.95)))))))))),IF(AG651="Կ-3", IF(AB651=0,1.25,IF(AB651=1,1.29,IF(AB651=2,1.33,IF(AB651=3,1.37,IF(OR(AB651=5,AB651=4),1.41,IF(OR(AB651=6,AB651=7),1.45,IF(OR(AB651=8,AB651=9),1.49,IF(OR(AB651=10,AB651=11,AB651=12),1.54,IF(OR(AB651=13,AB651=14,AB651=15),1.58,IF(OR(AB651=16,AB651=17,AB651=18),1.63,1.68)))))))))), "Error"))))))))))))</f>
        <v>2.02</v>
      </c>
      <c r="AD651" s="456">
        <v>83200</v>
      </c>
      <c r="AE651" s="456"/>
      <c r="AF651" s="456"/>
      <c r="AG651" s="589" t="str">
        <f t="shared" ref="AG651:AG658" si="629">+W651</f>
        <v>Կ-1</v>
      </c>
      <c r="AH651" s="456">
        <f t="shared" ref="AH651:AH658" si="630">AD651*AC651</f>
        <v>168064</v>
      </c>
      <c r="AI651" s="590">
        <f t="shared" ref="AI651:AI658" si="631">AH651+AE651+AF651</f>
        <v>168064</v>
      </c>
      <c r="AJ651" s="590">
        <f t="shared" ref="AJ651:AJ658" si="632">+AI651*13</f>
        <v>2184832</v>
      </c>
      <c r="AK651" s="592">
        <f t="shared" ref="AK651:AK658" si="633">+AA651</f>
        <v>1</v>
      </c>
      <c r="AL651" s="592">
        <f t="shared" ref="AL651:AL658" si="634">+AB651+1</f>
        <v>10</v>
      </c>
      <c r="AM651" s="588">
        <f t="shared" ref="AM651:AM658" si="635">IF(AK651&lt;1,0,IF(AQ651="Բ-1",IF(AL651=0,6.94,IF(AL651=1,7.17,IF(AL651=2,7.41,IF(AL651=3,7.66,IF(OR(AL651=5,AL651=4),7.92,IF(OR(AL651=6,AL651=7),8.18,IF(OR(AL651=8,AL651=9),8.46,IF(OR(AL651=10,AL651=11,AL651=12),8.74,IF(OR(AL651=13,AL651=14,AL651=15),9.03,IF(OR(AL651=16,AL651=17,AL651=18),9.33,9.65)))))))))),IF(AQ651="Բ-2", IF(AL651=0,5.71,IF(AL651=1,5.89,IF(AL651=2,6.09,IF(AL651=3,6.29,IF(OR(AL651=5,AL651=4),6.5,IF(OR(AL651=6,AL651=7),6.72,IF(OR(AL651=8,AL651=9),6.94,IF(OR(AL651=10,AL651=11,AL651=12),7.17,IF(OR(AL651=13,AL651=14,AL651=15),7.41,IF(OR(AL651=16,AL651=17,AL651=18),7.65,7.91)))))))))), IF(AQ651="Գ-1", IF(AL651=0,4.7,IF(AL651=1,4.86,IF(AL651=2,5.01,IF(AL651=3,5.18,IF(OR(AL651=5,AL651=4),5.35,IF(OR(AL651=6,AL651=7),5.52,IF(OR(AL651=8,AL651=9),5.71,IF(OR(AL651=10,AL651=11,AL651=12),5.89,IF(OR(AL651=13,AL651=14,AL651=15),6.09,IF(OR(AL651=16,AL651=17,AL651=18),6.29,6.49)))))))))), IF(AQ651="Գ-2", IF(AL651=0,3.88,IF(AL651=1,4.01,IF(AL651=2,4.14,IF(AL651=3,4.27,IF(OR(AL651=5,AL651=4),4.41,IF(OR(AL651=6,AL651=7),4.55,IF(OR(AL651=8,AL651=9),4.7,IF(OR(AL651=10,AL651=11,AL651=12),4.85,IF(OR(AL651=13,AL651=14,AL651=15),5.01,IF(OR(AL651=16,AL651=17,AL651=18),5.17,5.34)))))))))), IF(AQ651="Գ-3", IF(AL651=0,3.21,IF(AL651=1,3.31,IF(AL651=2,3.42,IF(AL651=3,3.53,IF(OR(AL651=5,AL651=4),3.64,IF(OR(AL651=6,AL651=7),3.76,IF(OR(AL651=8,AL651=9),3.88,IF(OR(AL651=10,AL651=11,AL651=12),4.01,IF(OR(AL651=13,AL651=14,AL651=15),4.13,IF(OR(AL651=16,AL651=17,AL651=18),4.27,4.4)))))))))), IF(AQ651="Ա-1", IF(AL651=0,2.66,IF(AL651=1,2.75,IF(AL651=2,2.83,IF(AL651=3,2.92,IF(OR(AL651=5,AL651=4),3.02,IF(OR(AL651=6,AL651=7),3.11,IF(OR(AL651=8,AL651=9),3.21,IF(OR(AL651=10,AL651=11,AL651=12),3.31,IF(OR(AL651=13,AL651=14,AL651=15),3.42,IF(OR(AL651=16,AL651=17,AL651=18),3.53,3.64)))))))))), IF(AQ651="Ա-2", IF(AL651=0,2.28,IF(AL651=1,2.35,IF(AL651=2,2.43,IF(AL651=3,2.5,IF(OR(AL651=5,AL651=4),2.58,IF(OR(AL651=6,AL651=7),2.66,IF(OR(AL651=8,AL651=9),2.75,IF(OR(AL651=10,AL651=11,AL651=12),2.83,IF(OR(AL651=13,AL651=14,AL651=15),2.92,IF(OR(AL651=16,AL651=17,AL651=18),3.01,3.11)))))))))),IF(AQ651="Ա-3", IF(AL651=0,1.96,IF(AL651=1,2.02,IF(AL651=2,2.08,IF(AL651=3,2.15,IF(OR(AL651=5,AL651=4),2.21,IF(OR(AL651=6,AL651=7),2.28,IF(OR(AL651=8,AL651=9),2.35,IF(OR(AL651=10,AL651=11,AL651=12),2.42,IF(OR(AL651=13,AL651=14,AL651=15),2.5,IF(OR(AL651=16,AL651=17,AL651=18),2.58,2.66)))))))))), IF(AQ651="Կ-1", IF(AL651=0,1.68,IF(AL651=1,1.73,IF(AL651=2,1.79,IF(AL651=3,1.84,IF(OR(AL651=5,AL651=4),1.9,IF(OR(AL651=6,AL651=7),1.96,IF(OR(AL651=8,AL651=9),2.02,IF(OR(AL651=10,AL651=11,AL651=12),2.08,IF(OR(AL651=13,AL651=14,AL651=15),2.14,IF(OR(AL651=16,AL651=17,AL651=18),2.21,2.28)))))))))), IF(AQ651="Կ-2", IF(AL651=0,1.45,IF(AL651=1,1.49,IF(AL651=2,1.54,IF(AL651=3,1.59,IF(OR(AL651=5,AL651=4),1.63,IF(OR(AL651=6,AL651=7),1.68,IF(OR(AL651=8,AL651=9),1.73,IF(OR(AL651=10,AL651=11,AL651=12),1.79,IF(OR(AL651=13,AL651=14,AL651=15),1.84,IF(OR(AL651=16,AL651=17,AL651=18),1.9,1.95)))))))))),IF(AQ651="Կ-3", IF(AL651=0,1.25,IF(AL651=1,1.29,IF(AL651=2,1.33,IF(AL651=3,1.37,IF(OR(AL651=5,AL651=4),1.41,IF(OR(AL651=6,AL651=7),1.45,IF(OR(AL651=8,AL651=9),1.49,IF(OR(AL651=10,AL651=11,AL651=12),1.54,IF(OR(AL651=13,AL651=14,AL651=15),1.58,IF(OR(AL651=16,AL651=17,AL651=18),1.63,1.68)))))))))), "Error"))))))))))))</f>
        <v>2.08</v>
      </c>
      <c r="AN651" s="456">
        <v>83200</v>
      </c>
      <c r="AO651" s="456"/>
      <c r="AP651" s="456"/>
      <c r="AQ651" s="589" t="str">
        <f t="shared" ref="AQ651:AQ658" si="636">+AG651</f>
        <v>Կ-1</v>
      </c>
      <c r="AR651" s="456">
        <f t="shared" ref="AR651:AR658" si="637">AN651*AM651</f>
        <v>173056</v>
      </c>
      <c r="AS651" s="590">
        <f t="shared" ref="AS651:AS658" si="638">AR651+AO651+AP651</f>
        <v>173056</v>
      </c>
      <c r="AT651" s="590">
        <f t="shared" ref="AT651:AT658" si="639">+AS651*13</f>
        <v>2249728</v>
      </c>
    </row>
    <row r="652" spans="2:46" s="587" customFormat="1" ht="27">
      <c r="B652" s="830">
        <v>13</v>
      </c>
      <c r="C652" s="795" t="s">
        <v>909</v>
      </c>
      <c r="D652" s="828" t="s">
        <v>1960</v>
      </c>
      <c r="E652" s="818">
        <v>1981</v>
      </c>
      <c r="F652" s="829" t="s">
        <v>453</v>
      </c>
      <c r="G652" s="820">
        <v>1</v>
      </c>
      <c r="H652" s="820">
        <v>24</v>
      </c>
      <c r="I652" s="821">
        <f t="shared" si="615"/>
        <v>2.2799999999999998</v>
      </c>
      <c r="J652" s="799">
        <v>83200</v>
      </c>
      <c r="K652" s="799"/>
      <c r="L652" s="799"/>
      <c r="M652" s="822" t="s">
        <v>86</v>
      </c>
      <c r="N652" s="799">
        <f t="shared" si="616"/>
        <v>189695.99999999997</v>
      </c>
      <c r="O652" s="823">
        <f t="shared" si="617"/>
        <v>189695.99999999997</v>
      </c>
      <c r="P652" s="823">
        <f t="shared" si="618"/>
        <v>2466047.9999999995</v>
      </c>
      <c r="Q652" s="592">
        <f t="shared" si="619"/>
        <v>1</v>
      </c>
      <c r="R652" s="592">
        <f t="shared" si="620"/>
        <v>25</v>
      </c>
      <c r="S652" s="588">
        <f t="shared" si="621"/>
        <v>2.2799999999999998</v>
      </c>
      <c r="T652" s="456">
        <v>83200</v>
      </c>
      <c r="U652" s="456"/>
      <c r="V652" s="456"/>
      <c r="W652" s="589" t="str">
        <f t="shared" si="622"/>
        <v>Կ-1</v>
      </c>
      <c r="X652" s="456">
        <f t="shared" si="623"/>
        <v>189695.99999999997</v>
      </c>
      <c r="Y652" s="590">
        <f t="shared" si="624"/>
        <v>189695.99999999997</v>
      </c>
      <c r="Z652" s="590">
        <f t="shared" si="625"/>
        <v>2466047.9999999995</v>
      </c>
      <c r="AA652" s="592">
        <f t="shared" si="626"/>
        <v>1</v>
      </c>
      <c r="AB652" s="592">
        <f t="shared" si="627"/>
        <v>26</v>
      </c>
      <c r="AC652" s="588">
        <f t="shared" si="628"/>
        <v>2.2799999999999998</v>
      </c>
      <c r="AD652" s="456">
        <v>83200</v>
      </c>
      <c r="AE652" s="456"/>
      <c r="AF652" s="456"/>
      <c r="AG652" s="589" t="str">
        <f t="shared" si="629"/>
        <v>Կ-1</v>
      </c>
      <c r="AH652" s="456">
        <f t="shared" si="630"/>
        <v>189695.99999999997</v>
      </c>
      <c r="AI652" s="590">
        <f t="shared" si="631"/>
        <v>189695.99999999997</v>
      </c>
      <c r="AJ652" s="590">
        <f t="shared" si="632"/>
        <v>2466047.9999999995</v>
      </c>
      <c r="AK652" s="592">
        <f t="shared" si="633"/>
        <v>1</v>
      </c>
      <c r="AL652" s="592">
        <f t="shared" si="634"/>
        <v>27</v>
      </c>
      <c r="AM652" s="588">
        <f t="shared" si="635"/>
        <v>2.2799999999999998</v>
      </c>
      <c r="AN652" s="456">
        <v>83200</v>
      </c>
      <c r="AO652" s="456"/>
      <c r="AP652" s="456"/>
      <c r="AQ652" s="589" t="str">
        <f t="shared" si="636"/>
        <v>Կ-1</v>
      </c>
      <c r="AR652" s="456">
        <f t="shared" si="637"/>
        <v>189695.99999999997</v>
      </c>
      <c r="AS652" s="590">
        <f t="shared" si="638"/>
        <v>189695.99999999997</v>
      </c>
      <c r="AT652" s="590">
        <f t="shared" si="639"/>
        <v>2466047.9999999995</v>
      </c>
    </row>
    <row r="653" spans="2:46" s="587" customFormat="1" ht="27">
      <c r="B653" s="830">
        <v>14</v>
      </c>
      <c r="C653" s="795" t="s">
        <v>910</v>
      </c>
      <c r="D653" s="828" t="s">
        <v>1960</v>
      </c>
      <c r="E653" s="818">
        <v>1987</v>
      </c>
      <c r="F653" s="829" t="s">
        <v>453</v>
      </c>
      <c r="G653" s="820">
        <v>1</v>
      </c>
      <c r="H653" s="820">
        <v>9</v>
      </c>
      <c r="I653" s="821">
        <f t="shared" si="615"/>
        <v>2.02</v>
      </c>
      <c r="J653" s="799">
        <v>83200</v>
      </c>
      <c r="K653" s="799"/>
      <c r="L653" s="799"/>
      <c r="M653" s="822" t="s">
        <v>86</v>
      </c>
      <c r="N653" s="799">
        <f t="shared" si="616"/>
        <v>168064</v>
      </c>
      <c r="O653" s="823">
        <f t="shared" si="617"/>
        <v>168064</v>
      </c>
      <c r="P653" s="823">
        <f t="shared" si="618"/>
        <v>2184832</v>
      </c>
      <c r="Q653" s="592">
        <f t="shared" si="619"/>
        <v>1</v>
      </c>
      <c r="R653" s="592">
        <f t="shared" si="620"/>
        <v>10</v>
      </c>
      <c r="S653" s="588">
        <f t="shared" si="621"/>
        <v>2.08</v>
      </c>
      <c r="T653" s="456">
        <v>83200</v>
      </c>
      <c r="U653" s="456"/>
      <c r="V653" s="456"/>
      <c r="W653" s="589" t="str">
        <f t="shared" si="622"/>
        <v>Կ-1</v>
      </c>
      <c r="X653" s="456">
        <f t="shared" si="623"/>
        <v>173056</v>
      </c>
      <c r="Y653" s="590">
        <f t="shared" si="624"/>
        <v>173056</v>
      </c>
      <c r="Z653" s="590">
        <f t="shared" si="625"/>
        <v>2249728</v>
      </c>
      <c r="AA653" s="592">
        <f t="shared" si="626"/>
        <v>1</v>
      </c>
      <c r="AB653" s="592">
        <f t="shared" si="627"/>
        <v>11</v>
      </c>
      <c r="AC653" s="588">
        <f t="shared" si="628"/>
        <v>2.08</v>
      </c>
      <c r="AD653" s="456">
        <v>83200</v>
      </c>
      <c r="AE653" s="456"/>
      <c r="AF653" s="456"/>
      <c r="AG653" s="589" t="str">
        <f t="shared" si="629"/>
        <v>Կ-1</v>
      </c>
      <c r="AH653" s="456">
        <f t="shared" si="630"/>
        <v>173056</v>
      </c>
      <c r="AI653" s="590">
        <f t="shared" si="631"/>
        <v>173056</v>
      </c>
      <c r="AJ653" s="590">
        <f t="shared" si="632"/>
        <v>2249728</v>
      </c>
      <c r="AK653" s="592">
        <f t="shared" si="633"/>
        <v>1</v>
      </c>
      <c r="AL653" s="592">
        <f t="shared" si="634"/>
        <v>12</v>
      </c>
      <c r="AM653" s="588">
        <f t="shared" si="635"/>
        <v>2.08</v>
      </c>
      <c r="AN653" s="456">
        <v>83200</v>
      </c>
      <c r="AO653" s="456"/>
      <c r="AP653" s="456"/>
      <c r="AQ653" s="589" t="str">
        <f t="shared" si="636"/>
        <v>Կ-1</v>
      </c>
      <c r="AR653" s="456">
        <f t="shared" si="637"/>
        <v>173056</v>
      </c>
      <c r="AS653" s="590">
        <f t="shared" si="638"/>
        <v>173056</v>
      </c>
      <c r="AT653" s="590">
        <f t="shared" si="639"/>
        <v>2249728</v>
      </c>
    </row>
    <row r="654" spans="2:46" s="587" customFormat="1" ht="27">
      <c r="B654" s="830">
        <v>15</v>
      </c>
      <c r="C654" s="795" t="s">
        <v>911</v>
      </c>
      <c r="D654" s="828" t="s">
        <v>1960</v>
      </c>
      <c r="E654" s="818">
        <v>1973</v>
      </c>
      <c r="F654" s="829" t="s">
        <v>453</v>
      </c>
      <c r="G654" s="820">
        <v>1</v>
      </c>
      <c r="H654" s="820">
        <v>14</v>
      </c>
      <c r="I654" s="821">
        <f t="shared" si="615"/>
        <v>2.14</v>
      </c>
      <c r="J654" s="799">
        <v>83200</v>
      </c>
      <c r="K654" s="799"/>
      <c r="L654" s="799"/>
      <c r="M654" s="822" t="s">
        <v>86</v>
      </c>
      <c r="N654" s="799">
        <f t="shared" si="616"/>
        <v>178048</v>
      </c>
      <c r="O654" s="823">
        <f t="shared" si="617"/>
        <v>178048</v>
      </c>
      <c r="P654" s="823">
        <f t="shared" si="618"/>
        <v>2314624</v>
      </c>
      <c r="Q654" s="592">
        <f t="shared" si="619"/>
        <v>1</v>
      </c>
      <c r="R654" s="592">
        <f t="shared" si="620"/>
        <v>15</v>
      </c>
      <c r="S654" s="588">
        <f t="shared" si="621"/>
        <v>2.14</v>
      </c>
      <c r="T654" s="456">
        <v>83200</v>
      </c>
      <c r="U654" s="456"/>
      <c r="V654" s="456"/>
      <c r="W654" s="589" t="str">
        <f t="shared" si="622"/>
        <v>Կ-1</v>
      </c>
      <c r="X654" s="456">
        <f t="shared" si="623"/>
        <v>178048</v>
      </c>
      <c r="Y654" s="590">
        <f t="shared" si="624"/>
        <v>178048</v>
      </c>
      <c r="Z654" s="590">
        <f t="shared" si="625"/>
        <v>2314624</v>
      </c>
      <c r="AA654" s="592">
        <f t="shared" si="626"/>
        <v>1</v>
      </c>
      <c r="AB654" s="592">
        <f t="shared" si="627"/>
        <v>16</v>
      </c>
      <c r="AC654" s="588">
        <f t="shared" si="628"/>
        <v>2.21</v>
      </c>
      <c r="AD654" s="456">
        <v>83200</v>
      </c>
      <c r="AE654" s="456"/>
      <c r="AF654" s="456"/>
      <c r="AG654" s="589" t="str">
        <f t="shared" si="629"/>
        <v>Կ-1</v>
      </c>
      <c r="AH654" s="456">
        <f t="shared" si="630"/>
        <v>183872</v>
      </c>
      <c r="AI654" s="590">
        <f t="shared" si="631"/>
        <v>183872</v>
      </c>
      <c r="AJ654" s="590">
        <f t="shared" si="632"/>
        <v>2390336</v>
      </c>
      <c r="AK654" s="592">
        <f t="shared" si="633"/>
        <v>1</v>
      </c>
      <c r="AL654" s="592">
        <f t="shared" si="634"/>
        <v>17</v>
      </c>
      <c r="AM654" s="588">
        <f t="shared" si="635"/>
        <v>2.21</v>
      </c>
      <c r="AN654" s="456">
        <v>83200</v>
      </c>
      <c r="AO654" s="456"/>
      <c r="AP654" s="456"/>
      <c r="AQ654" s="589" t="str">
        <f t="shared" si="636"/>
        <v>Կ-1</v>
      </c>
      <c r="AR654" s="456">
        <f t="shared" si="637"/>
        <v>183872</v>
      </c>
      <c r="AS654" s="590">
        <f t="shared" si="638"/>
        <v>183872</v>
      </c>
      <c r="AT654" s="590">
        <f t="shared" si="639"/>
        <v>2390336</v>
      </c>
    </row>
    <row r="655" spans="2:46" s="587" customFormat="1" ht="27">
      <c r="B655" s="830">
        <v>16</v>
      </c>
      <c r="C655" s="795" t="s">
        <v>2162</v>
      </c>
      <c r="D655" s="828" t="s">
        <v>1960</v>
      </c>
      <c r="E655" s="818">
        <v>2003</v>
      </c>
      <c r="F655" s="829" t="s">
        <v>453</v>
      </c>
      <c r="G655" s="820">
        <v>1</v>
      </c>
      <c r="H655" s="820">
        <v>2</v>
      </c>
      <c r="I655" s="821">
        <f t="shared" si="615"/>
        <v>1.79</v>
      </c>
      <c r="J655" s="799">
        <v>83200</v>
      </c>
      <c r="K655" s="799"/>
      <c r="L655" s="799"/>
      <c r="M655" s="822" t="s">
        <v>86</v>
      </c>
      <c r="N655" s="799">
        <f t="shared" si="616"/>
        <v>148928</v>
      </c>
      <c r="O655" s="823">
        <f t="shared" si="617"/>
        <v>148928</v>
      </c>
      <c r="P655" s="823">
        <f t="shared" si="618"/>
        <v>1936064</v>
      </c>
      <c r="Q655" s="592">
        <f t="shared" si="619"/>
        <v>1</v>
      </c>
      <c r="R655" s="592">
        <f t="shared" si="620"/>
        <v>3</v>
      </c>
      <c r="S655" s="588">
        <f t="shared" si="621"/>
        <v>1.84</v>
      </c>
      <c r="T655" s="456">
        <v>83200</v>
      </c>
      <c r="U655" s="456"/>
      <c r="V655" s="456"/>
      <c r="W655" s="589" t="str">
        <f t="shared" si="622"/>
        <v>Կ-1</v>
      </c>
      <c r="X655" s="456">
        <f t="shared" si="623"/>
        <v>153088</v>
      </c>
      <c r="Y655" s="590">
        <f t="shared" si="624"/>
        <v>153088</v>
      </c>
      <c r="Z655" s="590">
        <f t="shared" si="625"/>
        <v>1990144</v>
      </c>
      <c r="AA655" s="592">
        <f t="shared" si="626"/>
        <v>1</v>
      </c>
      <c r="AB655" s="592">
        <f t="shared" si="627"/>
        <v>4</v>
      </c>
      <c r="AC655" s="588">
        <f t="shared" si="628"/>
        <v>1.9</v>
      </c>
      <c r="AD655" s="456">
        <v>83200</v>
      </c>
      <c r="AE655" s="456"/>
      <c r="AF655" s="456"/>
      <c r="AG655" s="589" t="str">
        <f t="shared" si="629"/>
        <v>Կ-1</v>
      </c>
      <c r="AH655" s="456">
        <f t="shared" si="630"/>
        <v>158080</v>
      </c>
      <c r="AI655" s="590">
        <f t="shared" si="631"/>
        <v>158080</v>
      </c>
      <c r="AJ655" s="590">
        <f t="shared" si="632"/>
        <v>2055040</v>
      </c>
      <c r="AK655" s="592">
        <f t="shared" si="633"/>
        <v>1</v>
      </c>
      <c r="AL655" s="592">
        <f t="shared" si="634"/>
        <v>5</v>
      </c>
      <c r="AM655" s="588">
        <f t="shared" si="635"/>
        <v>1.9</v>
      </c>
      <c r="AN655" s="456">
        <v>83200</v>
      </c>
      <c r="AO655" s="456"/>
      <c r="AP655" s="456"/>
      <c r="AQ655" s="589" t="str">
        <f t="shared" si="636"/>
        <v>Կ-1</v>
      </c>
      <c r="AR655" s="456">
        <f t="shared" si="637"/>
        <v>158080</v>
      </c>
      <c r="AS655" s="590">
        <f t="shared" si="638"/>
        <v>158080</v>
      </c>
      <c r="AT655" s="590">
        <f t="shared" si="639"/>
        <v>2055040</v>
      </c>
    </row>
    <row r="656" spans="2:46" s="587" customFormat="1" ht="27">
      <c r="B656" s="830">
        <v>17</v>
      </c>
      <c r="C656" s="795" t="s">
        <v>1507</v>
      </c>
      <c r="D656" s="828" t="s">
        <v>1960</v>
      </c>
      <c r="E656" s="818">
        <v>1997</v>
      </c>
      <c r="F656" s="829" t="s">
        <v>453</v>
      </c>
      <c r="G656" s="820">
        <v>1</v>
      </c>
      <c r="H656" s="820">
        <v>4</v>
      </c>
      <c r="I656" s="821">
        <f t="shared" si="615"/>
        <v>1.9</v>
      </c>
      <c r="J656" s="799">
        <v>83200</v>
      </c>
      <c r="K656" s="799"/>
      <c r="L656" s="799"/>
      <c r="M656" s="822" t="s">
        <v>86</v>
      </c>
      <c r="N656" s="799">
        <f t="shared" si="616"/>
        <v>158080</v>
      </c>
      <c r="O656" s="823">
        <f t="shared" si="617"/>
        <v>158080</v>
      </c>
      <c r="P656" s="823">
        <f t="shared" si="618"/>
        <v>2055040</v>
      </c>
      <c r="Q656" s="592">
        <f t="shared" si="619"/>
        <v>1</v>
      </c>
      <c r="R656" s="592">
        <f t="shared" si="620"/>
        <v>5</v>
      </c>
      <c r="S656" s="588">
        <f t="shared" si="621"/>
        <v>1.9</v>
      </c>
      <c r="T656" s="456">
        <v>83200</v>
      </c>
      <c r="U656" s="456"/>
      <c r="V656" s="456"/>
      <c r="W656" s="589" t="str">
        <f t="shared" si="622"/>
        <v>Կ-1</v>
      </c>
      <c r="X656" s="456">
        <f t="shared" si="623"/>
        <v>158080</v>
      </c>
      <c r="Y656" s="590">
        <f t="shared" si="624"/>
        <v>158080</v>
      </c>
      <c r="Z656" s="590">
        <f t="shared" si="625"/>
        <v>2055040</v>
      </c>
      <c r="AA656" s="592">
        <f t="shared" si="626"/>
        <v>1</v>
      </c>
      <c r="AB656" s="592">
        <f t="shared" si="627"/>
        <v>6</v>
      </c>
      <c r="AC656" s="588">
        <f t="shared" si="628"/>
        <v>1.96</v>
      </c>
      <c r="AD656" s="456">
        <v>83200</v>
      </c>
      <c r="AE656" s="456"/>
      <c r="AF656" s="456"/>
      <c r="AG656" s="589" t="str">
        <f t="shared" si="629"/>
        <v>Կ-1</v>
      </c>
      <c r="AH656" s="456">
        <f t="shared" si="630"/>
        <v>163072</v>
      </c>
      <c r="AI656" s="590">
        <f t="shared" si="631"/>
        <v>163072</v>
      </c>
      <c r="AJ656" s="590">
        <f t="shared" si="632"/>
        <v>2119936</v>
      </c>
      <c r="AK656" s="592">
        <f t="shared" si="633"/>
        <v>1</v>
      </c>
      <c r="AL656" s="592">
        <f t="shared" si="634"/>
        <v>7</v>
      </c>
      <c r="AM656" s="588">
        <f t="shared" si="635"/>
        <v>1.96</v>
      </c>
      <c r="AN656" s="456">
        <v>83200</v>
      </c>
      <c r="AO656" s="456"/>
      <c r="AP656" s="456"/>
      <c r="AQ656" s="589" t="str">
        <f t="shared" si="636"/>
        <v>Կ-1</v>
      </c>
      <c r="AR656" s="456">
        <f t="shared" si="637"/>
        <v>163072</v>
      </c>
      <c r="AS656" s="590">
        <f t="shared" si="638"/>
        <v>163072</v>
      </c>
      <c r="AT656" s="590">
        <f t="shared" si="639"/>
        <v>2119936</v>
      </c>
    </row>
    <row r="657" spans="2:46" s="587" customFormat="1" ht="27">
      <c r="B657" s="830">
        <v>18</v>
      </c>
      <c r="C657" s="795" t="s">
        <v>865</v>
      </c>
      <c r="D657" s="828" t="s">
        <v>1960</v>
      </c>
      <c r="E657" s="818">
        <v>1987</v>
      </c>
      <c r="F657" s="829" t="s">
        <v>453</v>
      </c>
      <c r="G657" s="820">
        <v>1</v>
      </c>
      <c r="H657" s="820">
        <v>7</v>
      </c>
      <c r="I657" s="821">
        <f t="shared" si="615"/>
        <v>1.96</v>
      </c>
      <c r="J657" s="799">
        <v>83200</v>
      </c>
      <c r="K657" s="799"/>
      <c r="L657" s="799"/>
      <c r="M657" s="822" t="s">
        <v>86</v>
      </c>
      <c r="N657" s="799">
        <f t="shared" si="616"/>
        <v>163072</v>
      </c>
      <c r="O657" s="823">
        <f t="shared" si="617"/>
        <v>163072</v>
      </c>
      <c r="P657" s="823">
        <f t="shared" si="618"/>
        <v>2119936</v>
      </c>
      <c r="Q657" s="592">
        <f t="shared" si="619"/>
        <v>1</v>
      </c>
      <c r="R657" s="592">
        <f t="shared" si="620"/>
        <v>8</v>
      </c>
      <c r="S657" s="588">
        <f t="shared" si="621"/>
        <v>2.02</v>
      </c>
      <c r="T657" s="456">
        <v>83200</v>
      </c>
      <c r="U657" s="456"/>
      <c r="V657" s="456"/>
      <c r="W657" s="589" t="str">
        <f t="shared" si="622"/>
        <v>Կ-1</v>
      </c>
      <c r="X657" s="456">
        <f t="shared" si="623"/>
        <v>168064</v>
      </c>
      <c r="Y657" s="590">
        <f t="shared" si="624"/>
        <v>168064</v>
      </c>
      <c r="Z657" s="590">
        <f t="shared" si="625"/>
        <v>2184832</v>
      </c>
      <c r="AA657" s="592">
        <f t="shared" si="626"/>
        <v>1</v>
      </c>
      <c r="AB657" s="592">
        <f t="shared" si="627"/>
        <v>9</v>
      </c>
      <c r="AC657" s="588">
        <f t="shared" si="628"/>
        <v>2.02</v>
      </c>
      <c r="AD657" s="456">
        <v>83200</v>
      </c>
      <c r="AE657" s="456"/>
      <c r="AF657" s="456"/>
      <c r="AG657" s="589" t="str">
        <f t="shared" si="629"/>
        <v>Կ-1</v>
      </c>
      <c r="AH657" s="456">
        <f t="shared" si="630"/>
        <v>168064</v>
      </c>
      <c r="AI657" s="590">
        <f t="shared" si="631"/>
        <v>168064</v>
      </c>
      <c r="AJ657" s="590">
        <f t="shared" si="632"/>
        <v>2184832</v>
      </c>
      <c r="AK657" s="592">
        <f t="shared" si="633"/>
        <v>1</v>
      </c>
      <c r="AL657" s="592">
        <f t="shared" si="634"/>
        <v>10</v>
      </c>
      <c r="AM657" s="588">
        <f t="shared" si="635"/>
        <v>2.08</v>
      </c>
      <c r="AN657" s="456">
        <v>83200</v>
      </c>
      <c r="AO657" s="456"/>
      <c r="AP657" s="456"/>
      <c r="AQ657" s="589" t="str">
        <f t="shared" si="636"/>
        <v>Կ-1</v>
      </c>
      <c r="AR657" s="456">
        <f t="shared" si="637"/>
        <v>173056</v>
      </c>
      <c r="AS657" s="590">
        <f t="shared" si="638"/>
        <v>173056</v>
      </c>
      <c r="AT657" s="590">
        <f t="shared" si="639"/>
        <v>2249728</v>
      </c>
    </row>
    <row r="658" spans="2:46" s="587" customFormat="1" ht="27">
      <c r="B658" s="830">
        <v>19</v>
      </c>
      <c r="C658" s="795" t="s">
        <v>1301</v>
      </c>
      <c r="D658" s="828" t="s">
        <v>1960</v>
      </c>
      <c r="E658" s="818">
        <v>1998</v>
      </c>
      <c r="F658" s="829" t="s">
        <v>453</v>
      </c>
      <c r="G658" s="820">
        <v>1</v>
      </c>
      <c r="H658" s="820">
        <v>5</v>
      </c>
      <c r="I658" s="821">
        <f t="shared" si="615"/>
        <v>1.9</v>
      </c>
      <c r="J658" s="799">
        <v>83200</v>
      </c>
      <c r="K658" s="799"/>
      <c r="L658" s="799"/>
      <c r="M658" s="822" t="s">
        <v>86</v>
      </c>
      <c r="N658" s="799">
        <f t="shared" si="616"/>
        <v>158080</v>
      </c>
      <c r="O658" s="823">
        <f t="shared" si="617"/>
        <v>158080</v>
      </c>
      <c r="P658" s="823">
        <f t="shared" si="618"/>
        <v>2055040</v>
      </c>
      <c r="Q658" s="592">
        <f t="shared" si="619"/>
        <v>1</v>
      </c>
      <c r="R658" s="592">
        <f t="shared" si="620"/>
        <v>6</v>
      </c>
      <c r="S658" s="588">
        <f t="shared" si="621"/>
        <v>1.96</v>
      </c>
      <c r="T658" s="456">
        <v>83200</v>
      </c>
      <c r="U658" s="456"/>
      <c r="V658" s="456"/>
      <c r="W658" s="589" t="str">
        <f t="shared" si="622"/>
        <v>Կ-1</v>
      </c>
      <c r="X658" s="456">
        <f t="shared" si="623"/>
        <v>163072</v>
      </c>
      <c r="Y658" s="590">
        <f t="shared" si="624"/>
        <v>163072</v>
      </c>
      <c r="Z658" s="590">
        <f t="shared" si="625"/>
        <v>2119936</v>
      </c>
      <c r="AA658" s="592">
        <f t="shared" si="626"/>
        <v>1</v>
      </c>
      <c r="AB658" s="592">
        <f t="shared" si="627"/>
        <v>7</v>
      </c>
      <c r="AC658" s="588">
        <f t="shared" si="628"/>
        <v>1.96</v>
      </c>
      <c r="AD658" s="456">
        <v>83200</v>
      </c>
      <c r="AE658" s="456"/>
      <c r="AF658" s="456"/>
      <c r="AG658" s="589" t="str">
        <f t="shared" si="629"/>
        <v>Կ-1</v>
      </c>
      <c r="AH658" s="456">
        <f t="shared" si="630"/>
        <v>163072</v>
      </c>
      <c r="AI658" s="590">
        <f t="shared" si="631"/>
        <v>163072</v>
      </c>
      <c r="AJ658" s="590">
        <f t="shared" si="632"/>
        <v>2119936</v>
      </c>
      <c r="AK658" s="592">
        <f t="shared" si="633"/>
        <v>1</v>
      </c>
      <c r="AL658" s="592">
        <f t="shared" si="634"/>
        <v>8</v>
      </c>
      <c r="AM658" s="588">
        <f t="shared" si="635"/>
        <v>2.02</v>
      </c>
      <c r="AN658" s="456">
        <v>83200</v>
      </c>
      <c r="AO658" s="456"/>
      <c r="AP658" s="456"/>
      <c r="AQ658" s="589" t="str">
        <f t="shared" si="636"/>
        <v>Կ-1</v>
      </c>
      <c r="AR658" s="456">
        <f t="shared" si="637"/>
        <v>168064</v>
      </c>
      <c r="AS658" s="590">
        <f t="shared" si="638"/>
        <v>168064</v>
      </c>
      <c r="AT658" s="590">
        <f t="shared" si="639"/>
        <v>2184832</v>
      </c>
    </row>
    <row r="659" spans="2:46" s="587" customFormat="1" ht="27">
      <c r="B659" s="830">
        <v>20</v>
      </c>
      <c r="C659" s="795" t="s">
        <v>2637</v>
      </c>
      <c r="D659" s="828" t="s">
        <v>1960</v>
      </c>
      <c r="E659" s="818">
        <v>1996</v>
      </c>
      <c r="F659" s="829" t="s">
        <v>453</v>
      </c>
      <c r="G659" s="820">
        <v>1</v>
      </c>
      <c r="H659" s="820">
        <v>1</v>
      </c>
      <c r="I659" s="821">
        <f t="shared" ref="I659:I678" si="640">IF(G659&lt;1,0,IF(M659="Բ-1",IF(H659=0,6.94,IF(H659=1,7.17,IF(H659=2,7.41,IF(H659=3,7.66,IF(OR(H659=5,H659=4),7.92,IF(OR(H659=6,H659=7),8.18,IF(OR(H659=8,H659=9),8.46,IF(OR(H659=10,H659=11,H659=12),8.74,IF(OR(H659=13,H659=14,H659=15),9.03,IF(OR(H659=16,H659=17,H659=18),9.33,9.65)))))))))),IF(M659="Բ-2", IF(H659=0,5.71,IF(H659=1,5.89,IF(H659=2,6.09,IF(H659=3,6.29,IF(OR(H659=5,H659=4),6.5,IF(OR(H659=6,H659=7),6.72,IF(OR(H659=8,H659=9),6.94,IF(OR(H659=10,H659=11,H659=12),7.17,IF(OR(H659=13,H659=14,H659=15),7.41,IF(OR(H659=16,H659=17,H659=18),7.65,7.91)))))))))), IF(M659="Գ-1", IF(H659=0,4.7,IF(H659=1,4.86,IF(H659=2,5.01,IF(H659=3,5.18,IF(OR(H659=5,H659=4),5.35,IF(OR(H659=6,H659=7),5.52,IF(OR(H659=8,H659=9),5.71,IF(OR(H659=10,H659=11,H659=12),5.89,IF(OR(H659=13,H659=14,H659=15),6.09,IF(OR(H659=16,H659=17,H659=18),6.29,6.49)))))))))), IF(M659="Գ-2", IF(H659=0,3.88,IF(H659=1,4.01,IF(H659=2,4.14,IF(H659=3,4.27,IF(OR(H659=5,H659=4),4.41,IF(OR(H659=6,H659=7),4.55,IF(OR(H659=8,H659=9),4.7,IF(OR(H659=10,H659=11,H659=12),4.85,IF(OR(H659=13,H659=14,H659=15),5.01,IF(OR(H659=16,H659=17,H659=18),5.17,5.34)))))))))), IF(M659="Գ-3", IF(H659=0,3.21,IF(H659=1,3.31,IF(H659=2,3.42,IF(H659=3,3.53,IF(OR(H659=5,H659=4),3.64,IF(OR(H659=6,H659=7),3.76,IF(OR(H659=8,H659=9),3.88,IF(OR(H659=10,H659=11,H659=12),4.01,IF(OR(H659=13,H659=14,H659=15),4.13,IF(OR(H659=16,H659=17,H659=18),4.27,4.4)))))))))), IF(M659="Ա-1", IF(H659=0,2.66,IF(H659=1,2.75,IF(H659=2,2.83,IF(H659=3,2.92,IF(OR(H659=5,H659=4),3.02,IF(OR(H659=6,H659=7),3.11,IF(OR(H659=8,H659=9),3.21,IF(OR(H659=10,H659=11,H659=12),3.31,IF(OR(H659=13,H659=14,H659=15),3.42,IF(OR(H659=16,H659=17,H659=18),3.53,3.64)))))))))), IF(M659="Ա-2", IF(H659=0,2.28,IF(H659=1,2.35,IF(H659=2,2.43,IF(H659=3,2.5,IF(OR(H659=5,H659=4),2.58,IF(OR(H659=6,H659=7),2.66,IF(OR(H659=8,H659=9),2.75,IF(OR(H659=10,H659=11,H659=12),2.83,IF(OR(H659=13,H659=14,H659=15),2.92,IF(OR(H659=16,H659=17,H659=18),3.01,3.11)))))))))),IF(M659="Ա-3", IF(H659=0,1.96,IF(H659=1,2.02,IF(H659=2,2.08,IF(H659=3,2.15,IF(OR(H659=5,H659=4),2.21,IF(OR(H659=6,H659=7),2.28,IF(OR(H659=8,H659=9),2.35,IF(OR(H659=10,H659=11,H659=12),2.42,IF(OR(H659=13,H659=14,H659=15),2.5,IF(OR(H659=16,H659=17,H659=18),2.58,2.66)))))))))), IF(M659="Կ-1", IF(H659=0,1.68,IF(H659=1,1.73,IF(H659=2,1.79,IF(H659=3,1.84,IF(OR(H659=5,H659=4),1.9,IF(OR(H659=6,H659=7),1.96,IF(OR(H659=8,H659=9),2.02,IF(OR(H659=10,H659=11,H659=12),2.08,IF(OR(H659=13,H659=14,H659=15),2.14,IF(OR(H659=16,H659=17,H659=18),2.21,2.28)))))))))), IF(M659="Կ-2", IF(H659=0,1.45,IF(H659=1,1.49,IF(H659=2,1.54,IF(H659=3,1.59,IF(OR(H659=5,H659=4),1.63,IF(OR(H659=6,H659=7),1.68,IF(OR(H659=8,H659=9),1.73,IF(OR(H659=10,H659=11,H659=12),1.79,IF(OR(H659=13,H659=14,H659=15),1.84,IF(OR(H659=16,H659=17,H659=18),1.9,1.95)))))))))),IF(M659="Կ-3", IF(H659=0,1.25,IF(H659=1,1.29,IF(H659=2,1.33,IF(H659=3,1.37,IF(OR(H659=5,H659=4),1.41,IF(OR(H659=6,H659=7),1.45,IF(OR(H659=8,H659=9),1.49,IF(OR(H659=10,H659=11,H659=12),1.54,IF(OR(H659=13,H659=14,H659=15),1.58,IF(OR(H659=16,H659=17,H659=18),1.63,1.68)))))))))), "Error"))))))))))))</f>
        <v>1.73</v>
      </c>
      <c r="J659" s="799">
        <v>83200</v>
      </c>
      <c r="K659" s="799"/>
      <c r="L659" s="799"/>
      <c r="M659" s="822" t="s">
        <v>86</v>
      </c>
      <c r="N659" s="799">
        <f t="shared" ref="N659:N678" si="641">J659*I659</f>
        <v>143936</v>
      </c>
      <c r="O659" s="823">
        <f t="shared" ref="O659:O678" si="642">I659*J659+K659+L659</f>
        <v>143936</v>
      </c>
      <c r="P659" s="823">
        <f t="shared" ref="P659:P678" si="643">+O659*13</f>
        <v>1871168</v>
      </c>
      <c r="Q659" s="592">
        <f t="shared" ref="Q659:Q678" si="644">+G659</f>
        <v>1</v>
      </c>
      <c r="R659" s="592">
        <f t="shared" ref="R659:R678" si="645">+H659+1</f>
        <v>2</v>
      </c>
      <c r="S659" s="588">
        <f t="shared" ref="S659:S678" si="646">IF(Q659&lt;1,0,IF(W659="Բ-1",IF(R659=0,6.94,IF(R659=1,7.17,IF(R659=2,7.41,IF(R659=3,7.66,IF(OR(R659=5,R659=4),7.92,IF(OR(R659=6,R659=7),8.18,IF(OR(R659=8,R659=9),8.46,IF(OR(R659=10,R659=11,R659=12),8.74,IF(OR(R659=13,R659=14,R659=15),9.03,IF(OR(R659=16,R659=17,R659=18),9.33,9.65)))))))))),IF(W659="Բ-2", IF(R659=0,5.71,IF(R659=1,5.89,IF(R659=2,6.09,IF(R659=3,6.29,IF(OR(R659=5,R659=4),6.5,IF(OR(R659=6,R659=7),6.72,IF(OR(R659=8,R659=9),6.94,IF(OR(R659=10,R659=11,R659=12),7.17,IF(OR(R659=13,R659=14,R659=15),7.41,IF(OR(R659=16,R659=17,R659=18),7.65,7.91)))))))))), IF(W659="Գ-1", IF(R659=0,4.7,IF(R659=1,4.86,IF(R659=2,5.01,IF(R659=3,5.18,IF(OR(R659=5,R659=4),5.35,IF(OR(R659=6,R659=7),5.52,IF(OR(R659=8,R659=9),5.71,IF(OR(R659=10,R659=11,R659=12),5.89,IF(OR(R659=13,R659=14,R659=15),6.09,IF(OR(R659=16,R659=17,R659=18),6.29,6.49)))))))))), IF(W659="Գ-2", IF(R659=0,3.88,IF(R659=1,4.01,IF(R659=2,4.14,IF(R659=3,4.27,IF(OR(R659=5,R659=4),4.41,IF(OR(R659=6,R659=7),4.55,IF(OR(R659=8,R659=9),4.7,IF(OR(R659=10,R659=11,R659=12),4.85,IF(OR(R659=13,R659=14,R659=15),5.01,IF(OR(R659=16,R659=17,R659=18),5.17,5.34)))))))))), IF(W659="Գ-3", IF(R659=0,3.21,IF(R659=1,3.31,IF(R659=2,3.42,IF(R659=3,3.53,IF(OR(R659=5,R659=4),3.64,IF(OR(R659=6,R659=7),3.76,IF(OR(R659=8,R659=9),3.88,IF(OR(R659=10,R659=11,R659=12),4.01,IF(OR(R659=13,R659=14,R659=15),4.13,IF(OR(R659=16,R659=17,R659=18),4.27,4.4)))))))))), IF(W659="Ա-1", IF(R659=0,2.66,IF(R659=1,2.75,IF(R659=2,2.83,IF(R659=3,2.92,IF(OR(R659=5,R659=4),3.02,IF(OR(R659=6,R659=7),3.11,IF(OR(R659=8,R659=9),3.21,IF(OR(R659=10,R659=11,R659=12),3.31,IF(OR(R659=13,R659=14,R659=15),3.42,IF(OR(R659=16,R659=17,R659=18),3.53,3.64)))))))))), IF(W659="Ա-2", IF(R659=0,2.28,IF(R659=1,2.35,IF(R659=2,2.43,IF(R659=3,2.5,IF(OR(R659=5,R659=4),2.58,IF(OR(R659=6,R659=7),2.66,IF(OR(R659=8,R659=9),2.75,IF(OR(R659=10,R659=11,R659=12),2.83,IF(OR(R659=13,R659=14,R659=15),2.92,IF(OR(R659=16,R659=17,R659=18),3.01,3.11)))))))))),IF(W659="Ա-3", IF(R659=0,1.96,IF(R659=1,2.02,IF(R659=2,2.08,IF(R659=3,2.15,IF(OR(R659=5,R659=4),2.21,IF(OR(R659=6,R659=7),2.28,IF(OR(R659=8,R659=9),2.35,IF(OR(R659=10,R659=11,R659=12),2.42,IF(OR(R659=13,R659=14,R659=15),2.5,IF(OR(R659=16,R659=17,R659=18),2.58,2.66)))))))))), IF(W659="Կ-1", IF(R659=0,1.68,IF(R659=1,1.73,IF(R659=2,1.79,IF(R659=3,1.84,IF(OR(R659=5,R659=4),1.9,IF(OR(R659=6,R659=7),1.96,IF(OR(R659=8,R659=9),2.02,IF(OR(R659=10,R659=11,R659=12),2.08,IF(OR(R659=13,R659=14,R659=15),2.14,IF(OR(R659=16,R659=17,R659=18),2.21,2.28)))))))))), IF(W659="Կ-2", IF(R659=0,1.45,IF(R659=1,1.49,IF(R659=2,1.54,IF(R659=3,1.59,IF(OR(R659=5,R659=4),1.63,IF(OR(R659=6,R659=7),1.68,IF(OR(R659=8,R659=9),1.73,IF(OR(R659=10,R659=11,R659=12),1.79,IF(OR(R659=13,R659=14,R659=15),1.84,IF(OR(R659=16,R659=17,R659=18),1.9,1.95)))))))))),IF(W659="Կ-3", IF(R659=0,1.25,IF(R659=1,1.29,IF(R659=2,1.33,IF(R659=3,1.37,IF(OR(R659=5,R659=4),1.41,IF(OR(R659=6,R659=7),1.45,IF(OR(R659=8,R659=9),1.49,IF(OR(R659=10,R659=11,R659=12),1.54,IF(OR(R659=13,R659=14,R659=15),1.58,IF(OR(R659=16,R659=17,R659=18),1.63,1.68)))))))))), "Error"))))))))))))</f>
        <v>1.79</v>
      </c>
      <c r="T659" s="456">
        <v>83200</v>
      </c>
      <c r="U659" s="456"/>
      <c r="V659" s="456"/>
      <c r="W659" s="589" t="str">
        <f t="shared" ref="W659:W678" si="647">+M659</f>
        <v>Կ-1</v>
      </c>
      <c r="X659" s="456">
        <f t="shared" ref="X659:X678" si="648">T659*S659</f>
        <v>148928</v>
      </c>
      <c r="Y659" s="590">
        <f t="shared" ref="Y659:Y678" si="649">+U659+V659+X659</f>
        <v>148928</v>
      </c>
      <c r="Z659" s="590">
        <f t="shared" ref="Z659:Z678" si="650">+Y659*13</f>
        <v>1936064</v>
      </c>
      <c r="AA659" s="592">
        <f t="shared" ref="AA659:AA678" si="651">+Q659</f>
        <v>1</v>
      </c>
      <c r="AB659" s="592">
        <f t="shared" ref="AB659:AB678" si="652">+R659+1</f>
        <v>3</v>
      </c>
      <c r="AC659" s="588">
        <f t="shared" ref="AC659:AC678" si="653">IF(AA659&lt;1,0,IF(AG659="Բ-1",IF(AB659=0,6.94,IF(AB659=1,7.17,IF(AB659=2,7.41,IF(AB659=3,7.66,IF(OR(AB659=5,AB659=4),7.92,IF(OR(AB659=6,AB659=7),8.18,IF(OR(AB659=8,AB659=9),8.46,IF(OR(AB659=10,AB659=11,AB659=12),8.74,IF(OR(AB659=13,AB659=14,AB659=15),9.03,IF(OR(AB659=16,AB659=17,AB659=18),9.33,9.65)))))))))),IF(AG659="Բ-2", IF(AB659=0,5.71,IF(AB659=1,5.89,IF(AB659=2,6.09,IF(AB659=3,6.29,IF(OR(AB659=5,AB659=4),6.5,IF(OR(AB659=6,AB659=7),6.72,IF(OR(AB659=8,AB659=9),6.94,IF(OR(AB659=10,AB659=11,AB659=12),7.17,IF(OR(AB659=13,AB659=14,AB659=15),7.41,IF(OR(AB659=16,AB659=17,AB659=18),7.65,7.91)))))))))), IF(AG659="Գ-1", IF(AB659=0,4.7,IF(AB659=1,4.86,IF(AB659=2,5.01,IF(AB659=3,5.18,IF(OR(AB659=5,AB659=4),5.35,IF(OR(AB659=6,AB659=7),5.52,IF(OR(AB659=8,AB659=9),5.71,IF(OR(AB659=10,AB659=11,AB659=12),5.89,IF(OR(AB659=13,AB659=14,AB659=15),6.09,IF(OR(AB659=16,AB659=17,AB659=18),6.29,6.49)))))))))), IF(AG659="Գ-2", IF(AB659=0,3.88,IF(AB659=1,4.01,IF(AB659=2,4.14,IF(AB659=3,4.27,IF(OR(AB659=5,AB659=4),4.41,IF(OR(AB659=6,AB659=7),4.55,IF(OR(AB659=8,AB659=9),4.7,IF(OR(AB659=10,AB659=11,AB659=12),4.85,IF(OR(AB659=13,AB659=14,AB659=15),5.01,IF(OR(AB659=16,AB659=17,AB659=18),5.17,5.34)))))))))), IF(AG659="Գ-3", IF(AB659=0,3.21,IF(AB659=1,3.31,IF(AB659=2,3.42,IF(AB659=3,3.53,IF(OR(AB659=5,AB659=4),3.64,IF(OR(AB659=6,AB659=7),3.76,IF(OR(AB659=8,AB659=9),3.88,IF(OR(AB659=10,AB659=11,AB659=12),4.01,IF(OR(AB659=13,AB659=14,AB659=15),4.13,IF(OR(AB659=16,AB659=17,AB659=18),4.27,4.4)))))))))), IF(AG659="Ա-1", IF(AB659=0,2.66,IF(AB659=1,2.75,IF(AB659=2,2.83,IF(AB659=3,2.92,IF(OR(AB659=5,AB659=4),3.02,IF(OR(AB659=6,AB659=7),3.11,IF(OR(AB659=8,AB659=9),3.21,IF(OR(AB659=10,AB659=11,AB659=12),3.31,IF(OR(AB659=13,AB659=14,AB659=15),3.42,IF(OR(AB659=16,AB659=17,AB659=18),3.53,3.64)))))))))), IF(AG659="Ա-2", IF(AB659=0,2.28,IF(AB659=1,2.35,IF(AB659=2,2.43,IF(AB659=3,2.5,IF(OR(AB659=5,AB659=4),2.58,IF(OR(AB659=6,AB659=7),2.66,IF(OR(AB659=8,AB659=9),2.75,IF(OR(AB659=10,AB659=11,AB659=12),2.83,IF(OR(AB659=13,AB659=14,AB659=15),2.92,IF(OR(AB659=16,AB659=17,AB659=18),3.01,3.11)))))))))),IF(AG659="Ա-3", IF(AB659=0,1.96,IF(AB659=1,2.02,IF(AB659=2,2.08,IF(AB659=3,2.15,IF(OR(AB659=5,AB659=4),2.21,IF(OR(AB659=6,AB659=7),2.28,IF(OR(AB659=8,AB659=9),2.35,IF(OR(AB659=10,AB659=11,AB659=12),2.42,IF(OR(AB659=13,AB659=14,AB659=15),2.5,IF(OR(AB659=16,AB659=17,AB659=18),2.58,2.66)))))))))), IF(AG659="Կ-1", IF(AB659=0,1.68,IF(AB659=1,1.73,IF(AB659=2,1.79,IF(AB659=3,1.84,IF(OR(AB659=5,AB659=4),1.9,IF(OR(AB659=6,AB659=7),1.96,IF(OR(AB659=8,AB659=9),2.02,IF(OR(AB659=10,AB659=11,AB659=12),2.08,IF(OR(AB659=13,AB659=14,AB659=15),2.14,IF(OR(AB659=16,AB659=17,AB659=18),2.21,2.28)))))))))), IF(AG659="Կ-2", IF(AB659=0,1.45,IF(AB659=1,1.49,IF(AB659=2,1.54,IF(AB659=3,1.59,IF(OR(AB659=5,AB659=4),1.63,IF(OR(AB659=6,AB659=7),1.68,IF(OR(AB659=8,AB659=9),1.73,IF(OR(AB659=10,AB659=11,AB659=12),1.79,IF(OR(AB659=13,AB659=14,AB659=15),1.84,IF(OR(AB659=16,AB659=17,AB659=18),1.9,1.95)))))))))),IF(AG659="Կ-3", IF(AB659=0,1.25,IF(AB659=1,1.29,IF(AB659=2,1.33,IF(AB659=3,1.37,IF(OR(AB659=5,AB659=4),1.41,IF(OR(AB659=6,AB659=7),1.45,IF(OR(AB659=8,AB659=9),1.49,IF(OR(AB659=10,AB659=11,AB659=12),1.54,IF(OR(AB659=13,AB659=14,AB659=15),1.58,IF(OR(AB659=16,AB659=17,AB659=18),1.63,1.68)))))))))), "Error"))))))))))))</f>
        <v>1.84</v>
      </c>
      <c r="AD659" s="456">
        <v>83200</v>
      </c>
      <c r="AE659" s="456"/>
      <c r="AF659" s="456"/>
      <c r="AG659" s="589" t="str">
        <f t="shared" ref="AG659:AG678" si="654">+W659</f>
        <v>Կ-1</v>
      </c>
      <c r="AH659" s="456">
        <f t="shared" ref="AH659:AH678" si="655">AD659*AC659</f>
        <v>153088</v>
      </c>
      <c r="AI659" s="590">
        <f t="shared" ref="AI659:AI678" si="656">AH659+AE659+AF659</f>
        <v>153088</v>
      </c>
      <c r="AJ659" s="590">
        <f t="shared" ref="AJ659:AJ678" si="657">+AI659*13</f>
        <v>1990144</v>
      </c>
      <c r="AK659" s="592">
        <f t="shared" ref="AK659:AK678" si="658">+AA659</f>
        <v>1</v>
      </c>
      <c r="AL659" s="592">
        <f t="shared" ref="AL659:AL678" si="659">+AB659+1</f>
        <v>4</v>
      </c>
      <c r="AM659" s="588">
        <f t="shared" ref="AM659:AM678" si="660">IF(AK659&lt;1,0,IF(AQ659="Բ-1",IF(AL659=0,6.94,IF(AL659=1,7.17,IF(AL659=2,7.41,IF(AL659=3,7.66,IF(OR(AL659=5,AL659=4),7.92,IF(OR(AL659=6,AL659=7),8.18,IF(OR(AL659=8,AL659=9),8.46,IF(OR(AL659=10,AL659=11,AL659=12),8.74,IF(OR(AL659=13,AL659=14,AL659=15),9.03,IF(OR(AL659=16,AL659=17,AL659=18),9.33,9.65)))))))))),IF(AQ659="Բ-2", IF(AL659=0,5.71,IF(AL659=1,5.89,IF(AL659=2,6.09,IF(AL659=3,6.29,IF(OR(AL659=5,AL659=4),6.5,IF(OR(AL659=6,AL659=7),6.72,IF(OR(AL659=8,AL659=9),6.94,IF(OR(AL659=10,AL659=11,AL659=12),7.17,IF(OR(AL659=13,AL659=14,AL659=15),7.41,IF(OR(AL659=16,AL659=17,AL659=18),7.65,7.91)))))))))), IF(AQ659="Գ-1", IF(AL659=0,4.7,IF(AL659=1,4.86,IF(AL659=2,5.01,IF(AL659=3,5.18,IF(OR(AL659=5,AL659=4),5.35,IF(OR(AL659=6,AL659=7),5.52,IF(OR(AL659=8,AL659=9),5.71,IF(OR(AL659=10,AL659=11,AL659=12),5.89,IF(OR(AL659=13,AL659=14,AL659=15),6.09,IF(OR(AL659=16,AL659=17,AL659=18),6.29,6.49)))))))))), IF(AQ659="Գ-2", IF(AL659=0,3.88,IF(AL659=1,4.01,IF(AL659=2,4.14,IF(AL659=3,4.27,IF(OR(AL659=5,AL659=4),4.41,IF(OR(AL659=6,AL659=7),4.55,IF(OR(AL659=8,AL659=9),4.7,IF(OR(AL659=10,AL659=11,AL659=12),4.85,IF(OR(AL659=13,AL659=14,AL659=15),5.01,IF(OR(AL659=16,AL659=17,AL659=18),5.17,5.34)))))))))), IF(AQ659="Գ-3", IF(AL659=0,3.21,IF(AL659=1,3.31,IF(AL659=2,3.42,IF(AL659=3,3.53,IF(OR(AL659=5,AL659=4),3.64,IF(OR(AL659=6,AL659=7),3.76,IF(OR(AL659=8,AL659=9),3.88,IF(OR(AL659=10,AL659=11,AL659=12),4.01,IF(OR(AL659=13,AL659=14,AL659=15),4.13,IF(OR(AL659=16,AL659=17,AL659=18),4.27,4.4)))))))))), IF(AQ659="Ա-1", IF(AL659=0,2.66,IF(AL659=1,2.75,IF(AL659=2,2.83,IF(AL659=3,2.92,IF(OR(AL659=5,AL659=4),3.02,IF(OR(AL659=6,AL659=7),3.11,IF(OR(AL659=8,AL659=9),3.21,IF(OR(AL659=10,AL659=11,AL659=12),3.31,IF(OR(AL659=13,AL659=14,AL659=15),3.42,IF(OR(AL659=16,AL659=17,AL659=18),3.53,3.64)))))))))), IF(AQ659="Ա-2", IF(AL659=0,2.28,IF(AL659=1,2.35,IF(AL659=2,2.43,IF(AL659=3,2.5,IF(OR(AL659=5,AL659=4),2.58,IF(OR(AL659=6,AL659=7),2.66,IF(OR(AL659=8,AL659=9),2.75,IF(OR(AL659=10,AL659=11,AL659=12),2.83,IF(OR(AL659=13,AL659=14,AL659=15),2.92,IF(OR(AL659=16,AL659=17,AL659=18),3.01,3.11)))))))))),IF(AQ659="Ա-3", IF(AL659=0,1.96,IF(AL659=1,2.02,IF(AL659=2,2.08,IF(AL659=3,2.15,IF(OR(AL659=5,AL659=4),2.21,IF(OR(AL659=6,AL659=7),2.28,IF(OR(AL659=8,AL659=9),2.35,IF(OR(AL659=10,AL659=11,AL659=12),2.42,IF(OR(AL659=13,AL659=14,AL659=15),2.5,IF(OR(AL659=16,AL659=17,AL659=18),2.58,2.66)))))))))), IF(AQ659="Կ-1", IF(AL659=0,1.68,IF(AL659=1,1.73,IF(AL659=2,1.79,IF(AL659=3,1.84,IF(OR(AL659=5,AL659=4),1.9,IF(OR(AL659=6,AL659=7),1.96,IF(OR(AL659=8,AL659=9),2.02,IF(OR(AL659=10,AL659=11,AL659=12),2.08,IF(OR(AL659=13,AL659=14,AL659=15),2.14,IF(OR(AL659=16,AL659=17,AL659=18),2.21,2.28)))))))))), IF(AQ659="Կ-2", IF(AL659=0,1.45,IF(AL659=1,1.49,IF(AL659=2,1.54,IF(AL659=3,1.59,IF(OR(AL659=5,AL659=4),1.63,IF(OR(AL659=6,AL659=7),1.68,IF(OR(AL659=8,AL659=9),1.73,IF(OR(AL659=10,AL659=11,AL659=12),1.79,IF(OR(AL659=13,AL659=14,AL659=15),1.84,IF(OR(AL659=16,AL659=17,AL659=18),1.9,1.95)))))))))),IF(AQ659="Կ-3", IF(AL659=0,1.25,IF(AL659=1,1.29,IF(AL659=2,1.33,IF(AL659=3,1.37,IF(OR(AL659=5,AL659=4),1.41,IF(OR(AL659=6,AL659=7),1.45,IF(OR(AL659=8,AL659=9),1.49,IF(OR(AL659=10,AL659=11,AL659=12),1.54,IF(OR(AL659=13,AL659=14,AL659=15),1.58,IF(OR(AL659=16,AL659=17,AL659=18),1.63,1.68)))))))))), "Error"))))))))))))</f>
        <v>1.9</v>
      </c>
      <c r="AN659" s="456">
        <v>83200</v>
      </c>
      <c r="AO659" s="456"/>
      <c r="AP659" s="456"/>
      <c r="AQ659" s="589" t="str">
        <f t="shared" si="611"/>
        <v>Կ-1</v>
      </c>
      <c r="AR659" s="456">
        <f t="shared" ref="AR659:AR678" si="661">AN659*AM659</f>
        <v>158080</v>
      </c>
      <c r="AS659" s="590">
        <f t="shared" ref="AS659:AS678" si="662">AR659+AO659+AP659</f>
        <v>158080</v>
      </c>
      <c r="AT659" s="590">
        <f t="shared" ref="AT659:AT678" si="663">+AS659*13</f>
        <v>2055040</v>
      </c>
    </row>
    <row r="660" spans="2:46" s="587" customFormat="1" ht="27">
      <c r="B660" s="830">
        <v>21</v>
      </c>
      <c r="C660" s="795" t="s">
        <v>2638</v>
      </c>
      <c r="D660" s="828" t="s">
        <v>1960</v>
      </c>
      <c r="E660" s="818">
        <v>1985</v>
      </c>
      <c r="F660" s="829" t="s">
        <v>453</v>
      </c>
      <c r="G660" s="820">
        <v>1</v>
      </c>
      <c r="H660" s="820">
        <v>1</v>
      </c>
      <c r="I660" s="821">
        <f t="shared" si="640"/>
        <v>1.73</v>
      </c>
      <c r="J660" s="799">
        <v>83200</v>
      </c>
      <c r="K660" s="799"/>
      <c r="L660" s="799"/>
      <c r="M660" s="822" t="s">
        <v>86</v>
      </c>
      <c r="N660" s="799">
        <f t="shared" si="641"/>
        <v>143936</v>
      </c>
      <c r="O660" s="823">
        <f t="shared" si="642"/>
        <v>143936</v>
      </c>
      <c r="P660" s="823">
        <f t="shared" si="643"/>
        <v>1871168</v>
      </c>
      <c r="Q660" s="592">
        <f t="shared" si="644"/>
        <v>1</v>
      </c>
      <c r="R660" s="592">
        <f t="shared" si="645"/>
        <v>2</v>
      </c>
      <c r="S660" s="588">
        <f t="shared" si="646"/>
        <v>1.79</v>
      </c>
      <c r="T660" s="456">
        <v>83200</v>
      </c>
      <c r="U660" s="456"/>
      <c r="V660" s="456"/>
      <c r="W660" s="589" t="str">
        <f t="shared" si="647"/>
        <v>Կ-1</v>
      </c>
      <c r="X660" s="456">
        <f t="shared" si="648"/>
        <v>148928</v>
      </c>
      <c r="Y660" s="590">
        <f t="shared" si="649"/>
        <v>148928</v>
      </c>
      <c r="Z660" s="590">
        <f t="shared" si="650"/>
        <v>1936064</v>
      </c>
      <c r="AA660" s="592">
        <f t="shared" si="651"/>
        <v>1</v>
      </c>
      <c r="AB660" s="592">
        <f t="shared" si="652"/>
        <v>3</v>
      </c>
      <c r="AC660" s="588">
        <f t="shared" si="653"/>
        <v>1.84</v>
      </c>
      <c r="AD660" s="456">
        <v>83200</v>
      </c>
      <c r="AE660" s="456"/>
      <c r="AF660" s="456"/>
      <c r="AG660" s="589" t="str">
        <f t="shared" si="654"/>
        <v>Կ-1</v>
      </c>
      <c r="AH660" s="456">
        <f t="shared" si="655"/>
        <v>153088</v>
      </c>
      <c r="AI660" s="590">
        <f t="shared" si="656"/>
        <v>153088</v>
      </c>
      <c r="AJ660" s="590">
        <f t="shared" si="657"/>
        <v>1990144</v>
      </c>
      <c r="AK660" s="592">
        <f t="shared" si="658"/>
        <v>1</v>
      </c>
      <c r="AL660" s="592">
        <f t="shared" si="659"/>
        <v>4</v>
      </c>
      <c r="AM660" s="588">
        <f t="shared" si="660"/>
        <v>1.9</v>
      </c>
      <c r="AN660" s="456">
        <v>83200</v>
      </c>
      <c r="AO660" s="456"/>
      <c r="AP660" s="456"/>
      <c r="AQ660" s="589" t="str">
        <f t="shared" ref="AQ660:AQ678" si="664">+AG660</f>
        <v>Կ-1</v>
      </c>
      <c r="AR660" s="456">
        <f t="shared" si="661"/>
        <v>158080</v>
      </c>
      <c r="AS660" s="590">
        <f t="shared" si="662"/>
        <v>158080</v>
      </c>
      <c r="AT660" s="590">
        <f t="shared" si="663"/>
        <v>2055040</v>
      </c>
    </row>
    <row r="661" spans="2:46" s="587" customFormat="1" ht="27">
      <c r="B661" s="830">
        <v>22</v>
      </c>
      <c r="C661" s="795" t="s">
        <v>1300</v>
      </c>
      <c r="D661" s="828" t="s">
        <v>1960</v>
      </c>
      <c r="E661" s="818">
        <v>1981</v>
      </c>
      <c r="F661" s="829" t="s">
        <v>453</v>
      </c>
      <c r="G661" s="820">
        <v>1</v>
      </c>
      <c r="H661" s="820">
        <v>1</v>
      </c>
      <c r="I661" s="821">
        <f t="shared" si="640"/>
        <v>1.73</v>
      </c>
      <c r="J661" s="799">
        <v>83200</v>
      </c>
      <c r="K661" s="799"/>
      <c r="L661" s="799"/>
      <c r="M661" s="822" t="s">
        <v>86</v>
      </c>
      <c r="N661" s="799">
        <f t="shared" si="641"/>
        <v>143936</v>
      </c>
      <c r="O661" s="823">
        <f t="shared" si="642"/>
        <v>143936</v>
      </c>
      <c r="P661" s="823">
        <f t="shared" si="643"/>
        <v>1871168</v>
      </c>
      <c r="Q661" s="592">
        <f t="shared" si="644"/>
        <v>1</v>
      </c>
      <c r="R661" s="592">
        <f t="shared" si="645"/>
        <v>2</v>
      </c>
      <c r="S661" s="588">
        <f t="shared" si="646"/>
        <v>1.79</v>
      </c>
      <c r="T661" s="456">
        <v>83200</v>
      </c>
      <c r="U661" s="456"/>
      <c r="V661" s="456"/>
      <c r="W661" s="589" t="str">
        <f t="shared" si="647"/>
        <v>Կ-1</v>
      </c>
      <c r="X661" s="456">
        <f t="shared" si="648"/>
        <v>148928</v>
      </c>
      <c r="Y661" s="590">
        <f t="shared" si="649"/>
        <v>148928</v>
      </c>
      <c r="Z661" s="590">
        <f t="shared" si="650"/>
        <v>1936064</v>
      </c>
      <c r="AA661" s="592">
        <f t="shared" si="651"/>
        <v>1</v>
      </c>
      <c r="AB661" s="592">
        <f t="shared" si="652"/>
        <v>3</v>
      </c>
      <c r="AC661" s="588">
        <f t="shared" si="653"/>
        <v>1.84</v>
      </c>
      <c r="AD661" s="456">
        <v>83200</v>
      </c>
      <c r="AE661" s="456"/>
      <c r="AF661" s="456"/>
      <c r="AG661" s="589" t="str">
        <f t="shared" si="654"/>
        <v>Կ-1</v>
      </c>
      <c r="AH661" s="456">
        <f t="shared" si="655"/>
        <v>153088</v>
      </c>
      <c r="AI661" s="590">
        <f t="shared" si="656"/>
        <v>153088</v>
      </c>
      <c r="AJ661" s="590">
        <f t="shared" si="657"/>
        <v>1990144</v>
      </c>
      <c r="AK661" s="592">
        <f t="shared" si="658"/>
        <v>1</v>
      </c>
      <c r="AL661" s="592">
        <f t="shared" si="659"/>
        <v>4</v>
      </c>
      <c r="AM661" s="588">
        <f t="shared" si="660"/>
        <v>1.9</v>
      </c>
      <c r="AN661" s="456">
        <v>83200</v>
      </c>
      <c r="AO661" s="456"/>
      <c r="AP661" s="456"/>
      <c r="AQ661" s="589" t="str">
        <f t="shared" si="664"/>
        <v>Կ-1</v>
      </c>
      <c r="AR661" s="456">
        <f t="shared" si="661"/>
        <v>158080</v>
      </c>
      <c r="AS661" s="590">
        <f t="shared" si="662"/>
        <v>158080</v>
      </c>
      <c r="AT661" s="590">
        <f t="shared" si="663"/>
        <v>2055040</v>
      </c>
    </row>
    <row r="662" spans="2:46" s="587" customFormat="1" ht="27">
      <c r="B662" s="830">
        <v>23</v>
      </c>
      <c r="C662" s="795" t="s">
        <v>3124</v>
      </c>
      <c r="D662" s="828" t="s">
        <v>1961</v>
      </c>
      <c r="E662" s="818">
        <v>2000</v>
      </c>
      <c r="F662" s="829" t="s">
        <v>453</v>
      </c>
      <c r="G662" s="820">
        <v>1</v>
      </c>
      <c r="H662" s="820">
        <v>1</v>
      </c>
      <c r="I662" s="821">
        <f t="shared" si="640"/>
        <v>1.73</v>
      </c>
      <c r="J662" s="799">
        <v>83200</v>
      </c>
      <c r="K662" s="799"/>
      <c r="L662" s="799"/>
      <c r="M662" s="822" t="s">
        <v>86</v>
      </c>
      <c r="N662" s="799">
        <f t="shared" si="641"/>
        <v>143936</v>
      </c>
      <c r="O662" s="823">
        <f t="shared" si="642"/>
        <v>143936</v>
      </c>
      <c r="P662" s="823">
        <f t="shared" si="643"/>
        <v>1871168</v>
      </c>
      <c r="Q662" s="592">
        <f t="shared" si="644"/>
        <v>1</v>
      </c>
      <c r="R662" s="592">
        <f t="shared" si="645"/>
        <v>2</v>
      </c>
      <c r="S662" s="588">
        <f t="shared" si="646"/>
        <v>1.79</v>
      </c>
      <c r="T662" s="456">
        <v>83200</v>
      </c>
      <c r="U662" s="456"/>
      <c r="V662" s="456"/>
      <c r="W662" s="589" t="str">
        <f t="shared" si="647"/>
        <v>Կ-1</v>
      </c>
      <c r="X662" s="456">
        <f t="shared" si="648"/>
        <v>148928</v>
      </c>
      <c r="Y662" s="590">
        <f t="shared" si="649"/>
        <v>148928</v>
      </c>
      <c r="Z662" s="590">
        <f t="shared" si="650"/>
        <v>1936064</v>
      </c>
      <c r="AA662" s="592">
        <f t="shared" si="651"/>
        <v>1</v>
      </c>
      <c r="AB662" s="592">
        <f t="shared" si="652"/>
        <v>3</v>
      </c>
      <c r="AC662" s="588">
        <f t="shared" si="653"/>
        <v>1.84</v>
      </c>
      <c r="AD662" s="456">
        <v>83200</v>
      </c>
      <c r="AE662" s="456"/>
      <c r="AF662" s="456"/>
      <c r="AG662" s="589" t="str">
        <f t="shared" si="654"/>
        <v>Կ-1</v>
      </c>
      <c r="AH662" s="456">
        <f t="shared" si="655"/>
        <v>153088</v>
      </c>
      <c r="AI662" s="590">
        <f t="shared" si="656"/>
        <v>153088</v>
      </c>
      <c r="AJ662" s="590">
        <f t="shared" si="657"/>
        <v>1990144</v>
      </c>
      <c r="AK662" s="592">
        <f t="shared" si="658"/>
        <v>1</v>
      </c>
      <c r="AL662" s="592">
        <f t="shared" si="659"/>
        <v>4</v>
      </c>
      <c r="AM662" s="588">
        <f t="shared" si="660"/>
        <v>1.9</v>
      </c>
      <c r="AN662" s="456">
        <v>83200</v>
      </c>
      <c r="AO662" s="456"/>
      <c r="AP662" s="456"/>
      <c r="AQ662" s="589" t="str">
        <f t="shared" si="664"/>
        <v>Կ-1</v>
      </c>
      <c r="AR662" s="456">
        <f t="shared" si="661"/>
        <v>158080</v>
      </c>
      <c r="AS662" s="590">
        <f t="shared" si="662"/>
        <v>158080</v>
      </c>
      <c r="AT662" s="590">
        <f t="shared" si="663"/>
        <v>2055040</v>
      </c>
    </row>
    <row r="663" spans="2:46" s="587" customFormat="1" ht="27">
      <c r="B663" s="830">
        <v>24</v>
      </c>
      <c r="C663" s="795" t="s">
        <v>78</v>
      </c>
      <c r="D663" s="828"/>
      <c r="E663" s="818"/>
      <c r="F663" s="829" t="s">
        <v>453</v>
      </c>
      <c r="G663" s="820">
        <v>1</v>
      </c>
      <c r="H663" s="820">
        <v>6</v>
      </c>
      <c r="I663" s="821">
        <f t="shared" si="640"/>
        <v>1.96</v>
      </c>
      <c r="J663" s="799">
        <v>83200</v>
      </c>
      <c r="K663" s="799"/>
      <c r="L663" s="799"/>
      <c r="M663" s="822" t="s">
        <v>86</v>
      </c>
      <c r="N663" s="799">
        <f t="shared" si="641"/>
        <v>163072</v>
      </c>
      <c r="O663" s="823">
        <f t="shared" si="642"/>
        <v>163072</v>
      </c>
      <c r="P663" s="823">
        <f t="shared" si="643"/>
        <v>2119936</v>
      </c>
      <c r="Q663" s="592">
        <f t="shared" si="644"/>
        <v>1</v>
      </c>
      <c r="R663" s="592">
        <f t="shared" si="645"/>
        <v>7</v>
      </c>
      <c r="S663" s="588">
        <f t="shared" si="646"/>
        <v>1.96</v>
      </c>
      <c r="T663" s="456">
        <v>83200</v>
      </c>
      <c r="U663" s="456"/>
      <c r="V663" s="456"/>
      <c r="W663" s="589" t="str">
        <f t="shared" si="647"/>
        <v>Կ-1</v>
      </c>
      <c r="X663" s="456">
        <f t="shared" si="648"/>
        <v>163072</v>
      </c>
      <c r="Y663" s="590">
        <f t="shared" si="649"/>
        <v>163072</v>
      </c>
      <c r="Z663" s="590">
        <f t="shared" si="650"/>
        <v>2119936</v>
      </c>
      <c r="AA663" s="592">
        <f t="shared" si="651"/>
        <v>1</v>
      </c>
      <c r="AB663" s="592">
        <f t="shared" si="652"/>
        <v>8</v>
      </c>
      <c r="AC663" s="588">
        <f t="shared" si="653"/>
        <v>2.02</v>
      </c>
      <c r="AD663" s="456">
        <v>83200</v>
      </c>
      <c r="AE663" s="456"/>
      <c r="AF663" s="456"/>
      <c r="AG663" s="589" t="str">
        <f t="shared" si="654"/>
        <v>Կ-1</v>
      </c>
      <c r="AH663" s="456">
        <f t="shared" si="655"/>
        <v>168064</v>
      </c>
      <c r="AI663" s="590">
        <f t="shared" si="656"/>
        <v>168064</v>
      </c>
      <c r="AJ663" s="590">
        <f t="shared" si="657"/>
        <v>2184832</v>
      </c>
      <c r="AK663" s="592">
        <f t="shared" si="658"/>
        <v>1</v>
      </c>
      <c r="AL663" s="592">
        <f t="shared" si="659"/>
        <v>9</v>
      </c>
      <c r="AM663" s="588">
        <f t="shared" si="660"/>
        <v>2.02</v>
      </c>
      <c r="AN663" s="456">
        <v>83200</v>
      </c>
      <c r="AO663" s="456"/>
      <c r="AP663" s="456"/>
      <c r="AQ663" s="589" t="str">
        <f t="shared" si="664"/>
        <v>Կ-1</v>
      </c>
      <c r="AR663" s="456">
        <f t="shared" si="661"/>
        <v>168064</v>
      </c>
      <c r="AS663" s="590">
        <f t="shared" si="662"/>
        <v>168064</v>
      </c>
      <c r="AT663" s="590">
        <f t="shared" si="663"/>
        <v>2184832</v>
      </c>
    </row>
    <row r="664" spans="2:46" s="587" customFormat="1" ht="13.5">
      <c r="B664" s="830">
        <v>25</v>
      </c>
      <c r="C664" s="795" t="s">
        <v>912</v>
      </c>
      <c r="D664" s="794" t="s">
        <v>1960</v>
      </c>
      <c r="E664" s="796">
        <v>1984</v>
      </c>
      <c r="F664" s="795" t="s">
        <v>222</v>
      </c>
      <c r="G664" s="820">
        <v>1</v>
      </c>
      <c r="H664" s="820">
        <v>15</v>
      </c>
      <c r="I664" s="821">
        <f t="shared" si="640"/>
        <v>2.14</v>
      </c>
      <c r="J664" s="799">
        <v>83200</v>
      </c>
      <c r="K664" s="799"/>
      <c r="L664" s="799"/>
      <c r="M664" s="822" t="s">
        <v>86</v>
      </c>
      <c r="N664" s="799">
        <f t="shared" si="641"/>
        <v>178048</v>
      </c>
      <c r="O664" s="823">
        <f t="shared" si="642"/>
        <v>178048</v>
      </c>
      <c r="P664" s="823">
        <f t="shared" si="643"/>
        <v>2314624</v>
      </c>
      <c r="Q664" s="592">
        <f t="shared" si="644"/>
        <v>1</v>
      </c>
      <c r="R664" s="592">
        <f t="shared" si="645"/>
        <v>16</v>
      </c>
      <c r="S664" s="588">
        <f t="shared" si="646"/>
        <v>2.21</v>
      </c>
      <c r="T664" s="456">
        <v>83200</v>
      </c>
      <c r="U664" s="456"/>
      <c r="V664" s="456"/>
      <c r="W664" s="589" t="str">
        <f t="shared" si="647"/>
        <v>Կ-1</v>
      </c>
      <c r="X664" s="456">
        <f t="shared" si="648"/>
        <v>183872</v>
      </c>
      <c r="Y664" s="590">
        <f t="shared" si="649"/>
        <v>183872</v>
      </c>
      <c r="Z664" s="590">
        <f t="shared" si="650"/>
        <v>2390336</v>
      </c>
      <c r="AA664" s="592">
        <f t="shared" si="651"/>
        <v>1</v>
      </c>
      <c r="AB664" s="592">
        <f t="shared" si="652"/>
        <v>17</v>
      </c>
      <c r="AC664" s="588">
        <f t="shared" si="653"/>
        <v>2.21</v>
      </c>
      <c r="AD664" s="456">
        <v>83200</v>
      </c>
      <c r="AE664" s="456"/>
      <c r="AF664" s="456"/>
      <c r="AG664" s="589" t="str">
        <f t="shared" si="654"/>
        <v>Կ-1</v>
      </c>
      <c r="AH664" s="456">
        <f t="shared" si="655"/>
        <v>183872</v>
      </c>
      <c r="AI664" s="590">
        <f t="shared" si="656"/>
        <v>183872</v>
      </c>
      <c r="AJ664" s="590">
        <f t="shared" si="657"/>
        <v>2390336</v>
      </c>
      <c r="AK664" s="592">
        <f t="shared" si="658"/>
        <v>1</v>
      </c>
      <c r="AL664" s="592">
        <f t="shared" si="659"/>
        <v>18</v>
      </c>
      <c r="AM664" s="588">
        <f t="shared" si="660"/>
        <v>2.21</v>
      </c>
      <c r="AN664" s="456">
        <v>83200</v>
      </c>
      <c r="AO664" s="456"/>
      <c r="AP664" s="456"/>
      <c r="AQ664" s="589" t="str">
        <f t="shared" si="664"/>
        <v>Կ-1</v>
      </c>
      <c r="AR664" s="456">
        <f t="shared" si="661"/>
        <v>183872</v>
      </c>
      <c r="AS664" s="590">
        <f t="shared" si="662"/>
        <v>183872</v>
      </c>
      <c r="AT664" s="590">
        <f t="shared" si="663"/>
        <v>2390336</v>
      </c>
    </row>
    <row r="665" spans="2:46" s="587" customFormat="1" ht="13.5">
      <c r="B665" s="830">
        <v>26</v>
      </c>
      <c r="C665" s="795" t="s">
        <v>2163</v>
      </c>
      <c r="D665" s="794" t="s">
        <v>1960</v>
      </c>
      <c r="E665" s="796">
        <v>1986</v>
      </c>
      <c r="F665" s="795" t="s">
        <v>222</v>
      </c>
      <c r="G665" s="820">
        <v>1</v>
      </c>
      <c r="H665" s="820">
        <v>3</v>
      </c>
      <c r="I665" s="821">
        <f t="shared" si="640"/>
        <v>1.84</v>
      </c>
      <c r="J665" s="799">
        <v>83200</v>
      </c>
      <c r="K665" s="799"/>
      <c r="L665" s="799"/>
      <c r="M665" s="822" t="s">
        <v>86</v>
      </c>
      <c r="N665" s="799">
        <f t="shared" si="641"/>
        <v>153088</v>
      </c>
      <c r="O665" s="823">
        <f t="shared" si="642"/>
        <v>153088</v>
      </c>
      <c r="P665" s="823">
        <f t="shared" si="643"/>
        <v>1990144</v>
      </c>
      <c r="Q665" s="592">
        <f t="shared" si="644"/>
        <v>1</v>
      </c>
      <c r="R665" s="592">
        <f t="shared" si="645"/>
        <v>4</v>
      </c>
      <c r="S665" s="588">
        <f t="shared" si="646"/>
        <v>1.9</v>
      </c>
      <c r="T665" s="456">
        <v>83200</v>
      </c>
      <c r="U665" s="456"/>
      <c r="V665" s="456"/>
      <c r="W665" s="589" t="str">
        <f t="shared" si="647"/>
        <v>Կ-1</v>
      </c>
      <c r="X665" s="456">
        <f t="shared" si="648"/>
        <v>158080</v>
      </c>
      <c r="Y665" s="590">
        <f t="shared" si="649"/>
        <v>158080</v>
      </c>
      <c r="Z665" s="590">
        <f t="shared" si="650"/>
        <v>2055040</v>
      </c>
      <c r="AA665" s="592">
        <f t="shared" si="651"/>
        <v>1</v>
      </c>
      <c r="AB665" s="592">
        <f t="shared" si="652"/>
        <v>5</v>
      </c>
      <c r="AC665" s="588">
        <f t="shared" si="653"/>
        <v>1.9</v>
      </c>
      <c r="AD665" s="456">
        <v>83200</v>
      </c>
      <c r="AE665" s="456"/>
      <c r="AF665" s="456"/>
      <c r="AG665" s="589" t="str">
        <f t="shared" si="654"/>
        <v>Կ-1</v>
      </c>
      <c r="AH665" s="456">
        <f t="shared" si="655"/>
        <v>158080</v>
      </c>
      <c r="AI665" s="590">
        <f t="shared" si="656"/>
        <v>158080</v>
      </c>
      <c r="AJ665" s="590">
        <f t="shared" si="657"/>
        <v>2055040</v>
      </c>
      <c r="AK665" s="592">
        <f t="shared" si="658"/>
        <v>1</v>
      </c>
      <c r="AL665" s="592">
        <f t="shared" si="659"/>
        <v>6</v>
      </c>
      <c r="AM665" s="588">
        <f t="shared" si="660"/>
        <v>1.96</v>
      </c>
      <c r="AN665" s="456">
        <v>83200</v>
      </c>
      <c r="AO665" s="456"/>
      <c r="AP665" s="456"/>
      <c r="AQ665" s="589" t="str">
        <f t="shared" si="664"/>
        <v>Կ-1</v>
      </c>
      <c r="AR665" s="456">
        <f t="shared" si="661"/>
        <v>163072</v>
      </c>
      <c r="AS665" s="590">
        <f t="shared" si="662"/>
        <v>163072</v>
      </c>
      <c r="AT665" s="590">
        <f t="shared" si="663"/>
        <v>2119936</v>
      </c>
    </row>
    <row r="666" spans="2:46" s="587" customFormat="1" ht="13.5">
      <c r="B666" s="830">
        <v>27</v>
      </c>
      <c r="C666" s="795" t="s">
        <v>2164</v>
      </c>
      <c r="D666" s="794" t="s">
        <v>1960</v>
      </c>
      <c r="E666" s="796">
        <v>1992</v>
      </c>
      <c r="F666" s="795" t="s">
        <v>222</v>
      </c>
      <c r="G666" s="820">
        <v>1</v>
      </c>
      <c r="H666" s="820">
        <v>3</v>
      </c>
      <c r="I666" s="821">
        <f t="shared" si="640"/>
        <v>1.84</v>
      </c>
      <c r="J666" s="799">
        <v>83200</v>
      </c>
      <c r="K666" s="799"/>
      <c r="L666" s="799"/>
      <c r="M666" s="822" t="s">
        <v>86</v>
      </c>
      <c r="N666" s="799">
        <f t="shared" si="641"/>
        <v>153088</v>
      </c>
      <c r="O666" s="823">
        <f t="shared" si="642"/>
        <v>153088</v>
      </c>
      <c r="P666" s="823">
        <f t="shared" si="643"/>
        <v>1990144</v>
      </c>
      <c r="Q666" s="592">
        <f t="shared" si="644"/>
        <v>1</v>
      </c>
      <c r="R666" s="592">
        <f t="shared" si="645"/>
        <v>4</v>
      </c>
      <c r="S666" s="588">
        <f t="shared" si="646"/>
        <v>1.9</v>
      </c>
      <c r="T666" s="456">
        <v>83200</v>
      </c>
      <c r="U666" s="456"/>
      <c r="V666" s="456"/>
      <c r="W666" s="589" t="str">
        <f t="shared" si="647"/>
        <v>Կ-1</v>
      </c>
      <c r="X666" s="456">
        <f t="shared" si="648"/>
        <v>158080</v>
      </c>
      <c r="Y666" s="590">
        <f t="shared" si="649"/>
        <v>158080</v>
      </c>
      <c r="Z666" s="590">
        <f t="shared" si="650"/>
        <v>2055040</v>
      </c>
      <c r="AA666" s="592">
        <f t="shared" si="651"/>
        <v>1</v>
      </c>
      <c r="AB666" s="592">
        <f t="shared" si="652"/>
        <v>5</v>
      </c>
      <c r="AC666" s="588">
        <f t="shared" si="653"/>
        <v>1.9</v>
      </c>
      <c r="AD666" s="456">
        <v>83200</v>
      </c>
      <c r="AE666" s="456"/>
      <c r="AF666" s="456"/>
      <c r="AG666" s="589" t="str">
        <f t="shared" si="654"/>
        <v>Կ-1</v>
      </c>
      <c r="AH666" s="456">
        <f t="shared" si="655"/>
        <v>158080</v>
      </c>
      <c r="AI666" s="590">
        <f t="shared" si="656"/>
        <v>158080</v>
      </c>
      <c r="AJ666" s="590">
        <f t="shared" si="657"/>
        <v>2055040</v>
      </c>
      <c r="AK666" s="592">
        <f t="shared" si="658"/>
        <v>1</v>
      </c>
      <c r="AL666" s="592">
        <f t="shared" si="659"/>
        <v>6</v>
      </c>
      <c r="AM666" s="588">
        <f t="shared" si="660"/>
        <v>1.96</v>
      </c>
      <c r="AN666" s="456">
        <v>83200</v>
      </c>
      <c r="AO666" s="456"/>
      <c r="AP666" s="456"/>
      <c r="AQ666" s="589" t="str">
        <f t="shared" si="664"/>
        <v>Կ-1</v>
      </c>
      <c r="AR666" s="456">
        <f t="shared" si="661"/>
        <v>163072</v>
      </c>
      <c r="AS666" s="590">
        <f t="shared" si="662"/>
        <v>163072</v>
      </c>
      <c r="AT666" s="590">
        <f t="shared" si="663"/>
        <v>2119936</v>
      </c>
    </row>
    <row r="667" spans="2:46" s="587" customFormat="1" ht="13.5">
      <c r="B667" s="830">
        <v>28</v>
      </c>
      <c r="C667" s="795" t="s">
        <v>2165</v>
      </c>
      <c r="D667" s="794" t="s">
        <v>1960</v>
      </c>
      <c r="E667" s="796">
        <v>1998</v>
      </c>
      <c r="F667" s="795" t="s">
        <v>222</v>
      </c>
      <c r="G667" s="820">
        <v>1</v>
      </c>
      <c r="H667" s="820">
        <v>3</v>
      </c>
      <c r="I667" s="821">
        <f t="shared" si="640"/>
        <v>1.84</v>
      </c>
      <c r="J667" s="799">
        <v>83200</v>
      </c>
      <c r="K667" s="799"/>
      <c r="L667" s="799"/>
      <c r="M667" s="822" t="s">
        <v>86</v>
      </c>
      <c r="N667" s="799">
        <f t="shared" si="641"/>
        <v>153088</v>
      </c>
      <c r="O667" s="823">
        <f t="shared" si="642"/>
        <v>153088</v>
      </c>
      <c r="P667" s="823">
        <f t="shared" si="643"/>
        <v>1990144</v>
      </c>
      <c r="Q667" s="592">
        <f t="shared" si="644"/>
        <v>1</v>
      </c>
      <c r="R667" s="592">
        <f t="shared" si="645"/>
        <v>4</v>
      </c>
      <c r="S667" s="588">
        <f t="shared" si="646"/>
        <v>1.9</v>
      </c>
      <c r="T667" s="456">
        <v>83200</v>
      </c>
      <c r="U667" s="456"/>
      <c r="V667" s="456"/>
      <c r="W667" s="589" t="str">
        <f t="shared" si="647"/>
        <v>Կ-1</v>
      </c>
      <c r="X667" s="456">
        <f t="shared" si="648"/>
        <v>158080</v>
      </c>
      <c r="Y667" s="590">
        <f t="shared" si="649"/>
        <v>158080</v>
      </c>
      <c r="Z667" s="590">
        <f t="shared" si="650"/>
        <v>2055040</v>
      </c>
      <c r="AA667" s="592">
        <f t="shared" si="651"/>
        <v>1</v>
      </c>
      <c r="AB667" s="592">
        <f t="shared" si="652"/>
        <v>5</v>
      </c>
      <c r="AC667" s="588">
        <f t="shared" si="653"/>
        <v>1.9</v>
      </c>
      <c r="AD667" s="456">
        <v>83200</v>
      </c>
      <c r="AE667" s="456"/>
      <c r="AF667" s="456"/>
      <c r="AG667" s="589" t="str">
        <f t="shared" si="654"/>
        <v>Կ-1</v>
      </c>
      <c r="AH667" s="456">
        <f t="shared" si="655"/>
        <v>158080</v>
      </c>
      <c r="AI667" s="590">
        <f t="shared" si="656"/>
        <v>158080</v>
      </c>
      <c r="AJ667" s="590">
        <f t="shared" si="657"/>
        <v>2055040</v>
      </c>
      <c r="AK667" s="592">
        <f t="shared" si="658"/>
        <v>1</v>
      </c>
      <c r="AL667" s="592">
        <f t="shared" si="659"/>
        <v>6</v>
      </c>
      <c r="AM667" s="588">
        <f t="shared" si="660"/>
        <v>1.96</v>
      </c>
      <c r="AN667" s="456">
        <v>83200</v>
      </c>
      <c r="AO667" s="456"/>
      <c r="AP667" s="456"/>
      <c r="AQ667" s="589" t="str">
        <f t="shared" si="664"/>
        <v>Կ-1</v>
      </c>
      <c r="AR667" s="456">
        <f t="shared" si="661"/>
        <v>163072</v>
      </c>
      <c r="AS667" s="590">
        <f t="shared" si="662"/>
        <v>163072</v>
      </c>
      <c r="AT667" s="590">
        <f t="shared" si="663"/>
        <v>2119936</v>
      </c>
    </row>
    <row r="668" spans="2:46" s="587" customFormat="1" ht="13.5">
      <c r="B668" s="830">
        <v>29</v>
      </c>
      <c r="C668" s="795" t="s">
        <v>1302</v>
      </c>
      <c r="D668" s="794" t="s">
        <v>1960</v>
      </c>
      <c r="E668" s="796">
        <v>1974</v>
      </c>
      <c r="F668" s="795" t="s">
        <v>222</v>
      </c>
      <c r="G668" s="820">
        <v>1</v>
      </c>
      <c r="H668" s="820">
        <v>5</v>
      </c>
      <c r="I668" s="821">
        <f t="shared" si="640"/>
        <v>1.9</v>
      </c>
      <c r="J668" s="799">
        <v>83200</v>
      </c>
      <c r="K668" s="799"/>
      <c r="L668" s="799"/>
      <c r="M668" s="822" t="s">
        <v>86</v>
      </c>
      <c r="N668" s="799">
        <f t="shared" si="641"/>
        <v>158080</v>
      </c>
      <c r="O668" s="823">
        <f t="shared" si="642"/>
        <v>158080</v>
      </c>
      <c r="P668" s="823">
        <f t="shared" si="643"/>
        <v>2055040</v>
      </c>
      <c r="Q668" s="592">
        <f t="shared" si="644"/>
        <v>1</v>
      </c>
      <c r="R668" s="592">
        <f t="shared" si="645"/>
        <v>6</v>
      </c>
      <c r="S668" s="588">
        <f t="shared" si="646"/>
        <v>1.96</v>
      </c>
      <c r="T668" s="456">
        <v>83200</v>
      </c>
      <c r="U668" s="456"/>
      <c r="V668" s="456"/>
      <c r="W668" s="589" t="str">
        <f t="shared" si="647"/>
        <v>Կ-1</v>
      </c>
      <c r="X668" s="456">
        <f t="shared" si="648"/>
        <v>163072</v>
      </c>
      <c r="Y668" s="590">
        <f t="shared" si="649"/>
        <v>163072</v>
      </c>
      <c r="Z668" s="590">
        <f t="shared" si="650"/>
        <v>2119936</v>
      </c>
      <c r="AA668" s="592">
        <f t="shared" si="651"/>
        <v>1</v>
      </c>
      <c r="AB668" s="592">
        <f t="shared" si="652"/>
        <v>7</v>
      </c>
      <c r="AC668" s="588">
        <f t="shared" si="653"/>
        <v>1.96</v>
      </c>
      <c r="AD668" s="456">
        <v>83200</v>
      </c>
      <c r="AE668" s="456"/>
      <c r="AF668" s="456"/>
      <c r="AG668" s="589" t="str">
        <f t="shared" si="654"/>
        <v>Կ-1</v>
      </c>
      <c r="AH668" s="456">
        <f t="shared" si="655"/>
        <v>163072</v>
      </c>
      <c r="AI668" s="590">
        <f t="shared" si="656"/>
        <v>163072</v>
      </c>
      <c r="AJ668" s="590">
        <f t="shared" si="657"/>
        <v>2119936</v>
      </c>
      <c r="AK668" s="592">
        <f t="shared" si="658"/>
        <v>1</v>
      </c>
      <c r="AL668" s="592">
        <f t="shared" si="659"/>
        <v>8</v>
      </c>
      <c r="AM668" s="588">
        <f t="shared" si="660"/>
        <v>2.02</v>
      </c>
      <c r="AN668" s="456">
        <v>83200</v>
      </c>
      <c r="AO668" s="456"/>
      <c r="AP668" s="456"/>
      <c r="AQ668" s="589" t="str">
        <f t="shared" si="664"/>
        <v>Կ-1</v>
      </c>
      <c r="AR668" s="456">
        <f t="shared" si="661"/>
        <v>168064</v>
      </c>
      <c r="AS668" s="590">
        <f t="shared" si="662"/>
        <v>168064</v>
      </c>
      <c r="AT668" s="590">
        <f t="shared" si="663"/>
        <v>2184832</v>
      </c>
    </row>
    <row r="669" spans="2:46" s="587" customFormat="1" ht="13.5">
      <c r="B669" s="830">
        <v>30</v>
      </c>
      <c r="C669" s="795" t="s">
        <v>2166</v>
      </c>
      <c r="D669" s="794" t="s">
        <v>1960</v>
      </c>
      <c r="E669" s="796">
        <v>1986</v>
      </c>
      <c r="F669" s="795" t="s">
        <v>222</v>
      </c>
      <c r="G669" s="820">
        <v>1</v>
      </c>
      <c r="H669" s="820">
        <v>2</v>
      </c>
      <c r="I669" s="821">
        <f t="shared" si="640"/>
        <v>1.79</v>
      </c>
      <c r="J669" s="799">
        <v>83200</v>
      </c>
      <c r="K669" s="799"/>
      <c r="L669" s="799"/>
      <c r="M669" s="822" t="s">
        <v>86</v>
      </c>
      <c r="N669" s="799">
        <f t="shared" si="641"/>
        <v>148928</v>
      </c>
      <c r="O669" s="823">
        <f t="shared" si="642"/>
        <v>148928</v>
      </c>
      <c r="P669" s="823">
        <f t="shared" si="643"/>
        <v>1936064</v>
      </c>
      <c r="Q669" s="592">
        <f t="shared" si="644"/>
        <v>1</v>
      </c>
      <c r="R669" s="592">
        <f t="shared" si="645"/>
        <v>3</v>
      </c>
      <c r="S669" s="588">
        <f t="shared" si="646"/>
        <v>1.84</v>
      </c>
      <c r="T669" s="456">
        <v>83200</v>
      </c>
      <c r="U669" s="456"/>
      <c r="V669" s="456"/>
      <c r="W669" s="589" t="str">
        <f t="shared" si="647"/>
        <v>Կ-1</v>
      </c>
      <c r="X669" s="456">
        <f t="shared" si="648"/>
        <v>153088</v>
      </c>
      <c r="Y669" s="590">
        <f t="shared" si="649"/>
        <v>153088</v>
      </c>
      <c r="Z669" s="590">
        <f t="shared" si="650"/>
        <v>1990144</v>
      </c>
      <c r="AA669" s="592">
        <f t="shared" si="651"/>
        <v>1</v>
      </c>
      <c r="AB669" s="592">
        <f t="shared" si="652"/>
        <v>4</v>
      </c>
      <c r="AC669" s="588">
        <f t="shared" si="653"/>
        <v>1.9</v>
      </c>
      <c r="AD669" s="456">
        <v>83200</v>
      </c>
      <c r="AE669" s="456"/>
      <c r="AF669" s="456"/>
      <c r="AG669" s="589" t="str">
        <f t="shared" si="654"/>
        <v>Կ-1</v>
      </c>
      <c r="AH669" s="456">
        <f t="shared" si="655"/>
        <v>158080</v>
      </c>
      <c r="AI669" s="590">
        <f t="shared" si="656"/>
        <v>158080</v>
      </c>
      <c r="AJ669" s="590">
        <f t="shared" si="657"/>
        <v>2055040</v>
      </c>
      <c r="AK669" s="592">
        <f t="shared" si="658"/>
        <v>1</v>
      </c>
      <c r="AL669" s="592">
        <f t="shared" si="659"/>
        <v>5</v>
      </c>
      <c r="AM669" s="588">
        <f t="shared" si="660"/>
        <v>1.9</v>
      </c>
      <c r="AN669" s="456">
        <v>83200</v>
      </c>
      <c r="AO669" s="456"/>
      <c r="AP669" s="456"/>
      <c r="AQ669" s="589" t="str">
        <f t="shared" si="664"/>
        <v>Կ-1</v>
      </c>
      <c r="AR669" s="456">
        <f t="shared" si="661"/>
        <v>158080</v>
      </c>
      <c r="AS669" s="590">
        <f t="shared" si="662"/>
        <v>158080</v>
      </c>
      <c r="AT669" s="590">
        <f t="shared" si="663"/>
        <v>2055040</v>
      </c>
    </row>
    <row r="670" spans="2:46" s="587" customFormat="1" ht="13.5">
      <c r="B670" s="830">
        <v>31</v>
      </c>
      <c r="C670" s="795" t="s">
        <v>2639</v>
      </c>
      <c r="D670" s="794" t="s">
        <v>1960</v>
      </c>
      <c r="E670" s="796">
        <v>1985</v>
      </c>
      <c r="F670" s="795" t="s">
        <v>222</v>
      </c>
      <c r="G670" s="820">
        <v>1</v>
      </c>
      <c r="H670" s="820">
        <v>2</v>
      </c>
      <c r="I670" s="821">
        <f t="shared" si="640"/>
        <v>1.79</v>
      </c>
      <c r="J670" s="799">
        <v>83200</v>
      </c>
      <c r="K670" s="799"/>
      <c r="L670" s="799"/>
      <c r="M670" s="822" t="s">
        <v>86</v>
      </c>
      <c r="N670" s="799">
        <f t="shared" si="641"/>
        <v>148928</v>
      </c>
      <c r="O670" s="823">
        <f t="shared" si="642"/>
        <v>148928</v>
      </c>
      <c r="P670" s="823">
        <f t="shared" si="643"/>
        <v>1936064</v>
      </c>
      <c r="Q670" s="592">
        <f t="shared" si="644"/>
        <v>1</v>
      </c>
      <c r="R670" s="592">
        <f t="shared" si="645"/>
        <v>3</v>
      </c>
      <c r="S670" s="588">
        <f t="shared" si="646"/>
        <v>1.84</v>
      </c>
      <c r="T670" s="456">
        <v>83200</v>
      </c>
      <c r="U670" s="456"/>
      <c r="V670" s="456"/>
      <c r="W670" s="589" t="str">
        <f t="shared" si="647"/>
        <v>Կ-1</v>
      </c>
      <c r="X670" s="456">
        <f t="shared" si="648"/>
        <v>153088</v>
      </c>
      <c r="Y670" s="590">
        <f t="shared" si="649"/>
        <v>153088</v>
      </c>
      <c r="Z670" s="590">
        <f t="shared" si="650"/>
        <v>1990144</v>
      </c>
      <c r="AA670" s="592">
        <f t="shared" si="651"/>
        <v>1</v>
      </c>
      <c r="AB670" s="592">
        <f t="shared" si="652"/>
        <v>4</v>
      </c>
      <c r="AC670" s="588">
        <f t="shared" si="653"/>
        <v>1.9</v>
      </c>
      <c r="AD670" s="456">
        <v>83200</v>
      </c>
      <c r="AE670" s="456"/>
      <c r="AF670" s="456"/>
      <c r="AG670" s="589" t="str">
        <f t="shared" si="654"/>
        <v>Կ-1</v>
      </c>
      <c r="AH670" s="456">
        <f t="shared" si="655"/>
        <v>158080</v>
      </c>
      <c r="AI670" s="590">
        <f t="shared" si="656"/>
        <v>158080</v>
      </c>
      <c r="AJ670" s="590">
        <f t="shared" si="657"/>
        <v>2055040</v>
      </c>
      <c r="AK670" s="592">
        <f t="shared" si="658"/>
        <v>1</v>
      </c>
      <c r="AL670" s="592">
        <f t="shared" si="659"/>
        <v>5</v>
      </c>
      <c r="AM670" s="588">
        <f t="shared" si="660"/>
        <v>1.9</v>
      </c>
      <c r="AN670" s="456">
        <v>83200</v>
      </c>
      <c r="AO670" s="456"/>
      <c r="AP670" s="456"/>
      <c r="AQ670" s="589" t="str">
        <f t="shared" si="664"/>
        <v>Կ-1</v>
      </c>
      <c r="AR670" s="456">
        <f t="shared" si="661"/>
        <v>158080</v>
      </c>
      <c r="AS670" s="590">
        <f t="shared" si="662"/>
        <v>158080</v>
      </c>
      <c r="AT670" s="590">
        <f t="shared" si="663"/>
        <v>2055040</v>
      </c>
    </row>
    <row r="671" spans="2:46" s="587" customFormat="1" ht="13.5">
      <c r="B671" s="830">
        <v>32</v>
      </c>
      <c r="C671" s="795" t="s">
        <v>2640</v>
      </c>
      <c r="D671" s="794" t="s">
        <v>1960</v>
      </c>
      <c r="E671" s="796">
        <v>2003</v>
      </c>
      <c r="F671" s="795" t="s">
        <v>222</v>
      </c>
      <c r="G671" s="820">
        <v>1</v>
      </c>
      <c r="H671" s="820">
        <v>1</v>
      </c>
      <c r="I671" s="821">
        <f t="shared" si="640"/>
        <v>1.73</v>
      </c>
      <c r="J671" s="799">
        <v>83200</v>
      </c>
      <c r="K671" s="799"/>
      <c r="L671" s="799"/>
      <c r="M671" s="822" t="s">
        <v>86</v>
      </c>
      <c r="N671" s="799">
        <f t="shared" si="641"/>
        <v>143936</v>
      </c>
      <c r="O671" s="823">
        <f t="shared" si="642"/>
        <v>143936</v>
      </c>
      <c r="P671" s="823">
        <f t="shared" si="643"/>
        <v>1871168</v>
      </c>
      <c r="Q671" s="592">
        <f t="shared" si="644"/>
        <v>1</v>
      </c>
      <c r="R671" s="592">
        <f t="shared" si="645"/>
        <v>2</v>
      </c>
      <c r="S671" s="588">
        <f t="shared" si="646"/>
        <v>1.79</v>
      </c>
      <c r="T671" s="456">
        <v>83200</v>
      </c>
      <c r="U671" s="456"/>
      <c r="V671" s="456"/>
      <c r="W671" s="589" t="str">
        <f t="shared" si="647"/>
        <v>Կ-1</v>
      </c>
      <c r="X671" s="456">
        <f t="shared" si="648"/>
        <v>148928</v>
      </c>
      <c r="Y671" s="590">
        <f t="shared" si="649"/>
        <v>148928</v>
      </c>
      <c r="Z671" s="590">
        <f t="shared" si="650"/>
        <v>1936064</v>
      </c>
      <c r="AA671" s="592">
        <f t="shared" si="651"/>
        <v>1</v>
      </c>
      <c r="AB671" s="592">
        <f t="shared" si="652"/>
        <v>3</v>
      </c>
      <c r="AC671" s="588">
        <f t="shared" si="653"/>
        <v>1.84</v>
      </c>
      <c r="AD671" s="456">
        <v>83200</v>
      </c>
      <c r="AE671" s="456"/>
      <c r="AF671" s="456"/>
      <c r="AG671" s="589" t="str">
        <f t="shared" si="654"/>
        <v>Կ-1</v>
      </c>
      <c r="AH671" s="456">
        <f t="shared" si="655"/>
        <v>153088</v>
      </c>
      <c r="AI671" s="590">
        <f t="shared" si="656"/>
        <v>153088</v>
      </c>
      <c r="AJ671" s="590">
        <f t="shared" si="657"/>
        <v>1990144</v>
      </c>
      <c r="AK671" s="592">
        <f t="shared" si="658"/>
        <v>1</v>
      </c>
      <c r="AL671" s="592">
        <f t="shared" si="659"/>
        <v>4</v>
      </c>
      <c r="AM671" s="588">
        <f t="shared" si="660"/>
        <v>1.9</v>
      </c>
      <c r="AN671" s="456">
        <v>83200</v>
      </c>
      <c r="AO671" s="456"/>
      <c r="AP671" s="456"/>
      <c r="AQ671" s="589" t="str">
        <f t="shared" si="664"/>
        <v>Կ-1</v>
      </c>
      <c r="AR671" s="456">
        <f t="shared" si="661"/>
        <v>158080</v>
      </c>
      <c r="AS671" s="590">
        <f t="shared" si="662"/>
        <v>158080</v>
      </c>
      <c r="AT671" s="590">
        <f t="shared" si="663"/>
        <v>2055040</v>
      </c>
    </row>
    <row r="672" spans="2:46" s="587" customFormat="1" ht="13.5">
      <c r="B672" s="830">
        <v>33</v>
      </c>
      <c r="C672" s="795" t="s">
        <v>2641</v>
      </c>
      <c r="D672" s="794" t="s">
        <v>1960</v>
      </c>
      <c r="E672" s="796">
        <v>2002</v>
      </c>
      <c r="F672" s="795" t="s">
        <v>222</v>
      </c>
      <c r="G672" s="820">
        <v>1</v>
      </c>
      <c r="H672" s="820">
        <v>4</v>
      </c>
      <c r="I672" s="821">
        <f t="shared" si="640"/>
        <v>1.9</v>
      </c>
      <c r="J672" s="799">
        <v>83200</v>
      </c>
      <c r="K672" s="799"/>
      <c r="L672" s="799"/>
      <c r="M672" s="822" t="s">
        <v>86</v>
      </c>
      <c r="N672" s="799">
        <f t="shared" si="641"/>
        <v>158080</v>
      </c>
      <c r="O672" s="823">
        <f t="shared" si="642"/>
        <v>158080</v>
      </c>
      <c r="P672" s="823">
        <f t="shared" si="643"/>
        <v>2055040</v>
      </c>
      <c r="Q672" s="592">
        <f t="shared" si="644"/>
        <v>1</v>
      </c>
      <c r="R672" s="592">
        <f t="shared" si="645"/>
        <v>5</v>
      </c>
      <c r="S672" s="588">
        <f t="shared" si="646"/>
        <v>1.9</v>
      </c>
      <c r="T672" s="456">
        <v>83200</v>
      </c>
      <c r="U672" s="456"/>
      <c r="V672" s="456"/>
      <c r="W672" s="589" t="str">
        <f t="shared" si="647"/>
        <v>Կ-1</v>
      </c>
      <c r="X672" s="456">
        <f t="shared" si="648"/>
        <v>158080</v>
      </c>
      <c r="Y672" s="590">
        <f t="shared" si="649"/>
        <v>158080</v>
      </c>
      <c r="Z672" s="590">
        <f t="shared" si="650"/>
        <v>2055040</v>
      </c>
      <c r="AA672" s="592">
        <f t="shared" si="651"/>
        <v>1</v>
      </c>
      <c r="AB672" s="592">
        <f t="shared" si="652"/>
        <v>6</v>
      </c>
      <c r="AC672" s="588">
        <f t="shared" si="653"/>
        <v>1.96</v>
      </c>
      <c r="AD672" s="456">
        <v>83200</v>
      </c>
      <c r="AE672" s="456"/>
      <c r="AF672" s="456"/>
      <c r="AG672" s="589" t="str">
        <f t="shared" si="654"/>
        <v>Կ-1</v>
      </c>
      <c r="AH672" s="456">
        <f t="shared" si="655"/>
        <v>163072</v>
      </c>
      <c r="AI672" s="590">
        <f t="shared" si="656"/>
        <v>163072</v>
      </c>
      <c r="AJ672" s="590">
        <f t="shared" si="657"/>
        <v>2119936</v>
      </c>
      <c r="AK672" s="592">
        <f t="shared" si="658"/>
        <v>1</v>
      </c>
      <c r="AL672" s="592">
        <f t="shared" si="659"/>
        <v>7</v>
      </c>
      <c r="AM672" s="588">
        <f t="shared" si="660"/>
        <v>1.96</v>
      </c>
      <c r="AN672" s="456">
        <v>83200</v>
      </c>
      <c r="AO672" s="456"/>
      <c r="AP672" s="456"/>
      <c r="AQ672" s="589" t="str">
        <f t="shared" si="664"/>
        <v>Կ-1</v>
      </c>
      <c r="AR672" s="456">
        <f t="shared" si="661"/>
        <v>163072</v>
      </c>
      <c r="AS672" s="590">
        <f t="shared" si="662"/>
        <v>163072</v>
      </c>
      <c r="AT672" s="590">
        <f t="shared" si="663"/>
        <v>2119936</v>
      </c>
    </row>
    <row r="673" spans="2:46" s="587" customFormat="1" ht="13.5">
      <c r="B673" s="830">
        <v>34</v>
      </c>
      <c r="C673" s="795" t="s">
        <v>2593</v>
      </c>
      <c r="D673" s="794" t="s">
        <v>1960</v>
      </c>
      <c r="E673" s="796">
        <v>2004</v>
      </c>
      <c r="F673" s="795" t="s">
        <v>222</v>
      </c>
      <c r="G673" s="820">
        <v>1</v>
      </c>
      <c r="H673" s="820">
        <v>1</v>
      </c>
      <c r="I673" s="821">
        <f t="shared" si="640"/>
        <v>1.73</v>
      </c>
      <c r="J673" s="799">
        <v>83200</v>
      </c>
      <c r="K673" s="799"/>
      <c r="L673" s="799"/>
      <c r="M673" s="822" t="s">
        <v>86</v>
      </c>
      <c r="N673" s="799">
        <f t="shared" si="641"/>
        <v>143936</v>
      </c>
      <c r="O673" s="823">
        <f t="shared" si="642"/>
        <v>143936</v>
      </c>
      <c r="P673" s="823">
        <f t="shared" si="643"/>
        <v>1871168</v>
      </c>
      <c r="Q673" s="592">
        <f t="shared" si="644"/>
        <v>1</v>
      </c>
      <c r="R673" s="592">
        <f t="shared" si="645"/>
        <v>2</v>
      </c>
      <c r="S673" s="588">
        <f t="shared" si="646"/>
        <v>1.79</v>
      </c>
      <c r="T673" s="456">
        <v>83200</v>
      </c>
      <c r="U673" s="456"/>
      <c r="V673" s="456"/>
      <c r="W673" s="589" t="str">
        <f t="shared" si="647"/>
        <v>Կ-1</v>
      </c>
      <c r="X673" s="456">
        <f t="shared" si="648"/>
        <v>148928</v>
      </c>
      <c r="Y673" s="590">
        <f t="shared" si="649"/>
        <v>148928</v>
      </c>
      <c r="Z673" s="590">
        <f t="shared" si="650"/>
        <v>1936064</v>
      </c>
      <c r="AA673" s="592">
        <f t="shared" si="651"/>
        <v>1</v>
      </c>
      <c r="AB673" s="592">
        <f t="shared" si="652"/>
        <v>3</v>
      </c>
      <c r="AC673" s="588">
        <f t="shared" si="653"/>
        <v>1.84</v>
      </c>
      <c r="AD673" s="456">
        <v>83200</v>
      </c>
      <c r="AE673" s="456"/>
      <c r="AF673" s="456"/>
      <c r="AG673" s="589" t="str">
        <f t="shared" si="654"/>
        <v>Կ-1</v>
      </c>
      <c r="AH673" s="456">
        <f t="shared" si="655"/>
        <v>153088</v>
      </c>
      <c r="AI673" s="590">
        <f t="shared" si="656"/>
        <v>153088</v>
      </c>
      <c r="AJ673" s="590">
        <f t="shared" si="657"/>
        <v>1990144</v>
      </c>
      <c r="AK673" s="592">
        <f t="shared" si="658"/>
        <v>1</v>
      </c>
      <c r="AL673" s="592">
        <f t="shared" si="659"/>
        <v>4</v>
      </c>
      <c r="AM673" s="588">
        <f t="shared" si="660"/>
        <v>1.9</v>
      </c>
      <c r="AN673" s="456">
        <v>83200</v>
      </c>
      <c r="AO673" s="456"/>
      <c r="AP673" s="456"/>
      <c r="AQ673" s="589" t="str">
        <f t="shared" si="664"/>
        <v>Կ-1</v>
      </c>
      <c r="AR673" s="456">
        <f t="shared" si="661"/>
        <v>158080</v>
      </c>
      <c r="AS673" s="590">
        <f t="shared" si="662"/>
        <v>158080</v>
      </c>
      <c r="AT673" s="590">
        <f t="shared" si="663"/>
        <v>2055040</v>
      </c>
    </row>
    <row r="674" spans="2:46" s="587" customFormat="1" ht="13.5">
      <c r="B674" s="830">
        <v>35</v>
      </c>
      <c r="C674" s="795" t="s">
        <v>3125</v>
      </c>
      <c r="D674" s="794" t="s">
        <v>1960</v>
      </c>
      <c r="E674" s="796">
        <v>2002</v>
      </c>
      <c r="F674" s="795" t="s">
        <v>222</v>
      </c>
      <c r="G674" s="820">
        <v>1</v>
      </c>
      <c r="H674" s="820">
        <v>3</v>
      </c>
      <c r="I674" s="821">
        <f t="shared" si="640"/>
        <v>1.84</v>
      </c>
      <c r="J674" s="799">
        <v>83200</v>
      </c>
      <c r="K674" s="799"/>
      <c r="L674" s="799"/>
      <c r="M674" s="822" t="s">
        <v>86</v>
      </c>
      <c r="N674" s="799">
        <f t="shared" si="641"/>
        <v>153088</v>
      </c>
      <c r="O674" s="823">
        <f t="shared" si="642"/>
        <v>153088</v>
      </c>
      <c r="P674" s="823">
        <f t="shared" si="643"/>
        <v>1990144</v>
      </c>
      <c r="Q674" s="592">
        <f t="shared" si="644"/>
        <v>1</v>
      </c>
      <c r="R674" s="592">
        <f t="shared" si="645"/>
        <v>4</v>
      </c>
      <c r="S674" s="588">
        <f t="shared" si="646"/>
        <v>1.9</v>
      </c>
      <c r="T674" s="456">
        <v>83200</v>
      </c>
      <c r="U674" s="456"/>
      <c r="V674" s="456"/>
      <c r="W674" s="589" t="str">
        <f t="shared" si="647"/>
        <v>Կ-1</v>
      </c>
      <c r="X674" s="456">
        <f t="shared" si="648"/>
        <v>158080</v>
      </c>
      <c r="Y674" s="590">
        <f t="shared" si="649"/>
        <v>158080</v>
      </c>
      <c r="Z674" s="590">
        <f t="shared" si="650"/>
        <v>2055040</v>
      </c>
      <c r="AA674" s="592">
        <f t="shared" si="651"/>
        <v>1</v>
      </c>
      <c r="AB674" s="592">
        <f t="shared" si="652"/>
        <v>5</v>
      </c>
      <c r="AC674" s="588">
        <f t="shared" si="653"/>
        <v>1.9</v>
      </c>
      <c r="AD674" s="456">
        <v>83200</v>
      </c>
      <c r="AE674" s="456"/>
      <c r="AF674" s="456"/>
      <c r="AG674" s="589" t="str">
        <f t="shared" si="654"/>
        <v>Կ-1</v>
      </c>
      <c r="AH674" s="456">
        <f t="shared" si="655"/>
        <v>158080</v>
      </c>
      <c r="AI674" s="590">
        <f t="shared" si="656"/>
        <v>158080</v>
      </c>
      <c r="AJ674" s="590">
        <f t="shared" si="657"/>
        <v>2055040</v>
      </c>
      <c r="AK674" s="592">
        <f t="shared" si="658"/>
        <v>1</v>
      </c>
      <c r="AL674" s="592">
        <f t="shared" si="659"/>
        <v>6</v>
      </c>
      <c r="AM674" s="588">
        <f t="shared" si="660"/>
        <v>1.96</v>
      </c>
      <c r="AN674" s="456">
        <v>83200</v>
      </c>
      <c r="AO674" s="456"/>
      <c r="AP674" s="456"/>
      <c r="AQ674" s="589" t="str">
        <f t="shared" si="664"/>
        <v>Կ-1</v>
      </c>
      <c r="AR674" s="456">
        <f t="shared" si="661"/>
        <v>163072</v>
      </c>
      <c r="AS674" s="590">
        <f t="shared" si="662"/>
        <v>163072</v>
      </c>
      <c r="AT674" s="590">
        <f t="shared" si="663"/>
        <v>2119936</v>
      </c>
    </row>
    <row r="675" spans="2:46" s="587" customFormat="1" ht="13.5">
      <c r="B675" s="830">
        <v>36</v>
      </c>
      <c r="C675" s="795" t="s">
        <v>3126</v>
      </c>
      <c r="D675" s="794" t="s">
        <v>1960</v>
      </c>
      <c r="E675" s="796">
        <v>1990</v>
      </c>
      <c r="F675" s="795" t="s">
        <v>222</v>
      </c>
      <c r="G675" s="820">
        <v>1</v>
      </c>
      <c r="H675" s="820">
        <v>0</v>
      </c>
      <c r="I675" s="821">
        <f t="shared" si="640"/>
        <v>1.68</v>
      </c>
      <c r="J675" s="799">
        <v>83200</v>
      </c>
      <c r="K675" s="799"/>
      <c r="L675" s="799"/>
      <c r="M675" s="822" t="s">
        <v>86</v>
      </c>
      <c r="N675" s="799">
        <f t="shared" si="641"/>
        <v>139776</v>
      </c>
      <c r="O675" s="823">
        <f t="shared" si="642"/>
        <v>139776</v>
      </c>
      <c r="P675" s="823">
        <f t="shared" si="643"/>
        <v>1817088</v>
      </c>
      <c r="Q675" s="592">
        <f t="shared" si="644"/>
        <v>1</v>
      </c>
      <c r="R675" s="592">
        <f t="shared" si="645"/>
        <v>1</v>
      </c>
      <c r="S675" s="588">
        <f t="shared" si="646"/>
        <v>1.73</v>
      </c>
      <c r="T675" s="456">
        <v>83200</v>
      </c>
      <c r="U675" s="456"/>
      <c r="V675" s="456"/>
      <c r="W675" s="589" t="str">
        <f t="shared" si="647"/>
        <v>Կ-1</v>
      </c>
      <c r="X675" s="456">
        <f t="shared" si="648"/>
        <v>143936</v>
      </c>
      <c r="Y675" s="590">
        <f t="shared" si="649"/>
        <v>143936</v>
      </c>
      <c r="Z675" s="590">
        <f t="shared" si="650"/>
        <v>1871168</v>
      </c>
      <c r="AA675" s="592">
        <f t="shared" si="651"/>
        <v>1</v>
      </c>
      <c r="AB675" s="592">
        <f t="shared" si="652"/>
        <v>2</v>
      </c>
      <c r="AC675" s="588">
        <f t="shared" si="653"/>
        <v>1.79</v>
      </c>
      <c r="AD675" s="456">
        <v>83200</v>
      </c>
      <c r="AE675" s="456"/>
      <c r="AF675" s="456"/>
      <c r="AG675" s="589" t="str">
        <f t="shared" si="654"/>
        <v>Կ-1</v>
      </c>
      <c r="AH675" s="456">
        <f t="shared" si="655"/>
        <v>148928</v>
      </c>
      <c r="AI675" s="590">
        <f t="shared" si="656"/>
        <v>148928</v>
      </c>
      <c r="AJ675" s="590">
        <f t="shared" si="657"/>
        <v>1936064</v>
      </c>
      <c r="AK675" s="592">
        <f t="shared" si="658"/>
        <v>1</v>
      </c>
      <c r="AL675" s="592">
        <f t="shared" si="659"/>
        <v>3</v>
      </c>
      <c r="AM675" s="588">
        <f t="shared" si="660"/>
        <v>1.84</v>
      </c>
      <c r="AN675" s="456">
        <v>83200</v>
      </c>
      <c r="AO675" s="456"/>
      <c r="AP675" s="456"/>
      <c r="AQ675" s="589" t="str">
        <f t="shared" si="664"/>
        <v>Կ-1</v>
      </c>
      <c r="AR675" s="456">
        <f t="shared" si="661"/>
        <v>153088</v>
      </c>
      <c r="AS675" s="590">
        <f t="shared" si="662"/>
        <v>153088</v>
      </c>
      <c r="AT675" s="590">
        <f t="shared" si="663"/>
        <v>1990144</v>
      </c>
    </row>
    <row r="676" spans="2:46" s="587" customFormat="1" ht="13.5">
      <c r="B676" s="830">
        <v>37</v>
      </c>
      <c r="C676" s="795" t="s">
        <v>78</v>
      </c>
      <c r="D676" s="794"/>
      <c r="E676" s="796"/>
      <c r="F676" s="795" t="s">
        <v>222</v>
      </c>
      <c r="G676" s="820">
        <v>1</v>
      </c>
      <c r="H676" s="820">
        <v>6</v>
      </c>
      <c r="I676" s="821">
        <f t="shared" si="640"/>
        <v>1.96</v>
      </c>
      <c r="J676" s="799">
        <v>83200</v>
      </c>
      <c r="K676" s="799"/>
      <c r="L676" s="799"/>
      <c r="M676" s="822" t="s">
        <v>86</v>
      </c>
      <c r="N676" s="799">
        <f t="shared" si="641"/>
        <v>163072</v>
      </c>
      <c r="O676" s="823">
        <f t="shared" si="642"/>
        <v>163072</v>
      </c>
      <c r="P676" s="823">
        <f t="shared" si="643"/>
        <v>2119936</v>
      </c>
      <c r="Q676" s="592">
        <f t="shared" si="644"/>
        <v>1</v>
      </c>
      <c r="R676" s="592">
        <f t="shared" si="645"/>
        <v>7</v>
      </c>
      <c r="S676" s="588">
        <f t="shared" si="646"/>
        <v>1.96</v>
      </c>
      <c r="T676" s="456">
        <v>83200</v>
      </c>
      <c r="U676" s="456"/>
      <c r="V676" s="456"/>
      <c r="W676" s="589" t="str">
        <f t="shared" si="647"/>
        <v>Կ-1</v>
      </c>
      <c r="X676" s="456">
        <f t="shared" si="648"/>
        <v>163072</v>
      </c>
      <c r="Y676" s="590">
        <f t="shared" si="649"/>
        <v>163072</v>
      </c>
      <c r="Z676" s="590">
        <f t="shared" si="650"/>
        <v>2119936</v>
      </c>
      <c r="AA676" s="592">
        <f t="shared" si="651"/>
        <v>1</v>
      </c>
      <c r="AB676" s="592">
        <f t="shared" si="652"/>
        <v>8</v>
      </c>
      <c r="AC676" s="588">
        <f t="shared" si="653"/>
        <v>2.02</v>
      </c>
      <c r="AD676" s="456">
        <v>83200</v>
      </c>
      <c r="AE676" s="456"/>
      <c r="AF676" s="456"/>
      <c r="AG676" s="589" t="str">
        <f t="shared" si="654"/>
        <v>Կ-1</v>
      </c>
      <c r="AH676" s="456">
        <f t="shared" si="655"/>
        <v>168064</v>
      </c>
      <c r="AI676" s="590">
        <f t="shared" si="656"/>
        <v>168064</v>
      </c>
      <c r="AJ676" s="590">
        <f t="shared" si="657"/>
        <v>2184832</v>
      </c>
      <c r="AK676" s="592">
        <f t="shared" si="658"/>
        <v>1</v>
      </c>
      <c r="AL676" s="592">
        <f t="shared" si="659"/>
        <v>9</v>
      </c>
      <c r="AM676" s="588">
        <f t="shared" si="660"/>
        <v>2.02</v>
      </c>
      <c r="AN676" s="456">
        <v>83200</v>
      </c>
      <c r="AO676" s="456"/>
      <c r="AP676" s="456"/>
      <c r="AQ676" s="589" t="str">
        <f t="shared" si="664"/>
        <v>Կ-1</v>
      </c>
      <c r="AR676" s="456">
        <f t="shared" si="661"/>
        <v>168064</v>
      </c>
      <c r="AS676" s="590">
        <f t="shared" si="662"/>
        <v>168064</v>
      </c>
      <c r="AT676" s="590">
        <f t="shared" si="663"/>
        <v>2184832</v>
      </c>
    </row>
    <row r="677" spans="2:46" s="587" customFormat="1" ht="13.5">
      <c r="B677" s="830">
        <v>38</v>
      </c>
      <c r="C677" s="795" t="s">
        <v>3127</v>
      </c>
      <c r="D677" s="794" t="s">
        <v>1960</v>
      </c>
      <c r="E677" s="796">
        <v>1992</v>
      </c>
      <c r="F677" s="795" t="s">
        <v>107</v>
      </c>
      <c r="G677" s="820">
        <v>1</v>
      </c>
      <c r="H677" s="820">
        <v>1</v>
      </c>
      <c r="I677" s="821">
        <f t="shared" si="640"/>
        <v>1.73</v>
      </c>
      <c r="J677" s="799">
        <v>83200</v>
      </c>
      <c r="K677" s="799"/>
      <c r="L677" s="799"/>
      <c r="M677" s="822" t="s">
        <v>86</v>
      </c>
      <c r="N677" s="799">
        <f t="shared" si="641"/>
        <v>143936</v>
      </c>
      <c r="O677" s="823">
        <f t="shared" si="642"/>
        <v>143936</v>
      </c>
      <c r="P677" s="823">
        <f t="shared" si="643"/>
        <v>1871168</v>
      </c>
      <c r="Q677" s="592">
        <f t="shared" si="644"/>
        <v>1</v>
      </c>
      <c r="R677" s="592">
        <f t="shared" si="645"/>
        <v>2</v>
      </c>
      <c r="S677" s="588">
        <f t="shared" si="646"/>
        <v>1.79</v>
      </c>
      <c r="T677" s="456">
        <v>83200</v>
      </c>
      <c r="U677" s="456"/>
      <c r="V677" s="456"/>
      <c r="W677" s="589" t="str">
        <f t="shared" si="647"/>
        <v>Կ-1</v>
      </c>
      <c r="X677" s="456">
        <f t="shared" si="648"/>
        <v>148928</v>
      </c>
      <c r="Y677" s="590">
        <f t="shared" si="649"/>
        <v>148928</v>
      </c>
      <c r="Z677" s="590">
        <f t="shared" si="650"/>
        <v>1936064</v>
      </c>
      <c r="AA677" s="592">
        <f t="shared" si="651"/>
        <v>1</v>
      </c>
      <c r="AB677" s="592">
        <f t="shared" si="652"/>
        <v>3</v>
      </c>
      <c r="AC677" s="588">
        <f t="shared" si="653"/>
        <v>1.84</v>
      </c>
      <c r="AD677" s="456">
        <v>83200</v>
      </c>
      <c r="AE677" s="456"/>
      <c r="AF677" s="456"/>
      <c r="AG677" s="589" t="str">
        <f t="shared" si="654"/>
        <v>Կ-1</v>
      </c>
      <c r="AH677" s="456">
        <f t="shared" si="655"/>
        <v>153088</v>
      </c>
      <c r="AI677" s="590">
        <f t="shared" si="656"/>
        <v>153088</v>
      </c>
      <c r="AJ677" s="590">
        <f t="shared" si="657"/>
        <v>1990144</v>
      </c>
      <c r="AK677" s="592">
        <f t="shared" si="658"/>
        <v>1</v>
      </c>
      <c r="AL677" s="592">
        <f t="shared" si="659"/>
        <v>4</v>
      </c>
      <c r="AM677" s="588">
        <f t="shared" si="660"/>
        <v>1.9</v>
      </c>
      <c r="AN677" s="456">
        <v>83200</v>
      </c>
      <c r="AO677" s="456"/>
      <c r="AP677" s="456"/>
      <c r="AQ677" s="589" t="str">
        <f t="shared" si="664"/>
        <v>Կ-1</v>
      </c>
      <c r="AR677" s="456">
        <f t="shared" si="661"/>
        <v>158080</v>
      </c>
      <c r="AS677" s="590">
        <f t="shared" si="662"/>
        <v>158080</v>
      </c>
      <c r="AT677" s="590">
        <f t="shared" si="663"/>
        <v>2055040</v>
      </c>
    </row>
    <row r="678" spans="2:46" s="587" customFormat="1" ht="13.5">
      <c r="B678" s="830">
        <v>39</v>
      </c>
      <c r="C678" s="795" t="s">
        <v>646</v>
      </c>
      <c r="D678" s="794" t="s">
        <v>1960</v>
      </c>
      <c r="E678" s="796">
        <v>1981</v>
      </c>
      <c r="F678" s="795" t="s">
        <v>107</v>
      </c>
      <c r="G678" s="820">
        <v>1</v>
      </c>
      <c r="H678" s="820">
        <v>2</v>
      </c>
      <c r="I678" s="821">
        <f t="shared" si="640"/>
        <v>1.79</v>
      </c>
      <c r="J678" s="799">
        <v>83200</v>
      </c>
      <c r="K678" s="799"/>
      <c r="L678" s="799"/>
      <c r="M678" s="822" t="s">
        <v>86</v>
      </c>
      <c r="N678" s="799">
        <f t="shared" si="641"/>
        <v>148928</v>
      </c>
      <c r="O678" s="823">
        <f t="shared" si="642"/>
        <v>148928</v>
      </c>
      <c r="P678" s="823">
        <f t="shared" si="643"/>
        <v>1936064</v>
      </c>
      <c r="Q678" s="592">
        <f t="shared" si="644"/>
        <v>1</v>
      </c>
      <c r="R678" s="592">
        <f t="shared" si="645"/>
        <v>3</v>
      </c>
      <c r="S678" s="588">
        <f t="shared" si="646"/>
        <v>1.84</v>
      </c>
      <c r="T678" s="456">
        <v>83200</v>
      </c>
      <c r="U678" s="456"/>
      <c r="V678" s="456"/>
      <c r="W678" s="589" t="str">
        <f t="shared" si="647"/>
        <v>Կ-1</v>
      </c>
      <c r="X678" s="456">
        <f t="shared" si="648"/>
        <v>153088</v>
      </c>
      <c r="Y678" s="590">
        <f t="shared" si="649"/>
        <v>153088</v>
      </c>
      <c r="Z678" s="590">
        <f t="shared" si="650"/>
        <v>1990144</v>
      </c>
      <c r="AA678" s="592">
        <f t="shared" si="651"/>
        <v>1</v>
      </c>
      <c r="AB678" s="592">
        <f t="shared" si="652"/>
        <v>4</v>
      </c>
      <c r="AC678" s="588">
        <f t="shared" si="653"/>
        <v>1.9</v>
      </c>
      <c r="AD678" s="456">
        <v>83200</v>
      </c>
      <c r="AE678" s="456"/>
      <c r="AF678" s="456"/>
      <c r="AG678" s="589" t="str">
        <f t="shared" si="654"/>
        <v>Կ-1</v>
      </c>
      <c r="AH678" s="456">
        <f t="shared" si="655"/>
        <v>158080</v>
      </c>
      <c r="AI678" s="590">
        <f t="shared" si="656"/>
        <v>158080</v>
      </c>
      <c r="AJ678" s="590">
        <f t="shared" si="657"/>
        <v>2055040</v>
      </c>
      <c r="AK678" s="592">
        <f t="shared" si="658"/>
        <v>1</v>
      </c>
      <c r="AL678" s="592">
        <f t="shared" si="659"/>
        <v>5</v>
      </c>
      <c r="AM678" s="588">
        <f t="shared" si="660"/>
        <v>1.9</v>
      </c>
      <c r="AN678" s="456">
        <v>83200</v>
      </c>
      <c r="AO678" s="456"/>
      <c r="AP678" s="456"/>
      <c r="AQ678" s="589" t="str">
        <f t="shared" si="664"/>
        <v>Կ-1</v>
      </c>
      <c r="AR678" s="456">
        <f t="shared" si="661"/>
        <v>158080</v>
      </c>
      <c r="AS678" s="590">
        <f t="shared" si="662"/>
        <v>158080</v>
      </c>
      <c r="AT678" s="590">
        <f t="shared" si="663"/>
        <v>2055040</v>
      </c>
    </row>
    <row r="679" spans="2:46" s="587" customFormat="1" ht="13.5">
      <c r="B679" s="830"/>
      <c r="C679" s="831" t="s">
        <v>557</v>
      </c>
      <c r="D679" s="794"/>
      <c r="E679" s="796"/>
      <c r="F679" s="795"/>
      <c r="G679" s="820"/>
      <c r="H679" s="820"/>
      <c r="I679" s="821"/>
      <c r="J679" s="799"/>
      <c r="K679" s="799"/>
      <c r="L679" s="799"/>
      <c r="M679" s="822"/>
      <c r="N679" s="834"/>
      <c r="O679" s="823">
        <v>15000</v>
      </c>
      <c r="P679" s="823">
        <f>+O679*12</f>
        <v>180000</v>
      </c>
      <c r="Q679" s="592"/>
      <c r="R679" s="592"/>
      <c r="S679" s="588"/>
      <c r="T679" s="456"/>
      <c r="U679" s="456"/>
      <c r="V679" s="456"/>
      <c r="W679" s="589"/>
      <c r="X679" s="700"/>
      <c r="Y679" s="590">
        <f>+O679</f>
        <v>15000</v>
      </c>
      <c r="Z679" s="590">
        <f>+P679</f>
        <v>180000</v>
      </c>
      <c r="AA679" s="592"/>
      <c r="AB679" s="592"/>
      <c r="AC679" s="588"/>
      <c r="AD679" s="456"/>
      <c r="AE679" s="456"/>
      <c r="AF679" s="456"/>
      <c r="AG679" s="589"/>
      <c r="AH679" s="700"/>
      <c r="AI679" s="590">
        <f>+Y679</f>
        <v>15000</v>
      </c>
      <c r="AJ679" s="590">
        <f>+Z679</f>
        <v>180000</v>
      </c>
      <c r="AK679" s="592"/>
      <c r="AL679" s="592"/>
      <c r="AM679" s="588"/>
      <c r="AN679" s="456"/>
      <c r="AO679" s="456"/>
      <c r="AP679" s="456"/>
      <c r="AQ679" s="589"/>
      <c r="AR679" s="700"/>
      <c r="AS679" s="590">
        <f>+AI679</f>
        <v>15000</v>
      </c>
      <c r="AT679" s="590">
        <f>+AJ679</f>
        <v>180000</v>
      </c>
    </row>
    <row r="680" spans="2:46" s="468" customFormat="1" ht="23.25" customHeight="1">
      <c r="B680" s="960" t="s">
        <v>47</v>
      </c>
      <c r="C680" s="960"/>
      <c r="D680" s="960"/>
      <c r="E680" s="960"/>
      <c r="F680" s="960"/>
      <c r="G680" s="701">
        <f t="shared" ref="G680:AT680" si="665">SUM(G640:G679)</f>
        <v>39</v>
      </c>
      <c r="H680" s="701">
        <f t="shared" si="665"/>
        <v>170</v>
      </c>
      <c r="I680" s="701">
        <f t="shared" si="665"/>
        <v>80.510000000000034</v>
      </c>
      <c r="J680" s="701">
        <f t="shared" si="665"/>
        <v>3244800</v>
      </c>
      <c r="K680" s="701">
        <f t="shared" si="665"/>
        <v>0</v>
      </c>
      <c r="L680" s="701">
        <f t="shared" si="665"/>
        <v>0</v>
      </c>
      <c r="M680" s="701">
        <f t="shared" si="665"/>
        <v>0</v>
      </c>
      <c r="N680" s="701">
        <f t="shared" si="665"/>
        <v>6698432</v>
      </c>
      <c r="O680" s="701">
        <f t="shared" si="665"/>
        <v>6713432</v>
      </c>
      <c r="P680" s="701">
        <f t="shared" si="665"/>
        <v>87259616</v>
      </c>
      <c r="Q680" s="701">
        <f t="shared" si="665"/>
        <v>39</v>
      </c>
      <c r="R680" s="701">
        <f t="shared" si="665"/>
        <v>209</v>
      </c>
      <c r="S680" s="701">
        <f t="shared" si="665"/>
        <v>82.350000000000023</v>
      </c>
      <c r="T680" s="701">
        <f t="shared" si="665"/>
        <v>3244800</v>
      </c>
      <c r="U680" s="701">
        <f t="shared" si="665"/>
        <v>0</v>
      </c>
      <c r="V680" s="701">
        <f t="shared" si="665"/>
        <v>0</v>
      </c>
      <c r="W680" s="701">
        <f t="shared" si="665"/>
        <v>0</v>
      </c>
      <c r="X680" s="701">
        <f t="shared" si="665"/>
        <v>6851520</v>
      </c>
      <c r="Y680" s="701">
        <f t="shared" si="665"/>
        <v>6866520</v>
      </c>
      <c r="Z680" s="701">
        <f t="shared" si="665"/>
        <v>89249760</v>
      </c>
      <c r="AA680" s="701">
        <f t="shared" si="665"/>
        <v>39</v>
      </c>
      <c r="AB680" s="701">
        <f t="shared" si="665"/>
        <v>248</v>
      </c>
      <c r="AC680" s="701">
        <f t="shared" si="665"/>
        <v>83.970000000000041</v>
      </c>
      <c r="AD680" s="701">
        <f t="shared" si="665"/>
        <v>3244800</v>
      </c>
      <c r="AE680" s="701">
        <f t="shared" si="665"/>
        <v>0</v>
      </c>
      <c r="AF680" s="701">
        <f t="shared" si="665"/>
        <v>0</v>
      </c>
      <c r="AG680" s="701">
        <f t="shared" si="665"/>
        <v>0</v>
      </c>
      <c r="AH680" s="701">
        <f t="shared" si="665"/>
        <v>6986304</v>
      </c>
      <c r="AI680" s="701">
        <f t="shared" si="665"/>
        <v>7001304</v>
      </c>
      <c r="AJ680" s="701">
        <f t="shared" si="665"/>
        <v>91001952</v>
      </c>
      <c r="AK680" s="701">
        <f t="shared" si="665"/>
        <v>39</v>
      </c>
      <c r="AL680" s="701">
        <f t="shared" si="665"/>
        <v>287</v>
      </c>
      <c r="AM680" s="701">
        <f t="shared" si="665"/>
        <v>85.54</v>
      </c>
      <c r="AN680" s="701">
        <f t="shared" si="665"/>
        <v>3244800</v>
      </c>
      <c r="AO680" s="701">
        <f t="shared" si="665"/>
        <v>0</v>
      </c>
      <c r="AP680" s="701">
        <f t="shared" si="665"/>
        <v>0</v>
      </c>
      <c r="AQ680" s="701">
        <f t="shared" si="665"/>
        <v>0</v>
      </c>
      <c r="AR680" s="701">
        <f t="shared" si="665"/>
        <v>7116928</v>
      </c>
      <c r="AS680" s="701">
        <f t="shared" si="665"/>
        <v>7131928</v>
      </c>
      <c r="AT680" s="701">
        <f t="shared" si="665"/>
        <v>92700064</v>
      </c>
    </row>
    <row r="681" spans="2:46" ht="16.5" customHeight="1"/>
    <row r="682" spans="2:46" ht="17.25" customHeight="1"/>
    <row r="683" spans="2:46" s="468" customFormat="1" ht="22.5" customHeight="1">
      <c r="B683" s="960" t="s">
        <v>554</v>
      </c>
      <c r="C683" s="960"/>
      <c r="D683" s="960"/>
      <c r="E683" s="960"/>
      <c r="F683" s="960"/>
      <c r="G683" s="962" t="s">
        <v>1042</v>
      </c>
      <c r="H683" s="962"/>
      <c r="I683" s="962"/>
      <c r="J683" s="962"/>
      <c r="K683" s="962"/>
      <c r="L683" s="962"/>
      <c r="M683" s="962"/>
      <c r="N683" s="962"/>
      <c r="O683" s="962"/>
      <c r="P683" s="962"/>
      <c r="Q683" s="962" t="s">
        <v>1042</v>
      </c>
      <c r="R683" s="962"/>
      <c r="S683" s="962"/>
      <c r="T683" s="962"/>
      <c r="U683" s="962"/>
      <c r="V683" s="962"/>
      <c r="W683" s="962"/>
      <c r="X683" s="962"/>
      <c r="Y683" s="962"/>
      <c r="Z683" s="962"/>
      <c r="AA683" s="962" t="s">
        <v>1042</v>
      </c>
      <c r="AB683" s="962"/>
      <c r="AC683" s="962"/>
      <c r="AD683" s="962"/>
      <c r="AE683" s="962"/>
      <c r="AF683" s="962"/>
      <c r="AG683" s="962"/>
      <c r="AH683" s="962"/>
      <c r="AI683" s="962"/>
      <c r="AJ683" s="962"/>
      <c r="AK683" s="962" t="s">
        <v>1042</v>
      </c>
      <c r="AL683" s="962"/>
      <c r="AM683" s="962"/>
      <c r="AN683" s="962"/>
      <c r="AO683" s="962"/>
      <c r="AP683" s="962"/>
      <c r="AQ683" s="962"/>
      <c r="AR683" s="962"/>
      <c r="AS683" s="962"/>
      <c r="AT683" s="962"/>
    </row>
    <row r="684" spans="2:46" s="468" customFormat="1" ht="24" customHeight="1">
      <c r="B684" s="959" t="s">
        <v>1333</v>
      </c>
      <c r="C684" s="959"/>
      <c r="D684" s="959"/>
      <c r="E684" s="959"/>
      <c r="F684" s="959"/>
      <c r="G684" s="959" t="s">
        <v>2454</v>
      </c>
      <c r="H684" s="959"/>
      <c r="I684" s="959"/>
      <c r="J684" s="959"/>
      <c r="K684" s="959"/>
      <c r="L684" s="959"/>
      <c r="M684" s="959"/>
      <c r="N684" s="959"/>
      <c r="O684" s="959"/>
      <c r="P684" s="959"/>
      <c r="Q684" s="959" t="s">
        <v>1950</v>
      </c>
      <c r="R684" s="959"/>
      <c r="S684" s="959"/>
      <c r="T684" s="959"/>
      <c r="U684" s="959"/>
      <c r="V684" s="959"/>
      <c r="W684" s="959"/>
      <c r="X684" s="959"/>
      <c r="Y684" s="959"/>
      <c r="Z684" s="959"/>
      <c r="AA684" s="980" t="s">
        <v>2461</v>
      </c>
      <c r="AB684" s="981"/>
      <c r="AC684" s="981"/>
      <c r="AD684" s="981"/>
      <c r="AE684" s="981"/>
      <c r="AF684" s="981"/>
      <c r="AG684" s="981"/>
      <c r="AH684" s="981"/>
      <c r="AI684" s="981"/>
      <c r="AJ684" s="982"/>
      <c r="AK684" s="959" t="s">
        <v>2935</v>
      </c>
      <c r="AL684" s="959"/>
      <c r="AM684" s="959"/>
      <c r="AN684" s="959"/>
      <c r="AO684" s="959"/>
      <c r="AP684" s="959"/>
      <c r="AQ684" s="959"/>
      <c r="AR684" s="959"/>
      <c r="AS684" s="959"/>
      <c r="AT684" s="959"/>
    </row>
    <row r="685" spans="2:46" s="587" customFormat="1" ht="99.75">
      <c r="B685" s="458" t="s">
        <v>10</v>
      </c>
      <c r="C685" s="531" t="s">
        <v>54</v>
      </c>
      <c r="D685" s="748" t="s">
        <v>1958</v>
      </c>
      <c r="E685" s="579" t="s">
        <v>1959</v>
      </c>
      <c r="F685" s="531" t="s">
        <v>55</v>
      </c>
      <c r="G685" s="586" t="s">
        <v>56</v>
      </c>
      <c r="H685" s="586" t="s">
        <v>89</v>
      </c>
      <c r="I685" s="586" t="s">
        <v>90</v>
      </c>
      <c r="J685" s="586" t="s">
        <v>62</v>
      </c>
      <c r="K685" s="696" t="str">
        <f>+K639</f>
        <v>Հավելավճար</v>
      </c>
      <c r="L685" s="696" t="str">
        <f>+L639</f>
        <v>Հավելում (բարձր լեռնային կամ գաղտնիության)</v>
      </c>
      <c r="M685" s="586" t="str">
        <f>+M639</f>
        <v>Ըստ դատ.ծառ.պաշտ.ենթախմբ.</v>
      </c>
      <c r="N685" s="586" t="s">
        <v>603</v>
      </c>
      <c r="O685" s="586" t="s">
        <v>582</v>
      </c>
      <c r="P685" s="586" t="s">
        <v>1407</v>
      </c>
      <c r="Q685" s="586" t="s">
        <v>56</v>
      </c>
      <c r="R685" s="586" t="s">
        <v>89</v>
      </c>
      <c r="S685" s="586" t="s">
        <v>90</v>
      </c>
      <c r="T685" s="586" t="s">
        <v>62</v>
      </c>
      <c r="U685" s="586" t="str">
        <f>+U639</f>
        <v>Հավելավճար</v>
      </c>
      <c r="V685" s="586" t="str">
        <f>+V639</f>
        <v>Հավելում (բարձր լեռնային կամ գաղտնիության)</v>
      </c>
      <c r="W685" s="586" t="str">
        <f>+W639</f>
        <v>Ըստ դատ.ծառ.պաշտ.ենթախմբ.</v>
      </c>
      <c r="X685" s="586" t="s">
        <v>603</v>
      </c>
      <c r="Y685" s="586" t="str">
        <f>+O685</f>
        <v xml:space="preserve">Ընդամենը ամսական աշխատավարձ </v>
      </c>
      <c r="Z685" s="586" t="s">
        <v>1951</v>
      </c>
      <c r="AA685" s="586" t="s">
        <v>56</v>
      </c>
      <c r="AB685" s="586" t="s">
        <v>89</v>
      </c>
      <c r="AC685" s="586" t="s">
        <v>90</v>
      </c>
      <c r="AD685" s="586" t="s">
        <v>62</v>
      </c>
      <c r="AE685" s="586" t="str">
        <f>+AE639</f>
        <v>Հավելավճար</v>
      </c>
      <c r="AF685" s="696" t="str">
        <f>+AF639</f>
        <v>Հավելում (բարձր լեռնային կամ գաղտնիության)</v>
      </c>
      <c r="AG685" s="586" t="str">
        <f>+AG639</f>
        <v>Ըստ դատ.ծառ.պաշտ.ենթախմբ.</v>
      </c>
      <c r="AH685" s="586" t="s">
        <v>603</v>
      </c>
      <c r="AI685" s="586" t="str">
        <f>+Y685</f>
        <v xml:space="preserve">Ընդամենը ամսական աշխատավարձ </v>
      </c>
      <c r="AJ685" s="586" t="s">
        <v>2462</v>
      </c>
      <c r="AK685" s="586" t="s">
        <v>56</v>
      </c>
      <c r="AL685" s="586" t="s">
        <v>89</v>
      </c>
      <c r="AM685" s="586" t="s">
        <v>90</v>
      </c>
      <c r="AN685" s="586" t="s">
        <v>62</v>
      </c>
      <c r="AO685" s="586" t="str">
        <f>+AO639</f>
        <v>Հավելավճար</v>
      </c>
      <c r="AP685" s="696" t="str">
        <f>+AP639</f>
        <v>Հավելում (բարձր լեռնային կամ գաղտնիության)</v>
      </c>
      <c r="AQ685" s="586" t="str">
        <f>+AQ639</f>
        <v>Ըստ դատ.ծառ.պաշտ.ենթախմբ.</v>
      </c>
      <c r="AR685" s="586" t="s">
        <v>603</v>
      </c>
      <c r="AS685" s="586" t="str">
        <f>+AI685</f>
        <v xml:space="preserve">Ընդամենը ամսական աշխատավարձ </v>
      </c>
      <c r="AT685" s="586" t="s">
        <v>2936</v>
      </c>
    </row>
    <row r="686" spans="2:46" s="591" customFormat="1" ht="13.5">
      <c r="B686" s="816">
        <v>1</v>
      </c>
      <c r="C686" s="849" t="s">
        <v>204</v>
      </c>
      <c r="D686" s="817" t="s">
        <v>1960</v>
      </c>
      <c r="E686" s="818">
        <v>1961</v>
      </c>
      <c r="F686" s="819" t="s">
        <v>217</v>
      </c>
      <c r="G686" s="820">
        <v>1</v>
      </c>
      <c r="H686" s="820">
        <v>26</v>
      </c>
      <c r="I686" s="821">
        <f t="shared" ref="I686:I693" si="666">IF(G686&lt;1,0,IF(M686="Բ-1",IF(H686=0,6.94,IF(H686=1,7.17,IF(H686=2,7.41,IF(H686=3,7.66,IF(OR(H686=5,H686=4),7.92,IF(OR(H686=6,H686=7),8.18,IF(OR(H686=8,H686=9),8.46,IF(OR(H686=10,H686=11,H686=12),8.74,IF(OR(H686=13,H686=14,H686=15),9.03,IF(OR(H686=16,H686=17,H686=18),9.33,9.65)))))))))),IF(M686="Բ-2", IF(H686=0,5.71,IF(H686=1,5.89,IF(H686=2,6.09,IF(H686=3,6.29,IF(OR(H686=5,H686=4),6.5,IF(OR(H686=6,H686=7),6.72,IF(OR(H686=8,H686=9),6.94,IF(OR(H686=10,H686=11,H686=12),7.17,IF(OR(H686=13,H686=14,H686=15),7.41,IF(OR(H686=16,H686=17,H686=18),7.65,7.91)))))))))), IF(M686="Գ-1", IF(H686=0,4.7,IF(H686=1,4.86,IF(H686=2,5.01,IF(H686=3,5.18,IF(OR(H686=5,H686=4),5.35,IF(OR(H686=6,H686=7),5.52,IF(OR(H686=8,H686=9),5.71,IF(OR(H686=10,H686=11,H686=12),5.89,IF(OR(H686=13,H686=14,H686=15),6.09,IF(OR(H686=16,H686=17,H686=18),6.29,6.49)))))))))), IF(M686="Գ-2", IF(H686=0,3.88,IF(H686=1,4.01,IF(H686=2,4.14,IF(H686=3,4.27,IF(OR(H686=5,H686=4),4.41,IF(OR(H686=6,H686=7),4.55,IF(OR(H686=8,H686=9),4.7,IF(OR(H686=10,H686=11,H686=12),4.85,IF(OR(H686=13,H686=14,H686=15),5.01,IF(OR(H686=16,H686=17,H686=18),5.17,5.34)))))))))), IF(M686="Գ-3", IF(H686=0,3.21,IF(H686=1,3.31,IF(H686=2,3.42,IF(H686=3,3.53,IF(OR(H686=5,H686=4),3.64,IF(OR(H686=6,H686=7),3.76,IF(OR(H686=8,H686=9),3.88,IF(OR(H686=10,H686=11,H686=12),4.01,IF(OR(H686=13,H686=14,H686=15),4.13,IF(OR(H686=16,H686=17,H686=18),4.27,4.4)))))))))), IF(M686="Ա-1", IF(H686=0,2.66,IF(H686=1,2.75,IF(H686=2,2.83,IF(H686=3,2.92,IF(OR(H686=5,H686=4),3.02,IF(OR(H686=6,H686=7),3.11,IF(OR(H686=8,H686=9),3.21,IF(OR(H686=10,H686=11,H686=12),3.31,IF(OR(H686=13,H686=14,H686=15),3.42,IF(OR(H686=16,H686=17,H686=18),3.53,3.64)))))))))), IF(M686="Ա-2", IF(H686=0,2.28,IF(H686=1,2.35,IF(H686=2,2.43,IF(H686=3,2.5,IF(OR(H686=5,H686=4),2.58,IF(OR(H686=6,H686=7),2.66,IF(OR(H686=8,H686=9),2.75,IF(OR(H686=10,H686=11,H686=12),2.83,IF(OR(H686=13,H686=14,H686=15),2.92,IF(OR(H686=16,H686=17,H686=18),3.01,3.11)))))))))),IF(M686="Ա-3", IF(H686=0,1.96,IF(H686=1,2.02,IF(H686=2,2.08,IF(H686=3,2.15,IF(OR(H686=5,H686=4),2.21,IF(OR(H686=6,H686=7),2.28,IF(OR(H686=8,H686=9),2.35,IF(OR(H686=10,H686=11,H686=12),2.42,IF(OR(H686=13,H686=14,H686=15),2.5,IF(OR(H686=16,H686=17,H686=18),2.58,2.66)))))))))), IF(M686="Կ-1", IF(H686=0,1.68,IF(H686=1,1.73,IF(H686=2,1.79,IF(H686=3,1.84,IF(OR(H686=5,H686=4),1.9,IF(OR(H686=6,H686=7),1.96,IF(OR(H686=8,H686=9),2.02,IF(OR(H686=10,H686=11,H686=12),2.08,IF(OR(H686=13,H686=14,H686=15),2.14,IF(OR(H686=16,H686=17,H686=18),2.21,2.28)))))))))), IF(M686="Կ-2", IF(H686=0,1.45,IF(H686=1,1.49,IF(H686=2,1.54,IF(H686=3,1.59,IF(OR(H686=5,H686=4),1.63,IF(OR(H686=6,H686=7),1.68,IF(OR(H686=8,H686=9),1.73,IF(OR(H686=10,H686=11,H686=12),1.79,IF(OR(H686=13,H686=14,H686=15),1.84,IF(OR(H686=16,H686=17,H686=18),1.9,1.95)))))))))),IF(M686="Կ-3", IF(H686=0,1.25,IF(H686=1,1.29,IF(H686=2,1.33,IF(H686=3,1.37,IF(OR(H686=5,H686=4),1.41,IF(OR(H686=6,H686=7),1.45,IF(OR(H686=8,H686=9),1.49,IF(OR(H686=10,H686=11,H686=12),1.54,IF(OR(H686=13,H686=14,H686=15),1.58,IF(OR(H686=16,H686=17,H686=18),1.63,1.68)))))))))), "Error"))))))))))))</f>
        <v>6.49</v>
      </c>
      <c r="J686" s="799">
        <v>83200</v>
      </c>
      <c r="K686" s="799"/>
      <c r="L686" s="799"/>
      <c r="M686" s="822" t="s">
        <v>82</v>
      </c>
      <c r="N686" s="799">
        <f t="shared" ref="N686:N694" si="667">J686*I686</f>
        <v>539968</v>
      </c>
      <c r="O686" s="823">
        <f t="shared" ref="O686:O723" si="668">I686*J686+K686+L686</f>
        <v>539968</v>
      </c>
      <c r="P686" s="823">
        <f t="shared" ref="P686:P694" si="669">+O686*13</f>
        <v>7019584</v>
      </c>
      <c r="Q686" s="592">
        <f t="shared" ref="Q686:Q723" si="670">+G686</f>
        <v>1</v>
      </c>
      <c r="R686" s="592">
        <f t="shared" ref="R686:R723" si="671">+H686+1</f>
        <v>27</v>
      </c>
      <c r="S686" s="588">
        <f t="shared" ref="S686:S723" si="672">IF(Q686&lt;1,0,IF(W686="Բ-1",IF(R686=0,6.94,IF(R686=1,7.17,IF(R686=2,7.41,IF(R686=3,7.66,IF(OR(R686=5,R686=4),7.92,IF(OR(R686=6,R686=7),8.18,IF(OR(R686=8,R686=9),8.46,IF(OR(R686=10,R686=11,R686=12),8.74,IF(OR(R686=13,R686=14,R686=15),9.03,IF(OR(R686=16,R686=17,R686=18),9.33,9.65)))))))))),IF(W686="Բ-2", IF(R686=0,5.71,IF(R686=1,5.89,IF(R686=2,6.09,IF(R686=3,6.29,IF(OR(R686=5,R686=4),6.5,IF(OR(R686=6,R686=7),6.72,IF(OR(R686=8,R686=9),6.94,IF(OR(R686=10,R686=11,R686=12),7.17,IF(OR(R686=13,R686=14,R686=15),7.41,IF(OR(R686=16,R686=17,R686=18),7.65,7.91)))))))))), IF(W686="Գ-1", IF(R686=0,4.7,IF(R686=1,4.86,IF(R686=2,5.01,IF(R686=3,5.18,IF(OR(R686=5,R686=4),5.35,IF(OR(R686=6,R686=7),5.52,IF(OR(R686=8,R686=9),5.71,IF(OR(R686=10,R686=11,R686=12),5.89,IF(OR(R686=13,R686=14,R686=15),6.09,IF(OR(R686=16,R686=17,R686=18),6.29,6.49)))))))))), IF(W686="Գ-2", IF(R686=0,3.88,IF(R686=1,4.01,IF(R686=2,4.14,IF(R686=3,4.27,IF(OR(R686=5,R686=4),4.41,IF(OR(R686=6,R686=7),4.55,IF(OR(R686=8,R686=9),4.7,IF(OR(R686=10,R686=11,R686=12),4.85,IF(OR(R686=13,R686=14,R686=15),5.01,IF(OR(R686=16,R686=17,R686=18),5.17,5.34)))))))))), IF(W686="Գ-3", IF(R686=0,3.21,IF(R686=1,3.31,IF(R686=2,3.42,IF(R686=3,3.53,IF(OR(R686=5,R686=4),3.64,IF(OR(R686=6,R686=7),3.76,IF(OR(R686=8,R686=9),3.88,IF(OR(R686=10,R686=11,R686=12),4.01,IF(OR(R686=13,R686=14,R686=15),4.13,IF(OR(R686=16,R686=17,R686=18),4.27,4.4)))))))))), IF(W686="Ա-1", IF(R686=0,2.66,IF(R686=1,2.75,IF(R686=2,2.83,IF(R686=3,2.92,IF(OR(R686=5,R686=4),3.02,IF(OR(R686=6,R686=7),3.11,IF(OR(R686=8,R686=9),3.21,IF(OR(R686=10,R686=11,R686=12),3.31,IF(OR(R686=13,R686=14,R686=15),3.42,IF(OR(R686=16,R686=17,R686=18),3.53,3.64)))))))))), IF(W686="Ա-2", IF(R686=0,2.28,IF(R686=1,2.35,IF(R686=2,2.43,IF(R686=3,2.5,IF(OR(R686=5,R686=4),2.58,IF(OR(R686=6,R686=7),2.66,IF(OR(R686=8,R686=9),2.75,IF(OR(R686=10,R686=11,R686=12),2.83,IF(OR(R686=13,R686=14,R686=15),2.92,IF(OR(R686=16,R686=17,R686=18),3.01,3.11)))))))))),IF(W686="Ա-3", IF(R686=0,1.96,IF(R686=1,2.02,IF(R686=2,2.08,IF(R686=3,2.15,IF(OR(R686=5,R686=4),2.21,IF(OR(R686=6,R686=7),2.28,IF(OR(R686=8,R686=9),2.35,IF(OR(R686=10,R686=11,R686=12),2.42,IF(OR(R686=13,R686=14,R686=15),2.5,IF(OR(R686=16,R686=17,R686=18),2.58,2.66)))))))))), IF(W686="Կ-1", IF(R686=0,1.68,IF(R686=1,1.73,IF(R686=2,1.79,IF(R686=3,1.84,IF(OR(R686=5,R686=4),1.9,IF(OR(R686=6,R686=7),1.96,IF(OR(R686=8,R686=9),2.02,IF(OR(R686=10,R686=11,R686=12),2.08,IF(OR(R686=13,R686=14,R686=15),2.14,IF(OR(R686=16,R686=17,R686=18),2.21,2.28)))))))))), IF(W686="Կ-2", IF(R686=0,1.45,IF(R686=1,1.49,IF(R686=2,1.54,IF(R686=3,1.59,IF(OR(R686=5,R686=4),1.63,IF(OR(R686=6,R686=7),1.68,IF(OR(R686=8,R686=9),1.73,IF(OR(R686=10,R686=11,R686=12),1.79,IF(OR(R686=13,R686=14,R686=15),1.84,IF(OR(R686=16,R686=17,R686=18),1.9,1.95)))))))))),IF(W686="Կ-3", IF(R686=0,1.25,IF(R686=1,1.29,IF(R686=2,1.33,IF(R686=3,1.37,IF(OR(R686=5,R686=4),1.41,IF(OR(R686=6,R686=7),1.45,IF(OR(R686=8,R686=9),1.49,IF(OR(R686=10,R686=11,R686=12),1.54,IF(OR(R686=13,R686=14,R686=15),1.58,IF(OR(R686=16,R686=17,R686=18),1.63,1.68)))))))))), "Error"))))))))))))</f>
        <v>6.49</v>
      </c>
      <c r="T686" s="456">
        <v>83200</v>
      </c>
      <c r="U686" s="456"/>
      <c r="V686" s="456"/>
      <c r="W686" s="589" t="str">
        <f t="shared" ref="W686:W723" si="673">+M686</f>
        <v>Գ-1</v>
      </c>
      <c r="X686" s="456">
        <f t="shared" ref="X686:X722" si="674">T686*S686</f>
        <v>539968</v>
      </c>
      <c r="Y686" s="590">
        <f t="shared" ref="Y686:Y722" si="675">+U686+V686+X686</f>
        <v>539968</v>
      </c>
      <c r="Z686" s="590">
        <f t="shared" ref="Z686:Z694" si="676">+Y686*13</f>
        <v>7019584</v>
      </c>
      <c r="AA686" s="592">
        <f t="shared" ref="AA686:AA723" si="677">+Q686</f>
        <v>1</v>
      </c>
      <c r="AB686" s="592">
        <f t="shared" ref="AB686:AB723" si="678">+R686+1</f>
        <v>28</v>
      </c>
      <c r="AC686" s="588">
        <f t="shared" ref="AC686:AC723" si="679">IF(AA686&lt;1,0,IF(AG686="Բ-1",IF(AB686=0,6.94,IF(AB686=1,7.17,IF(AB686=2,7.41,IF(AB686=3,7.66,IF(OR(AB686=5,AB686=4),7.92,IF(OR(AB686=6,AB686=7),8.18,IF(OR(AB686=8,AB686=9),8.46,IF(OR(AB686=10,AB686=11,AB686=12),8.74,IF(OR(AB686=13,AB686=14,AB686=15),9.03,IF(OR(AB686=16,AB686=17,AB686=18),9.33,9.65)))))))))),IF(AG686="Բ-2", IF(AB686=0,5.71,IF(AB686=1,5.89,IF(AB686=2,6.09,IF(AB686=3,6.29,IF(OR(AB686=5,AB686=4),6.5,IF(OR(AB686=6,AB686=7),6.72,IF(OR(AB686=8,AB686=9),6.94,IF(OR(AB686=10,AB686=11,AB686=12),7.17,IF(OR(AB686=13,AB686=14,AB686=15),7.41,IF(OR(AB686=16,AB686=17,AB686=18),7.65,7.91)))))))))), IF(AG686="Գ-1", IF(AB686=0,4.7,IF(AB686=1,4.86,IF(AB686=2,5.01,IF(AB686=3,5.18,IF(OR(AB686=5,AB686=4),5.35,IF(OR(AB686=6,AB686=7),5.52,IF(OR(AB686=8,AB686=9),5.71,IF(OR(AB686=10,AB686=11,AB686=12),5.89,IF(OR(AB686=13,AB686=14,AB686=15),6.09,IF(OR(AB686=16,AB686=17,AB686=18),6.29,6.49)))))))))), IF(AG686="Գ-2", IF(AB686=0,3.88,IF(AB686=1,4.01,IF(AB686=2,4.14,IF(AB686=3,4.27,IF(OR(AB686=5,AB686=4),4.41,IF(OR(AB686=6,AB686=7),4.55,IF(OR(AB686=8,AB686=9),4.7,IF(OR(AB686=10,AB686=11,AB686=12),4.85,IF(OR(AB686=13,AB686=14,AB686=15),5.01,IF(OR(AB686=16,AB686=17,AB686=18),5.17,5.34)))))))))), IF(AG686="Գ-3", IF(AB686=0,3.21,IF(AB686=1,3.31,IF(AB686=2,3.42,IF(AB686=3,3.53,IF(OR(AB686=5,AB686=4),3.64,IF(OR(AB686=6,AB686=7),3.76,IF(OR(AB686=8,AB686=9),3.88,IF(OR(AB686=10,AB686=11,AB686=12),4.01,IF(OR(AB686=13,AB686=14,AB686=15),4.13,IF(OR(AB686=16,AB686=17,AB686=18),4.27,4.4)))))))))), IF(AG686="Ա-1", IF(AB686=0,2.66,IF(AB686=1,2.75,IF(AB686=2,2.83,IF(AB686=3,2.92,IF(OR(AB686=5,AB686=4),3.02,IF(OR(AB686=6,AB686=7),3.11,IF(OR(AB686=8,AB686=9),3.21,IF(OR(AB686=10,AB686=11,AB686=12),3.31,IF(OR(AB686=13,AB686=14,AB686=15),3.42,IF(OR(AB686=16,AB686=17,AB686=18),3.53,3.64)))))))))), IF(AG686="Ա-2", IF(AB686=0,2.28,IF(AB686=1,2.35,IF(AB686=2,2.43,IF(AB686=3,2.5,IF(OR(AB686=5,AB686=4),2.58,IF(OR(AB686=6,AB686=7),2.66,IF(OR(AB686=8,AB686=9),2.75,IF(OR(AB686=10,AB686=11,AB686=12),2.83,IF(OR(AB686=13,AB686=14,AB686=15),2.92,IF(OR(AB686=16,AB686=17,AB686=18),3.01,3.11)))))))))),IF(AG686="Ա-3", IF(AB686=0,1.96,IF(AB686=1,2.02,IF(AB686=2,2.08,IF(AB686=3,2.15,IF(OR(AB686=5,AB686=4),2.21,IF(OR(AB686=6,AB686=7),2.28,IF(OR(AB686=8,AB686=9),2.35,IF(OR(AB686=10,AB686=11,AB686=12),2.42,IF(OR(AB686=13,AB686=14,AB686=15),2.5,IF(OR(AB686=16,AB686=17,AB686=18),2.58,2.66)))))))))), IF(AG686="Կ-1", IF(AB686=0,1.68,IF(AB686=1,1.73,IF(AB686=2,1.79,IF(AB686=3,1.84,IF(OR(AB686=5,AB686=4),1.9,IF(OR(AB686=6,AB686=7),1.96,IF(OR(AB686=8,AB686=9),2.02,IF(OR(AB686=10,AB686=11,AB686=12),2.08,IF(OR(AB686=13,AB686=14,AB686=15),2.14,IF(OR(AB686=16,AB686=17,AB686=18),2.21,2.28)))))))))), IF(AG686="Կ-2", IF(AB686=0,1.45,IF(AB686=1,1.49,IF(AB686=2,1.54,IF(AB686=3,1.59,IF(OR(AB686=5,AB686=4),1.63,IF(OR(AB686=6,AB686=7),1.68,IF(OR(AB686=8,AB686=9),1.73,IF(OR(AB686=10,AB686=11,AB686=12),1.79,IF(OR(AB686=13,AB686=14,AB686=15),1.84,IF(OR(AB686=16,AB686=17,AB686=18),1.9,1.95)))))))))),IF(AG686="Կ-3", IF(AB686=0,1.25,IF(AB686=1,1.29,IF(AB686=2,1.33,IF(AB686=3,1.37,IF(OR(AB686=5,AB686=4),1.41,IF(OR(AB686=6,AB686=7),1.45,IF(OR(AB686=8,AB686=9),1.49,IF(OR(AB686=10,AB686=11,AB686=12),1.54,IF(OR(AB686=13,AB686=14,AB686=15),1.58,IF(OR(AB686=16,AB686=17,AB686=18),1.63,1.68)))))))))), "Error"))))))))))))</f>
        <v>6.49</v>
      </c>
      <c r="AD686" s="456">
        <v>83200</v>
      </c>
      <c r="AE686" s="456"/>
      <c r="AF686" s="456"/>
      <c r="AG686" s="589" t="str">
        <f t="shared" ref="AG686:AG723" si="680">+W686</f>
        <v>Գ-1</v>
      </c>
      <c r="AH686" s="456">
        <f t="shared" ref="AH686:AH722" si="681">AD686*AC686</f>
        <v>539968</v>
      </c>
      <c r="AI686" s="590">
        <f t="shared" ref="AI686:AI722" si="682">AH686+AE686+AF686</f>
        <v>539968</v>
      </c>
      <c r="AJ686" s="590">
        <f t="shared" ref="AJ686:AJ694" si="683">+AI686*13</f>
        <v>7019584</v>
      </c>
      <c r="AK686" s="592">
        <f t="shared" ref="AK686:AK723" si="684">+AA686</f>
        <v>1</v>
      </c>
      <c r="AL686" s="592">
        <f t="shared" ref="AL686:AL723" si="685">+AB686+1</f>
        <v>29</v>
      </c>
      <c r="AM686" s="588">
        <f t="shared" ref="AM686:AM723" si="686">IF(AK686&lt;1,0,IF(AQ686="Բ-1",IF(AL686=0,6.94,IF(AL686=1,7.17,IF(AL686=2,7.41,IF(AL686=3,7.66,IF(OR(AL686=5,AL686=4),7.92,IF(OR(AL686=6,AL686=7),8.18,IF(OR(AL686=8,AL686=9),8.46,IF(OR(AL686=10,AL686=11,AL686=12),8.74,IF(OR(AL686=13,AL686=14,AL686=15),9.03,IF(OR(AL686=16,AL686=17,AL686=18),9.33,9.65)))))))))),IF(AQ686="Բ-2", IF(AL686=0,5.71,IF(AL686=1,5.89,IF(AL686=2,6.09,IF(AL686=3,6.29,IF(OR(AL686=5,AL686=4),6.5,IF(OR(AL686=6,AL686=7),6.72,IF(OR(AL686=8,AL686=9),6.94,IF(OR(AL686=10,AL686=11,AL686=12),7.17,IF(OR(AL686=13,AL686=14,AL686=15),7.41,IF(OR(AL686=16,AL686=17,AL686=18),7.65,7.91)))))))))), IF(AQ686="Գ-1", IF(AL686=0,4.7,IF(AL686=1,4.86,IF(AL686=2,5.01,IF(AL686=3,5.18,IF(OR(AL686=5,AL686=4),5.35,IF(OR(AL686=6,AL686=7),5.52,IF(OR(AL686=8,AL686=9),5.71,IF(OR(AL686=10,AL686=11,AL686=12),5.89,IF(OR(AL686=13,AL686=14,AL686=15),6.09,IF(OR(AL686=16,AL686=17,AL686=18),6.29,6.49)))))))))), IF(AQ686="Գ-2", IF(AL686=0,3.88,IF(AL686=1,4.01,IF(AL686=2,4.14,IF(AL686=3,4.27,IF(OR(AL686=5,AL686=4),4.41,IF(OR(AL686=6,AL686=7),4.55,IF(OR(AL686=8,AL686=9),4.7,IF(OR(AL686=10,AL686=11,AL686=12),4.85,IF(OR(AL686=13,AL686=14,AL686=15),5.01,IF(OR(AL686=16,AL686=17,AL686=18),5.17,5.34)))))))))), IF(AQ686="Գ-3", IF(AL686=0,3.21,IF(AL686=1,3.31,IF(AL686=2,3.42,IF(AL686=3,3.53,IF(OR(AL686=5,AL686=4),3.64,IF(OR(AL686=6,AL686=7),3.76,IF(OR(AL686=8,AL686=9),3.88,IF(OR(AL686=10,AL686=11,AL686=12),4.01,IF(OR(AL686=13,AL686=14,AL686=15),4.13,IF(OR(AL686=16,AL686=17,AL686=18),4.27,4.4)))))))))), IF(AQ686="Ա-1", IF(AL686=0,2.66,IF(AL686=1,2.75,IF(AL686=2,2.83,IF(AL686=3,2.92,IF(OR(AL686=5,AL686=4),3.02,IF(OR(AL686=6,AL686=7),3.11,IF(OR(AL686=8,AL686=9),3.21,IF(OR(AL686=10,AL686=11,AL686=12),3.31,IF(OR(AL686=13,AL686=14,AL686=15),3.42,IF(OR(AL686=16,AL686=17,AL686=18),3.53,3.64)))))))))), IF(AQ686="Ա-2", IF(AL686=0,2.28,IF(AL686=1,2.35,IF(AL686=2,2.43,IF(AL686=3,2.5,IF(OR(AL686=5,AL686=4),2.58,IF(OR(AL686=6,AL686=7),2.66,IF(OR(AL686=8,AL686=9),2.75,IF(OR(AL686=10,AL686=11,AL686=12),2.83,IF(OR(AL686=13,AL686=14,AL686=15),2.92,IF(OR(AL686=16,AL686=17,AL686=18),3.01,3.11)))))))))),IF(AQ686="Ա-3", IF(AL686=0,1.96,IF(AL686=1,2.02,IF(AL686=2,2.08,IF(AL686=3,2.15,IF(OR(AL686=5,AL686=4),2.21,IF(OR(AL686=6,AL686=7),2.28,IF(OR(AL686=8,AL686=9),2.35,IF(OR(AL686=10,AL686=11,AL686=12),2.42,IF(OR(AL686=13,AL686=14,AL686=15),2.5,IF(OR(AL686=16,AL686=17,AL686=18),2.58,2.66)))))))))), IF(AQ686="Կ-1", IF(AL686=0,1.68,IF(AL686=1,1.73,IF(AL686=2,1.79,IF(AL686=3,1.84,IF(OR(AL686=5,AL686=4),1.9,IF(OR(AL686=6,AL686=7),1.96,IF(OR(AL686=8,AL686=9),2.02,IF(OR(AL686=10,AL686=11,AL686=12),2.08,IF(OR(AL686=13,AL686=14,AL686=15),2.14,IF(OR(AL686=16,AL686=17,AL686=18),2.21,2.28)))))))))), IF(AQ686="Կ-2", IF(AL686=0,1.45,IF(AL686=1,1.49,IF(AL686=2,1.54,IF(AL686=3,1.59,IF(OR(AL686=5,AL686=4),1.63,IF(OR(AL686=6,AL686=7),1.68,IF(OR(AL686=8,AL686=9),1.73,IF(OR(AL686=10,AL686=11,AL686=12),1.79,IF(OR(AL686=13,AL686=14,AL686=15),1.84,IF(OR(AL686=16,AL686=17,AL686=18),1.9,1.95)))))))))),IF(AQ686="Կ-3", IF(AL686=0,1.25,IF(AL686=1,1.29,IF(AL686=2,1.33,IF(AL686=3,1.37,IF(OR(AL686=5,AL686=4),1.41,IF(OR(AL686=6,AL686=7),1.45,IF(OR(AL686=8,AL686=9),1.49,IF(OR(AL686=10,AL686=11,AL686=12),1.54,IF(OR(AL686=13,AL686=14,AL686=15),1.58,IF(OR(AL686=16,AL686=17,AL686=18),1.63,1.68)))))))))), "Error"))))))))))))</f>
        <v>6.49</v>
      </c>
      <c r="AN686" s="456">
        <v>83200</v>
      </c>
      <c r="AO686" s="456"/>
      <c r="AP686" s="456"/>
      <c r="AQ686" s="589" t="str">
        <f t="shared" ref="AQ686:AQ694" si="687">+AG686</f>
        <v>Գ-1</v>
      </c>
      <c r="AR686" s="456">
        <f t="shared" ref="AR686:AR723" si="688">AN686*AM686</f>
        <v>539968</v>
      </c>
      <c r="AS686" s="590">
        <f t="shared" ref="AS686:AS723" si="689">AR686+AO686+AP686</f>
        <v>539968</v>
      </c>
      <c r="AT686" s="590">
        <f t="shared" ref="AT686:AT694" si="690">+AS686*13</f>
        <v>7019584</v>
      </c>
    </row>
    <row r="687" spans="2:46" s="587" customFormat="1" ht="13.5">
      <c r="B687" s="816">
        <v>2</v>
      </c>
      <c r="C687" s="849" t="s">
        <v>1304</v>
      </c>
      <c r="D687" s="794" t="s">
        <v>1960</v>
      </c>
      <c r="E687" s="796">
        <v>1988</v>
      </c>
      <c r="F687" s="795" t="s">
        <v>218</v>
      </c>
      <c r="G687" s="820">
        <v>1</v>
      </c>
      <c r="H687" s="820">
        <v>5</v>
      </c>
      <c r="I687" s="821">
        <f t="shared" si="666"/>
        <v>4.41</v>
      </c>
      <c r="J687" s="799">
        <v>83200</v>
      </c>
      <c r="K687" s="799"/>
      <c r="L687" s="799"/>
      <c r="M687" s="822" t="s">
        <v>83</v>
      </c>
      <c r="N687" s="799">
        <f t="shared" si="667"/>
        <v>366912</v>
      </c>
      <c r="O687" s="823">
        <f t="shared" si="668"/>
        <v>366912</v>
      </c>
      <c r="P687" s="823">
        <f t="shared" si="669"/>
        <v>4769856</v>
      </c>
      <c r="Q687" s="592">
        <f t="shared" si="670"/>
        <v>1</v>
      </c>
      <c r="R687" s="592">
        <f t="shared" si="671"/>
        <v>6</v>
      </c>
      <c r="S687" s="588">
        <f t="shared" si="672"/>
        <v>4.55</v>
      </c>
      <c r="T687" s="456">
        <v>83200</v>
      </c>
      <c r="U687" s="456"/>
      <c r="V687" s="456"/>
      <c r="W687" s="589" t="str">
        <f t="shared" si="673"/>
        <v>Գ-2</v>
      </c>
      <c r="X687" s="456">
        <f t="shared" si="674"/>
        <v>378560</v>
      </c>
      <c r="Y687" s="590">
        <f t="shared" si="675"/>
        <v>378560</v>
      </c>
      <c r="Z687" s="590">
        <f t="shared" si="676"/>
        <v>4921280</v>
      </c>
      <c r="AA687" s="592">
        <f t="shared" si="677"/>
        <v>1</v>
      </c>
      <c r="AB687" s="592">
        <f t="shared" si="678"/>
        <v>7</v>
      </c>
      <c r="AC687" s="588">
        <f t="shared" si="679"/>
        <v>4.55</v>
      </c>
      <c r="AD687" s="456">
        <v>83200</v>
      </c>
      <c r="AE687" s="456"/>
      <c r="AF687" s="456"/>
      <c r="AG687" s="589" t="str">
        <f t="shared" si="680"/>
        <v>Գ-2</v>
      </c>
      <c r="AH687" s="456">
        <f t="shared" si="681"/>
        <v>378560</v>
      </c>
      <c r="AI687" s="590">
        <f t="shared" si="682"/>
        <v>378560</v>
      </c>
      <c r="AJ687" s="590">
        <f t="shared" si="683"/>
        <v>4921280</v>
      </c>
      <c r="AK687" s="592">
        <f t="shared" si="684"/>
        <v>1</v>
      </c>
      <c r="AL687" s="592">
        <f t="shared" si="685"/>
        <v>8</v>
      </c>
      <c r="AM687" s="588">
        <f t="shared" si="686"/>
        <v>4.7</v>
      </c>
      <c r="AN687" s="456">
        <v>83200</v>
      </c>
      <c r="AO687" s="456"/>
      <c r="AP687" s="456"/>
      <c r="AQ687" s="589" t="str">
        <f t="shared" si="687"/>
        <v>Գ-2</v>
      </c>
      <c r="AR687" s="456">
        <f t="shared" si="688"/>
        <v>391040</v>
      </c>
      <c r="AS687" s="590">
        <f t="shared" si="689"/>
        <v>391040</v>
      </c>
      <c r="AT687" s="590">
        <f t="shared" si="690"/>
        <v>5083520</v>
      </c>
    </row>
    <row r="688" spans="2:46" s="587" customFormat="1" ht="13.5">
      <c r="B688" s="816">
        <v>3</v>
      </c>
      <c r="C688" s="849" t="s">
        <v>205</v>
      </c>
      <c r="D688" s="794" t="s">
        <v>1960</v>
      </c>
      <c r="E688" s="796">
        <v>1967</v>
      </c>
      <c r="F688" s="795" t="s">
        <v>220</v>
      </c>
      <c r="G688" s="820">
        <v>1</v>
      </c>
      <c r="H688" s="820">
        <v>22</v>
      </c>
      <c r="I688" s="821">
        <f t="shared" si="666"/>
        <v>5.34</v>
      </c>
      <c r="J688" s="799">
        <v>83200</v>
      </c>
      <c r="K688" s="799"/>
      <c r="L688" s="799"/>
      <c r="M688" s="822" t="s">
        <v>83</v>
      </c>
      <c r="N688" s="799">
        <f t="shared" si="667"/>
        <v>444288</v>
      </c>
      <c r="O688" s="823">
        <f t="shared" si="668"/>
        <v>444288</v>
      </c>
      <c r="P688" s="823">
        <f t="shared" si="669"/>
        <v>5775744</v>
      </c>
      <c r="Q688" s="592">
        <f t="shared" si="670"/>
        <v>1</v>
      </c>
      <c r="R688" s="592">
        <f t="shared" si="671"/>
        <v>23</v>
      </c>
      <c r="S688" s="588">
        <f t="shared" si="672"/>
        <v>5.34</v>
      </c>
      <c r="T688" s="456">
        <v>83200</v>
      </c>
      <c r="U688" s="456"/>
      <c r="V688" s="456"/>
      <c r="W688" s="589" t="str">
        <f t="shared" si="673"/>
        <v>Գ-2</v>
      </c>
      <c r="X688" s="456">
        <f t="shared" si="674"/>
        <v>444288</v>
      </c>
      <c r="Y688" s="590">
        <f t="shared" si="675"/>
        <v>444288</v>
      </c>
      <c r="Z688" s="590">
        <f t="shared" si="676"/>
        <v>5775744</v>
      </c>
      <c r="AA688" s="592">
        <f t="shared" si="677"/>
        <v>1</v>
      </c>
      <c r="AB688" s="592">
        <f t="shared" si="678"/>
        <v>24</v>
      </c>
      <c r="AC688" s="588">
        <f t="shared" si="679"/>
        <v>5.34</v>
      </c>
      <c r="AD688" s="456">
        <v>83200</v>
      </c>
      <c r="AE688" s="456"/>
      <c r="AF688" s="456"/>
      <c r="AG688" s="589" t="str">
        <f t="shared" si="680"/>
        <v>Գ-2</v>
      </c>
      <c r="AH688" s="456">
        <f t="shared" si="681"/>
        <v>444288</v>
      </c>
      <c r="AI688" s="590">
        <f t="shared" si="682"/>
        <v>444288</v>
      </c>
      <c r="AJ688" s="590">
        <f t="shared" si="683"/>
        <v>5775744</v>
      </c>
      <c r="AK688" s="592">
        <f t="shared" si="684"/>
        <v>1</v>
      </c>
      <c r="AL688" s="592">
        <f t="shared" si="685"/>
        <v>25</v>
      </c>
      <c r="AM688" s="588">
        <f t="shared" si="686"/>
        <v>5.34</v>
      </c>
      <c r="AN688" s="456">
        <v>83200</v>
      </c>
      <c r="AO688" s="456"/>
      <c r="AP688" s="456"/>
      <c r="AQ688" s="589" t="str">
        <f t="shared" si="687"/>
        <v>Գ-2</v>
      </c>
      <c r="AR688" s="456">
        <f t="shared" si="688"/>
        <v>444288</v>
      </c>
      <c r="AS688" s="590">
        <f t="shared" si="689"/>
        <v>444288</v>
      </c>
      <c r="AT688" s="590">
        <f t="shared" si="690"/>
        <v>5775744</v>
      </c>
    </row>
    <row r="689" spans="2:46" s="587" customFormat="1" ht="27">
      <c r="B689" s="816">
        <v>4</v>
      </c>
      <c r="C689" s="849" t="s">
        <v>207</v>
      </c>
      <c r="D689" s="794" t="s">
        <v>1960</v>
      </c>
      <c r="E689" s="796">
        <v>1972</v>
      </c>
      <c r="F689" s="795" t="s">
        <v>982</v>
      </c>
      <c r="G689" s="820">
        <v>1</v>
      </c>
      <c r="H689" s="820">
        <v>18</v>
      </c>
      <c r="I689" s="821">
        <f t="shared" si="666"/>
        <v>3.53</v>
      </c>
      <c r="J689" s="799">
        <v>83200</v>
      </c>
      <c r="K689" s="799"/>
      <c r="L689" s="799"/>
      <c r="M689" s="822" t="s">
        <v>84</v>
      </c>
      <c r="N689" s="799">
        <f t="shared" si="667"/>
        <v>293696</v>
      </c>
      <c r="O689" s="823">
        <f t="shared" si="668"/>
        <v>293696</v>
      </c>
      <c r="P689" s="823">
        <f t="shared" si="669"/>
        <v>3818048</v>
      </c>
      <c r="Q689" s="592">
        <f t="shared" si="670"/>
        <v>1</v>
      </c>
      <c r="R689" s="592">
        <f t="shared" si="671"/>
        <v>19</v>
      </c>
      <c r="S689" s="588">
        <f t="shared" si="672"/>
        <v>3.64</v>
      </c>
      <c r="T689" s="456">
        <v>83200</v>
      </c>
      <c r="U689" s="456"/>
      <c r="V689" s="456"/>
      <c r="W689" s="589" t="str">
        <f t="shared" si="673"/>
        <v>Ա-1</v>
      </c>
      <c r="X689" s="456">
        <f t="shared" si="674"/>
        <v>302848</v>
      </c>
      <c r="Y689" s="590">
        <f t="shared" si="675"/>
        <v>302848</v>
      </c>
      <c r="Z689" s="590">
        <f t="shared" si="676"/>
        <v>3937024</v>
      </c>
      <c r="AA689" s="592">
        <f t="shared" si="677"/>
        <v>1</v>
      </c>
      <c r="AB689" s="592">
        <f t="shared" si="678"/>
        <v>20</v>
      </c>
      <c r="AC689" s="588">
        <f t="shared" si="679"/>
        <v>3.64</v>
      </c>
      <c r="AD689" s="456">
        <v>83200</v>
      </c>
      <c r="AE689" s="456"/>
      <c r="AF689" s="456"/>
      <c r="AG689" s="589" t="str">
        <f t="shared" si="680"/>
        <v>Ա-1</v>
      </c>
      <c r="AH689" s="456">
        <f t="shared" si="681"/>
        <v>302848</v>
      </c>
      <c r="AI689" s="590">
        <f t="shared" si="682"/>
        <v>302848</v>
      </c>
      <c r="AJ689" s="590">
        <f t="shared" si="683"/>
        <v>3937024</v>
      </c>
      <c r="AK689" s="592">
        <f t="shared" si="684"/>
        <v>1</v>
      </c>
      <c r="AL689" s="592">
        <f t="shared" si="685"/>
        <v>21</v>
      </c>
      <c r="AM689" s="588">
        <f t="shared" si="686"/>
        <v>3.64</v>
      </c>
      <c r="AN689" s="456">
        <v>83200</v>
      </c>
      <c r="AO689" s="456"/>
      <c r="AP689" s="456"/>
      <c r="AQ689" s="589" t="str">
        <f t="shared" si="687"/>
        <v>Ա-1</v>
      </c>
      <c r="AR689" s="456">
        <f t="shared" si="688"/>
        <v>302848</v>
      </c>
      <c r="AS689" s="590">
        <f t="shared" si="689"/>
        <v>302848</v>
      </c>
      <c r="AT689" s="590">
        <f t="shared" si="690"/>
        <v>3937024</v>
      </c>
    </row>
    <row r="690" spans="2:46" s="587" customFormat="1" ht="27">
      <c r="B690" s="816">
        <v>5</v>
      </c>
      <c r="C690" s="849" t="s">
        <v>574</v>
      </c>
      <c r="D690" s="794" t="s">
        <v>1960</v>
      </c>
      <c r="E690" s="796">
        <v>1961</v>
      </c>
      <c r="F690" s="795" t="s">
        <v>983</v>
      </c>
      <c r="G690" s="820">
        <v>1</v>
      </c>
      <c r="H690" s="820">
        <v>10</v>
      </c>
      <c r="I690" s="821">
        <f t="shared" si="666"/>
        <v>2.83</v>
      </c>
      <c r="J690" s="799">
        <v>83200</v>
      </c>
      <c r="K690" s="799">
        <f>I690*J690*5%</f>
        <v>11772.800000000001</v>
      </c>
      <c r="L690" s="799"/>
      <c r="M690" s="822" t="s">
        <v>85</v>
      </c>
      <c r="N690" s="799">
        <f t="shared" si="667"/>
        <v>235456</v>
      </c>
      <c r="O690" s="823">
        <f t="shared" si="668"/>
        <v>247228.79999999999</v>
      </c>
      <c r="P690" s="823">
        <f t="shared" si="669"/>
        <v>3213974.4</v>
      </c>
      <c r="Q690" s="592">
        <f t="shared" si="670"/>
        <v>1</v>
      </c>
      <c r="R690" s="592">
        <f t="shared" si="671"/>
        <v>11</v>
      </c>
      <c r="S690" s="588">
        <f t="shared" si="672"/>
        <v>2.83</v>
      </c>
      <c r="T690" s="456">
        <v>83200</v>
      </c>
      <c r="U690" s="456">
        <f>+S690*T690*0.05</f>
        <v>11772.800000000001</v>
      </c>
      <c r="V690" s="456"/>
      <c r="W690" s="589" t="str">
        <f t="shared" si="673"/>
        <v>Ա-2</v>
      </c>
      <c r="X690" s="456">
        <f t="shared" si="674"/>
        <v>235456</v>
      </c>
      <c r="Y690" s="590">
        <f t="shared" si="675"/>
        <v>247228.79999999999</v>
      </c>
      <c r="Z690" s="590">
        <f t="shared" si="676"/>
        <v>3213974.4</v>
      </c>
      <c r="AA690" s="592">
        <f t="shared" si="677"/>
        <v>1</v>
      </c>
      <c r="AB690" s="592">
        <f t="shared" si="678"/>
        <v>12</v>
      </c>
      <c r="AC690" s="588">
        <f t="shared" si="679"/>
        <v>2.83</v>
      </c>
      <c r="AD690" s="456">
        <v>83200</v>
      </c>
      <c r="AE690" s="456">
        <f>+AC690*AD690*0.05</f>
        <v>11772.800000000001</v>
      </c>
      <c r="AF690" s="456"/>
      <c r="AG690" s="589" t="str">
        <f t="shared" si="680"/>
        <v>Ա-2</v>
      </c>
      <c r="AH690" s="456">
        <f t="shared" si="681"/>
        <v>235456</v>
      </c>
      <c r="AI690" s="590">
        <f t="shared" si="682"/>
        <v>247228.79999999999</v>
      </c>
      <c r="AJ690" s="590">
        <f t="shared" si="683"/>
        <v>3213974.4</v>
      </c>
      <c r="AK690" s="592">
        <f t="shared" si="684"/>
        <v>1</v>
      </c>
      <c r="AL690" s="592">
        <f t="shared" si="685"/>
        <v>13</v>
      </c>
      <c r="AM690" s="588">
        <f t="shared" si="686"/>
        <v>2.92</v>
      </c>
      <c r="AN690" s="456">
        <v>83200</v>
      </c>
      <c r="AO690" s="456">
        <f>+AM690*AN690*0.05</f>
        <v>12147.2</v>
      </c>
      <c r="AP690" s="456"/>
      <c r="AQ690" s="589" t="str">
        <f t="shared" si="687"/>
        <v>Ա-2</v>
      </c>
      <c r="AR690" s="456">
        <f t="shared" si="688"/>
        <v>242944</v>
      </c>
      <c r="AS690" s="590">
        <f t="shared" si="689"/>
        <v>255091.20000000001</v>
      </c>
      <c r="AT690" s="590">
        <f t="shared" si="690"/>
        <v>3316185.6</v>
      </c>
    </row>
    <row r="691" spans="2:46" s="587" customFormat="1" ht="27">
      <c r="B691" s="816">
        <v>6</v>
      </c>
      <c r="C691" s="849" t="s">
        <v>216</v>
      </c>
      <c r="D691" s="794" t="s">
        <v>1960</v>
      </c>
      <c r="E691" s="796">
        <v>1967</v>
      </c>
      <c r="F691" s="795" t="s">
        <v>984</v>
      </c>
      <c r="G691" s="820">
        <v>1</v>
      </c>
      <c r="H691" s="820">
        <v>27</v>
      </c>
      <c r="I691" s="821">
        <f t="shared" si="666"/>
        <v>1.95</v>
      </c>
      <c r="J691" s="799">
        <v>83200</v>
      </c>
      <c r="K691" s="799"/>
      <c r="L691" s="799"/>
      <c r="M691" s="822" t="s">
        <v>87</v>
      </c>
      <c r="N691" s="799">
        <f t="shared" si="667"/>
        <v>162240</v>
      </c>
      <c r="O691" s="823">
        <f t="shared" si="668"/>
        <v>162240</v>
      </c>
      <c r="P691" s="823">
        <f t="shared" si="669"/>
        <v>2109120</v>
      </c>
      <c r="Q691" s="592">
        <f t="shared" si="670"/>
        <v>1</v>
      </c>
      <c r="R691" s="592">
        <f t="shared" si="671"/>
        <v>28</v>
      </c>
      <c r="S691" s="588">
        <f t="shared" si="672"/>
        <v>1.95</v>
      </c>
      <c r="T691" s="456">
        <v>83200</v>
      </c>
      <c r="U691" s="456"/>
      <c r="V691" s="456"/>
      <c r="W691" s="589" t="str">
        <f t="shared" si="673"/>
        <v>Կ-2</v>
      </c>
      <c r="X691" s="456">
        <f t="shared" si="674"/>
        <v>162240</v>
      </c>
      <c r="Y691" s="590">
        <f t="shared" si="675"/>
        <v>162240</v>
      </c>
      <c r="Z691" s="590">
        <f t="shared" si="676"/>
        <v>2109120</v>
      </c>
      <c r="AA691" s="592">
        <f t="shared" si="677"/>
        <v>1</v>
      </c>
      <c r="AB691" s="592">
        <f t="shared" si="678"/>
        <v>29</v>
      </c>
      <c r="AC691" s="588">
        <f t="shared" si="679"/>
        <v>1.95</v>
      </c>
      <c r="AD691" s="456">
        <v>83200</v>
      </c>
      <c r="AE691" s="456"/>
      <c r="AF691" s="456"/>
      <c r="AG691" s="589" t="str">
        <f t="shared" si="680"/>
        <v>Կ-2</v>
      </c>
      <c r="AH691" s="456">
        <f t="shared" si="681"/>
        <v>162240</v>
      </c>
      <c r="AI691" s="590">
        <f t="shared" si="682"/>
        <v>162240</v>
      </c>
      <c r="AJ691" s="590">
        <f t="shared" si="683"/>
        <v>2109120</v>
      </c>
      <c r="AK691" s="592">
        <f t="shared" si="684"/>
        <v>1</v>
      </c>
      <c r="AL691" s="592">
        <f t="shared" si="685"/>
        <v>30</v>
      </c>
      <c r="AM691" s="588">
        <f t="shared" si="686"/>
        <v>1.95</v>
      </c>
      <c r="AN691" s="456">
        <v>83200</v>
      </c>
      <c r="AO691" s="456"/>
      <c r="AP691" s="456"/>
      <c r="AQ691" s="589" t="str">
        <f t="shared" si="687"/>
        <v>Կ-2</v>
      </c>
      <c r="AR691" s="456">
        <f t="shared" si="688"/>
        <v>162240</v>
      </c>
      <c r="AS691" s="590">
        <f t="shared" si="689"/>
        <v>162240</v>
      </c>
      <c r="AT691" s="590">
        <f t="shared" si="690"/>
        <v>2109120</v>
      </c>
    </row>
    <row r="692" spans="2:46" s="587" customFormat="1" ht="27">
      <c r="B692" s="816">
        <v>7</v>
      </c>
      <c r="C692" s="849" t="s">
        <v>3096</v>
      </c>
      <c r="D692" s="794" t="s">
        <v>1961</v>
      </c>
      <c r="E692" s="796">
        <v>1982</v>
      </c>
      <c r="F692" s="795" t="s">
        <v>984</v>
      </c>
      <c r="G692" s="820">
        <v>1</v>
      </c>
      <c r="H692" s="820">
        <v>3</v>
      </c>
      <c r="I692" s="821">
        <f t="shared" si="666"/>
        <v>1.59</v>
      </c>
      <c r="J692" s="799">
        <v>83200</v>
      </c>
      <c r="K692" s="799"/>
      <c r="L692" s="799"/>
      <c r="M692" s="822" t="s">
        <v>87</v>
      </c>
      <c r="N692" s="799">
        <f t="shared" si="667"/>
        <v>132288</v>
      </c>
      <c r="O692" s="823">
        <f t="shared" si="668"/>
        <v>132288</v>
      </c>
      <c r="P692" s="823">
        <f t="shared" si="669"/>
        <v>1719744</v>
      </c>
      <c r="Q692" s="592">
        <f t="shared" si="670"/>
        <v>1</v>
      </c>
      <c r="R692" s="592">
        <f t="shared" si="671"/>
        <v>4</v>
      </c>
      <c r="S692" s="588">
        <f t="shared" si="672"/>
        <v>1.63</v>
      </c>
      <c r="T692" s="456">
        <v>83200</v>
      </c>
      <c r="U692" s="456"/>
      <c r="V692" s="456"/>
      <c r="W692" s="589" t="str">
        <f t="shared" si="673"/>
        <v>Կ-2</v>
      </c>
      <c r="X692" s="456">
        <f t="shared" si="674"/>
        <v>135616</v>
      </c>
      <c r="Y692" s="590">
        <f t="shared" si="675"/>
        <v>135616</v>
      </c>
      <c r="Z692" s="590">
        <f t="shared" si="676"/>
        <v>1763008</v>
      </c>
      <c r="AA692" s="592">
        <f t="shared" si="677"/>
        <v>1</v>
      </c>
      <c r="AB692" s="592">
        <f t="shared" si="678"/>
        <v>5</v>
      </c>
      <c r="AC692" s="588">
        <f t="shared" si="679"/>
        <v>1.63</v>
      </c>
      <c r="AD692" s="456">
        <v>83200</v>
      </c>
      <c r="AE692" s="456"/>
      <c r="AF692" s="456"/>
      <c r="AG692" s="589" t="str">
        <f t="shared" si="680"/>
        <v>Կ-2</v>
      </c>
      <c r="AH692" s="456">
        <f t="shared" si="681"/>
        <v>135616</v>
      </c>
      <c r="AI692" s="590">
        <f t="shared" si="682"/>
        <v>135616</v>
      </c>
      <c r="AJ692" s="590">
        <f t="shared" si="683"/>
        <v>1763008</v>
      </c>
      <c r="AK692" s="592">
        <f t="shared" si="684"/>
        <v>1</v>
      </c>
      <c r="AL692" s="592">
        <f t="shared" si="685"/>
        <v>6</v>
      </c>
      <c r="AM692" s="588">
        <f t="shared" si="686"/>
        <v>1.68</v>
      </c>
      <c r="AN692" s="456">
        <v>83200</v>
      </c>
      <c r="AO692" s="456"/>
      <c r="AP692" s="456"/>
      <c r="AQ692" s="589" t="str">
        <f t="shared" si="687"/>
        <v>Կ-2</v>
      </c>
      <c r="AR692" s="456">
        <f t="shared" si="688"/>
        <v>139776</v>
      </c>
      <c r="AS692" s="590">
        <f t="shared" si="689"/>
        <v>139776</v>
      </c>
      <c r="AT692" s="590">
        <f t="shared" si="690"/>
        <v>1817088</v>
      </c>
    </row>
    <row r="693" spans="2:46" s="587" customFormat="1" ht="27">
      <c r="B693" s="816">
        <v>8</v>
      </c>
      <c r="C693" s="849" t="s">
        <v>575</v>
      </c>
      <c r="D693" s="794" t="s">
        <v>1960</v>
      </c>
      <c r="E693" s="796">
        <v>1966</v>
      </c>
      <c r="F693" s="795" t="s">
        <v>984</v>
      </c>
      <c r="G693" s="820">
        <v>1</v>
      </c>
      <c r="H693" s="820">
        <v>11</v>
      </c>
      <c r="I693" s="821">
        <f t="shared" si="666"/>
        <v>1.79</v>
      </c>
      <c r="J693" s="799">
        <v>83200</v>
      </c>
      <c r="K693" s="799">
        <f>I693*J693*5%</f>
        <v>7446.4000000000005</v>
      </c>
      <c r="L693" s="799"/>
      <c r="M693" s="822" t="s">
        <v>87</v>
      </c>
      <c r="N693" s="799">
        <f t="shared" si="667"/>
        <v>148928</v>
      </c>
      <c r="O693" s="823">
        <f t="shared" si="668"/>
        <v>156374.39999999999</v>
      </c>
      <c r="P693" s="823">
        <f t="shared" si="669"/>
        <v>2032867.2</v>
      </c>
      <c r="Q693" s="592">
        <f t="shared" si="670"/>
        <v>1</v>
      </c>
      <c r="R693" s="592">
        <f t="shared" si="671"/>
        <v>12</v>
      </c>
      <c r="S693" s="588">
        <f t="shared" si="672"/>
        <v>1.79</v>
      </c>
      <c r="T693" s="456">
        <v>83200</v>
      </c>
      <c r="U693" s="456">
        <f>+S693*T693*0.05</f>
        <v>7446.4000000000005</v>
      </c>
      <c r="V693" s="456"/>
      <c r="W693" s="589" t="str">
        <f t="shared" si="673"/>
        <v>Կ-2</v>
      </c>
      <c r="X693" s="456">
        <f t="shared" si="674"/>
        <v>148928</v>
      </c>
      <c r="Y693" s="590">
        <f t="shared" si="675"/>
        <v>156374.39999999999</v>
      </c>
      <c r="Z693" s="590">
        <f t="shared" si="676"/>
        <v>2032867.2</v>
      </c>
      <c r="AA693" s="592">
        <f t="shared" si="677"/>
        <v>1</v>
      </c>
      <c r="AB693" s="592">
        <f t="shared" si="678"/>
        <v>13</v>
      </c>
      <c r="AC693" s="588">
        <f t="shared" si="679"/>
        <v>1.84</v>
      </c>
      <c r="AD693" s="456">
        <v>83200</v>
      </c>
      <c r="AE693" s="456">
        <f>+AC693*AD693*0.05</f>
        <v>7654.4000000000005</v>
      </c>
      <c r="AF693" s="456"/>
      <c r="AG693" s="589" t="str">
        <f t="shared" si="680"/>
        <v>Կ-2</v>
      </c>
      <c r="AH693" s="456">
        <f t="shared" si="681"/>
        <v>153088</v>
      </c>
      <c r="AI693" s="590">
        <f t="shared" si="682"/>
        <v>160742.39999999999</v>
      </c>
      <c r="AJ693" s="590">
        <f t="shared" si="683"/>
        <v>2089651.2</v>
      </c>
      <c r="AK693" s="592">
        <f t="shared" si="684"/>
        <v>1</v>
      </c>
      <c r="AL693" s="592">
        <f t="shared" si="685"/>
        <v>14</v>
      </c>
      <c r="AM693" s="588">
        <f t="shared" si="686"/>
        <v>1.84</v>
      </c>
      <c r="AN693" s="456">
        <v>83200</v>
      </c>
      <c r="AO693" s="456">
        <f>+AM693*AN693*0.05</f>
        <v>7654.4000000000005</v>
      </c>
      <c r="AP693" s="456"/>
      <c r="AQ693" s="589" t="str">
        <f t="shared" si="687"/>
        <v>Կ-2</v>
      </c>
      <c r="AR693" s="456">
        <f t="shared" si="688"/>
        <v>153088</v>
      </c>
      <c r="AS693" s="590">
        <f t="shared" si="689"/>
        <v>160742.39999999999</v>
      </c>
      <c r="AT693" s="590">
        <f t="shared" si="690"/>
        <v>2089651.2</v>
      </c>
    </row>
    <row r="694" spans="2:46" s="587" customFormat="1" ht="27">
      <c r="B694" s="816">
        <v>9</v>
      </c>
      <c r="C694" s="849" t="s">
        <v>861</v>
      </c>
      <c r="D694" s="794" t="s">
        <v>1960</v>
      </c>
      <c r="E694" s="796">
        <v>1981</v>
      </c>
      <c r="F694" s="795" t="s">
        <v>984</v>
      </c>
      <c r="G694" s="820">
        <v>1</v>
      </c>
      <c r="H694" s="820">
        <v>21</v>
      </c>
      <c r="I694" s="821">
        <v>1.95</v>
      </c>
      <c r="J694" s="799">
        <v>83200</v>
      </c>
      <c r="K694" s="799">
        <f>I694*J694*5%</f>
        <v>8112</v>
      </c>
      <c r="L694" s="799"/>
      <c r="M694" s="822" t="s">
        <v>87</v>
      </c>
      <c r="N694" s="799">
        <f t="shared" si="667"/>
        <v>162240</v>
      </c>
      <c r="O694" s="823">
        <f t="shared" si="668"/>
        <v>170352</v>
      </c>
      <c r="P694" s="823">
        <f t="shared" si="669"/>
        <v>2214576</v>
      </c>
      <c r="Q694" s="592">
        <f t="shared" si="670"/>
        <v>1</v>
      </c>
      <c r="R694" s="592">
        <f t="shared" si="671"/>
        <v>22</v>
      </c>
      <c r="S694" s="588">
        <f t="shared" si="672"/>
        <v>1.95</v>
      </c>
      <c r="T694" s="456">
        <v>83200</v>
      </c>
      <c r="U694" s="456">
        <f>+S694*T694*0.05</f>
        <v>8112</v>
      </c>
      <c r="V694" s="456"/>
      <c r="W694" s="589" t="str">
        <f t="shared" si="673"/>
        <v>Կ-2</v>
      </c>
      <c r="X694" s="456">
        <f t="shared" si="674"/>
        <v>162240</v>
      </c>
      <c r="Y694" s="590">
        <f t="shared" si="675"/>
        <v>170352</v>
      </c>
      <c r="Z694" s="590">
        <f t="shared" si="676"/>
        <v>2214576</v>
      </c>
      <c r="AA694" s="592">
        <f t="shared" si="677"/>
        <v>1</v>
      </c>
      <c r="AB694" s="592">
        <f t="shared" si="678"/>
        <v>23</v>
      </c>
      <c r="AC694" s="588">
        <f t="shared" si="679"/>
        <v>1.95</v>
      </c>
      <c r="AD694" s="456">
        <v>83200</v>
      </c>
      <c r="AE694" s="456">
        <f>+AC694*AD694*0.05</f>
        <v>8112</v>
      </c>
      <c r="AF694" s="456"/>
      <c r="AG694" s="589" t="str">
        <f t="shared" si="680"/>
        <v>Կ-2</v>
      </c>
      <c r="AH694" s="456">
        <f t="shared" si="681"/>
        <v>162240</v>
      </c>
      <c r="AI694" s="590">
        <f t="shared" si="682"/>
        <v>170352</v>
      </c>
      <c r="AJ694" s="590">
        <f t="shared" si="683"/>
        <v>2214576</v>
      </c>
      <c r="AK694" s="592">
        <f t="shared" si="684"/>
        <v>1</v>
      </c>
      <c r="AL694" s="592">
        <f t="shared" si="685"/>
        <v>24</v>
      </c>
      <c r="AM694" s="588">
        <f t="shared" si="686"/>
        <v>1.95</v>
      </c>
      <c r="AN694" s="456">
        <v>83200</v>
      </c>
      <c r="AO694" s="456">
        <f>+AM694*AN694*0.05</f>
        <v>8112</v>
      </c>
      <c r="AP694" s="456"/>
      <c r="AQ694" s="589" t="str">
        <f t="shared" si="687"/>
        <v>Կ-2</v>
      </c>
      <c r="AR694" s="456">
        <f t="shared" si="688"/>
        <v>162240</v>
      </c>
      <c r="AS694" s="590">
        <f t="shared" si="689"/>
        <v>170352</v>
      </c>
      <c r="AT694" s="590">
        <f t="shared" si="690"/>
        <v>2214576</v>
      </c>
    </row>
    <row r="695" spans="2:46" s="587" customFormat="1" ht="13.5">
      <c r="B695" s="816">
        <v>10</v>
      </c>
      <c r="C695" s="849" t="s">
        <v>2645</v>
      </c>
      <c r="D695" s="794" t="s">
        <v>1960</v>
      </c>
      <c r="E695" s="796">
        <v>1993</v>
      </c>
      <c r="F695" s="795" t="s">
        <v>222</v>
      </c>
      <c r="G695" s="820">
        <v>1</v>
      </c>
      <c r="H695" s="820">
        <v>2</v>
      </c>
      <c r="I695" s="821">
        <f>IF(G695&lt;1,0,IF(M695="Բ-1",IF(H695=0,6.94,IF(H695=1,7.17,IF(H695=2,7.41,IF(H695=3,7.66,IF(OR(H695=5,H695=4),7.92,IF(OR(H695=6,H695=7),8.18,IF(OR(H695=8,H695=9),8.46,IF(OR(H695=10,H695=11,H695=12),8.74,IF(OR(H695=13,H695=14,H695=15),9.03,IF(OR(H695=16,H695=17,H695=18),9.33,9.65)))))))))),IF(M695="Բ-2", IF(H695=0,5.71,IF(H695=1,5.89,IF(H695=2,6.09,IF(H695=3,6.29,IF(OR(H695=5,H695=4),6.5,IF(OR(H695=6,H695=7),6.72,IF(OR(H695=8,H695=9),6.94,IF(OR(H695=10,H695=11,H695=12),7.17,IF(OR(H695=13,H695=14,H695=15),7.41,IF(OR(H695=16,H695=17,H695=18),7.65,7.91)))))))))), IF(M695="Գ-1", IF(H695=0,4.7,IF(H695=1,4.86,IF(H695=2,5.01,IF(H695=3,5.18,IF(OR(H695=5,H695=4),5.35,IF(OR(H695=6,H695=7),5.52,IF(OR(H695=8,H695=9),5.71,IF(OR(H695=10,H695=11,H695=12),5.89,IF(OR(H695=13,H695=14,H695=15),6.09,IF(OR(H695=16,H695=17,H695=18),6.29,6.49)))))))))), IF(M695="Գ-2", IF(H695=0,3.88,IF(H695=1,4.01,IF(H695=2,4.14,IF(H695=3,4.27,IF(OR(H695=5,H695=4),4.41,IF(OR(H695=6,H695=7),4.55,IF(OR(H695=8,H695=9),4.7,IF(OR(H695=10,H695=11,H695=12),4.85,IF(OR(H695=13,H695=14,H695=15),5.01,IF(OR(H695=16,H695=17,H695=18),5.17,5.34)))))))))), IF(M695="Գ-3", IF(H695=0,3.21,IF(H695=1,3.31,IF(H695=2,3.42,IF(H695=3,3.53,IF(OR(H695=5,H695=4),3.64,IF(OR(H695=6,H695=7),3.76,IF(OR(H695=8,H695=9),3.88,IF(OR(H695=10,H695=11,H695=12),4.01,IF(OR(H695=13,H695=14,H695=15),4.13,IF(OR(H695=16,H695=17,H695=18),4.27,4.4)))))))))), IF(M695="Ա-1", IF(H695=0,2.66,IF(H695=1,2.75,IF(H695=2,2.83,IF(H695=3,2.92,IF(OR(H695=5,H695=4),3.02,IF(OR(H695=6,H695=7),3.11,IF(OR(H695=8,H695=9),3.21,IF(OR(H695=10,H695=11,H695=12),3.31,IF(OR(H695=13,H695=14,H695=15),3.42,IF(OR(H695=16,H695=17,H695=18),3.53,3.64)))))))))), IF(M695="Ա-2", IF(H695=0,2.28,IF(H695=1,2.35,IF(H695=2,2.43,IF(H695=3,2.5,IF(OR(H695=5,H695=4),2.58,IF(OR(H695=6,H695=7),2.66,IF(OR(H695=8,H695=9),2.75,IF(OR(H695=10,H695=11,H695=12),2.83,IF(OR(H695=13,H695=14,H695=15),2.92,IF(OR(H695=16,H695=17,H695=18),3.01,3.11)))))))))),IF(M695="Ա-3", IF(H695=0,1.96,IF(H695=1,2.02,IF(H695=2,2.08,IF(H695=3,2.15,IF(OR(H695=5,H695=4),2.21,IF(OR(H695=6,H695=7),2.28,IF(OR(H695=8,H695=9),2.35,IF(OR(H695=10,H695=11,H695=12),2.42,IF(OR(H695=13,H695=14,H695=15),2.5,IF(OR(H695=16,H695=17,H695=18),2.58,2.66)))))))))), IF(M695="Կ-1", IF(H695=0,1.68,IF(H695=1,1.73,IF(H695=2,1.79,IF(H695=3,1.84,IF(OR(H695=5,H695=4),1.9,IF(OR(H695=6,H695=7),1.96,IF(OR(H695=8,H695=9),2.02,IF(OR(H695=10,H695=11,H695=12),2.08,IF(OR(H695=13,H695=14,H695=15),2.14,IF(OR(H695=16,H695=17,H695=18),2.21,2.28)))))))))), IF(M695="Կ-2", IF(H695=0,1.45,IF(H695=1,1.49,IF(H695=2,1.54,IF(H695=3,1.59,IF(OR(H695=5,H695=4),1.63,IF(OR(H695=6,H695=7),1.68,IF(OR(H695=8,H695=9),1.73,IF(OR(H695=10,H695=11,H695=12),1.79,IF(OR(H695=13,H695=14,H695=15),1.84,IF(OR(H695=16,H695=17,H695=18),1.9,1.95)))))))))),IF(M695="Կ-3", IF(H695=0,1.25,IF(H695=1,1.29,IF(H695=2,1.33,IF(H695=3,1.37,IF(OR(H695=5,H695=4),1.41,IF(OR(H695=6,H695=7),1.45,IF(OR(H695=8,H695=9),1.49,IF(OR(H695=10,H695=11,H695=12),1.54,IF(OR(H695=13,H695=14,H695=15),1.58,IF(OR(H695=16,H695=17,H695=18),1.63,1.68)))))))))), "Error"))))))))))))</f>
        <v>1.79</v>
      </c>
      <c r="J695" s="799">
        <v>83200</v>
      </c>
      <c r="K695" s="799"/>
      <c r="L695" s="799"/>
      <c r="M695" s="822" t="s">
        <v>86</v>
      </c>
      <c r="N695" s="799">
        <f t="shared" ref="N695:N703" si="691">J695*I695</f>
        <v>148928</v>
      </c>
      <c r="O695" s="823">
        <f t="shared" si="668"/>
        <v>148928</v>
      </c>
      <c r="P695" s="823">
        <f t="shared" ref="P695:P703" si="692">+O695*13</f>
        <v>1936064</v>
      </c>
      <c r="Q695" s="592">
        <f t="shared" si="670"/>
        <v>1</v>
      </c>
      <c r="R695" s="592">
        <f t="shared" si="671"/>
        <v>3</v>
      </c>
      <c r="S695" s="588">
        <f t="shared" si="672"/>
        <v>1.84</v>
      </c>
      <c r="T695" s="456">
        <v>83200</v>
      </c>
      <c r="U695" s="456"/>
      <c r="V695" s="456"/>
      <c r="W695" s="589" t="str">
        <f t="shared" si="673"/>
        <v>Կ-1</v>
      </c>
      <c r="X695" s="456">
        <f t="shared" si="674"/>
        <v>153088</v>
      </c>
      <c r="Y695" s="590">
        <f t="shared" si="675"/>
        <v>153088</v>
      </c>
      <c r="Z695" s="590">
        <f t="shared" ref="Z695:Z703" si="693">+Y695*13</f>
        <v>1990144</v>
      </c>
      <c r="AA695" s="592">
        <f t="shared" si="677"/>
        <v>1</v>
      </c>
      <c r="AB695" s="592">
        <f t="shared" si="678"/>
        <v>4</v>
      </c>
      <c r="AC695" s="588">
        <f t="shared" si="679"/>
        <v>1.9</v>
      </c>
      <c r="AD695" s="456">
        <v>83200</v>
      </c>
      <c r="AE695" s="456"/>
      <c r="AF695" s="456"/>
      <c r="AG695" s="589" t="str">
        <f t="shared" si="680"/>
        <v>Կ-1</v>
      </c>
      <c r="AH695" s="456">
        <f t="shared" si="681"/>
        <v>158080</v>
      </c>
      <c r="AI695" s="590">
        <f t="shared" si="682"/>
        <v>158080</v>
      </c>
      <c r="AJ695" s="590">
        <f t="shared" ref="AJ695:AJ703" si="694">+AI695*13</f>
        <v>2055040</v>
      </c>
      <c r="AK695" s="592">
        <f t="shared" si="684"/>
        <v>1</v>
      </c>
      <c r="AL695" s="592">
        <f t="shared" si="685"/>
        <v>5</v>
      </c>
      <c r="AM695" s="588">
        <f t="shared" si="686"/>
        <v>1.9</v>
      </c>
      <c r="AN695" s="456">
        <v>83200</v>
      </c>
      <c r="AO695" s="456"/>
      <c r="AP695" s="456"/>
      <c r="AQ695" s="589" t="str">
        <f t="shared" ref="AQ695:AQ703" si="695">+AG695</f>
        <v>Կ-1</v>
      </c>
      <c r="AR695" s="456">
        <f t="shared" si="688"/>
        <v>158080</v>
      </c>
      <c r="AS695" s="590">
        <f t="shared" si="689"/>
        <v>158080</v>
      </c>
      <c r="AT695" s="590">
        <f t="shared" ref="AT695:AT703" si="696">+AS695*13</f>
        <v>2055040</v>
      </c>
    </row>
    <row r="696" spans="2:46" s="587" customFormat="1" ht="13.5">
      <c r="B696" s="816">
        <v>11</v>
      </c>
      <c r="C696" s="849" t="s">
        <v>215</v>
      </c>
      <c r="D696" s="794" t="s">
        <v>1960</v>
      </c>
      <c r="E696" s="796">
        <v>1979</v>
      </c>
      <c r="F696" s="795" t="s">
        <v>222</v>
      </c>
      <c r="G696" s="820">
        <v>1</v>
      </c>
      <c r="H696" s="820">
        <v>13</v>
      </c>
      <c r="I696" s="821">
        <f>IF(G696&lt;1,0,IF(M696="Բ-1",IF(H696=0,6.94,IF(H696=1,7.17,IF(H696=2,7.41,IF(H696=3,7.66,IF(OR(H696=5,H696=4),7.92,IF(OR(H696=6,H696=7),8.18,IF(OR(H696=8,H696=9),8.46,IF(OR(H696=10,H696=11,H696=12),8.74,IF(OR(H696=13,H696=14,H696=15),9.03,IF(OR(H696=16,H696=17,H696=18),9.33,9.65)))))))))),IF(M696="Բ-2", IF(H696=0,5.71,IF(H696=1,5.89,IF(H696=2,6.09,IF(H696=3,6.29,IF(OR(H696=5,H696=4),6.5,IF(OR(H696=6,H696=7),6.72,IF(OR(H696=8,H696=9),6.94,IF(OR(H696=10,H696=11,H696=12),7.17,IF(OR(H696=13,H696=14,H696=15),7.41,IF(OR(H696=16,H696=17,H696=18),7.65,7.91)))))))))), IF(M696="Գ-1", IF(H696=0,4.7,IF(H696=1,4.86,IF(H696=2,5.01,IF(H696=3,5.18,IF(OR(H696=5,H696=4),5.35,IF(OR(H696=6,H696=7),5.52,IF(OR(H696=8,H696=9),5.71,IF(OR(H696=10,H696=11,H696=12),5.89,IF(OR(H696=13,H696=14,H696=15),6.09,IF(OR(H696=16,H696=17,H696=18),6.29,6.49)))))))))), IF(M696="Գ-2", IF(H696=0,3.88,IF(H696=1,4.01,IF(H696=2,4.14,IF(H696=3,4.27,IF(OR(H696=5,H696=4),4.41,IF(OR(H696=6,H696=7),4.55,IF(OR(H696=8,H696=9),4.7,IF(OR(H696=10,H696=11,H696=12),4.85,IF(OR(H696=13,H696=14,H696=15),5.01,IF(OR(H696=16,H696=17,H696=18),5.17,5.34)))))))))), IF(M696="Գ-3", IF(H696=0,3.21,IF(H696=1,3.31,IF(H696=2,3.42,IF(H696=3,3.53,IF(OR(H696=5,H696=4),3.64,IF(OR(H696=6,H696=7),3.76,IF(OR(H696=8,H696=9),3.88,IF(OR(H696=10,H696=11,H696=12),4.01,IF(OR(H696=13,H696=14,H696=15),4.13,IF(OR(H696=16,H696=17,H696=18),4.27,4.4)))))))))), IF(M696="Ա-1", IF(H696=0,2.66,IF(H696=1,2.75,IF(H696=2,2.83,IF(H696=3,2.92,IF(OR(H696=5,H696=4),3.02,IF(OR(H696=6,H696=7),3.11,IF(OR(H696=8,H696=9),3.21,IF(OR(H696=10,H696=11,H696=12),3.31,IF(OR(H696=13,H696=14,H696=15),3.42,IF(OR(H696=16,H696=17,H696=18),3.53,3.64)))))))))), IF(M696="Ա-2", IF(H696=0,2.28,IF(H696=1,2.35,IF(H696=2,2.43,IF(H696=3,2.5,IF(OR(H696=5,H696=4),2.58,IF(OR(H696=6,H696=7),2.66,IF(OR(H696=8,H696=9),2.75,IF(OR(H696=10,H696=11,H696=12),2.83,IF(OR(H696=13,H696=14,H696=15),2.92,IF(OR(H696=16,H696=17,H696=18),3.01,3.11)))))))))),IF(M696="Ա-3", IF(H696=0,1.96,IF(H696=1,2.02,IF(H696=2,2.08,IF(H696=3,2.15,IF(OR(H696=5,H696=4),2.21,IF(OR(H696=6,H696=7),2.28,IF(OR(H696=8,H696=9),2.35,IF(OR(H696=10,H696=11,H696=12),2.42,IF(OR(H696=13,H696=14,H696=15),2.5,IF(OR(H696=16,H696=17,H696=18),2.58,2.66)))))))))), IF(M696="Կ-1", IF(H696=0,1.68,IF(H696=1,1.73,IF(H696=2,1.79,IF(H696=3,1.84,IF(OR(H696=5,H696=4),1.9,IF(OR(H696=6,H696=7),1.96,IF(OR(H696=8,H696=9),2.02,IF(OR(H696=10,H696=11,H696=12),2.08,IF(OR(H696=13,H696=14,H696=15),2.14,IF(OR(H696=16,H696=17,H696=18),2.21,2.28)))))))))), IF(M696="Կ-2", IF(H696=0,1.45,IF(H696=1,1.49,IF(H696=2,1.54,IF(H696=3,1.59,IF(OR(H696=5,H696=4),1.63,IF(OR(H696=6,H696=7),1.68,IF(OR(H696=8,H696=9),1.73,IF(OR(H696=10,H696=11,H696=12),1.79,IF(OR(H696=13,H696=14,H696=15),1.84,IF(OR(H696=16,H696=17,H696=18),1.9,1.95)))))))))),IF(M696="Կ-3", IF(H696=0,1.25,IF(H696=1,1.29,IF(H696=2,1.33,IF(H696=3,1.37,IF(OR(H696=5,H696=4),1.41,IF(OR(H696=6,H696=7),1.45,IF(OR(H696=8,H696=9),1.49,IF(OR(H696=10,H696=11,H696=12),1.54,IF(OR(H696=13,H696=14,H696=15),1.58,IF(OR(H696=16,H696=17,H696=18),1.63,1.68)))))))))), "Error"))))))))))))</f>
        <v>2.14</v>
      </c>
      <c r="J696" s="799">
        <v>83200</v>
      </c>
      <c r="K696" s="799"/>
      <c r="L696" s="799"/>
      <c r="M696" s="822" t="s">
        <v>86</v>
      </c>
      <c r="N696" s="799">
        <f t="shared" si="691"/>
        <v>178048</v>
      </c>
      <c r="O696" s="823">
        <f t="shared" si="668"/>
        <v>178048</v>
      </c>
      <c r="P696" s="823">
        <f t="shared" si="692"/>
        <v>2314624</v>
      </c>
      <c r="Q696" s="592">
        <f t="shared" si="670"/>
        <v>1</v>
      </c>
      <c r="R696" s="592">
        <f t="shared" si="671"/>
        <v>14</v>
      </c>
      <c r="S696" s="588">
        <f t="shared" si="672"/>
        <v>2.14</v>
      </c>
      <c r="T696" s="456">
        <v>83200</v>
      </c>
      <c r="U696" s="456"/>
      <c r="V696" s="456"/>
      <c r="W696" s="589" t="str">
        <f t="shared" si="673"/>
        <v>Կ-1</v>
      </c>
      <c r="X696" s="456">
        <f t="shared" si="674"/>
        <v>178048</v>
      </c>
      <c r="Y696" s="590">
        <f t="shared" si="675"/>
        <v>178048</v>
      </c>
      <c r="Z696" s="590">
        <f t="shared" si="693"/>
        <v>2314624</v>
      </c>
      <c r="AA696" s="592">
        <f t="shared" si="677"/>
        <v>1</v>
      </c>
      <c r="AB696" s="592">
        <f t="shared" si="678"/>
        <v>15</v>
      </c>
      <c r="AC696" s="588">
        <f t="shared" si="679"/>
        <v>2.14</v>
      </c>
      <c r="AD696" s="456">
        <v>83200</v>
      </c>
      <c r="AE696" s="456"/>
      <c r="AF696" s="456"/>
      <c r="AG696" s="589" t="str">
        <f t="shared" si="680"/>
        <v>Կ-1</v>
      </c>
      <c r="AH696" s="456">
        <f t="shared" si="681"/>
        <v>178048</v>
      </c>
      <c r="AI696" s="590">
        <f t="shared" si="682"/>
        <v>178048</v>
      </c>
      <c r="AJ696" s="590">
        <f t="shared" si="694"/>
        <v>2314624</v>
      </c>
      <c r="AK696" s="592">
        <f t="shared" si="684"/>
        <v>1</v>
      </c>
      <c r="AL696" s="592">
        <f t="shared" si="685"/>
        <v>16</v>
      </c>
      <c r="AM696" s="588">
        <f t="shared" si="686"/>
        <v>2.21</v>
      </c>
      <c r="AN696" s="456">
        <v>83200</v>
      </c>
      <c r="AO696" s="456"/>
      <c r="AP696" s="456"/>
      <c r="AQ696" s="589" t="str">
        <f t="shared" si="695"/>
        <v>Կ-1</v>
      </c>
      <c r="AR696" s="456">
        <f t="shared" si="688"/>
        <v>183872</v>
      </c>
      <c r="AS696" s="590">
        <f t="shared" si="689"/>
        <v>183872</v>
      </c>
      <c r="AT696" s="590">
        <f t="shared" si="696"/>
        <v>2390336</v>
      </c>
    </row>
    <row r="697" spans="2:46" s="587" customFormat="1" ht="13.5">
      <c r="B697" s="816">
        <v>12</v>
      </c>
      <c r="C697" s="849" t="s">
        <v>208</v>
      </c>
      <c r="D697" s="794" t="s">
        <v>1960</v>
      </c>
      <c r="E697" s="796">
        <v>1964</v>
      </c>
      <c r="F697" s="795" t="s">
        <v>222</v>
      </c>
      <c r="G697" s="820">
        <v>1</v>
      </c>
      <c r="H697" s="820">
        <v>21</v>
      </c>
      <c r="I697" s="821">
        <f>IF(G697&lt;1,0,IF(M697="Բ-1",IF(H697=0,6.94,IF(H697=1,7.17,IF(H697=2,7.41,IF(H697=3,7.66,IF(OR(H697=5,H697=4),7.92,IF(OR(H697=6,H697=7),8.18,IF(OR(H697=8,H697=9),8.46,IF(OR(H697=10,H697=11,H697=12),8.74,IF(OR(H697=13,H697=14,H697=15),9.03,IF(OR(H697=16,H697=17,H697=18),9.33,9.65)))))))))),IF(M697="Բ-2", IF(H697=0,5.71,IF(H697=1,5.89,IF(H697=2,6.09,IF(H697=3,6.29,IF(OR(H697=5,H697=4),6.5,IF(OR(H697=6,H697=7),6.72,IF(OR(H697=8,H697=9),6.94,IF(OR(H697=10,H697=11,H697=12),7.17,IF(OR(H697=13,H697=14,H697=15),7.41,IF(OR(H697=16,H697=17,H697=18),7.65,7.91)))))))))), IF(M697="Գ-1", IF(H697=0,4.7,IF(H697=1,4.86,IF(H697=2,5.01,IF(H697=3,5.18,IF(OR(H697=5,H697=4),5.35,IF(OR(H697=6,H697=7),5.52,IF(OR(H697=8,H697=9),5.71,IF(OR(H697=10,H697=11,H697=12),5.89,IF(OR(H697=13,H697=14,H697=15),6.09,IF(OR(H697=16,H697=17,H697=18),6.29,6.49)))))))))), IF(M697="Գ-2", IF(H697=0,3.88,IF(H697=1,4.01,IF(H697=2,4.14,IF(H697=3,4.27,IF(OR(H697=5,H697=4),4.41,IF(OR(H697=6,H697=7),4.55,IF(OR(H697=8,H697=9),4.7,IF(OR(H697=10,H697=11,H697=12),4.85,IF(OR(H697=13,H697=14,H697=15),5.01,IF(OR(H697=16,H697=17,H697=18),5.17,5.34)))))))))), IF(M697="Գ-3", IF(H697=0,3.21,IF(H697=1,3.31,IF(H697=2,3.42,IF(H697=3,3.53,IF(OR(H697=5,H697=4),3.64,IF(OR(H697=6,H697=7),3.76,IF(OR(H697=8,H697=9),3.88,IF(OR(H697=10,H697=11,H697=12),4.01,IF(OR(H697=13,H697=14,H697=15),4.13,IF(OR(H697=16,H697=17,H697=18),4.27,4.4)))))))))), IF(M697="Ա-1", IF(H697=0,2.66,IF(H697=1,2.75,IF(H697=2,2.83,IF(H697=3,2.92,IF(OR(H697=5,H697=4),3.02,IF(OR(H697=6,H697=7),3.11,IF(OR(H697=8,H697=9),3.21,IF(OR(H697=10,H697=11,H697=12),3.31,IF(OR(H697=13,H697=14,H697=15),3.42,IF(OR(H697=16,H697=17,H697=18),3.53,3.64)))))))))), IF(M697="Ա-2", IF(H697=0,2.28,IF(H697=1,2.35,IF(H697=2,2.43,IF(H697=3,2.5,IF(OR(H697=5,H697=4),2.58,IF(OR(H697=6,H697=7),2.66,IF(OR(H697=8,H697=9),2.75,IF(OR(H697=10,H697=11,H697=12),2.83,IF(OR(H697=13,H697=14,H697=15),2.92,IF(OR(H697=16,H697=17,H697=18),3.01,3.11)))))))))),IF(M697="Ա-3", IF(H697=0,1.96,IF(H697=1,2.02,IF(H697=2,2.08,IF(H697=3,2.15,IF(OR(H697=5,H697=4),2.21,IF(OR(H697=6,H697=7),2.28,IF(OR(H697=8,H697=9),2.35,IF(OR(H697=10,H697=11,H697=12),2.42,IF(OR(H697=13,H697=14,H697=15),2.5,IF(OR(H697=16,H697=17,H697=18),2.58,2.66)))))))))), IF(M697="Կ-1", IF(H697=0,1.68,IF(H697=1,1.73,IF(H697=2,1.79,IF(H697=3,1.84,IF(OR(H697=5,H697=4),1.9,IF(OR(H697=6,H697=7),1.96,IF(OR(H697=8,H697=9),2.02,IF(OR(H697=10,H697=11,H697=12),2.08,IF(OR(H697=13,H697=14,H697=15),2.14,IF(OR(H697=16,H697=17,H697=18),2.21,2.28)))))))))), IF(M697="Կ-2", IF(H697=0,1.45,IF(H697=1,1.49,IF(H697=2,1.54,IF(H697=3,1.59,IF(OR(H697=5,H697=4),1.63,IF(OR(H697=6,H697=7),1.68,IF(OR(H697=8,H697=9),1.73,IF(OR(H697=10,H697=11,H697=12),1.79,IF(OR(H697=13,H697=14,H697=15),1.84,IF(OR(H697=16,H697=17,H697=18),1.9,1.95)))))))))),IF(M697="Կ-3", IF(H697=0,1.25,IF(H697=1,1.29,IF(H697=2,1.33,IF(H697=3,1.37,IF(OR(H697=5,H697=4),1.41,IF(OR(H697=6,H697=7),1.45,IF(OR(H697=8,H697=9),1.49,IF(OR(H697=10,H697=11,H697=12),1.54,IF(OR(H697=13,H697=14,H697=15),1.58,IF(OR(H697=16,H697=17,H697=18),1.63,1.68)))))))))), "Error"))))))))))))</f>
        <v>2.2799999999999998</v>
      </c>
      <c r="J697" s="799">
        <v>83200</v>
      </c>
      <c r="K697" s="799">
        <f>I697*J697*5%</f>
        <v>9484.7999999999993</v>
      </c>
      <c r="L697" s="799"/>
      <c r="M697" s="822" t="s">
        <v>86</v>
      </c>
      <c r="N697" s="799">
        <f t="shared" si="691"/>
        <v>189695.99999999997</v>
      </c>
      <c r="O697" s="823">
        <f t="shared" si="668"/>
        <v>199180.79999999996</v>
      </c>
      <c r="P697" s="823">
        <f t="shared" si="692"/>
        <v>2589350.3999999994</v>
      </c>
      <c r="Q697" s="592">
        <f t="shared" si="670"/>
        <v>1</v>
      </c>
      <c r="R697" s="592">
        <f t="shared" si="671"/>
        <v>22</v>
      </c>
      <c r="S697" s="588">
        <f t="shared" si="672"/>
        <v>2.2799999999999998</v>
      </c>
      <c r="T697" s="456">
        <v>83200</v>
      </c>
      <c r="U697" s="456">
        <f>+S697*T697*0.05</f>
        <v>9484.7999999999993</v>
      </c>
      <c r="V697" s="456"/>
      <c r="W697" s="589" t="str">
        <f t="shared" si="673"/>
        <v>Կ-1</v>
      </c>
      <c r="X697" s="456">
        <f t="shared" si="674"/>
        <v>189695.99999999997</v>
      </c>
      <c r="Y697" s="590">
        <f t="shared" si="675"/>
        <v>199180.79999999996</v>
      </c>
      <c r="Z697" s="590">
        <f t="shared" si="693"/>
        <v>2589350.3999999994</v>
      </c>
      <c r="AA697" s="592">
        <f t="shared" si="677"/>
        <v>1</v>
      </c>
      <c r="AB697" s="592">
        <f t="shared" si="678"/>
        <v>23</v>
      </c>
      <c r="AC697" s="588">
        <f t="shared" si="679"/>
        <v>2.2799999999999998</v>
      </c>
      <c r="AD697" s="456">
        <v>83200</v>
      </c>
      <c r="AE697" s="456">
        <f>+AC697*AD697*0.05</f>
        <v>9484.7999999999993</v>
      </c>
      <c r="AF697" s="456"/>
      <c r="AG697" s="589" t="str">
        <f t="shared" si="680"/>
        <v>Կ-1</v>
      </c>
      <c r="AH697" s="456">
        <f t="shared" si="681"/>
        <v>189695.99999999997</v>
      </c>
      <c r="AI697" s="590">
        <f t="shared" si="682"/>
        <v>199180.79999999996</v>
      </c>
      <c r="AJ697" s="590">
        <f t="shared" si="694"/>
        <v>2589350.3999999994</v>
      </c>
      <c r="AK697" s="592">
        <f t="shared" si="684"/>
        <v>1</v>
      </c>
      <c r="AL697" s="592">
        <f t="shared" si="685"/>
        <v>24</v>
      </c>
      <c r="AM697" s="588">
        <f t="shared" si="686"/>
        <v>2.2799999999999998</v>
      </c>
      <c r="AN697" s="456">
        <v>83200</v>
      </c>
      <c r="AO697" s="456">
        <f>+AM697*AN697*0.05</f>
        <v>9484.7999999999993</v>
      </c>
      <c r="AP697" s="456"/>
      <c r="AQ697" s="589" t="str">
        <f t="shared" si="695"/>
        <v>Կ-1</v>
      </c>
      <c r="AR697" s="456">
        <f t="shared" si="688"/>
        <v>189695.99999999997</v>
      </c>
      <c r="AS697" s="590">
        <f t="shared" si="689"/>
        <v>199180.79999999996</v>
      </c>
      <c r="AT697" s="590">
        <f t="shared" si="696"/>
        <v>2589350.3999999994</v>
      </c>
    </row>
    <row r="698" spans="2:46" s="587" customFormat="1" ht="13.5">
      <c r="B698" s="816">
        <v>13</v>
      </c>
      <c r="C698" s="849" t="s">
        <v>1525</v>
      </c>
      <c r="D698" s="794" t="s">
        <v>1960</v>
      </c>
      <c r="E698" s="796">
        <v>1992</v>
      </c>
      <c r="F698" s="795" t="s">
        <v>222</v>
      </c>
      <c r="G698" s="820">
        <v>1</v>
      </c>
      <c r="H698" s="820">
        <v>8</v>
      </c>
      <c r="I698" s="821">
        <f t="shared" ref="I698:I704" si="697">IF(G698&lt;1,0,IF(M698="Բ-1",IF(H698=0,6.94,IF(H698=1,7.17,IF(H698=2,7.41,IF(H698=3,7.66,IF(OR(H698=5,H698=4),7.92,IF(OR(H698=6,H698=7),8.18,IF(OR(H698=8,H698=9),8.46,IF(OR(H698=10,H698=11,H698=12),8.74,IF(OR(H698=13,H698=14,H698=15),9.03,IF(OR(H698=16,H698=17,H698=18),9.33,9.65)))))))))),IF(M698="Բ-2", IF(H698=0,5.71,IF(H698=1,5.89,IF(H698=2,6.09,IF(H698=3,6.29,IF(OR(H698=5,H698=4),6.5,IF(OR(H698=6,H698=7),6.72,IF(OR(H698=8,H698=9),6.94,IF(OR(H698=10,H698=11,H698=12),7.17,IF(OR(H698=13,H698=14,H698=15),7.41,IF(OR(H698=16,H698=17,H698=18),7.65,7.91)))))))))), IF(M698="Գ-1", IF(H698=0,4.7,IF(H698=1,4.86,IF(H698=2,5.01,IF(H698=3,5.18,IF(OR(H698=5,H698=4),5.35,IF(OR(H698=6,H698=7),5.52,IF(OR(H698=8,H698=9),5.71,IF(OR(H698=10,H698=11,H698=12),5.89,IF(OR(H698=13,H698=14,H698=15),6.09,IF(OR(H698=16,H698=17,H698=18),6.29,6.49)))))))))), IF(M698="Գ-2", IF(H698=0,3.88,IF(H698=1,4.01,IF(H698=2,4.14,IF(H698=3,4.27,IF(OR(H698=5,H698=4),4.41,IF(OR(H698=6,H698=7),4.55,IF(OR(H698=8,H698=9),4.7,IF(OR(H698=10,H698=11,H698=12),4.85,IF(OR(H698=13,H698=14,H698=15),5.01,IF(OR(H698=16,H698=17,H698=18),5.17,5.34)))))))))), IF(M698="Գ-3", IF(H698=0,3.21,IF(H698=1,3.31,IF(H698=2,3.42,IF(H698=3,3.53,IF(OR(H698=5,H698=4),3.64,IF(OR(H698=6,H698=7),3.76,IF(OR(H698=8,H698=9),3.88,IF(OR(H698=10,H698=11,H698=12),4.01,IF(OR(H698=13,H698=14,H698=15),4.13,IF(OR(H698=16,H698=17,H698=18),4.27,4.4)))))))))), IF(M698="Ա-1", IF(H698=0,2.66,IF(H698=1,2.75,IF(H698=2,2.83,IF(H698=3,2.92,IF(OR(H698=5,H698=4),3.02,IF(OR(H698=6,H698=7),3.11,IF(OR(H698=8,H698=9),3.21,IF(OR(H698=10,H698=11,H698=12),3.31,IF(OR(H698=13,H698=14,H698=15),3.42,IF(OR(H698=16,H698=17,H698=18),3.53,3.64)))))))))), IF(M698="Ա-2", IF(H698=0,2.28,IF(H698=1,2.35,IF(H698=2,2.43,IF(H698=3,2.5,IF(OR(H698=5,H698=4),2.58,IF(OR(H698=6,H698=7),2.66,IF(OR(H698=8,H698=9),2.75,IF(OR(H698=10,H698=11,H698=12),2.83,IF(OR(H698=13,H698=14,H698=15),2.92,IF(OR(H698=16,H698=17,H698=18),3.01,3.11)))))))))),IF(M698="Ա-3", IF(H698=0,1.96,IF(H698=1,2.02,IF(H698=2,2.08,IF(H698=3,2.15,IF(OR(H698=5,H698=4),2.21,IF(OR(H698=6,H698=7),2.28,IF(OR(H698=8,H698=9),2.35,IF(OR(H698=10,H698=11,H698=12),2.42,IF(OR(H698=13,H698=14,H698=15),2.5,IF(OR(H698=16,H698=17,H698=18),2.58,2.66)))))))))), IF(M698="Կ-1", IF(H698=0,1.68,IF(H698=1,1.73,IF(H698=2,1.79,IF(H698=3,1.84,IF(OR(H698=5,H698=4),1.9,IF(OR(H698=6,H698=7),1.96,IF(OR(H698=8,H698=9),2.02,IF(OR(H698=10,H698=11,H698=12),2.08,IF(OR(H698=13,H698=14,H698=15),2.14,IF(OR(H698=16,H698=17,H698=18),2.21,2.28)))))))))), IF(M698="Կ-2", IF(H698=0,1.45,IF(H698=1,1.49,IF(H698=2,1.54,IF(H698=3,1.59,IF(OR(H698=5,H698=4),1.63,IF(OR(H698=6,H698=7),1.68,IF(OR(H698=8,H698=9),1.73,IF(OR(H698=10,H698=11,H698=12),1.79,IF(OR(H698=13,H698=14,H698=15),1.84,IF(OR(H698=16,H698=17,H698=18),1.9,1.95)))))))))),IF(M698="Կ-3", IF(H698=0,1.25,IF(H698=1,1.29,IF(H698=2,1.33,IF(H698=3,1.37,IF(OR(H698=5,H698=4),1.41,IF(OR(H698=6,H698=7),1.45,IF(OR(H698=8,H698=9),1.49,IF(OR(H698=10,H698=11,H698=12),1.54,IF(OR(H698=13,H698=14,H698=15),1.58,IF(OR(H698=16,H698=17,H698=18),1.63,1.68)))))))))), "Error"))))))))))))</f>
        <v>2.02</v>
      </c>
      <c r="J698" s="799">
        <v>83200</v>
      </c>
      <c r="K698" s="799"/>
      <c r="L698" s="799"/>
      <c r="M698" s="822" t="s">
        <v>86</v>
      </c>
      <c r="N698" s="799">
        <f t="shared" si="691"/>
        <v>168064</v>
      </c>
      <c r="O698" s="823">
        <f t="shared" si="668"/>
        <v>168064</v>
      </c>
      <c r="P698" s="823">
        <f t="shared" si="692"/>
        <v>2184832</v>
      </c>
      <c r="Q698" s="592">
        <f t="shared" si="670"/>
        <v>1</v>
      </c>
      <c r="R698" s="592">
        <f t="shared" si="671"/>
        <v>9</v>
      </c>
      <c r="S698" s="588">
        <f t="shared" si="672"/>
        <v>2.02</v>
      </c>
      <c r="T698" s="456">
        <v>83200</v>
      </c>
      <c r="U698" s="456"/>
      <c r="V698" s="456"/>
      <c r="W698" s="589" t="str">
        <f t="shared" si="673"/>
        <v>Կ-1</v>
      </c>
      <c r="X698" s="456">
        <f t="shared" si="674"/>
        <v>168064</v>
      </c>
      <c r="Y698" s="590">
        <f t="shared" si="675"/>
        <v>168064</v>
      </c>
      <c r="Z698" s="590">
        <f t="shared" si="693"/>
        <v>2184832</v>
      </c>
      <c r="AA698" s="592">
        <f t="shared" si="677"/>
        <v>1</v>
      </c>
      <c r="AB698" s="592">
        <f t="shared" si="678"/>
        <v>10</v>
      </c>
      <c r="AC698" s="588">
        <f t="shared" si="679"/>
        <v>2.08</v>
      </c>
      <c r="AD698" s="456">
        <v>83200</v>
      </c>
      <c r="AE698" s="456"/>
      <c r="AF698" s="456"/>
      <c r="AG698" s="589" t="str">
        <f t="shared" si="680"/>
        <v>Կ-1</v>
      </c>
      <c r="AH698" s="456">
        <f t="shared" si="681"/>
        <v>173056</v>
      </c>
      <c r="AI698" s="590">
        <f t="shared" si="682"/>
        <v>173056</v>
      </c>
      <c r="AJ698" s="590">
        <f t="shared" si="694"/>
        <v>2249728</v>
      </c>
      <c r="AK698" s="592">
        <f t="shared" si="684"/>
        <v>1</v>
      </c>
      <c r="AL698" s="592">
        <f t="shared" si="685"/>
        <v>11</v>
      </c>
      <c r="AM698" s="588">
        <f t="shared" si="686"/>
        <v>2.08</v>
      </c>
      <c r="AN698" s="456">
        <v>83200</v>
      </c>
      <c r="AO698" s="456"/>
      <c r="AP698" s="456"/>
      <c r="AQ698" s="589" t="str">
        <f t="shared" si="695"/>
        <v>Կ-1</v>
      </c>
      <c r="AR698" s="456">
        <f t="shared" si="688"/>
        <v>173056</v>
      </c>
      <c r="AS698" s="590">
        <f t="shared" si="689"/>
        <v>173056</v>
      </c>
      <c r="AT698" s="590">
        <f t="shared" si="696"/>
        <v>2249728</v>
      </c>
    </row>
    <row r="699" spans="2:46" s="587" customFormat="1" ht="13.5">
      <c r="B699" s="816">
        <v>14</v>
      </c>
      <c r="C699" s="849" t="s">
        <v>2167</v>
      </c>
      <c r="D699" s="794" t="s">
        <v>1960</v>
      </c>
      <c r="E699" s="796">
        <v>1978</v>
      </c>
      <c r="F699" s="795" t="s">
        <v>222</v>
      </c>
      <c r="G699" s="820">
        <v>1</v>
      </c>
      <c r="H699" s="820">
        <v>3</v>
      </c>
      <c r="I699" s="821">
        <f t="shared" si="697"/>
        <v>1.84</v>
      </c>
      <c r="J699" s="799">
        <v>83200</v>
      </c>
      <c r="K699" s="799"/>
      <c r="L699" s="799"/>
      <c r="M699" s="822" t="s">
        <v>86</v>
      </c>
      <c r="N699" s="799">
        <f t="shared" si="691"/>
        <v>153088</v>
      </c>
      <c r="O699" s="823">
        <f t="shared" si="668"/>
        <v>153088</v>
      </c>
      <c r="P699" s="823">
        <f t="shared" si="692"/>
        <v>1990144</v>
      </c>
      <c r="Q699" s="592">
        <f t="shared" si="670"/>
        <v>1</v>
      </c>
      <c r="R699" s="592">
        <f t="shared" si="671"/>
        <v>4</v>
      </c>
      <c r="S699" s="588">
        <f t="shared" si="672"/>
        <v>1.9</v>
      </c>
      <c r="T699" s="456">
        <v>83200</v>
      </c>
      <c r="U699" s="456"/>
      <c r="V699" s="456"/>
      <c r="W699" s="589" t="str">
        <f t="shared" si="673"/>
        <v>Կ-1</v>
      </c>
      <c r="X699" s="456">
        <f t="shared" si="674"/>
        <v>158080</v>
      </c>
      <c r="Y699" s="590">
        <f t="shared" si="675"/>
        <v>158080</v>
      </c>
      <c r="Z699" s="590">
        <f t="shared" si="693"/>
        <v>2055040</v>
      </c>
      <c r="AA699" s="592">
        <f t="shared" si="677"/>
        <v>1</v>
      </c>
      <c r="AB699" s="592">
        <f t="shared" si="678"/>
        <v>5</v>
      </c>
      <c r="AC699" s="588">
        <f t="shared" si="679"/>
        <v>1.9</v>
      </c>
      <c r="AD699" s="456">
        <v>83200</v>
      </c>
      <c r="AE699" s="456"/>
      <c r="AF699" s="456"/>
      <c r="AG699" s="589" t="str">
        <f t="shared" si="680"/>
        <v>Կ-1</v>
      </c>
      <c r="AH699" s="456">
        <f t="shared" si="681"/>
        <v>158080</v>
      </c>
      <c r="AI699" s="590">
        <f t="shared" si="682"/>
        <v>158080</v>
      </c>
      <c r="AJ699" s="590">
        <f t="shared" si="694"/>
        <v>2055040</v>
      </c>
      <c r="AK699" s="592">
        <f t="shared" si="684"/>
        <v>1</v>
      </c>
      <c r="AL699" s="592">
        <f t="shared" si="685"/>
        <v>6</v>
      </c>
      <c r="AM699" s="588">
        <f t="shared" si="686"/>
        <v>1.96</v>
      </c>
      <c r="AN699" s="456">
        <v>83200</v>
      </c>
      <c r="AO699" s="456"/>
      <c r="AP699" s="456"/>
      <c r="AQ699" s="589" t="str">
        <f t="shared" si="695"/>
        <v>Կ-1</v>
      </c>
      <c r="AR699" s="456">
        <f t="shared" si="688"/>
        <v>163072</v>
      </c>
      <c r="AS699" s="590">
        <f t="shared" si="689"/>
        <v>163072</v>
      </c>
      <c r="AT699" s="590">
        <f t="shared" si="696"/>
        <v>2119936</v>
      </c>
    </row>
    <row r="700" spans="2:46" s="587" customFormat="1" ht="13.5">
      <c r="B700" s="816">
        <v>15</v>
      </c>
      <c r="C700" s="849" t="s">
        <v>2646</v>
      </c>
      <c r="D700" s="794" t="s">
        <v>1960</v>
      </c>
      <c r="E700" s="796">
        <v>1997</v>
      </c>
      <c r="F700" s="795" t="s">
        <v>222</v>
      </c>
      <c r="G700" s="820">
        <v>1</v>
      </c>
      <c r="H700" s="820">
        <v>2</v>
      </c>
      <c r="I700" s="821">
        <f t="shared" si="697"/>
        <v>1.79</v>
      </c>
      <c r="J700" s="799">
        <v>83200</v>
      </c>
      <c r="K700" s="799"/>
      <c r="L700" s="799"/>
      <c r="M700" s="822" t="s">
        <v>86</v>
      </c>
      <c r="N700" s="799">
        <f t="shared" si="691"/>
        <v>148928</v>
      </c>
      <c r="O700" s="823">
        <f t="shared" si="668"/>
        <v>148928</v>
      </c>
      <c r="P700" s="823">
        <f t="shared" si="692"/>
        <v>1936064</v>
      </c>
      <c r="Q700" s="592">
        <f t="shared" si="670"/>
        <v>1</v>
      </c>
      <c r="R700" s="592">
        <f t="shared" si="671"/>
        <v>3</v>
      </c>
      <c r="S700" s="588">
        <f t="shared" si="672"/>
        <v>1.84</v>
      </c>
      <c r="T700" s="456">
        <v>83200</v>
      </c>
      <c r="U700" s="456"/>
      <c r="V700" s="456"/>
      <c r="W700" s="589" t="str">
        <f t="shared" si="673"/>
        <v>Կ-1</v>
      </c>
      <c r="X700" s="456">
        <f t="shared" si="674"/>
        <v>153088</v>
      </c>
      <c r="Y700" s="590">
        <f t="shared" si="675"/>
        <v>153088</v>
      </c>
      <c r="Z700" s="590">
        <f t="shared" si="693"/>
        <v>1990144</v>
      </c>
      <c r="AA700" s="592">
        <f t="shared" si="677"/>
        <v>1</v>
      </c>
      <c r="AB700" s="592">
        <f t="shared" si="678"/>
        <v>4</v>
      </c>
      <c r="AC700" s="588">
        <f t="shared" si="679"/>
        <v>1.9</v>
      </c>
      <c r="AD700" s="456">
        <v>83200</v>
      </c>
      <c r="AE700" s="456"/>
      <c r="AF700" s="456"/>
      <c r="AG700" s="589" t="str">
        <f t="shared" si="680"/>
        <v>Կ-1</v>
      </c>
      <c r="AH700" s="456">
        <f t="shared" si="681"/>
        <v>158080</v>
      </c>
      <c r="AI700" s="590">
        <f t="shared" si="682"/>
        <v>158080</v>
      </c>
      <c r="AJ700" s="590">
        <f t="shared" si="694"/>
        <v>2055040</v>
      </c>
      <c r="AK700" s="592">
        <f t="shared" si="684"/>
        <v>1</v>
      </c>
      <c r="AL700" s="592">
        <f t="shared" si="685"/>
        <v>5</v>
      </c>
      <c r="AM700" s="588">
        <f t="shared" si="686"/>
        <v>1.9</v>
      </c>
      <c r="AN700" s="456">
        <v>83200</v>
      </c>
      <c r="AO700" s="456"/>
      <c r="AP700" s="456"/>
      <c r="AQ700" s="589" t="str">
        <f t="shared" si="695"/>
        <v>Կ-1</v>
      </c>
      <c r="AR700" s="456">
        <f t="shared" si="688"/>
        <v>158080</v>
      </c>
      <c r="AS700" s="590">
        <f t="shared" si="689"/>
        <v>158080</v>
      </c>
      <c r="AT700" s="590">
        <f t="shared" si="696"/>
        <v>2055040</v>
      </c>
    </row>
    <row r="701" spans="2:46" s="587" customFormat="1" ht="13.5">
      <c r="B701" s="816">
        <v>16</v>
      </c>
      <c r="C701" s="849" t="s">
        <v>2175</v>
      </c>
      <c r="D701" s="794" t="s">
        <v>1960</v>
      </c>
      <c r="E701" s="796">
        <v>1998</v>
      </c>
      <c r="F701" s="795" t="s">
        <v>222</v>
      </c>
      <c r="G701" s="820">
        <v>1</v>
      </c>
      <c r="H701" s="820">
        <v>3</v>
      </c>
      <c r="I701" s="821">
        <f t="shared" si="697"/>
        <v>1.84</v>
      </c>
      <c r="J701" s="799">
        <v>83200</v>
      </c>
      <c r="K701" s="799"/>
      <c r="L701" s="799"/>
      <c r="M701" s="822" t="s">
        <v>86</v>
      </c>
      <c r="N701" s="799">
        <f t="shared" si="691"/>
        <v>153088</v>
      </c>
      <c r="O701" s="823">
        <f t="shared" si="668"/>
        <v>153088</v>
      </c>
      <c r="P701" s="823">
        <f t="shared" si="692"/>
        <v>1990144</v>
      </c>
      <c r="Q701" s="592">
        <f t="shared" si="670"/>
        <v>1</v>
      </c>
      <c r="R701" s="592">
        <f t="shared" si="671"/>
        <v>4</v>
      </c>
      <c r="S701" s="588">
        <f t="shared" si="672"/>
        <v>1.9</v>
      </c>
      <c r="T701" s="456">
        <v>83200</v>
      </c>
      <c r="U701" s="456"/>
      <c r="V701" s="456"/>
      <c r="W701" s="589" t="str">
        <f t="shared" si="673"/>
        <v>Կ-1</v>
      </c>
      <c r="X701" s="456">
        <f t="shared" si="674"/>
        <v>158080</v>
      </c>
      <c r="Y701" s="590">
        <f t="shared" si="675"/>
        <v>158080</v>
      </c>
      <c r="Z701" s="590">
        <f t="shared" si="693"/>
        <v>2055040</v>
      </c>
      <c r="AA701" s="592">
        <f t="shared" si="677"/>
        <v>1</v>
      </c>
      <c r="AB701" s="592">
        <f t="shared" si="678"/>
        <v>5</v>
      </c>
      <c r="AC701" s="588">
        <f t="shared" si="679"/>
        <v>1.9</v>
      </c>
      <c r="AD701" s="456">
        <v>83200</v>
      </c>
      <c r="AE701" s="456"/>
      <c r="AF701" s="456"/>
      <c r="AG701" s="589" t="str">
        <f t="shared" si="680"/>
        <v>Կ-1</v>
      </c>
      <c r="AH701" s="456">
        <f t="shared" si="681"/>
        <v>158080</v>
      </c>
      <c r="AI701" s="590">
        <f t="shared" si="682"/>
        <v>158080</v>
      </c>
      <c r="AJ701" s="590">
        <f t="shared" si="694"/>
        <v>2055040</v>
      </c>
      <c r="AK701" s="592">
        <f t="shared" si="684"/>
        <v>1</v>
      </c>
      <c r="AL701" s="592">
        <f t="shared" si="685"/>
        <v>6</v>
      </c>
      <c r="AM701" s="588">
        <f t="shared" si="686"/>
        <v>1.96</v>
      </c>
      <c r="AN701" s="456">
        <v>83200</v>
      </c>
      <c r="AO701" s="456"/>
      <c r="AP701" s="456"/>
      <c r="AQ701" s="589" t="str">
        <f t="shared" si="695"/>
        <v>Կ-1</v>
      </c>
      <c r="AR701" s="456">
        <f t="shared" si="688"/>
        <v>163072</v>
      </c>
      <c r="AS701" s="590">
        <f t="shared" si="689"/>
        <v>163072</v>
      </c>
      <c r="AT701" s="590">
        <f t="shared" si="696"/>
        <v>2119936</v>
      </c>
    </row>
    <row r="702" spans="2:46" s="587" customFormat="1" ht="13.5">
      <c r="B702" s="816">
        <v>17</v>
      </c>
      <c r="C702" s="849" t="s">
        <v>794</v>
      </c>
      <c r="D702" s="794" t="s">
        <v>1960</v>
      </c>
      <c r="E702" s="796">
        <v>1993</v>
      </c>
      <c r="F702" s="795" t="s">
        <v>222</v>
      </c>
      <c r="G702" s="820">
        <v>1</v>
      </c>
      <c r="H702" s="820">
        <v>7</v>
      </c>
      <c r="I702" s="821">
        <f t="shared" si="697"/>
        <v>1.96</v>
      </c>
      <c r="J702" s="799">
        <v>83200</v>
      </c>
      <c r="K702" s="799"/>
      <c r="L702" s="799"/>
      <c r="M702" s="822" t="s">
        <v>86</v>
      </c>
      <c r="N702" s="799">
        <f t="shared" si="691"/>
        <v>163072</v>
      </c>
      <c r="O702" s="823">
        <f t="shared" si="668"/>
        <v>163072</v>
      </c>
      <c r="P702" s="823">
        <f t="shared" si="692"/>
        <v>2119936</v>
      </c>
      <c r="Q702" s="592">
        <f t="shared" si="670"/>
        <v>1</v>
      </c>
      <c r="R702" s="592">
        <f t="shared" si="671"/>
        <v>8</v>
      </c>
      <c r="S702" s="588">
        <f t="shared" si="672"/>
        <v>2.02</v>
      </c>
      <c r="T702" s="456">
        <v>83200</v>
      </c>
      <c r="U702" s="456"/>
      <c r="V702" s="456"/>
      <c r="W702" s="589" t="str">
        <f t="shared" si="673"/>
        <v>Կ-1</v>
      </c>
      <c r="X702" s="456">
        <f t="shared" si="674"/>
        <v>168064</v>
      </c>
      <c r="Y702" s="590">
        <f t="shared" si="675"/>
        <v>168064</v>
      </c>
      <c r="Z702" s="590">
        <f t="shared" si="693"/>
        <v>2184832</v>
      </c>
      <c r="AA702" s="592">
        <f t="shared" si="677"/>
        <v>1</v>
      </c>
      <c r="AB702" s="592">
        <f t="shared" si="678"/>
        <v>9</v>
      </c>
      <c r="AC702" s="588">
        <f t="shared" si="679"/>
        <v>2.02</v>
      </c>
      <c r="AD702" s="456">
        <v>83200</v>
      </c>
      <c r="AE702" s="456"/>
      <c r="AF702" s="456"/>
      <c r="AG702" s="589" t="str">
        <f t="shared" si="680"/>
        <v>Կ-1</v>
      </c>
      <c r="AH702" s="456">
        <f t="shared" si="681"/>
        <v>168064</v>
      </c>
      <c r="AI702" s="590">
        <f t="shared" si="682"/>
        <v>168064</v>
      </c>
      <c r="AJ702" s="590">
        <f t="shared" si="694"/>
        <v>2184832</v>
      </c>
      <c r="AK702" s="592">
        <f t="shared" si="684"/>
        <v>1</v>
      </c>
      <c r="AL702" s="592">
        <f t="shared" si="685"/>
        <v>10</v>
      </c>
      <c r="AM702" s="588">
        <f t="shared" si="686"/>
        <v>2.08</v>
      </c>
      <c r="AN702" s="456">
        <v>83200</v>
      </c>
      <c r="AO702" s="456"/>
      <c r="AP702" s="456"/>
      <c r="AQ702" s="589" t="str">
        <f t="shared" si="695"/>
        <v>Կ-1</v>
      </c>
      <c r="AR702" s="456">
        <f t="shared" si="688"/>
        <v>173056</v>
      </c>
      <c r="AS702" s="590">
        <f t="shared" si="689"/>
        <v>173056</v>
      </c>
      <c r="AT702" s="590">
        <f t="shared" si="696"/>
        <v>2249728</v>
      </c>
    </row>
    <row r="703" spans="2:46" s="587" customFormat="1" ht="13.5">
      <c r="B703" s="816">
        <v>18</v>
      </c>
      <c r="C703" s="849" t="s">
        <v>1307</v>
      </c>
      <c r="D703" s="794" t="s">
        <v>1960</v>
      </c>
      <c r="E703" s="796">
        <v>1994</v>
      </c>
      <c r="F703" s="795" t="s">
        <v>222</v>
      </c>
      <c r="G703" s="820">
        <v>1</v>
      </c>
      <c r="H703" s="820">
        <v>5</v>
      </c>
      <c r="I703" s="821">
        <f t="shared" si="697"/>
        <v>1.9</v>
      </c>
      <c r="J703" s="799">
        <v>83200</v>
      </c>
      <c r="K703" s="799"/>
      <c r="L703" s="799"/>
      <c r="M703" s="822" t="s">
        <v>86</v>
      </c>
      <c r="N703" s="799">
        <f t="shared" si="691"/>
        <v>158080</v>
      </c>
      <c r="O703" s="823">
        <f t="shared" si="668"/>
        <v>158080</v>
      </c>
      <c r="P703" s="823">
        <f t="shared" si="692"/>
        <v>2055040</v>
      </c>
      <c r="Q703" s="592">
        <f t="shared" si="670"/>
        <v>1</v>
      </c>
      <c r="R703" s="592">
        <f t="shared" si="671"/>
        <v>6</v>
      </c>
      <c r="S703" s="588">
        <f t="shared" si="672"/>
        <v>1.96</v>
      </c>
      <c r="T703" s="456">
        <v>83200</v>
      </c>
      <c r="U703" s="456"/>
      <c r="V703" s="456"/>
      <c r="W703" s="589" t="str">
        <f t="shared" si="673"/>
        <v>Կ-1</v>
      </c>
      <c r="X703" s="456">
        <f t="shared" si="674"/>
        <v>163072</v>
      </c>
      <c r="Y703" s="590">
        <f t="shared" si="675"/>
        <v>163072</v>
      </c>
      <c r="Z703" s="590">
        <f t="shared" si="693"/>
        <v>2119936</v>
      </c>
      <c r="AA703" s="592">
        <f t="shared" si="677"/>
        <v>1</v>
      </c>
      <c r="AB703" s="592">
        <f t="shared" si="678"/>
        <v>7</v>
      </c>
      <c r="AC703" s="588">
        <f t="shared" si="679"/>
        <v>1.96</v>
      </c>
      <c r="AD703" s="456">
        <v>83200</v>
      </c>
      <c r="AE703" s="456"/>
      <c r="AF703" s="456"/>
      <c r="AG703" s="589" t="str">
        <f t="shared" si="680"/>
        <v>Կ-1</v>
      </c>
      <c r="AH703" s="456">
        <f t="shared" si="681"/>
        <v>163072</v>
      </c>
      <c r="AI703" s="590">
        <f t="shared" si="682"/>
        <v>163072</v>
      </c>
      <c r="AJ703" s="590">
        <f t="shared" si="694"/>
        <v>2119936</v>
      </c>
      <c r="AK703" s="592">
        <f t="shared" si="684"/>
        <v>1</v>
      </c>
      <c r="AL703" s="592">
        <f t="shared" si="685"/>
        <v>8</v>
      </c>
      <c r="AM703" s="588">
        <f t="shared" si="686"/>
        <v>2.02</v>
      </c>
      <c r="AN703" s="456">
        <v>83200</v>
      </c>
      <c r="AO703" s="456"/>
      <c r="AP703" s="456"/>
      <c r="AQ703" s="589" t="str">
        <f t="shared" si="695"/>
        <v>Կ-1</v>
      </c>
      <c r="AR703" s="456">
        <f t="shared" si="688"/>
        <v>168064</v>
      </c>
      <c r="AS703" s="590">
        <f t="shared" si="689"/>
        <v>168064</v>
      </c>
      <c r="AT703" s="590">
        <f t="shared" si="696"/>
        <v>2184832</v>
      </c>
    </row>
    <row r="704" spans="2:46" s="587" customFormat="1" ht="13.5">
      <c r="B704" s="816">
        <v>19</v>
      </c>
      <c r="C704" s="849" t="s">
        <v>2168</v>
      </c>
      <c r="D704" s="794" t="s">
        <v>1960</v>
      </c>
      <c r="E704" s="796">
        <v>2000</v>
      </c>
      <c r="F704" s="795" t="s">
        <v>222</v>
      </c>
      <c r="G704" s="820">
        <v>1</v>
      </c>
      <c r="H704" s="820">
        <v>3</v>
      </c>
      <c r="I704" s="821">
        <f t="shared" si="697"/>
        <v>1.84</v>
      </c>
      <c r="J704" s="799">
        <v>83200</v>
      </c>
      <c r="K704" s="799"/>
      <c r="L704" s="799"/>
      <c r="M704" s="822" t="s">
        <v>86</v>
      </c>
      <c r="N704" s="799">
        <f t="shared" ref="N704:N723" si="698">J704*I704</f>
        <v>153088</v>
      </c>
      <c r="O704" s="823">
        <f t="shared" si="668"/>
        <v>153088</v>
      </c>
      <c r="P704" s="823">
        <f t="shared" ref="P704:P723" si="699">+O704*13</f>
        <v>1990144</v>
      </c>
      <c r="Q704" s="592">
        <f t="shared" si="670"/>
        <v>1</v>
      </c>
      <c r="R704" s="592">
        <f t="shared" si="671"/>
        <v>4</v>
      </c>
      <c r="S704" s="588">
        <f t="shared" si="672"/>
        <v>1.9</v>
      </c>
      <c r="T704" s="456">
        <v>83200</v>
      </c>
      <c r="U704" s="456"/>
      <c r="V704" s="456"/>
      <c r="W704" s="589" t="str">
        <f t="shared" si="673"/>
        <v>Կ-1</v>
      </c>
      <c r="X704" s="456">
        <f t="shared" si="674"/>
        <v>158080</v>
      </c>
      <c r="Y704" s="590">
        <f t="shared" si="675"/>
        <v>158080</v>
      </c>
      <c r="Z704" s="590">
        <f t="shared" ref="Z704:Z723" si="700">+Y704*13</f>
        <v>2055040</v>
      </c>
      <c r="AA704" s="592">
        <f t="shared" si="677"/>
        <v>1</v>
      </c>
      <c r="AB704" s="592">
        <f t="shared" si="678"/>
        <v>5</v>
      </c>
      <c r="AC704" s="588">
        <f t="shared" si="679"/>
        <v>1.9</v>
      </c>
      <c r="AD704" s="456">
        <v>83200</v>
      </c>
      <c r="AE704" s="456"/>
      <c r="AF704" s="456"/>
      <c r="AG704" s="589" t="str">
        <f t="shared" si="680"/>
        <v>Կ-1</v>
      </c>
      <c r="AH704" s="456">
        <f t="shared" si="681"/>
        <v>158080</v>
      </c>
      <c r="AI704" s="590">
        <f t="shared" si="682"/>
        <v>158080</v>
      </c>
      <c r="AJ704" s="590">
        <f t="shared" ref="AJ704:AJ723" si="701">+AI704*13</f>
        <v>2055040</v>
      </c>
      <c r="AK704" s="592">
        <f t="shared" si="684"/>
        <v>1</v>
      </c>
      <c r="AL704" s="592">
        <f t="shared" si="685"/>
        <v>6</v>
      </c>
      <c r="AM704" s="588">
        <f t="shared" si="686"/>
        <v>1.96</v>
      </c>
      <c r="AN704" s="456">
        <v>83200</v>
      </c>
      <c r="AO704" s="456"/>
      <c r="AP704" s="456"/>
      <c r="AQ704" s="589" t="str">
        <f t="shared" ref="AQ704:AQ723" si="702">+AG704</f>
        <v>Կ-1</v>
      </c>
      <c r="AR704" s="456">
        <f t="shared" si="688"/>
        <v>163072</v>
      </c>
      <c r="AS704" s="590">
        <f t="shared" si="689"/>
        <v>163072</v>
      </c>
      <c r="AT704" s="590">
        <f t="shared" ref="AT704:AT723" si="703">+AS704*13</f>
        <v>2119936</v>
      </c>
    </row>
    <row r="705" spans="2:46" s="587" customFormat="1" ht="13.5">
      <c r="B705" s="816">
        <v>20</v>
      </c>
      <c r="C705" s="795" t="s">
        <v>2169</v>
      </c>
      <c r="D705" s="794" t="s">
        <v>1960</v>
      </c>
      <c r="E705" s="796">
        <v>1986</v>
      </c>
      <c r="F705" s="795" t="s">
        <v>222</v>
      </c>
      <c r="G705" s="820">
        <v>1</v>
      </c>
      <c r="H705" s="820">
        <v>3</v>
      </c>
      <c r="I705" s="821">
        <f t="shared" ref="I705:I723" si="704">IF(G705&lt;1,0,IF(M705="Բ-1",IF(H705=0,6.94,IF(H705=1,7.17,IF(H705=2,7.41,IF(H705=3,7.66,IF(OR(H705=5,H705=4),7.92,IF(OR(H705=6,H705=7),8.18,IF(OR(H705=8,H705=9),8.46,IF(OR(H705=10,H705=11,H705=12),8.74,IF(OR(H705=13,H705=14,H705=15),9.03,IF(OR(H705=16,H705=17,H705=18),9.33,9.65)))))))))),IF(M705="Բ-2", IF(H705=0,5.71,IF(H705=1,5.89,IF(H705=2,6.09,IF(H705=3,6.29,IF(OR(H705=5,H705=4),6.5,IF(OR(H705=6,H705=7),6.72,IF(OR(H705=8,H705=9),6.94,IF(OR(H705=10,H705=11,H705=12),7.17,IF(OR(H705=13,H705=14,H705=15),7.41,IF(OR(H705=16,H705=17,H705=18),7.65,7.91)))))))))), IF(M705="Գ-1", IF(H705=0,4.7,IF(H705=1,4.86,IF(H705=2,5.01,IF(H705=3,5.18,IF(OR(H705=5,H705=4),5.35,IF(OR(H705=6,H705=7),5.52,IF(OR(H705=8,H705=9),5.71,IF(OR(H705=10,H705=11,H705=12),5.89,IF(OR(H705=13,H705=14,H705=15),6.09,IF(OR(H705=16,H705=17,H705=18),6.29,6.49)))))))))), IF(M705="Գ-2", IF(H705=0,3.88,IF(H705=1,4.01,IF(H705=2,4.14,IF(H705=3,4.27,IF(OR(H705=5,H705=4),4.41,IF(OR(H705=6,H705=7),4.55,IF(OR(H705=8,H705=9),4.7,IF(OR(H705=10,H705=11,H705=12),4.85,IF(OR(H705=13,H705=14,H705=15),5.01,IF(OR(H705=16,H705=17,H705=18),5.17,5.34)))))))))), IF(M705="Գ-3", IF(H705=0,3.21,IF(H705=1,3.31,IF(H705=2,3.42,IF(H705=3,3.53,IF(OR(H705=5,H705=4),3.64,IF(OR(H705=6,H705=7),3.76,IF(OR(H705=8,H705=9),3.88,IF(OR(H705=10,H705=11,H705=12),4.01,IF(OR(H705=13,H705=14,H705=15),4.13,IF(OR(H705=16,H705=17,H705=18),4.27,4.4)))))))))), IF(M705="Ա-1", IF(H705=0,2.66,IF(H705=1,2.75,IF(H705=2,2.83,IF(H705=3,2.92,IF(OR(H705=5,H705=4),3.02,IF(OR(H705=6,H705=7),3.11,IF(OR(H705=8,H705=9),3.21,IF(OR(H705=10,H705=11,H705=12),3.31,IF(OR(H705=13,H705=14,H705=15),3.42,IF(OR(H705=16,H705=17,H705=18),3.53,3.64)))))))))), IF(M705="Ա-2", IF(H705=0,2.28,IF(H705=1,2.35,IF(H705=2,2.43,IF(H705=3,2.5,IF(OR(H705=5,H705=4),2.58,IF(OR(H705=6,H705=7),2.66,IF(OR(H705=8,H705=9),2.75,IF(OR(H705=10,H705=11,H705=12),2.83,IF(OR(H705=13,H705=14,H705=15),2.92,IF(OR(H705=16,H705=17,H705=18),3.01,3.11)))))))))),IF(M705="Ա-3", IF(H705=0,1.96,IF(H705=1,2.02,IF(H705=2,2.08,IF(H705=3,2.15,IF(OR(H705=5,H705=4),2.21,IF(OR(H705=6,H705=7),2.28,IF(OR(H705=8,H705=9),2.35,IF(OR(H705=10,H705=11,H705=12),2.42,IF(OR(H705=13,H705=14,H705=15),2.5,IF(OR(H705=16,H705=17,H705=18),2.58,2.66)))))))))), IF(M705="Կ-1", IF(H705=0,1.68,IF(H705=1,1.73,IF(H705=2,1.79,IF(H705=3,1.84,IF(OR(H705=5,H705=4),1.9,IF(OR(H705=6,H705=7),1.96,IF(OR(H705=8,H705=9),2.02,IF(OR(H705=10,H705=11,H705=12),2.08,IF(OR(H705=13,H705=14,H705=15),2.14,IF(OR(H705=16,H705=17,H705=18),2.21,2.28)))))))))), IF(M705="Կ-2", IF(H705=0,1.45,IF(H705=1,1.49,IF(H705=2,1.54,IF(H705=3,1.59,IF(OR(H705=5,H705=4),1.63,IF(OR(H705=6,H705=7),1.68,IF(OR(H705=8,H705=9),1.73,IF(OR(H705=10,H705=11,H705=12),1.79,IF(OR(H705=13,H705=14,H705=15),1.84,IF(OR(H705=16,H705=17,H705=18),1.9,1.95)))))))))),IF(M705="Կ-3", IF(H705=0,1.25,IF(H705=1,1.29,IF(H705=2,1.33,IF(H705=3,1.37,IF(OR(H705=5,H705=4),1.41,IF(OR(H705=6,H705=7),1.45,IF(OR(H705=8,H705=9),1.49,IF(OR(H705=10,H705=11,H705=12),1.54,IF(OR(H705=13,H705=14,H705=15),1.58,IF(OR(H705=16,H705=17,H705=18),1.63,1.68)))))))))), "Error"))))))))))))</f>
        <v>1.84</v>
      </c>
      <c r="J705" s="799">
        <v>83200</v>
      </c>
      <c r="K705" s="799"/>
      <c r="L705" s="799"/>
      <c r="M705" s="822" t="s">
        <v>86</v>
      </c>
      <c r="N705" s="799">
        <f t="shared" si="698"/>
        <v>153088</v>
      </c>
      <c r="O705" s="823">
        <f t="shared" si="668"/>
        <v>153088</v>
      </c>
      <c r="P705" s="823">
        <f t="shared" si="699"/>
        <v>1990144</v>
      </c>
      <c r="Q705" s="592">
        <f t="shared" si="670"/>
        <v>1</v>
      </c>
      <c r="R705" s="592">
        <f t="shared" si="671"/>
        <v>4</v>
      </c>
      <c r="S705" s="588">
        <f t="shared" si="672"/>
        <v>1.9</v>
      </c>
      <c r="T705" s="456">
        <v>83200</v>
      </c>
      <c r="U705" s="456"/>
      <c r="V705" s="456"/>
      <c r="W705" s="589" t="str">
        <f t="shared" si="673"/>
        <v>Կ-1</v>
      </c>
      <c r="X705" s="456">
        <f t="shared" si="674"/>
        <v>158080</v>
      </c>
      <c r="Y705" s="590">
        <f t="shared" si="675"/>
        <v>158080</v>
      </c>
      <c r="Z705" s="590">
        <f t="shared" si="700"/>
        <v>2055040</v>
      </c>
      <c r="AA705" s="592">
        <f t="shared" si="677"/>
        <v>1</v>
      </c>
      <c r="AB705" s="592">
        <f t="shared" si="678"/>
        <v>5</v>
      </c>
      <c r="AC705" s="588">
        <f t="shared" si="679"/>
        <v>1.9</v>
      </c>
      <c r="AD705" s="456">
        <v>83200</v>
      </c>
      <c r="AE705" s="456"/>
      <c r="AF705" s="456"/>
      <c r="AG705" s="589" t="str">
        <f t="shared" si="680"/>
        <v>Կ-1</v>
      </c>
      <c r="AH705" s="456">
        <f t="shared" si="681"/>
        <v>158080</v>
      </c>
      <c r="AI705" s="590">
        <f t="shared" si="682"/>
        <v>158080</v>
      </c>
      <c r="AJ705" s="590">
        <f t="shared" si="701"/>
        <v>2055040</v>
      </c>
      <c r="AK705" s="592">
        <f t="shared" si="684"/>
        <v>1</v>
      </c>
      <c r="AL705" s="592">
        <f t="shared" si="685"/>
        <v>6</v>
      </c>
      <c r="AM705" s="588">
        <f t="shared" si="686"/>
        <v>1.96</v>
      </c>
      <c r="AN705" s="456">
        <v>83200</v>
      </c>
      <c r="AO705" s="456"/>
      <c r="AP705" s="456"/>
      <c r="AQ705" s="589" t="str">
        <f t="shared" si="702"/>
        <v>Կ-1</v>
      </c>
      <c r="AR705" s="456">
        <f t="shared" si="688"/>
        <v>163072</v>
      </c>
      <c r="AS705" s="590">
        <f t="shared" si="689"/>
        <v>163072</v>
      </c>
      <c r="AT705" s="590">
        <f t="shared" si="703"/>
        <v>2119936</v>
      </c>
    </row>
    <row r="706" spans="2:46" s="587" customFormat="1" ht="13.5">
      <c r="B706" s="816">
        <v>21</v>
      </c>
      <c r="C706" s="795" t="s">
        <v>2170</v>
      </c>
      <c r="D706" s="794" t="s">
        <v>1961</v>
      </c>
      <c r="E706" s="796">
        <v>1986</v>
      </c>
      <c r="F706" s="795" t="s">
        <v>222</v>
      </c>
      <c r="G706" s="820">
        <v>1</v>
      </c>
      <c r="H706" s="820">
        <v>3</v>
      </c>
      <c r="I706" s="821">
        <f t="shared" si="704"/>
        <v>1.84</v>
      </c>
      <c r="J706" s="799">
        <v>83200</v>
      </c>
      <c r="K706" s="799"/>
      <c r="L706" s="799"/>
      <c r="M706" s="822" t="s">
        <v>86</v>
      </c>
      <c r="N706" s="799">
        <f t="shared" si="698"/>
        <v>153088</v>
      </c>
      <c r="O706" s="823">
        <f t="shared" si="668"/>
        <v>153088</v>
      </c>
      <c r="P706" s="823">
        <f t="shared" si="699"/>
        <v>1990144</v>
      </c>
      <c r="Q706" s="592">
        <f t="shared" si="670"/>
        <v>1</v>
      </c>
      <c r="R706" s="592">
        <f t="shared" si="671"/>
        <v>4</v>
      </c>
      <c r="S706" s="588">
        <f t="shared" si="672"/>
        <v>1.9</v>
      </c>
      <c r="T706" s="456">
        <v>83200</v>
      </c>
      <c r="U706" s="456"/>
      <c r="V706" s="456"/>
      <c r="W706" s="589" t="str">
        <f t="shared" si="673"/>
        <v>Կ-1</v>
      </c>
      <c r="X706" s="456">
        <f t="shared" si="674"/>
        <v>158080</v>
      </c>
      <c r="Y706" s="590">
        <f t="shared" si="675"/>
        <v>158080</v>
      </c>
      <c r="Z706" s="590">
        <f t="shared" si="700"/>
        <v>2055040</v>
      </c>
      <c r="AA706" s="592">
        <f t="shared" si="677"/>
        <v>1</v>
      </c>
      <c r="AB706" s="592">
        <f t="shared" si="678"/>
        <v>5</v>
      </c>
      <c r="AC706" s="588">
        <f t="shared" si="679"/>
        <v>1.9</v>
      </c>
      <c r="AD706" s="456">
        <v>83200</v>
      </c>
      <c r="AE706" s="456"/>
      <c r="AF706" s="456"/>
      <c r="AG706" s="589" t="str">
        <f t="shared" si="680"/>
        <v>Կ-1</v>
      </c>
      <c r="AH706" s="456">
        <f t="shared" si="681"/>
        <v>158080</v>
      </c>
      <c r="AI706" s="590">
        <f t="shared" si="682"/>
        <v>158080</v>
      </c>
      <c r="AJ706" s="590">
        <f t="shared" si="701"/>
        <v>2055040</v>
      </c>
      <c r="AK706" s="592">
        <f t="shared" si="684"/>
        <v>1</v>
      </c>
      <c r="AL706" s="592">
        <f t="shared" si="685"/>
        <v>6</v>
      </c>
      <c r="AM706" s="588">
        <f t="shared" si="686"/>
        <v>1.96</v>
      </c>
      <c r="AN706" s="456">
        <v>83200</v>
      </c>
      <c r="AO706" s="456"/>
      <c r="AP706" s="456"/>
      <c r="AQ706" s="589" t="str">
        <f t="shared" si="702"/>
        <v>Կ-1</v>
      </c>
      <c r="AR706" s="456">
        <f t="shared" si="688"/>
        <v>163072</v>
      </c>
      <c r="AS706" s="590">
        <f t="shared" si="689"/>
        <v>163072</v>
      </c>
      <c r="AT706" s="590">
        <f t="shared" si="703"/>
        <v>2119936</v>
      </c>
    </row>
    <row r="707" spans="2:46" s="587" customFormat="1" ht="13.5">
      <c r="B707" s="816">
        <v>22</v>
      </c>
      <c r="C707" s="795" t="s">
        <v>3097</v>
      </c>
      <c r="D707" s="794" t="s">
        <v>1961</v>
      </c>
      <c r="E707" s="796">
        <v>1997</v>
      </c>
      <c r="F707" s="795" t="s">
        <v>222</v>
      </c>
      <c r="G707" s="820">
        <v>1</v>
      </c>
      <c r="H707" s="820">
        <v>1</v>
      </c>
      <c r="I707" s="821">
        <f t="shared" si="704"/>
        <v>1.73</v>
      </c>
      <c r="J707" s="799">
        <v>83200</v>
      </c>
      <c r="K707" s="799"/>
      <c r="L707" s="799"/>
      <c r="M707" s="822" t="s">
        <v>86</v>
      </c>
      <c r="N707" s="799">
        <f t="shared" si="698"/>
        <v>143936</v>
      </c>
      <c r="O707" s="823">
        <f t="shared" si="668"/>
        <v>143936</v>
      </c>
      <c r="P707" s="823">
        <f t="shared" si="699"/>
        <v>1871168</v>
      </c>
      <c r="Q707" s="592">
        <f t="shared" si="670"/>
        <v>1</v>
      </c>
      <c r="R707" s="592">
        <f t="shared" si="671"/>
        <v>2</v>
      </c>
      <c r="S707" s="588">
        <f t="shared" si="672"/>
        <v>1.79</v>
      </c>
      <c r="T707" s="456">
        <v>83200</v>
      </c>
      <c r="U707" s="456"/>
      <c r="V707" s="456"/>
      <c r="W707" s="589" t="str">
        <f t="shared" si="673"/>
        <v>Կ-1</v>
      </c>
      <c r="X707" s="456">
        <f t="shared" si="674"/>
        <v>148928</v>
      </c>
      <c r="Y707" s="590">
        <f t="shared" si="675"/>
        <v>148928</v>
      </c>
      <c r="Z707" s="590">
        <f t="shared" si="700"/>
        <v>1936064</v>
      </c>
      <c r="AA707" s="592">
        <f t="shared" si="677"/>
        <v>1</v>
      </c>
      <c r="AB707" s="592">
        <f t="shared" si="678"/>
        <v>3</v>
      </c>
      <c r="AC707" s="588">
        <f t="shared" si="679"/>
        <v>1.84</v>
      </c>
      <c r="AD707" s="456">
        <v>83200</v>
      </c>
      <c r="AE707" s="456"/>
      <c r="AF707" s="456"/>
      <c r="AG707" s="589" t="str">
        <f t="shared" si="680"/>
        <v>Կ-1</v>
      </c>
      <c r="AH707" s="456">
        <f t="shared" si="681"/>
        <v>153088</v>
      </c>
      <c r="AI707" s="590">
        <f t="shared" si="682"/>
        <v>153088</v>
      </c>
      <c r="AJ707" s="590">
        <f t="shared" si="701"/>
        <v>1990144</v>
      </c>
      <c r="AK707" s="592">
        <f t="shared" si="684"/>
        <v>1</v>
      </c>
      <c r="AL707" s="592">
        <f t="shared" si="685"/>
        <v>4</v>
      </c>
      <c r="AM707" s="588">
        <f t="shared" si="686"/>
        <v>1.9</v>
      </c>
      <c r="AN707" s="456">
        <v>83200</v>
      </c>
      <c r="AO707" s="456"/>
      <c r="AP707" s="456"/>
      <c r="AQ707" s="589" t="str">
        <f t="shared" si="702"/>
        <v>Կ-1</v>
      </c>
      <c r="AR707" s="456">
        <f t="shared" si="688"/>
        <v>158080</v>
      </c>
      <c r="AS707" s="590">
        <f t="shared" si="689"/>
        <v>158080</v>
      </c>
      <c r="AT707" s="590">
        <f t="shared" si="703"/>
        <v>2055040</v>
      </c>
    </row>
    <row r="708" spans="2:46" s="587" customFormat="1" ht="13.5">
      <c r="B708" s="816">
        <v>23</v>
      </c>
      <c r="C708" s="795" t="s">
        <v>78</v>
      </c>
      <c r="D708" s="794"/>
      <c r="E708" s="796"/>
      <c r="F708" s="795" t="s">
        <v>222</v>
      </c>
      <c r="G708" s="820">
        <v>1</v>
      </c>
      <c r="H708" s="820">
        <v>6</v>
      </c>
      <c r="I708" s="821">
        <f t="shared" si="704"/>
        <v>1.96</v>
      </c>
      <c r="J708" s="799">
        <v>83200</v>
      </c>
      <c r="K708" s="885"/>
      <c r="L708" s="885"/>
      <c r="M708" s="822" t="s">
        <v>86</v>
      </c>
      <c r="N708" s="799">
        <f t="shared" si="698"/>
        <v>163072</v>
      </c>
      <c r="O708" s="823">
        <f t="shared" si="668"/>
        <v>163072</v>
      </c>
      <c r="P708" s="823">
        <f t="shared" si="699"/>
        <v>2119936</v>
      </c>
      <c r="Q708" s="592">
        <f t="shared" si="670"/>
        <v>1</v>
      </c>
      <c r="R708" s="592">
        <f t="shared" si="671"/>
        <v>7</v>
      </c>
      <c r="S708" s="588">
        <f t="shared" si="672"/>
        <v>1.96</v>
      </c>
      <c r="T708" s="456">
        <v>83200</v>
      </c>
      <c r="U708" s="455"/>
      <c r="V708" s="460"/>
      <c r="W708" s="589" t="str">
        <f t="shared" si="673"/>
        <v>Կ-1</v>
      </c>
      <c r="X708" s="456">
        <f t="shared" si="674"/>
        <v>163072</v>
      </c>
      <c r="Y708" s="590">
        <f t="shared" si="675"/>
        <v>163072</v>
      </c>
      <c r="Z708" s="590">
        <f t="shared" si="700"/>
        <v>2119936</v>
      </c>
      <c r="AA708" s="592">
        <f t="shared" si="677"/>
        <v>1</v>
      </c>
      <c r="AB708" s="592">
        <f t="shared" si="678"/>
        <v>8</v>
      </c>
      <c r="AC708" s="588">
        <f t="shared" si="679"/>
        <v>2.02</v>
      </c>
      <c r="AD708" s="456">
        <v>83200</v>
      </c>
      <c r="AE708" s="455"/>
      <c r="AF708" s="460"/>
      <c r="AG708" s="589" t="str">
        <f t="shared" si="680"/>
        <v>Կ-1</v>
      </c>
      <c r="AH708" s="456">
        <f t="shared" si="681"/>
        <v>168064</v>
      </c>
      <c r="AI708" s="590">
        <f t="shared" si="682"/>
        <v>168064</v>
      </c>
      <c r="AJ708" s="590">
        <f t="shared" si="701"/>
        <v>2184832</v>
      </c>
      <c r="AK708" s="592">
        <f t="shared" si="684"/>
        <v>1</v>
      </c>
      <c r="AL708" s="592">
        <f t="shared" si="685"/>
        <v>9</v>
      </c>
      <c r="AM708" s="588">
        <f t="shared" si="686"/>
        <v>2.02</v>
      </c>
      <c r="AN708" s="456">
        <v>83200</v>
      </c>
      <c r="AO708" s="455"/>
      <c r="AP708" s="460"/>
      <c r="AQ708" s="589" t="str">
        <f t="shared" si="702"/>
        <v>Կ-1</v>
      </c>
      <c r="AR708" s="456">
        <f t="shared" si="688"/>
        <v>168064</v>
      </c>
      <c r="AS708" s="590">
        <f t="shared" si="689"/>
        <v>168064</v>
      </c>
      <c r="AT708" s="590">
        <f t="shared" si="703"/>
        <v>2184832</v>
      </c>
    </row>
    <row r="709" spans="2:46" s="587" customFormat="1" ht="27">
      <c r="B709" s="816">
        <v>24</v>
      </c>
      <c r="C709" s="849" t="s">
        <v>3098</v>
      </c>
      <c r="D709" s="828" t="s">
        <v>1960</v>
      </c>
      <c r="E709" s="818">
        <v>2000</v>
      </c>
      <c r="F709" s="829" t="s">
        <v>453</v>
      </c>
      <c r="G709" s="820">
        <v>1</v>
      </c>
      <c r="H709" s="820">
        <v>1</v>
      </c>
      <c r="I709" s="821">
        <f t="shared" si="704"/>
        <v>1.73</v>
      </c>
      <c r="J709" s="799">
        <v>83200</v>
      </c>
      <c r="K709" s="799"/>
      <c r="L709" s="799"/>
      <c r="M709" s="822" t="s">
        <v>86</v>
      </c>
      <c r="N709" s="799">
        <f t="shared" si="698"/>
        <v>143936</v>
      </c>
      <c r="O709" s="823">
        <f t="shared" si="668"/>
        <v>143936</v>
      </c>
      <c r="P709" s="823">
        <f t="shared" si="699"/>
        <v>1871168</v>
      </c>
      <c r="Q709" s="592">
        <f t="shared" si="670"/>
        <v>1</v>
      </c>
      <c r="R709" s="592">
        <f t="shared" si="671"/>
        <v>2</v>
      </c>
      <c r="S709" s="588">
        <f t="shared" si="672"/>
        <v>1.79</v>
      </c>
      <c r="T709" s="456">
        <v>83200</v>
      </c>
      <c r="U709" s="456"/>
      <c r="V709" s="456"/>
      <c r="W709" s="589" t="str">
        <f t="shared" si="673"/>
        <v>Կ-1</v>
      </c>
      <c r="X709" s="456">
        <f t="shared" si="674"/>
        <v>148928</v>
      </c>
      <c r="Y709" s="590">
        <f t="shared" si="675"/>
        <v>148928</v>
      </c>
      <c r="Z709" s="590">
        <f t="shared" si="700"/>
        <v>1936064</v>
      </c>
      <c r="AA709" s="592">
        <f t="shared" si="677"/>
        <v>1</v>
      </c>
      <c r="AB709" s="592">
        <f t="shared" si="678"/>
        <v>3</v>
      </c>
      <c r="AC709" s="588">
        <f t="shared" si="679"/>
        <v>1.84</v>
      </c>
      <c r="AD709" s="456">
        <v>83200</v>
      </c>
      <c r="AE709" s="456"/>
      <c r="AF709" s="456"/>
      <c r="AG709" s="589" t="str">
        <f t="shared" si="680"/>
        <v>Կ-1</v>
      </c>
      <c r="AH709" s="456">
        <f t="shared" si="681"/>
        <v>153088</v>
      </c>
      <c r="AI709" s="590">
        <f t="shared" si="682"/>
        <v>153088</v>
      </c>
      <c r="AJ709" s="590">
        <f t="shared" si="701"/>
        <v>1990144</v>
      </c>
      <c r="AK709" s="592">
        <f t="shared" si="684"/>
        <v>1</v>
      </c>
      <c r="AL709" s="592">
        <f t="shared" si="685"/>
        <v>4</v>
      </c>
      <c r="AM709" s="588">
        <f t="shared" si="686"/>
        <v>1.9</v>
      </c>
      <c r="AN709" s="456">
        <v>83200</v>
      </c>
      <c r="AO709" s="456"/>
      <c r="AP709" s="456"/>
      <c r="AQ709" s="589" t="str">
        <f t="shared" si="702"/>
        <v>Կ-1</v>
      </c>
      <c r="AR709" s="456">
        <f t="shared" si="688"/>
        <v>158080</v>
      </c>
      <c r="AS709" s="590">
        <f t="shared" si="689"/>
        <v>158080</v>
      </c>
      <c r="AT709" s="590">
        <f t="shared" si="703"/>
        <v>2055040</v>
      </c>
    </row>
    <row r="710" spans="2:46" s="587" customFormat="1" ht="27">
      <c r="B710" s="816">
        <v>25</v>
      </c>
      <c r="C710" s="849" t="s">
        <v>2647</v>
      </c>
      <c r="D710" s="828" t="s">
        <v>1960</v>
      </c>
      <c r="E710" s="818">
        <v>1972</v>
      </c>
      <c r="F710" s="829" t="s">
        <v>453</v>
      </c>
      <c r="G710" s="820">
        <v>1</v>
      </c>
      <c r="H710" s="820">
        <v>2</v>
      </c>
      <c r="I710" s="821">
        <f t="shared" si="704"/>
        <v>1.79</v>
      </c>
      <c r="J710" s="799">
        <v>83200</v>
      </c>
      <c r="K710" s="799"/>
      <c r="L710" s="799"/>
      <c r="M710" s="822" t="s">
        <v>86</v>
      </c>
      <c r="N710" s="799">
        <f t="shared" si="698"/>
        <v>148928</v>
      </c>
      <c r="O710" s="823">
        <f t="shared" si="668"/>
        <v>148928</v>
      </c>
      <c r="P710" s="823">
        <f t="shared" si="699"/>
        <v>1936064</v>
      </c>
      <c r="Q710" s="592">
        <f t="shared" si="670"/>
        <v>1</v>
      </c>
      <c r="R710" s="592">
        <f t="shared" si="671"/>
        <v>3</v>
      </c>
      <c r="S710" s="588">
        <f t="shared" si="672"/>
        <v>1.84</v>
      </c>
      <c r="T710" s="456">
        <v>83200</v>
      </c>
      <c r="U710" s="456"/>
      <c r="V710" s="456"/>
      <c r="W710" s="589" t="str">
        <f t="shared" si="673"/>
        <v>Կ-1</v>
      </c>
      <c r="X710" s="456">
        <f t="shared" si="674"/>
        <v>153088</v>
      </c>
      <c r="Y710" s="590">
        <f t="shared" si="675"/>
        <v>153088</v>
      </c>
      <c r="Z710" s="590">
        <f t="shared" si="700"/>
        <v>1990144</v>
      </c>
      <c r="AA710" s="592">
        <f t="shared" si="677"/>
        <v>1</v>
      </c>
      <c r="AB710" s="592">
        <f t="shared" si="678"/>
        <v>4</v>
      </c>
      <c r="AC710" s="588">
        <f t="shared" si="679"/>
        <v>1.9</v>
      </c>
      <c r="AD710" s="456">
        <v>83200</v>
      </c>
      <c r="AE710" s="456"/>
      <c r="AF710" s="456"/>
      <c r="AG710" s="589" t="str">
        <f t="shared" si="680"/>
        <v>Կ-1</v>
      </c>
      <c r="AH710" s="456">
        <f t="shared" si="681"/>
        <v>158080</v>
      </c>
      <c r="AI710" s="590">
        <f t="shared" si="682"/>
        <v>158080</v>
      </c>
      <c r="AJ710" s="590">
        <f t="shared" si="701"/>
        <v>2055040</v>
      </c>
      <c r="AK710" s="592">
        <f t="shared" si="684"/>
        <v>1</v>
      </c>
      <c r="AL710" s="592">
        <f t="shared" si="685"/>
        <v>5</v>
      </c>
      <c r="AM710" s="588">
        <f t="shared" si="686"/>
        <v>1.9</v>
      </c>
      <c r="AN710" s="456">
        <v>83200</v>
      </c>
      <c r="AO710" s="456"/>
      <c r="AP710" s="456"/>
      <c r="AQ710" s="589" t="str">
        <f t="shared" si="702"/>
        <v>Կ-1</v>
      </c>
      <c r="AR710" s="456">
        <f t="shared" si="688"/>
        <v>158080</v>
      </c>
      <c r="AS710" s="590">
        <f t="shared" si="689"/>
        <v>158080</v>
      </c>
      <c r="AT710" s="590">
        <f t="shared" si="703"/>
        <v>2055040</v>
      </c>
    </row>
    <row r="711" spans="2:46" s="587" customFormat="1" ht="27">
      <c r="B711" s="816">
        <v>26</v>
      </c>
      <c r="C711" s="849" t="s">
        <v>212</v>
      </c>
      <c r="D711" s="828" t="s">
        <v>1960</v>
      </c>
      <c r="E711" s="818">
        <v>1961</v>
      </c>
      <c r="F711" s="829" t="s">
        <v>453</v>
      </c>
      <c r="G711" s="820">
        <v>1</v>
      </c>
      <c r="H711" s="820">
        <v>33</v>
      </c>
      <c r="I711" s="821">
        <f t="shared" si="704"/>
        <v>2.2799999999999998</v>
      </c>
      <c r="J711" s="799">
        <v>83200</v>
      </c>
      <c r="K711" s="799"/>
      <c r="L711" s="799"/>
      <c r="M711" s="822" t="s">
        <v>86</v>
      </c>
      <c r="N711" s="799">
        <f t="shared" si="698"/>
        <v>189695.99999999997</v>
      </c>
      <c r="O711" s="823">
        <f t="shared" si="668"/>
        <v>189695.99999999997</v>
      </c>
      <c r="P711" s="823">
        <f t="shared" si="699"/>
        <v>2466047.9999999995</v>
      </c>
      <c r="Q711" s="592">
        <f t="shared" si="670"/>
        <v>1</v>
      </c>
      <c r="R711" s="592">
        <f t="shared" si="671"/>
        <v>34</v>
      </c>
      <c r="S711" s="588">
        <f t="shared" si="672"/>
        <v>2.2799999999999998</v>
      </c>
      <c r="T711" s="456">
        <v>83200</v>
      </c>
      <c r="U711" s="456"/>
      <c r="V711" s="456"/>
      <c r="W711" s="589" t="str">
        <f t="shared" si="673"/>
        <v>Կ-1</v>
      </c>
      <c r="X711" s="456">
        <f t="shared" si="674"/>
        <v>189695.99999999997</v>
      </c>
      <c r="Y711" s="590">
        <f t="shared" si="675"/>
        <v>189695.99999999997</v>
      </c>
      <c r="Z711" s="590">
        <f t="shared" si="700"/>
        <v>2466047.9999999995</v>
      </c>
      <c r="AA711" s="592">
        <f t="shared" si="677"/>
        <v>1</v>
      </c>
      <c r="AB711" s="592">
        <f t="shared" si="678"/>
        <v>35</v>
      </c>
      <c r="AC711" s="588">
        <f t="shared" si="679"/>
        <v>2.2799999999999998</v>
      </c>
      <c r="AD711" s="456">
        <v>83200</v>
      </c>
      <c r="AE711" s="456"/>
      <c r="AF711" s="456"/>
      <c r="AG711" s="589" t="str">
        <f t="shared" si="680"/>
        <v>Կ-1</v>
      </c>
      <c r="AH711" s="456">
        <f t="shared" si="681"/>
        <v>189695.99999999997</v>
      </c>
      <c r="AI711" s="590">
        <f t="shared" si="682"/>
        <v>189695.99999999997</v>
      </c>
      <c r="AJ711" s="590">
        <f t="shared" si="701"/>
        <v>2466047.9999999995</v>
      </c>
      <c r="AK711" s="592">
        <f t="shared" si="684"/>
        <v>1</v>
      </c>
      <c r="AL711" s="592">
        <f t="shared" si="685"/>
        <v>36</v>
      </c>
      <c r="AM711" s="588">
        <f t="shared" si="686"/>
        <v>2.2799999999999998</v>
      </c>
      <c r="AN711" s="456">
        <v>83200</v>
      </c>
      <c r="AO711" s="456"/>
      <c r="AP711" s="456"/>
      <c r="AQ711" s="589" t="str">
        <f t="shared" si="702"/>
        <v>Կ-1</v>
      </c>
      <c r="AR711" s="456">
        <f t="shared" si="688"/>
        <v>189695.99999999997</v>
      </c>
      <c r="AS711" s="590">
        <f t="shared" si="689"/>
        <v>189695.99999999997</v>
      </c>
      <c r="AT711" s="590">
        <f t="shared" si="703"/>
        <v>2466047.9999999995</v>
      </c>
    </row>
    <row r="712" spans="2:46" s="587" customFormat="1" ht="27">
      <c r="B712" s="816">
        <v>27</v>
      </c>
      <c r="C712" s="849" t="s">
        <v>1305</v>
      </c>
      <c r="D712" s="828" t="s">
        <v>1961</v>
      </c>
      <c r="E712" s="818">
        <v>1989</v>
      </c>
      <c r="F712" s="829" t="s">
        <v>453</v>
      </c>
      <c r="G712" s="820">
        <v>1</v>
      </c>
      <c r="H712" s="820">
        <v>6</v>
      </c>
      <c r="I712" s="821">
        <f t="shared" si="704"/>
        <v>1.96</v>
      </c>
      <c r="J712" s="799">
        <v>83200</v>
      </c>
      <c r="K712" s="799"/>
      <c r="L712" s="799"/>
      <c r="M712" s="822" t="s">
        <v>86</v>
      </c>
      <c r="N712" s="799">
        <f t="shared" si="698"/>
        <v>163072</v>
      </c>
      <c r="O712" s="823">
        <f t="shared" si="668"/>
        <v>163072</v>
      </c>
      <c r="P712" s="823">
        <f t="shared" si="699"/>
        <v>2119936</v>
      </c>
      <c r="Q712" s="592">
        <f t="shared" si="670"/>
        <v>1</v>
      </c>
      <c r="R712" s="592">
        <f t="shared" si="671"/>
        <v>7</v>
      </c>
      <c r="S712" s="588">
        <f t="shared" si="672"/>
        <v>1.96</v>
      </c>
      <c r="T712" s="456">
        <v>83200</v>
      </c>
      <c r="U712" s="456"/>
      <c r="V712" s="456"/>
      <c r="W712" s="589" t="str">
        <f t="shared" si="673"/>
        <v>Կ-1</v>
      </c>
      <c r="X712" s="456">
        <f t="shared" si="674"/>
        <v>163072</v>
      </c>
      <c r="Y712" s="590">
        <f t="shared" si="675"/>
        <v>163072</v>
      </c>
      <c r="Z712" s="590">
        <f t="shared" si="700"/>
        <v>2119936</v>
      </c>
      <c r="AA712" s="592">
        <f t="shared" si="677"/>
        <v>1</v>
      </c>
      <c r="AB712" s="592">
        <f t="shared" si="678"/>
        <v>8</v>
      </c>
      <c r="AC712" s="588">
        <f t="shared" si="679"/>
        <v>2.02</v>
      </c>
      <c r="AD712" s="456">
        <v>83200</v>
      </c>
      <c r="AE712" s="456"/>
      <c r="AF712" s="456"/>
      <c r="AG712" s="589" t="str">
        <f t="shared" si="680"/>
        <v>Կ-1</v>
      </c>
      <c r="AH712" s="456">
        <f t="shared" si="681"/>
        <v>168064</v>
      </c>
      <c r="AI712" s="590">
        <f t="shared" si="682"/>
        <v>168064</v>
      </c>
      <c r="AJ712" s="590">
        <f t="shared" si="701"/>
        <v>2184832</v>
      </c>
      <c r="AK712" s="592">
        <f t="shared" si="684"/>
        <v>1</v>
      </c>
      <c r="AL712" s="592">
        <f t="shared" si="685"/>
        <v>9</v>
      </c>
      <c r="AM712" s="588">
        <f t="shared" si="686"/>
        <v>2.02</v>
      </c>
      <c r="AN712" s="456">
        <v>83200</v>
      </c>
      <c r="AO712" s="456"/>
      <c r="AP712" s="456"/>
      <c r="AQ712" s="589" t="str">
        <f t="shared" si="702"/>
        <v>Կ-1</v>
      </c>
      <c r="AR712" s="456">
        <f t="shared" si="688"/>
        <v>168064</v>
      </c>
      <c r="AS712" s="590">
        <f t="shared" si="689"/>
        <v>168064</v>
      </c>
      <c r="AT712" s="590">
        <f t="shared" si="703"/>
        <v>2184832</v>
      </c>
    </row>
    <row r="713" spans="2:46" s="587" customFormat="1" ht="27">
      <c r="B713" s="816">
        <v>28</v>
      </c>
      <c r="C713" s="849" t="s">
        <v>213</v>
      </c>
      <c r="D713" s="828" t="s">
        <v>1960</v>
      </c>
      <c r="E713" s="818">
        <v>1975</v>
      </c>
      <c r="F713" s="829" t="s">
        <v>453</v>
      </c>
      <c r="G713" s="820">
        <v>1</v>
      </c>
      <c r="H713" s="820">
        <v>21</v>
      </c>
      <c r="I713" s="821">
        <f t="shared" si="704"/>
        <v>2.2799999999999998</v>
      </c>
      <c r="J713" s="799">
        <v>83200</v>
      </c>
      <c r="K713" s="799"/>
      <c r="L713" s="799"/>
      <c r="M713" s="822" t="s">
        <v>86</v>
      </c>
      <c r="N713" s="799">
        <f t="shared" si="698"/>
        <v>189695.99999999997</v>
      </c>
      <c r="O713" s="823">
        <f t="shared" si="668"/>
        <v>189695.99999999997</v>
      </c>
      <c r="P713" s="823">
        <f t="shared" si="699"/>
        <v>2466047.9999999995</v>
      </c>
      <c r="Q713" s="592">
        <f t="shared" si="670"/>
        <v>1</v>
      </c>
      <c r="R713" s="592">
        <f t="shared" si="671"/>
        <v>22</v>
      </c>
      <c r="S713" s="588">
        <f t="shared" si="672"/>
        <v>2.2799999999999998</v>
      </c>
      <c r="T713" s="456">
        <v>83200</v>
      </c>
      <c r="U713" s="456"/>
      <c r="V713" s="456"/>
      <c r="W713" s="589" t="str">
        <f t="shared" si="673"/>
        <v>Կ-1</v>
      </c>
      <c r="X713" s="456">
        <f t="shared" si="674"/>
        <v>189695.99999999997</v>
      </c>
      <c r="Y713" s="590">
        <f t="shared" si="675"/>
        <v>189695.99999999997</v>
      </c>
      <c r="Z713" s="590">
        <f t="shared" si="700"/>
        <v>2466047.9999999995</v>
      </c>
      <c r="AA713" s="592">
        <f t="shared" si="677"/>
        <v>1</v>
      </c>
      <c r="AB713" s="592">
        <f t="shared" si="678"/>
        <v>23</v>
      </c>
      <c r="AC713" s="588">
        <f t="shared" si="679"/>
        <v>2.2799999999999998</v>
      </c>
      <c r="AD713" s="456">
        <v>83200</v>
      </c>
      <c r="AE713" s="456"/>
      <c r="AF713" s="456"/>
      <c r="AG713" s="589" t="str">
        <f t="shared" si="680"/>
        <v>Կ-1</v>
      </c>
      <c r="AH713" s="456">
        <f t="shared" si="681"/>
        <v>189695.99999999997</v>
      </c>
      <c r="AI713" s="590">
        <f t="shared" si="682"/>
        <v>189695.99999999997</v>
      </c>
      <c r="AJ713" s="590">
        <f t="shared" si="701"/>
        <v>2466047.9999999995</v>
      </c>
      <c r="AK713" s="592">
        <f t="shared" si="684"/>
        <v>1</v>
      </c>
      <c r="AL713" s="592">
        <f t="shared" si="685"/>
        <v>24</v>
      </c>
      <c r="AM713" s="588">
        <f t="shared" si="686"/>
        <v>2.2799999999999998</v>
      </c>
      <c r="AN713" s="456">
        <v>83200</v>
      </c>
      <c r="AO713" s="456"/>
      <c r="AP713" s="456"/>
      <c r="AQ713" s="589" t="str">
        <f t="shared" si="702"/>
        <v>Կ-1</v>
      </c>
      <c r="AR713" s="456">
        <f t="shared" si="688"/>
        <v>189695.99999999997</v>
      </c>
      <c r="AS713" s="590">
        <f t="shared" si="689"/>
        <v>189695.99999999997</v>
      </c>
      <c r="AT713" s="590">
        <f t="shared" si="703"/>
        <v>2466047.9999999995</v>
      </c>
    </row>
    <row r="714" spans="2:46" s="587" customFormat="1" ht="27">
      <c r="B714" s="816">
        <v>29</v>
      </c>
      <c r="C714" s="804" t="s">
        <v>210</v>
      </c>
      <c r="D714" s="828" t="s">
        <v>1961</v>
      </c>
      <c r="E714" s="818">
        <v>1985</v>
      </c>
      <c r="F714" s="829" t="s">
        <v>453</v>
      </c>
      <c r="G714" s="820">
        <v>1</v>
      </c>
      <c r="H714" s="820">
        <v>16</v>
      </c>
      <c r="I714" s="821">
        <f t="shared" si="704"/>
        <v>2.21</v>
      </c>
      <c r="J714" s="799">
        <v>83200</v>
      </c>
      <c r="K714" s="799"/>
      <c r="L714" s="799"/>
      <c r="M714" s="822" t="s">
        <v>86</v>
      </c>
      <c r="N714" s="799">
        <f t="shared" si="698"/>
        <v>183872</v>
      </c>
      <c r="O714" s="823">
        <f t="shared" si="668"/>
        <v>183872</v>
      </c>
      <c r="P714" s="823">
        <f t="shared" si="699"/>
        <v>2390336</v>
      </c>
      <c r="Q714" s="592">
        <f t="shared" si="670"/>
        <v>1</v>
      </c>
      <c r="R714" s="592">
        <f t="shared" si="671"/>
        <v>17</v>
      </c>
      <c r="S714" s="588">
        <f t="shared" si="672"/>
        <v>2.21</v>
      </c>
      <c r="T714" s="456">
        <v>83200</v>
      </c>
      <c r="U714" s="456"/>
      <c r="V714" s="456"/>
      <c r="W714" s="589" t="str">
        <f t="shared" si="673"/>
        <v>Կ-1</v>
      </c>
      <c r="X714" s="456">
        <f t="shared" si="674"/>
        <v>183872</v>
      </c>
      <c r="Y714" s="590">
        <f t="shared" si="675"/>
        <v>183872</v>
      </c>
      <c r="Z714" s="590">
        <f t="shared" si="700"/>
        <v>2390336</v>
      </c>
      <c r="AA714" s="592">
        <f t="shared" si="677"/>
        <v>1</v>
      </c>
      <c r="AB714" s="592">
        <f t="shared" si="678"/>
        <v>18</v>
      </c>
      <c r="AC714" s="588">
        <f t="shared" si="679"/>
        <v>2.21</v>
      </c>
      <c r="AD714" s="456">
        <v>83200</v>
      </c>
      <c r="AE714" s="456"/>
      <c r="AF714" s="456"/>
      <c r="AG714" s="589" t="str">
        <f t="shared" si="680"/>
        <v>Կ-1</v>
      </c>
      <c r="AH714" s="456">
        <f t="shared" si="681"/>
        <v>183872</v>
      </c>
      <c r="AI714" s="590">
        <f t="shared" si="682"/>
        <v>183872</v>
      </c>
      <c r="AJ714" s="590">
        <f t="shared" si="701"/>
        <v>2390336</v>
      </c>
      <c r="AK714" s="592">
        <f t="shared" si="684"/>
        <v>1</v>
      </c>
      <c r="AL714" s="592">
        <f t="shared" si="685"/>
        <v>19</v>
      </c>
      <c r="AM714" s="588">
        <f t="shared" si="686"/>
        <v>2.2799999999999998</v>
      </c>
      <c r="AN714" s="456">
        <v>83200</v>
      </c>
      <c r="AO714" s="456"/>
      <c r="AP714" s="456"/>
      <c r="AQ714" s="589" t="str">
        <f t="shared" si="702"/>
        <v>Կ-1</v>
      </c>
      <c r="AR714" s="456">
        <f t="shared" si="688"/>
        <v>189695.99999999997</v>
      </c>
      <c r="AS714" s="590">
        <f t="shared" si="689"/>
        <v>189695.99999999997</v>
      </c>
      <c r="AT714" s="590">
        <f t="shared" si="703"/>
        <v>2466047.9999999995</v>
      </c>
    </row>
    <row r="715" spans="2:46" s="587" customFormat="1" ht="27">
      <c r="B715" s="816">
        <v>30</v>
      </c>
      <c r="C715" s="849" t="s">
        <v>209</v>
      </c>
      <c r="D715" s="828" t="s">
        <v>1960</v>
      </c>
      <c r="E715" s="818">
        <v>1976</v>
      </c>
      <c r="F715" s="829" t="s">
        <v>453</v>
      </c>
      <c r="G715" s="820">
        <v>1</v>
      </c>
      <c r="H715" s="820">
        <v>19</v>
      </c>
      <c r="I715" s="821">
        <f t="shared" si="704"/>
        <v>2.2799999999999998</v>
      </c>
      <c r="J715" s="799">
        <v>83200</v>
      </c>
      <c r="K715" s="799"/>
      <c r="L715" s="799"/>
      <c r="M715" s="822" t="s">
        <v>86</v>
      </c>
      <c r="N715" s="799">
        <f t="shared" si="698"/>
        <v>189695.99999999997</v>
      </c>
      <c r="O715" s="823">
        <f t="shared" si="668"/>
        <v>189695.99999999997</v>
      </c>
      <c r="P715" s="823">
        <f t="shared" si="699"/>
        <v>2466047.9999999995</v>
      </c>
      <c r="Q715" s="592">
        <f t="shared" si="670"/>
        <v>1</v>
      </c>
      <c r="R715" s="592">
        <f t="shared" si="671"/>
        <v>20</v>
      </c>
      <c r="S715" s="588">
        <f t="shared" si="672"/>
        <v>2.2799999999999998</v>
      </c>
      <c r="T715" s="456">
        <v>83200</v>
      </c>
      <c r="U715" s="456"/>
      <c r="V715" s="456"/>
      <c r="W715" s="589" t="str">
        <f t="shared" si="673"/>
        <v>Կ-1</v>
      </c>
      <c r="X715" s="456">
        <f t="shared" si="674"/>
        <v>189695.99999999997</v>
      </c>
      <c r="Y715" s="590">
        <f t="shared" si="675"/>
        <v>189695.99999999997</v>
      </c>
      <c r="Z715" s="590">
        <f t="shared" si="700"/>
        <v>2466047.9999999995</v>
      </c>
      <c r="AA715" s="592">
        <f t="shared" si="677"/>
        <v>1</v>
      </c>
      <c r="AB715" s="592">
        <f t="shared" si="678"/>
        <v>21</v>
      </c>
      <c r="AC715" s="588">
        <f t="shared" si="679"/>
        <v>2.2799999999999998</v>
      </c>
      <c r="AD715" s="456">
        <v>83200</v>
      </c>
      <c r="AE715" s="456"/>
      <c r="AF715" s="456"/>
      <c r="AG715" s="589" t="str">
        <f t="shared" si="680"/>
        <v>Կ-1</v>
      </c>
      <c r="AH715" s="456">
        <f t="shared" si="681"/>
        <v>189695.99999999997</v>
      </c>
      <c r="AI715" s="590">
        <f t="shared" si="682"/>
        <v>189695.99999999997</v>
      </c>
      <c r="AJ715" s="590">
        <f t="shared" si="701"/>
        <v>2466047.9999999995</v>
      </c>
      <c r="AK715" s="592">
        <f t="shared" si="684"/>
        <v>1</v>
      </c>
      <c r="AL715" s="592">
        <f t="shared" si="685"/>
        <v>22</v>
      </c>
      <c r="AM715" s="588">
        <f t="shared" si="686"/>
        <v>2.2799999999999998</v>
      </c>
      <c r="AN715" s="456">
        <v>83200</v>
      </c>
      <c r="AO715" s="456"/>
      <c r="AP715" s="456"/>
      <c r="AQ715" s="589" t="str">
        <f t="shared" si="702"/>
        <v>Կ-1</v>
      </c>
      <c r="AR715" s="456">
        <f t="shared" si="688"/>
        <v>189695.99999999997</v>
      </c>
      <c r="AS715" s="590">
        <f t="shared" si="689"/>
        <v>189695.99999999997</v>
      </c>
      <c r="AT715" s="590">
        <f t="shared" si="703"/>
        <v>2466047.9999999995</v>
      </c>
    </row>
    <row r="716" spans="2:46" s="587" customFormat="1" ht="27">
      <c r="B716" s="816">
        <v>31</v>
      </c>
      <c r="C716" s="849" t="s">
        <v>211</v>
      </c>
      <c r="D716" s="828" t="s">
        <v>1960</v>
      </c>
      <c r="E716" s="818">
        <v>1985</v>
      </c>
      <c r="F716" s="829" t="s">
        <v>453</v>
      </c>
      <c r="G716" s="820">
        <v>1</v>
      </c>
      <c r="H716" s="820">
        <v>17</v>
      </c>
      <c r="I716" s="821">
        <f t="shared" si="704"/>
        <v>2.21</v>
      </c>
      <c r="J716" s="799">
        <v>83200</v>
      </c>
      <c r="K716" s="799"/>
      <c r="L716" s="799"/>
      <c r="M716" s="822" t="s">
        <v>86</v>
      </c>
      <c r="N716" s="799">
        <f t="shared" si="698"/>
        <v>183872</v>
      </c>
      <c r="O716" s="823">
        <f t="shared" si="668"/>
        <v>183872</v>
      </c>
      <c r="P716" s="823">
        <f t="shared" si="699"/>
        <v>2390336</v>
      </c>
      <c r="Q716" s="592">
        <f t="shared" si="670"/>
        <v>1</v>
      </c>
      <c r="R716" s="592">
        <f t="shared" si="671"/>
        <v>18</v>
      </c>
      <c r="S716" s="588">
        <f t="shared" si="672"/>
        <v>2.21</v>
      </c>
      <c r="T716" s="456">
        <v>83200</v>
      </c>
      <c r="U716" s="456"/>
      <c r="V716" s="456"/>
      <c r="W716" s="589" t="str">
        <f t="shared" si="673"/>
        <v>Կ-1</v>
      </c>
      <c r="X716" s="456">
        <f t="shared" si="674"/>
        <v>183872</v>
      </c>
      <c r="Y716" s="590">
        <f t="shared" si="675"/>
        <v>183872</v>
      </c>
      <c r="Z716" s="590">
        <f t="shared" si="700"/>
        <v>2390336</v>
      </c>
      <c r="AA716" s="592">
        <f t="shared" si="677"/>
        <v>1</v>
      </c>
      <c r="AB716" s="592">
        <f t="shared" si="678"/>
        <v>19</v>
      </c>
      <c r="AC716" s="588">
        <f t="shared" si="679"/>
        <v>2.2799999999999998</v>
      </c>
      <c r="AD716" s="456">
        <v>83200</v>
      </c>
      <c r="AE716" s="456"/>
      <c r="AF716" s="456"/>
      <c r="AG716" s="589" t="str">
        <f t="shared" si="680"/>
        <v>Կ-1</v>
      </c>
      <c r="AH716" s="456">
        <f t="shared" si="681"/>
        <v>189695.99999999997</v>
      </c>
      <c r="AI716" s="590">
        <f t="shared" si="682"/>
        <v>189695.99999999997</v>
      </c>
      <c r="AJ716" s="590">
        <f t="shared" si="701"/>
        <v>2466047.9999999995</v>
      </c>
      <c r="AK716" s="592">
        <f t="shared" si="684"/>
        <v>1</v>
      </c>
      <c r="AL716" s="592">
        <f t="shared" si="685"/>
        <v>20</v>
      </c>
      <c r="AM716" s="588">
        <f t="shared" si="686"/>
        <v>2.2799999999999998</v>
      </c>
      <c r="AN716" s="456">
        <v>83200</v>
      </c>
      <c r="AO716" s="456"/>
      <c r="AP716" s="456"/>
      <c r="AQ716" s="589" t="str">
        <f t="shared" si="702"/>
        <v>Կ-1</v>
      </c>
      <c r="AR716" s="456">
        <f t="shared" si="688"/>
        <v>189695.99999999997</v>
      </c>
      <c r="AS716" s="590">
        <f t="shared" si="689"/>
        <v>189695.99999999997</v>
      </c>
      <c r="AT716" s="590">
        <f t="shared" si="703"/>
        <v>2466047.9999999995</v>
      </c>
    </row>
    <row r="717" spans="2:46" s="587" customFormat="1" ht="27">
      <c r="B717" s="816">
        <v>32</v>
      </c>
      <c r="C717" s="849" t="s">
        <v>2172</v>
      </c>
      <c r="D717" s="828" t="s">
        <v>1960</v>
      </c>
      <c r="E717" s="818">
        <v>1996</v>
      </c>
      <c r="F717" s="829" t="s">
        <v>453</v>
      </c>
      <c r="G717" s="820">
        <v>1</v>
      </c>
      <c r="H717" s="820">
        <v>3</v>
      </c>
      <c r="I717" s="821">
        <f t="shared" si="704"/>
        <v>1.84</v>
      </c>
      <c r="J717" s="799">
        <v>83200</v>
      </c>
      <c r="K717" s="799"/>
      <c r="L717" s="799"/>
      <c r="M717" s="822" t="s">
        <v>86</v>
      </c>
      <c r="N717" s="799">
        <f t="shared" si="698"/>
        <v>153088</v>
      </c>
      <c r="O717" s="823">
        <f t="shared" si="668"/>
        <v>153088</v>
      </c>
      <c r="P717" s="823">
        <f t="shared" si="699"/>
        <v>1990144</v>
      </c>
      <c r="Q717" s="592">
        <f t="shared" si="670"/>
        <v>1</v>
      </c>
      <c r="R717" s="592">
        <f t="shared" si="671"/>
        <v>4</v>
      </c>
      <c r="S717" s="588">
        <f t="shared" si="672"/>
        <v>1.9</v>
      </c>
      <c r="T717" s="456">
        <v>83200</v>
      </c>
      <c r="U717" s="456"/>
      <c r="V717" s="456"/>
      <c r="W717" s="589" t="str">
        <f t="shared" si="673"/>
        <v>Կ-1</v>
      </c>
      <c r="X717" s="456">
        <f t="shared" si="674"/>
        <v>158080</v>
      </c>
      <c r="Y717" s="590">
        <f t="shared" si="675"/>
        <v>158080</v>
      </c>
      <c r="Z717" s="590">
        <f t="shared" si="700"/>
        <v>2055040</v>
      </c>
      <c r="AA717" s="592">
        <f t="shared" si="677"/>
        <v>1</v>
      </c>
      <c r="AB717" s="592">
        <f t="shared" si="678"/>
        <v>5</v>
      </c>
      <c r="AC717" s="588">
        <f t="shared" si="679"/>
        <v>1.9</v>
      </c>
      <c r="AD717" s="456">
        <v>83200</v>
      </c>
      <c r="AE717" s="456"/>
      <c r="AF717" s="456"/>
      <c r="AG717" s="589" t="str">
        <f t="shared" si="680"/>
        <v>Կ-1</v>
      </c>
      <c r="AH717" s="456">
        <f t="shared" si="681"/>
        <v>158080</v>
      </c>
      <c r="AI717" s="590">
        <f t="shared" si="682"/>
        <v>158080</v>
      </c>
      <c r="AJ717" s="590">
        <f t="shared" si="701"/>
        <v>2055040</v>
      </c>
      <c r="AK717" s="592">
        <f t="shared" si="684"/>
        <v>1</v>
      </c>
      <c r="AL717" s="592">
        <f t="shared" si="685"/>
        <v>6</v>
      </c>
      <c r="AM717" s="588">
        <f t="shared" si="686"/>
        <v>1.96</v>
      </c>
      <c r="AN717" s="456">
        <v>83200</v>
      </c>
      <c r="AO717" s="456"/>
      <c r="AP717" s="456"/>
      <c r="AQ717" s="589" t="str">
        <f t="shared" si="702"/>
        <v>Կ-1</v>
      </c>
      <c r="AR717" s="456">
        <f t="shared" si="688"/>
        <v>163072</v>
      </c>
      <c r="AS717" s="590">
        <f t="shared" si="689"/>
        <v>163072</v>
      </c>
      <c r="AT717" s="590">
        <f t="shared" si="703"/>
        <v>2119936</v>
      </c>
    </row>
    <row r="718" spans="2:46" s="587" customFormat="1" ht="27">
      <c r="B718" s="816">
        <v>33</v>
      </c>
      <c r="C718" s="849" t="s">
        <v>1508</v>
      </c>
      <c r="D718" s="828" t="s">
        <v>1960</v>
      </c>
      <c r="E718" s="818">
        <v>1975</v>
      </c>
      <c r="F718" s="829" t="s">
        <v>453</v>
      </c>
      <c r="G718" s="820">
        <v>1</v>
      </c>
      <c r="H718" s="820">
        <v>3</v>
      </c>
      <c r="I718" s="821">
        <f t="shared" si="704"/>
        <v>1.84</v>
      </c>
      <c r="J718" s="799">
        <v>83200</v>
      </c>
      <c r="K718" s="799"/>
      <c r="L718" s="799"/>
      <c r="M718" s="822" t="s">
        <v>86</v>
      </c>
      <c r="N718" s="799">
        <f t="shared" si="698"/>
        <v>153088</v>
      </c>
      <c r="O718" s="823">
        <f t="shared" si="668"/>
        <v>153088</v>
      </c>
      <c r="P718" s="823">
        <f t="shared" si="699"/>
        <v>1990144</v>
      </c>
      <c r="Q718" s="592">
        <f t="shared" si="670"/>
        <v>1</v>
      </c>
      <c r="R718" s="592">
        <f t="shared" si="671"/>
        <v>4</v>
      </c>
      <c r="S718" s="588">
        <f t="shared" si="672"/>
        <v>1.9</v>
      </c>
      <c r="T718" s="456">
        <v>83200</v>
      </c>
      <c r="U718" s="456"/>
      <c r="V718" s="456"/>
      <c r="W718" s="589" t="str">
        <f t="shared" si="673"/>
        <v>Կ-1</v>
      </c>
      <c r="X718" s="456">
        <f t="shared" si="674"/>
        <v>158080</v>
      </c>
      <c r="Y718" s="590">
        <f t="shared" si="675"/>
        <v>158080</v>
      </c>
      <c r="Z718" s="590">
        <f t="shared" si="700"/>
        <v>2055040</v>
      </c>
      <c r="AA718" s="592">
        <f t="shared" si="677"/>
        <v>1</v>
      </c>
      <c r="AB718" s="592">
        <f t="shared" si="678"/>
        <v>5</v>
      </c>
      <c r="AC718" s="588">
        <f t="shared" si="679"/>
        <v>1.9</v>
      </c>
      <c r="AD718" s="456">
        <v>83200</v>
      </c>
      <c r="AE718" s="456"/>
      <c r="AF718" s="456"/>
      <c r="AG718" s="589" t="str">
        <f t="shared" si="680"/>
        <v>Կ-1</v>
      </c>
      <c r="AH718" s="456">
        <f t="shared" si="681"/>
        <v>158080</v>
      </c>
      <c r="AI718" s="590">
        <f t="shared" si="682"/>
        <v>158080</v>
      </c>
      <c r="AJ718" s="590">
        <f t="shared" si="701"/>
        <v>2055040</v>
      </c>
      <c r="AK718" s="592">
        <f t="shared" si="684"/>
        <v>1</v>
      </c>
      <c r="AL718" s="592">
        <f t="shared" si="685"/>
        <v>6</v>
      </c>
      <c r="AM718" s="588">
        <f t="shared" si="686"/>
        <v>1.96</v>
      </c>
      <c r="AN718" s="456">
        <v>83200</v>
      </c>
      <c r="AO718" s="456"/>
      <c r="AP718" s="456"/>
      <c r="AQ718" s="589" t="str">
        <f t="shared" si="702"/>
        <v>Կ-1</v>
      </c>
      <c r="AR718" s="456">
        <f t="shared" si="688"/>
        <v>163072</v>
      </c>
      <c r="AS718" s="590">
        <f t="shared" si="689"/>
        <v>163072</v>
      </c>
      <c r="AT718" s="590">
        <f t="shared" si="703"/>
        <v>2119936</v>
      </c>
    </row>
    <row r="719" spans="2:46" s="587" customFormat="1" ht="27">
      <c r="B719" s="816">
        <v>34</v>
      </c>
      <c r="C719" s="849" t="s">
        <v>3099</v>
      </c>
      <c r="D719" s="828" t="s">
        <v>1960</v>
      </c>
      <c r="E719" s="818">
        <v>2003</v>
      </c>
      <c r="F719" s="829" t="s">
        <v>453</v>
      </c>
      <c r="G719" s="820">
        <v>1</v>
      </c>
      <c r="H719" s="820">
        <v>1</v>
      </c>
      <c r="I719" s="821">
        <f t="shared" si="704"/>
        <v>1.73</v>
      </c>
      <c r="J719" s="799">
        <v>83200</v>
      </c>
      <c r="K719" s="799"/>
      <c r="L719" s="799"/>
      <c r="M719" s="822" t="s">
        <v>86</v>
      </c>
      <c r="N719" s="799">
        <f t="shared" si="698"/>
        <v>143936</v>
      </c>
      <c r="O719" s="823">
        <f t="shared" si="668"/>
        <v>143936</v>
      </c>
      <c r="P719" s="823">
        <f t="shared" si="699"/>
        <v>1871168</v>
      </c>
      <c r="Q719" s="592">
        <f t="shared" si="670"/>
        <v>1</v>
      </c>
      <c r="R719" s="592">
        <f t="shared" si="671"/>
        <v>2</v>
      </c>
      <c r="S719" s="588">
        <f t="shared" si="672"/>
        <v>1.79</v>
      </c>
      <c r="T719" s="456">
        <v>83200</v>
      </c>
      <c r="U719" s="456"/>
      <c r="V719" s="456"/>
      <c r="W719" s="589" t="str">
        <f t="shared" si="673"/>
        <v>Կ-1</v>
      </c>
      <c r="X719" s="456">
        <f t="shared" si="674"/>
        <v>148928</v>
      </c>
      <c r="Y719" s="590">
        <f t="shared" si="675"/>
        <v>148928</v>
      </c>
      <c r="Z719" s="590">
        <f t="shared" si="700"/>
        <v>1936064</v>
      </c>
      <c r="AA719" s="592">
        <f t="shared" si="677"/>
        <v>1</v>
      </c>
      <c r="AB719" s="592">
        <f t="shared" si="678"/>
        <v>3</v>
      </c>
      <c r="AC719" s="588">
        <f t="shared" si="679"/>
        <v>1.84</v>
      </c>
      <c r="AD719" s="456">
        <v>83200</v>
      </c>
      <c r="AE719" s="456"/>
      <c r="AF719" s="456"/>
      <c r="AG719" s="589" t="str">
        <f t="shared" si="680"/>
        <v>Կ-1</v>
      </c>
      <c r="AH719" s="456">
        <f t="shared" si="681"/>
        <v>153088</v>
      </c>
      <c r="AI719" s="590">
        <f t="shared" si="682"/>
        <v>153088</v>
      </c>
      <c r="AJ719" s="590">
        <f t="shared" si="701"/>
        <v>1990144</v>
      </c>
      <c r="AK719" s="592">
        <f t="shared" si="684"/>
        <v>1</v>
      </c>
      <c r="AL719" s="592">
        <f t="shared" si="685"/>
        <v>4</v>
      </c>
      <c r="AM719" s="588">
        <f t="shared" si="686"/>
        <v>1.9</v>
      </c>
      <c r="AN719" s="456">
        <v>83200</v>
      </c>
      <c r="AO719" s="456"/>
      <c r="AP719" s="456"/>
      <c r="AQ719" s="589" t="str">
        <f t="shared" si="702"/>
        <v>Կ-1</v>
      </c>
      <c r="AR719" s="456">
        <f t="shared" si="688"/>
        <v>158080</v>
      </c>
      <c r="AS719" s="590">
        <f t="shared" si="689"/>
        <v>158080</v>
      </c>
      <c r="AT719" s="590">
        <f t="shared" si="703"/>
        <v>2055040</v>
      </c>
    </row>
    <row r="720" spans="2:46" s="587" customFormat="1" ht="27">
      <c r="B720" s="816">
        <v>35</v>
      </c>
      <c r="C720" s="849" t="s">
        <v>2174</v>
      </c>
      <c r="D720" s="828" t="s">
        <v>1960</v>
      </c>
      <c r="E720" s="818">
        <v>1997</v>
      </c>
      <c r="F720" s="829" t="s">
        <v>453</v>
      </c>
      <c r="G720" s="820">
        <v>1</v>
      </c>
      <c r="H720" s="820">
        <v>3</v>
      </c>
      <c r="I720" s="821">
        <f t="shared" si="704"/>
        <v>1.84</v>
      </c>
      <c r="J720" s="799">
        <v>83200</v>
      </c>
      <c r="K720" s="799"/>
      <c r="L720" s="799"/>
      <c r="M720" s="822" t="s">
        <v>86</v>
      </c>
      <c r="N720" s="799">
        <f t="shared" si="698"/>
        <v>153088</v>
      </c>
      <c r="O720" s="823">
        <f t="shared" si="668"/>
        <v>153088</v>
      </c>
      <c r="P720" s="823">
        <f t="shared" si="699"/>
        <v>1990144</v>
      </c>
      <c r="Q720" s="592">
        <f t="shared" si="670"/>
        <v>1</v>
      </c>
      <c r="R720" s="592">
        <f t="shared" si="671"/>
        <v>4</v>
      </c>
      <c r="S720" s="588">
        <f t="shared" si="672"/>
        <v>1.9</v>
      </c>
      <c r="T720" s="456">
        <v>83200</v>
      </c>
      <c r="U720" s="456"/>
      <c r="V720" s="456"/>
      <c r="W720" s="589" t="str">
        <f t="shared" si="673"/>
        <v>Կ-1</v>
      </c>
      <c r="X720" s="456">
        <f t="shared" si="674"/>
        <v>158080</v>
      </c>
      <c r="Y720" s="590">
        <f t="shared" si="675"/>
        <v>158080</v>
      </c>
      <c r="Z720" s="590">
        <f t="shared" si="700"/>
        <v>2055040</v>
      </c>
      <c r="AA720" s="592">
        <f t="shared" si="677"/>
        <v>1</v>
      </c>
      <c r="AB720" s="592">
        <f t="shared" si="678"/>
        <v>5</v>
      </c>
      <c r="AC720" s="588">
        <f t="shared" si="679"/>
        <v>1.9</v>
      </c>
      <c r="AD720" s="456">
        <v>83200</v>
      </c>
      <c r="AE720" s="456"/>
      <c r="AF720" s="456"/>
      <c r="AG720" s="589" t="str">
        <f t="shared" si="680"/>
        <v>Կ-1</v>
      </c>
      <c r="AH720" s="456">
        <f t="shared" si="681"/>
        <v>158080</v>
      </c>
      <c r="AI720" s="590">
        <f t="shared" si="682"/>
        <v>158080</v>
      </c>
      <c r="AJ720" s="590">
        <f t="shared" si="701"/>
        <v>2055040</v>
      </c>
      <c r="AK720" s="592">
        <f t="shared" si="684"/>
        <v>1</v>
      </c>
      <c r="AL720" s="592">
        <f t="shared" si="685"/>
        <v>6</v>
      </c>
      <c r="AM720" s="588">
        <f t="shared" si="686"/>
        <v>1.96</v>
      </c>
      <c r="AN720" s="456">
        <v>83200</v>
      </c>
      <c r="AO720" s="456"/>
      <c r="AP720" s="456"/>
      <c r="AQ720" s="589" t="str">
        <f t="shared" si="702"/>
        <v>Կ-1</v>
      </c>
      <c r="AR720" s="456">
        <f t="shared" si="688"/>
        <v>163072</v>
      </c>
      <c r="AS720" s="590">
        <f t="shared" si="689"/>
        <v>163072</v>
      </c>
      <c r="AT720" s="590">
        <f t="shared" si="703"/>
        <v>2119936</v>
      </c>
    </row>
    <row r="721" spans="1:46" s="587" customFormat="1" ht="27">
      <c r="B721" s="816">
        <v>36</v>
      </c>
      <c r="C721" s="849" t="s">
        <v>2648</v>
      </c>
      <c r="D721" s="828" t="s">
        <v>1960</v>
      </c>
      <c r="E721" s="818">
        <v>1998</v>
      </c>
      <c r="F721" s="829" t="s">
        <v>453</v>
      </c>
      <c r="G721" s="820">
        <v>1</v>
      </c>
      <c r="H721" s="820">
        <v>2</v>
      </c>
      <c r="I721" s="821">
        <f t="shared" si="704"/>
        <v>1.79</v>
      </c>
      <c r="J721" s="799">
        <v>83200</v>
      </c>
      <c r="K721" s="799"/>
      <c r="L721" s="799"/>
      <c r="M721" s="822" t="s">
        <v>86</v>
      </c>
      <c r="N721" s="799">
        <f t="shared" si="698"/>
        <v>148928</v>
      </c>
      <c r="O721" s="823">
        <f t="shared" si="668"/>
        <v>148928</v>
      </c>
      <c r="P721" s="823">
        <f t="shared" si="699"/>
        <v>1936064</v>
      </c>
      <c r="Q721" s="592">
        <f t="shared" si="670"/>
        <v>1</v>
      </c>
      <c r="R721" s="592">
        <f t="shared" si="671"/>
        <v>3</v>
      </c>
      <c r="S721" s="588">
        <f t="shared" si="672"/>
        <v>1.84</v>
      </c>
      <c r="T721" s="456">
        <v>83200</v>
      </c>
      <c r="U721" s="456"/>
      <c r="V721" s="456"/>
      <c r="W721" s="589" t="str">
        <f t="shared" si="673"/>
        <v>Կ-1</v>
      </c>
      <c r="X721" s="456">
        <f t="shared" si="674"/>
        <v>153088</v>
      </c>
      <c r="Y721" s="590">
        <f t="shared" si="675"/>
        <v>153088</v>
      </c>
      <c r="Z721" s="590">
        <f t="shared" si="700"/>
        <v>1990144</v>
      </c>
      <c r="AA721" s="592">
        <f t="shared" si="677"/>
        <v>1</v>
      </c>
      <c r="AB721" s="592">
        <f t="shared" si="678"/>
        <v>4</v>
      </c>
      <c r="AC721" s="588">
        <f t="shared" si="679"/>
        <v>1.9</v>
      </c>
      <c r="AD721" s="456">
        <v>83200</v>
      </c>
      <c r="AE721" s="456"/>
      <c r="AF721" s="456"/>
      <c r="AG721" s="589" t="str">
        <f t="shared" si="680"/>
        <v>Կ-1</v>
      </c>
      <c r="AH721" s="456">
        <f t="shared" si="681"/>
        <v>158080</v>
      </c>
      <c r="AI721" s="590">
        <f t="shared" si="682"/>
        <v>158080</v>
      </c>
      <c r="AJ721" s="590">
        <f t="shared" si="701"/>
        <v>2055040</v>
      </c>
      <c r="AK721" s="592">
        <f t="shared" si="684"/>
        <v>1</v>
      </c>
      <c r="AL721" s="592">
        <f t="shared" si="685"/>
        <v>5</v>
      </c>
      <c r="AM721" s="588">
        <f t="shared" si="686"/>
        <v>1.9</v>
      </c>
      <c r="AN721" s="456">
        <v>83200</v>
      </c>
      <c r="AO721" s="456"/>
      <c r="AP721" s="456"/>
      <c r="AQ721" s="589" t="str">
        <f t="shared" si="702"/>
        <v>Կ-1</v>
      </c>
      <c r="AR721" s="456">
        <f t="shared" si="688"/>
        <v>158080</v>
      </c>
      <c r="AS721" s="590">
        <f t="shared" si="689"/>
        <v>158080</v>
      </c>
      <c r="AT721" s="590">
        <f t="shared" si="703"/>
        <v>2055040</v>
      </c>
    </row>
    <row r="722" spans="1:46" s="587" customFormat="1" ht="27">
      <c r="B722" s="816">
        <v>37</v>
      </c>
      <c r="C722" s="795" t="s">
        <v>78</v>
      </c>
      <c r="D722" s="794"/>
      <c r="E722" s="818"/>
      <c r="F722" s="829" t="s">
        <v>453</v>
      </c>
      <c r="G722" s="820">
        <v>1</v>
      </c>
      <c r="H722" s="820">
        <v>6</v>
      </c>
      <c r="I722" s="821">
        <f t="shared" si="704"/>
        <v>1.96</v>
      </c>
      <c r="J722" s="799">
        <v>83200</v>
      </c>
      <c r="K722" s="885"/>
      <c r="L722" s="885"/>
      <c r="M722" s="822" t="s">
        <v>86</v>
      </c>
      <c r="N722" s="799">
        <f t="shared" si="698"/>
        <v>163072</v>
      </c>
      <c r="O722" s="823">
        <f t="shared" si="668"/>
        <v>163072</v>
      </c>
      <c r="P722" s="823">
        <f t="shared" si="699"/>
        <v>2119936</v>
      </c>
      <c r="Q722" s="592">
        <f t="shared" si="670"/>
        <v>1</v>
      </c>
      <c r="R722" s="592">
        <f t="shared" si="671"/>
        <v>7</v>
      </c>
      <c r="S722" s="588">
        <f t="shared" si="672"/>
        <v>1.96</v>
      </c>
      <c r="T722" s="456">
        <v>83200</v>
      </c>
      <c r="U722" s="455"/>
      <c r="V722" s="460"/>
      <c r="W722" s="589" t="str">
        <f t="shared" si="673"/>
        <v>Կ-1</v>
      </c>
      <c r="X722" s="456">
        <f t="shared" si="674"/>
        <v>163072</v>
      </c>
      <c r="Y722" s="590">
        <f t="shared" si="675"/>
        <v>163072</v>
      </c>
      <c r="Z722" s="590">
        <f t="shared" si="700"/>
        <v>2119936</v>
      </c>
      <c r="AA722" s="592">
        <f t="shared" si="677"/>
        <v>1</v>
      </c>
      <c r="AB722" s="592">
        <f t="shared" si="678"/>
        <v>8</v>
      </c>
      <c r="AC722" s="588">
        <f t="shared" si="679"/>
        <v>2.02</v>
      </c>
      <c r="AD722" s="456">
        <v>83200</v>
      </c>
      <c r="AE722" s="455"/>
      <c r="AF722" s="460"/>
      <c r="AG722" s="589" t="str">
        <f t="shared" si="680"/>
        <v>Կ-1</v>
      </c>
      <c r="AH722" s="456">
        <f t="shared" si="681"/>
        <v>168064</v>
      </c>
      <c r="AI722" s="590">
        <f t="shared" si="682"/>
        <v>168064</v>
      </c>
      <c r="AJ722" s="590">
        <f t="shared" si="701"/>
        <v>2184832</v>
      </c>
      <c r="AK722" s="592">
        <f t="shared" si="684"/>
        <v>1</v>
      </c>
      <c r="AL722" s="592">
        <f t="shared" si="685"/>
        <v>9</v>
      </c>
      <c r="AM722" s="588">
        <f t="shared" si="686"/>
        <v>2.02</v>
      </c>
      <c r="AN722" s="456">
        <v>83200</v>
      </c>
      <c r="AO722" s="455"/>
      <c r="AP722" s="460"/>
      <c r="AQ722" s="589" t="str">
        <f t="shared" si="702"/>
        <v>Կ-1</v>
      </c>
      <c r="AR722" s="456">
        <f t="shared" si="688"/>
        <v>168064</v>
      </c>
      <c r="AS722" s="590">
        <f t="shared" si="689"/>
        <v>168064</v>
      </c>
      <c r="AT722" s="590">
        <f t="shared" si="703"/>
        <v>2184832</v>
      </c>
    </row>
    <row r="723" spans="1:46" s="587" customFormat="1" ht="13.5">
      <c r="B723" s="816">
        <v>38</v>
      </c>
      <c r="C723" s="849" t="s">
        <v>270</v>
      </c>
      <c r="D723" s="794" t="s">
        <v>1960</v>
      </c>
      <c r="E723" s="796">
        <v>1978</v>
      </c>
      <c r="F723" s="795" t="s">
        <v>107</v>
      </c>
      <c r="G723" s="820">
        <v>1</v>
      </c>
      <c r="H723" s="820">
        <v>4</v>
      </c>
      <c r="I723" s="821">
        <f t="shared" si="704"/>
        <v>1.9</v>
      </c>
      <c r="J723" s="799">
        <v>83200</v>
      </c>
      <c r="K723" s="799"/>
      <c r="L723" s="799"/>
      <c r="M723" s="822" t="s">
        <v>86</v>
      </c>
      <c r="N723" s="799">
        <f t="shared" si="698"/>
        <v>158080</v>
      </c>
      <c r="O723" s="823">
        <f t="shared" si="668"/>
        <v>158080</v>
      </c>
      <c r="P723" s="823">
        <f t="shared" si="699"/>
        <v>2055040</v>
      </c>
      <c r="Q723" s="592">
        <f t="shared" si="670"/>
        <v>1</v>
      </c>
      <c r="R723" s="592">
        <f t="shared" si="671"/>
        <v>5</v>
      </c>
      <c r="S723" s="588">
        <f t="shared" si="672"/>
        <v>1.9</v>
      </c>
      <c r="T723" s="456">
        <v>83200</v>
      </c>
      <c r="U723" s="456"/>
      <c r="V723" s="456"/>
      <c r="W723" s="589" t="str">
        <f t="shared" si="673"/>
        <v>Կ-1</v>
      </c>
      <c r="X723" s="456">
        <f>T723*S723</f>
        <v>158080</v>
      </c>
      <c r="Y723" s="590">
        <f>+U723+V723+X723</f>
        <v>158080</v>
      </c>
      <c r="Z723" s="590">
        <f t="shared" si="700"/>
        <v>2055040</v>
      </c>
      <c r="AA723" s="592">
        <f t="shared" si="677"/>
        <v>1</v>
      </c>
      <c r="AB723" s="592">
        <f t="shared" si="678"/>
        <v>6</v>
      </c>
      <c r="AC723" s="588">
        <f t="shared" si="679"/>
        <v>1.96</v>
      </c>
      <c r="AD723" s="456">
        <v>83200</v>
      </c>
      <c r="AE723" s="456"/>
      <c r="AF723" s="456"/>
      <c r="AG723" s="589" t="str">
        <f t="shared" si="680"/>
        <v>Կ-1</v>
      </c>
      <c r="AH723" s="456">
        <f>AD723*AC723</f>
        <v>163072</v>
      </c>
      <c r="AI723" s="590">
        <f>AH723+AE723+AF723</f>
        <v>163072</v>
      </c>
      <c r="AJ723" s="590">
        <f t="shared" si="701"/>
        <v>2119936</v>
      </c>
      <c r="AK723" s="592">
        <f t="shared" si="684"/>
        <v>1</v>
      </c>
      <c r="AL723" s="592">
        <f t="shared" si="685"/>
        <v>7</v>
      </c>
      <c r="AM723" s="588">
        <f t="shared" si="686"/>
        <v>1.96</v>
      </c>
      <c r="AN723" s="456">
        <v>83200</v>
      </c>
      <c r="AO723" s="456"/>
      <c r="AP723" s="456"/>
      <c r="AQ723" s="589" t="str">
        <f t="shared" si="702"/>
        <v>Կ-1</v>
      </c>
      <c r="AR723" s="456">
        <f t="shared" si="688"/>
        <v>163072</v>
      </c>
      <c r="AS723" s="590">
        <f t="shared" si="689"/>
        <v>163072</v>
      </c>
      <c r="AT723" s="590">
        <f t="shared" si="703"/>
        <v>2119936</v>
      </c>
    </row>
    <row r="724" spans="1:46" s="587" customFormat="1" ht="13.5">
      <c r="B724" s="830"/>
      <c r="C724" s="831" t="s">
        <v>2550</v>
      </c>
      <c r="D724" s="828"/>
      <c r="E724" s="818"/>
      <c r="F724" s="831"/>
      <c r="G724" s="820"/>
      <c r="H724" s="820"/>
      <c r="I724" s="821"/>
      <c r="J724" s="799"/>
      <c r="K724" s="832"/>
      <c r="L724" s="832"/>
      <c r="M724" s="833"/>
      <c r="N724" s="834"/>
      <c r="O724" s="823">
        <v>6000</v>
      </c>
      <c r="P724" s="823">
        <f>+O724*12</f>
        <v>72000</v>
      </c>
      <c r="Q724" s="592"/>
      <c r="R724" s="592"/>
      <c r="S724" s="588"/>
      <c r="T724" s="456"/>
      <c r="U724" s="457"/>
      <c r="V724" s="457"/>
      <c r="W724" s="597"/>
      <c r="X724" s="700"/>
      <c r="Y724" s="590">
        <f>+O724</f>
        <v>6000</v>
      </c>
      <c r="Z724" s="590">
        <f>+P724</f>
        <v>72000</v>
      </c>
      <c r="AA724" s="592"/>
      <c r="AB724" s="592"/>
      <c r="AC724" s="588"/>
      <c r="AD724" s="456"/>
      <c r="AE724" s="457"/>
      <c r="AF724" s="457"/>
      <c r="AG724" s="597"/>
      <c r="AH724" s="700"/>
      <c r="AI724" s="590">
        <f>+Y724</f>
        <v>6000</v>
      </c>
      <c r="AJ724" s="590">
        <f>+Z724</f>
        <v>72000</v>
      </c>
      <c r="AK724" s="592"/>
      <c r="AL724" s="592"/>
      <c r="AM724" s="588"/>
      <c r="AN724" s="456"/>
      <c r="AO724" s="457"/>
      <c r="AP724" s="457"/>
      <c r="AQ724" s="597"/>
      <c r="AR724" s="700"/>
      <c r="AS724" s="590">
        <f>+AI724</f>
        <v>6000</v>
      </c>
      <c r="AT724" s="590">
        <f>+AJ724</f>
        <v>72000</v>
      </c>
    </row>
    <row r="725" spans="1:46" s="468" customFormat="1" ht="23.25" customHeight="1">
      <c r="B725" s="960" t="s">
        <v>47</v>
      </c>
      <c r="C725" s="960"/>
      <c r="D725" s="960"/>
      <c r="E725" s="960"/>
      <c r="F725" s="960"/>
      <c r="G725" s="701">
        <f t="shared" ref="G725:AT725" si="705">SUM(G686:G724)</f>
        <v>38</v>
      </c>
      <c r="H725" s="701">
        <f t="shared" si="705"/>
        <v>360</v>
      </c>
      <c r="I725" s="701">
        <f t="shared" si="705"/>
        <v>86.29000000000002</v>
      </c>
      <c r="J725" s="701">
        <f t="shared" si="705"/>
        <v>3161600</v>
      </c>
      <c r="K725" s="701">
        <f t="shared" si="705"/>
        <v>36816</v>
      </c>
      <c r="L725" s="701">
        <f t="shared" si="705"/>
        <v>0</v>
      </c>
      <c r="M725" s="701">
        <f t="shared" si="705"/>
        <v>0</v>
      </c>
      <c r="N725" s="701">
        <f t="shared" si="705"/>
        <v>7179328</v>
      </c>
      <c r="O725" s="701">
        <f t="shared" si="705"/>
        <v>7222144</v>
      </c>
      <c r="P725" s="701">
        <f t="shared" si="705"/>
        <v>93881871.999999985</v>
      </c>
      <c r="Q725" s="701">
        <f t="shared" si="705"/>
        <v>38</v>
      </c>
      <c r="R725" s="701">
        <f t="shared" si="705"/>
        <v>398</v>
      </c>
      <c r="S725" s="701">
        <f t="shared" si="705"/>
        <v>87.560000000000016</v>
      </c>
      <c r="T725" s="701">
        <f t="shared" si="705"/>
        <v>3161600</v>
      </c>
      <c r="U725" s="701">
        <f t="shared" si="705"/>
        <v>36816</v>
      </c>
      <c r="V725" s="701">
        <f t="shared" si="705"/>
        <v>0</v>
      </c>
      <c r="W725" s="701">
        <f t="shared" si="705"/>
        <v>0</v>
      </c>
      <c r="X725" s="701">
        <f t="shared" si="705"/>
        <v>7284992</v>
      </c>
      <c r="Y725" s="701">
        <f t="shared" si="705"/>
        <v>7327808</v>
      </c>
      <c r="Z725" s="701">
        <f t="shared" si="705"/>
        <v>95255503.999999985</v>
      </c>
      <c r="AA725" s="701">
        <f t="shared" si="705"/>
        <v>38</v>
      </c>
      <c r="AB725" s="701">
        <f t="shared" si="705"/>
        <v>436</v>
      </c>
      <c r="AC725" s="701">
        <f t="shared" si="705"/>
        <v>88.370000000000019</v>
      </c>
      <c r="AD725" s="701">
        <f t="shared" si="705"/>
        <v>3161600</v>
      </c>
      <c r="AE725" s="701">
        <f t="shared" si="705"/>
        <v>37024</v>
      </c>
      <c r="AF725" s="701">
        <f t="shared" si="705"/>
        <v>0</v>
      </c>
      <c r="AG725" s="701">
        <f t="shared" si="705"/>
        <v>0</v>
      </c>
      <c r="AH725" s="701">
        <f t="shared" si="705"/>
        <v>7352384</v>
      </c>
      <c r="AI725" s="701">
        <f t="shared" si="705"/>
        <v>7395408</v>
      </c>
      <c r="AJ725" s="701">
        <f t="shared" si="705"/>
        <v>96134303.999999985</v>
      </c>
      <c r="AK725" s="701">
        <f t="shared" si="705"/>
        <v>38</v>
      </c>
      <c r="AL725" s="701">
        <f t="shared" si="705"/>
        <v>474</v>
      </c>
      <c r="AM725" s="701">
        <f t="shared" si="705"/>
        <v>89.579999999999984</v>
      </c>
      <c r="AN725" s="701">
        <f t="shared" si="705"/>
        <v>3161600</v>
      </c>
      <c r="AO725" s="701">
        <f t="shared" si="705"/>
        <v>37398.400000000001</v>
      </c>
      <c r="AP725" s="701">
        <f t="shared" si="705"/>
        <v>0</v>
      </c>
      <c r="AQ725" s="701">
        <f t="shared" si="705"/>
        <v>0</v>
      </c>
      <c r="AR725" s="701">
        <f t="shared" si="705"/>
        <v>7453056</v>
      </c>
      <c r="AS725" s="701">
        <f t="shared" si="705"/>
        <v>7496454.4000000004</v>
      </c>
      <c r="AT725" s="701">
        <f t="shared" si="705"/>
        <v>97447907.199999988</v>
      </c>
    </row>
    <row r="726" spans="1:46" ht="16.5" customHeight="1"/>
    <row r="727" spans="1:46" ht="17.25" customHeight="1"/>
    <row r="728" spans="1:46" s="468" customFormat="1" ht="22.5" customHeight="1">
      <c r="B728" s="960" t="s">
        <v>554</v>
      </c>
      <c r="C728" s="960"/>
      <c r="D728" s="960"/>
      <c r="E728" s="960"/>
      <c r="F728" s="960"/>
      <c r="G728" s="962" t="s">
        <v>1043</v>
      </c>
      <c r="H728" s="962"/>
      <c r="I728" s="962"/>
      <c r="J728" s="962"/>
      <c r="K728" s="962"/>
      <c r="L728" s="962"/>
      <c r="M728" s="962"/>
      <c r="N728" s="962"/>
      <c r="O728" s="962"/>
      <c r="P728" s="962"/>
      <c r="Q728" s="962" t="s">
        <v>1043</v>
      </c>
      <c r="R728" s="962"/>
      <c r="S728" s="962"/>
      <c r="T728" s="962"/>
      <c r="U728" s="962"/>
      <c r="V728" s="962"/>
      <c r="W728" s="962"/>
      <c r="X728" s="962"/>
      <c r="Y728" s="962"/>
      <c r="Z728" s="962"/>
      <c r="AA728" s="962" t="s">
        <v>1043</v>
      </c>
      <c r="AB728" s="962"/>
      <c r="AC728" s="962"/>
      <c r="AD728" s="962"/>
      <c r="AE728" s="962"/>
      <c r="AF728" s="962"/>
      <c r="AG728" s="962"/>
      <c r="AH728" s="962"/>
      <c r="AI728" s="962"/>
      <c r="AJ728" s="962"/>
      <c r="AK728" s="962" t="s">
        <v>75</v>
      </c>
      <c r="AL728" s="962"/>
      <c r="AM728" s="962"/>
      <c r="AN728" s="962"/>
      <c r="AO728" s="962"/>
      <c r="AP728" s="962"/>
      <c r="AQ728" s="962"/>
      <c r="AR728" s="962"/>
      <c r="AS728" s="962"/>
      <c r="AT728" s="962"/>
    </row>
    <row r="729" spans="1:46" s="468" customFormat="1" ht="24" customHeight="1">
      <c r="B729" s="959" t="s">
        <v>1333</v>
      </c>
      <c r="C729" s="959"/>
      <c r="D729" s="959"/>
      <c r="E729" s="959"/>
      <c r="F729" s="959"/>
      <c r="G729" s="959" t="s">
        <v>2454</v>
      </c>
      <c r="H729" s="959"/>
      <c r="I729" s="959"/>
      <c r="J729" s="959"/>
      <c r="K729" s="959"/>
      <c r="L729" s="959"/>
      <c r="M729" s="959"/>
      <c r="N729" s="959"/>
      <c r="O729" s="959"/>
      <c r="P729" s="959"/>
      <c r="Q729" s="959" t="s">
        <v>1950</v>
      </c>
      <c r="R729" s="959"/>
      <c r="S729" s="959"/>
      <c r="T729" s="959"/>
      <c r="U729" s="959"/>
      <c r="V729" s="959"/>
      <c r="W729" s="959"/>
      <c r="X729" s="959"/>
      <c r="Y729" s="959"/>
      <c r="Z729" s="959"/>
      <c r="AA729" s="980" t="s">
        <v>2461</v>
      </c>
      <c r="AB729" s="981"/>
      <c r="AC729" s="981"/>
      <c r="AD729" s="981"/>
      <c r="AE729" s="981"/>
      <c r="AF729" s="981"/>
      <c r="AG729" s="981"/>
      <c r="AH729" s="981"/>
      <c r="AI729" s="981"/>
      <c r="AJ729" s="982"/>
      <c r="AK729" s="959" t="s">
        <v>2935</v>
      </c>
      <c r="AL729" s="959"/>
      <c r="AM729" s="959"/>
      <c r="AN729" s="959"/>
      <c r="AO729" s="959"/>
      <c r="AP729" s="959"/>
      <c r="AQ729" s="959"/>
      <c r="AR729" s="959"/>
      <c r="AS729" s="959"/>
      <c r="AT729" s="959"/>
    </row>
    <row r="730" spans="1:46" s="587" customFormat="1" ht="99.75">
      <c r="B730" s="458" t="s">
        <v>10</v>
      </c>
      <c r="C730" s="531" t="s">
        <v>54</v>
      </c>
      <c r="D730" s="748" t="s">
        <v>1958</v>
      </c>
      <c r="E730" s="579" t="s">
        <v>1959</v>
      </c>
      <c r="F730" s="531" t="s">
        <v>55</v>
      </c>
      <c r="G730" s="586" t="s">
        <v>56</v>
      </c>
      <c r="H730" s="586" t="s">
        <v>89</v>
      </c>
      <c r="I730" s="586" t="s">
        <v>90</v>
      </c>
      <c r="J730" s="586" t="s">
        <v>62</v>
      </c>
      <c r="K730" s="696" t="str">
        <f>+K685</f>
        <v>Հավելավճար</v>
      </c>
      <c r="L730" s="696" t="str">
        <f>+L685</f>
        <v>Հավելում (բարձր լեռնային կամ գաղտնիության)</v>
      </c>
      <c r="M730" s="586" t="str">
        <f>+M685</f>
        <v>Ըստ դատ.ծառ.պաշտ.ենթախմբ.</v>
      </c>
      <c r="N730" s="586" t="s">
        <v>603</v>
      </c>
      <c r="O730" s="586" t="s">
        <v>582</v>
      </c>
      <c r="P730" s="586" t="s">
        <v>1407</v>
      </c>
      <c r="Q730" s="586" t="s">
        <v>56</v>
      </c>
      <c r="R730" s="586" t="s">
        <v>89</v>
      </c>
      <c r="S730" s="586" t="s">
        <v>90</v>
      </c>
      <c r="T730" s="586" t="s">
        <v>62</v>
      </c>
      <c r="U730" s="586" t="str">
        <f>+U685</f>
        <v>Հավելավճար</v>
      </c>
      <c r="V730" s="586" t="str">
        <f>+V685</f>
        <v>Հավելում (բարձր լեռնային կամ գաղտնիության)</v>
      </c>
      <c r="W730" s="586" t="str">
        <f>+W685</f>
        <v>Ըստ դատ.ծառ.պաշտ.ենթախմբ.</v>
      </c>
      <c r="X730" s="586" t="s">
        <v>603</v>
      </c>
      <c r="Y730" s="586" t="str">
        <f>+O730</f>
        <v xml:space="preserve">Ընդամենը ամսական աշխատավարձ </v>
      </c>
      <c r="Z730" s="586" t="s">
        <v>1951</v>
      </c>
      <c r="AA730" s="586" t="s">
        <v>56</v>
      </c>
      <c r="AB730" s="586" t="s">
        <v>89</v>
      </c>
      <c r="AC730" s="586" t="s">
        <v>90</v>
      </c>
      <c r="AD730" s="586" t="s">
        <v>62</v>
      </c>
      <c r="AE730" s="586" t="str">
        <f>+AE685</f>
        <v>Հավելավճար</v>
      </c>
      <c r="AF730" s="696" t="str">
        <f>+AF685</f>
        <v>Հավելում (բարձր լեռնային կամ գաղտնիության)</v>
      </c>
      <c r="AG730" s="586" t="str">
        <f>+AG685</f>
        <v>Ըստ դատ.ծառ.պաշտ.ենթախմբ.</v>
      </c>
      <c r="AH730" s="586" t="s">
        <v>603</v>
      </c>
      <c r="AI730" s="586" t="str">
        <f>+Y730</f>
        <v xml:space="preserve">Ընդամենը ամսական աշխատավարձ </v>
      </c>
      <c r="AJ730" s="586" t="s">
        <v>2462</v>
      </c>
      <c r="AK730" s="586" t="s">
        <v>56</v>
      </c>
      <c r="AL730" s="586" t="s">
        <v>89</v>
      </c>
      <c r="AM730" s="586" t="s">
        <v>90</v>
      </c>
      <c r="AN730" s="586" t="s">
        <v>62</v>
      </c>
      <c r="AO730" s="586" t="str">
        <f>+AO685</f>
        <v>Հավելավճար</v>
      </c>
      <c r="AP730" s="696" t="str">
        <f>+AP685</f>
        <v>Հավելում (բարձր լեռնային կամ գաղտնիության)</v>
      </c>
      <c r="AQ730" s="586" t="str">
        <f>+AQ685</f>
        <v>Ըստ դատ.ծառ.պաշտ.ենթախմբ.</v>
      </c>
      <c r="AR730" s="586" t="s">
        <v>603</v>
      </c>
      <c r="AS730" s="586" t="str">
        <f>+AI730</f>
        <v xml:space="preserve">Ընդամենը ամսական աշխատավարձ </v>
      </c>
      <c r="AT730" s="586" t="s">
        <v>2936</v>
      </c>
    </row>
    <row r="731" spans="1:46" s="591" customFormat="1" ht="13.5">
      <c r="B731" s="816">
        <v>1</v>
      </c>
      <c r="C731" s="795" t="s">
        <v>915</v>
      </c>
      <c r="D731" s="794" t="s">
        <v>1961</v>
      </c>
      <c r="E731" s="796">
        <v>1972</v>
      </c>
      <c r="F731" s="795" t="s">
        <v>217</v>
      </c>
      <c r="G731" s="820">
        <v>1</v>
      </c>
      <c r="H731" s="820">
        <v>23</v>
      </c>
      <c r="I731" s="821">
        <f t="shared" ref="I731:I738" si="706">IF(G731&lt;1,0,IF(M731="Բ-1",IF(H731=0,6.94,IF(H731=1,7.17,IF(H731=2,7.41,IF(H731=3,7.66,IF(OR(H731=5,H731=4),7.92,IF(OR(H731=6,H731=7),8.18,IF(OR(H731=8,H731=9),8.46,IF(OR(H731=10,H731=11,H731=12),8.74,IF(OR(H731=13,H731=14,H731=15),9.03,IF(OR(H731=16,H731=17,H731=18),9.33,9.65)))))))))),IF(M731="Բ-2", IF(H731=0,5.71,IF(H731=1,5.89,IF(H731=2,6.09,IF(H731=3,6.29,IF(OR(H731=5,H731=4),6.5,IF(OR(H731=6,H731=7),6.72,IF(OR(H731=8,H731=9),6.94,IF(OR(H731=10,H731=11,H731=12),7.17,IF(OR(H731=13,H731=14,H731=15),7.41,IF(OR(H731=16,H731=17,H731=18),7.65,7.91)))))))))), IF(M731="Գ-1", IF(H731=0,4.7,IF(H731=1,4.86,IF(H731=2,5.01,IF(H731=3,5.18,IF(OR(H731=5,H731=4),5.35,IF(OR(H731=6,H731=7),5.52,IF(OR(H731=8,H731=9),5.71,IF(OR(H731=10,H731=11,H731=12),5.89,IF(OR(H731=13,H731=14,H731=15),6.09,IF(OR(H731=16,H731=17,H731=18),6.29,6.49)))))))))), IF(M731="Գ-2", IF(H731=0,3.88,IF(H731=1,4.01,IF(H731=2,4.14,IF(H731=3,4.27,IF(OR(H731=5,H731=4),4.41,IF(OR(H731=6,H731=7),4.55,IF(OR(H731=8,H731=9),4.7,IF(OR(H731=10,H731=11,H731=12),4.85,IF(OR(H731=13,H731=14,H731=15),5.01,IF(OR(H731=16,H731=17,H731=18),5.17,5.34)))))))))), IF(M731="Գ-3", IF(H731=0,3.21,IF(H731=1,3.31,IF(H731=2,3.42,IF(H731=3,3.53,IF(OR(H731=5,H731=4),3.64,IF(OR(H731=6,H731=7),3.76,IF(OR(H731=8,H731=9),3.88,IF(OR(H731=10,H731=11,H731=12),4.01,IF(OR(H731=13,H731=14,H731=15),4.13,IF(OR(H731=16,H731=17,H731=18),4.27,4.4)))))))))), IF(M731="Ա-1", IF(H731=0,2.66,IF(H731=1,2.75,IF(H731=2,2.83,IF(H731=3,2.92,IF(OR(H731=5,H731=4),3.02,IF(OR(H731=6,H731=7),3.11,IF(OR(H731=8,H731=9),3.21,IF(OR(H731=10,H731=11,H731=12),3.31,IF(OR(H731=13,H731=14,H731=15),3.42,IF(OR(H731=16,H731=17,H731=18),3.53,3.64)))))))))), IF(M731="Ա-2", IF(H731=0,2.28,IF(H731=1,2.35,IF(H731=2,2.43,IF(H731=3,2.5,IF(OR(H731=5,H731=4),2.58,IF(OR(H731=6,H731=7),2.66,IF(OR(H731=8,H731=9),2.75,IF(OR(H731=10,H731=11,H731=12),2.83,IF(OR(H731=13,H731=14,H731=15),2.92,IF(OR(H731=16,H731=17,H731=18),3.01,3.11)))))))))),IF(M731="Ա-3", IF(H731=0,1.96,IF(H731=1,2.02,IF(H731=2,2.08,IF(H731=3,2.15,IF(OR(H731=5,H731=4),2.21,IF(OR(H731=6,H731=7),2.28,IF(OR(H731=8,H731=9),2.35,IF(OR(H731=10,H731=11,H731=12),2.42,IF(OR(H731=13,H731=14,H731=15),2.5,IF(OR(H731=16,H731=17,H731=18),2.58,2.66)))))))))), IF(M731="Կ-1", IF(H731=0,1.68,IF(H731=1,1.73,IF(H731=2,1.79,IF(H731=3,1.84,IF(OR(H731=5,H731=4),1.9,IF(OR(H731=6,H731=7),1.96,IF(OR(H731=8,H731=9),2.02,IF(OR(H731=10,H731=11,H731=12),2.08,IF(OR(H731=13,H731=14,H731=15),2.14,IF(OR(H731=16,H731=17,H731=18),2.21,2.28)))))))))), IF(M731="Կ-2", IF(H731=0,1.45,IF(H731=1,1.49,IF(H731=2,1.54,IF(H731=3,1.59,IF(OR(H731=5,H731=4),1.63,IF(OR(H731=6,H731=7),1.68,IF(OR(H731=8,H731=9),1.73,IF(OR(H731=10,H731=11,H731=12),1.79,IF(OR(H731=13,H731=14,H731=15),1.84,IF(OR(H731=16,H731=17,H731=18),1.9,1.95)))))))))),IF(M731="Կ-3", IF(H731=0,1.25,IF(H731=1,1.29,IF(H731=2,1.33,IF(H731=3,1.37,IF(OR(H731=5,H731=4),1.41,IF(OR(H731=6,H731=7),1.45,IF(OR(H731=8,H731=9),1.49,IF(OR(H731=10,H731=11,H731=12),1.54,IF(OR(H731=13,H731=14,H731=15),1.58,IF(OR(H731=16,H731=17,H731=18),1.63,1.68)))))))))), "Error"))))))))))))</f>
        <v>6.49</v>
      </c>
      <c r="J731" s="799">
        <v>83200</v>
      </c>
      <c r="K731" s="832"/>
      <c r="L731" s="832"/>
      <c r="M731" s="867" t="s">
        <v>82</v>
      </c>
      <c r="N731" s="799">
        <f t="shared" ref="N731:N738" si="707">J731*I731</f>
        <v>539968</v>
      </c>
      <c r="O731" s="823">
        <f t="shared" ref="O731:O761" si="708">I731*J731+K731+L731</f>
        <v>539968</v>
      </c>
      <c r="P731" s="823">
        <f t="shared" ref="P731:P738" si="709">+O731*13</f>
        <v>7019584</v>
      </c>
      <c r="Q731" s="592">
        <f t="shared" ref="Q731:Q761" si="710">+G731</f>
        <v>1</v>
      </c>
      <c r="R731" s="592">
        <f t="shared" ref="R731:R761" si="711">+H731+1</f>
        <v>24</v>
      </c>
      <c r="S731" s="588">
        <f t="shared" ref="S731:S761" si="712">IF(Q731&lt;1,0,IF(W731="Բ-1",IF(R731=0,6.94,IF(R731=1,7.17,IF(R731=2,7.41,IF(R731=3,7.66,IF(OR(R731=5,R731=4),7.92,IF(OR(R731=6,R731=7),8.18,IF(OR(R731=8,R731=9),8.46,IF(OR(R731=10,R731=11,R731=12),8.74,IF(OR(R731=13,R731=14,R731=15),9.03,IF(OR(R731=16,R731=17,R731=18),9.33,9.65)))))))))),IF(W731="Բ-2", IF(R731=0,5.71,IF(R731=1,5.89,IF(R731=2,6.09,IF(R731=3,6.29,IF(OR(R731=5,R731=4),6.5,IF(OR(R731=6,R731=7),6.72,IF(OR(R731=8,R731=9),6.94,IF(OR(R731=10,R731=11,R731=12),7.17,IF(OR(R731=13,R731=14,R731=15),7.41,IF(OR(R731=16,R731=17,R731=18),7.65,7.91)))))))))), IF(W731="Գ-1", IF(R731=0,4.7,IF(R731=1,4.86,IF(R731=2,5.01,IF(R731=3,5.18,IF(OR(R731=5,R731=4),5.35,IF(OR(R731=6,R731=7),5.52,IF(OR(R731=8,R731=9),5.71,IF(OR(R731=10,R731=11,R731=12),5.89,IF(OR(R731=13,R731=14,R731=15),6.09,IF(OR(R731=16,R731=17,R731=18),6.29,6.49)))))))))), IF(W731="Գ-2", IF(R731=0,3.88,IF(R731=1,4.01,IF(R731=2,4.14,IF(R731=3,4.27,IF(OR(R731=5,R731=4),4.41,IF(OR(R731=6,R731=7),4.55,IF(OR(R731=8,R731=9),4.7,IF(OR(R731=10,R731=11,R731=12),4.85,IF(OR(R731=13,R731=14,R731=15),5.01,IF(OR(R731=16,R731=17,R731=18),5.17,5.34)))))))))), IF(W731="Գ-3", IF(R731=0,3.21,IF(R731=1,3.31,IF(R731=2,3.42,IF(R731=3,3.53,IF(OR(R731=5,R731=4),3.64,IF(OR(R731=6,R731=7),3.76,IF(OR(R731=8,R731=9),3.88,IF(OR(R731=10,R731=11,R731=12),4.01,IF(OR(R731=13,R731=14,R731=15),4.13,IF(OR(R731=16,R731=17,R731=18),4.27,4.4)))))))))), IF(W731="Ա-1", IF(R731=0,2.66,IF(R731=1,2.75,IF(R731=2,2.83,IF(R731=3,2.92,IF(OR(R731=5,R731=4),3.02,IF(OR(R731=6,R731=7),3.11,IF(OR(R731=8,R731=9),3.21,IF(OR(R731=10,R731=11,R731=12),3.31,IF(OR(R731=13,R731=14,R731=15),3.42,IF(OR(R731=16,R731=17,R731=18),3.53,3.64)))))))))), IF(W731="Ա-2", IF(R731=0,2.28,IF(R731=1,2.35,IF(R731=2,2.43,IF(R731=3,2.5,IF(OR(R731=5,R731=4),2.58,IF(OR(R731=6,R731=7),2.66,IF(OR(R731=8,R731=9),2.75,IF(OR(R731=10,R731=11,R731=12),2.83,IF(OR(R731=13,R731=14,R731=15),2.92,IF(OR(R731=16,R731=17,R731=18),3.01,3.11)))))))))),IF(W731="Ա-3", IF(R731=0,1.96,IF(R731=1,2.02,IF(R731=2,2.08,IF(R731=3,2.15,IF(OR(R731=5,R731=4),2.21,IF(OR(R731=6,R731=7),2.28,IF(OR(R731=8,R731=9),2.35,IF(OR(R731=10,R731=11,R731=12),2.42,IF(OR(R731=13,R731=14,R731=15),2.5,IF(OR(R731=16,R731=17,R731=18),2.58,2.66)))))))))), IF(W731="Կ-1", IF(R731=0,1.68,IF(R731=1,1.73,IF(R731=2,1.79,IF(R731=3,1.84,IF(OR(R731=5,R731=4),1.9,IF(OR(R731=6,R731=7),1.96,IF(OR(R731=8,R731=9),2.02,IF(OR(R731=10,R731=11,R731=12),2.08,IF(OR(R731=13,R731=14,R731=15),2.14,IF(OR(R731=16,R731=17,R731=18),2.21,2.28)))))))))), IF(W731="Կ-2", IF(R731=0,1.45,IF(R731=1,1.49,IF(R731=2,1.54,IF(R731=3,1.59,IF(OR(R731=5,R731=4),1.63,IF(OR(R731=6,R731=7),1.68,IF(OR(R731=8,R731=9),1.73,IF(OR(R731=10,R731=11,R731=12),1.79,IF(OR(R731=13,R731=14,R731=15),1.84,IF(OR(R731=16,R731=17,R731=18),1.9,1.95)))))))))),IF(W731="Կ-3", IF(R731=0,1.25,IF(R731=1,1.29,IF(R731=2,1.33,IF(R731=3,1.37,IF(OR(R731=5,R731=4),1.41,IF(OR(R731=6,R731=7),1.45,IF(OR(R731=8,R731=9),1.49,IF(OR(R731=10,R731=11,R731=12),1.54,IF(OR(R731=13,R731=14,R731=15),1.58,IF(OR(R731=16,R731=17,R731=18),1.63,1.68)))))))))), "Error"))))))))))))</f>
        <v>6.49</v>
      </c>
      <c r="T731" s="456">
        <v>83200</v>
      </c>
      <c r="U731" s="457"/>
      <c r="V731" s="457"/>
      <c r="W731" s="589" t="str">
        <f t="shared" ref="W731:W761" si="713">+M731</f>
        <v>Գ-1</v>
      </c>
      <c r="X731" s="456">
        <f t="shared" ref="X731:X761" si="714">T731*S731</f>
        <v>539968</v>
      </c>
      <c r="Y731" s="590">
        <f t="shared" ref="Y731:Y761" si="715">+U731+V731+X731</f>
        <v>539968</v>
      </c>
      <c r="Z731" s="590">
        <f t="shared" ref="Z731:Z738" si="716">+Y731*13</f>
        <v>7019584</v>
      </c>
      <c r="AA731" s="592">
        <f t="shared" ref="AA731:AA761" si="717">+Q731</f>
        <v>1</v>
      </c>
      <c r="AB731" s="592">
        <f t="shared" ref="AB731:AB761" si="718">+R731+1</f>
        <v>25</v>
      </c>
      <c r="AC731" s="588">
        <f t="shared" ref="AC731:AC761" si="719">IF(AA731&lt;1,0,IF(AG731="Բ-1",IF(AB731=0,6.94,IF(AB731=1,7.17,IF(AB731=2,7.41,IF(AB731=3,7.66,IF(OR(AB731=5,AB731=4),7.92,IF(OR(AB731=6,AB731=7),8.18,IF(OR(AB731=8,AB731=9),8.46,IF(OR(AB731=10,AB731=11,AB731=12),8.74,IF(OR(AB731=13,AB731=14,AB731=15),9.03,IF(OR(AB731=16,AB731=17,AB731=18),9.33,9.65)))))))))),IF(AG731="Բ-2", IF(AB731=0,5.71,IF(AB731=1,5.89,IF(AB731=2,6.09,IF(AB731=3,6.29,IF(OR(AB731=5,AB731=4),6.5,IF(OR(AB731=6,AB731=7),6.72,IF(OR(AB731=8,AB731=9),6.94,IF(OR(AB731=10,AB731=11,AB731=12),7.17,IF(OR(AB731=13,AB731=14,AB731=15),7.41,IF(OR(AB731=16,AB731=17,AB731=18),7.65,7.91)))))))))), IF(AG731="Գ-1", IF(AB731=0,4.7,IF(AB731=1,4.86,IF(AB731=2,5.01,IF(AB731=3,5.18,IF(OR(AB731=5,AB731=4),5.35,IF(OR(AB731=6,AB731=7),5.52,IF(OR(AB731=8,AB731=9),5.71,IF(OR(AB731=10,AB731=11,AB731=12),5.89,IF(OR(AB731=13,AB731=14,AB731=15),6.09,IF(OR(AB731=16,AB731=17,AB731=18),6.29,6.49)))))))))), IF(AG731="Գ-2", IF(AB731=0,3.88,IF(AB731=1,4.01,IF(AB731=2,4.14,IF(AB731=3,4.27,IF(OR(AB731=5,AB731=4),4.41,IF(OR(AB731=6,AB731=7),4.55,IF(OR(AB731=8,AB731=9),4.7,IF(OR(AB731=10,AB731=11,AB731=12),4.85,IF(OR(AB731=13,AB731=14,AB731=15),5.01,IF(OR(AB731=16,AB731=17,AB731=18),5.17,5.34)))))))))), IF(AG731="Գ-3", IF(AB731=0,3.21,IF(AB731=1,3.31,IF(AB731=2,3.42,IF(AB731=3,3.53,IF(OR(AB731=5,AB731=4),3.64,IF(OR(AB731=6,AB731=7),3.76,IF(OR(AB731=8,AB731=9),3.88,IF(OR(AB731=10,AB731=11,AB731=12),4.01,IF(OR(AB731=13,AB731=14,AB731=15),4.13,IF(OR(AB731=16,AB731=17,AB731=18),4.27,4.4)))))))))), IF(AG731="Ա-1", IF(AB731=0,2.66,IF(AB731=1,2.75,IF(AB731=2,2.83,IF(AB731=3,2.92,IF(OR(AB731=5,AB731=4),3.02,IF(OR(AB731=6,AB731=7),3.11,IF(OR(AB731=8,AB731=9),3.21,IF(OR(AB731=10,AB731=11,AB731=12),3.31,IF(OR(AB731=13,AB731=14,AB731=15),3.42,IF(OR(AB731=16,AB731=17,AB731=18),3.53,3.64)))))))))), IF(AG731="Ա-2", IF(AB731=0,2.28,IF(AB731=1,2.35,IF(AB731=2,2.43,IF(AB731=3,2.5,IF(OR(AB731=5,AB731=4),2.58,IF(OR(AB731=6,AB731=7),2.66,IF(OR(AB731=8,AB731=9),2.75,IF(OR(AB731=10,AB731=11,AB731=12),2.83,IF(OR(AB731=13,AB731=14,AB731=15),2.92,IF(OR(AB731=16,AB731=17,AB731=18),3.01,3.11)))))))))),IF(AG731="Ա-3", IF(AB731=0,1.96,IF(AB731=1,2.02,IF(AB731=2,2.08,IF(AB731=3,2.15,IF(OR(AB731=5,AB731=4),2.21,IF(OR(AB731=6,AB731=7),2.28,IF(OR(AB731=8,AB731=9),2.35,IF(OR(AB731=10,AB731=11,AB731=12),2.42,IF(OR(AB731=13,AB731=14,AB731=15),2.5,IF(OR(AB731=16,AB731=17,AB731=18),2.58,2.66)))))))))), IF(AG731="Կ-1", IF(AB731=0,1.68,IF(AB731=1,1.73,IF(AB731=2,1.79,IF(AB731=3,1.84,IF(OR(AB731=5,AB731=4),1.9,IF(OR(AB731=6,AB731=7),1.96,IF(OR(AB731=8,AB731=9),2.02,IF(OR(AB731=10,AB731=11,AB731=12),2.08,IF(OR(AB731=13,AB731=14,AB731=15),2.14,IF(OR(AB731=16,AB731=17,AB731=18),2.21,2.28)))))))))), IF(AG731="Կ-2", IF(AB731=0,1.45,IF(AB731=1,1.49,IF(AB731=2,1.54,IF(AB731=3,1.59,IF(OR(AB731=5,AB731=4),1.63,IF(OR(AB731=6,AB731=7),1.68,IF(OR(AB731=8,AB731=9),1.73,IF(OR(AB731=10,AB731=11,AB731=12),1.79,IF(OR(AB731=13,AB731=14,AB731=15),1.84,IF(OR(AB731=16,AB731=17,AB731=18),1.9,1.95)))))))))),IF(AG731="Կ-3", IF(AB731=0,1.25,IF(AB731=1,1.29,IF(AB731=2,1.33,IF(AB731=3,1.37,IF(OR(AB731=5,AB731=4),1.41,IF(OR(AB731=6,AB731=7),1.45,IF(OR(AB731=8,AB731=9),1.49,IF(OR(AB731=10,AB731=11,AB731=12),1.54,IF(OR(AB731=13,AB731=14,AB731=15),1.58,IF(OR(AB731=16,AB731=17,AB731=18),1.63,1.68)))))))))), "Error"))))))))))))</f>
        <v>6.49</v>
      </c>
      <c r="AD731" s="456">
        <v>83200</v>
      </c>
      <c r="AE731" s="457"/>
      <c r="AF731" s="457"/>
      <c r="AG731" s="707" t="str">
        <f t="shared" ref="AG731:AG761" si="720">+W731</f>
        <v>Գ-1</v>
      </c>
      <c r="AH731" s="456">
        <f t="shared" ref="AH731:AH761" si="721">AD731*AC731</f>
        <v>539968</v>
      </c>
      <c r="AI731" s="590">
        <f t="shared" ref="AI731:AI761" si="722">AH731+AE731+AF731</f>
        <v>539968</v>
      </c>
      <c r="AJ731" s="590">
        <f t="shared" ref="AJ731:AJ738" si="723">+AI731*13</f>
        <v>7019584</v>
      </c>
      <c r="AK731" s="592">
        <f t="shared" ref="AK731:AK761" si="724">+AA731</f>
        <v>1</v>
      </c>
      <c r="AL731" s="592">
        <f t="shared" ref="AL731:AL761" si="725">+AB731+1</f>
        <v>26</v>
      </c>
      <c r="AM731" s="588">
        <f t="shared" ref="AM731:AM761" si="726">IF(AK731&lt;1,0,IF(AQ731="Բ-1",IF(AL731=0,6.94,IF(AL731=1,7.17,IF(AL731=2,7.41,IF(AL731=3,7.66,IF(OR(AL731=5,AL731=4),7.92,IF(OR(AL731=6,AL731=7),8.18,IF(OR(AL731=8,AL731=9),8.46,IF(OR(AL731=10,AL731=11,AL731=12),8.74,IF(OR(AL731=13,AL731=14,AL731=15),9.03,IF(OR(AL731=16,AL731=17,AL731=18),9.33,9.65)))))))))),IF(AQ731="Բ-2", IF(AL731=0,5.71,IF(AL731=1,5.89,IF(AL731=2,6.09,IF(AL731=3,6.29,IF(OR(AL731=5,AL731=4),6.5,IF(OR(AL731=6,AL731=7),6.72,IF(OR(AL731=8,AL731=9),6.94,IF(OR(AL731=10,AL731=11,AL731=12),7.17,IF(OR(AL731=13,AL731=14,AL731=15),7.41,IF(OR(AL731=16,AL731=17,AL731=18),7.65,7.91)))))))))), IF(AQ731="Գ-1", IF(AL731=0,4.7,IF(AL731=1,4.86,IF(AL731=2,5.01,IF(AL731=3,5.18,IF(OR(AL731=5,AL731=4),5.35,IF(OR(AL731=6,AL731=7),5.52,IF(OR(AL731=8,AL731=9),5.71,IF(OR(AL731=10,AL731=11,AL731=12),5.89,IF(OR(AL731=13,AL731=14,AL731=15),6.09,IF(OR(AL731=16,AL731=17,AL731=18),6.29,6.49)))))))))), IF(AQ731="Գ-2", IF(AL731=0,3.88,IF(AL731=1,4.01,IF(AL731=2,4.14,IF(AL731=3,4.27,IF(OR(AL731=5,AL731=4),4.41,IF(OR(AL731=6,AL731=7),4.55,IF(OR(AL731=8,AL731=9),4.7,IF(OR(AL731=10,AL731=11,AL731=12),4.85,IF(OR(AL731=13,AL731=14,AL731=15),5.01,IF(OR(AL731=16,AL731=17,AL731=18),5.17,5.34)))))))))), IF(AQ731="Գ-3", IF(AL731=0,3.21,IF(AL731=1,3.31,IF(AL731=2,3.42,IF(AL731=3,3.53,IF(OR(AL731=5,AL731=4),3.64,IF(OR(AL731=6,AL731=7),3.76,IF(OR(AL731=8,AL731=9),3.88,IF(OR(AL731=10,AL731=11,AL731=12),4.01,IF(OR(AL731=13,AL731=14,AL731=15),4.13,IF(OR(AL731=16,AL731=17,AL731=18),4.27,4.4)))))))))), IF(AQ731="Ա-1", IF(AL731=0,2.66,IF(AL731=1,2.75,IF(AL731=2,2.83,IF(AL731=3,2.92,IF(OR(AL731=5,AL731=4),3.02,IF(OR(AL731=6,AL731=7),3.11,IF(OR(AL731=8,AL731=9),3.21,IF(OR(AL731=10,AL731=11,AL731=12),3.31,IF(OR(AL731=13,AL731=14,AL731=15),3.42,IF(OR(AL731=16,AL731=17,AL731=18),3.53,3.64)))))))))), IF(AQ731="Ա-2", IF(AL731=0,2.28,IF(AL731=1,2.35,IF(AL731=2,2.43,IF(AL731=3,2.5,IF(OR(AL731=5,AL731=4),2.58,IF(OR(AL731=6,AL731=7),2.66,IF(OR(AL731=8,AL731=9),2.75,IF(OR(AL731=10,AL731=11,AL731=12),2.83,IF(OR(AL731=13,AL731=14,AL731=15),2.92,IF(OR(AL731=16,AL731=17,AL731=18),3.01,3.11)))))))))),IF(AQ731="Ա-3", IF(AL731=0,1.96,IF(AL731=1,2.02,IF(AL731=2,2.08,IF(AL731=3,2.15,IF(OR(AL731=5,AL731=4),2.21,IF(OR(AL731=6,AL731=7),2.28,IF(OR(AL731=8,AL731=9),2.35,IF(OR(AL731=10,AL731=11,AL731=12),2.42,IF(OR(AL731=13,AL731=14,AL731=15),2.5,IF(OR(AL731=16,AL731=17,AL731=18),2.58,2.66)))))))))), IF(AQ731="Կ-1", IF(AL731=0,1.68,IF(AL731=1,1.73,IF(AL731=2,1.79,IF(AL731=3,1.84,IF(OR(AL731=5,AL731=4),1.9,IF(OR(AL731=6,AL731=7),1.96,IF(OR(AL731=8,AL731=9),2.02,IF(OR(AL731=10,AL731=11,AL731=12),2.08,IF(OR(AL731=13,AL731=14,AL731=15),2.14,IF(OR(AL731=16,AL731=17,AL731=18),2.21,2.28)))))))))), IF(AQ731="Կ-2", IF(AL731=0,1.45,IF(AL731=1,1.49,IF(AL731=2,1.54,IF(AL731=3,1.59,IF(OR(AL731=5,AL731=4),1.63,IF(OR(AL731=6,AL731=7),1.68,IF(OR(AL731=8,AL731=9),1.73,IF(OR(AL731=10,AL731=11,AL731=12),1.79,IF(OR(AL731=13,AL731=14,AL731=15),1.84,IF(OR(AL731=16,AL731=17,AL731=18),1.9,1.95)))))))))),IF(AQ731="Կ-3", IF(AL731=0,1.25,IF(AL731=1,1.29,IF(AL731=2,1.33,IF(AL731=3,1.37,IF(OR(AL731=5,AL731=4),1.41,IF(OR(AL731=6,AL731=7),1.45,IF(OR(AL731=8,AL731=9),1.49,IF(OR(AL731=10,AL731=11,AL731=12),1.54,IF(OR(AL731=13,AL731=14,AL731=15),1.58,IF(OR(AL731=16,AL731=17,AL731=18),1.63,1.68)))))))))), "Error"))))))))))))</f>
        <v>6.49</v>
      </c>
      <c r="AN731" s="456">
        <v>83200</v>
      </c>
      <c r="AO731" s="457"/>
      <c r="AP731" s="457"/>
      <c r="AQ731" s="707" t="str">
        <f t="shared" ref="AQ731:AQ738" si="727">+AG731</f>
        <v>Գ-1</v>
      </c>
      <c r="AR731" s="456">
        <f t="shared" ref="AR731:AR761" si="728">AN731*AM731</f>
        <v>539968</v>
      </c>
      <c r="AS731" s="590">
        <f t="shared" ref="AS731:AS761" si="729">AR731+AO731+AP731</f>
        <v>539968</v>
      </c>
      <c r="AT731" s="590">
        <f t="shared" ref="AT731:AT738" si="730">+AS731*13</f>
        <v>7019584</v>
      </c>
    </row>
    <row r="732" spans="1:46" s="587" customFormat="1" ht="13.5">
      <c r="B732" s="816">
        <v>2</v>
      </c>
      <c r="C732" s="795" t="s">
        <v>1308</v>
      </c>
      <c r="D732" s="794" t="s">
        <v>1961</v>
      </c>
      <c r="E732" s="796">
        <v>1987</v>
      </c>
      <c r="F732" s="795" t="s">
        <v>218</v>
      </c>
      <c r="G732" s="820">
        <v>1</v>
      </c>
      <c r="H732" s="820">
        <v>6</v>
      </c>
      <c r="I732" s="821">
        <f t="shared" si="706"/>
        <v>4.55</v>
      </c>
      <c r="J732" s="799">
        <v>83200</v>
      </c>
      <c r="K732" s="832"/>
      <c r="L732" s="832"/>
      <c r="M732" s="867" t="s">
        <v>83</v>
      </c>
      <c r="N732" s="799">
        <f t="shared" si="707"/>
        <v>378560</v>
      </c>
      <c r="O732" s="823">
        <f t="shared" si="708"/>
        <v>378560</v>
      </c>
      <c r="P732" s="823">
        <f t="shared" si="709"/>
        <v>4921280</v>
      </c>
      <c r="Q732" s="592">
        <f t="shared" si="710"/>
        <v>1</v>
      </c>
      <c r="R732" s="592">
        <f t="shared" si="711"/>
        <v>7</v>
      </c>
      <c r="S732" s="588">
        <f t="shared" si="712"/>
        <v>4.55</v>
      </c>
      <c r="T732" s="456">
        <v>83200</v>
      </c>
      <c r="U732" s="457"/>
      <c r="V732" s="457"/>
      <c r="W732" s="589" t="str">
        <f t="shared" si="713"/>
        <v>Գ-2</v>
      </c>
      <c r="X732" s="456">
        <f t="shared" si="714"/>
        <v>378560</v>
      </c>
      <c r="Y732" s="590">
        <f t="shared" si="715"/>
        <v>378560</v>
      </c>
      <c r="Z732" s="590">
        <f t="shared" si="716"/>
        <v>4921280</v>
      </c>
      <c r="AA732" s="592">
        <f t="shared" si="717"/>
        <v>1</v>
      </c>
      <c r="AB732" s="592">
        <f t="shared" si="718"/>
        <v>8</v>
      </c>
      <c r="AC732" s="588">
        <f t="shared" si="719"/>
        <v>4.7</v>
      </c>
      <c r="AD732" s="456">
        <v>83200</v>
      </c>
      <c r="AE732" s="457"/>
      <c r="AF732" s="457"/>
      <c r="AG732" s="707" t="str">
        <f t="shared" si="720"/>
        <v>Գ-2</v>
      </c>
      <c r="AH732" s="456">
        <f t="shared" si="721"/>
        <v>391040</v>
      </c>
      <c r="AI732" s="590">
        <f t="shared" si="722"/>
        <v>391040</v>
      </c>
      <c r="AJ732" s="590">
        <f t="shared" si="723"/>
        <v>5083520</v>
      </c>
      <c r="AK732" s="592">
        <f t="shared" si="724"/>
        <v>1</v>
      </c>
      <c r="AL732" s="592">
        <f t="shared" si="725"/>
        <v>9</v>
      </c>
      <c r="AM732" s="588">
        <f t="shared" si="726"/>
        <v>4.7</v>
      </c>
      <c r="AN732" s="456">
        <v>83200</v>
      </c>
      <c r="AO732" s="457"/>
      <c r="AP732" s="457"/>
      <c r="AQ732" s="707" t="str">
        <f t="shared" si="727"/>
        <v>Գ-2</v>
      </c>
      <c r="AR732" s="456">
        <f t="shared" si="728"/>
        <v>391040</v>
      </c>
      <c r="AS732" s="590">
        <f t="shared" si="729"/>
        <v>391040</v>
      </c>
      <c r="AT732" s="590">
        <f t="shared" si="730"/>
        <v>5083520</v>
      </c>
    </row>
    <row r="733" spans="1:46" s="587" customFormat="1" ht="13.5">
      <c r="B733" s="816">
        <v>3</v>
      </c>
      <c r="C733" s="795" t="s">
        <v>916</v>
      </c>
      <c r="D733" s="794" t="s">
        <v>1961</v>
      </c>
      <c r="E733" s="796">
        <v>1968</v>
      </c>
      <c r="F733" s="795" t="s">
        <v>220</v>
      </c>
      <c r="G733" s="820">
        <v>1</v>
      </c>
      <c r="H733" s="820">
        <v>20</v>
      </c>
      <c r="I733" s="821">
        <f t="shared" si="706"/>
        <v>5.34</v>
      </c>
      <c r="J733" s="799">
        <v>83200</v>
      </c>
      <c r="K733" s="832"/>
      <c r="L733" s="832"/>
      <c r="M733" s="867" t="s">
        <v>83</v>
      </c>
      <c r="N733" s="799">
        <f t="shared" si="707"/>
        <v>444288</v>
      </c>
      <c r="O733" s="823">
        <f t="shared" si="708"/>
        <v>444288</v>
      </c>
      <c r="P733" s="823">
        <f t="shared" si="709"/>
        <v>5775744</v>
      </c>
      <c r="Q733" s="592">
        <f t="shared" si="710"/>
        <v>1</v>
      </c>
      <c r="R733" s="592">
        <f t="shared" si="711"/>
        <v>21</v>
      </c>
      <c r="S733" s="588">
        <f t="shared" si="712"/>
        <v>5.34</v>
      </c>
      <c r="T733" s="456">
        <v>83200</v>
      </c>
      <c r="U733" s="457"/>
      <c r="V733" s="457"/>
      <c r="W733" s="589" t="str">
        <f t="shared" si="713"/>
        <v>Գ-2</v>
      </c>
      <c r="X733" s="456">
        <f t="shared" si="714"/>
        <v>444288</v>
      </c>
      <c r="Y733" s="590">
        <f t="shared" si="715"/>
        <v>444288</v>
      </c>
      <c r="Z733" s="590">
        <f t="shared" si="716"/>
        <v>5775744</v>
      </c>
      <c r="AA733" s="592">
        <f t="shared" si="717"/>
        <v>1</v>
      </c>
      <c r="AB733" s="592">
        <f t="shared" si="718"/>
        <v>22</v>
      </c>
      <c r="AC733" s="588">
        <f t="shared" si="719"/>
        <v>5.34</v>
      </c>
      <c r="AD733" s="456">
        <v>83200</v>
      </c>
      <c r="AE733" s="457"/>
      <c r="AF733" s="457"/>
      <c r="AG733" s="707" t="str">
        <f t="shared" si="720"/>
        <v>Գ-2</v>
      </c>
      <c r="AH733" s="456">
        <f t="shared" si="721"/>
        <v>444288</v>
      </c>
      <c r="AI733" s="590">
        <f t="shared" si="722"/>
        <v>444288</v>
      </c>
      <c r="AJ733" s="590">
        <f t="shared" si="723"/>
        <v>5775744</v>
      </c>
      <c r="AK733" s="592">
        <f t="shared" si="724"/>
        <v>1</v>
      </c>
      <c r="AL733" s="592">
        <f t="shared" si="725"/>
        <v>23</v>
      </c>
      <c r="AM733" s="588">
        <f t="shared" si="726"/>
        <v>5.34</v>
      </c>
      <c r="AN733" s="456">
        <v>83200</v>
      </c>
      <c r="AO733" s="457"/>
      <c r="AP733" s="457"/>
      <c r="AQ733" s="707" t="str">
        <f t="shared" si="727"/>
        <v>Գ-2</v>
      </c>
      <c r="AR733" s="456">
        <f t="shared" si="728"/>
        <v>444288</v>
      </c>
      <c r="AS733" s="590">
        <f t="shared" si="729"/>
        <v>444288</v>
      </c>
      <c r="AT733" s="590">
        <f t="shared" si="730"/>
        <v>5775744</v>
      </c>
    </row>
    <row r="734" spans="1:46" s="587" customFormat="1" ht="27">
      <c r="B734" s="816">
        <v>4</v>
      </c>
      <c r="C734" s="795" t="s">
        <v>2178</v>
      </c>
      <c r="D734" s="794" t="s">
        <v>1961</v>
      </c>
      <c r="E734" s="796">
        <v>1990</v>
      </c>
      <c r="F734" s="795" t="s">
        <v>982</v>
      </c>
      <c r="G734" s="820">
        <v>1</v>
      </c>
      <c r="H734" s="820">
        <v>1</v>
      </c>
      <c r="I734" s="821">
        <f t="shared" si="706"/>
        <v>2.75</v>
      </c>
      <c r="J734" s="799">
        <v>83200</v>
      </c>
      <c r="K734" s="832"/>
      <c r="L734" s="832"/>
      <c r="M734" s="867" t="s">
        <v>84</v>
      </c>
      <c r="N734" s="799">
        <f t="shared" si="707"/>
        <v>228800</v>
      </c>
      <c r="O734" s="823">
        <f t="shared" si="708"/>
        <v>228800</v>
      </c>
      <c r="P734" s="823">
        <f t="shared" si="709"/>
        <v>2974400</v>
      </c>
      <c r="Q734" s="592">
        <f t="shared" si="710"/>
        <v>1</v>
      </c>
      <c r="R734" s="592">
        <f t="shared" si="711"/>
        <v>2</v>
      </c>
      <c r="S734" s="588">
        <f t="shared" si="712"/>
        <v>2.83</v>
      </c>
      <c r="T734" s="456">
        <v>83200</v>
      </c>
      <c r="U734" s="457"/>
      <c r="V734" s="457"/>
      <c r="W734" s="589" t="str">
        <f t="shared" si="713"/>
        <v>Ա-1</v>
      </c>
      <c r="X734" s="456">
        <f t="shared" si="714"/>
        <v>235456</v>
      </c>
      <c r="Y734" s="590">
        <f t="shared" si="715"/>
        <v>235456</v>
      </c>
      <c r="Z734" s="590">
        <f t="shared" si="716"/>
        <v>3060928</v>
      </c>
      <c r="AA734" s="592">
        <f t="shared" si="717"/>
        <v>1</v>
      </c>
      <c r="AB734" s="592">
        <f t="shared" si="718"/>
        <v>3</v>
      </c>
      <c r="AC734" s="588">
        <f t="shared" si="719"/>
        <v>2.92</v>
      </c>
      <c r="AD734" s="456">
        <v>83200</v>
      </c>
      <c r="AE734" s="457"/>
      <c r="AF734" s="457"/>
      <c r="AG734" s="707" t="str">
        <f t="shared" si="720"/>
        <v>Ա-1</v>
      </c>
      <c r="AH734" s="456">
        <f t="shared" si="721"/>
        <v>242944</v>
      </c>
      <c r="AI734" s="590">
        <f t="shared" si="722"/>
        <v>242944</v>
      </c>
      <c r="AJ734" s="590">
        <f t="shared" si="723"/>
        <v>3158272</v>
      </c>
      <c r="AK734" s="592">
        <f t="shared" si="724"/>
        <v>1</v>
      </c>
      <c r="AL734" s="592">
        <f t="shared" si="725"/>
        <v>4</v>
      </c>
      <c r="AM734" s="588">
        <f t="shared" si="726"/>
        <v>3.02</v>
      </c>
      <c r="AN734" s="456">
        <v>83200</v>
      </c>
      <c r="AO734" s="457"/>
      <c r="AP734" s="457"/>
      <c r="AQ734" s="707" t="str">
        <f t="shared" si="727"/>
        <v>Ա-1</v>
      </c>
      <c r="AR734" s="456">
        <f t="shared" si="728"/>
        <v>251264</v>
      </c>
      <c r="AS734" s="590">
        <f t="shared" si="729"/>
        <v>251264</v>
      </c>
      <c r="AT734" s="590">
        <f t="shared" si="730"/>
        <v>3266432</v>
      </c>
    </row>
    <row r="735" spans="1:46" s="587" customFormat="1" ht="27">
      <c r="A735" s="587">
        <v>6</v>
      </c>
      <c r="B735" s="816">
        <v>5</v>
      </c>
      <c r="C735" s="795" t="s">
        <v>921</v>
      </c>
      <c r="D735" s="794" t="s">
        <v>1960</v>
      </c>
      <c r="E735" s="796">
        <v>1981</v>
      </c>
      <c r="F735" s="795" t="s">
        <v>983</v>
      </c>
      <c r="G735" s="820">
        <v>1</v>
      </c>
      <c r="H735" s="827">
        <v>7</v>
      </c>
      <c r="I735" s="821">
        <f t="shared" si="706"/>
        <v>2.66</v>
      </c>
      <c r="J735" s="799">
        <v>83200</v>
      </c>
      <c r="K735" s="832"/>
      <c r="L735" s="832"/>
      <c r="M735" s="867" t="s">
        <v>85</v>
      </c>
      <c r="N735" s="799">
        <f t="shared" si="707"/>
        <v>221312</v>
      </c>
      <c r="O735" s="823">
        <f t="shared" si="708"/>
        <v>221312</v>
      </c>
      <c r="P735" s="823">
        <f t="shared" si="709"/>
        <v>2877056</v>
      </c>
      <c r="Q735" s="592">
        <f t="shared" si="710"/>
        <v>1</v>
      </c>
      <c r="R735" s="592">
        <f t="shared" si="711"/>
        <v>8</v>
      </c>
      <c r="S735" s="588">
        <f t="shared" si="712"/>
        <v>2.75</v>
      </c>
      <c r="T735" s="456">
        <v>83200</v>
      </c>
      <c r="U735" s="457"/>
      <c r="V735" s="457"/>
      <c r="W735" s="589" t="str">
        <f t="shared" si="713"/>
        <v>Ա-2</v>
      </c>
      <c r="X735" s="456">
        <f t="shared" si="714"/>
        <v>228800</v>
      </c>
      <c r="Y735" s="590">
        <f t="shared" si="715"/>
        <v>228800</v>
      </c>
      <c r="Z735" s="590">
        <f t="shared" si="716"/>
        <v>2974400</v>
      </c>
      <c r="AA735" s="592">
        <f t="shared" si="717"/>
        <v>1</v>
      </c>
      <c r="AB735" s="592">
        <f t="shared" si="718"/>
        <v>9</v>
      </c>
      <c r="AC735" s="588">
        <f t="shared" si="719"/>
        <v>2.75</v>
      </c>
      <c r="AD735" s="456">
        <v>83200</v>
      </c>
      <c r="AE735" s="457"/>
      <c r="AF735" s="457"/>
      <c r="AG735" s="707" t="str">
        <f t="shared" si="720"/>
        <v>Ա-2</v>
      </c>
      <c r="AH735" s="456">
        <f t="shared" si="721"/>
        <v>228800</v>
      </c>
      <c r="AI735" s="590">
        <f t="shared" si="722"/>
        <v>228800</v>
      </c>
      <c r="AJ735" s="590">
        <f t="shared" si="723"/>
        <v>2974400</v>
      </c>
      <c r="AK735" s="592">
        <f t="shared" si="724"/>
        <v>1</v>
      </c>
      <c r="AL735" s="592">
        <f t="shared" si="725"/>
        <v>10</v>
      </c>
      <c r="AM735" s="588">
        <f t="shared" si="726"/>
        <v>2.83</v>
      </c>
      <c r="AN735" s="456">
        <v>83200</v>
      </c>
      <c r="AO735" s="457"/>
      <c r="AP735" s="457"/>
      <c r="AQ735" s="707" t="str">
        <f t="shared" si="727"/>
        <v>Ա-2</v>
      </c>
      <c r="AR735" s="456">
        <f t="shared" si="728"/>
        <v>235456</v>
      </c>
      <c r="AS735" s="590">
        <f t="shared" si="729"/>
        <v>235456</v>
      </c>
      <c r="AT735" s="590">
        <f t="shared" si="730"/>
        <v>3060928</v>
      </c>
    </row>
    <row r="736" spans="1:46" s="587" customFormat="1" ht="27">
      <c r="A736" s="587">
        <v>7</v>
      </c>
      <c r="B736" s="816">
        <v>6</v>
      </c>
      <c r="C736" s="795" t="s">
        <v>922</v>
      </c>
      <c r="D736" s="794" t="s">
        <v>1960</v>
      </c>
      <c r="E736" s="796">
        <v>1975</v>
      </c>
      <c r="F736" s="795" t="s">
        <v>984</v>
      </c>
      <c r="G736" s="820">
        <v>1</v>
      </c>
      <c r="H736" s="820">
        <v>26</v>
      </c>
      <c r="I736" s="821">
        <f t="shared" si="706"/>
        <v>1.95</v>
      </c>
      <c r="J736" s="799">
        <v>83200</v>
      </c>
      <c r="K736" s="832"/>
      <c r="L736" s="832"/>
      <c r="M736" s="867" t="s">
        <v>87</v>
      </c>
      <c r="N736" s="799">
        <f t="shared" si="707"/>
        <v>162240</v>
      </c>
      <c r="O736" s="823">
        <f>I736*J736+K736+L736</f>
        <v>162240</v>
      </c>
      <c r="P736" s="823">
        <f t="shared" si="709"/>
        <v>2109120</v>
      </c>
      <c r="Q736" s="592">
        <f>+G736</f>
        <v>1</v>
      </c>
      <c r="R736" s="592">
        <f>+H736+1</f>
        <v>27</v>
      </c>
      <c r="S736" s="588">
        <f>IF(Q736&lt;1,0,IF(W736="Բ-1",IF(R736=0,6.94,IF(R736=1,7.17,IF(R736=2,7.41,IF(R736=3,7.66,IF(OR(R736=5,R736=4),7.92,IF(OR(R736=6,R736=7),8.18,IF(OR(R736=8,R736=9),8.46,IF(OR(R736=10,R736=11,R736=12),8.74,IF(OR(R736=13,R736=14,R736=15),9.03,IF(OR(R736=16,R736=17,R736=18),9.33,9.65)))))))))),IF(W736="Բ-2", IF(R736=0,5.71,IF(R736=1,5.89,IF(R736=2,6.09,IF(R736=3,6.29,IF(OR(R736=5,R736=4),6.5,IF(OR(R736=6,R736=7),6.72,IF(OR(R736=8,R736=9),6.94,IF(OR(R736=10,R736=11,R736=12),7.17,IF(OR(R736=13,R736=14,R736=15),7.41,IF(OR(R736=16,R736=17,R736=18),7.65,7.91)))))))))), IF(W736="Գ-1", IF(R736=0,4.7,IF(R736=1,4.86,IF(R736=2,5.01,IF(R736=3,5.18,IF(OR(R736=5,R736=4),5.35,IF(OR(R736=6,R736=7),5.52,IF(OR(R736=8,R736=9),5.71,IF(OR(R736=10,R736=11,R736=12),5.89,IF(OR(R736=13,R736=14,R736=15),6.09,IF(OR(R736=16,R736=17,R736=18),6.29,6.49)))))))))), IF(W736="Գ-2", IF(R736=0,3.88,IF(R736=1,4.01,IF(R736=2,4.14,IF(R736=3,4.27,IF(OR(R736=5,R736=4),4.41,IF(OR(R736=6,R736=7),4.55,IF(OR(R736=8,R736=9),4.7,IF(OR(R736=10,R736=11,R736=12),4.85,IF(OR(R736=13,R736=14,R736=15),5.01,IF(OR(R736=16,R736=17,R736=18),5.17,5.34)))))))))), IF(W736="Գ-3", IF(R736=0,3.21,IF(R736=1,3.31,IF(R736=2,3.42,IF(R736=3,3.53,IF(OR(R736=5,R736=4),3.64,IF(OR(R736=6,R736=7),3.76,IF(OR(R736=8,R736=9),3.88,IF(OR(R736=10,R736=11,R736=12),4.01,IF(OR(R736=13,R736=14,R736=15),4.13,IF(OR(R736=16,R736=17,R736=18),4.27,4.4)))))))))), IF(W736="Ա-1", IF(R736=0,2.66,IF(R736=1,2.75,IF(R736=2,2.83,IF(R736=3,2.92,IF(OR(R736=5,R736=4),3.02,IF(OR(R736=6,R736=7),3.11,IF(OR(R736=8,R736=9),3.21,IF(OR(R736=10,R736=11,R736=12),3.31,IF(OR(R736=13,R736=14,R736=15),3.42,IF(OR(R736=16,R736=17,R736=18),3.53,3.64)))))))))), IF(W736="Ա-2", IF(R736=0,2.28,IF(R736=1,2.35,IF(R736=2,2.43,IF(R736=3,2.5,IF(OR(R736=5,R736=4),2.58,IF(OR(R736=6,R736=7),2.66,IF(OR(R736=8,R736=9),2.75,IF(OR(R736=10,R736=11,R736=12),2.83,IF(OR(R736=13,R736=14,R736=15),2.92,IF(OR(R736=16,R736=17,R736=18),3.01,3.11)))))))))),IF(W736="Ա-3", IF(R736=0,1.96,IF(R736=1,2.02,IF(R736=2,2.08,IF(R736=3,2.15,IF(OR(R736=5,R736=4),2.21,IF(OR(R736=6,R736=7),2.28,IF(OR(R736=8,R736=9),2.35,IF(OR(R736=10,R736=11,R736=12),2.42,IF(OR(R736=13,R736=14,R736=15),2.5,IF(OR(R736=16,R736=17,R736=18),2.58,2.66)))))))))), IF(W736="Կ-1", IF(R736=0,1.68,IF(R736=1,1.73,IF(R736=2,1.79,IF(R736=3,1.84,IF(OR(R736=5,R736=4),1.9,IF(OR(R736=6,R736=7),1.96,IF(OR(R736=8,R736=9),2.02,IF(OR(R736=10,R736=11,R736=12),2.08,IF(OR(R736=13,R736=14,R736=15),2.14,IF(OR(R736=16,R736=17,R736=18),2.21,2.28)))))))))), IF(W736="Կ-2", IF(R736=0,1.45,IF(R736=1,1.49,IF(R736=2,1.54,IF(R736=3,1.59,IF(OR(R736=5,R736=4),1.63,IF(OR(R736=6,R736=7),1.68,IF(OR(R736=8,R736=9),1.73,IF(OR(R736=10,R736=11,R736=12),1.79,IF(OR(R736=13,R736=14,R736=15),1.84,IF(OR(R736=16,R736=17,R736=18),1.9,1.95)))))))))),IF(W736="Կ-3", IF(R736=0,1.25,IF(R736=1,1.29,IF(R736=2,1.33,IF(R736=3,1.37,IF(OR(R736=5,R736=4),1.41,IF(OR(R736=6,R736=7),1.45,IF(OR(R736=8,R736=9),1.49,IF(OR(R736=10,R736=11,R736=12),1.54,IF(OR(R736=13,R736=14,R736=15),1.58,IF(OR(R736=16,R736=17,R736=18),1.63,1.68)))))))))), "Error"))))))))))))</f>
        <v>1.95</v>
      </c>
      <c r="T736" s="456">
        <v>83200</v>
      </c>
      <c r="U736" s="457"/>
      <c r="V736" s="457"/>
      <c r="W736" s="589" t="str">
        <f>+M736</f>
        <v>Կ-2</v>
      </c>
      <c r="X736" s="456">
        <f>T736*S736</f>
        <v>162240</v>
      </c>
      <c r="Y736" s="590">
        <f>+U736+V736+X736</f>
        <v>162240</v>
      </c>
      <c r="Z736" s="590">
        <f t="shared" si="716"/>
        <v>2109120</v>
      </c>
      <c r="AA736" s="592">
        <f>+Q736</f>
        <v>1</v>
      </c>
      <c r="AB736" s="592">
        <f>+R736+1</f>
        <v>28</v>
      </c>
      <c r="AC736" s="588">
        <f>IF(AA736&lt;1,0,IF(AG736="Բ-1",IF(AB736=0,6.94,IF(AB736=1,7.17,IF(AB736=2,7.41,IF(AB736=3,7.66,IF(OR(AB736=5,AB736=4),7.92,IF(OR(AB736=6,AB736=7),8.18,IF(OR(AB736=8,AB736=9),8.46,IF(OR(AB736=10,AB736=11,AB736=12),8.74,IF(OR(AB736=13,AB736=14,AB736=15),9.03,IF(OR(AB736=16,AB736=17,AB736=18),9.33,9.65)))))))))),IF(AG736="Բ-2", IF(AB736=0,5.71,IF(AB736=1,5.89,IF(AB736=2,6.09,IF(AB736=3,6.29,IF(OR(AB736=5,AB736=4),6.5,IF(OR(AB736=6,AB736=7),6.72,IF(OR(AB736=8,AB736=9),6.94,IF(OR(AB736=10,AB736=11,AB736=12),7.17,IF(OR(AB736=13,AB736=14,AB736=15),7.41,IF(OR(AB736=16,AB736=17,AB736=18),7.65,7.91)))))))))), IF(AG736="Գ-1", IF(AB736=0,4.7,IF(AB736=1,4.86,IF(AB736=2,5.01,IF(AB736=3,5.18,IF(OR(AB736=5,AB736=4),5.35,IF(OR(AB736=6,AB736=7),5.52,IF(OR(AB736=8,AB736=9),5.71,IF(OR(AB736=10,AB736=11,AB736=12),5.89,IF(OR(AB736=13,AB736=14,AB736=15),6.09,IF(OR(AB736=16,AB736=17,AB736=18),6.29,6.49)))))))))), IF(AG736="Գ-2", IF(AB736=0,3.88,IF(AB736=1,4.01,IF(AB736=2,4.14,IF(AB736=3,4.27,IF(OR(AB736=5,AB736=4),4.41,IF(OR(AB736=6,AB736=7),4.55,IF(OR(AB736=8,AB736=9),4.7,IF(OR(AB736=10,AB736=11,AB736=12),4.85,IF(OR(AB736=13,AB736=14,AB736=15),5.01,IF(OR(AB736=16,AB736=17,AB736=18),5.17,5.34)))))))))), IF(AG736="Գ-3", IF(AB736=0,3.21,IF(AB736=1,3.31,IF(AB736=2,3.42,IF(AB736=3,3.53,IF(OR(AB736=5,AB736=4),3.64,IF(OR(AB736=6,AB736=7),3.76,IF(OR(AB736=8,AB736=9),3.88,IF(OR(AB736=10,AB736=11,AB736=12),4.01,IF(OR(AB736=13,AB736=14,AB736=15),4.13,IF(OR(AB736=16,AB736=17,AB736=18),4.27,4.4)))))))))), IF(AG736="Ա-1", IF(AB736=0,2.66,IF(AB736=1,2.75,IF(AB736=2,2.83,IF(AB736=3,2.92,IF(OR(AB736=5,AB736=4),3.02,IF(OR(AB736=6,AB736=7),3.11,IF(OR(AB736=8,AB736=9),3.21,IF(OR(AB736=10,AB736=11,AB736=12),3.31,IF(OR(AB736=13,AB736=14,AB736=15),3.42,IF(OR(AB736=16,AB736=17,AB736=18),3.53,3.64)))))))))), IF(AG736="Ա-2", IF(AB736=0,2.28,IF(AB736=1,2.35,IF(AB736=2,2.43,IF(AB736=3,2.5,IF(OR(AB736=5,AB736=4),2.58,IF(OR(AB736=6,AB736=7),2.66,IF(OR(AB736=8,AB736=9),2.75,IF(OR(AB736=10,AB736=11,AB736=12),2.83,IF(OR(AB736=13,AB736=14,AB736=15),2.92,IF(OR(AB736=16,AB736=17,AB736=18),3.01,3.11)))))))))),IF(AG736="Ա-3", IF(AB736=0,1.96,IF(AB736=1,2.02,IF(AB736=2,2.08,IF(AB736=3,2.15,IF(OR(AB736=5,AB736=4),2.21,IF(OR(AB736=6,AB736=7),2.28,IF(OR(AB736=8,AB736=9),2.35,IF(OR(AB736=10,AB736=11,AB736=12),2.42,IF(OR(AB736=13,AB736=14,AB736=15),2.5,IF(OR(AB736=16,AB736=17,AB736=18),2.58,2.66)))))))))), IF(AG736="Կ-1", IF(AB736=0,1.68,IF(AB736=1,1.73,IF(AB736=2,1.79,IF(AB736=3,1.84,IF(OR(AB736=5,AB736=4),1.9,IF(OR(AB736=6,AB736=7),1.96,IF(OR(AB736=8,AB736=9),2.02,IF(OR(AB736=10,AB736=11,AB736=12),2.08,IF(OR(AB736=13,AB736=14,AB736=15),2.14,IF(OR(AB736=16,AB736=17,AB736=18),2.21,2.28)))))))))), IF(AG736="Կ-2", IF(AB736=0,1.45,IF(AB736=1,1.49,IF(AB736=2,1.54,IF(AB736=3,1.59,IF(OR(AB736=5,AB736=4),1.63,IF(OR(AB736=6,AB736=7),1.68,IF(OR(AB736=8,AB736=9),1.73,IF(OR(AB736=10,AB736=11,AB736=12),1.79,IF(OR(AB736=13,AB736=14,AB736=15),1.84,IF(OR(AB736=16,AB736=17,AB736=18),1.9,1.95)))))))))),IF(AG736="Կ-3", IF(AB736=0,1.25,IF(AB736=1,1.29,IF(AB736=2,1.33,IF(AB736=3,1.37,IF(OR(AB736=5,AB736=4),1.41,IF(OR(AB736=6,AB736=7),1.45,IF(OR(AB736=8,AB736=9),1.49,IF(OR(AB736=10,AB736=11,AB736=12),1.54,IF(OR(AB736=13,AB736=14,AB736=15),1.58,IF(OR(AB736=16,AB736=17,AB736=18),1.63,1.68)))))))))), "Error"))))))))))))</f>
        <v>1.95</v>
      </c>
      <c r="AD736" s="456">
        <v>83200</v>
      </c>
      <c r="AE736" s="457"/>
      <c r="AF736" s="457"/>
      <c r="AG736" s="707" t="str">
        <f>+W736</f>
        <v>Կ-2</v>
      </c>
      <c r="AH736" s="456">
        <f>AD736*AC736</f>
        <v>162240</v>
      </c>
      <c r="AI736" s="590">
        <f>AH736+AE736+AF736</f>
        <v>162240</v>
      </c>
      <c r="AJ736" s="590">
        <f t="shared" si="723"/>
        <v>2109120</v>
      </c>
      <c r="AK736" s="592">
        <f>+AA736</f>
        <v>1</v>
      </c>
      <c r="AL736" s="592">
        <f>+AB736+1</f>
        <v>29</v>
      </c>
      <c r="AM736" s="588">
        <f>IF(AK736&lt;1,0,IF(AQ736="Բ-1",IF(AL736=0,6.94,IF(AL736=1,7.17,IF(AL736=2,7.41,IF(AL736=3,7.66,IF(OR(AL736=5,AL736=4),7.92,IF(OR(AL736=6,AL736=7),8.18,IF(OR(AL736=8,AL736=9),8.46,IF(OR(AL736=10,AL736=11,AL736=12),8.74,IF(OR(AL736=13,AL736=14,AL736=15),9.03,IF(OR(AL736=16,AL736=17,AL736=18),9.33,9.65)))))))))),IF(AQ736="Բ-2", IF(AL736=0,5.71,IF(AL736=1,5.89,IF(AL736=2,6.09,IF(AL736=3,6.29,IF(OR(AL736=5,AL736=4),6.5,IF(OR(AL736=6,AL736=7),6.72,IF(OR(AL736=8,AL736=9),6.94,IF(OR(AL736=10,AL736=11,AL736=12),7.17,IF(OR(AL736=13,AL736=14,AL736=15),7.41,IF(OR(AL736=16,AL736=17,AL736=18),7.65,7.91)))))))))), IF(AQ736="Գ-1", IF(AL736=0,4.7,IF(AL736=1,4.86,IF(AL736=2,5.01,IF(AL736=3,5.18,IF(OR(AL736=5,AL736=4),5.35,IF(OR(AL736=6,AL736=7),5.52,IF(OR(AL736=8,AL736=9),5.71,IF(OR(AL736=10,AL736=11,AL736=12),5.89,IF(OR(AL736=13,AL736=14,AL736=15),6.09,IF(OR(AL736=16,AL736=17,AL736=18),6.29,6.49)))))))))), IF(AQ736="Գ-2", IF(AL736=0,3.88,IF(AL736=1,4.01,IF(AL736=2,4.14,IF(AL736=3,4.27,IF(OR(AL736=5,AL736=4),4.41,IF(OR(AL736=6,AL736=7),4.55,IF(OR(AL736=8,AL736=9),4.7,IF(OR(AL736=10,AL736=11,AL736=12),4.85,IF(OR(AL736=13,AL736=14,AL736=15),5.01,IF(OR(AL736=16,AL736=17,AL736=18),5.17,5.34)))))))))), IF(AQ736="Գ-3", IF(AL736=0,3.21,IF(AL736=1,3.31,IF(AL736=2,3.42,IF(AL736=3,3.53,IF(OR(AL736=5,AL736=4),3.64,IF(OR(AL736=6,AL736=7),3.76,IF(OR(AL736=8,AL736=9),3.88,IF(OR(AL736=10,AL736=11,AL736=12),4.01,IF(OR(AL736=13,AL736=14,AL736=15),4.13,IF(OR(AL736=16,AL736=17,AL736=18),4.27,4.4)))))))))), IF(AQ736="Ա-1", IF(AL736=0,2.66,IF(AL736=1,2.75,IF(AL736=2,2.83,IF(AL736=3,2.92,IF(OR(AL736=5,AL736=4),3.02,IF(OR(AL736=6,AL736=7),3.11,IF(OR(AL736=8,AL736=9),3.21,IF(OR(AL736=10,AL736=11,AL736=12),3.31,IF(OR(AL736=13,AL736=14,AL736=15),3.42,IF(OR(AL736=16,AL736=17,AL736=18),3.53,3.64)))))))))), IF(AQ736="Ա-2", IF(AL736=0,2.28,IF(AL736=1,2.35,IF(AL736=2,2.43,IF(AL736=3,2.5,IF(OR(AL736=5,AL736=4),2.58,IF(OR(AL736=6,AL736=7),2.66,IF(OR(AL736=8,AL736=9),2.75,IF(OR(AL736=10,AL736=11,AL736=12),2.83,IF(OR(AL736=13,AL736=14,AL736=15),2.92,IF(OR(AL736=16,AL736=17,AL736=18),3.01,3.11)))))))))),IF(AQ736="Ա-3", IF(AL736=0,1.96,IF(AL736=1,2.02,IF(AL736=2,2.08,IF(AL736=3,2.15,IF(OR(AL736=5,AL736=4),2.21,IF(OR(AL736=6,AL736=7),2.28,IF(OR(AL736=8,AL736=9),2.35,IF(OR(AL736=10,AL736=11,AL736=12),2.42,IF(OR(AL736=13,AL736=14,AL736=15),2.5,IF(OR(AL736=16,AL736=17,AL736=18),2.58,2.66)))))))))), IF(AQ736="Կ-1", IF(AL736=0,1.68,IF(AL736=1,1.73,IF(AL736=2,1.79,IF(AL736=3,1.84,IF(OR(AL736=5,AL736=4),1.9,IF(OR(AL736=6,AL736=7),1.96,IF(OR(AL736=8,AL736=9),2.02,IF(OR(AL736=10,AL736=11,AL736=12),2.08,IF(OR(AL736=13,AL736=14,AL736=15),2.14,IF(OR(AL736=16,AL736=17,AL736=18),2.21,2.28)))))))))), IF(AQ736="Կ-2", IF(AL736=0,1.45,IF(AL736=1,1.49,IF(AL736=2,1.54,IF(AL736=3,1.59,IF(OR(AL736=5,AL736=4),1.63,IF(OR(AL736=6,AL736=7),1.68,IF(OR(AL736=8,AL736=9),1.73,IF(OR(AL736=10,AL736=11,AL736=12),1.79,IF(OR(AL736=13,AL736=14,AL736=15),1.84,IF(OR(AL736=16,AL736=17,AL736=18),1.9,1.95)))))))))),IF(AQ736="Կ-3", IF(AL736=0,1.25,IF(AL736=1,1.29,IF(AL736=2,1.33,IF(AL736=3,1.37,IF(OR(AL736=5,AL736=4),1.41,IF(OR(AL736=6,AL736=7),1.45,IF(OR(AL736=8,AL736=9),1.49,IF(OR(AL736=10,AL736=11,AL736=12),1.54,IF(OR(AL736=13,AL736=14,AL736=15),1.58,IF(OR(AL736=16,AL736=17,AL736=18),1.63,1.68)))))))))), "Error"))))))))))))</f>
        <v>1.95</v>
      </c>
      <c r="AN736" s="456">
        <v>83200</v>
      </c>
      <c r="AO736" s="457"/>
      <c r="AP736" s="457"/>
      <c r="AQ736" s="707" t="str">
        <f t="shared" si="727"/>
        <v>Կ-2</v>
      </c>
      <c r="AR736" s="456">
        <f>AN736*AM736</f>
        <v>162240</v>
      </c>
      <c r="AS736" s="590">
        <f>AR736+AO736+AP736</f>
        <v>162240</v>
      </c>
      <c r="AT736" s="590">
        <f t="shared" si="730"/>
        <v>2109120</v>
      </c>
    </row>
    <row r="737" spans="1:46" s="587" customFormat="1" ht="27">
      <c r="A737" s="587">
        <v>3</v>
      </c>
      <c r="B737" s="816">
        <v>7</v>
      </c>
      <c r="C737" s="795" t="s">
        <v>1310</v>
      </c>
      <c r="D737" s="794" t="s">
        <v>1960</v>
      </c>
      <c r="E737" s="796">
        <v>1979</v>
      </c>
      <c r="F737" s="795" t="s">
        <v>984</v>
      </c>
      <c r="G737" s="820">
        <v>1</v>
      </c>
      <c r="H737" s="820">
        <v>5</v>
      </c>
      <c r="I737" s="821">
        <f t="shared" si="706"/>
        <v>1.63</v>
      </c>
      <c r="J737" s="799">
        <v>83200</v>
      </c>
      <c r="K737" s="832"/>
      <c r="L737" s="832"/>
      <c r="M737" s="867" t="s">
        <v>87</v>
      </c>
      <c r="N737" s="799">
        <f t="shared" si="707"/>
        <v>135616</v>
      </c>
      <c r="O737" s="823">
        <f t="shared" si="708"/>
        <v>135616</v>
      </c>
      <c r="P737" s="823">
        <f t="shared" si="709"/>
        <v>1763008</v>
      </c>
      <c r="Q737" s="592">
        <f t="shared" si="710"/>
        <v>1</v>
      </c>
      <c r="R737" s="592">
        <f t="shared" si="711"/>
        <v>6</v>
      </c>
      <c r="S737" s="588">
        <f t="shared" si="712"/>
        <v>1.68</v>
      </c>
      <c r="T737" s="456">
        <v>83200</v>
      </c>
      <c r="U737" s="457"/>
      <c r="V737" s="457"/>
      <c r="W737" s="589" t="str">
        <f t="shared" si="713"/>
        <v>Կ-2</v>
      </c>
      <c r="X737" s="456">
        <f t="shared" si="714"/>
        <v>139776</v>
      </c>
      <c r="Y737" s="590">
        <f t="shared" si="715"/>
        <v>139776</v>
      </c>
      <c r="Z737" s="590">
        <f t="shared" si="716"/>
        <v>1817088</v>
      </c>
      <c r="AA737" s="592">
        <f t="shared" si="717"/>
        <v>1</v>
      </c>
      <c r="AB737" s="592">
        <f t="shared" si="718"/>
        <v>7</v>
      </c>
      <c r="AC737" s="588">
        <f t="shared" si="719"/>
        <v>1.68</v>
      </c>
      <c r="AD737" s="456">
        <v>83200</v>
      </c>
      <c r="AE737" s="457"/>
      <c r="AF737" s="457"/>
      <c r="AG737" s="707" t="str">
        <f t="shared" si="720"/>
        <v>Կ-2</v>
      </c>
      <c r="AH737" s="456">
        <f t="shared" si="721"/>
        <v>139776</v>
      </c>
      <c r="AI737" s="590">
        <f t="shared" si="722"/>
        <v>139776</v>
      </c>
      <c r="AJ737" s="590">
        <f t="shared" si="723"/>
        <v>1817088</v>
      </c>
      <c r="AK737" s="592">
        <f t="shared" si="724"/>
        <v>1</v>
      </c>
      <c r="AL737" s="592">
        <f t="shared" si="725"/>
        <v>8</v>
      </c>
      <c r="AM737" s="588">
        <f t="shared" si="726"/>
        <v>1.73</v>
      </c>
      <c r="AN737" s="456">
        <v>83200</v>
      </c>
      <c r="AO737" s="457"/>
      <c r="AP737" s="457"/>
      <c r="AQ737" s="707" t="str">
        <f t="shared" si="727"/>
        <v>Կ-2</v>
      </c>
      <c r="AR737" s="456">
        <f t="shared" si="728"/>
        <v>143936</v>
      </c>
      <c r="AS737" s="590">
        <f t="shared" si="729"/>
        <v>143936</v>
      </c>
      <c r="AT737" s="590">
        <f t="shared" si="730"/>
        <v>1871168</v>
      </c>
    </row>
    <row r="738" spans="1:46" s="587" customFormat="1" ht="27">
      <c r="A738" s="587">
        <v>5</v>
      </c>
      <c r="B738" s="816">
        <v>8</v>
      </c>
      <c r="C738" s="795" t="s">
        <v>2657</v>
      </c>
      <c r="D738" s="794" t="s">
        <v>1961</v>
      </c>
      <c r="E738" s="796">
        <v>1982</v>
      </c>
      <c r="F738" s="795" t="s">
        <v>984</v>
      </c>
      <c r="G738" s="820">
        <v>1</v>
      </c>
      <c r="H738" s="820">
        <v>3</v>
      </c>
      <c r="I738" s="821">
        <f t="shared" si="706"/>
        <v>1.59</v>
      </c>
      <c r="J738" s="799">
        <v>83200</v>
      </c>
      <c r="K738" s="832"/>
      <c r="L738" s="832"/>
      <c r="M738" s="867" t="s">
        <v>87</v>
      </c>
      <c r="N738" s="799">
        <f t="shared" si="707"/>
        <v>132288</v>
      </c>
      <c r="O738" s="823">
        <f>I738*J738+K738+L738</f>
        <v>132288</v>
      </c>
      <c r="P738" s="823">
        <f t="shared" si="709"/>
        <v>1719744</v>
      </c>
      <c r="Q738" s="592">
        <f>+G738</f>
        <v>1</v>
      </c>
      <c r="R738" s="592">
        <f>+H738+1</f>
        <v>4</v>
      </c>
      <c r="S738" s="588">
        <f>IF(Q738&lt;1,0,IF(W738="Բ-1",IF(R738=0,6.94,IF(R738=1,7.17,IF(R738=2,7.41,IF(R738=3,7.66,IF(OR(R738=5,R738=4),7.92,IF(OR(R738=6,R738=7),8.18,IF(OR(R738=8,R738=9),8.46,IF(OR(R738=10,R738=11,R738=12),8.74,IF(OR(R738=13,R738=14,R738=15),9.03,IF(OR(R738=16,R738=17,R738=18),9.33,9.65)))))))))),IF(W738="Բ-2", IF(R738=0,5.71,IF(R738=1,5.89,IF(R738=2,6.09,IF(R738=3,6.29,IF(OR(R738=5,R738=4),6.5,IF(OR(R738=6,R738=7),6.72,IF(OR(R738=8,R738=9),6.94,IF(OR(R738=10,R738=11,R738=12),7.17,IF(OR(R738=13,R738=14,R738=15),7.41,IF(OR(R738=16,R738=17,R738=18),7.65,7.91)))))))))), IF(W738="Գ-1", IF(R738=0,4.7,IF(R738=1,4.86,IF(R738=2,5.01,IF(R738=3,5.18,IF(OR(R738=5,R738=4),5.35,IF(OR(R738=6,R738=7),5.52,IF(OR(R738=8,R738=9),5.71,IF(OR(R738=10,R738=11,R738=12),5.89,IF(OR(R738=13,R738=14,R738=15),6.09,IF(OR(R738=16,R738=17,R738=18),6.29,6.49)))))))))), IF(W738="Գ-2", IF(R738=0,3.88,IF(R738=1,4.01,IF(R738=2,4.14,IF(R738=3,4.27,IF(OR(R738=5,R738=4),4.41,IF(OR(R738=6,R738=7),4.55,IF(OR(R738=8,R738=9),4.7,IF(OR(R738=10,R738=11,R738=12),4.85,IF(OR(R738=13,R738=14,R738=15),5.01,IF(OR(R738=16,R738=17,R738=18),5.17,5.34)))))))))), IF(W738="Գ-3", IF(R738=0,3.21,IF(R738=1,3.31,IF(R738=2,3.42,IF(R738=3,3.53,IF(OR(R738=5,R738=4),3.64,IF(OR(R738=6,R738=7),3.76,IF(OR(R738=8,R738=9),3.88,IF(OR(R738=10,R738=11,R738=12),4.01,IF(OR(R738=13,R738=14,R738=15),4.13,IF(OR(R738=16,R738=17,R738=18),4.27,4.4)))))))))), IF(W738="Ա-1", IF(R738=0,2.66,IF(R738=1,2.75,IF(R738=2,2.83,IF(R738=3,2.92,IF(OR(R738=5,R738=4),3.02,IF(OR(R738=6,R738=7),3.11,IF(OR(R738=8,R738=9),3.21,IF(OR(R738=10,R738=11,R738=12),3.31,IF(OR(R738=13,R738=14,R738=15),3.42,IF(OR(R738=16,R738=17,R738=18),3.53,3.64)))))))))), IF(W738="Ա-2", IF(R738=0,2.28,IF(R738=1,2.35,IF(R738=2,2.43,IF(R738=3,2.5,IF(OR(R738=5,R738=4),2.58,IF(OR(R738=6,R738=7),2.66,IF(OR(R738=8,R738=9),2.75,IF(OR(R738=10,R738=11,R738=12),2.83,IF(OR(R738=13,R738=14,R738=15),2.92,IF(OR(R738=16,R738=17,R738=18),3.01,3.11)))))))))),IF(W738="Ա-3", IF(R738=0,1.96,IF(R738=1,2.02,IF(R738=2,2.08,IF(R738=3,2.15,IF(OR(R738=5,R738=4),2.21,IF(OR(R738=6,R738=7),2.28,IF(OR(R738=8,R738=9),2.35,IF(OR(R738=10,R738=11,R738=12),2.42,IF(OR(R738=13,R738=14,R738=15),2.5,IF(OR(R738=16,R738=17,R738=18),2.58,2.66)))))))))), IF(W738="Կ-1", IF(R738=0,1.68,IF(R738=1,1.73,IF(R738=2,1.79,IF(R738=3,1.84,IF(OR(R738=5,R738=4),1.9,IF(OR(R738=6,R738=7),1.96,IF(OR(R738=8,R738=9),2.02,IF(OR(R738=10,R738=11,R738=12),2.08,IF(OR(R738=13,R738=14,R738=15),2.14,IF(OR(R738=16,R738=17,R738=18),2.21,2.28)))))))))), IF(W738="Կ-2", IF(R738=0,1.45,IF(R738=1,1.49,IF(R738=2,1.54,IF(R738=3,1.59,IF(OR(R738=5,R738=4),1.63,IF(OR(R738=6,R738=7),1.68,IF(OR(R738=8,R738=9),1.73,IF(OR(R738=10,R738=11,R738=12),1.79,IF(OR(R738=13,R738=14,R738=15),1.84,IF(OR(R738=16,R738=17,R738=18),1.9,1.95)))))))))),IF(W738="Կ-3", IF(R738=0,1.25,IF(R738=1,1.29,IF(R738=2,1.33,IF(R738=3,1.37,IF(OR(R738=5,R738=4),1.41,IF(OR(R738=6,R738=7),1.45,IF(OR(R738=8,R738=9),1.49,IF(OR(R738=10,R738=11,R738=12),1.54,IF(OR(R738=13,R738=14,R738=15),1.58,IF(OR(R738=16,R738=17,R738=18),1.63,1.68)))))))))), "Error"))))))))))))</f>
        <v>1.63</v>
      </c>
      <c r="T738" s="456">
        <v>83200</v>
      </c>
      <c r="U738" s="457"/>
      <c r="V738" s="457"/>
      <c r="W738" s="589" t="str">
        <f>+M738</f>
        <v>Կ-2</v>
      </c>
      <c r="X738" s="456">
        <f>T738*S738</f>
        <v>135616</v>
      </c>
      <c r="Y738" s="590">
        <f>+U738+V738+X738</f>
        <v>135616</v>
      </c>
      <c r="Z738" s="590">
        <f t="shared" si="716"/>
        <v>1763008</v>
      </c>
      <c r="AA738" s="592">
        <f>+Q738</f>
        <v>1</v>
      </c>
      <c r="AB738" s="592">
        <f>+R738+1</f>
        <v>5</v>
      </c>
      <c r="AC738" s="588">
        <f>IF(AA738&lt;1,0,IF(AG738="Բ-1",IF(AB738=0,6.94,IF(AB738=1,7.17,IF(AB738=2,7.41,IF(AB738=3,7.66,IF(OR(AB738=5,AB738=4),7.92,IF(OR(AB738=6,AB738=7),8.18,IF(OR(AB738=8,AB738=9),8.46,IF(OR(AB738=10,AB738=11,AB738=12),8.74,IF(OR(AB738=13,AB738=14,AB738=15),9.03,IF(OR(AB738=16,AB738=17,AB738=18),9.33,9.65)))))))))),IF(AG738="Բ-2", IF(AB738=0,5.71,IF(AB738=1,5.89,IF(AB738=2,6.09,IF(AB738=3,6.29,IF(OR(AB738=5,AB738=4),6.5,IF(OR(AB738=6,AB738=7),6.72,IF(OR(AB738=8,AB738=9),6.94,IF(OR(AB738=10,AB738=11,AB738=12),7.17,IF(OR(AB738=13,AB738=14,AB738=15),7.41,IF(OR(AB738=16,AB738=17,AB738=18),7.65,7.91)))))))))), IF(AG738="Գ-1", IF(AB738=0,4.7,IF(AB738=1,4.86,IF(AB738=2,5.01,IF(AB738=3,5.18,IF(OR(AB738=5,AB738=4),5.35,IF(OR(AB738=6,AB738=7),5.52,IF(OR(AB738=8,AB738=9),5.71,IF(OR(AB738=10,AB738=11,AB738=12),5.89,IF(OR(AB738=13,AB738=14,AB738=15),6.09,IF(OR(AB738=16,AB738=17,AB738=18),6.29,6.49)))))))))), IF(AG738="Գ-2", IF(AB738=0,3.88,IF(AB738=1,4.01,IF(AB738=2,4.14,IF(AB738=3,4.27,IF(OR(AB738=5,AB738=4),4.41,IF(OR(AB738=6,AB738=7),4.55,IF(OR(AB738=8,AB738=9),4.7,IF(OR(AB738=10,AB738=11,AB738=12),4.85,IF(OR(AB738=13,AB738=14,AB738=15),5.01,IF(OR(AB738=16,AB738=17,AB738=18),5.17,5.34)))))))))), IF(AG738="Գ-3", IF(AB738=0,3.21,IF(AB738=1,3.31,IF(AB738=2,3.42,IF(AB738=3,3.53,IF(OR(AB738=5,AB738=4),3.64,IF(OR(AB738=6,AB738=7),3.76,IF(OR(AB738=8,AB738=9),3.88,IF(OR(AB738=10,AB738=11,AB738=12),4.01,IF(OR(AB738=13,AB738=14,AB738=15),4.13,IF(OR(AB738=16,AB738=17,AB738=18),4.27,4.4)))))))))), IF(AG738="Ա-1", IF(AB738=0,2.66,IF(AB738=1,2.75,IF(AB738=2,2.83,IF(AB738=3,2.92,IF(OR(AB738=5,AB738=4),3.02,IF(OR(AB738=6,AB738=7),3.11,IF(OR(AB738=8,AB738=9),3.21,IF(OR(AB738=10,AB738=11,AB738=12),3.31,IF(OR(AB738=13,AB738=14,AB738=15),3.42,IF(OR(AB738=16,AB738=17,AB738=18),3.53,3.64)))))))))), IF(AG738="Ա-2", IF(AB738=0,2.28,IF(AB738=1,2.35,IF(AB738=2,2.43,IF(AB738=3,2.5,IF(OR(AB738=5,AB738=4),2.58,IF(OR(AB738=6,AB738=7),2.66,IF(OR(AB738=8,AB738=9),2.75,IF(OR(AB738=10,AB738=11,AB738=12),2.83,IF(OR(AB738=13,AB738=14,AB738=15),2.92,IF(OR(AB738=16,AB738=17,AB738=18),3.01,3.11)))))))))),IF(AG738="Ա-3", IF(AB738=0,1.96,IF(AB738=1,2.02,IF(AB738=2,2.08,IF(AB738=3,2.15,IF(OR(AB738=5,AB738=4),2.21,IF(OR(AB738=6,AB738=7),2.28,IF(OR(AB738=8,AB738=9),2.35,IF(OR(AB738=10,AB738=11,AB738=12),2.42,IF(OR(AB738=13,AB738=14,AB738=15),2.5,IF(OR(AB738=16,AB738=17,AB738=18),2.58,2.66)))))))))), IF(AG738="Կ-1", IF(AB738=0,1.68,IF(AB738=1,1.73,IF(AB738=2,1.79,IF(AB738=3,1.84,IF(OR(AB738=5,AB738=4),1.9,IF(OR(AB738=6,AB738=7),1.96,IF(OR(AB738=8,AB738=9),2.02,IF(OR(AB738=10,AB738=11,AB738=12),2.08,IF(OR(AB738=13,AB738=14,AB738=15),2.14,IF(OR(AB738=16,AB738=17,AB738=18),2.21,2.28)))))))))), IF(AG738="Կ-2", IF(AB738=0,1.45,IF(AB738=1,1.49,IF(AB738=2,1.54,IF(AB738=3,1.59,IF(OR(AB738=5,AB738=4),1.63,IF(OR(AB738=6,AB738=7),1.68,IF(OR(AB738=8,AB738=9),1.73,IF(OR(AB738=10,AB738=11,AB738=12),1.79,IF(OR(AB738=13,AB738=14,AB738=15),1.84,IF(OR(AB738=16,AB738=17,AB738=18),1.9,1.95)))))))))),IF(AG738="Կ-3", IF(AB738=0,1.25,IF(AB738=1,1.29,IF(AB738=2,1.33,IF(AB738=3,1.37,IF(OR(AB738=5,AB738=4),1.41,IF(OR(AB738=6,AB738=7),1.45,IF(OR(AB738=8,AB738=9),1.49,IF(OR(AB738=10,AB738=11,AB738=12),1.54,IF(OR(AB738=13,AB738=14,AB738=15),1.58,IF(OR(AB738=16,AB738=17,AB738=18),1.63,1.68)))))))))), "Error"))))))))))))</f>
        <v>1.63</v>
      </c>
      <c r="AD738" s="456">
        <v>83200</v>
      </c>
      <c r="AE738" s="457"/>
      <c r="AF738" s="457"/>
      <c r="AG738" s="707" t="str">
        <f>+W738</f>
        <v>Կ-2</v>
      </c>
      <c r="AH738" s="456">
        <f>AD738*AC738</f>
        <v>135616</v>
      </c>
      <c r="AI738" s="590">
        <f>AH738+AE738+AF738</f>
        <v>135616</v>
      </c>
      <c r="AJ738" s="590">
        <f t="shared" si="723"/>
        <v>1763008</v>
      </c>
      <c r="AK738" s="592">
        <f>+AA738</f>
        <v>1</v>
      </c>
      <c r="AL738" s="592">
        <f>+AB738+1</f>
        <v>6</v>
      </c>
      <c r="AM738" s="588">
        <f>IF(AK738&lt;1,0,IF(AQ738="Բ-1",IF(AL738=0,6.94,IF(AL738=1,7.17,IF(AL738=2,7.41,IF(AL738=3,7.66,IF(OR(AL738=5,AL738=4),7.92,IF(OR(AL738=6,AL738=7),8.18,IF(OR(AL738=8,AL738=9),8.46,IF(OR(AL738=10,AL738=11,AL738=12),8.74,IF(OR(AL738=13,AL738=14,AL738=15),9.03,IF(OR(AL738=16,AL738=17,AL738=18),9.33,9.65)))))))))),IF(AQ738="Բ-2", IF(AL738=0,5.71,IF(AL738=1,5.89,IF(AL738=2,6.09,IF(AL738=3,6.29,IF(OR(AL738=5,AL738=4),6.5,IF(OR(AL738=6,AL738=7),6.72,IF(OR(AL738=8,AL738=9),6.94,IF(OR(AL738=10,AL738=11,AL738=12),7.17,IF(OR(AL738=13,AL738=14,AL738=15),7.41,IF(OR(AL738=16,AL738=17,AL738=18),7.65,7.91)))))))))), IF(AQ738="Գ-1", IF(AL738=0,4.7,IF(AL738=1,4.86,IF(AL738=2,5.01,IF(AL738=3,5.18,IF(OR(AL738=5,AL738=4),5.35,IF(OR(AL738=6,AL738=7),5.52,IF(OR(AL738=8,AL738=9),5.71,IF(OR(AL738=10,AL738=11,AL738=12),5.89,IF(OR(AL738=13,AL738=14,AL738=15),6.09,IF(OR(AL738=16,AL738=17,AL738=18),6.29,6.49)))))))))), IF(AQ738="Գ-2", IF(AL738=0,3.88,IF(AL738=1,4.01,IF(AL738=2,4.14,IF(AL738=3,4.27,IF(OR(AL738=5,AL738=4),4.41,IF(OR(AL738=6,AL738=7),4.55,IF(OR(AL738=8,AL738=9),4.7,IF(OR(AL738=10,AL738=11,AL738=12),4.85,IF(OR(AL738=13,AL738=14,AL738=15),5.01,IF(OR(AL738=16,AL738=17,AL738=18),5.17,5.34)))))))))), IF(AQ738="Գ-3", IF(AL738=0,3.21,IF(AL738=1,3.31,IF(AL738=2,3.42,IF(AL738=3,3.53,IF(OR(AL738=5,AL738=4),3.64,IF(OR(AL738=6,AL738=7),3.76,IF(OR(AL738=8,AL738=9),3.88,IF(OR(AL738=10,AL738=11,AL738=12),4.01,IF(OR(AL738=13,AL738=14,AL738=15),4.13,IF(OR(AL738=16,AL738=17,AL738=18),4.27,4.4)))))))))), IF(AQ738="Ա-1", IF(AL738=0,2.66,IF(AL738=1,2.75,IF(AL738=2,2.83,IF(AL738=3,2.92,IF(OR(AL738=5,AL738=4),3.02,IF(OR(AL738=6,AL738=7),3.11,IF(OR(AL738=8,AL738=9),3.21,IF(OR(AL738=10,AL738=11,AL738=12),3.31,IF(OR(AL738=13,AL738=14,AL738=15),3.42,IF(OR(AL738=16,AL738=17,AL738=18),3.53,3.64)))))))))), IF(AQ738="Ա-2", IF(AL738=0,2.28,IF(AL738=1,2.35,IF(AL738=2,2.43,IF(AL738=3,2.5,IF(OR(AL738=5,AL738=4),2.58,IF(OR(AL738=6,AL738=7),2.66,IF(OR(AL738=8,AL738=9),2.75,IF(OR(AL738=10,AL738=11,AL738=12),2.83,IF(OR(AL738=13,AL738=14,AL738=15),2.92,IF(OR(AL738=16,AL738=17,AL738=18),3.01,3.11)))))))))),IF(AQ738="Ա-3", IF(AL738=0,1.96,IF(AL738=1,2.02,IF(AL738=2,2.08,IF(AL738=3,2.15,IF(OR(AL738=5,AL738=4),2.21,IF(OR(AL738=6,AL738=7),2.28,IF(OR(AL738=8,AL738=9),2.35,IF(OR(AL738=10,AL738=11,AL738=12),2.42,IF(OR(AL738=13,AL738=14,AL738=15),2.5,IF(OR(AL738=16,AL738=17,AL738=18),2.58,2.66)))))))))), IF(AQ738="Կ-1", IF(AL738=0,1.68,IF(AL738=1,1.73,IF(AL738=2,1.79,IF(AL738=3,1.84,IF(OR(AL738=5,AL738=4),1.9,IF(OR(AL738=6,AL738=7),1.96,IF(OR(AL738=8,AL738=9),2.02,IF(OR(AL738=10,AL738=11,AL738=12),2.08,IF(OR(AL738=13,AL738=14,AL738=15),2.14,IF(OR(AL738=16,AL738=17,AL738=18),2.21,2.28)))))))))), IF(AQ738="Կ-2", IF(AL738=0,1.45,IF(AL738=1,1.49,IF(AL738=2,1.54,IF(AL738=3,1.59,IF(OR(AL738=5,AL738=4),1.63,IF(OR(AL738=6,AL738=7),1.68,IF(OR(AL738=8,AL738=9),1.73,IF(OR(AL738=10,AL738=11,AL738=12),1.79,IF(OR(AL738=13,AL738=14,AL738=15),1.84,IF(OR(AL738=16,AL738=17,AL738=18),1.9,1.95)))))))))),IF(AQ738="Կ-3", IF(AL738=0,1.25,IF(AL738=1,1.29,IF(AL738=2,1.33,IF(AL738=3,1.37,IF(OR(AL738=5,AL738=4),1.41,IF(OR(AL738=6,AL738=7),1.45,IF(OR(AL738=8,AL738=9),1.49,IF(OR(AL738=10,AL738=11,AL738=12),1.54,IF(OR(AL738=13,AL738=14,AL738=15),1.58,IF(OR(AL738=16,AL738=17,AL738=18),1.63,1.68)))))))))), "Error"))))))))))))</f>
        <v>1.68</v>
      </c>
      <c r="AN738" s="456">
        <v>83200</v>
      </c>
      <c r="AO738" s="457"/>
      <c r="AP738" s="457"/>
      <c r="AQ738" s="707" t="str">
        <f t="shared" si="727"/>
        <v>Կ-2</v>
      </c>
      <c r="AR738" s="456">
        <f>AN738*AM738</f>
        <v>139776</v>
      </c>
      <c r="AS738" s="590">
        <f>AR738+AO738+AP738</f>
        <v>139776</v>
      </c>
      <c r="AT738" s="590">
        <f t="shared" si="730"/>
        <v>1817088</v>
      </c>
    </row>
    <row r="739" spans="1:46" s="587" customFormat="1" ht="13.5">
      <c r="A739" s="587">
        <v>9</v>
      </c>
      <c r="B739" s="816">
        <v>9</v>
      </c>
      <c r="C739" s="795" t="s">
        <v>920</v>
      </c>
      <c r="D739" s="794" t="s">
        <v>1960</v>
      </c>
      <c r="E739" s="796">
        <v>1966</v>
      </c>
      <c r="F739" s="795" t="s">
        <v>222</v>
      </c>
      <c r="G739" s="820">
        <v>1</v>
      </c>
      <c r="H739" s="820">
        <v>11</v>
      </c>
      <c r="I739" s="821">
        <f t="shared" ref="I739:I744" si="731">IF(G739&lt;1,0,IF(M739="Բ-1",IF(H739=0,6.94,IF(H739=1,7.17,IF(H739=2,7.41,IF(H739=3,7.66,IF(OR(H739=5,H739=4),7.92,IF(OR(H739=6,H739=7),8.18,IF(OR(H739=8,H739=9),8.46,IF(OR(H739=10,H739=11,H739=12),8.74,IF(OR(H739=13,H739=14,H739=15),9.03,IF(OR(H739=16,H739=17,H739=18),9.33,9.65)))))))))),IF(M739="Բ-2", IF(H739=0,5.71,IF(H739=1,5.89,IF(H739=2,6.09,IF(H739=3,6.29,IF(OR(H739=5,H739=4),6.5,IF(OR(H739=6,H739=7),6.72,IF(OR(H739=8,H739=9),6.94,IF(OR(H739=10,H739=11,H739=12),7.17,IF(OR(H739=13,H739=14,H739=15),7.41,IF(OR(H739=16,H739=17,H739=18),7.65,7.91)))))))))), IF(M739="Գ-1", IF(H739=0,4.7,IF(H739=1,4.86,IF(H739=2,5.01,IF(H739=3,5.18,IF(OR(H739=5,H739=4),5.35,IF(OR(H739=6,H739=7),5.52,IF(OR(H739=8,H739=9),5.71,IF(OR(H739=10,H739=11,H739=12),5.89,IF(OR(H739=13,H739=14,H739=15),6.09,IF(OR(H739=16,H739=17,H739=18),6.29,6.49)))))))))), IF(M739="Գ-2", IF(H739=0,3.88,IF(H739=1,4.01,IF(H739=2,4.14,IF(H739=3,4.27,IF(OR(H739=5,H739=4),4.41,IF(OR(H739=6,H739=7),4.55,IF(OR(H739=8,H739=9),4.7,IF(OR(H739=10,H739=11,H739=12),4.85,IF(OR(H739=13,H739=14,H739=15),5.01,IF(OR(H739=16,H739=17,H739=18),5.17,5.34)))))))))), IF(M739="Գ-3", IF(H739=0,3.21,IF(H739=1,3.31,IF(H739=2,3.42,IF(H739=3,3.53,IF(OR(H739=5,H739=4),3.64,IF(OR(H739=6,H739=7),3.76,IF(OR(H739=8,H739=9),3.88,IF(OR(H739=10,H739=11,H739=12),4.01,IF(OR(H739=13,H739=14,H739=15),4.13,IF(OR(H739=16,H739=17,H739=18),4.27,4.4)))))))))), IF(M739="Ա-1", IF(H739=0,2.66,IF(H739=1,2.75,IF(H739=2,2.83,IF(H739=3,2.92,IF(OR(H739=5,H739=4),3.02,IF(OR(H739=6,H739=7),3.11,IF(OR(H739=8,H739=9),3.21,IF(OR(H739=10,H739=11,H739=12),3.31,IF(OR(H739=13,H739=14,H739=15),3.42,IF(OR(H739=16,H739=17,H739=18),3.53,3.64)))))))))), IF(M739="Ա-2", IF(H739=0,2.28,IF(H739=1,2.35,IF(H739=2,2.43,IF(H739=3,2.5,IF(OR(H739=5,H739=4),2.58,IF(OR(H739=6,H739=7),2.66,IF(OR(H739=8,H739=9),2.75,IF(OR(H739=10,H739=11,H739=12),2.83,IF(OR(H739=13,H739=14,H739=15),2.92,IF(OR(H739=16,H739=17,H739=18),3.01,3.11)))))))))),IF(M739="Ա-3", IF(H739=0,1.96,IF(H739=1,2.02,IF(H739=2,2.08,IF(H739=3,2.15,IF(OR(H739=5,H739=4),2.21,IF(OR(H739=6,H739=7),2.28,IF(OR(H739=8,H739=9),2.35,IF(OR(H739=10,H739=11,H739=12),2.42,IF(OR(H739=13,H739=14,H739=15),2.5,IF(OR(H739=16,H739=17,H739=18),2.58,2.66)))))))))), IF(M739="Կ-1", IF(H739=0,1.68,IF(H739=1,1.73,IF(H739=2,1.79,IF(H739=3,1.84,IF(OR(H739=5,H739=4),1.9,IF(OR(H739=6,H739=7),1.96,IF(OR(H739=8,H739=9),2.02,IF(OR(H739=10,H739=11,H739=12),2.08,IF(OR(H739=13,H739=14,H739=15),2.14,IF(OR(H739=16,H739=17,H739=18),2.21,2.28)))))))))), IF(M739="Կ-2", IF(H739=0,1.45,IF(H739=1,1.49,IF(H739=2,1.54,IF(H739=3,1.59,IF(OR(H739=5,H739=4),1.63,IF(OR(H739=6,H739=7),1.68,IF(OR(H739=8,H739=9),1.73,IF(OR(H739=10,H739=11,H739=12),1.79,IF(OR(H739=13,H739=14,H739=15),1.84,IF(OR(H739=16,H739=17,H739=18),1.9,1.95)))))))))),IF(M739="Կ-3", IF(H739=0,1.25,IF(H739=1,1.29,IF(H739=2,1.33,IF(H739=3,1.37,IF(OR(H739=5,H739=4),1.41,IF(OR(H739=6,H739=7),1.45,IF(OR(H739=8,H739=9),1.49,IF(OR(H739=10,H739=11,H739=12),1.54,IF(OR(H739=13,H739=14,H739=15),1.58,IF(OR(H739=16,H739=17,H739=18),1.63,1.68)))))))))), "Error"))))))))))))</f>
        <v>2.08</v>
      </c>
      <c r="J739" s="799">
        <v>83200</v>
      </c>
      <c r="K739" s="832"/>
      <c r="L739" s="832"/>
      <c r="M739" s="867" t="s">
        <v>86</v>
      </c>
      <c r="N739" s="799">
        <f t="shared" ref="N739:N744" si="732">J739*I739</f>
        <v>173056</v>
      </c>
      <c r="O739" s="823">
        <f t="shared" ref="O739:O744" si="733">I739*J739+K739+L739</f>
        <v>173056</v>
      </c>
      <c r="P739" s="823">
        <f t="shared" ref="P739:P744" si="734">+O739*13</f>
        <v>2249728</v>
      </c>
      <c r="Q739" s="592">
        <f t="shared" ref="Q739:Q744" si="735">+G739</f>
        <v>1</v>
      </c>
      <c r="R739" s="592">
        <f t="shared" ref="R739:R744" si="736">+H739+1</f>
        <v>12</v>
      </c>
      <c r="S739" s="588">
        <f t="shared" ref="S739:S744" si="737">IF(Q739&lt;1,0,IF(W739="Բ-1",IF(R739=0,6.94,IF(R739=1,7.17,IF(R739=2,7.41,IF(R739=3,7.66,IF(OR(R739=5,R739=4),7.92,IF(OR(R739=6,R739=7),8.18,IF(OR(R739=8,R739=9),8.46,IF(OR(R739=10,R739=11,R739=12),8.74,IF(OR(R739=13,R739=14,R739=15),9.03,IF(OR(R739=16,R739=17,R739=18),9.33,9.65)))))))))),IF(W739="Բ-2", IF(R739=0,5.71,IF(R739=1,5.89,IF(R739=2,6.09,IF(R739=3,6.29,IF(OR(R739=5,R739=4),6.5,IF(OR(R739=6,R739=7),6.72,IF(OR(R739=8,R739=9),6.94,IF(OR(R739=10,R739=11,R739=12),7.17,IF(OR(R739=13,R739=14,R739=15),7.41,IF(OR(R739=16,R739=17,R739=18),7.65,7.91)))))))))), IF(W739="Գ-1", IF(R739=0,4.7,IF(R739=1,4.86,IF(R739=2,5.01,IF(R739=3,5.18,IF(OR(R739=5,R739=4),5.35,IF(OR(R739=6,R739=7),5.52,IF(OR(R739=8,R739=9),5.71,IF(OR(R739=10,R739=11,R739=12),5.89,IF(OR(R739=13,R739=14,R739=15),6.09,IF(OR(R739=16,R739=17,R739=18),6.29,6.49)))))))))), IF(W739="Գ-2", IF(R739=0,3.88,IF(R739=1,4.01,IF(R739=2,4.14,IF(R739=3,4.27,IF(OR(R739=5,R739=4),4.41,IF(OR(R739=6,R739=7),4.55,IF(OR(R739=8,R739=9),4.7,IF(OR(R739=10,R739=11,R739=12),4.85,IF(OR(R739=13,R739=14,R739=15),5.01,IF(OR(R739=16,R739=17,R739=18),5.17,5.34)))))))))), IF(W739="Գ-3", IF(R739=0,3.21,IF(R739=1,3.31,IF(R739=2,3.42,IF(R739=3,3.53,IF(OR(R739=5,R739=4),3.64,IF(OR(R739=6,R739=7),3.76,IF(OR(R739=8,R739=9),3.88,IF(OR(R739=10,R739=11,R739=12),4.01,IF(OR(R739=13,R739=14,R739=15),4.13,IF(OR(R739=16,R739=17,R739=18),4.27,4.4)))))))))), IF(W739="Ա-1", IF(R739=0,2.66,IF(R739=1,2.75,IF(R739=2,2.83,IF(R739=3,2.92,IF(OR(R739=5,R739=4),3.02,IF(OR(R739=6,R739=7),3.11,IF(OR(R739=8,R739=9),3.21,IF(OR(R739=10,R739=11,R739=12),3.31,IF(OR(R739=13,R739=14,R739=15),3.42,IF(OR(R739=16,R739=17,R739=18),3.53,3.64)))))))))), IF(W739="Ա-2", IF(R739=0,2.28,IF(R739=1,2.35,IF(R739=2,2.43,IF(R739=3,2.5,IF(OR(R739=5,R739=4),2.58,IF(OR(R739=6,R739=7),2.66,IF(OR(R739=8,R739=9),2.75,IF(OR(R739=10,R739=11,R739=12),2.83,IF(OR(R739=13,R739=14,R739=15),2.92,IF(OR(R739=16,R739=17,R739=18),3.01,3.11)))))))))),IF(W739="Ա-3", IF(R739=0,1.96,IF(R739=1,2.02,IF(R739=2,2.08,IF(R739=3,2.15,IF(OR(R739=5,R739=4),2.21,IF(OR(R739=6,R739=7),2.28,IF(OR(R739=8,R739=9),2.35,IF(OR(R739=10,R739=11,R739=12),2.42,IF(OR(R739=13,R739=14,R739=15),2.5,IF(OR(R739=16,R739=17,R739=18),2.58,2.66)))))))))), IF(W739="Կ-1", IF(R739=0,1.68,IF(R739=1,1.73,IF(R739=2,1.79,IF(R739=3,1.84,IF(OR(R739=5,R739=4),1.9,IF(OR(R739=6,R739=7),1.96,IF(OR(R739=8,R739=9),2.02,IF(OR(R739=10,R739=11,R739=12),2.08,IF(OR(R739=13,R739=14,R739=15),2.14,IF(OR(R739=16,R739=17,R739=18),2.21,2.28)))))))))), IF(W739="Կ-2", IF(R739=0,1.45,IF(R739=1,1.49,IF(R739=2,1.54,IF(R739=3,1.59,IF(OR(R739=5,R739=4),1.63,IF(OR(R739=6,R739=7),1.68,IF(OR(R739=8,R739=9),1.73,IF(OR(R739=10,R739=11,R739=12),1.79,IF(OR(R739=13,R739=14,R739=15),1.84,IF(OR(R739=16,R739=17,R739=18),1.9,1.95)))))))))),IF(W739="Կ-3", IF(R739=0,1.25,IF(R739=1,1.29,IF(R739=2,1.33,IF(R739=3,1.37,IF(OR(R739=5,R739=4),1.41,IF(OR(R739=6,R739=7),1.45,IF(OR(R739=8,R739=9),1.49,IF(OR(R739=10,R739=11,R739=12),1.54,IF(OR(R739=13,R739=14,R739=15),1.58,IF(OR(R739=16,R739=17,R739=18),1.63,1.68)))))))))), "Error"))))))))))))</f>
        <v>2.08</v>
      </c>
      <c r="T739" s="456">
        <v>83200</v>
      </c>
      <c r="U739" s="457"/>
      <c r="V739" s="457"/>
      <c r="W739" s="589" t="str">
        <f t="shared" ref="W739:W744" si="738">+M739</f>
        <v>Կ-1</v>
      </c>
      <c r="X739" s="456">
        <f t="shared" ref="X739:X744" si="739">T739*S739</f>
        <v>173056</v>
      </c>
      <c r="Y739" s="590">
        <f t="shared" ref="Y739:Y744" si="740">+U739+V739+X739</f>
        <v>173056</v>
      </c>
      <c r="Z739" s="590">
        <f t="shared" ref="Z739:Z744" si="741">+Y739*13</f>
        <v>2249728</v>
      </c>
      <c r="AA739" s="592">
        <f t="shared" ref="AA739:AA744" si="742">+Q739</f>
        <v>1</v>
      </c>
      <c r="AB739" s="592">
        <f t="shared" ref="AB739:AB744" si="743">+R739+1</f>
        <v>13</v>
      </c>
      <c r="AC739" s="588">
        <f t="shared" ref="AC739:AC744" si="744">IF(AA739&lt;1,0,IF(AG739="Բ-1",IF(AB739=0,6.94,IF(AB739=1,7.17,IF(AB739=2,7.41,IF(AB739=3,7.66,IF(OR(AB739=5,AB739=4),7.92,IF(OR(AB739=6,AB739=7),8.18,IF(OR(AB739=8,AB739=9),8.46,IF(OR(AB739=10,AB739=11,AB739=12),8.74,IF(OR(AB739=13,AB739=14,AB739=15),9.03,IF(OR(AB739=16,AB739=17,AB739=18),9.33,9.65)))))))))),IF(AG739="Բ-2", IF(AB739=0,5.71,IF(AB739=1,5.89,IF(AB739=2,6.09,IF(AB739=3,6.29,IF(OR(AB739=5,AB739=4),6.5,IF(OR(AB739=6,AB739=7),6.72,IF(OR(AB739=8,AB739=9),6.94,IF(OR(AB739=10,AB739=11,AB739=12),7.17,IF(OR(AB739=13,AB739=14,AB739=15),7.41,IF(OR(AB739=16,AB739=17,AB739=18),7.65,7.91)))))))))), IF(AG739="Գ-1", IF(AB739=0,4.7,IF(AB739=1,4.86,IF(AB739=2,5.01,IF(AB739=3,5.18,IF(OR(AB739=5,AB739=4),5.35,IF(OR(AB739=6,AB739=7),5.52,IF(OR(AB739=8,AB739=9),5.71,IF(OR(AB739=10,AB739=11,AB739=12),5.89,IF(OR(AB739=13,AB739=14,AB739=15),6.09,IF(OR(AB739=16,AB739=17,AB739=18),6.29,6.49)))))))))), IF(AG739="Գ-2", IF(AB739=0,3.88,IF(AB739=1,4.01,IF(AB739=2,4.14,IF(AB739=3,4.27,IF(OR(AB739=5,AB739=4),4.41,IF(OR(AB739=6,AB739=7),4.55,IF(OR(AB739=8,AB739=9),4.7,IF(OR(AB739=10,AB739=11,AB739=12),4.85,IF(OR(AB739=13,AB739=14,AB739=15),5.01,IF(OR(AB739=16,AB739=17,AB739=18),5.17,5.34)))))))))), IF(AG739="Գ-3", IF(AB739=0,3.21,IF(AB739=1,3.31,IF(AB739=2,3.42,IF(AB739=3,3.53,IF(OR(AB739=5,AB739=4),3.64,IF(OR(AB739=6,AB739=7),3.76,IF(OR(AB739=8,AB739=9),3.88,IF(OR(AB739=10,AB739=11,AB739=12),4.01,IF(OR(AB739=13,AB739=14,AB739=15),4.13,IF(OR(AB739=16,AB739=17,AB739=18),4.27,4.4)))))))))), IF(AG739="Ա-1", IF(AB739=0,2.66,IF(AB739=1,2.75,IF(AB739=2,2.83,IF(AB739=3,2.92,IF(OR(AB739=5,AB739=4),3.02,IF(OR(AB739=6,AB739=7),3.11,IF(OR(AB739=8,AB739=9),3.21,IF(OR(AB739=10,AB739=11,AB739=12),3.31,IF(OR(AB739=13,AB739=14,AB739=15),3.42,IF(OR(AB739=16,AB739=17,AB739=18),3.53,3.64)))))))))), IF(AG739="Ա-2", IF(AB739=0,2.28,IF(AB739=1,2.35,IF(AB739=2,2.43,IF(AB739=3,2.5,IF(OR(AB739=5,AB739=4),2.58,IF(OR(AB739=6,AB739=7),2.66,IF(OR(AB739=8,AB739=9),2.75,IF(OR(AB739=10,AB739=11,AB739=12),2.83,IF(OR(AB739=13,AB739=14,AB739=15),2.92,IF(OR(AB739=16,AB739=17,AB739=18),3.01,3.11)))))))))),IF(AG739="Ա-3", IF(AB739=0,1.96,IF(AB739=1,2.02,IF(AB739=2,2.08,IF(AB739=3,2.15,IF(OR(AB739=5,AB739=4),2.21,IF(OR(AB739=6,AB739=7),2.28,IF(OR(AB739=8,AB739=9),2.35,IF(OR(AB739=10,AB739=11,AB739=12),2.42,IF(OR(AB739=13,AB739=14,AB739=15),2.5,IF(OR(AB739=16,AB739=17,AB739=18),2.58,2.66)))))))))), IF(AG739="Կ-1", IF(AB739=0,1.68,IF(AB739=1,1.73,IF(AB739=2,1.79,IF(AB739=3,1.84,IF(OR(AB739=5,AB739=4),1.9,IF(OR(AB739=6,AB739=7),1.96,IF(OR(AB739=8,AB739=9),2.02,IF(OR(AB739=10,AB739=11,AB739=12),2.08,IF(OR(AB739=13,AB739=14,AB739=15),2.14,IF(OR(AB739=16,AB739=17,AB739=18),2.21,2.28)))))))))), IF(AG739="Կ-2", IF(AB739=0,1.45,IF(AB739=1,1.49,IF(AB739=2,1.54,IF(AB739=3,1.59,IF(OR(AB739=5,AB739=4),1.63,IF(OR(AB739=6,AB739=7),1.68,IF(OR(AB739=8,AB739=9),1.73,IF(OR(AB739=10,AB739=11,AB739=12),1.79,IF(OR(AB739=13,AB739=14,AB739=15),1.84,IF(OR(AB739=16,AB739=17,AB739=18),1.9,1.95)))))))))),IF(AG739="Կ-3", IF(AB739=0,1.25,IF(AB739=1,1.29,IF(AB739=2,1.33,IF(AB739=3,1.37,IF(OR(AB739=5,AB739=4),1.41,IF(OR(AB739=6,AB739=7),1.45,IF(OR(AB739=8,AB739=9),1.49,IF(OR(AB739=10,AB739=11,AB739=12),1.54,IF(OR(AB739=13,AB739=14,AB739=15),1.58,IF(OR(AB739=16,AB739=17,AB739=18),1.63,1.68)))))))))), "Error"))))))))))))</f>
        <v>2.14</v>
      </c>
      <c r="AD739" s="456">
        <v>83200</v>
      </c>
      <c r="AE739" s="457"/>
      <c r="AF739" s="457"/>
      <c r="AG739" s="707" t="str">
        <f t="shared" ref="AG739:AG744" si="745">+W739</f>
        <v>Կ-1</v>
      </c>
      <c r="AH739" s="456">
        <f t="shared" ref="AH739:AH744" si="746">AD739*AC739</f>
        <v>178048</v>
      </c>
      <c r="AI739" s="590">
        <f t="shared" ref="AI739:AI744" si="747">AH739+AE739+AF739</f>
        <v>178048</v>
      </c>
      <c r="AJ739" s="590">
        <f t="shared" ref="AJ739:AJ744" si="748">+AI739*13</f>
        <v>2314624</v>
      </c>
      <c r="AK739" s="592">
        <f t="shared" ref="AK739:AK744" si="749">+AA739</f>
        <v>1</v>
      </c>
      <c r="AL739" s="592">
        <f t="shared" ref="AL739:AL744" si="750">+AB739+1</f>
        <v>14</v>
      </c>
      <c r="AM739" s="588">
        <f t="shared" ref="AM739:AM744" si="751">IF(AK739&lt;1,0,IF(AQ739="Բ-1",IF(AL739=0,6.94,IF(AL739=1,7.17,IF(AL739=2,7.41,IF(AL739=3,7.66,IF(OR(AL739=5,AL739=4),7.92,IF(OR(AL739=6,AL739=7),8.18,IF(OR(AL739=8,AL739=9),8.46,IF(OR(AL739=10,AL739=11,AL739=12),8.74,IF(OR(AL739=13,AL739=14,AL739=15),9.03,IF(OR(AL739=16,AL739=17,AL739=18),9.33,9.65)))))))))),IF(AQ739="Բ-2", IF(AL739=0,5.71,IF(AL739=1,5.89,IF(AL739=2,6.09,IF(AL739=3,6.29,IF(OR(AL739=5,AL739=4),6.5,IF(OR(AL739=6,AL739=7),6.72,IF(OR(AL739=8,AL739=9),6.94,IF(OR(AL739=10,AL739=11,AL739=12),7.17,IF(OR(AL739=13,AL739=14,AL739=15),7.41,IF(OR(AL739=16,AL739=17,AL739=18),7.65,7.91)))))))))), IF(AQ739="Գ-1", IF(AL739=0,4.7,IF(AL739=1,4.86,IF(AL739=2,5.01,IF(AL739=3,5.18,IF(OR(AL739=5,AL739=4),5.35,IF(OR(AL739=6,AL739=7),5.52,IF(OR(AL739=8,AL739=9),5.71,IF(OR(AL739=10,AL739=11,AL739=12),5.89,IF(OR(AL739=13,AL739=14,AL739=15),6.09,IF(OR(AL739=16,AL739=17,AL739=18),6.29,6.49)))))))))), IF(AQ739="Գ-2", IF(AL739=0,3.88,IF(AL739=1,4.01,IF(AL739=2,4.14,IF(AL739=3,4.27,IF(OR(AL739=5,AL739=4),4.41,IF(OR(AL739=6,AL739=7),4.55,IF(OR(AL739=8,AL739=9),4.7,IF(OR(AL739=10,AL739=11,AL739=12),4.85,IF(OR(AL739=13,AL739=14,AL739=15),5.01,IF(OR(AL739=16,AL739=17,AL739=18),5.17,5.34)))))))))), IF(AQ739="Գ-3", IF(AL739=0,3.21,IF(AL739=1,3.31,IF(AL739=2,3.42,IF(AL739=3,3.53,IF(OR(AL739=5,AL739=4),3.64,IF(OR(AL739=6,AL739=7),3.76,IF(OR(AL739=8,AL739=9),3.88,IF(OR(AL739=10,AL739=11,AL739=12),4.01,IF(OR(AL739=13,AL739=14,AL739=15),4.13,IF(OR(AL739=16,AL739=17,AL739=18),4.27,4.4)))))))))), IF(AQ739="Ա-1", IF(AL739=0,2.66,IF(AL739=1,2.75,IF(AL739=2,2.83,IF(AL739=3,2.92,IF(OR(AL739=5,AL739=4),3.02,IF(OR(AL739=6,AL739=7),3.11,IF(OR(AL739=8,AL739=9),3.21,IF(OR(AL739=10,AL739=11,AL739=12),3.31,IF(OR(AL739=13,AL739=14,AL739=15),3.42,IF(OR(AL739=16,AL739=17,AL739=18),3.53,3.64)))))))))), IF(AQ739="Ա-2", IF(AL739=0,2.28,IF(AL739=1,2.35,IF(AL739=2,2.43,IF(AL739=3,2.5,IF(OR(AL739=5,AL739=4),2.58,IF(OR(AL739=6,AL739=7),2.66,IF(OR(AL739=8,AL739=9),2.75,IF(OR(AL739=10,AL739=11,AL739=12),2.83,IF(OR(AL739=13,AL739=14,AL739=15),2.92,IF(OR(AL739=16,AL739=17,AL739=18),3.01,3.11)))))))))),IF(AQ739="Ա-3", IF(AL739=0,1.96,IF(AL739=1,2.02,IF(AL739=2,2.08,IF(AL739=3,2.15,IF(OR(AL739=5,AL739=4),2.21,IF(OR(AL739=6,AL739=7),2.28,IF(OR(AL739=8,AL739=9),2.35,IF(OR(AL739=10,AL739=11,AL739=12),2.42,IF(OR(AL739=13,AL739=14,AL739=15),2.5,IF(OR(AL739=16,AL739=17,AL739=18),2.58,2.66)))))))))), IF(AQ739="Կ-1", IF(AL739=0,1.68,IF(AL739=1,1.73,IF(AL739=2,1.79,IF(AL739=3,1.84,IF(OR(AL739=5,AL739=4),1.9,IF(OR(AL739=6,AL739=7),1.96,IF(OR(AL739=8,AL739=9),2.02,IF(OR(AL739=10,AL739=11,AL739=12),2.08,IF(OR(AL739=13,AL739=14,AL739=15),2.14,IF(OR(AL739=16,AL739=17,AL739=18),2.21,2.28)))))))))), IF(AQ739="Կ-2", IF(AL739=0,1.45,IF(AL739=1,1.49,IF(AL739=2,1.54,IF(AL739=3,1.59,IF(OR(AL739=5,AL739=4),1.63,IF(OR(AL739=6,AL739=7),1.68,IF(OR(AL739=8,AL739=9),1.73,IF(OR(AL739=10,AL739=11,AL739=12),1.79,IF(OR(AL739=13,AL739=14,AL739=15),1.84,IF(OR(AL739=16,AL739=17,AL739=18),1.9,1.95)))))))))),IF(AQ739="Կ-3", IF(AL739=0,1.25,IF(AL739=1,1.29,IF(AL739=2,1.33,IF(AL739=3,1.37,IF(OR(AL739=5,AL739=4),1.41,IF(OR(AL739=6,AL739=7),1.45,IF(OR(AL739=8,AL739=9),1.49,IF(OR(AL739=10,AL739=11,AL739=12),1.54,IF(OR(AL739=13,AL739=14,AL739=15),1.58,IF(OR(AL739=16,AL739=17,AL739=18),1.63,1.68)))))))))), "Error"))))))))))))</f>
        <v>2.14</v>
      </c>
      <c r="AN739" s="456">
        <v>83200</v>
      </c>
      <c r="AO739" s="457"/>
      <c r="AP739" s="457"/>
      <c r="AQ739" s="707" t="str">
        <f t="shared" ref="AQ739:AQ744" si="752">+AG739</f>
        <v>Կ-1</v>
      </c>
      <c r="AR739" s="456">
        <f t="shared" ref="AR739:AR744" si="753">AN739*AM739</f>
        <v>178048</v>
      </c>
      <c r="AS739" s="590">
        <f t="shared" ref="AS739:AS744" si="754">AR739+AO739+AP739</f>
        <v>178048</v>
      </c>
      <c r="AT739" s="590">
        <f t="shared" ref="AT739:AT744" si="755">+AS739*13</f>
        <v>2314624</v>
      </c>
    </row>
    <row r="740" spans="1:46" s="587" customFormat="1" ht="13.5">
      <c r="A740" s="587">
        <v>3</v>
      </c>
      <c r="B740" s="816">
        <v>10</v>
      </c>
      <c r="C740" s="795" t="s">
        <v>1509</v>
      </c>
      <c r="D740" s="794" t="s">
        <v>1960</v>
      </c>
      <c r="E740" s="796">
        <v>2000</v>
      </c>
      <c r="F740" s="795" t="s">
        <v>222</v>
      </c>
      <c r="G740" s="820">
        <v>1</v>
      </c>
      <c r="H740" s="820">
        <v>3</v>
      </c>
      <c r="I740" s="821">
        <f t="shared" si="731"/>
        <v>1.84</v>
      </c>
      <c r="J740" s="799">
        <v>83200</v>
      </c>
      <c r="K740" s="832"/>
      <c r="L740" s="832"/>
      <c r="M740" s="867" t="s">
        <v>86</v>
      </c>
      <c r="N740" s="799">
        <f t="shared" si="732"/>
        <v>153088</v>
      </c>
      <c r="O740" s="823">
        <f t="shared" si="733"/>
        <v>153088</v>
      </c>
      <c r="P740" s="823">
        <f t="shared" si="734"/>
        <v>1990144</v>
      </c>
      <c r="Q740" s="592">
        <f t="shared" si="735"/>
        <v>1</v>
      </c>
      <c r="R740" s="592">
        <f t="shared" si="736"/>
        <v>4</v>
      </c>
      <c r="S740" s="588">
        <f t="shared" si="737"/>
        <v>1.9</v>
      </c>
      <c r="T740" s="456">
        <v>83200</v>
      </c>
      <c r="U740" s="457"/>
      <c r="V740" s="457"/>
      <c r="W740" s="589" t="str">
        <f t="shared" si="738"/>
        <v>Կ-1</v>
      </c>
      <c r="X740" s="456">
        <f t="shared" si="739"/>
        <v>158080</v>
      </c>
      <c r="Y740" s="590">
        <f t="shared" si="740"/>
        <v>158080</v>
      </c>
      <c r="Z740" s="590">
        <f t="shared" si="741"/>
        <v>2055040</v>
      </c>
      <c r="AA740" s="592">
        <f t="shared" si="742"/>
        <v>1</v>
      </c>
      <c r="AB740" s="592">
        <f t="shared" si="743"/>
        <v>5</v>
      </c>
      <c r="AC740" s="588">
        <f t="shared" si="744"/>
        <v>1.9</v>
      </c>
      <c r="AD740" s="456">
        <v>83200</v>
      </c>
      <c r="AE740" s="457"/>
      <c r="AF740" s="457"/>
      <c r="AG740" s="707" t="str">
        <f t="shared" si="745"/>
        <v>Կ-1</v>
      </c>
      <c r="AH740" s="456">
        <f t="shared" si="746"/>
        <v>158080</v>
      </c>
      <c r="AI740" s="590">
        <f t="shared" si="747"/>
        <v>158080</v>
      </c>
      <c r="AJ740" s="590">
        <f t="shared" si="748"/>
        <v>2055040</v>
      </c>
      <c r="AK740" s="592">
        <f t="shared" si="749"/>
        <v>1</v>
      </c>
      <c r="AL740" s="592">
        <f t="shared" si="750"/>
        <v>6</v>
      </c>
      <c r="AM740" s="588">
        <f t="shared" si="751"/>
        <v>1.96</v>
      </c>
      <c r="AN740" s="456">
        <v>83200</v>
      </c>
      <c r="AO740" s="457"/>
      <c r="AP740" s="457"/>
      <c r="AQ740" s="707" t="str">
        <f t="shared" si="752"/>
        <v>Կ-1</v>
      </c>
      <c r="AR740" s="456">
        <f t="shared" si="753"/>
        <v>163072</v>
      </c>
      <c r="AS740" s="590">
        <f t="shared" si="754"/>
        <v>163072</v>
      </c>
      <c r="AT740" s="590">
        <f t="shared" si="755"/>
        <v>2119936</v>
      </c>
    </row>
    <row r="741" spans="1:46" s="587" customFormat="1" ht="13.5">
      <c r="A741" s="587">
        <v>4</v>
      </c>
      <c r="B741" s="816">
        <v>11</v>
      </c>
      <c r="C741" s="795" t="s">
        <v>1510</v>
      </c>
      <c r="D741" s="794" t="s">
        <v>1960</v>
      </c>
      <c r="E741" s="796">
        <v>1985</v>
      </c>
      <c r="F741" s="795" t="s">
        <v>222</v>
      </c>
      <c r="G741" s="820">
        <v>1</v>
      </c>
      <c r="H741" s="820">
        <v>3</v>
      </c>
      <c r="I741" s="821">
        <f t="shared" si="731"/>
        <v>1.84</v>
      </c>
      <c r="J741" s="799">
        <v>83200</v>
      </c>
      <c r="K741" s="832"/>
      <c r="L741" s="832"/>
      <c r="M741" s="867" t="s">
        <v>86</v>
      </c>
      <c r="N741" s="799">
        <f t="shared" si="732"/>
        <v>153088</v>
      </c>
      <c r="O741" s="823">
        <f t="shared" si="733"/>
        <v>153088</v>
      </c>
      <c r="P741" s="823">
        <f t="shared" si="734"/>
        <v>1990144</v>
      </c>
      <c r="Q741" s="592">
        <f t="shared" si="735"/>
        <v>1</v>
      </c>
      <c r="R741" s="592">
        <f t="shared" si="736"/>
        <v>4</v>
      </c>
      <c r="S741" s="588">
        <f t="shared" si="737"/>
        <v>1.9</v>
      </c>
      <c r="T741" s="456">
        <v>83200</v>
      </c>
      <c r="U741" s="457"/>
      <c r="V741" s="457"/>
      <c r="W741" s="589" t="str">
        <f t="shared" si="738"/>
        <v>Կ-1</v>
      </c>
      <c r="X741" s="456">
        <f t="shared" si="739"/>
        <v>158080</v>
      </c>
      <c r="Y741" s="590">
        <f t="shared" si="740"/>
        <v>158080</v>
      </c>
      <c r="Z741" s="590">
        <f t="shared" si="741"/>
        <v>2055040</v>
      </c>
      <c r="AA741" s="592">
        <f t="shared" si="742"/>
        <v>1</v>
      </c>
      <c r="AB741" s="592">
        <f t="shared" si="743"/>
        <v>5</v>
      </c>
      <c r="AC741" s="588">
        <f t="shared" si="744"/>
        <v>1.9</v>
      </c>
      <c r="AD741" s="456">
        <v>83200</v>
      </c>
      <c r="AE741" s="457"/>
      <c r="AF741" s="457"/>
      <c r="AG741" s="707" t="str">
        <f t="shared" si="745"/>
        <v>Կ-1</v>
      </c>
      <c r="AH741" s="456">
        <f t="shared" si="746"/>
        <v>158080</v>
      </c>
      <c r="AI741" s="590">
        <f t="shared" si="747"/>
        <v>158080</v>
      </c>
      <c r="AJ741" s="590">
        <f t="shared" si="748"/>
        <v>2055040</v>
      </c>
      <c r="AK741" s="592">
        <f t="shared" si="749"/>
        <v>1</v>
      </c>
      <c r="AL741" s="592">
        <f t="shared" si="750"/>
        <v>6</v>
      </c>
      <c r="AM741" s="588">
        <f t="shared" si="751"/>
        <v>1.96</v>
      </c>
      <c r="AN741" s="456">
        <v>83200</v>
      </c>
      <c r="AO741" s="457"/>
      <c r="AP741" s="457"/>
      <c r="AQ741" s="707" t="str">
        <f t="shared" si="752"/>
        <v>Կ-1</v>
      </c>
      <c r="AR741" s="456">
        <f t="shared" si="753"/>
        <v>163072</v>
      </c>
      <c r="AS741" s="590">
        <f t="shared" si="754"/>
        <v>163072</v>
      </c>
      <c r="AT741" s="590">
        <f t="shared" si="755"/>
        <v>2119936</v>
      </c>
    </row>
    <row r="742" spans="1:46" s="587" customFormat="1" ht="13.5">
      <c r="A742" s="587">
        <v>26</v>
      </c>
      <c r="B742" s="816">
        <v>12</v>
      </c>
      <c r="C742" s="795" t="s">
        <v>2656</v>
      </c>
      <c r="D742" s="794" t="s">
        <v>1960</v>
      </c>
      <c r="E742" s="796">
        <v>1992</v>
      </c>
      <c r="F742" s="795" t="s">
        <v>222</v>
      </c>
      <c r="G742" s="820">
        <v>1</v>
      </c>
      <c r="H742" s="820">
        <v>9</v>
      </c>
      <c r="I742" s="821">
        <f t="shared" si="731"/>
        <v>2.02</v>
      </c>
      <c r="J742" s="799">
        <v>83200</v>
      </c>
      <c r="K742" s="832"/>
      <c r="L742" s="832"/>
      <c r="M742" s="867" t="s">
        <v>86</v>
      </c>
      <c r="N742" s="799">
        <f t="shared" si="732"/>
        <v>168064</v>
      </c>
      <c r="O742" s="823">
        <f t="shared" si="733"/>
        <v>168064</v>
      </c>
      <c r="P742" s="823">
        <f t="shared" si="734"/>
        <v>2184832</v>
      </c>
      <c r="Q742" s="592">
        <f t="shared" si="735"/>
        <v>1</v>
      </c>
      <c r="R742" s="592">
        <f t="shared" si="736"/>
        <v>10</v>
      </c>
      <c r="S742" s="588">
        <f t="shared" si="737"/>
        <v>2.08</v>
      </c>
      <c r="T742" s="456">
        <v>83200</v>
      </c>
      <c r="U742" s="457"/>
      <c r="V742" s="457"/>
      <c r="W742" s="589" t="str">
        <f t="shared" si="738"/>
        <v>Կ-1</v>
      </c>
      <c r="X742" s="456">
        <f t="shared" si="739"/>
        <v>173056</v>
      </c>
      <c r="Y742" s="590">
        <f t="shared" si="740"/>
        <v>173056</v>
      </c>
      <c r="Z742" s="590">
        <f t="shared" si="741"/>
        <v>2249728</v>
      </c>
      <c r="AA742" s="592">
        <f t="shared" si="742"/>
        <v>1</v>
      </c>
      <c r="AB742" s="592">
        <f t="shared" si="743"/>
        <v>11</v>
      </c>
      <c r="AC742" s="588">
        <f t="shared" si="744"/>
        <v>2.08</v>
      </c>
      <c r="AD742" s="456">
        <v>83200</v>
      </c>
      <c r="AE742" s="457"/>
      <c r="AF742" s="457"/>
      <c r="AG742" s="707" t="str">
        <f t="shared" si="745"/>
        <v>Կ-1</v>
      </c>
      <c r="AH742" s="456">
        <f t="shared" si="746"/>
        <v>173056</v>
      </c>
      <c r="AI742" s="590">
        <f t="shared" si="747"/>
        <v>173056</v>
      </c>
      <c r="AJ742" s="590">
        <f t="shared" si="748"/>
        <v>2249728</v>
      </c>
      <c r="AK742" s="592">
        <f t="shared" si="749"/>
        <v>1</v>
      </c>
      <c r="AL742" s="592">
        <f t="shared" si="750"/>
        <v>12</v>
      </c>
      <c r="AM742" s="588">
        <f t="shared" si="751"/>
        <v>2.08</v>
      </c>
      <c r="AN742" s="456">
        <v>83200</v>
      </c>
      <c r="AO742" s="457"/>
      <c r="AP742" s="457"/>
      <c r="AQ742" s="707" t="str">
        <f t="shared" si="752"/>
        <v>Կ-1</v>
      </c>
      <c r="AR742" s="456">
        <f t="shared" si="753"/>
        <v>173056</v>
      </c>
      <c r="AS742" s="590">
        <f t="shared" si="754"/>
        <v>173056</v>
      </c>
      <c r="AT742" s="590">
        <f t="shared" si="755"/>
        <v>2249728</v>
      </c>
    </row>
    <row r="743" spans="1:46" s="587" customFormat="1" ht="13.5">
      <c r="A743" s="587">
        <v>8</v>
      </c>
      <c r="B743" s="816">
        <v>13</v>
      </c>
      <c r="C743" s="795" t="s">
        <v>2655</v>
      </c>
      <c r="D743" s="794" t="s">
        <v>1960</v>
      </c>
      <c r="E743" s="796">
        <v>1987</v>
      </c>
      <c r="F743" s="795" t="s">
        <v>222</v>
      </c>
      <c r="G743" s="820">
        <v>1</v>
      </c>
      <c r="H743" s="820">
        <v>1</v>
      </c>
      <c r="I743" s="821">
        <f t="shared" si="731"/>
        <v>1.73</v>
      </c>
      <c r="J743" s="799">
        <v>83200</v>
      </c>
      <c r="K743" s="832"/>
      <c r="L743" s="832"/>
      <c r="M743" s="867" t="s">
        <v>86</v>
      </c>
      <c r="N743" s="799">
        <f t="shared" si="732"/>
        <v>143936</v>
      </c>
      <c r="O743" s="823">
        <f t="shared" si="733"/>
        <v>143936</v>
      </c>
      <c r="P743" s="823">
        <f t="shared" si="734"/>
        <v>1871168</v>
      </c>
      <c r="Q743" s="592">
        <f t="shared" si="735"/>
        <v>1</v>
      </c>
      <c r="R743" s="592">
        <f t="shared" si="736"/>
        <v>2</v>
      </c>
      <c r="S743" s="588">
        <f t="shared" si="737"/>
        <v>1.79</v>
      </c>
      <c r="T743" s="456">
        <v>83200</v>
      </c>
      <c r="U743" s="457"/>
      <c r="V743" s="457"/>
      <c r="W743" s="589" t="str">
        <f t="shared" si="738"/>
        <v>Կ-1</v>
      </c>
      <c r="X743" s="456">
        <f t="shared" si="739"/>
        <v>148928</v>
      </c>
      <c r="Y743" s="590">
        <f t="shared" si="740"/>
        <v>148928</v>
      </c>
      <c r="Z743" s="590">
        <f t="shared" si="741"/>
        <v>1936064</v>
      </c>
      <c r="AA743" s="592">
        <f t="shared" si="742"/>
        <v>1</v>
      </c>
      <c r="AB743" s="592">
        <f t="shared" si="743"/>
        <v>3</v>
      </c>
      <c r="AC743" s="588">
        <f t="shared" si="744"/>
        <v>1.84</v>
      </c>
      <c r="AD743" s="456">
        <v>83200</v>
      </c>
      <c r="AE743" s="457"/>
      <c r="AF743" s="457"/>
      <c r="AG743" s="707" t="str">
        <f t="shared" si="745"/>
        <v>Կ-1</v>
      </c>
      <c r="AH743" s="456">
        <f t="shared" si="746"/>
        <v>153088</v>
      </c>
      <c r="AI743" s="590">
        <f t="shared" si="747"/>
        <v>153088</v>
      </c>
      <c r="AJ743" s="590">
        <f t="shared" si="748"/>
        <v>1990144</v>
      </c>
      <c r="AK743" s="592">
        <f t="shared" si="749"/>
        <v>1</v>
      </c>
      <c r="AL743" s="592">
        <f t="shared" si="750"/>
        <v>4</v>
      </c>
      <c r="AM743" s="588">
        <f t="shared" si="751"/>
        <v>1.9</v>
      </c>
      <c r="AN743" s="456">
        <v>83200</v>
      </c>
      <c r="AO743" s="457"/>
      <c r="AP743" s="457"/>
      <c r="AQ743" s="707" t="str">
        <f t="shared" si="752"/>
        <v>Կ-1</v>
      </c>
      <c r="AR743" s="456">
        <f t="shared" si="753"/>
        <v>158080</v>
      </c>
      <c r="AS743" s="590">
        <f t="shared" si="754"/>
        <v>158080</v>
      </c>
      <c r="AT743" s="590">
        <f t="shared" si="755"/>
        <v>2055040</v>
      </c>
    </row>
    <row r="744" spans="1:46" s="587" customFormat="1" ht="13.5">
      <c r="A744" s="587">
        <v>3</v>
      </c>
      <c r="B744" s="816">
        <v>14</v>
      </c>
      <c r="C744" s="795" t="s">
        <v>3107</v>
      </c>
      <c r="D744" s="794" t="s">
        <v>1961</v>
      </c>
      <c r="E744" s="796">
        <v>1996</v>
      </c>
      <c r="F744" s="795" t="s">
        <v>222</v>
      </c>
      <c r="G744" s="820">
        <v>1</v>
      </c>
      <c r="H744" s="820">
        <v>1</v>
      </c>
      <c r="I744" s="821">
        <f t="shared" si="731"/>
        <v>1.73</v>
      </c>
      <c r="J744" s="799">
        <v>83200</v>
      </c>
      <c r="K744" s="832"/>
      <c r="L744" s="832"/>
      <c r="M744" s="867" t="s">
        <v>86</v>
      </c>
      <c r="N744" s="799">
        <f t="shared" si="732"/>
        <v>143936</v>
      </c>
      <c r="O744" s="823">
        <f t="shared" si="733"/>
        <v>143936</v>
      </c>
      <c r="P744" s="823">
        <f t="shared" si="734"/>
        <v>1871168</v>
      </c>
      <c r="Q744" s="592">
        <f t="shared" si="735"/>
        <v>1</v>
      </c>
      <c r="R744" s="592">
        <f t="shared" si="736"/>
        <v>2</v>
      </c>
      <c r="S744" s="588">
        <f t="shared" si="737"/>
        <v>1.79</v>
      </c>
      <c r="T744" s="456">
        <v>83200</v>
      </c>
      <c r="U744" s="457"/>
      <c r="V744" s="457"/>
      <c r="W744" s="589" t="str">
        <f t="shared" si="738"/>
        <v>Կ-1</v>
      </c>
      <c r="X744" s="456">
        <f t="shared" si="739"/>
        <v>148928</v>
      </c>
      <c r="Y744" s="590">
        <f t="shared" si="740"/>
        <v>148928</v>
      </c>
      <c r="Z744" s="590">
        <f t="shared" si="741"/>
        <v>1936064</v>
      </c>
      <c r="AA744" s="592">
        <f t="shared" si="742"/>
        <v>1</v>
      </c>
      <c r="AB744" s="592">
        <f t="shared" si="743"/>
        <v>3</v>
      </c>
      <c r="AC744" s="588">
        <f t="shared" si="744"/>
        <v>1.84</v>
      </c>
      <c r="AD744" s="456">
        <v>83200</v>
      </c>
      <c r="AE744" s="457"/>
      <c r="AF744" s="457"/>
      <c r="AG744" s="707" t="str">
        <f t="shared" si="745"/>
        <v>Կ-1</v>
      </c>
      <c r="AH744" s="456">
        <f t="shared" si="746"/>
        <v>153088</v>
      </c>
      <c r="AI744" s="590">
        <f t="shared" si="747"/>
        <v>153088</v>
      </c>
      <c r="AJ744" s="590">
        <f t="shared" si="748"/>
        <v>1990144</v>
      </c>
      <c r="AK744" s="592">
        <f t="shared" si="749"/>
        <v>1</v>
      </c>
      <c r="AL744" s="592">
        <f t="shared" si="750"/>
        <v>4</v>
      </c>
      <c r="AM744" s="588">
        <f t="shared" si="751"/>
        <v>1.9</v>
      </c>
      <c r="AN744" s="456">
        <v>83200</v>
      </c>
      <c r="AO744" s="457"/>
      <c r="AP744" s="457"/>
      <c r="AQ744" s="707" t="str">
        <f t="shared" si="752"/>
        <v>Կ-1</v>
      </c>
      <c r="AR744" s="456">
        <f t="shared" si="753"/>
        <v>158080</v>
      </c>
      <c r="AS744" s="590">
        <f t="shared" si="754"/>
        <v>158080</v>
      </c>
      <c r="AT744" s="590">
        <f t="shared" si="755"/>
        <v>2055040</v>
      </c>
    </row>
    <row r="745" spans="1:46" s="587" customFormat="1" ht="13.5">
      <c r="A745" s="587">
        <v>10</v>
      </c>
      <c r="B745" s="816">
        <v>15</v>
      </c>
      <c r="C745" s="795" t="s">
        <v>3108</v>
      </c>
      <c r="D745" s="794" t="s">
        <v>1960</v>
      </c>
      <c r="E745" s="796">
        <v>1985</v>
      </c>
      <c r="F745" s="795" t="s">
        <v>222</v>
      </c>
      <c r="G745" s="820">
        <v>1</v>
      </c>
      <c r="H745" s="820">
        <v>1</v>
      </c>
      <c r="I745" s="821">
        <f>IF(G745&lt;1,0,IF(M745="Բ-1",IF(H745=0,6.94,IF(H745=1,7.17,IF(H745=2,7.41,IF(H745=3,7.66,IF(OR(H745=5,H745=4),7.92,IF(OR(H745=6,H745=7),8.18,IF(OR(H745=8,H745=9),8.46,IF(OR(H745=10,H745=11,H745=12),8.74,IF(OR(H745=13,H745=14,H745=15),9.03,IF(OR(H745=16,H745=17,H745=18),9.33,9.65)))))))))),IF(M745="Բ-2", IF(H745=0,5.71,IF(H745=1,5.89,IF(H745=2,6.09,IF(H745=3,6.29,IF(OR(H745=5,H745=4),6.5,IF(OR(H745=6,H745=7),6.72,IF(OR(H745=8,H745=9),6.94,IF(OR(H745=10,H745=11,H745=12),7.17,IF(OR(H745=13,H745=14,H745=15),7.41,IF(OR(H745=16,H745=17,H745=18),7.65,7.91)))))))))), IF(M745="Գ-1", IF(H745=0,4.7,IF(H745=1,4.86,IF(H745=2,5.01,IF(H745=3,5.18,IF(OR(H745=5,H745=4),5.35,IF(OR(H745=6,H745=7),5.52,IF(OR(H745=8,H745=9),5.71,IF(OR(H745=10,H745=11,H745=12),5.89,IF(OR(H745=13,H745=14,H745=15),6.09,IF(OR(H745=16,H745=17,H745=18),6.29,6.49)))))))))), IF(M745="Գ-2", IF(H745=0,3.88,IF(H745=1,4.01,IF(H745=2,4.14,IF(H745=3,4.27,IF(OR(H745=5,H745=4),4.41,IF(OR(H745=6,H745=7),4.55,IF(OR(H745=8,H745=9),4.7,IF(OR(H745=10,H745=11,H745=12),4.85,IF(OR(H745=13,H745=14,H745=15),5.01,IF(OR(H745=16,H745=17,H745=18),5.17,5.34)))))))))), IF(M745="Գ-3", IF(H745=0,3.21,IF(H745=1,3.31,IF(H745=2,3.42,IF(H745=3,3.53,IF(OR(H745=5,H745=4),3.64,IF(OR(H745=6,H745=7),3.76,IF(OR(H745=8,H745=9),3.88,IF(OR(H745=10,H745=11,H745=12),4.01,IF(OR(H745=13,H745=14,H745=15),4.13,IF(OR(H745=16,H745=17,H745=18),4.27,4.4)))))))))), IF(M745="Ա-1", IF(H745=0,2.66,IF(H745=1,2.75,IF(H745=2,2.83,IF(H745=3,2.92,IF(OR(H745=5,H745=4),3.02,IF(OR(H745=6,H745=7),3.11,IF(OR(H745=8,H745=9),3.21,IF(OR(H745=10,H745=11,H745=12),3.31,IF(OR(H745=13,H745=14,H745=15),3.42,IF(OR(H745=16,H745=17,H745=18),3.53,3.64)))))))))), IF(M745="Ա-2", IF(H745=0,2.28,IF(H745=1,2.35,IF(H745=2,2.43,IF(H745=3,2.5,IF(OR(H745=5,H745=4),2.58,IF(OR(H745=6,H745=7),2.66,IF(OR(H745=8,H745=9),2.75,IF(OR(H745=10,H745=11,H745=12),2.83,IF(OR(H745=13,H745=14,H745=15),2.92,IF(OR(H745=16,H745=17,H745=18),3.01,3.11)))))))))),IF(M745="Ա-3", IF(H745=0,1.96,IF(H745=1,2.02,IF(H745=2,2.08,IF(H745=3,2.15,IF(OR(H745=5,H745=4),2.21,IF(OR(H745=6,H745=7),2.28,IF(OR(H745=8,H745=9),2.35,IF(OR(H745=10,H745=11,H745=12),2.42,IF(OR(H745=13,H745=14,H745=15),2.5,IF(OR(H745=16,H745=17,H745=18),2.58,2.66)))))))))), IF(M745="Կ-1", IF(H745=0,1.68,IF(H745=1,1.73,IF(H745=2,1.79,IF(H745=3,1.84,IF(OR(H745=5,H745=4),1.9,IF(OR(H745=6,H745=7),1.96,IF(OR(H745=8,H745=9),2.02,IF(OR(H745=10,H745=11,H745=12),2.08,IF(OR(H745=13,H745=14,H745=15),2.14,IF(OR(H745=16,H745=17,H745=18),2.21,2.28)))))))))), IF(M745="Կ-2", IF(H745=0,1.45,IF(H745=1,1.49,IF(H745=2,1.54,IF(H745=3,1.59,IF(OR(H745=5,H745=4),1.63,IF(OR(H745=6,H745=7),1.68,IF(OR(H745=8,H745=9),1.73,IF(OR(H745=10,H745=11,H745=12),1.79,IF(OR(H745=13,H745=14,H745=15),1.84,IF(OR(H745=16,H745=17,H745=18),1.9,1.95)))))))))),IF(M745="Կ-3", IF(H745=0,1.25,IF(H745=1,1.29,IF(H745=2,1.33,IF(H745=3,1.37,IF(OR(H745=5,H745=4),1.41,IF(OR(H745=6,H745=7),1.45,IF(OR(H745=8,H745=9),1.49,IF(OR(H745=10,H745=11,H745=12),1.54,IF(OR(H745=13,H745=14,H745=15),1.58,IF(OR(H745=16,H745=17,H745=18),1.63,1.68)))))))))), "Error"))))))))))))</f>
        <v>1.73</v>
      </c>
      <c r="J745" s="799">
        <v>83200</v>
      </c>
      <c r="K745" s="832"/>
      <c r="L745" s="832"/>
      <c r="M745" s="867" t="s">
        <v>86</v>
      </c>
      <c r="N745" s="799">
        <f>J745*I745</f>
        <v>143936</v>
      </c>
      <c r="O745" s="823">
        <f t="shared" si="708"/>
        <v>143936</v>
      </c>
      <c r="P745" s="823">
        <f>+O745*13</f>
        <v>1871168</v>
      </c>
      <c r="Q745" s="592">
        <f t="shared" si="710"/>
        <v>1</v>
      </c>
      <c r="R745" s="592">
        <f t="shared" si="711"/>
        <v>2</v>
      </c>
      <c r="S745" s="588">
        <f t="shared" si="712"/>
        <v>1.79</v>
      </c>
      <c r="T745" s="456">
        <v>83200</v>
      </c>
      <c r="U745" s="457"/>
      <c r="V745" s="457"/>
      <c r="W745" s="589" t="str">
        <f t="shared" si="713"/>
        <v>Կ-1</v>
      </c>
      <c r="X745" s="456">
        <f t="shared" si="714"/>
        <v>148928</v>
      </c>
      <c r="Y745" s="590">
        <f t="shared" si="715"/>
        <v>148928</v>
      </c>
      <c r="Z745" s="590">
        <f>+Y745*13</f>
        <v>1936064</v>
      </c>
      <c r="AA745" s="592">
        <f t="shared" si="717"/>
        <v>1</v>
      </c>
      <c r="AB745" s="592">
        <f t="shared" si="718"/>
        <v>3</v>
      </c>
      <c r="AC745" s="588">
        <f t="shared" si="719"/>
        <v>1.84</v>
      </c>
      <c r="AD745" s="456">
        <v>83200</v>
      </c>
      <c r="AE745" s="457"/>
      <c r="AF745" s="457"/>
      <c r="AG745" s="707" t="str">
        <f t="shared" si="720"/>
        <v>Կ-1</v>
      </c>
      <c r="AH745" s="456">
        <f t="shared" si="721"/>
        <v>153088</v>
      </c>
      <c r="AI745" s="590">
        <f t="shared" si="722"/>
        <v>153088</v>
      </c>
      <c r="AJ745" s="590">
        <f>+AI745*13</f>
        <v>1990144</v>
      </c>
      <c r="AK745" s="592">
        <f t="shared" si="724"/>
        <v>1</v>
      </c>
      <c r="AL745" s="592">
        <f t="shared" si="725"/>
        <v>4</v>
      </c>
      <c r="AM745" s="588">
        <f t="shared" si="726"/>
        <v>1.9</v>
      </c>
      <c r="AN745" s="456">
        <v>83200</v>
      </c>
      <c r="AO745" s="457"/>
      <c r="AP745" s="457"/>
      <c r="AQ745" s="707" t="str">
        <f>+AG745</f>
        <v>Կ-1</v>
      </c>
      <c r="AR745" s="456">
        <f t="shared" si="728"/>
        <v>158080</v>
      </c>
      <c r="AS745" s="590">
        <f t="shared" si="729"/>
        <v>158080</v>
      </c>
      <c r="AT745" s="590">
        <f>+AS745*13</f>
        <v>2055040</v>
      </c>
    </row>
    <row r="746" spans="1:46" s="587" customFormat="1" ht="13.5">
      <c r="A746" s="587">
        <v>3</v>
      </c>
      <c r="B746" s="816">
        <v>16</v>
      </c>
      <c r="C746" s="795" t="s">
        <v>3109</v>
      </c>
      <c r="D746" s="794" t="s">
        <v>1960</v>
      </c>
      <c r="E746" s="796">
        <v>2001</v>
      </c>
      <c r="F746" s="795" t="s">
        <v>222</v>
      </c>
      <c r="G746" s="820">
        <v>1</v>
      </c>
      <c r="H746" s="827">
        <v>1</v>
      </c>
      <c r="I746" s="821">
        <f>IF(G746&lt;1,0,IF(M746="Բ-1",IF(H746=0,6.94,IF(H746=1,7.17,IF(H746=2,7.41,IF(H746=3,7.66,IF(OR(H746=5,H746=4),7.92,IF(OR(H746=6,H746=7),8.18,IF(OR(H746=8,H746=9),8.46,IF(OR(H746=10,H746=11,H746=12),8.74,IF(OR(H746=13,H746=14,H746=15),9.03,IF(OR(H746=16,H746=17,H746=18),9.33,9.65)))))))))),IF(M746="Բ-2", IF(H746=0,5.71,IF(H746=1,5.89,IF(H746=2,6.09,IF(H746=3,6.29,IF(OR(H746=5,H746=4),6.5,IF(OR(H746=6,H746=7),6.72,IF(OR(H746=8,H746=9),6.94,IF(OR(H746=10,H746=11,H746=12),7.17,IF(OR(H746=13,H746=14,H746=15),7.41,IF(OR(H746=16,H746=17,H746=18),7.65,7.91)))))))))), IF(M746="Գ-1", IF(H746=0,4.7,IF(H746=1,4.86,IF(H746=2,5.01,IF(H746=3,5.18,IF(OR(H746=5,H746=4),5.35,IF(OR(H746=6,H746=7),5.52,IF(OR(H746=8,H746=9),5.71,IF(OR(H746=10,H746=11,H746=12),5.89,IF(OR(H746=13,H746=14,H746=15),6.09,IF(OR(H746=16,H746=17,H746=18),6.29,6.49)))))))))), IF(M746="Գ-2", IF(H746=0,3.88,IF(H746=1,4.01,IF(H746=2,4.14,IF(H746=3,4.27,IF(OR(H746=5,H746=4),4.41,IF(OR(H746=6,H746=7),4.55,IF(OR(H746=8,H746=9),4.7,IF(OR(H746=10,H746=11,H746=12),4.85,IF(OR(H746=13,H746=14,H746=15),5.01,IF(OR(H746=16,H746=17,H746=18),5.17,5.34)))))))))), IF(M746="Գ-3", IF(H746=0,3.21,IF(H746=1,3.31,IF(H746=2,3.42,IF(H746=3,3.53,IF(OR(H746=5,H746=4),3.64,IF(OR(H746=6,H746=7),3.76,IF(OR(H746=8,H746=9),3.88,IF(OR(H746=10,H746=11,H746=12),4.01,IF(OR(H746=13,H746=14,H746=15),4.13,IF(OR(H746=16,H746=17,H746=18),4.27,4.4)))))))))), IF(M746="Ա-1", IF(H746=0,2.66,IF(H746=1,2.75,IF(H746=2,2.83,IF(H746=3,2.92,IF(OR(H746=5,H746=4),3.02,IF(OR(H746=6,H746=7),3.11,IF(OR(H746=8,H746=9),3.21,IF(OR(H746=10,H746=11,H746=12),3.31,IF(OR(H746=13,H746=14,H746=15),3.42,IF(OR(H746=16,H746=17,H746=18),3.53,3.64)))))))))), IF(M746="Ա-2", IF(H746=0,2.28,IF(H746=1,2.35,IF(H746=2,2.43,IF(H746=3,2.5,IF(OR(H746=5,H746=4),2.58,IF(OR(H746=6,H746=7),2.66,IF(OR(H746=8,H746=9),2.75,IF(OR(H746=10,H746=11,H746=12),2.83,IF(OR(H746=13,H746=14,H746=15),2.92,IF(OR(H746=16,H746=17,H746=18),3.01,3.11)))))))))),IF(M746="Ա-3", IF(H746=0,1.96,IF(H746=1,2.02,IF(H746=2,2.08,IF(H746=3,2.15,IF(OR(H746=5,H746=4),2.21,IF(OR(H746=6,H746=7),2.28,IF(OR(H746=8,H746=9),2.35,IF(OR(H746=10,H746=11,H746=12),2.42,IF(OR(H746=13,H746=14,H746=15),2.5,IF(OR(H746=16,H746=17,H746=18),2.58,2.66)))))))))), IF(M746="Կ-1", IF(H746=0,1.68,IF(H746=1,1.73,IF(H746=2,1.79,IF(H746=3,1.84,IF(OR(H746=5,H746=4),1.9,IF(OR(H746=6,H746=7),1.96,IF(OR(H746=8,H746=9),2.02,IF(OR(H746=10,H746=11,H746=12),2.08,IF(OR(H746=13,H746=14,H746=15),2.14,IF(OR(H746=16,H746=17,H746=18),2.21,2.28)))))))))), IF(M746="Կ-2", IF(H746=0,1.45,IF(H746=1,1.49,IF(H746=2,1.54,IF(H746=3,1.59,IF(OR(H746=5,H746=4),1.63,IF(OR(H746=6,H746=7),1.68,IF(OR(H746=8,H746=9),1.73,IF(OR(H746=10,H746=11,H746=12),1.79,IF(OR(H746=13,H746=14,H746=15),1.84,IF(OR(H746=16,H746=17,H746=18),1.9,1.95)))))))))),IF(M746="Կ-3", IF(H746=0,1.25,IF(H746=1,1.29,IF(H746=2,1.33,IF(H746=3,1.37,IF(OR(H746=5,H746=4),1.41,IF(OR(H746=6,H746=7),1.45,IF(OR(H746=8,H746=9),1.49,IF(OR(H746=10,H746=11,H746=12),1.54,IF(OR(H746=13,H746=14,H746=15),1.58,IF(OR(H746=16,H746=17,H746=18),1.63,1.68)))))))))), "Error"))))))))))))</f>
        <v>1.73</v>
      </c>
      <c r="J746" s="799">
        <v>83200</v>
      </c>
      <c r="K746" s="832"/>
      <c r="L746" s="832"/>
      <c r="M746" s="867" t="s">
        <v>86</v>
      </c>
      <c r="N746" s="799">
        <f>J746*I746</f>
        <v>143936</v>
      </c>
      <c r="O746" s="823">
        <f>I746*J746+K746+L746</f>
        <v>143936</v>
      </c>
      <c r="P746" s="823">
        <f>+O746*13</f>
        <v>1871168</v>
      </c>
      <c r="Q746" s="592">
        <f>+G746</f>
        <v>1</v>
      </c>
      <c r="R746" s="592">
        <f>+H746+1</f>
        <v>2</v>
      </c>
      <c r="S746" s="588">
        <f>IF(Q746&lt;1,0,IF(W746="Բ-1",IF(R746=0,6.94,IF(R746=1,7.17,IF(R746=2,7.41,IF(R746=3,7.66,IF(OR(R746=5,R746=4),7.92,IF(OR(R746=6,R746=7),8.18,IF(OR(R746=8,R746=9),8.46,IF(OR(R746=10,R746=11,R746=12),8.74,IF(OR(R746=13,R746=14,R746=15),9.03,IF(OR(R746=16,R746=17,R746=18),9.33,9.65)))))))))),IF(W746="Բ-2", IF(R746=0,5.71,IF(R746=1,5.89,IF(R746=2,6.09,IF(R746=3,6.29,IF(OR(R746=5,R746=4),6.5,IF(OR(R746=6,R746=7),6.72,IF(OR(R746=8,R746=9),6.94,IF(OR(R746=10,R746=11,R746=12),7.17,IF(OR(R746=13,R746=14,R746=15),7.41,IF(OR(R746=16,R746=17,R746=18),7.65,7.91)))))))))), IF(W746="Գ-1", IF(R746=0,4.7,IF(R746=1,4.86,IF(R746=2,5.01,IF(R746=3,5.18,IF(OR(R746=5,R746=4),5.35,IF(OR(R746=6,R746=7),5.52,IF(OR(R746=8,R746=9),5.71,IF(OR(R746=10,R746=11,R746=12),5.89,IF(OR(R746=13,R746=14,R746=15),6.09,IF(OR(R746=16,R746=17,R746=18),6.29,6.49)))))))))), IF(W746="Գ-2", IF(R746=0,3.88,IF(R746=1,4.01,IF(R746=2,4.14,IF(R746=3,4.27,IF(OR(R746=5,R746=4),4.41,IF(OR(R746=6,R746=7),4.55,IF(OR(R746=8,R746=9),4.7,IF(OR(R746=10,R746=11,R746=12),4.85,IF(OR(R746=13,R746=14,R746=15),5.01,IF(OR(R746=16,R746=17,R746=18),5.17,5.34)))))))))), IF(W746="Գ-3", IF(R746=0,3.21,IF(R746=1,3.31,IF(R746=2,3.42,IF(R746=3,3.53,IF(OR(R746=5,R746=4),3.64,IF(OR(R746=6,R746=7),3.76,IF(OR(R746=8,R746=9),3.88,IF(OR(R746=10,R746=11,R746=12),4.01,IF(OR(R746=13,R746=14,R746=15),4.13,IF(OR(R746=16,R746=17,R746=18),4.27,4.4)))))))))), IF(W746="Ա-1", IF(R746=0,2.66,IF(R746=1,2.75,IF(R746=2,2.83,IF(R746=3,2.92,IF(OR(R746=5,R746=4),3.02,IF(OR(R746=6,R746=7),3.11,IF(OR(R746=8,R746=9),3.21,IF(OR(R746=10,R746=11,R746=12),3.31,IF(OR(R746=13,R746=14,R746=15),3.42,IF(OR(R746=16,R746=17,R746=18),3.53,3.64)))))))))), IF(W746="Ա-2", IF(R746=0,2.28,IF(R746=1,2.35,IF(R746=2,2.43,IF(R746=3,2.5,IF(OR(R746=5,R746=4),2.58,IF(OR(R746=6,R746=7),2.66,IF(OR(R746=8,R746=9),2.75,IF(OR(R746=10,R746=11,R746=12),2.83,IF(OR(R746=13,R746=14,R746=15),2.92,IF(OR(R746=16,R746=17,R746=18),3.01,3.11)))))))))),IF(W746="Ա-3", IF(R746=0,1.96,IF(R746=1,2.02,IF(R746=2,2.08,IF(R746=3,2.15,IF(OR(R746=5,R746=4),2.21,IF(OR(R746=6,R746=7),2.28,IF(OR(R746=8,R746=9),2.35,IF(OR(R746=10,R746=11,R746=12),2.42,IF(OR(R746=13,R746=14,R746=15),2.5,IF(OR(R746=16,R746=17,R746=18),2.58,2.66)))))))))), IF(W746="Կ-1", IF(R746=0,1.68,IF(R746=1,1.73,IF(R746=2,1.79,IF(R746=3,1.84,IF(OR(R746=5,R746=4),1.9,IF(OR(R746=6,R746=7),1.96,IF(OR(R746=8,R746=9),2.02,IF(OR(R746=10,R746=11,R746=12),2.08,IF(OR(R746=13,R746=14,R746=15),2.14,IF(OR(R746=16,R746=17,R746=18),2.21,2.28)))))))))), IF(W746="Կ-2", IF(R746=0,1.45,IF(R746=1,1.49,IF(R746=2,1.54,IF(R746=3,1.59,IF(OR(R746=5,R746=4),1.63,IF(OR(R746=6,R746=7),1.68,IF(OR(R746=8,R746=9),1.73,IF(OR(R746=10,R746=11,R746=12),1.79,IF(OR(R746=13,R746=14,R746=15),1.84,IF(OR(R746=16,R746=17,R746=18),1.9,1.95)))))))))),IF(W746="Կ-3", IF(R746=0,1.25,IF(R746=1,1.29,IF(R746=2,1.33,IF(R746=3,1.37,IF(OR(R746=5,R746=4),1.41,IF(OR(R746=6,R746=7),1.45,IF(OR(R746=8,R746=9),1.49,IF(OR(R746=10,R746=11,R746=12),1.54,IF(OR(R746=13,R746=14,R746=15),1.58,IF(OR(R746=16,R746=17,R746=18),1.63,1.68)))))))))), "Error"))))))))))))</f>
        <v>1.79</v>
      </c>
      <c r="T746" s="456">
        <v>83200</v>
      </c>
      <c r="U746" s="457"/>
      <c r="V746" s="457"/>
      <c r="W746" s="589" t="str">
        <f>+M746</f>
        <v>Կ-1</v>
      </c>
      <c r="X746" s="456">
        <f>T746*S746</f>
        <v>148928</v>
      </c>
      <c r="Y746" s="590">
        <f>+U746+V746+X746</f>
        <v>148928</v>
      </c>
      <c r="Z746" s="590">
        <f>+Y746*13</f>
        <v>1936064</v>
      </c>
      <c r="AA746" s="592">
        <f>+Q746</f>
        <v>1</v>
      </c>
      <c r="AB746" s="592">
        <f>+R746+1</f>
        <v>3</v>
      </c>
      <c r="AC746" s="588">
        <f>IF(AA746&lt;1,0,IF(AG746="Բ-1",IF(AB746=0,6.94,IF(AB746=1,7.17,IF(AB746=2,7.41,IF(AB746=3,7.66,IF(OR(AB746=5,AB746=4),7.92,IF(OR(AB746=6,AB746=7),8.18,IF(OR(AB746=8,AB746=9),8.46,IF(OR(AB746=10,AB746=11,AB746=12),8.74,IF(OR(AB746=13,AB746=14,AB746=15),9.03,IF(OR(AB746=16,AB746=17,AB746=18),9.33,9.65)))))))))),IF(AG746="Բ-2", IF(AB746=0,5.71,IF(AB746=1,5.89,IF(AB746=2,6.09,IF(AB746=3,6.29,IF(OR(AB746=5,AB746=4),6.5,IF(OR(AB746=6,AB746=7),6.72,IF(OR(AB746=8,AB746=9),6.94,IF(OR(AB746=10,AB746=11,AB746=12),7.17,IF(OR(AB746=13,AB746=14,AB746=15),7.41,IF(OR(AB746=16,AB746=17,AB746=18),7.65,7.91)))))))))), IF(AG746="Գ-1", IF(AB746=0,4.7,IF(AB746=1,4.86,IF(AB746=2,5.01,IF(AB746=3,5.18,IF(OR(AB746=5,AB746=4),5.35,IF(OR(AB746=6,AB746=7),5.52,IF(OR(AB746=8,AB746=9),5.71,IF(OR(AB746=10,AB746=11,AB746=12),5.89,IF(OR(AB746=13,AB746=14,AB746=15),6.09,IF(OR(AB746=16,AB746=17,AB746=18),6.29,6.49)))))))))), IF(AG746="Գ-2", IF(AB746=0,3.88,IF(AB746=1,4.01,IF(AB746=2,4.14,IF(AB746=3,4.27,IF(OR(AB746=5,AB746=4),4.41,IF(OR(AB746=6,AB746=7),4.55,IF(OR(AB746=8,AB746=9),4.7,IF(OR(AB746=10,AB746=11,AB746=12),4.85,IF(OR(AB746=13,AB746=14,AB746=15),5.01,IF(OR(AB746=16,AB746=17,AB746=18),5.17,5.34)))))))))), IF(AG746="Գ-3", IF(AB746=0,3.21,IF(AB746=1,3.31,IF(AB746=2,3.42,IF(AB746=3,3.53,IF(OR(AB746=5,AB746=4),3.64,IF(OR(AB746=6,AB746=7),3.76,IF(OR(AB746=8,AB746=9),3.88,IF(OR(AB746=10,AB746=11,AB746=12),4.01,IF(OR(AB746=13,AB746=14,AB746=15),4.13,IF(OR(AB746=16,AB746=17,AB746=18),4.27,4.4)))))))))), IF(AG746="Ա-1", IF(AB746=0,2.66,IF(AB746=1,2.75,IF(AB746=2,2.83,IF(AB746=3,2.92,IF(OR(AB746=5,AB746=4),3.02,IF(OR(AB746=6,AB746=7),3.11,IF(OR(AB746=8,AB746=9),3.21,IF(OR(AB746=10,AB746=11,AB746=12),3.31,IF(OR(AB746=13,AB746=14,AB746=15),3.42,IF(OR(AB746=16,AB746=17,AB746=18),3.53,3.64)))))))))), IF(AG746="Ա-2", IF(AB746=0,2.28,IF(AB746=1,2.35,IF(AB746=2,2.43,IF(AB746=3,2.5,IF(OR(AB746=5,AB746=4),2.58,IF(OR(AB746=6,AB746=7),2.66,IF(OR(AB746=8,AB746=9),2.75,IF(OR(AB746=10,AB746=11,AB746=12),2.83,IF(OR(AB746=13,AB746=14,AB746=15),2.92,IF(OR(AB746=16,AB746=17,AB746=18),3.01,3.11)))))))))),IF(AG746="Ա-3", IF(AB746=0,1.96,IF(AB746=1,2.02,IF(AB746=2,2.08,IF(AB746=3,2.15,IF(OR(AB746=5,AB746=4),2.21,IF(OR(AB746=6,AB746=7),2.28,IF(OR(AB746=8,AB746=9),2.35,IF(OR(AB746=10,AB746=11,AB746=12),2.42,IF(OR(AB746=13,AB746=14,AB746=15),2.5,IF(OR(AB746=16,AB746=17,AB746=18),2.58,2.66)))))))))), IF(AG746="Կ-1", IF(AB746=0,1.68,IF(AB746=1,1.73,IF(AB746=2,1.79,IF(AB746=3,1.84,IF(OR(AB746=5,AB746=4),1.9,IF(OR(AB746=6,AB746=7),1.96,IF(OR(AB746=8,AB746=9),2.02,IF(OR(AB746=10,AB746=11,AB746=12),2.08,IF(OR(AB746=13,AB746=14,AB746=15),2.14,IF(OR(AB746=16,AB746=17,AB746=18),2.21,2.28)))))))))), IF(AG746="Կ-2", IF(AB746=0,1.45,IF(AB746=1,1.49,IF(AB746=2,1.54,IF(AB746=3,1.59,IF(OR(AB746=5,AB746=4),1.63,IF(OR(AB746=6,AB746=7),1.68,IF(OR(AB746=8,AB746=9),1.73,IF(OR(AB746=10,AB746=11,AB746=12),1.79,IF(OR(AB746=13,AB746=14,AB746=15),1.84,IF(OR(AB746=16,AB746=17,AB746=18),1.9,1.95)))))))))),IF(AG746="Կ-3", IF(AB746=0,1.25,IF(AB746=1,1.29,IF(AB746=2,1.33,IF(AB746=3,1.37,IF(OR(AB746=5,AB746=4),1.41,IF(OR(AB746=6,AB746=7),1.45,IF(OR(AB746=8,AB746=9),1.49,IF(OR(AB746=10,AB746=11,AB746=12),1.54,IF(OR(AB746=13,AB746=14,AB746=15),1.58,IF(OR(AB746=16,AB746=17,AB746=18),1.63,1.68)))))))))), "Error"))))))))))))</f>
        <v>1.84</v>
      </c>
      <c r="AD746" s="456">
        <v>83200</v>
      </c>
      <c r="AE746" s="457"/>
      <c r="AF746" s="457"/>
      <c r="AG746" s="707" t="str">
        <f>+W746</f>
        <v>Կ-1</v>
      </c>
      <c r="AH746" s="456">
        <f>AD746*AC746</f>
        <v>153088</v>
      </c>
      <c r="AI746" s="590">
        <f>AH746+AE746+AF746</f>
        <v>153088</v>
      </c>
      <c r="AJ746" s="590">
        <f>+AI746*13</f>
        <v>1990144</v>
      </c>
      <c r="AK746" s="592">
        <f>+AA746</f>
        <v>1</v>
      </c>
      <c r="AL746" s="592">
        <f>+AB746+1</f>
        <v>4</v>
      </c>
      <c r="AM746" s="588">
        <f>IF(AK746&lt;1,0,IF(AQ746="Բ-1",IF(AL746=0,6.94,IF(AL746=1,7.17,IF(AL746=2,7.41,IF(AL746=3,7.66,IF(OR(AL746=5,AL746=4),7.92,IF(OR(AL746=6,AL746=7),8.18,IF(OR(AL746=8,AL746=9),8.46,IF(OR(AL746=10,AL746=11,AL746=12),8.74,IF(OR(AL746=13,AL746=14,AL746=15),9.03,IF(OR(AL746=16,AL746=17,AL746=18),9.33,9.65)))))))))),IF(AQ746="Բ-2", IF(AL746=0,5.71,IF(AL746=1,5.89,IF(AL746=2,6.09,IF(AL746=3,6.29,IF(OR(AL746=5,AL746=4),6.5,IF(OR(AL746=6,AL746=7),6.72,IF(OR(AL746=8,AL746=9),6.94,IF(OR(AL746=10,AL746=11,AL746=12),7.17,IF(OR(AL746=13,AL746=14,AL746=15),7.41,IF(OR(AL746=16,AL746=17,AL746=18),7.65,7.91)))))))))), IF(AQ746="Գ-1", IF(AL746=0,4.7,IF(AL746=1,4.86,IF(AL746=2,5.01,IF(AL746=3,5.18,IF(OR(AL746=5,AL746=4),5.35,IF(OR(AL746=6,AL746=7),5.52,IF(OR(AL746=8,AL746=9),5.71,IF(OR(AL746=10,AL746=11,AL746=12),5.89,IF(OR(AL746=13,AL746=14,AL746=15),6.09,IF(OR(AL746=16,AL746=17,AL746=18),6.29,6.49)))))))))), IF(AQ746="Գ-2", IF(AL746=0,3.88,IF(AL746=1,4.01,IF(AL746=2,4.14,IF(AL746=3,4.27,IF(OR(AL746=5,AL746=4),4.41,IF(OR(AL746=6,AL746=7),4.55,IF(OR(AL746=8,AL746=9),4.7,IF(OR(AL746=10,AL746=11,AL746=12),4.85,IF(OR(AL746=13,AL746=14,AL746=15),5.01,IF(OR(AL746=16,AL746=17,AL746=18),5.17,5.34)))))))))), IF(AQ746="Գ-3", IF(AL746=0,3.21,IF(AL746=1,3.31,IF(AL746=2,3.42,IF(AL746=3,3.53,IF(OR(AL746=5,AL746=4),3.64,IF(OR(AL746=6,AL746=7),3.76,IF(OR(AL746=8,AL746=9),3.88,IF(OR(AL746=10,AL746=11,AL746=12),4.01,IF(OR(AL746=13,AL746=14,AL746=15),4.13,IF(OR(AL746=16,AL746=17,AL746=18),4.27,4.4)))))))))), IF(AQ746="Ա-1", IF(AL746=0,2.66,IF(AL746=1,2.75,IF(AL746=2,2.83,IF(AL746=3,2.92,IF(OR(AL746=5,AL746=4),3.02,IF(OR(AL746=6,AL746=7),3.11,IF(OR(AL746=8,AL746=9),3.21,IF(OR(AL746=10,AL746=11,AL746=12),3.31,IF(OR(AL746=13,AL746=14,AL746=15),3.42,IF(OR(AL746=16,AL746=17,AL746=18),3.53,3.64)))))))))), IF(AQ746="Ա-2", IF(AL746=0,2.28,IF(AL746=1,2.35,IF(AL746=2,2.43,IF(AL746=3,2.5,IF(OR(AL746=5,AL746=4),2.58,IF(OR(AL746=6,AL746=7),2.66,IF(OR(AL746=8,AL746=9),2.75,IF(OR(AL746=10,AL746=11,AL746=12),2.83,IF(OR(AL746=13,AL746=14,AL746=15),2.92,IF(OR(AL746=16,AL746=17,AL746=18),3.01,3.11)))))))))),IF(AQ746="Ա-3", IF(AL746=0,1.96,IF(AL746=1,2.02,IF(AL746=2,2.08,IF(AL746=3,2.15,IF(OR(AL746=5,AL746=4),2.21,IF(OR(AL746=6,AL746=7),2.28,IF(OR(AL746=8,AL746=9),2.35,IF(OR(AL746=10,AL746=11,AL746=12),2.42,IF(OR(AL746=13,AL746=14,AL746=15),2.5,IF(OR(AL746=16,AL746=17,AL746=18),2.58,2.66)))))))))), IF(AQ746="Կ-1", IF(AL746=0,1.68,IF(AL746=1,1.73,IF(AL746=2,1.79,IF(AL746=3,1.84,IF(OR(AL746=5,AL746=4),1.9,IF(OR(AL746=6,AL746=7),1.96,IF(OR(AL746=8,AL746=9),2.02,IF(OR(AL746=10,AL746=11,AL746=12),2.08,IF(OR(AL746=13,AL746=14,AL746=15),2.14,IF(OR(AL746=16,AL746=17,AL746=18),2.21,2.28)))))))))), IF(AQ746="Կ-2", IF(AL746=0,1.45,IF(AL746=1,1.49,IF(AL746=2,1.54,IF(AL746=3,1.59,IF(OR(AL746=5,AL746=4),1.63,IF(OR(AL746=6,AL746=7),1.68,IF(OR(AL746=8,AL746=9),1.73,IF(OR(AL746=10,AL746=11,AL746=12),1.79,IF(OR(AL746=13,AL746=14,AL746=15),1.84,IF(OR(AL746=16,AL746=17,AL746=18),1.9,1.95)))))))))),IF(AQ746="Կ-3", IF(AL746=0,1.25,IF(AL746=1,1.29,IF(AL746=2,1.33,IF(AL746=3,1.37,IF(OR(AL746=5,AL746=4),1.41,IF(OR(AL746=6,AL746=7),1.45,IF(OR(AL746=8,AL746=9),1.49,IF(OR(AL746=10,AL746=11,AL746=12),1.54,IF(OR(AL746=13,AL746=14,AL746=15),1.58,IF(OR(AL746=16,AL746=17,AL746=18),1.63,1.68)))))))))), "Error"))))))))))))</f>
        <v>1.9</v>
      </c>
      <c r="AN746" s="456">
        <v>83200</v>
      </c>
      <c r="AO746" s="457"/>
      <c r="AP746" s="457"/>
      <c r="AQ746" s="707" t="str">
        <f>+AG746</f>
        <v>Կ-1</v>
      </c>
      <c r="AR746" s="456">
        <f>AN746*AM746</f>
        <v>158080</v>
      </c>
      <c r="AS746" s="590">
        <f>AR746+AO746+AP746</f>
        <v>158080</v>
      </c>
      <c r="AT746" s="590">
        <f>+AS746*13</f>
        <v>2055040</v>
      </c>
    </row>
    <row r="747" spans="1:46" s="587" customFormat="1" ht="13.5">
      <c r="A747" s="587">
        <v>7</v>
      </c>
      <c r="B747" s="816">
        <v>17</v>
      </c>
      <c r="C747" s="795" t="s">
        <v>78</v>
      </c>
      <c r="D747" s="794"/>
      <c r="E747" s="796"/>
      <c r="F747" s="795" t="s">
        <v>222</v>
      </c>
      <c r="G747" s="820">
        <v>1</v>
      </c>
      <c r="H747" s="820">
        <v>6</v>
      </c>
      <c r="I747" s="821">
        <f>IF(G747&lt;1,0,IF(M747="Բ-1",IF(H747=0,6.94,IF(H747=1,7.17,IF(H747=2,7.41,IF(H747=3,7.66,IF(OR(H747=5,H747=4),7.92,IF(OR(H747=6,H747=7),8.18,IF(OR(H747=8,H747=9),8.46,IF(OR(H747=10,H747=11,H747=12),8.74,IF(OR(H747=13,H747=14,H747=15),9.03,IF(OR(H747=16,H747=17,H747=18),9.33,9.65)))))))))),IF(M747="Բ-2", IF(H747=0,5.71,IF(H747=1,5.89,IF(H747=2,6.09,IF(H747=3,6.29,IF(OR(H747=5,H747=4),6.5,IF(OR(H747=6,H747=7),6.72,IF(OR(H747=8,H747=9),6.94,IF(OR(H747=10,H747=11,H747=12),7.17,IF(OR(H747=13,H747=14,H747=15),7.41,IF(OR(H747=16,H747=17,H747=18),7.65,7.91)))))))))), IF(M747="Գ-1", IF(H747=0,4.7,IF(H747=1,4.86,IF(H747=2,5.01,IF(H747=3,5.18,IF(OR(H747=5,H747=4),5.35,IF(OR(H747=6,H747=7),5.52,IF(OR(H747=8,H747=9),5.71,IF(OR(H747=10,H747=11,H747=12),5.89,IF(OR(H747=13,H747=14,H747=15),6.09,IF(OR(H747=16,H747=17,H747=18),6.29,6.49)))))))))), IF(M747="Գ-2", IF(H747=0,3.88,IF(H747=1,4.01,IF(H747=2,4.14,IF(H747=3,4.27,IF(OR(H747=5,H747=4),4.41,IF(OR(H747=6,H747=7),4.55,IF(OR(H747=8,H747=9),4.7,IF(OR(H747=10,H747=11,H747=12),4.85,IF(OR(H747=13,H747=14,H747=15),5.01,IF(OR(H747=16,H747=17,H747=18),5.17,5.34)))))))))), IF(M747="Գ-3", IF(H747=0,3.21,IF(H747=1,3.31,IF(H747=2,3.42,IF(H747=3,3.53,IF(OR(H747=5,H747=4),3.64,IF(OR(H747=6,H747=7),3.76,IF(OR(H747=8,H747=9),3.88,IF(OR(H747=10,H747=11,H747=12),4.01,IF(OR(H747=13,H747=14,H747=15),4.13,IF(OR(H747=16,H747=17,H747=18),4.27,4.4)))))))))), IF(M747="Ա-1", IF(H747=0,2.66,IF(H747=1,2.75,IF(H747=2,2.83,IF(H747=3,2.92,IF(OR(H747=5,H747=4),3.02,IF(OR(H747=6,H747=7),3.11,IF(OR(H747=8,H747=9),3.21,IF(OR(H747=10,H747=11,H747=12),3.31,IF(OR(H747=13,H747=14,H747=15),3.42,IF(OR(H747=16,H747=17,H747=18),3.53,3.64)))))))))), IF(M747="Ա-2", IF(H747=0,2.28,IF(H747=1,2.35,IF(H747=2,2.43,IF(H747=3,2.5,IF(OR(H747=5,H747=4),2.58,IF(OR(H747=6,H747=7),2.66,IF(OR(H747=8,H747=9),2.75,IF(OR(H747=10,H747=11,H747=12),2.83,IF(OR(H747=13,H747=14,H747=15),2.92,IF(OR(H747=16,H747=17,H747=18),3.01,3.11)))))))))),IF(M747="Ա-3", IF(H747=0,1.96,IF(H747=1,2.02,IF(H747=2,2.08,IF(H747=3,2.15,IF(OR(H747=5,H747=4),2.21,IF(OR(H747=6,H747=7),2.28,IF(OR(H747=8,H747=9),2.35,IF(OR(H747=10,H747=11,H747=12),2.42,IF(OR(H747=13,H747=14,H747=15),2.5,IF(OR(H747=16,H747=17,H747=18),2.58,2.66)))))))))), IF(M747="Կ-1", IF(H747=0,1.68,IF(H747=1,1.73,IF(H747=2,1.79,IF(H747=3,1.84,IF(OR(H747=5,H747=4),1.9,IF(OR(H747=6,H747=7),1.96,IF(OR(H747=8,H747=9),2.02,IF(OR(H747=10,H747=11,H747=12),2.08,IF(OR(H747=13,H747=14,H747=15),2.14,IF(OR(H747=16,H747=17,H747=18),2.21,2.28)))))))))), IF(M747="Կ-2", IF(H747=0,1.45,IF(H747=1,1.49,IF(H747=2,1.54,IF(H747=3,1.59,IF(OR(H747=5,H747=4),1.63,IF(OR(H747=6,H747=7),1.68,IF(OR(H747=8,H747=9),1.73,IF(OR(H747=10,H747=11,H747=12),1.79,IF(OR(H747=13,H747=14,H747=15),1.84,IF(OR(H747=16,H747=17,H747=18),1.9,1.95)))))))))),IF(M747="Կ-3", IF(H747=0,1.25,IF(H747=1,1.29,IF(H747=2,1.33,IF(H747=3,1.37,IF(OR(H747=5,H747=4),1.41,IF(OR(H747=6,H747=7),1.45,IF(OR(H747=8,H747=9),1.49,IF(OR(H747=10,H747=11,H747=12),1.54,IF(OR(H747=13,H747=14,H747=15),1.58,IF(OR(H747=16,H747=17,H747=18),1.63,1.68)))))))))), "Error"))))))))))))</f>
        <v>1.96</v>
      </c>
      <c r="J747" s="799">
        <v>83200</v>
      </c>
      <c r="K747" s="832"/>
      <c r="L747" s="832"/>
      <c r="M747" s="867" t="s">
        <v>86</v>
      </c>
      <c r="N747" s="799">
        <f>J747*I747</f>
        <v>163072</v>
      </c>
      <c r="O747" s="823">
        <f>I747*J747+K747+L747</f>
        <v>163072</v>
      </c>
      <c r="P747" s="823">
        <f>+O747*13</f>
        <v>2119936</v>
      </c>
      <c r="Q747" s="592">
        <f>+G747</f>
        <v>1</v>
      </c>
      <c r="R747" s="592">
        <f>+H747+1</f>
        <v>7</v>
      </c>
      <c r="S747" s="588">
        <f>IF(Q747&lt;1,0,IF(W747="Բ-1",IF(R747=0,6.94,IF(R747=1,7.17,IF(R747=2,7.41,IF(R747=3,7.66,IF(OR(R747=5,R747=4),7.92,IF(OR(R747=6,R747=7),8.18,IF(OR(R747=8,R747=9),8.46,IF(OR(R747=10,R747=11,R747=12),8.74,IF(OR(R747=13,R747=14,R747=15),9.03,IF(OR(R747=16,R747=17,R747=18),9.33,9.65)))))))))),IF(W747="Բ-2", IF(R747=0,5.71,IF(R747=1,5.89,IF(R747=2,6.09,IF(R747=3,6.29,IF(OR(R747=5,R747=4),6.5,IF(OR(R747=6,R747=7),6.72,IF(OR(R747=8,R747=9),6.94,IF(OR(R747=10,R747=11,R747=12),7.17,IF(OR(R747=13,R747=14,R747=15),7.41,IF(OR(R747=16,R747=17,R747=18),7.65,7.91)))))))))), IF(W747="Գ-1", IF(R747=0,4.7,IF(R747=1,4.86,IF(R747=2,5.01,IF(R747=3,5.18,IF(OR(R747=5,R747=4),5.35,IF(OR(R747=6,R747=7),5.52,IF(OR(R747=8,R747=9),5.71,IF(OR(R747=10,R747=11,R747=12),5.89,IF(OR(R747=13,R747=14,R747=15),6.09,IF(OR(R747=16,R747=17,R747=18),6.29,6.49)))))))))), IF(W747="Գ-2", IF(R747=0,3.88,IF(R747=1,4.01,IF(R747=2,4.14,IF(R747=3,4.27,IF(OR(R747=5,R747=4),4.41,IF(OR(R747=6,R747=7),4.55,IF(OR(R747=8,R747=9),4.7,IF(OR(R747=10,R747=11,R747=12),4.85,IF(OR(R747=13,R747=14,R747=15),5.01,IF(OR(R747=16,R747=17,R747=18),5.17,5.34)))))))))), IF(W747="Գ-3", IF(R747=0,3.21,IF(R747=1,3.31,IF(R747=2,3.42,IF(R747=3,3.53,IF(OR(R747=5,R747=4),3.64,IF(OR(R747=6,R747=7),3.76,IF(OR(R747=8,R747=9),3.88,IF(OR(R747=10,R747=11,R747=12),4.01,IF(OR(R747=13,R747=14,R747=15),4.13,IF(OR(R747=16,R747=17,R747=18),4.27,4.4)))))))))), IF(W747="Ա-1", IF(R747=0,2.66,IF(R747=1,2.75,IF(R747=2,2.83,IF(R747=3,2.92,IF(OR(R747=5,R747=4),3.02,IF(OR(R747=6,R747=7),3.11,IF(OR(R747=8,R747=9),3.21,IF(OR(R747=10,R747=11,R747=12),3.31,IF(OR(R747=13,R747=14,R747=15),3.42,IF(OR(R747=16,R747=17,R747=18),3.53,3.64)))))))))), IF(W747="Ա-2", IF(R747=0,2.28,IF(R747=1,2.35,IF(R747=2,2.43,IF(R747=3,2.5,IF(OR(R747=5,R747=4),2.58,IF(OR(R747=6,R747=7),2.66,IF(OR(R747=8,R747=9),2.75,IF(OR(R747=10,R747=11,R747=12),2.83,IF(OR(R747=13,R747=14,R747=15),2.92,IF(OR(R747=16,R747=17,R747=18),3.01,3.11)))))))))),IF(W747="Ա-3", IF(R747=0,1.96,IF(R747=1,2.02,IF(R747=2,2.08,IF(R747=3,2.15,IF(OR(R747=5,R747=4),2.21,IF(OR(R747=6,R747=7),2.28,IF(OR(R747=8,R747=9),2.35,IF(OR(R747=10,R747=11,R747=12),2.42,IF(OR(R747=13,R747=14,R747=15),2.5,IF(OR(R747=16,R747=17,R747=18),2.58,2.66)))))))))), IF(W747="Կ-1", IF(R747=0,1.68,IF(R747=1,1.73,IF(R747=2,1.79,IF(R747=3,1.84,IF(OR(R747=5,R747=4),1.9,IF(OR(R747=6,R747=7),1.96,IF(OR(R747=8,R747=9),2.02,IF(OR(R747=10,R747=11,R747=12),2.08,IF(OR(R747=13,R747=14,R747=15),2.14,IF(OR(R747=16,R747=17,R747=18),2.21,2.28)))))))))), IF(W747="Կ-2", IF(R747=0,1.45,IF(R747=1,1.49,IF(R747=2,1.54,IF(R747=3,1.59,IF(OR(R747=5,R747=4),1.63,IF(OR(R747=6,R747=7),1.68,IF(OR(R747=8,R747=9),1.73,IF(OR(R747=10,R747=11,R747=12),1.79,IF(OR(R747=13,R747=14,R747=15),1.84,IF(OR(R747=16,R747=17,R747=18),1.9,1.95)))))))))),IF(W747="Կ-3", IF(R747=0,1.25,IF(R747=1,1.29,IF(R747=2,1.33,IF(R747=3,1.37,IF(OR(R747=5,R747=4),1.41,IF(OR(R747=6,R747=7),1.45,IF(OR(R747=8,R747=9),1.49,IF(OR(R747=10,R747=11,R747=12),1.54,IF(OR(R747=13,R747=14,R747=15),1.58,IF(OR(R747=16,R747=17,R747=18),1.63,1.68)))))))))), "Error"))))))))))))</f>
        <v>1.96</v>
      </c>
      <c r="T747" s="456">
        <v>83200</v>
      </c>
      <c r="U747" s="457"/>
      <c r="V747" s="457"/>
      <c r="W747" s="589" t="str">
        <f>+M747</f>
        <v>Կ-1</v>
      </c>
      <c r="X747" s="456">
        <f>T747*S747</f>
        <v>163072</v>
      </c>
      <c r="Y747" s="590">
        <f>+U747+V747+X747</f>
        <v>163072</v>
      </c>
      <c r="Z747" s="590">
        <f>+Y747*13</f>
        <v>2119936</v>
      </c>
      <c r="AA747" s="592">
        <f>+Q747</f>
        <v>1</v>
      </c>
      <c r="AB747" s="592">
        <f>+R747+1</f>
        <v>8</v>
      </c>
      <c r="AC747" s="588">
        <f>IF(AA747&lt;1,0,IF(AG747="Բ-1",IF(AB747=0,6.94,IF(AB747=1,7.17,IF(AB747=2,7.41,IF(AB747=3,7.66,IF(OR(AB747=5,AB747=4),7.92,IF(OR(AB747=6,AB747=7),8.18,IF(OR(AB747=8,AB747=9),8.46,IF(OR(AB747=10,AB747=11,AB747=12),8.74,IF(OR(AB747=13,AB747=14,AB747=15),9.03,IF(OR(AB747=16,AB747=17,AB747=18),9.33,9.65)))))))))),IF(AG747="Բ-2", IF(AB747=0,5.71,IF(AB747=1,5.89,IF(AB747=2,6.09,IF(AB747=3,6.29,IF(OR(AB747=5,AB747=4),6.5,IF(OR(AB747=6,AB747=7),6.72,IF(OR(AB747=8,AB747=9),6.94,IF(OR(AB747=10,AB747=11,AB747=12),7.17,IF(OR(AB747=13,AB747=14,AB747=15),7.41,IF(OR(AB747=16,AB747=17,AB747=18),7.65,7.91)))))))))), IF(AG747="Գ-1", IF(AB747=0,4.7,IF(AB747=1,4.86,IF(AB747=2,5.01,IF(AB747=3,5.18,IF(OR(AB747=5,AB747=4),5.35,IF(OR(AB747=6,AB747=7),5.52,IF(OR(AB747=8,AB747=9),5.71,IF(OR(AB747=10,AB747=11,AB747=12),5.89,IF(OR(AB747=13,AB747=14,AB747=15),6.09,IF(OR(AB747=16,AB747=17,AB747=18),6.29,6.49)))))))))), IF(AG747="Գ-2", IF(AB747=0,3.88,IF(AB747=1,4.01,IF(AB747=2,4.14,IF(AB747=3,4.27,IF(OR(AB747=5,AB747=4),4.41,IF(OR(AB747=6,AB747=7),4.55,IF(OR(AB747=8,AB747=9),4.7,IF(OR(AB747=10,AB747=11,AB747=12),4.85,IF(OR(AB747=13,AB747=14,AB747=15),5.01,IF(OR(AB747=16,AB747=17,AB747=18),5.17,5.34)))))))))), IF(AG747="Գ-3", IF(AB747=0,3.21,IF(AB747=1,3.31,IF(AB747=2,3.42,IF(AB747=3,3.53,IF(OR(AB747=5,AB747=4),3.64,IF(OR(AB747=6,AB747=7),3.76,IF(OR(AB747=8,AB747=9),3.88,IF(OR(AB747=10,AB747=11,AB747=12),4.01,IF(OR(AB747=13,AB747=14,AB747=15),4.13,IF(OR(AB747=16,AB747=17,AB747=18),4.27,4.4)))))))))), IF(AG747="Ա-1", IF(AB747=0,2.66,IF(AB747=1,2.75,IF(AB747=2,2.83,IF(AB747=3,2.92,IF(OR(AB747=5,AB747=4),3.02,IF(OR(AB747=6,AB747=7),3.11,IF(OR(AB747=8,AB747=9),3.21,IF(OR(AB747=10,AB747=11,AB747=12),3.31,IF(OR(AB747=13,AB747=14,AB747=15),3.42,IF(OR(AB747=16,AB747=17,AB747=18),3.53,3.64)))))))))), IF(AG747="Ա-2", IF(AB747=0,2.28,IF(AB747=1,2.35,IF(AB747=2,2.43,IF(AB747=3,2.5,IF(OR(AB747=5,AB747=4),2.58,IF(OR(AB747=6,AB747=7),2.66,IF(OR(AB747=8,AB747=9),2.75,IF(OR(AB747=10,AB747=11,AB747=12),2.83,IF(OR(AB747=13,AB747=14,AB747=15),2.92,IF(OR(AB747=16,AB747=17,AB747=18),3.01,3.11)))))))))),IF(AG747="Ա-3", IF(AB747=0,1.96,IF(AB747=1,2.02,IF(AB747=2,2.08,IF(AB747=3,2.15,IF(OR(AB747=5,AB747=4),2.21,IF(OR(AB747=6,AB747=7),2.28,IF(OR(AB747=8,AB747=9),2.35,IF(OR(AB747=10,AB747=11,AB747=12),2.42,IF(OR(AB747=13,AB747=14,AB747=15),2.5,IF(OR(AB747=16,AB747=17,AB747=18),2.58,2.66)))))))))), IF(AG747="Կ-1", IF(AB747=0,1.68,IF(AB747=1,1.73,IF(AB747=2,1.79,IF(AB747=3,1.84,IF(OR(AB747=5,AB747=4),1.9,IF(OR(AB747=6,AB747=7),1.96,IF(OR(AB747=8,AB747=9),2.02,IF(OR(AB747=10,AB747=11,AB747=12),2.08,IF(OR(AB747=13,AB747=14,AB747=15),2.14,IF(OR(AB747=16,AB747=17,AB747=18),2.21,2.28)))))))))), IF(AG747="Կ-2", IF(AB747=0,1.45,IF(AB747=1,1.49,IF(AB747=2,1.54,IF(AB747=3,1.59,IF(OR(AB747=5,AB747=4),1.63,IF(OR(AB747=6,AB747=7),1.68,IF(OR(AB747=8,AB747=9),1.73,IF(OR(AB747=10,AB747=11,AB747=12),1.79,IF(OR(AB747=13,AB747=14,AB747=15),1.84,IF(OR(AB747=16,AB747=17,AB747=18),1.9,1.95)))))))))),IF(AG747="Կ-3", IF(AB747=0,1.25,IF(AB747=1,1.29,IF(AB747=2,1.33,IF(AB747=3,1.37,IF(OR(AB747=5,AB747=4),1.41,IF(OR(AB747=6,AB747=7),1.45,IF(OR(AB747=8,AB747=9),1.49,IF(OR(AB747=10,AB747=11,AB747=12),1.54,IF(OR(AB747=13,AB747=14,AB747=15),1.58,IF(OR(AB747=16,AB747=17,AB747=18),1.63,1.68)))))))))), "Error"))))))))))))</f>
        <v>2.02</v>
      </c>
      <c r="AD747" s="456">
        <v>83200</v>
      </c>
      <c r="AE747" s="457"/>
      <c r="AF747" s="457"/>
      <c r="AG747" s="707" t="str">
        <f>+W747</f>
        <v>Կ-1</v>
      </c>
      <c r="AH747" s="456">
        <f>AD747*AC747</f>
        <v>168064</v>
      </c>
      <c r="AI747" s="590">
        <f>AH747+AE747+AF747</f>
        <v>168064</v>
      </c>
      <c r="AJ747" s="590">
        <f>+AI747*13</f>
        <v>2184832</v>
      </c>
      <c r="AK747" s="592">
        <f>+AA747</f>
        <v>1</v>
      </c>
      <c r="AL747" s="592">
        <f>+AB747+1</f>
        <v>9</v>
      </c>
      <c r="AM747" s="588">
        <f>IF(AK747&lt;1,0,IF(AQ747="Բ-1",IF(AL747=0,6.94,IF(AL747=1,7.17,IF(AL747=2,7.41,IF(AL747=3,7.66,IF(OR(AL747=5,AL747=4),7.92,IF(OR(AL747=6,AL747=7),8.18,IF(OR(AL747=8,AL747=9),8.46,IF(OR(AL747=10,AL747=11,AL747=12),8.74,IF(OR(AL747=13,AL747=14,AL747=15),9.03,IF(OR(AL747=16,AL747=17,AL747=18),9.33,9.65)))))))))),IF(AQ747="Բ-2", IF(AL747=0,5.71,IF(AL747=1,5.89,IF(AL747=2,6.09,IF(AL747=3,6.29,IF(OR(AL747=5,AL747=4),6.5,IF(OR(AL747=6,AL747=7),6.72,IF(OR(AL747=8,AL747=9),6.94,IF(OR(AL747=10,AL747=11,AL747=12),7.17,IF(OR(AL747=13,AL747=14,AL747=15),7.41,IF(OR(AL747=16,AL747=17,AL747=18),7.65,7.91)))))))))), IF(AQ747="Գ-1", IF(AL747=0,4.7,IF(AL747=1,4.86,IF(AL747=2,5.01,IF(AL747=3,5.18,IF(OR(AL747=5,AL747=4),5.35,IF(OR(AL747=6,AL747=7),5.52,IF(OR(AL747=8,AL747=9),5.71,IF(OR(AL747=10,AL747=11,AL747=12),5.89,IF(OR(AL747=13,AL747=14,AL747=15),6.09,IF(OR(AL747=16,AL747=17,AL747=18),6.29,6.49)))))))))), IF(AQ747="Գ-2", IF(AL747=0,3.88,IF(AL747=1,4.01,IF(AL747=2,4.14,IF(AL747=3,4.27,IF(OR(AL747=5,AL747=4),4.41,IF(OR(AL747=6,AL747=7),4.55,IF(OR(AL747=8,AL747=9),4.7,IF(OR(AL747=10,AL747=11,AL747=12),4.85,IF(OR(AL747=13,AL747=14,AL747=15),5.01,IF(OR(AL747=16,AL747=17,AL747=18),5.17,5.34)))))))))), IF(AQ747="Գ-3", IF(AL747=0,3.21,IF(AL747=1,3.31,IF(AL747=2,3.42,IF(AL747=3,3.53,IF(OR(AL747=5,AL747=4),3.64,IF(OR(AL747=6,AL747=7),3.76,IF(OR(AL747=8,AL747=9),3.88,IF(OR(AL747=10,AL747=11,AL747=12),4.01,IF(OR(AL747=13,AL747=14,AL747=15),4.13,IF(OR(AL747=16,AL747=17,AL747=18),4.27,4.4)))))))))), IF(AQ747="Ա-1", IF(AL747=0,2.66,IF(AL747=1,2.75,IF(AL747=2,2.83,IF(AL747=3,2.92,IF(OR(AL747=5,AL747=4),3.02,IF(OR(AL747=6,AL747=7),3.11,IF(OR(AL747=8,AL747=9),3.21,IF(OR(AL747=10,AL747=11,AL747=12),3.31,IF(OR(AL747=13,AL747=14,AL747=15),3.42,IF(OR(AL747=16,AL747=17,AL747=18),3.53,3.64)))))))))), IF(AQ747="Ա-2", IF(AL747=0,2.28,IF(AL747=1,2.35,IF(AL747=2,2.43,IF(AL747=3,2.5,IF(OR(AL747=5,AL747=4),2.58,IF(OR(AL747=6,AL747=7),2.66,IF(OR(AL747=8,AL747=9),2.75,IF(OR(AL747=10,AL747=11,AL747=12),2.83,IF(OR(AL747=13,AL747=14,AL747=15),2.92,IF(OR(AL747=16,AL747=17,AL747=18),3.01,3.11)))))))))),IF(AQ747="Ա-3", IF(AL747=0,1.96,IF(AL747=1,2.02,IF(AL747=2,2.08,IF(AL747=3,2.15,IF(OR(AL747=5,AL747=4),2.21,IF(OR(AL747=6,AL747=7),2.28,IF(OR(AL747=8,AL747=9),2.35,IF(OR(AL747=10,AL747=11,AL747=12),2.42,IF(OR(AL747=13,AL747=14,AL747=15),2.5,IF(OR(AL747=16,AL747=17,AL747=18),2.58,2.66)))))))))), IF(AQ747="Կ-1", IF(AL747=0,1.68,IF(AL747=1,1.73,IF(AL747=2,1.79,IF(AL747=3,1.84,IF(OR(AL747=5,AL747=4),1.9,IF(OR(AL747=6,AL747=7),1.96,IF(OR(AL747=8,AL747=9),2.02,IF(OR(AL747=10,AL747=11,AL747=12),2.08,IF(OR(AL747=13,AL747=14,AL747=15),2.14,IF(OR(AL747=16,AL747=17,AL747=18),2.21,2.28)))))))))), IF(AQ747="Կ-2", IF(AL747=0,1.45,IF(AL747=1,1.49,IF(AL747=2,1.54,IF(AL747=3,1.59,IF(OR(AL747=5,AL747=4),1.63,IF(OR(AL747=6,AL747=7),1.68,IF(OR(AL747=8,AL747=9),1.73,IF(OR(AL747=10,AL747=11,AL747=12),1.79,IF(OR(AL747=13,AL747=14,AL747=15),1.84,IF(OR(AL747=16,AL747=17,AL747=18),1.9,1.95)))))))))),IF(AQ747="Կ-3", IF(AL747=0,1.25,IF(AL747=1,1.29,IF(AL747=2,1.33,IF(AL747=3,1.37,IF(OR(AL747=5,AL747=4),1.41,IF(OR(AL747=6,AL747=7),1.45,IF(OR(AL747=8,AL747=9),1.49,IF(OR(AL747=10,AL747=11,AL747=12),1.54,IF(OR(AL747=13,AL747=14,AL747=15),1.58,IF(OR(AL747=16,AL747=17,AL747=18),1.63,1.68)))))))))), "Error"))))))))))))</f>
        <v>2.02</v>
      </c>
      <c r="AN747" s="456">
        <v>83200</v>
      </c>
      <c r="AO747" s="457"/>
      <c r="AP747" s="457"/>
      <c r="AQ747" s="707" t="str">
        <f>+AG747</f>
        <v>Կ-1</v>
      </c>
      <c r="AR747" s="456">
        <f>AN747*AM747</f>
        <v>168064</v>
      </c>
      <c r="AS747" s="590">
        <f>AR747+AO747+AP747</f>
        <v>168064</v>
      </c>
      <c r="AT747" s="590">
        <f>+AS747*13</f>
        <v>2184832</v>
      </c>
    </row>
    <row r="748" spans="1:46" s="587" customFormat="1" ht="13.5">
      <c r="A748" s="587">
        <v>11</v>
      </c>
      <c r="B748" s="816">
        <v>18</v>
      </c>
      <c r="C748" s="795" t="s">
        <v>78</v>
      </c>
      <c r="D748" s="794"/>
      <c r="E748" s="796"/>
      <c r="F748" s="795" t="s">
        <v>222</v>
      </c>
      <c r="G748" s="820">
        <v>1</v>
      </c>
      <c r="H748" s="827">
        <v>6</v>
      </c>
      <c r="I748" s="821">
        <f>IF(G748&lt;1,0,IF(M748="Բ-1",IF(H748=0,6.94,IF(H748=1,7.17,IF(H748=2,7.41,IF(H748=3,7.66,IF(OR(H748=5,H748=4),7.92,IF(OR(H748=6,H748=7),8.18,IF(OR(H748=8,H748=9),8.46,IF(OR(H748=10,H748=11,H748=12),8.74,IF(OR(H748=13,H748=14,H748=15),9.03,IF(OR(H748=16,H748=17,H748=18),9.33,9.65)))))))))),IF(M748="Բ-2", IF(H748=0,5.71,IF(H748=1,5.89,IF(H748=2,6.09,IF(H748=3,6.29,IF(OR(H748=5,H748=4),6.5,IF(OR(H748=6,H748=7),6.72,IF(OR(H748=8,H748=9),6.94,IF(OR(H748=10,H748=11,H748=12),7.17,IF(OR(H748=13,H748=14,H748=15),7.41,IF(OR(H748=16,H748=17,H748=18),7.65,7.91)))))))))), IF(M748="Գ-1", IF(H748=0,4.7,IF(H748=1,4.86,IF(H748=2,5.01,IF(H748=3,5.18,IF(OR(H748=5,H748=4),5.35,IF(OR(H748=6,H748=7),5.52,IF(OR(H748=8,H748=9),5.71,IF(OR(H748=10,H748=11,H748=12),5.89,IF(OR(H748=13,H748=14,H748=15),6.09,IF(OR(H748=16,H748=17,H748=18),6.29,6.49)))))))))), IF(M748="Գ-2", IF(H748=0,3.88,IF(H748=1,4.01,IF(H748=2,4.14,IF(H748=3,4.27,IF(OR(H748=5,H748=4),4.41,IF(OR(H748=6,H748=7),4.55,IF(OR(H748=8,H748=9),4.7,IF(OR(H748=10,H748=11,H748=12),4.85,IF(OR(H748=13,H748=14,H748=15),5.01,IF(OR(H748=16,H748=17,H748=18),5.17,5.34)))))))))), IF(M748="Գ-3", IF(H748=0,3.21,IF(H748=1,3.31,IF(H748=2,3.42,IF(H748=3,3.53,IF(OR(H748=5,H748=4),3.64,IF(OR(H748=6,H748=7),3.76,IF(OR(H748=8,H748=9),3.88,IF(OR(H748=10,H748=11,H748=12),4.01,IF(OR(H748=13,H748=14,H748=15),4.13,IF(OR(H748=16,H748=17,H748=18),4.27,4.4)))))))))), IF(M748="Ա-1", IF(H748=0,2.66,IF(H748=1,2.75,IF(H748=2,2.83,IF(H748=3,2.92,IF(OR(H748=5,H748=4),3.02,IF(OR(H748=6,H748=7),3.11,IF(OR(H748=8,H748=9),3.21,IF(OR(H748=10,H748=11,H748=12),3.31,IF(OR(H748=13,H748=14,H748=15),3.42,IF(OR(H748=16,H748=17,H748=18),3.53,3.64)))))))))), IF(M748="Ա-2", IF(H748=0,2.28,IF(H748=1,2.35,IF(H748=2,2.43,IF(H748=3,2.5,IF(OR(H748=5,H748=4),2.58,IF(OR(H748=6,H748=7),2.66,IF(OR(H748=8,H748=9),2.75,IF(OR(H748=10,H748=11,H748=12),2.83,IF(OR(H748=13,H748=14,H748=15),2.92,IF(OR(H748=16,H748=17,H748=18),3.01,3.11)))))))))),IF(M748="Ա-3", IF(H748=0,1.96,IF(H748=1,2.02,IF(H748=2,2.08,IF(H748=3,2.15,IF(OR(H748=5,H748=4),2.21,IF(OR(H748=6,H748=7),2.28,IF(OR(H748=8,H748=9),2.35,IF(OR(H748=10,H748=11,H748=12),2.42,IF(OR(H748=13,H748=14,H748=15),2.5,IF(OR(H748=16,H748=17,H748=18),2.58,2.66)))))))))), IF(M748="Կ-1", IF(H748=0,1.68,IF(H748=1,1.73,IF(H748=2,1.79,IF(H748=3,1.84,IF(OR(H748=5,H748=4),1.9,IF(OR(H748=6,H748=7),1.96,IF(OR(H748=8,H748=9),2.02,IF(OR(H748=10,H748=11,H748=12),2.08,IF(OR(H748=13,H748=14,H748=15),2.14,IF(OR(H748=16,H748=17,H748=18),2.21,2.28)))))))))), IF(M748="Կ-2", IF(H748=0,1.45,IF(H748=1,1.49,IF(H748=2,1.54,IF(H748=3,1.59,IF(OR(H748=5,H748=4),1.63,IF(OR(H748=6,H748=7),1.68,IF(OR(H748=8,H748=9),1.73,IF(OR(H748=10,H748=11,H748=12),1.79,IF(OR(H748=13,H748=14,H748=15),1.84,IF(OR(H748=16,H748=17,H748=18),1.9,1.95)))))))))),IF(M748="Կ-3", IF(H748=0,1.25,IF(H748=1,1.29,IF(H748=2,1.33,IF(H748=3,1.37,IF(OR(H748=5,H748=4),1.41,IF(OR(H748=6,H748=7),1.45,IF(OR(H748=8,H748=9),1.49,IF(OR(H748=10,H748=11,H748=12),1.54,IF(OR(H748=13,H748=14,H748=15),1.58,IF(OR(H748=16,H748=17,H748=18),1.63,1.68)))))))))), "Error"))))))))))))</f>
        <v>1.96</v>
      </c>
      <c r="J748" s="799">
        <v>83200</v>
      </c>
      <c r="K748" s="832"/>
      <c r="L748" s="832"/>
      <c r="M748" s="867" t="s">
        <v>86</v>
      </c>
      <c r="N748" s="799">
        <f>J748*I748</f>
        <v>163072</v>
      </c>
      <c r="O748" s="823">
        <f t="shared" si="708"/>
        <v>163072</v>
      </c>
      <c r="P748" s="823">
        <f>+O748*13</f>
        <v>2119936</v>
      </c>
      <c r="Q748" s="592">
        <f t="shared" si="710"/>
        <v>1</v>
      </c>
      <c r="R748" s="592">
        <f t="shared" si="711"/>
        <v>7</v>
      </c>
      <c r="S748" s="588">
        <f t="shared" si="712"/>
        <v>1.96</v>
      </c>
      <c r="T748" s="456">
        <v>83200</v>
      </c>
      <c r="U748" s="457"/>
      <c r="V748" s="457"/>
      <c r="W748" s="589" t="str">
        <f t="shared" si="713"/>
        <v>Կ-1</v>
      </c>
      <c r="X748" s="456">
        <f t="shared" si="714"/>
        <v>163072</v>
      </c>
      <c r="Y748" s="590">
        <f t="shared" si="715"/>
        <v>163072</v>
      </c>
      <c r="Z748" s="590">
        <f>+Y748*13</f>
        <v>2119936</v>
      </c>
      <c r="AA748" s="592">
        <f t="shared" si="717"/>
        <v>1</v>
      </c>
      <c r="AB748" s="592">
        <f t="shared" si="718"/>
        <v>8</v>
      </c>
      <c r="AC748" s="588">
        <f t="shared" si="719"/>
        <v>2.02</v>
      </c>
      <c r="AD748" s="456">
        <v>83200</v>
      </c>
      <c r="AE748" s="457"/>
      <c r="AF748" s="457"/>
      <c r="AG748" s="707" t="str">
        <f t="shared" si="720"/>
        <v>Կ-1</v>
      </c>
      <c r="AH748" s="456">
        <f t="shared" si="721"/>
        <v>168064</v>
      </c>
      <c r="AI748" s="590">
        <f t="shared" si="722"/>
        <v>168064</v>
      </c>
      <c r="AJ748" s="590">
        <f>+AI748*13</f>
        <v>2184832</v>
      </c>
      <c r="AK748" s="592">
        <f t="shared" si="724"/>
        <v>1</v>
      </c>
      <c r="AL748" s="592">
        <f t="shared" si="725"/>
        <v>9</v>
      </c>
      <c r="AM748" s="588">
        <f t="shared" si="726"/>
        <v>2.02</v>
      </c>
      <c r="AN748" s="456">
        <v>83200</v>
      </c>
      <c r="AO748" s="457"/>
      <c r="AP748" s="457"/>
      <c r="AQ748" s="707" t="str">
        <f>+AG748</f>
        <v>Կ-1</v>
      </c>
      <c r="AR748" s="456">
        <f t="shared" si="728"/>
        <v>168064</v>
      </c>
      <c r="AS748" s="590">
        <f t="shared" si="729"/>
        <v>168064</v>
      </c>
      <c r="AT748" s="590">
        <f>+AS748*13</f>
        <v>2184832</v>
      </c>
    </row>
    <row r="749" spans="1:46" s="587" customFormat="1" ht="13.5">
      <c r="A749" s="587">
        <v>3</v>
      </c>
      <c r="B749" s="816">
        <v>19</v>
      </c>
      <c r="C749" s="795" t="s">
        <v>78</v>
      </c>
      <c r="D749" s="794"/>
      <c r="E749" s="796"/>
      <c r="F749" s="795" t="s">
        <v>222</v>
      </c>
      <c r="G749" s="820">
        <v>1</v>
      </c>
      <c r="H749" s="827">
        <v>6</v>
      </c>
      <c r="I749" s="821">
        <f t="shared" ref="I749:I761" si="756">IF(G749&lt;1,0,IF(M749="Բ-1",IF(H749=0,6.94,IF(H749=1,7.17,IF(H749=2,7.41,IF(H749=3,7.66,IF(OR(H749=5,H749=4),7.92,IF(OR(H749=6,H749=7),8.18,IF(OR(H749=8,H749=9),8.46,IF(OR(H749=10,H749=11,H749=12),8.74,IF(OR(H749=13,H749=14,H749=15),9.03,IF(OR(H749=16,H749=17,H749=18),9.33,9.65)))))))))),IF(M749="Բ-2", IF(H749=0,5.71,IF(H749=1,5.89,IF(H749=2,6.09,IF(H749=3,6.29,IF(OR(H749=5,H749=4),6.5,IF(OR(H749=6,H749=7),6.72,IF(OR(H749=8,H749=9),6.94,IF(OR(H749=10,H749=11,H749=12),7.17,IF(OR(H749=13,H749=14,H749=15),7.41,IF(OR(H749=16,H749=17,H749=18),7.65,7.91)))))))))), IF(M749="Գ-1", IF(H749=0,4.7,IF(H749=1,4.86,IF(H749=2,5.01,IF(H749=3,5.18,IF(OR(H749=5,H749=4),5.35,IF(OR(H749=6,H749=7),5.52,IF(OR(H749=8,H749=9),5.71,IF(OR(H749=10,H749=11,H749=12),5.89,IF(OR(H749=13,H749=14,H749=15),6.09,IF(OR(H749=16,H749=17,H749=18),6.29,6.49)))))))))), IF(M749="Գ-2", IF(H749=0,3.88,IF(H749=1,4.01,IF(H749=2,4.14,IF(H749=3,4.27,IF(OR(H749=5,H749=4),4.41,IF(OR(H749=6,H749=7),4.55,IF(OR(H749=8,H749=9),4.7,IF(OR(H749=10,H749=11,H749=12),4.85,IF(OR(H749=13,H749=14,H749=15),5.01,IF(OR(H749=16,H749=17,H749=18),5.17,5.34)))))))))), IF(M749="Գ-3", IF(H749=0,3.21,IF(H749=1,3.31,IF(H749=2,3.42,IF(H749=3,3.53,IF(OR(H749=5,H749=4),3.64,IF(OR(H749=6,H749=7),3.76,IF(OR(H749=8,H749=9),3.88,IF(OR(H749=10,H749=11,H749=12),4.01,IF(OR(H749=13,H749=14,H749=15),4.13,IF(OR(H749=16,H749=17,H749=18),4.27,4.4)))))))))), IF(M749="Ա-1", IF(H749=0,2.66,IF(H749=1,2.75,IF(H749=2,2.83,IF(H749=3,2.92,IF(OR(H749=5,H749=4),3.02,IF(OR(H749=6,H749=7),3.11,IF(OR(H749=8,H749=9),3.21,IF(OR(H749=10,H749=11,H749=12),3.31,IF(OR(H749=13,H749=14,H749=15),3.42,IF(OR(H749=16,H749=17,H749=18),3.53,3.64)))))))))), IF(M749="Ա-2", IF(H749=0,2.28,IF(H749=1,2.35,IF(H749=2,2.43,IF(H749=3,2.5,IF(OR(H749=5,H749=4),2.58,IF(OR(H749=6,H749=7),2.66,IF(OR(H749=8,H749=9),2.75,IF(OR(H749=10,H749=11,H749=12),2.83,IF(OR(H749=13,H749=14,H749=15),2.92,IF(OR(H749=16,H749=17,H749=18),3.01,3.11)))))))))),IF(M749="Ա-3", IF(H749=0,1.96,IF(H749=1,2.02,IF(H749=2,2.08,IF(H749=3,2.15,IF(OR(H749=5,H749=4),2.21,IF(OR(H749=6,H749=7),2.28,IF(OR(H749=8,H749=9),2.35,IF(OR(H749=10,H749=11,H749=12),2.42,IF(OR(H749=13,H749=14,H749=15),2.5,IF(OR(H749=16,H749=17,H749=18),2.58,2.66)))))))))), IF(M749="Կ-1", IF(H749=0,1.68,IF(H749=1,1.73,IF(H749=2,1.79,IF(H749=3,1.84,IF(OR(H749=5,H749=4),1.9,IF(OR(H749=6,H749=7),1.96,IF(OR(H749=8,H749=9),2.02,IF(OR(H749=10,H749=11,H749=12),2.08,IF(OR(H749=13,H749=14,H749=15),2.14,IF(OR(H749=16,H749=17,H749=18),2.21,2.28)))))))))), IF(M749="Կ-2", IF(H749=0,1.45,IF(H749=1,1.49,IF(H749=2,1.54,IF(H749=3,1.59,IF(OR(H749=5,H749=4),1.63,IF(OR(H749=6,H749=7),1.68,IF(OR(H749=8,H749=9),1.73,IF(OR(H749=10,H749=11,H749=12),1.79,IF(OR(H749=13,H749=14,H749=15),1.84,IF(OR(H749=16,H749=17,H749=18),1.9,1.95)))))))))),IF(M749="Կ-3", IF(H749=0,1.25,IF(H749=1,1.29,IF(H749=2,1.33,IF(H749=3,1.37,IF(OR(H749=5,H749=4),1.41,IF(OR(H749=6,H749=7),1.45,IF(OR(H749=8,H749=9),1.49,IF(OR(H749=10,H749=11,H749=12),1.54,IF(OR(H749=13,H749=14,H749=15),1.58,IF(OR(H749=16,H749=17,H749=18),1.63,1.68)))))))))), "Error"))))))))))))</f>
        <v>1.96</v>
      </c>
      <c r="J749" s="799">
        <v>83200</v>
      </c>
      <c r="K749" s="832"/>
      <c r="L749" s="832"/>
      <c r="M749" s="867" t="s">
        <v>86</v>
      </c>
      <c r="N749" s="799">
        <f t="shared" ref="N749:N761" si="757">J749*I749</f>
        <v>163072</v>
      </c>
      <c r="O749" s="823">
        <f t="shared" si="708"/>
        <v>163072</v>
      </c>
      <c r="P749" s="823">
        <f t="shared" ref="P749:P761" si="758">+O749*13</f>
        <v>2119936</v>
      </c>
      <c r="Q749" s="592">
        <f t="shared" si="710"/>
        <v>1</v>
      </c>
      <c r="R749" s="592">
        <f t="shared" si="711"/>
        <v>7</v>
      </c>
      <c r="S749" s="588">
        <f t="shared" si="712"/>
        <v>1.96</v>
      </c>
      <c r="T749" s="456">
        <v>83200</v>
      </c>
      <c r="U749" s="457"/>
      <c r="V749" s="457"/>
      <c r="W749" s="589" t="str">
        <f t="shared" si="713"/>
        <v>Կ-1</v>
      </c>
      <c r="X749" s="456">
        <f t="shared" si="714"/>
        <v>163072</v>
      </c>
      <c r="Y749" s="590">
        <f t="shared" si="715"/>
        <v>163072</v>
      </c>
      <c r="Z749" s="590">
        <f t="shared" ref="Z749:Z761" si="759">+Y749*13</f>
        <v>2119936</v>
      </c>
      <c r="AA749" s="592">
        <f t="shared" si="717"/>
        <v>1</v>
      </c>
      <c r="AB749" s="592">
        <f t="shared" si="718"/>
        <v>8</v>
      </c>
      <c r="AC749" s="588">
        <f t="shared" si="719"/>
        <v>2.02</v>
      </c>
      <c r="AD749" s="456">
        <v>83200</v>
      </c>
      <c r="AE749" s="457"/>
      <c r="AF749" s="457"/>
      <c r="AG749" s="707" t="str">
        <f t="shared" si="720"/>
        <v>Կ-1</v>
      </c>
      <c r="AH749" s="456">
        <f t="shared" si="721"/>
        <v>168064</v>
      </c>
      <c r="AI749" s="590">
        <f t="shared" si="722"/>
        <v>168064</v>
      </c>
      <c r="AJ749" s="590">
        <f t="shared" ref="AJ749:AJ761" si="760">+AI749*13</f>
        <v>2184832</v>
      </c>
      <c r="AK749" s="592">
        <f t="shared" si="724"/>
        <v>1</v>
      </c>
      <c r="AL749" s="592">
        <f t="shared" si="725"/>
        <v>9</v>
      </c>
      <c r="AM749" s="588">
        <f t="shared" si="726"/>
        <v>2.02</v>
      </c>
      <c r="AN749" s="456">
        <v>83200</v>
      </c>
      <c r="AO749" s="457"/>
      <c r="AP749" s="457"/>
      <c r="AQ749" s="707" t="str">
        <f t="shared" ref="AQ749:AQ761" si="761">+AG749</f>
        <v>Կ-1</v>
      </c>
      <c r="AR749" s="456">
        <f t="shared" si="728"/>
        <v>168064</v>
      </c>
      <c r="AS749" s="590">
        <f t="shared" si="729"/>
        <v>168064</v>
      </c>
      <c r="AT749" s="590">
        <f t="shared" ref="AT749:AT761" si="762">+AS749*13</f>
        <v>2184832</v>
      </c>
    </row>
    <row r="750" spans="1:46" s="587" customFormat="1" ht="27">
      <c r="A750" s="587">
        <v>3</v>
      </c>
      <c r="B750" s="816">
        <v>20</v>
      </c>
      <c r="C750" s="795" t="s">
        <v>918</v>
      </c>
      <c r="D750" s="828" t="s">
        <v>1960</v>
      </c>
      <c r="E750" s="818">
        <v>1971</v>
      </c>
      <c r="F750" s="829" t="s">
        <v>453</v>
      </c>
      <c r="G750" s="820">
        <v>1</v>
      </c>
      <c r="H750" s="820">
        <v>15</v>
      </c>
      <c r="I750" s="821">
        <f t="shared" si="756"/>
        <v>2.14</v>
      </c>
      <c r="J750" s="799">
        <v>83200</v>
      </c>
      <c r="K750" s="832"/>
      <c r="L750" s="832"/>
      <c r="M750" s="867" t="s">
        <v>86</v>
      </c>
      <c r="N750" s="799">
        <f t="shared" si="757"/>
        <v>178048</v>
      </c>
      <c r="O750" s="823">
        <f t="shared" si="708"/>
        <v>178048</v>
      </c>
      <c r="P750" s="823">
        <f t="shared" si="758"/>
        <v>2314624</v>
      </c>
      <c r="Q750" s="592">
        <f t="shared" si="710"/>
        <v>1</v>
      </c>
      <c r="R750" s="592">
        <f t="shared" si="711"/>
        <v>16</v>
      </c>
      <c r="S750" s="588">
        <f t="shared" si="712"/>
        <v>2.21</v>
      </c>
      <c r="T750" s="456">
        <v>83200</v>
      </c>
      <c r="U750" s="457"/>
      <c r="V750" s="457"/>
      <c r="W750" s="589" t="str">
        <f t="shared" si="713"/>
        <v>Կ-1</v>
      </c>
      <c r="X750" s="456">
        <f t="shared" si="714"/>
        <v>183872</v>
      </c>
      <c r="Y750" s="590">
        <f t="shared" si="715"/>
        <v>183872</v>
      </c>
      <c r="Z750" s="590">
        <f t="shared" si="759"/>
        <v>2390336</v>
      </c>
      <c r="AA750" s="592">
        <f t="shared" si="717"/>
        <v>1</v>
      </c>
      <c r="AB750" s="592">
        <f t="shared" si="718"/>
        <v>17</v>
      </c>
      <c r="AC750" s="588">
        <f t="shared" si="719"/>
        <v>2.21</v>
      </c>
      <c r="AD750" s="456">
        <v>83200</v>
      </c>
      <c r="AE750" s="457"/>
      <c r="AF750" s="457"/>
      <c r="AG750" s="707" t="str">
        <f t="shared" si="720"/>
        <v>Կ-1</v>
      </c>
      <c r="AH750" s="456">
        <f t="shared" si="721"/>
        <v>183872</v>
      </c>
      <c r="AI750" s="590">
        <f t="shared" si="722"/>
        <v>183872</v>
      </c>
      <c r="AJ750" s="590">
        <f t="shared" si="760"/>
        <v>2390336</v>
      </c>
      <c r="AK750" s="592">
        <f t="shared" si="724"/>
        <v>1</v>
      </c>
      <c r="AL750" s="592">
        <f t="shared" si="725"/>
        <v>18</v>
      </c>
      <c r="AM750" s="588">
        <f t="shared" si="726"/>
        <v>2.21</v>
      </c>
      <c r="AN750" s="456">
        <v>83200</v>
      </c>
      <c r="AO750" s="457"/>
      <c r="AP750" s="457"/>
      <c r="AQ750" s="707" t="str">
        <f t="shared" si="761"/>
        <v>Կ-1</v>
      </c>
      <c r="AR750" s="456">
        <f t="shared" si="728"/>
        <v>183872</v>
      </c>
      <c r="AS750" s="590">
        <f t="shared" si="729"/>
        <v>183872</v>
      </c>
      <c r="AT750" s="590">
        <f t="shared" si="762"/>
        <v>2390336</v>
      </c>
    </row>
    <row r="751" spans="1:46" s="587" customFormat="1" ht="27">
      <c r="A751" s="587">
        <v>4</v>
      </c>
      <c r="B751" s="816">
        <v>21</v>
      </c>
      <c r="C751" s="795" t="s">
        <v>1309</v>
      </c>
      <c r="D751" s="828" t="s">
        <v>1960</v>
      </c>
      <c r="E751" s="818">
        <v>1990</v>
      </c>
      <c r="F751" s="829" t="s">
        <v>453</v>
      </c>
      <c r="G751" s="820">
        <v>1</v>
      </c>
      <c r="H751" s="820">
        <v>5</v>
      </c>
      <c r="I751" s="821">
        <f t="shared" si="756"/>
        <v>1.9</v>
      </c>
      <c r="J751" s="799">
        <v>83200</v>
      </c>
      <c r="K751" s="832"/>
      <c r="L751" s="832"/>
      <c r="M751" s="867" t="s">
        <v>86</v>
      </c>
      <c r="N751" s="799">
        <f t="shared" si="757"/>
        <v>158080</v>
      </c>
      <c r="O751" s="823">
        <f t="shared" si="708"/>
        <v>158080</v>
      </c>
      <c r="P751" s="823">
        <f t="shared" si="758"/>
        <v>2055040</v>
      </c>
      <c r="Q751" s="592">
        <f t="shared" si="710"/>
        <v>1</v>
      </c>
      <c r="R751" s="592">
        <f t="shared" si="711"/>
        <v>6</v>
      </c>
      <c r="S751" s="588">
        <f t="shared" si="712"/>
        <v>1.96</v>
      </c>
      <c r="T751" s="456">
        <v>83200</v>
      </c>
      <c r="U751" s="457"/>
      <c r="V751" s="457"/>
      <c r="W751" s="589" t="str">
        <f t="shared" si="713"/>
        <v>Կ-1</v>
      </c>
      <c r="X751" s="456">
        <f t="shared" si="714"/>
        <v>163072</v>
      </c>
      <c r="Y751" s="590">
        <f t="shared" si="715"/>
        <v>163072</v>
      </c>
      <c r="Z751" s="590">
        <f t="shared" si="759"/>
        <v>2119936</v>
      </c>
      <c r="AA751" s="592">
        <f t="shared" si="717"/>
        <v>1</v>
      </c>
      <c r="AB751" s="592">
        <f t="shared" si="718"/>
        <v>7</v>
      </c>
      <c r="AC751" s="588">
        <f t="shared" si="719"/>
        <v>1.96</v>
      </c>
      <c r="AD751" s="456">
        <v>83200</v>
      </c>
      <c r="AE751" s="457"/>
      <c r="AF751" s="457"/>
      <c r="AG751" s="707" t="str">
        <f t="shared" si="720"/>
        <v>Կ-1</v>
      </c>
      <c r="AH751" s="456">
        <f t="shared" si="721"/>
        <v>163072</v>
      </c>
      <c r="AI751" s="590">
        <f t="shared" si="722"/>
        <v>163072</v>
      </c>
      <c r="AJ751" s="590">
        <f t="shared" si="760"/>
        <v>2119936</v>
      </c>
      <c r="AK751" s="592">
        <f t="shared" si="724"/>
        <v>1</v>
      </c>
      <c r="AL751" s="592">
        <f t="shared" si="725"/>
        <v>8</v>
      </c>
      <c r="AM751" s="588">
        <f t="shared" si="726"/>
        <v>2.02</v>
      </c>
      <c r="AN751" s="456">
        <v>83200</v>
      </c>
      <c r="AO751" s="457"/>
      <c r="AP751" s="457"/>
      <c r="AQ751" s="707" t="str">
        <f t="shared" si="761"/>
        <v>Կ-1</v>
      </c>
      <c r="AR751" s="456">
        <f t="shared" si="728"/>
        <v>168064</v>
      </c>
      <c r="AS751" s="590">
        <f t="shared" si="729"/>
        <v>168064</v>
      </c>
      <c r="AT751" s="590">
        <f t="shared" si="762"/>
        <v>2184832</v>
      </c>
    </row>
    <row r="752" spans="1:46" s="587" customFormat="1" ht="27">
      <c r="A752" s="587">
        <v>8</v>
      </c>
      <c r="B752" s="816">
        <v>22</v>
      </c>
      <c r="C752" s="795" t="s">
        <v>1512</v>
      </c>
      <c r="D752" s="828" t="s">
        <v>1960</v>
      </c>
      <c r="E752" s="818">
        <v>1992</v>
      </c>
      <c r="F752" s="829" t="s">
        <v>453</v>
      </c>
      <c r="G752" s="820">
        <v>1</v>
      </c>
      <c r="H752" s="820">
        <v>4</v>
      </c>
      <c r="I752" s="821">
        <f>IF(G752&lt;1,0,IF(M752="Բ-1",IF(H752=0,6.94,IF(H752=1,7.17,IF(H752=2,7.41,IF(H752=3,7.66,IF(OR(H752=5,H752=4),7.92,IF(OR(H752=6,H752=7),8.18,IF(OR(H752=8,H752=9),8.46,IF(OR(H752=10,H752=11,H752=12),8.74,IF(OR(H752=13,H752=14,H752=15),9.03,IF(OR(H752=16,H752=17,H752=18),9.33,9.65)))))))))),IF(M752="Բ-2", IF(H752=0,5.71,IF(H752=1,5.89,IF(H752=2,6.09,IF(H752=3,6.29,IF(OR(H752=5,H752=4),6.5,IF(OR(H752=6,H752=7),6.72,IF(OR(H752=8,H752=9),6.94,IF(OR(H752=10,H752=11,H752=12),7.17,IF(OR(H752=13,H752=14,H752=15),7.41,IF(OR(H752=16,H752=17,H752=18),7.65,7.91)))))))))), IF(M752="Գ-1", IF(H752=0,4.7,IF(H752=1,4.86,IF(H752=2,5.01,IF(H752=3,5.18,IF(OR(H752=5,H752=4),5.35,IF(OR(H752=6,H752=7),5.52,IF(OR(H752=8,H752=9),5.71,IF(OR(H752=10,H752=11,H752=12),5.89,IF(OR(H752=13,H752=14,H752=15),6.09,IF(OR(H752=16,H752=17,H752=18),6.29,6.49)))))))))), IF(M752="Գ-2", IF(H752=0,3.88,IF(H752=1,4.01,IF(H752=2,4.14,IF(H752=3,4.27,IF(OR(H752=5,H752=4),4.41,IF(OR(H752=6,H752=7),4.55,IF(OR(H752=8,H752=9),4.7,IF(OR(H752=10,H752=11,H752=12),4.85,IF(OR(H752=13,H752=14,H752=15),5.01,IF(OR(H752=16,H752=17,H752=18),5.17,5.34)))))))))), IF(M752="Գ-3", IF(H752=0,3.21,IF(H752=1,3.31,IF(H752=2,3.42,IF(H752=3,3.53,IF(OR(H752=5,H752=4),3.64,IF(OR(H752=6,H752=7),3.76,IF(OR(H752=8,H752=9),3.88,IF(OR(H752=10,H752=11,H752=12),4.01,IF(OR(H752=13,H752=14,H752=15),4.13,IF(OR(H752=16,H752=17,H752=18),4.27,4.4)))))))))), IF(M752="Ա-1", IF(H752=0,2.66,IF(H752=1,2.75,IF(H752=2,2.83,IF(H752=3,2.92,IF(OR(H752=5,H752=4),3.02,IF(OR(H752=6,H752=7),3.11,IF(OR(H752=8,H752=9),3.21,IF(OR(H752=10,H752=11,H752=12),3.31,IF(OR(H752=13,H752=14,H752=15),3.42,IF(OR(H752=16,H752=17,H752=18),3.53,3.64)))))))))), IF(M752="Ա-2", IF(H752=0,2.28,IF(H752=1,2.35,IF(H752=2,2.43,IF(H752=3,2.5,IF(OR(H752=5,H752=4),2.58,IF(OR(H752=6,H752=7),2.66,IF(OR(H752=8,H752=9),2.75,IF(OR(H752=10,H752=11,H752=12),2.83,IF(OR(H752=13,H752=14,H752=15),2.92,IF(OR(H752=16,H752=17,H752=18),3.01,3.11)))))))))),IF(M752="Ա-3", IF(H752=0,1.96,IF(H752=1,2.02,IF(H752=2,2.08,IF(H752=3,2.15,IF(OR(H752=5,H752=4),2.21,IF(OR(H752=6,H752=7),2.28,IF(OR(H752=8,H752=9),2.35,IF(OR(H752=10,H752=11,H752=12),2.42,IF(OR(H752=13,H752=14,H752=15),2.5,IF(OR(H752=16,H752=17,H752=18),2.58,2.66)))))))))), IF(M752="Կ-1", IF(H752=0,1.68,IF(H752=1,1.73,IF(H752=2,1.79,IF(H752=3,1.84,IF(OR(H752=5,H752=4),1.9,IF(OR(H752=6,H752=7),1.96,IF(OR(H752=8,H752=9),2.02,IF(OR(H752=10,H752=11,H752=12),2.08,IF(OR(H752=13,H752=14,H752=15),2.14,IF(OR(H752=16,H752=17,H752=18),2.21,2.28)))))))))), IF(M752="Կ-2", IF(H752=0,1.45,IF(H752=1,1.49,IF(H752=2,1.54,IF(H752=3,1.59,IF(OR(H752=5,H752=4),1.63,IF(OR(H752=6,H752=7),1.68,IF(OR(H752=8,H752=9),1.73,IF(OR(H752=10,H752=11,H752=12),1.79,IF(OR(H752=13,H752=14,H752=15),1.84,IF(OR(H752=16,H752=17,H752=18),1.9,1.95)))))))))),IF(M752="Կ-3", IF(H752=0,1.25,IF(H752=1,1.29,IF(H752=2,1.33,IF(H752=3,1.37,IF(OR(H752=5,H752=4),1.41,IF(OR(H752=6,H752=7),1.45,IF(OR(H752=8,H752=9),1.49,IF(OR(H752=10,H752=11,H752=12),1.54,IF(OR(H752=13,H752=14,H752=15),1.58,IF(OR(H752=16,H752=17,H752=18),1.63,1.68)))))))))), "Error"))))))))))))</f>
        <v>1.9</v>
      </c>
      <c r="J752" s="799">
        <v>83200</v>
      </c>
      <c r="K752" s="832"/>
      <c r="L752" s="832"/>
      <c r="M752" s="867" t="s">
        <v>86</v>
      </c>
      <c r="N752" s="799">
        <f>J752*I752</f>
        <v>158080</v>
      </c>
      <c r="O752" s="823">
        <f>I752*J752+K752+L752</f>
        <v>158080</v>
      </c>
      <c r="P752" s="823">
        <f>+O752*13</f>
        <v>2055040</v>
      </c>
      <c r="Q752" s="592">
        <f>+G752</f>
        <v>1</v>
      </c>
      <c r="R752" s="592">
        <f>+H752+1</f>
        <v>5</v>
      </c>
      <c r="S752" s="588">
        <f>IF(Q752&lt;1,0,IF(W752="Բ-1",IF(R752=0,6.94,IF(R752=1,7.17,IF(R752=2,7.41,IF(R752=3,7.66,IF(OR(R752=5,R752=4),7.92,IF(OR(R752=6,R752=7),8.18,IF(OR(R752=8,R752=9),8.46,IF(OR(R752=10,R752=11,R752=12),8.74,IF(OR(R752=13,R752=14,R752=15),9.03,IF(OR(R752=16,R752=17,R752=18),9.33,9.65)))))))))),IF(W752="Բ-2", IF(R752=0,5.71,IF(R752=1,5.89,IF(R752=2,6.09,IF(R752=3,6.29,IF(OR(R752=5,R752=4),6.5,IF(OR(R752=6,R752=7),6.72,IF(OR(R752=8,R752=9),6.94,IF(OR(R752=10,R752=11,R752=12),7.17,IF(OR(R752=13,R752=14,R752=15),7.41,IF(OR(R752=16,R752=17,R752=18),7.65,7.91)))))))))), IF(W752="Գ-1", IF(R752=0,4.7,IF(R752=1,4.86,IF(R752=2,5.01,IF(R752=3,5.18,IF(OR(R752=5,R752=4),5.35,IF(OR(R752=6,R752=7),5.52,IF(OR(R752=8,R752=9),5.71,IF(OR(R752=10,R752=11,R752=12),5.89,IF(OR(R752=13,R752=14,R752=15),6.09,IF(OR(R752=16,R752=17,R752=18),6.29,6.49)))))))))), IF(W752="Գ-2", IF(R752=0,3.88,IF(R752=1,4.01,IF(R752=2,4.14,IF(R752=3,4.27,IF(OR(R752=5,R752=4),4.41,IF(OR(R752=6,R752=7),4.55,IF(OR(R752=8,R752=9),4.7,IF(OR(R752=10,R752=11,R752=12),4.85,IF(OR(R752=13,R752=14,R752=15),5.01,IF(OR(R752=16,R752=17,R752=18),5.17,5.34)))))))))), IF(W752="Գ-3", IF(R752=0,3.21,IF(R752=1,3.31,IF(R752=2,3.42,IF(R752=3,3.53,IF(OR(R752=5,R752=4),3.64,IF(OR(R752=6,R752=7),3.76,IF(OR(R752=8,R752=9),3.88,IF(OR(R752=10,R752=11,R752=12),4.01,IF(OR(R752=13,R752=14,R752=15),4.13,IF(OR(R752=16,R752=17,R752=18),4.27,4.4)))))))))), IF(W752="Ա-1", IF(R752=0,2.66,IF(R752=1,2.75,IF(R752=2,2.83,IF(R752=3,2.92,IF(OR(R752=5,R752=4),3.02,IF(OR(R752=6,R752=7),3.11,IF(OR(R752=8,R752=9),3.21,IF(OR(R752=10,R752=11,R752=12),3.31,IF(OR(R752=13,R752=14,R752=15),3.42,IF(OR(R752=16,R752=17,R752=18),3.53,3.64)))))))))), IF(W752="Ա-2", IF(R752=0,2.28,IF(R752=1,2.35,IF(R752=2,2.43,IF(R752=3,2.5,IF(OR(R752=5,R752=4),2.58,IF(OR(R752=6,R752=7),2.66,IF(OR(R752=8,R752=9),2.75,IF(OR(R752=10,R752=11,R752=12),2.83,IF(OR(R752=13,R752=14,R752=15),2.92,IF(OR(R752=16,R752=17,R752=18),3.01,3.11)))))))))),IF(W752="Ա-3", IF(R752=0,1.96,IF(R752=1,2.02,IF(R752=2,2.08,IF(R752=3,2.15,IF(OR(R752=5,R752=4),2.21,IF(OR(R752=6,R752=7),2.28,IF(OR(R752=8,R752=9),2.35,IF(OR(R752=10,R752=11,R752=12),2.42,IF(OR(R752=13,R752=14,R752=15),2.5,IF(OR(R752=16,R752=17,R752=18),2.58,2.66)))))))))), IF(W752="Կ-1", IF(R752=0,1.68,IF(R752=1,1.73,IF(R752=2,1.79,IF(R752=3,1.84,IF(OR(R752=5,R752=4),1.9,IF(OR(R752=6,R752=7),1.96,IF(OR(R752=8,R752=9),2.02,IF(OR(R752=10,R752=11,R752=12),2.08,IF(OR(R752=13,R752=14,R752=15),2.14,IF(OR(R752=16,R752=17,R752=18),2.21,2.28)))))))))), IF(W752="Կ-2", IF(R752=0,1.45,IF(R752=1,1.49,IF(R752=2,1.54,IF(R752=3,1.59,IF(OR(R752=5,R752=4),1.63,IF(OR(R752=6,R752=7),1.68,IF(OR(R752=8,R752=9),1.73,IF(OR(R752=10,R752=11,R752=12),1.79,IF(OR(R752=13,R752=14,R752=15),1.84,IF(OR(R752=16,R752=17,R752=18),1.9,1.95)))))))))),IF(W752="Կ-3", IF(R752=0,1.25,IF(R752=1,1.29,IF(R752=2,1.33,IF(R752=3,1.37,IF(OR(R752=5,R752=4),1.41,IF(OR(R752=6,R752=7),1.45,IF(OR(R752=8,R752=9),1.49,IF(OR(R752=10,R752=11,R752=12),1.54,IF(OR(R752=13,R752=14,R752=15),1.58,IF(OR(R752=16,R752=17,R752=18),1.63,1.68)))))))))), "Error"))))))))))))</f>
        <v>1.9</v>
      </c>
      <c r="T752" s="456">
        <v>83200</v>
      </c>
      <c r="U752" s="457"/>
      <c r="V752" s="457"/>
      <c r="W752" s="589" t="str">
        <f>+M752</f>
        <v>Կ-1</v>
      </c>
      <c r="X752" s="456">
        <f>T752*S752</f>
        <v>158080</v>
      </c>
      <c r="Y752" s="590">
        <f>+U752+V752+X752</f>
        <v>158080</v>
      </c>
      <c r="Z752" s="590">
        <f>+Y752*13</f>
        <v>2055040</v>
      </c>
      <c r="AA752" s="592">
        <f>+Q752</f>
        <v>1</v>
      </c>
      <c r="AB752" s="592">
        <f>+R752+1</f>
        <v>6</v>
      </c>
      <c r="AC752" s="588">
        <f>IF(AA752&lt;1,0,IF(AG752="Բ-1",IF(AB752=0,6.94,IF(AB752=1,7.17,IF(AB752=2,7.41,IF(AB752=3,7.66,IF(OR(AB752=5,AB752=4),7.92,IF(OR(AB752=6,AB752=7),8.18,IF(OR(AB752=8,AB752=9),8.46,IF(OR(AB752=10,AB752=11,AB752=12),8.74,IF(OR(AB752=13,AB752=14,AB752=15),9.03,IF(OR(AB752=16,AB752=17,AB752=18),9.33,9.65)))))))))),IF(AG752="Բ-2", IF(AB752=0,5.71,IF(AB752=1,5.89,IF(AB752=2,6.09,IF(AB752=3,6.29,IF(OR(AB752=5,AB752=4),6.5,IF(OR(AB752=6,AB752=7),6.72,IF(OR(AB752=8,AB752=9),6.94,IF(OR(AB752=10,AB752=11,AB752=12),7.17,IF(OR(AB752=13,AB752=14,AB752=15),7.41,IF(OR(AB752=16,AB752=17,AB752=18),7.65,7.91)))))))))), IF(AG752="Գ-1", IF(AB752=0,4.7,IF(AB752=1,4.86,IF(AB752=2,5.01,IF(AB752=3,5.18,IF(OR(AB752=5,AB752=4),5.35,IF(OR(AB752=6,AB752=7),5.52,IF(OR(AB752=8,AB752=9),5.71,IF(OR(AB752=10,AB752=11,AB752=12),5.89,IF(OR(AB752=13,AB752=14,AB752=15),6.09,IF(OR(AB752=16,AB752=17,AB752=18),6.29,6.49)))))))))), IF(AG752="Գ-2", IF(AB752=0,3.88,IF(AB752=1,4.01,IF(AB752=2,4.14,IF(AB752=3,4.27,IF(OR(AB752=5,AB752=4),4.41,IF(OR(AB752=6,AB752=7),4.55,IF(OR(AB752=8,AB752=9),4.7,IF(OR(AB752=10,AB752=11,AB752=12),4.85,IF(OR(AB752=13,AB752=14,AB752=15),5.01,IF(OR(AB752=16,AB752=17,AB752=18),5.17,5.34)))))))))), IF(AG752="Գ-3", IF(AB752=0,3.21,IF(AB752=1,3.31,IF(AB752=2,3.42,IF(AB752=3,3.53,IF(OR(AB752=5,AB752=4),3.64,IF(OR(AB752=6,AB752=7),3.76,IF(OR(AB752=8,AB752=9),3.88,IF(OR(AB752=10,AB752=11,AB752=12),4.01,IF(OR(AB752=13,AB752=14,AB752=15),4.13,IF(OR(AB752=16,AB752=17,AB752=18),4.27,4.4)))))))))), IF(AG752="Ա-1", IF(AB752=0,2.66,IF(AB752=1,2.75,IF(AB752=2,2.83,IF(AB752=3,2.92,IF(OR(AB752=5,AB752=4),3.02,IF(OR(AB752=6,AB752=7),3.11,IF(OR(AB752=8,AB752=9),3.21,IF(OR(AB752=10,AB752=11,AB752=12),3.31,IF(OR(AB752=13,AB752=14,AB752=15),3.42,IF(OR(AB752=16,AB752=17,AB752=18),3.53,3.64)))))))))), IF(AG752="Ա-2", IF(AB752=0,2.28,IF(AB752=1,2.35,IF(AB752=2,2.43,IF(AB752=3,2.5,IF(OR(AB752=5,AB752=4),2.58,IF(OR(AB752=6,AB752=7),2.66,IF(OR(AB752=8,AB752=9),2.75,IF(OR(AB752=10,AB752=11,AB752=12),2.83,IF(OR(AB752=13,AB752=14,AB752=15),2.92,IF(OR(AB752=16,AB752=17,AB752=18),3.01,3.11)))))))))),IF(AG752="Ա-3", IF(AB752=0,1.96,IF(AB752=1,2.02,IF(AB752=2,2.08,IF(AB752=3,2.15,IF(OR(AB752=5,AB752=4),2.21,IF(OR(AB752=6,AB752=7),2.28,IF(OR(AB752=8,AB752=9),2.35,IF(OR(AB752=10,AB752=11,AB752=12),2.42,IF(OR(AB752=13,AB752=14,AB752=15),2.5,IF(OR(AB752=16,AB752=17,AB752=18),2.58,2.66)))))))))), IF(AG752="Կ-1", IF(AB752=0,1.68,IF(AB752=1,1.73,IF(AB752=2,1.79,IF(AB752=3,1.84,IF(OR(AB752=5,AB752=4),1.9,IF(OR(AB752=6,AB752=7),1.96,IF(OR(AB752=8,AB752=9),2.02,IF(OR(AB752=10,AB752=11,AB752=12),2.08,IF(OR(AB752=13,AB752=14,AB752=15),2.14,IF(OR(AB752=16,AB752=17,AB752=18),2.21,2.28)))))))))), IF(AG752="Կ-2", IF(AB752=0,1.45,IF(AB752=1,1.49,IF(AB752=2,1.54,IF(AB752=3,1.59,IF(OR(AB752=5,AB752=4),1.63,IF(OR(AB752=6,AB752=7),1.68,IF(OR(AB752=8,AB752=9),1.73,IF(OR(AB752=10,AB752=11,AB752=12),1.79,IF(OR(AB752=13,AB752=14,AB752=15),1.84,IF(OR(AB752=16,AB752=17,AB752=18),1.9,1.95)))))))))),IF(AG752="Կ-3", IF(AB752=0,1.25,IF(AB752=1,1.29,IF(AB752=2,1.33,IF(AB752=3,1.37,IF(OR(AB752=5,AB752=4),1.41,IF(OR(AB752=6,AB752=7),1.45,IF(OR(AB752=8,AB752=9),1.49,IF(OR(AB752=10,AB752=11,AB752=12),1.54,IF(OR(AB752=13,AB752=14,AB752=15),1.58,IF(OR(AB752=16,AB752=17,AB752=18),1.63,1.68)))))))))), "Error"))))))))))))</f>
        <v>1.96</v>
      </c>
      <c r="AD752" s="456">
        <v>83200</v>
      </c>
      <c r="AE752" s="457"/>
      <c r="AF752" s="457"/>
      <c r="AG752" s="707" t="str">
        <f>+W752</f>
        <v>Կ-1</v>
      </c>
      <c r="AH752" s="456">
        <f>AD752*AC752</f>
        <v>163072</v>
      </c>
      <c r="AI752" s="590">
        <f>AH752+AE752+AF752</f>
        <v>163072</v>
      </c>
      <c r="AJ752" s="590">
        <f>+AI752*13</f>
        <v>2119936</v>
      </c>
      <c r="AK752" s="592">
        <f>+AA752</f>
        <v>1</v>
      </c>
      <c r="AL752" s="592">
        <f>+AB752+1</f>
        <v>7</v>
      </c>
      <c r="AM752" s="588">
        <f>IF(AK752&lt;1,0,IF(AQ752="Բ-1",IF(AL752=0,6.94,IF(AL752=1,7.17,IF(AL752=2,7.41,IF(AL752=3,7.66,IF(OR(AL752=5,AL752=4),7.92,IF(OR(AL752=6,AL752=7),8.18,IF(OR(AL752=8,AL752=9),8.46,IF(OR(AL752=10,AL752=11,AL752=12),8.74,IF(OR(AL752=13,AL752=14,AL752=15),9.03,IF(OR(AL752=16,AL752=17,AL752=18),9.33,9.65)))))))))),IF(AQ752="Բ-2", IF(AL752=0,5.71,IF(AL752=1,5.89,IF(AL752=2,6.09,IF(AL752=3,6.29,IF(OR(AL752=5,AL752=4),6.5,IF(OR(AL752=6,AL752=7),6.72,IF(OR(AL752=8,AL752=9),6.94,IF(OR(AL752=10,AL752=11,AL752=12),7.17,IF(OR(AL752=13,AL752=14,AL752=15),7.41,IF(OR(AL752=16,AL752=17,AL752=18),7.65,7.91)))))))))), IF(AQ752="Գ-1", IF(AL752=0,4.7,IF(AL752=1,4.86,IF(AL752=2,5.01,IF(AL752=3,5.18,IF(OR(AL752=5,AL752=4),5.35,IF(OR(AL752=6,AL752=7),5.52,IF(OR(AL752=8,AL752=9),5.71,IF(OR(AL752=10,AL752=11,AL752=12),5.89,IF(OR(AL752=13,AL752=14,AL752=15),6.09,IF(OR(AL752=16,AL752=17,AL752=18),6.29,6.49)))))))))), IF(AQ752="Գ-2", IF(AL752=0,3.88,IF(AL752=1,4.01,IF(AL752=2,4.14,IF(AL752=3,4.27,IF(OR(AL752=5,AL752=4),4.41,IF(OR(AL752=6,AL752=7),4.55,IF(OR(AL752=8,AL752=9),4.7,IF(OR(AL752=10,AL752=11,AL752=12),4.85,IF(OR(AL752=13,AL752=14,AL752=15),5.01,IF(OR(AL752=16,AL752=17,AL752=18),5.17,5.34)))))))))), IF(AQ752="Գ-3", IF(AL752=0,3.21,IF(AL752=1,3.31,IF(AL752=2,3.42,IF(AL752=3,3.53,IF(OR(AL752=5,AL752=4),3.64,IF(OR(AL752=6,AL752=7),3.76,IF(OR(AL752=8,AL752=9),3.88,IF(OR(AL752=10,AL752=11,AL752=12),4.01,IF(OR(AL752=13,AL752=14,AL752=15),4.13,IF(OR(AL752=16,AL752=17,AL752=18),4.27,4.4)))))))))), IF(AQ752="Ա-1", IF(AL752=0,2.66,IF(AL752=1,2.75,IF(AL752=2,2.83,IF(AL752=3,2.92,IF(OR(AL752=5,AL752=4),3.02,IF(OR(AL752=6,AL752=7),3.11,IF(OR(AL752=8,AL752=9),3.21,IF(OR(AL752=10,AL752=11,AL752=12),3.31,IF(OR(AL752=13,AL752=14,AL752=15),3.42,IF(OR(AL752=16,AL752=17,AL752=18),3.53,3.64)))))))))), IF(AQ752="Ա-2", IF(AL752=0,2.28,IF(AL752=1,2.35,IF(AL752=2,2.43,IF(AL752=3,2.5,IF(OR(AL752=5,AL752=4),2.58,IF(OR(AL752=6,AL752=7),2.66,IF(OR(AL752=8,AL752=9),2.75,IF(OR(AL752=10,AL752=11,AL752=12),2.83,IF(OR(AL752=13,AL752=14,AL752=15),2.92,IF(OR(AL752=16,AL752=17,AL752=18),3.01,3.11)))))))))),IF(AQ752="Ա-3", IF(AL752=0,1.96,IF(AL752=1,2.02,IF(AL752=2,2.08,IF(AL752=3,2.15,IF(OR(AL752=5,AL752=4),2.21,IF(OR(AL752=6,AL752=7),2.28,IF(OR(AL752=8,AL752=9),2.35,IF(OR(AL752=10,AL752=11,AL752=12),2.42,IF(OR(AL752=13,AL752=14,AL752=15),2.5,IF(OR(AL752=16,AL752=17,AL752=18),2.58,2.66)))))))))), IF(AQ752="Կ-1", IF(AL752=0,1.68,IF(AL752=1,1.73,IF(AL752=2,1.79,IF(AL752=3,1.84,IF(OR(AL752=5,AL752=4),1.9,IF(OR(AL752=6,AL752=7),1.96,IF(OR(AL752=8,AL752=9),2.02,IF(OR(AL752=10,AL752=11,AL752=12),2.08,IF(OR(AL752=13,AL752=14,AL752=15),2.14,IF(OR(AL752=16,AL752=17,AL752=18),2.21,2.28)))))))))), IF(AQ752="Կ-2", IF(AL752=0,1.45,IF(AL752=1,1.49,IF(AL752=2,1.54,IF(AL752=3,1.59,IF(OR(AL752=5,AL752=4),1.63,IF(OR(AL752=6,AL752=7),1.68,IF(OR(AL752=8,AL752=9),1.73,IF(OR(AL752=10,AL752=11,AL752=12),1.79,IF(OR(AL752=13,AL752=14,AL752=15),1.84,IF(OR(AL752=16,AL752=17,AL752=18),1.9,1.95)))))))))),IF(AQ752="Կ-3", IF(AL752=0,1.25,IF(AL752=1,1.29,IF(AL752=2,1.33,IF(AL752=3,1.37,IF(OR(AL752=5,AL752=4),1.41,IF(OR(AL752=6,AL752=7),1.45,IF(OR(AL752=8,AL752=9),1.49,IF(OR(AL752=10,AL752=11,AL752=12),1.54,IF(OR(AL752=13,AL752=14,AL752=15),1.58,IF(OR(AL752=16,AL752=17,AL752=18),1.63,1.68)))))))))), "Error"))))))))))))</f>
        <v>1.96</v>
      </c>
      <c r="AN752" s="456">
        <v>83200</v>
      </c>
      <c r="AO752" s="457"/>
      <c r="AP752" s="457"/>
      <c r="AQ752" s="707" t="str">
        <f>+AG752</f>
        <v>Կ-1</v>
      </c>
      <c r="AR752" s="456">
        <f>AN752*AM752</f>
        <v>163072</v>
      </c>
      <c r="AS752" s="590">
        <f>AR752+AO752+AP752</f>
        <v>163072</v>
      </c>
      <c r="AT752" s="590">
        <f>+AS752*13</f>
        <v>2119936</v>
      </c>
    </row>
    <row r="753" spans="1:46" s="587" customFormat="1" ht="27">
      <c r="A753" s="587">
        <v>4</v>
      </c>
      <c r="B753" s="816">
        <v>23</v>
      </c>
      <c r="C753" s="795" t="s">
        <v>581</v>
      </c>
      <c r="D753" s="828" t="s">
        <v>1960</v>
      </c>
      <c r="E753" s="818">
        <v>1989</v>
      </c>
      <c r="F753" s="829" t="s">
        <v>453</v>
      </c>
      <c r="G753" s="820">
        <v>1</v>
      </c>
      <c r="H753" s="820">
        <v>3</v>
      </c>
      <c r="I753" s="821">
        <f>IF(G753&lt;1,0,IF(M753="Բ-1",IF(H753=0,6.94,IF(H753=1,7.17,IF(H753=2,7.41,IF(H753=3,7.66,IF(OR(H753=5,H753=4),7.92,IF(OR(H753=6,H753=7),8.18,IF(OR(H753=8,H753=9),8.46,IF(OR(H753=10,H753=11,H753=12),8.74,IF(OR(H753=13,H753=14,H753=15),9.03,IF(OR(H753=16,H753=17,H753=18),9.33,9.65)))))))))),IF(M753="Բ-2", IF(H753=0,5.71,IF(H753=1,5.89,IF(H753=2,6.09,IF(H753=3,6.29,IF(OR(H753=5,H753=4),6.5,IF(OR(H753=6,H753=7),6.72,IF(OR(H753=8,H753=9),6.94,IF(OR(H753=10,H753=11,H753=12),7.17,IF(OR(H753=13,H753=14,H753=15),7.41,IF(OR(H753=16,H753=17,H753=18),7.65,7.91)))))))))), IF(M753="Գ-1", IF(H753=0,4.7,IF(H753=1,4.86,IF(H753=2,5.01,IF(H753=3,5.18,IF(OR(H753=5,H753=4),5.35,IF(OR(H753=6,H753=7),5.52,IF(OR(H753=8,H753=9),5.71,IF(OR(H753=10,H753=11,H753=12),5.89,IF(OR(H753=13,H753=14,H753=15),6.09,IF(OR(H753=16,H753=17,H753=18),6.29,6.49)))))))))), IF(M753="Գ-2", IF(H753=0,3.88,IF(H753=1,4.01,IF(H753=2,4.14,IF(H753=3,4.27,IF(OR(H753=5,H753=4),4.41,IF(OR(H753=6,H753=7),4.55,IF(OR(H753=8,H753=9),4.7,IF(OR(H753=10,H753=11,H753=12),4.85,IF(OR(H753=13,H753=14,H753=15),5.01,IF(OR(H753=16,H753=17,H753=18),5.17,5.34)))))))))), IF(M753="Գ-3", IF(H753=0,3.21,IF(H753=1,3.31,IF(H753=2,3.42,IF(H753=3,3.53,IF(OR(H753=5,H753=4),3.64,IF(OR(H753=6,H753=7),3.76,IF(OR(H753=8,H753=9),3.88,IF(OR(H753=10,H753=11,H753=12),4.01,IF(OR(H753=13,H753=14,H753=15),4.13,IF(OR(H753=16,H753=17,H753=18),4.27,4.4)))))))))), IF(M753="Ա-1", IF(H753=0,2.66,IF(H753=1,2.75,IF(H753=2,2.83,IF(H753=3,2.92,IF(OR(H753=5,H753=4),3.02,IF(OR(H753=6,H753=7),3.11,IF(OR(H753=8,H753=9),3.21,IF(OR(H753=10,H753=11,H753=12),3.31,IF(OR(H753=13,H753=14,H753=15),3.42,IF(OR(H753=16,H753=17,H753=18),3.53,3.64)))))))))), IF(M753="Ա-2", IF(H753=0,2.28,IF(H753=1,2.35,IF(H753=2,2.43,IF(H753=3,2.5,IF(OR(H753=5,H753=4),2.58,IF(OR(H753=6,H753=7),2.66,IF(OR(H753=8,H753=9),2.75,IF(OR(H753=10,H753=11,H753=12),2.83,IF(OR(H753=13,H753=14,H753=15),2.92,IF(OR(H753=16,H753=17,H753=18),3.01,3.11)))))))))),IF(M753="Ա-3", IF(H753=0,1.96,IF(H753=1,2.02,IF(H753=2,2.08,IF(H753=3,2.15,IF(OR(H753=5,H753=4),2.21,IF(OR(H753=6,H753=7),2.28,IF(OR(H753=8,H753=9),2.35,IF(OR(H753=10,H753=11,H753=12),2.42,IF(OR(H753=13,H753=14,H753=15),2.5,IF(OR(H753=16,H753=17,H753=18),2.58,2.66)))))))))), IF(M753="Կ-1", IF(H753=0,1.68,IF(H753=1,1.73,IF(H753=2,1.79,IF(H753=3,1.84,IF(OR(H753=5,H753=4),1.9,IF(OR(H753=6,H753=7),1.96,IF(OR(H753=8,H753=9),2.02,IF(OR(H753=10,H753=11,H753=12),2.08,IF(OR(H753=13,H753=14,H753=15),2.14,IF(OR(H753=16,H753=17,H753=18),2.21,2.28)))))))))), IF(M753="Կ-2", IF(H753=0,1.45,IF(H753=1,1.49,IF(H753=2,1.54,IF(H753=3,1.59,IF(OR(H753=5,H753=4),1.63,IF(OR(H753=6,H753=7),1.68,IF(OR(H753=8,H753=9),1.73,IF(OR(H753=10,H753=11,H753=12),1.79,IF(OR(H753=13,H753=14,H753=15),1.84,IF(OR(H753=16,H753=17,H753=18),1.9,1.95)))))))))),IF(M753="Կ-3", IF(H753=0,1.25,IF(H753=1,1.29,IF(H753=2,1.33,IF(H753=3,1.37,IF(OR(H753=5,H753=4),1.41,IF(OR(H753=6,H753=7),1.45,IF(OR(H753=8,H753=9),1.49,IF(OR(H753=10,H753=11,H753=12),1.54,IF(OR(H753=13,H753=14,H753=15),1.58,IF(OR(H753=16,H753=17,H753=18),1.63,1.68)))))))))), "Error"))))))))))))</f>
        <v>1.84</v>
      </c>
      <c r="J753" s="799">
        <v>83200</v>
      </c>
      <c r="K753" s="832"/>
      <c r="L753" s="832"/>
      <c r="M753" s="867" t="s">
        <v>86</v>
      </c>
      <c r="N753" s="799">
        <f>J753*I753</f>
        <v>153088</v>
      </c>
      <c r="O753" s="823">
        <f>I753*J753+K753+L753</f>
        <v>153088</v>
      </c>
      <c r="P753" s="823">
        <f>+O753*13</f>
        <v>1990144</v>
      </c>
      <c r="Q753" s="592">
        <f>+G753</f>
        <v>1</v>
      </c>
      <c r="R753" s="592">
        <f>+H753+1</f>
        <v>4</v>
      </c>
      <c r="S753" s="588">
        <f>IF(Q753&lt;1,0,IF(W753="Բ-1",IF(R753=0,6.94,IF(R753=1,7.17,IF(R753=2,7.41,IF(R753=3,7.66,IF(OR(R753=5,R753=4),7.92,IF(OR(R753=6,R753=7),8.18,IF(OR(R753=8,R753=9),8.46,IF(OR(R753=10,R753=11,R753=12),8.74,IF(OR(R753=13,R753=14,R753=15),9.03,IF(OR(R753=16,R753=17,R753=18),9.33,9.65)))))))))),IF(W753="Բ-2", IF(R753=0,5.71,IF(R753=1,5.89,IF(R753=2,6.09,IF(R753=3,6.29,IF(OR(R753=5,R753=4),6.5,IF(OR(R753=6,R753=7),6.72,IF(OR(R753=8,R753=9),6.94,IF(OR(R753=10,R753=11,R753=12),7.17,IF(OR(R753=13,R753=14,R753=15),7.41,IF(OR(R753=16,R753=17,R753=18),7.65,7.91)))))))))), IF(W753="Գ-1", IF(R753=0,4.7,IF(R753=1,4.86,IF(R753=2,5.01,IF(R753=3,5.18,IF(OR(R753=5,R753=4),5.35,IF(OR(R753=6,R753=7),5.52,IF(OR(R753=8,R753=9),5.71,IF(OR(R753=10,R753=11,R753=12),5.89,IF(OR(R753=13,R753=14,R753=15),6.09,IF(OR(R753=16,R753=17,R753=18),6.29,6.49)))))))))), IF(W753="Գ-2", IF(R753=0,3.88,IF(R753=1,4.01,IF(R753=2,4.14,IF(R753=3,4.27,IF(OR(R753=5,R753=4),4.41,IF(OR(R753=6,R753=7),4.55,IF(OR(R753=8,R753=9),4.7,IF(OR(R753=10,R753=11,R753=12),4.85,IF(OR(R753=13,R753=14,R753=15),5.01,IF(OR(R753=16,R753=17,R753=18),5.17,5.34)))))))))), IF(W753="Գ-3", IF(R753=0,3.21,IF(R753=1,3.31,IF(R753=2,3.42,IF(R753=3,3.53,IF(OR(R753=5,R753=4),3.64,IF(OR(R753=6,R753=7),3.76,IF(OR(R753=8,R753=9),3.88,IF(OR(R753=10,R753=11,R753=12),4.01,IF(OR(R753=13,R753=14,R753=15),4.13,IF(OR(R753=16,R753=17,R753=18),4.27,4.4)))))))))), IF(W753="Ա-1", IF(R753=0,2.66,IF(R753=1,2.75,IF(R753=2,2.83,IF(R753=3,2.92,IF(OR(R753=5,R753=4),3.02,IF(OR(R753=6,R753=7),3.11,IF(OR(R753=8,R753=9),3.21,IF(OR(R753=10,R753=11,R753=12),3.31,IF(OR(R753=13,R753=14,R753=15),3.42,IF(OR(R753=16,R753=17,R753=18),3.53,3.64)))))))))), IF(W753="Ա-2", IF(R753=0,2.28,IF(R753=1,2.35,IF(R753=2,2.43,IF(R753=3,2.5,IF(OR(R753=5,R753=4),2.58,IF(OR(R753=6,R753=7),2.66,IF(OR(R753=8,R753=9),2.75,IF(OR(R753=10,R753=11,R753=12),2.83,IF(OR(R753=13,R753=14,R753=15),2.92,IF(OR(R753=16,R753=17,R753=18),3.01,3.11)))))))))),IF(W753="Ա-3", IF(R753=0,1.96,IF(R753=1,2.02,IF(R753=2,2.08,IF(R753=3,2.15,IF(OR(R753=5,R753=4),2.21,IF(OR(R753=6,R753=7),2.28,IF(OR(R753=8,R753=9),2.35,IF(OR(R753=10,R753=11,R753=12),2.42,IF(OR(R753=13,R753=14,R753=15),2.5,IF(OR(R753=16,R753=17,R753=18),2.58,2.66)))))))))), IF(W753="Կ-1", IF(R753=0,1.68,IF(R753=1,1.73,IF(R753=2,1.79,IF(R753=3,1.84,IF(OR(R753=5,R753=4),1.9,IF(OR(R753=6,R753=7),1.96,IF(OR(R753=8,R753=9),2.02,IF(OR(R753=10,R753=11,R753=12),2.08,IF(OR(R753=13,R753=14,R753=15),2.14,IF(OR(R753=16,R753=17,R753=18),2.21,2.28)))))))))), IF(W753="Կ-2", IF(R753=0,1.45,IF(R753=1,1.49,IF(R753=2,1.54,IF(R753=3,1.59,IF(OR(R753=5,R753=4),1.63,IF(OR(R753=6,R753=7),1.68,IF(OR(R753=8,R753=9),1.73,IF(OR(R753=10,R753=11,R753=12),1.79,IF(OR(R753=13,R753=14,R753=15),1.84,IF(OR(R753=16,R753=17,R753=18),1.9,1.95)))))))))),IF(W753="Կ-3", IF(R753=0,1.25,IF(R753=1,1.29,IF(R753=2,1.33,IF(R753=3,1.37,IF(OR(R753=5,R753=4),1.41,IF(OR(R753=6,R753=7),1.45,IF(OR(R753=8,R753=9),1.49,IF(OR(R753=10,R753=11,R753=12),1.54,IF(OR(R753=13,R753=14,R753=15),1.58,IF(OR(R753=16,R753=17,R753=18),1.63,1.68)))))))))), "Error"))))))))))))</f>
        <v>1.9</v>
      </c>
      <c r="T753" s="456">
        <v>83200</v>
      </c>
      <c r="U753" s="457"/>
      <c r="V753" s="457"/>
      <c r="W753" s="589" t="str">
        <f>+M753</f>
        <v>Կ-1</v>
      </c>
      <c r="X753" s="456">
        <f>T753*S753</f>
        <v>158080</v>
      </c>
      <c r="Y753" s="590">
        <f>+U753+V753+X753</f>
        <v>158080</v>
      </c>
      <c r="Z753" s="590">
        <f>+Y753*13</f>
        <v>2055040</v>
      </c>
      <c r="AA753" s="592">
        <f>+Q753</f>
        <v>1</v>
      </c>
      <c r="AB753" s="592">
        <f>+R753+1</f>
        <v>5</v>
      </c>
      <c r="AC753" s="588">
        <f>IF(AA753&lt;1,0,IF(AG753="Բ-1",IF(AB753=0,6.94,IF(AB753=1,7.17,IF(AB753=2,7.41,IF(AB753=3,7.66,IF(OR(AB753=5,AB753=4),7.92,IF(OR(AB753=6,AB753=7),8.18,IF(OR(AB753=8,AB753=9),8.46,IF(OR(AB753=10,AB753=11,AB753=12),8.74,IF(OR(AB753=13,AB753=14,AB753=15),9.03,IF(OR(AB753=16,AB753=17,AB753=18),9.33,9.65)))))))))),IF(AG753="Բ-2", IF(AB753=0,5.71,IF(AB753=1,5.89,IF(AB753=2,6.09,IF(AB753=3,6.29,IF(OR(AB753=5,AB753=4),6.5,IF(OR(AB753=6,AB753=7),6.72,IF(OR(AB753=8,AB753=9),6.94,IF(OR(AB753=10,AB753=11,AB753=12),7.17,IF(OR(AB753=13,AB753=14,AB753=15),7.41,IF(OR(AB753=16,AB753=17,AB753=18),7.65,7.91)))))))))), IF(AG753="Գ-1", IF(AB753=0,4.7,IF(AB753=1,4.86,IF(AB753=2,5.01,IF(AB753=3,5.18,IF(OR(AB753=5,AB753=4),5.35,IF(OR(AB753=6,AB753=7),5.52,IF(OR(AB753=8,AB753=9),5.71,IF(OR(AB753=10,AB753=11,AB753=12),5.89,IF(OR(AB753=13,AB753=14,AB753=15),6.09,IF(OR(AB753=16,AB753=17,AB753=18),6.29,6.49)))))))))), IF(AG753="Գ-2", IF(AB753=0,3.88,IF(AB753=1,4.01,IF(AB753=2,4.14,IF(AB753=3,4.27,IF(OR(AB753=5,AB753=4),4.41,IF(OR(AB753=6,AB753=7),4.55,IF(OR(AB753=8,AB753=9),4.7,IF(OR(AB753=10,AB753=11,AB753=12),4.85,IF(OR(AB753=13,AB753=14,AB753=15),5.01,IF(OR(AB753=16,AB753=17,AB753=18),5.17,5.34)))))))))), IF(AG753="Գ-3", IF(AB753=0,3.21,IF(AB753=1,3.31,IF(AB753=2,3.42,IF(AB753=3,3.53,IF(OR(AB753=5,AB753=4),3.64,IF(OR(AB753=6,AB753=7),3.76,IF(OR(AB753=8,AB753=9),3.88,IF(OR(AB753=10,AB753=11,AB753=12),4.01,IF(OR(AB753=13,AB753=14,AB753=15),4.13,IF(OR(AB753=16,AB753=17,AB753=18),4.27,4.4)))))))))), IF(AG753="Ա-1", IF(AB753=0,2.66,IF(AB753=1,2.75,IF(AB753=2,2.83,IF(AB753=3,2.92,IF(OR(AB753=5,AB753=4),3.02,IF(OR(AB753=6,AB753=7),3.11,IF(OR(AB753=8,AB753=9),3.21,IF(OR(AB753=10,AB753=11,AB753=12),3.31,IF(OR(AB753=13,AB753=14,AB753=15),3.42,IF(OR(AB753=16,AB753=17,AB753=18),3.53,3.64)))))))))), IF(AG753="Ա-2", IF(AB753=0,2.28,IF(AB753=1,2.35,IF(AB753=2,2.43,IF(AB753=3,2.5,IF(OR(AB753=5,AB753=4),2.58,IF(OR(AB753=6,AB753=7),2.66,IF(OR(AB753=8,AB753=9),2.75,IF(OR(AB753=10,AB753=11,AB753=12),2.83,IF(OR(AB753=13,AB753=14,AB753=15),2.92,IF(OR(AB753=16,AB753=17,AB753=18),3.01,3.11)))))))))),IF(AG753="Ա-3", IF(AB753=0,1.96,IF(AB753=1,2.02,IF(AB753=2,2.08,IF(AB753=3,2.15,IF(OR(AB753=5,AB753=4),2.21,IF(OR(AB753=6,AB753=7),2.28,IF(OR(AB753=8,AB753=9),2.35,IF(OR(AB753=10,AB753=11,AB753=12),2.42,IF(OR(AB753=13,AB753=14,AB753=15),2.5,IF(OR(AB753=16,AB753=17,AB753=18),2.58,2.66)))))))))), IF(AG753="Կ-1", IF(AB753=0,1.68,IF(AB753=1,1.73,IF(AB753=2,1.79,IF(AB753=3,1.84,IF(OR(AB753=5,AB753=4),1.9,IF(OR(AB753=6,AB753=7),1.96,IF(OR(AB753=8,AB753=9),2.02,IF(OR(AB753=10,AB753=11,AB753=12),2.08,IF(OR(AB753=13,AB753=14,AB753=15),2.14,IF(OR(AB753=16,AB753=17,AB753=18),2.21,2.28)))))))))), IF(AG753="Կ-2", IF(AB753=0,1.45,IF(AB753=1,1.49,IF(AB753=2,1.54,IF(AB753=3,1.59,IF(OR(AB753=5,AB753=4),1.63,IF(OR(AB753=6,AB753=7),1.68,IF(OR(AB753=8,AB753=9),1.73,IF(OR(AB753=10,AB753=11,AB753=12),1.79,IF(OR(AB753=13,AB753=14,AB753=15),1.84,IF(OR(AB753=16,AB753=17,AB753=18),1.9,1.95)))))))))),IF(AG753="Կ-3", IF(AB753=0,1.25,IF(AB753=1,1.29,IF(AB753=2,1.33,IF(AB753=3,1.37,IF(OR(AB753=5,AB753=4),1.41,IF(OR(AB753=6,AB753=7),1.45,IF(OR(AB753=8,AB753=9),1.49,IF(OR(AB753=10,AB753=11,AB753=12),1.54,IF(OR(AB753=13,AB753=14,AB753=15),1.58,IF(OR(AB753=16,AB753=17,AB753=18),1.63,1.68)))))))))), "Error"))))))))))))</f>
        <v>1.9</v>
      </c>
      <c r="AD753" s="456">
        <v>83200</v>
      </c>
      <c r="AE753" s="457"/>
      <c r="AF753" s="457"/>
      <c r="AG753" s="707" t="str">
        <f>+W753</f>
        <v>Կ-1</v>
      </c>
      <c r="AH753" s="456">
        <f>AD753*AC753</f>
        <v>158080</v>
      </c>
      <c r="AI753" s="590">
        <f>AH753+AE753+AF753</f>
        <v>158080</v>
      </c>
      <c r="AJ753" s="590">
        <f>+AI753*13</f>
        <v>2055040</v>
      </c>
      <c r="AK753" s="592">
        <f>+AA753</f>
        <v>1</v>
      </c>
      <c r="AL753" s="592">
        <f>+AB753+1</f>
        <v>6</v>
      </c>
      <c r="AM753" s="588">
        <f>IF(AK753&lt;1,0,IF(AQ753="Բ-1",IF(AL753=0,6.94,IF(AL753=1,7.17,IF(AL753=2,7.41,IF(AL753=3,7.66,IF(OR(AL753=5,AL753=4),7.92,IF(OR(AL753=6,AL753=7),8.18,IF(OR(AL753=8,AL753=9),8.46,IF(OR(AL753=10,AL753=11,AL753=12),8.74,IF(OR(AL753=13,AL753=14,AL753=15),9.03,IF(OR(AL753=16,AL753=17,AL753=18),9.33,9.65)))))))))),IF(AQ753="Բ-2", IF(AL753=0,5.71,IF(AL753=1,5.89,IF(AL753=2,6.09,IF(AL753=3,6.29,IF(OR(AL753=5,AL753=4),6.5,IF(OR(AL753=6,AL753=7),6.72,IF(OR(AL753=8,AL753=9),6.94,IF(OR(AL753=10,AL753=11,AL753=12),7.17,IF(OR(AL753=13,AL753=14,AL753=15),7.41,IF(OR(AL753=16,AL753=17,AL753=18),7.65,7.91)))))))))), IF(AQ753="Գ-1", IF(AL753=0,4.7,IF(AL753=1,4.86,IF(AL753=2,5.01,IF(AL753=3,5.18,IF(OR(AL753=5,AL753=4),5.35,IF(OR(AL753=6,AL753=7),5.52,IF(OR(AL753=8,AL753=9),5.71,IF(OR(AL753=10,AL753=11,AL753=12),5.89,IF(OR(AL753=13,AL753=14,AL753=15),6.09,IF(OR(AL753=16,AL753=17,AL753=18),6.29,6.49)))))))))), IF(AQ753="Գ-2", IF(AL753=0,3.88,IF(AL753=1,4.01,IF(AL753=2,4.14,IF(AL753=3,4.27,IF(OR(AL753=5,AL753=4),4.41,IF(OR(AL753=6,AL753=7),4.55,IF(OR(AL753=8,AL753=9),4.7,IF(OR(AL753=10,AL753=11,AL753=12),4.85,IF(OR(AL753=13,AL753=14,AL753=15),5.01,IF(OR(AL753=16,AL753=17,AL753=18),5.17,5.34)))))))))), IF(AQ753="Գ-3", IF(AL753=0,3.21,IF(AL753=1,3.31,IF(AL753=2,3.42,IF(AL753=3,3.53,IF(OR(AL753=5,AL753=4),3.64,IF(OR(AL753=6,AL753=7),3.76,IF(OR(AL753=8,AL753=9),3.88,IF(OR(AL753=10,AL753=11,AL753=12),4.01,IF(OR(AL753=13,AL753=14,AL753=15),4.13,IF(OR(AL753=16,AL753=17,AL753=18),4.27,4.4)))))))))), IF(AQ753="Ա-1", IF(AL753=0,2.66,IF(AL753=1,2.75,IF(AL753=2,2.83,IF(AL753=3,2.92,IF(OR(AL753=5,AL753=4),3.02,IF(OR(AL753=6,AL753=7),3.11,IF(OR(AL753=8,AL753=9),3.21,IF(OR(AL753=10,AL753=11,AL753=12),3.31,IF(OR(AL753=13,AL753=14,AL753=15),3.42,IF(OR(AL753=16,AL753=17,AL753=18),3.53,3.64)))))))))), IF(AQ753="Ա-2", IF(AL753=0,2.28,IF(AL753=1,2.35,IF(AL753=2,2.43,IF(AL753=3,2.5,IF(OR(AL753=5,AL753=4),2.58,IF(OR(AL753=6,AL753=7),2.66,IF(OR(AL753=8,AL753=9),2.75,IF(OR(AL753=10,AL753=11,AL753=12),2.83,IF(OR(AL753=13,AL753=14,AL753=15),2.92,IF(OR(AL753=16,AL753=17,AL753=18),3.01,3.11)))))))))),IF(AQ753="Ա-3", IF(AL753=0,1.96,IF(AL753=1,2.02,IF(AL753=2,2.08,IF(AL753=3,2.15,IF(OR(AL753=5,AL753=4),2.21,IF(OR(AL753=6,AL753=7),2.28,IF(OR(AL753=8,AL753=9),2.35,IF(OR(AL753=10,AL753=11,AL753=12),2.42,IF(OR(AL753=13,AL753=14,AL753=15),2.5,IF(OR(AL753=16,AL753=17,AL753=18),2.58,2.66)))))))))), IF(AQ753="Կ-1", IF(AL753=0,1.68,IF(AL753=1,1.73,IF(AL753=2,1.79,IF(AL753=3,1.84,IF(OR(AL753=5,AL753=4),1.9,IF(OR(AL753=6,AL753=7),1.96,IF(OR(AL753=8,AL753=9),2.02,IF(OR(AL753=10,AL753=11,AL753=12),2.08,IF(OR(AL753=13,AL753=14,AL753=15),2.14,IF(OR(AL753=16,AL753=17,AL753=18),2.21,2.28)))))))))), IF(AQ753="Կ-2", IF(AL753=0,1.45,IF(AL753=1,1.49,IF(AL753=2,1.54,IF(AL753=3,1.59,IF(OR(AL753=5,AL753=4),1.63,IF(OR(AL753=6,AL753=7),1.68,IF(OR(AL753=8,AL753=9),1.73,IF(OR(AL753=10,AL753=11,AL753=12),1.79,IF(OR(AL753=13,AL753=14,AL753=15),1.84,IF(OR(AL753=16,AL753=17,AL753=18),1.9,1.95)))))))))),IF(AQ753="Կ-3", IF(AL753=0,1.25,IF(AL753=1,1.29,IF(AL753=2,1.33,IF(AL753=3,1.37,IF(OR(AL753=5,AL753=4),1.41,IF(OR(AL753=6,AL753=7),1.45,IF(OR(AL753=8,AL753=9),1.49,IF(OR(AL753=10,AL753=11,AL753=12),1.54,IF(OR(AL753=13,AL753=14,AL753=15),1.58,IF(OR(AL753=16,AL753=17,AL753=18),1.63,1.68)))))))))), "Error"))))))))))))</f>
        <v>1.96</v>
      </c>
      <c r="AN753" s="456">
        <v>83200</v>
      </c>
      <c r="AO753" s="457"/>
      <c r="AP753" s="457"/>
      <c r="AQ753" s="707" t="str">
        <f>+AG753</f>
        <v>Կ-1</v>
      </c>
      <c r="AR753" s="456">
        <f>AN753*AM753</f>
        <v>163072</v>
      </c>
      <c r="AS753" s="590">
        <f>AR753+AO753+AP753</f>
        <v>163072</v>
      </c>
      <c r="AT753" s="590">
        <f>+AS753*13</f>
        <v>2119936</v>
      </c>
    </row>
    <row r="754" spans="1:46" s="587" customFormat="1" ht="27">
      <c r="A754" s="587">
        <v>47</v>
      </c>
      <c r="B754" s="816">
        <v>24</v>
      </c>
      <c r="C754" s="795" t="s">
        <v>2177</v>
      </c>
      <c r="D754" s="828" t="s">
        <v>1960</v>
      </c>
      <c r="E754" s="818">
        <v>1997</v>
      </c>
      <c r="F754" s="829" t="s">
        <v>453</v>
      </c>
      <c r="G754" s="820">
        <v>1</v>
      </c>
      <c r="H754" s="820">
        <v>3</v>
      </c>
      <c r="I754" s="821">
        <f>IF(G754&lt;1,0,IF(M754="Բ-1",IF(H754=0,6.94,IF(H754=1,7.17,IF(H754=2,7.41,IF(H754=3,7.66,IF(OR(H754=5,H754=4),7.92,IF(OR(H754=6,H754=7),8.18,IF(OR(H754=8,H754=9),8.46,IF(OR(H754=10,H754=11,H754=12),8.74,IF(OR(H754=13,H754=14,H754=15),9.03,IF(OR(H754=16,H754=17,H754=18),9.33,9.65)))))))))),IF(M754="Բ-2", IF(H754=0,5.71,IF(H754=1,5.89,IF(H754=2,6.09,IF(H754=3,6.29,IF(OR(H754=5,H754=4),6.5,IF(OR(H754=6,H754=7),6.72,IF(OR(H754=8,H754=9),6.94,IF(OR(H754=10,H754=11,H754=12),7.17,IF(OR(H754=13,H754=14,H754=15),7.41,IF(OR(H754=16,H754=17,H754=18),7.65,7.91)))))))))), IF(M754="Գ-1", IF(H754=0,4.7,IF(H754=1,4.86,IF(H754=2,5.01,IF(H754=3,5.18,IF(OR(H754=5,H754=4),5.35,IF(OR(H754=6,H754=7),5.52,IF(OR(H754=8,H754=9),5.71,IF(OR(H754=10,H754=11,H754=12),5.89,IF(OR(H754=13,H754=14,H754=15),6.09,IF(OR(H754=16,H754=17,H754=18),6.29,6.49)))))))))), IF(M754="Գ-2", IF(H754=0,3.88,IF(H754=1,4.01,IF(H754=2,4.14,IF(H754=3,4.27,IF(OR(H754=5,H754=4),4.41,IF(OR(H754=6,H754=7),4.55,IF(OR(H754=8,H754=9),4.7,IF(OR(H754=10,H754=11,H754=12),4.85,IF(OR(H754=13,H754=14,H754=15),5.01,IF(OR(H754=16,H754=17,H754=18),5.17,5.34)))))))))), IF(M754="Գ-3", IF(H754=0,3.21,IF(H754=1,3.31,IF(H754=2,3.42,IF(H754=3,3.53,IF(OR(H754=5,H754=4),3.64,IF(OR(H754=6,H754=7),3.76,IF(OR(H754=8,H754=9),3.88,IF(OR(H754=10,H754=11,H754=12),4.01,IF(OR(H754=13,H754=14,H754=15),4.13,IF(OR(H754=16,H754=17,H754=18),4.27,4.4)))))))))), IF(M754="Ա-1", IF(H754=0,2.66,IF(H754=1,2.75,IF(H754=2,2.83,IF(H754=3,2.92,IF(OR(H754=5,H754=4),3.02,IF(OR(H754=6,H754=7),3.11,IF(OR(H754=8,H754=9),3.21,IF(OR(H754=10,H754=11,H754=12),3.31,IF(OR(H754=13,H754=14,H754=15),3.42,IF(OR(H754=16,H754=17,H754=18),3.53,3.64)))))))))), IF(M754="Ա-2", IF(H754=0,2.28,IF(H754=1,2.35,IF(H754=2,2.43,IF(H754=3,2.5,IF(OR(H754=5,H754=4),2.58,IF(OR(H754=6,H754=7),2.66,IF(OR(H754=8,H754=9),2.75,IF(OR(H754=10,H754=11,H754=12),2.83,IF(OR(H754=13,H754=14,H754=15),2.92,IF(OR(H754=16,H754=17,H754=18),3.01,3.11)))))))))),IF(M754="Ա-3", IF(H754=0,1.96,IF(H754=1,2.02,IF(H754=2,2.08,IF(H754=3,2.15,IF(OR(H754=5,H754=4),2.21,IF(OR(H754=6,H754=7),2.28,IF(OR(H754=8,H754=9),2.35,IF(OR(H754=10,H754=11,H754=12),2.42,IF(OR(H754=13,H754=14,H754=15),2.5,IF(OR(H754=16,H754=17,H754=18),2.58,2.66)))))))))), IF(M754="Կ-1", IF(H754=0,1.68,IF(H754=1,1.73,IF(H754=2,1.79,IF(H754=3,1.84,IF(OR(H754=5,H754=4),1.9,IF(OR(H754=6,H754=7),1.96,IF(OR(H754=8,H754=9),2.02,IF(OR(H754=10,H754=11,H754=12),2.08,IF(OR(H754=13,H754=14,H754=15),2.14,IF(OR(H754=16,H754=17,H754=18),2.21,2.28)))))))))), IF(M754="Կ-2", IF(H754=0,1.45,IF(H754=1,1.49,IF(H754=2,1.54,IF(H754=3,1.59,IF(OR(H754=5,H754=4),1.63,IF(OR(H754=6,H754=7),1.68,IF(OR(H754=8,H754=9),1.73,IF(OR(H754=10,H754=11,H754=12),1.79,IF(OR(H754=13,H754=14,H754=15),1.84,IF(OR(H754=16,H754=17,H754=18),1.9,1.95)))))))))),IF(M754="Կ-3", IF(H754=0,1.25,IF(H754=1,1.29,IF(H754=2,1.33,IF(H754=3,1.37,IF(OR(H754=5,H754=4),1.41,IF(OR(H754=6,H754=7),1.45,IF(OR(H754=8,H754=9),1.49,IF(OR(H754=10,H754=11,H754=12),1.54,IF(OR(H754=13,H754=14,H754=15),1.58,IF(OR(H754=16,H754=17,H754=18),1.63,1.68)))))))))), "Error"))))))))))))</f>
        <v>1.84</v>
      </c>
      <c r="J754" s="799">
        <v>83200</v>
      </c>
      <c r="K754" s="832"/>
      <c r="L754" s="832"/>
      <c r="M754" s="867" t="s">
        <v>86</v>
      </c>
      <c r="N754" s="799">
        <f>J754*I754</f>
        <v>153088</v>
      </c>
      <c r="O754" s="823">
        <f>I754*J754+K754+L754</f>
        <v>153088</v>
      </c>
      <c r="P754" s="823">
        <f>+O754*13</f>
        <v>1990144</v>
      </c>
      <c r="Q754" s="592">
        <f>+G754</f>
        <v>1</v>
      </c>
      <c r="R754" s="592">
        <f>+H754+1</f>
        <v>4</v>
      </c>
      <c r="S754" s="588">
        <f>IF(Q754&lt;1,0,IF(W754="Բ-1",IF(R754=0,6.94,IF(R754=1,7.17,IF(R754=2,7.41,IF(R754=3,7.66,IF(OR(R754=5,R754=4),7.92,IF(OR(R754=6,R754=7),8.18,IF(OR(R754=8,R754=9),8.46,IF(OR(R754=10,R754=11,R754=12),8.74,IF(OR(R754=13,R754=14,R754=15),9.03,IF(OR(R754=16,R754=17,R754=18),9.33,9.65)))))))))),IF(W754="Բ-2", IF(R754=0,5.71,IF(R754=1,5.89,IF(R754=2,6.09,IF(R754=3,6.29,IF(OR(R754=5,R754=4),6.5,IF(OR(R754=6,R754=7),6.72,IF(OR(R754=8,R754=9),6.94,IF(OR(R754=10,R754=11,R754=12),7.17,IF(OR(R754=13,R754=14,R754=15),7.41,IF(OR(R754=16,R754=17,R754=18),7.65,7.91)))))))))), IF(W754="Գ-1", IF(R754=0,4.7,IF(R754=1,4.86,IF(R754=2,5.01,IF(R754=3,5.18,IF(OR(R754=5,R754=4),5.35,IF(OR(R754=6,R754=7),5.52,IF(OR(R754=8,R754=9),5.71,IF(OR(R754=10,R754=11,R754=12),5.89,IF(OR(R754=13,R754=14,R754=15),6.09,IF(OR(R754=16,R754=17,R754=18),6.29,6.49)))))))))), IF(W754="Գ-2", IF(R754=0,3.88,IF(R754=1,4.01,IF(R754=2,4.14,IF(R754=3,4.27,IF(OR(R754=5,R754=4),4.41,IF(OR(R754=6,R754=7),4.55,IF(OR(R754=8,R754=9),4.7,IF(OR(R754=10,R754=11,R754=12),4.85,IF(OR(R754=13,R754=14,R754=15),5.01,IF(OR(R754=16,R754=17,R754=18),5.17,5.34)))))))))), IF(W754="Գ-3", IF(R754=0,3.21,IF(R754=1,3.31,IF(R754=2,3.42,IF(R754=3,3.53,IF(OR(R754=5,R754=4),3.64,IF(OR(R754=6,R754=7),3.76,IF(OR(R754=8,R754=9),3.88,IF(OR(R754=10,R754=11,R754=12),4.01,IF(OR(R754=13,R754=14,R754=15),4.13,IF(OR(R754=16,R754=17,R754=18),4.27,4.4)))))))))), IF(W754="Ա-1", IF(R754=0,2.66,IF(R754=1,2.75,IF(R754=2,2.83,IF(R754=3,2.92,IF(OR(R754=5,R754=4),3.02,IF(OR(R754=6,R754=7),3.11,IF(OR(R754=8,R754=9),3.21,IF(OR(R754=10,R754=11,R754=12),3.31,IF(OR(R754=13,R754=14,R754=15),3.42,IF(OR(R754=16,R754=17,R754=18),3.53,3.64)))))))))), IF(W754="Ա-2", IF(R754=0,2.28,IF(R754=1,2.35,IF(R754=2,2.43,IF(R754=3,2.5,IF(OR(R754=5,R754=4),2.58,IF(OR(R754=6,R754=7),2.66,IF(OR(R754=8,R754=9),2.75,IF(OR(R754=10,R754=11,R754=12),2.83,IF(OR(R754=13,R754=14,R754=15),2.92,IF(OR(R754=16,R754=17,R754=18),3.01,3.11)))))))))),IF(W754="Ա-3", IF(R754=0,1.96,IF(R754=1,2.02,IF(R754=2,2.08,IF(R754=3,2.15,IF(OR(R754=5,R754=4),2.21,IF(OR(R754=6,R754=7),2.28,IF(OR(R754=8,R754=9),2.35,IF(OR(R754=10,R754=11,R754=12),2.42,IF(OR(R754=13,R754=14,R754=15),2.5,IF(OR(R754=16,R754=17,R754=18),2.58,2.66)))))))))), IF(W754="Կ-1", IF(R754=0,1.68,IF(R754=1,1.73,IF(R754=2,1.79,IF(R754=3,1.84,IF(OR(R754=5,R754=4),1.9,IF(OR(R754=6,R754=7),1.96,IF(OR(R754=8,R754=9),2.02,IF(OR(R754=10,R754=11,R754=12),2.08,IF(OR(R754=13,R754=14,R754=15),2.14,IF(OR(R754=16,R754=17,R754=18),2.21,2.28)))))))))), IF(W754="Կ-2", IF(R754=0,1.45,IF(R754=1,1.49,IF(R754=2,1.54,IF(R754=3,1.59,IF(OR(R754=5,R754=4),1.63,IF(OR(R754=6,R754=7),1.68,IF(OR(R754=8,R754=9),1.73,IF(OR(R754=10,R754=11,R754=12),1.79,IF(OR(R754=13,R754=14,R754=15),1.84,IF(OR(R754=16,R754=17,R754=18),1.9,1.95)))))))))),IF(W754="Կ-3", IF(R754=0,1.25,IF(R754=1,1.29,IF(R754=2,1.33,IF(R754=3,1.37,IF(OR(R754=5,R754=4),1.41,IF(OR(R754=6,R754=7),1.45,IF(OR(R754=8,R754=9),1.49,IF(OR(R754=10,R754=11,R754=12),1.54,IF(OR(R754=13,R754=14,R754=15),1.58,IF(OR(R754=16,R754=17,R754=18),1.63,1.68)))))))))), "Error"))))))))))))</f>
        <v>1.9</v>
      </c>
      <c r="T754" s="456">
        <v>83200</v>
      </c>
      <c r="U754" s="457"/>
      <c r="V754" s="457"/>
      <c r="W754" s="589" t="str">
        <f>+M754</f>
        <v>Կ-1</v>
      </c>
      <c r="X754" s="456">
        <f>T754*S754</f>
        <v>158080</v>
      </c>
      <c r="Y754" s="590">
        <f>+U754+V754+X754</f>
        <v>158080</v>
      </c>
      <c r="Z754" s="590">
        <f>+Y754*13</f>
        <v>2055040</v>
      </c>
      <c r="AA754" s="592">
        <f>+Q754</f>
        <v>1</v>
      </c>
      <c r="AB754" s="592">
        <f>+R754+1</f>
        <v>5</v>
      </c>
      <c r="AC754" s="588">
        <f>IF(AA754&lt;1,0,IF(AG754="Բ-1",IF(AB754=0,6.94,IF(AB754=1,7.17,IF(AB754=2,7.41,IF(AB754=3,7.66,IF(OR(AB754=5,AB754=4),7.92,IF(OR(AB754=6,AB754=7),8.18,IF(OR(AB754=8,AB754=9),8.46,IF(OR(AB754=10,AB754=11,AB754=12),8.74,IF(OR(AB754=13,AB754=14,AB754=15),9.03,IF(OR(AB754=16,AB754=17,AB754=18),9.33,9.65)))))))))),IF(AG754="Բ-2", IF(AB754=0,5.71,IF(AB754=1,5.89,IF(AB754=2,6.09,IF(AB754=3,6.29,IF(OR(AB754=5,AB754=4),6.5,IF(OR(AB754=6,AB754=7),6.72,IF(OR(AB754=8,AB754=9),6.94,IF(OR(AB754=10,AB754=11,AB754=12),7.17,IF(OR(AB754=13,AB754=14,AB754=15),7.41,IF(OR(AB754=16,AB754=17,AB754=18),7.65,7.91)))))))))), IF(AG754="Գ-1", IF(AB754=0,4.7,IF(AB754=1,4.86,IF(AB754=2,5.01,IF(AB754=3,5.18,IF(OR(AB754=5,AB754=4),5.35,IF(OR(AB754=6,AB754=7),5.52,IF(OR(AB754=8,AB754=9),5.71,IF(OR(AB754=10,AB754=11,AB754=12),5.89,IF(OR(AB754=13,AB754=14,AB754=15),6.09,IF(OR(AB754=16,AB754=17,AB754=18),6.29,6.49)))))))))), IF(AG754="Գ-2", IF(AB754=0,3.88,IF(AB754=1,4.01,IF(AB754=2,4.14,IF(AB754=3,4.27,IF(OR(AB754=5,AB754=4),4.41,IF(OR(AB754=6,AB754=7),4.55,IF(OR(AB754=8,AB754=9),4.7,IF(OR(AB754=10,AB754=11,AB754=12),4.85,IF(OR(AB754=13,AB754=14,AB754=15),5.01,IF(OR(AB754=16,AB754=17,AB754=18),5.17,5.34)))))))))), IF(AG754="Գ-3", IF(AB754=0,3.21,IF(AB754=1,3.31,IF(AB754=2,3.42,IF(AB754=3,3.53,IF(OR(AB754=5,AB754=4),3.64,IF(OR(AB754=6,AB754=7),3.76,IF(OR(AB754=8,AB754=9),3.88,IF(OR(AB754=10,AB754=11,AB754=12),4.01,IF(OR(AB754=13,AB754=14,AB754=15),4.13,IF(OR(AB754=16,AB754=17,AB754=18),4.27,4.4)))))))))), IF(AG754="Ա-1", IF(AB754=0,2.66,IF(AB754=1,2.75,IF(AB754=2,2.83,IF(AB754=3,2.92,IF(OR(AB754=5,AB754=4),3.02,IF(OR(AB754=6,AB754=7),3.11,IF(OR(AB754=8,AB754=9),3.21,IF(OR(AB754=10,AB754=11,AB754=12),3.31,IF(OR(AB754=13,AB754=14,AB754=15),3.42,IF(OR(AB754=16,AB754=17,AB754=18),3.53,3.64)))))))))), IF(AG754="Ա-2", IF(AB754=0,2.28,IF(AB754=1,2.35,IF(AB754=2,2.43,IF(AB754=3,2.5,IF(OR(AB754=5,AB754=4),2.58,IF(OR(AB754=6,AB754=7),2.66,IF(OR(AB754=8,AB754=9),2.75,IF(OR(AB754=10,AB754=11,AB754=12),2.83,IF(OR(AB754=13,AB754=14,AB754=15),2.92,IF(OR(AB754=16,AB754=17,AB754=18),3.01,3.11)))))))))),IF(AG754="Ա-3", IF(AB754=0,1.96,IF(AB754=1,2.02,IF(AB754=2,2.08,IF(AB754=3,2.15,IF(OR(AB754=5,AB754=4),2.21,IF(OR(AB754=6,AB754=7),2.28,IF(OR(AB754=8,AB754=9),2.35,IF(OR(AB754=10,AB754=11,AB754=12),2.42,IF(OR(AB754=13,AB754=14,AB754=15),2.5,IF(OR(AB754=16,AB754=17,AB754=18),2.58,2.66)))))))))), IF(AG754="Կ-1", IF(AB754=0,1.68,IF(AB754=1,1.73,IF(AB754=2,1.79,IF(AB754=3,1.84,IF(OR(AB754=5,AB754=4),1.9,IF(OR(AB754=6,AB754=7),1.96,IF(OR(AB754=8,AB754=9),2.02,IF(OR(AB754=10,AB754=11,AB754=12),2.08,IF(OR(AB754=13,AB754=14,AB754=15),2.14,IF(OR(AB754=16,AB754=17,AB754=18),2.21,2.28)))))))))), IF(AG754="Կ-2", IF(AB754=0,1.45,IF(AB754=1,1.49,IF(AB754=2,1.54,IF(AB754=3,1.59,IF(OR(AB754=5,AB754=4),1.63,IF(OR(AB754=6,AB754=7),1.68,IF(OR(AB754=8,AB754=9),1.73,IF(OR(AB754=10,AB754=11,AB754=12),1.79,IF(OR(AB754=13,AB754=14,AB754=15),1.84,IF(OR(AB754=16,AB754=17,AB754=18),1.9,1.95)))))))))),IF(AG754="Կ-3", IF(AB754=0,1.25,IF(AB754=1,1.29,IF(AB754=2,1.33,IF(AB754=3,1.37,IF(OR(AB754=5,AB754=4),1.41,IF(OR(AB754=6,AB754=7),1.45,IF(OR(AB754=8,AB754=9),1.49,IF(OR(AB754=10,AB754=11,AB754=12),1.54,IF(OR(AB754=13,AB754=14,AB754=15),1.58,IF(OR(AB754=16,AB754=17,AB754=18),1.63,1.68)))))))))), "Error"))))))))))))</f>
        <v>1.9</v>
      </c>
      <c r="AD754" s="456">
        <v>83200</v>
      </c>
      <c r="AE754" s="457"/>
      <c r="AF754" s="457"/>
      <c r="AG754" s="707" t="str">
        <f>+W754</f>
        <v>Կ-1</v>
      </c>
      <c r="AH754" s="456">
        <f>AD754*AC754</f>
        <v>158080</v>
      </c>
      <c r="AI754" s="590">
        <f>AH754+AE754+AF754</f>
        <v>158080</v>
      </c>
      <c r="AJ754" s="590">
        <f>+AI754*13</f>
        <v>2055040</v>
      </c>
      <c r="AK754" s="592">
        <f>+AA754</f>
        <v>1</v>
      </c>
      <c r="AL754" s="592">
        <f>+AB754+1</f>
        <v>6</v>
      </c>
      <c r="AM754" s="588">
        <f>IF(AK754&lt;1,0,IF(AQ754="Բ-1",IF(AL754=0,6.94,IF(AL754=1,7.17,IF(AL754=2,7.41,IF(AL754=3,7.66,IF(OR(AL754=5,AL754=4),7.92,IF(OR(AL754=6,AL754=7),8.18,IF(OR(AL754=8,AL754=9),8.46,IF(OR(AL754=10,AL754=11,AL754=12),8.74,IF(OR(AL754=13,AL754=14,AL754=15),9.03,IF(OR(AL754=16,AL754=17,AL754=18),9.33,9.65)))))))))),IF(AQ754="Բ-2", IF(AL754=0,5.71,IF(AL754=1,5.89,IF(AL754=2,6.09,IF(AL754=3,6.29,IF(OR(AL754=5,AL754=4),6.5,IF(OR(AL754=6,AL754=7),6.72,IF(OR(AL754=8,AL754=9),6.94,IF(OR(AL754=10,AL754=11,AL754=12),7.17,IF(OR(AL754=13,AL754=14,AL754=15),7.41,IF(OR(AL754=16,AL754=17,AL754=18),7.65,7.91)))))))))), IF(AQ754="Գ-1", IF(AL754=0,4.7,IF(AL754=1,4.86,IF(AL754=2,5.01,IF(AL754=3,5.18,IF(OR(AL754=5,AL754=4),5.35,IF(OR(AL754=6,AL754=7),5.52,IF(OR(AL754=8,AL754=9),5.71,IF(OR(AL754=10,AL754=11,AL754=12),5.89,IF(OR(AL754=13,AL754=14,AL754=15),6.09,IF(OR(AL754=16,AL754=17,AL754=18),6.29,6.49)))))))))), IF(AQ754="Գ-2", IF(AL754=0,3.88,IF(AL754=1,4.01,IF(AL754=2,4.14,IF(AL754=3,4.27,IF(OR(AL754=5,AL754=4),4.41,IF(OR(AL754=6,AL754=7),4.55,IF(OR(AL754=8,AL754=9),4.7,IF(OR(AL754=10,AL754=11,AL754=12),4.85,IF(OR(AL754=13,AL754=14,AL754=15),5.01,IF(OR(AL754=16,AL754=17,AL754=18),5.17,5.34)))))))))), IF(AQ754="Գ-3", IF(AL754=0,3.21,IF(AL754=1,3.31,IF(AL754=2,3.42,IF(AL754=3,3.53,IF(OR(AL754=5,AL754=4),3.64,IF(OR(AL754=6,AL754=7),3.76,IF(OR(AL754=8,AL754=9),3.88,IF(OR(AL754=10,AL754=11,AL754=12),4.01,IF(OR(AL754=13,AL754=14,AL754=15),4.13,IF(OR(AL754=16,AL754=17,AL754=18),4.27,4.4)))))))))), IF(AQ754="Ա-1", IF(AL754=0,2.66,IF(AL754=1,2.75,IF(AL754=2,2.83,IF(AL754=3,2.92,IF(OR(AL754=5,AL754=4),3.02,IF(OR(AL754=6,AL754=7),3.11,IF(OR(AL754=8,AL754=9),3.21,IF(OR(AL754=10,AL754=11,AL754=12),3.31,IF(OR(AL754=13,AL754=14,AL754=15),3.42,IF(OR(AL754=16,AL754=17,AL754=18),3.53,3.64)))))))))), IF(AQ754="Ա-2", IF(AL754=0,2.28,IF(AL754=1,2.35,IF(AL754=2,2.43,IF(AL754=3,2.5,IF(OR(AL754=5,AL754=4),2.58,IF(OR(AL754=6,AL754=7),2.66,IF(OR(AL754=8,AL754=9),2.75,IF(OR(AL754=10,AL754=11,AL754=12),2.83,IF(OR(AL754=13,AL754=14,AL754=15),2.92,IF(OR(AL754=16,AL754=17,AL754=18),3.01,3.11)))))))))),IF(AQ754="Ա-3", IF(AL754=0,1.96,IF(AL754=1,2.02,IF(AL754=2,2.08,IF(AL754=3,2.15,IF(OR(AL754=5,AL754=4),2.21,IF(OR(AL754=6,AL754=7),2.28,IF(OR(AL754=8,AL754=9),2.35,IF(OR(AL754=10,AL754=11,AL754=12),2.42,IF(OR(AL754=13,AL754=14,AL754=15),2.5,IF(OR(AL754=16,AL754=17,AL754=18),2.58,2.66)))))))))), IF(AQ754="Կ-1", IF(AL754=0,1.68,IF(AL754=1,1.73,IF(AL754=2,1.79,IF(AL754=3,1.84,IF(OR(AL754=5,AL754=4),1.9,IF(OR(AL754=6,AL754=7),1.96,IF(OR(AL754=8,AL754=9),2.02,IF(OR(AL754=10,AL754=11,AL754=12),2.08,IF(OR(AL754=13,AL754=14,AL754=15),2.14,IF(OR(AL754=16,AL754=17,AL754=18),2.21,2.28)))))))))), IF(AQ754="Կ-2", IF(AL754=0,1.45,IF(AL754=1,1.49,IF(AL754=2,1.54,IF(AL754=3,1.59,IF(OR(AL754=5,AL754=4),1.63,IF(OR(AL754=6,AL754=7),1.68,IF(OR(AL754=8,AL754=9),1.73,IF(OR(AL754=10,AL754=11,AL754=12),1.79,IF(OR(AL754=13,AL754=14,AL754=15),1.84,IF(OR(AL754=16,AL754=17,AL754=18),1.9,1.95)))))))))),IF(AQ754="Կ-3", IF(AL754=0,1.25,IF(AL754=1,1.29,IF(AL754=2,1.33,IF(AL754=3,1.37,IF(OR(AL754=5,AL754=4),1.41,IF(OR(AL754=6,AL754=7),1.45,IF(OR(AL754=8,AL754=9),1.49,IF(OR(AL754=10,AL754=11,AL754=12),1.54,IF(OR(AL754=13,AL754=14,AL754=15),1.58,IF(OR(AL754=16,AL754=17,AL754=18),1.63,1.68)))))))))), "Error"))))))))))))</f>
        <v>1.96</v>
      </c>
      <c r="AN754" s="456">
        <v>83200</v>
      </c>
      <c r="AO754" s="457"/>
      <c r="AP754" s="457"/>
      <c r="AQ754" s="707" t="str">
        <f>+AG754</f>
        <v>Կ-1</v>
      </c>
      <c r="AR754" s="456">
        <f>AN754*AM754</f>
        <v>163072</v>
      </c>
      <c r="AS754" s="590">
        <f>AR754+AO754+AP754</f>
        <v>163072</v>
      </c>
      <c r="AT754" s="590">
        <f>+AS754*13</f>
        <v>2119936</v>
      </c>
    </row>
    <row r="755" spans="1:46" s="587" customFormat="1" ht="27">
      <c r="A755" s="587">
        <v>4</v>
      </c>
      <c r="B755" s="816">
        <v>25</v>
      </c>
      <c r="C755" s="795" t="s">
        <v>2652</v>
      </c>
      <c r="D755" s="828" t="s">
        <v>1960</v>
      </c>
      <c r="E755" s="818">
        <v>1990</v>
      </c>
      <c r="F755" s="829" t="s">
        <v>453</v>
      </c>
      <c r="G755" s="820">
        <v>1</v>
      </c>
      <c r="H755" s="820">
        <v>2</v>
      </c>
      <c r="I755" s="821">
        <f t="shared" si="756"/>
        <v>1.79</v>
      </c>
      <c r="J755" s="799">
        <v>83200</v>
      </c>
      <c r="K755" s="832"/>
      <c r="L755" s="832"/>
      <c r="M755" s="867" t="s">
        <v>86</v>
      </c>
      <c r="N755" s="799">
        <f t="shared" si="757"/>
        <v>148928</v>
      </c>
      <c r="O755" s="823">
        <f t="shared" si="708"/>
        <v>148928</v>
      </c>
      <c r="P755" s="823">
        <f t="shared" si="758"/>
        <v>1936064</v>
      </c>
      <c r="Q755" s="592">
        <f t="shared" si="710"/>
        <v>1</v>
      </c>
      <c r="R755" s="592">
        <f t="shared" si="711"/>
        <v>3</v>
      </c>
      <c r="S755" s="588">
        <f t="shared" si="712"/>
        <v>1.84</v>
      </c>
      <c r="T755" s="456">
        <v>83200</v>
      </c>
      <c r="U755" s="457"/>
      <c r="V755" s="457"/>
      <c r="W755" s="589" t="str">
        <f t="shared" si="713"/>
        <v>Կ-1</v>
      </c>
      <c r="X755" s="456">
        <f t="shared" si="714"/>
        <v>153088</v>
      </c>
      <c r="Y755" s="590">
        <f t="shared" si="715"/>
        <v>153088</v>
      </c>
      <c r="Z755" s="590">
        <f t="shared" si="759"/>
        <v>1990144</v>
      </c>
      <c r="AA755" s="592">
        <f t="shared" si="717"/>
        <v>1</v>
      </c>
      <c r="AB755" s="592">
        <f t="shared" si="718"/>
        <v>4</v>
      </c>
      <c r="AC755" s="588">
        <f t="shared" si="719"/>
        <v>1.9</v>
      </c>
      <c r="AD755" s="456">
        <v>83200</v>
      </c>
      <c r="AE755" s="457"/>
      <c r="AF755" s="457"/>
      <c r="AG755" s="707" t="str">
        <f t="shared" si="720"/>
        <v>Կ-1</v>
      </c>
      <c r="AH755" s="456">
        <f t="shared" si="721"/>
        <v>158080</v>
      </c>
      <c r="AI755" s="590">
        <f t="shared" si="722"/>
        <v>158080</v>
      </c>
      <c r="AJ755" s="590">
        <f t="shared" si="760"/>
        <v>2055040</v>
      </c>
      <c r="AK755" s="592">
        <f t="shared" si="724"/>
        <v>1</v>
      </c>
      <c r="AL755" s="592">
        <f t="shared" si="725"/>
        <v>5</v>
      </c>
      <c r="AM755" s="588">
        <f t="shared" si="726"/>
        <v>1.9</v>
      </c>
      <c r="AN755" s="456">
        <v>83200</v>
      </c>
      <c r="AO755" s="457"/>
      <c r="AP755" s="457"/>
      <c r="AQ755" s="707" t="str">
        <f t="shared" si="761"/>
        <v>Կ-1</v>
      </c>
      <c r="AR755" s="456">
        <f t="shared" si="728"/>
        <v>158080</v>
      </c>
      <c r="AS755" s="590">
        <f t="shared" si="729"/>
        <v>158080</v>
      </c>
      <c r="AT755" s="590">
        <f t="shared" si="762"/>
        <v>2055040</v>
      </c>
    </row>
    <row r="756" spans="1:46" s="587" customFormat="1" ht="27">
      <c r="A756" s="587">
        <v>4</v>
      </c>
      <c r="B756" s="816">
        <v>26</v>
      </c>
      <c r="C756" s="795" t="s">
        <v>3110</v>
      </c>
      <c r="D756" s="828" t="s">
        <v>1960</v>
      </c>
      <c r="E756" s="818">
        <v>1996</v>
      </c>
      <c r="F756" s="829" t="s">
        <v>453</v>
      </c>
      <c r="G756" s="820">
        <v>1</v>
      </c>
      <c r="H756" s="820">
        <v>2</v>
      </c>
      <c r="I756" s="821">
        <f>IF(G756&lt;1,0,IF(M756="Բ-1",IF(H756=0,6.94,IF(H756=1,7.17,IF(H756=2,7.41,IF(H756=3,7.66,IF(OR(H756=5,H756=4),7.92,IF(OR(H756=6,H756=7),8.18,IF(OR(H756=8,H756=9),8.46,IF(OR(H756=10,H756=11,H756=12),8.74,IF(OR(H756=13,H756=14,H756=15),9.03,IF(OR(H756=16,H756=17,H756=18),9.33,9.65)))))))))),IF(M756="Բ-2", IF(H756=0,5.71,IF(H756=1,5.89,IF(H756=2,6.09,IF(H756=3,6.29,IF(OR(H756=5,H756=4),6.5,IF(OR(H756=6,H756=7),6.72,IF(OR(H756=8,H756=9),6.94,IF(OR(H756=10,H756=11,H756=12),7.17,IF(OR(H756=13,H756=14,H756=15),7.41,IF(OR(H756=16,H756=17,H756=18),7.65,7.91)))))))))), IF(M756="Գ-1", IF(H756=0,4.7,IF(H756=1,4.86,IF(H756=2,5.01,IF(H756=3,5.18,IF(OR(H756=5,H756=4),5.35,IF(OR(H756=6,H756=7),5.52,IF(OR(H756=8,H756=9),5.71,IF(OR(H756=10,H756=11,H756=12),5.89,IF(OR(H756=13,H756=14,H756=15),6.09,IF(OR(H756=16,H756=17,H756=18),6.29,6.49)))))))))), IF(M756="Գ-2", IF(H756=0,3.88,IF(H756=1,4.01,IF(H756=2,4.14,IF(H756=3,4.27,IF(OR(H756=5,H756=4),4.41,IF(OR(H756=6,H756=7),4.55,IF(OR(H756=8,H756=9),4.7,IF(OR(H756=10,H756=11,H756=12),4.85,IF(OR(H756=13,H756=14,H756=15),5.01,IF(OR(H756=16,H756=17,H756=18),5.17,5.34)))))))))), IF(M756="Գ-3", IF(H756=0,3.21,IF(H756=1,3.31,IF(H756=2,3.42,IF(H756=3,3.53,IF(OR(H756=5,H756=4),3.64,IF(OR(H756=6,H756=7),3.76,IF(OR(H756=8,H756=9),3.88,IF(OR(H756=10,H756=11,H756=12),4.01,IF(OR(H756=13,H756=14,H756=15),4.13,IF(OR(H756=16,H756=17,H756=18),4.27,4.4)))))))))), IF(M756="Ա-1", IF(H756=0,2.66,IF(H756=1,2.75,IF(H756=2,2.83,IF(H756=3,2.92,IF(OR(H756=5,H756=4),3.02,IF(OR(H756=6,H756=7),3.11,IF(OR(H756=8,H756=9),3.21,IF(OR(H756=10,H756=11,H756=12),3.31,IF(OR(H756=13,H756=14,H756=15),3.42,IF(OR(H756=16,H756=17,H756=18),3.53,3.64)))))))))), IF(M756="Ա-2", IF(H756=0,2.28,IF(H756=1,2.35,IF(H756=2,2.43,IF(H756=3,2.5,IF(OR(H756=5,H756=4),2.58,IF(OR(H756=6,H756=7),2.66,IF(OR(H756=8,H756=9),2.75,IF(OR(H756=10,H756=11,H756=12),2.83,IF(OR(H756=13,H756=14,H756=15),2.92,IF(OR(H756=16,H756=17,H756=18),3.01,3.11)))))))))),IF(M756="Ա-3", IF(H756=0,1.96,IF(H756=1,2.02,IF(H756=2,2.08,IF(H756=3,2.15,IF(OR(H756=5,H756=4),2.21,IF(OR(H756=6,H756=7),2.28,IF(OR(H756=8,H756=9),2.35,IF(OR(H756=10,H756=11,H756=12),2.42,IF(OR(H756=13,H756=14,H756=15),2.5,IF(OR(H756=16,H756=17,H756=18),2.58,2.66)))))))))), IF(M756="Կ-1", IF(H756=0,1.68,IF(H756=1,1.73,IF(H756=2,1.79,IF(H756=3,1.84,IF(OR(H756=5,H756=4),1.9,IF(OR(H756=6,H756=7),1.96,IF(OR(H756=8,H756=9),2.02,IF(OR(H756=10,H756=11,H756=12),2.08,IF(OR(H756=13,H756=14,H756=15),2.14,IF(OR(H756=16,H756=17,H756=18),2.21,2.28)))))))))), IF(M756="Կ-2", IF(H756=0,1.45,IF(H756=1,1.49,IF(H756=2,1.54,IF(H756=3,1.59,IF(OR(H756=5,H756=4),1.63,IF(OR(H756=6,H756=7),1.68,IF(OR(H756=8,H756=9),1.73,IF(OR(H756=10,H756=11,H756=12),1.79,IF(OR(H756=13,H756=14,H756=15),1.84,IF(OR(H756=16,H756=17,H756=18),1.9,1.95)))))))))),IF(M756="Կ-3", IF(H756=0,1.25,IF(H756=1,1.29,IF(H756=2,1.33,IF(H756=3,1.37,IF(OR(H756=5,H756=4),1.41,IF(OR(H756=6,H756=7),1.45,IF(OR(H756=8,H756=9),1.49,IF(OR(H756=10,H756=11,H756=12),1.54,IF(OR(H756=13,H756=14,H756=15),1.58,IF(OR(H756=16,H756=17,H756=18),1.63,1.68)))))))))), "Error"))))))))))))</f>
        <v>1.79</v>
      </c>
      <c r="J756" s="799">
        <v>83200</v>
      </c>
      <c r="K756" s="832"/>
      <c r="L756" s="832"/>
      <c r="M756" s="867" t="s">
        <v>86</v>
      </c>
      <c r="N756" s="799">
        <f>J756*I756</f>
        <v>148928</v>
      </c>
      <c r="O756" s="823">
        <f>I756*J756+K756+L756</f>
        <v>148928</v>
      </c>
      <c r="P756" s="823">
        <f>+O756*13</f>
        <v>1936064</v>
      </c>
      <c r="Q756" s="592">
        <f>+G756</f>
        <v>1</v>
      </c>
      <c r="R756" s="592">
        <f>+H756+1</f>
        <v>3</v>
      </c>
      <c r="S756" s="588">
        <f>IF(Q756&lt;1,0,IF(W756="Բ-1",IF(R756=0,6.94,IF(R756=1,7.17,IF(R756=2,7.41,IF(R756=3,7.66,IF(OR(R756=5,R756=4),7.92,IF(OR(R756=6,R756=7),8.18,IF(OR(R756=8,R756=9),8.46,IF(OR(R756=10,R756=11,R756=12),8.74,IF(OR(R756=13,R756=14,R756=15),9.03,IF(OR(R756=16,R756=17,R756=18),9.33,9.65)))))))))),IF(W756="Բ-2", IF(R756=0,5.71,IF(R756=1,5.89,IF(R756=2,6.09,IF(R756=3,6.29,IF(OR(R756=5,R756=4),6.5,IF(OR(R756=6,R756=7),6.72,IF(OR(R756=8,R756=9),6.94,IF(OR(R756=10,R756=11,R756=12),7.17,IF(OR(R756=13,R756=14,R756=15),7.41,IF(OR(R756=16,R756=17,R756=18),7.65,7.91)))))))))), IF(W756="Գ-1", IF(R756=0,4.7,IF(R756=1,4.86,IF(R756=2,5.01,IF(R756=3,5.18,IF(OR(R756=5,R756=4),5.35,IF(OR(R756=6,R756=7),5.52,IF(OR(R756=8,R756=9),5.71,IF(OR(R756=10,R756=11,R756=12),5.89,IF(OR(R756=13,R756=14,R756=15),6.09,IF(OR(R756=16,R756=17,R756=18),6.29,6.49)))))))))), IF(W756="Գ-2", IF(R756=0,3.88,IF(R756=1,4.01,IF(R756=2,4.14,IF(R756=3,4.27,IF(OR(R756=5,R756=4),4.41,IF(OR(R756=6,R756=7),4.55,IF(OR(R756=8,R756=9),4.7,IF(OR(R756=10,R756=11,R756=12),4.85,IF(OR(R756=13,R756=14,R756=15),5.01,IF(OR(R756=16,R756=17,R756=18),5.17,5.34)))))))))), IF(W756="Գ-3", IF(R756=0,3.21,IF(R756=1,3.31,IF(R756=2,3.42,IF(R756=3,3.53,IF(OR(R756=5,R756=4),3.64,IF(OR(R756=6,R756=7),3.76,IF(OR(R756=8,R756=9),3.88,IF(OR(R756=10,R756=11,R756=12),4.01,IF(OR(R756=13,R756=14,R756=15),4.13,IF(OR(R756=16,R756=17,R756=18),4.27,4.4)))))))))), IF(W756="Ա-1", IF(R756=0,2.66,IF(R756=1,2.75,IF(R756=2,2.83,IF(R756=3,2.92,IF(OR(R756=5,R756=4),3.02,IF(OR(R756=6,R756=7),3.11,IF(OR(R756=8,R756=9),3.21,IF(OR(R756=10,R756=11,R756=12),3.31,IF(OR(R756=13,R756=14,R756=15),3.42,IF(OR(R756=16,R756=17,R756=18),3.53,3.64)))))))))), IF(W756="Ա-2", IF(R756=0,2.28,IF(R756=1,2.35,IF(R756=2,2.43,IF(R756=3,2.5,IF(OR(R756=5,R756=4),2.58,IF(OR(R756=6,R756=7),2.66,IF(OR(R756=8,R756=9),2.75,IF(OR(R756=10,R756=11,R756=12),2.83,IF(OR(R756=13,R756=14,R756=15),2.92,IF(OR(R756=16,R756=17,R756=18),3.01,3.11)))))))))),IF(W756="Ա-3", IF(R756=0,1.96,IF(R756=1,2.02,IF(R756=2,2.08,IF(R756=3,2.15,IF(OR(R756=5,R756=4),2.21,IF(OR(R756=6,R756=7),2.28,IF(OR(R756=8,R756=9),2.35,IF(OR(R756=10,R756=11,R756=12),2.42,IF(OR(R756=13,R756=14,R756=15),2.5,IF(OR(R756=16,R756=17,R756=18),2.58,2.66)))))))))), IF(W756="Կ-1", IF(R756=0,1.68,IF(R756=1,1.73,IF(R756=2,1.79,IF(R756=3,1.84,IF(OR(R756=5,R756=4),1.9,IF(OR(R756=6,R756=7),1.96,IF(OR(R756=8,R756=9),2.02,IF(OR(R756=10,R756=11,R756=12),2.08,IF(OR(R756=13,R756=14,R756=15),2.14,IF(OR(R756=16,R756=17,R756=18),2.21,2.28)))))))))), IF(W756="Կ-2", IF(R756=0,1.45,IF(R756=1,1.49,IF(R756=2,1.54,IF(R756=3,1.59,IF(OR(R756=5,R756=4),1.63,IF(OR(R756=6,R756=7),1.68,IF(OR(R756=8,R756=9),1.73,IF(OR(R756=10,R756=11,R756=12),1.79,IF(OR(R756=13,R756=14,R756=15),1.84,IF(OR(R756=16,R756=17,R756=18),1.9,1.95)))))))))),IF(W756="Կ-3", IF(R756=0,1.25,IF(R756=1,1.29,IF(R756=2,1.33,IF(R756=3,1.37,IF(OR(R756=5,R756=4),1.41,IF(OR(R756=6,R756=7),1.45,IF(OR(R756=8,R756=9),1.49,IF(OR(R756=10,R756=11,R756=12),1.54,IF(OR(R756=13,R756=14,R756=15),1.58,IF(OR(R756=16,R756=17,R756=18),1.63,1.68)))))))))), "Error"))))))))))))</f>
        <v>1.84</v>
      </c>
      <c r="T756" s="456">
        <v>83200</v>
      </c>
      <c r="U756" s="457"/>
      <c r="V756" s="457"/>
      <c r="W756" s="589" t="str">
        <f>+M756</f>
        <v>Կ-1</v>
      </c>
      <c r="X756" s="456">
        <f>T756*S756</f>
        <v>153088</v>
      </c>
      <c r="Y756" s="590">
        <f>+U756+V756+X756</f>
        <v>153088</v>
      </c>
      <c r="Z756" s="590">
        <f>+Y756*13</f>
        <v>1990144</v>
      </c>
      <c r="AA756" s="592">
        <f>+Q756</f>
        <v>1</v>
      </c>
      <c r="AB756" s="592">
        <f>+R756+1</f>
        <v>4</v>
      </c>
      <c r="AC756" s="588">
        <f>IF(AA756&lt;1,0,IF(AG756="Բ-1",IF(AB756=0,6.94,IF(AB756=1,7.17,IF(AB756=2,7.41,IF(AB756=3,7.66,IF(OR(AB756=5,AB756=4),7.92,IF(OR(AB756=6,AB756=7),8.18,IF(OR(AB756=8,AB756=9),8.46,IF(OR(AB756=10,AB756=11,AB756=12),8.74,IF(OR(AB756=13,AB756=14,AB756=15),9.03,IF(OR(AB756=16,AB756=17,AB756=18),9.33,9.65)))))))))),IF(AG756="Բ-2", IF(AB756=0,5.71,IF(AB756=1,5.89,IF(AB756=2,6.09,IF(AB756=3,6.29,IF(OR(AB756=5,AB756=4),6.5,IF(OR(AB756=6,AB756=7),6.72,IF(OR(AB756=8,AB756=9),6.94,IF(OR(AB756=10,AB756=11,AB756=12),7.17,IF(OR(AB756=13,AB756=14,AB756=15),7.41,IF(OR(AB756=16,AB756=17,AB756=18),7.65,7.91)))))))))), IF(AG756="Գ-1", IF(AB756=0,4.7,IF(AB756=1,4.86,IF(AB756=2,5.01,IF(AB756=3,5.18,IF(OR(AB756=5,AB756=4),5.35,IF(OR(AB756=6,AB756=7),5.52,IF(OR(AB756=8,AB756=9),5.71,IF(OR(AB756=10,AB756=11,AB756=12),5.89,IF(OR(AB756=13,AB756=14,AB756=15),6.09,IF(OR(AB756=16,AB756=17,AB756=18),6.29,6.49)))))))))), IF(AG756="Գ-2", IF(AB756=0,3.88,IF(AB756=1,4.01,IF(AB756=2,4.14,IF(AB756=3,4.27,IF(OR(AB756=5,AB756=4),4.41,IF(OR(AB756=6,AB756=7),4.55,IF(OR(AB756=8,AB756=9),4.7,IF(OR(AB756=10,AB756=11,AB756=12),4.85,IF(OR(AB756=13,AB756=14,AB756=15),5.01,IF(OR(AB756=16,AB756=17,AB756=18),5.17,5.34)))))))))), IF(AG756="Գ-3", IF(AB756=0,3.21,IF(AB756=1,3.31,IF(AB756=2,3.42,IF(AB756=3,3.53,IF(OR(AB756=5,AB756=4),3.64,IF(OR(AB756=6,AB756=7),3.76,IF(OR(AB756=8,AB756=9),3.88,IF(OR(AB756=10,AB756=11,AB756=12),4.01,IF(OR(AB756=13,AB756=14,AB756=15),4.13,IF(OR(AB756=16,AB756=17,AB756=18),4.27,4.4)))))))))), IF(AG756="Ա-1", IF(AB756=0,2.66,IF(AB756=1,2.75,IF(AB756=2,2.83,IF(AB756=3,2.92,IF(OR(AB756=5,AB756=4),3.02,IF(OR(AB756=6,AB756=7),3.11,IF(OR(AB756=8,AB756=9),3.21,IF(OR(AB756=10,AB756=11,AB756=12),3.31,IF(OR(AB756=13,AB756=14,AB756=15),3.42,IF(OR(AB756=16,AB756=17,AB756=18),3.53,3.64)))))))))), IF(AG756="Ա-2", IF(AB756=0,2.28,IF(AB756=1,2.35,IF(AB756=2,2.43,IF(AB756=3,2.5,IF(OR(AB756=5,AB756=4),2.58,IF(OR(AB756=6,AB756=7),2.66,IF(OR(AB756=8,AB756=9),2.75,IF(OR(AB756=10,AB756=11,AB756=12),2.83,IF(OR(AB756=13,AB756=14,AB756=15),2.92,IF(OR(AB756=16,AB756=17,AB756=18),3.01,3.11)))))))))),IF(AG756="Ա-3", IF(AB756=0,1.96,IF(AB756=1,2.02,IF(AB756=2,2.08,IF(AB756=3,2.15,IF(OR(AB756=5,AB756=4),2.21,IF(OR(AB756=6,AB756=7),2.28,IF(OR(AB756=8,AB756=9),2.35,IF(OR(AB756=10,AB756=11,AB756=12),2.42,IF(OR(AB756=13,AB756=14,AB756=15),2.5,IF(OR(AB756=16,AB756=17,AB756=18),2.58,2.66)))))))))), IF(AG756="Կ-1", IF(AB756=0,1.68,IF(AB756=1,1.73,IF(AB756=2,1.79,IF(AB756=3,1.84,IF(OR(AB756=5,AB756=4),1.9,IF(OR(AB756=6,AB756=7),1.96,IF(OR(AB756=8,AB756=9),2.02,IF(OR(AB756=10,AB756=11,AB756=12),2.08,IF(OR(AB756=13,AB756=14,AB756=15),2.14,IF(OR(AB756=16,AB756=17,AB756=18),2.21,2.28)))))))))), IF(AG756="Կ-2", IF(AB756=0,1.45,IF(AB756=1,1.49,IF(AB756=2,1.54,IF(AB756=3,1.59,IF(OR(AB756=5,AB756=4),1.63,IF(OR(AB756=6,AB756=7),1.68,IF(OR(AB756=8,AB756=9),1.73,IF(OR(AB756=10,AB756=11,AB756=12),1.79,IF(OR(AB756=13,AB756=14,AB756=15),1.84,IF(OR(AB756=16,AB756=17,AB756=18),1.9,1.95)))))))))),IF(AG756="Կ-3", IF(AB756=0,1.25,IF(AB756=1,1.29,IF(AB756=2,1.33,IF(AB756=3,1.37,IF(OR(AB756=5,AB756=4),1.41,IF(OR(AB756=6,AB756=7),1.45,IF(OR(AB756=8,AB756=9),1.49,IF(OR(AB756=10,AB756=11,AB756=12),1.54,IF(OR(AB756=13,AB756=14,AB756=15),1.58,IF(OR(AB756=16,AB756=17,AB756=18),1.63,1.68)))))))))), "Error"))))))))))))</f>
        <v>1.9</v>
      </c>
      <c r="AD756" s="456">
        <v>83200</v>
      </c>
      <c r="AE756" s="457"/>
      <c r="AF756" s="457"/>
      <c r="AG756" s="707" t="str">
        <f>+W756</f>
        <v>Կ-1</v>
      </c>
      <c r="AH756" s="456">
        <f>AD756*AC756</f>
        <v>158080</v>
      </c>
      <c r="AI756" s="590">
        <f>AH756+AE756+AF756</f>
        <v>158080</v>
      </c>
      <c r="AJ756" s="590">
        <f>+AI756*13</f>
        <v>2055040</v>
      </c>
      <c r="AK756" s="592">
        <f>+AA756</f>
        <v>1</v>
      </c>
      <c r="AL756" s="592">
        <f>+AB756+1</f>
        <v>5</v>
      </c>
      <c r="AM756" s="588">
        <f>IF(AK756&lt;1,0,IF(AQ756="Բ-1",IF(AL756=0,6.94,IF(AL756=1,7.17,IF(AL756=2,7.41,IF(AL756=3,7.66,IF(OR(AL756=5,AL756=4),7.92,IF(OR(AL756=6,AL756=7),8.18,IF(OR(AL756=8,AL756=9),8.46,IF(OR(AL756=10,AL756=11,AL756=12),8.74,IF(OR(AL756=13,AL756=14,AL756=15),9.03,IF(OR(AL756=16,AL756=17,AL756=18),9.33,9.65)))))))))),IF(AQ756="Բ-2", IF(AL756=0,5.71,IF(AL756=1,5.89,IF(AL756=2,6.09,IF(AL756=3,6.29,IF(OR(AL756=5,AL756=4),6.5,IF(OR(AL756=6,AL756=7),6.72,IF(OR(AL756=8,AL756=9),6.94,IF(OR(AL756=10,AL756=11,AL756=12),7.17,IF(OR(AL756=13,AL756=14,AL756=15),7.41,IF(OR(AL756=16,AL756=17,AL756=18),7.65,7.91)))))))))), IF(AQ756="Գ-1", IF(AL756=0,4.7,IF(AL756=1,4.86,IF(AL756=2,5.01,IF(AL756=3,5.18,IF(OR(AL756=5,AL756=4),5.35,IF(OR(AL756=6,AL756=7),5.52,IF(OR(AL756=8,AL756=9),5.71,IF(OR(AL756=10,AL756=11,AL756=12),5.89,IF(OR(AL756=13,AL756=14,AL756=15),6.09,IF(OR(AL756=16,AL756=17,AL756=18),6.29,6.49)))))))))), IF(AQ756="Գ-2", IF(AL756=0,3.88,IF(AL756=1,4.01,IF(AL756=2,4.14,IF(AL756=3,4.27,IF(OR(AL756=5,AL756=4),4.41,IF(OR(AL756=6,AL756=7),4.55,IF(OR(AL756=8,AL756=9),4.7,IF(OR(AL756=10,AL756=11,AL756=12),4.85,IF(OR(AL756=13,AL756=14,AL756=15),5.01,IF(OR(AL756=16,AL756=17,AL756=18),5.17,5.34)))))))))), IF(AQ756="Գ-3", IF(AL756=0,3.21,IF(AL756=1,3.31,IF(AL756=2,3.42,IF(AL756=3,3.53,IF(OR(AL756=5,AL756=4),3.64,IF(OR(AL756=6,AL756=7),3.76,IF(OR(AL756=8,AL756=9),3.88,IF(OR(AL756=10,AL756=11,AL756=12),4.01,IF(OR(AL756=13,AL756=14,AL756=15),4.13,IF(OR(AL756=16,AL756=17,AL756=18),4.27,4.4)))))))))), IF(AQ756="Ա-1", IF(AL756=0,2.66,IF(AL756=1,2.75,IF(AL756=2,2.83,IF(AL756=3,2.92,IF(OR(AL756=5,AL756=4),3.02,IF(OR(AL756=6,AL756=7),3.11,IF(OR(AL756=8,AL756=9),3.21,IF(OR(AL756=10,AL756=11,AL756=12),3.31,IF(OR(AL756=13,AL756=14,AL756=15),3.42,IF(OR(AL756=16,AL756=17,AL756=18),3.53,3.64)))))))))), IF(AQ756="Ա-2", IF(AL756=0,2.28,IF(AL756=1,2.35,IF(AL756=2,2.43,IF(AL756=3,2.5,IF(OR(AL756=5,AL756=4),2.58,IF(OR(AL756=6,AL756=7),2.66,IF(OR(AL756=8,AL756=9),2.75,IF(OR(AL756=10,AL756=11,AL756=12),2.83,IF(OR(AL756=13,AL756=14,AL756=15),2.92,IF(OR(AL756=16,AL756=17,AL756=18),3.01,3.11)))))))))),IF(AQ756="Ա-3", IF(AL756=0,1.96,IF(AL756=1,2.02,IF(AL756=2,2.08,IF(AL756=3,2.15,IF(OR(AL756=5,AL756=4),2.21,IF(OR(AL756=6,AL756=7),2.28,IF(OR(AL756=8,AL756=9),2.35,IF(OR(AL756=10,AL756=11,AL756=12),2.42,IF(OR(AL756=13,AL756=14,AL756=15),2.5,IF(OR(AL756=16,AL756=17,AL756=18),2.58,2.66)))))))))), IF(AQ756="Կ-1", IF(AL756=0,1.68,IF(AL756=1,1.73,IF(AL756=2,1.79,IF(AL756=3,1.84,IF(OR(AL756=5,AL756=4),1.9,IF(OR(AL756=6,AL756=7),1.96,IF(OR(AL756=8,AL756=9),2.02,IF(OR(AL756=10,AL756=11,AL756=12),2.08,IF(OR(AL756=13,AL756=14,AL756=15),2.14,IF(OR(AL756=16,AL756=17,AL756=18),2.21,2.28)))))))))), IF(AQ756="Կ-2", IF(AL756=0,1.45,IF(AL756=1,1.49,IF(AL756=2,1.54,IF(AL756=3,1.59,IF(OR(AL756=5,AL756=4),1.63,IF(OR(AL756=6,AL756=7),1.68,IF(OR(AL756=8,AL756=9),1.73,IF(OR(AL756=10,AL756=11,AL756=12),1.79,IF(OR(AL756=13,AL756=14,AL756=15),1.84,IF(OR(AL756=16,AL756=17,AL756=18),1.9,1.95)))))))))),IF(AQ756="Կ-3", IF(AL756=0,1.25,IF(AL756=1,1.29,IF(AL756=2,1.33,IF(AL756=3,1.37,IF(OR(AL756=5,AL756=4),1.41,IF(OR(AL756=6,AL756=7),1.45,IF(OR(AL756=8,AL756=9),1.49,IF(OR(AL756=10,AL756=11,AL756=12),1.54,IF(OR(AL756=13,AL756=14,AL756=15),1.58,IF(OR(AL756=16,AL756=17,AL756=18),1.63,1.68)))))))))), "Error"))))))))))))</f>
        <v>1.9</v>
      </c>
      <c r="AN756" s="456">
        <v>83200</v>
      </c>
      <c r="AO756" s="457"/>
      <c r="AP756" s="457"/>
      <c r="AQ756" s="707" t="str">
        <f>+AG756</f>
        <v>Կ-1</v>
      </c>
      <c r="AR756" s="456">
        <f>AN756*AM756</f>
        <v>158080</v>
      </c>
      <c r="AS756" s="590">
        <f>AR756+AO756+AP756</f>
        <v>158080</v>
      </c>
      <c r="AT756" s="590">
        <f>+AS756*13</f>
        <v>2055040</v>
      </c>
    </row>
    <row r="757" spans="1:46" s="587" customFormat="1" ht="27">
      <c r="A757" s="587">
        <v>8</v>
      </c>
      <c r="B757" s="816">
        <v>27</v>
      </c>
      <c r="C757" s="795" t="s">
        <v>2653</v>
      </c>
      <c r="D757" s="828" t="s">
        <v>1960</v>
      </c>
      <c r="E757" s="818">
        <v>2000</v>
      </c>
      <c r="F757" s="829" t="s">
        <v>453</v>
      </c>
      <c r="G757" s="820">
        <v>1</v>
      </c>
      <c r="H757" s="820">
        <v>2</v>
      </c>
      <c r="I757" s="821">
        <f>IF(G757&lt;1,0,IF(M757="Բ-1",IF(H757=0,6.94,IF(H757=1,7.17,IF(H757=2,7.41,IF(H757=3,7.66,IF(OR(H757=5,H757=4),7.92,IF(OR(H757=6,H757=7),8.18,IF(OR(H757=8,H757=9),8.46,IF(OR(H757=10,H757=11,H757=12),8.74,IF(OR(H757=13,H757=14,H757=15),9.03,IF(OR(H757=16,H757=17,H757=18),9.33,9.65)))))))))),IF(M757="Բ-2", IF(H757=0,5.71,IF(H757=1,5.89,IF(H757=2,6.09,IF(H757=3,6.29,IF(OR(H757=5,H757=4),6.5,IF(OR(H757=6,H757=7),6.72,IF(OR(H757=8,H757=9),6.94,IF(OR(H757=10,H757=11,H757=12),7.17,IF(OR(H757=13,H757=14,H757=15),7.41,IF(OR(H757=16,H757=17,H757=18),7.65,7.91)))))))))), IF(M757="Գ-1", IF(H757=0,4.7,IF(H757=1,4.86,IF(H757=2,5.01,IF(H757=3,5.18,IF(OR(H757=5,H757=4),5.35,IF(OR(H757=6,H757=7),5.52,IF(OR(H757=8,H757=9),5.71,IF(OR(H757=10,H757=11,H757=12),5.89,IF(OR(H757=13,H757=14,H757=15),6.09,IF(OR(H757=16,H757=17,H757=18),6.29,6.49)))))))))), IF(M757="Գ-2", IF(H757=0,3.88,IF(H757=1,4.01,IF(H757=2,4.14,IF(H757=3,4.27,IF(OR(H757=5,H757=4),4.41,IF(OR(H757=6,H757=7),4.55,IF(OR(H757=8,H757=9),4.7,IF(OR(H757=10,H757=11,H757=12),4.85,IF(OR(H757=13,H757=14,H757=15),5.01,IF(OR(H757=16,H757=17,H757=18),5.17,5.34)))))))))), IF(M757="Գ-3", IF(H757=0,3.21,IF(H757=1,3.31,IF(H757=2,3.42,IF(H757=3,3.53,IF(OR(H757=5,H757=4),3.64,IF(OR(H757=6,H757=7),3.76,IF(OR(H757=8,H757=9),3.88,IF(OR(H757=10,H757=11,H757=12),4.01,IF(OR(H757=13,H757=14,H757=15),4.13,IF(OR(H757=16,H757=17,H757=18),4.27,4.4)))))))))), IF(M757="Ա-1", IF(H757=0,2.66,IF(H757=1,2.75,IF(H757=2,2.83,IF(H757=3,2.92,IF(OR(H757=5,H757=4),3.02,IF(OR(H757=6,H757=7),3.11,IF(OR(H757=8,H757=9),3.21,IF(OR(H757=10,H757=11,H757=12),3.31,IF(OR(H757=13,H757=14,H757=15),3.42,IF(OR(H757=16,H757=17,H757=18),3.53,3.64)))))))))), IF(M757="Ա-2", IF(H757=0,2.28,IF(H757=1,2.35,IF(H757=2,2.43,IF(H757=3,2.5,IF(OR(H757=5,H757=4),2.58,IF(OR(H757=6,H757=7),2.66,IF(OR(H757=8,H757=9),2.75,IF(OR(H757=10,H757=11,H757=12),2.83,IF(OR(H757=13,H757=14,H757=15),2.92,IF(OR(H757=16,H757=17,H757=18),3.01,3.11)))))))))),IF(M757="Ա-3", IF(H757=0,1.96,IF(H757=1,2.02,IF(H757=2,2.08,IF(H757=3,2.15,IF(OR(H757=5,H757=4),2.21,IF(OR(H757=6,H757=7),2.28,IF(OR(H757=8,H757=9),2.35,IF(OR(H757=10,H757=11,H757=12),2.42,IF(OR(H757=13,H757=14,H757=15),2.5,IF(OR(H757=16,H757=17,H757=18),2.58,2.66)))))))))), IF(M757="Կ-1", IF(H757=0,1.68,IF(H757=1,1.73,IF(H757=2,1.79,IF(H757=3,1.84,IF(OR(H757=5,H757=4),1.9,IF(OR(H757=6,H757=7),1.96,IF(OR(H757=8,H757=9),2.02,IF(OR(H757=10,H757=11,H757=12),2.08,IF(OR(H757=13,H757=14,H757=15),2.14,IF(OR(H757=16,H757=17,H757=18),2.21,2.28)))))))))), IF(M757="Կ-2", IF(H757=0,1.45,IF(H757=1,1.49,IF(H757=2,1.54,IF(H757=3,1.59,IF(OR(H757=5,H757=4),1.63,IF(OR(H757=6,H757=7),1.68,IF(OR(H757=8,H757=9),1.73,IF(OR(H757=10,H757=11,H757=12),1.79,IF(OR(H757=13,H757=14,H757=15),1.84,IF(OR(H757=16,H757=17,H757=18),1.9,1.95)))))))))),IF(M757="Կ-3", IF(H757=0,1.25,IF(H757=1,1.29,IF(H757=2,1.33,IF(H757=3,1.37,IF(OR(H757=5,H757=4),1.41,IF(OR(H757=6,H757=7),1.45,IF(OR(H757=8,H757=9),1.49,IF(OR(H757=10,H757=11,H757=12),1.54,IF(OR(H757=13,H757=14,H757=15),1.58,IF(OR(H757=16,H757=17,H757=18),1.63,1.68)))))))))), "Error"))))))))))))</f>
        <v>1.79</v>
      </c>
      <c r="J757" s="799">
        <v>83200</v>
      </c>
      <c r="K757" s="832"/>
      <c r="L757" s="832"/>
      <c r="M757" s="867" t="s">
        <v>86</v>
      </c>
      <c r="N757" s="799">
        <f>J757*I757</f>
        <v>148928</v>
      </c>
      <c r="O757" s="823">
        <f>I757*J757+K757+L757</f>
        <v>148928</v>
      </c>
      <c r="P757" s="823">
        <f>+O757*13</f>
        <v>1936064</v>
      </c>
      <c r="Q757" s="592">
        <f>+G757</f>
        <v>1</v>
      </c>
      <c r="R757" s="592">
        <f>+H757+1</f>
        <v>3</v>
      </c>
      <c r="S757" s="588">
        <f>IF(Q757&lt;1,0,IF(W757="Բ-1",IF(R757=0,6.94,IF(R757=1,7.17,IF(R757=2,7.41,IF(R757=3,7.66,IF(OR(R757=5,R757=4),7.92,IF(OR(R757=6,R757=7),8.18,IF(OR(R757=8,R757=9),8.46,IF(OR(R757=10,R757=11,R757=12),8.74,IF(OR(R757=13,R757=14,R757=15),9.03,IF(OR(R757=16,R757=17,R757=18),9.33,9.65)))))))))),IF(W757="Բ-2", IF(R757=0,5.71,IF(R757=1,5.89,IF(R757=2,6.09,IF(R757=3,6.29,IF(OR(R757=5,R757=4),6.5,IF(OR(R757=6,R757=7),6.72,IF(OR(R757=8,R757=9),6.94,IF(OR(R757=10,R757=11,R757=12),7.17,IF(OR(R757=13,R757=14,R757=15),7.41,IF(OR(R757=16,R757=17,R757=18),7.65,7.91)))))))))), IF(W757="Գ-1", IF(R757=0,4.7,IF(R757=1,4.86,IF(R757=2,5.01,IF(R757=3,5.18,IF(OR(R757=5,R757=4),5.35,IF(OR(R757=6,R757=7),5.52,IF(OR(R757=8,R757=9),5.71,IF(OR(R757=10,R757=11,R757=12),5.89,IF(OR(R757=13,R757=14,R757=15),6.09,IF(OR(R757=16,R757=17,R757=18),6.29,6.49)))))))))), IF(W757="Գ-2", IF(R757=0,3.88,IF(R757=1,4.01,IF(R757=2,4.14,IF(R757=3,4.27,IF(OR(R757=5,R757=4),4.41,IF(OR(R757=6,R757=7),4.55,IF(OR(R757=8,R757=9),4.7,IF(OR(R757=10,R757=11,R757=12),4.85,IF(OR(R757=13,R757=14,R757=15),5.01,IF(OR(R757=16,R757=17,R757=18),5.17,5.34)))))))))), IF(W757="Գ-3", IF(R757=0,3.21,IF(R757=1,3.31,IF(R757=2,3.42,IF(R757=3,3.53,IF(OR(R757=5,R757=4),3.64,IF(OR(R757=6,R757=7),3.76,IF(OR(R757=8,R757=9),3.88,IF(OR(R757=10,R757=11,R757=12),4.01,IF(OR(R757=13,R757=14,R757=15),4.13,IF(OR(R757=16,R757=17,R757=18),4.27,4.4)))))))))), IF(W757="Ա-1", IF(R757=0,2.66,IF(R757=1,2.75,IF(R757=2,2.83,IF(R757=3,2.92,IF(OR(R757=5,R757=4),3.02,IF(OR(R757=6,R757=7),3.11,IF(OR(R757=8,R757=9),3.21,IF(OR(R757=10,R757=11,R757=12),3.31,IF(OR(R757=13,R757=14,R757=15),3.42,IF(OR(R757=16,R757=17,R757=18),3.53,3.64)))))))))), IF(W757="Ա-2", IF(R757=0,2.28,IF(R757=1,2.35,IF(R757=2,2.43,IF(R757=3,2.5,IF(OR(R757=5,R757=4),2.58,IF(OR(R757=6,R757=7),2.66,IF(OR(R757=8,R757=9),2.75,IF(OR(R757=10,R757=11,R757=12),2.83,IF(OR(R757=13,R757=14,R757=15),2.92,IF(OR(R757=16,R757=17,R757=18),3.01,3.11)))))))))),IF(W757="Ա-3", IF(R757=0,1.96,IF(R757=1,2.02,IF(R757=2,2.08,IF(R757=3,2.15,IF(OR(R757=5,R757=4),2.21,IF(OR(R757=6,R757=7),2.28,IF(OR(R757=8,R757=9),2.35,IF(OR(R757=10,R757=11,R757=12),2.42,IF(OR(R757=13,R757=14,R757=15),2.5,IF(OR(R757=16,R757=17,R757=18),2.58,2.66)))))))))), IF(W757="Կ-1", IF(R757=0,1.68,IF(R757=1,1.73,IF(R757=2,1.79,IF(R757=3,1.84,IF(OR(R757=5,R757=4),1.9,IF(OR(R757=6,R757=7),1.96,IF(OR(R757=8,R757=9),2.02,IF(OR(R757=10,R757=11,R757=12),2.08,IF(OR(R757=13,R757=14,R757=15),2.14,IF(OR(R757=16,R757=17,R757=18),2.21,2.28)))))))))), IF(W757="Կ-2", IF(R757=0,1.45,IF(R757=1,1.49,IF(R757=2,1.54,IF(R757=3,1.59,IF(OR(R757=5,R757=4),1.63,IF(OR(R757=6,R757=7),1.68,IF(OR(R757=8,R757=9),1.73,IF(OR(R757=10,R757=11,R757=12),1.79,IF(OR(R757=13,R757=14,R757=15),1.84,IF(OR(R757=16,R757=17,R757=18),1.9,1.95)))))))))),IF(W757="Կ-3", IF(R757=0,1.25,IF(R757=1,1.29,IF(R757=2,1.33,IF(R757=3,1.37,IF(OR(R757=5,R757=4),1.41,IF(OR(R757=6,R757=7),1.45,IF(OR(R757=8,R757=9),1.49,IF(OR(R757=10,R757=11,R757=12),1.54,IF(OR(R757=13,R757=14,R757=15),1.58,IF(OR(R757=16,R757=17,R757=18),1.63,1.68)))))))))), "Error"))))))))))))</f>
        <v>1.84</v>
      </c>
      <c r="T757" s="456">
        <v>83200</v>
      </c>
      <c r="U757" s="457"/>
      <c r="V757" s="457"/>
      <c r="W757" s="589" t="str">
        <f>+M757</f>
        <v>Կ-1</v>
      </c>
      <c r="X757" s="456">
        <f>T757*S757</f>
        <v>153088</v>
      </c>
      <c r="Y757" s="590">
        <f>+U757+V757+X757</f>
        <v>153088</v>
      </c>
      <c r="Z757" s="590">
        <f>+Y757*13</f>
        <v>1990144</v>
      </c>
      <c r="AA757" s="592">
        <f>+Q757</f>
        <v>1</v>
      </c>
      <c r="AB757" s="592">
        <f>+R757+1</f>
        <v>4</v>
      </c>
      <c r="AC757" s="588">
        <f>IF(AA757&lt;1,0,IF(AG757="Բ-1",IF(AB757=0,6.94,IF(AB757=1,7.17,IF(AB757=2,7.41,IF(AB757=3,7.66,IF(OR(AB757=5,AB757=4),7.92,IF(OR(AB757=6,AB757=7),8.18,IF(OR(AB757=8,AB757=9),8.46,IF(OR(AB757=10,AB757=11,AB757=12),8.74,IF(OR(AB757=13,AB757=14,AB757=15),9.03,IF(OR(AB757=16,AB757=17,AB757=18),9.33,9.65)))))))))),IF(AG757="Բ-2", IF(AB757=0,5.71,IF(AB757=1,5.89,IF(AB757=2,6.09,IF(AB757=3,6.29,IF(OR(AB757=5,AB757=4),6.5,IF(OR(AB757=6,AB757=7),6.72,IF(OR(AB757=8,AB757=9),6.94,IF(OR(AB757=10,AB757=11,AB757=12),7.17,IF(OR(AB757=13,AB757=14,AB757=15),7.41,IF(OR(AB757=16,AB757=17,AB757=18),7.65,7.91)))))))))), IF(AG757="Գ-1", IF(AB757=0,4.7,IF(AB757=1,4.86,IF(AB757=2,5.01,IF(AB757=3,5.18,IF(OR(AB757=5,AB757=4),5.35,IF(OR(AB757=6,AB757=7),5.52,IF(OR(AB757=8,AB757=9),5.71,IF(OR(AB757=10,AB757=11,AB757=12),5.89,IF(OR(AB757=13,AB757=14,AB757=15),6.09,IF(OR(AB757=16,AB757=17,AB757=18),6.29,6.49)))))))))), IF(AG757="Գ-2", IF(AB757=0,3.88,IF(AB757=1,4.01,IF(AB757=2,4.14,IF(AB757=3,4.27,IF(OR(AB757=5,AB757=4),4.41,IF(OR(AB757=6,AB757=7),4.55,IF(OR(AB757=8,AB757=9),4.7,IF(OR(AB757=10,AB757=11,AB757=12),4.85,IF(OR(AB757=13,AB757=14,AB757=15),5.01,IF(OR(AB757=16,AB757=17,AB757=18),5.17,5.34)))))))))), IF(AG757="Գ-3", IF(AB757=0,3.21,IF(AB757=1,3.31,IF(AB757=2,3.42,IF(AB757=3,3.53,IF(OR(AB757=5,AB757=4),3.64,IF(OR(AB757=6,AB757=7),3.76,IF(OR(AB757=8,AB757=9),3.88,IF(OR(AB757=10,AB757=11,AB757=12),4.01,IF(OR(AB757=13,AB757=14,AB757=15),4.13,IF(OR(AB757=16,AB757=17,AB757=18),4.27,4.4)))))))))), IF(AG757="Ա-1", IF(AB757=0,2.66,IF(AB757=1,2.75,IF(AB757=2,2.83,IF(AB757=3,2.92,IF(OR(AB757=5,AB757=4),3.02,IF(OR(AB757=6,AB757=7),3.11,IF(OR(AB757=8,AB757=9),3.21,IF(OR(AB757=10,AB757=11,AB757=12),3.31,IF(OR(AB757=13,AB757=14,AB757=15),3.42,IF(OR(AB757=16,AB757=17,AB757=18),3.53,3.64)))))))))), IF(AG757="Ա-2", IF(AB757=0,2.28,IF(AB757=1,2.35,IF(AB757=2,2.43,IF(AB757=3,2.5,IF(OR(AB757=5,AB757=4),2.58,IF(OR(AB757=6,AB757=7),2.66,IF(OR(AB757=8,AB757=9),2.75,IF(OR(AB757=10,AB757=11,AB757=12),2.83,IF(OR(AB757=13,AB757=14,AB757=15),2.92,IF(OR(AB757=16,AB757=17,AB757=18),3.01,3.11)))))))))),IF(AG757="Ա-3", IF(AB757=0,1.96,IF(AB757=1,2.02,IF(AB757=2,2.08,IF(AB757=3,2.15,IF(OR(AB757=5,AB757=4),2.21,IF(OR(AB757=6,AB757=7),2.28,IF(OR(AB757=8,AB757=9),2.35,IF(OR(AB757=10,AB757=11,AB757=12),2.42,IF(OR(AB757=13,AB757=14,AB757=15),2.5,IF(OR(AB757=16,AB757=17,AB757=18),2.58,2.66)))))))))), IF(AG757="Կ-1", IF(AB757=0,1.68,IF(AB757=1,1.73,IF(AB757=2,1.79,IF(AB757=3,1.84,IF(OR(AB757=5,AB757=4),1.9,IF(OR(AB757=6,AB757=7),1.96,IF(OR(AB757=8,AB757=9),2.02,IF(OR(AB757=10,AB757=11,AB757=12),2.08,IF(OR(AB757=13,AB757=14,AB757=15),2.14,IF(OR(AB757=16,AB757=17,AB757=18),2.21,2.28)))))))))), IF(AG757="Կ-2", IF(AB757=0,1.45,IF(AB757=1,1.49,IF(AB757=2,1.54,IF(AB757=3,1.59,IF(OR(AB757=5,AB757=4),1.63,IF(OR(AB757=6,AB757=7),1.68,IF(OR(AB757=8,AB757=9),1.73,IF(OR(AB757=10,AB757=11,AB757=12),1.79,IF(OR(AB757=13,AB757=14,AB757=15),1.84,IF(OR(AB757=16,AB757=17,AB757=18),1.9,1.95)))))))))),IF(AG757="Կ-3", IF(AB757=0,1.25,IF(AB757=1,1.29,IF(AB757=2,1.33,IF(AB757=3,1.37,IF(OR(AB757=5,AB757=4),1.41,IF(OR(AB757=6,AB757=7),1.45,IF(OR(AB757=8,AB757=9),1.49,IF(OR(AB757=10,AB757=11,AB757=12),1.54,IF(OR(AB757=13,AB757=14,AB757=15),1.58,IF(OR(AB757=16,AB757=17,AB757=18),1.63,1.68)))))))))), "Error"))))))))))))</f>
        <v>1.9</v>
      </c>
      <c r="AD757" s="456">
        <v>83200</v>
      </c>
      <c r="AE757" s="457"/>
      <c r="AF757" s="457"/>
      <c r="AG757" s="707" t="str">
        <f>+W757</f>
        <v>Կ-1</v>
      </c>
      <c r="AH757" s="456">
        <f>AD757*AC757</f>
        <v>158080</v>
      </c>
      <c r="AI757" s="590">
        <f>AH757+AE757+AF757</f>
        <v>158080</v>
      </c>
      <c r="AJ757" s="590">
        <f>+AI757*13</f>
        <v>2055040</v>
      </c>
      <c r="AK757" s="592">
        <f>+AA757</f>
        <v>1</v>
      </c>
      <c r="AL757" s="592">
        <f>+AB757+1</f>
        <v>5</v>
      </c>
      <c r="AM757" s="588">
        <f>IF(AK757&lt;1,0,IF(AQ757="Բ-1",IF(AL757=0,6.94,IF(AL757=1,7.17,IF(AL757=2,7.41,IF(AL757=3,7.66,IF(OR(AL757=5,AL757=4),7.92,IF(OR(AL757=6,AL757=7),8.18,IF(OR(AL757=8,AL757=9),8.46,IF(OR(AL757=10,AL757=11,AL757=12),8.74,IF(OR(AL757=13,AL757=14,AL757=15),9.03,IF(OR(AL757=16,AL757=17,AL757=18),9.33,9.65)))))))))),IF(AQ757="Բ-2", IF(AL757=0,5.71,IF(AL757=1,5.89,IF(AL757=2,6.09,IF(AL757=3,6.29,IF(OR(AL757=5,AL757=4),6.5,IF(OR(AL757=6,AL757=7),6.72,IF(OR(AL757=8,AL757=9),6.94,IF(OR(AL757=10,AL757=11,AL757=12),7.17,IF(OR(AL757=13,AL757=14,AL757=15),7.41,IF(OR(AL757=16,AL757=17,AL757=18),7.65,7.91)))))))))), IF(AQ757="Գ-1", IF(AL757=0,4.7,IF(AL757=1,4.86,IF(AL757=2,5.01,IF(AL757=3,5.18,IF(OR(AL757=5,AL757=4),5.35,IF(OR(AL757=6,AL757=7),5.52,IF(OR(AL757=8,AL757=9),5.71,IF(OR(AL757=10,AL757=11,AL757=12),5.89,IF(OR(AL757=13,AL757=14,AL757=15),6.09,IF(OR(AL757=16,AL757=17,AL757=18),6.29,6.49)))))))))), IF(AQ757="Գ-2", IF(AL757=0,3.88,IF(AL757=1,4.01,IF(AL757=2,4.14,IF(AL757=3,4.27,IF(OR(AL757=5,AL757=4),4.41,IF(OR(AL757=6,AL757=7),4.55,IF(OR(AL757=8,AL757=9),4.7,IF(OR(AL757=10,AL757=11,AL757=12),4.85,IF(OR(AL757=13,AL757=14,AL757=15),5.01,IF(OR(AL757=16,AL757=17,AL757=18),5.17,5.34)))))))))), IF(AQ757="Գ-3", IF(AL757=0,3.21,IF(AL757=1,3.31,IF(AL757=2,3.42,IF(AL757=3,3.53,IF(OR(AL757=5,AL757=4),3.64,IF(OR(AL757=6,AL757=7),3.76,IF(OR(AL757=8,AL757=9),3.88,IF(OR(AL757=10,AL757=11,AL757=12),4.01,IF(OR(AL757=13,AL757=14,AL757=15),4.13,IF(OR(AL757=16,AL757=17,AL757=18),4.27,4.4)))))))))), IF(AQ757="Ա-1", IF(AL757=0,2.66,IF(AL757=1,2.75,IF(AL757=2,2.83,IF(AL757=3,2.92,IF(OR(AL757=5,AL757=4),3.02,IF(OR(AL757=6,AL757=7),3.11,IF(OR(AL757=8,AL757=9),3.21,IF(OR(AL757=10,AL757=11,AL757=12),3.31,IF(OR(AL757=13,AL757=14,AL757=15),3.42,IF(OR(AL757=16,AL757=17,AL757=18),3.53,3.64)))))))))), IF(AQ757="Ա-2", IF(AL757=0,2.28,IF(AL757=1,2.35,IF(AL757=2,2.43,IF(AL757=3,2.5,IF(OR(AL757=5,AL757=4),2.58,IF(OR(AL757=6,AL757=7),2.66,IF(OR(AL757=8,AL757=9),2.75,IF(OR(AL757=10,AL757=11,AL757=12),2.83,IF(OR(AL757=13,AL757=14,AL757=15),2.92,IF(OR(AL757=16,AL757=17,AL757=18),3.01,3.11)))))))))),IF(AQ757="Ա-3", IF(AL757=0,1.96,IF(AL757=1,2.02,IF(AL757=2,2.08,IF(AL757=3,2.15,IF(OR(AL757=5,AL757=4),2.21,IF(OR(AL757=6,AL757=7),2.28,IF(OR(AL757=8,AL757=9),2.35,IF(OR(AL757=10,AL757=11,AL757=12),2.42,IF(OR(AL757=13,AL757=14,AL757=15),2.5,IF(OR(AL757=16,AL757=17,AL757=18),2.58,2.66)))))))))), IF(AQ757="Կ-1", IF(AL757=0,1.68,IF(AL757=1,1.73,IF(AL757=2,1.79,IF(AL757=3,1.84,IF(OR(AL757=5,AL757=4),1.9,IF(OR(AL757=6,AL757=7),1.96,IF(OR(AL757=8,AL757=9),2.02,IF(OR(AL757=10,AL757=11,AL757=12),2.08,IF(OR(AL757=13,AL757=14,AL757=15),2.14,IF(OR(AL757=16,AL757=17,AL757=18),2.21,2.28)))))))))), IF(AQ757="Կ-2", IF(AL757=0,1.45,IF(AL757=1,1.49,IF(AL757=2,1.54,IF(AL757=3,1.59,IF(OR(AL757=5,AL757=4),1.63,IF(OR(AL757=6,AL757=7),1.68,IF(OR(AL757=8,AL757=9),1.73,IF(OR(AL757=10,AL757=11,AL757=12),1.79,IF(OR(AL757=13,AL757=14,AL757=15),1.84,IF(OR(AL757=16,AL757=17,AL757=18),1.9,1.95)))))))))),IF(AQ757="Կ-3", IF(AL757=0,1.25,IF(AL757=1,1.29,IF(AL757=2,1.33,IF(AL757=3,1.37,IF(OR(AL757=5,AL757=4),1.41,IF(OR(AL757=6,AL757=7),1.45,IF(OR(AL757=8,AL757=9),1.49,IF(OR(AL757=10,AL757=11,AL757=12),1.54,IF(OR(AL757=13,AL757=14,AL757=15),1.58,IF(OR(AL757=16,AL757=17,AL757=18),1.63,1.68)))))))))), "Error"))))))))))))</f>
        <v>1.9</v>
      </c>
      <c r="AN757" s="456">
        <v>83200</v>
      </c>
      <c r="AO757" s="457"/>
      <c r="AP757" s="457"/>
      <c r="AQ757" s="707" t="str">
        <f>+AG757</f>
        <v>Կ-1</v>
      </c>
      <c r="AR757" s="456">
        <f>AN757*AM757</f>
        <v>158080</v>
      </c>
      <c r="AS757" s="590">
        <f>AR757+AO757+AP757</f>
        <v>158080</v>
      </c>
      <c r="AT757" s="590">
        <f>+AS757*13</f>
        <v>2055040</v>
      </c>
    </row>
    <row r="758" spans="1:46" s="587" customFormat="1" ht="27">
      <c r="A758" s="587">
        <v>15</v>
      </c>
      <c r="B758" s="816">
        <v>28</v>
      </c>
      <c r="C758" s="795" t="s">
        <v>2654</v>
      </c>
      <c r="D758" s="828" t="s">
        <v>1960</v>
      </c>
      <c r="E758" s="818">
        <v>1995</v>
      </c>
      <c r="F758" s="829" t="s">
        <v>453</v>
      </c>
      <c r="G758" s="820">
        <v>1</v>
      </c>
      <c r="H758" s="820">
        <v>1</v>
      </c>
      <c r="I758" s="821">
        <f>IF(G758&lt;1,0,IF(M758="Բ-1",IF(H758=0,6.94,IF(H758=1,7.17,IF(H758=2,7.41,IF(H758=3,7.66,IF(OR(H758=5,H758=4),7.92,IF(OR(H758=6,H758=7),8.18,IF(OR(H758=8,H758=9),8.46,IF(OR(H758=10,H758=11,H758=12),8.74,IF(OR(H758=13,H758=14,H758=15),9.03,IF(OR(H758=16,H758=17,H758=18),9.33,9.65)))))))))),IF(M758="Բ-2", IF(H758=0,5.71,IF(H758=1,5.89,IF(H758=2,6.09,IF(H758=3,6.29,IF(OR(H758=5,H758=4),6.5,IF(OR(H758=6,H758=7),6.72,IF(OR(H758=8,H758=9),6.94,IF(OR(H758=10,H758=11,H758=12),7.17,IF(OR(H758=13,H758=14,H758=15),7.41,IF(OR(H758=16,H758=17,H758=18),7.65,7.91)))))))))), IF(M758="Գ-1", IF(H758=0,4.7,IF(H758=1,4.86,IF(H758=2,5.01,IF(H758=3,5.18,IF(OR(H758=5,H758=4),5.35,IF(OR(H758=6,H758=7),5.52,IF(OR(H758=8,H758=9),5.71,IF(OR(H758=10,H758=11,H758=12),5.89,IF(OR(H758=13,H758=14,H758=15),6.09,IF(OR(H758=16,H758=17,H758=18),6.29,6.49)))))))))), IF(M758="Գ-2", IF(H758=0,3.88,IF(H758=1,4.01,IF(H758=2,4.14,IF(H758=3,4.27,IF(OR(H758=5,H758=4),4.41,IF(OR(H758=6,H758=7),4.55,IF(OR(H758=8,H758=9),4.7,IF(OR(H758=10,H758=11,H758=12),4.85,IF(OR(H758=13,H758=14,H758=15),5.01,IF(OR(H758=16,H758=17,H758=18),5.17,5.34)))))))))), IF(M758="Գ-3", IF(H758=0,3.21,IF(H758=1,3.31,IF(H758=2,3.42,IF(H758=3,3.53,IF(OR(H758=5,H758=4),3.64,IF(OR(H758=6,H758=7),3.76,IF(OR(H758=8,H758=9),3.88,IF(OR(H758=10,H758=11,H758=12),4.01,IF(OR(H758=13,H758=14,H758=15),4.13,IF(OR(H758=16,H758=17,H758=18),4.27,4.4)))))))))), IF(M758="Ա-1", IF(H758=0,2.66,IF(H758=1,2.75,IF(H758=2,2.83,IF(H758=3,2.92,IF(OR(H758=5,H758=4),3.02,IF(OR(H758=6,H758=7),3.11,IF(OR(H758=8,H758=9),3.21,IF(OR(H758=10,H758=11,H758=12),3.31,IF(OR(H758=13,H758=14,H758=15),3.42,IF(OR(H758=16,H758=17,H758=18),3.53,3.64)))))))))), IF(M758="Ա-2", IF(H758=0,2.28,IF(H758=1,2.35,IF(H758=2,2.43,IF(H758=3,2.5,IF(OR(H758=5,H758=4),2.58,IF(OR(H758=6,H758=7),2.66,IF(OR(H758=8,H758=9),2.75,IF(OR(H758=10,H758=11,H758=12),2.83,IF(OR(H758=13,H758=14,H758=15),2.92,IF(OR(H758=16,H758=17,H758=18),3.01,3.11)))))))))),IF(M758="Ա-3", IF(H758=0,1.96,IF(H758=1,2.02,IF(H758=2,2.08,IF(H758=3,2.15,IF(OR(H758=5,H758=4),2.21,IF(OR(H758=6,H758=7),2.28,IF(OR(H758=8,H758=9),2.35,IF(OR(H758=10,H758=11,H758=12),2.42,IF(OR(H758=13,H758=14,H758=15),2.5,IF(OR(H758=16,H758=17,H758=18),2.58,2.66)))))))))), IF(M758="Կ-1", IF(H758=0,1.68,IF(H758=1,1.73,IF(H758=2,1.79,IF(H758=3,1.84,IF(OR(H758=5,H758=4),1.9,IF(OR(H758=6,H758=7),1.96,IF(OR(H758=8,H758=9),2.02,IF(OR(H758=10,H758=11,H758=12),2.08,IF(OR(H758=13,H758=14,H758=15),2.14,IF(OR(H758=16,H758=17,H758=18),2.21,2.28)))))))))), IF(M758="Կ-2", IF(H758=0,1.45,IF(H758=1,1.49,IF(H758=2,1.54,IF(H758=3,1.59,IF(OR(H758=5,H758=4),1.63,IF(OR(H758=6,H758=7),1.68,IF(OR(H758=8,H758=9),1.73,IF(OR(H758=10,H758=11,H758=12),1.79,IF(OR(H758=13,H758=14,H758=15),1.84,IF(OR(H758=16,H758=17,H758=18),1.9,1.95)))))))))),IF(M758="Կ-3", IF(H758=0,1.25,IF(H758=1,1.29,IF(H758=2,1.33,IF(H758=3,1.37,IF(OR(H758=5,H758=4),1.41,IF(OR(H758=6,H758=7),1.45,IF(OR(H758=8,H758=9),1.49,IF(OR(H758=10,H758=11,H758=12),1.54,IF(OR(H758=13,H758=14,H758=15),1.58,IF(OR(H758=16,H758=17,H758=18),1.63,1.68)))))))))), "Error"))))))))))))</f>
        <v>1.73</v>
      </c>
      <c r="J758" s="799">
        <v>83200</v>
      </c>
      <c r="K758" s="832"/>
      <c r="L758" s="832"/>
      <c r="M758" s="867" t="s">
        <v>86</v>
      </c>
      <c r="N758" s="799">
        <f>J758*I758</f>
        <v>143936</v>
      </c>
      <c r="O758" s="823">
        <f>I758*J758+K758+L758</f>
        <v>143936</v>
      </c>
      <c r="P758" s="823">
        <f>+O758*13</f>
        <v>1871168</v>
      </c>
      <c r="Q758" s="592">
        <f>+G758</f>
        <v>1</v>
      </c>
      <c r="R758" s="592">
        <f>+H758+1</f>
        <v>2</v>
      </c>
      <c r="S758" s="588">
        <f>IF(Q758&lt;1,0,IF(W758="Բ-1",IF(R758=0,6.94,IF(R758=1,7.17,IF(R758=2,7.41,IF(R758=3,7.66,IF(OR(R758=5,R758=4),7.92,IF(OR(R758=6,R758=7),8.18,IF(OR(R758=8,R758=9),8.46,IF(OR(R758=10,R758=11,R758=12),8.74,IF(OR(R758=13,R758=14,R758=15),9.03,IF(OR(R758=16,R758=17,R758=18),9.33,9.65)))))))))),IF(W758="Բ-2", IF(R758=0,5.71,IF(R758=1,5.89,IF(R758=2,6.09,IF(R758=3,6.29,IF(OR(R758=5,R758=4),6.5,IF(OR(R758=6,R758=7),6.72,IF(OR(R758=8,R758=9),6.94,IF(OR(R758=10,R758=11,R758=12),7.17,IF(OR(R758=13,R758=14,R758=15),7.41,IF(OR(R758=16,R758=17,R758=18),7.65,7.91)))))))))), IF(W758="Գ-1", IF(R758=0,4.7,IF(R758=1,4.86,IF(R758=2,5.01,IF(R758=3,5.18,IF(OR(R758=5,R758=4),5.35,IF(OR(R758=6,R758=7),5.52,IF(OR(R758=8,R758=9),5.71,IF(OR(R758=10,R758=11,R758=12),5.89,IF(OR(R758=13,R758=14,R758=15),6.09,IF(OR(R758=16,R758=17,R758=18),6.29,6.49)))))))))), IF(W758="Գ-2", IF(R758=0,3.88,IF(R758=1,4.01,IF(R758=2,4.14,IF(R758=3,4.27,IF(OR(R758=5,R758=4),4.41,IF(OR(R758=6,R758=7),4.55,IF(OR(R758=8,R758=9),4.7,IF(OR(R758=10,R758=11,R758=12),4.85,IF(OR(R758=13,R758=14,R758=15),5.01,IF(OR(R758=16,R758=17,R758=18),5.17,5.34)))))))))), IF(W758="Գ-3", IF(R758=0,3.21,IF(R758=1,3.31,IF(R758=2,3.42,IF(R758=3,3.53,IF(OR(R758=5,R758=4),3.64,IF(OR(R758=6,R758=7),3.76,IF(OR(R758=8,R758=9),3.88,IF(OR(R758=10,R758=11,R758=12),4.01,IF(OR(R758=13,R758=14,R758=15),4.13,IF(OR(R758=16,R758=17,R758=18),4.27,4.4)))))))))), IF(W758="Ա-1", IF(R758=0,2.66,IF(R758=1,2.75,IF(R758=2,2.83,IF(R758=3,2.92,IF(OR(R758=5,R758=4),3.02,IF(OR(R758=6,R758=7),3.11,IF(OR(R758=8,R758=9),3.21,IF(OR(R758=10,R758=11,R758=12),3.31,IF(OR(R758=13,R758=14,R758=15),3.42,IF(OR(R758=16,R758=17,R758=18),3.53,3.64)))))))))), IF(W758="Ա-2", IF(R758=0,2.28,IF(R758=1,2.35,IF(R758=2,2.43,IF(R758=3,2.5,IF(OR(R758=5,R758=4),2.58,IF(OR(R758=6,R758=7),2.66,IF(OR(R758=8,R758=9),2.75,IF(OR(R758=10,R758=11,R758=12),2.83,IF(OR(R758=13,R758=14,R758=15),2.92,IF(OR(R758=16,R758=17,R758=18),3.01,3.11)))))))))),IF(W758="Ա-3", IF(R758=0,1.96,IF(R758=1,2.02,IF(R758=2,2.08,IF(R758=3,2.15,IF(OR(R758=5,R758=4),2.21,IF(OR(R758=6,R758=7),2.28,IF(OR(R758=8,R758=9),2.35,IF(OR(R758=10,R758=11,R758=12),2.42,IF(OR(R758=13,R758=14,R758=15),2.5,IF(OR(R758=16,R758=17,R758=18),2.58,2.66)))))))))), IF(W758="Կ-1", IF(R758=0,1.68,IF(R758=1,1.73,IF(R758=2,1.79,IF(R758=3,1.84,IF(OR(R758=5,R758=4),1.9,IF(OR(R758=6,R758=7),1.96,IF(OR(R758=8,R758=9),2.02,IF(OR(R758=10,R758=11,R758=12),2.08,IF(OR(R758=13,R758=14,R758=15),2.14,IF(OR(R758=16,R758=17,R758=18),2.21,2.28)))))))))), IF(W758="Կ-2", IF(R758=0,1.45,IF(R758=1,1.49,IF(R758=2,1.54,IF(R758=3,1.59,IF(OR(R758=5,R758=4),1.63,IF(OR(R758=6,R758=7),1.68,IF(OR(R758=8,R758=9),1.73,IF(OR(R758=10,R758=11,R758=12),1.79,IF(OR(R758=13,R758=14,R758=15),1.84,IF(OR(R758=16,R758=17,R758=18),1.9,1.95)))))))))),IF(W758="Կ-3", IF(R758=0,1.25,IF(R758=1,1.29,IF(R758=2,1.33,IF(R758=3,1.37,IF(OR(R758=5,R758=4),1.41,IF(OR(R758=6,R758=7),1.45,IF(OR(R758=8,R758=9),1.49,IF(OR(R758=10,R758=11,R758=12),1.54,IF(OR(R758=13,R758=14,R758=15),1.58,IF(OR(R758=16,R758=17,R758=18),1.63,1.68)))))))))), "Error"))))))))))))</f>
        <v>1.79</v>
      </c>
      <c r="T758" s="456">
        <v>83200</v>
      </c>
      <c r="U758" s="457"/>
      <c r="V758" s="457"/>
      <c r="W758" s="589" t="str">
        <f>+M758</f>
        <v>Կ-1</v>
      </c>
      <c r="X758" s="456">
        <f>T758*S758</f>
        <v>148928</v>
      </c>
      <c r="Y758" s="590">
        <f>+U758+V758+X758</f>
        <v>148928</v>
      </c>
      <c r="Z758" s="590">
        <f>+Y758*13</f>
        <v>1936064</v>
      </c>
      <c r="AA758" s="592">
        <f>+Q758</f>
        <v>1</v>
      </c>
      <c r="AB758" s="592">
        <f>+R758+1</f>
        <v>3</v>
      </c>
      <c r="AC758" s="588">
        <f>IF(AA758&lt;1,0,IF(AG758="Բ-1",IF(AB758=0,6.94,IF(AB758=1,7.17,IF(AB758=2,7.41,IF(AB758=3,7.66,IF(OR(AB758=5,AB758=4),7.92,IF(OR(AB758=6,AB758=7),8.18,IF(OR(AB758=8,AB758=9),8.46,IF(OR(AB758=10,AB758=11,AB758=12),8.74,IF(OR(AB758=13,AB758=14,AB758=15),9.03,IF(OR(AB758=16,AB758=17,AB758=18),9.33,9.65)))))))))),IF(AG758="Բ-2", IF(AB758=0,5.71,IF(AB758=1,5.89,IF(AB758=2,6.09,IF(AB758=3,6.29,IF(OR(AB758=5,AB758=4),6.5,IF(OR(AB758=6,AB758=7),6.72,IF(OR(AB758=8,AB758=9),6.94,IF(OR(AB758=10,AB758=11,AB758=12),7.17,IF(OR(AB758=13,AB758=14,AB758=15),7.41,IF(OR(AB758=16,AB758=17,AB758=18),7.65,7.91)))))))))), IF(AG758="Գ-1", IF(AB758=0,4.7,IF(AB758=1,4.86,IF(AB758=2,5.01,IF(AB758=3,5.18,IF(OR(AB758=5,AB758=4),5.35,IF(OR(AB758=6,AB758=7),5.52,IF(OR(AB758=8,AB758=9),5.71,IF(OR(AB758=10,AB758=11,AB758=12),5.89,IF(OR(AB758=13,AB758=14,AB758=15),6.09,IF(OR(AB758=16,AB758=17,AB758=18),6.29,6.49)))))))))), IF(AG758="Գ-2", IF(AB758=0,3.88,IF(AB758=1,4.01,IF(AB758=2,4.14,IF(AB758=3,4.27,IF(OR(AB758=5,AB758=4),4.41,IF(OR(AB758=6,AB758=7),4.55,IF(OR(AB758=8,AB758=9),4.7,IF(OR(AB758=10,AB758=11,AB758=12),4.85,IF(OR(AB758=13,AB758=14,AB758=15),5.01,IF(OR(AB758=16,AB758=17,AB758=18),5.17,5.34)))))))))), IF(AG758="Գ-3", IF(AB758=0,3.21,IF(AB758=1,3.31,IF(AB758=2,3.42,IF(AB758=3,3.53,IF(OR(AB758=5,AB758=4),3.64,IF(OR(AB758=6,AB758=7),3.76,IF(OR(AB758=8,AB758=9),3.88,IF(OR(AB758=10,AB758=11,AB758=12),4.01,IF(OR(AB758=13,AB758=14,AB758=15),4.13,IF(OR(AB758=16,AB758=17,AB758=18),4.27,4.4)))))))))), IF(AG758="Ա-1", IF(AB758=0,2.66,IF(AB758=1,2.75,IF(AB758=2,2.83,IF(AB758=3,2.92,IF(OR(AB758=5,AB758=4),3.02,IF(OR(AB758=6,AB758=7),3.11,IF(OR(AB758=8,AB758=9),3.21,IF(OR(AB758=10,AB758=11,AB758=12),3.31,IF(OR(AB758=13,AB758=14,AB758=15),3.42,IF(OR(AB758=16,AB758=17,AB758=18),3.53,3.64)))))))))), IF(AG758="Ա-2", IF(AB758=0,2.28,IF(AB758=1,2.35,IF(AB758=2,2.43,IF(AB758=3,2.5,IF(OR(AB758=5,AB758=4),2.58,IF(OR(AB758=6,AB758=7),2.66,IF(OR(AB758=8,AB758=9),2.75,IF(OR(AB758=10,AB758=11,AB758=12),2.83,IF(OR(AB758=13,AB758=14,AB758=15),2.92,IF(OR(AB758=16,AB758=17,AB758=18),3.01,3.11)))))))))),IF(AG758="Ա-3", IF(AB758=0,1.96,IF(AB758=1,2.02,IF(AB758=2,2.08,IF(AB758=3,2.15,IF(OR(AB758=5,AB758=4),2.21,IF(OR(AB758=6,AB758=7),2.28,IF(OR(AB758=8,AB758=9),2.35,IF(OR(AB758=10,AB758=11,AB758=12),2.42,IF(OR(AB758=13,AB758=14,AB758=15),2.5,IF(OR(AB758=16,AB758=17,AB758=18),2.58,2.66)))))))))), IF(AG758="Կ-1", IF(AB758=0,1.68,IF(AB758=1,1.73,IF(AB758=2,1.79,IF(AB758=3,1.84,IF(OR(AB758=5,AB758=4),1.9,IF(OR(AB758=6,AB758=7),1.96,IF(OR(AB758=8,AB758=9),2.02,IF(OR(AB758=10,AB758=11,AB758=12),2.08,IF(OR(AB758=13,AB758=14,AB758=15),2.14,IF(OR(AB758=16,AB758=17,AB758=18),2.21,2.28)))))))))), IF(AG758="Կ-2", IF(AB758=0,1.45,IF(AB758=1,1.49,IF(AB758=2,1.54,IF(AB758=3,1.59,IF(OR(AB758=5,AB758=4),1.63,IF(OR(AB758=6,AB758=7),1.68,IF(OR(AB758=8,AB758=9),1.73,IF(OR(AB758=10,AB758=11,AB758=12),1.79,IF(OR(AB758=13,AB758=14,AB758=15),1.84,IF(OR(AB758=16,AB758=17,AB758=18),1.9,1.95)))))))))),IF(AG758="Կ-3", IF(AB758=0,1.25,IF(AB758=1,1.29,IF(AB758=2,1.33,IF(AB758=3,1.37,IF(OR(AB758=5,AB758=4),1.41,IF(OR(AB758=6,AB758=7),1.45,IF(OR(AB758=8,AB758=9),1.49,IF(OR(AB758=10,AB758=11,AB758=12),1.54,IF(OR(AB758=13,AB758=14,AB758=15),1.58,IF(OR(AB758=16,AB758=17,AB758=18),1.63,1.68)))))))))), "Error"))))))))))))</f>
        <v>1.84</v>
      </c>
      <c r="AD758" s="456">
        <v>83200</v>
      </c>
      <c r="AE758" s="457"/>
      <c r="AF758" s="457"/>
      <c r="AG758" s="707" t="str">
        <f>+W758</f>
        <v>Կ-1</v>
      </c>
      <c r="AH758" s="456">
        <f>AD758*AC758</f>
        <v>153088</v>
      </c>
      <c r="AI758" s="590">
        <f>AH758+AE758+AF758</f>
        <v>153088</v>
      </c>
      <c r="AJ758" s="590">
        <f>+AI758*13</f>
        <v>1990144</v>
      </c>
      <c r="AK758" s="592">
        <f>+AA758</f>
        <v>1</v>
      </c>
      <c r="AL758" s="592">
        <f>+AB758+1</f>
        <v>4</v>
      </c>
      <c r="AM758" s="588">
        <f>IF(AK758&lt;1,0,IF(AQ758="Բ-1",IF(AL758=0,6.94,IF(AL758=1,7.17,IF(AL758=2,7.41,IF(AL758=3,7.66,IF(OR(AL758=5,AL758=4),7.92,IF(OR(AL758=6,AL758=7),8.18,IF(OR(AL758=8,AL758=9),8.46,IF(OR(AL758=10,AL758=11,AL758=12),8.74,IF(OR(AL758=13,AL758=14,AL758=15),9.03,IF(OR(AL758=16,AL758=17,AL758=18),9.33,9.65)))))))))),IF(AQ758="Բ-2", IF(AL758=0,5.71,IF(AL758=1,5.89,IF(AL758=2,6.09,IF(AL758=3,6.29,IF(OR(AL758=5,AL758=4),6.5,IF(OR(AL758=6,AL758=7),6.72,IF(OR(AL758=8,AL758=9),6.94,IF(OR(AL758=10,AL758=11,AL758=12),7.17,IF(OR(AL758=13,AL758=14,AL758=15),7.41,IF(OR(AL758=16,AL758=17,AL758=18),7.65,7.91)))))))))), IF(AQ758="Գ-1", IF(AL758=0,4.7,IF(AL758=1,4.86,IF(AL758=2,5.01,IF(AL758=3,5.18,IF(OR(AL758=5,AL758=4),5.35,IF(OR(AL758=6,AL758=7),5.52,IF(OR(AL758=8,AL758=9),5.71,IF(OR(AL758=10,AL758=11,AL758=12),5.89,IF(OR(AL758=13,AL758=14,AL758=15),6.09,IF(OR(AL758=16,AL758=17,AL758=18),6.29,6.49)))))))))), IF(AQ758="Գ-2", IF(AL758=0,3.88,IF(AL758=1,4.01,IF(AL758=2,4.14,IF(AL758=3,4.27,IF(OR(AL758=5,AL758=4),4.41,IF(OR(AL758=6,AL758=7),4.55,IF(OR(AL758=8,AL758=9),4.7,IF(OR(AL758=10,AL758=11,AL758=12),4.85,IF(OR(AL758=13,AL758=14,AL758=15),5.01,IF(OR(AL758=16,AL758=17,AL758=18),5.17,5.34)))))))))), IF(AQ758="Գ-3", IF(AL758=0,3.21,IF(AL758=1,3.31,IF(AL758=2,3.42,IF(AL758=3,3.53,IF(OR(AL758=5,AL758=4),3.64,IF(OR(AL758=6,AL758=7),3.76,IF(OR(AL758=8,AL758=9),3.88,IF(OR(AL758=10,AL758=11,AL758=12),4.01,IF(OR(AL758=13,AL758=14,AL758=15),4.13,IF(OR(AL758=16,AL758=17,AL758=18),4.27,4.4)))))))))), IF(AQ758="Ա-1", IF(AL758=0,2.66,IF(AL758=1,2.75,IF(AL758=2,2.83,IF(AL758=3,2.92,IF(OR(AL758=5,AL758=4),3.02,IF(OR(AL758=6,AL758=7),3.11,IF(OR(AL758=8,AL758=9),3.21,IF(OR(AL758=10,AL758=11,AL758=12),3.31,IF(OR(AL758=13,AL758=14,AL758=15),3.42,IF(OR(AL758=16,AL758=17,AL758=18),3.53,3.64)))))))))), IF(AQ758="Ա-2", IF(AL758=0,2.28,IF(AL758=1,2.35,IF(AL758=2,2.43,IF(AL758=3,2.5,IF(OR(AL758=5,AL758=4),2.58,IF(OR(AL758=6,AL758=7),2.66,IF(OR(AL758=8,AL758=9),2.75,IF(OR(AL758=10,AL758=11,AL758=12),2.83,IF(OR(AL758=13,AL758=14,AL758=15),2.92,IF(OR(AL758=16,AL758=17,AL758=18),3.01,3.11)))))))))),IF(AQ758="Ա-3", IF(AL758=0,1.96,IF(AL758=1,2.02,IF(AL758=2,2.08,IF(AL758=3,2.15,IF(OR(AL758=5,AL758=4),2.21,IF(OR(AL758=6,AL758=7),2.28,IF(OR(AL758=8,AL758=9),2.35,IF(OR(AL758=10,AL758=11,AL758=12),2.42,IF(OR(AL758=13,AL758=14,AL758=15),2.5,IF(OR(AL758=16,AL758=17,AL758=18),2.58,2.66)))))))))), IF(AQ758="Կ-1", IF(AL758=0,1.68,IF(AL758=1,1.73,IF(AL758=2,1.79,IF(AL758=3,1.84,IF(OR(AL758=5,AL758=4),1.9,IF(OR(AL758=6,AL758=7),1.96,IF(OR(AL758=8,AL758=9),2.02,IF(OR(AL758=10,AL758=11,AL758=12),2.08,IF(OR(AL758=13,AL758=14,AL758=15),2.14,IF(OR(AL758=16,AL758=17,AL758=18),2.21,2.28)))))))))), IF(AQ758="Կ-2", IF(AL758=0,1.45,IF(AL758=1,1.49,IF(AL758=2,1.54,IF(AL758=3,1.59,IF(OR(AL758=5,AL758=4),1.63,IF(OR(AL758=6,AL758=7),1.68,IF(OR(AL758=8,AL758=9),1.73,IF(OR(AL758=10,AL758=11,AL758=12),1.79,IF(OR(AL758=13,AL758=14,AL758=15),1.84,IF(OR(AL758=16,AL758=17,AL758=18),1.9,1.95)))))))))),IF(AQ758="Կ-3", IF(AL758=0,1.25,IF(AL758=1,1.29,IF(AL758=2,1.33,IF(AL758=3,1.37,IF(OR(AL758=5,AL758=4),1.41,IF(OR(AL758=6,AL758=7),1.45,IF(OR(AL758=8,AL758=9),1.49,IF(OR(AL758=10,AL758=11,AL758=12),1.54,IF(OR(AL758=13,AL758=14,AL758=15),1.58,IF(OR(AL758=16,AL758=17,AL758=18),1.63,1.68)))))))))), "Error"))))))))))))</f>
        <v>1.9</v>
      </c>
      <c r="AN758" s="456">
        <v>83200</v>
      </c>
      <c r="AO758" s="457"/>
      <c r="AP758" s="457"/>
      <c r="AQ758" s="707" t="str">
        <f>+AG758</f>
        <v>Կ-1</v>
      </c>
      <c r="AR758" s="456">
        <f>AN758*AM758</f>
        <v>158080</v>
      </c>
      <c r="AS758" s="590">
        <f>AR758+AO758+AP758</f>
        <v>158080</v>
      </c>
      <c r="AT758" s="590">
        <f>+AS758*13</f>
        <v>2055040</v>
      </c>
    </row>
    <row r="759" spans="1:46" s="587" customFormat="1" ht="27">
      <c r="A759" s="587">
        <v>15</v>
      </c>
      <c r="B759" s="816">
        <v>29</v>
      </c>
      <c r="C759" s="795" t="s">
        <v>3111</v>
      </c>
      <c r="D759" s="828" t="s">
        <v>1960</v>
      </c>
      <c r="E759" s="818">
        <v>2000</v>
      </c>
      <c r="F759" s="829" t="s">
        <v>453</v>
      </c>
      <c r="G759" s="820">
        <v>1</v>
      </c>
      <c r="H759" s="820">
        <v>0</v>
      </c>
      <c r="I759" s="821">
        <f t="shared" si="756"/>
        <v>1.68</v>
      </c>
      <c r="J759" s="799">
        <v>83200</v>
      </c>
      <c r="K759" s="832"/>
      <c r="L759" s="832"/>
      <c r="M759" s="867" t="s">
        <v>86</v>
      </c>
      <c r="N759" s="799">
        <f t="shared" si="757"/>
        <v>139776</v>
      </c>
      <c r="O759" s="823">
        <f t="shared" si="708"/>
        <v>139776</v>
      </c>
      <c r="P759" s="823">
        <f t="shared" si="758"/>
        <v>1817088</v>
      </c>
      <c r="Q759" s="592">
        <f t="shared" si="710"/>
        <v>1</v>
      </c>
      <c r="R759" s="592">
        <f t="shared" si="711"/>
        <v>1</v>
      </c>
      <c r="S759" s="588">
        <f t="shared" si="712"/>
        <v>1.73</v>
      </c>
      <c r="T759" s="456">
        <v>83200</v>
      </c>
      <c r="U759" s="457"/>
      <c r="V759" s="457"/>
      <c r="W759" s="589" t="str">
        <f t="shared" si="713"/>
        <v>Կ-1</v>
      </c>
      <c r="X759" s="456">
        <f t="shared" si="714"/>
        <v>143936</v>
      </c>
      <c r="Y759" s="590">
        <f t="shared" si="715"/>
        <v>143936</v>
      </c>
      <c r="Z759" s="590">
        <f t="shared" si="759"/>
        <v>1871168</v>
      </c>
      <c r="AA759" s="592">
        <f t="shared" si="717"/>
        <v>1</v>
      </c>
      <c r="AB759" s="592">
        <f t="shared" si="718"/>
        <v>2</v>
      </c>
      <c r="AC759" s="588">
        <f t="shared" si="719"/>
        <v>1.79</v>
      </c>
      <c r="AD759" s="456">
        <v>83200</v>
      </c>
      <c r="AE759" s="457"/>
      <c r="AF759" s="457"/>
      <c r="AG759" s="707" t="str">
        <f t="shared" si="720"/>
        <v>Կ-1</v>
      </c>
      <c r="AH759" s="456">
        <f t="shared" si="721"/>
        <v>148928</v>
      </c>
      <c r="AI759" s="590">
        <f t="shared" si="722"/>
        <v>148928</v>
      </c>
      <c r="AJ759" s="590">
        <f t="shared" si="760"/>
        <v>1936064</v>
      </c>
      <c r="AK759" s="592">
        <f t="shared" si="724"/>
        <v>1</v>
      </c>
      <c r="AL759" s="592">
        <f t="shared" si="725"/>
        <v>3</v>
      </c>
      <c r="AM759" s="588">
        <f t="shared" si="726"/>
        <v>1.84</v>
      </c>
      <c r="AN759" s="456">
        <v>83200</v>
      </c>
      <c r="AO759" s="457"/>
      <c r="AP759" s="457"/>
      <c r="AQ759" s="707" t="str">
        <f t="shared" si="761"/>
        <v>Կ-1</v>
      </c>
      <c r="AR759" s="456">
        <f t="shared" si="728"/>
        <v>153088</v>
      </c>
      <c r="AS759" s="590">
        <f t="shared" si="729"/>
        <v>153088</v>
      </c>
      <c r="AT759" s="590">
        <f t="shared" si="762"/>
        <v>1990144</v>
      </c>
    </row>
    <row r="760" spans="1:46" s="587" customFormat="1" ht="27">
      <c r="B760" s="816">
        <v>30</v>
      </c>
      <c r="C760" s="795" t="s">
        <v>78</v>
      </c>
      <c r="D760" s="794"/>
      <c r="E760" s="818"/>
      <c r="F760" s="829" t="s">
        <v>453</v>
      </c>
      <c r="G760" s="820">
        <v>1</v>
      </c>
      <c r="H760" s="820">
        <v>6</v>
      </c>
      <c r="I760" s="821">
        <f t="shared" si="756"/>
        <v>1.96</v>
      </c>
      <c r="J760" s="799">
        <v>83200</v>
      </c>
      <c r="K760" s="885"/>
      <c r="L760" s="885"/>
      <c r="M760" s="822" t="s">
        <v>86</v>
      </c>
      <c r="N760" s="799">
        <f t="shared" si="757"/>
        <v>163072</v>
      </c>
      <c r="O760" s="823">
        <f t="shared" si="708"/>
        <v>163072</v>
      </c>
      <c r="P760" s="823">
        <f t="shared" si="758"/>
        <v>2119936</v>
      </c>
      <c r="Q760" s="592">
        <f t="shared" si="710"/>
        <v>1</v>
      </c>
      <c r="R760" s="592">
        <f t="shared" si="711"/>
        <v>7</v>
      </c>
      <c r="S760" s="588">
        <f t="shared" si="712"/>
        <v>1.96</v>
      </c>
      <c r="T760" s="456">
        <v>83200</v>
      </c>
      <c r="U760" s="455"/>
      <c r="V760" s="460"/>
      <c r="W760" s="589" t="str">
        <f t="shared" si="713"/>
        <v>Կ-1</v>
      </c>
      <c r="X760" s="456">
        <f t="shared" si="714"/>
        <v>163072</v>
      </c>
      <c r="Y760" s="590">
        <f t="shared" si="715"/>
        <v>163072</v>
      </c>
      <c r="Z760" s="590">
        <f t="shared" si="759"/>
        <v>2119936</v>
      </c>
      <c r="AA760" s="592">
        <f t="shared" si="717"/>
        <v>1</v>
      </c>
      <c r="AB760" s="592">
        <f t="shared" si="718"/>
        <v>8</v>
      </c>
      <c r="AC760" s="588">
        <f t="shared" si="719"/>
        <v>2.02</v>
      </c>
      <c r="AD760" s="456">
        <v>83200</v>
      </c>
      <c r="AE760" s="455"/>
      <c r="AF760" s="460"/>
      <c r="AG760" s="589" t="str">
        <f t="shared" si="720"/>
        <v>Կ-1</v>
      </c>
      <c r="AH760" s="456">
        <f t="shared" si="721"/>
        <v>168064</v>
      </c>
      <c r="AI760" s="590">
        <f t="shared" si="722"/>
        <v>168064</v>
      </c>
      <c r="AJ760" s="590">
        <f t="shared" si="760"/>
        <v>2184832</v>
      </c>
      <c r="AK760" s="592">
        <f t="shared" si="724"/>
        <v>1</v>
      </c>
      <c r="AL760" s="592">
        <f t="shared" si="725"/>
        <v>9</v>
      </c>
      <c r="AM760" s="588">
        <f t="shared" si="726"/>
        <v>2.02</v>
      </c>
      <c r="AN760" s="456">
        <v>83200</v>
      </c>
      <c r="AO760" s="455"/>
      <c r="AP760" s="460"/>
      <c r="AQ760" s="589" t="str">
        <f t="shared" si="761"/>
        <v>Կ-1</v>
      </c>
      <c r="AR760" s="456">
        <f t="shared" si="728"/>
        <v>168064</v>
      </c>
      <c r="AS760" s="590">
        <f t="shared" si="729"/>
        <v>168064</v>
      </c>
      <c r="AT760" s="590">
        <f t="shared" si="762"/>
        <v>2184832</v>
      </c>
    </row>
    <row r="761" spans="1:46" s="587" customFormat="1" ht="13.5">
      <c r="A761" s="587">
        <v>3</v>
      </c>
      <c r="B761" s="816">
        <v>31</v>
      </c>
      <c r="C761" s="795" t="s">
        <v>919</v>
      </c>
      <c r="D761" s="794" t="s">
        <v>1960</v>
      </c>
      <c r="E761" s="796">
        <v>1979</v>
      </c>
      <c r="F761" s="795" t="s">
        <v>107</v>
      </c>
      <c r="G761" s="820">
        <v>1</v>
      </c>
      <c r="H761" s="820">
        <v>20</v>
      </c>
      <c r="I761" s="821">
        <f t="shared" si="756"/>
        <v>2.2799999999999998</v>
      </c>
      <c r="J761" s="799">
        <v>83200</v>
      </c>
      <c r="K761" s="832"/>
      <c r="L761" s="832"/>
      <c r="M761" s="867" t="s">
        <v>86</v>
      </c>
      <c r="N761" s="799">
        <f t="shared" si="757"/>
        <v>189695.99999999997</v>
      </c>
      <c r="O761" s="823">
        <f t="shared" si="708"/>
        <v>189695.99999999997</v>
      </c>
      <c r="P761" s="823">
        <f t="shared" si="758"/>
        <v>2466047.9999999995</v>
      </c>
      <c r="Q761" s="592">
        <f t="shared" si="710"/>
        <v>1</v>
      </c>
      <c r="R761" s="592">
        <f t="shared" si="711"/>
        <v>21</v>
      </c>
      <c r="S761" s="588">
        <f t="shared" si="712"/>
        <v>2.2799999999999998</v>
      </c>
      <c r="T761" s="456">
        <v>83200</v>
      </c>
      <c r="U761" s="457"/>
      <c r="V761" s="457"/>
      <c r="W761" s="589" t="str">
        <f t="shared" si="713"/>
        <v>Կ-1</v>
      </c>
      <c r="X761" s="456">
        <f t="shared" si="714"/>
        <v>189695.99999999997</v>
      </c>
      <c r="Y761" s="590">
        <f t="shared" si="715"/>
        <v>189695.99999999997</v>
      </c>
      <c r="Z761" s="590">
        <f t="shared" si="759"/>
        <v>2466047.9999999995</v>
      </c>
      <c r="AA761" s="592">
        <f t="shared" si="717"/>
        <v>1</v>
      </c>
      <c r="AB761" s="592">
        <f t="shared" si="718"/>
        <v>22</v>
      </c>
      <c r="AC761" s="588">
        <f t="shared" si="719"/>
        <v>2.2799999999999998</v>
      </c>
      <c r="AD761" s="456">
        <v>83200</v>
      </c>
      <c r="AE761" s="457"/>
      <c r="AF761" s="457"/>
      <c r="AG761" s="707" t="str">
        <f t="shared" si="720"/>
        <v>Կ-1</v>
      </c>
      <c r="AH761" s="456">
        <f t="shared" si="721"/>
        <v>189695.99999999997</v>
      </c>
      <c r="AI761" s="590">
        <f t="shared" si="722"/>
        <v>189695.99999999997</v>
      </c>
      <c r="AJ761" s="590">
        <f t="shared" si="760"/>
        <v>2466047.9999999995</v>
      </c>
      <c r="AK761" s="592">
        <f t="shared" si="724"/>
        <v>1</v>
      </c>
      <c r="AL761" s="592">
        <f t="shared" si="725"/>
        <v>23</v>
      </c>
      <c r="AM761" s="588">
        <f t="shared" si="726"/>
        <v>2.2799999999999998</v>
      </c>
      <c r="AN761" s="456">
        <v>83200</v>
      </c>
      <c r="AO761" s="457"/>
      <c r="AP761" s="457"/>
      <c r="AQ761" s="707" t="str">
        <f t="shared" si="761"/>
        <v>Կ-1</v>
      </c>
      <c r="AR761" s="456">
        <f t="shared" si="728"/>
        <v>189695.99999999997</v>
      </c>
      <c r="AS761" s="590">
        <f t="shared" si="729"/>
        <v>189695.99999999997</v>
      </c>
      <c r="AT761" s="590">
        <f t="shared" si="762"/>
        <v>2466047.9999999995</v>
      </c>
    </row>
    <row r="762" spans="1:46" s="587" customFormat="1" ht="13.5">
      <c r="A762" s="587">
        <v>8</v>
      </c>
      <c r="B762" s="830"/>
      <c r="C762" s="831" t="s">
        <v>2550</v>
      </c>
      <c r="D762" s="828"/>
      <c r="E762" s="818"/>
      <c r="F762" s="831"/>
      <c r="G762" s="820"/>
      <c r="H762" s="820"/>
      <c r="I762" s="821"/>
      <c r="J762" s="799"/>
      <c r="K762" s="832"/>
      <c r="L762" s="832"/>
      <c r="M762" s="833"/>
      <c r="N762" s="834"/>
      <c r="O762" s="823">
        <v>6000</v>
      </c>
      <c r="P762" s="823">
        <f>+O762*12</f>
        <v>72000</v>
      </c>
      <c r="Q762" s="592"/>
      <c r="R762" s="592"/>
      <c r="S762" s="588"/>
      <c r="T762" s="456"/>
      <c r="U762" s="457"/>
      <c r="V762" s="457"/>
      <c r="W762" s="597"/>
      <c r="X762" s="700"/>
      <c r="Y762" s="590">
        <f>+O762</f>
        <v>6000</v>
      </c>
      <c r="Z762" s="590">
        <f>+P762</f>
        <v>72000</v>
      </c>
      <c r="AA762" s="592"/>
      <c r="AB762" s="592"/>
      <c r="AC762" s="588"/>
      <c r="AD762" s="456"/>
      <c r="AE762" s="457"/>
      <c r="AF762" s="457"/>
      <c r="AG762" s="597"/>
      <c r="AH762" s="700"/>
      <c r="AI762" s="590">
        <f>+Y762</f>
        <v>6000</v>
      </c>
      <c r="AJ762" s="590">
        <f>+Z762</f>
        <v>72000</v>
      </c>
      <c r="AK762" s="592"/>
      <c r="AL762" s="592"/>
      <c r="AM762" s="588"/>
      <c r="AN762" s="456"/>
      <c r="AO762" s="457"/>
      <c r="AP762" s="457"/>
      <c r="AQ762" s="597"/>
      <c r="AR762" s="700"/>
      <c r="AS762" s="590">
        <f>+AI762</f>
        <v>6000</v>
      </c>
      <c r="AT762" s="590">
        <f>+AJ762</f>
        <v>72000</v>
      </c>
    </row>
    <row r="763" spans="1:46" s="468" customFormat="1" ht="23.25" customHeight="1">
      <c r="A763" s="468">
        <v>8</v>
      </c>
      <c r="B763" s="960" t="s">
        <v>47</v>
      </c>
      <c r="C763" s="960"/>
      <c r="D763" s="960"/>
      <c r="E763" s="960"/>
      <c r="F763" s="960"/>
      <c r="G763" s="701">
        <f t="shared" ref="G763:AT763" si="763">SUM(G731:G762)</f>
        <v>31</v>
      </c>
      <c r="H763" s="701">
        <f t="shared" si="763"/>
        <v>202</v>
      </c>
      <c r="I763" s="701">
        <f t="shared" si="763"/>
        <v>70.179999999999993</v>
      </c>
      <c r="J763" s="701">
        <f t="shared" si="763"/>
        <v>2579200</v>
      </c>
      <c r="K763" s="701">
        <f t="shared" si="763"/>
        <v>0</v>
      </c>
      <c r="L763" s="701">
        <f t="shared" si="763"/>
        <v>0</v>
      </c>
      <c r="M763" s="701">
        <f t="shared" si="763"/>
        <v>0</v>
      </c>
      <c r="N763" s="701">
        <f t="shared" si="763"/>
        <v>5838976</v>
      </c>
      <c r="O763" s="701">
        <f t="shared" si="763"/>
        <v>5844976</v>
      </c>
      <c r="P763" s="701">
        <f t="shared" si="763"/>
        <v>75978688</v>
      </c>
      <c r="Q763" s="701">
        <f t="shared" si="763"/>
        <v>31</v>
      </c>
      <c r="R763" s="701">
        <f t="shared" si="763"/>
        <v>233</v>
      </c>
      <c r="S763" s="701">
        <f t="shared" si="763"/>
        <v>71.37</v>
      </c>
      <c r="T763" s="701">
        <f t="shared" si="763"/>
        <v>2579200</v>
      </c>
      <c r="U763" s="701">
        <f t="shared" si="763"/>
        <v>0</v>
      </c>
      <c r="V763" s="701">
        <f t="shared" si="763"/>
        <v>0</v>
      </c>
      <c r="W763" s="701">
        <f t="shared" si="763"/>
        <v>0</v>
      </c>
      <c r="X763" s="701">
        <f t="shared" si="763"/>
        <v>5937984</v>
      </c>
      <c r="Y763" s="701">
        <f t="shared" si="763"/>
        <v>5943984</v>
      </c>
      <c r="Z763" s="701">
        <f t="shared" si="763"/>
        <v>77265792</v>
      </c>
      <c r="AA763" s="701">
        <f t="shared" si="763"/>
        <v>31</v>
      </c>
      <c r="AB763" s="701">
        <f t="shared" si="763"/>
        <v>264</v>
      </c>
      <c r="AC763" s="701">
        <f t="shared" si="763"/>
        <v>72.460000000000022</v>
      </c>
      <c r="AD763" s="701">
        <f t="shared" si="763"/>
        <v>2579200</v>
      </c>
      <c r="AE763" s="701">
        <f t="shared" si="763"/>
        <v>0</v>
      </c>
      <c r="AF763" s="701">
        <f t="shared" si="763"/>
        <v>0</v>
      </c>
      <c r="AG763" s="701">
        <f t="shared" si="763"/>
        <v>0</v>
      </c>
      <c r="AH763" s="701">
        <f t="shared" si="763"/>
        <v>6028672</v>
      </c>
      <c r="AI763" s="701">
        <f t="shared" si="763"/>
        <v>6034672</v>
      </c>
      <c r="AJ763" s="701">
        <f t="shared" si="763"/>
        <v>78444736</v>
      </c>
      <c r="AK763" s="701">
        <f t="shared" si="763"/>
        <v>31</v>
      </c>
      <c r="AL763" s="701">
        <f t="shared" si="763"/>
        <v>295</v>
      </c>
      <c r="AM763" s="701">
        <f t="shared" si="763"/>
        <v>73.390000000000015</v>
      </c>
      <c r="AN763" s="701">
        <f t="shared" si="763"/>
        <v>2579200</v>
      </c>
      <c r="AO763" s="701">
        <f t="shared" si="763"/>
        <v>0</v>
      </c>
      <c r="AP763" s="701">
        <f t="shared" si="763"/>
        <v>0</v>
      </c>
      <c r="AQ763" s="701">
        <f t="shared" si="763"/>
        <v>0</v>
      </c>
      <c r="AR763" s="701">
        <f t="shared" si="763"/>
        <v>6106048</v>
      </c>
      <c r="AS763" s="701">
        <f t="shared" si="763"/>
        <v>6112048</v>
      </c>
      <c r="AT763" s="701">
        <f t="shared" si="763"/>
        <v>79450624</v>
      </c>
    </row>
    <row r="764" spans="1:46" ht="16.5" customHeight="1">
      <c r="A764" s="463">
        <v>8</v>
      </c>
    </row>
    <row r="765" spans="1:46" ht="17.25" customHeight="1">
      <c r="A765" s="463">
        <v>20</v>
      </c>
    </row>
    <row r="766" spans="1:46" s="468" customFormat="1" ht="22.5" customHeight="1">
      <c r="B766" s="960" t="s">
        <v>554</v>
      </c>
      <c r="C766" s="960"/>
      <c r="D766" s="960"/>
      <c r="E766" s="960"/>
      <c r="F766" s="960"/>
      <c r="G766" s="962" t="s">
        <v>1036</v>
      </c>
      <c r="H766" s="962"/>
      <c r="I766" s="962"/>
      <c r="J766" s="962"/>
      <c r="K766" s="962"/>
      <c r="L766" s="962"/>
      <c r="M766" s="962"/>
      <c r="N766" s="962"/>
      <c r="O766" s="962"/>
      <c r="P766" s="962"/>
      <c r="Q766" s="962" t="s">
        <v>1036</v>
      </c>
      <c r="R766" s="962"/>
      <c r="S766" s="962"/>
      <c r="T766" s="962"/>
      <c r="U766" s="962"/>
      <c r="V766" s="962"/>
      <c r="W766" s="962"/>
      <c r="X766" s="962"/>
      <c r="Y766" s="962"/>
      <c r="Z766" s="962"/>
      <c r="AA766" s="962" t="s">
        <v>1036</v>
      </c>
      <c r="AB766" s="962"/>
      <c r="AC766" s="962"/>
      <c r="AD766" s="962"/>
      <c r="AE766" s="962"/>
      <c r="AF766" s="962"/>
      <c r="AG766" s="962"/>
      <c r="AH766" s="962"/>
      <c r="AI766" s="962"/>
      <c r="AJ766" s="962"/>
      <c r="AK766" s="962" t="s">
        <v>1036</v>
      </c>
      <c r="AL766" s="962"/>
      <c r="AM766" s="962"/>
      <c r="AN766" s="962"/>
      <c r="AO766" s="962"/>
      <c r="AP766" s="962"/>
      <c r="AQ766" s="962"/>
      <c r="AR766" s="962"/>
      <c r="AS766" s="962"/>
      <c r="AT766" s="962"/>
    </row>
    <row r="767" spans="1:46" s="468" customFormat="1" ht="24" customHeight="1">
      <c r="B767" s="959" t="s">
        <v>1333</v>
      </c>
      <c r="C767" s="959"/>
      <c r="D767" s="959"/>
      <c r="E767" s="959"/>
      <c r="F767" s="959"/>
      <c r="G767" s="959" t="s">
        <v>2454</v>
      </c>
      <c r="H767" s="959"/>
      <c r="I767" s="959"/>
      <c r="J767" s="959"/>
      <c r="K767" s="959"/>
      <c r="L767" s="959"/>
      <c r="M767" s="959"/>
      <c r="N767" s="959"/>
      <c r="O767" s="959"/>
      <c r="P767" s="959"/>
      <c r="Q767" s="959" t="s">
        <v>1950</v>
      </c>
      <c r="R767" s="959"/>
      <c r="S767" s="959"/>
      <c r="T767" s="959"/>
      <c r="U767" s="959"/>
      <c r="V767" s="959"/>
      <c r="W767" s="959"/>
      <c r="X767" s="959"/>
      <c r="Y767" s="959"/>
      <c r="Z767" s="959"/>
      <c r="AA767" s="980" t="s">
        <v>2461</v>
      </c>
      <c r="AB767" s="981"/>
      <c r="AC767" s="981"/>
      <c r="AD767" s="981"/>
      <c r="AE767" s="981"/>
      <c r="AF767" s="981"/>
      <c r="AG767" s="981"/>
      <c r="AH767" s="981"/>
      <c r="AI767" s="981"/>
      <c r="AJ767" s="982"/>
      <c r="AK767" s="959" t="s">
        <v>2935</v>
      </c>
      <c r="AL767" s="959"/>
      <c r="AM767" s="959"/>
      <c r="AN767" s="959"/>
      <c r="AO767" s="959"/>
      <c r="AP767" s="959"/>
      <c r="AQ767" s="959"/>
      <c r="AR767" s="959"/>
      <c r="AS767" s="959"/>
      <c r="AT767" s="959"/>
    </row>
    <row r="768" spans="1:46" s="587" customFormat="1" ht="99.75">
      <c r="B768" s="458" t="s">
        <v>10</v>
      </c>
      <c r="C768" s="531" t="s">
        <v>54</v>
      </c>
      <c r="D768" s="748" t="s">
        <v>1958</v>
      </c>
      <c r="E768" s="579" t="s">
        <v>1959</v>
      </c>
      <c r="F768" s="531" t="s">
        <v>55</v>
      </c>
      <c r="G768" s="586" t="s">
        <v>56</v>
      </c>
      <c r="H768" s="586" t="s">
        <v>89</v>
      </c>
      <c r="I768" s="586" t="s">
        <v>90</v>
      </c>
      <c r="J768" s="586" t="s">
        <v>62</v>
      </c>
      <c r="K768" s="696" t="str">
        <f>+K730</f>
        <v>Հավելավճար</v>
      </c>
      <c r="L768" s="696" t="str">
        <f>+L730</f>
        <v>Հավելում (բարձր լեռնային կամ գաղտնիության)</v>
      </c>
      <c r="M768" s="586" t="str">
        <f>+M730</f>
        <v>Ըստ դատ.ծառ.պաշտ.ենթախմբ.</v>
      </c>
      <c r="N768" s="586" t="s">
        <v>603</v>
      </c>
      <c r="O768" s="586" t="s">
        <v>582</v>
      </c>
      <c r="P768" s="586" t="s">
        <v>1407</v>
      </c>
      <c r="Q768" s="586" t="s">
        <v>56</v>
      </c>
      <c r="R768" s="586" t="s">
        <v>89</v>
      </c>
      <c r="S768" s="586" t="s">
        <v>90</v>
      </c>
      <c r="T768" s="586" t="s">
        <v>62</v>
      </c>
      <c r="U768" s="586" t="str">
        <f>+U730</f>
        <v>Հավելավճար</v>
      </c>
      <c r="V768" s="586" t="str">
        <f>+V730</f>
        <v>Հավելում (բարձր լեռնային կամ գաղտնիության)</v>
      </c>
      <c r="W768" s="586" t="str">
        <f>+W730</f>
        <v>Ըստ դատ.ծառ.պաշտ.ենթախմբ.</v>
      </c>
      <c r="X768" s="586" t="s">
        <v>603</v>
      </c>
      <c r="Y768" s="586" t="str">
        <f>+O768</f>
        <v xml:space="preserve">Ընդամենը ամսական աշխատավարձ </v>
      </c>
      <c r="Z768" s="586" t="s">
        <v>1951</v>
      </c>
      <c r="AA768" s="586" t="s">
        <v>56</v>
      </c>
      <c r="AB768" s="586" t="s">
        <v>89</v>
      </c>
      <c r="AC768" s="586" t="s">
        <v>90</v>
      </c>
      <c r="AD768" s="586" t="s">
        <v>62</v>
      </c>
      <c r="AE768" s="586" t="str">
        <f>+AE730</f>
        <v>Հավելավճար</v>
      </c>
      <c r="AF768" s="696" t="str">
        <f>+AF730</f>
        <v>Հավելում (բարձր լեռնային կամ գաղտնիության)</v>
      </c>
      <c r="AG768" s="586" t="str">
        <f>+AG730</f>
        <v>Ըստ դատ.ծառ.պաշտ.ենթախմբ.</v>
      </c>
      <c r="AH768" s="586" t="s">
        <v>603</v>
      </c>
      <c r="AI768" s="586" t="str">
        <f>+Y768</f>
        <v xml:space="preserve">Ընդամենը ամսական աշխատավարձ </v>
      </c>
      <c r="AJ768" s="586" t="s">
        <v>2462</v>
      </c>
      <c r="AK768" s="586" t="s">
        <v>56</v>
      </c>
      <c r="AL768" s="586" t="s">
        <v>89</v>
      </c>
      <c r="AM768" s="586" t="s">
        <v>90</v>
      </c>
      <c r="AN768" s="586" t="s">
        <v>62</v>
      </c>
      <c r="AO768" s="586" t="str">
        <f>+AO730</f>
        <v>Հավելավճար</v>
      </c>
      <c r="AP768" s="696" t="str">
        <f>+AP730</f>
        <v>Հավելում (բարձր լեռնային կամ գաղտնիության)</v>
      </c>
      <c r="AQ768" s="586" t="str">
        <f>+AQ730</f>
        <v>Ըստ դատ.ծառ.պաշտ.ենթախմբ.</v>
      </c>
      <c r="AR768" s="586" t="s">
        <v>603</v>
      </c>
      <c r="AS768" s="586" t="str">
        <f>+AI768</f>
        <v xml:space="preserve">Ընդամենը ամսական աշխատավարձ </v>
      </c>
      <c r="AT768" s="586" t="s">
        <v>2936</v>
      </c>
    </row>
    <row r="769" spans="2:46" s="591" customFormat="1" ht="13.5">
      <c r="B769" s="816">
        <v>1</v>
      </c>
      <c r="C769" s="849" t="s">
        <v>862</v>
      </c>
      <c r="D769" s="817" t="s">
        <v>1961</v>
      </c>
      <c r="E769" s="818">
        <v>1978</v>
      </c>
      <c r="F769" s="819" t="s">
        <v>217</v>
      </c>
      <c r="G769" s="820">
        <v>1</v>
      </c>
      <c r="H769" s="926">
        <v>8</v>
      </c>
      <c r="I769" s="821">
        <f t="shared" ref="I769:I774" si="764">IF(G769&lt;1,0,IF(M769="Բ-1",IF(H769=0,6.94,IF(H769=1,7.17,IF(H769=2,7.41,IF(H769=3,7.66,IF(OR(H769=5,H769=4),7.92,IF(OR(H769=6,H769=7),8.18,IF(OR(H769=8,H769=9),8.46,IF(OR(H769=10,H769=11,H769=12),8.74,IF(OR(H769=13,H769=14,H769=15),9.03,IF(OR(H769=16,H769=17,H769=18),9.33,9.65)))))))))),IF(M769="Բ-2", IF(H769=0,5.71,IF(H769=1,5.89,IF(H769=2,6.09,IF(H769=3,6.29,IF(OR(H769=5,H769=4),6.5,IF(OR(H769=6,H769=7),6.72,IF(OR(H769=8,H769=9),6.94,IF(OR(H769=10,H769=11,H769=12),7.17,IF(OR(H769=13,H769=14,H769=15),7.41,IF(OR(H769=16,H769=17,H769=18),7.65,7.91)))))))))), IF(M769="Գ-1", IF(H769=0,4.7,IF(H769=1,4.86,IF(H769=2,5.01,IF(H769=3,5.18,IF(OR(H769=5,H769=4),5.35,IF(OR(H769=6,H769=7),5.52,IF(OR(H769=8,H769=9),5.71,IF(OR(H769=10,H769=11,H769=12),5.89,IF(OR(H769=13,H769=14,H769=15),6.09,IF(OR(H769=16,H769=17,H769=18),6.29,6.49)))))))))), IF(M769="Գ-2", IF(H769=0,3.88,IF(H769=1,4.01,IF(H769=2,4.14,IF(H769=3,4.27,IF(OR(H769=5,H769=4),4.41,IF(OR(H769=6,H769=7),4.55,IF(OR(H769=8,H769=9),4.7,IF(OR(H769=10,H769=11,H769=12),4.85,IF(OR(H769=13,H769=14,H769=15),5.01,IF(OR(H769=16,H769=17,H769=18),5.17,5.34)))))))))), IF(M769="Գ-3", IF(H769=0,3.21,IF(H769=1,3.31,IF(H769=2,3.42,IF(H769=3,3.53,IF(OR(H769=5,H769=4),3.64,IF(OR(H769=6,H769=7),3.76,IF(OR(H769=8,H769=9),3.88,IF(OR(H769=10,H769=11,H769=12),4.01,IF(OR(H769=13,H769=14,H769=15),4.13,IF(OR(H769=16,H769=17,H769=18),4.27,4.4)))))))))), IF(M769="Ա-1", IF(H769=0,2.66,IF(H769=1,2.75,IF(H769=2,2.83,IF(H769=3,2.92,IF(OR(H769=5,H769=4),3.02,IF(OR(H769=6,H769=7),3.11,IF(OR(H769=8,H769=9),3.21,IF(OR(H769=10,H769=11,H769=12),3.31,IF(OR(H769=13,H769=14,H769=15),3.42,IF(OR(H769=16,H769=17,H769=18),3.53,3.64)))))))))), IF(M769="Ա-2", IF(H769=0,2.28,IF(H769=1,2.35,IF(H769=2,2.43,IF(H769=3,2.5,IF(OR(H769=5,H769=4),2.58,IF(OR(H769=6,H769=7),2.66,IF(OR(H769=8,H769=9),2.75,IF(OR(H769=10,H769=11,H769=12),2.83,IF(OR(H769=13,H769=14,H769=15),2.92,IF(OR(H769=16,H769=17,H769=18),3.01,3.11)))))))))),IF(M769="Ա-3", IF(H769=0,1.96,IF(H769=1,2.02,IF(H769=2,2.08,IF(H769=3,2.15,IF(OR(H769=5,H769=4),2.21,IF(OR(H769=6,H769=7),2.28,IF(OR(H769=8,H769=9),2.35,IF(OR(H769=10,H769=11,H769=12),2.42,IF(OR(H769=13,H769=14,H769=15),2.5,IF(OR(H769=16,H769=17,H769=18),2.58,2.66)))))))))), IF(M769="Կ-1", IF(H769=0,1.68,IF(H769=1,1.73,IF(H769=2,1.79,IF(H769=3,1.84,IF(OR(H769=5,H769=4),1.9,IF(OR(H769=6,H769=7),1.96,IF(OR(H769=8,H769=9),2.02,IF(OR(H769=10,H769=11,H769=12),2.08,IF(OR(H769=13,H769=14,H769=15),2.14,IF(OR(H769=16,H769=17,H769=18),2.21,2.28)))))))))), IF(M769="Կ-2", IF(H769=0,1.45,IF(H769=1,1.49,IF(H769=2,1.54,IF(H769=3,1.59,IF(OR(H769=5,H769=4),1.63,IF(OR(H769=6,H769=7),1.68,IF(OR(H769=8,H769=9),1.73,IF(OR(H769=10,H769=11,H769=12),1.79,IF(OR(H769=13,H769=14,H769=15),1.84,IF(OR(H769=16,H769=17,H769=18),1.9,1.95)))))))))),IF(M769="Կ-3", IF(H769=0,1.25,IF(H769=1,1.29,IF(H769=2,1.33,IF(H769=3,1.37,IF(OR(H769=5,H769=4),1.41,IF(OR(H769=6,H769=7),1.45,IF(OR(H769=8,H769=9),1.49,IF(OR(H769=10,H769=11,H769=12),1.54,IF(OR(H769=13,H769=14,H769=15),1.58,IF(OR(H769=16,H769=17,H769=18),1.63,1.68)))))))))), "Error"))))))))))))</f>
        <v>5.71</v>
      </c>
      <c r="J769" s="799">
        <v>83200</v>
      </c>
      <c r="K769" s="799"/>
      <c r="L769" s="832"/>
      <c r="M769" s="822" t="s">
        <v>82</v>
      </c>
      <c r="N769" s="799">
        <f t="shared" ref="N769:N774" si="765">J769*I769</f>
        <v>475072</v>
      </c>
      <c r="O769" s="823">
        <f t="shared" ref="O769:O794" si="766">I769*J769+K769+L769</f>
        <v>475072</v>
      </c>
      <c r="P769" s="823">
        <f t="shared" ref="P769:P774" si="767">+O769*13</f>
        <v>6175936</v>
      </c>
      <c r="Q769" s="592">
        <f t="shared" ref="Q769:Q794" si="768">+G769</f>
        <v>1</v>
      </c>
      <c r="R769" s="592">
        <f t="shared" ref="R769:R794" si="769">+H769+1</f>
        <v>9</v>
      </c>
      <c r="S769" s="588">
        <f t="shared" ref="S769:S794" si="770">IF(Q769&lt;1,0,IF(W769="Բ-1",IF(R769=0,6.94,IF(R769=1,7.17,IF(R769=2,7.41,IF(R769=3,7.66,IF(OR(R769=5,R769=4),7.92,IF(OR(R769=6,R769=7),8.18,IF(OR(R769=8,R769=9),8.46,IF(OR(R769=10,R769=11,R769=12),8.74,IF(OR(R769=13,R769=14,R769=15),9.03,IF(OR(R769=16,R769=17,R769=18),9.33,9.65)))))))))),IF(W769="Բ-2", IF(R769=0,5.71,IF(R769=1,5.89,IF(R769=2,6.09,IF(R769=3,6.29,IF(OR(R769=5,R769=4),6.5,IF(OR(R769=6,R769=7),6.72,IF(OR(R769=8,R769=9),6.94,IF(OR(R769=10,R769=11,R769=12),7.17,IF(OR(R769=13,R769=14,R769=15),7.41,IF(OR(R769=16,R769=17,R769=18),7.65,7.91)))))))))), IF(W769="Գ-1", IF(R769=0,4.7,IF(R769=1,4.86,IF(R769=2,5.01,IF(R769=3,5.18,IF(OR(R769=5,R769=4),5.35,IF(OR(R769=6,R769=7),5.52,IF(OR(R769=8,R769=9),5.71,IF(OR(R769=10,R769=11,R769=12),5.89,IF(OR(R769=13,R769=14,R769=15),6.09,IF(OR(R769=16,R769=17,R769=18),6.29,6.49)))))))))), IF(W769="Գ-2", IF(R769=0,3.88,IF(R769=1,4.01,IF(R769=2,4.14,IF(R769=3,4.27,IF(OR(R769=5,R769=4),4.41,IF(OR(R769=6,R769=7),4.55,IF(OR(R769=8,R769=9),4.7,IF(OR(R769=10,R769=11,R769=12),4.85,IF(OR(R769=13,R769=14,R769=15),5.01,IF(OR(R769=16,R769=17,R769=18),5.17,5.34)))))))))), IF(W769="Գ-3", IF(R769=0,3.21,IF(R769=1,3.31,IF(R769=2,3.42,IF(R769=3,3.53,IF(OR(R769=5,R769=4),3.64,IF(OR(R769=6,R769=7),3.76,IF(OR(R769=8,R769=9),3.88,IF(OR(R769=10,R769=11,R769=12),4.01,IF(OR(R769=13,R769=14,R769=15),4.13,IF(OR(R769=16,R769=17,R769=18),4.27,4.4)))))))))), IF(W769="Ա-1", IF(R769=0,2.66,IF(R769=1,2.75,IF(R769=2,2.83,IF(R769=3,2.92,IF(OR(R769=5,R769=4),3.02,IF(OR(R769=6,R769=7),3.11,IF(OR(R769=8,R769=9),3.21,IF(OR(R769=10,R769=11,R769=12),3.31,IF(OR(R769=13,R769=14,R769=15),3.42,IF(OR(R769=16,R769=17,R769=18),3.53,3.64)))))))))), IF(W769="Ա-2", IF(R769=0,2.28,IF(R769=1,2.35,IF(R769=2,2.43,IF(R769=3,2.5,IF(OR(R769=5,R769=4),2.58,IF(OR(R769=6,R769=7),2.66,IF(OR(R769=8,R769=9),2.75,IF(OR(R769=10,R769=11,R769=12),2.83,IF(OR(R769=13,R769=14,R769=15),2.92,IF(OR(R769=16,R769=17,R769=18),3.01,3.11)))))))))),IF(W769="Ա-3", IF(R769=0,1.96,IF(R769=1,2.02,IF(R769=2,2.08,IF(R769=3,2.15,IF(OR(R769=5,R769=4),2.21,IF(OR(R769=6,R769=7),2.28,IF(OR(R769=8,R769=9),2.35,IF(OR(R769=10,R769=11,R769=12),2.42,IF(OR(R769=13,R769=14,R769=15),2.5,IF(OR(R769=16,R769=17,R769=18),2.58,2.66)))))))))), IF(W769="Կ-1", IF(R769=0,1.68,IF(R769=1,1.73,IF(R769=2,1.79,IF(R769=3,1.84,IF(OR(R769=5,R769=4),1.9,IF(OR(R769=6,R769=7),1.96,IF(OR(R769=8,R769=9),2.02,IF(OR(R769=10,R769=11,R769=12),2.08,IF(OR(R769=13,R769=14,R769=15),2.14,IF(OR(R769=16,R769=17,R769=18),2.21,2.28)))))))))), IF(W769="Կ-2", IF(R769=0,1.45,IF(R769=1,1.49,IF(R769=2,1.54,IF(R769=3,1.59,IF(OR(R769=5,R769=4),1.63,IF(OR(R769=6,R769=7),1.68,IF(OR(R769=8,R769=9),1.73,IF(OR(R769=10,R769=11,R769=12),1.79,IF(OR(R769=13,R769=14,R769=15),1.84,IF(OR(R769=16,R769=17,R769=18),1.9,1.95)))))))))),IF(W769="Կ-3", IF(R769=0,1.25,IF(R769=1,1.29,IF(R769=2,1.33,IF(R769=3,1.37,IF(OR(R769=5,R769=4),1.41,IF(OR(R769=6,R769=7),1.45,IF(OR(R769=8,R769=9),1.49,IF(OR(R769=10,R769=11,R769=12),1.54,IF(OR(R769=13,R769=14,R769=15),1.58,IF(OR(R769=16,R769=17,R769=18),1.63,1.68)))))))))), "Error"))))))))))))</f>
        <v>5.71</v>
      </c>
      <c r="T769" s="456">
        <v>83200</v>
      </c>
      <c r="U769" s="456"/>
      <c r="V769" s="457"/>
      <c r="W769" s="589" t="str">
        <f t="shared" ref="W769:W794" si="771">+M769</f>
        <v>Գ-1</v>
      </c>
      <c r="X769" s="456">
        <f t="shared" ref="X769:X794" si="772">T769*S769</f>
        <v>475072</v>
      </c>
      <c r="Y769" s="590">
        <f t="shared" ref="Y769:Y794" si="773">+U769+V769+X769</f>
        <v>475072</v>
      </c>
      <c r="Z769" s="590">
        <f t="shared" ref="Z769:Z774" si="774">+Y769*13</f>
        <v>6175936</v>
      </c>
      <c r="AA769" s="592">
        <f t="shared" ref="AA769:AA794" si="775">+Q769</f>
        <v>1</v>
      </c>
      <c r="AB769" s="592">
        <f t="shared" ref="AB769:AB794" si="776">+R769+1</f>
        <v>10</v>
      </c>
      <c r="AC769" s="588">
        <f t="shared" ref="AC769:AC794" si="777">IF(AA769&lt;1,0,IF(AG769="Բ-1",IF(AB769=0,6.94,IF(AB769=1,7.17,IF(AB769=2,7.41,IF(AB769=3,7.66,IF(OR(AB769=5,AB769=4),7.92,IF(OR(AB769=6,AB769=7),8.18,IF(OR(AB769=8,AB769=9),8.46,IF(OR(AB769=10,AB769=11,AB769=12),8.74,IF(OR(AB769=13,AB769=14,AB769=15),9.03,IF(OR(AB769=16,AB769=17,AB769=18),9.33,9.65)))))))))),IF(AG769="Բ-2", IF(AB769=0,5.71,IF(AB769=1,5.89,IF(AB769=2,6.09,IF(AB769=3,6.29,IF(OR(AB769=5,AB769=4),6.5,IF(OR(AB769=6,AB769=7),6.72,IF(OR(AB769=8,AB769=9),6.94,IF(OR(AB769=10,AB769=11,AB769=12),7.17,IF(OR(AB769=13,AB769=14,AB769=15),7.41,IF(OR(AB769=16,AB769=17,AB769=18),7.65,7.91)))))))))), IF(AG769="Գ-1", IF(AB769=0,4.7,IF(AB769=1,4.86,IF(AB769=2,5.01,IF(AB769=3,5.18,IF(OR(AB769=5,AB769=4),5.35,IF(OR(AB769=6,AB769=7),5.52,IF(OR(AB769=8,AB769=9),5.71,IF(OR(AB769=10,AB769=11,AB769=12),5.89,IF(OR(AB769=13,AB769=14,AB769=15),6.09,IF(OR(AB769=16,AB769=17,AB769=18),6.29,6.49)))))))))), IF(AG769="Գ-2", IF(AB769=0,3.88,IF(AB769=1,4.01,IF(AB769=2,4.14,IF(AB769=3,4.27,IF(OR(AB769=5,AB769=4),4.41,IF(OR(AB769=6,AB769=7),4.55,IF(OR(AB769=8,AB769=9),4.7,IF(OR(AB769=10,AB769=11,AB769=12),4.85,IF(OR(AB769=13,AB769=14,AB769=15),5.01,IF(OR(AB769=16,AB769=17,AB769=18),5.17,5.34)))))))))), IF(AG769="Գ-3", IF(AB769=0,3.21,IF(AB769=1,3.31,IF(AB769=2,3.42,IF(AB769=3,3.53,IF(OR(AB769=5,AB769=4),3.64,IF(OR(AB769=6,AB769=7),3.76,IF(OR(AB769=8,AB769=9),3.88,IF(OR(AB769=10,AB769=11,AB769=12),4.01,IF(OR(AB769=13,AB769=14,AB769=15),4.13,IF(OR(AB769=16,AB769=17,AB769=18),4.27,4.4)))))))))), IF(AG769="Ա-1", IF(AB769=0,2.66,IF(AB769=1,2.75,IF(AB769=2,2.83,IF(AB769=3,2.92,IF(OR(AB769=5,AB769=4),3.02,IF(OR(AB769=6,AB769=7),3.11,IF(OR(AB769=8,AB769=9),3.21,IF(OR(AB769=10,AB769=11,AB769=12),3.31,IF(OR(AB769=13,AB769=14,AB769=15),3.42,IF(OR(AB769=16,AB769=17,AB769=18),3.53,3.64)))))))))), IF(AG769="Ա-2", IF(AB769=0,2.28,IF(AB769=1,2.35,IF(AB769=2,2.43,IF(AB769=3,2.5,IF(OR(AB769=5,AB769=4),2.58,IF(OR(AB769=6,AB769=7),2.66,IF(OR(AB769=8,AB769=9),2.75,IF(OR(AB769=10,AB769=11,AB769=12),2.83,IF(OR(AB769=13,AB769=14,AB769=15),2.92,IF(OR(AB769=16,AB769=17,AB769=18),3.01,3.11)))))))))),IF(AG769="Ա-3", IF(AB769=0,1.96,IF(AB769=1,2.02,IF(AB769=2,2.08,IF(AB769=3,2.15,IF(OR(AB769=5,AB769=4),2.21,IF(OR(AB769=6,AB769=7),2.28,IF(OR(AB769=8,AB769=9),2.35,IF(OR(AB769=10,AB769=11,AB769=12),2.42,IF(OR(AB769=13,AB769=14,AB769=15),2.5,IF(OR(AB769=16,AB769=17,AB769=18),2.58,2.66)))))))))), IF(AG769="Կ-1", IF(AB769=0,1.68,IF(AB769=1,1.73,IF(AB769=2,1.79,IF(AB769=3,1.84,IF(OR(AB769=5,AB769=4),1.9,IF(OR(AB769=6,AB769=7),1.96,IF(OR(AB769=8,AB769=9),2.02,IF(OR(AB769=10,AB769=11,AB769=12),2.08,IF(OR(AB769=13,AB769=14,AB769=15),2.14,IF(OR(AB769=16,AB769=17,AB769=18),2.21,2.28)))))))))), IF(AG769="Կ-2", IF(AB769=0,1.45,IF(AB769=1,1.49,IF(AB769=2,1.54,IF(AB769=3,1.59,IF(OR(AB769=5,AB769=4),1.63,IF(OR(AB769=6,AB769=7),1.68,IF(OR(AB769=8,AB769=9),1.73,IF(OR(AB769=10,AB769=11,AB769=12),1.79,IF(OR(AB769=13,AB769=14,AB769=15),1.84,IF(OR(AB769=16,AB769=17,AB769=18),1.9,1.95)))))))))),IF(AG769="Կ-3", IF(AB769=0,1.25,IF(AB769=1,1.29,IF(AB769=2,1.33,IF(AB769=3,1.37,IF(OR(AB769=5,AB769=4),1.41,IF(OR(AB769=6,AB769=7),1.45,IF(OR(AB769=8,AB769=9),1.49,IF(OR(AB769=10,AB769=11,AB769=12),1.54,IF(OR(AB769=13,AB769=14,AB769=15),1.58,IF(OR(AB769=16,AB769=17,AB769=18),1.63,1.68)))))))))), "Error"))))))))))))</f>
        <v>5.89</v>
      </c>
      <c r="AD769" s="456">
        <v>83200</v>
      </c>
      <c r="AE769" s="456"/>
      <c r="AF769" s="457"/>
      <c r="AG769" s="589" t="str">
        <f t="shared" ref="AG769:AG794" si="778">+W769</f>
        <v>Գ-1</v>
      </c>
      <c r="AH769" s="456">
        <f t="shared" ref="AH769:AH794" si="779">AD769*AC769</f>
        <v>490048</v>
      </c>
      <c r="AI769" s="590">
        <f t="shared" ref="AI769:AI794" si="780">AH769+AE769+AF769</f>
        <v>490048</v>
      </c>
      <c r="AJ769" s="590">
        <f t="shared" ref="AJ769:AJ774" si="781">+AI769*13</f>
        <v>6370624</v>
      </c>
      <c r="AK769" s="592">
        <f t="shared" ref="AK769:AK794" si="782">+AA769</f>
        <v>1</v>
      </c>
      <c r="AL769" s="592">
        <f t="shared" ref="AL769:AL794" si="783">+AB769+1</f>
        <v>11</v>
      </c>
      <c r="AM769" s="588">
        <f t="shared" ref="AM769:AM794" si="784">IF(AK769&lt;1,0,IF(AQ769="Բ-1",IF(AL769=0,6.94,IF(AL769=1,7.17,IF(AL769=2,7.41,IF(AL769=3,7.66,IF(OR(AL769=5,AL769=4),7.92,IF(OR(AL769=6,AL769=7),8.18,IF(OR(AL769=8,AL769=9),8.46,IF(OR(AL769=10,AL769=11,AL769=12),8.74,IF(OR(AL769=13,AL769=14,AL769=15),9.03,IF(OR(AL769=16,AL769=17,AL769=18),9.33,9.65)))))))))),IF(AQ769="Բ-2", IF(AL769=0,5.71,IF(AL769=1,5.89,IF(AL769=2,6.09,IF(AL769=3,6.29,IF(OR(AL769=5,AL769=4),6.5,IF(OR(AL769=6,AL769=7),6.72,IF(OR(AL769=8,AL769=9),6.94,IF(OR(AL769=10,AL769=11,AL769=12),7.17,IF(OR(AL769=13,AL769=14,AL769=15),7.41,IF(OR(AL769=16,AL769=17,AL769=18),7.65,7.91)))))))))), IF(AQ769="Գ-1", IF(AL769=0,4.7,IF(AL769=1,4.86,IF(AL769=2,5.01,IF(AL769=3,5.18,IF(OR(AL769=5,AL769=4),5.35,IF(OR(AL769=6,AL769=7),5.52,IF(OR(AL769=8,AL769=9),5.71,IF(OR(AL769=10,AL769=11,AL769=12),5.89,IF(OR(AL769=13,AL769=14,AL769=15),6.09,IF(OR(AL769=16,AL769=17,AL769=18),6.29,6.49)))))))))), IF(AQ769="Գ-2", IF(AL769=0,3.88,IF(AL769=1,4.01,IF(AL769=2,4.14,IF(AL769=3,4.27,IF(OR(AL769=5,AL769=4),4.41,IF(OR(AL769=6,AL769=7),4.55,IF(OR(AL769=8,AL769=9),4.7,IF(OR(AL769=10,AL769=11,AL769=12),4.85,IF(OR(AL769=13,AL769=14,AL769=15),5.01,IF(OR(AL769=16,AL769=17,AL769=18),5.17,5.34)))))))))), IF(AQ769="Գ-3", IF(AL769=0,3.21,IF(AL769=1,3.31,IF(AL769=2,3.42,IF(AL769=3,3.53,IF(OR(AL769=5,AL769=4),3.64,IF(OR(AL769=6,AL769=7),3.76,IF(OR(AL769=8,AL769=9),3.88,IF(OR(AL769=10,AL769=11,AL769=12),4.01,IF(OR(AL769=13,AL769=14,AL769=15),4.13,IF(OR(AL769=16,AL769=17,AL769=18),4.27,4.4)))))))))), IF(AQ769="Ա-1", IF(AL769=0,2.66,IF(AL769=1,2.75,IF(AL769=2,2.83,IF(AL769=3,2.92,IF(OR(AL769=5,AL769=4),3.02,IF(OR(AL769=6,AL769=7),3.11,IF(OR(AL769=8,AL769=9),3.21,IF(OR(AL769=10,AL769=11,AL769=12),3.31,IF(OR(AL769=13,AL769=14,AL769=15),3.42,IF(OR(AL769=16,AL769=17,AL769=18),3.53,3.64)))))))))), IF(AQ769="Ա-2", IF(AL769=0,2.28,IF(AL769=1,2.35,IF(AL769=2,2.43,IF(AL769=3,2.5,IF(OR(AL769=5,AL769=4),2.58,IF(OR(AL769=6,AL769=7),2.66,IF(OR(AL769=8,AL769=9),2.75,IF(OR(AL769=10,AL769=11,AL769=12),2.83,IF(OR(AL769=13,AL769=14,AL769=15),2.92,IF(OR(AL769=16,AL769=17,AL769=18),3.01,3.11)))))))))),IF(AQ769="Ա-3", IF(AL769=0,1.96,IF(AL769=1,2.02,IF(AL769=2,2.08,IF(AL769=3,2.15,IF(OR(AL769=5,AL769=4),2.21,IF(OR(AL769=6,AL769=7),2.28,IF(OR(AL769=8,AL769=9),2.35,IF(OR(AL769=10,AL769=11,AL769=12),2.42,IF(OR(AL769=13,AL769=14,AL769=15),2.5,IF(OR(AL769=16,AL769=17,AL769=18),2.58,2.66)))))))))), IF(AQ769="Կ-1", IF(AL769=0,1.68,IF(AL769=1,1.73,IF(AL769=2,1.79,IF(AL769=3,1.84,IF(OR(AL769=5,AL769=4),1.9,IF(OR(AL769=6,AL769=7),1.96,IF(OR(AL769=8,AL769=9),2.02,IF(OR(AL769=10,AL769=11,AL769=12),2.08,IF(OR(AL769=13,AL769=14,AL769=15),2.14,IF(OR(AL769=16,AL769=17,AL769=18),2.21,2.28)))))))))), IF(AQ769="Կ-2", IF(AL769=0,1.45,IF(AL769=1,1.49,IF(AL769=2,1.54,IF(AL769=3,1.59,IF(OR(AL769=5,AL769=4),1.63,IF(OR(AL769=6,AL769=7),1.68,IF(OR(AL769=8,AL769=9),1.73,IF(OR(AL769=10,AL769=11,AL769=12),1.79,IF(OR(AL769=13,AL769=14,AL769=15),1.84,IF(OR(AL769=16,AL769=17,AL769=18),1.9,1.95)))))))))),IF(AQ769="Կ-3", IF(AL769=0,1.25,IF(AL769=1,1.29,IF(AL769=2,1.33,IF(AL769=3,1.37,IF(OR(AL769=5,AL769=4),1.41,IF(OR(AL769=6,AL769=7),1.45,IF(OR(AL769=8,AL769=9),1.49,IF(OR(AL769=10,AL769=11,AL769=12),1.54,IF(OR(AL769=13,AL769=14,AL769=15),1.58,IF(OR(AL769=16,AL769=17,AL769=18),1.63,1.68)))))))))), "Error"))))))))))))</f>
        <v>5.89</v>
      </c>
      <c r="AN769" s="456">
        <v>83200</v>
      </c>
      <c r="AO769" s="456"/>
      <c r="AP769" s="457"/>
      <c r="AQ769" s="589" t="str">
        <f t="shared" ref="AQ769:AQ794" si="785">+AG769</f>
        <v>Գ-1</v>
      </c>
      <c r="AR769" s="456">
        <f t="shared" ref="AR769:AR794" si="786">AN769*AM769</f>
        <v>490048</v>
      </c>
      <c r="AS769" s="590">
        <f t="shared" ref="AS769:AS794" si="787">AR769+AO769+AP769</f>
        <v>490048</v>
      </c>
      <c r="AT769" s="590">
        <f t="shared" ref="AT769:AT774" si="788">+AS769*13</f>
        <v>6370624</v>
      </c>
    </row>
    <row r="770" spans="2:46" s="587" customFormat="1" ht="13.5">
      <c r="B770" s="816">
        <v>2</v>
      </c>
      <c r="C770" s="849" t="s">
        <v>669</v>
      </c>
      <c r="D770" s="794" t="s">
        <v>1960</v>
      </c>
      <c r="E770" s="796">
        <v>1978</v>
      </c>
      <c r="F770" s="795" t="s">
        <v>220</v>
      </c>
      <c r="G770" s="820">
        <v>1</v>
      </c>
      <c r="H770" s="926">
        <v>24</v>
      </c>
      <c r="I770" s="821">
        <f t="shared" si="764"/>
        <v>5.34</v>
      </c>
      <c r="J770" s="799">
        <v>83200</v>
      </c>
      <c r="K770" s="799"/>
      <c r="L770" s="832"/>
      <c r="M770" s="822" t="s">
        <v>83</v>
      </c>
      <c r="N770" s="799">
        <f t="shared" si="765"/>
        <v>444288</v>
      </c>
      <c r="O770" s="823">
        <f>I770*J770+K770+L770</f>
        <v>444288</v>
      </c>
      <c r="P770" s="823">
        <f t="shared" si="767"/>
        <v>5775744</v>
      </c>
      <c r="Q770" s="592">
        <f>+G770</f>
        <v>1</v>
      </c>
      <c r="R770" s="592">
        <f>+H770+1</f>
        <v>25</v>
      </c>
      <c r="S770" s="588">
        <f>IF(Q770&lt;1,0,IF(W770="Բ-1",IF(R770=0,6.94,IF(R770=1,7.17,IF(R770=2,7.41,IF(R770=3,7.66,IF(OR(R770=5,R770=4),7.92,IF(OR(R770=6,R770=7),8.18,IF(OR(R770=8,R770=9),8.46,IF(OR(R770=10,R770=11,R770=12),8.74,IF(OR(R770=13,R770=14,R770=15),9.03,IF(OR(R770=16,R770=17,R770=18),9.33,9.65)))))))))),IF(W770="Բ-2", IF(R770=0,5.71,IF(R770=1,5.89,IF(R770=2,6.09,IF(R770=3,6.29,IF(OR(R770=5,R770=4),6.5,IF(OR(R770=6,R770=7),6.72,IF(OR(R770=8,R770=9),6.94,IF(OR(R770=10,R770=11,R770=12),7.17,IF(OR(R770=13,R770=14,R770=15),7.41,IF(OR(R770=16,R770=17,R770=18),7.65,7.91)))))))))), IF(W770="Գ-1", IF(R770=0,4.7,IF(R770=1,4.86,IF(R770=2,5.01,IF(R770=3,5.18,IF(OR(R770=5,R770=4),5.35,IF(OR(R770=6,R770=7),5.52,IF(OR(R770=8,R770=9),5.71,IF(OR(R770=10,R770=11,R770=12),5.89,IF(OR(R770=13,R770=14,R770=15),6.09,IF(OR(R770=16,R770=17,R770=18),6.29,6.49)))))))))), IF(W770="Գ-2", IF(R770=0,3.88,IF(R770=1,4.01,IF(R770=2,4.14,IF(R770=3,4.27,IF(OR(R770=5,R770=4),4.41,IF(OR(R770=6,R770=7),4.55,IF(OR(R770=8,R770=9),4.7,IF(OR(R770=10,R770=11,R770=12),4.85,IF(OR(R770=13,R770=14,R770=15),5.01,IF(OR(R770=16,R770=17,R770=18),5.17,5.34)))))))))), IF(W770="Գ-3", IF(R770=0,3.21,IF(R770=1,3.31,IF(R770=2,3.42,IF(R770=3,3.53,IF(OR(R770=5,R770=4),3.64,IF(OR(R770=6,R770=7),3.76,IF(OR(R770=8,R770=9),3.88,IF(OR(R770=10,R770=11,R770=12),4.01,IF(OR(R770=13,R770=14,R770=15),4.13,IF(OR(R770=16,R770=17,R770=18),4.27,4.4)))))))))), IF(W770="Ա-1", IF(R770=0,2.66,IF(R770=1,2.75,IF(R770=2,2.83,IF(R770=3,2.92,IF(OR(R770=5,R770=4),3.02,IF(OR(R770=6,R770=7),3.11,IF(OR(R770=8,R770=9),3.21,IF(OR(R770=10,R770=11,R770=12),3.31,IF(OR(R770=13,R770=14,R770=15),3.42,IF(OR(R770=16,R770=17,R770=18),3.53,3.64)))))))))), IF(W770="Ա-2", IF(R770=0,2.28,IF(R770=1,2.35,IF(R770=2,2.43,IF(R770=3,2.5,IF(OR(R770=5,R770=4),2.58,IF(OR(R770=6,R770=7),2.66,IF(OR(R770=8,R770=9),2.75,IF(OR(R770=10,R770=11,R770=12),2.83,IF(OR(R770=13,R770=14,R770=15),2.92,IF(OR(R770=16,R770=17,R770=18),3.01,3.11)))))))))),IF(W770="Ա-3", IF(R770=0,1.96,IF(R770=1,2.02,IF(R770=2,2.08,IF(R770=3,2.15,IF(OR(R770=5,R770=4),2.21,IF(OR(R770=6,R770=7),2.28,IF(OR(R770=8,R770=9),2.35,IF(OR(R770=10,R770=11,R770=12),2.42,IF(OR(R770=13,R770=14,R770=15),2.5,IF(OR(R770=16,R770=17,R770=18),2.58,2.66)))))))))), IF(W770="Կ-1", IF(R770=0,1.68,IF(R770=1,1.73,IF(R770=2,1.79,IF(R770=3,1.84,IF(OR(R770=5,R770=4),1.9,IF(OR(R770=6,R770=7),1.96,IF(OR(R770=8,R770=9),2.02,IF(OR(R770=10,R770=11,R770=12),2.08,IF(OR(R770=13,R770=14,R770=15),2.14,IF(OR(R770=16,R770=17,R770=18),2.21,2.28)))))))))), IF(W770="Կ-2", IF(R770=0,1.45,IF(R770=1,1.49,IF(R770=2,1.54,IF(R770=3,1.59,IF(OR(R770=5,R770=4),1.63,IF(OR(R770=6,R770=7),1.68,IF(OR(R770=8,R770=9),1.73,IF(OR(R770=10,R770=11,R770=12),1.79,IF(OR(R770=13,R770=14,R770=15),1.84,IF(OR(R770=16,R770=17,R770=18),1.9,1.95)))))))))),IF(W770="Կ-3", IF(R770=0,1.25,IF(R770=1,1.29,IF(R770=2,1.33,IF(R770=3,1.37,IF(OR(R770=5,R770=4),1.41,IF(OR(R770=6,R770=7),1.45,IF(OR(R770=8,R770=9),1.49,IF(OR(R770=10,R770=11,R770=12),1.54,IF(OR(R770=13,R770=14,R770=15),1.58,IF(OR(R770=16,R770=17,R770=18),1.63,1.68)))))))))), "Error"))))))))))))</f>
        <v>5.34</v>
      </c>
      <c r="T770" s="456">
        <v>83200</v>
      </c>
      <c r="U770" s="456"/>
      <c r="V770" s="457"/>
      <c r="W770" s="589" t="str">
        <f>+M770</f>
        <v>Գ-2</v>
      </c>
      <c r="X770" s="456">
        <f>T770*S770</f>
        <v>444288</v>
      </c>
      <c r="Y770" s="590">
        <f>+U770+V770+X770</f>
        <v>444288</v>
      </c>
      <c r="Z770" s="590">
        <f t="shared" si="774"/>
        <v>5775744</v>
      </c>
      <c r="AA770" s="592">
        <f>+Q770</f>
        <v>1</v>
      </c>
      <c r="AB770" s="592">
        <f>+R770+1</f>
        <v>26</v>
      </c>
      <c r="AC770" s="588">
        <f>IF(AA770&lt;1,0,IF(AG770="Բ-1",IF(AB770=0,6.94,IF(AB770=1,7.17,IF(AB770=2,7.41,IF(AB770=3,7.66,IF(OR(AB770=5,AB770=4),7.92,IF(OR(AB770=6,AB770=7),8.18,IF(OR(AB770=8,AB770=9),8.46,IF(OR(AB770=10,AB770=11,AB770=12),8.74,IF(OR(AB770=13,AB770=14,AB770=15),9.03,IF(OR(AB770=16,AB770=17,AB770=18),9.33,9.65)))))))))),IF(AG770="Բ-2", IF(AB770=0,5.71,IF(AB770=1,5.89,IF(AB770=2,6.09,IF(AB770=3,6.29,IF(OR(AB770=5,AB770=4),6.5,IF(OR(AB770=6,AB770=7),6.72,IF(OR(AB770=8,AB770=9),6.94,IF(OR(AB770=10,AB770=11,AB770=12),7.17,IF(OR(AB770=13,AB770=14,AB770=15),7.41,IF(OR(AB770=16,AB770=17,AB770=18),7.65,7.91)))))))))), IF(AG770="Գ-1", IF(AB770=0,4.7,IF(AB770=1,4.86,IF(AB770=2,5.01,IF(AB770=3,5.18,IF(OR(AB770=5,AB770=4),5.35,IF(OR(AB770=6,AB770=7),5.52,IF(OR(AB770=8,AB770=9),5.71,IF(OR(AB770=10,AB770=11,AB770=12),5.89,IF(OR(AB770=13,AB770=14,AB770=15),6.09,IF(OR(AB770=16,AB770=17,AB770=18),6.29,6.49)))))))))), IF(AG770="Գ-2", IF(AB770=0,3.88,IF(AB770=1,4.01,IF(AB770=2,4.14,IF(AB770=3,4.27,IF(OR(AB770=5,AB770=4),4.41,IF(OR(AB770=6,AB770=7),4.55,IF(OR(AB770=8,AB770=9),4.7,IF(OR(AB770=10,AB770=11,AB770=12),4.85,IF(OR(AB770=13,AB770=14,AB770=15),5.01,IF(OR(AB770=16,AB770=17,AB770=18),5.17,5.34)))))))))), IF(AG770="Գ-3", IF(AB770=0,3.21,IF(AB770=1,3.31,IF(AB770=2,3.42,IF(AB770=3,3.53,IF(OR(AB770=5,AB770=4),3.64,IF(OR(AB770=6,AB770=7),3.76,IF(OR(AB770=8,AB770=9),3.88,IF(OR(AB770=10,AB770=11,AB770=12),4.01,IF(OR(AB770=13,AB770=14,AB770=15),4.13,IF(OR(AB770=16,AB770=17,AB770=18),4.27,4.4)))))))))), IF(AG770="Ա-1", IF(AB770=0,2.66,IF(AB770=1,2.75,IF(AB770=2,2.83,IF(AB770=3,2.92,IF(OR(AB770=5,AB770=4),3.02,IF(OR(AB770=6,AB770=7),3.11,IF(OR(AB770=8,AB770=9),3.21,IF(OR(AB770=10,AB770=11,AB770=12),3.31,IF(OR(AB770=13,AB770=14,AB770=15),3.42,IF(OR(AB770=16,AB770=17,AB770=18),3.53,3.64)))))))))), IF(AG770="Ա-2", IF(AB770=0,2.28,IF(AB770=1,2.35,IF(AB770=2,2.43,IF(AB770=3,2.5,IF(OR(AB770=5,AB770=4),2.58,IF(OR(AB770=6,AB770=7),2.66,IF(OR(AB770=8,AB770=9),2.75,IF(OR(AB770=10,AB770=11,AB770=12),2.83,IF(OR(AB770=13,AB770=14,AB770=15),2.92,IF(OR(AB770=16,AB770=17,AB770=18),3.01,3.11)))))))))),IF(AG770="Ա-3", IF(AB770=0,1.96,IF(AB770=1,2.02,IF(AB770=2,2.08,IF(AB770=3,2.15,IF(OR(AB770=5,AB770=4),2.21,IF(OR(AB770=6,AB770=7),2.28,IF(OR(AB770=8,AB770=9),2.35,IF(OR(AB770=10,AB770=11,AB770=12),2.42,IF(OR(AB770=13,AB770=14,AB770=15),2.5,IF(OR(AB770=16,AB770=17,AB770=18),2.58,2.66)))))))))), IF(AG770="Կ-1", IF(AB770=0,1.68,IF(AB770=1,1.73,IF(AB770=2,1.79,IF(AB770=3,1.84,IF(OR(AB770=5,AB770=4),1.9,IF(OR(AB770=6,AB770=7),1.96,IF(OR(AB770=8,AB770=9),2.02,IF(OR(AB770=10,AB770=11,AB770=12),2.08,IF(OR(AB770=13,AB770=14,AB770=15),2.14,IF(OR(AB770=16,AB770=17,AB770=18),2.21,2.28)))))))))), IF(AG770="Կ-2", IF(AB770=0,1.45,IF(AB770=1,1.49,IF(AB770=2,1.54,IF(AB770=3,1.59,IF(OR(AB770=5,AB770=4),1.63,IF(OR(AB770=6,AB770=7),1.68,IF(OR(AB770=8,AB770=9),1.73,IF(OR(AB770=10,AB770=11,AB770=12),1.79,IF(OR(AB770=13,AB770=14,AB770=15),1.84,IF(OR(AB770=16,AB770=17,AB770=18),1.9,1.95)))))))))),IF(AG770="Կ-3", IF(AB770=0,1.25,IF(AB770=1,1.29,IF(AB770=2,1.33,IF(AB770=3,1.37,IF(OR(AB770=5,AB770=4),1.41,IF(OR(AB770=6,AB770=7),1.45,IF(OR(AB770=8,AB770=9),1.49,IF(OR(AB770=10,AB770=11,AB770=12),1.54,IF(OR(AB770=13,AB770=14,AB770=15),1.58,IF(OR(AB770=16,AB770=17,AB770=18),1.63,1.68)))))))))), "Error"))))))))))))</f>
        <v>5.34</v>
      </c>
      <c r="AD770" s="456">
        <v>83200</v>
      </c>
      <c r="AE770" s="456"/>
      <c r="AF770" s="457"/>
      <c r="AG770" s="589" t="str">
        <f>+W770</f>
        <v>Գ-2</v>
      </c>
      <c r="AH770" s="456">
        <f>AD770*AC770</f>
        <v>444288</v>
      </c>
      <c r="AI770" s="590">
        <f>AH770+AE770+AF770</f>
        <v>444288</v>
      </c>
      <c r="AJ770" s="590">
        <f t="shared" si="781"/>
        <v>5775744</v>
      </c>
      <c r="AK770" s="592">
        <f>+AA770</f>
        <v>1</v>
      </c>
      <c r="AL770" s="592">
        <f>+AB770+1</f>
        <v>27</v>
      </c>
      <c r="AM770" s="588">
        <f>IF(AK770&lt;1,0,IF(AQ770="Բ-1",IF(AL770=0,6.94,IF(AL770=1,7.17,IF(AL770=2,7.41,IF(AL770=3,7.66,IF(OR(AL770=5,AL770=4),7.92,IF(OR(AL770=6,AL770=7),8.18,IF(OR(AL770=8,AL770=9),8.46,IF(OR(AL770=10,AL770=11,AL770=12),8.74,IF(OR(AL770=13,AL770=14,AL770=15),9.03,IF(OR(AL770=16,AL770=17,AL770=18),9.33,9.65)))))))))),IF(AQ770="Բ-2", IF(AL770=0,5.71,IF(AL770=1,5.89,IF(AL770=2,6.09,IF(AL770=3,6.29,IF(OR(AL770=5,AL770=4),6.5,IF(OR(AL770=6,AL770=7),6.72,IF(OR(AL770=8,AL770=9),6.94,IF(OR(AL770=10,AL770=11,AL770=12),7.17,IF(OR(AL770=13,AL770=14,AL770=15),7.41,IF(OR(AL770=16,AL770=17,AL770=18),7.65,7.91)))))))))), IF(AQ770="Գ-1", IF(AL770=0,4.7,IF(AL770=1,4.86,IF(AL770=2,5.01,IF(AL770=3,5.18,IF(OR(AL770=5,AL770=4),5.35,IF(OR(AL770=6,AL770=7),5.52,IF(OR(AL770=8,AL770=9),5.71,IF(OR(AL770=10,AL770=11,AL770=12),5.89,IF(OR(AL770=13,AL770=14,AL770=15),6.09,IF(OR(AL770=16,AL770=17,AL770=18),6.29,6.49)))))))))), IF(AQ770="Գ-2", IF(AL770=0,3.88,IF(AL770=1,4.01,IF(AL770=2,4.14,IF(AL770=3,4.27,IF(OR(AL770=5,AL770=4),4.41,IF(OR(AL770=6,AL770=7),4.55,IF(OR(AL770=8,AL770=9),4.7,IF(OR(AL770=10,AL770=11,AL770=12),4.85,IF(OR(AL770=13,AL770=14,AL770=15),5.01,IF(OR(AL770=16,AL770=17,AL770=18),5.17,5.34)))))))))), IF(AQ770="Գ-3", IF(AL770=0,3.21,IF(AL770=1,3.31,IF(AL770=2,3.42,IF(AL770=3,3.53,IF(OR(AL770=5,AL770=4),3.64,IF(OR(AL770=6,AL770=7),3.76,IF(OR(AL770=8,AL770=9),3.88,IF(OR(AL770=10,AL770=11,AL770=12),4.01,IF(OR(AL770=13,AL770=14,AL770=15),4.13,IF(OR(AL770=16,AL770=17,AL770=18),4.27,4.4)))))))))), IF(AQ770="Ա-1", IF(AL770=0,2.66,IF(AL770=1,2.75,IF(AL770=2,2.83,IF(AL770=3,2.92,IF(OR(AL770=5,AL770=4),3.02,IF(OR(AL770=6,AL770=7),3.11,IF(OR(AL770=8,AL770=9),3.21,IF(OR(AL770=10,AL770=11,AL770=12),3.31,IF(OR(AL770=13,AL770=14,AL770=15),3.42,IF(OR(AL770=16,AL770=17,AL770=18),3.53,3.64)))))))))), IF(AQ770="Ա-2", IF(AL770=0,2.28,IF(AL770=1,2.35,IF(AL770=2,2.43,IF(AL770=3,2.5,IF(OR(AL770=5,AL770=4),2.58,IF(OR(AL770=6,AL770=7),2.66,IF(OR(AL770=8,AL770=9),2.75,IF(OR(AL770=10,AL770=11,AL770=12),2.83,IF(OR(AL770=13,AL770=14,AL770=15),2.92,IF(OR(AL770=16,AL770=17,AL770=18),3.01,3.11)))))))))),IF(AQ770="Ա-3", IF(AL770=0,1.96,IF(AL770=1,2.02,IF(AL770=2,2.08,IF(AL770=3,2.15,IF(OR(AL770=5,AL770=4),2.21,IF(OR(AL770=6,AL770=7),2.28,IF(OR(AL770=8,AL770=9),2.35,IF(OR(AL770=10,AL770=11,AL770=12),2.42,IF(OR(AL770=13,AL770=14,AL770=15),2.5,IF(OR(AL770=16,AL770=17,AL770=18),2.58,2.66)))))))))), IF(AQ770="Կ-1", IF(AL770=0,1.68,IF(AL770=1,1.73,IF(AL770=2,1.79,IF(AL770=3,1.84,IF(OR(AL770=5,AL770=4),1.9,IF(OR(AL770=6,AL770=7),1.96,IF(OR(AL770=8,AL770=9),2.02,IF(OR(AL770=10,AL770=11,AL770=12),2.08,IF(OR(AL770=13,AL770=14,AL770=15),2.14,IF(OR(AL770=16,AL770=17,AL770=18),2.21,2.28)))))))))), IF(AQ770="Կ-2", IF(AL770=0,1.45,IF(AL770=1,1.49,IF(AL770=2,1.54,IF(AL770=3,1.59,IF(OR(AL770=5,AL770=4),1.63,IF(OR(AL770=6,AL770=7),1.68,IF(OR(AL770=8,AL770=9),1.73,IF(OR(AL770=10,AL770=11,AL770=12),1.79,IF(OR(AL770=13,AL770=14,AL770=15),1.84,IF(OR(AL770=16,AL770=17,AL770=18),1.9,1.95)))))))))),IF(AQ770="Կ-3", IF(AL770=0,1.25,IF(AL770=1,1.29,IF(AL770=2,1.33,IF(AL770=3,1.37,IF(OR(AL770=5,AL770=4),1.41,IF(OR(AL770=6,AL770=7),1.45,IF(OR(AL770=8,AL770=9),1.49,IF(OR(AL770=10,AL770=11,AL770=12),1.54,IF(OR(AL770=13,AL770=14,AL770=15),1.58,IF(OR(AL770=16,AL770=17,AL770=18),1.63,1.68)))))))))), "Error"))))))))))))</f>
        <v>5.34</v>
      </c>
      <c r="AN770" s="456">
        <v>83200</v>
      </c>
      <c r="AO770" s="456"/>
      <c r="AP770" s="457"/>
      <c r="AQ770" s="589" t="str">
        <f>+AG770</f>
        <v>Գ-2</v>
      </c>
      <c r="AR770" s="456">
        <f>AN770*AM770</f>
        <v>444288</v>
      </c>
      <c r="AS770" s="590">
        <f>AR770+AO770+AP770</f>
        <v>444288</v>
      </c>
      <c r="AT770" s="590">
        <f t="shared" si="788"/>
        <v>5775744</v>
      </c>
    </row>
    <row r="771" spans="2:46" s="587" customFormat="1" ht="13.5">
      <c r="B771" s="816">
        <v>3</v>
      </c>
      <c r="C771" s="849" t="s">
        <v>577</v>
      </c>
      <c r="D771" s="794" t="s">
        <v>1960</v>
      </c>
      <c r="E771" s="796">
        <v>1986</v>
      </c>
      <c r="F771" s="795" t="s">
        <v>218</v>
      </c>
      <c r="G771" s="820">
        <v>1</v>
      </c>
      <c r="H771" s="926">
        <v>9</v>
      </c>
      <c r="I771" s="821">
        <f t="shared" si="764"/>
        <v>4.7</v>
      </c>
      <c r="J771" s="799">
        <v>83200</v>
      </c>
      <c r="K771" s="799"/>
      <c r="L771" s="832"/>
      <c r="M771" s="822" t="s">
        <v>83</v>
      </c>
      <c r="N771" s="799">
        <f t="shared" si="765"/>
        <v>391040</v>
      </c>
      <c r="O771" s="823">
        <f t="shared" si="766"/>
        <v>391040</v>
      </c>
      <c r="P771" s="823">
        <f t="shared" si="767"/>
        <v>5083520</v>
      </c>
      <c r="Q771" s="592">
        <f t="shared" si="768"/>
        <v>1</v>
      </c>
      <c r="R771" s="592">
        <f t="shared" si="769"/>
        <v>10</v>
      </c>
      <c r="S771" s="588">
        <f t="shared" si="770"/>
        <v>4.8499999999999996</v>
      </c>
      <c r="T771" s="456">
        <v>83200</v>
      </c>
      <c r="U771" s="456"/>
      <c r="V771" s="457"/>
      <c r="W771" s="589" t="str">
        <f t="shared" si="771"/>
        <v>Գ-2</v>
      </c>
      <c r="X771" s="456">
        <f t="shared" si="772"/>
        <v>403519.99999999994</v>
      </c>
      <c r="Y771" s="590">
        <f t="shared" si="773"/>
        <v>403519.99999999994</v>
      </c>
      <c r="Z771" s="590">
        <f t="shared" si="774"/>
        <v>5245759.9999999991</v>
      </c>
      <c r="AA771" s="592">
        <f t="shared" si="775"/>
        <v>1</v>
      </c>
      <c r="AB771" s="592">
        <f t="shared" si="776"/>
        <v>11</v>
      </c>
      <c r="AC771" s="588">
        <f t="shared" si="777"/>
        <v>4.8499999999999996</v>
      </c>
      <c r="AD771" s="456">
        <v>83200</v>
      </c>
      <c r="AE771" s="456"/>
      <c r="AF771" s="457"/>
      <c r="AG771" s="589" t="str">
        <f t="shared" si="778"/>
        <v>Գ-2</v>
      </c>
      <c r="AH771" s="456">
        <f t="shared" si="779"/>
        <v>403519.99999999994</v>
      </c>
      <c r="AI771" s="590">
        <f t="shared" si="780"/>
        <v>403519.99999999994</v>
      </c>
      <c r="AJ771" s="590">
        <f t="shared" si="781"/>
        <v>5245759.9999999991</v>
      </c>
      <c r="AK771" s="592">
        <f t="shared" si="782"/>
        <v>1</v>
      </c>
      <c r="AL771" s="592">
        <f t="shared" si="783"/>
        <v>12</v>
      </c>
      <c r="AM771" s="588">
        <f t="shared" si="784"/>
        <v>4.8499999999999996</v>
      </c>
      <c r="AN771" s="456">
        <v>83200</v>
      </c>
      <c r="AO771" s="456"/>
      <c r="AP771" s="457"/>
      <c r="AQ771" s="589" t="str">
        <f t="shared" si="785"/>
        <v>Գ-2</v>
      </c>
      <c r="AR771" s="456">
        <f t="shared" si="786"/>
        <v>403519.99999999994</v>
      </c>
      <c r="AS771" s="590">
        <f t="shared" si="787"/>
        <v>403519.99999999994</v>
      </c>
      <c r="AT771" s="590">
        <f t="shared" si="788"/>
        <v>5245759.9999999991</v>
      </c>
    </row>
    <row r="772" spans="2:46" s="587" customFormat="1" ht="27">
      <c r="B772" s="816">
        <v>4</v>
      </c>
      <c r="C772" s="849" t="s">
        <v>576</v>
      </c>
      <c r="D772" s="794" t="s">
        <v>1961</v>
      </c>
      <c r="E772" s="796">
        <v>1979</v>
      </c>
      <c r="F772" s="795" t="s">
        <v>982</v>
      </c>
      <c r="G772" s="820">
        <v>1</v>
      </c>
      <c r="H772" s="926">
        <v>12</v>
      </c>
      <c r="I772" s="821">
        <f t="shared" si="764"/>
        <v>3.31</v>
      </c>
      <c r="J772" s="799">
        <v>83200</v>
      </c>
      <c r="K772" s="799"/>
      <c r="L772" s="832"/>
      <c r="M772" s="822" t="s">
        <v>84</v>
      </c>
      <c r="N772" s="799">
        <f t="shared" si="765"/>
        <v>275392</v>
      </c>
      <c r="O772" s="823">
        <f t="shared" si="766"/>
        <v>275392</v>
      </c>
      <c r="P772" s="823">
        <f t="shared" si="767"/>
        <v>3580096</v>
      </c>
      <c r="Q772" s="592">
        <f t="shared" si="768"/>
        <v>1</v>
      </c>
      <c r="R772" s="592">
        <f t="shared" si="769"/>
        <v>13</v>
      </c>
      <c r="S772" s="588">
        <f t="shared" si="770"/>
        <v>3.42</v>
      </c>
      <c r="T772" s="456">
        <v>83200</v>
      </c>
      <c r="U772" s="456"/>
      <c r="V772" s="457"/>
      <c r="W772" s="589" t="str">
        <f t="shared" si="771"/>
        <v>Ա-1</v>
      </c>
      <c r="X772" s="456">
        <f t="shared" si="772"/>
        <v>284544</v>
      </c>
      <c r="Y772" s="590">
        <f t="shared" si="773"/>
        <v>284544</v>
      </c>
      <c r="Z772" s="590">
        <f t="shared" si="774"/>
        <v>3699072</v>
      </c>
      <c r="AA772" s="592">
        <f t="shared" si="775"/>
        <v>1</v>
      </c>
      <c r="AB772" s="592">
        <f t="shared" si="776"/>
        <v>14</v>
      </c>
      <c r="AC772" s="588">
        <f t="shared" si="777"/>
        <v>3.42</v>
      </c>
      <c r="AD772" s="456">
        <v>83200</v>
      </c>
      <c r="AE772" s="456"/>
      <c r="AF772" s="457"/>
      <c r="AG772" s="589" t="str">
        <f t="shared" si="778"/>
        <v>Ա-1</v>
      </c>
      <c r="AH772" s="456">
        <f t="shared" si="779"/>
        <v>284544</v>
      </c>
      <c r="AI772" s="590">
        <f t="shared" si="780"/>
        <v>284544</v>
      </c>
      <c r="AJ772" s="590">
        <f t="shared" si="781"/>
        <v>3699072</v>
      </c>
      <c r="AK772" s="592">
        <f t="shared" si="782"/>
        <v>1</v>
      </c>
      <c r="AL772" s="592">
        <f t="shared" si="783"/>
        <v>15</v>
      </c>
      <c r="AM772" s="588">
        <f t="shared" si="784"/>
        <v>3.42</v>
      </c>
      <c r="AN772" s="456">
        <v>83200</v>
      </c>
      <c r="AO772" s="456"/>
      <c r="AP772" s="457"/>
      <c r="AQ772" s="589" t="str">
        <f t="shared" si="785"/>
        <v>Ա-1</v>
      </c>
      <c r="AR772" s="456">
        <f t="shared" si="786"/>
        <v>284544</v>
      </c>
      <c r="AS772" s="590">
        <f t="shared" si="787"/>
        <v>284544</v>
      </c>
      <c r="AT772" s="590">
        <f t="shared" si="788"/>
        <v>3699072</v>
      </c>
    </row>
    <row r="773" spans="2:46" s="587" customFormat="1" ht="27">
      <c r="B773" s="816">
        <v>5</v>
      </c>
      <c r="C773" s="849" t="s">
        <v>670</v>
      </c>
      <c r="D773" s="794" t="s">
        <v>1960</v>
      </c>
      <c r="E773" s="796">
        <v>1986</v>
      </c>
      <c r="F773" s="795" t="s">
        <v>983</v>
      </c>
      <c r="G773" s="820">
        <v>1</v>
      </c>
      <c r="H773" s="926">
        <v>10</v>
      </c>
      <c r="I773" s="821">
        <f t="shared" si="764"/>
        <v>2.83</v>
      </c>
      <c r="J773" s="799">
        <v>83200</v>
      </c>
      <c r="K773" s="799"/>
      <c r="L773" s="832"/>
      <c r="M773" s="822" t="s">
        <v>85</v>
      </c>
      <c r="N773" s="799">
        <f t="shared" si="765"/>
        <v>235456</v>
      </c>
      <c r="O773" s="823">
        <f t="shared" si="766"/>
        <v>235456</v>
      </c>
      <c r="P773" s="823">
        <f t="shared" si="767"/>
        <v>3060928</v>
      </c>
      <c r="Q773" s="592">
        <f t="shared" si="768"/>
        <v>1</v>
      </c>
      <c r="R773" s="592">
        <f t="shared" si="769"/>
        <v>11</v>
      </c>
      <c r="S773" s="588">
        <f t="shared" si="770"/>
        <v>2.83</v>
      </c>
      <c r="T773" s="456">
        <v>83200</v>
      </c>
      <c r="U773" s="456"/>
      <c r="V773" s="457"/>
      <c r="W773" s="589" t="str">
        <f t="shared" si="771"/>
        <v>Ա-2</v>
      </c>
      <c r="X773" s="456">
        <f t="shared" si="772"/>
        <v>235456</v>
      </c>
      <c r="Y773" s="590">
        <f t="shared" si="773"/>
        <v>235456</v>
      </c>
      <c r="Z773" s="590">
        <f t="shared" si="774"/>
        <v>3060928</v>
      </c>
      <c r="AA773" s="592">
        <f t="shared" si="775"/>
        <v>1</v>
      </c>
      <c r="AB773" s="592">
        <f t="shared" si="776"/>
        <v>12</v>
      </c>
      <c r="AC773" s="588">
        <f t="shared" si="777"/>
        <v>2.83</v>
      </c>
      <c r="AD773" s="456">
        <v>83200</v>
      </c>
      <c r="AE773" s="456"/>
      <c r="AF773" s="457"/>
      <c r="AG773" s="589" t="str">
        <f t="shared" si="778"/>
        <v>Ա-2</v>
      </c>
      <c r="AH773" s="456">
        <f t="shared" si="779"/>
        <v>235456</v>
      </c>
      <c r="AI773" s="590">
        <f t="shared" si="780"/>
        <v>235456</v>
      </c>
      <c r="AJ773" s="590">
        <f t="shared" si="781"/>
        <v>3060928</v>
      </c>
      <c r="AK773" s="592">
        <f t="shared" si="782"/>
        <v>1</v>
      </c>
      <c r="AL773" s="592">
        <f t="shared" si="783"/>
        <v>13</v>
      </c>
      <c r="AM773" s="588">
        <f t="shared" si="784"/>
        <v>2.92</v>
      </c>
      <c r="AN773" s="456">
        <v>83200</v>
      </c>
      <c r="AO773" s="456"/>
      <c r="AP773" s="457"/>
      <c r="AQ773" s="589" t="str">
        <f t="shared" si="785"/>
        <v>Ա-2</v>
      </c>
      <c r="AR773" s="456">
        <f t="shared" si="786"/>
        <v>242944</v>
      </c>
      <c r="AS773" s="590">
        <f t="shared" si="787"/>
        <v>242944</v>
      </c>
      <c r="AT773" s="590">
        <f t="shared" si="788"/>
        <v>3158272</v>
      </c>
    </row>
    <row r="774" spans="2:46" s="587" customFormat="1" ht="27">
      <c r="B774" s="816">
        <v>6</v>
      </c>
      <c r="C774" s="849" t="s">
        <v>1311</v>
      </c>
      <c r="D774" s="794" t="s">
        <v>1960</v>
      </c>
      <c r="E774" s="796">
        <v>1988</v>
      </c>
      <c r="F774" s="795" t="s">
        <v>983</v>
      </c>
      <c r="G774" s="820">
        <v>1</v>
      </c>
      <c r="H774" s="926">
        <v>5</v>
      </c>
      <c r="I774" s="821">
        <f t="shared" si="764"/>
        <v>2.58</v>
      </c>
      <c r="J774" s="799">
        <v>83200</v>
      </c>
      <c r="K774" s="799"/>
      <c r="L774" s="832"/>
      <c r="M774" s="822" t="s">
        <v>85</v>
      </c>
      <c r="N774" s="799">
        <f t="shared" si="765"/>
        <v>214656</v>
      </c>
      <c r="O774" s="823">
        <f t="shared" si="766"/>
        <v>214656</v>
      </c>
      <c r="P774" s="823">
        <f t="shared" si="767"/>
        <v>2790528</v>
      </c>
      <c r="Q774" s="592">
        <f t="shared" si="768"/>
        <v>1</v>
      </c>
      <c r="R774" s="592">
        <f t="shared" si="769"/>
        <v>6</v>
      </c>
      <c r="S774" s="588">
        <f t="shared" si="770"/>
        <v>2.66</v>
      </c>
      <c r="T774" s="456">
        <v>83200</v>
      </c>
      <c r="U774" s="456"/>
      <c r="V774" s="457"/>
      <c r="W774" s="589" t="str">
        <f t="shared" si="771"/>
        <v>Ա-2</v>
      </c>
      <c r="X774" s="456">
        <f t="shared" si="772"/>
        <v>221312</v>
      </c>
      <c r="Y774" s="590">
        <f t="shared" si="773"/>
        <v>221312</v>
      </c>
      <c r="Z774" s="590">
        <f t="shared" si="774"/>
        <v>2877056</v>
      </c>
      <c r="AA774" s="592">
        <f t="shared" si="775"/>
        <v>1</v>
      </c>
      <c r="AB774" s="592">
        <f t="shared" si="776"/>
        <v>7</v>
      </c>
      <c r="AC774" s="588">
        <f t="shared" si="777"/>
        <v>2.66</v>
      </c>
      <c r="AD774" s="456">
        <v>83200</v>
      </c>
      <c r="AE774" s="456"/>
      <c r="AF774" s="457"/>
      <c r="AG774" s="589" t="str">
        <f t="shared" si="778"/>
        <v>Ա-2</v>
      </c>
      <c r="AH774" s="456">
        <f t="shared" si="779"/>
        <v>221312</v>
      </c>
      <c r="AI774" s="590">
        <f t="shared" si="780"/>
        <v>221312</v>
      </c>
      <c r="AJ774" s="590">
        <f t="shared" si="781"/>
        <v>2877056</v>
      </c>
      <c r="AK774" s="592">
        <f t="shared" si="782"/>
        <v>1</v>
      </c>
      <c r="AL774" s="592">
        <f t="shared" si="783"/>
        <v>8</v>
      </c>
      <c r="AM774" s="588">
        <f t="shared" si="784"/>
        <v>2.75</v>
      </c>
      <c r="AN774" s="456">
        <v>83200</v>
      </c>
      <c r="AO774" s="456"/>
      <c r="AP774" s="457"/>
      <c r="AQ774" s="589" t="str">
        <f t="shared" si="785"/>
        <v>Ա-2</v>
      </c>
      <c r="AR774" s="456">
        <f t="shared" si="786"/>
        <v>228800</v>
      </c>
      <c r="AS774" s="590">
        <f t="shared" si="787"/>
        <v>228800</v>
      </c>
      <c r="AT774" s="590">
        <f t="shared" si="788"/>
        <v>2974400</v>
      </c>
    </row>
    <row r="775" spans="2:46" s="587" customFormat="1" ht="27">
      <c r="B775" s="816">
        <v>7</v>
      </c>
      <c r="C775" s="849" t="s">
        <v>579</v>
      </c>
      <c r="D775" s="794" t="s">
        <v>1960</v>
      </c>
      <c r="E775" s="796">
        <v>1961</v>
      </c>
      <c r="F775" s="795" t="s">
        <v>984</v>
      </c>
      <c r="G775" s="820">
        <v>1</v>
      </c>
      <c r="H775" s="926">
        <v>26</v>
      </c>
      <c r="I775" s="821">
        <f t="shared" ref="I775:I784" si="789">IF(G775&lt;1,0,IF(M775="Բ-1",IF(H775=0,6.94,IF(H775=1,7.17,IF(H775=2,7.41,IF(H775=3,7.66,IF(OR(H775=5,H775=4),7.92,IF(OR(H775=6,H775=7),8.18,IF(OR(H775=8,H775=9),8.46,IF(OR(H775=10,H775=11,H775=12),8.74,IF(OR(H775=13,H775=14,H775=15),9.03,IF(OR(H775=16,H775=17,H775=18),9.33,9.65)))))))))),IF(M775="Բ-2", IF(H775=0,5.71,IF(H775=1,5.89,IF(H775=2,6.09,IF(H775=3,6.29,IF(OR(H775=5,H775=4),6.5,IF(OR(H775=6,H775=7),6.72,IF(OR(H775=8,H775=9),6.94,IF(OR(H775=10,H775=11,H775=12),7.17,IF(OR(H775=13,H775=14,H775=15),7.41,IF(OR(H775=16,H775=17,H775=18),7.65,7.91)))))))))), IF(M775="Գ-1", IF(H775=0,4.7,IF(H775=1,4.86,IF(H775=2,5.01,IF(H775=3,5.18,IF(OR(H775=5,H775=4),5.35,IF(OR(H775=6,H775=7),5.52,IF(OR(H775=8,H775=9),5.71,IF(OR(H775=10,H775=11,H775=12),5.89,IF(OR(H775=13,H775=14,H775=15),6.09,IF(OR(H775=16,H775=17,H775=18),6.29,6.49)))))))))), IF(M775="Գ-2", IF(H775=0,3.88,IF(H775=1,4.01,IF(H775=2,4.14,IF(H775=3,4.27,IF(OR(H775=5,H775=4),4.41,IF(OR(H775=6,H775=7),4.55,IF(OR(H775=8,H775=9),4.7,IF(OR(H775=10,H775=11,H775=12),4.85,IF(OR(H775=13,H775=14,H775=15),5.01,IF(OR(H775=16,H775=17,H775=18),5.17,5.34)))))))))), IF(M775="Գ-3", IF(H775=0,3.21,IF(H775=1,3.31,IF(H775=2,3.42,IF(H775=3,3.53,IF(OR(H775=5,H775=4),3.64,IF(OR(H775=6,H775=7),3.76,IF(OR(H775=8,H775=9),3.88,IF(OR(H775=10,H775=11,H775=12),4.01,IF(OR(H775=13,H775=14,H775=15),4.13,IF(OR(H775=16,H775=17,H775=18),4.27,4.4)))))))))), IF(M775="Ա-1", IF(H775=0,2.66,IF(H775=1,2.75,IF(H775=2,2.83,IF(H775=3,2.92,IF(OR(H775=5,H775=4),3.02,IF(OR(H775=6,H775=7),3.11,IF(OR(H775=8,H775=9),3.21,IF(OR(H775=10,H775=11,H775=12),3.31,IF(OR(H775=13,H775=14,H775=15),3.42,IF(OR(H775=16,H775=17,H775=18),3.53,3.64)))))))))), IF(M775="Ա-2", IF(H775=0,2.28,IF(H775=1,2.35,IF(H775=2,2.43,IF(H775=3,2.5,IF(OR(H775=5,H775=4),2.58,IF(OR(H775=6,H775=7),2.66,IF(OR(H775=8,H775=9),2.75,IF(OR(H775=10,H775=11,H775=12),2.83,IF(OR(H775=13,H775=14,H775=15),2.92,IF(OR(H775=16,H775=17,H775=18),3.01,3.11)))))))))),IF(M775="Ա-3", IF(H775=0,1.96,IF(H775=1,2.02,IF(H775=2,2.08,IF(H775=3,2.15,IF(OR(H775=5,H775=4),2.21,IF(OR(H775=6,H775=7),2.28,IF(OR(H775=8,H775=9),2.35,IF(OR(H775=10,H775=11,H775=12),2.42,IF(OR(H775=13,H775=14,H775=15),2.5,IF(OR(H775=16,H775=17,H775=18),2.58,2.66)))))))))), IF(M775="Կ-1", IF(H775=0,1.68,IF(H775=1,1.73,IF(H775=2,1.79,IF(H775=3,1.84,IF(OR(H775=5,H775=4),1.9,IF(OR(H775=6,H775=7),1.96,IF(OR(H775=8,H775=9),2.02,IF(OR(H775=10,H775=11,H775=12),2.08,IF(OR(H775=13,H775=14,H775=15),2.14,IF(OR(H775=16,H775=17,H775=18),2.21,2.28)))))))))), IF(M775="Կ-2", IF(H775=0,1.45,IF(H775=1,1.49,IF(H775=2,1.54,IF(H775=3,1.59,IF(OR(H775=5,H775=4),1.63,IF(OR(H775=6,H775=7),1.68,IF(OR(H775=8,H775=9),1.73,IF(OR(H775=10,H775=11,H775=12),1.79,IF(OR(H775=13,H775=14,H775=15),1.84,IF(OR(H775=16,H775=17,H775=18),1.9,1.95)))))))))),IF(M775="Կ-3", IF(H775=0,1.25,IF(H775=1,1.29,IF(H775=2,1.33,IF(H775=3,1.37,IF(OR(H775=5,H775=4),1.41,IF(OR(H775=6,H775=7),1.45,IF(OR(H775=8,H775=9),1.49,IF(OR(H775=10,H775=11,H775=12),1.54,IF(OR(H775=13,H775=14,H775=15),1.58,IF(OR(H775=16,H775=17,H775=18),1.63,1.68)))))))))), "Error"))))))))))))</f>
        <v>1.95</v>
      </c>
      <c r="J775" s="799">
        <v>83200</v>
      </c>
      <c r="K775" s="799"/>
      <c r="L775" s="832"/>
      <c r="M775" s="822" t="s">
        <v>87</v>
      </c>
      <c r="N775" s="799">
        <f t="shared" ref="N775:N786" si="790">J775*I775</f>
        <v>162240</v>
      </c>
      <c r="O775" s="823">
        <f t="shared" si="766"/>
        <v>162240</v>
      </c>
      <c r="P775" s="823">
        <f t="shared" ref="P775:P786" si="791">+O775*13</f>
        <v>2109120</v>
      </c>
      <c r="Q775" s="592">
        <f t="shared" si="768"/>
        <v>1</v>
      </c>
      <c r="R775" s="592">
        <f t="shared" si="769"/>
        <v>27</v>
      </c>
      <c r="S775" s="588">
        <f t="shared" si="770"/>
        <v>1.95</v>
      </c>
      <c r="T775" s="456">
        <v>83200</v>
      </c>
      <c r="U775" s="456"/>
      <c r="V775" s="457"/>
      <c r="W775" s="589" t="str">
        <f t="shared" si="771"/>
        <v>Կ-2</v>
      </c>
      <c r="X775" s="456">
        <f t="shared" si="772"/>
        <v>162240</v>
      </c>
      <c r="Y775" s="590">
        <f t="shared" si="773"/>
        <v>162240</v>
      </c>
      <c r="Z775" s="590">
        <f t="shared" ref="Z775:Z786" si="792">+Y775*13</f>
        <v>2109120</v>
      </c>
      <c r="AA775" s="592">
        <f t="shared" si="775"/>
        <v>1</v>
      </c>
      <c r="AB775" s="592">
        <f t="shared" si="776"/>
        <v>28</v>
      </c>
      <c r="AC775" s="588">
        <f t="shared" si="777"/>
        <v>1.95</v>
      </c>
      <c r="AD775" s="456">
        <v>83200</v>
      </c>
      <c r="AE775" s="456"/>
      <c r="AF775" s="457"/>
      <c r="AG775" s="589" t="str">
        <f t="shared" si="778"/>
        <v>Կ-2</v>
      </c>
      <c r="AH775" s="456">
        <f t="shared" si="779"/>
        <v>162240</v>
      </c>
      <c r="AI775" s="590">
        <f t="shared" si="780"/>
        <v>162240</v>
      </c>
      <c r="AJ775" s="590">
        <f t="shared" ref="AJ775:AJ786" si="793">+AI775*13</f>
        <v>2109120</v>
      </c>
      <c r="AK775" s="592">
        <f t="shared" si="782"/>
        <v>1</v>
      </c>
      <c r="AL775" s="592">
        <f t="shared" si="783"/>
        <v>29</v>
      </c>
      <c r="AM775" s="588">
        <f t="shared" si="784"/>
        <v>1.95</v>
      </c>
      <c r="AN775" s="456">
        <v>83200</v>
      </c>
      <c r="AO775" s="456"/>
      <c r="AP775" s="457"/>
      <c r="AQ775" s="589" t="str">
        <f t="shared" si="785"/>
        <v>Կ-2</v>
      </c>
      <c r="AR775" s="456">
        <f t="shared" si="786"/>
        <v>162240</v>
      </c>
      <c r="AS775" s="590">
        <f t="shared" si="787"/>
        <v>162240</v>
      </c>
      <c r="AT775" s="590">
        <f t="shared" ref="AT775:AT786" si="794">+AS775*13</f>
        <v>2109120</v>
      </c>
    </row>
    <row r="776" spans="2:46" s="587" customFormat="1" ht="27">
      <c r="B776" s="816">
        <v>8</v>
      </c>
      <c r="C776" s="849" t="s">
        <v>673</v>
      </c>
      <c r="D776" s="794" t="s">
        <v>1960</v>
      </c>
      <c r="E776" s="796">
        <v>1979</v>
      </c>
      <c r="F776" s="795" t="s">
        <v>984</v>
      </c>
      <c r="G776" s="820">
        <v>1</v>
      </c>
      <c r="H776" s="926">
        <v>14</v>
      </c>
      <c r="I776" s="821">
        <f t="shared" si="789"/>
        <v>1.84</v>
      </c>
      <c r="J776" s="799">
        <v>83200</v>
      </c>
      <c r="K776" s="799"/>
      <c r="L776" s="832"/>
      <c r="M776" s="822" t="s">
        <v>87</v>
      </c>
      <c r="N776" s="799">
        <f t="shared" si="790"/>
        <v>153088</v>
      </c>
      <c r="O776" s="823">
        <f t="shared" si="766"/>
        <v>153088</v>
      </c>
      <c r="P776" s="823">
        <f t="shared" si="791"/>
        <v>1990144</v>
      </c>
      <c r="Q776" s="592">
        <f t="shared" si="768"/>
        <v>1</v>
      </c>
      <c r="R776" s="592">
        <f t="shared" si="769"/>
        <v>15</v>
      </c>
      <c r="S776" s="588">
        <f t="shared" si="770"/>
        <v>1.84</v>
      </c>
      <c r="T776" s="456">
        <v>83200</v>
      </c>
      <c r="U776" s="456"/>
      <c r="V776" s="457"/>
      <c r="W776" s="589" t="str">
        <f t="shared" si="771"/>
        <v>Կ-2</v>
      </c>
      <c r="X776" s="456">
        <f t="shared" si="772"/>
        <v>153088</v>
      </c>
      <c r="Y776" s="590">
        <f t="shared" si="773"/>
        <v>153088</v>
      </c>
      <c r="Z776" s="590">
        <f t="shared" si="792"/>
        <v>1990144</v>
      </c>
      <c r="AA776" s="592">
        <f t="shared" si="775"/>
        <v>1</v>
      </c>
      <c r="AB776" s="592">
        <f t="shared" si="776"/>
        <v>16</v>
      </c>
      <c r="AC776" s="588">
        <f t="shared" si="777"/>
        <v>1.9</v>
      </c>
      <c r="AD776" s="456">
        <v>83200</v>
      </c>
      <c r="AE776" s="456"/>
      <c r="AF776" s="457"/>
      <c r="AG776" s="589" t="str">
        <f t="shared" si="778"/>
        <v>Կ-2</v>
      </c>
      <c r="AH776" s="456">
        <f t="shared" si="779"/>
        <v>158080</v>
      </c>
      <c r="AI776" s="590">
        <f t="shared" si="780"/>
        <v>158080</v>
      </c>
      <c r="AJ776" s="590">
        <f t="shared" si="793"/>
        <v>2055040</v>
      </c>
      <c r="AK776" s="592">
        <f t="shared" si="782"/>
        <v>1</v>
      </c>
      <c r="AL776" s="592">
        <f t="shared" si="783"/>
        <v>17</v>
      </c>
      <c r="AM776" s="588">
        <f t="shared" si="784"/>
        <v>1.9</v>
      </c>
      <c r="AN776" s="456">
        <v>83200</v>
      </c>
      <c r="AO776" s="456"/>
      <c r="AP776" s="457"/>
      <c r="AQ776" s="589" t="str">
        <f t="shared" si="785"/>
        <v>Կ-2</v>
      </c>
      <c r="AR776" s="456">
        <f t="shared" si="786"/>
        <v>158080</v>
      </c>
      <c r="AS776" s="590">
        <f t="shared" si="787"/>
        <v>158080</v>
      </c>
      <c r="AT776" s="590">
        <f t="shared" si="794"/>
        <v>2055040</v>
      </c>
    </row>
    <row r="777" spans="2:46" s="587" customFormat="1" ht="27">
      <c r="B777" s="816">
        <v>9</v>
      </c>
      <c r="C777" s="849" t="s">
        <v>674</v>
      </c>
      <c r="D777" s="794" t="s">
        <v>1960</v>
      </c>
      <c r="E777" s="796">
        <v>1965</v>
      </c>
      <c r="F777" s="795" t="s">
        <v>984</v>
      </c>
      <c r="G777" s="820">
        <v>1</v>
      </c>
      <c r="H777" s="926">
        <v>30</v>
      </c>
      <c r="I777" s="821">
        <f t="shared" si="789"/>
        <v>1.95</v>
      </c>
      <c r="J777" s="799">
        <v>83200</v>
      </c>
      <c r="K777" s="799"/>
      <c r="L777" s="832"/>
      <c r="M777" s="822" t="s">
        <v>87</v>
      </c>
      <c r="N777" s="799">
        <f t="shared" si="790"/>
        <v>162240</v>
      </c>
      <c r="O777" s="823">
        <f t="shared" si="766"/>
        <v>162240</v>
      </c>
      <c r="P777" s="823">
        <f t="shared" si="791"/>
        <v>2109120</v>
      </c>
      <c r="Q777" s="592">
        <f t="shared" si="768"/>
        <v>1</v>
      </c>
      <c r="R777" s="592">
        <f t="shared" si="769"/>
        <v>31</v>
      </c>
      <c r="S777" s="588">
        <f t="shared" si="770"/>
        <v>1.95</v>
      </c>
      <c r="T777" s="456">
        <v>83200</v>
      </c>
      <c r="U777" s="456"/>
      <c r="V777" s="457"/>
      <c r="W777" s="589" t="str">
        <f t="shared" si="771"/>
        <v>Կ-2</v>
      </c>
      <c r="X777" s="456">
        <f t="shared" si="772"/>
        <v>162240</v>
      </c>
      <c r="Y777" s="590">
        <f t="shared" si="773"/>
        <v>162240</v>
      </c>
      <c r="Z777" s="590">
        <f t="shared" si="792"/>
        <v>2109120</v>
      </c>
      <c r="AA777" s="592">
        <f t="shared" si="775"/>
        <v>1</v>
      </c>
      <c r="AB777" s="592">
        <f t="shared" si="776"/>
        <v>32</v>
      </c>
      <c r="AC777" s="588">
        <f t="shared" si="777"/>
        <v>1.95</v>
      </c>
      <c r="AD777" s="456">
        <v>83200</v>
      </c>
      <c r="AE777" s="456"/>
      <c r="AF777" s="457"/>
      <c r="AG777" s="589" t="str">
        <f t="shared" si="778"/>
        <v>Կ-2</v>
      </c>
      <c r="AH777" s="456">
        <f t="shared" si="779"/>
        <v>162240</v>
      </c>
      <c r="AI777" s="590">
        <f t="shared" si="780"/>
        <v>162240</v>
      </c>
      <c r="AJ777" s="590">
        <f t="shared" si="793"/>
        <v>2109120</v>
      </c>
      <c r="AK777" s="592">
        <f t="shared" si="782"/>
        <v>1</v>
      </c>
      <c r="AL777" s="592">
        <f t="shared" si="783"/>
        <v>33</v>
      </c>
      <c r="AM777" s="588">
        <f t="shared" si="784"/>
        <v>1.95</v>
      </c>
      <c r="AN777" s="456">
        <v>83200</v>
      </c>
      <c r="AO777" s="456"/>
      <c r="AP777" s="457"/>
      <c r="AQ777" s="589" t="str">
        <f t="shared" si="785"/>
        <v>Կ-2</v>
      </c>
      <c r="AR777" s="456">
        <f t="shared" si="786"/>
        <v>162240</v>
      </c>
      <c r="AS777" s="590">
        <f t="shared" si="787"/>
        <v>162240</v>
      </c>
      <c r="AT777" s="590">
        <f t="shared" si="794"/>
        <v>2109120</v>
      </c>
    </row>
    <row r="778" spans="2:46" s="587" customFormat="1" ht="27">
      <c r="B778" s="816">
        <v>10</v>
      </c>
      <c r="C778" s="849" t="s">
        <v>3117</v>
      </c>
      <c r="D778" s="794" t="s">
        <v>1961</v>
      </c>
      <c r="E778" s="796">
        <v>1999</v>
      </c>
      <c r="F778" s="795" t="s">
        <v>984</v>
      </c>
      <c r="G778" s="820">
        <v>1</v>
      </c>
      <c r="H778" s="926">
        <v>1</v>
      </c>
      <c r="I778" s="821">
        <f>IF(G778&lt;1,0,IF(M778="Բ-1",IF(H778=0,6.94,IF(H778=1,7.17,IF(H778=2,7.41,IF(H778=3,7.66,IF(OR(H778=5,H778=4),7.92,IF(OR(H778=6,H778=7),8.18,IF(OR(H778=8,H778=9),8.46,IF(OR(H778=10,H778=11,H778=12),8.74,IF(OR(H778=13,H778=14,H778=15),9.03,IF(OR(H778=16,H778=17,H778=18),9.33,9.65)))))))))),IF(M778="Բ-2", IF(H778=0,5.71,IF(H778=1,5.89,IF(H778=2,6.09,IF(H778=3,6.29,IF(OR(H778=5,H778=4),6.5,IF(OR(H778=6,H778=7),6.72,IF(OR(H778=8,H778=9),6.94,IF(OR(H778=10,H778=11,H778=12),7.17,IF(OR(H778=13,H778=14,H778=15),7.41,IF(OR(H778=16,H778=17,H778=18),7.65,7.91)))))))))), IF(M778="Գ-1", IF(H778=0,4.7,IF(H778=1,4.86,IF(H778=2,5.01,IF(H778=3,5.18,IF(OR(H778=5,H778=4),5.35,IF(OR(H778=6,H778=7),5.52,IF(OR(H778=8,H778=9),5.71,IF(OR(H778=10,H778=11,H778=12),5.89,IF(OR(H778=13,H778=14,H778=15),6.09,IF(OR(H778=16,H778=17,H778=18),6.29,6.49)))))))))), IF(M778="Գ-2", IF(H778=0,3.88,IF(H778=1,4.01,IF(H778=2,4.14,IF(H778=3,4.27,IF(OR(H778=5,H778=4),4.41,IF(OR(H778=6,H778=7),4.55,IF(OR(H778=8,H778=9),4.7,IF(OR(H778=10,H778=11,H778=12),4.85,IF(OR(H778=13,H778=14,H778=15),5.01,IF(OR(H778=16,H778=17,H778=18),5.17,5.34)))))))))), IF(M778="Գ-3", IF(H778=0,3.21,IF(H778=1,3.31,IF(H778=2,3.42,IF(H778=3,3.53,IF(OR(H778=5,H778=4),3.64,IF(OR(H778=6,H778=7),3.76,IF(OR(H778=8,H778=9),3.88,IF(OR(H778=10,H778=11,H778=12),4.01,IF(OR(H778=13,H778=14,H778=15),4.13,IF(OR(H778=16,H778=17,H778=18),4.27,4.4)))))))))), IF(M778="Ա-1", IF(H778=0,2.66,IF(H778=1,2.75,IF(H778=2,2.83,IF(H778=3,2.92,IF(OR(H778=5,H778=4),3.02,IF(OR(H778=6,H778=7),3.11,IF(OR(H778=8,H778=9),3.21,IF(OR(H778=10,H778=11,H778=12),3.31,IF(OR(H778=13,H778=14,H778=15),3.42,IF(OR(H778=16,H778=17,H778=18),3.53,3.64)))))))))), IF(M778="Ա-2", IF(H778=0,2.28,IF(H778=1,2.35,IF(H778=2,2.43,IF(H778=3,2.5,IF(OR(H778=5,H778=4),2.58,IF(OR(H778=6,H778=7),2.66,IF(OR(H778=8,H778=9),2.75,IF(OR(H778=10,H778=11,H778=12),2.83,IF(OR(H778=13,H778=14,H778=15),2.92,IF(OR(H778=16,H778=17,H778=18),3.01,3.11)))))))))),IF(M778="Ա-3", IF(H778=0,1.96,IF(H778=1,2.02,IF(H778=2,2.08,IF(H778=3,2.15,IF(OR(H778=5,H778=4),2.21,IF(OR(H778=6,H778=7),2.28,IF(OR(H778=8,H778=9),2.35,IF(OR(H778=10,H778=11,H778=12),2.42,IF(OR(H778=13,H778=14,H778=15),2.5,IF(OR(H778=16,H778=17,H778=18),2.58,2.66)))))))))), IF(M778="Կ-1", IF(H778=0,1.68,IF(H778=1,1.73,IF(H778=2,1.79,IF(H778=3,1.84,IF(OR(H778=5,H778=4),1.9,IF(OR(H778=6,H778=7),1.96,IF(OR(H778=8,H778=9),2.02,IF(OR(H778=10,H778=11,H778=12),2.08,IF(OR(H778=13,H778=14,H778=15),2.14,IF(OR(H778=16,H778=17,H778=18),2.21,2.28)))))))))), IF(M778="Կ-2", IF(H778=0,1.45,IF(H778=1,1.49,IF(H778=2,1.54,IF(H778=3,1.59,IF(OR(H778=5,H778=4),1.63,IF(OR(H778=6,H778=7),1.68,IF(OR(H778=8,H778=9),1.73,IF(OR(H778=10,H778=11,H778=12),1.79,IF(OR(H778=13,H778=14,H778=15),1.84,IF(OR(H778=16,H778=17,H778=18),1.9,1.95)))))))))),IF(M778="Կ-3", IF(H778=0,1.25,IF(H778=1,1.29,IF(H778=2,1.33,IF(H778=3,1.37,IF(OR(H778=5,H778=4),1.41,IF(OR(H778=6,H778=7),1.45,IF(OR(H778=8,H778=9),1.49,IF(OR(H778=10,H778=11,H778=12),1.54,IF(OR(H778=13,H778=14,H778=15),1.58,IF(OR(H778=16,H778=17,H778=18),1.63,1.68)))))))))), "Error"))))))))))))</f>
        <v>1.49</v>
      </c>
      <c r="J778" s="799">
        <v>83200</v>
      </c>
      <c r="K778" s="799"/>
      <c r="L778" s="832"/>
      <c r="M778" s="822" t="s">
        <v>87</v>
      </c>
      <c r="N778" s="799">
        <f>J778*I778</f>
        <v>123968</v>
      </c>
      <c r="O778" s="823">
        <f>I778*J778+K778+L778</f>
        <v>123968</v>
      </c>
      <c r="P778" s="823">
        <f>+O778*13</f>
        <v>1611584</v>
      </c>
      <c r="Q778" s="592">
        <f>+G778</f>
        <v>1</v>
      </c>
      <c r="R778" s="592">
        <f>+H778+1</f>
        <v>2</v>
      </c>
      <c r="S778" s="588">
        <f>IF(Q778&lt;1,0,IF(W778="Բ-1",IF(R778=0,6.94,IF(R778=1,7.17,IF(R778=2,7.41,IF(R778=3,7.66,IF(OR(R778=5,R778=4),7.92,IF(OR(R778=6,R778=7),8.18,IF(OR(R778=8,R778=9),8.46,IF(OR(R778=10,R778=11,R778=12),8.74,IF(OR(R778=13,R778=14,R778=15),9.03,IF(OR(R778=16,R778=17,R778=18),9.33,9.65)))))))))),IF(W778="Բ-2", IF(R778=0,5.71,IF(R778=1,5.89,IF(R778=2,6.09,IF(R778=3,6.29,IF(OR(R778=5,R778=4),6.5,IF(OR(R778=6,R778=7),6.72,IF(OR(R778=8,R778=9),6.94,IF(OR(R778=10,R778=11,R778=12),7.17,IF(OR(R778=13,R778=14,R778=15),7.41,IF(OR(R778=16,R778=17,R778=18),7.65,7.91)))))))))), IF(W778="Գ-1", IF(R778=0,4.7,IF(R778=1,4.86,IF(R778=2,5.01,IF(R778=3,5.18,IF(OR(R778=5,R778=4),5.35,IF(OR(R778=6,R778=7),5.52,IF(OR(R778=8,R778=9),5.71,IF(OR(R778=10,R778=11,R778=12),5.89,IF(OR(R778=13,R778=14,R778=15),6.09,IF(OR(R778=16,R778=17,R778=18),6.29,6.49)))))))))), IF(W778="Գ-2", IF(R778=0,3.88,IF(R778=1,4.01,IF(R778=2,4.14,IF(R778=3,4.27,IF(OR(R778=5,R778=4),4.41,IF(OR(R778=6,R778=7),4.55,IF(OR(R778=8,R778=9),4.7,IF(OR(R778=10,R778=11,R778=12),4.85,IF(OR(R778=13,R778=14,R778=15),5.01,IF(OR(R778=16,R778=17,R778=18),5.17,5.34)))))))))), IF(W778="Գ-3", IF(R778=0,3.21,IF(R778=1,3.31,IF(R778=2,3.42,IF(R778=3,3.53,IF(OR(R778=5,R778=4),3.64,IF(OR(R778=6,R778=7),3.76,IF(OR(R778=8,R778=9),3.88,IF(OR(R778=10,R778=11,R778=12),4.01,IF(OR(R778=13,R778=14,R778=15),4.13,IF(OR(R778=16,R778=17,R778=18),4.27,4.4)))))))))), IF(W778="Ա-1", IF(R778=0,2.66,IF(R778=1,2.75,IF(R778=2,2.83,IF(R778=3,2.92,IF(OR(R778=5,R778=4),3.02,IF(OR(R778=6,R778=7),3.11,IF(OR(R778=8,R778=9),3.21,IF(OR(R778=10,R778=11,R778=12),3.31,IF(OR(R778=13,R778=14,R778=15),3.42,IF(OR(R778=16,R778=17,R778=18),3.53,3.64)))))))))), IF(W778="Ա-2", IF(R778=0,2.28,IF(R778=1,2.35,IF(R778=2,2.43,IF(R778=3,2.5,IF(OR(R778=5,R778=4),2.58,IF(OR(R778=6,R778=7),2.66,IF(OR(R778=8,R778=9),2.75,IF(OR(R778=10,R778=11,R778=12),2.83,IF(OR(R778=13,R778=14,R778=15),2.92,IF(OR(R778=16,R778=17,R778=18),3.01,3.11)))))))))),IF(W778="Ա-3", IF(R778=0,1.96,IF(R778=1,2.02,IF(R778=2,2.08,IF(R778=3,2.15,IF(OR(R778=5,R778=4),2.21,IF(OR(R778=6,R778=7),2.28,IF(OR(R778=8,R778=9),2.35,IF(OR(R778=10,R778=11,R778=12),2.42,IF(OR(R778=13,R778=14,R778=15),2.5,IF(OR(R778=16,R778=17,R778=18),2.58,2.66)))))))))), IF(W778="Կ-1", IF(R778=0,1.68,IF(R778=1,1.73,IF(R778=2,1.79,IF(R778=3,1.84,IF(OR(R778=5,R778=4),1.9,IF(OR(R778=6,R778=7),1.96,IF(OR(R778=8,R778=9),2.02,IF(OR(R778=10,R778=11,R778=12),2.08,IF(OR(R778=13,R778=14,R778=15),2.14,IF(OR(R778=16,R778=17,R778=18),2.21,2.28)))))))))), IF(W778="Կ-2", IF(R778=0,1.45,IF(R778=1,1.49,IF(R778=2,1.54,IF(R778=3,1.59,IF(OR(R778=5,R778=4),1.63,IF(OR(R778=6,R778=7),1.68,IF(OR(R778=8,R778=9),1.73,IF(OR(R778=10,R778=11,R778=12),1.79,IF(OR(R778=13,R778=14,R778=15),1.84,IF(OR(R778=16,R778=17,R778=18),1.9,1.95)))))))))),IF(W778="Կ-3", IF(R778=0,1.25,IF(R778=1,1.29,IF(R778=2,1.33,IF(R778=3,1.37,IF(OR(R778=5,R778=4),1.41,IF(OR(R778=6,R778=7),1.45,IF(OR(R778=8,R778=9),1.49,IF(OR(R778=10,R778=11,R778=12),1.54,IF(OR(R778=13,R778=14,R778=15),1.58,IF(OR(R778=16,R778=17,R778=18),1.63,1.68)))))))))), "Error"))))))))))))</f>
        <v>1.54</v>
      </c>
      <c r="T778" s="456">
        <v>83200</v>
      </c>
      <c r="U778" s="456"/>
      <c r="V778" s="457"/>
      <c r="W778" s="589" t="str">
        <f>+M778</f>
        <v>Կ-2</v>
      </c>
      <c r="X778" s="456">
        <f>T778*S778</f>
        <v>128128</v>
      </c>
      <c r="Y778" s="590">
        <f>+U778+V778+X778</f>
        <v>128128</v>
      </c>
      <c r="Z778" s="590">
        <f>+Y778*13</f>
        <v>1665664</v>
      </c>
      <c r="AA778" s="592">
        <f>+Q778</f>
        <v>1</v>
      </c>
      <c r="AB778" s="592">
        <f>+R778+1</f>
        <v>3</v>
      </c>
      <c r="AC778" s="588">
        <f>IF(AA778&lt;1,0,IF(AG778="Բ-1",IF(AB778=0,6.94,IF(AB778=1,7.17,IF(AB778=2,7.41,IF(AB778=3,7.66,IF(OR(AB778=5,AB778=4),7.92,IF(OR(AB778=6,AB778=7),8.18,IF(OR(AB778=8,AB778=9),8.46,IF(OR(AB778=10,AB778=11,AB778=12),8.74,IF(OR(AB778=13,AB778=14,AB778=15),9.03,IF(OR(AB778=16,AB778=17,AB778=18),9.33,9.65)))))))))),IF(AG778="Բ-2", IF(AB778=0,5.71,IF(AB778=1,5.89,IF(AB778=2,6.09,IF(AB778=3,6.29,IF(OR(AB778=5,AB778=4),6.5,IF(OR(AB778=6,AB778=7),6.72,IF(OR(AB778=8,AB778=9),6.94,IF(OR(AB778=10,AB778=11,AB778=12),7.17,IF(OR(AB778=13,AB778=14,AB778=15),7.41,IF(OR(AB778=16,AB778=17,AB778=18),7.65,7.91)))))))))), IF(AG778="Գ-1", IF(AB778=0,4.7,IF(AB778=1,4.86,IF(AB778=2,5.01,IF(AB778=3,5.18,IF(OR(AB778=5,AB778=4),5.35,IF(OR(AB778=6,AB778=7),5.52,IF(OR(AB778=8,AB778=9),5.71,IF(OR(AB778=10,AB778=11,AB778=12),5.89,IF(OR(AB778=13,AB778=14,AB778=15),6.09,IF(OR(AB778=16,AB778=17,AB778=18),6.29,6.49)))))))))), IF(AG778="Գ-2", IF(AB778=0,3.88,IF(AB778=1,4.01,IF(AB778=2,4.14,IF(AB778=3,4.27,IF(OR(AB778=5,AB778=4),4.41,IF(OR(AB778=6,AB778=7),4.55,IF(OR(AB778=8,AB778=9),4.7,IF(OR(AB778=10,AB778=11,AB778=12),4.85,IF(OR(AB778=13,AB778=14,AB778=15),5.01,IF(OR(AB778=16,AB778=17,AB778=18),5.17,5.34)))))))))), IF(AG778="Գ-3", IF(AB778=0,3.21,IF(AB778=1,3.31,IF(AB778=2,3.42,IF(AB778=3,3.53,IF(OR(AB778=5,AB778=4),3.64,IF(OR(AB778=6,AB778=7),3.76,IF(OR(AB778=8,AB778=9),3.88,IF(OR(AB778=10,AB778=11,AB778=12),4.01,IF(OR(AB778=13,AB778=14,AB778=15),4.13,IF(OR(AB778=16,AB778=17,AB778=18),4.27,4.4)))))))))), IF(AG778="Ա-1", IF(AB778=0,2.66,IF(AB778=1,2.75,IF(AB778=2,2.83,IF(AB778=3,2.92,IF(OR(AB778=5,AB778=4),3.02,IF(OR(AB778=6,AB778=7),3.11,IF(OR(AB778=8,AB778=9),3.21,IF(OR(AB778=10,AB778=11,AB778=12),3.31,IF(OR(AB778=13,AB778=14,AB778=15),3.42,IF(OR(AB778=16,AB778=17,AB778=18),3.53,3.64)))))))))), IF(AG778="Ա-2", IF(AB778=0,2.28,IF(AB778=1,2.35,IF(AB778=2,2.43,IF(AB778=3,2.5,IF(OR(AB778=5,AB778=4),2.58,IF(OR(AB778=6,AB778=7),2.66,IF(OR(AB778=8,AB778=9),2.75,IF(OR(AB778=10,AB778=11,AB778=12),2.83,IF(OR(AB778=13,AB778=14,AB778=15),2.92,IF(OR(AB778=16,AB778=17,AB778=18),3.01,3.11)))))))))),IF(AG778="Ա-3", IF(AB778=0,1.96,IF(AB778=1,2.02,IF(AB778=2,2.08,IF(AB778=3,2.15,IF(OR(AB778=5,AB778=4),2.21,IF(OR(AB778=6,AB778=7),2.28,IF(OR(AB778=8,AB778=9),2.35,IF(OR(AB778=10,AB778=11,AB778=12),2.42,IF(OR(AB778=13,AB778=14,AB778=15),2.5,IF(OR(AB778=16,AB778=17,AB778=18),2.58,2.66)))))))))), IF(AG778="Կ-1", IF(AB778=0,1.68,IF(AB778=1,1.73,IF(AB778=2,1.79,IF(AB778=3,1.84,IF(OR(AB778=5,AB778=4),1.9,IF(OR(AB778=6,AB778=7),1.96,IF(OR(AB778=8,AB778=9),2.02,IF(OR(AB778=10,AB778=11,AB778=12),2.08,IF(OR(AB778=13,AB778=14,AB778=15),2.14,IF(OR(AB778=16,AB778=17,AB778=18),2.21,2.28)))))))))), IF(AG778="Կ-2", IF(AB778=0,1.45,IF(AB778=1,1.49,IF(AB778=2,1.54,IF(AB778=3,1.59,IF(OR(AB778=5,AB778=4),1.63,IF(OR(AB778=6,AB778=7),1.68,IF(OR(AB778=8,AB778=9),1.73,IF(OR(AB778=10,AB778=11,AB778=12),1.79,IF(OR(AB778=13,AB778=14,AB778=15),1.84,IF(OR(AB778=16,AB778=17,AB778=18),1.9,1.95)))))))))),IF(AG778="Կ-3", IF(AB778=0,1.25,IF(AB778=1,1.29,IF(AB778=2,1.33,IF(AB778=3,1.37,IF(OR(AB778=5,AB778=4),1.41,IF(OR(AB778=6,AB778=7),1.45,IF(OR(AB778=8,AB778=9),1.49,IF(OR(AB778=10,AB778=11,AB778=12),1.54,IF(OR(AB778=13,AB778=14,AB778=15),1.58,IF(OR(AB778=16,AB778=17,AB778=18),1.63,1.68)))))))))), "Error"))))))))))))</f>
        <v>1.59</v>
      </c>
      <c r="AD778" s="456">
        <v>83200</v>
      </c>
      <c r="AE778" s="456"/>
      <c r="AF778" s="457"/>
      <c r="AG778" s="589" t="str">
        <f>+W778</f>
        <v>Կ-2</v>
      </c>
      <c r="AH778" s="456">
        <f>AD778*AC778</f>
        <v>132288</v>
      </c>
      <c r="AI778" s="590">
        <f>AH778+AE778+AF778</f>
        <v>132288</v>
      </c>
      <c r="AJ778" s="590">
        <f>+AI778*13</f>
        <v>1719744</v>
      </c>
      <c r="AK778" s="592">
        <f>+AA778</f>
        <v>1</v>
      </c>
      <c r="AL778" s="592">
        <f>+AB778+1</f>
        <v>4</v>
      </c>
      <c r="AM778" s="588">
        <f>IF(AK778&lt;1,0,IF(AQ778="Բ-1",IF(AL778=0,6.94,IF(AL778=1,7.17,IF(AL778=2,7.41,IF(AL778=3,7.66,IF(OR(AL778=5,AL778=4),7.92,IF(OR(AL778=6,AL778=7),8.18,IF(OR(AL778=8,AL778=9),8.46,IF(OR(AL778=10,AL778=11,AL778=12),8.74,IF(OR(AL778=13,AL778=14,AL778=15),9.03,IF(OR(AL778=16,AL778=17,AL778=18),9.33,9.65)))))))))),IF(AQ778="Բ-2", IF(AL778=0,5.71,IF(AL778=1,5.89,IF(AL778=2,6.09,IF(AL778=3,6.29,IF(OR(AL778=5,AL778=4),6.5,IF(OR(AL778=6,AL778=7),6.72,IF(OR(AL778=8,AL778=9),6.94,IF(OR(AL778=10,AL778=11,AL778=12),7.17,IF(OR(AL778=13,AL778=14,AL778=15),7.41,IF(OR(AL778=16,AL778=17,AL778=18),7.65,7.91)))))))))), IF(AQ778="Գ-1", IF(AL778=0,4.7,IF(AL778=1,4.86,IF(AL778=2,5.01,IF(AL778=3,5.18,IF(OR(AL778=5,AL778=4),5.35,IF(OR(AL778=6,AL778=7),5.52,IF(OR(AL778=8,AL778=9),5.71,IF(OR(AL778=10,AL778=11,AL778=12),5.89,IF(OR(AL778=13,AL778=14,AL778=15),6.09,IF(OR(AL778=16,AL778=17,AL778=18),6.29,6.49)))))))))), IF(AQ778="Գ-2", IF(AL778=0,3.88,IF(AL778=1,4.01,IF(AL778=2,4.14,IF(AL778=3,4.27,IF(OR(AL778=5,AL778=4),4.41,IF(OR(AL778=6,AL778=7),4.55,IF(OR(AL778=8,AL778=9),4.7,IF(OR(AL778=10,AL778=11,AL778=12),4.85,IF(OR(AL778=13,AL778=14,AL778=15),5.01,IF(OR(AL778=16,AL778=17,AL778=18),5.17,5.34)))))))))), IF(AQ778="Գ-3", IF(AL778=0,3.21,IF(AL778=1,3.31,IF(AL778=2,3.42,IF(AL778=3,3.53,IF(OR(AL778=5,AL778=4),3.64,IF(OR(AL778=6,AL778=7),3.76,IF(OR(AL778=8,AL778=9),3.88,IF(OR(AL778=10,AL778=11,AL778=12),4.01,IF(OR(AL778=13,AL778=14,AL778=15),4.13,IF(OR(AL778=16,AL778=17,AL778=18),4.27,4.4)))))))))), IF(AQ778="Ա-1", IF(AL778=0,2.66,IF(AL778=1,2.75,IF(AL778=2,2.83,IF(AL778=3,2.92,IF(OR(AL778=5,AL778=4),3.02,IF(OR(AL778=6,AL778=7),3.11,IF(OR(AL778=8,AL778=9),3.21,IF(OR(AL778=10,AL778=11,AL778=12),3.31,IF(OR(AL778=13,AL778=14,AL778=15),3.42,IF(OR(AL778=16,AL778=17,AL778=18),3.53,3.64)))))))))), IF(AQ778="Ա-2", IF(AL778=0,2.28,IF(AL778=1,2.35,IF(AL778=2,2.43,IF(AL778=3,2.5,IF(OR(AL778=5,AL778=4),2.58,IF(OR(AL778=6,AL778=7),2.66,IF(OR(AL778=8,AL778=9),2.75,IF(OR(AL778=10,AL778=11,AL778=12),2.83,IF(OR(AL778=13,AL778=14,AL778=15),2.92,IF(OR(AL778=16,AL778=17,AL778=18),3.01,3.11)))))))))),IF(AQ778="Ա-3", IF(AL778=0,1.96,IF(AL778=1,2.02,IF(AL778=2,2.08,IF(AL778=3,2.15,IF(OR(AL778=5,AL778=4),2.21,IF(OR(AL778=6,AL778=7),2.28,IF(OR(AL778=8,AL778=9),2.35,IF(OR(AL778=10,AL778=11,AL778=12),2.42,IF(OR(AL778=13,AL778=14,AL778=15),2.5,IF(OR(AL778=16,AL778=17,AL778=18),2.58,2.66)))))))))), IF(AQ778="Կ-1", IF(AL778=0,1.68,IF(AL778=1,1.73,IF(AL778=2,1.79,IF(AL778=3,1.84,IF(OR(AL778=5,AL778=4),1.9,IF(OR(AL778=6,AL778=7),1.96,IF(OR(AL778=8,AL778=9),2.02,IF(OR(AL778=10,AL778=11,AL778=12),2.08,IF(OR(AL778=13,AL778=14,AL778=15),2.14,IF(OR(AL778=16,AL778=17,AL778=18),2.21,2.28)))))))))), IF(AQ778="Կ-2", IF(AL778=0,1.45,IF(AL778=1,1.49,IF(AL778=2,1.54,IF(AL778=3,1.59,IF(OR(AL778=5,AL778=4),1.63,IF(OR(AL778=6,AL778=7),1.68,IF(OR(AL778=8,AL778=9),1.73,IF(OR(AL778=10,AL778=11,AL778=12),1.79,IF(OR(AL778=13,AL778=14,AL778=15),1.84,IF(OR(AL778=16,AL778=17,AL778=18),1.9,1.95)))))))))),IF(AQ778="Կ-3", IF(AL778=0,1.25,IF(AL778=1,1.29,IF(AL778=2,1.33,IF(AL778=3,1.37,IF(OR(AL778=5,AL778=4),1.41,IF(OR(AL778=6,AL778=7),1.45,IF(OR(AL778=8,AL778=9),1.49,IF(OR(AL778=10,AL778=11,AL778=12),1.54,IF(OR(AL778=13,AL778=14,AL778=15),1.58,IF(OR(AL778=16,AL778=17,AL778=18),1.63,1.68)))))))))), "Error"))))))))))))</f>
        <v>1.63</v>
      </c>
      <c r="AN778" s="456">
        <v>83200</v>
      </c>
      <c r="AO778" s="456"/>
      <c r="AP778" s="457"/>
      <c r="AQ778" s="589" t="str">
        <f>+AG778</f>
        <v>Կ-2</v>
      </c>
      <c r="AR778" s="456">
        <f>AN778*AM778</f>
        <v>135616</v>
      </c>
      <c r="AS778" s="590">
        <f>AR778+AO778+AP778</f>
        <v>135616</v>
      </c>
      <c r="AT778" s="590">
        <f>+AS778*13</f>
        <v>1763008</v>
      </c>
    </row>
    <row r="779" spans="2:46" s="587" customFormat="1" ht="27">
      <c r="B779" s="816">
        <v>11</v>
      </c>
      <c r="C779" s="849" t="s">
        <v>830</v>
      </c>
      <c r="D779" s="794" t="s">
        <v>1960</v>
      </c>
      <c r="E779" s="796">
        <v>1980</v>
      </c>
      <c r="F779" s="795" t="s">
        <v>984</v>
      </c>
      <c r="G779" s="820">
        <v>1</v>
      </c>
      <c r="H779" s="926">
        <v>1</v>
      </c>
      <c r="I779" s="821">
        <f t="shared" si="789"/>
        <v>1.49</v>
      </c>
      <c r="J779" s="799">
        <v>83200</v>
      </c>
      <c r="K779" s="799"/>
      <c r="L779" s="832"/>
      <c r="M779" s="822" t="s">
        <v>87</v>
      </c>
      <c r="N779" s="799">
        <f t="shared" si="790"/>
        <v>123968</v>
      </c>
      <c r="O779" s="823">
        <f t="shared" si="766"/>
        <v>123968</v>
      </c>
      <c r="P779" s="823">
        <f t="shared" si="791"/>
        <v>1611584</v>
      </c>
      <c r="Q779" s="592">
        <f t="shared" si="768"/>
        <v>1</v>
      </c>
      <c r="R779" s="592">
        <f t="shared" si="769"/>
        <v>2</v>
      </c>
      <c r="S779" s="588">
        <f t="shared" si="770"/>
        <v>1.54</v>
      </c>
      <c r="T779" s="456">
        <v>83200</v>
      </c>
      <c r="U779" s="456"/>
      <c r="V779" s="457"/>
      <c r="W779" s="589" t="str">
        <f t="shared" si="771"/>
        <v>Կ-2</v>
      </c>
      <c r="X779" s="456">
        <f t="shared" si="772"/>
        <v>128128</v>
      </c>
      <c r="Y779" s="590">
        <f t="shared" si="773"/>
        <v>128128</v>
      </c>
      <c r="Z779" s="590">
        <f t="shared" si="792"/>
        <v>1665664</v>
      </c>
      <c r="AA779" s="592">
        <f t="shared" si="775"/>
        <v>1</v>
      </c>
      <c r="AB779" s="592">
        <f t="shared" si="776"/>
        <v>3</v>
      </c>
      <c r="AC779" s="588">
        <f t="shared" si="777"/>
        <v>1.59</v>
      </c>
      <c r="AD779" s="456">
        <v>83200</v>
      </c>
      <c r="AE779" s="456"/>
      <c r="AF779" s="457"/>
      <c r="AG779" s="589" t="str">
        <f t="shared" si="778"/>
        <v>Կ-2</v>
      </c>
      <c r="AH779" s="456">
        <f t="shared" si="779"/>
        <v>132288</v>
      </c>
      <c r="AI779" s="590">
        <f t="shared" si="780"/>
        <v>132288</v>
      </c>
      <c r="AJ779" s="590">
        <f t="shared" si="793"/>
        <v>1719744</v>
      </c>
      <c r="AK779" s="592">
        <f t="shared" si="782"/>
        <v>1</v>
      </c>
      <c r="AL779" s="592">
        <f t="shared" si="783"/>
        <v>4</v>
      </c>
      <c r="AM779" s="588">
        <f t="shared" si="784"/>
        <v>1.63</v>
      </c>
      <c r="AN779" s="456">
        <v>83200</v>
      </c>
      <c r="AO779" s="456"/>
      <c r="AP779" s="457"/>
      <c r="AQ779" s="589" t="str">
        <f t="shared" si="785"/>
        <v>Կ-2</v>
      </c>
      <c r="AR779" s="456">
        <f t="shared" si="786"/>
        <v>135616</v>
      </c>
      <c r="AS779" s="590">
        <f t="shared" si="787"/>
        <v>135616</v>
      </c>
      <c r="AT779" s="590">
        <f t="shared" si="794"/>
        <v>1763008</v>
      </c>
    </row>
    <row r="780" spans="2:46" s="587" customFormat="1" ht="13.5">
      <c r="B780" s="816">
        <v>12</v>
      </c>
      <c r="C780" s="849" t="s">
        <v>2666</v>
      </c>
      <c r="D780" s="794" t="s">
        <v>1960</v>
      </c>
      <c r="E780" s="796">
        <v>1998</v>
      </c>
      <c r="F780" s="795" t="s">
        <v>222</v>
      </c>
      <c r="G780" s="820">
        <v>1</v>
      </c>
      <c r="H780" s="926">
        <v>4</v>
      </c>
      <c r="I780" s="821">
        <f>IF(G780&lt;1,0,IF(M780="Բ-1",IF(H780=0,6.94,IF(H780=1,7.17,IF(H780=2,7.41,IF(H780=3,7.66,IF(OR(H780=5,H780=4),7.92,IF(OR(H780=6,H780=7),8.18,IF(OR(H780=8,H780=9),8.46,IF(OR(H780=10,H780=11,H780=12),8.74,IF(OR(H780=13,H780=14,H780=15),9.03,IF(OR(H780=16,H780=17,H780=18),9.33,9.65)))))))))),IF(M780="Բ-2", IF(H780=0,5.71,IF(H780=1,5.89,IF(H780=2,6.09,IF(H780=3,6.29,IF(OR(H780=5,H780=4),6.5,IF(OR(H780=6,H780=7),6.72,IF(OR(H780=8,H780=9),6.94,IF(OR(H780=10,H780=11,H780=12),7.17,IF(OR(H780=13,H780=14,H780=15),7.41,IF(OR(H780=16,H780=17,H780=18),7.65,7.91)))))))))), IF(M780="Գ-1", IF(H780=0,4.7,IF(H780=1,4.86,IF(H780=2,5.01,IF(H780=3,5.18,IF(OR(H780=5,H780=4),5.35,IF(OR(H780=6,H780=7),5.52,IF(OR(H780=8,H780=9),5.71,IF(OR(H780=10,H780=11,H780=12),5.89,IF(OR(H780=13,H780=14,H780=15),6.09,IF(OR(H780=16,H780=17,H780=18),6.29,6.49)))))))))), IF(M780="Գ-2", IF(H780=0,3.88,IF(H780=1,4.01,IF(H780=2,4.14,IF(H780=3,4.27,IF(OR(H780=5,H780=4),4.41,IF(OR(H780=6,H780=7),4.55,IF(OR(H780=8,H780=9),4.7,IF(OR(H780=10,H780=11,H780=12),4.85,IF(OR(H780=13,H780=14,H780=15),5.01,IF(OR(H780=16,H780=17,H780=18),5.17,5.34)))))))))), IF(M780="Գ-3", IF(H780=0,3.21,IF(H780=1,3.31,IF(H780=2,3.42,IF(H780=3,3.53,IF(OR(H780=5,H780=4),3.64,IF(OR(H780=6,H780=7),3.76,IF(OR(H780=8,H780=9),3.88,IF(OR(H780=10,H780=11,H780=12),4.01,IF(OR(H780=13,H780=14,H780=15),4.13,IF(OR(H780=16,H780=17,H780=18),4.27,4.4)))))))))), IF(M780="Ա-1", IF(H780=0,2.66,IF(H780=1,2.75,IF(H780=2,2.83,IF(H780=3,2.92,IF(OR(H780=5,H780=4),3.02,IF(OR(H780=6,H780=7),3.11,IF(OR(H780=8,H780=9),3.21,IF(OR(H780=10,H780=11,H780=12),3.31,IF(OR(H780=13,H780=14,H780=15),3.42,IF(OR(H780=16,H780=17,H780=18),3.53,3.64)))))))))), IF(M780="Ա-2", IF(H780=0,2.28,IF(H780=1,2.35,IF(H780=2,2.43,IF(H780=3,2.5,IF(OR(H780=5,H780=4),2.58,IF(OR(H780=6,H780=7),2.66,IF(OR(H780=8,H780=9),2.75,IF(OR(H780=10,H780=11,H780=12),2.83,IF(OR(H780=13,H780=14,H780=15),2.92,IF(OR(H780=16,H780=17,H780=18),3.01,3.11)))))))))),IF(M780="Ա-3", IF(H780=0,1.96,IF(H780=1,2.02,IF(H780=2,2.08,IF(H780=3,2.15,IF(OR(H780=5,H780=4),2.21,IF(OR(H780=6,H780=7),2.28,IF(OR(H780=8,H780=9),2.35,IF(OR(H780=10,H780=11,H780=12),2.42,IF(OR(H780=13,H780=14,H780=15),2.5,IF(OR(H780=16,H780=17,H780=18),2.58,2.66)))))))))), IF(M780="Կ-1", IF(H780=0,1.68,IF(H780=1,1.73,IF(H780=2,1.79,IF(H780=3,1.84,IF(OR(H780=5,H780=4),1.9,IF(OR(H780=6,H780=7),1.96,IF(OR(H780=8,H780=9),2.02,IF(OR(H780=10,H780=11,H780=12),2.08,IF(OR(H780=13,H780=14,H780=15),2.14,IF(OR(H780=16,H780=17,H780=18),2.21,2.28)))))))))), IF(M780="Կ-2", IF(H780=0,1.45,IF(H780=1,1.49,IF(H780=2,1.54,IF(H780=3,1.59,IF(OR(H780=5,H780=4),1.63,IF(OR(H780=6,H780=7),1.68,IF(OR(H780=8,H780=9),1.73,IF(OR(H780=10,H780=11,H780=12),1.79,IF(OR(H780=13,H780=14,H780=15),1.84,IF(OR(H780=16,H780=17,H780=18),1.9,1.95)))))))))),IF(M780="Կ-3", IF(H780=0,1.25,IF(H780=1,1.29,IF(H780=2,1.33,IF(H780=3,1.37,IF(OR(H780=5,H780=4),1.41,IF(OR(H780=6,H780=7),1.45,IF(OR(H780=8,H780=9),1.49,IF(OR(H780=10,H780=11,H780=12),1.54,IF(OR(H780=13,H780=14,H780=15),1.58,IF(OR(H780=16,H780=17,H780=18),1.63,1.68)))))))))), "Error"))))))))))))</f>
        <v>1.9</v>
      </c>
      <c r="J780" s="799">
        <v>83200</v>
      </c>
      <c r="K780" s="799"/>
      <c r="L780" s="832"/>
      <c r="M780" s="822" t="s">
        <v>86</v>
      </c>
      <c r="N780" s="799">
        <f>J780*I780</f>
        <v>158080</v>
      </c>
      <c r="O780" s="823">
        <f>I780*J780+K780+L780</f>
        <v>158080</v>
      </c>
      <c r="P780" s="823">
        <f>+O780*13</f>
        <v>2055040</v>
      </c>
      <c r="Q780" s="592">
        <f>+G780</f>
        <v>1</v>
      </c>
      <c r="R780" s="592">
        <f>+H780+1</f>
        <v>5</v>
      </c>
      <c r="S780" s="588">
        <f>IF(Q780&lt;1,0,IF(W780="Բ-1",IF(R780=0,6.94,IF(R780=1,7.17,IF(R780=2,7.41,IF(R780=3,7.66,IF(OR(R780=5,R780=4),7.92,IF(OR(R780=6,R780=7),8.18,IF(OR(R780=8,R780=9),8.46,IF(OR(R780=10,R780=11,R780=12),8.74,IF(OR(R780=13,R780=14,R780=15),9.03,IF(OR(R780=16,R780=17,R780=18),9.33,9.65)))))))))),IF(W780="Բ-2", IF(R780=0,5.71,IF(R780=1,5.89,IF(R780=2,6.09,IF(R780=3,6.29,IF(OR(R780=5,R780=4),6.5,IF(OR(R780=6,R780=7),6.72,IF(OR(R780=8,R780=9),6.94,IF(OR(R780=10,R780=11,R780=12),7.17,IF(OR(R780=13,R780=14,R780=15),7.41,IF(OR(R780=16,R780=17,R780=18),7.65,7.91)))))))))), IF(W780="Գ-1", IF(R780=0,4.7,IF(R780=1,4.86,IF(R780=2,5.01,IF(R780=3,5.18,IF(OR(R780=5,R780=4),5.35,IF(OR(R780=6,R780=7),5.52,IF(OR(R780=8,R780=9),5.71,IF(OR(R780=10,R780=11,R780=12),5.89,IF(OR(R780=13,R780=14,R780=15),6.09,IF(OR(R780=16,R780=17,R780=18),6.29,6.49)))))))))), IF(W780="Գ-2", IF(R780=0,3.88,IF(R780=1,4.01,IF(R780=2,4.14,IF(R780=3,4.27,IF(OR(R780=5,R780=4),4.41,IF(OR(R780=6,R780=7),4.55,IF(OR(R780=8,R780=9),4.7,IF(OR(R780=10,R780=11,R780=12),4.85,IF(OR(R780=13,R780=14,R780=15),5.01,IF(OR(R780=16,R780=17,R780=18),5.17,5.34)))))))))), IF(W780="Գ-3", IF(R780=0,3.21,IF(R780=1,3.31,IF(R780=2,3.42,IF(R780=3,3.53,IF(OR(R780=5,R780=4),3.64,IF(OR(R780=6,R780=7),3.76,IF(OR(R780=8,R780=9),3.88,IF(OR(R780=10,R780=11,R780=12),4.01,IF(OR(R780=13,R780=14,R780=15),4.13,IF(OR(R780=16,R780=17,R780=18),4.27,4.4)))))))))), IF(W780="Ա-1", IF(R780=0,2.66,IF(R780=1,2.75,IF(R780=2,2.83,IF(R780=3,2.92,IF(OR(R780=5,R780=4),3.02,IF(OR(R780=6,R780=7),3.11,IF(OR(R780=8,R780=9),3.21,IF(OR(R780=10,R780=11,R780=12),3.31,IF(OR(R780=13,R780=14,R780=15),3.42,IF(OR(R780=16,R780=17,R780=18),3.53,3.64)))))))))), IF(W780="Ա-2", IF(R780=0,2.28,IF(R780=1,2.35,IF(R780=2,2.43,IF(R780=3,2.5,IF(OR(R780=5,R780=4),2.58,IF(OR(R780=6,R780=7),2.66,IF(OR(R780=8,R780=9),2.75,IF(OR(R780=10,R780=11,R780=12),2.83,IF(OR(R780=13,R780=14,R780=15),2.92,IF(OR(R780=16,R780=17,R780=18),3.01,3.11)))))))))),IF(W780="Ա-3", IF(R780=0,1.96,IF(R780=1,2.02,IF(R780=2,2.08,IF(R780=3,2.15,IF(OR(R780=5,R780=4),2.21,IF(OR(R780=6,R780=7),2.28,IF(OR(R780=8,R780=9),2.35,IF(OR(R780=10,R780=11,R780=12),2.42,IF(OR(R780=13,R780=14,R780=15),2.5,IF(OR(R780=16,R780=17,R780=18),2.58,2.66)))))))))), IF(W780="Կ-1", IF(R780=0,1.68,IF(R780=1,1.73,IF(R780=2,1.79,IF(R780=3,1.84,IF(OR(R780=5,R780=4),1.9,IF(OR(R780=6,R780=7),1.96,IF(OR(R780=8,R780=9),2.02,IF(OR(R780=10,R780=11,R780=12),2.08,IF(OR(R780=13,R780=14,R780=15),2.14,IF(OR(R780=16,R780=17,R780=18),2.21,2.28)))))))))), IF(W780="Կ-2", IF(R780=0,1.45,IF(R780=1,1.49,IF(R780=2,1.54,IF(R780=3,1.59,IF(OR(R780=5,R780=4),1.63,IF(OR(R780=6,R780=7),1.68,IF(OR(R780=8,R780=9),1.73,IF(OR(R780=10,R780=11,R780=12),1.79,IF(OR(R780=13,R780=14,R780=15),1.84,IF(OR(R780=16,R780=17,R780=18),1.9,1.95)))))))))),IF(W780="Կ-3", IF(R780=0,1.25,IF(R780=1,1.29,IF(R780=2,1.33,IF(R780=3,1.37,IF(OR(R780=5,R780=4),1.41,IF(OR(R780=6,R780=7),1.45,IF(OR(R780=8,R780=9),1.49,IF(OR(R780=10,R780=11,R780=12),1.54,IF(OR(R780=13,R780=14,R780=15),1.58,IF(OR(R780=16,R780=17,R780=18),1.63,1.68)))))))))), "Error"))))))))))))</f>
        <v>1.9</v>
      </c>
      <c r="T780" s="456">
        <v>83200</v>
      </c>
      <c r="U780" s="456"/>
      <c r="V780" s="457"/>
      <c r="W780" s="589" t="str">
        <f>+M780</f>
        <v>Կ-1</v>
      </c>
      <c r="X780" s="456">
        <f>T780*S780</f>
        <v>158080</v>
      </c>
      <c r="Y780" s="590">
        <f>+U780+V780+X780</f>
        <v>158080</v>
      </c>
      <c r="Z780" s="590">
        <f>+Y780*13</f>
        <v>2055040</v>
      </c>
      <c r="AA780" s="592">
        <f>+Q780</f>
        <v>1</v>
      </c>
      <c r="AB780" s="592">
        <f>+R780+1</f>
        <v>6</v>
      </c>
      <c r="AC780" s="588">
        <f>IF(AA780&lt;1,0,IF(AG780="Բ-1",IF(AB780=0,6.94,IF(AB780=1,7.17,IF(AB780=2,7.41,IF(AB780=3,7.66,IF(OR(AB780=5,AB780=4),7.92,IF(OR(AB780=6,AB780=7),8.18,IF(OR(AB780=8,AB780=9),8.46,IF(OR(AB780=10,AB780=11,AB780=12),8.74,IF(OR(AB780=13,AB780=14,AB780=15),9.03,IF(OR(AB780=16,AB780=17,AB780=18),9.33,9.65)))))))))),IF(AG780="Բ-2", IF(AB780=0,5.71,IF(AB780=1,5.89,IF(AB780=2,6.09,IF(AB780=3,6.29,IF(OR(AB780=5,AB780=4),6.5,IF(OR(AB780=6,AB780=7),6.72,IF(OR(AB780=8,AB780=9),6.94,IF(OR(AB780=10,AB780=11,AB780=12),7.17,IF(OR(AB780=13,AB780=14,AB780=15),7.41,IF(OR(AB780=16,AB780=17,AB780=18),7.65,7.91)))))))))), IF(AG780="Գ-1", IF(AB780=0,4.7,IF(AB780=1,4.86,IF(AB780=2,5.01,IF(AB780=3,5.18,IF(OR(AB780=5,AB780=4),5.35,IF(OR(AB780=6,AB780=7),5.52,IF(OR(AB780=8,AB780=9),5.71,IF(OR(AB780=10,AB780=11,AB780=12),5.89,IF(OR(AB780=13,AB780=14,AB780=15),6.09,IF(OR(AB780=16,AB780=17,AB780=18),6.29,6.49)))))))))), IF(AG780="Գ-2", IF(AB780=0,3.88,IF(AB780=1,4.01,IF(AB780=2,4.14,IF(AB780=3,4.27,IF(OR(AB780=5,AB780=4),4.41,IF(OR(AB780=6,AB780=7),4.55,IF(OR(AB780=8,AB780=9),4.7,IF(OR(AB780=10,AB780=11,AB780=12),4.85,IF(OR(AB780=13,AB780=14,AB780=15),5.01,IF(OR(AB780=16,AB780=17,AB780=18),5.17,5.34)))))))))), IF(AG780="Գ-3", IF(AB780=0,3.21,IF(AB780=1,3.31,IF(AB780=2,3.42,IF(AB780=3,3.53,IF(OR(AB780=5,AB780=4),3.64,IF(OR(AB780=6,AB780=7),3.76,IF(OR(AB780=8,AB780=9),3.88,IF(OR(AB780=10,AB780=11,AB780=12),4.01,IF(OR(AB780=13,AB780=14,AB780=15),4.13,IF(OR(AB780=16,AB780=17,AB780=18),4.27,4.4)))))))))), IF(AG780="Ա-1", IF(AB780=0,2.66,IF(AB780=1,2.75,IF(AB780=2,2.83,IF(AB780=3,2.92,IF(OR(AB780=5,AB780=4),3.02,IF(OR(AB780=6,AB780=7),3.11,IF(OR(AB780=8,AB780=9),3.21,IF(OR(AB780=10,AB780=11,AB780=12),3.31,IF(OR(AB780=13,AB780=14,AB780=15),3.42,IF(OR(AB780=16,AB780=17,AB780=18),3.53,3.64)))))))))), IF(AG780="Ա-2", IF(AB780=0,2.28,IF(AB780=1,2.35,IF(AB780=2,2.43,IF(AB780=3,2.5,IF(OR(AB780=5,AB780=4),2.58,IF(OR(AB780=6,AB780=7),2.66,IF(OR(AB780=8,AB780=9),2.75,IF(OR(AB780=10,AB780=11,AB780=12),2.83,IF(OR(AB780=13,AB780=14,AB780=15),2.92,IF(OR(AB780=16,AB780=17,AB780=18),3.01,3.11)))))))))),IF(AG780="Ա-3", IF(AB780=0,1.96,IF(AB780=1,2.02,IF(AB780=2,2.08,IF(AB780=3,2.15,IF(OR(AB780=5,AB780=4),2.21,IF(OR(AB780=6,AB780=7),2.28,IF(OR(AB780=8,AB780=9),2.35,IF(OR(AB780=10,AB780=11,AB780=12),2.42,IF(OR(AB780=13,AB780=14,AB780=15),2.5,IF(OR(AB780=16,AB780=17,AB780=18),2.58,2.66)))))))))), IF(AG780="Կ-1", IF(AB780=0,1.68,IF(AB780=1,1.73,IF(AB780=2,1.79,IF(AB780=3,1.84,IF(OR(AB780=5,AB780=4),1.9,IF(OR(AB780=6,AB780=7),1.96,IF(OR(AB780=8,AB780=9),2.02,IF(OR(AB780=10,AB780=11,AB780=12),2.08,IF(OR(AB780=13,AB780=14,AB780=15),2.14,IF(OR(AB780=16,AB780=17,AB780=18),2.21,2.28)))))))))), IF(AG780="Կ-2", IF(AB780=0,1.45,IF(AB780=1,1.49,IF(AB780=2,1.54,IF(AB780=3,1.59,IF(OR(AB780=5,AB780=4),1.63,IF(OR(AB780=6,AB780=7),1.68,IF(OR(AB780=8,AB780=9),1.73,IF(OR(AB780=10,AB780=11,AB780=12),1.79,IF(OR(AB780=13,AB780=14,AB780=15),1.84,IF(OR(AB780=16,AB780=17,AB780=18),1.9,1.95)))))))))),IF(AG780="Կ-3", IF(AB780=0,1.25,IF(AB780=1,1.29,IF(AB780=2,1.33,IF(AB780=3,1.37,IF(OR(AB780=5,AB780=4),1.41,IF(OR(AB780=6,AB780=7),1.45,IF(OR(AB780=8,AB780=9),1.49,IF(OR(AB780=10,AB780=11,AB780=12),1.54,IF(OR(AB780=13,AB780=14,AB780=15),1.58,IF(OR(AB780=16,AB780=17,AB780=18),1.63,1.68)))))))))), "Error"))))))))))))</f>
        <v>1.96</v>
      </c>
      <c r="AD780" s="456">
        <v>83200</v>
      </c>
      <c r="AE780" s="456"/>
      <c r="AF780" s="457"/>
      <c r="AG780" s="589" t="str">
        <f>+W780</f>
        <v>Կ-1</v>
      </c>
      <c r="AH780" s="456">
        <f>AD780*AC780</f>
        <v>163072</v>
      </c>
      <c r="AI780" s="590">
        <f>AH780+AE780+AF780</f>
        <v>163072</v>
      </c>
      <c r="AJ780" s="590">
        <f>+AI780*13</f>
        <v>2119936</v>
      </c>
      <c r="AK780" s="592">
        <f>+AA780</f>
        <v>1</v>
      </c>
      <c r="AL780" s="592">
        <f>+AB780+1</f>
        <v>7</v>
      </c>
      <c r="AM780" s="588">
        <f>IF(AK780&lt;1,0,IF(AQ780="Բ-1",IF(AL780=0,6.94,IF(AL780=1,7.17,IF(AL780=2,7.41,IF(AL780=3,7.66,IF(OR(AL780=5,AL780=4),7.92,IF(OR(AL780=6,AL780=7),8.18,IF(OR(AL780=8,AL780=9),8.46,IF(OR(AL780=10,AL780=11,AL780=12),8.74,IF(OR(AL780=13,AL780=14,AL780=15),9.03,IF(OR(AL780=16,AL780=17,AL780=18),9.33,9.65)))))))))),IF(AQ780="Բ-2", IF(AL780=0,5.71,IF(AL780=1,5.89,IF(AL780=2,6.09,IF(AL780=3,6.29,IF(OR(AL780=5,AL780=4),6.5,IF(OR(AL780=6,AL780=7),6.72,IF(OR(AL780=8,AL780=9),6.94,IF(OR(AL780=10,AL780=11,AL780=12),7.17,IF(OR(AL780=13,AL780=14,AL780=15),7.41,IF(OR(AL780=16,AL780=17,AL780=18),7.65,7.91)))))))))), IF(AQ780="Գ-1", IF(AL780=0,4.7,IF(AL780=1,4.86,IF(AL780=2,5.01,IF(AL780=3,5.18,IF(OR(AL780=5,AL780=4),5.35,IF(OR(AL780=6,AL780=7),5.52,IF(OR(AL780=8,AL780=9),5.71,IF(OR(AL780=10,AL780=11,AL780=12),5.89,IF(OR(AL780=13,AL780=14,AL780=15),6.09,IF(OR(AL780=16,AL780=17,AL780=18),6.29,6.49)))))))))), IF(AQ780="Գ-2", IF(AL780=0,3.88,IF(AL780=1,4.01,IF(AL780=2,4.14,IF(AL780=3,4.27,IF(OR(AL780=5,AL780=4),4.41,IF(OR(AL780=6,AL780=7),4.55,IF(OR(AL780=8,AL780=9),4.7,IF(OR(AL780=10,AL780=11,AL780=12),4.85,IF(OR(AL780=13,AL780=14,AL780=15),5.01,IF(OR(AL780=16,AL780=17,AL780=18),5.17,5.34)))))))))), IF(AQ780="Գ-3", IF(AL780=0,3.21,IF(AL780=1,3.31,IF(AL780=2,3.42,IF(AL780=3,3.53,IF(OR(AL780=5,AL780=4),3.64,IF(OR(AL780=6,AL780=7),3.76,IF(OR(AL780=8,AL780=9),3.88,IF(OR(AL780=10,AL780=11,AL780=12),4.01,IF(OR(AL780=13,AL780=14,AL780=15),4.13,IF(OR(AL780=16,AL780=17,AL780=18),4.27,4.4)))))))))), IF(AQ780="Ա-1", IF(AL780=0,2.66,IF(AL780=1,2.75,IF(AL780=2,2.83,IF(AL780=3,2.92,IF(OR(AL780=5,AL780=4),3.02,IF(OR(AL780=6,AL780=7),3.11,IF(OR(AL780=8,AL780=9),3.21,IF(OR(AL780=10,AL780=11,AL780=12),3.31,IF(OR(AL780=13,AL780=14,AL780=15),3.42,IF(OR(AL780=16,AL780=17,AL780=18),3.53,3.64)))))))))), IF(AQ780="Ա-2", IF(AL780=0,2.28,IF(AL780=1,2.35,IF(AL780=2,2.43,IF(AL780=3,2.5,IF(OR(AL780=5,AL780=4),2.58,IF(OR(AL780=6,AL780=7),2.66,IF(OR(AL780=8,AL780=9),2.75,IF(OR(AL780=10,AL780=11,AL780=12),2.83,IF(OR(AL780=13,AL780=14,AL780=15),2.92,IF(OR(AL780=16,AL780=17,AL780=18),3.01,3.11)))))))))),IF(AQ780="Ա-3", IF(AL780=0,1.96,IF(AL780=1,2.02,IF(AL780=2,2.08,IF(AL780=3,2.15,IF(OR(AL780=5,AL780=4),2.21,IF(OR(AL780=6,AL780=7),2.28,IF(OR(AL780=8,AL780=9),2.35,IF(OR(AL780=10,AL780=11,AL780=12),2.42,IF(OR(AL780=13,AL780=14,AL780=15),2.5,IF(OR(AL780=16,AL780=17,AL780=18),2.58,2.66)))))))))), IF(AQ780="Կ-1", IF(AL780=0,1.68,IF(AL780=1,1.73,IF(AL780=2,1.79,IF(AL780=3,1.84,IF(OR(AL780=5,AL780=4),1.9,IF(OR(AL780=6,AL780=7),1.96,IF(OR(AL780=8,AL780=9),2.02,IF(OR(AL780=10,AL780=11,AL780=12),2.08,IF(OR(AL780=13,AL780=14,AL780=15),2.14,IF(OR(AL780=16,AL780=17,AL780=18),2.21,2.28)))))))))), IF(AQ780="Կ-2", IF(AL780=0,1.45,IF(AL780=1,1.49,IF(AL780=2,1.54,IF(AL780=3,1.59,IF(OR(AL780=5,AL780=4),1.63,IF(OR(AL780=6,AL780=7),1.68,IF(OR(AL780=8,AL780=9),1.73,IF(OR(AL780=10,AL780=11,AL780=12),1.79,IF(OR(AL780=13,AL780=14,AL780=15),1.84,IF(OR(AL780=16,AL780=17,AL780=18),1.9,1.95)))))))))),IF(AQ780="Կ-3", IF(AL780=0,1.25,IF(AL780=1,1.29,IF(AL780=2,1.33,IF(AL780=3,1.37,IF(OR(AL780=5,AL780=4),1.41,IF(OR(AL780=6,AL780=7),1.45,IF(OR(AL780=8,AL780=9),1.49,IF(OR(AL780=10,AL780=11,AL780=12),1.54,IF(OR(AL780=13,AL780=14,AL780=15),1.58,IF(OR(AL780=16,AL780=17,AL780=18),1.63,1.68)))))))))), "Error"))))))))))))</f>
        <v>1.96</v>
      </c>
      <c r="AN780" s="456">
        <v>83200</v>
      </c>
      <c r="AO780" s="456"/>
      <c r="AP780" s="457"/>
      <c r="AQ780" s="589" t="str">
        <f>+AG780</f>
        <v>Կ-1</v>
      </c>
      <c r="AR780" s="456">
        <f>AN780*AM780</f>
        <v>163072</v>
      </c>
      <c r="AS780" s="590">
        <f>AR780+AO780+AP780</f>
        <v>163072</v>
      </c>
      <c r="AT780" s="590">
        <f>+AS780*13</f>
        <v>2119936</v>
      </c>
    </row>
    <row r="781" spans="2:46" s="587" customFormat="1" ht="13.5">
      <c r="B781" s="816">
        <v>13</v>
      </c>
      <c r="C781" s="849" t="s">
        <v>1513</v>
      </c>
      <c r="D781" s="794" t="s">
        <v>1960</v>
      </c>
      <c r="E781" s="796">
        <v>1977</v>
      </c>
      <c r="F781" s="795" t="s">
        <v>222</v>
      </c>
      <c r="G781" s="820">
        <v>1</v>
      </c>
      <c r="H781" s="926">
        <v>4</v>
      </c>
      <c r="I781" s="821">
        <f>IF(G781&lt;1,0,IF(M781="Բ-1",IF(H781=0,6.94,IF(H781=1,7.17,IF(H781=2,7.41,IF(H781=3,7.66,IF(OR(H781=5,H781=4),7.92,IF(OR(H781=6,H781=7),8.18,IF(OR(H781=8,H781=9),8.46,IF(OR(H781=10,H781=11,H781=12),8.74,IF(OR(H781=13,H781=14,H781=15),9.03,IF(OR(H781=16,H781=17,H781=18),9.33,9.65)))))))))),IF(M781="Բ-2", IF(H781=0,5.71,IF(H781=1,5.89,IF(H781=2,6.09,IF(H781=3,6.29,IF(OR(H781=5,H781=4),6.5,IF(OR(H781=6,H781=7),6.72,IF(OR(H781=8,H781=9),6.94,IF(OR(H781=10,H781=11,H781=12),7.17,IF(OR(H781=13,H781=14,H781=15),7.41,IF(OR(H781=16,H781=17,H781=18),7.65,7.91)))))))))), IF(M781="Գ-1", IF(H781=0,4.7,IF(H781=1,4.86,IF(H781=2,5.01,IF(H781=3,5.18,IF(OR(H781=5,H781=4),5.35,IF(OR(H781=6,H781=7),5.52,IF(OR(H781=8,H781=9),5.71,IF(OR(H781=10,H781=11,H781=12),5.89,IF(OR(H781=13,H781=14,H781=15),6.09,IF(OR(H781=16,H781=17,H781=18),6.29,6.49)))))))))), IF(M781="Գ-2", IF(H781=0,3.88,IF(H781=1,4.01,IF(H781=2,4.14,IF(H781=3,4.27,IF(OR(H781=5,H781=4),4.41,IF(OR(H781=6,H781=7),4.55,IF(OR(H781=8,H781=9),4.7,IF(OR(H781=10,H781=11,H781=12),4.85,IF(OR(H781=13,H781=14,H781=15),5.01,IF(OR(H781=16,H781=17,H781=18),5.17,5.34)))))))))), IF(M781="Գ-3", IF(H781=0,3.21,IF(H781=1,3.31,IF(H781=2,3.42,IF(H781=3,3.53,IF(OR(H781=5,H781=4),3.64,IF(OR(H781=6,H781=7),3.76,IF(OR(H781=8,H781=9),3.88,IF(OR(H781=10,H781=11,H781=12),4.01,IF(OR(H781=13,H781=14,H781=15),4.13,IF(OR(H781=16,H781=17,H781=18),4.27,4.4)))))))))), IF(M781="Ա-1", IF(H781=0,2.66,IF(H781=1,2.75,IF(H781=2,2.83,IF(H781=3,2.92,IF(OR(H781=5,H781=4),3.02,IF(OR(H781=6,H781=7),3.11,IF(OR(H781=8,H781=9),3.21,IF(OR(H781=10,H781=11,H781=12),3.31,IF(OR(H781=13,H781=14,H781=15),3.42,IF(OR(H781=16,H781=17,H781=18),3.53,3.64)))))))))), IF(M781="Ա-2", IF(H781=0,2.28,IF(H781=1,2.35,IF(H781=2,2.43,IF(H781=3,2.5,IF(OR(H781=5,H781=4),2.58,IF(OR(H781=6,H781=7),2.66,IF(OR(H781=8,H781=9),2.75,IF(OR(H781=10,H781=11,H781=12),2.83,IF(OR(H781=13,H781=14,H781=15),2.92,IF(OR(H781=16,H781=17,H781=18),3.01,3.11)))))))))),IF(M781="Ա-3", IF(H781=0,1.96,IF(H781=1,2.02,IF(H781=2,2.08,IF(H781=3,2.15,IF(OR(H781=5,H781=4),2.21,IF(OR(H781=6,H781=7),2.28,IF(OR(H781=8,H781=9),2.35,IF(OR(H781=10,H781=11,H781=12),2.42,IF(OR(H781=13,H781=14,H781=15),2.5,IF(OR(H781=16,H781=17,H781=18),2.58,2.66)))))))))), IF(M781="Կ-1", IF(H781=0,1.68,IF(H781=1,1.73,IF(H781=2,1.79,IF(H781=3,1.84,IF(OR(H781=5,H781=4),1.9,IF(OR(H781=6,H781=7),1.96,IF(OR(H781=8,H781=9),2.02,IF(OR(H781=10,H781=11,H781=12),2.08,IF(OR(H781=13,H781=14,H781=15),2.14,IF(OR(H781=16,H781=17,H781=18),2.21,2.28)))))))))), IF(M781="Կ-2", IF(H781=0,1.45,IF(H781=1,1.49,IF(H781=2,1.54,IF(H781=3,1.59,IF(OR(H781=5,H781=4),1.63,IF(OR(H781=6,H781=7),1.68,IF(OR(H781=8,H781=9),1.73,IF(OR(H781=10,H781=11,H781=12),1.79,IF(OR(H781=13,H781=14,H781=15),1.84,IF(OR(H781=16,H781=17,H781=18),1.9,1.95)))))))))),IF(M781="Կ-3", IF(H781=0,1.25,IF(H781=1,1.29,IF(H781=2,1.33,IF(H781=3,1.37,IF(OR(H781=5,H781=4),1.41,IF(OR(H781=6,H781=7),1.45,IF(OR(H781=8,H781=9),1.49,IF(OR(H781=10,H781=11,H781=12),1.54,IF(OR(H781=13,H781=14,H781=15),1.58,IF(OR(H781=16,H781=17,H781=18),1.63,1.68)))))))))), "Error"))))))))))))</f>
        <v>1.9</v>
      </c>
      <c r="J781" s="799">
        <v>83200</v>
      </c>
      <c r="K781" s="799"/>
      <c r="L781" s="832"/>
      <c r="M781" s="822" t="s">
        <v>86</v>
      </c>
      <c r="N781" s="799">
        <f>J781*I781</f>
        <v>158080</v>
      </c>
      <c r="O781" s="823">
        <f t="shared" si="766"/>
        <v>158080</v>
      </c>
      <c r="P781" s="823">
        <f>+O781*13</f>
        <v>2055040</v>
      </c>
      <c r="Q781" s="592">
        <f t="shared" si="768"/>
        <v>1</v>
      </c>
      <c r="R781" s="592">
        <f t="shared" si="769"/>
        <v>5</v>
      </c>
      <c r="S781" s="588">
        <f t="shared" si="770"/>
        <v>1.9</v>
      </c>
      <c r="T781" s="456">
        <v>83200</v>
      </c>
      <c r="U781" s="456"/>
      <c r="V781" s="457"/>
      <c r="W781" s="589" t="str">
        <f t="shared" si="771"/>
        <v>Կ-1</v>
      </c>
      <c r="X781" s="456">
        <f t="shared" si="772"/>
        <v>158080</v>
      </c>
      <c r="Y781" s="590">
        <f t="shared" si="773"/>
        <v>158080</v>
      </c>
      <c r="Z781" s="590">
        <f>+Y781*13</f>
        <v>2055040</v>
      </c>
      <c r="AA781" s="592">
        <f t="shared" si="775"/>
        <v>1</v>
      </c>
      <c r="AB781" s="592">
        <f t="shared" si="776"/>
        <v>6</v>
      </c>
      <c r="AC781" s="588">
        <f t="shared" si="777"/>
        <v>1.96</v>
      </c>
      <c r="AD781" s="456">
        <v>83200</v>
      </c>
      <c r="AE781" s="456"/>
      <c r="AF781" s="457"/>
      <c r="AG781" s="589" t="str">
        <f t="shared" si="778"/>
        <v>Կ-1</v>
      </c>
      <c r="AH781" s="456">
        <f t="shared" si="779"/>
        <v>163072</v>
      </c>
      <c r="AI781" s="590">
        <f t="shared" si="780"/>
        <v>163072</v>
      </c>
      <c r="AJ781" s="590">
        <f>+AI781*13</f>
        <v>2119936</v>
      </c>
      <c r="AK781" s="592">
        <f t="shared" si="782"/>
        <v>1</v>
      </c>
      <c r="AL781" s="592">
        <f t="shared" si="783"/>
        <v>7</v>
      </c>
      <c r="AM781" s="588">
        <f t="shared" si="784"/>
        <v>1.96</v>
      </c>
      <c r="AN781" s="456">
        <v>83200</v>
      </c>
      <c r="AO781" s="456"/>
      <c r="AP781" s="457"/>
      <c r="AQ781" s="589" t="str">
        <f t="shared" si="785"/>
        <v>Կ-1</v>
      </c>
      <c r="AR781" s="456">
        <f t="shared" si="786"/>
        <v>163072</v>
      </c>
      <c r="AS781" s="590">
        <f t="shared" si="787"/>
        <v>163072</v>
      </c>
      <c r="AT781" s="590">
        <f>+AS781*13</f>
        <v>2119936</v>
      </c>
    </row>
    <row r="782" spans="2:46" s="587" customFormat="1" ht="13.5">
      <c r="B782" s="816">
        <v>14</v>
      </c>
      <c r="C782" s="849" t="s">
        <v>70</v>
      </c>
      <c r="D782" s="794"/>
      <c r="E782" s="796"/>
      <c r="F782" s="795" t="s">
        <v>222</v>
      </c>
      <c r="G782" s="820">
        <v>1</v>
      </c>
      <c r="H782" s="926">
        <v>6</v>
      </c>
      <c r="I782" s="821">
        <f t="shared" si="789"/>
        <v>1.96</v>
      </c>
      <c r="J782" s="799">
        <v>83200</v>
      </c>
      <c r="K782" s="799"/>
      <c r="L782" s="832"/>
      <c r="M782" s="822" t="s">
        <v>86</v>
      </c>
      <c r="N782" s="799">
        <f t="shared" si="790"/>
        <v>163072</v>
      </c>
      <c r="O782" s="823">
        <f t="shared" si="766"/>
        <v>163072</v>
      </c>
      <c r="P782" s="823">
        <f t="shared" si="791"/>
        <v>2119936</v>
      </c>
      <c r="Q782" s="592">
        <f t="shared" si="768"/>
        <v>1</v>
      </c>
      <c r="R782" s="592">
        <f t="shared" si="769"/>
        <v>7</v>
      </c>
      <c r="S782" s="588">
        <f t="shared" si="770"/>
        <v>1.96</v>
      </c>
      <c r="T782" s="456">
        <v>83200</v>
      </c>
      <c r="U782" s="456"/>
      <c r="V782" s="457"/>
      <c r="W782" s="589" t="str">
        <f t="shared" si="771"/>
        <v>Կ-1</v>
      </c>
      <c r="X782" s="456">
        <f t="shared" si="772"/>
        <v>163072</v>
      </c>
      <c r="Y782" s="590">
        <f t="shared" si="773"/>
        <v>163072</v>
      </c>
      <c r="Z782" s="590">
        <f t="shared" si="792"/>
        <v>2119936</v>
      </c>
      <c r="AA782" s="592">
        <f t="shared" si="775"/>
        <v>1</v>
      </c>
      <c r="AB782" s="592">
        <f t="shared" si="776"/>
        <v>8</v>
      </c>
      <c r="AC782" s="588">
        <f t="shared" si="777"/>
        <v>2.02</v>
      </c>
      <c r="AD782" s="456">
        <v>83200</v>
      </c>
      <c r="AE782" s="456"/>
      <c r="AF782" s="457"/>
      <c r="AG782" s="589" t="str">
        <f t="shared" si="778"/>
        <v>Կ-1</v>
      </c>
      <c r="AH782" s="456">
        <f t="shared" si="779"/>
        <v>168064</v>
      </c>
      <c r="AI782" s="590">
        <f t="shared" si="780"/>
        <v>168064</v>
      </c>
      <c r="AJ782" s="590">
        <f t="shared" si="793"/>
        <v>2184832</v>
      </c>
      <c r="AK782" s="592">
        <f t="shared" si="782"/>
        <v>1</v>
      </c>
      <c r="AL782" s="592">
        <f t="shared" si="783"/>
        <v>9</v>
      </c>
      <c r="AM782" s="588">
        <f t="shared" si="784"/>
        <v>2.02</v>
      </c>
      <c r="AN782" s="456">
        <v>83200</v>
      </c>
      <c r="AO782" s="456"/>
      <c r="AP782" s="457"/>
      <c r="AQ782" s="589" t="str">
        <f t="shared" si="785"/>
        <v>Կ-1</v>
      </c>
      <c r="AR782" s="456">
        <f t="shared" si="786"/>
        <v>168064</v>
      </c>
      <c r="AS782" s="590">
        <f t="shared" si="787"/>
        <v>168064</v>
      </c>
      <c r="AT782" s="590">
        <f t="shared" si="794"/>
        <v>2184832</v>
      </c>
    </row>
    <row r="783" spans="2:46" s="587" customFormat="1" ht="13.5">
      <c r="B783" s="816">
        <v>15</v>
      </c>
      <c r="C783" s="849" t="s">
        <v>70</v>
      </c>
      <c r="D783" s="794"/>
      <c r="E783" s="796"/>
      <c r="F783" s="795" t="s">
        <v>222</v>
      </c>
      <c r="G783" s="820">
        <v>1</v>
      </c>
      <c r="H783" s="926">
        <v>6</v>
      </c>
      <c r="I783" s="821">
        <f t="shared" si="789"/>
        <v>1.96</v>
      </c>
      <c r="J783" s="799">
        <v>83200</v>
      </c>
      <c r="K783" s="799"/>
      <c r="L783" s="832"/>
      <c r="M783" s="822" t="s">
        <v>86</v>
      </c>
      <c r="N783" s="799">
        <f t="shared" si="790"/>
        <v>163072</v>
      </c>
      <c r="O783" s="823">
        <f t="shared" si="766"/>
        <v>163072</v>
      </c>
      <c r="P783" s="823">
        <f t="shared" si="791"/>
        <v>2119936</v>
      </c>
      <c r="Q783" s="592">
        <f t="shared" si="768"/>
        <v>1</v>
      </c>
      <c r="R783" s="592">
        <f t="shared" si="769"/>
        <v>7</v>
      </c>
      <c r="S783" s="588">
        <f t="shared" si="770"/>
        <v>1.96</v>
      </c>
      <c r="T783" s="456">
        <v>83200</v>
      </c>
      <c r="U783" s="456"/>
      <c r="V783" s="457"/>
      <c r="W783" s="589" t="str">
        <f t="shared" si="771"/>
        <v>Կ-1</v>
      </c>
      <c r="X783" s="456">
        <f t="shared" si="772"/>
        <v>163072</v>
      </c>
      <c r="Y783" s="590">
        <f t="shared" si="773"/>
        <v>163072</v>
      </c>
      <c r="Z783" s="590">
        <f t="shared" si="792"/>
        <v>2119936</v>
      </c>
      <c r="AA783" s="592">
        <f t="shared" si="775"/>
        <v>1</v>
      </c>
      <c r="AB783" s="592">
        <f t="shared" si="776"/>
        <v>8</v>
      </c>
      <c r="AC783" s="588">
        <f t="shared" si="777"/>
        <v>2.02</v>
      </c>
      <c r="AD783" s="456">
        <v>83200</v>
      </c>
      <c r="AE783" s="456"/>
      <c r="AF783" s="457"/>
      <c r="AG783" s="589" t="str">
        <f t="shared" si="778"/>
        <v>Կ-1</v>
      </c>
      <c r="AH783" s="456">
        <f t="shared" si="779"/>
        <v>168064</v>
      </c>
      <c r="AI783" s="590">
        <f t="shared" si="780"/>
        <v>168064</v>
      </c>
      <c r="AJ783" s="590">
        <f t="shared" si="793"/>
        <v>2184832</v>
      </c>
      <c r="AK783" s="592">
        <f t="shared" si="782"/>
        <v>1</v>
      </c>
      <c r="AL783" s="592">
        <f t="shared" si="783"/>
        <v>9</v>
      </c>
      <c r="AM783" s="588">
        <f t="shared" si="784"/>
        <v>2.02</v>
      </c>
      <c r="AN783" s="456">
        <v>83200</v>
      </c>
      <c r="AO783" s="456"/>
      <c r="AP783" s="457"/>
      <c r="AQ783" s="589" t="str">
        <f t="shared" si="785"/>
        <v>Կ-1</v>
      </c>
      <c r="AR783" s="456">
        <f t="shared" si="786"/>
        <v>168064</v>
      </c>
      <c r="AS783" s="590">
        <f t="shared" si="787"/>
        <v>168064</v>
      </c>
      <c r="AT783" s="590">
        <f t="shared" si="794"/>
        <v>2184832</v>
      </c>
    </row>
    <row r="784" spans="2:46" s="587" customFormat="1" ht="13.5">
      <c r="B784" s="816">
        <v>16</v>
      </c>
      <c r="C784" s="849" t="s">
        <v>2664</v>
      </c>
      <c r="D784" s="794" t="s">
        <v>1960</v>
      </c>
      <c r="E784" s="796">
        <v>1987</v>
      </c>
      <c r="F784" s="795" t="s">
        <v>222</v>
      </c>
      <c r="G784" s="820">
        <v>1</v>
      </c>
      <c r="H784" s="926">
        <v>2</v>
      </c>
      <c r="I784" s="821">
        <f t="shared" si="789"/>
        <v>1.79</v>
      </c>
      <c r="J784" s="799">
        <v>83200</v>
      </c>
      <c r="K784" s="799"/>
      <c r="L784" s="832"/>
      <c r="M784" s="822" t="s">
        <v>86</v>
      </c>
      <c r="N784" s="799">
        <f t="shared" si="790"/>
        <v>148928</v>
      </c>
      <c r="O784" s="823">
        <f t="shared" si="766"/>
        <v>148928</v>
      </c>
      <c r="P784" s="823">
        <f t="shared" si="791"/>
        <v>1936064</v>
      </c>
      <c r="Q784" s="592">
        <f t="shared" si="768"/>
        <v>1</v>
      </c>
      <c r="R784" s="592">
        <f t="shared" si="769"/>
        <v>3</v>
      </c>
      <c r="S784" s="588">
        <f t="shared" si="770"/>
        <v>1.84</v>
      </c>
      <c r="T784" s="456">
        <v>83200</v>
      </c>
      <c r="U784" s="456"/>
      <c r="V784" s="457"/>
      <c r="W784" s="589" t="str">
        <f t="shared" si="771"/>
        <v>Կ-1</v>
      </c>
      <c r="X784" s="456">
        <f t="shared" si="772"/>
        <v>153088</v>
      </c>
      <c r="Y784" s="590">
        <f t="shared" si="773"/>
        <v>153088</v>
      </c>
      <c r="Z784" s="590">
        <f t="shared" si="792"/>
        <v>1990144</v>
      </c>
      <c r="AA784" s="592">
        <f t="shared" si="775"/>
        <v>1</v>
      </c>
      <c r="AB784" s="592">
        <f t="shared" si="776"/>
        <v>4</v>
      </c>
      <c r="AC784" s="588">
        <f t="shared" si="777"/>
        <v>1.9</v>
      </c>
      <c r="AD784" s="456">
        <v>83200</v>
      </c>
      <c r="AE784" s="456"/>
      <c r="AF784" s="457"/>
      <c r="AG784" s="589" t="str">
        <f t="shared" si="778"/>
        <v>Կ-1</v>
      </c>
      <c r="AH784" s="456">
        <f t="shared" si="779"/>
        <v>158080</v>
      </c>
      <c r="AI784" s="590">
        <f t="shared" si="780"/>
        <v>158080</v>
      </c>
      <c r="AJ784" s="590">
        <f t="shared" si="793"/>
        <v>2055040</v>
      </c>
      <c r="AK784" s="592">
        <f t="shared" si="782"/>
        <v>1</v>
      </c>
      <c r="AL784" s="592">
        <f t="shared" si="783"/>
        <v>5</v>
      </c>
      <c r="AM784" s="588">
        <f t="shared" si="784"/>
        <v>1.9</v>
      </c>
      <c r="AN784" s="456">
        <v>83200</v>
      </c>
      <c r="AO784" s="456"/>
      <c r="AP784" s="457"/>
      <c r="AQ784" s="589" t="str">
        <f t="shared" si="785"/>
        <v>Կ-1</v>
      </c>
      <c r="AR784" s="456">
        <f t="shared" si="786"/>
        <v>158080</v>
      </c>
      <c r="AS784" s="590">
        <f t="shared" si="787"/>
        <v>158080</v>
      </c>
      <c r="AT784" s="590">
        <f t="shared" si="794"/>
        <v>2055040</v>
      </c>
    </row>
    <row r="785" spans="2:46" s="587" customFormat="1" ht="13.5">
      <c r="B785" s="816">
        <v>17</v>
      </c>
      <c r="C785" s="849" t="s">
        <v>3118</v>
      </c>
      <c r="D785" s="794" t="s">
        <v>1960</v>
      </c>
      <c r="E785" s="796">
        <v>2001</v>
      </c>
      <c r="F785" s="795" t="s">
        <v>222</v>
      </c>
      <c r="G785" s="820">
        <v>1</v>
      </c>
      <c r="H785" s="926">
        <v>1</v>
      </c>
      <c r="I785" s="821">
        <f t="shared" ref="I785:I794" si="795">IF(G785&lt;1,0,IF(M785="Բ-1",IF(H785=0,6.94,IF(H785=1,7.17,IF(H785=2,7.41,IF(H785=3,7.66,IF(OR(H785=5,H785=4),7.92,IF(OR(H785=6,H785=7),8.18,IF(OR(H785=8,H785=9),8.46,IF(OR(H785=10,H785=11,H785=12),8.74,IF(OR(H785=13,H785=14,H785=15),9.03,IF(OR(H785=16,H785=17,H785=18),9.33,9.65)))))))))),IF(M785="Բ-2", IF(H785=0,5.71,IF(H785=1,5.89,IF(H785=2,6.09,IF(H785=3,6.29,IF(OR(H785=5,H785=4),6.5,IF(OR(H785=6,H785=7),6.72,IF(OR(H785=8,H785=9),6.94,IF(OR(H785=10,H785=11,H785=12),7.17,IF(OR(H785=13,H785=14,H785=15),7.41,IF(OR(H785=16,H785=17,H785=18),7.65,7.91)))))))))), IF(M785="Գ-1", IF(H785=0,4.7,IF(H785=1,4.86,IF(H785=2,5.01,IF(H785=3,5.18,IF(OR(H785=5,H785=4),5.35,IF(OR(H785=6,H785=7),5.52,IF(OR(H785=8,H785=9),5.71,IF(OR(H785=10,H785=11,H785=12),5.89,IF(OR(H785=13,H785=14,H785=15),6.09,IF(OR(H785=16,H785=17,H785=18),6.29,6.49)))))))))), IF(M785="Գ-2", IF(H785=0,3.88,IF(H785=1,4.01,IF(H785=2,4.14,IF(H785=3,4.27,IF(OR(H785=5,H785=4),4.41,IF(OR(H785=6,H785=7),4.55,IF(OR(H785=8,H785=9),4.7,IF(OR(H785=10,H785=11,H785=12),4.85,IF(OR(H785=13,H785=14,H785=15),5.01,IF(OR(H785=16,H785=17,H785=18),5.17,5.34)))))))))), IF(M785="Գ-3", IF(H785=0,3.21,IF(H785=1,3.31,IF(H785=2,3.42,IF(H785=3,3.53,IF(OR(H785=5,H785=4),3.64,IF(OR(H785=6,H785=7),3.76,IF(OR(H785=8,H785=9),3.88,IF(OR(H785=10,H785=11,H785=12),4.01,IF(OR(H785=13,H785=14,H785=15),4.13,IF(OR(H785=16,H785=17,H785=18),4.27,4.4)))))))))), IF(M785="Ա-1", IF(H785=0,2.66,IF(H785=1,2.75,IF(H785=2,2.83,IF(H785=3,2.92,IF(OR(H785=5,H785=4),3.02,IF(OR(H785=6,H785=7),3.11,IF(OR(H785=8,H785=9),3.21,IF(OR(H785=10,H785=11,H785=12),3.31,IF(OR(H785=13,H785=14,H785=15),3.42,IF(OR(H785=16,H785=17,H785=18),3.53,3.64)))))))))), IF(M785="Ա-2", IF(H785=0,2.28,IF(H785=1,2.35,IF(H785=2,2.43,IF(H785=3,2.5,IF(OR(H785=5,H785=4),2.58,IF(OR(H785=6,H785=7),2.66,IF(OR(H785=8,H785=9),2.75,IF(OR(H785=10,H785=11,H785=12),2.83,IF(OR(H785=13,H785=14,H785=15),2.92,IF(OR(H785=16,H785=17,H785=18),3.01,3.11)))))))))),IF(M785="Ա-3", IF(H785=0,1.96,IF(H785=1,2.02,IF(H785=2,2.08,IF(H785=3,2.15,IF(OR(H785=5,H785=4),2.21,IF(OR(H785=6,H785=7),2.28,IF(OR(H785=8,H785=9),2.35,IF(OR(H785=10,H785=11,H785=12),2.42,IF(OR(H785=13,H785=14,H785=15),2.5,IF(OR(H785=16,H785=17,H785=18),2.58,2.66)))))))))), IF(M785="Կ-1", IF(H785=0,1.68,IF(H785=1,1.73,IF(H785=2,1.79,IF(H785=3,1.84,IF(OR(H785=5,H785=4),1.9,IF(OR(H785=6,H785=7),1.96,IF(OR(H785=8,H785=9),2.02,IF(OR(H785=10,H785=11,H785=12),2.08,IF(OR(H785=13,H785=14,H785=15),2.14,IF(OR(H785=16,H785=17,H785=18),2.21,2.28)))))))))), IF(M785="Կ-2", IF(H785=0,1.45,IF(H785=1,1.49,IF(H785=2,1.54,IF(H785=3,1.59,IF(OR(H785=5,H785=4),1.63,IF(OR(H785=6,H785=7),1.68,IF(OR(H785=8,H785=9),1.73,IF(OR(H785=10,H785=11,H785=12),1.79,IF(OR(H785=13,H785=14,H785=15),1.84,IF(OR(H785=16,H785=17,H785=18),1.9,1.95)))))))))),IF(M785="Կ-3", IF(H785=0,1.25,IF(H785=1,1.29,IF(H785=2,1.33,IF(H785=3,1.37,IF(OR(H785=5,H785=4),1.41,IF(OR(H785=6,H785=7),1.45,IF(OR(H785=8,H785=9),1.49,IF(OR(H785=10,H785=11,H785=12),1.54,IF(OR(H785=13,H785=14,H785=15),1.58,IF(OR(H785=16,H785=17,H785=18),1.63,1.68)))))))))), "Error"))))))))))))</f>
        <v>1.73</v>
      </c>
      <c r="J785" s="799">
        <v>83200</v>
      </c>
      <c r="K785" s="799"/>
      <c r="L785" s="832"/>
      <c r="M785" s="822" t="s">
        <v>86</v>
      </c>
      <c r="N785" s="799">
        <f>J785*I785</f>
        <v>143936</v>
      </c>
      <c r="O785" s="823">
        <f t="shared" si="766"/>
        <v>143936</v>
      </c>
      <c r="P785" s="823">
        <f>+O785*13</f>
        <v>1871168</v>
      </c>
      <c r="Q785" s="592">
        <f t="shared" si="768"/>
        <v>1</v>
      </c>
      <c r="R785" s="592">
        <f t="shared" si="769"/>
        <v>2</v>
      </c>
      <c r="S785" s="588">
        <f t="shared" si="770"/>
        <v>1.79</v>
      </c>
      <c r="T785" s="456">
        <v>83200</v>
      </c>
      <c r="U785" s="456"/>
      <c r="V785" s="457"/>
      <c r="W785" s="589" t="str">
        <f t="shared" si="771"/>
        <v>Կ-1</v>
      </c>
      <c r="X785" s="456">
        <f t="shared" si="772"/>
        <v>148928</v>
      </c>
      <c r="Y785" s="590">
        <f t="shared" si="773"/>
        <v>148928</v>
      </c>
      <c r="Z785" s="590">
        <f>+Y785*13</f>
        <v>1936064</v>
      </c>
      <c r="AA785" s="592">
        <f t="shared" si="775"/>
        <v>1</v>
      </c>
      <c r="AB785" s="592">
        <f t="shared" si="776"/>
        <v>3</v>
      </c>
      <c r="AC785" s="588">
        <f t="shared" si="777"/>
        <v>1.84</v>
      </c>
      <c r="AD785" s="456">
        <v>83200</v>
      </c>
      <c r="AE785" s="456"/>
      <c r="AF785" s="457"/>
      <c r="AG785" s="589" t="str">
        <f t="shared" si="778"/>
        <v>Կ-1</v>
      </c>
      <c r="AH785" s="456">
        <f t="shared" si="779"/>
        <v>153088</v>
      </c>
      <c r="AI785" s="590">
        <f t="shared" si="780"/>
        <v>153088</v>
      </c>
      <c r="AJ785" s="590">
        <f>+AI785*13</f>
        <v>1990144</v>
      </c>
      <c r="AK785" s="592">
        <f t="shared" si="782"/>
        <v>1</v>
      </c>
      <c r="AL785" s="592">
        <f t="shared" si="783"/>
        <v>4</v>
      </c>
      <c r="AM785" s="588">
        <f t="shared" si="784"/>
        <v>1.9</v>
      </c>
      <c r="AN785" s="456">
        <v>83200</v>
      </c>
      <c r="AO785" s="456"/>
      <c r="AP785" s="457"/>
      <c r="AQ785" s="589" t="str">
        <f t="shared" si="785"/>
        <v>Կ-1</v>
      </c>
      <c r="AR785" s="456">
        <f t="shared" si="786"/>
        <v>158080</v>
      </c>
      <c r="AS785" s="590">
        <f t="shared" si="787"/>
        <v>158080</v>
      </c>
      <c r="AT785" s="590">
        <f>+AS785*13</f>
        <v>2055040</v>
      </c>
    </row>
    <row r="786" spans="2:46" s="587" customFormat="1" ht="13.5">
      <c r="B786" s="816">
        <v>18</v>
      </c>
      <c r="C786" s="849" t="s">
        <v>2665</v>
      </c>
      <c r="D786" s="794" t="s">
        <v>1960</v>
      </c>
      <c r="E786" s="796">
        <v>1999</v>
      </c>
      <c r="F786" s="795" t="s">
        <v>222</v>
      </c>
      <c r="G786" s="820">
        <v>1</v>
      </c>
      <c r="H786" s="926">
        <v>3</v>
      </c>
      <c r="I786" s="821">
        <f t="shared" si="795"/>
        <v>1.84</v>
      </c>
      <c r="J786" s="799">
        <v>83200</v>
      </c>
      <c r="K786" s="799"/>
      <c r="L786" s="832"/>
      <c r="M786" s="822" t="s">
        <v>86</v>
      </c>
      <c r="N786" s="799">
        <f t="shared" si="790"/>
        <v>153088</v>
      </c>
      <c r="O786" s="823">
        <f t="shared" si="766"/>
        <v>153088</v>
      </c>
      <c r="P786" s="823">
        <f t="shared" si="791"/>
        <v>1990144</v>
      </c>
      <c r="Q786" s="592">
        <f t="shared" si="768"/>
        <v>1</v>
      </c>
      <c r="R786" s="592">
        <f t="shared" si="769"/>
        <v>4</v>
      </c>
      <c r="S786" s="588">
        <f t="shared" si="770"/>
        <v>1.9</v>
      </c>
      <c r="T786" s="456">
        <v>83200</v>
      </c>
      <c r="U786" s="456"/>
      <c r="V786" s="457"/>
      <c r="W786" s="589" t="str">
        <f t="shared" si="771"/>
        <v>Կ-1</v>
      </c>
      <c r="X786" s="456">
        <f t="shared" si="772"/>
        <v>158080</v>
      </c>
      <c r="Y786" s="590">
        <f t="shared" si="773"/>
        <v>158080</v>
      </c>
      <c r="Z786" s="590">
        <f t="shared" si="792"/>
        <v>2055040</v>
      </c>
      <c r="AA786" s="592">
        <f t="shared" si="775"/>
        <v>1</v>
      </c>
      <c r="AB786" s="592">
        <f t="shared" si="776"/>
        <v>5</v>
      </c>
      <c r="AC786" s="588">
        <f t="shared" si="777"/>
        <v>1.9</v>
      </c>
      <c r="AD786" s="456">
        <v>83200</v>
      </c>
      <c r="AE786" s="456"/>
      <c r="AF786" s="457"/>
      <c r="AG786" s="589" t="str">
        <f t="shared" si="778"/>
        <v>Կ-1</v>
      </c>
      <c r="AH786" s="456">
        <f t="shared" si="779"/>
        <v>158080</v>
      </c>
      <c r="AI786" s="590">
        <f t="shared" si="780"/>
        <v>158080</v>
      </c>
      <c r="AJ786" s="590">
        <f t="shared" si="793"/>
        <v>2055040</v>
      </c>
      <c r="AK786" s="592">
        <f t="shared" si="782"/>
        <v>1</v>
      </c>
      <c r="AL786" s="592">
        <f t="shared" si="783"/>
        <v>6</v>
      </c>
      <c r="AM786" s="588">
        <f t="shared" si="784"/>
        <v>1.96</v>
      </c>
      <c r="AN786" s="456">
        <v>83200</v>
      </c>
      <c r="AO786" s="456"/>
      <c r="AP786" s="457"/>
      <c r="AQ786" s="589" t="str">
        <f t="shared" si="785"/>
        <v>Կ-1</v>
      </c>
      <c r="AR786" s="456">
        <f t="shared" si="786"/>
        <v>163072</v>
      </c>
      <c r="AS786" s="590">
        <f t="shared" si="787"/>
        <v>163072</v>
      </c>
      <c r="AT786" s="590">
        <f t="shared" si="794"/>
        <v>2119936</v>
      </c>
    </row>
    <row r="787" spans="2:46" s="587" customFormat="1" ht="27">
      <c r="B787" s="816">
        <v>19</v>
      </c>
      <c r="C787" s="849" t="s">
        <v>2179</v>
      </c>
      <c r="D787" s="828" t="s">
        <v>1960</v>
      </c>
      <c r="E787" s="818">
        <v>1994</v>
      </c>
      <c r="F787" s="829" t="s">
        <v>453</v>
      </c>
      <c r="G787" s="820">
        <v>1</v>
      </c>
      <c r="H787" s="926">
        <v>3</v>
      </c>
      <c r="I787" s="821">
        <f t="shared" si="795"/>
        <v>1.84</v>
      </c>
      <c r="J787" s="799">
        <v>83200</v>
      </c>
      <c r="K787" s="799"/>
      <c r="L787" s="832"/>
      <c r="M787" s="822" t="s">
        <v>86</v>
      </c>
      <c r="N787" s="799">
        <f t="shared" ref="N787:N794" si="796">J787*I787</f>
        <v>153088</v>
      </c>
      <c r="O787" s="823">
        <f>I787*J787+K787+L787</f>
        <v>153088</v>
      </c>
      <c r="P787" s="823">
        <f t="shared" ref="P787:P794" si="797">+O787*13</f>
        <v>1990144</v>
      </c>
      <c r="Q787" s="592">
        <f>+G787</f>
        <v>1</v>
      </c>
      <c r="R787" s="592">
        <f>+H787+1</f>
        <v>4</v>
      </c>
      <c r="S787" s="588">
        <f>IF(Q787&lt;1,0,IF(W787="Բ-1",IF(R787=0,6.94,IF(R787=1,7.17,IF(R787=2,7.41,IF(R787=3,7.66,IF(OR(R787=5,R787=4),7.92,IF(OR(R787=6,R787=7),8.18,IF(OR(R787=8,R787=9),8.46,IF(OR(R787=10,R787=11,R787=12),8.74,IF(OR(R787=13,R787=14,R787=15),9.03,IF(OR(R787=16,R787=17,R787=18),9.33,9.65)))))))))),IF(W787="Բ-2", IF(R787=0,5.71,IF(R787=1,5.89,IF(R787=2,6.09,IF(R787=3,6.29,IF(OR(R787=5,R787=4),6.5,IF(OR(R787=6,R787=7),6.72,IF(OR(R787=8,R787=9),6.94,IF(OR(R787=10,R787=11,R787=12),7.17,IF(OR(R787=13,R787=14,R787=15),7.41,IF(OR(R787=16,R787=17,R787=18),7.65,7.91)))))))))), IF(W787="Գ-1", IF(R787=0,4.7,IF(R787=1,4.86,IF(R787=2,5.01,IF(R787=3,5.18,IF(OR(R787=5,R787=4),5.35,IF(OR(R787=6,R787=7),5.52,IF(OR(R787=8,R787=9),5.71,IF(OR(R787=10,R787=11,R787=12),5.89,IF(OR(R787=13,R787=14,R787=15),6.09,IF(OR(R787=16,R787=17,R787=18),6.29,6.49)))))))))), IF(W787="Գ-2", IF(R787=0,3.88,IF(R787=1,4.01,IF(R787=2,4.14,IF(R787=3,4.27,IF(OR(R787=5,R787=4),4.41,IF(OR(R787=6,R787=7),4.55,IF(OR(R787=8,R787=9),4.7,IF(OR(R787=10,R787=11,R787=12),4.85,IF(OR(R787=13,R787=14,R787=15),5.01,IF(OR(R787=16,R787=17,R787=18),5.17,5.34)))))))))), IF(W787="Գ-3", IF(R787=0,3.21,IF(R787=1,3.31,IF(R787=2,3.42,IF(R787=3,3.53,IF(OR(R787=5,R787=4),3.64,IF(OR(R787=6,R787=7),3.76,IF(OR(R787=8,R787=9),3.88,IF(OR(R787=10,R787=11,R787=12),4.01,IF(OR(R787=13,R787=14,R787=15),4.13,IF(OR(R787=16,R787=17,R787=18),4.27,4.4)))))))))), IF(W787="Ա-1", IF(R787=0,2.66,IF(R787=1,2.75,IF(R787=2,2.83,IF(R787=3,2.92,IF(OR(R787=5,R787=4),3.02,IF(OR(R787=6,R787=7),3.11,IF(OR(R787=8,R787=9),3.21,IF(OR(R787=10,R787=11,R787=12),3.31,IF(OR(R787=13,R787=14,R787=15),3.42,IF(OR(R787=16,R787=17,R787=18),3.53,3.64)))))))))), IF(W787="Ա-2", IF(R787=0,2.28,IF(R787=1,2.35,IF(R787=2,2.43,IF(R787=3,2.5,IF(OR(R787=5,R787=4),2.58,IF(OR(R787=6,R787=7),2.66,IF(OR(R787=8,R787=9),2.75,IF(OR(R787=10,R787=11,R787=12),2.83,IF(OR(R787=13,R787=14,R787=15),2.92,IF(OR(R787=16,R787=17,R787=18),3.01,3.11)))))))))),IF(W787="Ա-3", IF(R787=0,1.96,IF(R787=1,2.02,IF(R787=2,2.08,IF(R787=3,2.15,IF(OR(R787=5,R787=4),2.21,IF(OR(R787=6,R787=7),2.28,IF(OR(R787=8,R787=9),2.35,IF(OR(R787=10,R787=11,R787=12),2.42,IF(OR(R787=13,R787=14,R787=15),2.5,IF(OR(R787=16,R787=17,R787=18),2.58,2.66)))))))))), IF(W787="Կ-1", IF(R787=0,1.68,IF(R787=1,1.73,IF(R787=2,1.79,IF(R787=3,1.84,IF(OR(R787=5,R787=4),1.9,IF(OR(R787=6,R787=7),1.96,IF(OR(R787=8,R787=9),2.02,IF(OR(R787=10,R787=11,R787=12),2.08,IF(OR(R787=13,R787=14,R787=15),2.14,IF(OR(R787=16,R787=17,R787=18),2.21,2.28)))))))))), IF(W787="Կ-2", IF(R787=0,1.45,IF(R787=1,1.49,IF(R787=2,1.54,IF(R787=3,1.59,IF(OR(R787=5,R787=4),1.63,IF(OR(R787=6,R787=7),1.68,IF(OR(R787=8,R787=9),1.73,IF(OR(R787=10,R787=11,R787=12),1.79,IF(OR(R787=13,R787=14,R787=15),1.84,IF(OR(R787=16,R787=17,R787=18),1.9,1.95)))))))))),IF(W787="Կ-3", IF(R787=0,1.25,IF(R787=1,1.29,IF(R787=2,1.33,IF(R787=3,1.37,IF(OR(R787=5,R787=4),1.41,IF(OR(R787=6,R787=7),1.45,IF(OR(R787=8,R787=9),1.49,IF(OR(R787=10,R787=11,R787=12),1.54,IF(OR(R787=13,R787=14,R787=15),1.58,IF(OR(R787=16,R787=17,R787=18),1.63,1.68)))))))))), "Error"))))))))))))</f>
        <v>1.9</v>
      </c>
      <c r="T787" s="456">
        <v>83200</v>
      </c>
      <c r="U787" s="456"/>
      <c r="V787" s="457"/>
      <c r="W787" s="589" t="str">
        <f>+M787</f>
        <v>Կ-1</v>
      </c>
      <c r="X787" s="456">
        <f>T787*S787</f>
        <v>158080</v>
      </c>
      <c r="Y787" s="590">
        <f>+U787+V787+X787</f>
        <v>158080</v>
      </c>
      <c r="Z787" s="590">
        <f t="shared" ref="Z787:Z794" si="798">+Y787*13</f>
        <v>2055040</v>
      </c>
      <c r="AA787" s="592">
        <f>+Q787</f>
        <v>1</v>
      </c>
      <c r="AB787" s="592">
        <f>+R787+1</f>
        <v>5</v>
      </c>
      <c r="AC787" s="588">
        <f>IF(AA787&lt;1,0,IF(AG787="Բ-1",IF(AB787=0,6.94,IF(AB787=1,7.17,IF(AB787=2,7.41,IF(AB787=3,7.66,IF(OR(AB787=5,AB787=4),7.92,IF(OR(AB787=6,AB787=7),8.18,IF(OR(AB787=8,AB787=9),8.46,IF(OR(AB787=10,AB787=11,AB787=12),8.74,IF(OR(AB787=13,AB787=14,AB787=15),9.03,IF(OR(AB787=16,AB787=17,AB787=18),9.33,9.65)))))))))),IF(AG787="Բ-2", IF(AB787=0,5.71,IF(AB787=1,5.89,IF(AB787=2,6.09,IF(AB787=3,6.29,IF(OR(AB787=5,AB787=4),6.5,IF(OR(AB787=6,AB787=7),6.72,IF(OR(AB787=8,AB787=9),6.94,IF(OR(AB787=10,AB787=11,AB787=12),7.17,IF(OR(AB787=13,AB787=14,AB787=15),7.41,IF(OR(AB787=16,AB787=17,AB787=18),7.65,7.91)))))))))), IF(AG787="Գ-1", IF(AB787=0,4.7,IF(AB787=1,4.86,IF(AB787=2,5.01,IF(AB787=3,5.18,IF(OR(AB787=5,AB787=4),5.35,IF(OR(AB787=6,AB787=7),5.52,IF(OR(AB787=8,AB787=9),5.71,IF(OR(AB787=10,AB787=11,AB787=12),5.89,IF(OR(AB787=13,AB787=14,AB787=15),6.09,IF(OR(AB787=16,AB787=17,AB787=18),6.29,6.49)))))))))), IF(AG787="Գ-2", IF(AB787=0,3.88,IF(AB787=1,4.01,IF(AB787=2,4.14,IF(AB787=3,4.27,IF(OR(AB787=5,AB787=4),4.41,IF(OR(AB787=6,AB787=7),4.55,IF(OR(AB787=8,AB787=9),4.7,IF(OR(AB787=10,AB787=11,AB787=12),4.85,IF(OR(AB787=13,AB787=14,AB787=15),5.01,IF(OR(AB787=16,AB787=17,AB787=18),5.17,5.34)))))))))), IF(AG787="Գ-3", IF(AB787=0,3.21,IF(AB787=1,3.31,IF(AB787=2,3.42,IF(AB787=3,3.53,IF(OR(AB787=5,AB787=4),3.64,IF(OR(AB787=6,AB787=7),3.76,IF(OR(AB787=8,AB787=9),3.88,IF(OR(AB787=10,AB787=11,AB787=12),4.01,IF(OR(AB787=13,AB787=14,AB787=15),4.13,IF(OR(AB787=16,AB787=17,AB787=18),4.27,4.4)))))))))), IF(AG787="Ա-1", IF(AB787=0,2.66,IF(AB787=1,2.75,IF(AB787=2,2.83,IF(AB787=3,2.92,IF(OR(AB787=5,AB787=4),3.02,IF(OR(AB787=6,AB787=7),3.11,IF(OR(AB787=8,AB787=9),3.21,IF(OR(AB787=10,AB787=11,AB787=12),3.31,IF(OR(AB787=13,AB787=14,AB787=15),3.42,IF(OR(AB787=16,AB787=17,AB787=18),3.53,3.64)))))))))), IF(AG787="Ա-2", IF(AB787=0,2.28,IF(AB787=1,2.35,IF(AB787=2,2.43,IF(AB787=3,2.5,IF(OR(AB787=5,AB787=4),2.58,IF(OR(AB787=6,AB787=7),2.66,IF(OR(AB787=8,AB787=9),2.75,IF(OR(AB787=10,AB787=11,AB787=12),2.83,IF(OR(AB787=13,AB787=14,AB787=15),2.92,IF(OR(AB787=16,AB787=17,AB787=18),3.01,3.11)))))))))),IF(AG787="Ա-3", IF(AB787=0,1.96,IF(AB787=1,2.02,IF(AB787=2,2.08,IF(AB787=3,2.15,IF(OR(AB787=5,AB787=4),2.21,IF(OR(AB787=6,AB787=7),2.28,IF(OR(AB787=8,AB787=9),2.35,IF(OR(AB787=10,AB787=11,AB787=12),2.42,IF(OR(AB787=13,AB787=14,AB787=15),2.5,IF(OR(AB787=16,AB787=17,AB787=18),2.58,2.66)))))))))), IF(AG787="Կ-1", IF(AB787=0,1.68,IF(AB787=1,1.73,IF(AB787=2,1.79,IF(AB787=3,1.84,IF(OR(AB787=5,AB787=4),1.9,IF(OR(AB787=6,AB787=7),1.96,IF(OR(AB787=8,AB787=9),2.02,IF(OR(AB787=10,AB787=11,AB787=12),2.08,IF(OR(AB787=13,AB787=14,AB787=15),2.14,IF(OR(AB787=16,AB787=17,AB787=18),2.21,2.28)))))))))), IF(AG787="Կ-2", IF(AB787=0,1.45,IF(AB787=1,1.49,IF(AB787=2,1.54,IF(AB787=3,1.59,IF(OR(AB787=5,AB787=4),1.63,IF(OR(AB787=6,AB787=7),1.68,IF(OR(AB787=8,AB787=9),1.73,IF(OR(AB787=10,AB787=11,AB787=12),1.79,IF(OR(AB787=13,AB787=14,AB787=15),1.84,IF(OR(AB787=16,AB787=17,AB787=18),1.9,1.95)))))))))),IF(AG787="Կ-3", IF(AB787=0,1.25,IF(AB787=1,1.29,IF(AB787=2,1.33,IF(AB787=3,1.37,IF(OR(AB787=5,AB787=4),1.41,IF(OR(AB787=6,AB787=7),1.45,IF(OR(AB787=8,AB787=9),1.49,IF(OR(AB787=10,AB787=11,AB787=12),1.54,IF(OR(AB787=13,AB787=14,AB787=15),1.58,IF(OR(AB787=16,AB787=17,AB787=18),1.63,1.68)))))))))), "Error"))))))))))))</f>
        <v>1.9</v>
      </c>
      <c r="AD787" s="456">
        <v>83200</v>
      </c>
      <c r="AE787" s="456"/>
      <c r="AF787" s="457"/>
      <c r="AG787" s="589" t="str">
        <f>+W787</f>
        <v>Կ-1</v>
      </c>
      <c r="AH787" s="456">
        <f>AD787*AC787</f>
        <v>158080</v>
      </c>
      <c r="AI787" s="590">
        <f>AH787+AE787+AF787</f>
        <v>158080</v>
      </c>
      <c r="AJ787" s="590">
        <f t="shared" ref="AJ787:AJ794" si="799">+AI787*13</f>
        <v>2055040</v>
      </c>
      <c r="AK787" s="592">
        <f>+AA787</f>
        <v>1</v>
      </c>
      <c r="AL787" s="592">
        <f>+AB787+1</f>
        <v>6</v>
      </c>
      <c r="AM787" s="588">
        <f>IF(AK787&lt;1,0,IF(AQ787="Բ-1",IF(AL787=0,6.94,IF(AL787=1,7.17,IF(AL787=2,7.41,IF(AL787=3,7.66,IF(OR(AL787=5,AL787=4),7.92,IF(OR(AL787=6,AL787=7),8.18,IF(OR(AL787=8,AL787=9),8.46,IF(OR(AL787=10,AL787=11,AL787=12),8.74,IF(OR(AL787=13,AL787=14,AL787=15),9.03,IF(OR(AL787=16,AL787=17,AL787=18),9.33,9.65)))))))))),IF(AQ787="Բ-2", IF(AL787=0,5.71,IF(AL787=1,5.89,IF(AL787=2,6.09,IF(AL787=3,6.29,IF(OR(AL787=5,AL787=4),6.5,IF(OR(AL787=6,AL787=7),6.72,IF(OR(AL787=8,AL787=9),6.94,IF(OR(AL787=10,AL787=11,AL787=12),7.17,IF(OR(AL787=13,AL787=14,AL787=15),7.41,IF(OR(AL787=16,AL787=17,AL787=18),7.65,7.91)))))))))), IF(AQ787="Գ-1", IF(AL787=0,4.7,IF(AL787=1,4.86,IF(AL787=2,5.01,IF(AL787=3,5.18,IF(OR(AL787=5,AL787=4),5.35,IF(OR(AL787=6,AL787=7),5.52,IF(OR(AL787=8,AL787=9),5.71,IF(OR(AL787=10,AL787=11,AL787=12),5.89,IF(OR(AL787=13,AL787=14,AL787=15),6.09,IF(OR(AL787=16,AL787=17,AL787=18),6.29,6.49)))))))))), IF(AQ787="Գ-2", IF(AL787=0,3.88,IF(AL787=1,4.01,IF(AL787=2,4.14,IF(AL787=3,4.27,IF(OR(AL787=5,AL787=4),4.41,IF(OR(AL787=6,AL787=7),4.55,IF(OR(AL787=8,AL787=9),4.7,IF(OR(AL787=10,AL787=11,AL787=12),4.85,IF(OR(AL787=13,AL787=14,AL787=15),5.01,IF(OR(AL787=16,AL787=17,AL787=18),5.17,5.34)))))))))), IF(AQ787="Գ-3", IF(AL787=0,3.21,IF(AL787=1,3.31,IF(AL787=2,3.42,IF(AL787=3,3.53,IF(OR(AL787=5,AL787=4),3.64,IF(OR(AL787=6,AL787=7),3.76,IF(OR(AL787=8,AL787=9),3.88,IF(OR(AL787=10,AL787=11,AL787=12),4.01,IF(OR(AL787=13,AL787=14,AL787=15),4.13,IF(OR(AL787=16,AL787=17,AL787=18),4.27,4.4)))))))))), IF(AQ787="Ա-1", IF(AL787=0,2.66,IF(AL787=1,2.75,IF(AL787=2,2.83,IF(AL787=3,2.92,IF(OR(AL787=5,AL787=4),3.02,IF(OR(AL787=6,AL787=7),3.11,IF(OR(AL787=8,AL787=9),3.21,IF(OR(AL787=10,AL787=11,AL787=12),3.31,IF(OR(AL787=13,AL787=14,AL787=15),3.42,IF(OR(AL787=16,AL787=17,AL787=18),3.53,3.64)))))))))), IF(AQ787="Ա-2", IF(AL787=0,2.28,IF(AL787=1,2.35,IF(AL787=2,2.43,IF(AL787=3,2.5,IF(OR(AL787=5,AL787=4),2.58,IF(OR(AL787=6,AL787=7),2.66,IF(OR(AL787=8,AL787=9),2.75,IF(OR(AL787=10,AL787=11,AL787=12),2.83,IF(OR(AL787=13,AL787=14,AL787=15),2.92,IF(OR(AL787=16,AL787=17,AL787=18),3.01,3.11)))))))))),IF(AQ787="Ա-3", IF(AL787=0,1.96,IF(AL787=1,2.02,IF(AL787=2,2.08,IF(AL787=3,2.15,IF(OR(AL787=5,AL787=4),2.21,IF(OR(AL787=6,AL787=7),2.28,IF(OR(AL787=8,AL787=9),2.35,IF(OR(AL787=10,AL787=11,AL787=12),2.42,IF(OR(AL787=13,AL787=14,AL787=15),2.5,IF(OR(AL787=16,AL787=17,AL787=18),2.58,2.66)))))))))), IF(AQ787="Կ-1", IF(AL787=0,1.68,IF(AL787=1,1.73,IF(AL787=2,1.79,IF(AL787=3,1.84,IF(OR(AL787=5,AL787=4),1.9,IF(OR(AL787=6,AL787=7),1.96,IF(OR(AL787=8,AL787=9),2.02,IF(OR(AL787=10,AL787=11,AL787=12),2.08,IF(OR(AL787=13,AL787=14,AL787=15),2.14,IF(OR(AL787=16,AL787=17,AL787=18),2.21,2.28)))))))))), IF(AQ787="Կ-2", IF(AL787=0,1.45,IF(AL787=1,1.49,IF(AL787=2,1.54,IF(AL787=3,1.59,IF(OR(AL787=5,AL787=4),1.63,IF(OR(AL787=6,AL787=7),1.68,IF(OR(AL787=8,AL787=9),1.73,IF(OR(AL787=10,AL787=11,AL787=12),1.79,IF(OR(AL787=13,AL787=14,AL787=15),1.84,IF(OR(AL787=16,AL787=17,AL787=18),1.9,1.95)))))))))),IF(AQ787="Կ-3", IF(AL787=0,1.25,IF(AL787=1,1.29,IF(AL787=2,1.33,IF(AL787=3,1.37,IF(OR(AL787=5,AL787=4),1.41,IF(OR(AL787=6,AL787=7),1.45,IF(OR(AL787=8,AL787=9),1.49,IF(OR(AL787=10,AL787=11,AL787=12),1.54,IF(OR(AL787=13,AL787=14,AL787=15),1.58,IF(OR(AL787=16,AL787=17,AL787=18),1.63,1.68)))))))))), "Error"))))))))))))</f>
        <v>1.96</v>
      </c>
      <c r="AN787" s="456">
        <v>83200</v>
      </c>
      <c r="AO787" s="456"/>
      <c r="AP787" s="457"/>
      <c r="AQ787" s="589" t="str">
        <f>+AG787</f>
        <v>Կ-1</v>
      </c>
      <c r="AR787" s="456">
        <f>AN787*AM787</f>
        <v>163072</v>
      </c>
      <c r="AS787" s="590">
        <f>AR787+AO787+AP787</f>
        <v>163072</v>
      </c>
      <c r="AT787" s="590">
        <f t="shared" ref="AT787:AT794" si="800">+AS787*13</f>
        <v>2119936</v>
      </c>
    </row>
    <row r="788" spans="2:46" s="587" customFormat="1" ht="27">
      <c r="B788" s="816">
        <v>20</v>
      </c>
      <c r="C788" s="849" t="s">
        <v>2180</v>
      </c>
      <c r="D788" s="828" t="s">
        <v>1960</v>
      </c>
      <c r="E788" s="818">
        <v>1998</v>
      </c>
      <c r="F788" s="829" t="s">
        <v>453</v>
      </c>
      <c r="G788" s="820">
        <v>1</v>
      </c>
      <c r="H788" s="926">
        <v>3</v>
      </c>
      <c r="I788" s="821">
        <f t="shared" si="795"/>
        <v>1.84</v>
      </c>
      <c r="J788" s="799">
        <v>83200</v>
      </c>
      <c r="K788" s="799"/>
      <c r="L788" s="832"/>
      <c r="M788" s="822" t="s">
        <v>86</v>
      </c>
      <c r="N788" s="799">
        <f t="shared" si="796"/>
        <v>153088</v>
      </c>
      <c r="O788" s="823">
        <f>I788*J788+K788+L788</f>
        <v>153088</v>
      </c>
      <c r="P788" s="823">
        <f t="shared" si="797"/>
        <v>1990144</v>
      </c>
      <c r="Q788" s="592">
        <f>+G788</f>
        <v>1</v>
      </c>
      <c r="R788" s="592">
        <f>+H788+1</f>
        <v>4</v>
      </c>
      <c r="S788" s="588">
        <f>IF(Q788&lt;1,0,IF(W788="Բ-1",IF(R788=0,6.94,IF(R788=1,7.17,IF(R788=2,7.41,IF(R788=3,7.66,IF(OR(R788=5,R788=4),7.92,IF(OR(R788=6,R788=7),8.18,IF(OR(R788=8,R788=9),8.46,IF(OR(R788=10,R788=11,R788=12),8.74,IF(OR(R788=13,R788=14,R788=15),9.03,IF(OR(R788=16,R788=17,R788=18),9.33,9.65)))))))))),IF(W788="Բ-2", IF(R788=0,5.71,IF(R788=1,5.89,IF(R788=2,6.09,IF(R788=3,6.29,IF(OR(R788=5,R788=4),6.5,IF(OR(R788=6,R788=7),6.72,IF(OR(R788=8,R788=9),6.94,IF(OR(R788=10,R788=11,R788=12),7.17,IF(OR(R788=13,R788=14,R788=15),7.41,IF(OR(R788=16,R788=17,R788=18),7.65,7.91)))))))))), IF(W788="Գ-1", IF(R788=0,4.7,IF(R788=1,4.86,IF(R788=2,5.01,IF(R788=3,5.18,IF(OR(R788=5,R788=4),5.35,IF(OR(R788=6,R788=7),5.52,IF(OR(R788=8,R788=9),5.71,IF(OR(R788=10,R788=11,R788=12),5.89,IF(OR(R788=13,R788=14,R788=15),6.09,IF(OR(R788=16,R788=17,R788=18),6.29,6.49)))))))))), IF(W788="Գ-2", IF(R788=0,3.88,IF(R788=1,4.01,IF(R788=2,4.14,IF(R788=3,4.27,IF(OR(R788=5,R788=4),4.41,IF(OR(R788=6,R788=7),4.55,IF(OR(R788=8,R788=9),4.7,IF(OR(R788=10,R788=11,R788=12),4.85,IF(OR(R788=13,R788=14,R788=15),5.01,IF(OR(R788=16,R788=17,R788=18),5.17,5.34)))))))))), IF(W788="Գ-3", IF(R788=0,3.21,IF(R788=1,3.31,IF(R788=2,3.42,IF(R788=3,3.53,IF(OR(R788=5,R788=4),3.64,IF(OR(R788=6,R788=7),3.76,IF(OR(R788=8,R788=9),3.88,IF(OR(R788=10,R788=11,R788=12),4.01,IF(OR(R788=13,R788=14,R788=15),4.13,IF(OR(R788=16,R788=17,R788=18),4.27,4.4)))))))))), IF(W788="Ա-1", IF(R788=0,2.66,IF(R788=1,2.75,IF(R788=2,2.83,IF(R788=3,2.92,IF(OR(R788=5,R788=4),3.02,IF(OR(R788=6,R788=7),3.11,IF(OR(R788=8,R788=9),3.21,IF(OR(R788=10,R788=11,R788=12),3.31,IF(OR(R788=13,R788=14,R788=15),3.42,IF(OR(R788=16,R788=17,R788=18),3.53,3.64)))))))))), IF(W788="Ա-2", IF(R788=0,2.28,IF(R788=1,2.35,IF(R788=2,2.43,IF(R788=3,2.5,IF(OR(R788=5,R788=4),2.58,IF(OR(R788=6,R788=7),2.66,IF(OR(R788=8,R788=9),2.75,IF(OR(R788=10,R788=11,R788=12),2.83,IF(OR(R788=13,R788=14,R788=15),2.92,IF(OR(R788=16,R788=17,R788=18),3.01,3.11)))))))))),IF(W788="Ա-3", IF(R788=0,1.96,IF(R788=1,2.02,IF(R788=2,2.08,IF(R788=3,2.15,IF(OR(R788=5,R788=4),2.21,IF(OR(R788=6,R788=7),2.28,IF(OR(R788=8,R788=9),2.35,IF(OR(R788=10,R788=11,R788=12),2.42,IF(OR(R788=13,R788=14,R788=15),2.5,IF(OR(R788=16,R788=17,R788=18),2.58,2.66)))))))))), IF(W788="Կ-1", IF(R788=0,1.68,IF(R788=1,1.73,IF(R788=2,1.79,IF(R788=3,1.84,IF(OR(R788=5,R788=4),1.9,IF(OR(R788=6,R788=7),1.96,IF(OR(R788=8,R788=9),2.02,IF(OR(R788=10,R788=11,R788=12),2.08,IF(OR(R788=13,R788=14,R788=15),2.14,IF(OR(R788=16,R788=17,R788=18),2.21,2.28)))))))))), IF(W788="Կ-2", IF(R788=0,1.45,IF(R788=1,1.49,IF(R788=2,1.54,IF(R788=3,1.59,IF(OR(R788=5,R788=4),1.63,IF(OR(R788=6,R788=7),1.68,IF(OR(R788=8,R788=9),1.73,IF(OR(R788=10,R788=11,R788=12),1.79,IF(OR(R788=13,R788=14,R788=15),1.84,IF(OR(R788=16,R788=17,R788=18),1.9,1.95)))))))))),IF(W788="Կ-3", IF(R788=0,1.25,IF(R788=1,1.29,IF(R788=2,1.33,IF(R788=3,1.37,IF(OR(R788=5,R788=4),1.41,IF(OR(R788=6,R788=7),1.45,IF(OR(R788=8,R788=9),1.49,IF(OR(R788=10,R788=11,R788=12),1.54,IF(OR(R788=13,R788=14,R788=15),1.58,IF(OR(R788=16,R788=17,R788=18),1.63,1.68)))))))))), "Error"))))))))))))</f>
        <v>1.9</v>
      </c>
      <c r="T788" s="456">
        <v>83200</v>
      </c>
      <c r="U788" s="456"/>
      <c r="V788" s="457"/>
      <c r="W788" s="589" t="str">
        <f>+M788</f>
        <v>Կ-1</v>
      </c>
      <c r="X788" s="456">
        <f>T788*S788</f>
        <v>158080</v>
      </c>
      <c r="Y788" s="590">
        <f>+U788+V788+X788</f>
        <v>158080</v>
      </c>
      <c r="Z788" s="590">
        <f t="shared" si="798"/>
        <v>2055040</v>
      </c>
      <c r="AA788" s="592">
        <f>+Q788</f>
        <v>1</v>
      </c>
      <c r="AB788" s="592">
        <f>+R788+1</f>
        <v>5</v>
      </c>
      <c r="AC788" s="588">
        <f>IF(AA788&lt;1,0,IF(AG788="Բ-1",IF(AB788=0,6.94,IF(AB788=1,7.17,IF(AB788=2,7.41,IF(AB788=3,7.66,IF(OR(AB788=5,AB788=4),7.92,IF(OR(AB788=6,AB788=7),8.18,IF(OR(AB788=8,AB788=9),8.46,IF(OR(AB788=10,AB788=11,AB788=12),8.74,IF(OR(AB788=13,AB788=14,AB788=15),9.03,IF(OR(AB788=16,AB788=17,AB788=18),9.33,9.65)))))))))),IF(AG788="Բ-2", IF(AB788=0,5.71,IF(AB788=1,5.89,IF(AB788=2,6.09,IF(AB788=3,6.29,IF(OR(AB788=5,AB788=4),6.5,IF(OR(AB788=6,AB788=7),6.72,IF(OR(AB788=8,AB788=9),6.94,IF(OR(AB788=10,AB788=11,AB788=12),7.17,IF(OR(AB788=13,AB788=14,AB788=15),7.41,IF(OR(AB788=16,AB788=17,AB788=18),7.65,7.91)))))))))), IF(AG788="Գ-1", IF(AB788=0,4.7,IF(AB788=1,4.86,IF(AB788=2,5.01,IF(AB788=3,5.18,IF(OR(AB788=5,AB788=4),5.35,IF(OR(AB788=6,AB788=7),5.52,IF(OR(AB788=8,AB788=9),5.71,IF(OR(AB788=10,AB788=11,AB788=12),5.89,IF(OR(AB788=13,AB788=14,AB788=15),6.09,IF(OR(AB788=16,AB788=17,AB788=18),6.29,6.49)))))))))), IF(AG788="Գ-2", IF(AB788=0,3.88,IF(AB788=1,4.01,IF(AB788=2,4.14,IF(AB788=3,4.27,IF(OR(AB788=5,AB788=4),4.41,IF(OR(AB788=6,AB788=7),4.55,IF(OR(AB788=8,AB788=9),4.7,IF(OR(AB788=10,AB788=11,AB788=12),4.85,IF(OR(AB788=13,AB788=14,AB788=15),5.01,IF(OR(AB788=16,AB788=17,AB788=18),5.17,5.34)))))))))), IF(AG788="Գ-3", IF(AB788=0,3.21,IF(AB788=1,3.31,IF(AB788=2,3.42,IF(AB788=3,3.53,IF(OR(AB788=5,AB788=4),3.64,IF(OR(AB788=6,AB788=7),3.76,IF(OR(AB788=8,AB788=9),3.88,IF(OR(AB788=10,AB788=11,AB788=12),4.01,IF(OR(AB788=13,AB788=14,AB788=15),4.13,IF(OR(AB788=16,AB788=17,AB788=18),4.27,4.4)))))))))), IF(AG788="Ա-1", IF(AB788=0,2.66,IF(AB788=1,2.75,IF(AB788=2,2.83,IF(AB788=3,2.92,IF(OR(AB788=5,AB788=4),3.02,IF(OR(AB788=6,AB788=7),3.11,IF(OR(AB788=8,AB788=9),3.21,IF(OR(AB788=10,AB788=11,AB788=12),3.31,IF(OR(AB788=13,AB788=14,AB788=15),3.42,IF(OR(AB788=16,AB788=17,AB788=18),3.53,3.64)))))))))), IF(AG788="Ա-2", IF(AB788=0,2.28,IF(AB788=1,2.35,IF(AB788=2,2.43,IF(AB788=3,2.5,IF(OR(AB788=5,AB788=4),2.58,IF(OR(AB788=6,AB788=7),2.66,IF(OR(AB788=8,AB788=9),2.75,IF(OR(AB788=10,AB788=11,AB788=12),2.83,IF(OR(AB788=13,AB788=14,AB788=15),2.92,IF(OR(AB788=16,AB788=17,AB788=18),3.01,3.11)))))))))),IF(AG788="Ա-3", IF(AB788=0,1.96,IF(AB788=1,2.02,IF(AB788=2,2.08,IF(AB788=3,2.15,IF(OR(AB788=5,AB788=4),2.21,IF(OR(AB788=6,AB788=7),2.28,IF(OR(AB788=8,AB788=9),2.35,IF(OR(AB788=10,AB788=11,AB788=12),2.42,IF(OR(AB788=13,AB788=14,AB788=15),2.5,IF(OR(AB788=16,AB788=17,AB788=18),2.58,2.66)))))))))), IF(AG788="Կ-1", IF(AB788=0,1.68,IF(AB788=1,1.73,IF(AB788=2,1.79,IF(AB788=3,1.84,IF(OR(AB788=5,AB788=4),1.9,IF(OR(AB788=6,AB788=7),1.96,IF(OR(AB788=8,AB788=9),2.02,IF(OR(AB788=10,AB788=11,AB788=12),2.08,IF(OR(AB788=13,AB788=14,AB788=15),2.14,IF(OR(AB788=16,AB788=17,AB788=18),2.21,2.28)))))))))), IF(AG788="Կ-2", IF(AB788=0,1.45,IF(AB788=1,1.49,IF(AB788=2,1.54,IF(AB788=3,1.59,IF(OR(AB788=5,AB788=4),1.63,IF(OR(AB788=6,AB788=7),1.68,IF(OR(AB788=8,AB788=9),1.73,IF(OR(AB788=10,AB788=11,AB788=12),1.79,IF(OR(AB788=13,AB788=14,AB788=15),1.84,IF(OR(AB788=16,AB788=17,AB788=18),1.9,1.95)))))))))),IF(AG788="Կ-3", IF(AB788=0,1.25,IF(AB788=1,1.29,IF(AB788=2,1.33,IF(AB788=3,1.37,IF(OR(AB788=5,AB788=4),1.41,IF(OR(AB788=6,AB788=7),1.45,IF(OR(AB788=8,AB788=9),1.49,IF(OR(AB788=10,AB788=11,AB788=12),1.54,IF(OR(AB788=13,AB788=14,AB788=15),1.58,IF(OR(AB788=16,AB788=17,AB788=18),1.63,1.68)))))))))), "Error"))))))))))))</f>
        <v>1.9</v>
      </c>
      <c r="AD788" s="456">
        <v>83200</v>
      </c>
      <c r="AE788" s="456"/>
      <c r="AF788" s="457"/>
      <c r="AG788" s="589" t="str">
        <f>+W788</f>
        <v>Կ-1</v>
      </c>
      <c r="AH788" s="456">
        <f>AD788*AC788</f>
        <v>158080</v>
      </c>
      <c r="AI788" s="590">
        <f>AH788+AE788+AF788</f>
        <v>158080</v>
      </c>
      <c r="AJ788" s="590">
        <f t="shared" si="799"/>
        <v>2055040</v>
      </c>
      <c r="AK788" s="592">
        <f>+AA788</f>
        <v>1</v>
      </c>
      <c r="AL788" s="592">
        <f>+AB788+1</f>
        <v>6</v>
      </c>
      <c r="AM788" s="588">
        <f>IF(AK788&lt;1,0,IF(AQ788="Բ-1",IF(AL788=0,6.94,IF(AL788=1,7.17,IF(AL788=2,7.41,IF(AL788=3,7.66,IF(OR(AL788=5,AL788=4),7.92,IF(OR(AL788=6,AL788=7),8.18,IF(OR(AL788=8,AL788=9),8.46,IF(OR(AL788=10,AL788=11,AL788=12),8.74,IF(OR(AL788=13,AL788=14,AL788=15),9.03,IF(OR(AL788=16,AL788=17,AL788=18),9.33,9.65)))))))))),IF(AQ788="Բ-2", IF(AL788=0,5.71,IF(AL788=1,5.89,IF(AL788=2,6.09,IF(AL788=3,6.29,IF(OR(AL788=5,AL788=4),6.5,IF(OR(AL788=6,AL788=7),6.72,IF(OR(AL788=8,AL788=9),6.94,IF(OR(AL788=10,AL788=11,AL788=12),7.17,IF(OR(AL788=13,AL788=14,AL788=15),7.41,IF(OR(AL788=16,AL788=17,AL788=18),7.65,7.91)))))))))), IF(AQ788="Գ-1", IF(AL788=0,4.7,IF(AL788=1,4.86,IF(AL788=2,5.01,IF(AL788=3,5.18,IF(OR(AL788=5,AL788=4),5.35,IF(OR(AL788=6,AL788=7),5.52,IF(OR(AL788=8,AL788=9),5.71,IF(OR(AL788=10,AL788=11,AL788=12),5.89,IF(OR(AL788=13,AL788=14,AL788=15),6.09,IF(OR(AL788=16,AL788=17,AL788=18),6.29,6.49)))))))))), IF(AQ788="Գ-2", IF(AL788=0,3.88,IF(AL788=1,4.01,IF(AL788=2,4.14,IF(AL788=3,4.27,IF(OR(AL788=5,AL788=4),4.41,IF(OR(AL788=6,AL788=7),4.55,IF(OR(AL788=8,AL788=9),4.7,IF(OR(AL788=10,AL788=11,AL788=12),4.85,IF(OR(AL788=13,AL788=14,AL788=15),5.01,IF(OR(AL788=16,AL788=17,AL788=18),5.17,5.34)))))))))), IF(AQ788="Գ-3", IF(AL788=0,3.21,IF(AL788=1,3.31,IF(AL788=2,3.42,IF(AL788=3,3.53,IF(OR(AL788=5,AL788=4),3.64,IF(OR(AL788=6,AL788=7),3.76,IF(OR(AL788=8,AL788=9),3.88,IF(OR(AL788=10,AL788=11,AL788=12),4.01,IF(OR(AL788=13,AL788=14,AL788=15),4.13,IF(OR(AL788=16,AL788=17,AL788=18),4.27,4.4)))))))))), IF(AQ788="Ա-1", IF(AL788=0,2.66,IF(AL788=1,2.75,IF(AL788=2,2.83,IF(AL788=3,2.92,IF(OR(AL788=5,AL788=4),3.02,IF(OR(AL788=6,AL788=7),3.11,IF(OR(AL788=8,AL788=9),3.21,IF(OR(AL788=10,AL788=11,AL788=12),3.31,IF(OR(AL788=13,AL788=14,AL788=15),3.42,IF(OR(AL788=16,AL788=17,AL788=18),3.53,3.64)))))))))), IF(AQ788="Ա-2", IF(AL788=0,2.28,IF(AL788=1,2.35,IF(AL788=2,2.43,IF(AL788=3,2.5,IF(OR(AL788=5,AL788=4),2.58,IF(OR(AL788=6,AL788=7),2.66,IF(OR(AL788=8,AL788=9),2.75,IF(OR(AL788=10,AL788=11,AL788=12),2.83,IF(OR(AL788=13,AL788=14,AL788=15),2.92,IF(OR(AL788=16,AL788=17,AL788=18),3.01,3.11)))))))))),IF(AQ788="Ա-3", IF(AL788=0,1.96,IF(AL788=1,2.02,IF(AL788=2,2.08,IF(AL788=3,2.15,IF(OR(AL788=5,AL788=4),2.21,IF(OR(AL788=6,AL788=7),2.28,IF(OR(AL788=8,AL788=9),2.35,IF(OR(AL788=10,AL788=11,AL788=12),2.42,IF(OR(AL788=13,AL788=14,AL788=15),2.5,IF(OR(AL788=16,AL788=17,AL788=18),2.58,2.66)))))))))), IF(AQ788="Կ-1", IF(AL788=0,1.68,IF(AL788=1,1.73,IF(AL788=2,1.79,IF(AL788=3,1.84,IF(OR(AL788=5,AL788=4),1.9,IF(OR(AL788=6,AL788=7),1.96,IF(OR(AL788=8,AL788=9),2.02,IF(OR(AL788=10,AL788=11,AL788=12),2.08,IF(OR(AL788=13,AL788=14,AL788=15),2.14,IF(OR(AL788=16,AL788=17,AL788=18),2.21,2.28)))))))))), IF(AQ788="Կ-2", IF(AL788=0,1.45,IF(AL788=1,1.49,IF(AL788=2,1.54,IF(AL788=3,1.59,IF(OR(AL788=5,AL788=4),1.63,IF(OR(AL788=6,AL788=7),1.68,IF(OR(AL788=8,AL788=9),1.73,IF(OR(AL788=10,AL788=11,AL788=12),1.79,IF(OR(AL788=13,AL788=14,AL788=15),1.84,IF(OR(AL788=16,AL788=17,AL788=18),1.9,1.95)))))))))),IF(AQ788="Կ-3", IF(AL788=0,1.25,IF(AL788=1,1.29,IF(AL788=2,1.33,IF(AL788=3,1.37,IF(OR(AL788=5,AL788=4),1.41,IF(OR(AL788=6,AL788=7),1.45,IF(OR(AL788=8,AL788=9),1.49,IF(OR(AL788=10,AL788=11,AL788=12),1.54,IF(OR(AL788=13,AL788=14,AL788=15),1.58,IF(OR(AL788=16,AL788=17,AL788=18),1.63,1.68)))))))))), "Error"))))))))))))</f>
        <v>1.96</v>
      </c>
      <c r="AN788" s="456">
        <v>83200</v>
      </c>
      <c r="AO788" s="456"/>
      <c r="AP788" s="457"/>
      <c r="AQ788" s="589" t="str">
        <f>+AG788</f>
        <v>Կ-1</v>
      </c>
      <c r="AR788" s="456">
        <f>AN788*AM788</f>
        <v>163072</v>
      </c>
      <c r="AS788" s="590">
        <f>AR788+AO788+AP788</f>
        <v>163072</v>
      </c>
      <c r="AT788" s="590">
        <f t="shared" si="800"/>
        <v>2119936</v>
      </c>
    </row>
    <row r="789" spans="2:46" s="587" customFormat="1" ht="27">
      <c r="B789" s="816">
        <v>21</v>
      </c>
      <c r="C789" s="849" t="s">
        <v>672</v>
      </c>
      <c r="D789" s="828" t="s">
        <v>1960</v>
      </c>
      <c r="E789" s="818">
        <v>1963</v>
      </c>
      <c r="F789" s="829" t="s">
        <v>453</v>
      </c>
      <c r="G789" s="820">
        <v>1</v>
      </c>
      <c r="H789" s="926">
        <v>30</v>
      </c>
      <c r="I789" s="821">
        <f t="shared" si="795"/>
        <v>2.2799999999999998</v>
      </c>
      <c r="J789" s="799">
        <v>83200</v>
      </c>
      <c r="K789" s="799"/>
      <c r="L789" s="832"/>
      <c r="M789" s="822" t="s">
        <v>86</v>
      </c>
      <c r="N789" s="799">
        <f t="shared" si="796"/>
        <v>189695.99999999997</v>
      </c>
      <c r="O789" s="823">
        <f>I789*J789+K789+L789</f>
        <v>189695.99999999997</v>
      </c>
      <c r="P789" s="823">
        <f t="shared" si="797"/>
        <v>2466047.9999999995</v>
      </c>
      <c r="Q789" s="592">
        <f>+G789</f>
        <v>1</v>
      </c>
      <c r="R789" s="592">
        <f>+H789+1</f>
        <v>31</v>
      </c>
      <c r="S789" s="588">
        <f>IF(Q789&lt;1,0,IF(W789="Բ-1",IF(R789=0,6.94,IF(R789=1,7.17,IF(R789=2,7.41,IF(R789=3,7.66,IF(OR(R789=5,R789=4),7.92,IF(OR(R789=6,R789=7),8.18,IF(OR(R789=8,R789=9),8.46,IF(OR(R789=10,R789=11,R789=12),8.74,IF(OR(R789=13,R789=14,R789=15),9.03,IF(OR(R789=16,R789=17,R789=18),9.33,9.65)))))))))),IF(W789="Բ-2", IF(R789=0,5.71,IF(R789=1,5.89,IF(R789=2,6.09,IF(R789=3,6.29,IF(OR(R789=5,R789=4),6.5,IF(OR(R789=6,R789=7),6.72,IF(OR(R789=8,R789=9),6.94,IF(OR(R789=10,R789=11,R789=12),7.17,IF(OR(R789=13,R789=14,R789=15),7.41,IF(OR(R789=16,R789=17,R789=18),7.65,7.91)))))))))), IF(W789="Գ-1", IF(R789=0,4.7,IF(R789=1,4.86,IF(R789=2,5.01,IF(R789=3,5.18,IF(OR(R789=5,R789=4),5.35,IF(OR(R789=6,R789=7),5.52,IF(OR(R789=8,R789=9),5.71,IF(OR(R789=10,R789=11,R789=12),5.89,IF(OR(R789=13,R789=14,R789=15),6.09,IF(OR(R789=16,R789=17,R789=18),6.29,6.49)))))))))), IF(W789="Գ-2", IF(R789=0,3.88,IF(R789=1,4.01,IF(R789=2,4.14,IF(R789=3,4.27,IF(OR(R789=5,R789=4),4.41,IF(OR(R789=6,R789=7),4.55,IF(OR(R789=8,R789=9),4.7,IF(OR(R789=10,R789=11,R789=12),4.85,IF(OR(R789=13,R789=14,R789=15),5.01,IF(OR(R789=16,R789=17,R789=18),5.17,5.34)))))))))), IF(W789="Գ-3", IF(R789=0,3.21,IF(R789=1,3.31,IF(R789=2,3.42,IF(R789=3,3.53,IF(OR(R789=5,R789=4),3.64,IF(OR(R789=6,R789=7),3.76,IF(OR(R789=8,R789=9),3.88,IF(OR(R789=10,R789=11,R789=12),4.01,IF(OR(R789=13,R789=14,R789=15),4.13,IF(OR(R789=16,R789=17,R789=18),4.27,4.4)))))))))), IF(W789="Ա-1", IF(R789=0,2.66,IF(R789=1,2.75,IF(R789=2,2.83,IF(R789=3,2.92,IF(OR(R789=5,R789=4),3.02,IF(OR(R789=6,R789=7),3.11,IF(OR(R789=8,R789=9),3.21,IF(OR(R789=10,R789=11,R789=12),3.31,IF(OR(R789=13,R789=14,R789=15),3.42,IF(OR(R789=16,R789=17,R789=18),3.53,3.64)))))))))), IF(W789="Ա-2", IF(R789=0,2.28,IF(R789=1,2.35,IF(R789=2,2.43,IF(R789=3,2.5,IF(OR(R789=5,R789=4),2.58,IF(OR(R789=6,R789=7),2.66,IF(OR(R789=8,R789=9),2.75,IF(OR(R789=10,R789=11,R789=12),2.83,IF(OR(R789=13,R789=14,R789=15),2.92,IF(OR(R789=16,R789=17,R789=18),3.01,3.11)))))))))),IF(W789="Ա-3", IF(R789=0,1.96,IF(R789=1,2.02,IF(R789=2,2.08,IF(R789=3,2.15,IF(OR(R789=5,R789=4),2.21,IF(OR(R789=6,R789=7),2.28,IF(OR(R789=8,R789=9),2.35,IF(OR(R789=10,R789=11,R789=12),2.42,IF(OR(R789=13,R789=14,R789=15),2.5,IF(OR(R789=16,R789=17,R789=18),2.58,2.66)))))))))), IF(W789="Կ-1", IF(R789=0,1.68,IF(R789=1,1.73,IF(R789=2,1.79,IF(R789=3,1.84,IF(OR(R789=5,R789=4),1.9,IF(OR(R789=6,R789=7),1.96,IF(OR(R789=8,R789=9),2.02,IF(OR(R789=10,R789=11,R789=12),2.08,IF(OR(R789=13,R789=14,R789=15),2.14,IF(OR(R789=16,R789=17,R789=18),2.21,2.28)))))))))), IF(W789="Կ-2", IF(R789=0,1.45,IF(R789=1,1.49,IF(R789=2,1.54,IF(R789=3,1.59,IF(OR(R789=5,R789=4),1.63,IF(OR(R789=6,R789=7),1.68,IF(OR(R789=8,R789=9),1.73,IF(OR(R789=10,R789=11,R789=12),1.79,IF(OR(R789=13,R789=14,R789=15),1.84,IF(OR(R789=16,R789=17,R789=18),1.9,1.95)))))))))),IF(W789="Կ-3", IF(R789=0,1.25,IF(R789=1,1.29,IF(R789=2,1.33,IF(R789=3,1.37,IF(OR(R789=5,R789=4),1.41,IF(OR(R789=6,R789=7),1.45,IF(OR(R789=8,R789=9),1.49,IF(OR(R789=10,R789=11,R789=12),1.54,IF(OR(R789=13,R789=14,R789=15),1.58,IF(OR(R789=16,R789=17,R789=18),1.63,1.68)))))))))), "Error"))))))))))))</f>
        <v>2.2799999999999998</v>
      </c>
      <c r="T789" s="456">
        <v>83200</v>
      </c>
      <c r="U789" s="456"/>
      <c r="V789" s="457"/>
      <c r="W789" s="589" t="str">
        <f>+M789</f>
        <v>Կ-1</v>
      </c>
      <c r="X789" s="456">
        <f>T789*S789</f>
        <v>189695.99999999997</v>
      </c>
      <c r="Y789" s="590">
        <f>+U789+V789+X789</f>
        <v>189695.99999999997</v>
      </c>
      <c r="Z789" s="590">
        <f t="shared" si="798"/>
        <v>2466047.9999999995</v>
      </c>
      <c r="AA789" s="592">
        <f>+Q789</f>
        <v>1</v>
      </c>
      <c r="AB789" s="592">
        <f>+R789+1</f>
        <v>32</v>
      </c>
      <c r="AC789" s="588">
        <f>IF(AA789&lt;1,0,IF(AG789="Բ-1",IF(AB789=0,6.94,IF(AB789=1,7.17,IF(AB789=2,7.41,IF(AB789=3,7.66,IF(OR(AB789=5,AB789=4),7.92,IF(OR(AB789=6,AB789=7),8.18,IF(OR(AB789=8,AB789=9),8.46,IF(OR(AB789=10,AB789=11,AB789=12),8.74,IF(OR(AB789=13,AB789=14,AB789=15),9.03,IF(OR(AB789=16,AB789=17,AB789=18),9.33,9.65)))))))))),IF(AG789="Բ-2", IF(AB789=0,5.71,IF(AB789=1,5.89,IF(AB789=2,6.09,IF(AB789=3,6.29,IF(OR(AB789=5,AB789=4),6.5,IF(OR(AB789=6,AB789=7),6.72,IF(OR(AB789=8,AB789=9),6.94,IF(OR(AB789=10,AB789=11,AB789=12),7.17,IF(OR(AB789=13,AB789=14,AB789=15),7.41,IF(OR(AB789=16,AB789=17,AB789=18),7.65,7.91)))))))))), IF(AG789="Գ-1", IF(AB789=0,4.7,IF(AB789=1,4.86,IF(AB789=2,5.01,IF(AB789=3,5.18,IF(OR(AB789=5,AB789=4),5.35,IF(OR(AB789=6,AB789=7),5.52,IF(OR(AB789=8,AB789=9),5.71,IF(OR(AB789=10,AB789=11,AB789=12),5.89,IF(OR(AB789=13,AB789=14,AB789=15),6.09,IF(OR(AB789=16,AB789=17,AB789=18),6.29,6.49)))))))))), IF(AG789="Գ-2", IF(AB789=0,3.88,IF(AB789=1,4.01,IF(AB789=2,4.14,IF(AB789=3,4.27,IF(OR(AB789=5,AB789=4),4.41,IF(OR(AB789=6,AB789=7),4.55,IF(OR(AB789=8,AB789=9),4.7,IF(OR(AB789=10,AB789=11,AB789=12),4.85,IF(OR(AB789=13,AB789=14,AB789=15),5.01,IF(OR(AB789=16,AB789=17,AB789=18),5.17,5.34)))))))))), IF(AG789="Գ-3", IF(AB789=0,3.21,IF(AB789=1,3.31,IF(AB789=2,3.42,IF(AB789=3,3.53,IF(OR(AB789=5,AB789=4),3.64,IF(OR(AB789=6,AB789=7),3.76,IF(OR(AB789=8,AB789=9),3.88,IF(OR(AB789=10,AB789=11,AB789=12),4.01,IF(OR(AB789=13,AB789=14,AB789=15),4.13,IF(OR(AB789=16,AB789=17,AB789=18),4.27,4.4)))))))))), IF(AG789="Ա-1", IF(AB789=0,2.66,IF(AB789=1,2.75,IF(AB789=2,2.83,IF(AB789=3,2.92,IF(OR(AB789=5,AB789=4),3.02,IF(OR(AB789=6,AB789=7),3.11,IF(OR(AB789=8,AB789=9),3.21,IF(OR(AB789=10,AB789=11,AB789=12),3.31,IF(OR(AB789=13,AB789=14,AB789=15),3.42,IF(OR(AB789=16,AB789=17,AB789=18),3.53,3.64)))))))))), IF(AG789="Ա-2", IF(AB789=0,2.28,IF(AB789=1,2.35,IF(AB789=2,2.43,IF(AB789=3,2.5,IF(OR(AB789=5,AB789=4),2.58,IF(OR(AB789=6,AB789=7),2.66,IF(OR(AB789=8,AB789=9),2.75,IF(OR(AB789=10,AB789=11,AB789=12),2.83,IF(OR(AB789=13,AB789=14,AB789=15),2.92,IF(OR(AB789=16,AB789=17,AB789=18),3.01,3.11)))))))))),IF(AG789="Ա-3", IF(AB789=0,1.96,IF(AB789=1,2.02,IF(AB789=2,2.08,IF(AB789=3,2.15,IF(OR(AB789=5,AB789=4),2.21,IF(OR(AB789=6,AB789=7),2.28,IF(OR(AB789=8,AB789=9),2.35,IF(OR(AB789=10,AB789=11,AB789=12),2.42,IF(OR(AB789=13,AB789=14,AB789=15),2.5,IF(OR(AB789=16,AB789=17,AB789=18),2.58,2.66)))))))))), IF(AG789="Կ-1", IF(AB789=0,1.68,IF(AB789=1,1.73,IF(AB789=2,1.79,IF(AB789=3,1.84,IF(OR(AB789=5,AB789=4),1.9,IF(OR(AB789=6,AB789=7),1.96,IF(OR(AB789=8,AB789=9),2.02,IF(OR(AB789=10,AB789=11,AB789=12),2.08,IF(OR(AB789=13,AB789=14,AB789=15),2.14,IF(OR(AB789=16,AB789=17,AB789=18),2.21,2.28)))))))))), IF(AG789="Կ-2", IF(AB789=0,1.45,IF(AB789=1,1.49,IF(AB789=2,1.54,IF(AB789=3,1.59,IF(OR(AB789=5,AB789=4),1.63,IF(OR(AB789=6,AB789=7),1.68,IF(OR(AB789=8,AB789=9),1.73,IF(OR(AB789=10,AB789=11,AB789=12),1.79,IF(OR(AB789=13,AB789=14,AB789=15),1.84,IF(OR(AB789=16,AB789=17,AB789=18),1.9,1.95)))))))))),IF(AG789="Կ-3", IF(AB789=0,1.25,IF(AB789=1,1.29,IF(AB789=2,1.33,IF(AB789=3,1.37,IF(OR(AB789=5,AB789=4),1.41,IF(OR(AB789=6,AB789=7),1.45,IF(OR(AB789=8,AB789=9),1.49,IF(OR(AB789=10,AB789=11,AB789=12),1.54,IF(OR(AB789=13,AB789=14,AB789=15),1.58,IF(OR(AB789=16,AB789=17,AB789=18),1.63,1.68)))))))))), "Error"))))))))))))</f>
        <v>2.2799999999999998</v>
      </c>
      <c r="AD789" s="456">
        <v>83200</v>
      </c>
      <c r="AE789" s="456"/>
      <c r="AF789" s="457"/>
      <c r="AG789" s="589" t="str">
        <f>+W789</f>
        <v>Կ-1</v>
      </c>
      <c r="AH789" s="456">
        <f>AD789*AC789</f>
        <v>189695.99999999997</v>
      </c>
      <c r="AI789" s="590">
        <f>AH789+AE789+AF789</f>
        <v>189695.99999999997</v>
      </c>
      <c r="AJ789" s="590">
        <f t="shared" si="799"/>
        <v>2466047.9999999995</v>
      </c>
      <c r="AK789" s="592">
        <f>+AA789</f>
        <v>1</v>
      </c>
      <c r="AL789" s="592">
        <f>+AB789+1</f>
        <v>33</v>
      </c>
      <c r="AM789" s="588">
        <f>IF(AK789&lt;1,0,IF(AQ789="Բ-1",IF(AL789=0,6.94,IF(AL789=1,7.17,IF(AL789=2,7.41,IF(AL789=3,7.66,IF(OR(AL789=5,AL789=4),7.92,IF(OR(AL789=6,AL789=7),8.18,IF(OR(AL789=8,AL789=9),8.46,IF(OR(AL789=10,AL789=11,AL789=12),8.74,IF(OR(AL789=13,AL789=14,AL789=15),9.03,IF(OR(AL789=16,AL789=17,AL789=18),9.33,9.65)))))))))),IF(AQ789="Բ-2", IF(AL789=0,5.71,IF(AL789=1,5.89,IF(AL789=2,6.09,IF(AL789=3,6.29,IF(OR(AL789=5,AL789=4),6.5,IF(OR(AL789=6,AL789=7),6.72,IF(OR(AL789=8,AL789=9),6.94,IF(OR(AL789=10,AL789=11,AL789=12),7.17,IF(OR(AL789=13,AL789=14,AL789=15),7.41,IF(OR(AL789=16,AL789=17,AL789=18),7.65,7.91)))))))))), IF(AQ789="Գ-1", IF(AL789=0,4.7,IF(AL789=1,4.86,IF(AL789=2,5.01,IF(AL789=3,5.18,IF(OR(AL789=5,AL789=4),5.35,IF(OR(AL789=6,AL789=7),5.52,IF(OR(AL789=8,AL789=9),5.71,IF(OR(AL789=10,AL789=11,AL789=12),5.89,IF(OR(AL789=13,AL789=14,AL789=15),6.09,IF(OR(AL789=16,AL789=17,AL789=18),6.29,6.49)))))))))), IF(AQ789="Գ-2", IF(AL789=0,3.88,IF(AL789=1,4.01,IF(AL789=2,4.14,IF(AL789=3,4.27,IF(OR(AL789=5,AL789=4),4.41,IF(OR(AL789=6,AL789=7),4.55,IF(OR(AL789=8,AL789=9),4.7,IF(OR(AL789=10,AL789=11,AL789=12),4.85,IF(OR(AL789=13,AL789=14,AL789=15),5.01,IF(OR(AL789=16,AL789=17,AL789=18),5.17,5.34)))))))))), IF(AQ789="Գ-3", IF(AL789=0,3.21,IF(AL789=1,3.31,IF(AL789=2,3.42,IF(AL789=3,3.53,IF(OR(AL789=5,AL789=4),3.64,IF(OR(AL789=6,AL789=7),3.76,IF(OR(AL789=8,AL789=9),3.88,IF(OR(AL789=10,AL789=11,AL789=12),4.01,IF(OR(AL789=13,AL789=14,AL789=15),4.13,IF(OR(AL789=16,AL789=17,AL789=18),4.27,4.4)))))))))), IF(AQ789="Ա-1", IF(AL789=0,2.66,IF(AL789=1,2.75,IF(AL789=2,2.83,IF(AL789=3,2.92,IF(OR(AL789=5,AL789=4),3.02,IF(OR(AL789=6,AL789=7),3.11,IF(OR(AL789=8,AL789=9),3.21,IF(OR(AL789=10,AL789=11,AL789=12),3.31,IF(OR(AL789=13,AL789=14,AL789=15),3.42,IF(OR(AL789=16,AL789=17,AL789=18),3.53,3.64)))))))))), IF(AQ789="Ա-2", IF(AL789=0,2.28,IF(AL789=1,2.35,IF(AL789=2,2.43,IF(AL789=3,2.5,IF(OR(AL789=5,AL789=4),2.58,IF(OR(AL789=6,AL789=7),2.66,IF(OR(AL789=8,AL789=9),2.75,IF(OR(AL789=10,AL789=11,AL789=12),2.83,IF(OR(AL789=13,AL789=14,AL789=15),2.92,IF(OR(AL789=16,AL789=17,AL789=18),3.01,3.11)))))))))),IF(AQ789="Ա-3", IF(AL789=0,1.96,IF(AL789=1,2.02,IF(AL789=2,2.08,IF(AL789=3,2.15,IF(OR(AL789=5,AL789=4),2.21,IF(OR(AL789=6,AL789=7),2.28,IF(OR(AL789=8,AL789=9),2.35,IF(OR(AL789=10,AL789=11,AL789=12),2.42,IF(OR(AL789=13,AL789=14,AL789=15),2.5,IF(OR(AL789=16,AL789=17,AL789=18),2.58,2.66)))))))))), IF(AQ789="Կ-1", IF(AL789=0,1.68,IF(AL789=1,1.73,IF(AL789=2,1.79,IF(AL789=3,1.84,IF(OR(AL789=5,AL789=4),1.9,IF(OR(AL789=6,AL789=7),1.96,IF(OR(AL789=8,AL789=9),2.02,IF(OR(AL789=10,AL789=11,AL789=12),2.08,IF(OR(AL789=13,AL789=14,AL789=15),2.14,IF(OR(AL789=16,AL789=17,AL789=18),2.21,2.28)))))))))), IF(AQ789="Կ-2", IF(AL789=0,1.45,IF(AL789=1,1.49,IF(AL789=2,1.54,IF(AL789=3,1.59,IF(OR(AL789=5,AL789=4),1.63,IF(OR(AL789=6,AL789=7),1.68,IF(OR(AL789=8,AL789=9),1.73,IF(OR(AL789=10,AL789=11,AL789=12),1.79,IF(OR(AL789=13,AL789=14,AL789=15),1.84,IF(OR(AL789=16,AL789=17,AL789=18),1.9,1.95)))))))))),IF(AQ789="Կ-3", IF(AL789=0,1.25,IF(AL789=1,1.29,IF(AL789=2,1.33,IF(AL789=3,1.37,IF(OR(AL789=5,AL789=4),1.41,IF(OR(AL789=6,AL789=7),1.45,IF(OR(AL789=8,AL789=9),1.49,IF(OR(AL789=10,AL789=11,AL789=12),1.54,IF(OR(AL789=13,AL789=14,AL789=15),1.58,IF(OR(AL789=16,AL789=17,AL789=18),1.63,1.68)))))))))), "Error"))))))))))))</f>
        <v>2.2799999999999998</v>
      </c>
      <c r="AN789" s="456">
        <v>83200</v>
      </c>
      <c r="AO789" s="456"/>
      <c r="AP789" s="457"/>
      <c r="AQ789" s="589" t="str">
        <f>+AG789</f>
        <v>Կ-1</v>
      </c>
      <c r="AR789" s="456">
        <f>AN789*AM789</f>
        <v>189695.99999999997</v>
      </c>
      <c r="AS789" s="590">
        <f>AR789+AO789+AP789</f>
        <v>189695.99999999997</v>
      </c>
      <c r="AT789" s="590">
        <f t="shared" si="800"/>
        <v>2466047.9999999995</v>
      </c>
    </row>
    <row r="790" spans="2:46" s="587" customFormat="1" ht="27">
      <c r="B790" s="816">
        <v>22</v>
      </c>
      <c r="C790" s="849" t="s">
        <v>2662</v>
      </c>
      <c r="D790" s="828" t="s">
        <v>1960</v>
      </c>
      <c r="E790" s="818">
        <v>2000</v>
      </c>
      <c r="F790" s="829" t="s">
        <v>453</v>
      </c>
      <c r="G790" s="820">
        <v>1</v>
      </c>
      <c r="H790" s="926">
        <v>2</v>
      </c>
      <c r="I790" s="821">
        <f t="shared" si="795"/>
        <v>1.79</v>
      </c>
      <c r="J790" s="799">
        <v>83200</v>
      </c>
      <c r="K790" s="799"/>
      <c r="L790" s="832"/>
      <c r="M790" s="822" t="s">
        <v>86</v>
      </c>
      <c r="N790" s="799">
        <f t="shared" si="796"/>
        <v>148928</v>
      </c>
      <c r="O790" s="823">
        <f t="shared" si="766"/>
        <v>148928</v>
      </c>
      <c r="P790" s="823">
        <f t="shared" si="797"/>
        <v>1936064</v>
      </c>
      <c r="Q790" s="592">
        <f t="shared" si="768"/>
        <v>1</v>
      </c>
      <c r="R790" s="592">
        <f t="shared" si="769"/>
        <v>3</v>
      </c>
      <c r="S790" s="588">
        <f t="shared" si="770"/>
        <v>1.84</v>
      </c>
      <c r="T790" s="456">
        <v>83200</v>
      </c>
      <c r="U790" s="456"/>
      <c r="V790" s="457"/>
      <c r="W790" s="589" t="str">
        <f t="shared" si="771"/>
        <v>Կ-1</v>
      </c>
      <c r="X790" s="456">
        <f t="shared" si="772"/>
        <v>153088</v>
      </c>
      <c r="Y790" s="590">
        <f t="shared" si="773"/>
        <v>153088</v>
      </c>
      <c r="Z790" s="590">
        <f t="shared" si="798"/>
        <v>1990144</v>
      </c>
      <c r="AA790" s="592">
        <f t="shared" si="775"/>
        <v>1</v>
      </c>
      <c r="AB790" s="592">
        <f t="shared" si="776"/>
        <v>4</v>
      </c>
      <c r="AC790" s="588">
        <f t="shared" si="777"/>
        <v>1.9</v>
      </c>
      <c r="AD790" s="456">
        <v>83200</v>
      </c>
      <c r="AE790" s="456"/>
      <c r="AF790" s="457"/>
      <c r="AG790" s="589" t="str">
        <f t="shared" si="778"/>
        <v>Կ-1</v>
      </c>
      <c r="AH790" s="456">
        <f t="shared" si="779"/>
        <v>158080</v>
      </c>
      <c r="AI790" s="590">
        <f t="shared" si="780"/>
        <v>158080</v>
      </c>
      <c r="AJ790" s="590">
        <f t="shared" si="799"/>
        <v>2055040</v>
      </c>
      <c r="AK790" s="592">
        <f t="shared" si="782"/>
        <v>1</v>
      </c>
      <c r="AL790" s="592">
        <f t="shared" si="783"/>
        <v>5</v>
      </c>
      <c r="AM790" s="588">
        <f t="shared" si="784"/>
        <v>1.9</v>
      </c>
      <c r="AN790" s="456">
        <v>83200</v>
      </c>
      <c r="AO790" s="456"/>
      <c r="AP790" s="457"/>
      <c r="AQ790" s="589" t="str">
        <f t="shared" si="785"/>
        <v>Կ-1</v>
      </c>
      <c r="AR790" s="456">
        <f t="shared" si="786"/>
        <v>158080</v>
      </c>
      <c r="AS790" s="590">
        <f t="shared" si="787"/>
        <v>158080</v>
      </c>
      <c r="AT790" s="590">
        <f t="shared" si="800"/>
        <v>2055040</v>
      </c>
    </row>
    <row r="791" spans="2:46" s="587" customFormat="1" ht="27">
      <c r="B791" s="816">
        <v>23</v>
      </c>
      <c r="C791" s="849" t="s">
        <v>2104</v>
      </c>
      <c r="D791" s="828" t="s">
        <v>1960</v>
      </c>
      <c r="E791" s="818">
        <v>2002</v>
      </c>
      <c r="F791" s="829" t="s">
        <v>453</v>
      </c>
      <c r="G791" s="820">
        <v>1</v>
      </c>
      <c r="H791" s="926">
        <v>0</v>
      </c>
      <c r="I791" s="821">
        <f t="shared" si="795"/>
        <v>1.68</v>
      </c>
      <c r="J791" s="799">
        <v>83200</v>
      </c>
      <c r="K791" s="799"/>
      <c r="L791" s="832"/>
      <c r="M791" s="822" t="s">
        <v>86</v>
      </c>
      <c r="N791" s="799">
        <f t="shared" si="796"/>
        <v>139776</v>
      </c>
      <c r="O791" s="823">
        <f t="shared" si="766"/>
        <v>139776</v>
      </c>
      <c r="P791" s="823">
        <f t="shared" si="797"/>
        <v>1817088</v>
      </c>
      <c r="Q791" s="592">
        <f t="shared" si="768"/>
        <v>1</v>
      </c>
      <c r="R791" s="592">
        <f t="shared" si="769"/>
        <v>1</v>
      </c>
      <c r="S791" s="588">
        <f t="shared" si="770"/>
        <v>1.73</v>
      </c>
      <c r="T791" s="456">
        <v>83200</v>
      </c>
      <c r="U791" s="456"/>
      <c r="V791" s="457"/>
      <c r="W791" s="589" t="str">
        <f t="shared" si="771"/>
        <v>Կ-1</v>
      </c>
      <c r="X791" s="456">
        <f t="shared" si="772"/>
        <v>143936</v>
      </c>
      <c r="Y791" s="590">
        <f t="shared" si="773"/>
        <v>143936</v>
      </c>
      <c r="Z791" s="590">
        <f t="shared" si="798"/>
        <v>1871168</v>
      </c>
      <c r="AA791" s="592">
        <f t="shared" si="775"/>
        <v>1</v>
      </c>
      <c r="AB791" s="592">
        <f t="shared" si="776"/>
        <v>2</v>
      </c>
      <c r="AC791" s="588">
        <f t="shared" si="777"/>
        <v>1.79</v>
      </c>
      <c r="AD791" s="456">
        <v>83200</v>
      </c>
      <c r="AE791" s="456"/>
      <c r="AF791" s="457"/>
      <c r="AG791" s="589" t="str">
        <f t="shared" si="778"/>
        <v>Կ-1</v>
      </c>
      <c r="AH791" s="456">
        <f t="shared" si="779"/>
        <v>148928</v>
      </c>
      <c r="AI791" s="590">
        <f t="shared" si="780"/>
        <v>148928</v>
      </c>
      <c r="AJ791" s="590">
        <f t="shared" si="799"/>
        <v>1936064</v>
      </c>
      <c r="AK791" s="592">
        <f t="shared" si="782"/>
        <v>1</v>
      </c>
      <c r="AL791" s="592">
        <f t="shared" si="783"/>
        <v>3</v>
      </c>
      <c r="AM791" s="588">
        <f t="shared" si="784"/>
        <v>1.84</v>
      </c>
      <c r="AN791" s="456">
        <v>83200</v>
      </c>
      <c r="AO791" s="456"/>
      <c r="AP791" s="457"/>
      <c r="AQ791" s="589" t="str">
        <f t="shared" si="785"/>
        <v>Կ-1</v>
      </c>
      <c r="AR791" s="456">
        <f t="shared" si="786"/>
        <v>153088</v>
      </c>
      <c r="AS791" s="590">
        <f t="shared" si="787"/>
        <v>153088</v>
      </c>
      <c r="AT791" s="590">
        <f t="shared" si="800"/>
        <v>1990144</v>
      </c>
    </row>
    <row r="792" spans="2:46" s="587" customFormat="1" ht="27">
      <c r="B792" s="816">
        <v>24</v>
      </c>
      <c r="C792" s="849" t="s">
        <v>2663</v>
      </c>
      <c r="D792" s="828" t="s">
        <v>1960</v>
      </c>
      <c r="E792" s="818">
        <v>2002</v>
      </c>
      <c r="F792" s="829" t="s">
        <v>453</v>
      </c>
      <c r="G792" s="820">
        <v>1</v>
      </c>
      <c r="H792" s="926">
        <v>1</v>
      </c>
      <c r="I792" s="821">
        <f t="shared" si="795"/>
        <v>1.73</v>
      </c>
      <c r="J792" s="799">
        <v>83200</v>
      </c>
      <c r="K792" s="799"/>
      <c r="L792" s="832"/>
      <c r="M792" s="822" t="s">
        <v>86</v>
      </c>
      <c r="N792" s="799">
        <f t="shared" si="796"/>
        <v>143936</v>
      </c>
      <c r="O792" s="823">
        <f t="shared" si="766"/>
        <v>143936</v>
      </c>
      <c r="P792" s="823">
        <f t="shared" si="797"/>
        <v>1871168</v>
      </c>
      <c r="Q792" s="592">
        <f t="shared" si="768"/>
        <v>1</v>
      </c>
      <c r="R792" s="592">
        <f t="shared" si="769"/>
        <v>2</v>
      </c>
      <c r="S792" s="588">
        <f t="shared" si="770"/>
        <v>1.79</v>
      </c>
      <c r="T792" s="456">
        <v>83200</v>
      </c>
      <c r="U792" s="456"/>
      <c r="V792" s="457"/>
      <c r="W792" s="589" t="str">
        <f t="shared" si="771"/>
        <v>Կ-1</v>
      </c>
      <c r="X792" s="456">
        <f t="shared" si="772"/>
        <v>148928</v>
      </c>
      <c r="Y792" s="590">
        <f t="shared" si="773"/>
        <v>148928</v>
      </c>
      <c r="Z792" s="590">
        <f t="shared" si="798"/>
        <v>1936064</v>
      </c>
      <c r="AA792" s="592">
        <f t="shared" si="775"/>
        <v>1</v>
      </c>
      <c r="AB792" s="592">
        <f t="shared" si="776"/>
        <v>3</v>
      </c>
      <c r="AC792" s="588">
        <f t="shared" si="777"/>
        <v>1.84</v>
      </c>
      <c r="AD792" s="456">
        <v>83200</v>
      </c>
      <c r="AE792" s="456"/>
      <c r="AF792" s="457"/>
      <c r="AG792" s="589" t="str">
        <f t="shared" si="778"/>
        <v>Կ-1</v>
      </c>
      <c r="AH792" s="456">
        <f t="shared" si="779"/>
        <v>153088</v>
      </c>
      <c r="AI792" s="590">
        <f t="shared" si="780"/>
        <v>153088</v>
      </c>
      <c r="AJ792" s="590">
        <f t="shared" si="799"/>
        <v>1990144</v>
      </c>
      <c r="AK792" s="592">
        <f t="shared" si="782"/>
        <v>1</v>
      </c>
      <c r="AL792" s="592">
        <f t="shared" si="783"/>
        <v>4</v>
      </c>
      <c r="AM792" s="588">
        <f t="shared" si="784"/>
        <v>1.9</v>
      </c>
      <c r="AN792" s="456">
        <v>83200</v>
      </c>
      <c r="AO792" s="456"/>
      <c r="AP792" s="457"/>
      <c r="AQ792" s="589" t="str">
        <f t="shared" si="785"/>
        <v>Կ-1</v>
      </c>
      <c r="AR792" s="456">
        <f t="shared" si="786"/>
        <v>158080</v>
      </c>
      <c r="AS792" s="590">
        <f t="shared" si="787"/>
        <v>158080</v>
      </c>
      <c r="AT792" s="590">
        <f t="shared" si="800"/>
        <v>2055040</v>
      </c>
    </row>
    <row r="793" spans="2:46" s="587" customFormat="1" ht="27">
      <c r="B793" s="816">
        <v>25</v>
      </c>
      <c r="C793" s="849" t="s">
        <v>3119</v>
      </c>
      <c r="D793" s="828" t="s">
        <v>1960</v>
      </c>
      <c r="E793" s="818">
        <v>2002</v>
      </c>
      <c r="F793" s="829" t="s">
        <v>453</v>
      </c>
      <c r="G793" s="820">
        <v>1</v>
      </c>
      <c r="H793" s="926">
        <v>1</v>
      </c>
      <c r="I793" s="821">
        <f t="shared" si="795"/>
        <v>1.73</v>
      </c>
      <c r="J793" s="799">
        <v>83200</v>
      </c>
      <c r="K793" s="799"/>
      <c r="L793" s="832"/>
      <c r="M793" s="822" t="s">
        <v>86</v>
      </c>
      <c r="N793" s="799">
        <f t="shared" si="796"/>
        <v>143936</v>
      </c>
      <c r="O793" s="823">
        <f t="shared" si="766"/>
        <v>143936</v>
      </c>
      <c r="P793" s="823">
        <f t="shared" si="797"/>
        <v>1871168</v>
      </c>
      <c r="Q793" s="592">
        <f t="shared" si="768"/>
        <v>1</v>
      </c>
      <c r="R793" s="592">
        <f t="shared" si="769"/>
        <v>2</v>
      </c>
      <c r="S793" s="588">
        <f t="shared" si="770"/>
        <v>1.79</v>
      </c>
      <c r="T793" s="456">
        <v>83200</v>
      </c>
      <c r="U793" s="456"/>
      <c r="V793" s="457"/>
      <c r="W793" s="589" t="str">
        <f t="shared" si="771"/>
        <v>Կ-1</v>
      </c>
      <c r="X793" s="456">
        <f t="shared" si="772"/>
        <v>148928</v>
      </c>
      <c r="Y793" s="590">
        <f t="shared" si="773"/>
        <v>148928</v>
      </c>
      <c r="Z793" s="590">
        <f t="shared" si="798"/>
        <v>1936064</v>
      </c>
      <c r="AA793" s="592">
        <f t="shared" si="775"/>
        <v>1</v>
      </c>
      <c r="AB793" s="592">
        <f t="shared" si="776"/>
        <v>3</v>
      </c>
      <c r="AC793" s="588">
        <f t="shared" si="777"/>
        <v>1.84</v>
      </c>
      <c r="AD793" s="456">
        <v>83200</v>
      </c>
      <c r="AE793" s="456"/>
      <c r="AF793" s="457"/>
      <c r="AG793" s="589" t="str">
        <f t="shared" si="778"/>
        <v>Կ-1</v>
      </c>
      <c r="AH793" s="456">
        <f t="shared" si="779"/>
        <v>153088</v>
      </c>
      <c r="AI793" s="590">
        <f t="shared" si="780"/>
        <v>153088</v>
      </c>
      <c r="AJ793" s="590">
        <f t="shared" si="799"/>
        <v>1990144</v>
      </c>
      <c r="AK793" s="592">
        <f t="shared" si="782"/>
        <v>1</v>
      </c>
      <c r="AL793" s="592">
        <f t="shared" si="783"/>
        <v>4</v>
      </c>
      <c r="AM793" s="588">
        <f t="shared" si="784"/>
        <v>1.9</v>
      </c>
      <c r="AN793" s="456">
        <v>83200</v>
      </c>
      <c r="AO793" s="456"/>
      <c r="AP793" s="457"/>
      <c r="AQ793" s="589" t="str">
        <f t="shared" si="785"/>
        <v>Կ-1</v>
      </c>
      <c r="AR793" s="456">
        <f t="shared" si="786"/>
        <v>158080</v>
      </c>
      <c r="AS793" s="590">
        <f t="shared" si="787"/>
        <v>158080</v>
      </c>
      <c r="AT793" s="590">
        <f t="shared" si="800"/>
        <v>2055040</v>
      </c>
    </row>
    <row r="794" spans="2:46" s="587" customFormat="1" ht="13.5">
      <c r="B794" s="816">
        <v>26</v>
      </c>
      <c r="C794" s="849" t="s">
        <v>671</v>
      </c>
      <c r="D794" s="794" t="s">
        <v>1960</v>
      </c>
      <c r="E794" s="796">
        <v>1985</v>
      </c>
      <c r="F794" s="795" t="s">
        <v>107</v>
      </c>
      <c r="G794" s="820">
        <v>1</v>
      </c>
      <c r="H794" s="926">
        <v>12</v>
      </c>
      <c r="I794" s="821">
        <f t="shared" si="795"/>
        <v>2.08</v>
      </c>
      <c r="J794" s="799">
        <v>83200</v>
      </c>
      <c r="K794" s="799"/>
      <c r="L794" s="832"/>
      <c r="M794" s="822" t="s">
        <v>86</v>
      </c>
      <c r="N794" s="799">
        <f t="shared" si="796"/>
        <v>173056</v>
      </c>
      <c r="O794" s="823">
        <f t="shared" si="766"/>
        <v>173056</v>
      </c>
      <c r="P794" s="823">
        <f t="shared" si="797"/>
        <v>2249728</v>
      </c>
      <c r="Q794" s="592">
        <f t="shared" si="768"/>
        <v>1</v>
      </c>
      <c r="R794" s="592">
        <f t="shared" si="769"/>
        <v>13</v>
      </c>
      <c r="S794" s="588">
        <f t="shared" si="770"/>
        <v>2.14</v>
      </c>
      <c r="T794" s="456">
        <v>83200</v>
      </c>
      <c r="U794" s="456"/>
      <c r="V794" s="457"/>
      <c r="W794" s="589" t="str">
        <f t="shared" si="771"/>
        <v>Կ-1</v>
      </c>
      <c r="X794" s="456">
        <f t="shared" si="772"/>
        <v>178048</v>
      </c>
      <c r="Y794" s="590">
        <f t="shared" si="773"/>
        <v>178048</v>
      </c>
      <c r="Z794" s="590">
        <f t="shared" si="798"/>
        <v>2314624</v>
      </c>
      <c r="AA794" s="592">
        <f t="shared" si="775"/>
        <v>1</v>
      </c>
      <c r="AB794" s="592">
        <f t="shared" si="776"/>
        <v>14</v>
      </c>
      <c r="AC794" s="588">
        <f t="shared" si="777"/>
        <v>2.14</v>
      </c>
      <c r="AD794" s="456">
        <v>83200</v>
      </c>
      <c r="AE794" s="456"/>
      <c r="AF794" s="457"/>
      <c r="AG794" s="589" t="str">
        <f t="shared" si="778"/>
        <v>Կ-1</v>
      </c>
      <c r="AH794" s="456">
        <f t="shared" si="779"/>
        <v>178048</v>
      </c>
      <c r="AI794" s="590">
        <f t="shared" si="780"/>
        <v>178048</v>
      </c>
      <c r="AJ794" s="590">
        <f t="shared" si="799"/>
        <v>2314624</v>
      </c>
      <c r="AK794" s="592">
        <f t="shared" si="782"/>
        <v>1</v>
      </c>
      <c r="AL794" s="592">
        <f t="shared" si="783"/>
        <v>15</v>
      </c>
      <c r="AM794" s="588">
        <f t="shared" si="784"/>
        <v>2.14</v>
      </c>
      <c r="AN794" s="456">
        <v>83200</v>
      </c>
      <c r="AO794" s="456"/>
      <c r="AP794" s="457"/>
      <c r="AQ794" s="589" t="str">
        <f t="shared" si="785"/>
        <v>Կ-1</v>
      </c>
      <c r="AR794" s="456">
        <f t="shared" si="786"/>
        <v>178048</v>
      </c>
      <c r="AS794" s="590">
        <f t="shared" si="787"/>
        <v>178048</v>
      </c>
      <c r="AT794" s="590">
        <f t="shared" si="800"/>
        <v>2314624</v>
      </c>
    </row>
    <row r="795" spans="2:46" s="587" customFormat="1" ht="13.5">
      <c r="B795" s="830"/>
      <c r="C795" s="831" t="s">
        <v>557</v>
      </c>
      <c r="D795" s="828"/>
      <c r="E795" s="818"/>
      <c r="F795" s="831"/>
      <c r="G795" s="820"/>
      <c r="H795" s="820"/>
      <c r="I795" s="821"/>
      <c r="J795" s="799"/>
      <c r="K795" s="832"/>
      <c r="L795" s="832"/>
      <c r="M795" s="833"/>
      <c r="N795" s="834"/>
      <c r="O795" s="823">
        <v>15000</v>
      </c>
      <c r="P795" s="823">
        <f>+O795*12</f>
        <v>180000</v>
      </c>
      <c r="Q795" s="592"/>
      <c r="R795" s="592"/>
      <c r="S795" s="588"/>
      <c r="T795" s="456"/>
      <c r="U795" s="457"/>
      <c r="V795" s="457"/>
      <c r="W795" s="597"/>
      <c r="X795" s="700"/>
      <c r="Y795" s="590">
        <f>+O795</f>
        <v>15000</v>
      </c>
      <c r="Z795" s="590">
        <f>+P795</f>
        <v>180000</v>
      </c>
      <c r="AA795" s="592"/>
      <c r="AB795" s="592"/>
      <c r="AC795" s="588"/>
      <c r="AD795" s="456"/>
      <c r="AE795" s="457"/>
      <c r="AF795" s="457"/>
      <c r="AG795" s="597"/>
      <c r="AH795" s="700"/>
      <c r="AI795" s="590">
        <f>+Y795</f>
        <v>15000</v>
      </c>
      <c r="AJ795" s="590">
        <f>+Z795</f>
        <v>180000</v>
      </c>
      <c r="AK795" s="592"/>
      <c r="AL795" s="592"/>
      <c r="AM795" s="588"/>
      <c r="AN795" s="456"/>
      <c r="AO795" s="457"/>
      <c r="AP795" s="457"/>
      <c r="AQ795" s="597"/>
      <c r="AR795" s="700"/>
      <c r="AS795" s="590">
        <f>+AI795</f>
        <v>15000</v>
      </c>
      <c r="AT795" s="590">
        <f>+AJ795</f>
        <v>180000</v>
      </c>
    </row>
    <row r="796" spans="2:46" s="468" customFormat="1" ht="23.25" customHeight="1">
      <c r="B796" s="960" t="s">
        <v>47</v>
      </c>
      <c r="C796" s="960"/>
      <c r="D796" s="960"/>
      <c r="E796" s="960"/>
      <c r="F796" s="960"/>
      <c r="G796" s="701">
        <f t="shared" ref="G796:AT796" si="801">SUM(G769:G795)</f>
        <v>26</v>
      </c>
      <c r="H796" s="701">
        <f t="shared" si="801"/>
        <v>218</v>
      </c>
      <c r="I796" s="701">
        <f t="shared" si="801"/>
        <v>61.239999999999995</v>
      </c>
      <c r="J796" s="701">
        <f t="shared" si="801"/>
        <v>2163200</v>
      </c>
      <c r="K796" s="701">
        <f t="shared" si="801"/>
        <v>0</v>
      </c>
      <c r="L796" s="701">
        <f t="shared" si="801"/>
        <v>0</v>
      </c>
      <c r="M796" s="701">
        <f t="shared" si="801"/>
        <v>0</v>
      </c>
      <c r="N796" s="701">
        <f t="shared" si="801"/>
        <v>5095168</v>
      </c>
      <c r="O796" s="701">
        <f t="shared" si="801"/>
        <v>5110168</v>
      </c>
      <c r="P796" s="701">
        <f t="shared" si="801"/>
        <v>66417184</v>
      </c>
      <c r="Q796" s="701">
        <f t="shared" si="801"/>
        <v>26</v>
      </c>
      <c r="R796" s="701">
        <f t="shared" si="801"/>
        <v>244</v>
      </c>
      <c r="S796" s="701">
        <f t="shared" si="801"/>
        <v>62.249999999999993</v>
      </c>
      <c r="T796" s="701">
        <f t="shared" si="801"/>
        <v>2163200</v>
      </c>
      <c r="U796" s="701">
        <f t="shared" si="801"/>
        <v>0</v>
      </c>
      <c r="V796" s="701">
        <f t="shared" si="801"/>
        <v>0</v>
      </c>
      <c r="W796" s="701">
        <f t="shared" si="801"/>
        <v>0</v>
      </c>
      <c r="X796" s="701">
        <f t="shared" si="801"/>
        <v>5179200</v>
      </c>
      <c r="Y796" s="701">
        <f t="shared" si="801"/>
        <v>5194200</v>
      </c>
      <c r="Z796" s="701">
        <f t="shared" si="801"/>
        <v>67509600</v>
      </c>
      <c r="AA796" s="701">
        <f t="shared" si="801"/>
        <v>26</v>
      </c>
      <c r="AB796" s="701">
        <f t="shared" si="801"/>
        <v>270</v>
      </c>
      <c r="AC796" s="701">
        <f t="shared" si="801"/>
        <v>63.160000000000011</v>
      </c>
      <c r="AD796" s="701">
        <f t="shared" si="801"/>
        <v>2163200</v>
      </c>
      <c r="AE796" s="701">
        <f t="shared" si="801"/>
        <v>0</v>
      </c>
      <c r="AF796" s="701">
        <f t="shared" si="801"/>
        <v>0</v>
      </c>
      <c r="AG796" s="701">
        <f t="shared" si="801"/>
        <v>0</v>
      </c>
      <c r="AH796" s="701">
        <f t="shared" si="801"/>
        <v>5254912</v>
      </c>
      <c r="AI796" s="701">
        <f t="shared" si="801"/>
        <v>5269912</v>
      </c>
      <c r="AJ796" s="701">
        <f t="shared" si="801"/>
        <v>68493856</v>
      </c>
      <c r="AK796" s="701">
        <f t="shared" si="801"/>
        <v>26</v>
      </c>
      <c r="AL796" s="701">
        <f t="shared" si="801"/>
        <v>296</v>
      </c>
      <c r="AM796" s="701">
        <f t="shared" si="801"/>
        <v>63.830000000000013</v>
      </c>
      <c r="AN796" s="701">
        <f t="shared" si="801"/>
        <v>2163200</v>
      </c>
      <c r="AO796" s="701">
        <f t="shared" si="801"/>
        <v>0</v>
      </c>
      <c r="AP796" s="701">
        <f t="shared" si="801"/>
        <v>0</v>
      </c>
      <c r="AQ796" s="701">
        <f t="shared" si="801"/>
        <v>0</v>
      </c>
      <c r="AR796" s="701">
        <f t="shared" si="801"/>
        <v>5310656</v>
      </c>
      <c r="AS796" s="701">
        <f t="shared" si="801"/>
        <v>5325656</v>
      </c>
      <c r="AT796" s="701">
        <f t="shared" si="801"/>
        <v>69218528</v>
      </c>
    </row>
    <row r="797" spans="2:46" ht="16.5" customHeight="1"/>
    <row r="798" spans="2:46" ht="17.25" customHeight="1"/>
    <row r="799" spans="2:46" ht="17.25" customHeight="1"/>
    <row r="800" spans="2:46" s="468" customFormat="1" ht="22.5" customHeight="1">
      <c r="B800" s="960" t="s">
        <v>554</v>
      </c>
      <c r="C800" s="960"/>
      <c r="D800" s="960"/>
      <c r="E800" s="960"/>
      <c r="F800" s="960"/>
      <c r="G800" s="962" t="s">
        <v>958</v>
      </c>
      <c r="H800" s="962"/>
      <c r="I800" s="962"/>
      <c r="J800" s="962"/>
      <c r="K800" s="962"/>
      <c r="L800" s="962"/>
      <c r="M800" s="962"/>
      <c r="N800" s="962"/>
      <c r="O800" s="962"/>
      <c r="P800" s="962"/>
      <c r="Q800" s="962" t="s">
        <v>958</v>
      </c>
      <c r="R800" s="962"/>
      <c r="S800" s="962"/>
      <c r="T800" s="962"/>
      <c r="U800" s="962"/>
      <c r="V800" s="962"/>
      <c r="W800" s="962"/>
      <c r="X800" s="962"/>
      <c r="Y800" s="962"/>
      <c r="Z800" s="962"/>
      <c r="AA800" s="962" t="s">
        <v>958</v>
      </c>
      <c r="AB800" s="962"/>
      <c r="AC800" s="962"/>
      <c r="AD800" s="962"/>
      <c r="AE800" s="962"/>
      <c r="AF800" s="962"/>
      <c r="AG800" s="962"/>
      <c r="AH800" s="962"/>
      <c r="AI800" s="962"/>
      <c r="AJ800" s="962"/>
      <c r="AK800" s="962" t="s">
        <v>958</v>
      </c>
      <c r="AL800" s="962"/>
      <c r="AM800" s="962"/>
      <c r="AN800" s="962"/>
      <c r="AO800" s="962"/>
      <c r="AP800" s="962"/>
      <c r="AQ800" s="962"/>
      <c r="AR800" s="962"/>
      <c r="AS800" s="962"/>
      <c r="AT800" s="962"/>
    </row>
    <row r="801" spans="2:46" s="468" customFormat="1" ht="15.75" customHeight="1">
      <c r="B801" s="959" t="s">
        <v>1333</v>
      </c>
      <c r="C801" s="959"/>
      <c r="D801" s="959"/>
      <c r="E801" s="959"/>
      <c r="F801" s="959"/>
      <c r="G801" s="959" t="s">
        <v>2454</v>
      </c>
      <c r="H801" s="959"/>
      <c r="I801" s="959"/>
      <c r="J801" s="959"/>
      <c r="K801" s="959"/>
      <c r="L801" s="959"/>
      <c r="M801" s="959"/>
      <c r="N801" s="959"/>
      <c r="O801" s="959"/>
      <c r="P801" s="959"/>
      <c r="Q801" s="959" t="s">
        <v>1950</v>
      </c>
      <c r="R801" s="959"/>
      <c r="S801" s="959"/>
      <c r="T801" s="959"/>
      <c r="U801" s="959"/>
      <c r="V801" s="959"/>
      <c r="W801" s="959"/>
      <c r="X801" s="959"/>
      <c r="Y801" s="959"/>
      <c r="Z801" s="959"/>
      <c r="AA801" s="980" t="s">
        <v>2461</v>
      </c>
      <c r="AB801" s="981"/>
      <c r="AC801" s="981"/>
      <c r="AD801" s="981"/>
      <c r="AE801" s="981"/>
      <c r="AF801" s="981"/>
      <c r="AG801" s="981"/>
      <c r="AH801" s="981"/>
      <c r="AI801" s="981"/>
      <c r="AJ801" s="982"/>
      <c r="AK801" s="959" t="s">
        <v>2935</v>
      </c>
      <c r="AL801" s="959"/>
      <c r="AM801" s="959"/>
      <c r="AN801" s="959"/>
      <c r="AO801" s="959"/>
      <c r="AP801" s="959"/>
      <c r="AQ801" s="959"/>
      <c r="AR801" s="959"/>
      <c r="AS801" s="959"/>
      <c r="AT801" s="959"/>
    </row>
    <row r="802" spans="2:46" s="587" customFormat="1" ht="99.75">
      <c r="B802" s="458" t="s">
        <v>10</v>
      </c>
      <c r="C802" s="531" t="s">
        <v>54</v>
      </c>
      <c r="D802" s="748" t="s">
        <v>1958</v>
      </c>
      <c r="E802" s="579" t="s">
        <v>1959</v>
      </c>
      <c r="F802" s="531" t="s">
        <v>55</v>
      </c>
      <c r="G802" s="586" t="s">
        <v>56</v>
      </c>
      <c r="H802" s="586" t="s">
        <v>89</v>
      </c>
      <c r="I802" s="586" t="s">
        <v>90</v>
      </c>
      <c r="J802" s="586" t="s">
        <v>62</v>
      </c>
      <c r="K802" s="696" t="s">
        <v>58</v>
      </c>
      <c r="L802" s="696" t="s">
        <v>583</v>
      </c>
      <c r="M802" s="586" t="s">
        <v>91</v>
      </c>
      <c r="N802" s="586" t="s">
        <v>603</v>
      </c>
      <c r="O802" s="586" t="s">
        <v>582</v>
      </c>
      <c r="P802" s="586" t="s">
        <v>1407</v>
      </c>
      <c r="Q802" s="586" t="s">
        <v>56</v>
      </c>
      <c r="R802" s="586" t="s">
        <v>89</v>
      </c>
      <c r="S802" s="586" t="s">
        <v>90</v>
      </c>
      <c r="T802" s="586" t="s">
        <v>62</v>
      </c>
      <c r="U802" s="586" t="s">
        <v>58</v>
      </c>
      <c r="V802" s="586" t="s">
        <v>583</v>
      </c>
      <c r="W802" s="586" t="s">
        <v>91</v>
      </c>
      <c r="X802" s="586" t="s">
        <v>603</v>
      </c>
      <c r="Y802" s="586" t="s">
        <v>582</v>
      </c>
      <c r="Z802" s="586" t="s">
        <v>1951</v>
      </c>
      <c r="AA802" s="586" t="s">
        <v>56</v>
      </c>
      <c r="AB802" s="586" t="s">
        <v>89</v>
      </c>
      <c r="AC802" s="586" t="s">
        <v>90</v>
      </c>
      <c r="AD802" s="586" t="s">
        <v>62</v>
      </c>
      <c r="AE802" s="586" t="s">
        <v>58</v>
      </c>
      <c r="AF802" s="696" t="s">
        <v>583</v>
      </c>
      <c r="AG802" s="586" t="s">
        <v>91</v>
      </c>
      <c r="AH802" s="586" t="s">
        <v>603</v>
      </c>
      <c r="AI802" s="586" t="s">
        <v>582</v>
      </c>
      <c r="AJ802" s="586" t="s">
        <v>2462</v>
      </c>
      <c r="AK802" s="586" t="s">
        <v>56</v>
      </c>
      <c r="AL802" s="586" t="s">
        <v>89</v>
      </c>
      <c r="AM802" s="586" t="s">
        <v>90</v>
      </c>
      <c r="AN802" s="586" t="s">
        <v>62</v>
      </c>
      <c r="AO802" s="586" t="s">
        <v>58</v>
      </c>
      <c r="AP802" s="696" t="s">
        <v>583</v>
      </c>
      <c r="AQ802" s="586" t="s">
        <v>91</v>
      </c>
      <c r="AR802" s="586" t="s">
        <v>603</v>
      </c>
      <c r="AS802" s="586" t="s">
        <v>582</v>
      </c>
      <c r="AT802" s="586" t="s">
        <v>2936</v>
      </c>
    </row>
    <row r="803" spans="2:46" s="587" customFormat="1" ht="13.5">
      <c r="B803" s="816">
        <v>1</v>
      </c>
      <c r="C803" s="872" t="s">
        <v>1520</v>
      </c>
      <c r="D803" s="817" t="s">
        <v>1961</v>
      </c>
      <c r="E803" s="818">
        <v>1980</v>
      </c>
      <c r="F803" s="850" t="s">
        <v>217</v>
      </c>
      <c r="G803" s="820">
        <v>1</v>
      </c>
      <c r="H803" s="820">
        <v>4</v>
      </c>
      <c r="I803" s="821">
        <f t="shared" ref="I803:I837" si="802">IF(G803&lt;1,0,IF(M803="Բ-1",IF(H803=0,6.94,IF(H803=1,7.17,IF(H803=2,7.41,IF(H803=3,7.66,IF(OR(H803=5,H803=4),7.92,IF(OR(H803=6,H803=7),8.18,IF(OR(H803=8,H803=9),8.46,IF(OR(H803=10,H803=11,H803=12),8.74,IF(OR(H803=13,H803=14,H803=15),9.03,IF(OR(H803=16,H803=17,H803=18),9.33,9.65)))))))))),IF(M803="Բ-2", IF(H803=0,5.71,IF(H803=1,5.89,IF(H803=2,6.09,IF(H803=3,6.29,IF(OR(H803=5,H803=4),6.5,IF(OR(H803=6,H803=7),6.72,IF(OR(H803=8,H803=9),6.94,IF(OR(H803=10,H803=11,H803=12),7.17,IF(OR(H803=13,H803=14,H803=15),7.41,IF(OR(H803=16,H803=17,H803=18),7.65,7.91)))))))))), IF(M803="Գ-1", IF(H803=0,4.7,IF(H803=1,4.86,IF(H803=2,5.01,IF(H803=3,5.18,IF(OR(H803=5,H803=4),5.35,IF(OR(H803=6,H803=7),5.52,IF(OR(H803=8,H803=9),5.71,IF(OR(H803=10,H803=11,H803=12),5.89,IF(OR(H803=13,H803=14,H803=15),6.09,IF(OR(H803=16,H803=17,H803=18),6.29,6.49)))))))))), IF(M803="Գ-2", IF(H803=0,3.88,IF(H803=1,4.01,IF(H803=2,4.14,IF(H803=3,4.27,IF(OR(H803=5,H803=4),4.41,IF(OR(H803=6,H803=7),4.55,IF(OR(H803=8,H803=9),4.7,IF(OR(H803=10,H803=11,H803=12),4.85,IF(OR(H803=13,H803=14,H803=15),5.01,IF(OR(H803=16,H803=17,H803=18),5.17,5.34)))))))))), IF(M803="Գ-3", IF(H803=0,3.21,IF(H803=1,3.31,IF(H803=2,3.42,IF(H803=3,3.53,IF(OR(H803=5,H803=4),3.64,IF(OR(H803=6,H803=7),3.76,IF(OR(H803=8,H803=9),3.88,IF(OR(H803=10,H803=11,H803=12),4.01,IF(OR(H803=13,H803=14,H803=15),4.13,IF(OR(H803=16,H803=17,H803=18),4.27,4.4)))))))))), IF(M803="Ա-1", IF(H803=0,2.66,IF(H803=1,2.75,IF(H803=2,2.83,IF(H803=3,2.92,IF(OR(H803=5,H803=4),3.02,IF(OR(H803=6,H803=7),3.11,IF(OR(H803=8,H803=9),3.21,IF(OR(H803=10,H803=11,H803=12),3.31,IF(OR(H803=13,H803=14,H803=15),3.42,IF(OR(H803=16,H803=17,H803=18),3.53,3.64)))))))))), IF(M803="Ա-2", IF(H803=0,2.28,IF(H803=1,2.35,IF(H803=2,2.43,IF(H803=3,2.5,IF(OR(H803=5,H803=4),2.58,IF(OR(H803=6,H803=7),2.66,IF(OR(H803=8,H803=9),2.75,IF(OR(H803=10,H803=11,H803=12),2.83,IF(OR(H803=13,H803=14,H803=15),2.92,IF(OR(H803=16,H803=17,H803=18),3.01,3.11)))))))))),IF(M803="Ա-3", IF(H803=0,1.96,IF(H803=1,2.02,IF(H803=2,2.08,IF(H803=3,2.15,IF(OR(H803=5,H803=4),2.21,IF(OR(H803=6,H803=7),2.28,IF(OR(H803=8,H803=9),2.35,IF(OR(H803=10,H803=11,H803=12),2.42,IF(OR(H803=13,H803=14,H803=15),2.5,IF(OR(H803=16,H803=17,H803=18),2.58,2.66)))))))))), IF(M803="Կ-1", IF(H803=0,1.68,IF(H803=1,1.73,IF(H803=2,1.79,IF(H803=3,1.84,IF(OR(H803=5,H803=4),1.9,IF(OR(H803=6,H803=7),1.96,IF(OR(H803=8,H803=9),2.02,IF(OR(H803=10,H803=11,H803=12),2.08,IF(OR(H803=13,H803=14,H803=15),2.14,IF(OR(H803=16,H803=17,H803=18),2.21,2.28)))))))))), IF(M803="Կ-2", IF(H803=0,1.45,IF(H803=1,1.49,IF(H803=2,1.54,IF(H803=3,1.59,IF(OR(H803=5,H803=4),1.63,IF(OR(H803=6,H803=7),1.68,IF(OR(H803=8,H803=9),1.73,IF(OR(H803=10,H803=11,H803=12),1.79,IF(OR(H803=13,H803=14,H803=15),1.84,IF(OR(H803=16,H803=17,H803=18),1.9,1.95)))))))))),IF(M803="Կ-3", IF(H803=0,1.25,IF(H803=1,1.29,IF(H803=2,1.33,IF(H803=3,1.37,IF(OR(H803=5,H803=4),1.41,IF(OR(H803=6,H803=7),1.45,IF(OR(H803=8,H803=9),1.49,IF(OR(H803=10,H803=11,H803=12),1.54,IF(OR(H803=13,H803=14,H803=15),1.58,IF(OR(H803=16,H803=17,H803=18),1.63,1.68)))))))))), "Error"))))))))))))</f>
        <v>5.35</v>
      </c>
      <c r="J803" s="799">
        <v>83200</v>
      </c>
      <c r="K803" s="851"/>
      <c r="L803" s="851"/>
      <c r="M803" s="852" t="s">
        <v>82</v>
      </c>
      <c r="N803" s="799">
        <f t="shared" ref="N803:N837" si="803">J803*I803</f>
        <v>445119.99999999994</v>
      </c>
      <c r="O803" s="823">
        <f t="shared" ref="O803:O831" si="804">I803*J803+K803+L803</f>
        <v>445119.99999999994</v>
      </c>
      <c r="P803" s="823">
        <f t="shared" ref="P803:P837" si="805">+O803*13</f>
        <v>5786559.9999999991</v>
      </c>
      <c r="Q803" s="592">
        <v>1</v>
      </c>
      <c r="R803" s="592">
        <f t="shared" ref="R803:R833" si="806">+H803+1</f>
        <v>5</v>
      </c>
      <c r="S803" s="588">
        <f t="shared" ref="S803:S831" si="807">IF(Q803&lt;1,0,IF(W803="Բ-1",IF(R803=0,6.94,IF(R803=1,7.17,IF(R803=2,7.41,IF(R803=3,7.66,IF(OR(R803=5,R803=4),7.92,IF(OR(R803=6,R803=7),8.18,IF(OR(R803=8,R803=9),8.46,IF(OR(R803=10,R803=11,R803=12),8.74,IF(OR(R803=13,R803=14,R803=15),9.03,IF(OR(R803=16,R803=17,R803=18),9.33,9.65)))))))))),IF(W803="Բ-2", IF(R803=0,5.71,IF(R803=1,5.89,IF(R803=2,6.09,IF(R803=3,6.29,IF(OR(R803=5,R803=4),6.5,IF(OR(R803=6,R803=7),6.72,IF(OR(R803=8,R803=9),6.94,IF(OR(R803=10,R803=11,R803=12),7.17,IF(OR(R803=13,R803=14,R803=15),7.41,IF(OR(R803=16,R803=17,R803=18),7.65,7.91)))))))))), IF(W803="Գ-1", IF(R803=0,4.7,IF(R803=1,4.86,IF(R803=2,5.01,IF(R803=3,5.18,IF(OR(R803=5,R803=4),5.35,IF(OR(R803=6,R803=7),5.52,IF(OR(R803=8,R803=9),5.71,IF(OR(R803=10,R803=11,R803=12),5.89,IF(OR(R803=13,R803=14,R803=15),6.09,IF(OR(R803=16,R803=17,R803=18),6.29,6.49)))))))))), IF(W803="Գ-2", IF(R803=0,3.88,IF(R803=1,4.01,IF(R803=2,4.14,IF(R803=3,4.27,IF(OR(R803=5,R803=4),4.41,IF(OR(R803=6,R803=7),4.55,IF(OR(R803=8,R803=9),4.7,IF(OR(R803=10,R803=11,R803=12),4.85,IF(OR(R803=13,R803=14,R803=15),5.01,IF(OR(R803=16,R803=17,R803=18),5.17,5.34)))))))))), IF(W803="Գ-3", IF(R803=0,3.21,IF(R803=1,3.31,IF(R803=2,3.42,IF(R803=3,3.53,IF(OR(R803=5,R803=4),3.64,IF(OR(R803=6,R803=7),3.76,IF(OR(R803=8,R803=9),3.88,IF(OR(R803=10,R803=11,R803=12),4.01,IF(OR(R803=13,R803=14,R803=15),4.13,IF(OR(R803=16,R803=17,R803=18),4.27,4.4)))))))))), IF(W803="Ա-1", IF(R803=0,2.66,IF(R803=1,2.75,IF(R803=2,2.83,IF(R803=3,2.92,IF(OR(R803=5,R803=4),3.02,IF(OR(R803=6,R803=7),3.11,IF(OR(R803=8,R803=9),3.21,IF(OR(R803=10,R803=11,R803=12),3.31,IF(OR(R803=13,R803=14,R803=15),3.42,IF(OR(R803=16,R803=17,R803=18),3.53,3.64)))))))))), IF(W803="Ա-2", IF(R803=0,2.28,IF(R803=1,2.35,IF(R803=2,2.43,IF(R803=3,2.5,IF(OR(R803=5,R803=4),2.58,IF(OR(R803=6,R803=7),2.66,IF(OR(R803=8,R803=9),2.75,IF(OR(R803=10,R803=11,R803=12),2.83,IF(OR(R803=13,R803=14,R803=15),2.92,IF(OR(R803=16,R803=17,R803=18),3.01,3.11)))))))))),IF(W803="Ա-3", IF(R803=0,1.96,IF(R803=1,2.02,IF(R803=2,2.08,IF(R803=3,2.15,IF(OR(R803=5,R803=4),2.21,IF(OR(R803=6,R803=7),2.28,IF(OR(R803=8,R803=9),2.35,IF(OR(R803=10,R803=11,R803=12),2.42,IF(OR(R803=13,R803=14,R803=15),2.5,IF(OR(R803=16,R803=17,R803=18),2.58,2.66)))))))))), IF(W803="Կ-1", IF(R803=0,1.68,IF(R803=1,1.73,IF(R803=2,1.79,IF(R803=3,1.84,IF(OR(R803=5,R803=4),1.9,IF(OR(R803=6,R803=7),1.96,IF(OR(R803=8,R803=9),2.02,IF(OR(R803=10,R803=11,R803=12),2.08,IF(OR(R803=13,R803=14,R803=15),2.14,IF(OR(R803=16,R803=17,R803=18),2.21,2.28)))))))))), IF(W803="Կ-2", IF(R803=0,1.45,IF(R803=1,1.49,IF(R803=2,1.54,IF(R803=3,1.59,IF(OR(R803=5,R803=4),1.63,IF(OR(R803=6,R803=7),1.68,IF(OR(R803=8,R803=9),1.73,IF(OR(R803=10,R803=11,R803=12),1.79,IF(OR(R803=13,R803=14,R803=15),1.84,IF(OR(R803=16,R803=17,R803=18),1.9,1.95)))))))))),IF(W803="Կ-3", IF(R803=0,1.25,IF(R803=1,1.29,IF(R803=2,1.33,IF(R803=3,1.37,IF(OR(R803=5,R803=4),1.41,IF(OR(R803=6,R803=7),1.45,IF(OR(R803=8,R803=9),1.49,IF(OR(R803=10,R803=11,R803=12),1.54,IF(OR(R803=13,R803=14,R803=15),1.58,IF(OR(R803=16,R803=17,R803=18),1.63,1.68)))))))))), "Error"))))))))))))</f>
        <v>5.35</v>
      </c>
      <c r="T803" s="456">
        <v>83200</v>
      </c>
      <c r="U803" s="458"/>
      <c r="V803" s="458"/>
      <c r="W803" s="706" t="str">
        <f t="shared" ref="W803:W831" si="808">+M803</f>
        <v>Գ-1</v>
      </c>
      <c r="X803" s="456">
        <f t="shared" ref="X803:X844" si="809">T803*S803</f>
        <v>445119.99999999994</v>
      </c>
      <c r="Y803" s="590">
        <f t="shared" ref="Y803:Y844" si="810">+U803+V803+X803</f>
        <v>445119.99999999994</v>
      </c>
      <c r="Z803" s="590">
        <f t="shared" ref="Z803:Z837" si="811">+Y803*13</f>
        <v>5786559.9999999991</v>
      </c>
      <c r="AA803" s="592">
        <f t="shared" ref="AA803:AA831" si="812">+Q803</f>
        <v>1</v>
      </c>
      <c r="AB803" s="592">
        <f t="shared" ref="AB803:AB831" si="813">+R803+1</f>
        <v>6</v>
      </c>
      <c r="AC803" s="588">
        <f t="shared" ref="AC803:AC831" si="814">IF(AA803&lt;1,0,IF(AG803="Բ-1",IF(AB803=0,6.94,IF(AB803=1,7.17,IF(AB803=2,7.41,IF(AB803=3,7.66,IF(OR(AB803=5,AB803=4),7.92,IF(OR(AB803=6,AB803=7),8.18,IF(OR(AB803=8,AB803=9),8.46,IF(OR(AB803=10,AB803=11,AB803=12),8.74,IF(OR(AB803=13,AB803=14,AB803=15),9.03,IF(OR(AB803=16,AB803=17,AB803=18),9.33,9.65)))))))))),IF(AG803="Բ-2", IF(AB803=0,5.71,IF(AB803=1,5.89,IF(AB803=2,6.09,IF(AB803=3,6.29,IF(OR(AB803=5,AB803=4),6.5,IF(OR(AB803=6,AB803=7),6.72,IF(OR(AB803=8,AB803=9),6.94,IF(OR(AB803=10,AB803=11,AB803=12),7.17,IF(OR(AB803=13,AB803=14,AB803=15),7.41,IF(OR(AB803=16,AB803=17,AB803=18),7.65,7.91)))))))))), IF(AG803="Գ-1", IF(AB803=0,4.7,IF(AB803=1,4.86,IF(AB803=2,5.01,IF(AB803=3,5.18,IF(OR(AB803=5,AB803=4),5.35,IF(OR(AB803=6,AB803=7),5.52,IF(OR(AB803=8,AB803=9),5.71,IF(OR(AB803=10,AB803=11,AB803=12),5.89,IF(OR(AB803=13,AB803=14,AB803=15),6.09,IF(OR(AB803=16,AB803=17,AB803=18),6.29,6.49)))))))))), IF(AG803="Գ-2", IF(AB803=0,3.88,IF(AB803=1,4.01,IF(AB803=2,4.14,IF(AB803=3,4.27,IF(OR(AB803=5,AB803=4),4.41,IF(OR(AB803=6,AB803=7),4.55,IF(OR(AB803=8,AB803=9),4.7,IF(OR(AB803=10,AB803=11,AB803=12),4.85,IF(OR(AB803=13,AB803=14,AB803=15),5.01,IF(OR(AB803=16,AB803=17,AB803=18),5.17,5.34)))))))))), IF(AG803="Գ-3", IF(AB803=0,3.21,IF(AB803=1,3.31,IF(AB803=2,3.42,IF(AB803=3,3.53,IF(OR(AB803=5,AB803=4),3.64,IF(OR(AB803=6,AB803=7),3.76,IF(OR(AB803=8,AB803=9),3.88,IF(OR(AB803=10,AB803=11,AB803=12),4.01,IF(OR(AB803=13,AB803=14,AB803=15),4.13,IF(OR(AB803=16,AB803=17,AB803=18),4.27,4.4)))))))))), IF(AG803="Ա-1", IF(AB803=0,2.66,IF(AB803=1,2.75,IF(AB803=2,2.83,IF(AB803=3,2.92,IF(OR(AB803=5,AB803=4),3.02,IF(OR(AB803=6,AB803=7),3.11,IF(OR(AB803=8,AB803=9),3.21,IF(OR(AB803=10,AB803=11,AB803=12),3.31,IF(OR(AB803=13,AB803=14,AB803=15),3.42,IF(OR(AB803=16,AB803=17,AB803=18),3.53,3.64)))))))))), IF(AG803="Ա-2", IF(AB803=0,2.28,IF(AB803=1,2.35,IF(AB803=2,2.43,IF(AB803=3,2.5,IF(OR(AB803=5,AB803=4),2.58,IF(OR(AB803=6,AB803=7),2.66,IF(OR(AB803=8,AB803=9),2.75,IF(OR(AB803=10,AB803=11,AB803=12),2.83,IF(OR(AB803=13,AB803=14,AB803=15),2.92,IF(OR(AB803=16,AB803=17,AB803=18),3.01,3.11)))))))))),IF(AG803="Ա-3", IF(AB803=0,1.96,IF(AB803=1,2.02,IF(AB803=2,2.08,IF(AB803=3,2.15,IF(OR(AB803=5,AB803=4),2.21,IF(OR(AB803=6,AB803=7),2.28,IF(OR(AB803=8,AB803=9),2.35,IF(OR(AB803=10,AB803=11,AB803=12),2.42,IF(OR(AB803=13,AB803=14,AB803=15),2.5,IF(OR(AB803=16,AB803=17,AB803=18),2.58,2.66)))))))))), IF(AG803="Կ-1", IF(AB803=0,1.68,IF(AB803=1,1.73,IF(AB803=2,1.79,IF(AB803=3,1.84,IF(OR(AB803=5,AB803=4),1.9,IF(OR(AB803=6,AB803=7),1.96,IF(OR(AB803=8,AB803=9),2.02,IF(OR(AB803=10,AB803=11,AB803=12),2.08,IF(OR(AB803=13,AB803=14,AB803=15),2.14,IF(OR(AB803=16,AB803=17,AB803=18),2.21,2.28)))))))))), IF(AG803="Կ-2", IF(AB803=0,1.45,IF(AB803=1,1.49,IF(AB803=2,1.54,IF(AB803=3,1.59,IF(OR(AB803=5,AB803=4),1.63,IF(OR(AB803=6,AB803=7),1.68,IF(OR(AB803=8,AB803=9),1.73,IF(OR(AB803=10,AB803=11,AB803=12),1.79,IF(OR(AB803=13,AB803=14,AB803=15),1.84,IF(OR(AB803=16,AB803=17,AB803=18),1.9,1.95)))))))))),IF(AG803="Կ-3", IF(AB803=0,1.25,IF(AB803=1,1.29,IF(AB803=2,1.33,IF(AB803=3,1.37,IF(OR(AB803=5,AB803=4),1.41,IF(OR(AB803=6,AB803=7),1.45,IF(OR(AB803=8,AB803=9),1.49,IF(OR(AB803=10,AB803=11,AB803=12),1.54,IF(OR(AB803=13,AB803=14,AB803=15),1.58,IF(OR(AB803=16,AB803=17,AB803=18),1.63,1.68)))))))))), "Error"))))))))))))</f>
        <v>5.52</v>
      </c>
      <c r="AD803" s="456">
        <v>83200</v>
      </c>
      <c r="AE803" s="458"/>
      <c r="AF803" s="729"/>
      <c r="AG803" s="706" t="str">
        <f t="shared" ref="AG803:AG831" si="815">+W803</f>
        <v>Գ-1</v>
      </c>
      <c r="AH803" s="456">
        <f t="shared" ref="AH803:AH844" si="816">AD803*AC803</f>
        <v>459263.99999999994</v>
      </c>
      <c r="AI803" s="590">
        <f t="shared" ref="AI803:AI844" si="817">AH803+AE803+AF803</f>
        <v>459263.99999999994</v>
      </c>
      <c r="AJ803" s="590">
        <f t="shared" ref="AJ803:AJ837" si="818">+AI803*13</f>
        <v>5970431.9999999991</v>
      </c>
      <c r="AK803" s="592">
        <f t="shared" ref="AK803:AK831" si="819">+AA803</f>
        <v>1</v>
      </c>
      <c r="AL803" s="592">
        <f t="shared" ref="AL803:AL831" si="820">+AB803+1</f>
        <v>7</v>
      </c>
      <c r="AM803" s="588">
        <f t="shared" ref="AM803:AM831" si="821">IF(AK803&lt;1,0,IF(AQ803="Բ-1",IF(AL803=0,6.94,IF(AL803=1,7.17,IF(AL803=2,7.41,IF(AL803=3,7.66,IF(OR(AL803=5,AL803=4),7.92,IF(OR(AL803=6,AL803=7),8.18,IF(OR(AL803=8,AL803=9),8.46,IF(OR(AL803=10,AL803=11,AL803=12),8.74,IF(OR(AL803=13,AL803=14,AL803=15),9.03,IF(OR(AL803=16,AL803=17,AL803=18),9.33,9.65)))))))))),IF(AQ803="Բ-2", IF(AL803=0,5.71,IF(AL803=1,5.89,IF(AL803=2,6.09,IF(AL803=3,6.29,IF(OR(AL803=5,AL803=4),6.5,IF(OR(AL803=6,AL803=7),6.72,IF(OR(AL803=8,AL803=9),6.94,IF(OR(AL803=10,AL803=11,AL803=12),7.17,IF(OR(AL803=13,AL803=14,AL803=15),7.41,IF(OR(AL803=16,AL803=17,AL803=18),7.65,7.91)))))))))), IF(AQ803="Գ-1", IF(AL803=0,4.7,IF(AL803=1,4.86,IF(AL803=2,5.01,IF(AL803=3,5.18,IF(OR(AL803=5,AL803=4),5.35,IF(OR(AL803=6,AL803=7),5.52,IF(OR(AL803=8,AL803=9),5.71,IF(OR(AL803=10,AL803=11,AL803=12),5.89,IF(OR(AL803=13,AL803=14,AL803=15),6.09,IF(OR(AL803=16,AL803=17,AL803=18),6.29,6.49)))))))))), IF(AQ803="Գ-2", IF(AL803=0,3.88,IF(AL803=1,4.01,IF(AL803=2,4.14,IF(AL803=3,4.27,IF(OR(AL803=5,AL803=4),4.41,IF(OR(AL803=6,AL803=7),4.55,IF(OR(AL803=8,AL803=9),4.7,IF(OR(AL803=10,AL803=11,AL803=12),4.85,IF(OR(AL803=13,AL803=14,AL803=15),5.01,IF(OR(AL803=16,AL803=17,AL803=18),5.17,5.34)))))))))), IF(AQ803="Գ-3", IF(AL803=0,3.21,IF(AL803=1,3.31,IF(AL803=2,3.42,IF(AL803=3,3.53,IF(OR(AL803=5,AL803=4),3.64,IF(OR(AL803=6,AL803=7),3.76,IF(OR(AL803=8,AL803=9),3.88,IF(OR(AL803=10,AL803=11,AL803=12),4.01,IF(OR(AL803=13,AL803=14,AL803=15),4.13,IF(OR(AL803=16,AL803=17,AL803=18),4.27,4.4)))))))))), IF(AQ803="Ա-1", IF(AL803=0,2.66,IF(AL803=1,2.75,IF(AL803=2,2.83,IF(AL803=3,2.92,IF(OR(AL803=5,AL803=4),3.02,IF(OR(AL803=6,AL803=7),3.11,IF(OR(AL803=8,AL803=9),3.21,IF(OR(AL803=10,AL803=11,AL803=12),3.31,IF(OR(AL803=13,AL803=14,AL803=15),3.42,IF(OR(AL803=16,AL803=17,AL803=18),3.53,3.64)))))))))), IF(AQ803="Ա-2", IF(AL803=0,2.28,IF(AL803=1,2.35,IF(AL803=2,2.43,IF(AL803=3,2.5,IF(OR(AL803=5,AL803=4),2.58,IF(OR(AL803=6,AL803=7),2.66,IF(OR(AL803=8,AL803=9),2.75,IF(OR(AL803=10,AL803=11,AL803=12),2.83,IF(OR(AL803=13,AL803=14,AL803=15),2.92,IF(OR(AL803=16,AL803=17,AL803=18),3.01,3.11)))))))))),IF(AQ803="Ա-3", IF(AL803=0,1.96,IF(AL803=1,2.02,IF(AL803=2,2.08,IF(AL803=3,2.15,IF(OR(AL803=5,AL803=4),2.21,IF(OR(AL803=6,AL803=7),2.28,IF(OR(AL803=8,AL803=9),2.35,IF(OR(AL803=10,AL803=11,AL803=12),2.42,IF(OR(AL803=13,AL803=14,AL803=15),2.5,IF(OR(AL803=16,AL803=17,AL803=18),2.58,2.66)))))))))), IF(AQ803="Կ-1", IF(AL803=0,1.68,IF(AL803=1,1.73,IF(AL803=2,1.79,IF(AL803=3,1.84,IF(OR(AL803=5,AL803=4),1.9,IF(OR(AL803=6,AL803=7),1.96,IF(OR(AL803=8,AL803=9),2.02,IF(OR(AL803=10,AL803=11,AL803=12),2.08,IF(OR(AL803=13,AL803=14,AL803=15),2.14,IF(OR(AL803=16,AL803=17,AL803=18),2.21,2.28)))))))))), IF(AQ803="Կ-2", IF(AL803=0,1.45,IF(AL803=1,1.49,IF(AL803=2,1.54,IF(AL803=3,1.59,IF(OR(AL803=5,AL803=4),1.63,IF(OR(AL803=6,AL803=7),1.68,IF(OR(AL803=8,AL803=9),1.73,IF(OR(AL803=10,AL803=11,AL803=12),1.79,IF(OR(AL803=13,AL803=14,AL803=15),1.84,IF(OR(AL803=16,AL803=17,AL803=18),1.9,1.95)))))))))),IF(AQ803="Կ-3", IF(AL803=0,1.25,IF(AL803=1,1.29,IF(AL803=2,1.33,IF(AL803=3,1.37,IF(OR(AL803=5,AL803=4),1.41,IF(OR(AL803=6,AL803=7),1.45,IF(OR(AL803=8,AL803=9),1.49,IF(OR(AL803=10,AL803=11,AL803=12),1.54,IF(OR(AL803=13,AL803=14,AL803=15),1.58,IF(OR(AL803=16,AL803=17,AL803=18),1.63,1.68)))))))))), "Error"))))))))))))</f>
        <v>5.52</v>
      </c>
      <c r="AN803" s="456">
        <v>83200</v>
      </c>
      <c r="AO803" s="458"/>
      <c r="AP803" s="729"/>
      <c r="AQ803" s="706" t="str">
        <f t="shared" ref="AQ803:AQ831" si="822">+AG803</f>
        <v>Գ-1</v>
      </c>
      <c r="AR803" s="456">
        <f t="shared" ref="AR803:AR844" si="823">AN803*AM803</f>
        <v>459263.99999999994</v>
      </c>
      <c r="AS803" s="590">
        <f t="shared" ref="AS803:AS844" si="824">AR803+AO803+AP803</f>
        <v>459263.99999999994</v>
      </c>
      <c r="AT803" s="590">
        <f t="shared" ref="AT803:AT837" si="825">+AS803*13</f>
        <v>5970431.9999999991</v>
      </c>
    </row>
    <row r="804" spans="2:46" s="587" customFormat="1" ht="13.5">
      <c r="B804" s="816">
        <v>2</v>
      </c>
      <c r="C804" s="872" t="s">
        <v>1095</v>
      </c>
      <c r="D804" s="794" t="s">
        <v>1960</v>
      </c>
      <c r="E804" s="796">
        <v>1985</v>
      </c>
      <c r="F804" s="795" t="s">
        <v>218</v>
      </c>
      <c r="G804" s="820">
        <v>1</v>
      </c>
      <c r="H804" s="820">
        <v>7</v>
      </c>
      <c r="I804" s="821">
        <f t="shared" si="802"/>
        <v>4.55</v>
      </c>
      <c r="J804" s="799">
        <v>83200</v>
      </c>
      <c r="K804" s="851"/>
      <c r="L804" s="851"/>
      <c r="M804" s="852" t="s">
        <v>83</v>
      </c>
      <c r="N804" s="799">
        <f t="shared" si="803"/>
        <v>378560</v>
      </c>
      <c r="O804" s="823">
        <f t="shared" si="804"/>
        <v>378560</v>
      </c>
      <c r="P804" s="823">
        <f t="shared" si="805"/>
        <v>4921280</v>
      </c>
      <c r="Q804" s="592">
        <v>1</v>
      </c>
      <c r="R804" s="592">
        <f t="shared" si="806"/>
        <v>8</v>
      </c>
      <c r="S804" s="588">
        <f t="shared" si="807"/>
        <v>4.7</v>
      </c>
      <c r="T804" s="456">
        <v>83200</v>
      </c>
      <c r="U804" s="458"/>
      <c r="V804" s="458"/>
      <c r="W804" s="706" t="str">
        <f t="shared" si="808"/>
        <v>Գ-2</v>
      </c>
      <c r="X804" s="456">
        <f t="shared" si="809"/>
        <v>391040</v>
      </c>
      <c r="Y804" s="590">
        <f t="shared" si="810"/>
        <v>391040</v>
      </c>
      <c r="Z804" s="590">
        <f t="shared" si="811"/>
        <v>5083520</v>
      </c>
      <c r="AA804" s="592">
        <f t="shared" si="812"/>
        <v>1</v>
      </c>
      <c r="AB804" s="592">
        <f t="shared" si="813"/>
        <v>9</v>
      </c>
      <c r="AC804" s="588">
        <f t="shared" si="814"/>
        <v>4.7</v>
      </c>
      <c r="AD804" s="456">
        <v>83200</v>
      </c>
      <c r="AE804" s="458"/>
      <c r="AF804" s="729"/>
      <c r="AG804" s="706" t="str">
        <f t="shared" si="815"/>
        <v>Գ-2</v>
      </c>
      <c r="AH804" s="456">
        <f t="shared" si="816"/>
        <v>391040</v>
      </c>
      <c r="AI804" s="590">
        <f t="shared" si="817"/>
        <v>391040</v>
      </c>
      <c r="AJ804" s="590">
        <f t="shared" si="818"/>
        <v>5083520</v>
      </c>
      <c r="AK804" s="592">
        <f t="shared" si="819"/>
        <v>1</v>
      </c>
      <c r="AL804" s="592">
        <f t="shared" si="820"/>
        <v>10</v>
      </c>
      <c r="AM804" s="588">
        <f t="shared" si="821"/>
        <v>4.8499999999999996</v>
      </c>
      <c r="AN804" s="456">
        <v>83200</v>
      </c>
      <c r="AO804" s="458"/>
      <c r="AP804" s="729"/>
      <c r="AQ804" s="706" t="str">
        <f t="shared" si="822"/>
        <v>Գ-2</v>
      </c>
      <c r="AR804" s="456">
        <f t="shared" si="823"/>
        <v>403519.99999999994</v>
      </c>
      <c r="AS804" s="590">
        <f t="shared" si="824"/>
        <v>403519.99999999994</v>
      </c>
      <c r="AT804" s="590">
        <f t="shared" si="825"/>
        <v>5245759.9999999991</v>
      </c>
    </row>
    <row r="805" spans="2:46" s="587" customFormat="1" ht="13.5">
      <c r="B805" s="816">
        <v>3</v>
      </c>
      <c r="C805" s="848" t="s">
        <v>78</v>
      </c>
      <c r="D805" s="817"/>
      <c r="E805" s="818"/>
      <c r="F805" s="850" t="s">
        <v>219</v>
      </c>
      <c r="G805" s="820">
        <v>1</v>
      </c>
      <c r="H805" s="820">
        <v>6</v>
      </c>
      <c r="I805" s="821">
        <f t="shared" si="802"/>
        <v>3.76</v>
      </c>
      <c r="J805" s="799">
        <v>83200</v>
      </c>
      <c r="K805" s="851"/>
      <c r="L805" s="851"/>
      <c r="M805" s="852" t="s">
        <v>417</v>
      </c>
      <c r="N805" s="799">
        <f t="shared" si="803"/>
        <v>312832</v>
      </c>
      <c r="O805" s="823">
        <f t="shared" si="804"/>
        <v>312832</v>
      </c>
      <c r="P805" s="823">
        <f t="shared" si="805"/>
        <v>4066816</v>
      </c>
      <c r="Q805" s="592">
        <f>+G805</f>
        <v>1</v>
      </c>
      <c r="R805" s="592">
        <f t="shared" si="806"/>
        <v>7</v>
      </c>
      <c r="S805" s="588">
        <f t="shared" si="807"/>
        <v>3.76</v>
      </c>
      <c r="T805" s="456">
        <v>83200</v>
      </c>
      <c r="U805" s="458"/>
      <c r="V805" s="458"/>
      <c r="W805" s="593" t="str">
        <f t="shared" si="808"/>
        <v>Գ-3</v>
      </c>
      <c r="X805" s="456">
        <f t="shared" si="809"/>
        <v>312832</v>
      </c>
      <c r="Y805" s="590">
        <f t="shared" si="810"/>
        <v>312832</v>
      </c>
      <c r="Z805" s="590">
        <f t="shared" si="811"/>
        <v>4066816</v>
      </c>
      <c r="AA805" s="592">
        <f t="shared" si="812"/>
        <v>1</v>
      </c>
      <c r="AB805" s="592">
        <f t="shared" si="813"/>
        <v>8</v>
      </c>
      <c r="AC805" s="588">
        <f t="shared" si="814"/>
        <v>3.88</v>
      </c>
      <c r="AD805" s="456">
        <v>83200</v>
      </c>
      <c r="AE805" s="458"/>
      <c r="AF805" s="729"/>
      <c r="AG805" s="706" t="str">
        <f t="shared" si="815"/>
        <v>Գ-3</v>
      </c>
      <c r="AH805" s="456">
        <f t="shared" si="816"/>
        <v>322816</v>
      </c>
      <c r="AI805" s="590">
        <f t="shared" si="817"/>
        <v>322816</v>
      </c>
      <c r="AJ805" s="590">
        <f t="shared" si="818"/>
        <v>4196608</v>
      </c>
      <c r="AK805" s="592">
        <f t="shared" si="819"/>
        <v>1</v>
      </c>
      <c r="AL805" s="592">
        <f t="shared" si="820"/>
        <v>9</v>
      </c>
      <c r="AM805" s="588">
        <f t="shared" si="821"/>
        <v>3.88</v>
      </c>
      <c r="AN805" s="456">
        <v>83200</v>
      </c>
      <c r="AO805" s="458"/>
      <c r="AP805" s="729"/>
      <c r="AQ805" s="706" t="str">
        <f t="shared" si="822"/>
        <v>Գ-3</v>
      </c>
      <c r="AR805" s="456">
        <f t="shared" si="823"/>
        <v>322816</v>
      </c>
      <c r="AS805" s="590">
        <f t="shared" si="824"/>
        <v>322816</v>
      </c>
      <c r="AT805" s="590">
        <f t="shared" si="825"/>
        <v>4196608</v>
      </c>
    </row>
    <row r="806" spans="2:46" s="587" customFormat="1" ht="40.5">
      <c r="B806" s="816">
        <v>4</v>
      </c>
      <c r="C806" s="872" t="s">
        <v>1521</v>
      </c>
      <c r="D806" s="824" t="s">
        <v>1960</v>
      </c>
      <c r="E806" s="825">
        <v>1990</v>
      </c>
      <c r="F806" s="826" t="s">
        <v>988</v>
      </c>
      <c r="G806" s="820">
        <v>1</v>
      </c>
      <c r="H806" s="820">
        <v>4</v>
      </c>
      <c r="I806" s="821">
        <f t="shared" si="802"/>
        <v>5.35</v>
      </c>
      <c r="J806" s="799">
        <v>83200</v>
      </c>
      <c r="K806" s="851"/>
      <c r="L806" s="851"/>
      <c r="M806" s="852" t="s">
        <v>82</v>
      </c>
      <c r="N806" s="799">
        <f t="shared" si="803"/>
        <v>445119.99999999994</v>
      </c>
      <c r="O806" s="823">
        <f t="shared" si="804"/>
        <v>445119.99999999994</v>
      </c>
      <c r="P806" s="823">
        <f t="shared" si="805"/>
        <v>5786559.9999999991</v>
      </c>
      <c r="Q806" s="592">
        <v>1</v>
      </c>
      <c r="R806" s="592">
        <f t="shared" si="806"/>
        <v>5</v>
      </c>
      <c r="S806" s="588">
        <f t="shared" si="807"/>
        <v>5.35</v>
      </c>
      <c r="T806" s="456">
        <v>83200</v>
      </c>
      <c r="U806" s="458"/>
      <c r="V806" s="458"/>
      <c r="W806" s="706" t="str">
        <f t="shared" si="808"/>
        <v>Գ-1</v>
      </c>
      <c r="X806" s="456">
        <f t="shared" si="809"/>
        <v>445119.99999999994</v>
      </c>
      <c r="Y806" s="590">
        <f t="shared" si="810"/>
        <v>445119.99999999994</v>
      </c>
      <c r="Z806" s="590">
        <f t="shared" si="811"/>
        <v>5786559.9999999991</v>
      </c>
      <c r="AA806" s="592">
        <f t="shared" si="812"/>
        <v>1</v>
      </c>
      <c r="AB806" s="592">
        <f t="shared" si="813"/>
        <v>6</v>
      </c>
      <c r="AC806" s="588">
        <f t="shared" si="814"/>
        <v>5.52</v>
      </c>
      <c r="AD806" s="456">
        <v>83200</v>
      </c>
      <c r="AE806" s="458"/>
      <c r="AF806" s="729"/>
      <c r="AG806" s="706" t="str">
        <f t="shared" si="815"/>
        <v>Գ-1</v>
      </c>
      <c r="AH806" s="456">
        <f t="shared" si="816"/>
        <v>459263.99999999994</v>
      </c>
      <c r="AI806" s="590">
        <f t="shared" si="817"/>
        <v>459263.99999999994</v>
      </c>
      <c r="AJ806" s="590">
        <f t="shared" si="818"/>
        <v>5970431.9999999991</v>
      </c>
      <c r="AK806" s="592">
        <f t="shared" si="819"/>
        <v>1</v>
      </c>
      <c r="AL806" s="592">
        <f t="shared" si="820"/>
        <v>7</v>
      </c>
      <c r="AM806" s="588">
        <f t="shared" si="821"/>
        <v>5.52</v>
      </c>
      <c r="AN806" s="456">
        <v>83200</v>
      </c>
      <c r="AO806" s="458"/>
      <c r="AP806" s="729"/>
      <c r="AQ806" s="706" t="str">
        <f t="shared" si="822"/>
        <v>Գ-1</v>
      </c>
      <c r="AR806" s="456">
        <f t="shared" si="823"/>
        <v>459263.99999999994</v>
      </c>
      <c r="AS806" s="590">
        <f t="shared" si="824"/>
        <v>459263.99999999994</v>
      </c>
      <c r="AT806" s="590">
        <f t="shared" si="825"/>
        <v>5970431.9999999991</v>
      </c>
    </row>
    <row r="807" spans="2:46" s="587" customFormat="1" ht="54">
      <c r="B807" s="816">
        <v>5</v>
      </c>
      <c r="C807" s="872" t="s">
        <v>1315</v>
      </c>
      <c r="D807" s="824" t="s">
        <v>1960</v>
      </c>
      <c r="E807" s="825">
        <v>1996</v>
      </c>
      <c r="F807" s="826" t="s">
        <v>987</v>
      </c>
      <c r="G807" s="820">
        <v>1</v>
      </c>
      <c r="H807" s="820">
        <v>5</v>
      </c>
      <c r="I807" s="821">
        <f t="shared" si="802"/>
        <v>4.41</v>
      </c>
      <c r="J807" s="799">
        <v>83200</v>
      </c>
      <c r="K807" s="851"/>
      <c r="L807" s="851"/>
      <c r="M807" s="852" t="s">
        <v>83</v>
      </c>
      <c r="N807" s="799">
        <f t="shared" si="803"/>
        <v>366912</v>
      </c>
      <c r="O807" s="823">
        <f t="shared" si="804"/>
        <v>366912</v>
      </c>
      <c r="P807" s="823">
        <f t="shared" si="805"/>
        <v>4769856</v>
      </c>
      <c r="Q807" s="592">
        <v>1</v>
      </c>
      <c r="R807" s="592">
        <f t="shared" si="806"/>
        <v>6</v>
      </c>
      <c r="S807" s="588">
        <f t="shared" si="807"/>
        <v>4.55</v>
      </c>
      <c r="T807" s="456">
        <v>83200</v>
      </c>
      <c r="U807" s="458"/>
      <c r="V807" s="458"/>
      <c r="W807" s="706" t="str">
        <f t="shared" si="808"/>
        <v>Գ-2</v>
      </c>
      <c r="X807" s="456">
        <f t="shared" si="809"/>
        <v>378560</v>
      </c>
      <c r="Y807" s="590">
        <f t="shared" si="810"/>
        <v>378560</v>
      </c>
      <c r="Z807" s="590">
        <f t="shared" si="811"/>
        <v>4921280</v>
      </c>
      <c r="AA807" s="592">
        <f t="shared" si="812"/>
        <v>1</v>
      </c>
      <c r="AB807" s="592">
        <f t="shared" si="813"/>
        <v>7</v>
      </c>
      <c r="AC807" s="588">
        <f t="shared" si="814"/>
        <v>4.55</v>
      </c>
      <c r="AD807" s="456">
        <v>83200</v>
      </c>
      <c r="AE807" s="458"/>
      <c r="AF807" s="729"/>
      <c r="AG807" s="706" t="str">
        <f t="shared" si="815"/>
        <v>Գ-2</v>
      </c>
      <c r="AH807" s="456">
        <f t="shared" si="816"/>
        <v>378560</v>
      </c>
      <c r="AI807" s="590">
        <f t="shared" si="817"/>
        <v>378560</v>
      </c>
      <c r="AJ807" s="590">
        <f t="shared" si="818"/>
        <v>4921280</v>
      </c>
      <c r="AK807" s="592">
        <f t="shared" si="819"/>
        <v>1</v>
      </c>
      <c r="AL807" s="592">
        <f t="shared" si="820"/>
        <v>8</v>
      </c>
      <c r="AM807" s="588">
        <f t="shared" si="821"/>
        <v>4.7</v>
      </c>
      <c r="AN807" s="456">
        <v>83200</v>
      </c>
      <c r="AO807" s="458"/>
      <c r="AP807" s="729"/>
      <c r="AQ807" s="706" t="str">
        <f t="shared" si="822"/>
        <v>Գ-2</v>
      </c>
      <c r="AR807" s="456">
        <f t="shared" si="823"/>
        <v>391040</v>
      </c>
      <c r="AS807" s="590">
        <f t="shared" si="824"/>
        <v>391040</v>
      </c>
      <c r="AT807" s="590">
        <f t="shared" si="825"/>
        <v>5083520</v>
      </c>
    </row>
    <row r="808" spans="2:46" s="587" customFormat="1" ht="54">
      <c r="B808" s="816">
        <v>6</v>
      </c>
      <c r="C808" s="872" t="s">
        <v>78</v>
      </c>
      <c r="D808" s="824"/>
      <c r="E808" s="825"/>
      <c r="F808" s="826" t="s">
        <v>986</v>
      </c>
      <c r="G808" s="820">
        <v>1</v>
      </c>
      <c r="H808" s="820">
        <v>6</v>
      </c>
      <c r="I808" s="821">
        <f t="shared" si="802"/>
        <v>3.11</v>
      </c>
      <c r="J808" s="799">
        <v>83200</v>
      </c>
      <c r="K808" s="851"/>
      <c r="L808" s="851"/>
      <c r="M808" s="852" t="s">
        <v>84</v>
      </c>
      <c r="N808" s="799">
        <f t="shared" si="803"/>
        <v>258752</v>
      </c>
      <c r="O808" s="823">
        <f t="shared" si="804"/>
        <v>258752</v>
      </c>
      <c r="P808" s="823">
        <f t="shared" si="805"/>
        <v>3363776</v>
      </c>
      <c r="Q808" s="592">
        <v>1</v>
      </c>
      <c r="R808" s="592">
        <f t="shared" si="806"/>
        <v>7</v>
      </c>
      <c r="S808" s="588">
        <f t="shared" si="807"/>
        <v>3.11</v>
      </c>
      <c r="T808" s="456">
        <v>83200</v>
      </c>
      <c r="U808" s="458"/>
      <c r="V808" s="458"/>
      <c r="W808" s="706" t="str">
        <f t="shared" si="808"/>
        <v>Ա-1</v>
      </c>
      <c r="X808" s="456">
        <f t="shared" si="809"/>
        <v>258752</v>
      </c>
      <c r="Y808" s="590">
        <f t="shared" si="810"/>
        <v>258752</v>
      </c>
      <c r="Z808" s="590">
        <f t="shared" si="811"/>
        <v>3363776</v>
      </c>
      <c r="AA808" s="592">
        <f t="shared" si="812"/>
        <v>1</v>
      </c>
      <c r="AB808" s="592">
        <f t="shared" si="813"/>
        <v>8</v>
      </c>
      <c r="AC808" s="588">
        <f t="shared" si="814"/>
        <v>3.21</v>
      </c>
      <c r="AD808" s="456">
        <v>83200</v>
      </c>
      <c r="AE808" s="458"/>
      <c r="AF808" s="729"/>
      <c r="AG808" s="706" t="str">
        <f t="shared" si="815"/>
        <v>Ա-1</v>
      </c>
      <c r="AH808" s="456">
        <f t="shared" si="816"/>
        <v>267072</v>
      </c>
      <c r="AI808" s="590">
        <f t="shared" si="817"/>
        <v>267072</v>
      </c>
      <c r="AJ808" s="590">
        <f t="shared" si="818"/>
        <v>3471936</v>
      </c>
      <c r="AK808" s="592">
        <f t="shared" si="819"/>
        <v>1</v>
      </c>
      <c r="AL808" s="592">
        <f t="shared" si="820"/>
        <v>9</v>
      </c>
      <c r="AM808" s="588">
        <f t="shared" si="821"/>
        <v>3.21</v>
      </c>
      <c r="AN808" s="456">
        <v>83200</v>
      </c>
      <c r="AO808" s="458"/>
      <c r="AP808" s="729"/>
      <c r="AQ808" s="706" t="str">
        <f t="shared" si="822"/>
        <v>Ա-1</v>
      </c>
      <c r="AR808" s="456">
        <f t="shared" si="823"/>
        <v>267072</v>
      </c>
      <c r="AS808" s="590">
        <f t="shared" si="824"/>
        <v>267072</v>
      </c>
      <c r="AT808" s="590">
        <f t="shared" si="825"/>
        <v>3471936</v>
      </c>
    </row>
    <row r="809" spans="2:46" s="587" customFormat="1" ht="13.5">
      <c r="B809" s="816">
        <v>7</v>
      </c>
      <c r="C809" s="872" t="s">
        <v>169</v>
      </c>
      <c r="D809" s="794" t="s">
        <v>1960</v>
      </c>
      <c r="E809" s="796">
        <v>1968</v>
      </c>
      <c r="F809" s="795" t="s">
        <v>220</v>
      </c>
      <c r="G809" s="820">
        <v>1</v>
      </c>
      <c r="H809" s="820">
        <v>26</v>
      </c>
      <c r="I809" s="821">
        <f t="shared" si="802"/>
        <v>5.34</v>
      </c>
      <c r="J809" s="799">
        <v>83200</v>
      </c>
      <c r="K809" s="851"/>
      <c r="L809" s="851"/>
      <c r="M809" s="852" t="s">
        <v>83</v>
      </c>
      <c r="N809" s="799">
        <f t="shared" si="803"/>
        <v>444288</v>
      </c>
      <c r="O809" s="823">
        <f t="shared" si="804"/>
        <v>444288</v>
      </c>
      <c r="P809" s="823">
        <f t="shared" si="805"/>
        <v>5775744</v>
      </c>
      <c r="Q809" s="592">
        <v>1</v>
      </c>
      <c r="R809" s="592">
        <f t="shared" si="806"/>
        <v>27</v>
      </c>
      <c r="S809" s="588">
        <f t="shared" si="807"/>
        <v>5.34</v>
      </c>
      <c r="T809" s="456">
        <v>83200</v>
      </c>
      <c r="U809" s="458"/>
      <c r="V809" s="458"/>
      <c r="W809" s="706" t="str">
        <f t="shared" si="808"/>
        <v>Գ-2</v>
      </c>
      <c r="X809" s="456">
        <f t="shared" si="809"/>
        <v>444288</v>
      </c>
      <c r="Y809" s="590">
        <f t="shared" si="810"/>
        <v>444288</v>
      </c>
      <c r="Z809" s="590">
        <f t="shared" si="811"/>
        <v>5775744</v>
      </c>
      <c r="AA809" s="592">
        <f t="shared" si="812"/>
        <v>1</v>
      </c>
      <c r="AB809" s="592">
        <f t="shared" si="813"/>
        <v>28</v>
      </c>
      <c r="AC809" s="588">
        <f t="shared" si="814"/>
        <v>5.34</v>
      </c>
      <c r="AD809" s="456">
        <v>83200</v>
      </c>
      <c r="AE809" s="458"/>
      <c r="AF809" s="729"/>
      <c r="AG809" s="706" t="str">
        <f t="shared" si="815"/>
        <v>Գ-2</v>
      </c>
      <c r="AH809" s="456">
        <f t="shared" si="816"/>
        <v>444288</v>
      </c>
      <c r="AI809" s="590">
        <f t="shared" si="817"/>
        <v>444288</v>
      </c>
      <c r="AJ809" s="590">
        <f t="shared" si="818"/>
        <v>5775744</v>
      </c>
      <c r="AK809" s="592">
        <f t="shared" si="819"/>
        <v>1</v>
      </c>
      <c r="AL809" s="592">
        <f t="shared" si="820"/>
        <v>29</v>
      </c>
      <c r="AM809" s="588">
        <f t="shared" si="821"/>
        <v>5.34</v>
      </c>
      <c r="AN809" s="456">
        <v>83200</v>
      </c>
      <c r="AO809" s="458"/>
      <c r="AP809" s="729"/>
      <c r="AQ809" s="706" t="str">
        <f t="shared" si="822"/>
        <v>Գ-2</v>
      </c>
      <c r="AR809" s="456">
        <f t="shared" si="823"/>
        <v>444288</v>
      </c>
      <c r="AS809" s="590">
        <f t="shared" si="824"/>
        <v>444288</v>
      </c>
      <c r="AT809" s="590">
        <f t="shared" si="825"/>
        <v>5775744</v>
      </c>
    </row>
    <row r="810" spans="2:46" s="587" customFormat="1" ht="27">
      <c r="B810" s="816">
        <v>8</v>
      </c>
      <c r="C810" s="872" t="s">
        <v>1096</v>
      </c>
      <c r="D810" s="794" t="s">
        <v>1961</v>
      </c>
      <c r="E810" s="796">
        <v>1975</v>
      </c>
      <c r="F810" s="795" t="s">
        <v>982</v>
      </c>
      <c r="G810" s="820">
        <v>1</v>
      </c>
      <c r="H810" s="820">
        <v>20</v>
      </c>
      <c r="I810" s="821">
        <f t="shared" si="802"/>
        <v>3.64</v>
      </c>
      <c r="J810" s="799">
        <v>83200</v>
      </c>
      <c r="K810" s="851"/>
      <c r="L810" s="851"/>
      <c r="M810" s="852" t="s">
        <v>84</v>
      </c>
      <c r="N810" s="799">
        <f t="shared" si="803"/>
        <v>302848</v>
      </c>
      <c r="O810" s="823">
        <f t="shared" si="804"/>
        <v>302848</v>
      </c>
      <c r="P810" s="823">
        <f t="shared" si="805"/>
        <v>3937024</v>
      </c>
      <c r="Q810" s="592">
        <v>1</v>
      </c>
      <c r="R810" s="592">
        <f t="shared" si="806"/>
        <v>21</v>
      </c>
      <c r="S810" s="588">
        <f t="shared" si="807"/>
        <v>3.64</v>
      </c>
      <c r="T810" s="456">
        <v>83200</v>
      </c>
      <c r="U810" s="458"/>
      <c r="V810" s="458"/>
      <c r="W810" s="706" t="str">
        <f t="shared" si="808"/>
        <v>Ա-1</v>
      </c>
      <c r="X810" s="456">
        <f t="shared" si="809"/>
        <v>302848</v>
      </c>
      <c r="Y810" s="590">
        <f t="shared" si="810"/>
        <v>302848</v>
      </c>
      <c r="Z810" s="590">
        <f t="shared" si="811"/>
        <v>3937024</v>
      </c>
      <c r="AA810" s="592">
        <f t="shared" si="812"/>
        <v>1</v>
      </c>
      <c r="AB810" s="592">
        <f t="shared" si="813"/>
        <v>22</v>
      </c>
      <c r="AC810" s="588">
        <f t="shared" si="814"/>
        <v>3.64</v>
      </c>
      <c r="AD810" s="456">
        <v>83200</v>
      </c>
      <c r="AE810" s="458"/>
      <c r="AF810" s="729"/>
      <c r="AG810" s="706" t="str">
        <f t="shared" si="815"/>
        <v>Ա-1</v>
      </c>
      <c r="AH810" s="456">
        <f t="shared" si="816"/>
        <v>302848</v>
      </c>
      <c r="AI810" s="590">
        <f t="shared" si="817"/>
        <v>302848</v>
      </c>
      <c r="AJ810" s="590">
        <f t="shared" si="818"/>
        <v>3937024</v>
      </c>
      <c r="AK810" s="592">
        <f t="shared" si="819"/>
        <v>1</v>
      </c>
      <c r="AL810" s="592">
        <f t="shared" si="820"/>
        <v>23</v>
      </c>
      <c r="AM810" s="588">
        <f t="shared" si="821"/>
        <v>3.64</v>
      </c>
      <c r="AN810" s="456">
        <v>83200</v>
      </c>
      <c r="AO810" s="458"/>
      <c r="AP810" s="729"/>
      <c r="AQ810" s="706" t="str">
        <f t="shared" si="822"/>
        <v>Ա-1</v>
      </c>
      <c r="AR810" s="456">
        <f t="shared" si="823"/>
        <v>302848</v>
      </c>
      <c r="AS810" s="590">
        <f t="shared" si="824"/>
        <v>302848</v>
      </c>
      <c r="AT810" s="590">
        <f t="shared" si="825"/>
        <v>3937024</v>
      </c>
    </row>
    <row r="811" spans="2:46" s="587" customFormat="1" ht="27">
      <c r="B811" s="816">
        <v>9</v>
      </c>
      <c r="C811" s="795" t="s">
        <v>171</v>
      </c>
      <c r="D811" s="794" t="s">
        <v>1960</v>
      </c>
      <c r="E811" s="796">
        <v>1985</v>
      </c>
      <c r="F811" s="795" t="s">
        <v>983</v>
      </c>
      <c r="G811" s="820">
        <v>1</v>
      </c>
      <c r="H811" s="820">
        <v>20</v>
      </c>
      <c r="I811" s="821">
        <f t="shared" si="802"/>
        <v>3.11</v>
      </c>
      <c r="J811" s="799">
        <v>83200</v>
      </c>
      <c r="K811" s="851"/>
      <c r="L811" s="851"/>
      <c r="M811" s="852" t="s">
        <v>85</v>
      </c>
      <c r="N811" s="799">
        <f t="shared" si="803"/>
        <v>258752</v>
      </c>
      <c r="O811" s="823">
        <f t="shared" si="804"/>
        <v>258752</v>
      </c>
      <c r="P811" s="823">
        <f t="shared" si="805"/>
        <v>3363776</v>
      </c>
      <c r="Q811" s="592">
        <v>1</v>
      </c>
      <c r="R811" s="592">
        <f t="shared" si="806"/>
        <v>21</v>
      </c>
      <c r="S811" s="588">
        <f t="shared" si="807"/>
        <v>3.11</v>
      </c>
      <c r="T811" s="456">
        <v>83200</v>
      </c>
      <c r="U811" s="458"/>
      <c r="V811" s="458"/>
      <c r="W811" s="706" t="str">
        <f t="shared" si="808"/>
        <v>Ա-2</v>
      </c>
      <c r="X811" s="456">
        <f t="shared" si="809"/>
        <v>258752</v>
      </c>
      <c r="Y811" s="590">
        <f t="shared" si="810"/>
        <v>258752</v>
      </c>
      <c r="Z811" s="590">
        <f t="shared" si="811"/>
        <v>3363776</v>
      </c>
      <c r="AA811" s="592">
        <f t="shared" si="812"/>
        <v>1</v>
      </c>
      <c r="AB811" s="592">
        <f t="shared" si="813"/>
        <v>22</v>
      </c>
      <c r="AC811" s="588">
        <f t="shared" si="814"/>
        <v>3.11</v>
      </c>
      <c r="AD811" s="456">
        <v>83200</v>
      </c>
      <c r="AE811" s="458"/>
      <c r="AF811" s="729"/>
      <c r="AG811" s="706" t="str">
        <f t="shared" si="815"/>
        <v>Ա-2</v>
      </c>
      <c r="AH811" s="456">
        <f t="shared" si="816"/>
        <v>258752</v>
      </c>
      <c r="AI811" s="590">
        <f t="shared" si="817"/>
        <v>258752</v>
      </c>
      <c r="AJ811" s="590">
        <f t="shared" si="818"/>
        <v>3363776</v>
      </c>
      <c r="AK811" s="592">
        <f t="shared" si="819"/>
        <v>1</v>
      </c>
      <c r="AL811" s="592">
        <f t="shared" si="820"/>
        <v>23</v>
      </c>
      <c r="AM811" s="588">
        <f t="shared" si="821"/>
        <v>3.11</v>
      </c>
      <c r="AN811" s="456">
        <v>83200</v>
      </c>
      <c r="AO811" s="458"/>
      <c r="AP811" s="729"/>
      <c r="AQ811" s="706" t="str">
        <f t="shared" si="822"/>
        <v>Ա-2</v>
      </c>
      <c r="AR811" s="456">
        <f t="shared" si="823"/>
        <v>258752</v>
      </c>
      <c r="AS811" s="590">
        <f t="shared" si="824"/>
        <v>258752</v>
      </c>
      <c r="AT811" s="590">
        <f t="shared" si="825"/>
        <v>3363776</v>
      </c>
    </row>
    <row r="812" spans="2:46" s="587" customFormat="1" ht="27">
      <c r="B812" s="816">
        <v>10</v>
      </c>
      <c r="C812" s="795" t="s">
        <v>660</v>
      </c>
      <c r="D812" s="794" t="s">
        <v>1960</v>
      </c>
      <c r="E812" s="796">
        <v>1977</v>
      </c>
      <c r="F812" s="795" t="s">
        <v>983</v>
      </c>
      <c r="G812" s="820">
        <v>1</v>
      </c>
      <c r="H812" s="820">
        <v>5</v>
      </c>
      <c r="I812" s="821">
        <f t="shared" si="802"/>
        <v>2.58</v>
      </c>
      <c r="J812" s="799">
        <v>83200</v>
      </c>
      <c r="K812" s="851"/>
      <c r="L812" s="851"/>
      <c r="M812" s="852" t="s">
        <v>85</v>
      </c>
      <c r="N812" s="799">
        <f t="shared" si="803"/>
        <v>214656</v>
      </c>
      <c r="O812" s="823">
        <f t="shared" si="804"/>
        <v>214656</v>
      </c>
      <c r="P812" s="823">
        <f t="shared" si="805"/>
        <v>2790528</v>
      </c>
      <c r="Q812" s="592">
        <v>1</v>
      </c>
      <c r="R812" s="592">
        <f t="shared" si="806"/>
        <v>6</v>
      </c>
      <c r="S812" s="588">
        <f t="shared" si="807"/>
        <v>2.66</v>
      </c>
      <c r="T812" s="456">
        <v>83200</v>
      </c>
      <c r="U812" s="458"/>
      <c r="V812" s="458"/>
      <c r="W812" s="706" t="str">
        <f t="shared" si="808"/>
        <v>Ա-2</v>
      </c>
      <c r="X812" s="456">
        <f t="shared" si="809"/>
        <v>221312</v>
      </c>
      <c r="Y812" s="590">
        <f t="shared" si="810"/>
        <v>221312</v>
      </c>
      <c r="Z812" s="590">
        <f t="shared" si="811"/>
        <v>2877056</v>
      </c>
      <c r="AA812" s="592">
        <f t="shared" si="812"/>
        <v>1</v>
      </c>
      <c r="AB812" s="592">
        <f t="shared" si="813"/>
        <v>7</v>
      </c>
      <c r="AC812" s="588">
        <f t="shared" si="814"/>
        <v>2.66</v>
      </c>
      <c r="AD812" s="456">
        <v>83200</v>
      </c>
      <c r="AE812" s="458"/>
      <c r="AF812" s="729"/>
      <c r="AG812" s="706" t="str">
        <f t="shared" si="815"/>
        <v>Ա-2</v>
      </c>
      <c r="AH812" s="456">
        <f t="shared" si="816"/>
        <v>221312</v>
      </c>
      <c r="AI812" s="590">
        <f t="shared" si="817"/>
        <v>221312</v>
      </c>
      <c r="AJ812" s="590">
        <f t="shared" si="818"/>
        <v>2877056</v>
      </c>
      <c r="AK812" s="592">
        <f t="shared" si="819"/>
        <v>1</v>
      </c>
      <c r="AL812" s="592">
        <f t="shared" si="820"/>
        <v>8</v>
      </c>
      <c r="AM812" s="588">
        <f t="shared" si="821"/>
        <v>2.75</v>
      </c>
      <c r="AN812" s="456">
        <v>83200</v>
      </c>
      <c r="AO812" s="458"/>
      <c r="AP812" s="729"/>
      <c r="AQ812" s="706" t="str">
        <f t="shared" si="822"/>
        <v>Ա-2</v>
      </c>
      <c r="AR812" s="456">
        <f t="shared" si="823"/>
        <v>228800</v>
      </c>
      <c r="AS812" s="590">
        <f t="shared" si="824"/>
        <v>228800</v>
      </c>
      <c r="AT812" s="590">
        <f t="shared" si="825"/>
        <v>2974400</v>
      </c>
    </row>
    <row r="813" spans="2:46" s="587" customFormat="1" ht="27">
      <c r="B813" s="816">
        <v>11</v>
      </c>
      <c r="C813" s="795" t="s">
        <v>632</v>
      </c>
      <c r="D813" s="794" t="s">
        <v>1982</v>
      </c>
      <c r="E813" s="796">
        <v>1975</v>
      </c>
      <c r="F813" s="795" t="s">
        <v>983</v>
      </c>
      <c r="G813" s="820">
        <v>1</v>
      </c>
      <c r="H813" s="820">
        <v>2</v>
      </c>
      <c r="I813" s="821">
        <f>IF(G813&lt;1,0,IF(M813="Բ-1",IF(H813=0,6.94,IF(H813=1,7.17,IF(H813=2,7.41,IF(H813=3,7.66,IF(OR(H813=5,H813=4),7.92,IF(OR(H813=6,H813=7),8.18,IF(OR(H813=8,H813=9),8.46,IF(OR(H813=10,H813=11,H813=12),8.74,IF(OR(H813=13,H813=14,H813=15),9.03,IF(OR(H813=16,H813=17,H813=18),9.33,9.65)))))))))),IF(M813="Բ-2", IF(H813=0,5.71,IF(H813=1,5.89,IF(H813=2,6.09,IF(H813=3,6.29,IF(OR(H813=5,H813=4),6.5,IF(OR(H813=6,H813=7),6.72,IF(OR(H813=8,H813=9),6.94,IF(OR(H813=10,H813=11,H813=12),7.17,IF(OR(H813=13,H813=14,H813=15),7.41,IF(OR(H813=16,H813=17,H813=18),7.65,7.91)))))))))), IF(M813="Գ-1", IF(H813=0,4.7,IF(H813=1,4.86,IF(H813=2,5.01,IF(H813=3,5.18,IF(OR(H813=5,H813=4),5.35,IF(OR(H813=6,H813=7),5.52,IF(OR(H813=8,H813=9),5.71,IF(OR(H813=10,H813=11,H813=12),5.89,IF(OR(H813=13,H813=14,H813=15),6.09,IF(OR(H813=16,H813=17,H813=18),6.29,6.49)))))))))), IF(M813="Գ-2", IF(H813=0,3.88,IF(H813=1,4.01,IF(H813=2,4.14,IF(H813=3,4.27,IF(OR(H813=5,H813=4),4.41,IF(OR(H813=6,H813=7),4.55,IF(OR(H813=8,H813=9),4.7,IF(OR(H813=10,H813=11,H813=12),4.85,IF(OR(H813=13,H813=14,H813=15),5.01,IF(OR(H813=16,H813=17,H813=18),5.17,5.34)))))))))), IF(M813="Գ-3", IF(H813=0,3.21,IF(H813=1,3.31,IF(H813=2,3.42,IF(H813=3,3.53,IF(OR(H813=5,H813=4),3.64,IF(OR(H813=6,H813=7),3.76,IF(OR(H813=8,H813=9),3.88,IF(OR(H813=10,H813=11,H813=12),4.01,IF(OR(H813=13,H813=14,H813=15),4.13,IF(OR(H813=16,H813=17,H813=18),4.27,4.4)))))))))), IF(M813="Ա-1", IF(H813=0,2.66,IF(H813=1,2.75,IF(H813=2,2.83,IF(H813=3,2.92,IF(OR(H813=5,H813=4),3.02,IF(OR(H813=6,H813=7),3.11,IF(OR(H813=8,H813=9),3.21,IF(OR(H813=10,H813=11,H813=12),3.31,IF(OR(H813=13,H813=14,H813=15),3.42,IF(OR(H813=16,H813=17,H813=18),3.53,3.64)))))))))), IF(M813="Ա-2", IF(H813=0,2.28,IF(H813=1,2.35,IF(H813=2,2.43,IF(H813=3,2.5,IF(OR(H813=5,H813=4),2.58,IF(OR(H813=6,H813=7),2.66,IF(OR(H813=8,H813=9),2.75,IF(OR(H813=10,H813=11,H813=12),2.83,IF(OR(H813=13,H813=14,H813=15),2.92,IF(OR(H813=16,H813=17,H813=18),3.01,3.11)))))))))),IF(M813="Ա-3", IF(H813=0,1.96,IF(H813=1,2.02,IF(H813=2,2.08,IF(H813=3,2.15,IF(OR(H813=5,H813=4),2.21,IF(OR(H813=6,H813=7),2.28,IF(OR(H813=8,H813=9),2.35,IF(OR(H813=10,H813=11,H813=12),2.42,IF(OR(H813=13,H813=14,H813=15),2.5,IF(OR(H813=16,H813=17,H813=18),2.58,2.66)))))))))), IF(M813="Կ-1", IF(H813=0,1.68,IF(H813=1,1.73,IF(H813=2,1.79,IF(H813=3,1.84,IF(OR(H813=5,H813=4),1.9,IF(OR(H813=6,H813=7),1.96,IF(OR(H813=8,H813=9),2.02,IF(OR(H813=10,H813=11,H813=12),2.08,IF(OR(H813=13,H813=14,H813=15),2.14,IF(OR(H813=16,H813=17,H813=18),2.21,2.28)))))))))), IF(M813="Կ-2", IF(H813=0,1.45,IF(H813=1,1.49,IF(H813=2,1.54,IF(H813=3,1.59,IF(OR(H813=5,H813=4),1.63,IF(OR(H813=6,H813=7),1.68,IF(OR(H813=8,H813=9),1.73,IF(OR(H813=10,H813=11,H813=12),1.79,IF(OR(H813=13,H813=14,H813=15),1.84,IF(OR(H813=16,H813=17,H813=18),1.9,1.95)))))))))),IF(M813="Կ-3", IF(H813=0,1.25,IF(H813=1,1.29,IF(H813=2,1.33,IF(H813=3,1.37,IF(OR(H813=5,H813=4),1.41,IF(OR(H813=6,H813=7),1.45,IF(OR(H813=8,H813=9),1.49,IF(OR(H813=10,H813=11,H813=12),1.54,IF(OR(H813=13,H813=14,H813=15),1.58,IF(OR(H813=16,H813=17,H813=18),1.63,1.68)))))))))), "Error"))))))))))))</f>
        <v>2.4300000000000002</v>
      </c>
      <c r="J813" s="799">
        <v>83200</v>
      </c>
      <c r="K813" s="851"/>
      <c r="L813" s="851"/>
      <c r="M813" s="852" t="s">
        <v>85</v>
      </c>
      <c r="N813" s="799">
        <f>J813*I813</f>
        <v>202176</v>
      </c>
      <c r="O813" s="823">
        <f t="shared" si="804"/>
        <v>202176</v>
      </c>
      <c r="P813" s="823">
        <f>+O813*13</f>
        <v>2628288</v>
      </c>
      <c r="Q813" s="592">
        <v>1</v>
      </c>
      <c r="R813" s="592">
        <f t="shared" si="806"/>
        <v>3</v>
      </c>
      <c r="S813" s="588">
        <f t="shared" si="807"/>
        <v>2.5</v>
      </c>
      <c r="T813" s="456">
        <v>83200</v>
      </c>
      <c r="U813" s="458"/>
      <c r="V813" s="458"/>
      <c r="W813" s="706" t="str">
        <f t="shared" si="808"/>
        <v>Ա-2</v>
      </c>
      <c r="X813" s="456">
        <f t="shared" si="809"/>
        <v>208000</v>
      </c>
      <c r="Y813" s="590">
        <f t="shared" si="810"/>
        <v>208000</v>
      </c>
      <c r="Z813" s="590">
        <f>+Y813*13</f>
        <v>2704000</v>
      </c>
      <c r="AA813" s="592">
        <f t="shared" si="812"/>
        <v>1</v>
      </c>
      <c r="AB813" s="592">
        <f t="shared" si="813"/>
        <v>4</v>
      </c>
      <c r="AC813" s="588">
        <f t="shared" si="814"/>
        <v>2.58</v>
      </c>
      <c r="AD813" s="456">
        <v>83200</v>
      </c>
      <c r="AE813" s="458"/>
      <c r="AF813" s="729"/>
      <c r="AG813" s="706" t="str">
        <f t="shared" si="815"/>
        <v>Ա-2</v>
      </c>
      <c r="AH813" s="456">
        <f t="shared" si="816"/>
        <v>214656</v>
      </c>
      <c r="AI813" s="590">
        <f t="shared" si="817"/>
        <v>214656</v>
      </c>
      <c r="AJ813" s="590">
        <f>+AI813*13</f>
        <v>2790528</v>
      </c>
      <c r="AK813" s="592">
        <f t="shared" si="819"/>
        <v>1</v>
      </c>
      <c r="AL813" s="592">
        <f t="shared" si="820"/>
        <v>5</v>
      </c>
      <c r="AM813" s="588">
        <f t="shared" si="821"/>
        <v>2.58</v>
      </c>
      <c r="AN813" s="456">
        <v>83200</v>
      </c>
      <c r="AO813" s="458"/>
      <c r="AP813" s="729"/>
      <c r="AQ813" s="706" t="str">
        <f t="shared" si="822"/>
        <v>Ա-2</v>
      </c>
      <c r="AR813" s="456">
        <f t="shared" si="823"/>
        <v>214656</v>
      </c>
      <c r="AS813" s="590">
        <f t="shared" si="824"/>
        <v>214656</v>
      </c>
      <c r="AT813" s="590">
        <f>+AS813*13</f>
        <v>2790528</v>
      </c>
    </row>
    <row r="814" spans="2:46" s="587" customFormat="1" ht="27">
      <c r="B814" s="816">
        <v>12</v>
      </c>
      <c r="C814" s="795" t="s">
        <v>2679</v>
      </c>
      <c r="D814" s="794" t="s">
        <v>1982</v>
      </c>
      <c r="E814" s="796">
        <v>1979</v>
      </c>
      <c r="F814" s="795" t="s">
        <v>983</v>
      </c>
      <c r="G814" s="820">
        <v>1</v>
      </c>
      <c r="H814" s="820">
        <v>20</v>
      </c>
      <c r="I814" s="821">
        <f>IF(G814&lt;1,0,IF(M814="Բ-1",IF(H814=0,6.94,IF(H814=1,7.17,IF(H814=2,7.41,IF(H814=3,7.66,IF(OR(H814=5,H814=4),7.92,IF(OR(H814=6,H814=7),8.18,IF(OR(H814=8,H814=9),8.46,IF(OR(H814=10,H814=11,H814=12),8.74,IF(OR(H814=13,H814=14,H814=15),9.03,IF(OR(H814=16,H814=17,H814=18),9.33,9.65)))))))))),IF(M814="Բ-2", IF(H814=0,5.71,IF(H814=1,5.89,IF(H814=2,6.09,IF(H814=3,6.29,IF(OR(H814=5,H814=4),6.5,IF(OR(H814=6,H814=7),6.72,IF(OR(H814=8,H814=9),6.94,IF(OR(H814=10,H814=11,H814=12),7.17,IF(OR(H814=13,H814=14,H814=15),7.41,IF(OR(H814=16,H814=17,H814=18),7.65,7.91)))))))))), IF(M814="Գ-1", IF(H814=0,4.7,IF(H814=1,4.86,IF(H814=2,5.01,IF(H814=3,5.18,IF(OR(H814=5,H814=4),5.35,IF(OR(H814=6,H814=7),5.52,IF(OR(H814=8,H814=9),5.71,IF(OR(H814=10,H814=11,H814=12),5.89,IF(OR(H814=13,H814=14,H814=15),6.09,IF(OR(H814=16,H814=17,H814=18),6.29,6.49)))))))))), IF(M814="Գ-2", IF(H814=0,3.88,IF(H814=1,4.01,IF(H814=2,4.14,IF(H814=3,4.27,IF(OR(H814=5,H814=4),4.41,IF(OR(H814=6,H814=7),4.55,IF(OR(H814=8,H814=9),4.7,IF(OR(H814=10,H814=11,H814=12),4.85,IF(OR(H814=13,H814=14,H814=15),5.01,IF(OR(H814=16,H814=17,H814=18),5.17,5.34)))))))))), IF(M814="Գ-3", IF(H814=0,3.21,IF(H814=1,3.31,IF(H814=2,3.42,IF(H814=3,3.53,IF(OR(H814=5,H814=4),3.64,IF(OR(H814=6,H814=7),3.76,IF(OR(H814=8,H814=9),3.88,IF(OR(H814=10,H814=11,H814=12),4.01,IF(OR(H814=13,H814=14,H814=15),4.13,IF(OR(H814=16,H814=17,H814=18),4.27,4.4)))))))))), IF(M814="Ա-1", IF(H814=0,2.66,IF(H814=1,2.75,IF(H814=2,2.83,IF(H814=3,2.92,IF(OR(H814=5,H814=4),3.02,IF(OR(H814=6,H814=7),3.11,IF(OR(H814=8,H814=9),3.21,IF(OR(H814=10,H814=11,H814=12),3.31,IF(OR(H814=13,H814=14,H814=15),3.42,IF(OR(H814=16,H814=17,H814=18),3.53,3.64)))))))))), IF(M814="Ա-2", IF(H814=0,2.28,IF(H814=1,2.35,IF(H814=2,2.43,IF(H814=3,2.5,IF(OR(H814=5,H814=4),2.58,IF(OR(H814=6,H814=7),2.66,IF(OR(H814=8,H814=9),2.75,IF(OR(H814=10,H814=11,H814=12),2.83,IF(OR(H814=13,H814=14,H814=15),2.92,IF(OR(H814=16,H814=17,H814=18),3.01,3.11)))))))))),IF(M814="Ա-3", IF(H814=0,1.96,IF(H814=1,2.02,IF(H814=2,2.08,IF(H814=3,2.15,IF(OR(H814=5,H814=4),2.21,IF(OR(H814=6,H814=7),2.28,IF(OR(H814=8,H814=9),2.35,IF(OR(H814=10,H814=11,H814=12),2.42,IF(OR(H814=13,H814=14,H814=15),2.5,IF(OR(H814=16,H814=17,H814=18),2.58,2.66)))))))))), IF(M814="Կ-1", IF(H814=0,1.68,IF(H814=1,1.73,IF(H814=2,1.79,IF(H814=3,1.84,IF(OR(H814=5,H814=4),1.9,IF(OR(H814=6,H814=7),1.96,IF(OR(H814=8,H814=9),2.02,IF(OR(H814=10,H814=11,H814=12),2.08,IF(OR(H814=13,H814=14,H814=15),2.14,IF(OR(H814=16,H814=17,H814=18),2.21,2.28)))))))))), IF(M814="Կ-2", IF(H814=0,1.45,IF(H814=1,1.49,IF(H814=2,1.54,IF(H814=3,1.59,IF(OR(H814=5,H814=4),1.63,IF(OR(H814=6,H814=7),1.68,IF(OR(H814=8,H814=9),1.73,IF(OR(H814=10,H814=11,H814=12),1.79,IF(OR(H814=13,H814=14,H814=15),1.84,IF(OR(H814=16,H814=17,H814=18),1.9,1.95)))))))))),IF(M814="Կ-3", IF(H814=0,1.25,IF(H814=1,1.29,IF(H814=2,1.33,IF(H814=3,1.37,IF(OR(H814=5,H814=4),1.41,IF(OR(H814=6,H814=7),1.45,IF(OR(H814=8,H814=9),1.49,IF(OR(H814=10,H814=11,H814=12),1.54,IF(OR(H814=13,H814=14,H814=15),1.58,IF(OR(H814=16,H814=17,H814=18),1.63,1.68)))))))))), "Error"))))))))))))</f>
        <v>3.11</v>
      </c>
      <c r="J814" s="799">
        <v>83200</v>
      </c>
      <c r="K814" s="851"/>
      <c r="L814" s="851"/>
      <c r="M814" s="852" t="s">
        <v>85</v>
      </c>
      <c r="N814" s="799">
        <f>J814*I814</f>
        <v>258752</v>
      </c>
      <c r="O814" s="823">
        <f t="shared" si="804"/>
        <v>258752</v>
      </c>
      <c r="P814" s="823">
        <f>+O814*13</f>
        <v>3363776</v>
      </c>
      <c r="Q814" s="592">
        <v>1</v>
      </c>
      <c r="R814" s="592">
        <f t="shared" si="806"/>
        <v>21</v>
      </c>
      <c r="S814" s="588">
        <f t="shared" si="807"/>
        <v>3.11</v>
      </c>
      <c r="T814" s="456">
        <v>83200</v>
      </c>
      <c r="U814" s="458"/>
      <c r="V814" s="458"/>
      <c r="W814" s="706" t="str">
        <f t="shared" si="808"/>
        <v>Ա-2</v>
      </c>
      <c r="X814" s="456">
        <f t="shared" si="809"/>
        <v>258752</v>
      </c>
      <c r="Y814" s="590">
        <f t="shared" si="810"/>
        <v>258752</v>
      </c>
      <c r="Z814" s="590">
        <f>+Y814*13</f>
        <v>3363776</v>
      </c>
      <c r="AA814" s="592">
        <f t="shared" si="812"/>
        <v>1</v>
      </c>
      <c r="AB814" s="592">
        <f t="shared" si="813"/>
        <v>22</v>
      </c>
      <c r="AC814" s="588">
        <f t="shared" si="814"/>
        <v>3.11</v>
      </c>
      <c r="AD814" s="456">
        <v>83200</v>
      </c>
      <c r="AE814" s="458"/>
      <c r="AF814" s="729"/>
      <c r="AG814" s="706" t="str">
        <f t="shared" si="815"/>
        <v>Ա-2</v>
      </c>
      <c r="AH814" s="456">
        <f t="shared" si="816"/>
        <v>258752</v>
      </c>
      <c r="AI814" s="590">
        <f t="shared" si="817"/>
        <v>258752</v>
      </c>
      <c r="AJ814" s="590">
        <f>+AI814*13</f>
        <v>3363776</v>
      </c>
      <c r="AK814" s="592">
        <f t="shared" si="819"/>
        <v>1</v>
      </c>
      <c r="AL814" s="592">
        <f t="shared" si="820"/>
        <v>23</v>
      </c>
      <c r="AM814" s="588">
        <f t="shared" si="821"/>
        <v>3.11</v>
      </c>
      <c r="AN814" s="456">
        <v>83200</v>
      </c>
      <c r="AO814" s="458"/>
      <c r="AP814" s="729"/>
      <c r="AQ814" s="706" t="str">
        <f t="shared" si="822"/>
        <v>Ա-2</v>
      </c>
      <c r="AR814" s="456">
        <f t="shared" si="823"/>
        <v>258752</v>
      </c>
      <c r="AS814" s="590">
        <f t="shared" si="824"/>
        <v>258752</v>
      </c>
      <c r="AT814" s="590">
        <f>+AS814*13</f>
        <v>3363776</v>
      </c>
    </row>
    <row r="815" spans="2:46" s="587" customFormat="1" ht="27">
      <c r="B815" s="816">
        <v>13</v>
      </c>
      <c r="C815" s="795" t="s">
        <v>515</v>
      </c>
      <c r="D815" s="794" t="s">
        <v>1960</v>
      </c>
      <c r="E815" s="796">
        <v>1979</v>
      </c>
      <c r="F815" s="795" t="s">
        <v>984</v>
      </c>
      <c r="G815" s="820">
        <v>1</v>
      </c>
      <c r="H815" s="820">
        <v>17</v>
      </c>
      <c r="I815" s="821">
        <f t="shared" si="802"/>
        <v>1.9</v>
      </c>
      <c r="J815" s="799">
        <v>83200</v>
      </c>
      <c r="K815" s="851"/>
      <c r="L815" s="851"/>
      <c r="M815" s="852" t="s">
        <v>87</v>
      </c>
      <c r="N815" s="799">
        <f t="shared" si="803"/>
        <v>158080</v>
      </c>
      <c r="O815" s="823">
        <f t="shared" si="804"/>
        <v>158080</v>
      </c>
      <c r="P815" s="823">
        <f t="shared" si="805"/>
        <v>2055040</v>
      </c>
      <c r="Q815" s="592">
        <v>1</v>
      </c>
      <c r="R815" s="592">
        <f t="shared" si="806"/>
        <v>18</v>
      </c>
      <c r="S815" s="588">
        <f t="shared" si="807"/>
        <v>1.9</v>
      </c>
      <c r="T815" s="456">
        <v>83200</v>
      </c>
      <c r="U815" s="458"/>
      <c r="V815" s="458"/>
      <c r="W815" s="706" t="str">
        <f t="shared" si="808"/>
        <v>Կ-2</v>
      </c>
      <c r="X815" s="456">
        <f t="shared" si="809"/>
        <v>158080</v>
      </c>
      <c r="Y815" s="590">
        <f t="shared" si="810"/>
        <v>158080</v>
      </c>
      <c r="Z815" s="590">
        <f t="shared" si="811"/>
        <v>2055040</v>
      </c>
      <c r="AA815" s="592">
        <f t="shared" si="812"/>
        <v>1</v>
      </c>
      <c r="AB815" s="592">
        <f t="shared" si="813"/>
        <v>19</v>
      </c>
      <c r="AC815" s="588">
        <f t="shared" si="814"/>
        <v>1.95</v>
      </c>
      <c r="AD815" s="456">
        <v>83200</v>
      </c>
      <c r="AE815" s="458"/>
      <c r="AF815" s="729"/>
      <c r="AG815" s="706" t="str">
        <f t="shared" si="815"/>
        <v>Կ-2</v>
      </c>
      <c r="AH815" s="456">
        <f t="shared" si="816"/>
        <v>162240</v>
      </c>
      <c r="AI815" s="590">
        <f t="shared" si="817"/>
        <v>162240</v>
      </c>
      <c r="AJ815" s="590">
        <f t="shared" si="818"/>
        <v>2109120</v>
      </c>
      <c r="AK815" s="592">
        <f t="shared" si="819"/>
        <v>1</v>
      </c>
      <c r="AL815" s="592">
        <f t="shared" si="820"/>
        <v>20</v>
      </c>
      <c r="AM815" s="588">
        <f t="shared" si="821"/>
        <v>1.95</v>
      </c>
      <c r="AN815" s="456">
        <v>83200</v>
      </c>
      <c r="AO815" s="458"/>
      <c r="AP815" s="729"/>
      <c r="AQ815" s="706" t="str">
        <f t="shared" si="822"/>
        <v>Կ-2</v>
      </c>
      <c r="AR815" s="456">
        <f t="shared" si="823"/>
        <v>162240</v>
      </c>
      <c r="AS815" s="590">
        <f t="shared" si="824"/>
        <v>162240</v>
      </c>
      <c r="AT815" s="590">
        <f t="shared" si="825"/>
        <v>2109120</v>
      </c>
    </row>
    <row r="816" spans="2:46" s="587" customFormat="1" ht="27">
      <c r="B816" s="816">
        <v>14</v>
      </c>
      <c r="C816" s="872" t="s">
        <v>1221</v>
      </c>
      <c r="D816" s="794" t="s">
        <v>1960</v>
      </c>
      <c r="E816" s="796">
        <v>1990</v>
      </c>
      <c r="F816" s="795" t="s">
        <v>984</v>
      </c>
      <c r="G816" s="820">
        <v>1</v>
      </c>
      <c r="H816" s="820">
        <v>5</v>
      </c>
      <c r="I816" s="821">
        <f t="shared" si="802"/>
        <v>1.63</v>
      </c>
      <c r="J816" s="799">
        <v>83200</v>
      </c>
      <c r="K816" s="851"/>
      <c r="L816" s="851"/>
      <c r="M816" s="852" t="s">
        <v>87</v>
      </c>
      <c r="N816" s="799">
        <f t="shared" si="803"/>
        <v>135616</v>
      </c>
      <c r="O816" s="823">
        <f t="shared" si="804"/>
        <v>135616</v>
      </c>
      <c r="P816" s="823">
        <f t="shared" si="805"/>
        <v>1763008</v>
      </c>
      <c r="Q816" s="592">
        <v>1</v>
      </c>
      <c r="R816" s="592">
        <f t="shared" si="806"/>
        <v>6</v>
      </c>
      <c r="S816" s="588">
        <f t="shared" si="807"/>
        <v>1.68</v>
      </c>
      <c r="T816" s="456">
        <v>83200</v>
      </c>
      <c r="U816" s="458"/>
      <c r="V816" s="458"/>
      <c r="W816" s="706" t="str">
        <f t="shared" si="808"/>
        <v>Կ-2</v>
      </c>
      <c r="X816" s="456">
        <f t="shared" si="809"/>
        <v>139776</v>
      </c>
      <c r="Y816" s="590">
        <f t="shared" si="810"/>
        <v>139776</v>
      </c>
      <c r="Z816" s="590">
        <f t="shared" si="811"/>
        <v>1817088</v>
      </c>
      <c r="AA816" s="592">
        <f t="shared" si="812"/>
        <v>1</v>
      </c>
      <c r="AB816" s="592">
        <f t="shared" si="813"/>
        <v>7</v>
      </c>
      <c r="AC816" s="588">
        <f t="shared" si="814"/>
        <v>1.68</v>
      </c>
      <c r="AD816" s="456">
        <v>83200</v>
      </c>
      <c r="AE816" s="458"/>
      <c r="AF816" s="729"/>
      <c r="AG816" s="706" t="str">
        <f t="shared" si="815"/>
        <v>Կ-2</v>
      </c>
      <c r="AH816" s="456">
        <f t="shared" si="816"/>
        <v>139776</v>
      </c>
      <c r="AI816" s="590">
        <f t="shared" si="817"/>
        <v>139776</v>
      </c>
      <c r="AJ816" s="590">
        <f t="shared" si="818"/>
        <v>1817088</v>
      </c>
      <c r="AK816" s="592">
        <f t="shared" si="819"/>
        <v>1</v>
      </c>
      <c r="AL816" s="592">
        <f t="shared" si="820"/>
        <v>8</v>
      </c>
      <c r="AM816" s="588">
        <f t="shared" si="821"/>
        <v>1.73</v>
      </c>
      <c r="AN816" s="456">
        <v>83200</v>
      </c>
      <c r="AO816" s="458"/>
      <c r="AP816" s="729"/>
      <c r="AQ816" s="706" t="str">
        <f t="shared" si="822"/>
        <v>Կ-2</v>
      </c>
      <c r="AR816" s="456">
        <f t="shared" si="823"/>
        <v>143936</v>
      </c>
      <c r="AS816" s="590">
        <f t="shared" si="824"/>
        <v>143936</v>
      </c>
      <c r="AT816" s="590">
        <f t="shared" si="825"/>
        <v>1871168</v>
      </c>
    </row>
    <row r="817" spans="2:46" s="587" customFormat="1" ht="27">
      <c r="B817" s="816">
        <v>15</v>
      </c>
      <c r="C817" s="872" t="s">
        <v>1222</v>
      </c>
      <c r="D817" s="794" t="s">
        <v>1960</v>
      </c>
      <c r="E817" s="796">
        <v>1990</v>
      </c>
      <c r="F817" s="795" t="s">
        <v>984</v>
      </c>
      <c r="G817" s="820">
        <v>1</v>
      </c>
      <c r="H817" s="820">
        <v>5</v>
      </c>
      <c r="I817" s="821">
        <f t="shared" si="802"/>
        <v>1.63</v>
      </c>
      <c r="J817" s="799">
        <v>83200</v>
      </c>
      <c r="K817" s="851"/>
      <c r="L817" s="851"/>
      <c r="M817" s="852" t="s">
        <v>87</v>
      </c>
      <c r="N817" s="799">
        <f t="shared" si="803"/>
        <v>135616</v>
      </c>
      <c r="O817" s="823">
        <f t="shared" si="804"/>
        <v>135616</v>
      </c>
      <c r="P817" s="823">
        <f t="shared" si="805"/>
        <v>1763008</v>
      </c>
      <c r="Q817" s="592">
        <v>1</v>
      </c>
      <c r="R817" s="592">
        <f t="shared" si="806"/>
        <v>6</v>
      </c>
      <c r="S817" s="588">
        <f t="shared" si="807"/>
        <v>1.68</v>
      </c>
      <c r="T817" s="456">
        <v>83200</v>
      </c>
      <c r="U817" s="458"/>
      <c r="V817" s="458"/>
      <c r="W817" s="706" t="str">
        <f t="shared" si="808"/>
        <v>Կ-2</v>
      </c>
      <c r="X817" s="456">
        <f t="shared" si="809"/>
        <v>139776</v>
      </c>
      <c r="Y817" s="590">
        <f t="shared" si="810"/>
        <v>139776</v>
      </c>
      <c r="Z817" s="590">
        <f t="shared" si="811"/>
        <v>1817088</v>
      </c>
      <c r="AA817" s="592">
        <f t="shared" si="812"/>
        <v>1</v>
      </c>
      <c r="AB817" s="592">
        <f t="shared" si="813"/>
        <v>7</v>
      </c>
      <c r="AC817" s="588">
        <f t="shared" si="814"/>
        <v>1.68</v>
      </c>
      <c r="AD817" s="456">
        <v>83200</v>
      </c>
      <c r="AE817" s="458"/>
      <c r="AF817" s="729"/>
      <c r="AG817" s="706" t="str">
        <f t="shared" si="815"/>
        <v>Կ-2</v>
      </c>
      <c r="AH817" s="456">
        <f t="shared" si="816"/>
        <v>139776</v>
      </c>
      <c r="AI817" s="590">
        <f t="shared" si="817"/>
        <v>139776</v>
      </c>
      <c r="AJ817" s="590">
        <f t="shared" si="818"/>
        <v>1817088</v>
      </c>
      <c r="AK817" s="592">
        <f t="shared" si="819"/>
        <v>1</v>
      </c>
      <c r="AL817" s="592">
        <f t="shared" si="820"/>
        <v>8</v>
      </c>
      <c r="AM817" s="588">
        <f t="shared" si="821"/>
        <v>1.73</v>
      </c>
      <c r="AN817" s="456">
        <v>83200</v>
      </c>
      <c r="AO817" s="458"/>
      <c r="AP817" s="729"/>
      <c r="AQ817" s="706" t="str">
        <f t="shared" si="822"/>
        <v>Կ-2</v>
      </c>
      <c r="AR817" s="456">
        <f t="shared" si="823"/>
        <v>143936</v>
      </c>
      <c r="AS817" s="590">
        <f t="shared" si="824"/>
        <v>143936</v>
      </c>
      <c r="AT817" s="590">
        <f t="shared" si="825"/>
        <v>1871168</v>
      </c>
    </row>
    <row r="818" spans="2:46" s="587" customFormat="1" ht="27">
      <c r="B818" s="816">
        <v>16</v>
      </c>
      <c r="C818" s="872" t="s">
        <v>1226</v>
      </c>
      <c r="D818" s="794" t="s">
        <v>1982</v>
      </c>
      <c r="E818" s="796">
        <v>1998</v>
      </c>
      <c r="F818" s="795" t="s">
        <v>984</v>
      </c>
      <c r="G818" s="820">
        <v>1</v>
      </c>
      <c r="H818" s="820">
        <v>8</v>
      </c>
      <c r="I818" s="821">
        <f>IF(G818&lt;1,0,IF(M818="Բ-1",IF(H818=0,6.94,IF(H818=1,7.17,IF(H818=2,7.41,IF(H818=3,7.66,IF(OR(H818=5,H818=4),7.92,IF(OR(H818=6,H818=7),8.18,IF(OR(H818=8,H818=9),8.46,IF(OR(H818=10,H818=11,H818=12),8.74,IF(OR(H818=13,H818=14,H818=15),9.03,IF(OR(H818=16,H818=17,H818=18),9.33,9.65)))))))))),IF(M818="Բ-2", IF(H818=0,5.71,IF(H818=1,5.89,IF(H818=2,6.09,IF(H818=3,6.29,IF(OR(H818=5,H818=4),6.5,IF(OR(H818=6,H818=7),6.72,IF(OR(H818=8,H818=9),6.94,IF(OR(H818=10,H818=11,H818=12),7.17,IF(OR(H818=13,H818=14,H818=15),7.41,IF(OR(H818=16,H818=17,H818=18),7.65,7.91)))))))))), IF(M818="Գ-1", IF(H818=0,4.7,IF(H818=1,4.86,IF(H818=2,5.01,IF(H818=3,5.18,IF(OR(H818=5,H818=4),5.35,IF(OR(H818=6,H818=7),5.52,IF(OR(H818=8,H818=9),5.71,IF(OR(H818=10,H818=11,H818=12),5.89,IF(OR(H818=13,H818=14,H818=15),6.09,IF(OR(H818=16,H818=17,H818=18),6.29,6.49)))))))))), IF(M818="Գ-2", IF(H818=0,3.88,IF(H818=1,4.01,IF(H818=2,4.14,IF(H818=3,4.27,IF(OR(H818=5,H818=4),4.41,IF(OR(H818=6,H818=7),4.55,IF(OR(H818=8,H818=9),4.7,IF(OR(H818=10,H818=11,H818=12),4.85,IF(OR(H818=13,H818=14,H818=15),5.01,IF(OR(H818=16,H818=17,H818=18),5.17,5.34)))))))))), IF(M818="Գ-3", IF(H818=0,3.21,IF(H818=1,3.31,IF(H818=2,3.42,IF(H818=3,3.53,IF(OR(H818=5,H818=4),3.64,IF(OR(H818=6,H818=7),3.76,IF(OR(H818=8,H818=9),3.88,IF(OR(H818=10,H818=11,H818=12),4.01,IF(OR(H818=13,H818=14,H818=15),4.13,IF(OR(H818=16,H818=17,H818=18),4.27,4.4)))))))))), IF(M818="Ա-1", IF(H818=0,2.66,IF(H818=1,2.75,IF(H818=2,2.83,IF(H818=3,2.92,IF(OR(H818=5,H818=4),3.02,IF(OR(H818=6,H818=7),3.11,IF(OR(H818=8,H818=9),3.21,IF(OR(H818=10,H818=11,H818=12),3.31,IF(OR(H818=13,H818=14,H818=15),3.42,IF(OR(H818=16,H818=17,H818=18),3.53,3.64)))))))))), IF(M818="Ա-2", IF(H818=0,2.28,IF(H818=1,2.35,IF(H818=2,2.43,IF(H818=3,2.5,IF(OR(H818=5,H818=4),2.58,IF(OR(H818=6,H818=7),2.66,IF(OR(H818=8,H818=9),2.75,IF(OR(H818=10,H818=11,H818=12),2.83,IF(OR(H818=13,H818=14,H818=15),2.92,IF(OR(H818=16,H818=17,H818=18),3.01,3.11)))))))))),IF(M818="Ա-3", IF(H818=0,1.96,IF(H818=1,2.02,IF(H818=2,2.08,IF(H818=3,2.15,IF(OR(H818=5,H818=4),2.21,IF(OR(H818=6,H818=7),2.28,IF(OR(H818=8,H818=9),2.35,IF(OR(H818=10,H818=11,H818=12),2.42,IF(OR(H818=13,H818=14,H818=15),2.5,IF(OR(H818=16,H818=17,H818=18),2.58,2.66)))))))))), IF(M818="Կ-1", IF(H818=0,1.68,IF(H818=1,1.73,IF(H818=2,1.79,IF(H818=3,1.84,IF(OR(H818=5,H818=4),1.9,IF(OR(H818=6,H818=7),1.96,IF(OR(H818=8,H818=9),2.02,IF(OR(H818=10,H818=11,H818=12),2.08,IF(OR(H818=13,H818=14,H818=15),2.14,IF(OR(H818=16,H818=17,H818=18),2.21,2.28)))))))))), IF(M818="Կ-2", IF(H818=0,1.45,IF(H818=1,1.49,IF(H818=2,1.54,IF(H818=3,1.59,IF(OR(H818=5,H818=4),1.63,IF(OR(H818=6,H818=7),1.68,IF(OR(H818=8,H818=9),1.73,IF(OR(H818=10,H818=11,H818=12),1.79,IF(OR(H818=13,H818=14,H818=15),1.84,IF(OR(H818=16,H818=17,H818=18),1.9,1.95)))))))))),IF(M818="Կ-3", IF(H818=0,1.25,IF(H818=1,1.29,IF(H818=2,1.33,IF(H818=3,1.37,IF(OR(H818=5,H818=4),1.41,IF(OR(H818=6,H818=7),1.45,IF(OR(H818=8,H818=9),1.49,IF(OR(H818=10,H818=11,H818=12),1.54,IF(OR(H818=13,H818=14,H818=15),1.58,IF(OR(H818=16,H818=17,H818=18),1.63,1.68)))))))))), "Error"))))))))))))</f>
        <v>1.73</v>
      </c>
      <c r="J818" s="799">
        <v>83200</v>
      </c>
      <c r="K818" s="851"/>
      <c r="L818" s="851"/>
      <c r="M818" s="852" t="s">
        <v>87</v>
      </c>
      <c r="N818" s="799">
        <f>J818*I818</f>
        <v>143936</v>
      </c>
      <c r="O818" s="823">
        <f t="shared" si="804"/>
        <v>143936</v>
      </c>
      <c r="P818" s="823">
        <f>+O818*13</f>
        <v>1871168</v>
      </c>
      <c r="Q818" s="592">
        <v>1</v>
      </c>
      <c r="R818" s="592">
        <f t="shared" si="806"/>
        <v>9</v>
      </c>
      <c r="S818" s="588">
        <f t="shared" si="807"/>
        <v>1.73</v>
      </c>
      <c r="T818" s="456">
        <v>83200</v>
      </c>
      <c r="U818" s="458"/>
      <c r="V818" s="458"/>
      <c r="W818" s="706" t="str">
        <f t="shared" si="808"/>
        <v>Կ-2</v>
      </c>
      <c r="X818" s="456">
        <f t="shared" si="809"/>
        <v>143936</v>
      </c>
      <c r="Y818" s="590">
        <f t="shared" si="810"/>
        <v>143936</v>
      </c>
      <c r="Z818" s="590">
        <f>+Y818*13</f>
        <v>1871168</v>
      </c>
      <c r="AA818" s="592">
        <f t="shared" si="812"/>
        <v>1</v>
      </c>
      <c r="AB818" s="592">
        <f t="shared" si="813"/>
        <v>10</v>
      </c>
      <c r="AC818" s="588">
        <f t="shared" si="814"/>
        <v>1.79</v>
      </c>
      <c r="AD818" s="456">
        <v>83200</v>
      </c>
      <c r="AE818" s="458"/>
      <c r="AF818" s="729"/>
      <c r="AG818" s="706" t="str">
        <f t="shared" si="815"/>
        <v>Կ-2</v>
      </c>
      <c r="AH818" s="456">
        <f t="shared" si="816"/>
        <v>148928</v>
      </c>
      <c r="AI818" s="590">
        <f t="shared" si="817"/>
        <v>148928</v>
      </c>
      <c r="AJ818" s="590">
        <f>+AI818*13</f>
        <v>1936064</v>
      </c>
      <c r="AK818" s="592">
        <f t="shared" si="819"/>
        <v>1</v>
      </c>
      <c r="AL818" s="592">
        <f t="shared" si="820"/>
        <v>11</v>
      </c>
      <c r="AM818" s="588">
        <f t="shared" si="821"/>
        <v>1.79</v>
      </c>
      <c r="AN818" s="456">
        <v>83200</v>
      </c>
      <c r="AO818" s="458"/>
      <c r="AP818" s="729"/>
      <c r="AQ818" s="706" t="str">
        <f t="shared" si="822"/>
        <v>Կ-2</v>
      </c>
      <c r="AR818" s="456">
        <f t="shared" si="823"/>
        <v>148928</v>
      </c>
      <c r="AS818" s="590">
        <f t="shared" si="824"/>
        <v>148928</v>
      </c>
      <c r="AT818" s="590">
        <f>+AS818*13</f>
        <v>1936064</v>
      </c>
    </row>
    <row r="819" spans="2:46" s="587" customFormat="1" ht="27">
      <c r="B819" s="816">
        <v>17</v>
      </c>
      <c r="C819" s="872" t="s">
        <v>1524</v>
      </c>
      <c r="D819" s="794" t="s">
        <v>1960</v>
      </c>
      <c r="E819" s="796">
        <v>1988</v>
      </c>
      <c r="F819" s="795" t="s">
        <v>984</v>
      </c>
      <c r="G819" s="820">
        <v>1</v>
      </c>
      <c r="H819" s="820">
        <v>21</v>
      </c>
      <c r="I819" s="821">
        <f>IF(G819&lt;1,0,IF(M819="Բ-1",IF(H819=0,6.94,IF(H819=1,7.17,IF(H819=2,7.41,IF(H819=3,7.66,IF(OR(H819=5,H819=4),7.92,IF(OR(H819=6,H819=7),8.18,IF(OR(H819=8,H819=9),8.46,IF(OR(H819=10,H819=11,H819=12),8.74,IF(OR(H819=13,H819=14,H819=15),9.03,IF(OR(H819=16,H819=17,H819=18),9.33,9.65)))))))))),IF(M819="Բ-2", IF(H819=0,5.71,IF(H819=1,5.89,IF(H819=2,6.09,IF(H819=3,6.29,IF(OR(H819=5,H819=4),6.5,IF(OR(H819=6,H819=7),6.72,IF(OR(H819=8,H819=9),6.94,IF(OR(H819=10,H819=11,H819=12),7.17,IF(OR(H819=13,H819=14,H819=15),7.41,IF(OR(H819=16,H819=17,H819=18),7.65,7.91)))))))))), IF(M819="Գ-1", IF(H819=0,4.7,IF(H819=1,4.86,IF(H819=2,5.01,IF(H819=3,5.18,IF(OR(H819=5,H819=4),5.35,IF(OR(H819=6,H819=7),5.52,IF(OR(H819=8,H819=9),5.71,IF(OR(H819=10,H819=11,H819=12),5.89,IF(OR(H819=13,H819=14,H819=15),6.09,IF(OR(H819=16,H819=17,H819=18),6.29,6.49)))))))))), IF(M819="Գ-2", IF(H819=0,3.88,IF(H819=1,4.01,IF(H819=2,4.14,IF(H819=3,4.27,IF(OR(H819=5,H819=4),4.41,IF(OR(H819=6,H819=7),4.55,IF(OR(H819=8,H819=9),4.7,IF(OR(H819=10,H819=11,H819=12),4.85,IF(OR(H819=13,H819=14,H819=15),5.01,IF(OR(H819=16,H819=17,H819=18),5.17,5.34)))))))))), IF(M819="Գ-3", IF(H819=0,3.21,IF(H819=1,3.31,IF(H819=2,3.42,IF(H819=3,3.53,IF(OR(H819=5,H819=4),3.64,IF(OR(H819=6,H819=7),3.76,IF(OR(H819=8,H819=9),3.88,IF(OR(H819=10,H819=11,H819=12),4.01,IF(OR(H819=13,H819=14,H819=15),4.13,IF(OR(H819=16,H819=17,H819=18),4.27,4.4)))))))))), IF(M819="Ա-1", IF(H819=0,2.66,IF(H819=1,2.75,IF(H819=2,2.83,IF(H819=3,2.92,IF(OR(H819=5,H819=4),3.02,IF(OR(H819=6,H819=7),3.11,IF(OR(H819=8,H819=9),3.21,IF(OR(H819=10,H819=11,H819=12),3.31,IF(OR(H819=13,H819=14,H819=15),3.42,IF(OR(H819=16,H819=17,H819=18),3.53,3.64)))))))))), IF(M819="Ա-2", IF(H819=0,2.28,IF(H819=1,2.35,IF(H819=2,2.43,IF(H819=3,2.5,IF(OR(H819=5,H819=4),2.58,IF(OR(H819=6,H819=7),2.66,IF(OR(H819=8,H819=9),2.75,IF(OR(H819=10,H819=11,H819=12),2.83,IF(OR(H819=13,H819=14,H819=15),2.92,IF(OR(H819=16,H819=17,H819=18),3.01,3.11)))))))))),IF(M819="Ա-3", IF(H819=0,1.96,IF(H819=1,2.02,IF(H819=2,2.08,IF(H819=3,2.15,IF(OR(H819=5,H819=4),2.21,IF(OR(H819=6,H819=7),2.28,IF(OR(H819=8,H819=9),2.35,IF(OR(H819=10,H819=11,H819=12),2.42,IF(OR(H819=13,H819=14,H819=15),2.5,IF(OR(H819=16,H819=17,H819=18),2.58,2.66)))))))))), IF(M819="Կ-1", IF(H819=0,1.68,IF(H819=1,1.73,IF(H819=2,1.79,IF(H819=3,1.84,IF(OR(H819=5,H819=4),1.9,IF(OR(H819=6,H819=7),1.96,IF(OR(H819=8,H819=9),2.02,IF(OR(H819=10,H819=11,H819=12),2.08,IF(OR(H819=13,H819=14,H819=15),2.14,IF(OR(H819=16,H819=17,H819=18),2.21,2.28)))))))))), IF(M819="Կ-2", IF(H819=0,1.45,IF(H819=1,1.49,IF(H819=2,1.54,IF(H819=3,1.59,IF(OR(H819=5,H819=4),1.63,IF(OR(H819=6,H819=7),1.68,IF(OR(H819=8,H819=9),1.73,IF(OR(H819=10,H819=11,H819=12),1.79,IF(OR(H819=13,H819=14,H819=15),1.84,IF(OR(H819=16,H819=17,H819=18),1.9,1.95)))))))))),IF(M819="Կ-3", IF(H819=0,1.25,IF(H819=1,1.29,IF(H819=2,1.33,IF(H819=3,1.37,IF(OR(H819=5,H819=4),1.41,IF(OR(H819=6,H819=7),1.45,IF(OR(H819=8,H819=9),1.49,IF(OR(H819=10,H819=11,H819=12),1.54,IF(OR(H819=13,H819=14,H819=15),1.58,IF(OR(H819=16,H819=17,H819=18),1.63,1.68)))))))))), "Error"))))))))))))</f>
        <v>1.95</v>
      </c>
      <c r="J819" s="799">
        <v>83200</v>
      </c>
      <c r="K819" s="851"/>
      <c r="L819" s="851"/>
      <c r="M819" s="852" t="s">
        <v>87</v>
      </c>
      <c r="N819" s="799">
        <f>J819*I819</f>
        <v>162240</v>
      </c>
      <c r="O819" s="823">
        <f t="shared" si="804"/>
        <v>162240</v>
      </c>
      <c r="P819" s="823">
        <f>+O819*13</f>
        <v>2109120</v>
      </c>
      <c r="Q819" s="592">
        <v>1</v>
      </c>
      <c r="R819" s="592">
        <f t="shared" si="806"/>
        <v>22</v>
      </c>
      <c r="S819" s="588">
        <f t="shared" si="807"/>
        <v>1.95</v>
      </c>
      <c r="T819" s="456">
        <v>83200</v>
      </c>
      <c r="U819" s="458"/>
      <c r="V819" s="458"/>
      <c r="W819" s="706" t="str">
        <f t="shared" si="808"/>
        <v>Կ-2</v>
      </c>
      <c r="X819" s="456">
        <f t="shared" si="809"/>
        <v>162240</v>
      </c>
      <c r="Y819" s="590">
        <f t="shared" si="810"/>
        <v>162240</v>
      </c>
      <c r="Z819" s="590">
        <f>+Y819*13</f>
        <v>2109120</v>
      </c>
      <c r="AA819" s="592">
        <f t="shared" si="812"/>
        <v>1</v>
      </c>
      <c r="AB819" s="592">
        <f t="shared" si="813"/>
        <v>23</v>
      </c>
      <c r="AC819" s="588">
        <f t="shared" si="814"/>
        <v>1.95</v>
      </c>
      <c r="AD819" s="456">
        <v>83200</v>
      </c>
      <c r="AE819" s="458"/>
      <c r="AF819" s="729"/>
      <c r="AG819" s="706" t="str">
        <f t="shared" si="815"/>
        <v>Կ-2</v>
      </c>
      <c r="AH819" s="456">
        <f t="shared" si="816"/>
        <v>162240</v>
      </c>
      <c r="AI819" s="590">
        <f t="shared" si="817"/>
        <v>162240</v>
      </c>
      <c r="AJ819" s="590">
        <f>+AI819*13</f>
        <v>2109120</v>
      </c>
      <c r="AK819" s="592">
        <f t="shared" si="819"/>
        <v>1</v>
      </c>
      <c r="AL819" s="592">
        <f t="shared" si="820"/>
        <v>24</v>
      </c>
      <c r="AM819" s="588">
        <f t="shared" si="821"/>
        <v>1.95</v>
      </c>
      <c r="AN819" s="456">
        <v>83200</v>
      </c>
      <c r="AO819" s="458"/>
      <c r="AP819" s="729"/>
      <c r="AQ819" s="706" t="str">
        <f t="shared" si="822"/>
        <v>Կ-2</v>
      </c>
      <c r="AR819" s="456">
        <f t="shared" si="823"/>
        <v>162240</v>
      </c>
      <c r="AS819" s="590">
        <f t="shared" si="824"/>
        <v>162240</v>
      </c>
      <c r="AT819" s="590">
        <f>+AS819*13</f>
        <v>2109120</v>
      </c>
    </row>
    <row r="820" spans="2:46" s="587" customFormat="1" ht="13.5">
      <c r="B820" s="816">
        <v>18</v>
      </c>
      <c r="C820" s="795" t="s">
        <v>247</v>
      </c>
      <c r="D820" s="794" t="s">
        <v>1960</v>
      </c>
      <c r="E820" s="796">
        <v>1965</v>
      </c>
      <c r="F820" s="795" t="s">
        <v>107</v>
      </c>
      <c r="G820" s="820">
        <v>1</v>
      </c>
      <c r="H820" s="820">
        <v>3</v>
      </c>
      <c r="I820" s="821">
        <f t="shared" si="802"/>
        <v>1.84</v>
      </c>
      <c r="J820" s="799">
        <v>83200</v>
      </c>
      <c r="K820" s="851"/>
      <c r="L820" s="851"/>
      <c r="M820" s="852" t="s">
        <v>86</v>
      </c>
      <c r="N820" s="799">
        <f t="shared" si="803"/>
        <v>153088</v>
      </c>
      <c r="O820" s="823">
        <f t="shared" si="804"/>
        <v>153088</v>
      </c>
      <c r="P820" s="823">
        <f t="shared" si="805"/>
        <v>1990144</v>
      </c>
      <c r="Q820" s="592">
        <v>1</v>
      </c>
      <c r="R820" s="592">
        <f t="shared" si="806"/>
        <v>4</v>
      </c>
      <c r="S820" s="588">
        <f t="shared" si="807"/>
        <v>1.9</v>
      </c>
      <c r="T820" s="456">
        <v>83200</v>
      </c>
      <c r="U820" s="458"/>
      <c r="V820" s="458"/>
      <c r="W820" s="706" t="str">
        <f t="shared" si="808"/>
        <v>Կ-1</v>
      </c>
      <c r="X820" s="456">
        <f t="shared" si="809"/>
        <v>158080</v>
      </c>
      <c r="Y820" s="590">
        <f t="shared" si="810"/>
        <v>158080</v>
      </c>
      <c r="Z820" s="590">
        <f t="shared" si="811"/>
        <v>2055040</v>
      </c>
      <c r="AA820" s="592">
        <f t="shared" si="812"/>
        <v>1</v>
      </c>
      <c r="AB820" s="592">
        <f t="shared" si="813"/>
        <v>5</v>
      </c>
      <c r="AC820" s="588">
        <f t="shared" si="814"/>
        <v>1.9</v>
      </c>
      <c r="AD820" s="456">
        <v>83200</v>
      </c>
      <c r="AE820" s="458"/>
      <c r="AF820" s="729"/>
      <c r="AG820" s="706" t="str">
        <f t="shared" si="815"/>
        <v>Կ-1</v>
      </c>
      <c r="AH820" s="456">
        <f t="shared" si="816"/>
        <v>158080</v>
      </c>
      <c r="AI820" s="590">
        <f t="shared" si="817"/>
        <v>158080</v>
      </c>
      <c r="AJ820" s="590">
        <f t="shared" si="818"/>
        <v>2055040</v>
      </c>
      <c r="AK820" s="592">
        <f t="shared" si="819"/>
        <v>1</v>
      </c>
      <c r="AL820" s="592">
        <f t="shared" si="820"/>
        <v>6</v>
      </c>
      <c r="AM820" s="588">
        <f t="shared" si="821"/>
        <v>1.96</v>
      </c>
      <c r="AN820" s="456">
        <v>83200</v>
      </c>
      <c r="AO820" s="458"/>
      <c r="AP820" s="729"/>
      <c r="AQ820" s="706" t="str">
        <f t="shared" si="822"/>
        <v>Կ-1</v>
      </c>
      <c r="AR820" s="456">
        <f t="shared" si="823"/>
        <v>163072</v>
      </c>
      <c r="AS820" s="590">
        <f t="shared" si="824"/>
        <v>163072</v>
      </c>
      <c r="AT820" s="590">
        <f t="shared" si="825"/>
        <v>2119936</v>
      </c>
    </row>
    <row r="821" spans="2:46" s="587" customFormat="1" ht="27">
      <c r="B821" s="816">
        <v>19</v>
      </c>
      <c r="C821" s="872" t="s">
        <v>214</v>
      </c>
      <c r="D821" s="828" t="s">
        <v>1960</v>
      </c>
      <c r="E821" s="818">
        <v>1983</v>
      </c>
      <c r="F821" s="829" t="s">
        <v>453</v>
      </c>
      <c r="G821" s="820">
        <v>1</v>
      </c>
      <c r="H821" s="820">
        <v>12</v>
      </c>
      <c r="I821" s="821">
        <f t="shared" si="802"/>
        <v>2.08</v>
      </c>
      <c r="J821" s="799">
        <v>83200</v>
      </c>
      <c r="K821" s="851"/>
      <c r="L821" s="851"/>
      <c r="M821" s="852" t="s">
        <v>86</v>
      </c>
      <c r="N821" s="799">
        <f t="shared" si="803"/>
        <v>173056</v>
      </c>
      <c r="O821" s="823">
        <f t="shared" si="804"/>
        <v>173056</v>
      </c>
      <c r="P821" s="823">
        <f t="shared" si="805"/>
        <v>2249728</v>
      </c>
      <c r="Q821" s="592">
        <v>1</v>
      </c>
      <c r="R821" s="592">
        <f t="shared" si="806"/>
        <v>13</v>
      </c>
      <c r="S821" s="588">
        <f t="shared" si="807"/>
        <v>2.14</v>
      </c>
      <c r="T821" s="456">
        <v>83200</v>
      </c>
      <c r="U821" s="458"/>
      <c r="V821" s="458"/>
      <c r="W821" s="706" t="str">
        <f t="shared" si="808"/>
        <v>Կ-1</v>
      </c>
      <c r="X821" s="456">
        <f t="shared" si="809"/>
        <v>178048</v>
      </c>
      <c r="Y821" s="590">
        <f t="shared" si="810"/>
        <v>178048</v>
      </c>
      <c r="Z821" s="590">
        <f t="shared" si="811"/>
        <v>2314624</v>
      </c>
      <c r="AA821" s="592">
        <f t="shared" si="812"/>
        <v>1</v>
      </c>
      <c r="AB821" s="592">
        <f t="shared" si="813"/>
        <v>14</v>
      </c>
      <c r="AC821" s="588">
        <f t="shared" si="814"/>
        <v>2.14</v>
      </c>
      <c r="AD821" s="456">
        <v>83200</v>
      </c>
      <c r="AE821" s="458"/>
      <c r="AF821" s="729"/>
      <c r="AG821" s="706" t="str">
        <f t="shared" si="815"/>
        <v>Կ-1</v>
      </c>
      <c r="AH821" s="456">
        <f t="shared" si="816"/>
        <v>178048</v>
      </c>
      <c r="AI821" s="590">
        <f t="shared" si="817"/>
        <v>178048</v>
      </c>
      <c r="AJ821" s="590">
        <f t="shared" si="818"/>
        <v>2314624</v>
      </c>
      <c r="AK821" s="592">
        <f t="shared" si="819"/>
        <v>1</v>
      </c>
      <c r="AL821" s="592">
        <f t="shared" si="820"/>
        <v>15</v>
      </c>
      <c r="AM821" s="588">
        <f t="shared" si="821"/>
        <v>2.14</v>
      </c>
      <c r="AN821" s="456">
        <v>83200</v>
      </c>
      <c r="AO821" s="458"/>
      <c r="AP821" s="729"/>
      <c r="AQ821" s="706" t="str">
        <f t="shared" si="822"/>
        <v>Կ-1</v>
      </c>
      <c r="AR821" s="456">
        <f t="shared" si="823"/>
        <v>178048</v>
      </c>
      <c r="AS821" s="590">
        <f t="shared" si="824"/>
        <v>178048</v>
      </c>
      <c r="AT821" s="590">
        <f t="shared" si="825"/>
        <v>2314624</v>
      </c>
    </row>
    <row r="822" spans="2:46" s="587" customFormat="1" ht="27">
      <c r="B822" s="816">
        <v>20</v>
      </c>
      <c r="C822" s="872" t="s">
        <v>477</v>
      </c>
      <c r="D822" s="828" t="s">
        <v>1960</v>
      </c>
      <c r="E822" s="818">
        <v>1997</v>
      </c>
      <c r="F822" s="829" t="s">
        <v>453</v>
      </c>
      <c r="G822" s="820">
        <v>1</v>
      </c>
      <c r="H822" s="820">
        <v>5</v>
      </c>
      <c r="I822" s="821">
        <f t="shared" si="802"/>
        <v>1.9</v>
      </c>
      <c r="J822" s="799">
        <v>83200</v>
      </c>
      <c r="K822" s="851"/>
      <c r="L822" s="851"/>
      <c r="M822" s="852" t="s">
        <v>86</v>
      </c>
      <c r="N822" s="799">
        <f t="shared" si="803"/>
        <v>158080</v>
      </c>
      <c r="O822" s="823">
        <f t="shared" si="804"/>
        <v>158080</v>
      </c>
      <c r="P822" s="823">
        <f t="shared" si="805"/>
        <v>2055040</v>
      </c>
      <c r="Q822" s="592">
        <v>1</v>
      </c>
      <c r="R822" s="592">
        <f t="shared" si="806"/>
        <v>6</v>
      </c>
      <c r="S822" s="588">
        <f t="shared" si="807"/>
        <v>1.96</v>
      </c>
      <c r="T822" s="456">
        <v>83200</v>
      </c>
      <c r="U822" s="458"/>
      <c r="V822" s="458"/>
      <c r="W822" s="706" t="str">
        <f t="shared" si="808"/>
        <v>Կ-1</v>
      </c>
      <c r="X822" s="456">
        <f t="shared" si="809"/>
        <v>163072</v>
      </c>
      <c r="Y822" s="590">
        <f t="shared" si="810"/>
        <v>163072</v>
      </c>
      <c r="Z822" s="590">
        <f t="shared" si="811"/>
        <v>2119936</v>
      </c>
      <c r="AA822" s="592">
        <f t="shared" si="812"/>
        <v>1</v>
      </c>
      <c r="AB822" s="592">
        <f t="shared" si="813"/>
        <v>7</v>
      </c>
      <c r="AC822" s="588">
        <f t="shared" si="814"/>
        <v>1.96</v>
      </c>
      <c r="AD822" s="456">
        <v>83200</v>
      </c>
      <c r="AE822" s="458"/>
      <c r="AF822" s="729"/>
      <c r="AG822" s="706" t="str">
        <f t="shared" si="815"/>
        <v>Կ-1</v>
      </c>
      <c r="AH822" s="456">
        <f t="shared" si="816"/>
        <v>163072</v>
      </c>
      <c r="AI822" s="590">
        <f t="shared" si="817"/>
        <v>163072</v>
      </c>
      <c r="AJ822" s="590">
        <f t="shared" si="818"/>
        <v>2119936</v>
      </c>
      <c r="AK822" s="592">
        <f t="shared" si="819"/>
        <v>1</v>
      </c>
      <c r="AL822" s="592">
        <f t="shared" si="820"/>
        <v>8</v>
      </c>
      <c r="AM822" s="588">
        <f t="shared" si="821"/>
        <v>2.02</v>
      </c>
      <c r="AN822" s="456">
        <v>83200</v>
      </c>
      <c r="AO822" s="458"/>
      <c r="AP822" s="729"/>
      <c r="AQ822" s="706" t="str">
        <f t="shared" si="822"/>
        <v>Կ-1</v>
      </c>
      <c r="AR822" s="456">
        <f t="shared" si="823"/>
        <v>168064</v>
      </c>
      <c r="AS822" s="590">
        <f t="shared" si="824"/>
        <v>168064</v>
      </c>
      <c r="AT822" s="590">
        <f t="shared" si="825"/>
        <v>2184832</v>
      </c>
    </row>
    <row r="823" spans="2:46" s="587" customFormat="1" ht="27">
      <c r="B823" s="816">
        <v>21</v>
      </c>
      <c r="C823" s="872" t="s">
        <v>71</v>
      </c>
      <c r="D823" s="828" t="s">
        <v>1960</v>
      </c>
      <c r="E823" s="818">
        <v>1993</v>
      </c>
      <c r="F823" s="829" t="s">
        <v>453</v>
      </c>
      <c r="G823" s="820">
        <v>1</v>
      </c>
      <c r="H823" s="820">
        <v>7</v>
      </c>
      <c r="I823" s="821">
        <f t="shared" si="802"/>
        <v>1.96</v>
      </c>
      <c r="J823" s="799">
        <v>83200</v>
      </c>
      <c r="K823" s="851"/>
      <c r="L823" s="851"/>
      <c r="M823" s="852" t="s">
        <v>86</v>
      </c>
      <c r="N823" s="799">
        <f t="shared" si="803"/>
        <v>163072</v>
      </c>
      <c r="O823" s="823">
        <f t="shared" si="804"/>
        <v>163072</v>
      </c>
      <c r="P823" s="823">
        <f t="shared" si="805"/>
        <v>2119936</v>
      </c>
      <c r="Q823" s="592">
        <v>1</v>
      </c>
      <c r="R823" s="592">
        <f t="shared" si="806"/>
        <v>8</v>
      </c>
      <c r="S823" s="588">
        <f t="shared" si="807"/>
        <v>2.02</v>
      </c>
      <c r="T823" s="456">
        <v>83200</v>
      </c>
      <c r="U823" s="458"/>
      <c r="V823" s="458"/>
      <c r="W823" s="706" t="str">
        <f t="shared" si="808"/>
        <v>Կ-1</v>
      </c>
      <c r="X823" s="456">
        <f t="shared" si="809"/>
        <v>168064</v>
      </c>
      <c r="Y823" s="590">
        <f t="shared" si="810"/>
        <v>168064</v>
      </c>
      <c r="Z823" s="590">
        <f t="shared" si="811"/>
        <v>2184832</v>
      </c>
      <c r="AA823" s="592">
        <f t="shared" si="812"/>
        <v>1</v>
      </c>
      <c r="AB823" s="592">
        <f t="shared" si="813"/>
        <v>9</v>
      </c>
      <c r="AC823" s="588">
        <f t="shared" si="814"/>
        <v>2.02</v>
      </c>
      <c r="AD823" s="456">
        <v>83200</v>
      </c>
      <c r="AE823" s="458"/>
      <c r="AF823" s="729"/>
      <c r="AG823" s="706" t="str">
        <f t="shared" si="815"/>
        <v>Կ-1</v>
      </c>
      <c r="AH823" s="456">
        <f t="shared" si="816"/>
        <v>168064</v>
      </c>
      <c r="AI823" s="590">
        <f t="shared" si="817"/>
        <v>168064</v>
      </c>
      <c r="AJ823" s="590">
        <f t="shared" si="818"/>
        <v>2184832</v>
      </c>
      <c r="AK823" s="592">
        <f t="shared" si="819"/>
        <v>1</v>
      </c>
      <c r="AL823" s="592">
        <f t="shared" si="820"/>
        <v>10</v>
      </c>
      <c r="AM823" s="588">
        <f t="shared" si="821"/>
        <v>2.08</v>
      </c>
      <c r="AN823" s="456">
        <v>83200</v>
      </c>
      <c r="AO823" s="458"/>
      <c r="AP823" s="729"/>
      <c r="AQ823" s="706" t="str">
        <f t="shared" si="822"/>
        <v>Կ-1</v>
      </c>
      <c r="AR823" s="456">
        <f t="shared" si="823"/>
        <v>173056</v>
      </c>
      <c r="AS823" s="590">
        <f t="shared" si="824"/>
        <v>173056</v>
      </c>
      <c r="AT823" s="590">
        <f t="shared" si="825"/>
        <v>2249728</v>
      </c>
    </row>
    <row r="824" spans="2:46" s="587" customFormat="1" ht="27">
      <c r="B824" s="816">
        <v>22</v>
      </c>
      <c r="C824" s="872" t="s">
        <v>2680</v>
      </c>
      <c r="D824" s="828" t="s">
        <v>1982</v>
      </c>
      <c r="E824" s="818" t="s">
        <v>2277</v>
      </c>
      <c r="F824" s="829" t="s">
        <v>453</v>
      </c>
      <c r="G824" s="820">
        <v>1</v>
      </c>
      <c r="H824" s="820">
        <v>3</v>
      </c>
      <c r="I824" s="821">
        <f t="shared" si="802"/>
        <v>1.84</v>
      </c>
      <c r="J824" s="799">
        <v>83200</v>
      </c>
      <c r="K824" s="851"/>
      <c r="L824" s="851"/>
      <c r="M824" s="852" t="s">
        <v>86</v>
      </c>
      <c r="N824" s="799">
        <f t="shared" si="803"/>
        <v>153088</v>
      </c>
      <c r="O824" s="823">
        <f t="shared" si="804"/>
        <v>153088</v>
      </c>
      <c r="P824" s="823">
        <f t="shared" si="805"/>
        <v>1990144</v>
      </c>
      <c r="Q824" s="592">
        <v>1</v>
      </c>
      <c r="R824" s="592">
        <f t="shared" si="806"/>
        <v>4</v>
      </c>
      <c r="S824" s="588">
        <f t="shared" si="807"/>
        <v>1.9</v>
      </c>
      <c r="T824" s="456">
        <v>83200</v>
      </c>
      <c r="U824" s="458"/>
      <c r="V824" s="458"/>
      <c r="W824" s="706" t="str">
        <f t="shared" si="808"/>
        <v>Կ-1</v>
      </c>
      <c r="X824" s="456">
        <f t="shared" si="809"/>
        <v>158080</v>
      </c>
      <c r="Y824" s="590">
        <f t="shared" si="810"/>
        <v>158080</v>
      </c>
      <c r="Z824" s="590">
        <f t="shared" si="811"/>
        <v>2055040</v>
      </c>
      <c r="AA824" s="592">
        <f t="shared" si="812"/>
        <v>1</v>
      </c>
      <c r="AB824" s="592">
        <f t="shared" si="813"/>
        <v>5</v>
      </c>
      <c r="AC824" s="588">
        <f t="shared" si="814"/>
        <v>1.9</v>
      </c>
      <c r="AD824" s="456">
        <v>83200</v>
      </c>
      <c r="AE824" s="458"/>
      <c r="AF824" s="729"/>
      <c r="AG824" s="706" t="str">
        <f t="shared" si="815"/>
        <v>Կ-1</v>
      </c>
      <c r="AH824" s="456">
        <f t="shared" si="816"/>
        <v>158080</v>
      </c>
      <c r="AI824" s="590">
        <f t="shared" si="817"/>
        <v>158080</v>
      </c>
      <c r="AJ824" s="590">
        <f t="shared" si="818"/>
        <v>2055040</v>
      </c>
      <c r="AK824" s="592">
        <f t="shared" si="819"/>
        <v>1</v>
      </c>
      <c r="AL824" s="592">
        <f t="shared" si="820"/>
        <v>6</v>
      </c>
      <c r="AM824" s="588">
        <f t="shared" si="821"/>
        <v>1.96</v>
      </c>
      <c r="AN824" s="456">
        <v>83200</v>
      </c>
      <c r="AO824" s="458"/>
      <c r="AP824" s="729"/>
      <c r="AQ824" s="706" t="str">
        <f t="shared" si="822"/>
        <v>Կ-1</v>
      </c>
      <c r="AR824" s="456">
        <f t="shared" si="823"/>
        <v>163072</v>
      </c>
      <c r="AS824" s="590">
        <f t="shared" si="824"/>
        <v>163072</v>
      </c>
      <c r="AT824" s="590">
        <f t="shared" si="825"/>
        <v>2119936</v>
      </c>
    </row>
    <row r="825" spans="2:46" s="587" customFormat="1" ht="27">
      <c r="B825" s="816">
        <v>23</v>
      </c>
      <c r="C825" s="872" t="s">
        <v>157</v>
      </c>
      <c r="D825" s="828" t="s">
        <v>1960</v>
      </c>
      <c r="E825" s="818">
        <v>1980</v>
      </c>
      <c r="F825" s="829" t="s">
        <v>453</v>
      </c>
      <c r="G825" s="820">
        <v>1</v>
      </c>
      <c r="H825" s="820">
        <v>13</v>
      </c>
      <c r="I825" s="821">
        <f t="shared" si="802"/>
        <v>2.14</v>
      </c>
      <c r="J825" s="799">
        <v>83200</v>
      </c>
      <c r="K825" s="851"/>
      <c r="L825" s="851"/>
      <c r="M825" s="852" t="s">
        <v>86</v>
      </c>
      <c r="N825" s="799">
        <f t="shared" si="803"/>
        <v>178048</v>
      </c>
      <c r="O825" s="823">
        <f t="shared" si="804"/>
        <v>178048</v>
      </c>
      <c r="P825" s="823">
        <f t="shared" si="805"/>
        <v>2314624</v>
      </c>
      <c r="Q825" s="592">
        <v>1</v>
      </c>
      <c r="R825" s="592">
        <f t="shared" si="806"/>
        <v>14</v>
      </c>
      <c r="S825" s="588">
        <f t="shared" si="807"/>
        <v>2.14</v>
      </c>
      <c r="T825" s="456">
        <v>83200</v>
      </c>
      <c r="U825" s="458"/>
      <c r="V825" s="458"/>
      <c r="W825" s="706" t="str">
        <f t="shared" si="808"/>
        <v>Կ-1</v>
      </c>
      <c r="X825" s="456">
        <f t="shared" si="809"/>
        <v>178048</v>
      </c>
      <c r="Y825" s="590">
        <f t="shared" si="810"/>
        <v>178048</v>
      </c>
      <c r="Z825" s="590">
        <f t="shared" si="811"/>
        <v>2314624</v>
      </c>
      <c r="AA825" s="592">
        <f t="shared" si="812"/>
        <v>1</v>
      </c>
      <c r="AB825" s="592">
        <f t="shared" si="813"/>
        <v>15</v>
      </c>
      <c r="AC825" s="588">
        <f t="shared" si="814"/>
        <v>2.14</v>
      </c>
      <c r="AD825" s="456">
        <v>83200</v>
      </c>
      <c r="AE825" s="458"/>
      <c r="AF825" s="729"/>
      <c r="AG825" s="706" t="str">
        <f t="shared" si="815"/>
        <v>Կ-1</v>
      </c>
      <c r="AH825" s="456">
        <f t="shared" si="816"/>
        <v>178048</v>
      </c>
      <c r="AI825" s="590">
        <f t="shared" si="817"/>
        <v>178048</v>
      </c>
      <c r="AJ825" s="590">
        <f t="shared" si="818"/>
        <v>2314624</v>
      </c>
      <c r="AK825" s="592">
        <f t="shared" si="819"/>
        <v>1</v>
      </c>
      <c r="AL825" s="592">
        <f t="shared" si="820"/>
        <v>16</v>
      </c>
      <c r="AM825" s="588">
        <f t="shared" si="821"/>
        <v>2.21</v>
      </c>
      <c r="AN825" s="456">
        <v>83200</v>
      </c>
      <c r="AO825" s="458"/>
      <c r="AP825" s="729"/>
      <c r="AQ825" s="706" t="str">
        <f t="shared" si="822"/>
        <v>Կ-1</v>
      </c>
      <c r="AR825" s="456">
        <f t="shared" si="823"/>
        <v>183872</v>
      </c>
      <c r="AS825" s="590">
        <f t="shared" si="824"/>
        <v>183872</v>
      </c>
      <c r="AT825" s="590">
        <f t="shared" si="825"/>
        <v>2390336</v>
      </c>
    </row>
    <row r="826" spans="2:46" s="587" customFormat="1" ht="27">
      <c r="B826" s="816">
        <v>24</v>
      </c>
      <c r="C826" s="872" t="s">
        <v>173</v>
      </c>
      <c r="D826" s="828" t="s">
        <v>1960</v>
      </c>
      <c r="E826" s="818">
        <v>1966</v>
      </c>
      <c r="F826" s="829" t="s">
        <v>453</v>
      </c>
      <c r="G826" s="820">
        <v>1</v>
      </c>
      <c r="H826" s="820">
        <v>17</v>
      </c>
      <c r="I826" s="821">
        <f t="shared" si="802"/>
        <v>2.21</v>
      </c>
      <c r="J826" s="799">
        <v>83200</v>
      </c>
      <c r="K826" s="851"/>
      <c r="L826" s="851"/>
      <c r="M826" s="852" t="s">
        <v>86</v>
      </c>
      <c r="N826" s="799">
        <f t="shared" si="803"/>
        <v>183872</v>
      </c>
      <c r="O826" s="823">
        <f t="shared" si="804"/>
        <v>183872</v>
      </c>
      <c r="P826" s="823">
        <f t="shared" si="805"/>
        <v>2390336</v>
      </c>
      <c r="Q826" s="592">
        <v>1</v>
      </c>
      <c r="R826" s="592">
        <f t="shared" si="806"/>
        <v>18</v>
      </c>
      <c r="S826" s="588">
        <f t="shared" si="807"/>
        <v>2.21</v>
      </c>
      <c r="T826" s="456">
        <v>83200</v>
      </c>
      <c r="U826" s="458"/>
      <c r="V826" s="458"/>
      <c r="W826" s="706" t="str">
        <f t="shared" si="808"/>
        <v>Կ-1</v>
      </c>
      <c r="X826" s="456">
        <f t="shared" si="809"/>
        <v>183872</v>
      </c>
      <c r="Y826" s="590">
        <f t="shared" si="810"/>
        <v>183872</v>
      </c>
      <c r="Z826" s="590">
        <f t="shared" si="811"/>
        <v>2390336</v>
      </c>
      <c r="AA826" s="592">
        <f t="shared" si="812"/>
        <v>1</v>
      </c>
      <c r="AB826" s="592">
        <f t="shared" si="813"/>
        <v>19</v>
      </c>
      <c r="AC826" s="588">
        <f t="shared" si="814"/>
        <v>2.2799999999999998</v>
      </c>
      <c r="AD826" s="456">
        <v>83200</v>
      </c>
      <c r="AE826" s="458"/>
      <c r="AF826" s="729"/>
      <c r="AG826" s="706" t="str">
        <f t="shared" si="815"/>
        <v>Կ-1</v>
      </c>
      <c r="AH826" s="456">
        <f t="shared" si="816"/>
        <v>189695.99999999997</v>
      </c>
      <c r="AI826" s="590">
        <f t="shared" si="817"/>
        <v>189695.99999999997</v>
      </c>
      <c r="AJ826" s="590">
        <f t="shared" si="818"/>
        <v>2466047.9999999995</v>
      </c>
      <c r="AK826" s="592">
        <f t="shared" si="819"/>
        <v>1</v>
      </c>
      <c r="AL826" s="592">
        <f t="shared" si="820"/>
        <v>20</v>
      </c>
      <c r="AM826" s="588">
        <f t="shared" si="821"/>
        <v>2.2799999999999998</v>
      </c>
      <c r="AN826" s="456">
        <v>83200</v>
      </c>
      <c r="AO826" s="458"/>
      <c r="AP826" s="729"/>
      <c r="AQ826" s="706" t="str">
        <f t="shared" si="822"/>
        <v>Կ-1</v>
      </c>
      <c r="AR826" s="456">
        <f t="shared" si="823"/>
        <v>189695.99999999997</v>
      </c>
      <c r="AS826" s="590">
        <f t="shared" si="824"/>
        <v>189695.99999999997</v>
      </c>
      <c r="AT826" s="590">
        <f t="shared" si="825"/>
        <v>2466047.9999999995</v>
      </c>
    </row>
    <row r="827" spans="2:46" s="587" customFormat="1" ht="27">
      <c r="B827" s="816">
        <v>25</v>
      </c>
      <c r="C827" s="872" t="s">
        <v>1097</v>
      </c>
      <c r="D827" s="828" t="s">
        <v>1960</v>
      </c>
      <c r="E827" s="818">
        <v>1984</v>
      </c>
      <c r="F827" s="829" t="s">
        <v>453</v>
      </c>
      <c r="G827" s="820">
        <v>1</v>
      </c>
      <c r="H827" s="820">
        <v>7</v>
      </c>
      <c r="I827" s="821">
        <f t="shared" si="802"/>
        <v>1.96</v>
      </c>
      <c r="J827" s="799">
        <v>83200</v>
      </c>
      <c r="K827" s="851"/>
      <c r="L827" s="851"/>
      <c r="M827" s="852" t="s">
        <v>86</v>
      </c>
      <c r="N827" s="799">
        <f t="shared" si="803"/>
        <v>163072</v>
      </c>
      <c r="O827" s="823">
        <f t="shared" si="804"/>
        <v>163072</v>
      </c>
      <c r="P827" s="823">
        <f t="shared" si="805"/>
        <v>2119936</v>
      </c>
      <c r="Q827" s="592">
        <v>1</v>
      </c>
      <c r="R827" s="592">
        <f t="shared" si="806"/>
        <v>8</v>
      </c>
      <c r="S827" s="588">
        <f t="shared" si="807"/>
        <v>2.02</v>
      </c>
      <c r="T827" s="456">
        <v>83200</v>
      </c>
      <c r="U827" s="458"/>
      <c r="V827" s="458"/>
      <c r="W827" s="706" t="str">
        <f t="shared" si="808"/>
        <v>Կ-1</v>
      </c>
      <c r="X827" s="456">
        <f t="shared" si="809"/>
        <v>168064</v>
      </c>
      <c r="Y827" s="590">
        <f t="shared" si="810"/>
        <v>168064</v>
      </c>
      <c r="Z827" s="590">
        <f t="shared" si="811"/>
        <v>2184832</v>
      </c>
      <c r="AA827" s="592">
        <f t="shared" si="812"/>
        <v>1</v>
      </c>
      <c r="AB827" s="592">
        <f t="shared" si="813"/>
        <v>9</v>
      </c>
      <c r="AC827" s="588">
        <f t="shared" si="814"/>
        <v>2.02</v>
      </c>
      <c r="AD827" s="456">
        <v>83200</v>
      </c>
      <c r="AE827" s="458"/>
      <c r="AF827" s="729"/>
      <c r="AG827" s="706" t="str">
        <f t="shared" si="815"/>
        <v>Կ-1</v>
      </c>
      <c r="AH827" s="456">
        <f t="shared" si="816"/>
        <v>168064</v>
      </c>
      <c r="AI827" s="590">
        <f t="shared" si="817"/>
        <v>168064</v>
      </c>
      <c r="AJ827" s="590">
        <f t="shared" si="818"/>
        <v>2184832</v>
      </c>
      <c r="AK827" s="592">
        <f t="shared" si="819"/>
        <v>1</v>
      </c>
      <c r="AL827" s="592">
        <f t="shared" si="820"/>
        <v>10</v>
      </c>
      <c r="AM827" s="588">
        <f t="shared" si="821"/>
        <v>2.08</v>
      </c>
      <c r="AN827" s="456">
        <v>83200</v>
      </c>
      <c r="AO827" s="458"/>
      <c r="AP827" s="729"/>
      <c r="AQ827" s="706" t="str">
        <f t="shared" si="822"/>
        <v>Կ-1</v>
      </c>
      <c r="AR827" s="456">
        <f t="shared" si="823"/>
        <v>173056</v>
      </c>
      <c r="AS827" s="590">
        <f t="shared" si="824"/>
        <v>173056</v>
      </c>
      <c r="AT827" s="590">
        <f t="shared" si="825"/>
        <v>2249728</v>
      </c>
    </row>
    <row r="828" spans="2:46" s="587" customFormat="1" ht="27">
      <c r="B828" s="816">
        <v>26</v>
      </c>
      <c r="C828" s="872" t="s">
        <v>159</v>
      </c>
      <c r="D828" s="828" t="s">
        <v>1960</v>
      </c>
      <c r="E828" s="818">
        <v>1998</v>
      </c>
      <c r="F828" s="829" t="s">
        <v>453</v>
      </c>
      <c r="G828" s="820">
        <v>1</v>
      </c>
      <c r="H828" s="820">
        <v>4</v>
      </c>
      <c r="I828" s="821">
        <f t="shared" si="802"/>
        <v>1.9</v>
      </c>
      <c r="J828" s="799">
        <v>83200</v>
      </c>
      <c r="K828" s="851"/>
      <c r="L828" s="851"/>
      <c r="M828" s="852" t="s">
        <v>86</v>
      </c>
      <c r="N828" s="799">
        <f t="shared" si="803"/>
        <v>158080</v>
      </c>
      <c r="O828" s="823">
        <f t="shared" si="804"/>
        <v>158080</v>
      </c>
      <c r="P828" s="823">
        <f t="shared" si="805"/>
        <v>2055040</v>
      </c>
      <c r="Q828" s="592">
        <v>1</v>
      </c>
      <c r="R828" s="592">
        <f t="shared" si="806"/>
        <v>5</v>
      </c>
      <c r="S828" s="588">
        <f t="shared" si="807"/>
        <v>1.9</v>
      </c>
      <c r="T828" s="456">
        <v>83200</v>
      </c>
      <c r="U828" s="458"/>
      <c r="V828" s="458"/>
      <c r="W828" s="706" t="str">
        <f t="shared" si="808"/>
        <v>Կ-1</v>
      </c>
      <c r="X828" s="456">
        <f t="shared" si="809"/>
        <v>158080</v>
      </c>
      <c r="Y828" s="590">
        <f t="shared" si="810"/>
        <v>158080</v>
      </c>
      <c r="Z828" s="590">
        <f t="shared" si="811"/>
        <v>2055040</v>
      </c>
      <c r="AA828" s="592">
        <f t="shared" si="812"/>
        <v>1</v>
      </c>
      <c r="AB828" s="592">
        <f t="shared" si="813"/>
        <v>6</v>
      </c>
      <c r="AC828" s="588">
        <f t="shared" si="814"/>
        <v>1.96</v>
      </c>
      <c r="AD828" s="456">
        <v>83200</v>
      </c>
      <c r="AE828" s="458"/>
      <c r="AF828" s="729"/>
      <c r="AG828" s="706" t="str">
        <f t="shared" si="815"/>
        <v>Կ-1</v>
      </c>
      <c r="AH828" s="456">
        <f t="shared" si="816"/>
        <v>163072</v>
      </c>
      <c r="AI828" s="590">
        <f t="shared" si="817"/>
        <v>163072</v>
      </c>
      <c r="AJ828" s="590">
        <f t="shared" si="818"/>
        <v>2119936</v>
      </c>
      <c r="AK828" s="592">
        <f t="shared" si="819"/>
        <v>1</v>
      </c>
      <c r="AL828" s="592">
        <f t="shared" si="820"/>
        <v>7</v>
      </c>
      <c r="AM828" s="588">
        <f t="shared" si="821"/>
        <v>1.96</v>
      </c>
      <c r="AN828" s="456">
        <v>83200</v>
      </c>
      <c r="AO828" s="458"/>
      <c r="AP828" s="729"/>
      <c r="AQ828" s="706" t="str">
        <f t="shared" si="822"/>
        <v>Կ-1</v>
      </c>
      <c r="AR828" s="456">
        <f t="shared" si="823"/>
        <v>163072</v>
      </c>
      <c r="AS828" s="590">
        <f t="shared" si="824"/>
        <v>163072</v>
      </c>
      <c r="AT828" s="590">
        <f t="shared" si="825"/>
        <v>2119936</v>
      </c>
    </row>
    <row r="829" spans="2:46" s="587" customFormat="1" ht="27">
      <c r="B829" s="816">
        <v>27</v>
      </c>
      <c r="C829" s="872" t="s">
        <v>3133</v>
      </c>
      <c r="D829" s="828" t="s">
        <v>1960</v>
      </c>
      <c r="E829" s="818">
        <v>1977</v>
      </c>
      <c r="F829" s="829" t="s">
        <v>453</v>
      </c>
      <c r="G829" s="820">
        <v>1</v>
      </c>
      <c r="H829" s="820">
        <v>22</v>
      </c>
      <c r="I829" s="821">
        <f t="shared" si="802"/>
        <v>2.2799999999999998</v>
      </c>
      <c r="J829" s="799">
        <v>83200</v>
      </c>
      <c r="K829" s="851"/>
      <c r="L829" s="851"/>
      <c r="M829" s="852" t="s">
        <v>86</v>
      </c>
      <c r="N829" s="799">
        <f t="shared" si="803"/>
        <v>189695.99999999997</v>
      </c>
      <c r="O829" s="823">
        <f t="shared" si="804"/>
        <v>189695.99999999997</v>
      </c>
      <c r="P829" s="823">
        <f t="shared" si="805"/>
        <v>2466047.9999999995</v>
      </c>
      <c r="Q829" s="592">
        <v>1</v>
      </c>
      <c r="R829" s="592">
        <f t="shared" si="806"/>
        <v>23</v>
      </c>
      <c r="S829" s="588">
        <f t="shared" si="807"/>
        <v>2.2799999999999998</v>
      </c>
      <c r="T829" s="456">
        <v>83200</v>
      </c>
      <c r="U829" s="458"/>
      <c r="V829" s="458"/>
      <c r="W829" s="706" t="str">
        <f t="shared" si="808"/>
        <v>Կ-1</v>
      </c>
      <c r="X829" s="456">
        <f t="shared" si="809"/>
        <v>189695.99999999997</v>
      </c>
      <c r="Y829" s="590">
        <f t="shared" si="810"/>
        <v>189695.99999999997</v>
      </c>
      <c r="Z829" s="590">
        <f t="shared" si="811"/>
        <v>2466047.9999999995</v>
      </c>
      <c r="AA829" s="592">
        <f t="shared" si="812"/>
        <v>1</v>
      </c>
      <c r="AB829" s="592">
        <f t="shared" si="813"/>
        <v>24</v>
      </c>
      <c r="AC829" s="588">
        <f t="shared" si="814"/>
        <v>2.2799999999999998</v>
      </c>
      <c r="AD829" s="456">
        <v>83200</v>
      </c>
      <c r="AE829" s="458"/>
      <c r="AF829" s="729"/>
      <c r="AG829" s="706" t="str">
        <f t="shared" si="815"/>
        <v>Կ-1</v>
      </c>
      <c r="AH829" s="456">
        <f t="shared" si="816"/>
        <v>189695.99999999997</v>
      </c>
      <c r="AI829" s="590">
        <f t="shared" si="817"/>
        <v>189695.99999999997</v>
      </c>
      <c r="AJ829" s="590">
        <f t="shared" si="818"/>
        <v>2466047.9999999995</v>
      </c>
      <c r="AK829" s="592">
        <f t="shared" si="819"/>
        <v>1</v>
      </c>
      <c r="AL829" s="592">
        <f t="shared" si="820"/>
        <v>25</v>
      </c>
      <c r="AM829" s="588">
        <f t="shared" si="821"/>
        <v>2.2799999999999998</v>
      </c>
      <c r="AN829" s="456">
        <v>83200</v>
      </c>
      <c r="AO829" s="458"/>
      <c r="AP829" s="729"/>
      <c r="AQ829" s="706" t="str">
        <f t="shared" si="822"/>
        <v>Կ-1</v>
      </c>
      <c r="AR829" s="456">
        <f t="shared" si="823"/>
        <v>189695.99999999997</v>
      </c>
      <c r="AS829" s="590">
        <f t="shared" si="824"/>
        <v>189695.99999999997</v>
      </c>
      <c r="AT829" s="590">
        <f t="shared" si="825"/>
        <v>2466047.9999999995</v>
      </c>
    </row>
    <row r="830" spans="2:46" s="587" customFormat="1" ht="27">
      <c r="B830" s="816">
        <v>28</v>
      </c>
      <c r="C830" s="872" t="s">
        <v>3134</v>
      </c>
      <c r="D830" s="828" t="s">
        <v>1960</v>
      </c>
      <c r="E830" s="818">
        <v>2002</v>
      </c>
      <c r="F830" s="829" t="s">
        <v>453</v>
      </c>
      <c r="G830" s="820">
        <v>1</v>
      </c>
      <c r="H830" s="820">
        <v>1</v>
      </c>
      <c r="I830" s="821">
        <f t="shared" si="802"/>
        <v>1.73</v>
      </c>
      <c r="J830" s="799">
        <v>83200</v>
      </c>
      <c r="K830" s="851"/>
      <c r="L830" s="851"/>
      <c r="M830" s="852" t="s">
        <v>86</v>
      </c>
      <c r="N830" s="799">
        <f t="shared" si="803"/>
        <v>143936</v>
      </c>
      <c r="O830" s="823">
        <f t="shared" si="804"/>
        <v>143936</v>
      </c>
      <c r="P830" s="823">
        <f t="shared" si="805"/>
        <v>1871168</v>
      </c>
      <c r="Q830" s="592">
        <v>1</v>
      </c>
      <c r="R830" s="592">
        <f t="shared" si="806"/>
        <v>2</v>
      </c>
      <c r="S830" s="588">
        <f t="shared" si="807"/>
        <v>1.79</v>
      </c>
      <c r="T830" s="456">
        <v>83200</v>
      </c>
      <c r="U830" s="458"/>
      <c r="V830" s="458"/>
      <c r="W830" s="706" t="str">
        <f t="shared" si="808"/>
        <v>Կ-1</v>
      </c>
      <c r="X830" s="456">
        <f t="shared" si="809"/>
        <v>148928</v>
      </c>
      <c r="Y830" s="590">
        <f t="shared" si="810"/>
        <v>148928</v>
      </c>
      <c r="Z830" s="590">
        <f t="shared" si="811"/>
        <v>1936064</v>
      </c>
      <c r="AA830" s="592">
        <f t="shared" si="812"/>
        <v>1</v>
      </c>
      <c r="AB830" s="592">
        <f t="shared" si="813"/>
        <v>3</v>
      </c>
      <c r="AC830" s="588">
        <f t="shared" si="814"/>
        <v>1.84</v>
      </c>
      <c r="AD830" s="456">
        <v>83200</v>
      </c>
      <c r="AE830" s="458"/>
      <c r="AF830" s="729"/>
      <c r="AG830" s="706" t="str">
        <f t="shared" si="815"/>
        <v>Կ-1</v>
      </c>
      <c r="AH830" s="456">
        <f t="shared" si="816"/>
        <v>153088</v>
      </c>
      <c r="AI830" s="590">
        <f t="shared" si="817"/>
        <v>153088</v>
      </c>
      <c r="AJ830" s="590">
        <f t="shared" si="818"/>
        <v>1990144</v>
      </c>
      <c r="AK830" s="592">
        <f t="shared" si="819"/>
        <v>1</v>
      </c>
      <c r="AL830" s="592">
        <f t="shared" si="820"/>
        <v>4</v>
      </c>
      <c r="AM830" s="588">
        <f t="shared" si="821"/>
        <v>1.9</v>
      </c>
      <c r="AN830" s="456">
        <v>83200</v>
      </c>
      <c r="AO830" s="458"/>
      <c r="AP830" s="729"/>
      <c r="AQ830" s="706" t="str">
        <f t="shared" si="822"/>
        <v>Կ-1</v>
      </c>
      <c r="AR830" s="456">
        <f t="shared" si="823"/>
        <v>158080</v>
      </c>
      <c r="AS830" s="590">
        <f t="shared" si="824"/>
        <v>158080</v>
      </c>
      <c r="AT830" s="590">
        <f t="shared" si="825"/>
        <v>2055040</v>
      </c>
    </row>
    <row r="831" spans="2:46" s="587" customFormat="1" ht="27">
      <c r="B831" s="816">
        <v>29</v>
      </c>
      <c r="C831" s="872" t="s">
        <v>2681</v>
      </c>
      <c r="D831" s="828" t="s">
        <v>1982</v>
      </c>
      <c r="E831" s="818">
        <v>2002</v>
      </c>
      <c r="F831" s="829" t="s">
        <v>453</v>
      </c>
      <c r="G831" s="820">
        <v>1</v>
      </c>
      <c r="H831" s="820">
        <v>2</v>
      </c>
      <c r="I831" s="821">
        <f t="shared" si="802"/>
        <v>1.79</v>
      </c>
      <c r="J831" s="799">
        <v>83200</v>
      </c>
      <c r="K831" s="851"/>
      <c r="L831" s="851"/>
      <c r="M831" s="852" t="s">
        <v>86</v>
      </c>
      <c r="N831" s="799">
        <f t="shared" si="803"/>
        <v>148928</v>
      </c>
      <c r="O831" s="823">
        <f t="shared" si="804"/>
        <v>148928</v>
      </c>
      <c r="P831" s="823">
        <f t="shared" si="805"/>
        <v>1936064</v>
      </c>
      <c r="Q831" s="592">
        <v>1</v>
      </c>
      <c r="R831" s="592">
        <f t="shared" si="806"/>
        <v>3</v>
      </c>
      <c r="S831" s="588">
        <f t="shared" si="807"/>
        <v>1.84</v>
      </c>
      <c r="T831" s="456">
        <v>83200</v>
      </c>
      <c r="U831" s="458"/>
      <c r="V831" s="458"/>
      <c r="W831" s="706" t="str">
        <f t="shared" si="808"/>
        <v>Կ-1</v>
      </c>
      <c r="X831" s="456">
        <f t="shared" si="809"/>
        <v>153088</v>
      </c>
      <c r="Y831" s="590">
        <f t="shared" si="810"/>
        <v>153088</v>
      </c>
      <c r="Z831" s="590">
        <f t="shared" si="811"/>
        <v>1990144</v>
      </c>
      <c r="AA831" s="592">
        <f t="shared" si="812"/>
        <v>1</v>
      </c>
      <c r="AB831" s="592">
        <f t="shared" si="813"/>
        <v>4</v>
      </c>
      <c r="AC831" s="588">
        <f t="shared" si="814"/>
        <v>1.9</v>
      </c>
      <c r="AD831" s="456">
        <v>83200</v>
      </c>
      <c r="AE831" s="458"/>
      <c r="AF831" s="729"/>
      <c r="AG831" s="706" t="str">
        <f t="shared" si="815"/>
        <v>Կ-1</v>
      </c>
      <c r="AH831" s="456">
        <f t="shared" si="816"/>
        <v>158080</v>
      </c>
      <c r="AI831" s="590">
        <f t="shared" si="817"/>
        <v>158080</v>
      </c>
      <c r="AJ831" s="590">
        <f t="shared" si="818"/>
        <v>2055040</v>
      </c>
      <c r="AK831" s="592">
        <f t="shared" si="819"/>
        <v>1</v>
      </c>
      <c r="AL831" s="592">
        <f t="shared" si="820"/>
        <v>5</v>
      </c>
      <c r="AM831" s="588">
        <f t="shared" si="821"/>
        <v>1.9</v>
      </c>
      <c r="AN831" s="456">
        <v>83200</v>
      </c>
      <c r="AO831" s="458"/>
      <c r="AP831" s="729"/>
      <c r="AQ831" s="706" t="str">
        <f t="shared" si="822"/>
        <v>Կ-1</v>
      </c>
      <c r="AR831" s="456">
        <f t="shared" si="823"/>
        <v>158080</v>
      </c>
      <c r="AS831" s="590">
        <f t="shared" si="824"/>
        <v>158080</v>
      </c>
      <c r="AT831" s="590">
        <f t="shared" si="825"/>
        <v>2055040</v>
      </c>
    </row>
    <row r="832" spans="2:46" s="587" customFormat="1" ht="27">
      <c r="B832" s="816">
        <v>30</v>
      </c>
      <c r="C832" s="872" t="s">
        <v>2609</v>
      </c>
      <c r="D832" s="828" t="s">
        <v>1982</v>
      </c>
      <c r="E832" s="818">
        <v>1995</v>
      </c>
      <c r="F832" s="829" t="s">
        <v>453</v>
      </c>
      <c r="G832" s="820">
        <v>1</v>
      </c>
      <c r="H832" s="820">
        <v>2</v>
      </c>
      <c r="I832" s="821">
        <f>IF(G832&lt;1,0,IF(M832="Բ-1",IF(H832=0,6.94,IF(H832=1,7.17,IF(H832=2,7.41,IF(H832=3,7.66,IF(OR(H832=5,H832=4),7.92,IF(OR(H832=6,H832=7),8.18,IF(OR(H832=8,H832=9),8.46,IF(OR(H832=10,H832=11,H832=12),8.74,IF(OR(H832=13,H832=14,H832=15),9.03,IF(OR(H832=16,H832=17,H832=18),9.33,9.65)))))))))),IF(M832="Բ-2", IF(H832=0,5.71,IF(H832=1,5.89,IF(H832=2,6.09,IF(H832=3,6.29,IF(OR(H832=5,H832=4),6.5,IF(OR(H832=6,H832=7),6.72,IF(OR(H832=8,H832=9),6.94,IF(OR(H832=10,H832=11,H832=12),7.17,IF(OR(H832=13,H832=14,H832=15),7.41,IF(OR(H832=16,H832=17,H832=18),7.65,7.91)))))))))), IF(M832="Գ-1", IF(H832=0,4.7,IF(H832=1,4.86,IF(H832=2,5.01,IF(H832=3,5.18,IF(OR(H832=5,H832=4),5.35,IF(OR(H832=6,H832=7),5.52,IF(OR(H832=8,H832=9),5.71,IF(OR(H832=10,H832=11,H832=12),5.89,IF(OR(H832=13,H832=14,H832=15),6.09,IF(OR(H832=16,H832=17,H832=18),6.29,6.49)))))))))), IF(M832="Գ-2", IF(H832=0,3.88,IF(H832=1,4.01,IF(H832=2,4.14,IF(H832=3,4.27,IF(OR(H832=5,H832=4),4.41,IF(OR(H832=6,H832=7),4.55,IF(OR(H832=8,H832=9),4.7,IF(OR(H832=10,H832=11,H832=12),4.85,IF(OR(H832=13,H832=14,H832=15),5.01,IF(OR(H832=16,H832=17,H832=18),5.17,5.34)))))))))), IF(M832="Գ-3", IF(H832=0,3.21,IF(H832=1,3.31,IF(H832=2,3.42,IF(H832=3,3.53,IF(OR(H832=5,H832=4),3.64,IF(OR(H832=6,H832=7),3.76,IF(OR(H832=8,H832=9),3.88,IF(OR(H832=10,H832=11,H832=12),4.01,IF(OR(H832=13,H832=14,H832=15),4.13,IF(OR(H832=16,H832=17,H832=18),4.27,4.4)))))))))), IF(M832="Ա-1", IF(H832=0,2.66,IF(H832=1,2.75,IF(H832=2,2.83,IF(H832=3,2.92,IF(OR(H832=5,H832=4),3.02,IF(OR(H832=6,H832=7),3.11,IF(OR(H832=8,H832=9),3.21,IF(OR(H832=10,H832=11,H832=12),3.31,IF(OR(H832=13,H832=14,H832=15),3.42,IF(OR(H832=16,H832=17,H832=18),3.53,3.64)))))))))), IF(M832="Ա-2", IF(H832=0,2.28,IF(H832=1,2.35,IF(H832=2,2.43,IF(H832=3,2.5,IF(OR(H832=5,H832=4),2.58,IF(OR(H832=6,H832=7),2.66,IF(OR(H832=8,H832=9),2.75,IF(OR(H832=10,H832=11,H832=12),2.83,IF(OR(H832=13,H832=14,H832=15),2.92,IF(OR(H832=16,H832=17,H832=18),3.01,3.11)))))))))),IF(M832="Ա-3", IF(H832=0,1.96,IF(H832=1,2.02,IF(H832=2,2.08,IF(H832=3,2.15,IF(OR(H832=5,H832=4),2.21,IF(OR(H832=6,H832=7),2.28,IF(OR(H832=8,H832=9),2.35,IF(OR(H832=10,H832=11,H832=12),2.42,IF(OR(H832=13,H832=14,H832=15),2.5,IF(OR(H832=16,H832=17,H832=18),2.58,2.66)))))))))), IF(M832="Կ-1", IF(H832=0,1.68,IF(H832=1,1.73,IF(H832=2,1.79,IF(H832=3,1.84,IF(OR(H832=5,H832=4),1.9,IF(OR(H832=6,H832=7),1.96,IF(OR(H832=8,H832=9),2.02,IF(OR(H832=10,H832=11,H832=12),2.08,IF(OR(H832=13,H832=14,H832=15),2.14,IF(OR(H832=16,H832=17,H832=18),2.21,2.28)))))))))), IF(M832="Կ-2", IF(H832=0,1.45,IF(H832=1,1.49,IF(H832=2,1.54,IF(H832=3,1.59,IF(OR(H832=5,H832=4),1.63,IF(OR(H832=6,H832=7),1.68,IF(OR(H832=8,H832=9),1.73,IF(OR(H832=10,H832=11,H832=12),1.79,IF(OR(H832=13,H832=14,H832=15),1.84,IF(OR(H832=16,H832=17,H832=18),1.9,1.95)))))))))),IF(M832="Կ-3", IF(H832=0,1.25,IF(H832=1,1.29,IF(H832=2,1.33,IF(H832=3,1.37,IF(OR(H832=5,H832=4),1.41,IF(OR(H832=6,H832=7),1.45,IF(OR(H832=8,H832=9),1.49,IF(OR(H832=10,H832=11,H832=12),1.54,IF(OR(H832=13,H832=14,H832=15),1.58,IF(OR(H832=16,H832=17,H832=18),1.63,1.68)))))))))), "Error"))))))))))))</f>
        <v>1.79</v>
      </c>
      <c r="J832" s="799">
        <v>83200</v>
      </c>
      <c r="K832" s="851"/>
      <c r="L832" s="851"/>
      <c r="M832" s="852" t="s">
        <v>86</v>
      </c>
      <c r="N832" s="799">
        <f>J832*I832</f>
        <v>148928</v>
      </c>
      <c r="O832" s="823">
        <f>I832*J832+K832+L832</f>
        <v>148928</v>
      </c>
      <c r="P832" s="823">
        <f>+O832*13</f>
        <v>1936064</v>
      </c>
      <c r="Q832" s="592">
        <v>1</v>
      </c>
      <c r="R832" s="592">
        <f>+H832+1</f>
        <v>3</v>
      </c>
      <c r="S832" s="588">
        <f>IF(Q832&lt;1,0,IF(W832="Բ-1",IF(R832=0,6.94,IF(R832=1,7.17,IF(R832=2,7.41,IF(R832=3,7.66,IF(OR(R832=5,R832=4),7.92,IF(OR(R832=6,R832=7),8.18,IF(OR(R832=8,R832=9),8.46,IF(OR(R832=10,R832=11,R832=12),8.74,IF(OR(R832=13,R832=14,R832=15),9.03,IF(OR(R832=16,R832=17,R832=18),9.33,9.65)))))))))),IF(W832="Բ-2", IF(R832=0,5.71,IF(R832=1,5.89,IF(R832=2,6.09,IF(R832=3,6.29,IF(OR(R832=5,R832=4),6.5,IF(OR(R832=6,R832=7),6.72,IF(OR(R832=8,R832=9),6.94,IF(OR(R832=10,R832=11,R832=12),7.17,IF(OR(R832=13,R832=14,R832=15),7.41,IF(OR(R832=16,R832=17,R832=18),7.65,7.91)))))))))), IF(W832="Գ-1", IF(R832=0,4.7,IF(R832=1,4.86,IF(R832=2,5.01,IF(R832=3,5.18,IF(OR(R832=5,R832=4),5.35,IF(OR(R832=6,R832=7),5.52,IF(OR(R832=8,R832=9),5.71,IF(OR(R832=10,R832=11,R832=12),5.89,IF(OR(R832=13,R832=14,R832=15),6.09,IF(OR(R832=16,R832=17,R832=18),6.29,6.49)))))))))), IF(W832="Գ-2", IF(R832=0,3.88,IF(R832=1,4.01,IF(R832=2,4.14,IF(R832=3,4.27,IF(OR(R832=5,R832=4),4.41,IF(OR(R832=6,R832=7),4.55,IF(OR(R832=8,R832=9),4.7,IF(OR(R832=10,R832=11,R832=12),4.85,IF(OR(R832=13,R832=14,R832=15),5.01,IF(OR(R832=16,R832=17,R832=18),5.17,5.34)))))))))), IF(W832="Գ-3", IF(R832=0,3.21,IF(R832=1,3.31,IF(R832=2,3.42,IF(R832=3,3.53,IF(OR(R832=5,R832=4),3.64,IF(OR(R832=6,R832=7),3.76,IF(OR(R832=8,R832=9),3.88,IF(OR(R832=10,R832=11,R832=12),4.01,IF(OR(R832=13,R832=14,R832=15),4.13,IF(OR(R832=16,R832=17,R832=18),4.27,4.4)))))))))), IF(W832="Ա-1", IF(R832=0,2.66,IF(R832=1,2.75,IF(R832=2,2.83,IF(R832=3,2.92,IF(OR(R832=5,R832=4),3.02,IF(OR(R832=6,R832=7),3.11,IF(OR(R832=8,R832=9),3.21,IF(OR(R832=10,R832=11,R832=12),3.31,IF(OR(R832=13,R832=14,R832=15),3.42,IF(OR(R832=16,R832=17,R832=18),3.53,3.64)))))))))), IF(W832="Ա-2", IF(R832=0,2.28,IF(R832=1,2.35,IF(R832=2,2.43,IF(R832=3,2.5,IF(OR(R832=5,R832=4),2.58,IF(OR(R832=6,R832=7),2.66,IF(OR(R832=8,R832=9),2.75,IF(OR(R832=10,R832=11,R832=12),2.83,IF(OR(R832=13,R832=14,R832=15),2.92,IF(OR(R832=16,R832=17,R832=18),3.01,3.11)))))))))),IF(W832="Ա-3", IF(R832=0,1.96,IF(R832=1,2.02,IF(R832=2,2.08,IF(R832=3,2.15,IF(OR(R832=5,R832=4),2.21,IF(OR(R832=6,R832=7),2.28,IF(OR(R832=8,R832=9),2.35,IF(OR(R832=10,R832=11,R832=12),2.42,IF(OR(R832=13,R832=14,R832=15),2.5,IF(OR(R832=16,R832=17,R832=18),2.58,2.66)))))))))), IF(W832="Կ-1", IF(R832=0,1.68,IF(R832=1,1.73,IF(R832=2,1.79,IF(R832=3,1.84,IF(OR(R832=5,R832=4),1.9,IF(OR(R832=6,R832=7),1.96,IF(OR(R832=8,R832=9),2.02,IF(OR(R832=10,R832=11,R832=12),2.08,IF(OR(R832=13,R832=14,R832=15),2.14,IF(OR(R832=16,R832=17,R832=18),2.21,2.28)))))))))), IF(W832="Կ-2", IF(R832=0,1.45,IF(R832=1,1.49,IF(R832=2,1.54,IF(R832=3,1.59,IF(OR(R832=5,R832=4),1.63,IF(OR(R832=6,R832=7),1.68,IF(OR(R832=8,R832=9),1.73,IF(OR(R832=10,R832=11,R832=12),1.79,IF(OR(R832=13,R832=14,R832=15),1.84,IF(OR(R832=16,R832=17,R832=18),1.9,1.95)))))))))),IF(W832="Կ-3", IF(R832=0,1.25,IF(R832=1,1.29,IF(R832=2,1.33,IF(R832=3,1.37,IF(OR(R832=5,R832=4),1.41,IF(OR(R832=6,R832=7),1.45,IF(OR(R832=8,R832=9),1.49,IF(OR(R832=10,R832=11,R832=12),1.54,IF(OR(R832=13,R832=14,R832=15),1.58,IF(OR(R832=16,R832=17,R832=18),1.63,1.68)))))))))), "Error"))))))))))))</f>
        <v>1.84</v>
      </c>
      <c r="T832" s="456">
        <v>83200</v>
      </c>
      <c r="U832" s="458"/>
      <c r="V832" s="458"/>
      <c r="W832" s="706" t="str">
        <f>+M832</f>
        <v>Կ-1</v>
      </c>
      <c r="X832" s="456">
        <f>T832*S832</f>
        <v>153088</v>
      </c>
      <c r="Y832" s="590">
        <f>+U832+V832+X832</f>
        <v>153088</v>
      </c>
      <c r="Z832" s="590">
        <f>+Y832*13</f>
        <v>1990144</v>
      </c>
      <c r="AA832" s="592">
        <f>+Q832</f>
        <v>1</v>
      </c>
      <c r="AB832" s="592">
        <f>+R832+1</f>
        <v>4</v>
      </c>
      <c r="AC832" s="588">
        <f>IF(AA832&lt;1,0,IF(AG832="Բ-1",IF(AB832=0,6.94,IF(AB832=1,7.17,IF(AB832=2,7.41,IF(AB832=3,7.66,IF(OR(AB832=5,AB832=4),7.92,IF(OR(AB832=6,AB832=7),8.18,IF(OR(AB832=8,AB832=9),8.46,IF(OR(AB832=10,AB832=11,AB832=12),8.74,IF(OR(AB832=13,AB832=14,AB832=15),9.03,IF(OR(AB832=16,AB832=17,AB832=18),9.33,9.65)))))))))),IF(AG832="Բ-2", IF(AB832=0,5.71,IF(AB832=1,5.89,IF(AB832=2,6.09,IF(AB832=3,6.29,IF(OR(AB832=5,AB832=4),6.5,IF(OR(AB832=6,AB832=7),6.72,IF(OR(AB832=8,AB832=9),6.94,IF(OR(AB832=10,AB832=11,AB832=12),7.17,IF(OR(AB832=13,AB832=14,AB832=15),7.41,IF(OR(AB832=16,AB832=17,AB832=18),7.65,7.91)))))))))), IF(AG832="Գ-1", IF(AB832=0,4.7,IF(AB832=1,4.86,IF(AB832=2,5.01,IF(AB832=3,5.18,IF(OR(AB832=5,AB832=4),5.35,IF(OR(AB832=6,AB832=7),5.52,IF(OR(AB832=8,AB832=9),5.71,IF(OR(AB832=10,AB832=11,AB832=12),5.89,IF(OR(AB832=13,AB832=14,AB832=15),6.09,IF(OR(AB832=16,AB832=17,AB832=18),6.29,6.49)))))))))), IF(AG832="Գ-2", IF(AB832=0,3.88,IF(AB832=1,4.01,IF(AB832=2,4.14,IF(AB832=3,4.27,IF(OR(AB832=5,AB832=4),4.41,IF(OR(AB832=6,AB832=7),4.55,IF(OR(AB832=8,AB832=9),4.7,IF(OR(AB832=10,AB832=11,AB832=12),4.85,IF(OR(AB832=13,AB832=14,AB832=15),5.01,IF(OR(AB832=16,AB832=17,AB832=18),5.17,5.34)))))))))), IF(AG832="Գ-3", IF(AB832=0,3.21,IF(AB832=1,3.31,IF(AB832=2,3.42,IF(AB832=3,3.53,IF(OR(AB832=5,AB832=4),3.64,IF(OR(AB832=6,AB832=7),3.76,IF(OR(AB832=8,AB832=9),3.88,IF(OR(AB832=10,AB832=11,AB832=12),4.01,IF(OR(AB832=13,AB832=14,AB832=15),4.13,IF(OR(AB832=16,AB832=17,AB832=18),4.27,4.4)))))))))), IF(AG832="Ա-1", IF(AB832=0,2.66,IF(AB832=1,2.75,IF(AB832=2,2.83,IF(AB832=3,2.92,IF(OR(AB832=5,AB832=4),3.02,IF(OR(AB832=6,AB832=7),3.11,IF(OR(AB832=8,AB832=9),3.21,IF(OR(AB832=10,AB832=11,AB832=12),3.31,IF(OR(AB832=13,AB832=14,AB832=15),3.42,IF(OR(AB832=16,AB832=17,AB832=18),3.53,3.64)))))))))), IF(AG832="Ա-2", IF(AB832=0,2.28,IF(AB832=1,2.35,IF(AB832=2,2.43,IF(AB832=3,2.5,IF(OR(AB832=5,AB832=4),2.58,IF(OR(AB832=6,AB832=7),2.66,IF(OR(AB832=8,AB832=9),2.75,IF(OR(AB832=10,AB832=11,AB832=12),2.83,IF(OR(AB832=13,AB832=14,AB832=15),2.92,IF(OR(AB832=16,AB832=17,AB832=18),3.01,3.11)))))))))),IF(AG832="Ա-3", IF(AB832=0,1.96,IF(AB832=1,2.02,IF(AB832=2,2.08,IF(AB832=3,2.15,IF(OR(AB832=5,AB832=4),2.21,IF(OR(AB832=6,AB832=7),2.28,IF(OR(AB832=8,AB832=9),2.35,IF(OR(AB832=10,AB832=11,AB832=12),2.42,IF(OR(AB832=13,AB832=14,AB832=15),2.5,IF(OR(AB832=16,AB832=17,AB832=18),2.58,2.66)))))))))), IF(AG832="Կ-1", IF(AB832=0,1.68,IF(AB832=1,1.73,IF(AB832=2,1.79,IF(AB832=3,1.84,IF(OR(AB832=5,AB832=4),1.9,IF(OR(AB832=6,AB832=7),1.96,IF(OR(AB832=8,AB832=9),2.02,IF(OR(AB832=10,AB832=11,AB832=12),2.08,IF(OR(AB832=13,AB832=14,AB832=15),2.14,IF(OR(AB832=16,AB832=17,AB832=18),2.21,2.28)))))))))), IF(AG832="Կ-2", IF(AB832=0,1.45,IF(AB832=1,1.49,IF(AB832=2,1.54,IF(AB832=3,1.59,IF(OR(AB832=5,AB832=4),1.63,IF(OR(AB832=6,AB832=7),1.68,IF(OR(AB832=8,AB832=9),1.73,IF(OR(AB832=10,AB832=11,AB832=12),1.79,IF(OR(AB832=13,AB832=14,AB832=15),1.84,IF(OR(AB832=16,AB832=17,AB832=18),1.9,1.95)))))))))),IF(AG832="Կ-3", IF(AB832=0,1.25,IF(AB832=1,1.29,IF(AB832=2,1.33,IF(AB832=3,1.37,IF(OR(AB832=5,AB832=4),1.41,IF(OR(AB832=6,AB832=7),1.45,IF(OR(AB832=8,AB832=9),1.49,IF(OR(AB832=10,AB832=11,AB832=12),1.54,IF(OR(AB832=13,AB832=14,AB832=15),1.58,IF(OR(AB832=16,AB832=17,AB832=18),1.63,1.68)))))))))), "Error"))))))))))))</f>
        <v>1.9</v>
      </c>
      <c r="AD832" s="456">
        <v>83200</v>
      </c>
      <c r="AE832" s="458"/>
      <c r="AF832" s="729"/>
      <c r="AG832" s="706" t="str">
        <f>+W832</f>
        <v>Կ-1</v>
      </c>
      <c r="AH832" s="456">
        <f>AD832*AC832</f>
        <v>158080</v>
      </c>
      <c r="AI832" s="590">
        <f>AH832+AE832+AF832</f>
        <v>158080</v>
      </c>
      <c r="AJ832" s="590">
        <f>+AI832*13</f>
        <v>2055040</v>
      </c>
      <c r="AK832" s="592">
        <f>+AA832</f>
        <v>1</v>
      </c>
      <c r="AL832" s="592">
        <f>+AB832+1</f>
        <v>5</v>
      </c>
      <c r="AM832" s="588">
        <f>IF(AK832&lt;1,0,IF(AQ832="Բ-1",IF(AL832=0,6.94,IF(AL832=1,7.17,IF(AL832=2,7.41,IF(AL832=3,7.66,IF(OR(AL832=5,AL832=4),7.92,IF(OR(AL832=6,AL832=7),8.18,IF(OR(AL832=8,AL832=9),8.46,IF(OR(AL832=10,AL832=11,AL832=12),8.74,IF(OR(AL832=13,AL832=14,AL832=15),9.03,IF(OR(AL832=16,AL832=17,AL832=18),9.33,9.65)))))))))),IF(AQ832="Բ-2", IF(AL832=0,5.71,IF(AL832=1,5.89,IF(AL832=2,6.09,IF(AL832=3,6.29,IF(OR(AL832=5,AL832=4),6.5,IF(OR(AL832=6,AL832=7),6.72,IF(OR(AL832=8,AL832=9),6.94,IF(OR(AL832=10,AL832=11,AL832=12),7.17,IF(OR(AL832=13,AL832=14,AL832=15),7.41,IF(OR(AL832=16,AL832=17,AL832=18),7.65,7.91)))))))))), IF(AQ832="Գ-1", IF(AL832=0,4.7,IF(AL832=1,4.86,IF(AL832=2,5.01,IF(AL832=3,5.18,IF(OR(AL832=5,AL832=4),5.35,IF(OR(AL832=6,AL832=7),5.52,IF(OR(AL832=8,AL832=9),5.71,IF(OR(AL832=10,AL832=11,AL832=12),5.89,IF(OR(AL832=13,AL832=14,AL832=15),6.09,IF(OR(AL832=16,AL832=17,AL832=18),6.29,6.49)))))))))), IF(AQ832="Գ-2", IF(AL832=0,3.88,IF(AL832=1,4.01,IF(AL832=2,4.14,IF(AL832=3,4.27,IF(OR(AL832=5,AL832=4),4.41,IF(OR(AL832=6,AL832=7),4.55,IF(OR(AL832=8,AL832=9),4.7,IF(OR(AL832=10,AL832=11,AL832=12),4.85,IF(OR(AL832=13,AL832=14,AL832=15),5.01,IF(OR(AL832=16,AL832=17,AL832=18),5.17,5.34)))))))))), IF(AQ832="Գ-3", IF(AL832=0,3.21,IF(AL832=1,3.31,IF(AL832=2,3.42,IF(AL832=3,3.53,IF(OR(AL832=5,AL832=4),3.64,IF(OR(AL832=6,AL832=7),3.76,IF(OR(AL832=8,AL832=9),3.88,IF(OR(AL832=10,AL832=11,AL832=12),4.01,IF(OR(AL832=13,AL832=14,AL832=15),4.13,IF(OR(AL832=16,AL832=17,AL832=18),4.27,4.4)))))))))), IF(AQ832="Ա-1", IF(AL832=0,2.66,IF(AL832=1,2.75,IF(AL832=2,2.83,IF(AL832=3,2.92,IF(OR(AL832=5,AL832=4),3.02,IF(OR(AL832=6,AL832=7),3.11,IF(OR(AL832=8,AL832=9),3.21,IF(OR(AL832=10,AL832=11,AL832=12),3.31,IF(OR(AL832=13,AL832=14,AL832=15),3.42,IF(OR(AL832=16,AL832=17,AL832=18),3.53,3.64)))))))))), IF(AQ832="Ա-2", IF(AL832=0,2.28,IF(AL832=1,2.35,IF(AL832=2,2.43,IF(AL832=3,2.5,IF(OR(AL832=5,AL832=4),2.58,IF(OR(AL832=6,AL832=7),2.66,IF(OR(AL832=8,AL832=9),2.75,IF(OR(AL832=10,AL832=11,AL832=12),2.83,IF(OR(AL832=13,AL832=14,AL832=15),2.92,IF(OR(AL832=16,AL832=17,AL832=18),3.01,3.11)))))))))),IF(AQ832="Ա-3", IF(AL832=0,1.96,IF(AL832=1,2.02,IF(AL832=2,2.08,IF(AL832=3,2.15,IF(OR(AL832=5,AL832=4),2.21,IF(OR(AL832=6,AL832=7),2.28,IF(OR(AL832=8,AL832=9),2.35,IF(OR(AL832=10,AL832=11,AL832=12),2.42,IF(OR(AL832=13,AL832=14,AL832=15),2.5,IF(OR(AL832=16,AL832=17,AL832=18),2.58,2.66)))))))))), IF(AQ832="Կ-1", IF(AL832=0,1.68,IF(AL832=1,1.73,IF(AL832=2,1.79,IF(AL832=3,1.84,IF(OR(AL832=5,AL832=4),1.9,IF(OR(AL832=6,AL832=7),1.96,IF(OR(AL832=8,AL832=9),2.02,IF(OR(AL832=10,AL832=11,AL832=12),2.08,IF(OR(AL832=13,AL832=14,AL832=15),2.14,IF(OR(AL832=16,AL832=17,AL832=18),2.21,2.28)))))))))), IF(AQ832="Կ-2", IF(AL832=0,1.45,IF(AL832=1,1.49,IF(AL832=2,1.54,IF(AL832=3,1.59,IF(OR(AL832=5,AL832=4),1.63,IF(OR(AL832=6,AL832=7),1.68,IF(OR(AL832=8,AL832=9),1.73,IF(OR(AL832=10,AL832=11,AL832=12),1.79,IF(OR(AL832=13,AL832=14,AL832=15),1.84,IF(OR(AL832=16,AL832=17,AL832=18),1.9,1.95)))))))))),IF(AQ832="Կ-3", IF(AL832=0,1.25,IF(AL832=1,1.29,IF(AL832=2,1.33,IF(AL832=3,1.37,IF(OR(AL832=5,AL832=4),1.41,IF(OR(AL832=6,AL832=7),1.45,IF(OR(AL832=8,AL832=9),1.49,IF(OR(AL832=10,AL832=11,AL832=12),1.54,IF(OR(AL832=13,AL832=14,AL832=15),1.58,IF(OR(AL832=16,AL832=17,AL832=18),1.63,1.68)))))))))), "Error"))))))))))))</f>
        <v>1.9</v>
      </c>
      <c r="AN832" s="456">
        <v>83200</v>
      </c>
      <c r="AO832" s="458"/>
      <c r="AP832" s="729"/>
      <c r="AQ832" s="706" t="str">
        <f>+AG832</f>
        <v>Կ-1</v>
      </c>
      <c r="AR832" s="456">
        <f>AN832*AM832</f>
        <v>158080</v>
      </c>
      <c r="AS832" s="590">
        <f>AR832+AO832+AP832</f>
        <v>158080</v>
      </c>
      <c r="AT832" s="590">
        <f>+AS832*13</f>
        <v>2055040</v>
      </c>
    </row>
    <row r="833" spans="2:46" s="587" customFormat="1" ht="13.5">
      <c r="B833" s="816">
        <v>31</v>
      </c>
      <c r="C833" s="872" t="s">
        <v>772</v>
      </c>
      <c r="D833" s="794" t="s">
        <v>1982</v>
      </c>
      <c r="E833" s="796" t="s">
        <v>2281</v>
      </c>
      <c r="F833" s="795" t="s">
        <v>222</v>
      </c>
      <c r="G833" s="820">
        <v>1</v>
      </c>
      <c r="H833" s="820">
        <v>1</v>
      </c>
      <c r="I833" s="821">
        <f t="shared" si="802"/>
        <v>1.73</v>
      </c>
      <c r="J833" s="799">
        <v>83200</v>
      </c>
      <c r="K833" s="851"/>
      <c r="L833" s="851"/>
      <c r="M833" s="852" t="s">
        <v>86</v>
      </c>
      <c r="N833" s="799">
        <f t="shared" si="803"/>
        <v>143936</v>
      </c>
      <c r="O833" s="823">
        <f t="shared" ref="O833:O844" si="826">I833*J833+K833+L833</f>
        <v>143936</v>
      </c>
      <c r="P833" s="823">
        <f t="shared" si="805"/>
        <v>1871168</v>
      </c>
      <c r="Q833" s="592">
        <v>1</v>
      </c>
      <c r="R833" s="592">
        <f t="shared" si="806"/>
        <v>2</v>
      </c>
      <c r="S833" s="588">
        <f t="shared" ref="S833:S844" si="827">IF(Q833&lt;1,0,IF(W833="Բ-1",IF(R833=0,6.94,IF(R833=1,7.17,IF(R833=2,7.41,IF(R833=3,7.66,IF(OR(R833=5,R833=4),7.92,IF(OR(R833=6,R833=7),8.18,IF(OR(R833=8,R833=9),8.46,IF(OR(R833=10,R833=11,R833=12),8.74,IF(OR(R833=13,R833=14,R833=15),9.03,IF(OR(R833=16,R833=17,R833=18),9.33,9.65)))))))))),IF(W833="Բ-2", IF(R833=0,5.71,IF(R833=1,5.89,IF(R833=2,6.09,IF(R833=3,6.29,IF(OR(R833=5,R833=4),6.5,IF(OR(R833=6,R833=7),6.72,IF(OR(R833=8,R833=9),6.94,IF(OR(R833=10,R833=11,R833=12),7.17,IF(OR(R833=13,R833=14,R833=15),7.41,IF(OR(R833=16,R833=17,R833=18),7.65,7.91)))))))))), IF(W833="Գ-1", IF(R833=0,4.7,IF(R833=1,4.86,IF(R833=2,5.01,IF(R833=3,5.18,IF(OR(R833=5,R833=4),5.35,IF(OR(R833=6,R833=7),5.52,IF(OR(R833=8,R833=9),5.71,IF(OR(R833=10,R833=11,R833=12),5.89,IF(OR(R833=13,R833=14,R833=15),6.09,IF(OR(R833=16,R833=17,R833=18),6.29,6.49)))))))))), IF(W833="Գ-2", IF(R833=0,3.88,IF(R833=1,4.01,IF(R833=2,4.14,IF(R833=3,4.27,IF(OR(R833=5,R833=4),4.41,IF(OR(R833=6,R833=7),4.55,IF(OR(R833=8,R833=9),4.7,IF(OR(R833=10,R833=11,R833=12),4.85,IF(OR(R833=13,R833=14,R833=15),5.01,IF(OR(R833=16,R833=17,R833=18),5.17,5.34)))))))))), IF(W833="Գ-3", IF(R833=0,3.21,IF(R833=1,3.31,IF(R833=2,3.42,IF(R833=3,3.53,IF(OR(R833=5,R833=4),3.64,IF(OR(R833=6,R833=7),3.76,IF(OR(R833=8,R833=9),3.88,IF(OR(R833=10,R833=11,R833=12),4.01,IF(OR(R833=13,R833=14,R833=15),4.13,IF(OR(R833=16,R833=17,R833=18),4.27,4.4)))))))))), IF(W833="Ա-1", IF(R833=0,2.66,IF(R833=1,2.75,IF(R833=2,2.83,IF(R833=3,2.92,IF(OR(R833=5,R833=4),3.02,IF(OR(R833=6,R833=7),3.11,IF(OR(R833=8,R833=9),3.21,IF(OR(R833=10,R833=11,R833=12),3.31,IF(OR(R833=13,R833=14,R833=15),3.42,IF(OR(R833=16,R833=17,R833=18),3.53,3.64)))))))))), IF(W833="Ա-2", IF(R833=0,2.28,IF(R833=1,2.35,IF(R833=2,2.43,IF(R833=3,2.5,IF(OR(R833=5,R833=4),2.58,IF(OR(R833=6,R833=7),2.66,IF(OR(R833=8,R833=9),2.75,IF(OR(R833=10,R833=11,R833=12),2.83,IF(OR(R833=13,R833=14,R833=15),2.92,IF(OR(R833=16,R833=17,R833=18),3.01,3.11)))))))))),IF(W833="Ա-3", IF(R833=0,1.96,IF(R833=1,2.02,IF(R833=2,2.08,IF(R833=3,2.15,IF(OR(R833=5,R833=4),2.21,IF(OR(R833=6,R833=7),2.28,IF(OR(R833=8,R833=9),2.35,IF(OR(R833=10,R833=11,R833=12),2.42,IF(OR(R833=13,R833=14,R833=15),2.5,IF(OR(R833=16,R833=17,R833=18),2.58,2.66)))))))))), IF(W833="Կ-1", IF(R833=0,1.68,IF(R833=1,1.73,IF(R833=2,1.79,IF(R833=3,1.84,IF(OR(R833=5,R833=4),1.9,IF(OR(R833=6,R833=7),1.96,IF(OR(R833=8,R833=9),2.02,IF(OR(R833=10,R833=11,R833=12),2.08,IF(OR(R833=13,R833=14,R833=15),2.14,IF(OR(R833=16,R833=17,R833=18),2.21,2.28)))))))))), IF(W833="Կ-2", IF(R833=0,1.45,IF(R833=1,1.49,IF(R833=2,1.54,IF(R833=3,1.59,IF(OR(R833=5,R833=4),1.63,IF(OR(R833=6,R833=7),1.68,IF(OR(R833=8,R833=9),1.73,IF(OR(R833=10,R833=11,R833=12),1.79,IF(OR(R833=13,R833=14,R833=15),1.84,IF(OR(R833=16,R833=17,R833=18),1.9,1.95)))))))))),IF(W833="Կ-3", IF(R833=0,1.25,IF(R833=1,1.29,IF(R833=2,1.33,IF(R833=3,1.37,IF(OR(R833=5,R833=4),1.41,IF(OR(R833=6,R833=7),1.45,IF(OR(R833=8,R833=9),1.49,IF(OR(R833=10,R833=11,R833=12),1.54,IF(OR(R833=13,R833=14,R833=15),1.58,IF(OR(R833=16,R833=17,R833=18),1.63,1.68)))))))))), "Error"))))))))))))</f>
        <v>1.79</v>
      </c>
      <c r="T833" s="456">
        <v>83200</v>
      </c>
      <c r="U833" s="458"/>
      <c r="V833" s="458"/>
      <c r="W833" s="706" t="str">
        <f t="shared" ref="W833:W844" si="828">+M833</f>
        <v>Կ-1</v>
      </c>
      <c r="X833" s="456">
        <f t="shared" si="809"/>
        <v>148928</v>
      </c>
      <c r="Y833" s="590">
        <f t="shared" si="810"/>
        <v>148928</v>
      </c>
      <c r="Z833" s="590">
        <f t="shared" si="811"/>
        <v>1936064</v>
      </c>
      <c r="AA833" s="592">
        <f t="shared" ref="AA833:AA844" si="829">+Q833</f>
        <v>1</v>
      </c>
      <c r="AB833" s="592">
        <f t="shared" ref="AB833:AB844" si="830">+R833+1</f>
        <v>3</v>
      </c>
      <c r="AC833" s="588">
        <f t="shared" ref="AC833:AC844" si="831">IF(AA833&lt;1,0,IF(AG833="Բ-1",IF(AB833=0,6.94,IF(AB833=1,7.17,IF(AB833=2,7.41,IF(AB833=3,7.66,IF(OR(AB833=5,AB833=4),7.92,IF(OR(AB833=6,AB833=7),8.18,IF(OR(AB833=8,AB833=9),8.46,IF(OR(AB833=10,AB833=11,AB833=12),8.74,IF(OR(AB833=13,AB833=14,AB833=15),9.03,IF(OR(AB833=16,AB833=17,AB833=18),9.33,9.65)))))))))),IF(AG833="Բ-2", IF(AB833=0,5.71,IF(AB833=1,5.89,IF(AB833=2,6.09,IF(AB833=3,6.29,IF(OR(AB833=5,AB833=4),6.5,IF(OR(AB833=6,AB833=7),6.72,IF(OR(AB833=8,AB833=9),6.94,IF(OR(AB833=10,AB833=11,AB833=12),7.17,IF(OR(AB833=13,AB833=14,AB833=15),7.41,IF(OR(AB833=16,AB833=17,AB833=18),7.65,7.91)))))))))), IF(AG833="Գ-1", IF(AB833=0,4.7,IF(AB833=1,4.86,IF(AB833=2,5.01,IF(AB833=3,5.18,IF(OR(AB833=5,AB833=4),5.35,IF(OR(AB833=6,AB833=7),5.52,IF(OR(AB833=8,AB833=9),5.71,IF(OR(AB833=10,AB833=11,AB833=12),5.89,IF(OR(AB833=13,AB833=14,AB833=15),6.09,IF(OR(AB833=16,AB833=17,AB833=18),6.29,6.49)))))))))), IF(AG833="Գ-2", IF(AB833=0,3.88,IF(AB833=1,4.01,IF(AB833=2,4.14,IF(AB833=3,4.27,IF(OR(AB833=5,AB833=4),4.41,IF(OR(AB833=6,AB833=7),4.55,IF(OR(AB833=8,AB833=9),4.7,IF(OR(AB833=10,AB833=11,AB833=12),4.85,IF(OR(AB833=13,AB833=14,AB833=15),5.01,IF(OR(AB833=16,AB833=17,AB833=18),5.17,5.34)))))))))), IF(AG833="Գ-3", IF(AB833=0,3.21,IF(AB833=1,3.31,IF(AB833=2,3.42,IF(AB833=3,3.53,IF(OR(AB833=5,AB833=4),3.64,IF(OR(AB833=6,AB833=7),3.76,IF(OR(AB833=8,AB833=9),3.88,IF(OR(AB833=10,AB833=11,AB833=12),4.01,IF(OR(AB833=13,AB833=14,AB833=15),4.13,IF(OR(AB833=16,AB833=17,AB833=18),4.27,4.4)))))))))), IF(AG833="Ա-1", IF(AB833=0,2.66,IF(AB833=1,2.75,IF(AB833=2,2.83,IF(AB833=3,2.92,IF(OR(AB833=5,AB833=4),3.02,IF(OR(AB833=6,AB833=7),3.11,IF(OR(AB833=8,AB833=9),3.21,IF(OR(AB833=10,AB833=11,AB833=12),3.31,IF(OR(AB833=13,AB833=14,AB833=15),3.42,IF(OR(AB833=16,AB833=17,AB833=18),3.53,3.64)))))))))), IF(AG833="Ա-2", IF(AB833=0,2.28,IF(AB833=1,2.35,IF(AB833=2,2.43,IF(AB833=3,2.5,IF(OR(AB833=5,AB833=4),2.58,IF(OR(AB833=6,AB833=7),2.66,IF(OR(AB833=8,AB833=9),2.75,IF(OR(AB833=10,AB833=11,AB833=12),2.83,IF(OR(AB833=13,AB833=14,AB833=15),2.92,IF(OR(AB833=16,AB833=17,AB833=18),3.01,3.11)))))))))),IF(AG833="Ա-3", IF(AB833=0,1.96,IF(AB833=1,2.02,IF(AB833=2,2.08,IF(AB833=3,2.15,IF(OR(AB833=5,AB833=4),2.21,IF(OR(AB833=6,AB833=7),2.28,IF(OR(AB833=8,AB833=9),2.35,IF(OR(AB833=10,AB833=11,AB833=12),2.42,IF(OR(AB833=13,AB833=14,AB833=15),2.5,IF(OR(AB833=16,AB833=17,AB833=18),2.58,2.66)))))))))), IF(AG833="Կ-1", IF(AB833=0,1.68,IF(AB833=1,1.73,IF(AB833=2,1.79,IF(AB833=3,1.84,IF(OR(AB833=5,AB833=4),1.9,IF(OR(AB833=6,AB833=7),1.96,IF(OR(AB833=8,AB833=9),2.02,IF(OR(AB833=10,AB833=11,AB833=12),2.08,IF(OR(AB833=13,AB833=14,AB833=15),2.14,IF(OR(AB833=16,AB833=17,AB833=18),2.21,2.28)))))))))), IF(AG833="Կ-2", IF(AB833=0,1.45,IF(AB833=1,1.49,IF(AB833=2,1.54,IF(AB833=3,1.59,IF(OR(AB833=5,AB833=4),1.63,IF(OR(AB833=6,AB833=7),1.68,IF(OR(AB833=8,AB833=9),1.73,IF(OR(AB833=10,AB833=11,AB833=12),1.79,IF(OR(AB833=13,AB833=14,AB833=15),1.84,IF(OR(AB833=16,AB833=17,AB833=18),1.9,1.95)))))))))),IF(AG833="Կ-3", IF(AB833=0,1.25,IF(AB833=1,1.29,IF(AB833=2,1.33,IF(AB833=3,1.37,IF(OR(AB833=5,AB833=4),1.41,IF(OR(AB833=6,AB833=7),1.45,IF(OR(AB833=8,AB833=9),1.49,IF(OR(AB833=10,AB833=11,AB833=12),1.54,IF(OR(AB833=13,AB833=14,AB833=15),1.58,IF(OR(AB833=16,AB833=17,AB833=18),1.63,1.68)))))))))), "Error"))))))))))))</f>
        <v>1.84</v>
      </c>
      <c r="AD833" s="456">
        <v>83200</v>
      </c>
      <c r="AE833" s="458"/>
      <c r="AF833" s="729"/>
      <c r="AG833" s="706" t="str">
        <f t="shared" ref="AG833:AG844" si="832">+W833</f>
        <v>Կ-1</v>
      </c>
      <c r="AH833" s="456">
        <f t="shared" si="816"/>
        <v>153088</v>
      </c>
      <c r="AI833" s="590">
        <f t="shared" si="817"/>
        <v>153088</v>
      </c>
      <c r="AJ833" s="590">
        <f t="shared" si="818"/>
        <v>1990144</v>
      </c>
      <c r="AK833" s="592">
        <f t="shared" ref="AK833:AK844" si="833">+AA833</f>
        <v>1</v>
      </c>
      <c r="AL833" s="592">
        <f t="shared" ref="AL833:AL844" si="834">+AB833+1</f>
        <v>4</v>
      </c>
      <c r="AM833" s="588">
        <f t="shared" ref="AM833:AM844" si="835">IF(AK833&lt;1,0,IF(AQ833="Բ-1",IF(AL833=0,6.94,IF(AL833=1,7.17,IF(AL833=2,7.41,IF(AL833=3,7.66,IF(OR(AL833=5,AL833=4),7.92,IF(OR(AL833=6,AL833=7),8.18,IF(OR(AL833=8,AL833=9),8.46,IF(OR(AL833=10,AL833=11,AL833=12),8.74,IF(OR(AL833=13,AL833=14,AL833=15),9.03,IF(OR(AL833=16,AL833=17,AL833=18),9.33,9.65)))))))))),IF(AQ833="Բ-2", IF(AL833=0,5.71,IF(AL833=1,5.89,IF(AL833=2,6.09,IF(AL833=3,6.29,IF(OR(AL833=5,AL833=4),6.5,IF(OR(AL833=6,AL833=7),6.72,IF(OR(AL833=8,AL833=9),6.94,IF(OR(AL833=10,AL833=11,AL833=12),7.17,IF(OR(AL833=13,AL833=14,AL833=15),7.41,IF(OR(AL833=16,AL833=17,AL833=18),7.65,7.91)))))))))), IF(AQ833="Գ-1", IF(AL833=0,4.7,IF(AL833=1,4.86,IF(AL833=2,5.01,IF(AL833=3,5.18,IF(OR(AL833=5,AL833=4),5.35,IF(OR(AL833=6,AL833=7),5.52,IF(OR(AL833=8,AL833=9),5.71,IF(OR(AL833=10,AL833=11,AL833=12),5.89,IF(OR(AL833=13,AL833=14,AL833=15),6.09,IF(OR(AL833=16,AL833=17,AL833=18),6.29,6.49)))))))))), IF(AQ833="Գ-2", IF(AL833=0,3.88,IF(AL833=1,4.01,IF(AL833=2,4.14,IF(AL833=3,4.27,IF(OR(AL833=5,AL833=4),4.41,IF(OR(AL833=6,AL833=7),4.55,IF(OR(AL833=8,AL833=9),4.7,IF(OR(AL833=10,AL833=11,AL833=12),4.85,IF(OR(AL833=13,AL833=14,AL833=15),5.01,IF(OR(AL833=16,AL833=17,AL833=18),5.17,5.34)))))))))), IF(AQ833="Գ-3", IF(AL833=0,3.21,IF(AL833=1,3.31,IF(AL833=2,3.42,IF(AL833=3,3.53,IF(OR(AL833=5,AL833=4),3.64,IF(OR(AL833=6,AL833=7),3.76,IF(OR(AL833=8,AL833=9),3.88,IF(OR(AL833=10,AL833=11,AL833=12),4.01,IF(OR(AL833=13,AL833=14,AL833=15),4.13,IF(OR(AL833=16,AL833=17,AL833=18),4.27,4.4)))))))))), IF(AQ833="Ա-1", IF(AL833=0,2.66,IF(AL833=1,2.75,IF(AL833=2,2.83,IF(AL833=3,2.92,IF(OR(AL833=5,AL833=4),3.02,IF(OR(AL833=6,AL833=7),3.11,IF(OR(AL833=8,AL833=9),3.21,IF(OR(AL833=10,AL833=11,AL833=12),3.31,IF(OR(AL833=13,AL833=14,AL833=15),3.42,IF(OR(AL833=16,AL833=17,AL833=18),3.53,3.64)))))))))), IF(AQ833="Ա-2", IF(AL833=0,2.28,IF(AL833=1,2.35,IF(AL833=2,2.43,IF(AL833=3,2.5,IF(OR(AL833=5,AL833=4),2.58,IF(OR(AL833=6,AL833=7),2.66,IF(OR(AL833=8,AL833=9),2.75,IF(OR(AL833=10,AL833=11,AL833=12),2.83,IF(OR(AL833=13,AL833=14,AL833=15),2.92,IF(OR(AL833=16,AL833=17,AL833=18),3.01,3.11)))))))))),IF(AQ833="Ա-3", IF(AL833=0,1.96,IF(AL833=1,2.02,IF(AL833=2,2.08,IF(AL833=3,2.15,IF(OR(AL833=5,AL833=4),2.21,IF(OR(AL833=6,AL833=7),2.28,IF(OR(AL833=8,AL833=9),2.35,IF(OR(AL833=10,AL833=11,AL833=12),2.42,IF(OR(AL833=13,AL833=14,AL833=15),2.5,IF(OR(AL833=16,AL833=17,AL833=18),2.58,2.66)))))))))), IF(AQ833="Կ-1", IF(AL833=0,1.68,IF(AL833=1,1.73,IF(AL833=2,1.79,IF(AL833=3,1.84,IF(OR(AL833=5,AL833=4),1.9,IF(OR(AL833=6,AL833=7),1.96,IF(OR(AL833=8,AL833=9),2.02,IF(OR(AL833=10,AL833=11,AL833=12),2.08,IF(OR(AL833=13,AL833=14,AL833=15),2.14,IF(OR(AL833=16,AL833=17,AL833=18),2.21,2.28)))))))))), IF(AQ833="Կ-2", IF(AL833=0,1.45,IF(AL833=1,1.49,IF(AL833=2,1.54,IF(AL833=3,1.59,IF(OR(AL833=5,AL833=4),1.63,IF(OR(AL833=6,AL833=7),1.68,IF(OR(AL833=8,AL833=9),1.73,IF(OR(AL833=10,AL833=11,AL833=12),1.79,IF(OR(AL833=13,AL833=14,AL833=15),1.84,IF(OR(AL833=16,AL833=17,AL833=18),1.9,1.95)))))))))),IF(AQ833="Կ-3", IF(AL833=0,1.25,IF(AL833=1,1.29,IF(AL833=2,1.33,IF(AL833=3,1.37,IF(OR(AL833=5,AL833=4),1.41,IF(OR(AL833=6,AL833=7),1.45,IF(OR(AL833=8,AL833=9),1.49,IF(OR(AL833=10,AL833=11,AL833=12),1.54,IF(OR(AL833=13,AL833=14,AL833=15),1.58,IF(OR(AL833=16,AL833=17,AL833=18),1.63,1.68)))))))))), "Error"))))))))))))</f>
        <v>1.9</v>
      </c>
      <c r="AN833" s="456">
        <v>83200</v>
      </c>
      <c r="AO833" s="458"/>
      <c r="AP833" s="729"/>
      <c r="AQ833" s="706" t="str">
        <f t="shared" ref="AQ833:AQ844" si="836">+AG833</f>
        <v>Կ-1</v>
      </c>
      <c r="AR833" s="456">
        <f t="shared" si="823"/>
        <v>158080</v>
      </c>
      <c r="AS833" s="590">
        <f t="shared" si="824"/>
        <v>158080</v>
      </c>
      <c r="AT833" s="590">
        <f t="shared" si="825"/>
        <v>2055040</v>
      </c>
    </row>
    <row r="834" spans="2:46" s="587" customFormat="1" ht="13.5">
      <c r="B834" s="816">
        <v>32</v>
      </c>
      <c r="C834" s="872" t="s">
        <v>2181</v>
      </c>
      <c r="D834" s="794" t="s">
        <v>1960</v>
      </c>
      <c r="E834" s="796">
        <v>1990</v>
      </c>
      <c r="F834" s="795" t="s">
        <v>222</v>
      </c>
      <c r="G834" s="820">
        <v>1</v>
      </c>
      <c r="H834" s="820">
        <v>4</v>
      </c>
      <c r="I834" s="821">
        <f>IF(G834&lt;1,0,IF(M834="Բ-1",IF(H834=0,6.94,IF(H834=1,7.17,IF(H834=2,7.41,IF(H834=3,7.66,IF(OR(H834=5,H834=4),7.92,IF(OR(H834=6,H834=7),8.18,IF(OR(H834=8,H834=9),8.46,IF(OR(H834=10,H834=11,H834=12),8.74,IF(OR(H834=13,H834=14,H834=15),9.03,IF(OR(H834=16,H834=17,H834=18),9.33,9.65)))))))))),IF(M834="Բ-2", IF(H834=0,5.71,IF(H834=1,5.89,IF(H834=2,6.09,IF(H834=3,6.29,IF(OR(H834=5,H834=4),6.5,IF(OR(H834=6,H834=7),6.72,IF(OR(H834=8,H834=9),6.94,IF(OR(H834=10,H834=11,H834=12),7.17,IF(OR(H834=13,H834=14,H834=15),7.41,IF(OR(H834=16,H834=17,H834=18),7.65,7.91)))))))))), IF(M834="Գ-1", IF(H834=0,4.7,IF(H834=1,4.86,IF(H834=2,5.01,IF(H834=3,5.18,IF(OR(H834=5,H834=4),5.35,IF(OR(H834=6,H834=7),5.52,IF(OR(H834=8,H834=9),5.71,IF(OR(H834=10,H834=11,H834=12),5.89,IF(OR(H834=13,H834=14,H834=15),6.09,IF(OR(H834=16,H834=17,H834=18),6.29,6.49)))))))))), IF(M834="Գ-2", IF(H834=0,3.88,IF(H834=1,4.01,IF(H834=2,4.14,IF(H834=3,4.27,IF(OR(H834=5,H834=4),4.41,IF(OR(H834=6,H834=7),4.55,IF(OR(H834=8,H834=9),4.7,IF(OR(H834=10,H834=11,H834=12),4.85,IF(OR(H834=13,H834=14,H834=15),5.01,IF(OR(H834=16,H834=17,H834=18),5.17,5.34)))))))))), IF(M834="Գ-3", IF(H834=0,3.21,IF(H834=1,3.31,IF(H834=2,3.42,IF(H834=3,3.53,IF(OR(H834=5,H834=4),3.64,IF(OR(H834=6,H834=7),3.76,IF(OR(H834=8,H834=9),3.88,IF(OR(H834=10,H834=11,H834=12),4.01,IF(OR(H834=13,H834=14,H834=15),4.13,IF(OR(H834=16,H834=17,H834=18),4.27,4.4)))))))))), IF(M834="Ա-1", IF(H834=0,2.66,IF(H834=1,2.75,IF(H834=2,2.83,IF(H834=3,2.92,IF(OR(H834=5,H834=4),3.02,IF(OR(H834=6,H834=7),3.11,IF(OR(H834=8,H834=9),3.21,IF(OR(H834=10,H834=11,H834=12),3.31,IF(OR(H834=13,H834=14,H834=15),3.42,IF(OR(H834=16,H834=17,H834=18),3.53,3.64)))))))))), IF(M834="Ա-2", IF(H834=0,2.28,IF(H834=1,2.35,IF(H834=2,2.43,IF(H834=3,2.5,IF(OR(H834=5,H834=4),2.58,IF(OR(H834=6,H834=7),2.66,IF(OR(H834=8,H834=9),2.75,IF(OR(H834=10,H834=11,H834=12),2.83,IF(OR(H834=13,H834=14,H834=15),2.92,IF(OR(H834=16,H834=17,H834=18),3.01,3.11)))))))))),IF(M834="Ա-3", IF(H834=0,1.96,IF(H834=1,2.02,IF(H834=2,2.08,IF(H834=3,2.15,IF(OR(H834=5,H834=4),2.21,IF(OR(H834=6,H834=7),2.28,IF(OR(H834=8,H834=9),2.35,IF(OR(H834=10,H834=11,H834=12),2.42,IF(OR(H834=13,H834=14,H834=15),2.5,IF(OR(H834=16,H834=17,H834=18),2.58,2.66)))))))))), IF(M834="Կ-1", IF(H834=0,1.68,IF(H834=1,1.73,IF(H834=2,1.79,IF(H834=3,1.84,IF(OR(H834=5,H834=4),1.9,IF(OR(H834=6,H834=7),1.96,IF(OR(H834=8,H834=9),2.02,IF(OR(H834=10,H834=11,H834=12),2.08,IF(OR(H834=13,H834=14,H834=15),2.14,IF(OR(H834=16,H834=17,H834=18),2.21,2.28)))))))))), IF(M834="Կ-2", IF(H834=0,1.45,IF(H834=1,1.49,IF(H834=2,1.54,IF(H834=3,1.59,IF(OR(H834=5,H834=4),1.63,IF(OR(H834=6,H834=7),1.68,IF(OR(H834=8,H834=9),1.73,IF(OR(H834=10,H834=11,H834=12),1.79,IF(OR(H834=13,H834=14,H834=15),1.84,IF(OR(H834=16,H834=17,H834=18),1.9,1.95)))))))))),IF(M834="Կ-3", IF(H834=0,1.25,IF(H834=1,1.29,IF(H834=2,1.33,IF(H834=3,1.37,IF(OR(H834=5,H834=4),1.41,IF(OR(H834=6,H834=7),1.45,IF(OR(H834=8,H834=9),1.49,IF(OR(H834=10,H834=11,H834=12),1.54,IF(OR(H834=13,H834=14,H834=15),1.58,IF(OR(H834=16,H834=17,H834=18),1.63,1.68)))))))))), "Error"))))))))))))</f>
        <v>1.9</v>
      </c>
      <c r="J834" s="799">
        <v>83200</v>
      </c>
      <c r="K834" s="851"/>
      <c r="L834" s="851"/>
      <c r="M834" s="852" t="s">
        <v>86</v>
      </c>
      <c r="N834" s="799">
        <f>J834*I834</f>
        <v>158080</v>
      </c>
      <c r="O834" s="823">
        <f>I834*J834+K834+L834</f>
        <v>158080</v>
      </c>
      <c r="P834" s="823">
        <f>+O834*13</f>
        <v>2055040</v>
      </c>
      <c r="Q834" s="592">
        <v>1</v>
      </c>
      <c r="R834" s="592">
        <f>+H834+1</f>
        <v>5</v>
      </c>
      <c r="S834" s="588">
        <f>IF(Q834&lt;1,0,IF(W834="Բ-1",IF(R834=0,6.94,IF(R834=1,7.17,IF(R834=2,7.41,IF(R834=3,7.66,IF(OR(R834=5,R834=4),7.92,IF(OR(R834=6,R834=7),8.18,IF(OR(R834=8,R834=9),8.46,IF(OR(R834=10,R834=11,R834=12),8.74,IF(OR(R834=13,R834=14,R834=15),9.03,IF(OR(R834=16,R834=17,R834=18),9.33,9.65)))))))))),IF(W834="Բ-2", IF(R834=0,5.71,IF(R834=1,5.89,IF(R834=2,6.09,IF(R834=3,6.29,IF(OR(R834=5,R834=4),6.5,IF(OR(R834=6,R834=7),6.72,IF(OR(R834=8,R834=9),6.94,IF(OR(R834=10,R834=11,R834=12),7.17,IF(OR(R834=13,R834=14,R834=15),7.41,IF(OR(R834=16,R834=17,R834=18),7.65,7.91)))))))))), IF(W834="Գ-1", IF(R834=0,4.7,IF(R834=1,4.86,IF(R834=2,5.01,IF(R834=3,5.18,IF(OR(R834=5,R834=4),5.35,IF(OR(R834=6,R834=7),5.52,IF(OR(R834=8,R834=9),5.71,IF(OR(R834=10,R834=11,R834=12),5.89,IF(OR(R834=13,R834=14,R834=15),6.09,IF(OR(R834=16,R834=17,R834=18),6.29,6.49)))))))))), IF(W834="Գ-2", IF(R834=0,3.88,IF(R834=1,4.01,IF(R834=2,4.14,IF(R834=3,4.27,IF(OR(R834=5,R834=4),4.41,IF(OR(R834=6,R834=7),4.55,IF(OR(R834=8,R834=9),4.7,IF(OR(R834=10,R834=11,R834=12),4.85,IF(OR(R834=13,R834=14,R834=15),5.01,IF(OR(R834=16,R834=17,R834=18),5.17,5.34)))))))))), IF(W834="Գ-3", IF(R834=0,3.21,IF(R834=1,3.31,IF(R834=2,3.42,IF(R834=3,3.53,IF(OR(R834=5,R834=4),3.64,IF(OR(R834=6,R834=7),3.76,IF(OR(R834=8,R834=9),3.88,IF(OR(R834=10,R834=11,R834=12),4.01,IF(OR(R834=13,R834=14,R834=15),4.13,IF(OR(R834=16,R834=17,R834=18),4.27,4.4)))))))))), IF(W834="Ա-1", IF(R834=0,2.66,IF(R834=1,2.75,IF(R834=2,2.83,IF(R834=3,2.92,IF(OR(R834=5,R834=4),3.02,IF(OR(R834=6,R834=7),3.11,IF(OR(R834=8,R834=9),3.21,IF(OR(R834=10,R834=11,R834=12),3.31,IF(OR(R834=13,R834=14,R834=15),3.42,IF(OR(R834=16,R834=17,R834=18),3.53,3.64)))))))))), IF(W834="Ա-2", IF(R834=0,2.28,IF(R834=1,2.35,IF(R834=2,2.43,IF(R834=3,2.5,IF(OR(R834=5,R834=4),2.58,IF(OR(R834=6,R834=7),2.66,IF(OR(R834=8,R834=9),2.75,IF(OR(R834=10,R834=11,R834=12),2.83,IF(OR(R834=13,R834=14,R834=15),2.92,IF(OR(R834=16,R834=17,R834=18),3.01,3.11)))))))))),IF(W834="Ա-3", IF(R834=0,1.96,IF(R834=1,2.02,IF(R834=2,2.08,IF(R834=3,2.15,IF(OR(R834=5,R834=4),2.21,IF(OR(R834=6,R834=7),2.28,IF(OR(R834=8,R834=9),2.35,IF(OR(R834=10,R834=11,R834=12),2.42,IF(OR(R834=13,R834=14,R834=15),2.5,IF(OR(R834=16,R834=17,R834=18),2.58,2.66)))))))))), IF(W834="Կ-1", IF(R834=0,1.68,IF(R834=1,1.73,IF(R834=2,1.79,IF(R834=3,1.84,IF(OR(R834=5,R834=4),1.9,IF(OR(R834=6,R834=7),1.96,IF(OR(R834=8,R834=9),2.02,IF(OR(R834=10,R834=11,R834=12),2.08,IF(OR(R834=13,R834=14,R834=15),2.14,IF(OR(R834=16,R834=17,R834=18),2.21,2.28)))))))))), IF(W834="Կ-2", IF(R834=0,1.45,IF(R834=1,1.49,IF(R834=2,1.54,IF(R834=3,1.59,IF(OR(R834=5,R834=4),1.63,IF(OR(R834=6,R834=7),1.68,IF(OR(R834=8,R834=9),1.73,IF(OR(R834=10,R834=11,R834=12),1.79,IF(OR(R834=13,R834=14,R834=15),1.84,IF(OR(R834=16,R834=17,R834=18),1.9,1.95)))))))))),IF(W834="Կ-3", IF(R834=0,1.25,IF(R834=1,1.29,IF(R834=2,1.33,IF(R834=3,1.37,IF(OR(R834=5,R834=4),1.41,IF(OR(R834=6,R834=7),1.45,IF(OR(R834=8,R834=9),1.49,IF(OR(R834=10,R834=11,R834=12),1.54,IF(OR(R834=13,R834=14,R834=15),1.58,IF(OR(R834=16,R834=17,R834=18),1.63,1.68)))))))))), "Error"))))))))))))</f>
        <v>1.9</v>
      </c>
      <c r="T834" s="456">
        <v>83200</v>
      </c>
      <c r="U834" s="458"/>
      <c r="V834" s="458"/>
      <c r="W834" s="706" t="str">
        <f>+M834</f>
        <v>Կ-1</v>
      </c>
      <c r="X834" s="456">
        <f>T834*S834</f>
        <v>158080</v>
      </c>
      <c r="Y834" s="590">
        <f>+U834+V834+X834</f>
        <v>158080</v>
      </c>
      <c r="Z834" s="590">
        <f>+Y834*13</f>
        <v>2055040</v>
      </c>
      <c r="AA834" s="592">
        <f>+Q834</f>
        <v>1</v>
      </c>
      <c r="AB834" s="592">
        <f>+R834+1</f>
        <v>6</v>
      </c>
      <c r="AC834" s="588">
        <f>IF(AA834&lt;1,0,IF(AG834="Բ-1",IF(AB834=0,6.94,IF(AB834=1,7.17,IF(AB834=2,7.41,IF(AB834=3,7.66,IF(OR(AB834=5,AB834=4),7.92,IF(OR(AB834=6,AB834=7),8.18,IF(OR(AB834=8,AB834=9),8.46,IF(OR(AB834=10,AB834=11,AB834=12),8.74,IF(OR(AB834=13,AB834=14,AB834=15),9.03,IF(OR(AB834=16,AB834=17,AB834=18),9.33,9.65)))))))))),IF(AG834="Բ-2", IF(AB834=0,5.71,IF(AB834=1,5.89,IF(AB834=2,6.09,IF(AB834=3,6.29,IF(OR(AB834=5,AB834=4),6.5,IF(OR(AB834=6,AB834=7),6.72,IF(OR(AB834=8,AB834=9),6.94,IF(OR(AB834=10,AB834=11,AB834=12),7.17,IF(OR(AB834=13,AB834=14,AB834=15),7.41,IF(OR(AB834=16,AB834=17,AB834=18),7.65,7.91)))))))))), IF(AG834="Գ-1", IF(AB834=0,4.7,IF(AB834=1,4.86,IF(AB834=2,5.01,IF(AB834=3,5.18,IF(OR(AB834=5,AB834=4),5.35,IF(OR(AB834=6,AB834=7),5.52,IF(OR(AB834=8,AB834=9),5.71,IF(OR(AB834=10,AB834=11,AB834=12),5.89,IF(OR(AB834=13,AB834=14,AB834=15),6.09,IF(OR(AB834=16,AB834=17,AB834=18),6.29,6.49)))))))))), IF(AG834="Գ-2", IF(AB834=0,3.88,IF(AB834=1,4.01,IF(AB834=2,4.14,IF(AB834=3,4.27,IF(OR(AB834=5,AB834=4),4.41,IF(OR(AB834=6,AB834=7),4.55,IF(OR(AB834=8,AB834=9),4.7,IF(OR(AB834=10,AB834=11,AB834=12),4.85,IF(OR(AB834=13,AB834=14,AB834=15),5.01,IF(OR(AB834=16,AB834=17,AB834=18),5.17,5.34)))))))))), IF(AG834="Գ-3", IF(AB834=0,3.21,IF(AB834=1,3.31,IF(AB834=2,3.42,IF(AB834=3,3.53,IF(OR(AB834=5,AB834=4),3.64,IF(OR(AB834=6,AB834=7),3.76,IF(OR(AB834=8,AB834=9),3.88,IF(OR(AB834=10,AB834=11,AB834=12),4.01,IF(OR(AB834=13,AB834=14,AB834=15),4.13,IF(OR(AB834=16,AB834=17,AB834=18),4.27,4.4)))))))))), IF(AG834="Ա-1", IF(AB834=0,2.66,IF(AB834=1,2.75,IF(AB834=2,2.83,IF(AB834=3,2.92,IF(OR(AB834=5,AB834=4),3.02,IF(OR(AB834=6,AB834=7),3.11,IF(OR(AB834=8,AB834=9),3.21,IF(OR(AB834=10,AB834=11,AB834=12),3.31,IF(OR(AB834=13,AB834=14,AB834=15),3.42,IF(OR(AB834=16,AB834=17,AB834=18),3.53,3.64)))))))))), IF(AG834="Ա-2", IF(AB834=0,2.28,IF(AB834=1,2.35,IF(AB834=2,2.43,IF(AB834=3,2.5,IF(OR(AB834=5,AB834=4),2.58,IF(OR(AB834=6,AB834=7),2.66,IF(OR(AB834=8,AB834=9),2.75,IF(OR(AB834=10,AB834=11,AB834=12),2.83,IF(OR(AB834=13,AB834=14,AB834=15),2.92,IF(OR(AB834=16,AB834=17,AB834=18),3.01,3.11)))))))))),IF(AG834="Ա-3", IF(AB834=0,1.96,IF(AB834=1,2.02,IF(AB834=2,2.08,IF(AB834=3,2.15,IF(OR(AB834=5,AB834=4),2.21,IF(OR(AB834=6,AB834=7),2.28,IF(OR(AB834=8,AB834=9),2.35,IF(OR(AB834=10,AB834=11,AB834=12),2.42,IF(OR(AB834=13,AB834=14,AB834=15),2.5,IF(OR(AB834=16,AB834=17,AB834=18),2.58,2.66)))))))))), IF(AG834="Կ-1", IF(AB834=0,1.68,IF(AB834=1,1.73,IF(AB834=2,1.79,IF(AB834=3,1.84,IF(OR(AB834=5,AB834=4),1.9,IF(OR(AB834=6,AB834=7),1.96,IF(OR(AB834=8,AB834=9),2.02,IF(OR(AB834=10,AB834=11,AB834=12),2.08,IF(OR(AB834=13,AB834=14,AB834=15),2.14,IF(OR(AB834=16,AB834=17,AB834=18),2.21,2.28)))))))))), IF(AG834="Կ-2", IF(AB834=0,1.45,IF(AB834=1,1.49,IF(AB834=2,1.54,IF(AB834=3,1.59,IF(OR(AB834=5,AB834=4),1.63,IF(OR(AB834=6,AB834=7),1.68,IF(OR(AB834=8,AB834=9),1.73,IF(OR(AB834=10,AB834=11,AB834=12),1.79,IF(OR(AB834=13,AB834=14,AB834=15),1.84,IF(OR(AB834=16,AB834=17,AB834=18),1.9,1.95)))))))))),IF(AG834="Կ-3", IF(AB834=0,1.25,IF(AB834=1,1.29,IF(AB834=2,1.33,IF(AB834=3,1.37,IF(OR(AB834=5,AB834=4),1.41,IF(OR(AB834=6,AB834=7),1.45,IF(OR(AB834=8,AB834=9),1.49,IF(OR(AB834=10,AB834=11,AB834=12),1.54,IF(OR(AB834=13,AB834=14,AB834=15),1.58,IF(OR(AB834=16,AB834=17,AB834=18),1.63,1.68)))))))))), "Error"))))))))))))</f>
        <v>1.96</v>
      </c>
      <c r="AD834" s="456">
        <v>83200</v>
      </c>
      <c r="AE834" s="458"/>
      <c r="AF834" s="729"/>
      <c r="AG834" s="706" t="str">
        <f>+W834</f>
        <v>Կ-1</v>
      </c>
      <c r="AH834" s="456">
        <f>AD834*AC834</f>
        <v>163072</v>
      </c>
      <c r="AI834" s="590">
        <f>AH834+AE834+AF834</f>
        <v>163072</v>
      </c>
      <c r="AJ834" s="590">
        <f>+AI834*13</f>
        <v>2119936</v>
      </c>
      <c r="AK834" s="592">
        <f>+AA834</f>
        <v>1</v>
      </c>
      <c r="AL834" s="592">
        <f>+AB834+1</f>
        <v>7</v>
      </c>
      <c r="AM834" s="588">
        <f>IF(AK834&lt;1,0,IF(AQ834="Բ-1",IF(AL834=0,6.94,IF(AL834=1,7.17,IF(AL834=2,7.41,IF(AL834=3,7.66,IF(OR(AL834=5,AL834=4),7.92,IF(OR(AL834=6,AL834=7),8.18,IF(OR(AL834=8,AL834=9),8.46,IF(OR(AL834=10,AL834=11,AL834=12),8.74,IF(OR(AL834=13,AL834=14,AL834=15),9.03,IF(OR(AL834=16,AL834=17,AL834=18),9.33,9.65)))))))))),IF(AQ834="Բ-2", IF(AL834=0,5.71,IF(AL834=1,5.89,IF(AL834=2,6.09,IF(AL834=3,6.29,IF(OR(AL834=5,AL834=4),6.5,IF(OR(AL834=6,AL834=7),6.72,IF(OR(AL834=8,AL834=9),6.94,IF(OR(AL834=10,AL834=11,AL834=12),7.17,IF(OR(AL834=13,AL834=14,AL834=15),7.41,IF(OR(AL834=16,AL834=17,AL834=18),7.65,7.91)))))))))), IF(AQ834="Գ-1", IF(AL834=0,4.7,IF(AL834=1,4.86,IF(AL834=2,5.01,IF(AL834=3,5.18,IF(OR(AL834=5,AL834=4),5.35,IF(OR(AL834=6,AL834=7),5.52,IF(OR(AL834=8,AL834=9),5.71,IF(OR(AL834=10,AL834=11,AL834=12),5.89,IF(OR(AL834=13,AL834=14,AL834=15),6.09,IF(OR(AL834=16,AL834=17,AL834=18),6.29,6.49)))))))))), IF(AQ834="Գ-2", IF(AL834=0,3.88,IF(AL834=1,4.01,IF(AL834=2,4.14,IF(AL834=3,4.27,IF(OR(AL834=5,AL834=4),4.41,IF(OR(AL834=6,AL834=7),4.55,IF(OR(AL834=8,AL834=9),4.7,IF(OR(AL834=10,AL834=11,AL834=12),4.85,IF(OR(AL834=13,AL834=14,AL834=15),5.01,IF(OR(AL834=16,AL834=17,AL834=18),5.17,5.34)))))))))), IF(AQ834="Գ-3", IF(AL834=0,3.21,IF(AL834=1,3.31,IF(AL834=2,3.42,IF(AL834=3,3.53,IF(OR(AL834=5,AL834=4),3.64,IF(OR(AL834=6,AL834=7),3.76,IF(OR(AL834=8,AL834=9),3.88,IF(OR(AL834=10,AL834=11,AL834=12),4.01,IF(OR(AL834=13,AL834=14,AL834=15),4.13,IF(OR(AL834=16,AL834=17,AL834=18),4.27,4.4)))))))))), IF(AQ834="Ա-1", IF(AL834=0,2.66,IF(AL834=1,2.75,IF(AL834=2,2.83,IF(AL834=3,2.92,IF(OR(AL834=5,AL834=4),3.02,IF(OR(AL834=6,AL834=7),3.11,IF(OR(AL834=8,AL834=9),3.21,IF(OR(AL834=10,AL834=11,AL834=12),3.31,IF(OR(AL834=13,AL834=14,AL834=15),3.42,IF(OR(AL834=16,AL834=17,AL834=18),3.53,3.64)))))))))), IF(AQ834="Ա-2", IF(AL834=0,2.28,IF(AL834=1,2.35,IF(AL834=2,2.43,IF(AL834=3,2.5,IF(OR(AL834=5,AL834=4),2.58,IF(OR(AL834=6,AL834=7),2.66,IF(OR(AL834=8,AL834=9),2.75,IF(OR(AL834=10,AL834=11,AL834=12),2.83,IF(OR(AL834=13,AL834=14,AL834=15),2.92,IF(OR(AL834=16,AL834=17,AL834=18),3.01,3.11)))))))))),IF(AQ834="Ա-3", IF(AL834=0,1.96,IF(AL834=1,2.02,IF(AL834=2,2.08,IF(AL834=3,2.15,IF(OR(AL834=5,AL834=4),2.21,IF(OR(AL834=6,AL834=7),2.28,IF(OR(AL834=8,AL834=9),2.35,IF(OR(AL834=10,AL834=11,AL834=12),2.42,IF(OR(AL834=13,AL834=14,AL834=15),2.5,IF(OR(AL834=16,AL834=17,AL834=18),2.58,2.66)))))))))), IF(AQ834="Կ-1", IF(AL834=0,1.68,IF(AL834=1,1.73,IF(AL834=2,1.79,IF(AL834=3,1.84,IF(OR(AL834=5,AL834=4),1.9,IF(OR(AL834=6,AL834=7),1.96,IF(OR(AL834=8,AL834=9),2.02,IF(OR(AL834=10,AL834=11,AL834=12),2.08,IF(OR(AL834=13,AL834=14,AL834=15),2.14,IF(OR(AL834=16,AL834=17,AL834=18),2.21,2.28)))))))))), IF(AQ834="Կ-2", IF(AL834=0,1.45,IF(AL834=1,1.49,IF(AL834=2,1.54,IF(AL834=3,1.59,IF(OR(AL834=5,AL834=4),1.63,IF(OR(AL834=6,AL834=7),1.68,IF(OR(AL834=8,AL834=9),1.73,IF(OR(AL834=10,AL834=11,AL834=12),1.79,IF(OR(AL834=13,AL834=14,AL834=15),1.84,IF(OR(AL834=16,AL834=17,AL834=18),1.9,1.95)))))))))),IF(AQ834="Կ-3", IF(AL834=0,1.25,IF(AL834=1,1.29,IF(AL834=2,1.33,IF(AL834=3,1.37,IF(OR(AL834=5,AL834=4),1.41,IF(OR(AL834=6,AL834=7),1.45,IF(OR(AL834=8,AL834=9),1.49,IF(OR(AL834=10,AL834=11,AL834=12),1.54,IF(OR(AL834=13,AL834=14,AL834=15),1.58,IF(OR(AL834=16,AL834=17,AL834=18),1.63,1.68)))))))))), "Error"))))))))))))</f>
        <v>1.96</v>
      </c>
      <c r="AN834" s="456">
        <v>83200</v>
      </c>
      <c r="AO834" s="458"/>
      <c r="AP834" s="729"/>
      <c r="AQ834" s="706" t="str">
        <f>+AG834</f>
        <v>Կ-1</v>
      </c>
      <c r="AR834" s="456">
        <f>AN834*AM834</f>
        <v>163072</v>
      </c>
      <c r="AS834" s="590">
        <f>AR834+AO834+AP834</f>
        <v>163072</v>
      </c>
      <c r="AT834" s="590">
        <f>+AS834*13</f>
        <v>2119936</v>
      </c>
    </row>
    <row r="835" spans="2:46" s="587" customFormat="1" ht="13.5">
      <c r="B835" s="816">
        <v>33</v>
      </c>
      <c r="C835" s="872" t="s">
        <v>1098</v>
      </c>
      <c r="D835" s="794" t="s">
        <v>1960</v>
      </c>
      <c r="E835" s="796">
        <v>1971</v>
      </c>
      <c r="F835" s="795" t="s">
        <v>222</v>
      </c>
      <c r="G835" s="820">
        <v>1</v>
      </c>
      <c r="H835" s="820">
        <v>5</v>
      </c>
      <c r="I835" s="821">
        <f t="shared" si="802"/>
        <v>1.9</v>
      </c>
      <c r="J835" s="799">
        <v>83200</v>
      </c>
      <c r="K835" s="851"/>
      <c r="L835" s="851"/>
      <c r="M835" s="852" t="s">
        <v>86</v>
      </c>
      <c r="N835" s="799">
        <f t="shared" si="803"/>
        <v>158080</v>
      </c>
      <c r="O835" s="823">
        <f t="shared" si="826"/>
        <v>158080</v>
      </c>
      <c r="P835" s="823">
        <f t="shared" si="805"/>
        <v>2055040</v>
      </c>
      <c r="Q835" s="592">
        <v>1</v>
      </c>
      <c r="R835" s="592">
        <f t="shared" ref="R835:R844" si="837">+H835+1</f>
        <v>6</v>
      </c>
      <c r="S835" s="588">
        <f t="shared" si="827"/>
        <v>1.96</v>
      </c>
      <c r="T835" s="456">
        <v>83200</v>
      </c>
      <c r="U835" s="458"/>
      <c r="V835" s="458"/>
      <c r="W835" s="706" t="str">
        <f t="shared" si="828"/>
        <v>Կ-1</v>
      </c>
      <c r="X835" s="456">
        <f t="shared" si="809"/>
        <v>163072</v>
      </c>
      <c r="Y835" s="590">
        <f t="shared" si="810"/>
        <v>163072</v>
      </c>
      <c r="Z835" s="590">
        <f t="shared" si="811"/>
        <v>2119936</v>
      </c>
      <c r="AA835" s="592">
        <f t="shared" si="829"/>
        <v>1</v>
      </c>
      <c r="AB835" s="592">
        <f t="shared" si="830"/>
        <v>7</v>
      </c>
      <c r="AC835" s="588">
        <f t="shared" si="831"/>
        <v>1.96</v>
      </c>
      <c r="AD835" s="456">
        <v>83200</v>
      </c>
      <c r="AE835" s="458"/>
      <c r="AF835" s="729"/>
      <c r="AG835" s="706" t="str">
        <f t="shared" si="832"/>
        <v>Կ-1</v>
      </c>
      <c r="AH835" s="456">
        <f t="shared" si="816"/>
        <v>163072</v>
      </c>
      <c r="AI835" s="590">
        <f t="shared" si="817"/>
        <v>163072</v>
      </c>
      <c r="AJ835" s="590">
        <f t="shared" si="818"/>
        <v>2119936</v>
      </c>
      <c r="AK835" s="592">
        <f t="shared" si="833"/>
        <v>1</v>
      </c>
      <c r="AL835" s="592">
        <f t="shared" si="834"/>
        <v>8</v>
      </c>
      <c r="AM835" s="588">
        <f t="shared" si="835"/>
        <v>2.02</v>
      </c>
      <c r="AN835" s="456">
        <v>83200</v>
      </c>
      <c r="AO835" s="458"/>
      <c r="AP835" s="729"/>
      <c r="AQ835" s="706" t="str">
        <f t="shared" si="836"/>
        <v>Կ-1</v>
      </c>
      <c r="AR835" s="456">
        <f t="shared" si="823"/>
        <v>168064</v>
      </c>
      <c r="AS835" s="590">
        <f t="shared" si="824"/>
        <v>168064</v>
      </c>
      <c r="AT835" s="590">
        <f t="shared" si="825"/>
        <v>2184832</v>
      </c>
    </row>
    <row r="836" spans="2:46" s="587" customFormat="1" ht="13.5">
      <c r="B836" s="816">
        <v>34</v>
      </c>
      <c r="C836" s="872" t="s">
        <v>573</v>
      </c>
      <c r="D836" s="794" t="s">
        <v>1960</v>
      </c>
      <c r="E836" s="796">
        <v>1986</v>
      </c>
      <c r="F836" s="795" t="s">
        <v>222</v>
      </c>
      <c r="G836" s="820">
        <v>1</v>
      </c>
      <c r="H836" s="820">
        <v>24</v>
      </c>
      <c r="I836" s="821">
        <f>IF(G836&lt;1,0,IF(M836="Բ-1",IF(H836=0,6.94,IF(H836=1,7.17,IF(H836=2,7.41,IF(H836=3,7.66,IF(OR(H836=5,H836=4),7.92,IF(OR(H836=6,H836=7),8.18,IF(OR(H836=8,H836=9),8.46,IF(OR(H836=10,H836=11,H836=12),8.74,IF(OR(H836=13,H836=14,H836=15),9.03,IF(OR(H836=16,H836=17,H836=18),9.33,9.65)))))))))),IF(M836="Բ-2", IF(H836=0,5.71,IF(H836=1,5.89,IF(H836=2,6.09,IF(H836=3,6.29,IF(OR(H836=5,H836=4),6.5,IF(OR(H836=6,H836=7),6.72,IF(OR(H836=8,H836=9),6.94,IF(OR(H836=10,H836=11,H836=12),7.17,IF(OR(H836=13,H836=14,H836=15),7.41,IF(OR(H836=16,H836=17,H836=18),7.65,7.91)))))))))), IF(M836="Գ-1", IF(H836=0,4.7,IF(H836=1,4.86,IF(H836=2,5.01,IF(H836=3,5.18,IF(OR(H836=5,H836=4),5.35,IF(OR(H836=6,H836=7),5.52,IF(OR(H836=8,H836=9),5.71,IF(OR(H836=10,H836=11,H836=12),5.89,IF(OR(H836=13,H836=14,H836=15),6.09,IF(OR(H836=16,H836=17,H836=18),6.29,6.49)))))))))), IF(M836="Գ-2", IF(H836=0,3.88,IF(H836=1,4.01,IF(H836=2,4.14,IF(H836=3,4.27,IF(OR(H836=5,H836=4),4.41,IF(OR(H836=6,H836=7),4.55,IF(OR(H836=8,H836=9),4.7,IF(OR(H836=10,H836=11,H836=12),4.85,IF(OR(H836=13,H836=14,H836=15),5.01,IF(OR(H836=16,H836=17,H836=18),5.17,5.34)))))))))), IF(M836="Գ-3", IF(H836=0,3.21,IF(H836=1,3.31,IF(H836=2,3.42,IF(H836=3,3.53,IF(OR(H836=5,H836=4),3.64,IF(OR(H836=6,H836=7),3.76,IF(OR(H836=8,H836=9),3.88,IF(OR(H836=10,H836=11,H836=12),4.01,IF(OR(H836=13,H836=14,H836=15),4.13,IF(OR(H836=16,H836=17,H836=18),4.27,4.4)))))))))), IF(M836="Ա-1", IF(H836=0,2.66,IF(H836=1,2.75,IF(H836=2,2.83,IF(H836=3,2.92,IF(OR(H836=5,H836=4),3.02,IF(OR(H836=6,H836=7),3.11,IF(OR(H836=8,H836=9),3.21,IF(OR(H836=10,H836=11,H836=12),3.31,IF(OR(H836=13,H836=14,H836=15),3.42,IF(OR(H836=16,H836=17,H836=18),3.53,3.64)))))))))), IF(M836="Ա-2", IF(H836=0,2.28,IF(H836=1,2.35,IF(H836=2,2.43,IF(H836=3,2.5,IF(OR(H836=5,H836=4),2.58,IF(OR(H836=6,H836=7),2.66,IF(OR(H836=8,H836=9),2.75,IF(OR(H836=10,H836=11,H836=12),2.83,IF(OR(H836=13,H836=14,H836=15),2.92,IF(OR(H836=16,H836=17,H836=18),3.01,3.11)))))))))),IF(M836="Ա-3", IF(H836=0,1.96,IF(H836=1,2.02,IF(H836=2,2.08,IF(H836=3,2.15,IF(OR(H836=5,H836=4),2.21,IF(OR(H836=6,H836=7),2.28,IF(OR(H836=8,H836=9),2.35,IF(OR(H836=10,H836=11,H836=12),2.42,IF(OR(H836=13,H836=14,H836=15),2.5,IF(OR(H836=16,H836=17,H836=18),2.58,2.66)))))))))), IF(M836="Կ-1", IF(H836=0,1.68,IF(H836=1,1.73,IF(H836=2,1.79,IF(H836=3,1.84,IF(OR(H836=5,H836=4),1.9,IF(OR(H836=6,H836=7),1.96,IF(OR(H836=8,H836=9),2.02,IF(OR(H836=10,H836=11,H836=12),2.08,IF(OR(H836=13,H836=14,H836=15),2.14,IF(OR(H836=16,H836=17,H836=18),2.21,2.28)))))))))), IF(M836="Կ-2", IF(H836=0,1.45,IF(H836=1,1.49,IF(H836=2,1.54,IF(H836=3,1.59,IF(OR(H836=5,H836=4),1.63,IF(OR(H836=6,H836=7),1.68,IF(OR(H836=8,H836=9),1.73,IF(OR(H836=10,H836=11,H836=12),1.79,IF(OR(H836=13,H836=14,H836=15),1.84,IF(OR(H836=16,H836=17,H836=18),1.9,1.95)))))))))),IF(M836="Կ-3", IF(H836=0,1.25,IF(H836=1,1.29,IF(H836=2,1.33,IF(H836=3,1.37,IF(OR(H836=5,H836=4),1.41,IF(OR(H836=6,H836=7),1.45,IF(OR(H836=8,H836=9),1.49,IF(OR(H836=10,H836=11,H836=12),1.54,IF(OR(H836=13,H836=14,H836=15),1.58,IF(OR(H836=16,H836=17,H836=18),1.63,1.68)))))))))), "Error"))))))))))))</f>
        <v>2.2799999999999998</v>
      </c>
      <c r="J836" s="799">
        <v>83200</v>
      </c>
      <c r="K836" s="851"/>
      <c r="L836" s="851"/>
      <c r="M836" s="852" t="s">
        <v>86</v>
      </c>
      <c r="N836" s="799">
        <f>J836*I836</f>
        <v>189695.99999999997</v>
      </c>
      <c r="O836" s="823">
        <f>I836*J836+K836+L836</f>
        <v>189695.99999999997</v>
      </c>
      <c r="P836" s="823">
        <f>+O836*13</f>
        <v>2466047.9999999995</v>
      </c>
      <c r="Q836" s="592">
        <v>1</v>
      </c>
      <c r="R836" s="592">
        <f>+H836+1</f>
        <v>25</v>
      </c>
      <c r="S836" s="588">
        <f>IF(Q836&lt;1,0,IF(W836="Բ-1",IF(R836=0,6.94,IF(R836=1,7.17,IF(R836=2,7.41,IF(R836=3,7.66,IF(OR(R836=5,R836=4),7.92,IF(OR(R836=6,R836=7),8.18,IF(OR(R836=8,R836=9),8.46,IF(OR(R836=10,R836=11,R836=12),8.74,IF(OR(R836=13,R836=14,R836=15),9.03,IF(OR(R836=16,R836=17,R836=18),9.33,9.65)))))))))),IF(W836="Բ-2", IF(R836=0,5.71,IF(R836=1,5.89,IF(R836=2,6.09,IF(R836=3,6.29,IF(OR(R836=5,R836=4),6.5,IF(OR(R836=6,R836=7),6.72,IF(OR(R836=8,R836=9),6.94,IF(OR(R836=10,R836=11,R836=12),7.17,IF(OR(R836=13,R836=14,R836=15),7.41,IF(OR(R836=16,R836=17,R836=18),7.65,7.91)))))))))), IF(W836="Գ-1", IF(R836=0,4.7,IF(R836=1,4.86,IF(R836=2,5.01,IF(R836=3,5.18,IF(OR(R836=5,R836=4),5.35,IF(OR(R836=6,R836=7),5.52,IF(OR(R836=8,R836=9),5.71,IF(OR(R836=10,R836=11,R836=12),5.89,IF(OR(R836=13,R836=14,R836=15),6.09,IF(OR(R836=16,R836=17,R836=18),6.29,6.49)))))))))), IF(W836="Գ-2", IF(R836=0,3.88,IF(R836=1,4.01,IF(R836=2,4.14,IF(R836=3,4.27,IF(OR(R836=5,R836=4),4.41,IF(OR(R836=6,R836=7),4.55,IF(OR(R836=8,R836=9),4.7,IF(OR(R836=10,R836=11,R836=12),4.85,IF(OR(R836=13,R836=14,R836=15),5.01,IF(OR(R836=16,R836=17,R836=18),5.17,5.34)))))))))), IF(W836="Գ-3", IF(R836=0,3.21,IF(R836=1,3.31,IF(R836=2,3.42,IF(R836=3,3.53,IF(OR(R836=5,R836=4),3.64,IF(OR(R836=6,R836=7),3.76,IF(OR(R836=8,R836=9),3.88,IF(OR(R836=10,R836=11,R836=12),4.01,IF(OR(R836=13,R836=14,R836=15),4.13,IF(OR(R836=16,R836=17,R836=18),4.27,4.4)))))))))), IF(W836="Ա-1", IF(R836=0,2.66,IF(R836=1,2.75,IF(R836=2,2.83,IF(R836=3,2.92,IF(OR(R836=5,R836=4),3.02,IF(OR(R836=6,R836=7),3.11,IF(OR(R836=8,R836=9),3.21,IF(OR(R836=10,R836=11,R836=12),3.31,IF(OR(R836=13,R836=14,R836=15),3.42,IF(OR(R836=16,R836=17,R836=18),3.53,3.64)))))))))), IF(W836="Ա-2", IF(R836=0,2.28,IF(R836=1,2.35,IF(R836=2,2.43,IF(R836=3,2.5,IF(OR(R836=5,R836=4),2.58,IF(OR(R836=6,R836=7),2.66,IF(OR(R836=8,R836=9),2.75,IF(OR(R836=10,R836=11,R836=12),2.83,IF(OR(R836=13,R836=14,R836=15),2.92,IF(OR(R836=16,R836=17,R836=18),3.01,3.11)))))))))),IF(W836="Ա-3", IF(R836=0,1.96,IF(R836=1,2.02,IF(R836=2,2.08,IF(R836=3,2.15,IF(OR(R836=5,R836=4),2.21,IF(OR(R836=6,R836=7),2.28,IF(OR(R836=8,R836=9),2.35,IF(OR(R836=10,R836=11,R836=12),2.42,IF(OR(R836=13,R836=14,R836=15),2.5,IF(OR(R836=16,R836=17,R836=18),2.58,2.66)))))))))), IF(W836="Կ-1", IF(R836=0,1.68,IF(R836=1,1.73,IF(R836=2,1.79,IF(R836=3,1.84,IF(OR(R836=5,R836=4),1.9,IF(OR(R836=6,R836=7),1.96,IF(OR(R836=8,R836=9),2.02,IF(OR(R836=10,R836=11,R836=12),2.08,IF(OR(R836=13,R836=14,R836=15),2.14,IF(OR(R836=16,R836=17,R836=18),2.21,2.28)))))))))), IF(W836="Կ-2", IF(R836=0,1.45,IF(R836=1,1.49,IF(R836=2,1.54,IF(R836=3,1.59,IF(OR(R836=5,R836=4),1.63,IF(OR(R836=6,R836=7),1.68,IF(OR(R836=8,R836=9),1.73,IF(OR(R836=10,R836=11,R836=12),1.79,IF(OR(R836=13,R836=14,R836=15),1.84,IF(OR(R836=16,R836=17,R836=18),1.9,1.95)))))))))),IF(W836="Կ-3", IF(R836=0,1.25,IF(R836=1,1.29,IF(R836=2,1.33,IF(R836=3,1.37,IF(OR(R836=5,R836=4),1.41,IF(OR(R836=6,R836=7),1.45,IF(OR(R836=8,R836=9),1.49,IF(OR(R836=10,R836=11,R836=12),1.54,IF(OR(R836=13,R836=14,R836=15),1.58,IF(OR(R836=16,R836=17,R836=18),1.63,1.68)))))))))), "Error"))))))))))))</f>
        <v>2.2799999999999998</v>
      </c>
      <c r="T836" s="456">
        <v>83200</v>
      </c>
      <c r="U836" s="458"/>
      <c r="V836" s="458"/>
      <c r="W836" s="706" t="str">
        <f>+M836</f>
        <v>Կ-1</v>
      </c>
      <c r="X836" s="456">
        <f>T836*S836</f>
        <v>189695.99999999997</v>
      </c>
      <c r="Y836" s="590">
        <f>+U836+V836+X836</f>
        <v>189695.99999999997</v>
      </c>
      <c r="Z836" s="590">
        <f>+Y836*13</f>
        <v>2466047.9999999995</v>
      </c>
      <c r="AA836" s="592">
        <f>+Q836</f>
        <v>1</v>
      </c>
      <c r="AB836" s="592">
        <f>+R836+1</f>
        <v>26</v>
      </c>
      <c r="AC836" s="588">
        <f>IF(AA836&lt;1,0,IF(AG836="Բ-1",IF(AB836=0,6.94,IF(AB836=1,7.17,IF(AB836=2,7.41,IF(AB836=3,7.66,IF(OR(AB836=5,AB836=4),7.92,IF(OR(AB836=6,AB836=7),8.18,IF(OR(AB836=8,AB836=9),8.46,IF(OR(AB836=10,AB836=11,AB836=12),8.74,IF(OR(AB836=13,AB836=14,AB836=15),9.03,IF(OR(AB836=16,AB836=17,AB836=18),9.33,9.65)))))))))),IF(AG836="Բ-2", IF(AB836=0,5.71,IF(AB836=1,5.89,IF(AB836=2,6.09,IF(AB836=3,6.29,IF(OR(AB836=5,AB836=4),6.5,IF(OR(AB836=6,AB836=7),6.72,IF(OR(AB836=8,AB836=9),6.94,IF(OR(AB836=10,AB836=11,AB836=12),7.17,IF(OR(AB836=13,AB836=14,AB836=15),7.41,IF(OR(AB836=16,AB836=17,AB836=18),7.65,7.91)))))))))), IF(AG836="Գ-1", IF(AB836=0,4.7,IF(AB836=1,4.86,IF(AB836=2,5.01,IF(AB836=3,5.18,IF(OR(AB836=5,AB836=4),5.35,IF(OR(AB836=6,AB836=7),5.52,IF(OR(AB836=8,AB836=9),5.71,IF(OR(AB836=10,AB836=11,AB836=12),5.89,IF(OR(AB836=13,AB836=14,AB836=15),6.09,IF(OR(AB836=16,AB836=17,AB836=18),6.29,6.49)))))))))), IF(AG836="Գ-2", IF(AB836=0,3.88,IF(AB836=1,4.01,IF(AB836=2,4.14,IF(AB836=3,4.27,IF(OR(AB836=5,AB836=4),4.41,IF(OR(AB836=6,AB836=7),4.55,IF(OR(AB836=8,AB836=9),4.7,IF(OR(AB836=10,AB836=11,AB836=12),4.85,IF(OR(AB836=13,AB836=14,AB836=15),5.01,IF(OR(AB836=16,AB836=17,AB836=18),5.17,5.34)))))))))), IF(AG836="Գ-3", IF(AB836=0,3.21,IF(AB836=1,3.31,IF(AB836=2,3.42,IF(AB836=3,3.53,IF(OR(AB836=5,AB836=4),3.64,IF(OR(AB836=6,AB836=7),3.76,IF(OR(AB836=8,AB836=9),3.88,IF(OR(AB836=10,AB836=11,AB836=12),4.01,IF(OR(AB836=13,AB836=14,AB836=15),4.13,IF(OR(AB836=16,AB836=17,AB836=18),4.27,4.4)))))))))), IF(AG836="Ա-1", IF(AB836=0,2.66,IF(AB836=1,2.75,IF(AB836=2,2.83,IF(AB836=3,2.92,IF(OR(AB836=5,AB836=4),3.02,IF(OR(AB836=6,AB836=7),3.11,IF(OR(AB836=8,AB836=9),3.21,IF(OR(AB836=10,AB836=11,AB836=12),3.31,IF(OR(AB836=13,AB836=14,AB836=15),3.42,IF(OR(AB836=16,AB836=17,AB836=18),3.53,3.64)))))))))), IF(AG836="Ա-2", IF(AB836=0,2.28,IF(AB836=1,2.35,IF(AB836=2,2.43,IF(AB836=3,2.5,IF(OR(AB836=5,AB836=4),2.58,IF(OR(AB836=6,AB836=7),2.66,IF(OR(AB836=8,AB836=9),2.75,IF(OR(AB836=10,AB836=11,AB836=12),2.83,IF(OR(AB836=13,AB836=14,AB836=15),2.92,IF(OR(AB836=16,AB836=17,AB836=18),3.01,3.11)))))))))),IF(AG836="Ա-3", IF(AB836=0,1.96,IF(AB836=1,2.02,IF(AB836=2,2.08,IF(AB836=3,2.15,IF(OR(AB836=5,AB836=4),2.21,IF(OR(AB836=6,AB836=7),2.28,IF(OR(AB836=8,AB836=9),2.35,IF(OR(AB836=10,AB836=11,AB836=12),2.42,IF(OR(AB836=13,AB836=14,AB836=15),2.5,IF(OR(AB836=16,AB836=17,AB836=18),2.58,2.66)))))))))), IF(AG836="Կ-1", IF(AB836=0,1.68,IF(AB836=1,1.73,IF(AB836=2,1.79,IF(AB836=3,1.84,IF(OR(AB836=5,AB836=4),1.9,IF(OR(AB836=6,AB836=7),1.96,IF(OR(AB836=8,AB836=9),2.02,IF(OR(AB836=10,AB836=11,AB836=12),2.08,IF(OR(AB836=13,AB836=14,AB836=15),2.14,IF(OR(AB836=16,AB836=17,AB836=18),2.21,2.28)))))))))), IF(AG836="Կ-2", IF(AB836=0,1.45,IF(AB836=1,1.49,IF(AB836=2,1.54,IF(AB836=3,1.59,IF(OR(AB836=5,AB836=4),1.63,IF(OR(AB836=6,AB836=7),1.68,IF(OR(AB836=8,AB836=9),1.73,IF(OR(AB836=10,AB836=11,AB836=12),1.79,IF(OR(AB836=13,AB836=14,AB836=15),1.84,IF(OR(AB836=16,AB836=17,AB836=18),1.9,1.95)))))))))),IF(AG836="Կ-3", IF(AB836=0,1.25,IF(AB836=1,1.29,IF(AB836=2,1.33,IF(AB836=3,1.37,IF(OR(AB836=5,AB836=4),1.41,IF(OR(AB836=6,AB836=7),1.45,IF(OR(AB836=8,AB836=9),1.49,IF(OR(AB836=10,AB836=11,AB836=12),1.54,IF(OR(AB836=13,AB836=14,AB836=15),1.58,IF(OR(AB836=16,AB836=17,AB836=18),1.63,1.68)))))))))), "Error"))))))))))))</f>
        <v>2.2799999999999998</v>
      </c>
      <c r="AD836" s="456">
        <v>83200</v>
      </c>
      <c r="AE836" s="458"/>
      <c r="AF836" s="729"/>
      <c r="AG836" s="706" t="str">
        <f>+W836</f>
        <v>Կ-1</v>
      </c>
      <c r="AH836" s="456">
        <f>AD836*AC836</f>
        <v>189695.99999999997</v>
      </c>
      <c r="AI836" s="590">
        <f>AH836+AE836+AF836</f>
        <v>189695.99999999997</v>
      </c>
      <c r="AJ836" s="590">
        <f>+AI836*13</f>
        <v>2466047.9999999995</v>
      </c>
      <c r="AK836" s="592">
        <f>+AA836</f>
        <v>1</v>
      </c>
      <c r="AL836" s="592">
        <f>+AB836+1</f>
        <v>27</v>
      </c>
      <c r="AM836" s="588">
        <f>IF(AK836&lt;1,0,IF(AQ836="Բ-1",IF(AL836=0,6.94,IF(AL836=1,7.17,IF(AL836=2,7.41,IF(AL836=3,7.66,IF(OR(AL836=5,AL836=4),7.92,IF(OR(AL836=6,AL836=7),8.18,IF(OR(AL836=8,AL836=9),8.46,IF(OR(AL836=10,AL836=11,AL836=12),8.74,IF(OR(AL836=13,AL836=14,AL836=15),9.03,IF(OR(AL836=16,AL836=17,AL836=18),9.33,9.65)))))))))),IF(AQ836="Բ-2", IF(AL836=0,5.71,IF(AL836=1,5.89,IF(AL836=2,6.09,IF(AL836=3,6.29,IF(OR(AL836=5,AL836=4),6.5,IF(OR(AL836=6,AL836=7),6.72,IF(OR(AL836=8,AL836=9),6.94,IF(OR(AL836=10,AL836=11,AL836=12),7.17,IF(OR(AL836=13,AL836=14,AL836=15),7.41,IF(OR(AL836=16,AL836=17,AL836=18),7.65,7.91)))))))))), IF(AQ836="Գ-1", IF(AL836=0,4.7,IF(AL836=1,4.86,IF(AL836=2,5.01,IF(AL836=3,5.18,IF(OR(AL836=5,AL836=4),5.35,IF(OR(AL836=6,AL836=7),5.52,IF(OR(AL836=8,AL836=9),5.71,IF(OR(AL836=10,AL836=11,AL836=12),5.89,IF(OR(AL836=13,AL836=14,AL836=15),6.09,IF(OR(AL836=16,AL836=17,AL836=18),6.29,6.49)))))))))), IF(AQ836="Գ-2", IF(AL836=0,3.88,IF(AL836=1,4.01,IF(AL836=2,4.14,IF(AL836=3,4.27,IF(OR(AL836=5,AL836=4),4.41,IF(OR(AL836=6,AL836=7),4.55,IF(OR(AL836=8,AL836=9),4.7,IF(OR(AL836=10,AL836=11,AL836=12),4.85,IF(OR(AL836=13,AL836=14,AL836=15),5.01,IF(OR(AL836=16,AL836=17,AL836=18),5.17,5.34)))))))))), IF(AQ836="Գ-3", IF(AL836=0,3.21,IF(AL836=1,3.31,IF(AL836=2,3.42,IF(AL836=3,3.53,IF(OR(AL836=5,AL836=4),3.64,IF(OR(AL836=6,AL836=7),3.76,IF(OR(AL836=8,AL836=9),3.88,IF(OR(AL836=10,AL836=11,AL836=12),4.01,IF(OR(AL836=13,AL836=14,AL836=15),4.13,IF(OR(AL836=16,AL836=17,AL836=18),4.27,4.4)))))))))), IF(AQ836="Ա-1", IF(AL836=0,2.66,IF(AL836=1,2.75,IF(AL836=2,2.83,IF(AL836=3,2.92,IF(OR(AL836=5,AL836=4),3.02,IF(OR(AL836=6,AL836=7),3.11,IF(OR(AL836=8,AL836=9),3.21,IF(OR(AL836=10,AL836=11,AL836=12),3.31,IF(OR(AL836=13,AL836=14,AL836=15),3.42,IF(OR(AL836=16,AL836=17,AL836=18),3.53,3.64)))))))))), IF(AQ836="Ա-2", IF(AL836=0,2.28,IF(AL836=1,2.35,IF(AL836=2,2.43,IF(AL836=3,2.5,IF(OR(AL836=5,AL836=4),2.58,IF(OR(AL836=6,AL836=7),2.66,IF(OR(AL836=8,AL836=9),2.75,IF(OR(AL836=10,AL836=11,AL836=12),2.83,IF(OR(AL836=13,AL836=14,AL836=15),2.92,IF(OR(AL836=16,AL836=17,AL836=18),3.01,3.11)))))))))),IF(AQ836="Ա-3", IF(AL836=0,1.96,IF(AL836=1,2.02,IF(AL836=2,2.08,IF(AL836=3,2.15,IF(OR(AL836=5,AL836=4),2.21,IF(OR(AL836=6,AL836=7),2.28,IF(OR(AL836=8,AL836=9),2.35,IF(OR(AL836=10,AL836=11,AL836=12),2.42,IF(OR(AL836=13,AL836=14,AL836=15),2.5,IF(OR(AL836=16,AL836=17,AL836=18),2.58,2.66)))))))))), IF(AQ836="Կ-1", IF(AL836=0,1.68,IF(AL836=1,1.73,IF(AL836=2,1.79,IF(AL836=3,1.84,IF(OR(AL836=5,AL836=4),1.9,IF(OR(AL836=6,AL836=7),1.96,IF(OR(AL836=8,AL836=9),2.02,IF(OR(AL836=10,AL836=11,AL836=12),2.08,IF(OR(AL836=13,AL836=14,AL836=15),2.14,IF(OR(AL836=16,AL836=17,AL836=18),2.21,2.28)))))))))), IF(AQ836="Կ-2", IF(AL836=0,1.45,IF(AL836=1,1.49,IF(AL836=2,1.54,IF(AL836=3,1.59,IF(OR(AL836=5,AL836=4),1.63,IF(OR(AL836=6,AL836=7),1.68,IF(OR(AL836=8,AL836=9),1.73,IF(OR(AL836=10,AL836=11,AL836=12),1.79,IF(OR(AL836=13,AL836=14,AL836=15),1.84,IF(OR(AL836=16,AL836=17,AL836=18),1.9,1.95)))))))))),IF(AQ836="Կ-3", IF(AL836=0,1.25,IF(AL836=1,1.29,IF(AL836=2,1.33,IF(AL836=3,1.37,IF(OR(AL836=5,AL836=4),1.41,IF(OR(AL836=6,AL836=7),1.45,IF(OR(AL836=8,AL836=9),1.49,IF(OR(AL836=10,AL836=11,AL836=12),1.54,IF(OR(AL836=13,AL836=14,AL836=15),1.58,IF(OR(AL836=16,AL836=17,AL836=18),1.63,1.68)))))))))), "Error"))))))))))))</f>
        <v>2.2799999999999998</v>
      </c>
      <c r="AN836" s="456">
        <v>83200</v>
      </c>
      <c r="AO836" s="458"/>
      <c r="AP836" s="729"/>
      <c r="AQ836" s="706" t="str">
        <f>+AG836</f>
        <v>Կ-1</v>
      </c>
      <c r="AR836" s="456">
        <f>AN836*AM836</f>
        <v>189695.99999999997</v>
      </c>
      <c r="AS836" s="590">
        <f>AR836+AO836+AP836</f>
        <v>189695.99999999997</v>
      </c>
      <c r="AT836" s="590">
        <f>+AS836*13</f>
        <v>2466047.9999999995</v>
      </c>
    </row>
    <row r="837" spans="2:46" s="587" customFormat="1" ht="13.5">
      <c r="B837" s="816">
        <v>35</v>
      </c>
      <c r="C837" s="872" t="s">
        <v>3135</v>
      </c>
      <c r="D837" s="794" t="s">
        <v>1982</v>
      </c>
      <c r="E837" s="796">
        <v>2003</v>
      </c>
      <c r="F837" s="795" t="s">
        <v>222</v>
      </c>
      <c r="G837" s="820">
        <v>1</v>
      </c>
      <c r="H837" s="820">
        <v>2</v>
      </c>
      <c r="I837" s="821">
        <f t="shared" si="802"/>
        <v>1.79</v>
      </c>
      <c r="J837" s="799">
        <v>83200</v>
      </c>
      <c r="K837" s="851"/>
      <c r="L837" s="851"/>
      <c r="M837" s="852" t="s">
        <v>86</v>
      </c>
      <c r="N837" s="799">
        <f t="shared" si="803"/>
        <v>148928</v>
      </c>
      <c r="O837" s="823">
        <f t="shared" si="826"/>
        <v>148928</v>
      </c>
      <c r="P837" s="823">
        <f t="shared" si="805"/>
        <v>1936064</v>
      </c>
      <c r="Q837" s="592">
        <v>1</v>
      </c>
      <c r="R837" s="592">
        <f t="shared" si="837"/>
        <v>3</v>
      </c>
      <c r="S837" s="588">
        <f t="shared" si="827"/>
        <v>1.84</v>
      </c>
      <c r="T837" s="456">
        <v>83200</v>
      </c>
      <c r="U837" s="456"/>
      <c r="V837" s="458"/>
      <c r="W837" s="706" t="str">
        <f t="shared" si="828"/>
        <v>Կ-1</v>
      </c>
      <c r="X837" s="456">
        <f t="shared" si="809"/>
        <v>153088</v>
      </c>
      <c r="Y837" s="590">
        <f t="shared" si="810"/>
        <v>153088</v>
      </c>
      <c r="Z837" s="590">
        <f t="shared" si="811"/>
        <v>1990144</v>
      </c>
      <c r="AA837" s="592">
        <f t="shared" si="829"/>
        <v>1</v>
      </c>
      <c r="AB837" s="592">
        <f t="shared" si="830"/>
        <v>4</v>
      </c>
      <c r="AC837" s="588">
        <f t="shared" si="831"/>
        <v>1.9</v>
      </c>
      <c r="AD837" s="456">
        <v>83200</v>
      </c>
      <c r="AE837" s="456"/>
      <c r="AF837" s="729"/>
      <c r="AG837" s="706" t="str">
        <f t="shared" si="832"/>
        <v>Կ-1</v>
      </c>
      <c r="AH837" s="456">
        <f t="shared" si="816"/>
        <v>158080</v>
      </c>
      <c r="AI837" s="590">
        <f t="shared" si="817"/>
        <v>158080</v>
      </c>
      <c r="AJ837" s="590">
        <f t="shared" si="818"/>
        <v>2055040</v>
      </c>
      <c r="AK837" s="592">
        <f t="shared" si="833"/>
        <v>1</v>
      </c>
      <c r="AL837" s="592">
        <f t="shared" si="834"/>
        <v>5</v>
      </c>
      <c r="AM837" s="588">
        <f t="shared" si="835"/>
        <v>1.9</v>
      </c>
      <c r="AN837" s="456">
        <v>83200</v>
      </c>
      <c r="AO837" s="456"/>
      <c r="AP837" s="729"/>
      <c r="AQ837" s="706" t="str">
        <f t="shared" si="836"/>
        <v>Կ-1</v>
      </c>
      <c r="AR837" s="456">
        <f t="shared" si="823"/>
        <v>158080</v>
      </c>
      <c r="AS837" s="590">
        <f t="shared" si="824"/>
        <v>158080</v>
      </c>
      <c r="AT837" s="590">
        <f t="shared" si="825"/>
        <v>2055040</v>
      </c>
    </row>
    <row r="838" spans="2:46" s="587" customFormat="1" ht="13.5">
      <c r="B838" s="816">
        <v>36</v>
      </c>
      <c r="C838" s="872" t="s">
        <v>3136</v>
      </c>
      <c r="D838" s="794" t="s">
        <v>1961</v>
      </c>
      <c r="E838" s="796">
        <v>1999</v>
      </c>
      <c r="F838" s="795" t="s">
        <v>222</v>
      </c>
      <c r="G838" s="820">
        <v>1</v>
      </c>
      <c r="H838" s="820">
        <v>1</v>
      </c>
      <c r="I838" s="821">
        <f t="shared" ref="I838:I844" si="838">IF(G838&lt;1,0,IF(M838="Բ-1",IF(H838=0,6.94,IF(H838=1,7.17,IF(H838=2,7.41,IF(H838=3,7.66,IF(OR(H838=5,H838=4),7.92,IF(OR(H838=6,H838=7),8.18,IF(OR(H838=8,H838=9),8.46,IF(OR(H838=10,H838=11,H838=12),8.74,IF(OR(H838=13,H838=14,H838=15),9.03,IF(OR(H838=16,H838=17,H838=18),9.33,9.65)))))))))),IF(M838="Բ-2", IF(H838=0,5.71,IF(H838=1,5.89,IF(H838=2,6.09,IF(H838=3,6.29,IF(OR(H838=5,H838=4),6.5,IF(OR(H838=6,H838=7),6.72,IF(OR(H838=8,H838=9),6.94,IF(OR(H838=10,H838=11,H838=12),7.17,IF(OR(H838=13,H838=14,H838=15),7.41,IF(OR(H838=16,H838=17,H838=18),7.65,7.91)))))))))), IF(M838="Գ-1", IF(H838=0,4.7,IF(H838=1,4.86,IF(H838=2,5.01,IF(H838=3,5.18,IF(OR(H838=5,H838=4),5.35,IF(OR(H838=6,H838=7),5.52,IF(OR(H838=8,H838=9),5.71,IF(OR(H838=10,H838=11,H838=12),5.89,IF(OR(H838=13,H838=14,H838=15),6.09,IF(OR(H838=16,H838=17,H838=18),6.29,6.49)))))))))), IF(M838="Գ-2", IF(H838=0,3.88,IF(H838=1,4.01,IF(H838=2,4.14,IF(H838=3,4.27,IF(OR(H838=5,H838=4),4.41,IF(OR(H838=6,H838=7),4.55,IF(OR(H838=8,H838=9),4.7,IF(OR(H838=10,H838=11,H838=12),4.85,IF(OR(H838=13,H838=14,H838=15),5.01,IF(OR(H838=16,H838=17,H838=18),5.17,5.34)))))))))), IF(M838="Գ-3", IF(H838=0,3.21,IF(H838=1,3.31,IF(H838=2,3.42,IF(H838=3,3.53,IF(OR(H838=5,H838=4),3.64,IF(OR(H838=6,H838=7),3.76,IF(OR(H838=8,H838=9),3.88,IF(OR(H838=10,H838=11,H838=12),4.01,IF(OR(H838=13,H838=14,H838=15),4.13,IF(OR(H838=16,H838=17,H838=18),4.27,4.4)))))))))), IF(M838="Ա-1", IF(H838=0,2.66,IF(H838=1,2.75,IF(H838=2,2.83,IF(H838=3,2.92,IF(OR(H838=5,H838=4),3.02,IF(OR(H838=6,H838=7),3.11,IF(OR(H838=8,H838=9),3.21,IF(OR(H838=10,H838=11,H838=12),3.31,IF(OR(H838=13,H838=14,H838=15),3.42,IF(OR(H838=16,H838=17,H838=18),3.53,3.64)))))))))), IF(M838="Ա-2", IF(H838=0,2.28,IF(H838=1,2.35,IF(H838=2,2.43,IF(H838=3,2.5,IF(OR(H838=5,H838=4),2.58,IF(OR(H838=6,H838=7),2.66,IF(OR(H838=8,H838=9),2.75,IF(OR(H838=10,H838=11,H838=12),2.83,IF(OR(H838=13,H838=14,H838=15),2.92,IF(OR(H838=16,H838=17,H838=18),3.01,3.11)))))))))),IF(M838="Ա-3", IF(H838=0,1.96,IF(H838=1,2.02,IF(H838=2,2.08,IF(H838=3,2.15,IF(OR(H838=5,H838=4),2.21,IF(OR(H838=6,H838=7),2.28,IF(OR(H838=8,H838=9),2.35,IF(OR(H838=10,H838=11,H838=12),2.42,IF(OR(H838=13,H838=14,H838=15),2.5,IF(OR(H838=16,H838=17,H838=18),2.58,2.66)))))))))), IF(M838="Կ-1", IF(H838=0,1.68,IF(H838=1,1.73,IF(H838=2,1.79,IF(H838=3,1.84,IF(OR(H838=5,H838=4),1.9,IF(OR(H838=6,H838=7),1.96,IF(OR(H838=8,H838=9),2.02,IF(OR(H838=10,H838=11,H838=12),2.08,IF(OR(H838=13,H838=14,H838=15),2.14,IF(OR(H838=16,H838=17,H838=18),2.21,2.28)))))))))), IF(M838="Կ-2", IF(H838=0,1.45,IF(H838=1,1.49,IF(H838=2,1.54,IF(H838=3,1.59,IF(OR(H838=5,H838=4),1.63,IF(OR(H838=6,H838=7),1.68,IF(OR(H838=8,H838=9),1.73,IF(OR(H838=10,H838=11,H838=12),1.79,IF(OR(H838=13,H838=14,H838=15),1.84,IF(OR(H838=16,H838=17,H838=18),1.9,1.95)))))))))),IF(M838="Կ-3", IF(H838=0,1.25,IF(H838=1,1.29,IF(H838=2,1.33,IF(H838=3,1.37,IF(OR(H838=5,H838=4),1.41,IF(OR(H838=6,H838=7),1.45,IF(OR(H838=8,H838=9),1.49,IF(OR(H838=10,H838=11,H838=12),1.54,IF(OR(H838=13,H838=14,H838=15),1.58,IF(OR(H838=16,H838=17,H838=18),1.63,1.68)))))))))), "Error"))))))))))))</f>
        <v>1.73</v>
      </c>
      <c r="J838" s="799">
        <v>83200</v>
      </c>
      <c r="K838" s="851"/>
      <c r="L838" s="851"/>
      <c r="M838" s="852" t="s">
        <v>86</v>
      </c>
      <c r="N838" s="799">
        <f t="shared" ref="N838:N844" si="839">J838*I838</f>
        <v>143936</v>
      </c>
      <c r="O838" s="823">
        <f t="shared" si="826"/>
        <v>143936</v>
      </c>
      <c r="P838" s="823">
        <f t="shared" ref="P838:P844" si="840">+O838*13</f>
        <v>1871168</v>
      </c>
      <c r="Q838" s="592">
        <v>1</v>
      </c>
      <c r="R838" s="592">
        <f t="shared" si="837"/>
        <v>2</v>
      </c>
      <c r="S838" s="588">
        <f t="shared" si="827"/>
        <v>1.79</v>
      </c>
      <c r="T838" s="456">
        <v>83200</v>
      </c>
      <c r="U838" s="456"/>
      <c r="V838" s="458"/>
      <c r="W838" s="706" t="str">
        <f t="shared" si="828"/>
        <v>Կ-1</v>
      </c>
      <c r="X838" s="456">
        <f t="shared" si="809"/>
        <v>148928</v>
      </c>
      <c r="Y838" s="590">
        <f t="shared" si="810"/>
        <v>148928</v>
      </c>
      <c r="Z838" s="590">
        <f t="shared" ref="Z838:Z844" si="841">+Y838*13</f>
        <v>1936064</v>
      </c>
      <c r="AA838" s="592">
        <f t="shared" si="829"/>
        <v>1</v>
      </c>
      <c r="AB838" s="592">
        <f t="shared" si="830"/>
        <v>3</v>
      </c>
      <c r="AC838" s="588">
        <f t="shared" si="831"/>
        <v>1.84</v>
      </c>
      <c r="AD838" s="456">
        <v>83200</v>
      </c>
      <c r="AE838" s="456"/>
      <c r="AF838" s="729"/>
      <c r="AG838" s="706" t="str">
        <f t="shared" si="832"/>
        <v>Կ-1</v>
      </c>
      <c r="AH838" s="456">
        <f t="shared" si="816"/>
        <v>153088</v>
      </c>
      <c r="AI838" s="590">
        <f t="shared" si="817"/>
        <v>153088</v>
      </c>
      <c r="AJ838" s="590">
        <f t="shared" ref="AJ838:AJ844" si="842">+AI838*13</f>
        <v>1990144</v>
      </c>
      <c r="AK838" s="592">
        <f t="shared" si="833"/>
        <v>1</v>
      </c>
      <c r="AL838" s="592">
        <f t="shared" si="834"/>
        <v>4</v>
      </c>
      <c r="AM838" s="588">
        <f t="shared" si="835"/>
        <v>1.9</v>
      </c>
      <c r="AN838" s="456">
        <v>83200</v>
      </c>
      <c r="AO838" s="456"/>
      <c r="AP838" s="729"/>
      <c r="AQ838" s="706" t="str">
        <f t="shared" si="836"/>
        <v>Կ-1</v>
      </c>
      <c r="AR838" s="456">
        <f t="shared" si="823"/>
        <v>158080</v>
      </c>
      <c r="AS838" s="590">
        <f t="shared" si="824"/>
        <v>158080</v>
      </c>
      <c r="AT838" s="590">
        <f t="shared" ref="AT838:AT844" si="843">+AS838*13</f>
        <v>2055040</v>
      </c>
    </row>
    <row r="839" spans="2:46" s="587" customFormat="1" ht="13.5">
      <c r="B839" s="816">
        <v>37</v>
      </c>
      <c r="C839" s="872" t="s">
        <v>2182</v>
      </c>
      <c r="D839" s="794" t="s">
        <v>1960</v>
      </c>
      <c r="E839" s="796">
        <v>1987</v>
      </c>
      <c r="F839" s="795" t="s">
        <v>222</v>
      </c>
      <c r="G839" s="820">
        <v>1</v>
      </c>
      <c r="H839" s="820">
        <v>3</v>
      </c>
      <c r="I839" s="821">
        <f t="shared" si="838"/>
        <v>1.84</v>
      </c>
      <c r="J839" s="799">
        <v>83200</v>
      </c>
      <c r="K839" s="851"/>
      <c r="L839" s="851"/>
      <c r="M839" s="852" t="s">
        <v>86</v>
      </c>
      <c r="N839" s="799">
        <f t="shared" si="839"/>
        <v>153088</v>
      </c>
      <c r="O839" s="823">
        <f>I839*J839+K839+L839</f>
        <v>153088</v>
      </c>
      <c r="P839" s="823">
        <f t="shared" si="840"/>
        <v>1990144</v>
      </c>
      <c r="Q839" s="592">
        <v>1</v>
      </c>
      <c r="R839" s="592">
        <f>+H839+1</f>
        <v>4</v>
      </c>
      <c r="S839" s="588">
        <f>IF(Q839&lt;1,0,IF(W839="Բ-1",IF(R839=0,6.94,IF(R839=1,7.17,IF(R839=2,7.41,IF(R839=3,7.66,IF(OR(R839=5,R839=4),7.92,IF(OR(R839=6,R839=7),8.18,IF(OR(R839=8,R839=9),8.46,IF(OR(R839=10,R839=11,R839=12),8.74,IF(OR(R839=13,R839=14,R839=15),9.03,IF(OR(R839=16,R839=17,R839=18),9.33,9.65)))))))))),IF(W839="Բ-2", IF(R839=0,5.71,IF(R839=1,5.89,IF(R839=2,6.09,IF(R839=3,6.29,IF(OR(R839=5,R839=4),6.5,IF(OR(R839=6,R839=7),6.72,IF(OR(R839=8,R839=9),6.94,IF(OR(R839=10,R839=11,R839=12),7.17,IF(OR(R839=13,R839=14,R839=15),7.41,IF(OR(R839=16,R839=17,R839=18),7.65,7.91)))))))))), IF(W839="Գ-1", IF(R839=0,4.7,IF(R839=1,4.86,IF(R839=2,5.01,IF(R839=3,5.18,IF(OR(R839=5,R839=4),5.35,IF(OR(R839=6,R839=7),5.52,IF(OR(R839=8,R839=9),5.71,IF(OR(R839=10,R839=11,R839=12),5.89,IF(OR(R839=13,R839=14,R839=15),6.09,IF(OR(R839=16,R839=17,R839=18),6.29,6.49)))))))))), IF(W839="Գ-2", IF(R839=0,3.88,IF(R839=1,4.01,IF(R839=2,4.14,IF(R839=3,4.27,IF(OR(R839=5,R839=4),4.41,IF(OR(R839=6,R839=7),4.55,IF(OR(R839=8,R839=9),4.7,IF(OR(R839=10,R839=11,R839=12),4.85,IF(OR(R839=13,R839=14,R839=15),5.01,IF(OR(R839=16,R839=17,R839=18),5.17,5.34)))))))))), IF(W839="Գ-3", IF(R839=0,3.21,IF(R839=1,3.31,IF(R839=2,3.42,IF(R839=3,3.53,IF(OR(R839=5,R839=4),3.64,IF(OR(R839=6,R839=7),3.76,IF(OR(R839=8,R839=9),3.88,IF(OR(R839=10,R839=11,R839=12),4.01,IF(OR(R839=13,R839=14,R839=15),4.13,IF(OR(R839=16,R839=17,R839=18),4.27,4.4)))))))))), IF(W839="Ա-1", IF(R839=0,2.66,IF(R839=1,2.75,IF(R839=2,2.83,IF(R839=3,2.92,IF(OR(R839=5,R839=4),3.02,IF(OR(R839=6,R839=7),3.11,IF(OR(R839=8,R839=9),3.21,IF(OR(R839=10,R839=11,R839=12),3.31,IF(OR(R839=13,R839=14,R839=15),3.42,IF(OR(R839=16,R839=17,R839=18),3.53,3.64)))))))))), IF(W839="Ա-2", IF(R839=0,2.28,IF(R839=1,2.35,IF(R839=2,2.43,IF(R839=3,2.5,IF(OR(R839=5,R839=4),2.58,IF(OR(R839=6,R839=7),2.66,IF(OR(R839=8,R839=9),2.75,IF(OR(R839=10,R839=11,R839=12),2.83,IF(OR(R839=13,R839=14,R839=15),2.92,IF(OR(R839=16,R839=17,R839=18),3.01,3.11)))))))))),IF(W839="Ա-3", IF(R839=0,1.96,IF(R839=1,2.02,IF(R839=2,2.08,IF(R839=3,2.15,IF(OR(R839=5,R839=4),2.21,IF(OR(R839=6,R839=7),2.28,IF(OR(R839=8,R839=9),2.35,IF(OR(R839=10,R839=11,R839=12),2.42,IF(OR(R839=13,R839=14,R839=15),2.5,IF(OR(R839=16,R839=17,R839=18),2.58,2.66)))))))))), IF(W839="Կ-1", IF(R839=0,1.68,IF(R839=1,1.73,IF(R839=2,1.79,IF(R839=3,1.84,IF(OR(R839=5,R839=4),1.9,IF(OR(R839=6,R839=7),1.96,IF(OR(R839=8,R839=9),2.02,IF(OR(R839=10,R839=11,R839=12),2.08,IF(OR(R839=13,R839=14,R839=15),2.14,IF(OR(R839=16,R839=17,R839=18),2.21,2.28)))))))))), IF(W839="Կ-2", IF(R839=0,1.45,IF(R839=1,1.49,IF(R839=2,1.54,IF(R839=3,1.59,IF(OR(R839=5,R839=4),1.63,IF(OR(R839=6,R839=7),1.68,IF(OR(R839=8,R839=9),1.73,IF(OR(R839=10,R839=11,R839=12),1.79,IF(OR(R839=13,R839=14,R839=15),1.84,IF(OR(R839=16,R839=17,R839=18),1.9,1.95)))))))))),IF(W839="Կ-3", IF(R839=0,1.25,IF(R839=1,1.29,IF(R839=2,1.33,IF(R839=3,1.37,IF(OR(R839=5,R839=4),1.41,IF(OR(R839=6,R839=7),1.45,IF(OR(R839=8,R839=9),1.49,IF(OR(R839=10,R839=11,R839=12),1.54,IF(OR(R839=13,R839=14,R839=15),1.58,IF(OR(R839=16,R839=17,R839=18),1.63,1.68)))))))))), "Error"))))))))))))</f>
        <v>1.9</v>
      </c>
      <c r="T839" s="456">
        <v>83200</v>
      </c>
      <c r="U839" s="458"/>
      <c r="V839" s="458"/>
      <c r="W839" s="706" t="str">
        <f>+M839</f>
        <v>Կ-1</v>
      </c>
      <c r="X839" s="456">
        <f>T839*S839</f>
        <v>158080</v>
      </c>
      <c r="Y839" s="590">
        <f>+U839+V839+X839</f>
        <v>158080</v>
      </c>
      <c r="Z839" s="590">
        <f t="shared" si="841"/>
        <v>2055040</v>
      </c>
      <c r="AA839" s="592">
        <f>+Q839</f>
        <v>1</v>
      </c>
      <c r="AB839" s="592">
        <f>+R839+1</f>
        <v>5</v>
      </c>
      <c r="AC839" s="588">
        <f>IF(AA839&lt;1,0,IF(AG839="Բ-1",IF(AB839=0,6.94,IF(AB839=1,7.17,IF(AB839=2,7.41,IF(AB839=3,7.66,IF(OR(AB839=5,AB839=4),7.92,IF(OR(AB839=6,AB839=7),8.18,IF(OR(AB839=8,AB839=9),8.46,IF(OR(AB839=10,AB839=11,AB839=12),8.74,IF(OR(AB839=13,AB839=14,AB839=15),9.03,IF(OR(AB839=16,AB839=17,AB839=18),9.33,9.65)))))))))),IF(AG839="Բ-2", IF(AB839=0,5.71,IF(AB839=1,5.89,IF(AB839=2,6.09,IF(AB839=3,6.29,IF(OR(AB839=5,AB839=4),6.5,IF(OR(AB839=6,AB839=7),6.72,IF(OR(AB839=8,AB839=9),6.94,IF(OR(AB839=10,AB839=11,AB839=12),7.17,IF(OR(AB839=13,AB839=14,AB839=15),7.41,IF(OR(AB839=16,AB839=17,AB839=18),7.65,7.91)))))))))), IF(AG839="Գ-1", IF(AB839=0,4.7,IF(AB839=1,4.86,IF(AB839=2,5.01,IF(AB839=3,5.18,IF(OR(AB839=5,AB839=4),5.35,IF(OR(AB839=6,AB839=7),5.52,IF(OR(AB839=8,AB839=9),5.71,IF(OR(AB839=10,AB839=11,AB839=12),5.89,IF(OR(AB839=13,AB839=14,AB839=15),6.09,IF(OR(AB839=16,AB839=17,AB839=18),6.29,6.49)))))))))), IF(AG839="Գ-2", IF(AB839=0,3.88,IF(AB839=1,4.01,IF(AB839=2,4.14,IF(AB839=3,4.27,IF(OR(AB839=5,AB839=4),4.41,IF(OR(AB839=6,AB839=7),4.55,IF(OR(AB839=8,AB839=9),4.7,IF(OR(AB839=10,AB839=11,AB839=12),4.85,IF(OR(AB839=13,AB839=14,AB839=15),5.01,IF(OR(AB839=16,AB839=17,AB839=18),5.17,5.34)))))))))), IF(AG839="Գ-3", IF(AB839=0,3.21,IF(AB839=1,3.31,IF(AB839=2,3.42,IF(AB839=3,3.53,IF(OR(AB839=5,AB839=4),3.64,IF(OR(AB839=6,AB839=7),3.76,IF(OR(AB839=8,AB839=9),3.88,IF(OR(AB839=10,AB839=11,AB839=12),4.01,IF(OR(AB839=13,AB839=14,AB839=15),4.13,IF(OR(AB839=16,AB839=17,AB839=18),4.27,4.4)))))))))), IF(AG839="Ա-1", IF(AB839=0,2.66,IF(AB839=1,2.75,IF(AB839=2,2.83,IF(AB839=3,2.92,IF(OR(AB839=5,AB839=4),3.02,IF(OR(AB839=6,AB839=7),3.11,IF(OR(AB839=8,AB839=9),3.21,IF(OR(AB839=10,AB839=11,AB839=12),3.31,IF(OR(AB839=13,AB839=14,AB839=15),3.42,IF(OR(AB839=16,AB839=17,AB839=18),3.53,3.64)))))))))), IF(AG839="Ա-2", IF(AB839=0,2.28,IF(AB839=1,2.35,IF(AB839=2,2.43,IF(AB839=3,2.5,IF(OR(AB839=5,AB839=4),2.58,IF(OR(AB839=6,AB839=7),2.66,IF(OR(AB839=8,AB839=9),2.75,IF(OR(AB839=10,AB839=11,AB839=12),2.83,IF(OR(AB839=13,AB839=14,AB839=15),2.92,IF(OR(AB839=16,AB839=17,AB839=18),3.01,3.11)))))))))),IF(AG839="Ա-3", IF(AB839=0,1.96,IF(AB839=1,2.02,IF(AB839=2,2.08,IF(AB839=3,2.15,IF(OR(AB839=5,AB839=4),2.21,IF(OR(AB839=6,AB839=7),2.28,IF(OR(AB839=8,AB839=9),2.35,IF(OR(AB839=10,AB839=11,AB839=12),2.42,IF(OR(AB839=13,AB839=14,AB839=15),2.5,IF(OR(AB839=16,AB839=17,AB839=18),2.58,2.66)))))))))), IF(AG839="Կ-1", IF(AB839=0,1.68,IF(AB839=1,1.73,IF(AB839=2,1.79,IF(AB839=3,1.84,IF(OR(AB839=5,AB839=4),1.9,IF(OR(AB839=6,AB839=7),1.96,IF(OR(AB839=8,AB839=9),2.02,IF(OR(AB839=10,AB839=11,AB839=12),2.08,IF(OR(AB839=13,AB839=14,AB839=15),2.14,IF(OR(AB839=16,AB839=17,AB839=18),2.21,2.28)))))))))), IF(AG839="Կ-2", IF(AB839=0,1.45,IF(AB839=1,1.49,IF(AB839=2,1.54,IF(AB839=3,1.59,IF(OR(AB839=5,AB839=4),1.63,IF(OR(AB839=6,AB839=7),1.68,IF(OR(AB839=8,AB839=9),1.73,IF(OR(AB839=10,AB839=11,AB839=12),1.79,IF(OR(AB839=13,AB839=14,AB839=15),1.84,IF(OR(AB839=16,AB839=17,AB839=18),1.9,1.95)))))))))),IF(AG839="Կ-3", IF(AB839=0,1.25,IF(AB839=1,1.29,IF(AB839=2,1.33,IF(AB839=3,1.37,IF(OR(AB839=5,AB839=4),1.41,IF(OR(AB839=6,AB839=7),1.45,IF(OR(AB839=8,AB839=9),1.49,IF(OR(AB839=10,AB839=11,AB839=12),1.54,IF(OR(AB839=13,AB839=14,AB839=15),1.58,IF(OR(AB839=16,AB839=17,AB839=18),1.63,1.68)))))))))), "Error"))))))))))))</f>
        <v>1.9</v>
      </c>
      <c r="AD839" s="456">
        <v>83200</v>
      </c>
      <c r="AE839" s="458"/>
      <c r="AF839" s="729"/>
      <c r="AG839" s="706" t="str">
        <f>+W839</f>
        <v>Կ-1</v>
      </c>
      <c r="AH839" s="456">
        <f>AD839*AC839</f>
        <v>158080</v>
      </c>
      <c r="AI839" s="590">
        <f>AH839+AE839+AF839</f>
        <v>158080</v>
      </c>
      <c r="AJ839" s="590">
        <f t="shared" si="842"/>
        <v>2055040</v>
      </c>
      <c r="AK839" s="592">
        <f>+AA839</f>
        <v>1</v>
      </c>
      <c r="AL839" s="592">
        <f>+AB839+1</f>
        <v>6</v>
      </c>
      <c r="AM839" s="588">
        <f>IF(AK839&lt;1,0,IF(AQ839="Բ-1",IF(AL839=0,6.94,IF(AL839=1,7.17,IF(AL839=2,7.41,IF(AL839=3,7.66,IF(OR(AL839=5,AL839=4),7.92,IF(OR(AL839=6,AL839=7),8.18,IF(OR(AL839=8,AL839=9),8.46,IF(OR(AL839=10,AL839=11,AL839=12),8.74,IF(OR(AL839=13,AL839=14,AL839=15),9.03,IF(OR(AL839=16,AL839=17,AL839=18),9.33,9.65)))))))))),IF(AQ839="Բ-2", IF(AL839=0,5.71,IF(AL839=1,5.89,IF(AL839=2,6.09,IF(AL839=3,6.29,IF(OR(AL839=5,AL839=4),6.5,IF(OR(AL839=6,AL839=7),6.72,IF(OR(AL839=8,AL839=9),6.94,IF(OR(AL839=10,AL839=11,AL839=12),7.17,IF(OR(AL839=13,AL839=14,AL839=15),7.41,IF(OR(AL839=16,AL839=17,AL839=18),7.65,7.91)))))))))), IF(AQ839="Գ-1", IF(AL839=0,4.7,IF(AL839=1,4.86,IF(AL839=2,5.01,IF(AL839=3,5.18,IF(OR(AL839=5,AL839=4),5.35,IF(OR(AL839=6,AL839=7),5.52,IF(OR(AL839=8,AL839=9),5.71,IF(OR(AL839=10,AL839=11,AL839=12),5.89,IF(OR(AL839=13,AL839=14,AL839=15),6.09,IF(OR(AL839=16,AL839=17,AL839=18),6.29,6.49)))))))))), IF(AQ839="Գ-2", IF(AL839=0,3.88,IF(AL839=1,4.01,IF(AL839=2,4.14,IF(AL839=3,4.27,IF(OR(AL839=5,AL839=4),4.41,IF(OR(AL839=6,AL839=7),4.55,IF(OR(AL839=8,AL839=9),4.7,IF(OR(AL839=10,AL839=11,AL839=12),4.85,IF(OR(AL839=13,AL839=14,AL839=15),5.01,IF(OR(AL839=16,AL839=17,AL839=18),5.17,5.34)))))))))), IF(AQ839="Գ-3", IF(AL839=0,3.21,IF(AL839=1,3.31,IF(AL839=2,3.42,IF(AL839=3,3.53,IF(OR(AL839=5,AL839=4),3.64,IF(OR(AL839=6,AL839=7),3.76,IF(OR(AL839=8,AL839=9),3.88,IF(OR(AL839=10,AL839=11,AL839=12),4.01,IF(OR(AL839=13,AL839=14,AL839=15),4.13,IF(OR(AL839=16,AL839=17,AL839=18),4.27,4.4)))))))))), IF(AQ839="Ա-1", IF(AL839=0,2.66,IF(AL839=1,2.75,IF(AL839=2,2.83,IF(AL839=3,2.92,IF(OR(AL839=5,AL839=4),3.02,IF(OR(AL839=6,AL839=7),3.11,IF(OR(AL839=8,AL839=9),3.21,IF(OR(AL839=10,AL839=11,AL839=12),3.31,IF(OR(AL839=13,AL839=14,AL839=15),3.42,IF(OR(AL839=16,AL839=17,AL839=18),3.53,3.64)))))))))), IF(AQ839="Ա-2", IF(AL839=0,2.28,IF(AL839=1,2.35,IF(AL839=2,2.43,IF(AL839=3,2.5,IF(OR(AL839=5,AL839=4),2.58,IF(OR(AL839=6,AL839=7),2.66,IF(OR(AL839=8,AL839=9),2.75,IF(OR(AL839=10,AL839=11,AL839=12),2.83,IF(OR(AL839=13,AL839=14,AL839=15),2.92,IF(OR(AL839=16,AL839=17,AL839=18),3.01,3.11)))))))))),IF(AQ839="Ա-3", IF(AL839=0,1.96,IF(AL839=1,2.02,IF(AL839=2,2.08,IF(AL839=3,2.15,IF(OR(AL839=5,AL839=4),2.21,IF(OR(AL839=6,AL839=7),2.28,IF(OR(AL839=8,AL839=9),2.35,IF(OR(AL839=10,AL839=11,AL839=12),2.42,IF(OR(AL839=13,AL839=14,AL839=15),2.5,IF(OR(AL839=16,AL839=17,AL839=18),2.58,2.66)))))))))), IF(AQ839="Կ-1", IF(AL839=0,1.68,IF(AL839=1,1.73,IF(AL839=2,1.79,IF(AL839=3,1.84,IF(OR(AL839=5,AL839=4),1.9,IF(OR(AL839=6,AL839=7),1.96,IF(OR(AL839=8,AL839=9),2.02,IF(OR(AL839=10,AL839=11,AL839=12),2.08,IF(OR(AL839=13,AL839=14,AL839=15),2.14,IF(OR(AL839=16,AL839=17,AL839=18),2.21,2.28)))))))))), IF(AQ839="Կ-2", IF(AL839=0,1.45,IF(AL839=1,1.49,IF(AL839=2,1.54,IF(AL839=3,1.59,IF(OR(AL839=5,AL839=4),1.63,IF(OR(AL839=6,AL839=7),1.68,IF(OR(AL839=8,AL839=9),1.73,IF(OR(AL839=10,AL839=11,AL839=12),1.79,IF(OR(AL839=13,AL839=14,AL839=15),1.84,IF(OR(AL839=16,AL839=17,AL839=18),1.9,1.95)))))))))),IF(AQ839="Կ-3", IF(AL839=0,1.25,IF(AL839=1,1.29,IF(AL839=2,1.33,IF(AL839=3,1.37,IF(OR(AL839=5,AL839=4),1.41,IF(OR(AL839=6,AL839=7),1.45,IF(OR(AL839=8,AL839=9),1.49,IF(OR(AL839=10,AL839=11,AL839=12),1.54,IF(OR(AL839=13,AL839=14,AL839=15),1.58,IF(OR(AL839=16,AL839=17,AL839=18),1.63,1.68)))))))))), "Error"))))))))))))</f>
        <v>1.96</v>
      </c>
      <c r="AN839" s="456">
        <v>83200</v>
      </c>
      <c r="AO839" s="458"/>
      <c r="AP839" s="729"/>
      <c r="AQ839" s="706" t="str">
        <f>+AG839</f>
        <v>Կ-1</v>
      </c>
      <c r="AR839" s="456">
        <f>AN839*AM839</f>
        <v>163072</v>
      </c>
      <c r="AS839" s="590">
        <f>AR839+AO839+AP839</f>
        <v>163072</v>
      </c>
      <c r="AT839" s="590">
        <f t="shared" si="843"/>
        <v>2119936</v>
      </c>
    </row>
    <row r="840" spans="2:46" s="587" customFormat="1" ht="13.5">
      <c r="B840" s="816">
        <v>38</v>
      </c>
      <c r="C840" s="872" t="s">
        <v>78</v>
      </c>
      <c r="D840" s="794"/>
      <c r="E840" s="796"/>
      <c r="F840" s="795" t="s">
        <v>222</v>
      </c>
      <c r="G840" s="820">
        <v>1</v>
      </c>
      <c r="H840" s="820">
        <v>6</v>
      </c>
      <c r="I840" s="821">
        <f t="shared" si="838"/>
        <v>1.96</v>
      </c>
      <c r="J840" s="799">
        <v>83200</v>
      </c>
      <c r="K840" s="851"/>
      <c r="L840" s="851"/>
      <c r="M840" s="852" t="s">
        <v>86</v>
      </c>
      <c r="N840" s="799">
        <f t="shared" si="839"/>
        <v>163072</v>
      </c>
      <c r="O840" s="823">
        <f t="shared" si="826"/>
        <v>163072</v>
      </c>
      <c r="P840" s="823">
        <f t="shared" si="840"/>
        <v>2119936</v>
      </c>
      <c r="Q840" s="592">
        <v>1</v>
      </c>
      <c r="R840" s="592">
        <f t="shared" si="837"/>
        <v>7</v>
      </c>
      <c r="S840" s="588">
        <f t="shared" si="827"/>
        <v>1.96</v>
      </c>
      <c r="T840" s="456">
        <v>83200</v>
      </c>
      <c r="U840" s="458"/>
      <c r="V840" s="458"/>
      <c r="W840" s="706" t="str">
        <f t="shared" si="828"/>
        <v>Կ-1</v>
      </c>
      <c r="X840" s="456">
        <f t="shared" si="809"/>
        <v>163072</v>
      </c>
      <c r="Y840" s="590">
        <f t="shared" si="810"/>
        <v>163072</v>
      </c>
      <c r="Z840" s="590">
        <f t="shared" si="841"/>
        <v>2119936</v>
      </c>
      <c r="AA840" s="592">
        <f t="shared" si="829"/>
        <v>1</v>
      </c>
      <c r="AB840" s="592">
        <f t="shared" si="830"/>
        <v>8</v>
      </c>
      <c r="AC840" s="588">
        <f t="shared" si="831"/>
        <v>2.02</v>
      </c>
      <c r="AD840" s="456">
        <v>83200</v>
      </c>
      <c r="AE840" s="458"/>
      <c r="AF840" s="729"/>
      <c r="AG840" s="706" t="str">
        <f t="shared" si="832"/>
        <v>Կ-1</v>
      </c>
      <c r="AH840" s="456">
        <f t="shared" si="816"/>
        <v>168064</v>
      </c>
      <c r="AI840" s="590">
        <f t="shared" si="817"/>
        <v>168064</v>
      </c>
      <c r="AJ840" s="590">
        <f t="shared" si="842"/>
        <v>2184832</v>
      </c>
      <c r="AK840" s="592">
        <f t="shared" si="833"/>
        <v>1</v>
      </c>
      <c r="AL840" s="592">
        <f t="shared" si="834"/>
        <v>9</v>
      </c>
      <c r="AM840" s="588">
        <f t="shared" si="835"/>
        <v>2.02</v>
      </c>
      <c r="AN840" s="456">
        <v>83200</v>
      </c>
      <c r="AO840" s="458"/>
      <c r="AP840" s="729"/>
      <c r="AQ840" s="706" t="str">
        <f t="shared" si="836"/>
        <v>Կ-1</v>
      </c>
      <c r="AR840" s="456">
        <f t="shared" si="823"/>
        <v>168064</v>
      </c>
      <c r="AS840" s="590">
        <f t="shared" si="824"/>
        <v>168064</v>
      </c>
      <c r="AT840" s="590">
        <f t="shared" si="843"/>
        <v>2184832</v>
      </c>
    </row>
    <row r="841" spans="2:46" s="587" customFormat="1" ht="13.5">
      <c r="B841" s="816">
        <v>39</v>
      </c>
      <c r="C841" s="872" t="s">
        <v>549</v>
      </c>
      <c r="D841" s="794" t="s">
        <v>1960</v>
      </c>
      <c r="E841" s="796">
        <v>1985</v>
      </c>
      <c r="F841" s="795" t="s">
        <v>222</v>
      </c>
      <c r="G841" s="820">
        <v>1</v>
      </c>
      <c r="H841" s="820">
        <v>15</v>
      </c>
      <c r="I841" s="821">
        <f t="shared" si="838"/>
        <v>2.14</v>
      </c>
      <c r="J841" s="799">
        <v>83200</v>
      </c>
      <c r="K841" s="851"/>
      <c r="L841" s="851"/>
      <c r="M841" s="852" t="s">
        <v>86</v>
      </c>
      <c r="N841" s="799">
        <f t="shared" si="839"/>
        <v>178048</v>
      </c>
      <c r="O841" s="823">
        <f>I841*J841+K841+L841</f>
        <v>178048</v>
      </c>
      <c r="P841" s="823">
        <f t="shared" si="840"/>
        <v>2314624</v>
      </c>
      <c r="Q841" s="592">
        <v>1</v>
      </c>
      <c r="R841" s="592">
        <f>+H841+1</f>
        <v>16</v>
      </c>
      <c r="S841" s="588">
        <f>IF(Q841&lt;1,0,IF(W841="Բ-1",IF(R841=0,6.94,IF(R841=1,7.17,IF(R841=2,7.41,IF(R841=3,7.66,IF(OR(R841=5,R841=4),7.92,IF(OR(R841=6,R841=7),8.18,IF(OR(R841=8,R841=9),8.46,IF(OR(R841=10,R841=11,R841=12),8.74,IF(OR(R841=13,R841=14,R841=15),9.03,IF(OR(R841=16,R841=17,R841=18),9.33,9.65)))))))))),IF(W841="Բ-2", IF(R841=0,5.71,IF(R841=1,5.89,IF(R841=2,6.09,IF(R841=3,6.29,IF(OR(R841=5,R841=4),6.5,IF(OR(R841=6,R841=7),6.72,IF(OR(R841=8,R841=9),6.94,IF(OR(R841=10,R841=11,R841=12),7.17,IF(OR(R841=13,R841=14,R841=15),7.41,IF(OR(R841=16,R841=17,R841=18),7.65,7.91)))))))))), IF(W841="Գ-1", IF(R841=0,4.7,IF(R841=1,4.86,IF(R841=2,5.01,IF(R841=3,5.18,IF(OR(R841=5,R841=4),5.35,IF(OR(R841=6,R841=7),5.52,IF(OR(R841=8,R841=9),5.71,IF(OR(R841=10,R841=11,R841=12),5.89,IF(OR(R841=13,R841=14,R841=15),6.09,IF(OR(R841=16,R841=17,R841=18),6.29,6.49)))))))))), IF(W841="Գ-2", IF(R841=0,3.88,IF(R841=1,4.01,IF(R841=2,4.14,IF(R841=3,4.27,IF(OR(R841=5,R841=4),4.41,IF(OR(R841=6,R841=7),4.55,IF(OR(R841=8,R841=9),4.7,IF(OR(R841=10,R841=11,R841=12),4.85,IF(OR(R841=13,R841=14,R841=15),5.01,IF(OR(R841=16,R841=17,R841=18),5.17,5.34)))))))))), IF(W841="Գ-3", IF(R841=0,3.21,IF(R841=1,3.31,IF(R841=2,3.42,IF(R841=3,3.53,IF(OR(R841=5,R841=4),3.64,IF(OR(R841=6,R841=7),3.76,IF(OR(R841=8,R841=9),3.88,IF(OR(R841=10,R841=11,R841=12),4.01,IF(OR(R841=13,R841=14,R841=15),4.13,IF(OR(R841=16,R841=17,R841=18),4.27,4.4)))))))))), IF(W841="Ա-1", IF(R841=0,2.66,IF(R841=1,2.75,IF(R841=2,2.83,IF(R841=3,2.92,IF(OR(R841=5,R841=4),3.02,IF(OR(R841=6,R841=7),3.11,IF(OR(R841=8,R841=9),3.21,IF(OR(R841=10,R841=11,R841=12),3.31,IF(OR(R841=13,R841=14,R841=15),3.42,IF(OR(R841=16,R841=17,R841=18),3.53,3.64)))))))))), IF(W841="Ա-2", IF(R841=0,2.28,IF(R841=1,2.35,IF(R841=2,2.43,IF(R841=3,2.5,IF(OR(R841=5,R841=4),2.58,IF(OR(R841=6,R841=7),2.66,IF(OR(R841=8,R841=9),2.75,IF(OR(R841=10,R841=11,R841=12),2.83,IF(OR(R841=13,R841=14,R841=15),2.92,IF(OR(R841=16,R841=17,R841=18),3.01,3.11)))))))))),IF(W841="Ա-3", IF(R841=0,1.96,IF(R841=1,2.02,IF(R841=2,2.08,IF(R841=3,2.15,IF(OR(R841=5,R841=4),2.21,IF(OR(R841=6,R841=7),2.28,IF(OR(R841=8,R841=9),2.35,IF(OR(R841=10,R841=11,R841=12),2.42,IF(OR(R841=13,R841=14,R841=15),2.5,IF(OR(R841=16,R841=17,R841=18),2.58,2.66)))))))))), IF(W841="Կ-1", IF(R841=0,1.68,IF(R841=1,1.73,IF(R841=2,1.79,IF(R841=3,1.84,IF(OR(R841=5,R841=4),1.9,IF(OR(R841=6,R841=7),1.96,IF(OR(R841=8,R841=9),2.02,IF(OR(R841=10,R841=11,R841=12),2.08,IF(OR(R841=13,R841=14,R841=15),2.14,IF(OR(R841=16,R841=17,R841=18),2.21,2.28)))))))))), IF(W841="Կ-2", IF(R841=0,1.45,IF(R841=1,1.49,IF(R841=2,1.54,IF(R841=3,1.59,IF(OR(R841=5,R841=4),1.63,IF(OR(R841=6,R841=7),1.68,IF(OR(R841=8,R841=9),1.73,IF(OR(R841=10,R841=11,R841=12),1.79,IF(OR(R841=13,R841=14,R841=15),1.84,IF(OR(R841=16,R841=17,R841=18),1.9,1.95)))))))))),IF(W841="Կ-3", IF(R841=0,1.25,IF(R841=1,1.29,IF(R841=2,1.33,IF(R841=3,1.37,IF(OR(R841=5,R841=4),1.41,IF(OR(R841=6,R841=7),1.45,IF(OR(R841=8,R841=9),1.49,IF(OR(R841=10,R841=11,R841=12),1.54,IF(OR(R841=13,R841=14,R841=15),1.58,IF(OR(R841=16,R841=17,R841=18),1.63,1.68)))))))))), "Error"))))))))))))</f>
        <v>2.21</v>
      </c>
      <c r="T841" s="456">
        <v>83200</v>
      </c>
      <c r="U841" s="458"/>
      <c r="V841" s="458"/>
      <c r="W841" s="706" t="str">
        <f>+M841</f>
        <v>Կ-1</v>
      </c>
      <c r="X841" s="456">
        <f>T841*S841</f>
        <v>183872</v>
      </c>
      <c r="Y841" s="590">
        <f>+U841+V841+X841</f>
        <v>183872</v>
      </c>
      <c r="Z841" s="590">
        <f t="shared" si="841"/>
        <v>2390336</v>
      </c>
      <c r="AA841" s="592">
        <f>+Q841</f>
        <v>1</v>
      </c>
      <c r="AB841" s="592">
        <f>+R841+1</f>
        <v>17</v>
      </c>
      <c r="AC841" s="588">
        <f>IF(AA841&lt;1,0,IF(AG841="Բ-1",IF(AB841=0,6.94,IF(AB841=1,7.17,IF(AB841=2,7.41,IF(AB841=3,7.66,IF(OR(AB841=5,AB841=4),7.92,IF(OR(AB841=6,AB841=7),8.18,IF(OR(AB841=8,AB841=9),8.46,IF(OR(AB841=10,AB841=11,AB841=12),8.74,IF(OR(AB841=13,AB841=14,AB841=15),9.03,IF(OR(AB841=16,AB841=17,AB841=18),9.33,9.65)))))))))),IF(AG841="Բ-2", IF(AB841=0,5.71,IF(AB841=1,5.89,IF(AB841=2,6.09,IF(AB841=3,6.29,IF(OR(AB841=5,AB841=4),6.5,IF(OR(AB841=6,AB841=7),6.72,IF(OR(AB841=8,AB841=9),6.94,IF(OR(AB841=10,AB841=11,AB841=12),7.17,IF(OR(AB841=13,AB841=14,AB841=15),7.41,IF(OR(AB841=16,AB841=17,AB841=18),7.65,7.91)))))))))), IF(AG841="Գ-1", IF(AB841=0,4.7,IF(AB841=1,4.86,IF(AB841=2,5.01,IF(AB841=3,5.18,IF(OR(AB841=5,AB841=4),5.35,IF(OR(AB841=6,AB841=7),5.52,IF(OR(AB841=8,AB841=9),5.71,IF(OR(AB841=10,AB841=11,AB841=12),5.89,IF(OR(AB841=13,AB841=14,AB841=15),6.09,IF(OR(AB841=16,AB841=17,AB841=18),6.29,6.49)))))))))), IF(AG841="Գ-2", IF(AB841=0,3.88,IF(AB841=1,4.01,IF(AB841=2,4.14,IF(AB841=3,4.27,IF(OR(AB841=5,AB841=4),4.41,IF(OR(AB841=6,AB841=7),4.55,IF(OR(AB841=8,AB841=9),4.7,IF(OR(AB841=10,AB841=11,AB841=12),4.85,IF(OR(AB841=13,AB841=14,AB841=15),5.01,IF(OR(AB841=16,AB841=17,AB841=18),5.17,5.34)))))))))), IF(AG841="Գ-3", IF(AB841=0,3.21,IF(AB841=1,3.31,IF(AB841=2,3.42,IF(AB841=3,3.53,IF(OR(AB841=5,AB841=4),3.64,IF(OR(AB841=6,AB841=7),3.76,IF(OR(AB841=8,AB841=9),3.88,IF(OR(AB841=10,AB841=11,AB841=12),4.01,IF(OR(AB841=13,AB841=14,AB841=15),4.13,IF(OR(AB841=16,AB841=17,AB841=18),4.27,4.4)))))))))), IF(AG841="Ա-1", IF(AB841=0,2.66,IF(AB841=1,2.75,IF(AB841=2,2.83,IF(AB841=3,2.92,IF(OR(AB841=5,AB841=4),3.02,IF(OR(AB841=6,AB841=7),3.11,IF(OR(AB841=8,AB841=9),3.21,IF(OR(AB841=10,AB841=11,AB841=12),3.31,IF(OR(AB841=13,AB841=14,AB841=15),3.42,IF(OR(AB841=16,AB841=17,AB841=18),3.53,3.64)))))))))), IF(AG841="Ա-2", IF(AB841=0,2.28,IF(AB841=1,2.35,IF(AB841=2,2.43,IF(AB841=3,2.5,IF(OR(AB841=5,AB841=4),2.58,IF(OR(AB841=6,AB841=7),2.66,IF(OR(AB841=8,AB841=9),2.75,IF(OR(AB841=10,AB841=11,AB841=12),2.83,IF(OR(AB841=13,AB841=14,AB841=15),2.92,IF(OR(AB841=16,AB841=17,AB841=18),3.01,3.11)))))))))),IF(AG841="Ա-3", IF(AB841=0,1.96,IF(AB841=1,2.02,IF(AB841=2,2.08,IF(AB841=3,2.15,IF(OR(AB841=5,AB841=4),2.21,IF(OR(AB841=6,AB841=7),2.28,IF(OR(AB841=8,AB841=9),2.35,IF(OR(AB841=10,AB841=11,AB841=12),2.42,IF(OR(AB841=13,AB841=14,AB841=15),2.5,IF(OR(AB841=16,AB841=17,AB841=18),2.58,2.66)))))))))), IF(AG841="Կ-1", IF(AB841=0,1.68,IF(AB841=1,1.73,IF(AB841=2,1.79,IF(AB841=3,1.84,IF(OR(AB841=5,AB841=4),1.9,IF(OR(AB841=6,AB841=7),1.96,IF(OR(AB841=8,AB841=9),2.02,IF(OR(AB841=10,AB841=11,AB841=12),2.08,IF(OR(AB841=13,AB841=14,AB841=15),2.14,IF(OR(AB841=16,AB841=17,AB841=18),2.21,2.28)))))))))), IF(AG841="Կ-2", IF(AB841=0,1.45,IF(AB841=1,1.49,IF(AB841=2,1.54,IF(AB841=3,1.59,IF(OR(AB841=5,AB841=4),1.63,IF(OR(AB841=6,AB841=7),1.68,IF(OR(AB841=8,AB841=9),1.73,IF(OR(AB841=10,AB841=11,AB841=12),1.79,IF(OR(AB841=13,AB841=14,AB841=15),1.84,IF(OR(AB841=16,AB841=17,AB841=18),1.9,1.95)))))))))),IF(AG841="Կ-3", IF(AB841=0,1.25,IF(AB841=1,1.29,IF(AB841=2,1.33,IF(AB841=3,1.37,IF(OR(AB841=5,AB841=4),1.41,IF(OR(AB841=6,AB841=7),1.45,IF(OR(AB841=8,AB841=9),1.49,IF(OR(AB841=10,AB841=11,AB841=12),1.54,IF(OR(AB841=13,AB841=14,AB841=15),1.58,IF(OR(AB841=16,AB841=17,AB841=18),1.63,1.68)))))))))), "Error"))))))))))))</f>
        <v>2.21</v>
      </c>
      <c r="AD841" s="456">
        <v>83200</v>
      </c>
      <c r="AE841" s="458"/>
      <c r="AF841" s="729"/>
      <c r="AG841" s="706" t="str">
        <f>+W841</f>
        <v>Կ-1</v>
      </c>
      <c r="AH841" s="456">
        <f>AD841*AC841</f>
        <v>183872</v>
      </c>
      <c r="AI841" s="590">
        <f>AH841+AE841+AF841</f>
        <v>183872</v>
      </c>
      <c r="AJ841" s="590">
        <f t="shared" si="842"/>
        <v>2390336</v>
      </c>
      <c r="AK841" s="592">
        <f>+AA841</f>
        <v>1</v>
      </c>
      <c r="AL841" s="592">
        <f>+AB841+1</f>
        <v>18</v>
      </c>
      <c r="AM841" s="588">
        <f>IF(AK841&lt;1,0,IF(AQ841="Բ-1",IF(AL841=0,6.94,IF(AL841=1,7.17,IF(AL841=2,7.41,IF(AL841=3,7.66,IF(OR(AL841=5,AL841=4),7.92,IF(OR(AL841=6,AL841=7),8.18,IF(OR(AL841=8,AL841=9),8.46,IF(OR(AL841=10,AL841=11,AL841=12),8.74,IF(OR(AL841=13,AL841=14,AL841=15),9.03,IF(OR(AL841=16,AL841=17,AL841=18),9.33,9.65)))))))))),IF(AQ841="Բ-2", IF(AL841=0,5.71,IF(AL841=1,5.89,IF(AL841=2,6.09,IF(AL841=3,6.29,IF(OR(AL841=5,AL841=4),6.5,IF(OR(AL841=6,AL841=7),6.72,IF(OR(AL841=8,AL841=9),6.94,IF(OR(AL841=10,AL841=11,AL841=12),7.17,IF(OR(AL841=13,AL841=14,AL841=15),7.41,IF(OR(AL841=16,AL841=17,AL841=18),7.65,7.91)))))))))), IF(AQ841="Գ-1", IF(AL841=0,4.7,IF(AL841=1,4.86,IF(AL841=2,5.01,IF(AL841=3,5.18,IF(OR(AL841=5,AL841=4),5.35,IF(OR(AL841=6,AL841=7),5.52,IF(OR(AL841=8,AL841=9),5.71,IF(OR(AL841=10,AL841=11,AL841=12),5.89,IF(OR(AL841=13,AL841=14,AL841=15),6.09,IF(OR(AL841=16,AL841=17,AL841=18),6.29,6.49)))))))))), IF(AQ841="Գ-2", IF(AL841=0,3.88,IF(AL841=1,4.01,IF(AL841=2,4.14,IF(AL841=3,4.27,IF(OR(AL841=5,AL841=4),4.41,IF(OR(AL841=6,AL841=7),4.55,IF(OR(AL841=8,AL841=9),4.7,IF(OR(AL841=10,AL841=11,AL841=12),4.85,IF(OR(AL841=13,AL841=14,AL841=15),5.01,IF(OR(AL841=16,AL841=17,AL841=18),5.17,5.34)))))))))), IF(AQ841="Գ-3", IF(AL841=0,3.21,IF(AL841=1,3.31,IF(AL841=2,3.42,IF(AL841=3,3.53,IF(OR(AL841=5,AL841=4),3.64,IF(OR(AL841=6,AL841=7),3.76,IF(OR(AL841=8,AL841=9),3.88,IF(OR(AL841=10,AL841=11,AL841=12),4.01,IF(OR(AL841=13,AL841=14,AL841=15),4.13,IF(OR(AL841=16,AL841=17,AL841=18),4.27,4.4)))))))))), IF(AQ841="Ա-1", IF(AL841=0,2.66,IF(AL841=1,2.75,IF(AL841=2,2.83,IF(AL841=3,2.92,IF(OR(AL841=5,AL841=4),3.02,IF(OR(AL841=6,AL841=7),3.11,IF(OR(AL841=8,AL841=9),3.21,IF(OR(AL841=10,AL841=11,AL841=12),3.31,IF(OR(AL841=13,AL841=14,AL841=15),3.42,IF(OR(AL841=16,AL841=17,AL841=18),3.53,3.64)))))))))), IF(AQ841="Ա-2", IF(AL841=0,2.28,IF(AL841=1,2.35,IF(AL841=2,2.43,IF(AL841=3,2.5,IF(OR(AL841=5,AL841=4),2.58,IF(OR(AL841=6,AL841=7),2.66,IF(OR(AL841=8,AL841=9),2.75,IF(OR(AL841=10,AL841=11,AL841=12),2.83,IF(OR(AL841=13,AL841=14,AL841=15),2.92,IF(OR(AL841=16,AL841=17,AL841=18),3.01,3.11)))))))))),IF(AQ841="Ա-3", IF(AL841=0,1.96,IF(AL841=1,2.02,IF(AL841=2,2.08,IF(AL841=3,2.15,IF(OR(AL841=5,AL841=4),2.21,IF(OR(AL841=6,AL841=7),2.28,IF(OR(AL841=8,AL841=9),2.35,IF(OR(AL841=10,AL841=11,AL841=12),2.42,IF(OR(AL841=13,AL841=14,AL841=15),2.5,IF(OR(AL841=16,AL841=17,AL841=18),2.58,2.66)))))))))), IF(AQ841="Կ-1", IF(AL841=0,1.68,IF(AL841=1,1.73,IF(AL841=2,1.79,IF(AL841=3,1.84,IF(OR(AL841=5,AL841=4),1.9,IF(OR(AL841=6,AL841=7),1.96,IF(OR(AL841=8,AL841=9),2.02,IF(OR(AL841=10,AL841=11,AL841=12),2.08,IF(OR(AL841=13,AL841=14,AL841=15),2.14,IF(OR(AL841=16,AL841=17,AL841=18),2.21,2.28)))))))))), IF(AQ841="Կ-2", IF(AL841=0,1.45,IF(AL841=1,1.49,IF(AL841=2,1.54,IF(AL841=3,1.59,IF(OR(AL841=5,AL841=4),1.63,IF(OR(AL841=6,AL841=7),1.68,IF(OR(AL841=8,AL841=9),1.73,IF(OR(AL841=10,AL841=11,AL841=12),1.79,IF(OR(AL841=13,AL841=14,AL841=15),1.84,IF(OR(AL841=16,AL841=17,AL841=18),1.9,1.95)))))))))),IF(AQ841="Կ-3", IF(AL841=0,1.25,IF(AL841=1,1.29,IF(AL841=2,1.33,IF(AL841=3,1.37,IF(OR(AL841=5,AL841=4),1.41,IF(OR(AL841=6,AL841=7),1.45,IF(OR(AL841=8,AL841=9),1.49,IF(OR(AL841=10,AL841=11,AL841=12),1.54,IF(OR(AL841=13,AL841=14,AL841=15),1.58,IF(OR(AL841=16,AL841=17,AL841=18),1.63,1.68)))))))))), "Error"))))))))))))</f>
        <v>2.21</v>
      </c>
      <c r="AN841" s="456">
        <v>83200</v>
      </c>
      <c r="AO841" s="458"/>
      <c r="AP841" s="729"/>
      <c r="AQ841" s="706" t="str">
        <f>+AG841</f>
        <v>Կ-1</v>
      </c>
      <c r="AR841" s="456">
        <f>AN841*AM841</f>
        <v>183872</v>
      </c>
      <c r="AS841" s="590">
        <f>AR841+AO841+AP841</f>
        <v>183872</v>
      </c>
      <c r="AT841" s="590">
        <f t="shared" si="843"/>
        <v>2390336</v>
      </c>
    </row>
    <row r="842" spans="2:46" s="587" customFormat="1" ht="13.5">
      <c r="B842" s="816">
        <v>40</v>
      </c>
      <c r="C842" s="872" t="s">
        <v>2183</v>
      </c>
      <c r="D842" s="794" t="s">
        <v>1960</v>
      </c>
      <c r="E842" s="796">
        <v>1988</v>
      </c>
      <c r="F842" s="795" t="s">
        <v>222</v>
      </c>
      <c r="G842" s="820">
        <v>1</v>
      </c>
      <c r="H842" s="820">
        <v>3</v>
      </c>
      <c r="I842" s="821">
        <f t="shared" si="838"/>
        <v>1.84</v>
      </c>
      <c r="J842" s="799">
        <v>83200</v>
      </c>
      <c r="K842" s="851"/>
      <c r="L842" s="851"/>
      <c r="M842" s="852" t="s">
        <v>86</v>
      </c>
      <c r="N842" s="799">
        <f t="shared" si="839"/>
        <v>153088</v>
      </c>
      <c r="O842" s="823">
        <f>I842*J842+K842+L842</f>
        <v>153088</v>
      </c>
      <c r="P842" s="823">
        <f t="shared" si="840"/>
        <v>1990144</v>
      </c>
      <c r="Q842" s="592">
        <v>1</v>
      </c>
      <c r="R842" s="592">
        <f>+H842+1</f>
        <v>4</v>
      </c>
      <c r="S842" s="588">
        <f>IF(Q842&lt;1,0,IF(W842="Բ-1",IF(R842=0,6.94,IF(R842=1,7.17,IF(R842=2,7.41,IF(R842=3,7.66,IF(OR(R842=5,R842=4),7.92,IF(OR(R842=6,R842=7),8.18,IF(OR(R842=8,R842=9),8.46,IF(OR(R842=10,R842=11,R842=12),8.74,IF(OR(R842=13,R842=14,R842=15),9.03,IF(OR(R842=16,R842=17,R842=18),9.33,9.65)))))))))),IF(W842="Բ-2", IF(R842=0,5.71,IF(R842=1,5.89,IF(R842=2,6.09,IF(R842=3,6.29,IF(OR(R842=5,R842=4),6.5,IF(OR(R842=6,R842=7),6.72,IF(OR(R842=8,R842=9),6.94,IF(OR(R842=10,R842=11,R842=12),7.17,IF(OR(R842=13,R842=14,R842=15),7.41,IF(OR(R842=16,R842=17,R842=18),7.65,7.91)))))))))), IF(W842="Գ-1", IF(R842=0,4.7,IF(R842=1,4.86,IF(R842=2,5.01,IF(R842=3,5.18,IF(OR(R842=5,R842=4),5.35,IF(OR(R842=6,R842=7),5.52,IF(OR(R842=8,R842=9),5.71,IF(OR(R842=10,R842=11,R842=12),5.89,IF(OR(R842=13,R842=14,R842=15),6.09,IF(OR(R842=16,R842=17,R842=18),6.29,6.49)))))))))), IF(W842="Գ-2", IF(R842=0,3.88,IF(R842=1,4.01,IF(R842=2,4.14,IF(R842=3,4.27,IF(OR(R842=5,R842=4),4.41,IF(OR(R842=6,R842=7),4.55,IF(OR(R842=8,R842=9),4.7,IF(OR(R842=10,R842=11,R842=12),4.85,IF(OR(R842=13,R842=14,R842=15),5.01,IF(OR(R842=16,R842=17,R842=18),5.17,5.34)))))))))), IF(W842="Գ-3", IF(R842=0,3.21,IF(R842=1,3.31,IF(R842=2,3.42,IF(R842=3,3.53,IF(OR(R842=5,R842=4),3.64,IF(OR(R842=6,R842=7),3.76,IF(OR(R842=8,R842=9),3.88,IF(OR(R842=10,R842=11,R842=12),4.01,IF(OR(R842=13,R842=14,R842=15),4.13,IF(OR(R842=16,R842=17,R842=18),4.27,4.4)))))))))), IF(W842="Ա-1", IF(R842=0,2.66,IF(R842=1,2.75,IF(R842=2,2.83,IF(R842=3,2.92,IF(OR(R842=5,R842=4),3.02,IF(OR(R842=6,R842=7),3.11,IF(OR(R842=8,R842=9),3.21,IF(OR(R842=10,R842=11,R842=12),3.31,IF(OR(R842=13,R842=14,R842=15),3.42,IF(OR(R842=16,R842=17,R842=18),3.53,3.64)))))))))), IF(W842="Ա-2", IF(R842=0,2.28,IF(R842=1,2.35,IF(R842=2,2.43,IF(R842=3,2.5,IF(OR(R842=5,R842=4),2.58,IF(OR(R842=6,R842=7),2.66,IF(OR(R842=8,R842=9),2.75,IF(OR(R842=10,R842=11,R842=12),2.83,IF(OR(R842=13,R842=14,R842=15),2.92,IF(OR(R842=16,R842=17,R842=18),3.01,3.11)))))))))),IF(W842="Ա-3", IF(R842=0,1.96,IF(R842=1,2.02,IF(R842=2,2.08,IF(R842=3,2.15,IF(OR(R842=5,R842=4),2.21,IF(OR(R842=6,R842=7),2.28,IF(OR(R842=8,R842=9),2.35,IF(OR(R842=10,R842=11,R842=12),2.42,IF(OR(R842=13,R842=14,R842=15),2.5,IF(OR(R842=16,R842=17,R842=18),2.58,2.66)))))))))), IF(W842="Կ-1", IF(R842=0,1.68,IF(R842=1,1.73,IF(R842=2,1.79,IF(R842=3,1.84,IF(OR(R842=5,R842=4),1.9,IF(OR(R842=6,R842=7),1.96,IF(OR(R842=8,R842=9),2.02,IF(OR(R842=10,R842=11,R842=12),2.08,IF(OR(R842=13,R842=14,R842=15),2.14,IF(OR(R842=16,R842=17,R842=18),2.21,2.28)))))))))), IF(W842="Կ-2", IF(R842=0,1.45,IF(R842=1,1.49,IF(R842=2,1.54,IF(R842=3,1.59,IF(OR(R842=5,R842=4),1.63,IF(OR(R842=6,R842=7),1.68,IF(OR(R842=8,R842=9),1.73,IF(OR(R842=10,R842=11,R842=12),1.79,IF(OR(R842=13,R842=14,R842=15),1.84,IF(OR(R842=16,R842=17,R842=18),1.9,1.95)))))))))),IF(W842="Կ-3", IF(R842=0,1.25,IF(R842=1,1.29,IF(R842=2,1.33,IF(R842=3,1.37,IF(OR(R842=5,R842=4),1.41,IF(OR(R842=6,R842=7),1.45,IF(OR(R842=8,R842=9),1.49,IF(OR(R842=10,R842=11,R842=12),1.54,IF(OR(R842=13,R842=14,R842=15),1.58,IF(OR(R842=16,R842=17,R842=18),1.63,1.68)))))))))), "Error"))))))))))))</f>
        <v>1.9</v>
      </c>
      <c r="T842" s="456">
        <v>83200</v>
      </c>
      <c r="U842" s="458"/>
      <c r="V842" s="458"/>
      <c r="W842" s="706" t="str">
        <f>+M842</f>
        <v>Կ-1</v>
      </c>
      <c r="X842" s="456">
        <f>T842*S842</f>
        <v>158080</v>
      </c>
      <c r="Y842" s="590">
        <f>+U842+V842+X842</f>
        <v>158080</v>
      </c>
      <c r="Z842" s="590">
        <f t="shared" si="841"/>
        <v>2055040</v>
      </c>
      <c r="AA842" s="592">
        <f>+Q842</f>
        <v>1</v>
      </c>
      <c r="AB842" s="592">
        <f>+R842+1</f>
        <v>5</v>
      </c>
      <c r="AC842" s="588">
        <f>IF(AA842&lt;1,0,IF(AG842="Բ-1",IF(AB842=0,6.94,IF(AB842=1,7.17,IF(AB842=2,7.41,IF(AB842=3,7.66,IF(OR(AB842=5,AB842=4),7.92,IF(OR(AB842=6,AB842=7),8.18,IF(OR(AB842=8,AB842=9),8.46,IF(OR(AB842=10,AB842=11,AB842=12),8.74,IF(OR(AB842=13,AB842=14,AB842=15),9.03,IF(OR(AB842=16,AB842=17,AB842=18),9.33,9.65)))))))))),IF(AG842="Բ-2", IF(AB842=0,5.71,IF(AB842=1,5.89,IF(AB842=2,6.09,IF(AB842=3,6.29,IF(OR(AB842=5,AB842=4),6.5,IF(OR(AB842=6,AB842=7),6.72,IF(OR(AB842=8,AB842=9),6.94,IF(OR(AB842=10,AB842=11,AB842=12),7.17,IF(OR(AB842=13,AB842=14,AB842=15),7.41,IF(OR(AB842=16,AB842=17,AB842=18),7.65,7.91)))))))))), IF(AG842="Գ-1", IF(AB842=0,4.7,IF(AB842=1,4.86,IF(AB842=2,5.01,IF(AB842=3,5.18,IF(OR(AB842=5,AB842=4),5.35,IF(OR(AB842=6,AB842=7),5.52,IF(OR(AB842=8,AB842=9),5.71,IF(OR(AB842=10,AB842=11,AB842=12),5.89,IF(OR(AB842=13,AB842=14,AB842=15),6.09,IF(OR(AB842=16,AB842=17,AB842=18),6.29,6.49)))))))))), IF(AG842="Գ-2", IF(AB842=0,3.88,IF(AB842=1,4.01,IF(AB842=2,4.14,IF(AB842=3,4.27,IF(OR(AB842=5,AB842=4),4.41,IF(OR(AB842=6,AB842=7),4.55,IF(OR(AB842=8,AB842=9),4.7,IF(OR(AB842=10,AB842=11,AB842=12),4.85,IF(OR(AB842=13,AB842=14,AB842=15),5.01,IF(OR(AB842=16,AB842=17,AB842=18),5.17,5.34)))))))))), IF(AG842="Գ-3", IF(AB842=0,3.21,IF(AB842=1,3.31,IF(AB842=2,3.42,IF(AB842=3,3.53,IF(OR(AB842=5,AB842=4),3.64,IF(OR(AB842=6,AB842=7),3.76,IF(OR(AB842=8,AB842=9),3.88,IF(OR(AB842=10,AB842=11,AB842=12),4.01,IF(OR(AB842=13,AB842=14,AB842=15),4.13,IF(OR(AB842=16,AB842=17,AB842=18),4.27,4.4)))))))))), IF(AG842="Ա-1", IF(AB842=0,2.66,IF(AB842=1,2.75,IF(AB842=2,2.83,IF(AB842=3,2.92,IF(OR(AB842=5,AB842=4),3.02,IF(OR(AB842=6,AB842=7),3.11,IF(OR(AB842=8,AB842=9),3.21,IF(OR(AB842=10,AB842=11,AB842=12),3.31,IF(OR(AB842=13,AB842=14,AB842=15),3.42,IF(OR(AB842=16,AB842=17,AB842=18),3.53,3.64)))))))))), IF(AG842="Ա-2", IF(AB842=0,2.28,IF(AB842=1,2.35,IF(AB842=2,2.43,IF(AB842=3,2.5,IF(OR(AB842=5,AB842=4),2.58,IF(OR(AB842=6,AB842=7),2.66,IF(OR(AB842=8,AB842=9),2.75,IF(OR(AB842=10,AB842=11,AB842=12),2.83,IF(OR(AB842=13,AB842=14,AB842=15),2.92,IF(OR(AB842=16,AB842=17,AB842=18),3.01,3.11)))))))))),IF(AG842="Ա-3", IF(AB842=0,1.96,IF(AB842=1,2.02,IF(AB842=2,2.08,IF(AB842=3,2.15,IF(OR(AB842=5,AB842=4),2.21,IF(OR(AB842=6,AB842=7),2.28,IF(OR(AB842=8,AB842=9),2.35,IF(OR(AB842=10,AB842=11,AB842=12),2.42,IF(OR(AB842=13,AB842=14,AB842=15),2.5,IF(OR(AB842=16,AB842=17,AB842=18),2.58,2.66)))))))))), IF(AG842="Կ-1", IF(AB842=0,1.68,IF(AB842=1,1.73,IF(AB842=2,1.79,IF(AB842=3,1.84,IF(OR(AB842=5,AB842=4),1.9,IF(OR(AB842=6,AB842=7),1.96,IF(OR(AB842=8,AB842=9),2.02,IF(OR(AB842=10,AB842=11,AB842=12),2.08,IF(OR(AB842=13,AB842=14,AB842=15),2.14,IF(OR(AB842=16,AB842=17,AB842=18),2.21,2.28)))))))))), IF(AG842="Կ-2", IF(AB842=0,1.45,IF(AB842=1,1.49,IF(AB842=2,1.54,IF(AB842=3,1.59,IF(OR(AB842=5,AB842=4),1.63,IF(OR(AB842=6,AB842=7),1.68,IF(OR(AB842=8,AB842=9),1.73,IF(OR(AB842=10,AB842=11,AB842=12),1.79,IF(OR(AB842=13,AB842=14,AB842=15),1.84,IF(OR(AB842=16,AB842=17,AB842=18),1.9,1.95)))))))))),IF(AG842="Կ-3", IF(AB842=0,1.25,IF(AB842=1,1.29,IF(AB842=2,1.33,IF(AB842=3,1.37,IF(OR(AB842=5,AB842=4),1.41,IF(OR(AB842=6,AB842=7),1.45,IF(OR(AB842=8,AB842=9),1.49,IF(OR(AB842=10,AB842=11,AB842=12),1.54,IF(OR(AB842=13,AB842=14,AB842=15),1.58,IF(OR(AB842=16,AB842=17,AB842=18),1.63,1.68)))))))))), "Error"))))))))))))</f>
        <v>1.9</v>
      </c>
      <c r="AD842" s="456">
        <v>83200</v>
      </c>
      <c r="AE842" s="458"/>
      <c r="AF842" s="729"/>
      <c r="AG842" s="706" t="str">
        <f>+W842</f>
        <v>Կ-1</v>
      </c>
      <c r="AH842" s="456">
        <f>AD842*AC842</f>
        <v>158080</v>
      </c>
      <c r="AI842" s="590">
        <f>AH842+AE842+AF842</f>
        <v>158080</v>
      </c>
      <c r="AJ842" s="590">
        <f t="shared" si="842"/>
        <v>2055040</v>
      </c>
      <c r="AK842" s="592">
        <f>+AA842</f>
        <v>1</v>
      </c>
      <c r="AL842" s="592">
        <f>+AB842+1</f>
        <v>6</v>
      </c>
      <c r="AM842" s="588">
        <f>IF(AK842&lt;1,0,IF(AQ842="Բ-1",IF(AL842=0,6.94,IF(AL842=1,7.17,IF(AL842=2,7.41,IF(AL842=3,7.66,IF(OR(AL842=5,AL842=4),7.92,IF(OR(AL842=6,AL842=7),8.18,IF(OR(AL842=8,AL842=9),8.46,IF(OR(AL842=10,AL842=11,AL842=12),8.74,IF(OR(AL842=13,AL842=14,AL842=15),9.03,IF(OR(AL842=16,AL842=17,AL842=18),9.33,9.65)))))))))),IF(AQ842="Բ-2", IF(AL842=0,5.71,IF(AL842=1,5.89,IF(AL842=2,6.09,IF(AL842=3,6.29,IF(OR(AL842=5,AL842=4),6.5,IF(OR(AL842=6,AL842=7),6.72,IF(OR(AL842=8,AL842=9),6.94,IF(OR(AL842=10,AL842=11,AL842=12),7.17,IF(OR(AL842=13,AL842=14,AL842=15),7.41,IF(OR(AL842=16,AL842=17,AL842=18),7.65,7.91)))))))))), IF(AQ842="Գ-1", IF(AL842=0,4.7,IF(AL842=1,4.86,IF(AL842=2,5.01,IF(AL842=3,5.18,IF(OR(AL842=5,AL842=4),5.35,IF(OR(AL842=6,AL842=7),5.52,IF(OR(AL842=8,AL842=9),5.71,IF(OR(AL842=10,AL842=11,AL842=12),5.89,IF(OR(AL842=13,AL842=14,AL842=15),6.09,IF(OR(AL842=16,AL842=17,AL842=18),6.29,6.49)))))))))), IF(AQ842="Գ-2", IF(AL842=0,3.88,IF(AL842=1,4.01,IF(AL842=2,4.14,IF(AL842=3,4.27,IF(OR(AL842=5,AL842=4),4.41,IF(OR(AL842=6,AL842=7),4.55,IF(OR(AL842=8,AL842=9),4.7,IF(OR(AL842=10,AL842=11,AL842=12),4.85,IF(OR(AL842=13,AL842=14,AL842=15),5.01,IF(OR(AL842=16,AL842=17,AL842=18),5.17,5.34)))))))))), IF(AQ842="Գ-3", IF(AL842=0,3.21,IF(AL842=1,3.31,IF(AL842=2,3.42,IF(AL842=3,3.53,IF(OR(AL842=5,AL842=4),3.64,IF(OR(AL842=6,AL842=7),3.76,IF(OR(AL842=8,AL842=9),3.88,IF(OR(AL842=10,AL842=11,AL842=12),4.01,IF(OR(AL842=13,AL842=14,AL842=15),4.13,IF(OR(AL842=16,AL842=17,AL842=18),4.27,4.4)))))))))), IF(AQ842="Ա-1", IF(AL842=0,2.66,IF(AL842=1,2.75,IF(AL842=2,2.83,IF(AL842=3,2.92,IF(OR(AL842=5,AL842=4),3.02,IF(OR(AL842=6,AL842=7),3.11,IF(OR(AL842=8,AL842=9),3.21,IF(OR(AL842=10,AL842=11,AL842=12),3.31,IF(OR(AL842=13,AL842=14,AL842=15),3.42,IF(OR(AL842=16,AL842=17,AL842=18),3.53,3.64)))))))))), IF(AQ842="Ա-2", IF(AL842=0,2.28,IF(AL842=1,2.35,IF(AL842=2,2.43,IF(AL842=3,2.5,IF(OR(AL842=5,AL842=4),2.58,IF(OR(AL842=6,AL842=7),2.66,IF(OR(AL842=8,AL842=9),2.75,IF(OR(AL842=10,AL842=11,AL842=12),2.83,IF(OR(AL842=13,AL842=14,AL842=15),2.92,IF(OR(AL842=16,AL842=17,AL842=18),3.01,3.11)))))))))),IF(AQ842="Ա-3", IF(AL842=0,1.96,IF(AL842=1,2.02,IF(AL842=2,2.08,IF(AL842=3,2.15,IF(OR(AL842=5,AL842=4),2.21,IF(OR(AL842=6,AL842=7),2.28,IF(OR(AL842=8,AL842=9),2.35,IF(OR(AL842=10,AL842=11,AL842=12),2.42,IF(OR(AL842=13,AL842=14,AL842=15),2.5,IF(OR(AL842=16,AL842=17,AL842=18),2.58,2.66)))))))))), IF(AQ842="Կ-1", IF(AL842=0,1.68,IF(AL842=1,1.73,IF(AL842=2,1.79,IF(AL842=3,1.84,IF(OR(AL842=5,AL842=4),1.9,IF(OR(AL842=6,AL842=7),1.96,IF(OR(AL842=8,AL842=9),2.02,IF(OR(AL842=10,AL842=11,AL842=12),2.08,IF(OR(AL842=13,AL842=14,AL842=15),2.14,IF(OR(AL842=16,AL842=17,AL842=18),2.21,2.28)))))))))), IF(AQ842="Կ-2", IF(AL842=0,1.45,IF(AL842=1,1.49,IF(AL842=2,1.54,IF(AL842=3,1.59,IF(OR(AL842=5,AL842=4),1.63,IF(OR(AL842=6,AL842=7),1.68,IF(OR(AL842=8,AL842=9),1.73,IF(OR(AL842=10,AL842=11,AL842=12),1.79,IF(OR(AL842=13,AL842=14,AL842=15),1.84,IF(OR(AL842=16,AL842=17,AL842=18),1.9,1.95)))))))))),IF(AQ842="Կ-3", IF(AL842=0,1.25,IF(AL842=1,1.29,IF(AL842=2,1.33,IF(AL842=3,1.37,IF(OR(AL842=5,AL842=4),1.41,IF(OR(AL842=6,AL842=7),1.45,IF(OR(AL842=8,AL842=9),1.49,IF(OR(AL842=10,AL842=11,AL842=12),1.54,IF(OR(AL842=13,AL842=14,AL842=15),1.58,IF(OR(AL842=16,AL842=17,AL842=18),1.63,1.68)))))))))), "Error"))))))))))))</f>
        <v>1.96</v>
      </c>
      <c r="AN842" s="456">
        <v>83200</v>
      </c>
      <c r="AO842" s="458"/>
      <c r="AP842" s="729"/>
      <c r="AQ842" s="706" t="str">
        <f>+AG842</f>
        <v>Կ-1</v>
      </c>
      <c r="AR842" s="456">
        <f>AN842*AM842</f>
        <v>163072</v>
      </c>
      <c r="AS842" s="590">
        <f>AR842+AO842+AP842</f>
        <v>163072</v>
      </c>
      <c r="AT842" s="590">
        <f t="shared" si="843"/>
        <v>2119936</v>
      </c>
    </row>
    <row r="843" spans="2:46" s="587" customFormat="1" ht="13.5">
      <c r="B843" s="816">
        <v>41</v>
      </c>
      <c r="C843" s="872" t="s">
        <v>2683</v>
      </c>
      <c r="D843" s="794" t="s">
        <v>1982</v>
      </c>
      <c r="E843" s="796">
        <v>1998</v>
      </c>
      <c r="F843" s="795" t="s">
        <v>222</v>
      </c>
      <c r="G843" s="820">
        <v>1</v>
      </c>
      <c r="H843" s="820">
        <v>2</v>
      </c>
      <c r="I843" s="821">
        <f t="shared" si="838"/>
        <v>1.79</v>
      </c>
      <c r="J843" s="799">
        <v>83200</v>
      </c>
      <c r="K843" s="851"/>
      <c r="L843" s="851"/>
      <c r="M843" s="852" t="s">
        <v>86</v>
      </c>
      <c r="N843" s="799">
        <f t="shared" si="839"/>
        <v>148928</v>
      </c>
      <c r="O843" s="823">
        <f t="shared" si="826"/>
        <v>148928</v>
      </c>
      <c r="P843" s="823">
        <f t="shared" si="840"/>
        <v>1936064</v>
      </c>
      <c r="Q843" s="592">
        <v>1</v>
      </c>
      <c r="R843" s="592">
        <f t="shared" si="837"/>
        <v>3</v>
      </c>
      <c r="S843" s="588">
        <f t="shared" si="827"/>
        <v>1.84</v>
      </c>
      <c r="T843" s="456">
        <v>83200</v>
      </c>
      <c r="U843" s="458"/>
      <c r="V843" s="458"/>
      <c r="W843" s="706" t="str">
        <f t="shared" si="828"/>
        <v>Կ-1</v>
      </c>
      <c r="X843" s="456">
        <f t="shared" si="809"/>
        <v>153088</v>
      </c>
      <c r="Y843" s="590">
        <f t="shared" si="810"/>
        <v>153088</v>
      </c>
      <c r="Z843" s="590">
        <f t="shared" si="841"/>
        <v>1990144</v>
      </c>
      <c r="AA843" s="592">
        <f t="shared" si="829"/>
        <v>1</v>
      </c>
      <c r="AB843" s="592">
        <f t="shared" si="830"/>
        <v>4</v>
      </c>
      <c r="AC843" s="588">
        <f t="shared" si="831"/>
        <v>1.9</v>
      </c>
      <c r="AD843" s="456">
        <v>83200</v>
      </c>
      <c r="AE843" s="458"/>
      <c r="AF843" s="729"/>
      <c r="AG843" s="706" t="str">
        <f t="shared" si="832"/>
        <v>Կ-1</v>
      </c>
      <c r="AH843" s="456">
        <f t="shared" si="816"/>
        <v>158080</v>
      </c>
      <c r="AI843" s="590">
        <f t="shared" si="817"/>
        <v>158080</v>
      </c>
      <c r="AJ843" s="590">
        <f t="shared" si="842"/>
        <v>2055040</v>
      </c>
      <c r="AK843" s="592">
        <f t="shared" si="833"/>
        <v>1</v>
      </c>
      <c r="AL843" s="592">
        <f t="shared" si="834"/>
        <v>5</v>
      </c>
      <c r="AM843" s="588">
        <f t="shared" si="835"/>
        <v>1.9</v>
      </c>
      <c r="AN843" s="456">
        <v>83200</v>
      </c>
      <c r="AO843" s="458"/>
      <c r="AP843" s="729"/>
      <c r="AQ843" s="706" t="str">
        <f t="shared" si="836"/>
        <v>Կ-1</v>
      </c>
      <c r="AR843" s="456">
        <f t="shared" si="823"/>
        <v>158080</v>
      </c>
      <c r="AS843" s="590">
        <f t="shared" si="824"/>
        <v>158080</v>
      </c>
      <c r="AT843" s="590">
        <f t="shared" si="843"/>
        <v>2055040</v>
      </c>
    </row>
    <row r="844" spans="2:46" s="587" customFormat="1" ht="13.5">
      <c r="B844" s="816">
        <v>42</v>
      </c>
      <c r="C844" s="872" t="s">
        <v>2684</v>
      </c>
      <c r="D844" s="794" t="s">
        <v>1982</v>
      </c>
      <c r="E844" s="796">
        <v>1985</v>
      </c>
      <c r="F844" s="795" t="s">
        <v>222</v>
      </c>
      <c r="G844" s="820">
        <v>1</v>
      </c>
      <c r="H844" s="820">
        <v>2</v>
      </c>
      <c r="I844" s="821">
        <f t="shared" si="838"/>
        <v>1.79</v>
      </c>
      <c r="J844" s="799">
        <v>83200</v>
      </c>
      <c r="K844" s="851"/>
      <c r="L844" s="851"/>
      <c r="M844" s="852" t="s">
        <v>86</v>
      </c>
      <c r="N844" s="799">
        <f t="shared" si="839"/>
        <v>148928</v>
      </c>
      <c r="O844" s="823">
        <f t="shared" si="826"/>
        <v>148928</v>
      </c>
      <c r="P844" s="823">
        <f t="shared" si="840"/>
        <v>1936064</v>
      </c>
      <c r="Q844" s="592">
        <v>1</v>
      </c>
      <c r="R844" s="592">
        <f t="shared" si="837"/>
        <v>3</v>
      </c>
      <c r="S844" s="588">
        <f t="shared" si="827"/>
        <v>1.84</v>
      </c>
      <c r="T844" s="456">
        <v>83200</v>
      </c>
      <c r="U844" s="458"/>
      <c r="V844" s="458"/>
      <c r="W844" s="706" t="str">
        <f t="shared" si="828"/>
        <v>Կ-1</v>
      </c>
      <c r="X844" s="456">
        <f t="shared" si="809"/>
        <v>153088</v>
      </c>
      <c r="Y844" s="590">
        <f t="shared" si="810"/>
        <v>153088</v>
      </c>
      <c r="Z844" s="590">
        <f t="shared" si="841"/>
        <v>1990144</v>
      </c>
      <c r="AA844" s="592">
        <f t="shared" si="829"/>
        <v>1</v>
      </c>
      <c r="AB844" s="592">
        <f t="shared" si="830"/>
        <v>4</v>
      </c>
      <c r="AC844" s="588">
        <f t="shared" si="831"/>
        <v>1.9</v>
      </c>
      <c r="AD844" s="456">
        <v>83200</v>
      </c>
      <c r="AE844" s="458"/>
      <c r="AF844" s="729"/>
      <c r="AG844" s="706" t="str">
        <f t="shared" si="832"/>
        <v>Կ-1</v>
      </c>
      <c r="AH844" s="456">
        <f t="shared" si="816"/>
        <v>158080</v>
      </c>
      <c r="AI844" s="590">
        <f t="shared" si="817"/>
        <v>158080</v>
      </c>
      <c r="AJ844" s="590">
        <f t="shared" si="842"/>
        <v>2055040</v>
      </c>
      <c r="AK844" s="592">
        <f t="shared" si="833"/>
        <v>1</v>
      </c>
      <c r="AL844" s="592">
        <f t="shared" si="834"/>
        <v>5</v>
      </c>
      <c r="AM844" s="588">
        <f t="shared" si="835"/>
        <v>1.9</v>
      </c>
      <c r="AN844" s="456">
        <v>83200</v>
      </c>
      <c r="AO844" s="458"/>
      <c r="AP844" s="729"/>
      <c r="AQ844" s="706" t="str">
        <f t="shared" si="836"/>
        <v>Կ-1</v>
      </c>
      <c r="AR844" s="456">
        <f t="shared" si="823"/>
        <v>158080</v>
      </c>
      <c r="AS844" s="590">
        <f t="shared" si="824"/>
        <v>158080</v>
      </c>
      <c r="AT844" s="590">
        <f t="shared" si="843"/>
        <v>2055040</v>
      </c>
    </row>
    <row r="845" spans="2:46" s="587" customFormat="1" ht="13.5">
      <c r="B845" s="830"/>
      <c r="C845" s="831" t="s">
        <v>2434</v>
      </c>
      <c r="D845" s="828"/>
      <c r="E845" s="818"/>
      <c r="F845" s="831"/>
      <c r="G845" s="820"/>
      <c r="H845" s="820"/>
      <c r="I845" s="821"/>
      <c r="J845" s="799"/>
      <c r="K845" s="823"/>
      <c r="L845" s="832"/>
      <c r="M845" s="833"/>
      <c r="N845" s="834"/>
      <c r="O845" s="823">
        <v>18000</v>
      </c>
      <c r="P845" s="823">
        <f>+O845*12</f>
        <v>216000</v>
      </c>
      <c r="Q845" s="592"/>
      <c r="R845" s="592"/>
      <c r="S845" s="588"/>
      <c r="T845" s="456"/>
      <c r="U845" s="590"/>
      <c r="V845" s="457"/>
      <c r="W845" s="597"/>
      <c r="X845" s="700"/>
      <c r="Y845" s="590">
        <f>+O845</f>
        <v>18000</v>
      </c>
      <c r="Z845" s="590">
        <f>+P845</f>
        <v>216000</v>
      </c>
      <c r="AA845" s="592"/>
      <c r="AB845" s="592"/>
      <c r="AC845" s="588"/>
      <c r="AD845" s="456"/>
      <c r="AE845" s="590"/>
      <c r="AF845" s="457"/>
      <c r="AG845" s="597"/>
      <c r="AH845" s="700"/>
      <c r="AI845" s="590">
        <f>+Y845</f>
        <v>18000</v>
      </c>
      <c r="AJ845" s="590">
        <f>+Z845</f>
        <v>216000</v>
      </c>
      <c r="AK845" s="592"/>
      <c r="AL845" s="592"/>
      <c r="AM845" s="588"/>
      <c r="AN845" s="456"/>
      <c r="AO845" s="590"/>
      <c r="AP845" s="457"/>
      <c r="AQ845" s="597"/>
      <c r="AR845" s="700"/>
      <c r="AS845" s="590">
        <f>+AI845</f>
        <v>18000</v>
      </c>
      <c r="AT845" s="590">
        <f>+AJ845</f>
        <v>216000</v>
      </c>
    </row>
    <row r="846" spans="2:46" s="468" customFormat="1" ht="23.25" customHeight="1">
      <c r="B846" s="960" t="s">
        <v>47</v>
      </c>
      <c r="C846" s="960"/>
      <c r="D846" s="960"/>
      <c r="E846" s="960"/>
      <c r="F846" s="960"/>
      <c r="G846" s="701">
        <f t="shared" ref="G846:AT846" si="844">SUM(G803:G845)</f>
        <v>42</v>
      </c>
      <c r="H846" s="701">
        <f t="shared" si="844"/>
        <v>347</v>
      </c>
      <c r="I846" s="701">
        <f t="shared" si="844"/>
        <v>103.69000000000005</v>
      </c>
      <c r="J846" s="701">
        <f t="shared" si="844"/>
        <v>3494400</v>
      </c>
      <c r="K846" s="701">
        <f t="shared" si="844"/>
        <v>0</v>
      </c>
      <c r="L846" s="701">
        <f t="shared" si="844"/>
        <v>0</v>
      </c>
      <c r="M846" s="701">
        <f t="shared" si="844"/>
        <v>0</v>
      </c>
      <c r="N846" s="701">
        <f t="shared" si="844"/>
        <v>8627008</v>
      </c>
      <c r="O846" s="701">
        <f t="shared" si="844"/>
        <v>8645008</v>
      </c>
      <c r="P846" s="701">
        <f t="shared" si="844"/>
        <v>112367104</v>
      </c>
      <c r="Q846" s="701">
        <f t="shared" si="844"/>
        <v>42</v>
      </c>
      <c r="R846" s="701">
        <f t="shared" si="844"/>
        <v>389</v>
      </c>
      <c r="S846" s="701">
        <f t="shared" si="844"/>
        <v>105.27000000000002</v>
      </c>
      <c r="T846" s="701">
        <f t="shared" si="844"/>
        <v>3494400</v>
      </c>
      <c r="U846" s="701">
        <f t="shared" si="844"/>
        <v>0</v>
      </c>
      <c r="V846" s="701">
        <f t="shared" si="844"/>
        <v>0</v>
      </c>
      <c r="W846" s="701">
        <f t="shared" si="844"/>
        <v>0</v>
      </c>
      <c r="X846" s="701">
        <f t="shared" si="844"/>
        <v>8758464</v>
      </c>
      <c r="Y846" s="701">
        <f t="shared" si="844"/>
        <v>8776464</v>
      </c>
      <c r="Z846" s="701">
        <f t="shared" si="844"/>
        <v>114076032</v>
      </c>
      <c r="AA846" s="701">
        <f t="shared" si="844"/>
        <v>42</v>
      </c>
      <c r="AB846" s="701">
        <f t="shared" si="844"/>
        <v>431</v>
      </c>
      <c r="AC846" s="701">
        <f t="shared" si="844"/>
        <v>106.72000000000003</v>
      </c>
      <c r="AD846" s="701">
        <f t="shared" si="844"/>
        <v>3494400</v>
      </c>
      <c r="AE846" s="701">
        <f t="shared" si="844"/>
        <v>0</v>
      </c>
      <c r="AF846" s="701">
        <f t="shared" si="844"/>
        <v>0</v>
      </c>
      <c r="AG846" s="701">
        <f t="shared" si="844"/>
        <v>0</v>
      </c>
      <c r="AH846" s="701">
        <f t="shared" si="844"/>
        <v>8879104</v>
      </c>
      <c r="AI846" s="701">
        <f t="shared" si="844"/>
        <v>8897104</v>
      </c>
      <c r="AJ846" s="701">
        <f t="shared" si="844"/>
        <v>115644352</v>
      </c>
      <c r="AK846" s="701">
        <f t="shared" si="844"/>
        <v>42</v>
      </c>
      <c r="AL846" s="701">
        <f t="shared" si="844"/>
        <v>473</v>
      </c>
      <c r="AM846" s="701">
        <f t="shared" si="844"/>
        <v>107.94</v>
      </c>
      <c r="AN846" s="701">
        <f t="shared" si="844"/>
        <v>3494400</v>
      </c>
      <c r="AO846" s="701">
        <f t="shared" si="844"/>
        <v>0</v>
      </c>
      <c r="AP846" s="701">
        <f t="shared" si="844"/>
        <v>0</v>
      </c>
      <c r="AQ846" s="701">
        <f t="shared" si="844"/>
        <v>0</v>
      </c>
      <c r="AR846" s="701">
        <f t="shared" si="844"/>
        <v>8980608</v>
      </c>
      <c r="AS846" s="701">
        <f t="shared" si="844"/>
        <v>8998608</v>
      </c>
      <c r="AT846" s="701">
        <f t="shared" si="844"/>
        <v>116963904</v>
      </c>
    </row>
    <row r="848" spans="2:46" s="468" customFormat="1" ht="22.5" customHeight="1">
      <c r="B848" s="960" t="s">
        <v>554</v>
      </c>
      <c r="C848" s="960"/>
      <c r="D848" s="960"/>
      <c r="E848" s="960"/>
      <c r="F848" s="960"/>
      <c r="G848" s="962" t="s">
        <v>1443</v>
      </c>
      <c r="H848" s="962"/>
      <c r="I848" s="962"/>
      <c r="J848" s="962"/>
      <c r="K848" s="962"/>
      <c r="L848" s="962"/>
      <c r="M848" s="962"/>
      <c r="N848" s="962"/>
      <c r="O848" s="962"/>
      <c r="P848" s="962"/>
      <c r="Q848" s="962" t="s">
        <v>1443</v>
      </c>
      <c r="R848" s="962"/>
      <c r="S848" s="962"/>
      <c r="T848" s="962"/>
      <c r="U848" s="962"/>
      <c r="V848" s="962"/>
      <c r="W848" s="962"/>
      <c r="X848" s="962"/>
      <c r="Y848" s="962"/>
      <c r="Z848" s="962"/>
      <c r="AA848" s="962" t="s">
        <v>1443</v>
      </c>
      <c r="AB848" s="962"/>
      <c r="AC848" s="962"/>
      <c r="AD848" s="962"/>
      <c r="AE848" s="962"/>
      <c r="AF848" s="962"/>
      <c r="AG848" s="962"/>
      <c r="AH848" s="962"/>
      <c r="AI848" s="962"/>
      <c r="AJ848" s="962"/>
      <c r="AK848" s="962" t="s">
        <v>1443</v>
      </c>
      <c r="AL848" s="962"/>
      <c r="AM848" s="962"/>
      <c r="AN848" s="962"/>
      <c r="AO848" s="962"/>
      <c r="AP848" s="962"/>
      <c r="AQ848" s="962"/>
      <c r="AR848" s="962"/>
      <c r="AS848" s="962"/>
      <c r="AT848" s="962"/>
    </row>
    <row r="849" spans="2:46" s="468" customFormat="1" ht="15.75" customHeight="1">
      <c r="B849" s="959" t="s">
        <v>1333</v>
      </c>
      <c r="C849" s="959"/>
      <c r="D849" s="959"/>
      <c r="E849" s="959"/>
      <c r="F849" s="959"/>
      <c r="G849" s="959" t="s">
        <v>2454</v>
      </c>
      <c r="H849" s="959"/>
      <c r="I849" s="959"/>
      <c r="J849" s="959"/>
      <c r="K849" s="959"/>
      <c r="L849" s="959"/>
      <c r="M849" s="959"/>
      <c r="N849" s="959"/>
      <c r="O849" s="959"/>
      <c r="P849" s="959"/>
      <c r="Q849" s="959" t="s">
        <v>1950</v>
      </c>
      <c r="R849" s="959"/>
      <c r="S849" s="959"/>
      <c r="T849" s="959"/>
      <c r="U849" s="959"/>
      <c r="V849" s="959"/>
      <c r="W849" s="959"/>
      <c r="X849" s="959"/>
      <c r="Y849" s="959"/>
      <c r="Z849" s="959"/>
      <c r="AA849" s="980" t="s">
        <v>2461</v>
      </c>
      <c r="AB849" s="981"/>
      <c r="AC849" s="981"/>
      <c r="AD849" s="981"/>
      <c r="AE849" s="981"/>
      <c r="AF849" s="981"/>
      <c r="AG849" s="981"/>
      <c r="AH849" s="981"/>
      <c r="AI849" s="981"/>
      <c r="AJ849" s="982"/>
      <c r="AK849" s="959" t="s">
        <v>2935</v>
      </c>
      <c r="AL849" s="959"/>
      <c r="AM849" s="959"/>
      <c r="AN849" s="959"/>
      <c r="AO849" s="959"/>
      <c r="AP849" s="959"/>
      <c r="AQ849" s="959"/>
      <c r="AR849" s="959"/>
      <c r="AS849" s="959"/>
      <c r="AT849" s="959"/>
    </row>
    <row r="850" spans="2:46" s="587" customFormat="1" ht="99.75">
      <c r="B850" s="458" t="s">
        <v>10</v>
      </c>
      <c r="C850" s="531" t="s">
        <v>54</v>
      </c>
      <c r="D850" s="748" t="s">
        <v>1958</v>
      </c>
      <c r="E850" s="579" t="s">
        <v>1959</v>
      </c>
      <c r="F850" s="531" t="s">
        <v>55</v>
      </c>
      <c r="G850" s="586" t="s">
        <v>56</v>
      </c>
      <c r="H850" s="586" t="s">
        <v>89</v>
      </c>
      <c r="I850" s="586" t="s">
        <v>90</v>
      </c>
      <c r="J850" s="586" t="s">
        <v>62</v>
      </c>
      <c r="K850" s="696" t="s">
        <v>58</v>
      </c>
      <c r="L850" s="696" t="s">
        <v>583</v>
      </c>
      <c r="M850" s="586" t="s">
        <v>91</v>
      </c>
      <c r="N850" s="586" t="s">
        <v>603</v>
      </c>
      <c r="O850" s="586" t="s">
        <v>582</v>
      </c>
      <c r="P850" s="586" t="s">
        <v>1407</v>
      </c>
      <c r="Q850" s="586" t="s">
        <v>56</v>
      </c>
      <c r="R850" s="586" t="s">
        <v>89</v>
      </c>
      <c r="S850" s="586" t="s">
        <v>90</v>
      </c>
      <c r="T850" s="586" t="s">
        <v>62</v>
      </c>
      <c r="U850" s="586" t="s">
        <v>58</v>
      </c>
      <c r="V850" s="586" t="s">
        <v>583</v>
      </c>
      <c r="W850" s="586" t="s">
        <v>91</v>
      </c>
      <c r="X850" s="586" t="s">
        <v>603</v>
      </c>
      <c r="Y850" s="586" t="s">
        <v>582</v>
      </c>
      <c r="Z850" s="586" t="s">
        <v>1951</v>
      </c>
      <c r="AA850" s="586" t="s">
        <v>56</v>
      </c>
      <c r="AB850" s="586" t="s">
        <v>89</v>
      </c>
      <c r="AC850" s="586" t="s">
        <v>90</v>
      </c>
      <c r="AD850" s="586" t="s">
        <v>62</v>
      </c>
      <c r="AE850" s="586" t="s">
        <v>58</v>
      </c>
      <c r="AF850" s="696" t="s">
        <v>583</v>
      </c>
      <c r="AG850" s="586" t="s">
        <v>91</v>
      </c>
      <c r="AH850" s="586" t="s">
        <v>603</v>
      </c>
      <c r="AI850" s="586" t="s">
        <v>582</v>
      </c>
      <c r="AJ850" s="586" t="s">
        <v>2462</v>
      </c>
      <c r="AK850" s="586" t="s">
        <v>56</v>
      </c>
      <c r="AL850" s="586" t="s">
        <v>89</v>
      </c>
      <c r="AM850" s="586" t="s">
        <v>90</v>
      </c>
      <c r="AN850" s="586" t="s">
        <v>62</v>
      </c>
      <c r="AO850" s="586" t="s">
        <v>58</v>
      </c>
      <c r="AP850" s="696" t="s">
        <v>583</v>
      </c>
      <c r="AQ850" s="586" t="s">
        <v>91</v>
      </c>
      <c r="AR850" s="586" t="s">
        <v>603</v>
      </c>
      <c r="AS850" s="586" t="s">
        <v>582</v>
      </c>
      <c r="AT850" s="586" t="s">
        <v>2936</v>
      </c>
    </row>
    <row r="851" spans="2:46" s="587" customFormat="1" ht="13.5">
      <c r="B851" s="816">
        <v>1</v>
      </c>
      <c r="C851" s="872" t="s">
        <v>2184</v>
      </c>
      <c r="D851" s="817" t="s">
        <v>1961</v>
      </c>
      <c r="E851" s="818">
        <v>1977</v>
      </c>
      <c r="F851" s="850" t="s">
        <v>217</v>
      </c>
      <c r="G851" s="820">
        <v>1</v>
      </c>
      <c r="H851" s="820">
        <v>14</v>
      </c>
      <c r="I851" s="821">
        <f t="shared" ref="I851:I888" si="845">IF(G851&lt;1,0,IF(M851="Բ-1",IF(H851=0,6.94,IF(H851=1,7.17,IF(H851=2,7.41,IF(H851=3,7.66,IF(OR(H851=5,H851=4),7.92,IF(OR(H851=6,H851=7),8.18,IF(OR(H851=8,H851=9),8.46,IF(OR(H851=10,H851=11,H851=12),8.74,IF(OR(H851=13,H851=14,H851=15),9.03,IF(OR(H851=16,H851=17,H851=18),9.33,9.65)))))))))),IF(M851="Բ-2", IF(H851=0,5.71,IF(H851=1,5.89,IF(H851=2,6.09,IF(H851=3,6.29,IF(OR(H851=5,H851=4),6.5,IF(OR(H851=6,H851=7),6.72,IF(OR(H851=8,H851=9),6.94,IF(OR(H851=10,H851=11,H851=12),7.17,IF(OR(H851=13,H851=14,H851=15),7.41,IF(OR(H851=16,H851=17,H851=18),7.65,7.91)))))))))), IF(M851="Գ-1", IF(H851=0,4.7,IF(H851=1,4.86,IF(H851=2,5.01,IF(H851=3,5.18,IF(OR(H851=5,H851=4),5.35,IF(OR(H851=6,H851=7),5.52,IF(OR(H851=8,H851=9),5.71,IF(OR(H851=10,H851=11,H851=12),5.89,IF(OR(H851=13,H851=14,H851=15),6.09,IF(OR(H851=16,H851=17,H851=18),6.29,6.49)))))))))), IF(M851="Գ-2", IF(H851=0,3.88,IF(H851=1,4.01,IF(H851=2,4.14,IF(H851=3,4.27,IF(OR(H851=5,H851=4),4.41,IF(OR(H851=6,H851=7),4.55,IF(OR(H851=8,H851=9),4.7,IF(OR(H851=10,H851=11,H851=12),4.85,IF(OR(H851=13,H851=14,H851=15),5.01,IF(OR(H851=16,H851=17,H851=18),5.17,5.34)))))))))), IF(M851="Գ-3", IF(H851=0,3.21,IF(H851=1,3.31,IF(H851=2,3.42,IF(H851=3,3.53,IF(OR(H851=5,H851=4),3.64,IF(OR(H851=6,H851=7),3.76,IF(OR(H851=8,H851=9),3.88,IF(OR(H851=10,H851=11,H851=12),4.01,IF(OR(H851=13,H851=14,H851=15),4.13,IF(OR(H851=16,H851=17,H851=18),4.27,4.4)))))))))), IF(M851="Ա-1", IF(H851=0,2.66,IF(H851=1,2.75,IF(H851=2,2.83,IF(H851=3,2.92,IF(OR(H851=5,H851=4),3.02,IF(OR(H851=6,H851=7),3.11,IF(OR(H851=8,H851=9),3.21,IF(OR(H851=10,H851=11,H851=12),3.31,IF(OR(H851=13,H851=14,H851=15),3.42,IF(OR(H851=16,H851=17,H851=18),3.53,3.64)))))))))), IF(M851="Ա-2", IF(H851=0,2.28,IF(H851=1,2.35,IF(H851=2,2.43,IF(H851=3,2.5,IF(OR(H851=5,H851=4),2.58,IF(OR(H851=6,H851=7),2.66,IF(OR(H851=8,H851=9),2.75,IF(OR(H851=10,H851=11,H851=12),2.83,IF(OR(H851=13,H851=14,H851=15),2.92,IF(OR(H851=16,H851=17,H851=18),3.01,3.11)))))))))),IF(M851="Ա-3", IF(H851=0,1.96,IF(H851=1,2.02,IF(H851=2,2.08,IF(H851=3,2.15,IF(OR(H851=5,H851=4),2.21,IF(OR(H851=6,H851=7),2.28,IF(OR(H851=8,H851=9),2.35,IF(OR(H851=10,H851=11,H851=12),2.42,IF(OR(H851=13,H851=14,H851=15),2.5,IF(OR(H851=16,H851=17,H851=18),2.58,2.66)))))))))), IF(M851="Կ-1", IF(H851=0,1.68,IF(H851=1,1.73,IF(H851=2,1.79,IF(H851=3,1.84,IF(OR(H851=5,H851=4),1.9,IF(OR(H851=6,H851=7),1.96,IF(OR(H851=8,H851=9),2.02,IF(OR(H851=10,H851=11,H851=12),2.08,IF(OR(H851=13,H851=14,H851=15),2.14,IF(OR(H851=16,H851=17,H851=18),2.21,2.28)))))))))), IF(M851="Կ-2", IF(H851=0,1.45,IF(H851=1,1.49,IF(H851=2,1.54,IF(H851=3,1.59,IF(OR(H851=5,H851=4),1.63,IF(OR(H851=6,H851=7),1.68,IF(OR(H851=8,H851=9),1.73,IF(OR(H851=10,H851=11,H851=12),1.79,IF(OR(H851=13,H851=14,H851=15),1.84,IF(OR(H851=16,H851=17,H851=18),1.9,1.95)))))))))),IF(M851="Կ-3", IF(H851=0,1.25,IF(H851=1,1.29,IF(H851=2,1.33,IF(H851=3,1.37,IF(OR(H851=5,H851=4),1.41,IF(OR(H851=6,H851=7),1.45,IF(OR(H851=8,H851=9),1.49,IF(OR(H851=10,H851=11,H851=12),1.54,IF(OR(H851=13,H851=14,H851=15),1.58,IF(OR(H851=16,H851=17,H851=18),1.63,1.68)))))))))), "Error"))))))))))))</f>
        <v>6.09</v>
      </c>
      <c r="J851" s="799">
        <v>83200</v>
      </c>
      <c r="K851" s="851"/>
      <c r="L851" s="851"/>
      <c r="M851" s="852" t="s">
        <v>82</v>
      </c>
      <c r="N851" s="799">
        <f t="shared" ref="N851:N888" si="846">J851*I851</f>
        <v>506688</v>
      </c>
      <c r="O851" s="823">
        <f t="shared" ref="O851:O900" si="847">I851*J851+K851+L851</f>
        <v>506688</v>
      </c>
      <c r="P851" s="823">
        <f t="shared" ref="P851:P888" si="848">+O851*13</f>
        <v>6586944</v>
      </c>
      <c r="Q851" s="592">
        <v>1</v>
      </c>
      <c r="R851" s="592">
        <f t="shared" ref="R851:R900" si="849">+H851+1</f>
        <v>15</v>
      </c>
      <c r="S851" s="588">
        <f t="shared" ref="S851:S900" si="850">IF(Q851&lt;1,0,IF(W851="Բ-1",IF(R851=0,6.94,IF(R851=1,7.17,IF(R851=2,7.41,IF(R851=3,7.66,IF(OR(R851=5,R851=4),7.92,IF(OR(R851=6,R851=7),8.18,IF(OR(R851=8,R851=9),8.46,IF(OR(R851=10,R851=11,R851=12),8.74,IF(OR(R851=13,R851=14,R851=15),9.03,IF(OR(R851=16,R851=17,R851=18),9.33,9.65)))))))))),IF(W851="Բ-2", IF(R851=0,5.71,IF(R851=1,5.89,IF(R851=2,6.09,IF(R851=3,6.29,IF(OR(R851=5,R851=4),6.5,IF(OR(R851=6,R851=7),6.72,IF(OR(R851=8,R851=9),6.94,IF(OR(R851=10,R851=11,R851=12),7.17,IF(OR(R851=13,R851=14,R851=15),7.41,IF(OR(R851=16,R851=17,R851=18),7.65,7.91)))))))))), IF(W851="Գ-1", IF(R851=0,4.7,IF(R851=1,4.86,IF(R851=2,5.01,IF(R851=3,5.18,IF(OR(R851=5,R851=4),5.35,IF(OR(R851=6,R851=7),5.52,IF(OR(R851=8,R851=9),5.71,IF(OR(R851=10,R851=11,R851=12),5.89,IF(OR(R851=13,R851=14,R851=15),6.09,IF(OR(R851=16,R851=17,R851=18),6.29,6.49)))))))))), IF(W851="Գ-2", IF(R851=0,3.88,IF(R851=1,4.01,IF(R851=2,4.14,IF(R851=3,4.27,IF(OR(R851=5,R851=4),4.41,IF(OR(R851=6,R851=7),4.55,IF(OR(R851=8,R851=9),4.7,IF(OR(R851=10,R851=11,R851=12),4.85,IF(OR(R851=13,R851=14,R851=15),5.01,IF(OR(R851=16,R851=17,R851=18),5.17,5.34)))))))))), IF(W851="Գ-3", IF(R851=0,3.21,IF(R851=1,3.31,IF(R851=2,3.42,IF(R851=3,3.53,IF(OR(R851=5,R851=4),3.64,IF(OR(R851=6,R851=7),3.76,IF(OR(R851=8,R851=9),3.88,IF(OR(R851=10,R851=11,R851=12),4.01,IF(OR(R851=13,R851=14,R851=15),4.13,IF(OR(R851=16,R851=17,R851=18),4.27,4.4)))))))))), IF(W851="Ա-1", IF(R851=0,2.66,IF(R851=1,2.75,IF(R851=2,2.83,IF(R851=3,2.92,IF(OR(R851=5,R851=4),3.02,IF(OR(R851=6,R851=7),3.11,IF(OR(R851=8,R851=9),3.21,IF(OR(R851=10,R851=11,R851=12),3.31,IF(OR(R851=13,R851=14,R851=15),3.42,IF(OR(R851=16,R851=17,R851=18),3.53,3.64)))))))))), IF(W851="Ա-2", IF(R851=0,2.28,IF(R851=1,2.35,IF(R851=2,2.43,IF(R851=3,2.5,IF(OR(R851=5,R851=4),2.58,IF(OR(R851=6,R851=7),2.66,IF(OR(R851=8,R851=9),2.75,IF(OR(R851=10,R851=11,R851=12),2.83,IF(OR(R851=13,R851=14,R851=15),2.92,IF(OR(R851=16,R851=17,R851=18),3.01,3.11)))))))))),IF(W851="Ա-3", IF(R851=0,1.96,IF(R851=1,2.02,IF(R851=2,2.08,IF(R851=3,2.15,IF(OR(R851=5,R851=4),2.21,IF(OR(R851=6,R851=7),2.28,IF(OR(R851=8,R851=9),2.35,IF(OR(R851=10,R851=11,R851=12),2.42,IF(OR(R851=13,R851=14,R851=15),2.5,IF(OR(R851=16,R851=17,R851=18),2.58,2.66)))))))))), IF(W851="Կ-1", IF(R851=0,1.68,IF(R851=1,1.73,IF(R851=2,1.79,IF(R851=3,1.84,IF(OR(R851=5,R851=4),1.9,IF(OR(R851=6,R851=7),1.96,IF(OR(R851=8,R851=9),2.02,IF(OR(R851=10,R851=11,R851=12),2.08,IF(OR(R851=13,R851=14,R851=15),2.14,IF(OR(R851=16,R851=17,R851=18),2.21,2.28)))))))))), IF(W851="Կ-2", IF(R851=0,1.45,IF(R851=1,1.49,IF(R851=2,1.54,IF(R851=3,1.59,IF(OR(R851=5,R851=4),1.63,IF(OR(R851=6,R851=7),1.68,IF(OR(R851=8,R851=9),1.73,IF(OR(R851=10,R851=11,R851=12),1.79,IF(OR(R851=13,R851=14,R851=15),1.84,IF(OR(R851=16,R851=17,R851=18),1.9,1.95)))))))))),IF(W851="Կ-3", IF(R851=0,1.25,IF(R851=1,1.29,IF(R851=2,1.33,IF(R851=3,1.37,IF(OR(R851=5,R851=4),1.41,IF(OR(R851=6,R851=7),1.45,IF(OR(R851=8,R851=9),1.49,IF(OR(R851=10,R851=11,R851=12),1.54,IF(OR(R851=13,R851=14,R851=15),1.58,IF(OR(R851=16,R851=17,R851=18),1.63,1.68)))))))))), "Error"))))))))))))</f>
        <v>6.09</v>
      </c>
      <c r="T851" s="456">
        <v>83200</v>
      </c>
      <c r="U851" s="458"/>
      <c r="V851" s="458"/>
      <c r="W851" s="706" t="str">
        <f t="shared" ref="W851:W900" si="851">+M851</f>
        <v>Գ-1</v>
      </c>
      <c r="X851" s="456">
        <f t="shared" ref="X851:X900" si="852">T851*S851</f>
        <v>506688</v>
      </c>
      <c r="Y851" s="590">
        <f t="shared" ref="Y851:Y900" si="853">+U851+V851+X851</f>
        <v>506688</v>
      </c>
      <c r="Z851" s="590">
        <f t="shared" ref="Z851:Z888" si="854">+Y851*13</f>
        <v>6586944</v>
      </c>
      <c r="AA851" s="592">
        <f t="shared" ref="AA851:AA900" si="855">+Q851</f>
        <v>1</v>
      </c>
      <c r="AB851" s="592">
        <f t="shared" ref="AB851:AB900" si="856">+R851+1</f>
        <v>16</v>
      </c>
      <c r="AC851" s="588">
        <f t="shared" ref="AC851:AC900" si="857">IF(AA851&lt;1,0,IF(AG851="Բ-1",IF(AB851=0,6.94,IF(AB851=1,7.17,IF(AB851=2,7.41,IF(AB851=3,7.66,IF(OR(AB851=5,AB851=4),7.92,IF(OR(AB851=6,AB851=7),8.18,IF(OR(AB851=8,AB851=9),8.46,IF(OR(AB851=10,AB851=11,AB851=12),8.74,IF(OR(AB851=13,AB851=14,AB851=15),9.03,IF(OR(AB851=16,AB851=17,AB851=18),9.33,9.65)))))))))),IF(AG851="Բ-2", IF(AB851=0,5.71,IF(AB851=1,5.89,IF(AB851=2,6.09,IF(AB851=3,6.29,IF(OR(AB851=5,AB851=4),6.5,IF(OR(AB851=6,AB851=7),6.72,IF(OR(AB851=8,AB851=9),6.94,IF(OR(AB851=10,AB851=11,AB851=12),7.17,IF(OR(AB851=13,AB851=14,AB851=15),7.41,IF(OR(AB851=16,AB851=17,AB851=18),7.65,7.91)))))))))), IF(AG851="Գ-1", IF(AB851=0,4.7,IF(AB851=1,4.86,IF(AB851=2,5.01,IF(AB851=3,5.18,IF(OR(AB851=5,AB851=4),5.35,IF(OR(AB851=6,AB851=7),5.52,IF(OR(AB851=8,AB851=9),5.71,IF(OR(AB851=10,AB851=11,AB851=12),5.89,IF(OR(AB851=13,AB851=14,AB851=15),6.09,IF(OR(AB851=16,AB851=17,AB851=18),6.29,6.49)))))))))), IF(AG851="Գ-2", IF(AB851=0,3.88,IF(AB851=1,4.01,IF(AB851=2,4.14,IF(AB851=3,4.27,IF(OR(AB851=5,AB851=4),4.41,IF(OR(AB851=6,AB851=7),4.55,IF(OR(AB851=8,AB851=9),4.7,IF(OR(AB851=10,AB851=11,AB851=12),4.85,IF(OR(AB851=13,AB851=14,AB851=15),5.01,IF(OR(AB851=16,AB851=17,AB851=18),5.17,5.34)))))))))), IF(AG851="Գ-3", IF(AB851=0,3.21,IF(AB851=1,3.31,IF(AB851=2,3.42,IF(AB851=3,3.53,IF(OR(AB851=5,AB851=4),3.64,IF(OR(AB851=6,AB851=7),3.76,IF(OR(AB851=8,AB851=9),3.88,IF(OR(AB851=10,AB851=11,AB851=12),4.01,IF(OR(AB851=13,AB851=14,AB851=15),4.13,IF(OR(AB851=16,AB851=17,AB851=18),4.27,4.4)))))))))), IF(AG851="Ա-1", IF(AB851=0,2.66,IF(AB851=1,2.75,IF(AB851=2,2.83,IF(AB851=3,2.92,IF(OR(AB851=5,AB851=4),3.02,IF(OR(AB851=6,AB851=7),3.11,IF(OR(AB851=8,AB851=9),3.21,IF(OR(AB851=10,AB851=11,AB851=12),3.31,IF(OR(AB851=13,AB851=14,AB851=15),3.42,IF(OR(AB851=16,AB851=17,AB851=18),3.53,3.64)))))))))), IF(AG851="Ա-2", IF(AB851=0,2.28,IF(AB851=1,2.35,IF(AB851=2,2.43,IF(AB851=3,2.5,IF(OR(AB851=5,AB851=4),2.58,IF(OR(AB851=6,AB851=7),2.66,IF(OR(AB851=8,AB851=9),2.75,IF(OR(AB851=10,AB851=11,AB851=12),2.83,IF(OR(AB851=13,AB851=14,AB851=15),2.92,IF(OR(AB851=16,AB851=17,AB851=18),3.01,3.11)))))))))),IF(AG851="Ա-3", IF(AB851=0,1.96,IF(AB851=1,2.02,IF(AB851=2,2.08,IF(AB851=3,2.15,IF(OR(AB851=5,AB851=4),2.21,IF(OR(AB851=6,AB851=7),2.28,IF(OR(AB851=8,AB851=9),2.35,IF(OR(AB851=10,AB851=11,AB851=12),2.42,IF(OR(AB851=13,AB851=14,AB851=15),2.5,IF(OR(AB851=16,AB851=17,AB851=18),2.58,2.66)))))))))), IF(AG851="Կ-1", IF(AB851=0,1.68,IF(AB851=1,1.73,IF(AB851=2,1.79,IF(AB851=3,1.84,IF(OR(AB851=5,AB851=4),1.9,IF(OR(AB851=6,AB851=7),1.96,IF(OR(AB851=8,AB851=9),2.02,IF(OR(AB851=10,AB851=11,AB851=12),2.08,IF(OR(AB851=13,AB851=14,AB851=15),2.14,IF(OR(AB851=16,AB851=17,AB851=18),2.21,2.28)))))))))), IF(AG851="Կ-2", IF(AB851=0,1.45,IF(AB851=1,1.49,IF(AB851=2,1.54,IF(AB851=3,1.59,IF(OR(AB851=5,AB851=4),1.63,IF(OR(AB851=6,AB851=7),1.68,IF(OR(AB851=8,AB851=9),1.73,IF(OR(AB851=10,AB851=11,AB851=12),1.79,IF(OR(AB851=13,AB851=14,AB851=15),1.84,IF(OR(AB851=16,AB851=17,AB851=18),1.9,1.95)))))))))),IF(AG851="Կ-3", IF(AB851=0,1.25,IF(AB851=1,1.29,IF(AB851=2,1.33,IF(AB851=3,1.37,IF(OR(AB851=5,AB851=4),1.41,IF(OR(AB851=6,AB851=7),1.45,IF(OR(AB851=8,AB851=9),1.49,IF(OR(AB851=10,AB851=11,AB851=12),1.54,IF(OR(AB851=13,AB851=14,AB851=15),1.58,IF(OR(AB851=16,AB851=17,AB851=18),1.63,1.68)))))))))), "Error"))))))))))))</f>
        <v>6.29</v>
      </c>
      <c r="AD851" s="456">
        <v>83200</v>
      </c>
      <c r="AE851" s="458"/>
      <c r="AF851" s="729"/>
      <c r="AG851" s="706" t="str">
        <f t="shared" ref="AG851:AG900" si="858">+W851</f>
        <v>Գ-1</v>
      </c>
      <c r="AH851" s="456">
        <f t="shared" ref="AH851:AH900" si="859">AD851*AC851</f>
        <v>523328</v>
      </c>
      <c r="AI851" s="590">
        <f t="shared" ref="AI851:AI900" si="860">AH851+AE851+AF851</f>
        <v>523328</v>
      </c>
      <c r="AJ851" s="590">
        <f t="shared" ref="AJ851:AJ888" si="861">+AI851*13</f>
        <v>6803264</v>
      </c>
      <c r="AK851" s="592">
        <f t="shared" ref="AK851:AK900" si="862">+AA851</f>
        <v>1</v>
      </c>
      <c r="AL851" s="592">
        <f t="shared" ref="AL851:AL900" si="863">+AB851+1</f>
        <v>17</v>
      </c>
      <c r="AM851" s="588">
        <f t="shared" ref="AM851:AM900" si="864">IF(AK851&lt;1,0,IF(AQ851="Բ-1",IF(AL851=0,6.94,IF(AL851=1,7.17,IF(AL851=2,7.41,IF(AL851=3,7.66,IF(OR(AL851=5,AL851=4),7.92,IF(OR(AL851=6,AL851=7),8.18,IF(OR(AL851=8,AL851=9),8.46,IF(OR(AL851=10,AL851=11,AL851=12),8.74,IF(OR(AL851=13,AL851=14,AL851=15),9.03,IF(OR(AL851=16,AL851=17,AL851=18),9.33,9.65)))))))))),IF(AQ851="Բ-2", IF(AL851=0,5.71,IF(AL851=1,5.89,IF(AL851=2,6.09,IF(AL851=3,6.29,IF(OR(AL851=5,AL851=4),6.5,IF(OR(AL851=6,AL851=7),6.72,IF(OR(AL851=8,AL851=9),6.94,IF(OR(AL851=10,AL851=11,AL851=12),7.17,IF(OR(AL851=13,AL851=14,AL851=15),7.41,IF(OR(AL851=16,AL851=17,AL851=18),7.65,7.91)))))))))), IF(AQ851="Գ-1", IF(AL851=0,4.7,IF(AL851=1,4.86,IF(AL851=2,5.01,IF(AL851=3,5.18,IF(OR(AL851=5,AL851=4),5.35,IF(OR(AL851=6,AL851=7),5.52,IF(OR(AL851=8,AL851=9),5.71,IF(OR(AL851=10,AL851=11,AL851=12),5.89,IF(OR(AL851=13,AL851=14,AL851=15),6.09,IF(OR(AL851=16,AL851=17,AL851=18),6.29,6.49)))))))))), IF(AQ851="Գ-2", IF(AL851=0,3.88,IF(AL851=1,4.01,IF(AL851=2,4.14,IF(AL851=3,4.27,IF(OR(AL851=5,AL851=4),4.41,IF(OR(AL851=6,AL851=7),4.55,IF(OR(AL851=8,AL851=9),4.7,IF(OR(AL851=10,AL851=11,AL851=12),4.85,IF(OR(AL851=13,AL851=14,AL851=15),5.01,IF(OR(AL851=16,AL851=17,AL851=18),5.17,5.34)))))))))), IF(AQ851="Գ-3", IF(AL851=0,3.21,IF(AL851=1,3.31,IF(AL851=2,3.42,IF(AL851=3,3.53,IF(OR(AL851=5,AL851=4),3.64,IF(OR(AL851=6,AL851=7),3.76,IF(OR(AL851=8,AL851=9),3.88,IF(OR(AL851=10,AL851=11,AL851=12),4.01,IF(OR(AL851=13,AL851=14,AL851=15),4.13,IF(OR(AL851=16,AL851=17,AL851=18),4.27,4.4)))))))))), IF(AQ851="Ա-1", IF(AL851=0,2.66,IF(AL851=1,2.75,IF(AL851=2,2.83,IF(AL851=3,2.92,IF(OR(AL851=5,AL851=4),3.02,IF(OR(AL851=6,AL851=7),3.11,IF(OR(AL851=8,AL851=9),3.21,IF(OR(AL851=10,AL851=11,AL851=12),3.31,IF(OR(AL851=13,AL851=14,AL851=15),3.42,IF(OR(AL851=16,AL851=17,AL851=18),3.53,3.64)))))))))), IF(AQ851="Ա-2", IF(AL851=0,2.28,IF(AL851=1,2.35,IF(AL851=2,2.43,IF(AL851=3,2.5,IF(OR(AL851=5,AL851=4),2.58,IF(OR(AL851=6,AL851=7),2.66,IF(OR(AL851=8,AL851=9),2.75,IF(OR(AL851=10,AL851=11,AL851=12),2.83,IF(OR(AL851=13,AL851=14,AL851=15),2.92,IF(OR(AL851=16,AL851=17,AL851=18),3.01,3.11)))))))))),IF(AQ851="Ա-3", IF(AL851=0,1.96,IF(AL851=1,2.02,IF(AL851=2,2.08,IF(AL851=3,2.15,IF(OR(AL851=5,AL851=4),2.21,IF(OR(AL851=6,AL851=7),2.28,IF(OR(AL851=8,AL851=9),2.35,IF(OR(AL851=10,AL851=11,AL851=12),2.42,IF(OR(AL851=13,AL851=14,AL851=15),2.5,IF(OR(AL851=16,AL851=17,AL851=18),2.58,2.66)))))))))), IF(AQ851="Կ-1", IF(AL851=0,1.68,IF(AL851=1,1.73,IF(AL851=2,1.79,IF(AL851=3,1.84,IF(OR(AL851=5,AL851=4),1.9,IF(OR(AL851=6,AL851=7),1.96,IF(OR(AL851=8,AL851=9),2.02,IF(OR(AL851=10,AL851=11,AL851=12),2.08,IF(OR(AL851=13,AL851=14,AL851=15),2.14,IF(OR(AL851=16,AL851=17,AL851=18),2.21,2.28)))))))))), IF(AQ851="Կ-2", IF(AL851=0,1.45,IF(AL851=1,1.49,IF(AL851=2,1.54,IF(AL851=3,1.59,IF(OR(AL851=5,AL851=4),1.63,IF(OR(AL851=6,AL851=7),1.68,IF(OR(AL851=8,AL851=9),1.73,IF(OR(AL851=10,AL851=11,AL851=12),1.79,IF(OR(AL851=13,AL851=14,AL851=15),1.84,IF(OR(AL851=16,AL851=17,AL851=18),1.9,1.95)))))))))),IF(AQ851="Կ-3", IF(AL851=0,1.25,IF(AL851=1,1.29,IF(AL851=2,1.33,IF(AL851=3,1.37,IF(OR(AL851=5,AL851=4),1.41,IF(OR(AL851=6,AL851=7),1.45,IF(OR(AL851=8,AL851=9),1.49,IF(OR(AL851=10,AL851=11,AL851=12),1.54,IF(OR(AL851=13,AL851=14,AL851=15),1.58,IF(OR(AL851=16,AL851=17,AL851=18),1.63,1.68)))))))))), "Error"))))))))))))</f>
        <v>6.29</v>
      </c>
      <c r="AN851" s="456">
        <v>83200</v>
      </c>
      <c r="AO851" s="458"/>
      <c r="AP851" s="729"/>
      <c r="AQ851" s="706" t="str">
        <f t="shared" ref="AQ851:AQ900" si="865">+AG851</f>
        <v>Գ-1</v>
      </c>
      <c r="AR851" s="456">
        <f t="shared" ref="AR851:AR900" si="866">AN851*AM851</f>
        <v>523328</v>
      </c>
      <c r="AS851" s="590">
        <f t="shared" ref="AS851:AS900" si="867">AR851+AO851+AP851</f>
        <v>523328</v>
      </c>
      <c r="AT851" s="590">
        <f t="shared" ref="AT851:AT888" si="868">+AS851*13</f>
        <v>6803264</v>
      </c>
    </row>
    <row r="852" spans="2:46" s="587" customFormat="1" ht="13.5">
      <c r="B852" s="816">
        <v>2</v>
      </c>
      <c r="C852" s="872" t="s">
        <v>2185</v>
      </c>
      <c r="D852" s="794" t="s">
        <v>1960</v>
      </c>
      <c r="E852" s="796">
        <v>1988</v>
      </c>
      <c r="F852" s="795" t="s">
        <v>218</v>
      </c>
      <c r="G852" s="820">
        <v>1</v>
      </c>
      <c r="H852" s="820">
        <v>3</v>
      </c>
      <c r="I852" s="821">
        <f t="shared" si="845"/>
        <v>4.2699999999999996</v>
      </c>
      <c r="J852" s="799">
        <v>83200</v>
      </c>
      <c r="K852" s="851"/>
      <c r="L852" s="851"/>
      <c r="M852" s="852" t="s">
        <v>83</v>
      </c>
      <c r="N852" s="799">
        <f t="shared" si="846"/>
        <v>355263.99999999994</v>
      </c>
      <c r="O852" s="823">
        <f t="shared" si="847"/>
        <v>355263.99999999994</v>
      </c>
      <c r="P852" s="823">
        <f t="shared" si="848"/>
        <v>4618431.9999999991</v>
      </c>
      <c r="Q852" s="592">
        <v>1</v>
      </c>
      <c r="R852" s="592">
        <f t="shared" si="849"/>
        <v>4</v>
      </c>
      <c r="S852" s="588">
        <f t="shared" si="850"/>
        <v>4.41</v>
      </c>
      <c r="T852" s="456">
        <v>83200</v>
      </c>
      <c r="U852" s="458"/>
      <c r="V852" s="458"/>
      <c r="W852" s="706" t="str">
        <f t="shared" si="851"/>
        <v>Գ-2</v>
      </c>
      <c r="X852" s="456">
        <f t="shared" si="852"/>
        <v>366912</v>
      </c>
      <c r="Y852" s="590">
        <f t="shared" si="853"/>
        <v>366912</v>
      </c>
      <c r="Z852" s="590">
        <f t="shared" si="854"/>
        <v>4769856</v>
      </c>
      <c r="AA852" s="592">
        <f t="shared" si="855"/>
        <v>1</v>
      </c>
      <c r="AB852" s="592">
        <f t="shared" si="856"/>
        <v>5</v>
      </c>
      <c r="AC852" s="588">
        <f t="shared" si="857"/>
        <v>4.41</v>
      </c>
      <c r="AD852" s="456">
        <v>83200</v>
      </c>
      <c r="AE852" s="458"/>
      <c r="AF852" s="729"/>
      <c r="AG852" s="706" t="str">
        <f t="shared" si="858"/>
        <v>Գ-2</v>
      </c>
      <c r="AH852" s="456">
        <f t="shared" si="859"/>
        <v>366912</v>
      </c>
      <c r="AI852" s="590">
        <f t="shared" si="860"/>
        <v>366912</v>
      </c>
      <c r="AJ852" s="590">
        <f t="shared" si="861"/>
        <v>4769856</v>
      </c>
      <c r="AK852" s="592">
        <f t="shared" si="862"/>
        <v>1</v>
      </c>
      <c r="AL852" s="592">
        <f t="shared" si="863"/>
        <v>6</v>
      </c>
      <c r="AM852" s="588">
        <f t="shared" si="864"/>
        <v>4.55</v>
      </c>
      <c r="AN852" s="456">
        <v>83200</v>
      </c>
      <c r="AO852" s="458"/>
      <c r="AP852" s="729"/>
      <c r="AQ852" s="706" t="str">
        <f t="shared" si="865"/>
        <v>Գ-2</v>
      </c>
      <c r="AR852" s="456">
        <f t="shared" si="866"/>
        <v>378560</v>
      </c>
      <c r="AS852" s="590">
        <f t="shared" si="867"/>
        <v>378560</v>
      </c>
      <c r="AT852" s="590">
        <f t="shared" si="868"/>
        <v>4921280</v>
      </c>
    </row>
    <row r="853" spans="2:46" s="587" customFormat="1" ht="13.5">
      <c r="B853" s="816">
        <v>3</v>
      </c>
      <c r="C853" s="848" t="s">
        <v>78</v>
      </c>
      <c r="D853" s="817"/>
      <c r="E853" s="818"/>
      <c r="F853" s="850" t="s">
        <v>219</v>
      </c>
      <c r="G853" s="820">
        <v>1</v>
      </c>
      <c r="H853" s="820">
        <v>6</v>
      </c>
      <c r="I853" s="821">
        <f t="shared" si="845"/>
        <v>3.76</v>
      </c>
      <c r="J853" s="799">
        <v>83200</v>
      </c>
      <c r="K853" s="851"/>
      <c r="L853" s="851"/>
      <c r="M853" s="852" t="s">
        <v>417</v>
      </c>
      <c r="N853" s="799">
        <f t="shared" si="846"/>
        <v>312832</v>
      </c>
      <c r="O853" s="823">
        <f t="shared" si="847"/>
        <v>312832</v>
      </c>
      <c r="P853" s="823">
        <f t="shared" si="848"/>
        <v>4066816</v>
      </c>
      <c r="Q853" s="592">
        <f>+G853</f>
        <v>1</v>
      </c>
      <c r="R853" s="592">
        <f t="shared" si="849"/>
        <v>7</v>
      </c>
      <c r="S853" s="588">
        <f t="shared" si="850"/>
        <v>3.76</v>
      </c>
      <c r="T853" s="456">
        <v>83200</v>
      </c>
      <c r="U853" s="458"/>
      <c r="V853" s="458"/>
      <c r="W853" s="593" t="str">
        <f t="shared" si="851"/>
        <v>Գ-3</v>
      </c>
      <c r="X853" s="456">
        <f t="shared" si="852"/>
        <v>312832</v>
      </c>
      <c r="Y853" s="590">
        <f t="shared" si="853"/>
        <v>312832</v>
      </c>
      <c r="Z853" s="590">
        <f t="shared" si="854"/>
        <v>4066816</v>
      </c>
      <c r="AA853" s="592">
        <f t="shared" si="855"/>
        <v>1</v>
      </c>
      <c r="AB853" s="592">
        <f t="shared" si="856"/>
        <v>8</v>
      </c>
      <c r="AC853" s="588">
        <f t="shared" si="857"/>
        <v>3.88</v>
      </c>
      <c r="AD853" s="456">
        <v>83200</v>
      </c>
      <c r="AE853" s="458"/>
      <c r="AF853" s="729"/>
      <c r="AG853" s="706" t="str">
        <f t="shared" si="858"/>
        <v>Գ-3</v>
      </c>
      <c r="AH853" s="456">
        <f t="shared" si="859"/>
        <v>322816</v>
      </c>
      <c r="AI853" s="590">
        <f t="shared" si="860"/>
        <v>322816</v>
      </c>
      <c r="AJ853" s="590">
        <f t="shared" si="861"/>
        <v>4196608</v>
      </c>
      <c r="AK853" s="592">
        <f t="shared" si="862"/>
        <v>1</v>
      </c>
      <c r="AL853" s="592">
        <f t="shared" si="863"/>
        <v>9</v>
      </c>
      <c r="AM853" s="588">
        <f t="shared" si="864"/>
        <v>3.88</v>
      </c>
      <c r="AN853" s="456">
        <v>83200</v>
      </c>
      <c r="AO853" s="458"/>
      <c r="AP853" s="729"/>
      <c r="AQ853" s="706" t="str">
        <f t="shared" si="865"/>
        <v>Գ-3</v>
      </c>
      <c r="AR853" s="456">
        <f t="shared" si="866"/>
        <v>322816</v>
      </c>
      <c r="AS853" s="590">
        <f t="shared" si="867"/>
        <v>322816</v>
      </c>
      <c r="AT853" s="590">
        <f t="shared" si="868"/>
        <v>4196608</v>
      </c>
    </row>
    <row r="854" spans="2:46" s="587" customFormat="1" ht="40.5">
      <c r="B854" s="816">
        <v>4</v>
      </c>
      <c r="C854" s="872" t="s">
        <v>3146</v>
      </c>
      <c r="D854" s="824" t="s">
        <v>1961</v>
      </c>
      <c r="E854" s="825">
        <v>1995</v>
      </c>
      <c r="F854" s="826" t="s">
        <v>988</v>
      </c>
      <c r="G854" s="820">
        <v>1</v>
      </c>
      <c r="H854" s="820">
        <v>0</v>
      </c>
      <c r="I854" s="821">
        <f t="shared" si="845"/>
        <v>4.7</v>
      </c>
      <c r="J854" s="799">
        <v>83200</v>
      </c>
      <c r="K854" s="851"/>
      <c r="L854" s="851"/>
      <c r="M854" s="852" t="s">
        <v>82</v>
      </c>
      <c r="N854" s="799">
        <f t="shared" si="846"/>
        <v>391040</v>
      </c>
      <c r="O854" s="823">
        <f t="shared" si="847"/>
        <v>391040</v>
      </c>
      <c r="P854" s="823">
        <f t="shared" si="848"/>
        <v>5083520</v>
      </c>
      <c r="Q854" s="592">
        <v>1</v>
      </c>
      <c r="R854" s="592">
        <f t="shared" si="849"/>
        <v>1</v>
      </c>
      <c r="S854" s="588">
        <f t="shared" si="850"/>
        <v>4.8600000000000003</v>
      </c>
      <c r="T854" s="456">
        <v>83200</v>
      </c>
      <c r="U854" s="458"/>
      <c r="V854" s="458"/>
      <c r="W854" s="706" t="str">
        <f t="shared" si="851"/>
        <v>Գ-1</v>
      </c>
      <c r="X854" s="456">
        <f t="shared" si="852"/>
        <v>404352</v>
      </c>
      <c r="Y854" s="590">
        <f t="shared" si="853"/>
        <v>404352</v>
      </c>
      <c r="Z854" s="590">
        <f t="shared" si="854"/>
        <v>5256576</v>
      </c>
      <c r="AA854" s="592">
        <f t="shared" si="855"/>
        <v>1</v>
      </c>
      <c r="AB854" s="592">
        <f t="shared" si="856"/>
        <v>2</v>
      </c>
      <c r="AC854" s="588">
        <f t="shared" si="857"/>
        <v>5.01</v>
      </c>
      <c r="AD854" s="456">
        <v>83200</v>
      </c>
      <c r="AE854" s="458"/>
      <c r="AF854" s="729"/>
      <c r="AG854" s="706" t="str">
        <f t="shared" si="858"/>
        <v>Գ-1</v>
      </c>
      <c r="AH854" s="456">
        <f t="shared" si="859"/>
        <v>416832</v>
      </c>
      <c r="AI854" s="590">
        <f t="shared" si="860"/>
        <v>416832</v>
      </c>
      <c r="AJ854" s="590">
        <f t="shared" si="861"/>
        <v>5418816</v>
      </c>
      <c r="AK854" s="592">
        <f t="shared" si="862"/>
        <v>1</v>
      </c>
      <c r="AL854" s="592">
        <f t="shared" si="863"/>
        <v>3</v>
      </c>
      <c r="AM854" s="588">
        <f t="shared" si="864"/>
        <v>5.18</v>
      </c>
      <c r="AN854" s="456">
        <v>83200</v>
      </c>
      <c r="AO854" s="458"/>
      <c r="AP854" s="729"/>
      <c r="AQ854" s="706" t="str">
        <f t="shared" si="865"/>
        <v>Գ-1</v>
      </c>
      <c r="AR854" s="456">
        <f t="shared" si="866"/>
        <v>430976</v>
      </c>
      <c r="AS854" s="590">
        <f t="shared" si="867"/>
        <v>430976</v>
      </c>
      <c r="AT854" s="590">
        <f t="shared" si="868"/>
        <v>5602688</v>
      </c>
    </row>
    <row r="855" spans="2:46" s="587" customFormat="1" ht="54">
      <c r="B855" s="816">
        <v>5</v>
      </c>
      <c r="C855" s="872" t="s">
        <v>2188</v>
      </c>
      <c r="D855" s="824" t="s">
        <v>1961</v>
      </c>
      <c r="E855" s="825">
        <v>1998</v>
      </c>
      <c r="F855" s="826" t="s">
        <v>987</v>
      </c>
      <c r="G855" s="820">
        <v>1</v>
      </c>
      <c r="H855" s="820">
        <v>2</v>
      </c>
      <c r="I855" s="821">
        <f t="shared" si="845"/>
        <v>4.1399999999999997</v>
      </c>
      <c r="J855" s="799">
        <v>83200</v>
      </c>
      <c r="K855" s="851"/>
      <c r="L855" s="851"/>
      <c r="M855" s="852" t="s">
        <v>83</v>
      </c>
      <c r="N855" s="799">
        <f t="shared" si="846"/>
        <v>344448</v>
      </c>
      <c r="O855" s="823">
        <f t="shared" si="847"/>
        <v>344448</v>
      </c>
      <c r="P855" s="823">
        <f t="shared" si="848"/>
        <v>4477824</v>
      </c>
      <c r="Q855" s="592">
        <v>1</v>
      </c>
      <c r="R855" s="592">
        <f t="shared" si="849"/>
        <v>3</v>
      </c>
      <c r="S855" s="588">
        <f t="shared" si="850"/>
        <v>4.2699999999999996</v>
      </c>
      <c r="T855" s="456">
        <v>83200</v>
      </c>
      <c r="U855" s="458"/>
      <c r="V855" s="458"/>
      <c r="W855" s="706" t="str">
        <f t="shared" si="851"/>
        <v>Գ-2</v>
      </c>
      <c r="X855" s="456">
        <f t="shared" si="852"/>
        <v>355263.99999999994</v>
      </c>
      <c r="Y855" s="590">
        <f t="shared" si="853"/>
        <v>355263.99999999994</v>
      </c>
      <c r="Z855" s="590">
        <f t="shared" si="854"/>
        <v>4618431.9999999991</v>
      </c>
      <c r="AA855" s="592">
        <f t="shared" si="855"/>
        <v>1</v>
      </c>
      <c r="AB855" s="592">
        <f t="shared" si="856"/>
        <v>4</v>
      </c>
      <c r="AC855" s="588">
        <f t="shared" si="857"/>
        <v>4.41</v>
      </c>
      <c r="AD855" s="456">
        <v>83200</v>
      </c>
      <c r="AE855" s="458"/>
      <c r="AF855" s="729"/>
      <c r="AG855" s="706" t="str">
        <f t="shared" si="858"/>
        <v>Գ-2</v>
      </c>
      <c r="AH855" s="456">
        <f t="shared" si="859"/>
        <v>366912</v>
      </c>
      <c r="AI855" s="590">
        <f t="shared" si="860"/>
        <v>366912</v>
      </c>
      <c r="AJ855" s="590">
        <f t="shared" si="861"/>
        <v>4769856</v>
      </c>
      <c r="AK855" s="592">
        <f t="shared" si="862"/>
        <v>1</v>
      </c>
      <c r="AL855" s="592">
        <f t="shared" si="863"/>
        <v>5</v>
      </c>
      <c r="AM855" s="588">
        <f t="shared" si="864"/>
        <v>4.41</v>
      </c>
      <c r="AN855" s="456">
        <v>83200</v>
      </c>
      <c r="AO855" s="458"/>
      <c r="AP855" s="729"/>
      <c r="AQ855" s="706" t="str">
        <f t="shared" si="865"/>
        <v>Գ-2</v>
      </c>
      <c r="AR855" s="456">
        <f t="shared" si="866"/>
        <v>366912</v>
      </c>
      <c r="AS855" s="590">
        <f t="shared" si="867"/>
        <v>366912</v>
      </c>
      <c r="AT855" s="590">
        <f t="shared" si="868"/>
        <v>4769856</v>
      </c>
    </row>
    <row r="856" spans="2:46" s="587" customFormat="1" ht="54">
      <c r="B856" s="816">
        <v>6</v>
      </c>
      <c r="C856" s="872" t="s">
        <v>2685</v>
      </c>
      <c r="D856" s="824" t="s">
        <v>1960</v>
      </c>
      <c r="E856" s="825">
        <v>1982</v>
      </c>
      <c r="F856" s="826" t="s">
        <v>986</v>
      </c>
      <c r="G856" s="820">
        <v>1</v>
      </c>
      <c r="H856" s="820">
        <v>8</v>
      </c>
      <c r="I856" s="821">
        <f t="shared" si="845"/>
        <v>3.21</v>
      </c>
      <c r="J856" s="799">
        <v>83200</v>
      </c>
      <c r="K856" s="851"/>
      <c r="L856" s="851"/>
      <c r="M856" s="852" t="s">
        <v>84</v>
      </c>
      <c r="N856" s="799">
        <f t="shared" si="846"/>
        <v>267072</v>
      </c>
      <c r="O856" s="823">
        <f t="shared" si="847"/>
        <v>267072</v>
      </c>
      <c r="P856" s="823">
        <f t="shared" si="848"/>
        <v>3471936</v>
      </c>
      <c r="Q856" s="592">
        <v>1</v>
      </c>
      <c r="R856" s="592">
        <f t="shared" si="849"/>
        <v>9</v>
      </c>
      <c r="S856" s="588">
        <f t="shared" si="850"/>
        <v>3.21</v>
      </c>
      <c r="T856" s="456">
        <v>83200</v>
      </c>
      <c r="U856" s="458"/>
      <c r="V856" s="458"/>
      <c r="W856" s="706" t="str">
        <f t="shared" si="851"/>
        <v>Ա-1</v>
      </c>
      <c r="X856" s="456">
        <f t="shared" si="852"/>
        <v>267072</v>
      </c>
      <c r="Y856" s="590">
        <f t="shared" si="853"/>
        <v>267072</v>
      </c>
      <c r="Z856" s="590">
        <f t="shared" si="854"/>
        <v>3471936</v>
      </c>
      <c r="AA856" s="592">
        <f t="shared" si="855"/>
        <v>1</v>
      </c>
      <c r="AB856" s="592">
        <f t="shared" si="856"/>
        <v>10</v>
      </c>
      <c r="AC856" s="588">
        <f t="shared" si="857"/>
        <v>3.31</v>
      </c>
      <c r="AD856" s="456">
        <v>83200</v>
      </c>
      <c r="AE856" s="458"/>
      <c r="AF856" s="729"/>
      <c r="AG856" s="706" t="str">
        <f t="shared" si="858"/>
        <v>Ա-1</v>
      </c>
      <c r="AH856" s="456">
        <f t="shared" si="859"/>
        <v>275392</v>
      </c>
      <c r="AI856" s="590">
        <f t="shared" si="860"/>
        <v>275392</v>
      </c>
      <c r="AJ856" s="590">
        <f t="shared" si="861"/>
        <v>3580096</v>
      </c>
      <c r="AK856" s="592">
        <f t="shared" si="862"/>
        <v>1</v>
      </c>
      <c r="AL856" s="592">
        <f t="shared" si="863"/>
        <v>11</v>
      </c>
      <c r="AM856" s="588">
        <f t="shared" si="864"/>
        <v>3.31</v>
      </c>
      <c r="AN856" s="456">
        <v>83200</v>
      </c>
      <c r="AO856" s="458"/>
      <c r="AP856" s="729"/>
      <c r="AQ856" s="706" t="str">
        <f t="shared" si="865"/>
        <v>Ա-1</v>
      </c>
      <c r="AR856" s="456">
        <f t="shared" si="866"/>
        <v>275392</v>
      </c>
      <c r="AS856" s="590">
        <f t="shared" si="867"/>
        <v>275392</v>
      </c>
      <c r="AT856" s="590">
        <f t="shared" si="868"/>
        <v>3580096</v>
      </c>
    </row>
    <row r="857" spans="2:46" s="587" customFormat="1" ht="54">
      <c r="B857" s="816">
        <v>7</v>
      </c>
      <c r="C857" s="872" t="s">
        <v>78</v>
      </c>
      <c r="D857" s="824"/>
      <c r="E857" s="825"/>
      <c r="F857" s="826" t="s">
        <v>985</v>
      </c>
      <c r="G857" s="820">
        <v>1</v>
      </c>
      <c r="H857" s="820">
        <v>6</v>
      </c>
      <c r="I857" s="821">
        <f>IF(G857&lt;1,0,IF(M857="Բ-1",IF(H857=0,6.94,IF(H857=1,7.17,IF(H857=2,7.41,IF(H857=3,7.66,IF(OR(H857=5,H857=4),7.92,IF(OR(H857=6,H857=7),8.18,IF(OR(H857=8,H857=9),8.46,IF(OR(H857=10,H857=11,H857=12),8.74,IF(OR(H857=13,H857=14,H857=15),9.03,IF(OR(H857=16,H857=17,H857=18),9.33,9.65)))))))))),IF(M857="Բ-2", IF(H857=0,5.71,IF(H857=1,5.89,IF(H857=2,6.09,IF(H857=3,6.29,IF(OR(H857=5,H857=4),6.5,IF(OR(H857=6,H857=7),6.72,IF(OR(H857=8,H857=9),6.94,IF(OR(H857=10,H857=11,H857=12),7.17,IF(OR(H857=13,H857=14,H857=15),7.41,IF(OR(H857=16,H857=17,H857=18),7.65,7.91)))))))))), IF(M857="Գ-1", IF(H857=0,4.7,IF(H857=1,4.86,IF(H857=2,5.01,IF(H857=3,5.18,IF(OR(H857=5,H857=4),5.35,IF(OR(H857=6,H857=7),5.52,IF(OR(H857=8,H857=9),5.71,IF(OR(H857=10,H857=11,H857=12),5.89,IF(OR(H857=13,H857=14,H857=15),6.09,IF(OR(H857=16,H857=17,H857=18),6.29,6.49)))))))))), IF(M857="Գ-2", IF(H857=0,3.88,IF(H857=1,4.01,IF(H857=2,4.14,IF(H857=3,4.27,IF(OR(H857=5,H857=4),4.41,IF(OR(H857=6,H857=7),4.55,IF(OR(H857=8,H857=9),4.7,IF(OR(H857=10,H857=11,H857=12),4.85,IF(OR(H857=13,H857=14,H857=15),5.01,IF(OR(H857=16,H857=17,H857=18),5.17,5.34)))))))))), IF(M857="Գ-3", IF(H857=0,3.21,IF(H857=1,3.31,IF(H857=2,3.42,IF(H857=3,3.53,IF(OR(H857=5,H857=4),3.64,IF(OR(H857=6,H857=7),3.76,IF(OR(H857=8,H857=9),3.88,IF(OR(H857=10,H857=11,H857=12),4.01,IF(OR(H857=13,H857=14,H857=15),4.13,IF(OR(H857=16,H857=17,H857=18),4.27,4.4)))))))))), IF(M857="Ա-1", IF(H857=0,2.66,IF(H857=1,2.75,IF(H857=2,2.83,IF(H857=3,2.92,IF(OR(H857=5,H857=4),3.02,IF(OR(H857=6,H857=7),3.11,IF(OR(H857=8,H857=9),3.21,IF(OR(H857=10,H857=11,H857=12),3.31,IF(OR(H857=13,H857=14,H857=15),3.42,IF(OR(H857=16,H857=17,H857=18),3.53,3.64)))))))))), IF(M857="Ա-2", IF(H857=0,2.28,IF(H857=1,2.35,IF(H857=2,2.43,IF(H857=3,2.5,IF(OR(H857=5,H857=4),2.58,IF(OR(H857=6,H857=7),2.66,IF(OR(H857=8,H857=9),2.75,IF(OR(H857=10,H857=11,H857=12),2.83,IF(OR(H857=13,H857=14,H857=15),2.92,IF(OR(H857=16,H857=17,H857=18),3.01,3.11)))))))))),IF(M857="Ա-3", IF(H857=0,1.96,IF(H857=1,2.02,IF(H857=2,2.08,IF(H857=3,2.15,IF(OR(H857=5,H857=4),2.21,IF(OR(H857=6,H857=7),2.28,IF(OR(H857=8,H857=9),2.35,IF(OR(H857=10,H857=11,H857=12),2.42,IF(OR(H857=13,H857=14,H857=15),2.5,IF(OR(H857=16,H857=17,H857=18),2.58,2.66)))))))))), IF(M857="Կ-1", IF(H857=0,1.68,IF(H857=1,1.73,IF(H857=2,1.79,IF(H857=3,1.84,IF(OR(H857=5,H857=4),1.9,IF(OR(H857=6,H857=7),1.96,IF(OR(H857=8,H857=9),2.02,IF(OR(H857=10,H857=11,H857=12),2.08,IF(OR(H857=13,H857=14,H857=15),2.14,IF(OR(H857=16,H857=17,H857=18),2.21,2.28)))))))))), IF(M857="Կ-2", IF(H857=0,1.45,IF(H857=1,1.49,IF(H857=2,1.54,IF(H857=3,1.59,IF(OR(H857=5,H857=4),1.63,IF(OR(H857=6,H857=7),1.68,IF(OR(H857=8,H857=9),1.73,IF(OR(H857=10,H857=11,H857=12),1.79,IF(OR(H857=13,H857=14,H857=15),1.84,IF(OR(H857=16,H857=17,H857=18),1.9,1.95)))))))))),IF(M857="Կ-3", IF(H857=0,1.25,IF(H857=1,1.29,IF(H857=2,1.33,IF(H857=3,1.37,IF(OR(H857=5,H857=4),1.41,IF(OR(H857=6,H857=7),1.45,IF(OR(H857=8,H857=9),1.49,IF(OR(H857=10,H857=11,H857=12),1.54,IF(OR(H857=13,H857=14,H857=15),1.58,IF(OR(H857=16,H857=17,H857=18),1.63,1.68)))))))))), "Error"))))))))))))</f>
        <v>1.96</v>
      </c>
      <c r="J857" s="799">
        <v>83200</v>
      </c>
      <c r="K857" s="851"/>
      <c r="L857" s="851"/>
      <c r="M857" s="852" t="s">
        <v>86</v>
      </c>
      <c r="N857" s="799">
        <f>J857*I857</f>
        <v>163072</v>
      </c>
      <c r="O857" s="823">
        <f>I857*J857+K857+L857</f>
        <v>163072</v>
      </c>
      <c r="P857" s="823">
        <f>+O857*13</f>
        <v>2119936</v>
      </c>
      <c r="Q857" s="592">
        <v>1</v>
      </c>
      <c r="R857" s="592">
        <f t="shared" si="849"/>
        <v>7</v>
      </c>
      <c r="S857" s="588">
        <f t="shared" si="850"/>
        <v>1.96</v>
      </c>
      <c r="T857" s="456">
        <v>83200</v>
      </c>
      <c r="U857" s="458"/>
      <c r="V857" s="458"/>
      <c r="W857" s="706" t="str">
        <f t="shared" si="851"/>
        <v>Կ-1</v>
      </c>
      <c r="X857" s="456">
        <f t="shared" si="852"/>
        <v>163072</v>
      </c>
      <c r="Y857" s="590">
        <f t="shared" si="853"/>
        <v>163072</v>
      </c>
      <c r="Z857" s="590">
        <f>+Y857*13</f>
        <v>2119936</v>
      </c>
      <c r="AA857" s="592">
        <f t="shared" si="855"/>
        <v>1</v>
      </c>
      <c r="AB857" s="592">
        <f t="shared" si="856"/>
        <v>8</v>
      </c>
      <c r="AC857" s="588">
        <f t="shared" si="857"/>
        <v>2.02</v>
      </c>
      <c r="AD857" s="456">
        <v>83200</v>
      </c>
      <c r="AE857" s="458"/>
      <c r="AF857" s="729"/>
      <c r="AG857" s="706" t="str">
        <f t="shared" si="858"/>
        <v>Կ-1</v>
      </c>
      <c r="AH857" s="456">
        <f t="shared" si="859"/>
        <v>168064</v>
      </c>
      <c r="AI857" s="590">
        <f t="shared" si="860"/>
        <v>168064</v>
      </c>
      <c r="AJ857" s="590">
        <f>+AI857*13</f>
        <v>2184832</v>
      </c>
      <c r="AK857" s="592">
        <f t="shared" si="862"/>
        <v>1</v>
      </c>
      <c r="AL857" s="592">
        <f t="shared" si="863"/>
        <v>9</v>
      </c>
      <c r="AM857" s="588">
        <f t="shared" si="864"/>
        <v>2.02</v>
      </c>
      <c r="AN857" s="456">
        <v>83200</v>
      </c>
      <c r="AO857" s="458"/>
      <c r="AP857" s="729"/>
      <c r="AQ857" s="706" t="str">
        <f t="shared" si="865"/>
        <v>Կ-1</v>
      </c>
      <c r="AR857" s="456">
        <f t="shared" si="866"/>
        <v>168064</v>
      </c>
      <c r="AS857" s="590">
        <f t="shared" si="867"/>
        <v>168064</v>
      </c>
      <c r="AT857" s="590">
        <f>+AS857*13</f>
        <v>2184832</v>
      </c>
    </row>
    <row r="858" spans="2:46" s="587" customFormat="1" ht="13.5">
      <c r="B858" s="816">
        <v>8</v>
      </c>
      <c r="C858" s="872" t="s">
        <v>2186</v>
      </c>
      <c r="D858" s="794" t="s">
        <v>1960</v>
      </c>
      <c r="E858" s="796">
        <v>1976</v>
      </c>
      <c r="F858" s="795" t="s">
        <v>220</v>
      </c>
      <c r="G858" s="820">
        <v>1</v>
      </c>
      <c r="H858" s="820">
        <v>3</v>
      </c>
      <c r="I858" s="821">
        <f t="shared" si="845"/>
        <v>4.2699999999999996</v>
      </c>
      <c r="J858" s="799">
        <v>83200</v>
      </c>
      <c r="K858" s="851"/>
      <c r="L858" s="851"/>
      <c r="M858" s="852" t="s">
        <v>83</v>
      </c>
      <c r="N858" s="799">
        <f t="shared" si="846"/>
        <v>355263.99999999994</v>
      </c>
      <c r="O858" s="823">
        <f t="shared" si="847"/>
        <v>355263.99999999994</v>
      </c>
      <c r="P858" s="823">
        <f t="shared" si="848"/>
        <v>4618431.9999999991</v>
      </c>
      <c r="Q858" s="592">
        <v>1</v>
      </c>
      <c r="R858" s="592">
        <f t="shared" si="849"/>
        <v>4</v>
      </c>
      <c r="S858" s="588">
        <f t="shared" si="850"/>
        <v>4.41</v>
      </c>
      <c r="T858" s="456">
        <v>83200</v>
      </c>
      <c r="U858" s="458"/>
      <c r="V858" s="458"/>
      <c r="W858" s="706" t="str">
        <f t="shared" si="851"/>
        <v>Գ-2</v>
      </c>
      <c r="X858" s="456">
        <f t="shared" si="852"/>
        <v>366912</v>
      </c>
      <c r="Y858" s="590">
        <f t="shared" si="853"/>
        <v>366912</v>
      </c>
      <c r="Z858" s="590">
        <f t="shared" si="854"/>
        <v>4769856</v>
      </c>
      <c r="AA858" s="592">
        <f t="shared" si="855"/>
        <v>1</v>
      </c>
      <c r="AB858" s="592">
        <f t="shared" si="856"/>
        <v>5</v>
      </c>
      <c r="AC858" s="588">
        <f t="shared" si="857"/>
        <v>4.41</v>
      </c>
      <c r="AD858" s="456">
        <v>83200</v>
      </c>
      <c r="AE858" s="458"/>
      <c r="AF858" s="729"/>
      <c r="AG858" s="706" t="str">
        <f t="shared" si="858"/>
        <v>Գ-2</v>
      </c>
      <c r="AH858" s="456">
        <f t="shared" si="859"/>
        <v>366912</v>
      </c>
      <c r="AI858" s="590">
        <f t="shared" si="860"/>
        <v>366912</v>
      </c>
      <c r="AJ858" s="590">
        <f t="shared" si="861"/>
        <v>4769856</v>
      </c>
      <c r="AK858" s="592">
        <f t="shared" si="862"/>
        <v>1</v>
      </c>
      <c r="AL858" s="592">
        <f t="shared" si="863"/>
        <v>6</v>
      </c>
      <c r="AM858" s="588">
        <f t="shared" si="864"/>
        <v>4.55</v>
      </c>
      <c r="AN858" s="456">
        <v>83200</v>
      </c>
      <c r="AO858" s="458"/>
      <c r="AP858" s="729"/>
      <c r="AQ858" s="706" t="str">
        <f t="shared" si="865"/>
        <v>Գ-2</v>
      </c>
      <c r="AR858" s="456">
        <f t="shared" si="866"/>
        <v>378560</v>
      </c>
      <c r="AS858" s="590">
        <f t="shared" si="867"/>
        <v>378560</v>
      </c>
      <c r="AT858" s="590">
        <f t="shared" si="868"/>
        <v>4921280</v>
      </c>
    </row>
    <row r="859" spans="2:46" s="587" customFormat="1" ht="27">
      <c r="B859" s="816">
        <v>9</v>
      </c>
      <c r="C859" s="872" t="s">
        <v>2187</v>
      </c>
      <c r="D859" s="794" t="s">
        <v>1960</v>
      </c>
      <c r="E859" s="796">
        <v>1984</v>
      </c>
      <c r="F859" s="795" t="s">
        <v>982</v>
      </c>
      <c r="G859" s="820">
        <v>1</v>
      </c>
      <c r="H859" s="820">
        <v>3</v>
      </c>
      <c r="I859" s="821">
        <f>IF(G859&lt;1,0,IF(M859="Բ-1",IF(H859=0,6.94,IF(H859=1,7.17,IF(H859=2,7.41,IF(H859=3,7.66,IF(OR(H859=5,H859=4),7.92,IF(OR(H859=6,H859=7),8.18,IF(OR(H859=8,H859=9),8.46,IF(OR(H859=10,H859=11,H859=12),8.74,IF(OR(H859=13,H859=14,H859=15),9.03,IF(OR(H859=16,H859=17,H859=18),9.33,9.65)))))))))),IF(M859="Բ-2", IF(H859=0,5.71,IF(H859=1,5.89,IF(H859=2,6.09,IF(H859=3,6.29,IF(OR(H859=5,H859=4),6.5,IF(OR(H859=6,H859=7),6.72,IF(OR(H859=8,H859=9),6.94,IF(OR(H859=10,H859=11,H859=12),7.17,IF(OR(H859=13,H859=14,H859=15),7.41,IF(OR(H859=16,H859=17,H859=18),7.65,7.91)))))))))), IF(M859="Գ-1", IF(H859=0,4.7,IF(H859=1,4.86,IF(H859=2,5.01,IF(H859=3,5.18,IF(OR(H859=5,H859=4),5.35,IF(OR(H859=6,H859=7),5.52,IF(OR(H859=8,H859=9),5.71,IF(OR(H859=10,H859=11,H859=12),5.89,IF(OR(H859=13,H859=14,H859=15),6.09,IF(OR(H859=16,H859=17,H859=18),6.29,6.49)))))))))), IF(M859="Գ-2", IF(H859=0,3.88,IF(H859=1,4.01,IF(H859=2,4.14,IF(H859=3,4.27,IF(OR(H859=5,H859=4),4.41,IF(OR(H859=6,H859=7),4.55,IF(OR(H859=8,H859=9),4.7,IF(OR(H859=10,H859=11,H859=12),4.85,IF(OR(H859=13,H859=14,H859=15),5.01,IF(OR(H859=16,H859=17,H859=18),5.17,5.34)))))))))), IF(M859="Գ-3", IF(H859=0,3.21,IF(H859=1,3.31,IF(H859=2,3.42,IF(H859=3,3.53,IF(OR(H859=5,H859=4),3.64,IF(OR(H859=6,H859=7),3.76,IF(OR(H859=8,H859=9),3.88,IF(OR(H859=10,H859=11,H859=12),4.01,IF(OR(H859=13,H859=14,H859=15),4.13,IF(OR(H859=16,H859=17,H859=18),4.27,4.4)))))))))), IF(M859="Ա-1", IF(H859=0,2.66,IF(H859=1,2.75,IF(H859=2,2.83,IF(H859=3,2.92,IF(OR(H859=5,H859=4),3.02,IF(OR(H859=6,H859=7),3.11,IF(OR(H859=8,H859=9),3.21,IF(OR(H859=10,H859=11,H859=12),3.31,IF(OR(H859=13,H859=14,H859=15),3.42,IF(OR(H859=16,H859=17,H859=18),3.53,3.64)))))))))), IF(M859="Ա-2", IF(H859=0,2.28,IF(H859=1,2.35,IF(H859=2,2.43,IF(H859=3,2.5,IF(OR(H859=5,H859=4),2.58,IF(OR(H859=6,H859=7),2.66,IF(OR(H859=8,H859=9),2.75,IF(OR(H859=10,H859=11,H859=12),2.83,IF(OR(H859=13,H859=14,H859=15),2.92,IF(OR(H859=16,H859=17,H859=18),3.01,3.11)))))))))),IF(M859="Ա-3", IF(H859=0,1.96,IF(H859=1,2.02,IF(H859=2,2.08,IF(H859=3,2.15,IF(OR(H859=5,H859=4),2.21,IF(OR(H859=6,H859=7),2.28,IF(OR(H859=8,H859=9),2.35,IF(OR(H859=10,H859=11,H859=12),2.42,IF(OR(H859=13,H859=14,H859=15),2.5,IF(OR(H859=16,H859=17,H859=18),2.58,2.66)))))))))), IF(M859="Կ-1", IF(H859=0,1.68,IF(H859=1,1.73,IF(H859=2,1.79,IF(H859=3,1.84,IF(OR(H859=5,H859=4),1.9,IF(OR(H859=6,H859=7),1.96,IF(OR(H859=8,H859=9),2.02,IF(OR(H859=10,H859=11,H859=12),2.08,IF(OR(H859=13,H859=14,H859=15),2.14,IF(OR(H859=16,H859=17,H859=18),2.21,2.28)))))))))), IF(M859="Կ-2", IF(H859=0,1.45,IF(H859=1,1.49,IF(H859=2,1.54,IF(H859=3,1.59,IF(OR(H859=5,H859=4),1.63,IF(OR(H859=6,H859=7),1.68,IF(OR(H859=8,H859=9),1.73,IF(OR(H859=10,H859=11,H859=12),1.79,IF(OR(H859=13,H859=14,H859=15),1.84,IF(OR(H859=16,H859=17,H859=18),1.9,1.95)))))))))),IF(M859="Կ-3", IF(H859=0,1.25,IF(H859=1,1.29,IF(H859=2,1.33,IF(H859=3,1.37,IF(OR(H859=5,H859=4),1.41,IF(OR(H859=6,H859=7),1.45,IF(OR(H859=8,H859=9),1.49,IF(OR(H859=10,H859=11,H859=12),1.54,IF(OR(H859=13,H859=14,H859=15),1.58,IF(OR(H859=16,H859=17,H859=18),1.63,1.68)))))))))), "Error"))))))))))))</f>
        <v>2.92</v>
      </c>
      <c r="J859" s="799">
        <v>83200</v>
      </c>
      <c r="K859" s="851"/>
      <c r="L859" s="851"/>
      <c r="M859" s="852" t="s">
        <v>84</v>
      </c>
      <c r="N859" s="799">
        <f>J859*I859</f>
        <v>242944</v>
      </c>
      <c r="O859" s="823">
        <f>I859*J859+K859+L859</f>
        <v>242944</v>
      </c>
      <c r="P859" s="823">
        <f>+O859*13</f>
        <v>3158272</v>
      </c>
      <c r="Q859" s="592">
        <v>1</v>
      </c>
      <c r="R859" s="592">
        <f>+H859+1</f>
        <v>4</v>
      </c>
      <c r="S859" s="588">
        <f t="shared" si="850"/>
        <v>3.02</v>
      </c>
      <c r="T859" s="456">
        <v>83200</v>
      </c>
      <c r="U859" s="458"/>
      <c r="V859" s="458"/>
      <c r="W859" s="706" t="str">
        <f t="shared" si="851"/>
        <v>Ա-1</v>
      </c>
      <c r="X859" s="456">
        <f t="shared" si="852"/>
        <v>251264</v>
      </c>
      <c r="Y859" s="590">
        <f t="shared" si="853"/>
        <v>251264</v>
      </c>
      <c r="Z859" s="590">
        <f>+Y859*13</f>
        <v>3266432</v>
      </c>
      <c r="AA859" s="592">
        <f t="shared" si="855"/>
        <v>1</v>
      </c>
      <c r="AB859" s="592">
        <f t="shared" si="856"/>
        <v>5</v>
      </c>
      <c r="AC859" s="588">
        <f t="shared" si="857"/>
        <v>3.02</v>
      </c>
      <c r="AD859" s="456">
        <v>83200</v>
      </c>
      <c r="AE859" s="458"/>
      <c r="AF859" s="729"/>
      <c r="AG859" s="706" t="str">
        <f t="shared" si="858"/>
        <v>Ա-1</v>
      </c>
      <c r="AH859" s="456">
        <f t="shared" si="859"/>
        <v>251264</v>
      </c>
      <c r="AI859" s="590">
        <f t="shared" si="860"/>
        <v>251264</v>
      </c>
      <c r="AJ859" s="590">
        <f>+AI859*13</f>
        <v>3266432</v>
      </c>
      <c r="AK859" s="592">
        <f t="shared" si="862"/>
        <v>1</v>
      </c>
      <c r="AL859" s="592">
        <f t="shared" si="863"/>
        <v>6</v>
      </c>
      <c r="AM859" s="588">
        <f t="shared" si="864"/>
        <v>3.11</v>
      </c>
      <c r="AN859" s="456">
        <v>83200</v>
      </c>
      <c r="AO859" s="458"/>
      <c r="AP859" s="729"/>
      <c r="AQ859" s="706" t="str">
        <f t="shared" si="865"/>
        <v>Ա-1</v>
      </c>
      <c r="AR859" s="456">
        <f t="shared" si="866"/>
        <v>258752</v>
      </c>
      <c r="AS859" s="590">
        <f t="shared" si="867"/>
        <v>258752</v>
      </c>
      <c r="AT859" s="590">
        <f>+AS859*13</f>
        <v>3363776</v>
      </c>
    </row>
    <row r="860" spans="2:46" s="587" customFormat="1" ht="27">
      <c r="B860" s="816">
        <v>10</v>
      </c>
      <c r="C860" s="872" t="s">
        <v>78</v>
      </c>
      <c r="D860" s="794"/>
      <c r="E860" s="796"/>
      <c r="F860" s="795" t="s">
        <v>3147</v>
      </c>
      <c r="G860" s="820">
        <v>1</v>
      </c>
      <c r="H860" s="820">
        <v>6</v>
      </c>
      <c r="I860" s="821">
        <f>IF(G860&lt;1,0,IF(M860="Բ-1",IF(H860=0,6.94,IF(H860=1,7.17,IF(H860=2,7.41,IF(H860=3,7.66,IF(OR(H860=5,H860=4),7.92,IF(OR(H860=6,H860=7),8.18,IF(OR(H860=8,H860=9),8.46,IF(OR(H860=10,H860=11,H860=12),8.74,IF(OR(H860=13,H860=14,H860=15),9.03,IF(OR(H860=16,H860=17,H860=18),9.33,9.65)))))))))),IF(M860="Բ-2", IF(H860=0,5.71,IF(H860=1,5.89,IF(H860=2,6.09,IF(H860=3,6.29,IF(OR(H860=5,H860=4),6.5,IF(OR(H860=6,H860=7),6.72,IF(OR(H860=8,H860=9),6.94,IF(OR(H860=10,H860=11,H860=12),7.17,IF(OR(H860=13,H860=14,H860=15),7.41,IF(OR(H860=16,H860=17,H860=18),7.65,7.91)))))))))), IF(M860="Գ-1", IF(H860=0,4.7,IF(H860=1,4.86,IF(H860=2,5.01,IF(H860=3,5.18,IF(OR(H860=5,H860=4),5.35,IF(OR(H860=6,H860=7),5.52,IF(OR(H860=8,H860=9),5.71,IF(OR(H860=10,H860=11,H860=12),5.89,IF(OR(H860=13,H860=14,H860=15),6.09,IF(OR(H860=16,H860=17,H860=18),6.29,6.49)))))))))), IF(M860="Գ-2", IF(H860=0,3.88,IF(H860=1,4.01,IF(H860=2,4.14,IF(H860=3,4.27,IF(OR(H860=5,H860=4),4.41,IF(OR(H860=6,H860=7),4.55,IF(OR(H860=8,H860=9),4.7,IF(OR(H860=10,H860=11,H860=12),4.85,IF(OR(H860=13,H860=14,H860=15),5.01,IF(OR(H860=16,H860=17,H860=18),5.17,5.34)))))))))), IF(M860="Գ-3", IF(H860=0,3.21,IF(H860=1,3.31,IF(H860=2,3.42,IF(H860=3,3.53,IF(OR(H860=5,H860=4),3.64,IF(OR(H860=6,H860=7),3.76,IF(OR(H860=8,H860=9),3.88,IF(OR(H860=10,H860=11,H860=12),4.01,IF(OR(H860=13,H860=14,H860=15),4.13,IF(OR(H860=16,H860=17,H860=18),4.27,4.4)))))))))), IF(M860="Ա-1", IF(H860=0,2.66,IF(H860=1,2.75,IF(H860=2,2.83,IF(H860=3,2.92,IF(OR(H860=5,H860=4),3.02,IF(OR(H860=6,H860=7),3.11,IF(OR(H860=8,H860=9),3.21,IF(OR(H860=10,H860=11,H860=12),3.31,IF(OR(H860=13,H860=14,H860=15),3.42,IF(OR(H860=16,H860=17,H860=18),3.53,3.64)))))))))), IF(M860="Ա-2", IF(H860=0,2.28,IF(H860=1,2.35,IF(H860=2,2.43,IF(H860=3,2.5,IF(OR(H860=5,H860=4),2.58,IF(OR(H860=6,H860=7),2.66,IF(OR(H860=8,H860=9),2.75,IF(OR(H860=10,H860=11,H860=12),2.83,IF(OR(H860=13,H860=14,H860=15),2.92,IF(OR(H860=16,H860=17,H860=18),3.01,3.11)))))))))),IF(M860="Ա-3", IF(H860=0,1.96,IF(H860=1,2.02,IF(H860=2,2.08,IF(H860=3,2.15,IF(OR(H860=5,H860=4),2.21,IF(OR(H860=6,H860=7),2.28,IF(OR(H860=8,H860=9),2.35,IF(OR(H860=10,H860=11,H860=12),2.42,IF(OR(H860=13,H860=14,H860=15),2.5,IF(OR(H860=16,H860=17,H860=18),2.58,2.66)))))))))), IF(M860="Կ-1", IF(H860=0,1.68,IF(H860=1,1.73,IF(H860=2,1.79,IF(H860=3,1.84,IF(OR(H860=5,H860=4),1.9,IF(OR(H860=6,H860=7),1.96,IF(OR(H860=8,H860=9),2.02,IF(OR(H860=10,H860=11,H860=12),2.08,IF(OR(H860=13,H860=14,H860=15),2.14,IF(OR(H860=16,H860=17,H860=18),2.21,2.28)))))))))), IF(M860="Կ-2", IF(H860=0,1.45,IF(H860=1,1.49,IF(H860=2,1.54,IF(H860=3,1.59,IF(OR(H860=5,H860=4),1.63,IF(OR(H860=6,H860=7),1.68,IF(OR(H860=8,H860=9),1.73,IF(OR(H860=10,H860=11,H860=12),1.79,IF(OR(H860=13,H860=14,H860=15),1.84,IF(OR(H860=16,H860=17,H860=18),1.9,1.95)))))))))),IF(M860="Կ-3", IF(H860=0,1.25,IF(H860=1,1.29,IF(H860=2,1.33,IF(H860=3,1.37,IF(OR(H860=5,H860=4),1.41,IF(OR(H860=6,H860=7),1.45,IF(OR(H860=8,H860=9),1.49,IF(OR(H860=10,H860=11,H860=12),1.54,IF(OR(H860=13,H860=14,H860=15),1.58,IF(OR(H860=16,H860=17,H860=18),1.63,1.68)))))))))), "Error"))))))))))))</f>
        <v>3.11</v>
      </c>
      <c r="J860" s="799">
        <v>83200</v>
      </c>
      <c r="K860" s="851"/>
      <c r="L860" s="851"/>
      <c r="M860" s="852" t="s">
        <v>84</v>
      </c>
      <c r="N860" s="799">
        <f>J860*I860</f>
        <v>258752</v>
      </c>
      <c r="O860" s="823">
        <f>I860*J860+K860+L860</f>
        <v>258752</v>
      </c>
      <c r="P860" s="823">
        <f>+O860*13</f>
        <v>3363776</v>
      </c>
      <c r="Q860" s="592">
        <v>1</v>
      </c>
      <c r="R860" s="592">
        <f>+H860+1</f>
        <v>7</v>
      </c>
      <c r="S860" s="588">
        <f>IF(Q860&lt;1,0,IF(W860="Բ-1",IF(R860=0,6.94,IF(R860=1,7.17,IF(R860=2,7.41,IF(R860=3,7.66,IF(OR(R860=5,R860=4),7.92,IF(OR(R860=6,R860=7),8.18,IF(OR(R860=8,R860=9),8.46,IF(OR(R860=10,R860=11,R860=12),8.74,IF(OR(R860=13,R860=14,R860=15),9.03,IF(OR(R860=16,R860=17,R860=18),9.33,9.65)))))))))),IF(W860="Բ-2", IF(R860=0,5.71,IF(R860=1,5.89,IF(R860=2,6.09,IF(R860=3,6.29,IF(OR(R860=5,R860=4),6.5,IF(OR(R860=6,R860=7),6.72,IF(OR(R860=8,R860=9),6.94,IF(OR(R860=10,R860=11,R860=12),7.17,IF(OR(R860=13,R860=14,R860=15),7.41,IF(OR(R860=16,R860=17,R860=18),7.65,7.91)))))))))), IF(W860="Գ-1", IF(R860=0,4.7,IF(R860=1,4.86,IF(R860=2,5.01,IF(R860=3,5.18,IF(OR(R860=5,R860=4),5.35,IF(OR(R860=6,R860=7),5.52,IF(OR(R860=8,R860=9),5.71,IF(OR(R860=10,R860=11,R860=12),5.89,IF(OR(R860=13,R860=14,R860=15),6.09,IF(OR(R860=16,R860=17,R860=18),6.29,6.49)))))))))), IF(W860="Գ-2", IF(R860=0,3.88,IF(R860=1,4.01,IF(R860=2,4.14,IF(R860=3,4.27,IF(OR(R860=5,R860=4),4.41,IF(OR(R860=6,R860=7),4.55,IF(OR(R860=8,R860=9),4.7,IF(OR(R860=10,R860=11,R860=12),4.85,IF(OR(R860=13,R860=14,R860=15),5.01,IF(OR(R860=16,R860=17,R860=18),5.17,5.34)))))))))), IF(W860="Գ-3", IF(R860=0,3.21,IF(R860=1,3.31,IF(R860=2,3.42,IF(R860=3,3.53,IF(OR(R860=5,R860=4),3.64,IF(OR(R860=6,R860=7),3.76,IF(OR(R860=8,R860=9),3.88,IF(OR(R860=10,R860=11,R860=12),4.01,IF(OR(R860=13,R860=14,R860=15),4.13,IF(OR(R860=16,R860=17,R860=18),4.27,4.4)))))))))), IF(W860="Ա-1", IF(R860=0,2.66,IF(R860=1,2.75,IF(R860=2,2.83,IF(R860=3,2.92,IF(OR(R860=5,R860=4),3.02,IF(OR(R860=6,R860=7),3.11,IF(OR(R860=8,R860=9),3.21,IF(OR(R860=10,R860=11,R860=12),3.31,IF(OR(R860=13,R860=14,R860=15),3.42,IF(OR(R860=16,R860=17,R860=18),3.53,3.64)))))))))), IF(W860="Ա-2", IF(R860=0,2.28,IF(R860=1,2.35,IF(R860=2,2.43,IF(R860=3,2.5,IF(OR(R860=5,R860=4),2.58,IF(OR(R860=6,R860=7),2.66,IF(OR(R860=8,R860=9),2.75,IF(OR(R860=10,R860=11,R860=12),2.83,IF(OR(R860=13,R860=14,R860=15),2.92,IF(OR(R860=16,R860=17,R860=18),3.01,3.11)))))))))),IF(W860="Ա-3", IF(R860=0,1.96,IF(R860=1,2.02,IF(R860=2,2.08,IF(R860=3,2.15,IF(OR(R860=5,R860=4),2.21,IF(OR(R860=6,R860=7),2.28,IF(OR(R860=8,R860=9),2.35,IF(OR(R860=10,R860=11,R860=12),2.42,IF(OR(R860=13,R860=14,R860=15),2.5,IF(OR(R860=16,R860=17,R860=18),2.58,2.66)))))))))), IF(W860="Կ-1", IF(R860=0,1.68,IF(R860=1,1.73,IF(R860=2,1.79,IF(R860=3,1.84,IF(OR(R860=5,R860=4),1.9,IF(OR(R860=6,R860=7),1.96,IF(OR(R860=8,R860=9),2.02,IF(OR(R860=10,R860=11,R860=12),2.08,IF(OR(R860=13,R860=14,R860=15),2.14,IF(OR(R860=16,R860=17,R860=18),2.21,2.28)))))))))), IF(W860="Կ-2", IF(R860=0,1.45,IF(R860=1,1.49,IF(R860=2,1.54,IF(R860=3,1.59,IF(OR(R860=5,R860=4),1.63,IF(OR(R860=6,R860=7),1.68,IF(OR(R860=8,R860=9),1.73,IF(OR(R860=10,R860=11,R860=12),1.79,IF(OR(R860=13,R860=14,R860=15),1.84,IF(OR(R860=16,R860=17,R860=18),1.9,1.95)))))))))),IF(W860="Կ-3", IF(R860=0,1.25,IF(R860=1,1.29,IF(R860=2,1.33,IF(R860=3,1.37,IF(OR(R860=5,R860=4),1.41,IF(OR(R860=6,R860=7),1.45,IF(OR(R860=8,R860=9),1.49,IF(OR(R860=10,R860=11,R860=12),1.54,IF(OR(R860=13,R860=14,R860=15),1.58,IF(OR(R860=16,R860=17,R860=18),1.63,1.68)))))))))), "Error"))))))))))))</f>
        <v>3.11</v>
      </c>
      <c r="T860" s="456">
        <v>83200</v>
      </c>
      <c r="U860" s="458"/>
      <c r="V860" s="458"/>
      <c r="W860" s="706" t="str">
        <f>+M860</f>
        <v>Ա-1</v>
      </c>
      <c r="X860" s="456">
        <f>T860*S860</f>
        <v>258752</v>
      </c>
      <c r="Y860" s="590">
        <f>+U860+V860+X860</f>
        <v>258752</v>
      </c>
      <c r="Z860" s="590">
        <f>+Y860*13</f>
        <v>3363776</v>
      </c>
      <c r="AA860" s="592">
        <f>+Q860</f>
        <v>1</v>
      </c>
      <c r="AB860" s="592">
        <f>+R860+1</f>
        <v>8</v>
      </c>
      <c r="AC860" s="588">
        <f>IF(AA860&lt;1,0,IF(AG860="Բ-1",IF(AB860=0,6.94,IF(AB860=1,7.17,IF(AB860=2,7.41,IF(AB860=3,7.66,IF(OR(AB860=5,AB860=4),7.92,IF(OR(AB860=6,AB860=7),8.18,IF(OR(AB860=8,AB860=9),8.46,IF(OR(AB860=10,AB860=11,AB860=12),8.74,IF(OR(AB860=13,AB860=14,AB860=15),9.03,IF(OR(AB860=16,AB860=17,AB860=18),9.33,9.65)))))))))),IF(AG860="Բ-2", IF(AB860=0,5.71,IF(AB860=1,5.89,IF(AB860=2,6.09,IF(AB860=3,6.29,IF(OR(AB860=5,AB860=4),6.5,IF(OR(AB860=6,AB860=7),6.72,IF(OR(AB860=8,AB860=9),6.94,IF(OR(AB860=10,AB860=11,AB860=12),7.17,IF(OR(AB860=13,AB860=14,AB860=15),7.41,IF(OR(AB860=16,AB860=17,AB860=18),7.65,7.91)))))))))), IF(AG860="Գ-1", IF(AB860=0,4.7,IF(AB860=1,4.86,IF(AB860=2,5.01,IF(AB860=3,5.18,IF(OR(AB860=5,AB860=4),5.35,IF(OR(AB860=6,AB860=7),5.52,IF(OR(AB860=8,AB860=9),5.71,IF(OR(AB860=10,AB860=11,AB860=12),5.89,IF(OR(AB860=13,AB860=14,AB860=15),6.09,IF(OR(AB860=16,AB860=17,AB860=18),6.29,6.49)))))))))), IF(AG860="Գ-2", IF(AB860=0,3.88,IF(AB860=1,4.01,IF(AB860=2,4.14,IF(AB860=3,4.27,IF(OR(AB860=5,AB860=4),4.41,IF(OR(AB860=6,AB860=7),4.55,IF(OR(AB860=8,AB860=9),4.7,IF(OR(AB860=10,AB860=11,AB860=12),4.85,IF(OR(AB860=13,AB860=14,AB860=15),5.01,IF(OR(AB860=16,AB860=17,AB860=18),5.17,5.34)))))))))), IF(AG860="Գ-3", IF(AB860=0,3.21,IF(AB860=1,3.31,IF(AB860=2,3.42,IF(AB860=3,3.53,IF(OR(AB860=5,AB860=4),3.64,IF(OR(AB860=6,AB860=7),3.76,IF(OR(AB860=8,AB860=9),3.88,IF(OR(AB860=10,AB860=11,AB860=12),4.01,IF(OR(AB860=13,AB860=14,AB860=15),4.13,IF(OR(AB860=16,AB860=17,AB860=18),4.27,4.4)))))))))), IF(AG860="Ա-1", IF(AB860=0,2.66,IF(AB860=1,2.75,IF(AB860=2,2.83,IF(AB860=3,2.92,IF(OR(AB860=5,AB860=4),3.02,IF(OR(AB860=6,AB860=7),3.11,IF(OR(AB860=8,AB860=9),3.21,IF(OR(AB860=10,AB860=11,AB860=12),3.31,IF(OR(AB860=13,AB860=14,AB860=15),3.42,IF(OR(AB860=16,AB860=17,AB860=18),3.53,3.64)))))))))), IF(AG860="Ա-2", IF(AB860=0,2.28,IF(AB860=1,2.35,IF(AB860=2,2.43,IF(AB860=3,2.5,IF(OR(AB860=5,AB860=4),2.58,IF(OR(AB860=6,AB860=7),2.66,IF(OR(AB860=8,AB860=9),2.75,IF(OR(AB860=10,AB860=11,AB860=12),2.83,IF(OR(AB860=13,AB860=14,AB860=15),2.92,IF(OR(AB860=16,AB860=17,AB860=18),3.01,3.11)))))))))),IF(AG860="Ա-3", IF(AB860=0,1.96,IF(AB860=1,2.02,IF(AB860=2,2.08,IF(AB860=3,2.15,IF(OR(AB860=5,AB860=4),2.21,IF(OR(AB860=6,AB860=7),2.28,IF(OR(AB860=8,AB860=9),2.35,IF(OR(AB860=10,AB860=11,AB860=12),2.42,IF(OR(AB860=13,AB860=14,AB860=15),2.5,IF(OR(AB860=16,AB860=17,AB860=18),2.58,2.66)))))))))), IF(AG860="Կ-1", IF(AB860=0,1.68,IF(AB860=1,1.73,IF(AB860=2,1.79,IF(AB860=3,1.84,IF(OR(AB860=5,AB860=4),1.9,IF(OR(AB860=6,AB860=7),1.96,IF(OR(AB860=8,AB860=9),2.02,IF(OR(AB860=10,AB860=11,AB860=12),2.08,IF(OR(AB860=13,AB860=14,AB860=15),2.14,IF(OR(AB860=16,AB860=17,AB860=18),2.21,2.28)))))))))), IF(AG860="Կ-2", IF(AB860=0,1.45,IF(AB860=1,1.49,IF(AB860=2,1.54,IF(AB860=3,1.59,IF(OR(AB860=5,AB860=4),1.63,IF(OR(AB860=6,AB860=7),1.68,IF(OR(AB860=8,AB860=9),1.73,IF(OR(AB860=10,AB860=11,AB860=12),1.79,IF(OR(AB860=13,AB860=14,AB860=15),1.84,IF(OR(AB860=16,AB860=17,AB860=18),1.9,1.95)))))))))),IF(AG860="Կ-3", IF(AB860=0,1.25,IF(AB860=1,1.29,IF(AB860=2,1.33,IF(AB860=3,1.37,IF(OR(AB860=5,AB860=4),1.41,IF(OR(AB860=6,AB860=7),1.45,IF(OR(AB860=8,AB860=9),1.49,IF(OR(AB860=10,AB860=11,AB860=12),1.54,IF(OR(AB860=13,AB860=14,AB860=15),1.58,IF(OR(AB860=16,AB860=17,AB860=18),1.63,1.68)))))))))), "Error"))))))))))))</f>
        <v>3.21</v>
      </c>
      <c r="AD860" s="456">
        <v>83200</v>
      </c>
      <c r="AE860" s="458"/>
      <c r="AF860" s="729"/>
      <c r="AG860" s="706" t="str">
        <f>+W860</f>
        <v>Ա-1</v>
      </c>
      <c r="AH860" s="456">
        <f>AD860*AC860</f>
        <v>267072</v>
      </c>
      <c r="AI860" s="590">
        <f>AH860+AE860+AF860</f>
        <v>267072</v>
      </c>
      <c r="AJ860" s="590">
        <f>+AI860*13</f>
        <v>3471936</v>
      </c>
      <c r="AK860" s="592">
        <f>+AA860</f>
        <v>1</v>
      </c>
      <c r="AL860" s="592">
        <f>+AB860+1</f>
        <v>9</v>
      </c>
      <c r="AM860" s="588">
        <f>IF(AK860&lt;1,0,IF(AQ860="Բ-1",IF(AL860=0,6.94,IF(AL860=1,7.17,IF(AL860=2,7.41,IF(AL860=3,7.66,IF(OR(AL860=5,AL860=4),7.92,IF(OR(AL860=6,AL860=7),8.18,IF(OR(AL860=8,AL860=9),8.46,IF(OR(AL860=10,AL860=11,AL860=12),8.74,IF(OR(AL860=13,AL860=14,AL860=15),9.03,IF(OR(AL860=16,AL860=17,AL860=18),9.33,9.65)))))))))),IF(AQ860="Բ-2", IF(AL860=0,5.71,IF(AL860=1,5.89,IF(AL860=2,6.09,IF(AL860=3,6.29,IF(OR(AL860=5,AL860=4),6.5,IF(OR(AL860=6,AL860=7),6.72,IF(OR(AL860=8,AL860=9),6.94,IF(OR(AL860=10,AL860=11,AL860=12),7.17,IF(OR(AL860=13,AL860=14,AL860=15),7.41,IF(OR(AL860=16,AL860=17,AL860=18),7.65,7.91)))))))))), IF(AQ860="Գ-1", IF(AL860=0,4.7,IF(AL860=1,4.86,IF(AL860=2,5.01,IF(AL860=3,5.18,IF(OR(AL860=5,AL860=4),5.35,IF(OR(AL860=6,AL860=7),5.52,IF(OR(AL860=8,AL860=9),5.71,IF(OR(AL860=10,AL860=11,AL860=12),5.89,IF(OR(AL860=13,AL860=14,AL860=15),6.09,IF(OR(AL860=16,AL860=17,AL860=18),6.29,6.49)))))))))), IF(AQ860="Գ-2", IF(AL860=0,3.88,IF(AL860=1,4.01,IF(AL860=2,4.14,IF(AL860=3,4.27,IF(OR(AL860=5,AL860=4),4.41,IF(OR(AL860=6,AL860=7),4.55,IF(OR(AL860=8,AL860=9),4.7,IF(OR(AL860=10,AL860=11,AL860=12),4.85,IF(OR(AL860=13,AL860=14,AL860=15),5.01,IF(OR(AL860=16,AL860=17,AL860=18),5.17,5.34)))))))))), IF(AQ860="Գ-3", IF(AL860=0,3.21,IF(AL860=1,3.31,IF(AL860=2,3.42,IF(AL860=3,3.53,IF(OR(AL860=5,AL860=4),3.64,IF(OR(AL860=6,AL860=7),3.76,IF(OR(AL860=8,AL860=9),3.88,IF(OR(AL860=10,AL860=11,AL860=12),4.01,IF(OR(AL860=13,AL860=14,AL860=15),4.13,IF(OR(AL860=16,AL860=17,AL860=18),4.27,4.4)))))))))), IF(AQ860="Ա-1", IF(AL860=0,2.66,IF(AL860=1,2.75,IF(AL860=2,2.83,IF(AL860=3,2.92,IF(OR(AL860=5,AL860=4),3.02,IF(OR(AL860=6,AL860=7),3.11,IF(OR(AL860=8,AL860=9),3.21,IF(OR(AL860=10,AL860=11,AL860=12),3.31,IF(OR(AL860=13,AL860=14,AL860=15),3.42,IF(OR(AL860=16,AL860=17,AL860=18),3.53,3.64)))))))))), IF(AQ860="Ա-2", IF(AL860=0,2.28,IF(AL860=1,2.35,IF(AL860=2,2.43,IF(AL860=3,2.5,IF(OR(AL860=5,AL860=4),2.58,IF(OR(AL860=6,AL860=7),2.66,IF(OR(AL860=8,AL860=9),2.75,IF(OR(AL860=10,AL860=11,AL860=12),2.83,IF(OR(AL860=13,AL860=14,AL860=15),2.92,IF(OR(AL860=16,AL860=17,AL860=18),3.01,3.11)))))))))),IF(AQ860="Ա-3", IF(AL860=0,1.96,IF(AL860=1,2.02,IF(AL860=2,2.08,IF(AL860=3,2.15,IF(OR(AL860=5,AL860=4),2.21,IF(OR(AL860=6,AL860=7),2.28,IF(OR(AL860=8,AL860=9),2.35,IF(OR(AL860=10,AL860=11,AL860=12),2.42,IF(OR(AL860=13,AL860=14,AL860=15),2.5,IF(OR(AL860=16,AL860=17,AL860=18),2.58,2.66)))))))))), IF(AQ860="Կ-1", IF(AL860=0,1.68,IF(AL860=1,1.73,IF(AL860=2,1.79,IF(AL860=3,1.84,IF(OR(AL860=5,AL860=4),1.9,IF(OR(AL860=6,AL860=7),1.96,IF(OR(AL860=8,AL860=9),2.02,IF(OR(AL860=10,AL860=11,AL860=12),2.08,IF(OR(AL860=13,AL860=14,AL860=15),2.14,IF(OR(AL860=16,AL860=17,AL860=18),2.21,2.28)))))))))), IF(AQ860="Կ-2", IF(AL860=0,1.45,IF(AL860=1,1.49,IF(AL860=2,1.54,IF(AL860=3,1.59,IF(OR(AL860=5,AL860=4),1.63,IF(OR(AL860=6,AL860=7),1.68,IF(OR(AL860=8,AL860=9),1.73,IF(OR(AL860=10,AL860=11,AL860=12),1.79,IF(OR(AL860=13,AL860=14,AL860=15),1.84,IF(OR(AL860=16,AL860=17,AL860=18),1.9,1.95)))))))))),IF(AQ860="Կ-3", IF(AL860=0,1.25,IF(AL860=1,1.29,IF(AL860=2,1.33,IF(AL860=3,1.37,IF(OR(AL860=5,AL860=4),1.41,IF(OR(AL860=6,AL860=7),1.45,IF(OR(AL860=8,AL860=9),1.49,IF(OR(AL860=10,AL860=11,AL860=12),1.54,IF(OR(AL860=13,AL860=14,AL860=15),1.58,IF(OR(AL860=16,AL860=17,AL860=18),1.63,1.68)))))))))), "Error"))))))))))))</f>
        <v>3.21</v>
      </c>
      <c r="AN860" s="456">
        <v>83200</v>
      </c>
      <c r="AO860" s="458"/>
      <c r="AP860" s="729"/>
      <c r="AQ860" s="706" t="str">
        <f>+AG860</f>
        <v>Ա-1</v>
      </c>
      <c r="AR860" s="456">
        <f>AN860*AM860</f>
        <v>267072</v>
      </c>
      <c r="AS860" s="590">
        <f>AR860+AO860+AP860</f>
        <v>267072</v>
      </c>
      <c r="AT860" s="590">
        <f>+AS860*13</f>
        <v>3471936</v>
      </c>
    </row>
    <row r="861" spans="2:46" s="587" customFormat="1" ht="27">
      <c r="B861" s="816">
        <v>11</v>
      </c>
      <c r="C861" s="872" t="s">
        <v>2189</v>
      </c>
      <c r="D861" s="794" t="s">
        <v>1960</v>
      </c>
      <c r="E861" s="796">
        <v>1987</v>
      </c>
      <c r="F861" s="795" t="s">
        <v>983</v>
      </c>
      <c r="G861" s="820">
        <v>1</v>
      </c>
      <c r="H861" s="820">
        <v>3</v>
      </c>
      <c r="I861" s="821">
        <f t="shared" si="845"/>
        <v>2.5</v>
      </c>
      <c r="J861" s="799">
        <v>83200</v>
      </c>
      <c r="K861" s="851"/>
      <c r="L861" s="851"/>
      <c r="M861" s="852" t="s">
        <v>85</v>
      </c>
      <c r="N861" s="799">
        <f t="shared" si="846"/>
        <v>208000</v>
      </c>
      <c r="O861" s="823">
        <f t="shared" si="847"/>
        <v>208000</v>
      </c>
      <c r="P861" s="823">
        <f t="shared" si="848"/>
        <v>2704000</v>
      </c>
      <c r="Q861" s="592">
        <v>1</v>
      </c>
      <c r="R861" s="592">
        <f t="shared" si="849"/>
        <v>4</v>
      </c>
      <c r="S861" s="588">
        <f t="shared" si="850"/>
        <v>2.58</v>
      </c>
      <c r="T861" s="456">
        <v>83200</v>
      </c>
      <c r="U861" s="458"/>
      <c r="V861" s="458"/>
      <c r="W861" s="706" t="str">
        <f t="shared" si="851"/>
        <v>Ա-2</v>
      </c>
      <c r="X861" s="456">
        <f t="shared" si="852"/>
        <v>214656</v>
      </c>
      <c r="Y861" s="590">
        <f t="shared" si="853"/>
        <v>214656</v>
      </c>
      <c r="Z861" s="590">
        <f t="shared" si="854"/>
        <v>2790528</v>
      </c>
      <c r="AA861" s="592">
        <f t="shared" si="855"/>
        <v>1</v>
      </c>
      <c r="AB861" s="592">
        <f t="shared" si="856"/>
        <v>5</v>
      </c>
      <c r="AC861" s="588">
        <f t="shared" si="857"/>
        <v>2.58</v>
      </c>
      <c r="AD861" s="456">
        <v>83200</v>
      </c>
      <c r="AE861" s="458"/>
      <c r="AF861" s="729"/>
      <c r="AG861" s="706" t="str">
        <f t="shared" si="858"/>
        <v>Ա-2</v>
      </c>
      <c r="AH861" s="456">
        <f t="shared" si="859"/>
        <v>214656</v>
      </c>
      <c r="AI861" s="590">
        <f t="shared" si="860"/>
        <v>214656</v>
      </c>
      <c r="AJ861" s="590">
        <f t="shared" si="861"/>
        <v>2790528</v>
      </c>
      <c r="AK861" s="592">
        <f t="shared" si="862"/>
        <v>1</v>
      </c>
      <c r="AL861" s="592">
        <f t="shared" si="863"/>
        <v>6</v>
      </c>
      <c r="AM861" s="588">
        <f t="shared" si="864"/>
        <v>2.66</v>
      </c>
      <c r="AN861" s="456">
        <v>83200</v>
      </c>
      <c r="AO861" s="458"/>
      <c r="AP861" s="729"/>
      <c r="AQ861" s="706" t="str">
        <f t="shared" si="865"/>
        <v>Ա-2</v>
      </c>
      <c r="AR861" s="456">
        <f t="shared" si="866"/>
        <v>221312</v>
      </c>
      <c r="AS861" s="590">
        <f t="shared" si="867"/>
        <v>221312</v>
      </c>
      <c r="AT861" s="590">
        <f t="shared" si="868"/>
        <v>2877056</v>
      </c>
    </row>
    <row r="862" spans="2:46" s="587" customFormat="1" ht="27">
      <c r="B862" s="816">
        <v>12</v>
      </c>
      <c r="C862" s="872" t="s">
        <v>78</v>
      </c>
      <c r="D862" s="794"/>
      <c r="E862" s="796"/>
      <c r="F862" s="795" t="s">
        <v>983</v>
      </c>
      <c r="G862" s="820">
        <v>1</v>
      </c>
      <c r="H862" s="820">
        <v>6</v>
      </c>
      <c r="I862" s="821">
        <f>IF(G862&lt;1,0,IF(M862="Բ-1",IF(H862=0,6.94,IF(H862=1,7.17,IF(H862=2,7.41,IF(H862=3,7.66,IF(OR(H862=5,H862=4),7.92,IF(OR(H862=6,H862=7),8.18,IF(OR(H862=8,H862=9),8.46,IF(OR(H862=10,H862=11,H862=12),8.74,IF(OR(H862=13,H862=14,H862=15),9.03,IF(OR(H862=16,H862=17,H862=18),9.33,9.65)))))))))),IF(M862="Բ-2", IF(H862=0,5.71,IF(H862=1,5.89,IF(H862=2,6.09,IF(H862=3,6.29,IF(OR(H862=5,H862=4),6.5,IF(OR(H862=6,H862=7),6.72,IF(OR(H862=8,H862=9),6.94,IF(OR(H862=10,H862=11,H862=12),7.17,IF(OR(H862=13,H862=14,H862=15),7.41,IF(OR(H862=16,H862=17,H862=18),7.65,7.91)))))))))), IF(M862="Գ-1", IF(H862=0,4.7,IF(H862=1,4.86,IF(H862=2,5.01,IF(H862=3,5.18,IF(OR(H862=5,H862=4),5.35,IF(OR(H862=6,H862=7),5.52,IF(OR(H862=8,H862=9),5.71,IF(OR(H862=10,H862=11,H862=12),5.89,IF(OR(H862=13,H862=14,H862=15),6.09,IF(OR(H862=16,H862=17,H862=18),6.29,6.49)))))))))), IF(M862="Գ-2", IF(H862=0,3.88,IF(H862=1,4.01,IF(H862=2,4.14,IF(H862=3,4.27,IF(OR(H862=5,H862=4),4.41,IF(OR(H862=6,H862=7),4.55,IF(OR(H862=8,H862=9),4.7,IF(OR(H862=10,H862=11,H862=12),4.85,IF(OR(H862=13,H862=14,H862=15),5.01,IF(OR(H862=16,H862=17,H862=18),5.17,5.34)))))))))), IF(M862="Գ-3", IF(H862=0,3.21,IF(H862=1,3.31,IF(H862=2,3.42,IF(H862=3,3.53,IF(OR(H862=5,H862=4),3.64,IF(OR(H862=6,H862=7),3.76,IF(OR(H862=8,H862=9),3.88,IF(OR(H862=10,H862=11,H862=12),4.01,IF(OR(H862=13,H862=14,H862=15),4.13,IF(OR(H862=16,H862=17,H862=18),4.27,4.4)))))))))), IF(M862="Ա-1", IF(H862=0,2.66,IF(H862=1,2.75,IF(H862=2,2.83,IF(H862=3,2.92,IF(OR(H862=5,H862=4),3.02,IF(OR(H862=6,H862=7),3.11,IF(OR(H862=8,H862=9),3.21,IF(OR(H862=10,H862=11,H862=12),3.31,IF(OR(H862=13,H862=14,H862=15),3.42,IF(OR(H862=16,H862=17,H862=18),3.53,3.64)))))))))), IF(M862="Ա-2", IF(H862=0,2.28,IF(H862=1,2.35,IF(H862=2,2.43,IF(H862=3,2.5,IF(OR(H862=5,H862=4),2.58,IF(OR(H862=6,H862=7),2.66,IF(OR(H862=8,H862=9),2.75,IF(OR(H862=10,H862=11,H862=12),2.83,IF(OR(H862=13,H862=14,H862=15),2.92,IF(OR(H862=16,H862=17,H862=18),3.01,3.11)))))))))),IF(M862="Ա-3", IF(H862=0,1.96,IF(H862=1,2.02,IF(H862=2,2.08,IF(H862=3,2.15,IF(OR(H862=5,H862=4),2.21,IF(OR(H862=6,H862=7),2.28,IF(OR(H862=8,H862=9),2.35,IF(OR(H862=10,H862=11,H862=12),2.42,IF(OR(H862=13,H862=14,H862=15),2.5,IF(OR(H862=16,H862=17,H862=18),2.58,2.66)))))))))), IF(M862="Կ-1", IF(H862=0,1.68,IF(H862=1,1.73,IF(H862=2,1.79,IF(H862=3,1.84,IF(OR(H862=5,H862=4),1.9,IF(OR(H862=6,H862=7),1.96,IF(OR(H862=8,H862=9),2.02,IF(OR(H862=10,H862=11,H862=12),2.08,IF(OR(H862=13,H862=14,H862=15),2.14,IF(OR(H862=16,H862=17,H862=18),2.21,2.28)))))))))), IF(M862="Կ-2", IF(H862=0,1.45,IF(H862=1,1.49,IF(H862=2,1.54,IF(H862=3,1.59,IF(OR(H862=5,H862=4),1.63,IF(OR(H862=6,H862=7),1.68,IF(OR(H862=8,H862=9),1.73,IF(OR(H862=10,H862=11,H862=12),1.79,IF(OR(H862=13,H862=14,H862=15),1.84,IF(OR(H862=16,H862=17,H862=18),1.9,1.95)))))))))),IF(M862="Կ-3", IF(H862=0,1.25,IF(H862=1,1.29,IF(H862=2,1.33,IF(H862=3,1.37,IF(OR(H862=5,H862=4),1.41,IF(OR(H862=6,H862=7),1.45,IF(OR(H862=8,H862=9),1.49,IF(OR(H862=10,H862=11,H862=12),1.54,IF(OR(H862=13,H862=14,H862=15),1.58,IF(OR(H862=16,H862=17,H862=18),1.63,1.68)))))))))), "Error"))))))))))))</f>
        <v>2.66</v>
      </c>
      <c r="J862" s="799">
        <v>83200</v>
      </c>
      <c r="K862" s="851"/>
      <c r="L862" s="851"/>
      <c r="M862" s="852" t="s">
        <v>85</v>
      </c>
      <c r="N862" s="799">
        <f>J862*I862</f>
        <v>221312</v>
      </c>
      <c r="O862" s="823">
        <f>I862*J862+K862+L862</f>
        <v>221312</v>
      </c>
      <c r="P862" s="823">
        <f>+O862*13</f>
        <v>2877056</v>
      </c>
      <c r="Q862" s="592">
        <v>1</v>
      </c>
      <c r="R862" s="592">
        <f>+H862+1</f>
        <v>7</v>
      </c>
      <c r="S862" s="588">
        <f>IF(Q862&lt;1,0,IF(W862="Բ-1",IF(R862=0,6.94,IF(R862=1,7.17,IF(R862=2,7.41,IF(R862=3,7.66,IF(OR(R862=5,R862=4),7.92,IF(OR(R862=6,R862=7),8.18,IF(OR(R862=8,R862=9),8.46,IF(OR(R862=10,R862=11,R862=12),8.74,IF(OR(R862=13,R862=14,R862=15),9.03,IF(OR(R862=16,R862=17,R862=18),9.33,9.65)))))))))),IF(W862="Բ-2", IF(R862=0,5.71,IF(R862=1,5.89,IF(R862=2,6.09,IF(R862=3,6.29,IF(OR(R862=5,R862=4),6.5,IF(OR(R862=6,R862=7),6.72,IF(OR(R862=8,R862=9),6.94,IF(OR(R862=10,R862=11,R862=12),7.17,IF(OR(R862=13,R862=14,R862=15),7.41,IF(OR(R862=16,R862=17,R862=18),7.65,7.91)))))))))), IF(W862="Գ-1", IF(R862=0,4.7,IF(R862=1,4.86,IF(R862=2,5.01,IF(R862=3,5.18,IF(OR(R862=5,R862=4),5.35,IF(OR(R862=6,R862=7),5.52,IF(OR(R862=8,R862=9),5.71,IF(OR(R862=10,R862=11,R862=12),5.89,IF(OR(R862=13,R862=14,R862=15),6.09,IF(OR(R862=16,R862=17,R862=18),6.29,6.49)))))))))), IF(W862="Գ-2", IF(R862=0,3.88,IF(R862=1,4.01,IF(R862=2,4.14,IF(R862=3,4.27,IF(OR(R862=5,R862=4),4.41,IF(OR(R862=6,R862=7),4.55,IF(OR(R862=8,R862=9),4.7,IF(OR(R862=10,R862=11,R862=12),4.85,IF(OR(R862=13,R862=14,R862=15),5.01,IF(OR(R862=16,R862=17,R862=18),5.17,5.34)))))))))), IF(W862="Գ-3", IF(R862=0,3.21,IF(R862=1,3.31,IF(R862=2,3.42,IF(R862=3,3.53,IF(OR(R862=5,R862=4),3.64,IF(OR(R862=6,R862=7),3.76,IF(OR(R862=8,R862=9),3.88,IF(OR(R862=10,R862=11,R862=12),4.01,IF(OR(R862=13,R862=14,R862=15),4.13,IF(OR(R862=16,R862=17,R862=18),4.27,4.4)))))))))), IF(W862="Ա-1", IF(R862=0,2.66,IF(R862=1,2.75,IF(R862=2,2.83,IF(R862=3,2.92,IF(OR(R862=5,R862=4),3.02,IF(OR(R862=6,R862=7),3.11,IF(OR(R862=8,R862=9),3.21,IF(OR(R862=10,R862=11,R862=12),3.31,IF(OR(R862=13,R862=14,R862=15),3.42,IF(OR(R862=16,R862=17,R862=18),3.53,3.64)))))))))), IF(W862="Ա-2", IF(R862=0,2.28,IF(R862=1,2.35,IF(R862=2,2.43,IF(R862=3,2.5,IF(OR(R862=5,R862=4),2.58,IF(OR(R862=6,R862=7),2.66,IF(OR(R862=8,R862=9),2.75,IF(OR(R862=10,R862=11,R862=12),2.83,IF(OR(R862=13,R862=14,R862=15),2.92,IF(OR(R862=16,R862=17,R862=18),3.01,3.11)))))))))),IF(W862="Ա-3", IF(R862=0,1.96,IF(R862=1,2.02,IF(R862=2,2.08,IF(R862=3,2.15,IF(OR(R862=5,R862=4),2.21,IF(OR(R862=6,R862=7),2.28,IF(OR(R862=8,R862=9),2.35,IF(OR(R862=10,R862=11,R862=12),2.42,IF(OR(R862=13,R862=14,R862=15),2.5,IF(OR(R862=16,R862=17,R862=18),2.58,2.66)))))))))), IF(W862="Կ-1", IF(R862=0,1.68,IF(R862=1,1.73,IF(R862=2,1.79,IF(R862=3,1.84,IF(OR(R862=5,R862=4),1.9,IF(OR(R862=6,R862=7),1.96,IF(OR(R862=8,R862=9),2.02,IF(OR(R862=10,R862=11,R862=12),2.08,IF(OR(R862=13,R862=14,R862=15),2.14,IF(OR(R862=16,R862=17,R862=18),2.21,2.28)))))))))), IF(W862="Կ-2", IF(R862=0,1.45,IF(R862=1,1.49,IF(R862=2,1.54,IF(R862=3,1.59,IF(OR(R862=5,R862=4),1.63,IF(OR(R862=6,R862=7),1.68,IF(OR(R862=8,R862=9),1.73,IF(OR(R862=10,R862=11,R862=12),1.79,IF(OR(R862=13,R862=14,R862=15),1.84,IF(OR(R862=16,R862=17,R862=18),1.9,1.95)))))))))),IF(W862="Կ-3", IF(R862=0,1.25,IF(R862=1,1.29,IF(R862=2,1.33,IF(R862=3,1.37,IF(OR(R862=5,R862=4),1.41,IF(OR(R862=6,R862=7),1.45,IF(OR(R862=8,R862=9),1.49,IF(OR(R862=10,R862=11,R862=12),1.54,IF(OR(R862=13,R862=14,R862=15),1.58,IF(OR(R862=16,R862=17,R862=18),1.63,1.68)))))))))), "Error"))))))))))))</f>
        <v>2.66</v>
      </c>
      <c r="T862" s="456">
        <v>83200</v>
      </c>
      <c r="U862" s="458"/>
      <c r="V862" s="458"/>
      <c r="W862" s="706" t="str">
        <f>+M862</f>
        <v>Ա-2</v>
      </c>
      <c r="X862" s="456">
        <f>T862*S862</f>
        <v>221312</v>
      </c>
      <c r="Y862" s="590">
        <f>+U862+V862+X862</f>
        <v>221312</v>
      </c>
      <c r="Z862" s="590">
        <f>+Y862*13</f>
        <v>2877056</v>
      </c>
      <c r="AA862" s="592">
        <f>+Q862</f>
        <v>1</v>
      </c>
      <c r="AB862" s="592">
        <f>+R862+1</f>
        <v>8</v>
      </c>
      <c r="AC862" s="588">
        <f>IF(AA862&lt;1,0,IF(AG862="Բ-1",IF(AB862=0,6.94,IF(AB862=1,7.17,IF(AB862=2,7.41,IF(AB862=3,7.66,IF(OR(AB862=5,AB862=4),7.92,IF(OR(AB862=6,AB862=7),8.18,IF(OR(AB862=8,AB862=9),8.46,IF(OR(AB862=10,AB862=11,AB862=12),8.74,IF(OR(AB862=13,AB862=14,AB862=15),9.03,IF(OR(AB862=16,AB862=17,AB862=18),9.33,9.65)))))))))),IF(AG862="Բ-2", IF(AB862=0,5.71,IF(AB862=1,5.89,IF(AB862=2,6.09,IF(AB862=3,6.29,IF(OR(AB862=5,AB862=4),6.5,IF(OR(AB862=6,AB862=7),6.72,IF(OR(AB862=8,AB862=9),6.94,IF(OR(AB862=10,AB862=11,AB862=12),7.17,IF(OR(AB862=13,AB862=14,AB862=15),7.41,IF(OR(AB862=16,AB862=17,AB862=18),7.65,7.91)))))))))), IF(AG862="Գ-1", IF(AB862=0,4.7,IF(AB862=1,4.86,IF(AB862=2,5.01,IF(AB862=3,5.18,IF(OR(AB862=5,AB862=4),5.35,IF(OR(AB862=6,AB862=7),5.52,IF(OR(AB862=8,AB862=9),5.71,IF(OR(AB862=10,AB862=11,AB862=12),5.89,IF(OR(AB862=13,AB862=14,AB862=15),6.09,IF(OR(AB862=16,AB862=17,AB862=18),6.29,6.49)))))))))), IF(AG862="Գ-2", IF(AB862=0,3.88,IF(AB862=1,4.01,IF(AB862=2,4.14,IF(AB862=3,4.27,IF(OR(AB862=5,AB862=4),4.41,IF(OR(AB862=6,AB862=7),4.55,IF(OR(AB862=8,AB862=9),4.7,IF(OR(AB862=10,AB862=11,AB862=12),4.85,IF(OR(AB862=13,AB862=14,AB862=15),5.01,IF(OR(AB862=16,AB862=17,AB862=18),5.17,5.34)))))))))), IF(AG862="Գ-3", IF(AB862=0,3.21,IF(AB862=1,3.31,IF(AB862=2,3.42,IF(AB862=3,3.53,IF(OR(AB862=5,AB862=4),3.64,IF(OR(AB862=6,AB862=7),3.76,IF(OR(AB862=8,AB862=9),3.88,IF(OR(AB862=10,AB862=11,AB862=12),4.01,IF(OR(AB862=13,AB862=14,AB862=15),4.13,IF(OR(AB862=16,AB862=17,AB862=18),4.27,4.4)))))))))), IF(AG862="Ա-1", IF(AB862=0,2.66,IF(AB862=1,2.75,IF(AB862=2,2.83,IF(AB862=3,2.92,IF(OR(AB862=5,AB862=4),3.02,IF(OR(AB862=6,AB862=7),3.11,IF(OR(AB862=8,AB862=9),3.21,IF(OR(AB862=10,AB862=11,AB862=12),3.31,IF(OR(AB862=13,AB862=14,AB862=15),3.42,IF(OR(AB862=16,AB862=17,AB862=18),3.53,3.64)))))))))), IF(AG862="Ա-2", IF(AB862=0,2.28,IF(AB862=1,2.35,IF(AB862=2,2.43,IF(AB862=3,2.5,IF(OR(AB862=5,AB862=4),2.58,IF(OR(AB862=6,AB862=7),2.66,IF(OR(AB862=8,AB862=9),2.75,IF(OR(AB862=10,AB862=11,AB862=12),2.83,IF(OR(AB862=13,AB862=14,AB862=15),2.92,IF(OR(AB862=16,AB862=17,AB862=18),3.01,3.11)))))))))),IF(AG862="Ա-3", IF(AB862=0,1.96,IF(AB862=1,2.02,IF(AB862=2,2.08,IF(AB862=3,2.15,IF(OR(AB862=5,AB862=4),2.21,IF(OR(AB862=6,AB862=7),2.28,IF(OR(AB862=8,AB862=9),2.35,IF(OR(AB862=10,AB862=11,AB862=12),2.42,IF(OR(AB862=13,AB862=14,AB862=15),2.5,IF(OR(AB862=16,AB862=17,AB862=18),2.58,2.66)))))))))), IF(AG862="Կ-1", IF(AB862=0,1.68,IF(AB862=1,1.73,IF(AB862=2,1.79,IF(AB862=3,1.84,IF(OR(AB862=5,AB862=4),1.9,IF(OR(AB862=6,AB862=7),1.96,IF(OR(AB862=8,AB862=9),2.02,IF(OR(AB862=10,AB862=11,AB862=12),2.08,IF(OR(AB862=13,AB862=14,AB862=15),2.14,IF(OR(AB862=16,AB862=17,AB862=18),2.21,2.28)))))))))), IF(AG862="Կ-2", IF(AB862=0,1.45,IF(AB862=1,1.49,IF(AB862=2,1.54,IF(AB862=3,1.59,IF(OR(AB862=5,AB862=4),1.63,IF(OR(AB862=6,AB862=7),1.68,IF(OR(AB862=8,AB862=9),1.73,IF(OR(AB862=10,AB862=11,AB862=12),1.79,IF(OR(AB862=13,AB862=14,AB862=15),1.84,IF(OR(AB862=16,AB862=17,AB862=18),1.9,1.95)))))))))),IF(AG862="Կ-3", IF(AB862=0,1.25,IF(AB862=1,1.29,IF(AB862=2,1.33,IF(AB862=3,1.37,IF(OR(AB862=5,AB862=4),1.41,IF(OR(AB862=6,AB862=7),1.45,IF(OR(AB862=8,AB862=9),1.49,IF(OR(AB862=10,AB862=11,AB862=12),1.54,IF(OR(AB862=13,AB862=14,AB862=15),1.58,IF(OR(AB862=16,AB862=17,AB862=18),1.63,1.68)))))))))), "Error"))))))))))))</f>
        <v>2.75</v>
      </c>
      <c r="AD862" s="456">
        <v>83200</v>
      </c>
      <c r="AE862" s="458"/>
      <c r="AF862" s="729"/>
      <c r="AG862" s="706" t="str">
        <f>+W862</f>
        <v>Ա-2</v>
      </c>
      <c r="AH862" s="456">
        <f>AD862*AC862</f>
        <v>228800</v>
      </c>
      <c r="AI862" s="590">
        <f>AH862+AE862+AF862</f>
        <v>228800</v>
      </c>
      <c r="AJ862" s="590">
        <f>+AI862*13</f>
        <v>2974400</v>
      </c>
      <c r="AK862" s="592">
        <f>+AA862</f>
        <v>1</v>
      </c>
      <c r="AL862" s="592">
        <f>+AB862+1</f>
        <v>9</v>
      </c>
      <c r="AM862" s="588">
        <f>IF(AK862&lt;1,0,IF(AQ862="Բ-1",IF(AL862=0,6.94,IF(AL862=1,7.17,IF(AL862=2,7.41,IF(AL862=3,7.66,IF(OR(AL862=5,AL862=4),7.92,IF(OR(AL862=6,AL862=7),8.18,IF(OR(AL862=8,AL862=9),8.46,IF(OR(AL862=10,AL862=11,AL862=12),8.74,IF(OR(AL862=13,AL862=14,AL862=15),9.03,IF(OR(AL862=16,AL862=17,AL862=18),9.33,9.65)))))))))),IF(AQ862="Բ-2", IF(AL862=0,5.71,IF(AL862=1,5.89,IF(AL862=2,6.09,IF(AL862=3,6.29,IF(OR(AL862=5,AL862=4),6.5,IF(OR(AL862=6,AL862=7),6.72,IF(OR(AL862=8,AL862=9),6.94,IF(OR(AL862=10,AL862=11,AL862=12),7.17,IF(OR(AL862=13,AL862=14,AL862=15),7.41,IF(OR(AL862=16,AL862=17,AL862=18),7.65,7.91)))))))))), IF(AQ862="Գ-1", IF(AL862=0,4.7,IF(AL862=1,4.86,IF(AL862=2,5.01,IF(AL862=3,5.18,IF(OR(AL862=5,AL862=4),5.35,IF(OR(AL862=6,AL862=7),5.52,IF(OR(AL862=8,AL862=9),5.71,IF(OR(AL862=10,AL862=11,AL862=12),5.89,IF(OR(AL862=13,AL862=14,AL862=15),6.09,IF(OR(AL862=16,AL862=17,AL862=18),6.29,6.49)))))))))), IF(AQ862="Գ-2", IF(AL862=0,3.88,IF(AL862=1,4.01,IF(AL862=2,4.14,IF(AL862=3,4.27,IF(OR(AL862=5,AL862=4),4.41,IF(OR(AL862=6,AL862=7),4.55,IF(OR(AL862=8,AL862=9),4.7,IF(OR(AL862=10,AL862=11,AL862=12),4.85,IF(OR(AL862=13,AL862=14,AL862=15),5.01,IF(OR(AL862=16,AL862=17,AL862=18),5.17,5.34)))))))))), IF(AQ862="Գ-3", IF(AL862=0,3.21,IF(AL862=1,3.31,IF(AL862=2,3.42,IF(AL862=3,3.53,IF(OR(AL862=5,AL862=4),3.64,IF(OR(AL862=6,AL862=7),3.76,IF(OR(AL862=8,AL862=9),3.88,IF(OR(AL862=10,AL862=11,AL862=12),4.01,IF(OR(AL862=13,AL862=14,AL862=15),4.13,IF(OR(AL862=16,AL862=17,AL862=18),4.27,4.4)))))))))), IF(AQ862="Ա-1", IF(AL862=0,2.66,IF(AL862=1,2.75,IF(AL862=2,2.83,IF(AL862=3,2.92,IF(OR(AL862=5,AL862=4),3.02,IF(OR(AL862=6,AL862=7),3.11,IF(OR(AL862=8,AL862=9),3.21,IF(OR(AL862=10,AL862=11,AL862=12),3.31,IF(OR(AL862=13,AL862=14,AL862=15),3.42,IF(OR(AL862=16,AL862=17,AL862=18),3.53,3.64)))))))))), IF(AQ862="Ա-2", IF(AL862=0,2.28,IF(AL862=1,2.35,IF(AL862=2,2.43,IF(AL862=3,2.5,IF(OR(AL862=5,AL862=4),2.58,IF(OR(AL862=6,AL862=7),2.66,IF(OR(AL862=8,AL862=9),2.75,IF(OR(AL862=10,AL862=11,AL862=12),2.83,IF(OR(AL862=13,AL862=14,AL862=15),2.92,IF(OR(AL862=16,AL862=17,AL862=18),3.01,3.11)))))))))),IF(AQ862="Ա-3", IF(AL862=0,1.96,IF(AL862=1,2.02,IF(AL862=2,2.08,IF(AL862=3,2.15,IF(OR(AL862=5,AL862=4),2.21,IF(OR(AL862=6,AL862=7),2.28,IF(OR(AL862=8,AL862=9),2.35,IF(OR(AL862=10,AL862=11,AL862=12),2.42,IF(OR(AL862=13,AL862=14,AL862=15),2.5,IF(OR(AL862=16,AL862=17,AL862=18),2.58,2.66)))))))))), IF(AQ862="Կ-1", IF(AL862=0,1.68,IF(AL862=1,1.73,IF(AL862=2,1.79,IF(AL862=3,1.84,IF(OR(AL862=5,AL862=4),1.9,IF(OR(AL862=6,AL862=7),1.96,IF(OR(AL862=8,AL862=9),2.02,IF(OR(AL862=10,AL862=11,AL862=12),2.08,IF(OR(AL862=13,AL862=14,AL862=15),2.14,IF(OR(AL862=16,AL862=17,AL862=18),2.21,2.28)))))))))), IF(AQ862="Կ-2", IF(AL862=0,1.45,IF(AL862=1,1.49,IF(AL862=2,1.54,IF(AL862=3,1.59,IF(OR(AL862=5,AL862=4),1.63,IF(OR(AL862=6,AL862=7),1.68,IF(OR(AL862=8,AL862=9),1.73,IF(OR(AL862=10,AL862=11,AL862=12),1.79,IF(OR(AL862=13,AL862=14,AL862=15),1.84,IF(OR(AL862=16,AL862=17,AL862=18),1.9,1.95)))))))))),IF(AQ862="Կ-3", IF(AL862=0,1.25,IF(AL862=1,1.29,IF(AL862=2,1.33,IF(AL862=3,1.37,IF(OR(AL862=5,AL862=4),1.41,IF(OR(AL862=6,AL862=7),1.45,IF(OR(AL862=8,AL862=9),1.49,IF(OR(AL862=10,AL862=11,AL862=12),1.54,IF(OR(AL862=13,AL862=14,AL862=15),1.58,IF(OR(AL862=16,AL862=17,AL862=18),1.63,1.68)))))))))), "Error"))))))))))))</f>
        <v>2.75</v>
      </c>
      <c r="AN862" s="456">
        <v>83200</v>
      </c>
      <c r="AO862" s="458"/>
      <c r="AP862" s="729"/>
      <c r="AQ862" s="706" t="str">
        <f>+AG862</f>
        <v>Ա-2</v>
      </c>
      <c r="AR862" s="456">
        <f>AN862*AM862</f>
        <v>228800</v>
      </c>
      <c r="AS862" s="590">
        <f>AR862+AO862+AP862</f>
        <v>228800</v>
      </c>
      <c r="AT862" s="590">
        <f>+AS862*13</f>
        <v>2974400</v>
      </c>
    </row>
    <row r="863" spans="2:46" s="587" customFormat="1" ht="27">
      <c r="B863" s="816">
        <v>13</v>
      </c>
      <c r="C863" s="872" t="s">
        <v>2190</v>
      </c>
      <c r="D863" s="794" t="s">
        <v>1960</v>
      </c>
      <c r="E863" s="796">
        <v>1996</v>
      </c>
      <c r="F863" s="795" t="s">
        <v>984</v>
      </c>
      <c r="G863" s="820">
        <v>1</v>
      </c>
      <c r="H863" s="820">
        <v>3</v>
      </c>
      <c r="I863" s="821">
        <f>IF(G863&lt;1,0,IF(M863="Բ-1",IF(H863=0,6.94,IF(H863=1,7.17,IF(H863=2,7.41,IF(H863=3,7.66,IF(OR(H863=5,H863=4),7.92,IF(OR(H863=6,H863=7),8.18,IF(OR(H863=8,H863=9),8.46,IF(OR(H863=10,H863=11,H863=12),8.74,IF(OR(H863=13,H863=14,H863=15),9.03,IF(OR(H863=16,H863=17,H863=18),9.33,9.65)))))))))),IF(M863="Բ-2", IF(H863=0,5.71,IF(H863=1,5.89,IF(H863=2,6.09,IF(H863=3,6.29,IF(OR(H863=5,H863=4),6.5,IF(OR(H863=6,H863=7),6.72,IF(OR(H863=8,H863=9),6.94,IF(OR(H863=10,H863=11,H863=12),7.17,IF(OR(H863=13,H863=14,H863=15),7.41,IF(OR(H863=16,H863=17,H863=18),7.65,7.91)))))))))), IF(M863="Գ-1", IF(H863=0,4.7,IF(H863=1,4.86,IF(H863=2,5.01,IF(H863=3,5.18,IF(OR(H863=5,H863=4),5.35,IF(OR(H863=6,H863=7),5.52,IF(OR(H863=8,H863=9),5.71,IF(OR(H863=10,H863=11,H863=12),5.89,IF(OR(H863=13,H863=14,H863=15),6.09,IF(OR(H863=16,H863=17,H863=18),6.29,6.49)))))))))), IF(M863="Գ-2", IF(H863=0,3.88,IF(H863=1,4.01,IF(H863=2,4.14,IF(H863=3,4.27,IF(OR(H863=5,H863=4),4.41,IF(OR(H863=6,H863=7),4.55,IF(OR(H863=8,H863=9),4.7,IF(OR(H863=10,H863=11,H863=12),4.85,IF(OR(H863=13,H863=14,H863=15),5.01,IF(OR(H863=16,H863=17,H863=18),5.17,5.34)))))))))), IF(M863="Գ-3", IF(H863=0,3.21,IF(H863=1,3.31,IF(H863=2,3.42,IF(H863=3,3.53,IF(OR(H863=5,H863=4),3.64,IF(OR(H863=6,H863=7),3.76,IF(OR(H863=8,H863=9),3.88,IF(OR(H863=10,H863=11,H863=12),4.01,IF(OR(H863=13,H863=14,H863=15),4.13,IF(OR(H863=16,H863=17,H863=18),4.27,4.4)))))))))), IF(M863="Ա-1", IF(H863=0,2.66,IF(H863=1,2.75,IF(H863=2,2.83,IF(H863=3,2.92,IF(OR(H863=5,H863=4),3.02,IF(OR(H863=6,H863=7),3.11,IF(OR(H863=8,H863=9),3.21,IF(OR(H863=10,H863=11,H863=12),3.31,IF(OR(H863=13,H863=14,H863=15),3.42,IF(OR(H863=16,H863=17,H863=18),3.53,3.64)))))))))), IF(M863="Ա-2", IF(H863=0,2.28,IF(H863=1,2.35,IF(H863=2,2.43,IF(H863=3,2.5,IF(OR(H863=5,H863=4),2.58,IF(OR(H863=6,H863=7),2.66,IF(OR(H863=8,H863=9),2.75,IF(OR(H863=10,H863=11,H863=12),2.83,IF(OR(H863=13,H863=14,H863=15),2.92,IF(OR(H863=16,H863=17,H863=18),3.01,3.11)))))))))),IF(M863="Ա-3", IF(H863=0,1.96,IF(H863=1,2.02,IF(H863=2,2.08,IF(H863=3,2.15,IF(OR(H863=5,H863=4),2.21,IF(OR(H863=6,H863=7),2.28,IF(OR(H863=8,H863=9),2.35,IF(OR(H863=10,H863=11,H863=12),2.42,IF(OR(H863=13,H863=14,H863=15),2.5,IF(OR(H863=16,H863=17,H863=18),2.58,2.66)))))))))), IF(M863="Կ-1", IF(H863=0,1.68,IF(H863=1,1.73,IF(H863=2,1.79,IF(H863=3,1.84,IF(OR(H863=5,H863=4),1.9,IF(OR(H863=6,H863=7),1.96,IF(OR(H863=8,H863=9),2.02,IF(OR(H863=10,H863=11,H863=12),2.08,IF(OR(H863=13,H863=14,H863=15),2.14,IF(OR(H863=16,H863=17,H863=18),2.21,2.28)))))))))), IF(M863="Կ-2", IF(H863=0,1.45,IF(H863=1,1.49,IF(H863=2,1.54,IF(H863=3,1.59,IF(OR(H863=5,H863=4),1.63,IF(OR(H863=6,H863=7),1.68,IF(OR(H863=8,H863=9),1.73,IF(OR(H863=10,H863=11,H863=12),1.79,IF(OR(H863=13,H863=14,H863=15),1.84,IF(OR(H863=16,H863=17,H863=18),1.9,1.95)))))))))),IF(M863="Կ-3", IF(H863=0,1.25,IF(H863=1,1.29,IF(H863=2,1.33,IF(H863=3,1.37,IF(OR(H863=5,H863=4),1.41,IF(OR(H863=6,H863=7),1.45,IF(OR(H863=8,H863=9),1.49,IF(OR(H863=10,H863=11,H863=12),1.54,IF(OR(H863=13,H863=14,H863=15),1.58,IF(OR(H863=16,H863=17,H863=18),1.63,1.68)))))))))), "Error"))))))))))))</f>
        <v>1.59</v>
      </c>
      <c r="J863" s="799">
        <v>83200</v>
      </c>
      <c r="K863" s="851"/>
      <c r="L863" s="851"/>
      <c r="M863" s="852" t="s">
        <v>87</v>
      </c>
      <c r="N863" s="799">
        <f>J863*I863</f>
        <v>132288</v>
      </c>
      <c r="O863" s="823">
        <f>I863*J863+K863+L863</f>
        <v>132288</v>
      </c>
      <c r="P863" s="823">
        <f>+O863*13</f>
        <v>1719744</v>
      </c>
      <c r="Q863" s="592">
        <v>1</v>
      </c>
      <c r="R863" s="592">
        <f>+H863+1</f>
        <v>4</v>
      </c>
      <c r="S863" s="588">
        <f t="shared" si="850"/>
        <v>1.63</v>
      </c>
      <c r="T863" s="456">
        <v>83200</v>
      </c>
      <c r="U863" s="458"/>
      <c r="V863" s="458"/>
      <c r="W863" s="706" t="str">
        <f t="shared" si="851"/>
        <v>Կ-2</v>
      </c>
      <c r="X863" s="456">
        <f t="shared" si="852"/>
        <v>135616</v>
      </c>
      <c r="Y863" s="590">
        <f t="shared" si="853"/>
        <v>135616</v>
      </c>
      <c r="Z863" s="590">
        <f>+Y863*13</f>
        <v>1763008</v>
      </c>
      <c r="AA863" s="592">
        <f t="shared" si="855"/>
        <v>1</v>
      </c>
      <c r="AB863" s="592">
        <f t="shared" si="856"/>
        <v>5</v>
      </c>
      <c r="AC863" s="588">
        <f t="shared" si="857"/>
        <v>1.63</v>
      </c>
      <c r="AD863" s="456">
        <v>83200</v>
      </c>
      <c r="AE863" s="458"/>
      <c r="AF863" s="729"/>
      <c r="AG863" s="706" t="str">
        <f t="shared" si="858"/>
        <v>Կ-2</v>
      </c>
      <c r="AH863" s="456">
        <f t="shared" si="859"/>
        <v>135616</v>
      </c>
      <c r="AI863" s="590">
        <f t="shared" si="860"/>
        <v>135616</v>
      </c>
      <c r="AJ863" s="590">
        <f>+AI863*13</f>
        <v>1763008</v>
      </c>
      <c r="AK863" s="592">
        <f t="shared" si="862"/>
        <v>1</v>
      </c>
      <c r="AL863" s="592">
        <f t="shared" si="863"/>
        <v>6</v>
      </c>
      <c r="AM863" s="588">
        <f t="shared" si="864"/>
        <v>1.68</v>
      </c>
      <c r="AN863" s="456">
        <v>83200</v>
      </c>
      <c r="AO863" s="458"/>
      <c r="AP863" s="729"/>
      <c r="AQ863" s="706" t="str">
        <f t="shared" si="865"/>
        <v>Կ-2</v>
      </c>
      <c r="AR863" s="456">
        <f t="shared" si="866"/>
        <v>139776</v>
      </c>
      <c r="AS863" s="590">
        <f t="shared" si="867"/>
        <v>139776</v>
      </c>
      <c r="AT863" s="590">
        <f>+AS863*13</f>
        <v>1817088</v>
      </c>
    </row>
    <row r="864" spans="2:46" s="587" customFormat="1" ht="27">
      <c r="B864" s="816">
        <v>14</v>
      </c>
      <c r="C864" s="872" t="s">
        <v>2191</v>
      </c>
      <c r="D864" s="794" t="s">
        <v>1960</v>
      </c>
      <c r="E864" s="796">
        <v>1980</v>
      </c>
      <c r="F864" s="795" t="s">
        <v>984</v>
      </c>
      <c r="G864" s="820">
        <v>1</v>
      </c>
      <c r="H864" s="820">
        <v>3</v>
      </c>
      <c r="I864" s="821">
        <f>IF(G864&lt;1,0,IF(M864="Բ-1",IF(H864=0,6.94,IF(H864=1,7.17,IF(H864=2,7.41,IF(H864=3,7.66,IF(OR(H864=5,H864=4),7.92,IF(OR(H864=6,H864=7),8.18,IF(OR(H864=8,H864=9),8.46,IF(OR(H864=10,H864=11,H864=12),8.74,IF(OR(H864=13,H864=14,H864=15),9.03,IF(OR(H864=16,H864=17,H864=18),9.33,9.65)))))))))),IF(M864="Բ-2", IF(H864=0,5.71,IF(H864=1,5.89,IF(H864=2,6.09,IF(H864=3,6.29,IF(OR(H864=5,H864=4),6.5,IF(OR(H864=6,H864=7),6.72,IF(OR(H864=8,H864=9),6.94,IF(OR(H864=10,H864=11,H864=12),7.17,IF(OR(H864=13,H864=14,H864=15),7.41,IF(OR(H864=16,H864=17,H864=18),7.65,7.91)))))))))), IF(M864="Գ-1", IF(H864=0,4.7,IF(H864=1,4.86,IF(H864=2,5.01,IF(H864=3,5.18,IF(OR(H864=5,H864=4),5.35,IF(OR(H864=6,H864=7),5.52,IF(OR(H864=8,H864=9),5.71,IF(OR(H864=10,H864=11,H864=12),5.89,IF(OR(H864=13,H864=14,H864=15),6.09,IF(OR(H864=16,H864=17,H864=18),6.29,6.49)))))))))), IF(M864="Գ-2", IF(H864=0,3.88,IF(H864=1,4.01,IF(H864=2,4.14,IF(H864=3,4.27,IF(OR(H864=5,H864=4),4.41,IF(OR(H864=6,H864=7),4.55,IF(OR(H864=8,H864=9),4.7,IF(OR(H864=10,H864=11,H864=12),4.85,IF(OR(H864=13,H864=14,H864=15),5.01,IF(OR(H864=16,H864=17,H864=18),5.17,5.34)))))))))), IF(M864="Գ-3", IF(H864=0,3.21,IF(H864=1,3.31,IF(H864=2,3.42,IF(H864=3,3.53,IF(OR(H864=5,H864=4),3.64,IF(OR(H864=6,H864=7),3.76,IF(OR(H864=8,H864=9),3.88,IF(OR(H864=10,H864=11,H864=12),4.01,IF(OR(H864=13,H864=14,H864=15),4.13,IF(OR(H864=16,H864=17,H864=18),4.27,4.4)))))))))), IF(M864="Ա-1", IF(H864=0,2.66,IF(H864=1,2.75,IF(H864=2,2.83,IF(H864=3,2.92,IF(OR(H864=5,H864=4),3.02,IF(OR(H864=6,H864=7),3.11,IF(OR(H864=8,H864=9),3.21,IF(OR(H864=10,H864=11,H864=12),3.31,IF(OR(H864=13,H864=14,H864=15),3.42,IF(OR(H864=16,H864=17,H864=18),3.53,3.64)))))))))), IF(M864="Ա-2", IF(H864=0,2.28,IF(H864=1,2.35,IF(H864=2,2.43,IF(H864=3,2.5,IF(OR(H864=5,H864=4),2.58,IF(OR(H864=6,H864=7),2.66,IF(OR(H864=8,H864=9),2.75,IF(OR(H864=10,H864=11,H864=12),2.83,IF(OR(H864=13,H864=14,H864=15),2.92,IF(OR(H864=16,H864=17,H864=18),3.01,3.11)))))))))),IF(M864="Ա-3", IF(H864=0,1.96,IF(H864=1,2.02,IF(H864=2,2.08,IF(H864=3,2.15,IF(OR(H864=5,H864=4),2.21,IF(OR(H864=6,H864=7),2.28,IF(OR(H864=8,H864=9),2.35,IF(OR(H864=10,H864=11,H864=12),2.42,IF(OR(H864=13,H864=14,H864=15),2.5,IF(OR(H864=16,H864=17,H864=18),2.58,2.66)))))))))), IF(M864="Կ-1", IF(H864=0,1.68,IF(H864=1,1.73,IF(H864=2,1.79,IF(H864=3,1.84,IF(OR(H864=5,H864=4),1.9,IF(OR(H864=6,H864=7),1.96,IF(OR(H864=8,H864=9),2.02,IF(OR(H864=10,H864=11,H864=12),2.08,IF(OR(H864=13,H864=14,H864=15),2.14,IF(OR(H864=16,H864=17,H864=18),2.21,2.28)))))))))), IF(M864="Կ-2", IF(H864=0,1.45,IF(H864=1,1.49,IF(H864=2,1.54,IF(H864=3,1.59,IF(OR(H864=5,H864=4),1.63,IF(OR(H864=6,H864=7),1.68,IF(OR(H864=8,H864=9),1.73,IF(OR(H864=10,H864=11,H864=12),1.79,IF(OR(H864=13,H864=14,H864=15),1.84,IF(OR(H864=16,H864=17,H864=18),1.9,1.95)))))))))),IF(M864="Կ-3", IF(H864=0,1.25,IF(H864=1,1.29,IF(H864=2,1.33,IF(H864=3,1.37,IF(OR(H864=5,H864=4),1.41,IF(OR(H864=6,H864=7),1.45,IF(OR(H864=8,H864=9),1.49,IF(OR(H864=10,H864=11,H864=12),1.54,IF(OR(H864=13,H864=14,H864=15),1.58,IF(OR(H864=16,H864=17,H864=18),1.63,1.68)))))))))), "Error"))))))))))))</f>
        <v>1.59</v>
      </c>
      <c r="J864" s="799">
        <v>83200</v>
      </c>
      <c r="K864" s="851"/>
      <c r="L864" s="851"/>
      <c r="M864" s="852" t="s">
        <v>87</v>
      </c>
      <c r="N864" s="799">
        <f>J864*I864</f>
        <v>132288</v>
      </c>
      <c r="O864" s="823">
        <f>I864*J864+K864+L864</f>
        <v>132288</v>
      </c>
      <c r="P864" s="823">
        <f>+O864*13</f>
        <v>1719744</v>
      </c>
      <c r="Q864" s="592">
        <v>1</v>
      </c>
      <c r="R864" s="592">
        <f>+H864+1</f>
        <v>4</v>
      </c>
      <c r="S864" s="588">
        <f t="shared" si="850"/>
        <v>1.63</v>
      </c>
      <c r="T864" s="456">
        <v>83200</v>
      </c>
      <c r="U864" s="458"/>
      <c r="V864" s="458"/>
      <c r="W864" s="706" t="str">
        <f t="shared" si="851"/>
        <v>Կ-2</v>
      </c>
      <c r="X864" s="456">
        <f t="shared" si="852"/>
        <v>135616</v>
      </c>
      <c r="Y864" s="590">
        <f t="shared" si="853"/>
        <v>135616</v>
      </c>
      <c r="Z864" s="590">
        <f>+Y864*13</f>
        <v>1763008</v>
      </c>
      <c r="AA864" s="592">
        <f t="shared" si="855"/>
        <v>1</v>
      </c>
      <c r="AB864" s="592">
        <f t="shared" si="856"/>
        <v>5</v>
      </c>
      <c r="AC864" s="588">
        <f t="shared" si="857"/>
        <v>1.63</v>
      </c>
      <c r="AD864" s="456">
        <v>83200</v>
      </c>
      <c r="AE864" s="458"/>
      <c r="AF864" s="729"/>
      <c r="AG864" s="706" t="str">
        <f t="shared" si="858"/>
        <v>Կ-2</v>
      </c>
      <c r="AH864" s="456">
        <f t="shared" si="859"/>
        <v>135616</v>
      </c>
      <c r="AI864" s="590">
        <f t="shared" si="860"/>
        <v>135616</v>
      </c>
      <c r="AJ864" s="590">
        <f>+AI864*13</f>
        <v>1763008</v>
      </c>
      <c r="AK864" s="592">
        <f t="shared" si="862"/>
        <v>1</v>
      </c>
      <c r="AL864" s="592">
        <f t="shared" si="863"/>
        <v>6</v>
      </c>
      <c r="AM864" s="588">
        <f t="shared" si="864"/>
        <v>1.68</v>
      </c>
      <c r="AN864" s="456">
        <v>83200</v>
      </c>
      <c r="AO864" s="458"/>
      <c r="AP864" s="729"/>
      <c r="AQ864" s="706" t="str">
        <f t="shared" si="865"/>
        <v>Կ-2</v>
      </c>
      <c r="AR864" s="456">
        <f t="shared" si="866"/>
        <v>139776</v>
      </c>
      <c r="AS864" s="590">
        <f t="shared" si="867"/>
        <v>139776</v>
      </c>
      <c r="AT864" s="590">
        <f>+AS864*13</f>
        <v>1817088</v>
      </c>
    </row>
    <row r="865" spans="2:46" s="587" customFormat="1" ht="27">
      <c r="B865" s="816">
        <v>15</v>
      </c>
      <c r="C865" s="872" t="s">
        <v>2696</v>
      </c>
      <c r="D865" s="794" t="s">
        <v>1960</v>
      </c>
      <c r="E865" s="796">
        <v>2002</v>
      </c>
      <c r="F865" s="795" t="s">
        <v>984</v>
      </c>
      <c r="G865" s="820">
        <v>1</v>
      </c>
      <c r="H865" s="820">
        <v>7</v>
      </c>
      <c r="I865" s="821">
        <f t="shared" si="845"/>
        <v>1.68</v>
      </c>
      <c r="J865" s="799">
        <v>83200</v>
      </c>
      <c r="K865" s="851"/>
      <c r="L865" s="851"/>
      <c r="M865" s="852" t="s">
        <v>87</v>
      </c>
      <c r="N865" s="799">
        <f t="shared" si="846"/>
        <v>139776</v>
      </c>
      <c r="O865" s="823">
        <f t="shared" si="847"/>
        <v>139776</v>
      </c>
      <c r="P865" s="823">
        <f t="shared" si="848"/>
        <v>1817088</v>
      </c>
      <c r="Q865" s="592">
        <v>1</v>
      </c>
      <c r="R865" s="592">
        <f t="shared" si="849"/>
        <v>8</v>
      </c>
      <c r="S865" s="588">
        <f t="shared" si="850"/>
        <v>1.73</v>
      </c>
      <c r="T865" s="456">
        <v>83200</v>
      </c>
      <c r="U865" s="458"/>
      <c r="V865" s="458"/>
      <c r="W865" s="706" t="str">
        <f t="shared" si="851"/>
        <v>Կ-2</v>
      </c>
      <c r="X865" s="456">
        <f t="shared" si="852"/>
        <v>143936</v>
      </c>
      <c r="Y865" s="590">
        <f t="shared" si="853"/>
        <v>143936</v>
      </c>
      <c r="Z865" s="590">
        <f t="shared" si="854"/>
        <v>1871168</v>
      </c>
      <c r="AA865" s="592">
        <f t="shared" si="855"/>
        <v>1</v>
      </c>
      <c r="AB865" s="592">
        <f t="shared" si="856"/>
        <v>9</v>
      </c>
      <c r="AC865" s="588">
        <f t="shared" si="857"/>
        <v>1.73</v>
      </c>
      <c r="AD865" s="456">
        <v>83200</v>
      </c>
      <c r="AE865" s="458"/>
      <c r="AF865" s="729"/>
      <c r="AG865" s="706" t="str">
        <f t="shared" si="858"/>
        <v>Կ-2</v>
      </c>
      <c r="AH865" s="456">
        <f t="shared" si="859"/>
        <v>143936</v>
      </c>
      <c r="AI865" s="590">
        <f t="shared" si="860"/>
        <v>143936</v>
      </c>
      <c r="AJ865" s="590">
        <f t="shared" si="861"/>
        <v>1871168</v>
      </c>
      <c r="AK865" s="592">
        <f t="shared" si="862"/>
        <v>1</v>
      </c>
      <c r="AL865" s="592">
        <f t="shared" si="863"/>
        <v>10</v>
      </c>
      <c r="AM865" s="588">
        <f t="shared" si="864"/>
        <v>1.79</v>
      </c>
      <c r="AN865" s="456">
        <v>83200</v>
      </c>
      <c r="AO865" s="458"/>
      <c r="AP865" s="729"/>
      <c r="AQ865" s="706" t="str">
        <f t="shared" si="865"/>
        <v>Կ-2</v>
      </c>
      <c r="AR865" s="456">
        <f t="shared" si="866"/>
        <v>148928</v>
      </c>
      <c r="AS865" s="590">
        <f t="shared" si="867"/>
        <v>148928</v>
      </c>
      <c r="AT865" s="590">
        <f t="shared" si="868"/>
        <v>1936064</v>
      </c>
    </row>
    <row r="866" spans="2:46" s="587" customFormat="1" ht="27">
      <c r="B866" s="816">
        <v>16</v>
      </c>
      <c r="C866" s="872" t="s">
        <v>3148</v>
      </c>
      <c r="D866" s="794" t="s">
        <v>1960</v>
      </c>
      <c r="E866" s="796">
        <v>2004</v>
      </c>
      <c r="F866" s="795" t="s">
        <v>984</v>
      </c>
      <c r="G866" s="820">
        <v>1</v>
      </c>
      <c r="H866" s="820">
        <v>1</v>
      </c>
      <c r="I866" s="821">
        <f t="shared" si="845"/>
        <v>1.49</v>
      </c>
      <c r="J866" s="799">
        <v>83200</v>
      </c>
      <c r="K866" s="851"/>
      <c r="L866" s="851"/>
      <c r="M866" s="852" t="s">
        <v>87</v>
      </c>
      <c r="N866" s="799">
        <f t="shared" si="846"/>
        <v>123968</v>
      </c>
      <c r="O866" s="823">
        <f t="shared" si="847"/>
        <v>123968</v>
      </c>
      <c r="P866" s="823">
        <f t="shared" si="848"/>
        <v>1611584</v>
      </c>
      <c r="Q866" s="592">
        <v>1</v>
      </c>
      <c r="R866" s="592">
        <f t="shared" si="849"/>
        <v>2</v>
      </c>
      <c r="S866" s="588">
        <f t="shared" si="850"/>
        <v>1.54</v>
      </c>
      <c r="T866" s="456">
        <v>83200</v>
      </c>
      <c r="U866" s="458"/>
      <c r="V866" s="458"/>
      <c r="W866" s="706" t="str">
        <f t="shared" si="851"/>
        <v>Կ-2</v>
      </c>
      <c r="X866" s="456">
        <f t="shared" si="852"/>
        <v>128128</v>
      </c>
      <c r="Y866" s="590">
        <f t="shared" si="853"/>
        <v>128128</v>
      </c>
      <c r="Z866" s="590">
        <f t="shared" si="854"/>
        <v>1665664</v>
      </c>
      <c r="AA866" s="592">
        <f t="shared" si="855"/>
        <v>1</v>
      </c>
      <c r="AB866" s="592">
        <f t="shared" si="856"/>
        <v>3</v>
      </c>
      <c r="AC866" s="588">
        <f t="shared" si="857"/>
        <v>1.59</v>
      </c>
      <c r="AD866" s="456">
        <v>83200</v>
      </c>
      <c r="AE866" s="458"/>
      <c r="AF866" s="729"/>
      <c r="AG866" s="706" t="str">
        <f t="shared" si="858"/>
        <v>Կ-2</v>
      </c>
      <c r="AH866" s="456">
        <f t="shared" si="859"/>
        <v>132288</v>
      </c>
      <c r="AI866" s="590">
        <f t="shared" si="860"/>
        <v>132288</v>
      </c>
      <c r="AJ866" s="590">
        <f t="shared" si="861"/>
        <v>1719744</v>
      </c>
      <c r="AK866" s="592">
        <f t="shared" si="862"/>
        <v>1</v>
      </c>
      <c r="AL866" s="592">
        <f t="shared" si="863"/>
        <v>4</v>
      </c>
      <c r="AM866" s="588">
        <f t="shared" si="864"/>
        <v>1.63</v>
      </c>
      <c r="AN866" s="456">
        <v>83200</v>
      </c>
      <c r="AO866" s="458"/>
      <c r="AP866" s="729"/>
      <c r="AQ866" s="706" t="str">
        <f t="shared" si="865"/>
        <v>Կ-2</v>
      </c>
      <c r="AR866" s="456">
        <f t="shared" si="866"/>
        <v>135616</v>
      </c>
      <c r="AS866" s="590">
        <f t="shared" si="867"/>
        <v>135616</v>
      </c>
      <c r="AT866" s="590">
        <f t="shared" si="868"/>
        <v>1763008</v>
      </c>
    </row>
    <row r="867" spans="2:46" s="587" customFormat="1" ht="27">
      <c r="B867" s="816">
        <v>17</v>
      </c>
      <c r="C867" s="872" t="s">
        <v>3149</v>
      </c>
      <c r="D867" s="794" t="s">
        <v>1960</v>
      </c>
      <c r="E867" s="796">
        <v>1987</v>
      </c>
      <c r="F867" s="795" t="s">
        <v>984</v>
      </c>
      <c r="G867" s="820">
        <v>1</v>
      </c>
      <c r="H867" s="820">
        <v>0</v>
      </c>
      <c r="I867" s="821">
        <f t="shared" si="845"/>
        <v>1.45</v>
      </c>
      <c r="J867" s="799">
        <v>83200</v>
      </c>
      <c r="K867" s="851"/>
      <c r="L867" s="851"/>
      <c r="M867" s="852" t="s">
        <v>87</v>
      </c>
      <c r="N867" s="799">
        <f t="shared" si="846"/>
        <v>120640</v>
      </c>
      <c r="O867" s="823">
        <f t="shared" si="847"/>
        <v>120640</v>
      </c>
      <c r="P867" s="823">
        <f t="shared" si="848"/>
        <v>1568320</v>
      </c>
      <c r="Q867" s="592">
        <v>1</v>
      </c>
      <c r="R867" s="592">
        <f t="shared" si="849"/>
        <v>1</v>
      </c>
      <c r="S867" s="588">
        <f t="shared" si="850"/>
        <v>1.49</v>
      </c>
      <c r="T867" s="456">
        <v>83200</v>
      </c>
      <c r="U867" s="458"/>
      <c r="V867" s="458"/>
      <c r="W867" s="706" t="str">
        <f t="shared" si="851"/>
        <v>Կ-2</v>
      </c>
      <c r="X867" s="456">
        <f t="shared" si="852"/>
        <v>123968</v>
      </c>
      <c r="Y867" s="590">
        <f t="shared" si="853"/>
        <v>123968</v>
      </c>
      <c r="Z867" s="590">
        <f t="shared" si="854"/>
        <v>1611584</v>
      </c>
      <c r="AA867" s="592">
        <f t="shared" si="855"/>
        <v>1</v>
      </c>
      <c r="AB867" s="592">
        <f t="shared" si="856"/>
        <v>2</v>
      </c>
      <c r="AC867" s="588">
        <f t="shared" si="857"/>
        <v>1.54</v>
      </c>
      <c r="AD867" s="456">
        <v>83200</v>
      </c>
      <c r="AE867" s="458"/>
      <c r="AF867" s="729"/>
      <c r="AG867" s="706" t="str">
        <f t="shared" si="858"/>
        <v>Կ-2</v>
      </c>
      <c r="AH867" s="456">
        <f t="shared" si="859"/>
        <v>128128</v>
      </c>
      <c r="AI867" s="590">
        <f t="shared" si="860"/>
        <v>128128</v>
      </c>
      <c r="AJ867" s="590">
        <f t="shared" si="861"/>
        <v>1665664</v>
      </c>
      <c r="AK867" s="592">
        <f t="shared" si="862"/>
        <v>1</v>
      </c>
      <c r="AL867" s="592">
        <f t="shared" si="863"/>
        <v>3</v>
      </c>
      <c r="AM867" s="588">
        <f t="shared" si="864"/>
        <v>1.59</v>
      </c>
      <c r="AN867" s="456">
        <v>83200</v>
      </c>
      <c r="AO867" s="458"/>
      <c r="AP867" s="729"/>
      <c r="AQ867" s="706" t="str">
        <f t="shared" si="865"/>
        <v>Կ-2</v>
      </c>
      <c r="AR867" s="456">
        <f t="shared" si="866"/>
        <v>132288</v>
      </c>
      <c r="AS867" s="590">
        <f t="shared" si="867"/>
        <v>132288</v>
      </c>
      <c r="AT867" s="590">
        <f t="shared" si="868"/>
        <v>1719744</v>
      </c>
    </row>
    <row r="868" spans="2:46" s="587" customFormat="1" ht="13.5">
      <c r="B868" s="816">
        <v>18</v>
      </c>
      <c r="C868" s="872" t="s">
        <v>2193</v>
      </c>
      <c r="D868" s="794" t="s">
        <v>1960</v>
      </c>
      <c r="E868" s="796">
        <v>1965</v>
      </c>
      <c r="F868" s="795" t="s">
        <v>107</v>
      </c>
      <c r="G868" s="820">
        <v>1</v>
      </c>
      <c r="H868" s="820">
        <v>20</v>
      </c>
      <c r="I868" s="821">
        <f t="shared" si="845"/>
        <v>2.2799999999999998</v>
      </c>
      <c r="J868" s="799">
        <v>83200</v>
      </c>
      <c r="K868" s="851"/>
      <c r="L868" s="851"/>
      <c r="M868" s="852" t="s">
        <v>86</v>
      </c>
      <c r="N868" s="799">
        <f t="shared" si="846"/>
        <v>189695.99999999997</v>
      </c>
      <c r="O868" s="823">
        <f t="shared" si="847"/>
        <v>189695.99999999997</v>
      </c>
      <c r="P868" s="823">
        <f t="shared" si="848"/>
        <v>2466047.9999999995</v>
      </c>
      <c r="Q868" s="592">
        <v>1</v>
      </c>
      <c r="R868" s="592">
        <f t="shared" si="849"/>
        <v>21</v>
      </c>
      <c r="S868" s="588">
        <f t="shared" si="850"/>
        <v>2.2799999999999998</v>
      </c>
      <c r="T868" s="456">
        <v>83200</v>
      </c>
      <c r="U868" s="458"/>
      <c r="V868" s="458"/>
      <c r="W868" s="706" t="str">
        <f t="shared" si="851"/>
        <v>Կ-1</v>
      </c>
      <c r="X868" s="456">
        <f t="shared" si="852"/>
        <v>189695.99999999997</v>
      </c>
      <c r="Y868" s="590">
        <f t="shared" si="853"/>
        <v>189695.99999999997</v>
      </c>
      <c r="Z868" s="590">
        <f t="shared" si="854"/>
        <v>2466047.9999999995</v>
      </c>
      <c r="AA868" s="592">
        <f t="shared" si="855"/>
        <v>1</v>
      </c>
      <c r="AB868" s="592">
        <f t="shared" si="856"/>
        <v>22</v>
      </c>
      <c r="AC868" s="588">
        <f t="shared" si="857"/>
        <v>2.2799999999999998</v>
      </c>
      <c r="AD868" s="456">
        <v>83200</v>
      </c>
      <c r="AE868" s="458"/>
      <c r="AF868" s="729"/>
      <c r="AG868" s="706" t="str">
        <f t="shared" si="858"/>
        <v>Կ-1</v>
      </c>
      <c r="AH868" s="456">
        <f t="shared" si="859"/>
        <v>189695.99999999997</v>
      </c>
      <c r="AI868" s="590">
        <f t="shared" si="860"/>
        <v>189695.99999999997</v>
      </c>
      <c r="AJ868" s="590">
        <f t="shared" si="861"/>
        <v>2466047.9999999995</v>
      </c>
      <c r="AK868" s="592">
        <f t="shared" si="862"/>
        <v>1</v>
      </c>
      <c r="AL868" s="592">
        <f t="shared" si="863"/>
        <v>23</v>
      </c>
      <c r="AM868" s="588">
        <f t="shared" si="864"/>
        <v>2.2799999999999998</v>
      </c>
      <c r="AN868" s="456">
        <v>83200</v>
      </c>
      <c r="AO868" s="458"/>
      <c r="AP868" s="729"/>
      <c r="AQ868" s="706" t="str">
        <f t="shared" si="865"/>
        <v>Կ-1</v>
      </c>
      <c r="AR868" s="456">
        <f t="shared" si="866"/>
        <v>189695.99999999997</v>
      </c>
      <c r="AS868" s="590">
        <f t="shared" si="867"/>
        <v>189695.99999999997</v>
      </c>
      <c r="AT868" s="590">
        <f t="shared" si="868"/>
        <v>2466047.9999999995</v>
      </c>
    </row>
    <row r="869" spans="2:46" s="587" customFormat="1" ht="27">
      <c r="B869" s="816">
        <v>19</v>
      </c>
      <c r="C869" s="872" t="s">
        <v>3150</v>
      </c>
      <c r="D869" s="828" t="s">
        <v>1961</v>
      </c>
      <c r="E869" s="818">
        <v>1996</v>
      </c>
      <c r="F869" s="829" t="s">
        <v>453</v>
      </c>
      <c r="G869" s="820">
        <v>1</v>
      </c>
      <c r="H869" s="820">
        <v>5</v>
      </c>
      <c r="I869" s="821">
        <f t="shared" si="845"/>
        <v>1.9</v>
      </c>
      <c r="J869" s="799">
        <v>83200</v>
      </c>
      <c r="K869" s="851"/>
      <c r="L869" s="851"/>
      <c r="M869" s="852" t="s">
        <v>86</v>
      </c>
      <c r="N869" s="799">
        <f t="shared" si="846"/>
        <v>158080</v>
      </c>
      <c r="O869" s="823">
        <f t="shared" si="847"/>
        <v>158080</v>
      </c>
      <c r="P869" s="823">
        <f t="shared" si="848"/>
        <v>2055040</v>
      </c>
      <c r="Q869" s="592">
        <v>1</v>
      </c>
      <c r="R869" s="592">
        <f t="shared" si="849"/>
        <v>6</v>
      </c>
      <c r="S869" s="588">
        <f t="shared" si="850"/>
        <v>1.96</v>
      </c>
      <c r="T869" s="456">
        <v>83200</v>
      </c>
      <c r="U869" s="458"/>
      <c r="V869" s="458"/>
      <c r="W869" s="706" t="str">
        <f t="shared" si="851"/>
        <v>Կ-1</v>
      </c>
      <c r="X869" s="456">
        <f t="shared" si="852"/>
        <v>163072</v>
      </c>
      <c r="Y869" s="590">
        <f t="shared" si="853"/>
        <v>163072</v>
      </c>
      <c r="Z869" s="590">
        <f t="shared" si="854"/>
        <v>2119936</v>
      </c>
      <c r="AA869" s="592">
        <f t="shared" si="855"/>
        <v>1</v>
      </c>
      <c r="AB869" s="592">
        <f t="shared" si="856"/>
        <v>7</v>
      </c>
      <c r="AC869" s="588">
        <f t="shared" si="857"/>
        <v>1.96</v>
      </c>
      <c r="AD869" s="456">
        <v>83200</v>
      </c>
      <c r="AE869" s="458"/>
      <c r="AF869" s="729"/>
      <c r="AG869" s="706" t="str">
        <f t="shared" si="858"/>
        <v>Կ-1</v>
      </c>
      <c r="AH869" s="456">
        <f t="shared" si="859"/>
        <v>163072</v>
      </c>
      <c r="AI869" s="590">
        <f t="shared" si="860"/>
        <v>163072</v>
      </c>
      <c r="AJ869" s="590">
        <f t="shared" si="861"/>
        <v>2119936</v>
      </c>
      <c r="AK869" s="592">
        <f t="shared" si="862"/>
        <v>1</v>
      </c>
      <c r="AL869" s="592">
        <f t="shared" si="863"/>
        <v>8</v>
      </c>
      <c r="AM869" s="588">
        <f t="shared" si="864"/>
        <v>2.02</v>
      </c>
      <c r="AN869" s="456">
        <v>83200</v>
      </c>
      <c r="AO869" s="458"/>
      <c r="AP869" s="729"/>
      <c r="AQ869" s="706" t="str">
        <f t="shared" si="865"/>
        <v>Կ-1</v>
      </c>
      <c r="AR869" s="456">
        <f t="shared" si="866"/>
        <v>168064</v>
      </c>
      <c r="AS869" s="590">
        <f t="shared" si="867"/>
        <v>168064</v>
      </c>
      <c r="AT869" s="590">
        <f t="shared" si="868"/>
        <v>2184832</v>
      </c>
    </row>
    <row r="870" spans="2:46" s="587" customFormat="1" ht="27">
      <c r="B870" s="816">
        <v>20</v>
      </c>
      <c r="C870" s="872" t="s">
        <v>2195</v>
      </c>
      <c r="D870" s="828" t="s">
        <v>1960</v>
      </c>
      <c r="E870" s="818">
        <v>1967</v>
      </c>
      <c r="F870" s="829" t="s">
        <v>453</v>
      </c>
      <c r="G870" s="820">
        <v>1</v>
      </c>
      <c r="H870" s="820">
        <v>13</v>
      </c>
      <c r="I870" s="821">
        <f t="shared" si="845"/>
        <v>2.14</v>
      </c>
      <c r="J870" s="799">
        <v>83200</v>
      </c>
      <c r="K870" s="851"/>
      <c r="L870" s="851"/>
      <c r="M870" s="852" t="s">
        <v>86</v>
      </c>
      <c r="N870" s="799">
        <f t="shared" si="846"/>
        <v>178048</v>
      </c>
      <c r="O870" s="823">
        <f t="shared" si="847"/>
        <v>178048</v>
      </c>
      <c r="P870" s="823">
        <f t="shared" si="848"/>
        <v>2314624</v>
      </c>
      <c r="Q870" s="592">
        <v>1</v>
      </c>
      <c r="R870" s="592">
        <f t="shared" si="849"/>
        <v>14</v>
      </c>
      <c r="S870" s="588">
        <f t="shared" si="850"/>
        <v>2.14</v>
      </c>
      <c r="T870" s="456">
        <v>83200</v>
      </c>
      <c r="U870" s="458"/>
      <c r="V870" s="458"/>
      <c r="W870" s="706" t="str">
        <f t="shared" si="851"/>
        <v>Կ-1</v>
      </c>
      <c r="X870" s="456">
        <f t="shared" si="852"/>
        <v>178048</v>
      </c>
      <c r="Y870" s="590">
        <f t="shared" si="853"/>
        <v>178048</v>
      </c>
      <c r="Z870" s="590">
        <f t="shared" si="854"/>
        <v>2314624</v>
      </c>
      <c r="AA870" s="592">
        <f t="shared" si="855"/>
        <v>1</v>
      </c>
      <c r="AB870" s="592">
        <f t="shared" si="856"/>
        <v>15</v>
      </c>
      <c r="AC870" s="588">
        <f t="shared" si="857"/>
        <v>2.14</v>
      </c>
      <c r="AD870" s="456">
        <v>83200</v>
      </c>
      <c r="AE870" s="458"/>
      <c r="AF870" s="729"/>
      <c r="AG870" s="706" t="str">
        <f t="shared" si="858"/>
        <v>Կ-1</v>
      </c>
      <c r="AH870" s="456">
        <f t="shared" si="859"/>
        <v>178048</v>
      </c>
      <c r="AI870" s="590">
        <f t="shared" si="860"/>
        <v>178048</v>
      </c>
      <c r="AJ870" s="590">
        <f t="shared" si="861"/>
        <v>2314624</v>
      </c>
      <c r="AK870" s="592">
        <f t="shared" si="862"/>
        <v>1</v>
      </c>
      <c r="AL870" s="592">
        <f t="shared" si="863"/>
        <v>16</v>
      </c>
      <c r="AM870" s="588">
        <f t="shared" si="864"/>
        <v>2.21</v>
      </c>
      <c r="AN870" s="456">
        <v>83200</v>
      </c>
      <c r="AO870" s="458"/>
      <c r="AP870" s="729"/>
      <c r="AQ870" s="706" t="str">
        <f t="shared" si="865"/>
        <v>Կ-1</v>
      </c>
      <c r="AR870" s="456">
        <f t="shared" si="866"/>
        <v>183872</v>
      </c>
      <c r="AS870" s="590">
        <f t="shared" si="867"/>
        <v>183872</v>
      </c>
      <c r="AT870" s="590">
        <f t="shared" si="868"/>
        <v>2390336</v>
      </c>
    </row>
    <row r="871" spans="2:46" s="587" customFormat="1" ht="27">
      <c r="B871" s="816">
        <v>21</v>
      </c>
      <c r="C871" s="872" t="s">
        <v>3151</v>
      </c>
      <c r="D871" s="828" t="s">
        <v>1961</v>
      </c>
      <c r="E871" s="818">
        <v>2000</v>
      </c>
      <c r="F871" s="829" t="s">
        <v>453</v>
      </c>
      <c r="G871" s="820">
        <v>1</v>
      </c>
      <c r="H871" s="820">
        <v>1</v>
      </c>
      <c r="I871" s="821">
        <f t="shared" si="845"/>
        <v>1.73</v>
      </c>
      <c r="J871" s="799">
        <v>83200</v>
      </c>
      <c r="K871" s="851"/>
      <c r="L871" s="851"/>
      <c r="M871" s="852" t="s">
        <v>86</v>
      </c>
      <c r="N871" s="799">
        <f t="shared" si="846"/>
        <v>143936</v>
      </c>
      <c r="O871" s="823">
        <f t="shared" si="847"/>
        <v>143936</v>
      </c>
      <c r="P871" s="823">
        <f t="shared" si="848"/>
        <v>1871168</v>
      </c>
      <c r="Q871" s="592">
        <v>1</v>
      </c>
      <c r="R871" s="592">
        <f t="shared" si="849"/>
        <v>2</v>
      </c>
      <c r="S871" s="588">
        <f t="shared" si="850"/>
        <v>1.79</v>
      </c>
      <c r="T871" s="456">
        <v>83200</v>
      </c>
      <c r="U871" s="458"/>
      <c r="V871" s="458"/>
      <c r="W871" s="706" t="str">
        <f t="shared" si="851"/>
        <v>Կ-1</v>
      </c>
      <c r="X871" s="456">
        <f t="shared" si="852"/>
        <v>148928</v>
      </c>
      <c r="Y871" s="590">
        <f t="shared" si="853"/>
        <v>148928</v>
      </c>
      <c r="Z871" s="590">
        <f t="shared" si="854"/>
        <v>1936064</v>
      </c>
      <c r="AA871" s="592">
        <f t="shared" si="855"/>
        <v>1</v>
      </c>
      <c r="AB871" s="592">
        <f t="shared" si="856"/>
        <v>3</v>
      </c>
      <c r="AC871" s="588">
        <f t="shared" si="857"/>
        <v>1.84</v>
      </c>
      <c r="AD871" s="456">
        <v>83200</v>
      </c>
      <c r="AE871" s="458"/>
      <c r="AF871" s="729"/>
      <c r="AG871" s="706" t="str">
        <f t="shared" si="858"/>
        <v>Կ-1</v>
      </c>
      <c r="AH871" s="456">
        <f t="shared" si="859"/>
        <v>153088</v>
      </c>
      <c r="AI871" s="590">
        <f t="shared" si="860"/>
        <v>153088</v>
      </c>
      <c r="AJ871" s="590">
        <f t="shared" si="861"/>
        <v>1990144</v>
      </c>
      <c r="AK871" s="592">
        <f t="shared" si="862"/>
        <v>1</v>
      </c>
      <c r="AL871" s="592">
        <f t="shared" si="863"/>
        <v>4</v>
      </c>
      <c r="AM871" s="588">
        <f t="shared" si="864"/>
        <v>1.9</v>
      </c>
      <c r="AN871" s="456">
        <v>83200</v>
      </c>
      <c r="AO871" s="458"/>
      <c r="AP871" s="729"/>
      <c r="AQ871" s="706" t="str">
        <f t="shared" si="865"/>
        <v>Կ-1</v>
      </c>
      <c r="AR871" s="456">
        <f t="shared" si="866"/>
        <v>158080</v>
      </c>
      <c r="AS871" s="590">
        <f t="shared" si="867"/>
        <v>158080</v>
      </c>
      <c r="AT871" s="590">
        <f t="shared" si="868"/>
        <v>2055040</v>
      </c>
    </row>
    <row r="872" spans="2:46" s="587" customFormat="1" ht="27">
      <c r="B872" s="816">
        <v>22</v>
      </c>
      <c r="C872" s="872" t="s">
        <v>3152</v>
      </c>
      <c r="D872" s="828" t="s">
        <v>1960</v>
      </c>
      <c r="E872" s="818">
        <v>1979</v>
      </c>
      <c r="F872" s="829" t="s">
        <v>453</v>
      </c>
      <c r="G872" s="820">
        <v>1</v>
      </c>
      <c r="H872" s="820">
        <v>1</v>
      </c>
      <c r="I872" s="821">
        <f t="shared" si="845"/>
        <v>1.73</v>
      </c>
      <c r="J872" s="799">
        <v>83200</v>
      </c>
      <c r="K872" s="851"/>
      <c r="L872" s="851"/>
      <c r="M872" s="852" t="s">
        <v>86</v>
      </c>
      <c r="N872" s="799">
        <f t="shared" si="846"/>
        <v>143936</v>
      </c>
      <c r="O872" s="823">
        <f t="shared" si="847"/>
        <v>143936</v>
      </c>
      <c r="P872" s="823">
        <f t="shared" si="848"/>
        <v>1871168</v>
      </c>
      <c r="Q872" s="592">
        <v>1</v>
      </c>
      <c r="R872" s="592">
        <f t="shared" si="849"/>
        <v>2</v>
      </c>
      <c r="S872" s="588">
        <f t="shared" si="850"/>
        <v>1.79</v>
      </c>
      <c r="T872" s="456">
        <v>83200</v>
      </c>
      <c r="U872" s="458"/>
      <c r="V872" s="458"/>
      <c r="W872" s="706" t="str">
        <f t="shared" si="851"/>
        <v>Կ-1</v>
      </c>
      <c r="X872" s="456">
        <f t="shared" si="852"/>
        <v>148928</v>
      </c>
      <c r="Y872" s="590">
        <f t="shared" si="853"/>
        <v>148928</v>
      </c>
      <c r="Z872" s="590">
        <f t="shared" si="854"/>
        <v>1936064</v>
      </c>
      <c r="AA872" s="592">
        <f t="shared" si="855"/>
        <v>1</v>
      </c>
      <c r="AB872" s="592">
        <f t="shared" si="856"/>
        <v>3</v>
      </c>
      <c r="AC872" s="588">
        <f t="shared" si="857"/>
        <v>1.84</v>
      </c>
      <c r="AD872" s="456">
        <v>83200</v>
      </c>
      <c r="AE872" s="458"/>
      <c r="AF872" s="729"/>
      <c r="AG872" s="706" t="str">
        <f t="shared" si="858"/>
        <v>Կ-1</v>
      </c>
      <c r="AH872" s="456">
        <f t="shared" si="859"/>
        <v>153088</v>
      </c>
      <c r="AI872" s="590">
        <f t="shared" si="860"/>
        <v>153088</v>
      </c>
      <c r="AJ872" s="590">
        <f t="shared" si="861"/>
        <v>1990144</v>
      </c>
      <c r="AK872" s="592">
        <f t="shared" si="862"/>
        <v>1</v>
      </c>
      <c r="AL872" s="592">
        <f t="shared" si="863"/>
        <v>4</v>
      </c>
      <c r="AM872" s="588">
        <f t="shared" si="864"/>
        <v>1.9</v>
      </c>
      <c r="AN872" s="456">
        <v>83200</v>
      </c>
      <c r="AO872" s="458"/>
      <c r="AP872" s="729"/>
      <c r="AQ872" s="706" t="str">
        <f t="shared" si="865"/>
        <v>Կ-1</v>
      </c>
      <c r="AR872" s="456">
        <f t="shared" si="866"/>
        <v>158080</v>
      </c>
      <c r="AS872" s="590">
        <f t="shared" si="867"/>
        <v>158080</v>
      </c>
      <c r="AT872" s="590">
        <f t="shared" si="868"/>
        <v>2055040</v>
      </c>
    </row>
    <row r="873" spans="2:46" s="587" customFormat="1" ht="27">
      <c r="B873" s="816">
        <v>23</v>
      </c>
      <c r="C873" s="872" t="s">
        <v>2686</v>
      </c>
      <c r="D873" s="828" t="s">
        <v>1961</v>
      </c>
      <c r="E873" s="818">
        <v>2002</v>
      </c>
      <c r="F873" s="829" t="s">
        <v>453</v>
      </c>
      <c r="G873" s="820">
        <v>1</v>
      </c>
      <c r="H873" s="820">
        <v>1</v>
      </c>
      <c r="I873" s="821">
        <f t="shared" si="845"/>
        <v>1.73</v>
      </c>
      <c r="J873" s="799">
        <v>83200</v>
      </c>
      <c r="K873" s="851"/>
      <c r="L873" s="851"/>
      <c r="M873" s="852" t="s">
        <v>86</v>
      </c>
      <c r="N873" s="799">
        <f t="shared" si="846"/>
        <v>143936</v>
      </c>
      <c r="O873" s="823">
        <f t="shared" si="847"/>
        <v>143936</v>
      </c>
      <c r="P873" s="823">
        <f t="shared" si="848"/>
        <v>1871168</v>
      </c>
      <c r="Q873" s="592">
        <v>1</v>
      </c>
      <c r="R873" s="592">
        <f t="shared" si="849"/>
        <v>2</v>
      </c>
      <c r="S873" s="588">
        <f t="shared" si="850"/>
        <v>1.79</v>
      </c>
      <c r="T873" s="456">
        <v>83200</v>
      </c>
      <c r="U873" s="458"/>
      <c r="V873" s="458"/>
      <c r="W873" s="706" t="str">
        <f t="shared" si="851"/>
        <v>Կ-1</v>
      </c>
      <c r="X873" s="456">
        <f t="shared" si="852"/>
        <v>148928</v>
      </c>
      <c r="Y873" s="590">
        <f t="shared" si="853"/>
        <v>148928</v>
      </c>
      <c r="Z873" s="590">
        <f t="shared" si="854"/>
        <v>1936064</v>
      </c>
      <c r="AA873" s="592">
        <f t="shared" si="855"/>
        <v>1</v>
      </c>
      <c r="AB873" s="592">
        <f t="shared" si="856"/>
        <v>3</v>
      </c>
      <c r="AC873" s="588">
        <f t="shared" si="857"/>
        <v>1.84</v>
      </c>
      <c r="AD873" s="456">
        <v>83200</v>
      </c>
      <c r="AE873" s="458"/>
      <c r="AF873" s="729"/>
      <c r="AG873" s="706" t="str">
        <f t="shared" si="858"/>
        <v>Կ-1</v>
      </c>
      <c r="AH873" s="456">
        <f t="shared" si="859"/>
        <v>153088</v>
      </c>
      <c r="AI873" s="590">
        <f t="shared" si="860"/>
        <v>153088</v>
      </c>
      <c r="AJ873" s="590">
        <f t="shared" si="861"/>
        <v>1990144</v>
      </c>
      <c r="AK873" s="592">
        <f t="shared" si="862"/>
        <v>1</v>
      </c>
      <c r="AL873" s="592">
        <f t="shared" si="863"/>
        <v>4</v>
      </c>
      <c r="AM873" s="588">
        <f t="shared" si="864"/>
        <v>1.9</v>
      </c>
      <c r="AN873" s="456">
        <v>83200</v>
      </c>
      <c r="AO873" s="458"/>
      <c r="AP873" s="729"/>
      <c r="AQ873" s="706" t="str">
        <f t="shared" si="865"/>
        <v>Կ-1</v>
      </c>
      <c r="AR873" s="456">
        <f t="shared" si="866"/>
        <v>158080</v>
      </c>
      <c r="AS873" s="590">
        <f t="shared" si="867"/>
        <v>158080</v>
      </c>
      <c r="AT873" s="590">
        <f t="shared" si="868"/>
        <v>2055040</v>
      </c>
    </row>
    <row r="874" spans="2:46" s="587" customFormat="1" ht="27">
      <c r="B874" s="816">
        <v>24</v>
      </c>
      <c r="C874" s="872" t="s">
        <v>3153</v>
      </c>
      <c r="D874" s="828" t="s">
        <v>1961</v>
      </c>
      <c r="E874" s="818">
        <v>2000</v>
      </c>
      <c r="F874" s="829" t="s">
        <v>453</v>
      </c>
      <c r="G874" s="820">
        <v>1</v>
      </c>
      <c r="H874" s="820">
        <v>1</v>
      </c>
      <c r="I874" s="821">
        <f t="shared" si="845"/>
        <v>1.73</v>
      </c>
      <c r="J874" s="799">
        <v>83200</v>
      </c>
      <c r="K874" s="851"/>
      <c r="L874" s="851"/>
      <c r="M874" s="852" t="s">
        <v>86</v>
      </c>
      <c r="N874" s="799">
        <f t="shared" si="846"/>
        <v>143936</v>
      </c>
      <c r="O874" s="823">
        <f t="shared" si="847"/>
        <v>143936</v>
      </c>
      <c r="P874" s="823">
        <f t="shared" si="848"/>
        <v>1871168</v>
      </c>
      <c r="Q874" s="592">
        <v>1</v>
      </c>
      <c r="R874" s="592">
        <f t="shared" si="849"/>
        <v>2</v>
      </c>
      <c r="S874" s="588">
        <f t="shared" si="850"/>
        <v>1.79</v>
      </c>
      <c r="T874" s="456">
        <v>83200</v>
      </c>
      <c r="U874" s="458"/>
      <c r="V874" s="458"/>
      <c r="W874" s="706" t="str">
        <f t="shared" si="851"/>
        <v>Կ-1</v>
      </c>
      <c r="X874" s="456">
        <f t="shared" si="852"/>
        <v>148928</v>
      </c>
      <c r="Y874" s="590">
        <f t="shared" si="853"/>
        <v>148928</v>
      </c>
      <c r="Z874" s="590">
        <f t="shared" si="854"/>
        <v>1936064</v>
      </c>
      <c r="AA874" s="592">
        <f t="shared" si="855"/>
        <v>1</v>
      </c>
      <c r="AB874" s="592">
        <f t="shared" si="856"/>
        <v>3</v>
      </c>
      <c r="AC874" s="588">
        <f t="shared" si="857"/>
        <v>1.84</v>
      </c>
      <c r="AD874" s="456">
        <v>83200</v>
      </c>
      <c r="AE874" s="458"/>
      <c r="AF874" s="729"/>
      <c r="AG874" s="706" t="str">
        <f t="shared" si="858"/>
        <v>Կ-1</v>
      </c>
      <c r="AH874" s="456">
        <f t="shared" si="859"/>
        <v>153088</v>
      </c>
      <c r="AI874" s="590">
        <f t="shared" si="860"/>
        <v>153088</v>
      </c>
      <c r="AJ874" s="590">
        <f t="shared" si="861"/>
        <v>1990144</v>
      </c>
      <c r="AK874" s="592">
        <f t="shared" si="862"/>
        <v>1</v>
      </c>
      <c r="AL874" s="592">
        <f t="shared" si="863"/>
        <v>4</v>
      </c>
      <c r="AM874" s="588">
        <f t="shared" si="864"/>
        <v>1.9</v>
      </c>
      <c r="AN874" s="456">
        <v>83200</v>
      </c>
      <c r="AO874" s="458"/>
      <c r="AP874" s="729"/>
      <c r="AQ874" s="706" t="str">
        <f t="shared" si="865"/>
        <v>Կ-1</v>
      </c>
      <c r="AR874" s="456">
        <f t="shared" si="866"/>
        <v>158080</v>
      </c>
      <c r="AS874" s="590">
        <f t="shared" si="867"/>
        <v>158080</v>
      </c>
      <c r="AT874" s="590">
        <f t="shared" si="868"/>
        <v>2055040</v>
      </c>
    </row>
    <row r="875" spans="2:46" s="587" customFormat="1" ht="27">
      <c r="B875" s="816">
        <v>25</v>
      </c>
      <c r="C875" s="872" t="s">
        <v>2197</v>
      </c>
      <c r="D875" s="828" t="s">
        <v>1961</v>
      </c>
      <c r="E875" s="818">
        <v>1998</v>
      </c>
      <c r="F875" s="829" t="s">
        <v>453</v>
      </c>
      <c r="G875" s="820">
        <v>1</v>
      </c>
      <c r="H875" s="820">
        <v>3</v>
      </c>
      <c r="I875" s="821">
        <f t="shared" si="845"/>
        <v>1.84</v>
      </c>
      <c r="J875" s="799">
        <v>83200</v>
      </c>
      <c r="K875" s="851"/>
      <c r="L875" s="851"/>
      <c r="M875" s="852" t="s">
        <v>86</v>
      </c>
      <c r="N875" s="799">
        <f t="shared" si="846"/>
        <v>153088</v>
      </c>
      <c r="O875" s="823">
        <f t="shared" si="847"/>
        <v>153088</v>
      </c>
      <c r="P875" s="823">
        <f t="shared" si="848"/>
        <v>1990144</v>
      </c>
      <c r="Q875" s="592">
        <v>1</v>
      </c>
      <c r="R875" s="592">
        <f t="shared" si="849"/>
        <v>4</v>
      </c>
      <c r="S875" s="588">
        <f t="shared" si="850"/>
        <v>1.9</v>
      </c>
      <c r="T875" s="456">
        <v>83200</v>
      </c>
      <c r="U875" s="458"/>
      <c r="V875" s="458"/>
      <c r="W875" s="706" t="str">
        <f t="shared" si="851"/>
        <v>Կ-1</v>
      </c>
      <c r="X875" s="456">
        <f t="shared" si="852"/>
        <v>158080</v>
      </c>
      <c r="Y875" s="590">
        <f t="shared" si="853"/>
        <v>158080</v>
      </c>
      <c r="Z875" s="590">
        <f t="shared" si="854"/>
        <v>2055040</v>
      </c>
      <c r="AA875" s="592">
        <f t="shared" si="855"/>
        <v>1</v>
      </c>
      <c r="AB875" s="592">
        <f t="shared" si="856"/>
        <v>5</v>
      </c>
      <c r="AC875" s="588">
        <f t="shared" si="857"/>
        <v>1.9</v>
      </c>
      <c r="AD875" s="456">
        <v>83200</v>
      </c>
      <c r="AE875" s="458"/>
      <c r="AF875" s="729"/>
      <c r="AG875" s="706" t="str">
        <f t="shared" si="858"/>
        <v>Կ-1</v>
      </c>
      <c r="AH875" s="456">
        <f t="shared" si="859"/>
        <v>158080</v>
      </c>
      <c r="AI875" s="590">
        <f t="shared" si="860"/>
        <v>158080</v>
      </c>
      <c r="AJ875" s="590">
        <f t="shared" si="861"/>
        <v>2055040</v>
      </c>
      <c r="AK875" s="592">
        <f t="shared" si="862"/>
        <v>1</v>
      </c>
      <c r="AL875" s="592">
        <f t="shared" si="863"/>
        <v>6</v>
      </c>
      <c r="AM875" s="588">
        <f t="shared" si="864"/>
        <v>1.96</v>
      </c>
      <c r="AN875" s="456">
        <v>83200</v>
      </c>
      <c r="AO875" s="458"/>
      <c r="AP875" s="729"/>
      <c r="AQ875" s="706" t="str">
        <f t="shared" si="865"/>
        <v>Կ-1</v>
      </c>
      <c r="AR875" s="456">
        <f t="shared" si="866"/>
        <v>163072</v>
      </c>
      <c r="AS875" s="590">
        <f t="shared" si="867"/>
        <v>163072</v>
      </c>
      <c r="AT875" s="590">
        <f t="shared" si="868"/>
        <v>2119936</v>
      </c>
    </row>
    <row r="876" spans="2:46" s="587" customFormat="1" ht="27">
      <c r="B876" s="816">
        <v>26</v>
      </c>
      <c r="C876" s="872" t="s">
        <v>2687</v>
      </c>
      <c r="D876" s="828" t="s">
        <v>1960</v>
      </c>
      <c r="E876" s="818">
        <v>1998</v>
      </c>
      <c r="F876" s="829" t="s">
        <v>453</v>
      </c>
      <c r="G876" s="820">
        <v>1</v>
      </c>
      <c r="H876" s="820">
        <v>1</v>
      </c>
      <c r="I876" s="821">
        <f t="shared" si="845"/>
        <v>1.73</v>
      </c>
      <c r="J876" s="799">
        <v>83200</v>
      </c>
      <c r="K876" s="851"/>
      <c r="L876" s="851"/>
      <c r="M876" s="852" t="s">
        <v>86</v>
      </c>
      <c r="N876" s="799">
        <f t="shared" si="846"/>
        <v>143936</v>
      </c>
      <c r="O876" s="823">
        <f t="shared" si="847"/>
        <v>143936</v>
      </c>
      <c r="P876" s="823">
        <f t="shared" si="848"/>
        <v>1871168</v>
      </c>
      <c r="Q876" s="592">
        <v>1</v>
      </c>
      <c r="R876" s="592">
        <f t="shared" si="849"/>
        <v>2</v>
      </c>
      <c r="S876" s="588">
        <f t="shared" si="850"/>
        <v>1.79</v>
      </c>
      <c r="T876" s="456">
        <v>83200</v>
      </c>
      <c r="U876" s="458"/>
      <c r="V876" s="458"/>
      <c r="W876" s="706" t="str">
        <f t="shared" si="851"/>
        <v>Կ-1</v>
      </c>
      <c r="X876" s="456">
        <f t="shared" si="852"/>
        <v>148928</v>
      </c>
      <c r="Y876" s="590">
        <f t="shared" si="853"/>
        <v>148928</v>
      </c>
      <c r="Z876" s="590">
        <f t="shared" si="854"/>
        <v>1936064</v>
      </c>
      <c r="AA876" s="592">
        <f t="shared" si="855"/>
        <v>1</v>
      </c>
      <c r="AB876" s="592">
        <f t="shared" si="856"/>
        <v>3</v>
      </c>
      <c r="AC876" s="588">
        <f t="shared" si="857"/>
        <v>1.84</v>
      </c>
      <c r="AD876" s="456">
        <v>83200</v>
      </c>
      <c r="AE876" s="458"/>
      <c r="AF876" s="729"/>
      <c r="AG876" s="706" t="str">
        <f t="shared" si="858"/>
        <v>Կ-1</v>
      </c>
      <c r="AH876" s="456">
        <f t="shared" si="859"/>
        <v>153088</v>
      </c>
      <c r="AI876" s="590">
        <f t="shared" si="860"/>
        <v>153088</v>
      </c>
      <c r="AJ876" s="590">
        <f t="shared" si="861"/>
        <v>1990144</v>
      </c>
      <c r="AK876" s="592">
        <f t="shared" si="862"/>
        <v>1</v>
      </c>
      <c r="AL876" s="592">
        <f t="shared" si="863"/>
        <v>4</v>
      </c>
      <c r="AM876" s="588">
        <f t="shared" si="864"/>
        <v>1.9</v>
      </c>
      <c r="AN876" s="456">
        <v>83200</v>
      </c>
      <c r="AO876" s="458"/>
      <c r="AP876" s="729"/>
      <c r="AQ876" s="706" t="str">
        <f t="shared" si="865"/>
        <v>Կ-1</v>
      </c>
      <c r="AR876" s="456">
        <f t="shared" si="866"/>
        <v>158080</v>
      </c>
      <c r="AS876" s="590">
        <f t="shared" si="867"/>
        <v>158080</v>
      </c>
      <c r="AT876" s="590">
        <f t="shared" si="868"/>
        <v>2055040</v>
      </c>
    </row>
    <row r="877" spans="2:46" s="587" customFormat="1" ht="27">
      <c r="B877" s="816">
        <v>27</v>
      </c>
      <c r="C877" s="872" t="s">
        <v>2688</v>
      </c>
      <c r="D877" s="828" t="s">
        <v>1960</v>
      </c>
      <c r="E877" s="818">
        <v>2000</v>
      </c>
      <c r="F877" s="829" t="s">
        <v>453</v>
      </c>
      <c r="G877" s="820">
        <v>1</v>
      </c>
      <c r="H877" s="820">
        <v>3</v>
      </c>
      <c r="I877" s="821">
        <f t="shared" si="845"/>
        <v>1.84</v>
      </c>
      <c r="J877" s="799">
        <v>83200</v>
      </c>
      <c r="K877" s="851"/>
      <c r="L877" s="851"/>
      <c r="M877" s="852" t="s">
        <v>86</v>
      </c>
      <c r="N877" s="799">
        <f t="shared" si="846"/>
        <v>153088</v>
      </c>
      <c r="O877" s="823">
        <f t="shared" si="847"/>
        <v>153088</v>
      </c>
      <c r="P877" s="823">
        <f t="shared" si="848"/>
        <v>1990144</v>
      </c>
      <c r="Q877" s="592">
        <v>1</v>
      </c>
      <c r="R877" s="592">
        <f t="shared" si="849"/>
        <v>4</v>
      </c>
      <c r="S877" s="588">
        <f t="shared" si="850"/>
        <v>1.9</v>
      </c>
      <c r="T877" s="456">
        <v>83200</v>
      </c>
      <c r="U877" s="458"/>
      <c r="V877" s="458"/>
      <c r="W877" s="706" t="str">
        <f t="shared" si="851"/>
        <v>Կ-1</v>
      </c>
      <c r="X877" s="456">
        <f t="shared" si="852"/>
        <v>158080</v>
      </c>
      <c r="Y877" s="590">
        <f t="shared" si="853"/>
        <v>158080</v>
      </c>
      <c r="Z877" s="590">
        <f t="shared" si="854"/>
        <v>2055040</v>
      </c>
      <c r="AA877" s="592">
        <f t="shared" si="855"/>
        <v>1</v>
      </c>
      <c r="AB877" s="592">
        <f t="shared" si="856"/>
        <v>5</v>
      </c>
      <c r="AC877" s="588">
        <f t="shared" si="857"/>
        <v>1.9</v>
      </c>
      <c r="AD877" s="456">
        <v>83200</v>
      </c>
      <c r="AE877" s="458"/>
      <c r="AF877" s="729"/>
      <c r="AG877" s="706" t="str">
        <f t="shared" si="858"/>
        <v>Կ-1</v>
      </c>
      <c r="AH877" s="456">
        <f t="shared" si="859"/>
        <v>158080</v>
      </c>
      <c r="AI877" s="590">
        <f t="shared" si="860"/>
        <v>158080</v>
      </c>
      <c r="AJ877" s="590">
        <f t="shared" si="861"/>
        <v>2055040</v>
      </c>
      <c r="AK877" s="592">
        <f t="shared" si="862"/>
        <v>1</v>
      </c>
      <c r="AL877" s="592">
        <f t="shared" si="863"/>
        <v>6</v>
      </c>
      <c r="AM877" s="588">
        <f t="shared" si="864"/>
        <v>1.96</v>
      </c>
      <c r="AN877" s="456">
        <v>83200</v>
      </c>
      <c r="AO877" s="458"/>
      <c r="AP877" s="729"/>
      <c r="AQ877" s="706" t="str">
        <f t="shared" si="865"/>
        <v>Կ-1</v>
      </c>
      <c r="AR877" s="456">
        <f t="shared" si="866"/>
        <v>163072</v>
      </c>
      <c r="AS877" s="590">
        <f t="shared" si="867"/>
        <v>163072</v>
      </c>
      <c r="AT877" s="590">
        <f t="shared" si="868"/>
        <v>2119936</v>
      </c>
    </row>
    <row r="878" spans="2:46" s="587" customFormat="1" ht="27">
      <c r="B878" s="816">
        <v>28</v>
      </c>
      <c r="C878" s="872" t="s">
        <v>2689</v>
      </c>
      <c r="D878" s="828" t="s">
        <v>1960</v>
      </c>
      <c r="E878" s="818">
        <v>2000</v>
      </c>
      <c r="F878" s="829" t="s">
        <v>453</v>
      </c>
      <c r="G878" s="820">
        <v>1</v>
      </c>
      <c r="H878" s="820">
        <v>3</v>
      </c>
      <c r="I878" s="821">
        <f t="shared" si="845"/>
        <v>1.84</v>
      </c>
      <c r="J878" s="799">
        <v>83200</v>
      </c>
      <c r="K878" s="851"/>
      <c r="L878" s="851"/>
      <c r="M878" s="852" t="s">
        <v>86</v>
      </c>
      <c r="N878" s="799">
        <f t="shared" si="846"/>
        <v>153088</v>
      </c>
      <c r="O878" s="823">
        <f t="shared" si="847"/>
        <v>153088</v>
      </c>
      <c r="P878" s="823">
        <f t="shared" si="848"/>
        <v>1990144</v>
      </c>
      <c r="Q878" s="592">
        <v>1</v>
      </c>
      <c r="R878" s="592">
        <f t="shared" si="849"/>
        <v>4</v>
      </c>
      <c r="S878" s="588">
        <f t="shared" si="850"/>
        <v>1.9</v>
      </c>
      <c r="T878" s="456">
        <v>83200</v>
      </c>
      <c r="U878" s="458"/>
      <c r="V878" s="458"/>
      <c r="W878" s="706" t="str">
        <f t="shared" si="851"/>
        <v>Կ-1</v>
      </c>
      <c r="X878" s="456">
        <f t="shared" si="852"/>
        <v>158080</v>
      </c>
      <c r="Y878" s="590">
        <f t="shared" si="853"/>
        <v>158080</v>
      </c>
      <c r="Z878" s="590">
        <f t="shared" si="854"/>
        <v>2055040</v>
      </c>
      <c r="AA878" s="592">
        <f t="shared" si="855"/>
        <v>1</v>
      </c>
      <c r="AB878" s="592">
        <f t="shared" si="856"/>
        <v>5</v>
      </c>
      <c r="AC878" s="588">
        <f t="shared" si="857"/>
        <v>1.9</v>
      </c>
      <c r="AD878" s="456">
        <v>83200</v>
      </c>
      <c r="AE878" s="458"/>
      <c r="AF878" s="729"/>
      <c r="AG878" s="706" t="str">
        <f t="shared" si="858"/>
        <v>Կ-1</v>
      </c>
      <c r="AH878" s="456">
        <f t="shared" si="859"/>
        <v>158080</v>
      </c>
      <c r="AI878" s="590">
        <f t="shared" si="860"/>
        <v>158080</v>
      </c>
      <c r="AJ878" s="590">
        <f t="shared" si="861"/>
        <v>2055040</v>
      </c>
      <c r="AK878" s="592">
        <f t="shared" si="862"/>
        <v>1</v>
      </c>
      <c r="AL878" s="592">
        <f t="shared" si="863"/>
        <v>6</v>
      </c>
      <c r="AM878" s="588">
        <f t="shared" si="864"/>
        <v>1.96</v>
      </c>
      <c r="AN878" s="456">
        <v>83200</v>
      </c>
      <c r="AO878" s="458"/>
      <c r="AP878" s="729"/>
      <c r="AQ878" s="706" t="str">
        <f t="shared" si="865"/>
        <v>Կ-1</v>
      </c>
      <c r="AR878" s="456">
        <f t="shared" si="866"/>
        <v>163072</v>
      </c>
      <c r="AS878" s="590">
        <f t="shared" si="867"/>
        <v>163072</v>
      </c>
      <c r="AT878" s="590">
        <f t="shared" si="868"/>
        <v>2119936</v>
      </c>
    </row>
    <row r="879" spans="2:46" s="587" customFormat="1" ht="27">
      <c r="B879" s="816">
        <v>29</v>
      </c>
      <c r="C879" s="872" t="s">
        <v>2690</v>
      </c>
      <c r="D879" s="828" t="s">
        <v>1960</v>
      </c>
      <c r="E879" s="818">
        <v>2002</v>
      </c>
      <c r="F879" s="829" t="s">
        <v>453</v>
      </c>
      <c r="G879" s="820">
        <v>1</v>
      </c>
      <c r="H879" s="820">
        <v>2</v>
      </c>
      <c r="I879" s="821">
        <f t="shared" si="845"/>
        <v>1.79</v>
      </c>
      <c r="J879" s="799">
        <v>83200</v>
      </c>
      <c r="K879" s="851"/>
      <c r="L879" s="851"/>
      <c r="M879" s="852" t="s">
        <v>86</v>
      </c>
      <c r="N879" s="799">
        <f t="shared" si="846"/>
        <v>148928</v>
      </c>
      <c r="O879" s="823">
        <f t="shared" si="847"/>
        <v>148928</v>
      </c>
      <c r="P879" s="823">
        <f t="shared" si="848"/>
        <v>1936064</v>
      </c>
      <c r="Q879" s="592">
        <v>1</v>
      </c>
      <c r="R879" s="592">
        <f t="shared" si="849"/>
        <v>3</v>
      </c>
      <c r="S879" s="588">
        <f t="shared" si="850"/>
        <v>1.84</v>
      </c>
      <c r="T879" s="456">
        <v>83200</v>
      </c>
      <c r="U879" s="458"/>
      <c r="V879" s="458"/>
      <c r="W879" s="706" t="str">
        <f t="shared" si="851"/>
        <v>Կ-1</v>
      </c>
      <c r="X879" s="456">
        <f t="shared" si="852"/>
        <v>153088</v>
      </c>
      <c r="Y879" s="590">
        <f t="shared" si="853"/>
        <v>153088</v>
      </c>
      <c r="Z879" s="590">
        <f t="shared" si="854"/>
        <v>1990144</v>
      </c>
      <c r="AA879" s="592">
        <f t="shared" si="855"/>
        <v>1</v>
      </c>
      <c r="AB879" s="592">
        <f t="shared" si="856"/>
        <v>4</v>
      </c>
      <c r="AC879" s="588">
        <f t="shared" si="857"/>
        <v>1.9</v>
      </c>
      <c r="AD879" s="456">
        <v>83200</v>
      </c>
      <c r="AE879" s="458"/>
      <c r="AF879" s="729"/>
      <c r="AG879" s="706" t="str">
        <f t="shared" si="858"/>
        <v>Կ-1</v>
      </c>
      <c r="AH879" s="456">
        <f t="shared" si="859"/>
        <v>158080</v>
      </c>
      <c r="AI879" s="590">
        <f t="shared" si="860"/>
        <v>158080</v>
      </c>
      <c r="AJ879" s="590">
        <f t="shared" si="861"/>
        <v>2055040</v>
      </c>
      <c r="AK879" s="592">
        <f t="shared" si="862"/>
        <v>1</v>
      </c>
      <c r="AL879" s="592">
        <f t="shared" si="863"/>
        <v>5</v>
      </c>
      <c r="AM879" s="588">
        <f t="shared" si="864"/>
        <v>1.9</v>
      </c>
      <c r="AN879" s="456">
        <v>83200</v>
      </c>
      <c r="AO879" s="458"/>
      <c r="AP879" s="729"/>
      <c r="AQ879" s="706" t="str">
        <f t="shared" si="865"/>
        <v>Կ-1</v>
      </c>
      <c r="AR879" s="456">
        <f t="shared" si="866"/>
        <v>158080</v>
      </c>
      <c r="AS879" s="590">
        <f t="shared" si="867"/>
        <v>158080</v>
      </c>
      <c r="AT879" s="590">
        <f t="shared" si="868"/>
        <v>2055040</v>
      </c>
    </row>
    <row r="880" spans="2:46" s="587" customFormat="1" ht="27">
      <c r="B880" s="816">
        <v>30</v>
      </c>
      <c r="C880" s="872" t="s">
        <v>2691</v>
      </c>
      <c r="D880" s="828" t="s">
        <v>1961</v>
      </c>
      <c r="E880" s="818">
        <v>2004</v>
      </c>
      <c r="F880" s="829" t="s">
        <v>453</v>
      </c>
      <c r="G880" s="820">
        <v>1</v>
      </c>
      <c r="H880" s="820">
        <v>1</v>
      </c>
      <c r="I880" s="821">
        <f t="shared" si="845"/>
        <v>1.73</v>
      </c>
      <c r="J880" s="799">
        <v>83200</v>
      </c>
      <c r="K880" s="851"/>
      <c r="L880" s="851"/>
      <c r="M880" s="852" t="s">
        <v>86</v>
      </c>
      <c r="N880" s="799">
        <f t="shared" si="846"/>
        <v>143936</v>
      </c>
      <c r="O880" s="823">
        <f t="shared" si="847"/>
        <v>143936</v>
      </c>
      <c r="P880" s="823">
        <f t="shared" si="848"/>
        <v>1871168</v>
      </c>
      <c r="Q880" s="592">
        <v>1</v>
      </c>
      <c r="R880" s="592">
        <f t="shared" si="849"/>
        <v>2</v>
      </c>
      <c r="S880" s="588">
        <f t="shared" si="850"/>
        <v>1.79</v>
      </c>
      <c r="T880" s="456">
        <v>83200</v>
      </c>
      <c r="U880" s="458"/>
      <c r="V880" s="458"/>
      <c r="W880" s="706" t="str">
        <f t="shared" si="851"/>
        <v>Կ-1</v>
      </c>
      <c r="X880" s="456">
        <f t="shared" si="852"/>
        <v>148928</v>
      </c>
      <c r="Y880" s="590">
        <f t="shared" si="853"/>
        <v>148928</v>
      </c>
      <c r="Z880" s="590">
        <f t="shared" si="854"/>
        <v>1936064</v>
      </c>
      <c r="AA880" s="592">
        <f t="shared" si="855"/>
        <v>1</v>
      </c>
      <c r="AB880" s="592">
        <f t="shared" si="856"/>
        <v>3</v>
      </c>
      <c r="AC880" s="588">
        <f t="shared" si="857"/>
        <v>1.84</v>
      </c>
      <c r="AD880" s="456">
        <v>83200</v>
      </c>
      <c r="AE880" s="458"/>
      <c r="AF880" s="729"/>
      <c r="AG880" s="706" t="str">
        <f t="shared" si="858"/>
        <v>Կ-1</v>
      </c>
      <c r="AH880" s="456">
        <f t="shared" si="859"/>
        <v>153088</v>
      </c>
      <c r="AI880" s="590">
        <f t="shared" si="860"/>
        <v>153088</v>
      </c>
      <c r="AJ880" s="590">
        <f t="shared" si="861"/>
        <v>1990144</v>
      </c>
      <c r="AK880" s="592">
        <f t="shared" si="862"/>
        <v>1</v>
      </c>
      <c r="AL880" s="592">
        <f t="shared" si="863"/>
        <v>4</v>
      </c>
      <c r="AM880" s="588">
        <f t="shared" si="864"/>
        <v>1.9</v>
      </c>
      <c r="AN880" s="456">
        <v>83200</v>
      </c>
      <c r="AO880" s="458"/>
      <c r="AP880" s="729"/>
      <c r="AQ880" s="706" t="str">
        <f t="shared" si="865"/>
        <v>Կ-1</v>
      </c>
      <c r="AR880" s="456">
        <f t="shared" si="866"/>
        <v>158080</v>
      </c>
      <c r="AS880" s="590">
        <f t="shared" si="867"/>
        <v>158080</v>
      </c>
      <c r="AT880" s="590">
        <f t="shared" si="868"/>
        <v>2055040</v>
      </c>
    </row>
    <row r="881" spans="2:46" s="587" customFormat="1" ht="27">
      <c r="B881" s="816">
        <v>31</v>
      </c>
      <c r="C881" s="872" t="s">
        <v>3154</v>
      </c>
      <c r="D881" s="828" t="s">
        <v>1960</v>
      </c>
      <c r="E881" s="818">
        <v>2002</v>
      </c>
      <c r="F881" s="829" t="s">
        <v>453</v>
      </c>
      <c r="G881" s="820">
        <v>1</v>
      </c>
      <c r="H881" s="820">
        <v>1</v>
      </c>
      <c r="I881" s="821">
        <f t="shared" si="845"/>
        <v>1.73</v>
      </c>
      <c r="J881" s="799">
        <v>83200</v>
      </c>
      <c r="K881" s="851"/>
      <c r="L881" s="851"/>
      <c r="M881" s="852" t="s">
        <v>86</v>
      </c>
      <c r="N881" s="799">
        <f t="shared" si="846"/>
        <v>143936</v>
      </c>
      <c r="O881" s="823">
        <f t="shared" si="847"/>
        <v>143936</v>
      </c>
      <c r="P881" s="823">
        <f t="shared" si="848"/>
        <v>1871168</v>
      </c>
      <c r="Q881" s="592">
        <v>1</v>
      </c>
      <c r="R881" s="592">
        <f t="shared" si="849"/>
        <v>2</v>
      </c>
      <c r="S881" s="588">
        <f t="shared" si="850"/>
        <v>1.79</v>
      </c>
      <c r="T881" s="456">
        <v>83200</v>
      </c>
      <c r="U881" s="458"/>
      <c r="V881" s="458"/>
      <c r="W881" s="706" t="str">
        <f t="shared" si="851"/>
        <v>Կ-1</v>
      </c>
      <c r="X881" s="456">
        <f t="shared" si="852"/>
        <v>148928</v>
      </c>
      <c r="Y881" s="590">
        <f t="shared" si="853"/>
        <v>148928</v>
      </c>
      <c r="Z881" s="590">
        <f t="shared" si="854"/>
        <v>1936064</v>
      </c>
      <c r="AA881" s="592">
        <f t="shared" si="855"/>
        <v>1</v>
      </c>
      <c r="AB881" s="592">
        <f t="shared" si="856"/>
        <v>3</v>
      </c>
      <c r="AC881" s="588">
        <f t="shared" si="857"/>
        <v>1.84</v>
      </c>
      <c r="AD881" s="456">
        <v>83200</v>
      </c>
      <c r="AE881" s="458"/>
      <c r="AF881" s="729"/>
      <c r="AG881" s="706" t="str">
        <f t="shared" si="858"/>
        <v>Կ-1</v>
      </c>
      <c r="AH881" s="456">
        <f t="shared" si="859"/>
        <v>153088</v>
      </c>
      <c r="AI881" s="590">
        <f t="shared" si="860"/>
        <v>153088</v>
      </c>
      <c r="AJ881" s="590">
        <f t="shared" si="861"/>
        <v>1990144</v>
      </c>
      <c r="AK881" s="592">
        <f t="shared" si="862"/>
        <v>1</v>
      </c>
      <c r="AL881" s="592">
        <f t="shared" si="863"/>
        <v>4</v>
      </c>
      <c r="AM881" s="588">
        <f t="shared" si="864"/>
        <v>1.9</v>
      </c>
      <c r="AN881" s="456">
        <v>83200</v>
      </c>
      <c r="AO881" s="458"/>
      <c r="AP881" s="729"/>
      <c r="AQ881" s="706" t="str">
        <f t="shared" si="865"/>
        <v>Կ-1</v>
      </c>
      <c r="AR881" s="456">
        <f t="shared" si="866"/>
        <v>158080</v>
      </c>
      <c r="AS881" s="590">
        <f t="shared" si="867"/>
        <v>158080</v>
      </c>
      <c r="AT881" s="590">
        <f t="shared" si="868"/>
        <v>2055040</v>
      </c>
    </row>
    <row r="882" spans="2:46" s="587" customFormat="1" ht="27">
      <c r="B882" s="816">
        <v>32</v>
      </c>
      <c r="C882" s="872" t="s">
        <v>70</v>
      </c>
      <c r="D882" s="828"/>
      <c r="E882" s="818"/>
      <c r="F882" s="829" t="s">
        <v>453</v>
      </c>
      <c r="G882" s="820">
        <v>1</v>
      </c>
      <c r="H882" s="820">
        <v>6</v>
      </c>
      <c r="I882" s="821">
        <f t="shared" si="845"/>
        <v>1.96</v>
      </c>
      <c r="J882" s="799">
        <v>83200</v>
      </c>
      <c r="K882" s="851"/>
      <c r="L882" s="851"/>
      <c r="M882" s="852" t="s">
        <v>86</v>
      </c>
      <c r="N882" s="799">
        <f t="shared" si="846"/>
        <v>163072</v>
      </c>
      <c r="O882" s="823">
        <f t="shared" si="847"/>
        <v>163072</v>
      </c>
      <c r="P882" s="823">
        <f t="shared" si="848"/>
        <v>2119936</v>
      </c>
      <c r="Q882" s="592">
        <v>1</v>
      </c>
      <c r="R882" s="592">
        <f t="shared" si="849"/>
        <v>7</v>
      </c>
      <c r="S882" s="588">
        <f t="shared" si="850"/>
        <v>1.96</v>
      </c>
      <c r="T882" s="456">
        <v>83200</v>
      </c>
      <c r="U882" s="458"/>
      <c r="V882" s="458"/>
      <c r="W882" s="706" t="str">
        <f t="shared" si="851"/>
        <v>Կ-1</v>
      </c>
      <c r="X882" s="456">
        <f t="shared" si="852"/>
        <v>163072</v>
      </c>
      <c r="Y882" s="590">
        <f t="shared" si="853"/>
        <v>163072</v>
      </c>
      <c r="Z882" s="590">
        <f t="shared" si="854"/>
        <v>2119936</v>
      </c>
      <c r="AA882" s="592">
        <f t="shared" si="855"/>
        <v>1</v>
      </c>
      <c r="AB882" s="592">
        <f t="shared" si="856"/>
        <v>8</v>
      </c>
      <c r="AC882" s="588">
        <f t="shared" si="857"/>
        <v>2.02</v>
      </c>
      <c r="AD882" s="456">
        <v>83200</v>
      </c>
      <c r="AE882" s="458"/>
      <c r="AF882" s="729"/>
      <c r="AG882" s="706" t="str">
        <f t="shared" si="858"/>
        <v>Կ-1</v>
      </c>
      <c r="AH882" s="456">
        <f t="shared" si="859"/>
        <v>168064</v>
      </c>
      <c r="AI882" s="590">
        <f t="shared" si="860"/>
        <v>168064</v>
      </c>
      <c r="AJ882" s="590">
        <f t="shared" si="861"/>
        <v>2184832</v>
      </c>
      <c r="AK882" s="592">
        <f t="shared" si="862"/>
        <v>1</v>
      </c>
      <c r="AL882" s="592">
        <f t="shared" si="863"/>
        <v>9</v>
      </c>
      <c r="AM882" s="588">
        <f t="shared" si="864"/>
        <v>2.02</v>
      </c>
      <c r="AN882" s="456">
        <v>83200</v>
      </c>
      <c r="AO882" s="458"/>
      <c r="AP882" s="729"/>
      <c r="AQ882" s="706" t="str">
        <f t="shared" si="865"/>
        <v>Կ-1</v>
      </c>
      <c r="AR882" s="456">
        <f t="shared" si="866"/>
        <v>168064</v>
      </c>
      <c r="AS882" s="590">
        <f t="shared" si="867"/>
        <v>168064</v>
      </c>
      <c r="AT882" s="590">
        <f t="shared" si="868"/>
        <v>2184832</v>
      </c>
    </row>
    <row r="883" spans="2:46" s="587" customFormat="1" ht="27">
      <c r="B883" s="816">
        <v>33</v>
      </c>
      <c r="C883" s="872" t="s">
        <v>70</v>
      </c>
      <c r="D883" s="828"/>
      <c r="E883" s="818"/>
      <c r="F883" s="829" t="s">
        <v>453</v>
      </c>
      <c r="G883" s="820">
        <v>1</v>
      </c>
      <c r="H883" s="820">
        <v>6</v>
      </c>
      <c r="I883" s="821">
        <f>IF(G883&lt;1,0,IF(M883="Բ-1",IF(H883=0,6.94,IF(H883=1,7.17,IF(H883=2,7.41,IF(H883=3,7.66,IF(OR(H883=5,H883=4),7.92,IF(OR(H883=6,H883=7),8.18,IF(OR(H883=8,H883=9),8.46,IF(OR(H883=10,H883=11,H883=12),8.74,IF(OR(H883=13,H883=14,H883=15),9.03,IF(OR(H883=16,H883=17,H883=18),9.33,9.65)))))))))),IF(M883="Բ-2", IF(H883=0,5.71,IF(H883=1,5.89,IF(H883=2,6.09,IF(H883=3,6.29,IF(OR(H883=5,H883=4),6.5,IF(OR(H883=6,H883=7),6.72,IF(OR(H883=8,H883=9),6.94,IF(OR(H883=10,H883=11,H883=12),7.17,IF(OR(H883=13,H883=14,H883=15),7.41,IF(OR(H883=16,H883=17,H883=18),7.65,7.91)))))))))), IF(M883="Գ-1", IF(H883=0,4.7,IF(H883=1,4.86,IF(H883=2,5.01,IF(H883=3,5.18,IF(OR(H883=5,H883=4),5.35,IF(OR(H883=6,H883=7),5.52,IF(OR(H883=8,H883=9),5.71,IF(OR(H883=10,H883=11,H883=12),5.89,IF(OR(H883=13,H883=14,H883=15),6.09,IF(OR(H883=16,H883=17,H883=18),6.29,6.49)))))))))), IF(M883="Գ-2", IF(H883=0,3.88,IF(H883=1,4.01,IF(H883=2,4.14,IF(H883=3,4.27,IF(OR(H883=5,H883=4),4.41,IF(OR(H883=6,H883=7),4.55,IF(OR(H883=8,H883=9),4.7,IF(OR(H883=10,H883=11,H883=12),4.85,IF(OR(H883=13,H883=14,H883=15),5.01,IF(OR(H883=16,H883=17,H883=18),5.17,5.34)))))))))), IF(M883="Գ-3", IF(H883=0,3.21,IF(H883=1,3.31,IF(H883=2,3.42,IF(H883=3,3.53,IF(OR(H883=5,H883=4),3.64,IF(OR(H883=6,H883=7),3.76,IF(OR(H883=8,H883=9),3.88,IF(OR(H883=10,H883=11,H883=12),4.01,IF(OR(H883=13,H883=14,H883=15),4.13,IF(OR(H883=16,H883=17,H883=18),4.27,4.4)))))))))), IF(M883="Ա-1", IF(H883=0,2.66,IF(H883=1,2.75,IF(H883=2,2.83,IF(H883=3,2.92,IF(OR(H883=5,H883=4),3.02,IF(OR(H883=6,H883=7),3.11,IF(OR(H883=8,H883=9),3.21,IF(OR(H883=10,H883=11,H883=12),3.31,IF(OR(H883=13,H883=14,H883=15),3.42,IF(OR(H883=16,H883=17,H883=18),3.53,3.64)))))))))), IF(M883="Ա-2", IF(H883=0,2.28,IF(H883=1,2.35,IF(H883=2,2.43,IF(H883=3,2.5,IF(OR(H883=5,H883=4),2.58,IF(OR(H883=6,H883=7),2.66,IF(OR(H883=8,H883=9),2.75,IF(OR(H883=10,H883=11,H883=12),2.83,IF(OR(H883=13,H883=14,H883=15),2.92,IF(OR(H883=16,H883=17,H883=18),3.01,3.11)))))))))),IF(M883="Ա-3", IF(H883=0,1.96,IF(H883=1,2.02,IF(H883=2,2.08,IF(H883=3,2.15,IF(OR(H883=5,H883=4),2.21,IF(OR(H883=6,H883=7),2.28,IF(OR(H883=8,H883=9),2.35,IF(OR(H883=10,H883=11,H883=12),2.42,IF(OR(H883=13,H883=14,H883=15),2.5,IF(OR(H883=16,H883=17,H883=18),2.58,2.66)))))))))), IF(M883="Կ-1", IF(H883=0,1.68,IF(H883=1,1.73,IF(H883=2,1.79,IF(H883=3,1.84,IF(OR(H883=5,H883=4),1.9,IF(OR(H883=6,H883=7),1.96,IF(OR(H883=8,H883=9),2.02,IF(OR(H883=10,H883=11,H883=12),2.08,IF(OR(H883=13,H883=14,H883=15),2.14,IF(OR(H883=16,H883=17,H883=18),2.21,2.28)))))))))), IF(M883="Կ-2", IF(H883=0,1.45,IF(H883=1,1.49,IF(H883=2,1.54,IF(H883=3,1.59,IF(OR(H883=5,H883=4),1.63,IF(OR(H883=6,H883=7),1.68,IF(OR(H883=8,H883=9),1.73,IF(OR(H883=10,H883=11,H883=12),1.79,IF(OR(H883=13,H883=14,H883=15),1.84,IF(OR(H883=16,H883=17,H883=18),1.9,1.95)))))))))),IF(M883="Կ-3", IF(H883=0,1.25,IF(H883=1,1.29,IF(H883=2,1.33,IF(H883=3,1.37,IF(OR(H883=5,H883=4),1.41,IF(OR(H883=6,H883=7),1.45,IF(OR(H883=8,H883=9),1.49,IF(OR(H883=10,H883=11,H883=12),1.54,IF(OR(H883=13,H883=14,H883=15),1.58,IF(OR(H883=16,H883=17,H883=18),1.63,1.68)))))))))), "Error"))))))))))))</f>
        <v>1.96</v>
      </c>
      <c r="J883" s="799">
        <v>83200</v>
      </c>
      <c r="K883" s="851"/>
      <c r="L883" s="851"/>
      <c r="M883" s="852" t="s">
        <v>86</v>
      </c>
      <c r="N883" s="799">
        <f>J883*I883</f>
        <v>163072</v>
      </c>
      <c r="O883" s="823">
        <f>I883*J883+K883+L883</f>
        <v>163072</v>
      </c>
      <c r="P883" s="823">
        <f>+O883*13</f>
        <v>2119936</v>
      </c>
      <c r="Q883" s="592">
        <v>1</v>
      </c>
      <c r="R883" s="592">
        <f>+H883+1</f>
        <v>7</v>
      </c>
      <c r="S883" s="588">
        <f>IF(Q883&lt;1,0,IF(W883="Բ-1",IF(R883=0,6.94,IF(R883=1,7.17,IF(R883=2,7.41,IF(R883=3,7.66,IF(OR(R883=5,R883=4),7.92,IF(OR(R883=6,R883=7),8.18,IF(OR(R883=8,R883=9),8.46,IF(OR(R883=10,R883=11,R883=12),8.74,IF(OR(R883=13,R883=14,R883=15),9.03,IF(OR(R883=16,R883=17,R883=18),9.33,9.65)))))))))),IF(W883="Բ-2", IF(R883=0,5.71,IF(R883=1,5.89,IF(R883=2,6.09,IF(R883=3,6.29,IF(OR(R883=5,R883=4),6.5,IF(OR(R883=6,R883=7),6.72,IF(OR(R883=8,R883=9),6.94,IF(OR(R883=10,R883=11,R883=12),7.17,IF(OR(R883=13,R883=14,R883=15),7.41,IF(OR(R883=16,R883=17,R883=18),7.65,7.91)))))))))), IF(W883="Գ-1", IF(R883=0,4.7,IF(R883=1,4.86,IF(R883=2,5.01,IF(R883=3,5.18,IF(OR(R883=5,R883=4),5.35,IF(OR(R883=6,R883=7),5.52,IF(OR(R883=8,R883=9),5.71,IF(OR(R883=10,R883=11,R883=12),5.89,IF(OR(R883=13,R883=14,R883=15),6.09,IF(OR(R883=16,R883=17,R883=18),6.29,6.49)))))))))), IF(W883="Գ-2", IF(R883=0,3.88,IF(R883=1,4.01,IF(R883=2,4.14,IF(R883=3,4.27,IF(OR(R883=5,R883=4),4.41,IF(OR(R883=6,R883=7),4.55,IF(OR(R883=8,R883=9),4.7,IF(OR(R883=10,R883=11,R883=12),4.85,IF(OR(R883=13,R883=14,R883=15),5.01,IF(OR(R883=16,R883=17,R883=18),5.17,5.34)))))))))), IF(W883="Գ-3", IF(R883=0,3.21,IF(R883=1,3.31,IF(R883=2,3.42,IF(R883=3,3.53,IF(OR(R883=5,R883=4),3.64,IF(OR(R883=6,R883=7),3.76,IF(OR(R883=8,R883=9),3.88,IF(OR(R883=10,R883=11,R883=12),4.01,IF(OR(R883=13,R883=14,R883=15),4.13,IF(OR(R883=16,R883=17,R883=18),4.27,4.4)))))))))), IF(W883="Ա-1", IF(R883=0,2.66,IF(R883=1,2.75,IF(R883=2,2.83,IF(R883=3,2.92,IF(OR(R883=5,R883=4),3.02,IF(OR(R883=6,R883=7),3.11,IF(OR(R883=8,R883=9),3.21,IF(OR(R883=10,R883=11,R883=12),3.31,IF(OR(R883=13,R883=14,R883=15),3.42,IF(OR(R883=16,R883=17,R883=18),3.53,3.64)))))))))), IF(W883="Ա-2", IF(R883=0,2.28,IF(R883=1,2.35,IF(R883=2,2.43,IF(R883=3,2.5,IF(OR(R883=5,R883=4),2.58,IF(OR(R883=6,R883=7),2.66,IF(OR(R883=8,R883=9),2.75,IF(OR(R883=10,R883=11,R883=12),2.83,IF(OR(R883=13,R883=14,R883=15),2.92,IF(OR(R883=16,R883=17,R883=18),3.01,3.11)))))))))),IF(W883="Ա-3", IF(R883=0,1.96,IF(R883=1,2.02,IF(R883=2,2.08,IF(R883=3,2.15,IF(OR(R883=5,R883=4),2.21,IF(OR(R883=6,R883=7),2.28,IF(OR(R883=8,R883=9),2.35,IF(OR(R883=10,R883=11,R883=12),2.42,IF(OR(R883=13,R883=14,R883=15),2.5,IF(OR(R883=16,R883=17,R883=18),2.58,2.66)))))))))), IF(W883="Կ-1", IF(R883=0,1.68,IF(R883=1,1.73,IF(R883=2,1.79,IF(R883=3,1.84,IF(OR(R883=5,R883=4),1.9,IF(OR(R883=6,R883=7),1.96,IF(OR(R883=8,R883=9),2.02,IF(OR(R883=10,R883=11,R883=12),2.08,IF(OR(R883=13,R883=14,R883=15),2.14,IF(OR(R883=16,R883=17,R883=18),2.21,2.28)))))))))), IF(W883="Կ-2", IF(R883=0,1.45,IF(R883=1,1.49,IF(R883=2,1.54,IF(R883=3,1.59,IF(OR(R883=5,R883=4),1.63,IF(OR(R883=6,R883=7),1.68,IF(OR(R883=8,R883=9),1.73,IF(OR(R883=10,R883=11,R883=12),1.79,IF(OR(R883=13,R883=14,R883=15),1.84,IF(OR(R883=16,R883=17,R883=18),1.9,1.95)))))))))),IF(W883="Կ-3", IF(R883=0,1.25,IF(R883=1,1.29,IF(R883=2,1.33,IF(R883=3,1.37,IF(OR(R883=5,R883=4),1.41,IF(OR(R883=6,R883=7),1.45,IF(OR(R883=8,R883=9),1.49,IF(OR(R883=10,R883=11,R883=12),1.54,IF(OR(R883=13,R883=14,R883=15),1.58,IF(OR(R883=16,R883=17,R883=18),1.63,1.68)))))))))), "Error"))))))))))))</f>
        <v>1.96</v>
      </c>
      <c r="T883" s="456">
        <v>83200</v>
      </c>
      <c r="U883" s="458"/>
      <c r="V883" s="458"/>
      <c r="W883" s="706" t="str">
        <f>+M883</f>
        <v>Կ-1</v>
      </c>
      <c r="X883" s="456">
        <f>T883*S883</f>
        <v>163072</v>
      </c>
      <c r="Y883" s="590">
        <f>+U883+V883+X883</f>
        <v>163072</v>
      </c>
      <c r="Z883" s="590">
        <f>+Y883*13</f>
        <v>2119936</v>
      </c>
      <c r="AA883" s="592">
        <f>+Q883</f>
        <v>1</v>
      </c>
      <c r="AB883" s="592">
        <f>+R883+1</f>
        <v>8</v>
      </c>
      <c r="AC883" s="588">
        <f>IF(AA883&lt;1,0,IF(AG883="Բ-1",IF(AB883=0,6.94,IF(AB883=1,7.17,IF(AB883=2,7.41,IF(AB883=3,7.66,IF(OR(AB883=5,AB883=4),7.92,IF(OR(AB883=6,AB883=7),8.18,IF(OR(AB883=8,AB883=9),8.46,IF(OR(AB883=10,AB883=11,AB883=12),8.74,IF(OR(AB883=13,AB883=14,AB883=15),9.03,IF(OR(AB883=16,AB883=17,AB883=18),9.33,9.65)))))))))),IF(AG883="Բ-2", IF(AB883=0,5.71,IF(AB883=1,5.89,IF(AB883=2,6.09,IF(AB883=3,6.29,IF(OR(AB883=5,AB883=4),6.5,IF(OR(AB883=6,AB883=7),6.72,IF(OR(AB883=8,AB883=9),6.94,IF(OR(AB883=10,AB883=11,AB883=12),7.17,IF(OR(AB883=13,AB883=14,AB883=15),7.41,IF(OR(AB883=16,AB883=17,AB883=18),7.65,7.91)))))))))), IF(AG883="Գ-1", IF(AB883=0,4.7,IF(AB883=1,4.86,IF(AB883=2,5.01,IF(AB883=3,5.18,IF(OR(AB883=5,AB883=4),5.35,IF(OR(AB883=6,AB883=7),5.52,IF(OR(AB883=8,AB883=9),5.71,IF(OR(AB883=10,AB883=11,AB883=12),5.89,IF(OR(AB883=13,AB883=14,AB883=15),6.09,IF(OR(AB883=16,AB883=17,AB883=18),6.29,6.49)))))))))), IF(AG883="Գ-2", IF(AB883=0,3.88,IF(AB883=1,4.01,IF(AB883=2,4.14,IF(AB883=3,4.27,IF(OR(AB883=5,AB883=4),4.41,IF(OR(AB883=6,AB883=7),4.55,IF(OR(AB883=8,AB883=9),4.7,IF(OR(AB883=10,AB883=11,AB883=12),4.85,IF(OR(AB883=13,AB883=14,AB883=15),5.01,IF(OR(AB883=16,AB883=17,AB883=18),5.17,5.34)))))))))), IF(AG883="Գ-3", IF(AB883=0,3.21,IF(AB883=1,3.31,IF(AB883=2,3.42,IF(AB883=3,3.53,IF(OR(AB883=5,AB883=4),3.64,IF(OR(AB883=6,AB883=7),3.76,IF(OR(AB883=8,AB883=9),3.88,IF(OR(AB883=10,AB883=11,AB883=12),4.01,IF(OR(AB883=13,AB883=14,AB883=15),4.13,IF(OR(AB883=16,AB883=17,AB883=18),4.27,4.4)))))))))), IF(AG883="Ա-1", IF(AB883=0,2.66,IF(AB883=1,2.75,IF(AB883=2,2.83,IF(AB883=3,2.92,IF(OR(AB883=5,AB883=4),3.02,IF(OR(AB883=6,AB883=7),3.11,IF(OR(AB883=8,AB883=9),3.21,IF(OR(AB883=10,AB883=11,AB883=12),3.31,IF(OR(AB883=13,AB883=14,AB883=15),3.42,IF(OR(AB883=16,AB883=17,AB883=18),3.53,3.64)))))))))), IF(AG883="Ա-2", IF(AB883=0,2.28,IF(AB883=1,2.35,IF(AB883=2,2.43,IF(AB883=3,2.5,IF(OR(AB883=5,AB883=4),2.58,IF(OR(AB883=6,AB883=7),2.66,IF(OR(AB883=8,AB883=9),2.75,IF(OR(AB883=10,AB883=11,AB883=12),2.83,IF(OR(AB883=13,AB883=14,AB883=15),2.92,IF(OR(AB883=16,AB883=17,AB883=18),3.01,3.11)))))))))),IF(AG883="Ա-3", IF(AB883=0,1.96,IF(AB883=1,2.02,IF(AB883=2,2.08,IF(AB883=3,2.15,IF(OR(AB883=5,AB883=4),2.21,IF(OR(AB883=6,AB883=7),2.28,IF(OR(AB883=8,AB883=9),2.35,IF(OR(AB883=10,AB883=11,AB883=12),2.42,IF(OR(AB883=13,AB883=14,AB883=15),2.5,IF(OR(AB883=16,AB883=17,AB883=18),2.58,2.66)))))))))), IF(AG883="Կ-1", IF(AB883=0,1.68,IF(AB883=1,1.73,IF(AB883=2,1.79,IF(AB883=3,1.84,IF(OR(AB883=5,AB883=4),1.9,IF(OR(AB883=6,AB883=7),1.96,IF(OR(AB883=8,AB883=9),2.02,IF(OR(AB883=10,AB883=11,AB883=12),2.08,IF(OR(AB883=13,AB883=14,AB883=15),2.14,IF(OR(AB883=16,AB883=17,AB883=18),2.21,2.28)))))))))), IF(AG883="Կ-2", IF(AB883=0,1.45,IF(AB883=1,1.49,IF(AB883=2,1.54,IF(AB883=3,1.59,IF(OR(AB883=5,AB883=4),1.63,IF(OR(AB883=6,AB883=7),1.68,IF(OR(AB883=8,AB883=9),1.73,IF(OR(AB883=10,AB883=11,AB883=12),1.79,IF(OR(AB883=13,AB883=14,AB883=15),1.84,IF(OR(AB883=16,AB883=17,AB883=18),1.9,1.95)))))))))),IF(AG883="Կ-3", IF(AB883=0,1.25,IF(AB883=1,1.29,IF(AB883=2,1.33,IF(AB883=3,1.37,IF(OR(AB883=5,AB883=4),1.41,IF(OR(AB883=6,AB883=7),1.45,IF(OR(AB883=8,AB883=9),1.49,IF(OR(AB883=10,AB883=11,AB883=12),1.54,IF(OR(AB883=13,AB883=14,AB883=15),1.58,IF(OR(AB883=16,AB883=17,AB883=18),1.63,1.68)))))))))), "Error"))))))))))))</f>
        <v>2.02</v>
      </c>
      <c r="AD883" s="456">
        <v>83200</v>
      </c>
      <c r="AE883" s="458"/>
      <c r="AF883" s="729"/>
      <c r="AG883" s="706" t="str">
        <f>+W883</f>
        <v>Կ-1</v>
      </c>
      <c r="AH883" s="456">
        <f>AD883*AC883</f>
        <v>168064</v>
      </c>
      <c r="AI883" s="590">
        <f>AH883+AE883+AF883</f>
        <v>168064</v>
      </c>
      <c r="AJ883" s="590">
        <f>+AI883*13</f>
        <v>2184832</v>
      </c>
      <c r="AK883" s="592">
        <f>+AA883</f>
        <v>1</v>
      </c>
      <c r="AL883" s="592">
        <f>+AB883+1</f>
        <v>9</v>
      </c>
      <c r="AM883" s="588">
        <f>IF(AK883&lt;1,0,IF(AQ883="Բ-1",IF(AL883=0,6.94,IF(AL883=1,7.17,IF(AL883=2,7.41,IF(AL883=3,7.66,IF(OR(AL883=5,AL883=4),7.92,IF(OR(AL883=6,AL883=7),8.18,IF(OR(AL883=8,AL883=9),8.46,IF(OR(AL883=10,AL883=11,AL883=12),8.74,IF(OR(AL883=13,AL883=14,AL883=15),9.03,IF(OR(AL883=16,AL883=17,AL883=18),9.33,9.65)))))))))),IF(AQ883="Բ-2", IF(AL883=0,5.71,IF(AL883=1,5.89,IF(AL883=2,6.09,IF(AL883=3,6.29,IF(OR(AL883=5,AL883=4),6.5,IF(OR(AL883=6,AL883=7),6.72,IF(OR(AL883=8,AL883=9),6.94,IF(OR(AL883=10,AL883=11,AL883=12),7.17,IF(OR(AL883=13,AL883=14,AL883=15),7.41,IF(OR(AL883=16,AL883=17,AL883=18),7.65,7.91)))))))))), IF(AQ883="Գ-1", IF(AL883=0,4.7,IF(AL883=1,4.86,IF(AL883=2,5.01,IF(AL883=3,5.18,IF(OR(AL883=5,AL883=4),5.35,IF(OR(AL883=6,AL883=7),5.52,IF(OR(AL883=8,AL883=9),5.71,IF(OR(AL883=10,AL883=11,AL883=12),5.89,IF(OR(AL883=13,AL883=14,AL883=15),6.09,IF(OR(AL883=16,AL883=17,AL883=18),6.29,6.49)))))))))), IF(AQ883="Գ-2", IF(AL883=0,3.88,IF(AL883=1,4.01,IF(AL883=2,4.14,IF(AL883=3,4.27,IF(OR(AL883=5,AL883=4),4.41,IF(OR(AL883=6,AL883=7),4.55,IF(OR(AL883=8,AL883=9),4.7,IF(OR(AL883=10,AL883=11,AL883=12),4.85,IF(OR(AL883=13,AL883=14,AL883=15),5.01,IF(OR(AL883=16,AL883=17,AL883=18),5.17,5.34)))))))))), IF(AQ883="Գ-3", IF(AL883=0,3.21,IF(AL883=1,3.31,IF(AL883=2,3.42,IF(AL883=3,3.53,IF(OR(AL883=5,AL883=4),3.64,IF(OR(AL883=6,AL883=7),3.76,IF(OR(AL883=8,AL883=9),3.88,IF(OR(AL883=10,AL883=11,AL883=12),4.01,IF(OR(AL883=13,AL883=14,AL883=15),4.13,IF(OR(AL883=16,AL883=17,AL883=18),4.27,4.4)))))))))), IF(AQ883="Ա-1", IF(AL883=0,2.66,IF(AL883=1,2.75,IF(AL883=2,2.83,IF(AL883=3,2.92,IF(OR(AL883=5,AL883=4),3.02,IF(OR(AL883=6,AL883=7),3.11,IF(OR(AL883=8,AL883=9),3.21,IF(OR(AL883=10,AL883=11,AL883=12),3.31,IF(OR(AL883=13,AL883=14,AL883=15),3.42,IF(OR(AL883=16,AL883=17,AL883=18),3.53,3.64)))))))))), IF(AQ883="Ա-2", IF(AL883=0,2.28,IF(AL883=1,2.35,IF(AL883=2,2.43,IF(AL883=3,2.5,IF(OR(AL883=5,AL883=4),2.58,IF(OR(AL883=6,AL883=7),2.66,IF(OR(AL883=8,AL883=9),2.75,IF(OR(AL883=10,AL883=11,AL883=12),2.83,IF(OR(AL883=13,AL883=14,AL883=15),2.92,IF(OR(AL883=16,AL883=17,AL883=18),3.01,3.11)))))))))),IF(AQ883="Ա-3", IF(AL883=0,1.96,IF(AL883=1,2.02,IF(AL883=2,2.08,IF(AL883=3,2.15,IF(OR(AL883=5,AL883=4),2.21,IF(OR(AL883=6,AL883=7),2.28,IF(OR(AL883=8,AL883=9),2.35,IF(OR(AL883=10,AL883=11,AL883=12),2.42,IF(OR(AL883=13,AL883=14,AL883=15),2.5,IF(OR(AL883=16,AL883=17,AL883=18),2.58,2.66)))))))))), IF(AQ883="Կ-1", IF(AL883=0,1.68,IF(AL883=1,1.73,IF(AL883=2,1.79,IF(AL883=3,1.84,IF(OR(AL883=5,AL883=4),1.9,IF(OR(AL883=6,AL883=7),1.96,IF(OR(AL883=8,AL883=9),2.02,IF(OR(AL883=10,AL883=11,AL883=12),2.08,IF(OR(AL883=13,AL883=14,AL883=15),2.14,IF(OR(AL883=16,AL883=17,AL883=18),2.21,2.28)))))))))), IF(AQ883="Կ-2", IF(AL883=0,1.45,IF(AL883=1,1.49,IF(AL883=2,1.54,IF(AL883=3,1.59,IF(OR(AL883=5,AL883=4),1.63,IF(OR(AL883=6,AL883=7),1.68,IF(OR(AL883=8,AL883=9),1.73,IF(OR(AL883=10,AL883=11,AL883=12),1.79,IF(OR(AL883=13,AL883=14,AL883=15),1.84,IF(OR(AL883=16,AL883=17,AL883=18),1.9,1.95)))))))))),IF(AQ883="Կ-3", IF(AL883=0,1.25,IF(AL883=1,1.29,IF(AL883=2,1.33,IF(AL883=3,1.37,IF(OR(AL883=5,AL883=4),1.41,IF(OR(AL883=6,AL883=7),1.45,IF(OR(AL883=8,AL883=9),1.49,IF(OR(AL883=10,AL883=11,AL883=12),1.54,IF(OR(AL883=13,AL883=14,AL883=15),1.58,IF(OR(AL883=16,AL883=17,AL883=18),1.63,1.68)))))))))), "Error"))))))))))))</f>
        <v>2.02</v>
      </c>
      <c r="AN883" s="456">
        <v>83200</v>
      </c>
      <c r="AO883" s="458"/>
      <c r="AP883" s="729"/>
      <c r="AQ883" s="706" t="str">
        <f>+AG883</f>
        <v>Կ-1</v>
      </c>
      <c r="AR883" s="456">
        <f>AN883*AM883</f>
        <v>168064</v>
      </c>
      <c r="AS883" s="590">
        <f>AR883+AO883+AP883</f>
        <v>168064</v>
      </c>
      <c r="AT883" s="590">
        <f>+AS883*13</f>
        <v>2184832</v>
      </c>
    </row>
    <row r="884" spans="2:46" s="587" customFormat="1" ht="27">
      <c r="B884" s="816">
        <v>34</v>
      </c>
      <c r="C884" s="872" t="s">
        <v>70</v>
      </c>
      <c r="D884" s="828"/>
      <c r="E884" s="818"/>
      <c r="F884" s="829" t="s">
        <v>453</v>
      </c>
      <c r="G884" s="820">
        <v>1</v>
      </c>
      <c r="H884" s="820">
        <v>6</v>
      </c>
      <c r="I884" s="821">
        <f t="shared" si="845"/>
        <v>1.96</v>
      </c>
      <c r="J884" s="799">
        <v>83200</v>
      </c>
      <c r="K884" s="851"/>
      <c r="L884" s="851"/>
      <c r="M884" s="852" t="s">
        <v>86</v>
      </c>
      <c r="N884" s="799">
        <f t="shared" si="846"/>
        <v>163072</v>
      </c>
      <c r="O884" s="823">
        <f t="shared" si="847"/>
        <v>163072</v>
      </c>
      <c r="P884" s="823">
        <f t="shared" si="848"/>
        <v>2119936</v>
      </c>
      <c r="Q884" s="592">
        <v>1</v>
      </c>
      <c r="R884" s="592">
        <f t="shared" si="849"/>
        <v>7</v>
      </c>
      <c r="S884" s="588">
        <f t="shared" si="850"/>
        <v>1.96</v>
      </c>
      <c r="T884" s="456">
        <v>83200</v>
      </c>
      <c r="U884" s="458"/>
      <c r="V884" s="458"/>
      <c r="W884" s="706" t="str">
        <f t="shared" si="851"/>
        <v>Կ-1</v>
      </c>
      <c r="X884" s="456">
        <f t="shared" si="852"/>
        <v>163072</v>
      </c>
      <c r="Y884" s="590">
        <f t="shared" si="853"/>
        <v>163072</v>
      </c>
      <c r="Z884" s="590">
        <f t="shared" si="854"/>
        <v>2119936</v>
      </c>
      <c r="AA884" s="592">
        <f t="shared" si="855"/>
        <v>1</v>
      </c>
      <c r="AB884" s="592">
        <f t="shared" si="856"/>
        <v>8</v>
      </c>
      <c r="AC884" s="588">
        <f t="shared" si="857"/>
        <v>2.02</v>
      </c>
      <c r="AD884" s="456">
        <v>83200</v>
      </c>
      <c r="AE884" s="458"/>
      <c r="AF884" s="729"/>
      <c r="AG884" s="706" t="str">
        <f t="shared" si="858"/>
        <v>Կ-1</v>
      </c>
      <c r="AH884" s="456">
        <f t="shared" si="859"/>
        <v>168064</v>
      </c>
      <c r="AI884" s="590">
        <f t="shared" si="860"/>
        <v>168064</v>
      </c>
      <c r="AJ884" s="590">
        <f t="shared" si="861"/>
        <v>2184832</v>
      </c>
      <c r="AK884" s="592">
        <f t="shared" si="862"/>
        <v>1</v>
      </c>
      <c r="AL884" s="592">
        <f t="shared" si="863"/>
        <v>9</v>
      </c>
      <c r="AM884" s="588">
        <f t="shared" si="864"/>
        <v>2.02</v>
      </c>
      <c r="AN884" s="456">
        <v>83200</v>
      </c>
      <c r="AO884" s="458"/>
      <c r="AP884" s="729"/>
      <c r="AQ884" s="706" t="str">
        <f t="shared" si="865"/>
        <v>Կ-1</v>
      </c>
      <c r="AR884" s="456">
        <f t="shared" si="866"/>
        <v>168064</v>
      </c>
      <c r="AS884" s="590">
        <f t="shared" si="867"/>
        <v>168064</v>
      </c>
      <c r="AT884" s="590">
        <f t="shared" si="868"/>
        <v>2184832</v>
      </c>
    </row>
    <row r="885" spans="2:46" s="587" customFormat="1" ht="13.5">
      <c r="B885" s="816">
        <v>35</v>
      </c>
      <c r="C885" s="872" t="s">
        <v>2198</v>
      </c>
      <c r="D885" s="794" t="s">
        <v>1960</v>
      </c>
      <c r="E885" s="796">
        <v>1989</v>
      </c>
      <c r="F885" s="795" t="s">
        <v>222</v>
      </c>
      <c r="G885" s="820">
        <v>1</v>
      </c>
      <c r="H885" s="820">
        <v>10</v>
      </c>
      <c r="I885" s="821">
        <f t="shared" si="845"/>
        <v>2.08</v>
      </c>
      <c r="J885" s="799">
        <v>83200</v>
      </c>
      <c r="K885" s="851"/>
      <c r="L885" s="851"/>
      <c r="M885" s="852" t="s">
        <v>86</v>
      </c>
      <c r="N885" s="799">
        <f t="shared" si="846"/>
        <v>173056</v>
      </c>
      <c r="O885" s="823">
        <f t="shared" si="847"/>
        <v>173056</v>
      </c>
      <c r="P885" s="823">
        <f t="shared" si="848"/>
        <v>2249728</v>
      </c>
      <c r="Q885" s="592">
        <v>1</v>
      </c>
      <c r="R885" s="592">
        <f t="shared" si="849"/>
        <v>11</v>
      </c>
      <c r="S885" s="588">
        <f t="shared" si="850"/>
        <v>2.08</v>
      </c>
      <c r="T885" s="456">
        <v>83200</v>
      </c>
      <c r="U885" s="458"/>
      <c r="V885" s="458"/>
      <c r="W885" s="706" t="str">
        <f t="shared" si="851"/>
        <v>Կ-1</v>
      </c>
      <c r="X885" s="456">
        <f t="shared" si="852"/>
        <v>173056</v>
      </c>
      <c r="Y885" s="590">
        <f t="shared" si="853"/>
        <v>173056</v>
      </c>
      <c r="Z885" s="590">
        <f t="shared" si="854"/>
        <v>2249728</v>
      </c>
      <c r="AA885" s="592">
        <f t="shared" si="855"/>
        <v>1</v>
      </c>
      <c r="AB885" s="592">
        <f t="shared" si="856"/>
        <v>12</v>
      </c>
      <c r="AC885" s="588">
        <f t="shared" si="857"/>
        <v>2.08</v>
      </c>
      <c r="AD885" s="456">
        <v>83200</v>
      </c>
      <c r="AE885" s="458"/>
      <c r="AF885" s="729"/>
      <c r="AG885" s="706" t="str">
        <f t="shared" si="858"/>
        <v>Կ-1</v>
      </c>
      <c r="AH885" s="456">
        <f t="shared" si="859"/>
        <v>173056</v>
      </c>
      <c r="AI885" s="590">
        <f t="shared" si="860"/>
        <v>173056</v>
      </c>
      <c r="AJ885" s="590">
        <f t="shared" si="861"/>
        <v>2249728</v>
      </c>
      <c r="AK885" s="592">
        <f t="shared" si="862"/>
        <v>1</v>
      </c>
      <c r="AL885" s="592">
        <f t="shared" si="863"/>
        <v>13</v>
      </c>
      <c r="AM885" s="588">
        <f t="shared" si="864"/>
        <v>2.14</v>
      </c>
      <c r="AN885" s="456">
        <v>83200</v>
      </c>
      <c r="AO885" s="458"/>
      <c r="AP885" s="729"/>
      <c r="AQ885" s="706" t="str">
        <f t="shared" si="865"/>
        <v>Կ-1</v>
      </c>
      <c r="AR885" s="456">
        <f t="shared" si="866"/>
        <v>178048</v>
      </c>
      <c r="AS885" s="590">
        <f t="shared" si="867"/>
        <v>178048</v>
      </c>
      <c r="AT885" s="590">
        <f t="shared" si="868"/>
        <v>2314624</v>
      </c>
    </row>
    <row r="886" spans="2:46" s="587" customFormat="1" ht="13.5">
      <c r="B886" s="816">
        <v>36</v>
      </c>
      <c r="C886" s="872" t="s">
        <v>2196</v>
      </c>
      <c r="D886" s="794" t="s">
        <v>1960</v>
      </c>
      <c r="E886" s="796">
        <v>1986</v>
      </c>
      <c r="F886" s="795" t="s">
        <v>222</v>
      </c>
      <c r="G886" s="820">
        <v>1</v>
      </c>
      <c r="H886" s="820">
        <v>3</v>
      </c>
      <c r="I886" s="821">
        <f t="shared" si="845"/>
        <v>1.84</v>
      </c>
      <c r="J886" s="799">
        <v>83200</v>
      </c>
      <c r="K886" s="851"/>
      <c r="L886" s="851"/>
      <c r="M886" s="852" t="s">
        <v>86</v>
      </c>
      <c r="N886" s="799">
        <f t="shared" si="846"/>
        <v>153088</v>
      </c>
      <c r="O886" s="823">
        <f t="shared" si="847"/>
        <v>153088</v>
      </c>
      <c r="P886" s="823">
        <f t="shared" si="848"/>
        <v>1990144</v>
      </c>
      <c r="Q886" s="592">
        <v>1</v>
      </c>
      <c r="R886" s="592">
        <f t="shared" si="849"/>
        <v>4</v>
      </c>
      <c r="S886" s="588">
        <f t="shared" si="850"/>
        <v>1.9</v>
      </c>
      <c r="T886" s="456">
        <v>83200</v>
      </c>
      <c r="U886" s="458"/>
      <c r="V886" s="458"/>
      <c r="W886" s="706" t="str">
        <f t="shared" si="851"/>
        <v>Կ-1</v>
      </c>
      <c r="X886" s="456">
        <f t="shared" si="852"/>
        <v>158080</v>
      </c>
      <c r="Y886" s="590">
        <f t="shared" si="853"/>
        <v>158080</v>
      </c>
      <c r="Z886" s="590">
        <f t="shared" si="854"/>
        <v>2055040</v>
      </c>
      <c r="AA886" s="592">
        <f t="shared" si="855"/>
        <v>1</v>
      </c>
      <c r="AB886" s="592">
        <f t="shared" si="856"/>
        <v>5</v>
      </c>
      <c r="AC886" s="588">
        <f t="shared" si="857"/>
        <v>1.9</v>
      </c>
      <c r="AD886" s="456">
        <v>83200</v>
      </c>
      <c r="AE886" s="458"/>
      <c r="AF886" s="729"/>
      <c r="AG886" s="706" t="str">
        <f t="shared" si="858"/>
        <v>Կ-1</v>
      </c>
      <c r="AH886" s="456">
        <f t="shared" si="859"/>
        <v>158080</v>
      </c>
      <c r="AI886" s="590">
        <f t="shared" si="860"/>
        <v>158080</v>
      </c>
      <c r="AJ886" s="590">
        <f t="shared" si="861"/>
        <v>2055040</v>
      </c>
      <c r="AK886" s="592">
        <f t="shared" si="862"/>
        <v>1</v>
      </c>
      <c r="AL886" s="592">
        <f t="shared" si="863"/>
        <v>6</v>
      </c>
      <c r="AM886" s="588">
        <f t="shared" si="864"/>
        <v>1.96</v>
      </c>
      <c r="AN886" s="456">
        <v>83200</v>
      </c>
      <c r="AO886" s="458"/>
      <c r="AP886" s="729"/>
      <c r="AQ886" s="706" t="str">
        <f t="shared" si="865"/>
        <v>Կ-1</v>
      </c>
      <c r="AR886" s="456">
        <f t="shared" si="866"/>
        <v>163072</v>
      </c>
      <c r="AS886" s="590">
        <f t="shared" si="867"/>
        <v>163072</v>
      </c>
      <c r="AT886" s="590">
        <f t="shared" si="868"/>
        <v>2119936</v>
      </c>
    </row>
    <row r="887" spans="2:46" s="587" customFormat="1" ht="13.5">
      <c r="B887" s="816">
        <v>37</v>
      </c>
      <c r="C887" s="872" t="s">
        <v>2692</v>
      </c>
      <c r="D887" s="794" t="s">
        <v>1961</v>
      </c>
      <c r="E887" s="796">
        <v>2002</v>
      </c>
      <c r="F887" s="795" t="s">
        <v>222</v>
      </c>
      <c r="G887" s="820">
        <v>1</v>
      </c>
      <c r="H887" s="820">
        <v>1</v>
      </c>
      <c r="I887" s="821">
        <f t="shared" si="845"/>
        <v>1.73</v>
      </c>
      <c r="J887" s="799">
        <v>83200</v>
      </c>
      <c r="K887" s="851"/>
      <c r="L887" s="851"/>
      <c r="M887" s="852" t="s">
        <v>86</v>
      </c>
      <c r="N887" s="799">
        <f t="shared" si="846"/>
        <v>143936</v>
      </c>
      <c r="O887" s="823">
        <f t="shared" si="847"/>
        <v>143936</v>
      </c>
      <c r="P887" s="823">
        <f t="shared" si="848"/>
        <v>1871168</v>
      </c>
      <c r="Q887" s="592">
        <v>1</v>
      </c>
      <c r="R887" s="592">
        <f t="shared" si="849"/>
        <v>2</v>
      </c>
      <c r="S887" s="588">
        <f t="shared" si="850"/>
        <v>1.79</v>
      </c>
      <c r="T887" s="456">
        <v>83200</v>
      </c>
      <c r="U887" s="458"/>
      <c r="V887" s="458"/>
      <c r="W887" s="706" t="str">
        <f t="shared" si="851"/>
        <v>Կ-1</v>
      </c>
      <c r="X887" s="456">
        <f t="shared" si="852"/>
        <v>148928</v>
      </c>
      <c r="Y887" s="590">
        <f t="shared" si="853"/>
        <v>148928</v>
      </c>
      <c r="Z887" s="590">
        <f t="shared" si="854"/>
        <v>1936064</v>
      </c>
      <c r="AA887" s="592">
        <f t="shared" si="855"/>
        <v>1</v>
      </c>
      <c r="AB887" s="592">
        <f t="shared" si="856"/>
        <v>3</v>
      </c>
      <c r="AC887" s="588">
        <f t="shared" si="857"/>
        <v>1.84</v>
      </c>
      <c r="AD887" s="456">
        <v>83200</v>
      </c>
      <c r="AE887" s="458"/>
      <c r="AF887" s="729"/>
      <c r="AG887" s="706" t="str">
        <f t="shared" si="858"/>
        <v>Կ-1</v>
      </c>
      <c r="AH887" s="456">
        <f t="shared" si="859"/>
        <v>153088</v>
      </c>
      <c r="AI887" s="590">
        <f t="shared" si="860"/>
        <v>153088</v>
      </c>
      <c r="AJ887" s="590">
        <f t="shared" si="861"/>
        <v>1990144</v>
      </c>
      <c r="AK887" s="592">
        <f t="shared" si="862"/>
        <v>1</v>
      </c>
      <c r="AL887" s="592">
        <f t="shared" si="863"/>
        <v>4</v>
      </c>
      <c r="AM887" s="588">
        <f t="shared" si="864"/>
        <v>1.9</v>
      </c>
      <c r="AN887" s="456">
        <v>83200</v>
      </c>
      <c r="AO887" s="458"/>
      <c r="AP887" s="729"/>
      <c r="AQ887" s="706" t="str">
        <f t="shared" si="865"/>
        <v>Կ-1</v>
      </c>
      <c r="AR887" s="456">
        <f t="shared" si="866"/>
        <v>158080</v>
      </c>
      <c r="AS887" s="590">
        <f t="shared" si="867"/>
        <v>158080</v>
      </c>
      <c r="AT887" s="590">
        <f t="shared" si="868"/>
        <v>2055040</v>
      </c>
    </row>
    <row r="888" spans="2:46" s="587" customFormat="1" ht="13.5">
      <c r="B888" s="816">
        <v>38</v>
      </c>
      <c r="C888" s="872" t="s">
        <v>2693</v>
      </c>
      <c r="D888" s="794" t="s">
        <v>1960</v>
      </c>
      <c r="E888" s="796">
        <v>1997</v>
      </c>
      <c r="F888" s="795" t="s">
        <v>222</v>
      </c>
      <c r="G888" s="820">
        <v>1</v>
      </c>
      <c r="H888" s="820">
        <v>1</v>
      </c>
      <c r="I888" s="821">
        <f t="shared" si="845"/>
        <v>1.73</v>
      </c>
      <c r="J888" s="799">
        <v>83200</v>
      </c>
      <c r="K888" s="851"/>
      <c r="L888" s="851"/>
      <c r="M888" s="852" t="s">
        <v>86</v>
      </c>
      <c r="N888" s="799">
        <f t="shared" si="846"/>
        <v>143936</v>
      </c>
      <c r="O888" s="823">
        <f t="shared" si="847"/>
        <v>143936</v>
      </c>
      <c r="P888" s="823">
        <f t="shared" si="848"/>
        <v>1871168</v>
      </c>
      <c r="Q888" s="592">
        <v>1</v>
      </c>
      <c r="R888" s="592">
        <f t="shared" si="849"/>
        <v>2</v>
      </c>
      <c r="S888" s="588">
        <f t="shared" si="850"/>
        <v>1.79</v>
      </c>
      <c r="T888" s="456">
        <v>83200</v>
      </c>
      <c r="U888" s="458"/>
      <c r="V888" s="458"/>
      <c r="W888" s="706" t="str">
        <f t="shared" si="851"/>
        <v>Կ-1</v>
      </c>
      <c r="X888" s="456">
        <f t="shared" si="852"/>
        <v>148928</v>
      </c>
      <c r="Y888" s="590">
        <f t="shared" si="853"/>
        <v>148928</v>
      </c>
      <c r="Z888" s="590">
        <f t="shared" si="854"/>
        <v>1936064</v>
      </c>
      <c r="AA888" s="592">
        <f t="shared" si="855"/>
        <v>1</v>
      </c>
      <c r="AB888" s="592">
        <f t="shared" si="856"/>
        <v>3</v>
      </c>
      <c r="AC888" s="588">
        <f t="shared" si="857"/>
        <v>1.84</v>
      </c>
      <c r="AD888" s="456">
        <v>83200</v>
      </c>
      <c r="AE888" s="458"/>
      <c r="AF888" s="729"/>
      <c r="AG888" s="706" t="str">
        <f t="shared" si="858"/>
        <v>Կ-1</v>
      </c>
      <c r="AH888" s="456">
        <f t="shared" si="859"/>
        <v>153088</v>
      </c>
      <c r="AI888" s="590">
        <f t="shared" si="860"/>
        <v>153088</v>
      </c>
      <c r="AJ888" s="590">
        <f t="shared" si="861"/>
        <v>1990144</v>
      </c>
      <c r="AK888" s="592">
        <f t="shared" si="862"/>
        <v>1</v>
      </c>
      <c r="AL888" s="592">
        <f t="shared" si="863"/>
        <v>4</v>
      </c>
      <c r="AM888" s="588">
        <f t="shared" si="864"/>
        <v>1.9</v>
      </c>
      <c r="AN888" s="456">
        <v>83200</v>
      </c>
      <c r="AO888" s="458"/>
      <c r="AP888" s="729"/>
      <c r="AQ888" s="706" t="str">
        <f t="shared" si="865"/>
        <v>Կ-1</v>
      </c>
      <c r="AR888" s="456">
        <f t="shared" si="866"/>
        <v>158080</v>
      </c>
      <c r="AS888" s="590">
        <f t="shared" si="867"/>
        <v>158080</v>
      </c>
      <c r="AT888" s="590">
        <f t="shared" si="868"/>
        <v>2055040</v>
      </c>
    </row>
    <row r="889" spans="2:46" s="587" customFormat="1" ht="13.5">
      <c r="B889" s="816">
        <v>39</v>
      </c>
      <c r="C889" s="872" t="s">
        <v>2192</v>
      </c>
      <c r="D889" s="794" t="s">
        <v>1960</v>
      </c>
      <c r="E889" s="796">
        <v>1973</v>
      </c>
      <c r="F889" s="795" t="s">
        <v>222</v>
      </c>
      <c r="G889" s="820">
        <v>1</v>
      </c>
      <c r="H889" s="820">
        <v>4</v>
      </c>
      <c r="I889" s="821">
        <f>IF(G889&lt;1,0,IF(M889="Բ-1",IF(H889=0,6.94,IF(H889=1,7.17,IF(H889=2,7.41,IF(H889=3,7.66,IF(OR(H889=5,H889=4),7.92,IF(OR(H889=6,H889=7),8.18,IF(OR(H889=8,H889=9),8.46,IF(OR(H889=10,H889=11,H889=12),8.74,IF(OR(H889=13,H889=14,H889=15),9.03,IF(OR(H889=16,H889=17,H889=18),9.33,9.65)))))))))),IF(M889="Բ-2", IF(H889=0,5.71,IF(H889=1,5.89,IF(H889=2,6.09,IF(H889=3,6.29,IF(OR(H889=5,H889=4),6.5,IF(OR(H889=6,H889=7),6.72,IF(OR(H889=8,H889=9),6.94,IF(OR(H889=10,H889=11,H889=12),7.17,IF(OR(H889=13,H889=14,H889=15),7.41,IF(OR(H889=16,H889=17,H889=18),7.65,7.91)))))))))), IF(M889="Գ-1", IF(H889=0,4.7,IF(H889=1,4.86,IF(H889=2,5.01,IF(H889=3,5.18,IF(OR(H889=5,H889=4),5.35,IF(OR(H889=6,H889=7),5.52,IF(OR(H889=8,H889=9),5.71,IF(OR(H889=10,H889=11,H889=12),5.89,IF(OR(H889=13,H889=14,H889=15),6.09,IF(OR(H889=16,H889=17,H889=18),6.29,6.49)))))))))), IF(M889="Գ-2", IF(H889=0,3.88,IF(H889=1,4.01,IF(H889=2,4.14,IF(H889=3,4.27,IF(OR(H889=5,H889=4),4.41,IF(OR(H889=6,H889=7),4.55,IF(OR(H889=8,H889=9),4.7,IF(OR(H889=10,H889=11,H889=12),4.85,IF(OR(H889=13,H889=14,H889=15),5.01,IF(OR(H889=16,H889=17,H889=18),5.17,5.34)))))))))), IF(M889="Գ-3", IF(H889=0,3.21,IF(H889=1,3.31,IF(H889=2,3.42,IF(H889=3,3.53,IF(OR(H889=5,H889=4),3.64,IF(OR(H889=6,H889=7),3.76,IF(OR(H889=8,H889=9),3.88,IF(OR(H889=10,H889=11,H889=12),4.01,IF(OR(H889=13,H889=14,H889=15),4.13,IF(OR(H889=16,H889=17,H889=18),4.27,4.4)))))))))), IF(M889="Ա-1", IF(H889=0,2.66,IF(H889=1,2.75,IF(H889=2,2.83,IF(H889=3,2.92,IF(OR(H889=5,H889=4),3.02,IF(OR(H889=6,H889=7),3.11,IF(OR(H889=8,H889=9),3.21,IF(OR(H889=10,H889=11,H889=12),3.31,IF(OR(H889=13,H889=14,H889=15),3.42,IF(OR(H889=16,H889=17,H889=18),3.53,3.64)))))))))), IF(M889="Ա-2", IF(H889=0,2.28,IF(H889=1,2.35,IF(H889=2,2.43,IF(H889=3,2.5,IF(OR(H889=5,H889=4),2.58,IF(OR(H889=6,H889=7),2.66,IF(OR(H889=8,H889=9),2.75,IF(OR(H889=10,H889=11,H889=12),2.83,IF(OR(H889=13,H889=14,H889=15),2.92,IF(OR(H889=16,H889=17,H889=18),3.01,3.11)))))))))),IF(M889="Ա-3", IF(H889=0,1.96,IF(H889=1,2.02,IF(H889=2,2.08,IF(H889=3,2.15,IF(OR(H889=5,H889=4),2.21,IF(OR(H889=6,H889=7),2.28,IF(OR(H889=8,H889=9),2.35,IF(OR(H889=10,H889=11,H889=12),2.42,IF(OR(H889=13,H889=14,H889=15),2.5,IF(OR(H889=16,H889=17,H889=18),2.58,2.66)))))))))), IF(M889="Կ-1", IF(H889=0,1.68,IF(H889=1,1.73,IF(H889=2,1.79,IF(H889=3,1.84,IF(OR(H889=5,H889=4),1.9,IF(OR(H889=6,H889=7),1.96,IF(OR(H889=8,H889=9),2.02,IF(OR(H889=10,H889=11,H889=12),2.08,IF(OR(H889=13,H889=14,H889=15),2.14,IF(OR(H889=16,H889=17,H889=18),2.21,2.28)))))))))), IF(M889="Կ-2", IF(H889=0,1.45,IF(H889=1,1.49,IF(H889=2,1.54,IF(H889=3,1.59,IF(OR(H889=5,H889=4),1.63,IF(OR(H889=6,H889=7),1.68,IF(OR(H889=8,H889=9),1.73,IF(OR(H889=10,H889=11,H889=12),1.79,IF(OR(H889=13,H889=14,H889=15),1.84,IF(OR(H889=16,H889=17,H889=18),1.9,1.95)))))))))),IF(M889="Կ-3", IF(H889=0,1.25,IF(H889=1,1.29,IF(H889=2,1.33,IF(H889=3,1.37,IF(OR(H889=5,H889=4),1.41,IF(OR(H889=6,H889=7),1.45,IF(OR(H889=8,H889=9),1.49,IF(OR(H889=10,H889=11,H889=12),1.54,IF(OR(H889=13,H889=14,H889=15),1.58,IF(OR(H889=16,H889=17,H889=18),1.63,1.68)))))))))), "Error"))))))))))))</f>
        <v>1.9</v>
      </c>
      <c r="J889" s="799">
        <v>83200</v>
      </c>
      <c r="K889" s="851"/>
      <c r="L889" s="851"/>
      <c r="M889" s="852" t="s">
        <v>86</v>
      </c>
      <c r="N889" s="799">
        <f>J889*I889</f>
        <v>158080</v>
      </c>
      <c r="O889" s="823">
        <f t="shared" si="847"/>
        <v>158080</v>
      </c>
      <c r="P889" s="823">
        <f>+O889*13</f>
        <v>2055040</v>
      </c>
      <c r="Q889" s="592">
        <v>1</v>
      </c>
      <c r="R889" s="592">
        <f t="shared" si="849"/>
        <v>5</v>
      </c>
      <c r="S889" s="588">
        <f t="shared" si="850"/>
        <v>1.9</v>
      </c>
      <c r="T889" s="456">
        <v>83200</v>
      </c>
      <c r="U889" s="458"/>
      <c r="V889" s="458"/>
      <c r="W889" s="706" t="str">
        <f t="shared" si="851"/>
        <v>Կ-1</v>
      </c>
      <c r="X889" s="456">
        <f t="shared" si="852"/>
        <v>158080</v>
      </c>
      <c r="Y889" s="590">
        <f t="shared" si="853"/>
        <v>158080</v>
      </c>
      <c r="Z889" s="590">
        <f>+Y889*13</f>
        <v>2055040</v>
      </c>
      <c r="AA889" s="592">
        <f t="shared" si="855"/>
        <v>1</v>
      </c>
      <c r="AB889" s="592">
        <f t="shared" si="856"/>
        <v>6</v>
      </c>
      <c r="AC889" s="588">
        <f t="shared" si="857"/>
        <v>1.96</v>
      </c>
      <c r="AD889" s="456">
        <v>83200</v>
      </c>
      <c r="AE889" s="458"/>
      <c r="AF889" s="729"/>
      <c r="AG889" s="706" t="str">
        <f t="shared" si="858"/>
        <v>Կ-1</v>
      </c>
      <c r="AH889" s="456">
        <f t="shared" si="859"/>
        <v>163072</v>
      </c>
      <c r="AI889" s="590">
        <f t="shared" si="860"/>
        <v>163072</v>
      </c>
      <c r="AJ889" s="590">
        <f>+AI889*13</f>
        <v>2119936</v>
      </c>
      <c r="AK889" s="592">
        <f t="shared" si="862"/>
        <v>1</v>
      </c>
      <c r="AL889" s="592">
        <f t="shared" si="863"/>
        <v>7</v>
      </c>
      <c r="AM889" s="588">
        <f t="shared" si="864"/>
        <v>1.96</v>
      </c>
      <c r="AN889" s="456">
        <v>83200</v>
      </c>
      <c r="AO889" s="458"/>
      <c r="AP889" s="729"/>
      <c r="AQ889" s="706" t="str">
        <f t="shared" si="865"/>
        <v>Կ-1</v>
      </c>
      <c r="AR889" s="456">
        <f t="shared" si="866"/>
        <v>163072</v>
      </c>
      <c r="AS889" s="590">
        <f t="shared" si="867"/>
        <v>163072</v>
      </c>
      <c r="AT889" s="590">
        <f>+AS889*13</f>
        <v>2119936</v>
      </c>
    </row>
    <row r="890" spans="2:46" s="587" customFormat="1" ht="13.5">
      <c r="B890" s="816">
        <v>40</v>
      </c>
      <c r="C890" s="872" t="s">
        <v>3155</v>
      </c>
      <c r="D890" s="794" t="s">
        <v>1961</v>
      </c>
      <c r="E890" s="796">
        <v>2004</v>
      </c>
      <c r="F890" s="795" t="s">
        <v>222</v>
      </c>
      <c r="G890" s="820">
        <v>1</v>
      </c>
      <c r="H890" s="820">
        <v>2</v>
      </c>
      <c r="I890" s="821">
        <f t="shared" ref="I890:I900" si="869">IF(G890&lt;1,0,IF(M890="Բ-1",IF(H890=0,6.94,IF(H890=1,7.17,IF(H890=2,7.41,IF(H890=3,7.66,IF(OR(H890=5,H890=4),7.92,IF(OR(H890=6,H890=7),8.18,IF(OR(H890=8,H890=9),8.46,IF(OR(H890=10,H890=11,H890=12),8.74,IF(OR(H890=13,H890=14,H890=15),9.03,IF(OR(H890=16,H890=17,H890=18),9.33,9.65)))))))))),IF(M890="Բ-2", IF(H890=0,5.71,IF(H890=1,5.89,IF(H890=2,6.09,IF(H890=3,6.29,IF(OR(H890=5,H890=4),6.5,IF(OR(H890=6,H890=7),6.72,IF(OR(H890=8,H890=9),6.94,IF(OR(H890=10,H890=11,H890=12),7.17,IF(OR(H890=13,H890=14,H890=15),7.41,IF(OR(H890=16,H890=17,H890=18),7.65,7.91)))))))))), IF(M890="Գ-1", IF(H890=0,4.7,IF(H890=1,4.86,IF(H890=2,5.01,IF(H890=3,5.18,IF(OR(H890=5,H890=4),5.35,IF(OR(H890=6,H890=7),5.52,IF(OR(H890=8,H890=9),5.71,IF(OR(H890=10,H890=11,H890=12),5.89,IF(OR(H890=13,H890=14,H890=15),6.09,IF(OR(H890=16,H890=17,H890=18),6.29,6.49)))))))))), IF(M890="Գ-2", IF(H890=0,3.88,IF(H890=1,4.01,IF(H890=2,4.14,IF(H890=3,4.27,IF(OR(H890=5,H890=4),4.41,IF(OR(H890=6,H890=7),4.55,IF(OR(H890=8,H890=9),4.7,IF(OR(H890=10,H890=11,H890=12),4.85,IF(OR(H890=13,H890=14,H890=15),5.01,IF(OR(H890=16,H890=17,H890=18),5.17,5.34)))))))))), IF(M890="Գ-3", IF(H890=0,3.21,IF(H890=1,3.31,IF(H890=2,3.42,IF(H890=3,3.53,IF(OR(H890=5,H890=4),3.64,IF(OR(H890=6,H890=7),3.76,IF(OR(H890=8,H890=9),3.88,IF(OR(H890=10,H890=11,H890=12),4.01,IF(OR(H890=13,H890=14,H890=15),4.13,IF(OR(H890=16,H890=17,H890=18),4.27,4.4)))))))))), IF(M890="Ա-1", IF(H890=0,2.66,IF(H890=1,2.75,IF(H890=2,2.83,IF(H890=3,2.92,IF(OR(H890=5,H890=4),3.02,IF(OR(H890=6,H890=7),3.11,IF(OR(H890=8,H890=9),3.21,IF(OR(H890=10,H890=11,H890=12),3.31,IF(OR(H890=13,H890=14,H890=15),3.42,IF(OR(H890=16,H890=17,H890=18),3.53,3.64)))))))))), IF(M890="Ա-2", IF(H890=0,2.28,IF(H890=1,2.35,IF(H890=2,2.43,IF(H890=3,2.5,IF(OR(H890=5,H890=4),2.58,IF(OR(H890=6,H890=7),2.66,IF(OR(H890=8,H890=9),2.75,IF(OR(H890=10,H890=11,H890=12),2.83,IF(OR(H890=13,H890=14,H890=15),2.92,IF(OR(H890=16,H890=17,H890=18),3.01,3.11)))))))))),IF(M890="Ա-3", IF(H890=0,1.96,IF(H890=1,2.02,IF(H890=2,2.08,IF(H890=3,2.15,IF(OR(H890=5,H890=4),2.21,IF(OR(H890=6,H890=7),2.28,IF(OR(H890=8,H890=9),2.35,IF(OR(H890=10,H890=11,H890=12),2.42,IF(OR(H890=13,H890=14,H890=15),2.5,IF(OR(H890=16,H890=17,H890=18),2.58,2.66)))))))))), IF(M890="Կ-1", IF(H890=0,1.68,IF(H890=1,1.73,IF(H890=2,1.79,IF(H890=3,1.84,IF(OR(H890=5,H890=4),1.9,IF(OR(H890=6,H890=7),1.96,IF(OR(H890=8,H890=9),2.02,IF(OR(H890=10,H890=11,H890=12),2.08,IF(OR(H890=13,H890=14,H890=15),2.14,IF(OR(H890=16,H890=17,H890=18),2.21,2.28)))))))))), IF(M890="Կ-2", IF(H890=0,1.45,IF(H890=1,1.49,IF(H890=2,1.54,IF(H890=3,1.59,IF(OR(H890=5,H890=4),1.63,IF(OR(H890=6,H890=7),1.68,IF(OR(H890=8,H890=9),1.73,IF(OR(H890=10,H890=11,H890=12),1.79,IF(OR(H890=13,H890=14,H890=15),1.84,IF(OR(H890=16,H890=17,H890=18),1.9,1.95)))))))))),IF(M890="Կ-3", IF(H890=0,1.25,IF(H890=1,1.29,IF(H890=2,1.33,IF(H890=3,1.37,IF(OR(H890=5,H890=4),1.41,IF(OR(H890=6,H890=7),1.45,IF(OR(H890=8,H890=9),1.49,IF(OR(H890=10,H890=11,H890=12),1.54,IF(OR(H890=13,H890=14,H890=15),1.58,IF(OR(H890=16,H890=17,H890=18),1.63,1.68)))))))))), "Error"))))))))))))</f>
        <v>1.79</v>
      </c>
      <c r="J890" s="799">
        <v>83200</v>
      </c>
      <c r="K890" s="851"/>
      <c r="L890" s="851"/>
      <c r="M890" s="852" t="s">
        <v>86</v>
      </c>
      <c r="N890" s="799">
        <f t="shared" ref="N890:N900" si="870">J890*I890</f>
        <v>148928</v>
      </c>
      <c r="O890" s="823">
        <f t="shared" si="847"/>
        <v>148928</v>
      </c>
      <c r="P890" s="823">
        <f t="shared" ref="P890:P900" si="871">+O890*13</f>
        <v>1936064</v>
      </c>
      <c r="Q890" s="592">
        <v>1</v>
      </c>
      <c r="R890" s="592">
        <f t="shared" si="849"/>
        <v>3</v>
      </c>
      <c r="S890" s="588">
        <f t="shared" si="850"/>
        <v>1.84</v>
      </c>
      <c r="T890" s="456">
        <v>83200</v>
      </c>
      <c r="U890" s="458"/>
      <c r="V890" s="458"/>
      <c r="W890" s="706" t="str">
        <f t="shared" si="851"/>
        <v>Կ-1</v>
      </c>
      <c r="X890" s="456">
        <f t="shared" si="852"/>
        <v>153088</v>
      </c>
      <c r="Y890" s="590">
        <f t="shared" si="853"/>
        <v>153088</v>
      </c>
      <c r="Z890" s="590">
        <f t="shared" ref="Z890:Z900" si="872">+Y890*13</f>
        <v>1990144</v>
      </c>
      <c r="AA890" s="592">
        <f t="shared" si="855"/>
        <v>1</v>
      </c>
      <c r="AB890" s="592">
        <f t="shared" si="856"/>
        <v>4</v>
      </c>
      <c r="AC890" s="588">
        <f t="shared" si="857"/>
        <v>1.9</v>
      </c>
      <c r="AD890" s="456">
        <v>83200</v>
      </c>
      <c r="AE890" s="458"/>
      <c r="AF890" s="729"/>
      <c r="AG890" s="706" t="str">
        <f t="shared" si="858"/>
        <v>Կ-1</v>
      </c>
      <c r="AH890" s="456">
        <f t="shared" si="859"/>
        <v>158080</v>
      </c>
      <c r="AI890" s="590">
        <f t="shared" si="860"/>
        <v>158080</v>
      </c>
      <c r="AJ890" s="590">
        <f t="shared" ref="AJ890:AJ900" si="873">+AI890*13</f>
        <v>2055040</v>
      </c>
      <c r="AK890" s="592">
        <f t="shared" si="862"/>
        <v>1</v>
      </c>
      <c r="AL890" s="592">
        <f t="shared" si="863"/>
        <v>5</v>
      </c>
      <c r="AM890" s="588">
        <f t="shared" si="864"/>
        <v>1.9</v>
      </c>
      <c r="AN890" s="456">
        <v>83200</v>
      </c>
      <c r="AO890" s="458"/>
      <c r="AP890" s="729"/>
      <c r="AQ890" s="706" t="str">
        <f t="shared" si="865"/>
        <v>Կ-1</v>
      </c>
      <c r="AR890" s="456">
        <f t="shared" si="866"/>
        <v>158080</v>
      </c>
      <c r="AS890" s="590">
        <f t="shared" si="867"/>
        <v>158080</v>
      </c>
      <c r="AT890" s="590">
        <f t="shared" ref="AT890:AT900" si="874">+AS890*13</f>
        <v>2055040</v>
      </c>
    </row>
    <row r="891" spans="2:46" s="587" customFormat="1" ht="13.5">
      <c r="B891" s="816">
        <v>41</v>
      </c>
      <c r="C891" s="872" t="s">
        <v>2694</v>
      </c>
      <c r="D891" s="794" t="s">
        <v>1960</v>
      </c>
      <c r="E891" s="796">
        <v>2003</v>
      </c>
      <c r="F891" s="795" t="s">
        <v>222</v>
      </c>
      <c r="G891" s="820">
        <v>1</v>
      </c>
      <c r="H891" s="820">
        <v>1</v>
      </c>
      <c r="I891" s="821">
        <f t="shared" si="869"/>
        <v>1.73</v>
      </c>
      <c r="J891" s="799">
        <v>83200</v>
      </c>
      <c r="K891" s="851"/>
      <c r="L891" s="851"/>
      <c r="M891" s="852" t="s">
        <v>86</v>
      </c>
      <c r="N891" s="799">
        <f t="shared" si="870"/>
        <v>143936</v>
      </c>
      <c r="O891" s="823">
        <f t="shared" si="847"/>
        <v>143936</v>
      </c>
      <c r="P891" s="823">
        <f t="shared" si="871"/>
        <v>1871168</v>
      </c>
      <c r="Q891" s="592">
        <v>1</v>
      </c>
      <c r="R891" s="592">
        <f t="shared" si="849"/>
        <v>2</v>
      </c>
      <c r="S891" s="588">
        <f t="shared" si="850"/>
        <v>1.79</v>
      </c>
      <c r="T891" s="456">
        <v>83200</v>
      </c>
      <c r="U891" s="458"/>
      <c r="V891" s="458"/>
      <c r="W891" s="706" t="str">
        <f t="shared" si="851"/>
        <v>Կ-1</v>
      </c>
      <c r="X891" s="456">
        <f t="shared" si="852"/>
        <v>148928</v>
      </c>
      <c r="Y891" s="590">
        <f t="shared" si="853"/>
        <v>148928</v>
      </c>
      <c r="Z891" s="590">
        <f t="shared" si="872"/>
        <v>1936064</v>
      </c>
      <c r="AA891" s="592">
        <f t="shared" si="855"/>
        <v>1</v>
      </c>
      <c r="AB891" s="592">
        <f t="shared" si="856"/>
        <v>3</v>
      </c>
      <c r="AC891" s="588">
        <f t="shared" si="857"/>
        <v>1.84</v>
      </c>
      <c r="AD891" s="456">
        <v>83200</v>
      </c>
      <c r="AE891" s="458"/>
      <c r="AF891" s="729"/>
      <c r="AG891" s="706" t="str">
        <f t="shared" si="858"/>
        <v>Կ-1</v>
      </c>
      <c r="AH891" s="456">
        <f t="shared" si="859"/>
        <v>153088</v>
      </c>
      <c r="AI891" s="590">
        <f t="shared" si="860"/>
        <v>153088</v>
      </c>
      <c r="AJ891" s="590">
        <f t="shared" si="873"/>
        <v>1990144</v>
      </c>
      <c r="AK891" s="592">
        <f t="shared" si="862"/>
        <v>1</v>
      </c>
      <c r="AL891" s="592">
        <f t="shared" si="863"/>
        <v>4</v>
      </c>
      <c r="AM891" s="588">
        <f t="shared" si="864"/>
        <v>1.9</v>
      </c>
      <c r="AN891" s="456">
        <v>83200</v>
      </c>
      <c r="AO891" s="458"/>
      <c r="AP891" s="729"/>
      <c r="AQ891" s="706" t="str">
        <f t="shared" si="865"/>
        <v>Կ-1</v>
      </c>
      <c r="AR891" s="456">
        <f t="shared" si="866"/>
        <v>158080</v>
      </c>
      <c r="AS891" s="590">
        <f t="shared" si="867"/>
        <v>158080</v>
      </c>
      <c r="AT891" s="590">
        <f t="shared" si="874"/>
        <v>2055040</v>
      </c>
    </row>
    <row r="892" spans="2:46" s="587" customFormat="1" ht="13.5">
      <c r="B892" s="816">
        <v>42</v>
      </c>
      <c r="C892" s="872" t="s">
        <v>2695</v>
      </c>
      <c r="D892" s="794" t="s">
        <v>1961</v>
      </c>
      <c r="E892" s="796">
        <v>1977</v>
      </c>
      <c r="F892" s="795" t="s">
        <v>222</v>
      </c>
      <c r="G892" s="820">
        <v>1</v>
      </c>
      <c r="H892" s="820">
        <v>2</v>
      </c>
      <c r="I892" s="821">
        <f t="shared" si="869"/>
        <v>1.79</v>
      </c>
      <c r="J892" s="799">
        <v>83200</v>
      </c>
      <c r="K892" s="851"/>
      <c r="L892" s="851"/>
      <c r="M892" s="852" t="s">
        <v>86</v>
      </c>
      <c r="N892" s="799">
        <f t="shared" si="870"/>
        <v>148928</v>
      </c>
      <c r="O892" s="823">
        <f t="shared" si="847"/>
        <v>148928</v>
      </c>
      <c r="P892" s="823">
        <f t="shared" si="871"/>
        <v>1936064</v>
      </c>
      <c r="Q892" s="592">
        <v>1</v>
      </c>
      <c r="R892" s="592">
        <f t="shared" si="849"/>
        <v>3</v>
      </c>
      <c r="S892" s="588">
        <f t="shared" si="850"/>
        <v>1.84</v>
      </c>
      <c r="T892" s="456">
        <v>83200</v>
      </c>
      <c r="U892" s="458"/>
      <c r="V892" s="458"/>
      <c r="W892" s="706" t="str">
        <f t="shared" si="851"/>
        <v>Կ-1</v>
      </c>
      <c r="X892" s="456">
        <f t="shared" si="852"/>
        <v>153088</v>
      </c>
      <c r="Y892" s="590">
        <f t="shared" si="853"/>
        <v>153088</v>
      </c>
      <c r="Z892" s="590">
        <f t="shared" si="872"/>
        <v>1990144</v>
      </c>
      <c r="AA892" s="592">
        <f t="shared" si="855"/>
        <v>1</v>
      </c>
      <c r="AB892" s="592">
        <f t="shared" si="856"/>
        <v>4</v>
      </c>
      <c r="AC892" s="588">
        <f t="shared" si="857"/>
        <v>1.9</v>
      </c>
      <c r="AD892" s="456">
        <v>83200</v>
      </c>
      <c r="AE892" s="458"/>
      <c r="AF892" s="729"/>
      <c r="AG892" s="706" t="str">
        <f t="shared" si="858"/>
        <v>Կ-1</v>
      </c>
      <c r="AH892" s="456">
        <f t="shared" si="859"/>
        <v>158080</v>
      </c>
      <c r="AI892" s="590">
        <f t="shared" si="860"/>
        <v>158080</v>
      </c>
      <c r="AJ892" s="590">
        <f t="shared" si="873"/>
        <v>2055040</v>
      </c>
      <c r="AK892" s="592">
        <f t="shared" si="862"/>
        <v>1</v>
      </c>
      <c r="AL892" s="592">
        <f t="shared" si="863"/>
        <v>5</v>
      </c>
      <c r="AM892" s="588">
        <f t="shared" si="864"/>
        <v>1.9</v>
      </c>
      <c r="AN892" s="456">
        <v>83200</v>
      </c>
      <c r="AO892" s="458"/>
      <c r="AP892" s="729"/>
      <c r="AQ892" s="706" t="str">
        <f t="shared" si="865"/>
        <v>Կ-1</v>
      </c>
      <c r="AR892" s="456">
        <f t="shared" si="866"/>
        <v>158080</v>
      </c>
      <c r="AS892" s="590">
        <f t="shared" si="867"/>
        <v>158080</v>
      </c>
      <c r="AT892" s="590">
        <f t="shared" si="874"/>
        <v>2055040</v>
      </c>
    </row>
    <row r="893" spans="2:46" s="587" customFormat="1" ht="13.5">
      <c r="B893" s="816">
        <v>43</v>
      </c>
      <c r="C893" s="872" t="s">
        <v>2201</v>
      </c>
      <c r="D893" s="794" t="s">
        <v>1960</v>
      </c>
      <c r="E893" s="796">
        <v>2002</v>
      </c>
      <c r="F893" s="795" t="s">
        <v>222</v>
      </c>
      <c r="G893" s="820">
        <v>1</v>
      </c>
      <c r="H893" s="820">
        <v>3</v>
      </c>
      <c r="I893" s="821">
        <f t="shared" si="869"/>
        <v>1.84</v>
      </c>
      <c r="J893" s="799">
        <v>83200</v>
      </c>
      <c r="K893" s="851"/>
      <c r="L893" s="851"/>
      <c r="M893" s="852" t="s">
        <v>86</v>
      </c>
      <c r="N893" s="799">
        <f t="shared" si="870"/>
        <v>153088</v>
      </c>
      <c r="O893" s="823">
        <f t="shared" si="847"/>
        <v>153088</v>
      </c>
      <c r="P893" s="823">
        <f t="shared" si="871"/>
        <v>1990144</v>
      </c>
      <c r="Q893" s="592">
        <v>1</v>
      </c>
      <c r="R893" s="592">
        <f t="shared" si="849"/>
        <v>4</v>
      </c>
      <c r="S893" s="588">
        <f t="shared" si="850"/>
        <v>1.9</v>
      </c>
      <c r="T893" s="456">
        <v>83200</v>
      </c>
      <c r="U893" s="458"/>
      <c r="V893" s="458"/>
      <c r="W893" s="706" t="str">
        <f t="shared" si="851"/>
        <v>Կ-1</v>
      </c>
      <c r="X893" s="456">
        <f t="shared" si="852"/>
        <v>158080</v>
      </c>
      <c r="Y893" s="590">
        <f t="shared" si="853"/>
        <v>158080</v>
      </c>
      <c r="Z893" s="590">
        <f t="shared" si="872"/>
        <v>2055040</v>
      </c>
      <c r="AA893" s="592">
        <f t="shared" si="855"/>
        <v>1</v>
      </c>
      <c r="AB893" s="592">
        <f t="shared" si="856"/>
        <v>5</v>
      </c>
      <c r="AC893" s="588">
        <f t="shared" si="857"/>
        <v>1.9</v>
      </c>
      <c r="AD893" s="456">
        <v>83200</v>
      </c>
      <c r="AE893" s="458"/>
      <c r="AF893" s="729"/>
      <c r="AG893" s="706" t="str">
        <f t="shared" si="858"/>
        <v>Կ-1</v>
      </c>
      <c r="AH893" s="456">
        <f t="shared" si="859"/>
        <v>158080</v>
      </c>
      <c r="AI893" s="590">
        <f t="shared" si="860"/>
        <v>158080</v>
      </c>
      <c r="AJ893" s="590">
        <f t="shared" si="873"/>
        <v>2055040</v>
      </c>
      <c r="AK893" s="592">
        <f t="shared" si="862"/>
        <v>1</v>
      </c>
      <c r="AL893" s="592">
        <f t="shared" si="863"/>
        <v>6</v>
      </c>
      <c r="AM893" s="588">
        <f t="shared" si="864"/>
        <v>1.96</v>
      </c>
      <c r="AN893" s="456">
        <v>83200</v>
      </c>
      <c r="AO893" s="458"/>
      <c r="AP893" s="729"/>
      <c r="AQ893" s="706" t="str">
        <f t="shared" si="865"/>
        <v>Կ-1</v>
      </c>
      <c r="AR893" s="456">
        <f t="shared" si="866"/>
        <v>163072</v>
      </c>
      <c r="AS893" s="590">
        <f t="shared" si="867"/>
        <v>163072</v>
      </c>
      <c r="AT893" s="590">
        <f t="shared" si="874"/>
        <v>2119936</v>
      </c>
    </row>
    <row r="894" spans="2:46" s="587" customFormat="1" ht="13.5">
      <c r="B894" s="816">
        <v>44</v>
      </c>
      <c r="C894" s="872" t="s">
        <v>3156</v>
      </c>
      <c r="D894" s="794" t="s">
        <v>1960</v>
      </c>
      <c r="E894" s="796">
        <v>2001</v>
      </c>
      <c r="F894" s="795" t="s">
        <v>222</v>
      </c>
      <c r="G894" s="820">
        <v>1</v>
      </c>
      <c r="H894" s="820">
        <v>1</v>
      </c>
      <c r="I894" s="821">
        <f t="shared" si="869"/>
        <v>1.73</v>
      </c>
      <c r="J894" s="799">
        <v>83200</v>
      </c>
      <c r="K894" s="851"/>
      <c r="L894" s="851"/>
      <c r="M894" s="852" t="s">
        <v>86</v>
      </c>
      <c r="N894" s="799">
        <f t="shared" si="870"/>
        <v>143936</v>
      </c>
      <c r="O894" s="823">
        <f t="shared" si="847"/>
        <v>143936</v>
      </c>
      <c r="P894" s="823">
        <f t="shared" si="871"/>
        <v>1871168</v>
      </c>
      <c r="Q894" s="592">
        <v>1</v>
      </c>
      <c r="R894" s="592">
        <f t="shared" si="849"/>
        <v>2</v>
      </c>
      <c r="S894" s="588">
        <f t="shared" si="850"/>
        <v>1.79</v>
      </c>
      <c r="T894" s="456">
        <v>83200</v>
      </c>
      <c r="U894" s="458"/>
      <c r="V894" s="458"/>
      <c r="W894" s="706" t="str">
        <f t="shared" si="851"/>
        <v>Կ-1</v>
      </c>
      <c r="X894" s="456">
        <f t="shared" si="852"/>
        <v>148928</v>
      </c>
      <c r="Y894" s="590">
        <f t="shared" si="853"/>
        <v>148928</v>
      </c>
      <c r="Z894" s="590">
        <f t="shared" si="872"/>
        <v>1936064</v>
      </c>
      <c r="AA894" s="592">
        <f t="shared" si="855"/>
        <v>1</v>
      </c>
      <c r="AB894" s="592">
        <f t="shared" si="856"/>
        <v>3</v>
      </c>
      <c r="AC894" s="588">
        <f t="shared" si="857"/>
        <v>1.84</v>
      </c>
      <c r="AD894" s="456">
        <v>83200</v>
      </c>
      <c r="AE894" s="458"/>
      <c r="AF894" s="729"/>
      <c r="AG894" s="706" t="str">
        <f t="shared" si="858"/>
        <v>Կ-1</v>
      </c>
      <c r="AH894" s="456">
        <f t="shared" si="859"/>
        <v>153088</v>
      </c>
      <c r="AI894" s="590">
        <f t="shared" si="860"/>
        <v>153088</v>
      </c>
      <c r="AJ894" s="590">
        <f t="shared" si="873"/>
        <v>1990144</v>
      </c>
      <c r="AK894" s="592">
        <f t="shared" si="862"/>
        <v>1</v>
      </c>
      <c r="AL894" s="592">
        <f t="shared" si="863"/>
        <v>4</v>
      </c>
      <c r="AM894" s="588">
        <f t="shared" si="864"/>
        <v>1.9</v>
      </c>
      <c r="AN894" s="456">
        <v>83200</v>
      </c>
      <c r="AO894" s="458"/>
      <c r="AP894" s="729"/>
      <c r="AQ894" s="706" t="str">
        <f t="shared" si="865"/>
        <v>Կ-1</v>
      </c>
      <c r="AR894" s="456">
        <f t="shared" si="866"/>
        <v>158080</v>
      </c>
      <c r="AS894" s="590">
        <f t="shared" si="867"/>
        <v>158080</v>
      </c>
      <c r="AT894" s="590">
        <f t="shared" si="874"/>
        <v>2055040</v>
      </c>
    </row>
    <row r="895" spans="2:46" s="587" customFormat="1" ht="13.5">
      <c r="B895" s="816">
        <v>45</v>
      </c>
      <c r="C895" s="872" t="s">
        <v>2202</v>
      </c>
      <c r="D895" s="794" t="s">
        <v>1960</v>
      </c>
      <c r="E895" s="796">
        <v>2002</v>
      </c>
      <c r="F895" s="795" t="s">
        <v>222</v>
      </c>
      <c r="G895" s="820">
        <v>1</v>
      </c>
      <c r="H895" s="820">
        <v>3</v>
      </c>
      <c r="I895" s="821">
        <f t="shared" si="869"/>
        <v>1.84</v>
      </c>
      <c r="J895" s="799">
        <v>83200</v>
      </c>
      <c r="K895" s="851"/>
      <c r="L895" s="851"/>
      <c r="M895" s="852" t="s">
        <v>86</v>
      </c>
      <c r="N895" s="799">
        <f t="shared" si="870"/>
        <v>153088</v>
      </c>
      <c r="O895" s="823">
        <f t="shared" si="847"/>
        <v>153088</v>
      </c>
      <c r="P895" s="823">
        <f t="shared" si="871"/>
        <v>1990144</v>
      </c>
      <c r="Q895" s="592">
        <v>1</v>
      </c>
      <c r="R895" s="592">
        <f t="shared" si="849"/>
        <v>4</v>
      </c>
      <c r="S895" s="588">
        <f t="shared" si="850"/>
        <v>1.9</v>
      </c>
      <c r="T895" s="456">
        <v>83200</v>
      </c>
      <c r="U895" s="458"/>
      <c r="V895" s="458"/>
      <c r="W895" s="706" t="str">
        <f t="shared" si="851"/>
        <v>Կ-1</v>
      </c>
      <c r="X895" s="456">
        <f t="shared" si="852"/>
        <v>158080</v>
      </c>
      <c r="Y895" s="590">
        <f t="shared" si="853"/>
        <v>158080</v>
      </c>
      <c r="Z895" s="590">
        <f t="shared" si="872"/>
        <v>2055040</v>
      </c>
      <c r="AA895" s="592">
        <f t="shared" si="855"/>
        <v>1</v>
      </c>
      <c r="AB895" s="592">
        <f t="shared" si="856"/>
        <v>5</v>
      </c>
      <c r="AC895" s="588">
        <f t="shared" si="857"/>
        <v>1.9</v>
      </c>
      <c r="AD895" s="456">
        <v>83200</v>
      </c>
      <c r="AE895" s="458"/>
      <c r="AF895" s="729"/>
      <c r="AG895" s="706" t="str">
        <f t="shared" si="858"/>
        <v>Կ-1</v>
      </c>
      <c r="AH895" s="456">
        <f t="shared" si="859"/>
        <v>158080</v>
      </c>
      <c r="AI895" s="590">
        <f t="shared" si="860"/>
        <v>158080</v>
      </c>
      <c r="AJ895" s="590">
        <f t="shared" si="873"/>
        <v>2055040</v>
      </c>
      <c r="AK895" s="592">
        <f t="shared" si="862"/>
        <v>1</v>
      </c>
      <c r="AL895" s="592">
        <f t="shared" si="863"/>
        <v>6</v>
      </c>
      <c r="AM895" s="588">
        <f t="shared" si="864"/>
        <v>1.96</v>
      </c>
      <c r="AN895" s="456">
        <v>83200</v>
      </c>
      <c r="AO895" s="458"/>
      <c r="AP895" s="729"/>
      <c r="AQ895" s="706" t="str">
        <f t="shared" si="865"/>
        <v>Կ-1</v>
      </c>
      <c r="AR895" s="456">
        <f t="shared" si="866"/>
        <v>163072</v>
      </c>
      <c r="AS895" s="590">
        <f t="shared" si="867"/>
        <v>163072</v>
      </c>
      <c r="AT895" s="590">
        <f t="shared" si="874"/>
        <v>2119936</v>
      </c>
    </row>
    <row r="896" spans="2:46" s="587" customFormat="1" ht="13.5">
      <c r="B896" s="816">
        <v>46</v>
      </c>
      <c r="C896" s="872" t="s">
        <v>2143</v>
      </c>
      <c r="D896" s="794" t="s">
        <v>1960</v>
      </c>
      <c r="E896" s="796">
        <v>2002</v>
      </c>
      <c r="F896" s="795" t="s">
        <v>222</v>
      </c>
      <c r="G896" s="820">
        <v>1</v>
      </c>
      <c r="H896" s="820">
        <v>1</v>
      </c>
      <c r="I896" s="821">
        <f t="shared" si="869"/>
        <v>1.73</v>
      </c>
      <c r="J896" s="799">
        <v>83200</v>
      </c>
      <c r="K896" s="851"/>
      <c r="L896" s="851"/>
      <c r="M896" s="852" t="s">
        <v>86</v>
      </c>
      <c r="N896" s="799">
        <f t="shared" si="870"/>
        <v>143936</v>
      </c>
      <c r="O896" s="823">
        <f t="shared" si="847"/>
        <v>143936</v>
      </c>
      <c r="P896" s="823">
        <f t="shared" si="871"/>
        <v>1871168</v>
      </c>
      <c r="Q896" s="592">
        <v>1</v>
      </c>
      <c r="R896" s="592">
        <f t="shared" si="849"/>
        <v>2</v>
      </c>
      <c r="S896" s="588">
        <f t="shared" si="850"/>
        <v>1.79</v>
      </c>
      <c r="T896" s="456">
        <v>83200</v>
      </c>
      <c r="U896" s="458"/>
      <c r="V896" s="458"/>
      <c r="W896" s="706" t="str">
        <f t="shared" si="851"/>
        <v>Կ-1</v>
      </c>
      <c r="X896" s="456">
        <f t="shared" si="852"/>
        <v>148928</v>
      </c>
      <c r="Y896" s="590">
        <f t="shared" si="853"/>
        <v>148928</v>
      </c>
      <c r="Z896" s="590">
        <f t="shared" si="872"/>
        <v>1936064</v>
      </c>
      <c r="AA896" s="592">
        <f t="shared" si="855"/>
        <v>1</v>
      </c>
      <c r="AB896" s="592">
        <f t="shared" si="856"/>
        <v>3</v>
      </c>
      <c r="AC896" s="588">
        <f t="shared" si="857"/>
        <v>1.84</v>
      </c>
      <c r="AD896" s="456">
        <v>83200</v>
      </c>
      <c r="AE896" s="458"/>
      <c r="AF896" s="729"/>
      <c r="AG896" s="706" t="str">
        <f t="shared" si="858"/>
        <v>Կ-1</v>
      </c>
      <c r="AH896" s="456">
        <f t="shared" si="859"/>
        <v>153088</v>
      </c>
      <c r="AI896" s="590">
        <f t="shared" si="860"/>
        <v>153088</v>
      </c>
      <c r="AJ896" s="590">
        <f t="shared" si="873"/>
        <v>1990144</v>
      </c>
      <c r="AK896" s="592">
        <f t="shared" si="862"/>
        <v>1</v>
      </c>
      <c r="AL896" s="592">
        <f t="shared" si="863"/>
        <v>4</v>
      </c>
      <c r="AM896" s="588">
        <f t="shared" si="864"/>
        <v>1.9</v>
      </c>
      <c r="AN896" s="456">
        <v>83200</v>
      </c>
      <c r="AO896" s="458"/>
      <c r="AP896" s="729"/>
      <c r="AQ896" s="706" t="str">
        <f t="shared" si="865"/>
        <v>Կ-1</v>
      </c>
      <c r="AR896" s="456">
        <f t="shared" si="866"/>
        <v>158080</v>
      </c>
      <c r="AS896" s="590">
        <f t="shared" si="867"/>
        <v>158080</v>
      </c>
      <c r="AT896" s="590">
        <f t="shared" si="874"/>
        <v>2055040</v>
      </c>
    </row>
    <row r="897" spans="2:46" s="587" customFormat="1" ht="13.5">
      <c r="B897" s="816">
        <v>47</v>
      </c>
      <c r="C897" s="872" t="s">
        <v>3157</v>
      </c>
      <c r="D897" s="794" t="s">
        <v>1960</v>
      </c>
      <c r="E897" s="796">
        <v>2005</v>
      </c>
      <c r="F897" s="795" t="s">
        <v>222</v>
      </c>
      <c r="G897" s="820">
        <v>1</v>
      </c>
      <c r="H897" s="820">
        <v>1</v>
      </c>
      <c r="I897" s="821">
        <f t="shared" si="869"/>
        <v>1.73</v>
      </c>
      <c r="J897" s="799">
        <v>83200</v>
      </c>
      <c r="K897" s="851"/>
      <c r="L897" s="851"/>
      <c r="M897" s="852" t="s">
        <v>86</v>
      </c>
      <c r="N897" s="799">
        <f t="shared" si="870"/>
        <v>143936</v>
      </c>
      <c r="O897" s="823">
        <f t="shared" si="847"/>
        <v>143936</v>
      </c>
      <c r="P897" s="823">
        <f t="shared" si="871"/>
        <v>1871168</v>
      </c>
      <c r="Q897" s="592">
        <v>1</v>
      </c>
      <c r="R897" s="592">
        <f t="shared" si="849"/>
        <v>2</v>
      </c>
      <c r="S897" s="588">
        <f t="shared" si="850"/>
        <v>1.79</v>
      </c>
      <c r="T897" s="456">
        <v>83200</v>
      </c>
      <c r="U897" s="458"/>
      <c r="V897" s="458"/>
      <c r="W897" s="706" t="str">
        <f t="shared" si="851"/>
        <v>Կ-1</v>
      </c>
      <c r="X897" s="456">
        <f t="shared" si="852"/>
        <v>148928</v>
      </c>
      <c r="Y897" s="590">
        <f t="shared" si="853"/>
        <v>148928</v>
      </c>
      <c r="Z897" s="590">
        <f t="shared" si="872"/>
        <v>1936064</v>
      </c>
      <c r="AA897" s="592">
        <f t="shared" si="855"/>
        <v>1</v>
      </c>
      <c r="AB897" s="592">
        <f t="shared" si="856"/>
        <v>3</v>
      </c>
      <c r="AC897" s="588">
        <f t="shared" si="857"/>
        <v>1.84</v>
      </c>
      <c r="AD897" s="456">
        <v>83200</v>
      </c>
      <c r="AE897" s="458"/>
      <c r="AF897" s="729"/>
      <c r="AG897" s="706" t="str">
        <f t="shared" si="858"/>
        <v>Կ-1</v>
      </c>
      <c r="AH897" s="456">
        <f t="shared" si="859"/>
        <v>153088</v>
      </c>
      <c r="AI897" s="590">
        <f t="shared" si="860"/>
        <v>153088</v>
      </c>
      <c r="AJ897" s="590">
        <f t="shared" si="873"/>
        <v>1990144</v>
      </c>
      <c r="AK897" s="592">
        <f t="shared" si="862"/>
        <v>1</v>
      </c>
      <c r="AL897" s="592">
        <f t="shared" si="863"/>
        <v>4</v>
      </c>
      <c r="AM897" s="588">
        <f t="shared" si="864"/>
        <v>1.9</v>
      </c>
      <c r="AN897" s="456">
        <v>83200</v>
      </c>
      <c r="AO897" s="458"/>
      <c r="AP897" s="729"/>
      <c r="AQ897" s="706" t="str">
        <f t="shared" si="865"/>
        <v>Կ-1</v>
      </c>
      <c r="AR897" s="456">
        <f t="shared" si="866"/>
        <v>158080</v>
      </c>
      <c r="AS897" s="590">
        <f t="shared" si="867"/>
        <v>158080</v>
      </c>
      <c r="AT897" s="590">
        <f t="shared" si="874"/>
        <v>2055040</v>
      </c>
    </row>
    <row r="898" spans="2:46" s="587" customFormat="1" ht="13.5">
      <c r="B898" s="816">
        <v>48</v>
      </c>
      <c r="C898" s="872" t="s">
        <v>2120</v>
      </c>
      <c r="D898" s="794" t="s">
        <v>1960</v>
      </c>
      <c r="E898" s="796">
        <v>2003</v>
      </c>
      <c r="F898" s="795" t="s">
        <v>222</v>
      </c>
      <c r="G898" s="820">
        <v>1</v>
      </c>
      <c r="H898" s="820">
        <v>0</v>
      </c>
      <c r="I898" s="821">
        <f t="shared" si="869"/>
        <v>1.68</v>
      </c>
      <c r="J898" s="799">
        <v>83200</v>
      </c>
      <c r="K898" s="851"/>
      <c r="L898" s="851"/>
      <c r="M898" s="852" t="s">
        <v>86</v>
      </c>
      <c r="N898" s="799">
        <f t="shared" si="870"/>
        <v>139776</v>
      </c>
      <c r="O898" s="823">
        <f t="shared" si="847"/>
        <v>139776</v>
      </c>
      <c r="P898" s="823">
        <f t="shared" si="871"/>
        <v>1817088</v>
      </c>
      <c r="Q898" s="592">
        <v>1</v>
      </c>
      <c r="R898" s="592">
        <f t="shared" si="849"/>
        <v>1</v>
      </c>
      <c r="S898" s="588">
        <f t="shared" si="850"/>
        <v>1.73</v>
      </c>
      <c r="T898" s="456">
        <v>83200</v>
      </c>
      <c r="U898" s="458"/>
      <c r="V898" s="458"/>
      <c r="W898" s="706" t="str">
        <f t="shared" si="851"/>
        <v>Կ-1</v>
      </c>
      <c r="X898" s="456">
        <f t="shared" si="852"/>
        <v>143936</v>
      </c>
      <c r="Y898" s="590">
        <f t="shared" si="853"/>
        <v>143936</v>
      </c>
      <c r="Z898" s="590">
        <f t="shared" si="872"/>
        <v>1871168</v>
      </c>
      <c r="AA898" s="592">
        <f t="shared" si="855"/>
        <v>1</v>
      </c>
      <c r="AB898" s="592">
        <f t="shared" si="856"/>
        <v>2</v>
      </c>
      <c r="AC898" s="588">
        <f t="shared" si="857"/>
        <v>1.79</v>
      </c>
      <c r="AD898" s="456">
        <v>83200</v>
      </c>
      <c r="AE898" s="458"/>
      <c r="AF898" s="729"/>
      <c r="AG898" s="706" t="str">
        <f t="shared" si="858"/>
        <v>Կ-1</v>
      </c>
      <c r="AH898" s="456">
        <f t="shared" si="859"/>
        <v>148928</v>
      </c>
      <c r="AI898" s="590">
        <f t="shared" si="860"/>
        <v>148928</v>
      </c>
      <c r="AJ898" s="590">
        <f t="shared" si="873"/>
        <v>1936064</v>
      </c>
      <c r="AK898" s="592">
        <f t="shared" si="862"/>
        <v>1</v>
      </c>
      <c r="AL898" s="592">
        <f t="shared" si="863"/>
        <v>3</v>
      </c>
      <c r="AM898" s="588">
        <f t="shared" si="864"/>
        <v>1.84</v>
      </c>
      <c r="AN898" s="456">
        <v>83200</v>
      </c>
      <c r="AO898" s="458"/>
      <c r="AP898" s="729"/>
      <c r="AQ898" s="706" t="str">
        <f t="shared" si="865"/>
        <v>Կ-1</v>
      </c>
      <c r="AR898" s="456">
        <f t="shared" si="866"/>
        <v>153088</v>
      </c>
      <c r="AS898" s="590">
        <f t="shared" si="867"/>
        <v>153088</v>
      </c>
      <c r="AT898" s="590">
        <f t="shared" si="874"/>
        <v>1990144</v>
      </c>
    </row>
    <row r="899" spans="2:46" s="587" customFormat="1" ht="13.5">
      <c r="B899" s="816">
        <v>49</v>
      </c>
      <c r="C899" s="872" t="s">
        <v>1286</v>
      </c>
      <c r="D899" s="794" t="s">
        <v>1960</v>
      </c>
      <c r="E899" s="796">
        <v>1984</v>
      </c>
      <c r="F899" s="795" t="s">
        <v>222</v>
      </c>
      <c r="G899" s="820">
        <v>1</v>
      </c>
      <c r="H899" s="820">
        <v>2</v>
      </c>
      <c r="I899" s="821">
        <f>IF(G899&lt;1,0,IF(M899="Բ-1",IF(H899=0,6.94,IF(H899=1,7.17,IF(H899=2,7.41,IF(H899=3,7.66,IF(OR(H899=5,H899=4),7.92,IF(OR(H899=6,H899=7),8.18,IF(OR(H899=8,H899=9),8.46,IF(OR(H899=10,H899=11,H899=12),8.74,IF(OR(H899=13,H899=14,H899=15),9.03,IF(OR(H899=16,H899=17,H899=18),9.33,9.65)))))))))),IF(M899="Բ-2", IF(H899=0,5.71,IF(H899=1,5.89,IF(H899=2,6.09,IF(H899=3,6.29,IF(OR(H899=5,H899=4),6.5,IF(OR(H899=6,H899=7),6.72,IF(OR(H899=8,H899=9),6.94,IF(OR(H899=10,H899=11,H899=12),7.17,IF(OR(H899=13,H899=14,H899=15),7.41,IF(OR(H899=16,H899=17,H899=18),7.65,7.91)))))))))), IF(M899="Գ-1", IF(H899=0,4.7,IF(H899=1,4.86,IF(H899=2,5.01,IF(H899=3,5.18,IF(OR(H899=5,H899=4),5.35,IF(OR(H899=6,H899=7),5.52,IF(OR(H899=8,H899=9),5.71,IF(OR(H899=10,H899=11,H899=12),5.89,IF(OR(H899=13,H899=14,H899=15),6.09,IF(OR(H899=16,H899=17,H899=18),6.29,6.49)))))))))), IF(M899="Գ-2", IF(H899=0,3.88,IF(H899=1,4.01,IF(H899=2,4.14,IF(H899=3,4.27,IF(OR(H899=5,H899=4),4.41,IF(OR(H899=6,H899=7),4.55,IF(OR(H899=8,H899=9),4.7,IF(OR(H899=10,H899=11,H899=12),4.85,IF(OR(H899=13,H899=14,H899=15),5.01,IF(OR(H899=16,H899=17,H899=18),5.17,5.34)))))))))), IF(M899="Գ-3", IF(H899=0,3.21,IF(H899=1,3.31,IF(H899=2,3.42,IF(H899=3,3.53,IF(OR(H899=5,H899=4),3.64,IF(OR(H899=6,H899=7),3.76,IF(OR(H899=8,H899=9),3.88,IF(OR(H899=10,H899=11,H899=12),4.01,IF(OR(H899=13,H899=14,H899=15),4.13,IF(OR(H899=16,H899=17,H899=18),4.27,4.4)))))))))), IF(M899="Ա-1", IF(H899=0,2.66,IF(H899=1,2.75,IF(H899=2,2.83,IF(H899=3,2.92,IF(OR(H899=5,H899=4),3.02,IF(OR(H899=6,H899=7),3.11,IF(OR(H899=8,H899=9),3.21,IF(OR(H899=10,H899=11,H899=12),3.31,IF(OR(H899=13,H899=14,H899=15),3.42,IF(OR(H899=16,H899=17,H899=18),3.53,3.64)))))))))), IF(M899="Ա-2", IF(H899=0,2.28,IF(H899=1,2.35,IF(H899=2,2.43,IF(H899=3,2.5,IF(OR(H899=5,H899=4),2.58,IF(OR(H899=6,H899=7),2.66,IF(OR(H899=8,H899=9),2.75,IF(OR(H899=10,H899=11,H899=12),2.83,IF(OR(H899=13,H899=14,H899=15),2.92,IF(OR(H899=16,H899=17,H899=18),3.01,3.11)))))))))),IF(M899="Ա-3", IF(H899=0,1.96,IF(H899=1,2.02,IF(H899=2,2.08,IF(H899=3,2.15,IF(OR(H899=5,H899=4),2.21,IF(OR(H899=6,H899=7),2.28,IF(OR(H899=8,H899=9),2.35,IF(OR(H899=10,H899=11,H899=12),2.42,IF(OR(H899=13,H899=14,H899=15),2.5,IF(OR(H899=16,H899=17,H899=18),2.58,2.66)))))))))), IF(M899="Կ-1", IF(H899=0,1.68,IF(H899=1,1.73,IF(H899=2,1.79,IF(H899=3,1.84,IF(OR(H899=5,H899=4),1.9,IF(OR(H899=6,H899=7),1.96,IF(OR(H899=8,H899=9),2.02,IF(OR(H899=10,H899=11,H899=12),2.08,IF(OR(H899=13,H899=14,H899=15),2.14,IF(OR(H899=16,H899=17,H899=18),2.21,2.28)))))))))), IF(M899="Կ-2", IF(H899=0,1.45,IF(H899=1,1.49,IF(H899=2,1.54,IF(H899=3,1.59,IF(OR(H899=5,H899=4),1.63,IF(OR(H899=6,H899=7),1.68,IF(OR(H899=8,H899=9),1.73,IF(OR(H899=10,H899=11,H899=12),1.79,IF(OR(H899=13,H899=14,H899=15),1.84,IF(OR(H899=16,H899=17,H899=18),1.9,1.95)))))))))),IF(M899="Կ-3", IF(H899=0,1.25,IF(H899=1,1.29,IF(H899=2,1.33,IF(H899=3,1.37,IF(OR(H899=5,H899=4),1.41,IF(OR(H899=6,H899=7),1.45,IF(OR(H899=8,H899=9),1.49,IF(OR(H899=10,H899=11,H899=12),1.54,IF(OR(H899=13,H899=14,H899=15),1.58,IF(OR(H899=16,H899=17,H899=18),1.63,1.68)))))))))), "Error"))))))))))))</f>
        <v>1.79</v>
      </c>
      <c r="J899" s="799">
        <v>83200</v>
      </c>
      <c r="K899" s="851"/>
      <c r="L899" s="851"/>
      <c r="M899" s="852" t="s">
        <v>86</v>
      </c>
      <c r="N899" s="799">
        <f>J899*I899</f>
        <v>148928</v>
      </c>
      <c r="O899" s="823">
        <f>I899*J899+K899+L899</f>
        <v>148928</v>
      </c>
      <c r="P899" s="823">
        <f>+O899*13</f>
        <v>1936064</v>
      </c>
      <c r="Q899" s="592">
        <v>1</v>
      </c>
      <c r="R899" s="592">
        <f>+H899+1</f>
        <v>3</v>
      </c>
      <c r="S899" s="588">
        <f>IF(Q899&lt;1,0,IF(W899="Բ-1",IF(R899=0,6.94,IF(R899=1,7.17,IF(R899=2,7.41,IF(R899=3,7.66,IF(OR(R899=5,R899=4),7.92,IF(OR(R899=6,R899=7),8.18,IF(OR(R899=8,R899=9),8.46,IF(OR(R899=10,R899=11,R899=12),8.74,IF(OR(R899=13,R899=14,R899=15),9.03,IF(OR(R899=16,R899=17,R899=18),9.33,9.65)))))))))),IF(W899="Բ-2", IF(R899=0,5.71,IF(R899=1,5.89,IF(R899=2,6.09,IF(R899=3,6.29,IF(OR(R899=5,R899=4),6.5,IF(OR(R899=6,R899=7),6.72,IF(OR(R899=8,R899=9),6.94,IF(OR(R899=10,R899=11,R899=12),7.17,IF(OR(R899=13,R899=14,R899=15),7.41,IF(OR(R899=16,R899=17,R899=18),7.65,7.91)))))))))), IF(W899="Գ-1", IF(R899=0,4.7,IF(R899=1,4.86,IF(R899=2,5.01,IF(R899=3,5.18,IF(OR(R899=5,R899=4),5.35,IF(OR(R899=6,R899=7),5.52,IF(OR(R899=8,R899=9),5.71,IF(OR(R899=10,R899=11,R899=12),5.89,IF(OR(R899=13,R899=14,R899=15),6.09,IF(OR(R899=16,R899=17,R899=18),6.29,6.49)))))))))), IF(W899="Գ-2", IF(R899=0,3.88,IF(R899=1,4.01,IF(R899=2,4.14,IF(R899=3,4.27,IF(OR(R899=5,R899=4),4.41,IF(OR(R899=6,R899=7),4.55,IF(OR(R899=8,R899=9),4.7,IF(OR(R899=10,R899=11,R899=12),4.85,IF(OR(R899=13,R899=14,R899=15),5.01,IF(OR(R899=16,R899=17,R899=18),5.17,5.34)))))))))), IF(W899="Գ-3", IF(R899=0,3.21,IF(R899=1,3.31,IF(R899=2,3.42,IF(R899=3,3.53,IF(OR(R899=5,R899=4),3.64,IF(OR(R899=6,R899=7),3.76,IF(OR(R899=8,R899=9),3.88,IF(OR(R899=10,R899=11,R899=12),4.01,IF(OR(R899=13,R899=14,R899=15),4.13,IF(OR(R899=16,R899=17,R899=18),4.27,4.4)))))))))), IF(W899="Ա-1", IF(R899=0,2.66,IF(R899=1,2.75,IF(R899=2,2.83,IF(R899=3,2.92,IF(OR(R899=5,R899=4),3.02,IF(OR(R899=6,R899=7),3.11,IF(OR(R899=8,R899=9),3.21,IF(OR(R899=10,R899=11,R899=12),3.31,IF(OR(R899=13,R899=14,R899=15),3.42,IF(OR(R899=16,R899=17,R899=18),3.53,3.64)))))))))), IF(W899="Ա-2", IF(R899=0,2.28,IF(R899=1,2.35,IF(R899=2,2.43,IF(R899=3,2.5,IF(OR(R899=5,R899=4),2.58,IF(OR(R899=6,R899=7),2.66,IF(OR(R899=8,R899=9),2.75,IF(OR(R899=10,R899=11,R899=12),2.83,IF(OR(R899=13,R899=14,R899=15),2.92,IF(OR(R899=16,R899=17,R899=18),3.01,3.11)))))))))),IF(W899="Ա-3", IF(R899=0,1.96,IF(R899=1,2.02,IF(R899=2,2.08,IF(R899=3,2.15,IF(OR(R899=5,R899=4),2.21,IF(OR(R899=6,R899=7),2.28,IF(OR(R899=8,R899=9),2.35,IF(OR(R899=10,R899=11,R899=12),2.42,IF(OR(R899=13,R899=14,R899=15),2.5,IF(OR(R899=16,R899=17,R899=18),2.58,2.66)))))))))), IF(W899="Կ-1", IF(R899=0,1.68,IF(R899=1,1.73,IF(R899=2,1.79,IF(R899=3,1.84,IF(OR(R899=5,R899=4),1.9,IF(OR(R899=6,R899=7),1.96,IF(OR(R899=8,R899=9),2.02,IF(OR(R899=10,R899=11,R899=12),2.08,IF(OR(R899=13,R899=14,R899=15),2.14,IF(OR(R899=16,R899=17,R899=18),2.21,2.28)))))))))), IF(W899="Կ-2", IF(R899=0,1.45,IF(R899=1,1.49,IF(R899=2,1.54,IF(R899=3,1.59,IF(OR(R899=5,R899=4),1.63,IF(OR(R899=6,R899=7),1.68,IF(OR(R899=8,R899=9),1.73,IF(OR(R899=10,R899=11,R899=12),1.79,IF(OR(R899=13,R899=14,R899=15),1.84,IF(OR(R899=16,R899=17,R899=18),1.9,1.95)))))))))),IF(W899="Կ-3", IF(R899=0,1.25,IF(R899=1,1.29,IF(R899=2,1.33,IF(R899=3,1.37,IF(OR(R899=5,R899=4),1.41,IF(OR(R899=6,R899=7),1.45,IF(OR(R899=8,R899=9),1.49,IF(OR(R899=10,R899=11,R899=12),1.54,IF(OR(R899=13,R899=14,R899=15),1.58,IF(OR(R899=16,R899=17,R899=18),1.63,1.68)))))))))), "Error"))))))))))))</f>
        <v>1.84</v>
      </c>
      <c r="T899" s="456">
        <v>83200</v>
      </c>
      <c r="U899" s="458"/>
      <c r="V899" s="458"/>
      <c r="W899" s="706" t="str">
        <f>+M899</f>
        <v>Կ-1</v>
      </c>
      <c r="X899" s="456">
        <f>T899*S899</f>
        <v>153088</v>
      </c>
      <c r="Y899" s="590">
        <f>+U899+V899+X899</f>
        <v>153088</v>
      </c>
      <c r="Z899" s="590">
        <f>+Y899*13</f>
        <v>1990144</v>
      </c>
      <c r="AA899" s="592">
        <f>+Q899</f>
        <v>1</v>
      </c>
      <c r="AB899" s="592">
        <f>+R899+1</f>
        <v>4</v>
      </c>
      <c r="AC899" s="588">
        <f>IF(AA899&lt;1,0,IF(AG899="Բ-1",IF(AB899=0,6.94,IF(AB899=1,7.17,IF(AB899=2,7.41,IF(AB899=3,7.66,IF(OR(AB899=5,AB899=4),7.92,IF(OR(AB899=6,AB899=7),8.18,IF(OR(AB899=8,AB899=9),8.46,IF(OR(AB899=10,AB899=11,AB899=12),8.74,IF(OR(AB899=13,AB899=14,AB899=15),9.03,IF(OR(AB899=16,AB899=17,AB899=18),9.33,9.65)))))))))),IF(AG899="Բ-2", IF(AB899=0,5.71,IF(AB899=1,5.89,IF(AB899=2,6.09,IF(AB899=3,6.29,IF(OR(AB899=5,AB899=4),6.5,IF(OR(AB899=6,AB899=7),6.72,IF(OR(AB899=8,AB899=9),6.94,IF(OR(AB899=10,AB899=11,AB899=12),7.17,IF(OR(AB899=13,AB899=14,AB899=15),7.41,IF(OR(AB899=16,AB899=17,AB899=18),7.65,7.91)))))))))), IF(AG899="Գ-1", IF(AB899=0,4.7,IF(AB899=1,4.86,IF(AB899=2,5.01,IF(AB899=3,5.18,IF(OR(AB899=5,AB899=4),5.35,IF(OR(AB899=6,AB899=7),5.52,IF(OR(AB899=8,AB899=9),5.71,IF(OR(AB899=10,AB899=11,AB899=12),5.89,IF(OR(AB899=13,AB899=14,AB899=15),6.09,IF(OR(AB899=16,AB899=17,AB899=18),6.29,6.49)))))))))), IF(AG899="Գ-2", IF(AB899=0,3.88,IF(AB899=1,4.01,IF(AB899=2,4.14,IF(AB899=3,4.27,IF(OR(AB899=5,AB899=4),4.41,IF(OR(AB899=6,AB899=7),4.55,IF(OR(AB899=8,AB899=9),4.7,IF(OR(AB899=10,AB899=11,AB899=12),4.85,IF(OR(AB899=13,AB899=14,AB899=15),5.01,IF(OR(AB899=16,AB899=17,AB899=18),5.17,5.34)))))))))), IF(AG899="Գ-3", IF(AB899=0,3.21,IF(AB899=1,3.31,IF(AB899=2,3.42,IF(AB899=3,3.53,IF(OR(AB899=5,AB899=4),3.64,IF(OR(AB899=6,AB899=7),3.76,IF(OR(AB899=8,AB899=9),3.88,IF(OR(AB899=10,AB899=11,AB899=12),4.01,IF(OR(AB899=13,AB899=14,AB899=15),4.13,IF(OR(AB899=16,AB899=17,AB899=18),4.27,4.4)))))))))), IF(AG899="Ա-1", IF(AB899=0,2.66,IF(AB899=1,2.75,IF(AB899=2,2.83,IF(AB899=3,2.92,IF(OR(AB899=5,AB899=4),3.02,IF(OR(AB899=6,AB899=7),3.11,IF(OR(AB899=8,AB899=9),3.21,IF(OR(AB899=10,AB899=11,AB899=12),3.31,IF(OR(AB899=13,AB899=14,AB899=15),3.42,IF(OR(AB899=16,AB899=17,AB899=18),3.53,3.64)))))))))), IF(AG899="Ա-2", IF(AB899=0,2.28,IF(AB899=1,2.35,IF(AB899=2,2.43,IF(AB899=3,2.5,IF(OR(AB899=5,AB899=4),2.58,IF(OR(AB899=6,AB899=7),2.66,IF(OR(AB899=8,AB899=9),2.75,IF(OR(AB899=10,AB899=11,AB899=12),2.83,IF(OR(AB899=13,AB899=14,AB899=15),2.92,IF(OR(AB899=16,AB899=17,AB899=18),3.01,3.11)))))))))),IF(AG899="Ա-3", IF(AB899=0,1.96,IF(AB899=1,2.02,IF(AB899=2,2.08,IF(AB899=3,2.15,IF(OR(AB899=5,AB899=4),2.21,IF(OR(AB899=6,AB899=7),2.28,IF(OR(AB899=8,AB899=9),2.35,IF(OR(AB899=10,AB899=11,AB899=12),2.42,IF(OR(AB899=13,AB899=14,AB899=15),2.5,IF(OR(AB899=16,AB899=17,AB899=18),2.58,2.66)))))))))), IF(AG899="Կ-1", IF(AB899=0,1.68,IF(AB899=1,1.73,IF(AB899=2,1.79,IF(AB899=3,1.84,IF(OR(AB899=5,AB899=4),1.9,IF(OR(AB899=6,AB899=7),1.96,IF(OR(AB899=8,AB899=9),2.02,IF(OR(AB899=10,AB899=11,AB899=12),2.08,IF(OR(AB899=13,AB899=14,AB899=15),2.14,IF(OR(AB899=16,AB899=17,AB899=18),2.21,2.28)))))))))), IF(AG899="Կ-2", IF(AB899=0,1.45,IF(AB899=1,1.49,IF(AB899=2,1.54,IF(AB899=3,1.59,IF(OR(AB899=5,AB899=4),1.63,IF(OR(AB899=6,AB899=7),1.68,IF(OR(AB899=8,AB899=9),1.73,IF(OR(AB899=10,AB899=11,AB899=12),1.79,IF(OR(AB899=13,AB899=14,AB899=15),1.84,IF(OR(AB899=16,AB899=17,AB899=18),1.9,1.95)))))))))),IF(AG899="Կ-3", IF(AB899=0,1.25,IF(AB899=1,1.29,IF(AB899=2,1.33,IF(AB899=3,1.37,IF(OR(AB899=5,AB899=4),1.41,IF(OR(AB899=6,AB899=7),1.45,IF(OR(AB899=8,AB899=9),1.49,IF(OR(AB899=10,AB899=11,AB899=12),1.54,IF(OR(AB899=13,AB899=14,AB899=15),1.58,IF(OR(AB899=16,AB899=17,AB899=18),1.63,1.68)))))))))), "Error"))))))))))))</f>
        <v>1.9</v>
      </c>
      <c r="AD899" s="456">
        <v>83200</v>
      </c>
      <c r="AE899" s="458"/>
      <c r="AF899" s="729"/>
      <c r="AG899" s="706" t="str">
        <f>+W899</f>
        <v>Կ-1</v>
      </c>
      <c r="AH899" s="456">
        <f>AD899*AC899</f>
        <v>158080</v>
      </c>
      <c r="AI899" s="590">
        <f>AH899+AE899+AF899</f>
        <v>158080</v>
      </c>
      <c r="AJ899" s="590">
        <f>+AI899*13</f>
        <v>2055040</v>
      </c>
      <c r="AK899" s="592">
        <f>+AA899</f>
        <v>1</v>
      </c>
      <c r="AL899" s="592">
        <f>+AB899+1</f>
        <v>5</v>
      </c>
      <c r="AM899" s="588">
        <f>IF(AK899&lt;1,0,IF(AQ899="Բ-1",IF(AL899=0,6.94,IF(AL899=1,7.17,IF(AL899=2,7.41,IF(AL899=3,7.66,IF(OR(AL899=5,AL899=4),7.92,IF(OR(AL899=6,AL899=7),8.18,IF(OR(AL899=8,AL899=9),8.46,IF(OR(AL899=10,AL899=11,AL899=12),8.74,IF(OR(AL899=13,AL899=14,AL899=15),9.03,IF(OR(AL899=16,AL899=17,AL899=18),9.33,9.65)))))))))),IF(AQ899="Բ-2", IF(AL899=0,5.71,IF(AL899=1,5.89,IF(AL899=2,6.09,IF(AL899=3,6.29,IF(OR(AL899=5,AL899=4),6.5,IF(OR(AL899=6,AL899=7),6.72,IF(OR(AL899=8,AL899=9),6.94,IF(OR(AL899=10,AL899=11,AL899=12),7.17,IF(OR(AL899=13,AL899=14,AL899=15),7.41,IF(OR(AL899=16,AL899=17,AL899=18),7.65,7.91)))))))))), IF(AQ899="Գ-1", IF(AL899=0,4.7,IF(AL899=1,4.86,IF(AL899=2,5.01,IF(AL899=3,5.18,IF(OR(AL899=5,AL899=4),5.35,IF(OR(AL899=6,AL899=7),5.52,IF(OR(AL899=8,AL899=9),5.71,IF(OR(AL899=10,AL899=11,AL899=12),5.89,IF(OR(AL899=13,AL899=14,AL899=15),6.09,IF(OR(AL899=16,AL899=17,AL899=18),6.29,6.49)))))))))), IF(AQ899="Գ-2", IF(AL899=0,3.88,IF(AL899=1,4.01,IF(AL899=2,4.14,IF(AL899=3,4.27,IF(OR(AL899=5,AL899=4),4.41,IF(OR(AL899=6,AL899=7),4.55,IF(OR(AL899=8,AL899=9),4.7,IF(OR(AL899=10,AL899=11,AL899=12),4.85,IF(OR(AL899=13,AL899=14,AL899=15),5.01,IF(OR(AL899=16,AL899=17,AL899=18),5.17,5.34)))))))))), IF(AQ899="Գ-3", IF(AL899=0,3.21,IF(AL899=1,3.31,IF(AL899=2,3.42,IF(AL899=3,3.53,IF(OR(AL899=5,AL899=4),3.64,IF(OR(AL899=6,AL899=7),3.76,IF(OR(AL899=8,AL899=9),3.88,IF(OR(AL899=10,AL899=11,AL899=12),4.01,IF(OR(AL899=13,AL899=14,AL899=15),4.13,IF(OR(AL899=16,AL899=17,AL899=18),4.27,4.4)))))))))), IF(AQ899="Ա-1", IF(AL899=0,2.66,IF(AL899=1,2.75,IF(AL899=2,2.83,IF(AL899=3,2.92,IF(OR(AL899=5,AL899=4),3.02,IF(OR(AL899=6,AL899=7),3.11,IF(OR(AL899=8,AL899=9),3.21,IF(OR(AL899=10,AL899=11,AL899=12),3.31,IF(OR(AL899=13,AL899=14,AL899=15),3.42,IF(OR(AL899=16,AL899=17,AL899=18),3.53,3.64)))))))))), IF(AQ899="Ա-2", IF(AL899=0,2.28,IF(AL899=1,2.35,IF(AL899=2,2.43,IF(AL899=3,2.5,IF(OR(AL899=5,AL899=4),2.58,IF(OR(AL899=6,AL899=7),2.66,IF(OR(AL899=8,AL899=9),2.75,IF(OR(AL899=10,AL899=11,AL899=12),2.83,IF(OR(AL899=13,AL899=14,AL899=15),2.92,IF(OR(AL899=16,AL899=17,AL899=18),3.01,3.11)))))))))),IF(AQ899="Ա-3", IF(AL899=0,1.96,IF(AL899=1,2.02,IF(AL899=2,2.08,IF(AL899=3,2.15,IF(OR(AL899=5,AL899=4),2.21,IF(OR(AL899=6,AL899=7),2.28,IF(OR(AL899=8,AL899=9),2.35,IF(OR(AL899=10,AL899=11,AL899=12),2.42,IF(OR(AL899=13,AL899=14,AL899=15),2.5,IF(OR(AL899=16,AL899=17,AL899=18),2.58,2.66)))))))))), IF(AQ899="Կ-1", IF(AL899=0,1.68,IF(AL899=1,1.73,IF(AL899=2,1.79,IF(AL899=3,1.84,IF(OR(AL899=5,AL899=4),1.9,IF(OR(AL899=6,AL899=7),1.96,IF(OR(AL899=8,AL899=9),2.02,IF(OR(AL899=10,AL899=11,AL899=12),2.08,IF(OR(AL899=13,AL899=14,AL899=15),2.14,IF(OR(AL899=16,AL899=17,AL899=18),2.21,2.28)))))))))), IF(AQ899="Կ-2", IF(AL899=0,1.45,IF(AL899=1,1.49,IF(AL899=2,1.54,IF(AL899=3,1.59,IF(OR(AL899=5,AL899=4),1.63,IF(OR(AL899=6,AL899=7),1.68,IF(OR(AL899=8,AL899=9),1.73,IF(OR(AL899=10,AL899=11,AL899=12),1.79,IF(OR(AL899=13,AL899=14,AL899=15),1.84,IF(OR(AL899=16,AL899=17,AL899=18),1.9,1.95)))))))))),IF(AQ899="Կ-3", IF(AL899=0,1.25,IF(AL899=1,1.29,IF(AL899=2,1.33,IF(AL899=3,1.37,IF(OR(AL899=5,AL899=4),1.41,IF(OR(AL899=6,AL899=7),1.45,IF(OR(AL899=8,AL899=9),1.49,IF(OR(AL899=10,AL899=11,AL899=12),1.54,IF(OR(AL899=13,AL899=14,AL899=15),1.58,IF(OR(AL899=16,AL899=17,AL899=18),1.63,1.68)))))))))), "Error"))))))))))))</f>
        <v>1.9</v>
      </c>
      <c r="AN899" s="456">
        <v>83200</v>
      </c>
      <c r="AO899" s="458"/>
      <c r="AP899" s="729"/>
      <c r="AQ899" s="706" t="str">
        <f>+AG899</f>
        <v>Կ-1</v>
      </c>
      <c r="AR899" s="456">
        <f>AN899*AM899</f>
        <v>158080</v>
      </c>
      <c r="AS899" s="590">
        <f>AR899+AO899+AP899</f>
        <v>158080</v>
      </c>
      <c r="AT899" s="590">
        <f>+AS899*13</f>
        <v>2055040</v>
      </c>
    </row>
    <row r="900" spans="2:46" s="587" customFormat="1" ht="13.5">
      <c r="B900" s="816">
        <v>50</v>
      </c>
      <c r="C900" s="872" t="s">
        <v>78</v>
      </c>
      <c r="D900" s="794"/>
      <c r="E900" s="796"/>
      <c r="F900" s="795" t="s">
        <v>222</v>
      </c>
      <c r="G900" s="820">
        <v>1</v>
      </c>
      <c r="H900" s="820">
        <v>6</v>
      </c>
      <c r="I900" s="821">
        <f t="shared" si="869"/>
        <v>1.96</v>
      </c>
      <c r="J900" s="799">
        <v>83200</v>
      </c>
      <c r="K900" s="851"/>
      <c r="L900" s="851"/>
      <c r="M900" s="852" t="s">
        <v>86</v>
      </c>
      <c r="N900" s="799">
        <f t="shared" si="870"/>
        <v>163072</v>
      </c>
      <c r="O900" s="823">
        <f t="shared" si="847"/>
        <v>163072</v>
      </c>
      <c r="P900" s="823">
        <f t="shared" si="871"/>
        <v>2119936</v>
      </c>
      <c r="Q900" s="592">
        <v>1</v>
      </c>
      <c r="R900" s="592">
        <f t="shared" si="849"/>
        <v>7</v>
      </c>
      <c r="S900" s="588">
        <f t="shared" si="850"/>
        <v>1.96</v>
      </c>
      <c r="T900" s="456">
        <v>83200</v>
      </c>
      <c r="U900" s="458"/>
      <c r="V900" s="458"/>
      <c r="W900" s="706" t="str">
        <f t="shared" si="851"/>
        <v>Կ-1</v>
      </c>
      <c r="X900" s="456">
        <f t="shared" si="852"/>
        <v>163072</v>
      </c>
      <c r="Y900" s="590">
        <f t="shared" si="853"/>
        <v>163072</v>
      </c>
      <c r="Z900" s="590">
        <f t="shared" si="872"/>
        <v>2119936</v>
      </c>
      <c r="AA900" s="592">
        <f t="shared" si="855"/>
        <v>1</v>
      </c>
      <c r="AB900" s="592">
        <f t="shared" si="856"/>
        <v>8</v>
      </c>
      <c r="AC900" s="588">
        <f t="shared" si="857"/>
        <v>2.02</v>
      </c>
      <c r="AD900" s="456">
        <v>83200</v>
      </c>
      <c r="AE900" s="458"/>
      <c r="AF900" s="729"/>
      <c r="AG900" s="706" t="str">
        <f t="shared" si="858"/>
        <v>Կ-1</v>
      </c>
      <c r="AH900" s="456">
        <f t="shared" si="859"/>
        <v>168064</v>
      </c>
      <c r="AI900" s="590">
        <f t="shared" si="860"/>
        <v>168064</v>
      </c>
      <c r="AJ900" s="590">
        <f t="shared" si="873"/>
        <v>2184832</v>
      </c>
      <c r="AK900" s="592">
        <f t="shared" si="862"/>
        <v>1</v>
      </c>
      <c r="AL900" s="592">
        <f t="shared" si="863"/>
        <v>9</v>
      </c>
      <c r="AM900" s="588">
        <f t="shared" si="864"/>
        <v>2.02</v>
      </c>
      <c r="AN900" s="456">
        <v>83200</v>
      </c>
      <c r="AO900" s="458"/>
      <c r="AP900" s="729"/>
      <c r="AQ900" s="706" t="str">
        <f t="shared" si="865"/>
        <v>Կ-1</v>
      </c>
      <c r="AR900" s="456">
        <f t="shared" si="866"/>
        <v>168064</v>
      </c>
      <c r="AS900" s="590">
        <f t="shared" si="867"/>
        <v>168064</v>
      </c>
      <c r="AT900" s="590">
        <f t="shared" si="874"/>
        <v>2184832</v>
      </c>
    </row>
    <row r="901" spans="2:46" s="587" customFormat="1" ht="13.5">
      <c r="B901" s="830"/>
      <c r="C901" s="831" t="s">
        <v>2550</v>
      </c>
      <c r="D901" s="828"/>
      <c r="E901" s="818"/>
      <c r="F901" s="831"/>
      <c r="G901" s="820"/>
      <c r="H901" s="820"/>
      <c r="I901" s="821"/>
      <c r="J901" s="799"/>
      <c r="K901" s="823"/>
      <c r="L901" s="832"/>
      <c r="M901" s="833"/>
      <c r="N901" s="834"/>
      <c r="O901" s="823">
        <v>6000</v>
      </c>
      <c r="P901" s="823">
        <f>+O901*12</f>
        <v>72000</v>
      </c>
      <c r="Q901" s="592"/>
      <c r="R901" s="592"/>
      <c r="S901" s="588"/>
      <c r="T901" s="456"/>
      <c r="U901" s="590"/>
      <c r="V901" s="457"/>
      <c r="W901" s="597"/>
      <c r="X901" s="700"/>
      <c r="Y901" s="590">
        <f>+O901</f>
        <v>6000</v>
      </c>
      <c r="Z901" s="590">
        <f>+P901</f>
        <v>72000</v>
      </c>
      <c r="AA901" s="592"/>
      <c r="AB901" s="592"/>
      <c r="AC901" s="588"/>
      <c r="AD901" s="456"/>
      <c r="AE901" s="590"/>
      <c r="AF901" s="457"/>
      <c r="AG901" s="597"/>
      <c r="AH901" s="700"/>
      <c r="AI901" s="590">
        <f>+Y901</f>
        <v>6000</v>
      </c>
      <c r="AJ901" s="590">
        <f>+Z901</f>
        <v>72000</v>
      </c>
      <c r="AK901" s="592"/>
      <c r="AL901" s="592"/>
      <c r="AM901" s="588"/>
      <c r="AN901" s="456"/>
      <c r="AO901" s="590"/>
      <c r="AP901" s="457"/>
      <c r="AQ901" s="597"/>
      <c r="AR901" s="700"/>
      <c r="AS901" s="590">
        <f>+AI901</f>
        <v>6000</v>
      </c>
      <c r="AT901" s="590">
        <f>+AJ901</f>
        <v>72000</v>
      </c>
    </row>
    <row r="902" spans="2:46" s="468" customFormat="1" ht="23.25" customHeight="1">
      <c r="B902" s="960" t="s">
        <v>47</v>
      </c>
      <c r="C902" s="960"/>
      <c r="D902" s="960"/>
      <c r="E902" s="960"/>
      <c r="F902" s="960"/>
      <c r="G902" s="701">
        <f t="shared" ref="G902:AT902" si="875">SUM(G851:G901)</f>
        <v>50</v>
      </c>
      <c r="H902" s="701">
        <f t="shared" si="875"/>
        <v>189</v>
      </c>
      <c r="I902" s="701">
        <f t="shared" si="875"/>
        <v>111.90000000000008</v>
      </c>
      <c r="J902" s="701">
        <f t="shared" si="875"/>
        <v>4160000</v>
      </c>
      <c r="K902" s="701">
        <f t="shared" si="875"/>
        <v>0</v>
      </c>
      <c r="L902" s="701">
        <f t="shared" si="875"/>
        <v>0</v>
      </c>
      <c r="M902" s="701">
        <f t="shared" si="875"/>
        <v>0</v>
      </c>
      <c r="N902" s="701">
        <f t="shared" si="875"/>
        <v>9310080</v>
      </c>
      <c r="O902" s="701">
        <f t="shared" si="875"/>
        <v>9316080</v>
      </c>
      <c r="P902" s="701">
        <f t="shared" si="875"/>
        <v>121103040</v>
      </c>
      <c r="Q902" s="701">
        <f t="shared" si="875"/>
        <v>50</v>
      </c>
      <c r="R902" s="701">
        <f t="shared" si="875"/>
        <v>239</v>
      </c>
      <c r="S902" s="701">
        <f t="shared" si="875"/>
        <v>114.32000000000011</v>
      </c>
      <c r="T902" s="701">
        <f t="shared" si="875"/>
        <v>4160000</v>
      </c>
      <c r="U902" s="701">
        <f t="shared" si="875"/>
        <v>0</v>
      </c>
      <c r="V902" s="701">
        <f t="shared" si="875"/>
        <v>0</v>
      </c>
      <c r="W902" s="701">
        <f t="shared" si="875"/>
        <v>0</v>
      </c>
      <c r="X902" s="701">
        <f t="shared" si="875"/>
        <v>9511424</v>
      </c>
      <c r="Y902" s="701">
        <f t="shared" si="875"/>
        <v>9517424</v>
      </c>
      <c r="Z902" s="701">
        <f t="shared" si="875"/>
        <v>123720512</v>
      </c>
      <c r="AA902" s="701">
        <f t="shared" si="875"/>
        <v>50</v>
      </c>
      <c r="AB902" s="701">
        <f t="shared" si="875"/>
        <v>289</v>
      </c>
      <c r="AC902" s="701">
        <f t="shared" si="875"/>
        <v>116.63000000000008</v>
      </c>
      <c r="AD902" s="701">
        <f t="shared" si="875"/>
        <v>4160000</v>
      </c>
      <c r="AE902" s="701">
        <f t="shared" si="875"/>
        <v>0</v>
      </c>
      <c r="AF902" s="701">
        <f t="shared" si="875"/>
        <v>0</v>
      </c>
      <c r="AG902" s="701">
        <f t="shared" si="875"/>
        <v>0</v>
      </c>
      <c r="AH902" s="701">
        <f t="shared" si="875"/>
        <v>9703616</v>
      </c>
      <c r="AI902" s="701">
        <f t="shared" si="875"/>
        <v>9709616</v>
      </c>
      <c r="AJ902" s="701">
        <f t="shared" si="875"/>
        <v>126219008</v>
      </c>
      <c r="AK902" s="701">
        <f t="shared" si="875"/>
        <v>50</v>
      </c>
      <c r="AL902" s="701">
        <f t="shared" si="875"/>
        <v>339</v>
      </c>
      <c r="AM902" s="701">
        <f t="shared" si="875"/>
        <v>118.88000000000004</v>
      </c>
      <c r="AN902" s="701">
        <f t="shared" si="875"/>
        <v>4160000</v>
      </c>
      <c r="AO902" s="701">
        <f t="shared" si="875"/>
        <v>0</v>
      </c>
      <c r="AP902" s="701">
        <f t="shared" si="875"/>
        <v>0</v>
      </c>
      <c r="AQ902" s="701">
        <f t="shared" si="875"/>
        <v>0</v>
      </c>
      <c r="AR902" s="701">
        <f t="shared" si="875"/>
        <v>9890816</v>
      </c>
      <c r="AS902" s="701">
        <f t="shared" si="875"/>
        <v>9896816</v>
      </c>
      <c r="AT902" s="701">
        <f t="shared" si="875"/>
        <v>128652608</v>
      </c>
    </row>
    <row r="904" spans="2:46" s="467" customFormat="1" ht="22.5" customHeight="1">
      <c r="B904" s="960" t="s">
        <v>554</v>
      </c>
      <c r="C904" s="960"/>
      <c r="D904" s="960"/>
      <c r="E904" s="960"/>
      <c r="F904" s="960"/>
      <c r="G904" s="962" t="s">
        <v>2023</v>
      </c>
      <c r="H904" s="962"/>
      <c r="I904" s="962"/>
      <c r="J904" s="962"/>
      <c r="K904" s="962"/>
      <c r="L904" s="962"/>
      <c r="M904" s="962"/>
      <c r="N904" s="962"/>
      <c r="O904" s="962"/>
      <c r="P904" s="962"/>
      <c r="Q904" s="747" t="s">
        <v>2023</v>
      </c>
      <c r="R904" s="747"/>
      <c r="S904" s="747"/>
      <c r="T904" s="747"/>
      <c r="U904" s="747"/>
      <c r="V904" s="747"/>
      <c r="W904" s="747"/>
      <c r="X904" s="747"/>
      <c r="Y904" s="747"/>
      <c r="Z904" s="747"/>
      <c r="AA904" s="747" t="s">
        <v>2023</v>
      </c>
      <c r="AB904" s="747"/>
      <c r="AC904" s="747"/>
      <c r="AD904" s="747"/>
      <c r="AE904" s="747"/>
      <c r="AF904" s="742"/>
      <c r="AG904" s="747"/>
      <c r="AH904" s="747"/>
      <c r="AI904" s="747"/>
      <c r="AJ904" s="747"/>
      <c r="AK904" s="747" t="s">
        <v>2023</v>
      </c>
      <c r="AL904" s="747"/>
      <c r="AM904" s="747"/>
      <c r="AN904" s="747"/>
      <c r="AO904" s="747"/>
      <c r="AP904" s="742"/>
      <c r="AQ904" s="747"/>
      <c r="AR904" s="747"/>
      <c r="AS904" s="747"/>
      <c r="AT904" s="747"/>
    </row>
    <row r="905" spans="2:46" s="468" customFormat="1" ht="15.75" customHeight="1">
      <c r="B905" s="959" t="s">
        <v>1333</v>
      </c>
      <c r="C905" s="959"/>
      <c r="D905" s="959"/>
      <c r="E905" s="959"/>
      <c r="F905" s="959"/>
      <c r="G905" s="959" t="s">
        <v>2454</v>
      </c>
      <c r="H905" s="959"/>
      <c r="I905" s="959"/>
      <c r="J905" s="959"/>
      <c r="K905" s="959"/>
      <c r="L905" s="959"/>
      <c r="M905" s="959"/>
      <c r="N905" s="959"/>
      <c r="O905" s="959"/>
      <c r="P905" s="959"/>
      <c r="Q905" s="959" t="s">
        <v>1950</v>
      </c>
      <c r="R905" s="959"/>
      <c r="S905" s="959"/>
      <c r="T905" s="959"/>
      <c r="U905" s="959"/>
      <c r="V905" s="959"/>
      <c r="W905" s="959"/>
      <c r="X905" s="959"/>
      <c r="Y905" s="959"/>
      <c r="Z905" s="959"/>
      <c r="AA905" s="980" t="s">
        <v>2461</v>
      </c>
      <c r="AB905" s="981"/>
      <c r="AC905" s="981"/>
      <c r="AD905" s="981"/>
      <c r="AE905" s="981"/>
      <c r="AF905" s="981"/>
      <c r="AG905" s="981"/>
      <c r="AH905" s="981"/>
      <c r="AI905" s="981"/>
      <c r="AJ905" s="982"/>
      <c r="AK905" s="959" t="s">
        <v>2935</v>
      </c>
      <c r="AL905" s="959"/>
      <c r="AM905" s="959"/>
      <c r="AN905" s="959"/>
      <c r="AO905" s="959"/>
      <c r="AP905" s="959"/>
      <c r="AQ905" s="959"/>
      <c r="AR905" s="959"/>
      <c r="AS905" s="959"/>
      <c r="AT905" s="959"/>
    </row>
    <row r="906" spans="2:46" s="587" customFormat="1" ht="99.75">
      <c r="B906" s="458" t="s">
        <v>10</v>
      </c>
      <c r="C906" s="531" t="s">
        <v>54</v>
      </c>
      <c r="D906" s="748" t="s">
        <v>1958</v>
      </c>
      <c r="E906" s="579" t="s">
        <v>1959</v>
      </c>
      <c r="F906" s="531" t="s">
        <v>55</v>
      </c>
      <c r="G906" s="586" t="s">
        <v>56</v>
      </c>
      <c r="H906" s="586" t="s">
        <v>89</v>
      </c>
      <c r="I906" s="586" t="s">
        <v>90</v>
      </c>
      <c r="J906" s="586" t="s">
        <v>62</v>
      </c>
      <c r="K906" s="696" t="s">
        <v>58</v>
      </c>
      <c r="L906" s="696" t="s">
        <v>583</v>
      </c>
      <c r="M906" s="586">
        <f>+M849</f>
        <v>0</v>
      </c>
      <c r="N906" s="586" t="s">
        <v>603</v>
      </c>
      <c r="O906" s="586" t="s">
        <v>582</v>
      </c>
      <c r="P906" s="586" t="s">
        <v>1407</v>
      </c>
      <c r="Q906" s="586" t="s">
        <v>56</v>
      </c>
      <c r="R906" s="586" t="s">
        <v>89</v>
      </c>
      <c r="S906" s="586" t="s">
        <v>90</v>
      </c>
      <c r="T906" s="586" t="s">
        <v>62</v>
      </c>
      <c r="U906" s="586" t="s">
        <v>58</v>
      </c>
      <c r="V906" s="586" t="s">
        <v>583</v>
      </c>
      <c r="W906" s="586" t="s">
        <v>91</v>
      </c>
      <c r="X906" s="586" t="s">
        <v>603</v>
      </c>
      <c r="Y906" s="586" t="str">
        <f>+O906</f>
        <v xml:space="preserve">Ընդամենը ամսական աշխատավարձ </v>
      </c>
      <c r="Z906" s="586" t="s">
        <v>1951</v>
      </c>
      <c r="AA906" s="586" t="s">
        <v>56</v>
      </c>
      <c r="AB906" s="586" t="s">
        <v>89</v>
      </c>
      <c r="AC906" s="586" t="s">
        <v>90</v>
      </c>
      <c r="AD906" s="586" t="s">
        <v>62</v>
      </c>
      <c r="AE906" s="586" t="s">
        <v>58</v>
      </c>
      <c r="AF906" s="696" t="s">
        <v>583</v>
      </c>
      <c r="AG906" s="586" t="s">
        <v>91</v>
      </c>
      <c r="AH906" s="586" t="s">
        <v>603</v>
      </c>
      <c r="AI906" s="586" t="s">
        <v>582</v>
      </c>
      <c r="AJ906" s="586" t="s">
        <v>2462</v>
      </c>
      <c r="AK906" s="586" t="s">
        <v>56</v>
      </c>
      <c r="AL906" s="586" t="s">
        <v>89</v>
      </c>
      <c r="AM906" s="586" t="s">
        <v>90</v>
      </c>
      <c r="AN906" s="586" t="s">
        <v>62</v>
      </c>
      <c r="AO906" s="586" t="s">
        <v>58</v>
      </c>
      <c r="AP906" s="696" t="s">
        <v>583</v>
      </c>
      <c r="AQ906" s="586" t="s">
        <v>91</v>
      </c>
      <c r="AR906" s="586" t="s">
        <v>603</v>
      </c>
      <c r="AS906" s="586" t="str">
        <f>+AI906</f>
        <v xml:space="preserve">Ընդամենը ամսական աշխատավարձ </v>
      </c>
      <c r="AT906" s="586" t="s">
        <v>2936</v>
      </c>
    </row>
    <row r="907" spans="2:46" s="591" customFormat="1" ht="13.5">
      <c r="B907" s="816">
        <v>1</v>
      </c>
      <c r="C907" s="872" t="s">
        <v>3171</v>
      </c>
      <c r="D907" s="817" t="s">
        <v>1961</v>
      </c>
      <c r="E907" s="818">
        <v>1985</v>
      </c>
      <c r="F907" s="819" t="s">
        <v>217</v>
      </c>
      <c r="G907" s="820">
        <v>1</v>
      </c>
      <c r="H907" s="822">
        <v>1</v>
      </c>
      <c r="I907" s="821">
        <f t="shared" ref="I907:I934" si="876">IF(G907&lt;1,0,IF(M907="Բ-1",IF(H907=0,6.94,IF(H907=1,7.17,IF(H907=2,7.41,IF(H907=3,7.66,IF(OR(H907=5,H907=4),7.92,IF(OR(H907=6,H907=7),8.18,IF(OR(H907=8,H907=9),8.46,IF(OR(H907=10,H907=11,H907=12),8.74,IF(OR(H907=13,H907=14,H907=15),9.03,IF(OR(H907=16,H907=17,H907=18),9.33,9.65)))))))))),IF(M907="Բ-2", IF(H907=0,5.71,IF(H907=1,5.89,IF(H907=2,6.09,IF(H907=3,6.29,IF(OR(H907=5,H907=4),6.5,IF(OR(H907=6,H907=7),6.72,IF(OR(H907=8,H907=9),6.94,IF(OR(H907=10,H907=11,H907=12),7.17,IF(OR(H907=13,H907=14,H907=15),7.41,IF(OR(H907=16,H907=17,H907=18),7.65,7.91)))))))))), IF(M907="Գ-1", IF(H907=0,4.7,IF(H907=1,4.86,IF(H907=2,5.01,IF(H907=3,5.18,IF(OR(H907=5,H907=4),5.35,IF(OR(H907=6,H907=7),5.52,IF(OR(H907=8,H907=9),5.71,IF(OR(H907=10,H907=11,H907=12),5.89,IF(OR(H907=13,H907=14,H907=15),6.09,IF(OR(H907=16,H907=17,H907=18),6.29,6.49)))))))))), IF(M907="Գ-2", IF(H907=0,3.88,IF(H907=1,4.01,IF(H907=2,4.14,IF(H907=3,4.27,IF(OR(H907=5,H907=4),4.41,IF(OR(H907=6,H907=7),4.55,IF(OR(H907=8,H907=9),4.7,IF(OR(H907=10,H907=11,H907=12),4.85,IF(OR(H907=13,H907=14,H907=15),5.01,IF(OR(H907=16,H907=17,H907=18),5.17,5.34)))))))))), IF(M907="Գ-3", IF(H907=0,3.21,IF(H907=1,3.31,IF(H907=2,3.42,IF(H907=3,3.53,IF(OR(H907=5,H907=4),3.64,IF(OR(H907=6,H907=7),3.76,IF(OR(H907=8,H907=9),3.88,IF(OR(H907=10,H907=11,H907=12),4.01,IF(OR(H907=13,H907=14,H907=15),4.13,IF(OR(H907=16,H907=17,H907=18),4.27,4.4)))))))))), IF(M907="Ա-1", IF(H907=0,2.66,IF(H907=1,2.75,IF(H907=2,2.83,IF(H907=3,2.92,IF(OR(H907=5,H907=4),3.02,IF(OR(H907=6,H907=7),3.11,IF(OR(H907=8,H907=9),3.21,IF(OR(H907=10,H907=11,H907=12),3.31,IF(OR(H907=13,H907=14,H907=15),3.42,IF(OR(H907=16,H907=17,H907=18),3.53,3.64)))))))))), IF(M907="Ա-2", IF(H907=0,2.28,IF(H907=1,2.35,IF(H907=2,2.43,IF(H907=3,2.5,IF(OR(H907=5,H907=4),2.58,IF(OR(H907=6,H907=7),2.66,IF(OR(H907=8,H907=9),2.75,IF(OR(H907=10,H907=11,H907=12),2.83,IF(OR(H907=13,H907=14,H907=15),2.92,IF(OR(H907=16,H907=17,H907=18),3.01,3.11)))))))))),IF(M907="Ա-3", IF(H907=0,1.96,IF(H907=1,2.02,IF(H907=2,2.08,IF(H907=3,2.15,IF(OR(H907=5,H907=4),2.21,IF(OR(H907=6,H907=7),2.28,IF(OR(H907=8,H907=9),2.35,IF(OR(H907=10,H907=11,H907=12),2.42,IF(OR(H907=13,H907=14,H907=15),2.5,IF(OR(H907=16,H907=17,H907=18),2.58,2.66)))))))))), IF(M907="Կ-1", IF(H907=0,1.68,IF(H907=1,1.73,IF(H907=2,1.79,IF(H907=3,1.84,IF(OR(H907=5,H907=4),1.9,IF(OR(H907=6,H907=7),1.96,IF(OR(H907=8,H907=9),2.02,IF(OR(H907=10,H907=11,H907=12),2.08,IF(OR(H907=13,H907=14,H907=15),2.14,IF(OR(H907=16,H907=17,H907=18),2.21,2.28)))))))))), IF(M907="Կ-2", IF(H907=0,1.45,IF(H907=1,1.49,IF(H907=2,1.54,IF(H907=3,1.59,IF(OR(H907=5,H907=4),1.63,IF(OR(H907=6,H907=7),1.68,IF(OR(H907=8,H907=9),1.73,IF(OR(H907=10,H907=11,H907=12),1.79,IF(OR(H907=13,H907=14,H907=15),1.84,IF(OR(H907=16,H907=17,H907=18),1.9,1.95)))))))))),IF(M907="Կ-3", IF(H907=0,1.25,IF(H907=1,1.29,IF(H907=2,1.33,IF(H907=3,1.37,IF(OR(H907=5,H907=4),1.41,IF(OR(H907=6,H907=7),1.45,IF(OR(H907=8,H907=9),1.49,IF(OR(H907=10,H907=11,H907=12),1.54,IF(OR(H907=13,H907=14,H907=15),1.58,IF(OR(H907=16,H907=17,H907=18),1.63,1.68)))))))))), "Error"))))))))))))</f>
        <v>4.8600000000000003</v>
      </c>
      <c r="J907" s="799">
        <v>83200</v>
      </c>
      <c r="K907" s="799"/>
      <c r="L907" s="799"/>
      <c r="M907" s="822" t="s">
        <v>82</v>
      </c>
      <c r="N907" s="799">
        <f t="shared" ref="N907:N934" si="877">J907*I907</f>
        <v>404352</v>
      </c>
      <c r="O907" s="823">
        <f t="shared" ref="O907:O934" si="878">I907*J907+K907+L907</f>
        <v>404352</v>
      </c>
      <c r="P907" s="823">
        <f t="shared" ref="P907:P934" si="879">+O907*13</f>
        <v>5256576</v>
      </c>
      <c r="Q907" s="592">
        <f t="shared" ref="Q907:Q934" si="880">+G907</f>
        <v>1</v>
      </c>
      <c r="R907" s="592">
        <f t="shared" ref="R907:R913" si="881">+H907+1</f>
        <v>2</v>
      </c>
      <c r="S907" s="588">
        <f t="shared" ref="S907:S934" si="882">IF(Q907&lt;1,0,IF(W907="Բ-1",IF(R907=0,6.94,IF(R907=1,7.17,IF(R907=2,7.41,IF(R907=3,7.66,IF(OR(R907=5,R907=4),7.92,IF(OR(R907=6,R907=7),8.18,IF(OR(R907=8,R907=9),8.46,IF(OR(R907=10,R907=11,R907=12),8.74,IF(OR(R907=13,R907=14,R907=15),9.03,IF(OR(R907=16,R907=17,R907=18),9.33,9.65)))))))))),IF(W907="Բ-2", IF(R907=0,5.71,IF(R907=1,5.89,IF(R907=2,6.09,IF(R907=3,6.29,IF(OR(R907=5,R907=4),6.5,IF(OR(R907=6,R907=7),6.72,IF(OR(R907=8,R907=9),6.94,IF(OR(R907=10,R907=11,R907=12),7.17,IF(OR(R907=13,R907=14,R907=15),7.41,IF(OR(R907=16,R907=17,R907=18),7.65,7.91)))))))))), IF(W907="Գ-1", IF(R907=0,4.7,IF(R907=1,4.86,IF(R907=2,5.01,IF(R907=3,5.18,IF(OR(R907=5,R907=4),5.35,IF(OR(R907=6,R907=7),5.52,IF(OR(R907=8,R907=9),5.71,IF(OR(R907=10,R907=11,R907=12),5.89,IF(OR(R907=13,R907=14,R907=15),6.09,IF(OR(R907=16,R907=17,R907=18),6.29,6.49)))))))))), IF(W907="Գ-2", IF(R907=0,3.88,IF(R907=1,4.01,IF(R907=2,4.14,IF(R907=3,4.27,IF(OR(R907=5,R907=4),4.41,IF(OR(R907=6,R907=7),4.55,IF(OR(R907=8,R907=9),4.7,IF(OR(R907=10,R907=11,R907=12),4.85,IF(OR(R907=13,R907=14,R907=15),5.01,IF(OR(R907=16,R907=17,R907=18),5.17,5.34)))))))))), IF(W907="Գ-3", IF(R907=0,3.21,IF(R907=1,3.31,IF(R907=2,3.42,IF(R907=3,3.53,IF(OR(R907=5,R907=4),3.64,IF(OR(R907=6,R907=7),3.76,IF(OR(R907=8,R907=9),3.88,IF(OR(R907=10,R907=11,R907=12),4.01,IF(OR(R907=13,R907=14,R907=15),4.13,IF(OR(R907=16,R907=17,R907=18),4.27,4.4)))))))))), IF(W907="Ա-1", IF(R907=0,2.66,IF(R907=1,2.75,IF(R907=2,2.83,IF(R907=3,2.92,IF(OR(R907=5,R907=4),3.02,IF(OR(R907=6,R907=7),3.11,IF(OR(R907=8,R907=9),3.21,IF(OR(R907=10,R907=11,R907=12),3.31,IF(OR(R907=13,R907=14,R907=15),3.42,IF(OR(R907=16,R907=17,R907=18),3.53,3.64)))))))))), IF(W907="Ա-2", IF(R907=0,2.28,IF(R907=1,2.35,IF(R907=2,2.43,IF(R907=3,2.5,IF(OR(R907=5,R907=4),2.58,IF(OR(R907=6,R907=7),2.66,IF(OR(R907=8,R907=9),2.75,IF(OR(R907=10,R907=11,R907=12),2.83,IF(OR(R907=13,R907=14,R907=15),2.92,IF(OR(R907=16,R907=17,R907=18),3.01,3.11)))))))))),IF(W907="Ա-3", IF(R907=0,1.96,IF(R907=1,2.02,IF(R907=2,2.08,IF(R907=3,2.15,IF(OR(R907=5,R907=4),2.21,IF(OR(R907=6,R907=7),2.28,IF(OR(R907=8,R907=9),2.35,IF(OR(R907=10,R907=11,R907=12),2.42,IF(OR(R907=13,R907=14,R907=15),2.5,IF(OR(R907=16,R907=17,R907=18),2.58,2.66)))))))))), IF(W907="Կ-1", IF(R907=0,1.68,IF(R907=1,1.73,IF(R907=2,1.79,IF(R907=3,1.84,IF(OR(R907=5,R907=4),1.9,IF(OR(R907=6,R907=7),1.96,IF(OR(R907=8,R907=9),2.02,IF(OR(R907=10,R907=11,R907=12),2.08,IF(OR(R907=13,R907=14,R907=15),2.14,IF(OR(R907=16,R907=17,R907=18),2.21,2.28)))))))))), IF(W907="Կ-2", IF(R907=0,1.45,IF(R907=1,1.49,IF(R907=2,1.54,IF(R907=3,1.59,IF(OR(R907=5,R907=4),1.63,IF(OR(R907=6,R907=7),1.68,IF(OR(R907=8,R907=9),1.73,IF(OR(R907=10,R907=11,R907=12),1.79,IF(OR(R907=13,R907=14,R907=15),1.84,IF(OR(R907=16,R907=17,R907=18),1.9,1.95)))))))))),IF(W907="Կ-3", IF(R907=0,1.25,IF(R907=1,1.29,IF(R907=2,1.33,IF(R907=3,1.37,IF(OR(R907=5,R907=4),1.41,IF(OR(R907=6,R907=7),1.45,IF(OR(R907=8,R907=9),1.49,IF(OR(R907=10,R907=11,R907=12),1.54,IF(OR(R907=13,R907=14,R907=15),1.58,IF(OR(R907=16,R907=17,R907=18),1.63,1.68)))))))))), "Error"))))))))))))</f>
        <v>5.01</v>
      </c>
      <c r="T907" s="456">
        <v>83200</v>
      </c>
      <c r="U907" s="456"/>
      <c r="V907" s="456"/>
      <c r="W907" s="589" t="str">
        <f t="shared" ref="W907:W934" si="883">+M907</f>
        <v>Գ-1</v>
      </c>
      <c r="X907" s="456">
        <f t="shared" ref="X907:X934" si="884">T907*S907</f>
        <v>416832</v>
      </c>
      <c r="Y907" s="590">
        <f t="shared" ref="Y907:Y934" si="885">+U907+V907+X907</f>
        <v>416832</v>
      </c>
      <c r="Z907" s="590">
        <f t="shared" ref="Z907:Z934" si="886">+Y907*13</f>
        <v>5418816</v>
      </c>
      <c r="AA907" s="592">
        <f t="shared" ref="AA907:AA934" si="887">+Q907</f>
        <v>1</v>
      </c>
      <c r="AB907" s="592">
        <f t="shared" ref="AB907:AB934" si="888">+R907+1</f>
        <v>3</v>
      </c>
      <c r="AC907" s="588">
        <f t="shared" ref="AC907:AC934" si="889">IF(AA907&lt;1,0,IF(AG907="Բ-1",IF(AB907=0,6.94,IF(AB907=1,7.17,IF(AB907=2,7.41,IF(AB907=3,7.66,IF(OR(AB907=5,AB907=4),7.92,IF(OR(AB907=6,AB907=7),8.18,IF(OR(AB907=8,AB907=9),8.46,IF(OR(AB907=10,AB907=11,AB907=12),8.74,IF(OR(AB907=13,AB907=14,AB907=15),9.03,IF(OR(AB907=16,AB907=17,AB907=18),9.33,9.65)))))))))),IF(AG907="Բ-2", IF(AB907=0,5.71,IF(AB907=1,5.89,IF(AB907=2,6.09,IF(AB907=3,6.29,IF(OR(AB907=5,AB907=4),6.5,IF(OR(AB907=6,AB907=7),6.72,IF(OR(AB907=8,AB907=9),6.94,IF(OR(AB907=10,AB907=11,AB907=12),7.17,IF(OR(AB907=13,AB907=14,AB907=15),7.41,IF(OR(AB907=16,AB907=17,AB907=18),7.65,7.91)))))))))), IF(AG907="Գ-1", IF(AB907=0,4.7,IF(AB907=1,4.86,IF(AB907=2,5.01,IF(AB907=3,5.18,IF(OR(AB907=5,AB907=4),5.35,IF(OR(AB907=6,AB907=7),5.52,IF(OR(AB907=8,AB907=9),5.71,IF(OR(AB907=10,AB907=11,AB907=12),5.89,IF(OR(AB907=13,AB907=14,AB907=15),6.09,IF(OR(AB907=16,AB907=17,AB907=18),6.29,6.49)))))))))), IF(AG907="Գ-2", IF(AB907=0,3.88,IF(AB907=1,4.01,IF(AB907=2,4.14,IF(AB907=3,4.27,IF(OR(AB907=5,AB907=4),4.41,IF(OR(AB907=6,AB907=7),4.55,IF(OR(AB907=8,AB907=9),4.7,IF(OR(AB907=10,AB907=11,AB907=12),4.85,IF(OR(AB907=13,AB907=14,AB907=15),5.01,IF(OR(AB907=16,AB907=17,AB907=18),5.17,5.34)))))))))), IF(AG907="Գ-3", IF(AB907=0,3.21,IF(AB907=1,3.31,IF(AB907=2,3.42,IF(AB907=3,3.53,IF(OR(AB907=5,AB907=4),3.64,IF(OR(AB907=6,AB907=7),3.76,IF(OR(AB907=8,AB907=9),3.88,IF(OR(AB907=10,AB907=11,AB907=12),4.01,IF(OR(AB907=13,AB907=14,AB907=15),4.13,IF(OR(AB907=16,AB907=17,AB907=18),4.27,4.4)))))))))), IF(AG907="Ա-1", IF(AB907=0,2.66,IF(AB907=1,2.75,IF(AB907=2,2.83,IF(AB907=3,2.92,IF(OR(AB907=5,AB907=4),3.02,IF(OR(AB907=6,AB907=7),3.11,IF(OR(AB907=8,AB907=9),3.21,IF(OR(AB907=10,AB907=11,AB907=12),3.31,IF(OR(AB907=13,AB907=14,AB907=15),3.42,IF(OR(AB907=16,AB907=17,AB907=18),3.53,3.64)))))))))), IF(AG907="Ա-2", IF(AB907=0,2.28,IF(AB907=1,2.35,IF(AB907=2,2.43,IF(AB907=3,2.5,IF(OR(AB907=5,AB907=4),2.58,IF(OR(AB907=6,AB907=7),2.66,IF(OR(AB907=8,AB907=9),2.75,IF(OR(AB907=10,AB907=11,AB907=12),2.83,IF(OR(AB907=13,AB907=14,AB907=15),2.92,IF(OR(AB907=16,AB907=17,AB907=18),3.01,3.11)))))))))),IF(AG907="Ա-3", IF(AB907=0,1.96,IF(AB907=1,2.02,IF(AB907=2,2.08,IF(AB907=3,2.15,IF(OR(AB907=5,AB907=4),2.21,IF(OR(AB907=6,AB907=7),2.28,IF(OR(AB907=8,AB907=9),2.35,IF(OR(AB907=10,AB907=11,AB907=12),2.42,IF(OR(AB907=13,AB907=14,AB907=15),2.5,IF(OR(AB907=16,AB907=17,AB907=18),2.58,2.66)))))))))), IF(AG907="Կ-1", IF(AB907=0,1.68,IF(AB907=1,1.73,IF(AB907=2,1.79,IF(AB907=3,1.84,IF(OR(AB907=5,AB907=4),1.9,IF(OR(AB907=6,AB907=7),1.96,IF(OR(AB907=8,AB907=9),2.02,IF(OR(AB907=10,AB907=11,AB907=12),2.08,IF(OR(AB907=13,AB907=14,AB907=15),2.14,IF(OR(AB907=16,AB907=17,AB907=18),2.21,2.28)))))))))), IF(AG907="Կ-2", IF(AB907=0,1.45,IF(AB907=1,1.49,IF(AB907=2,1.54,IF(AB907=3,1.59,IF(OR(AB907=5,AB907=4),1.63,IF(OR(AB907=6,AB907=7),1.68,IF(OR(AB907=8,AB907=9),1.73,IF(OR(AB907=10,AB907=11,AB907=12),1.79,IF(OR(AB907=13,AB907=14,AB907=15),1.84,IF(OR(AB907=16,AB907=17,AB907=18),1.9,1.95)))))))))),IF(AG907="Կ-3", IF(AB907=0,1.25,IF(AB907=1,1.29,IF(AB907=2,1.33,IF(AB907=3,1.37,IF(OR(AB907=5,AB907=4),1.41,IF(OR(AB907=6,AB907=7),1.45,IF(OR(AB907=8,AB907=9),1.49,IF(OR(AB907=10,AB907=11,AB907=12),1.54,IF(OR(AB907=13,AB907=14,AB907=15),1.58,IF(OR(AB907=16,AB907=17,AB907=18),1.63,1.68)))))))))), "Error"))))))))))))</f>
        <v>5.18</v>
      </c>
      <c r="AD907" s="456">
        <v>83200</v>
      </c>
      <c r="AE907" s="456"/>
      <c r="AF907" s="456"/>
      <c r="AG907" s="589" t="str">
        <f t="shared" ref="AG907:AG934" si="890">+W907</f>
        <v>Գ-1</v>
      </c>
      <c r="AH907" s="456">
        <f t="shared" ref="AH907:AH934" si="891">AD907*AC907</f>
        <v>430976</v>
      </c>
      <c r="AI907" s="590">
        <f t="shared" ref="AI907:AI934" si="892">AH907+AE907+AF907</f>
        <v>430976</v>
      </c>
      <c r="AJ907" s="590">
        <f t="shared" ref="AJ907:AJ934" si="893">+AI907*13</f>
        <v>5602688</v>
      </c>
      <c r="AK907" s="592">
        <f t="shared" ref="AK907:AK934" si="894">+AA907</f>
        <v>1</v>
      </c>
      <c r="AL907" s="592">
        <f t="shared" ref="AL907:AL934" si="895">+AB907+1</f>
        <v>4</v>
      </c>
      <c r="AM907" s="588">
        <f t="shared" ref="AM907:AM934" si="896">IF(AK907&lt;1,0,IF(AQ907="Բ-1",IF(AL907=0,6.94,IF(AL907=1,7.17,IF(AL907=2,7.41,IF(AL907=3,7.66,IF(OR(AL907=5,AL907=4),7.92,IF(OR(AL907=6,AL907=7),8.18,IF(OR(AL907=8,AL907=9),8.46,IF(OR(AL907=10,AL907=11,AL907=12),8.74,IF(OR(AL907=13,AL907=14,AL907=15),9.03,IF(OR(AL907=16,AL907=17,AL907=18),9.33,9.65)))))))))),IF(AQ907="Բ-2", IF(AL907=0,5.71,IF(AL907=1,5.89,IF(AL907=2,6.09,IF(AL907=3,6.29,IF(OR(AL907=5,AL907=4),6.5,IF(OR(AL907=6,AL907=7),6.72,IF(OR(AL907=8,AL907=9),6.94,IF(OR(AL907=10,AL907=11,AL907=12),7.17,IF(OR(AL907=13,AL907=14,AL907=15),7.41,IF(OR(AL907=16,AL907=17,AL907=18),7.65,7.91)))))))))), IF(AQ907="Գ-1", IF(AL907=0,4.7,IF(AL907=1,4.86,IF(AL907=2,5.01,IF(AL907=3,5.18,IF(OR(AL907=5,AL907=4),5.35,IF(OR(AL907=6,AL907=7),5.52,IF(OR(AL907=8,AL907=9),5.71,IF(OR(AL907=10,AL907=11,AL907=12),5.89,IF(OR(AL907=13,AL907=14,AL907=15),6.09,IF(OR(AL907=16,AL907=17,AL907=18),6.29,6.49)))))))))), IF(AQ907="Գ-2", IF(AL907=0,3.88,IF(AL907=1,4.01,IF(AL907=2,4.14,IF(AL907=3,4.27,IF(OR(AL907=5,AL907=4),4.41,IF(OR(AL907=6,AL907=7),4.55,IF(OR(AL907=8,AL907=9),4.7,IF(OR(AL907=10,AL907=11,AL907=12),4.85,IF(OR(AL907=13,AL907=14,AL907=15),5.01,IF(OR(AL907=16,AL907=17,AL907=18),5.17,5.34)))))))))), IF(AQ907="Գ-3", IF(AL907=0,3.21,IF(AL907=1,3.31,IF(AL907=2,3.42,IF(AL907=3,3.53,IF(OR(AL907=5,AL907=4),3.64,IF(OR(AL907=6,AL907=7),3.76,IF(OR(AL907=8,AL907=9),3.88,IF(OR(AL907=10,AL907=11,AL907=12),4.01,IF(OR(AL907=13,AL907=14,AL907=15),4.13,IF(OR(AL907=16,AL907=17,AL907=18),4.27,4.4)))))))))), IF(AQ907="Ա-1", IF(AL907=0,2.66,IF(AL907=1,2.75,IF(AL907=2,2.83,IF(AL907=3,2.92,IF(OR(AL907=5,AL907=4),3.02,IF(OR(AL907=6,AL907=7),3.11,IF(OR(AL907=8,AL907=9),3.21,IF(OR(AL907=10,AL907=11,AL907=12),3.31,IF(OR(AL907=13,AL907=14,AL907=15),3.42,IF(OR(AL907=16,AL907=17,AL907=18),3.53,3.64)))))))))), IF(AQ907="Ա-2", IF(AL907=0,2.28,IF(AL907=1,2.35,IF(AL907=2,2.43,IF(AL907=3,2.5,IF(OR(AL907=5,AL907=4),2.58,IF(OR(AL907=6,AL907=7),2.66,IF(OR(AL907=8,AL907=9),2.75,IF(OR(AL907=10,AL907=11,AL907=12),2.83,IF(OR(AL907=13,AL907=14,AL907=15),2.92,IF(OR(AL907=16,AL907=17,AL907=18),3.01,3.11)))))))))),IF(AQ907="Ա-3", IF(AL907=0,1.96,IF(AL907=1,2.02,IF(AL907=2,2.08,IF(AL907=3,2.15,IF(OR(AL907=5,AL907=4),2.21,IF(OR(AL907=6,AL907=7),2.28,IF(OR(AL907=8,AL907=9),2.35,IF(OR(AL907=10,AL907=11,AL907=12),2.42,IF(OR(AL907=13,AL907=14,AL907=15),2.5,IF(OR(AL907=16,AL907=17,AL907=18),2.58,2.66)))))))))), IF(AQ907="Կ-1", IF(AL907=0,1.68,IF(AL907=1,1.73,IF(AL907=2,1.79,IF(AL907=3,1.84,IF(OR(AL907=5,AL907=4),1.9,IF(OR(AL907=6,AL907=7),1.96,IF(OR(AL907=8,AL907=9),2.02,IF(OR(AL907=10,AL907=11,AL907=12),2.08,IF(OR(AL907=13,AL907=14,AL907=15),2.14,IF(OR(AL907=16,AL907=17,AL907=18),2.21,2.28)))))))))), IF(AQ907="Կ-2", IF(AL907=0,1.45,IF(AL907=1,1.49,IF(AL907=2,1.54,IF(AL907=3,1.59,IF(OR(AL907=5,AL907=4),1.63,IF(OR(AL907=6,AL907=7),1.68,IF(OR(AL907=8,AL907=9),1.73,IF(OR(AL907=10,AL907=11,AL907=12),1.79,IF(OR(AL907=13,AL907=14,AL907=15),1.84,IF(OR(AL907=16,AL907=17,AL907=18),1.9,1.95)))))))))),IF(AQ907="Կ-3", IF(AL907=0,1.25,IF(AL907=1,1.29,IF(AL907=2,1.33,IF(AL907=3,1.37,IF(OR(AL907=5,AL907=4),1.41,IF(OR(AL907=6,AL907=7),1.45,IF(OR(AL907=8,AL907=9),1.49,IF(OR(AL907=10,AL907=11,AL907=12),1.54,IF(OR(AL907=13,AL907=14,AL907=15),1.58,IF(OR(AL907=16,AL907=17,AL907=18),1.63,1.68)))))))))), "Error"))))))))))))</f>
        <v>5.35</v>
      </c>
      <c r="AN907" s="456">
        <v>83200</v>
      </c>
      <c r="AO907" s="456"/>
      <c r="AP907" s="456"/>
      <c r="AQ907" s="589" t="str">
        <f t="shared" ref="AQ907:AQ934" si="897">+AG907</f>
        <v>Գ-1</v>
      </c>
      <c r="AR907" s="456">
        <f t="shared" ref="AR907:AR934" si="898">AN907*AM907</f>
        <v>445119.99999999994</v>
      </c>
      <c r="AS907" s="590">
        <f t="shared" ref="AS907:AS934" si="899">AR907+AO907+AP907</f>
        <v>445119.99999999994</v>
      </c>
      <c r="AT907" s="590">
        <f t="shared" ref="AT907:AT934" si="900">+AS907*13</f>
        <v>5786559.9999999991</v>
      </c>
    </row>
    <row r="908" spans="2:46" s="587" customFormat="1" ht="13.5">
      <c r="B908" s="816">
        <v>2</v>
      </c>
      <c r="C908" s="872" t="s">
        <v>2706</v>
      </c>
      <c r="D908" s="794" t="s">
        <v>1960</v>
      </c>
      <c r="E908" s="796">
        <v>1995</v>
      </c>
      <c r="F908" s="795" t="s">
        <v>220</v>
      </c>
      <c r="G908" s="820">
        <v>1</v>
      </c>
      <c r="H908" s="822">
        <v>1</v>
      </c>
      <c r="I908" s="821">
        <f t="shared" si="876"/>
        <v>4.01</v>
      </c>
      <c r="J908" s="799">
        <v>83200</v>
      </c>
      <c r="K908" s="799"/>
      <c r="L908" s="799"/>
      <c r="M908" s="822" t="s">
        <v>83</v>
      </c>
      <c r="N908" s="799">
        <f t="shared" si="877"/>
        <v>333632</v>
      </c>
      <c r="O908" s="823">
        <f t="shared" si="878"/>
        <v>333632</v>
      </c>
      <c r="P908" s="823">
        <f t="shared" si="879"/>
        <v>4337216</v>
      </c>
      <c r="Q908" s="592">
        <f t="shared" si="880"/>
        <v>1</v>
      </c>
      <c r="R908" s="592">
        <f t="shared" si="881"/>
        <v>2</v>
      </c>
      <c r="S908" s="588">
        <f t="shared" si="882"/>
        <v>4.1399999999999997</v>
      </c>
      <c r="T908" s="456">
        <v>83200</v>
      </c>
      <c r="U908" s="456"/>
      <c r="V908" s="456"/>
      <c r="W908" s="589" t="str">
        <f t="shared" si="883"/>
        <v>Գ-2</v>
      </c>
      <c r="X908" s="456">
        <f t="shared" si="884"/>
        <v>344448</v>
      </c>
      <c r="Y908" s="590">
        <f t="shared" si="885"/>
        <v>344448</v>
      </c>
      <c r="Z908" s="590">
        <f t="shared" si="886"/>
        <v>4477824</v>
      </c>
      <c r="AA908" s="592">
        <f t="shared" si="887"/>
        <v>1</v>
      </c>
      <c r="AB908" s="592">
        <f t="shared" si="888"/>
        <v>3</v>
      </c>
      <c r="AC908" s="588">
        <f t="shared" si="889"/>
        <v>4.2699999999999996</v>
      </c>
      <c r="AD908" s="456">
        <v>83200</v>
      </c>
      <c r="AE908" s="456"/>
      <c r="AF908" s="456"/>
      <c r="AG908" s="589" t="str">
        <f t="shared" si="890"/>
        <v>Գ-2</v>
      </c>
      <c r="AH908" s="456">
        <f t="shared" si="891"/>
        <v>355263.99999999994</v>
      </c>
      <c r="AI908" s="590">
        <f t="shared" si="892"/>
        <v>355263.99999999994</v>
      </c>
      <c r="AJ908" s="590">
        <f t="shared" si="893"/>
        <v>4618431.9999999991</v>
      </c>
      <c r="AK908" s="592">
        <f t="shared" si="894"/>
        <v>1</v>
      </c>
      <c r="AL908" s="592">
        <f t="shared" si="895"/>
        <v>4</v>
      </c>
      <c r="AM908" s="588">
        <f t="shared" si="896"/>
        <v>4.41</v>
      </c>
      <c r="AN908" s="456">
        <v>83200</v>
      </c>
      <c r="AO908" s="456"/>
      <c r="AP908" s="456"/>
      <c r="AQ908" s="589" t="str">
        <f t="shared" si="897"/>
        <v>Գ-2</v>
      </c>
      <c r="AR908" s="456">
        <f t="shared" si="898"/>
        <v>366912</v>
      </c>
      <c r="AS908" s="590">
        <f t="shared" si="899"/>
        <v>366912</v>
      </c>
      <c r="AT908" s="590">
        <f t="shared" si="900"/>
        <v>4769856</v>
      </c>
    </row>
    <row r="909" spans="2:46" s="587" customFormat="1" ht="40.5">
      <c r="B909" s="816">
        <v>3</v>
      </c>
      <c r="C909" s="872" t="s">
        <v>78</v>
      </c>
      <c r="D909" s="824"/>
      <c r="E909" s="825"/>
      <c r="F909" s="826" t="s">
        <v>988</v>
      </c>
      <c r="G909" s="820">
        <v>1</v>
      </c>
      <c r="H909" s="822">
        <v>6</v>
      </c>
      <c r="I909" s="821">
        <f t="shared" si="876"/>
        <v>5.52</v>
      </c>
      <c r="J909" s="799">
        <v>83200</v>
      </c>
      <c r="K909" s="799"/>
      <c r="L909" s="799"/>
      <c r="M909" s="822" t="s">
        <v>82</v>
      </c>
      <c r="N909" s="799">
        <f t="shared" si="877"/>
        <v>459263.99999999994</v>
      </c>
      <c r="O909" s="823">
        <f t="shared" si="878"/>
        <v>459263.99999999994</v>
      </c>
      <c r="P909" s="823">
        <f t="shared" si="879"/>
        <v>5970431.9999999991</v>
      </c>
      <c r="Q909" s="592">
        <f t="shared" si="880"/>
        <v>1</v>
      </c>
      <c r="R909" s="592">
        <f t="shared" si="881"/>
        <v>7</v>
      </c>
      <c r="S909" s="588">
        <f t="shared" si="882"/>
        <v>5.52</v>
      </c>
      <c r="T909" s="456">
        <v>83200</v>
      </c>
      <c r="U909" s="456"/>
      <c r="V909" s="456"/>
      <c r="W909" s="589" t="str">
        <f t="shared" si="883"/>
        <v>Գ-1</v>
      </c>
      <c r="X909" s="456">
        <f t="shared" si="884"/>
        <v>459263.99999999994</v>
      </c>
      <c r="Y909" s="590">
        <f t="shared" si="885"/>
        <v>459263.99999999994</v>
      </c>
      <c r="Z909" s="590">
        <f t="shared" si="886"/>
        <v>5970431.9999999991</v>
      </c>
      <c r="AA909" s="592">
        <f t="shared" si="887"/>
        <v>1</v>
      </c>
      <c r="AB909" s="592">
        <f t="shared" si="888"/>
        <v>8</v>
      </c>
      <c r="AC909" s="588">
        <f t="shared" si="889"/>
        <v>5.71</v>
      </c>
      <c r="AD909" s="456">
        <v>83200</v>
      </c>
      <c r="AE909" s="456"/>
      <c r="AF909" s="456"/>
      <c r="AG909" s="589" t="str">
        <f t="shared" si="890"/>
        <v>Գ-1</v>
      </c>
      <c r="AH909" s="456">
        <f t="shared" si="891"/>
        <v>475072</v>
      </c>
      <c r="AI909" s="590">
        <f t="shared" si="892"/>
        <v>475072</v>
      </c>
      <c r="AJ909" s="590">
        <f t="shared" si="893"/>
        <v>6175936</v>
      </c>
      <c r="AK909" s="592">
        <f t="shared" si="894"/>
        <v>1</v>
      </c>
      <c r="AL909" s="592">
        <f t="shared" si="895"/>
        <v>9</v>
      </c>
      <c r="AM909" s="588">
        <f t="shared" si="896"/>
        <v>5.71</v>
      </c>
      <c r="AN909" s="456">
        <v>83200</v>
      </c>
      <c r="AO909" s="456"/>
      <c r="AP909" s="456"/>
      <c r="AQ909" s="589" t="str">
        <f t="shared" si="897"/>
        <v>Գ-1</v>
      </c>
      <c r="AR909" s="456">
        <f t="shared" si="898"/>
        <v>475072</v>
      </c>
      <c r="AS909" s="590">
        <f t="shared" si="899"/>
        <v>475072</v>
      </c>
      <c r="AT909" s="590">
        <f t="shared" si="900"/>
        <v>6175936</v>
      </c>
    </row>
    <row r="910" spans="2:46" s="587" customFormat="1" ht="13.5">
      <c r="B910" s="816">
        <v>4</v>
      </c>
      <c r="C910" s="872" t="s">
        <v>2699</v>
      </c>
      <c r="D910" s="794" t="s">
        <v>1960</v>
      </c>
      <c r="E910" s="796">
        <v>1990</v>
      </c>
      <c r="F910" s="795" t="s">
        <v>218</v>
      </c>
      <c r="G910" s="820">
        <v>1</v>
      </c>
      <c r="H910" s="822">
        <v>1</v>
      </c>
      <c r="I910" s="821">
        <f t="shared" si="876"/>
        <v>4.01</v>
      </c>
      <c r="J910" s="799">
        <v>83200</v>
      </c>
      <c r="K910" s="799"/>
      <c r="L910" s="799"/>
      <c r="M910" s="822" t="s">
        <v>83</v>
      </c>
      <c r="N910" s="799">
        <f t="shared" si="877"/>
        <v>333632</v>
      </c>
      <c r="O910" s="823">
        <f t="shared" si="878"/>
        <v>333632</v>
      </c>
      <c r="P910" s="823">
        <f t="shared" si="879"/>
        <v>4337216</v>
      </c>
      <c r="Q910" s="592">
        <f t="shared" si="880"/>
        <v>1</v>
      </c>
      <c r="R910" s="592">
        <f t="shared" si="881"/>
        <v>2</v>
      </c>
      <c r="S910" s="588">
        <f t="shared" si="882"/>
        <v>4.1399999999999997</v>
      </c>
      <c r="T910" s="456">
        <v>83200</v>
      </c>
      <c r="U910" s="456"/>
      <c r="V910" s="456"/>
      <c r="W910" s="589" t="str">
        <f t="shared" si="883"/>
        <v>Գ-2</v>
      </c>
      <c r="X910" s="456">
        <f t="shared" si="884"/>
        <v>344448</v>
      </c>
      <c r="Y910" s="590">
        <f t="shared" si="885"/>
        <v>344448</v>
      </c>
      <c r="Z910" s="590">
        <f t="shared" si="886"/>
        <v>4477824</v>
      </c>
      <c r="AA910" s="592">
        <f t="shared" si="887"/>
        <v>1</v>
      </c>
      <c r="AB910" s="592">
        <f t="shared" si="888"/>
        <v>3</v>
      </c>
      <c r="AC910" s="588">
        <f t="shared" si="889"/>
        <v>4.2699999999999996</v>
      </c>
      <c r="AD910" s="456">
        <v>83200</v>
      </c>
      <c r="AE910" s="456"/>
      <c r="AF910" s="456"/>
      <c r="AG910" s="589" t="str">
        <f t="shared" si="890"/>
        <v>Գ-2</v>
      </c>
      <c r="AH910" s="456">
        <f t="shared" si="891"/>
        <v>355263.99999999994</v>
      </c>
      <c r="AI910" s="590">
        <f t="shared" si="892"/>
        <v>355263.99999999994</v>
      </c>
      <c r="AJ910" s="590">
        <f t="shared" si="893"/>
        <v>4618431.9999999991</v>
      </c>
      <c r="AK910" s="592">
        <f t="shared" si="894"/>
        <v>1</v>
      </c>
      <c r="AL910" s="592">
        <f t="shared" si="895"/>
        <v>4</v>
      </c>
      <c r="AM910" s="588">
        <f t="shared" si="896"/>
        <v>4.41</v>
      </c>
      <c r="AN910" s="456">
        <v>83200</v>
      </c>
      <c r="AO910" s="456"/>
      <c r="AP910" s="456"/>
      <c r="AQ910" s="589" t="str">
        <f t="shared" si="897"/>
        <v>Գ-2</v>
      </c>
      <c r="AR910" s="456">
        <f t="shared" si="898"/>
        <v>366912</v>
      </c>
      <c r="AS910" s="590">
        <f t="shared" si="899"/>
        <v>366912</v>
      </c>
      <c r="AT910" s="590">
        <f t="shared" si="900"/>
        <v>4769856</v>
      </c>
    </row>
    <row r="911" spans="2:46" s="587" customFormat="1" ht="54">
      <c r="B911" s="816">
        <v>5</v>
      </c>
      <c r="C911" s="872" t="s">
        <v>3172</v>
      </c>
      <c r="D911" s="824" t="s">
        <v>1961</v>
      </c>
      <c r="E911" s="825">
        <v>1989</v>
      </c>
      <c r="F911" s="826" t="s">
        <v>987</v>
      </c>
      <c r="G911" s="820">
        <v>1</v>
      </c>
      <c r="H911" s="822">
        <v>1</v>
      </c>
      <c r="I911" s="821">
        <f t="shared" si="876"/>
        <v>4.01</v>
      </c>
      <c r="J911" s="799">
        <v>83200</v>
      </c>
      <c r="K911" s="799"/>
      <c r="L911" s="799"/>
      <c r="M911" s="822" t="s">
        <v>83</v>
      </c>
      <c r="N911" s="799">
        <f t="shared" si="877"/>
        <v>333632</v>
      </c>
      <c r="O911" s="823">
        <f t="shared" si="878"/>
        <v>333632</v>
      </c>
      <c r="P911" s="823">
        <f t="shared" si="879"/>
        <v>4337216</v>
      </c>
      <c r="Q911" s="592">
        <f t="shared" si="880"/>
        <v>1</v>
      </c>
      <c r="R911" s="592">
        <f t="shared" si="881"/>
        <v>2</v>
      </c>
      <c r="S911" s="588">
        <f t="shared" si="882"/>
        <v>4.1399999999999997</v>
      </c>
      <c r="T911" s="456">
        <v>83200</v>
      </c>
      <c r="U911" s="456"/>
      <c r="V911" s="456"/>
      <c r="W911" s="589" t="str">
        <f t="shared" si="883"/>
        <v>Գ-2</v>
      </c>
      <c r="X911" s="456">
        <f t="shared" si="884"/>
        <v>344448</v>
      </c>
      <c r="Y911" s="590">
        <f t="shared" si="885"/>
        <v>344448</v>
      </c>
      <c r="Z911" s="590">
        <f t="shared" si="886"/>
        <v>4477824</v>
      </c>
      <c r="AA911" s="592">
        <f t="shared" si="887"/>
        <v>1</v>
      </c>
      <c r="AB911" s="592">
        <f t="shared" si="888"/>
        <v>3</v>
      </c>
      <c r="AC911" s="588">
        <f t="shared" si="889"/>
        <v>4.2699999999999996</v>
      </c>
      <c r="AD911" s="456">
        <v>83200</v>
      </c>
      <c r="AE911" s="456"/>
      <c r="AF911" s="456"/>
      <c r="AG911" s="589" t="str">
        <f t="shared" si="890"/>
        <v>Գ-2</v>
      </c>
      <c r="AH911" s="456">
        <f t="shared" si="891"/>
        <v>355263.99999999994</v>
      </c>
      <c r="AI911" s="590">
        <f t="shared" si="892"/>
        <v>355263.99999999994</v>
      </c>
      <c r="AJ911" s="590">
        <f t="shared" si="893"/>
        <v>4618431.9999999991</v>
      </c>
      <c r="AK911" s="592">
        <f t="shared" si="894"/>
        <v>1</v>
      </c>
      <c r="AL911" s="592">
        <f t="shared" si="895"/>
        <v>4</v>
      </c>
      <c r="AM911" s="588">
        <f t="shared" si="896"/>
        <v>4.41</v>
      </c>
      <c r="AN911" s="456">
        <v>83200</v>
      </c>
      <c r="AO911" s="456"/>
      <c r="AP911" s="456"/>
      <c r="AQ911" s="589" t="str">
        <f t="shared" si="897"/>
        <v>Գ-2</v>
      </c>
      <c r="AR911" s="456">
        <f t="shared" si="898"/>
        <v>366912</v>
      </c>
      <c r="AS911" s="590">
        <f t="shared" si="899"/>
        <v>366912</v>
      </c>
      <c r="AT911" s="590">
        <f t="shared" si="900"/>
        <v>4769856</v>
      </c>
    </row>
    <row r="912" spans="2:46" s="587" customFormat="1" ht="54">
      <c r="B912" s="816">
        <v>6</v>
      </c>
      <c r="C912" s="872" t="s">
        <v>3173</v>
      </c>
      <c r="D912" s="824" t="s">
        <v>1961</v>
      </c>
      <c r="E912" s="825">
        <v>1996</v>
      </c>
      <c r="F912" s="826" t="s">
        <v>986</v>
      </c>
      <c r="G912" s="820">
        <v>1</v>
      </c>
      <c r="H912" s="822">
        <v>1</v>
      </c>
      <c r="I912" s="821">
        <f t="shared" si="876"/>
        <v>2.75</v>
      </c>
      <c r="J912" s="799">
        <v>83200</v>
      </c>
      <c r="K912" s="799"/>
      <c r="L912" s="799"/>
      <c r="M912" s="822" t="s">
        <v>84</v>
      </c>
      <c r="N912" s="799">
        <f t="shared" si="877"/>
        <v>228800</v>
      </c>
      <c r="O912" s="823">
        <f t="shared" si="878"/>
        <v>228800</v>
      </c>
      <c r="P912" s="823">
        <f t="shared" si="879"/>
        <v>2974400</v>
      </c>
      <c r="Q912" s="592">
        <f t="shared" si="880"/>
        <v>1</v>
      </c>
      <c r="R912" s="592">
        <f t="shared" si="881"/>
        <v>2</v>
      </c>
      <c r="S912" s="588">
        <f t="shared" si="882"/>
        <v>2.83</v>
      </c>
      <c r="T912" s="456">
        <v>83200</v>
      </c>
      <c r="U912" s="456"/>
      <c r="V912" s="456"/>
      <c r="W912" s="589" t="str">
        <f t="shared" si="883"/>
        <v>Ա-1</v>
      </c>
      <c r="X912" s="456">
        <f t="shared" si="884"/>
        <v>235456</v>
      </c>
      <c r="Y912" s="590">
        <f t="shared" si="885"/>
        <v>235456</v>
      </c>
      <c r="Z912" s="590">
        <f t="shared" si="886"/>
        <v>3060928</v>
      </c>
      <c r="AA912" s="592">
        <f t="shared" si="887"/>
        <v>1</v>
      </c>
      <c r="AB912" s="592">
        <f t="shared" si="888"/>
        <v>3</v>
      </c>
      <c r="AC912" s="588">
        <f t="shared" si="889"/>
        <v>2.92</v>
      </c>
      <c r="AD912" s="456">
        <v>83200</v>
      </c>
      <c r="AE912" s="456"/>
      <c r="AF912" s="456"/>
      <c r="AG912" s="589" t="str">
        <f t="shared" si="890"/>
        <v>Ա-1</v>
      </c>
      <c r="AH912" s="456">
        <f t="shared" si="891"/>
        <v>242944</v>
      </c>
      <c r="AI912" s="590">
        <f t="shared" si="892"/>
        <v>242944</v>
      </c>
      <c r="AJ912" s="590">
        <f t="shared" si="893"/>
        <v>3158272</v>
      </c>
      <c r="AK912" s="592">
        <f t="shared" si="894"/>
        <v>1</v>
      </c>
      <c r="AL912" s="592">
        <f t="shared" si="895"/>
        <v>4</v>
      </c>
      <c r="AM912" s="588">
        <f t="shared" si="896"/>
        <v>3.02</v>
      </c>
      <c r="AN912" s="456">
        <v>83200</v>
      </c>
      <c r="AO912" s="456"/>
      <c r="AP912" s="456"/>
      <c r="AQ912" s="589" t="str">
        <f t="shared" si="897"/>
        <v>Ա-1</v>
      </c>
      <c r="AR912" s="456">
        <f t="shared" si="898"/>
        <v>251264</v>
      </c>
      <c r="AS912" s="590">
        <f t="shared" si="899"/>
        <v>251264</v>
      </c>
      <c r="AT912" s="590">
        <f t="shared" si="900"/>
        <v>3266432</v>
      </c>
    </row>
    <row r="913" spans="2:46" s="587" customFormat="1" ht="54">
      <c r="B913" s="816">
        <v>7</v>
      </c>
      <c r="C913" s="872" t="s">
        <v>78</v>
      </c>
      <c r="D913" s="824"/>
      <c r="E913" s="825"/>
      <c r="F913" s="826" t="s">
        <v>985</v>
      </c>
      <c r="G913" s="820">
        <v>1</v>
      </c>
      <c r="H913" s="822">
        <v>6</v>
      </c>
      <c r="I913" s="821">
        <f t="shared" si="876"/>
        <v>1.96</v>
      </c>
      <c r="J913" s="799">
        <v>83200</v>
      </c>
      <c r="K913" s="799"/>
      <c r="L913" s="799"/>
      <c r="M913" s="822" t="s">
        <v>86</v>
      </c>
      <c r="N913" s="799">
        <f t="shared" si="877"/>
        <v>163072</v>
      </c>
      <c r="O913" s="823">
        <f t="shared" si="878"/>
        <v>163072</v>
      </c>
      <c r="P913" s="823">
        <f t="shared" si="879"/>
        <v>2119936</v>
      </c>
      <c r="Q913" s="592">
        <f t="shared" si="880"/>
        <v>1</v>
      </c>
      <c r="R913" s="592">
        <f t="shared" si="881"/>
        <v>7</v>
      </c>
      <c r="S913" s="588">
        <f t="shared" si="882"/>
        <v>1.96</v>
      </c>
      <c r="T913" s="456">
        <v>83200</v>
      </c>
      <c r="U913" s="456"/>
      <c r="V913" s="456"/>
      <c r="W913" s="589" t="str">
        <f t="shared" si="883"/>
        <v>Կ-1</v>
      </c>
      <c r="X913" s="456">
        <f t="shared" si="884"/>
        <v>163072</v>
      </c>
      <c r="Y913" s="590">
        <f t="shared" si="885"/>
        <v>163072</v>
      </c>
      <c r="Z913" s="590">
        <f t="shared" si="886"/>
        <v>2119936</v>
      </c>
      <c r="AA913" s="592">
        <f t="shared" si="887"/>
        <v>1</v>
      </c>
      <c r="AB913" s="592">
        <f t="shared" si="888"/>
        <v>8</v>
      </c>
      <c r="AC913" s="588">
        <f t="shared" si="889"/>
        <v>2.02</v>
      </c>
      <c r="AD913" s="456">
        <v>83200</v>
      </c>
      <c r="AE913" s="456"/>
      <c r="AF913" s="456"/>
      <c r="AG913" s="589" t="str">
        <f t="shared" si="890"/>
        <v>Կ-1</v>
      </c>
      <c r="AH913" s="456">
        <f t="shared" si="891"/>
        <v>168064</v>
      </c>
      <c r="AI913" s="590">
        <f t="shared" si="892"/>
        <v>168064</v>
      </c>
      <c r="AJ913" s="590">
        <f t="shared" si="893"/>
        <v>2184832</v>
      </c>
      <c r="AK913" s="592">
        <f t="shared" si="894"/>
        <v>1</v>
      </c>
      <c r="AL913" s="592">
        <f t="shared" si="895"/>
        <v>9</v>
      </c>
      <c r="AM913" s="588">
        <f t="shared" si="896"/>
        <v>2.02</v>
      </c>
      <c r="AN913" s="456">
        <v>83200</v>
      </c>
      <c r="AO913" s="456"/>
      <c r="AP913" s="456"/>
      <c r="AQ913" s="589" t="str">
        <f t="shared" si="897"/>
        <v>Կ-1</v>
      </c>
      <c r="AR913" s="456">
        <f t="shared" si="898"/>
        <v>168064</v>
      </c>
      <c r="AS913" s="590">
        <f t="shared" si="899"/>
        <v>168064</v>
      </c>
      <c r="AT913" s="590">
        <f t="shared" si="900"/>
        <v>2184832</v>
      </c>
    </row>
    <row r="914" spans="2:46" s="587" customFormat="1" ht="13.5">
      <c r="B914" s="816">
        <v>8</v>
      </c>
      <c r="C914" s="795" t="s">
        <v>3174</v>
      </c>
      <c r="D914" s="794" t="s">
        <v>1960</v>
      </c>
      <c r="E914" s="796">
        <v>2000</v>
      </c>
      <c r="F914" s="795" t="s">
        <v>222</v>
      </c>
      <c r="G914" s="820">
        <v>1</v>
      </c>
      <c r="H914" s="820">
        <v>1</v>
      </c>
      <c r="I914" s="821">
        <f t="shared" si="876"/>
        <v>1.73</v>
      </c>
      <c r="J914" s="799">
        <v>83200</v>
      </c>
      <c r="K914" s="799"/>
      <c r="L914" s="799"/>
      <c r="M914" s="822" t="s">
        <v>86</v>
      </c>
      <c r="N914" s="799">
        <f t="shared" si="877"/>
        <v>143936</v>
      </c>
      <c r="O914" s="823">
        <f t="shared" si="878"/>
        <v>143936</v>
      </c>
      <c r="P914" s="823">
        <f t="shared" si="879"/>
        <v>1871168</v>
      </c>
      <c r="Q914" s="592">
        <f t="shared" si="880"/>
        <v>1</v>
      </c>
      <c r="R914" s="592">
        <f t="shared" ref="R914:R934" si="901">+H914+1</f>
        <v>2</v>
      </c>
      <c r="S914" s="588">
        <f t="shared" si="882"/>
        <v>1.79</v>
      </c>
      <c r="T914" s="456">
        <v>83200</v>
      </c>
      <c r="U914" s="456"/>
      <c r="V914" s="456"/>
      <c r="W914" s="589" t="str">
        <f t="shared" si="883"/>
        <v>Կ-1</v>
      </c>
      <c r="X914" s="456">
        <f t="shared" si="884"/>
        <v>148928</v>
      </c>
      <c r="Y914" s="590">
        <f t="shared" si="885"/>
        <v>148928</v>
      </c>
      <c r="Z914" s="590">
        <f t="shared" si="886"/>
        <v>1936064</v>
      </c>
      <c r="AA914" s="592">
        <f t="shared" si="887"/>
        <v>1</v>
      </c>
      <c r="AB914" s="592">
        <f t="shared" si="888"/>
        <v>3</v>
      </c>
      <c r="AC914" s="588">
        <f t="shared" si="889"/>
        <v>1.84</v>
      </c>
      <c r="AD914" s="456">
        <v>83200</v>
      </c>
      <c r="AE914" s="456"/>
      <c r="AF914" s="456"/>
      <c r="AG914" s="589" t="str">
        <f t="shared" si="890"/>
        <v>Կ-1</v>
      </c>
      <c r="AH914" s="456">
        <f t="shared" si="891"/>
        <v>153088</v>
      </c>
      <c r="AI914" s="590">
        <f t="shared" si="892"/>
        <v>153088</v>
      </c>
      <c r="AJ914" s="590">
        <f t="shared" si="893"/>
        <v>1990144</v>
      </c>
      <c r="AK914" s="592">
        <f t="shared" si="894"/>
        <v>1</v>
      </c>
      <c r="AL914" s="592">
        <f t="shared" si="895"/>
        <v>4</v>
      </c>
      <c r="AM914" s="588">
        <f t="shared" si="896"/>
        <v>1.9</v>
      </c>
      <c r="AN914" s="456">
        <v>83200</v>
      </c>
      <c r="AO914" s="456"/>
      <c r="AP914" s="456"/>
      <c r="AQ914" s="589" t="str">
        <f t="shared" si="897"/>
        <v>Կ-1</v>
      </c>
      <c r="AR914" s="456">
        <f t="shared" si="898"/>
        <v>158080</v>
      </c>
      <c r="AS914" s="590">
        <f t="shared" si="899"/>
        <v>158080</v>
      </c>
      <c r="AT914" s="590">
        <f t="shared" si="900"/>
        <v>2055040</v>
      </c>
    </row>
    <row r="915" spans="2:46" s="587" customFormat="1" ht="13.5">
      <c r="B915" s="816">
        <v>9</v>
      </c>
      <c r="C915" s="795" t="s">
        <v>78</v>
      </c>
      <c r="D915" s="794"/>
      <c r="E915" s="796"/>
      <c r="F915" s="795" t="s">
        <v>222</v>
      </c>
      <c r="G915" s="820">
        <v>1</v>
      </c>
      <c r="H915" s="827">
        <v>6</v>
      </c>
      <c r="I915" s="821">
        <f t="shared" si="876"/>
        <v>1.96</v>
      </c>
      <c r="J915" s="799">
        <v>83200</v>
      </c>
      <c r="K915" s="799"/>
      <c r="L915" s="799"/>
      <c r="M915" s="822" t="s">
        <v>86</v>
      </c>
      <c r="N915" s="799">
        <f t="shared" si="877"/>
        <v>163072</v>
      </c>
      <c r="O915" s="823">
        <f t="shared" si="878"/>
        <v>163072</v>
      </c>
      <c r="P915" s="823">
        <f t="shared" si="879"/>
        <v>2119936</v>
      </c>
      <c r="Q915" s="592">
        <f t="shared" si="880"/>
        <v>1</v>
      </c>
      <c r="R915" s="592">
        <f t="shared" si="901"/>
        <v>7</v>
      </c>
      <c r="S915" s="588">
        <f t="shared" si="882"/>
        <v>1.96</v>
      </c>
      <c r="T915" s="456">
        <v>83200</v>
      </c>
      <c r="U915" s="456"/>
      <c r="V915" s="456"/>
      <c r="W915" s="589" t="str">
        <f t="shared" si="883"/>
        <v>Կ-1</v>
      </c>
      <c r="X915" s="456">
        <f t="shared" si="884"/>
        <v>163072</v>
      </c>
      <c r="Y915" s="590">
        <f t="shared" si="885"/>
        <v>163072</v>
      </c>
      <c r="Z915" s="590">
        <f t="shared" si="886"/>
        <v>2119936</v>
      </c>
      <c r="AA915" s="592">
        <f t="shared" si="887"/>
        <v>1</v>
      </c>
      <c r="AB915" s="592">
        <f t="shared" si="888"/>
        <v>8</v>
      </c>
      <c r="AC915" s="588">
        <f t="shared" si="889"/>
        <v>2.02</v>
      </c>
      <c r="AD915" s="456">
        <v>83200</v>
      </c>
      <c r="AE915" s="456"/>
      <c r="AF915" s="456"/>
      <c r="AG915" s="589" t="str">
        <f t="shared" si="890"/>
        <v>Կ-1</v>
      </c>
      <c r="AH915" s="456">
        <f t="shared" si="891"/>
        <v>168064</v>
      </c>
      <c r="AI915" s="590">
        <f t="shared" si="892"/>
        <v>168064</v>
      </c>
      <c r="AJ915" s="590">
        <f t="shared" si="893"/>
        <v>2184832</v>
      </c>
      <c r="AK915" s="592">
        <f t="shared" si="894"/>
        <v>1</v>
      </c>
      <c r="AL915" s="592">
        <f t="shared" si="895"/>
        <v>9</v>
      </c>
      <c r="AM915" s="588">
        <f t="shared" si="896"/>
        <v>2.02</v>
      </c>
      <c r="AN915" s="456">
        <v>83200</v>
      </c>
      <c r="AO915" s="456"/>
      <c r="AP915" s="456"/>
      <c r="AQ915" s="589" t="str">
        <f t="shared" si="897"/>
        <v>Կ-1</v>
      </c>
      <c r="AR915" s="456">
        <f t="shared" si="898"/>
        <v>168064</v>
      </c>
      <c r="AS915" s="590">
        <f t="shared" si="899"/>
        <v>168064</v>
      </c>
      <c r="AT915" s="590">
        <f t="shared" si="900"/>
        <v>2184832</v>
      </c>
    </row>
    <row r="916" spans="2:46" s="587" customFormat="1" ht="13.5">
      <c r="B916" s="816">
        <v>10</v>
      </c>
      <c r="C916" s="795" t="s">
        <v>2705</v>
      </c>
      <c r="D916" s="794" t="s">
        <v>1960</v>
      </c>
      <c r="E916" s="796">
        <v>2003</v>
      </c>
      <c r="F916" s="795" t="s">
        <v>222</v>
      </c>
      <c r="G916" s="820">
        <v>1</v>
      </c>
      <c r="H916" s="827">
        <v>1</v>
      </c>
      <c r="I916" s="821">
        <f t="shared" si="876"/>
        <v>1.73</v>
      </c>
      <c r="J916" s="799">
        <v>83200</v>
      </c>
      <c r="K916" s="799"/>
      <c r="L916" s="799"/>
      <c r="M916" s="822" t="s">
        <v>86</v>
      </c>
      <c r="N916" s="799">
        <f t="shared" si="877"/>
        <v>143936</v>
      </c>
      <c r="O916" s="823">
        <f t="shared" si="878"/>
        <v>143936</v>
      </c>
      <c r="P916" s="823">
        <f t="shared" si="879"/>
        <v>1871168</v>
      </c>
      <c r="Q916" s="592">
        <f t="shared" si="880"/>
        <v>1</v>
      </c>
      <c r="R916" s="592">
        <f t="shared" si="901"/>
        <v>2</v>
      </c>
      <c r="S916" s="588">
        <f t="shared" si="882"/>
        <v>1.79</v>
      </c>
      <c r="T916" s="456">
        <v>83200</v>
      </c>
      <c r="U916" s="456"/>
      <c r="V916" s="456"/>
      <c r="W916" s="589" t="str">
        <f t="shared" si="883"/>
        <v>Կ-1</v>
      </c>
      <c r="X916" s="456">
        <f t="shared" si="884"/>
        <v>148928</v>
      </c>
      <c r="Y916" s="590">
        <f t="shared" si="885"/>
        <v>148928</v>
      </c>
      <c r="Z916" s="590">
        <f t="shared" si="886"/>
        <v>1936064</v>
      </c>
      <c r="AA916" s="592">
        <f t="shared" si="887"/>
        <v>1</v>
      </c>
      <c r="AB916" s="592">
        <f t="shared" si="888"/>
        <v>3</v>
      </c>
      <c r="AC916" s="588">
        <f t="shared" si="889"/>
        <v>1.84</v>
      </c>
      <c r="AD916" s="456">
        <v>83200</v>
      </c>
      <c r="AE916" s="456"/>
      <c r="AF916" s="456"/>
      <c r="AG916" s="589" t="str">
        <f t="shared" si="890"/>
        <v>Կ-1</v>
      </c>
      <c r="AH916" s="456">
        <f t="shared" si="891"/>
        <v>153088</v>
      </c>
      <c r="AI916" s="590">
        <f t="shared" si="892"/>
        <v>153088</v>
      </c>
      <c r="AJ916" s="590">
        <f t="shared" si="893"/>
        <v>1990144</v>
      </c>
      <c r="AK916" s="592">
        <f t="shared" si="894"/>
        <v>1</v>
      </c>
      <c r="AL916" s="592">
        <f t="shared" si="895"/>
        <v>4</v>
      </c>
      <c r="AM916" s="588">
        <f t="shared" si="896"/>
        <v>1.9</v>
      </c>
      <c r="AN916" s="456">
        <v>83200</v>
      </c>
      <c r="AO916" s="456"/>
      <c r="AP916" s="456"/>
      <c r="AQ916" s="589" t="str">
        <f t="shared" si="897"/>
        <v>Կ-1</v>
      </c>
      <c r="AR916" s="456">
        <f t="shared" si="898"/>
        <v>158080</v>
      </c>
      <c r="AS916" s="590">
        <f t="shared" si="899"/>
        <v>158080</v>
      </c>
      <c r="AT916" s="590">
        <f t="shared" si="900"/>
        <v>2055040</v>
      </c>
    </row>
    <row r="917" spans="2:46" s="587" customFormat="1" ht="13.5">
      <c r="B917" s="816">
        <v>11</v>
      </c>
      <c r="C917" s="795" t="s">
        <v>3175</v>
      </c>
      <c r="D917" s="794" t="s">
        <v>1960</v>
      </c>
      <c r="E917" s="796">
        <v>2003</v>
      </c>
      <c r="F917" s="795" t="s">
        <v>222</v>
      </c>
      <c r="G917" s="820">
        <v>1</v>
      </c>
      <c r="H917" s="827">
        <v>1</v>
      </c>
      <c r="I917" s="821">
        <f t="shared" si="876"/>
        <v>1.73</v>
      </c>
      <c r="J917" s="799">
        <v>83200</v>
      </c>
      <c r="K917" s="799"/>
      <c r="L917" s="799"/>
      <c r="M917" s="822" t="s">
        <v>86</v>
      </c>
      <c r="N917" s="799">
        <f t="shared" si="877"/>
        <v>143936</v>
      </c>
      <c r="O917" s="823">
        <f t="shared" si="878"/>
        <v>143936</v>
      </c>
      <c r="P917" s="823">
        <f t="shared" si="879"/>
        <v>1871168</v>
      </c>
      <c r="Q917" s="592">
        <f t="shared" si="880"/>
        <v>1</v>
      </c>
      <c r="R917" s="592">
        <f t="shared" si="901"/>
        <v>2</v>
      </c>
      <c r="S917" s="588">
        <f t="shared" si="882"/>
        <v>1.79</v>
      </c>
      <c r="T917" s="456">
        <v>83200</v>
      </c>
      <c r="U917" s="456"/>
      <c r="V917" s="456"/>
      <c r="W917" s="589" t="str">
        <f t="shared" si="883"/>
        <v>Կ-1</v>
      </c>
      <c r="X917" s="456">
        <f t="shared" si="884"/>
        <v>148928</v>
      </c>
      <c r="Y917" s="590">
        <f t="shared" si="885"/>
        <v>148928</v>
      </c>
      <c r="Z917" s="590">
        <f t="shared" si="886"/>
        <v>1936064</v>
      </c>
      <c r="AA917" s="592">
        <f t="shared" si="887"/>
        <v>1</v>
      </c>
      <c r="AB917" s="592">
        <f t="shared" si="888"/>
        <v>3</v>
      </c>
      <c r="AC917" s="588">
        <f t="shared" si="889"/>
        <v>1.84</v>
      </c>
      <c r="AD917" s="456">
        <v>83200</v>
      </c>
      <c r="AE917" s="456"/>
      <c r="AF917" s="456"/>
      <c r="AG917" s="589" t="str">
        <f t="shared" si="890"/>
        <v>Կ-1</v>
      </c>
      <c r="AH917" s="456">
        <f t="shared" si="891"/>
        <v>153088</v>
      </c>
      <c r="AI917" s="590">
        <f t="shared" si="892"/>
        <v>153088</v>
      </c>
      <c r="AJ917" s="590">
        <f t="shared" si="893"/>
        <v>1990144</v>
      </c>
      <c r="AK917" s="592">
        <f t="shared" si="894"/>
        <v>1</v>
      </c>
      <c r="AL917" s="592">
        <f t="shared" si="895"/>
        <v>4</v>
      </c>
      <c r="AM917" s="588">
        <f t="shared" si="896"/>
        <v>1.9</v>
      </c>
      <c r="AN917" s="456">
        <v>83200</v>
      </c>
      <c r="AO917" s="456"/>
      <c r="AP917" s="456"/>
      <c r="AQ917" s="589" t="str">
        <f t="shared" si="897"/>
        <v>Կ-1</v>
      </c>
      <c r="AR917" s="456">
        <f t="shared" si="898"/>
        <v>158080</v>
      </c>
      <c r="AS917" s="590">
        <f t="shared" si="899"/>
        <v>158080</v>
      </c>
      <c r="AT917" s="590">
        <f t="shared" si="900"/>
        <v>2055040</v>
      </c>
    </row>
    <row r="918" spans="2:46" s="587" customFormat="1" ht="13.5">
      <c r="B918" s="816">
        <v>12</v>
      </c>
      <c r="C918" s="857" t="s">
        <v>78</v>
      </c>
      <c r="D918" s="794"/>
      <c r="E918" s="796"/>
      <c r="F918" s="795" t="s">
        <v>222</v>
      </c>
      <c r="G918" s="820">
        <v>1</v>
      </c>
      <c r="H918" s="822">
        <v>6</v>
      </c>
      <c r="I918" s="821">
        <f t="shared" si="876"/>
        <v>1.96</v>
      </c>
      <c r="J918" s="799">
        <v>83200</v>
      </c>
      <c r="K918" s="799"/>
      <c r="L918" s="799"/>
      <c r="M918" s="822" t="s">
        <v>86</v>
      </c>
      <c r="N918" s="799">
        <f t="shared" si="877"/>
        <v>163072</v>
      </c>
      <c r="O918" s="823">
        <f t="shared" si="878"/>
        <v>163072</v>
      </c>
      <c r="P918" s="823">
        <f t="shared" si="879"/>
        <v>2119936</v>
      </c>
      <c r="Q918" s="592">
        <f t="shared" si="880"/>
        <v>1</v>
      </c>
      <c r="R918" s="592">
        <f t="shared" si="901"/>
        <v>7</v>
      </c>
      <c r="S918" s="588">
        <f t="shared" si="882"/>
        <v>1.96</v>
      </c>
      <c r="T918" s="456">
        <v>83200</v>
      </c>
      <c r="U918" s="456"/>
      <c r="V918" s="456"/>
      <c r="W918" s="589" t="str">
        <f t="shared" si="883"/>
        <v>Կ-1</v>
      </c>
      <c r="X918" s="456">
        <f t="shared" si="884"/>
        <v>163072</v>
      </c>
      <c r="Y918" s="590">
        <f t="shared" si="885"/>
        <v>163072</v>
      </c>
      <c r="Z918" s="590">
        <f t="shared" si="886"/>
        <v>2119936</v>
      </c>
      <c r="AA918" s="592">
        <f t="shared" si="887"/>
        <v>1</v>
      </c>
      <c r="AB918" s="592">
        <f t="shared" si="888"/>
        <v>8</v>
      </c>
      <c r="AC918" s="588">
        <f t="shared" si="889"/>
        <v>2.02</v>
      </c>
      <c r="AD918" s="456">
        <v>83200</v>
      </c>
      <c r="AE918" s="456"/>
      <c r="AF918" s="456"/>
      <c r="AG918" s="589" t="str">
        <f t="shared" si="890"/>
        <v>Կ-1</v>
      </c>
      <c r="AH918" s="456">
        <f t="shared" si="891"/>
        <v>168064</v>
      </c>
      <c r="AI918" s="590">
        <f t="shared" si="892"/>
        <v>168064</v>
      </c>
      <c r="AJ918" s="590">
        <f t="shared" si="893"/>
        <v>2184832</v>
      </c>
      <c r="AK918" s="592">
        <f t="shared" si="894"/>
        <v>1</v>
      </c>
      <c r="AL918" s="592">
        <f t="shared" si="895"/>
        <v>9</v>
      </c>
      <c r="AM918" s="588">
        <f t="shared" si="896"/>
        <v>2.02</v>
      </c>
      <c r="AN918" s="456">
        <v>83200</v>
      </c>
      <c r="AO918" s="456"/>
      <c r="AP918" s="456"/>
      <c r="AQ918" s="589" t="str">
        <f t="shared" si="897"/>
        <v>Կ-1</v>
      </c>
      <c r="AR918" s="456">
        <f t="shared" si="898"/>
        <v>168064</v>
      </c>
      <c r="AS918" s="590">
        <f t="shared" si="899"/>
        <v>168064</v>
      </c>
      <c r="AT918" s="590">
        <f t="shared" si="900"/>
        <v>2184832</v>
      </c>
    </row>
    <row r="919" spans="2:46" s="587" customFormat="1" ht="13.5">
      <c r="B919" s="816">
        <v>13</v>
      </c>
      <c r="C919" s="858" t="s">
        <v>2702</v>
      </c>
      <c r="D919" s="794" t="s">
        <v>1960</v>
      </c>
      <c r="E919" s="796">
        <v>1996</v>
      </c>
      <c r="F919" s="795" t="s">
        <v>222</v>
      </c>
      <c r="G919" s="820">
        <v>1</v>
      </c>
      <c r="H919" s="822">
        <v>3</v>
      </c>
      <c r="I919" s="821">
        <f t="shared" si="876"/>
        <v>1.84</v>
      </c>
      <c r="J919" s="799">
        <v>83200</v>
      </c>
      <c r="K919" s="799"/>
      <c r="L919" s="799"/>
      <c r="M919" s="822" t="s">
        <v>86</v>
      </c>
      <c r="N919" s="799">
        <f t="shared" si="877"/>
        <v>153088</v>
      </c>
      <c r="O919" s="823">
        <f t="shared" si="878"/>
        <v>153088</v>
      </c>
      <c r="P919" s="823">
        <f t="shared" si="879"/>
        <v>1990144</v>
      </c>
      <c r="Q919" s="592">
        <f t="shared" si="880"/>
        <v>1</v>
      </c>
      <c r="R919" s="592">
        <f t="shared" si="901"/>
        <v>4</v>
      </c>
      <c r="S919" s="588">
        <f t="shared" si="882"/>
        <v>1.9</v>
      </c>
      <c r="T919" s="456">
        <v>83200</v>
      </c>
      <c r="U919" s="456"/>
      <c r="V919" s="456"/>
      <c r="W919" s="589" t="str">
        <f t="shared" si="883"/>
        <v>Կ-1</v>
      </c>
      <c r="X919" s="456">
        <f t="shared" si="884"/>
        <v>158080</v>
      </c>
      <c r="Y919" s="590">
        <f t="shared" si="885"/>
        <v>158080</v>
      </c>
      <c r="Z919" s="590">
        <f t="shared" si="886"/>
        <v>2055040</v>
      </c>
      <c r="AA919" s="592">
        <f t="shared" si="887"/>
        <v>1</v>
      </c>
      <c r="AB919" s="592">
        <f t="shared" si="888"/>
        <v>5</v>
      </c>
      <c r="AC919" s="588">
        <f t="shared" si="889"/>
        <v>1.9</v>
      </c>
      <c r="AD919" s="456">
        <v>83200</v>
      </c>
      <c r="AE919" s="456"/>
      <c r="AF919" s="456"/>
      <c r="AG919" s="589" t="str">
        <f t="shared" si="890"/>
        <v>Կ-1</v>
      </c>
      <c r="AH919" s="456">
        <f t="shared" si="891"/>
        <v>158080</v>
      </c>
      <c r="AI919" s="590">
        <f t="shared" si="892"/>
        <v>158080</v>
      </c>
      <c r="AJ919" s="590">
        <f t="shared" si="893"/>
        <v>2055040</v>
      </c>
      <c r="AK919" s="592">
        <f t="shared" si="894"/>
        <v>1</v>
      </c>
      <c r="AL919" s="592">
        <f t="shared" si="895"/>
        <v>6</v>
      </c>
      <c r="AM919" s="588">
        <f t="shared" si="896"/>
        <v>1.96</v>
      </c>
      <c r="AN919" s="456">
        <v>83200</v>
      </c>
      <c r="AO919" s="456"/>
      <c r="AP919" s="456"/>
      <c r="AQ919" s="589" t="str">
        <f t="shared" si="897"/>
        <v>Կ-1</v>
      </c>
      <c r="AR919" s="456">
        <f t="shared" si="898"/>
        <v>163072</v>
      </c>
      <c r="AS919" s="590">
        <f t="shared" si="899"/>
        <v>163072</v>
      </c>
      <c r="AT919" s="590">
        <f t="shared" si="900"/>
        <v>2119936</v>
      </c>
    </row>
    <row r="920" spans="2:46" s="587" customFormat="1" ht="13.5">
      <c r="B920" s="816">
        <v>14</v>
      </c>
      <c r="C920" s="857" t="s">
        <v>2703</v>
      </c>
      <c r="D920" s="794" t="s">
        <v>1960</v>
      </c>
      <c r="E920" s="796">
        <v>2001</v>
      </c>
      <c r="F920" s="795" t="s">
        <v>222</v>
      </c>
      <c r="G920" s="820">
        <v>1</v>
      </c>
      <c r="H920" s="822">
        <v>2</v>
      </c>
      <c r="I920" s="821">
        <f t="shared" si="876"/>
        <v>1.79</v>
      </c>
      <c r="J920" s="799">
        <v>83200</v>
      </c>
      <c r="K920" s="799"/>
      <c r="L920" s="799"/>
      <c r="M920" s="822" t="s">
        <v>86</v>
      </c>
      <c r="N920" s="799">
        <f t="shared" si="877"/>
        <v>148928</v>
      </c>
      <c r="O920" s="823">
        <f t="shared" si="878"/>
        <v>148928</v>
      </c>
      <c r="P920" s="823">
        <f t="shared" si="879"/>
        <v>1936064</v>
      </c>
      <c r="Q920" s="592">
        <f t="shared" si="880"/>
        <v>1</v>
      </c>
      <c r="R920" s="592">
        <f t="shared" si="901"/>
        <v>3</v>
      </c>
      <c r="S920" s="588">
        <f t="shared" si="882"/>
        <v>1.84</v>
      </c>
      <c r="T920" s="456">
        <v>83200</v>
      </c>
      <c r="U920" s="456"/>
      <c r="V920" s="456"/>
      <c r="W920" s="589" t="str">
        <f t="shared" si="883"/>
        <v>Կ-1</v>
      </c>
      <c r="X920" s="456">
        <f t="shared" si="884"/>
        <v>153088</v>
      </c>
      <c r="Y920" s="590">
        <f t="shared" si="885"/>
        <v>153088</v>
      </c>
      <c r="Z920" s="590">
        <f t="shared" si="886"/>
        <v>1990144</v>
      </c>
      <c r="AA920" s="592">
        <f t="shared" si="887"/>
        <v>1</v>
      </c>
      <c r="AB920" s="592">
        <f t="shared" si="888"/>
        <v>4</v>
      </c>
      <c r="AC920" s="588">
        <f t="shared" si="889"/>
        <v>1.9</v>
      </c>
      <c r="AD920" s="456">
        <v>83200</v>
      </c>
      <c r="AE920" s="456"/>
      <c r="AF920" s="456"/>
      <c r="AG920" s="589" t="str">
        <f t="shared" si="890"/>
        <v>Կ-1</v>
      </c>
      <c r="AH920" s="456">
        <f t="shared" si="891"/>
        <v>158080</v>
      </c>
      <c r="AI920" s="590">
        <f t="shared" si="892"/>
        <v>158080</v>
      </c>
      <c r="AJ920" s="590">
        <f t="shared" si="893"/>
        <v>2055040</v>
      </c>
      <c r="AK920" s="592">
        <f t="shared" si="894"/>
        <v>1</v>
      </c>
      <c r="AL920" s="592">
        <f t="shared" si="895"/>
        <v>5</v>
      </c>
      <c r="AM920" s="588">
        <f t="shared" si="896"/>
        <v>1.9</v>
      </c>
      <c r="AN920" s="456">
        <v>83200</v>
      </c>
      <c r="AO920" s="456"/>
      <c r="AP920" s="456"/>
      <c r="AQ920" s="589" t="str">
        <f t="shared" si="897"/>
        <v>Կ-1</v>
      </c>
      <c r="AR920" s="456">
        <f t="shared" si="898"/>
        <v>158080</v>
      </c>
      <c r="AS920" s="590">
        <f t="shared" si="899"/>
        <v>158080</v>
      </c>
      <c r="AT920" s="590">
        <f t="shared" si="900"/>
        <v>2055040</v>
      </c>
    </row>
    <row r="921" spans="2:46" s="587" customFormat="1" ht="13.5">
      <c r="B921" s="816">
        <v>15</v>
      </c>
      <c r="C921" s="857" t="s">
        <v>70</v>
      </c>
      <c r="D921" s="794"/>
      <c r="E921" s="796"/>
      <c r="F921" s="795" t="s">
        <v>222</v>
      </c>
      <c r="G921" s="820">
        <v>1</v>
      </c>
      <c r="H921" s="822">
        <v>6</v>
      </c>
      <c r="I921" s="821">
        <f t="shared" si="876"/>
        <v>1.96</v>
      </c>
      <c r="J921" s="799">
        <v>83200</v>
      </c>
      <c r="K921" s="799"/>
      <c r="L921" s="799"/>
      <c r="M921" s="822" t="s">
        <v>86</v>
      </c>
      <c r="N921" s="799">
        <f t="shared" si="877"/>
        <v>163072</v>
      </c>
      <c r="O921" s="823">
        <f t="shared" si="878"/>
        <v>163072</v>
      </c>
      <c r="P921" s="823">
        <f t="shared" si="879"/>
        <v>2119936</v>
      </c>
      <c r="Q921" s="592">
        <f t="shared" si="880"/>
        <v>1</v>
      </c>
      <c r="R921" s="592">
        <f t="shared" si="901"/>
        <v>7</v>
      </c>
      <c r="S921" s="588">
        <f t="shared" si="882"/>
        <v>1.96</v>
      </c>
      <c r="T921" s="456">
        <v>83200</v>
      </c>
      <c r="U921" s="456"/>
      <c r="V921" s="456"/>
      <c r="W921" s="589" t="str">
        <f t="shared" si="883"/>
        <v>Կ-1</v>
      </c>
      <c r="X921" s="456">
        <f t="shared" si="884"/>
        <v>163072</v>
      </c>
      <c r="Y921" s="590">
        <f t="shared" si="885"/>
        <v>163072</v>
      </c>
      <c r="Z921" s="590">
        <f t="shared" si="886"/>
        <v>2119936</v>
      </c>
      <c r="AA921" s="592">
        <f t="shared" si="887"/>
        <v>1</v>
      </c>
      <c r="AB921" s="592">
        <f t="shared" si="888"/>
        <v>8</v>
      </c>
      <c r="AC921" s="588">
        <f t="shared" si="889"/>
        <v>2.02</v>
      </c>
      <c r="AD921" s="456">
        <v>83200</v>
      </c>
      <c r="AE921" s="456"/>
      <c r="AF921" s="456"/>
      <c r="AG921" s="589" t="str">
        <f t="shared" si="890"/>
        <v>Կ-1</v>
      </c>
      <c r="AH921" s="456">
        <f t="shared" si="891"/>
        <v>168064</v>
      </c>
      <c r="AI921" s="590">
        <f t="shared" si="892"/>
        <v>168064</v>
      </c>
      <c r="AJ921" s="590">
        <f t="shared" si="893"/>
        <v>2184832</v>
      </c>
      <c r="AK921" s="592">
        <f t="shared" si="894"/>
        <v>1</v>
      </c>
      <c r="AL921" s="592">
        <f t="shared" si="895"/>
        <v>9</v>
      </c>
      <c r="AM921" s="588">
        <f t="shared" si="896"/>
        <v>2.02</v>
      </c>
      <c r="AN921" s="456">
        <v>83200</v>
      </c>
      <c r="AO921" s="456"/>
      <c r="AP921" s="456"/>
      <c r="AQ921" s="589" t="str">
        <f t="shared" si="897"/>
        <v>Կ-1</v>
      </c>
      <c r="AR921" s="456">
        <f t="shared" si="898"/>
        <v>168064</v>
      </c>
      <c r="AS921" s="590">
        <f t="shared" si="899"/>
        <v>168064</v>
      </c>
      <c r="AT921" s="590">
        <f t="shared" si="900"/>
        <v>2184832</v>
      </c>
    </row>
    <row r="922" spans="2:46" s="587" customFormat="1" ht="13.5">
      <c r="B922" s="816">
        <v>16</v>
      </c>
      <c r="C922" s="857" t="s">
        <v>2704</v>
      </c>
      <c r="D922" s="794" t="s">
        <v>1960</v>
      </c>
      <c r="E922" s="796">
        <v>2001</v>
      </c>
      <c r="F922" s="795" t="s">
        <v>222</v>
      </c>
      <c r="G922" s="820">
        <v>1</v>
      </c>
      <c r="H922" s="822">
        <v>2</v>
      </c>
      <c r="I922" s="821">
        <f t="shared" si="876"/>
        <v>1.79</v>
      </c>
      <c r="J922" s="799">
        <v>83200</v>
      </c>
      <c r="K922" s="799"/>
      <c r="L922" s="799"/>
      <c r="M922" s="822" t="s">
        <v>86</v>
      </c>
      <c r="N922" s="799">
        <f t="shared" si="877"/>
        <v>148928</v>
      </c>
      <c r="O922" s="823">
        <f t="shared" si="878"/>
        <v>148928</v>
      </c>
      <c r="P922" s="823">
        <f t="shared" si="879"/>
        <v>1936064</v>
      </c>
      <c r="Q922" s="592">
        <f t="shared" si="880"/>
        <v>1</v>
      </c>
      <c r="R922" s="592">
        <f t="shared" si="901"/>
        <v>3</v>
      </c>
      <c r="S922" s="588">
        <f t="shared" si="882"/>
        <v>1.84</v>
      </c>
      <c r="T922" s="456">
        <v>83200</v>
      </c>
      <c r="U922" s="456"/>
      <c r="V922" s="456"/>
      <c r="W922" s="589" t="str">
        <f t="shared" si="883"/>
        <v>Կ-1</v>
      </c>
      <c r="X922" s="456">
        <f t="shared" si="884"/>
        <v>153088</v>
      </c>
      <c r="Y922" s="590">
        <f t="shared" si="885"/>
        <v>153088</v>
      </c>
      <c r="Z922" s="590">
        <f t="shared" si="886"/>
        <v>1990144</v>
      </c>
      <c r="AA922" s="592">
        <f t="shared" si="887"/>
        <v>1</v>
      </c>
      <c r="AB922" s="592">
        <f t="shared" si="888"/>
        <v>4</v>
      </c>
      <c r="AC922" s="588">
        <f t="shared" si="889"/>
        <v>1.9</v>
      </c>
      <c r="AD922" s="456">
        <v>83200</v>
      </c>
      <c r="AE922" s="456"/>
      <c r="AF922" s="456"/>
      <c r="AG922" s="589" t="str">
        <f t="shared" si="890"/>
        <v>Կ-1</v>
      </c>
      <c r="AH922" s="456">
        <f t="shared" si="891"/>
        <v>158080</v>
      </c>
      <c r="AI922" s="590">
        <f t="shared" si="892"/>
        <v>158080</v>
      </c>
      <c r="AJ922" s="590">
        <f t="shared" si="893"/>
        <v>2055040</v>
      </c>
      <c r="AK922" s="592">
        <f t="shared" si="894"/>
        <v>1</v>
      </c>
      <c r="AL922" s="592">
        <f t="shared" si="895"/>
        <v>5</v>
      </c>
      <c r="AM922" s="588">
        <f t="shared" si="896"/>
        <v>1.9</v>
      </c>
      <c r="AN922" s="456">
        <v>83200</v>
      </c>
      <c r="AO922" s="456"/>
      <c r="AP922" s="456"/>
      <c r="AQ922" s="589" t="str">
        <f t="shared" si="897"/>
        <v>Կ-1</v>
      </c>
      <c r="AR922" s="456">
        <f t="shared" si="898"/>
        <v>158080</v>
      </c>
      <c r="AS922" s="590">
        <f t="shared" si="899"/>
        <v>158080</v>
      </c>
      <c r="AT922" s="590">
        <f t="shared" si="900"/>
        <v>2055040</v>
      </c>
    </row>
    <row r="923" spans="2:46" s="587" customFormat="1" ht="13.5">
      <c r="B923" s="816">
        <v>17</v>
      </c>
      <c r="C923" s="857" t="s">
        <v>2701</v>
      </c>
      <c r="D923" s="794" t="s">
        <v>1960</v>
      </c>
      <c r="E923" s="796">
        <v>2001</v>
      </c>
      <c r="F923" s="795" t="s">
        <v>222</v>
      </c>
      <c r="G923" s="820">
        <v>1</v>
      </c>
      <c r="H923" s="822">
        <v>1</v>
      </c>
      <c r="I923" s="821">
        <f t="shared" si="876"/>
        <v>1.73</v>
      </c>
      <c r="J923" s="799">
        <v>83200</v>
      </c>
      <c r="K923" s="799"/>
      <c r="L923" s="799"/>
      <c r="M923" s="822" t="s">
        <v>86</v>
      </c>
      <c r="N923" s="799">
        <f t="shared" si="877"/>
        <v>143936</v>
      </c>
      <c r="O923" s="823">
        <f t="shared" si="878"/>
        <v>143936</v>
      </c>
      <c r="P923" s="823">
        <f t="shared" si="879"/>
        <v>1871168</v>
      </c>
      <c r="Q923" s="592">
        <f t="shared" si="880"/>
        <v>1</v>
      </c>
      <c r="R923" s="592">
        <f t="shared" si="901"/>
        <v>2</v>
      </c>
      <c r="S923" s="588">
        <f t="shared" si="882"/>
        <v>1.79</v>
      </c>
      <c r="T923" s="456">
        <v>83200</v>
      </c>
      <c r="U923" s="456"/>
      <c r="V923" s="456"/>
      <c r="W923" s="589" t="str">
        <f t="shared" si="883"/>
        <v>Կ-1</v>
      </c>
      <c r="X923" s="456">
        <f t="shared" si="884"/>
        <v>148928</v>
      </c>
      <c r="Y923" s="590">
        <f t="shared" si="885"/>
        <v>148928</v>
      </c>
      <c r="Z923" s="590">
        <f t="shared" si="886"/>
        <v>1936064</v>
      </c>
      <c r="AA923" s="592">
        <f t="shared" si="887"/>
        <v>1</v>
      </c>
      <c r="AB923" s="592">
        <f t="shared" si="888"/>
        <v>3</v>
      </c>
      <c r="AC923" s="588">
        <f t="shared" si="889"/>
        <v>1.84</v>
      </c>
      <c r="AD923" s="456">
        <v>83200</v>
      </c>
      <c r="AE923" s="456"/>
      <c r="AF923" s="456"/>
      <c r="AG923" s="589" t="str">
        <f t="shared" si="890"/>
        <v>Կ-1</v>
      </c>
      <c r="AH923" s="456">
        <f t="shared" si="891"/>
        <v>153088</v>
      </c>
      <c r="AI923" s="590">
        <f t="shared" si="892"/>
        <v>153088</v>
      </c>
      <c r="AJ923" s="590">
        <f t="shared" si="893"/>
        <v>1990144</v>
      </c>
      <c r="AK923" s="592">
        <f t="shared" si="894"/>
        <v>1</v>
      </c>
      <c r="AL923" s="592">
        <f t="shared" si="895"/>
        <v>4</v>
      </c>
      <c r="AM923" s="588">
        <f t="shared" si="896"/>
        <v>1.9</v>
      </c>
      <c r="AN923" s="456">
        <v>83200</v>
      </c>
      <c r="AO923" s="456"/>
      <c r="AP923" s="456"/>
      <c r="AQ923" s="589" t="str">
        <f t="shared" si="897"/>
        <v>Կ-1</v>
      </c>
      <c r="AR923" s="456">
        <f t="shared" si="898"/>
        <v>158080</v>
      </c>
      <c r="AS923" s="590">
        <f t="shared" si="899"/>
        <v>158080</v>
      </c>
      <c r="AT923" s="590">
        <f t="shared" si="900"/>
        <v>2055040</v>
      </c>
    </row>
    <row r="924" spans="2:46" s="587" customFormat="1" ht="13.5">
      <c r="B924" s="816">
        <v>18</v>
      </c>
      <c r="C924" s="857" t="s">
        <v>2711</v>
      </c>
      <c r="D924" s="794" t="s">
        <v>1960</v>
      </c>
      <c r="E924" s="796">
        <v>1993</v>
      </c>
      <c r="F924" s="795" t="s">
        <v>222</v>
      </c>
      <c r="G924" s="820">
        <v>1</v>
      </c>
      <c r="H924" s="822">
        <v>1</v>
      </c>
      <c r="I924" s="821">
        <f t="shared" si="876"/>
        <v>1.73</v>
      </c>
      <c r="J924" s="799">
        <v>83200</v>
      </c>
      <c r="K924" s="799"/>
      <c r="L924" s="799"/>
      <c r="M924" s="822" t="s">
        <v>86</v>
      </c>
      <c r="N924" s="799">
        <f t="shared" si="877"/>
        <v>143936</v>
      </c>
      <c r="O924" s="823">
        <f t="shared" si="878"/>
        <v>143936</v>
      </c>
      <c r="P924" s="823">
        <f t="shared" si="879"/>
        <v>1871168</v>
      </c>
      <c r="Q924" s="592">
        <f t="shared" si="880"/>
        <v>1</v>
      </c>
      <c r="R924" s="592">
        <f t="shared" si="901"/>
        <v>2</v>
      </c>
      <c r="S924" s="588">
        <f t="shared" si="882"/>
        <v>1.79</v>
      </c>
      <c r="T924" s="456">
        <v>83200</v>
      </c>
      <c r="U924" s="456"/>
      <c r="V924" s="456"/>
      <c r="W924" s="589" t="str">
        <f t="shared" si="883"/>
        <v>Կ-1</v>
      </c>
      <c r="X924" s="456">
        <f t="shared" si="884"/>
        <v>148928</v>
      </c>
      <c r="Y924" s="590">
        <f t="shared" si="885"/>
        <v>148928</v>
      </c>
      <c r="Z924" s="590">
        <f t="shared" si="886"/>
        <v>1936064</v>
      </c>
      <c r="AA924" s="592">
        <f t="shared" si="887"/>
        <v>1</v>
      </c>
      <c r="AB924" s="592">
        <f t="shared" si="888"/>
        <v>3</v>
      </c>
      <c r="AC924" s="588">
        <f t="shared" si="889"/>
        <v>1.84</v>
      </c>
      <c r="AD924" s="456">
        <v>83200</v>
      </c>
      <c r="AE924" s="456"/>
      <c r="AF924" s="456"/>
      <c r="AG924" s="589" t="str">
        <f t="shared" si="890"/>
        <v>Կ-1</v>
      </c>
      <c r="AH924" s="456">
        <f t="shared" si="891"/>
        <v>153088</v>
      </c>
      <c r="AI924" s="590">
        <f t="shared" si="892"/>
        <v>153088</v>
      </c>
      <c r="AJ924" s="590">
        <f t="shared" si="893"/>
        <v>1990144</v>
      </c>
      <c r="AK924" s="592">
        <f t="shared" si="894"/>
        <v>1</v>
      </c>
      <c r="AL924" s="592">
        <f t="shared" si="895"/>
        <v>4</v>
      </c>
      <c r="AM924" s="588">
        <f t="shared" si="896"/>
        <v>1.9</v>
      </c>
      <c r="AN924" s="456">
        <v>83200</v>
      </c>
      <c r="AO924" s="456"/>
      <c r="AP924" s="456"/>
      <c r="AQ924" s="589" t="str">
        <f t="shared" si="897"/>
        <v>Կ-1</v>
      </c>
      <c r="AR924" s="456">
        <f t="shared" si="898"/>
        <v>158080</v>
      </c>
      <c r="AS924" s="590">
        <f t="shared" si="899"/>
        <v>158080</v>
      </c>
      <c r="AT924" s="590">
        <f t="shared" si="900"/>
        <v>2055040</v>
      </c>
    </row>
    <row r="925" spans="2:46" s="587" customFormat="1" ht="13.5">
      <c r="B925" s="816">
        <v>19</v>
      </c>
      <c r="C925" s="857" t="s">
        <v>3176</v>
      </c>
      <c r="D925" s="794" t="s">
        <v>1960</v>
      </c>
      <c r="E925" s="796">
        <v>1987</v>
      </c>
      <c r="F925" s="795" t="s">
        <v>222</v>
      </c>
      <c r="G925" s="820">
        <v>1</v>
      </c>
      <c r="H925" s="822">
        <v>1</v>
      </c>
      <c r="I925" s="821">
        <f t="shared" si="876"/>
        <v>1.73</v>
      </c>
      <c r="J925" s="799">
        <v>83200</v>
      </c>
      <c r="K925" s="799"/>
      <c r="L925" s="799"/>
      <c r="M925" s="822" t="s">
        <v>86</v>
      </c>
      <c r="N925" s="799">
        <f t="shared" si="877"/>
        <v>143936</v>
      </c>
      <c r="O925" s="823">
        <f t="shared" si="878"/>
        <v>143936</v>
      </c>
      <c r="P925" s="823">
        <f t="shared" si="879"/>
        <v>1871168</v>
      </c>
      <c r="Q925" s="592">
        <f t="shared" si="880"/>
        <v>1</v>
      </c>
      <c r="R925" s="592">
        <f t="shared" si="901"/>
        <v>2</v>
      </c>
      <c r="S925" s="588">
        <f t="shared" si="882"/>
        <v>1.79</v>
      </c>
      <c r="T925" s="456">
        <v>83200</v>
      </c>
      <c r="U925" s="456"/>
      <c r="V925" s="456"/>
      <c r="W925" s="589" t="str">
        <f t="shared" si="883"/>
        <v>Կ-1</v>
      </c>
      <c r="X925" s="456">
        <f t="shared" si="884"/>
        <v>148928</v>
      </c>
      <c r="Y925" s="590">
        <f t="shared" si="885"/>
        <v>148928</v>
      </c>
      <c r="Z925" s="590">
        <f t="shared" si="886"/>
        <v>1936064</v>
      </c>
      <c r="AA925" s="592">
        <f t="shared" si="887"/>
        <v>1</v>
      </c>
      <c r="AB925" s="592">
        <f t="shared" si="888"/>
        <v>3</v>
      </c>
      <c r="AC925" s="588">
        <f t="shared" si="889"/>
        <v>1.84</v>
      </c>
      <c r="AD925" s="456">
        <v>83200</v>
      </c>
      <c r="AE925" s="456"/>
      <c r="AF925" s="456"/>
      <c r="AG925" s="589" t="str">
        <f t="shared" si="890"/>
        <v>Կ-1</v>
      </c>
      <c r="AH925" s="456">
        <f t="shared" si="891"/>
        <v>153088</v>
      </c>
      <c r="AI925" s="590">
        <f t="shared" si="892"/>
        <v>153088</v>
      </c>
      <c r="AJ925" s="590">
        <f t="shared" si="893"/>
        <v>1990144</v>
      </c>
      <c r="AK925" s="592">
        <f t="shared" si="894"/>
        <v>1</v>
      </c>
      <c r="AL925" s="592">
        <f t="shared" si="895"/>
        <v>4</v>
      </c>
      <c r="AM925" s="588">
        <f t="shared" si="896"/>
        <v>1.9</v>
      </c>
      <c r="AN925" s="456">
        <v>83200</v>
      </c>
      <c r="AO925" s="456"/>
      <c r="AP925" s="456"/>
      <c r="AQ925" s="589" t="str">
        <f t="shared" si="897"/>
        <v>Կ-1</v>
      </c>
      <c r="AR925" s="456">
        <f t="shared" si="898"/>
        <v>158080</v>
      </c>
      <c r="AS925" s="590">
        <f t="shared" si="899"/>
        <v>158080</v>
      </c>
      <c r="AT925" s="590">
        <f t="shared" si="900"/>
        <v>2055040</v>
      </c>
    </row>
    <row r="926" spans="2:46" s="587" customFormat="1" ht="27">
      <c r="B926" s="816">
        <v>20</v>
      </c>
      <c r="C926" s="857" t="s">
        <v>2707</v>
      </c>
      <c r="D926" s="794" t="s">
        <v>1960</v>
      </c>
      <c r="E926" s="796">
        <v>1987</v>
      </c>
      <c r="F926" s="795" t="s">
        <v>982</v>
      </c>
      <c r="G926" s="820">
        <v>1</v>
      </c>
      <c r="H926" s="822">
        <v>1</v>
      </c>
      <c r="I926" s="821">
        <f t="shared" si="876"/>
        <v>2.75</v>
      </c>
      <c r="J926" s="799">
        <v>83200</v>
      </c>
      <c r="K926" s="799"/>
      <c r="L926" s="799"/>
      <c r="M926" s="822" t="s">
        <v>84</v>
      </c>
      <c r="N926" s="799">
        <f t="shared" si="877"/>
        <v>228800</v>
      </c>
      <c r="O926" s="823">
        <f t="shared" si="878"/>
        <v>228800</v>
      </c>
      <c r="P926" s="823">
        <f t="shared" si="879"/>
        <v>2974400</v>
      </c>
      <c r="Q926" s="592">
        <f t="shared" si="880"/>
        <v>1</v>
      </c>
      <c r="R926" s="592">
        <f t="shared" si="901"/>
        <v>2</v>
      </c>
      <c r="S926" s="588">
        <f t="shared" si="882"/>
        <v>2.83</v>
      </c>
      <c r="T926" s="456">
        <v>83200</v>
      </c>
      <c r="U926" s="456"/>
      <c r="V926" s="456"/>
      <c r="W926" s="589" t="str">
        <f t="shared" si="883"/>
        <v>Ա-1</v>
      </c>
      <c r="X926" s="456">
        <f t="shared" si="884"/>
        <v>235456</v>
      </c>
      <c r="Y926" s="590">
        <f t="shared" si="885"/>
        <v>235456</v>
      </c>
      <c r="Z926" s="590">
        <f t="shared" si="886"/>
        <v>3060928</v>
      </c>
      <c r="AA926" s="592">
        <f t="shared" si="887"/>
        <v>1</v>
      </c>
      <c r="AB926" s="592">
        <f t="shared" si="888"/>
        <v>3</v>
      </c>
      <c r="AC926" s="588">
        <f t="shared" si="889"/>
        <v>2.92</v>
      </c>
      <c r="AD926" s="456">
        <v>83200</v>
      </c>
      <c r="AE926" s="456"/>
      <c r="AF926" s="456"/>
      <c r="AG926" s="589" t="str">
        <f t="shared" si="890"/>
        <v>Ա-1</v>
      </c>
      <c r="AH926" s="456">
        <f t="shared" si="891"/>
        <v>242944</v>
      </c>
      <c r="AI926" s="590">
        <f t="shared" si="892"/>
        <v>242944</v>
      </c>
      <c r="AJ926" s="590">
        <f t="shared" si="893"/>
        <v>3158272</v>
      </c>
      <c r="AK926" s="592">
        <f t="shared" si="894"/>
        <v>1</v>
      </c>
      <c r="AL926" s="592">
        <f t="shared" si="895"/>
        <v>4</v>
      </c>
      <c r="AM926" s="588">
        <f t="shared" si="896"/>
        <v>3.02</v>
      </c>
      <c r="AN926" s="456">
        <v>83200</v>
      </c>
      <c r="AO926" s="456"/>
      <c r="AP926" s="456"/>
      <c r="AQ926" s="589" t="str">
        <f t="shared" si="897"/>
        <v>Ա-1</v>
      </c>
      <c r="AR926" s="456">
        <f t="shared" si="898"/>
        <v>251264</v>
      </c>
      <c r="AS926" s="590">
        <f t="shared" si="899"/>
        <v>251264</v>
      </c>
      <c r="AT926" s="590">
        <f t="shared" si="900"/>
        <v>3266432</v>
      </c>
    </row>
    <row r="927" spans="2:46" s="587" customFormat="1" ht="27">
      <c r="B927" s="816">
        <v>21</v>
      </c>
      <c r="C927" s="795" t="s">
        <v>3177</v>
      </c>
      <c r="D927" s="794" t="s">
        <v>1960</v>
      </c>
      <c r="E927" s="796">
        <v>1974</v>
      </c>
      <c r="F927" s="795" t="s">
        <v>982</v>
      </c>
      <c r="G927" s="820">
        <v>1</v>
      </c>
      <c r="H927" s="820">
        <v>1</v>
      </c>
      <c r="I927" s="821">
        <f t="shared" si="876"/>
        <v>2.75</v>
      </c>
      <c r="J927" s="799">
        <v>83200</v>
      </c>
      <c r="K927" s="799"/>
      <c r="L927" s="799"/>
      <c r="M927" s="822" t="s">
        <v>84</v>
      </c>
      <c r="N927" s="799">
        <f t="shared" si="877"/>
        <v>228800</v>
      </c>
      <c r="O927" s="823">
        <f t="shared" si="878"/>
        <v>228800</v>
      </c>
      <c r="P927" s="823">
        <f t="shared" si="879"/>
        <v>2974400</v>
      </c>
      <c r="Q927" s="592">
        <f t="shared" si="880"/>
        <v>1</v>
      </c>
      <c r="R927" s="592">
        <f t="shared" si="901"/>
        <v>2</v>
      </c>
      <c r="S927" s="588">
        <f t="shared" si="882"/>
        <v>2.83</v>
      </c>
      <c r="T927" s="456">
        <v>83200</v>
      </c>
      <c r="U927" s="456"/>
      <c r="V927" s="456"/>
      <c r="W927" s="589" t="str">
        <f t="shared" si="883"/>
        <v>Ա-1</v>
      </c>
      <c r="X927" s="456">
        <f t="shared" si="884"/>
        <v>235456</v>
      </c>
      <c r="Y927" s="590">
        <f t="shared" si="885"/>
        <v>235456</v>
      </c>
      <c r="Z927" s="590">
        <f t="shared" si="886"/>
        <v>3060928</v>
      </c>
      <c r="AA927" s="592">
        <f t="shared" si="887"/>
        <v>1</v>
      </c>
      <c r="AB927" s="592">
        <f t="shared" si="888"/>
        <v>3</v>
      </c>
      <c r="AC927" s="588">
        <f t="shared" si="889"/>
        <v>2.92</v>
      </c>
      <c r="AD927" s="456">
        <v>83200</v>
      </c>
      <c r="AE927" s="456"/>
      <c r="AF927" s="456"/>
      <c r="AG927" s="589" t="str">
        <f t="shared" si="890"/>
        <v>Ա-1</v>
      </c>
      <c r="AH927" s="456">
        <f t="shared" si="891"/>
        <v>242944</v>
      </c>
      <c r="AI927" s="590">
        <f t="shared" si="892"/>
        <v>242944</v>
      </c>
      <c r="AJ927" s="590">
        <f t="shared" si="893"/>
        <v>3158272</v>
      </c>
      <c r="AK927" s="592">
        <f t="shared" si="894"/>
        <v>1</v>
      </c>
      <c r="AL927" s="592">
        <f t="shared" si="895"/>
        <v>4</v>
      </c>
      <c r="AM927" s="588">
        <f t="shared" si="896"/>
        <v>3.02</v>
      </c>
      <c r="AN927" s="456">
        <v>83200</v>
      </c>
      <c r="AO927" s="456"/>
      <c r="AP927" s="456"/>
      <c r="AQ927" s="589" t="str">
        <f t="shared" si="897"/>
        <v>Ա-1</v>
      </c>
      <c r="AR927" s="456">
        <f t="shared" si="898"/>
        <v>251264</v>
      </c>
      <c r="AS927" s="590">
        <f t="shared" si="899"/>
        <v>251264</v>
      </c>
      <c r="AT927" s="590">
        <f t="shared" si="900"/>
        <v>3266432</v>
      </c>
    </row>
    <row r="928" spans="2:46" s="587" customFormat="1" ht="27">
      <c r="B928" s="816">
        <v>22</v>
      </c>
      <c r="C928" s="857" t="s">
        <v>2708</v>
      </c>
      <c r="D928" s="794" t="s">
        <v>1960</v>
      </c>
      <c r="E928" s="796">
        <v>1989</v>
      </c>
      <c r="F928" s="795" t="s">
        <v>983</v>
      </c>
      <c r="G928" s="820">
        <v>1</v>
      </c>
      <c r="H928" s="822">
        <v>3</v>
      </c>
      <c r="I928" s="821">
        <f t="shared" si="876"/>
        <v>2.5</v>
      </c>
      <c r="J928" s="799">
        <v>83200</v>
      </c>
      <c r="K928" s="799"/>
      <c r="L928" s="799"/>
      <c r="M928" s="822" t="s">
        <v>85</v>
      </c>
      <c r="N928" s="799">
        <f t="shared" si="877"/>
        <v>208000</v>
      </c>
      <c r="O928" s="823">
        <f t="shared" si="878"/>
        <v>208000</v>
      </c>
      <c r="P928" s="823">
        <f t="shared" si="879"/>
        <v>2704000</v>
      </c>
      <c r="Q928" s="592">
        <f t="shared" si="880"/>
        <v>1</v>
      </c>
      <c r="R928" s="592">
        <f t="shared" si="901"/>
        <v>4</v>
      </c>
      <c r="S928" s="588">
        <f t="shared" si="882"/>
        <v>2.58</v>
      </c>
      <c r="T928" s="456">
        <v>83200</v>
      </c>
      <c r="U928" s="456"/>
      <c r="V928" s="456"/>
      <c r="W928" s="589" t="str">
        <f t="shared" si="883"/>
        <v>Ա-2</v>
      </c>
      <c r="X928" s="456">
        <f t="shared" si="884"/>
        <v>214656</v>
      </c>
      <c r="Y928" s="590">
        <f t="shared" si="885"/>
        <v>214656</v>
      </c>
      <c r="Z928" s="590">
        <f t="shared" si="886"/>
        <v>2790528</v>
      </c>
      <c r="AA928" s="592">
        <f t="shared" si="887"/>
        <v>1</v>
      </c>
      <c r="AB928" s="592">
        <f t="shared" si="888"/>
        <v>5</v>
      </c>
      <c r="AC928" s="588">
        <f t="shared" si="889"/>
        <v>2.58</v>
      </c>
      <c r="AD928" s="456">
        <v>83200</v>
      </c>
      <c r="AE928" s="456"/>
      <c r="AF928" s="456"/>
      <c r="AG928" s="589" t="str">
        <f t="shared" si="890"/>
        <v>Ա-2</v>
      </c>
      <c r="AH928" s="456">
        <f t="shared" si="891"/>
        <v>214656</v>
      </c>
      <c r="AI928" s="590">
        <f t="shared" si="892"/>
        <v>214656</v>
      </c>
      <c r="AJ928" s="590">
        <f t="shared" si="893"/>
        <v>2790528</v>
      </c>
      <c r="AK928" s="592">
        <f t="shared" si="894"/>
        <v>1</v>
      </c>
      <c r="AL928" s="592">
        <f t="shared" si="895"/>
        <v>6</v>
      </c>
      <c r="AM928" s="588">
        <f t="shared" si="896"/>
        <v>2.66</v>
      </c>
      <c r="AN928" s="456">
        <v>83200</v>
      </c>
      <c r="AO928" s="456"/>
      <c r="AP928" s="456"/>
      <c r="AQ928" s="589" t="str">
        <f t="shared" si="897"/>
        <v>Ա-2</v>
      </c>
      <c r="AR928" s="456">
        <f t="shared" si="898"/>
        <v>221312</v>
      </c>
      <c r="AS928" s="590">
        <f t="shared" si="899"/>
        <v>221312</v>
      </c>
      <c r="AT928" s="590">
        <f t="shared" si="900"/>
        <v>2877056</v>
      </c>
    </row>
    <row r="929" spans="2:46" s="587" customFormat="1" ht="27">
      <c r="B929" s="816">
        <v>23</v>
      </c>
      <c r="C929" s="857" t="s">
        <v>1122</v>
      </c>
      <c r="D929" s="794" t="s">
        <v>1960</v>
      </c>
      <c r="E929" s="796">
        <v>1982</v>
      </c>
      <c r="F929" s="795" t="s">
        <v>983</v>
      </c>
      <c r="G929" s="820">
        <v>1</v>
      </c>
      <c r="H929" s="822">
        <v>1</v>
      </c>
      <c r="I929" s="821">
        <f t="shared" si="876"/>
        <v>2.35</v>
      </c>
      <c r="J929" s="799">
        <v>83200</v>
      </c>
      <c r="K929" s="799"/>
      <c r="L929" s="799"/>
      <c r="M929" s="822" t="s">
        <v>85</v>
      </c>
      <c r="N929" s="799">
        <f t="shared" si="877"/>
        <v>195520</v>
      </c>
      <c r="O929" s="823">
        <f t="shared" si="878"/>
        <v>195520</v>
      </c>
      <c r="P929" s="823">
        <f t="shared" si="879"/>
        <v>2541760</v>
      </c>
      <c r="Q929" s="592">
        <f t="shared" si="880"/>
        <v>1</v>
      </c>
      <c r="R929" s="592">
        <f t="shared" si="901"/>
        <v>2</v>
      </c>
      <c r="S929" s="588">
        <f t="shared" si="882"/>
        <v>2.4300000000000002</v>
      </c>
      <c r="T929" s="456">
        <v>83200</v>
      </c>
      <c r="U929" s="456"/>
      <c r="V929" s="456"/>
      <c r="W929" s="589" t="str">
        <f t="shared" si="883"/>
        <v>Ա-2</v>
      </c>
      <c r="X929" s="456">
        <f t="shared" si="884"/>
        <v>202176</v>
      </c>
      <c r="Y929" s="590">
        <f t="shared" si="885"/>
        <v>202176</v>
      </c>
      <c r="Z929" s="590">
        <f t="shared" si="886"/>
        <v>2628288</v>
      </c>
      <c r="AA929" s="592">
        <f t="shared" si="887"/>
        <v>1</v>
      </c>
      <c r="AB929" s="592">
        <f t="shared" si="888"/>
        <v>3</v>
      </c>
      <c r="AC929" s="588">
        <f t="shared" si="889"/>
        <v>2.5</v>
      </c>
      <c r="AD929" s="456">
        <v>83200</v>
      </c>
      <c r="AE929" s="456"/>
      <c r="AF929" s="456"/>
      <c r="AG929" s="589" t="str">
        <f t="shared" si="890"/>
        <v>Ա-2</v>
      </c>
      <c r="AH929" s="456">
        <f t="shared" si="891"/>
        <v>208000</v>
      </c>
      <c r="AI929" s="590">
        <f t="shared" si="892"/>
        <v>208000</v>
      </c>
      <c r="AJ929" s="590">
        <f t="shared" si="893"/>
        <v>2704000</v>
      </c>
      <c r="AK929" s="592">
        <f t="shared" si="894"/>
        <v>1</v>
      </c>
      <c r="AL929" s="592">
        <f t="shared" si="895"/>
        <v>4</v>
      </c>
      <c r="AM929" s="588">
        <f t="shared" si="896"/>
        <v>2.58</v>
      </c>
      <c r="AN929" s="456">
        <v>83200</v>
      </c>
      <c r="AO929" s="456"/>
      <c r="AP929" s="456"/>
      <c r="AQ929" s="589" t="str">
        <f t="shared" si="897"/>
        <v>Ա-2</v>
      </c>
      <c r="AR929" s="456">
        <f t="shared" si="898"/>
        <v>214656</v>
      </c>
      <c r="AS929" s="590">
        <f t="shared" si="899"/>
        <v>214656</v>
      </c>
      <c r="AT929" s="590">
        <f t="shared" si="900"/>
        <v>2790528</v>
      </c>
    </row>
    <row r="930" spans="2:46" s="587" customFormat="1" ht="27">
      <c r="B930" s="816">
        <v>24</v>
      </c>
      <c r="C930" s="857" t="s">
        <v>70</v>
      </c>
      <c r="D930" s="794"/>
      <c r="E930" s="796"/>
      <c r="F930" s="795" t="s">
        <v>3179</v>
      </c>
      <c r="G930" s="820">
        <v>1</v>
      </c>
      <c r="H930" s="822">
        <v>6</v>
      </c>
      <c r="I930" s="821">
        <f>IF(G930&lt;1,0,IF(M930="Բ-1",IF(H930=0,6.94,IF(H930=1,7.17,IF(H930=2,7.41,IF(H930=3,7.66,IF(OR(H930=5,H930=4),7.92,IF(OR(H930=6,H930=7),8.18,IF(OR(H930=8,H930=9),8.46,IF(OR(H930=10,H930=11,H930=12),8.74,IF(OR(H930=13,H930=14,H930=15),9.03,IF(OR(H930=16,H930=17,H930=18),9.33,9.65)))))))))),IF(M930="Բ-2", IF(H930=0,5.71,IF(H930=1,5.89,IF(H930=2,6.09,IF(H930=3,6.29,IF(OR(H930=5,H930=4),6.5,IF(OR(H930=6,H930=7),6.72,IF(OR(H930=8,H930=9),6.94,IF(OR(H930=10,H930=11,H930=12),7.17,IF(OR(H930=13,H930=14,H930=15),7.41,IF(OR(H930=16,H930=17,H930=18),7.65,7.91)))))))))), IF(M930="Գ-1", IF(H930=0,4.7,IF(H930=1,4.86,IF(H930=2,5.01,IF(H930=3,5.18,IF(OR(H930=5,H930=4),5.35,IF(OR(H930=6,H930=7),5.52,IF(OR(H930=8,H930=9),5.71,IF(OR(H930=10,H930=11,H930=12),5.89,IF(OR(H930=13,H930=14,H930=15),6.09,IF(OR(H930=16,H930=17,H930=18),6.29,6.49)))))))))), IF(M930="Գ-2", IF(H930=0,3.88,IF(H930=1,4.01,IF(H930=2,4.14,IF(H930=3,4.27,IF(OR(H930=5,H930=4),4.41,IF(OR(H930=6,H930=7),4.55,IF(OR(H930=8,H930=9),4.7,IF(OR(H930=10,H930=11,H930=12),4.85,IF(OR(H930=13,H930=14,H930=15),5.01,IF(OR(H930=16,H930=17,H930=18),5.17,5.34)))))))))), IF(M930="Գ-3", IF(H930=0,3.21,IF(H930=1,3.31,IF(H930=2,3.42,IF(H930=3,3.53,IF(OR(H930=5,H930=4),3.64,IF(OR(H930=6,H930=7),3.76,IF(OR(H930=8,H930=9),3.88,IF(OR(H930=10,H930=11,H930=12),4.01,IF(OR(H930=13,H930=14,H930=15),4.13,IF(OR(H930=16,H930=17,H930=18),4.27,4.4)))))))))), IF(M930="Ա-1", IF(H930=0,2.66,IF(H930=1,2.75,IF(H930=2,2.83,IF(H930=3,2.92,IF(OR(H930=5,H930=4),3.02,IF(OR(H930=6,H930=7),3.11,IF(OR(H930=8,H930=9),3.21,IF(OR(H930=10,H930=11,H930=12),3.31,IF(OR(H930=13,H930=14,H930=15),3.42,IF(OR(H930=16,H930=17,H930=18),3.53,3.64)))))))))), IF(M930="Ա-2", IF(H930=0,2.28,IF(H930=1,2.35,IF(H930=2,2.43,IF(H930=3,2.5,IF(OR(H930=5,H930=4),2.58,IF(OR(H930=6,H930=7),2.66,IF(OR(H930=8,H930=9),2.75,IF(OR(H930=10,H930=11,H930=12),2.83,IF(OR(H930=13,H930=14,H930=15),2.92,IF(OR(H930=16,H930=17,H930=18),3.01,3.11)))))))))),IF(M930="Ա-3", IF(H930=0,1.96,IF(H930=1,2.02,IF(H930=2,2.08,IF(H930=3,2.15,IF(OR(H930=5,H930=4),2.21,IF(OR(H930=6,H930=7),2.28,IF(OR(H930=8,H930=9),2.35,IF(OR(H930=10,H930=11,H930=12),2.42,IF(OR(H930=13,H930=14,H930=15),2.5,IF(OR(H930=16,H930=17,H930=18),2.58,2.66)))))))))), IF(M930="Կ-1", IF(H930=0,1.68,IF(H930=1,1.73,IF(H930=2,1.79,IF(H930=3,1.84,IF(OR(H930=5,H930=4),1.9,IF(OR(H930=6,H930=7),1.96,IF(OR(H930=8,H930=9),2.02,IF(OR(H930=10,H930=11,H930=12),2.08,IF(OR(H930=13,H930=14,H930=15),2.14,IF(OR(H930=16,H930=17,H930=18),2.21,2.28)))))))))), IF(M930="Կ-2", IF(H930=0,1.45,IF(H930=1,1.49,IF(H930=2,1.54,IF(H930=3,1.59,IF(OR(H930=5,H930=4),1.63,IF(OR(H930=6,H930=7),1.68,IF(OR(H930=8,H930=9),1.73,IF(OR(H930=10,H930=11,H930=12),1.79,IF(OR(H930=13,H930=14,H930=15),1.84,IF(OR(H930=16,H930=17,H930=18),1.9,1.95)))))))))),IF(M930="Կ-3", IF(H930=0,1.25,IF(H930=1,1.29,IF(H930=2,1.33,IF(H930=3,1.37,IF(OR(H930=5,H930=4),1.41,IF(OR(H930=6,H930=7),1.45,IF(OR(H930=8,H930=9),1.49,IF(OR(H930=10,H930=11,H930=12),1.54,IF(OR(H930=13,H930=14,H930=15),1.58,IF(OR(H930=16,H930=17,H930=18),1.63,1.68)))))))))), "Error"))))))))))))</f>
        <v>2.66</v>
      </c>
      <c r="J930" s="799">
        <v>83200</v>
      </c>
      <c r="K930" s="799"/>
      <c r="L930" s="799"/>
      <c r="M930" s="822" t="s">
        <v>85</v>
      </c>
      <c r="N930" s="799">
        <f>J930*I930</f>
        <v>221312</v>
      </c>
      <c r="O930" s="823">
        <f>I930*J930+K930+L930</f>
        <v>221312</v>
      </c>
      <c r="P930" s="823">
        <f>+O930*13</f>
        <v>2877056</v>
      </c>
      <c r="Q930" s="592">
        <f>+G930</f>
        <v>1</v>
      </c>
      <c r="R930" s="592">
        <f>+H930+1</f>
        <v>7</v>
      </c>
      <c r="S930" s="588">
        <f>IF(Q930&lt;1,0,IF(W930="Բ-1",IF(R930=0,6.94,IF(R930=1,7.17,IF(R930=2,7.41,IF(R930=3,7.66,IF(OR(R930=5,R930=4),7.92,IF(OR(R930=6,R930=7),8.18,IF(OR(R930=8,R930=9),8.46,IF(OR(R930=10,R930=11,R930=12),8.74,IF(OR(R930=13,R930=14,R930=15),9.03,IF(OR(R930=16,R930=17,R930=18),9.33,9.65)))))))))),IF(W930="Բ-2", IF(R930=0,5.71,IF(R930=1,5.89,IF(R930=2,6.09,IF(R930=3,6.29,IF(OR(R930=5,R930=4),6.5,IF(OR(R930=6,R930=7),6.72,IF(OR(R930=8,R930=9),6.94,IF(OR(R930=10,R930=11,R930=12),7.17,IF(OR(R930=13,R930=14,R930=15),7.41,IF(OR(R930=16,R930=17,R930=18),7.65,7.91)))))))))), IF(W930="Գ-1", IF(R930=0,4.7,IF(R930=1,4.86,IF(R930=2,5.01,IF(R930=3,5.18,IF(OR(R930=5,R930=4),5.35,IF(OR(R930=6,R930=7),5.52,IF(OR(R930=8,R930=9),5.71,IF(OR(R930=10,R930=11,R930=12),5.89,IF(OR(R930=13,R930=14,R930=15),6.09,IF(OR(R930=16,R930=17,R930=18),6.29,6.49)))))))))), IF(W930="Գ-2", IF(R930=0,3.88,IF(R930=1,4.01,IF(R930=2,4.14,IF(R930=3,4.27,IF(OR(R930=5,R930=4),4.41,IF(OR(R930=6,R930=7),4.55,IF(OR(R930=8,R930=9),4.7,IF(OR(R930=10,R930=11,R930=12),4.85,IF(OR(R930=13,R930=14,R930=15),5.01,IF(OR(R930=16,R930=17,R930=18),5.17,5.34)))))))))), IF(W930="Գ-3", IF(R930=0,3.21,IF(R930=1,3.31,IF(R930=2,3.42,IF(R930=3,3.53,IF(OR(R930=5,R930=4),3.64,IF(OR(R930=6,R930=7),3.76,IF(OR(R930=8,R930=9),3.88,IF(OR(R930=10,R930=11,R930=12),4.01,IF(OR(R930=13,R930=14,R930=15),4.13,IF(OR(R930=16,R930=17,R930=18),4.27,4.4)))))))))), IF(W930="Ա-1", IF(R930=0,2.66,IF(R930=1,2.75,IF(R930=2,2.83,IF(R930=3,2.92,IF(OR(R930=5,R930=4),3.02,IF(OR(R930=6,R930=7),3.11,IF(OR(R930=8,R930=9),3.21,IF(OR(R930=10,R930=11,R930=12),3.31,IF(OR(R930=13,R930=14,R930=15),3.42,IF(OR(R930=16,R930=17,R930=18),3.53,3.64)))))))))), IF(W930="Ա-2", IF(R930=0,2.28,IF(R930=1,2.35,IF(R930=2,2.43,IF(R930=3,2.5,IF(OR(R930=5,R930=4),2.58,IF(OR(R930=6,R930=7),2.66,IF(OR(R930=8,R930=9),2.75,IF(OR(R930=10,R930=11,R930=12),2.83,IF(OR(R930=13,R930=14,R930=15),2.92,IF(OR(R930=16,R930=17,R930=18),3.01,3.11)))))))))),IF(W930="Ա-3", IF(R930=0,1.96,IF(R930=1,2.02,IF(R930=2,2.08,IF(R930=3,2.15,IF(OR(R930=5,R930=4),2.21,IF(OR(R930=6,R930=7),2.28,IF(OR(R930=8,R930=9),2.35,IF(OR(R930=10,R930=11,R930=12),2.42,IF(OR(R930=13,R930=14,R930=15),2.5,IF(OR(R930=16,R930=17,R930=18),2.58,2.66)))))))))), IF(W930="Կ-1", IF(R930=0,1.68,IF(R930=1,1.73,IF(R930=2,1.79,IF(R930=3,1.84,IF(OR(R930=5,R930=4),1.9,IF(OR(R930=6,R930=7),1.96,IF(OR(R930=8,R930=9),2.02,IF(OR(R930=10,R930=11,R930=12),2.08,IF(OR(R930=13,R930=14,R930=15),2.14,IF(OR(R930=16,R930=17,R930=18),2.21,2.28)))))))))), IF(W930="Կ-2", IF(R930=0,1.45,IF(R930=1,1.49,IF(R930=2,1.54,IF(R930=3,1.59,IF(OR(R930=5,R930=4),1.63,IF(OR(R930=6,R930=7),1.68,IF(OR(R930=8,R930=9),1.73,IF(OR(R930=10,R930=11,R930=12),1.79,IF(OR(R930=13,R930=14,R930=15),1.84,IF(OR(R930=16,R930=17,R930=18),1.9,1.95)))))))))),IF(W930="Կ-3", IF(R930=0,1.25,IF(R930=1,1.29,IF(R930=2,1.33,IF(R930=3,1.37,IF(OR(R930=5,R930=4),1.41,IF(OR(R930=6,R930=7),1.45,IF(OR(R930=8,R930=9),1.49,IF(OR(R930=10,R930=11,R930=12),1.54,IF(OR(R930=13,R930=14,R930=15),1.58,IF(OR(R930=16,R930=17,R930=18),1.63,1.68)))))))))), "Error"))))))))))))</f>
        <v>2.66</v>
      </c>
      <c r="T930" s="456">
        <v>83200</v>
      </c>
      <c r="U930" s="456"/>
      <c r="V930" s="456"/>
      <c r="W930" s="589" t="str">
        <f>+M930</f>
        <v>Ա-2</v>
      </c>
      <c r="X930" s="456">
        <f>T930*S930</f>
        <v>221312</v>
      </c>
      <c r="Y930" s="590">
        <f>+U930+V930+X930</f>
        <v>221312</v>
      </c>
      <c r="Z930" s="590">
        <f>+Y930*13</f>
        <v>2877056</v>
      </c>
      <c r="AA930" s="592">
        <f>+Q930</f>
        <v>1</v>
      </c>
      <c r="AB930" s="592">
        <f>+R930+1</f>
        <v>8</v>
      </c>
      <c r="AC930" s="588">
        <f>IF(AA930&lt;1,0,IF(AG930="Բ-1",IF(AB930=0,6.94,IF(AB930=1,7.17,IF(AB930=2,7.41,IF(AB930=3,7.66,IF(OR(AB930=5,AB930=4),7.92,IF(OR(AB930=6,AB930=7),8.18,IF(OR(AB930=8,AB930=9),8.46,IF(OR(AB930=10,AB930=11,AB930=12),8.74,IF(OR(AB930=13,AB930=14,AB930=15),9.03,IF(OR(AB930=16,AB930=17,AB930=18),9.33,9.65)))))))))),IF(AG930="Բ-2", IF(AB930=0,5.71,IF(AB930=1,5.89,IF(AB930=2,6.09,IF(AB930=3,6.29,IF(OR(AB930=5,AB930=4),6.5,IF(OR(AB930=6,AB930=7),6.72,IF(OR(AB930=8,AB930=9),6.94,IF(OR(AB930=10,AB930=11,AB930=12),7.17,IF(OR(AB930=13,AB930=14,AB930=15),7.41,IF(OR(AB930=16,AB930=17,AB930=18),7.65,7.91)))))))))), IF(AG930="Գ-1", IF(AB930=0,4.7,IF(AB930=1,4.86,IF(AB930=2,5.01,IF(AB930=3,5.18,IF(OR(AB930=5,AB930=4),5.35,IF(OR(AB930=6,AB930=7),5.52,IF(OR(AB930=8,AB930=9),5.71,IF(OR(AB930=10,AB930=11,AB930=12),5.89,IF(OR(AB930=13,AB930=14,AB930=15),6.09,IF(OR(AB930=16,AB930=17,AB930=18),6.29,6.49)))))))))), IF(AG930="Գ-2", IF(AB930=0,3.88,IF(AB930=1,4.01,IF(AB930=2,4.14,IF(AB930=3,4.27,IF(OR(AB930=5,AB930=4),4.41,IF(OR(AB930=6,AB930=7),4.55,IF(OR(AB930=8,AB930=9),4.7,IF(OR(AB930=10,AB930=11,AB930=12),4.85,IF(OR(AB930=13,AB930=14,AB930=15),5.01,IF(OR(AB930=16,AB930=17,AB930=18),5.17,5.34)))))))))), IF(AG930="Գ-3", IF(AB930=0,3.21,IF(AB930=1,3.31,IF(AB930=2,3.42,IF(AB930=3,3.53,IF(OR(AB930=5,AB930=4),3.64,IF(OR(AB930=6,AB930=7),3.76,IF(OR(AB930=8,AB930=9),3.88,IF(OR(AB930=10,AB930=11,AB930=12),4.01,IF(OR(AB930=13,AB930=14,AB930=15),4.13,IF(OR(AB930=16,AB930=17,AB930=18),4.27,4.4)))))))))), IF(AG930="Ա-1", IF(AB930=0,2.66,IF(AB930=1,2.75,IF(AB930=2,2.83,IF(AB930=3,2.92,IF(OR(AB930=5,AB930=4),3.02,IF(OR(AB930=6,AB930=7),3.11,IF(OR(AB930=8,AB930=9),3.21,IF(OR(AB930=10,AB930=11,AB930=12),3.31,IF(OR(AB930=13,AB930=14,AB930=15),3.42,IF(OR(AB930=16,AB930=17,AB930=18),3.53,3.64)))))))))), IF(AG930="Ա-2", IF(AB930=0,2.28,IF(AB930=1,2.35,IF(AB930=2,2.43,IF(AB930=3,2.5,IF(OR(AB930=5,AB930=4),2.58,IF(OR(AB930=6,AB930=7),2.66,IF(OR(AB930=8,AB930=9),2.75,IF(OR(AB930=10,AB930=11,AB930=12),2.83,IF(OR(AB930=13,AB930=14,AB930=15),2.92,IF(OR(AB930=16,AB930=17,AB930=18),3.01,3.11)))))))))),IF(AG930="Ա-3", IF(AB930=0,1.96,IF(AB930=1,2.02,IF(AB930=2,2.08,IF(AB930=3,2.15,IF(OR(AB930=5,AB930=4),2.21,IF(OR(AB930=6,AB930=7),2.28,IF(OR(AB930=8,AB930=9),2.35,IF(OR(AB930=10,AB930=11,AB930=12),2.42,IF(OR(AB930=13,AB930=14,AB930=15),2.5,IF(OR(AB930=16,AB930=17,AB930=18),2.58,2.66)))))))))), IF(AG930="Կ-1", IF(AB930=0,1.68,IF(AB930=1,1.73,IF(AB930=2,1.79,IF(AB930=3,1.84,IF(OR(AB930=5,AB930=4),1.9,IF(OR(AB930=6,AB930=7),1.96,IF(OR(AB930=8,AB930=9),2.02,IF(OR(AB930=10,AB930=11,AB930=12),2.08,IF(OR(AB930=13,AB930=14,AB930=15),2.14,IF(OR(AB930=16,AB930=17,AB930=18),2.21,2.28)))))))))), IF(AG930="Կ-2", IF(AB930=0,1.45,IF(AB930=1,1.49,IF(AB930=2,1.54,IF(AB930=3,1.59,IF(OR(AB930=5,AB930=4),1.63,IF(OR(AB930=6,AB930=7),1.68,IF(OR(AB930=8,AB930=9),1.73,IF(OR(AB930=10,AB930=11,AB930=12),1.79,IF(OR(AB930=13,AB930=14,AB930=15),1.84,IF(OR(AB930=16,AB930=17,AB930=18),1.9,1.95)))))))))),IF(AG930="Կ-3", IF(AB930=0,1.25,IF(AB930=1,1.29,IF(AB930=2,1.33,IF(AB930=3,1.37,IF(OR(AB930=5,AB930=4),1.41,IF(OR(AB930=6,AB930=7),1.45,IF(OR(AB930=8,AB930=9),1.49,IF(OR(AB930=10,AB930=11,AB930=12),1.54,IF(OR(AB930=13,AB930=14,AB930=15),1.58,IF(OR(AB930=16,AB930=17,AB930=18),1.63,1.68)))))))))), "Error"))))))))))))</f>
        <v>2.75</v>
      </c>
      <c r="AD930" s="456">
        <v>83200</v>
      </c>
      <c r="AE930" s="456"/>
      <c r="AF930" s="456"/>
      <c r="AG930" s="589" t="str">
        <f>+W930</f>
        <v>Ա-2</v>
      </c>
      <c r="AH930" s="456">
        <f>AD930*AC930</f>
        <v>228800</v>
      </c>
      <c r="AI930" s="590">
        <f>AH930+AE930+AF930</f>
        <v>228800</v>
      </c>
      <c r="AJ930" s="590">
        <f>+AI930*13</f>
        <v>2974400</v>
      </c>
      <c r="AK930" s="592">
        <f>+AA930</f>
        <v>1</v>
      </c>
      <c r="AL930" s="592">
        <f>+AB930+1</f>
        <v>9</v>
      </c>
      <c r="AM930" s="588">
        <f>IF(AK930&lt;1,0,IF(AQ930="Բ-1",IF(AL930=0,6.94,IF(AL930=1,7.17,IF(AL930=2,7.41,IF(AL930=3,7.66,IF(OR(AL930=5,AL930=4),7.92,IF(OR(AL930=6,AL930=7),8.18,IF(OR(AL930=8,AL930=9),8.46,IF(OR(AL930=10,AL930=11,AL930=12),8.74,IF(OR(AL930=13,AL930=14,AL930=15),9.03,IF(OR(AL930=16,AL930=17,AL930=18),9.33,9.65)))))))))),IF(AQ930="Բ-2", IF(AL930=0,5.71,IF(AL930=1,5.89,IF(AL930=2,6.09,IF(AL930=3,6.29,IF(OR(AL930=5,AL930=4),6.5,IF(OR(AL930=6,AL930=7),6.72,IF(OR(AL930=8,AL930=9),6.94,IF(OR(AL930=10,AL930=11,AL930=12),7.17,IF(OR(AL930=13,AL930=14,AL930=15),7.41,IF(OR(AL930=16,AL930=17,AL930=18),7.65,7.91)))))))))), IF(AQ930="Գ-1", IF(AL930=0,4.7,IF(AL930=1,4.86,IF(AL930=2,5.01,IF(AL930=3,5.18,IF(OR(AL930=5,AL930=4),5.35,IF(OR(AL930=6,AL930=7),5.52,IF(OR(AL930=8,AL930=9),5.71,IF(OR(AL930=10,AL930=11,AL930=12),5.89,IF(OR(AL930=13,AL930=14,AL930=15),6.09,IF(OR(AL930=16,AL930=17,AL930=18),6.29,6.49)))))))))), IF(AQ930="Գ-2", IF(AL930=0,3.88,IF(AL930=1,4.01,IF(AL930=2,4.14,IF(AL930=3,4.27,IF(OR(AL930=5,AL930=4),4.41,IF(OR(AL930=6,AL930=7),4.55,IF(OR(AL930=8,AL930=9),4.7,IF(OR(AL930=10,AL930=11,AL930=12),4.85,IF(OR(AL930=13,AL930=14,AL930=15),5.01,IF(OR(AL930=16,AL930=17,AL930=18),5.17,5.34)))))))))), IF(AQ930="Գ-3", IF(AL930=0,3.21,IF(AL930=1,3.31,IF(AL930=2,3.42,IF(AL930=3,3.53,IF(OR(AL930=5,AL930=4),3.64,IF(OR(AL930=6,AL930=7),3.76,IF(OR(AL930=8,AL930=9),3.88,IF(OR(AL930=10,AL930=11,AL930=12),4.01,IF(OR(AL930=13,AL930=14,AL930=15),4.13,IF(OR(AL930=16,AL930=17,AL930=18),4.27,4.4)))))))))), IF(AQ930="Ա-1", IF(AL930=0,2.66,IF(AL930=1,2.75,IF(AL930=2,2.83,IF(AL930=3,2.92,IF(OR(AL930=5,AL930=4),3.02,IF(OR(AL930=6,AL930=7),3.11,IF(OR(AL930=8,AL930=9),3.21,IF(OR(AL930=10,AL930=11,AL930=12),3.31,IF(OR(AL930=13,AL930=14,AL930=15),3.42,IF(OR(AL930=16,AL930=17,AL930=18),3.53,3.64)))))))))), IF(AQ930="Ա-2", IF(AL930=0,2.28,IF(AL930=1,2.35,IF(AL930=2,2.43,IF(AL930=3,2.5,IF(OR(AL930=5,AL930=4),2.58,IF(OR(AL930=6,AL930=7),2.66,IF(OR(AL930=8,AL930=9),2.75,IF(OR(AL930=10,AL930=11,AL930=12),2.83,IF(OR(AL930=13,AL930=14,AL930=15),2.92,IF(OR(AL930=16,AL930=17,AL930=18),3.01,3.11)))))))))),IF(AQ930="Ա-3", IF(AL930=0,1.96,IF(AL930=1,2.02,IF(AL930=2,2.08,IF(AL930=3,2.15,IF(OR(AL930=5,AL930=4),2.21,IF(OR(AL930=6,AL930=7),2.28,IF(OR(AL930=8,AL930=9),2.35,IF(OR(AL930=10,AL930=11,AL930=12),2.42,IF(OR(AL930=13,AL930=14,AL930=15),2.5,IF(OR(AL930=16,AL930=17,AL930=18),2.58,2.66)))))))))), IF(AQ930="Կ-1", IF(AL930=0,1.68,IF(AL930=1,1.73,IF(AL930=2,1.79,IF(AL930=3,1.84,IF(OR(AL930=5,AL930=4),1.9,IF(OR(AL930=6,AL930=7),1.96,IF(OR(AL930=8,AL930=9),2.02,IF(OR(AL930=10,AL930=11,AL930=12),2.08,IF(OR(AL930=13,AL930=14,AL930=15),2.14,IF(OR(AL930=16,AL930=17,AL930=18),2.21,2.28)))))))))), IF(AQ930="Կ-2", IF(AL930=0,1.45,IF(AL930=1,1.49,IF(AL930=2,1.54,IF(AL930=3,1.59,IF(OR(AL930=5,AL930=4),1.63,IF(OR(AL930=6,AL930=7),1.68,IF(OR(AL930=8,AL930=9),1.73,IF(OR(AL930=10,AL930=11,AL930=12),1.79,IF(OR(AL930=13,AL930=14,AL930=15),1.84,IF(OR(AL930=16,AL930=17,AL930=18),1.9,1.95)))))))))),IF(AQ930="Կ-3", IF(AL930=0,1.25,IF(AL930=1,1.29,IF(AL930=2,1.33,IF(AL930=3,1.37,IF(OR(AL930=5,AL930=4),1.41,IF(OR(AL930=6,AL930=7),1.45,IF(OR(AL930=8,AL930=9),1.49,IF(OR(AL930=10,AL930=11,AL930=12),1.54,IF(OR(AL930=13,AL930=14,AL930=15),1.58,IF(OR(AL930=16,AL930=17,AL930=18),1.63,1.68)))))))))), "Error"))))))))))))</f>
        <v>2.75</v>
      </c>
      <c r="AN930" s="456">
        <v>83200</v>
      </c>
      <c r="AO930" s="456"/>
      <c r="AP930" s="456"/>
      <c r="AQ930" s="589" t="str">
        <f>+AG930</f>
        <v>Ա-2</v>
      </c>
      <c r="AR930" s="456">
        <f>AN930*AM930</f>
        <v>228800</v>
      </c>
      <c r="AS930" s="590">
        <f>AR930+AO930+AP930</f>
        <v>228800</v>
      </c>
      <c r="AT930" s="590">
        <f>+AS930*13</f>
        <v>2974400</v>
      </c>
    </row>
    <row r="931" spans="2:46" s="587" customFormat="1" ht="27">
      <c r="B931" s="816">
        <v>25</v>
      </c>
      <c r="C931" s="795" t="s">
        <v>2709</v>
      </c>
      <c r="D931" s="828" t="s">
        <v>1960</v>
      </c>
      <c r="E931" s="818">
        <v>1971</v>
      </c>
      <c r="F931" s="829" t="s">
        <v>453</v>
      </c>
      <c r="G931" s="820">
        <v>1</v>
      </c>
      <c r="H931" s="820">
        <v>12</v>
      </c>
      <c r="I931" s="821">
        <f t="shared" si="876"/>
        <v>2.08</v>
      </c>
      <c r="J931" s="799">
        <v>83200</v>
      </c>
      <c r="K931" s="799"/>
      <c r="L931" s="799"/>
      <c r="M931" s="822" t="s">
        <v>86</v>
      </c>
      <c r="N931" s="799">
        <f t="shared" si="877"/>
        <v>173056</v>
      </c>
      <c r="O931" s="823">
        <f t="shared" si="878"/>
        <v>173056</v>
      </c>
      <c r="P931" s="823">
        <f t="shared" si="879"/>
        <v>2249728</v>
      </c>
      <c r="Q931" s="592">
        <f t="shared" si="880"/>
        <v>1</v>
      </c>
      <c r="R931" s="592">
        <f t="shared" si="901"/>
        <v>13</v>
      </c>
      <c r="S931" s="588">
        <f t="shared" si="882"/>
        <v>2.14</v>
      </c>
      <c r="T931" s="456">
        <v>83200</v>
      </c>
      <c r="U931" s="456"/>
      <c r="V931" s="456"/>
      <c r="W931" s="589" t="str">
        <f t="shared" si="883"/>
        <v>Կ-1</v>
      </c>
      <c r="X931" s="456">
        <f t="shared" si="884"/>
        <v>178048</v>
      </c>
      <c r="Y931" s="590">
        <f t="shared" si="885"/>
        <v>178048</v>
      </c>
      <c r="Z931" s="590">
        <f t="shared" si="886"/>
        <v>2314624</v>
      </c>
      <c r="AA931" s="592">
        <f t="shared" si="887"/>
        <v>1</v>
      </c>
      <c r="AB931" s="592">
        <f t="shared" si="888"/>
        <v>14</v>
      </c>
      <c r="AC931" s="588">
        <f t="shared" si="889"/>
        <v>2.14</v>
      </c>
      <c r="AD931" s="456">
        <v>83200</v>
      </c>
      <c r="AE931" s="456"/>
      <c r="AF931" s="456"/>
      <c r="AG931" s="589" t="str">
        <f t="shared" si="890"/>
        <v>Կ-1</v>
      </c>
      <c r="AH931" s="456">
        <f t="shared" si="891"/>
        <v>178048</v>
      </c>
      <c r="AI931" s="590">
        <f t="shared" si="892"/>
        <v>178048</v>
      </c>
      <c r="AJ931" s="590">
        <f t="shared" si="893"/>
        <v>2314624</v>
      </c>
      <c r="AK931" s="592">
        <f t="shared" si="894"/>
        <v>1</v>
      </c>
      <c r="AL931" s="592">
        <f t="shared" si="895"/>
        <v>15</v>
      </c>
      <c r="AM931" s="588">
        <f t="shared" si="896"/>
        <v>2.14</v>
      </c>
      <c r="AN931" s="456">
        <v>83200</v>
      </c>
      <c r="AO931" s="456"/>
      <c r="AP931" s="456"/>
      <c r="AQ931" s="589" t="str">
        <f t="shared" si="897"/>
        <v>Կ-1</v>
      </c>
      <c r="AR931" s="456">
        <f t="shared" si="898"/>
        <v>178048</v>
      </c>
      <c r="AS931" s="590">
        <f t="shared" si="899"/>
        <v>178048</v>
      </c>
      <c r="AT931" s="590">
        <f t="shared" si="900"/>
        <v>2314624</v>
      </c>
    </row>
    <row r="932" spans="2:46" s="587" customFormat="1" ht="27">
      <c r="B932" s="816">
        <v>26</v>
      </c>
      <c r="C932" s="857" t="s">
        <v>2710</v>
      </c>
      <c r="D932" s="828" t="s">
        <v>1960</v>
      </c>
      <c r="E932" s="818">
        <v>1996</v>
      </c>
      <c r="F932" s="829" t="s">
        <v>453</v>
      </c>
      <c r="G932" s="820">
        <v>1</v>
      </c>
      <c r="H932" s="822">
        <v>2</v>
      </c>
      <c r="I932" s="821">
        <f t="shared" si="876"/>
        <v>1.79</v>
      </c>
      <c r="J932" s="799">
        <v>83200</v>
      </c>
      <c r="K932" s="799"/>
      <c r="L932" s="799"/>
      <c r="M932" s="822" t="s">
        <v>86</v>
      </c>
      <c r="N932" s="799">
        <f t="shared" si="877"/>
        <v>148928</v>
      </c>
      <c r="O932" s="823">
        <f t="shared" si="878"/>
        <v>148928</v>
      </c>
      <c r="P932" s="823">
        <f t="shared" si="879"/>
        <v>1936064</v>
      </c>
      <c r="Q932" s="592">
        <f t="shared" si="880"/>
        <v>1</v>
      </c>
      <c r="R932" s="592">
        <f t="shared" si="901"/>
        <v>3</v>
      </c>
      <c r="S932" s="588">
        <f t="shared" si="882"/>
        <v>1.84</v>
      </c>
      <c r="T932" s="456">
        <v>83200</v>
      </c>
      <c r="U932" s="456"/>
      <c r="V932" s="456"/>
      <c r="W932" s="589" t="str">
        <f t="shared" si="883"/>
        <v>Կ-1</v>
      </c>
      <c r="X932" s="456">
        <f t="shared" si="884"/>
        <v>153088</v>
      </c>
      <c r="Y932" s="590">
        <f t="shared" si="885"/>
        <v>153088</v>
      </c>
      <c r="Z932" s="590">
        <f t="shared" si="886"/>
        <v>1990144</v>
      </c>
      <c r="AA932" s="592">
        <f t="shared" si="887"/>
        <v>1</v>
      </c>
      <c r="AB932" s="592">
        <f t="shared" si="888"/>
        <v>4</v>
      </c>
      <c r="AC932" s="588">
        <f t="shared" si="889"/>
        <v>1.9</v>
      </c>
      <c r="AD932" s="456">
        <v>83200</v>
      </c>
      <c r="AE932" s="456"/>
      <c r="AF932" s="456"/>
      <c r="AG932" s="589" t="str">
        <f t="shared" si="890"/>
        <v>Կ-1</v>
      </c>
      <c r="AH932" s="456">
        <f t="shared" si="891"/>
        <v>158080</v>
      </c>
      <c r="AI932" s="590">
        <f t="shared" si="892"/>
        <v>158080</v>
      </c>
      <c r="AJ932" s="590">
        <f t="shared" si="893"/>
        <v>2055040</v>
      </c>
      <c r="AK932" s="592">
        <f t="shared" si="894"/>
        <v>1</v>
      </c>
      <c r="AL932" s="592">
        <f t="shared" si="895"/>
        <v>5</v>
      </c>
      <c r="AM932" s="588">
        <f t="shared" si="896"/>
        <v>1.9</v>
      </c>
      <c r="AN932" s="456">
        <v>83200</v>
      </c>
      <c r="AO932" s="456"/>
      <c r="AP932" s="456"/>
      <c r="AQ932" s="589" t="str">
        <f t="shared" si="897"/>
        <v>Կ-1</v>
      </c>
      <c r="AR932" s="456">
        <f t="shared" si="898"/>
        <v>158080</v>
      </c>
      <c r="AS932" s="590">
        <f t="shared" si="899"/>
        <v>158080</v>
      </c>
      <c r="AT932" s="590">
        <f t="shared" si="900"/>
        <v>2055040</v>
      </c>
    </row>
    <row r="933" spans="2:46" s="587" customFormat="1" ht="27">
      <c r="B933" s="816">
        <v>27</v>
      </c>
      <c r="C933" s="857" t="s">
        <v>3178</v>
      </c>
      <c r="D933" s="828" t="s">
        <v>1960</v>
      </c>
      <c r="E933" s="818">
        <v>2023</v>
      </c>
      <c r="F933" s="829" t="s">
        <v>453</v>
      </c>
      <c r="G933" s="820">
        <v>1</v>
      </c>
      <c r="H933" s="822">
        <v>1</v>
      </c>
      <c r="I933" s="821">
        <f t="shared" si="876"/>
        <v>1.73</v>
      </c>
      <c r="J933" s="799">
        <v>83200</v>
      </c>
      <c r="K933" s="799"/>
      <c r="L933" s="799"/>
      <c r="M933" s="822" t="s">
        <v>86</v>
      </c>
      <c r="N933" s="799">
        <f t="shared" si="877"/>
        <v>143936</v>
      </c>
      <c r="O933" s="823">
        <f t="shared" si="878"/>
        <v>143936</v>
      </c>
      <c r="P933" s="823">
        <f t="shared" si="879"/>
        <v>1871168</v>
      </c>
      <c r="Q933" s="592">
        <f t="shared" si="880"/>
        <v>1</v>
      </c>
      <c r="R933" s="592">
        <f t="shared" si="901"/>
        <v>2</v>
      </c>
      <c r="S933" s="588">
        <f t="shared" si="882"/>
        <v>1.79</v>
      </c>
      <c r="T933" s="456">
        <v>83200</v>
      </c>
      <c r="U933" s="456"/>
      <c r="V933" s="456"/>
      <c r="W933" s="589" t="str">
        <f t="shared" si="883"/>
        <v>Կ-1</v>
      </c>
      <c r="X933" s="456">
        <f t="shared" si="884"/>
        <v>148928</v>
      </c>
      <c r="Y933" s="590">
        <f t="shared" si="885"/>
        <v>148928</v>
      </c>
      <c r="Z933" s="590">
        <f t="shared" si="886"/>
        <v>1936064</v>
      </c>
      <c r="AA933" s="592">
        <f t="shared" si="887"/>
        <v>1</v>
      </c>
      <c r="AB933" s="592">
        <f t="shared" si="888"/>
        <v>3</v>
      </c>
      <c r="AC933" s="588">
        <f t="shared" si="889"/>
        <v>1.84</v>
      </c>
      <c r="AD933" s="456">
        <v>83200</v>
      </c>
      <c r="AE933" s="456"/>
      <c r="AF933" s="456"/>
      <c r="AG933" s="589" t="str">
        <f t="shared" si="890"/>
        <v>Կ-1</v>
      </c>
      <c r="AH933" s="456">
        <f t="shared" si="891"/>
        <v>153088</v>
      </c>
      <c r="AI933" s="590">
        <f t="shared" si="892"/>
        <v>153088</v>
      </c>
      <c r="AJ933" s="590">
        <f t="shared" si="893"/>
        <v>1990144</v>
      </c>
      <c r="AK933" s="592">
        <f t="shared" si="894"/>
        <v>1</v>
      </c>
      <c r="AL933" s="592">
        <f t="shared" si="895"/>
        <v>4</v>
      </c>
      <c r="AM933" s="588">
        <f t="shared" si="896"/>
        <v>1.9</v>
      </c>
      <c r="AN933" s="456">
        <v>83200</v>
      </c>
      <c r="AO933" s="456"/>
      <c r="AP933" s="456"/>
      <c r="AQ933" s="589" t="str">
        <f t="shared" si="897"/>
        <v>Կ-1</v>
      </c>
      <c r="AR933" s="456">
        <f t="shared" si="898"/>
        <v>158080</v>
      </c>
      <c r="AS933" s="590">
        <f t="shared" si="899"/>
        <v>158080</v>
      </c>
      <c r="AT933" s="590">
        <f t="shared" si="900"/>
        <v>2055040</v>
      </c>
    </row>
    <row r="934" spans="2:46" s="587" customFormat="1" ht="27">
      <c r="B934" s="816">
        <v>28</v>
      </c>
      <c r="C934" s="857" t="s">
        <v>70</v>
      </c>
      <c r="D934" s="828"/>
      <c r="E934" s="818"/>
      <c r="F934" s="829" t="s">
        <v>453</v>
      </c>
      <c r="G934" s="820">
        <v>1</v>
      </c>
      <c r="H934" s="822">
        <v>6</v>
      </c>
      <c r="I934" s="821">
        <f t="shared" si="876"/>
        <v>1.96</v>
      </c>
      <c r="J934" s="799">
        <v>83200</v>
      </c>
      <c r="K934" s="799"/>
      <c r="L934" s="799"/>
      <c r="M934" s="822" t="s">
        <v>86</v>
      </c>
      <c r="N934" s="799">
        <f t="shared" si="877"/>
        <v>163072</v>
      </c>
      <c r="O934" s="823">
        <f t="shared" si="878"/>
        <v>163072</v>
      </c>
      <c r="P934" s="823">
        <f t="shared" si="879"/>
        <v>2119936</v>
      </c>
      <c r="Q934" s="592">
        <f t="shared" si="880"/>
        <v>1</v>
      </c>
      <c r="R934" s="592">
        <f t="shared" si="901"/>
        <v>7</v>
      </c>
      <c r="S934" s="588">
        <f t="shared" si="882"/>
        <v>1.96</v>
      </c>
      <c r="T934" s="456">
        <v>83200</v>
      </c>
      <c r="U934" s="456"/>
      <c r="V934" s="456"/>
      <c r="W934" s="589" t="str">
        <f t="shared" si="883"/>
        <v>Կ-1</v>
      </c>
      <c r="X934" s="456">
        <f t="shared" si="884"/>
        <v>163072</v>
      </c>
      <c r="Y934" s="590">
        <f t="shared" si="885"/>
        <v>163072</v>
      </c>
      <c r="Z934" s="590">
        <f t="shared" si="886"/>
        <v>2119936</v>
      </c>
      <c r="AA934" s="592">
        <f t="shared" si="887"/>
        <v>1</v>
      </c>
      <c r="AB934" s="592">
        <f t="shared" si="888"/>
        <v>8</v>
      </c>
      <c r="AC934" s="588">
        <f t="shared" si="889"/>
        <v>2.02</v>
      </c>
      <c r="AD934" s="456">
        <v>83200</v>
      </c>
      <c r="AE934" s="456"/>
      <c r="AF934" s="456"/>
      <c r="AG934" s="589" t="str">
        <f t="shared" si="890"/>
        <v>Կ-1</v>
      </c>
      <c r="AH934" s="456">
        <f t="shared" si="891"/>
        <v>168064</v>
      </c>
      <c r="AI934" s="590">
        <f t="shared" si="892"/>
        <v>168064</v>
      </c>
      <c r="AJ934" s="590">
        <f t="shared" si="893"/>
        <v>2184832</v>
      </c>
      <c r="AK934" s="592">
        <f t="shared" si="894"/>
        <v>1</v>
      </c>
      <c r="AL934" s="592">
        <f t="shared" si="895"/>
        <v>9</v>
      </c>
      <c r="AM934" s="588">
        <f t="shared" si="896"/>
        <v>2.02</v>
      </c>
      <c r="AN934" s="456">
        <v>83200</v>
      </c>
      <c r="AO934" s="456"/>
      <c r="AP934" s="456"/>
      <c r="AQ934" s="589" t="str">
        <f t="shared" si="897"/>
        <v>Կ-1</v>
      </c>
      <c r="AR934" s="456">
        <f t="shared" si="898"/>
        <v>168064</v>
      </c>
      <c r="AS934" s="590">
        <f t="shared" si="899"/>
        <v>168064</v>
      </c>
      <c r="AT934" s="590">
        <f t="shared" si="900"/>
        <v>2184832</v>
      </c>
    </row>
    <row r="935" spans="2:46" s="587" customFormat="1" ht="18" customHeight="1">
      <c r="B935" s="830"/>
      <c r="C935" s="831" t="s">
        <v>2435</v>
      </c>
      <c r="D935" s="828"/>
      <c r="E935" s="818"/>
      <c r="F935" s="831"/>
      <c r="G935" s="820"/>
      <c r="H935" s="820"/>
      <c r="I935" s="821"/>
      <c r="J935" s="799"/>
      <c r="K935" s="832"/>
      <c r="L935" s="832"/>
      <c r="M935" s="833"/>
      <c r="N935" s="832"/>
      <c r="O935" s="823">
        <f>+N935</f>
        <v>0</v>
      </c>
      <c r="P935" s="823">
        <f>+O935*12</f>
        <v>0</v>
      </c>
      <c r="Q935" s="592"/>
      <c r="R935" s="592"/>
      <c r="S935" s="588"/>
      <c r="T935" s="456"/>
      <c r="U935" s="457"/>
      <c r="V935" s="457"/>
      <c r="W935" s="597"/>
      <c r="X935" s="700"/>
      <c r="Y935" s="590">
        <f>+O935</f>
        <v>0</v>
      </c>
      <c r="Z935" s="590">
        <f>+P935</f>
        <v>0</v>
      </c>
      <c r="AA935" s="592"/>
      <c r="AB935" s="592"/>
      <c r="AC935" s="588"/>
      <c r="AD935" s="456"/>
      <c r="AE935" s="457"/>
      <c r="AF935" s="457"/>
      <c r="AG935" s="597"/>
      <c r="AH935" s="700"/>
      <c r="AI935" s="590">
        <f>+Y935</f>
        <v>0</v>
      </c>
      <c r="AJ935" s="590">
        <f>+Z935</f>
        <v>0</v>
      </c>
      <c r="AK935" s="592"/>
      <c r="AL935" s="592"/>
      <c r="AM935" s="588"/>
      <c r="AN935" s="456"/>
      <c r="AO935" s="457"/>
      <c r="AP935" s="457"/>
      <c r="AQ935" s="597"/>
      <c r="AR935" s="700"/>
      <c r="AS935" s="590">
        <f>+AI935</f>
        <v>0</v>
      </c>
      <c r="AT935" s="590">
        <f>+AJ935</f>
        <v>0</v>
      </c>
    </row>
    <row r="936" spans="2:46" s="468" customFormat="1" ht="23.25" customHeight="1">
      <c r="B936" s="960" t="s">
        <v>47</v>
      </c>
      <c r="C936" s="960"/>
      <c r="D936" s="960"/>
      <c r="E936" s="960"/>
      <c r="F936" s="960"/>
      <c r="G936" s="701">
        <f t="shared" ref="G936:AT936" si="902">SUM(G907:G935)</f>
        <v>28</v>
      </c>
      <c r="H936" s="701">
        <f t="shared" si="902"/>
        <v>81</v>
      </c>
      <c r="I936" s="701">
        <f t="shared" si="902"/>
        <v>69.36999999999999</v>
      </c>
      <c r="J936" s="701">
        <f t="shared" si="902"/>
        <v>2329600</v>
      </c>
      <c r="K936" s="701">
        <f t="shared" si="902"/>
        <v>0</v>
      </c>
      <c r="L936" s="701">
        <f t="shared" si="902"/>
        <v>0</v>
      </c>
      <c r="M936" s="701">
        <f t="shared" si="902"/>
        <v>0</v>
      </c>
      <c r="N936" s="701">
        <f t="shared" si="902"/>
        <v>5771584</v>
      </c>
      <c r="O936" s="701">
        <f t="shared" si="902"/>
        <v>5771584</v>
      </c>
      <c r="P936" s="701">
        <f t="shared" si="902"/>
        <v>75030592</v>
      </c>
      <c r="Q936" s="701">
        <f t="shared" si="902"/>
        <v>28</v>
      </c>
      <c r="R936" s="701">
        <f t="shared" si="902"/>
        <v>109</v>
      </c>
      <c r="S936" s="701">
        <f t="shared" si="902"/>
        <v>71</v>
      </c>
      <c r="T936" s="701">
        <f t="shared" si="902"/>
        <v>2329600</v>
      </c>
      <c r="U936" s="701">
        <f t="shared" si="902"/>
        <v>0</v>
      </c>
      <c r="V936" s="701">
        <f t="shared" si="902"/>
        <v>0</v>
      </c>
      <c r="W936" s="701">
        <f t="shared" si="902"/>
        <v>0</v>
      </c>
      <c r="X936" s="701">
        <f t="shared" si="902"/>
        <v>5907200</v>
      </c>
      <c r="Y936" s="701">
        <f t="shared" si="902"/>
        <v>5907200</v>
      </c>
      <c r="Z936" s="701">
        <f t="shared" si="902"/>
        <v>76793600</v>
      </c>
      <c r="AA936" s="701">
        <f t="shared" si="902"/>
        <v>28</v>
      </c>
      <c r="AB936" s="701">
        <f t="shared" si="902"/>
        <v>137</v>
      </c>
      <c r="AC936" s="701">
        <f t="shared" si="902"/>
        <v>73.010000000000019</v>
      </c>
      <c r="AD936" s="701">
        <f t="shared" si="902"/>
        <v>2329600</v>
      </c>
      <c r="AE936" s="701">
        <f t="shared" si="902"/>
        <v>0</v>
      </c>
      <c r="AF936" s="701">
        <f t="shared" si="902"/>
        <v>0</v>
      </c>
      <c r="AG936" s="701">
        <f t="shared" si="902"/>
        <v>0</v>
      </c>
      <c r="AH936" s="701">
        <f t="shared" si="902"/>
        <v>6074432</v>
      </c>
      <c r="AI936" s="701">
        <f t="shared" si="902"/>
        <v>6074432</v>
      </c>
      <c r="AJ936" s="701">
        <f t="shared" si="902"/>
        <v>78967616</v>
      </c>
      <c r="AK936" s="701">
        <f t="shared" si="902"/>
        <v>28</v>
      </c>
      <c r="AL936" s="701">
        <f t="shared" si="902"/>
        <v>165</v>
      </c>
      <c r="AM936" s="701">
        <f t="shared" si="902"/>
        <v>74.540000000000006</v>
      </c>
      <c r="AN936" s="701">
        <f t="shared" si="902"/>
        <v>2329600</v>
      </c>
      <c r="AO936" s="701">
        <f t="shared" si="902"/>
        <v>0</v>
      </c>
      <c r="AP936" s="701">
        <f t="shared" si="902"/>
        <v>0</v>
      </c>
      <c r="AQ936" s="701">
        <f t="shared" si="902"/>
        <v>0</v>
      </c>
      <c r="AR936" s="701">
        <f t="shared" si="902"/>
        <v>6201728</v>
      </c>
      <c r="AS936" s="701">
        <f t="shared" si="902"/>
        <v>6201728</v>
      </c>
      <c r="AT936" s="701">
        <f t="shared" si="902"/>
        <v>80622464</v>
      </c>
    </row>
    <row r="938" spans="2:46" s="468" customFormat="1" ht="22.5" customHeight="1">
      <c r="B938" s="960" t="s">
        <v>554</v>
      </c>
      <c r="C938" s="960"/>
      <c r="D938" s="960"/>
      <c r="E938" s="960"/>
      <c r="F938" s="960"/>
      <c r="G938" s="962" t="s">
        <v>2075</v>
      </c>
      <c r="H938" s="962"/>
      <c r="I938" s="962"/>
      <c r="J938" s="962"/>
      <c r="K938" s="962"/>
      <c r="L938" s="962"/>
      <c r="M938" s="962"/>
      <c r="N938" s="962"/>
      <c r="O938" s="962"/>
      <c r="P938" s="962"/>
      <c r="Q938" s="962" t="s">
        <v>2075</v>
      </c>
      <c r="R938" s="962"/>
      <c r="S938" s="962"/>
      <c r="T938" s="962"/>
      <c r="U938" s="962"/>
      <c r="V938" s="962"/>
      <c r="W938" s="962"/>
      <c r="X938" s="962"/>
      <c r="Y938" s="962"/>
      <c r="Z938" s="962"/>
      <c r="AA938" s="962" t="s">
        <v>2075</v>
      </c>
      <c r="AB938" s="962"/>
      <c r="AC938" s="962"/>
      <c r="AD938" s="962"/>
      <c r="AE938" s="962"/>
      <c r="AF938" s="962"/>
      <c r="AG938" s="962"/>
      <c r="AH938" s="962"/>
      <c r="AI938" s="962"/>
      <c r="AJ938" s="962"/>
      <c r="AK938" s="962" t="s">
        <v>2075</v>
      </c>
      <c r="AL938" s="962"/>
      <c r="AM938" s="962"/>
      <c r="AN938" s="962"/>
      <c r="AO938" s="962"/>
      <c r="AP938" s="962"/>
      <c r="AQ938" s="962"/>
      <c r="AR938" s="962"/>
      <c r="AS938" s="962"/>
      <c r="AT938" s="962"/>
    </row>
    <row r="939" spans="2:46" s="468" customFormat="1" ht="24" customHeight="1">
      <c r="B939" s="959" t="s">
        <v>1333</v>
      </c>
      <c r="C939" s="959"/>
      <c r="D939" s="959"/>
      <c r="E939" s="959"/>
      <c r="F939" s="959"/>
      <c r="G939" s="959" t="s">
        <v>2454</v>
      </c>
      <c r="H939" s="959"/>
      <c r="I939" s="959"/>
      <c r="J939" s="959"/>
      <c r="K939" s="959"/>
      <c r="L939" s="959"/>
      <c r="M939" s="959"/>
      <c r="N939" s="959"/>
      <c r="O939" s="959"/>
      <c r="P939" s="959"/>
      <c r="Q939" s="959" t="s">
        <v>1950</v>
      </c>
      <c r="R939" s="959"/>
      <c r="S939" s="959"/>
      <c r="T939" s="959"/>
      <c r="U939" s="959"/>
      <c r="V939" s="959"/>
      <c r="W939" s="959"/>
      <c r="X939" s="959"/>
      <c r="Y939" s="959"/>
      <c r="Z939" s="959"/>
      <c r="AA939" s="980" t="s">
        <v>2461</v>
      </c>
      <c r="AB939" s="981"/>
      <c r="AC939" s="981"/>
      <c r="AD939" s="981"/>
      <c r="AE939" s="981"/>
      <c r="AF939" s="981"/>
      <c r="AG939" s="981"/>
      <c r="AH939" s="981"/>
      <c r="AI939" s="981"/>
      <c r="AJ939" s="982"/>
      <c r="AK939" s="959" t="s">
        <v>2935</v>
      </c>
      <c r="AL939" s="959"/>
      <c r="AM939" s="959"/>
      <c r="AN939" s="959"/>
      <c r="AO939" s="959"/>
      <c r="AP939" s="959"/>
      <c r="AQ939" s="959"/>
      <c r="AR939" s="959"/>
      <c r="AS939" s="959"/>
      <c r="AT939" s="959"/>
    </row>
    <row r="940" spans="2:46" s="587" customFormat="1" ht="99.75">
      <c r="B940" s="458" t="s">
        <v>10</v>
      </c>
      <c r="C940" s="531" t="s">
        <v>54</v>
      </c>
      <c r="D940" s="748" t="s">
        <v>1958</v>
      </c>
      <c r="E940" s="579" t="s">
        <v>1959</v>
      </c>
      <c r="F940" s="531" t="s">
        <v>55</v>
      </c>
      <c r="G940" s="586" t="s">
        <v>56</v>
      </c>
      <c r="H940" s="586" t="s">
        <v>89</v>
      </c>
      <c r="I940" s="586" t="s">
        <v>90</v>
      </c>
      <c r="J940" s="586" t="s">
        <v>62</v>
      </c>
      <c r="K940" s="696" t="str">
        <f>+K316</f>
        <v>Հավելավճար</v>
      </c>
      <c r="L940" s="696" t="str">
        <f>+L316</f>
        <v>Հավելում (բարձր լեռնային կամ գաղտնիության)</v>
      </c>
      <c r="M940" s="586" t="str">
        <f>+M316</f>
        <v>Ըստ դատ.ծառ.պաշտ.ենթախմբ.</v>
      </c>
      <c r="N940" s="586" t="s">
        <v>603</v>
      </c>
      <c r="O940" s="586" t="s">
        <v>582</v>
      </c>
      <c r="P940" s="586" t="s">
        <v>1407</v>
      </c>
      <c r="Q940" s="586" t="s">
        <v>56</v>
      </c>
      <c r="R940" s="586" t="s">
        <v>89</v>
      </c>
      <c r="S940" s="586" t="s">
        <v>90</v>
      </c>
      <c r="T940" s="586" t="s">
        <v>62</v>
      </c>
      <c r="U940" s="586" t="str">
        <f>+U316</f>
        <v>Հավելավճար</v>
      </c>
      <c r="V940" s="586" t="str">
        <f>+V316</f>
        <v>Հավելում (բարձր լեռնային կամ գաղտնիության)</v>
      </c>
      <c r="W940" s="586" t="str">
        <f>+W316</f>
        <v>Ըստ դատ.ծառ.պաշտ.ենթախմբ.</v>
      </c>
      <c r="X940" s="586" t="s">
        <v>603</v>
      </c>
      <c r="Y940" s="586" t="str">
        <f>+O940</f>
        <v xml:space="preserve">Ընդամենը ամսական աշխատավարձ </v>
      </c>
      <c r="Z940" s="586" t="s">
        <v>1951</v>
      </c>
      <c r="AA940" s="586" t="s">
        <v>56</v>
      </c>
      <c r="AB940" s="586" t="s">
        <v>89</v>
      </c>
      <c r="AC940" s="586" t="s">
        <v>90</v>
      </c>
      <c r="AD940" s="586" t="s">
        <v>62</v>
      </c>
      <c r="AE940" s="586" t="str">
        <f>+AE316</f>
        <v>Հավելավճար</v>
      </c>
      <c r="AF940" s="696" t="str">
        <f>+AF316</f>
        <v>Հավելում (բարձր լեռնային կամ գաղտնիության)</v>
      </c>
      <c r="AG940" s="586" t="str">
        <f>+AG316</f>
        <v>Ըստ դատ.ծառ.պաշտ.ենթախմբ.</v>
      </c>
      <c r="AH940" s="586" t="s">
        <v>603</v>
      </c>
      <c r="AI940" s="586" t="str">
        <f>+Y940</f>
        <v xml:space="preserve">Ընդամենը ամսական աշխատավարձ </v>
      </c>
      <c r="AJ940" s="586" t="s">
        <v>2462</v>
      </c>
      <c r="AK940" s="586" t="s">
        <v>56</v>
      </c>
      <c r="AL940" s="586" t="s">
        <v>89</v>
      </c>
      <c r="AM940" s="586" t="s">
        <v>90</v>
      </c>
      <c r="AN940" s="586" t="s">
        <v>62</v>
      </c>
      <c r="AO940" s="586" t="str">
        <f>+AO316</f>
        <v>Հավելավճար</v>
      </c>
      <c r="AP940" s="696" t="str">
        <f>+AP316</f>
        <v>Հավելում (բարձր լեռնային կամ գաղտնիության)</v>
      </c>
      <c r="AQ940" s="586" t="str">
        <f>+AQ316</f>
        <v>Ըստ դատ.ծառ.պաշտ.ենթախմբ.</v>
      </c>
      <c r="AR940" s="586" t="s">
        <v>603</v>
      </c>
      <c r="AS940" s="586" t="str">
        <f>+AI940</f>
        <v xml:space="preserve">Ընդամենը ամսական աշխատավարձ </v>
      </c>
      <c r="AT940" s="586" t="s">
        <v>2936</v>
      </c>
    </row>
    <row r="941" spans="2:46" s="591" customFormat="1" ht="13.5">
      <c r="B941" s="830">
        <v>1</v>
      </c>
      <c r="C941" s="795" t="s">
        <v>600</v>
      </c>
      <c r="D941" s="817" t="s">
        <v>1961</v>
      </c>
      <c r="E941" s="818">
        <v>1978</v>
      </c>
      <c r="F941" s="819" t="s">
        <v>217</v>
      </c>
      <c r="G941" s="820">
        <v>1</v>
      </c>
      <c r="H941" s="820">
        <v>2</v>
      </c>
      <c r="I941" s="821">
        <f>IF(G941&lt;1,0,IF(M941="Բ-1",IF(H941=0,6.94,IF(H941=1,7.17,IF(H941=2,7.41,IF(H941=3,7.66,IF(OR(H941=5,H941=4),7.92,IF(OR(H941=6,H941=7),8.18,IF(OR(H941=8,H941=9),8.46,IF(OR(H941=10,H941=11,H941=12),8.74,IF(OR(H941=13,H941=14,H941=15),9.03,IF(OR(H941=16,H941=17,H941=18),9.33,9.65)))))))))),IF(M941="Բ-2", IF(H941=0,5.71,IF(H941=1,5.89,IF(H941=2,6.09,IF(H941=3,6.29,IF(OR(H941=5,H941=4),6.5,IF(OR(H941=6,H941=7),6.72,IF(OR(H941=8,H941=9),6.94,IF(OR(H941=10,H941=11,H941=12),7.17,IF(OR(H941=13,H941=14,H941=15),7.41,IF(OR(H941=16,H941=17,H941=18),7.65,7.91)))))))))), IF(M941="Գ-1", IF(H941=0,4.7,IF(H941=1,4.86,IF(H941=2,5.01,IF(H941=3,5.18,IF(OR(H941=5,H941=4),5.35,IF(OR(H941=6,H941=7),5.52,IF(OR(H941=8,H941=9),5.71,IF(OR(H941=10,H941=11,H941=12),5.89,IF(OR(H941=13,H941=14,H941=15),6.09,IF(OR(H941=16,H941=17,H941=18),6.29,6.49)))))))))), IF(M941="Գ-2", IF(H941=0,3.88,IF(H941=1,4.01,IF(H941=2,4.14,IF(H941=3,4.27,IF(OR(H941=5,H941=4),4.41,IF(OR(H941=6,H941=7),4.55,IF(OR(H941=8,H941=9),4.7,IF(OR(H941=10,H941=11,H941=12),4.85,IF(OR(H941=13,H941=14,H941=15),5.01,IF(OR(H941=16,H941=17,H941=18),5.17,5.34)))))))))), IF(M941="Գ-3", IF(H941=0,3.21,IF(H941=1,3.31,IF(H941=2,3.42,IF(H941=3,3.53,IF(OR(H941=5,H941=4),3.64,IF(OR(H941=6,H941=7),3.76,IF(OR(H941=8,H941=9),3.88,IF(OR(H941=10,H941=11,H941=12),4.01,IF(OR(H941=13,H941=14,H941=15),4.13,IF(OR(H941=16,H941=17,H941=18),4.27,4.4)))))))))), IF(M941="Ա-1", IF(H941=0,2.66,IF(H941=1,2.75,IF(H941=2,2.83,IF(H941=3,2.92,IF(OR(H941=5,H941=4),3.02,IF(OR(H941=6,H941=7),3.11,IF(OR(H941=8,H941=9),3.21,IF(OR(H941=10,H941=11,H941=12),3.31,IF(OR(H941=13,H941=14,H941=15),3.42,IF(OR(H941=16,H941=17,H941=18),3.53,3.64)))))))))), IF(M941="Ա-2", IF(H941=0,2.28,IF(H941=1,2.35,IF(H941=2,2.43,IF(H941=3,2.5,IF(OR(H941=5,H941=4),2.58,IF(OR(H941=6,H941=7),2.66,IF(OR(H941=8,H941=9),2.75,IF(OR(H941=10,H941=11,H941=12),2.83,IF(OR(H941=13,H941=14,H941=15),2.92,IF(OR(H941=16,H941=17,H941=18),3.01,3.11)))))))))),IF(M941="Ա-3", IF(H941=0,1.96,IF(H941=1,2.02,IF(H941=2,2.08,IF(H941=3,2.15,IF(OR(H941=5,H941=4),2.21,IF(OR(H941=6,H941=7),2.28,IF(OR(H941=8,H941=9),2.35,IF(OR(H941=10,H941=11,H941=12),2.42,IF(OR(H941=13,H941=14,H941=15),2.5,IF(OR(H941=16,H941=17,H941=18),2.58,2.66)))))))))), IF(M941="Կ-1", IF(H941=0,1.68,IF(H941=1,1.73,IF(H941=2,1.79,IF(H941=3,1.84,IF(OR(H941=5,H941=4),1.9,IF(OR(H941=6,H941=7),1.96,IF(OR(H941=8,H941=9),2.02,IF(OR(H941=10,H941=11,H941=12),2.08,IF(OR(H941=13,H941=14,H941=15),2.14,IF(OR(H941=16,H941=17,H941=18),2.21,2.28)))))))))), IF(M941="Կ-2", IF(H941=0,1.45,IF(H941=1,1.49,IF(H941=2,1.54,IF(H941=3,1.59,IF(OR(H941=5,H941=4),1.63,IF(OR(H941=6,H941=7),1.68,IF(OR(H941=8,H941=9),1.73,IF(OR(H941=10,H941=11,H941=12),1.79,IF(OR(H941=13,H941=14,H941=15),1.84,IF(OR(H941=16,H941=17,H941=18),1.9,1.95)))))))))),IF(M941="Կ-3", IF(H941=0,1.25,IF(H941=1,1.29,IF(H941=2,1.33,IF(H941=3,1.37,IF(OR(H941=5,H941=4),1.41,IF(OR(H941=6,H941=7),1.45,IF(OR(H941=8,H941=9),1.49,IF(OR(H941=10,H941=11,H941=12),1.54,IF(OR(H941=13,H941=14,H941=15),1.58,IF(OR(H941=16,H941=17,H941=18),1.63,1.68)))))))))), "Error"))))))))))))</f>
        <v>6.09</v>
      </c>
      <c r="J941" s="799">
        <v>83200</v>
      </c>
      <c r="K941" s="799"/>
      <c r="L941" s="799"/>
      <c r="M941" s="822" t="s">
        <v>81</v>
      </c>
      <c r="N941" s="799">
        <f>J941*I941</f>
        <v>506688</v>
      </c>
      <c r="O941" s="823">
        <f t="shared" ref="O941:O948" si="903">I941*J941+K941+L941</f>
        <v>506688</v>
      </c>
      <c r="P941" s="823">
        <f>+O941*13</f>
        <v>6586944</v>
      </c>
      <c r="Q941" s="592">
        <f t="shared" ref="Q941:Q948" si="904">+G941</f>
        <v>1</v>
      </c>
      <c r="R941" s="592">
        <f t="shared" ref="R941:R946" si="905">+H941+1</f>
        <v>3</v>
      </c>
      <c r="S941" s="588">
        <f t="shared" ref="S941:S948" si="906">IF(Q941&lt;1,0,IF(W941="Բ-1",IF(R941=0,6.94,IF(R941=1,7.17,IF(R941=2,7.41,IF(R941=3,7.66,IF(OR(R941=5,R941=4),7.92,IF(OR(R941=6,R941=7),8.18,IF(OR(R941=8,R941=9),8.46,IF(OR(R941=10,R941=11,R941=12),8.74,IF(OR(R941=13,R941=14,R941=15),9.03,IF(OR(R941=16,R941=17,R941=18),9.33,9.65)))))))))),IF(W941="Բ-2", IF(R941=0,5.71,IF(R941=1,5.89,IF(R941=2,6.09,IF(R941=3,6.29,IF(OR(R941=5,R941=4),6.5,IF(OR(R941=6,R941=7),6.72,IF(OR(R941=8,R941=9),6.94,IF(OR(R941=10,R941=11,R941=12),7.17,IF(OR(R941=13,R941=14,R941=15),7.41,IF(OR(R941=16,R941=17,R941=18),7.65,7.91)))))))))), IF(W941="Գ-1", IF(R941=0,4.7,IF(R941=1,4.86,IF(R941=2,5.01,IF(R941=3,5.18,IF(OR(R941=5,R941=4),5.35,IF(OR(R941=6,R941=7),5.52,IF(OR(R941=8,R941=9),5.71,IF(OR(R941=10,R941=11,R941=12),5.89,IF(OR(R941=13,R941=14,R941=15),6.09,IF(OR(R941=16,R941=17,R941=18),6.29,6.49)))))))))), IF(W941="Գ-2", IF(R941=0,3.88,IF(R941=1,4.01,IF(R941=2,4.14,IF(R941=3,4.27,IF(OR(R941=5,R941=4),4.41,IF(OR(R941=6,R941=7),4.55,IF(OR(R941=8,R941=9),4.7,IF(OR(R941=10,R941=11,R941=12),4.85,IF(OR(R941=13,R941=14,R941=15),5.01,IF(OR(R941=16,R941=17,R941=18),5.17,5.34)))))))))), IF(W941="Գ-3", IF(R941=0,3.21,IF(R941=1,3.31,IF(R941=2,3.42,IF(R941=3,3.53,IF(OR(R941=5,R941=4),3.64,IF(OR(R941=6,R941=7),3.76,IF(OR(R941=8,R941=9),3.88,IF(OR(R941=10,R941=11,R941=12),4.01,IF(OR(R941=13,R941=14,R941=15),4.13,IF(OR(R941=16,R941=17,R941=18),4.27,4.4)))))))))), IF(W941="Ա-1", IF(R941=0,2.66,IF(R941=1,2.75,IF(R941=2,2.83,IF(R941=3,2.92,IF(OR(R941=5,R941=4),3.02,IF(OR(R941=6,R941=7),3.11,IF(OR(R941=8,R941=9),3.21,IF(OR(R941=10,R941=11,R941=12),3.31,IF(OR(R941=13,R941=14,R941=15),3.42,IF(OR(R941=16,R941=17,R941=18),3.53,3.64)))))))))), IF(W941="Ա-2", IF(R941=0,2.28,IF(R941=1,2.35,IF(R941=2,2.43,IF(R941=3,2.5,IF(OR(R941=5,R941=4),2.58,IF(OR(R941=6,R941=7),2.66,IF(OR(R941=8,R941=9),2.75,IF(OR(R941=10,R941=11,R941=12),2.83,IF(OR(R941=13,R941=14,R941=15),2.92,IF(OR(R941=16,R941=17,R941=18),3.01,3.11)))))))))),IF(W941="Ա-3", IF(R941=0,1.96,IF(R941=1,2.02,IF(R941=2,2.08,IF(R941=3,2.15,IF(OR(R941=5,R941=4),2.21,IF(OR(R941=6,R941=7),2.28,IF(OR(R941=8,R941=9),2.35,IF(OR(R941=10,R941=11,R941=12),2.42,IF(OR(R941=13,R941=14,R941=15),2.5,IF(OR(R941=16,R941=17,R941=18),2.58,2.66)))))))))), IF(W941="Կ-1", IF(R941=0,1.68,IF(R941=1,1.73,IF(R941=2,1.79,IF(R941=3,1.84,IF(OR(R941=5,R941=4),1.9,IF(OR(R941=6,R941=7),1.96,IF(OR(R941=8,R941=9),2.02,IF(OR(R941=10,R941=11,R941=12),2.08,IF(OR(R941=13,R941=14,R941=15),2.14,IF(OR(R941=16,R941=17,R941=18),2.21,2.28)))))))))), IF(W941="Կ-2", IF(R941=0,1.45,IF(R941=1,1.49,IF(R941=2,1.54,IF(R941=3,1.59,IF(OR(R941=5,R941=4),1.63,IF(OR(R941=6,R941=7),1.68,IF(OR(R941=8,R941=9),1.73,IF(OR(R941=10,R941=11,R941=12),1.79,IF(OR(R941=13,R941=14,R941=15),1.84,IF(OR(R941=16,R941=17,R941=18),1.9,1.95)))))))))),IF(W941="Կ-3", IF(R941=0,1.25,IF(R941=1,1.29,IF(R941=2,1.33,IF(R941=3,1.37,IF(OR(R941=5,R941=4),1.41,IF(OR(R941=6,R941=7),1.45,IF(OR(R941=8,R941=9),1.49,IF(OR(R941=10,R941=11,R941=12),1.54,IF(OR(R941=13,R941=14,R941=15),1.58,IF(OR(R941=16,R941=17,R941=18),1.63,1.68)))))))))), "Error"))))))))))))</f>
        <v>6.29</v>
      </c>
      <c r="T941" s="456">
        <v>83200</v>
      </c>
      <c r="U941" s="456"/>
      <c r="V941" s="456"/>
      <c r="W941" s="589" t="str">
        <f t="shared" ref="W941:W948" si="907">+M941</f>
        <v>Բ-2</v>
      </c>
      <c r="X941" s="456">
        <f t="shared" ref="X941:X948" si="908">T941*S941</f>
        <v>523328</v>
      </c>
      <c r="Y941" s="590">
        <f t="shared" ref="Y941:Y948" si="909">+U941+V941+X941</f>
        <v>523328</v>
      </c>
      <c r="Z941" s="590">
        <f>+Y941*13</f>
        <v>6803264</v>
      </c>
      <c r="AA941" s="592">
        <f t="shared" ref="AA941:AA948" si="910">+Q941</f>
        <v>1</v>
      </c>
      <c r="AB941" s="592">
        <f t="shared" ref="AB941:AB948" si="911">+R941+1</f>
        <v>4</v>
      </c>
      <c r="AC941" s="588">
        <f t="shared" ref="AC941:AC948" si="912">IF(AA941&lt;1,0,IF(AG941="Բ-1",IF(AB941=0,6.94,IF(AB941=1,7.17,IF(AB941=2,7.41,IF(AB941=3,7.66,IF(OR(AB941=5,AB941=4),7.92,IF(OR(AB941=6,AB941=7),8.18,IF(OR(AB941=8,AB941=9),8.46,IF(OR(AB941=10,AB941=11,AB941=12),8.74,IF(OR(AB941=13,AB941=14,AB941=15),9.03,IF(OR(AB941=16,AB941=17,AB941=18),9.33,9.65)))))))))),IF(AG941="Բ-2", IF(AB941=0,5.71,IF(AB941=1,5.89,IF(AB941=2,6.09,IF(AB941=3,6.29,IF(OR(AB941=5,AB941=4),6.5,IF(OR(AB941=6,AB941=7),6.72,IF(OR(AB941=8,AB941=9),6.94,IF(OR(AB941=10,AB941=11,AB941=12),7.17,IF(OR(AB941=13,AB941=14,AB941=15),7.41,IF(OR(AB941=16,AB941=17,AB941=18),7.65,7.91)))))))))), IF(AG941="Գ-1", IF(AB941=0,4.7,IF(AB941=1,4.86,IF(AB941=2,5.01,IF(AB941=3,5.18,IF(OR(AB941=5,AB941=4),5.35,IF(OR(AB941=6,AB941=7),5.52,IF(OR(AB941=8,AB941=9),5.71,IF(OR(AB941=10,AB941=11,AB941=12),5.89,IF(OR(AB941=13,AB941=14,AB941=15),6.09,IF(OR(AB941=16,AB941=17,AB941=18),6.29,6.49)))))))))), IF(AG941="Գ-2", IF(AB941=0,3.88,IF(AB941=1,4.01,IF(AB941=2,4.14,IF(AB941=3,4.27,IF(OR(AB941=5,AB941=4),4.41,IF(OR(AB941=6,AB941=7),4.55,IF(OR(AB941=8,AB941=9),4.7,IF(OR(AB941=10,AB941=11,AB941=12),4.85,IF(OR(AB941=13,AB941=14,AB941=15),5.01,IF(OR(AB941=16,AB941=17,AB941=18),5.17,5.34)))))))))), IF(AG941="Գ-3", IF(AB941=0,3.21,IF(AB941=1,3.31,IF(AB941=2,3.42,IF(AB941=3,3.53,IF(OR(AB941=5,AB941=4),3.64,IF(OR(AB941=6,AB941=7),3.76,IF(OR(AB941=8,AB941=9),3.88,IF(OR(AB941=10,AB941=11,AB941=12),4.01,IF(OR(AB941=13,AB941=14,AB941=15),4.13,IF(OR(AB941=16,AB941=17,AB941=18),4.27,4.4)))))))))), IF(AG941="Ա-1", IF(AB941=0,2.66,IF(AB941=1,2.75,IF(AB941=2,2.83,IF(AB941=3,2.92,IF(OR(AB941=5,AB941=4),3.02,IF(OR(AB941=6,AB941=7),3.11,IF(OR(AB941=8,AB941=9),3.21,IF(OR(AB941=10,AB941=11,AB941=12),3.31,IF(OR(AB941=13,AB941=14,AB941=15),3.42,IF(OR(AB941=16,AB941=17,AB941=18),3.53,3.64)))))))))), IF(AG941="Ա-2", IF(AB941=0,2.28,IF(AB941=1,2.35,IF(AB941=2,2.43,IF(AB941=3,2.5,IF(OR(AB941=5,AB941=4),2.58,IF(OR(AB941=6,AB941=7),2.66,IF(OR(AB941=8,AB941=9),2.75,IF(OR(AB941=10,AB941=11,AB941=12),2.83,IF(OR(AB941=13,AB941=14,AB941=15),2.92,IF(OR(AB941=16,AB941=17,AB941=18),3.01,3.11)))))))))),IF(AG941="Ա-3", IF(AB941=0,1.96,IF(AB941=1,2.02,IF(AB941=2,2.08,IF(AB941=3,2.15,IF(OR(AB941=5,AB941=4),2.21,IF(OR(AB941=6,AB941=7),2.28,IF(OR(AB941=8,AB941=9),2.35,IF(OR(AB941=10,AB941=11,AB941=12),2.42,IF(OR(AB941=13,AB941=14,AB941=15),2.5,IF(OR(AB941=16,AB941=17,AB941=18),2.58,2.66)))))))))), IF(AG941="Կ-1", IF(AB941=0,1.68,IF(AB941=1,1.73,IF(AB941=2,1.79,IF(AB941=3,1.84,IF(OR(AB941=5,AB941=4),1.9,IF(OR(AB941=6,AB941=7),1.96,IF(OR(AB941=8,AB941=9),2.02,IF(OR(AB941=10,AB941=11,AB941=12),2.08,IF(OR(AB941=13,AB941=14,AB941=15),2.14,IF(OR(AB941=16,AB941=17,AB941=18),2.21,2.28)))))))))), IF(AG941="Կ-2", IF(AB941=0,1.45,IF(AB941=1,1.49,IF(AB941=2,1.54,IF(AB941=3,1.59,IF(OR(AB941=5,AB941=4),1.63,IF(OR(AB941=6,AB941=7),1.68,IF(OR(AB941=8,AB941=9),1.73,IF(OR(AB941=10,AB941=11,AB941=12),1.79,IF(OR(AB941=13,AB941=14,AB941=15),1.84,IF(OR(AB941=16,AB941=17,AB941=18),1.9,1.95)))))))))),IF(AG941="Կ-3", IF(AB941=0,1.25,IF(AB941=1,1.29,IF(AB941=2,1.33,IF(AB941=3,1.37,IF(OR(AB941=5,AB941=4),1.41,IF(OR(AB941=6,AB941=7),1.45,IF(OR(AB941=8,AB941=9),1.49,IF(OR(AB941=10,AB941=11,AB941=12),1.54,IF(OR(AB941=13,AB941=14,AB941=15),1.58,IF(OR(AB941=16,AB941=17,AB941=18),1.63,1.68)))))))))), "Error"))))))))))))</f>
        <v>6.5</v>
      </c>
      <c r="AD941" s="456">
        <v>83200</v>
      </c>
      <c r="AE941" s="456"/>
      <c r="AF941" s="456"/>
      <c r="AG941" s="589" t="str">
        <f t="shared" ref="AG941:AG948" si="913">+W941</f>
        <v>Բ-2</v>
      </c>
      <c r="AH941" s="456">
        <f t="shared" ref="AH941:AH948" si="914">AD941*AC941</f>
        <v>540800</v>
      </c>
      <c r="AI941" s="590">
        <f t="shared" ref="AI941:AI948" si="915">AH941+AE941+AF941</f>
        <v>540800</v>
      </c>
      <c r="AJ941" s="590">
        <f>+AI941*13</f>
        <v>7030400</v>
      </c>
      <c r="AK941" s="592">
        <f t="shared" ref="AK941:AK948" si="916">+AA941</f>
        <v>1</v>
      </c>
      <c r="AL941" s="592">
        <f t="shared" ref="AL941:AL948" si="917">+AB941+1</f>
        <v>5</v>
      </c>
      <c r="AM941" s="588">
        <f t="shared" ref="AM941:AM948" si="918">IF(AK941&lt;1,0,IF(AQ941="Բ-1",IF(AL941=0,6.94,IF(AL941=1,7.17,IF(AL941=2,7.41,IF(AL941=3,7.66,IF(OR(AL941=5,AL941=4),7.92,IF(OR(AL941=6,AL941=7),8.18,IF(OR(AL941=8,AL941=9),8.46,IF(OR(AL941=10,AL941=11,AL941=12),8.74,IF(OR(AL941=13,AL941=14,AL941=15),9.03,IF(OR(AL941=16,AL941=17,AL941=18),9.33,9.65)))))))))),IF(AQ941="Բ-2", IF(AL941=0,5.71,IF(AL941=1,5.89,IF(AL941=2,6.09,IF(AL941=3,6.29,IF(OR(AL941=5,AL941=4),6.5,IF(OR(AL941=6,AL941=7),6.72,IF(OR(AL941=8,AL941=9),6.94,IF(OR(AL941=10,AL941=11,AL941=12),7.17,IF(OR(AL941=13,AL941=14,AL941=15),7.41,IF(OR(AL941=16,AL941=17,AL941=18),7.65,7.91)))))))))), IF(AQ941="Գ-1", IF(AL941=0,4.7,IF(AL941=1,4.86,IF(AL941=2,5.01,IF(AL941=3,5.18,IF(OR(AL941=5,AL941=4),5.35,IF(OR(AL941=6,AL941=7),5.52,IF(OR(AL941=8,AL941=9),5.71,IF(OR(AL941=10,AL941=11,AL941=12),5.89,IF(OR(AL941=13,AL941=14,AL941=15),6.09,IF(OR(AL941=16,AL941=17,AL941=18),6.29,6.49)))))))))), IF(AQ941="Գ-2", IF(AL941=0,3.88,IF(AL941=1,4.01,IF(AL941=2,4.14,IF(AL941=3,4.27,IF(OR(AL941=5,AL941=4),4.41,IF(OR(AL941=6,AL941=7),4.55,IF(OR(AL941=8,AL941=9),4.7,IF(OR(AL941=10,AL941=11,AL941=12),4.85,IF(OR(AL941=13,AL941=14,AL941=15),5.01,IF(OR(AL941=16,AL941=17,AL941=18),5.17,5.34)))))))))), IF(AQ941="Գ-3", IF(AL941=0,3.21,IF(AL941=1,3.31,IF(AL941=2,3.42,IF(AL941=3,3.53,IF(OR(AL941=5,AL941=4),3.64,IF(OR(AL941=6,AL941=7),3.76,IF(OR(AL941=8,AL941=9),3.88,IF(OR(AL941=10,AL941=11,AL941=12),4.01,IF(OR(AL941=13,AL941=14,AL941=15),4.13,IF(OR(AL941=16,AL941=17,AL941=18),4.27,4.4)))))))))), IF(AQ941="Ա-1", IF(AL941=0,2.66,IF(AL941=1,2.75,IF(AL941=2,2.83,IF(AL941=3,2.92,IF(OR(AL941=5,AL941=4),3.02,IF(OR(AL941=6,AL941=7),3.11,IF(OR(AL941=8,AL941=9),3.21,IF(OR(AL941=10,AL941=11,AL941=12),3.31,IF(OR(AL941=13,AL941=14,AL941=15),3.42,IF(OR(AL941=16,AL941=17,AL941=18),3.53,3.64)))))))))), IF(AQ941="Ա-2", IF(AL941=0,2.28,IF(AL941=1,2.35,IF(AL941=2,2.43,IF(AL941=3,2.5,IF(OR(AL941=5,AL941=4),2.58,IF(OR(AL941=6,AL941=7),2.66,IF(OR(AL941=8,AL941=9),2.75,IF(OR(AL941=10,AL941=11,AL941=12),2.83,IF(OR(AL941=13,AL941=14,AL941=15),2.92,IF(OR(AL941=16,AL941=17,AL941=18),3.01,3.11)))))))))),IF(AQ941="Ա-3", IF(AL941=0,1.96,IF(AL941=1,2.02,IF(AL941=2,2.08,IF(AL941=3,2.15,IF(OR(AL941=5,AL941=4),2.21,IF(OR(AL941=6,AL941=7),2.28,IF(OR(AL941=8,AL941=9),2.35,IF(OR(AL941=10,AL941=11,AL941=12),2.42,IF(OR(AL941=13,AL941=14,AL941=15),2.5,IF(OR(AL941=16,AL941=17,AL941=18),2.58,2.66)))))))))), IF(AQ941="Կ-1", IF(AL941=0,1.68,IF(AL941=1,1.73,IF(AL941=2,1.79,IF(AL941=3,1.84,IF(OR(AL941=5,AL941=4),1.9,IF(OR(AL941=6,AL941=7),1.96,IF(OR(AL941=8,AL941=9),2.02,IF(OR(AL941=10,AL941=11,AL941=12),2.08,IF(OR(AL941=13,AL941=14,AL941=15),2.14,IF(OR(AL941=16,AL941=17,AL941=18),2.21,2.28)))))))))), IF(AQ941="Կ-2", IF(AL941=0,1.45,IF(AL941=1,1.49,IF(AL941=2,1.54,IF(AL941=3,1.59,IF(OR(AL941=5,AL941=4),1.63,IF(OR(AL941=6,AL941=7),1.68,IF(OR(AL941=8,AL941=9),1.73,IF(OR(AL941=10,AL941=11,AL941=12),1.79,IF(OR(AL941=13,AL941=14,AL941=15),1.84,IF(OR(AL941=16,AL941=17,AL941=18),1.9,1.95)))))))))),IF(AQ941="Կ-3", IF(AL941=0,1.25,IF(AL941=1,1.29,IF(AL941=2,1.33,IF(AL941=3,1.37,IF(OR(AL941=5,AL941=4),1.41,IF(OR(AL941=6,AL941=7),1.45,IF(OR(AL941=8,AL941=9),1.49,IF(OR(AL941=10,AL941=11,AL941=12),1.54,IF(OR(AL941=13,AL941=14,AL941=15),1.58,IF(OR(AL941=16,AL941=17,AL941=18),1.63,1.68)))))))))), "Error"))))))))))))</f>
        <v>6.5</v>
      </c>
      <c r="AN941" s="456">
        <v>83200</v>
      </c>
      <c r="AO941" s="456"/>
      <c r="AP941" s="456"/>
      <c r="AQ941" s="589" t="str">
        <f t="shared" ref="AQ941:AQ948" si="919">+AG941</f>
        <v>Բ-2</v>
      </c>
      <c r="AR941" s="456">
        <f t="shared" ref="AR941:AR948" si="920">AN941*AM941</f>
        <v>540800</v>
      </c>
      <c r="AS941" s="590">
        <f t="shared" ref="AS941:AS948" si="921">AR941+AO941+AP941</f>
        <v>540800</v>
      </c>
      <c r="AT941" s="590">
        <f>+AS941*13</f>
        <v>7030400</v>
      </c>
    </row>
    <row r="942" spans="2:46" s="591" customFormat="1" ht="27">
      <c r="B942" s="830">
        <v>2</v>
      </c>
      <c r="C942" s="795" t="s">
        <v>657</v>
      </c>
      <c r="D942" s="817" t="s">
        <v>1960</v>
      </c>
      <c r="E942" s="818">
        <v>1980</v>
      </c>
      <c r="F942" s="819" t="s">
        <v>948</v>
      </c>
      <c r="G942" s="820">
        <v>1</v>
      </c>
      <c r="H942" s="820">
        <v>7</v>
      </c>
      <c r="I942" s="821">
        <f>IF(G942&lt;1,0,IF(M942="Բ-1",IF(H942=0,6.94,IF(H942=1,7.17,IF(H942=2,7.41,IF(H942=3,7.66,IF(OR(H942=5,H942=4),7.92,IF(OR(H942=6,H942=7),8.18,IF(OR(H942=8,H942=9),8.46,IF(OR(H942=10,H942=11,H942=12),8.74,IF(OR(H942=13,H942=14,H942=15),9.03,IF(OR(H942=16,H942=17,H942=18),9.33,9.65)))))))))),IF(M942="Բ-2", IF(H942=0,5.71,IF(H942=1,5.89,IF(H942=2,6.09,IF(H942=3,6.29,IF(OR(H942=5,H942=4),6.5,IF(OR(H942=6,H942=7),6.72,IF(OR(H942=8,H942=9),6.94,IF(OR(H942=10,H942=11,H942=12),7.17,IF(OR(H942=13,H942=14,H942=15),7.41,IF(OR(H942=16,H942=17,H942=18),7.65,7.91)))))))))), IF(M942="Գ-1", IF(H942=0,4.7,IF(H942=1,4.86,IF(H942=2,5.01,IF(H942=3,5.18,IF(OR(H942=5,H942=4),5.35,IF(OR(H942=6,H942=7),5.52,IF(OR(H942=8,H942=9),5.71,IF(OR(H942=10,H942=11,H942=12),5.89,IF(OR(H942=13,H942=14,H942=15),6.09,IF(OR(H942=16,H942=17,H942=18),6.29,6.49)))))))))), IF(M942="Գ-2", IF(H942=0,3.88,IF(H942=1,4.01,IF(H942=2,4.14,IF(H942=3,4.27,IF(OR(H942=5,H942=4),4.41,IF(OR(H942=6,H942=7),4.55,IF(OR(H942=8,H942=9),4.7,IF(OR(H942=10,H942=11,H942=12),4.85,IF(OR(H942=13,H942=14,H942=15),5.01,IF(OR(H942=16,H942=17,H942=18),5.17,5.34)))))))))), IF(M942="Գ-3", IF(H942=0,3.21,IF(H942=1,3.31,IF(H942=2,3.42,IF(H942=3,3.53,IF(OR(H942=5,H942=4),3.64,IF(OR(H942=6,H942=7),3.76,IF(OR(H942=8,H942=9),3.88,IF(OR(H942=10,H942=11,H942=12),4.01,IF(OR(H942=13,H942=14,H942=15),4.13,IF(OR(H942=16,H942=17,H942=18),4.27,4.4)))))))))), IF(M942="Ա-1", IF(H942=0,2.66,IF(H942=1,2.75,IF(H942=2,2.83,IF(H942=3,2.92,IF(OR(H942=5,H942=4),3.02,IF(OR(H942=6,H942=7),3.11,IF(OR(H942=8,H942=9),3.21,IF(OR(H942=10,H942=11,H942=12),3.31,IF(OR(H942=13,H942=14,H942=15),3.42,IF(OR(H942=16,H942=17,H942=18),3.53,3.64)))))))))), IF(M942="Ա-2", IF(H942=0,2.28,IF(H942=1,2.35,IF(H942=2,2.43,IF(H942=3,2.5,IF(OR(H942=5,H942=4),2.58,IF(OR(H942=6,H942=7),2.66,IF(OR(H942=8,H942=9),2.75,IF(OR(H942=10,H942=11,H942=12),2.83,IF(OR(H942=13,H942=14,H942=15),2.92,IF(OR(H942=16,H942=17,H942=18),3.01,3.11)))))))))),IF(M942="Ա-3", IF(H942=0,1.96,IF(H942=1,2.02,IF(H942=2,2.08,IF(H942=3,2.15,IF(OR(H942=5,H942=4),2.21,IF(OR(H942=6,H942=7),2.28,IF(OR(H942=8,H942=9),2.35,IF(OR(H942=10,H942=11,H942=12),2.42,IF(OR(H942=13,H942=14,H942=15),2.5,IF(OR(H942=16,H942=17,H942=18),2.58,2.66)))))))))), IF(M942="Կ-1", IF(H942=0,1.68,IF(H942=1,1.73,IF(H942=2,1.79,IF(H942=3,1.84,IF(OR(H942=5,H942=4),1.9,IF(OR(H942=6,H942=7),1.96,IF(OR(H942=8,H942=9),2.02,IF(OR(H942=10,H942=11,H942=12),2.08,IF(OR(H942=13,H942=14,H942=15),2.14,IF(OR(H942=16,H942=17,H942=18),2.21,2.28)))))))))), IF(M942="Կ-2", IF(H942=0,1.45,IF(H942=1,1.49,IF(H942=2,1.54,IF(H942=3,1.59,IF(OR(H942=5,H942=4),1.63,IF(OR(H942=6,H942=7),1.68,IF(OR(H942=8,H942=9),1.73,IF(OR(H942=10,H942=11,H942=12),1.79,IF(OR(H942=13,H942=14,H942=15),1.84,IF(OR(H942=16,H942=17,H942=18),1.9,1.95)))))))))),IF(M942="Կ-3", IF(H942=0,1.25,IF(H942=1,1.29,IF(H942=2,1.33,IF(H942=3,1.37,IF(OR(H942=5,H942=4),1.41,IF(OR(H942=6,H942=7),1.45,IF(OR(H942=8,H942=9),1.49,IF(OR(H942=10,H942=11,H942=12),1.54,IF(OR(H942=13,H942=14,H942=15),1.58,IF(OR(H942=16,H942=17,H942=18),1.63,1.68)))))))))), "Error"))))))))))))</f>
        <v>5.52</v>
      </c>
      <c r="J942" s="799">
        <v>83200</v>
      </c>
      <c r="K942" s="799"/>
      <c r="L942" s="799"/>
      <c r="M942" s="822" t="s">
        <v>82</v>
      </c>
      <c r="N942" s="799">
        <f>J942*I942</f>
        <v>459263.99999999994</v>
      </c>
      <c r="O942" s="823">
        <f t="shared" si="903"/>
        <v>459263.99999999994</v>
      </c>
      <c r="P942" s="823">
        <f>+O942*13</f>
        <v>5970431.9999999991</v>
      </c>
      <c r="Q942" s="592">
        <f t="shared" si="904"/>
        <v>1</v>
      </c>
      <c r="R942" s="592">
        <f t="shared" si="905"/>
        <v>8</v>
      </c>
      <c r="S942" s="588">
        <f t="shared" si="906"/>
        <v>5.71</v>
      </c>
      <c r="T942" s="456">
        <v>83200</v>
      </c>
      <c r="U942" s="456"/>
      <c r="V942" s="456"/>
      <c r="W942" s="589" t="str">
        <f t="shared" si="907"/>
        <v>Գ-1</v>
      </c>
      <c r="X942" s="456">
        <f t="shared" si="908"/>
        <v>475072</v>
      </c>
      <c r="Y942" s="590">
        <f t="shared" si="909"/>
        <v>475072</v>
      </c>
      <c r="Z942" s="590">
        <f>+Y942*13</f>
        <v>6175936</v>
      </c>
      <c r="AA942" s="592">
        <f t="shared" si="910"/>
        <v>1</v>
      </c>
      <c r="AB942" s="592">
        <f t="shared" si="911"/>
        <v>9</v>
      </c>
      <c r="AC942" s="588">
        <f t="shared" si="912"/>
        <v>5.71</v>
      </c>
      <c r="AD942" s="456">
        <v>83200</v>
      </c>
      <c r="AE942" s="456"/>
      <c r="AF942" s="456"/>
      <c r="AG942" s="589" t="str">
        <f t="shared" si="913"/>
        <v>Գ-1</v>
      </c>
      <c r="AH942" s="456">
        <f t="shared" si="914"/>
        <v>475072</v>
      </c>
      <c r="AI942" s="590">
        <f t="shared" si="915"/>
        <v>475072</v>
      </c>
      <c r="AJ942" s="590">
        <f>+AI942*13</f>
        <v>6175936</v>
      </c>
      <c r="AK942" s="592">
        <f t="shared" si="916"/>
        <v>1</v>
      </c>
      <c r="AL942" s="592">
        <f t="shared" si="917"/>
        <v>10</v>
      </c>
      <c r="AM942" s="588">
        <f t="shared" si="918"/>
        <v>5.89</v>
      </c>
      <c r="AN942" s="456">
        <v>83200</v>
      </c>
      <c r="AO942" s="456"/>
      <c r="AP942" s="456"/>
      <c r="AQ942" s="589" t="str">
        <f t="shared" si="919"/>
        <v>Գ-1</v>
      </c>
      <c r="AR942" s="456">
        <f t="shared" si="920"/>
        <v>490048</v>
      </c>
      <c r="AS942" s="590">
        <f t="shared" si="921"/>
        <v>490048</v>
      </c>
      <c r="AT942" s="590">
        <f>+AS942*13</f>
        <v>6370624</v>
      </c>
    </row>
    <row r="943" spans="2:46" s="591" customFormat="1" ht="27">
      <c r="B943" s="830">
        <v>3</v>
      </c>
      <c r="C943" s="795" t="s">
        <v>2726</v>
      </c>
      <c r="D943" s="817" t="s">
        <v>1960</v>
      </c>
      <c r="E943" s="818">
        <v>1979</v>
      </c>
      <c r="F943" s="819" t="s">
        <v>948</v>
      </c>
      <c r="G943" s="820">
        <v>1</v>
      </c>
      <c r="H943" s="820">
        <v>2</v>
      </c>
      <c r="I943" s="821">
        <f>IF(G943&lt;1,0,IF(M943="Բ-1",IF(H943=0,6.94,IF(H943=1,7.17,IF(H943=2,7.41,IF(H943=3,7.66,IF(OR(H943=5,H943=4),7.92,IF(OR(H943=6,H943=7),8.18,IF(OR(H943=8,H943=9),8.46,IF(OR(H943=10,H943=11,H943=12),8.74,IF(OR(H943=13,H943=14,H943=15),9.03,IF(OR(H943=16,H943=17,H943=18),9.33,9.65)))))))))),IF(M943="Բ-2", IF(H943=0,5.71,IF(H943=1,5.89,IF(H943=2,6.09,IF(H943=3,6.29,IF(OR(H943=5,H943=4),6.5,IF(OR(H943=6,H943=7),6.72,IF(OR(H943=8,H943=9),6.94,IF(OR(H943=10,H943=11,H943=12),7.17,IF(OR(H943=13,H943=14,H943=15),7.41,IF(OR(H943=16,H943=17,H943=18),7.65,7.91)))))))))), IF(M943="Գ-1", IF(H943=0,4.7,IF(H943=1,4.86,IF(H943=2,5.01,IF(H943=3,5.18,IF(OR(H943=5,H943=4),5.35,IF(OR(H943=6,H943=7),5.52,IF(OR(H943=8,H943=9),5.71,IF(OR(H943=10,H943=11,H943=12),5.89,IF(OR(H943=13,H943=14,H943=15),6.09,IF(OR(H943=16,H943=17,H943=18),6.29,6.49)))))))))), IF(M943="Գ-2", IF(H943=0,3.88,IF(H943=1,4.01,IF(H943=2,4.14,IF(H943=3,4.27,IF(OR(H943=5,H943=4),4.41,IF(OR(H943=6,H943=7),4.55,IF(OR(H943=8,H943=9),4.7,IF(OR(H943=10,H943=11,H943=12),4.85,IF(OR(H943=13,H943=14,H943=15),5.01,IF(OR(H943=16,H943=17,H943=18),5.17,5.34)))))))))), IF(M943="Գ-3", IF(H943=0,3.21,IF(H943=1,3.31,IF(H943=2,3.42,IF(H943=3,3.53,IF(OR(H943=5,H943=4),3.64,IF(OR(H943=6,H943=7),3.76,IF(OR(H943=8,H943=9),3.88,IF(OR(H943=10,H943=11,H943=12),4.01,IF(OR(H943=13,H943=14,H943=15),4.13,IF(OR(H943=16,H943=17,H943=18),4.27,4.4)))))))))), IF(M943="Ա-1", IF(H943=0,2.66,IF(H943=1,2.75,IF(H943=2,2.83,IF(H943=3,2.92,IF(OR(H943=5,H943=4),3.02,IF(OR(H943=6,H943=7),3.11,IF(OR(H943=8,H943=9),3.21,IF(OR(H943=10,H943=11,H943=12),3.31,IF(OR(H943=13,H943=14,H943=15),3.42,IF(OR(H943=16,H943=17,H943=18),3.53,3.64)))))))))), IF(M943="Ա-2", IF(H943=0,2.28,IF(H943=1,2.35,IF(H943=2,2.43,IF(H943=3,2.5,IF(OR(H943=5,H943=4),2.58,IF(OR(H943=6,H943=7),2.66,IF(OR(H943=8,H943=9),2.75,IF(OR(H943=10,H943=11,H943=12),2.83,IF(OR(H943=13,H943=14,H943=15),2.92,IF(OR(H943=16,H943=17,H943=18),3.01,3.11)))))))))),IF(M943="Ա-3", IF(H943=0,1.96,IF(H943=1,2.02,IF(H943=2,2.08,IF(H943=3,2.15,IF(OR(H943=5,H943=4),2.21,IF(OR(H943=6,H943=7),2.28,IF(OR(H943=8,H943=9),2.35,IF(OR(H943=10,H943=11,H943=12),2.42,IF(OR(H943=13,H943=14,H943=15),2.5,IF(OR(H943=16,H943=17,H943=18),2.58,2.66)))))))))), IF(M943="Կ-1", IF(H943=0,1.68,IF(H943=1,1.73,IF(H943=2,1.79,IF(H943=3,1.84,IF(OR(H943=5,H943=4),1.9,IF(OR(H943=6,H943=7),1.96,IF(OR(H943=8,H943=9),2.02,IF(OR(H943=10,H943=11,H943=12),2.08,IF(OR(H943=13,H943=14,H943=15),2.14,IF(OR(H943=16,H943=17,H943=18),2.21,2.28)))))))))), IF(M943="Կ-2", IF(H943=0,1.45,IF(H943=1,1.49,IF(H943=2,1.54,IF(H943=3,1.59,IF(OR(H943=5,H943=4),1.63,IF(OR(H943=6,H943=7),1.68,IF(OR(H943=8,H943=9),1.73,IF(OR(H943=10,H943=11,H943=12),1.79,IF(OR(H943=13,H943=14,H943=15),1.84,IF(OR(H943=16,H943=17,H943=18),1.9,1.95)))))))))),IF(M943="Կ-3", IF(H943=0,1.25,IF(H943=1,1.29,IF(H943=2,1.33,IF(H943=3,1.37,IF(OR(H943=5,H943=4),1.41,IF(OR(H943=6,H943=7),1.45,IF(OR(H943=8,H943=9),1.49,IF(OR(H943=10,H943=11,H943=12),1.54,IF(OR(H943=13,H943=14,H943=15),1.58,IF(OR(H943=16,H943=17,H943=18),1.63,1.68)))))))))), "Error"))))))))))))</f>
        <v>5.01</v>
      </c>
      <c r="J943" s="799">
        <v>83200</v>
      </c>
      <c r="K943" s="799"/>
      <c r="L943" s="799"/>
      <c r="M943" s="822" t="s">
        <v>82</v>
      </c>
      <c r="N943" s="799">
        <f>J943*I943</f>
        <v>416832</v>
      </c>
      <c r="O943" s="823">
        <f t="shared" si="903"/>
        <v>416832</v>
      </c>
      <c r="P943" s="823">
        <f>+O943*13</f>
        <v>5418816</v>
      </c>
      <c r="Q943" s="592">
        <f t="shared" si="904"/>
        <v>1</v>
      </c>
      <c r="R943" s="592">
        <f t="shared" si="905"/>
        <v>3</v>
      </c>
      <c r="S943" s="588">
        <f t="shared" si="906"/>
        <v>5.18</v>
      </c>
      <c r="T943" s="456">
        <v>83200</v>
      </c>
      <c r="U943" s="456"/>
      <c r="V943" s="456"/>
      <c r="W943" s="589" t="str">
        <f t="shared" si="907"/>
        <v>Գ-1</v>
      </c>
      <c r="X943" s="456">
        <f t="shared" si="908"/>
        <v>430976</v>
      </c>
      <c r="Y943" s="590">
        <f t="shared" si="909"/>
        <v>430976</v>
      </c>
      <c r="Z943" s="590">
        <f>+Y943*13</f>
        <v>5602688</v>
      </c>
      <c r="AA943" s="592">
        <f t="shared" si="910"/>
        <v>1</v>
      </c>
      <c r="AB943" s="592">
        <f t="shared" si="911"/>
        <v>4</v>
      </c>
      <c r="AC943" s="588">
        <f t="shared" si="912"/>
        <v>5.35</v>
      </c>
      <c r="AD943" s="456">
        <v>83200</v>
      </c>
      <c r="AE943" s="456"/>
      <c r="AF943" s="456"/>
      <c r="AG943" s="589" t="str">
        <f t="shared" si="913"/>
        <v>Գ-1</v>
      </c>
      <c r="AH943" s="456">
        <f t="shared" si="914"/>
        <v>445119.99999999994</v>
      </c>
      <c r="AI943" s="590">
        <f t="shared" si="915"/>
        <v>445119.99999999994</v>
      </c>
      <c r="AJ943" s="590">
        <f>+AI943*13</f>
        <v>5786559.9999999991</v>
      </c>
      <c r="AK943" s="592">
        <f t="shared" si="916"/>
        <v>1</v>
      </c>
      <c r="AL943" s="592">
        <f t="shared" si="917"/>
        <v>5</v>
      </c>
      <c r="AM943" s="588">
        <f t="shared" si="918"/>
        <v>5.35</v>
      </c>
      <c r="AN943" s="456">
        <v>83200</v>
      </c>
      <c r="AO943" s="456"/>
      <c r="AP943" s="456"/>
      <c r="AQ943" s="589" t="str">
        <f t="shared" si="919"/>
        <v>Գ-1</v>
      </c>
      <c r="AR943" s="456">
        <f t="shared" si="920"/>
        <v>445119.99999999994</v>
      </c>
      <c r="AS943" s="590">
        <f t="shared" si="921"/>
        <v>445119.99999999994</v>
      </c>
      <c r="AT943" s="590">
        <f>+AS943*13</f>
        <v>5786559.9999999991</v>
      </c>
    </row>
    <row r="944" spans="2:46" s="591" customFormat="1" ht="27">
      <c r="B944" s="830">
        <v>4</v>
      </c>
      <c r="C944" s="804" t="s">
        <v>3195</v>
      </c>
      <c r="D944" s="794" t="s">
        <v>1961</v>
      </c>
      <c r="E944" s="796">
        <v>1983</v>
      </c>
      <c r="F944" s="795" t="s">
        <v>2729</v>
      </c>
      <c r="G944" s="820">
        <v>1</v>
      </c>
      <c r="H944" s="820">
        <v>1</v>
      </c>
      <c r="I944" s="821">
        <f>IF(G944&lt;1,0,IF(M944="Բ-1",IF(H944=0,6.94,IF(H944=1,7.17,IF(H944=2,7.41,IF(H944=3,7.66,IF(OR(H944=5,H944=4),7.92,IF(OR(H944=6,H944=7),8.18,IF(OR(H944=8,H944=9),8.46,IF(OR(H944=10,H944=11,H944=12),8.74,IF(OR(H944=13,H944=14,H944=15),9.03,IF(OR(H944=16,H944=17,H944=18),9.33,9.65)))))))))),IF(M944="Բ-2", IF(H944=0,5.71,IF(H944=1,5.89,IF(H944=2,6.09,IF(H944=3,6.29,IF(OR(H944=5,H944=4),6.5,IF(OR(H944=6,H944=7),6.72,IF(OR(H944=8,H944=9),6.94,IF(OR(H944=10,H944=11,H944=12),7.17,IF(OR(H944=13,H944=14,H944=15),7.41,IF(OR(H944=16,H944=17,H944=18),7.65,7.91)))))))))), IF(M944="Գ-1", IF(H944=0,4.7,IF(H944=1,4.86,IF(H944=2,5.01,IF(H944=3,5.18,IF(OR(H944=5,H944=4),5.35,IF(OR(H944=6,H944=7),5.52,IF(OR(H944=8,H944=9),5.71,IF(OR(H944=10,H944=11,H944=12),5.89,IF(OR(H944=13,H944=14,H944=15),6.09,IF(OR(H944=16,H944=17,H944=18),6.29,6.49)))))))))), IF(M944="Գ-2", IF(H944=0,3.88,IF(H944=1,4.01,IF(H944=2,4.14,IF(H944=3,4.27,IF(OR(H944=5,H944=4),4.41,IF(OR(H944=6,H944=7),4.55,IF(OR(H944=8,H944=9),4.7,IF(OR(H944=10,H944=11,H944=12),4.85,IF(OR(H944=13,H944=14,H944=15),5.01,IF(OR(H944=16,H944=17,H944=18),5.17,5.34)))))))))), IF(M944="Գ-3", IF(H944=0,3.21,IF(H944=1,3.31,IF(H944=2,3.42,IF(H944=3,3.53,IF(OR(H944=5,H944=4),3.64,IF(OR(H944=6,H944=7),3.76,IF(OR(H944=8,H944=9),3.88,IF(OR(H944=10,H944=11,H944=12),4.01,IF(OR(H944=13,H944=14,H944=15),4.13,IF(OR(H944=16,H944=17,H944=18),4.27,4.4)))))))))), IF(M944="Ա-1", IF(H944=0,2.66,IF(H944=1,2.75,IF(H944=2,2.83,IF(H944=3,2.92,IF(OR(H944=5,H944=4),3.02,IF(OR(H944=6,H944=7),3.11,IF(OR(H944=8,H944=9),3.21,IF(OR(H944=10,H944=11,H944=12),3.31,IF(OR(H944=13,H944=14,H944=15),3.42,IF(OR(H944=16,H944=17,H944=18),3.53,3.64)))))))))), IF(M944="Ա-2", IF(H944=0,2.28,IF(H944=1,2.35,IF(H944=2,2.43,IF(H944=3,2.5,IF(OR(H944=5,H944=4),2.58,IF(OR(H944=6,H944=7),2.66,IF(OR(H944=8,H944=9),2.75,IF(OR(H944=10,H944=11,H944=12),2.83,IF(OR(H944=13,H944=14,H944=15),2.92,IF(OR(H944=16,H944=17,H944=18),3.01,3.11)))))))))),IF(M944="Ա-3", IF(H944=0,1.96,IF(H944=1,2.02,IF(H944=2,2.08,IF(H944=3,2.15,IF(OR(H944=5,H944=4),2.21,IF(OR(H944=6,H944=7),2.28,IF(OR(H944=8,H944=9),2.35,IF(OR(H944=10,H944=11,H944=12),2.42,IF(OR(H944=13,H944=14,H944=15),2.5,IF(OR(H944=16,H944=17,H944=18),2.58,2.66)))))))))), IF(M944="Կ-1", IF(H944=0,1.68,IF(H944=1,1.73,IF(H944=2,1.79,IF(H944=3,1.84,IF(OR(H944=5,H944=4),1.9,IF(OR(H944=6,H944=7),1.96,IF(OR(H944=8,H944=9),2.02,IF(OR(H944=10,H944=11,H944=12),2.08,IF(OR(H944=13,H944=14,H944=15),2.14,IF(OR(H944=16,H944=17,H944=18),2.21,2.28)))))))))), IF(M944="Կ-2", IF(H944=0,1.45,IF(H944=1,1.49,IF(H944=2,1.54,IF(H944=3,1.59,IF(OR(H944=5,H944=4),1.63,IF(OR(H944=6,H944=7),1.68,IF(OR(H944=8,H944=9),1.73,IF(OR(H944=10,H944=11,H944=12),1.79,IF(OR(H944=13,H944=14,H944=15),1.84,IF(OR(H944=16,H944=17,H944=18),1.9,1.95)))))))))),IF(M944="Կ-3", IF(H944=0,1.25,IF(H944=1,1.29,IF(H944=2,1.33,IF(H944=3,1.37,IF(OR(H944=5,H944=4),1.41,IF(OR(H944=6,H944=7),1.45,IF(OR(H944=8,H944=9),1.49,IF(OR(H944=10,H944=11,H944=12),1.54,IF(OR(H944=13,H944=14,H944=15),1.58,IF(OR(H944=16,H944=17,H944=18),1.63,1.68)))))))))), "Error"))))))))))))</f>
        <v>4.8600000000000003</v>
      </c>
      <c r="J944" s="799">
        <v>83200</v>
      </c>
      <c r="K944" s="799"/>
      <c r="L944" s="832"/>
      <c r="M944" s="822" t="s">
        <v>82</v>
      </c>
      <c r="N944" s="799">
        <f>J944*I944</f>
        <v>404352</v>
      </c>
      <c r="O944" s="823">
        <f>I944*J944+K944+L944</f>
        <v>404352</v>
      </c>
      <c r="P944" s="823">
        <f>+O944*13</f>
        <v>5256576</v>
      </c>
      <c r="Q944" s="592">
        <f t="shared" si="904"/>
        <v>1</v>
      </c>
      <c r="R944" s="592">
        <f t="shared" si="905"/>
        <v>2</v>
      </c>
      <c r="S944" s="588">
        <f>IF(Q944&lt;1,0,IF(W944="Բ-1",IF(R944=0,6.94,IF(R944=1,7.17,IF(R944=2,7.41,IF(R944=3,7.66,IF(OR(R944=5,R944=4),7.92,IF(OR(R944=6,R944=7),8.18,IF(OR(R944=8,R944=9),8.46,IF(OR(R944=10,R944=11,R944=12),8.74,IF(OR(R944=13,R944=14,R944=15),9.03,IF(OR(R944=16,R944=17,R944=18),9.33,9.65)))))))))),IF(W944="Բ-2", IF(R944=0,5.71,IF(R944=1,5.89,IF(R944=2,6.09,IF(R944=3,6.29,IF(OR(R944=5,R944=4),6.5,IF(OR(R944=6,R944=7),6.72,IF(OR(R944=8,R944=9),6.94,IF(OR(R944=10,R944=11,R944=12),7.17,IF(OR(R944=13,R944=14,R944=15),7.41,IF(OR(R944=16,R944=17,R944=18),7.65,7.91)))))))))), IF(W944="Գ-1", IF(R944=0,4.7,IF(R944=1,4.86,IF(R944=2,5.01,IF(R944=3,5.18,IF(OR(R944=5,R944=4),5.35,IF(OR(R944=6,R944=7),5.52,IF(OR(R944=8,R944=9),5.71,IF(OR(R944=10,R944=11,R944=12),5.89,IF(OR(R944=13,R944=14,R944=15),6.09,IF(OR(R944=16,R944=17,R944=18),6.29,6.49)))))))))), IF(W944="Գ-2", IF(R944=0,3.88,IF(R944=1,4.01,IF(R944=2,4.14,IF(R944=3,4.27,IF(OR(R944=5,R944=4),4.41,IF(OR(R944=6,R944=7),4.55,IF(OR(R944=8,R944=9),4.7,IF(OR(R944=10,R944=11,R944=12),4.85,IF(OR(R944=13,R944=14,R944=15),5.01,IF(OR(R944=16,R944=17,R944=18),5.17,5.34)))))))))), IF(W944="Գ-3", IF(R944=0,3.21,IF(R944=1,3.31,IF(R944=2,3.42,IF(R944=3,3.53,IF(OR(R944=5,R944=4),3.64,IF(OR(R944=6,R944=7),3.76,IF(OR(R944=8,R944=9),3.88,IF(OR(R944=10,R944=11,R944=12),4.01,IF(OR(R944=13,R944=14,R944=15),4.13,IF(OR(R944=16,R944=17,R944=18),4.27,4.4)))))))))), IF(W944="Ա-1", IF(R944=0,2.66,IF(R944=1,2.75,IF(R944=2,2.83,IF(R944=3,2.92,IF(OR(R944=5,R944=4),3.02,IF(OR(R944=6,R944=7),3.11,IF(OR(R944=8,R944=9),3.21,IF(OR(R944=10,R944=11,R944=12),3.31,IF(OR(R944=13,R944=14,R944=15),3.42,IF(OR(R944=16,R944=17,R944=18),3.53,3.64)))))))))), IF(W944="Ա-2", IF(R944=0,2.28,IF(R944=1,2.35,IF(R944=2,2.43,IF(R944=3,2.5,IF(OR(R944=5,R944=4),2.58,IF(OR(R944=6,R944=7),2.66,IF(OR(R944=8,R944=9),2.75,IF(OR(R944=10,R944=11,R944=12),2.83,IF(OR(R944=13,R944=14,R944=15),2.92,IF(OR(R944=16,R944=17,R944=18),3.01,3.11)))))))))),IF(W944="Ա-3", IF(R944=0,1.96,IF(R944=1,2.02,IF(R944=2,2.08,IF(R944=3,2.15,IF(OR(R944=5,R944=4),2.21,IF(OR(R944=6,R944=7),2.28,IF(OR(R944=8,R944=9),2.35,IF(OR(R944=10,R944=11,R944=12),2.42,IF(OR(R944=13,R944=14,R944=15),2.5,IF(OR(R944=16,R944=17,R944=18),2.58,2.66)))))))))), IF(W944="Կ-1", IF(R944=0,1.68,IF(R944=1,1.73,IF(R944=2,1.79,IF(R944=3,1.84,IF(OR(R944=5,R944=4),1.9,IF(OR(R944=6,R944=7),1.96,IF(OR(R944=8,R944=9),2.02,IF(OR(R944=10,R944=11,R944=12),2.08,IF(OR(R944=13,R944=14,R944=15),2.14,IF(OR(R944=16,R944=17,R944=18),2.21,2.28)))))))))), IF(W944="Կ-2", IF(R944=0,1.45,IF(R944=1,1.49,IF(R944=2,1.54,IF(R944=3,1.59,IF(OR(R944=5,R944=4),1.63,IF(OR(R944=6,R944=7),1.68,IF(OR(R944=8,R944=9),1.73,IF(OR(R944=10,R944=11,R944=12),1.79,IF(OR(R944=13,R944=14,R944=15),1.84,IF(OR(R944=16,R944=17,R944=18),1.9,1.95)))))))))),IF(W944="Կ-3", IF(R944=0,1.25,IF(R944=1,1.29,IF(R944=2,1.33,IF(R944=3,1.37,IF(OR(R944=5,R944=4),1.41,IF(OR(R944=6,R944=7),1.45,IF(OR(R944=8,R944=9),1.49,IF(OR(R944=10,R944=11,R944=12),1.54,IF(OR(R944=13,R944=14,R944=15),1.58,IF(OR(R944=16,R944=17,R944=18),1.63,1.68)))))))))), "Error"))))))))))))</f>
        <v>5.01</v>
      </c>
      <c r="T944" s="456">
        <v>83200</v>
      </c>
      <c r="U944" s="456"/>
      <c r="V944" s="457"/>
      <c r="W944" s="589" t="str">
        <f>+M944</f>
        <v>Գ-1</v>
      </c>
      <c r="X944" s="456">
        <f t="shared" si="908"/>
        <v>416832</v>
      </c>
      <c r="Y944" s="590">
        <f t="shared" si="909"/>
        <v>416832</v>
      </c>
      <c r="Z944" s="590">
        <f>+Y944*13</f>
        <v>5418816</v>
      </c>
      <c r="AA944" s="592">
        <f>+Q944</f>
        <v>1</v>
      </c>
      <c r="AB944" s="592">
        <f>+R944+1</f>
        <v>3</v>
      </c>
      <c r="AC944" s="588">
        <f>IF(AA944&lt;1,0,IF(AG944="Բ-1",IF(AB944=0,6.94,IF(AB944=1,7.17,IF(AB944=2,7.41,IF(AB944=3,7.66,IF(OR(AB944=5,AB944=4),7.92,IF(OR(AB944=6,AB944=7),8.18,IF(OR(AB944=8,AB944=9),8.46,IF(OR(AB944=10,AB944=11,AB944=12),8.74,IF(OR(AB944=13,AB944=14,AB944=15),9.03,IF(OR(AB944=16,AB944=17,AB944=18),9.33,9.65)))))))))),IF(AG944="Բ-2", IF(AB944=0,5.71,IF(AB944=1,5.89,IF(AB944=2,6.09,IF(AB944=3,6.29,IF(OR(AB944=5,AB944=4),6.5,IF(OR(AB944=6,AB944=7),6.72,IF(OR(AB944=8,AB944=9),6.94,IF(OR(AB944=10,AB944=11,AB944=12),7.17,IF(OR(AB944=13,AB944=14,AB944=15),7.41,IF(OR(AB944=16,AB944=17,AB944=18),7.65,7.91)))))))))), IF(AG944="Գ-1", IF(AB944=0,4.7,IF(AB944=1,4.86,IF(AB944=2,5.01,IF(AB944=3,5.18,IF(OR(AB944=5,AB944=4),5.35,IF(OR(AB944=6,AB944=7),5.52,IF(OR(AB944=8,AB944=9),5.71,IF(OR(AB944=10,AB944=11,AB944=12),5.89,IF(OR(AB944=13,AB944=14,AB944=15),6.09,IF(OR(AB944=16,AB944=17,AB944=18),6.29,6.49)))))))))), IF(AG944="Գ-2", IF(AB944=0,3.88,IF(AB944=1,4.01,IF(AB944=2,4.14,IF(AB944=3,4.27,IF(OR(AB944=5,AB944=4),4.41,IF(OR(AB944=6,AB944=7),4.55,IF(OR(AB944=8,AB944=9),4.7,IF(OR(AB944=10,AB944=11,AB944=12),4.85,IF(OR(AB944=13,AB944=14,AB944=15),5.01,IF(OR(AB944=16,AB944=17,AB944=18),5.17,5.34)))))))))), IF(AG944="Գ-3", IF(AB944=0,3.21,IF(AB944=1,3.31,IF(AB944=2,3.42,IF(AB944=3,3.53,IF(OR(AB944=5,AB944=4),3.64,IF(OR(AB944=6,AB944=7),3.76,IF(OR(AB944=8,AB944=9),3.88,IF(OR(AB944=10,AB944=11,AB944=12),4.01,IF(OR(AB944=13,AB944=14,AB944=15),4.13,IF(OR(AB944=16,AB944=17,AB944=18),4.27,4.4)))))))))), IF(AG944="Ա-1", IF(AB944=0,2.66,IF(AB944=1,2.75,IF(AB944=2,2.83,IF(AB944=3,2.92,IF(OR(AB944=5,AB944=4),3.02,IF(OR(AB944=6,AB944=7),3.11,IF(OR(AB944=8,AB944=9),3.21,IF(OR(AB944=10,AB944=11,AB944=12),3.31,IF(OR(AB944=13,AB944=14,AB944=15),3.42,IF(OR(AB944=16,AB944=17,AB944=18),3.53,3.64)))))))))), IF(AG944="Ա-2", IF(AB944=0,2.28,IF(AB944=1,2.35,IF(AB944=2,2.43,IF(AB944=3,2.5,IF(OR(AB944=5,AB944=4),2.58,IF(OR(AB944=6,AB944=7),2.66,IF(OR(AB944=8,AB944=9),2.75,IF(OR(AB944=10,AB944=11,AB944=12),2.83,IF(OR(AB944=13,AB944=14,AB944=15),2.92,IF(OR(AB944=16,AB944=17,AB944=18),3.01,3.11)))))))))),IF(AG944="Ա-3", IF(AB944=0,1.96,IF(AB944=1,2.02,IF(AB944=2,2.08,IF(AB944=3,2.15,IF(OR(AB944=5,AB944=4),2.21,IF(OR(AB944=6,AB944=7),2.28,IF(OR(AB944=8,AB944=9),2.35,IF(OR(AB944=10,AB944=11,AB944=12),2.42,IF(OR(AB944=13,AB944=14,AB944=15),2.5,IF(OR(AB944=16,AB944=17,AB944=18),2.58,2.66)))))))))), IF(AG944="Կ-1", IF(AB944=0,1.68,IF(AB944=1,1.73,IF(AB944=2,1.79,IF(AB944=3,1.84,IF(OR(AB944=5,AB944=4),1.9,IF(OR(AB944=6,AB944=7),1.96,IF(OR(AB944=8,AB944=9),2.02,IF(OR(AB944=10,AB944=11,AB944=12),2.08,IF(OR(AB944=13,AB944=14,AB944=15),2.14,IF(OR(AB944=16,AB944=17,AB944=18),2.21,2.28)))))))))), IF(AG944="Կ-2", IF(AB944=0,1.45,IF(AB944=1,1.49,IF(AB944=2,1.54,IF(AB944=3,1.59,IF(OR(AB944=5,AB944=4),1.63,IF(OR(AB944=6,AB944=7),1.68,IF(OR(AB944=8,AB944=9),1.73,IF(OR(AB944=10,AB944=11,AB944=12),1.79,IF(OR(AB944=13,AB944=14,AB944=15),1.84,IF(OR(AB944=16,AB944=17,AB944=18),1.9,1.95)))))))))),IF(AG944="Կ-3", IF(AB944=0,1.25,IF(AB944=1,1.29,IF(AB944=2,1.33,IF(AB944=3,1.37,IF(OR(AB944=5,AB944=4),1.41,IF(OR(AB944=6,AB944=7),1.45,IF(OR(AB944=8,AB944=9),1.49,IF(OR(AB944=10,AB944=11,AB944=12),1.54,IF(OR(AB944=13,AB944=14,AB944=15),1.58,IF(OR(AB944=16,AB944=17,AB944=18),1.63,1.68)))))))))), "Error"))))))))))))</f>
        <v>5.18</v>
      </c>
      <c r="AD944" s="456">
        <v>83200</v>
      </c>
      <c r="AE944" s="456"/>
      <c r="AF944" s="457"/>
      <c r="AG944" s="589" t="str">
        <f>+W944</f>
        <v>Գ-1</v>
      </c>
      <c r="AH944" s="456">
        <f t="shared" si="914"/>
        <v>430976</v>
      </c>
      <c r="AI944" s="590">
        <f t="shared" si="915"/>
        <v>430976</v>
      </c>
      <c r="AJ944" s="590">
        <f>+AI944*13</f>
        <v>5602688</v>
      </c>
      <c r="AK944" s="592">
        <f>+AA944</f>
        <v>1</v>
      </c>
      <c r="AL944" s="592">
        <f>+AB944+1</f>
        <v>4</v>
      </c>
      <c r="AM944" s="588">
        <f>IF(AK944&lt;1,0,IF(AQ944="Բ-1",IF(AL944=0,6.94,IF(AL944=1,7.17,IF(AL944=2,7.41,IF(AL944=3,7.66,IF(OR(AL944=5,AL944=4),7.92,IF(OR(AL944=6,AL944=7),8.18,IF(OR(AL944=8,AL944=9),8.46,IF(OR(AL944=10,AL944=11,AL944=12),8.74,IF(OR(AL944=13,AL944=14,AL944=15),9.03,IF(OR(AL944=16,AL944=17,AL944=18),9.33,9.65)))))))))),IF(AQ944="Բ-2", IF(AL944=0,5.71,IF(AL944=1,5.89,IF(AL944=2,6.09,IF(AL944=3,6.29,IF(OR(AL944=5,AL944=4),6.5,IF(OR(AL944=6,AL944=7),6.72,IF(OR(AL944=8,AL944=9),6.94,IF(OR(AL944=10,AL944=11,AL944=12),7.17,IF(OR(AL944=13,AL944=14,AL944=15),7.41,IF(OR(AL944=16,AL944=17,AL944=18),7.65,7.91)))))))))), IF(AQ944="Գ-1", IF(AL944=0,4.7,IF(AL944=1,4.86,IF(AL944=2,5.01,IF(AL944=3,5.18,IF(OR(AL944=5,AL944=4),5.35,IF(OR(AL944=6,AL944=7),5.52,IF(OR(AL944=8,AL944=9),5.71,IF(OR(AL944=10,AL944=11,AL944=12),5.89,IF(OR(AL944=13,AL944=14,AL944=15),6.09,IF(OR(AL944=16,AL944=17,AL944=18),6.29,6.49)))))))))), IF(AQ944="Գ-2", IF(AL944=0,3.88,IF(AL944=1,4.01,IF(AL944=2,4.14,IF(AL944=3,4.27,IF(OR(AL944=5,AL944=4),4.41,IF(OR(AL944=6,AL944=7),4.55,IF(OR(AL944=8,AL944=9),4.7,IF(OR(AL944=10,AL944=11,AL944=12),4.85,IF(OR(AL944=13,AL944=14,AL944=15),5.01,IF(OR(AL944=16,AL944=17,AL944=18),5.17,5.34)))))))))), IF(AQ944="Գ-3", IF(AL944=0,3.21,IF(AL944=1,3.31,IF(AL944=2,3.42,IF(AL944=3,3.53,IF(OR(AL944=5,AL944=4),3.64,IF(OR(AL944=6,AL944=7),3.76,IF(OR(AL944=8,AL944=9),3.88,IF(OR(AL944=10,AL944=11,AL944=12),4.01,IF(OR(AL944=13,AL944=14,AL944=15),4.13,IF(OR(AL944=16,AL944=17,AL944=18),4.27,4.4)))))))))), IF(AQ944="Ա-1", IF(AL944=0,2.66,IF(AL944=1,2.75,IF(AL944=2,2.83,IF(AL944=3,2.92,IF(OR(AL944=5,AL944=4),3.02,IF(OR(AL944=6,AL944=7),3.11,IF(OR(AL944=8,AL944=9),3.21,IF(OR(AL944=10,AL944=11,AL944=12),3.31,IF(OR(AL944=13,AL944=14,AL944=15),3.42,IF(OR(AL944=16,AL944=17,AL944=18),3.53,3.64)))))))))), IF(AQ944="Ա-2", IF(AL944=0,2.28,IF(AL944=1,2.35,IF(AL944=2,2.43,IF(AL944=3,2.5,IF(OR(AL944=5,AL944=4),2.58,IF(OR(AL944=6,AL944=7),2.66,IF(OR(AL944=8,AL944=9),2.75,IF(OR(AL944=10,AL944=11,AL944=12),2.83,IF(OR(AL944=13,AL944=14,AL944=15),2.92,IF(OR(AL944=16,AL944=17,AL944=18),3.01,3.11)))))))))),IF(AQ944="Ա-3", IF(AL944=0,1.96,IF(AL944=1,2.02,IF(AL944=2,2.08,IF(AL944=3,2.15,IF(OR(AL944=5,AL944=4),2.21,IF(OR(AL944=6,AL944=7),2.28,IF(OR(AL944=8,AL944=9),2.35,IF(OR(AL944=10,AL944=11,AL944=12),2.42,IF(OR(AL944=13,AL944=14,AL944=15),2.5,IF(OR(AL944=16,AL944=17,AL944=18),2.58,2.66)))))))))), IF(AQ944="Կ-1", IF(AL944=0,1.68,IF(AL944=1,1.73,IF(AL944=2,1.79,IF(AL944=3,1.84,IF(OR(AL944=5,AL944=4),1.9,IF(OR(AL944=6,AL944=7),1.96,IF(OR(AL944=8,AL944=9),2.02,IF(OR(AL944=10,AL944=11,AL944=12),2.08,IF(OR(AL944=13,AL944=14,AL944=15),2.14,IF(OR(AL944=16,AL944=17,AL944=18),2.21,2.28)))))))))), IF(AQ944="Կ-2", IF(AL944=0,1.45,IF(AL944=1,1.49,IF(AL944=2,1.54,IF(AL944=3,1.59,IF(OR(AL944=5,AL944=4),1.63,IF(OR(AL944=6,AL944=7),1.68,IF(OR(AL944=8,AL944=9),1.73,IF(OR(AL944=10,AL944=11,AL944=12),1.79,IF(OR(AL944=13,AL944=14,AL944=15),1.84,IF(OR(AL944=16,AL944=17,AL944=18),1.9,1.95)))))))))),IF(AQ944="Կ-3", IF(AL944=0,1.25,IF(AL944=1,1.29,IF(AL944=2,1.33,IF(AL944=3,1.37,IF(OR(AL944=5,AL944=4),1.41,IF(OR(AL944=6,AL944=7),1.45,IF(OR(AL944=8,AL944=9),1.49,IF(OR(AL944=10,AL944=11,AL944=12),1.54,IF(OR(AL944=13,AL944=14,AL944=15),1.58,IF(OR(AL944=16,AL944=17,AL944=18),1.63,1.68)))))))))), "Error"))))))))))))</f>
        <v>5.35</v>
      </c>
      <c r="AN944" s="456">
        <v>83200</v>
      </c>
      <c r="AO944" s="456"/>
      <c r="AP944" s="457"/>
      <c r="AQ944" s="589" t="str">
        <f t="shared" si="919"/>
        <v>Գ-1</v>
      </c>
      <c r="AR944" s="456">
        <f t="shared" si="920"/>
        <v>445119.99999999994</v>
      </c>
      <c r="AS944" s="590">
        <f t="shared" si="921"/>
        <v>445119.99999999994</v>
      </c>
      <c r="AT944" s="590">
        <f>+AS944*13</f>
        <v>5786559.9999999991</v>
      </c>
    </row>
    <row r="945" spans="1:46" s="591" customFormat="1" ht="27">
      <c r="B945" s="830">
        <v>5</v>
      </c>
      <c r="C945" s="795" t="s">
        <v>1135</v>
      </c>
      <c r="D945" s="794" t="s">
        <v>1960</v>
      </c>
      <c r="E945" s="796">
        <v>1962</v>
      </c>
      <c r="F945" s="795" t="s">
        <v>2728</v>
      </c>
      <c r="G945" s="820">
        <v>1</v>
      </c>
      <c r="H945" s="820">
        <v>22</v>
      </c>
      <c r="I945" s="821">
        <f>IF(G945&lt;1,0,IF(M945="Բ-1",IF(H945=0,6.94,IF(H945=1,7.17,IF(H945=2,7.41,IF(H945=3,7.66,IF(OR(H945=5,H945=4),7.92,IF(OR(H945=6,H945=7),8.18,IF(OR(H945=8,H945=9),8.46,IF(OR(H945=10,H945=11,H945=12),8.74,IF(OR(H945=13,H945=14,H945=15),9.03,IF(OR(H945=16,H945=17,H945=18),9.33,9.65)))))))))),IF(M945="Բ-2", IF(H945=0,5.71,IF(H945=1,5.89,IF(H945=2,6.09,IF(H945=3,6.29,IF(OR(H945=5,H945=4),6.5,IF(OR(H945=6,H945=7),6.72,IF(OR(H945=8,H945=9),6.94,IF(OR(H945=10,H945=11,H945=12),7.17,IF(OR(H945=13,H945=14,H945=15),7.41,IF(OR(H945=16,H945=17,H945=18),7.65,7.91)))))))))), IF(M945="Գ-1", IF(H945=0,4.7,IF(H945=1,4.86,IF(H945=2,5.01,IF(H945=3,5.18,IF(OR(H945=5,H945=4),5.35,IF(OR(H945=6,H945=7),5.52,IF(OR(H945=8,H945=9),5.71,IF(OR(H945=10,H945=11,H945=12),5.89,IF(OR(H945=13,H945=14,H945=15),6.09,IF(OR(H945=16,H945=17,H945=18),6.29,6.49)))))))))), IF(M945="Գ-2", IF(H945=0,3.88,IF(H945=1,4.01,IF(H945=2,4.14,IF(H945=3,4.27,IF(OR(H945=5,H945=4),4.41,IF(OR(H945=6,H945=7),4.55,IF(OR(H945=8,H945=9),4.7,IF(OR(H945=10,H945=11,H945=12),4.85,IF(OR(H945=13,H945=14,H945=15),5.01,IF(OR(H945=16,H945=17,H945=18),5.17,5.34)))))))))), IF(M945="Գ-3", IF(H945=0,3.21,IF(H945=1,3.31,IF(H945=2,3.42,IF(H945=3,3.53,IF(OR(H945=5,H945=4),3.64,IF(OR(H945=6,H945=7),3.76,IF(OR(H945=8,H945=9),3.88,IF(OR(H945=10,H945=11,H945=12),4.01,IF(OR(H945=13,H945=14,H945=15),4.13,IF(OR(H945=16,H945=17,H945=18),4.27,4.4)))))))))), IF(M945="Ա-1", IF(H945=0,2.66,IF(H945=1,2.75,IF(H945=2,2.83,IF(H945=3,2.92,IF(OR(H945=5,H945=4),3.02,IF(OR(H945=6,H945=7),3.11,IF(OR(H945=8,H945=9),3.21,IF(OR(H945=10,H945=11,H945=12),3.31,IF(OR(H945=13,H945=14,H945=15),3.42,IF(OR(H945=16,H945=17,H945=18),3.53,3.64)))))))))), IF(M945="Ա-2", IF(H945=0,2.28,IF(H945=1,2.35,IF(H945=2,2.43,IF(H945=3,2.5,IF(OR(H945=5,H945=4),2.58,IF(OR(H945=6,H945=7),2.66,IF(OR(H945=8,H945=9),2.75,IF(OR(H945=10,H945=11,H945=12),2.83,IF(OR(H945=13,H945=14,H945=15),2.92,IF(OR(H945=16,H945=17,H945=18),3.01,3.11)))))))))),IF(M945="Ա-3", IF(H945=0,1.96,IF(H945=1,2.02,IF(H945=2,2.08,IF(H945=3,2.15,IF(OR(H945=5,H945=4),2.21,IF(OR(H945=6,H945=7),2.28,IF(OR(H945=8,H945=9),2.35,IF(OR(H945=10,H945=11,H945=12),2.42,IF(OR(H945=13,H945=14,H945=15),2.5,IF(OR(H945=16,H945=17,H945=18),2.58,2.66)))))))))), IF(M945="Կ-1", IF(H945=0,1.68,IF(H945=1,1.73,IF(H945=2,1.79,IF(H945=3,1.84,IF(OR(H945=5,H945=4),1.9,IF(OR(H945=6,H945=7),1.96,IF(OR(H945=8,H945=9),2.02,IF(OR(H945=10,H945=11,H945=12),2.08,IF(OR(H945=13,H945=14,H945=15),2.14,IF(OR(H945=16,H945=17,H945=18),2.21,2.28)))))))))), IF(M945="Կ-2", IF(H945=0,1.45,IF(H945=1,1.49,IF(H945=2,1.54,IF(H945=3,1.59,IF(OR(H945=5,H945=4),1.63,IF(OR(H945=6,H945=7),1.68,IF(OR(H945=8,H945=9),1.73,IF(OR(H945=10,H945=11,H945=12),1.79,IF(OR(H945=13,H945=14,H945=15),1.84,IF(OR(H945=16,H945=17,H945=18),1.9,1.95)))))))))),IF(M945="Կ-3", IF(H945=0,1.25,IF(H945=1,1.29,IF(H945=2,1.33,IF(H945=3,1.37,IF(OR(H945=5,H945=4),1.41,IF(OR(H945=6,H945=7),1.45,IF(OR(H945=8,H945=9),1.49,IF(OR(H945=10,H945=11,H945=12),1.54,IF(OR(H945=13,H945=14,H945=15),1.58,IF(OR(H945=16,H945=17,H945=18),1.63,1.68)))))))))), "Error"))))))))))))</f>
        <v>6.49</v>
      </c>
      <c r="J945" s="799">
        <v>83200</v>
      </c>
      <c r="K945" s="799"/>
      <c r="L945" s="799"/>
      <c r="M945" s="822" t="s">
        <v>82</v>
      </c>
      <c r="N945" s="799">
        <f>J945*I945</f>
        <v>539968</v>
      </c>
      <c r="O945" s="823">
        <f t="shared" si="903"/>
        <v>539968</v>
      </c>
      <c r="P945" s="823">
        <f>+O945*13</f>
        <v>7019584</v>
      </c>
      <c r="Q945" s="592">
        <f t="shared" si="904"/>
        <v>1</v>
      </c>
      <c r="R945" s="592">
        <f t="shared" si="905"/>
        <v>23</v>
      </c>
      <c r="S945" s="588">
        <f t="shared" si="906"/>
        <v>6.49</v>
      </c>
      <c r="T945" s="456">
        <v>83200</v>
      </c>
      <c r="U945" s="456"/>
      <c r="V945" s="456"/>
      <c r="W945" s="589" t="str">
        <f t="shared" si="907"/>
        <v>Գ-1</v>
      </c>
      <c r="X945" s="456">
        <f t="shared" si="908"/>
        <v>539968</v>
      </c>
      <c r="Y945" s="590">
        <f t="shared" si="909"/>
        <v>539968</v>
      </c>
      <c r="Z945" s="590">
        <f>+Y945*13</f>
        <v>7019584</v>
      </c>
      <c r="AA945" s="592">
        <f t="shared" si="910"/>
        <v>1</v>
      </c>
      <c r="AB945" s="592">
        <f t="shared" si="911"/>
        <v>24</v>
      </c>
      <c r="AC945" s="588">
        <f t="shared" si="912"/>
        <v>6.49</v>
      </c>
      <c r="AD945" s="456">
        <v>83200</v>
      </c>
      <c r="AE945" s="456"/>
      <c r="AF945" s="456"/>
      <c r="AG945" s="589" t="str">
        <f t="shared" si="913"/>
        <v>Գ-1</v>
      </c>
      <c r="AH945" s="456">
        <f t="shared" si="914"/>
        <v>539968</v>
      </c>
      <c r="AI945" s="590">
        <f t="shared" si="915"/>
        <v>539968</v>
      </c>
      <c r="AJ945" s="590">
        <f>+AI945*13</f>
        <v>7019584</v>
      </c>
      <c r="AK945" s="592">
        <f t="shared" si="916"/>
        <v>1</v>
      </c>
      <c r="AL945" s="592">
        <f t="shared" si="917"/>
        <v>25</v>
      </c>
      <c r="AM945" s="588">
        <f t="shared" si="918"/>
        <v>6.49</v>
      </c>
      <c r="AN945" s="456">
        <v>83200</v>
      </c>
      <c r="AO945" s="456"/>
      <c r="AP945" s="456"/>
      <c r="AQ945" s="589" t="str">
        <f t="shared" si="919"/>
        <v>Գ-1</v>
      </c>
      <c r="AR945" s="456">
        <f t="shared" si="920"/>
        <v>539968</v>
      </c>
      <c r="AS945" s="590">
        <f t="shared" si="921"/>
        <v>539968</v>
      </c>
      <c r="AT945" s="590">
        <f>+AS945*13</f>
        <v>7019584</v>
      </c>
    </row>
    <row r="946" spans="1:46" s="591" customFormat="1" ht="27">
      <c r="B946" s="830">
        <v>6</v>
      </c>
      <c r="C946" s="795" t="s">
        <v>2727</v>
      </c>
      <c r="D946" s="794" t="s">
        <v>1961</v>
      </c>
      <c r="E946" s="796">
        <v>1975</v>
      </c>
      <c r="F946" s="795" t="s">
        <v>1420</v>
      </c>
      <c r="G946" s="820">
        <v>1</v>
      </c>
      <c r="H946" s="820">
        <v>3</v>
      </c>
      <c r="I946" s="821">
        <f t="shared" ref="I946:I975" si="922">IF(G946&lt;1,0,IF(M946="Բ-1",IF(H946=0,6.94,IF(H946=1,7.17,IF(H946=2,7.41,IF(H946=3,7.66,IF(OR(H946=5,H946=4),7.92,IF(OR(H946=6,H946=7),8.18,IF(OR(H946=8,H946=9),8.46,IF(OR(H946=10,H946=11,H946=12),8.74,IF(OR(H946=13,H946=14,H946=15),9.03,IF(OR(H946=16,H946=17,H946=18),9.33,9.65)))))))))),IF(M946="Բ-2", IF(H946=0,5.71,IF(H946=1,5.89,IF(H946=2,6.09,IF(H946=3,6.29,IF(OR(H946=5,H946=4),6.5,IF(OR(H946=6,H946=7),6.72,IF(OR(H946=8,H946=9),6.94,IF(OR(H946=10,H946=11,H946=12),7.17,IF(OR(H946=13,H946=14,H946=15),7.41,IF(OR(H946=16,H946=17,H946=18),7.65,7.91)))))))))), IF(M946="Գ-1", IF(H946=0,4.7,IF(H946=1,4.86,IF(H946=2,5.01,IF(H946=3,5.18,IF(OR(H946=5,H946=4),5.35,IF(OR(H946=6,H946=7),5.52,IF(OR(H946=8,H946=9),5.71,IF(OR(H946=10,H946=11,H946=12),5.89,IF(OR(H946=13,H946=14,H946=15),6.09,IF(OR(H946=16,H946=17,H946=18),6.29,6.49)))))))))), IF(M946="Գ-2", IF(H946=0,3.88,IF(H946=1,4.01,IF(H946=2,4.14,IF(H946=3,4.27,IF(OR(H946=5,H946=4),4.41,IF(OR(H946=6,H946=7),4.55,IF(OR(H946=8,H946=9),4.7,IF(OR(H946=10,H946=11,H946=12),4.85,IF(OR(H946=13,H946=14,H946=15),5.01,IF(OR(H946=16,H946=17,H946=18),5.17,5.34)))))))))), IF(M946="Գ-3", IF(H946=0,3.21,IF(H946=1,3.31,IF(H946=2,3.42,IF(H946=3,3.53,IF(OR(H946=5,H946=4),3.64,IF(OR(H946=6,H946=7),3.76,IF(OR(H946=8,H946=9),3.88,IF(OR(H946=10,H946=11,H946=12),4.01,IF(OR(H946=13,H946=14,H946=15),4.13,IF(OR(H946=16,H946=17,H946=18),4.27,4.4)))))))))), IF(M946="Ա-1", IF(H946=0,2.66,IF(H946=1,2.75,IF(H946=2,2.83,IF(H946=3,2.92,IF(OR(H946=5,H946=4),3.02,IF(OR(H946=6,H946=7),3.11,IF(OR(H946=8,H946=9),3.21,IF(OR(H946=10,H946=11,H946=12),3.31,IF(OR(H946=13,H946=14,H946=15),3.42,IF(OR(H946=16,H946=17,H946=18),3.53,3.64)))))))))), IF(M946="Ա-2", IF(H946=0,2.28,IF(H946=1,2.35,IF(H946=2,2.43,IF(H946=3,2.5,IF(OR(H946=5,H946=4),2.58,IF(OR(H946=6,H946=7),2.66,IF(OR(H946=8,H946=9),2.75,IF(OR(H946=10,H946=11,H946=12),2.83,IF(OR(H946=13,H946=14,H946=15),2.92,IF(OR(H946=16,H946=17,H946=18),3.01,3.11)))))))))),IF(M946="Ա-3", IF(H946=0,1.96,IF(H946=1,2.02,IF(H946=2,2.08,IF(H946=3,2.15,IF(OR(H946=5,H946=4),2.21,IF(OR(H946=6,H946=7),2.28,IF(OR(H946=8,H946=9),2.35,IF(OR(H946=10,H946=11,H946=12),2.42,IF(OR(H946=13,H946=14,H946=15),2.5,IF(OR(H946=16,H946=17,H946=18),2.58,2.66)))))))))), IF(M946="Կ-1", IF(H946=0,1.68,IF(H946=1,1.73,IF(H946=2,1.79,IF(H946=3,1.84,IF(OR(H946=5,H946=4),1.9,IF(OR(H946=6,H946=7),1.96,IF(OR(H946=8,H946=9),2.02,IF(OR(H946=10,H946=11,H946=12),2.08,IF(OR(H946=13,H946=14,H946=15),2.14,IF(OR(H946=16,H946=17,H946=18),2.21,2.28)))))))))), IF(M946="Կ-2", IF(H946=0,1.45,IF(H946=1,1.49,IF(H946=2,1.54,IF(H946=3,1.59,IF(OR(H946=5,H946=4),1.63,IF(OR(H946=6,H946=7),1.68,IF(OR(H946=8,H946=9),1.73,IF(OR(H946=10,H946=11,H946=12),1.79,IF(OR(H946=13,H946=14,H946=15),1.84,IF(OR(H946=16,H946=17,H946=18),1.9,1.95)))))))))),IF(M946="Կ-3", IF(H946=0,1.25,IF(H946=1,1.29,IF(H946=2,1.33,IF(H946=3,1.37,IF(OR(H946=5,H946=4),1.41,IF(OR(H946=6,H946=7),1.45,IF(OR(H946=8,H946=9),1.49,IF(OR(H946=10,H946=11,H946=12),1.54,IF(OR(H946=13,H946=14,H946=15),1.58,IF(OR(H946=16,H946=17,H946=18),1.63,1.68)))))))))), "Error"))))))))))))</f>
        <v>5.18</v>
      </c>
      <c r="J946" s="799">
        <v>83200</v>
      </c>
      <c r="K946" s="799"/>
      <c r="L946" s="799"/>
      <c r="M946" s="822" t="s">
        <v>82</v>
      </c>
      <c r="N946" s="799">
        <f t="shared" ref="N946:N975" si="923">J946*I946</f>
        <v>430976</v>
      </c>
      <c r="O946" s="823">
        <f>I946*J946+K946+L946</f>
        <v>430976</v>
      </c>
      <c r="P946" s="823">
        <f t="shared" ref="P946:P975" si="924">+O946*13</f>
        <v>5602688</v>
      </c>
      <c r="Q946" s="592">
        <f t="shared" si="904"/>
        <v>1</v>
      </c>
      <c r="R946" s="592">
        <f t="shared" si="905"/>
        <v>4</v>
      </c>
      <c r="S946" s="588">
        <f>IF(Q946&lt;1,0,IF(W946="Բ-1",IF(R946=0,6.94,IF(R946=1,7.17,IF(R946=2,7.41,IF(R946=3,7.66,IF(OR(R946=5,R946=4),7.92,IF(OR(R946=6,R946=7),8.18,IF(OR(R946=8,R946=9),8.46,IF(OR(R946=10,R946=11,R946=12),8.74,IF(OR(R946=13,R946=14,R946=15),9.03,IF(OR(R946=16,R946=17,R946=18),9.33,9.65)))))))))),IF(W946="Բ-2", IF(R946=0,5.71,IF(R946=1,5.89,IF(R946=2,6.09,IF(R946=3,6.29,IF(OR(R946=5,R946=4),6.5,IF(OR(R946=6,R946=7),6.72,IF(OR(R946=8,R946=9),6.94,IF(OR(R946=10,R946=11,R946=12),7.17,IF(OR(R946=13,R946=14,R946=15),7.41,IF(OR(R946=16,R946=17,R946=18),7.65,7.91)))))))))), IF(W946="Գ-1", IF(R946=0,4.7,IF(R946=1,4.86,IF(R946=2,5.01,IF(R946=3,5.18,IF(OR(R946=5,R946=4),5.35,IF(OR(R946=6,R946=7),5.52,IF(OR(R946=8,R946=9),5.71,IF(OR(R946=10,R946=11,R946=12),5.89,IF(OR(R946=13,R946=14,R946=15),6.09,IF(OR(R946=16,R946=17,R946=18),6.29,6.49)))))))))), IF(W946="Գ-2", IF(R946=0,3.88,IF(R946=1,4.01,IF(R946=2,4.14,IF(R946=3,4.27,IF(OR(R946=5,R946=4),4.41,IF(OR(R946=6,R946=7),4.55,IF(OR(R946=8,R946=9),4.7,IF(OR(R946=10,R946=11,R946=12),4.85,IF(OR(R946=13,R946=14,R946=15),5.01,IF(OR(R946=16,R946=17,R946=18),5.17,5.34)))))))))), IF(W946="Գ-3", IF(R946=0,3.21,IF(R946=1,3.31,IF(R946=2,3.42,IF(R946=3,3.53,IF(OR(R946=5,R946=4),3.64,IF(OR(R946=6,R946=7),3.76,IF(OR(R946=8,R946=9),3.88,IF(OR(R946=10,R946=11,R946=12),4.01,IF(OR(R946=13,R946=14,R946=15),4.13,IF(OR(R946=16,R946=17,R946=18),4.27,4.4)))))))))), IF(W946="Ա-1", IF(R946=0,2.66,IF(R946=1,2.75,IF(R946=2,2.83,IF(R946=3,2.92,IF(OR(R946=5,R946=4),3.02,IF(OR(R946=6,R946=7),3.11,IF(OR(R946=8,R946=9),3.21,IF(OR(R946=10,R946=11,R946=12),3.31,IF(OR(R946=13,R946=14,R946=15),3.42,IF(OR(R946=16,R946=17,R946=18),3.53,3.64)))))))))), IF(W946="Ա-2", IF(R946=0,2.28,IF(R946=1,2.35,IF(R946=2,2.43,IF(R946=3,2.5,IF(OR(R946=5,R946=4),2.58,IF(OR(R946=6,R946=7),2.66,IF(OR(R946=8,R946=9),2.75,IF(OR(R946=10,R946=11,R946=12),2.83,IF(OR(R946=13,R946=14,R946=15),2.92,IF(OR(R946=16,R946=17,R946=18),3.01,3.11)))))))))),IF(W946="Ա-3", IF(R946=0,1.96,IF(R946=1,2.02,IF(R946=2,2.08,IF(R946=3,2.15,IF(OR(R946=5,R946=4),2.21,IF(OR(R946=6,R946=7),2.28,IF(OR(R946=8,R946=9),2.35,IF(OR(R946=10,R946=11,R946=12),2.42,IF(OR(R946=13,R946=14,R946=15),2.5,IF(OR(R946=16,R946=17,R946=18),2.58,2.66)))))))))), IF(W946="Կ-1", IF(R946=0,1.68,IF(R946=1,1.73,IF(R946=2,1.79,IF(R946=3,1.84,IF(OR(R946=5,R946=4),1.9,IF(OR(R946=6,R946=7),1.96,IF(OR(R946=8,R946=9),2.02,IF(OR(R946=10,R946=11,R946=12),2.08,IF(OR(R946=13,R946=14,R946=15),2.14,IF(OR(R946=16,R946=17,R946=18),2.21,2.28)))))))))), IF(W946="Կ-2", IF(R946=0,1.45,IF(R946=1,1.49,IF(R946=2,1.54,IF(R946=3,1.59,IF(OR(R946=5,R946=4),1.63,IF(OR(R946=6,R946=7),1.68,IF(OR(R946=8,R946=9),1.73,IF(OR(R946=10,R946=11,R946=12),1.79,IF(OR(R946=13,R946=14,R946=15),1.84,IF(OR(R946=16,R946=17,R946=18),1.9,1.95)))))))))),IF(W946="Կ-3", IF(R946=0,1.25,IF(R946=1,1.29,IF(R946=2,1.33,IF(R946=3,1.37,IF(OR(R946=5,R946=4),1.41,IF(OR(R946=6,R946=7),1.45,IF(OR(R946=8,R946=9),1.49,IF(OR(R946=10,R946=11,R946=12),1.54,IF(OR(R946=13,R946=14,R946=15),1.58,IF(OR(R946=16,R946=17,R946=18),1.63,1.68)))))))))), "Error"))))))))))))</f>
        <v>5.35</v>
      </c>
      <c r="T946" s="456">
        <v>83200</v>
      </c>
      <c r="U946" s="456"/>
      <c r="V946" s="456"/>
      <c r="W946" s="589" t="str">
        <f>+M946</f>
        <v>Գ-1</v>
      </c>
      <c r="X946" s="456">
        <f t="shared" si="908"/>
        <v>445119.99999999994</v>
      </c>
      <c r="Y946" s="590">
        <f t="shared" si="909"/>
        <v>445119.99999999994</v>
      </c>
      <c r="Z946" s="590">
        <f t="shared" ref="Z946:Z975" si="925">+Y946*13</f>
        <v>5786559.9999999991</v>
      </c>
      <c r="AA946" s="592">
        <f>+Q946</f>
        <v>1</v>
      </c>
      <c r="AB946" s="592">
        <f>+R946+1</f>
        <v>5</v>
      </c>
      <c r="AC946" s="588">
        <f>IF(AA946&lt;1,0,IF(AG946="Բ-1",IF(AB946=0,6.94,IF(AB946=1,7.17,IF(AB946=2,7.41,IF(AB946=3,7.66,IF(OR(AB946=5,AB946=4),7.92,IF(OR(AB946=6,AB946=7),8.18,IF(OR(AB946=8,AB946=9),8.46,IF(OR(AB946=10,AB946=11,AB946=12),8.74,IF(OR(AB946=13,AB946=14,AB946=15),9.03,IF(OR(AB946=16,AB946=17,AB946=18),9.33,9.65)))))))))),IF(AG946="Բ-2", IF(AB946=0,5.71,IF(AB946=1,5.89,IF(AB946=2,6.09,IF(AB946=3,6.29,IF(OR(AB946=5,AB946=4),6.5,IF(OR(AB946=6,AB946=7),6.72,IF(OR(AB946=8,AB946=9),6.94,IF(OR(AB946=10,AB946=11,AB946=12),7.17,IF(OR(AB946=13,AB946=14,AB946=15),7.41,IF(OR(AB946=16,AB946=17,AB946=18),7.65,7.91)))))))))), IF(AG946="Գ-1", IF(AB946=0,4.7,IF(AB946=1,4.86,IF(AB946=2,5.01,IF(AB946=3,5.18,IF(OR(AB946=5,AB946=4),5.35,IF(OR(AB946=6,AB946=7),5.52,IF(OR(AB946=8,AB946=9),5.71,IF(OR(AB946=10,AB946=11,AB946=12),5.89,IF(OR(AB946=13,AB946=14,AB946=15),6.09,IF(OR(AB946=16,AB946=17,AB946=18),6.29,6.49)))))))))), IF(AG946="Գ-2", IF(AB946=0,3.88,IF(AB946=1,4.01,IF(AB946=2,4.14,IF(AB946=3,4.27,IF(OR(AB946=5,AB946=4),4.41,IF(OR(AB946=6,AB946=7),4.55,IF(OR(AB946=8,AB946=9),4.7,IF(OR(AB946=10,AB946=11,AB946=12),4.85,IF(OR(AB946=13,AB946=14,AB946=15),5.01,IF(OR(AB946=16,AB946=17,AB946=18),5.17,5.34)))))))))), IF(AG946="Գ-3", IF(AB946=0,3.21,IF(AB946=1,3.31,IF(AB946=2,3.42,IF(AB946=3,3.53,IF(OR(AB946=5,AB946=4),3.64,IF(OR(AB946=6,AB946=7),3.76,IF(OR(AB946=8,AB946=9),3.88,IF(OR(AB946=10,AB946=11,AB946=12),4.01,IF(OR(AB946=13,AB946=14,AB946=15),4.13,IF(OR(AB946=16,AB946=17,AB946=18),4.27,4.4)))))))))), IF(AG946="Ա-1", IF(AB946=0,2.66,IF(AB946=1,2.75,IF(AB946=2,2.83,IF(AB946=3,2.92,IF(OR(AB946=5,AB946=4),3.02,IF(OR(AB946=6,AB946=7),3.11,IF(OR(AB946=8,AB946=9),3.21,IF(OR(AB946=10,AB946=11,AB946=12),3.31,IF(OR(AB946=13,AB946=14,AB946=15),3.42,IF(OR(AB946=16,AB946=17,AB946=18),3.53,3.64)))))))))), IF(AG946="Ա-2", IF(AB946=0,2.28,IF(AB946=1,2.35,IF(AB946=2,2.43,IF(AB946=3,2.5,IF(OR(AB946=5,AB946=4),2.58,IF(OR(AB946=6,AB946=7),2.66,IF(OR(AB946=8,AB946=9),2.75,IF(OR(AB946=10,AB946=11,AB946=12),2.83,IF(OR(AB946=13,AB946=14,AB946=15),2.92,IF(OR(AB946=16,AB946=17,AB946=18),3.01,3.11)))))))))),IF(AG946="Ա-3", IF(AB946=0,1.96,IF(AB946=1,2.02,IF(AB946=2,2.08,IF(AB946=3,2.15,IF(OR(AB946=5,AB946=4),2.21,IF(OR(AB946=6,AB946=7),2.28,IF(OR(AB946=8,AB946=9),2.35,IF(OR(AB946=10,AB946=11,AB946=12),2.42,IF(OR(AB946=13,AB946=14,AB946=15),2.5,IF(OR(AB946=16,AB946=17,AB946=18),2.58,2.66)))))))))), IF(AG946="Կ-1", IF(AB946=0,1.68,IF(AB946=1,1.73,IF(AB946=2,1.79,IF(AB946=3,1.84,IF(OR(AB946=5,AB946=4),1.9,IF(OR(AB946=6,AB946=7),1.96,IF(OR(AB946=8,AB946=9),2.02,IF(OR(AB946=10,AB946=11,AB946=12),2.08,IF(OR(AB946=13,AB946=14,AB946=15),2.14,IF(OR(AB946=16,AB946=17,AB946=18),2.21,2.28)))))))))), IF(AG946="Կ-2", IF(AB946=0,1.45,IF(AB946=1,1.49,IF(AB946=2,1.54,IF(AB946=3,1.59,IF(OR(AB946=5,AB946=4),1.63,IF(OR(AB946=6,AB946=7),1.68,IF(OR(AB946=8,AB946=9),1.73,IF(OR(AB946=10,AB946=11,AB946=12),1.79,IF(OR(AB946=13,AB946=14,AB946=15),1.84,IF(OR(AB946=16,AB946=17,AB946=18),1.9,1.95)))))))))),IF(AG946="Կ-3", IF(AB946=0,1.25,IF(AB946=1,1.29,IF(AB946=2,1.33,IF(AB946=3,1.37,IF(OR(AB946=5,AB946=4),1.41,IF(OR(AB946=6,AB946=7),1.45,IF(OR(AB946=8,AB946=9),1.49,IF(OR(AB946=10,AB946=11,AB946=12),1.54,IF(OR(AB946=13,AB946=14,AB946=15),1.58,IF(OR(AB946=16,AB946=17,AB946=18),1.63,1.68)))))))))), "Error"))))))))))))</f>
        <v>5.35</v>
      </c>
      <c r="AD946" s="456">
        <v>83200</v>
      </c>
      <c r="AE946" s="456"/>
      <c r="AF946" s="456"/>
      <c r="AG946" s="589" t="str">
        <f>+W946</f>
        <v>Գ-1</v>
      </c>
      <c r="AH946" s="456">
        <f t="shared" si="914"/>
        <v>445119.99999999994</v>
      </c>
      <c r="AI946" s="590">
        <f t="shared" si="915"/>
        <v>445119.99999999994</v>
      </c>
      <c r="AJ946" s="590">
        <f t="shared" ref="AJ946:AJ975" si="926">+AI946*13</f>
        <v>5786559.9999999991</v>
      </c>
      <c r="AK946" s="592">
        <f>+AA946</f>
        <v>1</v>
      </c>
      <c r="AL946" s="592">
        <f>+AB946+1</f>
        <v>6</v>
      </c>
      <c r="AM946" s="588">
        <f>IF(AK946&lt;1,0,IF(AQ946="Բ-1",IF(AL946=0,6.94,IF(AL946=1,7.17,IF(AL946=2,7.41,IF(AL946=3,7.66,IF(OR(AL946=5,AL946=4),7.92,IF(OR(AL946=6,AL946=7),8.18,IF(OR(AL946=8,AL946=9),8.46,IF(OR(AL946=10,AL946=11,AL946=12),8.74,IF(OR(AL946=13,AL946=14,AL946=15),9.03,IF(OR(AL946=16,AL946=17,AL946=18),9.33,9.65)))))))))),IF(AQ946="Բ-2", IF(AL946=0,5.71,IF(AL946=1,5.89,IF(AL946=2,6.09,IF(AL946=3,6.29,IF(OR(AL946=5,AL946=4),6.5,IF(OR(AL946=6,AL946=7),6.72,IF(OR(AL946=8,AL946=9),6.94,IF(OR(AL946=10,AL946=11,AL946=12),7.17,IF(OR(AL946=13,AL946=14,AL946=15),7.41,IF(OR(AL946=16,AL946=17,AL946=18),7.65,7.91)))))))))), IF(AQ946="Գ-1", IF(AL946=0,4.7,IF(AL946=1,4.86,IF(AL946=2,5.01,IF(AL946=3,5.18,IF(OR(AL946=5,AL946=4),5.35,IF(OR(AL946=6,AL946=7),5.52,IF(OR(AL946=8,AL946=9),5.71,IF(OR(AL946=10,AL946=11,AL946=12),5.89,IF(OR(AL946=13,AL946=14,AL946=15),6.09,IF(OR(AL946=16,AL946=17,AL946=18),6.29,6.49)))))))))), IF(AQ946="Գ-2", IF(AL946=0,3.88,IF(AL946=1,4.01,IF(AL946=2,4.14,IF(AL946=3,4.27,IF(OR(AL946=5,AL946=4),4.41,IF(OR(AL946=6,AL946=7),4.55,IF(OR(AL946=8,AL946=9),4.7,IF(OR(AL946=10,AL946=11,AL946=12),4.85,IF(OR(AL946=13,AL946=14,AL946=15),5.01,IF(OR(AL946=16,AL946=17,AL946=18),5.17,5.34)))))))))), IF(AQ946="Գ-3", IF(AL946=0,3.21,IF(AL946=1,3.31,IF(AL946=2,3.42,IF(AL946=3,3.53,IF(OR(AL946=5,AL946=4),3.64,IF(OR(AL946=6,AL946=7),3.76,IF(OR(AL946=8,AL946=9),3.88,IF(OR(AL946=10,AL946=11,AL946=12),4.01,IF(OR(AL946=13,AL946=14,AL946=15),4.13,IF(OR(AL946=16,AL946=17,AL946=18),4.27,4.4)))))))))), IF(AQ946="Ա-1", IF(AL946=0,2.66,IF(AL946=1,2.75,IF(AL946=2,2.83,IF(AL946=3,2.92,IF(OR(AL946=5,AL946=4),3.02,IF(OR(AL946=6,AL946=7),3.11,IF(OR(AL946=8,AL946=9),3.21,IF(OR(AL946=10,AL946=11,AL946=12),3.31,IF(OR(AL946=13,AL946=14,AL946=15),3.42,IF(OR(AL946=16,AL946=17,AL946=18),3.53,3.64)))))))))), IF(AQ946="Ա-2", IF(AL946=0,2.28,IF(AL946=1,2.35,IF(AL946=2,2.43,IF(AL946=3,2.5,IF(OR(AL946=5,AL946=4),2.58,IF(OR(AL946=6,AL946=7),2.66,IF(OR(AL946=8,AL946=9),2.75,IF(OR(AL946=10,AL946=11,AL946=12),2.83,IF(OR(AL946=13,AL946=14,AL946=15),2.92,IF(OR(AL946=16,AL946=17,AL946=18),3.01,3.11)))))))))),IF(AQ946="Ա-3", IF(AL946=0,1.96,IF(AL946=1,2.02,IF(AL946=2,2.08,IF(AL946=3,2.15,IF(OR(AL946=5,AL946=4),2.21,IF(OR(AL946=6,AL946=7),2.28,IF(OR(AL946=8,AL946=9),2.35,IF(OR(AL946=10,AL946=11,AL946=12),2.42,IF(OR(AL946=13,AL946=14,AL946=15),2.5,IF(OR(AL946=16,AL946=17,AL946=18),2.58,2.66)))))))))), IF(AQ946="Կ-1", IF(AL946=0,1.68,IF(AL946=1,1.73,IF(AL946=2,1.79,IF(AL946=3,1.84,IF(OR(AL946=5,AL946=4),1.9,IF(OR(AL946=6,AL946=7),1.96,IF(OR(AL946=8,AL946=9),2.02,IF(OR(AL946=10,AL946=11,AL946=12),2.08,IF(OR(AL946=13,AL946=14,AL946=15),2.14,IF(OR(AL946=16,AL946=17,AL946=18),2.21,2.28)))))))))), IF(AQ946="Կ-2", IF(AL946=0,1.45,IF(AL946=1,1.49,IF(AL946=2,1.54,IF(AL946=3,1.59,IF(OR(AL946=5,AL946=4),1.63,IF(OR(AL946=6,AL946=7),1.68,IF(OR(AL946=8,AL946=9),1.73,IF(OR(AL946=10,AL946=11,AL946=12),1.79,IF(OR(AL946=13,AL946=14,AL946=15),1.84,IF(OR(AL946=16,AL946=17,AL946=18),1.9,1.95)))))))))),IF(AQ946="Կ-3", IF(AL946=0,1.25,IF(AL946=1,1.29,IF(AL946=2,1.33,IF(AL946=3,1.37,IF(OR(AL946=5,AL946=4),1.41,IF(OR(AL946=6,AL946=7),1.45,IF(OR(AL946=8,AL946=9),1.49,IF(OR(AL946=10,AL946=11,AL946=12),1.54,IF(OR(AL946=13,AL946=14,AL946=15),1.58,IF(OR(AL946=16,AL946=17,AL946=18),1.63,1.68)))))))))), "Error"))))))))))))</f>
        <v>5.52</v>
      </c>
      <c r="AN946" s="456">
        <v>83200</v>
      </c>
      <c r="AO946" s="456"/>
      <c r="AP946" s="456"/>
      <c r="AQ946" s="589" t="str">
        <f t="shared" si="919"/>
        <v>Գ-1</v>
      </c>
      <c r="AR946" s="456">
        <f t="shared" si="920"/>
        <v>459263.99999999994</v>
      </c>
      <c r="AS946" s="590">
        <f t="shared" si="921"/>
        <v>459263.99999999994</v>
      </c>
      <c r="AT946" s="590">
        <f t="shared" ref="AT946:AT975" si="927">+AS946*13</f>
        <v>5970431.9999999991</v>
      </c>
    </row>
    <row r="947" spans="1:46" s="591" customFormat="1" ht="13.5">
      <c r="A947" s="594"/>
      <c r="B947" s="830">
        <v>7</v>
      </c>
      <c r="C947" s="793" t="s">
        <v>184</v>
      </c>
      <c r="D947" s="794" t="s">
        <v>1960</v>
      </c>
      <c r="E947" s="796">
        <v>1981</v>
      </c>
      <c r="F947" s="795" t="s">
        <v>220</v>
      </c>
      <c r="G947" s="820">
        <v>1</v>
      </c>
      <c r="H947" s="820">
        <v>2</v>
      </c>
      <c r="I947" s="821">
        <f t="shared" si="922"/>
        <v>4.1399999999999997</v>
      </c>
      <c r="J947" s="799">
        <v>83200</v>
      </c>
      <c r="K947" s="832"/>
      <c r="L947" s="832"/>
      <c r="M947" s="896" t="s">
        <v>83</v>
      </c>
      <c r="N947" s="799">
        <f t="shared" si="923"/>
        <v>344448</v>
      </c>
      <c r="O947" s="823">
        <f>I947*J947+K947+L947</f>
        <v>344448</v>
      </c>
      <c r="P947" s="823">
        <f t="shared" si="924"/>
        <v>4477824</v>
      </c>
      <c r="Q947" s="592">
        <f t="shared" si="904"/>
        <v>1</v>
      </c>
      <c r="R947" s="592">
        <f t="shared" ref="R947:R952" si="928">+H947+1</f>
        <v>3</v>
      </c>
      <c r="S947" s="588">
        <f>IF(Q947&lt;1,0,IF(W947="Բ-1",IF(R947=0,6.94,IF(R947=1,7.17,IF(R947=2,7.41,IF(R947=3,7.66,IF(OR(R947=5,R947=4),7.92,IF(OR(R947=6,R947=7),8.18,IF(OR(R947=8,R947=9),8.46,IF(OR(R947=10,R947=11,R947=12),8.74,IF(OR(R947=13,R947=14,R947=15),9.03,IF(OR(R947=16,R947=17,R947=18),9.33,9.65)))))))))),IF(W947="Բ-2", IF(R947=0,5.71,IF(R947=1,5.89,IF(R947=2,6.09,IF(R947=3,6.29,IF(OR(R947=5,R947=4),6.5,IF(OR(R947=6,R947=7),6.72,IF(OR(R947=8,R947=9),6.94,IF(OR(R947=10,R947=11,R947=12),7.17,IF(OR(R947=13,R947=14,R947=15),7.41,IF(OR(R947=16,R947=17,R947=18),7.65,7.91)))))))))), IF(W947="Գ-1", IF(R947=0,4.7,IF(R947=1,4.86,IF(R947=2,5.01,IF(R947=3,5.18,IF(OR(R947=5,R947=4),5.35,IF(OR(R947=6,R947=7),5.52,IF(OR(R947=8,R947=9),5.71,IF(OR(R947=10,R947=11,R947=12),5.89,IF(OR(R947=13,R947=14,R947=15),6.09,IF(OR(R947=16,R947=17,R947=18),6.29,6.49)))))))))), IF(W947="Գ-2", IF(R947=0,3.88,IF(R947=1,4.01,IF(R947=2,4.14,IF(R947=3,4.27,IF(OR(R947=5,R947=4),4.41,IF(OR(R947=6,R947=7),4.55,IF(OR(R947=8,R947=9),4.7,IF(OR(R947=10,R947=11,R947=12),4.85,IF(OR(R947=13,R947=14,R947=15),5.01,IF(OR(R947=16,R947=17,R947=18),5.17,5.34)))))))))), IF(W947="Գ-3", IF(R947=0,3.21,IF(R947=1,3.31,IF(R947=2,3.42,IF(R947=3,3.53,IF(OR(R947=5,R947=4),3.64,IF(OR(R947=6,R947=7),3.76,IF(OR(R947=8,R947=9),3.88,IF(OR(R947=10,R947=11,R947=12),4.01,IF(OR(R947=13,R947=14,R947=15),4.13,IF(OR(R947=16,R947=17,R947=18),4.27,4.4)))))))))), IF(W947="Ա-1", IF(R947=0,2.66,IF(R947=1,2.75,IF(R947=2,2.83,IF(R947=3,2.92,IF(OR(R947=5,R947=4),3.02,IF(OR(R947=6,R947=7),3.11,IF(OR(R947=8,R947=9),3.21,IF(OR(R947=10,R947=11,R947=12),3.31,IF(OR(R947=13,R947=14,R947=15),3.42,IF(OR(R947=16,R947=17,R947=18),3.53,3.64)))))))))), IF(W947="Ա-2", IF(R947=0,2.28,IF(R947=1,2.35,IF(R947=2,2.43,IF(R947=3,2.5,IF(OR(R947=5,R947=4),2.58,IF(OR(R947=6,R947=7),2.66,IF(OR(R947=8,R947=9),2.75,IF(OR(R947=10,R947=11,R947=12),2.83,IF(OR(R947=13,R947=14,R947=15),2.92,IF(OR(R947=16,R947=17,R947=18),3.01,3.11)))))))))),IF(W947="Ա-3", IF(R947=0,1.96,IF(R947=1,2.02,IF(R947=2,2.08,IF(R947=3,2.15,IF(OR(R947=5,R947=4),2.21,IF(OR(R947=6,R947=7),2.28,IF(OR(R947=8,R947=9),2.35,IF(OR(R947=10,R947=11,R947=12),2.42,IF(OR(R947=13,R947=14,R947=15),2.5,IF(OR(R947=16,R947=17,R947=18),2.58,2.66)))))))))), IF(W947="Կ-1", IF(R947=0,1.68,IF(R947=1,1.73,IF(R947=2,1.79,IF(R947=3,1.84,IF(OR(R947=5,R947=4),1.9,IF(OR(R947=6,R947=7),1.96,IF(OR(R947=8,R947=9),2.02,IF(OR(R947=10,R947=11,R947=12),2.08,IF(OR(R947=13,R947=14,R947=15),2.14,IF(OR(R947=16,R947=17,R947=18),2.21,2.28)))))))))), IF(W947="Կ-2", IF(R947=0,1.45,IF(R947=1,1.49,IF(R947=2,1.54,IF(R947=3,1.59,IF(OR(R947=5,R947=4),1.63,IF(OR(R947=6,R947=7),1.68,IF(OR(R947=8,R947=9),1.73,IF(OR(R947=10,R947=11,R947=12),1.79,IF(OR(R947=13,R947=14,R947=15),1.84,IF(OR(R947=16,R947=17,R947=18),1.9,1.95)))))))))),IF(W947="Կ-3", IF(R947=0,1.25,IF(R947=1,1.29,IF(R947=2,1.33,IF(R947=3,1.37,IF(OR(R947=5,R947=4),1.41,IF(OR(R947=6,R947=7),1.45,IF(OR(R947=8,R947=9),1.49,IF(OR(R947=10,R947=11,R947=12),1.54,IF(OR(R947=13,R947=14,R947=15),1.58,IF(OR(R947=16,R947=17,R947=18),1.63,1.68)))))))))), "Error"))))))))))))</f>
        <v>4.2699999999999996</v>
      </c>
      <c r="T947" s="456">
        <v>83200</v>
      </c>
      <c r="U947" s="457"/>
      <c r="V947" s="457"/>
      <c r="W947" s="589" t="str">
        <f>+M947</f>
        <v>Գ-2</v>
      </c>
      <c r="X947" s="456">
        <f t="shared" si="908"/>
        <v>355263.99999999994</v>
      </c>
      <c r="Y947" s="590">
        <f t="shared" si="909"/>
        <v>355263.99999999994</v>
      </c>
      <c r="Z947" s="590">
        <f t="shared" si="925"/>
        <v>4618431.9999999991</v>
      </c>
      <c r="AA947" s="592">
        <f>+Q947</f>
        <v>1</v>
      </c>
      <c r="AB947" s="592">
        <f>+R947+1</f>
        <v>4</v>
      </c>
      <c r="AC947" s="588">
        <f>IF(AA947&lt;1,0,IF(AG947="Բ-1",IF(AB947=0,6.94,IF(AB947=1,7.17,IF(AB947=2,7.41,IF(AB947=3,7.66,IF(OR(AB947=5,AB947=4),7.92,IF(OR(AB947=6,AB947=7),8.18,IF(OR(AB947=8,AB947=9),8.46,IF(OR(AB947=10,AB947=11,AB947=12),8.74,IF(OR(AB947=13,AB947=14,AB947=15),9.03,IF(OR(AB947=16,AB947=17,AB947=18),9.33,9.65)))))))))),IF(AG947="Բ-2", IF(AB947=0,5.71,IF(AB947=1,5.89,IF(AB947=2,6.09,IF(AB947=3,6.29,IF(OR(AB947=5,AB947=4),6.5,IF(OR(AB947=6,AB947=7),6.72,IF(OR(AB947=8,AB947=9),6.94,IF(OR(AB947=10,AB947=11,AB947=12),7.17,IF(OR(AB947=13,AB947=14,AB947=15),7.41,IF(OR(AB947=16,AB947=17,AB947=18),7.65,7.91)))))))))), IF(AG947="Գ-1", IF(AB947=0,4.7,IF(AB947=1,4.86,IF(AB947=2,5.01,IF(AB947=3,5.18,IF(OR(AB947=5,AB947=4),5.35,IF(OR(AB947=6,AB947=7),5.52,IF(OR(AB947=8,AB947=9),5.71,IF(OR(AB947=10,AB947=11,AB947=12),5.89,IF(OR(AB947=13,AB947=14,AB947=15),6.09,IF(OR(AB947=16,AB947=17,AB947=18),6.29,6.49)))))))))), IF(AG947="Գ-2", IF(AB947=0,3.88,IF(AB947=1,4.01,IF(AB947=2,4.14,IF(AB947=3,4.27,IF(OR(AB947=5,AB947=4),4.41,IF(OR(AB947=6,AB947=7),4.55,IF(OR(AB947=8,AB947=9),4.7,IF(OR(AB947=10,AB947=11,AB947=12),4.85,IF(OR(AB947=13,AB947=14,AB947=15),5.01,IF(OR(AB947=16,AB947=17,AB947=18),5.17,5.34)))))))))), IF(AG947="Գ-3", IF(AB947=0,3.21,IF(AB947=1,3.31,IF(AB947=2,3.42,IF(AB947=3,3.53,IF(OR(AB947=5,AB947=4),3.64,IF(OR(AB947=6,AB947=7),3.76,IF(OR(AB947=8,AB947=9),3.88,IF(OR(AB947=10,AB947=11,AB947=12),4.01,IF(OR(AB947=13,AB947=14,AB947=15),4.13,IF(OR(AB947=16,AB947=17,AB947=18),4.27,4.4)))))))))), IF(AG947="Ա-1", IF(AB947=0,2.66,IF(AB947=1,2.75,IF(AB947=2,2.83,IF(AB947=3,2.92,IF(OR(AB947=5,AB947=4),3.02,IF(OR(AB947=6,AB947=7),3.11,IF(OR(AB947=8,AB947=9),3.21,IF(OR(AB947=10,AB947=11,AB947=12),3.31,IF(OR(AB947=13,AB947=14,AB947=15),3.42,IF(OR(AB947=16,AB947=17,AB947=18),3.53,3.64)))))))))), IF(AG947="Ա-2", IF(AB947=0,2.28,IF(AB947=1,2.35,IF(AB947=2,2.43,IF(AB947=3,2.5,IF(OR(AB947=5,AB947=4),2.58,IF(OR(AB947=6,AB947=7),2.66,IF(OR(AB947=8,AB947=9),2.75,IF(OR(AB947=10,AB947=11,AB947=12),2.83,IF(OR(AB947=13,AB947=14,AB947=15),2.92,IF(OR(AB947=16,AB947=17,AB947=18),3.01,3.11)))))))))),IF(AG947="Ա-3", IF(AB947=0,1.96,IF(AB947=1,2.02,IF(AB947=2,2.08,IF(AB947=3,2.15,IF(OR(AB947=5,AB947=4),2.21,IF(OR(AB947=6,AB947=7),2.28,IF(OR(AB947=8,AB947=9),2.35,IF(OR(AB947=10,AB947=11,AB947=12),2.42,IF(OR(AB947=13,AB947=14,AB947=15),2.5,IF(OR(AB947=16,AB947=17,AB947=18),2.58,2.66)))))))))), IF(AG947="Կ-1", IF(AB947=0,1.68,IF(AB947=1,1.73,IF(AB947=2,1.79,IF(AB947=3,1.84,IF(OR(AB947=5,AB947=4),1.9,IF(OR(AB947=6,AB947=7),1.96,IF(OR(AB947=8,AB947=9),2.02,IF(OR(AB947=10,AB947=11,AB947=12),2.08,IF(OR(AB947=13,AB947=14,AB947=15),2.14,IF(OR(AB947=16,AB947=17,AB947=18),2.21,2.28)))))))))), IF(AG947="Կ-2", IF(AB947=0,1.45,IF(AB947=1,1.49,IF(AB947=2,1.54,IF(AB947=3,1.59,IF(OR(AB947=5,AB947=4),1.63,IF(OR(AB947=6,AB947=7),1.68,IF(OR(AB947=8,AB947=9),1.73,IF(OR(AB947=10,AB947=11,AB947=12),1.79,IF(OR(AB947=13,AB947=14,AB947=15),1.84,IF(OR(AB947=16,AB947=17,AB947=18),1.9,1.95)))))))))),IF(AG947="Կ-3", IF(AB947=0,1.25,IF(AB947=1,1.29,IF(AB947=2,1.33,IF(AB947=3,1.37,IF(OR(AB947=5,AB947=4),1.41,IF(OR(AB947=6,AB947=7),1.45,IF(OR(AB947=8,AB947=9),1.49,IF(OR(AB947=10,AB947=11,AB947=12),1.54,IF(OR(AB947=13,AB947=14,AB947=15),1.58,IF(OR(AB947=16,AB947=17,AB947=18),1.63,1.68)))))))))), "Error"))))))))))))</f>
        <v>4.41</v>
      </c>
      <c r="AD947" s="456">
        <v>83200</v>
      </c>
      <c r="AE947" s="457"/>
      <c r="AF947" s="457"/>
      <c r="AG947" s="589" t="str">
        <f>+W947</f>
        <v>Գ-2</v>
      </c>
      <c r="AH947" s="456">
        <f t="shared" si="914"/>
        <v>366912</v>
      </c>
      <c r="AI947" s="590">
        <f t="shared" si="915"/>
        <v>366912</v>
      </c>
      <c r="AJ947" s="590">
        <f t="shared" si="926"/>
        <v>4769856</v>
      </c>
      <c r="AK947" s="592">
        <f>+AA947</f>
        <v>1</v>
      </c>
      <c r="AL947" s="592">
        <f>+AB947+1</f>
        <v>5</v>
      </c>
      <c r="AM947" s="588">
        <f>IF(AK947&lt;1,0,IF(AQ947="Բ-1",IF(AL947=0,6.94,IF(AL947=1,7.17,IF(AL947=2,7.41,IF(AL947=3,7.66,IF(OR(AL947=5,AL947=4),7.92,IF(OR(AL947=6,AL947=7),8.18,IF(OR(AL947=8,AL947=9),8.46,IF(OR(AL947=10,AL947=11,AL947=12),8.74,IF(OR(AL947=13,AL947=14,AL947=15),9.03,IF(OR(AL947=16,AL947=17,AL947=18),9.33,9.65)))))))))),IF(AQ947="Բ-2", IF(AL947=0,5.71,IF(AL947=1,5.89,IF(AL947=2,6.09,IF(AL947=3,6.29,IF(OR(AL947=5,AL947=4),6.5,IF(OR(AL947=6,AL947=7),6.72,IF(OR(AL947=8,AL947=9),6.94,IF(OR(AL947=10,AL947=11,AL947=12),7.17,IF(OR(AL947=13,AL947=14,AL947=15),7.41,IF(OR(AL947=16,AL947=17,AL947=18),7.65,7.91)))))))))), IF(AQ947="Գ-1", IF(AL947=0,4.7,IF(AL947=1,4.86,IF(AL947=2,5.01,IF(AL947=3,5.18,IF(OR(AL947=5,AL947=4),5.35,IF(OR(AL947=6,AL947=7),5.52,IF(OR(AL947=8,AL947=9),5.71,IF(OR(AL947=10,AL947=11,AL947=12),5.89,IF(OR(AL947=13,AL947=14,AL947=15),6.09,IF(OR(AL947=16,AL947=17,AL947=18),6.29,6.49)))))))))), IF(AQ947="Գ-2", IF(AL947=0,3.88,IF(AL947=1,4.01,IF(AL947=2,4.14,IF(AL947=3,4.27,IF(OR(AL947=5,AL947=4),4.41,IF(OR(AL947=6,AL947=7),4.55,IF(OR(AL947=8,AL947=9),4.7,IF(OR(AL947=10,AL947=11,AL947=12),4.85,IF(OR(AL947=13,AL947=14,AL947=15),5.01,IF(OR(AL947=16,AL947=17,AL947=18),5.17,5.34)))))))))), IF(AQ947="Գ-3", IF(AL947=0,3.21,IF(AL947=1,3.31,IF(AL947=2,3.42,IF(AL947=3,3.53,IF(OR(AL947=5,AL947=4),3.64,IF(OR(AL947=6,AL947=7),3.76,IF(OR(AL947=8,AL947=9),3.88,IF(OR(AL947=10,AL947=11,AL947=12),4.01,IF(OR(AL947=13,AL947=14,AL947=15),4.13,IF(OR(AL947=16,AL947=17,AL947=18),4.27,4.4)))))))))), IF(AQ947="Ա-1", IF(AL947=0,2.66,IF(AL947=1,2.75,IF(AL947=2,2.83,IF(AL947=3,2.92,IF(OR(AL947=5,AL947=4),3.02,IF(OR(AL947=6,AL947=7),3.11,IF(OR(AL947=8,AL947=9),3.21,IF(OR(AL947=10,AL947=11,AL947=12),3.31,IF(OR(AL947=13,AL947=14,AL947=15),3.42,IF(OR(AL947=16,AL947=17,AL947=18),3.53,3.64)))))))))), IF(AQ947="Ա-2", IF(AL947=0,2.28,IF(AL947=1,2.35,IF(AL947=2,2.43,IF(AL947=3,2.5,IF(OR(AL947=5,AL947=4),2.58,IF(OR(AL947=6,AL947=7),2.66,IF(OR(AL947=8,AL947=9),2.75,IF(OR(AL947=10,AL947=11,AL947=12),2.83,IF(OR(AL947=13,AL947=14,AL947=15),2.92,IF(OR(AL947=16,AL947=17,AL947=18),3.01,3.11)))))))))),IF(AQ947="Ա-3", IF(AL947=0,1.96,IF(AL947=1,2.02,IF(AL947=2,2.08,IF(AL947=3,2.15,IF(OR(AL947=5,AL947=4),2.21,IF(OR(AL947=6,AL947=7),2.28,IF(OR(AL947=8,AL947=9),2.35,IF(OR(AL947=10,AL947=11,AL947=12),2.42,IF(OR(AL947=13,AL947=14,AL947=15),2.5,IF(OR(AL947=16,AL947=17,AL947=18),2.58,2.66)))))))))), IF(AQ947="Կ-1", IF(AL947=0,1.68,IF(AL947=1,1.73,IF(AL947=2,1.79,IF(AL947=3,1.84,IF(OR(AL947=5,AL947=4),1.9,IF(OR(AL947=6,AL947=7),1.96,IF(OR(AL947=8,AL947=9),2.02,IF(OR(AL947=10,AL947=11,AL947=12),2.08,IF(OR(AL947=13,AL947=14,AL947=15),2.14,IF(OR(AL947=16,AL947=17,AL947=18),2.21,2.28)))))))))), IF(AQ947="Կ-2", IF(AL947=0,1.45,IF(AL947=1,1.49,IF(AL947=2,1.54,IF(AL947=3,1.59,IF(OR(AL947=5,AL947=4),1.63,IF(OR(AL947=6,AL947=7),1.68,IF(OR(AL947=8,AL947=9),1.73,IF(OR(AL947=10,AL947=11,AL947=12),1.79,IF(OR(AL947=13,AL947=14,AL947=15),1.84,IF(OR(AL947=16,AL947=17,AL947=18),1.9,1.95)))))))))),IF(AQ947="Կ-3", IF(AL947=0,1.25,IF(AL947=1,1.29,IF(AL947=2,1.33,IF(AL947=3,1.37,IF(OR(AL947=5,AL947=4),1.41,IF(OR(AL947=6,AL947=7),1.45,IF(OR(AL947=8,AL947=9),1.49,IF(OR(AL947=10,AL947=11,AL947=12),1.54,IF(OR(AL947=13,AL947=14,AL947=15),1.58,IF(OR(AL947=16,AL947=17,AL947=18),1.63,1.68)))))))))), "Error"))))))))))))</f>
        <v>4.41</v>
      </c>
      <c r="AN947" s="456">
        <v>83200</v>
      </c>
      <c r="AO947" s="457"/>
      <c r="AP947" s="457"/>
      <c r="AQ947" s="589" t="str">
        <f t="shared" si="919"/>
        <v>Գ-2</v>
      </c>
      <c r="AR947" s="456">
        <f t="shared" si="920"/>
        <v>366912</v>
      </c>
      <c r="AS947" s="590">
        <f t="shared" si="921"/>
        <v>366912</v>
      </c>
      <c r="AT947" s="590">
        <f t="shared" si="927"/>
        <v>4769856</v>
      </c>
    </row>
    <row r="948" spans="1:46" s="587" customFormat="1" ht="13.5">
      <c r="B948" s="830">
        <v>8</v>
      </c>
      <c r="C948" s="795" t="s">
        <v>2816</v>
      </c>
      <c r="D948" s="794" t="s">
        <v>1960</v>
      </c>
      <c r="E948" s="796">
        <v>2003</v>
      </c>
      <c r="F948" s="795" t="s">
        <v>222</v>
      </c>
      <c r="G948" s="820">
        <v>1</v>
      </c>
      <c r="H948" s="820">
        <v>2</v>
      </c>
      <c r="I948" s="821">
        <f t="shared" si="922"/>
        <v>1.79</v>
      </c>
      <c r="J948" s="799">
        <v>83200</v>
      </c>
      <c r="K948" s="799"/>
      <c r="L948" s="799"/>
      <c r="M948" s="822" t="s">
        <v>86</v>
      </c>
      <c r="N948" s="799">
        <f t="shared" si="923"/>
        <v>148928</v>
      </c>
      <c r="O948" s="823">
        <f t="shared" si="903"/>
        <v>148928</v>
      </c>
      <c r="P948" s="823">
        <f t="shared" si="924"/>
        <v>1936064</v>
      </c>
      <c r="Q948" s="592">
        <f t="shared" si="904"/>
        <v>1</v>
      </c>
      <c r="R948" s="592">
        <f t="shared" si="928"/>
        <v>3</v>
      </c>
      <c r="S948" s="588">
        <f t="shared" si="906"/>
        <v>1.84</v>
      </c>
      <c r="T948" s="456">
        <v>83200</v>
      </c>
      <c r="U948" s="456"/>
      <c r="V948" s="456"/>
      <c r="W948" s="589" t="str">
        <f t="shared" si="907"/>
        <v>Կ-1</v>
      </c>
      <c r="X948" s="456">
        <f t="shared" si="908"/>
        <v>153088</v>
      </c>
      <c r="Y948" s="590">
        <f t="shared" si="909"/>
        <v>153088</v>
      </c>
      <c r="Z948" s="590">
        <f t="shared" si="925"/>
        <v>1990144</v>
      </c>
      <c r="AA948" s="592">
        <f t="shared" si="910"/>
        <v>1</v>
      </c>
      <c r="AB948" s="592">
        <f t="shared" si="911"/>
        <v>4</v>
      </c>
      <c r="AC948" s="588">
        <f t="shared" si="912"/>
        <v>1.9</v>
      </c>
      <c r="AD948" s="456">
        <v>83200</v>
      </c>
      <c r="AE948" s="456"/>
      <c r="AF948" s="456"/>
      <c r="AG948" s="589" t="str">
        <f t="shared" si="913"/>
        <v>Կ-1</v>
      </c>
      <c r="AH948" s="456">
        <f t="shared" si="914"/>
        <v>158080</v>
      </c>
      <c r="AI948" s="590">
        <f t="shared" si="915"/>
        <v>158080</v>
      </c>
      <c r="AJ948" s="590">
        <f t="shared" si="926"/>
        <v>2055040</v>
      </c>
      <c r="AK948" s="592">
        <f t="shared" si="916"/>
        <v>1</v>
      </c>
      <c r="AL948" s="592">
        <f t="shared" si="917"/>
        <v>5</v>
      </c>
      <c r="AM948" s="588">
        <f t="shared" si="918"/>
        <v>1.9</v>
      </c>
      <c r="AN948" s="456">
        <v>83200</v>
      </c>
      <c r="AO948" s="456"/>
      <c r="AP948" s="456"/>
      <c r="AQ948" s="589" t="str">
        <f t="shared" si="919"/>
        <v>Կ-1</v>
      </c>
      <c r="AR948" s="456">
        <f t="shared" si="920"/>
        <v>158080</v>
      </c>
      <c r="AS948" s="590">
        <f t="shared" si="921"/>
        <v>158080</v>
      </c>
      <c r="AT948" s="590">
        <f t="shared" si="927"/>
        <v>2055040</v>
      </c>
    </row>
    <row r="949" spans="1:46" s="587" customFormat="1" ht="13.5">
      <c r="B949" s="830">
        <v>9</v>
      </c>
      <c r="C949" s="868" t="s">
        <v>3196</v>
      </c>
      <c r="D949" s="794" t="s">
        <v>1960</v>
      </c>
      <c r="E949" s="796">
        <v>2005</v>
      </c>
      <c r="F949" s="795" t="s">
        <v>222</v>
      </c>
      <c r="G949" s="820">
        <v>1</v>
      </c>
      <c r="H949" s="820">
        <v>1</v>
      </c>
      <c r="I949" s="821">
        <f t="shared" si="922"/>
        <v>1.73</v>
      </c>
      <c r="J949" s="799">
        <v>83200</v>
      </c>
      <c r="K949" s="832"/>
      <c r="L949" s="832"/>
      <c r="M949" s="896" t="s">
        <v>86</v>
      </c>
      <c r="N949" s="799">
        <f t="shared" si="923"/>
        <v>143936</v>
      </c>
      <c r="O949" s="823">
        <f t="shared" ref="O949:O983" si="929">I949*J949+K949+L949</f>
        <v>143936</v>
      </c>
      <c r="P949" s="823">
        <f t="shared" si="924"/>
        <v>1871168</v>
      </c>
      <c r="Q949" s="592">
        <f t="shared" ref="Q949:Q969" si="930">+G949</f>
        <v>1</v>
      </c>
      <c r="R949" s="592">
        <f t="shared" si="928"/>
        <v>2</v>
      </c>
      <c r="S949" s="588">
        <f t="shared" ref="S949:S983" si="931">IF(Q949&lt;1,0,IF(W949="Բ-1",IF(R949=0,6.94,IF(R949=1,7.17,IF(R949=2,7.41,IF(R949=3,7.66,IF(OR(R949=5,R949=4),7.92,IF(OR(R949=6,R949=7),8.18,IF(OR(R949=8,R949=9),8.46,IF(OR(R949=10,R949=11,R949=12),8.74,IF(OR(R949=13,R949=14,R949=15),9.03,IF(OR(R949=16,R949=17,R949=18),9.33,9.65)))))))))),IF(W949="Բ-2", IF(R949=0,5.71,IF(R949=1,5.89,IF(R949=2,6.09,IF(R949=3,6.29,IF(OR(R949=5,R949=4),6.5,IF(OR(R949=6,R949=7),6.72,IF(OR(R949=8,R949=9),6.94,IF(OR(R949=10,R949=11,R949=12),7.17,IF(OR(R949=13,R949=14,R949=15),7.41,IF(OR(R949=16,R949=17,R949=18),7.65,7.91)))))))))), IF(W949="Գ-1", IF(R949=0,4.7,IF(R949=1,4.86,IF(R949=2,5.01,IF(R949=3,5.18,IF(OR(R949=5,R949=4),5.35,IF(OR(R949=6,R949=7),5.52,IF(OR(R949=8,R949=9),5.71,IF(OR(R949=10,R949=11,R949=12),5.89,IF(OR(R949=13,R949=14,R949=15),6.09,IF(OR(R949=16,R949=17,R949=18),6.29,6.49)))))))))), IF(W949="Գ-2", IF(R949=0,3.88,IF(R949=1,4.01,IF(R949=2,4.14,IF(R949=3,4.27,IF(OR(R949=5,R949=4),4.41,IF(OR(R949=6,R949=7),4.55,IF(OR(R949=8,R949=9),4.7,IF(OR(R949=10,R949=11,R949=12),4.85,IF(OR(R949=13,R949=14,R949=15),5.01,IF(OR(R949=16,R949=17,R949=18),5.17,5.34)))))))))), IF(W949="Գ-3", IF(R949=0,3.21,IF(R949=1,3.31,IF(R949=2,3.42,IF(R949=3,3.53,IF(OR(R949=5,R949=4),3.64,IF(OR(R949=6,R949=7),3.76,IF(OR(R949=8,R949=9),3.88,IF(OR(R949=10,R949=11,R949=12),4.01,IF(OR(R949=13,R949=14,R949=15),4.13,IF(OR(R949=16,R949=17,R949=18),4.27,4.4)))))))))), IF(W949="Ա-1", IF(R949=0,2.66,IF(R949=1,2.75,IF(R949=2,2.83,IF(R949=3,2.92,IF(OR(R949=5,R949=4),3.02,IF(OR(R949=6,R949=7),3.11,IF(OR(R949=8,R949=9),3.21,IF(OR(R949=10,R949=11,R949=12),3.31,IF(OR(R949=13,R949=14,R949=15),3.42,IF(OR(R949=16,R949=17,R949=18),3.53,3.64)))))))))), IF(W949="Ա-2", IF(R949=0,2.28,IF(R949=1,2.35,IF(R949=2,2.43,IF(R949=3,2.5,IF(OR(R949=5,R949=4),2.58,IF(OR(R949=6,R949=7),2.66,IF(OR(R949=8,R949=9),2.75,IF(OR(R949=10,R949=11,R949=12),2.83,IF(OR(R949=13,R949=14,R949=15),2.92,IF(OR(R949=16,R949=17,R949=18),3.01,3.11)))))))))),IF(W949="Ա-3", IF(R949=0,1.96,IF(R949=1,2.02,IF(R949=2,2.08,IF(R949=3,2.15,IF(OR(R949=5,R949=4),2.21,IF(OR(R949=6,R949=7),2.28,IF(OR(R949=8,R949=9),2.35,IF(OR(R949=10,R949=11,R949=12),2.42,IF(OR(R949=13,R949=14,R949=15),2.5,IF(OR(R949=16,R949=17,R949=18),2.58,2.66)))))))))), IF(W949="Կ-1", IF(R949=0,1.68,IF(R949=1,1.73,IF(R949=2,1.79,IF(R949=3,1.84,IF(OR(R949=5,R949=4),1.9,IF(OR(R949=6,R949=7),1.96,IF(OR(R949=8,R949=9),2.02,IF(OR(R949=10,R949=11,R949=12),2.08,IF(OR(R949=13,R949=14,R949=15),2.14,IF(OR(R949=16,R949=17,R949=18),2.21,2.28)))))))))), IF(W949="Կ-2", IF(R949=0,1.45,IF(R949=1,1.49,IF(R949=2,1.54,IF(R949=3,1.59,IF(OR(R949=5,R949=4),1.63,IF(OR(R949=6,R949=7),1.68,IF(OR(R949=8,R949=9),1.73,IF(OR(R949=10,R949=11,R949=12),1.79,IF(OR(R949=13,R949=14,R949=15),1.84,IF(OR(R949=16,R949=17,R949=18),1.9,1.95)))))))))),IF(W949="Կ-3", IF(R949=0,1.25,IF(R949=1,1.29,IF(R949=2,1.33,IF(R949=3,1.37,IF(OR(R949=5,R949=4),1.41,IF(OR(R949=6,R949=7),1.45,IF(OR(R949=8,R949=9),1.49,IF(OR(R949=10,R949=11,R949=12),1.54,IF(OR(R949=13,R949=14,R949=15),1.58,IF(OR(R949=16,R949=17,R949=18),1.63,1.68)))))))))), "Error"))))))))))))</f>
        <v>1.79</v>
      </c>
      <c r="T949" s="456">
        <v>83200</v>
      </c>
      <c r="U949" s="457"/>
      <c r="V949" s="457"/>
      <c r="W949" s="589" t="str">
        <f t="shared" ref="W949:W983" si="932">+M949</f>
        <v>Կ-1</v>
      </c>
      <c r="X949" s="456">
        <f t="shared" ref="X949:X983" si="933">T949*S949</f>
        <v>148928</v>
      </c>
      <c r="Y949" s="590">
        <f t="shared" ref="Y949:Y983" si="934">+U949+V949+X949</f>
        <v>148928</v>
      </c>
      <c r="Z949" s="590">
        <f t="shared" si="925"/>
        <v>1936064</v>
      </c>
      <c r="AA949" s="592">
        <f t="shared" ref="AA949:AA969" si="935">+Q949</f>
        <v>1</v>
      </c>
      <c r="AB949" s="592">
        <f t="shared" ref="AB949:AB983" si="936">+R949+1</f>
        <v>3</v>
      </c>
      <c r="AC949" s="588">
        <f t="shared" ref="AC949:AC983" si="937">IF(AA949&lt;1,0,IF(AG949="Բ-1",IF(AB949=0,6.94,IF(AB949=1,7.17,IF(AB949=2,7.41,IF(AB949=3,7.66,IF(OR(AB949=5,AB949=4),7.92,IF(OR(AB949=6,AB949=7),8.18,IF(OR(AB949=8,AB949=9),8.46,IF(OR(AB949=10,AB949=11,AB949=12),8.74,IF(OR(AB949=13,AB949=14,AB949=15),9.03,IF(OR(AB949=16,AB949=17,AB949=18),9.33,9.65)))))))))),IF(AG949="Բ-2", IF(AB949=0,5.71,IF(AB949=1,5.89,IF(AB949=2,6.09,IF(AB949=3,6.29,IF(OR(AB949=5,AB949=4),6.5,IF(OR(AB949=6,AB949=7),6.72,IF(OR(AB949=8,AB949=9),6.94,IF(OR(AB949=10,AB949=11,AB949=12),7.17,IF(OR(AB949=13,AB949=14,AB949=15),7.41,IF(OR(AB949=16,AB949=17,AB949=18),7.65,7.91)))))))))), IF(AG949="Գ-1", IF(AB949=0,4.7,IF(AB949=1,4.86,IF(AB949=2,5.01,IF(AB949=3,5.18,IF(OR(AB949=5,AB949=4),5.35,IF(OR(AB949=6,AB949=7),5.52,IF(OR(AB949=8,AB949=9),5.71,IF(OR(AB949=10,AB949=11,AB949=12),5.89,IF(OR(AB949=13,AB949=14,AB949=15),6.09,IF(OR(AB949=16,AB949=17,AB949=18),6.29,6.49)))))))))), IF(AG949="Գ-2", IF(AB949=0,3.88,IF(AB949=1,4.01,IF(AB949=2,4.14,IF(AB949=3,4.27,IF(OR(AB949=5,AB949=4),4.41,IF(OR(AB949=6,AB949=7),4.55,IF(OR(AB949=8,AB949=9),4.7,IF(OR(AB949=10,AB949=11,AB949=12),4.85,IF(OR(AB949=13,AB949=14,AB949=15),5.01,IF(OR(AB949=16,AB949=17,AB949=18),5.17,5.34)))))))))), IF(AG949="Գ-3", IF(AB949=0,3.21,IF(AB949=1,3.31,IF(AB949=2,3.42,IF(AB949=3,3.53,IF(OR(AB949=5,AB949=4),3.64,IF(OR(AB949=6,AB949=7),3.76,IF(OR(AB949=8,AB949=9),3.88,IF(OR(AB949=10,AB949=11,AB949=12),4.01,IF(OR(AB949=13,AB949=14,AB949=15),4.13,IF(OR(AB949=16,AB949=17,AB949=18),4.27,4.4)))))))))), IF(AG949="Ա-1", IF(AB949=0,2.66,IF(AB949=1,2.75,IF(AB949=2,2.83,IF(AB949=3,2.92,IF(OR(AB949=5,AB949=4),3.02,IF(OR(AB949=6,AB949=7),3.11,IF(OR(AB949=8,AB949=9),3.21,IF(OR(AB949=10,AB949=11,AB949=12),3.31,IF(OR(AB949=13,AB949=14,AB949=15),3.42,IF(OR(AB949=16,AB949=17,AB949=18),3.53,3.64)))))))))), IF(AG949="Ա-2", IF(AB949=0,2.28,IF(AB949=1,2.35,IF(AB949=2,2.43,IF(AB949=3,2.5,IF(OR(AB949=5,AB949=4),2.58,IF(OR(AB949=6,AB949=7),2.66,IF(OR(AB949=8,AB949=9),2.75,IF(OR(AB949=10,AB949=11,AB949=12),2.83,IF(OR(AB949=13,AB949=14,AB949=15),2.92,IF(OR(AB949=16,AB949=17,AB949=18),3.01,3.11)))))))))),IF(AG949="Ա-3", IF(AB949=0,1.96,IF(AB949=1,2.02,IF(AB949=2,2.08,IF(AB949=3,2.15,IF(OR(AB949=5,AB949=4),2.21,IF(OR(AB949=6,AB949=7),2.28,IF(OR(AB949=8,AB949=9),2.35,IF(OR(AB949=10,AB949=11,AB949=12),2.42,IF(OR(AB949=13,AB949=14,AB949=15),2.5,IF(OR(AB949=16,AB949=17,AB949=18),2.58,2.66)))))))))), IF(AG949="Կ-1", IF(AB949=0,1.68,IF(AB949=1,1.73,IF(AB949=2,1.79,IF(AB949=3,1.84,IF(OR(AB949=5,AB949=4),1.9,IF(OR(AB949=6,AB949=7),1.96,IF(OR(AB949=8,AB949=9),2.02,IF(OR(AB949=10,AB949=11,AB949=12),2.08,IF(OR(AB949=13,AB949=14,AB949=15),2.14,IF(OR(AB949=16,AB949=17,AB949=18),2.21,2.28)))))))))), IF(AG949="Կ-2", IF(AB949=0,1.45,IF(AB949=1,1.49,IF(AB949=2,1.54,IF(AB949=3,1.59,IF(OR(AB949=5,AB949=4),1.63,IF(OR(AB949=6,AB949=7),1.68,IF(OR(AB949=8,AB949=9),1.73,IF(OR(AB949=10,AB949=11,AB949=12),1.79,IF(OR(AB949=13,AB949=14,AB949=15),1.84,IF(OR(AB949=16,AB949=17,AB949=18),1.9,1.95)))))))))),IF(AG949="Կ-3", IF(AB949=0,1.25,IF(AB949=1,1.29,IF(AB949=2,1.33,IF(AB949=3,1.37,IF(OR(AB949=5,AB949=4),1.41,IF(OR(AB949=6,AB949=7),1.45,IF(OR(AB949=8,AB949=9),1.49,IF(OR(AB949=10,AB949=11,AB949=12),1.54,IF(OR(AB949=13,AB949=14,AB949=15),1.58,IF(OR(AB949=16,AB949=17,AB949=18),1.63,1.68)))))))))), "Error"))))))))))))</f>
        <v>1.84</v>
      </c>
      <c r="AD949" s="456">
        <v>83200</v>
      </c>
      <c r="AE949" s="457"/>
      <c r="AF949" s="457"/>
      <c r="AG949" s="589" t="str">
        <f t="shared" ref="AG949:AG983" si="938">+W949</f>
        <v>Կ-1</v>
      </c>
      <c r="AH949" s="456">
        <f t="shared" ref="AH949:AH983" si="939">AD949*AC949</f>
        <v>153088</v>
      </c>
      <c r="AI949" s="590">
        <f t="shared" ref="AI949:AI983" si="940">AH949+AE949+AF949</f>
        <v>153088</v>
      </c>
      <c r="AJ949" s="590">
        <f t="shared" si="926"/>
        <v>1990144</v>
      </c>
      <c r="AK949" s="592">
        <f t="shared" ref="AK949:AK969" si="941">+AA949</f>
        <v>1</v>
      </c>
      <c r="AL949" s="592">
        <f t="shared" ref="AL949:AL983" si="942">+AB949+1</f>
        <v>4</v>
      </c>
      <c r="AM949" s="588">
        <f t="shared" ref="AM949:AM983" si="943">IF(AK949&lt;1,0,IF(AQ949="Բ-1",IF(AL949=0,6.94,IF(AL949=1,7.17,IF(AL949=2,7.41,IF(AL949=3,7.66,IF(OR(AL949=5,AL949=4),7.92,IF(OR(AL949=6,AL949=7),8.18,IF(OR(AL949=8,AL949=9),8.46,IF(OR(AL949=10,AL949=11,AL949=12),8.74,IF(OR(AL949=13,AL949=14,AL949=15),9.03,IF(OR(AL949=16,AL949=17,AL949=18),9.33,9.65)))))))))),IF(AQ949="Բ-2", IF(AL949=0,5.71,IF(AL949=1,5.89,IF(AL949=2,6.09,IF(AL949=3,6.29,IF(OR(AL949=5,AL949=4),6.5,IF(OR(AL949=6,AL949=7),6.72,IF(OR(AL949=8,AL949=9),6.94,IF(OR(AL949=10,AL949=11,AL949=12),7.17,IF(OR(AL949=13,AL949=14,AL949=15),7.41,IF(OR(AL949=16,AL949=17,AL949=18),7.65,7.91)))))))))), IF(AQ949="Գ-1", IF(AL949=0,4.7,IF(AL949=1,4.86,IF(AL949=2,5.01,IF(AL949=3,5.18,IF(OR(AL949=5,AL949=4),5.35,IF(OR(AL949=6,AL949=7),5.52,IF(OR(AL949=8,AL949=9),5.71,IF(OR(AL949=10,AL949=11,AL949=12),5.89,IF(OR(AL949=13,AL949=14,AL949=15),6.09,IF(OR(AL949=16,AL949=17,AL949=18),6.29,6.49)))))))))), IF(AQ949="Գ-2", IF(AL949=0,3.88,IF(AL949=1,4.01,IF(AL949=2,4.14,IF(AL949=3,4.27,IF(OR(AL949=5,AL949=4),4.41,IF(OR(AL949=6,AL949=7),4.55,IF(OR(AL949=8,AL949=9),4.7,IF(OR(AL949=10,AL949=11,AL949=12),4.85,IF(OR(AL949=13,AL949=14,AL949=15),5.01,IF(OR(AL949=16,AL949=17,AL949=18),5.17,5.34)))))))))), IF(AQ949="Գ-3", IF(AL949=0,3.21,IF(AL949=1,3.31,IF(AL949=2,3.42,IF(AL949=3,3.53,IF(OR(AL949=5,AL949=4),3.64,IF(OR(AL949=6,AL949=7),3.76,IF(OR(AL949=8,AL949=9),3.88,IF(OR(AL949=10,AL949=11,AL949=12),4.01,IF(OR(AL949=13,AL949=14,AL949=15),4.13,IF(OR(AL949=16,AL949=17,AL949=18),4.27,4.4)))))))))), IF(AQ949="Ա-1", IF(AL949=0,2.66,IF(AL949=1,2.75,IF(AL949=2,2.83,IF(AL949=3,2.92,IF(OR(AL949=5,AL949=4),3.02,IF(OR(AL949=6,AL949=7),3.11,IF(OR(AL949=8,AL949=9),3.21,IF(OR(AL949=10,AL949=11,AL949=12),3.31,IF(OR(AL949=13,AL949=14,AL949=15),3.42,IF(OR(AL949=16,AL949=17,AL949=18),3.53,3.64)))))))))), IF(AQ949="Ա-2", IF(AL949=0,2.28,IF(AL949=1,2.35,IF(AL949=2,2.43,IF(AL949=3,2.5,IF(OR(AL949=5,AL949=4),2.58,IF(OR(AL949=6,AL949=7),2.66,IF(OR(AL949=8,AL949=9),2.75,IF(OR(AL949=10,AL949=11,AL949=12),2.83,IF(OR(AL949=13,AL949=14,AL949=15),2.92,IF(OR(AL949=16,AL949=17,AL949=18),3.01,3.11)))))))))),IF(AQ949="Ա-3", IF(AL949=0,1.96,IF(AL949=1,2.02,IF(AL949=2,2.08,IF(AL949=3,2.15,IF(OR(AL949=5,AL949=4),2.21,IF(OR(AL949=6,AL949=7),2.28,IF(OR(AL949=8,AL949=9),2.35,IF(OR(AL949=10,AL949=11,AL949=12),2.42,IF(OR(AL949=13,AL949=14,AL949=15),2.5,IF(OR(AL949=16,AL949=17,AL949=18),2.58,2.66)))))))))), IF(AQ949="Կ-1", IF(AL949=0,1.68,IF(AL949=1,1.73,IF(AL949=2,1.79,IF(AL949=3,1.84,IF(OR(AL949=5,AL949=4),1.9,IF(OR(AL949=6,AL949=7),1.96,IF(OR(AL949=8,AL949=9),2.02,IF(OR(AL949=10,AL949=11,AL949=12),2.08,IF(OR(AL949=13,AL949=14,AL949=15),2.14,IF(OR(AL949=16,AL949=17,AL949=18),2.21,2.28)))))))))), IF(AQ949="Կ-2", IF(AL949=0,1.45,IF(AL949=1,1.49,IF(AL949=2,1.54,IF(AL949=3,1.59,IF(OR(AL949=5,AL949=4),1.63,IF(OR(AL949=6,AL949=7),1.68,IF(OR(AL949=8,AL949=9),1.73,IF(OR(AL949=10,AL949=11,AL949=12),1.79,IF(OR(AL949=13,AL949=14,AL949=15),1.84,IF(OR(AL949=16,AL949=17,AL949=18),1.9,1.95)))))))))),IF(AQ949="Կ-3", IF(AL949=0,1.25,IF(AL949=1,1.29,IF(AL949=2,1.33,IF(AL949=3,1.37,IF(OR(AL949=5,AL949=4),1.41,IF(OR(AL949=6,AL949=7),1.45,IF(OR(AL949=8,AL949=9),1.49,IF(OR(AL949=10,AL949=11,AL949=12),1.54,IF(OR(AL949=13,AL949=14,AL949=15),1.58,IF(OR(AL949=16,AL949=17,AL949=18),1.63,1.68)))))))))), "Error"))))))))))))</f>
        <v>1.9</v>
      </c>
      <c r="AN949" s="456">
        <v>83200</v>
      </c>
      <c r="AO949" s="457"/>
      <c r="AP949" s="457"/>
      <c r="AQ949" s="589" t="str">
        <f t="shared" ref="AQ949:AQ983" si="944">+AG949</f>
        <v>Կ-1</v>
      </c>
      <c r="AR949" s="456">
        <f t="shared" ref="AR949:AR983" si="945">AN949*AM949</f>
        <v>158080</v>
      </c>
      <c r="AS949" s="590">
        <f t="shared" ref="AS949:AS983" si="946">AR949+AO949+AP949</f>
        <v>158080</v>
      </c>
      <c r="AT949" s="590">
        <f t="shared" si="927"/>
        <v>2055040</v>
      </c>
    </row>
    <row r="950" spans="1:46" s="587" customFormat="1" ht="13.5">
      <c r="B950" s="830">
        <v>10</v>
      </c>
      <c r="C950" s="795" t="s">
        <v>3197</v>
      </c>
      <c r="D950" s="794" t="s">
        <v>1961</v>
      </c>
      <c r="E950" s="796">
        <v>1999</v>
      </c>
      <c r="F950" s="795" t="s">
        <v>222</v>
      </c>
      <c r="G950" s="820">
        <v>1</v>
      </c>
      <c r="H950" s="820">
        <v>1</v>
      </c>
      <c r="I950" s="821">
        <f>IF(G950&lt;1,0,IF(M950="Բ-1",IF(H950=0,6.94,IF(H950=1,7.17,IF(H950=2,7.41,IF(H950=3,7.66,IF(OR(H950=5,H950=4),7.92,IF(OR(H950=6,H950=7),8.18,IF(OR(H950=8,H950=9),8.46,IF(OR(H950=10,H950=11,H950=12),8.74,IF(OR(H950=13,H950=14,H950=15),9.03,IF(OR(H950=16,H950=17,H950=18),9.33,9.65)))))))))),IF(M950="Բ-2", IF(H950=0,5.71,IF(H950=1,5.89,IF(H950=2,6.09,IF(H950=3,6.29,IF(OR(H950=5,H950=4),6.5,IF(OR(H950=6,H950=7),6.72,IF(OR(H950=8,H950=9),6.94,IF(OR(H950=10,H950=11,H950=12),7.17,IF(OR(H950=13,H950=14,H950=15),7.41,IF(OR(H950=16,H950=17,H950=18),7.65,7.91)))))))))), IF(M950="Գ-1", IF(H950=0,4.7,IF(H950=1,4.86,IF(H950=2,5.01,IF(H950=3,5.18,IF(OR(H950=5,H950=4),5.35,IF(OR(H950=6,H950=7),5.52,IF(OR(H950=8,H950=9),5.71,IF(OR(H950=10,H950=11,H950=12),5.89,IF(OR(H950=13,H950=14,H950=15),6.09,IF(OR(H950=16,H950=17,H950=18),6.29,6.49)))))))))), IF(M950="Գ-2", IF(H950=0,3.88,IF(H950=1,4.01,IF(H950=2,4.14,IF(H950=3,4.27,IF(OR(H950=5,H950=4),4.41,IF(OR(H950=6,H950=7),4.55,IF(OR(H950=8,H950=9),4.7,IF(OR(H950=10,H950=11,H950=12),4.85,IF(OR(H950=13,H950=14,H950=15),5.01,IF(OR(H950=16,H950=17,H950=18),5.17,5.34)))))))))), IF(M950="Գ-3", IF(H950=0,3.21,IF(H950=1,3.31,IF(H950=2,3.42,IF(H950=3,3.53,IF(OR(H950=5,H950=4),3.64,IF(OR(H950=6,H950=7),3.76,IF(OR(H950=8,H950=9),3.88,IF(OR(H950=10,H950=11,H950=12),4.01,IF(OR(H950=13,H950=14,H950=15),4.13,IF(OR(H950=16,H950=17,H950=18),4.27,4.4)))))))))), IF(M950="Ա-1", IF(H950=0,2.66,IF(H950=1,2.75,IF(H950=2,2.83,IF(H950=3,2.92,IF(OR(H950=5,H950=4),3.02,IF(OR(H950=6,H950=7),3.11,IF(OR(H950=8,H950=9),3.21,IF(OR(H950=10,H950=11,H950=12),3.31,IF(OR(H950=13,H950=14,H950=15),3.42,IF(OR(H950=16,H950=17,H950=18),3.53,3.64)))))))))), IF(M950="Ա-2", IF(H950=0,2.28,IF(H950=1,2.35,IF(H950=2,2.43,IF(H950=3,2.5,IF(OR(H950=5,H950=4),2.58,IF(OR(H950=6,H950=7),2.66,IF(OR(H950=8,H950=9),2.75,IF(OR(H950=10,H950=11,H950=12),2.83,IF(OR(H950=13,H950=14,H950=15),2.92,IF(OR(H950=16,H950=17,H950=18),3.01,3.11)))))))))),IF(M950="Ա-3", IF(H950=0,1.96,IF(H950=1,2.02,IF(H950=2,2.08,IF(H950=3,2.15,IF(OR(H950=5,H950=4),2.21,IF(OR(H950=6,H950=7),2.28,IF(OR(H950=8,H950=9),2.35,IF(OR(H950=10,H950=11,H950=12),2.42,IF(OR(H950=13,H950=14,H950=15),2.5,IF(OR(H950=16,H950=17,H950=18),2.58,2.66)))))))))), IF(M950="Կ-1", IF(H950=0,1.68,IF(H950=1,1.73,IF(H950=2,1.79,IF(H950=3,1.84,IF(OR(H950=5,H950=4),1.9,IF(OR(H950=6,H950=7),1.96,IF(OR(H950=8,H950=9),2.02,IF(OR(H950=10,H950=11,H950=12),2.08,IF(OR(H950=13,H950=14,H950=15),2.14,IF(OR(H950=16,H950=17,H950=18),2.21,2.28)))))))))), IF(M950="Կ-2", IF(H950=0,1.45,IF(H950=1,1.49,IF(H950=2,1.54,IF(H950=3,1.59,IF(OR(H950=5,H950=4),1.63,IF(OR(H950=6,H950=7),1.68,IF(OR(H950=8,H950=9),1.73,IF(OR(H950=10,H950=11,H950=12),1.79,IF(OR(H950=13,H950=14,H950=15),1.84,IF(OR(H950=16,H950=17,H950=18),1.9,1.95)))))))))),IF(M950="Կ-3", IF(H950=0,1.25,IF(H950=1,1.29,IF(H950=2,1.33,IF(H950=3,1.37,IF(OR(H950=5,H950=4),1.41,IF(OR(H950=6,H950=7),1.45,IF(OR(H950=8,H950=9),1.49,IF(OR(H950=10,H950=11,H950=12),1.54,IF(OR(H950=13,H950=14,H950=15),1.58,IF(OR(H950=16,H950=17,H950=18),1.63,1.68)))))))))), "Error"))))))))))))</f>
        <v>1.73</v>
      </c>
      <c r="J950" s="799">
        <v>83200</v>
      </c>
      <c r="K950" s="799"/>
      <c r="L950" s="799"/>
      <c r="M950" s="822" t="s">
        <v>86</v>
      </c>
      <c r="N950" s="799">
        <f>J950*I950</f>
        <v>143936</v>
      </c>
      <c r="O950" s="823">
        <f>I950*J950+K950+L950</f>
        <v>143936</v>
      </c>
      <c r="P950" s="823">
        <f>+O950*13</f>
        <v>1871168</v>
      </c>
      <c r="Q950" s="592">
        <f>+G950</f>
        <v>1</v>
      </c>
      <c r="R950" s="592">
        <f>+H950+1</f>
        <v>2</v>
      </c>
      <c r="S950" s="588">
        <f>IF(Q950&lt;1,0,IF(W950="Բ-1",IF(R950=0,6.94,IF(R950=1,7.17,IF(R950=2,7.41,IF(R950=3,7.66,IF(OR(R950=5,R950=4),7.92,IF(OR(R950=6,R950=7),8.18,IF(OR(R950=8,R950=9),8.46,IF(OR(R950=10,R950=11,R950=12),8.74,IF(OR(R950=13,R950=14,R950=15),9.03,IF(OR(R950=16,R950=17,R950=18),9.33,9.65)))))))))),IF(W950="Բ-2", IF(R950=0,5.71,IF(R950=1,5.89,IF(R950=2,6.09,IF(R950=3,6.29,IF(OR(R950=5,R950=4),6.5,IF(OR(R950=6,R950=7),6.72,IF(OR(R950=8,R950=9),6.94,IF(OR(R950=10,R950=11,R950=12),7.17,IF(OR(R950=13,R950=14,R950=15),7.41,IF(OR(R950=16,R950=17,R950=18),7.65,7.91)))))))))), IF(W950="Գ-1", IF(R950=0,4.7,IF(R950=1,4.86,IF(R950=2,5.01,IF(R950=3,5.18,IF(OR(R950=5,R950=4),5.35,IF(OR(R950=6,R950=7),5.52,IF(OR(R950=8,R950=9),5.71,IF(OR(R950=10,R950=11,R950=12),5.89,IF(OR(R950=13,R950=14,R950=15),6.09,IF(OR(R950=16,R950=17,R950=18),6.29,6.49)))))))))), IF(W950="Գ-2", IF(R950=0,3.88,IF(R950=1,4.01,IF(R950=2,4.14,IF(R950=3,4.27,IF(OR(R950=5,R950=4),4.41,IF(OR(R950=6,R950=7),4.55,IF(OR(R950=8,R950=9),4.7,IF(OR(R950=10,R950=11,R950=12),4.85,IF(OR(R950=13,R950=14,R950=15),5.01,IF(OR(R950=16,R950=17,R950=18),5.17,5.34)))))))))), IF(W950="Գ-3", IF(R950=0,3.21,IF(R950=1,3.31,IF(R950=2,3.42,IF(R950=3,3.53,IF(OR(R950=5,R950=4),3.64,IF(OR(R950=6,R950=7),3.76,IF(OR(R950=8,R950=9),3.88,IF(OR(R950=10,R950=11,R950=12),4.01,IF(OR(R950=13,R950=14,R950=15),4.13,IF(OR(R950=16,R950=17,R950=18),4.27,4.4)))))))))), IF(W950="Ա-1", IF(R950=0,2.66,IF(R950=1,2.75,IF(R950=2,2.83,IF(R950=3,2.92,IF(OR(R950=5,R950=4),3.02,IF(OR(R950=6,R950=7),3.11,IF(OR(R950=8,R950=9),3.21,IF(OR(R950=10,R950=11,R950=12),3.31,IF(OR(R950=13,R950=14,R950=15),3.42,IF(OR(R950=16,R950=17,R950=18),3.53,3.64)))))))))), IF(W950="Ա-2", IF(R950=0,2.28,IF(R950=1,2.35,IF(R950=2,2.43,IF(R950=3,2.5,IF(OR(R950=5,R950=4),2.58,IF(OR(R950=6,R950=7),2.66,IF(OR(R950=8,R950=9),2.75,IF(OR(R950=10,R950=11,R950=12),2.83,IF(OR(R950=13,R950=14,R950=15),2.92,IF(OR(R950=16,R950=17,R950=18),3.01,3.11)))))))))),IF(W950="Ա-3", IF(R950=0,1.96,IF(R950=1,2.02,IF(R950=2,2.08,IF(R950=3,2.15,IF(OR(R950=5,R950=4),2.21,IF(OR(R950=6,R950=7),2.28,IF(OR(R950=8,R950=9),2.35,IF(OR(R950=10,R950=11,R950=12),2.42,IF(OR(R950=13,R950=14,R950=15),2.5,IF(OR(R950=16,R950=17,R950=18),2.58,2.66)))))))))), IF(W950="Կ-1", IF(R950=0,1.68,IF(R950=1,1.73,IF(R950=2,1.79,IF(R950=3,1.84,IF(OR(R950=5,R950=4),1.9,IF(OR(R950=6,R950=7),1.96,IF(OR(R950=8,R950=9),2.02,IF(OR(R950=10,R950=11,R950=12),2.08,IF(OR(R950=13,R950=14,R950=15),2.14,IF(OR(R950=16,R950=17,R950=18),2.21,2.28)))))))))), IF(W950="Կ-2", IF(R950=0,1.45,IF(R950=1,1.49,IF(R950=2,1.54,IF(R950=3,1.59,IF(OR(R950=5,R950=4),1.63,IF(OR(R950=6,R950=7),1.68,IF(OR(R950=8,R950=9),1.73,IF(OR(R950=10,R950=11,R950=12),1.79,IF(OR(R950=13,R950=14,R950=15),1.84,IF(OR(R950=16,R950=17,R950=18),1.9,1.95)))))))))),IF(W950="Կ-3", IF(R950=0,1.25,IF(R950=1,1.29,IF(R950=2,1.33,IF(R950=3,1.37,IF(OR(R950=5,R950=4),1.41,IF(OR(R950=6,R950=7),1.45,IF(OR(R950=8,R950=9),1.49,IF(OR(R950=10,R950=11,R950=12),1.54,IF(OR(R950=13,R950=14,R950=15),1.58,IF(OR(R950=16,R950=17,R950=18),1.63,1.68)))))))))), "Error"))))))))))))</f>
        <v>1.79</v>
      </c>
      <c r="T950" s="456">
        <v>83200</v>
      </c>
      <c r="U950" s="456"/>
      <c r="V950" s="456"/>
      <c r="W950" s="589" t="str">
        <f>+M950</f>
        <v>Կ-1</v>
      </c>
      <c r="X950" s="456">
        <f>T950*S950</f>
        <v>148928</v>
      </c>
      <c r="Y950" s="590">
        <f>+U950+V950+X950</f>
        <v>148928</v>
      </c>
      <c r="Z950" s="590">
        <f>+Y950*13</f>
        <v>1936064</v>
      </c>
      <c r="AA950" s="592">
        <f>+Q950</f>
        <v>1</v>
      </c>
      <c r="AB950" s="592">
        <f>+R950+1</f>
        <v>3</v>
      </c>
      <c r="AC950" s="588">
        <f>IF(AA950&lt;1,0,IF(AG950="Բ-1",IF(AB950=0,6.94,IF(AB950=1,7.17,IF(AB950=2,7.41,IF(AB950=3,7.66,IF(OR(AB950=5,AB950=4),7.92,IF(OR(AB950=6,AB950=7),8.18,IF(OR(AB950=8,AB950=9),8.46,IF(OR(AB950=10,AB950=11,AB950=12),8.74,IF(OR(AB950=13,AB950=14,AB950=15),9.03,IF(OR(AB950=16,AB950=17,AB950=18),9.33,9.65)))))))))),IF(AG950="Բ-2", IF(AB950=0,5.71,IF(AB950=1,5.89,IF(AB950=2,6.09,IF(AB950=3,6.29,IF(OR(AB950=5,AB950=4),6.5,IF(OR(AB950=6,AB950=7),6.72,IF(OR(AB950=8,AB950=9),6.94,IF(OR(AB950=10,AB950=11,AB950=12),7.17,IF(OR(AB950=13,AB950=14,AB950=15),7.41,IF(OR(AB950=16,AB950=17,AB950=18),7.65,7.91)))))))))), IF(AG950="Գ-1", IF(AB950=0,4.7,IF(AB950=1,4.86,IF(AB950=2,5.01,IF(AB950=3,5.18,IF(OR(AB950=5,AB950=4),5.35,IF(OR(AB950=6,AB950=7),5.52,IF(OR(AB950=8,AB950=9),5.71,IF(OR(AB950=10,AB950=11,AB950=12),5.89,IF(OR(AB950=13,AB950=14,AB950=15),6.09,IF(OR(AB950=16,AB950=17,AB950=18),6.29,6.49)))))))))), IF(AG950="Գ-2", IF(AB950=0,3.88,IF(AB950=1,4.01,IF(AB950=2,4.14,IF(AB950=3,4.27,IF(OR(AB950=5,AB950=4),4.41,IF(OR(AB950=6,AB950=7),4.55,IF(OR(AB950=8,AB950=9),4.7,IF(OR(AB950=10,AB950=11,AB950=12),4.85,IF(OR(AB950=13,AB950=14,AB950=15),5.01,IF(OR(AB950=16,AB950=17,AB950=18),5.17,5.34)))))))))), IF(AG950="Գ-3", IF(AB950=0,3.21,IF(AB950=1,3.31,IF(AB950=2,3.42,IF(AB950=3,3.53,IF(OR(AB950=5,AB950=4),3.64,IF(OR(AB950=6,AB950=7),3.76,IF(OR(AB950=8,AB950=9),3.88,IF(OR(AB950=10,AB950=11,AB950=12),4.01,IF(OR(AB950=13,AB950=14,AB950=15),4.13,IF(OR(AB950=16,AB950=17,AB950=18),4.27,4.4)))))))))), IF(AG950="Ա-1", IF(AB950=0,2.66,IF(AB950=1,2.75,IF(AB950=2,2.83,IF(AB950=3,2.92,IF(OR(AB950=5,AB950=4),3.02,IF(OR(AB950=6,AB950=7),3.11,IF(OR(AB950=8,AB950=9),3.21,IF(OR(AB950=10,AB950=11,AB950=12),3.31,IF(OR(AB950=13,AB950=14,AB950=15),3.42,IF(OR(AB950=16,AB950=17,AB950=18),3.53,3.64)))))))))), IF(AG950="Ա-2", IF(AB950=0,2.28,IF(AB950=1,2.35,IF(AB950=2,2.43,IF(AB950=3,2.5,IF(OR(AB950=5,AB950=4),2.58,IF(OR(AB950=6,AB950=7),2.66,IF(OR(AB950=8,AB950=9),2.75,IF(OR(AB950=10,AB950=11,AB950=12),2.83,IF(OR(AB950=13,AB950=14,AB950=15),2.92,IF(OR(AB950=16,AB950=17,AB950=18),3.01,3.11)))))))))),IF(AG950="Ա-3", IF(AB950=0,1.96,IF(AB950=1,2.02,IF(AB950=2,2.08,IF(AB950=3,2.15,IF(OR(AB950=5,AB950=4),2.21,IF(OR(AB950=6,AB950=7),2.28,IF(OR(AB950=8,AB950=9),2.35,IF(OR(AB950=10,AB950=11,AB950=12),2.42,IF(OR(AB950=13,AB950=14,AB950=15),2.5,IF(OR(AB950=16,AB950=17,AB950=18),2.58,2.66)))))))))), IF(AG950="Կ-1", IF(AB950=0,1.68,IF(AB950=1,1.73,IF(AB950=2,1.79,IF(AB950=3,1.84,IF(OR(AB950=5,AB950=4),1.9,IF(OR(AB950=6,AB950=7),1.96,IF(OR(AB950=8,AB950=9),2.02,IF(OR(AB950=10,AB950=11,AB950=12),2.08,IF(OR(AB950=13,AB950=14,AB950=15),2.14,IF(OR(AB950=16,AB950=17,AB950=18),2.21,2.28)))))))))), IF(AG950="Կ-2", IF(AB950=0,1.45,IF(AB950=1,1.49,IF(AB950=2,1.54,IF(AB950=3,1.59,IF(OR(AB950=5,AB950=4),1.63,IF(OR(AB950=6,AB950=7),1.68,IF(OR(AB950=8,AB950=9),1.73,IF(OR(AB950=10,AB950=11,AB950=12),1.79,IF(OR(AB950=13,AB950=14,AB950=15),1.84,IF(OR(AB950=16,AB950=17,AB950=18),1.9,1.95)))))))))),IF(AG950="Կ-3", IF(AB950=0,1.25,IF(AB950=1,1.29,IF(AB950=2,1.33,IF(AB950=3,1.37,IF(OR(AB950=5,AB950=4),1.41,IF(OR(AB950=6,AB950=7),1.45,IF(OR(AB950=8,AB950=9),1.49,IF(OR(AB950=10,AB950=11,AB950=12),1.54,IF(OR(AB950=13,AB950=14,AB950=15),1.58,IF(OR(AB950=16,AB950=17,AB950=18),1.63,1.68)))))))))), "Error"))))))))))))</f>
        <v>1.84</v>
      </c>
      <c r="AD950" s="456">
        <v>83200</v>
      </c>
      <c r="AE950" s="456"/>
      <c r="AF950" s="456"/>
      <c r="AG950" s="589" t="str">
        <f>+W950</f>
        <v>Կ-1</v>
      </c>
      <c r="AH950" s="456">
        <f>AD950*AC950</f>
        <v>153088</v>
      </c>
      <c r="AI950" s="590">
        <f>AH950+AE950+AF950</f>
        <v>153088</v>
      </c>
      <c r="AJ950" s="590">
        <f>+AI950*13</f>
        <v>1990144</v>
      </c>
      <c r="AK950" s="592">
        <f>+AA950</f>
        <v>1</v>
      </c>
      <c r="AL950" s="592">
        <f>+AB950+1</f>
        <v>4</v>
      </c>
      <c r="AM950" s="588">
        <f>IF(AK950&lt;1,0,IF(AQ950="Բ-1",IF(AL950=0,6.94,IF(AL950=1,7.17,IF(AL950=2,7.41,IF(AL950=3,7.66,IF(OR(AL950=5,AL950=4),7.92,IF(OR(AL950=6,AL950=7),8.18,IF(OR(AL950=8,AL950=9),8.46,IF(OR(AL950=10,AL950=11,AL950=12),8.74,IF(OR(AL950=13,AL950=14,AL950=15),9.03,IF(OR(AL950=16,AL950=17,AL950=18),9.33,9.65)))))))))),IF(AQ950="Բ-2", IF(AL950=0,5.71,IF(AL950=1,5.89,IF(AL950=2,6.09,IF(AL950=3,6.29,IF(OR(AL950=5,AL950=4),6.5,IF(OR(AL950=6,AL950=7),6.72,IF(OR(AL950=8,AL950=9),6.94,IF(OR(AL950=10,AL950=11,AL950=12),7.17,IF(OR(AL950=13,AL950=14,AL950=15),7.41,IF(OR(AL950=16,AL950=17,AL950=18),7.65,7.91)))))))))), IF(AQ950="Գ-1", IF(AL950=0,4.7,IF(AL950=1,4.86,IF(AL950=2,5.01,IF(AL950=3,5.18,IF(OR(AL950=5,AL950=4),5.35,IF(OR(AL950=6,AL950=7),5.52,IF(OR(AL950=8,AL950=9),5.71,IF(OR(AL950=10,AL950=11,AL950=12),5.89,IF(OR(AL950=13,AL950=14,AL950=15),6.09,IF(OR(AL950=16,AL950=17,AL950=18),6.29,6.49)))))))))), IF(AQ950="Գ-2", IF(AL950=0,3.88,IF(AL950=1,4.01,IF(AL950=2,4.14,IF(AL950=3,4.27,IF(OR(AL950=5,AL950=4),4.41,IF(OR(AL950=6,AL950=7),4.55,IF(OR(AL950=8,AL950=9),4.7,IF(OR(AL950=10,AL950=11,AL950=12),4.85,IF(OR(AL950=13,AL950=14,AL950=15),5.01,IF(OR(AL950=16,AL950=17,AL950=18),5.17,5.34)))))))))), IF(AQ950="Գ-3", IF(AL950=0,3.21,IF(AL950=1,3.31,IF(AL950=2,3.42,IF(AL950=3,3.53,IF(OR(AL950=5,AL950=4),3.64,IF(OR(AL950=6,AL950=7),3.76,IF(OR(AL950=8,AL950=9),3.88,IF(OR(AL950=10,AL950=11,AL950=12),4.01,IF(OR(AL950=13,AL950=14,AL950=15),4.13,IF(OR(AL950=16,AL950=17,AL950=18),4.27,4.4)))))))))), IF(AQ950="Ա-1", IF(AL950=0,2.66,IF(AL950=1,2.75,IF(AL950=2,2.83,IF(AL950=3,2.92,IF(OR(AL950=5,AL950=4),3.02,IF(OR(AL950=6,AL950=7),3.11,IF(OR(AL950=8,AL950=9),3.21,IF(OR(AL950=10,AL950=11,AL950=12),3.31,IF(OR(AL950=13,AL950=14,AL950=15),3.42,IF(OR(AL950=16,AL950=17,AL950=18),3.53,3.64)))))))))), IF(AQ950="Ա-2", IF(AL950=0,2.28,IF(AL950=1,2.35,IF(AL950=2,2.43,IF(AL950=3,2.5,IF(OR(AL950=5,AL950=4),2.58,IF(OR(AL950=6,AL950=7),2.66,IF(OR(AL950=8,AL950=9),2.75,IF(OR(AL950=10,AL950=11,AL950=12),2.83,IF(OR(AL950=13,AL950=14,AL950=15),2.92,IF(OR(AL950=16,AL950=17,AL950=18),3.01,3.11)))))))))),IF(AQ950="Ա-3", IF(AL950=0,1.96,IF(AL950=1,2.02,IF(AL950=2,2.08,IF(AL950=3,2.15,IF(OR(AL950=5,AL950=4),2.21,IF(OR(AL950=6,AL950=7),2.28,IF(OR(AL950=8,AL950=9),2.35,IF(OR(AL950=10,AL950=11,AL950=12),2.42,IF(OR(AL950=13,AL950=14,AL950=15),2.5,IF(OR(AL950=16,AL950=17,AL950=18),2.58,2.66)))))))))), IF(AQ950="Կ-1", IF(AL950=0,1.68,IF(AL950=1,1.73,IF(AL950=2,1.79,IF(AL950=3,1.84,IF(OR(AL950=5,AL950=4),1.9,IF(OR(AL950=6,AL950=7),1.96,IF(OR(AL950=8,AL950=9),2.02,IF(OR(AL950=10,AL950=11,AL950=12),2.08,IF(OR(AL950=13,AL950=14,AL950=15),2.14,IF(OR(AL950=16,AL950=17,AL950=18),2.21,2.28)))))))))), IF(AQ950="Կ-2", IF(AL950=0,1.45,IF(AL950=1,1.49,IF(AL950=2,1.54,IF(AL950=3,1.59,IF(OR(AL950=5,AL950=4),1.63,IF(OR(AL950=6,AL950=7),1.68,IF(OR(AL950=8,AL950=9),1.73,IF(OR(AL950=10,AL950=11,AL950=12),1.79,IF(OR(AL950=13,AL950=14,AL950=15),1.84,IF(OR(AL950=16,AL950=17,AL950=18),1.9,1.95)))))))))),IF(AQ950="Կ-3", IF(AL950=0,1.25,IF(AL950=1,1.29,IF(AL950=2,1.33,IF(AL950=3,1.37,IF(OR(AL950=5,AL950=4),1.41,IF(OR(AL950=6,AL950=7),1.45,IF(OR(AL950=8,AL950=9),1.49,IF(OR(AL950=10,AL950=11,AL950=12),1.54,IF(OR(AL950=13,AL950=14,AL950=15),1.58,IF(OR(AL950=16,AL950=17,AL950=18),1.63,1.68)))))))))), "Error"))))))))))))</f>
        <v>1.9</v>
      </c>
      <c r="AN950" s="456">
        <v>83200</v>
      </c>
      <c r="AO950" s="456"/>
      <c r="AP950" s="456"/>
      <c r="AQ950" s="589" t="str">
        <f>+AG950</f>
        <v>Կ-1</v>
      </c>
      <c r="AR950" s="456">
        <f>AN950*AM950</f>
        <v>158080</v>
      </c>
      <c r="AS950" s="590">
        <f>AR950+AO950+AP950</f>
        <v>158080</v>
      </c>
      <c r="AT950" s="590">
        <f>+AS950*13</f>
        <v>2055040</v>
      </c>
    </row>
    <row r="951" spans="1:46" s="587" customFormat="1" ht="13.5">
      <c r="B951" s="830">
        <v>11</v>
      </c>
      <c r="C951" s="795" t="s">
        <v>1131</v>
      </c>
      <c r="D951" s="794" t="s">
        <v>1960</v>
      </c>
      <c r="E951" s="796">
        <v>1994</v>
      </c>
      <c r="F951" s="795" t="s">
        <v>222</v>
      </c>
      <c r="G951" s="820">
        <v>1</v>
      </c>
      <c r="H951" s="820">
        <v>7</v>
      </c>
      <c r="I951" s="821">
        <f t="shared" si="922"/>
        <v>1.96</v>
      </c>
      <c r="J951" s="799">
        <v>83200</v>
      </c>
      <c r="K951" s="799"/>
      <c r="L951" s="799"/>
      <c r="M951" s="822" t="s">
        <v>86</v>
      </c>
      <c r="N951" s="799">
        <f t="shared" si="923"/>
        <v>163072</v>
      </c>
      <c r="O951" s="823">
        <f t="shared" si="929"/>
        <v>163072</v>
      </c>
      <c r="P951" s="823">
        <f t="shared" si="924"/>
        <v>2119936</v>
      </c>
      <c r="Q951" s="592">
        <f t="shared" si="930"/>
        <v>1</v>
      </c>
      <c r="R951" s="592">
        <f t="shared" si="928"/>
        <v>8</v>
      </c>
      <c r="S951" s="588">
        <f t="shared" si="931"/>
        <v>2.02</v>
      </c>
      <c r="T951" s="456">
        <v>83200</v>
      </c>
      <c r="U951" s="456"/>
      <c r="V951" s="456"/>
      <c r="W951" s="589" t="str">
        <f t="shared" si="932"/>
        <v>Կ-1</v>
      </c>
      <c r="X951" s="456">
        <f t="shared" si="933"/>
        <v>168064</v>
      </c>
      <c r="Y951" s="590">
        <f t="shared" si="934"/>
        <v>168064</v>
      </c>
      <c r="Z951" s="590">
        <f t="shared" si="925"/>
        <v>2184832</v>
      </c>
      <c r="AA951" s="592">
        <f t="shared" si="935"/>
        <v>1</v>
      </c>
      <c r="AB951" s="592">
        <f t="shared" si="936"/>
        <v>9</v>
      </c>
      <c r="AC951" s="588">
        <f t="shared" si="937"/>
        <v>2.02</v>
      </c>
      <c r="AD951" s="456">
        <v>83200</v>
      </c>
      <c r="AE951" s="456"/>
      <c r="AF951" s="456"/>
      <c r="AG951" s="589" t="str">
        <f t="shared" si="938"/>
        <v>Կ-1</v>
      </c>
      <c r="AH951" s="456">
        <f t="shared" si="939"/>
        <v>168064</v>
      </c>
      <c r="AI951" s="590">
        <f t="shared" si="940"/>
        <v>168064</v>
      </c>
      <c r="AJ951" s="590">
        <f t="shared" si="926"/>
        <v>2184832</v>
      </c>
      <c r="AK951" s="592">
        <f t="shared" si="941"/>
        <v>1</v>
      </c>
      <c r="AL951" s="592">
        <f t="shared" si="942"/>
        <v>10</v>
      </c>
      <c r="AM951" s="588">
        <f t="shared" si="943"/>
        <v>2.08</v>
      </c>
      <c r="AN951" s="456">
        <v>83200</v>
      </c>
      <c r="AO951" s="456"/>
      <c r="AP951" s="456"/>
      <c r="AQ951" s="589" t="str">
        <f t="shared" si="944"/>
        <v>Կ-1</v>
      </c>
      <c r="AR951" s="456">
        <f t="shared" si="945"/>
        <v>173056</v>
      </c>
      <c r="AS951" s="590">
        <f t="shared" si="946"/>
        <v>173056</v>
      </c>
      <c r="AT951" s="590">
        <f t="shared" si="927"/>
        <v>2249728</v>
      </c>
    </row>
    <row r="952" spans="1:46" s="591" customFormat="1" ht="13.5">
      <c r="B952" s="830">
        <v>12</v>
      </c>
      <c r="C952" s="795" t="s">
        <v>3198</v>
      </c>
      <c r="D952" s="794" t="s">
        <v>1960</v>
      </c>
      <c r="E952" s="796">
        <v>2003</v>
      </c>
      <c r="F952" s="795" t="s">
        <v>222</v>
      </c>
      <c r="G952" s="820">
        <v>1</v>
      </c>
      <c r="H952" s="820">
        <v>1</v>
      </c>
      <c r="I952" s="821">
        <f t="shared" si="922"/>
        <v>1.73</v>
      </c>
      <c r="J952" s="799">
        <v>83200</v>
      </c>
      <c r="K952" s="799"/>
      <c r="L952" s="799"/>
      <c r="M952" s="822" t="s">
        <v>86</v>
      </c>
      <c r="N952" s="799">
        <f t="shared" si="923"/>
        <v>143936</v>
      </c>
      <c r="O952" s="823">
        <f t="shared" si="929"/>
        <v>143936</v>
      </c>
      <c r="P952" s="823">
        <f t="shared" si="924"/>
        <v>1871168</v>
      </c>
      <c r="Q952" s="592">
        <f t="shared" si="930"/>
        <v>1</v>
      </c>
      <c r="R952" s="592">
        <f t="shared" si="928"/>
        <v>2</v>
      </c>
      <c r="S952" s="588">
        <f t="shared" si="931"/>
        <v>1.79</v>
      </c>
      <c r="T952" s="456">
        <v>83200</v>
      </c>
      <c r="U952" s="456"/>
      <c r="V952" s="456"/>
      <c r="W952" s="589" t="str">
        <f t="shared" si="932"/>
        <v>Կ-1</v>
      </c>
      <c r="X952" s="456">
        <f t="shared" si="933"/>
        <v>148928</v>
      </c>
      <c r="Y952" s="590">
        <f t="shared" si="934"/>
        <v>148928</v>
      </c>
      <c r="Z952" s="590">
        <f t="shared" si="925"/>
        <v>1936064</v>
      </c>
      <c r="AA952" s="592">
        <f t="shared" si="935"/>
        <v>1</v>
      </c>
      <c r="AB952" s="592">
        <f t="shared" si="936"/>
        <v>3</v>
      </c>
      <c r="AC952" s="588">
        <f t="shared" si="937"/>
        <v>1.84</v>
      </c>
      <c r="AD952" s="456">
        <v>83200</v>
      </c>
      <c r="AE952" s="456"/>
      <c r="AF952" s="456"/>
      <c r="AG952" s="589" t="str">
        <f t="shared" si="938"/>
        <v>Կ-1</v>
      </c>
      <c r="AH952" s="456">
        <f t="shared" si="939"/>
        <v>153088</v>
      </c>
      <c r="AI952" s="590">
        <f t="shared" si="940"/>
        <v>153088</v>
      </c>
      <c r="AJ952" s="590">
        <f t="shared" si="926"/>
        <v>1990144</v>
      </c>
      <c r="AK952" s="592">
        <f t="shared" si="941"/>
        <v>1</v>
      </c>
      <c r="AL952" s="592">
        <f t="shared" si="942"/>
        <v>4</v>
      </c>
      <c r="AM952" s="588">
        <f t="shared" si="943"/>
        <v>1.9</v>
      </c>
      <c r="AN952" s="456">
        <v>83200</v>
      </c>
      <c r="AO952" s="456"/>
      <c r="AP952" s="456"/>
      <c r="AQ952" s="589" t="str">
        <f t="shared" si="944"/>
        <v>Կ-1</v>
      </c>
      <c r="AR952" s="456">
        <f t="shared" si="945"/>
        <v>158080</v>
      </c>
      <c r="AS952" s="590">
        <f t="shared" si="946"/>
        <v>158080</v>
      </c>
      <c r="AT952" s="590">
        <f t="shared" si="927"/>
        <v>2055040</v>
      </c>
    </row>
    <row r="953" spans="1:46" s="587" customFormat="1" ht="13.5">
      <c r="B953" s="830">
        <v>13</v>
      </c>
      <c r="C953" s="793" t="s">
        <v>2817</v>
      </c>
      <c r="D953" s="794" t="s">
        <v>1961</v>
      </c>
      <c r="E953" s="796">
        <v>1996</v>
      </c>
      <c r="F953" s="795" t="s">
        <v>222</v>
      </c>
      <c r="G953" s="820">
        <v>1</v>
      </c>
      <c r="H953" s="820">
        <v>2</v>
      </c>
      <c r="I953" s="821">
        <f t="shared" si="922"/>
        <v>1.79</v>
      </c>
      <c r="J953" s="799">
        <v>83200</v>
      </c>
      <c r="K953" s="832"/>
      <c r="L953" s="832"/>
      <c r="M953" s="896" t="s">
        <v>86</v>
      </c>
      <c r="N953" s="799">
        <f t="shared" si="923"/>
        <v>148928</v>
      </c>
      <c r="O953" s="823">
        <f t="shared" si="929"/>
        <v>148928</v>
      </c>
      <c r="P953" s="823">
        <f t="shared" si="924"/>
        <v>1936064</v>
      </c>
      <c r="Q953" s="592">
        <f t="shared" si="930"/>
        <v>1</v>
      </c>
      <c r="R953" s="592">
        <f t="shared" ref="R953:R983" si="947">+H953+1</f>
        <v>3</v>
      </c>
      <c r="S953" s="588">
        <f t="shared" si="931"/>
        <v>1.84</v>
      </c>
      <c r="T953" s="456">
        <v>83200</v>
      </c>
      <c r="U953" s="457"/>
      <c r="V953" s="457"/>
      <c r="W953" s="589" t="str">
        <f t="shared" si="932"/>
        <v>Կ-1</v>
      </c>
      <c r="X953" s="456">
        <f t="shared" si="933"/>
        <v>153088</v>
      </c>
      <c r="Y953" s="590">
        <f t="shared" si="934"/>
        <v>153088</v>
      </c>
      <c r="Z953" s="590">
        <f t="shared" si="925"/>
        <v>1990144</v>
      </c>
      <c r="AA953" s="592">
        <f t="shared" si="935"/>
        <v>1</v>
      </c>
      <c r="AB953" s="592">
        <f t="shared" si="936"/>
        <v>4</v>
      </c>
      <c r="AC953" s="588">
        <f t="shared" si="937"/>
        <v>1.9</v>
      </c>
      <c r="AD953" s="456">
        <v>83200</v>
      </c>
      <c r="AE953" s="457"/>
      <c r="AF953" s="457"/>
      <c r="AG953" s="589" t="str">
        <f t="shared" si="938"/>
        <v>Կ-1</v>
      </c>
      <c r="AH953" s="456">
        <f t="shared" si="939"/>
        <v>158080</v>
      </c>
      <c r="AI953" s="590">
        <f t="shared" si="940"/>
        <v>158080</v>
      </c>
      <c r="AJ953" s="590">
        <f t="shared" si="926"/>
        <v>2055040</v>
      </c>
      <c r="AK953" s="592">
        <f t="shared" si="941"/>
        <v>1</v>
      </c>
      <c r="AL953" s="592">
        <f t="shared" si="942"/>
        <v>5</v>
      </c>
      <c r="AM953" s="588">
        <f t="shared" si="943"/>
        <v>1.9</v>
      </c>
      <c r="AN953" s="456">
        <v>83200</v>
      </c>
      <c r="AO953" s="457"/>
      <c r="AP953" s="457"/>
      <c r="AQ953" s="589" t="str">
        <f t="shared" si="944"/>
        <v>Կ-1</v>
      </c>
      <c r="AR953" s="456">
        <f t="shared" si="945"/>
        <v>158080</v>
      </c>
      <c r="AS953" s="590">
        <f t="shared" si="946"/>
        <v>158080</v>
      </c>
      <c r="AT953" s="590">
        <f t="shared" si="927"/>
        <v>2055040</v>
      </c>
    </row>
    <row r="954" spans="1:46" s="587" customFormat="1" ht="13.5">
      <c r="B954" s="830">
        <v>14</v>
      </c>
      <c r="C954" s="868" t="s">
        <v>3199</v>
      </c>
      <c r="D954" s="794" t="s">
        <v>1960</v>
      </c>
      <c r="E954" s="796">
        <v>2003</v>
      </c>
      <c r="F954" s="795" t="s">
        <v>222</v>
      </c>
      <c r="G954" s="820">
        <v>1</v>
      </c>
      <c r="H954" s="820">
        <v>1</v>
      </c>
      <c r="I954" s="821">
        <f t="shared" si="922"/>
        <v>1.73</v>
      </c>
      <c r="J954" s="799">
        <v>83200</v>
      </c>
      <c r="K954" s="832"/>
      <c r="L954" s="832"/>
      <c r="M954" s="896" t="s">
        <v>86</v>
      </c>
      <c r="N954" s="799">
        <f t="shared" si="923"/>
        <v>143936</v>
      </c>
      <c r="O954" s="823">
        <f t="shared" si="929"/>
        <v>143936</v>
      </c>
      <c r="P954" s="823">
        <f t="shared" si="924"/>
        <v>1871168</v>
      </c>
      <c r="Q954" s="592">
        <f t="shared" si="930"/>
        <v>1</v>
      </c>
      <c r="R954" s="592">
        <f t="shared" si="947"/>
        <v>2</v>
      </c>
      <c r="S954" s="588">
        <f t="shared" si="931"/>
        <v>1.79</v>
      </c>
      <c r="T954" s="456">
        <v>83200</v>
      </c>
      <c r="U954" s="457"/>
      <c r="V954" s="457"/>
      <c r="W954" s="589" t="str">
        <f t="shared" si="932"/>
        <v>Կ-1</v>
      </c>
      <c r="X954" s="456">
        <f t="shared" si="933"/>
        <v>148928</v>
      </c>
      <c r="Y954" s="590">
        <f t="shared" si="934"/>
        <v>148928</v>
      </c>
      <c r="Z954" s="590">
        <f t="shared" si="925"/>
        <v>1936064</v>
      </c>
      <c r="AA954" s="592">
        <f t="shared" si="935"/>
        <v>1</v>
      </c>
      <c r="AB954" s="592">
        <f t="shared" si="936"/>
        <v>3</v>
      </c>
      <c r="AC954" s="588">
        <f t="shared" si="937"/>
        <v>1.84</v>
      </c>
      <c r="AD954" s="456">
        <v>83200</v>
      </c>
      <c r="AE954" s="457"/>
      <c r="AF954" s="457"/>
      <c r="AG954" s="589" t="str">
        <f t="shared" si="938"/>
        <v>Կ-1</v>
      </c>
      <c r="AH954" s="456">
        <f t="shared" si="939"/>
        <v>153088</v>
      </c>
      <c r="AI954" s="590">
        <f t="shared" si="940"/>
        <v>153088</v>
      </c>
      <c r="AJ954" s="590">
        <f t="shared" si="926"/>
        <v>1990144</v>
      </c>
      <c r="AK954" s="592">
        <f t="shared" si="941"/>
        <v>1</v>
      </c>
      <c r="AL954" s="592">
        <f t="shared" si="942"/>
        <v>4</v>
      </c>
      <c r="AM954" s="588">
        <f t="shared" si="943"/>
        <v>1.9</v>
      </c>
      <c r="AN954" s="456">
        <v>83200</v>
      </c>
      <c r="AO954" s="457"/>
      <c r="AP954" s="457"/>
      <c r="AQ954" s="589" t="str">
        <f t="shared" si="944"/>
        <v>Կ-1</v>
      </c>
      <c r="AR954" s="456">
        <f t="shared" si="945"/>
        <v>158080</v>
      </c>
      <c r="AS954" s="590">
        <f t="shared" si="946"/>
        <v>158080</v>
      </c>
      <c r="AT954" s="590">
        <f t="shared" si="927"/>
        <v>2055040</v>
      </c>
    </row>
    <row r="955" spans="1:46" s="587" customFormat="1" ht="13.5">
      <c r="B955" s="830">
        <v>15</v>
      </c>
      <c r="C955" s="868" t="s">
        <v>2818</v>
      </c>
      <c r="D955" s="794" t="s">
        <v>1960</v>
      </c>
      <c r="E955" s="796">
        <v>1994</v>
      </c>
      <c r="F955" s="795" t="s">
        <v>222</v>
      </c>
      <c r="G955" s="820">
        <v>1</v>
      </c>
      <c r="H955" s="820">
        <v>4</v>
      </c>
      <c r="I955" s="821">
        <f t="shared" si="922"/>
        <v>1.9</v>
      </c>
      <c r="J955" s="799">
        <v>83200</v>
      </c>
      <c r="K955" s="832"/>
      <c r="L955" s="832"/>
      <c r="M955" s="896" t="s">
        <v>86</v>
      </c>
      <c r="N955" s="799">
        <f t="shared" si="923"/>
        <v>158080</v>
      </c>
      <c r="O955" s="823">
        <f t="shared" si="929"/>
        <v>158080</v>
      </c>
      <c r="P955" s="823">
        <f t="shared" si="924"/>
        <v>2055040</v>
      </c>
      <c r="Q955" s="592">
        <f t="shared" si="930"/>
        <v>1</v>
      </c>
      <c r="R955" s="592">
        <f t="shared" si="947"/>
        <v>5</v>
      </c>
      <c r="S955" s="588">
        <f t="shared" si="931"/>
        <v>1.9</v>
      </c>
      <c r="T955" s="456">
        <v>83200</v>
      </c>
      <c r="U955" s="457"/>
      <c r="V955" s="457"/>
      <c r="W955" s="589" t="str">
        <f t="shared" si="932"/>
        <v>Կ-1</v>
      </c>
      <c r="X955" s="456">
        <f t="shared" si="933"/>
        <v>158080</v>
      </c>
      <c r="Y955" s="590">
        <f t="shared" si="934"/>
        <v>158080</v>
      </c>
      <c r="Z955" s="590">
        <f t="shared" si="925"/>
        <v>2055040</v>
      </c>
      <c r="AA955" s="592">
        <f t="shared" si="935"/>
        <v>1</v>
      </c>
      <c r="AB955" s="592">
        <f t="shared" si="936"/>
        <v>6</v>
      </c>
      <c r="AC955" s="588">
        <f t="shared" si="937"/>
        <v>1.96</v>
      </c>
      <c r="AD955" s="456">
        <v>83200</v>
      </c>
      <c r="AE955" s="457"/>
      <c r="AF955" s="457"/>
      <c r="AG955" s="589" t="str">
        <f t="shared" si="938"/>
        <v>Կ-1</v>
      </c>
      <c r="AH955" s="456">
        <f t="shared" si="939"/>
        <v>163072</v>
      </c>
      <c r="AI955" s="590">
        <f t="shared" si="940"/>
        <v>163072</v>
      </c>
      <c r="AJ955" s="590">
        <f t="shared" si="926"/>
        <v>2119936</v>
      </c>
      <c r="AK955" s="592">
        <f t="shared" si="941"/>
        <v>1</v>
      </c>
      <c r="AL955" s="592">
        <f t="shared" si="942"/>
        <v>7</v>
      </c>
      <c r="AM955" s="588">
        <f t="shared" si="943"/>
        <v>1.96</v>
      </c>
      <c r="AN955" s="456">
        <v>83200</v>
      </c>
      <c r="AO955" s="457"/>
      <c r="AP955" s="457"/>
      <c r="AQ955" s="589" t="str">
        <f t="shared" si="944"/>
        <v>Կ-1</v>
      </c>
      <c r="AR955" s="456">
        <f t="shared" si="945"/>
        <v>163072</v>
      </c>
      <c r="AS955" s="590">
        <f t="shared" si="946"/>
        <v>163072</v>
      </c>
      <c r="AT955" s="590">
        <f t="shared" si="927"/>
        <v>2119936</v>
      </c>
    </row>
    <row r="956" spans="1:46" s="587" customFormat="1" ht="13.5">
      <c r="B956" s="830">
        <v>16</v>
      </c>
      <c r="C956" s="795" t="s">
        <v>1489</v>
      </c>
      <c r="D956" s="794" t="s">
        <v>1960</v>
      </c>
      <c r="E956" s="796">
        <v>1997</v>
      </c>
      <c r="F956" s="795" t="s">
        <v>222</v>
      </c>
      <c r="G956" s="820">
        <v>1</v>
      </c>
      <c r="H956" s="820">
        <v>3</v>
      </c>
      <c r="I956" s="821">
        <f t="shared" si="922"/>
        <v>1.84</v>
      </c>
      <c r="J956" s="799">
        <v>83200</v>
      </c>
      <c r="K956" s="799"/>
      <c r="L956" s="799"/>
      <c r="M956" s="822" t="s">
        <v>86</v>
      </c>
      <c r="N956" s="799">
        <f t="shared" si="923"/>
        <v>153088</v>
      </c>
      <c r="O956" s="823">
        <f t="shared" si="929"/>
        <v>153088</v>
      </c>
      <c r="P956" s="823">
        <f t="shared" si="924"/>
        <v>1990144</v>
      </c>
      <c r="Q956" s="592">
        <f t="shared" si="930"/>
        <v>1</v>
      </c>
      <c r="R956" s="592">
        <f t="shared" si="947"/>
        <v>4</v>
      </c>
      <c r="S956" s="588">
        <f t="shared" si="931"/>
        <v>1.9</v>
      </c>
      <c r="T956" s="456">
        <v>83200</v>
      </c>
      <c r="U956" s="456"/>
      <c r="V956" s="456"/>
      <c r="W956" s="589" t="str">
        <f t="shared" si="932"/>
        <v>Կ-1</v>
      </c>
      <c r="X956" s="456">
        <f t="shared" si="933"/>
        <v>158080</v>
      </c>
      <c r="Y956" s="590">
        <f t="shared" si="934"/>
        <v>158080</v>
      </c>
      <c r="Z956" s="590">
        <f t="shared" si="925"/>
        <v>2055040</v>
      </c>
      <c r="AA956" s="592">
        <f t="shared" si="935"/>
        <v>1</v>
      </c>
      <c r="AB956" s="592">
        <f t="shared" si="936"/>
        <v>5</v>
      </c>
      <c r="AC956" s="588">
        <f t="shared" si="937"/>
        <v>1.9</v>
      </c>
      <c r="AD956" s="456">
        <v>83200</v>
      </c>
      <c r="AE956" s="456"/>
      <c r="AF956" s="456"/>
      <c r="AG956" s="589" t="str">
        <f t="shared" si="938"/>
        <v>Կ-1</v>
      </c>
      <c r="AH956" s="456">
        <f t="shared" si="939"/>
        <v>158080</v>
      </c>
      <c r="AI956" s="590">
        <f t="shared" si="940"/>
        <v>158080</v>
      </c>
      <c r="AJ956" s="590">
        <f t="shared" si="926"/>
        <v>2055040</v>
      </c>
      <c r="AK956" s="592">
        <f t="shared" si="941"/>
        <v>1</v>
      </c>
      <c r="AL956" s="592">
        <f t="shared" si="942"/>
        <v>6</v>
      </c>
      <c r="AM956" s="588">
        <f t="shared" si="943"/>
        <v>1.96</v>
      </c>
      <c r="AN956" s="456">
        <v>83200</v>
      </c>
      <c r="AO956" s="456"/>
      <c r="AP956" s="456"/>
      <c r="AQ956" s="589" t="str">
        <f t="shared" si="944"/>
        <v>Կ-1</v>
      </c>
      <c r="AR956" s="456">
        <f t="shared" si="945"/>
        <v>163072</v>
      </c>
      <c r="AS956" s="590">
        <f t="shared" si="946"/>
        <v>163072</v>
      </c>
      <c r="AT956" s="590">
        <f t="shared" si="927"/>
        <v>2119936</v>
      </c>
    </row>
    <row r="957" spans="1:46" s="587" customFormat="1" ht="13.5">
      <c r="B957" s="830">
        <v>17</v>
      </c>
      <c r="C957" s="795" t="s">
        <v>880</v>
      </c>
      <c r="D957" s="794" t="s">
        <v>1960</v>
      </c>
      <c r="E957" s="796">
        <v>2005</v>
      </c>
      <c r="F957" s="795" t="s">
        <v>222</v>
      </c>
      <c r="G957" s="820">
        <v>1</v>
      </c>
      <c r="H957" s="820">
        <v>1</v>
      </c>
      <c r="I957" s="821">
        <f t="shared" si="922"/>
        <v>1.73</v>
      </c>
      <c r="J957" s="799">
        <v>83200</v>
      </c>
      <c r="K957" s="799"/>
      <c r="L957" s="799"/>
      <c r="M957" s="822" t="s">
        <v>86</v>
      </c>
      <c r="N957" s="799">
        <f t="shared" si="923"/>
        <v>143936</v>
      </c>
      <c r="O957" s="823">
        <f t="shared" si="929"/>
        <v>143936</v>
      </c>
      <c r="P957" s="823">
        <f t="shared" si="924"/>
        <v>1871168</v>
      </c>
      <c r="Q957" s="592">
        <f t="shared" si="930"/>
        <v>1</v>
      </c>
      <c r="R957" s="592">
        <f t="shared" si="947"/>
        <v>2</v>
      </c>
      <c r="S957" s="588">
        <f t="shared" si="931"/>
        <v>1.79</v>
      </c>
      <c r="T957" s="456">
        <v>83200</v>
      </c>
      <c r="U957" s="456"/>
      <c r="V957" s="456"/>
      <c r="W957" s="589" t="str">
        <f t="shared" si="932"/>
        <v>Կ-1</v>
      </c>
      <c r="X957" s="456">
        <f t="shared" si="933"/>
        <v>148928</v>
      </c>
      <c r="Y957" s="590">
        <f t="shared" si="934"/>
        <v>148928</v>
      </c>
      <c r="Z957" s="590">
        <f t="shared" si="925"/>
        <v>1936064</v>
      </c>
      <c r="AA957" s="592">
        <f t="shared" si="935"/>
        <v>1</v>
      </c>
      <c r="AB957" s="592">
        <f t="shared" si="936"/>
        <v>3</v>
      </c>
      <c r="AC957" s="588">
        <f t="shared" si="937"/>
        <v>1.84</v>
      </c>
      <c r="AD957" s="456">
        <v>83200</v>
      </c>
      <c r="AE957" s="456"/>
      <c r="AF957" s="456"/>
      <c r="AG957" s="589" t="str">
        <f t="shared" si="938"/>
        <v>Կ-1</v>
      </c>
      <c r="AH957" s="456">
        <f t="shared" si="939"/>
        <v>153088</v>
      </c>
      <c r="AI957" s="590">
        <f t="shared" si="940"/>
        <v>153088</v>
      </c>
      <c r="AJ957" s="590">
        <f t="shared" si="926"/>
        <v>1990144</v>
      </c>
      <c r="AK957" s="592">
        <f t="shared" si="941"/>
        <v>1</v>
      </c>
      <c r="AL957" s="592">
        <f t="shared" si="942"/>
        <v>4</v>
      </c>
      <c r="AM957" s="588">
        <f t="shared" si="943"/>
        <v>1.9</v>
      </c>
      <c r="AN957" s="456">
        <v>83200</v>
      </c>
      <c r="AO957" s="456"/>
      <c r="AP957" s="456"/>
      <c r="AQ957" s="589" t="str">
        <f t="shared" si="944"/>
        <v>Կ-1</v>
      </c>
      <c r="AR957" s="456">
        <f t="shared" si="945"/>
        <v>158080</v>
      </c>
      <c r="AS957" s="590">
        <f t="shared" si="946"/>
        <v>158080</v>
      </c>
      <c r="AT957" s="590">
        <f t="shared" si="927"/>
        <v>2055040</v>
      </c>
    </row>
    <row r="958" spans="1:46" s="587" customFormat="1" ht="13.5">
      <c r="B958" s="830">
        <v>18</v>
      </c>
      <c r="C958" s="868" t="s">
        <v>78</v>
      </c>
      <c r="D958" s="794"/>
      <c r="E958" s="796"/>
      <c r="F958" s="795" t="s">
        <v>222</v>
      </c>
      <c r="G958" s="820">
        <v>1</v>
      </c>
      <c r="H958" s="820">
        <v>6</v>
      </c>
      <c r="I958" s="821">
        <f t="shared" si="922"/>
        <v>1.96</v>
      </c>
      <c r="J958" s="799">
        <v>83200</v>
      </c>
      <c r="K958" s="832"/>
      <c r="L958" s="832"/>
      <c r="M958" s="896" t="s">
        <v>86</v>
      </c>
      <c r="N958" s="799">
        <f t="shared" si="923"/>
        <v>163072</v>
      </c>
      <c r="O958" s="823">
        <f t="shared" si="929"/>
        <v>163072</v>
      </c>
      <c r="P958" s="823">
        <f t="shared" si="924"/>
        <v>2119936</v>
      </c>
      <c r="Q958" s="592">
        <f t="shared" si="930"/>
        <v>1</v>
      </c>
      <c r="R958" s="592">
        <f t="shared" si="947"/>
        <v>7</v>
      </c>
      <c r="S958" s="588">
        <f t="shared" si="931"/>
        <v>1.96</v>
      </c>
      <c r="T958" s="456">
        <v>83200</v>
      </c>
      <c r="U958" s="457"/>
      <c r="V958" s="457"/>
      <c r="W958" s="589" t="str">
        <f t="shared" si="932"/>
        <v>Կ-1</v>
      </c>
      <c r="X958" s="456">
        <f t="shared" si="933"/>
        <v>163072</v>
      </c>
      <c r="Y958" s="590">
        <f t="shared" si="934"/>
        <v>163072</v>
      </c>
      <c r="Z958" s="590">
        <f t="shared" si="925"/>
        <v>2119936</v>
      </c>
      <c r="AA958" s="592">
        <f t="shared" si="935"/>
        <v>1</v>
      </c>
      <c r="AB958" s="592">
        <f t="shared" si="936"/>
        <v>8</v>
      </c>
      <c r="AC958" s="588">
        <f t="shared" si="937"/>
        <v>2.02</v>
      </c>
      <c r="AD958" s="456">
        <v>83200</v>
      </c>
      <c r="AE958" s="457"/>
      <c r="AF958" s="457"/>
      <c r="AG958" s="589" t="str">
        <f t="shared" si="938"/>
        <v>Կ-1</v>
      </c>
      <c r="AH958" s="456">
        <f t="shared" si="939"/>
        <v>168064</v>
      </c>
      <c r="AI958" s="590">
        <f t="shared" si="940"/>
        <v>168064</v>
      </c>
      <c r="AJ958" s="590">
        <f t="shared" si="926"/>
        <v>2184832</v>
      </c>
      <c r="AK958" s="592">
        <f t="shared" si="941"/>
        <v>1</v>
      </c>
      <c r="AL958" s="592">
        <f t="shared" si="942"/>
        <v>9</v>
      </c>
      <c r="AM958" s="588">
        <f t="shared" si="943"/>
        <v>2.02</v>
      </c>
      <c r="AN958" s="456">
        <v>83200</v>
      </c>
      <c r="AO958" s="457"/>
      <c r="AP958" s="457"/>
      <c r="AQ958" s="589" t="str">
        <f t="shared" si="944"/>
        <v>Կ-1</v>
      </c>
      <c r="AR958" s="456">
        <f t="shared" si="945"/>
        <v>168064</v>
      </c>
      <c r="AS958" s="590">
        <f t="shared" si="946"/>
        <v>168064</v>
      </c>
      <c r="AT958" s="590">
        <f t="shared" si="927"/>
        <v>2184832</v>
      </c>
    </row>
    <row r="959" spans="1:46" s="587" customFormat="1" ht="13.5">
      <c r="B959" s="830">
        <v>19</v>
      </c>
      <c r="C959" s="795" t="s">
        <v>3200</v>
      </c>
      <c r="D959" s="794" t="s">
        <v>1960</v>
      </c>
      <c r="E959" s="796">
        <v>2002</v>
      </c>
      <c r="F959" s="795" t="s">
        <v>222</v>
      </c>
      <c r="G959" s="820">
        <v>1</v>
      </c>
      <c r="H959" s="820">
        <v>1</v>
      </c>
      <c r="I959" s="821">
        <f t="shared" si="922"/>
        <v>1.73</v>
      </c>
      <c r="J959" s="799">
        <v>83200</v>
      </c>
      <c r="K959" s="799"/>
      <c r="L959" s="799"/>
      <c r="M959" s="822" t="s">
        <v>86</v>
      </c>
      <c r="N959" s="799">
        <f t="shared" si="923"/>
        <v>143936</v>
      </c>
      <c r="O959" s="823">
        <f t="shared" si="929"/>
        <v>143936</v>
      </c>
      <c r="P959" s="823">
        <f t="shared" si="924"/>
        <v>1871168</v>
      </c>
      <c r="Q959" s="592">
        <f t="shared" si="930"/>
        <v>1</v>
      </c>
      <c r="R959" s="592">
        <f t="shared" si="947"/>
        <v>2</v>
      </c>
      <c r="S959" s="588">
        <f t="shared" si="931"/>
        <v>1.79</v>
      </c>
      <c r="T959" s="456">
        <v>83200</v>
      </c>
      <c r="U959" s="456"/>
      <c r="V959" s="456"/>
      <c r="W959" s="589" t="str">
        <f t="shared" si="932"/>
        <v>Կ-1</v>
      </c>
      <c r="X959" s="456">
        <f t="shared" si="933"/>
        <v>148928</v>
      </c>
      <c r="Y959" s="590">
        <f t="shared" si="934"/>
        <v>148928</v>
      </c>
      <c r="Z959" s="590">
        <f t="shared" si="925"/>
        <v>1936064</v>
      </c>
      <c r="AA959" s="592">
        <f t="shared" si="935"/>
        <v>1</v>
      </c>
      <c r="AB959" s="592">
        <f t="shared" si="936"/>
        <v>3</v>
      </c>
      <c r="AC959" s="588">
        <f t="shared" si="937"/>
        <v>1.84</v>
      </c>
      <c r="AD959" s="456">
        <v>83200</v>
      </c>
      <c r="AE959" s="456"/>
      <c r="AF959" s="456"/>
      <c r="AG959" s="589" t="str">
        <f t="shared" si="938"/>
        <v>Կ-1</v>
      </c>
      <c r="AH959" s="456">
        <f t="shared" si="939"/>
        <v>153088</v>
      </c>
      <c r="AI959" s="590">
        <f t="shared" si="940"/>
        <v>153088</v>
      </c>
      <c r="AJ959" s="590">
        <f t="shared" si="926"/>
        <v>1990144</v>
      </c>
      <c r="AK959" s="592">
        <f t="shared" si="941"/>
        <v>1</v>
      </c>
      <c r="AL959" s="592">
        <f t="shared" si="942"/>
        <v>4</v>
      </c>
      <c r="AM959" s="588">
        <f t="shared" si="943"/>
        <v>1.9</v>
      </c>
      <c r="AN959" s="456">
        <v>83200</v>
      </c>
      <c r="AO959" s="456"/>
      <c r="AP959" s="456"/>
      <c r="AQ959" s="589" t="str">
        <f t="shared" si="944"/>
        <v>Կ-1</v>
      </c>
      <c r="AR959" s="456">
        <f t="shared" si="945"/>
        <v>158080</v>
      </c>
      <c r="AS959" s="590">
        <f t="shared" si="946"/>
        <v>158080</v>
      </c>
      <c r="AT959" s="590">
        <f t="shared" si="927"/>
        <v>2055040</v>
      </c>
    </row>
    <row r="960" spans="1:46" s="587" customFormat="1" ht="13.5">
      <c r="B960" s="830">
        <v>20</v>
      </c>
      <c r="C960" s="795" t="s">
        <v>78</v>
      </c>
      <c r="D960" s="794"/>
      <c r="E960" s="796"/>
      <c r="F960" s="795" t="s">
        <v>222</v>
      </c>
      <c r="G960" s="820">
        <v>1</v>
      </c>
      <c r="H960" s="820">
        <v>6</v>
      </c>
      <c r="I960" s="821">
        <f t="shared" si="922"/>
        <v>1.96</v>
      </c>
      <c r="J960" s="799">
        <v>83200</v>
      </c>
      <c r="K960" s="799"/>
      <c r="L960" s="799"/>
      <c r="M960" s="822" t="s">
        <v>86</v>
      </c>
      <c r="N960" s="799">
        <f t="shared" si="923"/>
        <v>163072</v>
      </c>
      <c r="O960" s="823">
        <f t="shared" si="929"/>
        <v>163072</v>
      </c>
      <c r="P960" s="823">
        <f t="shared" si="924"/>
        <v>2119936</v>
      </c>
      <c r="Q960" s="592">
        <f t="shared" si="930"/>
        <v>1</v>
      </c>
      <c r="R960" s="592">
        <f t="shared" si="947"/>
        <v>7</v>
      </c>
      <c r="S960" s="588">
        <f t="shared" si="931"/>
        <v>1.96</v>
      </c>
      <c r="T960" s="456">
        <v>83200</v>
      </c>
      <c r="U960" s="456"/>
      <c r="V960" s="456"/>
      <c r="W960" s="589" t="str">
        <f t="shared" si="932"/>
        <v>Կ-1</v>
      </c>
      <c r="X960" s="456">
        <f t="shared" si="933"/>
        <v>163072</v>
      </c>
      <c r="Y960" s="590">
        <f t="shared" si="934"/>
        <v>163072</v>
      </c>
      <c r="Z960" s="590">
        <f t="shared" si="925"/>
        <v>2119936</v>
      </c>
      <c r="AA960" s="592">
        <f t="shared" si="935"/>
        <v>1</v>
      </c>
      <c r="AB960" s="592">
        <f t="shared" si="936"/>
        <v>8</v>
      </c>
      <c r="AC960" s="588">
        <f t="shared" si="937"/>
        <v>2.02</v>
      </c>
      <c r="AD960" s="456">
        <v>83200</v>
      </c>
      <c r="AE960" s="456"/>
      <c r="AF960" s="456"/>
      <c r="AG960" s="589" t="str">
        <f t="shared" si="938"/>
        <v>Կ-1</v>
      </c>
      <c r="AH960" s="456">
        <f t="shared" si="939"/>
        <v>168064</v>
      </c>
      <c r="AI960" s="590">
        <f t="shared" si="940"/>
        <v>168064</v>
      </c>
      <c r="AJ960" s="590">
        <f t="shared" si="926"/>
        <v>2184832</v>
      </c>
      <c r="AK960" s="592">
        <f t="shared" si="941"/>
        <v>1</v>
      </c>
      <c r="AL960" s="592">
        <f t="shared" si="942"/>
        <v>9</v>
      </c>
      <c r="AM960" s="588">
        <f t="shared" si="943"/>
        <v>2.02</v>
      </c>
      <c r="AN960" s="456">
        <v>83200</v>
      </c>
      <c r="AO960" s="456"/>
      <c r="AP960" s="456"/>
      <c r="AQ960" s="589" t="str">
        <f t="shared" si="944"/>
        <v>Կ-1</v>
      </c>
      <c r="AR960" s="456">
        <f t="shared" si="945"/>
        <v>168064</v>
      </c>
      <c r="AS960" s="590">
        <f t="shared" si="946"/>
        <v>168064</v>
      </c>
      <c r="AT960" s="590">
        <f t="shared" si="927"/>
        <v>2184832</v>
      </c>
    </row>
    <row r="961" spans="2:46" s="587" customFormat="1" ht="13.5">
      <c r="B961" s="830">
        <v>21</v>
      </c>
      <c r="C961" s="868" t="s">
        <v>3201</v>
      </c>
      <c r="D961" s="794" t="s">
        <v>1960</v>
      </c>
      <c r="E961" s="796">
        <v>2002</v>
      </c>
      <c r="F961" s="795" t="s">
        <v>222</v>
      </c>
      <c r="G961" s="820">
        <v>1</v>
      </c>
      <c r="H961" s="820">
        <v>1</v>
      </c>
      <c r="I961" s="821">
        <f t="shared" si="922"/>
        <v>1.73</v>
      </c>
      <c r="J961" s="799">
        <v>83200</v>
      </c>
      <c r="K961" s="799"/>
      <c r="L961" s="832"/>
      <c r="M961" s="896" t="s">
        <v>86</v>
      </c>
      <c r="N961" s="799">
        <f t="shared" si="923"/>
        <v>143936</v>
      </c>
      <c r="O961" s="823">
        <f t="shared" si="929"/>
        <v>143936</v>
      </c>
      <c r="P961" s="823">
        <f t="shared" si="924"/>
        <v>1871168</v>
      </c>
      <c r="Q961" s="592">
        <f t="shared" si="930"/>
        <v>1</v>
      </c>
      <c r="R961" s="592">
        <f t="shared" si="947"/>
        <v>2</v>
      </c>
      <c r="S961" s="588">
        <f t="shared" si="931"/>
        <v>1.79</v>
      </c>
      <c r="T961" s="456">
        <v>83200</v>
      </c>
      <c r="U961" s="456"/>
      <c r="V961" s="457"/>
      <c r="W961" s="589" t="str">
        <f t="shared" si="932"/>
        <v>Կ-1</v>
      </c>
      <c r="X961" s="456">
        <f t="shared" si="933"/>
        <v>148928</v>
      </c>
      <c r="Y961" s="590">
        <f t="shared" si="934"/>
        <v>148928</v>
      </c>
      <c r="Z961" s="590">
        <f t="shared" si="925"/>
        <v>1936064</v>
      </c>
      <c r="AA961" s="592">
        <f t="shared" si="935"/>
        <v>1</v>
      </c>
      <c r="AB961" s="592">
        <f t="shared" si="936"/>
        <v>3</v>
      </c>
      <c r="AC961" s="588">
        <f t="shared" si="937"/>
        <v>1.84</v>
      </c>
      <c r="AD961" s="456">
        <v>83200</v>
      </c>
      <c r="AE961" s="456"/>
      <c r="AF961" s="457"/>
      <c r="AG961" s="589" t="str">
        <f t="shared" si="938"/>
        <v>Կ-1</v>
      </c>
      <c r="AH961" s="456">
        <f t="shared" si="939"/>
        <v>153088</v>
      </c>
      <c r="AI961" s="590">
        <f t="shared" si="940"/>
        <v>153088</v>
      </c>
      <c r="AJ961" s="590">
        <f t="shared" si="926"/>
        <v>1990144</v>
      </c>
      <c r="AK961" s="592">
        <f t="shared" si="941"/>
        <v>1</v>
      </c>
      <c r="AL961" s="592">
        <f t="shared" si="942"/>
        <v>4</v>
      </c>
      <c r="AM961" s="588">
        <f t="shared" si="943"/>
        <v>1.9</v>
      </c>
      <c r="AN961" s="456">
        <v>83200</v>
      </c>
      <c r="AO961" s="456"/>
      <c r="AP961" s="457"/>
      <c r="AQ961" s="589" t="str">
        <f t="shared" si="944"/>
        <v>Կ-1</v>
      </c>
      <c r="AR961" s="456">
        <f t="shared" si="945"/>
        <v>158080</v>
      </c>
      <c r="AS961" s="590">
        <f t="shared" si="946"/>
        <v>158080</v>
      </c>
      <c r="AT961" s="590">
        <f t="shared" si="927"/>
        <v>2055040</v>
      </c>
    </row>
    <row r="962" spans="2:46" s="587" customFormat="1" ht="13.5">
      <c r="B962" s="830">
        <v>22</v>
      </c>
      <c r="C962" s="868" t="s">
        <v>2819</v>
      </c>
      <c r="D962" s="794" t="s">
        <v>1960</v>
      </c>
      <c r="E962" s="796">
        <v>1989</v>
      </c>
      <c r="F962" s="795" t="s">
        <v>222</v>
      </c>
      <c r="G962" s="820">
        <v>1</v>
      </c>
      <c r="H962" s="820">
        <v>3</v>
      </c>
      <c r="I962" s="821">
        <f t="shared" si="922"/>
        <v>1.84</v>
      </c>
      <c r="J962" s="799">
        <v>83200</v>
      </c>
      <c r="K962" s="799"/>
      <c r="L962" s="799"/>
      <c r="M962" s="822" t="s">
        <v>86</v>
      </c>
      <c r="N962" s="799">
        <f t="shared" si="923"/>
        <v>153088</v>
      </c>
      <c r="O962" s="823">
        <f t="shared" si="929"/>
        <v>153088</v>
      </c>
      <c r="P962" s="823">
        <f t="shared" si="924"/>
        <v>1990144</v>
      </c>
      <c r="Q962" s="592">
        <f t="shared" si="930"/>
        <v>1</v>
      </c>
      <c r="R962" s="592">
        <f t="shared" si="947"/>
        <v>4</v>
      </c>
      <c r="S962" s="588">
        <f t="shared" si="931"/>
        <v>1.9</v>
      </c>
      <c r="T962" s="456">
        <v>83200</v>
      </c>
      <c r="U962" s="456"/>
      <c r="V962" s="456"/>
      <c r="W962" s="589" t="str">
        <f t="shared" si="932"/>
        <v>Կ-1</v>
      </c>
      <c r="X962" s="456">
        <f t="shared" si="933"/>
        <v>158080</v>
      </c>
      <c r="Y962" s="590">
        <f t="shared" si="934"/>
        <v>158080</v>
      </c>
      <c r="Z962" s="590">
        <f t="shared" si="925"/>
        <v>2055040</v>
      </c>
      <c r="AA962" s="592">
        <f t="shared" si="935"/>
        <v>1</v>
      </c>
      <c r="AB962" s="592">
        <f t="shared" si="936"/>
        <v>5</v>
      </c>
      <c r="AC962" s="588">
        <f t="shared" si="937"/>
        <v>1.9</v>
      </c>
      <c r="AD962" s="456">
        <v>83200</v>
      </c>
      <c r="AE962" s="456"/>
      <c r="AF962" s="456"/>
      <c r="AG962" s="589" t="str">
        <f t="shared" si="938"/>
        <v>Կ-1</v>
      </c>
      <c r="AH962" s="456">
        <f t="shared" si="939"/>
        <v>158080</v>
      </c>
      <c r="AI962" s="590">
        <f t="shared" si="940"/>
        <v>158080</v>
      </c>
      <c r="AJ962" s="590">
        <f t="shared" si="926"/>
        <v>2055040</v>
      </c>
      <c r="AK962" s="592">
        <f t="shared" si="941"/>
        <v>1</v>
      </c>
      <c r="AL962" s="592">
        <f t="shared" si="942"/>
        <v>6</v>
      </c>
      <c r="AM962" s="588">
        <f t="shared" si="943"/>
        <v>1.96</v>
      </c>
      <c r="AN962" s="456">
        <v>83200</v>
      </c>
      <c r="AO962" s="456"/>
      <c r="AP962" s="456"/>
      <c r="AQ962" s="589" t="str">
        <f t="shared" si="944"/>
        <v>Կ-1</v>
      </c>
      <c r="AR962" s="456">
        <f t="shared" si="945"/>
        <v>163072</v>
      </c>
      <c r="AS962" s="590">
        <f t="shared" si="946"/>
        <v>163072</v>
      </c>
      <c r="AT962" s="590">
        <f t="shared" si="927"/>
        <v>2119936</v>
      </c>
    </row>
    <row r="963" spans="2:46" s="587" customFormat="1" ht="13.5">
      <c r="B963" s="830">
        <v>23</v>
      </c>
      <c r="C963" s="795" t="s">
        <v>3202</v>
      </c>
      <c r="D963" s="794" t="s">
        <v>1960</v>
      </c>
      <c r="E963" s="796">
        <v>2002</v>
      </c>
      <c r="F963" s="795" t="s">
        <v>222</v>
      </c>
      <c r="G963" s="820">
        <v>1</v>
      </c>
      <c r="H963" s="820">
        <v>1</v>
      </c>
      <c r="I963" s="821">
        <f t="shared" si="922"/>
        <v>1.73</v>
      </c>
      <c r="J963" s="799">
        <v>83200</v>
      </c>
      <c r="K963" s="799"/>
      <c r="L963" s="799"/>
      <c r="M963" s="822" t="s">
        <v>86</v>
      </c>
      <c r="N963" s="799">
        <f t="shared" si="923"/>
        <v>143936</v>
      </c>
      <c r="O963" s="823">
        <f t="shared" si="929"/>
        <v>143936</v>
      </c>
      <c r="P963" s="823">
        <f t="shared" si="924"/>
        <v>1871168</v>
      </c>
      <c r="Q963" s="592">
        <f t="shared" si="930"/>
        <v>1</v>
      </c>
      <c r="R963" s="592">
        <f t="shared" si="947"/>
        <v>2</v>
      </c>
      <c r="S963" s="588">
        <f t="shared" si="931"/>
        <v>1.79</v>
      </c>
      <c r="T963" s="456">
        <v>83200</v>
      </c>
      <c r="U963" s="456"/>
      <c r="V963" s="456"/>
      <c r="W963" s="589" t="str">
        <f t="shared" si="932"/>
        <v>Կ-1</v>
      </c>
      <c r="X963" s="456">
        <f t="shared" si="933"/>
        <v>148928</v>
      </c>
      <c r="Y963" s="590">
        <f t="shared" si="934"/>
        <v>148928</v>
      </c>
      <c r="Z963" s="590">
        <f t="shared" si="925"/>
        <v>1936064</v>
      </c>
      <c r="AA963" s="592">
        <f t="shared" si="935"/>
        <v>1</v>
      </c>
      <c r="AB963" s="592">
        <f t="shared" si="936"/>
        <v>3</v>
      </c>
      <c r="AC963" s="588">
        <f t="shared" si="937"/>
        <v>1.84</v>
      </c>
      <c r="AD963" s="456">
        <v>83200</v>
      </c>
      <c r="AE963" s="456"/>
      <c r="AF963" s="456"/>
      <c r="AG963" s="589" t="str">
        <f t="shared" si="938"/>
        <v>Կ-1</v>
      </c>
      <c r="AH963" s="456">
        <f t="shared" si="939"/>
        <v>153088</v>
      </c>
      <c r="AI963" s="590">
        <f t="shared" si="940"/>
        <v>153088</v>
      </c>
      <c r="AJ963" s="590">
        <f t="shared" si="926"/>
        <v>1990144</v>
      </c>
      <c r="AK963" s="592">
        <f t="shared" si="941"/>
        <v>1</v>
      </c>
      <c r="AL963" s="592">
        <f t="shared" si="942"/>
        <v>4</v>
      </c>
      <c r="AM963" s="588">
        <f t="shared" si="943"/>
        <v>1.9</v>
      </c>
      <c r="AN963" s="456">
        <v>83200</v>
      </c>
      <c r="AO963" s="456"/>
      <c r="AP963" s="456"/>
      <c r="AQ963" s="589" t="str">
        <f t="shared" si="944"/>
        <v>Կ-1</v>
      </c>
      <c r="AR963" s="456">
        <f t="shared" si="945"/>
        <v>158080</v>
      </c>
      <c r="AS963" s="590">
        <f t="shared" si="946"/>
        <v>158080</v>
      </c>
      <c r="AT963" s="590">
        <f t="shared" si="927"/>
        <v>2055040</v>
      </c>
    </row>
    <row r="964" spans="2:46" s="587" customFormat="1" ht="13.5">
      <c r="B964" s="830">
        <v>24</v>
      </c>
      <c r="C964" s="831" t="s">
        <v>3203</v>
      </c>
      <c r="D964" s="817" t="s">
        <v>1960</v>
      </c>
      <c r="E964" s="818">
        <v>2003</v>
      </c>
      <c r="F964" s="819" t="s">
        <v>222</v>
      </c>
      <c r="G964" s="820">
        <v>1</v>
      </c>
      <c r="H964" s="820">
        <v>1</v>
      </c>
      <c r="I964" s="821">
        <f t="shared" si="922"/>
        <v>1.73</v>
      </c>
      <c r="J964" s="799">
        <v>83200</v>
      </c>
      <c r="K964" s="832"/>
      <c r="L964" s="832"/>
      <c r="M964" s="822" t="s">
        <v>86</v>
      </c>
      <c r="N964" s="799">
        <f t="shared" si="923"/>
        <v>143936</v>
      </c>
      <c r="O964" s="823">
        <f t="shared" si="929"/>
        <v>143936</v>
      </c>
      <c r="P964" s="823">
        <f t="shared" si="924"/>
        <v>1871168</v>
      </c>
      <c r="Q964" s="592">
        <f t="shared" si="930"/>
        <v>1</v>
      </c>
      <c r="R964" s="592">
        <f t="shared" si="947"/>
        <v>2</v>
      </c>
      <c r="S964" s="588">
        <f t="shared" si="931"/>
        <v>1.79</v>
      </c>
      <c r="T964" s="456">
        <v>83200</v>
      </c>
      <c r="U964" s="457"/>
      <c r="V964" s="457"/>
      <c r="W964" s="589" t="str">
        <f t="shared" si="932"/>
        <v>Կ-1</v>
      </c>
      <c r="X964" s="456">
        <f t="shared" si="933"/>
        <v>148928</v>
      </c>
      <c r="Y964" s="590">
        <f t="shared" si="934"/>
        <v>148928</v>
      </c>
      <c r="Z964" s="590">
        <f t="shared" si="925"/>
        <v>1936064</v>
      </c>
      <c r="AA964" s="592">
        <f t="shared" si="935"/>
        <v>1</v>
      </c>
      <c r="AB964" s="592">
        <f t="shared" si="936"/>
        <v>3</v>
      </c>
      <c r="AC964" s="588">
        <f t="shared" si="937"/>
        <v>1.84</v>
      </c>
      <c r="AD964" s="456">
        <v>83200</v>
      </c>
      <c r="AE964" s="457"/>
      <c r="AF964" s="457"/>
      <c r="AG964" s="589" t="str">
        <f t="shared" si="938"/>
        <v>Կ-1</v>
      </c>
      <c r="AH964" s="456">
        <f t="shared" si="939"/>
        <v>153088</v>
      </c>
      <c r="AI964" s="590">
        <f t="shared" si="940"/>
        <v>153088</v>
      </c>
      <c r="AJ964" s="590">
        <f t="shared" si="926"/>
        <v>1990144</v>
      </c>
      <c r="AK964" s="592">
        <f t="shared" si="941"/>
        <v>1</v>
      </c>
      <c r="AL964" s="592">
        <f t="shared" si="942"/>
        <v>4</v>
      </c>
      <c r="AM964" s="588">
        <f t="shared" si="943"/>
        <v>1.9</v>
      </c>
      <c r="AN964" s="456">
        <v>83200</v>
      </c>
      <c r="AO964" s="457"/>
      <c r="AP964" s="457"/>
      <c r="AQ964" s="589" t="str">
        <f t="shared" si="944"/>
        <v>Կ-1</v>
      </c>
      <c r="AR964" s="456">
        <f t="shared" si="945"/>
        <v>158080</v>
      </c>
      <c r="AS964" s="590">
        <f t="shared" si="946"/>
        <v>158080</v>
      </c>
      <c r="AT964" s="590">
        <f t="shared" si="927"/>
        <v>2055040</v>
      </c>
    </row>
    <row r="965" spans="2:46" s="587" customFormat="1" ht="13.5">
      <c r="B965" s="830">
        <v>25</v>
      </c>
      <c r="C965" s="831" t="s">
        <v>3204</v>
      </c>
      <c r="D965" s="817" t="s">
        <v>1960</v>
      </c>
      <c r="E965" s="818">
        <v>2004</v>
      </c>
      <c r="F965" s="819" t="s">
        <v>222</v>
      </c>
      <c r="G965" s="820">
        <v>1</v>
      </c>
      <c r="H965" s="820">
        <v>1</v>
      </c>
      <c r="I965" s="821">
        <f t="shared" si="922"/>
        <v>1.73</v>
      </c>
      <c r="J965" s="799">
        <v>83200</v>
      </c>
      <c r="K965" s="832"/>
      <c r="L965" s="832"/>
      <c r="M965" s="822" t="s">
        <v>86</v>
      </c>
      <c r="N965" s="799">
        <f t="shared" si="923"/>
        <v>143936</v>
      </c>
      <c r="O965" s="823">
        <f t="shared" si="929"/>
        <v>143936</v>
      </c>
      <c r="P965" s="823">
        <f t="shared" si="924"/>
        <v>1871168</v>
      </c>
      <c r="Q965" s="592">
        <f t="shared" si="930"/>
        <v>1</v>
      </c>
      <c r="R965" s="592">
        <f t="shared" si="947"/>
        <v>2</v>
      </c>
      <c r="S965" s="588">
        <f t="shared" si="931"/>
        <v>1.79</v>
      </c>
      <c r="T965" s="456">
        <v>83200</v>
      </c>
      <c r="U965" s="457"/>
      <c r="V965" s="457"/>
      <c r="W965" s="589" t="str">
        <f t="shared" si="932"/>
        <v>Կ-1</v>
      </c>
      <c r="X965" s="456">
        <f t="shared" si="933"/>
        <v>148928</v>
      </c>
      <c r="Y965" s="590">
        <f t="shared" si="934"/>
        <v>148928</v>
      </c>
      <c r="Z965" s="590">
        <f t="shared" si="925"/>
        <v>1936064</v>
      </c>
      <c r="AA965" s="592">
        <f t="shared" si="935"/>
        <v>1</v>
      </c>
      <c r="AB965" s="592">
        <f t="shared" si="936"/>
        <v>3</v>
      </c>
      <c r="AC965" s="588">
        <f t="shared" si="937"/>
        <v>1.84</v>
      </c>
      <c r="AD965" s="456">
        <v>83200</v>
      </c>
      <c r="AE965" s="457"/>
      <c r="AF965" s="457"/>
      <c r="AG965" s="589" t="str">
        <f t="shared" si="938"/>
        <v>Կ-1</v>
      </c>
      <c r="AH965" s="456">
        <f t="shared" si="939"/>
        <v>153088</v>
      </c>
      <c r="AI965" s="590">
        <f t="shared" si="940"/>
        <v>153088</v>
      </c>
      <c r="AJ965" s="590">
        <f t="shared" si="926"/>
        <v>1990144</v>
      </c>
      <c r="AK965" s="592">
        <f t="shared" si="941"/>
        <v>1</v>
      </c>
      <c r="AL965" s="592">
        <f t="shared" si="942"/>
        <v>4</v>
      </c>
      <c r="AM965" s="588">
        <f t="shared" si="943"/>
        <v>1.9</v>
      </c>
      <c r="AN965" s="456">
        <v>83200</v>
      </c>
      <c r="AO965" s="457"/>
      <c r="AP965" s="457"/>
      <c r="AQ965" s="589" t="str">
        <f t="shared" si="944"/>
        <v>Կ-1</v>
      </c>
      <c r="AR965" s="456">
        <f t="shared" si="945"/>
        <v>158080</v>
      </c>
      <c r="AS965" s="590">
        <f t="shared" si="946"/>
        <v>158080</v>
      </c>
      <c r="AT965" s="590">
        <f t="shared" si="927"/>
        <v>2055040</v>
      </c>
    </row>
    <row r="966" spans="2:46" s="587" customFormat="1" ht="13.5">
      <c r="B966" s="830">
        <v>26</v>
      </c>
      <c r="C966" s="795" t="s">
        <v>2820</v>
      </c>
      <c r="D966" s="794" t="s">
        <v>1960</v>
      </c>
      <c r="E966" s="796">
        <v>1996</v>
      </c>
      <c r="F966" s="795" t="s">
        <v>222</v>
      </c>
      <c r="G966" s="820">
        <v>1</v>
      </c>
      <c r="H966" s="820">
        <v>5</v>
      </c>
      <c r="I966" s="821">
        <f t="shared" si="922"/>
        <v>1.9</v>
      </c>
      <c r="J966" s="799">
        <v>83200</v>
      </c>
      <c r="K966" s="799"/>
      <c r="L966" s="799"/>
      <c r="M966" s="822" t="s">
        <v>86</v>
      </c>
      <c r="N966" s="799">
        <f t="shared" si="923"/>
        <v>158080</v>
      </c>
      <c r="O966" s="823">
        <f t="shared" si="929"/>
        <v>158080</v>
      </c>
      <c r="P966" s="823">
        <f t="shared" si="924"/>
        <v>2055040</v>
      </c>
      <c r="Q966" s="592">
        <f t="shared" si="930"/>
        <v>1</v>
      </c>
      <c r="R966" s="592">
        <f t="shared" si="947"/>
        <v>6</v>
      </c>
      <c r="S966" s="588">
        <f t="shared" si="931"/>
        <v>1.96</v>
      </c>
      <c r="T966" s="456">
        <v>83200</v>
      </c>
      <c r="U966" s="456"/>
      <c r="V966" s="456"/>
      <c r="W966" s="589" t="str">
        <f t="shared" si="932"/>
        <v>Կ-1</v>
      </c>
      <c r="X966" s="456">
        <f t="shared" si="933"/>
        <v>163072</v>
      </c>
      <c r="Y966" s="590">
        <f t="shared" si="934"/>
        <v>163072</v>
      </c>
      <c r="Z966" s="590">
        <f t="shared" si="925"/>
        <v>2119936</v>
      </c>
      <c r="AA966" s="592">
        <f t="shared" si="935"/>
        <v>1</v>
      </c>
      <c r="AB966" s="592">
        <f t="shared" si="936"/>
        <v>7</v>
      </c>
      <c r="AC966" s="588">
        <f t="shared" si="937"/>
        <v>1.96</v>
      </c>
      <c r="AD966" s="456">
        <v>83200</v>
      </c>
      <c r="AE966" s="456"/>
      <c r="AF966" s="456"/>
      <c r="AG966" s="589" t="str">
        <f t="shared" si="938"/>
        <v>Կ-1</v>
      </c>
      <c r="AH966" s="456">
        <f t="shared" si="939"/>
        <v>163072</v>
      </c>
      <c r="AI966" s="590">
        <f t="shared" si="940"/>
        <v>163072</v>
      </c>
      <c r="AJ966" s="590">
        <f t="shared" si="926"/>
        <v>2119936</v>
      </c>
      <c r="AK966" s="592">
        <f t="shared" si="941"/>
        <v>1</v>
      </c>
      <c r="AL966" s="592">
        <f t="shared" si="942"/>
        <v>8</v>
      </c>
      <c r="AM966" s="588">
        <f t="shared" si="943"/>
        <v>2.02</v>
      </c>
      <c r="AN966" s="456">
        <v>83200</v>
      </c>
      <c r="AO966" s="456"/>
      <c r="AP966" s="456"/>
      <c r="AQ966" s="589" t="str">
        <f t="shared" si="944"/>
        <v>Կ-1</v>
      </c>
      <c r="AR966" s="456">
        <f t="shared" si="945"/>
        <v>168064</v>
      </c>
      <c r="AS966" s="590">
        <f t="shared" si="946"/>
        <v>168064</v>
      </c>
      <c r="AT966" s="590">
        <f t="shared" si="927"/>
        <v>2184832</v>
      </c>
    </row>
    <row r="967" spans="2:46" s="587" customFormat="1" ht="13.5">
      <c r="B967" s="830">
        <v>27</v>
      </c>
      <c r="C967" s="831" t="s">
        <v>2821</v>
      </c>
      <c r="D967" s="817" t="s">
        <v>1960</v>
      </c>
      <c r="E967" s="818">
        <v>2001</v>
      </c>
      <c r="F967" s="819" t="s">
        <v>222</v>
      </c>
      <c r="G967" s="820">
        <v>1</v>
      </c>
      <c r="H967" s="820">
        <v>2</v>
      </c>
      <c r="I967" s="821">
        <f t="shared" si="922"/>
        <v>1.79</v>
      </c>
      <c r="J967" s="799">
        <v>83200</v>
      </c>
      <c r="K967" s="832"/>
      <c r="L967" s="832"/>
      <c r="M967" s="822" t="s">
        <v>86</v>
      </c>
      <c r="N967" s="799">
        <f t="shared" si="923"/>
        <v>148928</v>
      </c>
      <c r="O967" s="823">
        <f t="shared" si="929"/>
        <v>148928</v>
      </c>
      <c r="P967" s="823">
        <f t="shared" si="924"/>
        <v>1936064</v>
      </c>
      <c r="Q967" s="592">
        <f t="shared" si="930"/>
        <v>1</v>
      </c>
      <c r="R967" s="592">
        <f t="shared" si="947"/>
        <v>3</v>
      </c>
      <c r="S967" s="588">
        <f t="shared" si="931"/>
        <v>1.84</v>
      </c>
      <c r="T967" s="456">
        <v>83200</v>
      </c>
      <c r="U967" s="457"/>
      <c r="V967" s="457"/>
      <c r="W967" s="589" t="str">
        <f t="shared" si="932"/>
        <v>Կ-1</v>
      </c>
      <c r="X967" s="456">
        <f t="shared" si="933"/>
        <v>153088</v>
      </c>
      <c r="Y967" s="590">
        <f t="shared" si="934"/>
        <v>153088</v>
      </c>
      <c r="Z967" s="590">
        <f t="shared" si="925"/>
        <v>1990144</v>
      </c>
      <c r="AA967" s="592">
        <f t="shared" si="935"/>
        <v>1</v>
      </c>
      <c r="AB967" s="592">
        <f t="shared" si="936"/>
        <v>4</v>
      </c>
      <c r="AC967" s="588">
        <f t="shared" si="937"/>
        <v>1.9</v>
      </c>
      <c r="AD967" s="456">
        <v>83200</v>
      </c>
      <c r="AE967" s="457"/>
      <c r="AF967" s="457"/>
      <c r="AG967" s="589" t="str">
        <f t="shared" si="938"/>
        <v>Կ-1</v>
      </c>
      <c r="AH967" s="456">
        <f t="shared" si="939"/>
        <v>158080</v>
      </c>
      <c r="AI967" s="590">
        <f t="shared" si="940"/>
        <v>158080</v>
      </c>
      <c r="AJ967" s="590">
        <f t="shared" si="926"/>
        <v>2055040</v>
      </c>
      <c r="AK967" s="592">
        <f t="shared" si="941"/>
        <v>1</v>
      </c>
      <c r="AL967" s="592">
        <f t="shared" si="942"/>
        <v>5</v>
      </c>
      <c r="AM967" s="588">
        <f t="shared" si="943"/>
        <v>1.9</v>
      </c>
      <c r="AN967" s="456">
        <v>83200</v>
      </c>
      <c r="AO967" s="457"/>
      <c r="AP967" s="457"/>
      <c r="AQ967" s="589" t="str">
        <f t="shared" si="944"/>
        <v>Կ-1</v>
      </c>
      <c r="AR967" s="456">
        <f t="shared" si="945"/>
        <v>158080</v>
      </c>
      <c r="AS967" s="590">
        <f t="shared" si="946"/>
        <v>158080</v>
      </c>
      <c r="AT967" s="590">
        <f t="shared" si="927"/>
        <v>2055040</v>
      </c>
    </row>
    <row r="968" spans="2:46" s="587" customFormat="1" ht="13.5">
      <c r="B968" s="830">
        <v>28</v>
      </c>
      <c r="C968" s="826" t="s">
        <v>3205</v>
      </c>
      <c r="D968" s="817" t="s">
        <v>1960</v>
      </c>
      <c r="E968" s="818">
        <v>2005</v>
      </c>
      <c r="F968" s="819" t="s">
        <v>222</v>
      </c>
      <c r="G968" s="820">
        <v>1</v>
      </c>
      <c r="H968" s="820">
        <v>0</v>
      </c>
      <c r="I968" s="821">
        <f t="shared" si="922"/>
        <v>1.68</v>
      </c>
      <c r="J968" s="799">
        <v>83200</v>
      </c>
      <c r="K968" s="832"/>
      <c r="L968" s="832"/>
      <c r="M968" s="822" t="s">
        <v>86</v>
      </c>
      <c r="N968" s="799">
        <f t="shared" si="923"/>
        <v>139776</v>
      </c>
      <c r="O968" s="823">
        <f t="shared" si="929"/>
        <v>139776</v>
      </c>
      <c r="P968" s="823">
        <f t="shared" si="924"/>
        <v>1817088</v>
      </c>
      <c r="Q968" s="592">
        <f t="shared" si="930"/>
        <v>1</v>
      </c>
      <c r="R968" s="592">
        <f t="shared" si="947"/>
        <v>1</v>
      </c>
      <c r="S968" s="588">
        <f t="shared" si="931"/>
        <v>1.73</v>
      </c>
      <c r="T968" s="456">
        <v>83200</v>
      </c>
      <c r="U968" s="457"/>
      <c r="V968" s="457"/>
      <c r="W968" s="589" t="str">
        <f t="shared" si="932"/>
        <v>Կ-1</v>
      </c>
      <c r="X968" s="456">
        <f t="shared" si="933"/>
        <v>143936</v>
      </c>
      <c r="Y968" s="590">
        <f t="shared" si="934"/>
        <v>143936</v>
      </c>
      <c r="Z968" s="590">
        <f t="shared" si="925"/>
        <v>1871168</v>
      </c>
      <c r="AA968" s="592">
        <f t="shared" si="935"/>
        <v>1</v>
      </c>
      <c r="AB968" s="592">
        <f t="shared" si="936"/>
        <v>2</v>
      </c>
      <c r="AC968" s="588">
        <f t="shared" si="937"/>
        <v>1.79</v>
      </c>
      <c r="AD968" s="456">
        <v>83200</v>
      </c>
      <c r="AE968" s="457"/>
      <c r="AF968" s="457"/>
      <c r="AG968" s="589" t="str">
        <f t="shared" si="938"/>
        <v>Կ-1</v>
      </c>
      <c r="AH968" s="456">
        <f t="shared" si="939"/>
        <v>148928</v>
      </c>
      <c r="AI968" s="590">
        <f t="shared" si="940"/>
        <v>148928</v>
      </c>
      <c r="AJ968" s="590">
        <f t="shared" si="926"/>
        <v>1936064</v>
      </c>
      <c r="AK968" s="592">
        <f t="shared" si="941"/>
        <v>1</v>
      </c>
      <c r="AL968" s="592">
        <f t="shared" si="942"/>
        <v>3</v>
      </c>
      <c r="AM968" s="588">
        <f t="shared" si="943"/>
        <v>1.84</v>
      </c>
      <c r="AN968" s="456">
        <v>83200</v>
      </c>
      <c r="AO968" s="457"/>
      <c r="AP968" s="457"/>
      <c r="AQ968" s="589" t="str">
        <f t="shared" si="944"/>
        <v>Կ-1</v>
      </c>
      <c r="AR968" s="456">
        <f t="shared" si="945"/>
        <v>153088</v>
      </c>
      <c r="AS968" s="590">
        <f t="shared" si="946"/>
        <v>153088</v>
      </c>
      <c r="AT968" s="590">
        <f t="shared" si="927"/>
        <v>1990144</v>
      </c>
    </row>
    <row r="969" spans="2:46" s="587" customFormat="1" ht="13.5">
      <c r="B969" s="830">
        <v>29</v>
      </c>
      <c r="C969" s="795" t="s">
        <v>2822</v>
      </c>
      <c r="D969" s="794" t="s">
        <v>1960</v>
      </c>
      <c r="E969" s="796">
        <v>1978</v>
      </c>
      <c r="F969" s="795" t="s">
        <v>222</v>
      </c>
      <c r="G969" s="820">
        <v>1</v>
      </c>
      <c r="H969" s="820">
        <v>3</v>
      </c>
      <c r="I969" s="821">
        <f t="shared" si="922"/>
        <v>1.84</v>
      </c>
      <c r="J969" s="799">
        <v>83200</v>
      </c>
      <c r="K969" s="799"/>
      <c r="L969" s="799"/>
      <c r="M969" s="822" t="s">
        <v>86</v>
      </c>
      <c r="N969" s="799">
        <f t="shared" si="923"/>
        <v>153088</v>
      </c>
      <c r="O969" s="823">
        <f t="shared" si="929"/>
        <v>153088</v>
      </c>
      <c r="P969" s="823">
        <f t="shared" si="924"/>
        <v>1990144</v>
      </c>
      <c r="Q969" s="592">
        <f t="shared" si="930"/>
        <v>1</v>
      </c>
      <c r="R969" s="592">
        <f t="shared" si="947"/>
        <v>4</v>
      </c>
      <c r="S969" s="588">
        <f t="shared" si="931"/>
        <v>1.9</v>
      </c>
      <c r="T969" s="456">
        <v>83200</v>
      </c>
      <c r="U969" s="456"/>
      <c r="V969" s="456"/>
      <c r="W969" s="589" t="str">
        <f t="shared" si="932"/>
        <v>Կ-1</v>
      </c>
      <c r="X969" s="456">
        <f t="shared" si="933"/>
        <v>158080</v>
      </c>
      <c r="Y969" s="590">
        <f t="shared" si="934"/>
        <v>158080</v>
      </c>
      <c r="Z969" s="590">
        <f t="shared" si="925"/>
        <v>2055040</v>
      </c>
      <c r="AA969" s="592">
        <f t="shared" si="935"/>
        <v>1</v>
      </c>
      <c r="AB969" s="592">
        <f t="shared" si="936"/>
        <v>5</v>
      </c>
      <c r="AC969" s="588">
        <f t="shared" si="937"/>
        <v>1.9</v>
      </c>
      <c r="AD969" s="456">
        <v>83200</v>
      </c>
      <c r="AE969" s="456"/>
      <c r="AF969" s="456"/>
      <c r="AG969" s="589" t="str">
        <f t="shared" si="938"/>
        <v>Կ-1</v>
      </c>
      <c r="AH969" s="456">
        <f t="shared" si="939"/>
        <v>158080</v>
      </c>
      <c r="AI969" s="590">
        <f t="shared" si="940"/>
        <v>158080</v>
      </c>
      <c r="AJ969" s="590">
        <f t="shared" si="926"/>
        <v>2055040</v>
      </c>
      <c r="AK969" s="592">
        <f t="shared" si="941"/>
        <v>1</v>
      </c>
      <c r="AL969" s="592">
        <f t="shared" si="942"/>
        <v>6</v>
      </c>
      <c r="AM969" s="588">
        <f t="shared" si="943"/>
        <v>1.96</v>
      </c>
      <c r="AN969" s="456">
        <v>83200</v>
      </c>
      <c r="AO969" s="456"/>
      <c r="AP969" s="456"/>
      <c r="AQ969" s="589" t="str">
        <f t="shared" si="944"/>
        <v>Կ-1</v>
      </c>
      <c r="AR969" s="456">
        <f t="shared" si="945"/>
        <v>163072</v>
      </c>
      <c r="AS969" s="590">
        <f t="shared" si="946"/>
        <v>163072</v>
      </c>
      <c r="AT969" s="590">
        <f t="shared" si="927"/>
        <v>2119936</v>
      </c>
    </row>
    <row r="970" spans="2:46" s="587" customFormat="1" ht="13.5">
      <c r="B970" s="830">
        <v>30</v>
      </c>
      <c r="C970" s="826" t="s">
        <v>78</v>
      </c>
      <c r="D970" s="817"/>
      <c r="E970" s="818"/>
      <c r="F970" s="819" t="s">
        <v>222</v>
      </c>
      <c r="G970" s="820">
        <v>1</v>
      </c>
      <c r="H970" s="820">
        <v>6</v>
      </c>
      <c r="I970" s="821">
        <f t="shared" si="922"/>
        <v>1.96</v>
      </c>
      <c r="J970" s="799">
        <v>83200</v>
      </c>
      <c r="K970" s="832"/>
      <c r="L970" s="832"/>
      <c r="M970" s="822" t="s">
        <v>86</v>
      </c>
      <c r="N970" s="799">
        <f t="shared" si="923"/>
        <v>163072</v>
      </c>
      <c r="O970" s="823">
        <f t="shared" si="929"/>
        <v>163072</v>
      </c>
      <c r="P970" s="823">
        <f t="shared" si="924"/>
        <v>2119936</v>
      </c>
      <c r="Q970" s="592">
        <v>1</v>
      </c>
      <c r="R970" s="592">
        <f t="shared" si="947"/>
        <v>7</v>
      </c>
      <c r="S970" s="588">
        <f t="shared" si="931"/>
        <v>1.96</v>
      </c>
      <c r="T970" s="456">
        <v>83200</v>
      </c>
      <c r="U970" s="457"/>
      <c r="V970" s="457"/>
      <c r="W970" s="589" t="str">
        <f t="shared" si="932"/>
        <v>Կ-1</v>
      </c>
      <c r="X970" s="456">
        <f t="shared" si="933"/>
        <v>163072</v>
      </c>
      <c r="Y970" s="590">
        <f t="shared" si="934"/>
        <v>163072</v>
      </c>
      <c r="Z970" s="590">
        <f t="shared" si="925"/>
        <v>2119936</v>
      </c>
      <c r="AA970" s="592">
        <v>1</v>
      </c>
      <c r="AB970" s="592">
        <f t="shared" si="936"/>
        <v>8</v>
      </c>
      <c r="AC970" s="588">
        <f t="shared" si="937"/>
        <v>2.02</v>
      </c>
      <c r="AD970" s="456">
        <v>83200</v>
      </c>
      <c r="AE970" s="457"/>
      <c r="AF970" s="457"/>
      <c r="AG970" s="589" t="str">
        <f t="shared" si="938"/>
        <v>Կ-1</v>
      </c>
      <c r="AH970" s="456">
        <f t="shared" si="939"/>
        <v>168064</v>
      </c>
      <c r="AI970" s="590">
        <f t="shared" si="940"/>
        <v>168064</v>
      </c>
      <c r="AJ970" s="590">
        <f t="shared" si="926"/>
        <v>2184832</v>
      </c>
      <c r="AK970" s="592">
        <v>1</v>
      </c>
      <c r="AL970" s="592">
        <f t="shared" si="942"/>
        <v>9</v>
      </c>
      <c r="AM970" s="588">
        <f t="shared" si="943"/>
        <v>2.02</v>
      </c>
      <c r="AN970" s="456">
        <v>83200</v>
      </c>
      <c r="AO970" s="457"/>
      <c r="AP970" s="457"/>
      <c r="AQ970" s="589" t="str">
        <f t="shared" si="944"/>
        <v>Կ-1</v>
      </c>
      <c r="AR970" s="456">
        <f t="shared" si="945"/>
        <v>168064</v>
      </c>
      <c r="AS970" s="590">
        <f t="shared" si="946"/>
        <v>168064</v>
      </c>
      <c r="AT970" s="590">
        <f t="shared" si="927"/>
        <v>2184832</v>
      </c>
    </row>
    <row r="971" spans="2:46" s="591" customFormat="1" ht="13.5">
      <c r="B971" s="830">
        <v>31</v>
      </c>
      <c r="C971" s="795" t="s">
        <v>3206</v>
      </c>
      <c r="D971" s="794" t="s">
        <v>1960</v>
      </c>
      <c r="E971" s="796">
        <v>1986</v>
      </c>
      <c r="F971" s="795" t="s">
        <v>222</v>
      </c>
      <c r="G971" s="820">
        <v>1</v>
      </c>
      <c r="H971" s="820">
        <v>19</v>
      </c>
      <c r="I971" s="821">
        <f t="shared" si="922"/>
        <v>2.2799999999999998</v>
      </c>
      <c r="J971" s="799">
        <v>83200</v>
      </c>
      <c r="K971" s="799"/>
      <c r="L971" s="799"/>
      <c r="M971" s="822" t="s">
        <v>86</v>
      </c>
      <c r="N971" s="799">
        <f t="shared" si="923"/>
        <v>189695.99999999997</v>
      </c>
      <c r="O971" s="823">
        <f t="shared" si="929"/>
        <v>189695.99999999997</v>
      </c>
      <c r="P971" s="823">
        <f t="shared" si="924"/>
        <v>2466047.9999999995</v>
      </c>
      <c r="Q971" s="592">
        <f t="shared" ref="Q971:Q977" si="948">+G971</f>
        <v>1</v>
      </c>
      <c r="R971" s="592">
        <f t="shared" si="947"/>
        <v>20</v>
      </c>
      <c r="S971" s="588">
        <f t="shared" si="931"/>
        <v>2.2799999999999998</v>
      </c>
      <c r="T971" s="456">
        <v>83200</v>
      </c>
      <c r="U971" s="456"/>
      <c r="V971" s="456"/>
      <c r="W971" s="589" t="str">
        <f t="shared" si="932"/>
        <v>Կ-1</v>
      </c>
      <c r="X971" s="456">
        <f t="shared" si="933"/>
        <v>189695.99999999997</v>
      </c>
      <c r="Y971" s="590">
        <f t="shared" si="934"/>
        <v>189695.99999999997</v>
      </c>
      <c r="Z971" s="590">
        <f t="shared" si="925"/>
        <v>2466047.9999999995</v>
      </c>
      <c r="AA971" s="592">
        <f t="shared" ref="AA971:AA977" si="949">+Q971</f>
        <v>1</v>
      </c>
      <c r="AB971" s="592">
        <f t="shared" si="936"/>
        <v>21</v>
      </c>
      <c r="AC971" s="588">
        <f t="shared" si="937"/>
        <v>2.2799999999999998</v>
      </c>
      <c r="AD971" s="456">
        <v>83200</v>
      </c>
      <c r="AE971" s="456"/>
      <c r="AF971" s="456"/>
      <c r="AG971" s="589" t="str">
        <f t="shared" si="938"/>
        <v>Կ-1</v>
      </c>
      <c r="AH971" s="456">
        <f t="shared" si="939"/>
        <v>189695.99999999997</v>
      </c>
      <c r="AI971" s="590">
        <f t="shared" si="940"/>
        <v>189695.99999999997</v>
      </c>
      <c r="AJ971" s="590">
        <f t="shared" si="926"/>
        <v>2466047.9999999995</v>
      </c>
      <c r="AK971" s="592">
        <f t="shared" ref="AK971:AK977" si="950">+AA971</f>
        <v>1</v>
      </c>
      <c r="AL971" s="592">
        <f t="shared" si="942"/>
        <v>22</v>
      </c>
      <c r="AM971" s="588">
        <f t="shared" si="943"/>
        <v>2.2799999999999998</v>
      </c>
      <c r="AN971" s="456">
        <v>83200</v>
      </c>
      <c r="AO971" s="456"/>
      <c r="AP971" s="456"/>
      <c r="AQ971" s="589" t="str">
        <f t="shared" si="944"/>
        <v>Կ-1</v>
      </c>
      <c r="AR971" s="456">
        <f t="shared" si="945"/>
        <v>189695.99999999997</v>
      </c>
      <c r="AS971" s="590">
        <f t="shared" si="946"/>
        <v>189695.99999999997</v>
      </c>
      <c r="AT971" s="590">
        <f t="shared" si="927"/>
        <v>2466047.9999999995</v>
      </c>
    </row>
    <row r="972" spans="2:46" s="587" customFormat="1" ht="13.5">
      <c r="B972" s="830">
        <v>32</v>
      </c>
      <c r="C972" s="795" t="s">
        <v>2823</v>
      </c>
      <c r="D972" s="794" t="s">
        <v>1960</v>
      </c>
      <c r="E972" s="796">
        <v>1977</v>
      </c>
      <c r="F972" s="795" t="s">
        <v>222</v>
      </c>
      <c r="G972" s="820">
        <v>1</v>
      </c>
      <c r="H972" s="820">
        <v>2</v>
      </c>
      <c r="I972" s="821">
        <f t="shared" si="922"/>
        <v>1.79</v>
      </c>
      <c r="J972" s="799">
        <v>83200</v>
      </c>
      <c r="K972" s="799"/>
      <c r="L972" s="799"/>
      <c r="M972" s="822" t="s">
        <v>86</v>
      </c>
      <c r="N972" s="799">
        <f t="shared" si="923"/>
        <v>148928</v>
      </c>
      <c r="O972" s="823">
        <f t="shared" si="929"/>
        <v>148928</v>
      </c>
      <c r="P972" s="823">
        <f t="shared" si="924"/>
        <v>1936064</v>
      </c>
      <c r="Q972" s="592">
        <f t="shared" si="948"/>
        <v>1</v>
      </c>
      <c r="R972" s="592">
        <f t="shared" si="947"/>
        <v>3</v>
      </c>
      <c r="S972" s="588">
        <f t="shared" si="931"/>
        <v>1.84</v>
      </c>
      <c r="T972" s="456">
        <v>83200</v>
      </c>
      <c r="U972" s="456"/>
      <c r="V972" s="456"/>
      <c r="W972" s="589" t="str">
        <f t="shared" si="932"/>
        <v>Կ-1</v>
      </c>
      <c r="X972" s="456">
        <f t="shared" si="933"/>
        <v>153088</v>
      </c>
      <c r="Y972" s="590">
        <f t="shared" si="934"/>
        <v>153088</v>
      </c>
      <c r="Z972" s="590">
        <f t="shared" si="925"/>
        <v>1990144</v>
      </c>
      <c r="AA972" s="592">
        <f t="shared" si="949"/>
        <v>1</v>
      </c>
      <c r="AB972" s="592">
        <f t="shared" si="936"/>
        <v>4</v>
      </c>
      <c r="AC972" s="588">
        <f t="shared" si="937"/>
        <v>1.9</v>
      </c>
      <c r="AD972" s="456">
        <v>83200</v>
      </c>
      <c r="AE972" s="456"/>
      <c r="AF972" s="456"/>
      <c r="AG972" s="589" t="str">
        <f t="shared" si="938"/>
        <v>Կ-1</v>
      </c>
      <c r="AH972" s="456">
        <f t="shared" si="939"/>
        <v>158080</v>
      </c>
      <c r="AI972" s="590">
        <f t="shared" si="940"/>
        <v>158080</v>
      </c>
      <c r="AJ972" s="590">
        <f t="shared" si="926"/>
        <v>2055040</v>
      </c>
      <c r="AK972" s="592">
        <f t="shared" si="950"/>
        <v>1</v>
      </c>
      <c r="AL972" s="592">
        <f t="shared" si="942"/>
        <v>5</v>
      </c>
      <c r="AM972" s="588">
        <f t="shared" si="943"/>
        <v>1.9</v>
      </c>
      <c r="AN972" s="456">
        <v>83200</v>
      </c>
      <c r="AO972" s="456"/>
      <c r="AP972" s="456"/>
      <c r="AQ972" s="589" t="str">
        <f t="shared" si="944"/>
        <v>Կ-1</v>
      </c>
      <c r="AR972" s="456">
        <f t="shared" si="945"/>
        <v>158080</v>
      </c>
      <c r="AS972" s="590">
        <f t="shared" si="946"/>
        <v>158080</v>
      </c>
      <c r="AT972" s="590">
        <f t="shared" si="927"/>
        <v>2055040</v>
      </c>
    </row>
    <row r="973" spans="2:46" s="587" customFormat="1" ht="13.5">
      <c r="B973" s="830">
        <v>33</v>
      </c>
      <c r="C973" s="795" t="s">
        <v>2824</v>
      </c>
      <c r="D973" s="794" t="s">
        <v>1960</v>
      </c>
      <c r="E973" s="796">
        <v>1993</v>
      </c>
      <c r="F973" s="795" t="s">
        <v>222</v>
      </c>
      <c r="G973" s="820">
        <v>1</v>
      </c>
      <c r="H973" s="820">
        <v>2</v>
      </c>
      <c r="I973" s="821">
        <f t="shared" si="922"/>
        <v>1.79</v>
      </c>
      <c r="J973" s="799">
        <v>83200</v>
      </c>
      <c r="K973" s="799"/>
      <c r="L973" s="799"/>
      <c r="M973" s="822" t="s">
        <v>86</v>
      </c>
      <c r="N973" s="799">
        <f t="shared" si="923"/>
        <v>148928</v>
      </c>
      <c r="O973" s="823">
        <f t="shared" si="929"/>
        <v>148928</v>
      </c>
      <c r="P973" s="823">
        <f t="shared" si="924"/>
        <v>1936064</v>
      </c>
      <c r="Q973" s="592">
        <f t="shared" si="948"/>
        <v>1</v>
      </c>
      <c r="R973" s="592">
        <f t="shared" si="947"/>
        <v>3</v>
      </c>
      <c r="S973" s="588">
        <f t="shared" si="931"/>
        <v>1.84</v>
      </c>
      <c r="T973" s="456">
        <v>83200</v>
      </c>
      <c r="U973" s="456"/>
      <c r="V973" s="456"/>
      <c r="W973" s="589" t="str">
        <f t="shared" si="932"/>
        <v>Կ-1</v>
      </c>
      <c r="X973" s="456">
        <f t="shared" si="933"/>
        <v>153088</v>
      </c>
      <c r="Y973" s="590">
        <f t="shared" si="934"/>
        <v>153088</v>
      </c>
      <c r="Z973" s="590">
        <f t="shared" si="925"/>
        <v>1990144</v>
      </c>
      <c r="AA973" s="592">
        <f t="shared" si="949"/>
        <v>1</v>
      </c>
      <c r="AB973" s="592">
        <f t="shared" si="936"/>
        <v>4</v>
      </c>
      <c r="AC973" s="588">
        <f t="shared" si="937"/>
        <v>1.9</v>
      </c>
      <c r="AD973" s="456">
        <v>83200</v>
      </c>
      <c r="AE973" s="456"/>
      <c r="AF973" s="456"/>
      <c r="AG973" s="589" t="str">
        <f t="shared" si="938"/>
        <v>Կ-1</v>
      </c>
      <c r="AH973" s="456">
        <f t="shared" si="939"/>
        <v>158080</v>
      </c>
      <c r="AI973" s="590">
        <f t="shared" si="940"/>
        <v>158080</v>
      </c>
      <c r="AJ973" s="590">
        <f t="shared" si="926"/>
        <v>2055040</v>
      </c>
      <c r="AK973" s="592">
        <f t="shared" si="950"/>
        <v>1</v>
      </c>
      <c r="AL973" s="592">
        <f t="shared" si="942"/>
        <v>5</v>
      </c>
      <c r="AM973" s="588">
        <f t="shared" si="943"/>
        <v>1.9</v>
      </c>
      <c r="AN973" s="456">
        <v>83200</v>
      </c>
      <c r="AO973" s="456"/>
      <c r="AP973" s="456"/>
      <c r="AQ973" s="589" t="str">
        <f t="shared" si="944"/>
        <v>Կ-1</v>
      </c>
      <c r="AR973" s="456">
        <f t="shared" si="945"/>
        <v>158080</v>
      </c>
      <c r="AS973" s="590">
        <f t="shared" si="946"/>
        <v>158080</v>
      </c>
      <c r="AT973" s="590">
        <f t="shared" si="927"/>
        <v>2055040</v>
      </c>
    </row>
    <row r="974" spans="2:46" s="591" customFormat="1" ht="13.5">
      <c r="B974" s="830">
        <v>34</v>
      </c>
      <c r="C974" s="795" t="s">
        <v>2390</v>
      </c>
      <c r="D974" s="794" t="s">
        <v>1960</v>
      </c>
      <c r="E974" s="796">
        <v>1998</v>
      </c>
      <c r="F974" s="795" t="s">
        <v>222</v>
      </c>
      <c r="G974" s="820">
        <v>1</v>
      </c>
      <c r="H974" s="820">
        <v>3</v>
      </c>
      <c r="I974" s="821">
        <f t="shared" si="922"/>
        <v>1.84</v>
      </c>
      <c r="J974" s="799">
        <v>83200</v>
      </c>
      <c r="K974" s="799"/>
      <c r="L974" s="799"/>
      <c r="M974" s="822" t="s">
        <v>86</v>
      </c>
      <c r="N974" s="799">
        <f t="shared" si="923"/>
        <v>153088</v>
      </c>
      <c r="O974" s="823">
        <f t="shared" si="929"/>
        <v>153088</v>
      </c>
      <c r="P974" s="823">
        <f t="shared" si="924"/>
        <v>1990144</v>
      </c>
      <c r="Q974" s="592">
        <f t="shared" si="948"/>
        <v>1</v>
      </c>
      <c r="R974" s="592">
        <f t="shared" si="947"/>
        <v>4</v>
      </c>
      <c r="S974" s="588">
        <f t="shared" si="931"/>
        <v>1.9</v>
      </c>
      <c r="T974" s="456">
        <v>83200</v>
      </c>
      <c r="U974" s="456"/>
      <c r="V974" s="456"/>
      <c r="W974" s="589" t="str">
        <f t="shared" si="932"/>
        <v>Կ-1</v>
      </c>
      <c r="X974" s="456">
        <f t="shared" si="933"/>
        <v>158080</v>
      </c>
      <c r="Y974" s="590">
        <f t="shared" si="934"/>
        <v>158080</v>
      </c>
      <c r="Z974" s="590">
        <f t="shared" si="925"/>
        <v>2055040</v>
      </c>
      <c r="AA974" s="592">
        <f t="shared" si="949"/>
        <v>1</v>
      </c>
      <c r="AB974" s="592">
        <f t="shared" si="936"/>
        <v>5</v>
      </c>
      <c r="AC974" s="588">
        <f t="shared" si="937"/>
        <v>1.9</v>
      </c>
      <c r="AD974" s="456">
        <v>83200</v>
      </c>
      <c r="AE974" s="456"/>
      <c r="AF974" s="456"/>
      <c r="AG974" s="589" t="str">
        <f t="shared" si="938"/>
        <v>Կ-1</v>
      </c>
      <c r="AH974" s="456">
        <f t="shared" si="939"/>
        <v>158080</v>
      </c>
      <c r="AI974" s="590">
        <f t="shared" si="940"/>
        <v>158080</v>
      </c>
      <c r="AJ974" s="590">
        <f t="shared" si="926"/>
        <v>2055040</v>
      </c>
      <c r="AK974" s="592">
        <f t="shared" si="950"/>
        <v>1</v>
      </c>
      <c r="AL974" s="592">
        <f t="shared" si="942"/>
        <v>6</v>
      </c>
      <c r="AM974" s="588">
        <f t="shared" si="943"/>
        <v>1.96</v>
      </c>
      <c r="AN974" s="456">
        <v>83200</v>
      </c>
      <c r="AO974" s="456"/>
      <c r="AP974" s="456"/>
      <c r="AQ974" s="589" t="str">
        <f t="shared" si="944"/>
        <v>Կ-1</v>
      </c>
      <c r="AR974" s="456">
        <f t="shared" si="945"/>
        <v>163072</v>
      </c>
      <c r="AS974" s="590">
        <f t="shared" si="946"/>
        <v>163072</v>
      </c>
      <c r="AT974" s="590">
        <f t="shared" si="927"/>
        <v>2119936</v>
      </c>
    </row>
    <row r="975" spans="2:46" s="591" customFormat="1" ht="13.5">
      <c r="B975" s="830">
        <v>35</v>
      </c>
      <c r="C975" s="795" t="s">
        <v>2825</v>
      </c>
      <c r="D975" s="794" t="s">
        <v>1960</v>
      </c>
      <c r="E975" s="796">
        <v>1982</v>
      </c>
      <c r="F975" s="795" t="s">
        <v>222</v>
      </c>
      <c r="G975" s="820">
        <v>1</v>
      </c>
      <c r="H975" s="820">
        <v>5</v>
      </c>
      <c r="I975" s="821">
        <f t="shared" si="922"/>
        <v>1.9</v>
      </c>
      <c r="J975" s="799">
        <v>83200</v>
      </c>
      <c r="K975" s="799"/>
      <c r="L975" s="799"/>
      <c r="M975" s="822" t="s">
        <v>86</v>
      </c>
      <c r="N975" s="799">
        <f t="shared" si="923"/>
        <v>158080</v>
      </c>
      <c r="O975" s="823">
        <f t="shared" si="929"/>
        <v>158080</v>
      </c>
      <c r="P975" s="823">
        <f t="shared" si="924"/>
        <v>2055040</v>
      </c>
      <c r="Q975" s="592">
        <f t="shared" si="948"/>
        <v>1</v>
      </c>
      <c r="R975" s="592">
        <f t="shared" si="947"/>
        <v>6</v>
      </c>
      <c r="S975" s="588">
        <f t="shared" si="931"/>
        <v>1.96</v>
      </c>
      <c r="T975" s="456">
        <v>83200</v>
      </c>
      <c r="U975" s="456"/>
      <c r="V975" s="456"/>
      <c r="W975" s="589" t="str">
        <f t="shared" si="932"/>
        <v>Կ-1</v>
      </c>
      <c r="X975" s="456">
        <f t="shared" si="933"/>
        <v>163072</v>
      </c>
      <c r="Y975" s="590">
        <f t="shared" si="934"/>
        <v>163072</v>
      </c>
      <c r="Z975" s="590">
        <f t="shared" si="925"/>
        <v>2119936</v>
      </c>
      <c r="AA975" s="592">
        <f t="shared" si="949"/>
        <v>1</v>
      </c>
      <c r="AB975" s="592">
        <f t="shared" si="936"/>
        <v>7</v>
      </c>
      <c r="AC975" s="588">
        <f t="shared" si="937"/>
        <v>1.96</v>
      </c>
      <c r="AD975" s="456">
        <v>83200</v>
      </c>
      <c r="AE975" s="456"/>
      <c r="AF975" s="456"/>
      <c r="AG975" s="589" t="str">
        <f t="shared" si="938"/>
        <v>Կ-1</v>
      </c>
      <c r="AH975" s="456">
        <f t="shared" si="939"/>
        <v>163072</v>
      </c>
      <c r="AI975" s="590">
        <f t="shared" si="940"/>
        <v>163072</v>
      </c>
      <c r="AJ975" s="590">
        <f t="shared" si="926"/>
        <v>2119936</v>
      </c>
      <c r="AK975" s="592">
        <f t="shared" si="950"/>
        <v>1</v>
      </c>
      <c r="AL975" s="592">
        <f t="shared" si="942"/>
        <v>8</v>
      </c>
      <c r="AM975" s="588">
        <f t="shared" si="943"/>
        <v>2.02</v>
      </c>
      <c r="AN975" s="456">
        <v>83200</v>
      </c>
      <c r="AO975" s="456"/>
      <c r="AP975" s="456"/>
      <c r="AQ975" s="589" t="str">
        <f t="shared" si="944"/>
        <v>Կ-1</v>
      </c>
      <c r="AR975" s="456">
        <f t="shared" si="945"/>
        <v>168064</v>
      </c>
      <c r="AS975" s="590">
        <f t="shared" si="946"/>
        <v>168064</v>
      </c>
      <c r="AT975" s="590">
        <f t="shared" si="927"/>
        <v>2184832</v>
      </c>
    </row>
    <row r="976" spans="2:46" s="587" customFormat="1" ht="13.5">
      <c r="B976" s="830">
        <v>36</v>
      </c>
      <c r="C976" s="831" t="s">
        <v>2394</v>
      </c>
      <c r="D976" s="817" t="s">
        <v>1960</v>
      </c>
      <c r="E976" s="818">
        <v>1993</v>
      </c>
      <c r="F976" s="819" t="s">
        <v>222</v>
      </c>
      <c r="G976" s="820">
        <v>1</v>
      </c>
      <c r="H976" s="820">
        <v>1</v>
      </c>
      <c r="I976" s="821">
        <f t="shared" ref="I976:I988" si="951">IF(G976&lt;1,0,IF(M976="Բ-1",IF(H976=0,6.94,IF(H976=1,7.17,IF(H976=2,7.41,IF(H976=3,7.66,IF(OR(H976=5,H976=4),7.92,IF(OR(H976=6,H976=7),8.18,IF(OR(H976=8,H976=9),8.46,IF(OR(H976=10,H976=11,H976=12),8.74,IF(OR(H976=13,H976=14,H976=15),9.03,IF(OR(H976=16,H976=17,H976=18),9.33,9.65)))))))))),IF(M976="Բ-2", IF(H976=0,5.71,IF(H976=1,5.89,IF(H976=2,6.09,IF(H976=3,6.29,IF(OR(H976=5,H976=4),6.5,IF(OR(H976=6,H976=7),6.72,IF(OR(H976=8,H976=9),6.94,IF(OR(H976=10,H976=11,H976=12),7.17,IF(OR(H976=13,H976=14,H976=15),7.41,IF(OR(H976=16,H976=17,H976=18),7.65,7.91)))))))))), IF(M976="Գ-1", IF(H976=0,4.7,IF(H976=1,4.86,IF(H976=2,5.01,IF(H976=3,5.18,IF(OR(H976=5,H976=4),5.35,IF(OR(H976=6,H976=7),5.52,IF(OR(H976=8,H976=9),5.71,IF(OR(H976=10,H976=11,H976=12),5.89,IF(OR(H976=13,H976=14,H976=15),6.09,IF(OR(H976=16,H976=17,H976=18),6.29,6.49)))))))))), IF(M976="Գ-2", IF(H976=0,3.88,IF(H976=1,4.01,IF(H976=2,4.14,IF(H976=3,4.27,IF(OR(H976=5,H976=4),4.41,IF(OR(H976=6,H976=7),4.55,IF(OR(H976=8,H976=9),4.7,IF(OR(H976=10,H976=11,H976=12),4.85,IF(OR(H976=13,H976=14,H976=15),5.01,IF(OR(H976=16,H976=17,H976=18),5.17,5.34)))))))))), IF(M976="Գ-3", IF(H976=0,3.21,IF(H976=1,3.31,IF(H976=2,3.42,IF(H976=3,3.53,IF(OR(H976=5,H976=4),3.64,IF(OR(H976=6,H976=7),3.76,IF(OR(H976=8,H976=9),3.88,IF(OR(H976=10,H976=11,H976=12),4.01,IF(OR(H976=13,H976=14,H976=15),4.13,IF(OR(H976=16,H976=17,H976=18),4.27,4.4)))))))))), IF(M976="Ա-1", IF(H976=0,2.66,IF(H976=1,2.75,IF(H976=2,2.83,IF(H976=3,2.92,IF(OR(H976=5,H976=4),3.02,IF(OR(H976=6,H976=7),3.11,IF(OR(H976=8,H976=9),3.21,IF(OR(H976=10,H976=11,H976=12),3.31,IF(OR(H976=13,H976=14,H976=15),3.42,IF(OR(H976=16,H976=17,H976=18),3.53,3.64)))))))))), IF(M976="Ա-2", IF(H976=0,2.28,IF(H976=1,2.35,IF(H976=2,2.43,IF(H976=3,2.5,IF(OR(H976=5,H976=4),2.58,IF(OR(H976=6,H976=7),2.66,IF(OR(H976=8,H976=9),2.75,IF(OR(H976=10,H976=11,H976=12),2.83,IF(OR(H976=13,H976=14,H976=15),2.92,IF(OR(H976=16,H976=17,H976=18),3.01,3.11)))))))))),IF(M976="Ա-3", IF(H976=0,1.96,IF(H976=1,2.02,IF(H976=2,2.08,IF(H976=3,2.15,IF(OR(H976=5,H976=4),2.21,IF(OR(H976=6,H976=7),2.28,IF(OR(H976=8,H976=9),2.35,IF(OR(H976=10,H976=11,H976=12),2.42,IF(OR(H976=13,H976=14,H976=15),2.5,IF(OR(H976=16,H976=17,H976=18),2.58,2.66)))))))))), IF(M976="Կ-1", IF(H976=0,1.68,IF(H976=1,1.73,IF(H976=2,1.79,IF(H976=3,1.84,IF(OR(H976=5,H976=4),1.9,IF(OR(H976=6,H976=7),1.96,IF(OR(H976=8,H976=9),2.02,IF(OR(H976=10,H976=11,H976=12),2.08,IF(OR(H976=13,H976=14,H976=15),2.14,IF(OR(H976=16,H976=17,H976=18),2.21,2.28)))))))))), IF(M976="Կ-2", IF(H976=0,1.45,IF(H976=1,1.49,IF(H976=2,1.54,IF(H976=3,1.59,IF(OR(H976=5,H976=4),1.63,IF(OR(H976=6,H976=7),1.68,IF(OR(H976=8,H976=9),1.73,IF(OR(H976=10,H976=11,H976=12),1.79,IF(OR(H976=13,H976=14,H976=15),1.84,IF(OR(H976=16,H976=17,H976=18),1.9,1.95)))))))))),IF(M976="Կ-3", IF(H976=0,1.25,IF(H976=1,1.29,IF(H976=2,1.33,IF(H976=3,1.37,IF(OR(H976=5,H976=4),1.41,IF(OR(H976=6,H976=7),1.45,IF(OR(H976=8,H976=9),1.49,IF(OR(H976=10,H976=11,H976=12),1.54,IF(OR(H976=13,H976=14,H976=15),1.58,IF(OR(H976=16,H976=17,H976=18),1.63,1.68)))))))))), "Error"))))))))))))</f>
        <v>1.73</v>
      </c>
      <c r="J976" s="799">
        <v>83200</v>
      </c>
      <c r="K976" s="832"/>
      <c r="L976" s="832"/>
      <c r="M976" s="822" t="s">
        <v>86</v>
      </c>
      <c r="N976" s="799">
        <f t="shared" ref="N976:N988" si="952">J976*I976</f>
        <v>143936</v>
      </c>
      <c r="O976" s="823">
        <f t="shared" si="929"/>
        <v>143936</v>
      </c>
      <c r="P976" s="823">
        <f t="shared" ref="P976:P988" si="953">+O976*13</f>
        <v>1871168</v>
      </c>
      <c r="Q976" s="592">
        <f t="shared" si="948"/>
        <v>1</v>
      </c>
      <c r="R976" s="592">
        <f t="shared" si="947"/>
        <v>2</v>
      </c>
      <c r="S976" s="588">
        <f t="shared" si="931"/>
        <v>1.79</v>
      </c>
      <c r="T976" s="456">
        <v>83200</v>
      </c>
      <c r="U976" s="457"/>
      <c r="V976" s="457"/>
      <c r="W976" s="589" t="str">
        <f t="shared" si="932"/>
        <v>Կ-1</v>
      </c>
      <c r="X976" s="456">
        <f t="shared" si="933"/>
        <v>148928</v>
      </c>
      <c r="Y976" s="590">
        <f t="shared" si="934"/>
        <v>148928</v>
      </c>
      <c r="Z976" s="590">
        <f t="shared" ref="Z976:Z988" si="954">+Y976*13</f>
        <v>1936064</v>
      </c>
      <c r="AA976" s="592">
        <f t="shared" si="949"/>
        <v>1</v>
      </c>
      <c r="AB976" s="592">
        <f t="shared" si="936"/>
        <v>3</v>
      </c>
      <c r="AC976" s="588">
        <f t="shared" si="937"/>
        <v>1.84</v>
      </c>
      <c r="AD976" s="456">
        <v>83200</v>
      </c>
      <c r="AE976" s="457"/>
      <c r="AF976" s="457"/>
      <c r="AG976" s="589" t="str">
        <f t="shared" si="938"/>
        <v>Կ-1</v>
      </c>
      <c r="AH976" s="456">
        <f t="shared" si="939"/>
        <v>153088</v>
      </c>
      <c r="AI976" s="590">
        <f t="shared" si="940"/>
        <v>153088</v>
      </c>
      <c r="AJ976" s="590">
        <f t="shared" ref="AJ976:AJ988" si="955">+AI976*13</f>
        <v>1990144</v>
      </c>
      <c r="AK976" s="592">
        <f t="shared" si="950"/>
        <v>1</v>
      </c>
      <c r="AL976" s="592">
        <f t="shared" si="942"/>
        <v>4</v>
      </c>
      <c r="AM976" s="588">
        <f t="shared" si="943"/>
        <v>1.9</v>
      </c>
      <c r="AN976" s="456">
        <v>83200</v>
      </c>
      <c r="AO976" s="457"/>
      <c r="AP976" s="457"/>
      <c r="AQ976" s="589" t="str">
        <f t="shared" si="944"/>
        <v>Կ-1</v>
      </c>
      <c r="AR976" s="456">
        <f t="shared" si="945"/>
        <v>158080</v>
      </c>
      <c r="AS976" s="590">
        <f t="shared" si="946"/>
        <v>158080</v>
      </c>
      <c r="AT976" s="590">
        <f t="shared" ref="AT976:AT988" si="956">+AS976*13</f>
        <v>2055040</v>
      </c>
    </row>
    <row r="977" spans="2:46" s="587" customFormat="1" ht="13.5">
      <c r="B977" s="830">
        <v>37</v>
      </c>
      <c r="C977" s="831" t="s">
        <v>2826</v>
      </c>
      <c r="D977" s="817" t="s">
        <v>1960</v>
      </c>
      <c r="E977" s="818">
        <v>1969</v>
      </c>
      <c r="F977" s="819" t="s">
        <v>222</v>
      </c>
      <c r="G977" s="820">
        <v>1</v>
      </c>
      <c r="H977" s="820">
        <v>2</v>
      </c>
      <c r="I977" s="821">
        <f t="shared" si="951"/>
        <v>1.79</v>
      </c>
      <c r="J977" s="799">
        <v>83200</v>
      </c>
      <c r="K977" s="799"/>
      <c r="L977" s="832"/>
      <c r="M977" s="822" t="s">
        <v>86</v>
      </c>
      <c r="N977" s="799">
        <f t="shared" si="952"/>
        <v>148928</v>
      </c>
      <c r="O977" s="823">
        <f t="shared" si="929"/>
        <v>148928</v>
      </c>
      <c r="P977" s="823">
        <f t="shared" si="953"/>
        <v>1936064</v>
      </c>
      <c r="Q977" s="592">
        <f t="shared" si="948"/>
        <v>1</v>
      </c>
      <c r="R977" s="592">
        <f t="shared" si="947"/>
        <v>3</v>
      </c>
      <c r="S977" s="588">
        <f t="shared" si="931"/>
        <v>1.84</v>
      </c>
      <c r="T977" s="456">
        <v>83200</v>
      </c>
      <c r="U977" s="456"/>
      <c r="V977" s="457"/>
      <c r="W977" s="589" t="str">
        <f t="shared" si="932"/>
        <v>Կ-1</v>
      </c>
      <c r="X977" s="456">
        <f t="shared" si="933"/>
        <v>153088</v>
      </c>
      <c r="Y977" s="590">
        <f t="shared" si="934"/>
        <v>153088</v>
      </c>
      <c r="Z977" s="590">
        <f t="shared" si="954"/>
        <v>1990144</v>
      </c>
      <c r="AA977" s="592">
        <f t="shared" si="949"/>
        <v>1</v>
      </c>
      <c r="AB977" s="592">
        <f t="shared" si="936"/>
        <v>4</v>
      </c>
      <c r="AC977" s="588">
        <f t="shared" si="937"/>
        <v>1.9</v>
      </c>
      <c r="AD977" s="456">
        <v>83200</v>
      </c>
      <c r="AE977" s="456"/>
      <c r="AF977" s="457"/>
      <c r="AG977" s="589" t="str">
        <f t="shared" si="938"/>
        <v>Կ-1</v>
      </c>
      <c r="AH977" s="456">
        <f t="shared" si="939"/>
        <v>158080</v>
      </c>
      <c r="AI977" s="590">
        <f t="shared" si="940"/>
        <v>158080</v>
      </c>
      <c r="AJ977" s="590">
        <f t="shared" si="955"/>
        <v>2055040</v>
      </c>
      <c r="AK977" s="592">
        <f t="shared" si="950"/>
        <v>1</v>
      </c>
      <c r="AL977" s="592">
        <f t="shared" si="942"/>
        <v>5</v>
      </c>
      <c r="AM977" s="588">
        <f t="shared" si="943"/>
        <v>1.9</v>
      </c>
      <c r="AN977" s="456">
        <v>83200</v>
      </c>
      <c r="AO977" s="456"/>
      <c r="AP977" s="457"/>
      <c r="AQ977" s="589" t="str">
        <f t="shared" si="944"/>
        <v>Կ-1</v>
      </c>
      <c r="AR977" s="456">
        <f t="shared" si="945"/>
        <v>158080</v>
      </c>
      <c r="AS977" s="590">
        <f t="shared" si="946"/>
        <v>158080</v>
      </c>
      <c r="AT977" s="590">
        <f t="shared" si="956"/>
        <v>2055040</v>
      </c>
    </row>
    <row r="978" spans="2:46" s="591" customFormat="1" ht="13.5">
      <c r="B978" s="830">
        <v>38</v>
      </c>
      <c r="C978" s="795" t="s">
        <v>1289</v>
      </c>
      <c r="D978" s="794" t="s">
        <v>1960</v>
      </c>
      <c r="E978" s="796">
        <v>1999</v>
      </c>
      <c r="F978" s="795" t="s">
        <v>222</v>
      </c>
      <c r="G978" s="820">
        <v>1</v>
      </c>
      <c r="H978" s="820">
        <v>5</v>
      </c>
      <c r="I978" s="821">
        <f t="shared" si="951"/>
        <v>1.9</v>
      </c>
      <c r="J978" s="799">
        <v>83200</v>
      </c>
      <c r="K978" s="799"/>
      <c r="L978" s="799"/>
      <c r="M978" s="822" t="s">
        <v>86</v>
      </c>
      <c r="N978" s="799">
        <f t="shared" si="952"/>
        <v>158080</v>
      </c>
      <c r="O978" s="823">
        <f t="shared" si="929"/>
        <v>158080</v>
      </c>
      <c r="P978" s="823">
        <f t="shared" si="953"/>
        <v>2055040</v>
      </c>
      <c r="Q978" s="592">
        <f t="shared" ref="Q978:Q983" si="957">+G978</f>
        <v>1</v>
      </c>
      <c r="R978" s="592">
        <f t="shared" si="947"/>
        <v>6</v>
      </c>
      <c r="S978" s="588">
        <f t="shared" si="931"/>
        <v>1.96</v>
      </c>
      <c r="T978" s="456">
        <v>83200</v>
      </c>
      <c r="U978" s="456"/>
      <c r="V978" s="456"/>
      <c r="W978" s="589" t="str">
        <f t="shared" si="932"/>
        <v>Կ-1</v>
      </c>
      <c r="X978" s="456">
        <f t="shared" si="933"/>
        <v>163072</v>
      </c>
      <c r="Y978" s="590">
        <f t="shared" si="934"/>
        <v>163072</v>
      </c>
      <c r="Z978" s="590">
        <f t="shared" si="954"/>
        <v>2119936</v>
      </c>
      <c r="AA978" s="592">
        <f t="shared" ref="AA978:AA983" si="958">+Q978</f>
        <v>1</v>
      </c>
      <c r="AB978" s="592">
        <f t="shared" si="936"/>
        <v>7</v>
      </c>
      <c r="AC978" s="588">
        <f t="shared" si="937"/>
        <v>1.96</v>
      </c>
      <c r="AD978" s="456">
        <v>83200</v>
      </c>
      <c r="AE978" s="456"/>
      <c r="AF978" s="456"/>
      <c r="AG978" s="589" t="str">
        <f t="shared" si="938"/>
        <v>Կ-1</v>
      </c>
      <c r="AH978" s="456">
        <f t="shared" si="939"/>
        <v>163072</v>
      </c>
      <c r="AI978" s="590">
        <f t="shared" si="940"/>
        <v>163072</v>
      </c>
      <c r="AJ978" s="590">
        <f t="shared" si="955"/>
        <v>2119936</v>
      </c>
      <c r="AK978" s="592">
        <f t="shared" ref="AK978:AK983" si="959">+AA978</f>
        <v>1</v>
      </c>
      <c r="AL978" s="592">
        <f t="shared" si="942"/>
        <v>8</v>
      </c>
      <c r="AM978" s="588">
        <f t="shared" si="943"/>
        <v>2.02</v>
      </c>
      <c r="AN978" s="456">
        <v>83200</v>
      </c>
      <c r="AO978" s="456"/>
      <c r="AP978" s="456"/>
      <c r="AQ978" s="589" t="str">
        <f t="shared" si="944"/>
        <v>Կ-1</v>
      </c>
      <c r="AR978" s="456">
        <f t="shared" si="945"/>
        <v>168064</v>
      </c>
      <c r="AS978" s="590">
        <f t="shared" si="946"/>
        <v>168064</v>
      </c>
      <c r="AT978" s="590">
        <f t="shared" si="956"/>
        <v>2184832</v>
      </c>
    </row>
    <row r="979" spans="2:46" s="591" customFormat="1" ht="13.5">
      <c r="B979" s="830">
        <v>39</v>
      </c>
      <c r="C979" s="795" t="s">
        <v>2827</v>
      </c>
      <c r="D979" s="794" t="s">
        <v>1960</v>
      </c>
      <c r="E979" s="796">
        <v>1989</v>
      </c>
      <c r="F979" s="795" t="s">
        <v>222</v>
      </c>
      <c r="G979" s="820">
        <v>1</v>
      </c>
      <c r="H979" s="820">
        <v>2</v>
      </c>
      <c r="I979" s="821">
        <f t="shared" si="951"/>
        <v>1.79</v>
      </c>
      <c r="J979" s="799">
        <v>83200</v>
      </c>
      <c r="K979" s="799"/>
      <c r="L979" s="799"/>
      <c r="M979" s="822" t="s">
        <v>86</v>
      </c>
      <c r="N979" s="799">
        <f t="shared" si="952"/>
        <v>148928</v>
      </c>
      <c r="O979" s="823">
        <f t="shared" si="929"/>
        <v>148928</v>
      </c>
      <c r="P979" s="823">
        <f t="shared" si="953"/>
        <v>1936064</v>
      </c>
      <c r="Q979" s="592">
        <f t="shared" si="957"/>
        <v>1</v>
      </c>
      <c r="R979" s="592">
        <f t="shared" si="947"/>
        <v>3</v>
      </c>
      <c r="S979" s="588">
        <f t="shared" si="931"/>
        <v>1.84</v>
      </c>
      <c r="T979" s="456">
        <v>83200</v>
      </c>
      <c r="U979" s="456"/>
      <c r="V979" s="456"/>
      <c r="W979" s="589" t="str">
        <f t="shared" si="932"/>
        <v>Կ-1</v>
      </c>
      <c r="X979" s="456">
        <f t="shared" si="933"/>
        <v>153088</v>
      </c>
      <c r="Y979" s="590">
        <f t="shared" si="934"/>
        <v>153088</v>
      </c>
      <c r="Z979" s="590">
        <f t="shared" si="954"/>
        <v>1990144</v>
      </c>
      <c r="AA979" s="592">
        <f t="shared" si="958"/>
        <v>1</v>
      </c>
      <c r="AB979" s="592">
        <f t="shared" si="936"/>
        <v>4</v>
      </c>
      <c r="AC979" s="588">
        <f t="shared" si="937"/>
        <v>1.9</v>
      </c>
      <c r="AD979" s="456">
        <v>83200</v>
      </c>
      <c r="AE979" s="456"/>
      <c r="AF979" s="456"/>
      <c r="AG979" s="589" t="str">
        <f t="shared" si="938"/>
        <v>Կ-1</v>
      </c>
      <c r="AH979" s="456">
        <f t="shared" si="939"/>
        <v>158080</v>
      </c>
      <c r="AI979" s="590">
        <f t="shared" si="940"/>
        <v>158080</v>
      </c>
      <c r="AJ979" s="590">
        <f t="shared" si="955"/>
        <v>2055040</v>
      </c>
      <c r="AK979" s="592">
        <f t="shared" si="959"/>
        <v>1</v>
      </c>
      <c r="AL979" s="592">
        <f t="shared" si="942"/>
        <v>5</v>
      </c>
      <c r="AM979" s="588">
        <f t="shared" si="943"/>
        <v>1.9</v>
      </c>
      <c r="AN979" s="456">
        <v>83200</v>
      </c>
      <c r="AO979" s="456"/>
      <c r="AP979" s="456"/>
      <c r="AQ979" s="589" t="str">
        <f t="shared" si="944"/>
        <v>Կ-1</v>
      </c>
      <c r="AR979" s="456">
        <f t="shared" si="945"/>
        <v>158080</v>
      </c>
      <c r="AS979" s="590">
        <f t="shared" si="946"/>
        <v>158080</v>
      </c>
      <c r="AT979" s="590">
        <f t="shared" si="956"/>
        <v>2055040</v>
      </c>
    </row>
    <row r="980" spans="2:46" s="591" customFormat="1" ht="13.5">
      <c r="B980" s="830">
        <v>40</v>
      </c>
      <c r="C980" s="795" t="s">
        <v>2828</v>
      </c>
      <c r="D980" s="794" t="s">
        <v>1961</v>
      </c>
      <c r="E980" s="796">
        <v>2001</v>
      </c>
      <c r="F980" s="795" t="s">
        <v>222</v>
      </c>
      <c r="G980" s="820">
        <v>1</v>
      </c>
      <c r="H980" s="820">
        <v>2</v>
      </c>
      <c r="I980" s="821">
        <f t="shared" si="951"/>
        <v>1.79</v>
      </c>
      <c r="J980" s="799">
        <v>83200</v>
      </c>
      <c r="K980" s="799"/>
      <c r="L980" s="799"/>
      <c r="M980" s="822" t="s">
        <v>86</v>
      </c>
      <c r="N980" s="799">
        <f t="shared" si="952"/>
        <v>148928</v>
      </c>
      <c r="O980" s="823">
        <f t="shared" si="929"/>
        <v>148928</v>
      </c>
      <c r="P980" s="823">
        <f t="shared" si="953"/>
        <v>1936064</v>
      </c>
      <c r="Q980" s="592">
        <f t="shared" si="957"/>
        <v>1</v>
      </c>
      <c r="R980" s="592">
        <f t="shared" si="947"/>
        <v>3</v>
      </c>
      <c r="S980" s="588">
        <f t="shared" si="931"/>
        <v>1.84</v>
      </c>
      <c r="T980" s="456">
        <v>83200</v>
      </c>
      <c r="U980" s="456"/>
      <c r="V980" s="456"/>
      <c r="W980" s="589" t="str">
        <f t="shared" si="932"/>
        <v>Կ-1</v>
      </c>
      <c r="X980" s="456">
        <f t="shared" si="933"/>
        <v>153088</v>
      </c>
      <c r="Y980" s="590">
        <f t="shared" si="934"/>
        <v>153088</v>
      </c>
      <c r="Z980" s="590">
        <f t="shared" si="954"/>
        <v>1990144</v>
      </c>
      <c r="AA980" s="592">
        <f t="shared" si="958"/>
        <v>1</v>
      </c>
      <c r="AB980" s="592">
        <f t="shared" si="936"/>
        <v>4</v>
      </c>
      <c r="AC980" s="588">
        <f t="shared" si="937"/>
        <v>1.9</v>
      </c>
      <c r="AD980" s="456">
        <v>83200</v>
      </c>
      <c r="AE980" s="456"/>
      <c r="AF980" s="456"/>
      <c r="AG980" s="589" t="str">
        <f t="shared" si="938"/>
        <v>Կ-1</v>
      </c>
      <c r="AH980" s="456">
        <f t="shared" si="939"/>
        <v>158080</v>
      </c>
      <c r="AI980" s="590">
        <f t="shared" si="940"/>
        <v>158080</v>
      </c>
      <c r="AJ980" s="590">
        <f t="shared" si="955"/>
        <v>2055040</v>
      </c>
      <c r="AK980" s="592">
        <f t="shared" si="959"/>
        <v>1</v>
      </c>
      <c r="AL980" s="592">
        <f t="shared" si="942"/>
        <v>5</v>
      </c>
      <c r="AM980" s="588">
        <f t="shared" si="943"/>
        <v>1.9</v>
      </c>
      <c r="AN980" s="456">
        <v>83200</v>
      </c>
      <c r="AO980" s="456"/>
      <c r="AP980" s="456"/>
      <c r="AQ980" s="589" t="str">
        <f t="shared" si="944"/>
        <v>Կ-1</v>
      </c>
      <c r="AR980" s="456">
        <f t="shared" si="945"/>
        <v>158080</v>
      </c>
      <c r="AS980" s="590">
        <f t="shared" si="946"/>
        <v>158080</v>
      </c>
      <c r="AT980" s="590">
        <f t="shared" si="956"/>
        <v>2055040</v>
      </c>
    </row>
    <row r="981" spans="2:46" s="587" customFormat="1" ht="13.5">
      <c r="B981" s="830">
        <v>41</v>
      </c>
      <c r="C981" s="795" t="s">
        <v>2829</v>
      </c>
      <c r="D981" s="794" t="s">
        <v>1960</v>
      </c>
      <c r="E981" s="796">
        <v>1999</v>
      </c>
      <c r="F981" s="795" t="s">
        <v>222</v>
      </c>
      <c r="G981" s="820">
        <v>1</v>
      </c>
      <c r="H981" s="820">
        <v>4</v>
      </c>
      <c r="I981" s="821">
        <f t="shared" si="951"/>
        <v>1.9</v>
      </c>
      <c r="J981" s="799">
        <v>83200</v>
      </c>
      <c r="K981" s="832"/>
      <c r="L981" s="832"/>
      <c r="M981" s="822" t="s">
        <v>86</v>
      </c>
      <c r="N981" s="799">
        <f t="shared" si="952"/>
        <v>158080</v>
      </c>
      <c r="O981" s="823">
        <f t="shared" si="929"/>
        <v>158080</v>
      </c>
      <c r="P981" s="823">
        <f t="shared" si="953"/>
        <v>2055040</v>
      </c>
      <c r="Q981" s="592">
        <f t="shared" si="957"/>
        <v>1</v>
      </c>
      <c r="R981" s="592">
        <f t="shared" si="947"/>
        <v>5</v>
      </c>
      <c r="S981" s="588">
        <f t="shared" si="931"/>
        <v>1.9</v>
      </c>
      <c r="T981" s="456">
        <v>83200</v>
      </c>
      <c r="U981" s="457"/>
      <c r="V981" s="457"/>
      <c r="W981" s="589" t="str">
        <f t="shared" si="932"/>
        <v>Կ-1</v>
      </c>
      <c r="X981" s="456">
        <f t="shared" si="933"/>
        <v>158080</v>
      </c>
      <c r="Y981" s="590">
        <f t="shared" si="934"/>
        <v>158080</v>
      </c>
      <c r="Z981" s="590">
        <f t="shared" si="954"/>
        <v>2055040</v>
      </c>
      <c r="AA981" s="592">
        <f t="shared" si="958"/>
        <v>1</v>
      </c>
      <c r="AB981" s="592">
        <f t="shared" si="936"/>
        <v>6</v>
      </c>
      <c r="AC981" s="588">
        <f t="shared" si="937"/>
        <v>1.96</v>
      </c>
      <c r="AD981" s="456">
        <v>83200</v>
      </c>
      <c r="AE981" s="457"/>
      <c r="AF981" s="457"/>
      <c r="AG981" s="589" t="str">
        <f t="shared" si="938"/>
        <v>Կ-1</v>
      </c>
      <c r="AH981" s="456">
        <f t="shared" si="939"/>
        <v>163072</v>
      </c>
      <c r="AI981" s="590">
        <f t="shared" si="940"/>
        <v>163072</v>
      </c>
      <c r="AJ981" s="590">
        <f t="shared" si="955"/>
        <v>2119936</v>
      </c>
      <c r="AK981" s="592">
        <f t="shared" si="959"/>
        <v>1</v>
      </c>
      <c r="AL981" s="592">
        <f t="shared" si="942"/>
        <v>7</v>
      </c>
      <c r="AM981" s="588">
        <f t="shared" si="943"/>
        <v>1.96</v>
      </c>
      <c r="AN981" s="456">
        <v>83200</v>
      </c>
      <c r="AO981" s="457"/>
      <c r="AP981" s="457"/>
      <c r="AQ981" s="589" t="str">
        <f t="shared" si="944"/>
        <v>Կ-1</v>
      </c>
      <c r="AR981" s="456">
        <f t="shared" si="945"/>
        <v>163072</v>
      </c>
      <c r="AS981" s="590">
        <f t="shared" si="946"/>
        <v>163072</v>
      </c>
      <c r="AT981" s="590">
        <f t="shared" si="956"/>
        <v>2119936</v>
      </c>
    </row>
    <row r="982" spans="2:46" s="591" customFormat="1" ht="13.5">
      <c r="B982" s="830">
        <v>42</v>
      </c>
      <c r="C982" s="795" t="s">
        <v>2391</v>
      </c>
      <c r="D982" s="794" t="s">
        <v>1960</v>
      </c>
      <c r="E982" s="796">
        <v>1999</v>
      </c>
      <c r="F982" s="795" t="s">
        <v>222</v>
      </c>
      <c r="G982" s="820">
        <v>1</v>
      </c>
      <c r="H982" s="820">
        <v>3</v>
      </c>
      <c r="I982" s="821">
        <f t="shared" si="951"/>
        <v>1.84</v>
      </c>
      <c r="J982" s="799">
        <v>83200</v>
      </c>
      <c r="K982" s="799"/>
      <c r="L982" s="799"/>
      <c r="M982" s="822" t="s">
        <v>86</v>
      </c>
      <c r="N982" s="799">
        <f t="shared" si="952"/>
        <v>153088</v>
      </c>
      <c r="O982" s="823">
        <f t="shared" si="929"/>
        <v>153088</v>
      </c>
      <c r="P982" s="823">
        <f t="shared" si="953"/>
        <v>1990144</v>
      </c>
      <c r="Q982" s="592">
        <f t="shared" si="957"/>
        <v>1</v>
      </c>
      <c r="R982" s="592">
        <f t="shared" si="947"/>
        <v>4</v>
      </c>
      <c r="S982" s="588">
        <f t="shared" si="931"/>
        <v>1.9</v>
      </c>
      <c r="T982" s="456">
        <v>83200</v>
      </c>
      <c r="U982" s="456"/>
      <c r="V982" s="456"/>
      <c r="W982" s="589" t="str">
        <f t="shared" si="932"/>
        <v>Կ-1</v>
      </c>
      <c r="X982" s="456">
        <f t="shared" si="933"/>
        <v>158080</v>
      </c>
      <c r="Y982" s="590">
        <f t="shared" si="934"/>
        <v>158080</v>
      </c>
      <c r="Z982" s="590">
        <f t="shared" si="954"/>
        <v>2055040</v>
      </c>
      <c r="AA982" s="592">
        <f t="shared" si="958"/>
        <v>1</v>
      </c>
      <c r="AB982" s="592">
        <f t="shared" si="936"/>
        <v>5</v>
      </c>
      <c r="AC982" s="588">
        <f t="shared" si="937"/>
        <v>1.9</v>
      </c>
      <c r="AD982" s="456">
        <v>83200</v>
      </c>
      <c r="AE982" s="456"/>
      <c r="AF982" s="456"/>
      <c r="AG982" s="589" t="str">
        <f t="shared" si="938"/>
        <v>Կ-1</v>
      </c>
      <c r="AH982" s="456">
        <f t="shared" si="939"/>
        <v>158080</v>
      </c>
      <c r="AI982" s="590">
        <f t="shared" si="940"/>
        <v>158080</v>
      </c>
      <c r="AJ982" s="590">
        <f t="shared" si="955"/>
        <v>2055040</v>
      </c>
      <c r="AK982" s="592">
        <f t="shared" si="959"/>
        <v>1</v>
      </c>
      <c r="AL982" s="592">
        <f t="shared" si="942"/>
        <v>6</v>
      </c>
      <c r="AM982" s="588">
        <f t="shared" si="943"/>
        <v>1.96</v>
      </c>
      <c r="AN982" s="456">
        <v>83200</v>
      </c>
      <c r="AO982" s="456"/>
      <c r="AP982" s="456"/>
      <c r="AQ982" s="589" t="str">
        <f t="shared" si="944"/>
        <v>Կ-1</v>
      </c>
      <c r="AR982" s="456">
        <f t="shared" si="945"/>
        <v>163072</v>
      </c>
      <c r="AS982" s="590">
        <f t="shared" si="946"/>
        <v>163072</v>
      </c>
      <c r="AT982" s="590">
        <f t="shared" si="956"/>
        <v>2119936</v>
      </c>
    </row>
    <row r="983" spans="2:46" s="587" customFormat="1" ht="13.5">
      <c r="B983" s="830">
        <v>43</v>
      </c>
      <c r="C983" s="795" t="s">
        <v>3207</v>
      </c>
      <c r="D983" s="828" t="s">
        <v>1960</v>
      </c>
      <c r="E983" s="818">
        <v>2003</v>
      </c>
      <c r="F983" s="829" t="s">
        <v>222</v>
      </c>
      <c r="G983" s="820">
        <v>1</v>
      </c>
      <c r="H983" s="820">
        <v>1</v>
      </c>
      <c r="I983" s="821">
        <f t="shared" si="951"/>
        <v>1.73</v>
      </c>
      <c r="J983" s="799">
        <v>83200</v>
      </c>
      <c r="K983" s="799"/>
      <c r="L983" s="832"/>
      <c r="M983" s="822" t="s">
        <v>86</v>
      </c>
      <c r="N983" s="799">
        <f t="shared" si="952"/>
        <v>143936</v>
      </c>
      <c r="O983" s="823">
        <f t="shared" si="929"/>
        <v>143936</v>
      </c>
      <c r="P983" s="823">
        <f t="shared" si="953"/>
        <v>1871168</v>
      </c>
      <c r="Q983" s="592">
        <f t="shared" si="957"/>
        <v>1</v>
      </c>
      <c r="R983" s="592">
        <f t="shared" si="947"/>
        <v>2</v>
      </c>
      <c r="S983" s="588">
        <f t="shared" si="931"/>
        <v>1.79</v>
      </c>
      <c r="T983" s="456">
        <v>83200</v>
      </c>
      <c r="U983" s="456"/>
      <c r="V983" s="457"/>
      <c r="W983" s="589" t="str">
        <f t="shared" si="932"/>
        <v>Կ-1</v>
      </c>
      <c r="X983" s="456">
        <f t="shared" si="933"/>
        <v>148928</v>
      </c>
      <c r="Y983" s="590">
        <f t="shared" si="934"/>
        <v>148928</v>
      </c>
      <c r="Z983" s="590">
        <f t="shared" si="954"/>
        <v>1936064</v>
      </c>
      <c r="AA983" s="592">
        <f t="shared" si="958"/>
        <v>1</v>
      </c>
      <c r="AB983" s="592">
        <f t="shared" si="936"/>
        <v>3</v>
      </c>
      <c r="AC983" s="588">
        <f t="shared" si="937"/>
        <v>1.84</v>
      </c>
      <c r="AD983" s="456">
        <v>83200</v>
      </c>
      <c r="AE983" s="456"/>
      <c r="AF983" s="457"/>
      <c r="AG983" s="589" t="str">
        <f t="shared" si="938"/>
        <v>Կ-1</v>
      </c>
      <c r="AH983" s="456">
        <f t="shared" si="939"/>
        <v>153088</v>
      </c>
      <c r="AI983" s="590">
        <f t="shared" si="940"/>
        <v>153088</v>
      </c>
      <c r="AJ983" s="590">
        <f t="shared" si="955"/>
        <v>1990144</v>
      </c>
      <c r="AK983" s="592">
        <f t="shared" si="959"/>
        <v>1</v>
      </c>
      <c r="AL983" s="592">
        <f t="shared" si="942"/>
        <v>4</v>
      </c>
      <c r="AM983" s="588">
        <f t="shared" si="943"/>
        <v>1.9</v>
      </c>
      <c r="AN983" s="456">
        <v>83200</v>
      </c>
      <c r="AO983" s="456"/>
      <c r="AP983" s="457"/>
      <c r="AQ983" s="589" t="str">
        <f t="shared" si="944"/>
        <v>Կ-1</v>
      </c>
      <c r="AR983" s="456">
        <f t="shared" si="945"/>
        <v>158080</v>
      </c>
      <c r="AS983" s="590">
        <f t="shared" si="946"/>
        <v>158080</v>
      </c>
      <c r="AT983" s="590">
        <f t="shared" si="956"/>
        <v>2055040</v>
      </c>
    </row>
    <row r="984" spans="2:46" s="591" customFormat="1" ht="13.5">
      <c r="B984" s="830">
        <v>44</v>
      </c>
      <c r="C984" s="795" t="s">
        <v>3208</v>
      </c>
      <c r="D984" s="794" t="s">
        <v>1960</v>
      </c>
      <c r="E984" s="796">
        <v>2002</v>
      </c>
      <c r="F984" s="795" t="s">
        <v>222</v>
      </c>
      <c r="G984" s="820">
        <v>1</v>
      </c>
      <c r="H984" s="820">
        <v>2</v>
      </c>
      <c r="I984" s="821">
        <f t="shared" si="951"/>
        <v>1.79</v>
      </c>
      <c r="J984" s="799">
        <v>83200</v>
      </c>
      <c r="K984" s="799"/>
      <c r="L984" s="799"/>
      <c r="M984" s="822" t="s">
        <v>86</v>
      </c>
      <c r="N984" s="799">
        <f t="shared" si="952"/>
        <v>148928</v>
      </c>
      <c r="O984" s="823">
        <f>I984*J984+K984+L984</f>
        <v>148928</v>
      </c>
      <c r="P984" s="823">
        <f t="shared" si="953"/>
        <v>1936064</v>
      </c>
      <c r="Q984" s="592">
        <f>+G984</f>
        <v>1</v>
      </c>
      <c r="R984" s="592">
        <f>+H984+1</f>
        <v>3</v>
      </c>
      <c r="S984" s="588">
        <f>IF(Q984&lt;1,0,IF(W984="Բ-1",IF(R984=0,6.94,IF(R984=1,7.17,IF(R984=2,7.41,IF(R984=3,7.66,IF(OR(R984=5,R984=4),7.92,IF(OR(R984=6,R984=7),8.18,IF(OR(R984=8,R984=9),8.46,IF(OR(R984=10,R984=11,R984=12),8.74,IF(OR(R984=13,R984=14,R984=15),9.03,IF(OR(R984=16,R984=17,R984=18),9.33,9.65)))))))))),IF(W984="Բ-2", IF(R984=0,5.71,IF(R984=1,5.89,IF(R984=2,6.09,IF(R984=3,6.29,IF(OR(R984=5,R984=4),6.5,IF(OR(R984=6,R984=7),6.72,IF(OR(R984=8,R984=9),6.94,IF(OR(R984=10,R984=11,R984=12),7.17,IF(OR(R984=13,R984=14,R984=15),7.41,IF(OR(R984=16,R984=17,R984=18),7.65,7.91)))))))))), IF(W984="Գ-1", IF(R984=0,4.7,IF(R984=1,4.86,IF(R984=2,5.01,IF(R984=3,5.18,IF(OR(R984=5,R984=4),5.35,IF(OR(R984=6,R984=7),5.52,IF(OR(R984=8,R984=9),5.71,IF(OR(R984=10,R984=11,R984=12),5.89,IF(OR(R984=13,R984=14,R984=15),6.09,IF(OR(R984=16,R984=17,R984=18),6.29,6.49)))))))))), IF(W984="Գ-2", IF(R984=0,3.88,IF(R984=1,4.01,IF(R984=2,4.14,IF(R984=3,4.27,IF(OR(R984=5,R984=4),4.41,IF(OR(R984=6,R984=7),4.55,IF(OR(R984=8,R984=9),4.7,IF(OR(R984=10,R984=11,R984=12),4.85,IF(OR(R984=13,R984=14,R984=15),5.01,IF(OR(R984=16,R984=17,R984=18),5.17,5.34)))))))))), IF(W984="Գ-3", IF(R984=0,3.21,IF(R984=1,3.31,IF(R984=2,3.42,IF(R984=3,3.53,IF(OR(R984=5,R984=4),3.64,IF(OR(R984=6,R984=7),3.76,IF(OR(R984=8,R984=9),3.88,IF(OR(R984=10,R984=11,R984=12),4.01,IF(OR(R984=13,R984=14,R984=15),4.13,IF(OR(R984=16,R984=17,R984=18),4.27,4.4)))))))))), IF(W984="Ա-1", IF(R984=0,2.66,IF(R984=1,2.75,IF(R984=2,2.83,IF(R984=3,2.92,IF(OR(R984=5,R984=4),3.02,IF(OR(R984=6,R984=7),3.11,IF(OR(R984=8,R984=9),3.21,IF(OR(R984=10,R984=11,R984=12),3.31,IF(OR(R984=13,R984=14,R984=15),3.42,IF(OR(R984=16,R984=17,R984=18),3.53,3.64)))))))))), IF(W984="Ա-2", IF(R984=0,2.28,IF(R984=1,2.35,IF(R984=2,2.43,IF(R984=3,2.5,IF(OR(R984=5,R984=4),2.58,IF(OR(R984=6,R984=7),2.66,IF(OR(R984=8,R984=9),2.75,IF(OR(R984=10,R984=11,R984=12),2.83,IF(OR(R984=13,R984=14,R984=15),2.92,IF(OR(R984=16,R984=17,R984=18),3.01,3.11)))))))))),IF(W984="Ա-3", IF(R984=0,1.96,IF(R984=1,2.02,IF(R984=2,2.08,IF(R984=3,2.15,IF(OR(R984=5,R984=4),2.21,IF(OR(R984=6,R984=7),2.28,IF(OR(R984=8,R984=9),2.35,IF(OR(R984=10,R984=11,R984=12),2.42,IF(OR(R984=13,R984=14,R984=15),2.5,IF(OR(R984=16,R984=17,R984=18),2.58,2.66)))))))))), IF(W984="Կ-1", IF(R984=0,1.68,IF(R984=1,1.73,IF(R984=2,1.79,IF(R984=3,1.84,IF(OR(R984=5,R984=4),1.9,IF(OR(R984=6,R984=7),1.96,IF(OR(R984=8,R984=9),2.02,IF(OR(R984=10,R984=11,R984=12),2.08,IF(OR(R984=13,R984=14,R984=15),2.14,IF(OR(R984=16,R984=17,R984=18),2.21,2.28)))))))))), IF(W984="Կ-2", IF(R984=0,1.45,IF(R984=1,1.49,IF(R984=2,1.54,IF(R984=3,1.59,IF(OR(R984=5,R984=4),1.63,IF(OR(R984=6,R984=7),1.68,IF(OR(R984=8,R984=9),1.73,IF(OR(R984=10,R984=11,R984=12),1.79,IF(OR(R984=13,R984=14,R984=15),1.84,IF(OR(R984=16,R984=17,R984=18),1.9,1.95)))))))))),IF(W984="Կ-3", IF(R984=0,1.25,IF(R984=1,1.29,IF(R984=2,1.33,IF(R984=3,1.37,IF(OR(R984=5,R984=4),1.41,IF(OR(R984=6,R984=7),1.45,IF(OR(R984=8,R984=9),1.49,IF(OR(R984=10,R984=11,R984=12),1.54,IF(OR(R984=13,R984=14,R984=15),1.58,IF(OR(R984=16,R984=17,R984=18),1.63,1.68)))))))))), "Error"))))))))))))</f>
        <v>1.84</v>
      </c>
      <c r="T984" s="456">
        <v>83200</v>
      </c>
      <c r="U984" s="456"/>
      <c r="V984" s="456"/>
      <c r="W984" s="589" t="str">
        <f>+M984</f>
        <v>Կ-1</v>
      </c>
      <c r="X984" s="456">
        <f>T984*S984</f>
        <v>153088</v>
      </c>
      <c r="Y984" s="590">
        <f>+U984+V984+X984</f>
        <v>153088</v>
      </c>
      <c r="Z984" s="590">
        <f t="shared" si="954"/>
        <v>1990144</v>
      </c>
      <c r="AA984" s="592">
        <f>+Q984</f>
        <v>1</v>
      </c>
      <c r="AB984" s="592">
        <f>+R984+1</f>
        <v>4</v>
      </c>
      <c r="AC984" s="588">
        <f>IF(AA984&lt;1,0,IF(AG984="Բ-1",IF(AB984=0,6.94,IF(AB984=1,7.17,IF(AB984=2,7.41,IF(AB984=3,7.66,IF(OR(AB984=5,AB984=4),7.92,IF(OR(AB984=6,AB984=7),8.18,IF(OR(AB984=8,AB984=9),8.46,IF(OR(AB984=10,AB984=11,AB984=12),8.74,IF(OR(AB984=13,AB984=14,AB984=15),9.03,IF(OR(AB984=16,AB984=17,AB984=18),9.33,9.65)))))))))),IF(AG984="Բ-2", IF(AB984=0,5.71,IF(AB984=1,5.89,IF(AB984=2,6.09,IF(AB984=3,6.29,IF(OR(AB984=5,AB984=4),6.5,IF(OR(AB984=6,AB984=7),6.72,IF(OR(AB984=8,AB984=9),6.94,IF(OR(AB984=10,AB984=11,AB984=12),7.17,IF(OR(AB984=13,AB984=14,AB984=15),7.41,IF(OR(AB984=16,AB984=17,AB984=18),7.65,7.91)))))))))), IF(AG984="Գ-1", IF(AB984=0,4.7,IF(AB984=1,4.86,IF(AB984=2,5.01,IF(AB984=3,5.18,IF(OR(AB984=5,AB984=4),5.35,IF(OR(AB984=6,AB984=7),5.52,IF(OR(AB984=8,AB984=9),5.71,IF(OR(AB984=10,AB984=11,AB984=12),5.89,IF(OR(AB984=13,AB984=14,AB984=15),6.09,IF(OR(AB984=16,AB984=17,AB984=18),6.29,6.49)))))))))), IF(AG984="Գ-2", IF(AB984=0,3.88,IF(AB984=1,4.01,IF(AB984=2,4.14,IF(AB984=3,4.27,IF(OR(AB984=5,AB984=4),4.41,IF(OR(AB984=6,AB984=7),4.55,IF(OR(AB984=8,AB984=9),4.7,IF(OR(AB984=10,AB984=11,AB984=12),4.85,IF(OR(AB984=13,AB984=14,AB984=15),5.01,IF(OR(AB984=16,AB984=17,AB984=18),5.17,5.34)))))))))), IF(AG984="Գ-3", IF(AB984=0,3.21,IF(AB984=1,3.31,IF(AB984=2,3.42,IF(AB984=3,3.53,IF(OR(AB984=5,AB984=4),3.64,IF(OR(AB984=6,AB984=7),3.76,IF(OR(AB984=8,AB984=9),3.88,IF(OR(AB984=10,AB984=11,AB984=12),4.01,IF(OR(AB984=13,AB984=14,AB984=15),4.13,IF(OR(AB984=16,AB984=17,AB984=18),4.27,4.4)))))))))), IF(AG984="Ա-1", IF(AB984=0,2.66,IF(AB984=1,2.75,IF(AB984=2,2.83,IF(AB984=3,2.92,IF(OR(AB984=5,AB984=4),3.02,IF(OR(AB984=6,AB984=7),3.11,IF(OR(AB984=8,AB984=9),3.21,IF(OR(AB984=10,AB984=11,AB984=12),3.31,IF(OR(AB984=13,AB984=14,AB984=15),3.42,IF(OR(AB984=16,AB984=17,AB984=18),3.53,3.64)))))))))), IF(AG984="Ա-2", IF(AB984=0,2.28,IF(AB984=1,2.35,IF(AB984=2,2.43,IF(AB984=3,2.5,IF(OR(AB984=5,AB984=4),2.58,IF(OR(AB984=6,AB984=7),2.66,IF(OR(AB984=8,AB984=9),2.75,IF(OR(AB984=10,AB984=11,AB984=12),2.83,IF(OR(AB984=13,AB984=14,AB984=15),2.92,IF(OR(AB984=16,AB984=17,AB984=18),3.01,3.11)))))))))),IF(AG984="Ա-3", IF(AB984=0,1.96,IF(AB984=1,2.02,IF(AB984=2,2.08,IF(AB984=3,2.15,IF(OR(AB984=5,AB984=4),2.21,IF(OR(AB984=6,AB984=7),2.28,IF(OR(AB984=8,AB984=9),2.35,IF(OR(AB984=10,AB984=11,AB984=12),2.42,IF(OR(AB984=13,AB984=14,AB984=15),2.5,IF(OR(AB984=16,AB984=17,AB984=18),2.58,2.66)))))))))), IF(AG984="Կ-1", IF(AB984=0,1.68,IF(AB984=1,1.73,IF(AB984=2,1.79,IF(AB984=3,1.84,IF(OR(AB984=5,AB984=4),1.9,IF(OR(AB984=6,AB984=7),1.96,IF(OR(AB984=8,AB984=9),2.02,IF(OR(AB984=10,AB984=11,AB984=12),2.08,IF(OR(AB984=13,AB984=14,AB984=15),2.14,IF(OR(AB984=16,AB984=17,AB984=18),2.21,2.28)))))))))), IF(AG984="Կ-2", IF(AB984=0,1.45,IF(AB984=1,1.49,IF(AB984=2,1.54,IF(AB984=3,1.59,IF(OR(AB984=5,AB984=4),1.63,IF(OR(AB984=6,AB984=7),1.68,IF(OR(AB984=8,AB984=9),1.73,IF(OR(AB984=10,AB984=11,AB984=12),1.79,IF(OR(AB984=13,AB984=14,AB984=15),1.84,IF(OR(AB984=16,AB984=17,AB984=18),1.9,1.95)))))))))),IF(AG984="Կ-3", IF(AB984=0,1.25,IF(AB984=1,1.29,IF(AB984=2,1.33,IF(AB984=3,1.37,IF(OR(AB984=5,AB984=4),1.41,IF(OR(AB984=6,AB984=7),1.45,IF(OR(AB984=8,AB984=9),1.49,IF(OR(AB984=10,AB984=11,AB984=12),1.54,IF(OR(AB984=13,AB984=14,AB984=15),1.58,IF(OR(AB984=16,AB984=17,AB984=18),1.63,1.68)))))))))), "Error"))))))))))))</f>
        <v>1.9</v>
      </c>
      <c r="AD984" s="456">
        <v>83200</v>
      </c>
      <c r="AE984" s="456"/>
      <c r="AF984" s="456"/>
      <c r="AG984" s="589" t="str">
        <f>+W984</f>
        <v>Կ-1</v>
      </c>
      <c r="AH984" s="456">
        <f>AD984*AC984</f>
        <v>158080</v>
      </c>
      <c r="AI984" s="590">
        <f>AH984+AE984+AF984</f>
        <v>158080</v>
      </c>
      <c r="AJ984" s="590">
        <f t="shared" si="955"/>
        <v>2055040</v>
      </c>
      <c r="AK984" s="592">
        <f>+AA984</f>
        <v>1</v>
      </c>
      <c r="AL984" s="592">
        <f>+AB984+1</f>
        <v>5</v>
      </c>
      <c r="AM984" s="588">
        <f>IF(AK984&lt;1,0,IF(AQ984="Բ-1",IF(AL984=0,6.94,IF(AL984=1,7.17,IF(AL984=2,7.41,IF(AL984=3,7.66,IF(OR(AL984=5,AL984=4),7.92,IF(OR(AL984=6,AL984=7),8.18,IF(OR(AL984=8,AL984=9),8.46,IF(OR(AL984=10,AL984=11,AL984=12),8.74,IF(OR(AL984=13,AL984=14,AL984=15),9.03,IF(OR(AL984=16,AL984=17,AL984=18),9.33,9.65)))))))))),IF(AQ984="Բ-2", IF(AL984=0,5.71,IF(AL984=1,5.89,IF(AL984=2,6.09,IF(AL984=3,6.29,IF(OR(AL984=5,AL984=4),6.5,IF(OR(AL984=6,AL984=7),6.72,IF(OR(AL984=8,AL984=9),6.94,IF(OR(AL984=10,AL984=11,AL984=12),7.17,IF(OR(AL984=13,AL984=14,AL984=15),7.41,IF(OR(AL984=16,AL984=17,AL984=18),7.65,7.91)))))))))), IF(AQ984="Գ-1", IF(AL984=0,4.7,IF(AL984=1,4.86,IF(AL984=2,5.01,IF(AL984=3,5.18,IF(OR(AL984=5,AL984=4),5.35,IF(OR(AL984=6,AL984=7),5.52,IF(OR(AL984=8,AL984=9),5.71,IF(OR(AL984=10,AL984=11,AL984=12),5.89,IF(OR(AL984=13,AL984=14,AL984=15),6.09,IF(OR(AL984=16,AL984=17,AL984=18),6.29,6.49)))))))))), IF(AQ984="Գ-2", IF(AL984=0,3.88,IF(AL984=1,4.01,IF(AL984=2,4.14,IF(AL984=3,4.27,IF(OR(AL984=5,AL984=4),4.41,IF(OR(AL984=6,AL984=7),4.55,IF(OR(AL984=8,AL984=9),4.7,IF(OR(AL984=10,AL984=11,AL984=12),4.85,IF(OR(AL984=13,AL984=14,AL984=15),5.01,IF(OR(AL984=16,AL984=17,AL984=18),5.17,5.34)))))))))), IF(AQ984="Գ-3", IF(AL984=0,3.21,IF(AL984=1,3.31,IF(AL984=2,3.42,IF(AL984=3,3.53,IF(OR(AL984=5,AL984=4),3.64,IF(OR(AL984=6,AL984=7),3.76,IF(OR(AL984=8,AL984=9),3.88,IF(OR(AL984=10,AL984=11,AL984=12),4.01,IF(OR(AL984=13,AL984=14,AL984=15),4.13,IF(OR(AL984=16,AL984=17,AL984=18),4.27,4.4)))))))))), IF(AQ984="Ա-1", IF(AL984=0,2.66,IF(AL984=1,2.75,IF(AL984=2,2.83,IF(AL984=3,2.92,IF(OR(AL984=5,AL984=4),3.02,IF(OR(AL984=6,AL984=7),3.11,IF(OR(AL984=8,AL984=9),3.21,IF(OR(AL984=10,AL984=11,AL984=12),3.31,IF(OR(AL984=13,AL984=14,AL984=15),3.42,IF(OR(AL984=16,AL984=17,AL984=18),3.53,3.64)))))))))), IF(AQ984="Ա-2", IF(AL984=0,2.28,IF(AL984=1,2.35,IF(AL984=2,2.43,IF(AL984=3,2.5,IF(OR(AL984=5,AL984=4),2.58,IF(OR(AL984=6,AL984=7),2.66,IF(OR(AL984=8,AL984=9),2.75,IF(OR(AL984=10,AL984=11,AL984=12),2.83,IF(OR(AL984=13,AL984=14,AL984=15),2.92,IF(OR(AL984=16,AL984=17,AL984=18),3.01,3.11)))))))))),IF(AQ984="Ա-3", IF(AL984=0,1.96,IF(AL984=1,2.02,IF(AL984=2,2.08,IF(AL984=3,2.15,IF(OR(AL984=5,AL984=4),2.21,IF(OR(AL984=6,AL984=7),2.28,IF(OR(AL984=8,AL984=9),2.35,IF(OR(AL984=10,AL984=11,AL984=12),2.42,IF(OR(AL984=13,AL984=14,AL984=15),2.5,IF(OR(AL984=16,AL984=17,AL984=18),2.58,2.66)))))))))), IF(AQ984="Կ-1", IF(AL984=0,1.68,IF(AL984=1,1.73,IF(AL984=2,1.79,IF(AL984=3,1.84,IF(OR(AL984=5,AL984=4),1.9,IF(OR(AL984=6,AL984=7),1.96,IF(OR(AL984=8,AL984=9),2.02,IF(OR(AL984=10,AL984=11,AL984=12),2.08,IF(OR(AL984=13,AL984=14,AL984=15),2.14,IF(OR(AL984=16,AL984=17,AL984=18),2.21,2.28)))))))))), IF(AQ984="Կ-2", IF(AL984=0,1.45,IF(AL984=1,1.49,IF(AL984=2,1.54,IF(AL984=3,1.59,IF(OR(AL984=5,AL984=4),1.63,IF(OR(AL984=6,AL984=7),1.68,IF(OR(AL984=8,AL984=9),1.73,IF(OR(AL984=10,AL984=11,AL984=12),1.79,IF(OR(AL984=13,AL984=14,AL984=15),1.84,IF(OR(AL984=16,AL984=17,AL984=18),1.9,1.95)))))))))),IF(AQ984="Կ-3", IF(AL984=0,1.25,IF(AL984=1,1.29,IF(AL984=2,1.33,IF(AL984=3,1.37,IF(OR(AL984=5,AL984=4),1.41,IF(OR(AL984=6,AL984=7),1.45,IF(OR(AL984=8,AL984=9),1.49,IF(OR(AL984=10,AL984=11,AL984=12),1.54,IF(OR(AL984=13,AL984=14,AL984=15),1.58,IF(OR(AL984=16,AL984=17,AL984=18),1.63,1.68)))))))))), "Error"))))))))))))</f>
        <v>1.9</v>
      </c>
      <c r="AN984" s="456">
        <v>83200</v>
      </c>
      <c r="AO984" s="456"/>
      <c r="AP984" s="456"/>
      <c r="AQ984" s="589" t="str">
        <f>+AG984</f>
        <v>Կ-1</v>
      </c>
      <c r="AR984" s="456">
        <f>AN984*AM984</f>
        <v>158080</v>
      </c>
      <c r="AS984" s="590">
        <f>AR984+AO984+AP984</f>
        <v>158080</v>
      </c>
      <c r="AT984" s="590">
        <f t="shared" si="956"/>
        <v>2055040</v>
      </c>
    </row>
    <row r="985" spans="2:46" s="587" customFormat="1" ht="13.5">
      <c r="B985" s="830">
        <v>45</v>
      </c>
      <c r="C985" s="804" t="s">
        <v>3209</v>
      </c>
      <c r="D985" s="828" t="s">
        <v>1960</v>
      </c>
      <c r="E985" s="818">
        <v>2000</v>
      </c>
      <c r="F985" s="829" t="s">
        <v>222</v>
      </c>
      <c r="G985" s="820">
        <v>1</v>
      </c>
      <c r="H985" s="820">
        <v>3</v>
      </c>
      <c r="I985" s="821">
        <f t="shared" si="951"/>
        <v>1.84</v>
      </c>
      <c r="J985" s="799">
        <v>83200</v>
      </c>
      <c r="K985" s="799"/>
      <c r="L985" s="832"/>
      <c r="M985" s="822" t="s">
        <v>86</v>
      </c>
      <c r="N985" s="799">
        <f t="shared" si="952"/>
        <v>153088</v>
      </c>
      <c r="O985" s="823">
        <f>I985*J985+K985+L985</f>
        <v>153088</v>
      </c>
      <c r="P985" s="823">
        <f t="shared" si="953"/>
        <v>1990144</v>
      </c>
      <c r="Q985" s="592">
        <f>+G985</f>
        <v>1</v>
      </c>
      <c r="R985" s="592">
        <f>+H985+1</f>
        <v>4</v>
      </c>
      <c r="S985" s="588">
        <f>IF(Q985&lt;1,0,IF(W985="Բ-1",IF(R985=0,6.94,IF(R985=1,7.17,IF(R985=2,7.41,IF(R985=3,7.66,IF(OR(R985=5,R985=4),7.92,IF(OR(R985=6,R985=7),8.18,IF(OR(R985=8,R985=9),8.46,IF(OR(R985=10,R985=11,R985=12),8.74,IF(OR(R985=13,R985=14,R985=15),9.03,IF(OR(R985=16,R985=17,R985=18),9.33,9.65)))))))))),IF(W985="Բ-2", IF(R985=0,5.71,IF(R985=1,5.89,IF(R985=2,6.09,IF(R985=3,6.29,IF(OR(R985=5,R985=4),6.5,IF(OR(R985=6,R985=7),6.72,IF(OR(R985=8,R985=9),6.94,IF(OR(R985=10,R985=11,R985=12),7.17,IF(OR(R985=13,R985=14,R985=15),7.41,IF(OR(R985=16,R985=17,R985=18),7.65,7.91)))))))))), IF(W985="Գ-1", IF(R985=0,4.7,IF(R985=1,4.86,IF(R985=2,5.01,IF(R985=3,5.18,IF(OR(R985=5,R985=4),5.35,IF(OR(R985=6,R985=7),5.52,IF(OR(R985=8,R985=9),5.71,IF(OR(R985=10,R985=11,R985=12),5.89,IF(OR(R985=13,R985=14,R985=15),6.09,IF(OR(R985=16,R985=17,R985=18),6.29,6.49)))))))))), IF(W985="Գ-2", IF(R985=0,3.88,IF(R985=1,4.01,IF(R985=2,4.14,IF(R985=3,4.27,IF(OR(R985=5,R985=4),4.41,IF(OR(R985=6,R985=7),4.55,IF(OR(R985=8,R985=9),4.7,IF(OR(R985=10,R985=11,R985=12),4.85,IF(OR(R985=13,R985=14,R985=15),5.01,IF(OR(R985=16,R985=17,R985=18),5.17,5.34)))))))))), IF(W985="Գ-3", IF(R985=0,3.21,IF(R985=1,3.31,IF(R985=2,3.42,IF(R985=3,3.53,IF(OR(R985=5,R985=4),3.64,IF(OR(R985=6,R985=7),3.76,IF(OR(R985=8,R985=9),3.88,IF(OR(R985=10,R985=11,R985=12),4.01,IF(OR(R985=13,R985=14,R985=15),4.13,IF(OR(R985=16,R985=17,R985=18),4.27,4.4)))))))))), IF(W985="Ա-1", IF(R985=0,2.66,IF(R985=1,2.75,IF(R985=2,2.83,IF(R985=3,2.92,IF(OR(R985=5,R985=4),3.02,IF(OR(R985=6,R985=7),3.11,IF(OR(R985=8,R985=9),3.21,IF(OR(R985=10,R985=11,R985=12),3.31,IF(OR(R985=13,R985=14,R985=15),3.42,IF(OR(R985=16,R985=17,R985=18),3.53,3.64)))))))))), IF(W985="Ա-2", IF(R985=0,2.28,IF(R985=1,2.35,IF(R985=2,2.43,IF(R985=3,2.5,IF(OR(R985=5,R985=4),2.58,IF(OR(R985=6,R985=7),2.66,IF(OR(R985=8,R985=9),2.75,IF(OR(R985=10,R985=11,R985=12),2.83,IF(OR(R985=13,R985=14,R985=15),2.92,IF(OR(R985=16,R985=17,R985=18),3.01,3.11)))))))))),IF(W985="Ա-3", IF(R985=0,1.96,IF(R985=1,2.02,IF(R985=2,2.08,IF(R985=3,2.15,IF(OR(R985=5,R985=4),2.21,IF(OR(R985=6,R985=7),2.28,IF(OR(R985=8,R985=9),2.35,IF(OR(R985=10,R985=11,R985=12),2.42,IF(OR(R985=13,R985=14,R985=15),2.5,IF(OR(R985=16,R985=17,R985=18),2.58,2.66)))))))))), IF(W985="Կ-1", IF(R985=0,1.68,IF(R985=1,1.73,IF(R985=2,1.79,IF(R985=3,1.84,IF(OR(R985=5,R985=4),1.9,IF(OR(R985=6,R985=7),1.96,IF(OR(R985=8,R985=9),2.02,IF(OR(R985=10,R985=11,R985=12),2.08,IF(OR(R985=13,R985=14,R985=15),2.14,IF(OR(R985=16,R985=17,R985=18),2.21,2.28)))))))))), IF(W985="Կ-2", IF(R985=0,1.45,IF(R985=1,1.49,IF(R985=2,1.54,IF(R985=3,1.59,IF(OR(R985=5,R985=4),1.63,IF(OR(R985=6,R985=7),1.68,IF(OR(R985=8,R985=9),1.73,IF(OR(R985=10,R985=11,R985=12),1.79,IF(OR(R985=13,R985=14,R985=15),1.84,IF(OR(R985=16,R985=17,R985=18),1.9,1.95)))))))))),IF(W985="Կ-3", IF(R985=0,1.25,IF(R985=1,1.29,IF(R985=2,1.33,IF(R985=3,1.37,IF(OR(R985=5,R985=4),1.41,IF(OR(R985=6,R985=7),1.45,IF(OR(R985=8,R985=9),1.49,IF(OR(R985=10,R985=11,R985=12),1.54,IF(OR(R985=13,R985=14,R985=15),1.58,IF(OR(R985=16,R985=17,R985=18),1.63,1.68)))))))))), "Error"))))))))))))</f>
        <v>1.9</v>
      </c>
      <c r="T985" s="456">
        <v>83200</v>
      </c>
      <c r="U985" s="456"/>
      <c r="V985" s="457"/>
      <c r="W985" s="589" t="str">
        <f>+M985</f>
        <v>Կ-1</v>
      </c>
      <c r="X985" s="456">
        <f>T985*S985</f>
        <v>158080</v>
      </c>
      <c r="Y985" s="590">
        <f>+U985+V985+X985</f>
        <v>158080</v>
      </c>
      <c r="Z985" s="590">
        <f t="shared" si="954"/>
        <v>2055040</v>
      </c>
      <c r="AA985" s="592">
        <f>+Q985</f>
        <v>1</v>
      </c>
      <c r="AB985" s="592">
        <f>+R985+1</f>
        <v>5</v>
      </c>
      <c r="AC985" s="588">
        <f>IF(AA985&lt;1,0,IF(AG985="Բ-1",IF(AB985=0,6.94,IF(AB985=1,7.17,IF(AB985=2,7.41,IF(AB985=3,7.66,IF(OR(AB985=5,AB985=4),7.92,IF(OR(AB985=6,AB985=7),8.18,IF(OR(AB985=8,AB985=9),8.46,IF(OR(AB985=10,AB985=11,AB985=12),8.74,IF(OR(AB985=13,AB985=14,AB985=15),9.03,IF(OR(AB985=16,AB985=17,AB985=18),9.33,9.65)))))))))),IF(AG985="Բ-2", IF(AB985=0,5.71,IF(AB985=1,5.89,IF(AB985=2,6.09,IF(AB985=3,6.29,IF(OR(AB985=5,AB985=4),6.5,IF(OR(AB985=6,AB985=7),6.72,IF(OR(AB985=8,AB985=9),6.94,IF(OR(AB985=10,AB985=11,AB985=12),7.17,IF(OR(AB985=13,AB985=14,AB985=15),7.41,IF(OR(AB985=16,AB985=17,AB985=18),7.65,7.91)))))))))), IF(AG985="Գ-1", IF(AB985=0,4.7,IF(AB985=1,4.86,IF(AB985=2,5.01,IF(AB985=3,5.18,IF(OR(AB985=5,AB985=4),5.35,IF(OR(AB985=6,AB985=7),5.52,IF(OR(AB985=8,AB985=9),5.71,IF(OR(AB985=10,AB985=11,AB985=12),5.89,IF(OR(AB985=13,AB985=14,AB985=15),6.09,IF(OR(AB985=16,AB985=17,AB985=18),6.29,6.49)))))))))), IF(AG985="Գ-2", IF(AB985=0,3.88,IF(AB985=1,4.01,IF(AB985=2,4.14,IF(AB985=3,4.27,IF(OR(AB985=5,AB985=4),4.41,IF(OR(AB985=6,AB985=7),4.55,IF(OR(AB985=8,AB985=9),4.7,IF(OR(AB985=10,AB985=11,AB985=12),4.85,IF(OR(AB985=13,AB985=14,AB985=15),5.01,IF(OR(AB985=16,AB985=17,AB985=18),5.17,5.34)))))))))), IF(AG985="Գ-3", IF(AB985=0,3.21,IF(AB985=1,3.31,IF(AB985=2,3.42,IF(AB985=3,3.53,IF(OR(AB985=5,AB985=4),3.64,IF(OR(AB985=6,AB985=7),3.76,IF(OR(AB985=8,AB985=9),3.88,IF(OR(AB985=10,AB985=11,AB985=12),4.01,IF(OR(AB985=13,AB985=14,AB985=15),4.13,IF(OR(AB985=16,AB985=17,AB985=18),4.27,4.4)))))))))), IF(AG985="Ա-1", IF(AB985=0,2.66,IF(AB985=1,2.75,IF(AB985=2,2.83,IF(AB985=3,2.92,IF(OR(AB985=5,AB985=4),3.02,IF(OR(AB985=6,AB985=7),3.11,IF(OR(AB985=8,AB985=9),3.21,IF(OR(AB985=10,AB985=11,AB985=12),3.31,IF(OR(AB985=13,AB985=14,AB985=15),3.42,IF(OR(AB985=16,AB985=17,AB985=18),3.53,3.64)))))))))), IF(AG985="Ա-2", IF(AB985=0,2.28,IF(AB985=1,2.35,IF(AB985=2,2.43,IF(AB985=3,2.5,IF(OR(AB985=5,AB985=4),2.58,IF(OR(AB985=6,AB985=7),2.66,IF(OR(AB985=8,AB985=9),2.75,IF(OR(AB985=10,AB985=11,AB985=12),2.83,IF(OR(AB985=13,AB985=14,AB985=15),2.92,IF(OR(AB985=16,AB985=17,AB985=18),3.01,3.11)))))))))),IF(AG985="Ա-3", IF(AB985=0,1.96,IF(AB985=1,2.02,IF(AB985=2,2.08,IF(AB985=3,2.15,IF(OR(AB985=5,AB985=4),2.21,IF(OR(AB985=6,AB985=7),2.28,IF(OR(AB985=8,AB985=9),2.35,IF(OR(AB985=10,AB985=11,AB985=12),2.42,IF(OR(AB985=13,AB985=14,AB985=15),2.5,IF(OR(AB985=16,AB985=17,AB985=18),2.58,2.66)))))))))), IF(AG985="Կ-1", IF(AB985=0,1.68,IF(AB985=1,1.73,IF(AB985=2,1.79,IF(AB985=3,1.84,IF(OR(AB985=5,AB985=4),1.9,IF(OR(AB985=6,AB985=7),1.96,IF(OR(AB985=8,AB985=9),2.02,IF(OR(AB985=10,AB985=11,AB985=12),2.08,IF(OR(AB985=13,AB985=14,AB985=15),2.14,IF(OR(AB985=16,AB985=17,AB985=18),2.21,2.28)))))))))), IF(AG985="Կ-2", IF(AB985=0,1.45,IF(AB985=1,1.49,IF(AB985=2,1.54,IF(AB985=3,1.59,IF(OR(AB985=5,AB985=4),1.63,IF(OR(AB985=6,AB985=7),1.68,IF(OR(AB985=8,AB985=9),1.73,IF(OR(AB985=10,AB985=11,AB985=12),1.79,IF(OR(AB985=13,AB985=14,AB985=15),1.84,IF(OR(AB985=16,AB985=17,AB985=18),1.9,1.95)))))))))),IF(AG985="Կ-3", IF(AB985=0,1.25,IF(AB985=1,1.29,IF(AB985=2,1.33,IF(AB985=3,1.37,IF(OR(AB985=5,AB985=4),1.41,IF(OR(AB985=6,AB985=7),1.45,IF(OR(AB985=8,AB985=9),1.49,IF(OR(AB985=10,AB985=11,AB985=12),1.54,IF(OR(AB985=13,AB985=14,AB985=15),1.58,IF(OR(AB985=16,AB985=17,AB985=18),1.63,1.68)))))))))), "Error"))))))))))))</f>
        <v>1.9</v>
      </c>
      <c r="AD985" s="456">
        <v>83200</v>
      </c>
      <c r="AE985" s="456"/>
      <c r="AF985" s="457"/>
      <c r="AG985" s="589" t="str">
        <f>+W985</f>
        <v>Կ-1</v>
      </c>
      <c r="AH985" s="456">
        <f>AD985*AC985</f>
        <v>158080</v>
      </c>
      <c r="AI985" s="590">
        <f>AH985+AE985+AF985</f>
        <v>158080</v>
      </c>
      <c r="AJ985" s="590">
        <f t="shared" si="955"/>
        <v>2055040</v>
      </c>
      <c r="AK985" s="592">
        <f>+AA985</f>
        <v>1</v>
      </c>
      <c r="AL985" s="592">
        <f>+AB985+1</f>
        <v>6</v>
      </c>
      <c r="AM985" s="588">
        <f>IF(AK985&lt;1,0,IF(AQ985="Բ-1",IF(AL985=0,6.94,IF(AL985=1,7.17,IF(AL985=2,7.41,IF(AL985=3,7.66,IF(OR(AL985=5,AL985=4),7.92,IF(OR(AL985=6,AL985=7),8.18,IF(OR(AL985=8,AL985=9),8.46,IF(OR(AL985=10,AL985=11,AL985=12),8.74,IF(OR(AL985=13,AL985=14,AL985=15),9.03,IF(OR(AL985=16,AL985=17,AL985=18),9.33,9.65)))))))))),IF(AQ985="Բ-2", IF(AL985=0,5.71,IF(AL985=1,5.89,IF(AL985=2,6.09,IF(AL985=3,6.29,IF(OR(AL985=5,AL985=4),6.5,IF(OR(AL985=6,AL985=7),6.72,IF(OR(AL985=8,AL985=9),6.94,IF(OR(AL985=10,AL985=11,AL985=12),7.17,IF(OR(AL985=13,AL985=14,AL985=15),7.41,IF(OR(AL985=16,AL985=17,AL985=18),7.65,7.91)))))))))), IF(AQ985="Գ-1", IF(AL985=0,4.7,IF(AL985=1,4.86,IF(AL985=2,5.01,IF(AL985=3,5.18,IF(OR(AL985=5,AL985=4),5.35,IF(OR(AL985=6,AL985=7),5.52,IF(OR(AL985=8,AL985=9),5.71,IF(OR(AL985=10,AL985=11,AL985=12),5.89,IF(OR(AL985=13,AL985=14,AL985=15),6.09,IF(OR(AL985=16,AL985=17,AL985=18),6.29,6.49)))))))))), IF(AQ985="Գ-2", IF(AL985=0,3.88,IF(AL985=1,4.01,IF(AL985=2,4.14,IF(AL985=3,4.27,IF(OR(AL985=5,AL985=4),4.41,IF(OR(AL985=6,AL985=7),4.55,IF(OR(AL985=8,AL985=9),4.7,IF(OR(AL985=10,AL985=11,AL985=12),4.85,IF(OR(AL985=13,AL985=14,AL985=15),5.01,IF(OR(AL985=16,AL985=17,AL985=18),5.17,5.34)))))))))), IF(AQ985="Գ-3", IF(AL985=0,3.21,IF(AL985=1,3.31,IF(AL985=2,3.42,IF(AL985=3,3.53,IF(OR(AL985=5,AL985=4),3.64,IF(OR(AL985=6,AL985=7),3.76,IF(OR(AL985=8,AL985=9),3.88,IF(OR(AL985=10,AL985=11,AL985=12),4.01,IF(OR(AL985=13,AL985=14,AL985=15),4.13,IF(OR(AL985=16,AL985=17,AL985=18),4.27,4.4)))))))))), IF(AQ985="Ա-1", IF(AL985=0,2.66,IF(AL985=1,2.75,IF(AL985=2,2.83,IF(AL985=3,2.92,IF(OR(AL985=5,AL985=4),3.02,IF(OR(AL985=6,AL985=7),3.11,IF(OR(AL985=8,AL985=9),3.21,IF(OR(AL985=10,AL985=11,AL985=12),3.31,IF(OR(AL985=13,AL985=14,AL985=15),3.42,IF(OR(AL985=16,AL985=17,AL985=18),3.53,3.64)))))))))), IF(AQ985="Ա-2", IF(AL985=0,2.28,IF(AL985=1,2.35,IF(AL985=2,2.43,IF(AL985=3,2.5,IF(OR(AL985=5,AL985=4),2.58,IF(OR(AL985=6,AL985=7),2.66,IF(OR(AL985=8,AL985=9),2.75,IF(OR(AL985=10,AL985=11,AL985=12),2.83,IF(OR(AL985=13,AL985=14,AL985=15),2.92,IF(OR(AL985=16,AL985=17,AL985=18),3.01,3.11)))))))))),IF(AQ985="Ա-3", IF(AL985=0,1.96,IF(AL985=1,2.02,IF(AL985=2,2.08,IF(AL985=3,2.15,IF(OR(AL985=5,AL985=4),2.21,IF(OR(AL985=6,AL985=7),2.28,IF(OR(AL985=8,AL985=9),2.35,IF(OR(AL985=10,AL985=11,AL985=12),2.42,IF(OR(AL985=13,AL985=14,AL985=15),2.5,IF(OR(AL985=16,AL985=17,AL985=18),2.58,2.66)))))))))), IF(AQ985="Կ-1", IF(AL985=0,1.68,IF(AL985=1,1.73,IF(AL985=2,1.79,IF(AL985=3,1.84,IF(OR(AL985=5,AL985=4),1.9,IF(OR(AL985=6,AL985=7),1.96,IF(OR(AL985=8,AL985=9),2.02,IF(OR(AL985=10,AL985=11,AL985=12),2.08,IF(OR(AL985=13,AL985=14,AL985=15),2.14,IF(OR(AL985=16,AL985=17,AL985=18),2.21,2.28)))))))))), IF(AQ985="Կ-2", IF(AL985=0,1.45,IF(AL985=1,1.49,IF(AL985=2,1.54,IF(AL985=3,1.59,IF(OR(AL985=5,AL985=4),1.63,IF(OR(AL985=6,AL985=7),1.68,IF(OR(AL985=8,AL985=9),1.73,IF(OR(AL985=10,AL985=11,AL985=12),1.79,IF(OR(AL985=13,AL985=14,AL985=15),1.84,IF(OR(AL985=16,AL985=17,AL985=18),1.9,1.95)))))))))),IF(AQ985="Կ-3", IF(AL985=0,1.25,IF(AL985=1,1.29,IF(AL985=2,1.33,IF(AL985=3,1.37,IF(OR(AL985=5,AL985=4),1.41,IF(OR(AL985=6,AL985=7),1.45,IF(OR(AL985=8,AL985=9),1.49,IF(OR(AL985=10,AL985=11,AL985=12),1.54,IF(OR(AL985=13,AL985=14,AL985=15),1.58,IF(OR(AL985=16,AL985=17,AL985=18),1.63,1.68)))))))))), "Error"))))))))))))</f>
        <v>1.96</v>
      </c>
      <c r="AN985" s="456">
        <v>83200</v>
      </c>
      <c r="AO985" s="456"/>
      <c r="AP985" s="457"/>
      <c r="AQ985" s="589" t="str">
        <f>+AG985</f>
        <v>Կ-1</v>
      </c>
      <c r="AR985" s="456">
        <f>AN985*AM985</f>
        <v>163072</v>
      </c>
      <c r="AS985" s="590">
        <f>AR985+AO985+AP985</f>
        <v>163072</v>
      </c>
      <c r="AT985" s="590">
        <f t="shared" si="956"/>
        <v>2119936</v>
      </c>
    </row>
    <row r="986" spans="2:46" s="587" customFormat="1" ht="13.5">
      <c r="B986" s="830">
        <v>46</v>
      </c>
      <c r="C986" s="795" t="s">
        <v>3210</v>
      </c>
      <c r="D986" s="887" t="s">
        <v>1960</v>
      </c>
      <c r="E986" s="888">
        <v>1990</v>
      </c>
      <c r="F986" s="897" t="s">
        <v>222</v>
      </c>
      <c r="G986" s="820">
        <v>1</v>
      </c>
      <c r="H986" s="820">
        <v>2</v>
      </c>
      <c r="I986" s="821">
        <f t="shared" si="951"/>
        <v>1.79</v>
      </c>
      <c r="J986" s="799">
        <v>83200</v>
      </c>
      <c r="K986" s="799"/>
      <c r="L986" s="799"/>
      <c r="M986" s="822" t="s">
        <v>86</v>
      </c>
      <c r="N986" s="799">
        <f t="shared" si="952"/>
        <v>148928</v>
      </c>
      <c r="O986" s="823">
        <f>I986*J986+K986+L986</f>
        <v>148928</v>
      </c>
      <c r="P986" s="823">
        <f t="shared" si="953"/>
        <v>1936064</v>
      </c>
      <c r="Q986" s="592">
        <f>+G986</f>
        <v>1</v>
      </c>
      <c r="R986" s="592">
        <f>+H986+1</f>
        <v>3</v>
      </c>
      <c r="S986" s="588">
        <f>IF(Q986&lt;1,0,IF(W986="Բ-1",IF(R986=0,6.94,IF(R986=1,7.17,IF(R986=2,7.41,IF(R986=3,7.66,IF(OR(R986=5,R986=4),7.92,IF(OR(R986=6,R986=7),8.18,IF(OR(R986=8,R986=9),8.46,IF(OR(R986=10,R986=11,R986=12),8.74,IF(OR(R986=13,R986=14,R986=15),9.03,IF(OR(R986=16,R986=17,R986=18),9.33,9.65)))))))))),IF(W986="Բ-2", IF(R986=0,5.71,IF(R986=1,5.89,IF(R986=2,6.09,IF(R986=3,6.29,IF(OR(R986=5,R986=4),6.5,IF(OR(R986=6,R986=7),6.72,IF(OR(R986=8,R986=9),6.94,IF(OR(R986=10,R986=11,R986=12),7.17,IF(OR(R986=13,R986=14,R986=15),7.41,IF(OR(R986=16,R986=17,R986=18),7.65,7.91)))))))))), IF(W986="Գ-1", IF(R986=0,4.7,IF(R986=1,4.86,IF(R986=2,5.01,IF(R986=3,5.18,IF(OR(R986=5,R986=4),5.35,IF(OR(R986=6,R986=7),5.52,IF(OR(R986=8,R986=9),5.71,IF(OR(R986=10,R986=11,R986=12),5.89,IF(OR(R986=13,R986=14,R986=15),6.09,IF(OR(R986=16,R986=17,R986=18),6.29,6.49)))))))))), IF(W986="Գ-2", IF(R986=0,3.88,IF(R986=1,4.01,IF(R986=2,4.14,IF(R986=3,4.27,IF(OR(R986=5,R986=4),4.41,IF(OR(R986=6,R986=7),4.55,IF(OR(R986=8,R986=9),4.7,IF(OR(R986=10,R986=11,R986=12),4.85,IF(OR(R986=13,R986=14,R986=15),5.01,IF(OR(R986=16,R986=17,R986=18),5.17,5.34)))))))))), IF(W986="Գ-3", IF(R986=0,3.21,IF(R986=1,3.31,IF(R986=2,3.42,IF(R986=3,3.53,IF(OR(R986=5,R986=4),3.64,IF(OR(R986=6,R986=7),3.76,IF(OR(R986=8,R986=9),3.88,IF(OR(R986=10,R986=11,R986=12),4.01,IF(OR(R986=13,R986=14,R986=15),4.13,IF(OR(R986=16,R986=17,R986=18),4.27,4.4)))))))))), IF(W986="Ա-1", IF(R986=0,2.66,IF(R986=1,2.75,IF(R986=2,2.83,IF(R986=3,2.92,IF(OR(R986=5,R986=4),3.02,IF(OR(R986=6,R986=7),3.11,IF(OR(R986=8,R986=9),3.21,IF(OR(R986=10,R986=11,R986=12),3.31,IF(OR(R986=13,R986=14,R986=15),3.42,IF(OR(R986=16,R986=17,R986=18),3.53,3.64)))))))))), IF(W986="Ա-2", IF(R986=0,2.28,IF(R986=1,2.35,IF(R986=2,2.43,IF(R986=3,2.5,IF(OR(R986=5,R986=4),2.58,IF(OR(R986=6,R986=7),2.66,IF(OR(R986=8,R986=9),2.75,IF(OR(R986=10,R986=11,R986=12),2.83,IF(OR(R986=13,R986=14,R986=15),2.92,IF(OR(R986=16,R986=17,R986=18),3.01,3.11)))))))))),IF(W986="Ա-3", IF(R986=0,1.96,IF(R986=1,2.02,IF(R986=2,2.08,IF(R986=3,2.15,IF(OR(R986=5,R986=4),2.21,IF(OR(R986=6,R986=7),2.28,IF(OR(R986=8,R986=9),2.35,IF(OR(R986=10,R986=11,R986=12),2.42,IF(OR(R986=13,R986=14,R986=15),2.5,IF(OR(R986=16,R986=17,R986=18),2.58,2.66)))))))))), IF(W986="Կ-1", IF(R986=0,1.68,IF(R986=1,1.73,IF(R986=2,1.79,IF(R986=3,1.84,IF(OR(R986=5,R986=4),1.9,IF(OR(R986=6,R986=7),1.96,IF(OR(R986=8,R986=9),2.02,IF(OR(R986=10,R986=11,R986=12),2.08,IF(OR(R986=13,R986=14,R986=15),2.14,IF(OR(R986=16,R986=17,R986=18),2.21,2.28)))))))))), IF(W986="Կ-2", IF(R986=0,1.45,IF(R986=1,1.49,IF(R986=2,1.54,IF(R986=3,1.59,IF(OR(R986=5,R986=4),1.63,IF(OR(R986=6,R986=7),1.68,IF(OR(R986=8,R986=9),1.73,IF(OR(R986=10,R986=11,R986=12),1.79,IF(OR(R986=13,R986=14,R986=15),1.84,IF(OR(R986=16,R986=17,R986=18),1.9,1.95)))))))))),IF(W986="Կ-3", IF(R986=0,1.25,IF(R986=1,1.29,IF(R986=2,1.33,IF(R986=3,1.37,IF(OR(R986=5,R986=4),1.41,IF(OR(R986=6,R986=7),1.45,IF(OR(R986=8,R986=9),1.49,IF(OR(R986=10,R986=11,R986=12),1.54,IF(OR(R986=13,R986=14,R986=15),1.58,IF(OR(R986=16,R986=17,R986=18),1.63,1.68)))))))))), "Error"))))))))))))</f>
        <v>1.84</v>
      </c>
      <c r="T986" s="456">
        <v>83200</v>
      </c>
      <c r="U986" s="456"/>
      <c r="V986" s="456"/>
      <c r="W986" s="589" t="str">
        <f>+M986</f>
        <v>Կ-1</v>
      </c>
      <c r="X986" s="456">
        <f>T986*S986</f>
        <v>153088</v>
      </c>
      <c r="Y986" s="590">
        <f>+U986+V986+X986</f>
        <v>153088</v>
      </c>
      <c r="Z986" s="590">
        <f t="shared" si="954"/>
        <v>1990144</v>
      </c>
      <c r="AA986" s="592">
        <f>+Q986</f>
        <v>1</v>
      </c>
      <c r="AB986" s="592">
        <f>+R986+1</f>
        <v>4</v>
      </c>
      <c r="AC986" s="588">
        <f>IF(AA986&lt;1,0,IF(AG986="Բ-1",IF(AB986=0,6.94,IF(AB986=1,7.17,IF(AB986=2,7.41,IF(AB986=3,7.66,IF(OR(AB986=5,AB986=4),7.92,IF(OR(AB986=6,AB986=7),8.18,IF(OR(AB986=8,AB986=9),8.46,IF(OR(AB986=10,AB986=11,AB986=12),8.74,IF(OR(AB986=13,AB986=14,AB986=15),9.03,IF(OR(AB986=16,AB986=17,AB986=18),9.33,9.65)))))))))),IF(AG986="Բ-2", IF(AB986=0,5.71,IF(AB986=1,5.89,IF(AB986=2,6.09,IF(AB986=3,6.29,IF(OR(AB986=5,AB986=4),6.5,IF(OR(AB986=6,AB986=7),6.72,IF(OR(AB986=8,AB986=9),6.94,IF(OR(AB986=10,AB986=11,AB986=12),7.17,IF(OR(AB986=13,AB986=14,AB986=15),7.41,IF(OR(AB986=16,AB986=17,AB986=18),7.65,7.91)))))))))), IF(AG986="Գ-1", IF(AB986=0,4.7,IF(AB986=1,4.86,IF(AB986=2,5.01,IF(AB986=3,5.18,IF(OR(AB986=5,AB986=4),5.35,IF(OR(AB986=6,AB986=7),5.52,IF(OR(AB986=8,AB986=9),5.71,IF(OR(AB986=10,AB986=11,AB986=12),5.89,IF(OR(AB986=13,AB986=14,AB986=15),6.09,IF(OR(AB986=16,AB986=17,AB986=18),6.29,6.49)))))))))), IF(AG986="Գ-2", IF(AB986=0,3.88,IF(AB986=1,4.01,IF(AB986=2,4.14,IF(AB986=3,4.27,IF(OR(AB986=5,AB986=4),4.41,IF(OR(AB986=6,AB986=7),4.55,IF(OR(AB986=8,AB986=9),4.7,IF(OR(AB986=10,AB986=11,AB986=12),4.85,IF(OR(AB986=13,AB986=14,AB986=15),5.01,IF(OR(AB986=16,AB986=17,AB986=18),5.17,5.34)))))))))), IF(AG986="Գ-3", IF(AB986=0,3.21,IF(AB986=1,3.31,IF(AB986=2,3.42,IF(AB986=3,3.53,IF(OR(AB986=5,AB986=4),3.64,IF(OR(AB986=6,AB986=7),3.76,IF(OR(AB986=8,AB986=9),3.88,IF(OR(AB986=10,AB986=11,AB986=12),4.01,IF(OR(AB986=13,AB986=14,AB986=15),4.13,IF(OR(AB986=16,AB986=17,AB986=18),4.27,4.4)))))))))), IF(AG986="Ա-1", IF(AB986=0,2.66,IF(AB986=1,2.75,IF(AB986=2,2.83,IF(AB986=3,2.92,IF(OR(AB986=5,AB986=4),3.02,IF(OR(AB986=6,AB986=7),3.11,IF(OR(AB986=8,AB986=9),3.21,IF(OR(AB986=10,AB986=11,AB986=12),3.31,IF(OR(AB986=13,AB986=14,AB986=15),3.42,IF(OR(AB986=16,AB986=17,AB986=18),3.53,3.64)))))))))), IF(AG986="Ա-2", IF(AB986=0,2.28,IF(AB986=1,2.35,IF(AB986=2,2.43,IF(AB986=3,2.5,IF(OR(AB986=5,AB986=4),2.58,IF(OR(AB986=6,AB986=7),2.66,IF(OR(AB986=8,AB986=9),2.75,IF(OR(AB986=10,AB986=11,AB986=12),2.83,IF(OR(AB986=13,AB986=14,AB986=15),2.92,IF(OR(AB986=16,AB986=17,AB986=18),3.01,3.11)))))))))),IF(AG986="Ա-3", IF(AB986=0,1.96,IF(AB986=1,2.02,IF(AB986=2,2.08,IF(AB986=3,2.15,IF(OR(AB986=5,AB986=4),2.21,IF(OR(AB986=6,AB986=7),2.28,IF(OR(AB986=8,AB986=9),2.35,IF(OR(AB986=10,AB986=11,AB986=12),2.42,IF(OR(AB986=13,AB986=14,AB986=15),2.5,IF(OR(AB986=16,AB986=17,AB986=18),2.58,2.66)))))))))), IF(AG986="Կ-1", IF(AB986=0,1.68,IF(AB986=1,1.73,IF(AB986=2,1.79,IF(AB986=3,1.84,IF(OR(AB986=5,AB986=4),1.9,IF(OR(AB986=6,AB986=7),1.96,IF(OR(AB986=8,AB986=9),2.02,IF(OR(AB986=10,AB986=11,AB986=12),2.08,IF(OR(AB986=13,AB986=14,AB986=15),2.14,IF(OR(AB986=16,AB986=17,AB986=18),2.21,2.28)))))))))), IF(AG986="Կ-2", IF(AB986=0,1.45,IF(AB986=1,1.49,IF(AB986=2,1.54,IF(AB986=3,1.59,IF(OR(AB986=5,AB986=4),1.63,IF(OR(AB986=6,AB986=7),1.68,IF(OR(AB986=8,AB986=9),1.73,IF(OR(AB986=10,AB986=11,AB986=12),1.79,IF(OR(AB986=13,AB986=14,AB986=15),1.84,IF(OR(AB986=16,AB986=17,AB986=18),1.9,1.95)))))))))),IF(AG986="Կ-3", IF(AB986=0,1.25,IF(AB986=1,1.29,IF(AB986=2,1.33,IF(AB986=3,1.37,IF(OR(AB986=5,AB986=4),1.41,IF(OR(AB986=6,AB986=7),1.45,IF(OR(AB986=8,AB986=9),1.49,IF(OR(AB986=10,AB986=11,AB986=12),1.54,IF(OR(AB986=13,AB986=14,AB986=15),1.58,IF(OR(AB986=16,AB986=17,AB986=18),1.63,1.68)))))))))), "Error"))))))))))))</f>
        <v>1.9</v>
      </c>
      <c r="AD986" s="456">
        <v>83200</v>
      </c>
      <c r="AE986" s="456"/>
      <c r="AF986" s="456"/>
      <c r="AG986" s="589" t="str">
        <f>+W986</f>
        <v>Կ-1</v>
      </c>
      <c r="AH986" s="456">
        <f>AD986*AC986</f>
        <v>158080</v>
      </c>
      <c r="AI986" s="590">
        <f>AH986+AE986+AF986</f>
        <v>158080</v>
      </c>
      <c r="AJ986" s="590">
        <f t="shared" si="955"/>
        <v>2055040</v>
      </c>
      <c r="AK986" s="592">
        <f>+AA986</f>
        <v>1</v>
      </c>
      <c r="AL986" s="592">
        <f>+AB986+1</f>
        <v>5</v>
      </c>
      <c r="AM986" s="588">
        <f>IF(AK986&lt;1,0,IF(AQ986="Բ-1",IF(AL986=0,6.94,IF(AL986=1,7.17,IF(AL986=2,7.41,IF(AL986=3,7.66,IF(OR(AL986=5,AL986=4),7.92,IF(OR(AL986=6,AL986=7),8.18,IF(OR(AL986=8,AL986=9),8.46,IF(OR(AL986=10,AL986=11,AL986=12),8.74,IF(OR(AL986=13,AL986=14,AL986=15),9.03,IF(OR(AL986=16,AL986=17,AL986=18),9.33,9.65)))))))))),IF(AQ986="Բ-2", IF(AL986=0,5.71,IF(AL986=1,5.89,IF(AL986=2,6.09,IF(AL986=3,6.29,IF(OR(AL986=5,AL986=4),6.5,IF(OR(AL986=6,AL986=7),6.72,IF(OR(AL986=8,AL986=9),6.94,IF(OR(AL986=10,AL986=11,AL986=12),7.17,IF(OR(AL986=13,AL986=14,AL986=15),7.41,IF(OR(AL986=16,AL986=17,AL986=18),7.65,7.91)))))))))), IF(AQ986="Գ-1", IF(AL986=0,4.7,IF(AL986=1,4.86,IF(AL986=2,5.01,IF(AL986=3,5.18,IF(OR(AL986=5,AL986=4),5.35,IF(OR(AL986=6,AL986=7),5.52,IF(OR(AL986=8,AL986=9),5.71,IF(OR(AL986=10,AL986=11,AL986=12),5.89,IF(OR(AL986=13,AL986=14,AL986=15),6.09,IF(OR(AL986=16,AL986=17,AL986=18),6.29,6.49)))))))))), IF(AQ986="Գ-2", IF(AL986=0,3.88,IF(AL986=1,4.01,IF(AL986=2,4.14,IF(AL986=3,4.27,IF(OR(AL986=5,AL986=4),4.41,IF(OR(AL986=6,AL986=7),4.55,IF(OR(AL986=8,AL986=9),4.7,IF(OR(AL986=10,AL986=11,AL986=12),4.85,IF(OR(AL986=13,AL986=14,AL986=15),5.01,IF(OR(AL986=16,AL986=17,AL986=18),5.17,5.34)))))))))), IF(AQ986="Գ-3", IF(AL986=0,3.21,IF(AL986=1,3.31,IF(AL986=2,3.42,IF(AL986=3,3.53,IF(OR(AL986=5,AL986=4),3.64,IF(OR(AL986=6,AL986=7),3.76,IF(OR(AL986=8,AL986=9),3.88,IF(OR(AL986=10,AL986=11,AL986=12),4.01,IF(OR(AL986=13,AL986=14,AL986=15),4.13,IF(OR(AL986=16,AL986=17,AL986=18),4.27,4.4)))))))))), IF(AQ986="Ա-1", IF(AL986=0,2.66,IF(AL986=1,2.75,IF(AL986=2,2.83,IF(AL986=3,2.92,IF(OR(AL986=5,AL986=4),3.02,IF(OR(AL986=6,AL986=7),3.11,IF(OR(AL986=8,AL986=9),3.21,IF(OR(AL986=10,AL986=11,AL986=12),3.31,IF(OR(AL986=13,AL986=14,AL986=15),3.42,IF(OR(AL986=16,AL986=17,AL986=18),3.53,3.64)))))))))), IF(AQ986="Ա-2", IF(AL986=0,2.28,IF(AL986=1,2.35,IF(AL986=2,2.43,IF(AL986=3,2.5,IF(OR(AL986=5,AL986=4),2.58,IF(OR(AL986=6,AL986=7),2.66,IF(OR(AL986=8,AL986=9),2.75,IF(OR(AL986=10,AL986=11,AL986=12),2.83,IF(OR(AL986=13,AL986=14,AL986=15),2.92,IF(OR(AL986=16,AL986=17,AL986=18),3.01,3.11)))))))))),IF(AQ986="Ա-3", IF(AL986=0,1.96,IF(AL986=1,2.02,IF(AL986=2,2.08,IF(AL986=3,2.15,IF(OR(AL986=5,AL986=4),2.21,IF(OR(AL986=6,AL986=7),2.28,IF(OR(AL986=8,AL986=9),2.35,IF(OR(AL986=10,AL986=11,AL986=12),2.42,IF(OR(AL986=13,AL986=14,AL986=15),2.5,IF(OR(AL986=16,AL986=17,AL986=18),2.58,2.66)))))))))), IF(AQ986="Կ-1", IF(AL986=0,1.68,IF(AL986=1,1.73,IF(AL986=2,1.79,IF(AL986=3,1.84,IF(OR(AL986=5,AL986=4),1.9,IF(OR(AL986=6,AL986=7),1.96,IF(OR(AL986=8,AL986=9),2.02,IF(OR(AL986=10,AL986=11,AL986=12),2.08,IF(OR(AL986=13,AL986=14,AL986=15),2.14,IF(OR(AL986=16,AL986=17,AL986=18),2.21,2.28)))))))))), IF(AQ986="Կ-2", IF(AL986=0,1.45,IF(AL986=1,1.49,IF(AL986=2,1.54,IF(AL986=3,1.59,IF(OR(AL986=5,AL986=4),1.63,IF(OR(AL986=6,AL986=7),1.68,IF(OR(AL986=8,AL986=9),1.73,IF(OR(AL986=10,AL986=11,AL986=12),1.79,IF(OR(AL986=13,AL986=14,AL986=15),1.84,IF(OR(AL986=16,AL986=17,AL986=18),1.9,1.95)))))))))),IF(AQ986="Կ-3", IF(AL986=0,1.25,IF(AL986=1,1.29,IF(AL986=2,1.33,IF(AL986=3,1.37,IF(OR(AL986=5,AL986=4),1.41,IF(OR(AL986=6,AL986=7),1.45,IF(OR(AL986=8,AL986=9),1.49,IF(OR(AL986=10,AL986=11,AL986=12),1.54,IF(OR(AL986=13,AL986=14,AL986=15),1.58,IF(OR(AL986=16,AL986=17,AL986=18),1.63,1.68)))))))))), "Error"))))))))))))</f>
        <v>1.9</v>
      </c>
      <c r="AN986" s="456">
        <v>83200</v>
      </c>
      <c r="AO986" s="456"/>
      <c r="AP986" s="456"/>
      <c r="AQ986" s="589" t="str">
        <f>+AG986</f>
        <v>Կ-1</v>
      </c>
      <c r="AR986" s="456">
        <f>AN986*AM986</f>
        <v>158080</v>
      </c>
      <c r="AS986" s="590">
        <f>AR986+AO986+AP986</f>
        <v>158080</v>
      </c>
      <c r="AT986" s="590">
        <f t="shared" si="956"/>
        <v>2055040</v>
      </c>
    </row>
    <row r="987" spans="2:46" s="587" customFormat="1" ht="13.5">
      <c r="B987" s="830">
        <v>47</v>
      </c>
      <c r="C987" s="795" t="s">
        <v>2840</v>
      </c>
      <c r="D987" s="794" t="s">
        <v>1960</v>
      </c>
      <c r="E987" s="796">
        <v>2001</v>
      </c>
      <c r="F987" s="795" t="s">
        <v>222</v>
      </c>
      <c r="G987" s="820">
        <v>1</v>
      </c>
      <c r="H987" s="820">
        <v>2</v>
      </c>
      <c r="I987" s="821">
        <f t="shared" si="951"/>
        <v>1.79</v>
      </c>
      <c r="J987" s="799">
        <v>83200</v>
      </c>
      <c r="K987" s="799"/>
      <c r="L987" s="799"/>
      <c r="M987" s="822" t="s">
        <v>86</v>
      </c>
      <c r="N987" s="799">
        <f t="shared" si="952"/>
        <v>148928</v>
      </c>
      <c r="O987" s="823">
        <f>I987*J987+K987+L987</f>
        <v>148928</v>
      </c>
      <c r="P987" s="823">
        <f t="shared" si="953"/>
        <v>1936064</v>
      </c>
      <c r="Q987" s="592">
        <f>+G987</f>
        <v>1</v>
      </c>
      <c r="R987" s="592">
        <f>+H987+1</f>
        <v>3</v>
      </c>
      <c r="S987" s="588">
        <f>IF(Q987&lt;1,0,IF(W987="Բ-1",IF(R987=0,6.94,IF(R987=1,7.17,IF(R987=2,7.41,IF(R987=3,7.66,IF(OR(R987=5,R987=4),7.92,IF(OR(R987=6,R987=7),8.18,IF(OR(R987=8,R987=9),8.46,IF(OR(R987=10,R987=11,R987=12),8.74,IF(OR(R987=13,R987=14,R987=15),9.03,IF(OR(R987=16,R987=17,R987=18),9.33,9.65)))))))))),IF(W987="Բ-2", IF(R987=0,5.71,IF(R987=1,5.89,IF(R987=2,6.09,IF(R987=3,6.29,IF(OR(R987=5,R987=4),6.5,IF(OR(R987=6,R987=7),6.72,IF(OR(R987=8,R987=9),6.94,IF(OR(R987=10,R987=11,R987=12),7.17,IF(OR(R987=13,R987=14,R987=15),7.41,IF(OR(R987=16,R987=17,R987=18),7.65,7.91)))))))))), IF(W987="Գ-1", IF(R987=0,4.7,IF(R987=1,4.86,IF(R987=2,5.01,IF(R987=3,5.18,IF(OR(R987=5,R987=4),5.35,IF(OR(R987=6,R987=7),5.52,IF(OR(R987=8,R987=9),5.71,IF(OR(R987=10,R987=11,R987=12),5.89,IF(OR(R987=13,R987=14,R987=15),6.09,IF(OR(R987=16,R987=17,R987=18),6.29,6.49)))))))))), IF(W987="Գ-2", IF(R987=0,3.88,IF(R987=1,4.01,IF(R987=2,4.14,IF(R987=3,4.27,IF(OR(R987=5,R987=4),4.41,IF(OR(R987=6,R987=7),4.55,IF(OR(R987=8,R987=9),4.7,IF(OR(R987=10,R987=11,R987=12),4.85,IF(OR(R987=13,R987=14,R987=15),5.01,IF(OR(R987=16,R987=17,R987=18),5.17,5.34)))))))))), IF(W987="Գ-3", IF(R987=0,3.21,IF(R987=1,3.31,IF(R987=2,3.42,IF(R987=3,3.53,IF(OR(R987=5,R987=4),3.64,IF(OR(R987=6,R987=7),3.76,IF(OR(R987=8,R987=9),3.88,IF(OR(R987=10,R987=11,R987=12),4.01,IF(OR(R987=13,R987=14,R987=15),4.13,IF(OR(R987=16,R987=17,R987=18),4.27,4.4)))))))))), IF(W987="Ա-1", IF(R987=0,2.66,IF(R987=1,2.75,IF(R987=2,2.83,IF(R987=3,2.92,IF(OR(R987=5,R987=4),3.02,IF(OR(R987=6,R987=7),3.11,IF(OR(R987=8,R987=9),3.21,IF(OR(R987=10,R987=11,R987=12),3.31,IF(OR(R987=13,R987=14,R987=15),3.42,IF(OR(R987=16,R987=17,R987=18),3.53,3.64)))))))))), IF(W987="Ա-2", IF(R987=0,2.28,IF(R987=1,2.35,IF(R987=2,2.43,IF(R987=3,2.5,IF(OR(R987=5,R987=4),2.58,IF(OR(R987=6,R987=7),2.66,IF(OR(R987=8,R987=9),2.75,IF(OR(R987=10,R987=11,R987=12),2.83,IF(OR(R987=13,R987=14,R987=15),2.92,IF(OR(R987=16,R987=17,R987=18),3.01,3.11)))))))))),IF(W987="Ա-3", IF(R987=0,1.96,IF(R987=1,2.02,IF(R987=2,2.08,IF(R987=3,2.15,IF(OR(R987=5,R987=4),2.21,IF(OR(R987=6,R987=7),2.28,IF(OR(R987=8,R987=9),2.35,IF(OR(R987=10,R987=11,R987=12),2.42,IF(OR(R987=13,R987=14,R987=15),2.5,IF(OR(R987=16,R987=17,R987=18),2.58,2.66)))))))))), IF(W987="Կ-1", IF(R987=0,1.68,IF(R987=1,1.73,IF(R987=2,1.79,IF(R987=3,1.84,IF(OR(R987=5,R987=4),1.9,IF(OR(R987=6,R987=7),1.96,IF(OR(R987=8,R987=9),2.02,IF(OR(R987=10,R987=11,R987=12),2.08,IF(OR(R987=13,R987=14,R987=15),2.14,IF(OR(R987=16,R987=17,R987=18),2.21,2.28)))))))))), IF(W987="Կ-2", IF(R987=0,1.45,IF(R987=1,1.49,IF(R987=2,1.54,IF(R987=3,1.59,IF(OR(R987=5,R987=4),1.63,IF(OR(R987=6,R987=7),1.68,IF(OR(R987=8,R987=9),1.73,IF(OR(R987=10,R987=11,R987=12),1.79,IF(OR(R987=13,R987=14,R987=15),1.84,IF(OR(R987=16,R987=17,R987=18),1.9,1.95)))))))))),IF(W987="Կ-3", IF(R987=0,1.25,IF(R987=1,1.29,IF(R987=2,1.33,IF(R987=3,1.37,IF(OR(R987=5,R987=4),1.41,IF(OR(R987=6,R987=7),1.45,IF(OR(R987=8,R987=9),1.49,IF(OR(R987=10,R987=11,R987=12),1.54,IF(OR(R987=13,R987=14,R987=15),1.58,IF(OR(R987=16,R987=17,R987=18),1.63,1.68)))))))))), "Error"))))))))))))</f>
        <v>1.84</v>
      </c>
      <c r="T987" s="456">
        <v>83200</v>
      </c>
      <c r="U987" s="456"/>
      <c r="V987" s="456"/>
      <c r="W987" s="589" t="str">
        <f>+M987</f>
        <v>Կ-1</v>
      </c>
      <c r="X987" s="456">
        <f>T987*S987</f>
        <v>153088</v>
      </c>
      <c r="Y987" s="590">
        <f>+U987+V987+X987</f>
        <v>153088</v>
      </c>
      <c r="Z987" s="590">
        <f t="shared" si="954"/>
        <v>1990144</v>
      </c>
      <c r="AA987" s="592">
        <f>+Q987</f>
        <v>1</v>
      </c>
      <c r="AB987" s="592">
        <f>+R987+1</f>
        <v>4</v>
      </c>
      <c r="AC987" s="588">
        <f>IF(AA987&lt;1,0,IF(AG987="Բ-1",IF(AB987=0,6.94,IF(AB987=1,7.17,IF(AB987=2,7.41,IF(AB987=3,7.66,IF(OR(AB987=5,AB987=4),7.92,IF(OR(AB987=6,AB987=7),8.18,IF(OR(AB987=8,AB987=9),8.46,IF(OR(AB987=10,AB987=11,AB987=12),8.74,IF(OR(AB987=13,AB987=14,AB987=15),9.03,IF(OR(AB987=16,AB987=17,AB987=18),9.33,9.65)))))))))),IF(AG987="Բ-2", IF(AB987=0,5.71,IF(AB987=1,5.89,IF(AB987=2,6.09,IF(AB987=3,6.29,IF(OR(AB987=5,AB987=4),6.5,IF(OR(AB987=6,AB987=7),6.72,IF(OR(AB987=8,AB987=9),6.94,IF(OR(AB987=10,AB987=11,AB987=12),7.17,IF(OR(AB987=13,AB987=14,AB987=15),7.41,IF(OR(AB987=16,AB987=17,AB987=18),7.65,7.91)))))))))), IF(AG987="Գ-1", IF(AB987=0,4.7,IF(AB987=1,4.86,IF(AB987=2,5.01,IF(AB987=3,5.18,IF(OR(AB987=5,AB987=4),5.35,IF(OR(AB987=6,AB987=7),5.52,IF(OR(AB987=8,AB987=9),5.71,IF(OR(AB987=10,AB987=11,AB987=12),5.89,IF(OR(AB987=13,AB987=14,AB987=15),6.09,IF(OR(AB987=16,AB987=17,AB987=18),6.29,6.49)))))))))), IF(AG987="Գ-2", IF(AB987=0,3.88,IF(AB987=1,4.01,IF(AB987=2,4.14,IF(AB987=3,4.27,IF(OR(AB987=5,AB987=4),4.41,IF(OR(AB987=6,AB987=7),4.55,IF(OR(AB987=8,AB987=9),4.7,IF(OR(AB987=10,AB987=11,AB987=12),4.85,IF(OR(AB987=13,AB987=14,AB987=15),5.01,IF(OR(AB987=16,AB987=17,AB987=18),5.17,5.34)))))))))), IF(AG987="Գ-3", IF(AB987=0,3.21,IF(AB987=1,3.31,IF(AB987=2,3.42,IF(AB987=3,3.53,IF(OR(AB987=5,AB987=4),3.64,IF(OR(AB987=6,AB987=7),3.76,IF(OR(AB987=8,AB987=9),3.88,IF(OR(AB987=10,AB987=11,AB987=12),4.01,IF(OR(AB987=13,AB987=14,AB987=15),4.13,IF(OR(AB987=16,AB987=17,AB987=18),4.27,4.4)))))))))), IF(AG987="Ա-1", IF(AB987=0,2.66,IF(AB987=1,2.75,IF(AB987=2,2.83,IF(AB987=3,2.92,IF(OR(AB987=5,AB987=4),3.02,IF(OR(AB987=6,AB987=7),3.11,IF(OR(AB987=8,AB987=9),3.21,IF(OR(AB987=10,AB987=11,AB987=12),3.31,IF(OR(AB987=13,AB987=14,AB987=15),3.42,IF(OR(AB987=16,AB987=17,AB987=18),3.53,3.64)))))))))), IF(AG987="Ա-2", IF(AB987=0,2.28,IF(AB987=1,2.35,IF(AB987=2,2.43,IF(AB987=3,2.5,IF(OR(AB987=5,AB987=4),2.58,IF(OR(AB987=6,AB987=7),2.66,IF(OR(AB987=8,AB987=9),2.75,IF(OR(AB987=10,AB987=11,AB987=12),2.83,IF(OR(AB987=13,AB987=14,AB987=15),2.92,IF(OR(AB987=16,AB987=17,AB987=18),3.01,3.11)))))))))),IF(AG987="Ա-3", IF(AB987=0,1.96,IF(AB987=1,2.02,IF(AB987=2,2.08,IF(AB987=3,2.15,IF(OR(AB987=5,AB987=4),2.21,IF(OR(AB987=6,AB987=7),2.28,IF(OR(AB987=8,AB987=9),2.35,IF(OR(AB987=10,AB987=11,AB987=12),2.42,IF(OR(AB987=13,AB987=14,AB987=15),2.5,IF(OR(AB987=16,AB987=17,AB987=18),2.58,2.66)))))))))), IF(AG987="Կ-1", IF(AB987=0,1.68,IF(AB987=1,1.73,IF(AB987=2,1.79,IF(AB987=3,1.84,IF(OR(AB987=5,AB987=4),1.9,IF(OR(AB987=6,AB987=7),1.96,IF(OR(AB987=8,AB987=9),2.02,IF(OR(AB987=10,AB987=11,AB987=12),2.08,IF(OR(AB987=13,AB987=14,AB987=15),2.14,IF(OR(AB987=16,AB987=17,AB987=18),2.21,2.28)))))))))), IF(AG987="Կ-2", IF(AB987=0,1.45,IF(AB987=1,1.49,IF(AB987=2,1.54,IF(AB987=3,1.59,IF(OR(AB987=5,AB987=4),1.63,IF(OR(AB987=6,AB987=7),1.68,IF(OR(AB987=8,AB987=9),1.73,IF(OR(AB987=10,AB987=11,AB987=12),1.79,IF(OR(AB987=13,AB987=14,AB987=15),1.84,IF(OR(AB987=16,AB987=17,AB987=18),1.9,1.95)))))))))),IF(AG987="Կ-3", IF(AB987=0,1.25,IF(AB987=1,1.29,IF(AB987=2,1.33,IF(AB987=3,1.37,IF(OR(AB987=5,AB987=4),1.41,IF(OR(AB987=6,AB987=7),1.45,IF(OR(AB987=8,AB987=9),1.49,IF(OR(AB987=10,AB987=11,AB987=12),1.54,IF(OR(AB987=13,AB987=14,AB987=15),1.58,IF(OR(AB987=16,AB987=17,AB987=18),1.63,1.68)))))))))), "Error"))))))))))))</f>
        <v>1.9</v>
      </c>
      <c r="AD987" s="456">
        <v>83200</v>
      </c>
      <c r="AE987" s="456"/>
      <c r="AF987" s="456"/>
      <c r="AG987" s="589" t="str">
        <f>+W987</f>
        <v>Կ-1</v>
      </c>
      <c r="AH987" s="456">
        <f>AD987*AC987</f>
        <v>158080</v>
      </c>
      <c r="AI987" s="590">
        <f>AH987+AE987+AF987</f>
        <v>158080</v>
      </c>
      <c r="AJ987" s="590">
        <f t="shared" si="955"/>
        <v>2055040</v>
      </c>
      <c r="AK987" s="592">
        <f>+AA987</f>
        <v>1</v>
      </c>
      <c r="AL987" s="592">
        <f>+AB987+1</f>
        <v>5</v>
      </c>
      <c r="AM987" s="588">
        <f>IF(AK987&lt;1,0,IF(AQ987="Բ-1",IF(AL987=0,6.94,IF(AL987=1,7.17,IF(AL987=2,7.41,IF(AL987=3,7.66,IF(OR(AL987=5,AL987=4),7.92,IF(OR(AL987=6,AL987=7),8.18,IF(OR(AL987=8,AL987=9),8.46,IF(OR(AL987=10,AL987=11,AL987=12),8.74,IF(OR(AL987=13,AL987=14,AL987=15),9.03,IF(OR(AL987=16,AL987=17,AL987=18),9.33,9.65)))))))))),IF(AQ987="Բ-2", IF(AL987=0,5.71,IF(AL987=1,5.89,IF(AL987=2,6.09,IF(AL987=3,6.29,IF(OR(AL987=5,AL987=4),6.5,IF(OR(AL987=6,AL987=7),6.72,IF(OR(AL987=8,AL987=9),6.94,IF(OR(AL987=10,AL987=11,AL987=12),7.17,IF(OR(AL987=13,AL987=14,AL987=15),7.41,IF(OR(AL987=16,AL987=17,AL987=18),7.65,7.91)))))))))), IF(AQ987="Գ-1", IF(AL987=0,4.7,IF(AL987=1,4.86,IF(AL987=2,5.01,IF(AL987=3,5.18,IF(OR(AL987=5,AL987=4),5.35,IF(OR(AL987=6,AL987=7),5.52,IF(OR(AL987=8,AL987=9),5.71,IF(OR(AL987=10,AL987=11,AL987=12),5.89,IF(OR(AL987=13,AL987=14,AL987=15),6.09,IF(OR(AL987=16,AL987=17,AL987=18),6.29,6.49)))))))))), IF(AQ987="Գ-2", IF(AL987=0,3.88,IF(AL987=1,4.01,IF(AL987=2,4.14,IF(AL987=3,4.27,IF(OR(AL987=5,AL987=4),4.41,IF(OR(AL987=6,AL987=7),4.55,IF(OR(AL987=8,AL987=9),4.7,IF(OR(AL987=10,AL987=11,AL987=12),4.85,IF(OR(AL987=13,AL987=14,AL987=15),5.01,IF(OR(AL987=16,AL987=17,AL987=18),5.17,5.34)))))))))), IF(AQ987="Գ-3", IF(AL987=0,3.21,IF(AL987=1,3.31,IF(AL987=2,3.42,IF(AL987=3,3.53,IF(OR(AL987=5,AL987=4),3.64,IF(OR(AL987=6,AL987=7),3.76,IF(OR(AL987=8,AL987=9),3.88,IF(OR(AL987=10,AL987=11,AL987=12),4.01,IF(OR(AL987=13,AL987=14,AL987=15),4.13,IF(OR(AL987=16,AL987=17,AL987=18),4.27,4.4)))))))))), IF(AQ987="Ա-1", IF(AL987=0,2.66,IF(AL987=1,2.75,IF(AL987=2,2.83,IF(AL987=3,2.92,IF(OR(AL987=5,AL987=4),3.02,IF(OR(AL987=6,AL987=7),3.11,IF(OR(AL987=8,AL987=9),3.21,IF(OR(AL987=10,AL987=11,AL987=12),3.31,IF(OR(AL987=13,AL987=14,AL987=15),3.42,IF(OR(AL987=16,AL987=17,AL987=18),3.53,3.64)))))))))), IF(AQ987="Ա-2", IF(AL987=0,2.28,IF(AL987=1,2.35,IF(AL987=2,2.43,IF(AL987=3,2.5,IF(OR(AL987=5,AL987=4),2.58,IF(OR(AL987=6,AL987=7),2.66,IF(OR(AL987=8,AL987=9),2.75,IF(OR(AL987=10,AL987=11,AL987=12),2.83,IF(OR(AL987=13,AL987=14,AL987=15),2.92,IF(OR(AL987=16,AL987=17,AL987=18),3.01,3.11)))))))))),IF(AQ987="Ա-3", IF(AL987=0,1.96,IF(AL987=1,2.02,IF(AL987=2,2.08,IF(AL987=3,2.15,IF(OR(AL987=5,AL987=4),2.21,IF(OR(AL987=6,AL987=7),2.28,IF(OR(AL987=8,AL987=9),2.35,IF(OR(AL987=10,AL987=11,AL987=12),2.42,IF(OR(AL987=13,AL987=14,AL987=15),2.5,IF(OR(AL987=16,AL987=17,AL987=18),2.58,2.66)))))))))), IF(AQ987="Կ-1", IF(AL987=0,1.68,IF(AL987=1,1.73,IF(AL987=2,1.79,IF(AL987=3,1.84,IF(OR(AL987=5,AL987=4),1.9,IF(OR(AL987=6,AL987=7),1.96,IF(OR(AL987=8,AL987=9),2.02,IF(OR(AL987=10,AL987=11,AL987=12),2.08,IF(OR(AL987=13,AL987=14,AL987=15),2.14,IF(OR(AL987=16,AL987=17,AL987=18),2.21,2.28)))))))))), IF(AQ987="Կ-2", IF(AL987=0,1.45,IF(AL987=1,1.49,IF(AL987=2,1.54,IF(AL987=3,1.59,IF(OR(AL987=5,AL987=4),1.63,IF(OR(AL987=6,AL987=7),1.68,IF(OR(AL987=8,AL987=9),1.73,IF(OR(AL987=10,AL987=11,AL987=12),1.79,IF(OR(AL987=13,AL987=14,AL987=15),1.84,IF(OR(AL987=16,AL987=17,AL987=18),1.9,1.95)))))))))),IF(AQ987="Կ-3", IF(AL987=0,1.25,IF(AL987=1,1.29,IF(AL987=2,1.33,IF(AL987=3,1.37,IF(OR(AL987=5,AL987=4),1.41,IF(OR(AL987=6,AL987=7),1.45,IF(OR(AL987=8,AL987=9),1.49,IF(OR(AL987=10,AL987=11,AL987=12),1.54,IF(OR(AL987=13,AL987=14,AL987=15),1.58,IF(OR(AL987=16,AL987=17,AL987=18),1.63,1.68)))))))))), "Error"))))))))))))</f>
        <v>1.9</v>
      </c>
      <c r="AN987" s="456">
        <v>83200</v>
      </c>
      <c r="AO987" s="456"/>
      <c r="AP987" s="456"/>
      <c r="AQ987" s="589" t="str">
        <f>+AG987</f>
        <v>Կ-1</v>
      </c>
      <c r="AR987" s="456">
        <f>AN987*AM987</f>
        <v>158080</v>
      </c>
      <c r="AS987" s="590">
        <f>AR987+AO987+AP987</f>
        <v>158080</v>
      </c>
      <c r="AT987" s="590">
        <f t="shared" si="956"/>
        <v>2055040</v>
      </c>
    </row>
    <row r="988" spans="2:46" s="587" customFormat="1" ht="27">
      <c r="B988" s="830">
        <v>48</v>
      </c>
      <c r="C988" s="795" t="s">
        <v>161</v>
      </c>
      <c r="D988" s="828" t="s">
        <v>1960</v>
      </c>
      <c r="E988" s="818">
        <v>1960</v>
      </c>
      <c r="F988" s="829" t="s">
        <v>453</v>
      </c>
      <c r="G988" s="820">
        <v>1</v>
      </c>
      <c r="H988" s="820">
        <v>26</v>
      </c>
      <c r="I988" s="821">
        <f t="shared" si="951"/>
        <v>2.2799999999999998</v>
      </c>
      <c r="J988" s="799">
        <v>83200</v>
      </c>
      <c r="K988" s="832"/>
      <c r="L988" s="832"/>
      <c r="M988" s="896" t="s">
        <v>86</v>
      </c>
      <c r="N988" s="799">
        <f t="shared" si="952"/>
        <v>189695.99999999997</v>
      </c>
      <c r="O988" s="823">
        <f t="shared" ref="O988:O1020" si="960">I988*J988+K988+L988</f>
        <v>189695.99999999997</v>
      </c>
      <c r="P988" s="823">
        <f t="shared" si="953"/>
        <v>2466047.9999999995</v>
      </c>
      <c r="Q988" s="592">
        <f t="shared" ref="Q988:Q1001" si="961">+G988</f>
        <v>1</v>
      </c>
      <c r="R988" s="592">
        <f t="shared" ref="R988:R1020" si="962">+H988+1</f>
        <v>27</v>
      </c>
      <c r="S988" s="588">
        <f t="shared" ref="S988:S1020" si="963">IF(Q988&lt;1,0,IF(W988="Բ-1",IF(R988=0,6.94,IF(R988=1,7.17,IF(R988=2,7.41,IF(R988=3,7.66,IF(OR(R988=5,R988=4),7.92,IF(OR(R988=6,R988=7),8.18,IF(OR(R988=8,R988=9),8.46,IF(OR(R988=10,R988=11,R988=12),8.74,IF(OR(R988=13,R988=14,R988=15),9.03,IF(OR(R988=16,R988=17,R988=18),9.33,9.65)))))))))),IF(W988="Բ-2", IF(R988=0,5.71,IF(R988=1,5.89,IF(R988=2,6.09,IF(R988=3,6.29,IF(OR(R988=5,R988=4),6.5,IF(OR(R988=6,R988=7),6.72,IF(OR(R988=8,R988=9),6.94,IF(OR(R988=10,R988=11,R988=12),7.17,IF(OR(R988=13,R988=14,R988=15),7.41,IF(OR(R988=16,R988=17,R988=18),7.65,7.91)))))))))), IF(W988="Գ-1", IF(R988=0,4.7,IF(R988=1,4.86,IF(R988=2,5.01,IF(R988=3,5.18,IF(OR(R988=5,R988=4),5.35,IF(OR(R988=6,R988=7),5.52,IF(OR(R988=8,R988=9),5.71,IF(OR(R988=10,R988=11,R988=12),5.89,IF(OR(R988=13,R988=14,R988=15),6.09,IF(OR(R988=16,R988=17,R988=18),6.29,6.49)))))))))), IF(W988="Գ-2", IF(R988=0,3.88,IF(R988=1,4.01,IF(R988=2,4.14,IF(R988=3,4.27,IF(OR(R988=5,R988=4),4.41,IF(OR(R988=6,R988=7),4.55,IF(OR(R988=8,R988=9),4.7,IF(OR(R988=10,R988=11,R988=12),4.85,IF(OR(R988=13,R988=14,R988=15),5.01,IF(OR(R988=16,R988=17,R988=18),5.17,5.34)))))))))), IF(W988="Գ-3", IF(R988=0,3.21,IF(R988=1,3.31,IF(R988=2,3.42,IF(R988=3,3.53,IF(OR(R988=5,R988=4),3.64,IF(OR(R988=6,R988=7),3.76,IF(OR(R988=8,R988=9),3.88,IF(OR(R988=10,R988=11,R988=12),4.01,IF(OR(R988=13,R988=14,R988=15),4.13,IF(OR(R988=16,R988=17,R988=18),4.27,4.4)))))))))), IF(W988="Ա-1", IF(R988=0,2.66,IF(R988=1,2.75,IF(R988=2,2.83,IF(R988=3,2.92,IF(OR(R988=5,R988=4),3.02,IF(OR(R988=6,R988=7),3.11,IF(OR(R988=8,R988=9),3.21,IF(OR(R988=10,R988=11,R988=12),3.31,IF(OR(R988=13,R988=14,R988=15),3.42,IF(OR(R988=16,R988=17,R988=18),3.53,3.64)))))))))), IF(W988="Ա-2", IF(R988=0,2.28,IF(R988=1,2.35,IF(R988=2,2.43,IF(R988=3,2.5,IF(OR(R988=5,R988=4),2.58,IF(OR(R988=6,R988=7),2.66,IF(OR(R988=8,R988=9),2.75,IF(OR(R988=10,R988=11,R988=12),2.83,IF(OR(R988=13,R988=14,R988=15),2.92,IF(OR(R988=16,R988=17,R988=18),3.01,3.11)))))))))),IF(W988="Ա-3", IF(R988=0,1.96,IF(R988=1,2.02,IF(R988=2,2.08,IF(R988=3,2.15,IF(OR(R988=5,R988=4),2.21,IF(OR(R988=6,R988=7),2.28,IF(OR(R988=8,R988=9),2.35,IF(OR(R988=10,R988=11,R988=12),2.42,IF(OR(R988=13,R988=14,R988=15),2.5,IF(OR(R988=16,R988=17,R988=18),2.58,2.66)))))))))), IF(W988="Կ-1", IF(R988=0,1.68,IF(R988=1,1.73,IF(R988=2,1.79,IF(R988=3,1.84,IF(OR(R988=5,R988=4),1.9,IF(OR(R988=6,R988=7),1.96,IF(OR(R988=8,R988=9),2.02,IF(OR(R988=10,R988=11,R988=12),2.08,IF(OR(R988=13,R988=14,R988=15),2.14,IF(OR(R988=16,R988=17,R988=18),2.21,2.28)))))))))), IF(W988="Կ-2", IF(R988=0,1.45,IF(R988=1,1.49,IF(R988=2,1.54,IF(R988=3,1.59,IF(OR(R988=5,R988=4),1.63,IF(OR(R988=6,R988=7),1.68,IF(OR(R988=8,R988=9),1.73,IF(OR(R988=10,R988=11,R988=12),1.79,IF(OR(R988=13,R988=14,R988=15),1.84,IF(OR(R988=16,R988=17,R988=18),1.9,1.95)))))))))),IF(W988="Կ-3", IF(R988=0,1.25,IF(R988=1,1.29,IF(R988=2,1.33,IF(R988=3,1.37,IF(OR(R988=5,R988=4),1.41,IF(OR(R988=6,R988=7),1.45,IF(OR(R988=8,R988=9),1.49,IF(OR(R988=10,R988=11,R988=12),1.54,IF(OR(R988=13,R988=14,R988=15),1.58,IF(OR(R988=16,R988=17,R988=18),1.63,1.68)))))))))), "Error"))))))))))))</f>
        <v>2.2799999999999998</v>
      </c>
      <c r="T988" s="456">
        <v>83200</v>
      </c>
      <c r="U988" s="457"/>
      <c r="V988" s="457"/>
      <c r="W988" s="589" t="str">
        <f t="shared" ref="W988:W1020" si="964">+M988</f>
        <v>Կ-1</v>
      </c>
      <c r="X988" s="456">
        <f t="shared" ref="X988:X1020" si="965">T988*S988</f>
        <v>189695.99999999997</v>
      </c>
      <c r="Y988" s="590">
        <f t="shared" ref="Y988:Y1020" si="966">+U988+V988+X988</f>
        <v>189695.99999999997</v>
      </c>
      <c r="Z988" s="590">
        <f t="shared" si="954"/>
        <v>2466047.9999999995</v>
      </c>
      <c r="AA988" s="592">
        <f t="shared" ref="AA988:AA1001" si="967">+Q988</f>
        <v>1</v>
      </c>
      <c r="AB988" s="592">
        <f t="shared" ref="AB988:AB1020" si="968">+R988+1</f>
        <v>28</v>
      </c>
      <c r="AC988" s="588">
        <f t="shared" ref="AC988:AC1020" si="969">IF(AA988&lt;1,0,IF(AG988="Բ-1",IF(AB988=0,6.94,IF(AB988=1,7.17,IF(AB988=2,7.41,IF(AB988=3,7.66,IF(OR(AB988=5,AB988=4),7.92,IF(OR(AB988=6,AB988=7),8.18,IF(OR(AB988=8,AB988=9),8.46,IF(OR(AB988=10,AB988=11,AB988=12),8.74,IF(OR(AB988=13,AB988=14,AB988=15),9.03,IF(OR(AB988=16,AB988=17,AB988=18),9.33,9.65)))))))))),IF(AG988="Բ-2", IF(AB988=0,5.71,IF(AB988=1,5.89,IF(AB988=2,6.09,IF(AB988=3,6.29,IF(OR(AB988=5,AB988=4),6.5,IF(OR(AB988=6,AB988=7),6.72,IF(OR(AB988=8,AB988=9),6.94,IF(OR(AB988=10,AB988=11,AB988=12),7.17,IF(OR(AB988=13,AB988=14,AB988=15),7.41,IF(OR(AB988=16,AB988=17,AB988=18),7.65,7.91)))))))))), IF(AG988="Գ-1", IF(AB988=0,4.7,IF(AB988=1,4.86,IF(AB988=2,5.01,IF(AB988=3,5.18,IF(OR(AB988=5,AB988=4),5.35,IF(OR(AB988=6,AB988=7),5.52,IF(OR(AB988=8,AB988=9),5.71,IF(OR(AB988=10,AB988=11,AB988=12),5.89,IF(OR(AB988=13,AB988=14,AB988=15),6.09,IF(OR(AB988=16,AB988=17,AB988=18),6.29,6.49)))))))))), IF(AG988="Գ-2", IF(AB988=0,3.88,IF(AB988=1,4.01,IF(AB988=2,4.14,IF(AB988=3,4.27,IF(OR(AB988=5,AB988=4),4.41,IF(OR(AB988=6,AB988=7),4.55,IF(OR(AB988=8,AB988=9),4.7,IF(OR(AB988=10,AB988=11,AB988=12),4.85,IF(OR(AB988=13,AB988=14,AB988=15),5.01,IF(OR(AB988=16,AB988=17,AB988=18),5.17,5.34)))))))))), IF(AG988="Գ-3", IF(AB988=0,3.21,IF(AB988=1,3.31,IF(AB988=2,3.42,IF(AB988=3,3.53,IF(OR(AB988=5,AB988=4),3.64,IF(OR(AB988=6,AB988=7),3.76,IF(OR(AB988=8,AB988=9),3.88,IF(OR(AB988=10,AB988=11,AB988=12),4.01,IF(OR(AB988=13,AB988=14,AB988=15),4.13,IF(OR(AB988=16,AB988=17,AB988=18),4.27,4.4)))))))))), IF(AG988="Ա-1", IF(AB988=0,2.66,IF(AB988=1,2.75,IF(AB988=2,2.83,IF(AB988=3,2.92,IF(OR(AB988=5,AB988=4),3.02,IF(OR(AB988=6,AB988=7),3.11,IF(OR(AB988=8,AB988=9),3.21,IF(OR(AB988=10,AB988=11,AB988=12),3.31,IF(OR(AB988=13,AB988=14,AB988=15),3.42,IF(OR(AB988=16,AB988=17,AB988=18),3.53,3.64)))))))))), IF(AG988="Ա-2", IF(AB988=0,2.28,IF(AB988=1,2.35,IF(AB988=2,2.43,IF(AB988=3,2.5,IF(OR(AB988=5,AB988=4),2.58,IF(OR(AB988=6,AB988=7),2.66,IF(OR(AB988=8,AB988=9),2.75,IF(OR(AB988=10,AB988=11,AB988=12),2.83,IF(OR(AB988=13,AB988=14,AB988=15),2.92,IF(OR(AB988=16,AB988=17,AB988=18),3.01,3.11)))))))))),IF(AG988="Ա-3", IF(AB988=0,1.96,IF(AB988=1,2.02,IF(AB988=2,2.08,IF(AB988=3,2.15,IF(OR(AB988=5,AB988=4),2.21,IF(OR(AB988=6,AB988=7),2.28,IF(OR(AB988=8,AB988=9),2.35,IF(OR(AB988=10,AB988=11,AB988=12),2.42,IF(OR(AB988=13,AB988=14,AB988=15),2.5,IF(OR(AB988=16,AB988=17,AB988=18),2.58,2.66)))))))))), IF(AG988="Կ-1", IF(AB988=0,1.68,IF(AB988=1,1.73,IF(AB988=2,1.79,IF(AB988=3,1.84,IF(OR(AB988=5,AB988=4),1.9,IF(OR(AB988=6,AB988=7),1.96,IF(OR(AB988=8,AB988=9),2.02,IF(OR(AB988=10,AB988=11,AB988=12),2.08,IF(OR(AB988=13,AB988=14,AB988=15),2.14,IF(OR(AB988=16,AB988=17,AB988=18),2.21,2.28)))))))))), IF(AG988="Կ-2", IF(AB988=0,1.45,IF(AB988=1,1.49,IF(AB988=2,1.54,IF(AB988=3,1.59,IF(OR(AB988=5,AB988=4),1.63,IF(OR(AB988=6,AB988=7),1.68,IF(OR(AB988=8,AB988=9),1.73,IF(OR(AB988=10,AB988=11,AB988=12),1.79,IF(OR(AB988=13,AB988=14,AB988=15),1.84,IF(OR(AB988=16,AB988=17,AB988=18),1.9,1.95)))))))))),IF(AG988="Կ-3", IF(AB988=0,1.25,IF(AB988=1,1.29,IF(AB988=2,1.33,IF(AB988=3,1.37,IF(OR(AB988=5,AB988=4),1.41,IF(OR(AB988=6,AB988=7),1.45,IF(OR(AB988=8,AB988=9),1.49,IF(OR(AB988=10,AB988=11,AB988=12),1.54,IF(OR(AB988=13,AB988=14,AB988=15),1.58,IF(OR(AB988=16,AB988=17,AB988=18),1.63,1.68)))))))))), "Error"))))))))))))</f>
        <v>2.2799999999999998</v>
      </c>
      <c r="AD988" s="456">
        <v>83200</v>
      </c>
      <c r="AE988" s="457"/>
      <c r="AF988" s="457"/>
      <c r="AG988" s="589" t="str">
        <f t="shared" ref="AG988:AG1020" si="970">+W988</f>
        <v>Կ-1</v>
      </c>
      <c r="AH988" s="456">
        <f t="shared" ref="AH988:AH1020" si="971">AD988*AC988</f>
        <v>189695.99999999997</v>
      </c>
      <c r="AI988" s="590">
        <f t="shared" ref="AI988:AI1020" si="972">AH988+AE988+AF988</f>
        <v>189695.99999999997</v>
      </c>
      <c r="AJ988" s="590">
        <f t="shared" si="955"/>
        <v>2466047.9999999995</v>
      </c>
      <c r="AK988" s="592">
        <f t="shared" ref="AK988:AK1001" si="973">+AA988</f>
        <v>1</v>
      </c>
      <c r="AL988" s="592">
        <f t="shared" ref="AL988:AL1020" si="974">+AB988+1</f>
        <v>29</v>
      </c>
      <c r="AM988" s="588">
        <f t="shared" ref="AM988:AM1020" si="975">IF(AK988&lt;1,0,IF(AQ988="Բ-1",IF(AL988=0,6.94,IF(AL988=1,7.17,IF(AL988=2,7.41,IF(AL988=3,7.66,IF(OR(AL988=5,AL988=4),7.92,IF(OR(AL988=6,AL988=7),8.18,IF(OR(AL988=8,AL988=9),8.46,IF(OR(AL988=10,AL988=11,AL988=12),8.74,IF(OR(AL988=13,AL988=14,AL988=15),9.03,IF(OR(AL988=16,AL988=17,AL988=18),9.33,9.65)))))))))),IF(AQ988="Բ-2", IF(AL988=0,5.71,IF(AL988=1,5.89,IF(AL988=2,6.09,IF(AL988=3,6.29,IF(OR(AL988=5,AL988=4),6.5,IF(OR(AL988=6,AL988=7),6.72,IF(OR(AL988=8,AL988=9),6.94,IF(OR(AL988=10,AL988=11,AL988=12),7.17,IF(OR(AL988=13,AL988=14,AL988=15),7.41,IF(OR(AL988=16,AL988=17,AL988=18),7.65,7.91)))))))))), IF(AQ988="Գ-1", IF(AL988=0,4.7,IF(AL988=1,4.86,IF(AL988=2,5.01,IF(AL988=3,5.18,IF(OR(AL988=5,AL988=4),5.35,IF(OR(AL988=6,AL988=7),5.52,IF(OR(AL988=8,AL988=9),5.71,IF(OR(AL988=10,AL988=11,AL988=12),5.89,IF(OR(AL988=13,AL988=14,AL988=15),6.09,IF(OR(AL988=16,AL988=17,AL988=18),6.29,6.49)))))))))), IF(AQ988="Գ-2", IF(AL988=0,3.88,IF(AL988=1,4.01,IF(AL988=2,4.14,IF(AL988=3,4.27,IF(OR(AL988=5,AL988=4),4.41,IF(OR(AL988=6,AL988=7),4.55,IF(OR(AL988=8,AL988=9),4.7,IF(OR(AL988=10,AL988=11,AL988=12),4.85,IF(OR(AL988=13,AL988=14,AL988=15),5.01,IF(OR(AL988=16,AL988=17,AL988=18),5.17,5.34)))))))))), IF(AQ988="Գ-3", IF(AL988=0,3.21,IF(AL988=1,3.31,IF(AL988=2,3.42,IF(AL988=3,3.53,IF(OR(AL988=5,AL988=4),3.64,IF(OR(AL988=6,AL988=7),3.76,IF(OR(AL988=8,AL988=9),3.88,IF(OR(AL988=10,AL988=11,AL988=12),4.01,IF(OR(AL988=13,AL988=14,AL988=15),4.13,IF(OR(AL988=16,AL988=17,AL988=18),4.27,4.4)))))))))), IF(AQ988="Ա-1", IF(AL988=0,2.66,IF(AL988=1,2.75,IF(AL988=2,2.83,IF(AL988=3,2.92,IF(OR(AL988=5,AL988=4),3.02,IF(OR(AL988=6,AL988=7),3.11,IF(OR(AL988=8,AL988=9),3.21,IF(OR(AL988=10,AL988=11,AL988=12),3.31,IF(OR(AL988=13,AL988=14,AL988=15),3.42,IF(OR(AL988=16,AL988=17,AL988=18),3.53,3.64)))))))))), IF(AQ988="Ա-2", IF(AL988=0,2.28,IF(AL988=1,2.35,IF(AL988=2,2.43,IF(AL988=3,2.5,IF(OR(AL988=5,AL988=4),2.58,IF(OR(AL988=6,AL988=7),2.66,IF(OR(AL988=8,AL988=9),2.75,IF(OR(AL988=10,AL988=11,AL988=12),2.83,IF(OR(AL988=13,AL988=14,AL988=15),2.92,IF(OR(AL988=16,AL988=17,AL988=18),3.01,3.11)))))))))),IF(AQ988="Ա-3", IF(AL988=0,1.96,IF(AL988=1,2.02,IF(AL988=2,2.08,IF(AL988=3,2.15,IF(OR(AL988=5,AL988=4),2.21,IF(OR(AL988=6,AL988=7),2.28,IF(OR(AL988=8,AL988=9),2.35,IF(OR(AL988=10,AL988=11,AL988=12),2.42,IF(OR(AL988=13,AL988=14,AL988=15),2.5,IF(OR(AL988=16,AL988=17,AL988=18),2.58,2.66)))))))))), IF(AQ988="Կ-1", IF(AL988=0,1.68,IF(AL988=1,1.73,IF(AL988=2,1.79,IF(AL988=3,1.84,IF(OR(AL988=5,AL988=4),1.9,IF(OR(AL988=6,AL988=7),1.96,IF(OR(AL988=8,AL988=9),2.02,IF(OR(AL988=10,AL988=11,AL988=12),2.08,IF(OR(AL988=13,AL988=14,AL988=15),2.14,IF(OR(AL988=16,AL988=17,AL988=18),2.21,2.28)))))))))), IF(AQ988="Կ-2", IF(AL988=0,1.45,IF(AL988=1,1.49,IF(AL988=2,1.54,IF(AL988=3,1.59,IF(OR(AL988=5,AL988=4),1.63,IF(OR(AL988=6,AL988=7),1.68,IF(OR(AL988=8,AL988=9),1.73,IF(OR(AL988=10,AL988=11,AL988=12),1.79,IF(OR(AL988=13,AL988=14,AL988=15),1.84,IF(OR(AL988=16,AL988=17,AL988=18),1.9,1.95)))))))))),IF(AQ988="Կ-3", IF(AL988=0,1.25,IF(AL988=1,1.29,IF(AL988=2,1.33,IF(AL988=3,1.37,IF(OR(AL988=5,AL988=4),1.41,IF(OR(AL988=6,AL988=7),1.45,IF(OR(AL988=8,AL988=9),1.49,IF(OR(AL988=10,AL988=11,AL988=12),1.54,IF(OR(AL988=13,AL988=14,AL988=15),1.58,IF(OR(AL988=16,AL988=17,AL988=18),1.63,1.68)))))))))), "Error"))))))))))))</f>
        <v>2.2799999999999998</v>
      </c>
      <c r="AN988" s="456">
        <v>83200</v>
      </c>
      <c r="AO988" s="457"/>
      <c r="AP988" s="457"/>
      <c r="AQ988" s="589" t="str">
        <f>+AG988</f>
        <v>Կ-1</v>
      </c>
      <c r="AR988" s="456">
        <f t="shared" ref="AR988:AR1020" si="976">AN988*AM988</f>
        <v>189695.99999999997</v>
      </c>
      <c r="AS988" s="590">
        <f t="shared" ref="AS988:AS1020" si="977">AR988+AO988+AP988</f>
        <v>189695.99999999997</v>
      </c>
      <c r="AT988" s="590">
        <f t="shared" si="956"/>
        <v>2466047.9999999995</v>
      </c>
    </row>
    <row r="989" spans="2:46" s="587" customFormat="1" ht="27">
      <c r="B989" s="830">
        <v>49</v>
      </c>
      <c r="C989" s="795" t="s">
        <v>2393</v>
      </c>
      <c r="D989" s="828" t="s">
        <v>1960</v>
      </c>
      <c r="E989" s="818">
        <v>2001</v>
      </c>
      <c r="F989" s="829" t="s">
        <v>453</v>
      </c>
      <c r="G989" s="820">
        <v>1</v>
      </c>
      <c r="H989" s="820">
        <v>3</v>
      </c>
      <c r="I989" s="821">
        <f t="shared" ref="I989:I1000" si="978">IF(G989&lt;1,0,IF(M989="Բ-1",IF(H989=0,6.94,IF(H989=1,7.17,IF(H989=2,7.41,IF(H989=3,7.66,IF(OR(H989=5,H989=4),7.92,IF(OR(H989=6,H989=7),8.18,IF(OR(H989=8,H989=9),8.46,IF(OR(H989=10,H989=11,H989=12),8.74,IF(OR(H989=13,H989=14,H989=15),9.03,IF(OR(H989=16,H989=17,H989=18),9.33,9.65)))))))))),IF(M989="Բ-2", IF(H989=0,5.71,IF(H989=1,5.89,IF(H989=2,6.09,IF(H989=3,6.29,IF(OR(H989=5,H989=4),6.5,IF(OR(H989=6,H989=7),6.72,IF(OR(H989=8,H989=9),6.94,IF(OR(H989=10,H989=11,H989=12),7.17,IF(OR(H989=13,H989=14,H989=15),7.41,IF(OR(H989=16,H989=17,H989=18),7.65,7.91)))))))))), IF(M989="Գ-1", IF(H989=0,4.7,IF(H989=1,4.86,IF(H989=2,5.01,IF(H989=3,5.18,IF(OR(H989=5,H989=4),5.35,IF(OR(H989=6,H989=7),5.52,IF(OR(H989=8,H989=9),5.71,IF(OR(H989=10,H989=11,H989=12),5.89,IF(OR(H989=13,H989=14,H989=15),6.09,IF(OR(H989=16,H989=17,H989=18),6.29,6.49)))))))))), IF(M989="Գ-2", IF(H989=0,3.88,IF(H989=1,4.01,IF(H989=2,4.14,IF(H989=3,4.27,IF(OR(H989=5,H989=4),4.41,IF(OR(H989=6,H989=7),4.55,IF(OR(H989=8,H989=9),4.7,IF(OR(H989=10,H989=11,H989=12),4.85,IF(OR(H989=13,H989=14,H989=15),5.01,IF(OR(H989=16,H989=17,H989=18),5.17,5.34)))))))))), IF(M989="Գ-3", IF(H989=0,3.21,IF(H989=1,3.31,IF(H989=2,3.42,IF(H989=3,3.53,IF(OR(H989=5,H989=4),3.64,IF(OR(H989=6,H989=7),3.76,IF(OR(H989=8,H989=9),3.88,IF(OR(H989=10,H989=11,H989=12),4.01,IF(OR(H989=13,H989=14,H989=15),4.13,IF(OR(H989=16,H989=17,H989=18),4.27,4.4)))))))))), IF(M989="Ա-1", IF(H989=0,2.66,IF(H989=1,2.75,IF(H989=2,2.83,IF(H989=3,2.92,IF(OR(H989=5,H989=4),3.02,IF(OR(H989=6,H989=7),3.11,IF(OR(H989=8,H989=9),3.21,IF(OR(H989=10,H989=11,H989=12),3.31,IF(OR(H989=13,H989=14,H989=15),3.42,IF(OR(H989=16,H989=17,H989=18),3.53,3.64)))))))))), IF(M989="Ա-2", IF(H989=0,2.28,IF(H989=1,2.35,IF(H989=2,2.43,IF(H989=3,2.5,IF(OR(H989=5,H989=4),2.58,IF(OR(H989=6,H989=7),2.66,IF(OR(H989=8,H989=9),2.75,IF(OR(H989=10,H989=11,H989=12),2.83,IF(OR(H989=13,H989=14,H989=15),2.92,IF(OR(H989=16,H989=17,H989=18),3.01,3.11)))))))))),IF(M989="Ա-3", IF(H989=0,1.96,IF(H989=1,2.02,IF(H989=2,2.08,IF(H989=3,2.15,IF(OR(H989=5,H989=4),2.21,IF(OR(H989=6,H989=7),2.28,IF(OR(H989=8,H989=9),2.35,IF(OR(H989=10,H989=11,H989=12),2.42,IF(OR(H989=13,H989=14,H989=15),2.5,IF(OR(H989=16,H989=17,H989=18),2.58,2.66)))))))))), IF(M989="Կ-1", IF(H989=0,1.68,IF(H989=1,1.73,IF(H989=2,1.79,IF(H989=3,1.84,IF(OR(H989=5,H989=4),1.9,IF(OR(H989=6,H989=7),1.96,IF(OR(H989=8,H989=9),2.02,IF(OR(H989=10,H989=11,H989=12),2.08,IF(OR(H989=13,H989=14,H989=15),2.14,IF(OR(H989=16,H989=17,H989=18),2.21,2.28)))))))))), IF(M989="Կ-2", IF(H989=0,1.45,IF(H989=1,1.49,IF(H989=2,1.54,IF(H989=3,1.59,IF(OR(H989=5,H989=4),1.63,IF(OR(H989=6,H989=7),1.68,IF(OR(H989=8,H989=9),1.73,IF(OR(H989=10,H989=11,H989=12),1.79,IF(OR(H989=13,H989=14,H989=15),1.84,IF(OR(H989=16,H989=17,H989=18),1.9,1.95)))))))))),IF(M989="Կ-3", IF(H989=0,1.25,IF(H989=1,1.29,IF(H989=2,1.33,IF(H989=3,1.37,IF(OR(H989=5,H989=4),1.41,IF(OR(H989=6,H989=7),1.45,IF(OR(H989=8,H989=9),1.49,IF(OR(H989=10,H989=11,H989=12),1.54,IF(OR(H989=13,H989=14,H989=15),1.58,IF(OR(H989=16,H989=17,H989=18),1.63,1.68)))))))))), "Error"))))))))))))</f>
        <v>1.84</v>
      </c>
      <c r="J989" s="799">
        <v>83200</v>
      </c>
      <c r="K989" s="832"/>
      <c r="L989" s="832"/>
      <c r="M989" s="896" t="s">
        <v>86</v>
      </c>
      <c r="N989" s="799">
        <f t="shared" ref="N989:N1000" si="979">J989*I989</f>
        <v>153088</v>
      </c>
      <c r="O989" s="823">
        <f t="shared" si="960"/>
        <v>153088</v>
      </c>
      <c r="P989" s="823">
        <f t="shared" ref="P989:P1000" si="980">+O989*13</f>
        <v>1990144</v>
      </c>
      <c r="Q989" s="592">
        <f t="shared" si="961"/>
        <v>1</v>
      </c>
      <c r="R989" s="592">
        <f t="shared" si="962"/>
        <v>4</v>
      </c>
      <c r="S989" s="588">
        <f t="shared" si="963"/>
        <v>1.9</v>
      </c>
      <c r="T989" s="456">
        <v>83200</v>
      </c>
      <c r="U989" s="457"/>
      <c r="V989" s="457"/>
      <c r="W989" s="589" t="str">
        <f t="shared" si="964"/>
        <v>Կ-1</v>
      </c>
      <c r="X989" s="456">
        <f t="shared" si="965"/>
        <v>158080</v>
      </c>
      <c r="Y989" s="590">
        <f t="shared" si="966"/>
        <v>158080</v>
      </c>
      <c r="Z989" s="590">
        <f t="shared" ref="Z989:Z1000" si="981">+Y989*13</f>
        <v>2055040</v>
      </c>
      <c r="AA989" s="592">
        <f t="shared" si="967"/>
        <v>1</v>
      </c>
      <c r="AB989" s="592">
        <f t="shared" si="968"/>
        <v>5</v>
      </c>
      <c r="AC989" s="588">
        <f t="shared" si="969"/>
        <v>1.9</v>
      </c>
      <c r="AD989" s="456">
        <v>83200</v>
      </c>
      <c r="AE989" s="457"/>
      <c r="AF989" s="457"/>
      <c r="AG989" s="589" t="str">
        <f t="shared" si="970"/>
        <v>Կ-1</v>
      </c>
      <c r="AH989" s="456">
        <f t="shared" si="971"/>
        <v>158080</v>
      </c>
      <c r="AI989" s="590">
        <f t="shared" si="972"/>
        <v>158080</v>
      </c>
      <c r="AJ989" s="590">
        <f t="shared" ref="AJ989:AJ1000" si="982">+AI989*13</f>
        <v>2055040</v>
      </c>
      <c r="AK989" s="592">
        <f t="shared" si="973"/>
        <v>1</v>
      </c>
      <c r="AL989" s="592">
        <f t="shared" si="974"/>
        <v>6</v>
      </c>
      <c r="AM989" s="588">
        <f t="shared" si="975"/>
        <v>1.96</v>
      </c>
      <c r="AN989" s="456">
        <v>83200</v>
      </c>
      <c r="AO989" s="457"/>
      <c r="AP989" s="457"/>
      <c r="AQ989" s="589" t="str">
        <f t="shared" ref="AQ989:AQ1020" si="983">+AG989</f>
        <v>Կ-1</v>
      </c>
      <c r="AR989" s="456">
        <f t="shared" si="976"/>
        <v>163072</v>
      </c>
      <c r="AS989" s="590">
        <f t="shared" si="977"/>
        <v>163072</v>
      </c>
      <c r="AT989" s="590">
        <f t="shared" ref="AT989:AT1000" si="984">+AS989*13</f>
        <v>2119936</v>
      </c>
    </row>
    <row r="990" spans="2:46" s="587" customFormat="1" ht="27">
      <c r="B990" s="830">
        <v>50</v>
      </c>
      <c r="C990" s="795" t="s">
        <v>3211</v>
      </c>
      <c r="D990" s="828" t="s">
        <v>1960</v>
      </c>
      <c r="E990" s="818">
        <v>2000</v>
      </c>
      <c r="F990" s="829" t="s">
        <v>453</v>
      </c>
      <c r="G990" s="820">
        <v>1</v>
      </c>
      <c r="H990" s="820">
        <v>1</v>
      </c>
      <c r="I990" s="821">
        <f t="shared" si="978"/>
        <v>1.73</v>
      </c>
      <c r="J990" s="799">
        <v>83200</v>
      </c>
      <c r="K990" s="799"/>
      <c r="L990" s="799"/>
      <c r="M990" s="822" t="s">
        <v>86</v>
      </c>
      <c r="N990" s="799">
        <f t="shared" si="979"/>
        <v>143936</v>
      </c>
      <c r="O990" s="823">
        <f t="shared" si="960"/>
        <v>143936</v>
      </c>
      <c r="P990" s="823">
        <f t="shared" si="980"/>
        <v>1871168</v>
      </c>
      <c r="Q990" s="592">
        <f t="shared" si="961"/>
        <v>1</v>
      </c>
      <c r="R990" s="592">
        <f t="shared" si="962"/>
        <v>2</v>
      </c>
      <c r="S990" s="588">
        <f t="shared" si="963"/>
        <v>1.79</v>
      </c>
      <c r="T990" s="456">
        <v>83200</v>
      </c>
      <c r="U990" s="456"/>
      <c r="V990" s="456"/>
      <c r="W990" s="589" t="str">
        <f t="shared" si="964"/>
        <v>Կ-1</v>
      </c>
      <c r="X990" s="456">
        <f t="shared" si="965"/>
        <v>148928</v>
      </c>
      <c r="Y990" s="590">
        <f t="shared" si="966"/>
        <v>148928</v>
      </c>
      <c r="Z990" s="590">
        <f t="shared" si="981"/>
        <v>1936064</v>
      </c>
      <c r="AA990" s="592">
        <f t="shared" si="967"/>
        <v>1</v>
      </c>
      <c r="AB990" s="592">
        <f t="shared" si="968"/>
        <v>3</v>
      </c>
      <c r="AC990" s="588">
        <f t="shared" si="969"/>
        <v>1.84</v>
      </c>
      <c r="AD990" s="456">
        <v>83200</v>
      </c>
      <c r="AE990" s="456"/>
      <c r="AF990" s="456"/>
      <c r="AG990" s="589" t="str">
        <f t="shared" si="970"/>
        <v>Կ-1</v>
      </c>
      <c r="AH990" s="456">
        <f t="shared" si="971"/>
        <v>153088</v>
      </c>
      <c r="AI990" s="590">
        <f t="shared" si="972"/>
        <v>153088</v>
      </c>
      <c r="AJ990" s="590">
        <f t="shared" si="982"/>
        <v>1990144</v>
      </c>
      <c r="AK990" s="592">
        <f t="shared" si="973"/>
        <v>1</v>
      </c>
      <c r="AL990" s="592">
        <f t="shared" si="974"/>
        <v>4</v>
      </c>
      <c r="AM990" s="588">
        <f t="shared" si="975"/>
        <v>1.9</v>
      </c>
      <c r="AN990" s="456">
        <v>83200</v>
      </c>
      <c r="AO990" s="456"/>
      <c r="AP990" s="456"/>
      <c r="AQ990" s="589" t="str">
        <f t="shared" si="983"/>
        <v>Կ-1</v>
      </c>
      <c r="AR990" s="456">
        <f t="shared" si="976"/>
        <v>158080</v>
      </c>
      <c r="AS990" s="590">
        <f t="shared" si="977"/>
        <v>158080</v>
      </c>
      <c r="AT990" s="590">
        <f t="shared" si="984"/>
        <v>2055040</v>
      </c>
    </row>
    <row r="991" spans="2:46" s="587" customFormat="1" ht="27">
      <c r="B991" s="830">
        <v>51</v>
      </c>
      <c r="C991" s="795" t="s">
        <v>3212</v>
      </c>
      <c r="D991" s="828" t="s">
        <v>1960</v>
      </c>
      <c r="E991" s="818">
        <v>2003</v>
      </c>
      <c r="F991" s="829" t="s">
        <v>453</v>
      </c>
      <c r="G991" s="820">
        <v>1</v>
      </c>
      <c r="H991" s="820">
        <v>0</v>
      </c>
      <c r="I991" s="821">
        <f t="shared" si="978"/>
        <v>1.68</v>
      </c>
      <c r="J991" s="799">
        <v>83200</v>
      </c>
      <c r="K991" s="832"/>
      <c r="L991" s="832"/>
      <c r="M991" s="896" t="s">
        <v>86</v>
      </c>
      <c r="N991" s="799">
        <f t="shared" si="979"/>
        <v>139776</v>
      </c>
      <c r="O991" s="823">
        <f t="shared" si="960"/>
        <v>139776</v>
      </c>
      <c r="P991" s="823">
        <f t="shared" si="980"/>
        <v>1817088</v>
      </c>
      <c r="Q991" s="592">
        <f t="shared" si="961"/>
        <v>1</v>
      </c>
      <c r="R991" s="592">
        <f t="shared" si="962"/>
        <v>1</v>
      </c>
      <c r="S991" s="588">
        <f t="shared" si="963"/>
        <v>1.73</v>
      </c>
      <c r="T991" s="456">
        <v>83200</v>
      </c>
      <c r="U991" s="457"/>
      <c r="V991" s="457"/>
      <c r="W991" s="589" t="str">
        <f t="shared" si="964"/>
        <v>Կ-1</v>
      </c>
      <c r="X991" s="456">
        <f t="shared" si="965"/>
        <v>143936</v>
      </c>
      <c r="Y991" s="590">
        <f t="shared" si="966"/>
        <v>143936</v>
      </c>
      <c r="Z991" s="590">
        <f t="shared" si="981"/>
        <v>1871168</v>
      </c>
      <c r="AA991" s="592">
        <f t="shared" si="967"/>
        <v>1</v>
      </c>
      <c r="AB991" s="592">
        <f t="shared" si="968"/>
        <v>2</v>
      </c>
      <c r="AC991" s="588">
        <f t="shared" si="969"/>
        <v>1.79</v>
      </c>
      <c r="AD991" s="456">
        <v>83200</v>
      </c>
      <c r="AE991" s="457"/>
      <c r="AF991" s="457"/>
      <c r="AG991" s="589" t="str">
        <f t="shared" si="970"/>
        <v>Կ-1</v>
      </c>
      <c r="AH991" s="456">
        <f t="shared" si="971"/>
        <v>148928</v>
      </c>
      <c r="AI991" s="590">
        <f t="shared" si="972"/>
        <v>148928</v>
      </c>
      <c r="AJ991" s="590">
        <f t="shared" si="982"/>
        <v>1936064</v>
      </c>
      <c r="AK991" s="592">
        <f t="shared" si="973"/>
        <v>1</v>
      </c>
      <c r="AL991" s="592">
        <f t="shared" si="974"/>
        <v>3</v>
      </c>
      <c r="AM991" s="588">
        <f t="shared" si="975"/>
        <v>1.84</v>
      </c>
      <c r="AN991" s="456">
        <v>83200</v>
      </c>
      <c r="AO991" s="457"/>
      <c r="AP991" s="457"/>
      <c r="AQ991" s="589" t="str">
        <f t="shared" si="983"/>
        <v>Կ-1</v>
      </c>
      <c r="AR991" s="456">
        <f t="shared" si="976"/>
        <v>153088</v>
      </c>
      <c r="AS991" s="590">
        <f t="shared" si="977"/>
        <v>153088</v>
      </c>
      <c r="AT991" s="590">
        <f t="shared" si="984"/>
        <v>1990144</v>
      </c>
    </row>
    <row r="992" spans="2:46" s="587" customFormat="1" ht="27">
      <c r="B992" s="830">
        <v>52</v>
      </c>
      <c r="C992" s="795" t="s">
        <v>2831</v>
      </c>
      <c r="D992" s="828" t="s">
        <v>1960</v>
      </c>
      <c r="E992" s="818">
        <v>1996</v>
      </c>
      <c r="F992" s="829" t="s">
        <v>453</v>
      </c>
      <c r="G992" s="820">
        <v>1</v>
      </c>
      <c r="H992" s="820">
        <v>8</v>
      </c>
      <c r="I992" s="821">
        <f t="shared" si="978"/>
        <v>2.02</v>
      </c>
      <c r="J992" s="799">
        <v>83200</v>
      </c>
      <c r="K992" s="832"/>
      <c r="L992" s="832"/>
      <c r="M992" s="896" t="s">
        <v>86</v>
      </c>
      <c r="N992" s="799">
        <f t="shared" si="979"/>
        <v>168064</v>
      </c>
      <c r="O992" s="823">
        <f t="shared" si="960"/>
        <v>168064</v>
      </c>
      <c r="P992" s="823">
        <f t="shared" si="980"/>
        <v>2184832</v>
      </c>
      <c r="Q992" s="592">
        <f t="shared" si="961"/>
        <v>1</v>
      </c>
      <c r="R992" s="592">
        <f t="shared" si="962"/>
        <v>9</v>
      </c>
      <c r="S992" s="588">
        <f t="shared" si="963"/>
        <v>2.02</v>
      </c>
      <c r="T992" s="456">
        <v>83200</v>
      </c>
      <c r="U992" s="457"/>
      <c r="V992" s="457"/>
      <c r="W992" s="589" t="str">
        <f t="shared" si="964"/>
        <v>Կ-1</v>
      </c>
      <c r="X992" s="456">
        <f t="shared" si="965"/>
        <v>168064</v>
      </c>
      <c r="Y992" s="590">
        <f t="shared" si="966"/>
        <v>168064</v>
      </c>
      <c r="Z992" s="590">
        <f t="shared" si="981"/>
        <v>2184832</v>
      </c>
      <c r="AA992" s="592">
        <f t="shared" si="967"/>
        <v>1</v>
      </c>
      <c r="AB992" s="592">
        <f t="shared" si="968"/>
        <v>10</v>
      </c>
      <c r="AC992" s="588">
        <f t="shared" si="969"/>
        <v>2.08</v>
      </c>
      <c r="AD992" s="456">
        <v>83200</v>
      </c>
      <c r="AE992" s="457"/>
      <c r="AF992" s="457"/>
      <c r="AG992" s="589" t="str">
        <f t="shared" si="970"/>
        <v>Կ-1</v>
      </c>
      <c r="AH992" s="456">
        <f t="shared" si="971"/>
        <v>173056</v>
      </c>
      <c r="AI992" s="590">
        <f t="shared" si="972"/>
        <v>173056</v>
      </c>
      <c r="AJ992" s="590">
        <f t="shared" si="982"/>
        <v>2249728</v>
      </c>
      <c r="AK992" s="592">
        <f t="shared" si="973"/>
        <v>1</v>
      </c>
      <c r="AL992" s="592">
        <f t="shared" si="974"/>
        <v>11</v>
      </c>
      <c r="AM992" s="588">
        <f t="shared" si="975"/>
        <v>2.08</v>
      </c>
      <c r="AN992" s="456">
        <v>83200</v>
      </c>
      <c r="AO992" s="457"/>
      <c r="AP992" s="457"/>
      <c r="AQ992" s="589" t="str">
        <f t="shared" si="983"/>
        <v>Կ-1</v>
      </c>
      <c r="AR992" s="456">
        <f t="shared" si="976"/>
        <v>173056</v>
      </c>
      <c r="AS992" s="590">
        <f t="shared" si="977"/>
        <v>173056</v>
      </c>
      <c r="AT992" s="590">
        <f t="shared" si="984"/>
        <v>2249728</v>
      </c>
    </row>
    <row r="993" spans="2:46" s="587" customFormat="1" ht="27">
      <c r="B993" s="830">
        <v>53</v>
      </c>
      <c r="C993" s="895" t="s">
        <v>2832</v>
      </c>
      <c r="D993" s="828" t="s">
        <v>1960</v>
      </c>
      <c r="E993" s="818">
        <v>1975</v>
      </c>
      <c r="F993" s="829" t="s">
        <v>453</v>
      </c>
      <c r="G993" s="820">
        <v>1</v>
      </c>
      <c r="H993" s="820">
        <v>20</v>
      </c>
      <c r="I993" s="821">
        <f t="shared" si="978"/>
        <v>2.2799999999999998</v>
      </c>
      <c r="J993" s="799">
        <v>83200</v>
      </c>
      <c r="K993" s="799"/>
      <c r="L993" s="832"/>
      <c r="M993" s="896" t="s">
        <v>86</v>
      </c>
      <c r="N993" s="799">
        <f t="shared" si="979"/>
        <v>189695.99999999997</v>
      </c>
      <c r="O993" s="823">
        <f t="shared" si="960"/>
        <v>189695.99999999997</v>
      </c>
      <c r="P993" s="823">
        <f t="shared" si="980"/>
        <v>2466047.9999999995</v>
      </c>
      <c r="Q993" s="592">
        <f t="shared" si="961"/>
        <v>1</v>
      </c>
      <c r="R993" s="592">
        <f t="shared" si="962"/>
        <v>21</v>
      </c>
      <c r="S993" s="588">
        <f t="shared" si="963"/>
        <v>2.2799999999999998</v>
      </c>
      <c r="T993" s="456">
        <v>83200</v>
      </c>
      <c r="U993" s="456"/>
      <c r="V993" s="457"/>
      <c r="W993" s="589" t="str">
        <f t="shared" si="964"/>
        <v>Կ-1</v>
      </c>
      <c r="X993" s="456">
        <f t="shared" si="965"/>
        <v>189695.99999999997</v>
      </c>
      <c r="Y993" s="590">
        <f t="shared" si="966"/>
        <v>189695.99999999997</v>
      </c>
      <c r="Z993" s="590">
        <f t="shared" si="981"/>
        <v>2466047.9999999995</v>
      </c>
      <c r="AA993" s="592">
        <f t="shared" si="967"/>
        <v>1</v>
      </c>
      <c r="AB993" s="592">
        <f t="shared" si="968"/>
        <v>22</v>
      </c>
      <c r="AC993" s="588">
        <f t="shared" si="969"/>
        <v>2.2799999999999998</v>
      </c>
      <c r="AD993" s="456">
        <v>83200</v>
      </c>
      <c r="AE993" s="456"/>
      <c r="AF993" s="457"/>
      <c r="AG993" s="589" t="str">
        <f t="shared" si="970"/>
        <v>Կ-1</v>
      </c>
      <c r="AH993" s="456">
        <f t="shared" si="971"/>
        <v>189695.99999999997</v>
      </c>
      <c r="AI993" s="590">
        <f t="shared" si="972"/>
        <v>189695.99999999997</v>
      </c>
      <c r="AJ993" s="590">
        <f t="shared" si="982"/>
        <v>2466047.9999999995</v>
      </c>
      <c r="AK993" s="592">
        <f t="shared" si="973"/>
        <v>1</v>
      </c>
      <c r="AL993" s="592">
        <f t="shared" si="974"/>
        <v>23</v>
      </c>
      <c r="AM993" s="588">
        <f t="shared" si="975"/>
        <v>2.2799999999999998</v>
      </c>
      <c r="AN993" s="456">
        <v>83200</v>
      </c>
      <c r="AO993" s="456"/>
      <c r="AP993" s="457"/>
      <c r="AQ993" s="589" t="str">
        <f t="shared" si="983"/>
        <v>Կ-1</v>
      </c>
      <c r="AR993" s="456">
        <f t="shared" si="976"/>
        <v>189695.99999999997</v>
      </c>
      <c r="AS993" s="590">
        <f t="shared" si="977"/>
        <v>189695.99999999997</v>
      </c>
      <c r="AT993" s="590">
        <f t="shared" si="984"/>
        <v>2466047.9999999995</v>
      </c>
    </row>
    <row r="994" spans="2:46" s="587" customFormat="1" ht="27">
      <c r="B994" s="830">
        <v>54</v>
      </c>
      <c r="C994" s="793" t="s">
        <v>3213</v>
      </c>
      <c r="D994" s="828" t="s">
        <v>1960</v>
      </c>
      <c r="E994" s="818">
        <v>2002</v>
      </c>
      <c r="F994" s="829" t="s">
        <v>453</v>
      </c>
      <c r="G994" s="820">
        <v>1</v>
      </c>
      <c r="H994" s="820">
        <v>1</v>
      </c>
      <c r="I994" s="821">
        <f t="shared" si="978"/>
        <v>1.73</v>
      </c>
      <c r="J994" s="799">
        <v>83200</v>
      </c>
      <c r="K994" s="832"/>
      <c r="L994" s="832"/>
      <c r="M994" s="896" t="s">
        <v>86</v>
      </c>
      <c r="N994" s="799">
        <f t="shared" si="979"/>
        <v>143936</v>
      </c>
      <c r="O994" s="823">
        <f t="shared" si="960"/>
        <v>143936</v>
      </c>
      <c r="P994" s="823">
        <f t="shared" si="980"/>
        <v>1871168</v>
      </c>
      <c r="Q994" s="592">
        <f t="shared" si="961"/>
        <v>1</v>
      </c>
      <c r="R994" s="592">
        <f t="shared" si="962"/>
        <v>2</v>
      </c>
      <c r="S994" s="588">
        <f t="shared" si="963"/>
        <v>1.79</v>
      </c>
      <c r="T994" s="456">
        <v>83200</v>
      </c>
      <c r="U994" s="457"/>
      <c r="V994" s="457"/>
      <c r="W994" s="589" t="str">
        <f t="shared" si="964"/>
        <v>Կ-1</v>
      </c>
      <c r="X994" s="456">
        <f t="shared" si="965"/>
        <v>148928</v>
      </c>
      <c r="Y994" s="590">
        <f t="shared" si="966"/>
        <v>148928</v>
      </c>
      <c r="Z994" s="590">
        <f t="shared" si="981"/>
        <v>1936064</v>
      </c>
      <c r="AA994" s="592">
        <f t="shared" si="967"/>
        <v>1</v>
      </c>
      <c r="AB994" s="592">
        <f t="shared" si="968"/>
        <v>3</v>
      </c>
      <c r="AC994" s="588">
        <f t="shared" si="969"/>
        <v>1.84</v>
      </c>
      <c r="AD994" s="456">
        <v>83200</v>
      </c>
      <c r="AE994" s="457"/>
      <c r="AF994" s="457"/>
      <c r="AG994" s="589" t="str">
        <f t="shared" si="970"/>
        <v>Կ-1</v>
      </c>
      <c r="AH994" s="456">
        <f t="shared" si="971"/>
        <v>153088</v>
      </c>
      <c r="AI994" s="590">
        <f t="shared" si="972"/>
        <v>153088</v>
      </c>
      <c r="AJ994" s="590">
        <f t="shared" si="982"/>
        <v>1990144</v>
      </c>
      <c r="AK994" s="592">
        <f t="shared" si="973"/>
        <v>1</v>
      </c>
      <c r="AL994" s="592">
        <f t="shared" si="974"/>
        <v>4</v>
      </c>
      <c r="AM994" s="588">
        <f t="shared" si="975"/>
        <v>1.9</v>
      </c>
      <c r="AN994" s="456">
        <v>83200</v>
      </c>
      <c r="AO994" s="457"/>
      <c r="AP994" s="457"/>
      <c r="AQ994" s="589" t="str">
        <f t="shared" si="983"/>
        <v>Կ-1</v>
      </c>
      <c r="AR994" s="456">
        <f t="shared" si="976"/>
        <v>158080</v>
      </c>
      <c r="AS994" s="590">
        <f t="shared" si="977"/>
        <v>158080</v>
      </c>
      <c r="AT994" s="590">
        <f t="shared" si="984"/>
        <v>2055040</v>
      </c>
    </row>
    <row r="995" spans="2:46" s="587" customFormat="1" ht="27">
      <c r="B995" s="830">
        <v>55</v>
      </c>
      <c r="C995" s="795" t="s">
        <v>3214</v>
      </c>
      <c r="D995" s="828" t="s">
        <v>1960</v>
      </c>
      <c r="E995" s="818">
        <v>2002</v>
      </c>
      <c r="F995" s="829" t="s">
        <v>453</v>
      </c>
      <c r="G995" s="820">
        <v>1</v>
      </c>
      <c r="H995" s="820">
        <v>1</v>
      </c>
      <c r="I995" s="821">
        <f t="shared" si="978"/>
        <v>1.73</v>
      </c>
      <c r="J995" s="799">
        <v>83200</v>
      </c>
      <c r="K995" s="799"/>
      <c r="L995" s="799"/>
      <c r="M995" s="822" t="s">
        <v>86</v>
      </c>
      <c r="N995" s="799">
        <f t="shared" si="979"/>
        <v>143936</v>
      </c>
      <c r="O995" s="823">
        <f t="shared" si="960"/>
        <v>143936</v>
      </c>
      <c r="P995" s="823">
        <f t="shared" si="980"/>
        <v>1871168</v>
      </c>
      <c r="Q995" s="592">
        <f t="shared" si="961"/>
        <v>1</v>
      </c>
      <c r="R995" s="592">
        <f t="shared" si="962"/>
        <v>2</v>
      </c>
      <c r="S995" s="588">
        <f t="shared" si="963"/>
        <v>1.79</v>
      </c>
      <c r="T995" s="456">
        <v>83200</v>
      </c>
      <c r="U995" s="456"/>
      <c r="V995" s="456"/>
      <c r="W995" s="589" t="str">
        <f t="shared" si="964"/>
        <v>Կ-1</v>
      </c>
      <c r="X995" s="456">
        <f t="shared" si="965"/>
        <v>148928</v>
      </c>
      <c r="Y995" s="590">
        <f t="shared" si="966"/>
        <v>148928</v>
      </c>
      <c r="Z995" s="590">
        <f t="shared" si="981"/>
        <v>1936064</v>
      </c>
      <c r="AA995" s="592">
        <f t="shared" si="967"/>
        <v>1</v>
      </c>
      <c r="AB995" s="592">
        <f t="shared" si="968"/>
        <v>3</v>
      </c>
      <c r="AC995" s="588">
        <f t="shared" si="969"/>
        <v>1.84</v>
      </c>
      <c r="AD995" s="456">
        <v>83200</v>
      </c>
      <c r="AE995" s="456"/>
      <c r="AF995" s="456"/>
      <c r="AG995" s="589" t="str">
        <f t="shared" si="970"/>
        <v>Կ-1</v>
      </c>
      <c r="AH995" s="456">
        <f t="shared" si="971"/>
        <v>153088</v>
      </c>
      <c r="AI995" s="590">
        <f t="shared" si="972"/>
        <v>153088</v>
      </c>
      <c r="AJ995" s="590">
        <f t="shared" si="982"/>
        <v>1990144</v>
      </c>
      <c r="AK995" s="592">
        <f t="shared" si="973"/>
        <v>1</v>
      </c>
      <c r="AL995" s="592">
        <f t="shared" si="974"/>
        <v>4</v>
      </c>
      <c r="AM995" s="588">
        <f t="shared" si="975"/>
        <v>1.9</v>
      </c>
      <c r="AN995" s="456">
        <v>83200</v>
      </c>
      <c r="AO995" s="456"/>
      <c r="AP995" s="456"/>
      <c r="AQ995" s="589" t="str">
        <f t="shared" si="983"/>
        <v>Կ-1</v>
      </c>
      <c r="AR995" s="456">
        <f t="shared" si="976"/>
        <v>158080</v>
      </c>
      <c r="AS995" s="590">
        <f t="shared" si="977"/>
        <v>158080</v>
      </c>
      <c r="AT995" s="590">
        <f t="shared" si="984"/>
        <v>2055040</v>
      </c>
    </row>
    <row r="996" spans="2:46" s="587" customFormat="1" ht="27">
      <c r="B996" s="830">
        <v>56</v>
      </c>
      <c r="C996" s="795" t="s">
        <v>162</v>
      </c>
      <c r="D996" s="828" t="s">
        <v>1960</v>
      </c>
      <c r="E996" s="818">
        <v>1964</v>
      </c>
      <c r="F996" s="829" t="s">
        <v>453</v>
      </c>
      <c r="G996" s="820">
        <v>1</v>
      </c>
      <c r="H996" s="820">
        <v>25</v>
      </c>
      <c r="I996" s="821">
        <f t="shared" si="978"/>
        <v>2.2799999999999998</v>
      </c>
      <c r="J996" s="799">
        <v>83200</v>
      </c>
      <c r="K996" s="799"/>
      <c r="L996" s="799"/>
      <c r="M996" s="822" t="s">
        <v>86</v>
      </c>
      <c r="N996" s="799">
        <f t="shared" si="979"/>
        <v>189695.99999999997</v>
      </c>
      <c r="O996" s="823">
        <f t="shared" si="960"/>
        <v>189695.99999999997</v>
      </c>
      <c r="P996" s="823">
        <f t="shared" si="980"/>
        <v>2466047.9999999995</v>
      </c>
      <c r="Q996" s="592">
        <f t="shared" si="961"/>
        <v>1</v>
      </c>
      <c r="R996" s="592">
        <f t="shared" si="962"/>
        <v>26</v>
      </c>
      <c r="S996" s="588">
        <f t="shared" si="963"/>
        <v>2.2799999999999998</v>
      </c>
      <c r="T996" s="456">
        <v>83200</v>
      </c>
      <c r="U996" s="456"/>
      <c r="V996" s="456"/>
      <c r="W996" s="589" t="str">
        <f t="shared" si="964"/>
        <v>Կ-1</v>
      </c>
      <c r="X996" s="456">
        <f t="shared" si="965"/>
        <v>189695.99999999997</v>
      </c>
      <c r="Y996" s="590">
        <f t="shared" si="966"/>
        <v>189695.99999999997</v>
      </c>
      <c r="Z996" s="590">
        <f t="shared" si="981"/>
        <v>2466047.9999999995</v>
      </c>
      <c r="AA996" s="592">
        <f t="shared" si="967"/>
        <v>1</v>
      </c>
      <c r="AB996" s="592">
        <f t="shared" si="968"/>
        <v>27</v>
      </c>
      <c r="AC996" s="588">
        <f t="shared" si="969"/>
        <v>2.2799999999999998</v>
      </c>
      <c r="AD996" s="456">
        <v>83200</v>
      </c>
      <c r="AE996" s="456"/>
      <c r="AF996" s="456"/>
      <c r="AG996" s="589" t="str">
        <f t="shared" si="970"/>
        <v>Կ-1</v>
      </c>
      <c r="AH996" s="456">
        <f t="shared" si="971"/>
        <v>189695.99999999997</v>
      </c>
      <c r="AI996" s="590">
        <f t="shared" si="972"/>
        <v>189695.99999999997</v>
      </c>
      <c r="AJ996" s="590">
        <f t="shared" si="982"/>
        <v>2466047.9999999995</v>
      </c>
      <c r="AK996" s="592">
        <f t="shared" si="973"/>
        <v>1</v>
      </c>
      <c r="AL996" s="592">
        <f t="shared" si="974"/>
        <v>28</v>
      </c>
      <c r="AM996" s="588">
        <f t="shared" si="975"/>
        <v>2.2799999999999998</v>
      </c>
      <c r="AN996" s="456">
        <v>83200</v>
      </c>
      <c r="AO996" s="456"/>
      <c r="AP996" s="456"/>
      <c r="AQ996" s="589" t="str">
        <f t="shared" si="983"/>
        <v>Կ-1</v>
      </c>
      <c r="AR996" s="456">
        <f t="shared" si="976"/>
        <v>189695.99999999997</v>
      </c>
      <c r="AS996" s="590">
        <f t="shared" si="977"/>
        <v>189695.99999999997</v>
      </c>
      <c r="AT996" s="590">
        <f t="shared" si="984"/>
        <v>2466047.9999999995</v>
      </c>
    </row>
    <row r="997" spans="2:46" s="587" customFormat="1" ht="27">
      <c r="B997" s="830">
        <v>57</v>
      </c>
      <c r="C997" s="795" t="s">
        <v>3215</v>
      </c>
      <c r="D997" s="828" t="s">
        <v>1960</v>
      </c>
      <c r="E997" s="818">
        <v>1986</v>
      </c>
      <c r="F997" s="829" t="s">
        <v>453</v>
      </c>
      <c r="G997" s="820">
        <v>1</v>
      </c>
      <c r="H997" s="820">
        <v>1</v>
      </c>
      <c r="I997" s="821">
        <f t="shared" si="978"/>
        <v>1.73</v>
      </c>
      <c r="J997" s="799">
        <v>83200</v>
      </c>
      <c r="K997" s="832"/>
      <c r="L997" s="832"/>
      <c r="M997" s="896" t="s">
        <v>86</v>
      </c>
      <c r="N997" s="799">
        <f t="shared" si="979"/>
        <v>143936</v>
      </c>
      <c r="O997" s="823">
        <f t="shared" si="960"/>
        <v>143936</v>
      </c>
      <c r="P997" s="823">
        <f t="shared" si="980"/>
        <v>1871168</v>
      </c>
      <c r="Q997" s="592">
        <f t="shared" si="961"/>
        <v>1</v>
      </c>
      <c r="R997" s="592">
        <f t="shared" si="962"/>
        <v>2</v>
      </c>
      <c r="S997" s="588">
        <f t="shared" si="963"/>
        <v>1.79</v>
      </c>
      <c r="T997" s="456">
        <v>83200</v>
      </c>
      <c r="U997" s="457"/>
      <c r="V997" s="457"/>
      <c r="W997" s="589" t="str">
        <f t="shared" si="964"/>
        <v>Կ-1</v>
      </c>
      <c r="X997" s="456">
        <f t="shared" si="965"/>
        <v>148928</v>
      </c>
      <c r="Y997" s="590">
        <f t="shared" si="966"/>
        <v>148928</v>
      </c>
      <c r="Z997" s="590">
        <f t="shared" si="981"/>
        <v>1936064</v>
      </c>
      <c r="AA997" s="592">
        <f t="shared" si="967"/>
        <v>1</v>
      </c>
      <c r="AB997" s="592">
        <f t="shared" si="968"/>
        <v>3</v>
      </c>
      <c r="AC997" s="588">
        <f t="shared" si="969"/>
        <v>1.84</v>
      </c>
      <c r="AD997" s="456">
        <v>83200</v>
      </c>
      <c r="AE997" s="457"/>
      <c r="AF997" s="457"/>
      <c r="AG997" s="589" t="str">
        <f t="shared" si="970"/>
        <v>Կ-1</v>
      </c>
      <c r="AH997" s="456">
        <f t="shared" si="971"/>
        <v>153088</v>
      </c>
      <c r="AI997" s="590">
        <f t="shared" si="972"/>
        <v>153088</v>
      </c>
      <c r="AJ997" s="590">
        <f t="shared" si="982"/>
        <v>1990144</v>
      </c>
      <c r="AK997" s="592">
        <f t="shared" si="973"/>
        <v>1</v>
      </c>
      <c r="AL997" s="592">
        <f t="shared" si="974"/>
        <v>4</v>
      </c>
      <c r="AM997" s="588">
        <f t="shared" si="975"/>
        <v>1.9</v>
      </c>
      <c r="AN997" s="456">
        <v>83200</v>
      </c>
      <c r="AO997" s="457"/>
      <c r="AP997" s="457"/>
      <c r="AQ997" s="589" t="str">
        <f t="shared" si="983"/>
        <v>Կ-1</v>
      </c>
      <c r="AR997" s="456">
        <f t="shared" si="976"/>
        <v>158080</v>
      </c>
      <c r="AS997" s="590">
        <f t="shared" si="977"/>
        <v>158080</v>
      </c>
      <c r="AT997" s="590">
        <f t="shared" si="984"/>
        <v>2055040</v>
      </c>
    </row>
    <row r="998" spans="2:46" s="587" customFormat="1" ht="27">
      <c r="B998" s="830">
        <v>58</v>
      </c>
      <c r="C998" s="831" t="s">
        <v>2833</v>
      </c>
      <c r="D998" s="828" t="s">
        <v>1960</v>
      </c>
      <c r="E998" s="818">
        <v>1973</v>
      </c>
      <c r="F998" s="829" t="s">
        <v>453</v>
      </c>
      <c r="G998" s="820">
        <v>1</v>
      </c>
      <c r="H998" s="820">
        <v>5</v>
      </c>
      <c r="I998" s="821">
        <f t="shared" si="978"/>
        <v>1.9</v>
      </c>
      <c r="J998" s="799">
        <v>83200</v>
      </c>
      <c r="K998" s="832"/>
      <c r="L998" s="832"/>
      <c r="M998" s="822" t="s">
        <v>86</v>
      </c>
      <c r="N998" s="799">
        <f t="shared" si="979"/>
        <v>158080</v>
      </c>
      <c r="O998" s="823">
        <f t="shared" si="960"/>
        <v>158080</v>
      </c>
      <c r="P998" s="823">
        <f t="shared" si="980"/>
        <v>2055040</v>
      </c>
      <c r="Q998" s="592">
        <f t="shared" si="961"/>
        <v>1</v>
      </c>
      <c r="R998" s="592">
        <f t="shared" si="962"/>
        <v>6</v>
      </c>
      <c r="S998" s="588">
        <f t="shared" si="963"/>
        <v>1.96</v>
      </c>
      <c r="T998" s="456">
        <v>83200</v>
      </c>
      <c r="U998" s="457"/>
      <c r="V998" s="457"/>
      <c r="W998" s="589" t="str">
        <f t="shared" si="964"/>
        <v>Կ-1</v>
      </c>
      <c r="X998" s="456">
        <f t="shared" si="965"/>
        <v>163072</v>
      </c>
      <c r="Y998" s="590">
        <f t="shared" si="966"/>
        <v>163072</v>
      </c>
      <c r="Z998" s="590">
        <f t="shared" si="981"/>
        <v>2119936</v>
      </c>
      <c r="AA998" s="592">
        <f t="shared" si="967"/>
        <v>1</v>
      </c>
      <c r="AB998" s="592">
        <f t="shared" si="968"/>
        <v>7</v>
      </c>
      <c r="AC998" s="588">
        <f t="shared" si="969"/>
        <v>1.96</v>
      </c>
      <c r="AD998" s="456">
        <v>83200</v>
      </c>
      <c r="AE998" s="457"/>
      <c r="AF998" s="457"/>
      <c r="AG998" s="589" t="str">
        <f t="shared" si="970"/>
        <v>Կ-1</v>
      </c>
      <c r="AH998" s="456">
        <f t="shared" si="971"/>
        <v>163072</v>
      </c>
      <c r="AI998" s="590">
        <f t="shared" si="972"/>
        <v>163072</v>
      </c>
      <c r="AJ998" s="590">
        <f t="shared" si="982"/>
        <v>2119936</v>
      </c>
      <c r="AK998" s="592">
        <f t="shared" si="973"/>
        <v>1</v>
      </c>
      <c r="AL998" s="592">
        <f t="shared" si="974"/>
        <v>8</v>
      </c>
      <c r="AM998" s="588">
        <f t="shared" si="975"/>
        <v>2.02</v>
      </c>
      <c r="AN998" s="456">
        <v>83200</v>
      </c>
      <c r="AO998" s="457"/>
      <c r="AP998" s="457"/>
      <c r="AQ998" s="589" t="str">
        <f t="shared" si="983"/>
        <v>Կ-1</v>
      </c>
      <c r="AR998" s="456">
        <f t="shared" si="976"/>
        <v>168064</v>
      </c>
      <c r="AS998" s="590">
        <f t="shared" si="977"/>
        <v>168064</v>
      </c>
      <c r="AT998" s="590">
        <f t="shared" si="984"/>
        <v>2184832</v>
      </c>
    </row>
    <row r="999" spans="2:46" s="587" customFormat="1" ht="27">
      <c r="B999" s="830">
        <v>59</v>
      </c>
      <c r="C999" s="826" t="s">
        <v>2834</v>
      </c>
      <c r="D999" s="828" t="s">
        <v>1960</v>
      </c>
      <c r="E999" s="818">
        <v>1981</v>
      </c>
      <c r="F999" s="829" t="s">
        <v>453</v>
      </c>
      <c r="G999" s="820">
        <v>1</v>
      </c>
      <c r="H999" s="820">
        <v>2</v>
      </c>
      <c r="I999" s="821">
        <f t="shared" si="978"/>
        <v>1.79</v>
      </c>
      <c r="J999" s="799">
        <v>83200</v>
      </c>
      <c r="K999" s="832"/>
      <c r="L999" s="832"/>
      <c r="M999" s="822" t="s">
        <v>86</v>
      </c>
      <c r="N999" s="799">
        <f t="shared" si="979"/>
        <v>148928</v>
      </c>
      <c r="O999" s="823">
        <f t="shared" si="960"/>
        <v>148928</v>
      </c>
      <c r="P999" s="823">
        <f t="shared" si="980"/>
        <v>1936064</v>
      </c>
      <c r="Q999" s="592">
        <f t="shared" si="961"/>
        <v>1</v>
      </c>
      <c r="R999" s="592">
        <f t="shared" si="962"/>
        <v>3</v>
      </c>
      <c r="S999" s="588">
        <f t="shared" si="963"/>
        <v>1.84</v>
      </c>
      <c r="T999" s="456">
        <v>83200</v>
      </c>
      <c r="U999" s="457"/>
      <c r="V999" s="457"/>
      <c r="W999" s="589" t="str">
        <f t="shared" si="964"/>
        <v>Կ-1</v>
      </c>
      <c r="X999" s="456">
        <f t="shared" si="965"/>
        <v>153088</v>
      </c>
      <c r="Y999" s="590">
        <f t="shared" si="966"/>
        <v>153088</v>
      </c>
      <c r="Z999" s="590">
        <f t="shared" si="981"/>
        <v>1990144</v>
      </c>
      <c r="AA999" s="592">
        <f t="shared" si="967"/>
        <v>1</v>
      </c>
      <c r="AB999" s="592">
        <f t="shared" si="968"/>
        <v>4</v>
      </c>
      <c r="AC999" s="588">
        <f t="shared" si="969"/>
        <v>1.9</v>
      </c>
      <c r="AD999" s="456">
        <v>83200</v>
      </c>
      <c r="AE999" s="457"/>
      <c r="AF999" s="457"/>
      <c r="AG999" s="589" t="str">
        <f t="shared" si="970"/>
        <v>Կ-1</v>
      </c>
      <c r="AH999" s="456">
        <f t="shared" si="971"/>
        <v>158080</v>
      </c>
      <c r="AI999" s="590">
        <f t="shared" si="972"/>
        <v>158080</v>
      </c>
      <c r="AJ999" s="590">
        <f t="shared" si="982"/>
        <v>2055040</v>
      </c>
      <c r="AK999" s="592">
        <f t="shared" si="973"/>
        <v>1</v>
      </c>
      <c r="AL999" s="592">
        <f t="shared" si="974"/>
        <v>5</v>
      </c>
      <c r="AM999" s="588">
        <f t="shared" si="975"/>
        <v>1.9</v>
      </c>
      <c r="AN999" s="456">
        <v>83200</v>
      </c>
      <c r="AO999" s="457"/>
      <c r="AP999" s="457"/>
      <c r="AQ999" s="589" t="str">
        <f t="shared" si="983"/>
        <v>Կ-1</v>
      </c>
      <c r="AR999" s="456">
        <f t="shared" si="976"/>
        <v>158080</v>
      </c>
      <c r="AS999" s="590">
        <f t="shared" si="977"/>
        <v>158080</v>
      </c>
      <c r="AT999" s="590">
        <f t="shared" si="984"/>
        <v>2055040</v>
      </c>
    </row>
    <row r="1000" spans="2:46" s="587" customFormat="1" ht="27">
      <c r="B1000" s="830">
        <v>60</v>
      </c>
      <c r="C1000" s="826" t="s">
        <v>2835</v>
      </c>
      <c r="D1000" s="828" t="s">
        <v>1960</v>
      </c>
      <c r="E1000" s="818">
        <v>1989</v>
      </c>
      <c r="F1000" s="829" t="s">
        <v>453</v>
      </c>
      <c r="G1000" s="820">
        <v>1</v>
      </c>
      <c r="H1000" s="820">
        <v>10</v>
      </c>
      <c r="I1000" s="821">
        <f t="shared" si="978"/>
        <v>2.08</v>
      </c>
      <c r="J1000" s="799">
        <v>83200</v>
      </c>
      <c r="K1000" s="832"/>
      <c r="L1000" s="832"/>
      <c r="M1000" s="822" t="s">
        <v>86</v>
      </c>
      <c r="N1000" s="799">
        <f t="shared" si="979"/>
        <v>173056</v>
      </c>
      <c r="O1000" s="823">
        <f t="shared" si="960"/>
        <v>173056</v>
      </c>
      <c r="P1000" s="823">
        <f t="shared" si="980"/>
        <v>2249728</v>
      </c>
      <c r="Q1000" s="592">
        <f t="shared" si="961"/>
        <v>1</v>
      </c>
      <c r="R1000" s="592">
        <f t="shared" si="962"/>
        <v>11</v>
      </c>
      <c r="S1000" s="588">
        <f t="shared" si="963"/>
        <v>2.08</v>
      </c>
      <c r="T1000" s="456">
        <v>83200</v>
      </c>
      <c r="U1000" s="457"/>
      <c r="V1000" s="457"/>
      <c r="W1000" s="589" t="str">
        <f t="shared" si="964"/>
        <v>Կ-1</v>
      </c>
      <c r="X1000" s="456">
        <f t="shared" si="965"/>
        <v>173056</v>
      </c>
      <c r="Y1000" s="590">
        <f t="shared" si="966"/>
        <v>173056</v>
      </c>
      <c r="Z1000" s="590">
        <f t="shared" si="981"/>
        <v>2249728</v>
      </c>
      <c r="AA1000" s="592">
        <f t="shared" si="967"/>
        <v>1</v>
      </c>
      <c r="AB1000" s="592">
        <f t="shared" si="968"/>
        <v>12</v>
      </c>
      <c r="AC1000" s="588">
        <f t="shared" si="969"/>
        <v>2.08</v>
      </c>
      <c r="AD1000" s="456">
        <v>83200</v>
      </c>
      <c r="AE1000" s="457"/>
      <c r="AF1000" s="457"/>
      <c r="AG1000" s="589" t="str">
        <f t="shared" si="970"/>
        <v>Կ-1</v>
      </c>
      <c r="AH1000" s="456">
        <f t="shared" si="971"/>
        <v>173056</v>
      </c>
      <c r="AI1000" s="590">
        <f t="shared" si="972"/>
        <v>173056</v>
      </c>
      <c r="AJ1000" s="590">
        <f t="shared" si="982"/>
        <v>2249728</v>
      </c>
      <c r="AK1000" s="592">
        <f t="shared" si="973"/>
        <v>1</v>
      </c>
      <c r="AL1000" s="592">
        <f t="shared" si="974"/>
        <v>13</v>
      </c>
      <c r="AM1000" s="588">
        <f t="shared" si="975"/>
        <v>2.14</v>
      </c>
      <c r="AN1000" s="456">
        <v>83200</v>
      </c>
      <c r="AO1000" s="457"/>
      <c r="AP1000" s="457"/>
      <c r="AQ1000" s="589" t="str">
        <f t="shared" si="983"/>
        <v>Կ-1</v>
      </c>
      <c r="AR1000" s="456">
        <f t="shared" si="976"/>
        <v>178048</v>
      </c>
      <c r="AS1000" s="590">
        <f t="shared" si="977"/>
        <v>178048</v>
      </c>
      <c r="AT1000" s="590">
        <f t="shared" si="984"/>
        <v>2314624</v>
      </c>
    </row>
    <row r="1001" spans="2:46" s="587" customFormat="1" ht="27">
      <c r="B1001" s="830">
        <v>61</v>
      </c>
      <c r="C1001" s="795" t="s">
        <v>880</v>
      </c>
      <c r="D1001" s="828" t="s">
        <v>1960</v>
      </c>
      <c r="E1001" s="818">
        <v>2001</v>
      </c>
      <c r="F1001" s="829" t="s">
        <v>453</v>
      </c>
      <c r="G1001" s="820">
        <v>1</v>
      </c>
      <c r="H1001" s="820">
        <v>2</v>
      </c>
      <c r="I1001" s="821">
        <f>IF(G1001&lt;1,0,IF(M1001="Բ-1",IF(H1001=0,6.94,IF(H1001=1,7.17,IF(H1001=2,7.41,IF(H1001=3,7.66,IF(OR(H1001=5,H1001=4),7.92,IF(OR(H1001=6,H1001=7),8.18,IF(OR(H1001=8,H1001=9),8.46,IF(OR(H1001=10,H1001=11,H1001=12),8.74,IF(OR(H1001=13,H1001=14,H1001=15),9.03,IF(OR(H1001=16,H1001=17,H1001=18),9.33,9.65)))))))))),IF(M1001="Բ-2", IF(H1001=0,5.71,IF(H1001=1,5.89,IF(H1001=2,6.09,IF(H1001=3,6.29,IF(OR(H1001=5,H1001=4),6.5,IF(OR(H1001=6,H1001=7),6.72,IF(OR(H1001=8,H1001=9),6.94,IF(OR(H1001=10,H1001=11,H1001=12),7.17,IF(OR(H1001=13,H1001=14,H1001=15),7.41,IF(OR(H1001=16,H1001=17,H1001=18),7.65,7.91)))))))))), IF(M1001="Գ-1", IF(H1001=0,4.7,IF(H1001=1,4.86,IF(H1001=2,5.01,IF(H1001=3,5.18,IF(OR(H1001=5,H1001=4),5.35,IF(OR(H1001=6,H1001=7),5.52,IF(OR(H1001=8,H1001=9),5.71,IF(OR(H1001=10,H1001=11,H1001=12),5.89,IF(OR(H1001=13,H1001=14,H1001=15),6.09,IF(OR(H1001=16,H1001=17,H1001=18),6.29,6.49)))))))))), IF(M1001="Գ-2", IF(H1001=0,3.88,IF(H1001=1,4.01,IF(H1001=2,4.14,IF(H1001=3,4.27,IF(OR(H1001=5,H1001=4),4.41,IF(OR(H1001=6,H1001=7),4.55,IF(OR(H1001=8,H1001=9),4.7,IF(OR(H1001=10,H1001=11,H1001=12),4.85,IF(OR(H1001=13,H1001=14,H1001=15),5.01,IF(OR(H1001=16,H1001=17,H1001=18),5.17,5.34)))))))))), IF(M1001="Գ-3", IF(H1001=0,3.21,IF(H1001=1,3.31,IF(H1001=2,3.42,IF(H1001=3,3.53,IF(OR(H1001=5,H1001=4),3.64,IF(OR(H1001=6,H1001=7),3.76,IF(OR(H1001=8,H1001=9),3.88,IF(OR(H1001=10,H1001=11,H1001=12),4.01,IF(OR(H1001=13,H1001=14,H1001=15),4.13,IF(OR(H1001=16,H1001=17,H1001=18),4.27,4.4)))))))))), IF(M1001="Ա-1", IF(H1001=0,2.66,IF(H1001=1,2.75,IF(H1001=2,2.83,IF(H1001=3,2.92,IF(OR(H1001=5,H1001=4),3.02,IF(OR(H1001=6,H1001=7),3.11,IF(OR(H1001=8,H1001=9),3.21,IF(OR(H1001=10,H1001=11,H1001=12),3.31,IF(OR(H1001=13,H1001=14,H1001=15),3.42,IF(OR(H1001=16,H1001=17,H1001=18),3.53,3.64)))))))))), IF(M1001="Ա-2", IF(H1001=0,2.28,IF(H1001=1,2.35,IF(H1001=2,2.43,IF(H1001=3,2.5,IF(OR(H1001=5,H1001=4),2.58,IF(OR(H1001=6,H1001=7),2.66,IF(OR(H1001=8,H1001=9),2.75,IF(OR(H1001=10,H1001=11,H1001=12),2.83,IF(OR(H1001=13,H1001=14,H1001=15),2.92,IF(OR(H1001=16,H1001=17,H1001=18),3.01,3.11)))))))))),IF(M1001="Ա-3", IF(H1001=0,1.96,IF(H1001=1,2.02,IF(H1001=2,2.08,IF(H1001=3,2.15,IF(OR(H1001=5,H1001=4),2.21,IF(OR(H1001=6,H1001=7),2.28,IF(OR(H1001=8,H1001=9),2.35,IF(OR(H1001=10,H1001=11,H1001=12),2.42,IF(OR(H1001=13,H1001=14,H1001=15),2.5,IF(OR(H1001=16,H1001=17,H1001=18),2.58,2.66)))))))))), IF(M1001="Կ-1", IF(H1001=0,1.68,IF(H1001=1,1.73,IF(H1001=2,1.79,IF(H1001=3,1.84,IF(OR(H1001=5,H1001=4),1.9,IF(OR(H1001=6,H1001=7),1.96,IF(OR(H1001=8,H1001=9),2.02,IF(OR(H1001=10,H1001=11,H1001=12),2.08,IF(OR(H1001=13,H1001=14,H1001=15),2.14,IF(OR(H1001=16,H1001=17,H1001=18),2.21,2.28)))))))))), IF(M1001="Կ-2", IF(H1001=0,1.45,IF(H1001=1,1.49,IF(H1001=2,1.54,IF(H1001=3,1.59,IF(OR(H1001=5,H1001=4),1.63,IF(OR(H1001=6,H1001=7),1.68,IF(OR(H1001=8,H1001=9),1.73,IF(OR(H1001=10,H1001=11,H1001=12),1.79,IF(OR(H1001=13,H1001=14,H1001=15),1.84,IF(OR(H1001=16,H1001=17,H1001=18),1.9,1.95)))))))))),IF(M1001="Կ-3", IF(H1001=0,1.25,IF(H1001=1,1.29,IF(H1001=2,1.33,IF(H1001=3,1.37,IF(OR(H1001=5,H1001=4),1.41,IF(OR(H1001=6,H1001=7),1.45,IF(OR(H1001=8,H1001=9),1.49,IF(OR(H1001=10,H1001=11,H1001=12),1.54,IF(OR(H1001=13,H1001=14,H1001=15),1.58,IF(OR(H1001=16,H1001=17,H1001=18),1.63,1.68)))))))))), "Error"))))))))))))</f>
        <v>1.79</v>
      </c>
      <c r="J1001" s="799">
        <v>83200</v>
      </c>
      <c r="K1001" s="799"/>
      <c r="L1001" s="799"/>
      <c r="M1001" s="822" t="s">
        <v>86</v>
      </c>
      <c r="N1001" s="799">
        <f>J1001*I1001</f>
        <v>148928</v>
      </c>
      <c r="O1001" s="823">
        <f t="shared" si="960"/>
        <v>148928</v>
      </c>
      <c r="P1001" s="823">
        <f>+O1001*13</f>
        <v>1936064</v>
      </c>
      <c r="Q1001" s="592">
        <f t="shared" si="961"/>
        <v>1</v>
      </c>
      <c r="R1001" s="592">
        <f t="shared" si="962"/>
        <v>3</v>
      </c>
      <c r="S1001" s="588">
        <f t="shared" si="963"/>
        <v>1.84</v>
      </c>
      <c r="T1001" s="456">
        <v>83200</v>
      </c>
      <c r="U1001" s="456"/>
      <c r="V1001" s="456"/>
      <c r="W1001" s="589" t="str">
        <f t="shared" si="964"/>
        <v>Կ-1</v>
      </c>
      <c r="X1001" s="456">
        <f t="shared" si="965"/>
        <v>153088</v>
      </c>
      <c r="Y1001" s="590">
        <f t="shared" si="966"/>
        <v>153088</v>
      </c>
      <c r="Z1001" s="590">
        <f>+Y1001*13</f>
        <v>1990144</v>
      </c>
      <c r="AA1001" s="592">
        <f t="shared" si="967"/>
        <v>1</v>
      </c>
      <c r="AB1001" s="592">
        <f t="shared" si="968"/>
        <v>4</v>
      </c>
      <c r="AC1001" s="588">
        <f t="shared" si="969"/>
        <v>1.9</v>
      </c>
      <c r="AD1001" s="456">
        <v>83200</v>
      </c>
      <c r="AE1001" s="456"/>
      <c r="AF1001" s="456"/>
      <c r="AG1001" s="589" t="str">
        <f t="shared" si="970"/>
        <v>Կ-1</v>
      </c>
      <c r="AH1001" s="456">
        <f t="shared" si="971"/>
        <v>158080</v>
      </c>
      <c r="AI1001" s="590">
        <f t="shared" si="972"/>
        <v>158080</v>
      </c>
      <c r="AJ1001" s="590">
        <f>+AI1001*13</f>
        <v>2055040</v>
      </c>
      <c r="AK1001" s="592">
        <f t="shared" si="973"/>
        <v>1</v>
      </c>
      <c r="AL1001" s="592">
        <f t="shared" si="974"/>
        <v>5</v>
      </c>
      <c r="AM1001" s="588">
        <f t="shared" si="975"/>
        <v>1.9</v>
      </c>
      <c r="AN1001" s="456">
        <v>83200</v>
      </c>
      <c r="AO1001" s="456"/>
      <c r="AP1001" s="456"/>
      <c r="AQ1001" s="589" t="str">
        <f t="shared" si="983"/>
        <v>Կ-1</v>
      </c>
      <c r="AR1001" s="456">
        <f t="shared" si="976"/>
        <v>158080</v>
      </c>
      <c r="AS1001" s="590">
        <f t="shared" si="977"/>
        <v>158080</v>
      </c>
      <c r="AT1001" s="590">
        <f>+AS1001*13</f>
        <v>2055040</v>
      </c>
    </row>
    <row r="1002" spans="2:46" s="587" customFormat="1" ht="27">
      <c r="B1002" s="830">
        <v>62</v>
      </c>
      <c r="C1002" s="831" t="s">
        <v>2836</v>
      </c>
      <c r="D1002" s="828" t="s">
        <v>1960</v>
      </c>
      <c r="E1002" s="818">
        <v>1997</v>
      </c>
      <c r="F1002" s="829" t="s">
        <v>453</v>
      </c>
      <c r="G1002" s="820">
        <v>1</v>
      </c>
      <c r="H1002" s="820">
        <v>2</v>
      </c>
      <c r="I1002" s="821">
        <f t="shared" ref="I1002:I1020" si="985">IF(G1002&lt;1,0,IF(M1002="Բ-1",IF(H1002=0,6.94,IF(H1002=1,7.17,IF(H1002=2,7.41,IF(H1002=3,7.66,IF(OR(H1002=5,H1002=4),7.92,IF(OR(H1002=6,H1002=7),8.18,IF(OR(H1002=8,H1002=9),8.46,IF(OR(H1002=10,H1002=11,H1002=12),8.74,IF(OR(H1002=13,H1002=14,H1002=15),9.03,IF(OR(H1002=16,H1002=17,H1002=18),9.33,9.65)))))))))),IF(M1002="Բ-2", IF(H1002=0,5.71,IF(H1002=1,5.89,IF(H1002=2,6.09,IF(H1002=3,6.29,IF(OR(H1002=5,H1002=4),6.5,IF(OR(H1002=6,H1002=7),6.72,IF(OR(H1002=8,H1002=9),6.94,IF(OR(H1002=10,H1002=11,H1002=12),7.17,IF(OR(H1002=13,H1002=14,H1002=15),7.41,IF(OR(H1002=16,H1002=17,H1002=18),7.65,7.91)))))))))), IF(M1002="Գ-1", IF(H1002=0,4.7,IF(H1002=1,4.86,IF(H1002=2,5.01,IF(H1002=3,5.18,IF(OR(H1002=5,H1002=4),5.35,IF(OR(H1002=6,H1002=7),5.52,IF(OR(H1002=8,H1002=9),5.71,IF(OR(H1002=10,H1002=11,H1002=12),5.89,IF(OR(H1002=13,H1002=14,H1002=15),6.09,IF(OR(H1002=16,H1002=17,H1002=18),6.29,6.49)))))))))), IF(M1002="Գ-2", IF(H1002=0,3.88,IF(H1002=1,4.01,IF(H1002=2,4.14,IF(H1002=3,4.27,IF(OR(H1002=5,H1002=4),4.41,IF(OR(H1002=6,H1002=7),4.55,IF(OR(H1002=8,H1002=9),4.7,IF(OR(H1002=10,H1002=11,H1002=12),4.85,IF(OR(H1002=13,H1002=14,H1002=15),5.01,IF(OR(H1002=16,H1002=17,H1002=18),5.17,5.34)))))))))), IF(M1002="Գ-3", IF(H1002=0,3.21,IF(H1002=1,3.31,IF(H1002=2,3.42,IF(H1002=3,3.53,IF(OR(H1002=5,H1002=4),3.64,IF(OR(H1002=6,H1002=7),3.76,IF(OR(H1002=8,H1002=9),3.88,IF(OR(H1002=10,H1002=11,H1002=12),4.01,IF(OR(H1002=13,H1002=14,H1002=15),4.13,IF(OR(H1002=16,H1002=17,H1002=18),4.27,4.4)))))))))), IF(M1002="Ա-1", IF(H1002=0,2.66,IF(H1002=1,2.75,IF(H1002=2,2.83,IF(H1002=3,2.92,IF(OR(H1002=5,H1002=4),3.02,IF(OR(H1002=6,H1002=7),3.11,IF(OR(H1002=8,H1002=9),3.21,IF(OR(H1002=10,H1002=11,H1002=12),3.31,IF(OR(H1002=13,H1002=14,H1002=15),3.42,IF(OR(H1002=16,H1002=17,H1002=18),3.53,3.64)))))))))), IF(M1002="Ա-2", IF(H1002=0,2.28,IF(H1002=1,2.35,IF(H1002=2,2.43,IF(H1002=3,2.5,IF(OR(H1002=5,H1002=4),2.58,IF(OR(H1002=6,H1002=7),2.66,IF(OR(H1002=8,H1002=9),2.75,IF(OR(H1002=10,H1002=11,H1002=12),2.83,IF(OR(H1002=13,H1002=14,H1002=15),2.92,IF(OR(H1002=16,H1002=17,H1002=18),3.01,3.11)))))))))),IF(M1002="Ա-3", IF(H1002=0,1.96,IF(H1002=1,2.02,IF(H1002=2,2.08,IF(H1002=3,2.15,IF(OR(H1002=5,H1002=4),2.21,IF(OR(H1002=6,H1002=7),2.28,IF(OR(H1002=8,H1002=9),2.35,IF(OR(H1002=10,H1002=11,H1002=12),2.42,IF(OR(H1002=13,H1002=14,H1002=15),2.5,IF(OR(H1002=16,H1002=17,H1002=18),2.58,2.66)))))))))), IF(M1002="Կ-1", IF(H1002=0,1.68,IF(H1002=1,1.73,IF(H1002=2,1.79,IF(H1002=3,1.84,IF(OR(H1002=5,H1002=4),1.9,IF(OR(H1002=6,H1002=7),1.96,IF(OR(H1002=8,H1002=9),2.02,IF(OR(H1002=10,H1002=11,H1002=12),2.08,IF(OR(H1002=13,H1002=14,H1002=15),2.14,IF(OR(H1002=16,H1002=17,H1002=18),2.21,2.28)))))))))), IF(M1002="Կ-2", IF(H1002=0,1.45,IF(H1002=1,1.49,IF(H1002=2,1.54,IF(H1002=3,1.59,IF(OR(H1002=5,H1002=4),1.63,IF(OR(H1002=6,H1002=7),1.68,IF(OR(H1002=8,H1002=9),1.73,IF(OR(H1002=10,H1002=11,H1002=12),1.79,IF(OR(H1002=13,H1002=14,H1002=15),1.84,IF(OR(H1002=16,H1002=17,H1002=18),1.9,1.95)))))))))),IF(M1002="Կ-3", IF(H1002=0,1.25,IF(H1002=1,1.29,IF(H1002=2,1.33,IF(H1002=3,1.37,IF(OR(H1002=5,H1002=4),1.41,IF(OR(H1002=6,H1002=7),1.45,IF(OR(H1002=8,H1002=9),1.49,IF(OR(H1002=10,H1002=11,H1002=12),1.54,IF(OR(H1002=13,H1002=14,H1002=15),1.58,IF(OR(H1002=16,H1002=17,H1002=18),1.63,1.68)))))))))), "Error"))))))))))))</f>
        <v>1.79</v>
      </c>
      <c r="J1002" s="799">
        <v>83200</v>
      </c>
      <c r="K1002" s="832"/>
      <c r="L1002" s="832"/>
      <c r="M1002" s="822" t="s">
        <v>86</v>
      </c>
      <c r="N1002" s="799">
        <f t="shared" ref="N1002:N1020" si="986">J1002*I1002</f>
        <v>148928</v>
      </c>
      <c r="O1002" s="823">
        <f t="shared" si="960"/>
        <v>148928</v>
      </c>
      <c r="P1002" s="823">
        <f t="shared" ref="P1002:P1020" si="987">+O1002*13</f>
        <v>1936064</v>
      </c>
      <c r="Q1002" s="592">
        <v>1</v>
      </c>
      <c r="R1002" s="592">
        <f t="shared" si="962"/>
        <v>3</v>
      </c>
      <c r="S1002" s="588">
        <f t="shared" si="963"/>
        <v>1.84</v>
      </c>
      <c r="T1002" s="456">
        <v>83200</v>
      </c>
      <c r="U1002" s="457"/>
      <c r="V1002" s="457"/>
      <c r="W1002" s="589" t="str">
        <f t="shared" si="964"/>
        <v>Կ-1</v>
      </c>
      <c r="X1002" s="456">
        <f t="shared" si="965"/>
        <v>153088</v>
      </c>
      <c r="Y1002" s="590">
        <f t="shared" si="966"/>
        <v>153088</v>
      </c>
      <c r="Z1002" s="590">
        <f t="shared" ref="Z1002:Z1020" si="988">+Y1002*13</f>
        <v>1990144</v>
      </c>
      <c r="AA1002" s="592">
        <v>1</v>
      </c>
      <c r="AB1002" s="592">
        <f t="shared" si="968"/>
        <v>4</v>
      </c>
      <c r="AC1002" s="588">
        <f t="shared" si="969"/>
        <v>1.9</v>
      </c>
      <c r="AD1002" s="456">
        <v>83200</v>
      </c>
      <c r="AE1002" s="457"/>
      <c r="AF1002" s="457"/>
      <c r="AG1002" s="589" t="str">
        <f t="shared" si="970"/>
        <v>Կ-1</v>
      </c>
      <c r="AH1002" s="456">
        <f t="shared" si="971"/>
        <v>158080</v>
      </c>
      <c r="AI1002" s="590">
        <f t="shared" si="972"/>
        <v>158080</v>
      </c>
      <c r="AJ1002" s="590">
        <f t="shared" ref="AJ1002:AJ1020" si="989">+AI1002*13</f>
        <v>2055040</v>
      </c>
      <c r="AK1002" s="592">
        <v>1</v>
      </c>
      <c r="AL1002" s="592">
        <f t="shared" si="974"/>
        <v>5</v>
      </c>
      <c r="AM1002" s="588">
        <f t="shared" si="975"/>
        <v>1.9</v>
      </c>
      <c r="AN1002" s="456">
        <v>83200</v>
      </c>
      <c r="AO1002" s="457"/>
      <c r="AP1002" s="457"/>
      <c r="AQ1002" s="589" t="str">
        <f t="shared" si="983"/>
        <v>Կ-1</v>
      </c>
      <c r="AR1002" s="456">
        <f t="shared" si="976"/>
        <v>158080</v>
      </c>
      <c r="AS1002" s="590">
        <f t="shared" si="977"/>
        <v>158080</v>
      </c>
      <c r="AT1002" s="590">
        <f t="shared" ref="AT1002:AT1020" si="990">+AS1002*13</f>
        <v>2055040</v>
      </c>
    </row>
    <row r="1003" spans="2:46" s="591" customFormat="1" ht="27">
      <c r="B1003" s="830">
        <v>63</v>
      </c>
      <c r="C1003" s="795" t="s">
        <v>659</v>
      </c>
      <c r="D1003" s="828" t="s">
        <v>1960</v>
      </c>
      <c r="E1003" s="818">
        <v>1985</v>
      </c>
      <c r="F1003" s="829" t="s">
        <v>453</v>
      </c>
      <c r="G1003" s="820">
        <v>1</v>
      </c>
      <c r="H1003" s="820">
        <v>10</v>
      </c>
      <c r="I1003" s="821">
        <f t="shared" si="985"/>
        <v>2.08</v>
      </c>
      <c r="J1003" s="799">
        <v>83200</v>
      </c>
      <c r="K1003" s="799"/>
      <c r="L1003" s="799"/>
      <c r="M1003" s="822" t="s">
        <v>86</v>
      </c>
      <c r="N1003" s="799">
        <f t="shared" si="986"/>
        <v>173056</v>
      </c>
      <c r="O1003" s="823">
        <f t="shared" si="960"/>
        <v>173056</v>
      </c>
      <c r="P1003" s="823">
        <f t="shared" si="987"/>
        <v>2249728</v>
      </c>
      <c r="Q1003" s="592">
        <f t="shared" ref="Q1003:Q1015" si="991">+G1003</f>
        <v>1</v>
      </c>
      <c r="R1003" s="592">
        <f t="shared" si="962"/>
        <v>11</v>
      </c>
      <c r="S1003" s="588">
        <f t="shared" si="963"/>
        <v>2.08</v>
      </c>
      <c r="T1003" s="456">
        <v>83200</v>
      </c>
      <c r="U1003" s="456"/>
      <c r="V1003" s="456"/>
      <c r="W1003" s="589" t="str">
        <f t="shared" si="964"/>
        <v>Կ-1</v>
      </c>
      <c r="X1003" s="456">
        <f t="shared" si="965"/>
        <v>173056</v>
      </c>
      <c r="Y1003" s="590">
        <f t="shared" si="966"/>
        <v>173056</v>
      </c>
      <c r="Z1003" s="590">
        <f t="shared" si="988"/>
        <v>2249728</v>
      </c>
      <c r="AA1003" s="592">
        <f t="shared" ref="AA1003:AA1015" si="992">+Q1003</f>
        <v>1</v>
      </c>
      <c r="AB1003" s="592">
        <f t="shared" si="968"/>
        <v>12</v>
      </c>
      <c r="AC1003" s="588">
        <f t="shared" si="969"/>
        <v>2.08</v>
      </c>
      <c r="AD1003" s="456">
        <v>83200</v>
      </c>
      <c r="AE1003" s="456"/>
      <c r="AF1003" s="456"/>
      <c r="AG1003" s="589" t="str">
        <f t="shared" si="970"/>
        <v>Կ-1</v>
      </c>
      <c r="AH1003" s="456">
        <f t="shared" si="971"/>
        <v>173056</v>
      </c>
      <c r="AI1003" s="590">
        <f t="shared" si="972"/>
        <v>173056</v>
      </c>
      <c r="AJ1003" s="590">
        <f t="shared" si="989"/>
        <v>2249728</v>
      </c>
      <c r="AK1003" s="592">
        <f t="shared" ref="AK1003:AK1015" si="993">+AA1003</f>
        <v>1</v>
      </c>
      <c r="AL1003" s="592">
        <f t="shared" si="974"/>
        <v>13</v>
      </c>
      <c r="AM1003" s="588">
        <f t="shared" si="975"/>
        <v>2.14</v>
      </c>
      <c r="AN1003" s="456">
        <v>83200</v>
      </c>
      <c r="AO1003" s="456"/>
      <c r="AP1003" s="456"/>
      <c r="AQ1003" s="589" t="str">
        <f t="shared" si="983"/>
        <v>Կ-1</v>
      </c>
      <c r="AR1003" s="456">
        <f t="shared" si="976"/>
        <v>178048</v>
      </c>
      <c r="AS1003" s="590">
        <f t="shared" si="977"/>
        <v>178048</v>
      </c>
      <c r="AT1003" s="590">
        <f t="shared" si="990"/>
        <v>2314624</v>
      </c>
    </row>
    <row r="1004" spans="2:46" s="591" customFormat="1" ht="27">
      <c r="B1004" s="830">
        <v>64</v>
      </c>
      <c r="C1004" s="795" t="s">
        <v>2837</v>
      </c>
      <c r="D1004" s="828" t="s">
        <v>1960</v>
      </c>
      <c r="E1004" s="818">
        <v>1998</v>
      </c>
      <c r="F1004" s="829" t="s">
        <v>453</v>
      </c>
      <c r="G1004" s="820">
        <v>1</v>
      </c>
      <c r="H1004" s="820">
        <v>2</v>
      </c>
      <c r="I1004" s="821">
        <f t="shared" si="985"/>
        <v>1.79</v>
      </c>
      <c r="J1004" s="799">
        <v>83200</v>
      </c>
      <c r="K1004" s="799"/>
      <c r="L1004" s="799"/>
      <c r="M1004" s="822" t="s">
        <v>86</v>
      </c>
      <c r="N1004" s="799">
        <f t="shared" si="986"/>
        <v>148928</v>
      </c>
      <c r="O1004" s="823">
        <f t="shared" si="960"/>
        <v>148928</v>
      </c>
      <c r="P1004" s="823">
        <f t="shared" si="987"/>
        <v>1936064</v>
      </c>
      <c r="Q1004" s="592">
        <f t="shared" si="991"/>
        <v>1</v>
      </c>
      <c r="R1004" s="592">
        <f t="shared" si="962"/>
        <v>3</v>
      </c>
      <c r="S1004" s="588">
        <f t="shared" si="963"/>
        <v>1.84</v>
      </c>
      <c r="T1004" s="456">
        <v>83200</v>
      </c>
      <c r="U1004" s="456"/>
      <c r="V1004" s="456"/>
      <c r="W1004" s="589" t="str">
        <f t="shared" si="964"/>
        <v>Կ-1</v>
      </c>
      <c r="X1004" s="456">
        <f t="shared" si="965"/>
        <v>153088</v>
      </c>
      <c r="Y1004" s="590">
        <f t="shared" si="966"/>
        <v>153088</v>
      </c>
      <c r="Z1004" s="590">
        <f t="shared" si="988"/>
        <v>1990144</v>
      </c>
      <c r="AA1004" s="592">
        <f t="shared" si="992"/>
        <v>1</v>
      </c>
      <c r="AB1004" s="592">
        <f t="shared" si="968"/>
        <v>4</v>
      </c>
      <c r="AC1004" s="588">
        <f t="shared" si="969"/>
        <v>1.9</v>
      </c>
      <c r="AD1004" s="456">
        <v>83200</v>
      </c>
      <c r="AE1004" s="456"/>
      <c r="AF1004" s="456"/>
      <c r="AG1004" s="589" t="str">
        <f t="shared" si="970"/>
        <v>Կ-1</v>
      </c>
      <c r="AH1004" s="456">
        <f t="shared" si="971"/>
        <v>158080</v>
      </c>
      <c r="AI1004" s="590">
        <f t="shared" si="972"/>
        <v>158080</v>
      </c>
      <c r="AJ1004" s="590">
        <f t="shared" si="989"/>
        <v>2055040</v>
      </c>
      <c r="AK1004" s="592">
        <f t="shared" si="993"/>
        <v>1</v>
      </c>
      <c r="AL1004" s="592">
        <f t="shared" si="974"/>
        <v>5</v>
      </c>
      <c r="AM1004" s="588">
        <f t="shared" si="975"/>
        <v>1.9</v>
      </c>
      <c r="AN1004" s="456">
        <v>83200</v>
      </c>
      <c r="AO1004" s="456"/>
      <c r="AP1004" s="456"/>
      <c r="AQ1004" s="589" t="str">
        <f t="shared" si="983"/>
        <v>Կ-1</v>
      </c>
      <c r="AR1004" s="456">
        <f t="shared" si="976"/>
        <v>158080</v>
      </c>
      <c r="AS1004" s="590">
        <f t="shared" si="977"/>
        <v>158080</v>
      </c>
      <c r="AT1004" s="590">
        <f t="shared" si="990"/>
        <v>2055040</v>
      </c>
    </row>
    <row r="1005" spans="2:46" s="591" customFormat="1" ht="27">
      <c r="B1005" s="830">
        <v>65</v>
      </c>
      <c r="C1005" s="795" t="s">
        <v>140</v>
      </c>
      <c r="D1005" s="828" t="s">
        <v>1960</v>
      </c>
      <c r="E1005" s="818">
        <v>1972</v>
      </c>
      <c r="F1005" s="829" t="s">
        <v>453</v>
      </c>
      <c r="G1005" s="820">
        <v>1</v>
      </c>
      <c r="H1005" s="820">
        <v>19</v>
      </c>
      <c r="I1005" s="821">
        <f t="shared" si="985"/>
        <v>2.2799999999999998</v>
      </c>
      <c r="J1005" s="799">
        <v>83200</v>
      </c>
      <c r="K1005" s="799"/>
      <c r="L1005" s="799"/>
      <c r="M1005" s="822" t="s">
        <v>86</v>
      </c>
      <c r="N1005" s="799">
        <f t="shared" si="986"/>
        <v>189695.99999999997</v>
      </c>
      <c r="O1005" s="823">
        <f t="shared" si="960"/>
        <v>189695.99999999997</v>
      </c>
      <c r="P1005" s="823">
        <f t="shared" si="987"/>
        <v>2466047.9999999995</v>
      </c>
      <c r="Q1005" s="592">
        <f t="shared" si="991"/>
        <v>1</v>
      </c>
      <c r="R1005" s="592">
        <f t="shared" si="962"/>
        <v>20</v>
      </c>
      <c r="S1005" s="588">
        <f t="shared" si="963"/>
        <v>2.2799999999999998</v>
      </c>
      <c r="T1005" s="456">
        <v>83200</v>
      </c>
      <c r="U1005" s="456"/>
      <c r="V1005" s="456"/>
      <c r="W1005" s="589" t="str">
        <f t="shared" si="964"/>
        <v>Կ-1</v>
      </c>
      <c r="X1005" s="456">
        <f t="shared" si="965"/>
        <v>189695.99999999997</v>
      </c>
      <c r="Y1005" s="590">
        <f t="shared" si="966"/>
        <v>189695.99999999997</v>
      </c>
      <c r="Z1005" s="590">
        <f t="shared" si="988"/>
        <v>2466047.9999999995</v>
      </c>
      <c r="AA1005" s="592">
        <f t="shared" si="992"/>
        <v>1</v>
      </c>
      <c r="AB1005" s="592">
        <f t="shared" si="968"/>
        <v>21</v>
      </c>
      <c r="AC1005" s="588">
        <f t="shared" si="969"/>
        <v>2.2799999999999998</v>
      </c>
      <c r="AD1005" s="456">
        <v>83200</v>
      </c>
      <c r="AE1005" s="456"/>
      <c r="AF1005" s="456"/>
      <c r="AG1005" s="589" t="str">
        <f t="shared" si="970"/>
        <v>Կ-1</v>
      </c>
      <c r="AH1005" s="456">
        <f t="shared" si="971"/>
        <v>189695.99999999997</v>
      </c>
      <c r="AI1005" s="590">
        <f t="shared" si="972"/>
        <v>189695.99999999997</v>
      </c>
      <c r="AJ1005" s="590">
        <f t="shared" si="989"/>
        <v>2466047.9999999995</v>
      </c>
      <c r="AK1005" s="592">
        <f t="shared" si="993"/>
        <v>1</v>
      </c>
      <c r="AL1005" s="592">
        <f t="shared" si="974"/>
        <v>22</v>
      </c>
      <c r="AM1005" s="588">
        <f t="shared" si="975"/>
        <v>2.2799999999999998</v>
      </c>
      <c r="AN1005" s="456">
        <v>83200</v>
      </c>
      <c r="AO1005" s="456"/>
      <c r="AP1005" s="456"/>
      <c r="AQ1005" s="589" t="str">
        <f t="shared" si="983"/>
        <v>Կ-1</v>
      </c>
      <c r="AR1005" s="456">
        <f t="shared" si="976"/>
        <v>189695.99999999997</v>
      </c>
      <c r="AS1005" s="590">
        <f t="shared" si="977"/>
        <v>189695.99999999997</v>
      </c>
      <c r="AT1005" s="590">
        <f t="shared" si="990"/>
        <v>2466047.9999999995</v>
      </c>
    </row>
    <row r="1006" spans="2:46" s="587" customFormat="1" ht="27">
      <c r="B1006" s="830">
        <v>66</v>
      </c>
      <c r="C1006" s="795" t="s">
        <v>2395</v>
      </c>
      <c r="D1006" s="828" t="s">
        <v>1960</v>
      </c>
      <c r="E1006" s="818">
        <v>1987</v>
      </c>
      <c r="F1006" s="829" t="s">
        <v>453</v>
      </c>
      <c r="G1006" s="820">
        <v>1</v>
      </c>
      <c r="H1006" s="820">
        <v>3</v>
      </c>
      <c r="I1006" s="821">
        <f t="shared" si="985"/>
        <v>1.84</v>
      </c>
      <c r="J1006" s="799">
        <v>83200</v>
      </c>
      <c r="K1006" s="832"/>
      <c r="L1006" s="832"/>
      <c r="M1006" s="896" t="s">
        <v>86</v>
      </c>
      <c r="N1006" s="799">
        <f t="shared" si="986"/>
        <v>153088</v>
      </c>
      <c r="O1006" s="823">
        <f t="shared" si="960"/>
        <v>153088</v>
      </c>
      <c r="P1006" s="823">
        <f t="shared" si="987"/>
        <v>1990144</v>
      </c>
      <c r="Q1006" s="592">
        <f t="shared" si="991"/>
        <v>1</v>
      </c>
      <c r="R1006" s="592">
        <f t="shared" si="962"/>
        <v>4</v>
      </c>
      <c r="S1006" s="588">
        <f t="shared" si="963"/>
        <v>1.9</v>
      </c>
      <c r="T1006" s="456">
        <v>83200</v>
      </c>
      <c r="U1006" s="457"/>
      <c r="V1006" s="457"/>
      <c r="W1006" s="589" t="str">
        <f t="shared" si="964"/>
        <v>Կ-1</v>
      </c>
      <c r="X1006" s="456">
        <f t="shared" si="965"/>
        <v>158080</v>
      </c>
      <c r="Y1006" s="590">
        <f t="shared" si="966"/>
        <v>158080</v>
      </c>
      <c r="Z1006" s="590">
        <f t="shared" si="988"/>
        <v>2055040</v>
      </c>
      <c r="AA1006" s="592">
        <f t="shared" si="992"/>
        <v>1</v>
      </c>
      <c r="AB1006" s="592">
        <f t="shared" si="968"/>
        <v>5</v>
      </c>
      <c r="AC1006" s="588">
        <f t="shared" si="969"/>
        <v>1.9</v>
      </c>
      <c r="AD1006" s="456">
        <v>83200</v>
      </c>
      <c r="AE1006" s="457"/>
      <c r="AF1006" s="457"/>
      <c r="AG1006" s="589" t="str">
        <f t="shared" si="970"/>
        <v>Կ-1</v>
      </c>
      <c r="AH1006" s="456">
        <f t="shared" si="971"/>
        <v>158080</v>
      </c>
      <c r="AI1006" s="590">
        <f t="shared" si="972"/>
        <v>158080</v>
      </c>
      <c r="AJ1006" s="590">
        <f t="shared" si="989"/>
        <v>2055040</v>
      </c>
      <c r="AK1006" s="592">
        <f t="shared" si="993"/>
        <v>1</v>
      </c>
      <c r="AL1006" s="592">
        <f t="shared" si="974"/>
        <v>6</v>
      </c>
      <c r="AM1006" s="588">
        <f t="shared" si="975"/>
        <v>1.96</v>
      </c>
      <c r="AN1006" s="456">
        <v>83200</v>
      </c>
      <c r="AO1006" s="457"/>
      <c r="AP1006" s="457"/>
      <c r="AQ1006" s="589" t="str">
        <f t="shared" si="983"/>
        <v>Կ-1</v>
      </c>
      <c r="AR1006" s="456">
        <f t="shared" si="976"/>
        <v>163072</v>
      </c>
      <c r="AS1006" s="590">
        <f t="shared" si="977"/>
        <v>163072</v>
      </c>
      <c r="AT1006" s="590">
        <f t="shared" si="990"/>
        <v>2119936</v>
      </c>
    </row>
    <row r="1007" spans="2:46" s="591" customFormat="1" ht="27">
      <c r="B1007" s="830">
        <v>67</v>
      </c>
      <c r="C1007" s="795" t="s">
        <v>2838</v>
      </c>
      <c r="D1007" s="828" t="s">
        <v>1960</v>
      </c>
      <c r="E1007" s="818">
        <v>2000</v>
      </c>
      <c r="F1007" s="829" t="s">
        <v>453</v>
      </c>
      <c r="G1007" s="820">
        <v>1</v>
      </c>
      <c r="H1007" s="820">
        <v>3</v>
      </c>
      <c r="I1007" s="821">
        <f t="shared" si="985"/>
        <v>1.84</v>
      </c>
      <c r="J1007" s="799">
        <v>83200</v>
      </c>
      <c r="K1007" s="799"/>
      <c r="L1007" s="799"/>
      <c r="M1007" s="822" t="s">
        <v>86</v>
      </c>
      <c r="N1007" s="799">
        <f t="shared" si="986"/>
        <v>153088</v>
      </c>
      <c r="O1007" s="823">
        <f t="shared" si="960"/>
        <v>153088</v>
      </c>
      <c r="P1007" s="823">
        <f t="shared" si="987"/>
        <v>1990144</v>
      </c>
      <c r="Q1007" s="592">
        <f t="shared" si="991"/>
        <v>1</v>
      </c>
      <c r="R1007" s="592">
        <f t="shared" si="962"/>
        <v>4</v>
      </c>
      <c r="S1007" s="588">
        <f t="shared" si="963"/>
        <v>1.9</v>
      </c>
      <c r="T1007" s="456">
        <v>83200</v>
      </c>
      <c r="U1007" s="456"/>
      <c r="V1007" s="456"/>
      <c r="W1007" s="589" t="str">
        <f t="shared" si="964"/>
        <v>Կ-1</v>
      </c>
      <c r="X1007" s="456">
        <f t="shared" si="965"/>
        <v>158080</v>
      </c>
      <c r="Y1007" s="590">
        <f t="shared" si="966"/>
        <v>158080</v>
      </c>
      <c r="Z1007" s="590">
        <f t="shared" si="988"/>
        <v>2055040</v>
      </c>
      <c r="AA1007" s="592">
        <f t="shared" si="992"/>
        <v>1</v>
      </c>
      <c r="AB1007" s="592">
        <f t="shared" si="968"/>
        <v>5</v>
      </c>
      <c r="AC1007" s="588">
        <f t="shared" si="969"/>
        <v>1.9</v>
      </c>
      <c r="AD1007" s="456">
        <v>83200</v>
      </c>
      <c r="AE1007" s="456"/>
      <c r="AF1007" s="456"/>
      <c r="AG1007" s="589" t="str">
        <f t="shared" si="970"/>
        <v>Կ-1</v>
      </c>
      <c r="AH1007" s="456">
        <f t="shared" si="971"/>
        <v>158080</v>
      </c>
      <c r="AI1007" s="590">
        <f t="shared" si="972"/>
        <v>158080</v>
      </c>
      <c r="AJ1007" s="590">
        <f t="shared" si="989"/>
        <v>2055040</v>
      </c>
      <c r="AK1007" s="592">
        <f t="shared" si="993"/>
        <v>1</v>
      </c>
      <c r="AL1007" s="592">
        <f t="shared" si="974"/>
        <v>6</v>
      </c>
      <c r="AM1007" s="588">
        <f t="shared" si="975"/>
        <v>1.96</v>
      </c>
      <c r="AN1007" s="456">
        <v>83200</v>
      </c>
      <c r="AO1007" s="456"/>
      <c r="AP1007" s="456"/>
      <c r="AQ1007" s="589" t="str">
        <f t="shared" si="983"/>
        <v>Կ-1</v>
      </c>
      <c r="AR1007" s="456">
        <f t="shared" si="976"/>
        <v>163072</v>
      </c>
      <c r="AS1007" s="590">
        <f t="shared" si="977"/>
        <v>163072</v>
      </c>
      <c r="AT1007" s="590">
        <f t="shared" si="990"/>
        <v>2119936</v>
      </c>
    </row>
    <row r="1008" spans="2:46" s="587" customFormat="1" ht="27">
      <c r="B1008" s="830">
        <v>68</v>
      </c>
      <c r="C1008" s="795" t="s">
        <v>2394</v>
      </c>
      <c r="D1008" s="828" t="s">
        <v>1960</v>
      </c>
      <c r="E1008" s="818">
        <v>1993</v>
      </c>
      <c r="F1008" s="829" t="s">
        <v>453</v>
      </c>
      <c r="G1008" s="820">
        <v>1</v>
      </c>
      <c r="H1008" s="820">
        <v>4</v>
      </c>
      <c r="I1008" s="821">
        <f t="shared" si="985"/>
        <v>1.9</v>
      </c>
      <c r="J1008" s="799">
        <v>83200</v>
      </c>
      <c r="K1008" s="799"/>
      <c r="L1008" s="799"/>
      <c r="M1008" s="822" t="s">
        <v>86</v>
      </c>
      <c r="N1008" s="799">
        <f t="shared" si="986"/>
        <v>158080</v>
      </c>
      <c r="O1008" s="823">
        <f t="shared" si="960"/>
        <v>158080</v>
      </c>
      <c r="P1008" s="823">
        <f t="shared" si="987"/>
        <v>2055040</v>
      </c>
      <c r="Q1008" s="592">
        <f t="shared" si="991"/>
        <v>1</v>
      </c>
      <c r="R1008" s="592">
        <f t="shared" si="962"/>
        <v>5</v>
      </c>
      <c r="S1008" s="588">
        <f t="shared" si="963"/>
        <v>1.9</v>
      </c>
      <c r="T1008" s="456">
        <v>83200</v>
      </c>
      <c r="U1008" s="456"/>
      <c r="V1008" s="456"/>
      <c r="W1008" s="589" t="str">
        <f t="shared" si="964"/>
        <v>Կ-1</v>
      </c>
      <c r="X1008" s="456">
        <f t="shared" si="965"/>
        <v>158080</v>
      </c>
      <c r="Y1008" s="590">
        <f t="shared" si="966"/>
        <v>158080</v>
      </c>
      <c r="Z1008" s="590">
        <f t="shared" si="988"/>
        <v>2055040</v>
      </c>
      <c r="AA1008" s="592">
        <f t="shared" si="992"/>
        <v>1</v>
      </c>
      <c r="AB1008" s="592">
        <f t="shared" si="968"/>
        <v>6</v>
      </c>
      <c r="AC1008" s="588">
        <f t="shared" si="969"/>
        <v>1.96</v>
      </c>
      <c r="AD1008" s="456">
        <v>83200</v>
      </c>
      <c r="AE1008" s="456"/>
      <c r="AF1008" s="456"/>
      <c r="AG1008" s="589" t="str">
        <f t="shared" si="970"/>
        <v>Կ-1</v>
      </c>
      <c r="AH1008" s="456">
        <f t="shared" si="971"/>
        <v>163072</v>
      </c>
      <c r="AI1008" s="590">
        <f t="shared" si="972"/>
        <v>163072</v>
      </c>
      <c r="AJ1008" s="590">
        <f t="shared" si="989"/>
        <v>2119936</v>
      </c>
      <c r="AK1008" s="592">
        <f t="shared" si="993"/>
        <v>1</v>
      </c>
      <c r="AL1008" s="592">
        <f t="shared" si="974"/>
        <v>7</v>
      </c>
      <c r="AM1008" s="588">
        <f t="shared" si="975"/>
        <v>1.96</v>
      </c>
      <c r="AN1008" s="456">
        <v>83200</v>
      </c>
      <c r="AO1008" s="456"/>
      <c r="AP1008" s="456"/>
      <c r="AQ1008" s="589" t="str">
        <f t="shared" si="983"/>
        <v>Կ-1</v>
      </c>
      <c r="AR1008" s="456">
        <f t="shared" si="976"/>
        <v>163072</v>
      </c>
      <c r="AS1008" s="590">
        <f t="shared" si="977"/>
        <v>163072</v>
      </c>
      <c r="AT1008" s="590">
        <f t="shared" si="990"/>
        <v>2119936</v>
      </c>
    </row>
    <row r="1009" spans="2:46" s="587" customFormat="1" ht="27">
      <c r="B1009" s="830">
        <v>69</v>
      </c>
      <c r="C1009" s="795" t="s">
        <v>2839</v>
      </c>
      <c r="D1009" s="828" t="s">
        <v>1960</v>
      </c>
      <c r="E1009" s="818">
        <v>1983</v>
      </c>
      <c r="F1009" s="829" t="s">
        <v>453</v>
      </c>
      <c r="G1009" s="820">
        <v>1</v>
      </c>
      <c r="H1009" s="820">
        <v>5</v>
      </c>
      <c r="I1009" s="821">
        <f t="shared" si="985"/>
        <v>1.9</v>
      </c>
      <c r="J1009" s="799">
        <v>83200</v>
      </c>
      <c r="K1009" s="799"/>
      <c r="L1009" s="799"/>
      <c r="M1009" s="822" t="s">
        <v>86</v>
      </c>
      <c r="N1009" s="799">
        <f t="shared" si="986"/>
        <v>158080</v>
      </c>
      <c r="O1009" s="823">
        <f t="shared" si="960"/>
        <v>158080</v>
      </c>
      <c r="P1009" s="823">
        <f t="shared" si="987"/>
        <v>2055040</v>
      </c>
      <c r="Q1009" s="592">
        <f t="shared" si="991"/>
        <v>1</v>
      </c>
      <c r="R1009" s="592">
        <f t="shared" si="962"/>
        <v>6</v>
      </c>
      <c r="S1009" s="588">
        <f t="shared" si="963"/>
        <v>1.96</v>
      </c>
      <c r="T1009" s="456">
        <v>83200</v>
      </c>
      <c r="U1009" s="456"/>
      <c r="V1009" s="456"/>
      <c r="W1009" s="589" t="str">
        <f t="shared" si="964"/>
        <v>Կ-1</v>
      </c>
      <c r="X1009" s="456">
        <f t="shared" si="965"/>
        <v>163072</v>
      </c>
      <c r="Y1009" s="590">
        <f t="shared" si="966"/>
        <v>163072</v>
      </c>
      <c r="Z1009" s="590">
        <f t="shared" si="988"/>
        <v>2119936</v>
      </c>
      <c r="AA1009" s="592">
        <f t="shared" si="992"/>
        <v>1</v>
      </c>
      <c r="AB1009" s="592">
        <f t="shared" si="968"/>
        <v>7</v>
      </c>
      <c r="AC1009" s="588">
        <f t="shared" si="969"/>
        <v>1.96</v>
      </c>
      <c r="AD1009" s="456">
        <v>83200</v>
      </c>
      <c r="AE1009" s="456"/>
      <c r="AF1009" s="456"/>
      <c r="AG1009" s="589" t="str">
        <f t="shared" si="970"/>
        <v>Կ-1</v>
      </c>
      <c r="AH1009" s="456">
        <f t="shared" si="971"/>
        <v>163072</v>
      </c>
      <c r="AI1009" s="590">
        <f t="shared" si="972"/>
        <v>163072</v>
      </c>
      <c r="AJ1009" s="590">
        <f t="shared" si="989"/>
        <v>2119936</v>
      </c>
      <c r="AK1009" s="592">
        <f t="shared" si="993"/>
        <v>1</v>
      </c>
      <c r="AL1009" s="592">
        <f t="shared" si="974"/>
        <v>8</v>
      </c>
      <c r="AM1009" s="588">
        <f t="shared" si="975"/>
        <v>2.02</v>
      </c>
      <c r="AN1009" s="456">
        <v>83200</v>
      </c>
      <c r="AO1009" s="456"/>
      <c r="AP1009" s="456"/>
      <c r="AQ1009" s="589" t="str">
        <f t="shared" si="983"/>
        <v>Կ-1</v>
      </c>
      <c r="AR1009" s="456">
        <f t="shared" si="976"/>
        <v>168064</v>
      </c>
      <c r="AS1009" s="590">
        <f t="shared" si="977"/>
        <v>168064</v>
      </c>
      <c r="AT1009" s="590">
        <f t="shared" si="990"/>
        <v>2184832</v>
      </c>
    </row>
    <row r="1010" spans="2:46" s="587" customFormat="1" ht="27">
      <c r="B1010" s="830">
        <v>70</v>
      </c>
      <c r="C1010" s="795" t="s">
        <v>3216</v>
      </c>
      <c r="D1010" s="828" t="s">
        <v>1960</v>
      </c>
      <c r="E1010" s="818">
        <v>2003</v>
      </c>
      <c r="F1010" s="829" t="s">
        <v>453</v>
      </c>
      <c r="G1010" s="820">
        <v>1</v>
      </c>
      <c r="H1010" s="820">
        <v>1</v>
      </c>
      <c r="I1010" s="821">
        <f t="shared" si="985"/>
        <v>1.73</v>
      </c>
      <c r="J1010" s="799">
        <v>83200</v>
      </c>
      <c r="K1010" s="799"/>
      <c r="L1010" s="799"/>
      <c r="M1010" s="822" t="s">
        <v>86</v>
      </c>
      <c r="N1010" s="799">
        <f t="shared" si="986"/>
        <v>143936</v>
      </c>
      <c r="O1010" s="823">
        <f t="shared" si="960"/>
        <v>143936</v>
      </c>
      <c r="P1010" s="823">
        <f t="shared" si="987"/>
        <v>1871168</v>
      </c>
      <c r="Q1010" s="592">
        <f t="shared" si="991"/>
        <v>1</v>
      </c>
      <c r="R1010" s="592">
        <f t="shared" si="962"/>
        <v>2</v>
      </c>
      <c r="S1010" s="588">
        <f t="shared" si="963"/>
        <v>1.79</v>
      </c>
      <c r="T1010" s="456">
        <v>83200</v>
      </c>
      <c r="U1010" s="456"/>
      <c r="V1010" s="456"/>
      <c r="W1010" s="589" t="str">
        <f t="shared" si="964"/>
        <v>Կ-1</v>
      </c>
      <c r="X1010" s="456">
        <f t="shared" si="965"/>
        <v>148928</v>
      </c>
      <c r="Y1010" s="590">
        <f t="shared" si="966"/>
        <v>148928</v>
      </c>
      <c r="Z1010" s="590">
        <f t="shared" si="988"/>
        <v>1936064</v>
      </c>
      <c r="AA1010" s="592">
        <f t="shared" si="992"/>
        <v>1</v>
      </c>
      <c r="AB1010" s="592">
        <f t="shared" si="968"/>
        <v>3</v>
      </c>
      <c r="AC1010" s="588">
        <f t="shared" si="969"/>
        <v>1.84</v>
      </c>
      <c r="AD1010" s="456">
        <v>83200</v>
      </c>
      <c r="AE1010" s="456"/>
      <c r="AF1010" s="456"/>
      <c r="AG1010" s="589" t="str">
        <f t="shared" si="970"/>
        <v>Կ-1</v>
      </c>
      <c r="AH1010" s="456">
        <f t="shared" si="971"/>
        <v>153088</v>
      </c>
      <c r="AI1010" s="590">
        <f t="shared" si="972"/>
        <v>153088</v>
      </c>
      <c r="AJ1010" s="590">
        <f t="shared" si="989"/>
        <v>1990144</v>
      </c>
      <c r="AK1010" s="592">
        <f t="shared" si="993"/>
        <v>1</v>
      </c>
      <c r="AL1010" s="592">
        <f t="shared" si="974"/>
        <v>4</v>
      </c>
      <c r="AM1010" s="588">
        <f t="shared" si="975"/>
        <v>1.9</v>
      </c>
      <c r="AN1010" s="456">
        <v>83200</v>
      </c>
      <c r="AO1010" s="456"/>
      <c r="AP1010" s="456"/>
      <c r="AQ1010" s="589" t="str">
        <f t="shared" si="983"/>
        <v>Կ-1</v>
      </c>
      <c r="AR1010" s="456">
        <f t="shared" si="976"/>
        <v>158080</v>
      </c>
      <c r="AS1010" s="590">
        <f t="shared" si="977"/>
        <v>158080</v>
      </c>
      <c r="AT1010" s="590">
        <f t="shared" si="990"/>
        <v>2055040</v>
      </c>
    </row>
    <row r="1011" spans="2:46" s="591" customFormat="1" ht="27">
      <c r="B1011" s="830">
        <v>71</v>
      </c>
      <c r="C1011" s="795" t="s">
        <v>1128</v>
      </c>
      <c r="D1011" s="828" t="s">
        <v>1960</v>
      </c>
      <c r="E1011" s="818">
        <v>1984</v>
      </c>
      <c r="F1011" s="829" t="s">
        <v>453</v>
      </c>
      <c r="G1011" s="820">
        <v>1</v>
      </c>
      <c r="H1011" s="820">
        <v>7</v>
      </c>
      <c r="I1011" s="821">
        <f t="shared" si="985"/>
        <v>1.96</v>
      </c>
      <c r="J1011" s="799">
        <v>83200</v>
      </c>
      <c r="K1011" s="799"/>
      <c r="L1011" s="799"/>
      <c r="M1011" s="822" t="s">
        <v>86</v>
      </c>
      <c r="N1011" s="799">
        <f t="shared" si="986"/>
        <v>163072</v>
      </c>
      <c r="O1011" s="823">
        <f t="shared" si="960"/>
        <v>163072</v>
      </c>
      <c r="P1011" s="823">
        <f t="shared" si="987"/>
        <v>2119936</v>
      </c>
      <c r="Q1011" s="592">
        <f t="shared" si="991"/>
        <v>1</v>
      </c>
      <c r="R1011" s="592">
        <f t="shared" si="962"/>
        <v>8</v>
      </c>
      <c r="S1011" s="588">
        <f t="shared" si="963"/>
        <v>2.02</v>
      </c>
      <c r="T1011" s="456">
        <v>83200</v>
      </c>
      <c r="U1011" s="456"/>
      <c r="V1011" s="456"/>
      <c r="W1011" s="589" t="str">
        <f t="shared" si="964"/>
        <v>Կ-1</v>
      </c>
      <c r="X1011" s="456">
        <f t="shared" si="965"/>
        <v>168064</v>
      </c>
      <c r="Y1011" s="590">
        <f t="shared" si="966"/>
        <v>168064</v>
      </c>
      <c r="Z1011" s="590">
        <f t="shared" si="988"/>
        <v>2184832</v>
      </c>
      <c r="AA1011" s="592">
        <f t="shared" si="992"/>
        <v>1</v>
      </c>
      <c r="AB1011" s="592">
        <f t="shared" si="968"/>
        <v>9</v>
      </c>
      <c r="AC1011" s="588">
        <f t="shared" si="969"/>
        <v>2.02</v>
      </c>
      <c r="AD1011" s="456">
        <v>83200</v>
      </c>
      <c r="AE1011" s="456"/>
      <c r="AF1011" s="456"/>
      <c r="AG1011" s="589" t="str">
        <f t="shared" si="970"/>
        <v>Կ-1</v>
      </c>
      <c r="AH1011" s="456">
        <f t="shared" si="971"/>
        <v>168064</v>
      </c>
      <c r="AI1011" s="590">
        <f t="shared" si="972"/>
        <v>168064</v>
      </c>
      <c r="AJ1011" s="590">
        <f t="shared" si="989"/>
        <v>2184832</v>
      </c>
      <c r="AK1011" s="592">
        <f t="shared" si="993"/>
        <v>1</v>
      </c>
      <c r="AL1011" s="592">
        <f t="shared" si="974"/>
        <v>10</v>
      </c>
      <c r="AM1011" s="588">
        <f t="shared" si="975"/>
        <v>2.08</v>
      </c>
      <c r="AN1011" s="456">
        <v>83200</v>
      </c>
      <c r="AO1011" s="456"/>
      <c r="AP1011" s="456"/>
      <c r="AQ1011" s="589" t="str">
        <f t="shared" si="983"/>
        <v>Կ-1</v>
      </c>
      <c r="AR1011" s="456">
        <f t="shared" si="976"/>
        <v>173056</v>
      </c>
      <c r="AS1011" s="590">
        <f t="shared" si="977"/>
        <v>173056</v>
      </c>
      <c r="AT1011" s="590">
        <f t="shared" si="990"/>
        <v>2249728</v>
      </c>
    </row>
    <row r="1012" spans="2:46" s="591" customFormat="1" ht="27">
      <c r="B1012" s="830">
        <v>72</v>
      </c>
      <c r="C1012" s="795" t="s">
        <v>150</v>
      </c>
      <c r="D1012" s="828" t="s">
        <v>1960</v>
      </c>
      <c r="E1012" s="818">
        <v>1967</v>
      </c>
      <c r="F1012" s="829" t="s">
        <v>453</v>
      </c>
      <c r="G1012" s="820">
        <v>1</v>
      </c>
      <c r="H1012" s="820">
        <v>39</v>
      </c>
      <c r="I1012" s="821">
        <f t="shared" si="985"/>
        <v>2.2799999999999998</v>
      </c>
      <c r="J1012" s="799">
        <v>83200</v>
      </c>
      <c r="K1012" s="799"/>
      <c r="L1012" s="799"/>
      <c r="M1012" s="822" t="s">
        <v>86</v>
      </c>
      <c r="N1012" s="799">
        <f t="shared" si="986"/>
        <v>189695.99999999997</v>
      </c>
      <c r="O1012" s="823">
        <f t="shared" si="960"/>
        <v>189695.99999999997</v>
      </c>
      <c r="P1012" s="823">
        <f t="shared" si="987"/>
        <v>2466047.9999999995</v>
      </c>
      <c r="Q1012" s="592">
        <f t="shared" si="991"/>
        <v>1</v>
      </c>
      <c r="R1012" s="592">
        <f t="shared" si="962"/>
        <v>40</v>
      </c>
      <c r="S1012" s="588">
        <f t="shared" si="963"/>
        <v>2.2799999999999998</v>
      </c>
      <c r="T1012" s="456">
        <v>83200</v>
      </c>
      <c r="U1012" s="456"/>
      <c r="V1012" s="456"/>
      <c r="W1012" s="589" t="str">
        <f t="shared" si="964"/>
        <v>Կ-1</v>
      </c>
      <c r="X1012" s="456">
        <f t="shared" si="965"/>
        <v>189695.99999999997</v>
      </c>
      <c r="Y1012" s="590">
        <f t="shared" si="966"/>
        <v>189695.99999999997</v>
      </c>
      <c r="Z1012" s="590">
        <f t="shared" si="988"/>
        <v>2466047.9999999995</v>
      </c>
      <c r="AA1012" s="592">
        <f t="shared" si="992"/>
        <v>1</v>
      </c>
      <c r="AB1012" s="592">
        <f t="shared" si="968"/>
        <v>41</v>
      </c>
      <c r="AC1012" s="588">
        <f t="shared" si="969"/>
        <v>2.2799999999999998</v>
      </c>
      <c r="AD1012" s="456">
        <v>83200</v>
      </c>
      <c r="AE1012" s="456"/>
      <c r="AF1012" s="456"/>
      <c r="AG1012" s="589" t="str">
        <f t="shared" si="970"/>
        <v>Կ-1</v>
      </c>
      <c r="AH1012" s="456">
        <f t="shared" si="971"/>
        <v>189695.99999999997</v>
      </c>
      <c r="AI1012" s="590">
        <f t="shared" si="972"/>
        <v>189695.99999999997</v>
      </c>
      <c r="AJ1012" s="590">
        <f t="shared" si="989"/>
        <v>2466047.9999999995</v>
      </c>
      <c r="AK1012" s="592">
        <f t="shared" si="993"/>
        <v>1</v>
      </c>
      <c r="AL1012" s="592">
        <f t="shared" si="974"/>
        <v>42</v>
      </c>
      <c r="AM1012" s="588">
        <f t="shared" si="975"/>
        <v>2.2799999999999998</v>
      </c>
      <c r="AN1012" s="456">
        <v>83200</v>
      </c>
      <c r="AO1012" s="456"/>
      <c r="AP1012" s="456"/>
      <c r="AQ1012" s="589" t="str">
        <f t="shared" si="983"/>
        <v>Կ-1</v>
      </c>
      <c r="AR1012" s="456">
        <f t="shared" si="976"/>
        <v>189695.99999999997</v>
      </c>
      <c r="AS1012" s="590">
        <f t="shared" si="977"/>
        <v>189695.99999999997</v>
      </c>
      <c r="AT1012" s="590">
        <f t="shared" si="990"/>
        <v>2466047.9999999995</v>
      </c>
    </row>
    <row r="1013" spans="2:46" s="587" customFormat="1" ht="27">
      <c r="B1013" s="830">
        <v>73</v>
      </c>
      <c r="C1013" s="795" t="s">
        <v>3217</v>
      </c>
      <c r="D1013" s="828" t="s">
        <v>1961</v>
      </c>
      <c r="E1013" s="818">
        <v>2003</v>
      </c>
      <c r="F1013" s="829" t="s">
        <v>453</v>
      </c>
      <c r="G1013" s="820">
        <v>1</v>
      </c>
      <c r="H1013" s="820">
        <v>1</v>
      </c>
      <c r="I1013" s="821">
        <f t="shared" si="985"/>
        <v>1.73</v>
      </c>
      <c r="J1013" s="799">
        <v>83200</v>
      </c>
      <c r="K1013" s="799"/>
      <c r="L1013" s="832"/>
      <c r="M1013" s="822" t="s">
        <v>86</v>
      </c>
      <c r="N1013" s="799">
        <f t="shared" si="986"/>
        <v>143936</v>
      </c>
      <c r="O1013" s="823">
        <f t="shared" si="960"/>
        <v>143936</v>
      </c>
      <c r="P1013" s="823">
        <f t="shared" si="987"/>
        <v>1871168</v>
      </c>
      <c r="Q1013" s="592">
        <f t="shared" si="991"/>
        <v>1</v>
      </c>
      <c r="R1013" s="592">
        <f t="shared" si="962"/>
        <v>2</v>
      </c>
      <c r="S1013" s="588">
        <f t="shared" si="963"/>
        <v>1.79</v>
      </c>
      <c r="T1013" s="456">
        <v>83200</v>
      </c>
      <c r="U1013" s="456"/>
      <c r="V1013" s="457"/>
      <c r="W1013" s="589" t="str">
        <f t="shared" si="964"/>
        <v>Կ-1</v>
      </c>
      <c r="X1013" s="456">
        <f t="shared" si="965"/>
        <v>148928</v>
      </c>
      <c r="Y1013" s="590">
        <f t="shared" si="966"/>
        <v>148928</v>
      </c>
      <c r="Z1013" s="590">
        <f t="shared" si="988"/>
        <v>1936064</v>
      </c>
      <c r="AA1013" s="592">
        <f t="shared" si="992"/>
        <v>1</v>
      </c>
      <c r="AB1013" s="592">
        <f t="shared" si="968"/>
        <v>3</v>
      </c>
      <c r="AC1013" s="588">
        <f t="shared" si="969"/>
        <v>1.84</v>
      </c>
      <c r="AD1013" s="456">
        <v>83200</v>
      </c>
      <c r="AE1013" s="456"/>
      <c r="AF1013" s="457"/>
      <c r="AG1013" s="589" t="str">
        <f t="shared" si="970"/>
        <v>Կ-1</v>
      </c>
      <c r="AH1013" s="456">
        <f t="shared" si="971"/>
        <v>153088</v>
      </c>
      <c r="AI1013" s="590">
        <f t="shared" si="972"/>
        <v>153088</v>
      </c>
      <c r="AJ1013" s="590">
        <f t="shared" si="989"/>
        <v>1990144</v>
      </c>
      <c r="AK1013" s="592">
        <f t="shared" si="993"/>
        <v>1</v>
      </c>
      <c r="AL1013" s="592">
        <f t="shared" si="974"/>
        <v>4</v>
      </c>
      <c r="AM1013" s="588">
        <f t="shared" si="975"/>
        <v>1.9</v>
      </c>
      <c r="AN1013" s="456">
        <v>83200</v>
      </c>
      <c r="AO1013" s="456"/>
      <c r="AP1013" s="457"/>
      <c r="AQ1013" s="589" t="str">
        <f t="shared" si="983"/>
        <v>Կ-1</v>
      </c>
      <c r="AR1013" s="456">
        <f t="shared" si="976"/>
        <v>158080</v>
      </c>
      <c r="AS1013" s="590">
        <f t="shared" si="977"/>
        <v>158080</v>
      </c>
      <c r="AT1013" s="590">
        <f t="shared" si="990"/>
        <v>2055040</v>
      </c>
    </row>
    <row r="1014" spans="2:46" s="587" customFormat="1" ht="27">
      <c r="B1014" s="830">
        <v>74</v>
      </c>
      <c r="C1014" s="804" t="s">
        <v>3218</v>
      </c>
      <c r="D1014" s="828" t="s">
        <v>1960</v>
      </c>
      <c r="E1014" s="818">
        <v>2001</v>
      </c>
      <c r="F1014" s="829" t="s">
        <v>453</v>
      </c>
      <c r="G1014" s="820">
        <v>1</v>
      </c>
      <c r="H1014" s="820">
        <v>1</v>
      </c>
      <c r="I1014" s="821">
        <f t="shared" si="985"/>
        <v>1.73</v>
      </c>
      <c r="J1014" s="799">
        <v>83200</v>
      </c>
      <c r="K1014" s="799"/>
      <c r="L1014" s="832"/>
      <c r="M1014" s="822" t="s">
        <v>86</v>
      </c>
      <c r="N1014" s="799">
        <f t="shared" si="986"/>
        <v>143936</v>
      </c>
      <c r="O1014" s="823">
        <f t="shared" si="960"/>
        <v>143936</v>
      </c>
      <c r="P1014" s="823">
        <f t="shared" si="987"/>
        <v>1871168</v>
      </c>
      <c r="Q1014" s="592">
        <f t="shared" si="991"/>
        <v>1</v>
      </c>
      <c r="R1014" s="592">
        <f t="shared" si="962"/>
        <v>2</v>
      </c>
      <c r="S1014" s="588">
        <f t="shared" si="963"/>
        <v>1.79</v>
      </c>
      <c r="T1014" s="456">
        <v>83200</v>
      </c>
      <c r="U1014" s="456"/>
      <c r="V1014" s="457"/>
      <c r="W1014" s="589" t="str">
        <f t="shared" si="964"/>
        <v>Կ-1</v>
      </c>
      <c r="X1014" s="456">
        <f t="shared" si="965"/>
        <v>148928</v>
      </c>
      <c r="Y1014" s="590">
        <f t="shared" si="966"/>
        <v>148928</v>
      </c>
      <c r="Z1014" s="590">
        <f t="shared" si="988"/>
        <v>1936064</v>
      </c>
      <c r="AA1014" s="592">
        <f t="shared" si="992"/>
        <v>1</v>
      </c>
      <c r="AB1014" s="592">
        <f t="shared" si="968"/>
        <v>3</v>
      </c>
      <c r="AC1014" s="588">
        <f t="shared" si="969"/>
        <v>1.84</v>
      </c>
      <c r="AD1014" s="456">
        <v>83200</v>
      </c>
      <c r="AE1014" s="456"/>
      <c r="AF1014" s="457"/>
      <c r="AG1014" s="589" t="str">
        <f t="shared" si="970"/>
        <v>Կ-1</v>
      </c>
      <c r="AH1014" s="456">
        <f t="shared" si="971"/>
        <v>153088</v>
      </c>
      <c r="AI1014" s="590">
        <f t="shared" si="972"/>
        <v>153088</v>
      </c>
      <c r="AJ1014" s="590">
        <f t="shared" si="989"/>
        <v>1990144</v>
      </c>
      <c r="AK1014" s="592">
        <f t="shared" si="993"/>
        <v>1</v>
      </c>
      <c r="AL1014" s="592">
        <f t="shared" si="974"/>
        <v>4</v>
      </c>
      <c r="AM1014" s="588">
        <f t="shared" si="975"/>
        <v>1.9</v>
      </c>
      <c r="AN1014" s="456">
        <v>83200</v>
      </c>
      <c r="AO1014" s="456"/>
      <c r="AP1014" s="457"/>
      <c r="AQ1014" s="589" t="str">
        <f t="shared" si="983"/>
        <v>Կ-1</v>
      </c>
      <c r="AR1014" s="456">
        <f t="shared" si="976"/>
        <v>158080</v>
      </c>
      <c r="AS1014" s="590">
        <f t="shared" si="977"/>
        <v>158080</v>
      </c>
      <c r="AT1014" s="590">
        <f t="shared" si="990"/>
        <v>2055040</v>
      </c>
    </row>
    <row r="1015" spans="2:46" s="587" customFormat="1" ht="27">
      <c r="B1015" s="830">
        <v>75</v>
      </c>
      <c r="C1015" s="795" t="s">
        <v>3219</v>
      </c>
      <c r="D1015" s="828" t="s">
        <v>1960</v>
      </c>
      <c r="E1015" s="818">
        <v>1991</v>
      </c>
      <c r="F1015" s="829" t="s">
        <v>453</v>
      </c>
      <c r="G1015" s="820">
        <v>1</v>
      </c>
      <c r="H1015" s="820">
        <v>0</v>
      </c>
      <c r="I1015" s="821">
        <f t="shared" si="985"/>
        <v>1.68</v>
      </c>
      <c r="J1015" s="799">
        <v>83200</v>
      </c>
      <c r="K1015" s="799"/>
      <c r="L1015" s="799"/>
      <c r="M1015" s="822" t="s">
        <v>86</v>
      </c>
      <c r="N1015" s="799">
        <f t="shared" si="986"/>
        <v>139776</v>
      </c>
      <c r="O1015" s="823">
        <f t="shared" si="960"/>
        <v>139776</v>
      </c>
      <c r="P1015" s="823">
        <f t="shared" si="987"/>
        <v>1817088</v>
      </c>
      <c r="Q1015" s="592">
        <f t="shared" si="991"/>
        <v>1</v>
      </c>
      <c r="R1015" s="592">
        <f t="shared" si="962"/>
        <v>1</v>
      </c>
      <c r="S1015" s="588">
        <f t="shared" si="963"/>
        <v>1.73</v>
      </c>
      <c r="T1015" s="456">
        <v>83200</v>
      </c>
      <c r="U1015" s="456"/>
      <c r="V1015" s="456"/>
      <c r="W1015" s="589" t="str">
        <f t="shared" si="964"/>
        <v>Կ-1</v>
      </c>
      <c r="X1015" s="456">
        <f t="shared" si="965"/>
        <v>143936</v>
      </c>
      <c r="Y1015" s="590">
        <f t="shared" si="966"/>
        <v>143936</v>
      </c>
      <c r="Z1015" s="590">
        <f t="shared" si="988"/>
        <v>1871168</v>
      </c>
      <c r="AA1015" s="592">
        <f t="shared" si="992"/>
        <v>1</v>
      </c>
      <c r="AB1015" s="592">
        <f t="shared" si="968"/>
        <v>2</v>
      </c>
      <c r="AC1015" s="588">
        <f t="shared" si="969"/>
        <v>1.79</v>
      </c>
      <c r="AD1015" s="456">
        <v>83200</v>
      </c>
      <c r="AE1015" s="456"/>
      <c r="AF1015" s="456"/>
      <c r="AG1015" s="589" t="str">
        <f t="shared" si="970"/>
        <v>Կ-1</v>
      </c>
      <c r="AH1015" s="456">
        <f t="shared" si="971"/>
        <v>148928</v>
      </c>
      <c r="AI1015" s="590">
        <f t="shared" si="972"/>
        <v>148928</v>
      </c>
      <c r="AJ1015" s="590">
        <f t="shared" si="989"/>
        <v>1936064</v>
      </c>
      <c r="AK1015" s="592">
        <f t="shared" si="993"/>
        <v>1</v>
      </c>
      <c r="AL1015" s="592">
        <f t="shared" si="974"/>
        <v>3</v>
      </c>
      <c r="AM1015" s="588">
        <f t="shared" si="975"/>
        <v>1.84</v>
      </c>
      <c r="AN1015" s="456">
        <v>83200</v>
      </c>
      <c r="AO1015" s="456"/>
      <c r="AP1015" s="456"/>
      <c r="AQ1015" s="589" t="str">
        <f t="shared" si="983"/>
        <v>Կ-1</v>
      </c>
      <c r="AR1015" s="456">
        <f t="shared" si="976"/>
        <v>153088</v>
      </c>
      <c r="AS1015" s="590">
        <f t="shared" si="977"/>
        <v>153088</v>
      </c>
      <c r="AT1015" s="590">
        <f t="shared" si="990"/>
        <v>1990144</v>
      </c>
    </row>
    <row r="1016" spans="2:46" s="587" customFormat="1" ht="27">
      <c r="B1016" s="830">
        <v>76</v>
      </c>
      <c r="C1016" s="826" t="s">
        <v>3220</v>
      </c>
      <c r="D1016" s="828" t="s">
        <v>1960</v>
      </c>
      <c r="E1016" s="818">
        <v>2002</v>
      </c>
      <c r="F1016" s="829" t="s">
        <v>453</v>
      </c>
      <c r="G1016" s="820">
        <v>1</v>
      </c>
      <c r="H1016" s="820">
        <v>1</v>
      </c>
      <c r="I1016" s="821">
        <f t="shared" si="985"/>
        <v>1.73</v>
      </c>
      <c r="J1016" s="799">
        <v>83200</v>
      </c>
      <c r="K1016" s="832"/>
      <c r="L1016" s="832"/>
      <c r="M1016" s="822" t="s">
        <v>86</v>
      </c>
      <c r="N1016" s="799">
        <f t="shared" si="986"/>
        <v>143936</v>
      </c>
      <c r="O1016" s="823">
        <f t="shared" si="960"/>
        <v>143936</v>
      </c>
      <c r="P1016" s="823">
        <f t="shared" si="987"/>
        <v>1871168</v>
      </c>
      <c r="Q1016" s="592">
        <v>1</v>
      </c>
      <c r="R1016" s="592">
        <f t="shared" si="962"/>
        <v>2</v>
      </c>
      <c r="S1016" s="588">
        <f t="shared" si="963"/>
        <v>1.79</v>
      </c>
      <c r="T1016" s="456">
        <v>83200</v>
      </c>
      <c r="U1016" s="457"/>
      <c r="V1016" s="457"/>
      <c r="W1016" s="589" t="str">
        <f t="shared" si="964"/>
        <v>Կ-1</v>
      </c>
      <c r="X1016" s="456">
        <f t="shared" si="965"/>
        <v>148928</v>
      </c>
      <c r="Y1016" s="590">
        <f t="shared" si="966"/>
        <v>148928</v>
      </c>
      <c r="Z1016" s="590">
        <f t="shared" si="988"/>
        <v>1936064</v>
      </c>
      <c r="AA1016" s="592">
        <v>1</v>
      </c>
      <c r="AB1016" s="592">
        <f t="shared" si="968"/>
        <v>3</v>
      </c>
      <c r="AC1016" s="588">
        <f t="shared" si="969"/>
        <v>1.84</v>
      </c>
      <c r="AD1016" s="456">
        <v>83200</v>
      </c>
      <c r="AE1016" s="457"/>
      <c r="AF1016" s="457"/>
      <c r="AG1016" s="589" t="str">
        <f t="shared" si="970"/>
        <v>Կ-1</v>
      </c>
      <c r="AH1016" s="456">
        <f t="shared" si="971"/>
        <v>153088</v>
      </c>
      <c r="AI1016" s="590">
        <f t="shared" si="972"/>
        <v>153088</v>
      </c>
      <c r="AJ1016" s="590">
        <f t="shared" si="989"/>
        <v>1990144</v>
      </c>
      <c r="AK1016" s="592">
        <v>1</v>
      </c>
      <c r="AL1016" s="592">
        <f t="shared" si="974"/>
        <v>4</v>
      </c>
      <c r="AM1016" s="588">
        <f t="shared" si="975"/>
        <v>1.9</v>
      </c>
      <c r="AN1016" s="456">
        <v>83200</v>
      </c>
      <c r="AO1016" s="457"/>
      <c r="AP1016" s="457"/>
      <c r="AQ1016" s="589" t="str">
        <f t="shared" si="983"/>
        <v>Կ-1</v>
      </c>
      <c r="AR1016" s="456">
        <f t="shared" si="976"/>
        <v>158080</v>
      </c>
      <c r="AS1016" s="590">
        <f t="shared" si="977"/>
        <v>158080</v>
      </c>
      <c r="AT1016" s="590">
        <f t="shared" si="990"/>
        <v>2055040</v>
      </c>
    </row>
    <row r="1017" spans="2:46" s="587" customFormat="1" ht="27">
      <c r="B1017" s="830">
        <v>77</v>
      </c>
      <c r="C1017" s="795" t="s">
        <v>139</v>
      </c>
      <c r="D1017" s="828" t="s">
        <v>1960</v>
      </c>
      <c r="E1017" s="818">
        <v>1982</v>
      </c>
      <c r="F1017" s="829" t="s">
        <v>453</v>
      </c>
      <c r="G1017" s="820">
        <v>1</v>
      </c>
      <c r="H1017" s="820">
        <v>17</v>
      </c>
      <c r="I1017" s="821">
        <f t="shared" si="985"/>
        <v>2.21</v>
      </c>
      <c r="J1017" s="799">
        <v>83200</v>
      </c>
      <c r="K1017" s="799"/>
      <c r="L1017" s="799"/>
      <c r="M1017" s="822" t="s">
        <v>86</v>
      </c>
      <c r="N1017" s="799">
        <f t="shared" si="986"/>
        <v>183872</v>
      </c>
      <c r="O1017" s="823">
        <f t="shared" si="960"/>
        <v>183872</v>
      </c>
      <c r="P1017" s="823">
        <f t="shared" si="987"/>
        <v>2390336</v>
      </c>
      <c r="Q1017" s="592">
        <f>+G1017</f>
        <v>1</v>
      </c>
      <c r="R1017" s="592">
        <f t="shared" si="962"/>
        <v>18</v>
      </c>
      <c r="S1017" s="588">
        <f t="shared" si="963"/>
        <v>2.21</v>
      </c>
      <c r="T1017" s="456">
        <v>83200</v>
      </c>
      <c r="U1017" s="456"/>
      <c r="V1017" s="456"/>
      <c r="W1017" s="589" t="str">
        <f t="shared" si="964"/>
        <v>Կ-1</v>
      </c>
      <c r="X1017" s="456">
        <f t="shared" si="965"/>
        <v>183872</v>
      </c>
      <c r="Y1017" s="590">
        <f t="shared" si="966"/>
        <v>183872</v>
      </c>
      <c r="Z1017" s="590">
        <f t="shared" si="988"/>
        <v>2390336</v>
      </c>
      <c r="AA1017" s="592">
        <f>+Q1017</f>
        <v>1</v>
      </c>
      <c r="AB1017" s="592">
        <f t="shared" si="968"/>
        <v>19</v>
      </c>
      <c r="AC1017" s="588">
        <f t="shared" si="969"/>
        <v>2.2799999999999998</v>
      </c>
      <c r="AD1017" s="456">
        <v>83200</v>
      </c>
      <c r="AE1017" s="456"/>
      <c r="AF1017" s="456"/>
      <c r="AG1017" s="589" t="str">
        <f t="shared" si="970"/>
        <v>Կ-1</v>
      </c>
      <c r="AH1017" s="456">
        <f t="shared" si="971"/>
        <v>189695.99999999997</v>
      </c>
      <c r="AI1017" s="590">
        <f t="shared" si="972"/>
        <v>189695.99999999997</v>
      </c>
      <c r="AJ1017" s="590">
        <f t="shared" si="989"/>
        <v>2466047.9999999995</v>
      </c>
      <c r="AK1017" s="592">
        <f>+AA1017</f>
        <v>1</v>
      </c>
      <c r="AL1017" s="592">
        <f t="shared" si="974"/>
        <v>20</v>
      </c>
      <c r="AM1017" s="588">
        <f t="shared" si="975"/>
        <v>2.2799999999999998</v>
      </c>
      <c r="AN1017" s="456">
        <v>83200</v>
      </c>
      <c r="AO1017" s="456"/>
      <c r="AP1017" s="456"/>
      <c r="AQ1017" s="589" t="str">
        <f t="shared" si="983"/>
        <v>Կ-1</v>
      </c>
      <c r="AR1017" s="456">
        <f t="shared" si="976"/>
        <v>189695.99999999997</v>
      </c>
      <c r="AS1017" s="590">
        <f t="shared" si="977"/>
        <v>189695.99999999997</v>
      </c>
      <c r="AT1017" s="590">
        <f t="shared" si="990"/>
        <v>2466047.9999999995</v>
      </c>
    </row>
    <row r="1018" spans="2:46" s="587" customFormat="1" ht="27">
      <c r="B1018" s="830">
        <v>78</v>
      </c>
      <c r="C1018" s="795" t="s">
        <v>3221</v>
      </c>
      <c r="D1018" s="828" t="s">
        <v>1961</v>
      </c>
      <c r="E1018" s="818">
        <v>2000</v>
      </c>
      <c r="F1018" s="829" t="s">
        <v>453</v>
      </c>
      <c r="G1018" s="820">
        <v>1</v>
      </c>
      <c r="H1018" s="820">
        <v>1</v>
      </c>
      <c r="I1018" s="821">
        <f t="shared" si="985"/>
        <v>1.73</v>
      </c>
      <c r="J1018" s="799">
        <v>83200</v>
      </c>
      <c r="K1018" s="799"/>
      <c r="L1018" s="832"/>
      <c r="M1018" s="822" t="s">
        <v>86</v>
      </c>
      <c r="N1018" s="799">
        <f t="shared" si="986"/>
        <v>143936</v>
      </c>
      <c r="O1018" s="823">
        <f t="shared" si="960"/>
        <v>143936</v>
      </c>
      <c r="P1018" s="823">
        <f t="shared" si="987"/>
        <v>1871168</v>
      </c>
      <c r="Q1018" s="592">
        <f>+G1018</f>
        <v>1</v>
      </c>
      <c r="R1018" s="592">
        <f t="shared" si="962"/>
        <v>2</v>
      </c>
      <c r="S1018" s="588">
        <f t="shared" si="963"/>
        <v>1.79</v>
      </c>
      <c r="T1018" s="456">
        <v>83200</v>
      </c>
      <c r="U1018" s="456"/>
      <c r="V1018" s="457"/>
      <c r="W1018" s="589" t="str">
        <f t="shared" si="964"/>
        <v>Կ-1</v>
      </c>
      <c r="X1018" s="456">
        <f t="shared" si="965"/>
        <v>148928</v>
      </c>
      <c r="Y1018" s="590">
        <f t="shared" si="966"/>
        <v>148928</v>
      </c>
      <c r="Z1018" s="590">
        <f t="shared" si="988"/>
        <v>1936064</v>
      </c>
      <c r="AA1018" s="592">
        <f>+Q1018</f>
        <v>1</v>
      </c>
      <c r="AB1018" s="592">
        <f t="shared" si="968"/>
        <v>3</v>
      </c>
      <c r="AC1018" s="588">
        <f t="shared" si="969"/>
        <v>1.84</v>
      </c>
      <c r="AD1018" s="456">
        <v>83200</v>
      </c>
      <c r="AE1018" s="456"/>
      <c r="AF1018" s="457"/>
      <c r="AG1018" s="589" t="str">
        <f t="shared" si="970"/>
        <v>Կ-1</v>
      </c>
      <c r="AH1018" s="456">
        <f t="shared" si="971"/>
        <v>153088</v>
      </c>
      <c r="AI1018" s="590">
        <f t="shared" si="972"/>
        <v>153088</v>
      </c>
      <c r="AJ1018" s="590">
        <f t="shared" si="989"/>
        <v>1990144</v>
      </c>
      <c r="AK1018" s="592">
        <f>+AA1018</f>
        <v>1</v>
      </c>
      <c r="AL1018" s="592">
        <f t="shared" si="974"/>
        <v>4</v>
      </c>
      <c r="AM1018" s="588">
        <f t="shared" si="975"/>
        <v>1.9</v>
      </c>
      <c r="AN1018" s="456">
        <v>83200</v>
      </c>
      <c r="AO1018" s="456"/>
      <c r="AP1018" s="457"/>
      <c r="AQ1018" s="589" t="str">
        <f t="shared" si="983"/>
        <v>Կ-1</v>
      </c>
      <c r="AR1018" s="456">
        <f t="shared" si="976"/>
        <v>158080</v>
      </c>
      <c r="AS1018" s="590">
        <f t="shared" si="977"/>
        <v>158080</v>
      </c>
      <c r="AT1018" s="590">
        <f t="shared" si="990"/>
        <v>2055040</v>
      </c>
    </row>
    <row r="1019" spans="2:46" s="587" customFormat="1" ht="27">
      <c r="B1019" s="830">
        <v>79</v>
      </c>
      <c r="C1019" s="795" t="s">
        <v>2843</v>
      </c>
      <c r="D1019" s="828" t="s">
        <v>1960</v>
      </c>
      <c r="E1019" s="818">
        <v>1992</v>
      </c>
      <c r="F1019" s="829" t="s">
        <v>453</v>
      </c>
      <c r="G1019" s="820">
        <v>1</v>
      </c>
      <c r="H1019" s="820">
        <v>5</v>
      </c>
      <c r="I1019" s="821">
        <f t="shared" si="985"/>
        <v>1.9</v>
      </c>
      <c r="J1019" s="799">
        <v>83200</v>
      </c>
      <c r="K1019" s="799"/>
      <c r="L1019" s="799"/>
      <c r="M1019" s="822" t="s">
        <v>86</v>
      </c>
      <c r="N1019" s="799">
        <f t="shared" si="986"/>
        <v>158080</v>
      </c>
      <c r="O1019" s="823">
        <f t="shared" si="960"/>
        <v>158080</v>
      </c>
      <c r="P1019" s="823">
        <f t="shared" si="987"/>
        <v>2055040</v>
      </c>
      <c r="Q1019" s="592">
        <f>+G1019</f>
        <v>1</v>
      </c>
      <c r="R1019" s="592">
        <f t="shared" si="962"/>
        <v>6</v>
      </c>
      <c r="S1019" s="588">
        <f t="shared" si="963"/>
        <v>1.96</v>
      </c>
      <c r="T1019" s="456">
        <v>83200</v>
      </c>
      <c r="U1019" s="456"/>
      <c r="V1019" s="456"/>
      <c r="W1019" s="589" t="str">
        <f t="shared" si="964"/>
        <v>Կ-1</v>
      </c>
      <c r="X1019" s="456">
        <f t="shared" si="965"/>
        <v>163072</v>
      </c>
      <c r="Y1019" s="590">
        <f t="shared" si="966"/>
        <v>163072</v>
      </c>
      <c r="Z1019" s="590">
        <f t="shared" si="988"/>
        <v>2119936</v>
      </c>
      <c r="AA1019" s="592">
        <f>+Q1019</f>
        <v>1</v>
      </c>
      <c r="AB1019" s="592">
        <f t="shared" si="968"/>
        <v>7</v>
      </c>
      <c r="AC1019" s="588">
        <f t="shared" si="969"/>
        <v>1.96</v>
      </c>
      <c r="AD1019" s="456">
        <v>83200</v>
      </c>
      <c r="AE1019" s="456"/>
      <c r="AF1019" s="456"/>
      <c r="AG1019" s="589" t="str">
        <f t="shared" si="970"/>
        <v>Կ-1</v>
      </c>
      <c r="AH1019" s="456">
        <f t="shared" si="971"/>
        <v>163072</v>
      </c>
      <c r="AI1019" s="590">
        <f t="shared" si="972"/>
        <v>163072</v>
      </c>
      <c r="AJ1019" s="590">
        <f t="shared" si="989"/>
        <v>2119936</v>
      </c>
      <c r="AK1019" s="592">
        <f>+AA1019</f>
        <v>1</v>
      </c>
      <c r="AL1019" s="592">
        <f t="shared" si="974"/>
        <v>8</v>
      </c>
      <c r="AM1019" s="588">
        <f t="shared" si="975"/>
        <v>2.02</v>
      </c>
      <c r="AN1019" s="456">
        <v>83200</v>
      </c>
      <c r="AO1019" s="456"/>
      <c r="AP1019" s="456"/>
      <c r="AQ1019" s="589" t="str">
        <f t="shared" si="983"/>
        <v>Կ-1</v>
      </c>
      <c r="AR1019" s="456">
        <f t="shared" si="976"/>
        <v>168064</v>
      </c>
      <c r="AS1019" s="590">
        <f t="shared" si="977"/>
        <v>168064</v>
      </c>
      <c r="AT1019" s="590">
        <f t="shared" si="990"/>
        <v>2184832</v>
      </c>
    </row>
    <row r="1020" spans="2:46" s="587" customFormat="1" ht="27">
      <c r="B1020" s="830">
        <v>80</v>
      </c>
      <c r="C1020" s="795" t="s">
        <v>3222</v>
      </c>
      <c r="D1020" s="828" t="s">
        <v>1960</v>
      </c>
      <c r="E1020" s="818">
        <v>2005</v>
      </c>
      <c r="F1020" s="829" t="s">
        <v>453</v>
      </c>
      <c r="G1020" s="820">
        <v>1</v>
      </c>
      <c r="H1020" s="820">
        <v>1</v>
      </c>
      <c r="I1020" s="821">
        <f t="shared" si="985"/>
        <v>1.73</v>
      </c>
      <c r="J1020" s="799">
        <v>83200</v>
      </c>
      <c r="K1020" s="832"/>
      <c r="L1020" s="832"/>
      <c r="M1020" s="822" t="s">
        <v>86</v>
      </c>
      <c r="N1020" s="799">
        <f t="shared" si="986"/>
        <v>143936</v>
      </c>
      <c r="O1020" s="823">
        <f t="shared" si="960"/>
        <v>143936</v>
      </c>
      <c r="P1020" s="823">
        <f t="shared" si="987"/>
        <v>1871168</v>
      </c>
      <c r="Q1020" s="592">
        <v>1</v>
      </c>
      <c r="R1020" s="592">
        <f t="shared" si="962"/>
        <v>2</v>
      </c>
      <c r="S1020" s="588">
        <f t="shared" si="963"/>
        <v>1.79</v>
      </c>
      <c r="T1020" s="456">
        <v>83200</v>
      </c>
      <c r="U1020" s="457"/>
      <c r="V1020" s="457"/>
      <c r="W1020" s="589" t="str">
        <f t="shared" si="964"/>
        <v>Կ-1</v>
      </c>
      <c r="X1020" s="456">
        <f t="shared" si="965"/>
        <v>148928</v>
      </c>
      <c r="Y1020" s="590">
        <f t="shared" si="966"/>
        <v>148928</v>
      </c>
      <c r="Z1020" s="590">
        <f t="shared" si="988"/>
        <v>1936064</v>
      </c>
      <c r="AA1020" s="592">
        <v>1</v>
      </c>
      <c r="AB1020" s="592">
        <f t="shared" si="968"/>
        <v>3</v>
      </c>
      <c r="AC1020" s="588">
        <f t="shared" si="969"/>
        <v>1.84</v>
      </c>
      <c r="AD1020" s="456">
        <v>83200</v>
      </c>
      <c r="AE1020" s="457"/>
      <c r="AF1020" s="457"/>
      <c r="AG1020" s="589" t="str">
        <f t="shared" si="970"/>
        <v>Կ-1</v>
      </c>
      <c r="AH1020" s="456">
        <f t="shared" si="971"/>
        <v>153088</v>
      </c>
      <c r="AI1020" s="590">
        <f t="shared" si="972"/>
        <v>153088</v>
      </c>
      <c r="AJ1020" s="590">
        <f t="shared" si="989"/>
        <v>1990144</v>
      </c>
      <c r="AK1020" s="592">
        <v>1</v>
      </c>
      <c r="AL1020" s="592">
        <f t="shared" si="974"/>
        <v>4</v>
      </c>
      <c r="AM1020" s="588">
        <f t="shared" si="975"/>
        <v>1.9</v>
      </c>
      <c r="AN1020" s="456">
        <v>83200</v>
      </c>
      <c r="AO1020" s="457"/>
      <c r="AP1020" s="457"/>
      <c r="AQ1020" s="589" t="str">
        <f t="shared" si="983"/>
        <v>Կ-1</v>
      </c>
      <c r="AR1020" s="456">
        <f t="shared" si="976"/>
        <v>158080</v>
      </c>
      <c r="AS1020" s="590">
        <f t="shared" si="977"/>
        <v>158080</v>
      </c>
      <c r="AT1020" s="590">
        <f t="shared" si="990"/>
        <v>2055040</v>
      </c>
    </row>
    <row r="1021" spans="2:46" s="587" customFormat="1" ht="27">
      <c r="B1021" s="830">
        <v>81</v>
      </c>
      <c r="C1021" s="826" t="s">
        <v>947</v>
      </c>
      <c r="D1021" s="828" t="s">
        <v>1960</v>
      </c>
      <c r="E1021" s="818">
        <v>2002</v>
      </c>
      <c r="F1021" s="829" t="s">
        <v>453</v>
      </c>
      <c r="G1021" s="820">
        <v>1</v>
      </c>
      <c r="H1021" s="820">
        <v>1</v>
      </c>
      <c r="I1021" s="821">
        <f t="shared" ref="I1021:I1031" si="994">IF(G1021&lt;1,0,IF(M1021="Բ-1",IF(H1021=0,6.94,IF(H1021=1,7.17,IF(H1021=2,7.41,IF(H1021=3,7.66,IF(OR(H1021=5,H1021=4),7.92,IF(OR(H1021=6,H1021=7),8.18,IF(OR(H1021=8,H1021=9),8.46,IF(OR(H1021=10,H1021=11,H1021=12),8.74,IF(OR(H1021=13,H1021=14,H1021=15),9.03,IF(OR(H1021=16,H1021=17,H1021=18),9.33,9.65)))))))))),IF(M1021="Բ-2", IF(H1021=0,5.71,IF(H1021=1,5.89,IF(H1021=2,6.09,IF(H1021=3,6.29,IF(OR(H1021=5,H1021=4),6.5,IF(OR(H1021=6,H1021=7),6.72,IF(OR(H1021=8,H1021=9),6.94,IF(OR(H1021=10,H1021=11,H1021=12),7.17,IF(OR(H1021=13,H1021=14,H1021=15),7.41,IF(OR(H1021=16,H1021=17,H1021=18),7.65,7.91)))))))))), IF(M1021="Գ-1", IF(H1021=0,4.7,IF(H1021=1,4.86,IF(H1021=2,5.01,IF(H1021=3,5.18,IF(OR(H1021=5,H1021=4),5.35,IF(OR(H1021=6,H1021=7),5.52,IF(OR(H1021=8,H1021=9),5.71,IF(OR(H1021=10,H1021=11,H1021=12),5.89,IF(OR(H1021=13,H1021=14,H1021=15),6.09,IF(OR(H1021=16,H1021=17,H1021=18),6.29,6.49)))))))))), IF(M1021="Գ-2", IF(H1021=0,3.88,IF(H1021=1,4.01,IF(H1021=2,4.14,IF(H1021=3,4.27,IF(OR(H1021=5,H1021=4),4.41,IF(OR(H1021=6,H1021=7),4.55,IF(OR(H1021=8,H1021=9),4.7,IF(OR(H1021=10,H1021=11,H1021=12),4.85,IF(OR(H1021=13,H1021=14,H1021=15),5.01,IF(OR(H1021=16,H1021=17,H1021=18),5.17,5.34)))))))))), IF(M1021="Գ-3", IF(H1021=0,3.21,IF(H1021=1,3.31,IF(H1021=2,3.42,IF(H1021=3,3.53,IF(OR(H1021=5,H1021=4),3.64,IF(OR(H1021=6,H1021=7),3.76,IF(OR(H1021=8,H1021=9),3.88,IF(OR(H1021=10,H1021=11,H1021=12),4.01,IF(OR(H1021=13,H1021=14,H1021=15),4.13,IF(OR(H1021=16,H1021=17,H1021=18),4.27,4.4)))))))))), IF(M1021="Ա-1", IF(H1021=0,2.66,IF(H1021=1,2.75,IF(H1021=2,2.83,IF(H1021=3,2.92,IF(OR(H1021=5,H1021=4),3.02,IF(OR(H1021=6,H1021=7),3.11,IF(OR(H1021=8,H1021=9),3.21,IF(OR(H1021=10,H1021=11,H1021=12),3.31,IF(OR(H1021=13,H1021=14,H1021=15),3.42,IF(OR(H1021=16,H1021=17,H1021=18),3.53,3.64)))))))))), IF(M1021="Ա-2", IF(H1021=0,2.28,IF(H1021=1,2.35,IF(H1021=2,2.43,IF(H1021=3,2.5,IF(OR(H1021=5,H1021=4),2.58,IF(OR(H1021=6,H1021=7),2.66,IF(OR(H1021=8,H1021=9),2.75,IF(OR(H1021=10,H1021=11,H1021=12),2.83,IF(OR(H1021=13,H1021=14,H1021=15),2.92,IF(OR(H1021=16,H1021=17,H1021=18),3.01,3.11)))))))))),IF(M1021="Ա-3", IF(H1021=0,1.96,IF(H1021=1,2.02,IF(H1021=2,2.08,IF(H1021=3,2.15,IF(OR(H1021=5,H1021=4),2.21,IF(OR(H1021=6,H1021=7),2.28,IF(OR(H1021=8,H1021=9),2.35,IF(OR(H1021=10,H1021=11,H1021=12),2.42,IF(OR(H1021=13,H1021=14,H1021=15),2.5,IF(OR(H1021=16,H1021=17,H1021=18),2.58,2.66)))))))))), IF(M1021="Կ-1", IF(H1021=0,1.68,IF(H1021=1,1.73,IF(H1021=2,1.79,IF(H1021=3,1.84,IF(OR(H1021=5,H1021=4),1.9,IF(OR(H1021=6,H1021=7),1.96,IF(OR(H1021=8,H1021=9),2.02,IF(OR(H1021=10,H1021=11,H1021=12),2.08,IF(OR(H1021=13,H1021=14,H1021=15),2.14,IF(OR(H1021=16,H1021=17,H1021=18),2.21,2.28)))))))))), IF(M1021="Կ-2", IF(H1021=0,1.45,IF(H1021=1,1.49,IF(H1021=2,1.54,IF(H1021=3,1.59,IF(OR(H1021=5,H1021=4),1.63,IF(OR(H1021=6,H1021=7),1.68,IF(OR(H1021=8,H1021=9),1.73,IF(OR(H1021=10,H1021=11,H1021=12),1.79,IF(OR(H1021=13,H1021=14,H1021=15),1.84,IF(OR(H1021=16,H1021=17,H1021=18),1.9,1.95)))))))))),IF(M1021="Կ-3", IF(H1021=0,1.25,IF(H1021=1,1.29,IF(H1021=2,1.33,IF(H1021=3,1.37,IF(OR(H1021=5,H1021=4),1.41,IF(OR(H1021=6,H1021=7),1.45,IF(OR(H1021=8,H1021=9),1.49,IF(OR(H1021=10,H1021=11,H1021=12),1.54,IF(OR(H1021=13,H1021=14,H1021=15),1.58,IF(OR(H1021=16,H1021=17,H1021=18),1.63,1.68)))))))))), "Error"))))))))))))</f>
        <v>1.73</v>
      </c>
      <c r="J1021" s="799">
        <v>83200</v>
      </c>
      <c r="K1021" s="832"/>
      <c r="L1021" s="832"/>
      <c r="M1021" s="822" t="s">
        <v>86</v>
      </c>
      <c r="N1021" s="799">
        <f t="shared" ref="N1021:N1031" si="995">J1021*I1021</f>
        <v>143936</v>
      </c>
      <c r="O1021" s="823">
        <f t="shared" ref="O1021:O1027" si="996">I1021*J1021+K1021+L1021</f>
        <v>143936</v>
      </c>
      <c r="P1021" s="823">
        <f t="shared" ref="P1021:P1031" si="997">+O1021*13</f>
        <v>1871168</v>
      </c>
      <c r="Q1021" s="592">
        <f t="shared" ref="Q1021:Q1027" si="998">+G1021</f>
        <v>1</v>
      </c>
      <c r="R1021" s="592">
        <f t="shared" ref="R1021:R1027" si="999">+H1021+1</f>
        <v>2</v>
      </c>
      <c r="S1021" s="588">
        <f t="shared" ref="S1021:S1027" si="1000">IF(Q1021&lt;1,0,IF(W1021="Բ-1",IF(R1021=0,6.94,IF(R1021=1,7.17,IF(R1021=2,7.41,IF(R1021=3,7.66,IF(OR(R1021=5,R1021=4),7.92,IF(OR(R1021=6,R1021=7),8.18,IF(OR(R1021=8,R1021=9),8.46,IF(OR(R1021=10,R1021=11,R1021=12),8.74,IF(OR(R1021=13,R1021=14,R1021=15),9.03,IF(OR(R1021=16,R1021=17,R1021=18),9.33,9.65)))))))))),IF(W1021="Բ-2", IF(R1021=0,5.71,IF(R1021=1,5.89,IF(R1021=2,6.09,IF(R1021=3,6.29,IF(OR(R1021=5,R1021=4),6.5,IF(OR(R1021=6,R1021=7),6.72,IF(OR(R1021=8,R1021=9),6.94,IF(OR(R1021=10,R1021=11,R1021=12),7.17,IF(OR(R1021=13,R1021=14,R1021=15),7.41,IF(OR(R1021=16,R1021=17,R1021=18),7.65,7.91)))))))))), IF(W1021="Գ-1", IF(R1021=0,4.7,IF(R1021=1,4.86,IF(R1021=2,5.01,IF(R1021=3,5.18,IF(OR(R1021=5,R1021=4),5.35,IF(OR(R1021=6,R1021=7),5.52,IF(OR(R1021=8,R1021=9),5.71,IF(OR(R1021=10,R1021=11,R1021=12),5.89,IF(OR(R1021=13,R1021=14,R1021=15),6.09,IF(OR(R1021=16,R1021=17,R1021=18),6.29,6.49)))))))))), IF(W1021="Գ-2", IF(R1021=0,3.88,IF(R1021=1,4.01,IF(R1021=2,4.14,IF(R1021=3,4.27,IF(OR(R1021=5,R1021=4),4.41,IF(OR(R1021=6,R1021=7),4.55,IF(OR(R1021=8,R1021=9),4.7,IF(OR(R1021=10,R1021=11,R1021=12),4.85,IF(OR(R1021=13,R1021=14,R1021=15),5.01,IF(OR(R1021=16,R1021=17,R1021=18),5.17,5.34)))))))))), IF(W1021="Գ-3", IF(R1021=0,3.21,IF(R1021=1,3.31,IF(R1021=2,3.42,IF(R1021=3,3.53,IF(OR(R1021=5,R1021=4),3.64,IF(OR(R1021=6,R1021=7),3.76,IF(OR(R1021=8,R1021=9),3.88,IF(OR(R1021=10,R1021=11,R1021=12),4.01,IF(OR(R1021=13,R1021=14,R1021=15),4.13,IF(OR(R1021=16,R1021=17,R1021=18),4.27,4.4)))))))))), IF(W1021="Ա-1", IF(R1021=0,2.66,IF(R1021=1,2.75,IF(R1021=2,2.83,IF(R1021=3,2.92,IF(OR(R1021=5,R1021=4),3.02,IF(OR(R1021=6,R1021=7),3.11,IF(OR(R1021=8,R1021=9),3.21,IF(OR(R1021=10,R1021=11,R1021=12),3.31,IF(OR(R1021=13,R1021=14,R1021=15),3.42,IF(OR(R1021=16,R1021=17,R1021=18),3.53,3.64)))))))))), IF(W1021="Ա-2", IF(R1021=0,2.28,IF(R1021=1,2.35,IF(R1021=2,2.43,IF(R1021=3,2.5,IF(OR(R1021=5,R1021=4),2.58,IF(OR(R1021=6,R1021=7),2.66,IF(OR(R1021=8,R1021=9),2.75,IF(OR(R1021=10,R1021=11,R1021=12),2.83,IF(OR(R1021=13,R1021=14,R1021=15),2.92,IF(OR(R1021=16,R1021=17,R1021=18),3.01,3.11)))))))))),IF(W1021="Ա-3", IF(R1021=0,1.96,IF(R1021=1,2.02,IF(R1021=2,2.08,IF(R1021=3,2.15,IF(OR(R1021=5,R1021=4),2.21,IF(OR(R1021=6,R1021=7),2.28,IF(OR(R1021=8,R1021=9),2.35,IF(OR(R1021=10,R1021=11,R1021=12),2.42,IF(OR(R1021=13,R1021=14,R1021=15),2.5,IF(OR(R1021=16,R1021=17,R1021=18),2.58,2.66)))))))))), IF(W1021="Կ-1", IF(R1021=0,1.68,IF(R1021=1,1.73,IF(R1021=2,1.79,IF(R1021=3,1.84,IF(OR(R1021=5,R1021=4),1.9,IF(OR(R1021=6,R1021=7),1.96,IF(OR(R1021=8,R1021=9),2.02,IF(OR(R1021=10,R1021=11,R1021=12),2.08,IF(OR(R1021=13,R1021=14,R1021=15),2.14,IF(OR(R1021=16,R1021=17,R1021=18),2.21,2.28)))))))))), IF(W1021="Կ-2", IF(R1021=0,1.45,IF(R1021=1,1.49,IF(R1021=2,1.54,IF(R1021=3,1.59,IF(OR(R1021=5,R1021=4),1.63,IF(OR(R1021=6,R1021=7),1.68,IF(OR(R1021=8,R1021=9),1.73,IF(OR(R1021=10,R1021=11,R1021=12),1.79,IF(OR(R1021=13,R1021=14,R1021=15),1.84,IF(OR(R1021=16,R1021=17,R1021=18),1.9,1.95)))))))))),IF(W1021="Կ-3", IF(R1021=0,1.25,IF(R1021=1,1.29,IF(R1021=2,1.33,IF(R1021=3,1.37,IF(OR(R1021=5,R1021=4),1.41,IF(OR(R1021=6,R1021=7),1.45,IF(OR(R1021=8,R1021=9),1.49,IF(OR(R1021=10,R1021=11,R1021=12),1.54,IF(OR(R1021=13,R1021=14,R1021=15),1.58,IF(OR(R1021=16,R1021=17,R1021=18),1.63,1.68)))))))))), "Error"))))))))))))</f>
        <v>1.79</v>
      </c>
      <c r="T1021" s="456">
        <v>83200</v>
      </c>
      <c r="U1021" s="457"/>
      <c r="V1021" s="457"/>
      <c r="W1021" s="589" t="str">
        <f t="shared" ref="W1021:W1027" si="1001">+M1021</f>
        <v>Կ-1</v>
      </c>
      <c r="X1021" s="456">
        <f t="shared" ref="X1021:X1027" si="1002">T1021*S1021</f>
        <v>148928</v>
      </c>
      <c r="Y1021" s="590">
        <f t="shared" ref="Y1021:Y1027" si="1003">+U1021+V1021+X1021</f>
        <v>148928</v>
      </c>
      <c r="Z1021" s="590">
        <f t="shared" ref="Z1021:Z1031" si="1004">+Y1021*13</f>
        <v>1936064</v>
      </c>
      <c r="AA1021" s="592">
        <f t="shared" ref="AA1021:AA1027" si="1005">+Q1021</f>
        <v>1</v>
      </c>
      <c r="AB1021" s="592">
        <f t="shared" ref="AB1021:AB1027" si="1006">+R1021+1</f>
        <v>3</v>
      </c>
      <c r="AC1021" s="588">
        <f t="shared" ref="AC1021:AC1027" si="1007">IF(AA1021&lt;1,0,IF(AG1021="Բ-1",IF(AB1021=0,6.94,IF(AB1021=1,7.17,IF(AB1021=2,7.41,IF(AB1021=3,7.66,IF(OR(AB1021=5,AB1021=4),7.92,IF(OR(AB1021=6,AB1021=7),8.18,IF(OR(AB1021=8,AB1021=9),8.46,IF(OR(AB1021=10,AB1021=11,AB1021=12),8.74,IF(OR(AB1021=13,AB1021=14,AB1021=15),9.03,IF(OR(AB1021=16,AB1021=17,AB1021=18),9.33,9.65)))))))))),IF(AG1021="Բ-2", IF(AB1021=0,5.71,IF(AB1021=1,5.89,IF(AB1021=2,6.09,IF(AB1021=3,6.29,IF(OR(AB1021=5,AB1021=4),6.5,IF(OR(AB1021=6,AB1021=7),6.72,IF(OR(AB1021=8,AB1021=9),6.94,IF(OR(AB1021=10,AB1021=11,AB1021=12),7.17,IF(OR(AB1021=13,AB1021=14,AB1021=15),7.41,IF(OR(AB1021=16,AB1021=17,AB1021=18),7.65,7.91)))))))))), IF(AG1021="Գ-1", IF(AB1021=0,4.7,IF(AB1021=1,4.86,IF(AB1021=2,5.01,IF(AB1021=3,5.18,IF(OR(AB1021=5,AB1021=4),5.35,IF(OR(AB1021=6,AB1021=7),5.52,IF(OR(AB1021=8,AB1021=9),5.71,IF(OR(AB1021=10,AB1021=11,AB1021=12),5.89,IF(OR(AB1021=13,AB1021=14,AB1021=15),6.09,IF(OR(AB1021=16,AB1021=17,AB1021=18),6.29,6.49)))))))))), IF(AG1021="Գ-2", IF(AB1021=0,3.88,IF(AB1021=1,4.01,IF(AB1021=2,4.14,IF(AB1021=3,4.27,IF(OR(AB1021=5,AB1021=4),4.41,IF(OR(AB1021=6,AB1021=7),4.55,IF(OR(AB1021=8,AB1021=9),4.7,IF(OR(AB1021=10,AB1021=11,AB1021=12),4.85,IF(OR(AB1021=13,AB1021=14,AB1021=15),5.01,IF(OR(AB1021=16,AB1021=17,AB1021=18),5.17,5.34)))))))))), IF(AG1021="Գ-3", IF(AB1021=0,3.21,IF(AB1021=1,3.31,IF(AB1021=2,3.42,IF(AB1021=3,3.53,IF(OR(AB1021=5,AB1021=4),3.64,IF(OR(AB1021=6,AB1021=7),3.76,IF(OR(AB1021=8,AB1021=9),3.88,IF(OR(AB1021=10,AB1021=11,AB1021=12),4.01,IF(OR(AB1021=13,AB1021=14,AB1021=15),4.13,IF(OR(AB1021=16,AB1021=17,AB1021=18),4.27,4.4)))))))))), IF(AG1021="Ա-1", IF(AB1021=0,2.66,IF(AB1021=1,2.75,IF(AB1021=2,2.83,IF(AB1021=3,2.92,IF(OR(AB1021=5,AB1021=4),3.02,IF(OR(AB1021=6,AB1021=7),3.11,IF(OR(AB1021=8,AB1021=9),3.21,IF(OR(AB1021=10,AB1021=11,AB1021=12),3.31,IF(OR(AB1021=13,AB1021=14,AB1021=15),3.42,IF(OR(AB1021=16,AB1021=17,AB1021=18),3.53,3.64)))))))))), IF(AG1021="Ա-2", IF(AB1021=0,2.28,IF(AB1021=1,2.35,IF(AB1021=2,2.43,IF(AB1021=3,2.5,IF(OR(AB1021=5,AB1021=4),2.58,IF(OR(AB1021=6,AB1021=7),2.66,IF(OR(AB1021=8,AB1021=9),2.75,IF(OR(AB1021=10,AB1021=11,AB1021=12),2.83,IF(OR(AB1021=13,AB1021=14,AB1021=15),2.92,IF(OR(AB1021=16,AB1021=17,AB1021=18),3.01,3.11)))))))))),IF(AG1021="Ա-3", IF(AB1021=0,1.96,IF(AB1021=1,2.02,IF(AB1021=2,2.08,IF(AB1021=3,2.15,IF(OR(AB1021=5,AB1021=4),2.21,IF(OR(AB1021=6,AB1021=7),2.28,IF(OR(AB1021=8,AB1021=9),2.35,IF(OR(AB1021=10,AB1021=11,AB1021=12),2.42,IF(OR(AB1021=13,AB1021=14,AB1021=15),2.5,IF(OR(AB1021=16,AB1021=17,AB1021=18),2.58,2.66)))))))))), IF(AG1021="Կ-1", IF(AB1021=0,1.68,IF(AB1021=1,1.73,IF(AB1021=2,1.79,IF(AB1021=3,1.84,IF(OR(AB1021=5,AB1021=4),1.9,IF(OR(AB1021=6,AB1021=7),1.96,IF(OR(AB1021=8,AB1021=9),2.02,IF(OR(AB1021=10,AB1021=11,AB1021=12),2.08,IF(OR(AB1021=13,AB1021=14,AB1021=15),2.14,IF(OR(AB1021=16,AB1021=17,AB1021=18),2.21,2.28)))))))))), IF(AG1021="Կ-2", IF(AB1021=0,1.45,IF(AB1021=1,1.49,IF(AB1021=2,1.54,IF(AB1021=3,1.59,IF(OR(AB1021=5,AB1021=4),1.63,IF(OR(AB1021=6,AB1021=7),1.68,IF(OR(AB1021=8,AB1021=9),1.73,IF(OR(AB1021=10,AB1021=11,AB1021=12),1.79,IF(OR(AB1021=13,AB1021=14,AB1021=15),1.84,IF(OR(AB1021=16,AB1021=17,AB1021=18),1.9,1.95)))))))))),IF(AG1021="Կ-3", IF(AB1021=0,1.25,IF(AB1021=1,1.29,IF(AB1021=2,1.33,IF(AB1021=3,1.37,IF(OR(AB1021=5,AB1021=4),1.41,IF(OR(AB1021=6,AB1021=7),1.45,IF(OR(AB1021=8,AB1021=9),1.49,IF(OR(AB1021=10,AB1021=11,AB1021=12),1.54,IF(OR(AB1021=13,AB1021=14,AB1021=15),1.58,IF(OR(AB1021=16,AB1021=17,AB1021=18),1.63,1.68)))))))))), "Error"))))))))))))</f>
        <v>1.84</v>
      </c>
      <c r="AD1021" s="456">
        <v>83200</v>
      </c>
      <c r="AE1021" s="457"/>
      <c r="AF1021" s="457"/>
      <c r="AG1021" s="589" t="str">
        <f t="shared" ref="AG1021:AG1027" si="1008">+W1021</f>
        <v>Կ-1</v>
      </c>
      <c r="AH1021" s="456">
        <f t="shared" ref="AH1021:AH1027" si="1009">AD1021*AC1021</f>
        <v>153088</v>
      </c>
      <c r="AI1021" s="590">
        <f t="shared" ref="AI1021:AI1027" si="1010">AH1021+AE1021+AF1021</f>
        <v>153088</v>
      </c>
      <c r="AJ1021" s="590">
        <f t="shared" ref="AJ1021:AJ1031" si="1011">+AI1021*13</f>
        <v>1990144</v>
      </c>
      <c r="AK1021" s="592">
        <f t="shared" ref="AK1021:AK1027" si="1012">+AA1021</f>
        <v>1</v>
      </c>
      <c r="AL1021" s="592">
        <f t="shared" ref="AL1021:AL1027" si="1013">+AB1021+1</f>
        <v>4</v>
      </c>
      <c r="AM1021" s="588">
        <f t="shared" ref="AM1021:AM1027" si="1014">IF(AK1021&lt;1,0,IF(AQ1021="Բ-1",IF(AL1021=0,6.94,IF(AL1021=1,7.17,IF(AL1021=2,7.41,IF(AL1021=3,7.66,IF(OR(AL1021=5,AL1021=4),7.92,IF(OR(AL1021=6,AL1021=7),8.18,IF(OR(AL1021=8,AL1021=9),8.46,IF(OR(AL1021=10,AL1021=11,AL1021=12),8.74,IF(OR(AL1021=13,AL1021=14,AL1021=15),9.03,IF(OR(AL1021=16,AL1021=17,AL1021=18),9.33,9.65)))))))))),IF(AQ1021="Բ-2", IF(AL1021=0,5.71,IF(AL1021=1,5.89,IF(AL1021=2,6.09,IF(AL1021=3,6.29,IF(OR(AL1021=5,AL1021=4),6.5,IF(OR(AL1021=6,AL1021=7),6.72,IF(OR(AL1021=8,AL1021=9),6.94,IF(OR(AL1021=10,AL1021=11,AL1021=12),7.17,IF(OR(AL1021=13,AL1021=14,AL1021=15),7.41,IF(OR(AL1021=16,AL1021=17,AL1021=18),7.65,7.91)))))))))), IF(AQ1021="Գ-1", IF(AL1021=0,4.7,IF(AL1021=1,4.86,IF(AL1021=2,5.01,IF(AL1021=3,5.18,IF(OR(AL1021=5,AL1021=4),5.35,IF(OR(AL1021=6,AL1021=7),5.52,IF(OR(AL1021=8,AL1021=9),5.71,IF(OR(AL1021=10,AL1021=11,AL1021=12),5.89,IF(OR(AL1021=13,AL1021=14,AL1021=15),6.09,IF(OR(AL1021=16,AL1021=17,AL1021=18),6.29,6.49)))))))))), IF(AQ1021="Գ-2", IF(AL1021=0,3.88,IF(AL1021=1,4.01,IF(AL1021=2,4.14,IF(AL1021=3,4.27,IF(OR(AL1021=5,AL1021=4),4.41,IF(OR(AL1021=6,AL1021=7),4.55,IF(OR(AL1021=8,AL1021=9),4.7,IF(OR(AL1021=10,AL1021=11,AL1021=12),4.85,IF(OR(AL1021=13,AL1021=14,AL1021=15),5.01,IF(OR(AL1021=16,AL1021=17,AL1021=18),5.17,5.34)))))))))), IF(AQ1021="Գ-3", IF(AL1021=0,3.21,IF(AL1021=1,3.31,IF(AL1021=2,3.42,IF(AL1021=3,3.53,IF(OR(AL1021=5,AL1021=4),3.64,IF(OR(AL1021=6,AL1021=7),3.76,IF(OR(AL1021=8,AL1021=9),3.88,IF(OR(AL1021=10,AL1021=11,AL1021=12),4.01,IF(OR(AL1021=13,AL1021=14,AL1021=15),4.13,IF(OR(AL1021=16,AL1021=17,AL1021=18),4.27,4.4)))))))))), IF(AQ1021="Ա-1", IF(AL1021=0,2.66,IF(AL1021=1,2.75,IF(AL1021=2,2.83,IF(AL1021=3,2.92,IF(OR(AL1021=5,AL1021=4),3.02,IF(OR(AL1021=6,AL1021=7),3.11,IF(OR(AL1021=8,AL1021=9),3.21,IF(OR(AL1021=10,AL1021=11,AL1021=12),3.31,IF(OR(AL1021=13,AL1021=14,AL1021=15),3.42,IF(OR(AL1021=16,AL1021=17,AL1021=18),3.53,3.64)))))))))), IF(AQ1021="Ա-2", IF(AL1021=0,2.28,IF(AL1021=1,2.35,IF(AL1021=2,2.43,IF(AL1021=3,2.5,IF(OR(AL1021=5,AL1021=4),2.58,IF(OR(AL1021=6,AL1021=7),2.66,IF(OR(AL1021=8,AL1021=9),2.75,IF(OR(AL1021=10,AL1021=11,AL1021=12),2.83,IF(OR(AL1021=13,AL1021=14,AL1021=15),2.92,IF(OR(AL1021=16,AL1021=17,AL1021=18),3.01,3.11)))))))))),IF(AQ1021="Ա-3", IF(AL1021=0,1.96,IF(AL1021=1,2.02,IF(AL1021=2,2.08,IF(AL1021=3,2.15,IF(OR(AL1021=5,AL1021=4),2.21,IF(OR(AL1021=6,AL1021=7),2.28,IF(OR(AL1021=8,AL1021=9),2.35,IF(OR(AL1021=10,AL1021=11,AL1021=12),2.42,IF(OR(AL1021=13,AL1021=14,AL1021=15),2.5,IF(OR(AL1021=16,AL1021=17,AL1021=18),2.58,2.66)))))))))), IF(AQ1021="Կ-1", IF(AL1021=0,1.68,IF(AL1021=1,1.73,IF(AL1021=2,1.79,IF(AL1021=3,1.84,IF(OR(AL1021=5,AL1021=4),1.9,IF(OR(AL1021=6,AL1021=7),1.96,IF(OR(AL1021=8,AL1021=9),2.02,IF(OR(AL1021=10,AL1021=11,AL1021=12),2.08,IF(OR(AL1021=13,AL1021=14,AL1021=15),2.14,IF(OR(AL1021=16,AL1021=17,AL1021=18),2.21,2.28)))))))))), IF(AQ1021="Կ-2", IF(AL1021=0,1.45,IF(AL1021=1,1.49,IF(AL1021=2,1.54,IF(AL1021=3,1.59,IF(OR(AL1021=5,AL1021=4),1.63,IF(OR(AL1021=6,AL1021=7),1.68,IF(OR(AL1021=8,AL1021=9),1.73,IF(OR(AL1021=10,AL1021=11,AL1021=12),1.79,IF(OR(AL1021=13,AL1021=14,AL1021=15),1.84,IF(OR(AL1021=16,AL1021=17,AL1021=18),1.9,1.95)))))))))),IF(AQ1021="Կ-3", IF(AL1021=0,1.25,IF(AL1021=1,1.29,IF(AL1021=2,1.33,IF(AL1021=3,1.37,IF(OR(AL1021=5,AL1021=4),1.41,IF(OR(AL1021=6,AL1021=7),1.45,IF(OR(AL1021=8,AL1021=9),1.49,IF(OR(AL1021=10,AL1021=11,AL1021=12),1.54,IF(OR(AL1021=13,AL1021=14,AL1021=15),1.58,IF(OR(AL1021=16,AL1021=17,AL1021=18),1.63,1.68)))))))))), "Error"))))))))))))</f>
        <v>1.9</v>
      </c>
      <c r="AN1021" s="456">
        <v>83200</v>
      </c>
      <c r="AO1021" s="457"/>
      <c r="AP1021" s="457"/>
      <c r="AQ1021" s="589" t="str">
        <f t="shared" ref="AQ1021:AQ1026" si="1015">+AG1021</f>
        <v>Կ-1</v>
      </c>
      <c r="AR1021" s="456">
        <f t="shared" ref="AR1021:AR1027" si="1016">AN1021*AM1021</f>
        <v>158080</v>
      </c>
      <c r="AS1021" s="590">
        <f t="shared" ref="AS1021:AS1027" si="1017">AR1021+AO1021+AP1021</f>
        <v>158080</v>
      </c>
      <c r="AT1021" s="590">
        <f t="shared" ref="AT1021:AT1031" si="1018">+AS1021*13</f>
        <v>2055040</v>
      </c>
    </row>
    <row r="1022" spans="2:46" s="587" customFormat="1" ht="27">
      <c r="B1022" s="830">
        <v>82</v>
      </c>
      <c r="C1022" s="795" t="s">
        <v>3223</v>
      </c>
      <c r="D1022" s="828" t="s">
        <v>1960</v>
      </c>
      <c r="E1022" s="818">
        <v>2000</v>
      </c>
      <c r="F1022" s="829" t="s">
        <v>453</v>
      </c>
      <c r="G1022" s="820">
        <v>1</v>
      </c>
      <c r="H1022" s="820">
        <v>0</v>
      </c>
      <c r="I1022" s="821">
        <f t="shared" si="994"/>
        <v>1.68</v>
      </c>
      <c r="J1022" s="799">
        <v>83200</v>
      </c>
      <c r="K1022" s="799"/>
      <c r="L1022" s="799"/>
      <c r="M1022" s="822" t="s">
        <v>86</v>
      </c>
      <c r="N1022" s="799">
        <f t="shared" si="995"/>
        <v>139776</v>
      </c>
      <c r="O1022" s="823">
        <f t="shared" si="996"/>
        <v>139776</v>
      </c>
      <c r="P1022" s="823">
        <f t="shared" si="997"/>
        <v>1817088</v>
      </c>
      <c r="Q1022" s="592">
        <f t="shared" si="998"/>
        <v>1</v>
      </c>
      <c r="R1022" s="592">
        <f t="shared" si="999"/>
        <v>1</v>
      </c>
      <c r="S1022" s="588">
        <f t="shared" si="1000"/>
        <v>1.73</v>
      </c>
      <c r="T1022" s="456">
        <v>83200</v>
      </c>
      <c r="U1022" s="456"/>
      <c r="V1022" s="456"/>
      <c r="W1022" s="589" t="str">
        <f t="shared" si="1001"/>
        <v>Կ-1</v>
      </c>
      <c r="X1022" s="456">
        <f t="shared" si="1002"/>
        <v>143936</v>
      </c>
      <c r="Y1022" s="590">
        <f t="shared" si="1003"/>
        <v>143936</v>
      </c>
      <c r="Z1022" s="590">
        <f t="shared" si="1004"/>
        <v>1871168</v>
      </c>
      <c r="AA1022" s="592">
        <f t="shared" si="1005"/>
        <v>1</v>
      </c>
      <c r="AB1022" s="592">
        <f t="shared" si="1006"/>
        <v>2</v>
      </c>
      <c r="AC1022" s="588">
        <f t="shared" si="1007"/>
        <v>1.79</v>
      </c>
      <c r="AD1022" s="456">
        <v>83200</v>
      </c>
      <c r="AE1022" s="456"/>
      <c r="AF1022" s="456"/>
      <c r="AG1022" s="589" t="str">
        <f t="shared" si="1008"/>
        <v>Կ-1</v>
      </c>
      <c r="AH1022" s="456">
        <f t="shared" si="1009"/>
        <v>148928</v>
      </c>
      <c r="AI1022" s="590">
        <f t="shared" si="1010"/>
        <v>148928</v>
      </c>
      <c r="AJ1022" s="590">
        <f t="shared" si="1011"/>
        <v>1936064</v>
      </c>
      <c r="AK1022" s="592">
        <f t="shared" si="1012"/>
        <v>1</v>
      </c>
      <c r="AL1022" s="592">
        <f t="shared" si="1013"/>
        <v>3</v>
      </c>
      <c r="AM1022" s="588">
        <f t="shared" si="1014"/>
        <v>1.84</v>
      </c>
      <c r="AN1022" s="456">
        <v>83200</v>
      </c>
      <c r="AO1022" s="456"/>
      <c r="AP1022" s="456"/>
      <c r="AQ1022" s="589" t="str">
        <f t="shared" si="1015"/>
        <v>Կ-1</v>
      </c>
      <c r="AR1022" s="456">
        <f t="shared" si="1016"/>
        <v>153088</v>
      </c>
      <c r="AS1022" s="590">
        <f t="shared" si="1017"/>
        <v>153088</v>
      </c>
      <c r="AT1022" s="590">
        <f t="shared" si="1018"/>
        <v>1990144</v>
      </c>
    </row>
    <row r="1023" spans="2:46" s="591" customFormat="1" ht="27">
      <c r="B1023" s="830">
        <v>83</v>
      </c>
      <c r="C1023" s="795" t="s">
        <v>3224</v>
      </c>
      <c r="D1023" s="828" t="s">
        <v>1960</v>
      </c>
      <c r="E1023" s="818">
        <v>2002</v>
      </c>
      <c r="F1023" s="829" t="s">
        <v>453</v>
      </c>
      <c r="G1023" s="820">
        <v>1</v>
      </c>
      <c r="H1023" s="820">
        <v>1</v>
      </c>
      <c r="I1023" s="821">
        <f t="shared" si="994"/>
        <v>1.73</v>
      </c>
      <c r="J1023" s="799">
        <v>83200</v>
      </c>
      <c r="K1023" s="799"/>
      <c r="L1023" s="799"/>
      <c r="M1023" s="822" t="s">
        <v>86</v>
      </c>
      <c r="N1023" s="799">
        <f t="shared" si="995"/>
        <v>143936</v>
      </c>
      <c r="O1023" s="823">
        <f t="shared" si="996"/>
        <v>143936</v>
      </c>
      <c r="P1023" s="823">
        <f t="shared" si="997"/>
        <v>1871168</v>
      </c>
      <c r="Q1023" s="592">
        <f t="shared" si="998"/>
        <v>1</v>
      </c>
      <c r="R1023" s="592">
        <f t="shared" si="999"/>
        <v>2</v>
      </c>
      <c r="S1023" s="588">
        <f t="shared" si="1000"/>
        <v>1.79</v>
      </c>
      <c r="T1023" s="456">
        <v>83200</v>
      </c>
      <c r="U1023" s="456"/>
      <c r="V1023" s="456"/>
      <c r="W1023" s="589" t="str">
        <f t="shared" si="1001"/>
        <v>Կ-1</v>
      </c>
      <c r="X1023" s="456">
        <f t="shared" si="1002"/>
        <v>148928</v>
      </c>
      <c r="Y1023" s="590">
        <f t="shared" si="1003"/>
        <v>148928</v>
      </c>
      <c r="Z1023" s="590">
        <f t="shared" si="1004"/>
        <v>1936064</v>
      </c>
      <c r="AA1023" s="592">
        <f t="shared" si="1005"/>
        <v>1</v>
      </c>
      <c r="AB1023" s="592">
        <f t="shared" si="1006"/>
        <v>3</v>
      </c>
      <c r="AC1023" s="588">
        <f t="shared" si="1007"/>
        <v>1.84</v>
      </c>
      <c r="AD1023" s="456">
        <v>83200</v>
      </c>
      <c r="AE1023" s="456"/>
      <c r="AF1023" s="456"/>
      <c r="AG1023" s="589" t="str">
        <f t="shared" si="1008"/>
        <v>Կ-1</v>
      </c>
      <c r="AH1023" s="456">
        <f t="shared" si="1009"/>
        <v>153088</v>
      </c>
      <c r="AI1023" s="590">
        <f t="shared" si="1010"/>
        <v>153088</v>
      </c>
      <c r="AJ1023" s="590">
        <f t="shared" si="1011"/>
        <v>1990144</v>
      </c>
      <c r="AK1023" s="592">
        <f t="shared" si="1012"/>
        <v>1</v>
      </c>
      <c r="AL1023" s="592">
        <f t="shared" si="1013"/>
        <v>4</v>
      </c>
      <c r="AM1023" s="588">
        <f t="shared" si="1014"/>
        <v>1.9</v>
      </c>
      <c r="AN1023" s="456">
        <v>83200</v>
      </c>
      <c r="AO1023" s="456"/>
      <c r="AP1023" s="456"/>
      <c r="AQ1023" s="589" t="str">
        <f t="shared" si="1015"/>
        <v>Կ-1</v>
      </c>
      <c r="AR1023" s="456">
        <f t="shared" si="1016"/>
        <v>158080</v>
      </c>
      <c r="AS1023" s="590">
        <f t="shared" si="1017"/>
        <v>158080</v>
      </c>
      <c r="AT1023" s="590">
        <f t="shared" si="1018"/>
        <v>2055040</v>
      </c>
    </row>
    <row r="1024" spans="2:46" s="591" customFormat="1" ht="27">
      <c r="B1024" s="830">
        <v>84</v>
      </c>
      <c r="C1024" s="795" t="s">
        <v>2844</v>
      </c>
      <c r="D1024" s="828" t="s">
        <v>1960</v>
      </c>
      <c r="E1024" s="818">
        <v>2004</v>
      </c>
      <c r="F1024" s="829" t="s">
        <v>453</v>
      </c>
      <c r="G1024" s="820">
        <v>1</v>
      </c>
      <c r="H1024" s="820">
        <v>2</v>
      </c>
      <c r="I1024" s="821">
        <f t="shared" si="994"/>
        <v>1.79</v>
      </c>
      <c r="J1024" s="799">
        <v>83200</v>
      </c>
      <c r="K1024" s="799"/>
      <c r="L1024" s="799"/>
      <c r="M1024" s="822" t="s">
        <v>86</v>
      </c>
      <c r="N1024" s="799">
        <f t="shared" si="995"/>
        <v>148928</v>
      </c>
      <c r="O1024" s="823">
        <f t="shared" si="996"/>
        <v>148928</v>
      </c>
      <c r="P1024" s="823">
        <f t="shared" si="997"/>
        <v>1936064</v>
      </c>
      <c r="Q1024" s="592">
        <f t="shared" si="998"/>
        <v>1</v>
      </c>
      <c r="R1024" s="592">
        <f t="shared" si="999"/>
        <v>3</v>
      </c>
      <c r="S1024" s="588">
        <f t="shared" si="1000"/>
        <v>1.84</v>
      </c>
      <c r="T1024" s="456">
        <v>83200</v>
      </c>
      <c r="U1024" s="456"/>
      <c r="V1024" s="456"/>
      <c r="W1024" s="589" t="str">
        <f t="shared" si="1001"/>
        <v>Կ-1</v>
      </c>
      <c r="X1024" s="456">
        <f t="shared" si="1002"/>
        <v>153088</v>
      </c>
      <c r="Y1024" s="590">
        <f t="shared" si="1003"/>
        <v>153088</v>
      </c>
      <c r="Z1024" s="590">
        <f t="shared" si="1004"/>
        <v>1990144</v>
      </c>
      <c r="AA1024" s="592">
        <f t="shared" si="1005"/>
        <v>1</v>
      </c>
      <c r="AB1024" s="592">
        <f t="shared" si="1006"/>
        <v>4</v>
      </c>
      <c r="AC1024" s="588">
        <f t="shared" si="1007"/>
        <v>1.9</v>
      </c>
      <c r="AD1024" s="456">
        <v>83200</v>
      </c>
      <c r="AE1024" s="456"/>
      <c r="AF1024" s="456"/>
      <c r="AG1024" s="589" t="str">
        <f t="shared" si="1008"/>
        <v>Կ-1</v>
      </c>
      <c r="AH1024" s="456">
        <f t="shared" si="1009"/>
        <v>158080</v>
      </c>
      <c r="AI1024" s="590">
        <f t="shared" si="1010"/>
        <v>158080</v>
      </c>
      <c r="AJ1024" s="590">
        <f t="shared" si="1011"/>
        <v>2055040</v>
      </c>
      <c r="AK1024" s="592">
        <f t="shared" si="1012"/>
        <v>1</v>
      </c>
      <c r="AL1024" s="592">
        <f t="shared" si="1013"/>
        <v>5</v>
      </c>
      <c r="AM1024" s="588">
        <f t="shared" si="1014"/>
        <v>1.9</v>
      </c>
      <c r="AN1024" s="456">
        <v>83200</v>
      </c>
      <c r="AO1024" s="456"/>
      <c r="AP1024" s="456"/>
      <c r="AQ1024" s="589" t="str">
        <f t="shared" si="1015"/>
        <v>Կ-1</v>
      </c>
      <c r="AR1024" s="456">
        <f t="shared" si="1016"/>
        <v>158080</v>
      </c>
      <c r="AS1024" s="590">
        <f t="shared" si="1017"/>
        <v>158080</v>
      </c>
      <c r="AT1024" s="590">
        <f t="shared" si="1018"/>
        <v>2055040</v>
      </c>
    </row>
    <row r="1025" spans="2:46" s="591" customFormat="1" ht="27">
      <c r="B1025" s="830">
        <v>85</v>
      </c>
      <c r="C1025" s="795" t="s">
        <v>3225</v>
      </c>
      <c r="D1025" s="828" t="s">
        <v>1960</v>
      </c>
      <c r="E1025" s="818">
        <v>1999</v>
      </c>
      <c r="F1025" s="829" t="s">
        <v>453</v>
      </c>
      <c r="G1025" s="820">
        <v>1</v>
      </c>
      <c r="H1025" s="820">
        <v>3</v>
      </c>
      <c r="I1025" s="821">
        <f t="shared" si="994"/>
        <v>1.84</v>
      </c>
      <c r="J1025" s="799">
        <v>83200</v>
      </c>
      <c r="K1025" s="799"/>
      <c r="L1025" s="799"/>
      <c r="M1025" s="822" t="s">
        <v>86</v>
      </c>
      <c r="N1025" s="799">
        <f t="shared" si="995"/>
        <v>153088</v>
      </c>
      <c r="O1025" s="823">
        <f t="shared" si="996"/>
        <v>153088</v>
      </c>
      <c r="P1025" s="823">
        <f t="shared" si="997"/>
        <v>1990144</v>
      </c>
      <c r="Q1025" s="592">
        <f t="shared" si="998"/>
        <v>1</v>
      </c>
      <c r="R1025" s="592">
        <f t="shared" si="999"/>
        <v>4</v>
      </c>
      <c r="S1025" s="588">
        <f t="shared" si="1000"/>
        <v>1.9</v>
      </c>
      <c r="T1025" s="456">
        <v>83200</v>
      </c>
      <c r="U1025" s="456"/>
      <c r="V1025" s="456"/>
      <c r="W1025" s="589" t="str">
        <f t="shared" si="1001"/>
        <v>Կ-1</v>
      </c>
      <c r="X1025" s="456">
        <f t="shared" si="1002"/>
        <v>158080</v>
      </c>
      <c r="Y1025" s="590">
        <f t="shared" si="1003"/>
        <v>158080</v>
      </c>
      <c r="Z1025" s="590">
        <f t="shared" si="1004"/>
        <v>2055040</v>
      </c>
      <c r="AA1025" s="592">
        <f t="shared" si="1005"/>
        <v>1</v>
      </c>
      <c r="AB1025" s="592">
        <f t="shared" si="1006"/>
        <v>5</v>
      </c>
      <c r="AC1025" s="588">
        <f t="shared" si="1007"/>
        <v>1.9</v>
      </c>
      <c r="AD1025" s="456">
        <v>83200</v>
      </c>
      <c r="AE1025" s="456"/>
      <c r="AF1025" s="456"/>
      <c r="AG1025" s="589" t="str">
        <f t="shared" si="1008"/>
        <v>Կ-1</v>
      </c>
      <c r="AH1025" s="456">
        <f t="shared" si="1009"/>
        <v>158080</v>
      </c>
      <c r="AI1025" s="590">
        <f t="shared" si="1010"/>
        <v>158080</v>
      </c>
      <c r="AJ1025" s="590">
        <f t="shared" si="1011"/>
        <v>2055040</v>
      </c>
      <c r="AK1025" s="592">
        <f t="shared" si="1012"/>
        <v>1</v>
      </c>
      <c r="AL1025" s="592">
        <f t="shared" si="1013"/>
        <v>6</v>
      </c>
      <c r="AM1025" s="588">
        <f t="shared" si="1014"/>
        <v>1.96</v>
      </c>
      <c r="AN1025" s="456">
        <v>83200</v>
      </c>
      <c r="AO1025" s="456"/>
      <c r="AP1025" s="456"/>
      <c r="AQ1025" s="589" t="str">
        <f t="shared" si="1015"/>
        <v>Կ-1</v>
      </c>
      <c r="AR1025" s="456">
        <f t="shared" si="1016"/>
        <v>163072</v>
      </c>
      <c r="AS1025" s="590">
        <f t="shared" si="1017"/>
        <v>163072</v>
      </c>
      <c r="AT1025" s="590">
        <f t="shared" si="1018"/>
        <v>2119936</v>
      </c>
    </row>
    <row r="1026" spans="2:46" s="591" customFormat="1" ht="27">
      <c r="B1026" s="830">
        <v>86</v>
      </c>
      <c r="C1026" s="795" t="s">
        <v>3226</v>
      </c>
      <c r="D1026" s="828" t="s">
        <v>1960</v>
      </c>
      <c r="E1026" s="818">
        <v>1990</v>
      </c>
      <c r="F1026" s="829" t="s">
        <v>453</v>
      </c>
      <c r="G1026" s="820">
        <v>1</v>
      </c>
      <c r="H1026" s="820">
        <v>19</v>
      </c>
      <c r="I1026" s="821">
        <f t="shared" si="994"/>
        <v>2.2799999999999998</v>
      </c>
      <c r="J1026" s="799">
        <v>83200</v>
      </c>
      <c r="K1026" s="799"/>
      <c r="L1026" s="799"/>
      <c r="M1026" s="822" t="s">
        <v>86</v>
      </c>
      <c r="N1026" s="799">
        <f t="shared" si="995"/>
        <v>189695.99999999997</v>
      </c>
      <c r="O1026" s="823">
        <f t="shared" si="996"/>
        <v>189695.99999999997</v>
      </c>
      <c r="P1026" s="823">
        <f t="shared" si="997"/>
        <v>2466047.9999999995</v>
      </c>
      <c r="Q1026" s="592">
        <f t="shared" si="998"/>
        <v>1</v>
      </c>
      <c r="R1026" s="592">
        <f>+H1026+1</f>
        <v>20</v>
      </c>
      <c r="S1026" s="588">
        <f t="shared" si="1000"/>
        <v>2.2799999999999998</v>
      </c>
      <c r="T1026" s="456">
        <v>83200</v>
      </c>
      <c r="U1026" s="456"/>
      <c r="V1026" s="456"/>
      <c r="W1026" s="589" t="str">
        <f t="shared" si="1001"/>
        <v>Կ-1</v>
      </c>
      <c r="X1026" s="456">
        <f t="shared" si="1002"/>
        <v>189695.99999999997</v>
      </c>
      <c r="Y1026" s="590">
        <f t="shared" si="1003"/>
        <v>189695.99999999997</v>
      </c>
      <c r="Z1026" s="590">
        <f t="shared" si="1004"/>
        <v>2466047.9999999995</v>
      </c>
      <c r="AA1026" s="592">
        <f t="shared" si="1005"/>
        <v>1</v>
      </c>
      <c r="AB1026" s="592">
        <f t="shared" si="1006"/>
        <v>21</v>
      </c>
      <c r="AC1026" s="588">
        <f t="shared" si="1007"/>
        <v>2.2799999999999998</v>
      </c>
      <c r="AD1026" s="456">
        <v>83200</v>
      </c>
      <c r="AE1026" s="456"/>
      <c r="AF1026" s="456"/>
      <c r="AG1026" s="589" t="str">
        <f t="shared" si="1008"/>
        <v>Կ-1</v>
      </c>
      <c r="AH1026" s="456">
        <f t="shared" si="1009"/>
        <v>189695.99999999997</v>
      </c>
      <c r="AI1026" s="590">
        <f t="shared" si="1010"/>
        <v>189695.99999999997</v>
      </c>
      <c r="AJ1026" s="590">
        <f t="shared" si="1011"/>
        <v>2466047.9999999995</v>
      </c>
      <c r="AK1026" s="592">
        <f t="shared" si="1012"/>
        <v>1</v>
      </c>
      <c r="AL1026" s="592">
        <f t="shared" si="1013"/>
        <v>22</v>
      </c>
      <c r="AM1026" s="588">
        <f t="shared" si="1014"/>
        <v>2.2799999999999998</v>
      </c>
      <c r="AN1026" s="456">
        <v>83200</v>
      </c>
      <c r="AO1026" s="456"/>
      <c r="AP1026" s="456"/>
      <c r="AQ1026" s="589" t="str">
        <f t="shared" si="1015"/>
        <v>Կ-1</v>
      </c>
      <c r="AR1026" s="456">
        <f t="shared" si="1016"/>
        <v>189695.99999999997</v>
      </c>
      <c r="AS1026" s="590">
        <f t="shared" si="1017"/>
        <v>189695.99999999997</v>
      </c>
      <c r="AT1026" s="590">
        <f t="shared" si="1018"/>
        <v>2466047.9999999995</v>
      </c>
    </row>
    <row r="1027" spans="2:46" s="591" customFormat="1" ht="27">
      <c r="B1027" s="830">
        <v>87</v>
      </c>
      <c r="C1027" s="795" t="s">
        <v>3227</v>
      </c>
      <c r="D1027" s="828" t="s">
        <v>1960</v>
      </c>
      <c r="E1027" s="818">
        <v>1996</v>
      </c>
      <c r="F1027" s="829" t="s">
        <v>453</v>
      </c>
      <c r="G1027" s="820">
        <v>1</v>
      </c>
      <c r="H1027" s="820">
        <v>4</v>
      </c>
      <c r="I1027" s="821">
        <f t="shared" si="994"/>
        <v>1.9</v>
      </c>
      <c r="J1027" s="799">
        <v>83200</v>
      </c>
      <c r="K1027" s="799"/>
      <c r="L1027" s="799"/>
      <c r="M1027" s="822" t="s">
        <v>86</v>
      </c>
      <c r="N1027" s="799">
        <f t="shared" si="995"/>
        <v>158080</v>
      </c>
      <c r="O1027" s="823">
        <f t="shared" si="996"/>
        <v>158080</v>
      </c>
      <c r="P1027" s="823">
        <f t="shared" si="997"/>
        <v>2055040</v>
      </c>
      <c r="Q1027" s="592">
        <f t="shared" si="998"/>
        <v>1</v>
      </c>
      <c r="R1027" s="592">
        <f t="shared" si="999"/>
        <v>5</v>
      </c>
      <c r="S1027" s="588">
        <f t="shared" si="1000"/>
        <v>1.9</v>
      </c>
      <c r="T1027" s="456">
        <v>83200</v>
      </c>
      <c r="U1027" s="456"/>
      <c r="V1027" s="456"/>
      <c r="W1027" s="589" t="str">
        <f t="shared" si="1001"/>
        <v>Կ-1</v>
      </c>
      <c r="X1027" s="456">
        <f t="shared" si="1002"/>
        <v>158080</v>
      </c>
      <c r="Y1027" s="590">
        <f t="shared" si="1003"/>
        <v>158080</v>
      </c>
      <c r="Z1027" s="590">
        <f t="shared" si="1004"/>
        <v>2055040</v>
      </c>
      <c r="AA1027" s="592">
        <f t="shared" si="1005"/>
        <v>1</v>
      </c>
      <c r="AB1027" s="592">
        <f t="shared" si="1006"/>
        <v>6</v>
      </c>
      <c r="AC1027" s="588">
        <f t="shared" si="1007"/>
        <v>1.96</v>
      </c>
      <c r="AD1027" s="456">
        <v>83200</v>
      </c>
      <c r="AE1027" s="456"/>
      <c r="AF1027" s="456"/>
      <c r="AG1027" s="589" t="str">
        <f t="shared" si="1008"/>
        <v>Կ-1</v>
      </c>
      <c r="AH1027" s="456">
        <f t="shared" si="1009"/>
        <v>163072</v>
      </c>
      <c r="AI1027" s="590">
        <f t="shared" si="1010"/>
        <v>163072</v>
      </c>
      <c r="AJ1027" s="590">
        <f t="shared" si="1011"/>
        <v>2119936</v>
      </c>
      <c r="AK1027" s="592">
        <f t="shared" si="1012"/>
        <v>1</v>
      </c>
      <c r="AL1027" s="592">
        <f t="shared" si="1013"/>
        <v>7</v>
      </c>
      <c r="AM1027" s="588">
        <f t="shared" si="1014"/>
        <v>1.96</v>
      </c>
      <c r="AN1027" s="456">
        <v>83200</v>
      </c>
      <c r="AO1027" s="456"/>
      <c r="AP1027" s="456"/>
      <c r="AQ1027" s="589" t="str">
        <f>+AG1027</f>
        <v>Կ-1</v>
      </c>
      <c r="AR1027" s="456">
        <f t="shared" si="1016"/>
        <v>163072</v>
      </c>
      <c r="AS1027" s="590">
        <f t="shared" si="1017"/>
        <v>163072</v>
      </c>
      <c r="AT1027" s="590">
        <f t="shared" si="1018"/>
        <v>2119936</v>
      </c>
    </row>
    <row r="1028" spans="2:46" s="587" customFormat="1" ht="13.5">
      <c r="B1028" s="830">
        <v>88</v>
      </c>
      <c r="C1028" s="795" t="s">
        <v>2730</v>
      </c>
      <c r="D1028" s="794" t="s">
        <v>1960</v>
      </c>
      <c r="E1028" s="796">
        <v>1978</v>
      </c>
      <c r="F1028" s="795" t="s">
        <v>218</v>
      </c>
      <c r="G1028" s="820">
        <v>1</v>
      </c>
      <c r="H1028" s="820">
        <v>2</v>
      </c>
      <c r="I1028" s="821">
        <f t="shared" si="994"/>
        <v>4.1399999999999997</v>
      </c>
      <c r="J1028" s="799">
        <v>83200</v>
      </c>
      <c r="K1028" s="799"/>
      <c r="L1028" s="799"/>
      <c r="M1028" s="822" t="s">
        <v>83</v>
      </c>
      <c r="N1028" s="799">
        <f t="shared" si="995"/>
        <v>344448</v>
      </c>
      <c r="O1028" s="823">
        <f t="shared" ref="O1028:O1059" si="1019">I1028*J1028+K1028+L1028</f>
        <v>344448</v>
      </c>
      <c r="P1028" s="823">
        <f t="shared" si="997"/>
        <v>4477824</v>
      </c>
      <c r="Q1028" s="592">
        <f t="shared" ref="Q1028:Q1059" si="1020">+G1028</f>
        <v>1</v>
      </c>
      <c r="R1028" s="592">
        <f>+H1028+1</f>
        <v>3</v>
      </c>
      <c r="S1028" s="588">
        <f t="shared" ref="S1028:S1059" si="1021">IF(Q1028&lt;1,0,IF(W1028="Բ-1",IF(R1028=0,6.94,IF(R1028=1,7.17,IF(R1028=2,7.41,IF(R1028=3,7.66,IF(OR(R1028=5,R1028=4),7.92,IF(OR(R1028=6,R1028=7),8.18,IF(OR(R1028=8,R1028=9),8.46,IF(OR(R1028=10,R1028=11,R1028=12),8.74,IF(OR(R1028=13,R1028=14,R1028=15),9.03,IF(OR(R1028=16,R1028=17,R1028=18),9.33,9.65)))))))))),IF(W1028="Բ-2", IF(R1028=0,5.71,IF(R1028=1,5.89,IF(R1028=2,6.09,IF(R1028=3,6.29,IF(OR(R1028=5,R1028=4),6.5,IF(OR(R1028=6,R1028=7),6.72,IF(OR(R1028=8,R1028=9),6.94,IF(OR(R1028=10,R1028=11,R1028=12),7.17,IF(OR(R1028=13,R1028=14,R1028=15),7.41,IF(OR(R1028=16,R1028=17,R1028=18),7.65,7.91)))))))))), IF(W1028="Գ-1", IF(R1028=0,4.7,IF(R1028=1,4.86,IF(R1028=2,5.01,IF(R1028=3,5.18,IF(OR(R1028=5,R1028=4),5.35,IF(OR(R1028=6,R1028=7),5.52,IF(OR(R1028=8,R1028=9),5.71,IF(OR(R1028=10,R1028=11,R1028=12),5.89,IF(OR(R1028=13,R1028=14,R1028=15),6.09,IF(OR(R1028=16,R1028=17,R1028=18),6.29,6.49)))))))))), IF(W1028="Գ-2", IF(R1028=0,3.88,IF(R1028=1,4.01,IF(R1028=2,4.14,IF(R1028=3,4.27,IF(OR(R1028=5,R1028=4),4.41,IF(OR(R1028=6,R1028=7),4.55,IF(OR(R1028=8,R1028=9),4.7,IF(OR(R1028=10,R1028=11,R1028=12),4.85,IF(OR(R1028=13,R1028=14,R1028=15),5.01,IF(OR(R1028=16,R1028=17,R1028=18),5.17,5.34)))))))))), IF(W1028="Գ-3", IF(R1028=0,3.21,IF(R1028=1,3.31,IF(R1028=2,3.42,IF(R1028=3,3.53,IF(OR(R1028=5,R1028=4),3.64,IF(OR(R1028=6,R1028=7),3.76,IF(OR(R1028=8,R1028=9),3.88,IF(OR(R1028=10,R1028=11,R1028=12),4.01,IF(OR(R1028=13,R1028=14,R1028=15),4.13,IF(OR(R1028=16,R1028=17,R1028=18),4.27,4.4)))))))))), IF(W1028="Ա-1", IF(R1028=0,2.66,IF(R1028=1,2.75,IF(R1028=2,2.83,IF(R1028=3,2.92,IF(OR(R1028=5,R1028=4),3.02,IF(OR(R1028=6,R1028=7),3.11,IF(OR(R1028=8,R1028=9),3.21,IF(OR(R1028=10,R1028=11,R1028=12),3.31,IF(OR(R1028=13,R1028=14,R1028=15),3.42,IF(OR(R1028=16,R1028=17,R1028=18),3.53,3.64)))))))))), IF(W1028="Ա-2", IF(R1028=0,2.28,IF(R1028=1,2.35,IF(R1028=2,2.43,IF(R1028=3,2.5,IF(OR(R1028=5,R1028=4),2.58,IF(OR(R1028=6,R1028=7),2.66,IF(OR(R1028=8,R1028=9),2.75,IF(OR(R1028=10,R1028=11,R1028=12),2.83,IF(OR(R1028=13,R1028=14,R1028=15),2.92,IF(OR(R1028=16,R1028=17,R1028=18),3.01,3.11)))))))))),IF(W1028="Ա-3", IF(R1028=0,1.96,IF(R1028=1,2.02,IF(R1028=2,2.08,IF(R1028=3,2.15,IF(OR(R1028=5,R1028=4),2.21,IF(OR(R1028=6,R1028=7),2.28,IF(OR(R1028=8,R1028=9),2.35,IF(OR(R1028=10,R1028=11,R1028=12),2.42,IF(OR(R1028=13,R1028=14,R1028=15),2.5,IF(OR(R1028=16,R1028=17,R1028=18),2.58,2.66)))))))))), IF(W1028="Կ-1", IF(R1028=0,1.68,IF(R1028=1,1.73,IF(R1028=2,1.79,IF(R1028=3,1.84,IF(OR(R1028=5,R1028=4),1.9,IF(OR(R1028=6,R1028=7),1.96,IF(OR(R1028=8,R1028=9),2.02,IF(OR(R1028=10,R1028=11,R1028=12),2.08,IF(OR(R1028=13,R1028=14,R1028=15),2.14,IF(OR(R1028=16,R1028=17,R1028=18),2.21,2.28)))))))))), IF(W1028="Կ-2", IF(R1028=0,1.45,IF(R1028=1,1.49,IF(R1028=2,1.54,IF(R1028=3,1.59,IF(OR(R1028=5,R1028=4),1.63,IF(OR(R1028=6,R1028=7),1.68,IF(OR(R1028=8,R1028=9),1.73,IF(OR(R1028=10,R1028=11,R1028=12),1.79,IF(OR(R1028=13,R1028=14,R1028=15),1.84,IF(OR(R1028=16,R1028=17,R1028=18),1.9,1.95)))))))))),IF(W1028="Կ-3", IF(R1028=0,1.25,IF(R1028=1,1.29,IF(R1028=2,1.33,IF(R1028=3,1.37,IF(OR(R1028=5,R1028=4),1.41,IF(OR(R1028=6,R1028=7),1.45,IF(OR(R1028=8,R1028=9),1.49,IF(OR(R1028=10,R1028=11,R1028=12),1.54,IF(OR(R1028=13,R1028=14,R1028=15),1.58,IF(OR(R1028=16,R1028=17,R1028=18),1.63,1.68)))))))))), "Error"))))))))))))</f>
        <v>4.2699999999999996</v>
      </c>
      <c r="T1028" s="456">
        <v>83200</v>
      </c>
      <c r="U1028" s="456"/>
      <c r="V1028" s="456"/>
      <c r="W1028" s="589" t="str">
        <f t="shared" ref="W1028:W1059" si="1022">+M1028</f>
        <v>Գ-2</v>
      </c>
      <c r="X1028" s="456">
        <f t="shared" ref="X1028:X1059" si="1023">T1028*S1028</f>
        <v>355263.99999999994</v>
      </c>
      <c r="Y1028" s="590">
        <f t="shared" ref="Y1028:Y1059" si="1024">+U1028+V1028+X1028</f>
        <v>355263.99999999994</v>
      </c>
      <c r="Z1028" s="590">
        <f t="shared" si="1004"/>
        <v>4618431.9999999991</v>
      </c>
      <c r="AA1028" s="592">
        <f t="shared" ref="AA1028:AA1059" si="1025">+Q1028</f>
        <v>1</v>
      </c>
      <c r="AB1028" s="592">
        <f t="shared" ref="AB1028:AB1059" si="1026">+R1028+1</f>
        <v>4</v>
      </c>
      <c r="AC1028" s="588">
        <f t="shared" ref="AC1028:AC1059" si="1027">IF(AA1028&lt;1,0,IF(AG1028="Բ-1",IF(AB1028=0,6.94,IF(AB1028=1,7.17,IF(AB1028=2,7.41,IF(AB1028=3,7.66,IF(OR(AB1028=5,AB1028=4),7.92,IF(OR(AB1028=6,AB1028=7),8.18,IF(OR(AB1028=8,AB1028=9),8.46,IF(OR(AB1028=10,AB1028=11,AB1028=12),8.74,IF(OR(AB1028=13,AB1028=14,AB1028=15),9.03,IF(OR(AB1028=16,AB1028=17,AB1028=18),9.33,9.65)))))))))),IF(AG1028="Բ-2", IF(AB1028=0,5.71,IF(AB1028=1,5.89,IF(AB1028=2,6.09,IF(AB1028=3,6.29,IF(OR(AB1028=5,AB1028=4),6.5,IF(OR(AB1028=6,AB1028=7),6.72,IF(OR(AB1028=8,AB1028=9),6.94,IF(OR(AB1028=10,AB1028=11,AB1028=12),7.17,IF(OR(AB1028=13,AB1028=14,AB1028=15),7.41,IF(OR(AB1028=16,AB1028=17,AB1028=18),7.65,7.91)))))))))), IF(AG1028="Գ-1", IF(AB1028=0,4.7,IF(AB1028=1,4.86,IF(AB1028=2,5.01,IF(AB1028=3,5.18,IF(OR(AB1028=5,AB1028=4),5.35,IF(OR(AB1028=6,AB1028=7),5.52,IF(OR(AB1028=8,AB1028=9),5.71,IF(OR(AB1028=10,AB1028=11,AB1028=12),5.89,IF(OR(AB1028=13,AB1028=14,AB1028=15),6.09,IF(OR(AB1028=16,AB1028=17,AB1028=18),6.29,6.49)))))))))), IF(AG1028="Գ-2", IF(AB1028=0,3.88,IF(AB1028=1,4.01,IF(AB1028=2,4.14,IF(AB1028=3,4.27,IF(OR(AB1028=5,AB1028=4),4.41,IF(OR(AB1028=6,AB1028=7),4.55,IF(OR(AB1028=8,AB1028=9),4.7,IF(OR(AB1028=10,AB1028=11,AB1028=12),4.85,IF(OR(AB1028=13,AB1028=14,AB1028=15),5.01,IF(OR(AB1028=16,AB1028=17,AB1028=18),5.17,5.34)))))))))), IF(AG1028="Գ-3", IF(AB1028=0,3.21,IF(AB1028=1,3.31,IF(AB1028=2,3.42,IF(AB1028=3,3.53,IF(OR(AB1028=5,AB1028=4),3.64,IF(OR(AB1028=6,AB1028=7),3.76,IF(OR(AB1028=8,AB1028=9),3.88,IF(OR(AB1028=10,AB1028=11,AB1028=12),4.01,IF(OR(AB1028=13,AB1028=14,AB1028=15),4.13,IF(OR(AB1028=16,AB1028=17,AB1028=18),4.27,4.4)))))))))), IF(AG1028="Ա-1", IF(AB1028=0,2.66,IF(AB1028=1,2.75,IF(AB1028=2,2.83,IF(AB1028=3,2.92,IF(OR(AB1028=5,AB1028=4),3.02,IF(OR(AB1028=6,AB1028=7),3.11,IF(OR(AB1028=8,AB1028=9),3.21,IF(OR(AB1028=10,AB1028=11,AB1028=12),3.31,IF(OR(AB1028=13,AB1028=14,AB1028=15),3.42,IF(OR(AB1028=16,AB1028=17,AB1028=18),3.53,3.64)))))))))), IF(AG1028="Ա-2", IF(AB1028=0,2.28,IF(AB1028=1,2.35,IF(AB1028=2,2.43,IF(AB1028=3,2.5,IF(OR(AB1028=5,AB1028=4),2.58,IF(OR(AB1028=6,AB1028=7),2.66,IF(OR(AB1028=8,AB1028=9),2.75,IF(OR(AB1028=10,AB1028=11,AB1028=12),2.83,IF(OR(AB1028=13,AB1028=14,AB1028=15),2.92,IF(OR(AB1028=16,AB1028=17,AB1028=18),3.01,3.11)))))))))),IF(AG1028="Ա-3", IF(AB1028=0,1.96,IF(AB1028=1,2.02,IF(AB1028=2,2.08,IF(AB1028=3,2.15,IF(OR(AB1028=5,AB1028=4),2.21,IF(OR(AB1028=6,AB1028=7),2.28,IF(OR(AB1028=8,AB1028=9),2.35,IF(OR(AB1028=10,AB1028=11,AB1028=12),2.42,IF(OR(AB1028=13,AB1028=14,AB1028=15),2.5,IF(OR(AB1028=16,AB1028=17,AB1028=18),2.58,2.66)))))))))), IF(AG1028="Կ-1", IF(AB1028=0,1.68,IF(AB1028=1,1.73,IF(AB1028=2,1.79,IF(AB1028=3,1.84,IF(OR(AB1028=5,AB1028=4),1.9,IF(OR(AB1028=6,AB1028=7),1.96,IF(OR(AB1028=8,AB1028=9),2.02,IF(OR(AB1028=10,AB1028=11,AB1028=12),2.08,IF(OR(AB1028=13,AB1028=14,AB1028=15),2.14,IF(OR(AB1028=16,AB1028=17,AB1028=18),2.21,2.28)))))))))), IF(AG1028="Կ-2", IF(AB1028=0,1.45,IF(AB1028=1,1.49,IF(AB1028=2,1.54,IF(AB1028=3,1.59,IF(OR(AB1028=5,AB1028=4),1.63,IF(OR(AB1028=6,AB1028=7),1.68,IF(OR(AB1028=8,AB1028=9),1.73,IF(OR(AB1028=10,AB1028=11,AB1028=12),1.79,IF(OR(AB1028=13,AB1028=14,AB1028=15),1.84,IF(OR(AB1028=16,AB1028=17,AB1028=18),1.9,1.95)))))))))),IF(AG1028="Կ-3", IF(AB1028=0,1.25,IF(AB1028=1,1.29,IF(AB1028=2,1.33,IF(AB1028=3,1.37,IF(OR(AB1028=5,AB1028=4),1.41,IF(OR(AB1028=6,AB1028=7),1.45,IF(OR(AB1028=8,AB1028=9),1.49,IF(OR(AB1028=10,AB1028=11,AB1028=12),1.54,IF(OR(AB1028=13,AB1028=14,AB1028=15),1.58,IF(OR(AB1028=16,AB1028=17,AB1028=18),1.63,1.68)))))))))), "Error"))))))))))))</f>
        <v>4.41</v>
      </c>
      <c r="AD1028" s="456">
        <v>83200</v>
      </c>
      <c r="AE1028" s="456"/>
      <c r="AF1028" s="456"/>
      <c r="AG1028" s="589" t="str">
        <f t="shared" ref="AG1028:AG1059" si="1028">+W1028</f>
        <v>Գ-2</v>
      </c>
      <c r="AH1028" s="456">
        <f t="shared" ref="AH1028:AH1059" si="1029">AD1028*AC1028</f>
        <v>366912</v>
      </c>
      <c r="AI1028" s="590">
        <f t="shared" ref="AI1028:AI1059" si="1030">AH1028+AE1028+AF1028</f>
        <v>366912</v>
      </c>
      <c r="AJ1028" s="590">
        <f t="shared" si="1011"/>
        <v>4769856</v>
      </c>
      <c r="AK1028" s="592">
        <f t="shared" ref="AK1028:AK1059" si="1031">+AA1028</f>
        <v>1</v>
      </c>
      <c r="AL1028" s="592">
        <f t="shared" ref="AL1028:AL1059" si="1032">+AB1028+1</f>
        <v>5</v>
      </c>
      <c r="AM1028" s="588">
        <f t="shared" ref="AM1028:AM1059" si="1033">IF(AK1028&lt;1,0,IF(AQ1028="Բ-1",IF(AL1028=0,6.94,IF(AL1028=1,7.17,IF(AL1028=2,7.41,IF(AL1028=3,7.66,IF(OR(AL1028=5,AL1028=4),7.92,IF(OR(AL1028=6,AL1028=7),8.18,IF(OR(AL1028=8,AL1028=9),8.46,IF(OR(AL1028=10,AL1028=11,AL1028=12),8.74,IF(OR(AL1028=13,AL1028=14,AL1028=15),9.03,IF(OR(AL1028=16,AL1028=17,AL1028=18),9.33,9.65)))))))))),IF(AQ1028="Բ-2", IF(AL1028=0,5.71,IF(AL1028=1,5.89,IF(AL1028=2,6.09,IF(AL1028=3,6.29,IF(OR(AL1028=5,AL1028=4),6.5,IF(OR(AL1028=6,AL1028=7),6.72,IF(OR(AL1028=8,AL1028=9),6.94,IF(OR(AL1028=10,AL1028=11,AL1028=12),7.17,IF(OR(AL1028=13,AL1028=14,AL1028=15),7.41,IF(OR(AL1028=16,AL1028=17,AL1028=18),7.65,7.91)))))))))), IF(AQ1028="Գ-1", IF(AL1028=0,4.7,IF(AL1028=1,4.86,IF(AL1028=2,5.01,IF(AL1028=3,5.18,IF(OR(AL1028=5,AL1028=4),5.35,IF(OR(AL1028=6,AL1028=7),5.52,IF(OR(AL1028=8,AL1028=9),5.71,IF(OR(AL1028=10,AL1028=11,AL1028=12),5.89,IF(OR(AL1028=13,AL1028=14,AL1028=15),6.09,IF(OR(AL1028=16,AL1028=17,AL1028=18),6.29,6.49)))))))))), IF(AQ1028="Գ-2", IF(AL1028=0,3.88,IF(AL1028=1,4.01,IF(AL1028=2,4.14,IF(AL1028=3,4.27,IF(OR(AL1028=5,AL1028=4),4.41,IF(OR(AL1028=6,AL1028=7),4.55,IF(OR(AL1028=8,AL1028=9),4.7,IF(OR(AL1028=10,AL1028=11,AL1028=12),4.85,IF(OR(AL1028=13,AL1028=14,AL1028=15),5.01,IF(OR(AL1028=16,AL1028=17,AL1028=18),5.17,5.34)))))))))), IF(AQ1028="Գ-3", IF(AL1028=0,3.21,IF(AL1028=1,3.31,IF(AL1028=2,3.42,IF(AL1028=3,3.53,IF(OR(AL1028=5,AL1028=4),3.64,IF(OR(AL1028=6,AL1028=7),3.76,IF(OR(AL1028=8,AL1028=9),3.88,IF(OR(AL1028=10,AL1028=11,AL1028=12),4.01,IF(OR(AL1028=13,AL1028=14,AL1028=15),4.13,IF(OR(AL1028=16,AL1028=17,AL1028=18),4.27,4.4)))))))))), IF(AQ1028="Ա-1", IF(AL1028=0,2.66,IF(AL1028=1,2.75,IF(AL1028=2,2.83,IF(AL1028=3,2.92,IF(OR(AL1028=5,AL1028=4),3.02,IF(OR(AL1028=6,AL1028=7),3.11,IF(OR(AL1028=8,AL1028=9),3.21,IF(OR(AL1028=10,AL1028=11,AL1028=12),3.31,IF(OR(AL1028=13,AL1028=14,AL1028=15),3.42,IF(OR(AL1028=16,AL1028=17,AL1028=18),3.53,3.64)))))))))), IF(AQ1028="Ա-2", IF(AL1028=0,2.28,IF(AL1028=1,2.35,IF(AL1028=2,2.43,IF(AL1028=3,2.5,IF(OR(AL1028=5,AL1028=4),2.58,IF(OR(AL1028=6,AL1028=7),2.66,IF(OR(AL1028=8,AL1028=9),2.75,IF(OR(AL1028=10,AL1028=11,AL1028=12),2.83,IF(OR(AL1028=13,AL1028=14,AL1028=15),2.92,IF(OR(AL1028=16,AL1028=17,AL1028=18),3.01,3.11)))))))))),IF(AQ1028="Ա-3", IF(AL1028=0,1.96,IF(AL1028=1,2.02,IF(AL1028=2,2.08,IF(AL1028=3,2.15,IF(OR(AL1028=5,AL1028=4),2.21,IF(OR(AL1028=6,AL1028=7),2.28,IF(OR(AL1028=8,AL1028=9),2.35,IF(OR(AL1028=10,AL1028=11,AL1028=12),2.42,IF(OR(AL1028=13,AL1028=14,AL1028=15),2.5,IF(OR(AL1028=16,AL1028=17,AL1028=18),2.58,2.66)))))))))), IF(AQ1028="Կ-1", IF(AL1028=0,1.68,IF(AL1028=1,1.73,IF(AL1028=2,1.79,IF(AL1028=3,1.84,IF(OR(AL1028=5,AL1028=4),1.9,IF(OR(AL1028=6,AL1028=7),1.96,IF(OR(AL1028=8,AL1028=9),2.02,IF(OR(AL1028=10,AL1028=11,AL1028=12),2.08,IF(OR(AL1028=13,AL1028=14,AL1028=15),2.14,IF(OR(AL1028=16,AL1028=17,AL1028=18),2.21,2.28)))))))))), IF(AQ1028="Կ-2", IF(AL1028=0,1.45,IF(AL1028=1,1.49,IF(AL1028=2,1.54,IF(AL1028=3,1.59,IF(OR(AL1028=5,AL1028=4),1.63,IF(OR(AL1028=6,AL1028=7),1.68,IF(OR(AL1028=8,AL1028=9),1.73,IF(OR(AL1028=10,AL1028=11,AL1028=12),1.79,IF(OR(AL1028=13,AL1028=14,AL1028=15),1.84,IF(OR(AL1028=16,AL1028=17,AL1028=18),1.9,1.95)))))))))),IF(AQ1028="Կ-3", IF(AL1028=0,1.25,IF(AL1028=1,1.29,IF(AL1028=2,1.33,IF(AL1028=3,1.37,IF(OR(AL1028=5,AL1028=4),1.41,IF(OR(AL1028=6,AL1028=7),1.45,IF(OR(AL1028=8,AL1028=9),1.49,IF(OR(AL1028=10,AL1028=11,AL1028=12),1.54,IF(OR(AL1028=13,AL1028=14,AL1028=15),1.58,IF(OR(AL1028=16,AL1028=17,AL1028=18),1.63,1.68)))))))))), "Error"))))))))))))</f>
        <v>4.41</v>
      </c>
      <c r="AN1028" s="456">
        <v>83200</v>
      </c>
      <c r="AO1028" s="456"/>
      <c r="AP1028" s="456"/>
      <c r="AQ1028" s="589" t="str">
        <f t="shared" ref="AQ1028:AQ1059" si="1034">+AG1028</f>
        <v>Գ-2</v>
      </c>
      <c r="AR1028" s="456">
        <f t="shared" ref="AR1028:AR1059" si="1035">AN1028*AM1028</f>
        <v>366912</v>
      </c>
      <c r="AS1028" s="590">
        <f t="shared" ref="AS1028:AS1059" si="1036">AR1028+AO1028+AP1028</f>
        <v>366912</v>
      </c>
      <c r="AT1028" s="590">
        <f t="shared" si="1018"/>
        <v>4769856</v>
      </c>
    </row>
    <row r="1029" spans="2:46" s="587" customFormat="1" ht="13.5">
      <c r="B1029" s="830">
        <v>89</v>
      </c>
      <c r="C1029" s="795" t="s">
        <v>2845</v>
      </c>
      <c r="D1029" s="794" t="s">
        <v>1960</v>
      </c>
      <c r="E1029" s="796">
        <v>1966</v>
      </c>
      <c r="F1029" s="795" t="s">
        <v>219</v>
      </c>
      <c r="G1029" s="820">
        <v>1</v>
      </c>
      <c r="H1029" s="820">
        <v>15</v>
      </c>
      <c r="I1029" s="821">
        <f t="shared" si="994"/>
        <v>4.13</v>
      </c>
      <c r="J1029" s="799">
        <v>83200</v>
      </c>
      <c r="K1029" s="799"/>
      <c r="L1029" s="832"/>
      <c r="M1029" s="896" t="s">
        <v>417</v>
      </c>
      <c r="N1029" s="799">
        <f t="shared" si="995"/>
        <v>343616</v>
      </c>
      <c r="O1029" s="823">
        <f t="shared" si="1019"/>
        <v>343616</v>
      </c>
      <c r="P1029" s="823">
        <f t="shared" si="997"/>
        <v>4467008</v>
      </c>
      <c r="Q1029" s="592">
        <f t="shared" si="1020"/>
        <v>1</v>
      </c>
      <c r="R1029" s="592">
        <f>+H1029+1</f>
        <v>16</v>
      </c>
      <c r="S1029" s="588">
        <f t="shared" si="1021"/>
        <v>4.2699999999999996</v>
      </c>
      <c r="T1029" s="456">
        <v>83200</v>
      </c>
      <c r="U1029" s="456"/>
      <c r="V1029" s="457"/>
      <c r="W1029" s="589" t="str">
        <f t="shared" si="1022"/>
        <v>Գ-3</v>
      </c>
      <c r="X1029" s="456">
        <f t="shared" si="1023"/>
        <v>355263.99999999994</v>
      </c>
      <c r="Y1029" s="590">
        <f t="shared" si="1024"/>
        <v>355263.99999999994</v>
      </c>
      <c r="Z1029" s="590">
        <f t="shared" si="1004"/>
        <v>4618431.9999999991</v>
      </c>
      <c r="AA1029" s="592">
        <f t="shared" si="1025"/>
        <v>1</v>
      </c>
      <c r="AB1029" s="592">
        <f t="shared" si="1026"/>
        <v>17</v>
      </c>
      <c r="AC1029" s="588">
        <f t="shared" si="1027"/>
        <v>4.2699999999999996</v>
      </c>
      <c r="AD1029" s="456">
        <v>83200</v>
      </c>
      <c r="AE1029" s="456"/>
      <c r="AF1029" s="457"/>
      <c r="AG1029" s="589" t="str">
        <f t="shared" si="1028"/>
        <v>Գ-3</v>
      </c>
      <c r="AH1029" s="456">
        <f t="shared" si="1029"/>
        <v>355263.99999999994</v>
      </c>
      <c r="AI1029" s="590">
        <f t="shared" si="1030"/>
        <v>355263.99999999994</v>
      </c>
      <c r="AJ1029" s="590">
        <f t="shared" si="1011"/>
        <v>4618431.9999999991</v>
      </c>
      <c r="AK1029" s="592">
        <f t="shared" si="1031"/>
        <v>1</v>
      </c>
      <c r="AL1029" s="592">
        <f t="shared" si="1032"/>
        <v>18</v>
      </c>
      <c r="AM1029" s="588">
        <f t="shared" si="1033"/>
        <v>4.2699999999999996</v>
      </c>
      <c r="AN1029" s="456">
        <v>83200</v>
      </c>
      <c r="AO1029" s="456"/>
      <c r="AP1029" s="457"/>
      <c r="AQ1029" s="589" t="str">
        <f t="shared" si="1034"/>
        <v>Գ-3</v>
      </c>
      <c r="AR1029" s="456">
        <f t="shared" si="1035"/>
        <v>355263.99999999994</v>
      </c>
      <c r="AS1029" s="590">
        <f t="shared" si="1036"/>
        <v>355263.99999999994</v>
      </c>
      <c r="AT1029" s="590">
        <f t="shared" si="1018"/>
        <v>4618431.9999999991</v>
      </c>
    </row>
    <row r="1030" spans="2:46" s="587" customFormat="1" ht="13.5">
      <c r="B1030" s="830">
        <v>90</v>
      </c>
      <c r="C1030" s="804" t="s">
        <v>569</v>
      </c>
      <c r="D1030" s="794" t="s">
        <v>1960</v>
      </c>
      <c r="E1030" s="796">
        <v>1975</v>
      </c>
      <c r="F1030" s="795" t="s">
        <v>219</v>
      </c>
      <c r="G1030" s="820">
        <v>1</v>
      </c>
      <c r="H1030" s="820">
        <v>15</v>
      </c>
      <c r="I1030" s="821">
        <f t="shared" si="994"/>
        <v>4.13</v>
      </c>
      <c r="J1030" s="799">
        <v>83200</v>
      </c>
      <c r="K1030" s="799"/>
      <c r="L1030" s="832"/>
      <c r="M1030" s="896" t="s">
        <v>417</v>
      </c>
      <c r="N1030" s="799">
        <f t="shared" si="995"/>
        <v>343616</v>
      </c>
      <c r="O1030" s="823">
        <f t="shared" si="1019"/>
        <v>343616</v>
      </c>
      <c r="P1030" s="823">
        <f t="shared" si="997"/>
        <v>4467008</v>
      </c>
      <c r="Q1030" s="592">
        <f t="shared" si="1020"/>
        <v>1</v>
      </c>
      <c r="R1030" s="592">
        <f>+H1030+1</f>
        <v>16</v>
      </c>
      <c r="S1030" s="588">
        <f t="shared" si="1021"/>
        <v>4.2699999999999996</v>
      </c>
      <c r="T1030" s="456">
        <v>83200</v>
      </c>
      <c r="U1030" s="456"/>
      <c r="V1030" s="457"/>
      <c r="W1030" s="589" t="str">
        <f t="shared" si="1022"/>
        <v>Գ-3</v>
      </c>
      <c r="X1030" s="456">
        <f t="shared" si="1023"/>
        <v>355263.99999999994</v>
      </c>
      <c r="Y1030" s="590">
        <f t="shared" si="1024"/>
        <v>355263.99999999994</v>
      </c>
      <c r="Z1030" s="590">
        <f t="shared" si="1004"/>
        <v>4618431.9999999991</v>
      </c>
      <c r="AA1030" s="592">
        <f t="shared" si="1025"/>
        <v>1</v>
      </c>
      <c r="AB1030" s="592">
        <f t="shared" si="1026"/>
        <v>17</v>
      </c>
      <c r="AC1030" s="588">
        <f t="shared" si="1027"/>
        <v>4.2699999999999996</v>
      </c>
      <c r="AD1030" s="456">
        <v>83200</v>
      </c>
      <c r="AE1030" s="456"/>
      <c r="AF1030" s="457"/>
      <c r="AG1030" s="589" t="str">
        <f t="shared" si="1028"/>
        <v>Գ-3</v>
      </c>
      <c r="AH1030" s="456">
        <f t="shared" si="1029"/>
        <v>355263.99999999994</v>
      </c>
      <c r="AI1030" s="590">
        <f t="shared" si="1030"/>
        <v>355263.99999999994</v>
      </c>
      <c r="AJ1030" s="590">
        <f t="shared" si="1011"/>
        <v>4618431.9999999991</v>
      </c>
      <c r="AK1030" s="592">
        <f t="shared" si="1031"/>
        <v>1</v>
      </c>
      <c r="AL1030" s="592">
        <f t="shared" si="1032"/>
        <v>18</v>
      </c>
      <c r="AM1030" s="588">
        <f t="shared" si="1033"/>
        <v>4.2699999999999996</v>
      </c>
      <c r="AN1030" s="456">
        <v>83200</v>
      </c>
      <c r="AO1030" s="456"/>
      <c r="AP1030" s="457"/>
      <c r="AQ1030" s="589" t="str">
        <f t="shared" si="1034"/>
        <v>Գ-3</v>
      </c>
      <c r="AR1030" s="456">
        <f t="shared" si="1035"/>
        <v>355263.99999999994</v>
      </c>
      <c r="AS1030" s="590">
        <f t="shared" si="1036"/>
        <v>355263.99999999994</v>
      </c>
      <c r="AT1030" s="590">
        <f t="shared" si="1018"/>
        <v>4618431.9999999991</v>
      </c>
    </row>
    <row r="1031" spans="2:46" s="587" customFormat="1" ht="27">
      <c r="B1031" s="830">
        <v>91</v>
      </c>
      <c r="C1031" s="795" t="s">
        <v>2846</v>
      </c>
      <c r="D1031" s="794" t="s">
        <v>1961</v>
      </c>
      <c r="E1031" s="796">
        <v>1990</v>
      </c>
      <c r="F1031" s="795" t="s">
        <v>982</v>
      </c>
      <c r="G1031" s="820">
        <v>1</v>
      </c>
      <c r="H1031" s="820">
        <v>20</v>
      </c>
      <c r="I1031" s="821">
        <f t="shared" si="994"/>
        <v>3.64</v>
      </c>
      <c r="J1031" s="799">
        <v>83200</v>
      </c>
      <c r="K1031" s="832"/>
      <c r="L1031" s="832"/>
      <c r="M1031" s="822" t="s">
        <v>84</v>
      </c>
      <c r="N1031" s="799">
        <f t="shared" si="995"/>
        <v>302848</v>
      </c>
      <c r="O1031" s="823">
        <f t="shared" si="1019"/>
        <v>302848</v>
      </c>
      <c r="P1031" s="823">
        <f t="shared" si="997"/>
        <v>3937024</v>
      </c>
      <c r="Q1031" s="592">
        <f t="shared" si="1020"/>
        <v>1</v>
      </c>
      <c r="R1031" s="592">
        <f>+H1031+1</f>
        <v>21</v>
      </c>
      <c r="S1031" s="588">
        <f t="shared" si="1021"/>
        <v>3.64</v>
      </c>
      <c r="T1031" s="456">
        <v>83200</v>
      </c>
      <c r="U1031" s="457"/>
      <c r="V1031" s="457"/>
      <c r="W1031" s="589" t="str">
        <f t="shared" si="1022"/>
        <v>Ա-1</v>
      </c>
      <c r="X1031" s="456">
        <f t="shared" si="1023"/>
        <v>302848</v>
      </c>
      <c r="Y1031" s="590">
        <f t="shared" si="1024"/>
        <v>302848</v>
      </c>
      <c r="Z1031" s="590">
        <f t="shared" si="1004"/>
        <v>3937024</v>
      </c>
      <c r="AA1031" s="592">
        <f t="shared" si="1025"/>
        <v>1</v>
      </c>
      <c r="AB1031" s="592">
        <f t="shared" si="1026"/>
        <v>22</v>
      </c>
      <c r="AC1031" s="588">
        <f t="shared" si="1027"/>
        <v>3.64</v>
      </c>
      <c r="AD1031" s="456">
        <v>83200</v>
      </c>
      <c r="AE1031" s="457"/>
      <c r="AF1031" s="457"/>
      <c r="AG1031" s="589" t="str">
        <f t="shared" si="1028"/>
        <v>Ա-1</v>
      </c>
      <c r="AH1031" s="456">
        <f t="shared" si="1029"/>
        <v>302848</v>
      </c>
      <c r="AI1031" s="590">
        <f t="shared" si="1030"/>
        <v>302848</v>
      </c>
      <c r="AJ1031" s="590">
        <f t="shared" si="1011"/>
        <v>3937024</v>
      </c>
      <c r="AK1031" s="592">
        <f t="shared" si="1031"/>
        <v>1</v>
      </c>
      <c r="AL1031" s="592">
        <f t="shared" si="1032"/>
        <v>23</v>
      </c>
      <c r="AM1031" s="588">
        <f t="shared" si="1033"/>
        <v>3.64</v>
      </c>
      <c r="AN1031" s="456">
        <v>83200</v>
      </c>
      <c r="AO1031" s="457"/>
      <c r="AP1031" s="457"/>
      <c r="AQ1031" s="589" t="str">
        <f t="shared" si="1034"/>
        <v>Ա-1</v>
      </c>
      <c r="AR1031" s="456">
        <f t="shared" si="1035"/>
        <v>302848</v>
      </c>
      <c r="AS1031" s="590">
        <f t="shared" si="1036"/>
        <v>302848</v>
      </c>
      <c r="AT1031" s="590">
        <f t="shared" si="1018"/>
        <v>3937024</v>
      </c>
    </row>
    <row r="1032" spans="2:46" s="587" customFormat="1" ht="27">
      <c r="B1032" s="830">
        <v>92</v>
      </c>
      <c r="C1032" s="795" t="s">
        <v>831</v>
      </c>
      <c r="D1032" s="794" t="s">
        <v>1960</v>
      </c>
      <c r="E1032" s="796">
        <v>1968</v>
      </c>
      <c r="F1032" s="795" t="s">
        <v>982</v>
      </c>
      <c r="G1032" s="820">
        <v>1</v>
      </c>
      <c r="H1032" s="820">
        <v>14</v>
      </c>
      <c r="I1032" s="821">
        <f t="shared" ref="I1032:I1038" si="1037">IF(G1032&lt;1,0,IF(M1032="Բ-1",IF(H1032=0,6.94,IF(H1032=1,7.17,IF(H1032=2,7.41,IF(H1032=3,7.66,IF(OR(H1032=5,H1032=4),7.92,IF(OR(H1032=6,H1032=7),8.18,IF(OR(H1032=8,H1032=9),8.46,IF(OR(H1032=10,H1032=11,H1032=12),8.74,IF(OR(H1032=13,H1032=14,H1032=15),9.03,IF(OR(H1032=16,H1032=17,H1032=18),9.33,9.65)))))))))),IF(M1032="Բ-2", IF(H1032=0,5.71,IF(H1032=1,5.89,IF(H1032=2,6.09,IF(H1032=3,6.29,IF(OR(H1032=5,H1032=4),6.5,IF(OR(H1032=6,H1032=7),6.72,IF(OR(H1032=8,H1032=9),6.94,IF(OR(H1032=10,H1032=11,H1032=12),7.17,IF(OR(H1032=13,H1032=14,H1032=15),7.41,IF(OR(H1032=16,H1032=17,H1032=18),7.65,7.91)))))))))), IF(M1032="Գ-1", IF(H1032=0,4.7,IF(H1032=1,4.86,IF(H1032=2,5.01,IF(H1032=3,5.18,IF(OR(H1032=5,H1032=4),5.35,IF(OR(H1032=6,H1032=7),5.52,IF(OR(H1032=8,H1032=9),5.71,IF(OR(H1032=10,H1032=11,H1032=12),5.89,IF(OR(H1032=13,H1032=14,H1032=15),6.09,IF(OR(H1032=16,H1032=17,H1032=18),6.29,6.49)))))))))), IF(M1032="Գ-2", IF(H1032=0,3.88,IF(H1032=1,4.01,IF(H1032=2,4.14,IF(H1032=3,4.27,IF(OR(H1032=5,H1032=4),4.41,IF(OR(H1032=6,H1032=7),4.55,IF(OR(H1032=8,H1032=9),4.7,IF(OR(H1032=10,H1032=11,H1032=12),4.85,IF(OR(H1032=13,H1032=14,H1032=15),5.01,IF(OR(H1032=16,H1032=17,H1032=18),5.17,5.34)))))))))), IF(M1032="Գ-3", IF(H1032=0,3.21,IF(H1032=1,3.31,IF(H1032=2,3.42,IF(H1032=3,3.53,IF(OR(H1032=5,H1032=4),3.64,IF(OR(H1032=6,H1032=7),3.76,IF(OR(H1032=8,H1032=9),3.88,IF(OR(H1032=10,H1032=11,H1032=12),4.01,IF(OR(H1032=13,H1032=14,H1032=15),4.13,IF(OR(H1032=16,H1032=17,H1032=18),4.27,4.4)))))))))), IF(M1032="Ա-1", IF(H1032=0,2.66,IF(H1032=1,2.75,IF(H1032=2,2.83,IF(H1032=3,2.92,IF(OR(H1032=5,H1032=4),3.02,IF(OR(H1032=6,H1032=7),3.11,IF(OR(H1032=8,H1032=9),3.21,IF(OR(H1032=10,H1032=11,H1032=12),3.31,IF(OR(H1032=13,H1032=14,H1032=15),3.42,IF(OR(H1032=16,H1032=17,H1032=18),3.53,3.64)))))))))), IF(M1032="Ա-2", IF(H1032=0,2.28,IF(H1032=1,2.35,IF(H1032=2,2.43,IF(H1032=3,2.5,IF(OR(H1032=5,H1032=4),2.58,IF(OR(H1032=6,H1032=7),2.66,IF(OR(H1032=8,H1032=9),2.75,IF(OR(H1032=10,H1032=11,H1032=12),2.83,IF(OR(H1032=13,H1032=14,H1032=15),2.92,IF(OR(H1032=16,H1032=17,H1032=18),3.01,3.11)))))))))),IF(M1032="Ա-3", IF(H1032=0,1.96,IF(H1032=1,2.02,IF(H1032=2,2.08,IF(H1032=3,2.15,IF(OR(H1032=5,H1032=4),2.21,IF(OR(H1032=6,H1032=7),2.28,IF(OR(H1032=8,H1032=9),2.35,IF(OR(H1032=10,H1032=11,H1032=12),2.42,IF(OR(H1032=13,H1032=14,H1032=15),2.5,IF(OR(H1032=16,H1032=17,H1032=18),2.58,2.66)))))))))), IF(M1032="Կ-1", IF(H1032=0,1.68,IF(H1032=1,1.73,IF(H1032=2,1.79,IF(H1032=3,1.84,IF(OR(H1032=5,H1032=4),1.9,IF(OR(H1032=6,H1032=7),1.96,IF(OR(H1032=8,H1032=9),2.02,IF(OR(H1032=10,H1032=11,H1032=12),2.08,IF(OR(H1032=13,H1032=14,H1032=15),2.14,IF(OR(H1032=16,H1032=17,H1032=18),2.21,2.28)))))))))), IF(M1032="Կ-2", IF(H1032=0,1.45,IF(H1032=1,1.49,IF(H1032=2,1.54,IF(H1032=3,1.59,IF(OR(H1032=5,H1032=4),1.63,IF(OR(H1032=6,H1032=7),1.68,IF(OR(H1032=8,H1032=9),1.73,IF(OR(H1032=10,H1032=11,H1032=12),1.79,IF(OR(H1032=13,H1032=14,H1032=15),1.84,IF(OR(H1032=16,H1032=17,H1032=18),1.9,1.95)))))))))),IF(M1032="Կ-3", IF(H1032=0,1.25,IF(H1032=1,1.29,IF(H1032=2,1.33,IF(H1032=3,1.37,IF(OR(H1032=5,H1032=4),1.41,IF(OR(H1032=6,H1032=7),1.45,IF(OR(H1032=8,H1032=9),1.49,IF(OR(H1032=10,H1032=11,H1032=12),1.54,IF(OR(H1032=13,H1032=14,H1032=15),1.58,IF(OR(H1032=16,H1032=17,H1032=18),1.63,1.68)))))))))), "Error"))))))))))))</f>
        <v>3.42</v>
      </c>
      <c r="J1032" s="799">
        <v>83200</v>
      </c>
      <c r="K1032" s="799"/>
      <c r="L1032" s="799"/>
      <c r="M1032" s="822" t="s">
        <v>84</v>
      </c>
      <c r="N1032" s="799">
        <f t="shared" ref="N1032:N1038" si="1038">J1032*I1032</f>
        <v>284544</v>
      </c>
      <c r="O1032" s="823">
        <f t="shared" si="1019"/>
        <v>284544</v>
      </c>
      <c r="P1032" s="823">
        <f t="shared" ref="P1032:P1038" si="1039">+O1032*13</f>
        <v>3699072</v>
      </c>
      <c r="Q1032" s="592">
        <f t="shared" si="1020"/>
        <v>1</v>
      </c>
      <c r="R1032" s="592">
        <f t="shared" ref="R1032:R1059" si="1040">+H1032+1</f>
        <v>15</v>
      </c>
      <c r="S1032" s="588">
        <f t="shared" si="1021"/>
        <v>3.42</v>
      </c>
      <c r="T1032" s="456">
        <v>83200</v>
      </c>
      <c r="U1032" s="456"/>
      <c r="V1032" s="456"/>
      <c r="W1032" s="589" t="str">
        <f t="shared" si="1022"/>
        <v>Ա-1</v>
      </c>
      <c r="X1032" s="456">
        <f t="shared" si="1023"/>
        <v>284544</v>
      </c>
      <c r="Y1032" s="590">
        <f t="shared" si="1024"/>
        <v>284544</v>
      </c>
      <c r="Z1032" s="590">
        <f t="shared" ref="Z1032:Z1038" si="1041">+Y1032*13</f>
        <v>3699072</v>
      </c>
      <c r="AA1032" s="592">
        <f t="shared" si="1025"/>
        <v>1</v>
      </c>
      <c r="AB1032" s="592">
        <f t="shared" si="1026"/>
        <v>16</v>
      </c>
      <c r="AC1032" s="588">
        <f t="shared" si="1027"/>
        <v>3.53</v>
      </c>
      <c r="AD1032" s="456">
        <v>83200</v>
      </c>
      <c r="AE1032" s="456"/>
      <c r="AF1032" s="456"/>
      <c r="AG1032" s="589" t="str">
        <f t="shared" si="1028"/>
        <v>Ա-1</v>
      </c>
      <c r="AH1032" s="456">
        <f t="shared" si="1029"/>
        <v>293696</v>
      </c>
      <c r="AI1032" s="590">
        <f t="shared" si="1030"/>
        <v>293696</v>
      </c>
      <c r="AJ1032" s="590">
        <f t="shared" ref="AJ1032:AJ1038" si="1042">+AI1032*13</f>
        <v>3818048</v>
      </c>
      <c r="AK1032" s="592">
        <f t="shared" si="1031"/>
        <v>1</v>
      </c>
      <c r="AL1032" s="592">
        <f t="shared" si="1032"/>
        <v>17</v>
      </c>
      <c r="AM1032" s="588">
        <f t="shared" si="1033"/>
        <v>3.53</v>
      </c>
      <c r="AN1032" s="456">
        <v>83200</v>
      </c>
      <c r="AO1032" s="456"/>
      <c r="AP1032" s="456"/>
      <c r="AQ1032" s="589" t="str">
        <f t="shared" si="1034"/>
        <v>Ա-1</v>
      </c>
      <c r="AR1032" s="456">
        <f t="shared" si="1035"/>
        <v>293696</v>
      </c>
      <c r="AS1032" s="590">
        <f t="shared" si="1036"/>
        <v>293696</v>
      </c>
      <c r="AT1032" s="590">
        <f t="shared" ref="AT1032:AT1038" si="1043">+AS1032*13</f>
        <v>3818048</v>
      </c>
    </row>
    <row r="1033" spans="2:46" s="587" customFormat="1" ht="27">
      <c r="B1033" s="830">
        <v>93</v>
      </c>
      <c r="C1033" s="793" t="s">
        <v>2847</v>
      </c>
      <c r="D1033" s="794" t="s">
        <v>1960</v>
      </c>
      <c r="E1033" s="796">
        <v>1989</v>
      </c>
      <c r="F1033" s="795" t="s">
        <v>982</v>
      </c>
      <c r="G1033" s="820">
        <v>1</v>
      </c>
      <c r="H1033" s="820">
        <v>2</v>
      </c>
      <c r="I1033" s="821">
        <f t="shared" si="1037"/>
        <v>2.83</v>
      </c>
      <c r="J1033" s="799">
        <v>83200</v>
      </c>
      <c r="K1033" s="832"/>
      <c r="L1033" s="832"/>
      <c r="M1033" s="896" t="s">
        <v>84</v>
      </c>
      <c r="N1033" s="799">
        <f t="shared" si="1038"/>
        <v>235456</v>
      </c>
      <c r="O1033" s="823">
        <f t="shared" si="1019"/>
        <v>235456</v>
      </c>
      <c r="P1033" s="823">
        <f t="shared" si="1039"/>
        <v>3060928</v>
      </c>
      <c r="Q1033" s="592">
        <f t="shared" si="1020"/>
        <v>1</v>
      </c>
      <c r="R1033" s="592">
        <f t="shared" si="1040"/>
        <v>3</v>
      </c>
      <c r="S1033" s="588">
        <f t="shared" si="1021"/>
        <v>2.92</v>
      </c>
      <c r="T1033" s="456">
        <v>83200</v>
      </c>
      <c r="U1033" s="457"/>
      <c r="V1033" s="457"/>
      <c r="W1033" s="589" t="str">
        <f t="shared" si="1022"/>
        <v>Ա-1</v>
      </c>
      <c r="X1033" s="456">
        <f t="shared" si="1023"/>
        <v>242944</v>
      </c>
      <c r="Y1033" s="590">
        <f t="shared" si="1024"/>
        <v>242944</v>
      </c>
      <c r="Z1033" s="590">
        <f t="shared" si="1041"/>
        <v>3158272</v>
      </c>
      <c r="AA1033" s="592">
        <f t="shared" si="1025"/>
        <v>1</v>
      </c>
      <c r="AB1033" s="592">
        <f t="shared" si="1026"/>
        <v>4</v>
      </c>
      <c r="AC1033" s="588">
        <f t="shared" si="1027"/>
        <v>3.02</v>
      </c>
      <c r="AD1033" s="456">
        <v>83200</v>
      </c>
      <c r="AE1033" s="457"/>
      <c r="AF1033" s="457"/>
      <c r="AG1033" s="589" t="str">
        <f t="shared" si="1028"/>
        <v>Ա-1</v>
      </c>
      <c r="AH1033" s="456">
        <f t="shared" si="1029"/>
        <v>251264</v>
      </c>
      <c r="AI1033" s="590">
        <f t="shared" si="1030"/>
        <v>251264</v>
      </c>
      <c r="AJ1033" s="590">
        <f t="shared" si="1042"/>
        <v>3266432</v>
      </c>
      <c r="AK1033" s="592">
        <f t="shared" si="1031"/>
        <v>1</v>
      </c>
      <c r="AL1033" s="592">
        <f t="shared" si="1032"/>
        <v>5</v>
      </c>
      <c r="AM1033" s="588">
        <f t="shared" si="1033"/>
        <v>3.02</v>
      </c>
      <c r="AN1033" s="456">
        <v>83200</v>
      </c>
      <c r="AO1033" s="457"/>
      <c r="AP1033" s="457"/>
      <c r="AQ1033" s="589" t="str">
        <f t="shared" si="1034"/>
        <v>Ա-1</v>
      </c>
      <c r="AR1033" s="456">
        <f t="shared" si="1035"/>
        <v>251264</v>
      </c>
      <c r="AS1033" s="590">
        <f t="shared" si="1036"/>
        <v>251264</v>
      </c>
      <c r="AT1033" s="590">
        <f t="shared" si="1043"/>
        <v>3266432</v>
      </c>
    </row>
    <row r="1034" spans="2:46" s="587" customFormat="1" ht="27">
      <c r="B1034" s="830">
        <v>94</v>
      </c>
      <c r="C1034" s="795" t="s">
        <v>1296</v>
      </c>
      <c r="D1034" s="794" t="s">
        <v>1960</v>
      </c>
      <c r="E1034" s="796">
        <v>1985</v>
      </c>
      <c r="F1034" s="795" t="s">
        <v>982</v>
      </c>
      <c r="G1034" s="820">
        <v>1</v>
      </c>
      <c r="H1034" s="820">
        <v>4</v>
      </c>
      <c r="I1034" s="821">
        <f t="shared" si="1037"/>
        <v>3.02</v>
      </c>
      <c r="J1034" s="799">
        <v>83200</v>
      </c>
      <c r="K1034" s="799"/>
      <c r="L1034" s="799"/>
      <c r="M1034" s="822" t="s">
        <v>84</v>
      </c>
      <c r="N1034" s="799">
        <f t="shared" si="1038"/>
        <v>251264</v>
      </c>
      <c r="O1034" s="823">
        <f t="shared" si="1019"/>
        <v>251264</v>
      </c>
      <c r="P1034" s="823">
        <f t="shared" si="1039"/>
        <v>3266432</v>
      </c>
      <c r="Q1034" s="592">
        <f t="shared" si="1020"/>
        <v>1</v>
      </c>
      <c r="R1034" s="592">
        <f t="shared" si="1040"/>
        <v>5</v>
      </c>
      <c r="S1034" s="588">
        <f t="shared" si="1021"/>
        <v>3.02</v>
      </c>
      <c r="T1034" s="456">
        <v>83200</v>
      </c>
      <c r="U1034" s="456"/>
      <c r="V1034" s="456"/>
      <c r="W1034" s="589" t="str">
        <f t="shared" si="1022"/>
        <v>Ա-1</v>
      </c>
      <c r="X1034" s="456">
        <f t="shared" si="1023"/>
        <v>251264</v>
      </c>
      <c r="Y1034" s="590">
        <f t="shared" si="1024"/>
        <v>251264</v>
      </c>
      <c r="Z1034" s="590">
        <f t="shared" si="1041"/>
        <v>3266432</v>
      </c>
      <c r="AA1034" s="592">
        <f t="shared" si="1025"/>
        <v>1</v>
      </c>
      <c r="AB1034" s="592">
        <f t="shared" si="1026"/>
        <v>6</v>
      </c>
      <c r="AC1034" s="588">
        <f t="shared" si="1027"/>
        <v>3.11</v>
      </c>
      <c r="AD1034" s="456">
        <v>83200</v>
      </c>
      <c r="AE1034" s="456"/>
      <c r="AF1034" s="456"/>
      <c r="AG1034" s="589" t="str">
        <f t="shared" si="1028"/>
        <v>Ա-1</v>
      </c>
      <c r="AH1034" s="456">
        <f t="shared" si="1029"/>
        <v>258752</v>
      </c>
      <c r="AI1034" s="590">
        <f t="shared" si="1030"/>
        <v>258752</v>
      </c>
      <c r="AJ1034" s="590">
        <f t="shared" si="1042"/>
        <v>3363776</v>
      </c>
      <c r="AK1034" s="592">
        <f t="shared" si="1031"/>
        <v>1</v>
      </c>
      <c r="AL1034" s="592">
        <f t="shared" si="1032"/>
        <v>7</v>
      </c>
      <c r="AM1034" s="588">
        <f t="shared" si="1033"/>
        <v>3.11</v>
      </c>
      <c r="AN1034" s="456">
        <v>83200</v>
      </c>
      <c r="AO1034" s="456"/>
      <c r="AP1034" s="456"/>
      <c r="AQ1034" s="589" t="str">
        <f t="shared" si="1034"/>
        <v>Ա-1</v>
      </c>
      <c r="AR1034" s="456">
        <f t="shared" si="1035"/>
        <v>258752</v>
      </c>
      <c r="AS1034" s="590">
        <f t="shared" si="1036"/>
        <v>258752</v>
      </c>
      <c r="AT1034" s="590">
        <f t="shared" si="1043"/>
        <v>3363776</v>
      </c>
    </row>
    <row r="1035" spans="2:46" s="587" customFormat="1" ht="27">
      <c r="B1035" s="830">
        <v>95</v>
      </c>
      <c r="C1035" s="831" t="s">
        <v>159</v>
      </c>
      <c r="D1035" s="794" t="s">
        <v>1960</v>
      </c>
      <c r="E1035" s="796">
        <v>1963</v>
      </c>
      <c r="F1035" s="795" t="s">
        <v>982</v>
      </c>
      <c r="G1035" s="820">
        <v>1</v>
      </c>
      <c r="H1035" s="820">
        <v>20</v>
      </c>
      <c r="I1035" s="821">
        <f t="shared" si="1037"/>
        <v>3.64</v>
      </c>
      <c r="J1035" s="799">
        <v>83200</v>
      </c>
      <c r="K1035" s="832"/>
      <c r="L1035" s="832"/>
      <c r="M1035" s="822" t="s">
        <v>84</v>
      </c>
      <c r="N1035" s="799">
        <f t="shared" si="1038"/>
        <v>302848</v>
      </c>
      <c r="O1035" s="823">
        <f t="shared" si="1019"/>
        <v>302848</v>
      </c>
      <c r="P1035" s="823">
        <f t="shared" si="1039"/>
        <v>3937024</v>
      </c>
      <c r="Q1035" s="592">
        <f t="shared" si="1020"/>
        <v>1</v>
      </c>
      <c r="R1035" s="592">
        <f t="shared" si="1040"/>
        <v>21</v>
      </c>
      <c r="S1035" s="588">
        <f t="shared" si="1021"/>
        <v>3.64</v>
      </c>
      <c r="T1035" s="456">
        <v>83200</v>
      </c>
      <c r="U1035" s="457"/>
      <c r="V1035" s="457"/>
      <c r="W1035" s="589" t="str">
        <f t="shared" si="1022"/>
        <v>Ա-1</v>
      </c>
      <c r="X1035" s="456">
        <f t="shared" si="1023"/>
        <v>302848</v>
      </c>
      <c r="Y1035" s="590">
        <f t="shared" si="1024"/>
        <v>302848</v>
      </c>
      <c r="Z1035" s="590">
        <f t="shared" si="1041"/>
        <v>3937024</v>
      </c>
      <c r="AA1035" s="592">
        <f t="shared" si="1025"/>
        <v>1</v>
      </c>
      <c r="AB1035" s="592">
        <f t="shared" si="1026"/>
        <v>22</v>
      </c>
      <c r="AC1035" s="588">
        <f t="shared" si="1027"/>
        <v>3.64</v>
      </c>
      <c r="AD1035" s="456">
        <v>83200</v>
      </c>
      <c r="AE1035" s="457"/>
      <c r="AF1035" s="457"/>
      <c r="AG1035" s="589" t="str">
        <f t="shared" si="1028"/>
        <v>Ա-1</v>
      </c>
      <c r="AH1035" s="456">
        <f t="shared" si="1029"/>
        <v>302848</v>
      </c>
      <c r="AI1035" s="590">
        <f t="shared" si="1030"/>
        <v>302848</v>
      </c>
      <c r="AJ1035" s="590">
        <f t="shared" si="1042"/>
        <v>3937024</v>
      </c>
      <c r="AK1035" s="592">
        <f t="shared" si="1031"/>
        <v>1</v>
      </c>
      <c r="AL1035" s="592">
        <f t="shared" si="1032"/>
        <v>23</v>
      </c>
      <c r="AM1035" s="588">
        <f t="shared" si="1033"/>
        <v>3.64</v>
      </c>
      <c r="AN1035" s="456">
        <v>83200</v>
      </c>
      <c r="AO1035" s="457"/>
      <c r="AP1035" s="457"/>
      <c r="AQ1035" s="589" t="str">
        <f t="shared" si="1034"/>
        <v>Ա-1</v>
      </c>
      <c r="AR1035" s="456">
        <f t="shared" si="1035"/>
        <v>302848</v>
      </c>
      <c r="AS1035" s="590">
        <f t="shared" si="1036"/>
        <v>302848</v>
      </c>
      <c r="AT1035" s="590">
        <f t="shared" si="1043"/>
        <v>3937024</v>
      </c>
    </row>
    <row r="1036" spans="2:46" s="587" customFormat="1" ht="27">
      <c r="B1036" s="830">
        <v>96</v>
      </c>
      <c r="C1036" s="795" t="s">
        <v>2848</v>
      </c>
      <c r="D1036" s="794" t="s">
        <v>1960</v>
      </c>
      <c r="E1036" s="796">
        <v>1964</v>
      </c>
      <c r="F1036" s="795" t="s">
        <v>982</v>
      </c>
      <c r="G1036" s="820">
        <v>1</v>
      </c>
      <c r="H1036" s="820">
        <v>13</v>
      </c>
      <c r="I1036" s="821">
        <f t="shared" si="1037"/>
        <v>3.42</v>
      </c>
      <c r="J1036" s="799">
        <v>83200</v>
      </c>
      <c r="K1036" s="799"/>
      <c r="L1036" s="799"/>
      <c r="M1036" s="896" t="s">
        <v>84</v>
      </c>
      <c r="N1036" s="799">
        <f t="shared" si="1038"/>
        <v>284544</v>
      </c>
      <c r="O1036" s="823">
        <f t="shared" si="1019"/>
        <v>284544</v>
      </c>
      <c r="P1036" s="823">
        <f t="shared" si="1039"/>
        <v>3699072</v>
      </c>
      <c r="Q1036" s="592">
        <f t="shared" si="1020"/>
        <v>1</v>
      </c>
      <c r="R1036" s="592">
        <f t="shared" si="1040"/>
        <v>14</v>
      </c>
      <c r="S1036" s="588">
        <f t="shared" si="1021"/>
        <v>3.42</v>
      </c>
      <c r="T1036" s="456">
        <v>83200</v>
      </c>
      <c r="U1036" s="456"/>
      <c r="V1036" s="456"/>
      <c r="W1036" s="589" t="str">
        <f t="shared" si="1022"/>
        <v>Ա-1</v>
      </c>
      <c r="X1036" s="456">
        <f t="shared" si="1023"/>
        <v>284544</v>
      </c>
      <c r="Y1036" s="590">
        <f t="shared" si="1024"/>
        <v>284544</v>
      </c>
      <c r="Z1036" s="590">
        <f t="shared" si="1041"/>
        <v>3699072</v>
      </c>
      <c r="AA1036" s="592">
        <f t="shared" si="1025"/>
        <v>1</v>
      </c>
      <c r="AB1036" s="592">
        <f t="shared" si="1026"/>
        <v>15</v>
      </c>
      <c r="AC1036" s="588">
        <f t="shared" si="1027"/>
        <v>3.42</v>
      </c>
      <c r="AD1036" s="456">
        <v>83200</v>
      </c>
      <c r="AE1036" s="456"/>
      <c r="AF1036" s="456"/>
      <c r="AG1036" s="589" t="str">
        <f t="shared" si="1028"/>
        <v>Ա-1</v>
      </c>
      <c r="AH1036" s="456">
        <f t="shared" si="1029"/>
        <v>284544</v>
      </c>
      <c r="AI1036" s="590">
        <f t="shared" si="1030"/>
        <v>284544</v>
      </c>
      <c r="AJ1036" s="590">
        <f t="shared" si="1042"/>
        <v>3699072</v>
      </c>
      <c r="AK1036" s="592">
        <f t="shared" si="1031"/>
        <v>1</v>
      </c>
      <c r="AL1036" s="592">
        <f t="shared" si="1032"/>
        <v>16</v>
      </c>
      <c r="AM1036" s="588">
        <f t="shared" si="1033"/>
        <v>3.53</v>
      </c>
      <c r="AN1036" s="456">
        <v>83200</v>
      </c>
      <c r="AO1036" s="456"/>
      <c r="AP1036" s="456"/>
      <c r="AQ1036" s="589" t="str">
        <f t="shared" si="1034"/>
        <v>Ա-1</v>
      </c>
      <c r="AR1036" s="456">
        <f t="shared" si="1035"/>
        <v>293696</v>
      </c>
      <c r="AS1036" s="590">
        <f t="shared" si="1036"/>
        <v>293696</v>
      </c>
      <c r="AT1036" s="590">
        <f t="shared" si="1043"/>
        <v>3818048</v>
      </c>
    </row>
    <row r="1037" spans="2:46" s="587" customFormat="1" ht="27">
      <c r="B1037" s="830">
        <v>97</v>
      </c>
      <c r="C1037" s="795" t="s">
        <v>3228</v>
      </c>
      <c r="D1037" s="794" t="s">
        <v>1960</v>
      </c>
      <c r="E1037" s="796">
        <v>1984</v>
      </c>
      <c r="F1037" s="795" t="s">
        <v>982</v>
      </c>
      <c r="G1037" s="820">
        <v>1</v>
      </c>
      <c r="H1037" s="820">
        <v>1</v>
      </c>
      <c r="I1037" s="821">
        <f>IF(G1037&lt;1,0,IF(M1037="Բ-1",IF(H1037=0,6.94,IF(H1037=1,7.17,IF(H1037=2,7.41,IF(H1037=3,7.66,IF(OR(H1037=5,H1037=4),7.92,IF(OR(H1037=6,H1037=7),8.18,IF(OR(H1037=8,H1037=9),8.46,IF(OR(H1037=10,H1037=11,H1037=12),8.74,IF(OR(H1037=13,H1037=14,H1037=15),9.03,IF(OR(H1037=16,H1037=17,H1037=18),9.33,9.65)))))))))),IF(M1037="Բ-2", IF(H1037=0,5.71,IF(H1037=1,5.89,IF(H1037=2,6.09,IF(H1037=3,6.29,IF(OR(H1037=5,H1037=4),6.5,IF(OR(H1037=6,H1037=7),6.72,IF(OR(H1037=8,H1037=9),6.94,IF(OR(H1037=10,H1037=11,H1037=12),7.17,IF(OR(H1037=13,H1037=14,H1037=15),7.41,IF(OR(H1037=16,H1037=17,H1037=18),7.65,7.91)))))))))), IF(M1037="Գ-1", IF(H1037=0,4.7,IF(H1037=1,4.86,IF(H1037=2,5.01,IF(H1037=3,5.18,IF(OR(H1037=5,H1037=4),5.35,IF(OR(H1037=6,H1037=7),5.52,IF(OR(H1037=8,H1037=9),5.71,IF(OR(H1037=10,H1037=11,H1037=12),5.89,IF(OR(H1037=13,H1037=14,H1037=15),6.09,IF(OR(H1037=16,H1037=17,H1037=18),6.29,6.49)))))))))), IF(M1037="Գ-2", IF(H1037=0,3.88,IF(H1037=1,4.01,IF(H1037=2,4.14,IF(H1037=3,4.27,IF(OR(H1037=5,H1037=4),4.41,IF(OR(H1037=6,H1037=7),4.55,IF(OR(H1037=8,H1037=9),4.7,IF(OR(H1037=10,H1037=11,H1037=12),4.85,IF(OR(H1037=13,H1037=14,H1037=15),5.01,IF(OR(H1037=16,H1037=17,H1037=18),5.17,5.34)))))))))), IF(M1037="Գ-3", IF(H1037=0,3.21,IF(H1037=1,3.31,IF(H1037=2,3.42,IF(H1037=3,3.53,IF(OR(H1037=5,H1037=4),3.64,IF(OR(H1037=6,H1037=7),3.76,IF(OR(H1037=8,H1037=9),3.88,IF(OR(H1037=10,H1037=11,H1037=12),4.01,IF(OR(H1037=13,H1037=14,H1037=15),4.13,IF(OR(H1037=16,H1037=17,H1037=18),4.27,4.4)))))))))), IF(M1037="Ա-1", IF(H1037=0,2.66,IF(H1037=1,2.75,IF(H1037=2,2.83,IF(H1037=3,2.92,IF(OR(H1037=5,H1037=4),3.02,IF(OR(H1037=6,H1037=7),3.11,IF(OR(H1037=8,H1037=9),3.21,IF(OR(H1037=10,H1037=11,H1037=12),3.31,IF(OR(H1037=13,H1037=14,H1037=15),3.42,IF(OR(H1037=16,H1037=17,H1037=18),3.53,3.64)))))))))), IF(M1037="Ա-2", IF(H1037=0,2.28,IF(H1037=1,2.35,IF(H1037=2,2.43,IF(H1037=3,2.5,IF(OR(H1037=5,H1037=4),2.58,IF(OR(H1037=6,H1037=7),2.66,IF(OR(H1037=8,H1037=9),2.75,IF(OR(H1037=10,H1037=11,H1037=12),2.83,IF(OR(H1037=13,H1037=14,H1037=15),2.92,IF(OR(H1037=16,H1037=17,H1037=18),3.01,3.11)))))))))),IF(M1037="Ա-3", IF(H1037=0,1.96,IF(H1037=1,2.02,IF(H1037=2,2.08,IF(H1037=3,2.15,IF(OR(H1037=5,H1037=4),2.21,IF(OR(H1037=6,H1037=7),2.28,IF(OR(H1037=8,H1037=9),2.35,IF(OR(H1037=10,H1037=11,H1037=12),2.42,IF(OR(H1037=13,H1037=14,H1037=15),2.5,IF(OR(H1037=16,H1037=17,H1037=18),2.58,2.66)))))))))), IF(M1037="Կ-1", IF(H1037=0,1.68,IF(H1037=1,1.73,IF(H1037=2,1.79,IF(H1037=3,1.84,IF(OR(H1037=5,H1037=4),1.9,IF(OR(H1037=6,H1037=7),1.96,IF(OR(H1037=8,H1037=9),2.02,IF(OR(H1037=10,H1037=11,H1037=12),2.08,IF(OR(H1037=13,H1037=14,H1037=15),2.14,IF(OR(H1037=16,H1037=17,H1037=18),2.21,2.28)))))))))), IF(M1037="Կ-2", IF(H1037=0,1.45,IF(H1037=1,1.49,IF(H1037=2,1.54,IF(H1037=3,1.59,IF(OR(H1037=5,H1037=4),1.63,IF(OR(H1037=6,H1037=7),1.68,IF(OR(H1037=8,H1037=9),1.73,IF(OR(H1037=10,H1037=11,H1037=12),1.79,IF(OR(H1037=13,H1037=14,H1037=15),1.84,IF(OR(H1037=16,H1037=17,H1037=18),1.9,1.95)))))))))),IF(M1037="Կ-3", IF(H1037=0,1.25,IF(H1037=1,1.29,IF(H1037=2,1.33,IF(H1037=3,1.37,IF(OR(H1037=5,H1037=4),1.41,IF(OR(H1037=6,H1037=7),1.45,IF(OR(H1037=8,H1037=9),1.49,IF(OR(H1037=10,H1037=11,H1037=12),1.54,IF(OR(H1037=13,H1037=14,H1037=15),1.58,IF(OR(H1037=16,H1037=17,H1037=18),1.63,1.68)))))))))), "Error"))))))))))))</f>
        <v>2.75</v>
      </c>
      <c r="J1037" s="799">
        <v>83200</v>
      </c>
      <c r="K1037" s="799"/>
      <c r="L1037" s="799"/>
      <c r="M1037" s="822" t="s">
        <v>84</v>
      </c>
      <c r="N1037" s="799">
        <f>J1037*I1037</f>
        <v>228800</v>
      </c>
      <c r="O1037" s="823">
        <f t="shared" si="1019"/>
        <v>228800</v>
      </c>
      <c r="P1037" s="823">
        <f>+O1037*13</f>
        <v>2974400</v>
      </c>
      <c r="Q1037" s="592">
        <f t="shared" si="1020"/>
        <v>1</v>
      </c>
      <c r="R1037" s="592">
        <f t="shared" si="1040"/>
        <v>2</v>
      </c>
      <c r="S1037" s="588">
        <f t="shared" si="1021"/>
        <v>2.83</v>
      </c>
      <c r="T1037" s="456">
        <v>83200</v>
      </c>
      <c r="U1037" s="456"/>
      <c r="V1037" s="456"/>
      <c r="W1037" s="589" t="str">
        <f t="shared" si="1022"/>
        <v>Ա-1</v>
      </c>
      <c r="X1037" s="456">
        <f t="shared" si="1023"/>
        <v>235456</v>
      </c>
      <c r="Y1037" s="590">
        <f t="shared" si="1024"/>
        <v>235456</v>
      </c>
      <c r="Z1037" s="590">
        <f>+Y1037*13</f>
        <v>3060928</v>
      </c>
      <c r="AA1037" s="592">
        <f t="shared" si="1025"/>
        <v>1</v>
      </c>
      <c r="AB1037" s="592">
        <f t="shared" si="1026"/>
        <v>3</v>
      </c>
      <c r="AC1037" s="588">
        <f t="shared" si="1027"/>
        <v>2.92</v>
      </c>
      <c r="AD1037" s="456">
        <v>83200</v>
      </c>
      <c r="AE1037" s="456"/>
      <c r="AF1037" s="456"/>
      <c r="AG1037" s="589" t="str">
        <f t="shared" si="1028"/>
        <v>Ա-1</v>
      </c>
      <c r="AH1037" s="456">
        <f t="shared" si="1029"/>
        <v>242944</v>
      </c>
      <c r="AI1037" s="590">
        <f t="shared" si="1030"/>
        <v>242944</v>
      </c>
      <c r="AJ1037" s="590">
        <f>+AI1037*13</f>
        <v>3158272</v>
      </c>
      <c r="AK1037" s="592">
        <f t="shared" si="1031"/>
        <v>1</v>
      </c>
      <c r="AL1037" s="592">
        <f t="shared" si="1032"/>
        <v>4</v>
      </c>
      <c r="AM1037" s="588">
        <f t="shared" si="1033"/>
        <v>3.02</v>
      </c>
      <c r="AN1037" s="456">
        <v>83200</v>
      </c>
      <c r="AO1037" s="456"/>
      <c r="AP1037" s="456"/>
      <c r="AQ1037" s="589" t="str">
        <f t="shared" si="1034"/>
        <v>Ա-1</v>
      </c>
      <c r="AR1037" s="456">
        <f t="shared" si="1035"/>
        <v>251264</v>
      </c>
      <c r="AS1037" s="590">
        <f t="shared" si="1036"/>
        <v>251264</v>
      </c>
      <c r="AT1037" s="590">
        <f>+AS1037*13</f>
        <v>3266432</v>
      </c>
    </row>
    <row r="1038" spans="2:46" s="587" customFormat="1" ht="27">
      <c r="B1038" s="830">
        <v>98</v>
      </c>
      <c r="C1038" s="831" t="s">
        <v>2849</v>
      </c>
      <c r="D1038" s="794" t="s">
        <v>1961</v>
      </c>
      <c r="E1038" s="796">
        <v>1997</v>
      </c>
      <c r="F1038" s="795" t="s">
        <v>982</v>
      </c>
      <c r="G1038" s="820">
        <v>1</v>
      </c>
      <c r="H1038" s="820">
        <v>2</v>
      </c>
      <c r="I1038" s="821">
        <f t="shared" si="1037"/>
        <v>2.83</v>
      </c>
      <c r="J1038" s="799">
        <v>83200</v>
      </c>
      <c r="K1038" s="832"/>
      <c r="L1038" s="832"/>
      <c r="M1038" s="822" t="s">
        <v>84</v>
      </c>
      <c r="N1038" s="799">
        <f t="shared" si="1038"/>
        <v>235456</v>
      </c>
      <c r="O1038" s="823">
        <f t="shared" si="1019"/>
        <v>235456</v>
      </c>
      <c r="P1038" s="823">
        <f t="shared" si="1039"/>
        <v>3060928</v>
      </c>
      <c r="Q1038" s="592">
        <f t="shared" si="1020"/>
        <v>1</v>
      </c>
      <c r="R1038" s="592">
        <f t="shared" si="1040"/>
        <v>3</v>
      </c>
      <c r="S1038" s="588">
        <f t="shared" si="1021"/>
        <v>2.92</v>
      </c>
      <c r="T1038" s="456">
        <v>83200</v>
      </c>
      <c r="U1038" s="457"/>
      <c r="V1038" s="457"/>
      <c r="W1038" s="589" t="str">
        <f t="shared" si="1022"/>
        <v>Ա-1</v>
      </c>
      <c r="X1038" s="456">
        <f t="shared" si="1023"/>
        <v>242944</v>
      </c>
      <c r="Y1038" s="590">
        <f t="shared" si="1024"/>
        <v>242944</v>
      </c>
      <c r="Z1038" s="590">
        <f t="shared" si="1041"/>
        <v>3158272</v>
      </c>
      <c r="AA1038" s="592">
        <f t="shared" si="1025"/>
        <v>1</v>
      </c>
      <c r="AB1038" s="592">
        <f t="shared" si="1026"/>
        <v>4</v>
      </c>
      <c r="AC1038" s="588">
        <f t="shared" si="1027"/>
        <v>3.02</v>
      </c>
      <c r="AD1038" s="456">
        <v>83200</v>
      </c>
      <c r="AE1038" s="457"/>
      <c r="AF1038" s="457"/>
      <c r="AG1038" s="589" t="str">
        <f t="shared" si="1028"/>
        <v>Ա-1</v>
      </c>
      <c r="AH1038" s="456">
        <f t="shared" si="1029"/>
        <v>251264</v>
      </c>
      <c r="AI1038" s="590">
        <f t="shared" si="1030"/>
        <v>251264</v>
      </c>
      <c r="AJ1038" s="590">
        <f t="shared" si="1042"/>
        <v>3266432</v>
      </c>
      <c r="AK1038" s="592">
        <f t="shared" si="1031"/>
        <v>1</v>
      </c>
      <c r="AL1038" s="592">
        <f t="shared" si="1032"/>
        <v>5</v>
      </c>
      <c r="AM1038" s="588">
        <f t="shared" si="1033"/>
        <v>3.02</v>
      </c>
      <c r="AN1038" s="456">
        <v>83200</v>
      </c>
      <c r="AO1038" s="457"/>
      <c r="AP1038" s="457"/>
      <c r="AQ1038" s="589" t="str">
        <f t="shared" si="1034"/>
        <v>Ա-1</v>
      </c>
      <c r="AR1038" s="456">
        <f t="shared" si="1035"/>
        <v>251264</v>
      </c>
      <c r="AS1038" s="590">
        <f t="shared" si="1036"/>
        <v>251264</v>
      </c>
      <c r="AT1038" s="590">
        <f t="shared" si="1043"/>
        <v>3266432</v>
      </c>
    </row>
    <row r="1039" spans="2:46" s="591" customFormat="1" ht="27">
      <c r="B1039" s="830">
        <v>99</v>
      </c>
      <c r="C1039" s="795" t="s">
        <v>1294</v>
      </c>
      <c r="D1039" s="794" t="s">
        <v>1960</v>
      </c>
      <c r="E1039" s="796">
        <v>1990</v>
      </c>
      <c r="F1039" s="795" t="s">
        <v>982</v>
      </c>
      <c r="G1039" s="820">
        <v>1</v>
      </c>
      <c r="H1039" s="820">
        <v>1</v>
      </c>
      <c r="I1039" s="821">
        <f t="shared" ref="I1039:I1049" si="1044">IF(G1039&lt;1,0,IF(M1039="Բ-1",IF(H1039=0,6.94,IF(H1039=1,7.17,IF(H1039=2,7.41,IF(H1039=3,7.66,IF(OR(H1039=5,H1039=4),7.92,IF(OR(H1039=6,H1039=7),8.18,IF(OR(H1039=8,H1039=9),8.46,IF(OR(H1039=10,H1039=11,H1039=12),8.74,IF(OR(H1039=13,H1039=14,H1039=15),9.03,IF(OR(H1039=16,H1039=17,H1039=18),9.33,9.65)))))))))),IF(M1039="Բ-2", IF(H1039=0,5.71,IF(H1039=1,5.89,IF(H1039=2,6.09,IF(H1039=3,6.29,IF(OR(H1039=5,H1039=4),6.5,IF(OR(H1039=6,H1039=7),6.72,IF(OR(H1039=8,H1039=9),6.94,IF(OR(H1039=10,H1039=11,H1039=12),7.17,IF(OR(H1039=13,H1039=14,H1039=15),7.41,IF(OR(H1039=16,H1039=17,H1039=18),7.65,7.91)))))))))), IF(M1039="Գ-1", IF(H1039=0,4.7,IF(H1039=1,4.86,IF(H1039=2,5.01,IF(H1039=3,5.18,IF(OR(H1039=5,H1039=4),5.35,IF(OR(H1039=6,H1039=7),5.52,IF(OR(H1039=8,H1039=9),5.71,IF(OR(H1039=10,H1039=11,H1039=12),5.89,IF(OR(H1039=13,H1039=14,H1039=15),6.09,IF(OR(H1039=16,H1039=17,H1039=18),6.29,6.49)))))))))), IF(M1039="Գ-2", IF(H1039=0,3.88,IF(H1039=1,4.01,IF(H1039=2,4.14,IF(H1039=3,4.27,IF(OR(H1039=5,H1039=4),4.41,IF(OR(H1039=6,H1039=7),4.55,IF(OR(H1039=8,H1039=9),4.7,IF(OR(H1039=10,H1039=11,H1039=12),4.85,IF(OR(H1039=13,H1039=14,H1039=15),5.01,IF(OR(H1039=16,H1039=17,H1039=18),5.17,5.34)))))))))), IF(M1039="Գ-3", IF(H1039=0,3.21,IF(H1039=1,3.31,IF(H1039=2,3.42,IF(H1039=3,3.53,IF(OR(H1039=5,H1039=4),3.64,IF(OR(H1039=6,H1039=7),3.76,IF(OR(H1039=8,H1039=9),3.88,IF(OR(H1039=10,H1039=11,H1039=12),4.01,IF(OR(H1039=13,H1039=14,H1039=15),4.13,IF(OR(H1039=16,H1039=17,H1039=18),4.27,4.4)))))))))), IF(M1039="Ա-1", IF(H1039=0,2.66,IF(H1039=1,2.75,IF(H1039=2,2.83,IF(H1039=3,2.92,IF(OR(H1039=5,H1039=4),3.02,IF(OR(H1039=6,H1039=7),3.11,IF(OR(H1039=8,H1039=9),3.21,IF(OR(H1039=10,H1039=11,H1039=12),3.31,IF(OR(H1039=13,H1039=14,H1039=15),3.42,IF(OR(H1039=16,H1039=17,H1039=18),3.53,3.64)))))))))), IF(M1039="Ա-2", IF(H1039=0,2.28,IF(H1039=1,2.35,IF(H1039=2,2.43,IF(H1039=3,2.5,IF(OR(H1039=5,H1039=4),2.58,IF(OR(H1039=6,H1039=7),2.66,IF(OR(H1039=8,H1039=9),2.75,IF(OR(H1039=10,H1039=11,H1039=12),2.83,IF(OR(H1039=13,H1039=14,H1039=15),2.92,IF(OR(H1039=16,H1039=17,H1039=18),3.01,3.11)))))))))),IF(M1039="Ա-3", IF(H1039=0,1.96,IF(H1039=1,2.02,IF(H1039=2,2.08,IF(H1039=3,2.15,IF(OR(H1039=5,H1039=4),2.21,IF(OR(H1039=6,H1039=7),2.28,IF(OR(H1039=8,H1039=9),2.35,IF(OR(H1039=10,H1039=11,H1039=12),2.42,IF(OR(H1039=13,H1039=14,H1039=15),2.5,IF(OR(H1039=16,H1039=17,H1039=18),2.58,2.66)))))))))), IF(M1039="Կ-1", IF(H1039=0,1.68,IF(H1039=1,1.73,IF(H1039=2,1.79,IF(H1039=3,1.84,IF(OR(H1039=5,H1039=4),1.9,IF(OR(H1039=6,H1039=7),1.96,IF(OR(H1039=8,H1039=9),2.02,IF(OR(H1039=10,H1039=11,H1039=12),2.08,IF(OR(H1039=13,H1039=14,H1039=15),2.14,IF(OR(H1039=16,H1039=17,H1039=18),2.21,2.28)))))))))), IF(M1039="Կ-2", IF(H1039=0,1.45,IF(H1039=1,1.49,IF(H1039=2,1.54,IF(H1039=3,1.59,IF(OR(H1039=5,H1039=4),1.63,IF(OR(H1039=6,H1039=7),1.68,IF(OR(H1039=8,H1039=9),1.73,IF(OR(H1039=10,H1039=11,H1039=12),1.79,IF(OR(H1039=13,H1039=14,H1039=15),1.84,IF(OR(H1039=16,H1039=17,H1039=18),1.9,1.95)))))))))),IF(M1039="Կ-3", IF(H1039=0,1.25,IF(H1039=1,1.29,IF(H1039=2,1.33,IF(H1039=3,1.37,IF(OR(H1039=5,H1039=4),1.41,IF(OR(H1039=6,H1039=7),1.45,IF(OR(H1039=8,H1039=9),1.49,IF(OR(H1039=10,H1039=11,H1039=12),1.54,IF(OR(H1039=13,H1039=14,H1039=15),1.58,IF(OR(H1039=16,H1039=17,H1039=18),1.63,1.68)))))))))), "Error"))))))))))))</f>
        <v>2.75</v>
      </c>
      <c r="J1039" s="799">
        <v>83200</v>
      </c>
      <c r="K1039" s="799"/>
      <c r="L1039" s="832"/>
      <c r="M1039" s="822" t="s">
        <v>84</v>
      </c>
      <c r="N1039" s="799">
        <f t="shared" ref="N1039:N1049" si="1045">J1039*I1039</f>
        <v>228800</v>
      </c>
      <c r="O1039" s="823">
        <f t="shared" si="1019"/>
        <v>228800</v>
      </c>
      <c r="P1039" s="823">
        <f t="shared" ref="P1039:P1049" si="1046">+O1039*13</f>
        <v>2974400</v>
      </c>
      <c r="Q1039" s="592">
        <f t="shared" si="1020"/>
        <v>1</v>
      </c>
      <c r="R1039" s="592">
        <f t="shared" si="1040"/>
        <v>2</v>
      </c>
      <c r="S1039" s="588">
        <f t="shared" si="1021"/>
        <v>2.83</v>
      </c>
      <c r="T1039" s="456">
        <v>83200</v>
      </c>
      <c r="U1039" s="456"/>
      <c r="V1039" s="457"/>
      <c r="W1039" s="589" t="str">
        <f t="shared" si="1022"/>
        <v>Ա-1</v>
      </c>
      <c r="X1039" s="456">
        <f t="shared" si="1023"/>
        <v>235456</v>
      </c>
      <c r="Y1039" s="590">
        <f t="shared" si="1024"/>
        <v>235456</v>
      </c>
      <c r="Z1039" s="590">
        <f t="shared" ref="Z1039:Z1049" si="1047">+Y1039*13</f>
        <v>3060928</v>
      </c>
      <c r="AA1039" s="592">
        <f t="shared" si="1025"/>
        <v>1</v>
      </c>
      <c r="AB1039" s="592">
        <f t="shared" si="1026"/>
        <v>3</v>
      </c>
      <c r="AC1039" s="588">
        <f t="shared" si="1027"/>
        <v>2.92</v>
      </c>
      <c r="AD1039" s="456">
        <v>83200</v>
      </c>
      <c r="AE1039" s="456"/>
      <c r="AF1039" s="457"/>
      <c r="AG1039" s="589" t="str">
        <f t="shared" si="1028"/>
        <v>Ա-1</v>
      </c>
      <c r="AH1039" s="456">
        <f t="shared" si="1029"/>
        <v>242944</v>
      </c>
      <c r="AI1039" s="590">
        <f t="shared" si="1030"/>
        <v>242944</v>
      </c>
      <c r="AJ1039" s="590">
        <f t="shared" ref="AJ1039:AJ1049" si="1048">+AI1039*13</f>
        <v>3158272</v>
      </c>
      <c r="AK1039" s="592">
        <f t="shared" si="1031"/>
        <v>1</v>
      </c>
      <c r="AL1039" s="592">
        <f t="shared" si="1032"/>
        <v>4</v>
      </c>
      <c r="AM1039" s="588">
        <f t="shared" si="1033"/>
        <v>3.02</v>
      </c>
      <c r="AN1039" s="456">
        <v>83200</v>
      </c>
      <c r="AO1039" s="456"/>
      <c r="AP1039" s="457"/>
      <c r="AQ1039" s="589" t="str">
        <f t="shared" si="1034"/>
        <v>Ա-1</v>
      </c>
      <c r="AR1039" s="456">
        <f t="shared" si="1035"/>
        <v>251264</v>
      </c>
      <c r="AS1039" s="590">
        <f t="shared" si="1036"/>
        <v>251264</v>
      </c>
      <c r="AT1039" s="590">
        <f t="shared" ref="AT1039:AT1049" si="1049">+AS1039*13</f>
        <v>3266432</v>
      </c>
    </row>
    <row r="1040" spans="2:46" s="587" customFormat="1" ht="27">
      <c r="B1040" s="830">
        <v>100</v>
      </c>
      <c r="C1040" s="795" t="s">
        <v>170</v>
      </c>
      <c r="D1040" s="794" t="s">
        <v>1960</v>
      </c>
      <c r="E1040" s="796">
        <v>1961</v>
      </c>
      <c r="F1040" s="795" t="s">
        <v>982</v>
      </c>
      <c r="G1040" s="820">
        <v>1</v>
      </c>
      <c r="H1040" s="820">
        <v>13</v>
      </c>
      <c r="I1040" s="821">
        <f t="shared" si="1044"/>
        <v>3.42</v>
      </c>
      <c r="J1040" s="799">
        <v>83200</v>
      </c>
      <c r="K1040" s="799">
        <v>14227.2</v>
      </c>
      <c r="L1040" s="799"/>
      <c r="M1040" s="822" t="s">
        <v>84</v>
      </c>
      <c r="N1040" s="799">
        <f t="shared" si="1045"/>
        <v>284544</v>
      </c>
      <c r="O1040" s="823">
        <f t="shared" si="1019"/>
        <v>298771.20000000001</v>
      </c>
      <c r="P1040" s="823">
        <f t="shared" si="1046"/>
        <v>3884025.6</v>
      </c>
      <c r="Q1040" s="592">
        <f t="shared" si="1020"/>
        <v>1</v>
      </c>
      <c r="R1040" s="592">
        <f t="shared" si="1040"/>
        <v>14</v>
      </c>
      <c r="S1040" s="588">
        <f t="shared" si="1021"/>
        <v>3.42</v>
      </c>
      <c r="T1040" s="456">
        <v>83200</v>
      </c>
      <c r="U1040" s="456">
        <f>+S1040*T1040*0.05</f>
        <v>14227.2</v>
      </c>
      <c r="V1040" s="456"/>
      <c r="W1040" s="589" t="str">
        <f t="shared" si="1022"/>
        <v>Ա-1</v>
      </c>
      <c r="X1040" s="456">
        <f t="shared" si="1023"/>
        <v>284544</v>
      </c>
      <c r="Y1040" s="590">
        <f t="shared" si="1024"/>
        <v>298771.20000000001</v>
      </c>
      <c r="Z1040" s="590">
        <f t="shared" si="1047"/>
        <v>3884025.6</v>
      </c>
      <c r="AA1040" s="592">
        <f t="shared" si="1025"/>
        <v>1</v>
      </c>
      <c r="AB1040" s="592">
        <f t="shared" si="1026"/>
        <v>15</v>
      </c>
      <c r="AC1040" s="588">
        <f t="shared" si="1027"/>
        <v>3.42</v>
      </c>
      <c r="AD1040" s="456">
        <v>83200</v>
      </c>
      <c r="AE1040" s="456">
        <f>+AC1040*AD1040*0.05</f>
        <v>14227.2</v>
      </c>
      <c r="AF1040" s="456"/>
      <c r="AG1040" s="589" t="str">
        <f t="shared" si="1028"/>
        <v>Ա-1</v>
      </c>
      <c r="AH1040" s="456">
        <f t="shared" si="1029"/>
        <v>284544</v>
      </c>
      <c r="AI1040" s="590">
        <f t="shared" si="1030"/>
        <v>298771.20000000001</v>
      </c>
      <c r="AJ1040" s="590">
        <f t="shared" si="1048"/>
        <v>3884025.6</v>
      </c>
      <c r="AK1040" s="592">
        <f t="shared" si="1031"/>
        <v>1</v>
      </c>
      <c r="AL1040" s="592">
        <f t="shared" si="1032"/>
        <v>16</v>
      </c>
      <c r="AM1040" s="588">
        <f t="shared" si="1033"/>
        <v>3.53</v>
      </c>
      <c r="AN1040" s="456">
        <v>83200</v>
      </c>
      <c r="AO1040" s="456">
        <f>+AM1040*AN1040*0.05</f>
        <v>14684.800000000001</v>
      </c>
      <c r="AP1040" s="456"/>
      <c r="AQ1040" s="589" t="str">
        <f t="shared" si="1034"/>
        <v>Ա-1</v>
      </c>
      <c r="AR1040" s="456">
        <f t="shared" si="1035"/>
        <v>293696</v>
      </c>
      <c r="AS1040" s="590">
        <f t="shared" si="1036"/>
        <v>308380.79999999999</v>
      </c>
      <c r="AT1040" s="590">
        <f t="shared" si="1049"/>
        <v>4008950.4</v>
      </c>
    </row>
    <row r="1041" spans="2:46" s="587" customFormat="1" ht="27">
      <c r="B1041" s="830">
        <v>101</v>
      </c>
      <c r="C1041" s="804" t="s">
        <v>126</v>
      </c>
      <c r="D1041" s="794" t="s">
        <v>1960</v>
      </c>
      <c r="E1041" s="796">
        <v>1992</v>
      </c>
      <c r="F1041" s="795" t="s">
        <v>982</v>
      </c>
      <c r="G1041" s="820">
        <v>1</v>
      </c>
      <c r="H1041" s="820">
        <v>2</v>
      </c>
      <c r="I1041" s="821">
        <f>IF(G1041&lt;1,0,IF(M1041="Բ-1",IF(H1041=0,6.94,IF(H1041=1,7.17,IF(H1041=2,7.41,IF(H1041=3,7.66,IF(OR(H1041=5,H1041=4),7.92,IF(OR(H1041=6,H1041=7),8.18,IF(OR(H1041=8,H1041=9),8.46,IF(OR(H1041=10,H1041=11,H1041=12),8.74,IF(OR(H1041=13,H1041=14,H1041=15),9.03,IF(OR(H1041=16,H1041=17,H1041=18),9.33,9.65)))))))))),IF(M1041="Բ-2", IF(H1041=0,5.71,IF(H1041=1,5.89,IF(H1041=2,6.09,IF(H1041=3,6.29,IF(OR(H1041=5,H1041=4),6.5,IF(OR(H1041=6,H1041=7),6.72,IF(OR(H1041=8,H1041=9),6.94,IF(OR(H1041=10,H1041=11,H1041=12),7.17,IF(OR(H1041=13,H1041=14,H1041=15),7.41,IF(OR(H1041=16,H1041=17,H1041=18),7.65,7.91)))))))))), IF(M1041="Գ-1", IF(H1041=0,4.7,IF(H1041=1,4.86,IF(H1041=2,5.01,IF(H1041=3,5.18,IF(OR(H1041=5,H1041=4),5.35,IF(OR(H1041=6,H1041=7),5.52,IF(OR(H1041=8,H1041=9),5.71,IF(OR(H1041=10,H1041=11,H1041=12),5.89,IF(OR(H1041=13,H1041=14,H1041=15),6.09,IF(OR(H1041=16,H1041=17,H1041=18),6.29,6.49)))))))))), IF(M1041="Գ-2", IF(H1041=0,3.88,IF(H1041=1,4.01,IF(H1041=2,4.14,IF(H1041=3,4.27,IF(OR(H1041=5,H1041=4),4.41,IF(OR(H1041=6,H1041=7),4.55,IF(OR(H1041=8,H1041=9),4.7,IF(OR(H1041=10,H1041=11,H1041=12),4.85,IF(OR(H1041=13,H1041=14,H1041=15),5.01,IF(OR(H1041=16,H1041=17,H1041=18),5.17,5.34)))))))))), IF(M1041="Գ-3", IF(H1041=0,3.21,IF(H1041=1,3.31,IF(H1041=2,3.42,IF(H1041=3,3.53,IF(OR(H1041=5,H1041=4),3.64,IF(OR(H1041=6,H1041=7),3.76,IF(OR(H1041=8,H1041=9),3.88,IF(OR(H1041=10,H1041=11,H1041=12),4.01,IF(OR(H1041=13,H1041=14,H1041=15),4.13,IF(OR(H1041=16,H1041=17,H1041=18),4.27,4.4)))))))))), IF(M1041="Ա-1", IF(H1041=0,2.66,IF(H1041=1,2.75,IF(H1041=2,2.83,IF(H1041=3,2.92,IF(OR(H1041=5,H1041=4),3.02,IF(OR(H1041=6,H1041=7),3.11,IF(OR(H1041=8,H1041=9),3.21,IF(OR(H1041=10,H1041=11,H1041=12),3.31,IF(OR(H1041=13,H1041=14,H1041=15),3.42,IF(OR(H1041=16,H1041=17,H1041=18),3.53,3.64)))))))))), IF(M1041="Ա-2", IF(H1041=0,2.28,IF(H1041=1,2.35,IF(H1041=2,2.43,IF(H1041=3,2.5,IF(OR(H1041=5,H1041=4),2.58,IF(OR(H1041=6,H1041=7),2.66,IF(OR(H1041=8,H1041=9),2.75,IF(OR(H1041=10,H1041=11,H1041=12),2.83,IF(OR(H1041=13,H1041=14,H1041=15),2.92,IF(OR(H1041=16,H1041=17,H1041=18),3.01,3.11)))))))))),IF(M1041="Ա-3", IF(H1041=0,1.96,IF(H1041=1,2.02,IF(H1041=2,2.08,IF(H1041=3,2.15,IF(OR(H1041=5,H1041=4),2.21,IF(OR(H1041=6,H1041=7),2.28,IF(OR(H1041=8,H1041=9),2.35,IF(OR(H1041=10,H1041=11,H1041=12),2.42,IF(OR(H1041=13,H1041=14,H1041=15),2.5,IF(OR(H1041=16,H1041=17,H1041=18),2.58,2.66)))))))))), IF(M1041="Կ-1", IF(H1041=0,1.68,IF(H1041=1,1.73,IF(H1041=2,1.79,IF(H1041=3,1.84,IF(OR(H1041=5,H1041=4),1.9,IF(OR(H1041=6,H1041=7),1.96,IF(OR(H1041=8,H1041=9),2.02,IF(OR(H1041=10,H1041=11,H1041=12),2.08,IF(OR(H1041=13,H1041=14,H1041=15),2.14,IF(OR(H1041=16,H1041=17,H1041=18),2.21,2.28)))))))))), IF(M1041="Կ-2", IF(H1041=0,1.45,IF(H1041=1,1.49,IF(H1041=2,1.54,IF(H1041=3,1.59,IF(OR(H1041=5,H1041=4),1.63,IF(OR(H1041=6,H1041=7),1.68,IF(OR(H1041=8,H1041=9),1.73,IF(OR(H1041=10,H1041=11,H1041=12),1.79,IF(OR(H1041=13,H1041=14,H1041=15),1.84,IF(OR(H1041=16,H1041=17,H1041=18),1.9,1.95)))))))))),IF(M1041="Կ-3", IF(H1041=0,1.25,IF(H1041=1,1.29,IF(H1041=2,1.33,IF(H1041=3,1.37,IF(OR(H1041=5,H1041=4),1.41,IF(OR(H1041=6,H1041=7),1.45,IF(OR(H1041=8,H1041=9),1.49,IF(OR(H1041=10,H1041=11,H1041=12),1.54,IF(OR(H1041=13,H1041=14,H1041=15),1.58,IF(OR(H1041=16,H1041=17,H1041=18),1.63,1.68)))))))))), "Error"))))))))))))</f>
        <v>2.83</v>
      </c>
      <c r="J1041" s="799">
        <v>83200</v>
      </c>
      <c r="K1041" s="832"/>
      <c r="L1041" s="832"/>
      <c r="M1041" s="822" t="s">
        <v>84</v>
      </c>
      <c r="N1041" s="799">
        <f>J1041*I1041</f>
        <v>235456</v>
      </c>
      <c r="O1041" s="823">
        <f t="shared" si="1019"/>
        <v>235456</v>
      </c>
      <c r="P1041" s="823">
        <f>+O1041*13</f>
        <v>3060928</v>
      </c>
      <c r="Q1041" s="592">
        <f t="shared" si="1020"/>
        <v>1</v>
      </c>
      <c r="R1041" s="592">
        <f t="shared" si="1040"/>
        <v>3</v>
      </c>
      <c r="S1041" s="588">
        <f t="shared" si="1021"/>
        <v>2.92</v>
      </c>
      <c r="T1041" s="456">
        <v>83200</v>
      </c>
      <c r="U1041" s="457"/>
      <c r="V1041" s="457"/>
      <c r="W1041" s="589" t="str">
        <f t="shared" si="1022"/>
        <v>Ա-1</v>
      </c>
      <c r="X1041" s="456">
        <f t="shared" si="1023"/>
        <v>242944</v>
      </c>
      <c r="Y1041" s="590">
        <f t="shared" si="1024"/>
        <v>242944</v>
      </c>
      <c r="Z1041" s="590">
        <f>+Y1041*13</f>
        <v>3158272</v>
      </c>
      <c r="AA1041" s="592">
        <f t="shared" si="1025"/>
        <v>1</v>
      </c>
      <c r="AB1041" s="592">
        <f t="shared" si="1026"/>
        <v>4</v>
      </c>
      <c r="AC1041" s="588">
        <f t="shared" si="1027"/>
        <v>3.02</v>
      </c>
      <c r="AD1041" s="456">
        <v>83200</v>
      </c>
      <c r="AE1041" s="457"/>
      <c r="AF1041" s="457"/>
      <c r="AG1041" s="589" t="str">
        <f t="shared" si="1028"/>
        <v>Ա-1</v>
      </c>
      <c r="AH1041" s="456">
        <f t="shared" si="1029"/>
        <v>251264</v>
      </c>
      <c r="AI1041" s="590">
        <f t="shared" si="1030"/>
        <v>251264</v>
      </c>
      <c r="AJ1041" s="590">
        <f>+AI1041*13</f>
        <v>3266432</v>
      </c>
      <c r="AK1041" s="592">
        <f t="shared" si="1031"/>
        <v>1</v>
      </c>
      <c r="AL1041" s="592">
        <f t="shared" si="1032"/>
        <v>5</v>
      </c>
      <c r="AM1041" s="588">
        <f t="shared" si="1033"/>
        <v>3.02</v>
      </c>
      <c r="AN1041" s="456">
        <v>83200</v>
      </c>
      <c r="AO1041" s="457"/>
      <c r="AP1041" s="457"/>
      <c r="AQ1041" s="589" t="str">
        <f t="shared" si="1034"/>
        <v>Ա-1</v>
      </c>
      <c r="AR1041" s="456">
        <f t="shared" si="1035"/>
        <v>251264</v>
      </c>
      <c r="AS1041" s="590">
        <f t="shared" si="1036"/>
        <v>251264</v>
      </c>
      <c r="AT1041" s="590">
        <f>+AS1041*13</f>
        <v>3266432</v>
      </c>
    </row>
    <row r="1042" spans="2:46" s="587" customFormat="1" ht="27">
      <c r="B1042" s="830">
        <v>102</v>
      </c>
      <c r="C1042" s="804" t="s">
        <v>2850</v>
      </c>
      <c r="D1042" s="794" t="s">
        <v>1960</v>
      </c>
      <c r="E1042" s="796">
        <v>1979</v>
      </c>
      <c r="F1042" s="795" t="s">
        <v>983</v>
      </c>
      <c r="G1042" s="820">
        <v>1</v>
      </c>
      <c r="H1042" s="820">
        <v>2</v>
      </c>
      <c r="I1042" s="821">
        <f t="shared" si="1044"/>
        <v>2.4300000000000002</v>
      </c>
      <c r="J1042" s="799">
        <v>83200</v>
      </c>
      <c r="K1042" s="799"/>
      <c r="L1042" s="832"/>
      <c r="M1042" s="822" t="s">
        <v>85</v>
      </c>
      <c r="N1042" s="799">
        <f t="shared" si="1045"/>
        <v>202176</v>
      </c>
      <c r="O1042" s="823">
        <f t="shared" si="1019"/>
        <v>202176</v>
      </c>
      <c r="P1042" s="823">
        <f t="shared" si="1046"/>
        <v>2628288</v>
      </c>
      <c r="Q1042" s="592">
        <f t="shared" si="1020"/>
        <v>1</v>
      </c>
      <c r="R1042" s="592">
        <f t="shared" si="1040"/>
        <v>3</v>
      </c>
      <c r="S1042" s="588">
        <f t="shared" si="1021"/>
        <v>2.5</v>
      </c>
      <c r="T1042" s="456">
        <v>83200</v>
      </c>
      <c r="U1042" s="456"/>
      <c r="V1042" s="457"/>
      <c r="W1042" s="589" t="str">
        <f t="shared" si="1022"/>
        <v>Ա-2</v>
      </c>
      <c r="X1042" s="456">
        <f t="shared" si="1023"/>
        <v>208000</v>
      </c>
      <c r="Y1042" s="590">
        <f t="shared" si="1024"/>
        <v>208000</v>
      </c>
      <c r="Z1042" s="590">
        <f t="shared" si="1047"/>
        <v>2704000</v>
      </c>
      <c r="AA1042" s="592">
        <f t="shared" si="1025"/>
        <v>1</v>
      </c>
      <c r="AB1042" s="592">
        <f t="shared" si="1026"/>
        <v>4</v>
      </c>
      <c r="AC1042" s="588">
        <f t="shared" si="1027"/>
        <v>2.58</v>
      </c>
      <c r="AD1042" s="456">
        <v>83200</v>
      </c>
      <c r="AE1042" s="456"/>
      <c r="AF1042" s="457"/>
      <c r="AG1042" s="589" t="str">
        <f t="shared" si="1028"/>
        <v>Ա-2</v>
      </c>
      <c r="AH1042" s="456">
        <f t="shared" si="1029"/>
        <v>214656</v>
      </c>
      <c r="AI1042" s="590">
        <f t="shared" si="1030"/>
        <v>214656</v>
      </c>
      <c r="AJ1042" s="590">
        <f t="shared" si="1048"/>
        <v>2790528</v>
      </c>
      <c r="AK1042" s="592">
        <f t="shared" si="1031"/>
        <v>1</v>
      </c>
      <c r="AL1042" s="592">
        <f t="shared" si="1032"/>
        <v>5</v>
      </c>
      <c r="AM1042" s="588">
        <f t="shared" si="1033"/>
        <v>2.58</v>
      </c>
      <c r="AN1042" s="456">
        <v>83200</v>
      </c>
      <c r="AO1042" s="456"/>
      <c r="AP1042" s="457"/>
      <c r="AQ1042" s="589" t="str">
        <f t="shared" si="1034"/>
        <v>Ա-2</v>
      </c>
      <c r="AR1042" s="456">
        <f t="shared" si="1035"/>
        <v>214656</v>
      </c>
      <c r="AS1042" s="590">
        <f t="shared" si="1036"/>
        <v>214656</v>
      </c>
      <c r="AT1042" s="590">
        <f t="shared" si="1049"/>
        <v>2790528</v>
      </c>
    </row>
    <row r="1043" spans="2:46" s="587" customFormat="1" ht="27">
      <c r="B1043" s="830">
        <v>103</v>
      </c>
      <c r="C1043" s="868" t="s">
        <v>2851</v>
      </c>
      <c r="D1043" s="794" t="s">
        <v>1960</v>
      </c>
      <c r="E1043" s="796">
        <v>1979</v>
      </c>
      <c r="F1043" s="795" t="s">
        <v>983</v>
      </c>
      <c r="G1043" s="820">
        <v>1</v>
      </c>
      <c r="H1043" s="820">
        <v>1</v>
      </c>
      <c r="I1043" s="821">
        <f t="shared" si="1044"/>
        <v>2.35</v>
      </c>
      <c r="J1043" s="799">
        <v>83200</v>
      </c>
      <c r="K1043" s="799"/>
      <c r="L1043" s="799"/>
      <c r="M1043" s="822" t="s">
        <v>85</v>
      </c>
      <c r="N1043" s="799">
        <f t="shared" si="1045"/>
        <v>195520</v>
      </c>
      <c r="O1043" s="823">
        <f t="shared" si="1019"/>
        <v>195520</v>
      </c>
      <c r="P1043" s="823">
        <f t="shared" si="1046"/>
        <v>2541760</v>
      </c>
      <c r="Q1043" s="592">
        <f t="shared" si="1020"/>
        <v>1</v>
      </c>
      <c r="R1043" s="592">
        <f t="shared" si="1040"/>
        <v>2</v>
      </c>
      <c r="S1043" s="588">
        <f t="shared" si="1021"/>
        <v>2.4300000000000002</v>
      </c>
      <c r="T1043" s="456">
        <v>83200</v>
      </c>
      <c r="U1043" s="456"/>
      <c r="V1043" s="456"/>
      <c r="W1043" s="589" t="str">
        <f t="shared" si="1022"/>
        <v>Ա-2</v>
      </c>
      <c r="X1043" s="456">
        <f t="shared" si="1023"/>
        <v>202176</v>
      </c>
      <c r="Y1043" s="590">
        <f t="shared" si="1024"/>
        <v>202176</v>
      </c>
      <c r="Z1043" s="590">
        <f t="shared" si="1047"/>
        <v>2628288</v>
      </c>
      <c r="AA1043" s="592">
        <f t="shared" si="1025"/>
        <v>1</v>
      </c>
      <c r="AB1043" s="592">
        <f t="shared" si="1026"/>
        <v>3</v>
      </c>
      <c r="AC1043" s="588">
        <f t="shared" si="1027"/>
        <v>2.5</v>
      </c>
      <c r="AD1043" s="456">
        <v>83200</v>
      </c>
      <c r="AE1043" s="456"/>
      <c r="AF1043" s="456"/>
      <c r="AG1043" s="589" t="str">
        <f t="shared" si="1028"/>
        <v>Ա-2</v>
      </c>
      <c r="AH1043" s="456">
        <f t="shared" si="1029"/>
        <v>208000</v>
      </c>
      <c r="AI1043" s="590">
        <f t="shared" si="1030"/>
        <v>208000</v>
      </c>
      <c r="AJ1043" s="590">
        <f t="shared" si="1048"/>
        <v>2704000</v>
      </c>
      <c r="AK1043" s="592">
        <f t="shared" si="1031"/>
        <v>1</v>
      </c>
      <c r="AL1043" s="592">
        <f t="shared" si="1032"/>
        <v>4</v>
      </c>
      <c r="AM1043" s="588">
        <f t="shared" si="1033"/>
        <v>2.58</v>
      </c>
      <c r="AN1043" s="456">
        <v>83200</v>
      </c>
      <c r="AO1043" s="456"/>
      <c r="AP1043" s="456"/>
      <c r="AQ1043" s="589" t="str">
        <f t="shared" si="1034"/>
        <v>Ա-2</v>
      </c>
      <c r="AR1043" s="456">
        <f t="shared" si="1035"/>
        <v>214656</v>
      </c>
      <c r="AS1043" s="590">
        <f t="shared" si="1036"/>
        <v>214656</v>
      </c>
      <c r="AT1043" s="590">
        <f t="shared" si="1049"/>
        <v>2790528</v>
      </c>
    </row>
    <row r="1044" spans="2:46" s="591" customFormat="1" ht="27">
      <c r="B1044" s="830">
        <v>104</v>
      </c>
      <c r="C1044" s="795" t="s">
        <v>3229</v>
      </c>
      <c r="D1044" s="794" t="s">
        <v>1960</v>
      </c>
      <c r="E1044" s="796">
        <v>1990</v>
      </c>
      <c r="F1044" s="795" t="s">
        <v>983</v>
      </c>
      <c r="G1044" s="820">
        <v>1</v>
      </c>
      <c r="H1044" s="820">
        <v>1</v>
      </c>
      <c r="I1044" s="821">
        <f t="shared" si="1044"/>
        <v>2.35</v>
      </c>
      <c r="J1044" s="799">
        <v>83200</v>
      </c>
      <c r="K1044" s="799"/>
      <c r="L1044" s="799"/>
      <c r="M1044" s="822" t="s">
        <v>85</v>
      </c>
      <c r="N1044" s="799">
        <f t="shared" si="1045"/>
        <v>195520</v>
      </c>
      <c r="O1044" s="823">
        <f t="shared" si="1019"/>
        <v>195520</v>
      </c>
      <c r="P1044" s="823">
        <f t="shared" si="1046"/>
        <v>2541760</v>
      </c>
      <c r="Q1044" s="592">
        <f t="shared" si="1020"/>
        <v>1</v>
      </c>
      <c r="R1044" s="592">
        <f t="shared" si="1040"/>
        <v>2</v>
      </c>
      <c r="S1044" s="588">
        <f t="shared" si="1021"/>
        <v>2.4300000000000002</v>
      </c>
      <c r="T1044" s="456">
        <v>83200</v>
      </c>
      <c r="U1044" s="456"/>
      <c r="V1044" s="456"/>
      <c r="W1044" s="589" t="str">
        <f t="shared" si="1022"/>
        <v>Ա-2</v>
      </c>
      <c r="X1044" s="456">
        <f t="shared" si="1023"/>
        <v>202176</v>
      </c>
      <c r="Y1044" s="590">
        <f t="shared" si="1024"/>
        <v>202176</v>
      </c>
      <c r="Z1044" s="590">
        <f t="shared" si="1047"/>
        <v>2628288</v>
      </c>
      <c r="AA1044" s="592">
        <f t="shared" si="1025"/>
        <v>1</v>
      </c>
      <c r="AB1044" s="592">
        <f t="shared" si="1026"/>
        <v>3</v>
      </c>
      <c r="AC1044" s="588">
        <f t="shared" si="1027"/>
        <v>2.5</v>
      </c>
      <c r="AD1044" s="456">
        <v>83200</v>
      </c>
      <c r="AE1044" s="456"/>
      <c r="AF1044" s="456"/>
      <c r="AG1044" s="589" t="str">
        <f t="shared" si="1028"/>
        <v>Ա-2</v>
      </c>
      <c r="AH1044" s="456">
        <f t="shared" si="1029"/>
        <v>208000</v>
      </c>
      <c r="AI1044" s="590">
        <f t="shared" si="1030"/>
        <v>208000</v>
      </c>
      <c r="AJ1044" s="590">
        <f t="shared" si="1048"/>
        <v>2704000</v>
      </c>
      <c r="AK1044" s="592">
        <f t="shared" si="1031"/>
        <v>1</v>
      </c>
      <c r="AL1044" s="592">
        <f t="shared" si="1032"/>
        <v>4</v>
      </c>
      <c r="AM1044" s="588">
        <f t="shared" si="1033"/>
        <v>2.58</v>
      </c>
      <c r="AN1044" s="456">
        <v>83200</v>
      </c>
      <c r="AO1044" s="456"/>
      <c r="AP1044" s="456"/>
      <c r="AQ1044" s="589" t="str">
        <f t="shared" si="1034"/>
        <v>Ա-2</v>
      </c>
      <c r="AR1044" s="456">
        <f t="shared" si="1035"/>
        <v>214656</v>
      </c>
      <c r="AS1044" s="590">
        <f t="shared" si="1036"/>
        <v>214656</v>
      </c>
      <c r="AT1044" s="590">
        <f t="shared" si="1049"/>
        <v>2790528</v>
      </c>
    </row>
    <row r="1045" spans="2:46" s="587" customFormat="1" ht="27">
      <c r="B1045" s="830">
        <v>105</v>
      </c>
      <c r="C1045" s="831" t="s">
        <v>1126</v>
      </c>
      <c r="D1045" s="794" t="s">
        <v>1960</v>
      </c>
      <c r="E1045" s="796">
        <v>1982</v>
      </c>
      <c r="F1045" s="795" t="s">
        <v>983</v>
      </c>
      <c r="G1045" s="820">
        <v>1</v>
      </c>
      <c r="H1045" s="820">
        <v>1</v>
      </c>
      <c r="I1045" s="821">
        <f t="shared" si="1044"/>
        <v>2.35</v>
      </c>
      <c r="J1045" s="799">
        <v>83200</v>
      </c>
      <c r="K1045" s="832"/>
      <c r="L1045" s="832"/>
      <c r="M1045" s="822" t="s">
        <v>85</v>
      </c>
      <c r="N1045" s="799">
        <f t="shared" si="1045"/>
        <v>195520</v>
      </c>
      <c r="O1045" s="823">
        <f t="shared" si="1019"/>
        <v>195520</v>
      </c>
      <c r="P1045" s="823">
        <f t="shared" si="1046"/>
        <v>2541760</v>
      </c>
      <c r="Q1045" s="592">
        <f t="shared" si="1020"/>
        <v>1</v>
      </c>
      <c r="R1045" s="592">
        <f t="shared" si="1040"/>
        <v>2</v>
      </c>
      <c r="S1045" s="588">
        <f t="shared" si="1021"/>
        <v>2.4300000000000002</v>
      </c>
      <c r="T1045" s="456">
        <v>83200</v>
      </c>
      <c r="U1045" s="457"/>
      <c r="V1045" s="457"/>
      <c r="W1045" s="589" t="str">
        <f t="shared" si="1022"/>
        <v>Ա-2</v>
      </c>
      <c r="X1045" s="456">
        <f t="shared" si="1023"/>
        <v>202176</v>
      </c>
      <c r="Y1045" s="590">
        <f t="shared" si="1024"/>
        <v>202176</v>
      </c>
      <c r="Z1045" s="590">
        <f t="shared" si="1047"/>
        <v>2628288</v>
      </c>
      <c r="AA1045" s="592">
        <f t="shared" si="1025"/>
        <v>1</v>
      </c>
      <c r="AB1045" s="592">
        <f t="shared" si="1026"/>
        <v>3</v>
      </c>
      <c r="AC1045" s="588">
        <f t="shared" si="1027"/>
        <v>2.5</v>
      </c>
      <c r="AD1045" s="456">
        <v>83200</v>
      </c>
      <c r="AE1045" s="457"/>
      <c r="AF1045" s="457"/>
      <c r="AG1045" s="589" t="str">
        <f t="shared" si="1028"/>
        <v>Ա-2</v>
      </c>
      <c r="AH1045" s="456">
        <f t="shared" si="1029"/>
        <v>208000</v>
      </c>
      <c r="AI1045" s="590">
        <f t="shared" si="1030"/>
        <v>208000</v>
      </c>
      <c r="AJ1045" s="590">
        <f t="shared" si="1048"/>
        <v>2704000</v>
      </c>
      <c r="AK1045" s="592">
        <f t="shared" si="1031"/>
        <v>1</v>
      </c>
      <c r="AL1045" s="592">
        <f t="shared" si="1032"/>
        <v>4</v>
      </c>
      <c r="AM1045" s="588">
        <f t="shared" si="1033"/>
        <v>2.58</v>
      </c>
      <c r="AN1045" s="456">
        <v>83200</v>
      </c>
      <c r="AO1045" s="457"/>
      <c r="AP1045" s="457"/>
      <c r="AQ1045" s="589" t="str">
        <f t="shared" si="1034"/>
        <v>Ա-2</v>
      </c>
      <c r="AR1045" s="456">
        <f t="shared" si="1035"/>
        <v>214656</v>
      </c>
      <c r="AS1045" s="590">
        <f t="shared" si="1036"/>
        <v>214656</v>
      </c>
      <c r="AT1045" s="590">
        <f t="shared" si="1049"/>
        <v>2790528</v>
      </c>
    </row>
    <row r="1046" spans="2:46" s="587" customFormat="1" ht="27">
      <c r="B1046" s="830">
        <v>106</v>
      </c>
      <c r="C1046" s="804" t="s">
        <v>2203</v>
      </c>
      <c r="D1046" s="794" t="s">
        <v>1960</v>
      </c>
      <c r="E1046" s="796">
        <v>1988</v>
      </c>
      <c r="F1046" s="795" t="s">
        <v>983</v>
      </c>
      <c r="G1046" s="820">
        <v>1</v>
      </c>
      <c r="H1046" s="820">
        <v>8</v>
      </c>
      <c r="I1046" s="821">
        <f t="shared" si="1044"/>
        <v>2.75</v>
      </c>
      <c r="J1046" s="799">
        <v>83200</v>
      </c>
      <c r="K1046" s="799"/>
      <c r="L1046" s="832"/>
      <c r="M1046" s="822" t="s">
        <v>85</v>
      </c>
      <c r="N1046" s="799">
        <f t="shared" si="1045"/>
        <v>228800</v>
      </c>
      <c r="O1046" s="823">
        <f t="shared" si="1019"/>
        <v>228800</v>
      </c>
      <c r="P1046" s="823">
        <f t="shared" si="1046"/>
        <v>2974400</v>
      </c>
      <c r="Q1046" s="592">
        <f t="shared" si="1020"/>
        <v>1</v>
      </c>
      <c r="R1046" s="592">
        <f t="shared" si="1040"/>
        <v>9</v>
      </c>
      <c r="S1046" s="588">
        <f t="shared" si="1021"/>
        <v>2.75</v>
      </c>
      <c r="T1046" s="456">
        <v>83200</v>
      </c>
      <c r="U1046" s="456"/>
      <c r="V1046" s="457"/>
      <c r="W1046" s="589" t="str">
        <f t="shared" si="1022"/>
        <v>Ա-2</v>
      </c>
      <c r="X1046" s="456">
        <f t="shared" si="1023"/>
        <v>228800</v>
      </c>
      <c r="Y1046" s="590">
        <f t="shared" si="1024"/>
        <v>228800</v>
      </c>
      <c r="Z1046" s="590">
        <f t="shared" si="1047"/>
        <v>2974400</v>
      </c>
      <c r="AA1046" s="592">
        <f t="shared" si="1025"/>
        <v>1</v>
      </c>
      <c r="AB1046" s="592">
        <f t="shared" si="1026"/>
        <v>10</v>
      </c>
      <c r="AC1046" s="588">
        <f t="shared" si="1027"/>
        <v>2.83</v>
      </c>
      <c r="AD1046" s="456">
        <v>83200</v>
      </c>
      <c r="AE1046" s="456"/>
      <c r="AF1046" s="457"/>
      <c r="AG1046" s="589" t="str">
        <f t="shared" si="1028"/>
        <v>Ա-2</v>
      </c>
      <c r="AH1046" s="456">
        <f t="shared" si="1029"/>
        <v>235456</v>
      </c>
      <c r="AI1046" s="590">
        <f t="shared" si="1030"/>
        <v>235456</v>
      </c>
      <c r="AJ1046" s="590">
        <f t="shared" si="1048"/>
        <v>3060928</v>
      </c>
      <c r="AK1046" s="592">
        <f t="shared" si="1031"/>
        <v>1</v>
      </c>
      <c r="AL1046" s="592">
        <f t="shared" si="1032"/>
        <v>11</v>
      </c>
      <c r="AM1046" s="588">
        <f t="shared" si="1033"/>
        <v>2.83</v>
      </c>
      <c r="AN1046" s="456">
        <v>83200</v>
      </c>
      <c r="AO1046" s="456"/>
      <c r="AP1046" s="457"/>
      <c r="AQ1046" s="589" t="str">
        <f t="shared" si="1034"/>
        <v>Ա-2</v>
      </c>
      <c r="AR1046" s="456">
        <f t="shared" si="1035"/>
        <v>235456</v>
      </c>
      <c r="AS1046" s="590">
        <f t="shared" si="1036"/>
        <v>235456</v>
      </c>
      <c r="AT1046" s="590">
        <f t="shared" si="1049"/>
        <v>3060928</v>
      </c>
    </row>
    <row r="1047" spans="2:46" s="591" customFormat="1" ht="27">
      <c r="B1047" s="830">
        <v>107</v>
      </c>
      <c r="C1047" s="795" t="s">
        <v>1123</v>
      </c>
      <c r="D1047" s="794" t="s">
        <v>1960</v>
      </c>
      <c r="E1047" s="796">
        <v>1959</v>
      </c>
      <c r="F1047" s="795" t="s">
        <v>983</v>
      </c>
      <c r="G1047" s="820">
        <v>1</v>
      </c>
      <c r="H1047" s="820">
        <v>17</v>
      </c>
      <c r="I1047" s="821">
        <f t="shared" si="1044"/>
        <v>3.01</v>
      </c>
      <c r="J1047" s="799">
        <v>83200</v>
      </c>
      <c r="K1047" s="799"/>
      <c r="L1047" s="799"/>
      <c r="M1047" s="822" t="s">
        <v>85</v>
      </c>
      <c r="N1047" s="799">
        <f t="shared" si="1045"/>
        <v>250431.99999999997</v>
      </c>
      <c r="O1047" s="823">
        <f t="shared" si="1019"/>
        <v>250431.99999999997</v>
      </c>
      <c r="P1047" s="823">
        <f t="shared" si="1046"/>
        <v>3255615.9999999995</v>
      </c>
      <c r="Q1047" s="592">
        <f t="shared" si="1020"/>
        <v>1</v>
      </c>
      <c r="R1047" s="592">
        <f t="shared" si="1040"/>
        <v>18</v>
      </c>
      <c r="S1047" s="588">
        <f t="shared" si="1021"/>
        <v>3.01</v>
      </c>
      <c r="T1047" s="456">
        <v>83200</v>
      </c>
      <c r="U1047" s="456"/>
      <c r="V1047" s="456"/>
      <c r="W1047" s="589" t="str">
        <f t="shared" si="1022"/>
        <v>Ա-2</v>
      </c>
      <c r="X1047" s="456">
        <f t="shared" si="1023"/>
        <v>250431.99999999997</v>
      </c>
      <c r="Y1047" s="590">
        <f t="shared" si="1024"/>
        <v>250431.99999999997</v>
      </c>
      <c r="Z1047" s="590">
        <f t="shared" si="1047"/>
        <v>3255615.9999999995</v>
      </c>
      <c r="AA1047" s="592">
        <f t="shared" si="1025"/>
        <v>1</v>
      </c>
      <c r="AB1047" s="592">
        <f t="shared" si="1026"/>
        <v>19</v>
      </c>
      <c r="AC1047" s="588">
        <f t="shared" si="1027"/>
        <v>3.11</v>
      </c>
      <c r="AD1047" s="456">
        <v>83200</v>
      </c>
      <c r="AE1047" s="456"/>
      <c r="AF1047" s="456"/>
      <c r="AG1047" s="589" t="str">
        <f t="shared" si="1028"/>
        <v>Ա-2</v>
      </c>
      <c r="AH1047" s="456">
        <f t="shared" si="1029"/>
        <v>258752</v>
      </c>
      <c r="AI1047" s="590">
        <f t="shared" si="1030"/>
        <v>258752</v>
      </c>
      <c r="AJ1047" s="590">
        <f t="shared" si="1048"/>
        <v>3363776</v>
      </c>
      <c r="AK1047" s="592">
        <f t="shared" si="1031"/>
        <v>1</v>
      </c>
      <c r="AL1047" s="592">
        <f t="shared" si="1032"/>
        <v>20</v>
      </c>
      <c r="AM1047" s="588">
        <f t="shared" si="1033"/>
        <v>3.11</v>
      </c>
      <c r="AN1047" s="456">
        <v>83200</v>
      </c>
      <c r="AO1047" s="456"/>
      <c r="AP1047" s="456"/>
      <c r="AQ1047" s="589" t="str">
        <f t="shared" si="1034"/>
        <v>Ա-2</v>
      </c>
      <c r="AR1047" s="456">
        <f t="shared" si="1035"/>
        <v>258752</v>
      </c>
      <c r="AS1047" s="590">
        <f t="shared" si="1036"/>
        <v>258752</v>
      </c>
      <c r="AT1047" s="590">
        <f t="shared" si="1049"/>
        <v>3363776</v>
      </c>
    </row>
    <row r="1048" spans="2:46" s="587" customFormat="1" ht="27">
      <c r="B1048" s="830">
        <v>108</v>
      </c>
      <c r="C1048" s="804" t="s">
        <v>2722</v>
      </c>
      <c r="D1048" s="794" t="s">
        <v>1960</v>
      </c>
      <c r="E1048" s="796">
        <v>1974</v>
      </c>
      <c r="F1048" s="795" t="s">
        <v>983</v>
      </c>
      <c r="G1048" s="820">
        <v>1</v>
      </c>
      <c r="H1048" s="820">
        <v>1</v>
      </c>
      <c r="I1048" s="821">
        <f t="shared" si="1044"/>
        <v>2.35</v>
      </c>
      <c r="J1048" s="799">
        <v>83200</v>
      </c>
      <c r="K1048" s="799"/>
      <c r="L1048" s="832"/>
      <c r="M1048" s="822" t="s">
        <v>85</v>
      </c>
      <c r="N1048" s="799">
        <f t="shared" si="1045"/>
        <v>195520</v>
      </c>
      <c r="O1048" s="823">
        <f t="shared" si="1019"/>
        <v>195520</v>
      </c>
      <c r="P1048" s="823">
        <f t="shared" si="1046"/>
        <v>2541760</v>
      </c>
      <c r="Q1048" s="592">
        <f t="shared" si="1020"/>
        <v>1</v>
      </c>
      <c r="R1048" s="592">
        <f t="shared" si="1040"/>
        <v>2</v>
      </c>
      <c r="S1048" s="588">
        <f t="shared" si="1021"/>
        <v>2.4300000000000002</v>
      </c>
      <c r="T1048" s="456">
        <v>83200</v>
      </c>
      <c r="U1048" s="456"/>
      <c r="V1048" s="457"/>
      <c r="W1048" s="589" t="str">
        <f t="shared" si="1022"/>
        <v>Ա-2</v>
      </c>
      <c r="X1048" s="456">
        <f t="shared" si="1023"/>
        <v>202176</v>
      </c>
      <c r="Y1048" s="590">
        <f t="shared" si="1024"/>
        <v>202176</v>
      </c>
      <c r="Z1048" s="590">
        <f t="shared" si="1047"/>
        <v>2628288</v>
      </c>
      <c r="AA1048" s="592">
        <f t="shared" si="1025"/>
        <v>1</v>
      </c>
      <c r="AB1048" s="592">
        <f t="shared" si="1026"/>
        <v>3</v>
      </c>
      <c r="AC1048" s="588">
        <f t="shared" si="1027"/>
        <v>2.5</v>
      </c>
      <c r="AD1048" s="456">
        <v>83200</v>
      </c>
      <c r="AE1048" s="456"/>
      <c r="AF1048" s="457"/>
      <c r="AG1048" s="589" t="str">
        <f t="shared" si="1028"/>
        <v>Ա-2</v>
      </c>
      <c r="AH1048" s="456">
        <f t="shared" si="1029"/>
        <v>208000</v>
      </c>
      <c r="AI1048" s="590">
        <f t="shared" si="1030"/>
        <v>208000</v>
      </c>
      <c r="AJ1048" s="590">
        <f t="shared" si="1048"/>
        <v>2704000</v>
      </c>
      <c r="AK1048" s="592">
        <f t="shared" si="1031"/>
        <v>1</v>
      </c>
      <c r="AL1048" s="592">
        <f t="shared" si="1032"/>
        <v>4</v>
      </c>
      <c r="AM1048" s="588">
        <f t="shared" si="1033"/>
        <v>2.58</v>
      </c>
      <c r="AN1048" s="456">
        <v>83200</v>
      </c>
      <c r="AO1048" s="456"/>
      <c r="AP1048" s="457"/>
      <c r="AQ1048" s="589" t="str">
        <f t="shared" si="1034"/>
        <v>Ա-2</v>
      </c>
      <c r="AR1048" s="456">
        <f t="shared" si="1035"/>
        <v>214656</v>
      </c>
      <c r="AS1048" s="590">
        <f t="shared" si="1036"/>
        <v>214656</v>
      </c>
      <c r="AT1048" s="590">
        <f t="shared" si="1049"/>
        <v>2790528</v>
      </c>
    </row>
    <row r="1049" spans="2:46" s="587" customFormat="1" ht="27">
      <c r="B1049" s="830">
        <v>109</v>
      </c>
      <c r="C1049" s="804" t="s">
        <v>3230</v>
      </c>
      <c r="D1049" s="794" t="s">
        <v>1960</v>
      </c>
      <c r="E1049" s="796">
        <v>1991</v>
      </c>
      <c r="F1049" s="795" t="s">
        <v>983</v>
      </c>
      <c r="G1049" s="820">
        <v>1</v>
      </c>
      <c r="H1049" s="820">
        <v>4</v>
      </c>
      <c r="I1049" s="821">
        <f t="shared" si="1044"/>
        <v>2.58</v>
      </c>
      <c r="J1049" s="799">
        <v>83200</v>
      </c>
      <c r="K1049" s="799"/>
      <c r="L1049" s="832"/>
      <c r="M1049" s="822" t="s">
        <v>85</v>
      </c>
      <c r="N1049" s="799">
        <f t="shared" si="1045"/>
        <v>214656</v>
      </c>
      <c r="O1049" s="823">
        <f t="shared" si="1019"/>
        <v>214656</v>
      </c>
      <c r="P1049" s="823">
        <f t="shared" si="1046"/>
        <v>2790528</v>
      </c>
      <c r="Q1049" s="592">
        <f t="shared" si="1020"/>
        <v>1</v>
      </c>
      <c r="R1049" s="592">
        <f t="shared" si="1040"/>
        <v>5</v>
      </c>
      <c r="S1049" s="588">
        <f t="shared" si="1021"/>
        <v>2.58</v>
      </c>
      <c r="T1049" s="456">
        <v>83200</v>
      </c>
      <c r="U1049" s="456"/>
      <c r="V1049" s="457"/>
      <c r="W1049" s="589" t="str">
        <f t="shared" si="1022"/>
        <v>Ա-2</v>
      </c>
      <c r="X1049" s="456">
        <f t="shared" si="1023"/>
        <v>214656</v>
      </c>
      <c r="Y1049" s="590">
        <f t="shared" si="1024"/>
        <v>214656</v>
      </c>
      <c r="Z1049" s="590">
        <f t="shared" si="1047"/>
        <v>2790528</v>
      </c>
      <c r="AA1049" s="592">
        <f t="shared" si="1025"/>
        <v>1</v>
      </c>
      <c r="AB1049" s="592">
        <f t="shared" si="1026"/>
        <v>6</v>
      </c>
      <c r="AC1049" s="588">
        <f t="shared" si="1027"/>
        <v>2.66</v>
      </c>
      <c r="AD1049" s="456">
        <v>83200</v>
      </c>
      <c r="AE1049" s="456"/>
      <c r="AF1049" s="457"/>
      <c r="AG1049" s="589" t="str">
        <f t="shared" si="1028"/>
        <v>Ա-2</v>
      </c>
      <c r="AH1049" s="456">
        <f t="shared" si="1029"/>
        <v>221312</v>
      </c>
      <c r="AI1049" s="590">
        <f t="shared" si="1030"/>
        <v>221312</v>
      </c>
      <c r="AJ1049" s="590">
        <f t="shared" si="1048"/>
        <v>2877056</v>
      </c>
      <c r="AK1049" s="592">
        <f t="shared" si="1031"/>
        <v>1</v>
      </c>
      <c r="AL1049" s="592">
        <f t="shared" si="1032"/>
        <v>7</v>
      </c>
      <c r="AM1049" s="588">
        <f t="shared" si="1033"/>
        <v>2.66</v>
      </c>
      <c r="AN1049" s="456">
        <v>83200</v>
      </c>
      <c r="AO1049" s="456"/>
      <c r="AP1049" s="457"/>
      <c r="AQ1049" s="589" t="str">
        <f t="shared" si="1034"/>
        <v>Ա-2</v>
      </c>
      <c r="AR1049" s="456">
        <f t="shared" si="1035"/>
        <v>221312</v>
      </c>
      <c r="AS1049" s="590">
        <f t="shared" si="1036"/>
        <v>221312</v>
      </c>
      <c r="AT1049" s="590">
        <f t="shared" si="1049"/>
        <v>2877056</v>
      </c>
    </row>
    <row r="1050" spans="2:46" s="587" customFormat="1" ht="27">
      <c r="B1050" s="830">
        <v>110</v>
      </c>
      <c r="C1050" s="795" t="s">
        <v>1202</v>
      </c>
      <c r="D1050" s="794" t="s">
        <v>1960</v>
      </c>
      <c r="E1050" s="796">
        <v>1979</v>
      </c>
      <c r="F1050" s="795" t="s">
        <v>984</v>
      </c>
      <c r="G1050" s="820">
        <v>1</v>
      </c>
      <c r="H1050" s="820">
        <v>19</v>
      </c>
      <c r="I1050" s="821">
        <f t="shared" ref="I1050:I1056" si="1050">IF(G1050&lt;1,0,IF(M1050="Բ-1",IF(H1050=0,6.94,IF(H1050=1,7.17,IF(H1050=2,7.41,IF(H1050=3,7.66,IF(OR(H1050=5,H1050=4),7.92,IF(OR(H1050=6,H1050=7),8.18,IF(OR(H1050=8,H1050=9),8.46,IF(OR(H1050=10,H1050=11,H1050=12),8.74,IF(OR(H1050=13,H1050=14,H1050=15),9.03,IF(OR(H1050=16,H1050=17,H1050=18),9.33,9.65)))))))))),IF(M1050="Բ-2", IF(H1050=0,5.71,IF(H1050=1,5.89,IF(H1050=2,6.09,IF(H1050=3,6.29,IF(OR(H1050=5,H1050=4),6.5,IF(OR(H1050=6,H1050=7),6.72,IF(OR(H1050=8,H1050=9),6.94,IF(OR(H1050=10,H1050=11,H1050=12),7.17,IF(OR(H1050=13,H1050=14,H1050=15),7.41,IF(OR(H1050=16,H1050=17,H1050=18),7.65,7.91)))))))))), IF(M1050="Գ-1", IF(H1050=0,4.7,IF(H1050=1,4.86,IF(H1050=2,5.01,IF(H1050=3,5.18,IF(OR(H1050=5,H1050=4),5.35,IF(OR(H1050=6,H1050=7),5.52,IF(OR(H1050=8,H1050=9),5.71,IF(OR(H1050=10,H1050=11,H1050=12),5.89,IF(OR(H1050=13,H1050=14,H1050=15),6.09,IF(OR(H1050=16,H1050=17,H1050=18),6.29,6.49)))))))))), IF(M1050="Գ-2", IF(H1050=0,3.88,IF(H1050=1,4.01,IF(H1050=2,4.14,IF(H1050=3,4.27,IF(OR(H1050=5,H1050=4),4.41,IF(OR(H1050=6,H1050=7),4.55,IF(OR(H1050=8,H1050=9),4.7,IF(OR(H1050=10,H1050=11,H1050=12),4.85,IF(OR(H1050=13,H1050=14,H1050=15),5.01,IF(OR(H1050=16,H1050=17,H1050=18),5.17,5.34)))))))))), IF(M1050="Գ-3", IF(H1050=0,3.21,IF(H1050=1,3.31,IF(H1050=2,3.42,IF(H1050=3,3.53,IF(OR(H1050=5,H1050=4),3.64,IF(OR(H1050=6,H1050=7),3.76,IF(OR(H1050=8,H1050=9),3.88,IF(OR(H1050=10,H1050=11,H1050=12),4.01,IF(OR(H1050=13,H1050=14,H1050=15),4.13,IF(OR(H1050=16,H1050=17,H1050=18),4.27,4.4)))))))))), IF(M1050="Ա-1", IF(H1050=0,2.66,IF(H1050=1,2.75,IF(H1050=2,2.83,IF(H1050=3,2.92,IF(OR(H1050=5,H1050=4),3.02,IF(OR(H1050=6,H1050=7),3.11,IF(OR(H1050=8,H1050=9),3.21,IF(OR(H1050=10,H1050=11,H1050=12),3.31,IF(OR(H1050=13,H1050=14,H1050=15),3.42,IF(OR(H1050=16,H1050=17,H1050=18),3.53,3.64)))))))))), IF(M1050="Ա-2", IF(H1050=0,2.28,IF(H1050=1,2.35,IF(H1050=2,2.43,IF(H1050=3,2.5,IF(OR(H1050=5,H1050=4),2.58,IF(OR(H1050=6,H1050=7),2.66,IF(OR(H1050=8,H1050=9),2.75,IF(OR(H1050=10,H1050=11,H1050=12),2.83,IF(OR(H1050=13,H1050=14,H1050=15),2.92,IF(OR(H1050=16,H1050=17,H1050=18),3.01,3.11)))))))))),IF(M1050="Ա-3", IF(H1050=0,1.96,IF(H1050=1,2.02,IF(H1050=2,2.08,IF(H1050=3,2.15,IF(OR(H1050=5,H1050=4),2.21,IF(OR(H1050=6,H1050=7),2.28,IF(OR(H1050=8,H1050=9),2.35,IF(OR(H1050=10,H1050=11,H1050=12),2.42,IF(OR(H1050=13,H1050=14,H1050=15),2.5,IF(OR(H1050=16,H1050=17,H1050=18),2.58,2.66)))))))))), IF(M1050="Կ-1", IF(H1050=0,1.68,IF(H1050=1,1.73,IF(H1050=2,1.79,IF(H1050=3,1.84,IF(OR(H1050=5,H1050=4),1.9,IF(OR(H1050=6,H1050=7),1.96,IF(OR(H1050=8,H1050=9),2.02,IF(OR(H1050=10,H1050=11,H1050=12),2.08,IF(OR(H1050=13,H1050=14,H1050=15),2.14,IF(OR(H1050=16,H1050=17,H1050=18),2.21,2.28)))))))))), IF(M1050="Կ-2", IF(H1050=0,1.45,IF(H1050=1,1.49,IF(H1050=2,1.54,IF(H1050=3,1.59,IF(OR(H1050=5,H1050=4),1.63,IF(OR(H1050=6,H1050=7),1.68,IF(OR(H1050=8,H1050=9),1.73,IF(OR(H1050=10,H1050=11,H1050=12),1.79,IF(OR(H1050=13,H1050=14,H1050=15),1.84,IF(OR(H1050=16,H1050=17,H1050=18),1.9,1.95)))))))))),IF(M1050="Կ-3", IF(H1050=0,1.25,IF(H1050=1,1.29,IF(H1050=2,1.33,IF(H1050=3,1.37,IF(OR(H1050=5,H1050=4),1.41,IF(OR(H1050=6,H1050=7),1.45,IF(OR(H1050=8,H1050=9),1.49,IF(OR(H1050=10,H1050=11,H1050=12),1.54,IF(OR(H1050=13,H1050=14,H1050=15),1.58,IF(OR(H1050=16,H1050=17,H1050=18),1.63,1.68)))))))))), "Error"))))))))))))</f>
        <v>1.95</v>
      </c>
      <c r="J1050" s="799">
        <v>83200</v>
      </c>
      <c r="K1050" s="799"/>
      <c r="L1050" s="799"/>
      <c r="M1050" s="822" t="s">
        <v>87</v>
      </c>
      <c r="N1050" s="799">
        <f t="shared" ref="N1050:N1056" si="1051">J1050*I1050</f>
        <v>162240</v>
      </c>
      <c r="O1050" s="823">
        <f t="shared" si="1019"/>
        <v>162240</v>
      </c>
      <c r="P1050" s="823">
        <f t="shared" ref="P1050:P1056" si="1052">+O1050*13</f>
        <v>2109120</v>
      </c>
      <c r="Q1050" s="592">
        <f t="shared" si="1020"/>
        <v>1</v>
      </c>
      <c r="R1050" s="592">
        <f t="shared" si="1040"/>
        <v>20</v>
      </c>
      <c r="S1050" s="588">
        <f t="shared" si="1021"/>
        <v>1.95</v>
      </c>
      <c r="T1050" s="456">
        <v>83200</v>
      </c>
      <c r="U1050" s="456"/>
      <c r="V1050" s="456"/>
      <c r="W1050" s="589" t="str">
        <f t="shared" si="1022"/>
        <v>Կ-2</v>
      </c>
      <c r="X1050" s="456">
        <f t="shared" si="1023"/>
        <v>162240</v>
      </c>
      <c r="Y1050" s="590">
        <f t="shared" si="1024"/>
        <v>162240</v>
      </c>
      <c r="Z1050" s="590">
        <f t="shared" ref="Z1050:Z1056" si="1053">+Y1050*13</f>
        <v>2109120</v>
      </c>
      <c r="AA1050" s="592">
        <f t="shared" si="1025"/>
        <v>1</v>
      </c>
      <c r="AB1050" s="592">
        <f t="shared" si="1026"/>
        <v>21</v>
      </c>
      <c r="AC1050" s="588">
        <f t="shared" si="1027"/>
        <v>1.95</v>
      </c>
      <c r="AD1050" s="456">
        <v>83200</v>
      </c>
      <c r="AE1050" s="456"/>
      <c r="AF1050" s="456"/>
      <c r="AG1050" s="589" t="str">
        <f t="shared" si="1028"/>
        <v>Կ-2</v>
      </c>
      <c r="AH1050" s="456">
        <f t="shared" si="1029"/>
        <v>162240</v>
      </c>
      <c r="AI1050" s="590">
        <f t="shared" si="1030"/>
        <v>162240</v>
      </c>
      <c r="AJ1050" s="590">
        <f t="shared" ref="AJ1050:AJ1056" si="1054">+AI1050*13</f>
        <v>2109120</v>
      </c>
      <c r="AK1050" s="592">
        <f t="shared" si="1031"/>
        <v>1</v>
      </c>
      <c r="AL1050" s="592">
        <f t="shared" si="1032"/>
        <v>22</v>
      </c>
      <c r="AM1050" s="588">
        <f t="shared" si="1033"/>
        <v>1.95</v>
      </c>
      <c r="AN1050" s="456">
        <v>83200</v>
      </c>
      <c r="AO1050" s="456"/>
      <c r="AP1050" s="456"/>
      <c r="AQ1050" s="589" t="str">
        <f t="shared" si="1034"/>
        <v>Կ-2</v>
      </c>
      <c r="AR1050" s="456">
        <f t="shared" si="1035"/>
        <v>162240</v>
      </c>
      <c r="AS1050" s="590">
        <f t="shared" si="1036"/>
        <v>162240</v>
      </c>
      <c r="AT1050" s="590">
        <f t="shared" ref="AT1050:AT1056" si="1055">+AS1050*13</f>
        <v>2109120</v>
      </c>
    </row>
    <row r="1051" spans="2:46" s="587" customFormat="1" ht="27">
      <c r="B1051" s="830">
        <v>111</v>
      </c>
      <c r="C1051" s="831" t="s">
        <v>2855</v>
      </c>
      <c r="D1051" s="794" t="s">
        <v>1961</v>
      </c>
      <c r="E1051" s="796">
        <v>2004</v>
      </c>
      <c r="F1051" s="795" t="s">
        <v>984</v>
      </c>
      <c r="G1051" s="820">
        <v>1</v>
      </c>
      <c r="H1051" s="820">
        <v>7</v>
      </c>
      <c r="I1051" s="821">
        <f t="shared" si="1050"/>
        <v>1.68</v>
      </c>
      <c r="J1051" s="799">
        <v>83200</v>
      </c>
      <c r="K1051" s="832"/>
      <c r="L1051" s="832"/>
      <c r="M1051" s="822" t="s">
        <v>87</v>
      </c>
      <c r="N1051" s="799">
        <f t="shared" si="1051"/>
        <v>139776</v>
      </c>
      <c r="O1051" s="823">
        <f t="shared" si="1019"/>
        <v>139776</v>
      </c>
      <c r="P1051" s="823">
        <f t="shared" si="1052"/>
        <v>1817088</v>
      </c>
      <c r="Q1051" s="592">
        <f t="shared" si="1020"/>
        <v>1</v>
      </c>
      <c r="R1051" s="592">
        <f t="shared" si="1040"/>
        <v>8</v>
      </c>
      <c r="S1051" s="588">
        <f t="shared" si="1021"/>
        <v>1.73</v>
      </c>
      <c r="T1051" s="456">
        <v>83200</v>
      </c>
      <c r="U1051" s="457"/>
      <c r="V1051" s="457"/>
      <c r="W1051" s="589" t="str">
        <f t="shared" si="1022"/>
        <v>Կ-2</v>
      </c>
      <c r="X1051" s="456">
        <f t="shared" si="1023"/>
        <v>143936</v>
      </c>
      <c r="Y1051" s="590">
        <f t="shared" si="1024"/>
        <v>143936</v>
      </c>
      <c r="Z1051" s="590">
        <f t="shared" si="1053"/>
        <v>1871168</v>
      </c>
      <c r="AA1051" s="592">
        <f t="shared" si="1025"/>
        <v>1</v>
      </c>
      <c r="AB1051" s="592">
        <f t="shared" si="1026"/>
        <v>9</v>
      </c>
      <c r="AC1051" s="588">
        <f t="shared" si="1027"/>
        <v>1.73</v>
      </c>
      <c r="AD1051" s="456">
        <v>83200</v>
      </c>
      <c r="AE1051" s="457"/>
      <c r="AF1051" s="457"/>
      <c r="AG1051" s="589" t="str">
        <f t="shared" si="1028"/>
        <v>Կ-2</v>
      </c>
      <c r="AH1051" s="456">
        <f t="shared" si="1029"/>
        <v>143936</v>
      </c>
      <c r="AI1051" s="590">
        <f t="shared" si="1030"/>
        <v>143936</v>
      </c>
      <c r="AJ1051" s="590">
        <f t="shared" si="1054"/>
        <v>1871168</v>
      </c>
      <c r="AK1051" s="592">
        <f t="shared" si="1031"/>
        <v>1</v>
      </c>
      <c r="AL1051" s="592">
        <f t="shared" si="1032"/>
        <v>10</v>
      </c>
      <c r="AM1051" s="588">
        <f t="shared" si="1033"/>
        <v>1.79</v>
      </c>
      <c r="AN1051" s="456">
        <v>83200</v>
      </c>
      <c r="AO1051" s="457"/>
      <c r="AP1051" s="457"/>
      <c r="AQ1051" s="589" t="str">
        <f t="shared" si="1034"/>
        <v>Կ-2</v>
      </c>
      <c r="AR1051" s="456">
        <f t="shared" si="1035"/>
        <v>148928</v>
      </c>
      <c r="AS1051" s="590">
        <f t="shared" si="1036"/>
        <v>148928</v>
      </c>
      <c r="AT1051" s="590">
        <f t="shared" si="1055"/>
        <v>1936064</v>
      </c>
    </row>
    <row r="1052" spans="2:46" s="587" customFormat="1" ht="27">
      <c r="B1052" s="830">
        <v>112</v>
      </c>
      <c r="C1052" s="868" t="s">
        <v>3231</v>
      </c>
      <c r="D1052" s="794" t="s">
        <v>1960</v>
      </c>
      <c r="E1052" s="796">
        <v>2001</v>
      </c>
      <c r="F1052" s="795" t="s">
        <v>984</v>
      </c>
      <c r="G1052" s="820">
        <v>1</v>
      </c>
      <c r="H1052" s="820">
        <v>1</v>
      </c>
      <c r="I1052" s="821">
        <f t="shared" si="1050"/>
        <v>1.49</v>
      </c>
      <c r="J1052" s="799">
        <v>83200</v>
      </c>
      <c r="K1052" s="832"/>
      <c r="L1052" s="832"/>
      <c r="M1052" s="896" t="s">
        <v>87</v>
      </c>
      <c r="N1052" s="799">
        <f t="shared" si="1051"/>
        <v>123968</v>
      </c>
      <c r="O1052" s="823">
        <f t="shared" si="1019"/>
        <v>123968</v>
      </c>
      <c r="P1052" s="823">
        <f t="shared" si="1052"/>
        <v>1611584</v>
      </c>
      <c r="Q1052" s="592">
        <f t="shared" si="1020"/>
        <v>1</v>
      </c>
      <c r="R1052" s="592">
        <f t="shared" si="1040"/>
        <v>2</v>
      </c>
      <c r="S1052" s="588">
        <f t="shared" si="1021"/>
        <v>1.54</v>
      </c>
      <c r="T1052" s="456">
        <v>83200</v>
      </c>
      <c r="U1052" s="457"/>
      <c r="V1052" s="457"/>
      <c r="W1052" s="589" t="str">
        <f t="shared" si="1022"/>
        <v>Կ-2</v>
      </c>
      <c r="X1052" s="456">
        <f t="shared" si="1023"/>
        <v>128128</v>
      </c>
      <c r="Y1052" s="590">
        <f t="shared" si="1024"/>
        <v>128128</v>
      </c>
      <c r="Z1052" s="590">
        <f t="shared" si="1053"/>
        <v>1665664</v>
      </c>
      <c r="AA1052" s="592">
        <f t="shared" si="1025"/>
        <v>1</v>
      </c>
      <c r="AB1052" s="592">
        <f t="shared" si="1026"/>
        <v>3</v>
      </c>
      <c r="AC1052" s="588">
        <f t="shared" si="1027"/>
        <v>1.59</v>
      </c>
      <c r="AD1052" s="456">
        <v>83200</v>
      </c>
      <c r="AE1052" s="457"/>
      <c r="AF1052" s="457"/>
      <c r="AG1052" s="589" t="str">
        <f t="shared" si="1028"/>
        <v>Կ-2</v>
      </c>
      <c r="AH1052" s="456">
        <f t="shared" si="1029"/>
        <v>132288</v>
      </c>
      <c r="AI1052" s="590">
        <f t="shared" si="1030"/>
        <v>132288</v>
      </c>
      <c r="AJ1052" s="590">
        <f t="shared" si="1054"/>
        <v>1719744</v>
      </c>
      <c r="AK1052" s="592">
        <f t="shared" si="1031"/>
        <v>1</v>
      </c>
      <c r="AL1052" s="592">
        <f t="shared" si="1032"/>
        <v>4</v>
      </c>
      <c r="AM1052" s="588">
        <f t="shared" si="1033"/>
        <v>1.63</v>
      </c>
      <c r="AN1052" s="456">
        <v>83200</v>
      </c>
      <c r="AO1052" s="457"/>
      <c r="AP1052" s="457"/>
      <c r="AQ1052" s="589" t="str">
        <f t="shared" si="1034"/>
        <v>Կ-2</v>
      </c>
      <c r="AR1052" s="456">
        <f t="shared" si="1035"/>
        <v>135616</v>
      </c>
      <c r="AS1052" s="590">
        <f t="shared" si="1036"/>
        <v>135616</v>
      </c>
      <c r="AT1052" s="590">
        <f t="shared" si="1055"/>
        <v>1763008</v>
      </c>
    </row>
    <row r="1053" spans="2:46" s="591" customFormat="1" ht="27">
      <c r="B1053" s="830">
        <v>113</v>
      </c>
      <c r="C1053" s="795" t="s">
        <v>2852</v>
      </c>
      <c r="D1053" s="794" t="s">
        <v>1960</v>
      </c>
      <c r="E1053" s="796">
        <v>1986</v>
      </c>
      <c r="F1053" s="795" t="s">
        <v>984</v>
      </c>
      <c r="G1053" s="820">
        <v>1</v>
      </c>
      <c r="H1053" s="820">
        <v>2</v>
      </c>
      <c r="I1053" s="821">
        <f>IF(G1053&lt;1,0,IF(M1053="Բ-1",IF(H1053=0,6.94,IF(H1053=1,7.17,IF(H1053=2,7.41,IF(H1053=3,7.66,IF(OR(H1053=5,H1053=4),7.92,IF(OR(H1053=6,H1053=7),8.18,IF(OR(H1053=8,H1053=9),8.46,IF(OR(H1053=10,H1053=11,H1053=12),8.74,IF(OR(H1053=13,H1053=14,H1053=15),9.03,IF(OR(H1053=16,H1053=17,H1053=18),9.33,9.65)))))))))),IF(M1053="Բ-2", IF(H1053=0,5.71,IF(H1053=1,5.89,IF(H1053=2,6.09,IF(H1053=3,6.29,IF(OR(H1053=5,H1053=4),6.5,IF(OR(H1053=6,H1053=7),6.72,IF(OR(H1053=8,H1053=9),6.94,IF(OR(H1053=10,H1053=11,H1053=12),7.17,IF(OR(H1053=13,H1053=14,H1053=15),7.41,IF(OR(H1053=16,H1053=17,H1053=18),7.65,7.91)))))))))), IF(M1053="Գ-1", IF(H1053=0,4.7,IF(H1053=1,4.86,IF(H1053=2,5.01,IF(H1053=3,5.18,IF(OR(H1053=5,H1053=4),5.35,IF(OR(H1053=6,H1053=7),5.52,IF(OR(H1053=8,H1053=9),5.71,IF(OR(H1053=10,H1053=11,H1053=12),5.89,IF(OR(H1053=13,H1053=14,H1053=15),6.09,IF(OR(H1053=16,H1053=17,H1053=18),6.29,6.49)))))))))), IF(M1053="Գ-2", IF(H1053=0,3.88,IF(H1053=1,4.01,IF(H1053=2,4.14,IF(H1053=3,4.27,IF(OR(H1053=5,H1053=4),4.41,IF(OR(H1053=6,H1053=7),4.55,IF(OR(H1053=8,H1053=9),4.7,IF(OR(H1053=10,H1053=11,H1053=12),4.85,IF(OR(H1053=13,H1053=14,H1053=15),5.01,IF(OR(H1053=16,H1053=17,H1053=18),5.17,5.34)))))))))), IF(M1053="Գ-3", IF(H1053=0,3.21,IF(H1053=1,3.31,IF(H1053=2,3.42,IF(H1053=3,3.53,IF(OR(H1053=5,H1053=4),3.64,IF(OR(H1053=6,H1053=7),3.76,IF(OR(H1053=8,H1053=9),3.88,IF(OR(H1053=10,H1053=11,H1053=12),4.01,IF(OR(H1053=13,H1053=14,H1053=15),4.13,IF(OR(H1053=16,H1053=17,H1053=18),4.27,4.4)))))))))), IF(M1053="Ա-1", IF(H1053=0,2.66,IF(H1053=1,2.75,IF(H1053=2,2.83,IF(H1053=3,2.92,IF(OR(H1053=5,H1053=4),3.02,IF(OR(H1053=6,H1053=7),3.11,IF(OR(H1053=8,H1053=9),3.21,IF(OR(H1053=10,H1053=11,H1053=12),3.31,IF(OR(H1053=13,H1053=14,H1053=15),3.42,IF(OR(H1053=16,H1053=17,H1053=18),3.53,3.64)))))))))), IF(M1053="Ա-2", IF(H1053=0,2.28,IF(H1053=1,2.35,IF(H1053=2,2.43,IF(H1053=3,2.5,IF(OR(H1053=5,H1053=4),2.58,IF(OR(H1053=6,H1053=7),2.66,IF(OR(H1053=8,H1053=9),2.75,IF(OR(H1053=10,H1053=11,H1053=12),2.83,IF(OR(H1053=13,H1053=14,H1053=15),2.92,IF(OR(H1053=16,H1053=17,H1053=18),3.01,3.11)))))))))),IF(M1053="Ա-3", IF(H1053=0,1.96,IF(H1053=1,2.02,IF(H1053=2,2.08,IF(H1053=3,2.15,IF(OR(H1053=5,H1053=4),2.21,IF(OR(H1053=6,H1053=7),2.28,IF(OR(H1053=8,H1053=9),2.35,IF(OR(H1053=10,H1053=11,H1053=12),2.42,IF(OR(H1053=13,H1053=14,H1053=15),2.5,IF(OR(H1053=16,H1053=17,H1053=18),2.58,2.66)))))))))), IF(M1053="Կ-1", IF(H1053=0,1.68,IF(H1053=1,1.73,IF(H1053=2,1.79,IF(H1053=3,1.84,IF(OR(H1053=5,H1053=4),1.9,IF(OR(H1053=6,H1053=7),1.96,IF(OR(H1053=8,H1053=9),2.02,IF(OR(H1053=10,H1053=11,H1053=12),2.08,IF(OR(H1053=13,H1053=14,H1053=15),2.14,IF(OR(H1053=16,H1053=17,H1053=18),2.21,2.28)))))))))), IF(M1053="Կ-2", IF(H1053=0,1.45,IF(H1053=1,1.49,IF(H1053=2,1.54,IF(H1053=3,1.59,IF(OR(H1053=5,H1053=4),1.63,IF(OR(H1053=6,H1053=7),1.68,IF(OR(H1053=8,H1053=9),1.73,IF(OR(H1053=10,H1053=11,H1053=12),1.79,IF(OR(H1053=13,H1053=14,H1053=15),1.84,IF(OR(H1053=16,H1053=17,H1053=18),1.9,1.95)))))))))),IF(M1053="Կ-3", IF(H1053=0,1.25,IF(H1053=1,1.29,IF(H1053=2,1.33,IF(H1053=3,1.37,IF(OR(H1053=5,H1053=4),1.41,IF(OR(H1053=6,H1053=7),1.45,IF(OR(H1053=8,H1053=9),1.49,IF(OR(H1053=10,H1053=11,H1053=12),1.54,IF(OR(H1053=13,H1053=14,H1053=15),1.58,IF(OR(H1053=16,H1053=17,H1053=18),1.63,1.68)))))))))), "Error"))))))))))))</f>
        <v>1.54</v>
      </c>
      <c r="J1053" s="799">
        <v>83200</v>
      </c>
      <c r="K1053" s="799"/>
      <c r="L1053" s="799"/>
      <c r="M1053" s="822" t="s">
        <v>87</v>
      </c>
      <c r="N1053" s="799">
        <f>J1053*I1053</f>
        <v>128128</v>
      </c>
      <c r="O1053" s="823">
        <f>I1053*J1053+K1053+L1053</f>
        <v>128128</v>
      </c>
      <c r="P1053" s="823">
        <f>+O1053*13</f>
        <v>1665664</v>
      </c>
      <c r="Q1053" s="592">
        <f>+G1053</f>
        <v>1</v>
      </c>
      <c r="R1053" s="592">
        <f>+H1053+1</f>
        <v>3</v>
      </c>
      <c r="S1053" s="588">
        <f>IF(Q1053&lt;1,0,IF(W1053="Բ-1",IF(R1053=0,6.94,IF(R1053=1,7.17,IF(R1053=2,7.41,IF(R1053=3,7.66,IF(OR(R1053=5,R1053=4),7.92,IF(OR(R1053=6,R1053=7),8.18,IF(OR(R1053=8,R1053=9),8.46,IF(OR(R1053=10,R1053=11,R1053=12),8.74,IF(OR(R1053=13,R1053=14,R1053=15),9.03,IF(OR(R1053=16,R1053=17,R1053=18),9.33,9.65)))))))))),IF(W1053="Բ-2", IF(R1053=0,5.71,IF(R1053=1,5.89,IF(R1053=2,6.09,IF(R1053=3,6.29,IF(OR(R1053=5,R1053=4),6.5,IF(OR(R1053=6,R1053=7),6.72,IF(OR(R1053=8,R1053=9),6.94,IF(OR(R1053=10,R1053=11,R1053=12),7.17,IF(OR(R1053=13,R1053=14,R1053=15),7.41,IF(OR(R1053=16,R1053=17,R1053=18),7.65,7.91)))))))))), IF(W1053="Գ-1", IF(R1053=0,4.7,IF(R1053=1,4.86,IF(R1053=2,5.01,IF(R1053=3,5.18,IF(OR(R1053=5,R1053=4),5.35,IF(OR(R1053=6,R1053=7),5.52,IF(OR(R1053=8,R1053=9),5.71,IF(OR(R1053=10,R1053=11,R1053=12),5.89,IF(OR(R1053=13,R1053=14,R1053=15),6.09,IF(OR(R1053=16,R1053=17,R1053=18),6.29,6.49)))))))))), IF(W1053="Գ-2", IF(R1053=0,3.88,IF(R1053=1,4.01,IF(R1053=2,4.14,IF(R1053=3,4.27,IF(OR(R1053=5,R1053=4),4.41,IF(OR(R1053=6,R1053=7),4.55,IF(OR(R1053=8,R1053=9),4.7,IF(OR(R1053=10,R1053=11,R1053=12),4.85,IF(OR(R1053=13,R1053=14,R1053=15),5.01,IF(OR(R1053=16,R1053=17,R1053=18),5.17,5.34)))))))))), IF(W1053="Գ-3", IF(R1053=0,3.21,IF(R1053=1,3.31,IF(R1053=2,3.42,IF(R1053=3,3.53,IF(OR(R1053=5,R1053=4),3.64,IF(OR(R1053=6,R1053=7),3.76,IF(OR(R1053=8,R1053=9),3.88,IF(OR(R1053=10,R1053=11,R1053=12),4.01,IF(OR(R1053=13,R1053=14,R1053=15),4.13,IF(OR(R1053=16,R1053=17,R1053=18),4.27,4.4)))))))))), IF(W1053="Ա-1", IF(R1053=0,2.66,IF(R1053=1,2.75,IF(R1053=2,2.83,IF(R1053=3,2.92,IF(OR(R1053=5,R1053=4),3.02,IF(OR(R1053=6,R1053=7),3.11,IF(OR(R1053=8,R1053=9),3.21,IF(OR(R1053=10,R1053=11,R1053=12),3.31,IF(OR(R1053=13,R1053=14,R1053=15),3.42,IF(OR(R1053=16,R1053=17,R1053=18),3.53,3.64)))))))))), IF(W1053="Ա-2", IF(R1053=0,2.28,IF(R1053=1,2.35,IF(R1053=2,2.43,IF(R1053=3,2.5,IF(OR(R1053=5,R1053=4),2.58,IF(OR(R1053=6,R1053=7),2.66,IF(OR(R1053=8,R1053=9),2.75,IF(OR(R1053=10,R1053=11,R1053=12),2.83,IF(OR(R1053=13,R1053=14,R1053=15),2.92,IF(OR(R1053=16,R1053=17,R1053=18),3.01,3.11)))))))))),IF(W1053="Ա-3", IF(R1053=0,1.96,IF(R1053=1,2.02,IF(R1053=2,2.08,IF(R1053=3,2.15,IF(OR(R1053=5,R1053=4),2.21,IF(OR(R1053=6,R1053=7),2.28,IF(OR(R1053=8,R1053=9),2.35,IF(OR(R1053=10,R1053=11,R1053=12),2.42,IF(OR(R1053=13,R1053=14,R1053=15),2.5,IF(OR(R1053=16,R1053=17,R1053=18),2.58,2.66)))))))))), IF(W1053="Կ-1", IF(R1053=0,1.68,IF(R1053=1,1.73,IF(R1053=2,1.79,IF(R1053=3,1.84,IF(OR(R1053=5,R1053=4),1.9,IF(OR(R1053=6,R1053=7),1.96,IF(OR(R1053=8,R1053=9),2.02,IF(OR(R1053=10,R1053=11,R1053=12),2.08,IF(OR(R1053=13,R1053=14,R1053=15),2.14,IF(OR(R1053=16,R1053=17,R1053=18),2.21,2.28)))))))))), IF(W1053="Կ-2", IF(R1053=0,1.45,IF(R1053=1,1.49,IF(R1053=2,1.54,IF(R1053=3,1.59,IF(OR(R1053=5,R1053=4),1.63,IF(OR(R1053=6,R1053=7),1.68,IF(OR(R1053=8,R1053=9),1.73,IF(OR(R1053=10,R1053=11,R1053=12),1.79,IF(OR(R1053=13,R1053=14,R1053=15),1.84,IF(OR(R1053=16,R1053=17,R1053=18),1.9,1.95)))))))))),IF(W1053="Կ-3", IF(R1053=0,1.25,IF(R1053=1,1.29,IF(R1053=2,1.33,IF(R1053=3,1.37,IF(OR(R1053=5,R1053=4),1.41,IF(OR(R1053=6,R1053=7),1.45,IF(OR(R1053=8,R1053=9),1.49,IF(OR(R1053=10,R1053=11,R1053=12),1.54,IF(OR(R1053=13,R1053=14,R1053=15),1.58,IF(OR(R1053=16,R1053=17,R1053=18),1.63,1.68)))))))))), "Error"))))))))))))</f>
        <v>1.59</v>
      </c>
      <c r="T1053" s="456">
        <v>83200</v>
      </c>
      <c r="U1053" s="456"/>
      <c r="V1053" s="456"/>
      <c r="W1053" s="589" t="str">
        <f>+M1053</f>
        <v>Կ-2</v>
      </c>
      <c r="X1053" s="456">
        <f>T1053*S1053</f>
        <v>132288</v>
      </c>
      <c r="Y1053" s="590">
        <f>+U1053+V1053+X1053</f>
        <v>132288</v>
      </c>
      <c r="Z1053" s="590">
        <f>+Y1053*13</f>
        <v>1719744</v>
      </c>
      <c r="AA1053" s="592">
        <f>+Q1053</f>
        <v>1</v>
      </c>
      <c r="AB1053" s="592">
        <f>+R1053+1</f>
        <v>4</v>
      </c>
      <c r="AC1053" s="588">
        <f>IF(AA1053&lt;1,0,IF(AG1053="Բ-1",IF(AB1053=0,6.94,IF(AB1053=1,7.17,IF(AB1053=2,7.41,IF(AB1053=3,7.66,IF(OR(AB1053=5,AB1053=4),7.92,IF(OR(AB1053=6,AB1053=7),8.18,IF(OR(AB1053=8,AB1053=9),8.46,IF(OR(AB1053=10,AB1053=11,AB1053=12),8.74,IF(OR(AB1053=13,AB1053=14,AB1053=15),9.03,IF(OR(AB1053=16,AB1053=17,AB1053=18),9.33,9.65)))))))))),IF(AG1053="Բ-2", IF(AB1053=0,5.71,IF(AB1053=1,5.89,IF(AB1053=2,6.09,IF(AB1053=3,6.29,IF(OR(AB1053=5,AB1053=4),6.5,IF(OR(AB1053=6,AB1053=7),6.72,IF(OR(AB1053=8,AB1053=9),6.94,IF(OR(AB1053=10,AB1053=11,AB1053=12),7.17,IF(OR(AB1053=13,AB1053=14,AB1053=15),7.41,IF(OR(AB1053=16,AB1053=17,AB1053=18),7.65,7.91)))))))))), IF(AG1053="Գ-1", IF(AB1053=0,4.7,IF(AB1053=1,4.86,IF(AB1053=2,5.01,IF(AB1053=3,5.18,IF(OR(AB1053=5,AB1053=4),5.35,IF(OR(AB1053=6,AB1053=7),5.52,IF(OR(AB1053=8,AB1053=9),5.71,IF(OR(AB1053=10,AB1053=11,AB1053=12),5.89,IF(OR(AB1053=13,AB1053=14,AB1053=15),6.09,IF(OR(AB1053=16,AB1053=17,AB1053=18),6.29,6.49)))))))))), IF(AG1053="Գ-2", IF(AB1053=0,3.88,IF(AB1053=1,4.01,IF(AB1053=2,4.14,IF(AB1053=3,4.27,IF(OR(AB1053=5,AB1053=4),4.41,IF(OR(AB1053=6,AB1053=7),4.55,IF(OR(AB1053=8,AB1053=9),4.7,IF(OR(AB1053=10,AB1053=11,AB1053=12),4.85,IF(OR(AB1053=13,AB1053=14,AB1053=15),5.01,IF(OR(AB1053=16,AB1053=17,AB1053=18),5.17,5.34)))))))))), IF(AG1053="Գ-3", IF(AB1053=0,3.21,IF(AB1053=1,3.31,IF(AB1053=2,3.42,IF(AB1053=3,3.53,IF(OR(AB1053=5,AB1053=4),3.64,IF(OR(AB1053=6,AB1053=7),3.76,IF(OR(AB1053=8,AB1053=9),3.88,IF(OR(AB1053=10,AB1053=11,AB1053=12),4.01,IF(OR(AB1053=13,AB1053=14,AB1053=15),4.13,IF(OR(AB1053=16,AB1053=17,AB1053=18),4.27,4.4)))))))))), IF(AG1053="Ա-1", IF(AB1053=0,2.66,IF(AB1053=1,2.75,IF(AB1053=2,2.83,IF(AB1053=3,2.92,IF(OR(AB1053=5,AB1053=4),3.02,IF(OR(AB1053=6,AB1053=7),3.11,IF(OR(AB1053=8,AB1053=9),3.21,IF(OR(AB1053=10,AB1053=11,AB1053=12),3.31,IF(OR(AB1053=13,AB1053=14,AB1053=15),3.42,IF(OR(AB1053=16,AB1053=17,AB1053=18),3.53,3.64)))))))))), IF(AG1053="Ա-2", IF(AB1053=0,2.28,IF(AB1053=1,2.35,IF(AB1053=2,2.43,IF(AB1053=3,2.5,IF(OR(AB1053=5,AB1053=4),2.58,IF(OR(AB1053=6,AB1053=7),2.66,IF(OR(AB1053=8,AB1053=9),2.75,IF(OR(AB1053=10,AB1053=11,AB1053=12),2.83,IF(OR(AB1053=13,AB1053=14,AB1053=15),2.92,IF(OR(AB1053=16,AB1053=17,AB1053=18),3.01,3.11)))))))))),IF(AG1053="Ա-3", IF(AB1053=0,1.96,IF(AB1053=1,2.02,IF(AB1053=2,2.08,IF(AB1053=3,2.15,IF(OR(AB1053=5,AB1053=4),2.21,IF(OR(AB1053=6,AB1053=7),2.28,IF(OR(AB1053=8,AB1053=9),2.35,IF(OR(AB1053=10,AB1053=11,AB1053=12),2.42,IF(OR(AB1053=13,AB1053=14,AB1053=15),2.5,IF(OR(AB1053=16,AB1053=17,AB1053=18),2.58,2.66)))))))))), IF(AG1053="Կ-1", IF(AB1053=0,1.68,IF(AB1053=1,1.73,IF(AB1053=2,1.79,IF(AB1053=3,1.84,IF(OR(AB1053=5,AB1053=4),1.9,IF(OR(AB1053=6,AB1053=7),1.96,IF(OR(AB1053=8,AB1053=9),2.02,IF(OR(AB1053=10,AB1053=11,AB1053=12),2.08,IF(OR(AB1053=13,AB1053=14,AB1053=15),2.14,IF(OR(AB1053=16,AB1053=17,AB1053=18),2.21,2.28)))))))))), IF(AG1053="Կ-2", IF(AB1053=0,1.45,IF(AB1053=1,1.49,IF(AB1053=2,1.54,IF(AB1053=3,1.59,IF(OR(AB1053=5,AB1053=4),1.63,IF(OR(AB1053=6,AB1053=7),1.68,IF(OR(AB1053=8,AB1053=9),1.73,IF(OR(AB1053=10,AB1053=11,AB1053=12),1.79,IF(OR(AB1053=13,AB1053=14,AB1053=15),1.84,IF(OR(AB1053=16,AB1053=17,AB1053=18),1.9,1.95)))))))))),IF(AG1053="Կ-3", IF(AB1053=0,1.25,IF(AB1053=1,1.29,IF(AB1053=2,1.33,IF(AB1053=3,1.37,IF(OR(AB1053=5,AB1053=4),1.41,IF(OR(AB1053=6,AB1053=7),1.45,IF(OR(AB1053=8,AB1053=9),1.49,IF(OR(AB1053=10,AB1053=11,AB1053=12),1.54,IF(OR(AB1053=13,AB1053=14,AB1053=15),1.58,IF(OR(AB1053=16,AB1053=17,AB1053=18),1.63,1.68)))))))))), "Error"))))))))))))</f>
        <v>1.63</v>
      </c>
      <c r="AD1053" s="456">
        <v>83200</v>
      </c>
      <c r="AE1053" s="456"/>
      <c r="AF1053" s="456"/>
      <c r="AG1053" s="589" t="str">
        <f>+W1053</f>
        <v>Կ-2</v>
      </c>
      <c r="AH1053" s="456">
        <f>AD1053*AC1053</f>
        <v>135616</v>
      </c>
      <c r="AI1053" s="590">
        <f>AH1053+AE1053+AF1053</f>
        <v>135616</v>
      </c>
      <c r="AJ1053" s="590">
        <f>+AI1053*13</f>
        <v>1763008</v>
      </c>
      <c r="AK1053" s="592">
        <f>+AA1053</f>
        <v>1</v>
      </c>
      <c r="AL1053" s="592">
        <f>+AB1053+1</f>
        <v>5</v>
      </c>
      <c r="AM1053" s="588">
        <f>IF(AK1053&lt;1,0,IF(AQ1053="Բ-1",IF(AL1053=0,6.94,IF(AL1053=1,7.17,IF(AL1053=2,7.41,IF(AL1053=3,7.66,IF(OR(AL1053=5,AL1053=4),7.92,IF(OR(AL1053=6,AL1053=7),8.18,IF(OR(AL1053=8,AL1053=9),8.46,IF(OR(AL1053=10,AL1053=11,AL1053=12),8.74,IF(OR(AL1053=13,AL1053=14,AL1053=15),9.03,IF(OR(AL1053=16,AL1053=17,AL1053=18),9.33,9.65)))))))))),IF(AQ1053="Բ-2", IF(AL1053=0,5.71,IF(AL1053=1,5.89,IF(AL1053=2,6.09,IF(AL1053=3,6.29,IF(OR(AL1053=5,AL1053=4),6.5,IF(OR(AL1053=6,AL1053=7),6.72,IF(OR(AL1053=8,AL1053=9),6.94,IF(OR(AL1053=10,AL1053=11,AL1053=12),7.17,IF(OR(AL1053=13,AL1053=14,AL1053=15),7.41,IF(OR(AL1053=16,AL1053=17,AL1053=18),7.65,7.91)))))))))), IF(AQ1053="Գ-1", IF(AL1053=0,4.7,IF(AL1053=1,4.86,IF(AL1053=2,5.01,IF(AL1053=3,5.18,IF(OR(AL1053=5,AL1053=4),5.35,IF(OR(AL1053=6,AL1053=7),5.52,IF(OR(AL1053=8,AL1053=9),5.71,IF(OR(AL1053=10,AL1053=11,AL1053=12),5.89,IF(OR(AL1053=13,AL1053=14,AL1053=15),6.09,IF(OR(AL1053=16,AL1053=17,AL1053=18),6.29,6.49)))))))))), IF(AQ1053="Գ-2", IF(AL1053=0,3.88,IF(AL1053=1,4.01,IF(AL1053=2,4.14,IF(AL1053=3,4.27,IF(OR(AL1053=5,AL1053=4),4.41,IF(OR(AL1053=6,AL1053=7),4.55,IF(OR(AL1053=8,AL1053=9),4.7,IF(OR(AL1053=10,AL1053=11,AL1053=12),4.85,IF(OR(AL1053=13,AL1053=14,AL1053=15),5.01,IF(OR(AL1053=16,AL1053=17,AL1053=18),5.17,5.34)))))))))), IF(AQ1053="Գ-3", IF(AL1053=0,3.21,IF(AL1053=1,3.31,IF(AL1053=2,3.42,IF(AL1053=3,3.53,IF(OR(AL1053=5,AL1053=4),3.64,IF(OR(AL1053=6,AL1053=7),3.76,IF(OR(AL1053=8,AL1053=9),3.88,IF(OR(AL1053=10,AL1053=11,AL1053=12),4.01,IF(OR(AL1053=13,AL1053=14,AL1053=15),4.13,IF(OR(AL1053=16,AL1053=17,AL1053=18),4.27,4.4)))))))))), IF(AQ1053="Ա-1", IF(AL1053=0,2.66,IF(AL1053=1,2.75,IF(AL1053=2,2.83,IF(AL1053=3,2.92,IF(OR(AL1053=5,AL1053=4),3.02,IF(OR(AL1053=6,AL1053=7),3.11,IF(OR(AL1053=8,AL1053=9),3.21,IF(OR(AL1053=10,AL1053=11,AL1053=12),3.31,IF(OR(AL1053=13,AL1053=14,AL1053=15),3.42,IF(OR(AL1053=16,AL1053=17,AL1053=18),3.53,3.64)))))))))), IF(AQ1053="Ա-2", IF(AL1053=0,2.28,IF(AL1053=1,2.35,IF(AL1053=2,2.43,IF(AL1053=3,2.5,IF(OR(AL1053=5,AL1053=4),2.58,IF(OR(AL1053=6,AL1053=7),2.66,IF(OR(AL1053=8,AL1053=9),2.75,IF(OR(AL1053=10,AL1053=11,AL1053=12),2.83,IF(OR(AL1053=13,AL1053=14,AL1053=15),2.92,IF(OR(AL1053=16,AL1053=17,AL1053=18),3.01,3.11)))))))))),IF(AQ1053="Ա-3", IF(AL1053=0,1.96,IF(AL1053=1,2.02,IF(AL1053=2,2.08,IF(AL1053=3,2.15,IF(OR(AL1053=5,AL1053=4),2.21,IF(OR(AL1053=6,AL1053=7),2.28,IF(OR(AL1053=8,AL1053=9),2.35,IF(OR(AL1053=10,AL1053=11,AL1053=12),2.42,IF(OR(AL1053=13,AL1053=14,AL1053=15),2.5,IF(OR(AL1053=16,AL1053=17,AL1053=18),2.58,2.66)))))))))), IF(AQ1053="Կ-1", IF(AL1053=0,1.68,IF(AL1053=1,1.73,IF(AL1053=2,1.79,IF(AL1053=3,1.84,IF(OR(AL1053=5,AL1053=4),1.9,IF(OR(AL1053=6,AL1053=7),1.96,IF(OR(AL1053=8,AL1053=9),2.02,IF(OR(AL1053=10,AL1053=11,AL1053=12),2.08,IF(OR(AL1053=13,AL1053=14,AL1053=15),2.14,IF(OR(AL1053=16,AL1053=17,AL1053=18),2.21,2.28)))))))))), IF(AQ1053="Կ-2", IF(AL1053=0,1.45,IF(AL1053=1,1.49,IF(AL1053=2,1.54,IF(AL1053=3,1.59,IF(OR(AL1053=5,AL1053=4),1.63,IF(OR(AL1053=6,AL1053=7),1.68,IF(OR(AL1053=8,AL1053=9),1.73,IF(OR(AL1053=10,AL1053=11,AL1053=12),1.79,IF(OR(AL1053=13,AL1053=14,AL1053=15),1.84,IF(OR(AL1053=16,AL1053=17,AL1053=18),1.9,1.95)))))))))),IF(AQ1053="Կ-3", IF(AL1053=0,1.25,IF(AL1053=1,1.29,IF(AL1053=2,1.33,IF(AL1053=3,1.37,IF(OR(AL1053=5,AL1053=4),1.41,IF(OR(AL1053=6,AL1053=7),1.45,IF(OR(AL1053=8,AL1053=9),1.49,IF(OR(AL1053=10,AL1053=11,AL1053=12),1.54,IF(OR(AL1053=13,AL1053=14,AL1053=15),1.58,IF(OR(AL1053=16,AL1053=17,AL1053=18),1.63,1.68)))))))))), "Error"))))))))))))</f>
        <v>1.63</v>
      </c>
      <c r="AN1053" s="456">
        <v>83200</v>
      </c>
      <c r="AO1053" s="456"/>
      <c r="AP1053" s="456"/>
      <c r="AQ1053" s="589" t="str">
        <f>+AG1053</f>
        <v>Կ-2</v>
      </c>
      <c r="AR1053" s="456">
        <f>AN1053*AM1053</f>
        <v>135616</v>
      </c>
      <c r="AS1053" s="590">
        <f>AR1053+AO1053+AP1053</f>
        <v>135616</v>
      </c>
      <c r="AT1053" s="590">
        <f>+AS1053*13</f>
        <v>1763008</v>
      </c>
    </row>
    <row r="1054" spans="2:46" s="587" customFormat="1" ht="27">
      <c r="B1054" s="830">
        <v>114</v>
      </c>
      <c r="C1054" s="795" t="s">
        <v>1560</v>
      </c>
      <c r="D1054" s="794" t="s">
        <v>1960</v>
      </c>
      <c r="E1054" s="796">
        <v>1972</v>
      </c>
      <c r="F1054" s="795" t="s">
        <v>984</v>
      </c>
      <c r="G1054" s="820">
        <v>1</v>
      </c>
      <c r="H1054" s="820">
        <v>3</v>
      </c>
      <c r="I1054" s="821">
        <f t="shared" si="1050"/>
        <v>1.59</v>
      </c>
      <c r="J1054" s="799">
        <v>83200</v>
      </c>
      <c r="K1054" s="832"/>
      <c r="L1054" s="832"/>
      <c r="M1054" s="896" t="s">
        <v>87</v>
      </c>
      <c r="N1054" s="799">
        <f t="shared" si="1051"/>
        <v>132288</v>
      </c>
      <c r="O1054" s="823">
        <f t="shared" si="1019"/>
        <v>132288</v>
      </c>
      <c r="P1054" s="823">
        <f t="shared" si="1052"/>
        <v>1719744</v>
      </c>
      <c r="Q1054" s="592">
        <f t="shared" si="1020"/>
        <v>1</v>
      </c>
      <c r="R1054" s="592">
        <f t="shared" si="1040"/>
        <v>4</v>
      </c>
      <c r="S1054" s="588">
        <f t="shared" si="1021"/>
        <v>1.63</v>
      </c>
      <c r="T1054" s="456">
        <v>83200</v>
      </c>
      <c r="U1054" s="457"/>
      <c r="V1054" s="457"/>
      <c r="W1054" s="589" t="str">
        <f t="shared" si="1022"/>
        <v>Կ-2</v>
      </c>
      <c r="X1054" s="456">
        <f t="shared" si="1023"/>
        <v>135616</v>
      </c>
      <c r="Y1054" s="590">
        <f t="shared" si="1024"/>
        <v>135616</v>
      </c>
      <c r="Z1054" s="590">
        <f t="shared" si="1053"/>
        <v>1763008</v>
      </c>
      <c r="AA1054" s="592">
        <f t="shared" si="1025"/>
        <v>1</v>
      </c>
      <c r="AB1054" s="592">
        <f t="shared" si="1026"/>
        <v>5</v>
      </c>
      <c r="AC1054" s="588">
        <f t="shared" si="1027"/>
        <v>1.63</v>
      </c>
      <c r="AD1054" s="456">
        <v>83200</v>
      </c>
      <c r="AE1054" s="457"/>
      <c r="AF1054" s="457"/>
      <c r="AG1054" s="589" t="str">
        <f t="shared" si="1028"/>
        <v>Կ-2</v>
      </c>
      <c r="AH1054" s="456">
        <f t="shared" si="1029"/>
        <v>135616</v>
      </c>
      <c r="AI1054" s="590">
        <f t="shared" si="1030"/>
        <v>135616</v>
      </c>
      <c r="AJ1054" s="590">
        <f t="shared" si="1054"/>
        <v>1763008</v>
      </c>
      <c r="AK1054" s="592">
        <f t="shared" si="1031"/>
        <v>1</v>
      </c>
      <c r="AL1054" s="592">
        <f t="shared" si="1032"/>
        <v>6</v>
      </c>
      <c r="AM1054" s="588">
        <f t="shared" si="1033"/>
        <v>1.68</v>
      </c>
      <c r="AN1054" s="456">
        <v>83200</v>
      </c>
      <c r="AO1054" s="457"/>
      <c r="AP1054" s="457"/>
      <c r="AQ1054" s="589" t="str">
        <f t="shared" si="1034"/>
        <v>Կ-2</v>
      </c>
      <c r="AR1054" s="456">
        <f t="shared" si="1035"/>
        <v>139776</v>
      </c>
      <c r="AS1054" s="590">
        <f t="shared" si="1036"/>
        <v>139776</v>
      </c>
      <c r="AT1054" s="590">
        <f t="shared" si="1055"/>
        <v>1817088</v>
      </c>
    </row>
    <row r="1055" spans="2:46" s="587" customFormat="1" ht="27">
      <c r="B1055" s="830">
        <v>115</v>
      </c>
      <c r="C1055" s="831" t="s">
        <v>2581</v>
      </c>
      <c r="D1055" s="794" t="s">
        <v>1960</v>
      </c>
      <c r="E1055" s="796">
        <v>1988</v>
      </c>
      <c r="F1055" s="795" t="s">
        <v>984</v>
      </c>
      <c r="G1055" s="820">
        <v>1</v>
      </c>
      <c r="H1055" s="820">
        <v>1</v>
      </c>
      <c r="I1055" s="821">
        <f t="shared" si="1050"/>
        <v>1.49</v>
      </c>
      <c r="J1055" s="799">
        <v>83200</v>
      </c>
      <c r="K1055" s="832"/>
      <c r="L1055" s="832"/>
      <c r="M1055" s="822" t="s">
        <v>87</v>
      </c>
      <c r="N1055" s="799">
        <f t="shared" si="1051"/>
        <v>123968</v>
      </c>
      <c r="O1055" s="823">
        <f t="shared" si="1019"/>
        <v>123968</v>
      </c>
      <c r="P1055" s="823">
        <f t="shared" si="1052"/>
        <v>1611584</v>
      </c>
      <c r="Q1055" s="592">
        <f t="shared" si="1020"/>
        <v>1</v>
      </c>
      <c r="R1055" s="592">
        <f t="shared" si="1040"/>
        <v>2</v>
      </c>
      <c r="S1055" s="588">
        <f t="shared" si="1021"/>
        <v>1.54</v>
      </c>
      <c r="T1055" s="456">
        <v>83200</v>
      </c>
      <c r="U1055" s="457"/>
      <c r="V1055" s="457"/>
      <c r="W1055" s="589" t="str">
        <f t="shared" si="1022"/>
        <v>Կ-2</v>
      </c>
      <c r="X1055" s="456">
        <f t="shared" si="1023"/>
        <v>128128</v>
      </c>
      <c r="Y1055" s="590">
        <f t="shared" si="1024"/>
        <v>128128</v>
      </c>
      <c r="Z1055" s="590">
        <f t="shared" si="1053"/>
        <v>1665664</v>
      </c>
      <c r="AA1055" s="592">
        <f t="shared" si="1025"/>
        <v>1</v>
      </c>
      <c r="AB1055" s="592">
        <f t="shared" si="1026"/>
        <v>3</v>
      </c>
      <c r="AC1055" s="588">
        <f t="shared" si="1027"/>
        <v>1.59</v>
      </c>
      <c r="AD1055" s="456">
        <v>83200</v>
      </c>
      <c r="AE1055" s="457"/>
      <c r="AF1055" s="457"/>
      <c r="AG1055" s="589" t="str">
        <f t="shared" si="1028"/>
        <v>Կ-2</v>
      </c>
      <c r="AH1055" s="456">
        <f t="shared" si="1029"/>
        <v>132288</v>
      </c>
      <c r="AI1055" s="590">
        <f t="shared" si="1030"/>
        <v>132288</v>
      </c>
      <c r="AJ1055" s="590">
        <f t="shared" si="1054"/>
        <v>1719744</v>
      </c>
      <c r="AK1055" s="592">
        <f t="shared" si="1031"/>
        <v>1</v>
      </c>
      <c r="AL1055" s="592">
        <f t="shared" si="1032"/>
        <v>4</v>
      </c>
      <c r="AM1055" s="588">
        <f t="shared" si="1033"/>
        <v>1.63</v>
      </c>
      <c r="AN1055" s="456">
        <v>83200</v>
      </c>
      <c r="AO1055" s="457"/>
      <c r="AP1055" s="457"/>
      <c r="AQ1055" s="589" t="str">
        <f t="shared" si="1034"/>
        <v>Կ-2</v>
      </c>
      <c r="AR1055" s="456">
        <f t="shared" si="1035"/>
        <v>135616</v>
      </c>
      <c r="AS1055" s="590">
        <f t="shared" si="1036"/>
        <v>135616</v>
      </c>
      <c r="AT1055" s="590">
        <f t="shared" si="1055"/>
        <v>1763008</v>
      </c>
    </row>
    <row r="1056" spans="2:46" s="587" customFormat="1" ht="27">
      <c r="B1056" s="830">
        <v>116</v>
      </c>
      <c r="C1056" s="795" t="s">
        <v>2853</v>
      </c>
      <c r="D1056" s="794" t="s">
        <v>1960</v>
      </c>
      <c r="E1056" s="796">
        <v>1996</v>
      </c>
      <c r="F1056" s="795" t="s">
        <v>984</v>
      </c>
      <c r="G1056" s="820">
        <v>1</v>
      </c>
      <c r="H1056" s="820">
        <v>2</v>
      </c>
      <c r="I1056" s="821">
        <f t="shared" si="1050"/>
        <v>1.54</v>
      </c>
      <c r="J1056" s="799">
        <v>83200</v>
      </c>
      <c r="K1056" s="832"/>
      <c r="L1056" s="832"/>
      <c r="M1056" s="822" t="s">
        <v>87</v>
      </c>
      <c r="N1056" s="799">
        <f t="shared" si="1051"/>
        <v>128128</v>
      </c>
      <c r="O1056" s="823">
        <f t="shared" si="1019"/>
        <v>128128</v>
      </c>
      <c r="P1056" s="823">
        <f t="shared" si="1052"/>
        <v>1665664</v>
      </c>
      <c r="Q1056" s="592">
        <f t="shared" si="1020"/>
        <v>1</v>
      </c>
      <c r="R1056" s="592">
        <f t="shared" si="1040"/>
        <v>3</v>
      </c>
      <c r="S1056" s="588">
        <f t="shared" si="1021"/>
        <v>1.59</v>
      </c>
      <c r="T1056" s="456">
        <v>83200</v>
      </c>
      <c r="U1056" s="457"/>
      <c r="V1056" s="457"/>
      <c r="W1056" s="589" t="str">
        <f t="shared" si="1022"/>
        <v>Կ-2</v>
      </c>
      <c r="X1056" s="456">
        <f t="shared" si="1023"/>
        <v>132288</v>
      </c>
      <c r="Y1056" s="590">
        <f t="shared" si="1024"/>
        <v>132288</v>
      </c>
      <c r="Z1056" s="590">
        <f t="shared" si="1053"/>
        <v>1719744</v>
      </c>
      <c r="AA1056" s="592">
        <f t="shared" si="1025"/>
        <v>1</v>
      </c>
      <c r="AB1056" s="592">
        <f t="shared" si="1026"/>
        <v>4</v>
      </c>
      <c r="AC1056" s="588">
        <f t="shared" si="1027"/>
        <v>1.63</v>
      </c>
      <c r="AD1056" s="456">
        <v>83200</v>
      </c>
      <c r="AE1056" s="457"/>
      <c r="AF1056" s="457"/>
      <c r="AG1056" s="589" t="str">
        <f t="shared" si="1028"/>
        <v>Կ-2</v>
      </c>
      <c r="AH1056" s="456">
        <f t="shared" si="1029"/>
        <v>135616</v>
      </c>
      <c r="AI1056" s="590">
        <f t="shared" si="1030"/>
        <v>135616</v>
      </c>
      <c r="AJ1056" s="590">
        <f t="shared" si="1054"/>
        <v>1763008</v>
      </c>
      <c r="AK1056" s="592">
        <f t="shared" si="1031"/>
        <v>1</v>
      </c>
      <c r="AL1056" s="592">
        <f t="shared" si="1032"/>
        <v>5</v>
      </c>
      <c r="AM1056" s="588">
        <f t="shared" si="1033"/>
        <v>1.63</v>
      </c>
      <c r="AN1056" s="456">
        <v>83200</v>
      </c>
      <c r="AO1056" s="457"/>
      <c r="AP1056" s="457"/>
      <c r="AQ1056" s="589" t="str">
        <f t="shared" si="1034"/>
        <v>Կ-2</v>
      </c>
      <c r="AR1056" s="456">
        <f t="shared" si="1035"/>
        <v>135616</v>
      </c>
      <c r="AS1056" s="590">
        <f t="shared" si="1036"/>
        <v>135616</v>
      </c>
      <c r="AT1056" s="590">
        <f t="shared" si="1055"/>
        <v>1763008</v>
      </c>
    </row>
    <row r="1057" spans="2:46" s="587" customFormat="1" ht="27">
      <c r="B1057" s="830">
        <v>117</v>
      </c>
      <c r="C1057" s="795" t="s">
        <v>2854</v>
      </c>
      <c r="D1057" s="794" t="s">
        <v>1960</v>
      </c>
      <c r="E1057" s="796">
        <v>1984</v>
      </c>
      <c r="F1057" s="795" t="s">
        <v>984</v>
      </c>
      <c r="G1057" s="820">
        <v>1</v>
      </c>
      <c r="H1057" s="820">
        <v>4</v>
      </c>
      <c r="I1057" s="821">
        <f t="shared" ref="I1057:I1063" si="1056">IF(G1057&lt;1,0,IF(M1057="Բ-1",IF(H1057=0,6.94,IF(H1057=1,7.17,IF(H1057=2,7.41,IF(H1057=3,7.66,IF(OR(H1057=5,H1057=4),7.92,IF(OR(H1057=6,H1057=7),8.18,IF(OR(H1057=8,H1057=9),8.46,IF(OR(H1057=10,H1057=11,H1057=12),8.74,IF(OR(H1057=13,H1057=14,H1057=15),9.03,IF(OR(H1057=16,H1057=17,H1057=18),9.33,9.65)))))))))),IF(M1057="Բ-2", IF(H1057=0,5.71,IF(H1057=1,5.89,IF(H1057=2,6.09,IF(H1057=3,6.29,IF(OR(H1057=5,H1057=4),6.5,IF(OR(H1057=6,H1057=7),6.72,IF(OR(H1057=8,H1057=9),6.94,IF(OR(H1057=10,H1057=11,H1057=12),7.17,IF(OR(H1057=13,H1057=14,H1057=15),7.41,IF(OR(H1057=16,H1057=17,H1057=18),7.65,7.91)))))))))), IF(M1057="Գ-1", IF(H1057=0,4.7,IF(H1057=1,4.86,IF(H1057=2,5.01,IF(H1057=3,5.18,IF(OR(H1057=5,H1057=4),5.35,IF(OR(H1057=6,H1057=7),5.52,IF(OR(H1057=8,H1057=9),5.71,IF(OR(H1057=10,H1057=11,H1057=12),5.89,IF(OR(H1057=13,H1057=14,H1057=15),6.09,IF(OR(H1057=16,H1057=17,H1057=18),6.29,6.49)))))))))), IF(M1057="Գ-2", IF(H1057=0,3.88,IF(H1057=1,4.01,IF(H1057=2,4.14,IF(H1057=3,4.27,IF(OR(H1057=5,H1057=4),4.41,IF(OR(H1057=6,H1057=7),4.55,IF(OR(H1057=8,H1057=9),4.7,IF(OR(H1057=10,H1057=11,H1057=12),4.85,IF(OR(H1057=13,H1057=14,H1057=15),5.01,IF(OR(H1057=16,H1057=17,H1057=18),5.17,5.34)))))))))), IF(M1057="Գ-3", IF(H1057=0,3.21,IF(H1057=1,3.31,IF(H1057=2,3.42,IF(H1057=3,3.53,IF(OR(H1057=5,H1057=4),3.64,IF(OR(H1057=6,H1057=7),3.76,IF(OR(H1057=8,H1057=9),3.88,IF(OR(H1057=10,H1057=11,H1057=12),4.01,IF(OR(H1057=13,H1057=14,H1057=15),4.13,IF(OR(H1057=16,H1057=17,H1057=18),4.27,4.4)))))))))), IF(M1057="Ա-1", IF(H1057=0,2.66,IF(H1057=1,2.75,IF(H1057=2,2.83,IF(H1057=3,2.92,IF(OR(H1057=5,H1057=4),3.02,IF(OR(H1057=6,H1057=7),3.11,IF(OR(H1057=8,H1057=9),3.21,IF(OR(H1057=10,H1057=11,H1057=12),3.31,IF(OR(H1057=13,H1057=14,H1057=15),3.42,IF(OR(H1057=16,H1057=17,H1057=18),3.53,3.64)))))))))), IF(M1057="Ա-2", IF(H1057=0,2.28,IF(H1057=1,2.35,IF(H1057=2,2.43,IF(H1057=3,2.5,IF(OR(H1057=5,H1057=4),2.58,IF(OR(H1057=6,H1057=7),2.66,IF(OR(H1057=8,H1057=9),2.75,IF(OR(H1057=10,H1057=11,H1057=12),2.83,IF(OR(H1057=13,H1057=14,H1057=15),2.92,IF(OR(H1057=16,H1057=17,H1057=18),3.01,3.11)))))))))),IF(M1057="Ա-3", IF(H1057=0,1.96,IF(H1057=1,2.02,IF(H1057=2,2.08,IF(H1057=3,2.15,IF(OR(H1057=5,H1057=4),2.21,IF(OR(H1057=6,H1057=7),2.28,IF(OR(H1057=8,H1057=9),2.35,IF(OR(H1057=10,H1057=11,H1057=12),2.42,IF(OR(H1057=13,H1057=14,H1057=15),2.5,IF(OR(H1057=16,H1057=17,H1057=18),2.58,2.66)))))))))), IF(M1057="Կ-1", IF(H1057=0,1.68,IF(H1057=1,1.73,IF(H1057=2,1.79,IF(H1057=3,1.84,IF(OR(H1057=5,H1057=4),1.9,IF(OR(H1057=6,H1057=7),1.96,IF(OR(H1057=8,H1057=9),2.02,IF(OR(H1057=10,H1057=11,H1057=12),2.08,IF(OR(H1057=13,H1057=14,H1057=15),2.14,IF(OR(H1057=16,H1057=17,H1057=18),2.21,2.28)))))))))), IF(M1057="Կ-2", IF(H1057=0,1.45,IF(H1057=1,1.49,IF(H1057=2,1.54,IF(H1057=3,1.59,IF(OR(H1057=5,H1057=4),1.63,IF(OR(H1057=6,H1057=7),1.68,IF(OR(H1057=8,H1057=9),1.73,IF(OR(H1057=10,H1057=11,H1057=12),1.79,IF(OR(H1057=13,H1057=14,H1057=15),1.84,IF(OR(H1057=16,H1057=17,H1057=18),1.9,1.95)))))))))),IF(M1057="Կ-3", IF(H1057=0,1.25,IF(H1057=1,1.29,IF(H1057=2,1.33,IF(H1057=3,1.37,IF(OR(H1057=5,H1057=4),1.41,IF(OR(H1057=6,H1057=7),1.45,IF(OR(H1057=8,H1057=9),1.49,IF(OR(H1057=10,H1057=11,H1057=12),1.54,IF(OR(H1057=13,H1057=14,H1057=15),1.58,IF(OR(H1057=16,H1057=17,H1057=18),1.63,1.68)))))))))), "Error"))))))))))))</f>
        <v>1.63</v>
      </c>
      <c r="J1057" s="799">
        <v>83200</v>
      </c>
      <c r="K1057" s="799"/>
      <c r="L1057" s="799"/>
      <c r="M1057" s="822" t="s">
        <v>87</v>
      </c>
      <c r="N1057" s="799">
        <f t="shared" ref="N1057:N1063" si="1057">J1057*I1057</f>
        <v>135616</v>
      </c>
      <c r="O1057" s="823">
        <f t="shared" si="1019"/>
        <v>135616</v>
      </c>
      <c r="P1057" s="823">
        <f t="shared" ref="P1057:P1063" si="1058">+O1057*13</f>
        <v>1763008</v>
      </c>
      <c r="Q1057" s="592">
        <f t="shared" si="1020"/>
        <v>1</v>
      </c>
      <c r="R1057" s="592">
        <f t="shared" si="1040"/>
        <v>5</v>
      </c>
      <c r="S1057" s="588">
        <f t="shared" si="1021"/>
        <v>1.63</v>
      </c>
      <c r="T1057" s="456">
        <v>83200</v>
      </c>
      <c r="U1057" s="456"/>
      <c r="V1057" s="456"/>
      <c r="W1057" s="589" t="str">
        <f t="shared" si="1022"/>
        <v>Կ-2</v>
      </c>
      <c r="X1057" s="456">
        <f t="shared" si="1023"/>
        <v>135616</v>
      </c>
      <c r="Y1057" s="590">
        <f t="shared" si="1024"/>
        <v>135616</v>
      </c>
      <c r="Z1057" s="590">
        <f t="shared" ref="Z1057:Z1063" si="1059">+Y1057*13</f>
        <v>1763008</v>
      </c>
      <c r="AA1057" s="592">
        <f t="shared" si="1025"/>
        <v>1</v>
      </c>
      <c r="AB1057" s="592">
        <f t="shared" si="1026"/>
        <v>6</v>
      </c>
      <c r="AC1057" s="588">
        <f t="shared" si="1027"/>
        <v>1.68</v>
      </c>
      <c r="AD1057" s="456">
        <v>83200</v>
      </c>
      <c r="AE1057" s="456"/>
      <c r="AF1057" s="456"/>
      <c r="AG1057" s="589" t="str">
        <f t="shared" si="1028"/>
        <v>Կ-2</v>
      </c>
      <c r="AH1057" s="456">
        <f t="shared" si="1029"/>
        <v>139776</v>
      </c>
      <c r="AI1057" s="590">
        <f t="shared" si="1030"/>
        <v>139776</v>
      </c>
      <c r="AJ1057" s="590">
        <f t="shared" ref="AJ1057:AJ1063" si="1060">+AI1057*13</f>
        <v>1817088</v>
      </c>
      <c r="AK1057" s="592">
        <f t="shared" si="1031"/>
        <v>1</v>
      </c>
      <c r="AL1057" s="592">
        <f t="shared" si="1032"/>
        <v>7</v>
      </c>
      <c r="AM1057" s="588">
        <f t="shared" si="1033"/>
        <v>1.68</v>
      </c>
      <c r="AN1057" s="456">
        <v>83200</v>
      </c>
      <c r="AO1057" s="456"/>
      <c r="AP1057" s="456"/>
      <c r="AQ1057" s="589" t="str">
        <f t="shared" si="1034"/>
        <v>Կ-2</v>
      </c>
      <c r="AR1057" s="456">
        <f t="shared" si="1035"/>
        <v>139776</v>
      </c>
      <c r="AS1057" s="590">
        <f t="shared" si="1036"/>
        <v>139776</v>
      </c>
      <c r="AT1057" s="590">
        <f t="shared" ref="AT1057:AT1063" si="1061">+AS1057*13</f>
        <v>1817088</v>
      </c>
    </row>
    <row r="1058" spans="2:46" s="587" customFormat="1" ht="27">
      <c r="B1058" s="830">
        <v>118</v>
      </c>
      <c r="C1058" s="795" t="s">
        <v>2396</v>
      </c>
      <c r="D1058" s="794" t="s">
        <v>1960</v>
      </c>
      <c r="E1058" s="796">
        <v>2003</v>
      </c>
      <c r="F1058" s="795" t="s">
        <v>984</v>
      </c>
      <c r="G1058" s="820">
        <v>1</v>
      </c>
      <c r="H1058" s="820">
        <v>3</v>
      </c>
      <c r="I1058" s="821">
        <f t="shared" si="1056"/>
        <v>1.59</v>
      </c>
      <c r="J1058" s="799">
        <v>83200</v>
      </c>
      <c r="K1058" s="799"/>
      <c r="L1058" s="799"/>
      <c r="M1058" s="822" t="s">
        <v>87</v>
      </c>
      <c r="N1058" s="799">
        <f t="shared" si="1057"/>
        <v>132288</v>
      </c>
      <c r="O1058" s="823">
        <f t="shared" si="1019"/>
        <v>132288</v>
      </c>
      <c r="P1058" s="823">
        <f t="shared" si="1058"/>
        <v>1719744</v>
      </c>
      <c r="Q1058" s="592">
        <f t="shared" si="1020"/>
        <v>1</v>
      </c>
      <c r="R1058" s="592">
        <f t="shared" si="1040"/>
        <v>4</v>
      </c>
      <c r="S1058" s="588">
        <f t="shared" si="1021"/>
        <v>1.63</v>
      </c>
      <c r="T1058" s="456">
        <v>83200</v>
      </c>
      <c r="U1058" s="456"/>
      <c r="V1058" s="456"/>
      <c r="W1058" s="589" t="str">
        <f t="shared" si="1022"/>
        <v>Կ-2</v>
      </c>
      <c r="X1058" s="456">
        <f t="shared" si="1023"/>
        <v>135616</v>
      </c>
      <c r="Y1058" s="590">
        <f t="shared" si="1024"/>
        <v>135616</v>
      </c>
      <c r="Z1058" s="590">
        <f t="shared" si="1059"/>
        <v>1763008</v>
      </c>
      <c r="AA1058" s="592">
        <f t="shared" si="1025"/>
        <v>1</v>
      </c>
      <c r="AB1058" s="592">
        <f t="shared" si="1026"/>
        <v>5</v>
      </c>
      <c r="AC1058" s="588">
        <f t="shared" si="1027"/>
        <v>1.63</v>
      </c>
      <c r="AD1058" s="456">
        <v>83200</v>
      </c>
      <c r="AE1058" s="456"/>
      <c r="AF1058" s="456"/>
      <c r="AG1058" s="589" t="str">
        <f t="shared" si="1028"/>
        <v>Կ-2</v>
      </c>
      <c r="AH1058" s="456">
        <f t="shared" si="1029"/>
        <v>135616</v>
      </c>
      <c r="AI1058" s="590">
        <f t="shared" si="1030"/>
        <v>135616</v>
      </c>
      <c r="AJ1058" s="590">
        <f t="shared" si="1060"/>
        <v>1763008</v>
      </c>
      <c r="AK1058" s="592">
        <f t="shared" si="1031"/>
        <v>1</v>
      </c>
      <c r="AL1058" s="592">
        <f t="shared" si="1032"/>
        <v>6</v>
      </c>
      <c r="AM1058" s="588">
        <f t="shared" si="1033"/>
        <v>1.68</v>
      </c>
      <c r="AN1058" s="456">
        <v>83200</v>
      </c>
      <c r="AO1058" s="456"/>
      <c r="AP1058" s="456"/>
      <c r="AQ1058" s="589" t="str">
        <f t="shared" si="1034"/>
        <v>Կ-2</v>
      </c>
      <c r="AR1058" s="456">
        <f t="shared" si="1035"/>
        <v>139776</v>
      </c>
      <c r="AS1058" s="590">
        <f t="shared" si="1036"/>
        <v>139776</v>
      </c>
      <c r="AT1058" s="590">
        <f t="shared" si="1061"/>
        <v>1817088</v>
      </c>
    </row>
    <row r="1059" spans="2:46" s="587" customFormat="1" ht="27">
      <c r="B1059" s="830">
        <v>119</v>
      </c>
      <c r="C1059" s="795" t="s">
        <v>1561</v>
      </c>
      <c r="D1059" s="794" t="s">
        <v>1960</v>
      </c>
      <c r="E1059" s="796">
        <v>1986</v>
      </c>
      <c r="F1059" s="795" t="s">
        <v>984</v>
      </c>
      <c r="G1059" s="820">
        <v>1</v>
      </c>
      <c r="H1059" s="820">
        <v>3</v>
      </c>
      <c r="I1059" s="821">
        <f t="shared" si="1056"/>
        <v>1.59</v>
      </c>
      <c r="J1059" s="799">
        <v>83200</v>
      </c>
      <c r="K1059" s="799"/>
      <c r="L1059" s="799"/>
      <c r="M1059" s="822" t="s">
        <v>87</v>
      </c>
      <c r="N1059" s="799">
        <f t="shared" si="1057"/>
        <v>132288</v>
      </c>
      <c r="O1059" s="823">
        <f t="shared" si="1019"/>
        <v>132288</v>
      </c>
      <c r="P1059" s="823">
        <f t="shared" si="1058"/>
        <v>1719744</v>
      </c>
      <c r="Q1059" s="592">
        <f t="shared" si="1020"/>
        <v>1</v>
      </c>
      <c r="R1059" s="592">
        <f t="shared" si="1040"/>
        <v>4</v>
      </c>
      <c r="S1059" s="588">
        <f t="shared" si="1021"/>
        <v>1.63</v>
      </c>
      <c r="T1059" s="456">
        <v>83200</v>
      </c>
      <c r="U1059" s="456"/>
      <c r="V1059" s="456"/>
      <c r="W1059" s="589" t="str">
        <f t="shared" si="1022"/>
        <v>Կ-2</v>
      </c>
      <c r="X1059" s="456">
        <f t="shared" si="1023"/>
        <v>135616</v>
      </c>
      <c r="Y1059" s="590">
        <f t="shared" si="1024"/>
        <v>135616</v>
      </c>
      <c r="Z1059" s="590">
        <f t="shared" si="1059"/>
        <v>1763008</v>
      </c>
      <c r="AA1059" s="592">
        <f t="shared" si="1025"/>
        <v>1</v>
      </c>
      <c r="AB1059" s="592">
        <f t="shared" si="1026"/>
        <v>5</v>
      </c>
      <c r="AC1059" s="588">
        <f t="shared" si="1027"/>
        <v>1.63</v>
      </c>
      <c r="AD1059" s="456">
        <v>83200</v>
      </c>
      <c r="AE1059" s="456"/>
      <c r="AF1059" s="456"/>
      <c r="AG1059" s="589" t="str">
        <f t="shared" si="1028"/>
        <v>Կ-2</v>
      </c>
      <c r="AH1059" s="456">
        <f t="shared" si="1029"/>
        <v>135616</v>
      </c>
      <c r="AI1059" s="590">
        <f t="shared" si="1030"/>
        <v>135616</v>
      </c>
      <c r="AJ1059" s="590">
        <f t="shared" si="1060"/>
        <v>1763008</v>
      </c>
      <c r="AK1059" s="592">
        <f t="shared" si="1031"/>
        <v>1</v>
      </c>
      <c r="AL1059" s="592">
        <f t="shared" si="1032"/>
        <v>6</v>
      </c>
      <c r="AM1059" s="588">
        <f t="shared" si="1033"/>
        <v>1.68</v>
      </c>
      <c r="AN1059" s="456">
        <v>83200</v>
      </c>
      <c r="AO1059" s="456"/>
      <c r="AP1059" s="456"/>
      <c r="AQ1059" s="589" t="str">
        <f t="shared" si="1034"/>
        <v>Կ-2</v>
      </c>
      <c r="AR1059" s="456">
        <f t="shared" si="1035"/>
        <v>139776</v>
      </c>
      <c r="AS1059" s="590">
        <f t="shared" si="1036"/>
        <v>139776</v>
      </c>
      <c r="AT1059" s="590">
        <f t="shared" si="1061"/>
        <v>1817088</v>
      </c>
    </row>
    <row r="1060" spans="2:46" s="587" customFormat="1" ht="13.5">
      <c r="B1060" s="830">
        <v>120</v>
      </c>
      <c r="C1060" s="868" t="s">
        <v>3234</v>
      </c>
      <c r="D1060" s="794" t="s">
        <v>1960</v>
      </c>
      <c r="E1060" s="796">
        <v>1971</v>
      </c>
      <c r="F1060" s="795" t="s">
        <v>107</v>
      </c>
      <c r="G1060" s="820">
        <v>1</v>
      </c>
      <c r="H1060" s="820">
        <v>1</v>
      </c>
      <c r="I1060" s="821">
        <f t="shared" si="1056"/>
        <v>1.73</v>
      </c>
      <c r="J1060" s="799">
        <v>83200</v>
      </c>
      <c r="K1060" s="832"/>
      <c r="L1060" s="832"/>
      <c r="M1060" s="896" t="s">
        <v>86</v>
      </c>
      <c r="N1060" s="799">
        <f t="shared" si="1057"/>
        <v>143936</v>
      </c>
      <c r="O1060" s="823">
        <f>I1060*J1060+K1060+L1060</f>
        <v>143936</v>
      </c>
      <c r="P1060" s="823">
        <f t="shared" si="1058"/>
        <v>1871168</v>
      </c>
      <c r="Q1060" s="592">
        <f>+G1060</f>
        <v>1</v>
      </c>
      <c r="R1060" s="592">
        <f>+H1060+1</f>
        <v>2</v>
      </c>
      <c r="S1060" s="588">
        <f>IF(Q1060&lt;1,0,IF(W1060="Բ-1",IF(R1060=0,6.94,IF(R1060=1,7.17,IF(R1060=2,7.41,IF(R1060=3,7.66,IF(OR(R1060=5,R1060=4),7.92,IF(OR(R1060=6,R1060=7),8.18,IF(OR(R1060=8,R1060=9),8.46,IF(OR(R1060=10,R1060=11,R1060=12),8.74,IF(OR(R1060=13,R1060=14,R1060=15),9.03,IF(OR(R1060=16,R1060=17,R1060=18),9.33,9.65)))))))))),IF(W1060="Բ-2", IF(R1060=0,5.71,IF(R1060=1,5.89,IF(R1060=2,6.09,IF(R1060=3,6.29,IF(OR(R1060=5,R1060=4),6.5,IF(OR(R1060=6,R1060=7),6.72,IF(OR(R1060=8,R1060=9),6.94,IF(OR(R1060=10,R1060=11,R1060=12),7.17,IF(OR(R1060=13,R1060=14,R1060=15),7.41,IF(OR(R1060=16,R1060=17,R1060=18),7.65,7.91)))))))))), IF(W1060="Գ-1", IF(R1060=0,4.7,IF(R1060=1,4.86,IF(R1060=2,5.01,IF(R1060=3,5.18,IF(OR(R1060=5,R1060=4),5.35,IF(OR(R1060=6,R1060=7),5.52,IF(OR(R1060=8,R1060=9),5.71,IF(OR(R1060=10,R1060=11,R1060=12),5.89,IF(OR(R1060=13,R1060=14,R1060=15),6.09,IF(OR(R1060=16,R1060=17,R1060=18),6.29,6.49)))))))))), IF(W1060="Գ-2", IF(R1060=0,3.88,IF(R1060=1,4.01,IF(R1060=2,4.14,IF(R1060=3,4.27,IF(OR(R1060=5,R1060=4),4.41,IF(OR(R1060=6,R1060=7),4.55,IF(OR(R1060=8,R1060=9),4.7,IF(OR(R1060=10,R1060=11,R1060=12),4.85,IF(OR(R1060=13,R1060=14,R1060=15),5.01,IF(OR(R1060=16,R1060=17,R1060=18),5.17,5.34)))))))))), IF(W1060="Գ-3", IF(R1060=0,3.21,IF(R1060=1,3.31,IF(R1060=2,3.42,IF(R1060=3,3.53,IF(OR(R1060=5,R1060=4),3.64,IF(OR(R1060=6,R1060=7),3.76,IF(OR(R1060=8,R1060=9),3.88,IF(OR(R1060=10,R1060=11,R1060=12),4.01,IF(OR(R1060=13,R1060=14,R1060=15),4.13,IF(OR(R1060=16,R1060=17,R1060=18),4.27,4.4)))))))))), IF(W1060="Ա-1", IF(R1060=0,2.66,IF(R1060=1,2.75,IF(R1060=2,2.83,IF(R1060=3,2.92,IF(OR(R1060=5,R1060=4),3.02,IF(OR(R1060=6,R1060=7),3.11,IF(OR(R1060=8,R1060=9),3.21,IF(OR(R1060=10,R1060=11,R1060=12),3.31,IF(OR(R1060=13,R1060=14,R1060=15),3.42,IF(OR(R1060=16,R1060=17,R1060=18),3.53,3.64)))))))))), IF(W1060="Ա-2", IF(R1060=0,2.28,IF(R1060=1,2.35,IF(R1060=2,2.43,IF(R1060=3,2.5,IF(OR(R1060=5,R1060=4),2.58,IF(OR(R1060=6,R1060=7),2.66,IF(OR(R1060=8,R1060=9),2.75,IF(OR(R1060=10,R1060=11,R1060=12),2.83,IF(OR(R1060=13,R1060=14,R1060=15),2.92,IF(OR(R1060=16,R1060=17,R1060=18),3.01,3.11)))))))))),IF(W1060="Ա-3", IF(R1060=0,1.96,IF(R1060=1,2.02,IF(R1060=2,2.08,IF(R1060=3,2.15,IF(OR(R1060=5,R1060=4),2.21,IF(OR(R1060=6,R1060=7),2.28,IF(OR(R1060=8,R1060=9),2.35,IF(OR(R1060=10,R1060=11,R1060=12),2.42,IF(OR(R1060=13,R1060=14,R1060=15),2.5,IF(OR(R1060=16,R1060=17,R1060=18),2.58,2.66)))))))))), IF(W1060="Կ-1", IF(R1060=0,1.68,IF(R1060=1,1.73,IF(R1060=2,1.79,IF(R1060=3,1.84,IF(OR(R1060=5,R1060=4),1.9,IF(OR(R1060=6,R1060=7),1.96,IF(OR(R1060=8,R1060=9),2.02,IF(OR(R1060=10,R1060=11,R1060=12),2.08,IF(OR(R1060=13,R1060=14,R1060=15),2.14,IF(OR(R1060=16,R1060=17,R1060=18),2.21,2.28)))))))))), IF(W1060="Կ-2", IF(R1060=0,1.45,IF(R1060=1,1.49,IF(R1060=2,1.54,IF(R1060=3,1.59,IF(OR(R1060=5,R1060=4),1.63,IF(OR(R1060=6,R1060=7),1.68,IF(OR(R1060=8,R1060=9),1.73,IF(OR(R1060=10,R1060=11,R1060=12),1.79,IF(OR(R1060=13,R1060=14,R1060=15),1.84,IF(OR(R1060=16,R1060=17,R1060=18),1.9,1.95)))))))))),IF(W1060="Կ-3", IF(R1060=0,1.25,IF(R1060=1,1.29,IF(R1060=2,1.33,IF(R1060=3,1.37,IF(OR(R1060=5,R1060=4),1.41,IF(OR(R1060=6,R1060=7),1.45,IF(OR(R1060=8,R1060=9),1.49,IF(OR(R1060=10,R1060=11,R1060=12),1.54,IF(OR(R1060=13,R1060=14,R1060=15),1.58,IF(OR(R1060=16,R1060=17,R1060=18),1.63,1.68)))))))))), "Error"))))))))))))</f>
        <v>1.79</v>
      </c>
      <c r="T1060" s="456">
        <v>83200</v>
      </c>
      <c r="U1060" s="457"/>
      <c r="V1060" s="457"/>
      <c r="W1060" s="589" t="str">
        <f>+M1060</f>
        <v>Կ-1</v>
      </c>
      <c r="X1060" s="456">
        <f>T1060*S1060</f>
        <v>148928</v>
      </c>
      <c r="Y1060" s="590">
        <f>+U1060+V1060+X1060</f>
        <v>148928</v>
      </c>
      <c r="Z1060" s="590">
        <f t="shared" si="1059"/>
        <v>1936064</v>
      </c>
      <c r="AA1060" s="592">
        <f>+Q1060</f>
        <v>1</v>
      </c>
      <c r="AB1060" s="592">
        <f>+R1060+1</f>
        <v>3</v>
      </c>
      <c r="AC1060" s="588">
        <f>IF(AA1060&lt;1,0,IF(AG1060="Բ-1",IF(AB1060=0,6.94,IF(AB1060=1,7.17,IF(AB1060=2,7.41,IF(AB1060=3,7.66,IF(OR(AB1060=5,AB1060=4),7.92,IF(OR(AB1060=6,AB1060=7),8.18,IF(OR(AB1060=8,AB1060=9),8.46,IF(OR(AB1060=10,AB1060=11,AB1060=12),8.74,IF(OR(AB1060=13,AB1060=14,AB1060=15),9.03,IF(OR(AB1060=16,AB1060=17,AB1060=18),9.33,9.65)))))))))),IF(AG1060="Բ-2", IF(AB1060=0,5.71,IF(AB1060=1,5.89,IF(AB1060=2,6.09,IF(AB1060=3,6.29,IF(OR(AB1060=5,AB1060=4),6.5,IF(OR(AB1060=6,AB1060=7),6.72,IF(OR(AB1060=8,AB1060=9),6.94,IF(OR(AB1060=10,AB1060=11,AB1060=12),7.17,IF(OR(AB1060=13,AB1060=14,AB1060=15),7.41,IF(OR(AB1060=16,AB1060=17,AB1060=18),7.65,7.91)))))))))), IF(AG1060="Գ-1", IF(AB1060=0,4.7,IF(AB1060=1,4.86,IF(AB1060=2,5.01,IF(AB1060=3,5.18,IF(OR(AB1060=5,AB1060=4),5.35,IF(OR(AB1060=6,AB1060=7),5.52,IF(OR(AB1060=8,AB1060=9),5.71,IF(OR(AB1060=10,AB1060=11,AB1060=12),5.89,IF(OR(AB1060=13,AB1060=14,AB1060=15),6.09,IF(OR(AB1060=16,AB1060=17,AB1060=18),6.29,6.49)))))))))), IF(AG1060="Գ-2", IF(AB1060=0,3.88,IF(AB1060=1,4.01,IF(AB1060=2,4.14,IF(AB1060=3,4.27,IF(OR(AB1060=5,AB1060=4),4.41,IF(OR(AB1060=6,AB1060=7),4.55,IF(OR(AB1060=8,AB1060=9),4.7,IF(OR(AB1060=10,AB1060=11,AB1060=12),4.85,IF(OR(AB1060=13,AB1060=14,AB1060=15),5.01,IF(OR(AB1060=16,AB1060=17,AB1060=18),5.17,5.34)))))))))), IF(AG1060="Գ-3", IF(AB1060=0,3.21,IF(AB1060=1,3.31,IF(AB1060=2,3.42,IF(AB1060=3,3.53,IF(OR(AB1060=5,AB1060=4),3.64,IF(OR(AB1060=6,AB1060=7),3.76,IF(OR(AB1060=8,AB1060=9),3.88,IF(OR(AB1060=10,AB1060=11,AB1060=12),4.01,IF(OR(AB1060=13,AB1060=14,AB1060=15),4.13,IF(OR(AB1060=16,AB1060=17,AB1060=18),4.27,4.4)))))))))), IF(AG1060="Ա-1", IF(AB1060=0,2.66,IF(AB1060=1,2.75,IF(AB1060=2,2.83,IF(AB1060=3,2.92,IF(OR(AB1060=5,AB1060=4),3.02,IF(OR(AB1060=6,AB1060=7),3.11,IF(OR(AB1060=8,AB1060=9),3.21,IF(OR(AB1060=10,AB1060=11,AB1060=12),3.31,IF(OR(AB1060=13,AB1060=14,AB1060=15),3.42,IF(OR(AB1060=16,AB1060=17,AB1060=18),3.53,3.64)))))))))), IF(AG1060="Ա-2", IF(AB1060=0,2.28,IF(AB1060=1,2.35,IF(AB1060=2,2.43,IF(AB1060=3,2.5,IF(OR(AB1060=5,AB1060=4),2.58,IF(OR(AB1060=6,AB1060=7),2.66,IF(OR(AB1060=8,AB1060=9),2.75,IF(OR(AB1060=10,AB1060=11,AB1060=12),2.83,IF(OR(AB1060=13,AB1060=14,AB1060=15),2.92,IF(OR(AB1060=16,AB1060=17,AB1060=18),3.01,3.11)))))))))),IF(AG1060="Ա-3", IF(AB1060=0,1.96,IF(AB1060=1,2.02,IF(AB1060=2,2.08,IF(AB1060=3,2.15,IF(OR(AB1060=5,AB1060=4),2.21,IF(OR(AB1060=6,AB1060=7),2.28,IF(OR(AB1060=8,AB1060=9),2.35,IF(OR(AB1060=10,AB1060=11,AB1060=12),2.42,IF(OR(AB1060=13,AB1060=14,AB1060=15),2.5,IF(OR(AB1060=16,AB1060=17,AB1060=18),2.58,2.66)))))))))), IF(AG1060="Կ-1", IF(AB1060=0,1.68,IF(AB1060=1,1.73,IF(AB1060=2,1.79,IF(AB1060=3,1.84,IF(OR(AB1060=5,AB1060=4),1.9,IF(OR(AB1060=6,AB1060=7),1.96,IF(OR(AB1060=8,AB1060=9),2.02,IF(OR(AB1060=10,AB1060=11,AB1060=12),2.08,IF(OR(AB1060=13,AB1060=14,AB1060=15),2.14,IF(OR(AB1060=16,AB1060=17,AB1060=18),2.21,2.28)))))))))), IF(AG1060="Կ-2", IF(AB1060=0,1.45,IF(AB1060=1,1.49,IF(AB1060=2,1.54,IF(AB1060=3,1.59,IF(OR(AB1060=5,AB1060=4),1.63,IF(OR(AB1060=6,AB1060=7),1.68,IF(OR(AB1060=8,AB1060=9),1.73,IF(OR(AB1060=10,AB1060=11,AB1060=12),1.79,IF(OR(AB1060=13,AB1060=14,AB1060=15),1.84,IF(OR(AB1060=16,AB1060=17,AB1060=18),1.9,1.95)))))))))),IF(AG1060="Կ-3", IF(AB1060=0,1.25,IF(AB1060=1,1.29,IF(AB1060=2,1.33,IF(AB1060=3,1.37,IF(OR(AB1060=5,AB1060=4),1.41,IF(OR(AB1060=6,AB1060=7),1.45,IF(OR(AB1060=8,AB1060=9),1.49,IF(OR(AB1060=10,AB1060=11,AB1060=12),1.54,IF(OR(AB1060=13,AB1060=14,AB1060=15),1.58,IF(OR(AB1060=16,AB1060=17,AB1060=18),1.63,1.68)))))))))), "Error"))))))))))))</f>
        <v>1.84</v>
      </c>
      <c r="AD1060" s="456">
        <v>83200</v>
      </c>
      <c r="AE1060" s="457"/>
      <c r="AF1060" s="457"/>
      <c r="AG1060" s="589" t="str">
        <f>+W1060</f>
        <v>Կ-1</v>
      </c>
      <c r="AH1060" s="456">
        <f>AD1060*AC1060</f>
        <v>153088</v>
      </c>
      <c r="AI1060" s="590">
        <f>AH1060+AE1060+AF1060</f>
        <v>153088</v>
      </c>
      <c r="AJ1060" s="590">
        <f t="shared" si="1060"/>
        <v>1990144</v>
      </c>
      <c r="AK1060" s="592">
        <f>+AA1060</f>
        <v>1</v>
      </c>
      <c r="AL1060" s="592">
        <f>+AB1060+1</f>
        <v>4</v>
      </c>
      <c r="AM1060" s="588">
        <f>IF(AK1060&lt;1,0,IF(AQ1060="Բ-1",IF(AL1060=0,6.94,IF(AL1060=1,7.17,IF(AL1060=2,7.41,IF(AL1060=3,7.66,IF(OR(AL1060=5,AL1060=4),7.92,IF(OR(AL1060=6,AL1060=7),8.18,IF(OR(AL1060=8,AL1060=9),8.46,IF(OR(AL1060=10,AL1060=11,AL1060=12),8.74,IF(OR(AL1060=13,AL1060=14,AL1060=15),9.03,IF(OR(AL1060=16,AL1060=17,AL1060=18),9.33,9.65)))))))))),IF(AQ1060="Բ-2", IF(AL1060=0,5.71,IF(AL1060=1,5.89,IF(AL1060=2,6.09,IF(AL1060=3,6.29,IF(OR(AL1060=5,AL1060=4),6.5,IF(OR(AL1060=6,AL1060=7),6.72,IF(OR(AL1060=8,AL1060=9),6.94,IF(OR(AL1060=10,AL1060=11,AL1060=12),7.17,IF(OR(AL1060=13,AL1060=14,AL1060=15),7.41,IF(OR(AL1060=16,AL1060=17,AL1060=18),7.65,7.91)))))))))), IF(AQ1060="Գ-1", IF(AL1060=0,4.7,IF(AL1060=1,4.86,IF(AL1060=2,5.01,IF(AL1060=3,5.18,IF(OR(AL1060=5,AL1060=4),5.35,IF(OR(AL1060=6,AL1060=7),5.52,IF(OR(AL1060=8,AL1060=9),5.71,IF(OR(AL1060=10,AL1060=11,AL1060=12),5.89,IF(OR(AL1060=13,AL1060=14,AL1060=15),6.09,IF(OR(AL1060=16,AL1060=17,AL1060=18),6.29,6.49)))))))))), IF(AQ1060="Գ-2", IF(AL1060=0,3.88,IF(AL1060=1,4.01,IF(AL1060=2,4.14,IF(AL1060=3,4.27,IF(OR(AL1060=5,AL1060=4),4.41,IF(OR(AL1060=6,AL1060=7),4.55,IF(OR(AL1060=8,AL1060=9),4.7,IF(OR(AL1060=10,AL1060=11,AL1060=12),4.85,IF(OR(AL1060=13,AL1060=14,AL1060=15),5.01,IF(OR(AL1060=16,AL1060=17,AL1060=18),5.17,5.34)))))))))), IF(AQ1060="Գ-3", IF(AL1060=0,3.21,IF(AL1060=1,3.31,IF(AL1060=2,3.42,IF(AL1060=3,3.53,IF(OR(AL1060=5,AL1060=4),3.64,IF(OR(AL1060=6,AL1060=7),3.76,IF(OR(AL1060=8,AL1060=9),3.88,IF(OR(AL1060=10,AL1060=11,AL1060=12),4.01,IF(OR(AL1060=13,AL1060=14,AL1060=15),4.13,IF(OR(AL1060=16,AL1060=17,AL1060=18),4.27,4.4)))))))))), IF(AQ1060="Ա-1", IF(AL1060=0,2.66,IF(AL1060=1,2.75,IF(AL1060=2,2.83,IF(AL1060=3,2.92,IF(OR(AL1060=5,AL1060=4),3.02,IF(OR(AL1060=6,AL1060=7),3.11,IF(OR(AL1060=8,AL1060=9),3.21,IF(OR(AL1060=10,AL1060=11,AL1060=12),3.31,IF(OR(AL1060=13,AL1060=14,AL1060=15),3.42,IF(OR(AL1060=16,AL1060=17,AL1060=18),3.53,3.64)))))))))), IF(AQ1060="Ա-2", IF(AL1060=0,2.28,IF(AL1060=1,2.35,IF(AL1060=2,2.43,IF(AL1060=3,2.5,IF(OR(AL1060=5,AL1060=4),2.58,IF(OR(AL1060=6,AL1060=7),2.66,IF(OR(AL1060=8,AL1060=9),2.75,IF(OR(AL1060=10,AL1060=11,AL1060=12),2.83,IF(OR(AL1060=13,AL1060=14,AL1060=15),2.92,IF(OR(AL1060=16,AL1060=17,AL1060=18),3.01,3.11)))))))))),IF(AQ1060="Ա-3", IF(AL1060=0,1.96,IF(AL1060=1,2.02,IF(AL1060=2,2.08,IF(AL1060=3,2.15,IF(OR(AL1060=5,AL1060=4),2.21,IF(OR(AL1060=6,AL1060=7),2.28,IF(OR(AL1060=8,AL1060=9),2.35,IF(OR(AL1060=10,AL1060=11,AL1060=12),2.42,IF(OR(AL1060=13,AL1060=14,AL1060=15),2.5,IF(OR(AL1060=16,AL1060=17,AL1060=18),2.58,2.66)))))))))), IF(AQ1060="Կ-1", IF(AL1060=0,1.68,IF(AL1060=1,1.73,IF(AL1060=2,1.79,IF(AL1060=3,1.84,IF(OR(AL1060=5,AL1060=4),1.9,IF(OR(AL1060=6,AL1060=7),1.96,IF(OR(AL1060=8,AL1060=9),2.02,IF(OR(AL1060=10,AL1060=11,AL1060=12),2.08,IF(OR(AL1060=13,AL1060=14,AL1060=15),2.14,IF(OR(AL1060=16,AL1060=17,AL1060=18),2.21,2.28)))))))))), IF(AQ1060="Կ-2", IF(AL1060=0,1.45,IF(AL1060=1,1.49,IF(AL1060=2,1.54,IF(AL1060=3,1.59,IF(OR(AL1060=5,AL1060=4),1.63,IF(OR(AL1060=6,AL1060=7),1.68,IF(OR(AL1060=8,AL1060=9),1.73,IF(OR(AL1060=10,AL1060=11,AL1060=12),1.79,IF(OR(AL1060=13,AL1060=14,AL1060=15),1.84,IF(OR(AL1060=16,AL1060=17,AL1060=18),1.9,1.95)))))))))),IF(AQ1060="Կ-3", IF(AL1060=0,1.25,IF(AL1060=1,1.29,IF(AL1060=2,1.33,IF(AL1060=3,1.37,IF(OR(AL1060=5,AL1060=4),1.41,IF(OR(AL1060=6,AL1060=7),1.45,IF(OR(AL1060=8,AL1060=9),1.49,IF(OR(AL1060=10,AL1060=11,AL1060=12),1.54,IF(OR(AL1060=13,AL1060=14,AL1060=15),1.58,IF(OR(AL1060=16,AL1060=17,AL1060=18),1.63,1.68)))))))))), "Error"))))))))))))</f>
        <v>1.9</v>
      </c>
      <c r="AN1060" s="456">
        <v>83200</v>
      </c>
      <c r="AO1060" s="457"/>
      <c r="AP1060" s="457"/>
      <c r="AQ1060" s="589" t="str">
        <f>+AG1060</f>
        <v>Կ-1</v>
      </c>
      <c r="AR1060" s="456">
        <f>AN1060*AM1060</f>
        <v>158080</v>
      </c>
      <c r="AS1060" s="590">
        <f>AR1060+AO1060+AP1060</f>
        <v>158080</v>
      </c>
      <c r="AT1060" s="590">
        <f t="shared" si="1061"/>
        <v>2055040</v>
      </c>
    </row>
    <row r="1061" spans="2:46" s="587" customFormat="1" ht="13.5">
      <c r="B1061" s="830">
        <v>121</v>
      </c>
      <c r="C1061" s="831" t="s">
        <v>3232</v>
      </c>
      <c r="D1061" s="817" t="s">
        <v>1960</v>
      </c>
      <c r="E1061" s="818">
        <v>1971</v>
      </c>
      <c r="F1061" s="819" t="s">
        <v>107</v>
      </c>
      <c r="G1061" s="820">
        <v>1</v>
      </c>
      <c r="H1061" s="820">
        <v>0</v>
      </c>
      <c r="I1061" s="821">
        <f t="shared" si="1056"/>
        <v>1.68</v>
      </c>
      <c r="J1061" s="799">
        <v>83200</v>
      </c>
      <c r="K1061" s="832"/>
      <c r="L1061" s="832"/>
      <c r="M1061" s="822" t="s">
        <v>86</v>
      </c>
      <c r="N1061" s="799">
        <f t="shared" si="1057"/>
        <v>139776</v>
      </c>
      <c r="O1061" s="823">
        <f>I1061*J1061+K1061+L1061</f>
        <v>139776</v>
      </c>
      <c r="P1061" s="823">
        <f t="shared" si="1058"/>
        <v>1817088</v>
      </c>
      <c r="Q1061" s="592">
        <f>+G1061</f>
        <v>1</v>
      </c>
      <c r="R1061" s="592">
        <f>+H1061+1</f>
        <v>1</v>
      </c>
      <c r="S1061" s="588">
        <f>IF(Q1061&lt;1,0,IF(W1061="Բ-1",IF(R1061=0,6.94,IF(R1061=1,7.17,IF(R1061=2,7.41,IF(R1061=3,7.66,IF(OR(R1061=5,R1061=4),7.92,IF(OR(R1061=6,R1061=7),8.18,IF(OR(R1061=8,R1061=9),8.46,IF(OR(R1061=10,R1061=11,R1061=12),8.74,IF(OR(R1061=13,R1061=14,R1061=15),9.03,IF(OR(R1061=16,R1061=17,R1061=18),9.33,9.65)))))))))),IF(W1061="Բ-2", IF(R1061=0,5.71,IF(R1061=1,5.89,IF(R1061=2,6.09,IF(R1061=3,6.29,IF(OR(R1061=5,R1061=4),6.5,IF(OR(R1061=6,R1061=7),6.72,IF(OR(R1061=8,R1061=9),6.94,IF(OR(R1061=10,R1061=11,R1061=12),7.17,IF(OR(R1061=13,R1061=14,R1061=15),7.41,IF(OR(R1061=16,R1061=17,R1061=18),7.65,7.91)))))))))), IF(W1061="Գ-1", IF(R1061=0,4.7,IF(R1061=1,4.86,IF(R1061=2,5.01,IF(R1061=3,5.18,IF(OR(R1061=5,R1061=4),5.35,IF(OR(R1061=6,R1061=7),5.52,IF(OR(R1061=8,R1061=9),5.71,IF(OR(R1061=10,R1061=11,R1061=12),5.89,IF(OR(R1061=13,R1061=14,R1061=15),6.09,IF(OR(R1061=16,R1061=17,R1061=18),6.29,6.49)))))))))), IF(W1061="Գ-2", IF(R1061=0,3.88,IF(R1061=1,4.01,IF(R1061=2,4.14,IF(R1061=3,4.27,IF(OR(R1061=5,R1061=4),4.41,IF(OR(R1061=6,R1061=7),4.55,IF(OR(R1061=8,R1061=9),4.7,IF(OR(R1061=10,R1061=11,R1061=12),4.85,IF(OR(R1061=13,R1061=14,R1061=15),5.01,IF(OR(R1061=16,R1061=17,R1061=18),5.17,5.34)))))))))), IF(W1061="Գ-3", IF(R1061=0,3.21,IF(R1061=1,3.31,IF(R1061=2,3.42,IF(R1061=3,3.53,IF(OR(R1061=5,R1061=4),3.64,IF(OR(R1061=6,R1061=7),3.76,IF(OR(R1061=8,R1061=9),3.88,IF(OR(R1061=10,R1061=11,R1061=12),4.01,IF(OR(R1061=13,R1061=14,R1061=15),4.13,IF(OR(R1061=16,R1061=17,R1061=18),4.27,4.4)))))))))), IF(W1061="Ա-1", IF(R1061=0,2.66,IF(R1061=1,2.75,IF(R1061=2,2.83,IF(R1061=3,2.92,IF(OR(R1061=5,R1061=4),3.02,IF(OR(R1061=6,R1061=7),3.11,IF(OR(R1061=8,R1061=9),3.21,IF(OR(R1061=10,R1061=11,R1061=12),3.31,IF(OR(R1061=13,R1061=14,R1061=15),3.42,IF(OR(R1061=16,R1061=17,R1061=18),3.53,3.64)))))))))), IF(W1061="Ա-2", IF(R1061=0,2.28,IF(R1061=1,2.35,IF(R1061=2,2.43,IF(R1061=3,2.5,IF(OR(R1061=5,R1061=4),2.58,IF(OR(R1061=6,R1061=7),2.66,IF(OR(R1061=8,R1061=9),2.75,IF(OR(R1061=10,R1061=11,R1061=12),2.83,IF(OR(R1061=13,R1061=14,R1061=15),2.92,IF(OR(R1061=16,R1061=17,R1061=18),3.01,3.11)))))))))),IF(W1061="Ա-3", IF(R1061=0,1.96,IF(R1061=1,2.02,IF(R1061=2,2.08,IF(R1061=3,2.15,IF(OR(R1061=5,R1061=4),2.21,IF(OR(R1061=6,R1061=7),2.28,IF(OR(R1061=8,R1061=9),2.35,IF(OR(R1061=10,R1061=11,R1061=12),2.42,IF(OR(R1061=13,R1061=14,R1061=15),2.5,IF(OR(R1061=16,R1061=17,R1061=18),2.58,2.66)))))))))), IF(W1061="Կ-1", IF(R1061=0,1.68,IF(R1061=1,1.73,IF(R1061=2,1.79,IF(R1061=3,1.84,IF(OR(R1061=5,R1061=4),1.9,IF(OR(R1061=6,R1061=7),1.96,IF(OR(R1061=8,R1061=9),2.02,IF(OR(R1061=10,R1061=11,R1061=12),2.08,IF(OR(R1061=13,R1061=14,R1061=15),2.14,IF(OR(R1061=16,R1061=17,R1061=18),2.21,2.28)))))))))), IF(W1061="Կ-2", IF(R1061=0,1.45,IF(R1061=1,1.49,IF(R1061=2,1.54,IF(R1061=3,1.59,IF(OR(R1061=5,R1061=4),1.63,IF(OR(R1061=6,R1061=7),1.68,IF(OR(R1061=8,R1061=9),1.73,IF(OR(R1061=10,R1061=11,R1061=12),1.79,IF(OR(R1061=13,R1061=14,R1061=15),1.84,IF(OR(R1061=16,R1061=17,R1061=18),1.9,1.95)))))))))),IF(W1061="Կ-3", IF(R1061=0,1.25,IF(R1061=1,1.29,IF(R1061=2,1.33,IF(R1061=3,1.37,IF(OR(R1061=5,R1061=4),1.41,IF(OR(R1061=6,R1061=7),1.45,IF(OR(R1061=8,R1061=9),1.49,IF(OR(R1061=10,R1061=11,R1061=12),1.54,IF(OR(R1061=13,R1061=14,R1061=15),1.58,IF(OR(R1061=16,R1061=17,R1061=18),1.63,1.68)))))))))), "Error"))))))))))))</f>
        <v>1.73</v>
      </c>
      <c r="T1061" s="456">
        <v>83200</v>
      </c>
      <c r="U1061" s="457"/>
      <c r="V1061" s="457"/>
      <c r="W1061" s="589" t="str">
        <f>+M1061</f>
        <v>Կ-1</v>
      </c>
      <c r="X1061" s="456">
        <f>T1061*S1061</f>
        <v>143936</v>
      </c>
      <c r="Y1061" s="590">
        <f>+U1061+V1061+X1061</f>
        <v>143936</v>
      </c>
      <c r="Z1061" s="590">
        <f t="shared" si="1059"/>
        <v>1871168</v>
      </c>
      <c r="AA1061" s="592">
        <f>+Q1061</f>
        <v>1</v>
      </c>
      <c r="AB1061" s="592">
        <f>+R1061+1</f>
        <v>2</v>
      </c>
      <c r="AC1061" s="588">
        <f>IF(AA1061&lt;1,0,IF(AG1061="Բ-1",IF(AB1061=0,6.94,IF(AB1061=1,7.17,IF(AB1061=2,7.41,IF(AB1061=3,7.66,IF(OR(AB1061=5,AB1061=4),7.92,IF(OR(AB1061=6,AB1061=7),8.18,IF(OR(AB1061=8,AB1061=9),8.46,IF(OR(AB1061=10,AB1061=11,AB1061=12),8.74,IF(OR(AB1061=13,AB1061=14,AB1061=15),9.03,IF(OR(AB1061=16,AB1061=17,AB1061=18),9.33,9.65)))))))))),IF(AG1061="Բ-2", IF(AB1061=0,5.71,IF(AB1061=1,5.89,IF(AB1061=2,6.09,IF(AB1061=3,6.29,IF(OR(AB1061=5,AB1061=4),6.5,IF(OR(AB1061=6,AB1061=7),6.72,IF(OR(AB1061=8,AB1061=9),6.94,IF(OR(AB1061=10,AB1061=11,AB1061=12),7.17,IF(OR(AB1061=13,AB1061=14,AB1061=15),7.41,IF(OR(AB1061=16,AB1061=17,AB1061=18),7.65,7.91)))))))))), IF(AG1061="Գ-1", IF(AB1061=0,4.7,IF(AB1061=1,4.86,IF(AB1061=2,5.01,IF(AB1061=3,5.18,IF(OR(AB1061=5,AB1061=4),5.35,IF(OR(AB1061=6,AB1061=7),5.52,IF(OR(AB1061=8,AB1061=9),5.71,IF(OR(AB1061=10,AB1061=11,AB1061=12),5.89,IF(OR(AB1061=13,AB1061=14,AB1061=15),6.09,IF(OR(AB1061=16,AB1061=17,AB1061=18),6.29,6.49)))))))))), IF(AG1061="Գ-2", IF(AB1061=0,3.88,IF(AB1061=1,4.01,IF(AB1061=2,4.14,IF(AB1061=3,4.27,IF(OR(AB1061=5,AB1061=4),4.41,IF(OR(AB1061=6,AB1061=7),4.55,IF(OR(AB1061=8,AB1061=9),4.7,IF(OR(AB1061=10,AB1061=11,AB1061=12),4.85,IF(OR(AB1061=13,AB1061=14,AB1061=15),5.01,IF(OR(AB1061=16,AB1061=17,AB1061=18),5.17,5.34)))))))))), IF(AG1061="Գ-3", IF(AB1061=0,3.21,IF(AB1061=1,3.31,IF(AB1061=2,3.42,IF(AB1061=3,3.53,IF(OR(AB1061=5,AB1061=4),3.64,IF(OR(AB1061=6,AB1061=7),3.76,IF(OR(AB1061=8,AB1061=9),3.88,IF(OR(AB1061=10,AB1061=11,AB1061=12),4.01,IF(OR(AB1061=13,AB1061=14,AB1061=15),4.13,IF(OR(AB1061=16,AB1061=17,AB1061=18),4.27,4.4)))))))))), IF(AG1061="Ա-1", IF(AB1061=0,2.66,IF(AB1061=1,2.75,IF(AB1061=2,2.83,IF(AB1061=3,2.92,IF(OR(AB1061=5,AB1061=4),3.02,IF(OR(AB1061=6,AB1061=7),3.11,IF(OR(AB1061=8,AB1061=9),3.21,IF(OR(AB1061=10,AB1061=11,AB1061=12),3.31,IF(OR(AB1061=13,AB1061=14,AB1061=15),3.42,IF(OR(AB1061=16,AB1061=17,AB1061=18),3.53,3.64)))))))))), IF(AG1061="Ա-2", IF(AB1061=0,2.28,IF(AB1061=1,2.35,IF(AB1061=2,2.43,IF(AB1061=3,2.5,IF(OR(AB1061=5,AB1061=4),2.58,IF(OR(AB1061=6,AB1061=7),2.66,IF(OR(AB1061=8,AB1061=9),2.75,IF(OR(AB1061=10,AB1061=11,AB1061=12),2.83,IF(OR(AB1061=13,AB1061=14,AB1061=15),2.92,IF(OR(AB1061=16,AB1061=17,AB1061=18),3.01,3.11)))))))))),IF(AG1061="Ա-3", IF(AB1061=0,1.96,IF(AB1061=1,2.02,IF(AB1061=2,2.08,IF(AB1061=3,2.15,IF(OR(AB1061=5,AB1061=4),2.21,IF(OR(AB1061=6,AB1061=7),2.28,IF(OR(AB1061=8,AB1061=9),2.35,IF(OR(AB1061=10,AB1061=11,AB1061=12),2.42,IF(OR(AB1061=13,AB1061=14,AB1061=15),2.5,IF(OR(AB1061=16,AB1061=17,AB1061=18),2.58,2.66)))))))))), IF(AG1061="Կ-1", IF(AB1061=0,1.68,IF(AB1061=1,1.73,IF(AB1061=2,1.79,IF(AB1061=3,1.84,IF(OR(AB1061=5,AB1061=4),1.9,IF(OR(AB1061=6,AB1061=7),1.96,IF(OR(AB1061=8,AB1061=9),2.02,IF(OR(AB1061=10,AB1061=11,AB1061=12),2.08,IF(OR(AB1061=13,AB1061=14,AB1061=15),2.14,IF(OR(AB1061=16,AB1061=17,AB1061=18),2.21,2.28)))))))))), IF(AG1061="Կ-2", IF(AB1061=0,1.45,IF(AB1061=1,1.49,IF(AB1061=2,1.54,IF(AB1061=3,1.59,IF(OR(AB1061=5,AB1061=4),1.63,IF(OR(AB1061=6,AB1061=7),1.68,IF(OR(AB1061=8,AB1061=9),1.73,IF(OR(AB1061=10,AB1061=11,AB1061=12),1.79,IF(OR(AB1061=13,AB1061=14,AB1061=15),1.84,IF(OR(AB1061=16,AB1061=17,AB1061=18),1.9,1.95)))))))))),IF(AG1061="Կ-3", IF(AB1061=0,1.25,IF(AB1061=1,1.29,IF(AB1061=2,1.33,IF(AB1061=3,1.37,IF(OR(AB1061=5,AB1061=4),1.41,IF(OR(AB1061=6,AB1061=7),1.45,IF(OR(AB1061=8,AB1061=9),1.49,IF(OR(AB1061=10,AB1061=11,AB1061=12),1.54,IF(OR(AB1061=13,AB1061=14,AB1061=15),1.58,IF(OR(AB1061=16,AB1061=17,AB1061=18),1.63,1.68)))))))))), "Error"))))))))))))</f>
        <v>1.79</v>
      </c>
      <c r="AD1061" s="456">
        <v>83200</v>
      </c>
      <c r="AE1061" s="457"/>
      <c r="AF1061" s="457"/>
      <c r="AG1061" s="589" t="str">
        <f>+W1061</f>
        <v>Կ-1</v>
      </c>
      <c r="AH1061" s="456">
        <f>AD1061*AC1061</f>
        <v>148928</v>
      </c>
      <c r="AI1061" s="590">
        <f>AH1061+AE1061+AF1061</f>
        <v>148928</v>
      </c>
      <c r="AJ1061" s="590">
        <f t="shared" si="1060"/>
        <v>1936064</v>
      </c>
      <c r="AK1061" s="592">
        <f>+AA1061</f>
        <v>1</v>
      </c>
      <c r="AL1061" s="592">
        <f>+AB1061+1</f>
        <v>3</v>
      </c>
      <c r="AM1061" s="588">
        <f>IF(AK1061&lt;1,0,IF(AQ1061="Բ-1",IF(AL1061=0,6.94,IF(AL1061=1,7.17,IF(AL1061=2,7.41,IF(AL1061=3,7.66,IF(OR(AL1061=5,AL1061=4),7.92,IF(OR(AL1061=6,AL1061=7),8.18,IF(OR(AL1061=8,AL1061=9),8.46,IF(OR(AL1061=10,AL1061=11,AL1061=12),8.74,IF(OR(AL1061=13,AL1061=14,AL1061=15),9.03,IF(OR(AL1061=16,AL1061=17,AL1061=18),9.33,9.65)))))))))),IF(AQ1061="Բ-2", IF(AL1061=0,5.71,IF(AL1061=1,5.89,IF(AL1061=2,6.09,IF(AL1061=3,6.29,IF(OR(AL1061=5,AL1061=4),6.5,IF(OR(AL1061=6,AL1061=7),6.72,IF(OR(AL1061=8,AL1061=9),6.94,IF(OR(AL1061=10,AL1061=11,AL1061=12),7.17,IF(OR(AL1061=13,AL1061=14,AL1061=15),7.41,IF(OR(AL1061=16,AL1061=17,AL1061=18),7.65,7.91)))))))))), IF(AQ1061="Գ-1", IF(AL1061=0,4.7,IF(AL1061=1,4.86,IF(AL1061=2,5.01,IF(AL1061=3,5.18,IF(OR(AL1061=5,AL1061=4),5.35,IF(OR(AL1061=6,AL1061=7),5.52,IF(OR(AL1061=8,AL1061=9),5.71,IF(OR(AL1061=10,AL1061=11,AL1061=12),5.89,IF(OR(AL1061=13,AL1061=14,AL1061=15),6.09,IF(OR(AL1061=16,AL1061=17,AL1061=18),6.29,6.49)))))))))), IF(AQ1061="Գ-2", IF(AL1061=0,3.88,IF(AL1061=1,4.01,IF(AL1061=2,4.14,IF(AL1061=3,4.27,IF(OR(AL1061=5,AL1061=4),4.41,IF(OR(AL1061=6,AL1061=7),4.55,IF(OR(AL1061=8,AL1061=9),4.7,IF(OR(AL1061=10,AL1061=11,AL1061=12),4.85,IF(OR(AL1061=13,AL1061=14,AL1061=15),5.01,IF(OR(AL1061=16,AL1061=17,AL1061=18),5.17,5.34)))))))))), IF(AQ1061="Գ-3", IF(AL1061=0,3.21,IF(AL1061=1,3.31,IF(AL1061=2,3.42,IF(AL1061=3,3.53,IF(OR(AL1061=5,AL1061=4),3.64,IF(OR(AL1061=6,AL1061=7),3.76,IF(OR(AL1061=8,AL1061=9),3.88,IF(OR(AL1061=10,AL1061=11,AL1061=12),4.01,IF(OR(AL1061=13,AL1061=14,AL1061=15),4.13,IF(OR(AL1061=16,AL1061=17,AL1061=18),4.27,4.4)))))))))), IF(AQ1061="Ա-1", IF(AL1061=0,2.66,IF(AL1061=1,2.75,IF(AL1061=2,2.83,IF(AL1061=3,2.92,IF(OR(AL1061=5,AL1061=4),3.02,IF(OR(AL1061=6,AL1061=7),3.11,IF(OR(AL1061=8,AL1061=9),3.21,IF(OR(AL1061=10,AL1061=11,AL1061=12),3.31,IF(OR(AL1061=13,AL1061=14,AL1061=15),3.42,IF(OR(AL1061=16,AL1061=17,AL1061=18),3.53,3.64)))))))))), IF(AQ1061="Ա-2", IF(AL1061=0,2.28,IF(AL1061=1,2.35,IF(AL1061=2,2.43,IF(AL1061=3,2.5,IF(OR(AL1061=5,AL1061=4),2.58,IF(OR(AL1061=6,AL1061=7),2.66,IF(OR(AL1061=8,AL1061=9),2.75,IF(OR(AL1061=10,AL1061=11,AL1061=12),2.83,IF(OR(AL1061=13,AL1061=14,AL1061=15),2.92,IF(OR(AL1061=16,AL1061=17,AL1061=18),3.01,3.11)))))))))),IF(AQ1061="Ա-3", IF(AL1061=0,1.96,IF(AL1061=1,2.02,IF(AL1061=2,2.08,IF(AL1061=3,2.15,IF(OR(AL1061=5,AL1061=4),2.21,IF(OR(AL1061=6,AL1061=7),2.28,IF(OR(AL1061=8,AL1061=9),2.35,IF(OR(AL1061=10,AL1061=11,AL1061=12),2.42,IF(OR(AL1061=13,AL1061=14,AL1061=15),2.5,IF(OR(AL1061=16,AL1061=17,AL1061=18),2.58,2.66)))))))))), IF(AQ1061="Կ-1", IF(AL1061=0,1.68,IF(AL1061=1,1.73,IF(AL1061=2,1.79,IF(AL1061=3,1.84,IF(OR(AL1061=5,AL1061=4),1.9,IF(OR(AL1061=6,AL1061=7),1.96,IF(OR(AL1061=8,AL1061=9),2.02,IF(OR(AL1061=10,AL1061=11,AL1061=12),2.08,IF(OR(AL1061=13,AL1061=14,AL1061=15),2.14,IF(OR(AL1061=16,AL1061=17,AL1061=18),2.21,2.28)))))))))), IF(AQ1061="Կ-2", IF(AL1061=0,1.45,IF(AL1061=1,1.49,IF(AL1061=2,1.54,IF(AL1061=3,1.59,IF(OR(AL1061=5,AL1061=4),1.63,IF(OR(AL1061=6,AL1061=7),1.68,IF(OR(AL1061=8,AL1061=9),1.73,IF(OR(AL1061=10,AL1061=11,AL1061=12),1.79,IF(OR(AL1061=13,AL1061=14,AL1061=15),1.84,IF(OR(AL1061=16,AL1061=17,AL1061=18),1.9,1.95)))))))))),IF(AQ1061="Կ-3", IF(AL1061=0,1.25,IF(AL1061=1,1.29,IF(AL1061=2,1.33,IF(AL1061=3,1.37,IF(OR(AL1061=5,AL1061=4),1.41,IF(OR(AL1061=6,AL1061=7),1.45,IF(OR(AL1061=8,AL1061=9),1.49,IF(OR(AL1061=10,AL1061=11,AL1061=12),1.54,IF(OR(AL1061=13,AL1061=14,AL1061=15),1.58,IF(OR(AL1061=16,AL1061=17,AL1061=18),1.63,1.68)))))))))), "Error"))))))))))))</f>
        <v>1.84</v>
      </c>
      <c r="AN1061" s="456">
        <v>83200</v>
      </c>
      <c r="AO1061" s="457"/>
      <c r="AP1061" s="457"/>
      <c r="AQ1061" s="589" t="str">
        <f>+AG1061</f>
        <v>Կ-1</v>
      </c>
      <c r="AR1061" s="456">
        <f>AN1061*AM1061</f>
        <v>153088</v>
      </c>
      <c r="AS1061" s="590">
        <f>AR1061+AO1061+AP1061</f>
        <v>153088</v>
      </c>
      <c r="AT1061" s="590">
        <f t="shared" si="1061"/>
        <v>1990144</v>
      </c>
    </row>
    <row r="1062" spans="2:46" s="591" customFormat="1" ht="13.5">
      <c r="B1062" s="830">
        <v>122</v>
      </c>
      <c r="C1062" s="795" t="s">
        <v>3233</v>
      </c>
      <c r="D1062" s="794" t="s">
        <v>1960</v>
      </c>
      <c r="E1062" s="796">
        <v>1995</v>
      </c>
      <c r="F1062" s="795" t="s">
        <v>107</v>
      </c>
      <c r="G1062" s="820">
        <v>1</v>
      </c>
      <c r="H1062" s="820">
        <v>1</v>
      </c>
      <c r="I1062" s="821">
        <f t="shared" si="1056"/>
        <v>1.73</v>
      </c>
      <c r="J1062" s="799">
        <v>83200</v>
      </c>
      <c r="K1062" s="799"/>
      <c r="L1062" s="799"/>
      <c r="M1062" s="822" t="s">
        <v>86</v>
      </c>
      <c r="N1062" s="799">
        <f t="shared" si="1057"/>
        <v>143936</v>
      </c>
      <c r="O1062" s="823">
        <f>I1062*J1062+K1062+L1062</f>
        <v>143936</v>
      </c>
      <c r="P1062" s="823">
        <f t="shared" si="1058"/>
        <v>1871168</v>
      </c>
      <c r="Q1062" s="592">
        <f>+G1062</f>
        <v>1</v>
      </c>
      <c r="R1062" s="592">
        <f>+H1062+1</f>
        <v>2</v>
      </c>
      <c r="S1062" s="588">
        <f>IF(Q1062&lt;1,0,IF(W1062="Բ-1",IF(R1062=0,6.94,IF(R1062=1,7.17,IF(R1062=2,7.41,IF(R1062=3,7.66,IF(OR(R1062=5,R1062=4),7.92,IF(OR(R1062=6,R1062=7),8.18,IF(OR(R1062=8,R1062=9),8.46,IF(OR(R1062=10,R1062=11,R1062=12),8.74,IF(OR(R1062=13,R1062=14,R1062=15),9.03,IF(OR(R1062=16,R1062=17,R1062=18),9.33,9.65)))))))))),IF(W1062="Բ-2", IF(R1062=0,5.71,IF(R1062=1,5.89,IF(R1062=2,6.09,IF(R1062=3,6.29,IF(OR(R1062=5,R1062=4),6.5,IF(OR(R1062=6,R1062=7),6.72,IF(OR(R1062=8,R1062=9),6.94,IF(OR(R1062=10,R1062=11,R1062=12),7.17,IF(OR(R1062=13,R1062=14,R1062=15),7.41,IF(OR(R1062=16,R1062=17,R1062=18),7.65,7.91)))))))))), IF(W1062="Գ-1", IF(R1062=0,4.7,IF(R1062=1,4.86,IF(R1062=2,5.01,IF(R1062=3,5.18,IF(OR(R1062=5,R1062=4),5.35,IF(OR(R1062=6,R1062=7),5.52,IF(OR(R1062=8,R1062=9),5.71,IF(OR(R1062=10,R1062=11,R1062=12),5.89,IF(OR(R1062=13,R1062=14,R1062=15),6.09,IF(OR(R1062=16,R1062=17,R1062=18),6.29,6.49)))))))))), IF(W1062="Գ-2", IF(R1062=0,3.88,IF(R1062=1,4.01,IF(R1062=2,4.14,IF(R1062=3,4.27,IF(OR(R1062=5,R1062=4),4.41,IF(OR(R1062=6,R1062=7),4.55,IF(OR(R1062=8,R1062=9),4.7,IF(OR(R1062=10,R1062=11,R1062=12),4.85,IF(OR(R1062=13,R1062=14,R1062=15),5.01,IF(OR(R1062=16,R1062=17,R1062=18),5.17,5.34)))))))))), IF(W1062="Գ-3", IF(R1062=0,3.21,IF(R1062=1,3.31,IF(R1062=2,3.42,IF(R1062=3,3.53,IF(OR(R1062=5,R1062=4),3.64,IF(OR(R1062=6,R1062=7),3.76,IF(OR(R1062=8,R1062=9),3.88,IF(OR(R1062=10,R1062=11,R1062=12),4.01,IF(OR(R1062=13,R1062=14,R1062=15),4.13,IF(OR(R1062=16,R1062=17,R1062=18),4.27,4.4)))))))))), IF(W1062="Ա-1", IF(R1062=0,2.66,IF(R1062=1,2.75,IF(R1062=2,2.83,IF(R1062=3,2.92,IF(OR(R1062=5,R1062=4),3.02,IF(OR(R1062=6,R1062=7),3.11,IF(OR(R1062=8,R1062=9),3.21,IF(OR(R1062=10,R1062=11,R1062=12),3.31,IF(OR(R1062=13,R1062=14,R1062=15),3.42,IF(OR(R1062=16,R1062=17,R1062=18),3.53,3.64)))))))))), IF(W1062="Ա-2", IF(R1062=0,2.28,IF(R1062=1,2.35,IF(R1062=2,2.43,IF(R1062=3,2.5,IF(OR(R1062=5,R1062=4),2.58,IF(OR(R1062=6,R1062=7),2.66,IF(OR(R1062=8,R1062=9),2.75,IF(OR(R1062=10,R1062=11,R1062=12),2.83,IF(OR(R1062=13,R1062=14,R1062=15),2.92,IF(OR(R1062=16,R1062=17,R1062=18),3.01,3.11)))))))))),IF(W1062="Ա-3", IF(R1062=0,1.96,IF(R1062=1,2.02,IF(R1062=2,2.08,IF(R1062=3,2.15,IF(OR(R1062=5,R1062=4),2.21,IF(OR(R1062=6,R1062=7),2.28,IF(OR(R1062=8,R1062=9),2.35,IF(OR(R1062=10,R1062=11,R1062=12),2.42,IF(OR(R1062=13,R1062=14,R1062=15),2.5,IF(OR(R1062=16,R1062=17,R1062=18),2.58,2.66)))))))))), IF(W1062="Կ-1", IF(R1062=0,1.68,IF(R1062=1,1.73,IF(R1062=2,1.79,IF(R1062=3,1.84,IF(OR(R1062=5,R1062=4),1.9,IF(OR(R1062=6,R1062=7),1.96,IF(OR(R1062=8,R1062=9),2.02,IF(OR(R1062=10,R1062=11,R1062=12),2.08,IF(OR(R1062=13,R1062=14,R1062=15),2.14,IF(OR(R1062=16,R1062=17,R1062=18),2.21,2.28)))))))))), IF(W1062="Կ-2", IF(R1062=0,1.45,IF(R1062=1,1.49,IF(R1062=2,1.54,IF(R1062=3,1.59,IF(OR(R1062=5,R1062=4),1.63,IF(OR(R1062=6,R1062=7),1.68,IF(OR(R1062=8,R1062=9),1.73,IF(OR(R1062=10,R1062=11,R1062=12),1.79,IF(OR(R1062=13,R1062=14,R1062=15),1.84,IF(OR(R1062=16,R1062=17,R1062=18),1.9,1.95)))))))))),IF(W1062="Կ-3", IF(R1062=0,1.25,IF(R1062=1,1.29,IF(R1062=2,1.33,IF(R1062=3,1.37,IF(OR(R1062=5,R1062=4),1.41,IF(OR(R1062=6,R1062=7),1.45,IF(OR(R1062=8,R1062=9),1.49,IF(OR(R1062=10,R1062=11,R1062=12),1.54,IF(OR(R1062=13,R1062=14,R1062=15),1.58,IF(OR(R1062=16,R1062=17,R1062=18),1.63,1.68)))))))))), "Error"))))))))))))</f>
        <v>1.79</v>
      </c>
      <c r="T1062" s="456">
        <v>83200</v>
      </c>
      <c r="U1062" s="456"/>
      <c r="V1062" s="456"/>
      <c r="W1062" s="589" t="str">
        <f>+M1062</f>
        <v>Կ-1</v>
      </c>
      <c r="X1062" s="456">
        <f>T1062*S1062</f>
        <v>148928</v>
      </c>
      <c r="Y1062" s="590">
        <f>+U1062+V1062+X1062</f>
        <v>148928</v>
      </c>
      <c r="Z1062" s="590">
        <f t="shared" si="1059"/>
        <v>1936064</v>
      </c>
      <c r="AA1062" s="592">
        <f>+Q1062</f>
        <v>1</v>
      </c>
      <c r="AB1062" s="592">
        <f>+R1062+1</f>
        <v>3</v>
      </c>
      <c r="AC1062" s="588">
        <f>IF(AA1062&lt;1,0,IF(AG1062="Բ-1",IF(AB1062=0,6.94,IF(AB1062=1,7.17,IF(AB1062=2,7.41,IF(AB1062=3,7.66,IF(OR(AB1062=5,AB1062=4),7.92,IF(OR(AB1062=6,AB1062=7),8.18,IF(OR(AB1062=8,AB1062=9),8.46,IF(OR(AB1062=10,AB1062=11,AB1062=12),8.74,IF(OR(AB1062=13,AB1062=14,AB1062=15),9.03,IF(OR(AB1062=16,AB1062=17,AB1062=18),9.33,9.65)))))))))),IF(AG1062="Բ-2", IF(AB1062=0,5.71,IF(AB1062=1,5.89,IF(AB1062=2,6.09,IF(AB1062=3,6.29,IF(OR(AB1062=5,AB1062=4),6.5,IF(OR(AB1062=6,AB1062=7),6.72,IF(OR(AB1062=8,AB1062=9),6.94,IF(OR(AB1062=10,AB1062=11,AB1062=12),7.17,IF(OR(AB1062=13,AB1062=14,AB1062=15),7.41,IF(OR(AB1062=16,AB1062=17,AB1062=18),7.65,7.91)))))))))), IF(AG1062="Գ-1", IF(AB1062=0,4.7,IF(AB1062=1,4.86,IF(AB1062=2,5.01,IF(AB1062=3,5.18,IF(OR(AB1062=5,AB1062=4),5.35,IF(OR(AB1062=6,AB1062=7),5.52,IF(OR(AB1062=8,AB1062=9),5.71,IF(OR(AB1062=10,AB1062=11,AB1062=12),5.89,IF(OR(AB1062=13,AB1062=14,AB1062=15),6.09,IF(OR(AB1062=16,AB1062=17,AB1062=18),6.29,6.49)))))))))), IF(AG1062="Գ-2", IF(AB1062=0,3.88,IF(AB1062=1,4.01,IF(AB1062=2,4.14,IF(AB1062=3,4.27,IF(OR(AB1062=5,AB1062=4),4.41,IF(OR(AB1062=6,AB1062=7),4.55,IF(OR(AB1062=8,AB1062=9),4.7,IF(OR(AB1062=10,AB1062=11,AB1062=12),4.85,IF(OR(AB1062=13,AB1062=14,AB1062=15),5.01,IF(OR(AB1062=16,AB1062=17,AB1062=18),5.17,5.34)))))))))), IF(AG1062="Գ-3", IF(AB1062=0,3.21,IF(AB1062=1,3.31,IF(AB1062=2,3.42,IF(AB1062=3,3.53,IF(OR(AB1062=5,AB1062=4),3.64,IF(OR(AB1062=6,AB1062=7),3.76,IF(OR(AB1062=8,AB1062=9),3.88,IF(OR(AB1062=10,AB1062=11,AB1062=12),4.01,IF(OR(AB1062=13,AB1062=14,AB1062=15),4.13,IF(OR(AB1062=16,AB1062=17,AB1062=18),4.27,4.4)))))))))), IF(AG1062="Ա-1", IF(AB1062=0,2.66,IF(AB1062=1,2.75,IF(AB1062=2,2.83,IF(AB1062=3,2.92,IF(OR(AB1062=5,AB1062=4),3.02,IF(OR(AB1062=6,AB1062=7),3.11,IF(OR(AB1062=8,AB1062=9),3.21,IF(OR(AB1062=10,AB1062=11,AB1062=12),3.31,IF(OR(AB1062=13,AB1062=14,AB1062=15),3.42,IF(OR(AB1062=16,AB1062=17,AB1062=18),3.53,3.64)))))))))), IF(AG1062="Ա-2", IF(AB1062=0,2.28,IF(AB1062=1,2.35,IF(AB1062=2,2.43,IF(AB1062=3,2.5,IF(OR(AB1062=5,AB1062=4),2.58,IF(OR(AB1062=6,AB1062=7),2.66,IF(OR(AB1062=8,AB1062=9),2.75,IF(OR(AB1062=10,AB1062=11,AB1062=12),2.83,IF(OR(AB1062=13,AB1062=14,AB1062=15),2.92,IF(OR(AB1062=16,AB1062=17,AB1062=18),3.01,3.11)))))))))),IF(AG1062="Ա-3", IF(AB1062=0,1.96,IF(AB1062=1,2.02,IF(AB1062=2,2.08,IF(AB1062=3,2.15,IF(OR(AB1062=5,AB1062=4),2.21,IF(OR(AB1062=6,AB1062=7),2.28,IF(OR(AB1062=8,AB1062=9),2.35,IF(OR(AB1062=10,AB1062=11,AB1062=12),2.42,IF(OR(AB1062=13,AB1062=14,AB1062=15),2.5,IF(OR(AB1062=16,AB1062=17,AB1062=18),2.58,2.66)))))))))), IF(AG1062="Կ-1", IF(AB1062=0,1.68,IF(AB1062=1,1.73,IF(AB1062=2,1.79,IF(AB1062=3,1.84,IF(OR(AB1062=5,AB1062=4),1.9,IF(OR(AB1062=6,AB1062=7),1.96,IF(OR(AB1062=8,AB1062=9),2.02,IF(OR(AB1062=10,AB1062=11,AB1062=12),2.08,IF(OR(AB1062=13,AB1062=14,AB1062=15),2.14,IF(OR(AB1062=16,AB1062=17,AB1062=18),2.21,2.28)))))))))), IF(AG1062="Կ-2", IF(AB1062=0,1.45,IF(AB1062=1,1.49,IF(AB1062=2,1.54,IF(AB1062=3,1.59,IF(OR(AB1062=5,AB1062=4),1.63,IF(OR(AB1062=6,AB1062=7),1.68,IF(OR(AB1062=8,AB1062=9),1.73,IF(OR(AB1062=10,AB1062=11,AB1062=12),1.79,IF(OR(AB1062=13,AB1062=14,AB1062=15),1.84,IF(OR(AB1062=16,AB1062=17,AB1062=18),1.9,1.95)))))))))),IF(AG1062="Կ-3", IF(AB1062=0,1.25,IF(AB1062=1,1.29,IF(AB1062=2,1.33,IF(AB1062=3,1.37,IF(OR(AB1062=5,AB1062=4),1.41,IF(OR(AB1062=6,AB1062=7),1.45,IF(OR(AB1062=8,AB1062=9),1.49,IF(OR(AB1062=10,AB1062=11,AB1062=12),1.54,IF(OR(AB1062=13,AB1062=14,AB1062=15),1.58,IF(OR(AB1062=16,AB1062=17,AB1062=18),1.63,1.68)))))))))), "Error"))))))))))))</f>
        <v>1.84</v>
      </c>
      <c r="AD1062" s="456">
        <v>83200</v>
      </c>
      <c r="AE1062" s="456"/>
      <c r="AF1062" s="456"/>
      <c r="AG1062" s="589" t="str">
        <f>+W1062</f>
        <v>Կ-1</v>
      </c>
      <c r="AH1062" s="456">
        <f>AD1062*AC1062</f>
        <v>153088</v>
      </c>
      <c r="AI1062" s="590">
        <f>AH1062+AE1062+AF1062</f>
        <v>153088</v>
      </c>
      <c r="AJ1062" s="590">
        <f t="shared" si="1060"/>
        <v>1990144</v>
      </c>
      <c r="AK1062" s="592">
        <f>+AA1062</f>
        <v>1</v>
      </c>
      <c r="AL1062" s="592">
        <f>+AB1062+1</f>
        <v>4</v>
      </c>
      <c r="AM1062" s="588">
        <f>IF(AK1062&lt;1,0,IF(AQ1062="Բ-1",IF(AL1062=0,6.94,IF(AL1062=1,7.17,IF(AL1062=2,7.41,IF(AL1062=3,7.66,IF(OR(AL1062=5,AL1062=4),7.92,IF(OR(AL1062=6,AL1062=7),8.18,IF(OR(AL1062=8,AL1062=9),8.46,IF(OR(AL1062=10,AL1062=11,AL1062=12),8.74,IF(OR(AL1062=13,AL1062=14,AL1062=15),9.03,IF(OR(AL1062=16,AL1062=17,AL1062=18),9.33,9.65)))))))))),IF(AQ1062="Բ-2", IF(AL1062=0,5.71,IF(AL1062=1,5.89,IF(AL1062=2,6.09,IF(AL1062=3,6.29,IF(OR(AL1062=5,AL1062=4),6.5,IF(OR(AL1062=6,AL1062=7),6.72,IF(OR(AL1062=8,AL1062=9),6.94,IF(OR(AL1062=10,AL1062=11,AL1062=12),7.17,IF(OR(AL1062=13,AL1062=14,AL1062=15),7.41,IF(OR(AL1062=16,AL1062=17,AL1062=18),7.65,7.91)))))))))), IF(AQ1062="Գ-1", IF(AL1062=0,4.7,IF(AL1062=1,4.86,IF(AL1062=2,5.01,IF(AL1062=3,5.18,IF(OR(AL1062=5,AL1062=4),5.35,IF(OR(AL1062=6,AL1062=7),5.52,IF(OR(AL1062=8,AL1062=9),5.71,IF(OR(AL1062=10,AL1062=11,AL1062=12),5.89,IF(OR(AL1062=13,AL1062=14,AL1062=15),6.09,IF(OR(AL1062=16,AL1062=17,AL1062=18),6.29,6.49)))))))))), IF(AQ1062="Գ-2", IF(AL1062=0,3.88,IF(AL1062=1,4.01,IF(AL1062=2,4.14,IF(AL1062=3,4.27,IF(OR(AL1062=5,AL1062=4),4.41,IF(OR(AL1062=6,AL1062=7),4.55,IF(OR(AL1062=8,AL1062=9),4.7,IF(OR(AL1062=10,AL1062=11,AL1062=12),4.85,IF(OR(AL1062=13,AL1062=14,AL1062=15),5.01,IF(OR(AL1062=16,AL1062=17,AL1062=18),5.17,5.34)))))))))), IF(AQ1062="Գ-3", IF(AL1062=0,3.21,IF(AL1062=1,3.31,IF(AL1062=2,3.42,IF(AL1062=3,3.53,IF(OR(AL1062=5,AL1062=4),3.64,IF(OR(AL1062=6,AL1062=7),3.76,IF(OR(AL1062=8,AL1062=9),3.88,IF(OR(AL1062=10,AL1062=11,AL1062=12),4.01,IF(OR(AL1062=13,AL1062=14,AL1062=15),4.13,IF(OR(AL1062=16,AL1062=17,AL1062=18),4.27,4.4)))))))))), IF(AQ1062="Ա-1", IF(AL1062=0,2.66,IF(AL1062=1,2.75,IF(AL1062=2,2.83,IF(AL1062=3,2.92,IF(OR(AL1062=5,AL1062=4),3.02,IF(OR(AL1062=6,AL1062=7),3.11,IF(OR(AL1062=8,AL1062=9),3.21,IF(OR(AL1062=10,AL1062=11,AL1062=12),3.31,IF(OR(AL1062=13,AL1062=14,AL1062=15),3.42,IF(OR(AL1062=16,AL1062=17,AL1062=18),3.53,3.64)))))))))), IF(AQ1062="Ա-2", IF(AL1062=0,2.28,IF(AL1062=1,2.35,IF(AL1062=2,2.43,IF(AL1062=3,2.5,IF(OR(AL1062=5,AL1062=4),2.58,IF(OR(AL1062=6,AL1062=7),2.66,IF(OR(AL1062=8,AL1062=9),2.75,IF(OR(AL1062=10,AL1062=11,AL1062=12),2.83,IF(OR(AL1062=13,AL1062=14,AL1062=15),2.92,IF(OR(AL1062=16,AL1062=17,AL1062=18),3.01,3.11)))))))))),IF(AQ1062="Ա-3", IF(AL1062=0,1.96,IF(AL1062=1,2.02,IF(AL1062=2,2.08,IF(AL1062=3,2.15,IF(OR(AL1062=5,AL1062=4),2.21,IF(OR(AL1062=6,AL1062=7),2.28,IF(OR(AL1062=8,AL1062=9),2.35,IF(OR(AL1062=10,AL1062=11,AL1062=12),2.42,IF(OR(AL1062=13,AL1062=14,AL1062=15),2.5,IF(OR(AL1062=16,AL1062=17,AL1062=18),2.58,2.66)))))))))), IF(AQ1062="Կ-1", IF(AL1062=0,1.68,IF(AL1062=1,1.73,IF(AL1062=2,1.79,IF(AL1062=3,1.84,IF(OR(AL1062=5,AL1062=4),1.9,IF(OR(AL1062=6,AL1062=7),1.96,IF(OR(AL1062=8,AL1062=9),2.02,IF(OR(AL1062=10,AL1062=11,AL1062=12),2.08,IF(OR(AL1062=13,AL1062=14,AL1062=15),2.14,IF(OR(AL1062=16,AL1062=17,AL1062=18),2.21,2.28)))))))))), IF(AQ1062="Կ-2", IF(AL1062=0,1.45,IF(AL1062=1,1.49,IF(AL1062=2,1.54,IF(AL1062=3,1.59,IF(OR(AL1062=5,AL1062=4),1.63,IF(OR(AL1062=6,AL1062=7),1.68,IF(OR(AL1062=8,AL1062=9),1.73,IF(OR(AL1062=10,AL1062=11,AL1062=12),1.79,IF(OR(AL1062=13,AL1062=14,AL1062=15),1.84,IF(OR(AL1062=16,AL1062=17,AL1062=18),1.9,1.95)))))))))),IF(AQ1062="Կ-3", IF(AL1062=0,1.25,IF(AL1062=1,1.29,IF(AL1062=2,1.33,IF(AL1062=3,1.37,IF(OR(AL1062=5,AL1062=4),1.41,IF(OR(AL1062=6,AL1062=7),1.45,IF(OR(AL1062=8,AL1062=9),1.49,IF(OR(AL1062=10,AL1062=11,AL1062=12),1.54,IF(OR(AL1062=13,AL1062=14,AL1062=15),1.58,IF(OR(AL1062=16,AL1062=17,AL1062=18),1.63,1.68)))))))))), "Error"))))))))))))</f>
        <v>1.9</v>
      </c>
      <c r="AN1062" s="456">
        <v>83200</v>
      </c>
      <c r="AO1062" s="456"/>
      <c r="AP1062" s="456"/>
      <c r="AQ1062" s="589" t="str">
        <f>+AG1062</f>
        <v>Կ-1</v>
      </c>
      <c r="AR1062" s="456">
        <f>AN1062*AM1062</f>
        <v>158080</v>
      </c>
      <c r="AS1062" s="590">
        <f>AR1062+AO1062+AP1062</f>
        <v>158080</v>
      </c>
      <c r="AT1062" s="590">
        <f t="shared" si="1061"/>
        <v>2055040</v>
      </c>
    </row>
    <row r="1063" spans="2:46" s="587" customFormat="1" ht="13.5">
      <c r="B1063" s="830">
        <v>123</v>
      </c>
      <c r="C1063" s="804" t="s">
        <v>2856</v>
      </c>
      <c r="D1063" s="828" t="s">
        <v>1960</v>
      </c>
      <c r="E1063" s="818">
        <v>1973</v>
      </c>
      <c r="F1063" s="829" t="s">
        <v>107</v>
      </c>
      <c r="G1063" s="820">
        <v>1</v>
      </c>
      <c r="H1063" s="820">
        <v>2</v>
      </c>
      <c r="I1063" s="821">
        <f t="shared" si="1056"/>
        <v>1.79</v>
      </c>
      <c r="J1063" s="799">
        <v>83200</v>
      </c>
      <c r="K1063" s="799"/>
      <c r="L1063" s="832"/>
      <c r="M1063" s="822" t="s">
        <v>86</v>
      </c>
      <c r="N1063" s="799">
        <f t="shared" si="1057"/>
        <v>148928</v>
      </c>
      <c r="O1063" s="823">
        <f>I1063*J1063+K1063+L1063</f>
        <v>148928</v>
      </c>
      <c r="P1063" s="823">
        <f t="shared" si="1058"/>
        <v>1936064</v>
      </c>
      <c r="Q1063" s="592">
        <f>+G1063</f>
        <v>1</v>
      </c>
      <c r="R1063" s="592">
        <f>+H1063+1</f>
        <v>3</v>
      </c>
      <c r="S1063" s="588">
        <f>IF(Q1063&lt;1,0,IF(W1063="Բ-1",IF(R1063=0,6.94,IF(R1063=1,7.17,IF(R1063=2,7.41,IF(R1063=3,7.66,IF(OR(R1063=5,R1063=4),7.92,IF(OR(R1063=6,R1063=7),8.18,IF(OR(R1063=8,R1063=9),8.46,IF(OR(R1063=10,R1063=11,R1063=12),8.74,IF(OR(R1063=13,R1063=14,R1063=15),9.03,IF(OR(R1063=16,R1063=17,R1063=18),9.33,9.65)))))))))),IF(W1063="Բ-2", IF(R1063=0,5.71,IF(R1063=1,5.89,IF(R1063=2,6.09,IF(R1063=3,6.29,IF(OR(R1063=5,R1063=4),6.5,IF(OR(R1063=6,R1063=7),6.72,IF(OR(R1063=8,R1063=9),6.94,IF(OR(R1063=10,R1063=11,R1063=12),7.17,IF(OR(R1063=13,R1063=14,R1063=15),7.41,IF(OR(R1063=16,R1063=17,R1063=18),7.65,7.91)))))))))), IF(W1063="Գ-1", IF(R1063=0,4.7,IF(R1063=1,4.86,IF(R1063=2,5.01,IF(R1063=3,5.18,IF(OR(R1063=5,R1063=4),5.35,IF(OR(R1063=6,R1063=7),5.52,IF(OR(R1063=8,R1063=9),5.71,IF(OR(R1063=10,R1063=11,R1063=12),5.89,IF(OR(R1063=13,R1063=14,R1063=15),6.09,IF(OR(R1063=16,R1063=17,R1063=18),6.29,6.49)))))))))), IF(W1063="Գ-2", IF(R1063=0,3.88,IF(R1063=1,4.01,IF(R1063=2,4.14,IF(R1063=3,4.27,IF(OR(R1063=5,R1063=4),4.41,IF(OR(R1063=6,R1063=7),4.55,IF(OR(R1063=8,R1063=9),4.7,IF(OR(R1063=10,R1063=11,R1063=12),4.85,IF(OR(R1063=13,R1063=14,R1063=15),5.01,IF(OR(R1063=16,R1063=17,R1063=18),5.17,5.34)))))))))), IF(W1063="Գ-3", IF(R1063=0,3.21,IF(R1063=1,3.31,IF(R1063=2,3.42,IF(R1063=3,3.53,IF(OR(R1063=5,R1063=4),3.64,IF(OR(R1063=6,R1063=7),3.76,IF(OR(R1063=8,R1063=9),3.88,IF(OR(R1063=10,R1063=11,R1063=12),4.01,IF(OR(R1063=13,R1063=14,R1063=15),4.13,IF(OR(R1063=16,R1063=17,R1063=18),4.27,4.4)))))))))), IF(W1063="Ա-1", IF(R1063=0,2.66,IF(R1063=1,2.75,IF(R1063=2,2.83,IF(R1063=3,2.92,IF(OR(R1063=5,R1063=4),3.02,IF(OR(R1063=6,R1063=7),3.11,IF(OR(R1063=8,R1063=9),3.21,IF(OR(R1063=10,R1063=11,R1063=12),3.31,IF(OR(R1063=13,R1063=14,R1063=15),3.42,IF(OR(R1063=16,R1063=17,R1063=18),3.53,3.64)))))))))), IF(W1063="Ա-2", IF(R1063=0,2.28,IF(R1063=1,2.35,IF(R1063=2,2.43,IF(R1063=3,2.5,IF(OR(R1063=5,R1063=4),2.58,IF(OR(R1063=6,R1063=7),2.66,IF(OR(R1063=8,R1063=9),2.75,IF(OR(R1063=10,R1063=11,R1063=12),2.83,IF(OR(R1063=13,R1063=14,R1063=15),2.92,IF(OR(R1063=16,R1063=17,R1063=18),3.01,3.11)))))))))),IF(W1063="Ա-3", IF(R1063=0,1.96,IF(R1063=1,2.02,IF(R1063=2,2.08,IF(R1063=3,2.15,IF(OR(R1063=5,R1063=4),2.21,IF(OR(R1063=6,R1063=7),2.28,IF(OR(R1063=8,R1063=9),2.35,IF(OR(R1063=10,R1063=11,R1063=12),2.42,IF(OR(R1063=13,R1063=14,R1063=15),2.5,IF(OR(R1063=16,R1063=17,R1063=18),2.58,2.66)))))))))), IF(W1063="Կ-1", IF(R1063=0,1.68,IF(R1063=1,1.73,IF(R1063=2,1.79,IF(R1063=3,1.84,IF(OR(R1063=5,R1063=4),1.9,IF(OR(R1063=6,R1063=7),1.96,IF(OR(R1063=8,R1063=9),2.02,IF(OR(R1063=10,R1063=11,R1063=12),2.08,IF(OR(R1063=13,R1063=14,R1063=15),2.14,IF(OR(R1063=16,R1063=17,R1063=18),2.21,2.28)))))))))), IF(W1063="Կ-2", IF(R1063=0,1.45,IF(R1063=1,1.49,IF(R1063=2,1.54,IF(R1063=3,1.59,IF(OR(R1063=5,R1063=4),1.63,IF(OR(R1063=6,R1063=7),1.68,IF(OR(R1063=8,R1063=9),1.73,IF(OR(R1063=10,R1063=11,R1063=12),1.79,IF(OR(R1063=13,R1063=14,R1063=15),1.84,IF(OR(R1063=16,R1063=17,R1063=18),1.9,1.95)))))))))),IF(W1063="Կ-3", IF(R1063=0,1.25,IF(R1063=1,1.29,IF(R1063=2,1.33,IF(R1063=3,1.37,IF(OR(R1063=5,R1063=4),1.41,IF(OR(R1063=6,R1063=7),1.45,IF(OR(R1063=8,R1063=9),1.49,IF(OR(R1063=10,R1063=11,R1063=12),1.54,IF(OR(R1063=13,R1063=14,R1063=15),1.58,IF(OR(R1063=16,R1063=17,R1063=18),1.63,1.68)))))))))), "Error"))))))))))))</f>
        <v>1.84</v>
      </c>
      <c r="T1063" s="456">
        <v>83200</v>
      </c>
      <c r="U1063" s="456"/>
      <c r="V1063" s="457"/>
      <c r="W1063" s="589" t="str">
        <f>+M1063</f>
        <v>Կ-1</v>
      </c>
      <c r="X1063" s="456">
        <f>T1063*S1063</f>
        <v>153088</v>
      </c>
      <c r="Y1063" s="590">
        <f>+U1063+V1063+X1063</f>
        <v>153088</v>
      </c>
      <c r="Z1063" s="590">
        <f t="shared" si="1059"/>
        <v>1990144</v>
      </c>
      <c r="AA1063" s="592">
        <f>+Q1063</f>
        <v>1</v>
      </c>
      <c r="AB1063" s="592">
        <f>+R1063+1</f>
        <v>4</v>
      </c>
      <c r="AC1063" s="588">
        <f>IF(AA1063&lt;1,0,IF(AG1063="Բ-1",IF(AB1063=0,6.94,IF(AB1063=1,7.17,IF(AB1063=2,7.41,IF(AB1063=3,7.66,IF(OR(AB1063=5,AB1063=4),7.92,IF(OR(AB1063=6,AB1063=7),8.18,IF(OR(AB1063=8,AB1063=9),8.46,IF(OR(AB1063=10,AB1063=11,AB1063=12),8.74,IF(OR(AB1063=13,AB1063=14,AB1063=15),9.03,IF(OR(AB1063=16,AB1063=17,AB1063=18),9.33,9.65)))))))))),IF(AG1063="Բ-2", IF(AB1063=0,5.71,IF(AB1063=1,5.89,IF(AB1063=2,6.09,IF(AB1063=3,6.29,IF(OR(AB1063=5,AB1063=4),6.5,IF(OR(AB1063=6,AB1063=7),6.72,IF(OR(AB1063=8,AB1063=9),6.94,IF(OR(AB1063=10,AB1063=11,AB1063=12),7.17,IF(OR(AB1063=13,AB1063=14,AB1063=15),7.41,IF(OR(AB1063=16,AB1063=17,AB1063=18),7.65,7.91)))))))))), IF(AG1063="Գ-1", IF(AB1063=0,4.7,IF(AB1063=1,4.86,IF(AB1063=2,5.01,IF(AB1063=3,5.18,IF(OR(AB1063=5,AB1063=4),5.35,IF(OR(AB1063=6,AB1063=7),5.52,IF(OR(AB1063=8,AB1063=9),5.71,IF(OR(AB1063=10,AB1063=11,AB1063=12),5.89,IF(OR(AB1063=13,AB1063=14,AB1063=15),6.09,IF(OR(AB1063=16,AB1063=17,AB1063=18),6.29,6.49)))))))))), IF(AG1063="Գ-2", IF(AB1063=0,3.88,IF(AB1063=1,4.01,IF(AB1063=2,4.14,IF(AB1063=3,4.27,IF(OR(AB1063=5,AB1063=4),4.41,IF(OR(AB1063=6,AB1063=7),4.55,IF(OR(AB1063=8,AB1063=9),4.7,IF(OR(AB1063=10,AB1063=11,AB1063=12),4.85,IF(OR(AB1063=13,AB1063=14,AB1063=15),5.01,IF(OR(AB1063=16,AB1063=17,AB1063=18),5.17,5.34)))))))))), IF(AG1063="Գ-3", IF(AB1063=0,3.21,IF(AB1063=1,3.31,IF(AB1063=2,3.42,IF(AB1063=3,3.53,IF(OR(AB1063=5,AB1063=4),3.64,IF(OR(AB1063=6,AB1063=7),3.76,IF(OR(AB1063=8,AB1063=9),3.88,IF(OR(AB1063=10,AB1063=11,AB1063=12),4.01,IF(OR(AB1063=13,AB1063=14,AB1063=15),4.13,IF(OR(AB1063=16,AB1063=17,AB1063=18),4.27,4.4)))))))))), IF(AG1063="Ա-1", IF(AB1063=0,2.66,IF(AB1063=1,2.75,IF(AB1063=2,2.83,IF(AB1063=3,2.92,IF(OR(AB1063=5,AB1063=4),3.02,IF(OR(AB1063=6,AB1063=7),3.11,IF(OR(AB1063=8,AB1063=9),3.21,IF(OR(AB1063=10,AB1063=11,AB1063=12),3.31,IF(OR(AB1063=13,AB1063=14,AB1063=15),3.42,IF(OR(AB1063=16,AB1063=17,AB1063=18),3.53,3.64)))))))))), IF(AG1063="Ա-2", IF(AB1063=0,2.28,IF(AB1063=1,2.35,IF(AB1063=2,2.43,IF(AB1063=3,2.5,IF(OR(AB1063=5,AB1063=4),2.58,IF(OR(AB1063=6,AB1063=7),2.66,IF(OR(AB1063=8,AB1063=9),2.75,IF(OR(AB1063=10,AB1063=11,AB1063=12),2.83,IF(OR(AB1063=13,AB1063=14,AB1063=15),2.92,IF(OR(AB1063=16,AB1063=17,AB1063=18),3.01,3.11)))))))))),IF(AG1063="Ա-3", IF(AB1063=0,1.96,IF(AB1063=1,2.02,IF(AB1063=2,2.08,IF(AB1063=3,2.15,IF(OR(AB1063=5,AB1063=4),2.21,IF(OR(AB1063=6,AB1063=7),2.28,IF(OR(AB1063=8,AB1063=9),2.35,IF(OR(AB1063=10,AB1063=11,AB1063=12),2.42,IF(OR(AB1063=13,AB1063=14,AB1063=15),2.5,IF(OR(AB1063=16,AB1063=17,AB1063=18),2.58,2.66)))))))))), IF(AG1063="Կ-1", IF(AB1063=0,1.68,IF(AB1063=1,1.73,IF(AB1063=2,1.79,IF(AB1063=3,1.84,IF(OR(AB1063=5,AB1063=4),1.9,IF(OR(AB1063=6,AB1063=7),1.96,IF(OR(AB1063=8,AB1063=9),2.02,IF(OR(AB1063=10,AB1063=11,AB1063=12),2.08,IF(OR(AB1063=13,AB1063=14,AB1063=15),2.14,IF(OR(AB1063=16,AB1063=17,AB1063=18),2.21,2.28)))))))))), IF(AG1063="Կ-2", IF(AB1063=0,1.45,IF(AB1063=1,1.49,IF(AB1063=2,1.54,IF(AB1063=3,1.59,IF(OR(AB1063=5,AB1063=4),1.63,IF(OR(AB1063=6,AB1063=7),1.68,IF(OR(AB1063=8,AB1063=9),1.73,IF(OR(AB1063=10,AB1063=11,AB1063=12),1.79,IF(OR(AB1063=13,AB1063=14,AB1063=15),1.84,IF(OR(AB1063=16,AB1063=17,AB1063=18),1.9,1.95)))))))))),IF(AG1063="Կ-3", IF(AB1063=0,1.25,IF(AB1063=1,1.29,IF(AB1063=2,1.33,IF(AB1063=3,1.37,IF(OR(AB1063=5,AB1063=4),1.41,IF(OR(AB1063=6,AB1063=7),1.45,IF(OR(AB1063=8,AB1063=9),1.49,IF(OR(AB1063=10,AB1063=11,AB1063=12),1.54,IF(OR(AB1063=13,AB1063=14,AB1063=15),1.58,IF(OR(AB1063=16,AB1063=17,AB1063=18),1.63,1.68)))))))))), "Error"))))))))))))</f>
        <v>1.9</v>
      </c>
      <c r="AD1063" s="456">
        <v>83200</v>
      </c>
      <c r="AE1063" s="456"/>
      <c r="AF1063" s="457"/>
      <c r="AG1063" s="589" t="str">
        <f>+W1063</f>
        <v>Կ-1</v>
      </c>
      <c r="AH1063" s="456">
        <f>AD1063*AC1063</f>
        <v>158080</v>
      </c>
      <c r="AI1063" s="590">
        <f>AH1063+AE1063+AF1063</f>
        <v>158080</v>
      </c>
      <c r="AJ1063" s="590">
        <f t="shared" si="1060"/>
        <v>2055040</v>
      </c>
      <c r="AK1063" s="592">
        <f>+AA1063</f>
        <v>1</v>
      </c>
      <c r="AL1063" s="592">
        <f>+AB1063+1</f>
        <v>5</v>
      </c>
      <c r="AM1063" s="588">
        <f>IF(AK1063&lt;1,0,IF(AQ1063="Բ-1",IF(AL1063=0,6.94,IF(AL1063=1,7.17,IF(AL1063=2,7.41,IF(AL1063=3,7.66,IF(OR(AL1063=5,AL1063=4),7.92,IF(OR(AL1063=6,AL1063=7),8.18,IF(OR(AL1063=8,AL1063=9),8.46,IF(OR(AL1063=10,AL1063=11,AL1063=12),8.74,IF(OR(AL1063=13,AL1063=14,AL1063=15),9.03,IF(OR(AL1063=16,AL1063=17,AL1063=18),9.33,9.65)))))))))),IF(AQ1063="Բ-2", IF(AL1063=0,5.71,IF(AL1063=1,5.89,IF(AL1063=2,6.09,IF(AL1063=3,6.29,IF(OR(AL1063=5,AL1063=4),6.5,IF(OR(AL1063=6,AL1063=7),6.72,IF(OR(AL1063=8,AL1063=9),6.94,IF(OR(AL1063=10,AL1063=11,AL1063=12),7.17,IF(OR(AL1063=13,AL1063=14,AL1063=15),7.41,IF(OR(AL1063=16,AL1063=17,AL1063=18),7.65,7.91)))))))))), IF(AQ1063="Գ-1", IF(AL1063=0,4.7,IF(AL1063=1,4.86,IF(AL1063=2,5.01,IF(AL1063=3,5.18,IF(OR(AL1063=5,AL1063=4),5.35,IF(OR(AL1063=6,AL1063=7),5.52,IF(OR(AL1063=8,AL1063=9),5.71,IF(OR(AL1063=10,AL1063=11,AL1063=12),5.89,IF(OR(AL1063=13,AL1063=14,AL1063=15),6.09,IF(OR(AL1063=16,AL1063=17,AL1063=18),6.29,6.49)))))))))), IF(AQ1063="Գ-2", IF(AL1063=0,3.88,IF(AL1063=1,4.01,IF(AL1063=2,4.14,IF(AL1063=3,4.27,IF(OR(AL1063=5,AL1063=4),4.41,IF(OR(AL1063=6,AL1063=7),4.55,IF(OR(AL1063=8,AL1063=9),4.7,IF(OR(AL1063=10,AL1063=11,AL1063=12),4.85,IF(OR(AL1063=13,AL1063=14,AL1063=15),5.01,IF(OR(AL1063=16,AL1063=17,AL1063=18),5.17,5.34)))))))))), IF(AQ1063="Գ-3", IF(AL1063=0,3.21,IF(AL1063=1,3.31,IF(AL1063=2,3.42,IF(AL1063=3,3.53,IF(OR(AL1063=5,AL1063=4),3.64,IF(OR(AL1063=6,AL1063=7),3.76,IF(OR(AL1063=8,AL1063=9),3.88,IF(OR(AL1063=10,AL1063=11,AL1063=12),4.01,IF(OR(AL1063=13,AL1063=14,AL1063=15),4.13,IF(OR(AL1063=16,AL1063=17,AL1063=18),4.27,4.4)))))))))), IF(AQ1063="Ա-1", IF(AL1063=0,2.66,IF(AL1063=1,2.75,IF(AL1063=2,2.83,IF(AL1063=3,2.92,IF(OR(AL1063=5,AL1063=4),3.02,IF(OR(AL1063=6,AL1063=7),3.11,IF(OR(AL1063=8,AL1063=9),3.21,IF(OR(AL1063=10,AL1063=11,AL1063=12),3.31,IF(OR(AL1063=13,AL1063=14,AL1063=15),3.42,IF(OR(AL1063=16,AL1063=17,AL1063=18),3.53,3.64)))))))))), IF(AQ1063="Ա-2", IF(AL1063=0,2.28,IF(AL1063=1,2.35,IF(AL1063=2,2.43,IF(AL1063=3,2.5,IF(OR(AL1063=5,AL1063=4),2.58,IF(OR(AL1063=6,AL1063=7),2.66,IF(OR(AL1063=8,AL1063=9),2.75,IF(OR(AL1063=10,AL1063=11,AL1063=12),2.83,IF(OR(AL1063=13,AL1063=14,AL1063=15),2.92,IF(OR(AL1063=16,AL1063=17,AL1063=18),3.01,3.11)))))))))),IF(AQ1063="Ա-3", IF(AL1063=0,1.96,IF(AL1063=1,2.02,IF(AL1063=2,2.08,IF(AL1063=3,2.15,IF(OR(AL1063=5,AL1063=4),2.21,IF(OR(AL1063=6,AL1063=7),2.28,IF(OR(AL1063=8,AL1063=9),2.35,IF(OR(AL1063=10,AL1063=11,AL1063=12),2.42,IF(OR(AL1063=13,AL1063=14,AL1063=15),2.5,IF(OR(AL1063=16,AL1063=17,AL1063=18),2.58,2.66)))))))))), IF(AQ1063="Կ-1", IF(AL1063=0,1.68,IF(AL1063=1,1.73,IF(AL1063=2,1.79,IF(AL1063=3,1.84,IF(OR(AL1063=5,AL1063=4),1.9,IF(OR(AL1063=6,AL1063=7),1.96,IF(OR(AL1063=8,AL1063=9),2.02,IF(OR(AL1063=10,AL1063=11,AL1063=12),2.08,IF(OR(AL1063=13,AL1063=14,AL1063=15),2.14,IF(OR(AL1063=16,AL1063=17,AL1063=18),2.21,2.28)))))))))), IF(AQ1063="Կ-2", IF(AL1063=0,1.45,IF(AL1063=1,1.49,IF(AL1063=2,1.54,IF(AL1063=3,1.59,IF(OR(AL1063=5,AL1063=4),1.63,IF(OR(AL1063=6,AL1063=7),1.68,IF(OR(AL1063=8,AL1063=9),1.73,IF(OR(AL1063=10,AL1063=11,AL1063=12),1.79,IF(OR(AL1063=13,AL1063=14,AL1063=15),1.84,IF(OR(AL1063=16,AL1063=17,AL1063=18),1.9,1.95)))))))))),IF(AQ1063="Կ-3", IF(AL1063=0,1.25,IF(AL1063=1,1.29,IF(AL1063=2,1.33,IF(AL1063=3,1.37,IF(OR(AL1063=5,AL1063=4),1.41,IF(OR(AL1063=6,AL1063=7),1.45,IF(OR(AL1063=8,AL1063=9),1.49,IF(OR(AL1063=10,AL1063=11,AL1063=12),1.54,IF(OR(AL1063=13,AL1063=14,AL1063=15),1.58,IF(OR(AL1063=16,AL1063=17,AL1063=18),1.63,1.68)))))))))), "Error"))))))))))))</f>
        <v>1.9</v>
      </c>
      <c r="AN1063" s="456">
        <v>83200</v>
      </c>
      <c r="AO1063" s="456"/>
      <c r="AP1063" s="457"/>
      <c r="AQ1063" s="589" t="str">
        <f>+AG1063</f>
        <v>Կ-1</v>
      </c>
      <c r="AR1063" s="456">
        <f>AN1063*AM1063</f>
        <v>158080</v>
      </c>
      <c r="AS1063" s="590">
        <f>AR1063+AO1063+AP1063</f>
        <v>158080</v>
      </c>
      <c r="AT1063" s="590">
        <f t="shared" si="1061"/>
        <v>2055040</v>
      </c>
    </row>
    <row r="1064" spans="2:46" s="587" customFormat="1" ht="27">
      <c r="B1064" s="830"/>
      <c r="C1064" s="831" t="s">
        <v>3235</v>
      </c>
      <c r="D1064" s="794"/>
      <c r="E1064" s="796"/>
      <c r="F1064" s="795"/>
      <c r="G1064" s="820"/>
      <c r="H1064" s="820"/>
      <c r="I1064" s="821"/>
      <c r="J1064" s="799"/>
      <c r="K1064" s="799"/>
      <c r="L1064" s="799"/>
      <c r="M1064" s="822"/>
      <c r="N1064" s="834"/>
      <c r="O1064" s="823">
        <v>36000</v>
      </c>
      <c r="P1064" s="823">
        <f>+O1064*12</f>
        <v>432000</v>
      </c>
      <c r="Q1064" s="592"/>
      <c r="R1064" s="592"/>
      <c r="S1064" s="588"/>
      <c r="T1064" s="456"/>
      <c r="U1064" s="456"/>
      <c r="V1064" s="456"/>
      <c r="W1064" s="589"/>
      <c r="X1064" s="700"/>
      <c r="Y1064" s="590">
        <f>+O1064</f>
        <v>36000</v>
      </c>
      <c r="Z1064" s="590">
        <f>+P1064</f>
        <v>432000</v>
      </c>
      <c r="AA1064" s="592"/>
      <c r="AB1064" s="592"/>
      <c r="AC1064" s="588"/>
      <c r="AD1064" s="456"/>
      <c r="AE1064" s="456"/>
      <c r="AF1064" s="456"/>
      <c r="AG1064" s="589"/>
      <c r="AH1064" s="700"/>
      <c r="AI1064" s="590">
        <f>+Y1064</f>
        <v>36000</v>
      </c>
      <c r="AJ1064" s="590">
        <f>+Z1064</f>
        <v>432000</v>
      </c>
      <c r="AK1064" s="592"/>
      <c r="AL1064" s="592"/>
      <c r="AM1064" s="588"/>
      <c r="AN1064" s="456"/>
      <c r="AO1064" s="456"/>
      <c r="AP1064" s="456"/>
      <c r="AQ1064" s="589"/>
      <c r="AR1064" s="700"/>
      <c r="AS1064" s="590">
        <f>+AI1064</f>
        <v>36000</v>
      </c>
      <c r="AT1064" s="590">
        <f>+AJ1064</f>
        <v>432000</v>
      </c>
    </row>
    <row r="1065" spans="2:46" s="468" customFormat="1" ht="23.25" customHeight="1">
      <c r="B1065" s="960" t="s">
        <v>47</v>
      </c>
      <c r="C1065" s="960"/>
      <c r="D1065" s="960"/>
      <c r="E1065" s="960"/>
      <c r="F1065" s="960"/>
      <c r="G1065" s="701">
        <f t="shared" ref="G1065:AT1065" si="1062">SUM(G941:G1064)</f>
        <v>123</v>
      </c>
      <c r="H1065" s="701">
        <f t="shared" si="1062"/>
        <v>623</v>
      </c>
      <c r="I1065" s="701">
        <f t="shared" si="1062"/>
        <v>275.86000000000007</v>
      </c>
      <c r="J1065" s="701">
        <f t="shared" si="1062"/>
        <v>10233600</v>
      </c>
      <c r="K1065" s="701">
        <f t="shared" si="1062"/>
        <v>14227.2</v>
      </c>
      <c r="L1065" s="701">
        <f t="shared" si="1062"/>
        <v>0</v>
      </c>
      <c r="M1065" s="701">
        <f t="shared" si="1062"/>
        <v>0</v>
      </c>
      <c r="N1065" s="701">
        <f t="shared" si="1062"/>
        <v>22951552</v>
      </c>
      <c r="O1065" s="701">
        <f t="shared" si="1062"/>
        <v>23001779.199999999</v>
      </c>
      <c r="P1065" s="701">
        <f t="shared" si="1062"/>
        <v>298987129.60000002</v>
      </c>
      <c r="Q1065" s="701">
        <f t="shared" si="1062"/>
        <v>123</v>
      </c>
      <c r="R1065" s="701">
        <f t="shared" si="1062"/>
        <v>746</v>
      </c>
      <c r="S1065" s="701">
        <f t="shared" si="1062"/>
        <v>282.21000000000009</v>
      </c>
      <c r="T1065" s="701">
        <f t="shared" si="1062"/>
        <v>10233600</v>
      </c>
      <c r="U1065" s="701">
        <f t="shared" si="1062"/>
        <v>14227.2</v>
      </c>
      <c r="V1065" s="701">
        <f t="shared" si="1062"/>
        <v>0</v>
      </c>
      <c r="W1065" s="701">
        <f t="shared" si="1062"/>
        <v>0</v>
      </c>
      <c r="X1065" s="701">
        <f t="shared" si="1062"/>
        <v>23479872</v>
      </c>
      <c r="Y1065" s="701">
        <f t="shared" si="1062"/>
        <v>23530099.199999999</v>
      </c>
      <c r="Z1065" s="701">
        <f t="shared" si="1062"/>
        <v>305855289.60000002</v>
      </c>
      <c r="AA1065" s="701">
        <f t="shared" si="1062"/>
        <v>123</v>
      </c>
      <c r="AB1065" s="701">
        <f t="shared" si="1062"/>
        <v>869</v>
      </c>
      <c r="AC1065" s="701">
        <f t="shared" si="1062"/>
        <v>287.74000000000018</v>
      </c>
      <c r="AD1065" s="701">
        <f t="shared" si="1062"/>
        <v>10233600</v>
      </c>
      <c r="AE1065" s="701">
        <f t="shared" si="1062"/>
        <v>14227.2</v>
      </c>
      <c r="AF1065" s="701">
        <f t="shared" si="1062"/>
        <v>0</v>
      </c>
      <c r="AG1065" s="701">
        <f t="shared" si="1062"/>
        <v>0</v>
      </c>
      <c r="AH1065" s="701">
        <f t="shared" si="1062"/>
        <v>23939968</v>
      </c>
      <c r="AI1065" s="701">
        <f t="shared" si="1062"/>
        <v>23990195.199999999</v>
      </c>
      <c r="AJ1065" s="701">
        <f t="shared" si="1062"/>
        <v>311836537.60000002</v>
      </c>
      <c r="AK1065" s="701">
        <f t="shared" si="1062"/>
        <v>123</v>
      </c>
      <c r="AL1065" s="701">
        <f t="shared" si="1062"/>
        <v>992</v>
      </c>
      <c r="AM1065" s="701">
        <f t="shared" si="1062"/>
        <v>292.30000000000024</v>
      </c>
      <c r="AN1065" s="701">
        <f t="shared" si="1062"/>
        <v>10233600</v>
      </c>
      <c r="AO1065" s="701">
        <f t="shared" si="1062"/>
        <v>14684.800000000001</v>
      </c>
      <c r="AP1065" s="701">
        <f t="shared" si="1062"/>
        <v>0</v>
      </c>
      <c r="AQ1065" s="701">
        <f t="shared" si="1062"/>
        <v>0</v>
      </c>
      <c r="AR1065" s="701">
        <f t="shared" si="1062"/>
        <v>24319360</v>
      </c>
      <c r="AS1065" s="701">
        <f t="shared" si="1062"/>
        <v>24370044.800000001</v>
      </c>
      <c r="AT1065" s="701">
        <f t="shared" si="1062"/>
        <v>316774582.39999998</v>
      </c>
    </row>
    <row r="1067" spans="2:46" s="468" customFormat="1" ht="22.5" customHeight="1">
      <c r="B1067" s="960" t="s">
        <v>554</v>
      </c>
      <c r="C1067" s="960"/>
      <c r="D1067" s="960"/>
      <c r="E1067" s="960"/>
      <c r="F1067" s="960"/>
      <c r="G1067" s="962" t="s">
        <v>2076</v>
      </c>
      <c r="H1067" s="962"/>
      <c r="I1067" s="962"/>
      <c r="J1067" s="962"/>
      <c r="K1067" s="962"/>
      <c r="L1067" s="962"/>
      <c r="M1067" s="962"/>
      <c r="N1067" s="962"/>
      <c r="O1067" s="962"/>
      <c r="P1067" s="962"/>
      <c r="Q1067" s="962" t="s">
        <v>2076</v>
      </c>
      <c r="R1067" s="962"/>
      <c r="S1067" s="962"/>
      <c r="T1067" s="962"/>
      <c r="U1067" s="962"/>
      <c r="V1067" s="962"/>
      <c r="W1067" s="962"/>
      <c r="X1067" s="962"/>
      <c r="Y1067" s="962"/>
      <c r="Z1067" s="962"/>
      <c r="AA1067" s="962" t="s">
        <v>2076</v>
      </c>
      <c r="AB1067" s="962"/>
      <c r="AC1067" s="962"/>
      <c r="AD1067" s="962"/>
      <c r="AE1067" s="962"/>
      <c r="AF1067" s="962"/>
      <c r="AG1067" s="962"/>
      <c r="AH1067" s="962"/>
      <c r="AI1067" s="962"/>
      <c r="AJ1067" s="962"/>
      <c r="AK1067" s="962" t="s">
        <v>2076</v>
      </c>
      <c r="AL1067" s="962"/>
      <c r="AM1067" s="962"/>
      <c r="AN1067" s="962"/>
      <c r="AO1067" s="962"/>
      <c r="AP1067" s="962"/>
      <c r="AQ1067" s="962"/>
      <c r="AR1067" s="962"/>
      <c r="AS1067" s="962"/>
      <c r="AT1067" s="962"/>
    </row>
    <row r="1068" spans="2:46" s="468" customFormat="1" ht="24" customHeight="1">
      <c r="B1068" s="959" t="s">
        <v>1333</v>
      </c>
      <c r="C1068" s="959"/>
      <c r="D1068" s="959"/>
      <c r="E1068" s="959"/>
      <c r="F1068" s="959"/>
      <c r="G1068" s="959" t="s">
        <v>2454</v>
      </c>
      <c r="H1068" s="959"/>
      <c r="I1068" s="959"/>
      <c r="J1068" s="959"/>
      <c r="K1068" s="959"/>
      <c r="L1068" s="959"/>
      <c r="M1068" s="959"/>
      <c r="N1068" s="959"/>
      <c r="O1068" s="959"/>
      <c r="P1068" s="959"/>
      <c r="Q1068" s="959" t="s">
        <v>1950</v>
      </c>
      <c r="R1068" s="959"/>
      <c r="S1068" s="959"/>
      <c r="T1068" s="959"/>
      <c r="U1068" s="959"/>
      <c r="V1068" s="959"/>
      <c r="W1068" s="959"/>
      <c r="X1068" s="959"/>
      <c r="Y1068" s="959"/>
      <c r="Z1068" s="959"/>
      <c r="AA1068" s="980" t="s">
        <v>2461</v>
      </c>
      <c r="AB1068" s="981"/>
      <c r="AC1068" s="981"/>
      <c r="AD1068" s="981"/>
      <c r="AE1068" s="981"/>
      <c r="AF1068" s="981"/>
      <c r="AG1068" s="981"/>
      <c r="AH1068" s="981"/>
      <c r="AI1068" s="981"/>
      <c r="AJ1068" s="982"/>
      <c r="AK1068" s="959" t="s">
        <v>2935</v>
      </c>
      <c r="AL1068" s="959"/>
      <c r="AM1068" s="959"/>
      <c r="AN1068" s="959"/>
      <c r="AO1068" s="959"/>
      <c r="AP1068" s="959"/>
      <c r="AQ1068" s="959"/>
      <c r="AR1068" s="959"/>
      <c r="AS1068" s="959"/>
      <c r="AT1068" s="959"/>
    </row>
    <row r="1069" spans="2:46" s="587" customFormat="1" ht="99.75">
      <c r="B1069" s="458" t="s">
        <v>10</v>
      </c>
      <c r="C1069" s="531" t="s">
        <v>54</v>
      </c>
      <c r="D1069" s="748" t="s">
        <v>1958</v>
      </c>
      <c r="E1069" s="579" t="s">
        <v>1959</v>
      </c>
      <c r="F1069" s="531" t="s">
        <v>55</v>
      </c>
      <c r="G1069" s="586" t="s">
        <v>56</v>
      </c>
      <c r="H1069" s="586" t="s">
        <v>89</v>
      </c>
      <c r="I1069" s="586" t="s">
        <v>90</v>
      </c>
      <c r="J1069" s="586" t="s">
        <v>62</v>
      </c>
      <c r="K1069" s="696" t="s">
        <v>58</v>
      </c>
      <c r="L1069" s="696">
        <f>+L551</f>
        <v>0</v>
      </c>
      <c r="M1069" s="586">
        <f>+M551</f>
        <v>0</v>
      </c>
      <c r="N1069" s="586" t="s">
        <v>603</v>
      </c>
      <c r="O1069" s="586" t="s">
        <v>582</v>
      </c>
      <c r="P1069" s="586" t="s">
        <v>1407</v>
      </c>
      <c r="Q1069" s="586" t="s">
        <v>56</v>
      </c>
      <c r="R1069" s="586" t="s">
        <v>89</v>
      </c>
      <c r="S1069" s="586" t="s">
        <v>90</v>
      </c>
      <c r="T1069" s="586" t="s">
        <v>62</v>
      </c>
      <c r="U1069" s="586" t="s">
        <v>58</v>
      </c>
      <c r="V1069" s="586" t="s">
        <v>583</v>
      </c>
      <c r="W1069" s="586" t="s">
        <v>91</v>
      </c>
      <c r="X1069" s="586" t="s">
        <v>603</v>
      </c>
      <c r="Y1069" s="586" t="s">
        <v>582</v>
      </c>
      <c r="Z1069" s="586" t="s">
        <v>1951</v>
      </c>
      <c r="AA1069" s="586" t="s">
        <v>56</v>
      </c>
      <c r="AB1069" s="586" t="s">
        <v>89</v>
      </c>
      <c r="AC1069" s="586" t="s">
        <v>90</v>
      </c>
      <c r="AD1069" s="586" t="s">
        <v>62</v>
      </c>
      <c r="AE1069" s="586" t="s">
        <v>58</v>
      </c>
      <c r="AF1069" s="696" t="s">
        <v>583</v>
      </c>
      <c r="AG1069" s="586">
        <f>+AG551</f>
        <v>0</v>
      </c>
      <c r="AH1069" s="586" t="s">
        <v>603</v>
      </c>
      <c r="AI1069" s="586" t="str">
        <f>+Y1069</f>
        <v xml:space="preserve">Ընդամենը ամսական աշխատավարձ </v>
      </c>
      <c r="AJ1069" s="586" t="s">
        <v>2462</v>
      </c>
      <c r="AK1069" s="586" t="s">
        <v>56</v>
      </c>
      <c r="AL1069" s="586" t="s">
        <v>89</v>
      </c>
      <c r="AM1069" s="586" t="s">
        <v>90</v>
      </c>
      <c r="AN1069" s="586" t="s">
        <v>62</v>
      </c>
      <c r="AO1069" s="586" t="s">
        <v>58</v>
      </c>
      <c r="AP1069" s="696" t="s">
        <v>583</v>
      </c>
      <c r="AQ1069" s="586" t="s">
        <v>91</v>
      </c>
      <c r="AR1069" s="586" t="s">
        <v>603</v>
      </c>
      <c r="AS1069" s="586" t="str">
        <f>+AI1069</f>
        <v xml:space="preserve">Ընդամենը ամսական աշխատավարձ </v>
      </c>
      <c r="AT1069" s="586" t="s">
        <v>2936</v>
      </c>
    </row>
    <row r="1070" spans="2:46" s="591" customFormat="1" ht="13.5">
      <c r="B1070" s="830">
        <v>1</v>
      </c>
      <c r="C1070" s="795" t="s">
        <v>1480</v>
      </c>
      <c r="D1070" s="817" t="s">
        <v>1961</v>
      </c>
      <c r="E1070" s="818">
        <v>1975</v>
      </c>
      <c r="F1070" s="819" t="s">
        <v>217</v>
      </c>
      <c r="G1070" s="820">
        <v>1</v>
      </c>
      <c r="H1070" s="820">
        <v>4</v>
      </c>
      <c r="I1070" s="821">
        <f t="shared" ref="I1070:I1077" si="1063">IF(G1070&lt;1,0,IF(M1070="Բ-1",IF(H1070=0,6.94,IF(H1070=1,7.17,IF(H1070=2,7.41,IF(H1070=3,7.66,IF(OR(H1070=5,H1070=4),7.92,IF(OR(H1070=6,H1070=7),8.18,IF(OR(H1070=8,H1070=9),8.46,IF(OR(H1070=10,H1070=11,H1070=12),8.74,IF(OR(H1070=13,H1070=14,H1070=15),9.03,IF(OR(H1070=16,H1070=17,H1070=18),9.33,9.65)))))))))),IF(M1070="Բ-2", IF(H1070=0,5.71,IF(H1070=1,5.89,IF(H1070=2,6.09,IF(H1070=3,6.29,IF(OR(H1070=5,H1070=4),6.5,IF(OR(H1070=6,H1070=7),6.72,IF(OR(H1070=8,H1070=9),6.94,IF(OR(H1070=10,H1070=11,H1070=12),7.17,IF(OR(H1070=13,H1070=14,H1070=15),7.41,IF(OR(H1070=16,H1070=17,H1070=18),7.65,7.91)))))))))), IF(M1070="Գ-1", IF(H1070=0,4.7,IF(H1070=1,4.86,IF(H1070=2,5.01,IF(H1070=3,5.18,IF(OR(H1070=5,H1070=4),5.35,IF(OR(H1070=6,H1070=7),5.52,IF(OR(H1070=8,H1070=9),5.71,IF(OR(H1070=10,H1070=11,H1070=12),5.89,IF(OR(H1070=13,H1070=14,H1070=15),6.09,IF(OR(H1070=16,H1070=17,H1070=18),6.29,6.49)))))))))), IF(M1070="Գ-2", IF(H1070=0,3.88,IF(H1070=1,4.01,IF(H1070=2,4.14,IF(H1070=3,4.27,IF(OR(H1070=5,H1070=4),4.41,IF(OR(H1070=6,H1070=7),4.55,IF(OR(H1070=8,H1070=9),4.7,IF(OR(H1070=10,H1070=11,H1070=12),4.85,IF(OR(H1070=13,H1070=14,H1070=15),5.01,IF(OR(H1070=16,H1070=17,H1070=18),5.17,5.34)))))))))), IF(M1070="Գ-3", IF(H1070=0,3.21,IF(H1070=1,3.31,IF(H1070=2,3.42,IF(H1070=3,3.53,IF(OR(H1070=5,H1070=4),3.64,IF(OR(H1070=6,H1070=7),3.76,IF(OR(H1070=8,H1070=9),3.88,IF(OR(H1070=10,H1070=11,H1070=12),4.01,IF(OR(H1070=13,H1070=14,H1070=15),4.13,IF(OR(H1070=16,H1070=17,H1070=18),4.27,4.4)))))))))), IF(M1070="Ա-1", IF(H1070=0,2.66,IF(H1070=1,2.75,IF(H1070=2,2.83,IF(H1070=3,2.92,IF(OR(H1070=5,H1070=4),3.02,IF(OR(H1070=6,H1070=7),3.11,IF(OR(H1070=8,H1070=9),3.21,IF(OR(H1070=10,H1070=11,H1070=12),3.31,IF(OR(H1070=13,H1070=14,H1070=15),3.42,IF(OR(H1070=16,H1070=17,H1070=18),3.53,3.64)))))))))), IF(M1070="Ա-2", IF(H1070=0,2.28,IF(H1070=1,2.35,IF(H1070=2,2.43,IF(H1070=3,2.5,IF(OR(H1070=5,H1070=4),2.58,IF(OR(H1070=6,H1070=7),2.66,IF(OR(H1070=8,H1070=9),2.75,IF(OR(H1070=10,H1070=11,H1070=12),2.83,IF(OR(H1070=13,H1070=14,H1070=15),2.92,IF(OR(H1070=16,H1070=17,H1070=18),3.01,3.11)))))))))),IF(M1070="Ա-3", IF(H1070=0,1.96,IF(H1070=1,2.02,IF(H1070=2,2.08,IF(H1070=3,2.15,IF(OR(H1070=5,H1070=4),2.21,IF(OR(H1070=6,H1070=7),2.28,IF(OR(H1070=8,H1070=9),2.35,IF(OR(H1070=10,H1070=11,H1070=12),2.42,IF(OR(H1070=13,H1070=14,H1070=15),2.5,IF(OR(H1070=16,H1070=17,H1070=18),2.58,2.66)))))))))), IF(M1070="Կ-1", IF(H1070=0,1.68,IF(H1070=1,1.73,IF(H1070=2,1.79,IF(H1070=3,1.84,IF(OR(H1070=5,H1070=4),1.9,IF(OR(H1070=6,H1070=7),1.96,IF(OR(H1070=8,H1070=9),2.02,IF(OR(H1070=10,H1070=11,H1070=12),2.08,IF(OR(H1070=13,H1070=14,H1070=15),2.14,IF(OR(H1070=16,H1070=17,H1070=18),2.21,2.28)))))))))), IF(M1070="Կ-2", IF(H1070=0,1.45,IF(H1070=1,1.49,IF(H1070=2,1.54,IF(H1070=3,1.59,IF(OR(H1070=5,H1070=4),1.63,IF(OR(H1070=6,H1070=7),1.68,IF(OR(H1070=8,H1070=9),1.73,IF(OR(H1070=10,H1070=11,H1070=12),1.79,IF(OR(H1070=13,H1070=14,H1070=15),1.84,IF(OR(H1070=16,H1070=17,H1070=18),1.9,1.95)))))))))),IF(M1070="Կ-3", IF(H1070=0,1.25,IF(H1070=1,1.29,IF(H1070=2,1.33,IF(H1070=3,1.37,IF(OR(H1070=5,H1070=4),1.41,IF(OR(H1070=6,H1070=7),1.45,IF(OR(H1070=8,H1070=9),1.49,IF(OR(H1070=10,H1070=11,H1070=12),1.54,IF(OR(H1070=13,H1070=14,H1070=15),1.58,IF(OR(H1070=16,H1070=17,H1070=18),1.63,1.68)))))))))), "Error"))))))))))))</f>
        <v>6.5</v>
      </c>
      <c r="J1070" s="799">
        <v>83200</v>
      </c>
      <c r="K1070" s="799"/>
      <c r="L1070" s="799"/>
      <c r="M1070" s="822" t="s">
        <v>81</v>
      </c>
      <c r="N1070" s="799">
        <f t="shared" ref="N1070:N1084" si="1064">J1070*I1070</f>
        <v>540800</v>
      </c>
      <c r="O1070" s="823">
        <f t="shared" ref="O1070:O1077" si="1065">I1070*J1070+K1070+L1070</f>
        <v>540800</v>
      </c>
      <c r="P1070" s="823">
        <f t="shared" ref="P1070:P1077" si="1066">+O1070*13</f>
        <v>7030400</v>
      </c>
      <c r="Q1070" s="592">
        <f t="shared" ref="Q1070:Q1077" si="1067">+G1070</f>
        <v>1</v>
      </c>
      <c r="R1070" s="592">
        <f t="shared" ref="R1070:R1077" si="1068">+H1070+1</f>
        <v>5</v>
      </c>
      <c r="S1070" s="588">
        <f t="shared" ref="S1070:S1077" si="1069">IF(Q1070&lt;1,0,IF(W1070="Բ-1",IF(R1070=0,6.94,IF(R1070=1,7.17,IF(R1070=2,7.41,IF(R1070=3,7.66,IF(OR(R1070=5,R1070=4),7.92,IF(OR(R1070=6,R1070=7),8.18,IF(OR(R1070=8,R1070=9),8.46,IF(OR(R1070=10,R1070=11,R1070=12),8.74,IF(OR(R1070=13,R1070=14,R1070=15),9.03,IF(OR(R1070=16,R1070=17,R1070=18),9.33,9.65)))))))))),IF(W1070="Բ-2", IF(R1070=0,5.71,IF(R1070=1,5.89,IF(R1070=2,6.09,IF(R1070=3,6.29,IF(OR(R1070=5,R1070=4),6.5,IF(OR(R1070=6,R1070=7),6.72,IF(OR(R1070=8,R1070=9),6.94,IF(OR(R1070=10,R1070=11,R1070=12),7.17,IF(OR(R1070=13,R1070=14,R1070=15),7.41,IF(OR(R1070=16,R1070=17,R1070=18),7.65,7.91)))))))))), IF(W1070="Գ-1", IF(R1070=0,4.7,IF(R1070=1,4.86,IF(R1070=2,5.01,IF(R1070=3,5.18,IF(OR(R1070=5,R1070=4),5.35,IF(OR(R1070=6,R1070=7),5.52,IF(OR(R1070=8,R1070=9),5.71,IF(OR(R1070=10,R1070=11,R1070=12),5.89,IF(OR(R1070=13,R1070=14,R1070=15),6.09,IF(OR(R1070=16,R1070=17,R1070=18),6.29,6.49)))))))))), IF(W1070="Գ-2", IF(R1070=0,3.88,IF(R1070=1,4.01,IF(R1070=2,4.14,IF(R1070=3,4.27,IF(OR(R1070=5,R1070=4),4.41,IF(OR(R1070=6,R1070=7),4.55,IF(OR(R1070=8,R1070=9),4.7,IF(OR(R1070=10,R1070=11,R1070=12),4.85,IF(OR(R1070=13,R1070=14,R1070=15),5.01,IF(OR(R1070=16,R1070=17,R1070=18),5.17,5.34)))))))))), IF(W1070="Գ-3", IF(R1070=0,3.21,IF(R1070=1,3.31,IF(R1070=2,3.42,IF(R1070=3,3.53,IF(OR(R1070=5,R1070=4),3.64,IF(OR(R1070=6,R1070=7),3.76,IF(OR(R1070=8,R1070=9),3.88,IF(OR(R1070=10,R1070=11,R1070=12),4.01,IF(OR(R1070=13,R1070=14,R1070=15),4.13,IF(OR(R1070=16,R1070=17,R1070=18),4.27,4.4)))))))))), IF(W1070="Ա-1", IF(R1070=0,2.66,IF(R1070=1,2.75,IF(R1070=2,2.83,IF(R1070=3,2.92,IF(OR(R1070=5,R1070=4),3.02,IF(OR(R1070=6,R1070=7),3.11,IF(OR(R1070=8,R1070=9),3.21,IF(OR(R1070=10,R1070=11,R1070=12),3.31,IF(OR(R1070=13,R1070=14,R1070=15),3.42,IF(OR(R1070=16,R1070=17,R1070=18),3.53,3.64)))))))))), IF(W1070="Ա-2", IF(R1070=0,2.28,IF(R1070=1,2.35,IF(R1070=2,2.43,IF(R1070=3,2.5,IF(OR(R1070=5,R1070=4),2.58,IF(OR(R1070=6,R1070=7),2.66,IF(OR(R1070=8,R1070=9),2.75,IF(OR(R1070=10,R1070=11,R1070=12),2.83,IF(OR(R1070=13,R1070=14,R1070=15),2.92,IF(OR(R1070=16,R1070=17,R1070=18),3.01,3.11)))))))))),IF(W1070="Ա-3", IF(R1070=0,1.96,IF(R1070=1,2.02,IF(R1070=2,2.08,IF(R1070=3,2.15,IF(OR(R1070=5,R1070=4),2.21,IF(OR(R1070=6,R1070=7),2.28,IF(OR(R1070=8,R1070=9),2.35,IF(OR(R1070=10,R1070=11,R1070=12),2.42,IF(OR(R1070=13,R1070=14,R1070=15),2.5,IF(OR(R1070=16,R1070=17,R1070=18),2.58,2.66)))))))))), IF(W1070="Կ-1", IF(R1070=0,1.68,IF(R1070=1,1.73,IF(R1070=2,1.79,IF(R1070=3,1.84,IF(OR(R1070=5,R1070=4),1.9,IF(OR(R1070=6,R1070=7),1.96,IF(OR(R1070=8,R1070=9),2.02,IF(OR(R1070=10,R1070=11,R1070=12),2.08,IF(OR(R1070=13,R1070=14,R1070=15),2.14,IF(OR(R1070=16,R1070=17,R1070=18),2.21,2.28)))))))))), IF(W1070="Կ-2", IF(R1070=0,1.45,IF(R1070=1,1.49,IF(R1070=2,1.54,IF(R1070=3,1.59,IF(OR(R1070=5,R1070=4),1.63,IF(OR(R1070=6,R1070=7),1.68,IF(OR(R1070=8,R1070=9),1.73,IF(OR(R1070=10,R1070=11,R1070=12),1.79,IF(OR(R1070=13,R1070=14,R1070=15),1.84,IF(OR(R1070=16,R1070=17,R1070=18),1.9,1.95)))))))))),IF(W1070="Կ-3", IF(R1070=0,1.25,IF(R1070=1,1.29,IF(R1070=2,1.33,IF(R1070=3,1.37,IF(OR(R1070=5,R1070=4),1.41,IF(OR(R1070=6,R1070=7),1.45,IF(OR(R1070=8,R1070=9),1.49,IF(OR(R1070=10,R1070=11,R1070=12),1.54,IF(OR(R1070=13,R1070=14,R1070=15),1.58,IF(OR(R1070=16,R1070=17,R1070=18),1.63,1.68)))))))))), "Error"))))))))))))</f>
        <v>6.5</v>
      </c>
      <c r="T1070" s="456">
        <v>83200</v>
      </c>
      <c r="U1070" s="456"/>
      <c r="V1070" s="456"/>
      <c r="W1070" s="589" t="str">
        <f t="shared" ref="W1070:W1077" si="1070">+M1070</f>
        <v>Բ-2</v>
      </c>
      <c r="X1070" s="456">
        <f t="shared" ref="X1070:X1077" si="1071">T1070*S1070</f>
        <v>540800</v>
      </c>
      <c r="Y1070" s="590">
        <f t="shared" ref="Y1070:Y1077" si="1072">+U1070+V1070+X1070</f>
        <v>540800</v>
      </c>
      <c r="Z1070" s="590">
        <f t="shared" ref="Z1070:Z1077" si="1073">+Y1070*13</f>
        <v>7030400</v>
      </c>
      <c r="AA1070" s="592">
        <f t="shared" ref="AA1070:AA1077" si="1074">+Q1070</f>
        <v>1</v>
      </c>
      <c r="AB1070" s="592">
        <f t="shared" ref="AB1070:AB1077" si="1075">+R1070+1</f>
        <v>6</v>
      </c>
      <c r="AC1070" s="588">
        <f t="shared" ref="AC1070:AC1077" si="1076">IF(AA1070&lt;1,0,IF(AG1070="Բ-1",IF(AB1070=0,6.94,IF(AB1070=1,7.17,IF(AB1070=2,7.41,IF(AB1070=3,7.66,IF(OR(AB1070=5,AB1070=4),7.92,IF(OR(AB1070=6,AB1070=7),8.18,IF(OR(AB1070=8,AB1070=9),8.46,IF(OR(AB1070=10,AB1070=11,AB1070=12),8.74,IF(OR(AB1070=13,AB1070=14,AB1070=15),9.03,IF(OR(AB1070=16,AB1070=17,AB1070=18),9.33,9.65)))))))))),IF(AG1070="Բ-2", IF(AB1070=0,5.71,IF(AB1070=1,5.89,IF(AB1070=2,6.09,IF(AB1070=3,6.29,IF(OR(AB1070=5,AB1070=4),6.5,IF(OR(AB1070=6,AB1070=7),6.72,IF(OR(AB1070=8,AB1070=9),6.94,IF(OR(AB1070=10,AB1070=11,AB1070=12),7.17,IF(OR(AB1070=13,AB1070=14,AB1070=15),7.41,IF(OR(AB1070=16,AB1070=17,AB1070=18),7.65,7.91)))))))))), IF(AG1070="Գ-1", IF(AB1070=0,4.7,IF(AB1070=1,4.86,IF(AB1070=2,5.01,IF(AB1070=3,5.18,IF(OR(AB1070=5,AB1070=4),5.35,IF(OR(AB1070=6,AB1070=7),5.52,IF(OR(AB1070=8,AB1070=9),5.71,IF(OR(AB1070=10,AB1070=11,AB1070=12),5.89,IF(OR(AB1070=13,AB1070=14,AB1070=15),6.09,IF(OR(AB1070=16,AB1070=17,AB1070=18),6.29,6.49)))))))))), IF(AG1070="Գ-2", IF(AB1070=0,3.88,IF(AB1070=1,4.01,IF(AB1070=2,4.14,IF(AB1070=3,4.27,IF(OR(AB1070=5,AB1070=4),4.41,IF(OR(AB1070=6,AB1070=7),4.55,IF(OR(AB1070=8,AB1070=9),4.7,IF(OR(AB1070=10,AB1070=11,AB1070=12),4.85,IF(OR(AB1070=13,AB1070=14,AB1070=15),5.01,IF(OR(AB1070=16,AB1070=17,AB1070=18),5.17,5.34)))))))))), IF(AG1070="Գ-3", IF(AB1070=0,3.21,IF(AB1070=1,3.31,IF(AB1070=2,3.42,IF(AB1070=3,3.53,IF(OR(AB1070=5,AB1070=4),3.64,IF(OR(AB1070=6,AB1070=7),3.76,IF(OR(AB1070=8,AB1070=9),3.88,IF(OR(AB1070=10,AB1070=11,AB1070=12),4.01,IF(OR(AB1070=13,AB1070=14,AB1070=15),4.13,IF(OR(AB1070=16,AB1070=17,AB1070=18),4.27,4.4)))))))))), IF(AG1070="Ա-1", IF(AB1070=0,2.66,IF(AB1070=1,2.75,IF(AB1070=2,2.83,IF(AB1070=3,2.92,IF(OR(AB1070=5,AB1070=4),3.02,IF(OR(AB1070=6,AB1070=7),3.11,IF(OR(AB1070=8,AB1070=9),3.21,IF(OR(AB1070=10,AB1070=11,AB1070=12),3.31,IF(OR(AB1070=13,AB1070=14,AB1070=15),3.42,IF(OR(AB1070=16,AB1070=17,AB1070=18),3.53,3.64)))))))))), IF(AG1070="Ա-2", IF(AB1070=0,2.28,IF(AB1070=1,2.35,IF(AB1070=2,2.43,IF(AB1070=3,2.5,IF(OR(AB1070=5,AB1070=4),2.58,IF(OR(AB1070=6,AB1070=7),2.66,IF(OR(AB1070=8,AB1070=9),2.75,IF(OR(AB1070=10,AB1070=11,AB1070=12),2.83,IF(OR(AB1070=13,AB1070=14,AB1070=15),2.92,IF(OR(AB1070=16,AB1070=17,AB1070=18),3.01,3.11)))))))))),IF(AG1070="Ա-3", IF(AB1070=0,1.96,IF(AB1070=1,2.02,IF(AB1070=2,2.08,IF(AB1070=3,2.15,IF(OR(AB1070=5,AB1070=4),2.21,IF(OR(AB1070=6,AB1070=7),2.28,IF(OR(AB1070=8,AB1070=9),2.35,IF(OR(AB1070=10,AB1070=11,AB1070=12),2.42,IF(OR(AB1070=13,AB1070=14,AB1070=15),2.5,IF(OR(AB1070=16,AB1070=17,AB1070=18),2.58,2.66)))))))))), IF(AG1070="Կ-1", IF(AB1070=0,1.68,IF(AB1070=1,1.73,IF(AB1070=2,1.79,IF(AB1070=3,1.84,IF(OR(AB1070=5,AB1070=4),1.9,IF(OR(AB1070=6,AB1070=7),1.96,IF(OR(AB1070=8,AB1070=9),2.02,IF(OR(AB1070=10,AB1070=11,AB1070=12),2.08,IF(OR(AB1070=13,AB1070=14,AB1070=15),2.14,IF(OR(AB1070=16,AB1070=17,AB1070=18),2.21,2.28)))))))))), IF(AG1070="Կ-2", IF(AB1070=0,1.45,IF(AB1070=1,1.49,IF(AB1070=2,1.54,IF(AB1070=3,1.59,IF(OR(AB1070=5,AB1070=4),1.63,IF(OR(AB1070=6,AB1070=7),1.68,IF(OR(AB1070=8,AB1070=9),1.73,IF(OR(AB1070=10,AB1070=11,AB1070=12),1.79,IF(OR(AB1070=13,AB1070=14,AB1070=15),1.84,IF(OR(AB1070=16,AB1070=17,AB1070=18),1.9,1.95)))))))))),IF(AG1070="Կ-3", IF(AB1070=0,1.25,IF(AB1070=1,1.29,IF(AB1070=2,1.33,IF(AB1070=3,1.37,IF(OR(AB1070=5,AB1070=4),1.41,IF(OR(AB1070=6,AB1070=7),1.45,IF(OR(AB1070=8,AB1070=9),1.49,IF(OR(AB1070=10,AB1070=11,AB1070=12),1.54,IF(OR(AB1070=13,AB1070=14,AB1070=15),1.58,IF(OR(AB1070=16,AB1070=17,AB1070=18),1.63,1.68)))))))))), "Error"))))))))))))</f>
        <v>6.72</v>
      </c>
      <c r="AD1070" s="456">
        <v>83200</v>
      </c>
      <c r="AE1070" s="456"/>
      <c r="AF1070" s="456"/>
      <c r="AG1070" s="589" t="str">
        <f t="shared" ref="AG1070:AG1077" si="1077">+W1070</f>
        <v>Բ-2</v>
      </c>
      <c r="AH1070" s="456">
        <f t="shared" ref="AH1070:AH1077" si="1078">AD1070*AC1070</f>
        <v>559104</v>
      </c>
      <c r="AI1070" s="590">
        <f t="shared" ref="AI1070:AI1077" si="1079">AH1070+AE1070+AF1070</f>
        <v>559104</v>
      </c>
      <c r="AJ1070" s="590">
        <f t="shared" ref="AJ1070:AJ1077" si="1080">+AI1070*13</f>
        <v>7268352</v>
      </c>
      <c r="AK1070" s="592">
        <f t="shared" ref="AK1070:AK1077" si="1081">+AA1070</f>
        <v>1</v>
      </c>
      <c r="AL1070" s="592">
        <f t="shared" ref="AL1070:AL1077" si="1082">+AB1070+1</f>
        <v>7</v>
      </c>
      <c r="AM1070" s="588">
        <f t="shared" ref="AM1070:AM1077" si="1083">IF(AK1070&lt;1,0,IF(AQ1070="Բ-1",IF(AL1070=0,6.94,IF(AL1070=1,7.17,IF(AL1070=2,7.41,IF(AL1070=3,7.66,IF(OR(AL1070=5,AL1070=4),7.92,IF(OR(AL1070=6,AL1070=7),8.18,IF(OR(AL1070=8,AL1070=9),8.46,IF(OR(AL1070=10,AL1070=11,AL1070=12),8.74,IF(OR(AL1070=13,AL1070=14,AL1070=15),9.03,IF(OR(AL1070=16,AL1070=17,AL1070=18),9.33,9.65)))))))))),IF(AQ1070="Բ-2", IF(AL1070=0,5.71,IF(AL1070=1,5.89,IF(AL1070=2,6.09,IF(AL1070=3,6.29,IF(OR(AL1070=5,AL1070=4),6.5,IF(OR(AL1070=6,AL1070=7),6.72,IF(OR(AL1070=8,AL1070=9),6.94,IF(OR(AL1070=10,AL1070=11,AL1070=12),7.17,IF(OR(AL1070=13,AL1070=14,AL1070=15),7.41,IF(OR(AL1070=16,AL1070=17,AL1070=18),7.65,7.91)))))))))), IF(AQ1070="Գ-1", IF(AL1070=0,4.7,IF(AL1070=1,4.86,IF(AL1070=2,5.01,IF(AL1070=3,5.18,IF(OR(AL1070=5,AL1070=4),5.35,IF(OR(AL1070=6,AL1070=7),5.52,IF(OR(AL1070=8,AL1070=9),5.71,IF(OR(AL1070=10,AL1070=11,AL1070=12),5.89,IF(OR(AL1070=13,AL1070=14,AL1070=15),6.09,IF(OR(AL1070=16,AL1070=17,AL1070=18),6.29,6.49)))))))))), IF(AQ1070="Գ-2", IF(AL1070=0,3.88,IF(AL1070=1,4.01,IF(AL1070=2,4.14,IF(AL1070=3,4.27,IF(OR(AL1070=5,AL1070=4),4.41,IF(OR(AL1070=6,AL1070=7),4.55,IF(OR(AL1070=8,AL1070=9),4.7,IF(OR(AL1070=10,AL1070=11,AL1070=12),4.85,IF(OR(AL1070=13,AL1070=14,AL1070=15),5.01,IF(OR(AL1070=16,AL1070=17,AL1070=18),5.17,5.34)))))))))), IF(AQ1070="Գ-3", IF(AL1070=0,3.21,IF(AL1070=1,3.31,IF(AL1070=2,3.42,IF(AL1070=3,3.53,IF(OR(AL1070=5,AL1070=4),3.64,IF(OR(AL1070=6,AL1070=7),3.76,IF(OR(AL1070=8,AL1070=9),3.88,IF(OR(AL1070=10,AL1070=11,AL1070=12),4.01,IF(OR(AL1070=13,AL1070=14,AL1070=15),4.13,IF(OR(AL1070=16,AL1070=17,AL1070=18),4.27,4.4)))))))))), IF(AQ1070="Ա-1", IF(AL1070=0,2.66,IF(AL1070=1,2.75,IF(AL1070=2,2.83,IF(AL1070=3,2.92,IF(OR(AL1070=5,AL1070=4),3.02,IF(OR(AL1070=6,AL1070=7),3.11,IF(OR(AL1070=8,AL1070=9),3.21,IF(OR(AL1070=10,AL1070=11,AL1070=12),3.31,IF(OR(AL1070=13,AL1070=14,AL1070=15),3.42,IF(OR(AL1070=16,AL1070=17,AL1070=18),3.53,3.64)))))))))), IF(AQ1070="Ա-2", IF(AL1070=0,2.28,IF(AL1070=1,2.35,IF(AL1070=2,2.43,IF(AL1070=3,2.5,IF(OR(AL1070=5,AL1070=4),2.58,IF(OR(AL1070=6,AL1070=7),2.66,IF(OR(AL1070=8,AL1070=9),2.75,IF(OR(AL1070=10,AL1070=11,AL1070=12),2.83,IF(OR(AL1070=13,AL1070=14,AL1070=15),2.92,IF(OR(AL1070=16,AL1070=17,AL1070=18),3.01,3.11)))))))))),IF(AQ1070="Ա-3", IF(AL1070=0,1.96,IF(AL1070=1,2.02,IF(AL1070=2,2.08,IF(AL1070=3,2.15,IF(OR(AL1070=5,AL1070=4),2.21,IF(OR(AL1070=6,AL1070=7),2.28,IF(OR(AL1070=8,AL1070=9),2.35,IF(OR(AL1070=10,AL1070=11,AL1070=12),2.42,IF(OR(AL1070=13,AL1070=14,AL1070=15),2.5,IF(OR(AL1070=16,AL1070=17,AL1070=18),2.58,2.66)))))))))), IF(AQ1070="Կ-1", IF(AL1070=0,1.68,IF(AL1070=1,1.73,IF(AL1070=2,1.79,IF(AL1070=3,1.84,IF(OR(AL1070=5,AL1070=4),1.9,IF(OR(AL1070=6,AL1070=7),1.96,IF(OR(AL1070=8,AL1070=9),2.02,IF(OR(AL1070=10,AL1070=11,AL1070=12),2.08,IF(OR(AL1070=13,AL1070=14,AL1070=15),2.14,IF(OR(AL1070=16,AL1070=17,AL1070=18),2.21,2.28)))))))))), IF(AQ1070="Կ-2", IF(AL1070=0,1.45,IF(AL1070=1,1.49,IF(AL1070=2,1.54,IF(AL1070=3,1.59,IF(OR(AL1070=5,AL1070=4),1.63,IF(OR(AL1070=6,AL1070=7),1.68,IF(OR(AL1070=8,AL1070=9),1.73,IF(OR(AL1070=10,AL1070=11,AL1070=12),1.79,IF(OR(AL1070=13,AL1070=14,AL1070=15),1.84,IF(OR(AL1070=16,AL1070=17,AL1070=18),1.9,1.95)))))))))),IF(AQ1070="Կ-3", IF(AL1070=0,1.25,IF(AL1070=1,1.29,IF(AL1070=2,1.33,IF(AL1070=3,1.37,IF(OR(AL1070=5,AL1070=4),1.41,IF(OR(AL1070=6,AL1070=7),1.45,IF(OR(AL1070=8,AL1070=9),1.49,IF(OR(AL1070=10,AL1070=11,AL1070=12),1.54,IF(OR(AL1070=13,AL1070=14,AL1070=15),1.58,IF(OR(AL1070=16,AL1070=17,AL1070=18),1.63,1.68)))))))))), "Error"))))))))))))</f>
        <v>6.72</v>
      </c>
      <c r="AN1070" s="456">
        <v>83200</v>
      </c>
      <c r="AO1070" s="456"/>
      <c r="AP1070" s="456"/>
      <c r="AQ1070" s="589" t="str">
        <f t="shared" ref="AQ1070:AQ1084" si="1084">+AG1070</f>
        <v>Բ-2</v>
      </c>
      <c r="AR1070" s="456">
        <f t="shared" ref="AR1070:AR1077" si="1085">AN1070*AM1070</f>
        <v>559104</v>
      </c>
      <c r="AS1070" s="590">
        <f t="shared" ref="AS1070:AS1077" si="1086">AR1070+AO1070+AP1070</f>
        <v>559104</v>
      </c>
      <c r="AT1070" s="590">
        <f t="shared" ref="AT1070:AT1077" si="1087">+AS1070*13</f>
        <v>7268352</v>
      </c>
    </row>
    <row r="1071" spans="2:46" s="591" customFormat="1" ht="27">
      <c r="B1071" s="830">
        <v>2</v>
      </c>
      <c r="C1071" s="795" t="s">
        <v>571</v>
      </c>
      <c r="D1071" s="817" t="s">
        <v>1961</v>
      </c>
      <c r="E1071" s="818">
        <v>1971</v>
      </c>
      <c r="F1071" s="819" t="s">
        <v>948</v>
      </c>
      <c r="G1071" s="820">
        <v>1</v>
      </c>
      <c r="H1071" s="820">
        <v>16</v>
      </c>
      <c r="I1071" s="821">
        <f t="shared" si="1063"/>
        <v>6.29</v>
      </c>
      <c r="J1071" s="799">
        <v>83200</v>
      </c>
      <c r="K1071" s="799"/>
      <c r="L1071" s="799"/>
      <c r="M1071" s="822" t="s">
        <v>82</v>
      </c>
      <c r="N1071" s="799">
        <f t="shared" si="1064"/>
        <v>523328</v>
      </c>
      <c r="O1071" s="823">
        <f t="shared" si="1065"/>
        <v>523328</v>
      </c>
      <c r="P1071" s="823">
        <f t="shared" si="1066"/>
        <v>6803264</v>
      </c>
      <c r="Q1071" s="592">
        <f t="shared" si="1067"/>
        <v>1</v>
      </c>
      <c r="R1071" s="592">
        <f t="shared" si="1068"/>
        <v>17</v>
      </c>
      <c r="S1071" s="588">
        <f t="shared" si="1069"/>
        <v>6.29</v>
      </c>
      <c r="T1071" s="456">
        <v>83200</v>
      </c>
      <c r="U1071" s="456"/>
      <c r="V1071" s="456"/>
      <c r="W1071" s="589" t="str">
        <f t="shared" si="1070"/>
        <v>Գ-1</v>
      </c>
      <c r="X1071" s="456">
        <f t="shared" si="1071"/>
        <v>523328</v>
      </c>
      <c r="Y1071" s="590">
        <f t="shared" si="1072"/>
        <v>523328</v>
      </c>
      <c r="Z1071" s="590">
        <f t="shared" si="1073"/>
        <v>6803264</v>
      </c>
      <c r="AA1071" s="592">
        <f t="shared" si="1074"/>
        <v>1</v>
      </c>
      <c r="AB1071" s="592">
        <f t="shared" si="1075"/>
        <v>18</v>
      </c>
      <c r="AC1071" s="588">
        <f t="shared" si="1076"/>
        <v>6.29</v>
      </c>
      <c r="AD1071" s="456">
        <v>83200</v>
      </c>
      <c r="AE1071" s="456"/>
      <c r="AF1071" s="456"/>
      <c r="AG1071" s="589" t="str">
        <f t="shared" si="1077"/>
        <v>Գ-1</v>
      </c>
      <c r="AH1071" s="456">
        <f t="shared" si="1078"/>
        <v>523328</v>
      </c>
      <c r="AI1071" s="590">
        <f t="shared" si="1079"/>
        <v>523328</v>
      </c>
      <c r="AJ1071" s="590">
        <f t="shared" si="1080"/>
        <v>6803264</v>
      </c>
      <c r="AK1071" s="592">
        <f t="shared" si="1081"/>
        <v>1</v>
      </c>
      <c r="AL1071" s="592">
        <f t="shared" si="1082"/>
        <v>19</v>
      </c>
      <c r="AM1071" s="588">
        <f t="shared" si="1083"/>
        <v>6.49</v>
      </c>
      <c r="AN1071" s="456">
        <v>83200</v>
      </c>
      <c r="AO1071" s="456"/>
      <c r="AP1071" s="456"/>
      <c r="AQ1071" s="589" t="str">
        <f t="shared" si="1084"/>
        <v>Գ-1</v>
      </c>
      <c r="AR1071" s="456">
        <f t="shared" si="1085"/>
        <v>539968</v>
      </c>
      <c r="AS1071" s="590">
        <f t="shared" si="1086"/>
        <v>539968</v>
      </c>
      <c r="AT1071" s="590">
        <f t="shared" si="1087"/>
        <v>7019584</v>
      </c>
    </row>
    <row r="1072" spans="2:46" s="591" customFormat="1" ht="27">
      <c r="B1072" s="830">
        <v>3</v>
      </c>
      <c r="C1072" s="795" t="s">
        <v>138</v>
      </c>
      <c r="D1072" s="817" t="s">
        <v>1960</v>
      </c>
      <c r="E1072" s="818">
        <v>1978</v>
      </c>
      <c r="F1072" s="819" t="s">
        <v>948</v>
      </c>
      <c r="G1072" s="820">
        <v>1</v>
      </c>
      <c r="H1072" s="820">
        <v>5</v>
      </c>
      <c r="I1072" s="821">
        <f t="shared" si="1063"/>
        <v>5.35</v>
      </c>
      <c r="J1072" s="799">
        <v>83200</v>
      </c>
      <c r="K1072" s="799"/>
      <c r="L1072" s="799"/>
      <c r="M1072" s="822" t="s">
        <v>82</v>
      </c>
      <c r="N1072" s="799">
        <f t="shared" si="1064"/>
        <v>445119.99999999994</v>
      </c>
      <c r="O1072" s="823">
        <f t="shared" si="1065"/>
        <v>445119.99999999994</v>
      </c>
      <c r="P1072" s="823">
        <f t="shared" si="1066"/>
        <v>5786559.9999999991</v>
      </c>
      <c r="Q1072" s="592">
        <f t="shared" si="1067"/>
        <v>1</v>
      </c>
      <c r="R1072" s="592">
        <f t="shared" si="1068"/>
        <v>6</v>
      </c>
      <c r="S1072" s="588">
        <f t="shared" si="1069"/>
        <v>5.52</v>
      </c>
      <c r="T1072" s="456">
        <v>83200</v>
      </c>
      <c r="U1072" s="456"/>
      <c r="V1072" s="456"/>
      <c r="W1072" s="589" t="str">
        <f t="shared" si="1070"/>
        <v>Գ-1</v>
      </c>
      <c r="X1072" s="456">
        <f t="shared" si="1071"/>
        <v>459263.99999999994</v>
      </c>
      <c r="Y1072" s="590">
        <f t="shared" si="1072"/>
        <v>459263.99999999994</v>
      </c>
      <c r="Z1072" s="590">
        <f t="shared" si="1073"/>
        <v>5970431.9999999991</v>
      </c>
      <c r="AA1072" s="592">
        <f t="shared" si="1074"/>
        <v>1</v>
      </c>
      <c r="AB1072" s="592">
        <f t="shared" si="1075"/>
        <v>7</v>
      </c>
      <c r="AC1072" s="588">
        <f t="shared" si="1076"/>
        <v>5.52</v>
      </c>
      <c r="AD1072" s="456">
        <v>83200</v>
      </c>
      <c r="AE1072" s="456"/>
      <c r="AF1072" s="456"/>
      <c r="AG1072" s="589" t="str">
        <f t="shared" si="1077"/>
        <v>Գ-1</v>
      </c>
      <c r="AH1072" s="456">
        <f t="shared" si="1078"/>
        <v>459263.99999999994</v>
      </c>
      <c r="AI1072" s="590">
        <f t="shared" si="1079"/>
        <v>459263.99999999994</v>
      </c>
      <c r="AJ1072" s="590">
        <f t="shared" si="1080"/>
        <v>5970431.9999999991</v>
      </c>
      <c r="AK1072" s="592">
        <f t="shared" si="1081"/>
        <v>1</v>
      </c>
      <c r="AL1072" s="592">
        <f t="shared" si="1082"/>
        <v>8</v>
      </c>
      <c r="AM1072" s="588">
        <f t="shared" si="1083"/>
        <v>5.71</v>
      </c>
      <c r="AN1072" s="456">
        <v>83200</v>
      </c>
      <c r="AO1072" s="456"/>
      <c r="AP1072" s="456"/>
      <c r="AQ1072" s="589" t="str">
        <f t="shared" si="1084"/>
        <v>Գ-1</v>
      </c>
      <c r="AR1072" s="456">
        <f t="shared" si="1085"/>
        <v>475072</v>
      </c>
      <c r="AS1072" s="590">
        <f t="shared" si="1086"/>
        <v>475072</v>
      </c>
      <c r="AT1072" s="590">
        <f t="shared" si="1087"/>
        <v>6175936</v>
      </c>
    </row>
    <row r="1073" spans="1:46" s="591" customFormat="1" ht="27">
      <c r="A1073" s="594"/>
      <c r="B1073" s="830">
        <v>4</v>
      </c>
      <c r="C1073" s="795" t="s">
        <v>828</v>
      </c>
      <c r="D1073" s="794" t="s">
        <v>1960</v>
      </c>
      <c r="E1073" s="796">
        <v>1978</v>
      </c>
      <c r="F1073" s="795" t="s">
        <v>1417</v>
      </c>
      <c r="G1073" s="820">
        <v>1</v>
      </c>
      <c r="H1073" s="820">
        <v>9</v>
      </c>
      <c r="I1073" s="821">
        <f>IF(G1073&lt;1,0,IF(M1073="Բ-1",IF(H1073=0,6.94,IF(H1073=1,7.17,IF(H1073=2,7.41,IF(H1073=3,7.66,IF(OR(H1073=5,H1073=4),7.92,IF(OR(H1073=6,H1073=7),8.18,IF(OR(H1073=8,H1073=9),8.46,IF(OR(H1073=10,H1073=11,H1073=12),8.74,IF(OR(H1073=13,H1073=14,H1073=15),9.03,IF(OR(H1073=16,H1073=17,H1073=18),9.33,9.65)))))))))),IF(M1073="Բ-2", IF(H1073=0,5.71,IF(H1073=1,5.89,IF(H1073=2,6.09,IF(H1073=3,6.29,IF(OR(H1073=5,H1073=4),6.5,IF(OR(H1073=6,H1073=7),6.72,IF(OR(H1073=8,H1073=9),6.94,IF(OR(H1073=10,H1073=11,H1073=12),7.17,IF(OR(H1073=13,H1073=14,H1073=15),7.41,IF(OR(H1073=16,H1073=17,H1073=18),7.65,7.91)))))))))), IF(M1073="Գ-1", IF(H1073=0,4.7,IF(H1073=1,4.86,IF(H1073=2,5.01,IF(H1073=3,5.18,IF(OR(H1073=5,H1073=4),5.35,IF(OR(H1073=6,H1073=7),5.52,IF(OR(H1073=8,H1073=9),5.71,IF(OR(H1073=10,H1073=11,H1073=12),5.89,IF(OR(H1073=13,H1073=14,H1073=15),6.09,IF(OR(H1073=16,H1073=17,H1073=18),6.29,6.49)))))))))), IF(M1073="Գ-2", IF(H1073=0,3.88,IF(H1073=1,4.01,IF(H1073=2,4.14,IF(H1073=3,4.27,IF(OR(H1073=5,H1073=4),4.41,IF(OR(H1073=6,H1073=7),4.55,IF(OR(H1073=8,H1073=9),4.7,IF(OR(H1073=10,H1073=11,H1073=12),4.85,IF(OR(H1073=13,H1073=14,H1073=15),5.01,IF(OR(H1073=16,H1073=17,H1073=18),5.17,5.34)))))))))), IF(M1073="Գ-3", IF(H1073=0,3.21,IF(H1073=1,3.31,IF(H1073=2,3.42,IF(H1073=3,3.53,IF(OR(H1073=5,H1073=4),3.64,IF(OR(H1073=6,H1073=7),3.76,IF(OR(H1073=8,H1073=9),3.88,IF(OR(H1073=10,H1073=11,H1073=12),4.01,IF(OR(H1073=13,H1073=14,H1073=15),4.13,IF(OR(H1073=16,H1073=17,H1073=18),4.27,4.4)))))))))), IF(M1073="Ա-1", IF(H1073=0,2.66,IF(H1073=1,2.75,IF(H1073=2,2.83,IF(H1073=3,2.92,IF(OR(H1073=5,H1073=4),3.02,IF(OR(H1073=6,H1073=7),3.11,IF(OR(H1073=8,H1073=9),3.21,IF(OR(H1073=10,H1073=11,H1073=12),3.31,IF(OR(H1073=13,H1073=14,H1073=15),3.42,IF(OR(H1073=16,H1073=17,H1073=18),3.53,3.64)))))))))), IF(M1073="Ա-2", IF(H1073=0,2.28,IF(H1073=1,2.35,IF(H1073=2,2.43,IF(H1073=3,2.5,IF(OR(H1073=5,H1073=4),2.58,IF(OR(H1073=6,H1073=7),2.66,IF(OR(H1073=8,H1073=9),2.75,IF(OR(H1073=10,H1073=11,H1073=12),2.83,IF(OR(H1073=13,H1073=14,H1073=15),2.92,IF(OR(H1073=16,H1073=17,H1073=18),3.01,3.11)))))))))),IF(M1073="Ա-3", IF(H1073=0,1.96,IF(H1073=1,2.02,IF(H1073=2,2.08,IF(H1073=3,2.15,IF(OR(H1073=5,H1073=4),2.21,IF(OR(H1073=6,H1073=7),2.28,IF(OR(H1073=8,H1073=9),2.35,IF(OR(H1073=10,H1073=11,H1073=12),2.42,IF(OR(H1073=13,H1073=14,H1073=15),2.5,IF(OR(H1073=16,H1073=17,H1073=18),2.58,2.66)))))))))), IF(M1073="Կ-1", IF(H1073=0,1.68,IF(H1073=1,1.73,IF(H1073=2,1.79,IF(H1073=3,1.84,IF(OR(H1073=5,H1073=4),1.9,IF(OR(H1073=6,H1073=7),1.96,IF(OR(H1073=8,H1073=9),2.02,IF(OR(H1073=10,H1073=11,H1073=12),2.08,IF(OR(H1073=13,H1073=14,H1073=15),2.14,IF(OR(H1073=16,H1073=17,H1073=18),2.21,2.28)))))))))), IF(M1073="Կ-2", IF(H1073=0,1.45,IF(H1073=1,1.49,IF(H1073=2,1.54,IF(H1073=3,1.59,IF(OR(H1073=5,H1073=4),1.63,IF(OR(H1073=6,H1073=7),1.68,IF(OR(H1073=8,H1073=9),1.73,IF(OR(H1073=10,H1073=11,H1073=12),1.79,IF(OR(H1073=13,H1073=14,H1073=15),1.84,IF(OR(H1073=16,H1073=17,H1073=18),1.9,1.95)))))))))),IF(M1073="Կ-3", IF(H1073=0,1.25,IF(H1073=1,1.29,IF(H1073=2,1.33,IF(H1073=3,1.37,IF(OR(H1073=5,H1073=4),1.41,IF(OR(H1073=6,H1073=7),1.45,IF(OR(H1073=8,H1073=9),1.49,IF(OR(H1073=10,H1073=11,H1073=12),1.54,IF(OR(H1073=13,H1073=14,H1073=15),1.58,IF(OR(H1073=16,H1073=17,H1073=18),1.63,1.68)))))))))), "Error"))))))))))))</f>
        <v>5.71</v>
      </c>
      <c r="J1073" s="799">
        <v>83200</v>
      </c>
      <c r="K1073" s="832"/>
      <c r="L1073" s="832"/>
      <c r="M1073" s="896" t="s">
        <v>82</v>
      </c>
      <c r="N1073" s="799">
        <f t="shared" si="1064"/>
        <v>475072</v>
      </c>
      <c r="O1073" s="823">
        <f>I1073*J1073+K1073+L1073</f>
        <v>475072</v>
      </c>
      <c r="P1073" s="823">
        <f>+O1073*13</f>
        <v>6175936</v>
      </c>
      <c r="Q1073" s="592">
        <f>+G1073</f>
        <v>1</v>
      </c>
      <c r="R1073" s="592">
        <f>+H1073+1</f>
        <v>10</v>
      </c>
      <c r="S1073" s="588">
        <f>IF(Q1073&lt;1,0,IF(W1073="Բ-1",IF(R1073=0,6.94,IF(R1073=1,7.17,IF(R1073=2,7.41,IF(R1073=3,7.66,IF(OR(R1073=5,R1073=4),7.92,IF(OR(R1073=6,R1073=7),8.18,IF(OR(R1073=8,R1073=9),8.46,IF(OR(R1073=10,R1073=11,R1073=12),8.74,IF(OR(R1073=13,R1073=14,R1073=15),9.03,IF(OR(R1073=16,R1073=17,R1073=18),9.33,9.65)))))))))),IF(W1073="Բ-2", IF(R1073=0,5.71,IF(R1073=1,5.89,IF(R1073=2,6.09,IF(R1073=3,6.29,IF(OR(R1073=5,R1073=4),6.5,IF(OR(R1073=6,R1073=7),6.72,IF(OR(R1073=8,R1073=9),6.94,IF(OR(R1073=10,R1073=11,R1073=12),7.17,IF(OR(R1073=13,R1073=14,R1073=15),7.41,IF(OR(R1073=16,R1073=17,R1073=18),7.65,7.91)))))))))), IF(W1073="Գ-1", IF(R1073=0,4.7,IF(R1073=1,4.86,IF(R1073=2,5.01,IF(R1073=3,5.18,IF(OR(R1073=5,R1073=4),5.35,IF(OR(R1073=6,R1073=7),5.52,IF(OR(R1073=8,R1073=9),5.71,IF(OR(R1073=10,R1073=11,R1073=12),5.89,IF(OR(R1073=13,R1073=14,R1073=15),6.09,IF(OR(R1073=16,R1073=17,R1073=18),6.29,6.49)))))))))), IF(W1073="Գ-2", IF(R1073=0,3.88,IF(R1073=1,4.01,IF(R1073=2,4.14,IF(R1073=3,4.27,IF(OR(R1073=5,R1073=4),4.41,IF(OR(R1073=6,R1073=7),4.55,IF(OR(R1073=8,R1073=9),4.7,IF(OR(R1073=10,R1073=11,R1073=12),4.85,IF(OR(R1073=13,R1073=14,R1073=15),5.01,IF(OR(R1073=16,R1073=17,R1073=18),5.17,5.34)))))))))), IF(W1073="Գ-3", IF(R1073=0,3.21,IF(R1073=1,3.31,IF(R1073=2,3.42,IF(R1073=3,3.53,IF(OR(R1073=5,R1073=4),3.64,IF(OR(R1073=6,R1073=7),3.76,IF(OR(R1073=8,R1073=9),3.88,IF(OR(R1073=10,R1073=11,R1073=12),4.01,IF(OR(R1073=13,R1073=14,R1073=15),4.13,IF(OR(R1073=16,R1073=17,R1073=18),4.27,4.4)))))))))), IF(W1073="Ա-1", IF(R1073=0,2.66,IF(R1073=1,2.75,IF(R1073=2,2.83,IF(R1073=3,2.92,IF(OR(R1073=5,R1073=4),3.02,IF(OR(R1073=6,R1073=7),3.11,IF(OR(R1073=8,R1073=9),3.21,IF(OR(R1073=10,R1073=11,R1073=12),3.31,IF(OR(R1073=13,R1073=14,R1073=15),3.42,IF(OR(R1073=16,R1073=17,R1073=18),3.53,3.64)))))))))), IF(W1073="Ա-2", IF(R1073=0,2.28,IF(R1073=1,2.35,IF(R1073=2,2.43,IF(R1073=3,2.5,IF(OR(R1073=5,R1073=4),2.58,IF(OR(R1073=6,R1073=7),2.66,IF(OR(R1073=8,R1073=9),2.75,IF(OR(R1073=10,R1073=11,R1073=12),2.83,IF(OR(R1073=13,R1073=14,R1073=15),2.92,IF(OR(R1073=16,R1073=17,R1073=18),3.01,3.11)))))))))),IF(W1073="Ա-3", IF(R1073=0,1.96,IF(R1073=1,2.02,IF(R1073=2,2.08,IF(R1073=3,2.15,IF(OR(R1073=5,R1073=4),2.21,IF(OR(R1073=6,R1073=7),2.28,IF(OR(R1073=8,R1073=9),2.35,IF(OR(R1073=10,R1073=11,R1073=12),2.42,IF(OR(R1073=13,R1073=14,R1073=15),2.5,IF(OR(R1073=16,R1073=17,R1073=18),2.58,2.66)))))))))), IF(W1073="Կ-1", IF(R1073=0,1.68,IF(R1073=1,1.73,IF(R1073=2,1.79,IF(R1073=3,1.84,IF(OR(R1073=5,R1073=4),1.9,IF(OR(R1073=6,R1073=7),1.96,IF(OR(R1073=8,R1073=9),2.02,IF(OR(R1073=10,R1073=11,R1073=12),2.08,IF(OR(R1073=13,R1073=14,R1073=15),2.14,IF(OR(R1073=16,R1073=17,R1073=18),2.21,2.28)))))))))), IF(W1073="Կ-2", IF(R1073=0,1.45,IF(R1073=1,1.49,IF(R1073=2,1.54,IF(R1073=3,1.59,IF(OR(R1073=5,R1073=4),1.63,IF(OR(R1073=6,R1073=7),1.68,IF(OR(R1073=8,R1073=9),1.73,IF(OR(R1073=10,R1073=11,R1073=12),1.79,IF(OR(R1073=13,R1073=14,R1073=15),1.84,IF(OR(R1073=16,R1073=17,R1073=18),1.9,1.95)))))))))),IF(W1073="Կ-3", IF(R1073=0,1.25,IF(R1073=1,1.29,IF(R1073=2,1.33,IF(R1073=3,1.37,IF(OR(R1073=5,R1073=4),1.41,IF(OR(R1073=6,R1073=7),1.45,IF(OR(R1073=8,R1073=9),1.49,IF(OR(R1073=10,R1073=11,R1073=12),1.54,IF(OR(R1073=13,R1073=14,R1073=15),1.58,IF(OR(R1073=16,R1073=17,R1073=18),1.63,1.68)))))))))), "Error"))))))))))))</f>
        <v>5.89</v>
      </c>
      <c r="T1073" s="456">
        <v>83200</v>
      </c>
      <c r="U1073" s="457"/>
      <c r="V1073" s="457"/>
      <c r="W1073" s="589" t="str">
        <f>+M1073</f>
        <v>Գ-1</v>
      </c>
      <c r="X1073" s="456">
        <f>T1073*S1073</f>
        <v>490048</v>
      </c>
      <c r="Y1073" s="590">
        <f>+U1073+V1073+X1073</f>
        <v>490048</v>
      </c>
      <c r="Z1073" s="590">
        <f>+Y1073*13</f>
        <v>6370624</v>
      </c>
      <c r="AA1073" s="592">
        <f>+Q1073</f>
        <v>1</v>
      </c>
      <c r="AB1073" s="592">
        <f>+R1073+1</f>
        <v>11</v>
      </c>
      <c r="AC1073" s="588">
        <f>IF(AA1073&lt;1,0,IF(AG1073="Բ-1",IF(AB1073=0,6.94,IF(AB1073=1,7.17,IF(AB1073=2,7.41,IF(AB1073=3,7.66,IF(OR(AB1073=5,AB1073=4),7.92,IF(OR(AB1073=6,AB1073=7),8.18,IF(OR(AB1073=8,AB1073=9),8.46,IF(OR(AB1073=10,AB1073=11,AB1073=12),8.74,IF(OR(AB1073=13,AB1073=14,AB1073=15),9.03,IF(OR(AB1073=16,AB1073=17,AB1073=18),9.33,9.65)))))))))),IF(AG1073="Բ-2", IF(AB1073=0,5.71,IF(AB1073=1,5.89,IF(AB1073=2,6.09,IF(AB1073=3,6.29,IF(OR(AB1073=5,AB1073=4),6.5,IF(OR(AB1073=6,AB1073=7),6.72,IF(OR(AB1073=8,AB1073=9),6.94,IF(OR(AB1073=10,AB1073=11,AB1073=12),7.17,IF(OR(AB1073=13,AB1073=14,AB1073=15),7.41,IF(OR(AB1073=16,AB1073=17,AB1073=18),7.65,7.91)))))))))), IF(AG1073="Գ-1", IF(AB1073=0,4.7,IF(AB1073=1,4.86,IF(AB1073=2,5.01,IF(AB1073=3,5.18,IF(OR(AB1073=5,AB1073=4),5.35,IF(OR(AB1073=6,AB1073=7),5.52,IF(OR(AB1073=8,AB1073=9),5.71,IF(OR(AB1073=10,AB1073=11,AB1073=12),5.89,IF(OR(AB1073=13,AB1073=14,AB1073=15),6.09,IF(OR(AB1073=16,AB1073=17,AB1073=18),6.29,6.49)))))))))), IF(AG1073="Գ-2", IF(AB1073=0,3.88,IF(AB1073=1,4.01,IF(AB1073=2,4.14,IF(AB1073=3,4.27,IF(OR(AB1073=5,AB1073=4),4.41,IF(OR(AB1073=6,AB1073=7),4.55,IF(OR(AB1073=8,AB1073=9),4.7,IF(OR(AB1073=10,AB1073=11,AB1073=12),4.85,IF(OR(AB1073=13,AB1073=14,AB1073=15),5.01,IF(OR(AB1073=16,AB1073=17,AB1073=18),5.17,5.34)))))))))), IF(AG1073="Գ-3", IF(AB1073=0,3.21,IF(AB1073=1,3.31,IF(AB1073=2,3.42,IF(AB1073=3,3.53,IF(OR(AB1073=5,AB1073=4),3.64,IF(OR(AB1073=6,AB1073=7),3.76,IF(OR(AB1073=8,AB1073=9),3.88,IF(OR(AB1073=10,AB1073=11,AB1073=12),4.01,IF(OR(AB1073=13,AB1073=14,AB1073=15),4.13,IF(OR(AB1073=16,AB1073=17,AB1073=18),4.27,4.4)))))))))), IF(AG1073="Ա-1", IF(AB1073=0,2.66,IF(AB1073=1,2.75,IF(AB1073=2,2.83,IF(AB1073=3,2.92,IF(OR(AB1073=5,AB1073=4),3.02,IF(OR(AB1073=6,AB1073=7),3.11,IF(OR(AB1073=8,AB1073=9),3.21,IF(OR(AB1073=10,AB1073=11,AB1073=12),3.31,IF(OR(AB1073=13,AB1073=14,AB1073=15),3.42,IF(OR(AB1073=16,AB1073=17,AB1073=18),3.53,3.64)))))))))), IF(AG1073="Ա-2", IF(AB1073=0,2.28,IF(AB1073=1,2.35,IF(AB1073=2,2.43,IF(AB1073=3,2.5,IF(OR(AB1073=5,AB1073=4),2.58,IF(OR(AB1073=6,AB1073=7),2.66,IF(OR(AB1073=8,AB1073=9),2.75,IF(OR(AB1073=10,AB1073=11,AB1073=12),2.83,IF(OR(AB1073=13,AB1073=14,AB1073=15),2.92,IF(OR(AB1073=16,AB1073=17,AB1073=18),3.01,3.11)))))))))),IF(AG1073="Ա-3", IF(AB1073=0,1.96,IF(AB1073=1,2.02,IF(AB1073=2,2.08,IF(AB1073=3,2.15,IF(OR(AB1073=5,AB1073=4),2.21,IF(OR(AB1073=6,AB1073=7),2.28,IF(OR(AB1073=8,AB1073=9),2.35,IF(OR(AB1073=10,AB1073=11,AB1073=12),2.42,IF(OR(AB1073=13,AB1073=14,AB1073=15),2.5,IF(OR(AB1073=16,AB1073=17,AB1073=18),2.58,2.66)))))))))), IF(AG1073="Կ-1", IF(AB1073=0,1.68,IF(AB1073=1,1.73,IF(AB1073=2,1.79,IF(AB1073=3,1.84,IF(OR(AB1073=5,AB1073=4),1.9,IF(OR(AB1073=6,AB1073=7),1.96,IF(OR(AB1073=8,AB1073=9),2.02,IF(OR(AB1073=10,AB1073=11,AB1073=12),2.08,IF(OR(AB1073=13,AB1073=14,AB1073=15),2.14,IF(OR(AB1073=16,AB1073=17,AB1073=18),2.21,2.28)))))))))), IF(AG1073="Կ-2", IF(AB1073=0,1.45,IF(AB1073=1,1.49,IF(AB1073=2,1.54,IF(AB1073=3,1.59,IF(OR(AB1073=5,AB1073=4),1.63,IF(OR(AB1073=6,AB1073=7),1.68,IF(OR(AB1073=8,AB1073=9),1.73,IF(OR(AB1073=10,AB1073=11,AB1073=12),1.79,IF(OR(AB1073=13,AB1073=14,AB1073=15),1.84,IF(OR(AB1073=16,AB1073=17,AB1073=18),1.9,1.95)))))))))),IF(AG1073="Կ-3", IF(AB1073=0,1.25,IF(AB1073=1,1.29,IF(AB1073=2,1.33,IF(AB1073=3,1.37,IF(OR(AB1073=5,AB1073=4),1.41,IF(OR(AB1073=6,AB1073=7),1.45,IF(OR(AB1073=8,AB1073=9),1.49,IF(OR(AB1073=10,AB1073=11,AB1073=12),1.54,IF(OR(AB1073=13,AB1073=14,AB1073=15),1.58,IF(OR(AB1073=16,AB1073=17,AB1073=18),1.63,1.68)))))))))), "Error"))))))))))))</f>
        <v>5.89</v>
      </c>
      <c r="AD1073" s="456">
        <v>83200</v>
      </c>
      <c r="AE1073" s="457"/>
      <c r="AF1073" s="457"/>
      <c r="AG1073" s="589" t="str">
        <f>+W1073</f>
        <v>Գ-1</v>
      </c>
      <c r="AH1073" s="456">
        <f>AD1073*AC1073</f>
        <v>490048</v>
      </c>
      <c r="AI1073" s="590">
        <f>AH1073+AE1073+AF1073</f>
        <v>490048</v>
      </c>
      <c r="AJ1073" s="590">
        <f>+AI1073*13</f>
        <v>6370624</v>
      </c>
      <c r="AK1073" s="592">
        <f>+AA1073</f>
        <v>1</v>
      </c>
      <c r="AL1073" s="592">
        <f>+AB1073+1</f>
        <v>12</v>
      </c>
      <c r="AM1073" s="588">
        <f>IF(AK1073&lt;1,0,IF(AQ1073="Բ-1",IF(AL1073=0,6.94,IF(AL1073=1,7.17,IF(AL1073=2,7.41,IF(AL1073=3,7.66,IF(OR(AL1073=5,AL1073=4),7.92,IF(OR(AL1073=6,AL1073=7),8.18,IF(OR(AL1073=8,AL1073=9),8.46,IF(OR(AL1073=10,AL1073=11,AL1073=12),8.74,IF(OR(AL1073=13,AL1073=14,AL1073=15),9.03,IF(OR(AL1073=16,AL1073=17,AL1073=18),9.33,9.65)))))))))),IF(AQ1073="Բ-2", IF(AL1073=0,5.71,IF(AL1073=1,5.89,IF(AL1073=2,6.09,IF(AL1073=3,6.29,IF(OR(AL1073=5,AL1073=4),6.5,IF(OR(AL1073=6,AL1073=7),6.72,IF(OR(AL1073=8,AL1073=9),6.94,IF(OR(AL1073=10,AL1073=11,AL1073=12),7.17,IF(OR(AL1073=13,AL1073=14,AL1073=15),7.41,IF(OR(AL1073=16,AL1073=17,AL1073=18),7.65,7.91)))))))))), IF(AQ1073="Գ-1", IF(AL1073=0,4.7,IF(AL1073=1,4.86,IF(AL1073=2,5.01,IF(AL1073=3,5.18,IF(OR(AL1073=5,AL1073=4),5.35,IF(OR(AL1073=6,AL1073=7),5.52,IF(OR(AL1073=8,AL1073=9),5.71,IF(OR(AL1073=10,AL1073=11,AL1073=12),5.89,IF(OR(AL1073=13,AL1073=14,AL1073=15),6.09,IF(OR(AL1073=16,AL1073=17,AL1073=18),6.29,6.49)))))))))), IF(AQ1073="Գ-2", IF(AL1073=0,3.88,IF(AL1073=1,4.01,IF(AL1073=2,4.14,IF(AL1073=3,4.27,IF(OR(AL1073=5,AL1073=4),4.41,IF(OR(AL1073=6,AL1073=7),4.55,IF(OR(AL1073=8,AL1073=9),4.7,IF(OR(AL1073=10,AL1073=11,AL1073=12),4.85,IF(OR(AL1073=13,AL1073=14,AL1073=15),5.01,IF(OR(AL1073=16,AL1073=17,AL1073=18),5.17,5.34)))))))))), IF(AQ1073="Գ-3", IF(AL1073=0,3.21,IF(AL1073=1,3.31,IF(AL1073=2,3.42,IF(AL1073=3,3.53,IF(OR(AL1073=5,AL1073=4),3.64,IF(OR(AL1073=6,AL1073=7),3.76,IF(OR(AL1073=8,AL1073=9),3.88,IF(OR(AL1073=10,AL1073=11,AL1073=12),4.01,IF(OR(AL1073=13,AL1073=14,AL1073=15),4.13,IF(OR(AL1073=16,AL1073=17,AL1073=18),4.27,4.4)))))))))), IF(AQ1073="Ա-1", IF(AL1073=0,2.66,IF(AL1073=1,2.75,IF(AL1073=2,2.83,IF(AL1073=3,2.92,IF(OR(AL1073=5,AL1073=4),3.02,IF(OR(AL1073=6,AL1073=7),3.11,IF(OR(AL1073=8,AL1073=9),3.21,IF(OR(AL1073=10,AL1073=11,AL1073=12),3.31,IF(OR(AL1073=13,AL1073=14,AL1073=15),3.42,IF(OR(AL1073=16,AL1073=17,AL1073=18),3.53,3.64)))))))))), IF(AQ1073="Ա-2", IF(AL1073=0,2.28,IF(AL1073=1,2.35,IF(AL1073=2,2.43,IF(AL1073=3,2.5,IF(OR(AL1073=5,AL1073=4),2.58,IF(OR(AL1073=6,AL1073=7),2.66,IF(OR(AL1073=8,AL1073=9),2.75,IF(OR(AL1073=10,AL1073=11,AL1073=12),2.83,IF(OR(AL1073=13,AL1073=14,AL1073=15),2.92,IF(OR(AL1073=16,AL1073=17,AL1073=18),3.01,3.11)))))))))),IF(AQ1073="Ա-3", IF(AL1073=0,1.96,IF(AL1073=1,2.02,IF(AL1073=2,2.08,IF(AL1073=3,2.15,IF(OR(AL1073=5,AL1073=4),2.21,IF(OR(AL1073=6,AL1073=7),2.28,IF(OR(AL1073=8,AL1073=9),2.35,IF(OR(AL1073=10,AL1073=11,AL1073=12),2.42,IF(OR(AL1073=13,AL1073=14,AL1073=15),2.5,IF(OR(AL1073=16,AL1073=17,AL1073=18),2.58,2.66)))))))))), IF(AQ1073="Կ-1", IF(AL1073=0,1.68,IF(AL1073=1,1.73,IF(AL1073=2,1.79,IF(AL1073=3,1.84,IF(OR(AL1073=5,AL1073=4),1.9,IF(OR(AL1073=6,AL1073=7),1.96,IF(OR(AL1073=8,AL1073=9),2.02,IF(OR(AL1073=10,AL1073=11,AL1073=12),2.08,IF(OR(AL1073=13,AL1073=14,AL1073=15),2.14,IF(OR(AL1073=16,AL1073=17,AL1073=18),2.21,2.28)))))))))), IF(AQ1073="Կ-2", IF(AL1073=0,1.45,IF(AL1073=1,1.49,IF(AL1073=2,1.54,IF(AL1073=3,1.59,IF(OR(AL1073=5,AL1073=4),1.63,IF(OR(AL1073=6,AL1073=7),1.68,IF(OR(AL1073=8,AL1073=9),1.73,IF(OR(AL1073=10,AL1073=11,AL1073=12),1.79,IF(OR(AL1073=13,AL1073=14,AL1073=15),1.84,IF(OR(AL1073=16,AL1073=17,AL1073=18),1.9,1.95)))))))))),IF(AQ1073="Կ-3", IF(AL1073=0,1.25,IF(AL1073=1,1.29,IF(AL1073=2,1.33,IF(AL1073=3,1.37,IF(OR(AL1073=5,AL1073=4),1.41,IF(OR(AL1073=6,AL1073=7),1.45,IF(OR(AL1073=8,AL1073=9),1.49,IF(OR(AL1073=10,AL1073=11,AL1073=12),1.54,IF(OR(AL1073=13,AL1073=14,AL1073=15),1.58,IF(OR(AL1073=16,AL1073=17,AL1073=18),1.63,1.68)))))))))), "Error"))))))))))))</f>
        <v>5.89</v>
      </c>
      <c r="AN1073" s="456">
        <v>83200</v>
      </c>
      <c r="AO1073" s="457"/>
      <c r="AP1073" s="457"/>
      <c r="AQ1073" s="589" t="str">
        <f t="shared" si="1084"/>
        <v>Գ-1</v>
      </c>
      <c r="AR1073" s="456">
        <f>AN1073*AM1073</f>
        <v>490048</v>
      </c>
      <c r="AS1073" s="590">
        <f>AR1073+AO1073+AP1073</f>
        <v>490048</v>
      </c>
      <c r="AT1073" s="590">
        <f>+AS1073*13</f>
        <v>6370624</v>
      </c>
    </row>
    <row r="1074" spans="1:46" s="591" customFormat="1" ht="27">
      <c r="B1074" s="830">
        <v>5</v>
      </c>
      <c r="C1074" s="831" t="s">
        <v>152</v>
      </c>
      <c r="D1074" s="794" t="s">
        <v>1961</v>
      </c>
      <c r="E1074" s="796">
        <v>1987</v>
      </c>
      <c r="F1074" s="795" t="s">
        <v>1418</v>
      </c>
      <c r="G1074" s="820">
        <v>1</v>
      </c>
      <c r="H1074" s="820">
        <v>1</v>
      </c>
      <c r="I1074" s="821">
        <f t="shared" si="1063"/>
        <v>4.8600000000000003</v>
      </c>
      <c r="J1074" s="799">
        <v>83200</v>
      </c>
      <c r="K1074" s="832"/>
      <c r="L1074" s="832"/>
      <c r="M1074" s="822" t="s">
        <v>82</v>
      </c>
      <c r="N1074" s="799">
        <f t="shared" si="1064"/>
        <v>404352</v>
      </c>
      <c r="O1074" s="823">
        <f t="shared" si="1065"/>
        <v>404352</v>
      </c>
      <c r="P1074" s="823">
        <f t="shared" si="1066"/>
        <v>5256576</v>
      </c>
      <c r="Q1074" s="592">
        <f t="shared" si="1067"/>
        <v>1</v>
      </c>
      <c r="R1074" s="592">
        <f t="shared" si="1068"/>
        <v>2</v>
      </c>
      <c r="S1074" s="588">
        <f t="shared" si="1069"/>
        <v>5.01</v>
      </c>
      <c r="T1074" s="456">
        <v>83200</v>
      </c>
      <c r="U1074" s="457"/>
      <c r="V1074" s="457"/>
      <c r="W1074" s="589" t="str">
        <f t="shared" si="1070"/>
        <v>Գ-1</v>
      </c>
      <c r="X1074" s="456">
        <f t="shared" si="1071"/>
        <v>416832</v>
      </c>
      <c r="Y1074" s="590">
        <f t="shared" si="1072"/>
        <v>416832</v>
      </c>
      <c r="Z1074" s="590">
        <f t="shared" si="1073"/>
        <v>5418816</v>
      </c>
      <c r="AA1074" s="592">
        <f t="shared" si="1074"/>
        <v>1</v>
      </c>
      <c r="AB1074" s="592">
        <f t="shared" si="1075"/>
        <v>3</v>
      </c>
      <c r="AC1074" s="588">
        <f t="shared" si="1076"/>
        <v>5.18</v>
      </c>
      <c r="AD1074" s="456">
        <v>83200</v>
      </c>
      <c r="AE1074" s="457"/>
      <c r="AF1074" s="457"/>
      <c r="AG1074" s="589" t="str">
        <f t="shared" si="1077"/>
        <v>Գ-1</v>
      </c>
      <c r="AH1074" s="456">
        <f t="shared" si="1078"/>
        <v>430976</v>
      </c>
      <c r="AI1074" s="590">
        <f t="shared" si="1079"/>
        <v>430976</v>
      </c>
      <c r="AJ1074" s="590">
        <f t="shared" si="1080"/>
        <v>5602688</v>
      </c>
      <c r="AK1074" s="592">
        <f t="shared" si="1081"/>
        <v>1</v>
      </c>
      <c r="AL1074" s="592">
        <f t="shared" si="1082"/>
        <v>4</v>
      </c>
      <c r="AM1074" s="588">
        <f t="shared" si="1083"/>
        <v>5.35</v>
      </c>
      <c r="AN1074" s="456">
        <v>83200</v>
      </c>
      <c r="AO1074" s="457"/>
      <c r="AP1074" s="457"/>
      <c r="AQ1074" s="589" t="str">
        <f t="shared" si="1084"/>
        <v>Գ-1</v>
      </c>
      <c r="AR1074" s="456">
        <f t="shared" si="1085"/>
        <v>445119.99999999994</v>
      </c>
      <c r="AS1074" s="590">
        <f t="shared" si="1086"/>
        <v>445119.99999999994</v>
      </c>
      <c r="AT1074" s="590">
        <f t="shared" si="1087"/>
        <v>5786559.9999999991</v>
      </c>
    </row>
    <row r="1075" spans="1:46" s="591" customFormat="1" ht="27">
      <c r="B1075" s="830">
        <v>6</v>
      </c>
      <c r="C1075" s="795" t="s">
        <v>1481</v>
      </c>
      <c r="D1075" s="794" t="s">
        <v>1960</v>
      </c>
      <c r="E1075" s="796">
        <v>1980</v>
      </c>
      <c r="F1075" s="795" t="s">
        <v>1419</v>
      </c>
      <c r="G1075" s="820">
        <v>1</v>
      </c>
      <c r="H1075" s="820">
        <v>4</v>
      </c>
      <c r="I1075" s="821">
        <f t="shared" si="1063"/>
        <v>5.35</v>
      </c>
      <c r="J1075" s="799">
        <v>83200</v>
      </c>
      <c r="K1075" s="832"/>
      <c r="L1075" s="832"/>
      <c r="M1075" s="822" t="s">
        <v>82</v>
      </c>
      <c r="N1075" s="799">
        <f t="shared" si="1064"/>
        <v>445119.99999999994</v>
      </c>
      <c r="O1075" s="823">
        <f t="shared" si="1065"/>
        <v>445119.99999999994</v>
      </c>
      <c r="P1075" s="823">
        <f t="shared" si="1066"/>
        <v>5786559.9999999991</v>
      </c>
      <c r="Q1075" s="592">
        <f t="shared" si="1067"/>
        <v>1</v>
      </c>
      <c r="R1075" s="592">
        <f t="shared" si="1068"/>
        <v>5</v>
      </c>
      <c r="S1075" s="588">
        <f t="shared" si="1069"/>
        <v>5.35</v>
      </c>
      <c r="T1075" s="456">
        <v>83200</v>
      </c>
      <c r="U1075" s="457"/>
      <c r="V1075" s="457"/>
      <c r="W1075" s="589" t="str">
        <f t="shared" si="1070"/>
        <v>Գ-1</v>
      </c>
      <c r="X1075" s="456">
        <f t="shared" si="1071"/>
        <v>445119.99999999994</v>
      </c>
      <c r="Y1075" s="590">
        <f t="shared" si="1072"/>
        <v>445119.99999999994</v>
      </c>
      <c r="Z1075" s="590">
        <f t="shared" si="1073"/>
        <v>5786559.9999999991</v>
      </c>
      <c r="AA1075" s="592">
        <f t="shared" si="1074"/>
        <v>1</v>
      </c>
      <c r="AB1075" s="592">
        <f t="shared" si="1075"/>
        <v>6</v>
      </c>
      <c r="AC1075" s="588">
        <f t="shared" si="1076"/>
        <v>5.52</v>
      </c>
      <c r="AD1075" s="456">
        <v>83200</v>
      </c>
      <c r="AE1075" s="457"/>
      <c r="AF1075" s="457"/>
      <c r="AG1075" s="589" t="str">
        <f t="shared" si="1077"/>
        <v>Գ-1</v>
      </c>
      <c r="AH1075" s="456">
        <f t="shared" si="1078"/>
        <v>459263.99999999994</v>
      </c>
      <c r="AI1075" s="590">
        <f t="shared" si="1079"/>
        <v>459263.99999999994</v>
      </c>
      <c r="AJ1075" s="590">
        <f t="shared" si="1080"/>
        <v>5970431.9999999991</v>
      </c>
      <c r="AK1075" s="592">
        <f t="shared" si="1081"/>
        <v>1</v>
      </c>
      <c r="AL1075" s="592">
        <f t="shared" si="1082"/>
        <v>7</v>
      </c>
      <c r="AM1075" s="588">
        <f t="shared" si="1083"/>
        <v>5.52</v>
      </c>
      <c r="AN1075" s="456">
        <v>83200</v>
      </c>
      <c r="AO1075" s="457"/>
      <c r="AP1075" s="457"/>
      <c r="AQ1075" s="589" t="str">
        <f t="shared" si="1084"/>
        <v>Գ-1</v>
      </c>
      <c r="AR1075" s="456">
        <f t="shared" si="1085"/>
        <v>459263.99999999994</v>
      </c>
      <c r="AS1075" s="590">
        <f t="shared" si="1086"/>
        <v>459263.99999999994</v>
      </c>
      <c r="AT1075" s="590">
        <f t="shared" si="1087"/>
        <v>5970431.9999999991</v>
      </c>
    </row>
    <row r="1076" spans="1:46" s="591" customFormat="1" ht="13.5">
      <c r="A1076" s="594"/>
      <c r="B1076" s="830">
        <v>7</v>
      </c>
      <c r="C1076" s="793" t="s">
        <v>2857</v>
      </c>
      <c r="D1076" s="794" t="s">
        <v>1960</v>
      </c>
      <c r="E1076" s="796">
        <v>1986</v>
      </c>
      <c r="F1076" s="795" t="s">
        <v>220</v>
      </c>
      <c r="G1076" s="820">
        <v>1</v>
      </c>
      <c r="H1076" s="820">
        <v>1</v>
      </c>
      <c r="I1076" s="821">
        <f t="shared" si="1063"/>
        <v>4.01</v>
      </c>
      <c r="J1076" s="799">
        <v>83200</v>
      </c>
      <c r="K1076" s="832"/>
      <c r="L1076" s="832"/>
      <c r="M1076" s="896" t="s">
        <v>83</v>
      </c>
      <c r="N1076" s="799">
        <f t="shared" si="1064"/>
        <v>333632</v>
      </c>
      <c r="O1076" s="823">
        <f t="shared" si="1065"/>
        <v>333632</v>
      </c>
      <c r="P1076" s="823">
        <f t="shared" si="1066"/>
        <v>4337216</v>
      </c>
      <c r="Q1076" s="592">
        <f t="shared" si="1067"/>
        <v>1</v>
      </c>
      <c r="R1076" s="592">
        <f t="shared" si="1068"/>
        <v>2</v>
      </c>
      <c r="S1076" s="588">
        <f t="shared" si="1069"/>
        <v>4.1399999999999997</v>
      </c>
      <c r="T1076" s="456">
        <v>83200</v>
      </c>
      <c r="U1076" s="457"/>
      <c r="V1076" s="457"/>
      <c r="W1076" s="589" t="str">
        <f t="shared" si="1070"/>
        <v>Գ-2</v>
      </c>
      <c r="X1076" s="456">
        <f t="shared" si="1071"/>
        <v>344448</v>
      </c>
      <c r="Y1076" s="590">
        <f t="shared" si="1072"/>
        <v>344448</v>
      </c>
      <c r="Z1076" s="590">
        <f t="shared" si="1073"/>
        <v>4477824</v>
      </c>
      <c r="AA1076" s="592">
        <f t="shared" si="1074"/>
        <v>1</v>
      </c>
      <c r="AB1076" s="592">
        <f t="shared" si="1075"/>
        <v>3</v>
      </c>
      <c r="AC1076" s="588">
        <f t="shared" si="1076"/>
        <v>4.2699999999999996</v>
      </c>
      <c r="AD1076" s="456">
        <v>83200</v>
      </c>
      <c r="AE1076" s="457"/>
      <c r="AF1076" s="457"/>
      <c r="AG1076" s="589" t="str">
        <f t="shared" si="1077"/>
        <v>Գ-2</v>
      </c>
      <c r="AH1076" s="456">
        <f t="shared" si="1078"/>
        <v>355263.99999999994</v>
      </c>
      <c r="AI1076" s="590">
        <f t="shared" si="1079"/>
        <v>355263.99999999994</v>
      </c>
      <c r="AJ1076" s="590">
        <f t="shared" si="1080"/>
        <v>4618431.9999999991</v>
      </c>
      <c r="AK1076" s="592">
        <f t="shared" si="1081"/>
        <v>1</v>
      </c>
      <c r="AL1076" s="592">
        <f t="shared" si="1082"/>
        <v>4</v>
      </c>
      <c r="AM1076" s="588">
        <f t="shared" si="1083"/>
        <v>4.41</v>
      </c>
      <c r="AN1076" s="456">
        <v>83200</v>
      </c>
      <c r="AO1076" s="457"/>
      <c r="AP1076" s="457"/>
      <c r="AQ1076" s="589" t="str">
        <f t="shared" si="1084"/>
        <v>Գ-2</v>
      </c>
      <c r="AR1076" s="456">
        <f t="shared" si="1085"/>
        <v>366912</v>
      </c>
      <c r="AS1076" s="590">
        <f t="shared" si="1086"/>
        <v>366912</v>
      </c>
      <c r="AT1076" s="590">
        <f t="shared" si="1087"/>
        <v>4769856</v>
      </c>
    </row>
    <row r="1077" spans="1:46" s="587" customFormat="1" ht="13.5">
      <c r="B1077" s="830">
        <v>8</v>
      </c>
      <c r="C1077" s="795" t="s">
        <v>2447</v>
      </c>
      <c r="D1077" s="794" t="s">
        <v>1960</v>
      </c>
      <c r="E1077" s="796">
        <v>2000</v>
      </c>
      <c r="F1077" s="795" t="s">
        <v>222</v>
      </c>
      <c r="G1077" s="820">
        <v>1</v>
      </c>
      <c r="H1077" s="820">
        <v>2</v>
      </c>
      <c r="I1077" s="821">
        <f t="shared" si="1063"/>
        <v>1.79</v>
      </c>
      <c r="J1077" s="799">
        <v>83200</v>
      </c>
      <c r="K1077" s="799"/>
      <c r="L1077" s="799"/>
      <c r="M1077" s="822" t="s">
        <v>86</v>
      </c>
      <c r="N1077" s="799">
        <f t="shared" si="1064"/>
        <v>148928</v>
      </c>
      <c r="O1077" s="823">
        <f t="shared" si="1065"/>
        <v>148928</v>
      </c>
      <c r="P1077" s="823">
        <f t="shared" si="1066"/>
        <v>1936064</v>
      </c>
      <c r="Q1077" s="592">
        <f t="shared" si="1067"/>
        <v>1</v>
      </c>
      <c r="R1077" s="592">
        <f t="shared" si="1068"/>
        <v>3</v>
      </c>
      <c r="S1077" s="588">
        <f t="shared" si="1069"/>
        <v>1.84</v>
      </c>
      <c r="T1077" s="456">
        <v>83200</v>
      </c>
      <c r="U1077" s="456"/>
      <c r="V1077" s="456"/>
      <c r="W1077" s="589" t="str">
        <f t="shared" si="1070"/>
        <v>Կ-1</v>
      </c>
      <c r="X1077" s="456">
        <f t="shared" si="1071"/>
        <v>153088</v>
      </c>
      <c r="Y1077" s="590">
        <f t="shared" si="1072"/>
        <v>153088</v>
      </c>
      <c r="Z1077" s="590">
        <f t="shared" si="1073"/>
        <v>1990144</v>
      </c>
      <c r="AA1077" s="592">
        <f t="shared" si="1074"/>
        <v>1</v>
      </c>
      <c r="AB1077" s="592">
        <f t="shared" si="1075"/>
        <v>4</v>
      </c>
      <c r="AC1077" s="588">
        <f t="shared" si="1076"/>
        <v>1.9</v>
      </c>
      <c r="AD1077" s="456">
        <v>83200</v>
      </c>
      <c r="AE1077" s="456"/>
      <c r="AF1077" s="456"/>
      <c r="AG1077" s="589" t="str">
        <f t="shared" si="1077"/>
        <v>Կ-1</v>
      </c>
      <c r="AH1077" s="456">
        <f t="shared" si="1078"/>
        <v>158080</v>
      </c>
      <c r="AI1077" s="590">
        <f t="shared" si="1079"/>
        <v>158080</v>
      </c>
      <c r="AJ1077" s="590">
        <f t="shared" si="1080"/>
        <v>2055040</v>
      </c>
      <c r="AK1077" s="592">
        <f t="shared" si="1081"/>
        <v>1</v>
      </c>
      <c r="AL1077" s="592">
        <f t="shared" si="1082"/>
        <v>5</v>
      </c>
      <c r="AM1077" s="588">
        <f t="shared" si="1083"/>
        <v>1.9</v>
      </c>
      <c r="AN1077" s="456">
        <v>83200</v>
      </c>
      <c r="AO1077" s="456"/>
      <c r="AP1077" s="456"/>
      <c r="AQ1077" s="589" t="str">
        <f t="shared" si="1084"/>
        <v>Կ-1</v>
      </c>
      <c r="AR1077" s="456">
        <f t="shared" si="1085"/>
        <v>158080</v>
      </c>
      <c r="AS1077" s="590">
        <f t="shared" si="1086"/>
        <v>158080</v>
      </c>
      <c r="AT1077" s="590">
        <f t="shared" si="1087"/>
        <v>2055040</v>
      </c>
    </row>
    <row r="1078" spans="1:46" s="587" customFormat="1" ht="13.5">
      <c r="B1078" s="830">
        <v>9</v>
      </c>
      <c r="C1078" s="868" t="s">
        <v>790</v>
      </c>
      <c r="D1078" s="794" t="s">
        <v>1960</v>
      </c>
      <c r="E1078" s="796">
        <v>1994</v>
      </c>
      <c r="F1078" s="795" t="s">
        <v>222</v>
      </c>
      <c r="G1078" s="820">
        <v>1</v>
      </c>
      <c r="H1078" s="820">
        <v>8</v>
      </c>
      <c r="I1078" s="821">
        <f t="shared" ref="I1078:I1084" si="1088">IF(G1078&lt;1,0,IF(M1078="Բ-1",IF(H1078=0,6.94,IF(H1078=1,7.17,IF(H1078=2,7.41,IF(H1078=3,7.66,IF(OR(H1078=5,H1078=4),7.92,IF(OR(H1078=6,H1078=7),8.18,IF(OR(H1078=8,H1078=9),8.46,IF(OR(H1078=10,H1078=11,H1078=12),8.74,IF(OR(H1078=13,H1078=14,H1078=15),9.03,IF(OR(H1078=16,H1078=17,H1078=18),9.33,9.65)))))))))),IF(M1078="Բ-2", IF(H1078=0,5.71,IF(H1078=1,5.89,IF(H1078=2,6.09,IF(H1078=3,6.29,IF(OR(H1078=5,H1078=4),6.5,IF(OR(H1078=6,H1078=7),6.72,IF(OR(H1078=8,H1078=9),6.94,IF(OR(H1078=10,H1078=11,H1078=12),7.17,IF(OR(H1078=13,H1078=14,H1078=15),7.41,IF(OR(H1078=16,H1078=17,H1078=18),7.65,7.91)))))))))), IF(M1078="Գ-1", IF(H1078=0,4.7,IF(H1078=1,4.86,IF(H1078=2,5.01,IF(H1078=3,5.18,IF(OR(H1078=5,H1078=4),5.35,IF(OR(H1078=6,H1078=7),5.52,IF(OR(H1078=8,H1078=9),5.71,IF(OR(H1078=10,H1078=11,H1078=12),5.89,IF(OR(H1078=13,H1078=14,H1078=15),6.09,IF(OR(H1078=16,H1078=17,H1078=18),6.29,6.49)))))))))), IF(M1078="Գ-2", IF(H1078=0,3.88,IF(H1078=1,4.01,IF(H1078=2,4.14,IF(H1078=3,4.27,IF(OR(H1078=5,H1078=4),4.41,IF(OR(H1078=6,H1078=7),4.55,IF(OR(H1078=8,H1078=9),4.7,IF(OR(H1078=10,H1078=11,H1078=12),4.85,IF(OR(H1078=13,H1078=14,H1078=15),5.01,IF(OR(H1078=16,H1078=17,H1078=18),5.17,5.34)))))))))), IF(M1078="Գ-3", IF(H1078=0,3.21,IF(H1078=1,3.31,IF(H1078=2,3.42,IF(H1078=3,3.53,IF(OR(H1078=5,H1078=4),3.64,IF(OR(H1078=6,H1078=7),3.76,IF(OR(H1078=8,H1078=9),3.88,IF(OR(H1078=10,H1078=11,H1078=12),4.01,IF(OR(H1078=13,H1078=14,H1078=15),4.13,IF(OR(H1078=16,H1078=17,H1078=18),4.27,4.4)))))))))), IF(M1078="Ա-1", IF(H1078=0,2.66,IF(H1078=1,2.75,IF(H1078=2,2.83,IF(H1078=3,2.92,IF(OR(H1078=5,H1078=4),3.02,IF(OR(H1078=6,H1078=7),3.11,IF(OR(H1078=8,H1078=9),3.21,IF(OR(H1078=10,H1078=11,H1078=12),3.31,IF(OR(H1078=13,H1078=14,H1078=15),3.42,IF(OR(H1078=16,H1078=17,H1078=18),3.53,3.64)))))))))), IF(M1078="Ա-2", IF(H1078=0,2.28,IF(H1078=1,2.35,IF(H1078=2,2.43,IF(H1078=3,2.5,IF(OR(H1078=5,H1078=4),2.58,IF(OR(H1078=6,H1078=7),2.66,IF(OR(H1078=8,H1078=9),2.75,IF(OR(H1078=10,H1078=11,H1078=12),2.83,IF(OR(H1078=13,H1078=14,H1078=15),2.92,IF(OR(H1078=16,H1078=17,H1078=18),3.01,3.11)))))))))),IF(M1078="Ա-3", IF(H1078=0,1.96,IF(H1078=1,2.02,IF(H1078=2,2.08,IF(H1078=3,2.15,IF(OR(H1078=5,H1078=4),2.21,IF(OR(H1078=6,H1078=7),2.28,IF(OR(H1078=8,H1078=9),2.35,IF(OR(H1078=10,H1078=11,H1078=12),2.42,IF(OR(H1078=13,H1078=14,H1078=15),2.5,IF(OR(H1078=16,H1078=17,H1078=18),2.58,2.66)))))))))), IF(M1078="Կ-1", IF(H1078=0,1.68,IF(H1078=1,1.73,IF(H1078=2,1.79,IF(H1078=3,1.84,IF(OR(H1078=5,H1078=4),1.9,IF(OR(H1078=6,H1078=7),1.96,IF(OR(H1078=8,H1078=9),2.02,IF(OR(H1078=10,H1078=11,H1078=12),2.08,IF(OR(H1078=13,H1078=14,H1078=15),2.14,IF(OR(H1078=16,H1078=17,H1078=18),2.21,2.28)))))))))), IF(M1078="Կ-2", IF(H1078=0,1.45,IF(H1078=1,1.49,IF(H1078=2,1.54,IF(H1078=3,1.59,IF(OR(H1078=5,H1078=4),1.63,IF(OR(H1078=6,H1078=7),1.68,IF(OR(H1078=8,H1078=9),1.73,IF(OR(H1078=10,H1078=11,H1078=12),1.79,IF(OR(H1078=13,H1078=14,H1078=15),1.84,IF(OR(H1078=16,H1078=17,H1078=18),1.9,1.95)))))))))),IF(M1078="Կ-3", IF(H1078=0,1.25,IF(H1078=1,1.29,IF(H1078=2,1.33,IF(H1078=3,1.37,IF(OR(H1078=5,H1078=4),1.41,IF(OR(H1078=6,H1078=7),1.45,IF(OR(H1078=8,H1078=9),1.49,IF(OR(H1078=10,H1078=11,H1078=12),1.54,IF(OR(H1078=13,H1078=14,H1078=15),1.58,IF(OR(H1078=16,H1078=17,H1078=18),1.63,1.68)))))))))), "Error"))))))))))))</f>
        <v>2.02</v>
      </c>
      <c r="J1078" s="799">
        <v>83200</v>
      </c>
      <c r="K1078" s="832"/>
      <c r="L1078" s="832"/>
      <c r="M1078" s="896" t="s">
        <v>86</v>
      </c>
      <c r="N1078" s="799">
        <f t="shared" si="1064"/>
        <v>168064</v>
      </c>
      <c r="O1078" s="823">
        <f t="shared" ref="O1078:O1084" si="1089">I1078*J1078+K1078+L1078</f>
        <v>168064</v>
      </c>
      <c r="P1078" s="823">
        <f t="shared" ref="P1078:P1084" si="1090">+O1078*13</f>
        <v>2184832</v>
      </c>
      <c r="Q1078" s="592">
        <f t="shared" ref="Q1078:Q1084" si="1091">+G1078</f>
        <v>1</v>
      </c>
      <c r="R1078" s="592">
        <f t="shared" ref="R1078:R1084" si="1092">+H1078+1</f>
        <v>9</v>
      </c>
      <c r="S1078" s="588">
        <f t="shared" ref="S1078:S1084" si="1093">IF(Q1078&lt;1,0,IF(W1078="Բ-1",IF(R1078=0,6.94,IF(R1078=1,7.17,IF(R1078=2,7.41,IF(R1078=3,7.66,IF(OR(R1078=5,R1078=4),7.92,IF(OR(R1078=6,R1078=7),8.18,IF(OR(R1078=8,R1078=9),8.46,IF(OR(R1078=10,R1078=11,R1078=12),8.74,IF(OR(R1078=13,R1078=14,R1078=15),9.03,IF(OR(R1078=16,R1078=17,R1078=18),9.33,9.65)))))))))),IF(W1078="Բ-2", IF(R1078=0,5.71,IF(R1078=1,5.89,IF(R1078=2,6.09,IF(R1078=3,6.29,IF(OR(R1078=5,R1078=4),6.5,IF(OR(R1078=6,R1078=7),6.72,IF(OR(R1078=8,R1078=9),6.94,IF(OR(R1078=10,R1078=11,R1078=12),7.17,IF(OR(R1078=13,R1078=14,R1078=15),7.41,IF(OR(R1078=16,R1078=17,R1078=18),7.65,7.91)))))))))), IF(W1078="Գ-1", IF(R1078=0,4.7,IF(R1078=1,4.86,IF(R1078=2,5.01,IF(R1078=3,5.18,IF(OR(R1078=5,R1078=4),5.35,IF(OR(R1078=6,R1078=7),5.52,IF(OR(R1078=8,R1078=9),5.71,IF(OR(R1078=10,R1078=11,R1078=12),5.89,IF(OR(R1078=13,R1078=14,R1078=15),6.09,IF(OR(R1078=16,R1078=17,R1078=18),6.29,6.49)))))))))), IF(W1078="Գ-2", IF(R1078=0,3.88,IF(R1078=1,4.01,IF(R1078=2,4.14,IF(R1078=3,4.27,IF(OR(R1078=5,R1078=4),4.41,IF(OR(R1078=6,R1078=7),4.55,IF(OR(R1078=8,R1078=9),4.7,IF(OR(R1078=10,R1078=11,R1078=12),4.85,IF(OR(R1078=13,R1078=14,R1078=15),5.01,IF(OR(R1078=16,R1078=17,R1078=18),5.17,5.34)))))))))), IF(W1078="Գ-3", IF(R1078=0,3.21,IF(R1078=1,3.31,IF(R1078=2,3.42,IF(R1078=3,3.53,IF(OR(R1078=5,R1078=4),3.64,IF(OR(R1078=6,R1078=7),3.76,IF(OR(R1078=8,R1078=9),3.88,IF(OR(R1078=10,R1078=11,R1078=12),4.01,IF(OR(R1078=13,R1078=14,R1078=15),4.13,IF(OR(R1078=16,R1078=17,R1078=18),4.27,4.4)))))))))), IF(W1078="Ա-1", IF(R1078=0,2.66,IF(R1078=1,2.75,IF(R1078=2,2.83,IF(R1078=3,2.92,IF(OR(R1078=5,R1078=4),3.02,IF(OR(R1078=6,R1078=7),3.11,IF(OR(R1078=8,R1078=9),3.21,IF(OR(R1078=10,R1078=11,R1078=12),3.31,IF(OR(R1078=13,R1078=14,R1078=15),3.42,IF(OR(R1078=16,R1078=17,R1078=18),3.53,3.64)))))))))), IF(W1078="Ա-2", IF(R1078=0,2.28,IF(R1078=1,2.35,IF(R1078=2,2.43,IF(R1078=3,2.5,IF(OR(R1078=5,R1078=4),2.58,IF(OR(R1078=6,R1078=7),2.66,IF(OR(R1078=8,R1078=9),2.75,IF(OR(R1078=10,R1078=11,R1078=12),2.83,IF(OR(R1078=13,R1078=14,R1078=15),2.92,IF(OR(R1078=16,R1078=17,R1078=18),3.01,3.11)))))))))),IF(W1078="Ա-3", IF(R1078=0,1.96,IF(R1078=1,2.02,IF(R1078=2,2.08,IF(R1078=3,2.15,IF(OR(R1078=5,R1078=4),2.21,IF(OR(R1078=6,R1078=7),2.28,IF(OR(R1078=8,R1078=9),2.35,IF(OR(R1078=10,R1078=11,R1078=12),2.42,IF(OR(R1078=13,R1078=14,R1078=15),2.5,IF(OR(R1078=16,R1078=17,R1078=18),2.58,2.66)))))))))), IF(W1078="Կ-1", IF(R1078=0,1.68,IF(R1078=1,1.73,IF(R1078=2,1.79,IF(R1078=3,1.84,IF(OR(R1078=5,R1078=4),1.9,IF(OR(R1078=6,R1078=7),1.96,IF(OR(R1078=8,R1078=9),2.02,IF(OR(R1078=10,R1078=11,R1078=12),2.08,IF(OR(R1078=13,R1078=14,R1078=15),2.14,IF(OR(R1078=16,R1078=17,R1078=18),2.21,2.28)))))))))), IF(W1078="Կ-2", IF(R1078=0,1.45,IF(R1078=1,1.49,IF(R1078=2,1.54,IF(R1078=3,1.59,IF(OR(R1078=5,R1078=4),1.63,IF(OR(R1078=6,R1078=7),1.68,IF(OR(R1078=8,R1078=9),1.73,IF(OR(R1078=10,R1078=11,R1078=12),1.79,IF(OR(R1078=13,R1078=14,R1078=15),1.84,IF(OR(R1078=16,R1078=17,R1078=18),1.9,1.95)))))))))),IF(W1078="Կ-3", IF(R1078=0,1.25,IF(R1078=1,1.29,IF(R1078=2,1.33,IF(R1078=3,1.37,IF(OR(R1078=5,R1078=4),1.41,IF(OR(R1078=6,R1078=7),1.45,IF(OR(R1078=8,R1078=9),1.49,IF(OR(R1078=10,R1078=11,R1078=12),1.54,IF(OR(R1078=13,R1078=14,R1078=15),1.58,IF(OR(R1078=16,R1078=17,R1078=18),1.63,1.68)))))))))), "Error"))))))))))))</f>
        <v>2.02</v>
      </c>
      <c r="T1078" s="456">
        <v>83200</v>
      </c>
      <c r="U1078" s="457"/>
      <c r="V1078" s="457"/>
      <c r="W1078" s="589" t="str">
        <f t="shared" ref="W1078:W1084" si="1094">+M1078</f>
        <v>Կ-1</v>
      </c>
      <c r="X1078" s="456">
        <f t="shared" ref="X1078:X1084" si="1095">T1078*S1078</f>
        <v>168064</v>
      </c>
      <c r="Y1078" s="590">
        <f t="shared" ref="Y1078:Y1084" si="1096">+U1078+V1078+X1078</f>
        <v>168064</v>
      </c>
      <c r="Z1078" s="590">
        <f t="shared" ref="Z1078:Z1084" si="1097">+Y1078*13</f>
        <v>2184832</v>
      </c>
      <c r="AA1078" s="592">
        <f t="shared" ref="AA1078:AA1084" si="1098">+Q1078</f>
        <v>1</v>
      </c>
      <c r="AB1078" s="592">
        <f t="shared" ref="AB1078:AB1084" si="1099">+R1078+1</f>
        <v>10</v>
      </c>
      <c r="AC1078" s="588">
        <f t="shared" ref="AC1078:AC1084" si="1100">IF(AA1078&lt;1,0,IF(AG1078="Բ-1",IF(AB1078=0,6.94,IF(AB1078=1,7.17,IF(AB1078=2,7.41,IF(AB1078=3,7.66,IF(OR(AB1078=5,AB1078=4),7.92,IF(OR(AB1078=6,AB1078=7),8.18,IF(OR(AB1078=8,AB1078=9),8.46,IF(OR(AB1078=10,AB1078=11,AB1078=12),8.74,IF(OR(AB1078=13,AB1078=14,AB1078=15),9.03,IF(OR(AB1078=16,AB1078=17,AB1078=18),9.33,9.65)))))))))),IF(AG1078="Բ-2", IF(AB1078=0,5.71,IF(AB1078=1,5.89,IF(AB1078=2,6.09,IF(AB1078=3,6.29,IF(OR(AB1078=5,AB1078=4),6.5,IF(OR(AB1078=6,AB1078=7),6.72,IF(OR(AB1078=8,AB1078=9),6.94,IF(OR(AB1078=10,AB1078=11,AB1078=12),7.17,IF(OR(AB1078=13,AB1078=14,AB1078=15),7.41,IF(OR(AB1078=16,AB1078=17,AB1078=18),7.65,7.91)))))))))), IF(AG1078="Գ-1", IF(AB1078=0,4.7,IF(AB1078=1,4.86,IF(AB1078=2,5.01,IF(AB1078=3,5.18,IF(OR(AB1078=5,AB1078=4),5.35,IF(OR(AB1078=6,AB1078=7),5.52,IF(OR(AB1078=8,AB1078=9),5.71,IF(OR(AB1078=10,AB1078=11,AB1078=12),5.89,IF(OR(AB1078=13,AB1078=14,AB1078=15),6.09,IF(OR(AB1078=16,AB1078=17,AB1078=18),6.29,6.49)))))))))), IF(AG1078="Գ-2", IF(AB1078=0,3.88,IF(AB1078=1,4.01,IF(AB1078=2,4.14,IF(AB1078=3,4.27,IF(OR(AB1078=5,AB1078=4),4.41,IF(OR(AB1078=6,AB1078=7),4.55,IF(OR(AB1078=8,AB1078=9),4.7,IF(OR(AB1078=10,AB1078=11,AB1078=12),4.85,IF(OR(AB1078=13,AB1078=14,AB1078=15),5.01,IF(OR(AB1078=16,AB1078=17,AB1078=18),5.17,5.34)))))))))), IF(AG1078="Գ-3", IF(AB1078=0,3.21,IF(AB1078=1,3.31,IF(AB1078=2,3.42,IF(AB1078=3,3.53,IF(OR(AB1078=5,AB1078=4),3.64,IF(OR(AB1078=6,AB1078=7),3.76,IF(OR(AB1078=8,AB1078=9),3.88,IF(OR(AB1078=10,AB1078=11,AB1078=12),4.01,IF(OR(AB1078=13,AB1078=14,AB1078=15),4.13,IF(OR(AB1078=16,AB1078=17,AB1078=18),4.27,4.4)))))))))), IF(AG1078="Ա-1", IF(AB1078=0,2.66,IF(AB1078=1,2.75,IF(AB1078=2,2.83,IF(AB1078=3,2.92,IF(OR(AB1078=5,AB1078=4),3.02,IF(OR(AB1078=6,AB1078=7),3.11,IF(OR(AB1078=8,AB1078=9),3.21,IF(OR(AB1078=10,AB1078=11,AB1078=12),3.31,IF(OR(AB1078=13,AB1078=14,AB1078=15),3.42,IF(OR(AB1078=16,AB1078=17,AB1078=18),3.53,3.64)))))))))), IF(AG1078="Ա-2", IF(AB1078=0,2.28,IF(AB1078=1,2.35,IF(AB1078=2,2.43,IF(AB1078=3,2.5,IF(OR(AB1078=5,AB1078=4),2.58,IF(OR(AB1078=6,AB1078=7),2.66,IF(OR(AB1078=8,AB1078=9),2.75,IF(OR(AB1078=10,AB1078=11,AB1078=12),2.83,IF(OR(AB1078=13,AB1078=14,AB1078=15),2.92,IF(OR(AB1078=16,AB1078=17,AB1078=18),3.01,3.11)))))))))),IF(AG1078="Ա-3", IF(AB1078=0,1.96,IF(AB1078=1,2.02,IF(AB1078=2,2.08,IF(AB1078=3,2.15,IF(OR(AB1078=5,AB1078=4),2.21,IF(OR(AB1078=6,AB1078=7),2.28,IF(OR(AB1078=8,AB1078=9),2.35,IF(OR(AB1078=10,AB1078=11,AB1078=12),2.42,IF(OR(AB1078=13,AB1078=14,AB1078=15),2.5,IF(OR(AB1078=16,AB1078=17,AB1078=18),2.58,2.66)))))))))), IF(AG1078="Կ-1", IF(AB1078=0,1.68,IF(AB1078=1,1.73,IF(AB1078=2,1.79,IF(AB1078=3,1.84,IF(OR(AB1078=5,AB1078=4),1.9,IF(OR(AB1078=6,AB1078=7),1.96,IF(OR(AB1078=8,AB1078=9),2.02,IF(OR(AB1078=10,AB1078=11,AB1078=12),2.08,IF(OR(AB1078=13,AB1078=14,AB1078=15),2.14,IF(OR(AB1078=16,AB1078=17,AB1078=18),2.21,2.28)))))))))), IF(AG1078="Կ-2", IF(AB1078=0,1.45,IF(AB1078=1,1.49,IF(AB1078=2,1.54,IF(AB1078=3,1.59,IF(OR(AB1078=5,AB1078=4),1.63,IF(OR(AB1078=6,AB1078=7),1.68,IF(OR(AB1078=8,AB1078=9),1.73,IF(OR(AB1078=10,AB1078=11,AB1078=12),1.79,IF(OR(AB1078=13,AB1078=14,AB1078=15),1.84,IF(OR(AB1078=16,AB1078=17,AB1078=18),1.9,1.95)))))))))),IF(AG1078="Կ-3", IF(AB1078=0,1.25,IF(AB1078=1,1.29,IF(AB1078=2,1.33,IF(AB1078=3,1.37,IF(OR(AB1078=5,AB1078=4),1.41,IF(OR(AB1078=6,AB1078=7),1.45,IF(OR(AB1078=8,AB1078=9),1.49,IF(OR(AB1078=10,AB1078=11,AB1078=12),1.54,IF(OR(AB1078=13,AB1078=14,AB1078=15),1.58,IF(OR(AB1078=16,AB1078=17,AB1078=18),1.63,1.68)))))))))), "Error"))))))))))))</f>
        <v>2.08</v>
      </c>
      <c r="AD1078" s="456">
        <v>83200</v>
      </c>
      <c r="AE1078" s="457"/>
      <c r="AF1078" s="457"/>
      <c r="AG1078" s="589" t="str">
        <f t="shared" ref="AG1078:AG1084" si="1101">+W1078</f>
        <v>Կ-1</v>
      </c>
      <c r="AH1078" s="456">
        <f t="shared" ref="AH1078:AH1084" si="1102">AD1078*AC1078</f>
        <v>173056</v>
      </c>
      <c r="AI1078" s="590">
        <f t="shared" ref="AI1078:AI1084" si="1103">AH1078+AE1078+AF1078</f>
        <v>173056</v>
      </c>
      <c r="AJ1078" s="590">
        <f t="shared" ref="AJ1078:AJ1084" si="1104">+AI1078*13</f>
        <v>2249728</v>
      </c>
      <c r="AK1078" s="592">
        <f t="shared" ref="AK1078:AK1084" si="1105">+AA1078</f>
        <v>1</v>
      </c>
      <c r="AL1078" s="592">
        <f t="shared" ref="AL1078:AL1084" si="1106">+AB1078+1</f>
        <v>11</v>
      </c>
      <c r="AM1078" s="588">
        <f t="shared" ref="AM1078:AM1084" si="1107">IF(AK1078&lt;1,0,IF(AQ1078="Բ-1",IF(AL1078=0,6.94,IF(AL1078=1,7.17,IF(AL1078=2,7.41,IF(AL1078=3,7.66,IF(OR(AL1078=5,AL1078=4),7.92,IF(OR(AL1078=6,AL1078=7),8.18,IF(OR(AL1078=8,AL1078=9),8.46,IF(OR(AL1078=10,AL1078=11,AL1078=12),8.74,IF(OR(AL1078=13,AL1078=14,AL1078=15),9.03,IF(OR(AL1078=16,AL1078=17,AL1078=18),9.33,9.65)))))))))),IF(AQ1078="Բ-2", IF(AL1078=0,5.71,IF(AL1078=1,5.89,IF(AL1078=2,6.09,IF(AL1078=3,6.29,IF(OR(AL1078=5,AL1078=4),6.5,IF(OR(AL1078=6,AL1078=7),6.72,IF(OR(AL1078=8,AL1078=9),6.94,IF(OR(AL1078=10,AL1078=11,AL1078=12),7.17,IF(OR(AL1078=13,AL1078=14,AL1078=15),7.41,IF(OR(AL1078=16,AL1078=17,AL1078=18),7.65,7.91)))))))))), IF(AQ1078="Գ-1", IF(AL1078=0,4.7,IF(AL1078=1,4.86,IF(AL1078=2,5.01,IF(AL1078=3,5.18,IF(OR(AL1078=5,AL1078=4),5.35,IF(OR(AL1078=6,AL1078=7),5.52,IF(OR(AL1078=8,AL1078=9),5.71,IF(OR(AL1078=10,AL1078=11,AL1078=12),5.89,IF(OR(AL1078=13,AL1078=14,AL1078=15),6.09,IF(OR(AL1078=16,AL1078=17,AL1078=18),6.29,6.49)))))))))), IF(AQ1078="Գ-2", IF(AL1078=0,3.88,IF(AL1078=1,4.01,IF(AL1078=2,4.14,IF(AL1078=3,4.27,IF(OR(AL1078=5,AL1078=4),4.41,IF(OR(AL1078=6,AL1078=7),4.55,IF(OR(AL1078=8,AL1078=9),4.7,IF(OR(AL1078=10,AL1078=11,AL1078=12),4.85,IF(OR(AL1078=13,AL1078=14,AL1078=15),5.01,IF(OR(AL1078=16,AL1078=17,AL1078=18),5.17,5.34)))))))))), IF(AQ1078="Գ-3", IF(AL1078=0,3.21,IF(AL1078=1,3.31,IF(AL1078=2,3.42,IF(AL1078=3,3.53,IF(OR(AL1078=5,AL1078=4),3.64,IF(OR(AL1078=6,AL1078=7),3.76,IF(OR(AL1078=8,AL1078=9),3.88,IF(OR(AL1078=10,AL1078=11,AL1078=12),4.01,IF(OR(AL1078=13,AL1078=14,AL1078=15),4.13,IF(OR(AL1078=16,AL1078=17,AL1078=18),4.27,4.4)))))))))), IF(AQ1078="Ա-1", IF(AL1078=0,2.66,IF(AL1078=1,2.75,IF(AL1078=2,2.83,IF(AL1078=3,2.92,IF(OR(AL1078=5,AL1078=4),3.02,IF(OR(AL1078=6,AL1078=7),3.11,IF(OR(AL1078=8,AL1078=9),3.21,IF(OR(AL1078=10,AL1078=11,AL1078=12),3.31,IF(OR(AL1078=13,AL1078=14,AL1078=15),3.42,IF(OR(AL1078=16,AL1078=17,AL1078=18),3.53,3.64)))))))))), IF(AQ1078="Ա-2", IF(AL1078=0,2.28,IF(AL1078=1,2.35,IF(AL1078=2,2.43,IF(AL1078=3,2.5,IF(OR(AL1078=5,AL1078=4),2.58,IF(OR(AL1078=6,AL1078=7),2.66,IF(OR(AL1078=8,AL1078=9),2.75,IF(OR(AL1078=10,AL1078=11,AL1078=12),2.83,IF(OR(AL1078=13,AL1078=14,AL1078=15),2.92,IF(OR(AL1078=16,AL1078=17,AL1078=18),3.01,3.11)))))))))),IF(AQ1078="Ա-3", IF(AL1078=0,1.96,IF(AL1078=1,2.02,IF(AL1078=2,2.08,IF(AL1078=3,2.15,IF(OR(AL1078=5,AL1078=4),2.21,IF(OR(AL1078=6,AL1078=7),2.28,IF(OR(AL1078=8,AL1078=9),2.35,IF(OR(AL1078=10,AL1078=11,AL1078=12),2.42,IF(OR(AL1078=13,AL1078=14,AL1078=15),2.5,IF(OR(AL1078=16,AL1078=17,AL1078=18),2.58,2.66)))))))))), IF(AQ1078="Կ-1", IF(AL1078=0,1.68,IF(AL1078=1,1.73,IF(AL1078=2,1.79,IF(AL1078=3,1.84,IF(OR(AL1078=5,AL1078=4),1.9,IF(OR(AL1078=6,AL1078=7),1.96,IF(OR(AL1078=8,AL1078=9),2.02,IF(OR(AL1078=10,AL1078=11,AL1078=12),2.08,IF(OR(AL1078=13,AL1078=14,AL1078=15),2.14,IF(OR(AL1078=16,AL1078=17,AL1078=18),2.21,2.28)))))))))), IF(AQ1078="Կ-2", IF(AL1078=0,1.45,IF(AL1078=1,1.49,IF(AL1078=2,1.54,IF(AL1078=3,1.59,IF(OR(AL1078=5,AL1078=4),1.63,IF(OR(AL1078=6,AL1078=7),1.68,IF(OR(AL1078=8,AL1078=9),1.73,IF(OR(AL1078=10,AL1078=11,AL1078=12),1.79,IF(OR(AL1078=13,AL1078=14,AL1078=15),1.84,IF(OR(AL1078=16,AL1078=17,AL1078=18),1.9,1.95)))))))))),IF(AQ1078="Կ-3", IF(AL1078=0,1.25,IF(AL1078=1,1.29,IF(AL1078=2,1.33,IF(AL1078=3,1.37,IF(OR(AL1078=5,AL1078=4),1.41,IF(OR(AL1078=6,AL1078=7),1.45,IF(OR(AL1078=8,AL1078=9),1.49,IF(OR(AL1078=10,AL1078=11,AL1078=12),1.54,IF(OR(AL1078=13,AL1078=14,AL1078=15),1.58,IF(OR(AL1078=16,AL1078=17,AL1078=18),1.63,1.68)))))))))), "Error"))))))))))))</f>
        <v>2.08</v>
      </c>
      <c r="AN1078" s="456">
        <v>83200</v>
      </c>
      <c r="AO1078" s="457"/>
      <c r="AP1078" s="457"/>
      <c r="AQ1078" s="589" t="str">
        <f t="shared" si="1084"/>
        <v>Կ-1</v>
      </c>
      <c r="AR1078" s="456">
        <f t="shared" ref="AR1078:AR1084" si="1108">AN1078*AM1078</f>
        <v>173056</v>
      </c>
      <c r="AS1078" s="590">
        <f t="shared" ref="AS1078:AS1084" si="1109">AR1078+AO1078+AP1078</f>
        <v>173056</v>
      </c>
      <c r="AT1078" s="590">
        <f t="shared" ref="AT1078:AT1084" si="1110">+AS1078*13</f>
        <v>2249728</v>
      </c>
    </row>
    <row r="1079" spans="1:46" s="587" customFormat="1" ht="13.5">
      <c r="B1079" s="830">
        <v>10</v>
      </c>
      <c r="C1079" s="868" t="s">
        <v>3249</v>
      </c>
      <c r="D1079" s="794" t="s">
        <v>1960</v>
      </c>
      <c r="E1079" s="796">
        <v>2002</v>
      </c>
      <c r="F1079" s="795" t="s">
        <v>222</v>
      </c>
      <c r="G1079" s="820">
        <v>1</v>
      </c>
      <c r="H1079" s="820">
        <v>1</v>
      </c>
      <c r="I1079" s="821">
        <f t="shared" si="1088"/>
        <v>1.73</v>
      </c>
      <c r="J1079" s="799">
        <v>83200</v>
      </c>
      <c r="K1079" s="832"/>
      <c r="L1079" s="832"/>
      <c r="M1079" s="896" t="s">
        <v>86</v>
      </c>
      <c r="N1079" s="799">
        <f t="shared" si="1064"/>
        <v>143936</v>
      </c>
      <c r="O1079" s="823">
        <f t="shared" si="1089"/>
        <v>143936</v>
      </c>
      <c r="P1079" s="823">
        <f t="shared" si="1090"/>
        <v>1871168</v>
      </c>
      <c r="Q1079" s="592">
        <f t="shared" si="1091"/>
        <v>1</v>
      </c>
      <c r="R1079" s="592">
        <f t="shared" si="1092"/>
        <v>2</v>
      </c>
      <c r="S1079" s="588">
        <f t="shared" si="1093"/>
        <v>1.79</v>
      </c>
      <c r="T1079" s="456">
        <v>83200</v>
      </c>
      <c r="U1079" s="457"/>
      <c r="V1079" s="457"/>
      <c r="W1079" s="589" t="str">
        <f t="shared" si="1094"/>
        <v>Կ-1</v>
      </c>
      <c r="X1079" s="456">
        <f t="shared" si="1095"/>
        <v>148928</v>
      </c>
      <c r="Y1079" s="590">
        <f t="shared" si="1096"/>
        <v>148928</v>
      </c>
      <c r="Z1079" s="590">
        <f t="shared" si="1097"/>
        <v>1936064</v>
      </c>
      <c r="AA1079" s="592">
        <f t="shared" si="1098"/>
        <v>1</v>
      </c>
      <c r="AB1079" s="592">
        <f t="shared" si="1099"/>
        <v>3</v>
      </c>
      <c r="AC1079" s="588">
        <f t="shared" si="1100"/>
        <v>1.84</v>
      </c>
      <c r="AD1079" s="456">
        <v>83200</v>
      </c>
      <c r="AE1079" s="457"/>
      <c r="AF1079" s="457"/>
      <c r="AG1079" s="589" t="str">
        <f t="shared" si="1101"/>
        <v>Կ-1</v>
      </c>
      <c r="AH1079" s="456">
        <f t="shared" si="1102"/>
        <v>153088</v>
      </c>
      <c r="AI1079" s="590">
        <f t="shared" si="1103"/>
        <v>153088</v>
      </c>
      <c r="AJ1079" s="590">
        <f t="shared" si="1104"/>
        <v>1990144</v>
      </c>
      <c r="AK1079" s="592">
        <f t="shared" si="1105"/>
        <v>1</v>
      </c>
      <c r="AL1079" s="592">
        <f t="shared" si="1106"/>
        <v>4</v>
      </c>
      <c r="AM1079" s="588">
        <f t="shared" si="1107"/>
        <v>1.9</v>
      </c>
      <c r="AN1079" s="456">
        <v>83200</v>
      </c>
      <c r="AO1079" s="457"/>
      <c r="AP1079" s="457"/>
      <c r="AQ1079" s="589" t="str">
        <f t="shared" si="1084"/>
        <v>Կ-1</v>
      </c>
      <c r="AR1079" s="456">
        <f t="shared" si="1108"/>
        <v>158080</v>
      </c>
      <c r="AS1079" s="590">
        <f t="shared" si="1109"/>
        <v>158080</v>
      </c>
      <c r="AT1079" s="590">
        <f t="shared" si="1110"/>
        <v>2055040</v>
      </c>
    </row>
    <row r="1080" spans="1:46" s="587" customFormat="1" ht="13.5">
      <c r="B1080" s="830">
        <v>11</v>
      </c>
      <c r="C1080" s="795" t="s">
        <v>1090</v>
      </c>
      <c r="D1080" s="794" t="s">
        <v>1960</v>
      </c>
      <c r="E1080" s="796">
        <v>1996</v>
      </c>
      <c r="F1080" s="795" t="s">
        <v>222</v>
      </c>
      <c r="G1080" s="820">
        <v>1</v>
      </c>
      <c r="H1080" s="820">
        <v>1</v>
      </c>
      <c r="I1080" s="821">
        <f t="shared" si="1088"/>
        <v>1.73</v>
      </c>
      <c r="J1080" s="799">
        <v>83200</v>
      </c>
      <c r="K1080" s="799"/>
      <c r="L1080" s="799"/>
      <c r="M1080" s="822" t="s">
        <v>86</v>
      </c>
      <c r="N1080" s="799">
        <f t="shared" si="1064"/>
        <v>143936</v>
      </c>
      <c r="O1080" s="823">
        <f t="shared" si="1089"/>
        <v>143936</v>
      </c>
      <c r="P1080" s="823">
        <f t="shared" si="1090"/>
        <v>1871168</v>
      </c>
      <c r="Q1080" s="592">
        <f t="shared" si="1091"/>
        <v>1</v>
      </c>
      <c r="R1080" s="592">
        <f t="shared" si="1092"/>
        <v>2</v>
      </c>
      <c r="S1080" s="588">
        <f t="shared" si="1093"/>
        <v>1.79</v>
      </c>
      <c r="T1080" s="456">
        <v>83200</v>
      </c>
      <c r="U1080" s="456"/>
      <c r="V1080" s="456"/>
      <c r="W1080" s="589" t="str">
        <f t="shared" si="1094"/>
        <v>Կ-1</v>
      </c>
      <c r="X1080" s="456">
        <f t="shared" si="1095"/>
        <v>148928</v>
      </c>
      <c r="Y1080" s="590">
        <f t="shared" si="1096"/>
        <v>148928</v>
      </c>
      <c r="Z1080" s="590">
        <f t="shared" si="1097"/>
        <v>1936064</v>
      </c>
      <c r="AA1080" s="592">
        <f t="shared" si="1098"/>
        <v>1</v>
      </c>
      <c r="AB1080" s="592">
        <f t="shared" si="1099"/>
        <v>3</v>
      </c>
      <c r="AC1080" s="588">
        <f t="shared" si="1100"/>
        <v>1.84</v>
      </c>
      <c r="AD1080" s="456">
        <v>83200</v>
      </c>
      <c r="AE1080" s="456"/>
      <c r="AF1080" s="456"/>
      <c r="AG1080" s="589" t="str">
        <f t="shared" si="1101"/>
        <v>Կ-1</v>
      </c>
      <c r="AH1080" s="456">
        <f t="shared" si="1102"/>
        <v>153088</v>
      </c>
      <c r="AI1080" s="590">
        <f t="shared" si="1103"/>
        <v>153088</v>
      </c>
      <c r="AJ1080" s="590">
        <f t="shared" si="1104"/>
        <v>1990144</v>
      </c>
      <c r="AK1080" s="592">
        <f t="shared" si="1105"/>
        <v>1</v>
      </c>
      <c r="AL1080" s="592">
        <f t="shared" si="1106"/>
        <v>4</v>
      </c>
      <c r="AM1080" s="588">
        <f t="shared" si="1107"/>
        <v>1.9</v>
      </c>
      <c r="AN1080" s="456">
        <v>83200</v>
      </c>
      <c r="AO1080" s="456"/>
      <c r="AP1080" s="456"/>
      <c r="AQ1080" s="589" t="str">
        <f t="shared" si="1084"/>
        <v>Կ-1</v>
      </c>
      <c r="AR1080" s="456">
        <f t="shared" si="1108"/>
        <v>158080</v>
      </c>
      <c r="AS1080" s="590">
        <f t="shared" si="1109"/>
        <v>158080</v>
      </c>
      <c r="AT1080" s="590">
        <f t="shared" si="1110"/>
        <v>2055040</v>
      </c>
    </row>
    <row r="1081" spans="1:46" s="587" customFormat="1" ht="13.5">
      <c r="B1081" s="830">
        <v>12</v>
      </c>
      <c r="C1081" s="793" t="s">
        <v>3250</v>
      </c>
      <c r="D1081" s="794" t="s">
        <v>1960</v>
      </c>
      <c r="E1081" s="796">
        <v>2002</v>
      </c>
      <c r="F1081" s="795" t="s">
        <v>222</v>
      </c>
      <c r="G1081" s="820">
        <v>1</v>
      </c>
      <c r="H1081" s="820">
        <v>2</v>
      </c>
      <c r="I1081" s="821">
        <f t="shared" si="1088"/>
        <v>1.79</v>
      </c>
      <c r="J1081" s="799">
        <v>83200</v>
      </c>
      <c r="K1081" s="832"/>
      <c r="L1081" s="832"/>
      <c r="M1081" s="896" t="s">
        <v>86</v>
      </c>
      <c r="N1081" s="799">
        <f t="shared" si="1064"/>
        <v>148928</v>
      </c>
      <c r="O1081" s="823">
        <f t="shared" si="1089"/>
        <v>148928</v>
      </c>
      <c r="P1081" s="823">
        <f t="shared" si="1090"/>
        <v>1936064</v>
      </c>
      <c r="Q1081" s="592">
        <f t="shared" si="1091"/>
        <v>1</v>
      </c>
      <c r="R1081" s="592">
        <f t="shared" si="1092"/>
        <v>3</v>
      </c>
      <c r="S1081" s="588">
        <f t="shared" si="1093"/>
        <v>1.84</v>
      </c>
      <c r="T1081" s="456">
        <v>83200</v>
      </c>
      <c r="U1081" s="457"/>
      <c r="V1081" s="457"/>
      <c r="W1081" s="589" t="str">
        <f t="shared" si="1094"/>
        <v>Կ-1</v>
      </c>
      <c r="X1081" s="456">
        <f t="shared" si="1095"/>
        <v>153088</v>
      </c>
      <c r="Y1081" s="590">
        <f t="shared" si="1096"/>
        <v>153088</v>
      </c>
      <c r="Z1081" s="590">
        <f t="shared" si="1097"/>
        <v>1990144</v>
      </c>
      <c r="AA1081" s="592">
        <f t="shared" si="1098"/>
        <v>1</v>
      </c>
      <c r="AB1081" s="592">
        <f t="shared" si="1099"/>
        <v>4</v>
      </c>
      <c r="AC1081" s="588">
        <f t="shared" si="1100"/>
        <v>1.9</v>
      </c>
      <c r="AD1081" s="456">
        <v>83200</v>
      </c>
      <c r="AE1081" s="457"/>
      <c r="AF1081" s="457"/>
      <c r="AG1081" s="589" t="str">
        <f t="shared" si="1101"/>
        <v>Կ-1</v>
      </c>
      <c r="AH1081" s="456">
        <f t="shared" si="1102"/>
        <v>158080</v>
      </c>
      <c r="AI1081" s="590">
        <f t="shared" si="1103"/>
        <v>158080</v>
      </c>
      <c r="AJ1081" s="590">
        <f t="shared" si="1104"/>
        <v>2055040</v>
      </c>
      <c r="AK1081" s="592">
        <f t="shared" si="1105"/>
        <v>1</v>
      </c>
      <c r="AL1081" s="592">
        <f t="shared" si="1106"/>
        <v>5</v>
      </c>
      <c r="AM1081" s="588">
        <f t="shared" si="1107"/>
        <v>1.9</v>
      </c>
      <c r="AN1081" s="456">
        <v>83200</v>
      </c>
      <c r="AO1081" s="457"/>
      <c r="AP1081" s="457"/>
      <c r="AQ1081" s="589" t="str">
        <f t="shared" si="1084"/>
        <v>Կ-1</v>
      </c>
      <c r="AR1081" s="456">
        <f t="shared" si="1108"/>
        <v>158080</v>
      </c>
      <c r="AS1081" s="590">
        <f t="shared" si="1109"/>
        <v>158080</v>
      </c>
      <c r="AT1081" s="590">
        <f t="shared" si="1110"/>
        <v>2055040</v>
      </c>
    </row>
    <row r="1082" spans="1:46" s="587" customFormat="1" ht="13.5">
      <c r="B1082" s="830">
        <v>13</v>
      </c>
      <c r="C1082" s="795" t="s">
        <v>2446</v>
      </c>
      <c r="D1082" s="794" t="s">
        <v>1960</v>
      </c>
      <c r="E1082" s="796">
        <v>1999</v>
      </c>
      <c r="F1082" s="795" t="s">
        <v>222</v>
      </c>
      <c r="G1082" s="820">
        <v>1</v>
      </c>
      <c r="H1082" s="820">
        <v>3</v>
      </c>
      <c r="I1082" s="821">
        <f t="shared" si="1088"/>
        <v>1.84</v>
      </c>
      <c r="J1082" s="799">
        <v>83200</v>
      </c>
      <c r="K1082" s="799"/>
      <c r="L1082" s="799"/>
      <c r="M1082" s="822" t="s">
        <v>86</v>
      </c>
      <c r="N1082" s="799">
        <f t="shared" si="1064"/>
        <v>153088</v>
      </c>
      <c r="O1082" s="823">
        <f t="shared" si="1089"/>
        <v>153088</v>
      </c>
      <c r="P1082" s="823">
        <f t="shared" si="1090"/>
        <v>1990144</v>
      </c>
      <c r="Q1082" s="592">
        <f t="shared" si="1091"/>
        <v>1</v>
      </c>
      <c r="R1082" s="592">
        <f t="shared" si="1092"/>
        <v>4</v>
      </c>
      <c r="S1082" s="588">
        <f t="shared" si="1093"/>
        <v>1.9</v>
      </c>
      <c r="T1082" s="456">
        <v>83200</v>
      </c>
      <c r="U1082" s="456"/>
      <c r="V1082" s="456"/>
      <c r="W1082" s="589" t="str">
        <f t="shared" si="1094"/>
        <v>Կ-1</v>
      </c>
      <c r="X1082" s="456">
        <f t="shared" si="1095"/>
        <v>158080</v>
      </c>
      <c r="Y1082" s="590">
        <f t="shared" si="1096"/>
        <v>158080</v>
      </c>
      <c r="Z1082" s="590">
        <f t="shared" si="1097"/>
        <v>2055040</v>
      </c>
      <c r="AA1082" s="592">
        <f t="shared" si="1098"/>
        <v>1</v>
      </c>
      <c r="AB1082" s="592">
        <f t="shared" si="1099"/>
        <v>5</v>
      </c>
      <c r="AC1082" s="588">
        <f t="shared" si="1100"/>
        <v>1.9</v>
      </c>
      <c r="AD1082" s="456">
        <v>83200</v>
      </c>
      <c r="AE1082" s="456"/>
      <c r="AF1082" s="456"/>
      <c r="AG1082" s="589" t="str">
        <f t="shared" si="1101"/>
        <v>Կ-1</v>
      </c>
      <c r="AH1082" s="456">
        <f t="shared" si="1102"/>
        <v>158080</v>
      </c>
      <c r="AI1082" s="590">
        <f t="shared" si="1103"/>
        <v>158080</v>
      </c>
      <c r="AJ1082" s="590">
        <f t="shared" si="1104"/>
        <v>2055040</v>
      </c>
      <c r="AK1082" s="592">
        <f t="shared" si="1105"/>
        <v>1</v>
      </c>
      <c r="AL1082" s="592">
        <f t="shared" si="1106"/>
        <v>6</v>
      </c>
      <c r="AM1082" s="588">
        <f t="shared" si="1107"/>
        <v>1.96</v>
      </c>
      <c r="AN1082" s="456">
        <v>83200</v>
      </c>
      <c r="AO1082" s="456"/>
      <c r="AP1082" s="456"/>
      <c r="AQ1082" s="589" t="str">
        <f t="shared" si="1084"/>
        <v>Կ-1</v>
      </c>
      <c r="AR1082" s="456">
        <f t="shared" si="1108"/>
        <v>163072</v>
      </c>
      <c r="AS1082" s="590">
        <f t="shared" si="1109"/>
        <v>163072</v>
      </c>
      <c r="AT1082" s="590">
        <f t="shared" si="1110"/>
        <v>2119936</v>
      </c>
    </row>
    <row r="1083" spans="1:46" s="587" customFormat="1" ht="13.5">
      <c r="B1083" s="830">
        <v>14</v>
      </c>
      <c r="C1083" s="868" t="s">
        <v>78</v>
      </c>
      <c r="D1083" s="794"/>
      <c r="E1083" s="796"/>
      <c r="F1083" s="795" t="s">
        <v>222</v>
      </c>
      <c r="G1083" s="820">
        <v>1</v>
      </c>
      <c r="H1083" s="820">
        <v>6</v>
      </c>
      <c r="I1083" s="821">
        <f t="shared" si="1088"/>
        <v>1.96</v>
      </c>
      <c r="J1083" s="799">
        <v>83200</v>
      </c>
      <c r="K1083" s="799"/>
      <c r="L1083" s="799"/>
      <c r="M1083" s="822" t="s">
        <v>86</v>
      </c>
      <c r="N1083" s="799">
        <f t="shared" si="1064"/>
        <v>163072</v>
      </c>
      <c r="O1083" s="823">
        <f t="shared" si="1089"/>
        <v>163072</v>
      </c>
      <c r="P1083" s="823">
        <f t="shared" si="1090"/>
        <v>2119936</v>
      </c>
      <c r="Q1083" s="592">
        <f t="shared" si="1091"/>
        <v>1</v>
      </c>
      <c r="R1083" s="592">
        <f t="shared" si="1092"/>
        <v>7</v>
      </c>
      <c r="S1083" s="588">
        <f t="shared" si="1093"/>
        <v>1.96</v>
      </c>
      <c r="T1083" s="456">
        <v>83200</v>
      </c>
      <c r="U1083" s="456"/>
      <c r="V1083" s="456"/>
      <c r="W1083" s="589" t="str">
        <f t="shared" si="1094"/>
        <v>Կ-1</v>
      </c>
      <c r="X1083" s="456">
        <f t="shared" si="1095"/>
        <v>163072</v>
      </c>
      <c r="Y1083" s="590">
        <f t="shared" si="1096"/>
        <v>163072</v>
      </c>
      <c r="Z1083" s="590">
        <f t="shared" si="1097"/>
        <v>2119936</v>
      </c>
      <c r="AA1083" s="592">
        <f t="shared" si="1098"/>
        <v>1</v>
      </c>
      <c r="AB1083" s="592">
        <f t="shared" si="1099"/>
        <v>8</v>
      </c>
      <c r="AC1083" s="588">
        <f t="shared" si="1100"/>
        <v>2.02</v>
      </c>
      <c r="AD1083" s="456">
        <v>83200</v>
      </c>
      <c r="AE1083" s="456"/>
      <c r="AF1083" s="456"/>
      <c r="AG1083" s="589" t="str">
        <f t="shared" si="1101"/>
        <v>Կ-1</v>
      </c>
      <c r="AH1083" s="456">
        <f t="shared" si="1102"/>
        <v>168064</v>
      </c>
      <c r="AI1083" s="590">
        <f t="shared" si="1103"/>
        <v>168064</v>
      </c>
      <c r="AJ1083" s="590">
        <f t="shared" si="1104"/>
        <v>2184832</v>
      </c>
      <c r="AK1083" s="592">
        <f t="shared" si="1105"/>
        <v>1</v>
      </c>
      <c r="AL1083" s="592">
        <f t="shared" si="1106"/>
        <v>9</v>
      </c>
      <c r="AM1083" s="588">
        <f t="shared" si="1107"/>
        <v>2.02</v>
      </c>
      <c r="AN1083" s="456">
        <v>83200</v>
      </c>
      <c r="AO1083" s="456"/>
      <c r="AP1083" s="456"/>
      <c r="AQ1083" s="589" t="str">
        <f t="shared" si="1084"/>
        <v>Կ-1</v>
      </c>
      <c r="AR1083" s="456">
        <f t="shared" si="1108"/>
        <v>168064</v>
      </c>
      <c r="AS1083" s="590">
        <f t="shared" si="1109"/>
        <v>168064</v>
      </c>
      <c r="AT1083" s="590">
        <f t="shared" si="1110"/>
        <v>2184832</v>
      </c>
    </row>
    <row r="1084" spans="1:46" s="587" customFormat="1" ht="13.5">
      <c r="B1084" s="830">
        <v>15</v>
      </c>
      <c r="C1084" s="795" t="s">
        <v>3251</v>
      </c>
      <c r="D1084" s="794" t="s">
        <v>1960</v>
      </c>
      <c r="E1084" s="796">
        <v>2000</v>
      </c>
      <c r="F1084" s="795" t="s">
        <v>222</v>
      </c>
      <c r="G1084" s="820">
        <v>1</v>
      </c>
      <c r="H1084" s="820">
        <v>1</v>
      </c>
      <c r="I1084" s="821">
        <f t="shared" si="1088"/>
        <v>1.73</v>
      </c>
      <c r="J1084" s="799">
        <v>83200</v>
      </c>
      <c r="K1084" s="799"/>
      <c r="L1084" s="799"/>
      <c r="M1084" s="822" t="s">
        <v>86</v>
      </c>
      <c r="N1084" s="799">
        <f t="shared" si="1064"/>
        <v>143936</v>
      </c>
      <c r="O1084" s="823">
        <f t="shared" si="1089"/>
        <v>143936</v>
      </c>
      <c r="P1084" s="823">
        <f t="shared" si="1090"/>
        <v>1871168</v>
      </c>
      <c r="Q1084" s="592">
        <f t="shared" si="1091"/>
        <v>1</v>
      </c>
      <c r="R1084" s="592">
        <f t="shared" si="1092"/>
        <v>2</v>
      </c>
      <c r="S1084" s="588">
        <f t="shared" si="1093"/>
        <v>1.79</v>
      </c>
      <c r="T1084" s="456">
        <v>83200</v>
      </c>
      <c r="U1084" s="456"/>
      <c r="V1084" s="456"/>
      <c r="W1084" s="589" t="str">
        <f t="shared" si="1094"/>
        <v>Կ-1</v>
      </c>
      <c r="X1084" s="456">
        <f t="shared" si="1095"/>
        <v>148928</v>
      </c>
      <c r="Y1084" s="590">
        <f t="shared" si="1096"/>
        <v>148928</v>
      </c>
      <c r="Z1084" s="590">
        <f t="shared" si="1097"/>
        <v>1936064</v>
      </c>
      <c r="AA1084" s="592">
        <f t="shared" si="1098"/>
        <v>1</v>
      </c>
      <c r="AB1084" s="592">
        <f t="shared" si="1099"/>
        <v>3</v>
      </c>
      <c r="AC1084" s="588">
        <f t="shared" si="1100"/>
        <v>1.84</v>
      </c>
      <c r="AD1084" s="456">
        <v>83200</v>
      </c>
      <c r="AE1084" s="456"/>
      <c r="AF1084" s="456"/>
      <c r="AG1084" s="589" t="str">
        <f t="shared" si="1101"/>
        <v>Կ-1</v>
      </c>
      <c r="AH1084" s="456">
        <f t="shared" si="1102"/>
        <v>153088</v>
      </c>
      <c r="AI1084" s="590">
        <f t="shared" si="1103"/>
        <v>153088</v>
      </c>
      <c r="AJ1084" s="590">
        <f t="shared" si="1104"/>
        <v>1990144</v>
      </c>
      <c r="AK1084" s="592">
        <f t="shared" si="1105"/>
        <v>1</v>
      </c>
      <c r="AL1084" s="592">
        <f t="shared" si="1106"/>
        <v>4</v>
      </c>
      <c r="AM1084" s="588">
        <f t="shared" si="1107"/>
        <v>1.9</v>
      </c>
      <c r="AN1084" s="456">
        <v>83200</v>
      </c>
      <c r="AO1084" s="456"/>
      <c r="AP1084" s="456"/>
      <c r="AQ1084" s="589" t="str">
        <f t="shared" si="1084"/>
        <v>Կ-1</v>
      </c>
      <c r="AR1084" s="456">
        <f t="shared" si="1108"/>
        <v>158080</v>
      </c>
      <c r="AS1084" s="590">
        <f t="shared" si="1109"/>
        <v>158080</v>
      </c>
      <c r="AT1084" s="590">
        <f t="shared" si="1110"/>
        <v>2055040</v>
      </c>
    </row>
    <row r="1085" spans="1:46" s="587" customFormat="1" ht="13.5">
      <c r="B1085" s="830">
        <v>16</v>
      </c>
      <c r="C1085" s="795" t="s">
        <v>3252</v>
      </c>
      <c r="D1085" s="828" t="s">
        <v>1960</v>
      </c>
      <c r="E1085" s="818">
        <v>2003</v>
      </c>
      <c r="F1085" s="829" t="s">
        <v>222</v>
      </c>
      <c r="G1085" s="820">
        <v>1</v>
      </c>
      <c r="H1085" s="820">
        <v>1</v>
      </c>
      <c r="I1085" s="821">
        <f t="shared" ref="I1085:I1097" si="1111">IF(G1085&lt;1,0,IF(M1085="Բ-1",IF(H1085=0,6.94,IF(H1085=1,7.17,IF(H1085=2,7.41,IF(H1085=3,7.66,IF(OR(H1085=5,H1085=4),7.92,IF(OR(H1085=6,H1085=7),8.18,IF(OR(H1085=8,H1085=9),8.46,IF(OR(H1085=10,H1085=11,H1085=12),8.74,IF(OR(H1085=13,H1085=14,H1085=15),9.03,IF(OR(H1085=16,H1085=17,H1085=18),9.33,9.65)))))))))),IF(M1085="Բ-2", IF(H1085=0,5.71,IF(H1085=1,5.89,IF(H1085=2,6.09,IF(H1085=3,6.29,IF(OR(H1085=5,H1085=4),6.5,IF(OR(H1085=6,H1085=7),6.72,IF(OR(H1085=8,H1085=9),6.94,IF(OR(H1085=10,H1085=11,H1085=12),7.17,IF(OR(H1085=13,H1085=14,H1085=15),7.41,IF(OR(H1085=16,H1085=17,H1085=18),7.65,7.91)))))))))), IF(M1085="Գ-1", IF(H1085=0,4.7,IF(H1085=1,4.86,IF(H1085=2,5.01,IF(H1085=3,5.18,IF(OR(H1085=5,H1085=4),5.35,IF(OR(H1085=6,H1085=7),5.52,IF(OR(H1085=8,H1085=9),5.71,IF(OR(H1085=10,H1085=11,H1085=12),5.89,IF(OR(H1085=13,H1085=14,H1085=15),6.09,IF(OR(H1085=16,H1085=17,H1085=18),6.29,6.49)))))))))), IF(M1085="Գ-2", IF(H1085=0,3.88,IF(H1085=1,4.01,IF(H1085=2,4.14,IF(H1085=3,4.27,IF(OR(H1085=5,H1085=4),4.41,IF(OR(H1085=6,H1085=7),4.55,IF(OR(H1085=8,H1085=9),4.7,IF(OR(H1085=10,H1085=11,H1085=12),4.85,IF(OR(H1085=13,H1085=14,H1085=15),5.01,IF(OR(H1085=16,H1085=17,H1085=18),5.17,5.34)))))))))), IF(M1085="Գ-3", IF(H1085=0,3.21,IF(H1085=1,3.31,IF(H1085=2,3.42,IF(H1085=3,3.53,IF(OR(H1085=5,H1085=4),3.64,IF(OR(H1085=6,H1085=7),3.76,IF(OR(H1085=8,H1085=9),3.88,IF(OR(H1085=10,H1085=11,H1085=12),4.01,IF(OR(H1085=13,H1085=14,H1085=15),4.13,IF(OR(H1085=16,H1085=17,H1085=18),4.27,4.4)))))))))), IF(M1085="Ա-1", IF(H1085=0,2.66,IF(H1085=1,2.75,IF(H1085=2,2.83,IF(H1085=3,2.92,IF(OR(H1085=5,H1085=4),3.02,IF(OR(H1085=6,H1085=7),3.11,IF(OR(H1085=8,H1085=9),3.21,IF(OR(H1085=10,H1085=11,H1085=12),3.31,IF(OR(H1085=13,H1085=14,H1085=15),3.42,IF(OR(H1085=16,H1085=17,H1085=18),3.53,3.64)))))))))), IF(M1085="Ա-2", IF(H1085=0,2.28,IF(H1085=1,2.35,IF(H1085=2,2.43,IF(H1085=3,2.5,IF(OR(H1085=5,H1085=4),2.58,IF(OR(H1085=6,H1085=7),2.66,IF(OR(H1085=8,H1085=9),2.75,IF(OR(H1085=10,H1085=11,H1085=12),2.83,IF(OR(H1085=13,H1085=14,H1085=15),2.92,IF(OR(H1085=16,H1085=17,H1085=18),3.01,3.11)))))))))),IF(M1085="Ա-3", IF(H1085=0,1.96,IF(H1085=1,2.02,IF(H1085=2,2.08,IF(H1085=3,2.15,IF(OR(H1085=5,H1085=4),2.21,IF(OR(H1085=6,H1085=7),2.28,IF(OR(H1085=8,H1085=9),2.35,IF(OR(H1085=10,H1085=11,H1085=12),2.42,IF(OR(H1085=13,H1085=14,H1085=15),2.5,IF(OR(H1085=16,H1085=17,H1085=18),2.58,2.66)))))))))), IF(M1085="Կ-1", IF(H1085=0,1.68,IF(H1085=1,1.73,IF(H1085=2,1.79,IF(H1085=3,1.84,IF(OR(H1085=5,H1085=4),1.9,IF(OR(H1085=6,H1085=7),1.96,IF(OR(H1085=8,H1085=9),2.02,IF(OR(H1085=10,H1085=11,H1085=12),2.08,IF(OR(H1085=13,H1085=14,H1085=15),2.14,IF(OR(H1085=16,H1085=17,H1085=18),2.21,2.28)))))))))), IF(M1085="Կ-2", IF(H1085=0,1.45,IF(H1085=1,1.49,IF(H1085=2,1.54,IF(H1085=3,1.59,IF(OR(H1085=5,H1085=4),1.63,IF(OR(H1085=6,H1085=7),1.68,IF(OR(H1085=8,H1085=9),1.73,IF(OR(H1085=10,H1085=11,H1085=12),1.79,IF(OR(H1085=13,H1085=14,H1085=15),1.84,IF(OR(H1085=16,H1085=17,H1085=18),1.9,1.95)))))))))),IF(M1085="Կ-3", IF(H1085=0,1.25,IF(H1085=1,1.29,IF(H1085=2,1.33,IF(H1085=3,1.37,IF(OR(H1085=5,H1085=4),1.41,IF(OR(H1085=6,H1085=7),1.45,IF(OR(H1085=8,H1085=9),1.49,IF(OR(H1085=10,H1085=11,H1085=12),1.54,IF(OR(H1085=13,H1085=14,H1085=15),1.58,IF(OR(H1085=16,H1085=17,H1085=18),1.63,1.68)))))))))), "Error"))))))))))))</f>
        <v>1.73</v>
      </c>
      <c r="J1085" s="799">
        <v>83200</v>
      </c>
      <c r="K1085" s="799"/>
      <c r="L1085" s="832"/>
      <c r="M1085" s="822" t="s">
        <v>86</v>
      </c>
      <c r="N1085" s="799">
        <f t="shared" ref="N1085:N1097" si="1112">J1085*I1085</f>
        <v>143936</v>
      </c>
      <c r="O1085" s="823">
        <f t="shared" ref="O1085:O1097" si="1113">I1085*J1085+K1085+L1085</f>
        <v>143936</v>
      </c>
      <c r="P1085" s="823">
        <f t="shared" ref="P1085:P1097" si="1114">+O1085*13</f>
        <v>1871168</v>
      </c>
      <c r="Q1085" s="592">
        <f t="shared" ref="Q1085:Q1097" si="1115">+G1085</f>
        <v>1</v>
      </c>
      <c r="R1085" s="592">
        <f t="shared" ref="R1085:R1097" si="1116">+H1085+1</f>
        <v>2</v>
      </c>
      <c r="S1085" s="588">
        <f t="shared" ref="S1085:S1097" si="1117">IF(Q1085&lt;1,0,IF(W1085="Բ-1",IF(R1085=0,6.94,IF(R1085=1,7.17,IF(R1085=2,7.41,IF(R1085=3,7.66,IF(OR(R1085=5,R1085=4),7.92,IF(OR(R1085=6,R1085=7),8.18,IF(OR(R1085=8,R1085=9),8.46,IF(OR(R1085=10,R1085=11,R1085=12),8.74,IF(OR(R1085=13,R1085=14,R1085=15),9.03,IF(OR(R1085=16,R1085=17,R1085=18),9.33,9.65)))))))))),IF(W1085="Բ-2", IF(R1085=0,5.71,IF(R1085=1,5.89,IF(R1085=2,6.09,IF(R1085=3,6.29,IF(OR(R1085=5,R1085=4),6.5,IF(OR(R1085=6,R1085=7),6.72,IF(OR(R1085=8,R1085=9),6.94,IF(OR(R1085=10,R1085=11,R1085=12),7.17,IF(OR(R1085=13,R1085=14,R1085=15),7.41,IF(OR(R1085=16,R1085=17,R1085=18),7.65,7.91)))))))))), IF(W1085="Գ-1", IF(R1085=0,4.7,IF(R1085=1,4.86,IF(R1085=2,5.01,IF(R1085=3,5.18,IF(OR(R1085=5,R1085=4),5.35,IF(OR(R1085=6,R1085=7),5.52,IF(OR(R1085=8,R1085=9),5.71,IF(OR(R1085=10,R1085=11,R1085=12),5.89,IF(OR(R1085=13,R1085=14,R1085=15),6.09,IF(OR(R1085=16,R1085=17,R1085=18),6.29,6.49)))))))))), IF(W1085="Գ-2", IF(R1085=0,3.88,IF(R1085=1,4.01,IF(R1085=2,4.14,IF(R1085=3,4.27,IF(OR(R1085=5,R1085=4),4.41,IF(OR(R1085=6,R1085=7),4.55,IF(OR(R1085=8,R1085=9),4.7,IF(OR(R1085=10,R1085=11,R1085=12),4.85,IF(OR(R1085=13,R1085=14,R1085=15),5.01,IF(OR(R1085=16,R1085=17,R1085=18),5.17,5.34)))))))))), IF(W1085="Գ-3", IF(R1085=0,3.21,IF(R1085=1,3.31,IF(R1085=2,3.42,IF(R1085=3,3.53,IF(OR(R1085=5,R1085=4),3.64,IF(OR(R1085=6,R1085=7),3.76,IF(OR(R1085=8,R1085=9),3.88,IF(OR(R1085=10,R1085=11,R1085=12),4.01,IF(OR(R1085=13,R1085=14,R1085=15),4.13,IF(OR(R1085=16,R1085=17,R1085=18),4.27,4.4)))))))))), IF(W1085="Ա-1", IF(R1085=0,2.66,IF(R1085=1,2.75,IF(R1085=2,2.83,IF(R1085=3,2.92,IF(OR(R1085=5,R1085=4),3.02,IF(OR(R1085=6,R1085=7),3.11,IF(OR(R1085=8,R1085=9),3.21,IF(OR(R1085=10,R1085=11,R1085=12),3.31,IF(OR(R1085=13,R1085=14,R1085=15),3.42,IF(OR(R1085=16,R1085=17,R1085=18),3.53,3.64)))))))))), IF(W1085="Ա-2", IF(R1085=0,2.28,IF(R1085=1,2.35,IF(R1085=2,2.43,IF(R1085=3,2.5,IF(OR(R1085=5,R1085=4),2.58,IF(OR(R1085=6,R1085=7),2.66,IF(OR(R1085=8,R1085=9),2.75,IF(OR(R1085=10,R1085=11,R1085=12),2.83,IF(OR(R1085=13,R1085=14,R1085=15),2.92,IF(OR(R1085=16,R1085=17,R1085=18),3.01,3.11)))))))))),IF(W1085="Ա-3", IF(R1085=0,1.96,IF(R1085=1,2.02,IF(R1085=2,2.08,IF(R1085=3,2.15,IF(OR(R1085=5,R1085=4),2.21,IF(OR(R1085=6,R1085=7),2.28,IF(OR(R1085=8,R1085=9),2.35,IF(OR(R1085=10,R1085=11,R1085=12),2.42,IF(OR(R1085=13,R1085=14,R1085=15),2.5,IF(OR(R1085=16,R1085=17,R1085=18),2.58,2.66)))))))))), IF(W1085="Կ-1", IF(R1085=0,1.68,IF(R1085=1,1.73,IF(R1085=2,1.79,IF(R1085=3,1.84,IF(OR(R1085=5,R1085=4),1.9,IF(OR(R1085=6,R1085=7),1.96,IF(OR(R1085=8,R1085=9),2.02,IF(OR(R1085=10,R1085=11,R1085=12),2.08,IF(OR(R1085=13,R1085=14,R1085=15),2.14,IF(OR(R1085=16,R1085=17,R1085=18),2.21,2.28)))))))))), IF(W1085="Կ-2", IF(R1085=0,1.45,IF(R1085=1,1.49,IF(R1085=2,1.54,IF(R1085=3,1.59,IF(OR(R1085=5,R1085=4),1.63,IF(OR(R1085=6,R1085=7),1.68,IF(OR(R1085=8,R1085=9),1.73,IF(OR(R1085=10,R1085=11,R1085=12),1.79,IF(OR(R1085=13,R1085=14,R1085=15),1.84,IF(OR(R1085=16,R1085=17,R1085=18),1.9,1.95)))))))))),IF(W1085="Կ-3", IF(R1085=0,1.25,IF(R1085=1,1.29,IF(R1085=2,1.33,IF(R1085=3,1.37,IF(OR(R1085=5,R1085=4),1.41,IF(OR(R1085=6,R1085=7),1.45,IF(OR(R1085=8,R1085=9),1.49,IF(OR(R1085=10,R1085=11,R1085=12),1.54,IF(OR(R1085=13,R1085=14,R1085=15),1.58,IF(OR(R1085=16,R1085=17,R1085=18),1.63,1.68)))))))))), "Error"))))))))))))</f>
        <v>1.79</v>
      </c>
      <c r="T1085" s="456">
        <v>83200</v>
      </c>
      <c r="U1085" s="456"/>
      <c r="V1085" s="457"/>
      <c r="W1085" s="589" t="str">
        <f t="shared" ref="W1085:W1097" si="1118">+M1085</f>
        <v>Կ-1</v>
      </c>
      <c r="X1085" s="456">
        <f t="shared" ref="X1085:X1097" si="1119">T1085*S1085</f>
        <v>148928</v>
      </c>
      <c r="Y1085" s="590">
        <f t="shared" ref="Y1085:Y1097" si="1120">+U1085+V1085+X1085</f>
        <v>148928</v>
      </c>
      <c r="Z1085" s="590">
        <f t="shared" ref="Z1085:Z1097" si="1121">+Y1085*13</f>
        <v>1936064</v>
      </c>
      <c r="AA1085" s="592">
        <f t="shared" ref="AA1085:AA1097" si="1122">+Q1085</f>
        <v>1</v>
      </c>
      <c r="AB1085" s="592">
        <f t="shared" ref="AB1085:AB1097" si="1123">+R1085+1</f>
        <v>3</v>
      </c>
      <c r="AC1085" s="588">
        <f t="shared" ref="AC1085:AC1097" si="1124">IF(AA1085&lt;1,0,IF(AG1085="Բ-1",IF(AB1085=0,6.94,IF(AB1085=1,7.17,IF(AB1085=2,7.41,IF(AB1085=3,7.66,IF(OR(AB1085=5,AB1085=4),7.92,IF(OR(AB1085=6,AB1085=7),8.18,IF(OR(AB1085=8,AB1085=9),8.46,IF(OR(AB1085=10,AB1085=11,AB1085=12),8.74,IF(OR(AB1085=13,AB1085=14,AB1085=15),9.03,IF(OR(AB1085=16,AB1085=17,AB1085=18),9.33,9.65)))))))))),IF(AG1085="Բ-2", IF(AB1085=0,5.71,IF(AB1085=1,5.89,IF(AB1085=2,6.09,IF(AB1085=3,6.29,IF(OR(AB1085=5,AB1085=4),6.5,IF(OR(AB1085=6,AB1085=7),6.72,IF(OR(AB1085=8,AB1085=9),6.94,IF(OR(AB1085=10,AB1085=11,AB1085=12),7.17,IF(OR(AB1085=13,AB1085=14,AB1085=15),7.41,IF(OR(AB1085=16,AB1085=17,AB1085=18),7.65,7.91)))))))))), IF(AG1085="Գ-1", IF(AB1085=0,4.7,IF(AB1085=1,4.86,IF(AB1085=2,5.01,IF(AB1085=3,5.18,IF(OR(AB1085=5,AB1085=4),5.35,IF(OR(AB1085=6,AB1085=7),5.52,IF(OR(AB1085=8,AB1085=9),5.71,IF(OR(AB1085=10,AB1085=11,AB1085=12),5.89,IF(OR(AB1085=13,AB1085=14,AB1085=15),6.09,IF(OR(AB1085=16,AB1085=17,AB1085=18),6.29,6.49)))))))))), IF(AG1085="Գ-2", IF(AB1085=0,3.88,IF(AB1085=1,4.01,IF(AB1085=2,4.14,IF(AB1085=3,4.27,IF(OR(AB1085=5,AB1085=4),4.41,IF(OR(AB1085=6,AB1085=7),4.55,IF(OR(AB1085=8,AB1085=9),4.7,IF(OR(AB1085=10,AB1085=11,AB1085=12),4.85,IF(OR(AB1085=13,AB1085=14,AB1085=15),5.01,IF(OR(AB1085=16,AB1085=17,AB1085=18),5.17,5.34)))))))))), IF(AG1085="Գ-3", IF(AB1085=0,3.21,IF(AB1085=1,3.31,IF(AB1085=2,3.42,IF(AB1085=3,3.53,IF(OR(AB1085=5,AB1085=4),3.64,IF(OR(AB1085=6,AB1085=7),3.76,IF(OR(AB1085=8,AB1085=9),3.88,IF(OR(AB1085=10,AB1085=11,AB1085=12),4.01,IF(OR(AB1085=13,AB1085=14,AB1085=15),4.13,IF(OR(AB1085=16,AB1085=17,AB1085=18),4.27,4.4)))))))))), IF(AG1085="Ա-1", IF(AB1085=0,2.66,IF(AB1085=1,2.75,IF(AB1085=2,2.83,IF(AB1085=3,2.92,IF(OR(AB1085=5,AB1085=4),3.02,IF(OR(AB1085=6,AB1085=7),3.11,IF(OR(AB1085=8,AB1085=9),3.21,IF(OR(AB1085=10,AB1085=11,AB1085=12),3.31,IF(OR(AB1085=13,AB1085=14,AB1085=15),3.42,IF(OR(AB1085=16,AB1085=17,AB1085=18),3.53,3.64)))))))))), IF(AG1085="Ա-2", IF(AB1085=0,2.28,IF(AB1085=1,2.35,IF(AB1085=2,2.43,IF(AB1085=3,2.5,IF(OR(AB1085=5,AB1085=4),2.58,IF(OR(AB1085=6,AB1085=7),2.66,IF(OR(AB1085=8,AB1085=9),2.75,IF(OR(AB1085=10,AB1085=11,AB1085=12),2.83,IF(OR(AB1085=13,AB1085=14,AB1085=15),2.92,IF(OR(AB1085=16,AB1085=17,AB1085=18),3.01,3.11)))))))))),IF(AG1085="Ա-3", IF(AB1085=0,1.96,IF(AB1085=1,2.02,IF(AB1085=2,2.08,IF(AB1085=3,2.15,IF(OR(AB1085=5,AB1085=4),2.21,IF(OR(AB1085=6,AB1085=7),2.28,IF(OR(AB1085=8,AB1085=9),2.35,IF(OR(AB1085=10,AB1085=11,AB1085=12),2.42,IF(OR(AB1085=13,AB1085=14,AB1085=15),2.5,IF(OR(AB1085=16,AB1085=17,AB1085=18),2.58,2.66)))))))))), IF(AG1085="Կ-1", IF(AB1085=0,1.68,IF(AB1085=1,1.73,IF(AB1085=2,1.79,IF(AB1085=3,1.84,IF(OR(AB1085=5,AB1085=4),1.9,IF(OR(AB1085=6,AB1085=7),1.96,IF(OR(AB1085=8,AB1085=9),2.02,IF(OR(AB1085=10,AB1085=11,AB1085=12),2.08,IF(OR(AB1085=13,AB1085=14,AB1085=15),2.14,IF(OR(AB1085=16,AB1085=17,AB1085=18),2.21,2.28)))))))))), IF(AG1085="Կ-2", IF(AB1085=0,1.45,IF(AB1085=1,1.49,IF(AB1085=2,1.54,IF(AB1085=3,1.59,IF(OR(AB1085=5,AB1085=4),1.63,IF(OR(AB1085=6,AB1085=7),1.68,IF(OR(AB1085=8,AB1085=9),1.73,IF(OR(AB1085=10,AB1085=11,AB1085=12),1.79,IF(OR(AB1085=13,AB1085=14,AB1085=15),1.84,IF(OR(AB1085=16,AB1085=17,AB1085=18),1.9,1.95)))))))))),IF(AG1085="Կ-3", IF(AB1085=0,1.25,IF(AB1085=1,1.29,IF(AB1085=2,1.33,IF(AB1085=3,1.37,IF(OR(AB1085=5,AB1085=4),1.41,IF(OR(AB1085=6,AB1085=7),1.45,IF(OR(AB1085=8,AB1085=9),1.49,IF(OR(AB1085=10,AB1085=11,AB1085=12),1.54,IF(OR(AB1085=13,AB1085=14,AB1085=15),1.58,IF(OR(AB1085=16,AB1085=17,AB1085=18),1.63,1.68)))))))))), "Error"))))))))))))</f>
        <v>1.84</v>
      </c>
      <c r="AD1085" s="456">
        <v>83200</v>
      </c>
      <c r="AE1085" s="456"/>
      <c r="AF1085" s="457"/>
      <c r="AG1085" s="589" t="str">
        <f t="shared" ref="AG1085:AG1097" si="1125">+W1085</f>
        <v>Կ-1</v>
      </c>
      <c r="AH1085" s="456">
        <f t="shared" ref="AH1085:AH1097" si="1126">AD1085*AC1085</f>
        <v>153088</v>
      </c>
      <c r="AI1085" s="590">
        <f t="shared" ref="AI1085:AI1097" si="1127">AH1085+AE1085+AF1085</f>
        <v>153088</v>
      </c>
      <c r="AJ1085" s="590">
        <f t="shared" ref="AJ1085:AJ1097" si="1128">+AI1085*13</f>
        <v>1990144</v>
      </c>
      <c r="AK1085" s="592">
        <f t="shared" ref="AK1085:AK1097" si="1129">+AA1085</f>
        <v>1</v>
      </c>
      <c r="AL1085" s="592">
        <f t="shared" ref="AL1085:AL1097" si="1130">+AB1085+1</f>
        <v>4</v>
      </c>
      <c r="AM1085" s="588">
        <f t="shared" ref="AM1085:AM1097" si="1131">IF(AK1085&lt;1,0,IF(AQ1085="Բ-1",IF(AL1085=0,6.94,IF(AL1085=1,7.17,IF(AL1085=2,7.41,IF(AL1085=3,7.66,IF(OR(AL1085=5,AL1085=4),7.92,IF(OR(AL1085=6,AL1085=7),8.18,IF(OR(AL1085=8,AL1085=9),8.46,IF(OR(AL1085=10,AL1085=11,AL1085=12),8.74,IF(OR(AL1085=13,AL1085=14,AL1085=15),9.03,IF(OR(AL1085=16,AL1085=17,AL1085=18),9.33,9.65)))))))))),IF(AQ1085="Բ-2", IF(AL1085=0,5.71,IF(AL1085=1,5.89,IF(AL1085=2,6.09,IF(AL1085=3,6.29,IF(OR(AL1085=5,AL1085=4),6.5,IF(OR(AL1085=6,AL1085=7),6.72,IF(OR(AL1085=8,AL1085=9),6.94,IF(OR(AL1085=10,AL1085=11,AL1085=12),7.17,IF(OR(AL1085=13,AL1085=14,AL1085=15),7.41,IF(OR(AL1085=16,AL1085=17,AL1085=18),7.65,7.91)))))))))), IF(AQ1085="Գ-1", IF(AL1085=0,4.7,IF(AL1085=1,4.86,IF(AL1085=2,5.01,IF(AL1085=3,5.18,IF(OR(AL1085=5,AL1085=4),5.35,IF(OR(AL1085=6,AL1085=7),5.52,IF(OR(AL1085=8,AL1085=9),5.71,IF(OR(AL1085=10,AL1085=11,AL1085=12),5.89,IF(OR(AL1085=13,AL1085=14,AL1085=15),6.09,IF(OR(AL1085=16,AL1085=17,AL1085=18),6.29,6.49)))))))))), IF(AQ1085="Գ-2", IF(AL1085=0,3.88,IF(AL1085=1,4.01,IF(AL1085=2,4.14,IF(AL1085=3,4.27,IF(OR(AL1085=5,AL1085=4),4.41,IF(OR(AL1085=6,AL1085=7),4.55,IF(OR(AL1085=8,AL1085=9),4.7,IF(OR(AL1085=10,AL1085=11,AL1085=12),4.85,IF(OR(AL1085=13,AL1085=14,AL1085=15),5.01,IF(OR(AL1085=16,AL1085=17,AL1085=18),5.17,5.34)))))))))), IF(AQ1085="Գ-3", IF(AL1085=0,3.21,IF(AL1085=1,3.31,IF(AL1085=2,3.42,IF(AL1085=3,3.53,IF(OR(AL1085=5,AL1085=4),3.64,IF(OR(AL1085=6,AL1085=7),3.76,IF(OR(AL1085=8,AL1085=9),3.88,IF(OR(AL1085=10,AL1085=11,AL1085=12),4.01,IF(OR(AL1085=13,AL1085=14,AL1085=15),4.13,IF(OR(AL1085=16,AL1085=17,AL1085=18),4.27,4.4)))))))))), IF(AQ1085="Ա-1", IF(AL1085=0,2.66,IF(AL1085=1,2.75,IF(AL1085=2,2.83,IF(AL1085=3,2.92,IF(OR(AL1085=5,AL1085=4),3.02,IF(OR(AL1085=6,AL1085=7),3.11,IF(OR(AL1085=8,AL1085=9),3.21,IF(OR(AL1085=10,AL1085=11,AL1085=12),3.31,IF(OR(AL1085=13,AL1085=14,AL1085=15),3.42,IF(OR(AL1085=16,AL1085=17,AL1085=18),3.53,3.64)))))))))), IF(AQ1085="Ա-2", IF(AL1085=0,2.28,IF(AL1085=1,2.35,IF(AL1085=2,2.43,IF(AL1085=3,2.5,IF(OR(AL1085=5,AL1085=4),2.58,IF(OR(AL1085=6,AL1085=7),2.66,IF(OR(AL1085=8,AL1085=9),2.75,IF(OR(AL1085=10,AL1085=11,AL1085=12),2.83,IF(OR(AL1085=13,AL1085=14,AL1085=15),2.92,IF(OR(AL1085=16,AL1085=17,AL1085=18),3.01,3.11)))))))))),IF(AQ1085="Ա-3", IF(AL1085=0,1.96,IF(AL1085=1,2.02,IF(AL1085=2,2.08,IF(AL1085=3,2.15,IF(OR(AL1085=5,AL1085=4),2.21,IF(OR(AL1085=6,AL1085=7),2.28,IF(OR(AL1085=8,AL1085=9),2.35,IF(OR(AL1085=10,AL1085=11,AL1085=12),2.42,IF(OR(AL1085=13,AL1085=14,AL1085=15),2.5,IF(OR(AL1085=16,AL1085=17,AL1085=18),2.58,2.66)))))))))), IF(AQ1085="Կ-1", IF(AL1085=0,1.68,IF(AL1085=1,1.73,IF(AL1085=2,1.79,IF(AL1085=3,1.84,IF(OR(AL1085=5,AL1085=4),1.9,IF(OR(AL1085=6,AL1085=7),1.96,IF(OR(AL1085=8,AL1085=9),2.02,IF(OR(AL1085=10,AL1085=11,AL1085=12),2.08,IF(OR(AL1085=13,AL1085=14,AL1085=15),2.14,IF(OR(AL1085=16,AL1085=17,AL1085=18),2.21,2.28)))))))))), IF(AQ1085="Կ-2", IF(AL1085=0,1.45,IF(AL1085=1,1.49,IF(AL1085=2,1.54,IF(AL1085=3,1.59,IF(OR(AL1085=5,AL1085=4),1.63,IF(OR(AL1085=6,AL1085=7),1.68,IF(OR(AL1085=8,AL1085=9),1.73,IF(OR(AL1085=10,AL1085=11,AL1085=12),1.79,IF(OR(AL1085=13,AL1085=14,AL1085=15),1.84,IF(OR(AL1085=16,AL1085=17,AL1085=18),1.9,1.95)))))))))),IF(AQ1085="Կ-3", IF(AL1085=0,1.25,IF(AL1085=1,1.29,IF(AL1085=2,1.33,IF(AL1085=3,1.37,IF(OR(AL1085=5,AL1085=4),1.41,IF(OR(AL1085=6,AL1085=7),1.45,IF(OR(AL1085=8,AL1085=9),1.49,IF(OR(AL1085=10,AL1085=11,AL1085=12),1.54,IF(OR(AL1085=13,AL1085=14,AL1085=15),1.58,IF(OR(AL1085=16,AL1085=17,AL1085=18),1.63,1.68)))))))))), "Error"))))))))))))</f>
        <v>1.9</v>
      </c>
      <c r="AN1085" s="456">
        <v>83200</v>
      </c>
      <c r="AO1085" s="456"/>
      <c r="AP1085" s="457"/>
      <c r="AQ1085" s="589" t="str">
        <f t="shared" ref="AQ1085:AQ1097" si="1132">+AG1085</f>
        <v>Կ-1</v>
      </c>
      <c r="AR1085" s="456">
        <f t="shared" ref="AR1085:AR1097" si="1133">AN1085*AM1085</f>
        <v>158080</v>
      </c>
      <c r="AS1085" s="590">
        <f t="shared" ref="AS1085:AS1097" si="1134">AR1085+AO1085+AP1085</f>
        <v>158080</v>
      </c>
      <c r="AT1085" s="590">
        <f t="shared" ref="AT1085:AT1097" si="1135">+AS1085*13</f>
        <v>2055040</v>
      </c>
    </row>
    <row r="1086" spans="1:46" s="587" customFormat="1" ht="13.5">
      <c r="B1086" s="830">
        <v>17</v>
      </c>
      <c r="C1086" s="795" t="s">
        <v>2440</v>
      </c>
      <c r="D1086" s="794" t="s">
        <v>1960</v>
      </c>
      <c r="E1086" s="796">
        <v>2003</v>
      </c>
      <c r="F1086" s="795" t="s">
        <v>222</v>
      </c>
      <c r="G1086" s="820">
        <v>1</v>
      </c>
      <c r="H1086" s="820">
        <v>3</v>
      </c>
      <c r="I1086" s="821">
        <f t="shared" si="1111"/>
        <v>1.84</v>
      </c>
      <c r="J1086" s="799">
        <v>83200</v>
      </c>
      <c r="K1086" s="799"/>
      <c r="L1086" s="799"/>
      <c r="M1086" s="822" t="s">
        <v>86</v>
      </c>
      <c r="N1086" s="799">
        <f t="shared" si="1112"/>
        <v>153088</v>
      </c>
      <c r="O1086" s="823">
        <f t="shared" si="1113"/>
        <v>153088</v>
      </c>
      <c r="P1086" s="823">
        <f t="shared" si="1114"/>
        <v>1990144</v>
      </c>
      <c r="Q1086" s="592">
        <f t="shared" si="1115"/>
        <v>1</v>
      </c>
      <c r="R1086" s="592">
        <f t="shared" si="1116"/>
        <v>4</v>
      </c>
      <c r="S1086" s="588">
        <f t="shared" si="1117"/>
        <v>1.9</v>
      </c>
      <c r="T1086" s="456">
        <v>83200</v>
      </c>
      <c r="U1086" s="456"/>
      <c r="V1086" s="456"/>
      <c r="W1086" s="589" t="str">
        <f t="shared" si="1118"/>
        <v>Կ-1</v>
      </c>
      <c r="X1086" s="456">
        <f t="shared" si="1119"/>
        <v>158080</v>
      </c>
      <c r="Y1086" s="590">
        <f t="shared" si="1120"/>
        <v>158080</v>
      </c>
      <c r="Z1086" s="590">
        <f t="shared" si="1121"/>
        <v>2055040</v>
      </c>
      <c r="AA1086" s="592">
        <f t="shared" si="1122"/>
        <v>1</v>
      </c>
      <c r="AB1086" s="592">
        <f t="shared" si="1123"/>
        <v>5</v>
      </c>
      <c r="AC1086" s="588">
        <f t="shared" si="1124"/>
        <v>1.9</v>
      </c>
      <c r="AD1086" s="456">
        <v>83200</v>
      </c>
      <c r="AE1086" s="456"/>
      <c r="AF1086" s="456"/>
      <c r="AG1086" s="589" t="str">
        <f t="shared" si="1125"/>
        <v>Կ-1</v>
      </c>
      <c r="AH1086" s="456">
        <f t="shared" si="1126"/>
        <v>158080</v>
      </c>
      <c r="AI1086" s="590">
        <f t="shared" si="1127"/>
        <v>158080</v>
      </c>
      <c r="AJ1086" s="590">
        <f t="shared" si="1128"/>
        <v>2055040</v>
      </c>
      <c r="AK1086" s="592">
        <f t="shared" si="1129"/>
        <v>1</v>
      </c>
      <c r="AL1086" s="592">
        <f t="shared" si="1130"/>
        <v>6</v>
      </c>
      <c r="AM1086" s="588">
        <f t="shared" si="1131"/>
        <v>1.96</v>
      </c>
      <c r="AN1086" s="456">
        <v>83200</v>
      </c>
      <c r="AO1086" s="456"/>
      <c r="AP1086" s="456"/>
      <c r="AQ1086" s="589" t="str">
        <f t="shared" si="1132"/>
        <v>Կ-1</v>
      </c>
      <c r="AR1086" s="456">
        <f t="shared" si="1133"/>
        <v>163072</v>
      </c>
      <c r="AS1086" s="590">
        <f t="shared" si="1134"/>
        <v>163072</v>
      </c>
      <c r="AT1086" s="590">
        <f t="shared" si="1135"/>
        <v>2119936</v>
      </c>
    </row>
    <row r="1087" spans="1:46" s="587" customFormat="1" ht="13.5">
      <c r="B1087" s="830">
        <v>18</v>
      </c>
      <c r="C1087" s="795" t="s">
        <v>3253</v>
      </c>
      <c r="D1087" s="794" t="s">
        <v>1960</v>
      </c>
      <c r="E1087" s="796">
        <v>1995</v>
      </c>
      <c r="F1087" s="795" t="s">
        <v>222</v>
      </c>
      <c r="G1087" s="820">
        <v>1</v>
      </c>
      <c r="H1087" s="820">
        <v>9</v>
      </c>
      <c r="I1087" s="821">
        <f t="shared" si="1111"/>
        <v>2.02</v>
      </c>
      <c r="J1087" s="799">
        <v>83200</v>
      </c>
      <c r="K1087" s="799"/>
      <c r="L1087" s="799"/>
      <c r="M1087" s="822" t="s">
        <v>86</v>
      </c>
      <c r="N1087" s="799">
        <f t="shared" si="1112"/>
        <v>168064</v>
      </c>
      <c r="O1087" s="823">
        <f t="shared" si="1113"/>
        <v>168064</v>
      </c>
      <c r="P1087" s="823">
        <f t="shared" si="1114"/>
        <v>2184832</v>
      </c>
      <c r="Q1087" s="592">
        <f t="shared" si="1115"/>
        <v>1</v>
      </c>
      <c r="R1087" s="592">
        <f t="shared" si="1116"/>
        <v>10</v>
      </c>
      <c r="S1087" s="588">
        <f t="shared" si="1117"/>
        <v>2.08</v>
      </c>
      <c r="T1087" s="456">
        <v>83200</v>
      </c>
      <c r="U1087" s="456"/>
      <c r="V1087" s="456"/>
      <c r="W1087" s="589" t="str">
        <f t="shared" si="1118"/>
        <v>Կ-1</v>
      </c>
      <c r="X1087" s="456">
        <f t="shared" si="1119"/>
        <v>173056</v>
      </c>
      <c r="Y1087" s="590">
        <f t="shared" si="1120"/>
        <v>173056</v>
      </c>
      <c r="Z1087" s="590">
        <f t="shared" si="1121"/>
        <v>2249728</v>
      </c>
      <c r="AA1087" s="592">
        <f t="shared" si="1122"/>
        <v>1</v>
      </c>
      <c r="AB1087" s="592">
        <f t="shared" si="1123"/>
        <v>11</v>
      </c>
      <c r="AC1087" s="588">
        <f t="shared" si="1124"/>
        <v>2.08</v>
      </c>
      <c r="AD1087" s="456">
        <v>83200</v>
      </c>
      <c r="AE1087" s="456"/>
      <c r="AF1087" s="456"/>
      <c r="AG1087" s="589" t="str">
        <f t="shared" si="1125"/>
        <v>Կ-1</v>
      </c>
      <c r="AH1087" s="456">
        <f t="shared" si="1126"/>
        <v>173056</v>
      </c>
      <c r="AI1087" s="590">
        <f t="shared" si="1127"/>
        <v>173056</v>
      </c>
      <c r="AJ1087" s="590">
        <f t="shared" si="1128"/>
        <v>2249728</v>
      </c>
      <c r="AK1087" s="592">
        <f t="shared" si="1129"/>
        <v>1</v>
      </c>
      <c r="AL1087" s="592">
        <f t="shared" si="1130"/>
        <v>12</v>
      </c>
      <c r="AM1087" s="588">
        <f t="shared" si="1131"/>
        <v>2.08</v>
      </c>
      <c r="AN1087" s="456">
        <v>83200</v>
      </c>
      <c r="AO1087" s="456"/>
      <c r="AP1087" s="456"/>
      <c r="AQ1087" s="589" t="str">
        <f t="shared" si="1132"/>
        <v>Կ-1</v>
      </c>
      <c r="AR1087" s="456">
        <f t="shared" si="1133"/>
        <v>173056</v>
      </c>
      <c r="AS1087" s="590">
        <f t="shared" si="1134"/>
        <v>173056</v>
      </c>
      <c r="AT1087" s="590">
        <f t="shared" si="1135"/>
        <v>2249728</v>
      </c>
    </row>
    <row r="1088" spans="1:46" s="587" customFormat="1" ht="13.5">
      <c r="B1088" s="830">
        <v>19</v>
      </c>
      <c r="C1088" s="795" t="s">
        <v>3254</v>
      </c>
      <c r="D1088" s="794" t="s">
        <v>1960</v>
      </c>
      <c r="E1088" s="796">
        <v>2002</v>
      </c>
      <c r="F1088" s="795" t="s">
        <v>222</v>
      </c>
      <c r="G1088" s="820">
        <v>1</v>
      </c>
      <c r="H1088" s="820">
        <v>1</v>
      </c>
      <c r="I1088" s="821">
        <f t="shared" si="1111"/>
        <v>1.73</v>
      </c>
      <c r="J1088" s="799">
        <v>83200</v>
      </c>
      <c r="K1088" s="799"/>
      <c r="L1088" s="799"/>
      <c r="M1088" s="822" t="s">
        <v>86</v>
      </c>
      <c r="N1088" s="799">
        <f t="shared" si="1112"/>
        <v>143936</v>
      </c>
      <c r="O1088" s="823">
        <f t="shared" si="1113"/>
        <v>143936</v>
      </c>
      <c r="P1088" s="823">
        <f t="shared" si="1114"/>
        <v>1871168</v>
      </c>
      <c r="Q1088" s="592">
        <f t="shared" si="1115"/>
        <v>1</v>
      </c>
      <c r="R1088" s="592">
        <f t="shared" si="1116"/>
        <v>2</v>
      </c>
      <c r="S1088" s="588">
        <f t="shared" si="1117"/>
        <v>1.79</v>
      </c>
      <c r="T1088" s="456">
        <v>83200</v>
      </c>
      <c r="U1088" s="456"/>
      <c r="V1088" s="456"/>
      <c r="W1088" s="589" t="str">
        <f t="shared" si="1118"/>
        <v>Կ-1</v>
      </c>
      <c r="X1088" s="456">
        <f t="shared" si="1119"/>
        <v>148928</v>
      </c>
      <c r="Y1088" s="590">
        <f t="shared" si="1120"/>
        <v>148928</v>
      </c>
      <c r="Z1088" s="590">
        <f t="shared" si="1121"/>
        <v>1936064</v>
      </c>
      <c r="AA1088" s="592">
        <f t="shared" si="1122"/>
        <v>1</v>
      </c>
      <c r="AB1088" s="592">
        <f t="shared" si="1123"/>
        <v>3</v>
      </c>
      <c r="AC1088" s="588">
        <f t="shared" si="1124"/>
        <v>1.84</v>
      </c>
      <c r="AD1088" s="456">
        <v>83200</v>
      </c>
      <c r="AE1088" s="456"/>
      <c r="AF1088" s="456"/>
      <c r="AG1088" s="589" t="str">
        <f t="shared" si="1125"/>
        <v>Կ-1</v>
      </c>
      <c r="AH1088" s="456">
        <f t="shared" si="1126"/>
        <v>153088</v>
      </c>
      <c r="AI1088" s="590">
        <f t="shared" si="1127"/>
        <v>153088</v>
      </c>
      <c r="AJ1088" s="590">
        <f t="shared" si="1128"/>
        <v>1990144</v>
      </c>
      <c r="AK1088" s="592">
        <f t="shared" si="1129"/>
        <v>1</v>
      </c>
      <c r="AL1088" s="592">
        <f t="shared" si="1130"/>
        <v>4</v>
      </c>
      <c r="AM1088" s="588">
        <f t="shared" si="1131"/>
        <v>1.9</v>
      </c>
      <c r="AN1088" s="456">
        <v>83200</v>
      </c>
      <c r="AO1088" s="456"/>
      <c r="AP1088" s="456"/>
      <c r="AQ1088" s="589" t="str">
        <f t="shared" si="1132"/>
        <v>Կ-1</v>
      </c>
      <c r="AR1088" s="456">
        <f t="shared" si="1133"/>
        <v>158080</v>
      </c>
      <c r="AS1088" s="590">
        <f t="shared" si="1134"/>
        <v>158080</v>
      </c>
      <c r="AT1088" s="590">
        <f t="shared" si="1135"/>
        <v>2055040</v>
      </c>
    </row>
    <row r="1089" spans="2:46" s="587" customFormat="1" ht="13.5">
      <c r="B1089" s="830">
        <v>20</v>
      </c>
      <c r="C1089" s="795" t="s">
        <v>2443</v>
      </c>
      <c r="D1089" s="794" t="s">
        <v>1961</v>
      </c>
      <c r="E1089" s="796">
        <v>1998</v>
      </c>
      <c r="F1089" s="795" t="s">
        <v>222</v>
      </c>
      <c r="G1089" s="820">
        <v>1</v>
      </c>
      <c r="H1089" s="820">
        <v>3</v>
      </c>
      <c r="I1089" s="821">
        <f t="shared" si="1111"/>
        <v>1.84</v>
      </c>
      <c r="J1089" s="799">
        <v>83200</v>
      </c>
      <c r="K1089" s="799"/>
      <c r="L1089" s="799"/>
      <c r="M1089" s="822" t="s">
        <v>86</v>
      </c>
      <c r="N1089" s="799">
        <f t="shared" si="1112"/>
        <v>153088</v>
      </c>
      <c r="O1089" s="823">
        <f t="shared" si="1113"/>
        <v>153088</v>
      </c>
      <c r="P1089" s="823">
        <f t="shared" si="1114"/>
        <v>1990144</v>
      </c>
      <c r="Q1089" s="592">
        <f t="shared" si="1115"/>
        <v>1</v>
      </c>
      <c r="R1089" s="592">
        <f t="shared" si="1116"/>
        <v>4</v>
      </c>
      <c r="S1089" s="588">
        <f t="shared" si="1117"/>
        <v>1.9</v>
      </c>
      <c r="T1089" s="456">
        <v>83200</v>
      </c>
      <c r="U1089" s="456"/>
      <c r="V1089" s="456"/>
      <c r="W1089" s="589" t="str">
        <f t="shared" si="1118"/>
        <v>Կ-1</v>
      </c>
      <c r="X1089" s="456">
        <f t="shared" si="1119"/>
        <v>158080</v>
      </c>
      <c r="Y1089" s="590">
        <f t="shared" si="1120"/>
        <v>158080</v>
      </c>
      <c r="Z1089" s="590">
        <f t="shared" si="1121"/>
        <v>2055040</v>
      </c>
      <c r="AA1089" s="592">
        <f t="shared" si="1122"/>
        <v>1</v>
      </c>
      <c r="AB1089" s="592">
        <f t="shared" si="1123"/>
        <v>5</v>
      </c>
      <c r="AC1089" s="588">
        <f t="shared" si="1124"/>
        <v>1.9</v>
      </c>
      <c r="AD1089" s="456">
        <v>83200</v>
      </c>
      <c r="AE1089" s="456"/>
      <c r="AF1089" s="456"/>
      <c r="AG1089" s="589" t="str">
        <f t="shared" si="1125"/>
        <v>Կ-1</v>
      </c>
      <c r="AH1089" s="456">
        <f t="shared" si="1126"/>
        <v>158080</v>
      </c>
      <c r="AI1089" s="590">
        <f t="shared" si="1127"/>
        <v>158080</v>
      </c>
      <c r="AJ1089" s="590">
        <f t="shared" si="1128"/>
        <v>2055040</v>
      </c>
      <c r="AK1089" s="592">
        <f t="shared" si="1129"/>
        <v>1</v>
      </c>
      <c r="AL1089" s="592">
        <f t="shared" si="1130"/>
        <v>6</v>
      </c>
      <c r="AM1089" s="588">
        <f t="shared" si="1131"/>
        <v>1.96</v>
      </c>
      <c r="AN1089" s="456">
        <v>83200</v>
      </c>
      <c r="AO1089" s="456"/>
      <c r="AP1089" s="456"/>
      <c r="AQ1089" s="589" t="str">
        <f t="shared" si="1132"/>
        <v>Կ-1</v>
      </c>
      <c r="AR1089" s="456">
        <f t="shared" si="1133"/>
        <v>163072</v>
      </c>
      <c r="AS1089" s="590">
        <f t="shared" si="1134"/>
        <v>163072</v>
      </c>
      <c r="AT1089" s="590">
        <f t="shared" si="1135"/>
        <v>2119936</v>
      </c>
    </row>
    <row r="1090" spans="2:46" s="587" customFormat="1" ht="13.5">
      <c r="B1090" s="830">
        <v>21</v>
      </c>
      <c r="C1090" s="868" t="s">
        <v>2438</v>
      </c>
      <c r="D1090" s="794" t="s">
        <v>1960</v>
      </c>
      <c r="E1090" s="796">
        <v>1991</v>
      </c>
      <c r="F1090" s="795" t="s">
        <v>222</v>
      </c>
      <c r="G1090" s="820">
        <v>1</v>
      </c>
      <c r="H1090" s="820">
        <v>3</v>
      </c>
      <c r="I1090" s="821">
        <f t="shared" si="1111"/>
        <v>1.84</v>
      </c>
      <c r="J1090" s="799">
        <v>83200</v>
      </c>
      <c r="K1090" s="832"/>
      <c r="L1090" s="832"/>
      <c r="M1090" s="896" t="s">
        <v>86</v>
      </c>
      <c r="N1090" s="799">
        <f t="shared" si="1112"/>
        <v>153088</v>
      </c>
      <c r="O1090" s="823">
        <f t="shared" si="1113"/>
        <v>153088</v>
      </c>
      <c r="P1090" s="823">
        <f t="shared" si="1114"/>
        <v>1990144</v>
      </c>
      <c r="Q1090" s="592">
        <f t="shared" si="1115"/>
        <v>1</v>
      </c>
      <c r="R1090" s="592">
        <f t="shared" si="1116"/>
        <v>4</v>
      </c>
      <c r="S1090" s="588">
        <f t="shared" si="1117"/>
        <v>1.9</v>
      </c>
      <c r="T1090" s="456">
        <v>83200</v>
      </c>
      <c r="U1090" s="457"/>
      <c r="V1090" s="457"/>
      <c r="W1090" s="589" t="str">
        <f t="shared" si="1118"/>
        <v>Կ-1</v>
      </c>
      <c r="X1090" s="456">
        <f t="shared" si="1119"/>
        <v>158080</v>
      </c>
      <c r="Y1090" s="590">
        <f t="shared" si="1120"/>
        <v>158080</v>
      </c>
      <c r="Z1090" s="590">
        <f t="shared" si="1121"/>
        <v>2055040</v>
      </c>
      <c r="AA1090" s="592">
        <f t="shared" si="1122"/>
        <v>1</v>
      </c>
      <c r="AB1090" s="592">
        <f t="shared" si="1123"/>
        <v>5</v>
      </c>
      <c r="AC1090" s="588">
        <f t="shared" si="1124"/>
        <v>1.9</v>
      </c>
      <c r="AD1090" s="456">
        <v>83200</v>
      </c>
      <c r="AE1090" s="457"/>
      <c r="AF1090" s="457"/>
      <c r="AG1090" s="589" t="str">
        <f t="shared" si="1125"/>
        <v>Կ-1</v>
      </c>
      <c r="AH1090" s="456">
        <f t="shared" si="1126"/>
        <v>158080</v>
      </c>
      <c r="AI1090" s="590">
        <f t="shared" si="1127"/>
        <v>158080</v>
      </c>
      <c r="AJ1090" s="590">
        <f t="shared" si="1128"/>
        <v>2055040</v>
      </c>
      <c r="AK1090" s="592">
        <f t="shared" si="1129"/>
        <v>1</v>
      </c>
      <c r="AL1090" s="592">
        <f t="shared" si="1130"/>
        <v>6</v>
      </c>
      <c r="AM1090" s="588">
        <f t="shared" si="1131"/>
        <v>1.96</v>
      </c>
      <c r="AN1090" s="456">
        <v>83200</v>
      </c>
      <c r="AO1090" s="457"/>
      <c r="AP1090" s="457"/>
      <c r="AQ1090" s="589" t="str">
        <f t="shared" si="1132"/>
        <v>Կ-1</v>
      </c>
      <c r="AR1090" s="456">
        <f t="shared" si="1133"/>
        <v>163072</v>
      </c>
      <c r="AS1090" s="590">
        <f t="shared" si="1134"/>
        <v>163072</v>
      </c>
      <c r="AT1090" s="590">
        <f t="shared" si="1135"/>
        <v>2119936</v>
      </c>
    </row>
    <row r="1091" spans="2:46" s="587" customFormat="1" ht="13.5">
      <c r="B1091" s="830">
        <v>22</v>
      </c>
      <c r="C1091" s="795" t="s">
        <v>614</v>
      </c>
      <c r="D1091" s="794" t="s">
        <v>1960</v>
      </c>
      <c r="E1091" s="796">
        <v>1978</v>
      </c>
      <c r="F1091" s="795" t="s">
        <v>222</v>
      </c>
      <c r="G1091" s="820">
        <v>1</v>
      </c>
      <c r="H1091" s="820">
        <v>9</v>
      </c>
      <c r="I1091" s="821">
        <f t="shared" si="1111"/>
        <v>2.02</v>
      </c>
      <c r="J1091" s="799">
        <v>83200</v>
      </c>
      <c r="K1091" s="832"/>
      <c r="L1091" s="832"/>
      <c r="M1091" s="822" t="s">
        <v>86</v>
      </c>
      <c r="N1091" s="799">
        <f t="shared" si="1112"/>
        <v>168064</v>
      </c>
      <c r="O1091" s="823">
        <f t="shared" si="1113"/>
        <v>168064</v>
      </c>
      <c r="P1091" s="823">
        <f t="shared" si="1114"/>
        <v>2184832</v>
      </c>
      <c r="Q1091" s="592">
        <f t="shared" si="1115"/>
        <v>1</v>
      </c>
      <c r="R1091" s="592">
        <f t="shared" si="1116"/>
        <v>10</v>
      </c>
      <c r="S1091" s="588">
        <f t="shared" si="1117"/>
        <v>2.08</v>
      </c>
      <c r="T1091" s="456">
        <v>83200</v>
      </c>
      <c r="U1091" s="457"/>
      <c r="V1091" s="457"/>
      <c r="W1091" s="589" t="str">
        <f t="shared" si="1118"/>
        <v>Կ-1</v>
      </c>
      <c r="X1091" s="456">
        <f t="shared" si="1119"/>
        <v>173056</v>
      </c>
      <c r="Y1091" s="590">
        <f t="shared" si="1120"/>
        <v>173056</v>
      </c>
      <c r="Z1091" s="590">
        <f t="shared" si="1121"/>
        <v>2249728</v>
      </c>
      <c r="AA1091" s="592">
        <f t="shared" si="1122"/>
        <v>1</v>
      </c>
      <c r="AB1091" s="592">
        <f t="shared" si="1123"/>
        <v>11</v>
      </c>
      <c r="AC1091" s="588">
        <f t="shared" si="1124"/>
        <v>2.08</v>
      </c>
      <c r="AD1091" s="456">
        <v>83200</v>
      </c>
      <c r="AE1091" s="457"/>
      <c r="AF1091" s="457"/>
      <c r="AG1091" s="589" t="str">
        <f t="shared" si="1125"/>
        <v>Կ-1</v>
      </c>
      <c r="AH1091" s="456">
        <f t="shared" si="1126"/>
        <v>173056</v>
      </c>
      <c r="AI1091" s="590">
        <f t="shared" si="1127"/>
        <v>173056</v>
      </c>
      <c r="AJ1091" s="590">
        <f t="shared" si="1128"/>
        <v>2249728</v>
      </c>
      <c r="AK1091" s="592">
        <f t="shared" si="1129"/>
        <v>1</v>
      </c>
      <c r="AL1091" s="592">
        <f t="shared" si="1130"/>
        <v>12</v>
      </c>
      <c r="AM1091" s="588">
        <f t="shared" si="1131"/>
        <v>2.08</v>
      </c>
      <c r="AN1091" s="456">
        <v>83200</v>
      </c>
      <c r="AO1091" s="457"/>
      <c r="AP1091" s="457"/>
      <c r="AQ1091" s="589" t="str">
        <f t="shared" si="1132"/>
        <v>Կ-1</v>
      </c>
      <c r="AR1091" s="456">
        <f t="shared" si="1133"/>
        <v>173056</v>
      </c>
      <c r="AS1091" s="590">
        <f t="shared" si="1134"/>
        <v>173056</v>
      </c>
      <c r="AT1091" s="590">
        <f t="shared" si="1135"/>
        <v>2249728</v>
      </c>
    </row>
    <row r="1092" spans="2:46" s="587" customFormat="1" ht="13.5">
      <c r="B1092" s="830">
        <v>23</v>
      </c>
      <c r="C1092" s="868" t="s">
        <v>2437</v>
      </c>
      <c r="D1092" s="794" t="s">
        <v>1961</v>
      </c>
      <c r="E1092" s="796">
        <v>1996</v>
      </c>
      <c r="F1092" s="795" t="s">
        <v>222</v>
      </c>
      <c r="G1092" s="820">
        <v>1</v>
      </c>
      <c r="H1092" s="820">
        <v>3</v>
      </c>
      <c r="I1092" s="821">
        <f t="shared" si="1111"/>
        <v>1.84</v>
      </c>
      <c r="J1092" s="799">
        <v>83200</v>
      </c>
      <c r="K1092" s="832"/>
      <c r="L1092" s="832"/>
      <c r="M1092" s="896" t="s">
        <v>86</v>
      </c>
      <c r="N1092" s="799">
        <f t="shared" si="1112"/>
        <v>153088</v>
      </c>
      <c r="O1092" s="823">
        <f t="shared" si="1113"/>
        <v>153088</v>
      </c>
      <c r="P1092" s="823">
        <f t="shared" si="1114"/>
        <v>1990144</v>
      </c>
      <c r="Q1092" s="592">
        <f t="shared" si="1115"/>
        <v>1</v>
      </c>
      <c r="R1092" s="592">
        <f t="shared" si="1116"/>
        <v>4</v>
      </c>
      <c r="S1092" s="588">
        <f t="shared" si="1117"/>
        <v>1.9</v>
      </c>
      <c r="T1092" s="456">
        <v>83200</v>
      </c>
      <c r="U1092" s="457"/>
      <c r="V1092" s="457"/>
      <c r="W1092" s="589" t="str">
        <f t="shared" si="1118"/>
        <v>Կ-1</v>
      </c>
      <c r="X1092" s="456">
        <f t="shared" si="1119"/>
        <v>158080</v>
      </c>
      <c r="Y1092" s="590">
        <f t="shared" si="1120"/>
        <v>158080</v>
      </c>
      <c r="Z1092" s="590">
        <f t="shared" si="1121"/>
        <v>2055040</v>
      </c>
      <c r="AA1092" s="592">
        <f t="shared" si="1122"/>
        <v>1</v>
      </c>
      <c r="AB1092" s="592">
        <f t="shared" si="1123"/>
        <v>5</v>
      </c>
      <c r="AC1092" s="588">
        <f t="shared" si="1124"/>
        <v>1.9</v>
      </c>
      <c r="AD1092" s="456">
        <v>83200</v>
      </c>
      <c r="AE1092" s="457"/>
      <c r="AF1092" s="457"/>
      <c r="AG1092" s="589" t="str">
        <f t="shared" si="1125"/>
        <v>Կ-1</v>
      </c>
      <c r="AH1092" s="456">
        <f t="shared" si="1126"/>
        <v>158080</v>
      </c>
      <c r="AI1092" s="590">
        <f t="shared" si="1127"/>
        <v>158080</v>
      </c>
      <c r="AJ1092" s="590">
        <f t="shared" si="1128"/>
        <v>2055040</v>
      </c>
      <c r="AK1092" s="592">
        <f t="shared" si="1129"/>
        <v>1</v>
      </c>
      <c r="AL1092" s="592">
        <f t="shared" si="1130"/>
        <v>6</v>
      </c>
      <c r="AM1092" s="588">
        <f t="shared" si="1131"/>
        <v>1.96</v>
      </c>
      <c r="AN1092" s="456">
        <v>83200</v>
      </c>
      <c r="AO1092" s="457"/>
      <c r="AP1092" s="457"/>
      <c r="AQ1092" s="589" t="str">
        <f t="shared" si="1132"/>
        <v>Կ-1</v>
      </c>
      <c r="AR1092" s="456">
        <f t="shared" si="1133"/>
        <v>163072</v>
      </c>
      <c r="AS1092" s="590">
        <f t="shared" si="1134"/>
        <v>163072</v>
      </c>
      <c r="AT1092" s="590">
        <f t="shared" si="1135"/>
        <v>2119936</v>
      </c>
    </row>
    <row r="1093" spans="2:46" s="587" customFormat="1" ht="13.5">
      <c r="B1093" s="830">
        <v>24</v>
      </c>
      <c r="C1093" s="795" t="s">
        <v>1291</v>
      </c>
      <c r="D1093" s="794" t="s">
        <v>1960</v>
      </c>
      <c r="E1093" s="796">
        <v>1982</v>
      </c>
      <c r="F1093" s="795" t="s">
        <v>222</v>
      </c>
      <c r="G1093" s="820">
        <v>1</v>
      </c>
      <c r="H1093" s="820">
        <v>5</v>
      </c>
      <c r="I1093" s="821">
        <f t="shared" si="1111"/>
        <v>1.9</v>
      </c>
      <c r="J1093" s="799">
        <v>83200</v>
      </c>
      <c r="K1093" s="832"/>
      <c r="L1093" s="832"/>
      <c r="M1093" s="822" t="s">
        <v>86</v>
      </c>
      <c r="N1093" s="799">
        <f t="shared" si="1112"/>
        <v>158080</v>
      </c>
      <c r="O1093" s="823">
        <f t="shared" si="1113"/>
        <v>158080</v>
      </c>
      <c r="P1093" s="823">
        <f t="shared" si="1114"/>
        <v>2055040</v>
      </c>
      <c r="Q1093" s="592">
        <f t="shared" si="1115"/>
        <v>1</v>
      </c>
      <c r="R1093" s="592">
        <f t="shared" si="1116"/>
        <v>6</v>
      </c>
      <c r="S1093" s="588">
        <f t="shared" si="1117"/>
        <v>1.96</v>
      </c>
      <c r="T1093" s="456">
        <v>83200</v>
      </c>
      <c r="U1093" s="457"/>
      <c r="V1093" s="457"/>
      <c r="W1093" s="589" t="str">
        <f t="shared" si="1118"/>
        <v>Կ-1</v>
      </c>
      <c r="X1093" s="456">
        <f t="shared" si="1119"/>
        <v>163072</v>
      </c>
      <c r="Y1093" s="590">
        <f t="shared" si="1120"/>
        <v>163072</v>
      </c>
      <c r="Z1093" s="590">
        <f t="shared" si="1121"/>
        <v>2119936</v>
      </c>
      <c r="AA1093" s="592">
        <f t="shared" si="1122"/>
        <v>1</v>
      </c>
      <c r="AB1093" s="592">
        <f t="shared" si="1123"/>
        <v>7</v>
      </c>
      <c r="AC1093" s="588">
        <f t="shared" si="1124"/>
        <v>1.96</v>
      </c>
      <c r="AD1093" s="456">
        <v>83200</v>
      </c>
      <c r="AE1093" s="457"/>
      <c r="AF1093" s="457"/>
      <c r="AG1093" s="589" t="str">
        <f t="shared" si="1125"/>
        <v>Կ-1</v>
      </c>
      <c r="AH1093" s="456">
        <f t="shared" si="1126"/>
        <v>163072</v>
      </c>
      <c r="AI1093" s="590">
        <f t="shared" si="1127"/>
        <v>163072</v>
      </c>
      <c r="AJ1093" s="590">
        <f t="shared" si="1128"/>
        <v>2119936</v>
      </c>
      <c r="AK1093" s="592">
        <f t="shared" si="1129"/>
        <v>1</v>
      </c>
      <c r="AL1093" s="592">
        <f t="shared" si="1130"/>
        <v>8</v>
      </c>
      <c r="AM1093" s="588">
        <f t="shared" si="1131"/>
        <v>2.02</v>
      </c>
      <c r="AN1093" s="456">
        <v>83200</v>
      </c>
      <c r="AO1093" s="457"/>
      <c r="AP1093" s="457"/>
      <c r="AQ1093" s="589" t="str">
        <f t="shared" si="1132"/>
        <v>Կ-1</v>
      </c>
      <c r="AR1093" s="456">
        <f t="shared" si="1133"/>
        <v>168064</v>
      </c>
      <c r="AS1093" s="590">
        <f t="shared" si="1134"/>
        <v>168064</v>
      </c>
      <c r="AT1093" s="590">
        <f t="shared" si="1135"/>
        <v>2184832</v>
      </c>
    </row>
    <row r="1094" spans="2:46" s="587" customFormat="1" ht="13.5">
      <c r="B1094" s="830">
        <v>25</v>
      </c>
      <c r="C1094" s="795" t="s">
        <v>1206</v>
      </c>
      <c r="D1094" s="794" t="s">
        <v>1960</v>
      </c>
      <c r="E1094" s="796">
        <v>1984</v>
      </c>
      <c r="F1094" s="795" t="s">
        <v>222</v>
      </c>
      <c r="G1094" s="820">
        <v>1</v>
      </c>
      <c r="H1094" s="820">
        <v>5</v>
      </c>
      <c r="I1094" s="821">
        <f t="shared" si="1111"/>
        <v>1.9</v>
      </c>
      <c r="J1094" s="799">
        <v>83200</v>
      </c>
      <c r="K1094" s="832"/>
      <c r="L1094" s="832"/>
      <c r="M1094" s="822" t="s">
        <v>86</v>
      </c>
      <c r="N1094" s="799">
        <f t="shared" si="1112"/>
        <v>158080</v>
      </c>
      <c r="O1094" s="823">
        <f t="shared" si="1113"/>
        <v>158080</v>
      </c>
      <c r="P1094" s="823">
        <f t="shared" si="1114"/>
        <v>2055040</v>
      </c>
      <c r="Q1094" s="592">
        <f t="shared" si="1115"/>
        <v>1</v>
      </c>
      <c r="R1094" s="592">
        <f t="shared" si="1116"/>
        <v>6</v>
      </c>
      <c r="S1094" s="588">
        <f t="shared" si="1117"/>
        <v>1.96</v>
      </c>
      <c r="T1094" s="456">
        <v>83200</v>
      </c>
      <c r="U1094" s="457"/>
      <c r="V1094" s="457"/>
      <c r="W1094" s="589" t="str">
        <f t="shared" si="1118"/>
        <v>Կ-1</v>
      </c>
      <c r="X1094" s="456">
        <f t="shared" si="1119"/>
        <v>163072</v>
      </c>
      <c r="Y1094" s="590">
        <f t="shared" si="1120"/>
        <v>163072</v>
      </c>
      <c r="Z1094" s="590">
        <f t="shared" si="1121"/>
        <v>2119936</v>
      </c>
      <c r="AA1094" s="592">
        <f t="shared" si="1122"/>
        <v>1</v>
      </c>
      <c r="AB1094" s="592">
        <f t="shared" si="1123"/>
        <v>7</v>
      </c>
      <c r="AC1094" s="588">
        <f t="shared" si="1124"/>
        <v>1.96</v>
      </c>
      <c r="AD1094" s="456">
        <v>83200</v>
      </c>
      <c r="AE1094" s="457"/>
      <c r="AF1094" s="457"/>
      <c r="AG1094" s="589" t="str">
        <f t="shared" si="1125"/>
        <v>Կ-1</v>
      </c>
      <c r="AH1094" s="456">
        <f t="shared" si="1126"/>
        <v>163072</v>
      </c>
      <c r="AI1094" s="590">
        <f t="shared" si="1127"/>
        <v>163072</v>
      </c>
      <c r="AJ1094" s="590">
        <f t="shared" si="1128"/>
        <v>2119936</v>
      </c>
      <c r="AK1094" s="592">
        <f t="shared" si="1129"/>
        <v>1</v>
      </c>
      <c r="AL1094" s="592">
        <f t="shared" si="1130"/>
        <v>8</v>
      </c>
      <c r="AM1094" s="588">
        <f t="shared" si="1131"/>
        <v>2.02</v>
      </c>
      <c r="AN1094" s="456">
        <v>83200</v>
      </c>
      <c r="AO1094" s="457"/>
      <c r="AP1094" s="457"/>
      <c r="AQ1094" s="589" t="str">
        <f t="shared" si="1132"/>
        <v>Կ-1</v>
      </c>
      <c r="AR1094" s="456">
        <f t="shared" si="1133"/>
        <v>168064</v>
      </c>
      <c r="AS1094" s="590">
        <f t="shared" si="1134"/>
        <v>168064</v>
      </c>
      <c r="AT1094" s="590">
        <f t="shared" si="1135"/>
        <v>2184832</v>
      </c>
    </row>
    <row r="1095" spans="2:46" s="587" customFormat="1" ht="13.5">
      <c r="B1095" s="830">
        <v>26</v>
      </c>
      <c r="C1095" s="795" t="s">
        <v>3255</v>
      </c>
      <c r="D1095" s="794" t="s">
        <v>1960</v>
      </c>
      <c r="E1095" s="796">
        <v>2001</v>
      </c>
      <c r="F1095" s="795" t="s">
        <v>222</v>
      </c>
      <c r="G1095" s="820">
        <v>1</v>
      </c>
      <c r="H1095" s="820">
        <v>1</v>
      </c>
      <c r="I1095" s="821">
        <f t="shared" si="1111"/>
        <v>1.73</v>
      </c>
      <c r="J1095" s="799">
        <v>83200</v>
      </c>
      <c r="K1095" s="799"/>
      <c r="L1095" s="799"/>
      <c r="M1095" s="822" t="s">
        <v>86</v>
      </c>
      <c r="N1095" s="799">
        <f t="shared" si="1112"/>
        <v>143936</v>
      </c>
      <c r="O1095" s="823">
        <f t="shared" si="1113"/>
        <v>143936</v>
      </c>
      <c r="P1095" s="823">
        <f t="shared" si="1114"/>
        <v>1871168</v>
      </c>
      <c r="Q1095" s="592">
        <f t="shared" si="1115"/>
        <v>1</v>
      </c>
      <c r="R1095" s="592">
        <f t="shared" si="1116"/>
        <v>2</v>
      </c>
      <c r="S1095" s="588">
        <f t="shared" si="1117"/>
        <v>1.79</v>
      </c>
      <c r="T1095" s="456">
        <v>83200</v>
      </c>
      <c r="U1095" s="456"/>
      <c r="V1095" s="456"/>
      <c r="W1095" s="589" t="str">
        <f t="shared" si="1118"/>
        <v>Կ-1</v>
      </c>
      <c r="X1095" s="456">
        <f t="shared" si="1119"/>
        <v>148928</v>
      </c>
      <c r="Y1095" s="590">
        <f t="shared" si="1120"/>
        <v>148928</v>
      </c>
      <c r="Z1095" s="590">
        <f t="shared" si="1121"/>
        <v>1936064</v>
      </c>
      <c r="AA1095" s="592">
        <f t="shared" si="1122"/>
        <v>1</v>
      </c>
      <c r="AB1095" s="592">
        <f t="shared" si="1123"/>
        <v>3</v>
      </c>
      <c r="AC1095" s="588">
        <f t="shared" si="1124"/>
        <v>1.84</v>
      </c>
      <c r="AD1095" s="456">
        <v>83200</v>
      </c>
      <c r="AE1095" s="456"/>
      <c r="AF1095" s="456"/>
      <c r="AG1095" s="589" t="str">
        <f t="shared" si="1125"/>
        <v>Կ-1</v>
      </c>
      <c r="AH1095" s="456">
        <f t="shared" si="1126"/>
        <v>153088</v>
      </c>
      <c r="AI1095" s="590">
        <f t="shared" si="1127"/>
        <v>153088</v>
      </c>
      <c r="AJ1095" s="590">
        <f t="shared" si="1128"/>
        <v>1990144</v>
      </c>
      <c r="AK1095" s="592">
        <f t="shared" si="1129"/>
        <v>1</v>
      </c>
      <c r="AL1095" s="592">
        <f t="shared" si="1130"/>
        <v>4</v>
      </c>
      <c r="AM1095" s="588">
        <f t="shared" si="1131"/>
        <v>1.9</v>
      </c>
      <c r="AN1095" s="456">
        <v>83200</v>
      </c>
      <c r="AO1095" s="456"/>
      <c r="AP1095" s="456"/>
      <c r="AQ1095" s="589" t="str">
        <f t="shared" si="1132"/>
        <v>Կ-1</v>
      </c>
      <c r="AR1095" s="456">
        <f t="shared" si="1133"/>
        <v>158080</v>
      </c>
      <c r="AS1095" s="590">
        <f t="shared" si="1134"/>
        <v>158080</v>
      </c>
      <c r="AT1095" s="590">
        <f t="shared" si="1135"/>
        <v>2055040</v>
      </c>
    </row>
    <row r="1096" spans="2:46" s="587" customFormat="1" ht="13.5">
      <c r="B1096" s="830">
        <v>27</v>
      </c>
      <c r="C1096" s="795" t="s">
        <v>3256</v>
      </c>
      <c r="D1096" s="794" t="s">
        <v>1960</v>
      </c>
      <c r="E1096" s="796">
        <v>1989</v>
      </c>
      <c r="F1096" s="795" t="s">
        <v>222</v>
      </c>
      <c r="G1096" s="820">
        <v>1</v>
      </c>
      <c r="H1096" s="820">
        <v>1</v>
      </c>
      <c r="I1096" s="821">
        <f t="shared" si="1111"/>
        <v>1.73</v>
      </c>
      <c r="J1096" s="799">
        <v>83200</v>
      </c>
      <c r="K1096" s="799"/>
      <c r="L1096" s="799"/>
      <c r="M1096" s="822" t="s">
        <v>86</v>
      </c>
      <c r="N1096" s="799">
        <f t="shared" si="1112"/>
        <v>143936</v>
      </c>
      <c r="O1096" s="823">
        <f t="shared" si="1113"/>
        <v>143936</v>
      </c>
      <c r="P1096" s="823">
        <f t="shared" si="1114"/>
        <v>1871168</v>
      </c>
      <c r="Q1096" s="592">
        <f t="shared" si="1115"/>
        <v>1</v>
      </c>
      <c r="R1096" s="592">
        <f t="shared" si="1116"/>
        <v>2</v>
      </c>
      <c r="S1096" s="588">
        <f t="shared" si="1117"/>
        <v>1.79</v>
      </c>
      <c r="T1096" s="456">
        <v>83200</v>
      </c>
      <c r="U1096" s="456"/>
      <c r="V1096" s="456"/>
      <c r="W1096" s="589" t="str">
        <f t="shared" si="1118"/>
        <v>Կ-1</v>
      </c>
      <c r="X1096" s="456">
        <f t="shared" si="1119"/>
        <v>148928</v>
      </c>
      <c r="Y1096" s="590">
        <f t="shared" si="1120"/>
        <v>148928</v>
      </c>
      <c r="Z1096" s="590">
        <f t="shared" si="1121"/>
        <v>1936064</v>
      </c>
      <c r="AA1096" s="592">
        <f t="shared" si="1122"/>
        <v>1</v>
      </c>
      <c r="AB1096" s="592">
        <f t="shared" si="1123"/>
        <v>3</v>
      </c>
      <c r="AC1096" s="588">
        <f t="shared" si="1124"/>
        <v>1.84</v>
      </c>
      <c r="AD1096" s="456">
        <v>83200</v>
      </c>
      <c r="AE1096" s="456"/>
      <c r="AF1096" s="456"/>
      <c r="AG1096" s="589" t="str">
        <f t="shared" si="1125"/>
        <v>Կ-1</v>
      </c>
      <c r="AH1096" s="456">
        <f t="shared" si="1126"/>
        <v>153088</v>
      </c>
      <c r="AI1096" s="590">
        <f t="shared" si="1127"/>
        <v>153088</v>
      </c>
      <c r="AJ1096" s="590">
        <f t="shared" si="1128"/>
        <v>1990144</v>
      </c>
      <c r="AK1096" s="592">
        <f t="shared" si="1129"/>
        <v>1</v>
      </c>
      <c r="AL1096" s="592">
        <f t="shared" si="1130"/>
        <v>4</v>
      </c>
      <c r="AM1096" s="588">
        <f t="shared" si="1131"/>
        <v>1.9</v>
      </c>
      <c r="AN1096" s="456">
        <v>83200</v>
      </c>
      <c r="AO1096" s="456"/>
      <c r="AP1096" s="456"/>
      <c r="AQ1096" s="589" t="str">
        <f t="shared" si="1132"/>
        <v>Կ-1</v>
      </c>
      <c r="AR1096" s="456">
        <f t="shared" si="1133"/>
        <v>158080</v>
      </c>
      <c r="AS1096" s="590">
        <f t="shared" si="1134"/>
        <v>158080</v>
      </c>
      <c r="AT1096" s="590">
        <f t="shared" si="1135"/>
        <v>2055040</v>
      </c>
    </row>
    <row r="1097" spans="2:46" s="587" customFormat="1" ht="13.5">
      <c r="B1097" s="830">
        <v>28</v>
      </c>
      <c r="C1097" s="795" t="s">
        <v>829</v>
      </c>
      <c r="D1097" s="887" t="s">
        <v>1960</v>
      </c>
      <c r="E1097" s="888">
        <v>1993</v>
      </c>
      <c r="F1097" s="897" t="s">
        <v>222</v>
      </c>
      <c r="G1097" s="820">
        <v>1</v>
      </c>
      <c r="H1097" s="820">
        <v>9</v>
      </c>
      <c r="I1097" s="821">
        <f t="shared" si="1111"/>
        <v>2.02</v>
      </c>
      <c r="J1097" s="799">
        <v>83200</v>
      </c>
      <c r="K1097" s="799"/>
      <c r="L1097" s="799"/>
      <c r="M1097" s="822" t="s">
        <v>86</v>
      </c>
      <c r="N1097" s="799">
        <f t="shared" si="1112"/>
        <v>168064</v>
      </c>
      <c r="O1097" s="823">
        <f t="shared" si="1113"/>
        <v>168064</v>
      </c>
      <c r="P1097" s="823">
        <f t="shared" si="1114"/>
        <v>2184832</v>
      </c>
      <c r="Q1097" s="592">
        <f t="shared" si="1115"/>
        <v>1</v>
      </c>
      <c r="R1097" s="592">
        <f t="shared" si="1116"/>
        <v>10</v>
      </c>
      <c r="S1097" s="588">
        <f t="shared" si="1117"/>
        <v>2.08</v>
      </c>
      <c r="T1097" s="456">
        <v>83200</v>
      </c>
      <c r="U1097" s="456"/>
      <c r="V1097" s="456"/>
      <c r="W1097" s="589" t="str">
        <f t="shared" si="1118"/>
        <v>Կ-1</v>
      </c>
      <c r="X1097" s="456">
        <f t="shared" si="1119"/>
        <v>173056</v>
      </c>
      <c r="Y1097" s="590">
        <f t="shared" si="1120"/>
        <v>173056</v>
      </c>
      <c r="Z1097" s="590">
        <f t="shared" si="1121"/>
        <v>2249728</v>
      </c>
      <c r="AA1097" s="592">
        <f t="shared" si="1122"/>
        <v>1</v>
      </c>
      <c r="AB1097" s="592">
        <f t="shared" si="1123"/>
        <v>11</v>
      </c>
      <c r="AC1097" s="588">
        <f t="shared" si="1124"/>
        <v>2.08</v>
      </c>
      <c r="AD1097" s="456">
        <v>83200</v>
      </c>
      <c r="AE1097" s="456"/>
      <c r="AF1097" s="456"/>
      <c r="AG1097" s="589" t="str">
        <f t="shared" si="1125"/>
        <v>Կ-1</v>
      </c>
      <c r="AH1097" s="456">
        <f t="shared" si="1126"/>
        <v>173056</v>
      </c>
      <c r="AI1097" s="590">
        <f t="shared" si="1127"/>
        <v>173056</v>
      </c>
      <c r="AJ1097" s="590">
        <f t="shared" si="1128"/>
        <v>2249728</v>
      </c>
      <c r="AK1097" s="592">
        <f t="shared" si="1129"/>
        <v>1</v>
      </c>
      <c r="AL1097" s="592">
        <f t="shared" si="1130"/>
        <v>12</v>
      </c>
      <c r="AM1097" s="588">
        <f t="shared" si="1131"/>
        <v>2.08</v>
      </c>
      <c r="AN1097" s="456">
        <v>83200</v>
      </c>
      <c r="AO1097" s="456"/>
      <c r="AP1097" s="456"/>
      <c r="AQ1097" s="589" t="str">
        <f t="shared" si="1132"/>
        <v>Կ-1</v>
      </c>
      <c r="AR1097" s="456">
        <f t="shared" si="1133"/>
        <v>173056</v>
      </c>
      <c r="AS1097" s="590">
        <f t="shared" si="1134"/>
        <v>173056</v>
      </c>
      <c r="AT1097" s="590">
        <f t="shared" si="1135"/>
        <v>2249728</v>
      </c>
    </row>
    <row r="1098" spans="2:46" s="587" customFormat="1" ht="13.5">
      <c r="B1098" s="830">
        <v>29</v>
      </c>
      <c r="C1098" s="795" t="s">
        <v>2859</v>
      </c>
      <c r="D1098" s="794" t="s">
        <v>1960</v>
      </c>
      <c r="E1098" s="796">
        <v>2002</v>
      </c>
      <c r="F1098" s="795" t="s">
        <v>222</v>
      </c>
      <c r="G1098" s="820">
        <v>1</v>
      </c>
      <c r="H1098" s="820">
        <v>1</v>
      </c>
      <c r="I1098" s="821">
        <f t="shared" ref="I1098:I1114" si="1136">IF(G1098&lt;1,0,IF(M1098="Բ-1",IF(H1098=0,6.94,IF(H1098=1,7.17,IF(H1098=2,7.41,IF(H1098=3,7.66,IF(OR(H1098=5,H1098=4),7.92,IF(OR(H1098=6,H1098=7),8.18,IF(OR(H1098=8,H1098=9),8.46,IF(OR(H1098=10,H1098=11,H1098=12),8.74,IF(OR(H1098=13,H1098=14,H1098=15),9.03,IF(OR(H1098=16,H1098=17,H1098=18),9.33,9.65)))))))))),IF(M1098="Բ-2", IF(H1098=0,5.71,IF(H1098=1,5.89,IF(H1098=2,6.09,IF(H1098=3,6.29,IF(OR(H1098=5,H1098=4),6.5,IF(OR(H1098=6,H1098=7),6.72,IF(OR(H1098=8,H1098=9),6.94,IF(OR(H1098=10,H1098=11,H1098=12),7.17,IF(OR(H1098=13,H1098=14,H1098=15),7.41,IF(OR(H1098=16,H1098=17,H1098=18),7.65,7.91)))))))))), IF(M1098="Գ-1", IF(H1098=0,4.7,IF(H1098=1,4.86,IF(H1098=2,5.01,IF(H1098=3,5.18,IF(OR(H1098=5,H1098=4),5.35,IF(OR(H1098=6,H1098=7),5.52,IF(OR(H1098=8,H1098=9),5.71,IF(OR(H1098=10,H1098=11,H1098=12),5.89,IF(OR(H1098=13,H1098=14,H1098=15),6.09,IF(OR(H1098=16,H1098=17,H1098=18),6.29,6.49)))))))))), IF(M1098="Գ-2", IF(H1098=0,3.88,IF(H1098=1,4.01,IF(H1098=2,4.14,IF(H1098=3,4.27,IF(OR(H1098=5,H1098=4),4.41,IF(OR(H1098=6,H1098=7),4.55,IF(OR(H1098=8,H1098=9),4.7,IF(OR(H1098=10,H1098=11,H1098=12),4.85,IF(OR(H1098=13,H1098=14,H1098=15),5.01,IF(OR(H1098=16,H1098=17,H1098=18),5.17,5.34)))))))))), IF(M1098="Գ-3", IF(H1098=0,3.21,IF(H1098=1,3.31,IF(H1098=2,3.42,IF(H1098=3,3.53,IF(OR(H1098=5,H1098=4),3.64,IF(OR(H1098=6,H1098=7),3.76,IF(OR(H1098=8,H1098=9),3.88,IF(OR(H1098=10,H1098=11,H1098=12),4.01,IF(OR(H1098=13,H1098=14,H1098=15),4.13,IF(OR(H1098=16,H1098=17,H1098=18),4.27,4.4)))))))))), IF(M1098="Ա-1", IF(H1098=0,2.66,IF(H1098=1,2.75,IF(H1098=2,2.83,IF(H1098=3,2.92,IF(OR(H1098=5,H1098=4),3.02,IF(OR(H1098=6,H1098=7),3.11,IF(OR(H1098=8,H1098=9),3.21,IF(OR(H1098=10,H1098=11,H1098=12),3.31,IF(OR(H1098=13,H1098=14,H1098=15),3.42,IF(OR(H1098=16,H1098=17,H1098=18),3.53,3.64)))))))))), IF(M1098="Ա-2", IF(H1098=0,2.28,IF(H1098=1,2.35,IF(H1098=2,2.43,IF(H1098=3,2.5,IF(OR(H1098=5,H1098=4),2.58,IF(OR(H1098=6,H1098=7),2.66,IF(OR(H1098=8,H1098=9),2.75,IF(OR(H1098=10,H1098=11,H1098=12),2.83,IF(OR(H1098=13,H1098=14,H1098=15),2.92,IF(OR(H1098=16,H1098=17,H1098=18),3.01,3.11)))))))))),IF(M1098="Ա-3", IF(H1098=0,1.96,IF(H1098=1,2.02,IF(H1098=2,2.08,IF(H1098=3,2.15,IF(OR(H1098=5,H1098=4),2.21,IF(OR(H1098=6,H1098=7),2.28,IF(OR(H1098=8,H1098=9),2.35,IF(OR(H1098=10,H1098=11,H1098=12),2.42,IF(OR(H1098=13,H1098=14,H1098=15),2.5,IF(OR(H1098=16,H1098=17,H1098=18),2.58,2.66)))))))))), IF(M1098="Կ-1", IF(H1098=0,1.68,IF(H1098=1,1.73,IF(H1098=2,1.79,IF(H1098=3,1.84,IF(OR(H1098=5,H1098=4),1.9,IF(OR(H1098=6,H1098=7),1.96,IF(OR(H1098=8,H1098=9),2.02,IF(OR(H1098=10,H1098=11,H1098=12),2.08,IF(OR(H1098=13,H1098=14,H1098=15),2.14,IF(OR(H1098=16,H1098=17,H1098=18),2.21,2.28)))))))))), IF(M1098="Կ-2", IF(H1098=0,1.45,IF(H1098=1,1.49,IF(H1098=2,1.54,IF(H1098=3,1.59,IF(OR(H1098=5,H1098=4),1.63,IF(OR(H1098=6,H1098=7),1.68,IF(OR(H1098=8,H1098=9),1.73,IF(OR(H1098=10,H1098=11,H1098=12),1.79,IF(OR(H1098=13,H1098=14,H1098=15),1.84,IF(OR(H1098=16,H1098=17,H1098=18),1.9,1.95)))))))))),IF(M1098="Կ-3", IF(H1098=0,1.25,IF(H1098=1,1.29,IF(H1098=2,1.33,IF(H1098=3,1.37,IF(OR(H1098=5,H1098=4),1.41,IF(OR(H1098=6,H1098=7),1.45,IF(OR(H1098=8,H1098=9),1.49,IF(OR(H1098=10,H1098=11,H1098=12),1.54,IF(OR(H1098=13,H1098=14,H1098=15),1.58,IF(OR(H1098=16,H1098=17,H1098=18),1.63,1.68)))))))))), "Error"))))))))))))</f>
        <v>1.73</v>
      </c>
      <c r="J1098" s="799">
        <v>83200</v>
      </c>
      <c r="K1098" s="799"/>
      <c r="L1098" s="799"/>
      <c r="M1098" s="822" t="s">
        <v>86</v>
      </c>
      <c r="N1098" s="799">
        <f t="shared" ref="N1098:N1114" si="1137">J1098*I1098</f>
        <v>143936</v>
      </c>
      <c r="O1098" s="823">
        <f t="shared" ref="O1098:O1114" si="1138">I1098*J1098+K1098+L1098</f>
        <v>143936</v>
      </c>
      <c r="P1098" s="823">
        <f t="shared" ref="P1098:P1114" si="1139">+O1098*13</f>
        <v>1871168</v>
      </c>
      <c r="Q1098" s="592">
        <f t="shared" ref="Q1098:Q1114" si="1140">+G1098</f>
        <v>1</v>
      </c>
      <c r="R1098" s="592">
        <f t="shared" ref="R1098:R1114" si="1141">+H1098+1</f>
        <v>2</v>
      </c>
      <c r="S1098" s="588">
        <f t="shared" ref="S1098:S1114" si="1142">IF(Q1098&lt;1,0,IF(W1098="Բ-1",IF(R1098=0,6.94,IF(R1098=1,7.17,IF(R1098=2,7.41,IF(R1098=3,7.66,IF(OR(R1098=5,R1098=4),7.92,IF(OR(R1098=6,R1098=7),8.18,IF(OR(R1098=8,R1098=9),8.46,IF(OR(R1098=10,R1098=11,R1098=12),8.74,IF(OR(R1098=13,R1098=14,R1098=15),9.03,IF(OR(R1098=16,R1098=17,R1098=18),9.33,9.65)))))))))),IF(W1098="Բ-2", IF(R1098=0,5.71,IF(R1098=1,5.89,IF(R1098=2,6.09,IF(R1098=3,6.29,IF(OR(R1098=5,R1098=4),6.5,IF(OR(R1098=6,R1098=7),6.72,IF(OR(R1098=8,R1098=9),6.94,IF(OR(R1098=10,R1098=11,R1098=12),7.17,IF(OR(R1098=13,R1098=14,R1098=15),7.41,IF(OR(R1098=16,R1098=17,R1098=18),7.65,7.91)))))))))), IF(W1098="Գ-1", IF(R1098=0,4.7,IF(R1098=1,4.86,IF(R1098=2,5.01,IF(R1098=3,5.18,IF(OR(R1098=5,R1098=4),5.35,IF(OR(R1098=6,R1098=7),5.52,IF(OR(R1098=8,R1098=9),5.71,IF(OR(R1098=10,R1098=11,R1098=12),5.89,IF(OR(R1098=13,R1098=14,R1098=15),6.09,IF(OR(R1098=16,R1098=17,R1098=18),6.29,6.49)))))))))), IF(W1098="Գ-2", IF(R1098=0,3.88,IF(R1098=1,4.01,IF(R1098=2,4.14,IF(R1098=3,4.27,IF(OR(R1098=5,R1098=4),4.41,IF(OR(R1098=6,R1098=7),4.55,IF(OR(R1098=8,R1098=9),4.7,IF(OR(R1098=10,R1098=11,R1098=12),4.85,IF(OR(R1098=13,R1098=14,R1098=15),5.01,IF(OR(R1098=16,R1098=17,R1098=18),5.17,5.34)))))))))), IF(W1098="Գ-3", IF(R1098=0,3.21,IF(R1098=1,3.31,IF(R1098=2,3.42,IF(R1098=3,3.53,IF(OR(R1098=5,R1098=4),3.64,IF(OR(R1098=6,R1098=7),3.76,IF(OR(R1098=8,R1098=9),3.88,IF(OR(R1098=10,R1098=11,R1098=12),4.01,IF(OR(R1098=13,R1098=14,R1098=15),4.13,IF(OR(R1098=16,R1098=17,R1098=18),4.27,4.4)))))))))), IF(W1098="Ա-1", IF(R1098=0,2.66,IF(R1098=1,2.75,IF(R1098=2,2.83,IF(R1098=3,2.92,IF(OR(R1098=5,R1098=4),3.02,IF(OR(R1098=6,R1098=7),3.11,IF(OR(R1098=8,R1098=9),3.21,IF(OR(R1098=10,R1098=11,R1098=12),3.31,IF(OR(R1098=13,R1098=14,R1098=15),3.42,IF(OR(R1098=16,R1098=17,R1098=18),3.53,3.64)))))))))), IF(W1098="Ա-2", IF(R1098=0,2.28,IF(R1098=1,2.35,IF(R1098=2,2.43,IF(R1098=3,2.5,IF(OR(R1098=5,R1098=4),2.58,IF(OR(R1098=6,R1098=7),2.66,IF(OR(R1098=8,R1098=9),2.75,IF(OR(R1098=10,R1098=11,R1098=12),2.83,IF(OR(R1098=13,R1098=14,R1098=15),2.92,IF(OR(R1098=16,R1098=17,R1098=18),3.01,3.11)))))))))),IF(W1098="Ա-3", IF(R1098=0,1.96,IF(R1098=1,2.02,IF(R1098=2,2.08,IF(R1098=3,2.15,IF(OR(R1098=5,R1098=4),2.21,IF(OR(R1098=6,R1098=7),2.28,IF(OR(R1098=8,R1098=9),2.35,IF(OR(R1098=10,R1098=11,R1098=12),2.42,IF(OR(R1098=13,R1098=14,R1098=15),2.5,IF(OR(R1098=16,R1098=17,R1098=18),2.58,2.66)))))))))), IF(W1098="Կ-1", IF(R1098=0,1.68,IF(R1098=1,1.73,IF(R1098=2,1.79,IF(R1098=3,1.84,IF(OR(R1098=5,R1098=4),1.9,IF(OR(R1098=6,R1098=7),1.96,IF(OR(R1098=8,R1098=9),2.02,IF(OR(R1098=10,R1098=11,R1098=12),2.08,IF(OR(R1098=13,R1098=14,R1098=15),2.14,IF(OR(R1098=16,R1098=17,R1098=18),2.21,2.28)))))))))), IF(W1098="Կ-2", IF(R1098=0,1.45,IF(R1098=1,1.49,IF(R1098=2,1.54,IF(R1098=3,1.59,IF(OR(R1098=5,R1098=4),1.63,IF(OR(R1098=6,R1098=7),1.68,IF(OR(R1098=8,R1098=9),1.73,IF(OR(R1098=10,R1098=11,R1098=12),1.79,IF(OR(R1098=13,R1098=14,R1098=15),1.84,IF(OR(R1098=16,R1098=17,R1098=18),1.9,1.95)))))))))),IF(W1098="Կ-3", IF(R1098=0,1.25,IF(R1098=1,1.29,IF(R1098=2,1.33,IF(R1098=3,1.37,IF(OR(R1098=5,R1098=4),1.41,IF(OR(R1098=6,R1098=7),1.45,IF(OR(R1098=8,R1098=9),1.49,IF(OR(R1098=10,R1098=11,R1098=12),1.54,IF(OR(R1098=13,R1098=14,R1098=15),1.58,IF(OR(R1098=16,R1098=17,R1098=18),1.63,1.68)))))))))), "Error"))))))))))))</f>
        <v>1.79</v>
      </c>
      <c r="T1098" s="456">
        <v>83200</v>
      </c>
      <c r="U1098" s="456"/>
      <c r="V1098" s="456"/>
      <c r="W1098" s="589" t="str">
        <f t="shared" ref="W1098:W1114" si="1143">+M1098</f>
        <v>Կ-1</v>
      </c>
      <c r="X1098" s="456">
        <f t="shared" ref="X1098:X1114" si="1144">T1098*S1098</f>
        <v>148928</v>
      </c>
      <c r="Y1098" s="590">
        <f t="shared" ref="Y1098:Y1114" si="1145">+U1098+V1098+X1098</f>
        <v>148928</v>
      </c>
      <c r="Z1098" s="590">
        <f t="shared" ref="Z1098:Z1114" si="1146">+Y1098*13</f>
        <v>1936064</v>
      </c>
      <c r="AA1098" s="592">
        <f t="shared" ref="AA1098:AA1114" si="1147">+Q1098</f>
        <v>1</v>
      </c>
      <c r="AB1098" s="592">
        <f t="shared" ref="AB1098:AB1114" si="1148">+R1098+1</f>
        <v>3</v>
      </c>
      <c r="AC1098" s="588">
        <f t="shared" ref="AC1098:AC1114" si="1149">IF(AA1098&lt;1,0,IF(AG1098="Բ-1",IF(AB1098=0,6.94,IF(AB1098=1,7.17,IF(AB1098=2,7.41,IF(AB1098=3,7.66,IF(OR(AB1098=5,AB1098=4),7.92,IF(OR(AB1098=6,AB1098=7),8.18,IF(OR(AB1098=8,AB1098=9),8.46,IF(OR(AB1098=10,AB1098=11,AB1098=12),8.74,IF(OR(AB1098=13,AB1098=14,AB1098=15),9.03,IF(OR(AB1098=16,AB1098=17,AB1098=18),9.33,9.65)))))))))),IF(AG1098="Բ-2", IF(AB1098=0,5.71,IF(AB1098=1,5.89,IF(AB1098=2,6.09,IF(AB1098=3,6.29,IF(OR(AB1098=5,AB1098=4),6.5,IF(OR(AB1098=6,AB1098=7),6.72,IF(OR(AB1098=8,AB1098=9),6.94,IF(OR(AB1098=10,AB1098=11,AB1098=12),7.17,IF(OR(AB1098=13,AB1098=14,AB1098=15),7.41,IF(OR(AB1098=16,AB1098=17,AB1098=18),7.65,7.91)))))))))), IF(AG1098="Գ-1", IF(AB1098=0,4.7,IF(AB1098=1,4.86,IF(AB1098=2,5.01,IF(AB1098=3,5.18,IF(OR(AB1098=5,AB1098=4),5.35,IF(OR(AB1098=6,AB1098=7),5.52,IF(OR(AB1098=8,AB1098=9),5.71,IF(OR(AB1098=10,AB1098=11,AB1098=12),5.89,IF(OR(AB1098=13,AB1098=14,AB1098=15),6.09,IF(OR(AB1098=16,AB1098=17,AB1098=18),6.29,6.49)))))))))), IF(AG1098="Գ-2", IF(AB1098=0,3.88,IF(AB1098=1,4.01,IF(AB1098=2,4.14,IF(AB1098=3,4.27,IF(OR(AB1098=5,AB1098=4),4.41,IF(OR(AB1098=6,AB1098=7),4.55,IF(OR(AB1098=8,AB1098=9),4.7,IF(OR(AB1098=10,AB1098=11,AB1098=12),4.85,IF(OR(AB1098=13,AB1098=14,AB1098=15),5.01,IF(OR(AB1098=16,AB1098=17,AB1098=18),5.17,5.34)))))))))), IF(AG1098="Գ-3", IF(AB1098=0,3.21,IF(AB1098=1,3.31,IF(AB1098=2,3.42,IF(AB1098=3,3.53,IF(OR(AB1098=5,AB1098=4),3.64,IF(OR(AB1098=6,AB1098=7),3.76,IF(OR(AB1098=8,AB1098=9),3.88,IF(OR(AB1098=10,AB1098=11,AB1098=12),4.01,IF(OR(AB1098=13,AB1098=14,AB1098=15),4.13,IF(OR(AB1098=16,AB1098=17,AB1098=18),4.27,4.4)))))))))), IF(AG1098="Ա-1", IF(AB1098=0,2.66,IF(AB1098=1,2.75,IF(AB1098=2,2.83,IF(AB1098=3,2.92,IF(OR(AB1098=5,AB1098=4),3.02,IF(OR(AB1098=6,AB1098=7),3.11,IF(OR(AB1098=8,AB1098=9),3.21,IF(OR(AB1098=10,AB1098=11,AB1098=12),3.31,IF(OR(AB1098=13,AB1098=14,AB1098=15),3.42,IF(OR(AB1098=16,AB1098=17,AB1098=18),3.53,3.64)))))))))), IF(AG1098="Ա-2", IF(AB1098=0,2.28,IF(AB1098=1,2.35,IF(AB1098=2,2.43,IF(AB1098=3,2.5,IF(OR(AB1098=5,AB1098=4),2.58,IF(OR(AB1098=6,AB1098=7),2.66,IF(OR(AB1098=8,AB1098=9),2.75,IF(OR(AB1098=10,AB1098=11,AB1098=12),2.83,IF(OR(AB1098=13,AB1098=14,AB1098=15),2.92,IF(OR(AB1098=16,AB1098=17,AB1098=18),3.01,3.11)))))))))),IF(AG1098="Ա-3", IF(AB1098=0,1.96,IF(AB1098=1,2.02,IF(AB1098=2,2.08,IF(AB1098=3,2.15,IF(OR(AB1098=5,AB1098=4),2.21,IF(OR(AB1098=6,AB1098=7),2.28,IF(OR(AB1098=8,AB1098=9),2.35,IF(OR(AB1098=10,AB1098=11,AB1098=12),2.42,IF(OR(AB1098=13,AB1098=14,AB1098=15),2.5,IF(OR(AB1098=16,AB1098=17,AB1098=18),2.58,2.66)))))))))), IF(AG1098="Կ-1", IF(AB1098=0,1.68,IF(AB1098=1,1.73,IF(AB1098=2,1.79,IF(AB1098=3,1.84,IF(OR(AB1098=5,AB1098=4),1.9,IF(OR(AB1098=6,AB1098=7),1.96,IF(OR(AB1098=8,AB1098=9),2.02,IF(OR(AB1098=10,AB1098=11,AB1098=12),2.08,IF(OR(AB1098=13,AB1098=14,AB1098=15),2.14,IF(OR(AB1098=16,AB1098=17,AB1098=18),2.21,2.28)))))))))), IF(AG1098="Կ-2", IF(AB1098=0,1.45,IF(AB1098=1,1.49,IF(AB1098=2,1.54,IF(AB1098=3,1.59,IF(OR(AB1098=5,AB1098=4),1.63,IF(OR(AB1098=6,AB1098=7),1.68,IF(OR(AB1098=8,AB1098=9),1.73,IF(OR(AB1098=10,AB1098=11,AB1098=12),1.79,IF(OR(AB1098=13,AB1098=14,AB1098=15),1.84,IF(OR(AB1098=16,AB1098=17,AB1098=18),1.9,1.95)))))))))),IF(AG1098="Կ-3", IF(AB1098=0,1.25,IF(AB1098=1,1.29,IF(AB1098=2,1.33,IF(AB1098=3,1.37,IF(OR(AB1098=5,AB1098=4),1.41,IF(OR(AB1098=6,AB1098=7),1.45,IF(OR(AB1098=8,AB1098=9),1.49,IF(OR(AB1098=10,AB1098=11,AB1098=12),1.54,IF(OR(AB1098=13,AB1098=14,AB1098=15),1.58,IF(OR(AB1098=16,AB1098=17,AB1098=18),1.63,1.68)))))))))), "Error"))))))))))))</f>
        <v>1.84</v>
      </c>
      <c r="AD1098" s="456">
        <v>83200</v>
      </c>
      <c r="AE1098" s="456"/>
      <c r="AF1098" s="456"/>
      <c r="AG1098" s="589" t="str">
        <f t="shared" ref="AG1098:AG1114" si="1150">+W1098</f>
        <v>Կ-1</v>
      </c>
      <c r="AH1098" s="456">
        <f t="shared" ref="AH1098:AH1114" si="1151">AD1098*AC1098</f>
        <v>153088</v>
      </c>
      <c r="AI1098" s="590">
        <f t="shared" ref="AI1098:AI1114" si="1152">AH1098+AE1098+AF1098</f>
        <v>153088</v>
      </c>
      <c r="AJ1098" s="590">
        <f t="shared" ref="AJ1098:AJ1114" si="1153">+AI1098*13</f>
        <v>1990144</v>
      </c>
      <c r="AK1098" s="592">
        <f t="shared" ref="AK1098:AK1114" si="1154">+AA1098</f>
        <v>1</v>
      </c>
      <c r="AL1098" s="592">
        <f t="shared" ref="AL1098:AL1114" si="1155">+AB1098+1</f>
        <v>4</v>
      </c>
      <c r="AM1098" s="588">
        <f t="shared" ref="AM1098:AM1114" si="1156">IF(AK1098&lt;1,0,IF(AQ1098="Բ-1",IF(AL1098=0,6.94,IF(AL1098=1,7.17,IF(AL1098=2,7.41,IF(AL1098=3,7.66,IF(OR(AL1098=5,AL1098=4),7.92,IF(OR(AL1098=6,AL1098=7),8.18,IF(OR(AL1098=8,AL1098=9),8.46,IF(OR(AL1098=10,AL1098=11,AL1098=12),8.74,IF(OR(AL1098=13,AL1098=14,AL1098=15),9.03,IF(OR(AL1098=16,AL1098=17,AL1098=18),9.33,9.65)))))))))),IF(AQ1098="Բ-2", IF(AL1098=0,5.71,IF(AL1098=1,5.89,IF(AL1098=2,6.09,IF(AL1098=3,6.29,IF(OR(AL1098=5,AL1098=4),6.5,IF(OR(AL1098=6,AL1098=7),6.72,IF(OR(AL1098=8,AL1098=9),6.94,IF(OR(AL1098=10,AL1098=11,AL1098=12),7.17,IF(OR(AL1098=13,AL1098=14,AL1098=15),7.41,IF(OR(AL1098=16,AL1098=17,AL1098=18),7.65,7.91)))))))))), IF(AQ1098="Գ-1", IF(AL1098=0,4.7,IF(AL1098=1,4.86,IF(AL1098=2,5.01,IF(AL1098=3,5.18,IF(OR(AL1098=5,AL1098=4),5.35,IF(OR(AL1098=6,AL1098=7),5.52,IF(OR(AL1098=8,AL1098=9),5.71,IF(OR(AL1098=10,AL1098=11,AL1098=12),5.89,IF(OR(AL1098=13,AL1098=14,AL1098=15),6.09,IF(OR(AL1098=16,AL1098=17,AL1098=18),6.29,6.49)))))))))), IF(AQ1098="Գ-2", IF(AL1098=0,3.88,IF(AL1098=1,4.01,IF(AL1098=2,4.14,IF(AL1098=3,4.27,IF(OR(AL1098=5,AL1098=4),4.41,IF(OR(AL1098=6,AL1098=7),4.55,IF(OR(AL1098=8,AL1098=9),4.7,IF(OR(AL1098=10,AL1098=11,AL1098=12),4.85,IF(OR(AL1098=13,AL1098=14,AL1098=15),5.01,IF(OR(AL1098=16,AL1098=17,AL1098=18),5.17,5.34)))))))))), IF(AQ1098="Գ-3", IF(AL1098=0,3.21,IF(AL1098=1,3.31,IF(AL1098=2,3.42,IF(AL1098=3,3.53,IF(OR(AL1098=5,AL1098=4),3.64,IF(OR(AL1098=6,AL1098=7),3.76,IF(OR(AL1098=8,AL1098=9),3.88,IF(OR(AL1098=10,AL1098=11,AL1098=12),4.01,IF(OR(AL1098=13,AL1098=14,AL1098=15),4.13,IF(OR(AL1098=16,AL1098=17,AL1098=18),4.27,4.4)))))))))), IF(AQ1098="Ա-1", IF(AL1098=0,2.66,IF(AL1098=1,2.75,IF(AL1098=2,2.83,IF(AL1098=3,2.92,IF(OR(AL1098=5,AL1098=4),3.02,IF(OR(AL1098=6,AL1098=7),3.11,IF(OR(AL1098=8,AL1098=9),3.21,IF(OR(AL1098=10,AL1098=11,AL1098=12),3.31,IF(OR(AL1098=13,AL1098=14,AL1098=15),3.42,IF(OR(AL1098=16,AL1098=17,AL1098=18),3.53,3.64)))))))))), IF(AQ1098="Ա-2", IF(AL1098=0,2.28,IF(AL1098=1,2.35,IF(AL1098=2,2.43,IF(AL1098=3,2.5,IF(OR(AL1098=5,AL1098=4),2.58,IF(OR(AL1098=6,AL1098=7),2.66,IF(OR(AL1098=8,AL1098=9),2.75,IF(OR(AL1098=10,AL1098=11,AL1098=12),2.83,IF(OR(AL1098=13,AL1098=14,AL1098=15),2.92,IF(OR(AL1098=16,AL1098=17,AL1098=18),3.01,3.11)))))))))),IF(AQ1098="Ա-3", IF(AL1098=0,1.96,IF(AL1098=1,2.02,IF(AL1098=2,2.08,IF(AL1098=3,2.15,IF(OR(AL1098=5,AL1098=4),2.21,IF(OR(AL1098=6,AL1098=7),2.28,IF(OR(AL1098=8,AL1098=9),2.35,IF(OR(AL1098=10,AL1098=11,AL1098=12),2.42,IF(OR(AL1098=13,AL1098=14,AL1098=15),2.5,IF(OR(AL1098=16,AL1098=17,AL1098=18),2.58,2.66)))))))))), IF(AQ1098="Կ-1", IF(AL1098=0,1.68,IF(AL1098=1,1.73,IF(AL1098=2,1.79,IF(AL1098=3,1.84,IF(OR(AL1098=5,AL1098=4),1.9,IF(OR(AL1098=6,AL1098=7),1.96,IF(OR(AL1098=8,AL1098=9),2.02,IF(OR(AL1098=10,AL1098=11,AL1098=12),2.08,IF(OR(AL1098=13,AL1098=14,AL1098=15),2.14,IF(OR(AL1098=16,AL1098=17,AL1098=18),2.21,2.28)))))))))), IF(AQ1098="Կ-2", IF(AL1098=0,1.45,IF(AL1098=1,1.49,IF(AL1098=2,1.54,IF(AL1098=3,1.59,IF(OR(AL1098=5,AL1098=4),1.63,IF(OR(AL1098=6,AL1098=7),1.68,IF(OR(AL1098=8,AL1098=9),1.73,IF(OR(AL1098=10,AL1098=11,AL1098=12),1.79,IF(OR(AL1098=13,AL1098=14,AL1098=15),1.84,IF(OR(AL1098=16,AL1098=17,AL1098=18),1.9,1.95)))))))))),IF(AQ1098="Կ-3", IF(AL1098=0,1.25,IF(AL1098=1,1.29,IF(AL1098=2,1.33,IF(AL1098=3,1.37,IF(OR(AL1098=5,AL1098=4),1.41,IF(OR(AL1098=6,AL1098=7),1.45,IF(OR(AL1098=8,AL1098=9),1.49,IF(OR(AL1098=10,AL1098=11,AL1098=12),1.54,IF(OR(AL1098=13,AL1098=14,AL1098=15),1.58,IF(OR(AL1098=16,AL1098=17,AL1098=18),1.63,1.68)))))))))), "Error"))))))))))))</f>
        <v>1.9</v>
      </c>
      <c r="AN1098" s="456">
        <v>83200</v>
      </c>
      <c r="AO1098" s="456"/>
      <c r="AP1098" s="456"/>
      <c r="AQ1098" s="589" t="str">
        <f t="shared" ref="AQ1098:AQ1114" si="1157">+AG1098</f>
        <v>Կ-1</v>
      </c>
      <c r="AR1098" s="456">
        <f t="shared" ref="AR1098:AR1114" si="1158">AN1098*AM1098</f>
        <v>158080</v>
      </c>
      <c r="AS1098" s="590">
        <f t="shared" ref="AS1098:AS1114" si="1159">AR1098+AO1098+AP1098</f>
        <v>158080</v>
      </c>
      <c r="AT1098" s="590">
        <f t="shared" ref="AT1098:AT1114" si="1160">+AS1098*13</f>
        <v>2055040</v>
      </c>
    </row>
    <row r="1099" spans="2:46" s="587" customFormat="1" ht="13.5">
      <c r="B1099" s="830">
        <v>30</v>
      </c>
      <c r="C1099" s="795" t="s">
        <v>2860</v>
      </c>
      <c r="D1099" s="794" t="s">
        <v>1960</v>
      </c>
      <c r="E1099" s="796">
        <v>1989</v>
      </c>
      <c r="F1099" s="795" t="s">
        <v>222</v>
      </c>
      <c r="G1099" s="820">
        <v>1</v>
      </c>
      <c r="H1099" s="820">
        <v>15</v>
      </c>
      <c r="I1099" s="821">
        <f t="shared" si="1136"/>
        <v>2.14</v>
      </c>
      <c r="J1099" s="799">
        <v>83200</v>
      </c>
      <c r="K1099" s="799"/>
      <c r="L1099" s="799"/>
      <c r="M1099" s="822" t="s">
        <v>86</v>
      </c>
      <c r="N1099" s="799">
        <f t="shared" si="1137"/>
        <v>178048</v>
      </c>
      <c r="O1099" s="823">
        <f t="shared" si="1138"/>
        <v>178048</v>
      </c>
      <c r="P1099" s="823">
        <f t="shared" si="1139"/>
        <v>2314624</v>
      </c>
      <c r="Q1099" s="592">
        <f t="shared" si="1140"/>
        <v>1</v>
      </c>
      <c r="R1099" s="592">
        <f t="shared" si="1141"/>
        <v>16</v>
      </c>
      <c r="S1099" s="588">
        <f t="shared" si="1142"/>
        <v>2.21</v>
      </c>
      <c r="T1099" s="456">
        <v>83200</v>
      </c>
      <c r="U1099" s="456"/>
      <c r="V1099" s="456"/>
      <c r="W1099" s="589" t="str">
        <f t="shared" si="1143"/>
        <v>Կ-1</v>
      </c>
      <c r="X1099" s="456">
        <f t="shared" si="1144"/>
        <v>183872</v>
      </c>
      <c r="Y1099" s="590">
        <f t="shared" si="1145"/>
        <v>183872</v>
      </c>
      <c r="Z1099" s="590">
        <f t="shared" si="1146"/>
        <v>2390336</v>
      </c>
      <c r="AA1099" s="592">
        <f t="shared" si="1147"/>
        <v>1</v>
      </c>
      <c r="AB1099" s="592">
        <f t="shared" si="1148"/>
        <v>17</v>
      </c>
      <c r="AC1099" s="588">
        <f t="shared" si="1149"/>
        <v>2.21</v>
      </c>
      <c r="AD1099" s="456">
        <v>83200</v>
      </c>
      <c r="AE1099" s="456"/>
      <c r="AF1099" s="456"/>
      <c r="AG1099" s="589" t="str">
        <f t="shared" si="1150"/>
        <v>Կ-1</v>
      </c>
      <c r="AH1099" s="456">
        <f t="shared" si="1151"/>
        <v>183872</v>
      </c>
      <c r="AI1099" s="590">
        <f t="shared" si="1152"/>
        <v>183872</v>
      </c>
      <c r="AJ1099" s="590">
        <f t="shared" si="1153"/>
        <v>2390336</v>
      </c>
      <c r="AK1099" s="592">
        <f t="shared" si="1154"/>
        <v>1</v>
      </c>
      <c r="AL1099" s="592">
        <f t="shared" si="1155"/>
        <v>18</v>
      </c>
      <c r="AM1099" s="588">
        <f t="shared" si="1156"/>
        <v>2.21</v>
      </c>
      <c r="AN1099" s="456">
        <v>83200</v>
      </c>
      <c r="AO1099" s="456"/>
      <c r="AP1099" s="456"/>
      <c r="AQ1099" s="589" t="str">
        <f t="shared" si="1157"/>
        <v>Կ-1</v>
      </c>
      <c r="AR1099" s="456">
        <f t="shared" si="1158"/>
        <v>183872</v>
      </c>
      <c r="AS1099" s="590">
        <f t="shared" si="1159"/>
        <v>183872</v>
      </c>
      <c r="AT1099" s="590">
        <f t="shared" si="1160"/>
        <v>2390336</v>
      </c>
    </row>
    <row r="1100" spans="2:46" s="587" customFormat="1" ht="13.5">
      <c r="B1100" s="830">
        <v>31</v>
      </c>
      <c r="C1100" s="868" t="s">
        <v>2439</v>
      </c>
      <c r="D1100" s="794" t="s">
        <v>1960</v>
      </c>
      <c r="E1100" s="796">
        <v>2001</v>
      </c>
      <c r="F1100" s="795" t="s">
        <v>222</v>
      </c>
      <c r="G1100" s="820">
        <v>1</v>
      </c>
      <c r="H1100" s="820">
        <v>2</v>
      </c>
      <c r="I1100" s="821">
        <f t="shared" si="1136"/>
        <v>1.79</v>
      </c>
      <c r="J1100" s="799">
        <v>83200</v>
      </c>
      <c r="K1100" s="799"/>
      <c r="L1100" s="832"/>
      <c r="M1100" s="896" t="s">
        <v>86</v>
      </c>
      <c r="N1100" s="799">
        <f t="shared" si="1137"/>
        <v>148928</v>
      </c>
      <c r="O1100" s="823">
        <f t="shared" si="1138"/>
        <v>148928</v>
      </c>
      <c r="P1100" s="823">
        <f t="shared" si="1139"/>
        <v>1936064</v>
      </c>
      <c r="Q1100" s="592">
        <f t="shared" si="1140"/>
        <v>1</v>
      </c>
      <c r="R1100" s="592">
        <f t="shared" si="1141"/>
        <v>3</v>
      </c>
      <c r="S1100" s="588">
        <f t="shared" si="1142"/>
        <v>1.84</v>
      </c>
      <c r="T1100" s="456">
        <v>83200</v>
      </c>
      <c r="U1100" s="456"/>
      <c r="V1100" s="457"/>
      <c r="W1100" s="589" t="str">
        <f t="shared" si="1143"/>
        <v>Կ-1</v>
      </c>
      <c r="X1100" s="456">
        <f t="shared" si="1144"/>
        <v>153088</v>
      </c>
      <c r="Y1100" s="590">
        <f t="shared" si="1145"/>
        <v>153088</v>
      </c>
      <c r="Z1100" s="590">
        <f t="shared" si="1146"/>
        <v>1990144</v>
      </c>
      <c r="AA1100" s="592">
        <f t="shared" si="1147"/>
        <v>1</v>
      </c>
      <c r="AB1100" s="592">
        <f t="shared" si="1148"/>
        <v>4</v>
      </c>
      <c r="AC1100" s="588">
        <f t="shared" si="1149"/>
        <v>1.9</v>
      </c>
      <c r="AD1100" s="456">
        <v>83200</v>
      </c>
      <c r="AE1100" s="456"/>
      <c r="AF1100" s="457"/>
      <c r="AG1100" s="589" t="str">
        <f t="shared" si="1150"/>
        <v>Կ-1</v>
      </c>
      <c r="AH1100" s="456">
        <f t="shared" si="1151"/>
        <v>158080</v>
      </c>
      <c r="AI1100" s="590">
        <f t="shared" si="1152"/>
        <v>158080</v>
      </c>
      <c r="AJ1100" s="590">
        <f t="shared" si="1153"/>
        <v>2055040</v>
      </c>
      <c r="AK1100" s="592">
        <f t="shared" si="1154"/>
        <v>1</v>
      </c>
      <c r="AL1100" s="592">
        <f t="shared" si="1155"/>
        <v>5</v>
      </c>
      <c r="AM1100" s="588">
        <f t="shared" si="1156"/>
        <v>1.9</v>
      </c>
      <c r="AN1100" s="456">
        <v>83200</v>
      </c>
      <c r="AO1100" s="456"/>
      <c r="AP1100" s="457"/>
      <c r="AQ1100" s="589" t="str">
        <f t="shared" si="1157"/>
        <v>Կ-1</v>
      </c>
      <c r="AR1100" s="456">
        <f t="shared" si="1158"/>
        <v>158080</v>
      </c>
      <c r="AS1100" s="590">
        <f t="shared" si="1159"/>
        <v>158080</v>
      </c>
      <c r="AT1100" s="590">
        <f t="shared" si="1160"/>
        <v>2055040</v>
      </c>
    </row>
    <row r="1101" spans="2:46" s="587" customFormat="1" ht="13.5">
      <c r="B1101" s="830">
        <v>32</v>
      </c>
      <c r="C1101" s="795" t="s">
        <v>2864</v>
      </c>
      <c r="D1101" s="794" t="s">
        <v>1960</v>
      </c>
      <c r="E1101" s="796">
        <v>2003</v>
      </c>
      <c r="F1101" s="795" t="s">
        <v>222</v>
      </c>
      <c r="G1101" s="820">
        <v>1</v>
      </c>
      <c r="H1101" s="820">
        <v>2</v>
      </c>
      <c r="I1101" s="821">
        <f t="shared" si="1136"/>
        <v>1.79</v>
      </c>
      <c r="J1101" s="799">
        <v>83200</v>
      </c>
      <c r="K1101" s="799"/>
      <c r="L1101" s="799"/>
      <c r="M1101" s="822" t="s">
        <v>86</v>
      </c>
      <c r="N1101" s="799">
        <f t="shared" si="1137"/>
        <v>148928</v>
      </c>
      <c r="O1101" s="823">
        <f t="shared" si="1138"/>
        <v>148928</v>
      </c>
      <c r="P1101" s="823">
        <f t="shared" si="1139"/>
        <v>1936064</v>
      </c>
      <c r="Q1101" s="592">
        <f t="shared" si="1140"/>
        <v>1</v>
      </c>
      <c r="R1101" s="592">
        <f t="shared" si="1141"/>
        <v>3</v>
      </c>
      <c r="S1101" s="588">
        <f t="shared" si="1142"/>
        <v>1.84</v>
      </c>
      <c r="T1101" s="456">
        <v>83200</v>
      </c>
      <c r="U1101" s="456"/>
      <c r="V1101" s="456"/>
      <c r="W1101" s="589" t="str">
        <f t="shared" si="1143"/>
        <v>Կ-1</v>
      </c>
      <c r="X1101" s="456">
        <f t="shared" si="1144"/>
        <v>153088</v>
      </c>
      <c r="Y1101" s="590">
        <f t="shared" si="1145"/>
        <v>153088</v>
      </c>
      <c r="Z1101" s="590">
        <f t="shared" si="1146"/>
        <v>1990144</v>
      </c>
      <c r="AA1101" s="592">
        <f t="shared" si="1147"/>
        <v>1</v>
      </c>
      <c r="AB1101" s="592">
        <f t="shared" si="1148"/>
        <v>4</v>
      </c>
      <c r="AC1101" s="588">
        <f t="shared" si="1149"/>
        <v>1.9</v>
      </c>
      <c r="AD1101" s="456">
        <v>83200</v>
      </c>
      <c r="AE1101" s="456"/>
      <c r="AF1101" s="456"/>
      <c r="AG1101" s="589" t="str">
        <f t="shared" si="1150"/>
        <v>Կ-1</v>
      </c>
      <c r="AH1101" s="456">
        <f t="shared" si="1151"/>
        <v>158080</v>
      </c>
      <c r="AI1101" s="590">
        <f t="shared" si="1152"/>
        <v>158080</v>
      </c>
      <c r="AJ1101" s="590">
        <f t="shared" si="1153"/>
        <v>2055040</v>
      </c>
      <c r="AK1101" s="592">
        <f t="shared" si="1154"/>
        <v>1</v>
      </c>
      <c r="AL1101" s="592">
        <f t="shared" si="1155"/>
        <v>5</v>
      </c>
      <c r="AM1101" s="588">
        <f t="shared" si="1156"/>
        <v>1.9</v>
      </c>
      <c r="AN1101" s="456">
        <v>83200</v>
      </c>
      <c r="AO1101" s="456"/>
      <c r="AP1101" s="456"/>
      <c r="AQ1101" s="589" t="str">
        <f t="shared" si="1157"/>
        <v>Կ-1</v>
      </c>
      <c r="AR1101" s="456">
        <f t="shared" si="1158"/>
        <v>158080</v>
      </c>
      <c r="AS1101" s="590">
        <f t="shared" si="1159"/>
        <v>158080</v>
      </c>
      <c r="AT1101" s="590">
        <f t="shared" si="1160"/>
        <v>2055040</v>
      </c>
    </row>
    <row r="1102" spans="2:46" s="587" customFormat="1" ht="13.5">
      <c r="B1102" s="830">
        <v>33</v>
      </c>
      <c r="C1102" s="831" t="s">
        <v>2872</v>
      </c>
      <c r="D1102" s="817" t="s">
        <v>1960</v>
      </c>
      <c r="E1102" s="818">
        <v>2003</v>
      </c>
      <c r="F1102" s="819" t="s">
        <v>222</v>
      </c>
      <c r="G1102" s="820">
        <v>1</v>
      </c>
      <c r="H1102" s="820">
        <v>1</v>
      </c>
      <c r="I1102" s="821">
        <f t="shared" si="1136"/>
        <v>1.73</v>
      </c>
      <c r="J1102" s="799">
        <v>83200</v>
      </c>
      <c r="K1102" s="832"/>
      <c r="L1102" s="832"/>
      <c r="M1102" s="822" t="s">
        <v>86</v>
      </c>
      <c r="N1102" s="799">
        <f t="shared" si="1137"/>
        <v>143936</v>
      </c>
      <c r="O1102" s="823">
        <f t="shared" si="1138"/>
        <v>143936</v>
      </c>
      <c r="P1102" s="823">
        <f t="shared" si="1139"/>
        <v>1871168</v>
      </c>
      <c r="Q1102" s="592">
        <f t="shared" si="1140"/>
        <v>1</v>
      </c>
      <c r="R1102" s="592">
        <f t="shared" si="1141"/>
        <v>2</v>
      </c>
      <c r="S1102" s="588">
        <f t="shared" si="1142"/>
        <v>1.79</v>
      </c>
      <c r="T1102" s="456">
        <v>83200</v>
      </c>
      <c r="U1102" s="457"/>
      <c r="V1102" s="457"/>
      <c r="W1102" s="589" t="str">
        <f t="shared" si="1143"/>
        <v>Կ-1</v>
      </c>
      <c r="X1102" s="456">
        <f t="shared" si="1144"/>
        <v>148928</v>
      </c>
      <c r="Y1102" s="590">
        <f t="shared" si="1145"/>
        <v>148928</v>
      </c>
      <c r="Z1102" s="590">
        <f t="shared" si="1146"/>
        <v>1936064</v>
      </c>
      <c r="AA1102" s="592">
        <f t="shared" si="1147"/>
        <v>1</v>
      </c>
      <c r="AB1102" s="592">
        <f t="shared" si="1148"/>
        <v>3</v>
      </c>
      <c r="AC1102" s="588">
        <f t="shared" si="1149"/>
        <v>1.84</v>
      </c>
      <c r="AD1102" s="456">
        <v>83200</v>
      </c>
      <c r="AE1102" s="457"/>
      <c r="AF1102" s="457"/>
      <c r="AG1102" s="589" t="str">
        <f t="shared" si="1150"/>
        <v>Կ-1</v>
      </c>
      <c r="AH1102" s="456">
        <f t="shared" si="1151"/>
        <v>153088</v>
      </c>
      <c r="AI1102" s="590">
        <f t="shared" si="1152"/>
        <v>153088</v>
      </c>
      <c r="AJ1102" s="590">
        <f t="shared" si="1153"/>
        <v>1990144</v>
      </c>
      <c r="AK1102" s="592">
        <f t="shared" si="1154"/>
        <v>1</v>
      </c>
      <c r="AL1102" s="592">
        <f t="shared" si="1155"/>
        <v>4</v>
      </c>
      <c r="AM1102" s="588">
        <f t="shared" si="1156"/>
        <v>1.9</v>
      </c>
      <c r="AN1102" s="456">
        <v>83200</v>
      </c>
      <c r="AO1102" s="457"/>
      <c r="AP1102" s="457"/>
      <c r="AQ1102" s="589" t="str">
        <f t="shared" si="1157"/>
        <v>Կ-1</v>
      </c>
      <c r="AR1102" s="456">
        <f t="shared" si="1158"/>
        <v>158080</v>
      </c>
      <c r="AS1102" s="590">
        <f t="shared" si="1159"/>
        <v>158080</v>
      </c>
      <c r="AT1102" s="590">
        <f t="shared" si="1160"/>
        <v>2055040</v>
      </c>
    </row>
    <row r="1103" spans="2:46" s="587" customFormat="1" ht="13.5">
      <c r="B1103" s="830">
        <v>34</v>
      </c>
      <c r="C1103" s="795" t="s">
        <v>78</v>
      </c>
      <c r="D1103" s="887"/>
      <c r="E1103" s="888"/>
      <c r="F1103" s="897" t="s">
        <v>222</v>
      </c>
      <c r="G1103" s="820">
        <v>1</v>
      </c>
      <c r="H1103" s="820">
        <v>6</v>
      </c>
      <c r="I1103" s="821">
        <f t="shared" si="1136"/>
        <v>1.96</v>
      </c>
      <c r="J1103" s="799">
        <v>83200</v>
      </c>
      <c r="K1103" s="799"/>
      <c r="L1103" s="799"/>
      <c r="M1103" s="822" t="s">
        <v>86</v>
      </c>
      <c r="N1103" s="799">
        <f t="shared" si="1137"/>
        <v>163072</v>
      </c>
      <c r="O1103" s="823">
        <f t="shared" si="1138"/>
        <v>163072</v>
      </c>
      <c r="P1103" s="823">
        <f t="shared" si="1139"/>
        <v>2119936</v>
      </c>
      <c r="Q1103" s="592">
        <f t="shared" si="1140"/>
        <v>1</v>
      </c>
      <c r="R1103" s="592">
        <f t="shared" si="1141"/>
        <v>7</v>
      </c>
      <c r="S1103" s="588">
        <f t="shared" si="1142"/>
        <v>1.96</v>
      </c>
      <c r="T1103" s="456">
        <v>83200</v>
      </c>
      <c r="U1103" s="456"/>
      <c r="V1103" s="456"/>
      <c r="W1103" s="589" t="str">
        <f t="shared" si="1143"/>
        <v>Կ-1</v>
      </c>
      <c r="X1103" s="456">
        <f t="shared" si="1144"/>
        <v>163072</v>
      </c>
      <c r="Y1103" s="590">
        <f t="shared" si="1145"/>
        <v>163072</v>
      </c>
      <c r="Z1103" s="590">
        <f t="shared" si="1146"/>
        <v>2119936</v>
      </c>
      <c r="AA1103" s="592">
        <f t="shared" si="1147"/>
        <v>1</v>
      </c>
      <c r="AB1103" s="592">
        <f t="shared" si="1148"/>
        <v>8</v>
      </c>
      <c r="AC1103" s="588">
        <f t="shared" si="1149"/>
        <v>2.02</v>
      </c>
      <c r="AD1103" s="456">
        <v>83200</v>
      </c>
      <c r="AE1103" s="456"/>
      <c r="AF1103" s="456"/>
      <c r="AG1103" s="589" t="str">
        <f t="shared" si="1150"/>
        <v>Կ-1</v>
      </c>
      <c r="AH1103" s="456">
        <f t="shared" si="1151"/>
        <v>168064</v>
      </c>
      <c r="AI1103" s="590">
        <f t="shared" si="1152"/>
        <v>168064</v>
      </c>
      <c r="AJ1103" s="590">
        <f t="shared" si="1153"/>
        <v>2184832</v>
      </c>
      <c r="AK1103" s="592">
        <f t="shared" si="1154"/>
        <v>1</v>
      </c>
      <c r="AL1103" s="592">
        <f t="shared" si="1155"/>
        <v>9</v>
      </c>
      <c r="AM1103" s="588">
        <f t="shared" si="1156"/>
        <v>2.02</v>
      </c>
      <c r="AN1103" s="456">
        <v>83200</v>
      </c>
      <c r="AO1103" s="456"/>
      <c r="AP1103" s="456"/>
      <c r="AQ1103" s="589" t="str">
        <f t="shared" si="1157"/>
        <v>Կ-1</v>
      </c>
      <c r="AR1103" s="456">
        <f t="shared" si="1158"/>
        <v>168064</v>
      </c>
      <c r="AS1103" s="590">
        <f t="shared" si="1159"/>
        <v>168064</v>
      </c>
      <c r="AT1103" s="590">
        <f t="shared" si="1160"/>
        <v>2184832</v>
      </c>
    </row>
    <row r="1104" spans="2:46" s="587" customFormat="1" ht="13.5">
      <c r="B1104" s="830">
        <v>35</v>
      </c>
      <c r="C1104" s="795" t="s">
        <v>2861</v>
      </c>
      <c r="D1104" s="887" t="s">
        <v>1960</v>
      </c>
      <c r="E1104" s="888">
        <v>1966</v>
      </c>
      <c r="F1104" s="897" t="s">
        <v>222</v>
      </c>
      <c r="G1104" s="820">
        <v>1</v>
      </c>
      <c r="H1104" s="820">
        <v>10</v>
      </c>
      <c r="I1104" s="821">
        <f t="shared" si="1136"/>
        <v>2.08</v>
      </c>
      <c r="J1104" s="799">
        <v>83200</v>
      </c>
      <c r="K1104" s="799"/>
      <c r="L1104" s="799"/>
      <c r="M1104" s="822" t="s">
        <v>86</v>
      </c>
      <c r="N1104" s="799">
        <f t="shared" si="1137"/>
        <v>173056</v>
      </c>
      <c r="O1104" s="823">
        <f t="shared" si="1138"/>
        <v>173056</v>
      </c>
      <c r="P1104" s="823">
        <f t="shared" si="1139"/>
        <v>2249728</v>
      </c>
      <c r="Q1104" s="592">
        <f t="shared" si="1140"/>
        <v>1</v>
      </c>
      <c r="R1104" s="592">
        <f t="shared" si="1141"/>
        <v>11</v>
      </c>
      <c r="S1104" s="588">
        <f t="shared" si="1142"/>
        <v>2.08</v>
      </c>
      <c r="T1104" s="456">
        <v>83200</v>
      </c>
      <c r="U1104" s="456"/>
      <c r="V1104" s="456"/>
      <c r="W1104" s="589" t="str">
        <f t="shared" si="1143"/>
        <v>Կ-1</v>
      </c>
      <c r="X1104" s="456">
        <f t="shared" si="1144"/>
        <v>173056</v>
      </c>
      <c r="Y1104" s="590">
        <f t="shared" si="1145"/>
        <v>173056</v>
      </c>
      <c r="Z1104" s="590">
        <f t="shared" si="1146"/>
        <v>2249728</v>
      </c>
      <c r="AA1104" s="592">
        <f t="shared" si="1147"/>
        <v>1</v>
      </c>
      <c r="AB1104" s="592">
        <f t="shared" si="1148"/>
        <v>12</v>
      </c>
      <c r="AC1104" s="588">
        <f t="shared" si="1149"/>
        <v>2.08</v>
      </c>
      <c r="AD1104" s="456">
        <v>83200</v>
      </c>
      <c r="AE1104" s="456"/>
      <c r="AF1104" s="456"/>
      <c r="AG1104" s="589" t="str">
        <f t="shared" si="1150"/>
        <v>Կ-1</v>
      </c>
      <c r="AH1104" s="456">
        <f t="shared" si="1151"/>
        <v>173056</v>
      </c>
      <c r="AI1104" s="590">
        <f t="shared" si="1152"/>
        <v>173056</v>
      </c>
      <c r="AJ1104" s="590">
        <f t="shared" si="1153"/>
        <v>2249728</v>
      </c>
      <c r="AK1104" s="592">
        <f t="shared" si="1154"/>
        <v>1</v>
      </c>
      <c r="AL1104" s="592">
        <f t="shared" si="1155"/>
        <v>13</v>
      </c>
      <c r="AM1104" s="588">
        <f t="shared" si="1156"/>
        <v>2.14</v>
      </c>
      <c r="AN1104" s="456">
        <v>83200</v>
      </c>
      <c r="AO1104" s="456"/>
      <c r="AP1104" s="456"/>
      <c r="AQ1104" s="589" t="str">
        <f t="shared" si="1157"/>
        <v>Կ-1</v>
      </c>
      <c r="AR1104" s="456">
        <f t="shared" si="1158"/>
        <v>178048</v>
      </c>
      <c r="AS1104" s="590">
        <f t="shared" si="1159"/>
        <v>178048</v>
      </c>
      <c r="AT1104" s="590">
        <f t="shared" si="1160"/>
        <v>2314624</v>
      </c>
    </row>
    <row r="1105" spans="2:46" s="587" customFormat="1" ht="13.5">
      <c r="B1105" s="830">
        <v>36</v>
      </c>
      <c r="C1105" s="795" t="s">
        <v>78</v>
      </c>
      <c r="D1105" s="794"/>
      <c r="E1105" s="796"/>
      <c r="F1105" s="795" t="s">
        <v>222</v>
      </c>
      <c r="G1105" s="820">
        <v>1</v>
      </c>
      <c r="H1105" s="820">
        <v>6</v>
      </c>
      <c r="I1105" s="821">
        <f t="shared" si="1136"/>
        <v>1.96</v>
      </c>
      <c r="J1105" s="799">
        <v>83200</v>
      </c>
      <c r="K1105" s="799"/>
      <c r="L1105" s="799"/>
      <c r="M1105" s="822" t="s">
        <v>86</v>
      </c>
      <c r="N1105" s="799">
        <f t="shared" si="1137"/>
        <v>163072</v>
      </c>
      <c r="O1105" s="823">
        <f t="shared" si="1138"/>
        <v>163072</v>
      </c>
      <c r="P1105" s="823">
        <f t="shared" si="1139"/>
        <v>2119936</v>
      </c>
      <c r="Q1105" s="592">
        <f t="shared" si="1140"/>
        <v>1</v>
      </c>
      <c r="R1105" s="592">
        <f t="shared" si="1141"/>
        <v>7</v>
      </c>
      <c r="S1105" s="588">
        <f t="shared" si="1142"/>
        <v>1.96</v>
      </c>
      <c r="T1105" s="456">
        <v>83200</v>
      </c>
      <c r="U1105" s="456"/>
      <c r="V1105" s="456"/>
      <c r="W1105" s="589" t="str">
        <f t="shared" si="1143"/>
        <v>Կ-1</v>
      </c>
      <c r="X1105" s="456">
        <f t="shared" si="1144"/>
        <v>163072</v>
      </c>
      <c r="Y1105" s="590">
        <f t="shared" si="1145"/>
        <v>163072</v>
      </c>
      <c r="Z1105" s="590">
        <f t="shared" si="1146"/>
        <v>2119936</v>
      </c>
      <c r="AA1105" s="592">
        <f t="shared" si="1147"/>
        <v>1</v>
      </c>
      <c r="AB1105" s="592">
        <f t="shared" si="1148"/>
        <v>8</v>
      </c>
      <c r="AC1105" s="588">
        <f t="shared" si="1149"/>
        <v>2.02</v>
      </c>
      <c r="AD1105" s="456">
        <v>83200</v>
      </c>
      <c r="AE1105" s="456"/>
      <c r="AF1105" s="456"/>
      <c r="AG1105" s="589" t="str">
        <f t="shared" si="1150"/>
        <v>Կ-1</v>
      </c>
      <c r="AH1105" s="456">
        <f t="shared" si="1151"/>
        <v>168064</v>
      </c>
      <c r="AI1105" s="590">
        <f t="shared" si="1152"/>
        <v>168064</v>
      </c>
      <c r="AJ1105" s="590">
        <f t="shared" si="1153"/>
        <v>2184832</v>
      </c>
      <c r="AK1105" s="592">
        <f t="shared" si="1154"/>
        <v>1</v>
      </c>
      <c r="AL1105" s="592">
        <f t="shared" si="1155"/>
        <v>9</v>
      </c>
      <c r="AM1105" s="588">
        <f t="shared" si="1156"/>
        <v>2.02</v>
      </c>
      <c r="AN1105" s="456">
        <v>83200</v>
      </c>
      <c r="AO1105" s="456"/>
      <c r="AP1105" s="456"/>
      <c r="AQ1105" s="589" t="str">
        <f t="shared" si="1157"/>
        <v>Կ-1</v>
      </c>
      <c r="AR1105" s="456">
        <f t="shared" si="1158"/>
        <v>168064</v>
      </c>
      <c r="AS1105" s="590">
        <f t="shared" si="1159"/>
        <v>168064</v>
      </c>
      <c r="AT1105" s="590">
        <f t="shared" si="1160"/>
        <v>2184832</v>
      </c>
    </row>
    <row r="1106" spans="2:46" s="587" customFormat="1" ht="13.5">
      <c r="B1106" s="830">
        <v>37</v>
      </c>
      <c r="C1106" s="831" t="s">
        <v>2862</v>
      </c>
      <c r="D1106" s="817" t="s">
        <v>1960</v>
      </c>
      <c r="E1106" s="818">
        <v>2000</v>
      </c>
      <c r="F1106" s="819" t="s">
        <v>222</v>
      </c>
      <c r="G1106" s="820">
        <v>1</v>
      </c>
      <c r="H1106" s="820">
        <v>2</v>
      </c>
      <c r="I1106" s="821">
        <f t="shared" si="1136"/>
        <v>1.79</v>
      </c>
      <c r="J1106" s="799">
        <v>83200</v>
      </c>
      <c r="K1106" s="832"/>
      <c r="L1106" s="832"/>
      <c r="M1106" s="822" t="s">
        <v>86</v>
      </c>
      <c r="N1106" s="799">
        <f t="shared" si="1137"/>
        <v>148928</v>
      </c>
      <c r="O1106" s="823">
        <f t="shared" si="1138"/>
        <v>148928</v>
      </c>
      <c r="P1106" s="823">
        <f t="shared" si="1139"/>
        <v>1936064</v>
      </c>
      <c r="Q1106" s="592">
        <f t="shared" si="1140"/>
        <v>1</v>
      </c>
      <c r="R1106" s="592">
        <f t="shared" si="1141"/>
        <v>3</v>
      </c>
      <c r="S1106" s="588">
        <f t="shared" si="1142"/>
        <v>1.84</v>
      </c>
      <c r="T1106" s="456">
        <v>83200</v>
      </c>
      <c r="U1106" s="457"/>
      <c r="V1106" s="457"/>
      <c r="W1106" s="589" t="str">
        <f t="shared" si="1143"/>
        <v>Կ-1</v>
      </c>
      <c r="X1106" s="456">
        <f t="shared" si="1144"/>
        <v>153088</v>
      </c>
      <c r="Y1106" s="590">
        <f t="shared" si="1145"/>
        <v>153088</v>
      </c>
      <c r="Z1106" s="590">
        <f t="shared" si="1146"/>
        <v>1990144</v>
      </c>
      <c r="AA1106" s="592">
        <f t="shared" si="1147"/>
        <v>1</v>
      </c>
      <c r="AB1106" s="592">
        <f t="shared" si="1148"/>
        <v>4</v>
      </c>
      <c r="AC1106" s="588">
        <f t="shared" si="1149"/>
        <v>1.9</v>
      </c>
      <c r="AD1106" s="456">
        <v>83200</v>
      </c>
      <c r="AE1106" s="457"/>
      <c r="AF1106" s="457"/>
      <c r="AG1106" s="589" t="str">
        <f t="shared" si="1150"/>
        <v>Կ-1</v>
      </c>
      <c r="AH1106" s="456">
        <f t="shared" si="1151"/>
        <v>158080</v>
      </c>
      <c r="AI1106" s="590">
        <f t="shared" si="1152"/>
        <v>158080</v>
      </c>
      <c r="AJ1106" s="590">
        <f t="shared" si="1153"/>
        <v>2055040</v>
      </c>
      <c r="AK1106" s="592">
        <f t="shared" si="1154"/>
        <v>1</v>
      </c>
      <c r="AL1106" s="592">
        <f t="shared" si="1155"/>
        <v>5</v>
      </c>
      <c r="AM1106" s="588">
        <f t="shared" si="1156"/>
        <v>1.9</v>
      </c>
      <c r="AN1106" s="456">
        <v>83200</v>
      </c>
      <c r="AO1106" s="457"/>
      <c r="AP1106" s="457"/>
      <c r="AQ1106" s="589" t="str">
        <f t="shared" si="1157"/>
        <v>Կ-1</v>
      </c>
      <c r="AR1106" s="456">
        <f t="shared" si="1158"/>
        <v>158080</v>
      </c>
      <c r="AS1106" s="590">
        <f t="shared" si="1159"/>
        <v>158080</v>
      </c>
      <c r="AT1106" s="590">
        <f t="shared" si="1160"/>
        <v>2055040</v>
      </c>
    </row>
    <row r="1107" spans="2:46" s="587" customFormat="1" ht="13.5">
      <c r="B1107" s="830">
        <v>38</v>
      </c>
      <c r="C1107" s="795" t="s">
        <v>2863</v>
      </c>
      <c r="D1107" s="794" t="s">
        <v>1960</v>
      </c>
      <c r="E1107" s="796">
        <v>2001</v>
      </c>
      <c r="F1107" s="795" t="s">
        <v>222</v>
      </c>
      <c r="G1107" s="820">
        <v>1</v>
      </c>
      <c r="H1107" s="820">
        <v>2</v>
      </c>
      <c r="I1107" s="821">
        <f t="shared" si="1136"/>
        <v>1.79</v>
      </c>
      <c r="J1107" s="799">
        <v>83200</v>
      </c>
      <c r="K1107" s="799"/>
      <c r="L1107" s="799"/>
      <c r="M1107" s="822" t="s">
        <v>86</v>
      </c>
      <c r="N1107" s="799">
        <f t="shared" si="1137"/>
        <v>148928</v>
      </c>
      <c r="O1107" s="823">
        <f t="shared" si="1138"/>
        <v>148928</v>
      </c>
      <c r="P1107" s="823">
        <f t="shared" si="1139"/>
        <v>1936064</v>
      </c>
      <c r="Q1107" s="592">
        <f t="shared" si="1140"/>
        <v>1</v>
      </c>
      <c r="R1107" s="592">
        <f t="shared" si="1141"/>
        <v>3</v>
      </c>
      <c r="S1107" s="588">
        <f t="shared" si="1142"/>
        <v>1.84</v>
      </c>
      <c r="T1107" s="456">
        <v>83200</v>
      </c>
      <c r="U1107" s="456"/>
      <c r="V1107" s="456"/>
      <c r="W1107" s="589" t="str">
        <f t="shared" si="1143"/>
        <v>Կ-1</v>
      </c>
      <c r="X1107" s="456">
        <f t="shared" si="1144"/>
        <v>153088</v>
      </c>
      <c r="Y1107" s="590">
        <f t="shared" si="1145"/>
        <v>153088</v>
      </c>
      <c r="Z1107" s="590">
        <f t="shared" si="1146"/>
        <v>1990144</v>
      </c>
      <c r="AA1107" s="592">
        <f t="shared" si="1147"/>
        <v>1</v>
      </c>
      <c r="AB1107" s="592">
        <f t="shared" si="1148"/>
        <v>4</v>
      </c>
      <c r="AC1107" s="588">
        <f t="shared" si="1149"/>
        <v>1.9</v>
      </c>
      <c r="AD1107" s="456">
        <v>83200</v>
      </c>
      <c r="AE1107" s="456"/>
      <c r="AF1107" s="456"/>
      <c r="AG1107" s="589" t="str">
        <f t="shared" si="1150"/>
        <v>Կ-1</v>
      </c>
      <c r="AH1107" s="456">
        <f t="shared" si="1151"/>
        <v>158080</v>
      </c>
      <c r="AI1107" s="590">
        <f t="shared" si="1152"/>
        <v>158080</v>
      </c>
      <c r="AJ1107" s="590">
        <f t="shared" si="1153"/>
        <v>2055040</v>
      </c>
      <c r="AK1107" s="592">
        <f t="shared" si="1154"/>
        <v>1</v>
      </c>
      <c r="AL1107" s="592">
        <f t="shared" si="1155"/>
        <v>5</v>
      </c>
      <c r="AM1107" s="588">
        <f t="shared" si="1156"/>
        <v>1.9</v>
      </c>
      <c r="AN1107" s="456">
        <v>83200</v>
      </c>
      <c r="AO1107" s="456"/>
      <c r="AP1107" s="456"/>
      <c r="AQ1107" s="589" t="str">
        <f t="shared" si="1157"/>
        <v>Կ-1</v>
      </c>
      <c r="AR1107" s="456">
        <f t="shared" si="1158"/>
        <v>158080</v>
      </c>
      <c r="AS1107" s="590">
        <f t="shared" si="1159"/>
        <v>158080</v>
      </c>
      <c r="AT1107" s="590">
        <f t="shared" si="1160"/>
        <v>2055040</v>
      </c>
    </row>
    <row r="1108" spans="2:46" s="587" customFormat="1" ht="13.5">
      <c r="B1108" s="830">
        <v>39</v>
      </c>
      <c r="C1108" s="831" t="s">
        <v>1199</v>
      </c>
      <c r="D1108" s="817" t="s">
        <v>1960</v>
      </c>
      <c r="E1108" s="818">
        <v>1988</v>
      </c>
      <c r="F1108" s="819" t="s">
        <v>222</v>
      </c>
      <c r="G1108" s="820">
        <v>1</v>
      </c>
      <c r="H1108" s="820">
        <v>5</v>
      </c>
      <c r="I1108" s="821">
        <f t="shared" si="1136"/>
        <v>1.9</v>
      </c>
      <c r="J1108" s="799">
        <v>83200</v>
      </c>
      <c r="K1108" s="832"/>
      <c r="L1108" s="832"/>
      <c r="M1108" s="822" t="s">
        <v>86</v>
      </c>
      <c r="N1108" s="799">
        <f t="shared" si="1137"/>
        <v>158080</v>
      </c>
      <c r="O1108" s="823">
        <f t="shared" si="1138"/>
        <v>158080</v>
      </c>
      <c r="P1108" s="823">
        <f t="shared" si="1139"/>
        <v>2055040</v>
      </c>
      <c r="Q1108" s="592">
        <f t="shared" si="1140"/>
        <v>1</v>
      </c>
      <c r="R1108" s="592">
        <f t="shared" si="1141"/>
        <v>6</v>
      </c>
      <c r="S1108" s="588">
        <f t="shared" si="1142"/>
        <v>1.96</v>
      </c>
      <c r="T1108" s="456">
        <v>83200</v>
      </c>
      <c r="U1108" s="457"/>
      <c r="V1108" s="457"/>
      <c r="W1108" s="589" t="str">
        <f t="shared" si="1143"/>
        <v>Կ-1</v>
      </c>
      <c r="X1108" s="456">
        <f t="shared" si="1144"/>
        <v>163072</v>
      </c>
      <c r="Y1108" s="590">
        <f t="shared" si="1145"/>
        <v>163072</v>
      </c>
      <c r="Z1108" s="590">
        <f t="shared" si="1146"/>
        <v>2119936</v>
      </c>
      <c r="AA1108" s="592">
        <f t="shared" si="1147"/>
        <v>1</v>
      </c>
      <c r="AB1108" s="592">
        <f t="shared" si="1148"/>
        <v>7</v>
      </c>
      <c r="AC1108" s="588">
        <f t="shared" si="1149"/>
        <v>1.96</v>
      </c>
      <c r="AD1108" s="456">
        <v>83200</v>
      </c>
      <c r="AE1108" s="457"/>
      <c r="AF1108" s="457"/>
      <c r="AG1108" s="589" t="str">
        <f t="shared" si="1150"/>
        <v>Կ-1</v>
      </c>
      <c r="AH1108" s="456">
        <f t="shared" si="1151"/>
        <v>163072</v>
      </c>
      <c r="AI1108" s="590">
        <f t="shared" si="1152"/>
        <v>163072</v>
      </c>
      <c r="AJ1108" s="590">
        <f t="shared" si="1153"/>
        <v>2119936</v>
      </c>
      <c r="AK1108" s="592">
        <f t="shared" si="1154"/>
        <v>1</v>
      </c>
      <c r="AL1108" s="592">
        <f t="shared" si="1155"/>
        <v>8</v>
      </c>
      <c r="AM1108" s="588">
        <f t="shared" si="1156"/>
        <v>2.02</v>
      </c>
      <c r="AN1108" s="456">
        <v>83200</v>
      </c>
      <c r="AO1108" s="457"/>
      <c r="AP1108" s="457"/>
      <c r="AQ1108" s="589" t="str">
        <f t="shared" si="1157"/>
        <v>Կ-1</v>
      </c>
      <c r="AR1108" s="456">
        <f t="shared" si="1158"/>
        <v>168064</v>
      </c>
      <c r="AS1108" s="590">
        <f t="shared" si="1159"/>
        <v>168064</v>
      </c>
      <c r="AT1108" s="590">
        <f t="shared" si="1160"/>
        <v>2184832</v>
      </c>
    </row>
    <row r="1109" spans="2:46" s="587" customFormat="1" ht="13.5">
      <c r="B1109" s="830">
        <v>40</v>
      </c>
      <c r="C1109" s="795" t="s">
        <v>3257</v>
      </c>
      <c r="D1109" s="794" t="s">
        <v>1961</v>
      </c>
      <c r="E1109" s="796">
        <v>2004</v>
      </c>
      <c r="F1109" s="795" t="s">
        <v>222</v>
      </c>
      <c r="G1109" s="820">
        <v>1</v>
      </c>
      <c r="H1109" s="820">
        <v>1</v>
      </c>
      <c r="I1109" s="821">
        <f t="shared" si="1136"/>
        <v>1.73</v>
      </c>
      <c r="J1109" s="799">
        <v>83200</v>
      </c>
      <c r="K1109" s="799"/>
      <c r="L1109" s="799"/>
      <c r="M1109" s="822" t="s">
        <v>86</v>
      </c>
      <c r="N1109" s="799">
        <f t="shared" si="1137"/>
        <v>143936</v>
      </c>
      <c r="O1109" s="823">
        <f t="shared" si="1138"/>
        <v>143936</v>
      </c>
      <c r="P1109" s="823">
        <f t="shared" si="1139"/>
        <v>1871168</v>
      </c>
      <c r="Q1109" s="592">
        <f t="shared" si="1140"/>
        <v>1</v>
      </c>
      <c r="R1109" s="592">
        <f t="shared" si="1141"/>
        <v>2</v>
      </c>
      <c r="S1109" s="588">
        <f t="shared" si="1142"/>
        <v>1.79</v>
      </c>
      <c r="T1109" s="456">
        <v>83200</v>
      </c>
      <c r="U1109" s="456"/>
      <c r="V1109" s="456"/>
      <c r="W1109" s="589" t="str">
        <f t="shared" si="1143"/>
        <v>Կ-1</v>
      </c>
      <c r="X1109" s="456">
        <f t="shared" si="1144"/>
        <v>148928</v>
      </c>
      <c r="Y1109" s="590">
        <f t="shared" si="1145"/>
        <v>148928</v>
      </c>
      <c r="Z1109" s="590">
        <f t="shared" si="1146"/>
        <v>1936064</v>
      </c>
      <c r="AA1109" s="592">
        <f t="shared" si="1147"/>
        <v>1</v>
      </c>
      <c r="AB1109" s="592">
        <f t="shared" si="1148"/>
        <v>3</v>
      </c>
      <c r="AC1109" s="588">
        <f t="shared" si="1149"/>
        <v>1.84</v>
      </c>
      <c r="AD1109" s="456">
        <v>83200</v>
      </c>
      <c r="AE1109" s="456"/>
      <c r="AF1109" s="456"/>
      <c r="AG1109" s="589" t="str">
        <f t="shared" si="1150"/>
        <v>Կ-1</v>
      </c>
      <c r="AH1109" s="456">
        <f t="shared" si="1151"/>
        <v>153088</v>
      </c>
      <c r="AI1109" s="590">
        <f t="shared" si="1152"/>
        <v>153088</v>
      </c>
      <c r="AJ1109" s="590">
        <f t="shared" si="1153"/>
        <v>1990144</v>
      </c>
      <c r="AK1109" s="592">
        <f t="shared" si="1154"/>
        <v>1</v>
      </c>
      <c r="AL1109" s="592">
        <f t="shared" si="1155"/>
        <v>4</v>
      </c>
      <c r="AM1109" s="588">
        <f t="shared" si="1156"/>
        <v>1.9</v>
      </c>
      <c r="AN1109" s="456">
        <v>83200</v>
      </c>
      <c r="AO1109" s="456"/>
      <c r="AP1109" s="456"/>
      <c r="AQ1109" s="589" t="str">
        <f t="shared" si="1157"/>
        <v>Կ-1</v>
      </c>
      <c r="AR1109" s="456">
        <f t="shared" si="1158"/>
        <v>158080</v>
      </c>
      <c r="AS1109" s="590">
        <f t="shared" si="1159"/>
        <v>158080</v>
      </c>
      <c r="AT1109" s="590">
        <f t="shared" si="1160"/>
        <v>2055040</v>
      </c>
    </row>
    <row r="1110" spans="2:46" s="587" customFormat="1" ht="13.5">
      <c r="B1110" s="830">
        <v>41</v>
      </c>
      <c r="C1110" s="795" t="s">
        <v>3258</v>
      </c>
      <c r="D1110" s="794" t="s">
        <v>1961</v>
      </c>
      <c r="E1110" s="796">
        <v>2000</v>
      </c>
      <c r="F1110" s="795" t="s">
        <v>222</v>
      </c>
      <c r="G1110" s="820">
        <v>1</v>
      </c>
      <c r="H1110" s="820">
        <v>1</v>
      </c>
      <c r="I1110" s="821">
        <f t="shared" si="1136"/>
        <v>1.73</v>
      </c>
      <c r="J1110" s="799">
        <v>83200</v>
      </c>
      <c r="K1110" s="799"/>
      <c r="L1110" s="799"/>
      <c r="M1110" s="822" t="s">
        <v>86</v>
      </c>
      <c r="N1110" s="799">
        <f t="shared" si="1137"/>
        <v>143936</v>
      </c>
      <c r="O1110" s="823">
        <f t="shared" si="1138"/>
        <v>143936</v>
      </c>
      <c r="P1110" s="823">
        <f t="shared" si="1139"/>
        <v>1871168</v>
      </c>
      <c r="Q1110" s="592">
        <f t="shared" si="1140"/>
        <v>1</v>
      </c>
      <c r="R1110" s="592">
        <f t="shared" si="1141"/>
        <v>2</v>
      </c>
      <c r="S1110" s="588">
        <f t="shared" si="1142"/>
        <v>1.79</v>
      </c>
      <c r="T1110" s="456">
        <v>83200</v>
      </c>
      <c r="U1110" s="456"/>
      <c r="V1110" s="456"/>
      <c r="W1110" s="589" t="str">
        <f t="shared" si="1143"/>
        <v>Կ-1</v>
      </c>
      <c r="X1110" s="456">
        <f t="shared" si="1144"/>
        <v>148928</v>
      </c>
      <c r="Y1110" s="590">
        <f t="shared" si="1145"/>
        <v>148928</v>
      </c>
      <c r="Z1110" s="590">
        <f t="shared" si="1146"/>
        <v>1936064</v>
      </c>
      <c r="AA1110" s="592">
        <f t="shared" si="1147"/>
        <v>1</v>
      </c>
      <c r="AB1110" s="592">
        <f t="shared" si="1148"/>
        <v>3</v>
      </c>
      <c r="AC1110" s="588">
        <f t="shared" si="1149"/>
        <v>1.84</v>
      </c>
      <c r="AD1110" s="456">
        <v>83200</v>
      </c>
      <c r="AE1110" s="456"/>
      <c r="AF1110" s="456"/>
      <c r="AG1110" s="589" t="str">
        <f t="shared" si="1150"/>
        <v>Կ-1</v>
      </c>
      <c r="AH1110" s="456">
        <f t="shared" si="1151"/>
        <v>153088</v>
      </c>
      <c r="AI1110" s="590">
        <f t="shared" si="1152"/>
        <v>153088</v>
      </c>
      <c r="AJ1110" s="590">
        <f t="shared" si="1153"/>
        <v>1990144</v>
      </c>
      <c r="AK1110" s="592">
        <f t="shared" si="1154"/>
        <v>1</v>
      </c>
      <c r="AL1110" s="592">
        <f t="shared" si="1155"/>
        <v>4</v>
      </c>
      <c r="AM1110" s="588">
        <f t="shared" si="1156"/>
        <v>1.9</v>
      </c>
      <c r="AN1110" s="456">
        <v>83200</v>
      </c>
      <c r="AO1110" s="456"/>
      <c r="AP1110" s="456"/>
      <c r="AQ1110" s="589" t="str">
        <f t="shared" si="1157"/>
        <v>Կ-1</v>
      </c>
      <c r="AR1110" s="456">
        <f t="shared" si="1158"/>
        <v>158080</v>
      </c>
      <c r="AS1110" s="590">
        <f t="shared" si="1159"/>
        <v>158080</v>
      </c>
      <c r="AT1110" s="590">
        <f t="shared" si="1160"/>
        <v>2055040</v>
      </c>
    </row>
    <row r="1111" spans="2:46" s="587" customFormat="1" ht="13.5">
      <c r="B1111" s="830">
        <v>42</v>
      </c>
      <c r="C1111" s="795" t="s">
        <v>78</v>
      </c>
      <c r="D1111" s="794"/>
      <c r="E1111" s="796"/>
      <c r="F1111" s="795" t="s">
        <v>222</v>
      </c>
      <c r="G1111" s="820">
        <v>1</v>
      </c>
      <c r="H1111" s="820">
        <v>6</v>
      </c>
      <c r="I1111" s="821">
        <f t="shared" si="1136"/>
        <v>1.96</v>
      </c>
      <c r="J1111" s="799">
        <v>83200</v>
      </c>
      <c r="K1111" s="799"/>
      <c r="L1111" s="799"/>
      <c r="M1111" s="822" t="s">
        <v>86</v>
      </c>
      <c r="N1111" s="799">
        <f t="shared" si="1137"/>
        <v>163072</v>
      </c>
      <c r="O1111" s="823">
        <f t="shared" si="1138"/>
        <v>163072</v>
      </c>
      <c r="P1111" s="823">
        <f t="shared" si="1139"/>
        <v>2119936</v>
      </c>
      <c r="Q1111" s="592">
        <f t="shared" si="1140"/>
        <v>1</v>
      </c>
      <c r="R1111" s="592">
        <f t="shared" si="1141"/>
        <v>7</v>
      </c>
      <c r="S1111" s="588">
        <f t="shared" si="1142"/>
        <v>1.96</v>
      </c>
      <c r="T1111" s="456">
        <v>83200</v>
      </c>
      <c r="U1111" s="456"/>
      <c r="V1111" s="456"/>
      <c r="W1111" s="589" t="str">
        <f t="shared" si="1143"/>
        <v>Կ-1</v>
      </c>
      <c r="X1111" s="456">
        <f t="shared" si="1144"/>
        <v>163072</v>
      </c>
      <c r="Y1111" s="590">
        <f t="shared" si="1145"/>
        <v>163072</v>
      </c>
      <c r="Z1111" s="590">
        <f t="shared" si="1146"/>
        <v>2119936</v>
      </c>
      <c r="AA1111" s="592">
        <f t="shared" si="1147"/>
        <v>1</v>
      </c>
      <c r="AB1111" s="592">
        <f t="shared" si="1148"/>
        <v>8</v>
      </c>
      <c r="AC1111" s="588">
        <f t="shared" si="1149"/>
        <v>2.02</v>
      </c>
      <c r="AD1111" s="456">
        <v>83200</v>
      </c>
      <c r="AE1111" s="456"/>
      <c r="AF1111" s="456"/>
      <c r="AG1111" s="589" t="str">
        <f t="shared" si="1150"/>
        <v>Կ-1</v>
      </c>
      <c r="AH1111" s="456">
        <f t="shared" si="1151"/>
        <v>168064</v>
      </c>
      <c r="AI1111" s="590">
        <f t="shared" si="1152"/>
        <v>168064</v>
      </c>
      <c r="AJ1111" s="590">
        <f t="shared" si="1153"/>
        <v>2184832</v>
      </c>
      <c r="AK1111" s="592">
        <f t="shared" si="1154"/>
        <v>1</v>
      </c>
      <c r="AL1111" s="592">
        <f t="shared" si="1155"/>
        <v>9</v>
      </c>
      <c r="AM1111" s="588">
        <f t="shared" si="1156"/>
        <v>2.02</v>
      </c>
      <c r="AN1111" s="456">
        <v>83200</v>
      </c>
      <c r="AO1111" s="456"/>
      <c r="AP1111" s="456"/>
      <c r="AQ1111" s="589" t="str">
        <f t="shared" si="1157"/>
        <v>Կ-1</v>
      </c>
      <c r="AR1111" s="456">
        <f t="shared" si="1158"/>
        <v>168064</v>
      </c>
      <c r="AS1111" s="590">
        <f t="shared" si="1159"/>
        <v>168064</v>
      </c>
      <c r="AT1111" s="590">
        <f t="shared" si="1160"/>
        <v>2184832</v>
      </c>
    </row>
    <row r="1112" spans="2:46" s="587" customFormat="1" ht="27">
      <c r="B1112" s="830">
        <v>43</v>
      </c>
      <c r="C1112" s="795" t="s">
        <v>2865</v>
      </c>
      <c r="D1112" s="828" t="s">
        <v>1960</v>
      </c>
      <c r="E1112" s="818">
        <v>2003</v>
      </c>
      <c r="F1112" s="829" t="s">
        <v>453</v>
      </c>
      <c r="G1112" s="820">
        <v>1</v>
      </c>
      <c r="H1112" s="820">
        <v>2</v>
      </c>
      <c r="I1112" s="821">
        <f t="shared" si="1136"/>
        <v>1.79</v>
      </c>
      <c r="J1112" s="799">
        <v>83200</v>
      </c>
      <c r="K1112" s="832"/>
      <c r="L1112" s="832"/>
      <c r="M1112" s="896" t="s">
        <v>86</v>
      </c>
      <c r="N1112" s="799">
        <f t="shared" si="1137"/>
        <v>148928</v>
      </c>
      <c r="O1112" s="823">
        <f t="shared" si="1138"/>
        <v>148928</v>
      </c>
      <c r="P1112" s="823">
        <f t="shared" si="1139"/>
        <v>1936064</v>
      </c>
      <c r="Q1112" s="592">
        <f t="shared" si="1140"/>
        <v>1</v>
      </c>
      <c r="R1112" s="592">
        <f t="shared" si="1141"/>
        <v>3</v>
      </c>
      <c r="S1112" s="588">
        <f t="shared" si="1142"/>
        <v>1.84</v>
      </c>
      <c r="T1112" s="456">
        <v>83200</v>
      </c>
      <c r="U1112" s="457"/>
      <c r="V1112" s="457"/>
      <c r="W1112" s="589" t="str">
        <f t="shared" si="1143"/>
        <v>Կ-1</v>
      </c>
      <c r="X1112" s="456">
        <f t="shared" si="1144"/>
        <v>153088</v>
      </c>
      <c r="Y1112" s="590">
        <f t="shared" si="1145"/>
        <v>153088</v>
      </c>
      <c r="Z1112" s="590">
        <f t="shared" si="1146"/>
        <v>1990144</v>
      </c>
      <c r="AA1112" s="592">
        <f t="shared" si="1147"/>
        <v>1</v>
      </c>
      <c r="AB1112" s="592">
        <f t="shared" si="1148"/>
        <v>4</v>
      </c>
      <c r="AC1112" s="588">
        <f t="shared" si="1149"/>
        <v>1.9</v>
      </c>
      <c r="AD1112" s="456">
        <v>83200</v>
      </c>
      <c r="AE1112" s="457"/>
      <c r="AF1112" s="457"/>
      <c r="AG1112" s="589" t="str">
        <f t="shared" si="1150"/>
        <v>Կ-1</v>
      </c>
      <c r="AH1112" s="456">
        <f t="shared" si="1151"/>
        <v>158080</v>
      </c>
      <c r="AI1112" s="590">
        <f t="shared" si="1152"/>
        <v>158080</v>
      </c>
      <c r="AJ1112" s="590">
        <f t="shared" si="1153"/>
        <v>2055040</v>
      </c>
      <c r="AK1112" s="592">
        <f t="shared" si="1154"/>
        <v>1</v>
      </c>
      <c r="AL1112" s="592">
        <f t="shared" si="1155"/>
        <v>5</v>
      </c>
      <c r="AM1112" s="588">
        <f t="shared" si="1156"/>
        <v>1.9</v>
      </c>
      <c r="AN1112" s="456">
        <v>83200</v>
      </c>
      <c r="AO1112" s="457"/>
      <c r="AP1112" s="457"/>
      <c r="AQ1112" s="589" t="str">
        <f t="shared" si="1157"/>
        <v>Կ-1</v>
      </c>
      <c r="AR1112" s="456">
        <f t="shared" si="1158"/>
        <v>158080</v>
      </c>
      <c r="AS1112" s="590">
        <f t="shared" si="1159"/>
        <v>158080</v>
      </c>
      <c r="AT1112" s="590">
        <f t="shared" si="1160"/>
        <v>2055040</v>
      </c>
    </row>
    <row r="1113" spans="2:46" s="587" customFormat="1" ht="27">
      <c r="B1113" s="830">
        <v>44</v>
      </c>
      <c r="C1113" s="795" t="s">
        <v>2442</v>
      </c>
      <c r="D1113" s="828" t="s">
        <v>1960</v>
      </c>
      <c r="E1113" s="818">
        <v>2003</v>
      </c>
      <c r="F1113" s="829" t="s">
        <v>453</v>
      </c>
      <c r="G1113" s="820">
        <v>1</v>
      </c>
      <c r="H1113" s="820">
        <v>3</v>
      </c>
      <c r="I1113" s="821">
        <f t="shared" si="1136"/>
        <v>1.84</v>
      </c>
      <c r="J1113" s="799">
        <v>83200</v>
      </c>
      <c r="K1113" s="832"/>
      <c r="L1113" s="832"/>
      <c r="M1113" s="896" t="s">
        <v>86</v>
      </c>
      <c r="N1113" s="799">
        <f t="shared" si="1137"/>
        <v>153088</v>
      </c>
      <c r="O1113" s="823">
        <f t="shared" si="1138"/>
        <v>153088</v>
      </c>
      <c r="P1113" s="823">
        <f t="shared" si="1139"/>
        <v>1990144</v>
      </c>
      <c r="Q1113" s="592">
        <f t="shared" si="1140"/>
        <v>1</v>
      </c>
      <c r="R1113" s="592">
        <f t="shared" si="1141"/>
        <v>4</v>
      </c>
      <c r="S1113" s="588">
        <f t="shared" si="1142"/>
        <v>1.9</v>
      </c>
      <c r="T1113" s="456">
        <v>83200</v>
      </c>
      <c r="U1113" s="457"/>
      <c r="V1113" s="457"/>
      <c r="W1113" s="589" t="str">
        <f t="shared" si="1143"/>
        <v>Կ-1</v>
      </c>
      <c r="X1113" s="456">
        <f t="shared" si="1144"/>
        <v>158080</v>
      </c>
      <c r="Y1113" s="590">
        <f t="shared" si="1145"/>
        <v>158080</v>
      </c>
      <c r="Z1113" s="590">
        <f t="shared" si="1146"/>
        <v>2055040</v>
      </c>
      <c r="AA1113" s="592">
        <f t="shared" si="1147"/>
        <v>1</v>
      </c>
      <c r="AB1113" s="592">
        <f t="shared" si="1148"/>
        <v>5</v>
      </c>
      <c r="AC1113" s="588">
        <f t="shared" si="1149"/>
        <v>1.9</v>
      </c>
      <c r="AD1113" s="456">
        <v>83200</v>
      </c>
      <c r="AE1113" s="457"/>
      <c r="AF1113" s="457"/>
      <c r="AG1113" s="589" t="str">
        <f t="shared" si="1150"/>
        <v>Կ-1</v>
      </c>
      <c r="AH1113" s="456">
        <f t="shared" si="1151"/>
        <v>158080</v>
      </c>
      <c r="AI1113" s="590">
        <f t="shared" si="1152"/>
        <v>158080</v>
      </c>
      <c r="AJ1113" s="590">
        <f t="shared" si="1153"/>
        <v>2055040</v>
      </c>
      <c r="AK1113" s="592">
        <f t="shared" si="1154"/>
        <v>1</v>
      </c>
      <c r="AL1113" s="592">
        <f t="shared" si="1155"/>
        <v>6</v>
      </c>
      <c r="AM1113" s="588">
        <f t="shared" si="1156"/>
        <v>1.96</v>
      </c>
      <c r="AN1113" s="456">
        <v>83200</v>
      </c>
      <c r="AO1113" s="457"/>
      <c r="AP1113" s="457"/>
      <c r="AQ1113" s="589" t="str">
        <f t="shared" si="1157"/>
        <v>Կ-1</v>
      </c>
      <c r="AR1113" s="456">
        <f t="shared" si="1158"/>
        <v>163072</v>
      </c>
      <c r="AS1113" s="590">
        <f t="shared" si="1159"/>
        <v>163072</v>
      </c>
      <c r="AT1113" s="590">
        <f t="shared" si="1160"/>
        <v>2119936</v>
      </c>
    </row>
    <row r="1114" spans="2:46" s="587" customFormat="1" ht="27">
      <c r="B1114" s="830">
        <v>45</v>
      </c>
      <c r="C1114" s="895" t="s">
        <v>1127</v>
      </c>
      <c r="D1114" s="828" t="s">
        <v>1960</v>
      </c>
      <c r="E1114" s="818">
        <v>1990</v>
      </c>
      <c r="F1114" s="829" t="s">
        <v>453</v>
      </c>
      <c r="G1114" s="820">
        <v>1</v>
      </c>
      <c r="H1114" s="820">
        <v>7</v>
      </c>
      <c r="I1114" s="821">
        <f t="shared" si="1136"/>
        <v>1.96</v>
      </c>
      <c r="J1114" s="799">
        <v>83200</v>
      </c>
      <c r="K1114" s="799"/>
      <c r="L1114" s="832"/>
      <c r="M1114" s="896" t="s">
        <v>86</v>
      </c>
      <c r="N1114" s="799">
        <f t="shared" si="1137"/>
        <v>163072</v>
      </c>
      <c r="O1114" s="823">
        <f t="shared" si="1138"/>
        <v>163072</v>
      </c>
      <c r="P1114" s="823">
        <f t="shared" si="1139"/>
        <v>2119936</v>
      </c>
      <c r="Q1114" s="592">
        <f t="shared" si="1140"/>
        <v>1</v>
      </c>
      <c r="R1114" s="592">
        <f t="shared" si="1141"/>
        <v>8</v>
      </c>
      <c r="S1114" s="588">
        <f t="shared" si="1142"/>
        <v>2.02</v>
      </c>
      <c r="T1114" s="456">
        <v>83200</v>
      </c>
      <c r="U1114" s="456"/>
      <c r="V1114" s="457"/>
      <c r="W1114" s="589" t="str">
        <f t="shared" si="1143"/>
        <v>Կ-1</v>
      </c>
      <c r="X1114" s="456">
        <f t="shared" si="1144"/>
        <v>168064</v>
      </c>
      <c r="Y1114" s="590">
        <f t="shared" si="1145"/>
        <v>168064</v>
      </c>
      <c r="Z1114" s="590">
        <f t="shared" si="1146"/>
        <v>2184832</v>
      </c>
      <c r="AA1114" s="592">
        <f t="shared" si="1147"/>
        <v>1</v>
      </c>
      <c r="AB1114" s="592">
        <f t="shared" si="1148"/>
        <v>9</v>
      </c>
      <c r="AC1114" s="588">
        <f t="shared" si="1149"/>
        <v>2.02</v>
      </c>
      <c r="AD1114" s="456">
        <v>83200</v>
      </c>
      <c r="AE1114" s="456"/>
      <c r="AF1114" s="457"/>
      <c r="AG1114" s="589" t="str">
        <f t="shared" si="1150"/>
        <v>Կ-1</v>
      </c>
      <c r="AH1114" s="456">
        <f t="shared" si="1151"/>
        <v>168064</v>
      </c>
      <c r="AI1114" s="590">
        <f t="shared" si="1152"/>
        <v>168064</v>
      </c>
      <c r="AJ1114" s="590">
        <f t="shared" si="1153"/>
        <v>2184832</v>
      </c>
      <c r="AK1114" s="592">
        <f t="shared" si="1154"/>
        <v>1</v>
      </c>
      <c r="AL1114" s="592">
        <f t="shared" si="1155"/>
        <v>10</v>
      </c>
      <c r="AM1114" s="588">
        <f t="shared" si="1156"/>
        <v>2.08</v>
      </c>
      <c r="AN1114" s="456">
        <v>83200</v>
      </c>
      <c r="AO1114" s="456"/>
      <c r="AP1114" s="457"/>
      <c r="AQ1114" s="589" t="str">
        <f t="shared" si="1157"/>
        <v>Կ-1</v>
      </c>
      <c r="AR1114" s="456">
        <f t="shared" si="1158"/>
        <v>173056</v>
      </c>
      <c r="AS1114" s="590">
        <f t="shared" si="1159"/>
        <v>173056</v>
      </c>
      <c r="AT1114" s="590">
        <f t="shared" si="1160"/>
        <v>2249728</v>
      </c>
    </row>
    <row r="1115" spans="2:46" s="587" customFormat="1" ht="27">
      <c r="B1115" s="830">
        <v>46</v>
      </c>
      <c r="C1115" s="795" t="s">
        <v>2866</v>
      </c>
      <c r="D1115" s="828" t="s">
        <v>1960</v>
      </c>
      <c r="E1115" s="818">
        <v>1995</v>
      </c>
      <c r="F1115" s="829" t="s">
        <v>453</v>
      </c>
      <c r="G1115" s="820">
        <v>1</v>
      </c>
      <c r="H1115" s="820">
        <v>6</v>
      </c>
      <c r="I1115" s="821">
        <f t="shared" ref="I1115:I1124" si="1161">IF(G1115&lt;1,0,IF(M1115="Բ-1",IF(H1115=0,6.94,IF(H1115=1,7.17,IF(H1115=2,7.41,IF(H1115=3,7.66,IF(OR(H1115=5,H1115=4),7.92,IF(OR(H1115=6,H1115=7),8.18,IF(OR(H1115=8,H1115=9),8.46,IF(OR(H1115=10,H1115=11,H1115=12),8.74,IF(OR(H1115=13,H1115=14,H1115=15),9.03,IF(OR(H1115=16,H1115=17,H1115=18),9.33,9.65)))))))))),IF(M1115="Բ-2", IF(H1115=0,5.71,IF(H1115=1,5.89,IF(H1115=2,6.09,IF(H1115=3,6.29,IF(OR(H1115=5,H1115=4),6.5,IF(OR(H1115=6,H1115=7),6.72,IF(OR(H1115=8,H1115=9),6.94,IF(OR(H1115=10,H1115=11,H1115=12),7.17,IF(OR(H1115=13,H1115=14,H1115=15),7.41,IF(OR(H1115=16,H1115=17,H1115=18),7.65,7.91)))))))))), IF(M1115="Գ-1", IF(H1115=0,4.7,IF(H1115=1,4.86,IF(H1115=2,5.01,IF(H1115=3,5.18,IF(OR(H1115=5,H1115=4),5.35,IF(OR(H1115=6,H1115=7),5.52,IF(OR(H1115=8,H1115=9),5.71,IF(OR(H1115=10,H1115=11,H1115=12),5.89,IF(OR(H1115=13,H1115=14,H1115=15),6.09,IF(OR(H1115=16,H1115=17,H1115=18),6.29,6.49)))))))))), IF(M1115="Գ-2", IF(H1115=0,3.88,IF(H1115=1,4.01,IF(H1115=2,4.14,IF(H1115=3,4.27,IF(OR(H1115=5,H1115=4),4.41,IF(OR(H1115=6,H1115=7),4.55,IF(OR(H1115=8,H1115=9),4.7,IF(OR(H1115=10,H1115=11,H1115=12),4.85,IF(OR(H1115=13,H1115=14,H1115=15),5.01,IF(OR(H1115=16,H1115=17,H1115=18),5.17,5.34)))))))))), IF(M1115="Գ-3", IF(H1115=0,3.21,IF(H1115=1,3.31,IF(H1115=2,3.42,IF(H1115=3,3.53,IF(OR(H1115=5,H1115=4),3.64,IF(OR(H1115=6,H1115=7),3.76,IF(OR(H1115=8,H1115=9),3.88,IF(OR(H1115=10,H1115=11,H1115=12),4.01,IF(OR(H1115=13,H1115=14,H1115=15),4.13,IF(OR(H1115=16,H1115=17,H1115=18),4.27,4.4)))))))))), IF(M1115="Ա-1", IF(H1115=0,2.66,IF(H1115=1,2.75,IF(H1115=2,2.83,IF(H1115=3,2.92,IF(OR(H1115=5,H1115=4),3.02,IF(OR(H1115=6,H1115=7),3.11,IF(OR(H1115=8,H1115=9),3.21,IF(OR(H1115=10,H1115=11,H1115=12),3.31,IF(OR(H1115=13,H1115=14,H1115=15),3.42,IF(OR(H1115=16,H1115=17,H1115=18),3.53,3.64)))))))))), IF(M1115="Ա-2", IF(H1115=0,2.28,IF(H1115=1,2.35,IF(H1115=2,2.43,IF(H1115=3,2.5,IF(OR(H1115=5,H1115=4),2.58,IF(OR(H1115=6,H1115=7),2.66,IF(OR(H1115=8,H1115=9),2.75,IF(OR(H1115=10,H1115=11,H1115=12),2.83,IF(OR(H1115=13,H1115=14,H1115=15),2.92,IF(OR(H1115=16,H1115=17,H1115=18),3.01,3.11)))))))))),IF(M1115="Ա-3", IF(H1115=0,1.96,IF(H1115=1,2.02,IF(H1115=2,2.08,IF(H1115=3,2.15,IF(OR(H1115=5,H1115=4),2.21,IF(OR(H1115=6,H1115=7),2.28,IF(OR(H1115=8,H1115=9),2.35,IF(OR(H1115=10,H1115=11,H1115=12),2.42,IF(OR(H1115=13,H1115=14,H1115=15),2.5,IF(OR(H1115=16,H1115=17,H1115=18),2.58,2.66)))))))))), IF(M1115="Կ-1", IF(H1115=0,1.68,IF(H1115=1,1.73,IF(H1115=2,1.79,IF(H1115=3,1.84,IF(OR(H1115=5,H1115=4),1.9,IF(OR(H1115=6,H1115=7),1.96,IF(OR(H1115=8,H1115=9),2.02,IF(OR(H1115=10,H1115=11,H1115=12),2.08,IF(OR(H1115=13,H1115=14,H1115=15),2.14,IF(OR(H1115=16,H1115=17,H1115=18),2.21,2.28)))))))))), IF(M1115="Կ-2", IF(H1115=0,1.45,IF(H1115=1,1.49,IF(H1115=2,1.54,IF(H1115=3,1.59,IF(OR(H1115=5,H1115=4),1.63,IF(OR(H1115=6,H1115=7),1.68,IF(OR(H1115=8,H1115=9),1.73,IF(OR(H1115=10,H1115=11,H1115=12),1.79,IF(OR(H1115=13,H1115=14,H1115=15),1.84,IF(OR(H1115=16,H1115=17,H1115=18),1.9,1.95)))))))))),IF(M1115="Կ-3", IF(H1115=0,1.25,IF(H1115=1,1.29,IF(H1115=2,1.33,IF(H1115=3,1.37,IF(OR(H1115=5,H1115=4),1.41,IF(OR(H1115=6,H1115=7),1.45,IF(OR(H1115=8,H1115=9),1.49,IF(OR(H1115=10,H1115=11,H1115=12),1.54,IF(OR(H1115=13,H1115=14,H1115=15),1.58,IF(OR(H1115=16,H1115=17,H1115=18),1.63,1.68)))))))))), "Error"))))))))))))</f>
        <v>1.96</v>
      </c>
      <c r="J1115" s="799">
        <v>83200</v>
      </c>
      <c r="K1115" s="832"/>
      <c r="L1115" s="832"/>
      <c r="M1115" s="896" t="s">
        <v>86</v>
      </c>
      <c r="N1115" s="799">
        <f t="shared" ref="N1115:N1124" si="1162">J1115*I1115</f>
        <v>163072</v>
      </c>
      <c r="O1115" s="823">
        <f t="shared" ref="O1115:O1124" si="1163">I1115*J1115+K1115+L1115</f>
        <v>163072</v>
      </c>
      <c r="P1115" s="823">
        <f t="shared" ref="P1115:P1124" si="1164">+O1115*13</f>
        <v>2119936</v>
      </c>
      <c r="Q1115" s="592">
        <f t="shared" ref="Q1115:Q1124" si="1165">+G1115</f>
        <v>1</v>
      </c>
      <c r="R1115" s="592">
        <f t="shared" ref="R1115:R1124" si="1166">+H1115+1</f>
        <v>7</v>
      </c>
      <c r="S1115" s="588">
        <f t="shared" ref="S1115:S1124" si="1167">IF(Q1115&lt;1,0,IF(W1115="Բ-1",IF(R1115=0,6.94,IF(R1115=1,7.17,IF(R1115=2,7.41,IF(R1115=3,7.66,IF(OR(R1115=5,R1115=4),7.92,IF(OR(R1115=6,R1115=7),8.18,IF(OR(R1115=8,R1115=9),8.46,IF(OR(R1115=10,R1115=11,R1115=12),8.74,IF(OR(R1115=13,R1115=14,R1115=15),9.03,IF(OR(R1115=16,R1115=17,R1115=18),9.33,9.65)))))))))),IF(W1115="Բ-2", IF(R1115=0,5.71,IF(R1115=1,5.89,IF(R1115=2,6.09,IF(R1115=3,6.29,IF(OR(R1115=5,R1115=4),6.5,IF(OR(R1115=6,R1115=7),6.72,IF(OR(R1115=8,R1115=9),6.94,IF(OR(R1115=10,R1115=11,R1115=12),7.17,IF(OR(R1115=13,R1115=14,R1115=15),7.41,IF(OR(R1115=16,R1115=17,R1115=18),7.65,7.91)))))))))), IF(W1115="Գ-1", IF(R1115=0,4.7,IF(R1115=1,4.86,IF(R1115=2,5.01,IF(R1115=3,5.18,IF(OR(R1115=5,R1115=4),5.35,IF(OR(R1115=6,R1115=7),5.52,IF(OR(R1115=8,R1115=9),5.71,IF(OR(R1115=10,R1115=11,R1115=12),5.89,IF(OR(R1115=13,R1115=14,R1115=15),6.09,IF(OR(R1115=16,R1115=17,R1115=18),6.29,6.49)))))))))), IF(W1115="Գ-2", IF(R1115=0,3.88,IF(R1115=1,4.01,IF(R1115=2,4.14,IF(R1115=3,4.27,IF(OR(R1115=5,R1115=4),4.41,IF(OR(R1115=6,R1115=7),4.55,IF(OR(R1115=8,R1115=9),4.7,IF(OR(R1115=10,R1115=11,R1115=12),4.85,IF(OR(R1115=13,R1115=14,R1115=15),5.01,IF(OR(R1115=16,R1115=17,R1115=18),5.17,5.34)))))))))), IF(W1115="Գ-3", IF(R1115=0,3.21,IF(R1115=1,3.31,IF(R1115=2,3.42,IF(R1115=3,3.53,IF(OR(R1115=5,R1115=4),3.64,IF(OR(R1115=6,R1115=7),3.76,IF(OR(R1115=8,R1115=9),3.88,IF(OR(R1115=10,R1115=11,R1115=12),4.01,IF(OR(R1115=13,R1115=14,R1115=15),4.13,IF(OR(R1115=16,R1115=17,R1115=18),4.27,4.4)))))))))), IF(W1115="Ա-1", IF(R1115=0,2.66,IF(R1115=1,2.75,IF(R1115=2,2.83,IF(R1115=3,2.92,IF(OR(R1115=5,R1115=4),3.02,IF(OR(R1115=6,R1115=7),3.11,IF(OR(R1115=8,R1115=9),3.21,IF(OR(R1115=10,R1115=11,R1115=12),3.31,IF(OR(R1115=13,R1115=14,R1115=15),3.42,IF(OR(R1115=16,R1115=17,R1115=18),3.53,3.64)))))))))), IF(W1115="Ա-2", IF(R1115=0,2.28,IF(R1115=1,2.35,IF(R1115=2,2.43,IF(R1115=3,2.5,IF(OR(R1115=5,R1115=4),2.58,IF(OR(R1115=6,R1115=7),2.66,IF(OR(R1115=8,R1115=9),2.75,IF(OR(R1115=10,R1115=11,R1115=12),2.83,IF(OR(R1115=13,R1115=14,R1115=15),2.92,IF(OR(R1115=16,R1115=17,R1115=18),3.01,3.11)))))))))),IF(W1115="Ա-3", IF(R1115=0,1.96,IF(R1115=1,2.02,IF(R1115=2,2.08,IF(R1115=3,2.15,IF(OR(R1115=5,R1115=4),2.21,IF(OR(R1115=6,R1115=7),2.28,IF(OR(R1115=8,R1115=9),2.35,IF(OR(R1115=10,R1115=11,R1115=12),2.42,IF(OR(R1115=13,R1115=14,R1115=15),2.5,IF(OR(R1115=16,R1115=17,R1115=18),2.58,2.66)))))))))), IF(W1115="Կ-1", IF(R1115=0,1.68,IF(R1115=1,1.73,IF(R1115=2,1.79,IF(R1115=3,1.84,IF(OR(R1115=5,R1115=4),1.9,IF(OR(R1115=6,R1115=7),1.96,IF(OR(R1115=8,R1115=9),2.02,IF(OR(R1115=10,R1115=11,R1115=12),2.08,IF(OR(R1115=13,R1115=14,R1115=15),2.14,IF(OR(R1115=16,R1115=17,R1115=18),2.21,2.28)))))))))), IF(W1115="Կ-2", IF(R1115=0,1.45,IF(R1115=1,1.49,IF(R1115=2,1.54,IF(R1115=3,1.59,IF(OR(R1115=5,R1115=4),1.63,IF(OR(R1115=6,R1115=7),1.68,IF(OR(R1115=8,R1115=9),1.73,IF(OR(R1115=10,R1115=11,R1115=12),1.79,IF(OR(R1115=13,R1115=14,R1115=15),1.84,IF(OR(R1115=16,R1115=17,R1115=18),1.9,1.95)))))))))),IF(W1115="Կ-3", IF(R1115=0,1.25,IF(R1115=1,1.29,IF(R1115=2,1.33,IF(R1115=3,1.37,IF(OR(R1115=5,R1115=4),1.41,IF(OR(R1115=6,R1115=7),1.45,IF(OR(R1115=8,R1115=9),1.49,IF(OR(R1115=10,R1115=11,R1115=12),1.54,IF(OR(R1115=13,R1115=14,R1115=15),1.58,IF(OR(R1115=16,R1115=17,R1115=18),1.63,1.68)))))))))), "Error"))))))))))))</f>
        <v>1.96</v>
      </c>
      <c r="T1115" s="456">
        <v>83200</v>
      </c>
      <c r="U1115" s="457"/>
      <c r="V1115" s="457"/>
      <c r="W1115" s="589" t="str">
        <f t="shared" ref="W1115:W1124" si="1168">+M1115</f>
        <v>Կ-1</v>
      </c>
      <c r="X1115" s="456">
        <f t="shared" ref="X1115:X1124" si="1169">T1115*S1115</f>
        <v>163072</v>
      </c>
      <c r="Y1115" s="590">
        <f t="shared" ref="Y1115:Y1124" si="1170">+U1115+V1115+X1115</f>
        <v>163072</v>
      </c>
      <c r="Z1115" s="590">
        <f t="shared" ref="Z1115:Z1124" si="1171">+Y1115*13</f>
        <v>2119936</v>
      </c>
      <c r="AA1115" s="592">
        <f t="shared" ref="AA1115:AA1124" si="1172">+Q1115</f>
        <v>1</v>
      </c>
      <c r="AB1115" s="592">
        <f t="shared" ref="AB1115:AB1124" si="1173">+R1115+1</f>
        <v>8</v>
      </c>
      <c r="AC1115" s="588">
        <f t="shared" ref="AC1115:AC1124" si="1174">IF(AA1115&lt;1,0,IF(AG1115="Բ-1",IF(AB1115=0,6.94,IF(AB1115=1,7.17,IF(AB1115=2,7.41,IF(AB1115=3,7.66,IF(OR(AB1115=5,AB1115=4),7.92,IF(OR(AB1115=6,AB1115=7),8.18,IF(OR(AB1115=8,AB1115=9),8.46,IF(OR(AB1115=10,AB1115=11,AB1115=12),8.74,IF(OR(AB1115=13,AB1115=14,AB1115=15),9.03,IF(OR(AB1115=16,AB1115=17,AB1115=18),9.33,9.65)))))))))),IF(AG1115="Բ-2", IF(AB1115=0,5.71,IF(AB1115=1,5.89,IF(AB1115=2,6.09,IF(AB1115=3,6.29,IF(OR(AB1115=5,AB1115=4),6.5,IF(OR(AB1115=6,AB1115=7),6.72,IF(OR(AB1115=8,AB1115=9),6.94,IF(OR(AB1115=10,AB1115=11,AB1115=12),7.17,IF(OR(AB1115=13,AB1115=14,AB1115=15),7.41,IF(OR(AB1115=16,AB1115=17,AB1115=18),7.65,7.91)))))))))), IF(AG1115="Գ-1", IF(AB1115=0,4.7,IF(AB1115=1,4.86,IF(AB1115=2,5.01,IF(AB1115=3,5.18,IF(OR(AB1115=5,AB1115=4),5.35,IF(OR(AB1115=6,AB1115=7),5.52,IF(OR(AB1115=8,AB1115=9),5.71,IF(OR(AB1115=10,AB1115=11,AB1115=12),5.89,IF(OR(AB1115=13,AB1115=14,AB1115=15),6.09,IF(OR(AB1115=16,AB1115=17,AB1115=18),6.29,6.49)))))))))), IF(AG1115="Գ-2", IF(AB1115=0,3.88,IF(AB1115=1,4.01,IF(AB1115=2,4.14,IF(AB1115=3,4.27,IF(OR(AB1115=5,AB1115=4),4.41,IF(OR(AB1115=6,AB1115=7),4.55,IF(OR(AB1115=8,AB1115=9),4.7,IF(OR(AB1115=10,AB1115=11,AB1115=12),4.85,IF(OR(AB1115=13,AB1115=14,AB1115=15),5.01,IF(OR(AB1115=16,AB1115=17,AB1115=18),5.17,5.34)))))))))), IF(AG1115="Գ-3", IF(AB1115=0,3.21,IF(AB1115=1,3.31,IF(AB1115=2,3.42,IF(AB1115=3,3.53,IF(OR(AB1115=5,AB1115=4),3.64,IF(OR(AB1115=6,AB1115=7),3.76,IF(OR(AB1115=8,AB1115=9),3.88,IF(OR(AB1115=10,AB1115=11,AB1115=12),4.01,IF(OR(AB1115=13,AB1115=14,AB1115=15),4.13,IF(OR(AB1115=16,AB1115=17,AB1115=18),4.27,4.4)))))))))), IF(AG1115="Ա-1", IF(AB1115=0,2.66,IF(AB1115=1,2.75,IF(AB1115=2,2.83,IF(AB1115=3,2.92,IF(OR(AB1115=5,AB1115=4),3.02,IF(OR(AB1115=6,AB1115=7),3.11,IF(OR(AB1115=8,AB1115=9),3.21,IF(OR(AB1115=10,AB1115=11,AB1115=12),3.31,IF(OR(AB1115=13,AB1115=14,AB1115=15),3.42,IF(OR(AB1115=16,AB1115=17,AB1115=18),3.53,3.64)))))))))), IF(AG1115="Ա-2", IF(AB1115=0,2.28,IF(AB1115=1,2.35,IF(AB1115=2,2.43,IF(AB1115=3,2.5,IF(OR(AB1115=5,AB1115=4),2.58,IF(OR(AB1115=6,AB1115=7),2.66,IF(OR(AB1115=8,AB1115=9),2.75,IF(OR(AB1115=10,AB1115=11,AB1115=12),2.83,IF(OR(AB1115=13,AB1115=14,AB1115=15),2.92,IF(OR(AB1115=16,AB1115=17,AB1115=18),3.01,3.11)))))))))),IF(AG1115="Ա-3", IF(AB1115=0,1.96,IF(AB1115=1,2.02,IF(AB1115=2,2.08,IF(AB1115=3,2.15,IF(OR(AB1115=5,AB1115=4),2.21,IF(OR(AB1115=6,AB1115=7),2.28,IF(OR(AB1115=8,AB1115=9),2.35,IF(OR(AB1115=10,AB1115=11,AB1115=12),2.42,IF(OR(AB1115=13,AB1115=14,AB1115=15),2.5,IF(OR(AB1115=16,AB1115=17,AB1115=18),2.58,2.66)))))))))), IF(AG1115="Կ-1", IF(AB1115=0,1.68,IF(AB1115=1,1.73,IF(AB1115=2,1.79,IF(AB1115=3,1.84,IF(OR(AB1115=5,AB1115=4),1.9,IF(OR(AB1115=6,AB1115=7),1.96,IF(OR(AB1115=8,AB1115=9),2.02,IF(OR(AB1115=10,AB1115=11,AB1115=12),2.08,IF(OR(AB1115=13,AB1115=14,AB1115=15),2.14,IF(OR(AB1115=16,AB1115=17,AB1115=18),2.21,2.28)))))))))), IF(AG1115="Կ-2", IF(AB1115=0,1.45,IF(AB1115=1,1.49,IF(AB1115=2,1.54,IF(AB1115=3,1.59,IF(OR(AB1115=5,AB1115=4),1.63,IF(OR(AB1115=6,AB1115=7),1.68,IF(OR(AB1115=8,AB1115=9),1.73,IF(OR(AB1115=10,AB1115=11,AB1115=12),1.79,IF(OR(AB1115=13,AB1115=14,AB1115=15),1.84,IF(OR(AB1115=16,AB1115=17,AB1115=18),1.9,1.95)))))))))),IF(AG1115="Կ-3", IF(AB1115=0,1.25,IF(AB1115=1,1.29,IF(AB1115=2,1.33,IF(AB1115=3,1.37,IF(OR(AB1115=5,AB1115=4),1.41,IF(OR(AB1115=6,AB1115=7),1.45,IF(OR(AB1115=8,AB1115=9),1.49,IF(OR(AB1115=10,AB1115=11,AB1115=12),1.54,IF(OR(AB1115=13,AB1115=14,AB1115=15),1.58,IF(OR(AB1115=16,AB1115=17,AB1115=18),1.63,1.68)))))))))), "Error"))))))))))))</f>
        <v>2.02</v>
      </c>
      <c r="AD1115" s="456">
        <v>83200</v>
      </c>
      <c r="AE1115" s="457"/>
      <c r="AF1115" s="457"/>
      <c r="AG1115" s="589" t="str">
        <f t="shared" ref="AG1115:AG1124" si="1175">+W1115</f>
        <v>Կ-1</v>
      </c>
      <c r="AH1115" s="456">
        <f t="shared" ref="AH1115:AH1124" si="1176">AD1115*AC1115</f>
        <v>168064</v>
      </c>
      <c r="AI1115" s="590">
        <f t="shared" ref="AI1115:AI1124" si="1177">AH1115+AE1115+AF1115</f>
        <v>168064</v>
      </c>
      <c r="AJ1115" s="590">
        <f t="shared" ref="AJ1115:AJ1124" si="1178">+AI1115*13</f>
        <v>2184832</v>
      </c>
      <c r="AK1115" s="592">
        <f t="shared" ref="AK1115:AK1124" si="1179">+AA1115</f>
        <v>1</v>
      </c>
      <c r="AL1115" s="592">
        <f t="shared" ref="AL1115:AL1124" si="1180">+AB1115+1</f>
        <v>9</v>
      </c>
      <c r="AM1115" s="588">
        <f t="shared" ref="AM1115:AM1124" si="1181">IF(AK1115&lt;1,0,IF(AQ1115="Բ-1",IF(AL1115=0,6.94,IF(AL1115=1,7.17,IF(AL1115=2,7.41,IF(AL1115=3,7.66,IF(OR(AL1115=5,AL1115=4),7.92,IF(OR(AL1115=6,AL1115=7),8.18,IF(OR(AL1115=8,AL1115=9),8.46,IF(OR(AL1115=10,AL1115=11,AL1115=12),8.74,IF(OR(AL1115=13,AL1115=14,AL1115=15),9.03,IF(OR(AL1115=16,AL1115=17,AL1115=18),9.33,9.65)))))))))),IF(AQ1115="Բ-2", IF(AL1115=0,5.71,IF(AL1115=1,5.89,IF(AL1115=2,6.09,IF(AL1115=3,6.29,IF(OR(AL1115=5,AL1115=4),6.5,IF(OR(AL1115=6,AL1115=7),6.72,IF(OR(AL1115=8,AL1115=9),6.94,IF(OR(AL1115=10,AL1115=11,AL1115=12),7.17,IF(OR(AL1115=13,AL1115=14,AL1115=15),7.41,IF(OR(AL1115=16,AL1115=17,AL1115=18),7.65,7.91)))))))))), IF(AQ1115="Գ-1", IF(AL1115=0,4.7,IF(AL1115=1,4.86,IF(AL1115=2,5.01,IF(AL1115=3,5.18,IF(OR(AL1115=5,AL1115=4),5.35,IF(OR(AL1115=6,AL1115=7),5.52,IF(OR(AL1115=8,AL1115=9),5.71,IF(OR(AL1115=10,AL1115=11,AL1115=12),5.89,IF(OR(AL1115=13,AL1115=14,AL1115=15),6.09,IF(OR(AL1115=16,AL1115=17,AL1115=18),6.29,6.49)))))))))), IF(AQ1115="Գ-2", IF(AL1115=0,3.88,IF(AL1115=1,4.01,IF(AL1115=2,4.14,IF(AL1115=3,4.27,IF(OR(AL1115=5,AL1115=4),4.41,IF(OR(AL1115=6,AL1115=7),4.55,IF(OR(AL1115=8,AL1115=9),4.7,IF(OR(AL1115=10,AL1115=11,AL1115=12),4.85,IF(OR(AL1115=13,AL1115=14,AL1115=15),5.01,IF(OR(AL1115=16,AL1115=17,AL1115=18),5.17,5.34)))))))))), IF(AQ1115="Գ-3", IF(AL1115=0,3.21,IF(AL1115=1,3.31,IF(AL1115=2,3.42,IF(AL1115=3,3.53,IF(OR(AL1115=5,AL1115=4),3.64,IF(OR(AL1115=6,AL1115=7),3.76,IF(OR(AL1115=8,AL1115=9),3.88,IF(OR(AL1115=10,AL1115=11,AL1115=12),4.01,IF(OR(AL1115=13,AL1115=14,AL1115=15),4.13,IF(OR(AL1115=16,AL1115=17,AL1115=18),4.27,4.4)))))))))), IF(AQ1115="Ա-1", IF(AL1115=0,2.66,IF(AL1115=1,2.75,IF(AL1115=2,2.83,IF(AL1115=3,2.92,IF(OR(AL1115=5,AL1115=4),3.02,IF(OR(AL1115=6,AL1115=7),3.11,IF(OR(AL1115=8,AL1115=9),3.21,IF(OR(AL1115=10,AL1115=11,AL1115=12),3.31,IF(OR(AL1115=13,AL1115=14,AL1115=15),3.42,IF(OR(AL1115=16,AL1115=17,AL1115=18),3.53,3.64)))))))))), IF(AQ1115="Ա-2", IF(AL1115=0,2.28,IF(AL1115=1,2.35,IF(AL1115=2,2.43,IF(AL1115=3,2.5,IF(OR(AL1115=5,AL1115=4),2.58,IF(OR(AL1115=6,AL1115=7),2.66,IF(OR(AL1115=8,AL1115=9),2.75,IF(OR(AL1115=10,AL1115=11,AL1115=12),2.83,IF(OR(AL1115=13,AL1115=14,AL1115=15),2.92,IF(OR(AL1115=16,AL1115=17,AL1115=18),3.01,3.11)))))))))),IF(AQ1115="Ա-3", IF(AL1115=0,1.96,IF(AL1115=1,2.02,IF(AL1115=2,2.08,IF(AL1115=3,2.15,IF(OR(AL1115=5,AL1115=4),2.21,IF(OR(AL1115=6,AL1115=7),2.28,IF(OR(AL1115=8,AL1115=9),2.35,IF(OR(AL1115=10,AL1115=11,AL1115=12),2.42,IF(OR(AL1115=13,AL1115=14,AL1115=15),2.5,IF(OR(AL1115=16,AL1115=17,AL1115=18),2.58,2.66)))))))))), IF(AQ1115="Կ-1", IF(AL1115=0,1.68,IF(AL1115=1,1.73,IF(AL1115=2,1.79,IF(AL1115=3,1.84,IF(OR(AL1115=5,AL1115=4),1.9,IF(OR(AL1115=6,AL1115=7),1.96,IF(OR(AL1115=8,AL1115=9),2.02,IF(OR(AL1115=10,AL1115=11,AL1115=12),2.08,IF(OR(AL1115=13,AL1115=14,AL1115=15),2.14,IF(OR(AL1115=16,AL1115=17,AL1115=18),2.21,2.28)))))))))), IF(AQ1115="Կ-2", IF(AL1115=0,1.45,IF(AL1115=1,1.49,IF(AL1115=2,1.54,IF(AL1115=3,1.59,IF(OR(AL1115=5,AL1115=4),1.63,IF(OR(AL1115=6,AL1115=7),1.68,IF(OR(AL1115=8,AL1115=9),1.73,IF(OR(AL1115=10,AL1115=11,AL1115=12),1.79,IF(OR(AL1115=13,AL1115=14,AL1115=15),1.84,IF(OR(AL1115=16,AL1115=17,AL1115=18),1.9,1.95)))))))))),IF(AQ1115="Կ-3", IF(AL1115=0,1.25,IF(AL1115=1,1.29,IF(AL1115=2,1.33,IF(AL1115=3,1.37,IF(OR(AL1115=5,AL1115=4),1.41,IF(OR(AL1115=6,AL1115=7),1.45,IF(OR(AL1115=8,AL1115=9),1.49,IF(OR(AL1115=10,AL1115=11,AL1115=12),1.54,IF(OR(AL1115=13,AL1115=14,AL1115=15),1.58,IF(OR(AL1115=16,AL1115=17,AL1115=18),1.63,1.68)))))))))), "Error"))))))))))))</f>
        <v>2.02</v>
      </c>
      <c r="AN1115" s="456">
        <v>83200</v>
      </c>
      <c r="AO1115" s="457"/>
      <c r="AP1115" s="457"/>
      <c r="AQ1115" s="589" t="str">
        <f t="shared" ref="AQ1115:AQ1124" si="1182">+AG1115</f>
        <v>Կ-1</v>
      </c>
      <c r="AR1115" s="456">
        <f t="shared" ref="AR1115:AR1124" si="1183">AN1115*AM1115</f>
        <v>168064</v>
      </c>
      <c r="AS1115" s="590">
        <f t="shared" ref="AS1115:AS1124" si="1184">AR1115+AO1115+AP1115</f>
        <v>168064</v>
      </c>
      <c r="AT1115" s="590">
        <f t="shared" ref="AT1115:AT1124" si="1185">+AS1115*13</f>
        <v>2184832</v>
      </c>
    </row>
    <row r="1116" spans="2:46" s="587" customFormat="1" ht="27">
      <c r="B1116" s="830">
        <v>47</v>
      </c>
      <c r="C1116" s="795" t="s">
        <v>2449</v>
      </c>
      <c r="D1116" s="828" t="s">
        <v>1960</v>
      </c>
      <c r="E1116" s="818">
        <v>1996</v>
      </c>
      <c r="F1116" s="829" t="s">
        <v>453</v>
      </c>
      <c r="G1116" s="820">
        <v>1</v>
      </c>
      <c r="H1116" s="820">
        <v>3</v>
      </c>
      <c r="I1116" s="821">
        <f t="shared" si="1161"/>
        <v>1.84</v>
      </c>
      <c r="J1116" s="799">
        <v>83200</v>
      </c>
      <c r="K1116" s="832"/>
      <c r="L1116" s="832"/>
      <c r="M1116" s="896" t="s">
        <v>86</v>
      </c>
      <c r="N1116" s="799">
        <f t="shared" si="1162"/>
        <v>153088</v>
      </c>
      <c r="O1116" s="823">
        <f t="shared" si="1163"/>
        <v>153088</v>
      </c>
      <c r="P1116" s="823">
        <f t="shared" si="1164"/>
        <v>1990144</v>
      </c>
      <c r="Q1116" s="592">
        <f t="shared" si="1165"/>
        <v>1</v>
      </c>
      <c r="R1116" s="592">
        <f t="shared" si="1166"/>
        <v>4</v>
      </c>
      <c r="S1116" s="588">
        <f t="shared" si="1167"/>
        <v>1.9</v>
      </c>
      <c r="T1116" s="456">
        <v>83200</v>
      </c>
      <c r="U1116" s="457"/>
      <c r="V1116" s="457"/>
      <c r="W1116" s="589" t="str">
        <f t="shared" si="1168"/>
        <v>Կ-1</v>
      </c>
      <c r="X1116" s="456">
        <f t="shared" si="1169"/>
        <v>158080</v>
      </c>
      <c r="Y1116" s="590">
        <f t="shared" si="1170"/>
        <v>158080</v>
      </c>
      <c r="Z1116" s="590">
        <f t="shared" si="1171"/>
        <v>2055040</v>
      </c>
      <c r="AA1116" s="592">
        <f t="shared" si="1172"/>
        <v>1</v>
      </c>
      <c r="AB1116" s="592">
        <f t="shared" si="1173"/>
        <v>5</v>
      </c>
      <c r="AC1116" s="588">
        <f t="shared" si="1174"/>
        <v>1.9</v>
      </c>
      <c r="AD1116" s="456">
        <v>83200</v>
      </c>
      <c r="AE1116" s="457"/>
      <c r="AF1116" s="457"/>
      <c r="AG1116" s="589" t="str">
        <f t="shared" si="1175"/>
        <v>Կ-1</v>
      </c>
      <c r="AH1116" s="456">
        <f t="shared" si="1176"/>
        <v>158080</v>
      </c>
      <c r="AI1116" s="590">
        <f t="shared" si="1177"/>
        <v>158080</v>
      </c>
      <c r="AJ1116" s="590">
        <f t="shared" si="1178"/>
        <v>2055040</v>
      </c>
      <c r="AK1116" s="592">
        <f t="shared" si="1179"/>
        <v>1</v>
      </c>
      <c r="AL1116" s="592">
        <f t="shared" si="1180"/>
        <v>6</v>
      </c>
      <c r="AM1116" s="588">
        <f t="shared" si="1181"/>
        <v>1.96</v>
      </c>
      <c r="AN1116" s="456">
        <v>83200</v>
      </c>
      <c r="AO1116" s="457"/>
      <c r="AP1116" s="457"/>
      <c r="AQ1116" s="589" t="str">
        <f t="shared" si="1182"/>
        <v>Կ-1</v>
      </c>
      <c r="AR1116" s="456">
        <f t="shared" si="1183"/>
        <v>163072</v>
      </c>
      <c r="AS1116" s="590">
        <f t="shared" si="1184"/>
        <v>163072</v>
      </c>
      <c r="AT1116" s="590">
        <f t="shared" si="1185"/>
        <v>2119936</v>
      </c>
    </row>
    <row r="1117" spans="2:46" s="587" customFormat="1" ht="27">
      <c r="B1117" s="830">
        <v>48</v>
      </c>
      <c r="C1117" s="795" t="s">
        <v>2867</v>
      </c>
      <c r="D1117" s="828" t="s">
        <v>1960</v>
      </c>
      <c r="E1117" s="818">
        <v>2001</v>
      </c>
      <c r="F1117" s="829" t="s">
        <v>453</v>
      </c>
      <c r="G1117" s="820">
        <v>1</v>
      </c>
      <c r="H1117" s="820">
        <v>1</v>
      </c>
      <c r="I1117" s="821">
        <f t="shared" si="1161"/>
        <v>1.73</v>
      </c>
      <c r="J1117" s="799">
        <v>83200</v>
      </c>
      <c r="K1117" s="799"/>
      <c r="L1117" s="799"/>
      <c r="M1117" s="822" t="s">
        <v>86</v>
      </c>
      <c r="N1117" s="799">
        <f t="shared" si="1162"/>
        <v>143936</v>
      </c>
      <c r="O1117" s="823">
        <f t="shared" si="1163"/>
        <v>143936</v>
      </c>
      <c r="P1117" s="823">
        <f t="shared" si="1164"/>
        <v>1871168</v>
      </c>
      <c r="Q1117" s="592">
        <f t="shared" si="1165"/>
        <v>1</v>
      </c>
      <c r="R1117" s="592">
        <f t="shared" si="1166"/>
        <v>2</v>
      </c>
      <c r="S1117" s="588">
        <f t="shared" si="1167"/>
        <v>1.79</v>
      </c>
      <c r="T1117" s="456">
        <v>83200</v>
      </c>
      <c r="U1117" s="456"/>
      <c r="V1117" s="456"/>
      <c r="W1117" s="589" t="str">
        <f t="shared" si="1168"/>
        <v>Կ-1</v>
      </c>
      <c r="X1117" s="456">
        <f t="shared" si="1169"/>
        <v>148928</v>
      </c>
      <c r="Y1117" s="590">
        <f t="shared" si="1170"/>
        <v>148928</v>
      </c>
      <c r="Z1117" s="590">
        <f t="shared" si="1171"/>
        <v>1936064</v>
      </c>
      <c r="AA1117" s="592">
        <f t="shared" si="1172"/>
        <v>1</v>
      </c>
      <c r="AB1117" s="592">
        <f t="shared" si="1173"/>
        <v>3</v>
      </c>
      <c r="AC1117" s="588">
        <f t="shared" si="1174"/>
        <v>1.84</v>
      </c>
      <c r="AD1117" s="456">
        <v>83200</v>
      </c>
      <c r="AE1117" s="456"/>
      <c r="AF1117" s="456"/>
      <c r="AG1117" s="589" t="str">
        <f t="shared" si="1175"/>
        <v>Կ-1</v>
      </c>
      <c r="AH1117" s="456">
        <f t="shared" si="1176"/>
        <v>153088</v>
      </c>
      <c r="AI1117" s="590">
        <f t="shared" si="1177"/>
        <v>153088</v>
      </c>
      <c r="AJ1117" s="590">
        <f t="shared" si="1178"/>
        <v>1990144</v>
      </c>
      <c r="AK1117" s="592">
        <f t="shared" si="1179"/>
        <v>1</v>
      </c>
      <c r="AL1117" s="592">
        <f t="shared" si="1180"/>
        <v>4</v>
      </c>
      <c r="AM1117" s="588">
        <f t="shared" si="1181"/>
        <v>1.9</v>
      </c>
      <c r="AN1117" s="456">
        <v>83200</v>
      </c>
      <c r="AO1117" s="456"/>
      <c r="AP1117" s="456"/>
      <c r="AQ1117" s="589" t="str">
        <f t="shared" si="1182"/>
        <v>Կ-1</v>
      </c>
      <c r="AR1117" s="456">
        <f t="shared" si="1183"/>
        <v>158080</v>
      </c>
      <c r="AS1117" s="590">
        <f t="shared" si="1184"/>
        <v>158080</v>
      </c>
      <c r="AT1117" s="590">
        <f t="shared" si="1185"/>
        <v>2055040</v>
      </c>
    </row>
    <row r="1118" spans="2:46" s="587" customFormat="1" ht="27">
      <c r="B1118" s="830">
        <v>49</v>
      </c>
      <c r="C1118" s="795" t="s">
        <v>2868</v>
      </c>
      <c r="D1118" s="828" t="s">
        <v>1960</v>
      </c>
      <c r="E1118" s="818">
        <v>1997</v>
      </c>
      <c r="F1118" s="829" t="s">
        <v>453</v>
      </c>
      <c r="G1118" s="820">
        <v>1</v>
      </c>
      <c r="H1118" s="820">
        <v>8</v>
      </c>
      <c r="I1118" s="821">
        <f t="shared" si="1161"/>
        <v>2.02</v>
      </c>
      <c r="J1118" s="799">
        <v>83200</v>
      </c>
      <c r="K1118" s="799"/>
      <c r="L1118" s="799"/>
      <c r="M1118" s="822" t="s">
        <v>86</v>
      </c>
      <c r="N1118" s="799">
        <f t="shared" si="1162"/>
        <v>168064</v>
      </c>
      <c r="O1118" s="823">
        <f t="shared" si="1163"/>
        <v>168064</v>
      </c>
      <c r="P1118" s="823">
        <f t="shared" si="1164"/>
        <v>2184832</v>
      </c>
      <c r="Q1118" s="592">
        <f t="shared" si="1165"/>
        <v>1</v>
      </c>
      <c r="R1118" s="592">
        <f t="shared" si="1166"/>
        <v>9</v>
      </c>
      <c r="S1118" s="588">
        <f t="shared" si="1167"/>
        <v>2.02</v>
      </c>
      <c r="T1118" s="456">
        <v>83200</v>
      </c>
      <c r="U1118" s="456"/>
      <c r="V1118" s="456"/>
      <c r="W1118" s="589" t="str">
        <f t="shared" si="1168"/>
        <v>Կ-1</v>
      </c>
      <c r="X1118" s="456">
        <f t="shared" si="1169"/>
        <v>168064</v>
      </c>
      <c r="Y1118" s="590">
        <f t="shared" si="1170"/>
        <v>168064</v>
      </c>
      <c r="Z1118" s="590">
        <f t="shared" si="1171"/>
        <v>2184832</v>
      </c>
      <c r="AA1118" s="592">
        <f t="shared" si="1172"/>
        <v>1</v>
      </c>
      <c r="AB1118" s="592">
        <f t="shared" si="1173"/>
        <v>10</v>
      </c>
      <c r="AC1118" s="588">
        <f t="shared" si="1174"/>
        <v>2.08</v>
      </c>
      <c r="AD1118" s="456">
        <v>83200</v>
      </c>
      <c r="AE1118" s="456"/>
      <c r="AF1118" s="456"/>
      <c r="AG1118" s="589" t="str">
        <f t="shared" si="1175"/>
        <v>Կ-1</v>
      </c>
      <c r="AH1118" s="456">
        <f t="shared" si="1176"/>
        <v>173056</v>
      </c>
      <c r="AI1118" s="590">
        <f t="shared" si="1177"/>
        <v>173056</v>
      </c>
      <c r="AJ1118" s="590">
        <f t="shared" si="1178"/>
        <v>2249728</v>
      </c>
      <c r="AK1118" s="592">
        <f t="shared" si="1179"/>
        <v>1</v>
      </c>
      <c r="AL1118" s="592">
        <f t="shared" si="1180"/>
        <v>11</v>
      </c>
      <c r="AM1118" s="588">
        <f t="shared" si="1181"/>
        <v>2.08</v>
      </c>
      <c r="AN1118" s="456">
        <v>83200</v>
      </c>
      <c r="AO1118" s="456"/>
      <c r="AP1118" s="456"/>
      <c r="AQ1118" s="589" t="str">
        <f t="shared" si="1182"/>
        <v>Կ-1</v>
      </c>
      <c r="AR1118" s="456">
        <f t="shared" si="1183"/>
        <v>173056</v>
      </c>
      <c r="AS1118" s="590">
        <f t="shared" si="1184"/>
        <v>173056</v>
      </c>
      <c r="AT1118" s="590">
        <f t="shared" si="1185"/>
        <v>2249728</v>
      </c>
    </row>
    <row r="1119" spans="2:46" s="587" customFormat="1" ht="27">
      <c r="B1119" s="830">
        <v>50</v>
      </c>
      <c r="C1119" s="795" t="s">
        <v>2869</v>
      </c>
      <c r="D1119" s="898" t="s">
        <v>1961</v>
      </c>
      <c r="E1119" s="899">
        <v>2003</v>
      </c>
      <c r="F1119" s="901" t="s">
        <v>453</v>
      </c>
      <c r="G1119" s="820">
        <v>1</v>
      </c>
      <c r="H1119" s="820">
        <v>2</v>
      </c>
      <c r="I1119" s="821">
        <f t="shared" si="1161"/>
        <v>1.79</v>
      </c>
      <c r="J1119" s="799">
        <v>83200</v>
      </c>
      <c r="K1119" s="799"/>
      <c r="L1119" s="799"/>
      <c r="M1119" s="822" t="s">
        <v>86</v>
      </c>
      <c r="N1119" s="799">
        <f t="shared" si="1162"/>
        <v>148928</v>
      </c>
      <c r="O1119" s="823">
        <f t="shared" si="1163"/>
        <v>148928</v>
      </c>
      <c r="P1119" s="823">
        <f t="shared" si="1164"/>
        <v>1936064</v>
      </c>
      <c r="Q1119" s="592">
        <f t="shared" si="1165"/>
        <v>1</v>
      </c>
      <c r="R1119" s="592">
        <f t="shared" si="1166"/>
        <v>3</v>
      </c>
      <c r="S1119" s="588">
        <f t="shared" si="1167"/>
        <v>1.84</v>
      </c>
      <c r="T1119" s="456">
        <v>83200</v>
      </c>
      <c r="U1119" s="456"/>
      <c r="V1119" s="456"/>
      <c r="W1119" s="589" t="str">
        <f t="shared" si="1168"/>
        <v>Կ-1</v>
      </c>
      <c r="X1119" s="456">
        <f t="shared" si="1169"/>
        <v>153088</v>
      </c>
      <c r="Y1119" s="590">
        <f t="shared" si="1170"/>
        <v>153088</v>
      </c>
      <c r="Z1119" s="590">
        <f t="shared" si="1171"/>
        <v>1990144</v>
      </c>
      <c r="AA1119" s="592">
        <f t="shared" si="1172"/>
        <v>1</v>
      </c>
      <c r="AB1119" s="592">
        <f t="shared" si="1173"/>
        <v>4</v>
      </c>
      <c r="AC1119" s="588">
        <f t="shared" si="1174"/>
        <v>1.9</v>
      </c>
      <c r="AD1119" s="456">
        <v>83200</v>
      </c>
      <c r="AE1119" s="456"/>
      <c r="AF1119" s="456"/>
      <c r="AG1119" s="589" t="str">
        <f t="shared" si="1175"/>
        <v>Կ-1</v>
      </c>
      <c r="AH1119" s="456">
        <f t="shared" si="1176"/>
        <v>158080</v>
      </c>
      <c r="AI1119" s="590">
        <f t="shared" si="1177"/>
        <v>158080</v>
      </c>
      <c r="AJ1119" s="590">
        <f t="shared" si="1178"/>
        <v>2055040</v>
      </c>
      <c r="AK1119" s="592">
        <f t="shared" si="1179"/>
        <v>1</v>
      </c>
      <c r="AL1119" s="592">
        <f t="shared" si="1180"/>
        <v>5</v>
      </c>
      <c r="AM1119" s="588">
        <f t="shared" si="1181"/>
        <v>1.9</v>
      </c>
      <c r="AN1119" s="456">
        <v>83200</v>
      </c>
      <c r="AO1119" s="456"/>
      <c r="AP1119" s="456"/>
      <c r="AQ1119" s="589" t="str">
        <f t="shared" si="1182"/>
        <v>Կ-1</v>
      </c>
      <c r="AR1119" s="456">
        <f t="shared" si="1183"/>
        <v>158080</v>
      </c>
      <c r="AS1119" s="590">
        <f t="shared" si="1184"/>
        <v>158080</v>
      </c>
      <c r="AT1119" s="590">
        <f t="shared" si="1185"/>
        <v>2055040</v>
      </c>
    </row>
    <row r="1120" spans="2:46" s="587" customFormat="1" ht="27">
      <c r="B1120" s="830">
        <v>51</v>
      </c>
      <c r="C1120" s="795" t="s">
        <v>1287</v>
      </c>
      <c r="D1120" s="828" t="s">
        <v>1960</v>
      </c>
      <c r="E1120" s="818">
        <v>1985</v>
      </c>
      <c r="F1120" s="829" t="s">
        <v>453</v>
      </c>
      <c r="G1120" s="820">
        <v>1</v>
      </c>
      <c r="H1120" s="820">
        <v>4</v>
      </c>
      <c r="I1120" s="821">
        <f t="shared" si="1161"/>
        <v>1.9</v>
      </c>
      <c r="J1120" s="799">
        <v>83200</v>
      </c>
      <c r="K1120" s="832"/>
      <c r="L1120" s="832"/>
      <c r="M1120" s="896" t="s">
        <v>86</v>
      </c>
      <c r="N1120" s="799">
        <f t="shared" si="1162"/>
        <v>158080</v>
      </c>
      <c r="O1120" s="823">
        <f t="shared" si="1163"/>
        <v>158080</v>
      </c>
      <c r="P1120" s="823">
        <f t="shared" si="1164"/>
        <v>2055040</v>
      </c>
      <c r="Q1120" s="592">
        <f t="shared" si="1165"/>
        <v>1</v>
      </c>
      <c r="R1120" s="592">
        <f t="shared" si="1166"/>
        <v>5</v>
      </c>
      <c r="S1120" s="588">
        <f t="shared" si="1167"/>
        <v>1.9</v>
      </c>
      <c r="T1120" s="456">
        <v>83200</v>
      </c>
      <c r="U1120" s="457"/>
      <c r="V1120" s="457"/>
      <c r="W1120" s="589" t="str">
        <f t="shared" si="1168"/>
        <v>Կ-1</v>
      </c>
      <c r="X1120" s="456">
        <f t="shared" si="1169"/>
        <v>158080</v>
      </c>
      <c r="Y1120" s="590">
        <f t="shared" si="1170"/>
        <v>158080</v>
      </c>
      <c r="Z1120" s="590">
        <f t="shared" si="1171"/>
        <v>2055040</v>
      </c>
      <c r="AA1120" s="592">
        <f t="shared" si="1172"/>
        <v>1</v>
      </c>
      <c r="AB1120" s="592">
        <f t="shared" si="1173"/>
        <v>6</v>
      </c>
      <c r="AC1120" s="588">
        <f t="shared" si="1174"/>
        <v>1.96</v>
      </c>
      <c r="AD1120" s="456">
        <v>83200</v>
      </c>
      <c r="AE1120" s="457"/>
      <c r="AF1120" s="457"/>
      <c r="AG1120" s="589" t="str">
        <f t="shared" si="1175"/>
        <v>Կ-1</v>
      </c>
      <c r="AH1120" s="456">
        <f t="shared" si="1176"/>
        <v>163072</v>
      </c>
      <c r="AI1120" s="590">
        <f t="shared" si="1177"/>
        <v>163072</v>
      </c>
      <c r="AJ1120" s="590">
        <f t="shared" si="1178"/>
        <v>2119936</v>
      </c>
      <c r="AK1120" s="592">
        <f t="shared" si="1179"/>
        <v>1</v>
      </c>
      <c r="AL1120" s="592">
        <f t="shared" si="1180"/>
        <v>7</v>
      </c>
      <c r="AM1120" s="588">
        <f t="shared" si="1181"/>
        <v>1.96</v>
      </c>
      <c r="AN1120" s="456">
        <v>83200</v>
      </c>
      <c r="AO1120" s="457"/>
      <c r="AP1120" s="457"/>
      <c r="AQ1120" s="589" t="str">
        <f t="shared" si="1182"/>
        <v>Կ-1</v>
      </c>
      <c r="AR1120" s="456">
        <f t="shared" si="1183"/>
        <v>163072</v>
      </c>
      <c r="AS1120" s="590">
        <f t="shared" si="1184"/>
        <v>163072</v>
      </c>
      <c r="AT1120" s="590">
        <f t="shared" si="1185"/>
        <v>2119936</v>
      </c>
    </row>
    <row r="1121" spans="2:46" s="587" customFormat="1" ht="27">
      <c r="B1121" s="830">
        <v>52</v>
      </c>
      <c r="C1121" s="795" t="s">
        <v>2451</v>
      </c>
      <c r="D1121" s="828" t="s">
        <v>1960</v>
      </c>
      <c r="E1121" s="818">
        <v>1993</v>
      </c>
      <c r="F1121" s="829" t="s">
        <v>453</v>
      </c>
      <c r="G1121" s="820">
        <v>1</v>
      </c>
      <c r="H1121" s="820">
        <v>6</v>
      </c>
      <c r="I1121" s="821">
        <f t="shared" si="1161"/>
        <v>1.96</v>
      </c>
      <c r="J1121" s="799">
        <v>83200</v>
      </c>
      <c r="K1121" s="799"/>
      <c r="L1121" s="799"/>
      <c r="M1121" s="822" t="s">
        <v>86</v>
      </c>
      <c r="N1121" s="799">
        <f t="shared" si="1162"/>
        <v>163072</v>
      </c>
      <c r="O1121" s="823">
        <f t="shared" si="1163"/>
        <v>163072</v>
      </c>
      <c r="P1121" s="823">
        <f t="shared" si="1164"/>
        <v>2119936</v>
      </c>
      <c r="Q1121" s="592">
        <f t="shared" si="1165"/>
        <v>1</v>
      </c>
      <c r="R1121" s="592">
        <f t="shared" si="1166"/>
        <v>7</v>
      </c>
      <c r="S1121" s="588">
        <f t="shared" si="1167"/>
        <v>1.96</v>
      </c>
      <c r="T1121" s="456">
        <v>83200</v>
      </c>
      <c r="U1121" s="456"/>
      <c r="V1121" s="456"/>
      <c r="W1121" s="589" t="str">
        <f t="shared" si="1168"/>
        <v>Կ-1</v>
      </c>
      <c r="X1121" s="456">
        <f t="shared" si="1169"/>
        <v>163072</v>
      </c>
      <c r="Y1121" s="590">
        <f t="shared" si="1170"/>
        <v>163072</v>
      </c>
      <c r="Z1121" s="590">
        <f t="shared" si="1171"/>
        <v>2119936</v>
      </c>
      <c r="AA1121" s="592">
        <f t="shared" si="1172"/>
        <v>1</v>
      </c>
      <c r="AB1121" s="592">
        <f t="shared" si="1173"/>
        <v>8</v>
      </c>
      <c r="AC1121" s="588">
        <f t="shared" si="1174"/>
        <v>2.02</v>
      </c>
      <c r="AD1121" s="456">
        <v>83200</v>
      </c>
      <c r="AE1121" s="456"/>
      <c r="AF1121" s="456"/>
      <c r="AG1121" s="589" t="str">
        <f t="shared" si="1175"/>
        <v>Կ-1</v>
      </c>
      <c r="AH1121" s="456">
        <f t="shared" si="1176"/>
        <v>168064</v>
      </c>
      <c r="AI1121" s="590">
        <f t="shared" si="1177"/>
        <v>168064</v>
      </c>
      <c r="AJ1121" s="590">
        <f t="shared" si="1178"/>
        <v>2184832</v>
      </c>
      <c r="AK1121" s="592">
        <f t="shared" si="1179"/>
        <v>1</v>
      </c>
      <c r="AL1121" s="592">
        <f t="shared" si="1180"/>
        <v>9</v>
      </c>
      <c r="AM1121" s="588">
        <f t="shared" si="1181"/>
        <v>2.02</v>
      </c>
      <c r="AN1121" s="456">
        <v>83200</v>
      </c>
      <c r="AO1121" s="456"/>
      <c r="AP1121" s="456"/>
      <c r="AQ1121" s="589" t="str">
        <f t="shared" si="1182"/>
        <v>Կ-1</v>
      </c>
      <c r="AR1121" s="456">
        <f t="shared" si="1183"/>
        <v>168064</v>
      </c>
      <c r="AS1121" s="590">
        <f t="shared" si="1184"/>
        <v>168064</v>
      </c>
      <c r="AT1121" s="590">
        <f t="shared" si="1185"/>
        <v>2184832</v>
      </c>
    </row>
    <row r="1122" spans="2:46" s="587" customFormat="1" ht="27">
      <c r="B1122" s="830">
        <v>53</v>
      </c>
      <c r="C1122" s="795" t="s">
        <v>2870</v>
      </c>
      <c r="D1122" s="828" t="s">
        <v>1961</v>
      </c>
      <c r="E1122" s="818">
        <v>2001</v>
      </c>
      <c r="F1122" s="829" t="s">
        <v>453</v>
      </c>
      <c r="G1122" s="820">
        <v>1</v>
      </c>
      <c r="H1122" s="820">
        <v>1</v>
      </c>
      <c r="I1122" s="821">
        <f t="shared" si="1161"/>
        <v>1.73</v>
      </c>
      <c r="J1122" s="799">
        <v>83200</v>
      </c>
      <c r="K1122" s="799"/>
      <c r="L1122" s="799"/>
      <c r="M1122" s="822" t="s">
        <v>86</v>
      </c>
      <c r="N1122" s="799">
        <f t="shared" si="1162"/>
        <v>143936</v>
      </c>
      <c r="O1122" s="823">
        <f t="shared" si="1163"/>
        <v>143936</v>
      </c>
      <c r="P1122" s="823">
        <f t="shared" si="1164"/>
        <v>1871168</v>
      </c>
      <c r="Q1122" s="592">
        <f t="shared" si="1165"/>
        <v>1</v>
      </c>
      <c r="R1122" s="592">
        <f t="shared" si="1166"/>
        <v>2</v>
      </c>
      <c r="S1122" s="588">
        <f t="shared" si="1167"/>
        <v>1.79</v>
      </c>
      <c r="T1122" s="456">
        <v>83200</v>
      </c>
      <c r="U1122" s="456"/>
      <c r="V1122" s="456"/>
      <c r="W1122" s="589" t="str">
        <f t="shared" si="1168"/>
        <v>Կ-1</v>
      </c>
      <c r="X1122" s="456">
        <f t="shared" si="1169"/>
        <v>148928</v>
      </c>
      <c r="Y1122" s="590">
        <f t="shared" si="1170"/>
        <v>148928</v>
      </c>
      <c r="Z1122" s="590">
        <f t="shared" si="1171"/>
        <v>1936064</v>
      </c>
      <c r="AA1122" s="592">
        <f t="shared" si="1172"/>
        <v>1</v>
      </c>
      <c r="AB1122" s="592">
        <f t="shared" si="1173"/>
        <v>3</v>
      </c>
      <c r="AC1122" s="588">
        <f t="shared" si="1174"/>
        <v>1.84</v>
      </c>
      <c r="AD1122" s="456">
        <v>83200</v>
      </c>
      <c r="AE1122" s="456"/>
      <c r="AF1122" s="456"/>
      <c r="AG1122" s="589" t="str">
        <f t="shared" si="1175"/>
        <v>Կ-1</v>
      </c>
      <c r="AH1122" s="456">
        <f t="shared" si="1176"/>
        <v>153088</v>
      </c>
      <c r="AI1122" s="590">
        <f t="shared" si="1177"/>
        <v>153088</v>
      </c>
      <c r="AJ1122" s="590">
        <f t="shared" si="1178"/>
        <v>1990144</v>
      </c>
      <c r="AK1122" s="592">
        <f t="shared" si="1179"/>
        <v>1</v>
      </c>
      <c r="AL1122" s="592">
        <f t="shared" si="1180"/>
        <v>4</v>
      </c>
      <c r="AM1122" s="588">
        <f t="shared" si="1181"/>
        <v>1.9</v>
      </c>
      <c r="AN1122" s="456">
        <v>83200</v>
      </c>
      <c r="AO1122" s="456"/>
      <c r="AP1122" s="456"/>
      <c r="AQ1122" s="589" t="str">
        <f t="shared" si="1182"/>
        <v>Կ-1</v>
      </c>
      <c r="AR1122" s="456">
        <f t="shared" si="1183"/>
        <v>158080</v>
      </c>
      <c r="AS1122" s="590">
        <f t="shared" si="1184"/>
        <v>158080</v>
      </c>
      <c r="AT1122" s="590">
        <f t="shared" si="1185"/>
        <v>2055040</v>
      </c>
    </row>
    <row r="1123" spans="2:46" s="587" customFormat="1" ht="27">
      <c r="B1123" s="830">
        <v>54</v>
      </c>
      <c r="C1123" s="795" t="s">
        <v>570</v>
      </c>
      <c r="D1123" s="828" t="s">
        <v>1960</v>
      </c>
      <c r="E1123" s="818">
        <v>1997</v>
      </c>
      <c r="F1123" s="829" t="s">
        <v>453</v>
      </c>
      <c r="G1123" s="820">
        <v>1</v>
      </c>
      <c r="H1123" s="820">
        <v>5</v>
      </c>
      <c r="I1123" s="821">
        <f t="shared" si="1161"/>
        <v>1.9</v>
      </c>
      <c r="J1123" s="799">
        <v>83200</v>
      </c>
      <c r="K1123" s="799"/>
      <c r="L1123" s="832"/>
      <c r="M1123" s="822" t="s">
        <v>86</v>
      </c>
      <c r="N1123" s="799">
        <f t="shared" si="1162"/>
        <v>158080</v>
      </c>
      <c r="O1123" s="823">
        <f t="shared" si="1163"/>
        <v>158080</v>
      </c>
      <c r="P1123" s="823">
        <f t="shared" si="1164"/>
        <v>2055040</v>
      </c>
      <c r="Q1123" s="592">
        <f t="shared" si="1165"/>
        <v>1</v>
      </c>
      <c r="R1123" s="592">
        <f t="shared" si="1166"/>
        <v>6</v>
      </c>
      <c r="S1123" s="588">
        <f t="shared" si="1167"/>
        <v>1.96</v>
      </c>
      <c r="T1123" s="456">
        <v>83200</v>
      </c>
      <c r="U1123" s="456"/>
      <c r="V1123" s="457"/>
      <c r="W1123" s="589" t="str">
        <f t="shared" si="1168"/>
        <v>Կ-1</v>
      </c>
      <c r="X1123" s="456">
        <f t="shared" si="1169"/>
        <v>163072</v>
      </c>
      <c r="Y1123" s="590">
        <f t="shared" si="1170"/>
        <v>163072</v>
      </c>
      <c r="Z1123" s="590">
        <f t="shared" si="1171"/>
        <v>2119936</v>
      </c>
      <c r="AA1123" s="592">
        <f t="shared" si="1172"/>
        <v>1</v>
      </c>
      <c r="AB1123" s="592">
        <f t="shared" si="1173"/>
        <v>7</v>
      </c>
      <c r="AC1123" s="588">
        <f t="shared" si="1174"/>
        <v>1.96</v>
      </c>
      <c r="AD1123" s="456">
        <v>83200</v>
      </c>
      <c r="AE1123" s="456"/>
      <c r="AF1123" s="457"/>
      <c r="AG1123" s="589" t="str">
        <f t="shared" si="1175"/>
        <v>Կ-1</v>
      </c>
      <c r="AH1123" s="456">
        <f t="shared" si="1176"/>
        <v>163072</v>
      </c>
      <c r="AI1123" s="590">
        <f t="shared" si="1177"/>
        <v>163072</v>
      </c>
      <c r="AJ1123" s="590">
        <f t="shared" si="1178"/>
        <v>2119936</v>
      </c>
      <c r="AK1123" s="592">
        <f t="shared" si="1179"/>
        <v>1</v>
      </c>
      <c r="AL1123" s="592">
        <f t="shared" si="1180"/>
        <v>8</v>
      </c>
      <c r="AM1123" s="588">
        <f t="shared" si="1181"/>
        <v>2.02</v>
      </c>
      <c r="AN1123" s="456">
        <v>83200</v>
      </c>
      <c r="AO1123" s="456"/>
      <c r="AP1123" s="457"/>
      <c r="AQ1123" s="589" t="str">
        <f t="shared" si="1182"/>
        <v>Կ-1</v>
      </c>
      <c r="AR1123" s="456">
        <f t="shared" si="1183"/>
        <v>168064</v>
      </c>
      <c r="AS1123" s="590">
        <f t="shared" si="1184"/>
        <v>168064</v>
      </c>
      <c r="AT1123" s="590">
        <f t="shared" si="1185"/>
        <v>2184832</v>
      </c>
    </row>
    <row r="1124" spans="2:46" s="587" customFormat="1" ht="27">
      <c r="B1124" s="830">
        <v>55</v>
      </c>
      <c r="C1124" s="795" t="s">
        <v>3259</v>
      </c>
      <c r="D1124" s="887" t="s">
        <v>1961</v>
      </c>
      <c r="E1124" s="888">
        <v>2000</v>
      </c>
      <c r="F1124" s="897" t="s">
        <v>453</v>
      </c>
      <c r="G1124" s="820">
        <v>1</v>
      </c>
      <c r="H1124" s="820">
        <v>1</v>
      </c>
      <c r="I1124" s="821">
        <f t="shared" si="1161"/>
        <v>1.73</v>
      </c>
      <c r="J1124" s="799">
        <v>83200</v>
      </c>
      <c r="K1124" s="799"/>
      <c r="L1124" s="799"/>
      <c r="M1124" s="822" t="s">
        <v>86</v>
      </c>
      <c r="N1124" s="799">
        <f t="shared" si="1162"/>
        <v>143936</v>
      </c>
      <c r="O1124" s="823">
        <f t="shared" si="1163"/>
        <v>143936</v>
      </c>
      <c r="P1124" s="823">
        <f t="shared" si="1164"/>
        <v>1871168</v>
      </c>
      <c r="Q1124" s="592">
        <f t="shared" si="1165"/>
        <v>1</v>
      </c>
      <c r="R1124" s="592">
        <f t="shared" si="1166"/>
        <v>2</v>
      </c>
      <c r="S1124" s="588">
        <f t="shared" si="1167"/>
        <v>1.79</v>
      </c>
      <c r="T1124" s="456">
        <v>83200</v>
      </c>
      <c r="U1124" s="456"/>
      <c r="V1124" s="456"/>
      <c r="W1124" s="589" t="str">
        <f t="shared" si="1168"/>
        <v>Կ-1</v>
      </c>
      <c r="X1124" s="456">
        <f t="shared" si="1169"/>
        <v>148928</v>
      </c>
      <c r="Y1124" s="590">
        <f t="shared" si="1170"/>
        <v>148928</v>
      </c>
      <c r="Z1124" s="590">
        <f t="shared" si="1171"/>
        <v>1936064</v>
      </c>
      <c r="AA1124" s="592">
        <f t="shared" si="1172"/>
        <v>1</v>
      </c>
      <c r="AB1124" s="592">
        <f t="shared" si="1173"/>
        <v>3</v>
      </c>
      <c r="AC1124" s="588">
        <f t="shared" si="1174"/>
        <v>1.84</v>
      </c>
      <c r="AD1124" s="456">
        <v>83200</v>
      </c>
      <c r="AE1124" s="456"/>
      <c r="AF1124" s="456"/>
      <c r="AG1124" s="589" t="str">
        <f t="shared" si="1175"/>
        <v>Կ-1</v>
      </c>
      <c r="AH1124" s="456">
        <f t="shared" si="1176"/>
        <v>153088</v>
      </c>
      <c r="AI1124" s="590">
        <f t="shared" si="1177"/>
        <v>153088</v>
      </c>
      <c r="AJ1124" s="590">
        <f t="shared" si="1178"/>
        <v>1990144</v>
      </c>
      <c r="AK1124" s="592">
        <f t="shared" si="1179"/>
        <v>1</v>
      </c>
      <c r="AL1124" s="592">
        <f t="shared" si="1180"/>
        <v>4</v>
      </c>
      <c r="AM1124" s="588">
        <f t="shared" si="1181"/>
        <v>1.9</v>
      </c>
      <c r="AN1124" s="456">
        <v>83200</v>
      </c>
      <c r="AO1124" s="456"/>
      <c r="AP1124" s="456"/>
      <c r="AQ1124" s="589" t="str">
        <f t="shared" si="1182"/>
        <v>Կ-1</v>
      </c>
      <c r="AR1124" s="456">
        <f t="shared" si="1183"/>
        <v>158080</v>
      </c>
      <c r="AS1124" s="590">
        <f t="shared" si="1184"/>
        <v>158080</v>
      </c>
      <c r="AT1124" s="590">
        <f t="shared" si="1185"/>
        <v>2055040</v>
      </c>
    </row>
    <row r="1125" spans="2:46" s="587" customFormat="1" ht="27">
      <c r="B1125" s="830">
        <v>56</v>
      </c>
      <c r="C1125" s="795" t="s">
        <v>1488</v>
      </c>
      <c r="D1125" s="828" t="s">
        <v>1961</v>
      </c>
      <c r="E1125" s="818">
        <v>1999</v>
      </c>
      <c r="F1125" s="829" t="s">
        <v>453</v>
      </c>
      <c r="G1125" s="820">
        <v>1</v>
      </c>
      <c r="H1125" s="820">
        <v>1</v>
      </c>
      <c r="I1125" s="821">
        <f t="shared" ref="I1125:I1146" si="1186">IF(G1125&lt;1,0,IF(M1125="Բ-1",IF(H1125=0,6.94,IF(H1125=1,7.17,IF(H1125=2,7.41,IF(H1125=3,7.66,IF(OR(H1125=5,H1125=4),7.92,IF(OR(H1125=6,H1125=7),8.18,IF(OR(H1125=8,H1125=9),8.46,IF(OR(H1125=10,H1125=11,H1125=12),8.74,IF(OR(H1125=13,H1125=14,H1125=15),9.03,IF(OR(H1125=16,H1125=17,H1125=18),9.33,9.65)))))))))),IF(M1125="Բ-2", IF(H1125=0,5.71,IF(H1125=1,5.89,IF(H1125=2,6.09,IF(H1125=3,6.29,IF(OR(H1125=5,H1125=4),6.5,IF(OR(H1125=6,H1125=7),6.72,IF(OR(H1125=8,H1125=9),6.94,IF(OR(H1125=10,H1125=11,H1125=12),7.17,IF(OR(H1125=13,H1125=14,H1125=15),7.41,IF(OR(H1125=16,H1125=17,H1125=18),7.65,7.91)))))))))), IF(M1125="Գ-1", IF(H1125=0,4.7,IF(H1125=1,4.86,IF(H1125=2,5.01,IF(H1125=3,5.18,IF(OR(H1125=5,H1125=4),5.35,IF(OR(H1125=6,H1125=7),5.52,IF(OR(H1125=8,H1125=9),5.71,IF(OR(H1125=10,H1125=11,H1125=12),5.89,IF(OR(H1125=13,H1125=14,H1125=15),6.09,IF(OR(H1125=16,H1125=17,H1125=18),6.29,6.49)))))))))), IF(M1125="Գ-2", IF(H1125=0,3.88,IF(H1125=1,4.01,IF(H1125=2,4.14,IF(H1125=3,4.27,IF(OR(H1125=5,H1125=4),4.41,IF(OR(H1125=6,H1125=7),4.55,IF(OR(H1125=8,H1125=9),4.7,IF(OR(H1125=10,H1125=11,H1125=12),4.85,IF(OR(H1125=13,H1125=14,H1125=15),5.01,IF(OR(H1125=16,H1125=17,H1125=18),5.17,5.34)))))))))), IF(M1125="Գ-3", IF(H1125=0,3.21,IF(H1125=1,3.31,IF(H1125=2,3.42,IF(H1125=3,3.53,IF(OR(H1125=5,H1125=4),3.64,IF(OR(H1125=6,H1125=7),3.76,IF(OR(H1125=8,H1125=9),3.88,IF(OR(H1125=10,H1125=11,H1125=12),4.01,IF(OR(H1125=13,H1125=14,H1125=15),4.13,IF(OR(H1125=16,H1125=17,H1125=18),4.27,4.4)))))))))), IF(M1125="Ա-1", IF(H1125=0,2.66,IF(H1125=1,2.75,IF(H1125=2,2.83,IF(H1125=3,2.92,IF(OR(H1125=5,H1125=4),3.02,IF(OR(H1125=6,H1125=7),3.11,IF(OR(H1125=8,H1125=9),3.21,IF(OR(H1125=10,H1125=11,H1125=12),3.31,IF(OR(H1125=13,H1125=14,H1125=15),3.42,IF(OR(H1125=16,H1125=17,H1125=18),3.53,3.64)))))))))), IF(M1125="Ա-2", IF(H1125=0,2.28,IF(H1125=1,2.35,IF(H1125=2,2.43,IF(H1125=3,2.5,IF(OR(H1125=5,H1125=4),2.58,IF(OR(H1125=6,H1125=7),2.66,IF(OR(H1125=8,H1125=9),2.75,IF(OR(H1125=10,H1125=11,H1125=12),2.83,IF(OR(H1125=13,H1125=14,H1125=15),2.92,IF(OR(H1125=16,H1125=17,H1125=18),3.01,3.11)))))))))),IF(M1125="Ա-3", IF(H1125=0,1.96,IF(H1125=1,2.02,IF(H1125=2,2.08,IF(H1125=3,2.15,IF(OR(H1125=5,H1125=4),2.21,IF(OR(H1125=6,H1125=7),2.28,IF(OR(H1125=8,H1125=9),2.35,IF(OR(H1125=10,H1125=11,H1125=12),2.42,IF(OR(H1125=13,H1125=14,H1125=15),2.5,IF(OR(H1125=16,H1125=17,H1125=18),2.58,2.66)))))))))), IF(M1125="Կ-1", IF(H1125=0,1.68,IF(H1125=1,1.73,IF(H1125=2,1.79,IF(H1125=3,1.84,IF(OR(H1125=5,H1125=4),1.9,IF(OR(H1125=6,H1125=7),1.96,IF(OR(H1125=8,H1125=9),2.02,IF(OR(H1125=10,H1125=11,H1125=12),2.08,IF(OR(H1125=13,H1125=14,H1125=15),2.14,IF(OR(H1125=16,H1125=17,H1125=18),2.21,2.28)))))))))), IF(M1125="Կ-2", IF(H1125=0,1.45,IF(H1125=1,1.49,IF(H1125=2,1.54,IF(H1125=3,1.59,IF(OR(H1125=5,H1125=4),1.63,IF(OR(H1125=6,H1125=7),1.68,IF(OR(H1125=8,H1125=9),1.73,IF(OR(H1125=10,H1125=11,H1125=12),1.79,IF(OR(H1125=13,H1125=14,H1125=15),1.84,IF(OR(H1125=16,H1125=17,H1125=18),1.9,1.95)))))))))),IF(M1125="Կ-3", IF(H1125=0,1.25,IF(H1125=1,1.29,IF(H1125=2,1.33,IF(H1125=3,1.37,IF(OR(H1125=5,H1125=4),1.41,IF(OR(H1125=6,H1125=7),1.45,IF(OR(H1125=8,H1125=9),1.49,IF(OR(H1125=10,H1125=11,H1125=12),1.54,IF(OR(H1125=13,H1125=14,H1125=15),1.58,IF(OR(H1125=16,H1125=17,H1125=18),1.63,1.68)))))))))), "Error"))))))))))))</f>
        <v>1.73</v>
      </c>
      <c r="J1125" s="799">
        <v>83200</v>
      </c>
      <c r="K1125" s="832"/>
      <c r="L1125" s="832"/>
      <c r="M1125" s="822" t="s">
        <v>86</v>
      </c>
      <c r="N1125" s="799">
        <f t="shared" ref="N1125:N1146" si="1187">J1125*I1125</f>
        <v>143936</v>
      </c>
      <c r="O1125" s="823">
        <f t="shared" ref="O1125:O1146" si="1188">I1125*J1125+K1125+L1125</f>
        <v>143936</v>
      </c>
      <c r="P1125" s="823">
        <f t="shared" ref="P1125:P1146" si="1189">+O1125*13</f>
        <v>1871168</v>
      </c>
      <c r="Q1125" s="592">
        <f t="shared" ref="Q1125:Q1138" si="1190">+G1125</f>
        <v>1</v>
      </c>
      <c r="R1125" s="592">
        <f t="shared" ref="R1125:R1146" si="1191">+H1125+1</f>
        <v>2</v>
      </c>
      <c r="S1125" s="588">
        <f t="shared" ref="S1125:S1146" si="1192">IF(Q1125&lt;1,0,IF(W1125="Բ-1",IF(R1125=0,6.94,IF(R1125=1,7.17,IF(R1125=2,7.41,IF(R1125=3,7.66,IF(OR(R1125=5,R1125=4),7.92,IF(OR(R1125=6,R1125=7),8.18,IF(OR(R1125=8,R1125=9),8.46,IF(OR(R1125=10,R1125=11,R1125=12),8.74,IF(OR(R1125=13,R1125=14,R1125=15),9.03,IF(OR(R1125=16,R1125=17,R1125=18),9.33,9.65)))))))))),IF(W1125="Բ-2", IF(R1125=0,5.71,IF(R1125=1,5.89,IF(R1125=2,6.09,IF(R1125=3,6.29,IF(OR(R1125=5,R1125=4),6.5,IF(OR(R1125=6,R1125=7),6.72,IF(OR(R1125=8,R1125=9),6.94,IF(OR(R1125=10,R1125=11,R1125=12),7.17,IF(OR(R1125=13,R1125=14,R1125=15),7.41,IF(OR(R1125=16,R1125=17,R1125=18),7.65,7.91)))))))))), IF(W1125="Գ-1", IF(R1125=0,4.7,IF(R1125=1,4.86,IF(R1125=2,5.01,IF(R1125=3,5.18,IF(OR(R1125=5,R1125=4),5.35,IF(OR(R1125=6,R1125=7),5.52,IF(OR(R1125=8,R1125=9),5.71,IF(OR(R1125=10,R1125=11,R1125=12),5.89,IF(OR(R1125=13,R1125=14,R1125=15),6.09,IF(OR(R1125=16,R1125=17,R1125=18),6.29,6.49)))))))))), IF(W1125="Գ-2", IF(R1125=0,3.88,IF(R1125=1,4.01,IF(R1125=2,4.14,IF(R1125=3,4.27,IF(OR(R1125=5,R1125=4),4.41,IF(OR(R1125=6,R1125=7),4.55,IF(OR(R1125=8,R1125=9),4.7,IF(OR(R1125=10,R1125=11,R1125=12),4.85,IF(OR(R1125=13,R1125=14,R1125=15),5.01,IF(OR(R1125=16,R1125=17,R1125=18),5.17,5.34)))))))))), IF(W1125="Գ-3", IF(R1125=0,3.21,IF(R1125=1,3.31,IF(R1125=2,3.42,IF(R1125=3,3.53,IF(OR(R1125=5,R1125=4),3.64,IF(OR(R1125=6,R1125=7),3.76,IF(OR(R1125=8,R1125=9),3.88,IF(OR(R1125=10,R1125=11,R1125=12),4.01,IF(OR(R1125=13,R1125=14,R1125=15),4.13,IF(OR(R1125=16,R1125=17,R1125=18),4.27,4.4)))))))))), IF(W1125="Ա-1", IF(R1125=0,2.66,IF(R1125=1,2.75,IF(R1125=2,2.83,IF(R1125=3,2.92,IF(OR(R1125=5,R1125=4),3.02,IF(OR(R1125=6,R1125=7),3.11,IF(OR(R1125=8,R1125=9),3.21,IF(OR(R1125=10,R1125=11,R1125=12),3.31,IF(OR(R1125=13,R1125=14,R1125=15),3.42,IF(OR(R1125=16,R1125=17,R1125=18),3.53,3.64)))))))))), IF(W1125="Ա-2", IF(R1125=0,2.28,IF(R1125=1,2.35,IF(R1125=2,2.43,IF(R1125=3,2.5,IF(OR(R1125=5,R1125=4),2.58,IF(OR(R1125=6,R1125=7),2.66,IF(OR(R1125=8,R1125=9),2.75,IF(OR(R1125=10,R1125=11,R1125=12),2.83,IF(OR(R1125=13,R1125=14,R1125=15),2.92,IF(OR(R1125=16,R1125=17,R1125=18),3.01,3.11)))))))))),IF(W1125="Ա-3", IF(R1125=0,1.96,IF(R1125=1,2.02,IF(R1125=2,2.08,IF(R1125=3,2.15,IF(OR(R1125=5,R1125=4),2.21,IF(OR(R1125=6,R1125=7),2.28,IF(OR(R1125=8,R1125=9),2.35,IF(OR(R1125=10,R1125=11,R1125=12),2.42,IF(OR(R1125=13,R1125=14,R1125=15),2.5,IF(OR(R1125=16,R1125=17,R1125=18),2.58,2.66)))))))))), IF(W1125="Կ-1", IF(R1125=0,1.68,IF(R1125=1,1.73,IF(R1125=2,1.79,IF(R1125=3,1.84,IF(OR(R1125=5,R1125=4),1.9,IF(OR(R1125=6,R1125=7),1.96,IF(OR(R1125=8,R1125=9),2.02,IF(OR(R1125=10,R1125=11,R1125=12),2.08,IF(OR(R1125=13,R1125=14,R1125=15),2.14,IF(OR(R1125=16,R1125=17,R1125=18),2.21,2.28)))))))))), IF(W1125="Կ-2", IF(R1125=0,1.45,IF(R1125=1,1.49,IF(R1125=2,1.54,IF(R1125=3,1.59,IF(OR(R1125=5,R1125=4),1.63,IF(OR(R1125=6,R1125=7),1.68,IF(OR(R1125=8,R1125=9),1.73,IF(OR(R1125=10,R1125=11,R1125=12),1.79,IF(OR(R1125=13,R1125=14,R1125=15),1.84,IF(OR(R1125=16,R1125=17,R1125=18),1.9,1.95)))))))))),IF(W1125="Կ-3", IF(R1125=0,1.25,IF(R1125=1,1.29,IF(R1125=2,1.33,IF(R1125=3,1.37,IF(OR(R1125=5,R1125=4),1.41,IF(OR(R1125=6,R1125=7),1.45,IF(OR(R1125=8,R1125=9),1.49,IF(OR(R1125=10,R1125=11,R1125=12),1.54,IF(OR(R1125=13,R1125=14,R1125=15),1.58,IF(OR(R1125=16,R1125=17,R1125=18),1.63,1.68)))))))))), "Error"))))))))))))</f>
        <v>1.79</v>
      </c>
      <c r="T1125" s="456">
        <v>83200</v>
      </c>
      <c r="U1125" s="457"/>
      <c r="V1125" s="457"/>
      <c r="W1125" s="589" t="str">
        <f t="shared" ref="W1125:W1146" si="1193">+M1125</f>
        <v>Կ-1</v>
      </c>
      <c r="X1125" s="456">
        <f t="shared" ref="X1125:X1146" si="1194">T1125*S1125</f>
        <v>148928</v>
      </c>
      <c r="Y1125" s="590">
        <f t="shared" ref="Y1125:Y1146" si="1195">+U1125+V1125+X1125</f>
        <v>148928</v>
      </c>
      <c r="Z1125" s="590">
        <f t="shared" ref="Z1125:Z1146" si="1196">+Y1125*13</f>
        <v>1936064</v>
      </c>
      <c r="AA1125" s="592">
        <f t="shared" ref="AA1125:AA1138" si="1197">+Q1125</f>
        <v>1</v>
      </c>
      <c r="AB1125" s="592">
        <f t="shared" ref="AB1125:AB1146" si="1198">+R1125+1</f>
        <v>3</v>
      </c>
      <c r="AC1125" s="588">
        <f t="shared" ref="AC1125:AC1146" si="1199">IF(AA1125&lt;1,0,IF(AG1125="Բ-1",IF(AB1125=0,6.94,IF(AB1125=1,7.17,IF(AB1125=2,7.41,IF(AB1125=3,7.66,IF(OR(AB1125=5,AB1125=4),7.92,IF(OR(AB1125=6,AB1125=7),8.18,IF(OR(AB1125=8,AB1125=9),8.46,IF(OR(AB1125=10,AB1125=11,AB1125=12),8.74,IF(OR(AB1125=13,AB1125=14,AB1125=15),9.03,IF(OR(AB1125=16,AB1125=17,AB1125=18),9.33,9.65)))))))))),IF(AG1125="Բ-2", IF(AB1125=0,5.71,IF(AB1125=1,5.89,IF(AB1125=2,6.09,IF(AB1125=3,6.29,IF(OR(AB1125=5,AB1125=4),6.5,IF(OR(AB1125=6,AB1125=7),6.72,IF(OR(AB1125=8,AB1125=9),6.94,IF(OR(AB1125=10,AB1125=11,AB1125=12),7.17,IF(OR(AB1125=13,AB1125=14,AB1125=15),7.41,IF(OR(AB1125=16,AB1125=17,AB1125=18),7.65,7.91)))))))))), IF(AG1125="Գ-1", IF(AB1125=0,4.7,IF(AB1125=1,4.86,IF(AB1125=2,5.01,IF(AB1125=3,5.18,IF(OR(AB1125=5,AB1125=4),5.35,IF(OR(AB1125=6,AB1125=7),5.52,IF(OR(AB1125=8,AB1125=9),5.71,IF(OR(AB1125=10,AB1125=11,AB1125=12),5.89,IF(OR(AB1125=13,AB1125=14,AB1125=15),6.09,IF(OR(AB1125=16,AB1125=17,AB1125=18),6.29,6.49)))))))))), IF(AG1125="Գ-2", IF(AB1125=0,3.88,IF(AB1125=1,4.01,IF(AB1125=2,4.14,IF(AB1125=3,4.27,IF(OR(AB1125=5,AB1125=4),4.41,IF(OR(AB1125=6,AB1125=7),4.55,IF(OR(AB1125=8,AB1125=9),4.7,IF(OR(AB1125=10,AB1125=11,AB1125=12),4.85,IF(OR(AB1125=13,AB1125=14,AB1125=15),5.01,IF(OR(AB1125=16,AB1125=17,AB1125=18),5.17,5.34)))))))))), IF(AG1125="Գ-3", IF(AB1125=0,3.21,IF(AB1125=1,3.31,IF(AB1125=2,3.42,IF(AB1125=3,3.53,IF(OR(AB1125=5,AB1125=4),3.64,IF(OR(AB1125=6,AB1125=7),3.76,IF(OR(AB1125=8,AB1125=9),3.88,IF(OR(AB1125=10,AB1125=11,AB1125=12),4.01,IF(OR(AB1125=13,AB1125=14,AB1125=15),4.13,IF(OR(AB1125=16,AB1125=17,AB1125=18),4.27,4.4)))))))))), IF(AG1125="Ա-1", IF(AB1125=0,2.66,IF(AB1125=1,2.75,IF(AB1125=2,2.83,IF(AB1125=3,2.92,IF(OR(AB1125=5,AB1125=4),3.02,IF(OR(AB1125=6,AB1125=7),3.11,IF(OR(AB1125=8,AB1125=9),3.21,IF(OR(AB1125=10,AB1125=11,AB1125=12),3.31,IF(OR(AB1125=13,AB1125=14,AB1125=15),3.42,IF(OR(AB1125=16,AB1125=17,AB1125=18),3.53,3.64)))))))))), IF(AG1125="Ա-2", IF(AB1125=0,2.28,IF(AB1125=1,2.35,IF(AB1125=2,2.43,IF(AB1125=3,2.5,IF(OR(AB1125=5,AB1125=4),2.58,IF(OR(AB1125=6,AB1125=7),2.66,IF(OR(AB1125=8,AB1125=9),2.75,IF(OR(AB1125=10,AB1125=11,AB1125=12),2.83,IF(OR(AB1125=13,AB1125=14,AB1125=15),2.92,IF(OR(AB1125=16,AB1125=17,AB1125=18),3.01,3.11)))))))))),IF(AG1125="Ա-3", IF(AB1125=0,1.96,IF(AB1125=1,2.02,IF(AB1125=2,2.08,IF(AB1125=3,2.15,IF(OR(AB1125=5,AB1125=4),2.21,IF(OR(AB1125=6,AB1125=7),2.28,IF(OR(AB1125=8,AB1125=9),2.35,IF(OR(AB1125=10,AB1125=11,AB1125=12),2.42,IF(OR(AB1125=13,AB1125=14,AB1125=15),2.5,IF(OR(AB1125=16,AB1125=17,AB1125=18),2.58,2.66)))))))))), IF(AG1125="Կ-1", IF(AB1125=0,1.68,IF(AB1125=1,1.73,IF(AB1125=2,1.79,IF(AB1125=3,1.84,IF(OR(AB1125=5,AB1125=4),1.9,IF(OR(AB1125=6,AB1125=7),1.96,IF(OR(AB1125=8,AB1125=9),2.02,IF(OR(AB1125=10,AB1125=11,AB1125=12),2.08,IF(OR(AB1125=13,AB1125=14,AB1125=15),2.14,IF(OR(AB1125=16,AB1125=17,AB1125=18),2.21,2.28)))))))))), IF(AG1125="Կ-2", IF(AB1125=0,1.45,IF(AB1125=1,1.49,IF(AB1125=2,1.54,IF(AB1125=3,1.59,IF(OR(AB1125=5,AB1125=4),1.63,IF(OR(AB1125=6,AB1125=7),1.68,IF(OR(AB1125=8,AB1125=9),1.73,IF(OR(AB1125=10,AB1125=11,AB1125=12),1.79,IF(OR(AB1125=13,AB1125=14,AB1125=15),1.84,IF(OR(AB1125=16,AB1125=17,AB1125=18),1.9,1.95)))))))))),IF(AG1125="Կ-3", IF(AB1125=0,1.25,IF(AB1125=1,1.29,IF(AB1125=2,1.33,IF(AB1125=3,1.37,IF(OR(AB1125=5,AB1125=4),1.41,IF(OR(AB1125=6,AB1125=7),1.45,IF(OR(AB1125=8,AB1125=9),1.49,IF(OR(AB1125=10,AB1125=11,AB1125=12),1.54,IF(OR(AB1125=13,AB1125=14,AB1125=15),1.58,IF(OR(AB1125=16,AB1125=17,AB1125=18),1.63,1.68)))))))))), "Error"))))))))))))</f>
        <v>1.84</v>
      </c>
      <c r="AD1125" s="456">
        <v>83200</v>
      </c>
      <c r="AE1125" s="457"/>
      <c r="AF1125" s="457"/>
      <c r="AG1125" s="589" t="str">
        <f t="shared" ref="AG1125:AG1146" si="1200">+W1125</f>
        <v>Կ-1</v>
      </c>
      <c r="AH1125" s="456">
        <f t="shared" ref="AH1125:AH1146" si="1201">AD1125*AC1125</f>
        <v>153088</v>
      </c>
      <c r="AI1125" s="590">
        <f t="shared" ref="AI1125:AI1146" si="1202">AH1125+AE1125+AF1125</f>
        <v>153088</v>
      </c>
      <c r="AJ1125" s="590">
        <f t="shared" ref="AJ1125:AJ1146" si="1203">+AI1125*13</f>
        <v>1990144</v>
      </c>
      <c r="AK1125" s="592">
        <f t="shared" ref="AK1125:AK1138" si="1204">+AA1125</f>
        <v>1</v>
      </c>
      <c r="AL1125" s="592">
        <f t="shared" ref="AL1125:AL1146" si="1205">+AB1125+1</f>
        <v>4</v>
      </c>
      <c r="AM1125" s="588">
        <f t="shared" ref="AM1125:AM1146" si="1206">IF(AK1125&lt;1,0,IF(AQ1125="Բ-1",IF(AL1125=0,6.94,IF(AL1125=1,7.17,IF(AL1125=2,7.41,IF(AL1125=3,7.66,IF(OR(AL1125=5,AL1125=4),7.92,IF(OR(AL1125=6,AL1125=7),8.18,IF(OR(AL1125=8,AL1125=9),8.46,IF(OR(AL1125=10,AL1125=11,AL1125=12),8.74,IF(OR(AL1125=13,AL1125=14,AL1125=15),9.03,IF(OR(AL1125=16,AL1125=17,AL1125=18),9.33,9.65)))))))))),IF(AQ1125="Բ-2", IF(AL1125=0,5.71,IF(AL1125=1,5.89,IF(AL1125=2,6.09,IF(AL1125=3,6.29,IF(OR(AL1125=5,AL1125=4),6.5,IF(OR(AL1125=6,AL1125=7),6.72,IF(OR(AL1125=8,AL1125=9),6.94,IF(OR(AL1125=10,AL1125=11,AL1125=12),7.17,IF(OR(AL1125=13,AL1125=14,AL1125=15),7.41,IF(OR(AL1125=16,AL1125=17,AL1125=18),7.65,7.91)))))))))), IF(AQ1125="Գ-1", IF(AL1125=0,4.7,IF(AL1125=1,4.86,IF(AL1125=2,5.01,IF(AL1125=3,5.18,IF(OR(AL1125=5,AL1125=4),5.35,IF(OR(AL1125=6,AL1125=7),5.52,IF(OR(AL1125=8,AL1125=9),5.71,IF(OR(AL1125=10,AL1125=11,AL1125=12),5.89,IF(OR(AL1125=13,AL1125=14,AL1125=15),6.09,IF(OR(AL1125=16,AL1125=17,AL1125=18),6.29,6.49)))))))))), IF(AQ1125="Գ-2", IF(AL1125=0,3.88,IF(AL1125=1,4.01,IF(AL1125=2,4.14,IF(AL1125=3,4.27,IF(OR(AL1125=5,AL1125=4),4.41,IF(OR(AL1125=6,AL1125=7),4.55,IF(OR(AL1125=8,AL1125=9),4.7,IF(OR(AL1125=10,AL1125=11,AL1125=12),4.85,IF(OR(AL1125=13,AL1125=14,AL1125=15),5.01,IF(OR(AL1125=16,AL1125=17,AL1125=18),5.17,5.34)))))))))), IF(AQ1125="Գ-3", IF(AL1125=0,3.21,IF(AL1125=1,3.31,IF(AL1125=2,3.42,IF(AL1125=3,3.53,IF(OR(AL1125=5,AL1125=4),3.64,IF(OR(AL1125=6,AL1125=7),3.76,IF(OR(AL1125=8,AL1125=9),3.88,IF(OR(AL1125=10,AL1125=11,AL1125=12),4.01,IF(OR(AL1125=13,AL1125=14,AL1125=15),4.13,IF(OR(AL1125=16,AL1125=17,AL1125=18),4.27,4.4)))))))))), IF(AQ1125="Ա-1", IF(AL1125=0,2.66,IF(AL1125=1,2.75,IF(AL1125=2,2.83,IF(AL1125=3,2.92,IF(OR(AL1125=5,AL1125=4),3.02,IF(OR(AL1125=6,AL1125=7),3.11,IF(OR(AL1125=8,AL1125=9),3.21,IF(OR(AL1125=10,AL1125=11,AL1125=12),3.31,IF(OR(AL1125=13,AL1125=14,AL1125=15),3.42,IF(OR(AL1125=16,AL1125=17,AL1125=18),3.53,3.64)))))))))), IF(AQ1125="Ա-2", IF(AL1125=0,2.28,IF(AL1125=1,2.35,IF(AL1125=2,2.43,IF(AL1125=3,2.5,IF(OR(AL1125=5,AL1125=4),2.58,IF(OR(AL1125=6,AL1125=7),2.66,IF(OR(AL1125=8,AL1125=9),2.75,IF(OR(AL1125=10,AL1125=11,AL1125=12),2.83,IF(OR(AL1125=13,AL1125=14,AL1125=15),2.92,IF(OR(AL1125=16,AL1125=17,AL1125=18),3.01,3.11)))))))))),IF(AQ1125="Ա-3", IF(AL1125=0,1.96,IF(AL1125=1,2.02,IF(AL1125=2,2.08,IF(AL1125=3,2.15,IF(OR(AL1125=5,AL1125=4),2.21,IF(OR(AL1125=6,AL1125=7),2.28,IF(OR(AL1125=8,AL1125=9),2.35,IF(OR(AL1125=10,AL1125=11,AL1125=12),2.42,IF(OR(AL1125=13,AL1125=14,AL1125=15),2.5,IF(OR(AL1125=16,AL1125=17,AL1125=18),2.58,2.66)))))))))), IF(AQ1125="Կ-1", IF(AL1125=0,1.68,IF(AL1125=1,1.73,IF(AL1125=2,1.79,IF(AL1125=3,1.84,IF(OR(AL1125=5,AL1125=4),1.9,IF(OR(AL1125=6,AL1125=7),1.96,IF(OR(AL1125=8,AL1125=9),2.02,IF(OR(AL1125=10,AL1125=11,AL1125=12),2.08,IF(OR(AL1125=13,AL1125=14,AL1125=15),2.14,IF(OR(AL1125=16,AL1125=17,AL1125=18),2.21,2.28)))))))))), IF(AQ1125="Կ-2", IF(AL1125=0,1.45,IF(AL1125=1,1.49,IF(AL1125=2,1.54,IF(AL1125=3,1.59,IF(OR(AL1125=5,AL1125=4),1.63,IF(OR(AL1125=6,AL1125=7),1.68,IF(OR(AL1125=8,AL1125=9),1.73,IF(OR(AL1125=10,AL1125=11,AL1125=12),1.79,IF(OR(AL1125=13,AL1125=14,AL1125=15),1.84,IF(OR(AL1125=16,AL1125=17,AL1125=18),1.9,1.95)))))))))),IF(AQ1125="Կ-3", IF(AL1125=0,1.25,IF(AL1125=1,1.29,IF(AL1125=2,1.33,IF(AL1125=3,1.37,IF(OR(AL1125=5,AL1125=4),1.41,IF(OR(AL1125=6,AL1125=7),1.45,IF(OR(AL1125=8,AL1125=9),1.49,IF(OR(AL1125=10,AL1125=11,AL1125=12),1.54,IF(OR(AL1125=13,AL1125=14,AL1125=15),1.58,IF(OR(AL1125=16,AL1125=17,AL1125=18),1.63,1.68)))))))))), "Error"))))))))))))</f>
        <v>1.9</v>
      </c>
      <c r="AN1125" s="456">
        <v>83200</v>
      </c>
      <c r="AO1125" s="457"/>
      <c r="AP1125" s="457"/>
      <c r="AQ1125" s="589" t="str">
        <f t="shared" ref="AQ1125:AQ1146" si="1207">+AG1125</f>
        <v>Կ-1</v>
      </c>
      <c r="AR1125" s="456">
        <f t="shared" ref="AR1125:AR1146" si="1208">AN1125*AM1125</f>
        <v>158080</v>
      </c>
      <c r="AS1125" s="590">
        <f t="shared" ref="AS1125:AS1146" si="1209">AR1125+AO1125+AP1125</f>
        <v>158080</v>
      </c>
      <c r="AT1125" s="590">
        <f t="shared" ref="AT1125:AT1146" si="1210">+AS1125*13</f>
        <v>2055040</v>
      </c>
    </row>
    <row r="1126" spans="2:46" s="587" customFormat="1" ht="27">
      <c r="B1126" s="830">
        <v>57</v>
      </c>
      <c r="C1126" s="795" t="s">
        <v>2444</v>
      </c>
      <c r="D1126" s="828" t="s">
        <v>1960</v>
      </c>
      <c r="E1126" s="818">
        <v>1970</v>
      </c>
      <c r="F1126" s="829" t="s">
        <v>453</v>
      </c>
      <c r="G1126" s="820">
        <v>1</v>
      </c>
      <c r="H1126" s="820">
        <v>5</v>
      </c>
      <c r="I1126" s="821">
        <f t="shared" si="1186"/>
        <v>1.9</v>
      </c>
      <c r="J1126" s="799">
        <v>83200</v>
      </c>
      <c r="K1126" s="799"/>
      <c r="L1126" s="799"/>
      <c r="M1126" s="822" t="s">
        <v>86</v>
      </c>
      <c r="N1126" s="799">
        <f t="shared" si="1187"/>
        <v>158080</v>
      </c>
      <c r="O1126" s="823">
        <f t="shared" si="1188"/>
        <v>158080</v>
      </c>
      <c r="P1126" s="823">
        <f t="shared" si="1189"/>
        <v>2055040</v>
      </c>
      <c r="Q1126" s="592">
        <f t="shared" si="1190"/>
        <v>1</v>
      </c>
      <c r="R1126" s="592">
        <f t="shared" si="1191"/>
        <v>6</v>
      </c>
      <c r="S1126" s="588">
        <f t="shared" si="1192"/>
        <v>1.96</v>
      </c>
      <c r="T1126" s="456">
        <v>83200</v>
      </c>
      <c r="U1126" s="456"/>
      <c r="V1126" s="456"/>
      <c r="W1126" s="589" t="str">
        <f t="shared" si="1193"/>
        <v>Կ-1</v>
      </c>
      <c r="X1126" s="456">
        <f t="shared" si="1194"/>
        <v>163072</v>
      </c>
      <c r="Y1126" s="590">
        <f t="shared" si="1195"/>
        <v>163072</v>
      </c>
      <c r="Z1126" s="590">
        <f t="shared" si="1196"/>
        <v>2119936</v>
      </c>
      <c r="AA1126" s="592">
        <f t="shared" si="1197"/>
        <v>1</v>
      </c>
      <c r="AB1126" s="592">
        <f t="shared" si="1198"/>
        <v>7</v>
      </c>
      <c r="AC1126" s="588">
        <f t="shared" si="1199"/>
        <v>1.96</v>
      </c>
      <c r="AD1126" s="456">
        <v>83200</v>
      </c>
      <c r="AE1126" s="456"/>
      <c r="AF1126" s="456"/>
      <c r="AG1126" s="589" t="str">
        <f t="shared" si="1200"/>
        <v>Կ-1</v>
      </c>
      <c r="AH1126" s="456">
        <f t="shared" si="1201"/>
        <v>163072</v>
      </c>
      <c r="AI1126" s="590">
        <f t="shared" si="1202"/>
        <v>163072</v>
      </c>
      <c r="AJ1126" s="590">
        <f t="shared" si="1203"/>
        <v>2119936</v>
      </c>
      <c r="AK1126" s="592">
        <f t="shared" si="1204"/>
        <v>1</v>
      </c>
      <c r="AL1126" s="592">
        <f t="shared" si="1205"/>
        <v>8</v>
      </c>
      <c r="AM1126" s="588">
        <f t="shared" si="1206"/>
        <v>2.02</v>
      </c>
      <c r="AN1126" s="456">
        <v>83200</v>
      </c>
      <c r="AO1126" s="456"/>
      <c r="AP1126" s="456"/>
      <c r="AQ1126" s="589" t="str">
        <f t="shared" si="1207"/>
        <v>Կ-1</v>
      </c>
      <c r="AR1126" s="456">
        <f t="shared" si="1208"/>
        <v>168064</v>
      </c>
      <c r="AS1126" s="590">
        <f t="shared" si="1209"/>
        <v>168064</v>
      </c>
      <c r="AT1126" s="590">
        <f t="shared" si="1210"/>
        <v>2184832</v>
      </c>
    </row>
    <row r="1127" spans="2:46" s="587" customFormat="1" ht="27">
      <c r="B1127" s="830">
        <v>58</v>
      </c>
      <c r="C1127" s="795" t="s">
        <v>2452</v>
      </c>
      <c r="D1127" s="828" t="s">
        <v>1960</v>
      </c>
      <c r="E1127" s="818">
        <v>1981</v>
      </c>
      <c r="F1127" s="829" t="s">
        <v>453</v>
      </c>
      <c r="G1127" s="820">
        <v>1</v>
      </c>
      <c r="H1127" s="820">
        <v>4</v>
      </c>
      <c r="I1127" s="821">
        <f t="shared" si="1186"/>
        <v>1.9</v>
      </c>
      <c r="J1127" s="799">
        <v>83200</v>
      </c>
      <c r="K1127" s="799"/>
      <c r="L1127" s="799"/>
      <c r="M1127" s="822" t="s">
        <v>86</v>
      </c>
      <c r="N1127" s="799">
        <f t="shared" si="1187"/>
        <v>158080</v>
      </c>
      <c r="O1127" s="823">
        <f t="shared" si="1188"/>
        <v>158080</v>
      </c>
      <c r="P1127" s="823">
        <f t="shared" si="1189"/>
        <v>2055040</v>
      </c>
      <c r="Q1127" s="592">
        <f t="shared" si="1190"/>
        <v>1</v>
      </c>
      <c r="R1127" s="592">
        <f t="shared" si="1191"/>
        <v>5</v>
      </c>
      <c r="S1127" s="588">
        <f t="shared" si="1192"/>
        <v>1.9</v>
      </c>
      <c r="T1127" s="456">
        <v>83200</v>
      </c>
      <c r="U1127" s="456"/>
      <c r="V1127" s="456"/>
      <c r="W1127" s="589" t="str">
        <f t="shared" si="1193"/>
        <v>Կ-1</v>
      </c>
      <c r="X1127" s="456">
        <f t="shared" si="1194"/>
        <v>158080</v>
      </c>
      <c r="Y1127" s="590">
        <f t="shared" si="1195"/>
        <v>158080</v>
      </c>
      <c r="Z1127" s="590">
        <f t="shared" si="1196"/>
        <v>2055040</v>
      </c>
      <c r="AA1127" s="592">
        <f t="shared" si="1197"/>
        <v>1</v>
      </c>
      <c r="AB1127" s="592">
        <f t="shared" si="1198"/>
        <v>6</v>
      </c>
      <c r="AC1127" s="588">
        <f t="shared" si="1199"/>
        <v>1.96</v>
      </c>
      <c r="AD1127" s="456">
        <v>83200</v>
      </c>
      <c r="AE1127" s="456"/>
      <c r="AF1127" s="456"/>
      <c r="AG1127" s="589" t="str">
        <f t="shared" si="1200"/>
        <v>Կ-1</v>
      </c>
      <c r="AH1127" s="456">
        <f t="shared" si="1201"/>
        <v>163072</v>
      </c>
      <c r="AI1127" s="590">
        <f t="shared" si="1202"/>
        <v>163072</v>
      </c>
      <c r="AJ1127" s="590">
        <f t="shared" si="1203"/>
        <v>2119936</v>
      </c>
      <c r="AK1127" s="592">
        <f t="shared" si="1204"/>
        <v>1</v>
      </c>
      <c r="AL1127" s="592">
        <f t="shared" si="1205"/>
        <v>7</v>
      </c>
      <c r="AM1127" s="588">
        <f t="shared" si="1206"/>
        <v>1.96</v>
      </c>
      <c r="AN1127" s="456">
        <v>83200</v>
      </c>
      <c r="AO1127" s="456"/>
      <c r="AP1127" s="456"/>
      <c r="AQ1127" s="589" t="str">
        <f t="shared" si="1207"/>
        <v>Կ-1</v>
      </c>
      <c r="AR1127" s="456">
        <f t="shared" si="1208"/>
        <v>163072</v>
      </c>
      <c r="AS1127" s="590">
        <f t="shared" si="1209"/>
        <v>163072</v>
      </c>
      <c r="AT1127" s="590">
        <f t="shared" si="1210"/>
        <v>2119936</v>
      </c>
    </row>
    <row r="1128" spans="2:46" s="587" customFormat="1" ht="27">
      <c r="B1128" s="830">
        <v>59</v>
      </c>
      <c r="C1128" s="795" t="s">
        <v>156</v>
      </c>
      <c r="D1128" s="828" t="s">
        <v>1960</v>
      </c>
      <c r="E1128" s="818">
        <v>1964</v>
      </c>
      <c r="F1128" s="829" t="s">
        <v>453</v>
      </c>
      <c r="G1128" s="820">
        <v>1</v>
      </c>
      <c r="H1128" s="820">
        <v>26</v>
      </c>
      <c r="I1128" s="821">
        <f t="shared" si="1186"/>
        <v>2.2799999999999998</v>
      </c>
      <c r="J1128" s="799">
        <v>83200</v>
      </c>
      <c r="K1128" s="832"/>
      <c r="L1128" s="832"/>
      <c r="M1128" s="822" t="s">
        <v>86</v>
      </c>
      <c r="N1128" s="799">
        <f t="shared" si="1187"/>
        <v>189695.99999999997</v>
      </c>
      <c r="O1128" s="823">
        <f t="shared" si="1188"/>
        <v>189695.99999999997</v>
      </c>
      <c r="P1128" s="823">
        <f t="shared" si="1189"/>
        <v>2466047.9999999995</v>
      </c>
      <c r="Q1128" s="592">
        <f t="shared" si="1190"/>
        <v>1</v>
      </c>
      <c r="R1128" s="592">
        <f t="shared" si="1191"/>
        <v>27</v>
      </c>
      <c r="S1128" s="588">
        <f t="shared" si="1192"/>
        <v>2.2799999999999998</v>
      </c>
      <c r="T1128" s="456">
        <v>83200</v>
      </c>
      <c r="U1128" s="457"/>
      <c r="V1128" s="457"/>
      <c r="W1128" s="589" t="str">
        <f t="shared" si="1193"/>
        <v>Կ-1</v>
      </c>
      <c r="X1128" s="456">
        <f t="shared" si="1194"/>
        <v>189695.99999999997</v>
      </c>
      <c r="Y1128" s="590">
        <f t="shared" si="1195"/>
        <v>189695.99999999997</v>
      </c>
      <c r="Z1128" s="590">
        <f t="shared" si="1196"/>
        <v>2466047.9999999995</v>
      </c>
      <c r="AA1128" s="592">
        <f t="shared" si="1197"/>
        <v>1</v>
      </c>
      <c r="AB1128" s="592">
        <f t="shared" si="1198"/>
        <v>28</v>
      </c>
      <c r="AC1128" s="588">
        <f t="shared" si="1199"/>
        <v>2.2799999999999998</v>
      </c>
      <c r="AD1128" s="456">
        <v>83200</v>
      </c>
      <c r="AE1128" s="457"/>
      <c r="AF1128" s="457"/>
      <c r="AG1128" s="589" t="str">
        <f t="shared" si="1200"/>
        <v>Կ-1</v>
      </c>
      <c r="AH1128" s="456">
        <f t="shared" si="1201"/>
        <v>189695.99999999997</v>
      </c>
      <c r="AI1128" s="590">
        <f t="shared" si="1202"/>
        <v>189695.99999999997</v>
      </c>
      <c r="AJ1128" s="590">
        <f t="shared" si="1203"/>
        <v>2466047.9999999995</v>
      </c>
      <c r="AK1128" s="592">
        <f t="shared" si="1204"/>
        <v>1</v>
      </c>
      <c r="AL1128" s="592">
        <f t="shared" si="1205"/>
        <v>29</v>
      </c>
      <c r="AM1128" s="588">
        <f t="shared" si="1206"/>
        <v>2.2799999999999998</v>
      </c>
      <c r="AN1128" s="456">
        <v>83200</v>
      </c>
      <c r="AO1128" s="457"/>
      <c r="AP1128" s="457"/>
      <c r="AQ1128" s="589" t="str">
        <f t="shared" si="1207"/>
        <v>Կ-1</v>
      </c>
      <c r="AR1128" s="456">
        <f t="shared" si="1208"/>
        <v>189695.99999999997</v>
      </c>
      <c r="AS1128" s="590">
        <f t="shared" si="1209"/>
        <v>189695.99999999997</v>
      </c>
      <c r="AT1128" s="590">
        <f t="shared" si="1210"/>
        <v>2466047.9999999995</v>
      </c>
    </row>
    <row r="1129" spans="2:46" s="587" customFormat="1" ht="27">
      <c r="B1129" s="830">
        <v>60</v>
      </c>
      <c r="C1129" s="795" t="s">
        <v>1200</v>
      </c>
      <c r="D1129" s="828" t="s">
        <v>1960</v>
      </c>
      <c r="E1129" s="818">
        <v>1968</v>
      </c>
      <c r="F1129" s="829" t="s">
        <v>453</v>
      </c>
      <c r="G1129" s="820">
        <v>1</v>
      </c>
      <c r="H1129" s="820">
        <v>5</v>
      </c>
      <c r="I1129" s="821">
        <f t="shared" si="1186"/>
        <v>1.9</v>
      </c>
      <c r="J1129" s="799">
        <v>83200</v>
      </c>
      <c r="K1129" s="832"/>
      <c r="L1129" s="832"/>
      <c r="M1129" s="822" t="s">
        <v>86</v>
      </c>
      <c r="N1129" s="799">
        <f t="shared" si="1187"/>
        <v>158080</v>
      </c>
      <c r="O1129" s="823">
        <f t="shared" si="1188"/>
        <v>158080</v>
      </c>
      <c r="P1129" s="823">
        <f t="shared" si="1189"/>
        <v>2055040</v>
      </c>
      <c r="Q1129" s="592">
        <f t="shared" si="1190"/>
        <v>1</v>
      </c>
      <c r="R1129" s="592">
        <f t="shared" si="1191"/>
        <v>6</v>
      </c>
      <c r="S1129" s="588">
        <f t="shared" si="1192"/>
        <v>1.96</v>
      </c>
      <c r="T1129" s="456">
        <v>83200</v>
      </c>
      <c r="U1129" s="457"/>
      <c r="V1129" s="457"/>
      <c r="W1129" s="589" t="str">
        <f t="shared" si="1193"/>
        <v>Կ-1</v>
      </c>
      <c r="X1129" s="456">
        <f t="shared" si="1194"/>
        <v>163072</v>
      </c>
      <c r="Y1129" s="590">
        <f t="shared" si="1195"/>
        <v>163072</v>
      </c>
      <c r="Z1129" s="590">
        <f t="shared" si="1196"/>
        <v>2119936</v>
      </c>
      <c r="AA1129" s="592">
        <f t="shared" si="1197"/>
        <v>1</v>
      </c>
      <c r="AB1129" s="592">
        <f t="shared" si="1198"/>
        <v>7</v>
      </c>
      <c r="AC1129" s="588">
        <f t="shared" si="1199"/>
        <v>1.96</v>
      </c>
      <c r="AD1129" s="456">
        <v>83200</v>
      </c>
      <c r="AE1129" s="457"/>
      <c r="AF1129" s="457"/>
      <c r="AG1129" s="589" t="str">
        <f t="shared" si="1200"/>
        <v>Կ-1</v>
      </c>
      <c r="AH1129" s="456">
        <f t="shared" si="1201"/>
        <v>163072</v>
      </c>
      <c r="AI1129" s="590">
        <f t="shared" si="1202"/>
        <v>163072</v>
      </c>
      <c r="AJ1129" s="590">
        <f t="shared" si="1203"/>
        <v>2119936</v>
      </c>
      <c r="AK1129" s="592">
        <f t="shared" si="1204"/>
        <v>1</v>
      </c>
      <c r="AL1129" s="592">
        <f t="shared" si="1205"/>
        <v>8</v>
      </c>
      <c r="AM1129" s="588">
        <f t="shared" si="1206"/>
        <v>2.02</v>
      </c>
      <c r="AN1129" s="456">
        <v>83200</v>
      </c>
      <c r="AO1129" s="457"/>
      <c r="AP1129" s="457"/>
      <c r="AQ1129" s="589" t="str">
        <f t="shared" si="1207"/>
        <v>Կ-1</v>
      </c>
      <c r="AR1129" s="456">
        <f t="shared" si="1208"/>
        <v>168064</v>
      </c>
      <c r="AS1129" s="590">
        <f t="shared" si="1209"/>
        <v>168064</v>
      </c>
      <c r="AT1129" s="590">
        <f t="shared" si="1210"/>
        <v>2184832</v>
      </c>
    </row>
    <row r="1130" spans="2:46" s="587" customFormat="1" ht="27">
      <c r="B1130" s="830">
        <v>61</v>
      </c>
      <c r="C1130" s="795" t="s">
        <v>2871</v>
      </c>
      <c r="D1130" s="828" t="s">
        <v>1960</v>
      </c>
      <c r="E1130" s="818">
        <v>2002</v>
      </c>
      <c r="F1130" s="829" t="s">
        <v>453</v>
      </c>
      <c r="G1130" s="820">
        <v>1</v>
      </c>
      <c r="H1130" s="820">
        <v>2</v>
      </c>
      <c r="I1130" s="821">
        <f t="shared" si="1186"/>
        <v>1.79</v>
      </c>
      <c r="J1130" s="799">
        <v>83200</v>
      </c>
      <c r="K1130" s="799"/>
      <c r="L1130" s="799"/>
      <c r="M1130" s="822" t="s">
        <v>86</v>
      </c>
      <c r="N1130" s="799">
        <f t="shared" si="1187"/>
        <v>148928</v>
      </c>
      <c r="O1130" s="823">
        <f t="shared" si="1188"/>
        <v>148928</v>
      </c>
      <c r="P1130" s="823">
        <f t="shared" si="1189"/>
        <v>1936064</v>
      </c>
      <c r="Q1130" s="592">
        <f t="shared" si="1190"/>
        <v>1</v>
      </c>
      <c r="R1130" s="592">
        <f t="shared" si="1191"/>
        <v>3</v>
      </c>
      <c r="S1130" s="588">
        <f t="shared" si="1192"/>
        <v>1.84</v>
      </c>
      <c r="T1130" s="456">
        <v>83200</v>
      </c>
      <c r="U1130" s="456"/>
      <c r="V1130" s="456"/>
      <c r="W1130" s="589" t="str">
        <f t="shared" si="1193"/>
        <v>Կ-1</v>
      </c>
      <c r="X1130" s="456">
        <f t="shared" si="1194"/>
        <v>153088</v>
      </c>
      <c r="Y1130" s="590">
        <f t="shared" si="1195"/>
        <v>153088</v>
      </c>
      <c r="Z1130" s="590">
        <f t="shared" si="1196"/>
        <v>1990144</v>
      </c>
      <c r="AA1130" s="592">
        <f t="shared" si="1197"/>
        <v>1</v>
      </c>
      <c r="AB1130" s="592">
        <f t="shared" si="1198"/>
        <v>4</v>
      </c>
      <c r="AC1130" s="588">
        <f t="shared" si="1199"/>
        <v>1.9</v>
      </c>
      <c r="AD1130" s="456">
        <v>83200</v>
      </c>
      <c r="AE1130" s="456"/>
      <c r="AF1130" s="456"/>
      <c r="AG1130" s="589" t="str">
        <f t="shared" si="1200"/>
        <v>Կ-1</v>
      </c>
      <c r="AH1130" s="456">
        <f t="shared" si="1201"/>
        <v>158080</v>
      </c>
      <c r="AI1130" s="590">
        <f t="shared" si="1202"/>
        <v>158080</v>
      </c>
      <c r="AJ1130" s="590">
        <f t="shared" si="1203"/>
        <v>2055040</v>
      </c>
      <c r="AK1130" s="592">
        <f t="shared" si="1204"/>
        <v>1</v>
      </c>
      <c r="AL1130" s="592">
        <f t="shared" si="1205"/>
        <v>5</v>
      </c>
      <c r="AM1130" s="588">
        <f t="shared" si="1206"/>
        <v>1.9</v>
      </c>
      <c r="AN1130" s="456">
        <v>83200</v>
      </c>
      <c r="AO1130" s="456"/>
      <c r="AP1130" s="456"/>
      <c r="AQ1130" s="589" t="str">
        <f t="shared" si="1207"/>
        <v>Կ-1</v>
      </c>
      <c r="AR1130" s="456">
        <f t="shared" si="1208"/>
        <v>158080</v>
      </c>
      <c r="AS1130" s="590">
        <f t="shared" si="1209"/>
        <v>158080</v>
      </c>
      <c r="AT1130" s="590">
        <f t="shared" si="1210"/>
        <v>2055040</v>
      </c>
    </row>
    <row r="1131" spans="2:46" s="587" customFormat="1" ht="27">
      <c r="B1131" s="830">
        <v>62</v>
      </c>
      <c r="C1131" s="795" t="s">
        <v>3053</v>
      </c>
      <c r="D1131" s="828" t="s">
        <v>1960</v>
      </c>
      <c r="E1131" s="818">
        <v>2000</v>
      </c>
      <c r="F1131" s="829" t="s">
        <v>453</v>
      </c>
      <c r="G1131" s="820">
        <v>1</v>
      </c>
      <c r="H1131" s="820">
        <v>1</v>
      </c>
      <c r="I1131" s="821">
        <f t="shared" si="1186"/>
        <v>1.73</v>
      </c>
      <c r="J1131" s="799">
        <v>83200</v>
      </c>
      <c r="K1131" s="799"/>
      <c r="L1131" s="799"/>
      <c r="M1131" s="822" t="s">
        <v>86</v>
      </c>
      <c r="N1131" s="799">
        <f t="shared" si="1187"/>
        <v>143936</v>
      </c>
      <c r="O1131" s="823">
        <f t="shared" si="1188"/>
        <v>143936</v>
      </c>
      <c r="P1131" s="823">
        <f t="shared" si="1189"/>
        <v>1871168</v>
      </c>
      <c r="Q1131" s="592">
        <f t="shared" si="1190"/>
        <v>1</v>
      </c>
      <c r="R1131" s="592">
        <f t="shared" si="1191"/>
        <v>2</v>
      </c>
      <c r="S1131" s="588">
        <f t="shared" si="1192"/>
        <v>1.79</v>
      </c>
      <c r="T1131" s="456">
        <v>83200</v>
      </c>
      <c r="U1131" s="456"/>
      <c r="V1131" s="456"/>
      <c r="W1131" s="589" t="str">
        <f t="shared" si="1193"/>
        <v>Կ-1</v>
      </c>
      <c r="X1131" s="456">
        <f t="shared" si="1194"/>
        <v>148928</v>
      </c>
      <c r="Y1131" s="590">
        <f t="shared" si="1195"/>
        <v>148928</v>
      </c>
      <c r="Z1131" s="590">
        <f t="shared" si="1196"/>
        <v>1936064</v>
      </c>
      <c r="AA1131" s="592">
        <f t="shared" si="1197"/>
        <v>1</v>
      </c>
      <c r="AB1131" s="592">
        <f t="shared" si="1198"/>
        <v>3</v>
      </c>
      <c r="AC1131" s="588">
        <f t="shared" si="1199"/>
        <v>1.84</v>
      </c>
      <c r="AD1131" s="456">
        <v>83200</v>
      </c>
      <c r="AE1131" s="456"/>
      <c r="AF1131" s="456"/>
      <c r="AG1131" s="589" t="str">
        <f t="shared" si="1200"/>
        <v>Կ-1</v>
      </c>
      <c r="AH1131" s="456">
        <f t="shared" si="1201"/>
        <v>153088</v>
      </c>
      <c r="AI1131" s="590">
        <f t="shared" si="1202"/>
        <v>153088</v>
      </c>
      <c r="AJ1131" s="590">
        <f t="shared" si="1203"/>
        <v>1990144</v>
      </c>
      <c r="AK1131" s="592">
        <f t="shared" si="1204"/>
        <v>1</v>
      </c>
      <c r="AL1131" s="592">
        <f t="shared" si="1205"/>
        <v>4</v>
      </c>
      <c r="AM1131" s="588">
        <f t="shared" si="1206"/>
        <v>1.9</v>
      </c>
      <c r="AN1131" s="456">
        <v>83200</v>
      </c>
      <c r="AO1131" s="456"/>
      <c r="AP1131" s="456"/>
      <c r="AQ1131" s="589" t="str">
        <f t="shared" si="1207"/>
        <v>Կ-1</v>
      </c>
      <c r="AR1131" s="456">
        <f t="shared" si="1208"/>
        <v>158080</v>
      </c>
      <c r="AS1131" s="590">
        <f t="shared" si="1209"/>
        <v>158080</v>
      </c>
      <c r="AT1131" s="590">
        <f t="shared" si="1210"/>
        <v>2055040</v>
      </c>
    </row>
    <row r="1132" spans="2:46" s="587" customFormat="1" ht="27">
      <c r="B1132" s="830">
        <v>63</v>
      </c>
      <c r="C1132" s="795" t="s">
        <v>2873</v>
      </c>
      <c r="D1132" s="828" t="s">
        <v>1960</v>
      </c>
      <c r="E1132" s="818">
        <v>2000</v>
      </c>
      <c r="F1132" s="829" t="s">
        <v>453</v>
      </c>
      <c r="G1132" s="820">
        <v>1</v>
      </c>
      <c r="H1132" s="820">
        <v>2</v>
      </c>
      <c r="I1132" s="821">
        <f t="shared" si="1186"/>
        <v>1.79</v>
      </c>
      <c r="J1132" s="799">
        <v>83200</v>
      </c>
      <c r="K1132" s="799"/>
      <c r="L1132" s="799"/>
      <c r="M1132" s="822" t="s">
        <v>86</v>
      </c>
      <c r="N1132" s="799">
        <f t="shared" si="1187"/>
        <v>148928</v>
      </c>
      <c r="O1132" s="823">
        <f t="shared" si="1188"/>
        <v>148928</v>
      </c>
      <c r="P1132" s="823">
        <f t="shared" si="1189"/>
        <v>1936064</v>
      </c>
      <c r="Q1132" s="592">
        <f t="shared" si="1190"/>
        <v>1</v>
      </c>
      <c r="R1132" s="592">
        <f t="shared" si="1191"/>
        <v>3</v>
      </c>
      <c r="S1132" s="588">
        <f t="shared" si="1192"/>
        <v>1.84</v>
      </c>
      <c r="T1132" s="456">
        <v>83200</v>
      </c>
      <c r="U1132" s="456"/>
      <c r="V1132" s="456"/>
      <c r="W1132" s="589" t="str">
        <f t="shared" si="1193"/>
        <v>Կ-1</v>
      </c>
      <c r="X1132" s="456">
        <f t="shared" si="1194"/>
        <v>153088</v>
      </c>
      <c r="Y1132" s="590">
        <f t="shared" si="1195"/>
        <v>153088</v>
      </c>
      <c r="Z1132" s="590">
        <f t="shared" si="1196"/>
        <v>1990144</v>
      </c>
      <c r="AA1132" s="592">
        <f t="shared" si="1197"/>
        <v>1</v>
      </c>
      <c r="AB1132" s="592">
        <f t="shared" si="1198"/>
        <v>4</v>
      </c>
      <c r="AC1132" s="588">
        <f t="shared" si="1199"/>
        <v>1.9</v>
      </c>
      <c r="AD1132" s="456">
        <v>83200</v>
      </c>
      <c r="AE1132" s="456"/>
      <c r="AF1132" s="456"/>
      <c r="AG1132" s="589" t="str">
        <f t="shared" si="1200"/>
        <v>Կ-1</v>
      </c>
      <c r="AH1132" s="456">
        <f t="shared" si="1201"/>
        <v>158080</v>
      </c>
      <c r="AI1132" s="590">
        <f t="shared" si="1202"/>
        <v>158080</v>
      </c>
      <c r="AJ1132" s="590">
        <f t="shared" si="1203"/>
        <v>2055040</v>
      </c>
      <c r="AK1132" s="592">
        <f t="shared" si="1204"/>
        <v>1</v>
      </c>
      <c r="AL1132" s="592">
        <f t="shared" si="1205"/>
        <v>5</v>
      </c>
      <c r="AM1132" s="588">
        <f t="shared" si="1206"/>
        <v>1.9</v>
      </c>
      <c r="AN1132" s="456">
        <v>83200</v>
      </c>
      <c r="AO1132" s="456"/>
      <c r="AP1132" s="456"/>
      <c r="AQ1132" s="589" t="str">
        <f t="shared" si="1207"/>
        <v>Կ-1</v>
      </c>
      <c r="AR1132" s="456">
        <f t="shared" si="1208"/>
        <v>158080</v>
      </c>
      <c r="AS1132" s="590">
        <f t="shared" si="1209"/>
        <v>158080</v>
      </c>
      <c r="AT1132" s="590">
        <f t="shared" si="1210"/>
        <v>2055040</v>
      </c>
    </row>
    <row r="1133" spans="2:46" s="587" customFormat="1" ht="27">
      <c r="B1133" s="830">
        <v>64</v>
      </c>
      <c r="C1133" s="826" t="s">
        <v>2874</v>
      </c>
      <c r="D1133" s="828" t="s">
        <v>1960</v>
      </c>
      <c r="E1133" s="818">
        <v>1977</v>
      </c>
      <c r="F1133" s="829" t="s">
        <v>453</v>
      </c>
      <c r="G1133" s="820">
        <v>1</v>
      </c>
      <c r="H1133" s="820">
        <v>5</v>
      </c>
      <c r="I1133" s="821">
        <f t="shared" si="1186"/>
        <v>1.9</v>
      </c>
      <c r="J1133" s="799">
        <v>83200</v>
      </c>
      <c r="K1133" s="832"/>
      <c r="L1133" s="832"/>
      <c r="M1133" s="822" t="s">
        <v>86</v>
      </c>
      <c r="N1133" s="799">
        <f t="shared" si="1187"/>
        <v>158080</v>
      </c>
      <c r="O1133" s="823">
        <f t="shared" si="1188"/>
        <v>158080</v>
      </c>
      <c r="P1133" s="823">
        <f t="shared" si="1189"/>
        <v>2055040</v>
      </c>
      <c r="Q1133" s="592">
        <f t="shared" si="1190"/>
        <v>1</v>
      </c>
      <c r="R1133" s="592">
        <f t="shared" si="1191"/>
        <v>6</v>
      </c>
      <c r="S1133" s="588">
        <f t="shared" si="1192"/>
        <v>1.96</v>
      </c>
      <c r="T1133" s="456">
        <v>83200</v>
      </c>
      <c r="U1133" s="457"/>
      <c r="V1133" s="457"/>
      <c r="W1133" s="589" t="str">
        <f t="shared" si="1193"/>
        <v>Կ-1</v>
      </c>
      <c r="X1133" s="456">
        <f t="shared" si="1194"/>
        <v>163072</v>
      </c>
      <c r="Y1133" s="590">
        <f t="shared" si="1195"/>
        <v>163072</v>
      </c>
      <c r="Z1133" s="590">
        <f t="shared" si="1196"/>
        <v>2119936</v>
      </c>
      <c r="AA1133" s="592">
        <f t="shared" si="1197"/>
        <v>1</v>
      </c>
      <c r="AB1133" s="592">
        <f t="shared" si="1198"/>
        <v>7</v>
      </c>
      <c r="AC1133" s="588">
        <f t="shared" si="1199"/>
        <v>1.96</v>
      </c>
      <c r="AD1133" s="456">
        <v>83200</v>
      </c>
      <c r="AE1133" s="457"/>
      <c r="AF1133" s="457"/>
      <c r="AG1133" s="589" t="str">
        <f t="shared" si="1200"/>
        <v>Կ-1</v>
      </c>
      <c r="AH1133" s="456">
        <f t="shared" si="1201"/>
        <v>163072</v>
      </c>
      <c r="AI1133" s="590">
        <f t="shared" si="1202"/>
        <v>163072</v>
      </c>
      <c r="AJ1133" s="590">
        <f t="shared" si="1203"/>
        <v>2119936</v>
      </c>
      <c r="AK1133" s="592">
        <f t="shared" si="1204"/>
        <v>1</v>
      </c>
      <c r="AL1133" s="592">
        <f t="shared" si="1205"/>
        <v>8</v>
      </c>
      <c r="AM1133" s="588">
        <f t="shared" si="1206"/>
        <v>2.02</v>
      </c>
      <c r="AN1133" s="456">
        <v>83200</v>
      </c>
      <c r="AO1133" s="457"/>
      <c r="AP1133" s="457"/>
      <c r="AQ1133" s="589" t="str">
        <f t="shared" si="1207"/>
        <v>Կ-1</v>
      </c>
      <c r="AR1133" s="456">
        <f t="shared" si="1208"/>
        <v>168064</v>
      </c>
      <c r="AS1133" s="590">
        <f t="shared" si="1209"/>
        <v>168064</v>
      </c>
      <c r="AT1133" s="590">
        <f t="shared" si="1210"/>
        <v>2184832</v>
      </c>
    </row>
    <row r="1134" spans="2:46" s="587" customFormat="1" ht="27">
      <c r="B1134" s="830">
        <v>65</v>
      </c>
      <c r="C1134" s="831" t="s">
        <v>2875</v>
      </c>
      <c r="D1134" s="828" t="s">
        <v>1960</v>
      </c>
      <c r="E1134" s="818">
        <v>2003</v>
      </c>
      <c r="F1134" s="829" t="s">
        <v>453</v>
      </c>
      <c r="G1134" s="820">
        <v>1</v>
      </c>
      <c r="H1134" s="820">
        <v>2</v>
      </c>
      <c r="I1134" s="821">
        <f t="shared" si="1186"/>
        <v>1.79</v>
      </c>
      <c r="J1134" s="799">
        <v>83200</v>
      </c>
      <c r="K1134" s="832"/>
      <c r="L1134" s="832"/>
      <c r="M1134" s="822" t="s">
        <v>86</v>
      </c>
      <c r="N1134" s="799">
        <f t="shared" si="1187"/>
        <v>148928</v>
      </c>
      <c r="O1134" s="823">
        <f t="shared" si="1188"/>
        <v>148928</v>
      </c>
      <c r="P1134" s="823">
        <f t="shared" si="1189"/>
        <v>1936064</v>
      </c>
      <c r="Q1134" s="592">
        <f t="shared" si="1190"/>
        <v>1</v>
      </c>
      <c r="R1134" s="592">
        <f t="shared" si="1191"/>
        <v>3</v>
      </c>
      <c r="S1134" s="588">
        <f t="shared" si="1192"/>
        <v>1.84</v>
      </c>
      <c r="T1134" s="456">
        <v>83200</v>
      </c>
      <c r="U1134" s="457"/>
      <c r="V1134" s="457"/>
      <c r="W1134" s="589" t="str">
        <f t="shared" si="1193"/>
        <v>Կ-1</v>
      </c>
      <c r="X1134" s="456">
        <f t="shared" si="1194"/>
        <v>153088</v>
      </c>
      <c r="Y1134" s="590">
        <f t="shared" si="1195"/>
        <v>153088</v>
      </c>
      <c r="Z1134" s="590">
        <f t="shared" si="1196"/>
        <v>1990144</v>
      </c>
      <c r="AA1134" s="592">
        <f t="shared" si="1197"/>
        <v>1</v>
      </c>
      <c r="AB1134" s="592">
        <f t="shared" si="1198"/>
        <v>4</v>
      </c>
      <c r="AC1134" s="588">
        <f t="shared" si="1199"/>
        <v>1.9</v>
      </c>
      <c r="AD1134" s="456">
        <v>83200</v>
      </c>
      <c r="AE1134" s="457"/>
      <c r="AF1134" s="457"/>
      <c r="AG1134" s="589" t="str">
        <f t="shared" si="1200"/>
        <v>Կ-1</v>
      </c>
      <c r="AH1134" s="456">
        <f t="shared" si="1201"/>
        <v>158080</v>
      </c>
      <c r="AI1134" s="590">
        <f t="shared" si="1202"/>
        <v>158080</v>
      </c>
      <c r="AJ1134" s="590">
        <f t="shared" si="1203"/>
        <v>2055040</v>
      </c>
      <c r="AK1134" s="592">
        <f t="shared" si="1204"/>
        <v>1</v>
      </c>
      <c r="AL1134" s="592">
        <f t="shared" si="1205"/>
        <v>5</v>
      </c>
      <c r="AM1134" s="588">
        <f t="shared" si="1206"/>
        <v>1.9</v>
      </c>
      <c r="AN1134" s="456">
        <v>83200</v>
      </c>
      <c r="AO1134" s="457"/>
      <c r="AP1134" s="457"/>
      <c r="AQ1134" s="589" t="str">
        <f t="shared" si="1207"/>
        <v>Կ-1</v>
      </c>
      <c r="AR1134" s="456">
        <f t="shared" si="1208"/>
        <v>158080</v>
      </c>
      <c r="AS1134" s="590">
        <f t="shared" si="1209"/>
        <v>158080</v>
      </c>
      <c r="AT1134" s="590">
        <f t="shared" si="1210"/>
        <v>2055040</v>
      </c>
    </row>
    <row r="1135" spans="2:46" s="587" customFormat="1" ht="27">
      <c r="B1135" s="830">
        <v>66</v>
      </c>
      <c r="C1135" s="826" t="s">
        <v>2876</v>
      </c>
      <c r="D1135" s="828" t="s">
        <v>1960</v>
      </c>
      <c r="E1135" s="818">
        <v>1994</v>
      </c>
      <c r="F1135" s="829" t="s">
        <v>453</v>
      </c>
      <c r="G1135" s="820">
        <v>1</v>
      </c>
      <c r="H1135" s="820">
        <v>2</v>
      </c>
      <c r="I1135" s="821">
        <f t="shared" si="1186"/>
        <v>1.79</v>
      </c>
      <c r="J1135" s="799">
        <v>83200</v>
      </c>
      <c r="K1135" s="832"/>
      <c r="L1135" s="832"/>
      <c r="M1135" s="822" t="s">
        <v>86</v>
      </c>
      <c r="N1135" s="799">
        <f t="shared" si="1187"/>
        <v>148928</v>
      </c>
      <c r="O1135" s="823">
        <f t="shared" si="1188"/>
        <v>148928</v>
      </c>
      <c r="P1135" s="823">
        <f t="shared" si="1189"/>
        <v>1936064</v>
      </c>
      <c r="Q1135" s="592">
        <f t="shared" si="1190"/>
        <v>1</v>
      </c>
      <c r="R1135" s="592">
        <f t="shared" si="1191"/>
        <v>3</v>
      </c>
      <c r="S1135" s="588">
        <f t="shared" si="1192"/>
        <v>1.84</v>
      </c>
      <c r="T1135" s="456">
        <v>83200</v>
      </c>
      <c r="U1135" s="457"/>
      <c r="V1135" s="457"/>
      <c r="W1135" s="589" t="str">
        <f t="shared" si="1193"/>
        <v>Կ-1</v>
      </c>
      <c r="X1135" s="456">
        <f t="shared" si="1194"/>
        <v>153088</v>
      </c>
      <c r="Y1135" s="590">
        <f t="shared" si="1195"/>
        <v>153088</v>
      </c>
      <c r="Z1135" s="590">
        <f t="shared" si="1196"/>
        <v>1990144</v>
      </c>
      <c r="AA1135" s="592">
        <f t="shared" si="1197"/>
        <v>1</v>
      </c>
      <c r="AB1135" s="592">
        <f t="shared" si="1198"/>
        <v>4</v>
      </c>
      <c r="AC1135" s="588">
        <f t="shared" si="1199"/>
        <v>1.9</v>
      </c>
      <c r="AD1135" s="456">
        <v>83200</v>
      </c>
      <c r="AE1135" s="457"/>
      <c r="AF1135" s="457"/>
      <c r="AG1135" s="589" t="str">
        <f t="shared" si="1200"/>
        <v>Կ-1</v>
      </c>
      <c r="AH1135" s="456">
        <f t="shared" si="1201"/>
        <v>158080</v>
      </c>
      <c r="AI1135" s="590">
        <f t="shared" si="1202"/>
        <v>158080</v>
      </c>
      <c r="AJ1135" s="590">
        <f t="shared" si="1203"/>
        <v>2055040</v>
      </c>
      <c r="AK1135" s="592">
        <f t="shared" si="1204"/>
        <v>1</v>
      </c>
      <c r="AL1135" s="592">
        <f t="shared" si="1205"/>
        <v>5</v>
      </c>
      <c r="AM1135" s="588">
        <f t="shared" si="1206"/>
        <v>1.9</v>
      </c>
      <c r="AN1135" s="456">
        <v>83200</v>
      </c>
      <c r="AO1135" s="457"/>
      <c r="AP1135" s="457"/>
      <c r="AQ1135" s="589" t="str">
        <f t="shared" si="1207"/>
        <v>Կ-1</v>
      </c>
      <c r="AR1135" s="456">
        <f t="shared" si="1208"/>
        <v>158080</v>
      </c>
      <c r="AS1135" s="590">
        <f t="shared" si="1209"/>
        <v>158080</v>
      </c>
      <c r="AT1135" s="590">
        <f t="shared" si="1210"/>
        <v>2055040</v>
      </c>
    </row>
    <row r="1136" spans="2:46" s="587" customFormat="1" ht="27">
      <c r="B1136" s="830">
        <v>67</v>
      </c>
      <c r="C1136" s="793" t="s">
        <v>2450</v>
      </c>
      <c r="D1136" s="828" t="s">
        <v>1960</v>
      </c>
      <c r="E1136" s="818">
        <v>2001</v>
      </c>
      <c r="F1136" s="829" t="s">
        <v>453</v>
      </c>
      <c r="G1136" s="820">
        <v>1</v>
      </c>
      <c r="H1136" s="820">
        <v>2</v>
      </c>
      <c r="I1136" s="821">
        <f t="shared" si="1186"/>
        <v>1.79</v>
      </c>
      <c r="J1136" s="799">
        <v>83200</v>
      </c>
      <c r="K1136" s="832"/>
      <c r="L1136" s="832"/>
      <c r="M1136" s="896" t="s">
        <v>86</v>
      </c>
      <c r="N1136" s="799">
        <f t="shared" si="1187"/>
        <v>148928</v>
      </c>
      <c r="O1136" s="823">
        <f t="shared" si="1188"/>
        <v>148928</v>
      </c>
      <c r="P1136" s="823">
        <f t="shared" si="1189"/>
        <v>1936064</v>
      </c>
      <c r="Q1136" s="592">
        <f t="shared" si="1190"/>
        <v>1</v>
      </c>
      <c r="R1136" s="592">
        <f t="shared" si="1191"/>
        <v>3</v>
      </c>
      <c r="S1136" s="588">
        <f t="shared" si="1192"/>
        <v>1.84</v>
      </c>
      <c r="T1136" s="456">
        <v>83200</v>
      </c>
      <c r="U1136" s="457"/>
      <c r="V1136" s="457"/>
      <c r="W1136" s="589" t="str">
        <f t="shared" si="1193"/>
        <v>Կ-1</v>
      </c>
      <c r="X1136" s="456">
        <f t="shared" si="1194"/>
        <v>153088</v>
      </c>
      <c r="Y1136" s="590">
        <f t="shared" si="1195"/>
        <v>153088</v>
      </c>
      <c r="Z1136" s="590">
        <f t="shared" si="1196"/>
        <v>1990144</v>
      </c>
      <c r="AA1136" s="592">
        <f t="shared" si="1197"/>
        <v>1</v>
      </c>
      <c r="AB1136" s="592">
        <f t="shared" si="1198"/>
        <v>4</v>
      </c>
      <c r="AC1136" s="588">
        <f t="shared" si="1199"/>
        <v>1.9</v>
      </c>
      <c r="AD1136" s="456">
        <v>83200</v>
      </c>
      <c r="AE1136" s="457"/>
      <c r="AF1136" s="457"/>
      <c r="AG1136" s="589" t="str">
        <f t="shared" si="1200"/>
        <v>Կ-1</v>
      </c>
      <c r="AH1136" s="456">
        <f t="shared" si="1201"/>
        <v>158080</v>
      </c>
      <c r="AI1136" s="590">
        <f t="shared" si="1202"/>
        <v>158080</v>
      </c>
      <c r="AJ1136" s="590">
        <f t="shared" si="1203"/>
        <v>2055040</v>
      </c>
      <c r="AK1136" s="592">
        <f t="shared" si="1204"/>
        <v>1</v>
      </c>
      <c r="AL1136" s="592">
        <f t="shared" si="1205"/>
        <v>5</v>
      </c>
      <c r="AM1136" s="588">
        <f t="shared" si="1206"/>
        <v>1.9</v>
      </c>
      <c r="AN1136" s="456">
        <v>83200</v>
      </c>
      <c r="AO1136" s="457"/>
      <c r="AP1136" s="457"/>
      <c r="AQ1136" s="589" t="str">
        <f t="shared" si="1207"/>
        <v>Կ-1</v>
      </c>
      <c r="AR1136" s="456">
        <f t="shared" si="1208"/>
        <v>158080</v>
      </c>
      <c r="AS1136" s="590">
        <f t="shared" si="1209"/>
        <v>158080</v>
      </c>
      <c r="AT1136" s="590">
        <f t="shared" si="1210"/>
        <v>2055040</v>
      </c>
    </row>
    <row r="1137" spans="1:46" s="587" customFormat="1" ht="27">
      <c r="B1137" s="830">
        <v>68</v>
      </c>
      <c r="C1137" s="795" t="s">
        <v>1486</v>
      </c>
      <c r="D1137" s="828" t="s">
        <v>1961</v>
      </c>
      <c r="E1137" s="818">
        <v>2000</v>
      </c>
      <c r="F1137" s="829" t="s">
        <v>453</v>
      </c>
      <c r="G1137" s="820">
        <v>1</v>
      </c>
      <c r="H1137" s="820">
        <v>4</v>
      </c>
      <c r="I1137" s="821">
        <f t="shared" si="1186"/>
        <v>1.9</v>
      </c>
      <c r="J1137" s="799">
        <v>83200</v>
      </c>
      <c r="K1137" s="832"/>
      <c r="L1137" s="832"/>
      <c r="M1137" s="896" t="s">
        <v>86</v>
      </c>
      <c r="N1137" s="799">
        <f t="shared" si="1187"/>
        <v>158080</v>
      </c>
      <c r="O1137" s="823">
        <f t="shared" si="1188"/>
        <v>158080</v>
      </c>
      <c r="P1137" s="823">
        <f t="shared" si="1189"/>
        <v>2055040</v>
      </c>
      <c r="Q1137" s="592">
        <f t="shared" si="1190"/>
        <v>1</v>
      </c>
      <c r="R1137" s="592">
        <f t="shared" si="1191"/>
        <v>5</v>
      </c>
      <c r="S1137" s="588">
        <f t="shared" si="1192"/>
        <v>1.9</v>
      </c>
      <c r="T1137" s="456">
        <v>83200</v>
      </c>
      <c r="U1137" s="457"/>
      <c r="V1137" s="457"/>
      <c r="W1137" s="589" t="str">
        <f t="shared" si="1193"/>
        <v>Կ-1</v>
      </c>
      <c r="X1137" s="456">
        <f t="shared" si="1194"/>
        <v>158080</v>
      </c>
      <c r="Y1137" s="590">
        <f t="shared" si="1195"/>
        <v>158080</v>
      </c>
      <c r="Z1137" s="590">
        <f t="shared" si="1196"/>
        <v>2055040</v>
      </c>
      <c r="AA1137" s="592">
        <f t="shared" si="1197"/>
        <v>1</v>
      </c>
      <c r="AB1137" s="592">
        <f t="shared" si="1198"/>
        <v>6</v>
      </c>
      <c r="AC1137" s="588">
        <f t="shared" si="1199"/>
        <v>1.96</v>
      </c>
      <c r="AD1137" s="456">
        <v>83200</v>
      </c>
      <c r="AE1137" s="457"/>
      <c r="AF1137" s="457"/>
      <c r="AG1137" s="589" t="str">
        <f t="shared" si="1200"/>
        <v>Կ-1</v>
      </c>
      <c r="AH1137" s="456">
        <f t="shared" si="1201"/>
        <v>163072</v>
      </c>
      <c r="AI1137" s="590">
        <f t="shared" si="1202"/>
        <v>163072</v>
      </c>
      <c r="AJ1137" s="590">
        <f t="shared" si="1203"/>
        <v>2119936</v>
      </c>
      <c r="AK1137" s="592">
        <f t="shared" si="1204"/>
        <v>1</v>
      </c>
      <c r="AL1137" s="592">
        <f t="shared" si="1205"/>
        <v>7</v>
      </c>
      <c r="AM1137" s="588">
        <f t="shared" si="1206"/>
        <v>1.96</v>
      </c>
      <c r="AN1137" s="456">
        <v>83200</v>
      </c>
      <c r="AO1137" s="457"/>
      <c r="AP1137" s="457"/>
      <c r="AQ1137" s="589" t="str">
        <f t="shared" si="1207"/>
        <v>Կ-1</v>
      </c>
      <c r="AR1137" s="456">
        <f t="shared" si="1208"/>
        <v>163072</v>
      </c>
      <c r="AS1137" s="590">
        <f t="shared" si="1209"/>
        <v>163072</v>
      </c>
      <c r="AT1137" s="590">
        <f t="shared" si="1210"/>
        <v>2119936</v>
      </c>
    </row>
    <row r="1138" spans="1:46" s="587" customFormat="1" ht="27">
      <c r="B1138" s="830">
        <v>69</v>
      </c>
      <c r="C1138" s="826" t="s">
        <v>1023</v>
      </c>
      <c r="D1138" s="828" t="s">
        <v>1961</v>
      </c>
      <c r="E1138" s="818">
        <v>1999</v>
      </c>
      <c r="F1138" s="829" t="s">
        <v>453</v>
      </c>
      <c r="G1138" s="820">
        <v>1</v>
      </c>
      <c r="H1138" s="820">
        <v>4</v>
      </c>
      <c r="I1138" s="821">
        <f t="shared" si="1186"/>
        <v>1.9</v>
      </c>
      <c r="J1138" s="799">
        <v>83200</v>
      </c>
      <c r="K1138" s="832"/>
      <c r="L1138" s="832"/>
      <c r="M1138" s="822" t="s">
        <v>86</v>
      </c>
      <c r="N1138" s="799">
        <f t="shared" si="1187"/>
        <v>158080</v>
      </c>
      <c r="O1138" s="823">
        <f t="shared" si="1188"/>
        <v>158080</v>
      </c>
      <c r="P1138" s="823">
        <f t="shared" si="1189"/>
        <v>2055040</v>
      </c>
      <c r="Q1138" s="592">
        <f t="shared" si="1190"/>
        <v>1</v>
      </c>
      <c r="R1138" s="592">
        <f t="shared" si="1191"/>
        <v>5</v>
      </c>
      <c r="S1138" s="588">
        <f t="shared" si="1192"/>
        <v>1.9</v>
      </c>
      <c r="T1138" s="456">
        <v>83200</v>
      </c>
      <c r="U1138" s="457"/>
      <c r="V1138" s="457"/>
      <c r="W1138" s="589" t="str">
        <f t="shared" si="1193"/>
        <v>Կ-1</v>
      </c>
      <c r="X1138" s="456">
        <f t="shared" si="1194"/>
        <v>158080</v>
      </c>
      <c r="Y1138" s="590">
        <f t="shared" si="1195"/>
        <v>158080</v>
      </c>
      <c r="Z1138" s="590">
        <f t="shared" si="1196"/>
        <v>2055040</v>
      </c>
      <c r="AA1138" s="592">
        <f t="shared" si="1197"/>
        <v>1</v>
      </c>
      <c r="AB1138" s="592">
        <f t="shared" si="1198"/>
        <v>6</v>
      </c>
      <c r="AC1138" s="588">
        <f t="shared" si="1199"/>
        <v>1.96</v>
      </c>
      <c r="AD1138" s="456">
        <v>83200</v>
      </c>
      <c r="AE1138" s="457"/>
      <c r="AF1138" s="457"/>
      <c r="AG1138" s="589" t="str">
        <f t="shared" si="1200"/>
        <v>Կ-1</v>
      </c>
      <c r="AH1138" s="456">
        <f t="shared" si="1201"/>
        <v>163072</v>
      </c>
      <c r="AI1138" s="590">
        <f t="shared" si="1202"/>
        <v>163072</v>
      </c>
      <c r="AJ1138" s="590">
        <f t="shared" si="1203"/>
        <v>2119936</v>
      </c>
      <c r="AK1138" s="592">
        <f t="shared" si="1204"/>
        <v>1</v>
      </c>
      <c r="AL1138" s="592">
        <f t="shared" si="1205"/>
        <v>7</v>
      </c>
      <c r="AM1138" s="588">
        <f t="shared" si="1206"/>
        <v>1.96</v>
      </c>
      <c r="AN1138" s="456">
        <v>83200</v>
      </c>
      <c r="AO1138" s="457"/>
      <c r="AP1138" s="457"/>
      <c r="AQ1138" s="589" t="str">
        <f t="shared" si="1207"/>
        <v>Կ-1</v>
      </c>
      <c r="AR1138" s="456">
        <f t="shared" si="1208"/>
        <v>163072</v>
      </c>
      <c r="AS1138" s="590">
        <f t="shared" si="1209"/>
        <v>163072</v>
      </c>
      <c r="AT1138" s="590">
        <f t="shared" si="1210"/>
        <v>2119936</v>
      </c>
    </row>
    <row r="1139" spans="1:46" s="587" customFormat="1" ht="27">
      <c r="B1139" s="830">
        <v>70</v>
      </c>
      <c r="C1139" s="826" t="s">
        <v>78</v>
      </c>
      <c r="D1139" s="828"/>
      <c r="E1139" s="818"/>
      <c r="F1139" s="829" t="s">
        <v>453</v>
      </c>
      <c r="G1139" s="820">
        <v>1</v>
      </c>
      <c r="H1139" s="820">
        <v>6</v>
      </c>
      <c r="I1139" s="821">
        <f t="shared" si="1186"/>
        <v>1.96</v>
      </c>
      <c r="J1139" s="799">
        <v>83200</v>
      </c>
      <c r="K1139" s="832"/>
      <c r="L1139" s="832"/>
      <c r="M1139" s="822" t="s">
        <v>86</v>
      </c>
      <c r="N1139" s="799">
        <f t="shared" si="1187"/>
        <v>163072</v>
      </c>
      <c r="O1139" s="823">
        <f t="shared" si="1188"/>
        <v>163072</v>
      </c>
      <c r="P1139" s="823">
        <f t="shared" si="1189"/>
        <v>2119936</v>
      </c>
      <c r="Q1139" s="592">
        <v>1</v>
      </c>
      <c r="R1139" s="592">
        <f t="shared" si="1191"/>
        <v>7</v>
      </c>
      <c r="S1139" s="588">
        <f t="shared" si="1192"/>
        <v>1.96</v>
      </c>
      <c r="T1139" s="456">
        <v>83200</v>
      </c>
      <c r="U1139" s="457"/>
      <c r="V1139" s="457"/>
      <c r="W1139" s="589" t="str">
        <f t="shared" si="1193"/>
        <v>Կ-1</v>
      </c>
      <c r="X1139" s="456">
        <f t="shared" si="1194"/>
        <v>163072</v>
      </c>
      <c r="Y1139" s="590">
        <f t="shared" si="1195"/>
        <v>163072</v>
      </c>
      <c r="Z1139" s="590">
        <f t="shared" si="1196"/>
        <v>2119936</v>
      </c>
      <c r="AA1139" s="592">
        <v>1</v>
      </c>
      <c r="AB1139" s="592">
        <f t="shared" si="1198"/>
        <v>8</v>
      </c>
      <c r="AC1139" s="588">
        <f t="shared" si="1199"/>
        <v>2.02</v>
      </c>
      <c r="AD1139" s="456">
        <v>83200</v>
      </c>
      <c r="AE1139" s="457"/>
      <c r="AF1139" s="457"/>
      <c r="AG1139" s="589" t="str">
        <f t="shared" si="1200"/>
        <v>Կ-1</v>
      </c>
      <c r="AH1139" s="456">
        <f t="shared" si="1201"/>
        <v>168064</v>
      </c>
      <c r="AI1139" s="590">
        <f t="shared" si="1202"/>
        <v>168064</v>
      </c>
      <c r="AJ1139" s="590">
        <f t="shared" si="1203"/>
        <v>2184832</v>
      </c>
      <c r="AK1139" s="592">
        <v>1</v>
      </c>
      <c r="AL1139" s="592">
        <f t="shared" si="1205"/>
        <v>9</v>
      </c>
      <c r="AM1139" s="588">
        <f t="shared" si="1206"/>
        <v>2.02</v>
      </c>
      <c r="AN1139" s="456">
        <v>83200</v>
      </c>
      <c r="AO1139" s="457"/>
      <c r="AP1139" s="457"/>
      <c r="AQ1139" s="589" t="str">
        <f t="shared" si="1207"/>
        <v>Կ-1</v>
      </c>
      <c r="AR1139" s="456">
        <f t="shared" si="1208"/>
        <v>168064</v>
      </c>
      <c r="AS1139" s="590">
        <f t="shared" si="1209"/>
        <v>168064</v>
      </c>
      <c r="AT1139" s="590">
        <f t="shared" si="1210"/>
        <v>2184832</v>
      </c>
    </row>
    <row r="1140" spans="1:46" s="587" customFormat="1" ht="27">
      <c r="B1140" s="830">
        <v>71</v>
      </c>
      <c r="C1140" s="795" t="s">
        <v>2125</v>
      </c>
      <c r="D1140" s="828" t="s">
        <v>1960</v>
      </c>
      <c r="E1140" s="818">
        <v>2000</v>
      </c>
      <c r="F1140" s="829" t="s">
        <v>453</v>
      </c>
      <c r="G1140" s="820">
        <v>1</v>
      </c>
      <c r="H1140" s="820">
        <v>2</v>
      </c>
      <c r="I1140" s="821">
        <f t="shared" si="1186"/>
        <v>1.79</v>
      </c>
      <c r="J1140" s="799">
        <v>83200</v>
      </c>
      <c r="K1140" s="799"/>
      <c r="L1140" s="799"/>
      <c r="M1140" s="822" t="s">
        <v>86</v>
      </c>
      <c r="N1140" s="799">
        <f t="shared" si="1187"/>
        <v>148928</v>
      </c>
      <c r="O1140" s="823">
        <f t="shared" si="1188"/>
        <v>148928</v>
      </c>
      <c r="P1140" s="823">
        <f t="shared" si="1189"/>
        <v>1936064</v>
      </c>
      <c r="Q1140" s="592">
        <f t="shared" ref="Q1140:Q1174" si="1211">+G1140</f>
        <v>1</v>
      </c>
      <c r="R1140" s="592">
        <f t="shared" si="1191"/>
        <v>3</v>
      </c>
      <c r="S1140" s="588">
        <f t="shared" si="1192"/>
        <v>1.84</v>
      </c>
      <c r="T1140" s="456">
        <v>83200</v>
      </c>
      <c r="U1140" s="456"/>
      <c r="V1140" s="456"/>
      <c r="W1140" s="589" t="str">
        <f t="shared" si="1193"/>
        <v>Կ-1</v>
      </c>
      <c r="X1140" s="456">
        <f t="shared" si="1194"/>
        <v>153088</v>
      </c>
      <c r="Y1140" s="590">
        <f t="shared" si="1195"/>
        <v>153088</v>
      </c>
      <c r="Z1140" s="590">
        <f t="shared" si="1196"/>
        <v>1990144</v>
      </c>
      <c r="AA1140" s="592">
        <f t="shared" ref="AA1140:AA1174" si="1212">+Q1140</f>
        <v>1</v>
      </c>
      <c r="AB1140" s="592">
        <f t="shared" si="1198"/>
        <v>4</v>
      </c>
      <c r="AC1140" s="588">
        <f t="shared" si="1199"/>
        <v>1.9</v>
      </c>
      <c r="AD1140" s="456">
        <v>83200</v>
      </c>
      <c r="AE1140" s="456"/>
      <c r="AF1140" s="456"/>
      <c r="AG1140" s="589" t="str">
        <f t="shared" si="1200"/>
        <v>Կ-1</v>
      </c>
      <c r="AH1140" s="456">
        <f t="shared" si="1201"/>
        <v>158080</v>
      </c>
      <c r="AI1140" s="590">
        <f t="shared" si="1202"/>
        <v>158080</v>
      </c>
      <c r="AJ1140" s="590">
        <f t="shared" si="1203"/>
        <v>2055040</v>
      </c>
      <c r="AK1140" s="592">
        <f t="shared" ref="AK1140:AK1174" si="1213">+AA1140</f>
        <v>1</v>
      </c>
      <c r="AL1140" s="592">
        <f t="shared" si="1205"/>
        <v>5</v>
      </c>
      <c r="AM1140" s="588">
        <f t="shared" si="1206"/>
        <v>1.9</v>
      </c>
      <c r="AN1140" s="456">
        <v>83200</v>
      </c>
      <c r="AO1140" s="456"/>
      <c r="AP1140" s="456"/>
      <c r="AQ1140" s="589" t="str">
        <f t="shared" si="1207"/>
        <v>Կ-1</v>
      </c>
      <c r="AR1140" s="456">
        <f t="shared" si="1208"/>
        <v>158080</v>
      </c>
      <c r="AS1140" s="590">
        <f t="shared" si="1209"/>
        <v>158080</v>
      </c>
      <c r="AT1140" s="590">
        <f t="shared" si="1210"/>
        <v>2055040</v>
      </c>
    </row>
    <row r="1141" spans="1:46" s="587" customFormat="1" ht="27">
      <c r="B1141" s="830">
        <v>72</v>
      </c>
      <c r="C1141" s="795" t="s">
        <v>2878</v>
      </c>
      <c r="D1141" s="828" t="s">
        <v>1961</v>
      </c>
      <c r="E1141" s="818">
        <v>2001</v>
      </c>
      <c r="F1141" s="829" t="s">
        <v>453</v>
      </c>
      <c r="G1141" s="820">
        <v>1</v>
      </c>
      <c r="H1141" s="820">
        <v>3</v>
      </c>
      <c r="I1141" s="821">
        <f t="shared" si="1186"/>
        <v>1.84</v>
      </c>
      <c r="J1141" s="799">
        <v>83200</v>
      </c>
      <c r="K1141" s="799"/>
      <c r="L1141" s="799"/>
      <c r="M1141" s="822" t="s">
        <v>86</v>
      </c>
      <c r="N1141" s="799">
        <f t="shared" si="1187"/>
        <v>153088</v>
      </c>
      <c r="O1141" s="823">
        <f t="shared" si="1188"/>
        <v>153088</v>
      </c>
      <c r="P1141" s="823">
        <f t="shared" si="1189"/>
        <v>1990144</v>
      </c>
      <c r="Q1141" s="592">
        <f t="shared" ref="Q1141:Q1146" si="1214">+G1141</f>
        <v>1</v>
      </c>
      <c r="R1141" s="592">
        <f t="shared" si="1191"/>
        <v>4</v>
      </c>
      <c r="S1141" s="588">
        <f t="shared" si="1192"/>
        <v>1.9</v>
      </c>
      <c r="T1141" s="456">
        <v>83200</v>
      </c>
      <c r="U1141" s="456"/>
      <c r="V1141" s="456"/>
      <c r="W1141" s="589" t="str">
        <f t="shared" si="1193"/>
        <v>Կ-1</v>
      </c>
      <c r="X1141" s="456">
        <f t="shared" si="1194"/>
        <v>158080</v>
      </c>
      <c r="Y1141" s="590">
        <f t="shared" si="1195"/>
        <v>158080</v>
      </c>
      <c r="Z1141" s="590">
        <f t="shared" si="1196"/>
        <v>2055040</v>
      </c>
      <c r="AA1141" s="592">
        <f t="shared" ref="AA1141:AA1146" si="1215">+Q1141</f>
        <v>1</v>
      </c>
      <c r="AB1141" s="592">
        <f t="shared" si="1198"/>
        <v>5</v>
      </c>
      <c r="AC1141" s="588">
        <f t="shared" si="1199"/>
        <v>1.9</v>
      </c>
      <c r="AD1141" s="456">
        <v>83200</v>
      </c>
      <c r="AE1141" s="456"/>
      <c r="AF1141" s="456"/>
      <c r="AG1141" s="589" t="str">
        <f t="shared" si="1200"/>
        <v>Կ-1</v>
      </c>
      <c r="AH1141" s="456">
        <f t="shared" si="1201"/>
        <v>158080</v>
      </c>
      <c r="AI1141" s="590">
        <f t="shared" si="1202"/>
        <v>158080</v>
      </c>
      <c r="AJ1141" s="590">
        <f t="shared" si="1203"/>
        <v>2055040</v>
      </c>
      <c r="AK1141" s="592">
        <f t="shared" ref="AK1141:AK1146" si="1216">+AA1141</f>
        <v>1</v>
      </c>
      <c r="AL1141" s="592">
        <f t="shared" si="1205"/>
        <v>6</v>
      </c>
      <c r="AM1141" s="588">
        <f t="shared" si="1206"/>
        <v>1.96</v>
      </c>
      <c r="AN1141" s="456">
        <v>83200</v>
      </c>
      <c r="AO1141" s="456"/>
      <c r="AP1141" s="456"/>
      <c r="AQ1141" s="589" t="str">
        <f t="shared" si="1207"/>
        <v>Կ-1</v>
      </c>
      <c r="AR1141" s="456">
        <f t="shared" si="1208"/>
        <v>163072</v>
      </c>
      <c r="AS1141" s="590">
        <f t="shared" si="1209"/>
        <v>163072</v>
      </c>
      <c r="AT1141" s="590">
        <f t="shared" si="1210"/>
        <v>2119936</v>
      </c>
    </row>
    <row r="1142" spans="1:46" s="587" customFormat="1" ht="27">
      <c r="B1142" s="830">
        <v>73</v>
      </c>
      <c r="C1142" s="795" t="s">
        <v>78</v>
      </c>
      <c r="D1142" s="828"/>
      <c r="E1142" s="818"/>
      <c r="F1142" s="829" t="s">
        <v>453</v>
      </c>
      <c r="G1142" s="820">
        <v>1</v>
      </c>
      <c r="H1142" s="820">
        <v>6</v>
      </c>
      <c r="I1142" s="821">
        <f t="shared" si="1186"/>
        <v>1.96</v>
      </c>
      <c r="J1142" s="799">
        <v>83200</v>
      </c>
      <c r="K1142" s="799"/>
      <c r="L1142" s="799"/>
      <c r="M1142" s="822" t="s">
        <v>86</v>
      </c>
      <c r="N1142" s="799">
        <f t="shared" si="1187"/>
        <v>163072</v>
      </c>
      <c r="O1142" s="823">
        <f t="shared" si="1188"/>
        <v>163072</v>
      </c>
      <c r="P1142" s="823">
        <f t="shared" si="1189"/>
        <v>2119936</v>
      </c>
      <c r="Q1142" s="592">
        <f t="shared" si="1214"/>
        <v>1</v>
      </c>
      <c r="R1142" s="592">
        <f t="shared" si="1191"/>
        <v>7</v>
      </c>
      <c r="S1142" s="588">
        <f t="shared" si="1192"/>
        <v>1.96</v>
      </c>
      <c r="T1142" s="456">
        <v>83200</v>
      </c>
      <c r="U1142" s="456"/>
      <c r="V1142" s="456"/>
      <c r="W1142" s="589" t="str">
        <f t="shared" si="1193"/>
        <v>Կ-1</v>
      </c>
      <c r="X1142" s="456">
        <f t="shared" si="1194"/>
        <v>163072</v>
      </c>
      <c r="Y1142" s="590">
        <f t="shared" si="1195"/>
        <v>163072</v>
      </c>
      <c r="Z1142" s="590">
        <f t="shared" si="1196"/>
        <v>2119936</v>
      </c>
      <c r="AA1142" s="592">
        <f t="shared" si="1215"/>
        <v>1</v>
      </c>
      <c r="AB1142" s="592">
        <f t="shared" si="1198"/>
        <v>8</v>
      </c>
      <c r="AC1142" s="588">
        <f t="shared" si="1199"/>
        <v>2.02</v>
      </c>
      <c r="AD1142" s="456">
        <v>83200</v>
      </c>
      <c r="AE1142" s="456"/>
      <c r="AF1142" s="456"/>
      <c r="AG1142" s="589" t="str">
        <f t="shared" si="1200"/>
        <v>Կ-1</v>
      </c>
      <c r="AH1142" s="456">
        <f t="shared" si="1201"/>
        <v>168064</v>
      </c>
      <c r="AI1142" s="590">
        <f t="shared" si="1202"/>
        <v>168064</v>
      </c>
      <c r="AJ1142" s="590">
        <f t="shared" si="1203"/>
        <v>2184832</v>
      </c>
      <c r="AK1142" s="592">
        <f t="shared" si="1216"/>
        <v>1</v>
      </c>
      <c r="AL1142" s="592">
        <f t="shared" si="1205"/>
        <v>9</v>
      </c>
      <c r="AM1142" s="588">
        <f t="shared" si="1206"/>
        <v>2.02</v>
      </c>
      <c r="AN1142" s="456">
        <v>83200</v>
      </c>
      <c r="AO1142" s="456"/>
      <c r="AP1142" s="456"/>
      <c r="AQ1142" s="589" t="str">
        <f t="shared" si="1207"/>
        <v>Կ-1</v>
      </c>
      <c r="AR1142" s="456">
        <f t="shared" si="1208"/>
        <v>168064</v>
      </c>
      <c r="AS1142" s="590">
        <f t="shared" si="1209"/>
        <v>168064</v>
      </c>
      <c r="AT1142" s="590">
        <f t="shared" si="1210"/>
        <v>2184832</v>
      </c>
    </row>
    <row r="1143" spans="1:46" s="587" customFormat="1" ht="27">
      <c r="B1143" s="830">
        <v>74</v>
      </c>
      <c r="C1143" s="795" t="s">
        <v>1487</v>
      </c>
      <c r="D1143" s="828" t="s">
        <v>1961</v>
      </c>
      <c r="E1143" s="818">
        <v>1999</v>
      </c>
      <c r="F1143" s="829" t="s">
        <v>453</v>
      </c>
      <c r="G1143" s="820">
        <v>1</v>
      </c>
      <c r="H1143" s="820">
        <v>3</v>
      </c>
      <c r="I1143" s="821">
        <f t="shared" si="1186"/>
        <v>1.84</v>
      </c>
      <c r="J1143" s="799">
        <v>83200</v>
      </c>
      <c r="K1143" s="832"/>
      <c r="L1143" s="832"/>
      <c r="M1143" s="896" t="s">
        <v>86</v>
      </c>
      <c r="N1143" s="799">
        <f t="shared" si="1187"/>
        <v>153088</v>
      </c>
      <c r="O1143" s="823">
        <f t="shared" si="1188"/>
        <v>153088</v>
      </c>
      <c r="P1143" s="823">
        <f t="shared" si="1189"/>
        <v>1990144</v>
      </c>
      <c r="Q1143" s="592">
        <f t="shared" si="1214"/>
        <v>1</v>
      </c>
      <c r="R1143" s="592">
        <f t="shared" si="1191"/>
        <v>4</v>
      </c>
      <c r="S1143" s="588">
        <f t="shared" si="1192"/>
        <v>1.9</v>
      </c>
      <c r="T1143" s="456">
        <v>83200</v>
      </c>
      <c r="U1143" s="457"/>
      <c r="V1143" s="457"/>
      <c r="W1143" s="589" t="str">
        <f t="shared" si="1193"/>
        <v>Կ-1</v>
      </c>
      <c r="X1143" s="456">
        <f t="shared" si="1194"/>
        <v>158080</v>
      </c>
      <c r="Y1143" s="590">
        <f t="shared" si="1195"/>
        <v>158080</v>
      </c>
      <c r="Z1143" s="590">
        <f t="shared" si="1196"/>
        <v>2055040</v>
      </c>
      <c r="AA1143" s="592">
        <f t="shared" si="1215"/>
        <v>1</v>
      </c>
      <c r="AB1143" s="592">
        <f t="shared" si="1198"/>
        <v>5</v>
      </c>
      <c r="AC1143" s="588">
        <f t="shared" si="1199"/>
        <v>1.9</v>
      </c>
      <c r="AD1143" s="456">
        <v>83200</v>
      </c>
      <c r="AE1143" s="457"/>
      <c r="AF1143" s="457"/>
      <c r="AG1143" s="589" t="str">
        <f t="shared" si="1200"/>
        <v>Կ-1</v>
      </c>
      <c r="AH1143" s="456">
        <f t="shared" si="1201"/>
        <v>158080</v>
      </c>
      <c r="AI1143" s="590">
        <f t="shared" si="1202"/>
        <v>158080</v>
      </c>
      <c r="AJ1143" s="590">
        <f t="shared" si="1203"/>
        <v>2055040</v>
      </c>
      <c r="AK1143" s="592">
        <f t="shared" si="1216"/>
        <v>1</v>
      </c>
      <c r="AL1143" s="592">
        <f t="shared" si="1205"/>
        <v>6</v>
      </c>
      <c r="AM1143" s="588">
        <f t="shared" si="1206"/>
        <v>1.96</v>
      </c>
      <c r="AN1143" s="456">
        <v>83200</v>
      </c>
      <c r="AO1143" s="457"/>
      <c r="AP1143" s="457"/>
      <c r="AQ1143" s="589" t="str">
        <f t="shared" si="1207"/>
        <v>Կ-1</v>
      </c>
      <c r="AR1143" s="456">
        <f t="shared" si="1208"/>
        <v>163072</v>
      </c>
      <c r="AS1143" s="590">
        <f t="shared" si="1209"/>
        <v>163072</v>
      </c>
      <c r="AT1143" s="590">
        <f t="shared" si="1210"/>
        <v>2119936</v>
      </c>
    </row>
    <row r="1144" spans="1:46" s="587" customFormat="1" ht="27">
      <c r="B1144" s="830">
        <v>75</v>
      </c>
      <c r="C1144" s="795" t="s">
        <v>1292</v>
      </c>
      <c r="D1144" s="828" t="s">
        <v>1961</v>
      </c>
      <c r="E1144" s="818">
        <v>1997</v>
      </c>
      <c r="F1144" s="829" t="s">
        <v>453</v>
      </c>
      <c r="G1144" s="820">
        <v>1</v>
      </c>
      <c r="H1144" s="820">
        <v>5</v>
      </c>
      <c r="I1144" s="821">
        <f t="shared" si="1186"/>
        <v>1.9</v>
      </c>
      <c r="J1144" s="799">
        <v>83200</v>
      </c>
      <c r="K1144" s="799"/>
      <c r="L1144" s="799"/>
      <c r="M1144" s="822" t="s">
        <v>86</v>
      </c>
      <c r="N1144" s="799">
        <f t="shared" si="1187"/>
        <v>158080</v>
      </c>
      <c r="O1144" s="823">
        <f t="shared" si="1188"/>
        <v>158080</v>
      </c>
      <c r="P1144" s="823">
        <f t="shared" si="1189"/>
        <v>2055040</v>
      </c>
      <c r="Q1144" s="592">
        <f t="shared" si="1214"/>
        <v>1</v>
      </c>
      <c r="R1144" s="592">
        <f t="shared" si="1191"/>
        <v>6</v>
      </c>
      <c r="S1144" s="588">
        <f t="shared" si="1192"/>
        <v>1.96</v>
      </c>
      <c r="T1144" s="456">
        <v>83200</v>
      </c>
      <c r="U1144" s="456"/>
      <c r="V1144" s="456"/>
      <c r="W1144" s="589" t="str">
        <f t="shared" si="1193"/>
        <v>Կ-1</v>
      </c>
      <c r="X1144" s="456">
        <f t="shared" si="1194"/>
        <v>163072</v>
      </c>
      <c r="Y1144" s="590">
        <f t="shared" si="1195"/>
        <v>163072</v>
      </c>
      <c r="Z1144" s="590">
        <f t="shared" si="1196"/>
        <v>2119936</v>
      </c>
      <c r="AA1144" s="592">
        <f t="shared" si="1215"/>
        <v>1</v>
      </c>
      <c r="AB1144" s="592">
        <f t="shared" si="1198"/>
        <v>7</v>
      </c>
      <c r="AC1144" s="588">
        <f t="shared" si="1199"/>
        <v>1.96</v>
      </c>
      <c r="AD1144" s="456">
        <v>83200</v>
      </c>
      <c r="AE1144" s="456"/>
      <c r="AF1144" s="456"/>
      <c r="AG1144" s="589" t="str">
        <f t="shared" si="1200"/>
        <v>Կ-1</v>
      </c>
      <c r="AH1144" s="456">
        <f t="shared" si="1201"/>
        <v>163072</v>
      </c>
      <c r="AI1144" s="590">
        <f t="shared" si="1202"/>
        <v>163072</v>
      </c>
      <c r="AJ1144" s="590">
        <f t="shared" si="1203"/>
        <v>2119936</v>
      </c>
      <c r="AK1144" s="592">
        <f t="shared" si="1216"/>
        <v>1</v>
      </c>
      <c r="AL1144" s="592">
        <f t="shared" si="1205"/>
        <v>8</v>
      </c>
      <c r="AM1144" s="588">
        <f t="shared" si="1206"/>
        <v>2.02</v>
      </c>
      <c r="AN1144" s="456">
        <v>83200</v>
      </c>
      <c r="AO1144" s="456"/>
      <c r="AP1144" s="456"/>
      <c r="AQ1144" s="589" t="str">
        <f t="shared" si="1207"/>
        <v>Կ-1</v>
      </c>
      <c r="AR1144" s="456">
        <f t="shared" si="1208"/>
        <v>168064</v>
      </c>
      <c r="AS1144" s="590">
        <f t="shared" si="1209"/>
        <v>168064</v>
      </c>
      <c r="AT1144" s="590">
        <f t="shared" si="1210"/>
        <v>2184832</v>
      </c>
    </row>
    <row r="1145" spans="1:46" s="587" customFormat="1" ht="27">
      <c r="B1145" s="830">
        <v>76</v>
      </c>
      <c r="C1145" s="795" t="s">
        <v>3260</v>
      </c>
      <c r="D1145" s="887" t="s">
        <v>1960</v>
      </c>
      <c r="E1145" s="888">
        <v>2003</v>
      </c>
      <c r="F1145" s="897" t="s">
        <v>453</v>
      </c>
      <c r="G1145" s="820">
        <v>1</v>
      </c>
      <c r="H1145" s="820">
        <v>1</v>
      </c>
      <c r="I1145" s="821">
        <f t="shared" si="1186"/>
        <v>1.73</v>
      </c>
      <c r="J1145" s="799">
        <v>83200</v>
      </c>
      <c r="K1145" s="799"/>
      <c r="L1145" s="799"/>
      <c r="M1145" s="822" t="s">
        <v>86</v>
      </c>
      <c r="N1145" s="799">
        <f t="shared" si="1187"/>
        <v>143936</v>
      </c>
      <c r="O1145" s="823">
        <f t="shared" si="1188"/>
        <v>143936</v>
      </c>
      <c r="P1145" s="823">
        <f t="shared" si="1189"/>
        <v>1871168</v>
      </c>
      <c r="Q1145" s="592">
        <f t="shared" si="1214"/>
        <v>1</v>
      </c>
      <c r="R1145" s="592">
        <f t="shared" si="1191"/>
        <v>2</v>
      </c>
      <c r="S1145" s="588">
        <f t="shared" si="1192"/>
        <v>1.79</v>
      </c>
      <c r="T1145" s="456">
        <v>83200</v>
      </c>
      <c r="U1145" s="456"/>
      <c r="V1145" s="456"/>
      <c r="W1145" s="589" t="str">
        <f t="shared" si="1193"/>
        <v>Կ-1</v>
      </c>
      <c r="X1145" s="456">
        <f t="shared" si="1194"/>
        <v>148928</v>
      </c>
      <c r="Y1145" s="590">
        <f t="shared" si="1195"/>
        <v>148928</v>
      </c>
      <c r="Z1145" s="590">
        <f t="shared" si="1196"/>
        <v>1936064</v>
      </c>
      <c r="AA1145" s="592">
        <f t="shared" si="1215"/>
        <v>1</v>
      </c>
      <c r="AB1145" s="592">
        <f t="shared" si="1198"/>
        <v>3</v>
      </c>
      <c r="AC1145" s="588">
        <f t="shared" si="1199"/>
        <v>1.84</v>
      </c>
      <c r="AD1145" s="456">
        <v>83200</v>
      </c>
      <c r="AE1145" s="456"/>
      <c r="AF1145" s="456"/>
      <c r="AG1145" s="589" t="str">
        <f t="shared" si="1200"/>
        <v>Կ-1</v>
      </c>
      <c r="AH1145" s="456">
        <f t="shared" si="1201"/>
        <v>153088</v>
      </c>
      <c r="AI1145" s="590">
        <f t="shared" si="1202"/>
        <v>153088</v>
      </c>
      <c r="AJ1145" s="590">
        <f t="shared" si="1203"/>
        <v>1990144</v>
      </c>
      <c r="AK1145" s="592">
        <f t="shared" si="1216"/>
        <v>1</v>
      </c>
      <c r="AL1145" s="592">
        <f t="shared" si="1205"/>
        <v>4</v>
      </c>
      <c r="AM1145" s="588">
        <f t="shared" si="1206"/>
        <v>1.9</v>
      </c>
      <c r="AN1145" s="456">
        <v>83200</v>
      </c>
      <c r="AO1145" s="456"/>
      <c r="AP1145" s="456"/>
      <c r="AQ1145" s="589" t="str">
        <f t="shared" si="1207"/>
        <v>Կ-1</v>
      </c>
      <c r="AR1145" s="456">
        <f t="shared" si="1208"/>
        <v>158080</v>
      </c>
      <c r="AS1145" s="590">
        <f t="shared" si="1209"/>
        <v>158080</v>
      </c>
      <c r="AT1145" s="590">
        <f t="shared" si="1210"/>
        <v>2055040</v>
      </c>
    </row>
    <row r="1146" spans="1:46" s="587" customFormat="1" ht="27">
      <c r="B1146" s="830">
        <v>77</v>
      </c>
      <c r="C1146" s="795" t="s">
        <v>3261</v>
      </c>
      <c r="D1146" s="828" t="s">
        <v>1960</v>
      </c>
      <c r="E1146" s="818">
        <v>1987</v>
      </c>
      <c r="F1146" s="829" t="s">
        <v>453</v>
      </c>
      <c r="G1146" s="820">
        <v>1</v>
      </c>
      <c r="H1146" s="820">
        <v>13</v>
      </c>
      <c r="I1146" s="821">
        <f t="shared" si="1186"/>
        <v>2.14</v>
      </c>
      <c r="J1146" s="799">
        <v>83200</v>
      </c>
      <c r="K1146" s="799"/>
      <c r="L1146" s="799"/>
      <c r="M1146" s="822" t="s">
        <v>86</v>
      </c>
      <c r="N1146" s="799">
        <f t="shared" si="1187"/>
        <v>178048</v>
      </c>
      <c r="O1146" s="823">
        <f t="shared" si="1188"/>
        <v>178048</v>
      </c>
      <c r="P1146" s="823">
        <f t="shared" si="1189"/>
        <v>2314624</v>
      </c>
      <c r="Q1146" s="592">
        <f t="shared" si="1214"/>
        <v>1</v>
      </c>
      <c r="R1146" s="592">
        <f t="shared" si="1191"/>
        <v>14</v>
      </c>
      <c r="S1146" s="588">
        <f t="shared" si="1192"/>
        <v>2.14</v>
      </c>
      <c r="T1146" s="456">
        <v>83200</v>
      </c>
      <c r="U1146" s="456"/>
      <c r="V1146" s="456"/>
      <c r="W1146" s="589" t="str">
        <f t="shared" si="1193"/>
        <v>Կ-1</v>
      </c>
      <c r="X1146" s="456">
        <f t="shared" si="1194"/>
        <v>178048</v>
      </c>
      <c r="Y1146" s="590">
        <f t="shared" si="1195"/>
        <v>178048</v>
      </c>
      <c r="Z1146" s="590">
        <f t="shared" si="1196"/>
        <v>2314624</v>
      </c>
      <c r="AA1146" s="592">
        <f t="shared" si="1215"/>
        <v>1</v>
      </c>
      <c r="AB1146" s="592">
        <f t="shared" si="1198"/>
        <v>15</v>
      </c>
      <c r="AC1146" s="588">
        <f t="shared" si="1199"/>
        <v>2.14</v>
      </c>
      <c r="AD1146" s="456">
        <v>83200</v>
      </c>
      <c r="AE1146" s="456"/>
      <c r="AF1146" s="456"/>
      <c r="AG1146" s="589" t="str">
        <f t="shared" si="1200"/>
        <v>Կ-1</v>
      </c>
      <c r="AH1146" s="456">
        <f t="shared" si="1201"/>
        <v>178048</v>
      </c>
      <c r="AI1146" s="590">
        <f t="shared" si="1202"/>
        <v>178048</v>
      </c>
      <c r="AJ1146" s="590">
        <f t="shared" si="1203"/>
        <v>2314624</v>
      </c>
      <c r="AK1146" s="592">
        <f t="shared" si="1216"/>
        <v>1</v>
      </c>
      <c r="AL1146" s="592">
        <f t="shared" si="1205"/>
        <v>16</v>
      </c>
      <c r="AM1146" s="588">
        <f t="shared" si="1206"/>
        <v>2.21</v>
      </c>
      <c r="AN1146" s="456">
        <v>83200</v>
      </c>
      <c r="AO1146" s="456"/>
      <c r="AP1146" s="456"/>
      <c r="AQ1146" s="589" t="str">
        <f t="shared" si="1207"/>
        <v>Կ-1</v>
      </c>
      <c r="AR1146" s="456">
        <f t="shared" si="1208"/>
        <v>183872</v>
      </c>
      <c r="AS1146" s="590">
        <f t="shared" si="1209"/>
        <v>183872</v>
      </c>
      <c r="AT1146" s="590">
        <f t="shared" si="1210"/>
        <v>2390336</v>
      </c>
    </row>
    <row r="1147" spans="1:46" s="587" customFormat="1" ht="13.5">
      <c r="B1147" s="830">
        <v>78</v>
      </c>
      <c r="C1147" s="795" t="s">
        <v>2397</v>
      </c>
      <c r="D1147" s="794" t="s">
        <v>1960</v>
      </c>
      <c r="E1147" s="796">
        <v>1981</v>
      </c>
      <c r="F1147" s="795" t="s">
        <v>218</v>
      </c>
      <c r="G1147" s="820">
        <v>1</v>
      </c>
      <c r="H1147" s="820">
        <v>3</v>
      </c>
      <c r="I1147" s="821">
        <f t="shared" ref="I1147:I1174" si="1217">IF(G1147&lt;1,0,IF(M1147="Բ-1",IF(H1147=0,6.94,IF(H1147=1,7.17,IF(H1147=2,7.41,IF(H1147=3,7.66,IF(OR(H1147=5,H1147=4),7.92,IF(OR(H1147=6,H1147=7),8.18,IF(OR(H1147=8,H1147=9),8.46,IF(OR(H1147=10,H1147=11,H1147=12),8.74,IF(OR(H1147=13,H1147=14,H1147=15),9.03,IF(OR(H1147=16,H1147=17,H1147=18),9.33,9.65)))))))))),IF(M1147="Բ-2", IF(H1147=0,5.71,IF(H1147=1,5.89,IF(H1147=2,6.09,IF(H1147=3,6.29,IF(OR(H1147=5,H1147=4),6.5,IF(OR(H1147=6,H1147=7),6.72,IF(OR(H1147=8,H1147=9),6.94,IF(OR(H1147=10,H1147=11,H1147=12),7.17,IF(OR(H1147=13,H1147=14,H1147=15),7.41,IF(OR(H1147=16,H1147=17,H1147=18),7.65,7.91)))))))))), IF(M1147="Գ-1", IF(H1147=0,4.7,IF(H1147=1,4.86,IF(H1147=2,5.01,IF(H1147=3,5.18,IF(OR(H1147=5,H1147=4),5.35,IF(OR(H1147=6,H1147=7),5.52,IF(OR(H1147=8,H1147=9),5.71,IF(OR(H1147=10,H1147=11,H1147=12),5.89,IF(OR(H1147=13,H1147=14,H1147=15),6.09,IF(OR(H1147=16,H1147=17,H1147=18),6.29,6.49)))))))))), IF(M1147="Գ-2", IF(H1147=0,3.88,IF(H1147=1,4.01,IF(H1147=2,4.14,IF(H1147=3,4.27,IF(OR(H1147=5,H1147=4),4.41,IF(OR(H1147=6,H1147=7),4.55,IF(OR(H1147=8,H1147=9),4.7,IF(OR(H1147=10,H1147=11,H1147=12),4.85,IF(OR(H1147=13,H1147=14,H1147=15),5.01,IF(OR(H1147=16,H1147=17,H1147=18),5.17,5.34)))))))))), IF(M1147="Գ-3", IF(H1147=0,3.21,IF(H1147=1,3.31,IF(H1147=2,3.42,IF(H1147=3,3.53,IF(OR(H1147=5,H1147=4),3.64,IF(OR(H1147=6,H1147=7),3.76,IF(OR(H1147=8,H1147=9),3.88,IF(OR(H1147=10,H1147=11,H1147=12),4.01,IF(OR(H1147=13,H1147=14,H1147=15),4.13,IF(OR(H1147=16,H1147=17,H1147=18),4.27,4.4)))))))))), IF(M1147="Ա-1", IF(H1147=0,2.66,IF(H1147=1,2.75,IF(H1147=2,2.83,IF(H1147=3,2.92,IF(OR(H1147=5,H1147=4),3.02,IF(OR(H1147=6,H1147=7),3.11,IF(OR(H1147=8,H1147=9),3.21,IF(OR(H1147=10,H1147=11,H1147=12),3.31,IF(OR(H1147=13,H1147=14,H1147=15),3.42,IF(OR(H1147=16,H1147=17,H1147=18),3.53,3.64)))))))))), IF(M1147="Ա-2", IF(H1147=0,2.28,IF(H1147=1,2.35,IF(H1147=2,2.43,IF(H1147=3,2.5,IF(OR(H1147=5,H1147=4),2.58,IF(OR(H1147=6,H1147=7),2.66,IF(OR(H1147=8,H1147=9),2.75,IF(OR(H1147=10,H1147=11,H1147=12),2.83,IF(OR(H1147=13,H1147=14,H1147=15),2.92,IF(OR(H1147=16,H1147=17,H1147=18),3.01,3.11)))))))))),IF(M1147="Ա-3", IF(H1147=0,1.96,IF(H1147=1,2.02,IF(H1147=2,2.08,IF(H1147=3,2.15,IF(OR(H1147=5,H1147=4),2.21,IF(OR(H1147=6,H1147=7),2.28,IF(OR(H1147=8,H1147=9),2.35,IF(OR(H1147=10,H1147=11,H1147=12),2.42,IF(OR(H1147=13,H1147=14,H1147=15),2.5,IF(OR(H1147=16,H1147=17,H1147=18),2.58,2.66)))))))))), IF(M1147="Կ-1", IF(H1147=0,1.68,IF(H1147=1,1.73,IF(H1147=2,1.79,IF(H1147=3,1.84,IF(OR(H1147=5,H1147=4),1.9,IF(OR(H1147=6,H1147=7),1.96,IF(OR(H1147=8,H1147=9),2.02,IF(OR(H1147=10,H1147=11,H1147=12),2.08,IF(OR(H1147=13,H1147=14,H1147=15),2.14,IF(OR(H1147=16,H1147=17,H1147=18),2.21,2.28)))))))))), IF(M1147="Կ-2", IF(H1147=0,1.45,IF(H1147=1,1.49,IF(H1147=2,1.54,IF(H1147=3,1.59,IF(OR(H1147=5,H1147=4),1.63,IF(OR(H1147=6,H1147=7),1.68,IF(OR(H1147=8,H1147=9),1.73,IF(OR(H1147=10,H1147=11,H1147=12),1.79,IF(OR(H1147=13,H1147=14,H1147=15),1.84,IF(OR(H1147=16,H1147=17,H1147=18),1.9,1.95)))))))))),IF(M1147="Կ-3", IF(H1147=0,1.25,IF(H1147=1,1.29,IF(H1147=2,1.33,IF(H1147=3,1.37,IF(OR(H1147=5,H1147=4),1.41,IF(OR(H1147=6,H1147=7),1.45,IF(OR(H1147=8,H1147=9),1.49,IF(OR(H1147=10,H1147=11,H1147=12),1.54,IF(OR(H1147=13,H1147=14,H1147=15),1.58,IF(OR(H1147=16,H1147=17,H1147=18),1.63,1.68)))))))))), "Error"))))))))))))</f>
        <v>4.2699999999999996</v>
      </c>
      <c r="J1147" s="799">
        <v>83200</v>
      </c>
      <c r="K1147" s="799"/>
      <c r="L1147" s="799"/>
      <c r="M1147" s="822" t="s">
        <v>83</v>
      </c>
      <c r="N1147" s="799">
        <f t="shared" ref="N1147:N1174" si="1218">J1147*I1147</f>
        <v>355263.99999999994</v>
      </c>
      <c r="O1147" s="823">
        <f t="shared" ref="O1147:O1174" si="1219">I1147*J1147+K1147+L1147</f>
        <v>355263.99999999994</v>
      </c>
      <c r="P1147" s="823">
        <f t="shared" ref="P1147:P1174" si="1220">+O1147*13</f>
        <v>4618431.9999999991</v>
      </c>
      <c r="Q1147" s="592">
        <f t="shared" si="1211"/>
        <v>1</v>
      </c>
      <c r="R1147" s="592">
        <f t="shared" ref="R1147:R1174" si="1221">+H1147+1</f>
        <v>4</v>
      </c>
      <c r="S1147" s="588">
        <f t="shared" ref="S1147:S1174" si="1222">IF(Q1147&lt;1,0,IF(W1147="Բ-1",IF(R1147=0,6.94,IF(R1147=1,7.17,IF(R1147=2,7.41,IF(R1147=3,7.66,IF(OR(R1147=5,R1147=4),7.92,IF(OR(R1147=6,R1147=7),8.18,IF(OR(R1147=8,R1147=9),8.46,IF(OR(R1147=10,R1147=11,R1147=12),8.74,IF(OR(R1147=13,R1147=14,R1147=15),9.03,IF(OR(R1147=16,R1147=17,R1147=18),9.33,9.65)))))))))),IF(W1147="Բ-2", IF(R1147=0,5.71,IF(R1147=1,5.89,IF(R1147=2,6.09,IF(R1147=3,6.29,IF(OR(R1147=5,R1147=4),6.5,IF(OR(R1147=6,R1147=7),6.72,IF(OR(R1147=8,R1147=9),6.94,IF(OR(R1147=10,R1147=11,R1147=12),7.17,IF(OR(R1147=13,R1147=14,R1147=15),7.41,IF(OR(R1147=16,R1147=17,R1147=18),7.65,7.91)))))))))), IF(W1147="Գ-1", IF(R1147=0,4.7,IF(R1147=1,4.86,IF(R1147=2,5.01,IF(R1147=3,5.18,IF(OR(R1147=5,R1147=4),5.35,IF(OR(R1147=6,R1147=7),5.52,IF(OR(R1147=8,R1147=9),5.71,IF(OR(R1147=10,R1147=11,R1147=12),5.89,IF(OR(R1147=13,R1147=14,R1147=15),6.09,IF(OR(R1147=16,R1147=17,R1147=18),6.29,6.49)))))))))), IF(W1147="Գ-2", IF(R1147=0,3.88,IF(R1147=1,4.01,IF(R1147=2,4.14,IF(R1147=3,4.27,IF(OR(R1147=5,R1147=4),4.41,IF(OR(R1147=6,R1147=7),4.55,IF(OR(R1147=8,R1147=9),4.7,IF(OR(R1147=10,R1147=11,R1147=12),4.85,IF(OR(R1147=13,R1147=14,R1147=15),5.01,IF(OR(R1147=16,R1147=17,R1147=18),5.17,5.34)))))))))), IF(W1147="Գ-3", IF(R1147=0,3.21,IF(R1147=1,3.31,IF(R1147=2,3.42,IF(R1147=3,3.53,IF(OR(R1147=5,R1147=4),3.64,IF(OR(R1147=6,R1147=7),3.76,IF(OR(R1147=8,R1147=9),3.88,IF(OR(R1147=10,R1147=11,R1147=12),4.01,IF(OR(R1147=13,R1147=14,R1147=15),4.13,IF(OR(R1147=16,R1147=17,R1147=18),4.27,4.4)))))))))), IF(W1147="Ա-1", IF(R1147=0,2.66,IF(R1147=1,2.75,IF(R1147=2,2.83,IF(R1147=3,2.92,IF(OR(R1147=5,R1147=4),3.02,IF(OR(R1147=6,R1147=7),3.11,IF(OR(R1147=8,R1147=9),3.21,IF(OR(R1147=10,R1147=11,R1147=12),3.31,IF(OR(R1147=13,R1147=14,R1147=15),3.42,IF(OR(R1147=16,R1147=17,R1147=18),3.53,3.64)))))))))), IF(W1147="Ա-2", IF(R1147=0,2.28,IF(R1147=1,2.35,IF(R1147=2,2.43,IF(R1147=3,2.5,IF(OR(R1147=5,R1147=4),2.58,IF(OR(R1147=6,R1147=7),2.66,IF(OR(R1147=8,R1147=9),2.75,IF(OR(R1147=10,R1147=11,R1147=12),2.83,IF(OR(R1147=13,R1147=14,R1147=15),2.92,IF(OR(R1147=16,R1147=17,R1147=18),3.01,3.11)))))))))),IF(W1147="Ա-3", IF(R1147=0,1.96,IF(R1147=1,2.02,IF(R1147=2,2.08,IF(R1147=3,2.15,IF(OR(R1147=5,R1147=4),2.21,IF(OR(R1147=6,R1147=7),2.28,IF(OR(R1147=8,R1147=9),2.35,IF(OR(R1147=10,R1147=11,R1147=12),2.42,IF(OR(R1147=13,R1147=14,R1147=15),2.5,IF(OR(R1147=16,R1147=17,R1147=18),2.58,2.66)))))))))), IF(W1147="Կ-1", IF(R1147=0,1.68,IF(R1147=1,1.73,IF(R1147=2,1.79,IF(R1147=3,1.84,IF(OR(R1147=5,R1147=4),1.9,IF(OR(R1147=6,R1147=7),1.96,IF(OR(R1147=8,R1147=9),2.02,IF(OR(R1147=10,R1147=11,R1147=12),2.08,IF(OR(R1147=13,R1147=14,R1147=15),2.14,IF(OR(R1147=16,R1147=17,R1147=18),2.21,2.28)))))))))), IF(W1147="Կ-2", IF(R1147=0,1.45,IF(R1147=1,1.49,IF(R1147=2,1.54,IF(R1147=3,1.59,IF(OR(R1147=5,R1147=4),1.63,IF(OR(R1147=6,R1147=7),1.68,IF(OR(R1147=8,R1147=9),1.73,IF(OR(R1147=10,R1147=11,R1147=12),1.79,IF(OR(R1147=13,R1147=14,R1147=15),1.84,IF(OR(R1147=16,R1147=17,R1147=18),1.9,1.95)))))))))),IF(W1147="Կ-3", IF(R1147=0,1.25,IF(R1147=1,1.29,IF(R1147=2,1.33,IF(R1147=3,1.37,IF(OR(R1147=5,R1147=4),1.41,IF(OR(R1147=6,R1147=7),1.45,IF(OR(R1147=8,R1147=9),1.49,IF(OR(R1147=10,R1147=11,R1147=12),1.54,IF(OR(R1147=13,R1147=14,R1147=15),1.58,IF(OR(R1147=16,R1147=17,R1147=18),1.63,1.68)))))))))), "Error"))))))))))))</f>
        <v>4.41</v>
      </c>
      <c r="T1147" s="456">
        <v>83200</v>
      </c>
      <c r="U1147" s="456"/>
      <c r="V1147" s="456"/>
      <c r="W1147" s="589" t="str">
        <f t="shared" ref="W1147:W1174" si="1223">+M1147</f>
        <v>Գ-2</v>
      </c>
      <c r="X1147" s="456">
        <f t="shared" ref="X1147:X1174" si="1224">T1147*S1147</f>
        <v>366912</v>
      </c>
      <c r="Y1147" s="590">
        <f t="shared" ref="Y1147:Y1174" si="1225">+U1147+V1147+X1147</f>
        <v>366912</v>
      </c>
      <c r="Z1147" s="590">
        <f t="shared" ref="Z1147:Z1174" si="1226">+Y1147*13</f>
        <v>4769856</v>
      </c>
      <c r="AA1147" s="592">
        <f t="shared" si="1212"/>
        <v>1</v>
      </c>
      <c r="AB1147" s="592">
        <f t="shared" ref="AB1147:AB1174" si="1227">+R1147+1</f>
        <v>5</v>
      </c>
      <c r="AC1147" s="588">
        <f t="shared" ref="AC1147:AC1174" si="1228">IF(AA1147&lt;1,0,IF(AG1147="Բ-1",IF(AB1147=0,6.94,IF(AB1147=1,7.17,IF(AB1147=2,7.41,IF(AB1147=3,7.66,IF(OR(AB1147=5,AB1147=4),7.92,IF(OR(AB1147=6,AB1147=7),8.18,IF(OR(AB1147=8,AB1147=9),8.46,IF(OR(AB1147=10,AB1147=11,AB1147=12),8.74,IF(OR(AB1147=13,AB1147=14,AB1147=15),9.03,IF(OR(AB1147=16,AB1147=17,AB1147=18),9.33,9.65)))))))))),IF(AG1147="Բ-2", IF(AB1147=0,5.71,IF(AB1147=1,5.89,IF(AB1147=2,6.09,IF(AB1147=3,6.29,IF(OR(AB1147=5,AB1147=4),6.5,IF(OR(AB1147=6,AB1147=7),6.72,IF(OR(AB1147=8,AB1147=9),6.94,IF(OR(AB1147=10,AB1147=11,AB1147=12),7.17,IF(OR(AB1147=13,AB1147=14,AB1147=15),7.41,IF(OR(AB1147=16,AB1147=17,AB1147=18),7.65,7.91)))))))))), IF(AG1147="Գ-1", IF(AB1147=0,4.7,IF(AB1147=1,4.86,IF(AB1147=2,5.01,IF(AB1147=3,5.18,IF(OR(AB1147=5,AB1147=4),5.35,IF(OR(AB1147=6,AB1147=7),5.52,IF(OR(AB1147=8,AB1147=9),5.71,IF(OR(AB1147=10,AB1147=11,AB1147=12),5.89,IF(OR(AB1147=13,AB1147=14,AB1147=15),6.09,IF(OR(AB1147=16,AB1147=17,AB1147=18),6.29,6.49)))))))))), IF(AG1147="Գ-2", IF(AB1147=0,3.88,IF(AB1147=1,4.01,IF(AB1147=2,4.14,IF(AB1147=3,4.27,IF(OR(AB1147=5,AB1147=4),4.41,IF(OR(AB1147=6,AB1147=7),4.55,IF(OR(AB1147=8,AB1147=9),4.7,IF(OR(AB1147=10,AB1147=11,AB1147=12),4.85,IF(OR(AB1147=13,AB1147=14,AB1147=15),5.01,IF(OR(AB1147=16,AB1147=17,AB1147=18),5.17,5.34)))))))))), IF(AG1147="Գ-3", IF(AB1147=0,3.21,IF(AB1147=1,3.31,IF(AB1147=2,3.42,IF(AB1147=3,3.53,IF(OR(AB1147=5,AB1147=4),3.64,IF(OR(AB1147=6,AB1147=7),3.76,IF(OR(AB1147=8,AB1147=9),3.88,IF(OR(AB1147=10,AB1147=11,AB1147=12),4.01,IF(OR(AB1147=13,AB1147=14,AB1147=15),4.13,IF(OR(AB1147=16,AB1147=17,AB1147=18),4.27,4.4)))))))))), IF(AG1147="Ա-1", IF(AB1147=0,2.66,IF(AB1147=1,2.75,IF(AB1147=2,2.83,IF(AB1147=3,2.92,IF(OR(AB1147=5,AB1147=4),3.02,IF(OR(AB1147=6,AB1147=7),3.11,IF(OR(AB1147=8,AB1147=9),3.21,IF(OR(AB1147=10,AB1147=11,AB1147=12),3.31,IF(OR(AB1147=13,AB1147=14,AB1147=15),3.42,IF(OR(AB1147=16,AB1147=17,AB1147=18),3.53,3.64)))))))))), IF(AG1147="Ա-2", IF(AB1147=0,2.28,IF(AB1147=1,2.35,IF(AB1147=2,2.43,IF(AB1147=3,2.5,IF(OR(AB1147=5,AB1147=4),2.58,IF(OR(AB1147=6,AB1147=7),2.66,IF(OR(AB1147=8,AB1147=9),2.75,IF(OR(AB1147=10,AB1147=11,AB1147=12),2.83,IF(OR(AB1147=13,AB1147=14,AB1147=15),2.92,IF(OR(AB1147=16,AB1147=17,AB1147=18),3.01,3.11)))))))))),IF(AG1147="Ա-3", IF(AB1147=0,1.96,IF(AB1147=1,2.02,IF(AB1147=2,2.08,IF(AB1147=3,2.15,IF(OR(AB1147=5,AB1147=4),2.21,IF(OR(AB1147=6,AB1147=7),2.28,IF(OR(AB1147=8,AB1147=9),2.35,IF(OR(AB1147=10,AB1147=11,AB1147=12),2.42,IF(OR(AB1147=13,AB1147=14,AB1147=15),2.5,IF(OR(AB1147=16,AB1147=17,AB1147=18),2.58,2.66)))))))))), IF(AG1147="Կ-1", IF(AB1147=0,1.68,IF(AB1147=1,1.73,IF(AB1147=2,1.79,IF(AB1147=3,1.84,IF(OR(AB1147=5,AB1147=4),1.9,IF(OR(AB1147=6,AB1147=7),1.96,IF(OR(AB1147=8,AB1147=9),2.02,IF(OR(AB1147=10,AB1147=11,AB1147=12),2.08,IF(OR(AB1147=13,AB1147=14,AB1147=15),2.14,IF(OR(AB1147=16,AB1147=17,AB1147=18),2.21,2.28)))))))))), IF(AG1147="Կ-2", IF(AB1147=0,1.45,IF(AB1147=1,1.49,IF(AB1147=2,1.54,IF(AB1147=3,1.59,IF(OR(AB1147=5,AB1147=4),1.63,IF(OR(AB1147=6,AB1147=7),1.68,IF(OR(AB1147=8,AB1147=9),1.73,IF(OR(AB1147=10,AB1147=11,AB1147=12),1.79,IF(OR(AB1147=13,AB1147=14,AB1147=15),1.84,IF(OR(AB1147=16,AB1147=17,AB1147=18),1.9,1.95)))))))))),IF(AG1147="Կ-3", IF(AB1147=0,1.25,IF(AB1147=1,1.29,IF(AB1147=2,1.33,IF(AB1147=3,1.37,IF(OR(AB1147=5,AB1147=4),1.41,IF(OR(AB1147=6,AB1147=7),1.45,IF(OR(AB1147=8,AB1147=9),1.49,IF(OR(AB1147=10,AB1147=11,AB1147=12),1.54,IF(OR(AB1147=13,AB1147=14,AB1147=15),1.58,IF(OR(AB1147=16,AB1147=17,AB1147=18),1.63,1.68)))))))))), "Error"))))))))))))</f>
        <v>4.41</v>
      </c>
      <c r="AD1147" s="456">
        <v>83200</v>
      </c>
      <c r="AE1147" s="456"/>
      <c r="AF1147" s="456"/>
      <c r="AG1147" s="589" t="str">
        <f t="shared" ref="AG1147:AG1174" si="1229">+W1147</f>
        <v>Գ-2</v>
      </c>
      <c r="AH1147" s="456">
        <f t="shared" ref="AH1147:AH1174" si="1230">AD1147*AC1147</f>
        <v>366912</v>
      </c>
      <c r="AI1147" s="590">
        <f t="shared" ref="AI1147:AI1174" si="1231">AH1147+AE1147+AF1147</f>
        <v>366912</v>
      </c>
      <c r="AJ1147" s="590">
        <f t="shared" ref="AJ1147:AJ1174" si="1232">+AI1147*13</f>
        <v>4769856</v>
      </c>
      <c r="AK1147" s="592">
        <f t="shared" si="1213"/>
        <v>1</v>
      </c>
      <c r="AL1147" s="592">
        <f t="shared" ref="AL1147:AL1174" si="1233">+AB1147+1</f>
        <v>6</v>
      </c>
      <c r="AM1147" s="588">
        <f t="shared" ref="AM1147:AM1174" si="1234">IF(AK1147&lt;1,0,IF(AQ1147="Բ-1",IF(AL1147=0,6.94,IF(AL1147=1,7.17,IF(AL1147=2,7.41,IF(AL1147=3,7.66,IF(OR(AL1147=5,AL1147=4),7.92,IF(OR(AL1147=6,AL1147=7),8.18,IF(OR(AL1147=8,AL1147=9),8.46,IF(OR(AL1147=10,AL1147=11,AL1147=12),8.74,IF(OR(AL1147=13,AL1147=14,AL1147=15),9.03,IF(OR(AL1147=16,AL1147=17,AL1147=18),9.33,9.65)))))))))),IF(AQ1147="Բ-2", IF(AL1147=0,5.71,IF(AL1147=1,5.89,IF(AL1147=2,6.09,IF(AL1147=3,6.29,IF(OR(AL1147=5,AL1147=4),6.5,IF(OR(AL1147=6,AL1147=7),6.72,IF(OR(AL1147=8,AL1147=9),6.94,IF(OR(AL1147=10,AL1147=11,AL1147=12),7.17,IF(OR(AL1147=13,AL1147=14,AL1147=15),7.41,IF(OR(AL1147=16,AL1147=17,AL1147=18),7.65,7.91)))))))))), IF(AQ1147="Գ-1", IF(AL1147=0,4.7,IF(AL1147=1,4.86,IF(AL1147=2,5.01,IF(AL1147=3,5.18,IF(OR(AL1147=5,AL1147=4),5.35,IF(OR(AL1147=6,AL1147=7),5.52,IF(OR(AL1147=8,AL1147=9),5.71,IF(OR(AL1147=10,AL1147=11,AL1147=12),5.89,IF(OR(AL1147=13,AL1147=14,AL1147=15),6.09,IF(OR(AL1147=16,AL1147=17,AL1147=18),6.29,6.49)))))))))), IF(AQ1147="Գ-2", IF(AL1147=0,3.88,IF(AL1147=1,4.01,IF(AL1147=2,4.14,IF(AL1147=3,4.27,IF(OR(AL1147=5,AL1147=4),4.41,IF(OR(AL1147=6,AL1147=7),4.55,IF(OR(AL1147=8,AL1147=9),4.7,IF(OR(AL1147=10,AL1147=11,AL1147=12),4.85,IF(OR(AL1147=13,AL1147=14,AL1147=15),5.01,IF(OR(AL1147=16,AL1147=17,AL1147=18),5.17,5.34)))))))))), IF(AQ1147="Գ-3", IF(AL1147=0,3.21,IF(AL1147=1,3.31,IF(AL1147=2,3.42,IF(AL1147=3,3.53,IF(OR(AL1147=5,AL1147=4),3.64,IF(OR(AL1147=6,AL1147=7),3.76,IF(OR(AL1147=8,AL1147=9),3.88,IF(OR(AL1147=10,AL1147=11,AL1147=12),4.01,IF(OR(AL1147=13,AL1147=14,AL1147=15),4.13,IF(OR(AL1147=16,AL1147=17,AL1147=18),4.27,4.4)))))))))), IF(AQ1147="Ա-1", IF(AL1147=0,2.66,IF(AL1147=1,2.75,IF(AL1147=2,2.83,IF(AL1147=3,2.92,IF(OR(AL1147=5,AL1147=4),3.02,IF(OR(AL1147=6,AL1147=7),3.11,IF(OR(AL1147=8,AL1147=9),3.21,IF(OR(AL1147=10,AL1147=11,AL1147=12),3.31,IF(OR(AL1147=13,AL1147=14,AL1147=15),3.42,IF(OR(AL1147=16,AL1147=17,AL1147=18),3.53,3.64)))))))))), IF(AQ1147="Ա-2", IF(AL1147=0,2.28,IF(AL1147=1,2.35,IF(AL1147=2,2.43,IF(AL1147=3,2.5,IF(OR(AL1147=5,AL1147=4),2.58,IF(OR(AL1147=6,AL1147=7),2.66,IF(OR(AL1147=8,AL1147=9),2.75,IF(OR(AL1147=10,AL1147=11,AL1147=12),2.83,IF(OR(AL1147=13,AL1147=14,AL1147=15),2.92,IF(OR(AL1147=16,AL1147=17,AL1147=18),3.01,3.11)))))))))),IF(AQ1147="Ա-3", IF(AL1147=0,1.96,IF(AL1147=1,2.02,IF(AL1147=2,2.08,IF(AL1147=3,2.15,IF(OR(AL1147=5,AL1147=4),2.21,IF(OR(AL1147=6,AL1147=7),2.28,IF(OR(AL1147=8,AL1147=9),2.35,IF(OR(AL1147=10,AL1147=11,AL1147=12),2.42,IF(OR(AL1147=13,AL1147=14,AL1147=15),2.5,IF(OR(AL1147=16,AL1147=17,AL1147=18),2.58,2.66)))))))))), IF(AQ1147="Կ-1", IF(AL1147=0,1.68,IF(AL1147=1,1.73,IF(AL1147=2,1.79,IF(AL1147=3,1.84,IF(OR(AL1147=5,AL1147=4),1.9,IF(OR(AL1147=6,AL1147=7),1.96,IF(OR(AL1147=8,AL1147=9),2.02,IF(OR(AL1147=10,AL1147=11,AL1147=12),2.08,IF(OR(AL1147=13,AL1147=14,AL1147=15),2.14,IF(OR(AL1147=16,AL1147=17,AL1147=18),2.21,2.28)))))))))), IF(AQ1147="Կ-2", IF(AL1147=0,1.45,IF(AL1147=1,1.49,IF(AL1147=2,1.54,IF(AL1147=3,1.59,IF(OR(AL1147=5,AL1147=4),1.63,IF(OR(AL1147=6,AL1147=7),1.68,IF(OR(AL1147=8,AL1147=9),1.73,IF(OR(AL1147=10,AL1147=11,AL1147=12),1.79,IF(OR(AL1147=13,AL1147=14,AL1147=15),1.84,IF(OR(AL1147=16,AL1147=17,AL1147=18),1.9,1.95)))))))))),IF(AQ1147="Կ-3", IF(AL1147=0,1.25,IF(AL1147=1,1.29,IF(AL1147=2,1.33,IF(AL1147=3,1.37,IF(OR(AL1147=5,AL1147=4),1.41,IF(OR(AL1147=6,AL1147=7),1.45,IF(OR(AL1147=8,AL1147=9),1.49,IF(OR(AL1147=10,AL1147=11,AL1147=12),1.54,IF(OR(AL1147=13,AL1147=14,AL1147=15),1.58,IF(OR(AL1147=16,AL1147=17,AL1147=18),1.63,1.68)))))))))), "Error"))))))))))))</f>
        <v>4.55</v>
      </c>
      <c r="AN1147" s="456">
        <v>83200</v>
      </c>
      <c r="AO1147" s="456"/>
      <c r="AP1147" s="456"/>
      <c r="AQ1147" s="589" t="str">
        <f t="shared" ref="AQ1147:AQ1174" si="1235">+AG1147</f>
        <v>Գ-2</v>
      </c>
      <c r="AR1147" s="456">
        <f t="shared" ref="AR1147:AR1174" si="1236">AN1147*AM1147</f>
        <v>378560</v>
      </c>
      <c r="AS1147" s="590">
        <f t="shared" ref="AS1147:AS1174" si="1237">AR1147+AO1147+AP1147</f>
        <v>378560</v>
      </c>
      <c r="AT1147" s="590">
        <f t="shared" ref="AT1147:AT1174" si="1238">+AS1147*13</f>
        <v>4921280</v>
      </c>
    </row>
    <row r="1148" spans="1:46" s="587" customFormat="1" ht="13.5">
      <c r="B1148" s="830">
        <v>79</v>
      </c>
      <c r="C1148" s="795" t="s">
        <v>2398</v>
      </c>
      <c r="D1148" s="794" t="s">
        <v>1960</v>
      </c>
      <c r="E1148" s="796">
        <v>1975</v>
      </c>
      <c r="F1148" s="795" t="s">
        <v>219</v>
      </c>
      <c r="G1148" s="820">
        <v>1</v>
      </c>
      <c r="H1148" s="820">
        <v>3</v>
      </c>
      <c r="I1148" s="821">
        <f t="shared" si="1217"/>
        <v>3.53</v>
      </c>
      <c r="J1148" s="799">
        <v>83200</v>
      </c>
      <c r="K1148" s="799"/>
      <c r="L1148" s="799"/>
      <c r="M1148" s="896" t="s">
        <v>417</v>
      </c>
      <c r="N1148" s="799">
        <f t="shared" si="1218"/>
        <v>293696</v>
      </c>
      <c r="O1148" s="823">
        <f t="shared" si="1219"/>
        <v>293696</v>
      </c>
      <c r="P1148" s="823">
        <f t="shared" si="1220"/>
        <v>3818048</v>
      </c>
      <c r="Q1148" s="592">
        <f t="shared" si="1211"/>
        <v>1</v>
      </c>
      <c r="R1148" s="592">
        <f t="shared" si="1221"/>
        <v>4</v>
      </c>
      <c r="S1148" s="588">
        <f t="shared" si="1222"/>
        <v>3.64</v>
      </c>
      <c r="T1148" s="456">
        <v>83200</v>
      </c>
      <c r="U1148" s="456"/>
      <c r="V1148" s="456"/>
      <c r="W1148" s="589" t="str">
        <f t="shared" si="1223"/>
        <v>Գ-3</v>
      </c>
      <c r="X1148" s="456">
        <f t="shared" si="1224"/>
        <v>302848</v>
      </c>
      <c r="Y1148" s="590">
        <f t="shared" si="1225"/>
        <v>302848</v>
      </c>
      <c r="Z1148" s="590">
        <f t="shared" si="1226"/>
        <v>3937024</v>
      </c>
      <c r="AA1148" s="592">
        <f t="shared" si="1212"/>
        <v>1</v>
      </c>
      <c r="AB1148" s="592">
        <f t="shared" si="1227"/>
        <v>5</v>
      </c>
      <c r="AC1148" s="588">
        <f t="shared" si="1228"/>
        <v>3.64</v>
      </c>
      <c r="AD1148" s="456">
        <v>83200</v>
      </c>
      <c r="AE1148" s="456"/>
      <c r="AF1148" s="456"/>
      <c r="AG1148" s="589" t="str">
        <f t="shared" si="1229"/>
        <v>Գ-3</v>
      </c>
      <c r="AH1148" s="456">
        <f t="shared" si="1230"/>
        <v>302848</v>
      </c>
      <c r="AI1148" s="590">
        <f t="shared" si="1231"/>
        <v>302848</v>
      </c>
      <c r="AJ1148" s="590">
        <f t="shared" si="1232"/>
        <v>3937024</v>
      </c>
      <c r="AK1148" s="592">
        <f t="shared" si="1213"/>
        <v>1</v>
      </c>
      <c r="AL1148" s="592">
        <f t="shared" si="1233"/>
        <v>6</v>
      </c>
      <c r="AM1148" s="588">
        <f t="shared" si="1234"/>
        <v>3.76</v>
      </c>
      <c r="AN1148" s="456">
        <v>83200</v>
      </c>
      <c r="AO1148" s="456"/>
      <c r="AP1148" s="456"/>
      <c r="AQ1148" s="589" t="str">
        <f t="shared" si="1235"/>
        <v>Գ-3</v>
      </c>
      <c r="AR1148" s="456">
        <f t="shared" si="1236"/>
        <v>312832</v>
      </c>
      <c r="AS1148" s="590">
        <f t="shared" si="1237"/>
        <v>312832</v>
      </c>
      <c r="AT1148" s="590">
        <f t="shared" si="1238"/>
        <v>4066816</v>
      </c>
    </row>
    <row r="1149" spans="1:46" s="587" customFormat="1" ht="13.5">
      <c r="B1149" s="830">
        <v>80</v>
      </c>
      <c r="C1149" s="795" t="s">
        <v>2879</v>
      </c>
      <c r="D1149" s="794" t="s">
        <v>1960</v>
      </c>
      <c r="E1149" s="796">
        <v>1975</v>
      </c>
      <c r="F1149" s="795" t="s">
        <v>219</v>
      </c>
      <c r="G1149" s="820">
        <v>1</v>
      </c>
      <c r="H1149" s="820">
        <v>2</v>
      </c>
      <c r="I1149" s="821">
        <f t="shared" si="1217"/>
        <v>3.42</v>
      </c>
      <c r="J1149" s="799">
        <v>83200</v>
      </c>
      <c r="K1149" s="799"/>
      <c r="L1149" s="832"/>
      <c r="M1149" s="896" t="s">
        <v>417</v>
      </c>
      <c r="N1149" s="799">
        <f t="shared" si="1218"/>
        <v>284544</v>
      </c>
      <c r="O1149" s="823">
        <f t="shared" si="1219"/>
        <v>284544</v>
      </c>
      <c r="P1149" s="823">
        <f t="shared" si="1220"/>
        <v>3699072</v>
      </c>
      <c r="Q1149" s="592">
        <f t="shared" si="1211"/>
        <v>1</v>
      </c>
      <c r="R1149" s="592">
        <f t="shared" si="1221"/>
        <v>3</v>
      </c>
      <c r="S1149" s="588">
        <f t="shared" si="1222"/>
        <v>3.53</v>
      </c>
      <c r="T1149" s="456">
        <v>83200</v>
      </c>
      <c r="U1149" s="456"/>
      <c r="V1149" s="457"/>
      <c r="W1149" s="589" t="str">
        <f t="shared" si="1223"/>
        <v>Գ-3</v>
      </c>
      <c r="X1149" s="456">
        <f t="shared" si="1224"/>
        <v>293696</v>
      </c>
      <c r="Y1149" s="590">
        <f t="shared" si="1225"/>
        <v>293696</v>
      </c>
      <c r="Z1149" s="590">
        <f t="shared" si="1226"/>
        <v>3818048</v>
      </c>
      <c r="AA1149" s="592">
        <f t="shared" si="1212"/>
        <v>1</v>
      </c>
      <c r="AB1149" s="592">
        <f t="shared" si="1227"/>
        <v>4</v>
      </c>
      <c r="AC1149" s="588">
        <f t="shared" si="1228"/>
        <v>3.64</v>
      </c>
      <c r="AD1149" s="456">
        <v>83200</v>
      </c>
      <c r="AE1149" s="456"/>
      <c r="AF1149" s="457"/>
      <c r="AG1149" s="589" t="str">
        <f t="shared" si="1229"/>
        <v>Գ-3</v>
      </c>
      <c r="AH1149" s="456">
        <f t="shared" si="1230"/>
        <v>302848</v>
      </c>
      <c r="AI1149" s="590">
        <f t="shared" si="1231"/>
        <v>302848</v>
      </c>
      <c r="AJ1149" s="590">
        <f t="shared" si="1232"/>
        <v>3937024</v>
      </c>
      <c r="AK1149" s="592">
        <f t="shared" si="1213"/>
        <v>1</v>
      </c>
      <c r="AL1149" s="592">
        <f t="shared" si="1233"/>
        <v>5</v>
      </c>
      <c r="AM1149" s="588">
        <f t="shared" si="1234"/>
        <v>3.64</v>
      </c>
      <c r="AN1149" s="456">
        <v>83200</v>
      </c>
      <c r="AO1149" s="456"/>
      <c r="AP1149" s="457"/>
      <c r="AQ1149" s="589" t="str">
        <f t="shared" si="1235"/>
        <v>Գ-3</v>
      </c>
      <c r="AR1149" s="456">
        <f t="shared" si="1236"/>
        <v>302848</v>
      </c>
      <c r="AS1149" s="590">
        <f t="shared" si="1237"/>
        <v>302848</v>
      </c>
      <c r="AT1149" s="590">
        <f t="shared" si="1238"/>
        <v>3937024</v>
      </c>
    </row>
    <row r="1150" spans="1:46" s="587" customFormat="1" ht="27">
      <c r="B1150" s="830">
        <v>81</v>
      </c>
      <c r="C1150" s="795" t="s">
        <v>146</v>
      </c>
      <c r="D1150" s="794" t="s">
        <v>1960</v>
      </c>
      <c r="E1150" s="796">
        <v>1971</v>
      </c>
      <c r="F1150" s="795" t="s">
        <v>982</v>
      </c>
      <c r="G1150" s="820">
        <v>1</v>
      </c>
      <c r="H1150" s="820">
        <v>13</v>
      </c>
      <c r="I1150" s="821">
        <f>IF(G1150&lt;1,0,IF(M1150="Բ-1",IF(H1150=0,6.94,IF(H1150=1,7.17,IF(H1150=2,7.41,IF(H1150=3,7.66,IF(OR(H1150=5,H1150=4),7.92,IF(OR(H1150=6,H1150=7),8.18,IF(OR(H1150=8,H1150=9),8.46,IF(OR(H1150=10,H1150=11,H1150=12),8.74,IF(OR(H1150=13,H1150=14,H1150=15),9.03,IF(OR(H1150=16,H1150=17,H1150=18),9.33,9.65)))))))))),IF(M1150="Բ-2", IF(H1150=0,5.71,IF(H1150=1,5.89,IF(H1150=2,6.09,IF(H1150=3,6.29,IF(OR(H1150=5,H1150=4),6.5,IF(OR(H1150=6,H1150=7),6.72,IF(OR(H1150=8,H1150=9),6.94,IF(OR(H1150=10,H1150=11,H1150=12),7.17,IF(OR(H1150=13,H1150=14,H1150=15),7.41,IF(OR(H1150=16,H1150=17,H1150=18),7.65,7.91)))))))))), IF(M1150="Գ-1", IF(H1150=0,4.7,IF(H1150=1,4.86,IF(H1150=2,5.01,IF(H1150=3,5.18,IF(OR(H1150=5,H1150=4),5.35,IF(OR(H1150=6,H1150=7),5.52,IF(OR(H1150=8,H1150=9),5.71,IF(OR(H1150=10,H1150=11,H1150=12),5.89,IF(OR(H1150=13,H1150=14,H1150=15),6.09,IF(OR(H1150=16,H1150=17,H1150=18),6.29,6.49)))))))))), IF(M1150="Գ-2", IF(H1150=0,3.88,IF(H1150=1,4.01,IF(H1150=2,4.14,IF(H1150=3,4.27,IF(OR(H1150=5,H1150=4),4.41,IF(OR(H1150=6,H1150=7),4.55,IF(OR(H1150=8,H1150=9),4.7,IF(OR(H1150=10,H1150=11,H1150=12),4.85,IF(OR(H1150=13,H1150=14,H1150=15),5.01,IF(OR(H1150=16,H1150=17,H1150=18),5.17,5.34)))))))))), IF(M1150="Գ-3", IF(H1150=0,3.21,IF(H1150=1,3.31,IF(H1150=2,3.42,IF(H1150=3,3.53,IF(OR(H1150=5,H1150=4),3.64,IF(OR(H1150=6,H1150=7),3.76,IF(OR(H1150=8,H1150=9),3.88,IF(OR(H1150=10,H1150=11,H1150=12),4.01,IF(OR(H1150=13,H1150=14,H1150=15),4.13,IF(OR(H1150=16,H1150=17,H1150=18),4.27,4.4)))))))))), IF(M1150="Ա-1", IF(H1150=0,2.66,IF(H1150=1,2.75,IF(H1150=2,2.83,IF(H1150=3,2.92,IF(OR(H1150=5,H1150=4),3.02,IF(OR(H1150=6,H1150=7),3.11,IF(OR(H1150=8,H1150=9),3.21,IF(OR(H1150=10,H1150=11,H1150=12),3.31,IF(OR(H1150=13,H1150=14,H1150=15),3.42,IF(OR(H1150=16,H1150=17,H1150=18),3.53,3.64)))))))))), IF(M1150="Ա-2", IF(H1150=0,2.28,IF(H1150=1,2.35,IF(H1150=2,2.43,IF(H1150=3,2.5,IF(OR(H1150=5,H1150=4),2.58,IF(OR(H1150=6,H1150=7),2.66,IF(OR(H1150=8,H1150=9),2.75,IF(OR(H1150=10,H1150=11,H1150=12),2.83,IF(OR(H1150=13,H1150=14,H1150=15),2.92,IF(OR(H1150=16,H1150=17,H1150=18),3.01,3.11)))))))))),IF(M1150="Ա-3", IF(H1150=0,1.96,IF(H1150=1,2.02,IF(H1150=2,2.08,IF(H1150=3,2.15,IF(OR(H1150=5,H1150=4),2.21,IF(OR(H1150=6,H1150=7),2.28,IF(OR(H1150=8,H1150=9),2.35,IF(OR(H1150=10,H1150=11,H1150=12),2.42,IF(OR(H1150=13,H1150=14,H1150=15),2.5,IF(OR(H1150=16,H1150=17,H1150=18),2.58,2.66)))))))))), IF(M1150="Կ-1", IF(H1150=0,1.68,IF(H1150=1,1.73,IF(H1150=2,1.79,IF(H1150=3,1.84,IF(OR(H1150=5,H1150=4),1.9,IF(OR(H1150=6,H1150=7),1.96,IF(OR(H1150=8,H1150=9),2.02,IF(OR(H1150=10,H1150=11,H1150=12),2.08,IF(OR(H1150=13,H1150=14,H1150=15),2.14,IF(OR(H1150=16,H1150=17,H1150=18),2.21,2.28)))))))))), IF(M1150="Կ-2", IF(H1150=0,1.45,IF(H1150=1,1.49,IF(H1150=2,1.54,IF(H1150=3,1.59,IF(OR(H1150=5,H1150=4),1.63,IF(OR(H1150=6,H1150=7),1.68,IF(OR(H1150=8,H1150=9),1.73,IF(OR(H1150=10,H1150=11,H1150=12),1.79,IF(OR(H1150=13,H1150=14,H1150=15),1.84,IF(OR(H1150=16,H1150=17,H1150=18),1.9,1.95)))))))))),IF(M1150="Կ-3", IF(H1150=0,1.25,IF(H1150=1,1.29,IF(H1150=2,1.33,IF(H1150=3,1.37,IF(OR(H1150=5,H1150=4),1.41,IF(OR(H1150=6,H1150=7),1.45,IF(OR(H1150=8,H1150=9),1.49,IF(OR(H1150=10,H1150=11,H1150=12),1.54,IF(OR(H1150=13,H1150=14,H1150=15),1.58,IF(OR(H1150=16,H1150=17,H1150=18),1.63,1.68)))))))))), "Error"))))))))))))</f>
        <v>3.42</v>
      </c>
      <c r="J1150" s="799">
        <v>83200</v>
      </c>
      <c r="K1150" s="832"/>
      <c r="L1150" s="832"/>
      <c r="M1150" s="896" t="s">
        <v>84</v>
      </c>
      <c r="N1150" s="799">
        <f>J1150*I1150</f>
        <v>284544</v>
      </c>
      <c r="O1150" s="823">
        <f>I1150*J1150+K1150+L1150</f>
        <v>284544</v>
      </c>
      <c r="P1150" s="823">
        <f>+O1150*13</f>
        <v>3699072</v>
      </c>
      <c r="Q1150" s="592">
        <f>+G1150</f>
        <v>1</v>
      </c>
      <c r="R1150" s="592">
        <f>+H1150+1</f>
        <v>14</v>
      </c>
      <c r="S1150" s="588">
        <f>IF(Q1150&lt;1,0,IF(W1150="Բ-1",IF(R1150=0,6.94,IF(R1150=1,7.17,IF(R1150=2,7.41,IF(R1150=3,7.66,IF(OR(R1150=5,R1150=4),7.92,IF(OR(R1150=6,R1150=7),8.18,IF(OR(R1150=8,R1150=9),8.46,IF(OR(R1150=10,R1150=11,R1150=12),8.74,IF(OR(R1150=13,R1150=14,R1150=15),9.03,IF(OR(R1150=16,R1150=17,R1150=18),9.33,9.65)))))))))),IF(W1150="Բ-2", IF(R1150=0,5.71,IF(R1150=1,5.89,IF(R1150=2,6.09,IF(R1150=3,6.29,IF(OR(R1150=5,R1150=4),6.5,IF(OR(R1150=6,R1150=7),6.72,IF(OR(R1150=8,R1150=9),6.94,IF(OR(R1150=10,R1150=11,R1150=12),7.17,IF(OR(R1150=13,R1150=14,R1150=15),7.41,IF(OR(R1150=16,R1150=17,R1150=18),7.65,7.91)))))))))), IF(W1150="Գ-1", IF(R1150=0,4.7,IF(R1150=1,4.86,IF(R1150=2,5.01,IF(R1150=3,5.18,IF(OR(R1150=5,R1150=4),5.35,IF(OR(R1150=6,R1150=7),5.52,IF(OR(R1150=8,R1150=9),5.71,IF(OR(R1150=10,R1150=11,R1150=12),5.89,IF(OR(R1150=13,R1150=14,R1150=15),6.09,IF(OR(R1150=16,R1150=17,R1150=18),6.29,6.49)))))))))), IF(W1150="Գ-2", IF(R1150=0,3.88,IF(R1150=1,4.01,IF(R1150=2,4.14,IF(R1150=3,4.27,IF(OR(R1150=5,R1150=4),4.41,IF(OR(R1150=6,R1150=7),4.55,IF(OR(R1150=8,R1150=9),4.7,IF(OR(R1150=10,R1150=11,R1150=12),4.85,IF(OR(R1150=13,R1150=14,R1150=15),5.01,IF(OR(R1150=16,R1150=17,R1150=18),5.17,5.34)))))))))), IF(W1150="Գ-3", IF(R1150=0,3.21,IF(R1150=1,3.31,IF(R1150=2,3.42,IF(R1150=3,3.53,IF(OR(R1150=5,R1150=4),3.64,IF(OR(R1150=6,R1150=7),3.76,IF(OR(R1150=8,R1150=9),3.88,IF(OR(R1150=10,R1150=11,R1150=12),4.01,IF(OR(R1150=13,R1150=14,R1150=15),4.13,IF(OR(R1150=16,R1150=17,R1150=18),4.27,4.4)))))))))), IF(W1150="Ա-1", IF(R1150=0,2.66,IF(R1150=1,2.75,IF(R1150=2,2.83,IF(R1150=3,2.92,IF(OR(R1150=5,R1150=4),3.02,IF(OR(R1150=6,R1150=7),3.11,IF(OR(R1150=8,R1150=9),3.21,IF(OR(R1150=10,R1150=11,R1150=12),3.31,IF(OR(R1150=13,R1150=14,R1150=15),3.42,IF(OR(R1150=16,R1150=17,R1150=18),3.53,3.64)))))))))), IF(W1150="Ա-2", IF(R1150=0,2.28,IF(R1150=1,2.35,IF(R1150=2,2.43,IF(R1150=3,2.5,IF(OR(R1150=5,R1150=4),2.58,IF(OR(R1150=6,R1150=7),2.66,IF(OR(R1150=8,R1150=9),2.75,IF(OR(R1150=10,R1150=11,R1150=12),2.83,IF(OR(R1150=13,R1150=14,R1150=15),2.92,IF(OR(R1150=16,R1150=17,R1150=18),3.01,3.11)))))))))),IF(W1150="Ա-3", IF(R1150=0,1.96,IF(R1150=1,2.02,IF(R1150=2,2.08,IF(R1150=3,2.15,IF(OR(R1150=5,R1150=4),2.21,IF(OR(R1150=6,R1150=7),2.28,IF(OR(R1150=8,R1150=9),2.35,IF(OR(R1150=10,R1150=11,R1150=12),2.42,IF(OR(R1150=13,R1150=14,R1150=15),2.5,IF(OR(R1150=16,R1150=17,R1150=18),2.58,2.66)))))))))), IF(W1150="Կ-1", IF(R1150=0,1.68,IF(R1150=1,1.73,IF(R1150=2,1.79,IF(R1150=3,1.84,IF(OR(R1150=5,R1150=4),1.9,IF(OR(R1150=6,R1150=7),1.96,IF(OR(R1150=8,R1150=9),2.02,IF(OR(R1150=10,R1150=11,R1150=12),2.08,IF(OR(R1150=13,R1150=14,R1150=15),2.14,IF(OR(R1150=16,R1150=17,R1150=18),2.21,2.28)))))))))), IF(W1150="Կ-2", IF(R1150=0,1.45,IF(R1150=1,1.49,IF(R1150=2,1.54,IF(R1150=3,1.59,IF(OR(R1150=5,R1150=4),1.63,IF(OR(R1150=6,R1150=7),1.68,IF(OR(R1150=8,R1150=9),1.73,IF(OR(R1150=10,R1150=11,R1150=12),1.79,IF(OR(R1150=13,R1150=14,R1150=15),1.84,IF(OR(R1150=16,R1150=17,R1150=18),1.9,1.95)))))))))),IF(W1150="Կ-3", IF(R1150=0,1.25,IF(R1150=1,1.29,IF(R1150=2,1.33,IF(R1150=3,1.37,IF(OR(R1150=5,R1150=4),1.41,IF(OR(R1150=6,R1150=7),1.45,IF(OR(R1150=8,R1150=9),1.49,IF(OR(R1150=10,R1150=11,R1150=12),1.54,IF(OR(R1150=13,R1150=14,R1150=15),1.58,IF(OR(R1150=16,R1150=17,R1150=18),1.63,1.68)))))))))), "Error"))))))))))))</f>
        <v>3.42</v>
      </c>
      <c r="T1150" s="456">
        <v>83200</v>
      </c>
      <c r="U1150" s="457"/>
      <c r="V1150" s="457"/>
      <c r="W1150" s="589" t="str">
        <f>+M1150</f>
        <v>Ա-1</v>
      </c>
      <c r="X1150" s="456">
        <f>T1150*S1150</f>
        <v>284544</v>
      </c>
      <c r="Y1150" s="590">
        <f>+U1150+V1150+X1150</f>
        <v>284544</v>
      </c>
      <c r="Z1150" s="590">
        <f>+Y1150*13</f>
        <v>3699072</v>
      </c>
      <c r="AA1150" s="592">
        <f>+Q1150</f>
        <v>1</v>
      </c>
      <c r="AB1150" s="592">
        <f>+R1150+1</f>
        <v>15</v>
      </c>
      <c r="AC1150" s="588">
        <f>IF(AA1150&lt;1,0,IF(AG1150="Բ-1",IF(AB1150=0,6.94,IF(AB1150=1,7.17,IF(AB1150=2,7.41,IF(AB1150=3,7.66,IF(OR(AB1150=5,AB1150=4),7.92,IF(OR(AB1150=6,AB1150=7),8.18,IF(OR(AB1150=8,AB1150=9),8.46,IF(OR(AB1150=10,AB1150=11,AB1150=12),8.74,IF(OR(AB1150=13,AB1150=14,AB1150=15),9.03,IF(OR(AB1150=16,AB1150=17,AB1150=18),9.33,9.65)))))))))),IF(AG1150="Բ-2", IF(AB1150=0,5.71,IF(AB1150=1,5.89,IF(AB1150=2,6.09,IF(AB1150=3,6.29,IF(OR(AB1150=5,AB1150=4),6.5,IF(OR(AB1150=6,AB1150=7),6.72,IF(OR(AB1150=8,AB1150=9),6.94,IF(OR(AB1150=10,AB1150=11,AB1150=12),7.17,IF(OR(AB1150=13,AB1150=14,AB1150=15),7.41,IF(OR(AB1150=16,AB1150=17,AB1150=18),7.65,7.91)))))))))), IF(AG1150="Գ-1", IF(AB1150=0,4.7,IF(AB1150=1,4.86,IF(AB1150=2,5.01,IF(AB1150=3,5.18,IF(OR(AB1150=5,AB1150=4),5.35,IF(OR(AB1150=6,AB1150=7),5.52,IF(OR(AB1150=8,AB1150=9),5.71,IF(OR(AB1150=10,AB1150=11,AB1150=12),5.89,IF(OR(AB1150=13,AB1150=14,AB1150=15),6.09,IF(OR(AB1150=16,AB1150=17,AB1150=18),6.29,6.49)))))))))), IF(AG1150="Գ-2", IF(AB1150=0,3.88,IF(AB1150=1,4.01,IF(AB1150=2,4.14,IF(AB1150=3,4.27,IF(OR(AB1150=5,AB1150=4),4.41,IF(OR(AB1150=6,AB1150=7),4.55,IF(OR(AB1150=8,AB1150=9),4.7,IF(OR(AB1150=10,AB1150=11,AB1150=12),4.85,IF(OR(AB1150=13,AB1150=14,AB1150=15),5.01,IF(OR(AB1150=16,AB1150=17,AB1150=18),5.17,5.34)))))))))), IF(AG1150="Գ-3", IF(AB1150=0,3.21,IF(AB1150=1,3.31,IF(AB1150=2,3.42,IF(AB1150=3,3.53,IF(OR(AB1150=5,AB1150=4),3.64,IF(OR(AB1150=6,AB1150=7),3.76,IF(OR(AB1150=8,AB1150=9),3.88,IF(OR(AB1150=10,AB1150=11,AB1150=12),4.01,IF(OR(AB1150=13,AB1150=14,AB1150=15),4.13,IF(OR(AB1150=16,AB1150=17,AB1150=18),4.27,4.4)))))))))), IF(AG1150="Ա-1", IF(AB1150=0,2.66,IF(AB1150=1,2.75,IF(AB1150=2,2.83,IF(AB1150=3,2.92,IF(OR(AB1150=5,AB1150=4),3.02,IF(OR(AB1150=6,AB1150=7),3.11,IF(OR(AB1150=8,AB1150=9),3.21,IF(OR(AB1150=10,AB1150=11,AB1150=12),3.31,IF(OR(AB1150=13,AB1150=14,AB1150=15),3.42,IF(OR(AB1150=16,AB1150=17,AB1150=18),3.53,3.64)))))))))), IF(AG1150="Ա-2", IF(AB1150=0,2.28,IF(AB1150=1,2.35,IF(AB1150=2,2.43,IF(AB1150=3,2.5,IF(OR(AB1150=5,AB1150=4),2.58,IF(OR(AB1150=6,AB1150=7),2.66,IF(OR(AB1150=8,AB1150=9),2.75,IF(OR(AB1150=10,AB1150=11,AB1150=12),2.83,IF(OR(AB1150=13,AB1150=14,AB1150=15),2.92,IF(OR(AB1150=16,AB1150=17,AB1150=18),3.01,3.11)))))))))),IF(AG1150="Ա-3", IF(AB1150=0,1.96,IF(AB1150=1,2.02,IF(AB1150=2,2.08,IF(AB1150=3,2.15,IF(OR(AB1150=5,AB1150=4),2.21,IF(OR(AB1150=6,AB1150=7),2.28,IF(OR(AB1150=8,AB1150=9),2.35,IF(OR(AB1150=10,AB1150=11,AB1150=12),2.42,IF(OR(AB1150=13,AB1150=14,AB1150=15),2.5,IF(OR(AB1150=16,AB1150=17,AB1150=18),2.58,2.66)))))))))), IF(AG1150="Կ-1", IF(AB1150=0,1.68,IF(AB1150=1,1.73,IF(AB1150=2,1.79,IF(AB1150=3,1.84,IF(OR(AB1150=5,AB1150=4),1.9,IF(OR(AB1150=6,AB1150=7),1.96,IF(OR(AB1150=8,AB1150=9),2.02,IF(OR(AB1150=10,AB1150=11,AB1150=12),2.08,IF(OR(AB1150=13,AB1150=14,AB1150=15),2.14,IF(OR(AB1150=16,AB1150=17,AB1150=18),2.21,2.28)))))))))), IF(AG1150="Կ-2", IF(AB1150=0,1.45,IF(AB1150=1,1.49,IF(AB1150=2,1.54,IF(AB1150=3,1.59,IF(OR(AB1150=5,AB1150=4),1.63,IF(OR(AB1150=6,AB1150=7),1.68,IF(OR(AB1150=8,AB1150=9),1.73,IF(OR(AB1150=10,AB1150=11,AB1150=12),1.79,IF(OR(AB1150=13,AB1150=14,AB1150=15),1.84,IF(OR(AB1150=16,AB1150=17,AB1150=18),1.9,1.95)))))))))),IF(AG1150="Կ-3", IF(AB1150=0,1.25,IF(AB1150=1,1.29,IF(AB1150=2,1.33,IF(AB1150=3,1.37,IF(OR(AB1150=5,AB1150=4),1.41,IF(OR(AB1150=6,AB1150=7),1.45,IF(OR(AB1150=8,AB1150=9),1.49,IF(OR(AB1150=10,AB1150=11,AB1150=12),1.54,IF(OR(AB1150=13,AB1150=14,AB1150=15),1.58,IF(OR(AB1150=16,AB1150=17,AB1150=18),1.63,1.68)))))))))), "Error"))))))))))))</f>
        <v>3.42</v>
      </c>
      <c r="AD1150" s="456">
        <v>83200</v>
      </c>
      <c r="AE1150" s="457"/>
      <c r="AF1150" s="457"/>
      <c r="AG1150" s="589" t="str">
        <f>+W1150</f>
        <v>Ա-1</v>
      </c>
      <c r="AH1150" s="456">
        <f>AD1150*AC1150</f>
        <v>284544</v>
      </c>
      <c r="AI1150" s="590">
        <f>AH1150+AE1150+AF1150</f>
        <v>284544</v>
      </c>
      <c r="AJ1150" s="590">
        <f>+AI1150*13</f>
        <v>3699072</v>
      </c>
      <c r="AK1150" s="592">
        <f>+AA1150</f>
        <v>1</v>
      </c>
      <c r="AL1150" s="592">
        <f>+AB1150+1</f>
        <v>16</v>
      </c>
      <c r="AM1150" s="588">
        <f>IF(AK1150&lt;1,0,IF(AQ1150="Բ-1",IF(AL1150=0,6.94,IF(AL1150=1,7.17,IF(AL1150=2,7.41,IF(AL1150=3,7.66,IF(OR(AL1150=5,AL1150=4),7.92,IF(OR(AL1150=6,AL1150=7),8.18,IF(OR(AL1150=8,AL1150=9),8.46,IF(OR(AL1150=10,AL1150=11,AL1150=12),8.74,IF(OR(AL1150=13,AL1150=14,AL1150=15),9.03,IF(OR(AL1150=16,AL1150=17,AL1150=18),9.33,9.65)))))))))),IF(AQ1150="Բ-2", IF(AL1150=0,5.71,IF(AL1150=1,5.89,IF(AL1150=2,6.09,IF(AL1150=3,6.29,IF(OR(AL1150=5,AL1150=4),6.5,IF(OR(AL1150=6,AL1150=7),6.72,IF(OR(AL1150=8,AL1150=9),6.94,IF(OR(AL1150=10,AL1150=11,AL1150=12),7.17,IF(OR(AL1150=13,AL1150=14,AL1150=15),7.41,IF(OR(AL1150=16,AL1150=17,AL1150=18),7.65,7.91)))))))))), IF(AQ1150="Գ-1", IF(AL1150=0,4.7,IF(AL1150=1,4.86,IF(AL1150=2,5.01,IF(AL1150=3,5.18,IF(OR(AL1150=5,AL1150=4),5.35,IF(OR(AL1150=6,AL1150=7),5.52,IF(OR(AL1150=8,AL1150=9),5.71,IF(OR(AL1150=10,AL1150=11,AL1150=12),5.89,IF(OR(AL1150=13,AL1150=14,AL1150=15),6.09,IF(OR(AL1150=16,AL1150=17,AL1150=18),6.29,6.49)))))))))), IF(AQ1150="Գ-2", IF(AL1150=0,3.88,IF(AL1150=1,4.01,IF(AL1150=2,4.14,IF(AL1150=3,4.27,IF(OR(AL1150=5,AL1150=4),4.41,IF(OR(AL1150=6,AL1150=7),4.55,IF(OR(AL1150=8,AL1150=9),4.7,IF(OR(AL1150=10,AL1150=11,AL1150=12),4.85,IF(OR(AL1150=13,AL1150=14,AL1150=15),5.01,IF(OR(AL1150=16,AL1150=17,AL1150=18),5.17,5.34)))))))))), IF(AQ1150="Գ-3", IF(AL1150=0,3.21,IF(AL1150=1,3.31,IF(AL1150=2,3.42,IF(AL1150=3,3.53,IF(OR(AL1150=5,AL1150=4),3.64,IF(OR(AL1150=6,AL1150=7),3.76,IF(OR(AL1150=8,AL1150=9),3.88,IF(OR(AL1150=10,AL1150=11,AL1150=12),4.01,IF(OR(AL1150=13,AL1150=14,AL1150=15),4.13,IF(OR(AL1150=16,AL1150=17,AL1150=18),4.27,4.4)))))))))), IF(AQ1150="Ա-1", IF(AL1150=0,2.66,IF(AL1150=1,2.75,IF(AL1150=2,2.83,IF(AL1150=3,2.92,IF(OR(AL1150=5,AL1150=4),3.02,IF(OR(AL1150=6,AL1150=7),3.11,IF(OR(AL1150=8,AL1150=9),3.21,IF(OR(AL1150=10,AL1150=11,AL1150=12),3.31,IF(OR(AL1150=13,AL1150=14,AL1150=15),3.42,IF(OR(AL1150=16,AL1150=17,AL1150=18),3.53,3.64)))))))))), IF(AQ1150="Ա-2", IF(AL1150=0,2.28,IF(AL1150=1,2.35,IF(AL1150=2,2.43,IF(AL1150=3,2.5,IF(OR(AL1150=5,AL1150=4),2.58,IF(OR(AL1150=6,AL1150=7),2.66,IF(OR(AL1150=8,AL1150=9),2.75,IF(OR(AL1150=10,AL1150=11,AL1150=12),2.83,IF(OR(AL1150=13,AL1150=14,AL1150=15),2.92,IF(OR(AL1150=16,AL1150=17,AL1150=18),3.01,3.11)))))))))),IF(AQ1150="Ա-3", IF(AL1150=0,1.96,IF(AL1150=1,2.02,IF(AL1150=2,2.08,IF(AL1150=3,2.15,IF(OR(AL1150=5,AL1150=4),2.21,IF(OR(AL1150=6,AL1150=7),2.28,IF(OR(AL1150=8,AL1150=9),2.35,IF(OR(AL1150=10,AL1150=11,AL1150=12),2.42,IF(OR(AL1150=13,AL1150=14,AL1150=15),2.5,IF(OR(AL1150=16,AL1150=17,AL1150=18),2.58,2.66)))))))))), IF(AQ1150="Կ-1", IF(AL1150=0,1.68,IF(AL1150=1,1.73,IF(AL1150=2,1.79,IF(AL1150=3,1.84,IF(OR(AL1150=5,AL1150=4),1.9,IF(OR(AL1150=6,AL1150=7),1.96,IF(OR(AL1150=8,AL1150=9),2.02,IF(OR(AL1150=10,AL1150=11,AL1150=12),2.08,IF(OR(AL1150=13,AL1150=14,AL1150=15),2.14,IF(OR(AL1150=16,AL1150=17,AL1150=18),2.21,2.28)))))))))), IF(AQ1150="Կ-2", IF(AL1150=0,1.45,IF(AL1150=1,1.49,IF(AL1150=2,1.54,IF(AL1150=3,1.59,IF(OR(AL1150=5,AL1150=4),1.63,IF(OR(AL1150=6,AL1150=7),1.68,IF(OR(AL1150=8,AL1150=9),1.73,IF(OR(AL1150=10,AL1150=11,AL1150=12),1.79,IF(OR(AL1150=13,AL1150=14,AL1150=15),1.84,IF(OR(AL1150=16,AL1150=17,AL1150=18),1.9,1.95)))))))))),IF(AQ1150="Կ-3", IF(AL1150=0,1.25,IF(AL1150=1,1.29,IF(AL1150=2,1.33,IF(AL1150=3,1.37,IF(OR(AL1150=5,AL1150=4),1.41,IF(OR(AL1150=6,AL1150=7),1.45,IF(OR(AL1150=8,AL1150=9),1.49,IF(OR(AL1150=10,AL1150=11,AL1150=12),1.54,IF(OR(AL1150=13,AL1150=14,AL1150=15),1.58,IF(OR(AL1150=16,AL1150=17,AL1150=18),1.63,1.68)))))))))), "Error"))))))))))))</f>
        <v>3.53</v>
      </c>
      <c r="AN1150" s="456">
        <v>83200</v>
      </c>
      <c r="AO1150" s="457"/>
      <c r="AP1150" s="457"/>
      <c r="AQ1150" s="589" t="str">
        <f>+AG1150</f>
        <v>Ա-1</v>
      </c>
      <c r="AR1150" s="456">
        <f>AN1150*AM1150</f>
        <v>293696</v>
      </c>
      <c r="AS1150" s="590">
        <f>AR1150+AO1150+AP1150</f>
        <v>293696</v>
      </c>
      <c r="AT1150" s="590">
        <f>+AS1150*13</f>
        <v>3818048</v>
      </c>
    </row>
    <row r="1151" spans="1:46" s="587" customFormat="1" ht="27">
      <c r="A1151" s="595"/>
      <c r="B1151" s="830">
        <v>82</v>
      </c>
      <c r="C1151" s="793" t="s">
        <v>832</v>
      </c>
      <c r="D1151" s="794" t="s">
        <v>1960</v>
      </c>
      <c r="E1151" s="796">
        <v>1987</v>
      </c>
      <c r="F1151" s="795" t="s">
        <v>982</v>
      </c>
      <c r="G1151" s="820">
        <v>1</v>
      </c>
      <c r="H1151" s="820">
        <v>10</v>
      </c>
      <c r="I1151" s="821">
        <f t="shared" si="1217"/>
        <v>3.31</v>
      </c>
      <c r="J1151" s="799">
        <v>83200</v>
      </c>
      <c r="K1151" s="832"/>
      <c r="L1151" s="832"/>
      <c r="M1151" s="896" t="s">
        <v>84</v>
      </c>
      <c r="N1151" s="799">
        <f t="shared" si="1218"/>
        <v>275392</v>
      </c>
      <c r="O1151" s="823">
        <f t="shared" si="1219"/>
        <v>275392</v>
      </c>
      <c r="P1151" s="823">
        <f t="shared" si="1220"/>
        <v>3580096</v>
      </c>
      <c r="Q1151" s="592">
        <f t="shared" si="1211"/>
        <v>1</v>
      </c>
      <c r="R1151" s="592">
        <f t="shared" si="1221"/>
        <v>11</v>
      </c>
      <c r="S1151" s="588">
        <f t="shared" si="1222"/>
        <v>3.31</v>
      </c>
      <c r="T1151" s="456">
        <v>83200</v>
      </c>
      <c r="U1151" s="457"/>
      <c r="V1151" s="457"/>
      <c r="W1151" s="589" t="str">
        <f t="shared" si="1223"/>
        <v>Ա-1</v>
      </c>
      <c r="X1151" s="456">
        <f t="shared" si="1224"/>
        <v>275392</v>
      </c>
      <c r="Y1151" s="590">
        <f t="shared" si="1225"/>
        <v>275392</v>
      </c>
      <c r="Z1151" s="590">
        <f t="shared" si="1226"/>
        <v>3580096</v>
      </c>
      <c r="AA1151" s="592">
        <f t="shared" si="1212"/>
        <v>1</v>
      </c>
      <c r="AB1151" s="592">
        <f t="shared" si="1227"/>
        <v>12</v>
      </c>
      <c r="AC1151" s="588">
        <f t="shared" si="1228"/>
        <v>3.31</v>
      </c>
      <c r="AD1151" s="456">
        <v>83200</v>
      </c>
      <c r="AE1151" s="457"/>
      <c r="AF1151" s="457"/>
      <c r="AG1151" s="589" t="str">
        <f t="shared" si="1229"/>
        <v>Ա-1</v>
      </c>
      <c r="AH1151" s="456">
        <f t="shared" si="1230"/>
        <v>275392</v>
      </c>
      <c r="AI1151" s="590">
        <f t="shared" si="1231"/>
        <v>275392</v>
      </c>
      <c r="AJ1151" s="590">
        <f t="shared" si="1232"/>
        <v>3580096</v>
      </c>
      <c r="AK1151" s="592">
        <f t="shared" si="1213"/>
        <v>1</v>
      </c>
      <c r="AL1151" s="592">
        <f t="shared" si="1233"/>
        <v>13</v>
      </c>
      <c r="AM1151" s="588">
        <f t="shared" si="1234"/>
        <v>3.42</v>
      </c>
      <c r="AN1151" s="456">
        <v>83200</v>
      </c>
      <c r="AO1151" s="457"/>
      <c r="AP1151" s="457"/>
      <c r="AQ1151" s="589" t="str">
        <f t="shared" si="1235"/>
        <v>Ա-1</v>
      </c>
      <c r="AR1151" s="456">
        <f t="shared" si="1236"/>
        <v>284544</v>
      </c>
      <c r="AS1151" s="590">
        <f t="shared" si="1237"/>
        <v>284544</v>
      </c>
      <c r="AT1151" s="590">
        <f t="shared" si="1238"/>
        <v>3699072</v>
      </c>
    </row>
    <row r="1152" spans="1:46" s="587" customFormat="1" ht="27">
      <c r="B1152" s="830">
        <v>83</v>
      </c>
      <c r="C1152" s="804" t="s">
        <v>1234</v>
      </c>
      <c r="D1152" s="794" t="s">
        <v>1961</v>
      </c>
      <c r="E1152" s="796">
        <v>1972</v>
      </c>
      <c r="F1152" s="795" t="s">
        <v>982</v>
      </c>
      <c r="G1152" s="820">
        <v>1</v>
      </c>
      <c r="H1152" s="820">
        <v>20</v>
      </c>
      <c r="I1152" s="821">
        <f>IF(G1152&lt;1,0,IF(M1152="Բ-1",IF(H1152=0,6.94,IF(H1152=1,7.17,IF(H1152=2,7.41,IF(H1152=3,7.66,IF(OR(H1152=5,H1152=4),7.92,IF(OR(H1152=6,H1152=7),8.18,IF(OR(H1152=8,H1152=9),8.46,IF(OR(H1152=10,H1152=11,H1152=12),8.74,IF(OR(H1152=13,H1152=14,H1152=15),9.03,IF(OR(H1152=16,H1152=17,H1152=18),9.33,9.65)))))))))),IF(M1152="Բ-2", IF(H1152=0,5.71,IF(H1152=1,5.89,IF(H1152=2,6.09,IF(H1152=3,6.29,IF(OR(H1152=5,H1152=4),6.5,IF(OR(H1152=6,H1152=7),6.72,IF(OR(H1152=8,H1152=9),6.94,IF(OR(H1152=10,H1152=11,H1152=12),7.17,IF(OR(H1152=13,H1152=14,H1152=15),7.41,IF(OR(H1152=16,H1152=17,H1152=18),7.65,7.91)))))))))), IF(M1152="Գ-1", IF(H1152=0,4.7,IF(H1152=1,4.86,IF(H1152=2,5.01,IF(H1152=3,5.18,IF(OR(H1152=5,H1152=4),5.35,IF(OR(H1152=6,H1152=7),5.52,IF(OR(H1152=8,H1152=9),5.71,IF(OR(H1152=10,H1152=11,H1152=12),5.89,IF(OR(H1152=13,H1152=14,H1152=15),6.09,IF(OR(H1152=16,H1152=17,H1152=18),6.29,6.49)))))))))), IF(M1152="Գ-2", IF(H1152=0,3.88,IF(H1152=1,4.01,IF(H1152=2,4.14,IF(H1152=3,4.27,IF(OR(H1152=5,H1152=4),4.41,IF(OR(H1152=6,H1152=7),4.55,IF(OR(H1152=8,H1152=9),4.7,IF(OR(H1152=10,H1152=11,H1152=12),4.85,IF(OR(H1152=13,H1152=14,H1152=15),5.01,IF(OR(H1152=16,H1152=17,H1152=18),5.17,5.34)))))))))), IF(M1152="Գ-3", IF(H1152=0,3.21,IF(H1152=1,3.31,IF(H1152=2,3.42,IF(H1152=3,3.53,IF(OR(H1152=5,H1152=4),3.64,IF(OR(H1152=6,H1152=7),3.76,IF(OR(H1152=8,H1152=9),3.88,IF(OR(H1152=10,H1152=11,H1152=12),4.01,IF(OR(H1152=13,H1152=14,H1152=15),4.13,IF(OR(H1152=16,H1152=17,H1152=18),4.27,4.4)))))))))), IF(M1152="Ա-1", IF(H1152=0,2.66,IF(H1152=1,2.75,IF(H1152=2,2.83,IF(H1152=3,2.92,IF(OR(H1152=5,H1152=4),3.02,IF(OR(H1152=6,H1152=7),3.11,IF(OR(H1152=8,H1152=9),3.21,IF(OR(H1152=10,H1152=11,H1152=12),3.31,IF(OR(H1152=13,H1152=14,H1152=15),3.42,IF(OR(H1152=16,H1152=17,H1152=18),3.53,3.64)))))))))), IF(M1152="Ա-2", IF(H1152=0,2.28,IF(H1152=1,2.35,IF(H1152=2,2.43,IF(H1152=3,2.5,IF(OR(H1152=5,H1152=4),2.58,IF(OR(H1152=6,H1152=7),2.66,IF(OR(H1152=8,H1152=9),2.75,IF(OR(H1152=10,H1152=11,H1152=12),2.83,IF(OR(H1152=13,H1152=14,H1152=15),2.92,IF(OR(H1152=16,H1152=17,H1152=18),3.01,3.11)))))))))),IF(M1152="Ա-3", IF(H1152=0,1.96,IF(H1152=1,2.02,IF(H1152=2,2.08,IF(H1152=3,2.15,IF(OR(H1152=5,H1152=4),2.21,IF(OR(H1152=6,H1152=7),2.28,IF(OR(H1152=8,H1152=9),2.35,IF(OR(H1152=10,H1152=11,H1152=12),2.42,IF(OR(H1152=13,H1152=14,H1152=15),2.5,IF(OR(H1152=16,H1152=17,H1152=18),2.58,2.66)))))))))), IF(M1152="Կ-1", IF(H1152=0,1.68,IF(H1152=1,1.73,IF(H1152=2,1.79,IF(H1152=3,1.84,IF(OR(H1152=5,H1152=4),1.9,IF(OR(H1152=6,H1152=7),1.96,IF(OR(H1152=8,H1152=9),2.02,IF(OR(H1152=10,H1152=11,H1152=12),2.08,IF(OR(H1152=13,H1152=14,H1152=15),2.14,IF(OR(H1152=16,H1152=17,H1152=18),2.21,2.28)))))))))), IF(M1152="Կ-2", IF(H1152=0,1.45,IF(H1152=1,1.49,IF(H1152=2,1.54,IF(H1152=3,1.59,IF(OR(H1152=5,H1152=4),1.63,IF(OR(H1152=6,H1152=7),1.68,IF(OR(H1152=8,H1152=9),1.73,IF(OR(H1152=10,H1152=11,H1152=12),1.79,IF(OR(H1152=13,H1152=14,H1152=15),1.84,IF(OR(H1152=16,H1152=17,H1152=18),1.9,1.95)))))))))),IF(M1152="Կ-3", IF(H1152=0,1.25,IF(H1152=1,1.29,IF(H1152=2,1.33,IF(H1152=3,1.37,IF(OR(H1152=5,H1152=4),1.41,IF(OR(H1152=6,H1152=7),1.45,IF(OR(H1152=8,H1152=9),1.49,IF(OR(H1152=10,H1152=11,H1152=12),1.54,IF(OR(H1152=13,H1152=14,H1152=15),1.58,IF(OR(H1152=16,H1152=17,H1152=18),1.63,1.68)))))))))), "Error"))))))))))))</f>
        <v>3.64</v>
      </c>
      <c r="J1152" s="799">
        <v>83200</v>
      </c>
      <c r="K1152" s="799"/>
      <c r="L1152" s="832"/>
      <c r="M1152" s="822" t="s">
        <v>84</v>
      </c>
      <c r="N1152" s="799">
        <f>J1152*I1152</f>
        <v>302848</v>
      </c>
      <c r="O1152" s="823">
        <f>I1152*J1152+K1152+L1152</f>
        <v>302848</v>
      </c>
      <c r="P1152" s="823">
        <f>+O1152*13</f>
        <v>3937024</v>
      </c>
      <c r="Q1152" s="592">
        <f>+G1152</f>
        <v>1</v>
      </c>
      <c r="R1152" s="592">
        <f>+H1152+1</f>
        <v>21</v>
      </c>
      <c r="S1152" s="588">
        <f>IF(Q1152&lt;1,0,IF(W1152="Բ-1",IF(R1152=0,6.94,IF(R1152=1,7.17,IF(R1152=2,7.41,IF(R1152=3,7.66,IF(OR(R1152=5,R1152=4),7.92,IF(OR(R1152=6,R1152=7),8.18,IF(OR(R1152=8,R1152=9),8.46,IF(OR(R1152=10,R1152=11,R1152=12),8.74,IF(OR(R1152=13,R1152=14,R1152=15),9.03,IF(OR(R1152=16,R1152=17,R1152=18),9.33,9.65)))))))))),IF(W1152="Բ-2", IF(R1152=0,5.71,IF(R1152=1,5.89,IF(R1152=2,6.09,IF(R1152=3,6.29,IF(OR(R1152=5,R1152=4),6.5,IF(OR(R1152=6,R1152=7),6.72,IF(OR(R1152=8,R1152=9),6.94,IF(OR(R1152=10,R1152=11,R1152=12),7.17,IF(OR(R1152=13,R1152=14,R1152=15),7.41,IF(OR(R1152=16,R1152=17,R1152=18),7.65,7.91)))))))))), IF(W1152="Գ-1", IF(R1152=0,4.7,IF(R1152=1,4.86,IF(R1152=2,5.01,IF(R1152=3,5.18,IF(OR(R1152=5,R1152=4),5.35,IF(OR(R1152=6,R1152=7),5.52,IF(OR(R1152=8,R1152=9),5.71,IF(OR(R1152=10,R1152=11,R1152=12),5.89,IF(OR(R1152=13,R1152=14,R1152=15),6.09,IF(OR(R1152=16,R1152=17,R1152=18),6.29,6.49)))))))))), IF(W1152="Գ-2", IF(R1152=0,3.88,IF(R1152=1,4.01,IF(R1152=2,4.14,IF(R1152=3,4.27,IF(OR(R1152=5,R1152=4),4.41,IF(OR(R1152=6,R1152=7),4.55,IF(OR(R1152=8,R1152=9),4.7,IF(OR(R1152=10,R1152=11,R1152=12),4.85,IF(OR(R1152=13,R1152=14,R1152=15),5.01,IF(OR(R1152=16,R1152=17,R1152=18),5.17,5.34)))))))))), IF(W1152="Գ-3", IF(R1152=0,3.21,IF(R1152=1,3.31,IF(R1152=2,3.42,IF(R1152=3,3.53,IF(OR(R1152=5,R1152=4),3.64,IF(OR(R1152=6,R1152=7),3.76,IF(OR(R1152=8,R1152=9),3.88,IF(OR(R1152=10,R1152=11,R1152=12),4.01,IF(OR(R1152=13,R1152=14,R1152=15),4.13,IF(OR(R1152=16,R1152=17,R1152=18),4.27,4.4)))))))))), IF(W1152="Ա-1", IF(R1152=0,2.66,IF(R1152=1,2.75,IF(R1152=2,2.83,IF(R1152=3,2.92,IF(OR(R1152=5,R1152=4),3.02,IF(OR(R1152=6,R1152=7),3.11,IF(OR(R1152=8,R1152=9),3.21,IF(OR(R1152=10,R1152=11,R1152=12),3.31,IF(OR(R1152=13,R1152=14,R1152=15),3.42,IF(OR(R1152=16,R1152=17,R1152=18),3.53,3.64)))))))))), IF(W1152="Ա-2", IF(R1152=0,2.28,IF(R1152=1,2.35,IF(R1152=2,2.43,IF(R1152=3,2.5,IF(OR(R1152=5,R1152=4),2.58,IF(OR(R1152=6,R1152=7),2.66,IF(OR(R1152=8,R1152=9),2.75,IF(OR(R1152=10,R1152=11,R1152=12),2.83,IF(OR(R1152=13,R1152=14,R1152=15),2.92,IF(OR(R1152=16,R1152=17,R1152=18),3.01,3.11)))))))))),IF(W1152="Ա-3", IF(R1152=0,1.96,IF(R1152=1,2.02,IF(R1152=2,2.08,IF(R1152=3,2.15,IF(OR(R1152=5,R1152=4),2.21,IF(OR(R1152=6,R1152=7),2.28,IF(OR(R1152=8,R1152=9),2.35,IF(OR(R1152=10,R1152=11,R1152=12),2.42,IF(OR(R1152=13,R1152=14,R1152=15),2.5,IF(OR(R1152=16,R1152=17,R1152=18),2.58,2.66)))))))))), IF(W1152="Կ-1", IF(R1152=0,1.68,IF(R1152=1,1.73,IF(R1152=2,1.79,IF(R1152=3,1.84,IF(OR(R1152=5,R1152=4),1.9,IF(OR(R1152=6,R1152=7),1.96,IF(OR(R1152=8,R1152=9),2.02,IF(OR(R1152=10,R1152=11,R1152=12),2.08,IF(OR(R1152=13,R1152=14,R1152=15),2.14,IF(OR(R1152=16,R1152=17,R1152=18),2.21,2.28)))))))))), IF(W1152="Կ-2", IF(R1152=0,1.45,IF(R1152=1,1.49,IF(R1152=2,1.54,IF(R1152=3,1.59,IF(OR(R1152=5,R1152=4),1.63,IF(OR(R1152=6,R1152=7),1.68,IF(OR(R1152=8,R1152=9),1.73,IF(OR(R1152=10,R1152=11,R1152=12),1.79,IF(OR(R1152=13,R1152=14,R1152=15),1.84,IF(OR(R1152=16,R1152=17,R1152=18),1.9,1.95)))))))))),IF(W1152="Կ-3", IF(R1152=0,1.25,IF(R1152=1,1.29,IF(R1152=2,1.33,IF(R1152=3,1.37,IF(OR(R1152=5,R1152=4),1.41,IF(OR(R1152=6,R1152=7),1.45,IF(OR(R1152=8,R1152=9),1.49,IF(OR(R1152=10,R1152=11,R1152=12),1.54,IF(OR(R1152=13,R1152=14,R1152=15),1.58,IF(OR(R1152=16,R1152=17,R1152=18),1.63,1.68)))))))))), "Error"))))))))))))</f>
        <v>3.64</v>
      </c>
      <c r="T1152" s="456">
        <v>83200</v>
      </c>
      <c r="U1152" s="456"/>
      <c r="V1152" s="457"/>
      <c r="W1152" s="589" t="str">
        <f>+M1152</f>
        <v>Ա-1</v>
      </c>
      <c r="X1152" s="456">
        <f>T1152*S1152</f>
        <v>302848</v>
      </c>
      <c r="Y1152" s="590">
        <f>+U1152+V1152+X1152</f>
        <v>302848</v>
      </c>
      <c r="Z1152" s="590">
        <f>+Y1152*13</f>
        <v>3937024</v>
      </c>
      <c r="AA1152" s="592">
        <f>+Q1152</f>
        <v>1</v>
      </c>
      <c r="AB1152" s="592">
        <f>+R1152+1</f>
        <v>22</v>
      </c>
      <c r="AC1152" s="588">
        <f>IF(AA1152&lt;1,0,IF(AG1152="Բ-1",IF(AB1152=0,6.94,IF(AB1152=1,7.17,IF(AB1152=2,7.41,IF(AB1152=3,7.66,IF(OR(AB1152=5,AB1152=4),7.92,IF(OR(AB1152=6,AB1152=7),8.18,IF(OR(AB1152=8,AB1152=9),8.46,IF(OR(AB1152=10,AB1152=11,AB1152=12),8.74,IF(OR(AB1152=13,AB1152=14,AB1152=15),9.03,IF(OR(AB1152=16,AB1152=17,AB1152=18),9.33,9.65)))))))))),IF(AG1152="Բ-2", IF(AB1152=0,5.71,IF(AB1152=1,5.89,IF(AB1152=2,6.09,IF(AB1152=3,6.29,IF(OR(AB1152=5,AB1152=4),6.5,IF(OR(AB1152=6,AB1152=7),6.72,IF(OR(AB1152=8,AB1152=9),6.94,IF(OR(AB1152=10,AB1152=11,AB1152=12),7.17,IF(OR(AB1152=13,AB1152=14,AB1152=15),7.41,IF(OR(AB1152=16,AB1152=17,AB1152=18),7.65,7.91)))))))))), IF(AG1152="Գ-1", IF(AB1152=0,4.7,IF(AB1152=1,4.86,IF(AB1152=2,5.01,IF(AB1152=3,5.18,IF(OR(AB1152=5,AB1152=4),5.35,IF(OR(AB1152=6,AB1152=7),5.52,IF(OR(AB1152=8,AB1152=9),5.71,IF(OR(AB1152=10,AB1152=11,AB1152=12),5.89,IF(OR(AB1152=13,AB1152=14,AB1152=15),6.09,IF(OR(AB1152=16,AB1152=17,AB1152=18),6.29,6.49)))))))))), IF(AG1152="Գ-2", IF(AB1152=0,3.88,IF(AB1152=1,4.01,IF(AB1152=2,4.14,IF(AB1152=3,4.27,IF(OR(AB1152=5,AB1152=4),4.41,IF(OR(AB1152=6,AB1152=7),4.55,IF(OR(AB1152=8,AB1152=9),4.7,IF(OR(AB1152=10,AB1152=11,AB1152=12),4.85,IF(OR(AB1152=13,AB1152=14,AB1152=15),5.01,IF(OR(AB1152=16,AB1152=17,AB1152=18),5.17,5.34)))))))))), IF(AG1152="Գ-3", IF(AB1152=0,3.21,IF(AB1152=1,3.31,IF(AB1152=2,3.42,IF(AB1152=3,3.53,IF(OR(AB1152=5,AB1152=4),3.64,IF(OR(AB1152=6,AB1152=7),3.76,IF(OR(AB1152=8,AB1152=9),3.88,IF(OR(AB1152=10,AB1152=11,AB1152=12),4.01,IF(OR(AB1152=13,AB1152=14,AB1152=15),4.13,IF(OR(AB1152=16,AB1152=17,AB1152=18),4.27,4.4)))))))))), IF(AG1152="Ա-1", IF(AB1152=0,2.66,IF(AB1152=1,2.75,IF(AB1152=2,2.83,IF(AB1152=3,2.92,IF(OR(AB1152=5,AB1152=4),3.02,IF(OR(AB1152=6,AB1152=7),3.11,IF(OR(AB1152=8,AB1152=9),3.21,IF(OR(AB1152=10,AB1152=11,AB1152=12),3.31,IF(OR(AB1152=13,AB1152=14,AB1152=15),3.42,IF(OR(AB1152=16,AB1152=17,AB1152=18),3.53,3.64)))))))))), IF(AG1152="Ա-2", IF(AB1152=0,2.28,IF(AB1152=1,2.35,IF(AB1152=2,2.43,IF(AB1152=3,2.5,IF(OR(AB1152=5,AB1152=4),2.58,IF(OR(AB1152=6,AB1152=7),2.66,IF(OR(AB1152=8,AB1152=9),2.75,IF(OR(AB1152=10,AB1152=11,AB1152=12),2.83,IF(OR(AB1152=13,AB1152=14,AB1152=15),2.92,IF(OR(AB1152=16,AB1152=17,AB1152=18),3.01,3.11)))))))))),IF(AG1152="Ա-3", IF(AB1152=0,1.96,IF(AB1152=1,2.02,IF(AB1152=2,2.08,IF(AB1152=3,2.15,IF(OR(AB1152=5,AB1152=4),2.21,IF(OR(AB1152=6,AB1152=7),2.28,IF(OR(AB1152=8,AB1152=9),2.35,IF(OR(AB1152=10,AB1152=11,AB1152=12),2.42,IF(OR(AB1152=13,AB1152=14,AB1152=15),2.5,IF(OR(AB1152=16,AB1152=17,AB1152=18),2.58,2.66)))))))))), IF(AG1152="Կ-1", IF(AB1152=0,1.68,IF(AB1152=1,1.73,IF(AB1152=2,1.79,IF(AB1152=3,1.84,IF(OR(AB1152=5,AB1152=4),1.9,IF(OR(AB1152=6,AB1152=7),1.96,IF(OR(AB1152=8,AB1152=9),2.02,IF(OR(AB1152=10,AB1152=11,AB1152=12),2.08,IF(OR(AB1152=13,AB1152=14,AB1152=15),2.14,IF(OR(AB1152=16,AB1152=17,AB1152=18),2.21,2.28)))))))))), IF(AG1152="Կ-2", IF(AB1152=0,1.45,IF(AB1152=1,1.49,IF(AB1152=2,1.54,IF(AB1152=3,1.59,IF(OR(AB1152=5,AB1152=4),1.63,IF(OR(AB1152=6,AB1152=7),1.68,IF(OR(AB1152=8,AB1152=9),1.73,IF(OR(AB1152=10,AB1152=11,AB1152=12),1.79,IF(OR(AB1152=13,AB1152=14,AB1152=15),1.84,IF(OR(AB1152=16,AB1152=17,AB1152=18),1.9,1.95)))))))))),IF(AG1152="Կ-3", IF(AB1152=0,1.25,IF(AB1152=1,1.29,IF(AB1152=2,1.33,IF(AB1152=3,1.37,IF(OR(AB1152=5,AB1152=4),1.41,IF(OR(AB1152=6,AB1152=7),1.45,IF(OR(AB1152=8,AB1152=9),1.49,IF(OR(AB1152=10,AB1152=11,AB1152=12),1.54,IF(OR(AB1152=13,AB1152=14,AB1152=15),1.58,IF(OR(AB1152=16,AB1152=17,AB1152=18),1.63,1.68)))))))))), "Error"))))))))))))</f>
        <v>3.64</v>
      </c>
      <c r="AD1152" s="456">
        <v>83200</v>
      </c>
      <c r="AE1152" s="456"/>
      <c r="AF1152" s="457"/>
      <c r="AG1152" s="589" t="str">
        <f>+W1152</f>
        <v>Ա-1</v>
      </c>
      <c r="AH1152" s="456">
        <f>AD1152*AC1152</f>
        <v>302848</v>
      </c>
      <c r="AI1152" s="590">
        <f>AH1152+AE1152+AF1152</f>
        <v>302848</v>
      </c>
      <c r="AJ1152" s="590">
        <f>+AI1152*13</f>
        <v>3937024</v>
      </c>
      <c r="AK1152" s="592">
        <f>+AA1152</f>
        <v>1</v>
      </c>
      <c r="AL1152" s="592">
        <f>+AB1152+1</f>
        <v>23</v>
      </c>
      <c r="AM1152" s="588">
        <f>IF(AK1152&lt;1,0,IF(AQ1152="Բ-1",IF(AL1152=0,6.94,IF(AL1152=1,7.17,IF(AL1152=2,7.41,IF(AL1152=3,7.66,IF(OR(AL1152=5,AL1152=4),7.92,IF(OR(AL1152=6,AL1152=7),8.18,IF(OR(AL1152=8,AL1152=9),8.46,IF(OR(AL1152=10,AL1152=11,AL1152=12),8.74,IF(OR(AL1152=13,AL1152=14,AL1152=15),9.03,IF(OR(AL1152=16,AL1152=17,AL1152=18),9.33,9.65)))))))))),IF(AQ1152="Բ-2", IF(AL1152=0,5.71,IF(AL1152=1,5.89,IF(AL1152=2,6.09,IF(AL1152=3,6.29,IF(OR(AL1152=5,AL1152=4),6.5,IF(OR(AL1152=6,AL1152=7),6.72,IF(OR(AL1152=8,AL1152=9),6.94,IF(OR(AL1152=10,AL1152=11,AL1152=12),7.17,IF(OR(AL1152=13,AL1152=14,AL1152=15),7.41,IF(OR(AL1152=16,AL1152=17,AL1152=18),7.65,7.91)))))))))), IF(AQ1152="Գ-1", IF(AL1152=0,4.7,IF(AL1152=1,4.86,IF(AL1152=2,5.01,IF(AL1152=3,5.18,IF(OR(AL1152=5,AL1152=4),5.35,IF(OR(AL1152=6,AL1152=7),5.52,IF(OR(AL1152=8,AL1152=9),5.71,IF(OR(AL1152=10,AL1152=11,AL1152=12),5.89,IF(OR(AL1152=13,AL1152=14,AL1152=15),6.09,IF(OR(AL1152=16,AL1152=17,AL1152=18),6.29,6.49)))))))))), IF(AQ1152="Գ-2", IF(AL1152=0,3.88,IF(AL1152=1,4.01,IF(AL1152=2,4.14,IF(AL1152=3,4.27,IF(OR(AL1152=5,AL1152=4),4.41,IF(OR(AL1152=6,AL1152=7),4.55,IF(OR(AL1152=8,AL1152=9),4.7,IF(OR(AL1152=10,AL1152=11,AL1152=12),4.85,IF(OR(AL1152=13,AL1152=14,AL1152=15),5.01,IF(OR(AL1152=16,AL1152=17,AL1152=18),5.17,5.34)))))))))), IF(AQ1152="Գ-3", IF(AL1152=0,3.21,IF(AL1152=1,3.31,IF(AL1152=2,3.42,IF(AL1152=3,3.53,IF(OR(AL1152=5,AL1152=4),3.64,IF(OR(AL1152=6,AL1152=7),3.76,IF(OR(AL1152=8,AL1152=9),3.88,IF(OR(AL1152=10,AL1152=11,AL1152=12),4.01,IF(OR(AL1152=13,AL1152=14,AL1152=15),4.13,IF(OR(AL1152=16,AL1152=17,AL1152=18),4.27,4.4)))))))))), IF(AQ1152="Ա-1", IF(AL1152=0,2.66,IF(AL1152=1,2.75,IF(AL1152=2,2.83,IF(AL1152=3,2.92,IF(OR(AL1152=5,AL1152=4),3.02,IF(OR(AL1152=6,AL1152=7),3.11,IF(OR(AL1152=8,AL1152=9),3.21,IF(OR(AL1152=10,AL1152=11,AL1152=12),3.31,IF(OR(AL1152=13,AL1152=14,AL1152=15),3.42,IF(OR(AL1152=16,AL1152=17,AL1152=18),3.53,3.64)))))))))), IF(AQ1152="Ա-2", IF(AL1152=0,2.28,IF(AL1152=1,2.35,IF(AL1152=2,2.43,IF(AL1152=3,2.5,IF(OR(AL1152=5,AL1152=4),2.58,IF(OR(AL1152=6,AL1152=7),2.66,IF(OR(AL1152=8,AL1152=9),2.75,IF(OR(AL1152=10,AL1152=11,AL1152=12),2.83,IF(OR(AL1152=13,AL1152=14,AL1152=15),2.92,IF(OR(AL1152=16,AL1152=17,AL1152=18),3.01,3.11)))))))))),IF(AQ1152="Ա-3", IF(AL1152=0,1.96,IF(AL1152=1,2.02,IF(AL1152=2,2.08,IF(AL1152=3,2.15,IF(OR(AL1152=5,AL1152=4),2.21,IF(OR(AL1152=6,AL1152=7),2.28,IF(OR(AL1152=8,AL1152=9),2.35,IF(OR(AL1152=10,AL1152=11,AL1152=12),2.42,IF(OR(AL1152=13,AL1152=14,AL1152=15),2.5,IF(OR(AL1152=16,AL1152=17,AL1152=18),2.58,2.66)))))))))), IF(AQ1152="Կ-1", IF(AL1152=0,1.68,IF(AL1152=1,1.73,IF(AL1152=2,1.79,IF(AL1152=3,1.84,IF(OR(AL1152=5,AL1152=4),1.9,IF(OR(AL1152=6,AL1152=7),1.96,IF(OR(AL1152=8,AL1152=9),2.02,IF(OR(AL1152=10,AL1152=11,AL1152=12),2.08,IF(OR(AL1152=13,AL1152=14,AL1152=15),2.14,IF(OR(AL1152=16,AL1152=17,AL1152=18),2.21,2.28)))))))))), IF(AQ1152="Կ-2", IF(AL1152=0,1.45,IF(AL1152=1,1.49,IF(AL1152=2,1.54,IF(AL1152=3,1.59,IF(OR(AL1152=5,AL1152=4),1.63,IF(OR(AL1152=6,AL1152=7),1.68,IF(OR(AL1152=8,AL1152=9),1.73,IF(OR(AL1152=10,AL1152=11,AL1152=12),1.79,IF(OR(AL1152=13,AL1152=14,AL1152=15),1.84,IF(OR(AL1152=16,AL1152=17,AL1152=18),1.9,1.95)))))))))),IF(AQ1152="Կ-3", IF(AL1152=0,1.25,IF(AL1152=1,1.29,IF(AL1152=2,1.33,IF(AL1152=3,1.37,IF(OR(AL1152=5,AL1152=4),1.41,IF(OR(AL1152=6,AL1152=7),1.45,IF(OR(AL1152=8,AL1152=9),1.49,IF(OR(AL1152=10,AL1152=11,AL1152=12),1.54,IF(OR(AL1152=13,AL1152=14,AL1152=15),1.58,IF(OR(AL1152=16,AL1152=17,AL1152=18),1.63,1.68)))))))))), "Error"))))))))))))</f>
        <v>3.64</v>
      </c>
      <c r="AN1152" s="456">
        <v>83200</v>
      </c>
      <c r="AO1152" s="456"/>
      <c r="AP1152" s="457"/>
      <c r="AQ1152" s="589" t="str">
        <f>+AG1152</f>
        <v>Ա-1</v>
      </c>
      <c r="AR1152" s="456">
        <f>AN1152*AM1152</f>
        <v>302848</v>
      </c>
      <c r="AS1152" s="590">
        <f>AR1152+AO1152+AP1152</f>
        <v>302848</v>
      </c>
      <c r="AT1152" s="590">
        <f>+AS1152*13</f>
        <v>3937024</v>
      </c>
    </row>
    <row r="1153" spans="2:46" s="587" customFormat="1" ht="27">
      <c r="B1153" s="830">
        <v>84</v>
      </c>
      <c r="C1153" s="795" t="s">
        <v>147</v>
      </c>
      <c r="D1153" s="794" t="s">
        <v>1960</v>
      </c>
      <c r="E1153" s="796">
        <v>1976</v>
      </c>
      <c r="F1153" s="795" t="s">
        <v>982</v>
      </c>
      <c r="G1153" s="820">
        <v>1</v>
      </c>
      <c r="H1153" s="820">
        <v>6</v>
      </c>
      <c r="I1153" s="821">
        <f>IF(G1153&lt;1,0,IF(M1153="Բ-1",IF(H1153=0,6.94,IF(H1153=1,7.17,IF(H1153=2,7.41,IF(H1153=3,7.66,IF(OR(H1153=5,H1153=4),7.92,IF(OR(H1153=6,H1153=7),8.18,IF(OR(H1153=8,H1153=9),8.46,IF(OR(H1153=10,H1153=11,H1153=12),8.74,IF(OR(H1153=13,H1153=14,H1153=15),9.03,IF(OR(H1153=16,H1153=17,H1153=18),9.33,9.65)))))))))),IF(M1153="Բ-2", IF(H1153=0,5.71,IF(H1153=1,5.89,IF(H1153=2,6.09,IF(H1153=3,6.29,IF(OR(H1153=5,H1153=4),6.5,IF(OR(H1153=6,H1153=7),6.72,IF(OR(H1153=8,H1153=9),6.94,IF(OR(H1153=10,H1153=11,H1153=12),7.17,IF(OR(H1153=13,H1153=14,H1153=15),7.41,IF(OR(H1153=16,H1153=17,H1153=18),7.65,7.91)))))))))), IF(M1153="Գ-1", IF(H1153=0,4.7,IF(H1153=1,4.86,IF(H1153=2,5.01,IF(H1153=3,5.18,IF(OR(H1153=5,H1153=4),5.35,IF(OR(H1153=6,H1153=7),5.52,IF(OR(H1153=8,H1153=9),5.71,IF(OR(H1153=10,H1153=11,H1153=12),5.89,IF(OR(H1153=13,H1153=14,H1153=15),6.09,IF(OR(H1153=16,H1153=17,H1153=18),6.29,6.49)))))))))), IF(M1153="Գ-2", IF(H1153=0,3.88,IF(H1153=1,4.01,IF(H1153=2,4.14,IF(H1153=3,4.27,IF(OR(H1153=5,H1153=4),4.41,IF(OR(H1153=6,H1153=7),4.55,IF(OR(H1153=8,H1153=9),4.7,IF(OR(H1153=10,H1153=11,H1153=12),4.85,IF(OR(H1153=13,H1153=14,H1153=15),5.01,IF(OR(H1153=16,H1153=17,H1153=18),5.17,5.34)))))))))), IF(M1153="Գ-3", IF(H1153=0,3.21,IF(H1153=1,3.31,IF(H1153=2,3.42,IF(H1153=3,3.53,IF(OR(H1153=5,H1153=4),3.64,IF(OR(H1153=6,H1153=7),3.76,IF(OR(H1153=8,H1153=9),3.88,IF(OR(H1153=10,H1153=11,H1153=12),4.01,IF(OR(H1153=13,H1153=14,H1153=15),4.13,IF(OR(H1153=16,H1153=17,H1153=18),4.27,4.4)))))))))), IF(M1153="Ա-1", IF(H1153=0,2.66,IF(H1153=1,2.75,IF(H1153=2,2.83,IF(H1153=3,2.92,IF(OR(H1153=5,H1153=4),3.02,IF(OR(H1153=6,H1153=7),3.11,IF(OR(H1153=8,H1153=9),3.21,IF(OR(H1153=10,H1153=11,H1153=12),3.31,IF(OR(H1153=13,H1153=14,H1153=15),3.42,IF(OR(H1153=16,H1153=17,H1153=18),3.53,3.64)))))))))), IF(M1153="Ա-2", IF(H1153=0,2.28,IF(H1153=1,2.35,IF(H1153=2,2.43,IF(H1153=3,2.5,IF(OR(H1153=5,H1153=4),2.58,IF(OR(H1153=6,H1153=7),2.66,IF(OR(H1153=8,H1153=9),2.75,IF(OR(H1153=10,H1153=11,H1153=12),2.83,IF(OR(H1153=13,H1153=14,H1153=15),2.92,IF(OR(H1153=16,H1153=17,H1153=18),3.01,3.11)))))))))),IF(M1153="Ա-3", IF(H1153=0,1.96,IF(H1153=1,2.02,IF(H1153=2,2.08,IF(H1153=3,2.15,IF(OR(H1153=5,H1153=4),2.21,IF(OR(H1153=6,H1153=7),2.28,IF(OR(H1153=8,H1153=9),2.35,IF(OR(H1153=10,H1153=11,H1153=12),2.42,IF(OR(H1153=13,H1153=14,H1153=15),2.5,IF(OR(H1153=16,H1153=17,H1153=18),2.58,2.66)))))))))), IF(M1153="Կ-1", IF(H1153=0,1.68,IF(H1153=1,1.73,IF(H1153=2,1.79,IF(H1153=3,1.84,IF(OR(H1153=5,H1153=4),1.9,IF(OR(H1153=6,H1153=7),1.96,IF(OR(H1153=8,H1153=9),2.02,IF(OR(H1153=10,H1153=11,H1153=12),2.08,IF(OR(H1153=13,H1153=14,H1153=15),2.14,IF(OR(H1153=16,H1153=17,H1153=18),2.21,2.28)))))))))), IF(M1153="Կ-2", IF(H1153=0,1.45,IF(H1153=1,1.49,IF(H1153=2,1.54,IF(H1153=3,1.59,IF(OR(H1153=5,H1153=4),1.63,IF(OR(H1153=6,H1153=7),1.68,IF(OR(H1153=8,H1153=9),1.73,IF(OR(H1153=10,H1153=11,H1153=12),1.79,IF(OR(H1153=13,H1153=14,H1153=15),1.84,IF(OR(H1153=16,H1153=17,H1153=18),1.9,1.95)))))))))),IF(M1153="Կ-3", IF(H1153=0,1.25,IF(H1153=1,1.29,IF(H1153=2,1.33,IF(H1153=3,1.37,IF(OR(H1153=5,H1153=4),1.41,IF(OR(H1153=6,H1153=7),1.45,IF(OR(H1153=8,H1153=9),1.49,IF(OR(H1153=10,H1153=11,H1153=12),1.54,IF(OR(H1153=13,H1153=14,H1153=15),1.58,IF(OR(H1153=16,H1153=17,H1153=18),1.63,1.68)))))))))), "Error"))))))))))))</f>
        <v>3.11</v>
      </c>
      <c r="J1153" s="799">
        <v>83200</v>
      </c>
      <c r="K1153" s="799"/>
      <c r="L1153" s="799"/>
      <c r="M1153" s="822" t="s">
        <v>84</v>
      </c>
      <c r="N1153" s="799">
        <f>J1153*I1153</f>
        <v>258752</v>
      </c>
      <c r="O1153" s="823">
        <f>I1153*J1153+K1153+L1153</f>
        <v>258752</v>
      </c>
      <c r="P1153" s="823">
        <f>+O1153*13</f>
        <v>3363776</v>
      </c>
      <c r="Q1153" s="592">
        <f>+G1153</f>
        <v>1</v>
      </c>
      <c r="R1153" s="592">
        <f>+H1153+1</f>
        <v>7</v>
      </c>
      <c r="S1153" s="588">
        <f>IF(Q1153&lt;1,0,IF(W1153="Բ-1",IF(R1153=0,6.94,IF(R1153=1,7.17,IF(R1153=2,7.41,IF(R1153=3,7.66,IF(OR(R1153=5,R1153=4),7.92,IF(OR(R1153=6,R1153=7),8.18,IF(OR(R1153=8,R1153=9),8.46,IF(OR(R1153=10,R1153=11,R1153=12),8.74,IF(OR(R1153=13,R1153=14,R1153=15),9.03,IF(OR(R1153=16,R1153=17,R1153=18),9.33,9.65)))))))))),IF(W1153="Բ-2", IF(R1153=0,5.71,IF(R1153=1,5.89,IF(R1153=2,6.09,IF(R1153=3,6.29,IF(OR(R1153=5,R1153=4),6.5,IF(OR(R1153=6,R1153=7),6.72,IF(OR(R1153=8,R1153=9),6.94,IF(OR(R1153=10,R1153=11,R1153=12),7.17,IF(OR(R1153=13,R1153=14,R1153=15),7.41,IF(OR(R1153=16,R1153=17,R1153=18),7.65,7.91)))))))))), IF(W1153="Գ-1", IF(R1153=0,4.7,IF(R1153=1,4.86,IF(R1153=2,5.01,IF(R1153=3,5.18,IF(OR(R1153=5,R1153=4),5.35,IF(OR(R1153=6,R1153=7),5.52,IF(OR(R1153=8,R1153=9),5.71,IF(OR(R1153=10,R1153=11,R1153=12),5.89,IF(OR(R1153=13,R1153=14,R1153=15),6.09,IF(OR(R1153=16,R1153=17,R1153=18),6.29,6.49)))))))))), IF(W1153="Գ-2", IF(R1153=0,3.88,IF(R1153=1,4.01,IF(R1153=2,4.14,IF(R1153=3,4.27,IF(OR(R1153=5,R1153=4),4.41,IF(OR(R1153=6,R1153=7),4.55,IF(OR(R1153=8,R1153=9),4.7,IF(OR(R1153=10,R1153=11,R1153=12),4.85,IF(OR(R1153=13,R1153=14,R1153=15),5.01,IF(OR(R1153=16,R1153=17,R1153=18),5.17,5.34)))))))))), IF(W1153="Գ-3", IF(R1153=0,3.21,IF(R1153=1,3.31,IF(R1153=2,3.42,IF(R1153=3,3.53,IF(OR(R1153=5,R1153=4),3.64,IF(OR(R1153=6,R1153=7),3.76,IF(OR(R1153=8,R1153=9),3.88,IF(OR(R1153=10,R1153=11,R1153=12),4.01,IF(OR(R1153=13,R1153=14,R1153=15),4.13,IF(OR(R1153=16,R1153=17,R1153=18),4.27,4.4)))))))))), IF(W1153="Ա-1", IF(R1153=0,2.66,IF(R1153=1,2.75,IF(R1153=2,2.83,IF(R1153=3,2.92,IF(OR(R1153=5,R1153=4),3.02,IF(OR(R1153=6,R1153=7),3.11,IF(OR(R1153=8,R1153=9),3.21,IF(OR(R1153=10,R1153=11,R1153=12),3.31,IF(OR(R1153=13,R1153=14,R1153=15),3.42,IF(OR(R1153=16,R1153=17,R1153=18),3.53,3.64)))))))))), IF(W1153="Ա-2", IF(R1153=0,2.28,IF(R1153=1,2.35,IF(R1153=2,2.43,IF(R1153=3,2.5,IF(OR(R1153=5,R1153=4),2.58,IF(OR(R1153=6,R1153=7),2.66,IF(OR(R1153=8,R1153=9),2.75,IF(OR(R1153=10,R1153=11,R1153=12),2.83,IF(OR(R1153=13,R1153=14,R1153=15),2.92,IF(OR(R1153=16,R1153=17,R1153=18),3.01,3.11)))))))))),IF(W1153="Ա-3", IF(R1153=0,1.96,IF(R1153=1,2.02,IF(R1153=2,2.08,IF(R1153=3,2.15,IF(OR(R1153=5,R1153=4),2.21,IF(OR(R1153=6,R1153=7),2.28,IF(OR(R1153=8,R1153=9),2.35,IF(OR(R1153=10,R1153=11,R1153=12),2.42,IF(OR(R1153=13,R1153=14,R1153=15),2.5,IF(OR(R1153=16,R1153=17,R1153=18),2.58,2.66)))))))))), IF(W1153="Կ-1", IF(R1153=0,1.68,IF(R1153=1,1.73,IF(R1153=2,1.79,IF(R1153=3,1.84,IF(OR(R1153=5,R1153=4),1.9,IF(OR(R1153=6,R1153=7),1.96,IF(OR(R1153=8,R1153=9),2.02,IF(OR(R1153=10,R1153=11,R1153=12),2.08,IF(OR(R1153=13,R1153=14,R1153=15),2.14,IF(OR(R1153=16,R1153=17,R1153=18),2.21,2.28)))))))))), IF(W1153="Կ-2", IF(R1153=0,1.45,IF(R1153=1,1.49,IF(R1153=2,1.54,IF(R1153=3,1.59,IF(OR(R1153=5,R1153=4),1.63,IF(OR(R1153=6,R1153=7),1.68,IF(OR(R1153=8,R1153=9),1.73,IF(OR(R1153=10,R1153=11,R1153=12),1.79,IF(OR(R1153=13,R1153=14,R1153=15),1.84,IF(OR(R1153=16,R1153=17,R1153=18),1.9,1.95)))))))))),IF(W1153="Կ-3", IF(R1153=0,1.25,IF(R1153=1,1.29,IF(R1153=2,1.33,IF(R1153=3,1.37,IF(OR(R1153=5,R1153=4),1.41,IF(OR(R1153=6,R1153=7),1.45,IF(OR(R1153=8,R1153=9),1.49,IF(OR(R1153=10,R1153=11,R1153=12),1.54,IF(OR(R1153=13,R1153=14,R1153=15),1.58,IF(OR(R1153=16,R1153=17,R1153=18),1.63,1.68)))))))))), "Error"))))))))))))</f>
        <v>3.11</v>
      </c>
      <c r="T1153" s="456">
        <v>83200</v>
      </c>
      <c r="U1153" s="456"/>
      <c r="V1153" s="456"/>
      <c r="W1153" s="589" t="str">
        <f>+M1153</f>
        <v>Ա-1</v>
      </c>
      <c r="X1153" s="456">
        <f>T1153*S1153</f>
        <v>258752</v>
      </c>
      <c r="Y1153" s="590">
        <f>+U1153+V1153+X1153</f>
        <v>258752</v>
      </c>
      <c r="Z1153" s="590">
        <f>+Y1153*13</f>
        <v>3363776</v>
      </c>
      <c r="AA1153" s="592">
        <f>+Q1153</f>
        <v>1</v>
      </c>
      <c r="AB1153" s="592">
        <f>+R1153+1</f>
        <v>8</v>
      </c>
      <c r="AC1153" s="588">
        <f>IF(AA1153&lt;1,0,IF(AG1153="Բ-1",IF(AB1153=0,6.94,IF(AB1153=1,7.17,IF(AB1153=2,7.41,IF(AB1153=3,7.66,IF(OR(AB1153=5,AB1153=4),7.92,IF(OR(AB1153=6,AB1153=7),8.18,IF(OR(AB1153=8,AB1153=9),8.46,IF(OR(AB1153=10,AB1153=11,AB1153=12),8.74,IF(OR(AB1153=13,AB1153=14,AB1153=15),9.03,IF(OR(AB1153=16,AB1153=17,AB1153=18),9.33,9.65)))))))))),IF(AG1153="Բ-2", IF(AB1153=0,5.71,IF(AB1153=1,5.89,IF(AB1153=2,6.09,IF(AB1153=3,6.29,IF(OR(AB1153=5,AB1153=4),6.5,IF(OR(AB1153=6,AB1153=7),6.72,IF(OR(AB1153=8,AB1153=9),6.94,IF(OR(AB1153=10,AB1153=11,AB1153=12),7.17,IF(OR(AB1153=13,AB1153=14,AB1153=15),7.41,IF(OR(AB1153=16,AB1153=17,AB1153=18),7.65,7.91)))))))))), IF(AG1153="Գ-1", IF(AB1153=0,4.7,IF(AB1153=1,4.86,IF(AB1153=2,5.01,IF(AB1153=3,5.18,IF(OR(AB1153=5,AB1153=4),5.35,IF(OR(AB1153=6,AB1153=7),5.52,IF(OR(AB1153=8,AB1153=9),5.71,IF(OR(AB1153=10,AB1153=11,AB1153=12),5.89,IF(OR(AB1153=13,AB1153=14,AB1153=15),6.09,IF(OR(AB1153=16,AB1153=17,AB1153=18),6.29,6.49)))))))))), IF(AG1153="Գ-2", IF(AB1153=0,3.88,IF(AB1153=1,4.01,IF(AB1153=2,4.14,IF(AB1153=3,4.27,IF(OR(AB1153=5,AB1153=4),4.41,IF(OR(AB1153=6,AB1153=7),4.55,IF(OR(AB1153=8,AB1153=9),4.7,IF(OR(AB1153=10,AB1153=11,AB1153=12),4.85,IF(OR(AB1153=13,AB1153=14,AB1153=15),5.01,IF(OR(AB1153=16,AB1153=17,AB1153=18),5.17,5.34)))))))))), IF(AG1153="Գ-3", IF(AB1153=0,3.21,IF(AB1153=1,3.31,IF(AB1153=2,3.42,IF(AB1153=3,3.53,IF(OR(AB1153=5,AB1153=4),3.64,IF(OR(AB1153=6,AB1153=7),3.76,IF(OR(AB1153=8,AB1153=9),3.88,IF(OR(AB1153=10,AB1153=11,AB1153=12),4.01,IF(OR(AB1153=13,AB1153=14,AB1153=15),4.13,IF(OR(AB1153=16,AB1153=17,AB1153=18),4.27,4.4)))))))))), IF(AG1153="Ա-1", IF(AB1153=0,2.66,IF(AB1153=1,2.75,IF(AB1153=2,2.83,IF(AB1153=3,2.92,IF(OR(AB1153=5,AB1153=4),3.02,IF(OR(AB1153=6,AB1153=7),3.11,IF(OR(AB1153=8,AB1153=9),3.21,IF(OR(AB1153=10,AB1153=11,AB1153=12),3.31,IF(OR(AB1153=13,AB1153=14,AB1153=15),3.42,IF(OR(AB1153=16,AB1153=17,AB1153=18),3.53,3.64)))))))))), IF(AG1153="Ա-2", IF(AB1153=0,2.28,IF(AB1153=1,2.35,IF(AB1153=2,2.43,IF(AB1153=3,2.5,IF(OR(AB1153=5,AB1153=4),2.58,IF(OR(AB1153=6,AB1153=7),2.66,IF(OR(AB1153=8,AB1153=9),2.75,IF(OR(AB1153=10,AB1153=11,AB1153=12),2.83,IF(OR(AB1153=13,AB1153=14,AB1153=15),2.92,IF(OR(AB1153=16,AB1153=17,AB1153=18),3.01,3.11)))))))))),IF(AG1153="Ա-3", IF(AB1153=0,1.96,IF(AB1153=1,2.02,IF(AB1153=2,2.08,IF(AB1153=3,2.15,IF(OR(AB1153=5,AB1153=4),2.21,IF(OR(AB1153=6,AB1153=7),2.28,IF(OR(AB1153=8,AB1153=9),2.35,IF(OR(AB1153=10,AB1153=11,AB1153=12),2.42,IF(OR(AB1153=13,AB1153=14,AB1153=15),2.5,IF(OR(AB1153=16,AB1153=17,AB1153=18),2.58,2.66)))))))))), IF(AG1153="Կ-1", IF(AB1153=0,1.68,IF(AB1153=1,1.73,IF(AB1153=2,1.79,IF(AB1153=3,1.84,IF(OR(AB1153=5,AB1153=4),1.9,IF(OR(AB1153=6,AB1153=7),1.96,IF(OR(AB1153=8,AB1153=9),2.02,IF(OR(AB1153=10,AB1153=11,AB1153=12),2.08,IF(OR(AB1153=13,AB1153=14,AB1153=15),2.14,IF(OR(AB1153=16,AB1153=17,AB1153=18),2.21,2.28)))))))))), IF(AG1153="Կ-2", IF(AB1153=0,1.45,IF(AB1153=1,1.49,IF(AB1153=2,1.54,IF(AB1153=3,1.59,IF(OR(AB1153=5,AB1153=4),1.63,IF(OR(AB1153=6,AB1153=7),1.68,IF(OR(AB1153=8,AB1153=9),1.73,IF(OR(AB1153=10,AB1153=11,AB1153=12),1.79,IF(OR(AB1153=13,AB1153=14,AB1153=15),1.84,IF(OR(AB1153=16,AB1153=17,AB1153=18),1.9,1.95)))))))))),IF(AG1153="Կ-3", IF(AB1153=0,1.25,IF(AB1153=1,1.29,IF(AB1153=2,1.33,IF(AB1153=3,1.37,IF(OR(AB1153=5,AB1153=4),1.41,IF(OR(AB1153=6,AB1153=7),1.45,IF(OR(AB1153=8,AB1153=9),1.49,IF(OR(AB1153=10,AB1153=11,AB1153=12),1.54,IF(OR(AB1153=13,AB1153=14,AB1153=15),1.58,IF(OR(AB1153=16,AB1153=17,AB1153=18),1.63,1.68)))))))))), "Error"))))))))))))</f>
        <v>3.21</v>
      </c>
      <c r="AD1153" s="456">
        <v>83200</v>
      </c>
      <c r="AE1153" s="456"/>
      <c r="AF1153" s="456"/>
      <c r="AG1153" s="589" t="str">
        <f>+W1153</f>
        <v>Ա-1</v>
      </c>
      <c r="AH1153" s="456">
        <f>AD1153*AC1153</f>
        <v>267072</v>
      </c>
      <c r="AI1153" s="590">
        <f>AH1153+AE1153+AF1153</f>
        <v>267072</v>
      </c>
      <c r="AJ1153" s="590">
        <f>+AI1153*13</f>
        <v>3471936</v>
      </c>
      <c r="AK1153" s="592">
        <f>+AA1153</f>
        <v>1</v>
      </c>
      <c r="AL1153" s="592">
        <f>+AB1153+1</f>
        <v>9</v>
      </c>
      <c r="AM1153" s="588">
        <f>IF(AK1153&lt;1,0,IF(AQ1153="Բ-1",IF(AL1153=0,6.94,IF(AL1153=1,7.17,IF(AL1153=2,7.41,IF(AL1153=3,7.66,IF(OR(AL1153=5,AL1153=4),7.92,IF(OR(AL1153=6,AL1153=7),8.18,IF(OR(AL1153=8,AL1153=9),8.46,IF(OR(AL1153=10,AL1153=11,AL1153=12),8.74,IF(OR(AL1153=13,AL1153=14,AL1153=15),9.03,IF(OR(AL1153=16,AL1153=17,AL1153=18),9.33,9.65)))))))))),IF(AQ1153="Բ-2", IF(AL1153=0,5.71,IF(AL1153=1,5.89,IF(AL1153=2,6.09,IF(AL1153=3,6.29,IF(OR(AL1153=5,AL1153=4),6.5,IF(OR(AL1153=6,AL1153=7),6.72,IF(OR(AL1153=8,AL1153=9),6.94,IF(OR(AL1153=10,AL1153=11,AL1153=12),7.17,IF(OR(AL1153=13,AL1153=14,AL1153=15),7.41,IF(OR(AL1153=16,AL1153=17,AL1153=18),7.65,7.91)))))))))), IF(AQ1153="Գ-1", IF(AL1153=0,4.7,IF(AL1153=1,4.86,IF(AL1153=2,5.01,IF(AL1153=3,5.18,IF(OR(AL1153=5,AL1153=4),5.35,IF(OR(AL1153=6,AL1153=7),5.52,IF(OR(AL1153=8,AL1153=9),5.71,IF(OR(AL1153=10,AL1153=11,AL1153=12),5.89,IF(OR(AL1153=13,AL1153=14,AL1153=15),6.09,IF(OR(AL1153=16,AL1153=17,AL1153=18),6.29,6.49)))))))))), IF(AQ1153="Գ-2", IF(AL1153=0,3.88,IF(AL1153=1,4.01,IF(AL1153=2,4.14,IF(AL1153=3,4.27,IF(OR(AL1153=5,AL1153=4),4.41,IF(OR(AL1153=6,AL1153=7),4.55,IF(OR(AL1153=8,AL1153=9),4.7,IF(OR(AL1153=10,AL1153=11,AL1153=12),4.85,IF(OR(AL1153=13,AL1153=14,AL1153=15),5.01,IF(OR(AL1153=16,AL1153=17,AL1153=18),5.17,5.34)))))))))), IF(AQ1153="Գ-3", IF(AL1153=0,3.21,IF(AL1153=1,3.31,IF(AL1153=2,3.42,IF(AL1153=3,3.53,IF(OR(AL1153=5,AL1153=4),3.64,IF(OR(AL1153=6,AL1153=7),3.76,IF(OR(AL1153=8,AL1153=9),3.88,IF(OR(AL1153=10,AL1153=11,AL1153=12),4.01,IF(OR(AL1153=13,AL1153=14,AL1153=15),4.13,IF(OR(AL1153=16,AL1153=17,AL1153=18),4.27,4.4)))))))))), IF(AQ1153="Ա-1", IF(AL1153=0,2.66,IF(AL1153=1,2.75,IF(AL1153=2,2.83,IF(AL1153=3,2.92,IF(OR(AL1153=5,AL1153=4),3.02,IF(OR(AL1153=6,AL1153=7),3.11,IF(OR(AL1153=8,AL1153=9),3.21,IF(OR(AL1153=10,AL1153=11,AL1153=12),3.31,IF(OR(AL1153=13,AL1153=14,AL1153=15),3.42,IF(OR(AL1153=16,AL1153=17,AL1153=18),3.53,3.64)))))))))), IF(AQ1153="Ա-2", IF(AL1153=0,2.28,IF(AL1153=1,2.35,IF(AL1153=2,2.43,IF(AL1153=3,2.5,IF(OR(AL1153=5,AL1153=4),2.58,IF(OR(AL1153=6,AL1153=7),2.66,IF(OR(AL1153=8,AL1153=9),2.75,IF(OR(AL1153=10,AL1153=11,AL1153=12),2.83,IF(OR(AL1153=13,AL1153=14,AL1153=15),2.92,IF(OR(AL1153=16,AL1153=17,AL1153=18),3.01,3.11)))))))))),IF(AQ1153="Ա-3", IF(AL1153=0,1.96,IF(AL1153=1,2.02,IF(AL1153=2,2.08,IF(AL1153=3,2.15,IF(OR(AL1153=5,AL1153=4),2.21,IF(OR(AL1153=6,AL1153=7),2.28,IF(OR(AL1153=8,AL1153=9),2.35,IF(OR(AL1153=10,AL1153=11,AL1153=12),2.42,IF(OR(AL1153=13,AL1153=14,AL1153=15),2.5,IF(OR(AL1153=16,AL1153=17,AL1153=18),2.58,2.66)))))))))), IF(AQ1153="Կ-1", IF(AL1153=0,1.68,IF(AL1153=1,1.73,IF(AL1153=2,1.79,IF(AL1153=3,1.84,IF(OR(AL1153=5,AL1153=4),1.9,IF(OR(AL1153=6,AL1153=7),1.96,IF(OR(AL1153=8,AL1153=9),2.02,IF(OR(AL1153=10,AL1153=11,AL1153=12),2.08,IF(OR(AL1153=13,AL1153=14,AL1153=15),2.14,IF(OR(AL1153=16,AL1153=17,AL1153=18),2.21,2.28)))))))))), IF(AQ1153="Կ-2", IF(AL1153=0,1.45,IF(AL1153=1,1.49,IF(AL1153=2,1.54,IF(AL1153=3,1.59,IF(OR(AL1153=5,AL1153=4),1.63,IF(OR(AL1153=6,AL1153=7),1.68,IF(OR(AL1153=8,AL1153=9),1.73,IF(OR(AL1153=10,AL1153=11,AL1153=12),1.79,IF(OR(AL1153=13,AL1153=14,AL1153=15),1.84,IF(OR(AL1153=16,AL1153=17,AL1153=18),1.9,1.95)))))))))),IF(AQ1153="Կ-3", IF(AL1153=0,1.25,IF(AL1153=1,1.29,IF(AL1153=2,1.33,IF(AL1153=3,1.37,IF(OR(AL1153=5,AL1153=4),1.41,IF(OR(AL1153=6,AL1153=7),1.45,IF(OR(AL1153=8,AL1153=9),1.49,IF(OR(AL1153=10,AL1153=11,AL1153=12),1.54,IF(OR(AL1153=13,AL1153=14,AL1153=15),1.58,IF(OR(AL1153=16,AL1153=17,AL1153=18),1.63,1.68)))))))))), "Error"))))))))))))</f>
        <v>3.21</v>
      </c>
      <c r="AN1153" s="456">
        <v>83200</v>
      </c>
      <c r="AO1153" s="456"/>
      <c r="AP1153" s="456"/>
      <c r="AQ1153" s="589" t="str">
        <f>+AG1153</f>
        <v>Ա-1</v>
      </c>
      <c r="AR1153" s="456">
        <f>AN1153*AM1153</f>
        <v>267072</v>
      </c>
      <c r="AS1153" s="590">
        <f>AR1153+AO1153+AP1153</f>
        <v>267072</v>
      </c>
      <c r="AT1153" s="590">
        <f>+AS1153*13</f>
        <v>3471936</v>
      </c>
    </row>
    <row r="1154" spans="2:46" s="587" customFormat="1" ht="27">
      <c r="B1154" s="830">
        <v>85</v>
      </c>
      <c r="C1154" s="804" t="s">
        <v>131</v>
      </c>
      <c r="D1154" s="794" t="s">
        <v>1960</v>
      </c>
      <c r="E1154" s="796">
        <v>1981</v>
      </c>
      <c r="F1154" s="795" t="s">
        <v>982</v>
      </c>
      <c r="G1154" s="820">
        <v>1</v>
      </c>
      <c r="H1154" s="820">
        <v>19</v>
      </c>
      <c r="I1154" s="821">
        <f>IF(G1154&lt;1,0,IF(M1154="Բ-1",IF(H1154=0,6.94,IF(H1154=1,7.17,IF(H1154=2,7.41,IF(H1154=3,7.66,IF(OR(H1154=5,H1154=4),7.92,IF(OR(H1154=6,H1154=7),8.18,IF(OR(H1154=8,H1154=9),8.46,IF(OR(H1154=10,H1154=11,H1154=12),8.74,IF(OR(H1154=13,H1154=14,H1154=15),9.03,IF(OR(H1154=16,H1154=17,H1154=18),9.33,9.65)))))))))),IF(M1154="Բ-2", IF(H1154=0,5.71,IF(H1154=1,5.89,IF(H1154=2,6.09,IF(H1154=3,6.29,IF(OR(H1154=5,H1154=4),6.5,IF(OR(H1154=6,H1154=7),6.72,IF(OR(H1154=8,H1154=9),6.94,IF(OR(H1154=10,H1154=11,H1154=12),7.17,IF(OR(H1154=13,H1154=14,H1154=15),7.41,IF(OR(H1154=16,H1154=17,H1154=18),7.65,7.91)))))))))), IF(M1154="Գ-1", IF(H1154=0,4.7,IF(H1154=1,4.86,IF(H1154=2,5.01,IF(H1154=3,5.18,IF(OR(H1154=5,H1154=4),5.35,IF(OR(H1154=6,H1154=7),5.52,IF(OR(H1154=8,H1154=9),5.71,IF(OR(H1154=10,H1154=11,H1154=12),5.89,IF(OR(H1154=13,H1154=14,H1154=15),6.09,IF(OR(H1154=16,H1154=17,H1154=18),6.29,6.49)))))))))), IF(M1154="Գ-2", IF(H1154=0,3.88,IF(H1154=1,4.01,IF(H1154=2,4.14,IF(H1154=3,4.27,IF(OR(H1154=5,H1154=4),4.41,IF(OR(H1154=6,H1154=7),4.55,IF(OR(H1154=8,H1154=9),4.7,IF(OR(H1154=10,H1154=11,H1154=12),4.85,IF(OR(H1154=13,H1154=14,H1154=15),5.01,IF(OR(H1154=16,H1154=17,H1154=18),5.17,5.34)))))))))), IF(M1154="Գ-3", IF(H1154=0,3.21,IF(H1154=1,3.31,IF(H1154=2,3.42,IF(H1154=3,3.53,IF(OR(H1154=5,H1154=4),3.64,IF(OR(H1154=6,H1154=7),3.76,IF(OR(H1154=8,H1154=9),3.88,IF(OR(H1154=10,H1154=11,H1154=12),4.01,IF(OR(H1154=13,H1154=14,H1154=15),4.13,IF(OR(H1154=16,H1154=17,H1154=18),4.27,4.4)))))))))), IF(M1154="Ա-1", IF(H1154=0,2.66,IF(H1154=1,2.75,IF(H1154=2,2.83,IF(H1154=3,2.92,IF(OR(H1154=5,H1154=4),3.02,IF(OR(H1154=6,H1154=7),3.11,IF(OR(H1154=8,H1154=9),3.21,IF(OR(H1154=10,H1154=11,H1154=12),3.31,IF(OR(H1154=13,H1154=14,H1154=15),3.42,IF(OR(H1154=16,H1154=17,H1154=18),3.53,3.64)))))))))), IF(M1154="Ա-2", IF(H1154=0,2.28,IF(H1154=1,2.35,IF(H1154=2,2.43,IF(H1154=3,2.5,IF(OR(H1154=5,H1154=4),2.58,IF(OR(H1154=6,H1154=7),2.66,IF(OR(H1154=8,H1154=9),2.75,IF(OR(H1154=10,H1154=11,H1154=12),2.83,IF(OR(H1154=13,H1154=14,H1154=15),2.92,IF(OR(H1154=16,H1154=17,H1154=18),3.01,3.11)))))))))),IF(M1154="Ա-3", IF(H1154=0,1.96,IF(H1154=1,2.02,IF(H1154=2,2.08,IF(H1154=3,2.15,IF(OR(H1154=5,H1154=4),2.21,IF(OR(H1154=6,H1154=7),2.28,IF(OR(H1154=8,H1154=9),2.35,IF(OR(H1154=10,H1154=11,H1154=12),2.42,IF(OR(H1154=13,H1154=14,H1154=15),2.5,IF(OR(H1154=16,H1154=17,H1154=18),2.58,2.66)))))))))), IF(M1154="Կ-1", IF(H1154=0,1.68,IF(H1154=1,1.73,IF(H1154=2,1.79,IF(H1154=3,1.84,IF(OR(H1154=5,H1154=4),1.9,IF(OR(H1154=6,H1154=7),1.96,IF(OR(H1154=8,H1154=9),2.02,IF(OR(H1154=10,H1154=11,H1154=12),2.08,IF(OR(H1154=13,H1154=14,H1154=15),2.14,IF(OR(H1154=16,H1154=17,H1154=18),2.21,2.28)))))))))), IF(M1154="Կ-2", IF(H1154=0,1.45,IF(H1154=1,1.49,IF(H1154=2,1.54,IF(H1154=3,1.59,IF(OR(H1154=5,H1154=4),1.63,IF(OR(H1154=6,H1154=7),1.68,IF(OR(H1154=8,H1154=9),1.73,IF(OR(H1154=10,H1154=11,H1154=12),1.79,IF(OR(H1154=13,H1154=14,H1154=15),1.84,IF(OR(H1154=16,H1154=17,H1154=18),1.9,1.95)))))))))),IF(M1154="Կ-3", IF(H1154=0,1.25,IF(H1154=1,1.29,IF(H1154=2,1.33,IF(H1154=3,1.37,IF(OR(H1154=5,H1154=4),1.41,IF(OR(H1154=6,H1154=7),1.45,IF(OR(H1154=8,H1154=9),1.49,IF(OR(H1154=10,H1154=11,H1154=12),1.54,IF(OR(H1154=13,H1154=14,H1154=15),1.58,IF(OR(H1154=16,H1154=17,H1154=18),1.63,1.68)))))))))), "Error"))))))))))))</f>
        <v>3.64</v>
      </c>
      <c r="J1154" s="799">
        <v>83200</v>
      </c>
      <c r="K1154" s="799"/>
      <c r="L1154" s="832"/>
      <c r="M1154" s="822" t="s">
        <v>84</v>
      </c>
      <c r="N1154" s="799">
        <f>J1154*I1154</f>
        <v>302848</v>
      </c>
      <c r="O1154" s="823">
        <f>I1154*J1154+K1154+L1154</f>
        <v>302848</v>
      </c>
      <c r="P1154" s="823">
        <f>+O1154*13</f>
        <v>3937024</v>
      </c>
      <c r="Q1154" s="592">
        <f>+G1154</f>
        <v>1</v>
      </c>
      <c r="R1154" s="592">
        <f>+H1154+1</f>
        <v>20</v>
      </c>
      <c r="S1154" s="588">
        <f>IF(Q1154&lt;1,0,IF(W1154="Բ-1",IF(R1154=0,6.94,IF(R1154=1,7.17,IF(R1154=2,7.41,IF(R1154=3,7.66,IF(OR(R1154=5,R1154=4),7.92,IF(OR(R1154=6,R1154=7),8.18,IF(OR(R1154=8,R1154=9),8.46,IF(OR(R1154=10,R1154=11,R1154=12),8.74,IF(OR(R1154=13,R1154=14,R1154=15),9.03,IF(OR(R1154=16,R1154=17,R1154=18),9.33,9.65)))))))))),IF(W1154="Բ-2", IF(R1154=0,5.71,IF(R1154=1,5.89,IF(R1154=2,6.09,IF(R1154=3,6.29,IF(OR(R1154=5,R1154=4),6.5,IF(OR(R1154=6,R1154=7),6.72,IF(OR(R1154=8,R1154=9),6.94,IF(OR(R1154=10,R1154=11,R1154=12),7.17,IF(OR(R1154=13,R1154=14,R1154=15),7.41,IF(OR(R1154=16,R1154=17,R1154=18),7.65,7.91)))))))))), IF(W1154="Գ-1", IF(R1154=0,4.7,IF(R1154=1,4.86,IF(R1154=2,5.01,IF(R1154=3,5.18,IF(OR(R1154=5,R1154=4),5.35,IF(OR(R1154=6,R1154=7),5.52,IF(OR(R1154=8,R1154=9),5.71,IF(OR(R1154=10,R1154=11,R1154=12),5.89,IF(OR(R1154=13,R1154=14,R1154=15),6.09,IF(OR(R1154=16,R1154=17,R1154=18),6.29,6.49)))))))))), IF(W1154="Գ-2", IF(R1154=0,3.88,IF(R1154=1,4.01,IF(R1154=2,4.14,IF(R1154=3,4.27,IF(OR(R1154=5,R1154=4),4.41,IF(OR(R1154=6,R1154=7),4.55,IF(OR(R1154=8,R1154=9),4.7,IF(OR(R1154=10,R1154=11,R1154=12),4.85,IF(OR(R1154=13,R1154=14,R1154=15),5.01,IF(OR(R1154=16,R1154=17,R1154=18),5.17,5.34)))))))))), IF(W1154="Գ-3", IF(R1154=0,3.21,IF(R1154=1,3.31,IF(R1154=2,3.42,IF(R1154=3,3.53,IF(OR(R1154=5,R1154=4),3.64,IF(OR(R1154=6,R1154=7),3.76,IF(OR(R1154=8,R1154=9),3.88,IF(OR(R1154=10,R1154=11,R1154=12),4.01,IF(OR(R1154=13,R1154=14,R1154=15),4.13,IF(OR(R1154=16,R1154=17,R1154=18),4.27,4.4)))))))))), IF(W1154="Ա-1", IF(R1154=0,2.66,IF(R1154=1,2.75,IF(R1154=2,2.83,IF(R1154=3,2.92,IF(OR(R1154=5,R1154=4),3.02,IF(OR(R1154=6,R1154=7),3.11,IF(OR(R1154=8,R1154=9),3.21,IF(OR(R1154=10,R1154=11,R1154=12),3.31,IF(OR(R1154=13,R1154=14,R1154=15),3.42,IF(OR(R1154=16,R1154=17,R1154=18),3.53,3.64)))))))))), IF(W1154="Ա-2", IF(R1154=0,2.28,IF(R1154=1,2.35,IF(R1154=2,2.43,IF(R1154=3,2.5,IF(OR(R1154=5,R1154=4),2.58,IF(OR(R1154=6,R1154=7),2.66,IF(OR(R1154=8,R1154=9),2.75,IF(OR(R1154=10,R1154=11,R1154=12),2.83,IF(OR(R1154=13,R1154=14,R1154=15),2.92,IF(OR(R1154=16,R1154=17,R1154=18),3.01,3.11)))))))))),IF(W1154="Ա-3", IF(R1154=0,1.96,IF(R1154=1,2.02,IF(R1154=2,2.08,IF(R1154=3,2.15,IF(OR(R1154=5,R1154=4),2.21,IF(OR(R1154=6,R1154=7),2.28,IF(OR(R1154=8,R1154=9),2.35,IF(OR(R1154=10,R1154=11,R1154=12),2.42,IF(OR(R1154=13,R1154=14,R1154=15),2.5,IF(OR(R1154=16,R1154=17,R1154=18),2.58,2.66)))))))))), IF(W1154="Կ-1", IF(R1154=0,1.68,IF(R1154=1,1.73,IF(R1154=2,1.79,IF(R1154=3,1.84,IF(OR(R1154=5,R1154=4),1.9,IF(OR(R1154=6,R1154=7),1.96,IF(OR(R1154=8,R1154=9),2.02,IF(OR(R1154=10,R1154=11,R1154=12),2.08,IF(OR(R1154=13,R1154=14,R1154=15),2.14,IF(OR(R1154=16,R1154=17,R1154=18),2.21,2.28)))))))))), IF(W1154="Կ-2", IF(R1154=0,1.45,IF(R1154=1,1.49,IF(R1154=2,1.54,IF(R1154=3,1.59,IF(OR(R1154=5,R1154=4),1.63,IF(OR(R1154=6,R1154=7),1.68,IF(OR(R1154=8,R1154=9),1.73,IF(OR(R1154=10,R1154=11,R1154=12),1.79,IF(OR(R1154=13,R1154=14,R1154=15),1.84,IF(OR(R1154=16,R1154=17,R1154=18),1.9,1.95)))))))))),IF(W1154="Կ-3", IF(R1154=0,1.25,IF(R1154=1,1.29,IF(R1154=2,1.33,IF(R1154=3,1.37,IF(OR(R1154=5,R1154=4),1.41,IF(OR(R1154=6,R1154=7),1.45,IF(OR(R1154=8,R1154=9),1.49,IF(OR(R1154=10,R1154=11,R1154=12),1.54,IF(OR(R1154=13,R1154=14,R1154=15),1.58,IF(OR(R1154=16,R1154=17,R1154=18),1.63,1.68)))))))))), "Error"))))))))))))</f>
        <v>3.64</v>
      </c>
      <c r="T1154" s="456">
        <v>83200</v>
      </c>
      <c r="U1154" s="456"/>
      <c r="V1154" s="457"/>
      <c r="W1154" s="589" t="str">
        <f>+M1154</f>
        <v>Ա-1</v>
      </c>
      <c r="X1154" s="456">
        <f>T1154*S1154</f>
        <v>302848</v>
      </c>
      <c r="Y1154" s="590">
        <f>+U1154+V1154+X1154</f>
        <v>302848</v>
      </c>
      <c r="Z1154" s="590">
        <f>+Y1154*13</f>
        <v>3937024</v>
      </c>
      <c r="AA1154" s="592">
        <f>+Q1154</f>
        <v>1</v>
      </c>
      <c r="AB1154" s="592">
        <f>+R1154+1</f>
        <v>21</v>
      </c>
      <c r="AC1154" s="588">
        <f>IF(AA1154&lt;1,0,IF(AG1154="Բ-1",IF(AB1154=0,6.94,IF(AB1154=1,7.17,IF(AB1154=2,7.41,IF(AB1154=3,7.66,IF(OR(AB1154=5,AB1154=4),7.92,IF(OR(AB1154=6,AB1154=7),8.18,IF(OR(AB1154=8,AB1154=9),8.46,IF(OR(AB1154=10,AB1154=11,AB1154=12),8.74,IF(OR(AB1154=13,AB1154=14,AB1154=15),9.03,IF(OR(AB1154=16,AB1154=17,AB1154=18),9.33,9.65)))))))))),IF(AG1154="Բ-2", IF(AB1154=0,5.71,IF(AB1154=1,5.89,IF(AB1154=2,6.09,IF(AB1154=3,6.29,IF(OR(AB1154=5,AB1154=4),6.5,IF(OR(AB1154=6,AB1154=7),6.72,IF(OR(AB1154=8,AB1154=9),6.94,IF(OR(AB1154=10,AB1154=11,AB1154=12),7.17,IF(OR(AB1154=13,AB1154=14,AB1154=15),7.41,IF(OR(AB1154=16,AB1154=17,AB1154=18),7.65,7.91)))))))))), IF(AG1154="Գ-1", IF(AB1154=0,4.7,IF(AB1154=1,4.86,IF(AB1154=2,5.01,IF(AB1154=3,5.18,IF(OR(AB1154=5,AB1154=4),5.35,IF(OR(AB1154=6,AB1154=7),5.52,IF(OR(AB1154=8,AB1154=9),5.71,IF(OR(AB1154=10,AB1154=11,AB1154=12),5.89,IF(OR(AB1154=13,AB1154=14,AB1154=15),6.09,IF(OR(AB1154=16,AB1154=17,AB1154=18),6.29,6.49)))))))))), IF(AG1154="Գ-2", IF(AB1154=0,3.88,IF(AB1154=1,4.01,IF(AB1154=2,4.14,IF(AB1154=3,4.27,IF(OR(AB1154=5,AB1154=4),4.41,IF(OR(AB1154=6,AB1154=7),4.55,IF(OR(AB1154=8,AB1154=9),4.7,IF(OR(AB1154=10,AB1154=11,AB1154=12),4.85,IF(OR(AB1154=13,AB1154=14,AB1154=15),5.01,IF(OR(AB1154=16,AB1154=17,AB1154=18),5.17,5.34)))))))))), IF(AG1154="Գ-3", IF(AB1154=0,3.21,IF(AB1154=1,3.31,IF(AB1154=2,3.42,IF(AB1154=3,3.53,IF(OR(AB1154=5,AB1154=4),3.64,IF(OR(AB1154=6,AB1154=7),3.76,IF(OR(AB1154=8,AB1154=9),3.88,IF(OR(AB1154=10,AB1154=11,AB1154=12),4.01,IF(OR(AB1154=13,AB1154=14,AB1154=15),4.13,IF(OR(AB1154=16,AB1154=17,AB1154=18),4.27,4.4)))))))))), IF(AG1154="Ա-1", IF(AB1154=0,2.66,IF(AB1154=1,2.75,IF(AB1154=2,2.83,IF(AB1154=3,2.92,IF(OR(AB1154=5,AB1154=4),3.02,IF(OR(AB1154=6,AB1154=7),3.11,IF(OR(AB1154=8,AB1154=9),3.21,IF(OR(AB1154=10,AB1154=11,AB1154=12),3.31,IF(OR(AB1154=13,AB1154=14,AB1154=15),3.42,IF(OR(AB1154=16,AB1154=17,AB1154=18),3.53,3.64)))))))))), IF(AG1154="Ա-2", IF(AB1154=0,2.28,IF(AB1154=1,2.35,IF(AB1154=2,2.43,IF(AB1154=3,2.5,IF(OR(AB1154=5,AB1154=4),2.58,IF(OR(AB1154=6,AB1154=7),2.66,IF(OR(AB1154=8,AB1154=9),2.75,IF(OR(AB1154=10,AB1154=11,AB1154=12),2.83,IF(OR(AB1154=13,AB1154=14,AB1154=15),2.92,IF(OR(AB1154=16,AB1154=17,AB1154=18),3.01,3.11)))))))))),IF(AG1154="Ա-3", IF(AB1154=0,1.96,IF(AB1154=1,2.02,IF(AB1154=2,2.08,IF(AB1154=3,2.15,IF(OR(AB1154=5,AB1154=4),2.21,IF(OR(AB1154=6,AB1154=7),2.28,IF(OR(AB1154=8,AB1154=9),2.35,IF(OR(AB1154=10,AB1154=11,AB1154=12),2.42,IF(OR(AB1154=13,AB1154=14,AB1154=15),2.5,IF(OR(AB1154=16,AB1154=17,AB1154=18),2.58,2.66)))))))))), IF(AG1154="Կ-1", IF(AB1154=0,1.68,IF(AB1154=1,1.73,IF(AB1154=2,1.79,IF(AB1154=3,1.84,IF(OR(AB1154=5,AB1154=4),1.9,IF(OR(AB1154=6,AB1154=7),1.96,IF(OR(AB1154=8,AB1154=9),2.02,IF(OR(AB1154=10,AB1154=11,AB1154=12),2.08,IF(OR(AB1154=13,AB1154=14,AB1154=15),2.14,IF(OR(AB1154=16,AB1154=17,AB1154=18),2.21,2.28)))))))))), IF(AG1154="Կ-2", IF(AB1154=0,1.45,IF(AB1154=1,1.49,IF(AB1154=2,1.54,IF(AB1154=3,1.59,IF(OR(AB1154=5,AB1154=4),1.63,IF(OR(AB1154=6,AB1154=7),1.68,IF(OR(AB1154=8,AB1154=9),1.73,IF(OR(AB1154=10,AB1154=11,AB1154=12),1.79,IF(OR(AB1154=13,AB1154=14,AB1154=15),1.84,IF(OR(AB1154=16,AB1154=17,AB1154=18),1.9,1.95)))))))))),IF(AG1154="Կ-3", IF(AB1154=0,1.25,IF(AB1154=1,1.29,IF(AB1154=2,1.33,IF(AB1154=3,1.37,IF(OR(AB1154=5,AB1154=4),1.41,IF(OR(AB1154=6,AB1154=7),1.45,IF(OR(AB1154=8,AB1154=9),1.49,IF(OR(AB1154=10,AB1154=11,AB1154=12),1.54,IF(OR(AB1154=13,AB1154=14,AB1154=15),1.58,IF(OR(AB1154=16,AB1154=17,AB1154=18),1.63,1.68)))))))))), "Error"))))))))))))</f>
        <v>3.64</v>
      </c>
      <c r="AD1154" s="456">
        <v>83200</v>
      </c>
      <c r="AE1154" s="456"/>
      <c r="AF1154" s="457"/>
      <c r="AG1154" s="589" t="str">
        <f>+W1154</f>
        <v>Ա-1</v>
      </c>
      <c r="AH1154" s="456">
        <f>AD1154*AC1154</f>
        <v>302848</v>
      </c>
      <c r="AI1154" s="590">
        <f>AH1154+AE1154+AF1154</f>
        <v>302848</v>
      </c>
      <c r="AJ1154" s="590">
        <f>+AI1154*13</f>
        <v>3937024</v>
      </c>
      <c r="AK1154" s="592">
        <f>+AA1154</f>
        <v>1</v>
      </c>
      <c r="AL1154" s="592">
        <f>+AB1154+1</f>
        <v>22</v>
      </c>
      <c r="AM1154" s="588">
        <f>IF(AK1154&lt;1,0,IF(AQ1154="Բ-1",IF(AL1154=0,6.94,IF(AL1154=1,7.17,IF(AL1154=2,7.41,IF(AL1154=3,7.66,IF(OR(AL1154=5,AL1154=4),7.92,IF(OR(AL1154=6,AL1154=7),8.18,IF(OR(AL1154=8,AL1154=9),8.46,IF(OR(AL1154=10,AL1154=11,AL1154=12),8.74,IF(OR(AL1154=13,AL1154=14,AL1154=15),9.03,IF(OR(AL1154=16,AL1154=17,AL1154=18),9.33,9.65)))))))))),IF(AQ1154="Բ-2", IF(AL1154=0,5.71,IF(AL1154=1,5.89,IF(AL1154=2,6.09,IF(AL1154=3,6.29,IF(OR(AL1154=5,AL1154=4),6.5,IF(OR(AL1154=6,AL1154=7),6.72,IF(OR(AL1154=8,AL1154=9),6.94,IF(OR(AL1154=10,AL1154=11,AL1154=12),7.17,IF(OR(AL1154=13,AL1154=14,AL1154=15),7.41,IF(OR(AL1154=16,AL1154=17,AL1154=18),7.65,7.91)))))))))), IF(AQ1154="Գ-1", IF(AL1154=0,4.7,IF(AL1154=1,4.86,IF(AL1154=2,5.01,IF(AL1154=3,5.18,IF(OR(AL1154=5,AL1154=4),5.35,IF(OR(AL1154=6,AL1154=7),5.52,IF(OR(AL1154=8,AL1154=9),5.71,IF(OR(AL1154=10,AL1154=11,AL1154=12),5.89,IF(OR(AL1154=13,AL1154=14,AL1154=15),6.09,IF(OR(AL1154=16,AL1154=17,AL1154=18),6.29,6.49)))))))))), IF(AQ1154="Գ-2", IF(AL1154=0,3.88,IF(AL1154=1,4.01,IF(AL1154=2,4.14,IF(AL1154=3,4.27,IF(OR(AL1154=5,AL1154=4),4.41,IF(OR(AL1154=6,AL1154=7),4.55,IF(OR(AL1154=8,AL1154=9),4.7,IF(OR(AL1154=10,AL1154=11,AL1154=12),4.85,IF(OR(AL1154=13,AL1154=14,AL1154=15),5.01,IF(OR(AL1154=16,AL1154=17,AL1154=18),5.17,5.34)))))))))), IF(AQ1154="Գ-3", IF(AL1154=0,3.21,IF(AL1154=1,3.31,IF(AL1154=2,3.42,IF(AL1154=3,3.53,IF(OR(AL1154=5,AL1154=4),3.64,IF(OR(AL1154=6,AL1154=7),3.76,IF(OR(AL1154=8,AL1154=9),3.88,IF(OR(AL1154=10,AL1154=11,AL1154=12),4.01,IF(OR(AL1154=13,AL1154=14,AL1154=15),4.13,IF(OR(AL1154=16,AL1154=17,AL1154=18),4.27,4.4)))))))))), IF(AQ1154="Ա-1", IF(AL1154=0,2.66,IF(AL1154=1,2.75,IF(AL1154=2,2.83,IF(AL1154=3,2.92,IF(OR(AL1154=5,AL1154=4),3.02,IF(OR(AL1154=6,AL1154=7),3.11,IF(OR(AL1154=8,AL1154=9),3.21,IF(OR(AL1154=10,AL1154=11,AL1154=12),3.31,IF(OR(AL1154=13,AL1154=14,AL1154=15),3.42,IF(OR(AL1154=16,AL1154=17,AL1154=18),3.53,3.64)))))))))), IF(AQ1154="Ա-2", IF(AL1154=0,2.28,IF(AL1154=1,2.35,IF(AL1154=2,2.43,IF(AL1154=3,2.5,IF(OR(AL1154=5,AL1154=4),2.58,IF(OR(AL1154=6,AL1154=7),2.66,IF(OR(AL1154=8,AL1154=9),2.75,IF(OR(AL1154=10,AL1154=11,AL1154=12),2.83,IF(OR(AL1154=13,AL1154=14,AL1154=15),2.92,IF(OR(AL1154=16,AL1154=17,AL1154=18),3.01,3.11)))))))))),IF(AQ1154="Ա-3", IF(AL1154=0,1.96,IF(AL1154=1,2.02,IF(AL1154=2,2.08,IF(AL1154=3,2.15,IF(OR(AL1154=5,AL1154=4),2.21,IF(OR(AL1154=6,AL1154=7),2.28,IF(OR(AL1154=8,AL1154=9),2.35,IF(OR(AL1154=10,AL1154=11,AL1154=12),2.42,IF(OR(AL1154=13,AL1154=14,AL1154=15),2.5,IF(OR(AL1154=16,AL1154=17,AL1154=18),2.58,2.66)))))))))), IF(AQ1154="Կ-1", IF(AL1154=0,1.68,IF(AL1154=1,1.73,IF(AL1154=2,1.79,IF(AL1154=3,1.84,IF(OR(AL1154=5,AL1154=4),1.9,IF(OR(AL1154=6,AL1154=7),1.96,IF(OR(AL1154=8,AL1154=9),2.02,IF(OR(AL1154=10,AL1154=11,AL1154=12),2.08,IF(OR(AL1154=13,AL1154=14,AL1154=15),2.14,IF(OR(AL1154=16,AL1154=17,AL1154=18),2.21,2.28)))))))))), IF(AQ1154="Կ-2", IF(AL1154=0,1.45,IF(AL1154=1,1.49,IF(AL1154=2,1.54,IF(AL1154=3,1.59,IF(OR(AL1154=5,AL1154=4),1.63,IF(OR(AL1154=6,AL1154=7),1.68,IF(OR(AL1154=8,AL1154=9),1.73,IF(OR(AL1154=10,AL1154=11,AL1154=12),1.79,IF(OR(AL1154=13,AL1154=14,AL1154=15),1.84,IF(OR(AL1154=16,AL1154=17,AL1154=18),1.9,1.95)))))))))),IF(AQ1154="Կ-3", IF(AL1154=0,1.25,IF(AL1154=1,1.29,IF(AL1154=2,1.33,IF(AL1154=3,1.37,IF(OR(AL1154=5,AL1154=4),1.41,IF(OR(AL1154=6,AL1154=7),1.45,IF(OR(AL1154=8,AL1154=9),1.49,IF(OR(AL1154=10,AL1154=11,AL1154=12),1.54,IF(OR(AL1154=13,AL1154=14,AL1154=15),1.58,IF(OR(AL1154=16,AL1154=17,AL1154=18),1.63,1.68)))))))))), "Error"))))))))))))</f>
        <v>3.64</v>
      </c>
      <c r="AN1154" s="456">
        <v>83200</v>
      </c>
      <c r="AO1154" s="456"/>
      <c r="AP1154" s="457"/>
      <c r="AQ1154" s="589" t="str">
        <f>+AG1154</f>
        <v>Ա-1</v>
      </c>
      <c r="AR1154" s="456">
        <f>AN1154*AM1154</f>
        <v>302848</v>
      </c>
      <c r="AS1154" s="590">
        <f>AR1154+AO1154+AP1154</f>
        <v>302848</v>
      </c>
      <c r="AT1154" s="590">
        <f>+AS1154*13</f>
        <v>3937024</v>
      </c>
    </row>
    <row r="1155" spans="2:46" s="587" customFormat="1" ht="27">
      <c r="B1155" s="830">
        <v>86</v>
      </c>
      <c r="C1155" s="868" t="s">
        <v>631</v>
      </c>
      <c r="D1155" s="794" t="s">
        <v>1960</v>
      </c>
      <c r="E1155" s="796">
        <v>1991</v>
      </c>
      <c r="F1155" s="795" t="s">
        <v>982</v>
      </c>
      <c r="G1155" s="820">
        <v>1</v>
      </c>
      <c r="H1155" s="820">
        <v>2</v>
      </c>
      <c r="I1155" s="821">
        <f t="shared" si="1217"/>
        <v>2.83</v>
      </c>
      <c r="J1155" s="799">
        <v>83200</v>
      </c>
      <c r="K1155" s="832"/>
      <c r="L1155" s="832"/>
      <c r="M1155" s="822" t="s">
        <v>84</v>
      </c>
      <c r="N1155" s="799">
        <f t="shared" si="1218"/>
        <v>235456</v>
      </c>
      <c r="O1155" s="823">
        <f t="shared" si="1219"/>
        <v>235456</v>
      </c>
      <c r="P1155" s="823">
        <f t="shared" si="1220"/>
        <v>3060928</v>
      </c>
      <c r="Q1155" s="592">
        <f t="shared" si="1211"/>
        <v>1</v>
      </c>
      <c r="R1155" s="592">
        <f t="shared" si="1221"/>
        <v>3</v>
      </c>
      <c r="S1155" s="588">
        <f t="shared" si="1222"/>
        <v>2.92</v>
      </c>
      <c r="T1155" s="456">
        <v>83200</v>
      </c>
      <c r="U1155" s="457"/>
      <c r="V1155" s="457"/>
      <c r="W1155" s="589" t="str">
        <f t="shared" si="1223"/>
        <v>Ա-1</v>
      </c>
      <c r="X1155" s="456">
        <f t="shared" si="1224"/>
        <v>242944</v>
      </c>
      <c r="Y1155" s="590">
        <f t="shared" si="1225"/>
        <v>242944</v>
      </c>
      <c r="Z1155" s="590">
        <f t="shared" si="1226"/>
        <v>3158272</v>
      </c>
      <c r="AA1155" s="592">
        <f t="shared" si="1212"/>
        <v>1</v>
      </c>
      <c r="AB1155" s="592">
        <f t="shared" si="1227"/>
        <v>4</v>
      </c>
      <c r="AC1155" s="588">
        <f t="shared" si="1228"/>
        <v>3.02</v>
      </c>
      <c r="AD1155" s="456">
        <v>83200</v>
      </c>
      <c r="AE1155" s="457"/>
      <c r="AF1155" s="457"/>
      <c r="AG1155" s="589" t="str">
        <f t="shared" si="1229"/>
        <v>Ա-1</v>
      </c>
      <c r="AH1155" s="456">
        <f t="shared" si="1230"/>
        <v>251264</v>
      </c>
      <c r="AI1155" s="590">
        <f t="shared" si="1231"/>
        <v>251264</v>
      </c>
      <c r="AJ1155" s="590">
        <f t="shared" si="1232"/>
        <v>3266432</v>
      </c>
      <c r="AK1155" s="592">
        <f t="shared" si="1213"/>
        <v>1</v>
      </c>
      <c r="AL1155" s="592">
        <f t="shared" si="1233"/>
        <v>5</v>
      </c>
      <c r="AM1155" s="588">
        <f t="shared" si="1234"/>
        <v>3.02</v>
      </c>
      <c r="AN1155" s="456">
        <v>83200</v>
      </c>
      <c r="AO1155" s="457"/>
      <c r="AP1155" s="457"/>
      <c r="AQ1155" s="589" t="str">
        <f t="shared" si="1235"/>
        <v>Ա-1</v>
      </c>
      <c r="AR1155" s="456">
        <f t="shared" si="1236"/>
        <v>251264</v>
      </c>
      <c r="AS1155" s="590">
        <f t="shared" si="1237"/>
        <v>251264</v>
      </c>
      <c r="AT1155" s="590">
        <f t="shared" si="1238"/>
        <v>3266432</v>
      </c>
    </row>
    <row r="1156" spans="2:46" s="587" customFormat="1" ht="27">
      <c r="B1156" s="830">
        <v>87</v>
      </c>
      <c r="C1156" s="795" t="s">
        <v>151</v>
      </c>
      <c r="D1156" s="794" t="s">
        <v>1960</v>
      </c>
      <c r="E1156" s="796">
        <v>1984</v>
      </c>
      <c r="F1156" s="795" t="s">
        <v>982</v>
      </c>
      <c r="G1156" s="820">
        <v>1</v>
      </c>
      <c r="H1156" s="820">
        <v>18</v>
      </c>
      <c r="I1156" s="821">
        <f t="shared" si="1217"/>
        <v>3.53</v>
      </c>
      <c r="J1156" s="799">
        <v>83200</v>
      </c>
      <c r="K1156" s="832"/>
      <c r="L1156" s="832"/>
      <c r="M1156" s="822" t="s">
        <v>84</v>
      </c>
      <c r="N1156" s="799">
        <f t="shared" si="1218"/>
        <v>293696</v>
      </c>
      <c r="O1156" s="823">
        <f t="shared" si="1219"/>
        <v>293696</v>
      </c>
      <c r="P1156" s="823">
        <f t="shared" si="1220"/>
        <v>3818048</v>
      </c>
      <c r="Q1156" s="592">
        <f t="shared" si="1211"/>
        <v>1</v>
      </c>
      <c r="R1156" s="592">
        <f t="shared" si="1221"/>
        <v>19</v>
      </c>
      <c r="S1156" s="588">
        <f t="shared" si="1222"/>
        <v>3.64</v>
      </c>
      <c r="T1156" s="456">
        <v>83200</v>
      </c>
      <c r="U1156" s="457"/>
      <c r="V1156" s="457"/>
      <c r="W1156" s="589" t="str">
        <f t="shared" si="1223"/>
        <v>Ա-1</v>
      </c>
      <c r="X1156" s="456">
        <f t="shared" si="1224"/>
        <v>302848</v>
      </c>
      <c r="Y1156" s="590">
        <f t="shared" si="1225"/>
        <v>302848</v>
      </c>
      <c r="Z1156" s="590">
        <f t="shared" si="1226"/>
        <v>3937024</v>
      </c>
      <c r="AA1156" s="592">
        <f t="shared" si="1212"/>
        <v>1</v>
      </c>
      <c r="AB1156" s="592">
        <f t="shared" si="1227"/>
        <v>20</v>
      </c>
      <c r="AC1156" s="588">
        <f t="shared" si="1228"/>
        <v>3.64</v>
      </c>
      <c r="AD1156" s="456">
        <v>83200</v>
      </c>
      <c r="AE1156" s="457"/>
      <c r="AF1156" s="457"/>
      <c r="AG1156" s="589" t="str">
        <f t="shared" si="1229"/>
        <v>Ա-1</v>
      </c>
      <c r="AH1156" s="456">
        <f t="shared" si="1230"/>
        <v>302848</v>
      </c>
      <c r="AI1156" s="590">
        <f t="shared" si="1231"/>
        <v>302848</v>
      </c>
      <c r="AJ1156" s="590">
        <f t="shared" si="1232"/>
        <v>3937024</v>
      </c>
      <c r="AK1156" s="592">
        <f t="shared" si="1213"/>
        <v>1</v>
      </c>
      <c r="AL1156" s="592">
        <f t="shared" si="1233"/>
        <v>21</v>
      </c>
      <c r="AM1156" s="588">
        <f t="shared" si="1234"/>
        <v>3.64</v>
      </c>
      <c r="AN1156" s="456">
        <v>83200</v>
      </c>
      <c r="AO1156" s="457"/>
      <c r="AP1156" s="457"/>
      <c r="AQ1156" s="589" t="str">
        <f t="shared" si="1235"/>
        <v>Ա-1</v>
      </c>
      <c r="AR1156" s="456">
        <f t="shared" si="1236"/>
        <v>302848</v>
      </c>
      <c r="AS1156" s="590">
        <f t="shared" si="1237"/>
        <v>302848</v>
      </c>
      <c r="AT1156" s="590">
        <f t="shared" si="1238"/>
        <v>3937024</v>
      </c>
    </row>
    <row r="1157" spans="2:46" s="587" customFormat="1" ht="27">
      <c r="B1157" s="830">
        <v>88</v>
      </c>
      <c r="C1157" s="795" t="s">
        <v>3262</v>
      </c>
      <c r="D1157" s="794" t="s">
        <v>1961</v>
      </c>
      <c r="E1157" s="796">
        <v>1981</v>
      </c>
      <c r="F1157" s="795" t="s">
        <v>982</v>
      </c>
      <c r="G1157" s="820">
        <v>1</v>
      </c>
      <c r="H1157" s="820">
        <v>10</v>
      </c>
      <c r="I1157" s="821">
        <f t="shared" si="1217"/>
        <v>3.31</v>
      </c>
      <c r="J1157" s="799">
        <v>83200</v>
      </c>
      <c r="K1157" s="832"/>
      <c r="L1157" s="832"/>
      <c r="M1157" s="822" t="s">
        <v>84</v>
      </c>
      <c r="N1157" s="799">
        <f t="shared" si="1218"/>
        <v>275392</v>
      </c>
      <c r="O1157" s="823">
        <f t="shared" si="1219"/>
        <v>275392</v>
      </c>
      <c r="P1157" s="823">
        <f t="shared" si="1220"/>
        <v>3580096</v>
      </c>
      <c r="Q1157" s="592">
        <f t="shared" si="1211"/>
        <v>1</v>
      </c>
      <c r="R1157" s="592">
        <f t="shared" si="1221"/>
        <v>11</v>
      </c>
      <c r="S1157" s="588">
        <f t="shared" si="1222"/>
        <v>3.31</v>
      </c>
      <c r="T1157" s="456">
        <v>83200</v>
      </c>
      <c r="U1157" s="457"/>
      <c r="V1157" s="457"/>
      <c r="W1157" s="589" t="str">
        <f t="shared" si="1223"/>
        <v>Ա-1</v>
      </c>
      <c r="X1157" s="456">
        <f t="shared" si="1224"/>
        <v>275392</v>
      </c>
      <c r="Y1157" s="590">
        <f t="shared" si="1225"/>
        <v>275392</v>
      </c>
      <c r="Z1157" s="590">
        <f t="shared" si="1226"/>
        <v>3580096</v>
      </c>
      <c r="AA1157" s="592">
        <f t="shared" si="1212"/>
        <v>1</v>
      </c>
      <c r="AB1157" s="592">
        <f t="shared" si="1227"/>
        <v>12</v>
      </c>
      <c r="AC1157" s="588">
        <f t="shared" si="1228"/>
        <v>3.31</v>
      </c>
      <c r="AD1157" s="456">
        <v>83200</v>
      </c>
      <c r="AE1157" s="457"/>
      <c r="AF1157" s="457"/>
      <c r="AG1157" s="589" t="str">
        <f t="shared" si="1229"/>
        <v>Ա-1</v>
      </c>
      <c r="AH1157" s="456">
        <f t="shared" si="1230"/>
        <v>275392</v>
      </c>
      <c r="AI1157" s="590">
        <f t="shared" si="1231"/>
        <v>275392</v>
      </c>
      <c r="AJ1157" s="590">
        <f t="shared" si="1232"/>
        <v>3580096</v>
      </c>
      <c r="AK1157" s="592">
        <f t="shared" si="1213"/>
        <v>1</v>
      </c>
      <c r="AL1157" s="592">
        <f t="shared" si="1233"/>
        <v>13</v>
      </c>
      <c r="AM1157" s="588">
        <f t="shared" si="1234"/>
        <v>3.42</v>
      </c>
      <c r="AN1157" s="456">
        <v>83200</v>
      </c>
      <c r="AO1157" s="457"/>
      <c r="AP1157" s="457"/>
      <c r="AQ1157" s="589" t="str">
        <f t="shared" si="1235"/>
        <v>Ա-1</v>
      </c>
      <c r="AR1157" s="456">
        <f t="shared" si="1236"/>
        <v>284544</v>
      </c>
      <c r="AS1157" s="590">
        <f t="shared" si="1237"/>
        <v>284544</v>
      </c>
      <c r="AT1157" s="590">
        <f t="shared" si="1238"/>
        <v>3699072</v>
      </c>
    </row>
    <row r="1158" spans="2:46" s="591" customFormat="1" ht="27">
      <c r="B1158" s="830">
        <v>89</v>
      </c>
      <c r="C1158" s="795" t="s">
        <v>1125</v>
      </c>
      <c r="D1158" s="794" t="s">
        <v>1960</v>
      </c>
      <c r="E1158" s="796">
        <v>1960</v>
      </c>
      <c r="F1158" s="795" t="s">
        <v>982</v>
      </c>
      <c r="G1158" s="820">
        <v>1</v>
      </c>
      <c r="H1158" s="820">
        <v>18</v>
      </c>
      <c r="I1158" s="821">
        <f t="shared" si="1217"/>
        <v>3.53</v>
      </c>
      <c r="J1158" s="799">
        <v>83200</v>
      </c>
      <c r="K1158" s="799"/>
      <c r="L1158" s="799"/>
      <c r="M1158" s="822" t="s">
        <v>84</v>
      </c>
      <c r="N1158" s="799">
        <f t="shared" si="1218"/>
        <v>293696</v>
      </c>
      <c r="O1158" s="823">
        <f t="shared" si="1219"/>
        <v>293696</v>
      </c>
      <c r="P1158" s="823">
        <f t="shared" si="1220"/>
        <v>3818048</v>
      </c>
      <c r="Q1158" s="592">
        <f t="shared" si="1211"/>
        <v>1</v>
      </c>
      <c r="R1158" s="592">
        <f t="shared" si="1221"/>
        <v>19</v>
      </c>
      <c r="S1158" s="588">
        <f t="shared" si="1222"/>
        <v>3.64</v>
      </c>
      <c r="T1158" s="456">
        <v>83200</v>
      </c>
      <c r="U1158" s="456"/>
      <c r="V1158" s="456"/>
      <c r="W1158" s="589" t="str">
        <f t="shared" si="1223"/>
        <v>Ա-1</v>
      </c>
      <c r="X1158" s="456">
        <f t="shared" si="1224"/>
        <v>302848</v>
      </c>
      <c r="Y1158" s="590">
        <f t="shared" si="1225"/>
        <v>302848</v>
      </c>
      <c r="Z1158" s="590">
        <f t="shared" si="1226"/>
        <v>3937024</v>
      </c>
      <c r="AA1158" s="592">
        <f t="shared" si="1212"/>
        <v>1</v>
      </c>
      <c r="AB1158" s="592">
        <f t="shared" si="1227"/>
        <v>20</v>
      </c>
      <c r="AC1158" s="588">
        <f t="shared" si="1228"/>
        <v>3.64</v>
      </c>
      <c r="AD1158" s="456">
        <v>83200</v>
      </c>
      <c r="AE1158" s="456"/>
      <c r="AF1158" s="456"/>
      <c r="AG1158" s="589" t="str">
        <f t="shared" si="1229"/>
        <v>Ա-1</v>
      </c>
      <c r="AH1158" s="456">
        <f t="shared" si="1230"/>
        <v>302848</v>
      </c>
      <c r="AI1158" s="590">
        <f t="shared" si="1231"/>
        <v>302848</v>
      </c>
      <c r="AJ1158" s="590">
        <f t="shared" si="1232"/>
        <v>3937024</v>
      </c>
      <c r="AK1158" s="592">
        <f t="shared" si="1213"/>
        <v>1</v>
      </c>
      <c r="AL1158" s="592">
        <f t="shared" si="1233"/>
        <v>21</v>
      </c>
      <c r="AM1158" s="588">
        <f t="shared" si="1234"/>
        <v>3.64</v>
      </c>
      <c r="AN1158" s="456">
        <v>83200</v>
      </c>
      <c r="AO1158" s="456"/>
      <c r="AP1158" s="456"/>
      <c r="AQ1158" s="589" t="str">
        <f t="shared" si="1235"/>
        <v>Ա-1</v>
      </c>
      <c r="AR1158" s="456">
        <f t="shared" si="1236"/>
        <v>302848</v>
      </c>
      <c r="AS1158" s="590">
        <f t="shared" si="1237"/>
        <v>302848</v>
      </c>
      <c r="AT1158" s="590">
        <f t="shared" si="1238"/>
        <v>3937024</v>
      </c>
    </row>
    <row r="1159" spans="2:46" s="587" customFormat="1" ht="27">
      <c r="B1159" s="830">
        <v>90</v>
      </c>
      <c r="C1159" s="795" t="s">
        <v>155</v>
      </c>
      <c r="D1159" s="794" t="s">
        <v>1960</v>
      </c>
      <c r="E1159" s="796">
        <v>1984</v>
      </c>
      <c r="F1159" s="795" t="s">
        <v>982</v>
      </c>
      <c r="G1159" s="820">
        <v>1</v>
      </c>
      <c r="H1159" s="820">
        <v>7</v>
      </c>
      <c r="I1159" s="821">
        <f t="shared" si="1217"/>
        <v>3.11</v>
      </c>
      <c r="J1159" s="799">
        <v>83200</v>
      </c>
      <c r="K1159" s="799"/>
      <c r="L1159" s="799"/>
      <c r="M1159" s="822" t="s">
        <v>84</v>
      </c>
      <c r="N1159" s="799">
        <f t="shared" si="1218"/>
        <v>258752</v>
      </c>
      <c r="O1159" s="823">
        <f t="shared" si="1219"/>
        <v>258752</v>
      </c>
      <c r="P1159" s="823">
        <f t="shared" si="1220"/>
        <v>3363776</v>
      </c>
      <c r="Q1159" s="592">
        <f t="shared" si="1211"/>
        <v>1</v>
      </c>
      <c r="R1159" s="592">
        <f t="shared" si="1221"/>
        <v>8</v>
      </c>
      <c r="S1159" s="588">
        <f t="shared" si="1222"/>
        <v>3.21</v>
      </c>
      <c r="T1159" s="456">
        <v>83200</v>
      </c>
      <c r="U1159" s="456"/>
      <c r="V1159" s="456"/>
      <c r="W1159" s="589" t="str">
        <f t="shared" si="1223"/>
        <v>Ա-1</v>
      </c>
      <c r="X1159" s="456">
        <f t="shared" si="1224"/>
        <v>267072</v>
      </c>
      <c r="Y1159" s="590">
        <f t="shared" si="1225"/>
        <v>267072</v>
      </c>
      <c r="Z1159" s="590">
        <f t="shared" si="1226"/>
        <v>3471936</v>
      </c>
      <c r="AA1159" s="592">
        <f t="shared" si="1212"/>
        <v>1</v>
      </c>
      <c r="AB1159" s="592">
        <f t="shared" si="1227"/>
        <v>9</v>
      </c>
      <c r="AC1159" s="588">
        <f t="shared" si="1228"/>
        <v>3.21</v>
      </c>
      <c r="AD1159" s="456">
        <v>83200</v>
      </c>
      <c r="AE1159" s="456"/>
      <c r="AF1159" s="456"/>
      <c r="AG1159" s="589" t="str">
        <f t="shared" si="1229"/>
        <v>Ա-1</v>
      </c>
      <c r="AH1159" s="456">
        <f t="shared" si="1230"/>
        <v>267072</v>
      </c>
      <c r="AI1159" s="590">
        <f t="shared" si="1231"/>
        <v>267072</v>
      </c>
      <c r="AJ1159" s="590">
        <f t="shared" si="1232"/>
        <v>3471936</v>
      </c>
      <c r="AK1159" s="592">
        <f t="shared" si="1213"/>
        <v>1</v>
      </c>
      <c r="AL1159" s="592">
        <f t="shared" si="1233"/>
        <v>10</v>
      </c>
      <c r="AM1159" s="588">
        <f t="shared" si="1234"/>
        <v>3.31</v>
      </c>
      <c r="AN1159" s="456">
        <v>83200</v>
      </c>
      <c r="AO1159" s="456"/>
      <c r="AP1159" s="456"/>
      <c r="AQ1159" s="589" t="str">
        <f t="shared" si="1235"/>
        <v>Ա-1</v>
      </c>
      <c r="AR1159" s="456">
        <f t="shared" si="1236"/>
        <v>275392</v>
      </c>
      <c r="AS1159" s="590">
        <f t="shared" si="1237"/>
        <v>275392</v>
      </c>
      <c r="AT1159" s="590">
        <f t="shared" si="1238"/>
        <v>3580096</v>
      </c>
    </row>
    <row r="1160" spans="2:46" s="587" customFormat="1" ht="27">
      <c r="B1160" s="830">
        <v>91</v>
      </c>
      <c r="C1160" s="795" t="s">
        <v>2881</v>
      </c>
      <c r="D1160" s="794" t="s">
        <v>1960</v>
      </c>
      <c r="E1160" s="796">
        <v>1976</v>
      </c>
      <c r="F1160" s="795" t="s">
        <v>983</v>
      </c>
      <c r="G1160" s="820">
        <v>1</v>
      </c>
      <c r="H1160" s="820">
        <v>20</v>
      </c>
      <c r="I1160" s="821">
        <f t="shared" si="1217"/>
        <v>3.11</v>
      </c>
      <c r="J1160" s="799">
        <v>83200</v>
      </c>
      <c r="K1160" s="799"/>
      <c r="L1160" s="799"/>
      <c r="M1160" s="822" t="s">
        <v>85</v>
      </c>
      <c r="N1160" s="799">
        <f t="shared" si="1218"/>
        <v>258752</v>
      </c>
      <c r="O1160" s="823">
        <f t="shared" si="1219"/>
        <v>258752</v>
      </c>
      <c r="P1160" s="823">
        <f t="shared" si="1220"/>
        <v>3363776</v>
      </c>
      <c r="Q1160" s="592">
        <f t="shared" si="1211"/>
        <v>1</v>
      </c>
      <c r="R1160" s="592">
        <f t="shared" si="1221"/>
        <v>21</v>
      </c>
      <c r="S1160" s="588">
        <f t="shared" si="1222"/>
        <v>3.11</v>
      </c>
      <c r="T1160" s="456">
        <v>83200</v>
      </c>
      <c r="U1160" s="456"/>
      <c r="V1160" s="456"/>
      <c r="W1160" s="589" t="str">
        <f t="shared" si="1223"/>
        <v>Ա-2</v>
      </c>
      <c r="X1160" s="456">
        <f t="shared" si="1224"/>
        <v>258752</v>
      </c>
      <c r="Y1160" s="590">
        <f t="shared" si="1225"/>
        <v>258752</v>
      </c>
      <c r="Z1160" s="590">
        <f t="shared" si="1226"/>
        <v>3363776</v>
      </c>
      <c r="AA1160" s="592">
        <f t="shared" si="1212"/>
        <v>1</v>
      </c>
      <c r="AB1160" s="592">
        <f t="shared" si="1227"/>
        <v>22</v>
      </c>
      <c r="AC1160" s="588">
        <f t="shared" si="1228"/>
        <v>3.11</v>
      </c>
      <c r="AD1160" s="456">
        <v>83200</v>
      </c>
      <c r="AE1160" s="456"/>
      <c r="AF1160" s="456"/>
      <c r="AG1160" s="589" t="str">
        <f t="shared" si="1229"/>
        <v>Ա-2</v>
      </c>
      <c r="AH1160" s="456">
        <f t="shared" si="1230"/>
        <v>258752</v>
      </c>
      <c r="AI1160" s="590">
        <f t="shared" si="1231"/>
        <v>258752</v>
      </c>
      <c r="AJ1160" s="590">
        <f t="shared" si="1232"/>
        <v>3363776</v>
      </c>
      <c r="AK1160" s="592">
        <f t="shared" si="1213"/>
        <v>1</v>
      </c>
      <c r="AL1160" s="592">
        <f t="shared" si="1233"/>
        <v>23</v>
      </c>
      <c r="AM1160" s="588">
        <f t="shared" si="1234"/>
        <v>3.11</v>
      </c>
      <c r="AN1160" s="456">
        <v>83200</v>
      </c>
      <c r="AO1160" s="456"/>
      <c r="AP1160" s="456"/>
      <c r="AQ1160" s="589" t="str">
        <f t="shared" si="1235"/>
        <v>Ա-2</v>
      </c>
      <c r="AR1160" s="456">
        <f t="shared" si="1236"/>
        <v>258752</v>
      </c>
      <c r="AS1160" s="590">
        <f t="shared" si="1237"/>
        <v>258752</v>
      </c>
      <c r="AT1160" s="590">
        <f t="shared" si="1238"/>
        <v>3363776</v>
      </c>
    </row>
    <row r="1161" spans="2:46" s="587" customFormat="1" ht="27">
      <c r="B1161" s="830">
        <v>92</v>
      </c>
      <c r="C1161" s="804" t="s">
        <v>168</v>
      </c>
      <c r="D1161" s="794" t="s">
        <v>1960</v>
      </c>
      <c r="E1161" s="796">
        <v>1986</v>
      </c>
      <c r="F1161" s="795" t="s">
        <v>983</v>
      </c>
      <c r="G1161" s="820">
        <v>1</v>
      </c>
      <c r="H1161" s="820">
        <v>3</v>
      </c>
      <c r="I1161" s="821">
        <f>IF(G1161&lt;1,0,IF(M1161="Բ-1",IF(H1161=0,6.94,IF(H1161=1,7.17,IF(H1161=2,7.41,IF(H1161=3,7.66,IF(OR(H1161=5,H1161=4),7.92,IF(OR(H1161=6,H1161=7),8.18,IF(OR(H1161=8,H1161=9),8.46,IF(OR(H1161=10,H1161=11,H1161=12),8.74,IF(OR(H1161=13,H1161=14,H1161=15),9.03,IF(OR(H1161=16,H1161=17,H1161=18),9.33,9.65)))))))))),IF(M1161="Բ-2", IF(H1161=0,5.71,IF(H1161=1,5.89,IF(H1161=2,6.09,IF(H1161=3,6.29,IF(OR(H1161=5,H1161=4),6.5,IF(OR(H1161=6,H1161=7),6.72,IF(OR(H1161=8,H1161=9),6.94,IF(OR(H1161=10,H1161=11,H1161=12),7.17,IF(OR(H1161=13,H1161=14,H1161=15),7.41,IF(OR(H1161=16,H1161=17,H1161=18),7.65,7.91)))))))))), IF(M1161="Գ-1", IF(H1161=0,4.7,IF(H1161=1,4.86,IF(H1161=2,5.01,IF(H1161=3,5.18,IF(OR(H1161=5,H1161=4),5.35,IF(OR(H1161=6,H1161=7),5.52,IF(OR(H1161=8,H1161=9),5.71,IF(OR(H1161=10,H1161=11,H1161=12),5.89,IF(OR(H1161=13,H1161=14,H1161=15),6.09,IF(OR(H1161=16,H1161=17,H1161=18),6.29,6.49)))))))))), IF(M1161="Գ-2", IF(H1161=0,3.88,IF(H1161=1,4.01,IF(H1161=2,4.14,IF(H1161=3,4.27,IF(OR(H1161=5,H1161=4),4.41,IF(OR(H1161=6,H1161=7),4.55,IF(OR(H1161=8,H1161=9),4.7,IF(OR(H1161=10,H1161=11,H1161=12),4.85,IF(OR(H1161=13,H1161=14,H1161=15),5.01,IF(OR(H1161=16,H1161=17,H1161=18),5.17,5.34)))))))))), IF(M1161="Գ-3", IF(H1161=0,3.21,IF(H1161=1,3.31,IF(H1161=2,3.42,IF(H1161=3,3.53,IF(OR(H1161=5,H1161=4),3.64,IF(OR(H1161=6,H1161=7),3.76,IF(OR(H1161=8,H1161=9),3.88,IF(OR(H1161=10,H1161=11,H1161=12),4.01,IF(OR(H1161=13,H1161=14,H1161=15),4.13,IF(OR(H1161=16,H1161=17,H1161=18),4.27,4.4)))))))))), IF(M1161="Ա-1", IF(H1161=0,2.66,IF(H1161=1,2.75,IF(H1161=2,2.83,IF(H1161=3,2.92,IF(OR(H1161=5,H1161=4),3.02,IF(OR(H1161=6,H1161=7),3.11,IF(OR(H1161=8,H1161=9),3.21,IF(OR(H1161=10,H1161=11,H1161=12),3.31,IF(OR(H1161=13,H1161=14,H1161=15),3.42,IF(OR(H1161=16,H1161=17,H1161=18),3.53,3.64)))))))))), IF(M1161="Ա-2", IF(H1161=0,2.28,IF(H1161=1,2.35,IF(H1161=2,2.43,IF(H1161=3,2.5,IF(OR(H1161=5,H1161=4),2.58,IF(OR(H1161=6,H1161=7),2.66,IF(OR(H1161=8,H1161=9),2.75,IF(OR(H1161=10,H1161=11,H1161=12),2.83,IF(OR(H1161=13,H1161=14,H1161=15),2.92,IF(OR(H1161=16,H1161=17,H1161=18),3.01,3.11)))))))))),IF(M1161="Ա-3", IF(H1161=0,1.96,IF(H1161=1,2.02,IF(H1161=2,2.08,IF(H1161=3,2.15,IF(OR(H1161=5,H1161=4),2.21,IF(OR(H1161=6,H1161=7),2.28,IF(OR(H1161=8,H1161=9),2.35,IF(OR(H1161=10,H1161=11,H1161=12),2.42,IF(OR(H1161=13,H1161=14,H1161=15),2.5,IF(OR(H1161=16,H1161=17,H1161=18),2.58,2.66)))))))))), IF(M1161="Կ-1", IF(H1161=0,1.68,IF(H1161=1,1.73,IF(H1161=2,1.79,IF(H1161=3,1.84,IF(OR(H1161=5,H1161=4),1.9,IF(OR(H1161=6,H1161=7),1.96,IF(OR(H1161=8,H1161=9),2.02,IF(OR(H1161=10,H1161=11,H1161=12),2.08,IF(OR(H1161=13,H1161=14,H1161=15),2.14,IF(OR(H1161=16,H1161=17,H1161=18),2.21,2.28)))))))))), IF(M1161="Կ-2", IF(H1161=0,1.45,IF(H1161=1,1.49,IF(H1161=2,1.54,IF(H1161=3,1.59,IF(OR(H1161=5,H1161=4),1.63,IF(OR(H1161=6,H1161=7),1.68,IF(OR(H1161=8,H1161=9),1.73,IF(OR(H1161=10,H1161=11,H1161=12),1.79,IF(OR(H1161=13,H1161=14,H1161=15),1.84,IF(OR(H1161=16,H1161=17,H1161=18),1.9,1.95)))))))))),IF(M1161="Կ-3", IF(H1161=0,1.25,IF(H1161=1,1.29,IF(H1161=2,1.33,IF(H1161=3,1.37,IF(OR(H1161=5,H1161=4),1.41,IF(OR(H1161=6,H1161=7),1.45,IF(OR(H1161=8,H1161=9),1.49,IF(OR(H1161=10,H1161=11,H1161=12),1.54,IF(OR(H1161=13,H1161=14,H1161=15),1.58,IF(OR(H1161=16,H1161=17,H1161=18),1.63,1.68)))))))))), "Error"))))))))))))</f>
        <v>2.5</v>
      </c>
      <c r="J1161" s="799">
        <v>83200</v>
      </c>
      <c r="K1161" s="799"/>
      <c r="L1161" s="832"/>
      <c r="M1161" s="822" t="s">
        <v>85</v>
      </c>
      <c r="N1161" s="799">
        <f>J1161*I1161</f>
        <v>208000</v>
      </c>
      <c r="O1161" s="823">
        <f>I1161*J1161+K1161+L1161</f>
        <v>208000</v>
      </c>
      <c r="P1161" s="823">
        <f>+O1161*13</f>
        <v>2704000</v>
      </c>
      <c r="Q1161" s="592">
        <f>+G1161</f>
        <v>1</v>
      </c>
      <c r="R1161" s="592">
        <f>+H1161+1</f>
        <v>4</v>
      </c>
      <c r="S1161" s="588">
        <f>IF(Q1161&lt;1,0,IF(W1161="Բ-1",IF(R1161=0,6.94,IF(R1161=1,7.17,IF(R1161=2,7.41,IF(R1161=3,7.66,IF(OR(R1161=5,R1161=4),7.92,IF(OR(R1161=6,R1161=7),8.18,IF(OR(R1161=8,R1161=9),8.46,IF(OR(R1161=10,R1161=11,R1161=12),8.74,IF(OR(R1161=13,R1161=14,R1161=15),9.03,IF(OR(R1161=16,R1161=17,R1161=18),9.33,9.65)))))))))),IF(W1161="Բ-2", IF(R1161=0,5.71,IF(R1161=1,5.89,IF(R1161=2,6.09,IF(R1161=3,6.29,IF(OR(R1161=5,R1161=4),6.5,IF(OR(R1161=6,R1161=7),6.72,IF(OR(R1161=8,R1161=9),6.94,IF(OR(R1161=10,R1161=11,R1161=12),7.17,IF(OR(R1161=13,R1161=14,R1161=15),7.41,IF(OR(R1161=16,R1161=17,R1161=18),7.65,7.91)))))))))), IF(W1161="Գ-1", IF(R1161=0,4.7,IF(R1161=1,4.86,IF(R1161=2,5.01,IF(R1161=3,5.18,IF(OR(R1161=5,R1161=4),5.35,IF(OR(R1161=6,R1161=7),5.52,IF(OR(R1161=8,R1161=9),5.71,IF(OR(R1161=10,R1161=11,R1161=12),5.89,IF(OR(R1161=13,R1161=14,R1161=15),6.09,IF(OR(R1161=16,R1161=17,R1161=18),6.29,6.49)))))))))), IF(W1161="Գ-2", IF(R1161=0,3.88,IF(R1161=1,4.01,IF(R1161=2,4.14,IF(R1161=3,4.27,IF(OR(R1161=5,R1161=4),4.41,IF(OR(R1161=6,R1161=7),4.55,IF(OR(R1161=8,R1161=9),4.7,IF(OR(R1161=10,R1161=11,R1161=12),4.85,IF(OR(R1161=13,R1161=14,R1161=15),5.01,IF(OR(R1161=16,R1161=17,R1161=18),5.17,5.34)))))))))), IF(W1161="Գ-3", IF(R1161=0,3.21,IF(R1161=1,3.31,IF(R1161=2,3.42,IF(R1161=3,3.53,IF(OR(R1161=5,R1161=4),3.64,IF(OR(R1161=6,R1161=7),3.76,IF(OR(R1161=8,R1161=9),3.88,IF(OR(R1161=10,R1161=11,R1161=12),4.01,IF(OR(R1161=13,R1161=14,R1161=15),4.13,IF(OR(R1161=16,R1161=17,R1161=18),4.27,4.4)))))))))), IF(W1161="Ա-1", IF(R1161=0,2.66,IF(R1161=1,2.75,IF(R1161=2,2.83,IF(R1161=3,2.92,IF(OR(R1161=5,R1161=4),3.02,IF(OR(R1161=6,R1161=7),3.11,IF(OR(R1161=8,R1161=9),3.21,IF(OR(R1161=10,R1161=11,R1161=12),3.31,IF(OR(R1161=13,R1161=14,R1161=15),3.42,IF(OR(R1161=16,R1161=17,R1161=18),3.53,3.64)))))))))), IF(W1161="Ա-2", IF(R1161=0,2.28,IF(R1161=1,2.35,IF(R1161=2,2.43,IF(R1161=3,2.5,IF(OR(R1161=5,R1161=4),2.58,IF(OR(R1161=6,R1161=7),2.66,IF(OR(R1161=8,R1161=9),2.75,IF(OR(R1161=10,R1161=11,R1161=12),2.83,IF(OR(R1161=13,R1161=14,R1161=15),2.92,IF(OR(R1161=16,R1161=17,R1161=18),3.01,3.11)))))))))),IF(W1161="Ա-3", IF(R1161=0,1.96,IF(R1161=1,2.02,IF(R1161=2,2.08,IF(R1161=3,2.15,IF(OR(R1161=5,R1161=4),2.21,IF(OR(R1161=6,R1161=7),2.28,IF(OR(R1161=8,R1161=9),2.35,IF(OR(R1161=10,R1161=11,R1161=12),2.42,IF(OR(R1161=13,R1161=14,R1161=15),2.5,IF(OR(R1161=16,R1161=17,R1161=18),2.58,2.66)))))))))), IF(W1161="Կ-1", IF(R1161=0,1.68,IF(R1161=1,1.73,IF(R1161=2,1.79,IF(R1161=3,1.84,IF(OR(R1161=5,R1161=4),1.9,IF(OR(R1161=6,R1161=7),1.96,IF(OR(R1161=8,R1161=9),2.02,IF(OR(R1161=10,R1161=11,R1161=12),2.08,IF(OR(R1161=13,R1161=14,R1161=15),2.14,IF(OR(R1161=16,R1161=17,R1161=18),2.21,2.28)))))))))), IF(W1161="Կ-2", IF(R1161=0,1.45,IF(R1161=1,1.49,IF(R1161=2,1.54,IF(R1161=3,1.59,IF(OR(R1161=5,R1161=4),1.63,IF(OR(R1161=6,R1161=7),1.68,IF(OR(R1161=8,R1161=9),1.73,IF(OR(R1161=10,R1161=11,R1161=12),1.79,IF(OR(R1161=13,R1161=14,R1161=15),1.84,IF(OR(R1161=16,R1161=17,R1161=18),1.9,1.95)))))))))),IF(W1161="Կ-3", IF(R1161=0,1.25,IF(R1161=1,1.29,IF(R1161=2,1.33,IF(R1161=3,1.37,IF(OR(R1161=5,R1161=4),1.41,IF(OR(R1161=6,R1161=7),1.45,IF(OR(R1161=8,R1161=9),1.49,IF(OR(R1161=10,R1161=11,R1161=12),1.54,IF(OR(R1161=13,R1161=14,R1161=15),1.58,IF(OR(R1161=16,R1161=17,R1161=18),1.63,1.68)))))))))), "Error"))))))))))))</f>
        <v>2.58</v>
      </c>
      <c r="T1161" s="456">
        <v>83200</v>
      </c>
      <c r="U1161" s="456"/>
      <c r="V1161" s="457"/>
      <c r="W1161" s="589" t="str">
        <f>+M1161</f>
        <v>Ա-2</v>
      </c>
      <c r="X1161" s="456">
        <f>T1161*S1161</f>
        <v>214656</v>
      </c>
      <c r="Y1161" s="590">
        <f>+U1161+V1161+X1161</f>
        <v>214656</v>
      </c>
      <c r="Z1161" s="590">
        <f>+Y1161*13</f>
        <v>2790528</v>
      </c>
      <c r="AA1161" s="592">
        <f>+Q1161</f>
        <v>1</v>
      </c>
      <c r="AB1161" s="592">
        <f>+R1161+1</f>
        <v>5</v>
      </c>
      <c r="AC1161" s="588">
        <f>IF(AA1161&lt;1,0,IF(AG1161="Բ-1",IF(AB1161=0,6.94,IF(AB1161=1,7.17,IF(AB1161=2,7.41,IF(AB1161=3,7.66,IF(OR(AB1161=5,AB1161=4),7.92,IF(OR(AB1161=6,AB1161=7),8.18,IF(OR(AB1161=8,AB1161=9),8.46,IF(OR(AB1161=10,AB1161=11,AB1161=12),8.74,IF(OR(AB1161=13,AB1161=14,AB1161=15),9.03,IF(OR(AB1161=16,AB1161=17,AB1161=18),9.33,9.65)))))))))),IF(AG1161="Բ-2", IF(AB1161=0,5.71,IF(AB1161=1,5.89,IF(AB1161=2,6.09,IF(AB1161=3,6.29,IF(OR(AB1161=5,AB1161=4),6.5,IF(OR(AB1161=6,AB1161=7),6.72,IF(OR(AB1161=8,AB1161=9),6.94,IF(OR(AB1161=10,AB1161=11,AB1161=12),7.17,IF(OR(AB1161=13,AB1161=14,AB1161=15),7.41,IF(OR(AB1161=16,AB1161=17,AB1161=18),7.65,7.91)))))))))), IF(AG1161="Գ-1", IF(AB1161=0,4.7,IF(AB1161=1,4.86,IF(AB1161=2,5.01,IF(AB1161=3,5.18,IF(OR(AB1161=5,AB1161=4),5.35,IF(OR(AB1161=6,AB1161=7),5.52,IF(OR(AB1161=8,AB1161=9),5.71,IF(OR(AB1161=10,AB1161=11,AB1161=12),5.89,IF(OR(AB1161=13,AB1161=14,AB1161=15),6.09,IF(OR(AB1161=16,AB1161=17,AB1161=18),6.29,6.49)))))))))), IF(AG1161="Գ-2", IF(AB1161=0,3.88,IF(AB1161=1,4.01,IF(AB1161=2,4.14,IF(AB1161=3,4.27,IF(OR(AB1161=5,AB1161=4),4.41,IF(OR(AB1161=6,AB1161=7),4.55,IF(OR(AB1161=8,AB1161=9),4.7,IF(OR(AB1161=10,AB1161=11,AB1161=12),4.85,IF(OR(AB1161=13,AB1161=14,AB1161=15),5.01,IF(OR(AB1161=16,AB1161=17,AB1161=18),5.17,5.34)))))))))), IF(AG1161="Գ-3", IF(AB1161=0,3.21,IF(AB1161=1,3.31,IF(AB1161=2,3.42,IF(AB1161=3,3.53,IF(OR(AB1161=5,AB1161=4),3.64,IF(OR(AB1161=6,AB1161=7),3.76,IF(OR(AB1161=8,AB1161=9),3.88,IF(OR(AB1161=10,AB1161=11,AB1161=12),4.01,IF(OR(AB1161=13,AB1161=14,AB1161=15),4.13,IF(OR(AB1161=16,AB1161=17,AB1161=18),4.27,4.4)))))))))), IF(AG1161="Ա-1", IF(AB1161=0,2.66,IF(AB1161=1,2.75,IF(AB1161=2,2.83,IF(AB1161=3,2.92,IF(OR(AB1161=5,AB1161=4),3.02,IF(OR(AB1161=6,AB1161=7),3.11,IF(OR(AB1161=8,AB1161=9),3.21,IF(OR(AB1161=10,AB1161=11,AB1161=12),3.31,IF(OR(AB1161=13,AB1161=14,AB1161=15),3.42,IF(OR(AB1161=16,AB1161=17,AB1161=18),3.53,3.64)))))))))), IF(AG1161="Ա-2", IF(AB1161=0,2.28,IF(AB1161=1,2.35,IF(AB1161=2,2.43,IF(AB1161=3,2.5,IF(OR(AB1161=5,AB1161=4),2.58,IF(OR(AB1161=6,AB1161=7),2.66,IF(OR(AB1161=8,AB1161=9),2.75,IF(OR(AB1161=10,AB1161=11,AB1161=12),2.83,IF(OR(AB1161=13,AB1161=14,AB1161=15),2.92,IF(OR(AB1161=16,AB1161=17,AB1161=18),3.01,3.11)))))))))),IF(AG1161="Ա-3", IF(AB1161=0,1.96,IF(AB1161=1,2.02,IF(AB1161=2,2.08,IF(AB1161=3,2.15,IF(OR(AB1161=5,AB1161=4),2.21,IF(OR(AB1161=6,AB1161=7),2.28,IF(OR(AB1161=8,AB1161=9),2.35,IF(OR(AB1161=10,AB1161=11,AB1161=12),2.42,IF(OR(AB1161=13,AB1161=14,AB1161=15),2.5,IF(OR(AB1161=16,AB1161=17,AB1161=18),2.58,2.66)))))))))), IF(AG1161="Կ-1", IF(AB1161=0,1.68,IF(AB1161=1,1.73,IF(AB1161=2,1.79,IF(AB1161=3,1.84,IF(OR(AB1161=5,AB1161=4),1.9,IF(OR(AB1161=6,AB1161=7),1.96,IF(OR(AB1161=8,AB1161=9),2.02,IF(OR(AB1161=10,AB1161=11,AB1161=12),2.08,IF(OR(AB1161=13,AB1161=14,AB1161=15),2.14,IF(OR(AB1161=16,AB1161=17,AB1161=18),2.21,2.28)))))))))), IF(AG1161="Կ-2", IF(AB1161=0,1.45,IF(AB1161=1,1.49,IF(AB1161=2,1.54,IF(AB1161=3,1.59,IF(OR(AB1161=5,AB1161=4),1.63,IF(OR(AB1161=6,AB1161=7),1.68,IF(OR(AB1161=8,AB1161=9),1.73,IF(OR(AB1161=10,AB1161=11,AB1161=12),1.79,IF(OR(AB1161=13,AB1161=14,AB1161=15),1.84,IF(OR(AB1161=16,AB1161=17,AB1161=18),1.9,1.95)))))))))),IF(AG1161="Կ-3", IF(AB1161=0,1.25,IF(AB1161=1,1.29,IF(AB1161=2,1.33,IF(AB1161=3,1.37,IF(OR(AB1161=5,AB1161=4),1.41,IF(OR(AB1161=6,AB1161=7),1.45,IF(OR(AB1161=8,AB1161=9),1.49,IF(OR(AB1161=10,AB1161=11,AB1161=12),1.54,IF(OR(AB1161=13,AB1161=14,AB1161=15),1.58,IF(OR(AB1161=16,AB1161=17,AB1161=18),1.63,1.68)))))))))), "Error"))))))))))))</f>
        <v>2.58</v>
      </c>
      <c r="AD1161" s="456">
        <v>83200</v>
      </c>
      <c r="AE1161" s="456"/>
      <c r="AF1161" s="457"/>
      <c r="AG1161" s="589" t="str">
        <f>+W1161</f>
        <v>Ա-2</v>
      </c>
      <c r="AH1161" s="456">
        <f>AD1161*AC1161</f>
        <v>214656</v>
      </c>
      <c r="AI1161" s="590">
        <f>AH1161+AE1161+AF1161</f>
        <v>214656</v>
      </c>
      <c r="AJ1161" s="590">
        <f>+AI1161*13</f>
        <v>2790528</v>
      </c>
      <c r="AK1161" s="592">
        <f>+AA1161</f>
        <v>1</v>
      </c>
      <c r="AL1161" s="592">
        <f>+AB1161+1</f>
        <v>6</v>
      </c>
      <c r="AM1161" s="588">
        <f>IF(AK1161&lt;1,0,IF(AQ1161="Բ-1",IF(AL1161=0,6.94,IF(AL1161=1,7.17,IF(AL1161=2,7.41,IF(AL1161=3,7.66,IF(OR(AL1161=5,AL1161=4),7.92,IF(OR(AL1161=6,AL1161=7),8.18,IF(OR(AL1161=8,AL1161=9),8.46,IF(OR(AL1161=10,AL1161=11,AL1161=12),8.74,IF(OR(AL1161=13,AL1161=14,AL1161=15),9.03,IF(OR(AL1161=16,AL1161=17,AL1161=18),9.33,9.65)))))))))),IF(AQ1161="Բ-2", IF(AL1161=0,5.71,IF(AL1161=1,5.89,IF(AL1161=2,6.09,IF(AL1161=3,6.29,IF(OR(AL1161=5,AL1161=4),6.5,IF(OR(AL1161=6,AL1161=7),6.72,IF(OR(AL1161=8,AL1161=9),6.94,IF(OR(AL1161=10,AL1161=11,AL1161=12),7.17,IF(OR(AL1161=13,AL1161=14,AL1161=15),7.41,IF(OR(AL1161=16,AL1161=17,AL1161=18),7.65,7.91)))))))))), IF(AQ1161="Գ-1", IF(AL1161=0,4.7,IF(AL1161=1,4.86,IF(AL1161=2,5.01,IF(AL1161=3,5.18,IF(OR(AL1161=5,AL1161=4),5.35,IF(OR(AL1161=6,AL1161=7),5.52,IF(OR(AL1161=8,AL1161=9),5.71,IF(OR(AL1161=10,AL1161=11,AL1161=12),5.89,IF(OR(AL1161=13,AL1161=14,AL1161=15),6.09,IF(OR(AL1161=16,AL1161=17,AL1161=18),6.29,6.49)))))))))), IF(AQ1161="Գ-2", IF(AL1161=0,3.88,IF(AL1161=1,4.01,IF(AL1161=2,4.14,IF(AL1161=3,4.27,IF(OR(AL1161=5,AL1161=4),4.41,IF(OR(AL1161=6,AL1161=7),4.55,IF(OR(AL1161=8,AL1161=9),4.7,IF(OR(AL1161=10,AL1161=11,AL1161=12),4.85,IF(OR(AL1161=13,AL1161=14,AL1161=15),5.01,IF(OR(AL1161=16,AL1161=17,AL1161=18),5.17,5.34)))))))))), IF(AQ1161="Գ-3", IF(AL1161=0,3.21,IF(AL1161=1,3.31,IF(AL1161=2,3.42,IF(AL1161=3,3.53,IF(OR(AL1161=5,AL1161=4),3.64,IF(OR(AL1161=6,AL1161=7),3.76,IF(OR(AL1161=8,AL1161=9),3.88,IF(OR(AL1161=10,AL1161=11,AL1161=12),4.01,IF(OR(AL1161=13,AL1161=14,AL1161=15),4.13,IF(OR(AL1161=16,AL1161=17,AL1161=18),4.27,4.4)))))))))), IF(AQ1161="Ա-1", IF(AL1161=0,2.66,IF(AL1161=1,2.75,IF(AL1161=2,2.83,IF(AL1161=3,2.92,IF(OR(AL1161=5,AL1161=4),3.02,IF(OR(AL1161=6,AL1161=7),3.11,IF(OR(AL1161=8,AL1161=9),3.21,IF(OR(AL1161=10,AL1161=11,AL1161=12),3.31,IF(OR(AL1161=13,AL1161=14,AL1161=15),3.42,IF(OR(AL1161=16,AL1161=17,AL1161=18),3.53,3.64)))))))))), IF(AQ1161="Ա-2", IF(AL1161=0,2.28,IF(AL1161=1,2.35,IF(AL1161=2,2.43,IF(AL1161=3,2.5,IF(OR(AL1161=5,AL1161=4),2.58,IF(OR(AL1161=6,AL1161=7),2.66,IF(OR(AL1161=8,AL1161=9),2.75,IF(OR(AL1161=10,AL1161=11,AL1161=12),2.83,IF(OR(AL1161=13,AL1161=14,AL1161=15),2.92,IF(OR(AL1161=16,AL1161=17,AL1161=18),3.01,3.11)))))))))),IF(AQ1161="Ա-3", IF(AL1161=0,1.96,IF(AL1161=1,2.02,IF(AL1161=2,2.08,IF(AL1161=3,2.15,IF(OR(AL1161=5,AL1161=4),2.21,IF(OR(AL1161=6,AL1161=7),2.28,IF(OR(AL1161=8,AL1161=9),2.35,IF(OR(AL1161=10,AL1161=11,AL1161=12),2.42,IF(OR(AL1161=13,AL1161=14,AL1161=15),2.5,IF(OR(AL1161=16,AL1161=17,AL1161=18),2.58,2.66)))))))))), IF(AQ1161="Կ-1", IF(AL1161=0,1.68,IF(AL1161=1,1.73,IF(AL1161=2,1.79,IF(AL1161=3,1.84,IF(OR(AL1161=5,AL1161=4),1.9,IF(OR(AL1161=6,AL1161=7),1.96,IF(OR(AL1161=8,AL1161=9),2.02,IF(OR(AL1161=10,AL1161=11,AL1161=12),2.08,IF(OR(AL1161=13,AL1161=14,AL1161=15),2.14,IF(OR(AL1161=16,AL1161=17,AL1161=18),2.21,2.28)))))))))), IF(AQ1161="Կ-2", IF(AL1161=0,1.45,IF(AL1161=1,1.49,IF(AL1161=2,1.54,IF(AL1161=3,1.59,IF(OR(AL1161=5,AL1161=4),1.63,IF(OR(AL1161=6,AL1161=7),1.68,IF(OR(AL1161=8,AL1161=9),1.73,IF(OR(AL1161=10,AL1161=11,AL1161=12),1.79,IF(OR(AL1161=13,AL1161=14,AL1161=15),1.84,IF(OR(AL1161=16,AL1161=17,AL1161=18),1.9,1.95)))))))))),IF(AQ1161="Կ-3", IF(AL1161=0,1.25,IF(AL1161=1,1.29,IF(AL1161=2,1.33,IF(AL1161=3,1.37,IF(OR(AL1161=5,AL1161=4),1.41,IF(OR(AL1161=6,AL1161=7),1.45,IF(OR(AL1161=8,AL1161=9),1.49,IF(OR(AL1161=10,AL1161=11,AL1161=12),1.54,IF(OR(AL1161=13,AL1161=14,AL1161=15),1.58,IF(OR(AL1161=16,AL1161=17,AL1161=18),1.63,1.68)))))))))), "Error"))))))))))))</f>
        <v>2.66</v>
      </c>
      <c r="AN1161" s="456">
        <v>83200</v>
      </c>
      <c r="AO1161" s="456"/>
      <c r="AP1161" s="457"/>
      <c r="AQ1161" s="589" t="str">
        <f>+AG1161</f>
        <v>Ա-2</v>
      </c>
      <c r="AR1161" s="456">
        <f>AN1161*AM1161</f>
        <v>221312</v>
      </c>
      <c r="AS1161" s="590">
        <f>AR1161+AO1161+AP1161</f>
        <v>221312</v>
      </c>
      <c r="AT1161" s="590">
        <f>+AS1161*13</f>
        <v>2877056</v>
      </c>
    </row>
    <row r="1162" spans="2:46" s="587" customFormat="1" ht="27">
      <c r="B1162" s="830">
        <v>93</v>
      </c>
      <c r="C1162" s="868" t="s">
        <v>629</v>
      </c>
      <c r="D1162" s="794" t="s">
        <v>1960</v>
      </c>
      <c r="E1162" s="796">
        <v>1991</v>
      </c>
      <c r="F1162" s="795" t="s">
        <v>983</v>
      </c>
      <c r="G1162" s="820">
        <v>1</v>
      </c>
      <c r="H1162" s="820">
        <v>5</v>
      </c>
      <c r="I1162" s="821">
        <f>IF(G1162&lt;1,0,IF(M1162="Բ-1",IF(H1162=0,6.94,IF(H1162=1,7.17,IF(H1162=2,7.41,IF(H1162=3,7.66,IF(OR(H1162=5,H1162=4),7.92,IF(OR(H1162=6,H1162=7),8.18,IF(OR(H1162=8,H1162=9),8.46,IF(OR(H1162=10,H1162=11,H1162=12),8.74,IF(OR(H1162=13,H1162=14,H1162=15),9.03,IF(OR(H1162=16,H1162=17,H1162=18),9.33,9.65)))))))))),IF(M1162="Բ-2", IF(H1162=0,5.71,IF(H1162=1,5.89,IF(H1162=2,6.09,IF(H1162=3,6.29,IF(OR(H1162=5,H1162=4),6.5,IF(OR(H1162=6,H1162=7),6.72,IF(OR(H1162=8,H1162=9),6.94,IF(OR(H1162=10,H1162=11,H1162=12),7.17,IF(OR(H1162=13,H1162=14,H1162=15),7.41,IF(OR(H1162=16,H1162=17,H1162=18),7.65,7.91)))))))))), IF(M1162="Գ-1", IF(H1162=0,4.7,IF(H1162=1,4.86,IF(H1162=2,5.01,IF(H1162=3,5.18,IF(OR(H1162=5,H1162=4),5.35,IF(OR(H1162=6,H1162=7),5.52,IF(OR(H1162=8,H1162=9),5.71,IF(OR(H1162=10,H1162=11,H1162=12),5.89,IF(OR(H1162=13,H1162=14,H1162=15),6.09,IF(OR(H1162=16,H1162=17,H1162=18),6.29,6.49)))))))))), IF(M1162="Գ-2", IF(H1162=0,3.88,IF(H1162=1,4.01,IF(H1162=2,4.14,IF(H1162=3,4.27,IF(OR(H1162=5,H1162=4),4.41,IF(OR(H1162=6,H1162=7),4.55,IF(OR(H1162=8,H1162=9),4.7,IF(OR(H1162=10,H1162=11,H1162=12),4.85,IF(OR(H1162=13,H1162=14,H1162=15),5.01,IF(OR(H1162=16,H1162=17,H1162=18),5.17,5.34)))))))))), IF(M1162="Գ-3", IF(H1162=0,3.21,IF(H1162=1,3.31,IF(H1162=2,3.42,IF(H1162=3,3.53,IF(OR(H1162=5,H1162=4),3.64,IF(OR(H1162=6,H1162=7),3.76,IF(OR(H1162=8,H1162=9),3.88,IF(OR(H1162=10,H1162=11,H1162=12),4.01,IF(OR(H1162=13,H1162=14,H1162=15),4.13,IF(OR(H1162=16,H1162=17,H1162=18),4.27,4.4)))))))))), IF(M1162="Ա-1", IF(H1162=0,2.66,IF(H1162=1,2.75,IF(H1162=2,2.83,IF(H1162=3,2.92,IF(OR(H1162=5,H1162=4),3.02,IF(OR(H1162=6,H1162=7),3.11,IF(OR(H1162=8,H1162=9),3.21,IF(OR(H1162=10,H1162=11,H1162=12),3.31,IF(OR(H1162=13,H1162=14,H1162=15),3.42,IF(OR(H1162=16,H1162=17,H1162=18),3.53,3.64)))))))))), IF(M1162="Ա-2", IF(H1162=0,2.28,IF(H1162=1,2.35,IF(H1162=2,2.43,IF(H1162=3,2.5,IF(OR(H1162=5,H1162=4),2.58,IF(OR(H1162=6,H1162=7),2.66,IF(OR(H1162=8,H1162=9),2.75,IF(OR(H1162=10,H1162=11,H1162=12),2.83,IF(OR(H1162=13,H1162=14,H1162=15),2.92,IF(OR(H1162=16,H1162=17,H1162=18),3.01,3.11)))))))))),IF(M1162="Ա-3", IF(H1162=0,1.96,IF(H1162=1,2.02,IF(H1162=2,2.08,IF(H1162=3,2.15,IF(OR(H1162=5,H1162=4),2.21,IF(OR(H1162=6,H1162=7),2.28,IF(OR(H1162=8,H1162=9),2.35,IF(OR(H1162=10,H1162=11,H1162=12),2.42,IF(OR(H1162=13,H1162=14,H1162=15),2.5,IF(OR(H1162=16,H1162=17,H1162=18),2.58,2.66)))))))))), IF(M1162="Կ-1", IF(H1162=0,1.68,IF(H1162=1,1.73,IF(H1162=2,1.79,IF(H1162=3,1.84,IF(OR(H1162=5,H1162=4),1.9,IF(OR(H1162=6,H1162=7),1.96,IF(OR(H1162=8,H1162=9),2.02,IF(OR(H1162=10,H1162=11,H1162=12),2.08,IF(OR(H1162=13,H1162=14,H1162=15),2.14,IF(OR(H1162=16,H1162=17,H1162=18),2.21,2.28)))))))))), IF(M1162="Կ-2", IF(H1162=0,1.45,IF(H1162=1,1.49,IF(H1162=2,1.54,IF(H1162=3,1.59,IF(OR(H1162=5,H1162=4),1.63,IF(OR(H1162=6,H1162=7),1.68,IF(OR(H1162=8,H1162=9),1.73,IF(OR(H1162=10,H1162=11,H1162=12),1.79,IF(OR(H1162=13,H1162=14,H1162=15),1.84,IF(OR(H1162=16,H1162=17,H1162=18),1.9,1.95)))))))))),IF(M1162="Կ-3", IF(H1162=0,1.25,IF(H1162=1,1.29,IF(H1162=2,1.33,IF(H1162=3,1.37,IF(OR(H1162=5,H1162=4),1.41,IF(OR(H1162=6,H1162=7),1.45,IF(OR(H1162=8,H1162=9),1.49,IF(OR(H1162=10,H1162=11,H1162=12),1.54,IF(OR(H1162=13,H1162=14,H1162=15),1.58,IF(OR(H1162=16,H1162=17,H1162=18),1.63,1.68)))))))))), "Error"))))))))))))</f>
        <v>2.58</v>
      </c>
      <c r="J1162" s="799">
        <v>83200</v>
      </c>
      <c r="K1162" s="832"/>
      <c r="L1162" s="832"/>
      <c r="M1162" s="896" t="s">
        <v>85</v>
      </c>
      <c r="N1162" s="799">
        <f>J1162*I1162</f>
        <v>214656</v>
      </c>
      <c r="O1162" s="823">
        <f>I1162*J1162+K1162+L1162</f>
        <v>214656</v>
      </c>
      <c r="P1162" s="823">
        <f>+O1162*13</f>
        <v>2790528</v>
      </c>
      <c r="Q1162" s="592">
        <f>+G1162</f>
        <v>1</v>
      </c>
      <c r="R1162" s="592">
        <f>+H1162+1</f>
        <v>6</v>
      </c>
      <c r="S1162" s="588">
        <f>IF(Q1162&lt;1,0,IF(W1162="Բ-1",IF(R1162=0,6.94,IF(R1162=1,7.17,IF(R1162=2,7.41,IF(R1162=3,7.66,IF(OR(R1162=5,R1162=4),7.92,IF(OR(R1162=6,R1162=7),8.18,IF(OR(R1162=8,R1162=9),8.46,IF(OR(R1162=10,R1162=11,R1162=12),8.74,IF(OR(R1162=13,R1162=14,R1162=15),9.03,IF(OR(R1162=16,R1162=17,R1162=18),9.33,9.65)))))))))),IF(W1162="Բ-2", IF(R1162=0,5.71,IF(R1162=1,5.89,IF(R1162=2,6.09,IF(R1162=3,6.29,IF(OR(R1162=5,R1162=4),6.5,IF(OR(R1162=6,R1162=7),6.72,IF(OR(R1162=8,R1162=9),6.94,IF(OR(R1162=10,R1162=11,R1162=12),7.17,IF(OR(R1162=13,R1162=14,R1162=15),7.41,IF(OR(R1162=16,R1162=17,R1162=18),7.65,7.91)))))))))), IF(W1162="Գ-1", IF(R1162=0,4.7,IF(R1162=1,4.86,IF(R1162=2,5.01,IF(R1162=3,5.18,IF(OR(R1162=5,R1162=4),5.35,IF(OR(R1162=6,R1162=7),5.52,IF(OR(R1162=8,R1162=9),5.71,IF(OR(R1162=10,R1162=11,R1162=12),5.89,IF(OR(R1162=13,R1162=14,R1162=15),6.09,IF(OR(R1162=16,R1162=17,R1162=18),6.29,6.49)))))))))), IF(W1162="Գ-2", IF(R1162=0,3.88,IF(R1162=1,4.01,IF(R1162=2,4.14,IF(R1162=3,4.27,IF(OR(R1162=5,R1162=4),4.41,IF(OR(R1162=6,R1162=7),4.55,IF(OR(R1162=8,R1162=9),4.7,IF(OR(R1162=10,R1162=11,R1162=12),4.85,IF(OR(R1162=13,R1162=14,R1162=15),5.01,IF(OR(R1162=16,R1162=17,R1162=18),5.17,5.34)))))))))), IF(W1162="Գ-3", IF(R1162=0,3.21,IF(R1162=1,3.31,IF(R1162=2,3.42,IF(R1162=3,3.53,IF(OR(R1162=5,R1162=4),3.64,IF(OR(R1162=6,R1162=7),3.76,IF(OR(R1162=8,R1162=9),3.88,IF(OR(R1162=10,R1162=11,R1162=12),4.01,IF(OR(R1162=13,R1162=14,R1162=15),4.13,IF(OR(R1162=16,R1162=17,R1162=18),4.27,4.4)))))))))), IF(W1162="Ա-1", IF(R1162=0,2.66,IF(R1162=1,2.75,IF(R1162=2,2.83,IF(R1162=3,2.92,IF(OR(R1162=5,R1162=4),3.02,IF(OR(R1162=6,R1162=7),3.11,IF(OR(R1162=8,R1162=9),3.21,IF(OR(R1162=10,R1162=11,R1162=12),3.31,IF(OR(R1162=13,R1162=14,R1162=15),3.42,IF(OR(R1162=16,R1162=17,R1162=18),3.53,3.64)))))))))), IF(W1162="Ա-2", IF(R1162=0,2.28,IF(R1162=1,2.35,IF(R1162=2,2.43,IF(R1162=3,2.5,IF(OR(R1162=5,R1162=4),2.58,IF(OR(R1162=6,R1162=7),2.66,IF(OR(R1162=8,R1162=9),2.75,IF(OR(R1162=10,R1162=11,R1162=12),2.83,IF(OR(R1162=13,R1162=14,R1162=15),2.92,IF(OR(R1162=16,R1162=17,R1162=18),3.01,3.11)))))))))),IF(W1162="Ա-3", IF(R1162=0,1.96,IF(R1162=1,2.02,IF(R1162=2,2.08,IF(R1162=3,2.15,IF(OR(R1162=5,R1162=4),2.21,IF(OR(R1162=6,R1162=7),2.28,IF(OR(R1162=8,R1162=9),2.35,IF(OR(R1162=10,R1162=11,R1162=12),2.42,IF(OR(R1162=13,R1162=14,R1162=15),2.5,IF(OR(R1162=16,R1162=17,R1162=18),2.58,2.66)))))))))), IF(W1162="Կ-1", IF(R1162=0,1.68,IF(R1162=1,1.73,IF(R1162=2,1.79,IF(R1162=3,1.84,IF(OR(R1162=5,R1162=4),1.9,IF(OR(R1162=6,R1162=7),1.96,IF(OR(R1162=8,R1162=9),2.02,IF(OR(R1162=10,R1162=11,R1162=12),2.08,IF(OR(R1162=13,R1162=14,R1162=15),2.14,IF(OR(R1162=16,R1162=17,R1162=18),2.21,2.28)))))))))), IF(W1162="Կ-2", IF(R1162=0,1.45,IF(R1162=1,1.49,IF(R1162=2,1.54,IF(R1162=3,1.59,IF(OR(R1162=5,R1162=4),1.63,IF(OR(R1162=6,R1162=7),1.68,IF(OR(R1162=8,R1162=9),1.73,IF(OR(R1162=10,R1162=11,R1162=12),1.79,IF(OR(R1162=13,R1162=14,R1162=15),1.84,IF(OR(R1162=16,R1162=17,R1162=18),1.9,1.95)))))))))),IF(W1162="Կ-3", IF(R1162=0,1.25,IF(R1162=1,1.29,IF(R1162=2,1.33,IF(R1162=3,1.37,IF(OR(R1162=5,R1162=4),1.41,IF(OR(R1162=6,R1162=7),1.45,IF(OR(R1162=8,R1162=9),1.49,IF(OR(R1162=10,R1162=11,R1162=12),1.54,IF(OR(R1162=13,R1162=14,R1162=15),1.58,IF(OR(R1162=16,R1162=17,R1162=18),1.63,1.68)))))))))), "Error"))))))))))))</f>
        <v>2.66</v>
      </c>
      <c r="T1162" s="456">
        <v>83200</v>
      </c>
      <c r="U1162" s="457"/>
      <c r="V1162" s="457"/>
      <c r="W1162" s="589" t="str">
        <f>+M1162</f>
        <v>Ա-2</v>
      </c>
      <c r="X1162" s="456">
        <f>T1162*S1162</f>
        <v>221312</v>
      </c>
      <c r="Y1162" s="590">
        <f>+U1162+V1162+X1162</f>
        <v>221312</v>
      </c>
      <c r="Z1162" s="590">
        <f>+Y1162*13</f>
        <v>2877056</v>
      </c>
      <c r="AA1162" s="592">
        <f>+Q1162</f>
        <v>1</v>
      </c>
      <c r="AB1162" s="592">
        <f>+R1162+1</f>
        <v>7</v>
      </c>
      <c r="AC1162" s="588">
        <f>IF(AA1162&lt;1,0,IF(AG1162="Բ-1",IF(AB1162=0,6.94,IF(AB1162=1,7.17,IF(AB1162=2,7.41,IF(AB1162=3,7.66,IF(OR(AB1162=5,AB1162=4),7.92,IF(OR(AB1162=6,AB1162=7),8.18,IF(OR(AB1162=8,AB1162=9),8.46,IF(OR(AB1162=10,AB1162=11,AB1162=12),8.74,IF(OR(AB1162=13,AB1162=14,AB1162=15),9.03,IF(OR(AB1162=16,AB1162=17,AB1162=18),9.33,9.65)))))))))),IF(AG1162="Բ-2", IF(AB1162=0,5.71,IF(AB1162=1,5.89,IF(AB1162=2,6.09,IF(AB1162=3,6.29,IF(OR(AB1162=5,AB1162=4),6.5,IF(OR(AB1162=6,AB1162=7),6.72,IF(OR(AB1162=8,AB1162=9),6.94,IF(OR(AB1162=10,AB1162=11,AB1162=12),7.17,IF(OR(AB1162=13,AB1162=14,AB1162=15),7.41,IF(OR(AB1162=16,AB1162=17,AB1162=18),7.65,7.91)))))))))), IF(AG1162="Գ-1", IF(AB1162=0,4.7,IF(AB1162=1,4.86,IF(AB1162=2,5.01,IF(AB1162=3,5.18,IF(OR(AB1162=5,AB1162=4),5.35,IF(OR(AB1162=6,AB1162=7),5.52,IF(OR(AB1162=8,AB1162=9),5.71,IF(OR(AB1162=10,AB1162=11,AB1162=12),5.89,IF(OR(AB1162=13,AB1162=14,AB1162=15),6.09,IF(OR(AB1162=16,AB1162=17,AB1162=18),6.29,6.49)))))))))), IF(AG1162="Գ-2", IF(AB1162=0,3.88,IF(AB1162=1,4.01,IF(AB1162=2,4.14,IF(AB1162=3,4.27,IF(OR(AB1162=5,AB1162=4),4.41,IF(OR(AB1162=6,AB1162=7),4.55,IF(OR(AB1162=8,AB1162=9),4.7,IF(OR(AB1162=10,AB1162=11,AB1162=12),4.85,IF(OR(AB1162=13,AB1162=14,AB1162=15),5.01,IF(OR(AB1162=16,AB1162=17,AB1162=18),5.17,5.34)))))))))), IF(AG1162="Գ-3", IF(AB1162=0,3.21,IF(AB1162=1,3.31,IF(AB1162=2,3.42,IF(AB1162=3,3.53,IF(OR(AB1162=5,AB1162=4),3.64,IF(OR(AB1162=6,AB1162=7),3.76,IF(OR(AB1162=8,AB1162=9),3.88,IF(OR(AB1162=10,AB1162=11,AB1162=12),4.01,IF(OR(AB1162=13,AB1162=14,AB1162=15),4.13,IF(OR(AB1162=16,AB1162=17,AB1162=18),4.27,4.4)))))))))), IF(AG1162="Ա-1", IF(AB1162=0,2.66,IF(AB1162=1,2.75,IF(AB1162=2,2.83,IF(AB1162=3,2.92,IF(OR(AB1162=5,AB1162=4),3.02,IF(OR(AB1162=6,AB1162=7),3.11,IF(OR(AB1162=8,AB1162=9),3.21,IF(OR(AB1162=10,AB1162=11,AB1162=12),3.31,IF(OR(AB1162=13,AB1162=14,AB1162=15),3.42,IF(OR(AB1162=16,AB1162=17,AB1162=18),3.53,3.64)))))))))), IF(AG1162="Ա-2", IF(AB1162=0,2.28,IF(AB1162=1,2.35,IF(AB1162=2,2.43,IF(AB1162=3,2.5,IF(OR(AB1162=5,AB1162=4),2.58,IF(OR(AB1162=6,AB1162=7),2.66,IF(OR(AB1162=8,AB1162=9),2.75,IF(OR(AB1162=10,AB1162=11,AB1162=12),2.83,IF(OR(AB1162=13,AB1162=14,AB1162=15),2.92,IF(OR(AB1162=16,AB1162=17,AB1162=18),3.01,3.11)))))))))),IF(AG1162="Ա-3", IF(AB1162=0,1.96,IF(AB1162=1,2.02,IF(AB1162=2,2.08,IF(AB1162=3,2.15,IF(OR(AB1162=5,AB1162=4),2.21,IF(OR(AB1162=6,AB1162=7),2.28,IF(OR(AB1162=8,AB1162=9),2.35,IF(OR(AB1162=10,AB1162=11,AB1162=12),2.42,IF(OR(AB1162=13,AB1162=14,AB1162=15),2.5,IF(OR(AB1162=16,AB1162=17,AB1162=18),2.58,2.66)))))))))), IF(AG1162="Կ-1", IF(AB1162=0,1.68,IF(AB1162=1,1.73,IF(AB1162=2,1.79,IF(AB1162=3,1.84,IF(OR(AB1162=5,AB1162=4),1.9,IF(OR(AB1162=6,AB1162=7),1.96,IF(OR(AB1162=8,AB1162=9),2.02,IF(OR(AB1162=10,AB1162=11,AB1162=12),2.08,IF(OR(AB1162=13,AB1162=14,AB1162=15),2.14,IF(OR(AB1162=16,AB1162=17,AB1162=18),2.21,2.28)))))))))), IF(AG1162="Կ-2", IF(AB1162=0,1.45,IF(AB1162=1,1.49,IF(AB1162=2,1.54,IF(AB1162=3,1.59,IF(OR(AB1162=5,AB1162=4),1.63,IF(OR(AB1162=6,AB1162=7),1.68,IF(OR(AB1162=8,AB1162=9),1.73,IF(OR(AB1162=10,AB1162=11,AB1162=12),1.79,IF(OR(AB1162=13,AB1162=14,AB1162=15),1.84,IF(OR(AB1162=16,AB1162=17,AB1162=18),1.9,1.95)))))))))),IF(AG1162="Կ-3", IF(AB1162=0,1.25,IF(AB1162=1,1.29,IF(AB1162=2,1.33,IF(AB1162=3,1.37,IF(OR(AB1162=5,AB1162=4),1.41,IF(OR(AB1162=6,AB1162=7),1.45,IF(OR(AB1162=8,AB1162=9),1.49,IF(OR(AB1162=10,AB1162=11,AB1162=12),1.54,IF(OR(AB1162=13,AB1162=14,AB1162=15),1.58,IF(OR(AB1162=16,AB1162=17,AB1162=18),1.63,1.68)))))))))), "Error"))))))))))))</f>
        <v>2.66</v>
      </c>
      <c r="AD1162" s="456">
        <v>83200</v>
      </c>
      <c r="AE1162" s="457"/>
      <c r="AF1162" s="457"/>
      <c r="AG1162" s="589" t="str">
        <f>+W1162</f>
        <v>Ա-2</v>
      </c>
      <c r="AH1162" s="456">
        <f>AD1162*AC1162</f>
        <v>221312</v>
      </c>
      <c r="AI1162" s="590">
        <f>AH1162+AE1162+AF1162</f>
        <v>221312</v>
      </c>
      <c r="AJ1162" s="590">
        <f>+AI1162*13</f>
        <v>2877056</v>
      </c>
      <c r="AK1162" s="592">
        <f>+AA1162</f>
        <v>1</v>
      </c>
      <c r="AL1162" s="592">
        <f>+AB1162+1</f>
        <v>8</v>
      </c>
      <c r="AM1162" s="588">
        <f>IF(AK1162&lt;1,0,IF(AQ1162="Բ-1",IF(AL1162=0,6.94,IF(AL1162=1,7.17,IF(AL1162=2,7.41,IF(AL1162=3,7.66,IF(OR(AL1162=5,AL1162=4),7.92,IF(OR(AL1162=6,AL1162=7),8.18,IF(OR(AL1162=8,AL1162=9),8.46,IF(OR(AL1162=10,AL1162=11,AL1162=12),8.74,IF(OR(AL1162=13,AL1162=14,AL1162=15),9.03,IF(OR(AL1162=16,AL1162=17,AL1162=18),9.33,9.65)))))))))),IF(AQ1162="Բ-2", IF(AL1162=0,5.71,IF(AL1162=1,5.89,IF(AL1162=2,6.09,IF(AL1162=3,6.29,IF(OR(AL1162=5,AL1162=4),6.5,IF(OR(AL1162=6,AL1162=7),6.72,IF(OR(AL1162=8,AL1162=9),6.94,IF(OR(AL1162=10,AL1162=11,AL1162=12),7.17,IF(OR(AL1162=13,AL1162=14,AL1162=15),7.41,IF(OR(AL1162=16,AL1162=17,AL1162=18),7.65,7.91)))))))))), IF(AQ1162="Գ-1", IF(AL1162=0,4.7,IF(AL1162=1,4.86,IF(AL1162=2,5.01,IF(AL1162=3,5.18,IF(OR(AL1162=5,AL1162=4),5.35,IF(OR(AL1162=6,AL1162=7),5.52,IF(OR(AL1162=8,AL1162=9),5.71,IF(OR(AL1162=10,AL1162=11,AL1162=12),5.89,IF(OR(AL1162=13,AL1162=14,AL1162=15),6.09,IF(OR(AL1162=16,AL1162=17,AL1162=18),6.29,6.49)))))))))), IF(AQ1162="Գ-2", IF(AL1162=0,3.88,IF(AL1162=1,4.01,IF(AL1162=2,4.14,IF(AL1162=3,4.27,IF(OR(AL1162=5,AL1162=4),4.41,IF(OR(AL1162=6,AL1162=7),4.55,IF(OR(AL1162=8,AL1162=9),4.7,IF(OR(AL1162=10,AL1162=11,AL1162=12),4.85,IF(OR(AL1162=13,AL1162=14,AL1162=15),5.01,IF(OR(AL1162=16,AL1162=17,AL1162=18),5.17,5.34)))))))))), IF(AQ1162="Գ-3", IF(AL1162=0,3.21,IF(AL1162=1,3.31,IF(AL1162=2,3.42,IF(AL1162=3,3.53,IF(OR(AL1162=5,AL1162=4),3.64,IF(OR(AL1162=6,AL1162=7),3.76,IF(OR(AL1162=8,AL1162=9),3.88,IF(OR(AL1162=10,AL1162=11,AL1162=12),4.01,IF(OR(AL1162=13,AL1162=14,AL1162=15),4.13,IF(OR(AL1162=16,AL1162=17,AL1162=18),4.27,4.4)))))))))), IF(AQ1162="Ա-1", IF(AL1162=0,2.66,IF(AL1162=1,2.75,IF(AL1162=2,2.83,IF(AL1162=3,2.92,IF(OR(AL1162=5,AL1162=4),3.02,IF(OR(AL1162=6,AL1162=7),3.11,IF(OR(AL1162=8,AL1162=9),3.21,IF(OR(AL1162=10,AL1162=11,AL1162=12),3.31,IF(OR(AL1162=13,AL1162=14,AL1162=15),3.42,IF(OR(AL1162=16,AL1162=17,AL1162=18),3.53,3.64)))))))))), IF(AQ1162="Ա-2", IF(AL1162=0,2.28,IF(AL1162=1,2.35,IF(AL1162=2,2.43,IF(AL1162=3,2.5,IF(OR(AL1162=5,AL1162=4),2.58,IF(OR(AL1162=6,AL1162=7),2.66,IF(OR(AL1162=8,AL1162=9),2.75,IF(OR(AL1162=10,AL1162=11,AL1162=12),2.83,IF(OR(AL1162=13,AL1162=14,AL1162=15),2.92,IF(OR(AL1162=16,AL1162=17,AL1162=18),3.01,3.11)))))))))),IF(AQ1162="Ա-3", IF(AL1162=0,1.96,IF(AL1162=1,2.02,IF(AL1162=2,2.08,IF(AL1162=3,2.15,IF(OR(AL1162=5,AL1162=4),2.21,IF(OR(AL1162=6,AL1162=7),2.28,IF(OR(AL1162=8,AL1162=9),2.35,IF(OR(AL1162=10,AL1162=11,AL1162=12),2.42,IF(OR(AL1162=13,AL1162=14,AL1162=15),2.5,IF(OR(AL1162=16,AL1162=17,AL1162=18),2.58,2.66)))))))))), IF(AQ1162="Կ-1", IF(AL1162=0,1.68,IF(AL1162=1,1.73,IF(AL1162=2,1.79,IF(AL1162=3,1.84,IF(OR(AL1162=5,AL1162=4),1.9,IF(OR(AL1162=6,AL1162=7),1.96,IF(OR(AL1162=8,AL1162=9),2.02,IF(OR(AL1162=10,AL1162=11,AL1162=12),2.08,IF(OR(AL1162=13,AL1162=14,AL1162=15),2.14,IF(OR(AL1162=16,AL1162=17,AL1162=18),2.21,2.28)))))))))), IF(AQ1162="Կ-2", IF(AL1162=0,1.45,IF(AL1162=1,1.49,IF(AL1162=2,1.54,IF(AL1162=3,1.59,IF(OR(AL1162=5,AL1162=4),1.63,IF(OR(AL1162=6,AL1162=7),1.68,IF(OR(AL1162=8,AL1162=9),1.73,IF(OR(AL1162=10,AL1162=11,AL1162=12),1.79,IF(OR(AL1162=13,AL1162=14,AL1162=15),1.84,IF(OR(AL1162=16,AL1162=17,AL1162=18),1.9,1.95)))))))))),IF(AQ1162="Կ-3", IF(AL1162=0,1.25,IF(AL1162=1,1.29,IF(AL1162=2,1.33,IF(AL1162=3,1.37,IF(OR(AL1162=5,AL1162=4),1.41,IF(OR(AL1162=6,AL1162=7),1.45,IF(OR(AL1162=8,AL1162=9),1.49,IF(OR(AL1162=10,AL1162=11,AL1162=12),1.54,IF(OR(AL1162=13,AL1162=14,AL1162=15),1.58,IF(OR(AL1162=16,AL1162=17,AL1162=18),1.63,1.68)))))))))), "Error"))))))))))))</f>
        <v>2.75</v>
      </c>
      <c r="AN1162" s="456">
        <v>83200</v>
      </c>
      <c r="AO1162" s="457"/>
      <c r="AP1162" s="457"/>
      <c r="AQ1162" s="589" t="str">
        <f>+AG1162</f>
        <v>Ա-2</v>
      </c>
      <c r="AR1162" s="456">
        <f>AN1162*AM1162</f>
        <v>228800</v>
      </c>
      <c r="AS1162" s="590">
        <f>AR1162+AO1162+AP1162</f>
        <v>228800</v>
      </c>
      <c r="AT1162" s="590">
        <f>+AS1162*13</f>
        <v>2974400</v>
      </c>
    </row>
    <row r="1163" spans="2:46" s="587" customFormat="1" ht="27">
      <c r="B1163" s="830">
        <v>94</v>
      </c>
      <c r="C1163" s="804" t="s">
        <v>2399</v>
      </c>
      <c r="D1163" s="794" t="s">
        <v>1960</v>
      </c>
      <c r="E1163" s="796">
        <v>1981</v>
      </c>
      <c r="F1163" s="795" t="s">
        <v>983</v>
      </c>
      <c r="G1163" s="820">
        <v>1</v>
      </c>
      <c r="H1163" s="820">
        <v>4</v>
      </c>
      <c r="I1163" s="821">
        <f>IF(G1163&lt;1,0,IF(M1163="Բ-1",IF(H1163=0,6.94,IF(H1163=1,7.17,IF(H1163=2,7.41,IF(H1163=3,7.66,IF(OR(H1163=5,H1163=4),7.92,IF(OR(H1163=6,H1163=7),8.18,IF(OR(H1163=8,H1163=9),8.46,IF(OR(H1163=10,H1163=11,H1163=12),8.74,IF(OR(H1163=13,H1163=14,H1163=15),9.03,IF(OR(H1163=16,H1163=17,H1163=18),9.33,9.65)))))))))),IF(M1163="Բ-2", IF(H1163=0,5.71,IF(H1163=1,5.89,IF(H1163=2,6.09,IF(H1163=3,6.29,IF(OR(H1163=5,H1163=4),6.5,IF(OR(H1163=6,H1163=7),6.72,IF(OR(H1163=8,H1163=9),6.94,IF(OR(H1163=10,H1163=11,H1163=12),7.17,IF(OR(H1163=13,H1163=14,H1163=15),7.41,IF(OR(H1163=16,H1163=17,H1163=18),7.65,7.91)))))))))), IF(M1163="Գ-1", IF(H1163=0,4.7,IF(H1163=1,4.86,IF(H1163=2,5.01,IF(H1163=3,5.18,IF(OR(H1163=5,H1163=4),5.35,IF(OR(H1163=6,H1163=7),5.52,IF(OR(H1163=8,H1163=9),5.71,IF(OR(H1163=10,H1163=11,H1163=12),5.89,IF(OR(H1163=13,H1163=14,H1163=15),6.09,IF(OR(H1163=16,H1163=17,H1163=18),6.29,6.49)))))))))), IF(M1163="Գ-2", IF(H1163=0,3.88,IF(H1163=1,4.01,IF(H1163=2,4.14,IF(H1163=3,4.27,IF(OR(H1163=5,H1163=4),4.41,IF(OR(H1163=6,H1163=7),4.55,IF(OR(H1163=8,H1163=9),4.7,IF(OR(H1163=10,H1163=11,H1163=12),4.85,IF(OR(H1163=13,H1163=14,H1163=15),5.01,IF(OR(H1163=16,H1163=17,H1163=18),5.17,5.34)))))))))), IF(M1163="Գ-3", IF(H1163=0,3.21,IF(H1163=1,3.31,IF(H1163=2,3.42,IF(H1163=3,3.53,IF(OR(H1163=5,H1163=4),3.64,IF(OR(H1163=6,H1163=7),3.76,IF(OR(H1163=8,H1163=9),3.88,IF(OR(H1163=10,H1163=11,H1163=12),4.01,IF(OR(H1163=13,H1163=14,H1163=15),4.13,IF(OR(H1163=16,H1163=17,H1163=18),4.27,4.4)))))))))), IF(M1163="Ա-1", IF(H1163=0,2.66,IF(H1163=1,2.75,IF(H1163=2,2.83,IF(H1163=3,2.92,IF(OR(H1163=5,H1163=4),3.02,IF(OR(H1163=6,H1163=7),3.11,IF(OR(H1163=8,H1163=9),3.21,IF(OR(H1163=10,H1163=11,H1163=12),3.31,IF(OR(H1163=13,H1163=14,H1163=15),3.42,IF(OR(H1163=16,H1163=17,H1163=18),3.53,3.64)))))))))), IF(M1163="Ա-2", IF(H1163=0,2.28,IF(H1163=1,2.35,IF(H1163=2,2.43,IF(H1163=3,2.5,IF(OR(H1163=5,H1163=4),2.58,IF(OR(H1163=6,H1163=7),2.66,IF(OR(H1163=8,H1163=9),2.75,IF(OR(H1163=10,H1163=11,H1163=12),2.83,IF(OR(H1163=13,H1163=14,H1163=15),2.92,IF(OR(H1163=16,H1163=17,H1163=18),3.01,3.11)))))))))),IF(M1163="Ա-3", IF(H1163=0,1.96,IF(H1163=1,2.02,IF(H1163=2,2.08,IF(H1163=3,2.15,IF(OR(H1163=5,H1163=4),2.21,IF(OR(H1163=6,H1163=7),2.28,IF(OR(H1163=8,H1163=9),2.35,IF(OR(H1163=10,H1163=11,H1163=12),2.42,IF(OR(H1163=13,H1163=14,H1163=15),2.5,IF(OR(H1163=16,H1163=17,H1163=18),2.58,2.66)))))))))), IF(M1163="Կ-1", IF(H1163=0,1.68,IF(H1163=1,1.73,IF(H1163=2,1.79,IF(H1163=3,1.84,IF(OR(H1163=5,H1163=4),1.9,IF(OR(H1163=6,H1163=7),1.96,IF(OR(H1163=8,H1163=9),2.02,IF(OR(H1163=10,H1163=11,H1163=12),2.08,IF(OR(H1163=13,H1163=14,H1163=15),2.14,IF(OR(H1163=16,H1163=17,H1163=18),2.21,2.28)))))))))), IF(M1163="Կ-2", IF(H1163=0,1.45,IF(H1163=1,1.49,IF(H1163=2,1.54,IF(H1163=3,1.59,IF(OR(H1163=5,H1163=4),1.63,IF(OR(H1163=6,H1163=7),1.68,IF(OR(H1163=8,H1163=9),1.73,IF(OR(H1163=10,H1163=11,H1163=12),1.79,IF(OR(H1163=13,H1163=14,H1163=15),1.84,IF(OR(H1163=16,H1163=17,H1163=18),1.9,1.95)))))))))),IF(M1163="Կ-3", IF(H1163=0,1.25,IF(H1163=1,1.29,IF(H1163=2,1.33,IF(H1163=3,1.37,IF(OR(H1163=5,H1163=4),1.41,IF(OR(H1163=6,H1163=7),1.45,IF(OR(H1163=8,H1163=9),1.49,IF(OR(H1163=10,H1163=11,H1163=12),1.54,IF(OR(H1163=13,H1163=14,H1163=15),1.58,IF(OR(H1163=16,H1163=17,H1163=18),1.63,1.68)))))))))), "Error"))))))))))))</f>
        <v>2.58</v>
      </c>
      <c r="J1163" s="799">
        <v>83200</v>
      </c>
      <c r="K1163" s="799"/>
      <c r="L1163" s="832"/>
      <c r="M1163" s="822" t="s">
        <v>85</v>
      </c>
      <c r="N1163" s="799">
        <f>J1163*I1163</f>
        <v>214656</v>
      </c>
      <c r="O1163" s="823">
        <f>I1163*J1163+K1163+L1163</f>
        <v>214656</v>
      </c>
      <c r="P1163" s="823">
        <f>+O1163*13</f>
        <v>2790528</v>
      </c>
      <c r="Q1163" s="592">
        <f>+G1163</f>
        <v>1</v>
      </c>
      <c r="R1163" s="592">
        <f>+H1163+1</f>
        <v>5</v>
      </c>
      <c r="S1163" s="588">
        <f>IF(Q1163&lt;1,0,IF(W1163="Բ-1",IF(R1163=0,6.94,IF(R1163=1,7.17,IF(R1163=2,7.41,IF(R1163=3,7.66,IF(OR(R1163=5,R1163=4),7.92,IF(OR(R1163=6,R1163=7),8.18,IF(OR(R1163=8,R1163=9),8.46,IF(OR(R1163=10,R1163=11,R1163=12),8.74,IF(OR(R1163=13,R1163=14,R1163=15),9.03,IF(OR(R1163=16,R1163=17,R1163=18),9.33,9.65)))))))))),IF(W1163="Բ-2", IF(R1163=0,5.71,IF(R1163=1,5.89,IF(R1163=2,6.09,IF(R1163=3,6.29,IF(OR(R1163=5,R1163=4),6.5,IF(OR(R1163=6,R1163=7),6.72,IF(OR(R1163=8,R1163=9),6.94,IF(OR(R1163=10,R1163=11,R1163=12),7.17,IF(OR(R1163=13,R1163=14,R1163=15),7.41,IF(OR(R1163=16,R1163=17,R1163=18),7.65,7.91)))))))))), IF(W1163="Գ-1", IF(R1163=0,4.7,IF(R1163=1,4.86,IF(R1163=2,5.01,IF(R1163=3,5.18,IF(OR(R1163=5,R1163=4),5.35,IF(OR(R1163=6,R1163=7),5.52,IF(OR(R1163=8,R1163=9),5.71,IF(OR(R1163=10,R1163=11,R1163=12),5.89,IF(OR(R1163=13,R1163=14,R1163=15),6.09,IF(OR(R1163=16,R1163=17,R1163=18),6.29,6.49)))))))))), IF(W1163="Գ-2", IF(R1163=0,3.88,IF(R1163=1,4.01,IF(R1163=2,4.14,IF(R1163=3,4.27,IF(OR(R1163=5,R1163=4),4.41,IF(OR(R1163=6,R1163=7),4.55,IF(OR(R1163=8,R1163=9),4.7,IF(OR(R1163=10,R1163=11,R1163=12),4.85,IF(OR(R1163=13,R1163=14,R1163=15),5.01,IF(OR(R1163=16,R1163=17,R1163=18),5.17,5.34)))))))))), IF(W1163="Գ-3", IF(R1163=0,3.21,IF(R1163=1,3.31,IF(R1163=2,3.42,IF(R1163=3,3.53,IF(OR(R1163=5,R1163=4),3.64,IF(OR(R1163=6,R1163=7),3.76,IF(OR(R1163=8,R1163=9),3.88,IF(OR(R1163=10,R1163=11,R1163=12),4.01,IF(OR(R1163=13,R1163=14,R1163=15),4.13,IF(OR(R1163=16,R1163=17,R1163=18),4.27,4.4)))))))))), IF(W1163="Ա-1", IF(R1163=0,2.66,IF(R1163=1,2.75,IF(R1163=2,2.83,IF(R1163=3,2.92,IF(OR(R1163=5,R1163=4),3.02,IF(OR(R1163=6,R1163=7),3.11,IF(OR(R1163=8,R1163=9),3.21,IF(OR(R1163=10,R1163=11,R1163=12),3.31,IF(OR(R1163=13,R1163=14,R1163=15),3.42,IF(OR(R1163=16,R1163=17,R1163=18),3.53,3.64)))))))))), IF(W1163="Ա-2", IF(R1163=0,2.28,IF(R1163=1,2.35,IF(R1163=2,2.43,IF(R1163=3,2.5,IF(OR(R1163=5,R1163=4),2.58,IF(OR(R1163=6,R1163=7),2.66,IF(OR(R1163=8,R1163=9),2.75,IF(OR(R1163=10,R1163=11,R1163=12),2.83,IF(OR(R1163=13,R1163=14,R1163=15),2.92,IF(OR(R1163=16,R1163=17,R1163=18),3.01,3.11)))))))))),IF(W1163="Ա-3", IF(R1163=0,1.96,IF(R1163=1,2.02,IF(R1163=2,2.08,IF(R1163=3,2.15,IF(OR(R1163=5,R1163=4),2.21,IF(OR(R1163=6,R1163=7),2.28,IF(OR(R1163=8,R1163=9),2.35,IF(OR(R1163=10,R1163=11,R1163=12),2.42,IF(OR(R1163=13,R1163=14,R1163=15),2.5,IF(OR(R1163=16,R1163=17,R1163=18),2.58,2.66)))))))))), IF(W1163="Կ-1", IF(R1163=0,1.68,IF(R1163=1,1.73,IF(R1163=2,1.79,IF(R1163=3,1.84,IF(OR(R1163=5,R1163=4),1.9,IF(OR(R1163=6,R1163=7),1.96,IF(OR(R1163=8,R1163=9),2.02,IF(OR(R1163=10,R1163=11,R1163=12),2.08,IF(OR(R1163=13,R1163=14,R1163=15),2.14,IF(OR(R1163=16,R1163=17,R1163=18),2.21,2.28)))))))))), IF(W1163="Կ-2", IF(R1163=0,1.45,IF(R1163=1,1.49,IF(R1163=2,1.54,IF(R1163=3,1.59,IF(OR(R1163=5,R1163=4),1.63,IF(OR(R1163=6,R1163=7),1.68,IF(OR(R1163=8,R1163=9),1.73,IF(OR(R1163=10,R1163=11,R1163=12),1.79,IF(OR(R1163=13,R1163=14,R1163=15),1.84,IF(OR(R1163=16,R1163=17,R1163=18),1.9,1.95)))))))))),IF(W1163="Կ-3", IF(R1163=0,1.25,IF(R1163=1,1.29,IF(R1163=2,1.33,IF(R1163=3,1.37,IF(OR(R1163=5,R1163=4),1.41,IF(OR(R1163=6,R1163=7),1.45,IF(OR(R1163=8,R1163=9),1.49,IF(OR(R1163=10,R1163=11,R1163=12),1.54,IF(OR(R1163=13,R1163=14,R1163=15),1.58,IF(OR(R1163=16,R1163=17,R1163=18),1.63,1.68)))))))))), "Error"))))))))))))</f>
        <v>2.58</v>
      </c>
      <c r="T1163" s="456">
        <v>83200</v>
      </c>
      <c r="U1163" s="456"/>
      <c r="V1163" s="457"/>
      <c r="W1163" s="589" t="str">
        <f>+M1163</f>
        <v>Ա-2</v>
      </c>
      <c r="X1163" s="456">
        <f>T1163*S1163</f>
        <v>214656</v>
      </c>
      <c r="Y1163" s="590">
        <f>+U1163+V1163+X1163</f>
        <v>214656</v>
      </c>
      <c r="Z1163" s="590">
        <f>+Y1163*13</f>
        <v>2790528</v>
      </c>
      <c r="AA1163" s="592">
        <f>+Q1163</f>
        <v>1</v>
      </c>
      <c r="AB1163" s="592">
        <f>+R1163+1</f>
        <v>6</v>
      </c>
      <c r="AC1163" s="588">
        <f>IF(AA1163&lt;1,0,IF(AG1163="Բ-1",IF(AB1163=0,6.94,IF(AB1163=1,7.17,IF(AB1163=2,7.41,IF(AB1163=3,7.66,IF(OR(AB1163=5,AB1163=4),7.92,IF(OR(AB1163=6,AB1163=7),8.18,IF(OR(AB1163=8,AB1163=9),8.46,IF(OR(AB1163=10,AB1163=11,AB1163=12),8.74,IF(OR(AB1163=13,AB1163=14,AB1163=15),9.03,IF(OR(AB1163=16,AB1163=17,AB1163=18),9.33,9.65)))))))))),IF(AG1163="Բ-2", IF(AB1163=0,5.71,IF(AB1163=1,5.89,IF(AB1163=2,6.09,IF(AB1163=3,6.29,IF(OR(AB1163=5,AB1163=4),6.5,IF(OR(AB1163=6,AB1163=7),6.72,IF(OR(AB1163=8,AB1163=9),6.94,IF(OR(AB1163=10,AB1163=11,AB1163=12),7.17,IF(OR(AB1163=13,AB1163=14,AB1163=15),7.41,IF(OR(AB1163=16,AB1163=17,AB1163=18),7.65,7.91)))))))))), IF(AG1163="Գ-1", IF(AB1163=0,4.7,IF(AB1163=1,4.86,IF(AB1163=2,5.01,IF(AB1163=3,5.18,IF(OR(AB1163=5,AB1163=4),5.35,IF(OR(AB1163=6,AB1163=7),5.52,IF(OR(AB1163=8,AB1163=9),5.71,IF(OR(AB1163=10,AB1163=11,AB1163=12),5.89,IF(OR(AB1163=13,AB1163=14,AB1163=15),6.09,IF(OR(AB1163=16,AB1163=17,AB1163=18),6.29,6.49)))))))))), IF(AG1163="Գ-2", IF(AB1163=0,3.88,IF(AB1163=1,4.01,IF(AB1163=2,4.14,IF(AB1163=3,4.27,IF(OR(AB1163=5,AB1163=4),4.41,IF(OR(AB1163=6,AB1163=7),4.55,IF(OR(AB1163=8,AB1163=9),4.7,IF(OR(AB1163=10,AB1163=11,AB1163=12),4.85,IF(OR(AB1163=13,AB1163=14,AB1163=15),5.01,IF(OR(AB1163=16,AB1163=17,AB1163=18),5.17,5.34)))))))))), IF(AG1163="Գ-3", IF(AB1163=0,3.21,IF(AB1163=1,3.31,IF(AB1163=2,3.42,IF(AB1163=3,3.53,IF(OR(AB1163=5,AB1163=4),3.64,IF(OR(AB1163=6,AB1163=7),3.76,IF(OR(AB1163=8,AB1163=9),3.88,IF(OR(AB1163=10,AB1163=11,AB1163=12),4.01,IF(OR(AB1163=13,AB1163=14,AB1163=15),4.13,IF(OR(AB1163=16,AB1163=17,AB1163=18),4.27,4.4)))))))))), IF(AG1163="Ա-1", IF(AB1163=0,2.66,IF(AB1163=1,2.75,IF(AB1163=2,2.83,IF(AB1163=3,2.92,IF(OR(AB1163=5,AB1163=4),3.02,IF(OR(AB1163=6,AB1163=7),3.11,IF(OR(AB1163=8,AB1163=9),3.21,IF(OR(AB1163=10,AB1163=11,AB1163=12),3.31,IF(OR(AB1163=13,AB1163=14,AB1163=15),3.42,IF(OR(AB1163=16,AB1163=17,AB1163=18),3.53,3.64)))))))))), IF(AG1163="Ա-2", IF(AB1163=0,2.28,IF(AB1163=1,2.35,IF(AB1163=2,2.43,IF(AB1163=3,2.5,IF(OR(AB1163=5,AB1163=4),2.58,IF(OR(AB1163=6,AB1163=7),2.66,IF(OR(AB1163=8,AB1163=9),2.75,IF(OR(AB1163=10,AB1163=11,AB1163=12),2.83,IF(OR(AB1163=13,AB1163=14,AB1163=15),2.92,IF(OR(AB1163=16,AB1163=17,AB1163=18),3.01,3.11)))))))))),IF(AG1163="Ա-3", IF(AB1163=0,1.96,IF(AB1163=1,2.02,IF(AB1163=2,2.08,IF(AB1163=3,2.15,IF(OR(AB1163=5,AB1163=4),2.21,IF(OR(AB1163=6,AB1163=7),2.28,IF(OR(AB1163=8,AB1163=9),2.35,IF(OR(AB1163=10,AB1163=11,AB1163=12),2.42,IF(OR(AB1163=13,AB1163=14,AB1163=15),2.5,IF(OR(AB1163=16,AB1163=17,AB1163=18),2.58,2.66)))))))))), IF(AG1163="Կ-1", IF(AB1163=0,1.68,IF(AB1163=1,1.73,IF(AB1163=2,1.79,IF(AB1163=3,1.84,IF(OR(AB1163=5,AB1163=4),1.9,IF(OR(AB1163=6,AB1163=7),1.96,IF(OR(AB1163=8,AB1163=9),2.02,IF(OR(AB1163=10,AB1163=11,AB1163=12),2.08,IF(OR(AB1163=13,AB1163=14,AB1163=15),2.14,IF(OR(AB1163=16,AB1163=17,AB1163=18),2.21,2.28)))))))))), IF(AG1163="Կ-2", IF(AB1163=0,1.45,IF(AB1163=1,1.49,IF(AB1163=2,1.54,IF(AB1163=3,1.59,IF(OR(AB1163=5,AB1163=4),1.63,IF(OR(AB1163=6,AB1163=7),1.68,IF(OR(AB1163=8,AB1163=9),1.73,IF(OR(AB1163=10,AB1163=11,AB1163=12),1.79,IF(OR(AB1163=13,AB1163=14,AB1163=15),1.84,IF(OR(AB1163=16,AB1163=17,AB1163=18),1.9,1.95)))))))))),IF(AG1163="Կ-3", IF(AB1163=0,1.25,IF(AB1163=1,1.29,IF(AB1163=2,1.33,IF(AB1163=3,1.37,IF(OR(AB1163=5,AB1163=4),1.41,IF(OR(AB1163=6,AB1163=7),1.45,IF(OR(AB1163=8,AB1163=9),1.49,IF(OR(AB1163=10,AB1163=11,AB1163=12),1.54,IF(OR(AB1163=13,AB1163=14,AB1163=15),1.58,IF(OR(AB1163=16,AB1163=17,AB1163=18),1.63,1.68)))))))))), "Error"))))))))))))</f>
        <v>2.66</v>
      </c>
      <c r="AD1163" s="456">
        <v>83200</v>
      </c>
      <c r="AE1163" s="456"/>
      <c r="AF1163" s="457"/>
      <c r="AG1163" s="589" t="str">
        <f>+W1163</f>
        <v>Ա-2</v>
      </c>
      <c r="AH1163" s="456">
        <f>AD1163*AC1163</f>
        <v>221312</v>
      </c>
      <c r="AI1163" s="590">
        <f>AH1163+AE1163+AF1163</f>
        <v>221312</v>
      </c>
      <c r="AJ1163" s="590">
        <f>+AI1163*13</f>
        <v>2877056</v>
      </c>
      <c r="AK1163" s="592">
        <f>+AA1163</f>
        <v>1</v>
      </c>
      <c r="AL1163" s="592">
        <f>+AB1163+1</f>
        <v>7</v>
      </c>
      <c r="AM1163" s="588">
        <f>IF(AK1163&lt;1,0,IF(AQ1163="Բ-1",IF(AL1163=0,6.94,IF(AL1163=1,7.17,IF(AL1163=2,7.41,IF(AL1163=3,7.66,IF(OR(AL1163=5,AL1163=4),7.92,IF(OR(AL1163=6,AL1163=7),8.18,IF(OR(AL1163=8,AL1163=9),8.46,IF(OR(AL1163=10,AL1163=11,AL1163=12),8.74,IF(OR(AL1163=13,AL1163=14,AL1163=15),9.03,IF(OR(AL1163=16,AL1163=17,AL1163=18),9.33,9.65)))))))))),IF(AQ1163="Բ-2", IF(AL1163=0,5.71,IF(AL1163=1,5.89,IF(AL1163=2,6.09,IF(AL1163=3,6.29,IF(OR(AL1163=5,AL1163=4),6.5,IF(OR(AL1163=6,AL1163=7),6.72,IF(OR(AL1163=8,AL1163=9),6.94,IF(OR(AL1163=10,AL1163=11,AL1163=12),7.17,IF(OR(AL1163=13,AL1163=14,AL1163=15),7.41,IF(OR(AL1163=16,AL1163=17,AL1163=18),7.65,7.91)))))))))), IF(AQ1163="Գ-1", IF(AL1163=0,4.7,IF(AL1163=1,4.86,IF(AL1163=2,5.01,IF(AL1163=3,5.18,IF(OR(AL1163=5,AL1163=4),5.35,IF(OR(AL1163=6,AL1163=7),5.52,IF(OR(AL1163=8,AL1163=9),5.71,IF(OR(AL1163=10,AL1163=11,AL1163=12),5.89,IF(OR(AL1163=13,AL1163=14,AL1163=15),6.09,IF(OR(AL1163=16,AL1163=17,AL1163=18),6.29,6.49)))))))))), IF(AQ1163="Գ-2", IF(AL1163=0,3.88,IF(AL1163=1,4.01,IF(AL1163=2,4.14,IF(AL1163=3,4.27,IF(OR(AL1163=5,AL1163=4),4.41,IF(OR(AL1163=6,AL1163=7),4.55,IF(OR(AL1163=8,AL1163=9),4.7,IF(OR(AL1163=10,AL1163=11,AL1163=12),4.85,IF(OR(AL1163=13,AL1163=14,AL1163=15),5.01,IF(OR(AL1163=16,AL1163=17,AL1163=18),5.17,5.34)))))))))), IF(AQ1163="Գ-3", IF(AL1163=0,3.21,IF(AL1163=1,3.31,IF(AL1163=2,3.42,IF(AL1163=3,3.53,IF(OR(AL1163=5,AL1163=4),3.64,IF(OR(AL1163=6,AL1163=7),3.76,IF(OR(AL1163=8,AL1163=9),3.88,IF(OR(AL1163=10,AL1163=11,AL1163=12),4.01,IF(OR(AL1163=13,AL1163=14,AL1163=15),4.13,IF(OR(AL1163=16,AL1163=17,AL1163=18),4.27,4.4)))))))))), IF(AQ1163="Ա-1", IF(AL1163=0,2.66,IF(AL1163=1,2.75,IF(AL1163=2,2.83,IF(AL1163=3,2.92,IF(OR(AL1163=5,AL1163=4),3.02,IF(OR(AL1163=6,AL1163=7),3.11,IF(OR(AL1163=8,AL1163=9),3.21,IF(OR(AL1163=10,AL1163=11,AL1163=12),3.31,IF(OR(AL1163=13,AL1163=14,AL1163=15),3.42,IF(OR(AL1163=16,AL1163=17,AL1163=18),3.53,3.64)))))))))), IF(AQ1163="Ա-2", IF(AL1163=0,2.28,IF(AL1163=1,2.35,IF(AL1163=2,2.43,IF(AL1163=3,2.5,IF(OR(AL1163=5,AL1163=4),2.58,IF(OR(AL1163=6,AL1163=7),2.66,IF(OR(AL1163=8,AL1163=9),2.75,IF(OR(AL1163=10,AL1163=11,AL1163=12),2.83,IF(OR(AL1163=13,AL1163=14,AL1163=15),2.92,IF(OR(AL1163=16,AL1163=17,AL1163=18),3.01,3.11)))))))))),IF(AQ1163="Ա-3", IF(AL1163=0,1.96,IF(AL1163=1,2.02,IF(AL1163=2,2.08,IF(AL1163=3,2.15,IF(OR(AL1163=5,AL1163=4),2.21,IF(OR(AL1163=6,AL1163=7),2.28,IF(OR(AL1163=8,AL1163=9),2.35,IF(OR(AL1163=10,AL1163=11,AL1163=12),2.42,IF(OR(AL1163=13,AL1163=14,AL1163=15),2.5,IF(OR(AL1163=16,AL1163=17,AL1163=18),2.58,2.66)))))))))), IF(AQ1163="Կ-1", IF(AL1163=0,1.68,IF(AL1163=1,1.73,IF(AL1163=2,1.79,IF(AL1163=3,1.84,IF(OR(AL1163=5,AL1163=4),1.9,IF(OR(AL1163=6,AL1163=7),1.96,IF(OR(AL1163=8,AL1163=9),2.02,IF(OR(AL1163=10,AL1163=11,AL1163=12),2.08,IF(OR(AL1163=13,AL1163=14,AL1163=15),2.14,IF(OR(AL1163=16,AL1163=17,AL1163=18),2.21,2.28)))))))))), IF(AQ1163="Կ-2", IF(AL1163=0,1.45,IF(AL1163=1,1.49,IF(AL1163=2,1.54,IF(AL1163=3,1.59,IF(OR(AL1163=5,AL1163=4),1.63,IF(OR(AL1163=6,AL1163=7),1.68,IF(OR(AL1163=8,AL1163=9),1.73,IF(OR(AL1163=10,AL1163=11,AL1163=12),1.79,IF(OR(AL1163=13,AL1163=14,AL1163=15),1.84,IF(OR(AL1163=16,AL1163=17,AL1163=18),1.9,1.95)))))))))),IF(AQ1163="Կ-3", IF(AL1163=0,1.25,IF(AL1163=1,1.29,IF(AL1163=2,1.33,IF(AL1163=3,1.37,IF(OR(AL1163=5,AL1163=4),1.41,IF(OR(AL1163=6,AL1163=7),1.45,IF(OR(AL1163=8,AL1163=9),1.49,IF(OR(AL1163=10,AL1163=11,AL1163=12),1.54,IF(OR(AL1163=13,AL1163=14,AL1163=15),1.58,IF(OR(AL1163=16,AL1163=17,AL1163=18),1.63,1.68)))))))))), "Error"))))))))))))</f>
        <v>2.66</v>
      </c>
      <c r="AN1163" s="456">
        <v>83200</v>
      </c>
      <c r="AO1163" s="456"/>
      <c r="AP1163" s="457"/>
      <c r="AQ1163" s="589" t="str">
        <f>+AG1163</f>
        <v>Ա-2</v>
      </c>
      <c r="AR1163" s="456">
        <f>AN1163*AM1163</f>
        <v>221312</v>
      </c>
      <c r="AS1163" s="590">
        <f>AR1163+AO1163+AP1163</f>
        <v>221312</v>
      </c>
      <c r="AT1163" s="590">
        <f>+AS1163*13</f>
        <v>2877056</v>
      </c>
    </row>
    <row r="1164" spans="2:46" s="587" customFormat="1" ht="27">
      <c r="B1164" s="830">
        <v>95</v>
      </c>
      <c r="C1164" s="795" t="s">
        <v>2403</v>
      </c>
      <c r="D1164" s="794" t="s">
        <v>1960</v>
      </c>
      <c r="E1164" s="796">
        <v>1976</v>
      </c>
      <c r="F1164" s="795" t="s">
        <v>983</v>
      </c>
      <c r="G1164" s="820">
        <v>1</v>
      </c>
      <c r="H1164" s="820">
        <v>2</v>
      </c>
      <c r="I1164" s="821">
        <f t="shared" si="1217"/>
        <v>2.4300000000000002</v>
      </c>
      <c r="J1164" s="799">
        <v>83200</v>
      </c>
      <c r="K1164" s="799"/>
      <c r="L1164" s="799"/>
      <c r="M1164" s="822" t="s">
        <v>85</v>
      </c>
      <c r="N1164" s="799">
        <f t="shared" si="1218"/>
        <v>202176</v>
      </c>
      <c r="O1164" s="823">
        <f t="shared" si="1219"/>
        <v>202176</v>
      </c>
      <c r="P1164" s="823">
        <f t="shared" si="1220"/>
        <v>2628288</v>
      </c>
      <c r="Q1164" s="592">
        <f t="shared" si="1211"/>
        <v>1</v>
      </c>
      <c r="R1164" s="592">
        <f t="shared" si="1221"/>
        <v>3</v>
      </c>
      <c r="S1164" s="588">
        <f t="shared" si="1222"/>
        <v>2.5</v>
      </c>
      <c r="T1164" s="456">
        <v>83200</v>
      </c>
      <c r="U1164" s="456"/>
      <c r="V1164" s="456"/>
      <c r="W1164" s="589" t="str">
        <f t="shared" si="1223"/>
        <v>Ա-2</v>
      </c>
      <c r="X1164" s="456">
        <f t="shared" si="1224"/>
        <v>208000</v>
      </c>
      <c r="Y1164" s="590">
        <f t="shared" si="1225"/>
        <v>208000</v>
      </c>
      <c r="Z1164" s="590">
        <f t="shared" si="1226"/>
        <v>2704000</v>
      </c>
      <c r="AA1164" s="592">
        <f t="shared" si="1212"/>
        <v>1</v>
      </c>
      <c r="AB1164" s="592">
        <f t="shared" si="1227"/>
        <v>4</v>
      </c>
      <c r="AC1164" s="588">
        <f t="shared" si="1228"/>
        <v>2.58</v>
      </c>
      <c r="AD1164" s="456">
        <v>83200</v>
      </c>
      <c r="AE1164" s="456"/>
      <c r="AF1164" s="456"/>
      <c r="AG1164" s="589" t="str">
        <f t="shared" si="1229"/>
        <v>Ա-2</v>
      </c>
      <c r="AH1164" s="456">
        <f t="shared" si="1230"/>
        <v>214656</v>
      </c>
      <c r="AI1164" s="590">
        <f t="shared" si="1231"/>
        <v>214656</v>
      </c>
      <c r="AJ1164" s="590">
        <f t="shared" si="1232"/>
        <v>2790528</v>
      </c>
      <c r="AK1164" s="592">
        <f t="shared" si="1213"/>
        <v>1</v>
      </c>
      <c r="AL1164" s="592">
        <f t="shared" si="1233"/>
        <v>5</v>
      </c>
      <c r="AM1164" s="588">
        <f t="shared" si="1234"/>
        <v>2.58</v>
      </c>
      <c r="AN1164" s="456">
        <v>83200</v>
      </c>
      <c r="AO1164" s="456"/>
      <c r="AP1164" s="456"/>
      <c r="AQ1164" s="589" t="str">
        <f t="shared" si="1235"/>
        <v>Ա-2</v>
      </c>
      <c r="AR1164" s="456">
        <f t="shared" si="1236"/>
        <v>214656</v>
      </c>
      <c r="AS1164" s="590">
        <f t="shared" si="1237"/>
        <v>214656</v>
      </c>
      <c r="AT1164" s="590">
        <f t="shared" si="1238"/>
        <v>2790528</v>
      </c>
    </row>
    <row r="1165" spans="2:46" s="587" customFormat="1" ht="27">
      <c r="B1165" s="830">
        <v>96</v>
      </c>
      <c r="C1165" s="868" t="s">
        <v>3263</v>
      </c>
      <c r="D1165" s="794" t="s">
        <v>1960</v>
      </c>
      <c r="E1165" s="796">
        <v>1985</v>
      </c>
      <c r="F1165" s="795" t="s">
        <v>983</v>
      </c>
      <c r="G1165" s="820">
        <v>1</v>
      </c>
      <c r="H1165" s="820">
        <v>19</v>
      </c>
      <c r="I1165" s="821">
        <f>IF(G1165&lt;1,0,IF(M1165="Բ-1",IF(H1165=0,6.94,IF(H1165=1,7.17,IF(H1165=2,7.41,IF(H1165=3,7.66,IF(OR(H1165=5,H1165=4),7.92,IF(OR(H1165=6,H1165=7),8.18,IF(OR(H1165=8,H1165=9),8.46,IF(OR(H1165=10,H1165=11,H1165=12),8.74,IF(OR(H1165=13,H1165=14,H1165=15),9.03,IF(OR(H1165=16,H1165=17,H1165=18),9.33,9.65)))))))))),IF(M1165="Բ-2", IF(H1165=0,5.71,IF(H1165=1,5.89,IF(H1165=2,6.09,IF(H1165=3,6.29,IF(OR(H1165=5,H1165=4),6.5,IF(OR(H1165=6,H1165=7),6.72,IF(OR(H1165=8,H1165=9),6.94,IF(OR(H1165=10,H1165=11,H1165=12),7.17,IF(OR(H1165=13,H1165=14,H1165=15),7.41,IF(OR(H1165=16,H1165=17,H1165=18),7.65,7.91)))))))))), IF(M1165="Գ-1", IF(H1165=0,4.7,IF(H1165=1,4.86,IF(H1165=2,5.01,IF(H1165=3,5.18,IF(OR(H1165=5,H1165=4),5.35,IF(OR(H1165=6,H1165=7),5.52,IF(OR(H1165=8,H1165=9),5.71,IF(OR(H1165=10,H1165=11,H1165=12),5.89,IF(OR(H1165=13,H1165=14,H1165=15),6.09,IF(OR(H1165=16,H1165=17,H1165=18),6.29,6.49)))))))))), IF(M1165="Գ-2", IF(H1165=0,3.88,IF(H1165=1,4.01,IF(H1165=2,4.14,IF(H1165=3,4.27,IF(OR(H1165=5,H1165=4),4.41,IF(OR(H1165=6,H1165=7),4.55,IF(OR(H1165=8,H1165=9),4.7,IF(OR(H1165=10,H1165=11,H1165=12),4.85,IF(OR(H1165=13,H1165=14,H1165=15),5.01,IF(OR(H1165=16,H1165=17,H1165=18),5.17,5.34)))))))))), IF(M1165="Գ-3", IF(H1165=0,3.21,IF(H1165=1,3.31,IF(H1165=2,3.42,IF(H1165=3,3.53,IF(OR(H1165=5,H1165=4),3.64,IF(OR(H1165=6,H1165=7),3.76,IF(OR(H1165=8,H1165=9),3.88,IF(OR(H1165=10,H1165=11,H1165=12),4.01,IF(OR(H1165=13,H1165=14,H1165=15),4.13,IF(OR(H1165=16,H1165=17,H1165=18),4.27,4.4)))))))))), IF(M1165="Ա-1", IF(H1165=0,2.66,IF(H1165=1,2.75,IF(H1165=2,2.83,IF(H1165=3,2.92,IF(OR(H1165=5,H1165=4),3.02,IF(OR(H1165=6,H1165=7),3.11,IF(OR(H1165=8,H1165=9),3.21,IF(OR(H1165=10,H1165=11,H1165=12),3.31,IF(OR(H1165=13,H1165=14,H1165=15),3.42,IF(OR(H1165=16,H1165=17,H1165=18),3.53,3.64)))))))))), IF(M1165="Ա-2", IF(H1165=0,2.28,IF(H1165=1,2.35,IF(H1165=2,2.43,IF(H1165=3,2.5,IF(OR(H1165=5,H1165=4),2.58,IF(OR(H1165=6,H1165=7),2.66,IF(OR(H1165=8,H1165=9),2.75,IF(OR(H1165=10,H1165=11,H1165=12),2.83,IF(OR(H1165=13,H1165=14,H1165=15),2.92,IF(OR(H1165=16,H1165=17,H1165=18),3.01,3.11)))))))))),IF(M1165="Ա-3", IF(H1165=0,1.96,IF(H1165=1,2.02,IF(H1165=2,2.08,IF(H1165=3,2.15,IF(OR(H1165=5,H1165=4),2.21,IF(OR(H1165=6,H1165=7),2.28,IF(OR(H1165=8,H1165=9),2.35,IF(OR(H1165=10,H1165=11,H1165=12),2.42,IF(OR(H1165=13,H1165=14,H1165=15),2.5,IF(OR(H1165=16,H1165=17,H1165=18),2.58,2.66)))))))))), IF(M1165="Կ-1", IF(H1165=0,1.68,IF(H1165=1,1.73,IF(H1165=2,1.79,IF(H1165=3,1.84,IF(OR(H1165=5,H1165=4),1.9,IF(OR(H1165=6,H1165=7),1.96,IF(OR(H1165=8,H1165=9),2.02,IF(OR(H1165=10,H1165=11,H1165=12),2.08,IF(OR(H1165=13,H1165=14,H1165=15),2.14,IF(OR(H1165=16,H1165=17,H1165=18),2.21,2.28)))))))))), IF(M1165="Կ-2", IF(H1165=0,1.45,IF(H1165=1,1.49,IF(H1165=2,1.54,IF(H1165=3,1.59,IF(OR(H1165=5,H1165=4),1.63,IF(OR(H1165=6,H1165=7),1.68,IF(OR(H1165=8,H1165=9),1.73,IF(OR(H1165=10,H1165=11,H1165=12),1.79,IF(OR(H1165=13,H1165=14,H1165=15),1.84,IF(OR(H1165=16,H1165=17,H1165=18),1.9,1.95)))))))))),IF(M1165="Կ-3", IF(H1165=0,1.25,IF(H1165=1,1.29,IF(H1165=2,1.33,IF(H1165=3,1.37,IF(OR(H1165=5,H1165=4),1.41,IF(OR(H1165=6,H1165=7),1.45,IF(OR(H1165=8,H1165=9),1.49,IF(OR(H1165=10,H1165=11,H1165=12),1.54,IF(OR(H1165=13,H1165=14,H1165=15),1.58,IF(OR(H1165=16,H1165=17,H1165=18),1.63,1.68)))))))))), "Error"))))))))))))</f>
        <v>3.11</v>
      </c>
      <c r="J1165" s="799">
        <v>83200</v>
      </c>
      <c r="K1165" s="799"/>
      <c r="L1165" s="799"/>
      <c r="M1165" s="822" t="s">
        <v>85</v>
      </c>
      <c r="N1165" s="799">
        <f>J1165*I1165</f>
        <v>258752</v>
      </c>
      <c r="O1165" s="823">
        <f>I1165*J1165+K1165+L1165</f>
        <v>258752</v>
      </c>
      <c r="P1165" s="823">
        <f>+O1165*13</f>
        <v>3363776</v>
      </c>
      <c r="Q1165" s="592">
        <f>+G1165</f>
        <v>1</v>
      </c>
      <c r="R1165" s="592">
        <f t="shared" si="1221"/>
        <v>20</v>
      </c>
      <c r="S1165" s="588">
        <f>IF(Q1165&lt;1,0,IF(W1165="Բ-1",IF(R1165=0,6.94,IF(R1165=1,7.17,IF(R1165=2,7.41,IF(R1165=3,7.66,IF(OR(R1165=5,R1165=4),7.92,IF(OR(R1165=6,R1165=7),8.18,IF(OR(R1165=8,R1165=9),8.46,IF(OR(R1165=10,R1165=11,R1165=12),8.74,IF(OR(R1165=13,R1165=14,R1165=15),9.03,IF(OR(R1165=16,R1165=17,R1165=18),9.33,9.65)))))))))),IF(W1165="Բ-2", IF(R1165=0,5.71,IF(R1165=1,5.89,IF(R1165=2,6.09,IF(R1165=3,6.29,IF(OR(R1165=5,R1165=4),6.5,IF(OR(R1165=6,R1165=7),6.72,IF(OR(R1165=8,R1165=9),6.94,IF(OR(R1165=10,R1165=11,R1165=12),7.17,IF(OR(R1165=13,R1165=14,R1165=15),7.41,IF(OR(R1165=16,R1165=17,R1165=18),7.65,7.91)))))))))), IF(W1165="Գ-1", IF(R1165=0,4.7,IF(R1165=1,4.86,IF(R1165=2,5.01,IF(R1165=3,5.18,IF(OR(R1165=5,R1165=4),5.35,IF(OR(R1165=6,R1165=7),5.52,IF(OR(R1165=8,R1165=9),5.71,IF(OR(R1165=10,R1165=11,R1165=12),5.89,IF(OR(R1165=13,R1165=14,R1165=15),6.09,IF(OR(R1165=16,R1165=17,R1165=18),6.29,6.49)))))))))), IF(W1165="Գ-2", IF(R1165=0,3.88,IF(R1165=1,4.01,IF(R1165=2,4.14,IF(R1165=3,4.27,IF(OR(R1165=5,R1165=4),4.41,IF(OR(R1165=6,R1165=7),4.55,IF(OR(R1165=8,R1165=9),4.7,IF(OR(R1165=10,R1165=11,R1165=12),4.85,IF(OR(R1165=13,R1165=14,R1165=15),5.01,IF(OR(R1165=16,R1165=17,R1165=18),5.17,5.34)))))))))), IF(W1165="Գ-3", IF(R1165=0,3.21,IF(R1165=1,3.31,IF(R1165=2,3.42,IF(R1165=3,3.53,IF(OR(R1165=5,R1165=4),3.64,IF(OR(R1165=6,R1165=7),3.76,IF(OR(R1165=8,R1165=9),3.88,IF(OR(R1165=10,R1165=11,R1165=12),4.01,IF(OR(R1165=13,R1165=14,R1165=15),4.13,IF(OR(R1165=16,R1165=17,R1165=18),4.27,4.4)))))))))), IF(W1165="Ա-1", IF(R1165=0,2.66,IF(R1165=1,2.75,IF(R1165=2,2.83,IF(R1165=3,2.92,IF(OR(R1165=5,R1165=4),3.02,IF(OR(R1165=6,R1165=7),3.11,IF(OR(R1165=8,R1165=9),3.21,IF(OR(R1165=10,R1165=11,R1165=12),3.31,IF(OR(R1165=13,R1165=14,R1165=15),3.42,IF(OR(R1165=16,R1165=17,R1165=18),3.53,3.64)))))))))), IF(W1165="Ա-2", IF(R1165=0,2.28,IF(R1165=1,2.35,IF(R1165=2,2.43,IF(R1165=3,2.5,IF(OR(R1165=5,R1165=4),2.58,IF(OR(R1165=6,R1165=7),2.66,IF(OR(R1165=8,R1165=9),2.75,IF(OR(R1165=10,R1165=11,R1165=12),2.83,IF(OR(R1165=13,R1165=14,R1165=15),2.92,IF(OR(R1165=16,R1165=17,R1165=18),3.01,3.11)))))))))),IF(W1165="Ա-3", IF(R1165=0,1.96,IF(R1165=1,2.02,IF(R1165=2,2.08,IF(R1165=3,2.15,IF(OR(R1165=5,R1165=4),2.21,IF(OR(R1165=6,R1165=7),2.28,IF(OR(R1165=8,R1165=9),2.35,IF(OR(R1165=10,R1165=11,R1165=12),2.42,IF(OR(R1165=13,R1165=14,R1165=15),2.5,IF(OR(R1165=16,R1165=17,R1165=18),2.58,2.66)))))))))), IF(W1165="Կ-1", IF(R1165=0,1.68,IF(R1165=1,1.73,IF(R1165=2,1.79,IF(R1165=3,1.84,IF(OR(R1165=5,R1165=4),1.9,IF(OR(R1165=6,R1165=7),1.96,IF(OR(R1165=8,R1165=9),2.02,IF(OR(R1165=10,R1165=11,R1165=12),2.08,IF(OR(R1165=13,R1165=14,R1165=15),2.14,IF(OR(R1165=16,R1165=17,R1165=18),2.21,2.28)))))))))), IF(W1165="Կ-2", IF(R1165=0,1.45,IF(R1165=1,1.49,IF(R1165=2,1.54,IF(R1165=3,1.59,IF(OR(R1165=5,R1165=4),1.63,IF(OR(R1165=6,R1165=7),1.68,IF(OR(R1165=8,R1165=9),1.73,IF(OR(R1165=10,R1165=11,R1165=12),1.79,IF(OR(R1165=13,R1165=14,R1165=15),1.84,IF(OR(R1165=16,R1165=17,R1165=18),1.9,1.95)))))))))),IF(W1165="Կ-3", IF(R1165=0,1.25,IF(R1165=1,1.29,IF(R1165=2,1.33,IF(R1165=3,1.37,IF(OR(R1165=5,R1165=4),1.41,IF(OR(R1165=6,R1165=7),1.45,IF(OR(R1165=8,R1165=9),1.49,IF(OR(R1165=10,R1165=11,R1165=12),1.54,IF(OR(R1165=13,R1165=14,R1165=15),1.58,IF(OR(R1165=16,R1165=17,R1165=18),1.63,1.68)))))))))), "Error"))))))))))))</f>
        <v>3.11</v>
      </c>
      <c r="T1165" s="456">
        <v>83200</v>
      </c>
      <c r="U1165" s="456"/>
      <c r="V1165" s="456"/>
      <c r="W1165" s="589" t="str">
        <f>+M1165</f>
        <v>Ա-2</v>
      </c>
      <c r="X1165" s="456">
        <f>T1165*S1165</f>
        <v>258752</v>
      </c>
      <c r="Y1165" s="590">
        <f>+U1165+V1165+X1165</f>
        <v>258752</v>
      </c>
      <c r="Z1165" s="590">
        <f>+Y1165*13</f>
        <v>3363776</v>
      </c>
      <c r="AA1165" s="592">
        <f>+Q1165</f>
        <v>1</v>
      </c>
      <c r="AB1165" s="592">
        <f>+R1165+1</f>
        <v>21</v>
      </c>
      <c r="AC1165" s="588">
        <f>IF(AA1165&lt;1,0,IF(AG1165="Բ-1",IF(AB1165=0,6.94,IF(AB1165=1,7.17,IF(AB1165=2,7.41,IF(AB1165=3,7.66,IF(OR(AB1165=5,AB1165=4),7.92,IF(OR(AB1165=6,AB1165=7),8.18,IF(OR(AB1165=8,AB1165=9),8.46,IF(OR(AB1165=10,AB1165=11,AB1165=12),8.74,IF(OR(AB1165=13,AB1165=14,AB1165=15),9.03,IF(OR(AB1165=16,AB1165=17,AB1165=18),9.33,9.65)))))))))),IF(AG1165="Բ-2", IF(AB1165=0,5.71,IF(AB1165=1,5.89,IF(AB1165=2,6.09,IF(AB1165=3,6.29,IF(OR(AB1165=5,AB1165=4),6.5,IF(OR(AB1165=6,AB1165=7),6.72,IF(OR(AB1165=8,AB1165=9),6.94,IF(OR(AB1165=10,AB1165=11,AB1165=12),7.17,IF(OR(AB1165=13,AB1165=14,AB1165=15),7.41,IF(OR(AB1165=16,AB1165=17,AB1165=18),7.65,7.91)))))))))), IF(AG1165="Գ-1", IF(AB1165=0,4.7,IF(AB1165=1,4.86,IF(AB1165=2,5.01,IF(AB1165=3,5.18,IF(OR(AB1165=5,AB1165=4),5.35,IF(OR(AB1165=6,AB1165=7),5.52,IF(OR(AB1165=8,AB1165=9),5.71,IF(OR(AB1165=10,AB1165=11,AB1165=12),5.89,IF(OR(AB1165=13,AB1165=14,AB1165=15),6.09,IF(OR(AB1165=16,AB1165=17,AB1165=18),6.29,6.49)))))))))), IF(AG1165="Գ-2", IF(AB1165=0,3.88,IF(AB1165=1,4.01,IF(AB1165=2,4.14,IF(AB1165=3,4.27,IF(OR(AB1165=5,AB1165=4),4.41,IF(OR(AB1165=6,AB1165=7),4.55,IF(OR(AB1165=8,AB1165=9),4.7,IF(OR(AB1165=10,AB1165=11,AB1165=12),4.85,IF(OR(AB1165=13,AB1165=14,AB1165=15),5.01,IF(OR(AB1165=16,AB1165=17,AB1165=18),5.17,5.34)))))))))), IF(AG1165="Գ-3", IF(AB1165=0,3.21,IF(AB1165=1,3.31,IF(AB1165=2,3.42,IF(AB1165=3,3.53,IF(OR(AB1165=5,AB1165=4),3.64,IF(OR(AB1165=6,AB1165=7),3.76,IF(OR(AB1165=8,AB1165=9),3.88,IF(OR(AB1165=10,AB1165=11,AB1165=12),4.01,IF(OR(AB1165=13,AB1165=14,AB1165=15),4.13,IF(OR(AB1165=16,AB1165=17,AB1165=18),4.27,4.4)))))))))), IF(AG1165="Ա-1", IF(AB1165=0,2.66,IF(AB1165=1,2.75,IF(AB1165=2,2.83,IF(AB1165=3,2.92,IF(OR(AB1165=5,AB1165=4),3.02,IF(OR(AB1165=6,AB1165=7),3.11,IF(OR(AB1165=8,AB1165=9),3.21,IF(OR(AB1165=10,AB1165=11,AB1165=12),3.31,IF(OR(AB1165=13,AB1165=14,AB1165=15),3.42,IF(OR(AB1165=16,AB1165=17,AB1165=18),3.53,3.64)))))))))), IF(AG1165="Ա-2", IF(AB1165=0,2.28,IF(AB1165=1,2.35,IF(AB1165=2,2.43,IF(AB1165=3,2.5,IF(OR(AB1165=5,AB1165=4),2.58,IF(OR(AB1165=6,AB1165=7),2.66,IF(OR(AB1165=8,AB1165=9),2.75,IF(OR(AB1165=10,AB1165=11,AB1165=12),2.83,IF(OR(AB1165=13,AB1165=14,AB1165=15),2.92,IF(OR(AB1165=16,AB1165=17,AB1165=18),3.01,3.11)))))))))),IF(AG1165="Ա-3", IF(AB1165=0,1.96,IF(AB1165=1,2.02,IF(AB1165=2,2.08,IF(AB1165=3,2.15,IF(OR(AB1165=5,AB1165=4),2.21,IF(OR(AB1165=6,AB1165=7),2.28,IF(OR(AB1165=8,AB1165=9),2.35,IF(OR(AB1165=10,AB1165=11,AB1165=12),2.42,IF(OR(AB1165=13,AB1165=14,AB1165=15),2.5,IF(OR(AB1165=16,AB1165=17,AB1165=18),2.58,2.66)))))))))), IF(AG1165="Կ-1", IF(AB1165=0,1.68,IF(AB1165=1,1.73,IF(AB1165=2,1.79,IF(AB1165=3,1.84,IF(OR(AB1165=5,AB1165=4),1.9,IF(OR(AB1165=6,AB1165=7),1.96,IF(OR(AB1165=8,AB1165=9),2.02,IF(OR(AB1165=10,AB1165=11,AB1165=12),2.08,IF(OR(AB1165=13,AB1165=14,AB1165=15),2.14,IF(OR(AB1165=16,AB1165=17,AB1165=18),2.21,2.28)))))))))), IF(AG1165="Կ-2", IF(AB1165=0,1.45,IF(AB1165=1,1.49,IF(AB1165=2,1.54,IF(AB1165=3,1.59,IF(OR(AB1165=5,AB1165=4),1.63,IF(OR(AB1165=6,AB1165=7),1.68,IF(OR(AB1165=8,AB1165=9),1.73,IF(OR(AB1165=10,AB1165=11,AB1165=12),1.79,IF(OR(AB1165=13,AB1165=14,AB1165=15),1.84,IF(OR(AB1165=16,AB1165=17,AB1165=18),1.9,1.95)))))))))),IF(AG1165="Կ-3", IF(AB1165=0,1.25,IF(AB1165=1,1.29,IF(AB1165=2,1.33,IF(AB1165=3,1.37,IF(OR(AB1165=5,AB1165=4),1.41,IF(OR(AB1165=6,AB1165=7),1.45,IF(OR(AB1165=8,AB1165=9),1.49,IF(OR(AB1165=10,AB1165=11,AB1165=12),1.54,IF(OR(AB1165=13,AB1165=14,AB1165=15),1.58,IF(OR(AB1165=16,AB1165=17,AB1165=18),1.63,1.68)))))))))), "Error"))))))))))))</f>
        <v>3.11</v>
      </c>
      <c r="AD1165" s="456">
        <v>83200</v>
      </c>
      <c r="AE1165" s="456"/>
      <c r="AF1165" s="456"/>
      <c r="AG1165" s="589" t="str">
        <f>+W1165</f>
        <v>Ա-2</v>
      </c>
      <c r="AH1165" s="456">
        <f>AD1165*AC1165</f>
        <v>258752</v>
      </c>
      <c r="AI1165" s="590">
        <f>AH1165+AE1165+AF1165</f>
        <v>258752</v>
      </c>
      <c r="AJ1165" s="590">
        <f>+AI1165*13</f>
        <v>3363776</v>
      </c>
      <c r="AK1165" s="592">
        <f>+AA1165</f>
        <v>1</v>
      </c>
      <c r="AL1165" s="592">
        <f>+AB1165+1</f>
        <v>22</v>
      </c>
      <c r="AM1165" s="588">
        <f>IF(AK1165&lt;1,0,IF(AQ1165="Բ-1",IF(AL1165=0,6.94,IF(AL1165=1,7.17,IF(AL1165=2,7.41,IF(AL1165=3,7.66,IF(OR(AL1165=5,AL1165=4),7.92,IF(OR(AL1165=6,AL1165=7),8.18,IF(OR(AL1165=8,AL1165=9),8.46,IF(OR(AL1165=10,AL1165=11,AL1165=12),8.74,IF(OR(AL1165=13,AL1165=14,AL1165=15),9.03,IF(OR(AL1165=16,AL1165=17,AL1165=18),9.33,9.65)))))))))),IF(AQ1165="Բ-2", IF(AL1165=0,5.71,IF(AL1165=1,5.89,IF(AL1165=2,6.09,IF(AL1165=3,6.29,IF(OR(AL1165=5,AL1165=4),6.5,IF(OR(AL1165=6,AL1165=7),6.72,IF(OR(AL1165=8,AL1165=9),6.94,IF(OR(AL1165=10,AL1165=11,AL1165=12),7.17,IF(OR(AL1165=13,AL1165=14,AL1165=15),7.41,IF(OR(AL1165=16,AL1165=17,AL1165=18),7.65,7.91)))))))))), IF(AQ1165="Գ-1", IF(AL1165=0,4.7,IF(AL1165=1,4.86,IF(AL1165=2,5.01,IF(AL1165=3,5.18,IF(OR(AL1165=5,AL1165=4),5.35,IF(OR(AL1165=6,AL1165=7),5.52,IF(OR(AL1165=8,AL1165=9),5.71,IF(OR(AL1165=10,AL1165=11,AL1165=12),5.89,IF(OR(AL1165=13,AL1165=14,AL1165=15),6.09,IF(OR(AL1165=16,AL1165=17,AL1165=18),6.29,6.49)))))))))), IF(AQ1165="Գ-2", IF(AL1165=0,3.88,IF(AL1165=1,4.01,IF(AL1165=2,4.14,IF(AL1165=3,4.27,IF(OR(AL1165=5,AL1165=4),4.41,IF(OR(AL1165=6,AL1165=7),4.55,IF(OR(AL1165=8,AL1165=9),4.7,IF(OR(AL1165=10,AL1165=11,AL1165=12),4.85,IF(OR(AL1165=13,AL1165=14,AL1165=15),5.01,IF(OR(AL1165=16,AL1165=17,AL1165=18),5.17,5.34)))))))))), IF(AQ1165="Գ-3", IF(AL1165=0,3.21,IF(AL1165=1,3.31,IF(AL1165=2,3.42,IF(AL1165=3,3.53,IF(OR(AL1165=5,AL1165=4),3.64,IF(OR(AL1165=6,AL1165=7),3.76,IF(OR(AL1165=8,AL1165=9),3.88,IF(OR(AL1165=10,AL1165=11,AL1165=12),4.01,IF(OR(AL1165=13,AL1165=14,AL1165=15),4.13,IF(OR(AL1165=16,AL1165=17,AL1165=18),4.27,4.4)))))))))), IF(AQ1165="Ա-1", IF(AL1165=0,2.66,IF(AL1165=1,2.75,IF(AL1165=2,2.83,IF(AL1165=3,2.92,IF(OR(AL1165=5,AL1165=4),3.02,IF(OR(AL1165=6,AL1165=7),3.11,IF(OR(AL1165=8,AL1165=9),3.21,IF(OR(AL1165=10,AL1165=11,AL1165=12),3.31,IF(OR(AL1165=13,AL1165=14,AL1165=15),3.42,IF(OR(AL1165=16,AL1165=17,AL1165=18),3.53,3.64)))))))))), IF(AQ1165="Ա-2", IF(AL1165=0,2.28,IF(AL1165=1,2.35,IF(AL1165=2,2.43,IF(AL1165=3,2.5,IF(OR(AL1165=5,AL1165=4),2.58,IF(OR(AL1165=6,AL1165=7),2.66,IF(OR(AL1165=8,AL1165=9),2.75,IF(OR(AL1165=10,AL1165=11,AL1165=12),2.83,IF(OR(AL1165=13,AL1165=14,AL1165=15),2.92,IF(OR(AL1165=16,AL1165=17,AL1165=18),3.01,3.11)))))))))),IF(AQ1165="Ա-3", IF(AL1165=0,1.96,IF(AL1165=1,2.02,IF(AL1165=2,2.08,IF(AL1165=3,2.15,IF(OR(AL1165=5,AL1165=4),2.21,IF(OR(AL1165=6,AL1165=7),2.28,IF(OR(AL1165=8,AL1165=9),2.35,IF(OR(AL1165=10,AL1165=11,AL1165=12),2.42,IF(OR(AL1165=13,AL1165=14,AL1165=15),2.5,IF(OR(AL1165=16,AL1165=17,AL1165=18),2.58,2.66)))))))))), IF(AQ1165="Կ-1", IF(AL1165=0,1.68,IF(AL1165=1,1.73,IF(AL1165=2,1.79,IF(AL1165=3,1.84,IF(OR(AL1165=5,AL1165=4),1.9,IF(OR(AL1165=6,AL1165=7),1.96,IF(OR(AL1165=8,AL1165=9),2.02,IF(OR(AL1165=10,AL1165=11,AL1165=12),2.08,IF(OR(AL1165=13,AL1165=14,AL1165=15),2.14,IF(OR(AL1165=16,AL1165=17,AL1165=18),2.21,2.28)))))))))), IF(AQ1165="Կ-2", IF(AL1165=0,1.45,IF(AL1165=1,1.49,IF(AL1165=2,1.54,IF(AL1165=3,1.59,IF(OR(AL1165=5,AL1165=4),1.63,IF(OR(AL1165=6,AL1165=7),1.68,IF(OR(AL1165=8,AL1165=9),1.73,IF(OR(AL1165=10,AL1165=11,AL1165=12),1.79,IF(OR(AL1165=13,AL1165=14,AL1165=15),1.84,IF(OR(AL1165=16,AL1165=17,AL1165=18),1.9,1.95)))))))))),IF(AQ1165="Կ-3", IF(AL1165=0,1.25,IF(AL1165=1,1.29,IF(AL1165=2,1.33,IF(AL1165=3,1.37,IF(OR(AL1165=5,AL1165=4),1.41,IF(OR(AL1165=6,AL1165=7),1.45,IF(OR(AL1165=8,AL1165=9),1.49,IF(OR(AL1165=10,AL1165=11,AL1165=12),1.54,IF(OR(AL1165=13,AL1165=14,AL1165=15),1.58,IF(OR(AL1165=16,AL1165=17,AL1165=18),1.63,1.68)))))))))), "Error"))))))))))))</f>
        <v>3.11</v>
      </c>
      <c r="AN1165" s="456">
        <v>83200</v>
      </c>
      <c r="AO1165" s="456"/>
      <c r="AP1165" s="456"/>
      <c r="AQ1165" s="589" t="str">
        <f>+AG1165</f>
        <v>Ա-2</v>
      </c>
      <c r="AR1165" s="456">
        <f>AN1165*AM1165</f>
        <v>258752</v>
      </c>
      <c r="AS1165" s="590">
        <f>AR1165+AO1165+AP1165</f>
        <v>258752</v>
      </c>
      <c r="AT1165" s="590">
        <f>+AS1165*13</f>
        <v>3363776</v>
      </c>
    </row>
    <row r="1166" spans="2:46" s="587" customFormat="1" ht="27">
      <c r="B1166" s="830">
        <v>97</v>
      </c>
      <c r="C1166" s="864" t="s">
        <v>2880</v>
      </c>
      <c r="D1166" s="864" t="s">
        <v>1960</v>
      </c>
      <c r="E1166" s="900">
        <v>1982</v>
      </c>
      <c r="F1166" s="795" t="s">
        <v>983</v>
      </c>
      <c r="G1166" s="820">
        <v>1</v>
      </c>
      <c r="H1166" s="820">
        <v>2</v>
      </c>
      <c r="I1166" s="821">
        <f t="shared" si="1217"/>
        <v>2.4300000000000002</v>
      </c>
      <c r="J1166" s="799">
        <v>83200</v>
      </c>
      <c r="K1166" s="832"/>
      <c r="L1166" s="832"/>
      <c r="M1166" s="896" t="s">
        <v>85</v>
      </c>
      <c r="N1166" s="799">
        <f t="shared" si="1218"/>
        <v>202176</v>
      </c>
      <c r="O1166" s="823">
        <f t="shared" si="1219"/>
        <v>202176</v>
      </c>
      <c r="P1166" s="823">
        <f t="shared" si="1220"/>
        <v>2628288</v>
      </c>
      <c r="Q1166" s="592">
        <f t="shared" si="1211"/>
        <v>1</v>
      </c>
      <c r="R1166" s="592">
        <f t="shared" si="1221"/>
        <v>3</v>
      </c>
      <c r="S1166" s="588">
        <f t="shared" si="1222"/>
        <v>2.5</v>
      </c>
      <c r="T1166" s="456">
        <v>83200</v>
      </c>
      <c r="U1166" s="457"/>
      <c r="V1166" s="457"/>
      <c r="W1166" s="589" t="str">
        <f t="shared" si="1223"/>
        <v>Ա-2</v>
      </c>
      <c r="X1166" s="456">
        <f t="shared" si="1224"/>
        <v>208000</v>
      </c>
      <c r="Y1166" s="590">
        <f t="shared" si="1225"/>
        <v>208000</v>
      </c>
      <c r="Z1166" s="590">
        <f t="shared" si="1226"/>
        <v>2704000</v>
      </c>
      <c r="AA1166" s="592">
        <f t="shared" si="1212"/>
        <v>1</v>
      </c>
      <c r="AB1166" s="592">
        <f t="shared" si="1227"/>
        <v>4</v>
      </c>
      <c r="AC1166" s="588">
        <f t="shared" si="1228"/>
        <v>2.58</v>
      </c>
      <c r="AD1166" s="456">
        <v>83200</v>
      </c>
      <c r="AE1166" s="457"/>
      <c r="AF1166" s="457"/>
      <c r="AG1166" s="589" t="str">
        <f t="shared" si="1229"/>
        <v>Ա-2</v>
      </c>
      <c r="AH1166" s="456">
        <f t="shared" si="1230"/>
        <v>214656</v>
      </c>
      <c r="AI1166" s="590">
        <f t="shared" si="1231"/>
        <v>214656</v>
      </c>
      <c r="AJ1166" s="590">
        <f t="shared" si="1232"/>
        <v>2790528</v>
      </c>
      <c r="AK1166" s="592">
        <f t="shared" si="1213"/>
        <v>1</v>
      </c>
      <c r="AL1166" s="592">
        <f t="shared" si="1233"/>
        <v>5</v>
      </c>
      <c r="AM1166" s="588">
        <f t="shared" si="1234"/>
        <v>2.58</v>
      </c>
      <c r="AN1166" s="456">
        <v>83200</v>
      </c>
      <c r="AO1166" s="457"/>
      <c r="AP1166" s="457"/>
      <c r="AQ1166" s="589" t="str">
        <f t="shared" si="1235"/>
        <v>Ա-2</v>
      </c>
      <c r="AR1166" s="456">
        <f t="shared" si="1236"/>
        <v>214656</v>
      </c>
      <c r="AS1166" s="590">
        <f t="shared" si="1237"/>
        <v>214656</v>
      </c>
      <c r="AT1166" s="590">
        <f t="shared" si="1238"/>
        <v>2790528</v>
      </c>
    </row>
    <row r="1167" spans="2:46" s="587" customFormat="1" ht="27">
      <c r="B1167" s="830">
        <v>98</v>
      </c>
      <c r="C1167" s="868" t="s">
        <v>2401</v>
      </c>
      <c r="D1167" s="794" t="s">
        <v>1960</v>
      </c>
      <c r="E1167" s="796">
        <v>1991</v>
      </c>
      <c r="F1167" s="795" t="s">
        <v>983</v>
      </c>
      <c r="G1167" s="820">
        <v>1</v>
      </c>
      <c r="H1167" s="820">
        <v>3</v>
      </c>
      <c r="I1167" s="821">
        <f>IF(G1167&lt;1,0,IF(M1167="Բ-1",IF(H1167=0,6.94,IF(H1167=1,7.17,IF(H1167=2,7.41,IF(H1167=3,7.66,IF(OR(H1167=5,H1167=4),7.92,IF(OR(H1167=6,H1167=7),8.18,IF(OR(H1167=8,H1167=9),8.46,IF(OR(H1167=10,H1167=11,H1167=12),8.74,IF(OR(H1167=13,H1167=14,H1167=15),9.03,IF(OR(H1167=16,H1167=17,H1167=18),9.33,9.65)))))))))),IF(M1167="Բ-2", IF(H1167=0,5.71,IF(H1167=1,5.89,IF(H1167=2,6.09,IF(H1167=3,6.29,IF(OR(H1167=5,H1167=4),6.5,IF(OR(H1167=6,H1167=7),6.72,IF(OR(H1167=8,H1167=9),6.94,IF(OR(H1167=10,H1167=11,H1167=12),7.17,IF(OR(H1167=13,H1167=14,H1167=15),7.41,IF(OR(H1167=16,H1167=17,H1167=18),7.65,7.91)))))))))), IF(M1167="Գ-1", IF(H1167=0,4.7,IF(H1167=1,4.86,IF(H1167=2,5.01,IF(H1167=3,5.18,IF(OR(H1167=5,H1167=4),5.35,IF(OR(H1167=6,H1167=7),5.52,IF(OR(H1167=8,H1167=9),5.71,IF(OR(H1167=10,H1167=11,H1167=12),5.89,IF(OR(H1167=13,H1167=14,H1167=15),6.09,IF(OR(H1167=16,H1167=17,H1167=18),6.29,6.49)))))))))), IF(M1167="Գ-2", IF(H1167=0,3.88,IF(H1167=1,4.01,IF(H1167=2,4.14,IF(H1167=3,4.27,IF(OR(H1167=5,H1167=4),4.41,IF(OR(H1167=6,H1167=7),4.55,IF(OR(H1167=8,H1167=9),4.7,IF(OR(H1167=10,H1167=11,H1167=12),4.85,IF(OR(H1167=13,H1167=14,H1167=15),5.01,IF(OR(H1167=16,H1167=17,H1167=18),5.17,5.34)))))))))), IF(M1167="Գ-3", IF(H1167=0,3.21,IF(H1167=1,3.31,IF(H1167=2,3.42,IF(H1167=3,3.53,IF(OR(H1167=5,H1167=4),3.64,IF(OR(H1167=6,H1167=7),3.76,IF(OR(H1167=8,H1167=9),3.88,IF(OR(H1167=10,H1167=11,H1167=12),4.01,IF(OR(H1167=13,H1167=14,H1167=15),4.13,IF(OR(H1167=16,H1167=17,H1167=18),4.27,4.4)))))))))), IF(M1167="Ա-1", IF(H1167=0,2.66,IF(H1167=1,2.75,IF(H1167=2,2.83,IF(H1167=3,2.92,IF(OR(H1167=5,H1167=4),3.02,IF(OR(H1167=6,H1167=7),3.11,IF(OR(H1167=8,H1167=9),3.21,IF(OR(H1167=10,H1167=11,H1167=12),3.31,IF(OR(H1167=13,H1167=14,H1167=15),3.42,IF(OR(H1167=16,H1167=17,H1167=18),3.53,3.64)))))))))), IF(M1167="Ա-2", IF(H1167=0,2.28,IF(H1167=1,2.35,IF(H1167=2,2.43,IF(H1167=3,2.5,IF(OR(H1167=5,H1167=4),2.58,IF(OR(H1167=6,H1167=7),2.66,IF(OR(H1167=8,H1167=9),2.75,IF(OR(H1167=10,H1167=11,H1167=12),2.83,IF(OR(H1167=13,H1167=14,H1167=15),2.92,IF(OR(H1167=16,H1167=17,H1167=18),3.01,3.11)))))))))),IF(M1167="Ա-3", IF(H1167=0,1.96,IF(H1167=1,2.02,IF(H1167=2,2.08,IF(H1167=3,2.15,IF(OR(H1167=5,H1167=4),2.21,IF(OR(H1167=6,H1167=7),2.28,IF(OR(H1167=8,H1167=9),2.35,IF(OR(H1167=10,H1167=11,H1167=12),2.42,IF(OR(H1167=13,H1167=14,H1167=15),2.5,IF(OR(H1167=16,H1167=17,H1167=18),2.58,2.66)))))))))), IF(M1167="Կ-1", IF(H1167=0,1.68,IF(H1167=1,1.73,IF(H1167=2,1.79,IF(H1167=3,1.84,IF(OR(H1167=5,H1167=4),1.9,IF(OR(H1167=6,H1167=7),1.96,IF(OR(H1167=8,H1167=9),2.02,IF(OR(H1167=10,H1167=11,H1167=12),2.08,IF(OR(H1167=13,H1167=14,H1167=15),2.14,IF(OR(H1167=16,H1167=17,H1167=18),2.21,2.28)))))))))), IF(M1167="Կ-2", IF(H1167=0,1.45,IF(H1167=1,1.49,IF(H1167=2,1.54,IF(H1167=3,1.59,IF(OR(H1167=5,H1167=4),1.63,IF(OR(H1167=6,H1167=7),1.68,IF(OR(H1167=8,H1167=9),1.73,IF(OR(H1167=10,H1167=11,H1167=12),1.79,IF(OR(H1167=13,H1167=14,H1167=15),1.84,IF(OR(H1167=16,H1167=17,H1167=18),1.9,1.95)))))))))),IF(M1167="Կ-3", IF(H1167=0,1.25,IF(H1167=1,1.29,IF(H1167=2,1.33,IF(H1167=3,1.37,IF(OR(H1167=5,H1167=4),1.41,IF(OR(H1167=6,H1167=7),1.45,IF(OR(H1167=8,H1167=9),1.49,IF(OR(H1167=10,H1167=11,H1167=12),1.54,IF(OR(H1167=13,H1167=14,H1167=15),1.58,IF(OR(H1167=16,H1167=17,H1167=18),1.63,1.68)))))))))), "Error"))))))))))))</f>
        <v>2.5</v>
      </c>
      <c r="J1167" s="799">
        <v>83200</v>
      </c>
      <c r="K1167" s="832"/>
      <c r="L1167" s="832"/>
      <c r="M1167" s="822" t="s">
        <v>85</v>
      </c>
      <c r="N1167" s="799">
        <f>J1167*I1167</f>
        <v>208000</v>
      </c>
      <c r="O1167" s="823">
        <f>I1167*J1167+K1167+L1167</f>
        <v>208000</v>
      </c>
      <c r="P1167" s="823">
        <f>+O1167*13</f>
        <v>2704000</v>
      </c>
      <c r="Q1167" s="592">
        <f>+G1167</f>
        <v>1</v>
      </c>
      <c r="R1167" s="592">
        <f>+H1167+1</f>
        <v>4</v>
      </c>
      <c r="S1167" s="588">
        <f>IF(Q1167&lt;1,0,IF(W1167="Բ-1",IF(R1167=0,6.94,IF(R1167=1,7.17,IF(R1167=2,7.41,IF(R1167=3,7.66,IF(OR(R1167=5,R1167=4),7.92,IF(OR(R1167=6,R1167=7),8.18,IF(OR(R1167=8,R1167=9),8.46,IF(OR(R1167=10,R1167=11,R1167=12),8.74,IF(OR(R1167=13,R1167=14,R1167=15),9.03,IF(OR(R1167=16,R1167=17,R1167=18),9.33,9.65)))))))))),IF(W1167="Բ-2", IF(R1167=0,5.71,IF(R1167=1,5.89,IF(R1167=2,6.09,IF(R1167=3,6.29,IF(OR(R1167=5,R1167=4),6.5,IF(OR(R1167=6,R1167=7),6.72,IF(OR(R1167=8,R1167=9),6.94,IF(OR(R1167=10,R1167=11,R1167=12),7.17,IF(OR(R1167=13,R1167=14,R1167=15),7.41,IF(OR(R1167=16,R1167=17,R1167=18),7.65,7.91)))))))))), IF(W1167="Գ-1", IF(R1167=0,4.7,IF(R1167=1,4.86,IF(R1167=2,5.01,IF(R1167=3,5.18,IF(OR(R1167=5,R1167=4),5.35,IF(OR(R1167=6,R1167=7),5.52,IF(OR(R1167=8,R1167=9),5.71,IF(OR(R1167=10,R1167=11,R1167=12),5.89,IF(OR(R1167=13,R1167=14,R1167=15),6.09,IF(OR(R1167=16,R1167=17,R1167=18),6.29,6.49)))))))))), IF(W1167="Գ-2", IF(R1167=0,3.88,IF(R1167=1,4.01,IF(R1167=2,4.14,IF(R1167=3,4.27,IF(OR(R1167=5,R1167=4),4.41,IF(OR(R1167=6,R1167=7),4.55,IF(OR(R1167=8,R1167=9),4.7,IF(OR(R1167=10,R1167=11,R1167=12),4.85,IF(OR(R1167=13,R1167=14,R1167=15),5.01,IF(OR(R1167=16,R1167=17,R1167=18),5.17,5.34)))))))))), IF(W1167="Գ-3", IF(R1167=0,3.21,IF(R1167=1,3.31,IF(R1167=2,3.42,IF(R1167=3,3.53,IF(OR(R1167=5,R1167=4),3.64,IF(OR(R1167=6,R1167=7),3.76,IF(OR(R1167=8,R1167=9),3.88,IF(OR(R1167=10,R1167=11,R1167=12),4.01,IF(OR(R1167=13,R1167=14,R1167=15),4.13,IF(OR(R1167=16,R1167=17,R1167=18),4.27,4.4)))))))))), IF(W1167="Ա-1", IF(R1167=0,2.66,IF(R1167=1,2.75,IF(R1167=2,2.83,IF(R1167=3,2.92,IF(OR(R1167=5,R1167=4),3.02,IF(OR(R1167=6,R1167=7),3.11,IF(OR(R1167=8,R1167=9),3.21,IF(OR(R1167=10,R1167=11,R1167=12),3.31,IF(OR(R1167=13,R1167=14,R1167=15),3.42,IF(OR(R1167=16,R1167=17,R1167=18),3.53,3.64)))))))))), IF(W1167="Ա-2", IF(R1167=0,2.28,IF(R1167=1,2.35,IF(R1167=2,2.43,IF(R1167=3,2.5,IF(OR(R1167=5,R1167=4),2.58,IF(OR(R1167=6,R1167=7),2.66,IF(OR(R1167=8,R1167=9),2.75,IF(OR(R1167=10,R1167=11,R1167=12),2.83,IF(OR(R1167=13,R1167=14,R1167=15),2.92,IF(OR(R1167=16,R1167=17,R1167=18),3.01,3.11)))))))))),IF(W1167="Ա-3", IF(R1167=0,1.96,IF(R1167=1,2.02,IF(R1167=2,2.08,IF(R1167=3,2.15,IF(OR(R1167=5,R1167=4),2.21,IF(OR(R1167=6,R1167=7),2.28,IF(OR(R1167=8,R1167=9),2.35,IF(OR(R1167=10,R1167=11,R1167=12),2.42,IF(OR(R1167=13,R1167=14,R1167=15),2.5,IF(OR(R1167=16,R1167=17,R1167=18),2.58,2.66)))))))))), IF(W1167="Կ-1", IF(R1167=0,1.68,IF(R1167=1,1.73,IF(R1167=2,1.79,IF(R1167=3,1.84,IF(OR(R1167=5,R1167=4),1.9,IF(OR(R1167=6,R1167=7),1.96,IF(OR(R1167=8,R1167=9),2.02,IF(OR(R1167=10,R1167=11,R1167=12),2.08,IF(OR(R1167=13,R1167=14,R1167=15),2.14,IF(OR(R1167=16,R1167=17,R1167=18),2.21,2.28)))))))))), IF(W1167="Կ-2", IF(R1167=0,1.45,IF(R1167=1,1.49,IF(R1167=2,1.54,IF(R1167=3,1.59,IF(OR(R1167=5,R1167=4),1.63,IF(OR(R1167=6,R1167=7),1.68,IF(OR(R1167=8,R1167=9),1.73,IF(OR(R1167=10,R1167=11,R1167=12),1.79,IF(OR(R1167=13,R1167=14,R1167=15),1.84,IF(OR(R1167=16,R1167=17,R1167=18),1.9,1.95)))))))))),IF(W1167="Կ-3", IF(R1167=0,1.25,IF(R1167=1,1.29,IF(R1167=2,1.33,IF(R1167=3,1.37,IF(OR(R1167=5,R1167=4),1.41,IF(OR(R1167=6,R1167=7),1.45,IF(OR(R1167=8,R1167=9),1.49,IF(OR(R1167=10,R1167=11,R1167=12),1.54,IF(OR(R1167=13,R1167=14,R1167=15),1.58,IF(OR(R1167=16,R1167=17,R1167=18),1.63,1.68)))))))))), "Error"))))))))))))</f>
        <v>2.58</v>
      </c>
      <c r="T1167" s="456">
        <v>83200</v>
      </c>
      <c r="U1167" s="457"/>
      <c r="V1167" s="457"/>
      <c r="W1167" s="589" t="str">
        <f>+M1167</f>
        <v>Ա-2</v>
      </c>
      <c r="X1167" s="456">
        <f>T1167*S1167</f>
        <v>214656</v>
      </c>
      <c r="Y1167" s="590">
        <f>+U1167+V1167+X1167</f>
        <v>214656</v>
      </c>
      <c r="Z1167" s="590">
        <f>+Y1167*13</f>
        <v>2790528</v>
      </c>
      <c r="AA1167" s="592">
        <f>+Q1167</f>
        <v>1</v>
      </c>
      <c r="AB1167" s="592">
        <f>+R1167+1</f>
        <v>5</v>
      </c>
      <c r="AC1167" s="588">
        <f>IF(AA1167&lt;1,0,IF(AG1167="Բ-1",IF(AB1167=0,6.94,IF(AB1167=1,7.17,IF(AB1167=2,7.41,IF(AB1167=3,7.66,IF(OR(AB1167=5,AB1167=4),7.92,IF(OR(AB1167=6,AB1167=7),8.18,IF(OR(AB1167=8,AB1167=9),8.46,IF(OR(AB1167=10,AB1167=11,AB1167=12),8.74,IF(OR(AB1167=13,AB1167=14,AB1167=15),9.03,IF(OR(AB1167=16,AB1167=17,AB1167=18),9.33,9.65)))))))))),IF(AG1167="Բ-2", IF(AB1167=0,5.71,IF(AB1167=1,5.89,IF(AB1167=2,6.09,IF(AB1167=3,6.29,IF(OR(AB1167=5,AB1167=4),6.5,IF(OR(AB1167=6,AB1167=7),6.72,IF(OR(AB1167=8,AB1167=9),6.94,IF(OR(AB1167=10,AB1167=11,AB1167=12),7.17,IF(OR(AB1167=13,AB1167=14,AB1167=15),7.41,IF(OR(AB1167=16,AB1167=17,AB1167=18),7.65,7.91)))))))))), IF(AG1167="Գ-1", IF(AB1167=0,4.7,IF(AB1167=1,4.86,IF(AB1167=2,5.01,IF(AB1167=3,5.18,IF(OR(AB1167=5,AB1167=4),5.35,IF(OR(AB1167=6,AB1167=7),5.52,IF(OR(AB1167=8,AB1167=9),5.71,IF(OR(AB1167=10,AB1167=11,AB1167=12),5.89,IF(OR(AB1167=13,AB1167=14,AB1167=15),6.09,IF(OR(AB1167=16,AB1167=17,AB1167=18),6.29,6.49)))))))))), IF(AG1167="Գ-2", IF(AB1167=0,3.88,IF(AB1167=1,4.01,IF(AB1167=2,4.14,IF(AB1167=3,4.27,IF(OR(AB1167=5,AB1167=4),4.41,IF(OR(AB1167=6,AB1167=7),4.55,IF(OR(AB1167=8,AB1167=9),4.7,IF(OR(AB1167=10,AB1167=11,AB1167=12),4.85,IF(OR(AB1167=13,AB1167=14,AB1167=15),5.01,IF(OR(AB1167=16,AB1167=17,AB1167=18),5.17,5.34)))))))))), IF(AG1167="Գ-3", IF(AB1167=0,3.21,IF(AB1167=1,3.31,IF(AB1167=2,3.42,IF(AB1167=3,3.53,IF(OR(AB1167=5,AB1167=4),3.64,IF(OR(AB1167=6,AB1167=7),3.76,IF(OR(AB1167=8,AB1167=9),3.88,IF(OR(AB1167=10,AB1167=11,AB1167=12),4.01,IF(OR(AB1167=13,AB1167=14,AB1167=15),4.13,IF(OR(AB1167=16,AB1167=17,AB1167=18),4.27,4.4)))))))))), IF(AG1167="Ա-1", IF(AB1167=0,2.66,IF(AB1167=1,2.75,IF(AB1167=2,2.83,IF(AB1167=3,2.92,IF(OR(AB1167=5,AB1167=4),3.02,IF(OR(AB1167=6,AB1167=7),3.11,IF(OR(AB1167=8,AB1167=9),3.21,IF(OR(AB1167=10,AB1167=11,AB1167=12),3.31,IF(OR(AB1167=13,AB1167=14,AB1167=15),3.42,IF(OR(AB1167=16,AB1167=17,AB1167=18),3.53,3.64)))))))))), IF(AG1167="Ա-2", IF(AB1167=0,2.28,IF(AB1167=1,2.35,IF(AB1167=2,2.43,IF(AB1167=3,2.5,IF(OR(AB1167=5,AB1167=4),2.58,IF(OR(AB1167=6,AB1167=7),2.66,IF(OR(AB1167=8,AB1167=9),2.75,IF(OR(AB1167=10,AB1167=11,AB1167=12),2.83,IF(OR(AB1167=13,AB1167=14,AB1167=15),2.92,IF(OR(AB1167=16,AB1167=17,AB1167=18),3.01,3.11)))))))))),IF(AG1167="Ա-3", IF(AB1167=0,1.96,IF(AB1167=1,2.02,IF(AB1167=2,2.08,IF(AB1167=3,2.15,IF(OR(AB1167=5,AB1167=4),2.21,IF(OR(AB1167=6,AB1167=7),2.28,IF(OR(AB1167=8,AB1167=9),2.35,IF(OR(AB1167=10,AB1167=11,AB1167=12),2.42,IF(OR(AB1167=13,AB1167=14,AB1167=15),2.5,IF(OR(AB1167=16,AB1167=17,AB1167=18),2.58,2.66)))))))))), IF(AG1167="Կ-1", IF(AB1167=0,1.68,IF(AB1167=1,1.73,IF(AB1167=2,1.79,IF(AB1167=3,1.84,IF(OR(AB1167=5,AB1167=4),1.9,IF(OR(AB1167=6,AB1167=7),1.96,IF(OR(AB1167=8,AB1167=9),2.02,IF(OR(AB1167=10,AB1167=11,AB1167=12),2.08,IF(OR(AB1167=13,AB1167=14,AB1167=15),2.14,IF(OR(AB1167=16,AB1167=17,AB1167=18),2.21,2.28)))))))))), IF(AG1167="Կ-2", IF(AB1167=0,1.45,IF(AB1167=1,1.49,IF(AB1167=2,1.54,IF(AB1167=3,1.59,IF(OR(AB1167=5,AB1167=4),1.63,IF(OR(AB1167=6,AB1167=7),1.68,IF(OR(AB1167=8,AB1167=9),1.73,IF(OR(AB1167=10,AB1167=11,AB1167=12),1.79,IF(OR(AB1167=13,AB1167=14,AB1167=15),1.84,IF(OR(AB1167=16,AB1167=17,AB1167=18),1.9,1.95)))))))))),IF(AG1167="Կ-3", IF(AB1167=0,1.25,IF(AB1167=1,1.29,IF(AB1167=2,1.33,IF(AB1167=3,1.37,IF(OR(AB1167=5,AB1167=4),1.41,IF(OR(AB1167=6,AB1167=7),1.45,IF(OR(AB1167=8,AB1167=9),1.49,IF(OR(AB1167=10,AB1167=11,AB1167=12),1.54,IF(OR(AB1167=13,AB1167=14,AB1167=15),1.58,IF(OR(AB1167=16,AB1167=17,AB1167=18),1.63,1.68)))))))))), "Error"))))))))))))</f>
        <v>2.58</v>
      </c>
      <c r="AD1167" s="456">
        <v>83200</v>
      </c>
      <c r="AE1167" s="457"/>
      <c r="AF1167" s="457"/>
      <c r="AG1167" s="589" t="str">
        <f>+W1167</f>
        <v>Ա-2</v>
      </c>
      <c r="AH1167" s="456">
        <f>AD1167*AC1167</f>
        <v>214656</v>
      </c>
      <c r="AI1167" s="590">
        <f>AH1167+AE1167+AF1167</f>
        <v>214656</v>
      </c>
      <c r="AJ1167" s="590">
        <f>+AI1167*13</f>
        <v>2790528</v>
      </c>
      <c r="AK1167" s="592">
        <f>+AA1167</f>
        <v>1</v>
      </c>
      <c r="AL1167" s="592">
        <f>+AB1167+1</f>
        <v>6</v>
      </c>
      <c r="AM1167" s="588">
        <f>IF(AK1167&lt;1,0,IF(AQ1167="Բ-1",IF(AL1167=0,6.94,IF(AL1167=1,7.17,IF(AL1167=2,7.41,IF(AL1167=3,7.66,IF(OR(AL1167=5,AL1167=4),7.92,IF(OR(AL1167=6,AL1167=7),8.18,IF(OR(AL1167=8,AL1167=9),8.46,IF(OR(AL1167=10,AL1167=11,AL1167=12),8.74,IF(OR(AL1167=13,AL1167=14,AL1167=15),9.03,IF(OR(AL1167=16,AL1167=17,AL1167=18),9.33,9.65)))))))))),IF(AQ1167="Բ-2", IF(AL1167=0,5.71,IF(AL1167=1,5.89,IF(AL1167=2,6.09,IF(AL1167=3,6.29,IF(OR(AL1167=5,AL1167=4),6.5,IF(OR(AL1167=6,AL1167=7),6.72,IF(OR(AL1167=8,AL1167=9),6.94,IF(OR(AL1167=10,AL1167=11,AL1167=12),7.17,IF(OR(AL1167=13,AL1167=14,AL1167=15),7.41,IF(OR(AL1167=16,AL1167=17,AL1167=18),7.65,7.91)))))))))), IF(AQ1167="Գ-1", IF(AL1167=0,4.7,IF(AL1167=1,4.86,IF(AL1167=2,5.01,IF(AL1167=3,5.18,IF(OR(AL1167=5,AL1167=4),5.35,IF(OR(AL1167=6,AL1167=7),5.52,IF(OR(AL1167=8,AL1167=9),5.71,IF(OR(AL1167=10,AL1167=11,AL1167=12),5.89,IF(OR(AL1167=13,AL1167=14,AL1167=15),6.09,IF(OR(AL1167=16,AL1167=17,AL1167=18),6.29,6.49)))))))))), IF(AQ1167="Գ-2", IF(AL1167=0,3.88,IF(AL1167=1,4.01,IF(AL1167=2,4.14,IF(AL1167=3,4.27,IF(OR(AL1167=5,AL1167=4),4.41,IF(OR(AL1167=6,AL1167=7),4.55,IF(OR(AL1167=8,AL1167=9),4.7,IF(OR(AL1167=10,AL1167=11,AL1167=12),4.85,IF(OR(AL1167=13,AL1167=14,AL1167=15),5.01,IF(OR(AL1167=16,AL1167=17,AL1167=18),5.17,5.34)))))))))), IF(AQ1167="Գ-3", IF(AL1167=0,3.21,IF(AL1167=1,3.31,IF(AL1167=2,3.42,IF(AL1167=3,3.53,IF(OR(AL1167=5,AL1167=4),3.64,IF(OR(AL1167=6,AL1167=7),3.76,IF(OR(AL1167=8,AL1167=9),3.88,IF(OR(AL1167=10,AL1167=11,AL1167=12),4.01,IF(OR(AL1167=13,AL1167=14,AL1167=15),4.13,IF(OR(AL1167=16,AL1167=17,AL1167=18),4.27,4.4)))))))))), IF(AQ1167="Ա-1", IF(AL1167=0,2.66,IF(AL1167=1,2.75,IF(AL1167=2,2.83,IF(AL1167=3,2.92,IF(OR(AL1167=5,AL1167=4),3.02,IF(OR(AL1167=6,AL1167=7),3.11,IF(OR(AL1167=8,AL1167=9),3.21,IF(OR(AL1167=10,AL1167=11,AL1167=12),3.31,IF(OR(AL1167=13,AL1167=14,AL1167=15),3.42,IF(OR(AL1167=16,AL1167=17,AL1167=18),3.53,3.64)))))))))), IF(AQ1167="Ա-2", IF(AL1167=0,2.28,IF(AL1167=1,2.35,IF(AL1167=2,2.43,IF(AL1167=3,2.5,IF(OR(AL1167=5,AL1167=4),2.58,IF(OR(AL1167=6,AL1167=7),2.66,IF(OR(AL1167=8,AL1167=9),2.75,IF(OR(AL1167=10,AL1167=11,AL1167=12),2.83,IF(OR(AL1167=13,AL1167=14,AL1167=15),2.92,IF(OR(AL1167=16,AL1167=17,AL1167=18),3.01,3.11)))))))))),IF(AQ1167="Ա-3", IF(AL1167=0,1.96,IF(AL1167=1,2.02,IF(AL1167=2,2.08,IF(AL1167=3,2.15,IF(OR(AL1167=5,AL1167=4),2.21,IF(OR(AL1167=6,AL1167=7),2.28,IF(OR(AL1167=8,AL1167=9),2.35,IF(OR(AL1167=10,AL1167=11,AL1167=12),2.42,IF(OR(AL1167=13,AL1167=14,AL1167=15),2.5,IF(OR(AL1167=16,AL1167=17,AL1167=18),2.58,2.66)))))))))), IF(AQ1167="Կ-1", IF(AL1167=0,1.68,IF(AL1167=1,1.73,IF(AL1167=2,1.79,IF(AL1167=3,1.84,IF(OR(AL1167=5,AL1167=4),1.9,IF(OR(AL1167=6,AL1167=7),1.96,IF(OR(AL1167=8,AL1167=9),2.02,IF(OR(AL1167=10,AL1167=11,AL1167=12),2.08,IF(OR(AL1167=13,AL1167=14,AL1167=15),2.14,IF(OR(AL1167=16,AL1167=17,AL1167=18),2.21,2.28)))))))))), IF(AQ1167="Կ-2", IF(AL1167=0,1.45,IF(AL1167=1,1.49,IF(AL1167=2,1.54,IF(AL1167=3,1.59,IF(OR(AL1167=5,AL1167=4),1.63,IF(OR(AL1167=6,AL1167=7),1.68,IF(OR(AL1167=8,AL1167=9),1.73,IF(OR(AL1167=10,AL1167=11,AL1167=12),1.79,IF(OR(AL1167=13,AL1167=14,AL1167=15),1.84,IF(OR(AL1167=16,AL1167=17,AL1167=18),1.9,1.95)))))))))),IF(AQ1167="Կ-3", IF(AL1167=0,1.25,IF(AL1167=1,1.29,IF(AL1167=2,1.33,IF(AL1167=3,1.37,IF(OR(AL1167=5,AL1167=4),1.41,IF(OR(AL1167=6,AL1167=7),1.45,IF(OR(AL1167=8,AL1167=9),1.49,IF(OR(AL1167=10,AL1167=11,AL1167=12),1.54,IF(OR(AL1167=13,AL1167=14,AL1167=15),1.58,IF(OR(AL1167=16,AL1167=17,AL1167=18),1.63,1.68)))))))))), "Error"))))))))))))</f>
        <v>2.66</v>
      </c>
      <c r="AN1167" s="456">
        <v>83200</v>
      </c>
      <c r="AO1167" s="457"/>
      <c r="AP1167" s="457"/>
      <c r="AQ1167" s="589" t="str">
        <f>+AG1167</f>
        <v>Ա-2</v>
      </c>
      <c r="AR1167" s="456">
        <f>AN1167*AM1167</f>
        <v>221312</v>
      </c>
      <c r="AS1167" s="590">
        <f>AR1167+AO1167+AP1167</f>
        <v>221312</v>
      </c>
      <c r="AT1167" s="590">
        <f>+AS1167*13</f>
        <v>2877056</v>
      </c>
    </row>
    <row r="1168" spans="2:46" s="587" customFormat="1" ht="27">
      <c r="B1168" s="830">
        <v>99</v>
      </c>
      <c r="C1168" s="868" t="s">
        <v>2746</v>
      </c>
      <c r="D1168" s="794" t="s">
        <v>1961</v>
      </c>
      <c r="E1168" s="796">
        <v>2003</v>
      </c>
      <c r="F1168" s="795" t="s">
        <v>984</v>
      </c>
      <c r="G1168" s="820">
        <v>1</v>
      </c>
      <c r="H1168" s="820">
        <v>1</v>
      </c>
      <c r="I1168" s="821">
        <f>IF(G1168&lt;1,0,IF(M1168="Բ-1",IF(H1168=0,6.94,IF(H1168=1,7.17,IF(H1168=2,7.41,IF(H1168=3,7.66,IF(OR(H1168=5,H1168=4),7.92,IF(OR(H1168=6,H1168=7),8.18,IF(OR(H1168=8,H1168=9),8.46,IF(OR(H1168=10,H1168=11,H1168=12),8.74,IF(OR(H1168=13,H1168=14,H1168=15),9.03,IF(OR(H1168=16,H1168=17,H1168=18),9.33,9.65)))))))))),IF(M1168="Բ-2", IF(H1168=0,5.71,IF(H1168=1,5.89,IF(H1168=2,6.09,IF(H1168=3,6.29,IF(OR(H1168=5,H1168=4),6.5,IF(OR(H1168=6,H1168=7),6.72,IF(OR(H1168=8,H1168=9),6.94,IF(OR(H1168=10,H1168=11,H1168=12),7.17,IF(OR(H1168=13,H1168=14,H1168=15),7.41,IF(OR(H1168=16,H1168=17,H1168=18),7.65,7.91)))))))))), IF(M1168="Գ-1", IF(H1168=0,4.7,IF(H1168=1,4.86,IF(H1168=2,5.01,IF(H1168=3,5.18,IF(OR(H1168=5,H1168=4),5.35,IF(OR(H1168=6,H1168=7),5.52,IF(OR(H1168=8,H1168=9),5.71,IF(OR(H1168=10,H1168=11,H1168=12),5.89,IF(OR(H1168=13,H1168=14,H1168=15),6.09,IF(OR(H1168=16,H1168=17,H1168=18),6.29,6.49)))))))))), IF(M1168="Գ-2", IF(H1168=0,3.88,IF(H1168=1,4.01,IF(H1168=2,4.14,IF(H1168=3,4.27,IF(OR(H1168=5,H1168=4),4.41,IF(OR(H1168=6,H1168=7),4.55,IF(OR(H1168=8,H1168=9),4.7,IF(OR(H1168=10,H1168=11,H1168=12),4.85,IF(OR(H1168=13,H1168=14,H1168=15),5.01,IF(OR(H1168=16,H1168=17,H1168=18),5.17,5.34)))))))))), IF(M1168="Գ-3", IF(H1168=0,3.21,IF(H1168=1,3.31,IF(H1168=2,3.42,IF(H1168=3,3.53,IF(OR(H1168=5,H1168=4),3.64,IF(OR(H1168=6,H1168=7),3.76,IF(OR(H1168=8,H1168=9),3.88,IF(OR(H1168=10,H1168=11,H1168=12),4.01,IF(OR(H1168=13,H1168=14,H1168=15),4.13,IF(OR(H1168=16,H1168=17,H1168=18),4.27,4.4)))))))))), IF(M1168="Ա-1", IF(H1168=0,2.66,IF(H1168=1,2.75,IF(H1168=2,2.83,IF(H1168=3,2.92,IF(OR(H1168=5,H1168=4),3.02,IF(OR(H1168=6,H1168=7),3.11,IF(OR(H1168=8,H1168=9),3.21,IF(OR(H1168=10,H1168=11,H1168=12),3.31,IF(OR(H1168=13,H1168=14,H1168=15),3.42,IF(OR(H1168=16,H1168=17,H1168=18),3.53,3.64)))))))))), IF(M1168="Ա-2", IF(H1168=0,2.28,IF(H1168=1,2.35,IF(H1168=2,2.43,IF(H1168=3,2.5,IF(OR(H1168=5,H1168=4),2.58,IF(OR(H1168=6,H1168=7),2.66,IF(OR(H1168=8,H1168=9),2.75,IF(OR(H1168=10,H1168=11,H1168=12),2.83,IF(OR(H1168=13,H1168=14,H1168=15),2.92,IF(OR(H1168=16,H1168=17,H1168=18),3.01,3.11)))))))))),IF(M1168="Ա-3", IF(H1168=0,1.96,IF(H1168=1,2.02,IF(H1168=2,2.08,IF(H1168=3,2.15,IF(OR(H1168=5,H1168=4),2.21,IF(OR(H1168=6,H1168=7),2.28,IF(OR(H1168=8,H1168=9),2.35,IF(OR(H1168=10,H1168=11,H1168=12),2.42,IF(OR(H1168=13,H1168=14,H1168=15),2.5,IF(OR(H1168=16,H1168=17,H1168=18),2.58,2.66)))))))))), IF(M1168="Կ-1", IF(H1168=0,1.68,IF(H1168=1,1.73,IF(H1168=2,1.79,IF(H1168=3,1.84,IF(OR(H1168=5,H1168=4),1.9,IF(OR(H1168=6,H1168=7),1.96,IF(OR(H1168=8,H1168=9),2.02,IF(OR(H1168=10,H1168=11,H1168=12),2.08,IF(OR(H1168=13,H1168=14,H1168=15),2.14,IF(OR(H1168=16,H1168=17,H1168=18),2.21,2.28)))))))))), IF(M1168="Կ-2", IF(H1168=0,1.45,IF(H1168=1,1.49,IF(H1168=2,1.54,IF(H1168=3,1.59,IF(OR(H1168=5,H1168=4),1.63,IF(OR(H1168=6,H1168=7),1.68,IF(OR(H1168=8,H1168=9),1.73,IF(OR(H1168=10,H1168=11,H1168=12),1.79,IF(OR(H1168=13,H1168=14,H1168=15),1.84,IF(OR(H1168=16,H1168=17,H1168=18),1.9,1.95)))))))))),IF(M1168="Կ-3", IF(H1168=0,1.25,IF(H1168=1,1.29,IF(H1168=2,1.33,IF(H1168=3,1.37,IF(OR(H1168=5,H1168=4),1.41,IF(OR(H1168=6,H1168=7),1.45,IF(OR(H1168=8,H1168=9),1.49,IF(OR(H1168=10,H1168=11,H1168=12),1.54,IF(OR(H1168=13,H1168=14,H1168=15),1.58,IF(OR(H1168=16,H1168=17,H1168=18),1.63,1.68)))))))))), "Error"))))))))))))</f>
        <v>1.49</v>
      </c>
      <c r="J1168" s="799">
        <v>83200</v>
      </c>
      <c r="K1168" s="832"/>
      <c r="L1168" s="832"/>
      <c r="M1168" s="896" t="s">
        <v>87</v>
      </c>
      <c r="N1168" s="799">
        <f>J1168*I1168</f>
        <v>123968</v>
      </c>
      <c r="O1168" s="823">
        <f>I1168*J1168+K1168+L1168</f>
        <v>123968</v>
      </c>
      <c r="P1168" s="823">
        <f>+O1168*13</f>
        <v>1611584</v>
      </c>
      <c r="Q1168" s="592">
        <f>+G1168</f>
        <v>1</v>
      </c>
      <c r="R1168" s="592">
        <f>+H1168+1</f>
        <v>2</v>
      </c>
      <c r="S1168" s="588">
        <f>IF(Q1168&lt;1,0,IF(W1168="Բ-1",IF(R1168=0,6.94,IF(R1168=1,7.17,IF(R1168=2,7.41,IF(R1168=3,7.66,IF(OR(R1168=5,R1168=4),7.92,IF(OR(R1168=6,R1168=7),8.18,IF(OR(R1168=8,R1168=9),8.46,IF(OR(R1168=10,R1168=11,R1168=12),8.74,IF(OR(R1168=13,R1168=14,R1168=15),9.03,IF(OR(R1168=16,R1168=17,R1168=18),9.33,9.65)))))))))),IF(W1168="Բ-2", IF(R1168=0,5.71,IF(R1168=1,5.89,IF(R1168=2,6.09,IF(R1168=3,6.29,IF(OR(R1168=5,R1168=4),6.5,IF(OR(R1168=6,R1168=7),6.72,IF(OR(R1168=8,R1168=9),6.94,IF(OR(R1168=10,R1168=11,R1168=12),7.17,IF(OR(R1168=13,R1168=14,R1168=15),7.41,IF(OR(R1168=16,R1168=17,R1168=18),7.65,7.91)))))))))), IF(W1168="Գ-1", IF(R1168=0,4.7,IF(R1168=1,4.86,IF(R1168=2,5.01,IF(R1168=3,5.18,IF(OR(R1168=5,R1168=4),5.35,IF(OR(R1168=6,R1168=7),5.52,IF(OR(R1168=8,R1168=9),5.71,IF(OR(R1168=10,R1168=11,R1168=12),5.89,IF(OR(R1168=13,R1168=14,R1168=15),6.09,IF(OR(R1168=16,R1168=17,R1168=18),6.29,6.49)))))))))), IF(W1168="Գ-2", IF(R1168=0,3.88,IF(R1168=1,4.01,IF(R1168=2,4.14,IF(R1168=3,4.27,IF(OR(R1168=5,R1168=4),4.41,IF(OR(R1168=6,R1168=7),4.55,IF(OR(R1168=8,R1168=9),4.7,IF(OR(R1168=10,R1168=11,R1168=12),4.85,IF(OR(R1168=13,R1168=14,R1168=15),5.01,IF(OR(R1168=16,R1168=17,R1168=18),5.17,5.34)))))))))), IF(W1168="Գ-3", IF(R1168=0,3.21,IF(R1168=1,3.31,IF(R1168=2,3.42,IF(R1168=3,3.53,IF(OR(R1168=5,R1168=4),3.64,IF(OR(R1168=6,R1168=7),3.76,IF(OR(R1168=8,R1168=9),3.88,IF(OR(R1168=10,R1168=11,R1168=12),4.01,IF(OR(R1168=13,R1168=14,R1168=15),4.13,IF(OR(R1168=16,R1168=17,R1168=18),4.27,4.4)))))))))), IF(W1168="Ա-1", IF(R1168=0,2.66,IF(R1168=1,2.75,IF(R1168=2,2.83,IF(R1168=3,2.92,IF(OR(R1168=5,R1168=4),3.02,IF(OR(R1168=6,R1168=7),3.11,IF(OR(R1168=8,R1168=9),3.21,IF(OR(R1168=10,R1168=11,R1168=12),3.31,IF(OR(R1168=13,R1168=14,R1168=15),3.42,IF(OR(R1168=16,R1168=17,R1168=18),3.53,3.64)))))))))), IF(W1168="Ա-2", IF(R1168=0,2.28,IF(R1168=1,2.35,IF(R1168=2,2.43,IF(R1168=3,2.5,IF(OR(R1168=5,R1168=4),2.58,IF(OR(R1168=6,R1168=7),2.66,IF(OR(R1168=8,R1168=9),2.75,IF(OR(R1168=10,R1168=11,R1168=12),2.83,IF(OR(R1168=13,R1168=14,R1168=15),2.92,IF(OR(R1168=16,R1168=17,R1168=18),3.01,3.11)))))))))),IF(W1168="Ա-3", IF(R1168=0,1.96,IF(R1168=1,2.02,IF(R1168=2,2.08,IF(R1168=3,2.15,IF(OR(R1168=5,R1168=4),2.21,IF(OR(R1168=6,R1168=7),2.28,IF(OR(R1168=8,R1168=9),2.35,IF(OR(R1168=10,R1168=11,R1168=12),2.42,IF(OR(R1168=13,R1168=14,R1168=15),2.5,IF(OR(R1168=16,R1168=17,R1168=18),2.58,2.66)))))))))), IF(W1168="Կ-1", IF(R1168=0,1.68,IF(R1168=1,1.73,IF(R1168=2,1.79,IF(R1168=3,1.84,IF(OR(R1168=5,R1168=4),1.9,IF(OR(R1168=6,R1168=7),1.96,IF(OR(R1168=8,R1168=9),2.02,IF(OR(R1168=10,R1168=11,R1168=12),2.08,IF(OR(R1168=13,R1168=14,R1168=15),2.14,IF(OR(R1168=16,R1168=17,R1168=18),2.21,2.28)))))))))), IF(W1168="Կ-2", IF(R1168=0,1.45,IF(R1168=1,1.49,IF(R1168=2,1.54,IF(R1168=3,1.59,IF(OR(R1168=5,R1168=4),1.63,IF(OR(R1168=6,R1168=7),1.68,IF(OR(R1168=8,R1168=9),1.73,IF(OR(R1168=10,R1168=11,R1168=12),1.79,IF(OR(R1168=13,R1168=14,R1168=15),1.84,IF(OR(R1168=16,R1168=17,R1168=18),1.9,1.95)))))))))),IF(W1168="Կ-3", IF(R1168=0,1.25,IF(R1168=1,1.29,IF(R1168=2,1.33,IF(R1168=3,1.37,IF(OR(R1168=5,R1168=4),1.41,IF(OR(R1168=6,R1168=7),1.45,IF(OR(R1168=8,R1168=9),1.49,IF(OR(R1168=10,R1168=11,R1168=12),1.54,IF(OR(R1168=13,R1168=14,R1168=15),1.58,IF(OR(R1168=16,R1168=17,R1168=18),1.63,1.68)))))))))), "Error"))))))))))))</f>
        <v>1.54</v>
      </c>
      <c r="T1168" s="456">
        <v>83200</v>
      </c>
      <c r="U1168" s="457"/>
      <c r="V1168" s="457"/>
      <c r="W1168" s="589" t="str">
        <f>+M1168</f>
        <v>Կ-2</v>
      </c>
      <c r="X1168" s="456">
        <f>T1168*S1168</f>
        <v>128128</v>
      </c>
      <c r="Y1168" s="590">
        <f>+U1168+V1168+X1168</f>
        <v>128128</v>
      </c>
      <c r="Z1168" s="590">
        <f>+Y1168*13</f>
        <v>1665664</v>
      </c>
      <c r="AA1168" s="592">
        <f>+Q1168</f>
        <v>1</v>
      </c>
      <c r="AB1168" s="592">
        <f>+R1168+1</f>
        <v>3</v>
      </c>
      <c r="AC1168" s="588">
        <f>IF(AA1168&lt;1,0,IF(AG1168="Բ-1",IF(AB1168=0,6.94,IF(AB1168=1,7.17,IF(AB1168=2,7.41,IF(AB1168=3,7.66,IF(OR(AB1168=5,AB1168=4),7.92,IF(OR(AB1168=6,AB1168=7),8.18,IF(OR(AB1168=8,AB1168=9),8.46,IF(OR(AB1168=10,AB1168=11,AB1168=12),8.74,IF(OR(AB1168=13,AB1168=14,AB1168=15),9.03,IF(OR(AB1168=16,AB1168=17,AB1168=18),9.33,9.65)))))))))),IF(AG1168="Բ-2", IF(AB1168=0,5.71,IF(AB1168=1,5.89,IF(AB1168=2,6.09,IF(AB1168=3,6.29,IF(OR(AB1168=5,AB1168=4),6.5,IF(OR(AB1168=6,AB1168=7),6.72,IF(OR(AB1168=8,AB1168=9),6.94,IF(OR(AB1168=10,AB1168=11,AB1168=12),7.17,IF(OR(AB1168=13,AB1168=14,AB1168=15),7.41,IF(OR(AB1168=16,AB1168=17,AB1168=18),7.65,7.91)))))))))), IF(AG1168="Գ-1", IF(AB1168=0,4.7,IF(AB1168=1,4.86,IF(AB1168=2,5.01,IF(AB1168=3,5.18,IF(OR(AB1168=5,AB1168=4),5.35,IF(OR(AB1168=6,AB1168=7),5.52,IF(OR(AB1168=8,AB1168=9),5.71,IF(OR(AB1168=10,AB1168=11,AB1168=12),5.89,IF(OR(AB1168=13,AB1168=14,AB1168=15),6.09,IF(OR(AB1168=16,AB1168=17,AB1168=18),6.29,6.49)))))))))), IF(AG1168="Գ-2", IF(AB1168=0,3.88,IF(AB1168=1,4.01,IF(AB1168=2,4.14,IF(AB1168=3,4.27,IF(OR(AB1168=5,AB1168=4),4.41,IF(OR(AB1168=6,AB1168=7),4.55,IF(OR(AB1168=8,AB1168=9),4.7,IF(OR(AB1168=10,AB1168=11,AB1168=12),4.85,IF(OR(AB1168=13,AB1168=14,AB1168=15),5.01,IF(OR(AB1168=16,AB1168=17,AB1168=18),5.17,5.34)))))))))), IF(AG1168="Գ-3", IF(AB1168=0,3.21,IF(AB1168=1,3.31,IF(AB1168=2,3.42,IF(AB1168=3,3.53,IF(OR(AB1168=5,AB1168=4),3.64,IF(OR(AB1168=6,AB1168=7),3.76,IF(OR(AB1168=8,AB1168=9),3.88,IF(OR(AB1168=10,AB1168=11,AB1168=12),4.01,IF(OR(AB1168=13,AB1168=14,AB1168=15),4.13,IF(OR(AB1168=16,AB1168=17,AB1168=18),4.27,4.4)))))))))), IF(AG1168="Ա-1", IF(AB1168=0,2.66,IF(AB1168=1,2.75,IF(AB1168=2,2.83,IF(AB1168=3,2.92,IF(OR(AB1168=5,AB1168=4),3.02,IF(OR(AB1168=6,AB1168=7),3.11,IF(OR(AB1168=8,AB1168=9),3.21,IF(OR(AB1168=10,AB1168=11,AB1168=12),3.31,IF(OR(AB1168=13,AB1168=14,AB1168=15),3.42,IF(OR(AB1168=16,AB1168=17,AB1168=18),3.53,3.64)))))))))), IF(AG1168="Ա-2", IF(AB1168=0,2.28,IF(AB1168=1,2.35,IF(AB1168=2,2.43,IF(AB1168=3,2.5,IF(OR(AB1168=5,AB1168=4),2.58,IF(OR(AB1168=6,AB1168=7),2.66,IF(OR(AB1168=8,AB1168=9),2.75,IF(OR(AB1168=10,AB1168=11,AB1168=12),2.83,IF(OR(AB1168=13,AB1168=14,AB1168=15),2.92,IF(OR(AB1168=16,AB1168=17,AB1168=18),3.01,3.11)))))))))),IF(AG1168="Ա-3", IF(AB1168=0,1.96,IF(AB1168=1,2.02,IF(AB1168=2,2.08,IF(AB1168=3,2.15,IF(OR(AB1168=5,AB1168=4),2.21,IF(OR(AB1168=6,AB1168=7),2.28,IF(OR(AB1168=8,AB1168=9),2.35,IF(OR(AB1168=10,AB1168=11,AB1168=12),2.42,IF(OR(AB1168=13,AB1168=14,AB1168=15),2.5,IF(OR(AB1168=16,AB1168=17,AB1168=18),2.58,2.66)))))))))), IF(AG1168="Կ-1", IF(AB1168=0,1.68,IF(AB1168=1,1.73,IF(AB1168=2,1.79,IF(AB1168=3,1.84,IF(OR(AB1168=5,AB1168=4),1.9,IF(OR(AB1168=6,AB1168=7),1.96,IF(OR(AB1168=8,AB1168=9),2.02,IF(OR(AB1168=10,AB1168=11,AB1168=12),2.08,IF(OR(AB1168=13,AB1168=14,AB1168=15),2.14,IF(OR(AB1168=16,AB1168=17,AB1168=18),2.21,2.28)))))))))), IF(AG1168="Կ-2", IF(AB1168=0,1.45,IF(AB1168=1,1.49,IF(AB1168=2,1.54,IF(AB1168=3,1.59,IF(OR(AB1168=5,AB1168=4),1.63,IF(OR(AB1168=6,AB1168=7),1.68,IF(OR(AB1168=8,AB1168=9),1.73,IF(OR(AB1168=10,AB1168=11,AB1168=12),1.79,IF(OR(AB1168=13,AB1168=14,AB1168=15),1.84,IF(OR(AB1168=16,AB1168=17,AB1168=18),1.9,1.95)))))))))),IF(AG1168="Կ-3", IF(AB1168=0,1.25,IF(AB1168=1,1.29,IF(AB1168=2,1.33,IF(AB1168=3,1.37,IF(OR(AB1168=5,AB1168=4),1.41,IF(OR(AB1168=6,AB1168=7),1.45,IF(OR(AB1168=8,AB1168=9),1.49,IF(OR(AB1168=10,AB1168=11,AB1168=12),1.54,IF(OR(AB1168=13,AB1168=14,AB1168=15),1.58,IF(OR(AB1168=16,AB1168=17,AB1168=18),1.63,1.68)))))))))), "Error"))))))))))))</f>
        <v>1.59</v>
      </c>
      <c r="AD1168" s="456">
        <v>83200</v>
      </c>
      <c r="AE1168" s="457"/>
      <c r="AF1168" s="457"/>
      <c r="AG1168" s="589" t="str">
        <f>+W1168</f>
        <v>Կ-2</v>
      </c>
      <c r="AH1168" s="456">
        <f>AD1168*AC1168</f>
        <v>132288</v>
      </c>
      <c r="AI1168" s="590">
        <f>AH1168+AE1168+AF1168</f>
        <v>132288</v>
      </c>
      <c r="AJ1168" s="590">
        <f>+AI1168*13</f>
        <v>1719744</v>
      </c>
      <c r="AK1168" s="592">
        <f>+AA1168</f>
        <v>1</v>
      </c>
      <c r="AL1168" s="592">
        <f>+AB1168+1</f>
        <v>4</v>
      </c>
      <c r="AM1168" s="588">
        <f>IF(AK1168&lt;1,0,IF(AQ1168="Բ-1",IF(AL1168=0,6.94,IF(AL1168=1,7.17,IF(AL1168=2,7.41,IF(AL1168=3,7.66,IF(OR(AL1168=5,AL1168=4),7.92,IF(OR(AL1168=6,AL1168=7),8.18,IF(OR(AL1168=8,AL1168=9),8.46,IF(OR(AL1168=10,AL1168=11,AL1168=12),8.74,IF(OR(AL1168=13,AL1168=14,AL1168=15),9.03,IF(OR(AL1168=16,AL1168=17,AL1168=18),9.33,9.65)))))))))),IF(AQ1168="Բ-2", IF(AL1168=0,5.71,IF(AL1168=1,5.89,IF(AL1168=2,6.09,IF(AL1168=3,6.29,IF(OR(AL1168=5,AL1168=4),6.5,IF(OR(AL1168=6,AL1168=7),6.72,IF(OR(AL1168=8,AL1168=9),6.94,IF(OR(AL1168=10,AL1168=11,AL1168=12),7.17,IF(OR(AL1168=13,AL1168=14,AL1168=15),7.41,IF(OR(AL1168=16,AL1168=17,AL1168=18),7.65,7.91)))))))))), IF(AQ1168="Գ-1", IF(AL1168=0,4.7,IF(AL1168=1,4.86,IF(AL1168=2,5.01,IF(AL1168=3,5.18,IF(OR(AL1168=5,AL1168=4),5.35,IF(OR(AL1168=6,AL1168=7),5.52,IF(OR(AL1168=8,AL1168=9),5.71,IF(OR(AL1168=10,AL1168=11,AL1168=12),5.89,IF(OR(AL1168=13,AL1168=14,AL1168=15),6.09,IF(OR(AL1168=16,AL1168=17,AL1168=18),6.29,6.49)))))))))), IF(AQ1168="Գ-2", IF(AL1168=0,3.88,IF(AL1168=1,4.01,IF(AL1168=2,4.14,IF(AL1168=3,4.27,IF(OR(AL1168=5,AL1168=4),4.41,IF(OR(AL1168=6,AL1168=7),4.55,IF(OR(AL1168=8,AL1168=9),4.7,IF(OR(AL1168=10,AL1168=11,AL1168=12),4.85,IF(OR(AL1168=13,AL1168=14,AL1168=15),5.01,IF(OR(AL1168=16,AL1168=17,AL1168=18),5.17,5.34)))))))))), IF(AQ1168="Գ-3", IF(AL1168=0,3.21,IF(AL1168=1,3.31,IF(AL1168=2,3.42,IF(AL1168=3,3.53,IF(OR(AL1168=5,AL1168=4),3.64,IF(OR(AL1168=6,AL1168=7),3.76,IF(OR(AL1168=8,AL1168=9),3.88,IF(OR(AL1168=10,AL1168=11,AL1168=12),4.01,IF(OR(AL1168=13,AL1168=14,AL1168=15),4.13,IF(OR(AL1168=16,AL1168=17,AL1168=18),4.27,4.4)))))))))), IF(AQ1168="Ա-1", IF(AL1168=0,2.66,IF(AL1168=1,2.75,IF(AL1168=2,2.83,IF(AL1168=3,2.92,IF(OR(AL1168=5,AL1168=4),3.02,IF(OR(AL1168=6,AL1168=7),3.11,IF(OR(AL1168=8,AL1168=9),3.21,IF(OR(AL1168=10,AL1168=11,AL1168=12),3.31,IF(OR(AL1168=13,AL1168=14,AL1168=15),3.42,IF(OR(AL1168=16,AL1168=17,AL1168=18),3.53,3.64)))))))))), IF(AQ1168="Ա-2", IF(AL1168=0,2.28,IF(AL1168=1,2.35,IF(AL1168=2,2.43,IF(AL1168=3,2.5,IF(OR(AL1168=5,AL1168=4),2.58,IF(OR(AL1168=6,AL1168=7),2.66,IF(OR(AL1168=8,AL1168=9),2.75,IF(OR(AL1168=10,AL1168=11,AL1168=12),2.83,IF(OR(AL1168=13,AL1168=14,AL1168=15),2.92,IF(OR(AL1168=16,AL1168=17,AL1168=18),3.01,3.11)))))))))),IF(AQ1168="Ա-3", IF(AL1168=0,1.96,IF(AL1168=1,2.02,IF(AL1168=2,2.08,IF(AL1168=3,2.15,IF(OR(AL1168=5,AL1168=4),2.21,IF(OR(AL1168=6,AL1168=7),2.28,IF(OR(AL1168=8,AL1168=9),2.35,IF(OR(AL1168=10,AL1168=11,AL1168=12),2.42,IF(OR(AL1168=13,AL1168=14,AL1168=15),2.5,IF(OR(AL1168=16,AL1168=17,AL1168=18),2.58,2.66)))))))))), IF(AQ1168="Կ-1", IF(AL1168=0,1.68,IF(AL1168=1,1.73,IF(AL1168=2,1.79,IF(AL1168=3,1.84,IF(OR(AL1168=5,AL1168=4),1.9,IF(OR(AL1168=6,AL1168=7),1.96,IF(OR(AL1168=8,AL1168=9),2.02,IF(OR(AL1168=10,AL1168=11,AL1168=12),2.08,IF(OR(AL1168=13,AL1168=14,AL1168=15),2.14,IF(OR(AL1168=16,AL1168=17,AL1168=18),2.21,2.28)))))))))), IF(AQ1168="Կ-2", IF(AL1168=0,1.45,IF(AL1168=1,1.49,IF(AL1168=2,1.54,IF(AL1168=3,1.59,IF(OR(AL1168=5,AL1168=4),1.63,IF(OR(AL1168=6,AL1168=7),1.68,IF(OR(AL1168=8,AL1168=9),1.73,IF(OR(AL1168=10,AL1168=11,AL1168=12),1.79,IF(OR(AL1168=13,AL1168=14,AL1168=15),1.84,IF(OR(AL1168=16,AL1168=17,AL1168=18),1.9,1.95)))))))))),IF(AQ1168="Կ-3", IF(AL1168=0,1.25,IF(AL1168=1,1.29,IF(AL1168=2,1.33,IF(AL1168=3,1.37,IF(OR(AL1168=5,AL1168=4),1.41,IF(OR(AL1168=6,AL1168=7),1.45,IF(OR(AL1168=8,AL1168=9),1.49,IF(OR(AL1168=10,AL1168=11,AL1168=12),1.54,IF(OR(AL1168=13,AL1168=14,AL1168=15),1.58,IF(OR(AL1168=16,AL1168=17,AL1168=18),1.63,1.68)))))))))), "Error"))))))))))))</f>
        <v>1.63</v>
      </c>
      <c r="AN1168" s="456">
        <v>83200</v>
      </c>
      <c r="AO1168" s="457"/>
      <c r="AP1168" s="457"/>
      <c r="AQ1168" s="589" t="str">
        <f>+AG1168</f>
        <v>Կ-2</v>
      </c>
      <c r="AR1168" s="456">
        <f>AN1168*AM1168</f>
        <v>135616</v>
      </c>
      <c r="AS1168" s="590">
        <f>AR1168+AO1168+AP1168</f>
        <v>135616</v>
      </c>
      <c r="AT1168" s="590">
        <f>+AS1168*13</f>
        <v>1763008</v>
      </c>
    </row>
    <row r="1169" spans="2:46" s="587" customFormat="1" ht="27">
      <c r="B1169" s="830">
        <v>100</v>
      </c>
      <c r="C1169" s="795" t="s">
        <v>2882</v>
      </c>
      <c r="D1169" s="794" t="s">
        <v>1960</v>
      </c>
      <c r="E1169" s="796">
        <v>1977</v>
      </c>
      <c r="F1169" s="795" t="s">
        <v>984</v>
      </c>
      <c r="G1169" s="820">
        <v>1</v>
      </c>
      <c r="H1169" s="820">
        <v>1</v>
      </c>
      <c r="I1169" s="821">
        <f t="shared" si="1217"/>
        <v>1.49</v>
      </c>
      <c r="J1169" s="799">
        <v>83200</v>
      </c>
      <c r="K1169" s="832"/>
      <c r="L1169" s="832"/>
      <c r="M1169" s="896" t="s">
        <v>87</v>
      </c>
      <c r="N1169" s="799">
        <f t="shared" si="1218"/>
        <v>123968</v>
      </c>
      <c r="O1169" s="823">
        <f t="shared" si="1219"/>
        <v>123968</v>
      </c>
      <c r="P1169" s="823">
        <f t="shared" si="1220"/>
        <v>1611584</v>
      </c>
      <c r="Q1169" s="592">
        <f t="shared" si="1211"/>
        <v>1</v>
      </c>
      <c r="R1169" s="592">
        <f t="shared" si="1221"/>
        <v>2</v>
      </c>
      <c r="S1169" s="588">
        <f t="shared" si="1222"/>
        <v>1.54</v>
      </c>
      <c r="T1169" s="456">
        <v>83200</v>
      </c>
      <c r="U1169" s="457"/>
      <c r="V1169" s="457"/>
      <c r="W1169" s="589" t="str">
        <f t="shared" si="1223"/>
        <v>Կ-2</v>
      </c>
      <c r="X1169" s="456">
        <f t="shared" si="1224"/>
        <v>128128</v>
      </c>
      <c r="Y1169" s="590">
        <f t="shared" si="1225"/>
        <v>128128</v>
      </c>
      <c r="Z1169" s="590">
        <f t="shared" si="1226"/>
        <v>1665664</v>
      </c>
      <c r="AA1169" s="592">
        <f t="shared" si="1212"/>
        <v>1</v>
      </c>
      <c r="AB1169" s="592">
        <f t="shared" si="1227"/>
        <v>3</v>
      </c>
      <c r="AC1169" s="588">
        <f t="shared" si="1228"/>
        <v>1.59</v>
      </c>
      <c r="AD1169" s="456">
        <v>83200</v>
      </c>
      <c r="AE1169" s="457"/>
      <c r="AF1169" s="457"/>
      <c r="AG1169" s="589" t="str">
        <f t="shared" si="1229"/>
        <v>Կ-2</v>
      </c>
      <c r="AH1169" s="456">
        <f t="shared" si="1230"/>
        <v>132288</v>
      </c>
      <c r="AI1169" s="590">
        <f t="shared" si="1231"/>
        <v>132288</v>
      </c>
      <c r="AJ1169" s="590">
        <f t="shared" si="1232"/>
        <v>1719744</v>
      </c>
      <c r="AK1169" s="592">
        <f t="shared" si="1213"/>
        <v>1</v>
      </c>
      <c r="AL1169" s="592">
        <f t="shared" si="1233"/>
        <v>4</v>
      </c>
      <c r="AM1169" s="588">
        <f t="shared" si="1234"/>
        <v>1.63</v>
      </c>
      <c r="AN1169" s="456">
        <v>83200</v>
      </c>
      <c r="AO1169" s="457"/>
      <c r="AP1169" s="457"/>
      <c r="AQ1169" s="589" t="str">
        <f t="shared" si="1235"/>
        <v>Կ-2</v>
      </c>
      <c r="AR1169" s="456">
        <f t="shared" si="1236"/>
        <v>135616</v>
      </c>
      <c r="AS1169" s="590">
        <f t="shared" si="1237"/>
        <v>135616</v>
      </c>
      <c r="AT1169" s="590">
        <f t="shared" si="1238"/>
        <v>1763008</v>
      </c>
    </row>
    <row r="1170" spans="2:46" s="587" customFormat="1" ht="27">
      <c r="B1170" s="830">
        <v>101</v>
      </c>
      <c r="C1170" s="795" t="s">
        <v>2404</v>
      </c>
      <c r="D1170" s="794" t="s">
        <v>1960</v>
      </c>
      <c r="E1170" s="796">
        <v>1988</v>
      </c>
      <c r="F1170" s="795" t="s">
        <v>984</v>
      </c>
      <c r="G1170" s="820">
        <v>1</v>
      </c>
      <c r="H1170" s="820">
        <v>9</v>
      </c>
      <c r="I1170" s="821">
        <f t="shared" si="1217"/>
        <v>1.73</v>
      </c>
      <c r="J1170" s="799">
        <v>83200</v>
      </c>
      <c r="K1170" s="799"/>
      <c r="L1170" s="799"/>
      <c r="M1170" s="822" t="s">
        <v>87</v>
      </c>
      <c r="N1170" s="799">
        <f t="shared" si="1218"/>
        <v>143936</v>
      </c>
      <c r="O1170" s="823">
        <f t="shared" si="1219"/>
        <v>143936</v>
      </c>
      <c r="P1170" s="823">
        <f t="shared" si="1220"/>
        <v>1871168</v>
      </c>
      <c r="Q1170" s="592">
        <f t="shared" si="1211"/>
        <v>1</v>
      </c>
      <c r="R1170" s="592">
        <f t="shared" si="1221"/>
        <v>10</v>
      </c>
      <c r="S1170" s="588">
        <f t="shared" si="1222"/>
        <v>1.79</v>
      </c>
      <c r="T1170" s="456">
        <v>83200</v>
      </c>
      <c r="U1170" s="456"/>
      <c r="V1170" s="456"/>
      <c r="W1170" s="589" t="str">
        <f t="shared" si="1223"/>
        <v>Կ-2</v>
      </c>
      <c r="X1170" s="456">
        <f t="shared" si="1224"/>
        <v>148928</v>
      </c>
      <c r="Y1170" s="590">
        <f t="shared" si="1225"/>
        <v>148928</v>
      </c>
      <c r="Z1170" s="590">
        <f t="shared" si="1226"/>
        <v>1936064</v>
      </c>
      <c r="AA1170" s="592">
        <f t="shared" si="1212"/>
        <v>1</v>
      </c>
      <c r="AB1170" s="592">
        <f t="shared" si="1227"/>
        <v>11</v>
      </c>
      <c r="AC1170" s="588">
        <f t="shared" si="1228"/>
        <v>1.79</v>
      </c>
      <c r="AD1170" s="456">
        <v>83200</v>
      </c>
      <c r="AE1170" s="456"/>
      <c r="AF1170" s="456"/>
      <c r="AG1170" s="589" t="str">
        <f t="shared" si="1229"/>
        <v>Կ-2</v>
      </c>
      <c r="AH1170" s="456">
        <f t="shared" si="1230"/>
        <v>148928</v>
      </c>
      <c r="AI1170" s="590">
        <f t="shared" si="1231"/>
        <v>148928</v>
      </c>
      <c r="AJ1170" s="590">
        <f t="shared" si="1232"/>
        <v>1936064</v>
      </c>
      <c r="AK1170" s="592">
        <f t="shared" si="1213"/>
        <v>1</v>
      </c>
      <c r="AL1170" s="592">
        <f t="shared" si="1233"/>
        <v>12</v>
      </c>
      <c r="AM1170" s="588">
        <f t="shared" si="1234"/>
        <v>1.79</v>
      </c>
      <c r="AN1170" s="456">
        <v>83200</v>
      </c>
      <c r="AO1170" s="456"/>
      <c r="AP1170" s="456"/>
      <c r="AQ1170" s="589" t="str">
        <f t="shared" si="1235"/>
        <v>Կ-2</v>
      </c>
      <c r="AR1170" s="456">
        <f t="shared" si="1236"/>
        <v>148928</v>
      </c>
      <c r="AS1170" s="590">
        <f t="shared" si="1237"/>
        <v>148928</v>
      </c>
      <c r="AT1170" s="590">
        <f t="shared" si="1238"/>
        <v>1936064</v>
      </c>
    </row>
    <row r="1171" spans="2:46" s="587" customFormat="1" ht="27">
      <c r="B1171" s="830">
        <v>102</v>
      </c>
      <c r="C1171" s="795" t="s">
        <v>78</v>
      </c>
      <c r="D1171" s="794"/>
      <c r="E1171" s="796"/>
      <c r="F1171" s="795" t="s">
        <v>984</v>
      </c>
      <c r="G1171" s="820">
        <v>1</v>
      </c>
      <c r="H1171" s="820">
        <v>6</v>
      </c>
      <c r="I1171" s="821">
        <f t="shared" si="1217"/>
        <v>1.68</v>
      </c>
      <c r="J1171" s="799">
        <v>83200</v>
      </c>
      <c r="K1171" s="799"/>
      <c r="L1171" s="799"/>
      <c r="M1171" s="822" t="s">
        <v>87</v>
      </c>
      <c r="N1171" s="799">
        <f t="shared" si="1218"/>
        <v>139776</v>
      </c>
      <c r="O1171" s="823">
        <f t="shared" si="1219"/>
        <v>139776</v>
      </c>
      <c r="P1171" s="823">
        <f t="shared" si="1220"/>
        <v>1817088</v>
      </c>
      <c r="Q1171" s="592">
        <f t="shared" si="1211"/>
        <v>1</v>
      </c>
      <c r="R1171" s="592">
        <f t="shared" si="1221"/>
        <v>7</v>
      </c>
      <c r="S1171" s="588">
        <f t="shared" si="1222"/>
        <v>1.68</v>
      </c>
      <c r="T1171" s="456">
        <v>83200</v>
      </c>
      <c r="U1171" s="456"/>
      <c r="V1171" s="456"/>
      <c r="W1171" s="589" t="str">
        <f t="shared" si="1223"/>
        <v>Կ-2</v>
      </c>
      <c r="X1171" s="456">
        <f t="shared" si="1224"/>
        <v>139776</v>
      </c>
      <c r="Y1171" s="590">
        <f t="shared" si="1225"/>
        <v>139776</v>
      </c>
      <c r="Z1171" s="590">
        <f t="shared" si="1226"/>
        <v>1817088</v>
      </c>
      <c r="AA1171" s="592">
        <f t="shared" si="1212"/>
        <v>1</v>
      </c>
      <c r="AB1171" s="592">
        <f t="shared" si="1227"/>
        <v>8</v>
      </c>
      <c r="AC1171" s="588">
        <f t="shared" si="1228"/>
        <v>1.73</v>
      </c>
      <c r="AD1171" s="456">
        <v>83200</v>
      </c>
      <c r="AE1171" s="456"/>
      <c r="AF1171" s="456"/>
      <c r="AG1171" s="589" t="str">
        <f t="shared" si="1229"/>
        <v>Կ-2</v>
      </c>
      <c r="AH1171" s="456">
        <f t="shared" si="1230"/>
        <v>143936</v>
      </c>
      <c r="AI1171" s="590">
        <f t="shared" si="1231"/>
        <v>143936</v>
      </c>
      <c r="AJ1171" s="590">
        <f t="shared" si="1232"/>
        <v>1871168</v>
      </c>
      <c r="AK1171" s="592">
        <f t="shared" si="1213"/>
        <v>1</v>
      </c>
      <c r="AL1171" s="592">
        <f t="shared" si="1233"/>
        <v>9</v>
      </c>
      <c r="AM1171" s="588">
        <f t="shared" si="1234"/>
        <v>1.73</v>
      </c>
      <c r="AN1171" s="456">
        <v>83200</v>
      </c>
      <c r="AO1171" s="456"/>
      <c r="AP1171" s="456"/>
      <c r="AQ1171" s="589" t="str">
        <f t="shared" si="1235"/>
        <v>Կ-2</v>
      </c>
      <c r="AR1171" s="456">
        <f t="shared" si="1236"/>
        <v>143936</v>
      </c>
      <c r="AS1171" s="590">
        <f t="shared" si="1237"/>
        <v>143936</v>
      </c>
      <c r="AT1171" s="590">
        <f t="shared" si="1238"/>
        <v>1871168</v>
      </c>
    </row>
    <row r="1172" spans="2:46" s="587" customFormat="1" ht="27">
      <c r="B1172" s="830">
        <v>103</v>
      </c>
      <c r="C1172" s="795" t="s">
        <v>2883</v>
      </c>
      <c r="D1172" s="794" t="s">
        <v>1960</v>
      </c>
      <c r="E1172" s="796">
        <v>1995</v>
      </c>
      <c r="F1172" s="795" t="s">
        <v>984</v>
      </c>
      <c r="G1172" s="820">
        <v>1</v>
      </c>
      <c r="H1172" s="820">
        <v>17</v>
      </c>
      <c r="I1172" s="821">
        <f t="shared" si="1217"/>
        <v>1.9</v>
      </c>
      <c r="J1172" s="799">
        <v>83200</v>
      </c>
      <c r="K1172" s="799"/>
      <c r="L1172" s="832"/>
      <c r="M1172" s="822" t="s">
        <v>87</v>
      </c>
      <c r="N1172" s="799">
        <f t="shared" si="1218"/>
        <v>158080</v>
      </c>
      <c r="O1172" s="823">
        <f t="shared" si="1219"/>
        <v>158080</v>
      </c>
      <c r="P1172" s="823">
        <f t="shared" si="1220"/>
        <v>2055040</v>
      </c>
      <c r="Q1172" s="592">
        <f t="shared" si="1211"/>
        <v>1</v>
      </c>
      <c r="R1172" s="592">
        <f t="shared" si="1221"/>
        <v>18</v>
      </c>
      <c r="S1172" s="588">
        <f t="shared" si="1222"/>
        <v>1.9</v>
      </c>
      <c r="T1172" s="456">
        <v>83200</v>
      </c>
      <c r="U1172" s="456"/>
      <c r="V1172" s="457"/>
      <c r="W1172" s="589" t="str">
        <f t="shared" si="1223"/>
        <v>Կ-2</v>
      </c>
      <c r="X1172" s="456">
        <f t="shared" si="1224"/>
        <v>158080</v>
      </c>
      <c r="Y1172" s="590">
        <f t="shared" si="1225"/>
        <v>158080</v>
      </c>
      <c r="Z1172" s="590">
        <f t="shared" si="1226"/>
        <v>2055040</v>
      </c>
      <c r="AA1172" s="592">
        <f t="shared" si="1212"/>
        <v>1</v>
      </c>
      <c r="AB1172" s="592">
        <f t="shared" si="1227"/>
        <v>19</v>
      </c>
      <c r="AC1172" s="588">
        <f t="shared" si="1228"/>
        <v>1.95</v>
      </c>
      <c r="AD1172" s="456">
        <v>83200</v>
      </c>
      <c r="AE1172" s="456"/>
      <c r="AF1172" s="457"/>
      <c r="AG1172" s="589" t="str">
        <f t="shared" si="1229"/>
        <v>Կ-2</v>
      </c>
      <c r="AH1172" s="456">
        <f t="shared" si="1230"/>
        <v>162240</v>
      </c>
      <c r="AI1172" s="590">
        <f t="shared" si="1231"/>
        <v>162240</v>
      </c>
      <c r="AJ1172" s="590">
        <f t="shared" si="1232"/>
        <v>2109120</v>
      </c>
      <c r="AK1172" s="592">
        <f t="shared" si="1213"/>
        <v>1</v>
      </c>
      <c r="AL1172" s="592">
        <f t="shared" si="1233"/>
        <v>20</v>
      </c>
      <c r="AM1172" s="588">
        <f t="shared" si="1234"/>
        <v>1.95</v>
      </c>
      <c r="AN1172" s="456">
        <v>83200</v>
      </c>
      <c r="AO1172" s="456"/>
      <c r="AP1172" s="457"/>
      <c r="AQ1172" s="589" t="str">
        <f t="shared" si="1235"/>
        <v>Կ-2</v>
      </c>
      <c r="AR1172" s="456">
        <f t="shared" si="1236"/>
        <v>162240</v>
      </c>
      <c r="AS1172" s="590">
        <f t="shared" si="1237"/>
        <v>162240</v>
      </c>
      <c r="AT1172" s="590">
        <f t="shared" si="1238"/>
        <v>2109120</v>
      </c>
    </row>
    <row r="1173" spans="2:46" s="587" customFormat="1" ht="27">
      <c r="B1173" s="830">
        <v>104</v>
      </c>
      <c r="C1173" s="795" t="s">
        <v>1124</v>
      </c>
      <c r="D1173" s="794" t="s">
        <v>1960</v>
      </c>
      <c r="E1173" s="796">
        <v>1974</v>
      </c>
      <c r="F1173" s="795" t="s">
        <v>984</v>
      </c>
      <c r="G1173" s="820">
        <v>1</v>
      </c>
      <c r="H1173" s="820">
        <v>13</v>
      </c>
      <c r="I1173" s="821">
        <f t="shared" si="1217"/>
        <v>1.84</v>
      </c>
      <c r="J1173" s="799">
        <v>83200</v>
      </c>
      <c r="K1173" s="799"/>
      <c r="L1173" s="832"/>
      <c r="M1173" s="822" t="s">
        <v>87</v>
      </c>
      <c r="N1173" s="799">
        <f t="shared" si="1218"/>
        <v>153088</v>
      </c>
      <c r="O1173" s="823">
        <f t="shared" si="1219"/>
        <v>153088</v>
      </c>
      <c r="P1173" s="823">
        <f t="shared" si="1220"/>
        <v>1990144</v>
      </c>
      <c r="Q1173" s="592">
        <f t="shared" si="1211"/>
        <v>1</v>
      </c>
      <c r="R1173" s="592">
        <f t="shared" si="1221"/>
        <v>14</v>
      </c>
      <c r="S1173" s="588">
        <f t="shared" si="1222"/>
        <v>1.84</v>
      </c>
      <c r="T1173" s="456">
        <v>83200</v>
      </c>
      <c r="U1173" s="456"/>
      <c r="V1173" s="457"/>
      <c r="W1173" s="589" t="str">
        <f t="shared" si="1223"/>
        <v>Կ-2</v>
      </c>
      <c r="X1173" s="456">
        <f t="shared" si="1224"/>
        <v>153088</v>
      </c>
      <c r="Y1173" s="590">
        <f t="shared" si="1225"/>
        <v>153088</v>
      </c>
      <c r="Z1173" s="590">
        <f t="shared" si="1226"/>
        <v>1990144</v>
      </c>
      <c r="AA1173" s="592">
        <f t="shared" si="1212"/>
        <v>1</v>
      </c>
      <c r="AB1173" s="592">
        <f t="shared" si="1227"/>
        <v>15</v>
      </c>
      <c r="AC1173" s="588">
        <f t="shared" si="1228"/>
        <v>1.84</v>
      </c>
      <c r="AD1173" s="456">
        <v>83200</v>
      </c>
      <c r="AE1173" s="456"/>
      <c r="AF1173" s="457"/>
      <c r="AG1173" s="589" t="str">
        <f t="shared" si="1229"/>
        <v>Կ-2</v>
      </c>
      <c r="AH1173" s="456">
        <f t="shared" si="1230"/>
        <v>153088</v>
      </c>
      <c r="AI1173" s="590">
        <f t="shared" si="1231"/>
        <v>153088</v>
      </c>
      <c r="AJ1173" s="590">
        <f t="shared" si="1232"/>
        <v>1990144</v>
      </c>
      <c r="AK1173" s="592">
        <f t="shared" si="1213"/>
        <v>1</v>
      </c>
      <c r="AL1173" s="592">
        <f t="shared" si="1233"/>
        <v>16</v>
      </c>
      <c r="AM1173" s="588">
        <f t="shared" si="1234"/>
        <v>1.9</v>
      </c>
      <c r="AN1173" s="456">
        <v>83200</v>
      </c>
      <c r="AO1173" s="456"/>
      <c r="AP1173" s="457"/>
      <c r="AQ1173" s="589" t="str">
        <f t="shared" si="1235"/>
        <v>Կ-2</v>
      </c>
      <c r="AR1173" s="456">
        <f t="shared" si="1236"/>
        <v>158080</v>
      </c>
      <c r="AS1173" s="590">
        <f t="shared" si="1237"/>
        <v>158080</v>
      </c>
      <c r="AT1173" s="590">
        <f t="shared" si="1238"/>
        <v>2055040</v>
      </c>
    </row>
    <row r="1174" spans="2:46" s="587" customFormat="1" ht="27">
      <c r="B1174" s="830">
        <v>105</v>
      </c>
      <c r="C1174" s="795" t="s">
        <v>1559</v>
      </c>
      <c r="D1174" s="794" t="s">
        <v>1960</v>
      </c>
      <c r="E1174" s="796">
        <v>1989</v>
      </c>
      <c r="F1174" s="795" t="s">
        <v>984</v>
      </c>
      <c r="G1174" s="820">
        <v>1</v>
      </c>
      <c r="H1174" s="820">
        <v>3</v>
      </c>
      <c r="I1174" s="821">
        <f t="shared" si="1217"/>
        <v>1.59</v>
      </c>
      <c r="J1174" s="799">
        <v>83200</v>
      </c>
      <c r="K1174" s="799"/>
      <c r="L1174" s="799"/>
      <c r="M1174" s="822" t="s">
        <v>87</v>
      </c>
      <c r="N1174" s="799">
        <f t="shared" si="1218"/>
        <v>132288</v>
      </c>
      <c r="O1174" s="823">
        <f t="shared" si="1219"/>
        <v>132288</v>
      </c>
      <c r="P1174" s="823">
        <f t="shared" si="1220"/>
        <v>1719744</v>
      </c>
      <c r="Q1174" s="592">
        <f t="shared" si="1211"/>
        <v>1</v>
      </c>
      <c r="R1174" s="592">
        <f t="shared" si="1221"/>
        <v>4</v>
      </c>
      <c r="S1174" s="588">
        <f t="shared" si="1222"/>
        <v>1.63</v>
      </c>
      <c r="T1174" s="456">
        <v>83200</v>
      </c>
      <c r="U1174" s="456"/>
      <c r="V1174" s="456"/>
      <c r="W1174" s="589" t="str">
        <f t="shared" si="1223"/>
        <v>Կ-2</v>
      </c>
      <c r="X1174" s="456">
        <f t="shared" si="1224"/>
        <v>135616</v>
      </c>
      <c r="Y1174" s="590">
        <f t="shared" si="1225"/>
        <v>135616</v>
      </c>
      <c r="Z1174" s="590">
        <f t="shared" si="1226"/>
        <v>1763008</v>
      </c>
      <c r="AA1174" s="592">
        <f t="shared" si="1212"/>
        <v>1</v>
      </c>
      <c r="AB1174" s="592">
        <f t="shared" si="1227"/>
        <v>5</v>
      </c>
      <c r="AC1174" s="588">
        <f t="shared" si="1228"/>
        <v>1.63</v>
      </c>
      <c r="AD1174" s="456">
        <v>83200</v>
      </c>
      <c r="AE1174" s="456"/>
      <c r="AF1174" s="456"/>
      <c r="AG1174" s="589" t="str">
        <f t="shared" si="1229"/>
        <v>Կ-2</v>
      </c>
      <c r="AH1174" s="456">
        <f t="shared" si="1230"/>
        <v>135616</v>
      </c>
      <c r="AI1174" s="590">
        <f t="shared" si="1231"/>
        <v>135616</v>
      </c>
      <c r="AJ1174" s="590">
        <f t="shared" si="1232"/>
        <v>1763008</v>
      </c>
      <c r="AK1174" s="592">
        <f t="shared" si="1213"/>
        <v>1</v>
      </c>
      <c r="AL1174" s="592">
        <f t="shared" si="1233"/>
        <v>6</v>
      </c>
      <c r="AM1174" s="588">
        <f t="shared" si="1234"/>
        <v>1.68</v>
      </c>
      <c r="AN1174" s="456">
        <v>83200</v>
      </c>
      <c r="AO1174" s="456"/>
      <c r="AP1174" s="456"/>
      <c r="AQ1174" s="589" t="str">
        <f t="shared" si="1235"/>
        <v>Կ-2</v>
      </c>
      <c r="AR1174" s="456">
        <f t="shared" si="1236"/>
        <v>139776</v>
      </c>
      <c r="AS1174" s="590">
        <f t="shared" si="1237"/>
        <v>139776</v>
      </c>
      <c r="AT1174" s="590">
        <f t="shared" si="1238"/>
        <v>1817088</v>
      </c>
    </row>
    <row r="1175" spans="2:46" s="591" customFormat="1" ht="13.5">
      <c r="B1175" s="830">
        <v>106</v>
      </c>
      <c r="C1175" s="795" t="s">
        <v>2402</v>
      </c>
      <c r="D1175" s="794" t="s">
        <v>1960</v>
      </c>
      <c r="E1175" s="796">
        <v>1964</v>
      </c>
      <c r="F1175" s="795" t="s">
        <v>107</v>
      </c>
      <c r="G1175" s="820">
        <v>1</v>
      </c>
      <c r="H1175" s="820">
        <v>3</v>
      </c>
      <c r="I1175" s="821">
        <f>IF(G1175&lt;1,0,IF(M1175="Բ-1",IF(H1175=0,6.94,IF(H1175=1,7.17,IF(H1175=2,7.41,IF(H1175=3,7.66,IF(OR(H1175=5,H1175=4),7.92,IF(OR(H1175=6,H1175=7),8.18,IF(OR(H1175=8,H1175=9),8.46,IF(OR(H1175=10,H1175=11,H1175=12),8.74,IF(OR(H1175=13,H1175=14,H1175=15),9.03,IF(OR(H1175=16,H1175=17,H1175=18),9.33,9.65)))))))))),IF(M1175="Բ-2", IF(H1175=0,5.71,IF(H1175=1,5.89,IF(H1175=2,6.09,IF(H1175=3,6.29,IF(OR(H1175=5,H1175=4),6.5,IF(OR(H1175=6,H1175=7),6.72,IF(OR(H1175=8,H1175=9),6.94,IF(OR(H1175=10,H1175=11,H1175=12),7.17,IF(OR(H1175=13,H1175=14,H1175=15),7.41,IF(OR(H1175=16,H1175=17,H1175=18),7.65,7.91)))))))))), IF(M1175="Գ-1", IF(H1175=0,4.7,IF(H1175=1,4.86,IF(H1175=2,5.01,IF(H1175=3,5.18,IF(OR(H1175=5,H1175=4),5.35,IF(OR(H1175=6,H1175=7),5.52,IF(OR(H1175=8,H1175=9),5.71,IF(OR(H1175=10,H1175=11,H1175=12),5.89,IF(OR(H1175=13,H1175=14,H1175=15),6.09,IF(OR(H1175=16,H1175=17,H1175=18),6.29,6.49)))))))))), IF(M1175="Գ-2", IF(H1175=0,3.88,IF(H1175=1,4.01,IF(H1175=2,4.14,IF(H1175=3,4.27,IF(OR(H1175=5,H1175=4),4.41,IF(OR(H1175=6,H1175=7),4.55,IF(OR(H1175=8,H1175=9),4.7,IF(OR(H1175=10,H1175=11,H1175=12),4.85,IF(OR(H1175=13,H1175=14,H1175=15),5.01,IF(OR(H1175=16,H1175=17,H1175=18),5.17,5.34)))))))))), IF(M1175="Գ-3", IF(H1175=0,3.21,IF(H1175=1,3.31,IF(H1175=2,3.42,IF(H1175=3,3.53,IF(OR(H1175=5,H1175=4),3.64,IF(OR(H1175=6,H1175=7),3.76,IF(OR(H1175=8,H1175=9),3.88,IF(OR(H1175=10,H1175=11,H1175=12),4.01,IF(OR(H1175=13,H1175=14,H1175=15),4.13,IF(OR(H1175=16,H1175=17,H1175=18),4.27,4.4)))))))))), IF(M1175="Ա-1", IF(H1175=0,2.66,IF(H1175=1,2.75,IF(H1175=2,2.83,IF(H1175=3,2.92,IF(OR(H1175=5,H1175=4),3.02,IF(OR(H1175=6,H1175=7),3.11,IF(OR(H1175=8,H1175=9),3.21,IF(OR(H1175=10,H1175=11,H1175=12),3.31,IF(OR(H1175=13,H1175=14,H1175=15),3.42,IF(OR(H1175=16,H1175=17,H1175=18),3.53,3.64)))))))))), IF(M1175="Ա-2", IF(H1175=0,2.28,IF(H1175=1,2.35,IF(H1175=2,2.43,IF(H1175=3,2.5,IF(OR(H1175=5,H1175=4),2.58,IF(OR(H1175=6,H1175=7),2.66,IF(OR(H1175=8,H1175=9),2.75,IF(OR(H1175=10,H1175=11,H1175=12),2.83,IF(OR(H1175=13,H1175=14,H1175=15),2.92,IF(OR(H1175=16,H1175=17,H1175=18),3.01,3.11)))))))))),IF(M1175="Ա-3", IF(H1175=0,1.96,IF(H1175=1,2.02,IF(H1175=2,2.08,IF(H1175=3,2.15,IF(OR(H1175=5,H1175=4),2.21,IF(OR(H1175=6,H1175=7),2.28,IF(OR(H1175=8,H1175=9),2.35,IF(OR(H1175=10,H1175=11,H1175=12),2.42,IF(OR(H1175=13,H1175=14,H1175=15),2.5,IF(OR(H1175=16,H1175=17,H1175=18),2.58,2.66)))))))))), IF(M1175="Կ-1", IF(H1175=0,1.68,IF(H1175=1,1.73,IF(H1175=2,1.79,IF(H1175=3,1.84,IF(OR(H1175=5,H1175=4),1.9,IF(OR(H1175=6,H1175=7),1.96,IF(OR(H1175=8,H1175=9),2.02,IF(OR(H1175=10,H1175=11,H1175=12),2.08,IF(OR(H1175=13,H1175=14,H1175=15),2.14,IF(OR(H1175=16,H1175=17,H1175=18),2.21,2.28)))))))))), IF(M1175="Կ-2", IF(H1175=0,1.45,IF(H1175=1,1.49,IF(H1175=2,1.54,IF(H1175=3,1.59,IF(OR(H1175=5,H1175=4),1.63,IF(OR(H1175=6,H1175=7),1.68,IF(OR(H1175=8,H1175=9),1.73,IF(OR(H1175=10,H1175=11,H1175=12),1.79,IF(OR(H1175=13,H1175=14,H1175=15),1.84,IF(OR(H1175=16,H1175=17,H1175=18),1.9,1.95)))))))))),IF(M1175="Կ-3", IF(H1175=0,1.25,IF(H1175=1,1.29,IF(H1175=2,1.33,IF(H1175=3,1.37,IF(OR(H1175=5,H1175=4),1.41,IF(OR(H1175=6,H1175=7),1.45,IF(OR(H1175=8,H1175=9),1.49,IF(OR(H1175=10,H1175=11,H1175=12),1.54,IF(OR(H1175=13,H1175=14,H1175=15),1.58,IF(OR(H1175=16,H1175=17,H1175=18),1.63,1.68)))))))))), "Error"))))))))))))</f>
        <v>1.84</v>
      </c>
      <c r="J1175" s="799">
        <v>83200</v>
      </c>
      <c r="K1175" s="799"/>
      <c r="L1175" s="799"/>
      <c r="M1175" s="822" t="s">
        <v>86</v>
      </c>
      <c r="N1175" s="799">
        <f>J1175*I1175</f>
        <v>153088</v>
      </c>
      <c r="O1175" s="823">
        <f>I1175*J1175+K1175+L1175</f>
        <v>153088</v>
      </c>
      <c r="P1175" s="823">
        <f>+O1175*13</f>
        <v>1990144</v>
      </c>
      <c r="Q1175" s="592">
        <f>+G1175</f>
        <v>1</v>
      </c>
      <c r="R1175" s="592">
        <f>+H1175+1</f>
        <v>4</v>
      </c>
      <c r="S1175" s="588">
        <f>IF(Q1175&lt;1,0,IF(W1175="Բ-1",IF(R1175=0,6.94,IF(R1175=1,7.17,IF(R1175=2,7.41,IF(R1175=3,7.66,IF(OR(R1175=5,R1175=4),7.92,IF(OR(R1175=6,R1175=7),8.18,IF(OR(R1175=8,R1175=9),8.46,IF(OR(R1175=10,R1175=11,R1175=12),8.74,IF(OR(R1175=13,R1175=14,R1175=15),9.03,IF(OR(R1175=16,R1175=17,R1175=18),9.33,9.65)))))))))),IF(W1175="Բ-2", IF(R1175=0,5.71,IF(R1175=1,5.89,IF(R1175=2,6.09,IF(R1175=3,6.29,IF(OR(R1175=5,R1175=4),6.5,IF(OR(R1175=6,R1175=7),6.72,IF(OR(R1175=8,R1175=9),6.94,IF(OR(R1175=10,R1175=11,R1175=12),7.17,IF(OR(R1175=13,R1175=14,R1175=15),7.41,IF(OR(R1175=16,R1175=17,R1175=18),7.65,7.91)))))))))), IF(W1175="Գ-1", IF(R1175=0,4.7,IF(R1175=1,4.86,IF(R1175=2,5.01,IF(R1175=3,5.18,IF(OR(R1175=5,R1175=4),5.35,IF(OR(R1175=6,R1175=7),5.52,IF(OR(R1175=8,R1175=9),5.71,IF(OR(R1175=10,R1175=11,R1175=12),5.89,IF(OR(R1175=13,R1175=14,R1175=15),6.09,IF(OR(R1175=16,R1175=17,R1175=18),6.29,6.49)))))))))), IF(W1175="Գ-2", IF(R1175=0,3.88,IF(R1175=1,4.01,IF(R1175=2,4.14,IF(R1175=3,4.27,IF(OR(R1175=5,R1175=4),4.41,IF(OR(R1175=6,R1175=7),4.55,IF(OR(R1175=8,R1175=9),4.7,IF(OR(R1175=10,R1175=11,R1175=12),4.85,IF(OR(R1175=13,R1175=14,R1175=15),5.01,IF(OR(R1175=16,R1175=17,R1175=18),5.17,5.34)))))))))), IF(W1175="Գ-3", IF(R1175=0,3.21,IF(R1175=1,3.31,IF(R1175=2,3.42,IF(R1175=3,3.53,IF(OR(R1175=5,R1175=4),3.64,IF(OR(R1175=6,R1175=7),3.76,IF(OR(R1175=8,R1175=9),3.88,IF(OR(R1175=10,R1175=11,R1175=12),4.01,IF(OR(R1175=13,R1175=14,R1175=15),4.13,IF(OR(R1175=16,R1175=17,R1175=18),4.27,4.4)))))))))), IF(W1175="Ա-1", IF(R1175=0,2.66,IF(R1175=1,2.75,IF(R1175=2,2.83,IF(R1175=3,2.92,IF(OR(R1175=5,R1175=4),3.02,IF(OR(R1175=6,R1175=7),3.11,IF(OR(R1175=8,R1175=9),3.21,IF(OR(R1175=10,R1175=11,R1175=12),3.31,IF(OR(R1175=13,R1175=14,R1175=15),3.42,IF(OR(R1175=16,R1175=17,R1175=18),3.53,3.64)))))))))), IF(W1175="Ա-2", IF(R1175=0,2.28,IF(R1175=1,2.35,IF(R1175=2,2.43,IF(R1175=3,2.5,IF(OR(R1175=5,R1175=4),2.58,IF(OR(R1175=6,R1175=7),2.66,IF(OR(R1175=8,R1175=9),2.75,IF(OR(R1175=10,R1175=11,R1175=12),2.83,IF(OR(R1175=13,R1175=14,R1175=15),2.92,IF(OR(R1175=16,R1175=17,R1175=18),3.01,3.11)))))))))),IF(W1175="Ա-3", IF(R1175=0,1.96,IF(R1175=1,2.02,IF(R1175=2,2.08,IF(R1175=3,2.15,IF(OR(R1175=5,R1175=4),2.21,IF(OR(R1175=6,R1175=7),2.28,IF(OR(R1175=8,R1175=9),2.35,IF(OR(R1175=10,R1175=11,R1175=12),2.42,IF(OR(R1175=13,R1175=14,R1175=15),2.5,IF(OR(R1175=16,R1175=17,R1175=18),2.58,2.66)))))))))), IF(W1175="Կ-1", IF(R1175=0,1.68,IF(R1175=1,1.73,IF(R1175=2,1.79,IF(R1175=3,1.84,IF(OR(R1175=5,R1175=4),1.9,IF(OR(R1175=6,R1175=7),1.96,IF(OR(R1175=8,R1175=9),2.02,IF(OR(R1175=10,R1175=11,R1175=12),2.08,IF(OR(R1175=13,R1175=14,R1175=15),2.14,IF(OR(R1175=16,R1175=17,R1175=18),2.21,2.28)))))))))), IF(W1175="Կ-2", IF(R1175=0,1.45,IF(R1175=1,1.49,IF(R1175=2,1.54,IF(R1175=3,1.59,IF(OR(R1175=5,R1175=4),1.63,IF(OR(R1175=6,R1175=7),1.68,IF(OR(R1175=8,R1175=9),1.73,IF(OR(R1175=10,R1175=11,R1175=12),1.79,IF(OR(R1175=13,R1175=14,R1175=15),1.84,IF(OR(R1175=16,R1175=17,R1175=18),1.9,1.95)))))))))),IF(W1175="Կ-3", IF(R1175=0,1.25,IF(R1175=1,1.29,IF(R1175=2,1.33,IF(R1175=3,1.37,IF(OR(R1175=5,R1175=4),1.41,IF(OR(R1175=6,R1175=7),1.45,IF(OR(R1175=8,R1175=9),1.49,IF(OR(R1175=10,R1175=11,R1175=12),1.54,IF(OR(R1175=13,R1175=14,R1175=15),1.58,IF(OR(R1175=16,R1175=17,R1175=18),1.63,1.68)))))))))), "Error"))))))))))))</f>
        <v>1.9</v>
      </c>
      <c r="T1175" s="456">
        <v>83200</v>
      </c>
      <c r="U1175" s="456"/>
      <c r="V1175" s="456"/>
      <c r="W1175" s="589" t="str">
        <f>+M1175</f>
        <v>Կ-1</v>
      </c>
      <c r="X1175" s="456">
        <f>T1175*S1175</f>
        <v>158080</v>
      </c>
      <c r="Y1175" s="590">
        <f>+U1175+V1175+X1175</f>
        <v>158080</v>
      </c>
      <c r="Z1175" s="590">
        <f>+Y1175*13</f>
        <v>2055040</v>
      </c>
      <c r="AA1175" s="592">
        <f>+Q1175</f>
        <v>1</v>
      </c>
      <c r="AB1175" s="592">
        <f>+R1175+1</f>
        <v>5</v>
      </c>
      <c r="AC1175" s="588">
        <f>IF(AA1175&lt;1,0,IF(AG1175="Բ-1",IF(AB1175=0,6.94,IF(AB1175=1,7.17,IF(AB1175=2,7.41,IF(AB1175=3,7.66,IF(OR(AB1175=5,AB1175=4),7.92,IF(OR(AB1175=6,AB1175=7),8.18,IF(OR(AB1175=8,AB1175=9),8.46,IF(OR(AB1175=10,AB1175=11,AB1175=12),8.74,IF(OR(AB1175=13,AB1175=14,AB1175=15),9.03,IF(OR(AB1175=16,AB1175=17,AB1175=18),9.33,9.65)))))))))),IF(AG1175="Բ-2", IF(AB1175=0,5.71,IF(AB1175=1,5.89,IF(AB1175=2,6.09,IF(AB1175=3,6.29,IF(OR(AB1175=5,AB1175=4),6.5,IF(OR(AB1175=6,AB1175=7),6.72,IF(OR(AB1175=8,AB1175=9),6.94,IF(OR(AB1175=10,AB1175=11,AB1175=12),7.17,IF(OR(AB1175=13,AB1175=14,AB1175=15),7.41,IF(OR(AB1175=16,AB1175=17,AB1175=18),7.65,7.91)))))))))), IF(AG1175="Գ-1", IF(AB1175=0,4.7,IF(AB1175=1,4.86,IF(AB1175=2,5.01,IF(AB1175=3,5.18,IF(OR(AB1175=5,AB1175=4),5.35,IF(OR(AB1175=6,AB1175=7),5.52,IF(OR(AB1175=8,AB1175=9),5.71,IF(OR(AB1175=10,AB1175=11,AB1175=12),5.89,IF(OR(AB1175=13,AB1175=14,AB1175=15),6.09,IF(OR(AB1175=16,AB1175=17,AB1175=18),6.29,6.49)))))))))), IF(AG1175="Գ-2", IF(AB1175=0,3.88,IF(AB1175=1,4.01,IF(AB1175=2,4.14,IF(AB1175=3,4.27,IF(OR(AB1175=5,AB1175=4),4.41,IF(OR(AB1175=6,AB1175=7),4.55,IF(OR(AB1175=8,AB1175=9),4.7,IF(OR(AB1175=10,AB1175=11,AB1175=12),4.85,IF(OR(AB1175=13,AB1175=14,AB1175=15),5.01,IF(OR(AB1175=16,AB1175=17,AB1175=18),5.17,5.34)))))))))), IF(AG1175="Գ-3", IF(AB1175=0,3.21,IF(AB1175=1,3.31,IF(AB1175=2,3.42,IF(AB1175=3,3.53,IF(OR(AB1175=5,AB1175=4),3.64,IF(OR(AB1175=6,AB1175=7),3.76,IF(OR(AB1175=8,AB1175=9),3.88,IF(OR(AB1175=10,AB1175=11,AB1175=12),4.01,IF(OR(AB1175=13,AB1175=14,AB1175=15),4.13,IF(OR(AB1175=16,AB1175=17,AB1175=18),4.27,4.4)))))))))), IF(AG1175="Ա-1", IF(AB1175=0,2.66,IF(AB1175=1,2.75,IF(AB1175=2,2.83,IF(AB1175=3,2.92,IF(OR(AB1175=5,AB1175=4),3.02,IF(OR(AB1175=6,AB1175=7),3.11,IF(OR(AB1175=8,AB1175=9),3.21,IF(OR(AB1175=10,AB1175=11,AB1175=12),3.31,IF(OR(AB1175=13,AB1175=14,AB1175=15),3.42,IF(OR(AB1175=16,AB1175=17,AB1175=18),3.53,3.64)))))))))), IF(AG1175="Ա-2", IF(AB1175=0,2.28,IF(AB1175=1,2.35,IF(AB1175=2,2.43,IF(AB1175=3,2.5,IF(OR(AB1175=5,AB1175=4),2.58,IF(OR(AB1175=6,AB1175=7),2.66,IF(OR(AB1175=8,AB1175=9),2.75,IF(OR(AB1175=10,AB1175=11,AB1175=12),2.83,IF(OR(AB1175=13,AB1175=14,AB1175=15),2.92,IF(OR(AB1175=16,AB1175=17,AB1175=18),3.01,3.11)))))))))),IF(AG1175="Ա-3", IF(AB1175=0,1.96,IF(AB1175=1,2.02,IF(AB1175=2,2.08,IF(AB1175=3,2.15,IF(OR(AB1175=5,AB1175=4),2.21,IF(OR(AB1175=6,AB1175=7),2.28,IF(OR(AB1175=8,AB1175=9),2.35,IF(OR(AB1175=10,AB1175=11,AB1175=12),2.42,IF(OR(AB1175=13,AB1175=14,AB1175=15),2.5,IF(OR(AB1175=16,AB1175=17,AB1175=18),2.58,2.66)))))))))), IF(AG1175="Կ-1", IF(AB1175=0,1.68,IF(AB1175=1,1.73,IF(AB1175=2,1.79,IF(AB1175=3,1.84,IF(OR(AB1175=5,AB1175=4),1.9,IF(OR(AB1175=6,AB1175=7),1.96,IF(OR(AB1175=8,AB1175=9),2.02,IF(OR(AB1175=10,AB1175=11,AB1175=12),2.08,IF(OR(AB1175=13,AB1175=14,AB1175=15),2.14,IF(OR(AB1175=16,AB1175=17,AB1175=18),2.21,2.28)))))))))), IF(AG1175="Կ-2", IF(AB1175=0,1.45,IF(AB1175=1,1.49,IF(AB1175=2,1.54,IF(AB1175=3,1.59,IF(OR(AB1175=5,AB1175=4),1.63,IF(OR(AB1175=6,AB1175=7),1.68,IF(OR(AB1175=8,AB1175=9),1.73,IF(OR(AB1175=10,AB1175=11,AB1175=12),1.79,IF(OR(AB1175=13,AB1175=14,AB1175=15),1.84,IF(OR(AB1175=16,AB1175=17,AB1175=18),1.9,1.95)))))))))),IF(AG1175="Կ-3", IF(AB1175=0,1.25,IF(AB1175=1,1.29,IF(AB1175=2,1.33,IF(AB1175=3,1.37,IF(OR(AB1175=5,AB1175=4),1.41,IF(OR(AB1175=6,AB1175=7),1.45,IF(OR(AB1175=8,AB1175=9),1.49,IF(OR(AB1175=10,AB1175=11,AB1175=12),1.54,IF(OR(AB1175=13,AB1175=14,AB1175=15),1.58,IF(OR(AB1175=16,AB1175=17,AB1175=18),1.63,1.68)))))))))), "Error"))))))))))))</f>
        <v>1.9</v>
      </c>
      <c r="AD1175" s="456">
        <v>83200</v>
      </c>
      <c r="AE1175" s="456"/>
      <c r="AF1175" s="456"/>
      <c r="AG1175" s="589" t="str">
        <f>+W1175</f>
        <v>Կ-1</v>
      </c>
      <c r="AH1175" s="456">
        <f>AD1175*AC1175</f>
        <v>158080</v>
      </c>
      <c r="AI1175" s="590">
        <f>AH1175+AE1175+AF1175</f>
        <v>158080</v>
      </c>
      <c r="AJ1175" s="590">
        <f>+AI1175*13</f>
        <v>2055040</v>
      </c>
      <c r="AK1175" s="592">
        <f>+AA1175</f>
        <v>1</v>
      </c>
      <c r="AL1175" s="592">
        <f>+AB1175+1</f>
        <v>6</v>
      </c>
      <c r="AM1175" s="588">
        <f>IF(AK1175&lt;1,0,IF(AQ1175="Բ-1",IF(AL1175=0,6.94,IF(AL1175=1,7.17,IF(AL1175=2,7.41,IF(AL1175=3,7.66,IF(OR(AL1175=5,AL1175=4),7.92,IF(OR(AL1175=6,AL1175=7),8.18,IF(OR(AL1175=8,AL1175=9),8.46,IF(OR(AL1175=10,AL1175=11,AL1175=12),8.74,IF(OR(AL1175=13,AL1175=14,AL1175=15),9.03,IF(OR(AL1175=16,AL1175=17,AL1175=18),9.33,9.65)))))))))),IF(AQ1175="Բ-2", IF(AL1175=0,5.71,IF(AL1175=1,5.89,IF(AL1175=2,6.09,IF(AL1175=3,6.29,IF(OR(AL1175=5,AL1175=4),6.5,IF(OR(AL1175=6,AL1175=7),6.72,IF(OR(AL1175=8,AL1175=9),6.94,IF(OR(AL1175=10,AL1175=11,AL1175=12),7.17,IF(OR(AL1175=13,AL1175=14,AL1175=15),7.41,IF(OR(AL1175=16,AL1175=17,AL1175=18),7.65,7.91)))))))))), IF(AQ1175="Գ-1", IF(AL1175=0,4.7,IF(AL1175=1,4.86,IF(AL1175=2,5.01,IF(AL1175=3,5.18,IF(OR(AL1175=5,AL1175=4),5.35,IF(OR(AL1175=6,AL1175=7),5.52,IF(OR(AL1175=8,AL1175=9),5.71,IF(OR(AL1175=10,AL1175=11,AL1175=12),5.89,IF(OR(AL1175=13,AL1175=14,AL1175=15),6.09,IF(OR(AL1175=16,AL1175=17,AL1175=18),6.29,6.49)))))))))), IF(AQ1175="Գ-2", IF(AL1175=0,3.88,IF(AL1175=1,4.01,IF(AL1175=2,4.14,IF(AL1175=3,4.27,IF(OR(AL1175=5,AL1175=4),4.41,IF(OR(AL1175=6,AL1175=7),4.55,IF(OR(AL1175=8,AL1175=9),4.7,IF(OR(AL1175=10,AL1175=11,AL1175=12),4.85,IF(OR(AL1175=13,AL1175=14,AL1175=15),5.01,IF(OR(AL1175=16,AL1175=17,AL1175=18),5.17,5.34)))))))))), IF(AQ1175="Գ-3", IF(AL1175=0,3.21,IF(AL1175=1,3.31,IF(AL1175=2,3.42,IF(AL1175=3,3.53,IF(OR(AL1175=5,AL1175=4),3.64,IF(OR(AL1175=6,AL1175=7),3.76,IF(OR(AL1175=8,AL1175=9),3.88,IF(OR(AL1175=10,AL1175=11,AL1175=12),4.01,IF(OR(AL1175=13,AL1175=14,AL1175=15),4.13,IF(OR(AL1175=16,AL1175=17,AL1175=18),4.27,4.4)))))))))), IF(AQ1175="Ա-1", IF(AL1175=0,2.66,IF(AL1175=1,2.75,IF(AL1175=2,2.83,IF(AL1175=3,2.92,IF(OR(AL1175=5,AL1175=4),3.02,IF(OR(AL1175=6,AL1175=7),3.11,IF(OR(AL1175=8,AL1175=9),3.21,IF(OR(AL1175=10,AL1175=11,AL1175=12),3.31,IF(OR(AL1175=13,AL1175=14,AL1175=15),3.42,IF(OR(AL1175=16,AL1175=17,AL1175=18),3.53,3.64)))))))))), IF(AQ1175="Ա-2", IF(AL1175=0,2.28,IF(AL1175=1,2.35,IF(AL1175=2,2.43,IF(AL1175=3,2.5,IF(OR(AL1175=5,AL1175=4),2.58,IF(OR(AL1175=6,AL1175=7),2.66,IF(OR(AL1175=8,AL1175=9),2.75,IF(OR(AL1175=10,AL1175=11,AL1175=12),2.83,IF(OR(AL1175=13,AL1175=14,AL1175=15),2.92,IF(OR(AL1175=16,AL1175=17,AL1175=18),3.01,3.11)))))))))),IF(AQ1175="Ա-3", IF(AL1175=0,1.96,IF(AL1175=1,2.02,IF(AL1175=2,2.08,IF(AL1175=3,2.15,IF(OR(AL1175=5,AL1175=4),2.21,IF(OR(AL1175=6,AL1175=7),2.28,IF(OR(AL1175=8,AL1175=9),2.35,IF(OR(AL1175=10,AL1175=11,AL1175=12),2.42,IF(OR(AL1175=13,AL1175=14,AL1175=15),2.5,IF(OR(AL1175=16,AL1175=17,AL1175=18),2.58,2.66)))))))))), IF(AQ1175="Կ-1", IF(AL1175=0,1.68,IF(AL1175=1,1.73,IF(AL1175=2,1.79,IF(AL1175=3,1.84,IF(OR(AL1175=5,AL1175=4),1.9,IF(OR(AL1175=6,AL1175=7),1.96,IF(OR(AL1175=8,AL1175=9),2.02,IF(OR(AL1175=10,AL1175=11,AL1175=12),2.08,IF(OR(AL1175=13,AL1175=14,AL1175=15),2.14,IF(OR(AL1175=16,AL1175=17,AL1175=18),2.21,2.28)))))))))), IF(AQ1175="Կ-2", IF(AL1175=0,1.45,IF(AL1175=1,1.49,IF(AL1175=2,1.54,IF(AL1175=3,1.59,IF(OR(AL1175=5,AL1175=4),1.63,IF(OR(AL1175=6,AL1175=7),1.68,IF(OR(AL1175=8,AL1175=9),1.73,IF(OR(AL1175=10,AL1175=11,AL1175=12),1.79,IF(OR(AL1175=13,AL1175=14,AL1175=15),1.84,IF(OR(AL1175=16,AL1175=17,AL1175=18),1.9,1.95)))))))))),IF(AQ1175="Կ-3", IF(AL1175=0,1.25,IF(AL1175=1,1.29,IF(AL1175=2,1.33,IF(AL1175=3,1.37,IF(OR(AL1175=5,AL1175=4),1.41,IF(OR(AL1175=6,AL1175=7),1.45,IF(OR(AL1175=8,AL1175=9),1.49,IF(OR(AL1175=10,AL1175=11,AL1175=12),1.54,IF(OR(AL1175=13,AL1175=14,AL1175=15),1.58,IF(OR(AL1175=16,AL1175=17,AL1175=18),1.63,1.68)))))))))), "Error"))))))))))))</f>
        <v>1.96</v>
      </c>
      <c r="AN1175" s="456">
        <v>83200</v>
      </c>
      <c r="AO1175" s="456"/>
      <c r="AP1175" s="456"/>
      <c r="AQ1175" s="589" t="str">
        <f>+AG1175</f>
        <v>Կ-1</v>
      </c>
      <c r="AR1175" s="456">
        <f>AN1175*AM1175</f>
        <v>163072</v>
      </c>
      <c r="AS1175" s="590">
        <f>AR1175+AO1175+AP1175</f>
        <v>163072</v>
      </c>
      <c r="AT1175" s="590">
        <f>+AS1175*13</f>
        <v>2119936</v>
      </c>
    </row>
    <row r="1176" spans="2:46" s="587" customFormat="1" ht="13.5">
      <c r="B1176" s="830">
        <v>107</v>
      </c>
      <c r="C1176" s="804" t="s">
        <v>2405</v>
      </c>
      <c r="D1176" s="828" t="s">
        <v>1960</v>
      </c>
      <c r="E1176" s="818">
        <v>1981</v>
      </c>
      <c r="F1176" s="829" t="s">
        <v>107</v>
      </c>
      <c r="G1176" s="820">
        <v>1</v>
      </c>
      <c r="H1176" s="820">
        <v>1</v>
      </c>
      <c r="I1176" s="821">
        <f>IF(G1176&lt;1,0,IF(M1176="Բ-1",IF(H1176=0,6.94,IF(H1176=1,7.17,IF(H1176=2,7.41,IF(H1176=3,7.66,IF(OR(H1176=5,H1176=4),7.92,IF(OR(H1176=6,H1176=7),8.18,IF(OR(H1176=8,H1176=9),8.46,IF(OR(H1176=10,H1176=11,H1176=12),8.74,IF(OR(H1176=13,H1176=14,H1176=15),9.03,IF(OR(H1176=16,H1176=17,H1176=18),9.33,9.65)))))))))),IF(M1176="Բ-2", IF(H1176=0,5.71,IF(H1176=1,5.89,IF(H1176=2,6.09,IF(H1176=3,6.29,IF(OR(H1176=5,H1176=4),6.5,IF(OR(H1176=6,H1176=7),6.72,IF(OR(H1176=8,H1176=9),6.94,IF(OR(H1176=10,H1176=11,H1176=12),7.17,IF(OR(H1176=13,H1176=14,H1176=15),7.41,IF(OR(H1176=16,H1176=17,H1176=18),7.65,7.91)))))))))), IF(M1176="Գ-1", IF(H1176=0,4.7,IF(H1176=1,4.86,IF(H1176=2,5.01,IF(H1176=3,5.18,IF(OR(H1176=5,H1176=4),5.35,IF(OR(H1176=6,H1176=7),5.52,IF(OR(H1176=8,H1176=9),5.71,IF(OR(H1176=10,H1176=11,H1176=12),5.89,IF(OR(H1176=13,H1176=14,H1176=15),6.09,IF(OR(H1176=16,H1176=17,H1176=18),6.29,6.49)))))))))), IF(M1176="Գ-2", IF(H1176=0,3.88,IF(H1176=1,4.01,IF(H1176=2,4.14,IF(H1176=3,4.27,IF(OR(H1176=5,H1176=4),4.41,IF(OR(H1176=6,H1176=7),4.55,IF(OR(H1176=8,H1176=9),4.7,IF(OR(H1176=10,H1176=11,H1176=12),4.85,IF(OR(H1176=13,H1176=14,H1176=15),5.01,IF(OR(H1176=16,H1176=17,H1176=18),5.17,5.34)))))))))), IF(M1176="Գ-3", IF(H1176=0,3.21,IF(H1176=1,3.31,IF(H1176=2,3.42,IF(H1176=3,3.53,IF(OR(H1176=5,H1176=4),3.64,IF(OR(H1176=6,H1176=7),3.76,IF(OR(H1176=8,H1176=9),3.88,IF(OR(H1176=10,H1176=11,H1176=12),4.01,IF(OR(H1176=13,H1176=14,H1176=15),4.13,IF(OR(H1176=16,H1176=17,H1176=18),4.27,4.4)))))))))), IF(M1176="Ա-1", IF(H1176=0,2.66,IF(H1176=1,2.75,IF(H1176=2,2.83,IF(H1176=3,2.92,IF(OR(H1176=5,H1176=4),3.02,IF(OR(H1176=6,H1176=7),3.11,IF(OR(H1176=8,H1176=9),3.21,IF(OR(H1176=10,H1176=11,H1176=12),3.31,IF(OR(H1176=13,H1176=14,H1176=15),3.42,IF(OR(H1176=16,H1176=17,H1176=18),3.53,3.64)))))))))), IF(M1176="Ա-2", IF(H1176=0,2.28,IF(H1176=1,2.35,IF(H1176=2,2.43,IF(H1176=3,2.5,IF(OR(H1176=5,H1176=4),2.58,IF(OR(H1176=6,H1176=7),2.66,IF(OR(H1176=8,H1176=9),2.75,IF(OR(H1176=10,H1176=11,H1176=12),2.83,IF(OR(H1176=13,H1176=14,H1176=15),2.92,IF(OR(H1176=16,H1176=17,H1176=18),3.01,3.11)))))))))),IF(M1176="Ա-3", IF(H1176=0,1.96,IF(H1176=1,2.02,IF(H1176=2,2.08,IF(H1176=3,2.15,IF(OR(H1176=5,H1176=4),2.21,IF(OR(H1176=6,H1176=7),2.28,IF(OR(H1176=8,H1176=9),2.35,IF(OR(H1176=10,H1176=11,H1176=12),2.42,IF(OR(H1176=13,H1176=14,H1176=15),2.5,IF(OR(H1176=16,H1176=17,H1176=18),2.58,2.66)))))))))), IF(M1176="Կ-1", IF(H1176=0,1.68,IF(H1176=1,1.73,IF(H1176=2,1.79,IF(H1176=3,1.84,IF(OR(H1176=5,H1176=4),1.9,IF(OR(H1176=6,H1176=7),1.96,IF(OR(H1176=8,H1176=9),2.02,IF(OR(H1176=10,H1176=11,H1176=12),2.08,IF(OR(H1176=13,H1176=14,H1176=15),2.14,IF(OR(H1176=16,H1176=17,H1176=18),2.21,2.28)))))))))), IF(M1176="Կ-2", IF(H1176=0,1.45,IF(H1176=1,1.49,IF(H1176=2,1.54,IF(H1176=3,1.59,IF(OR(H1176=5,H1176=4),1.63,IF(OR(H1176=6,H1176=7),1.68,IF(OR(H1176=8,H1176=9),1.73,IF(OR(H1176=10,H1176=11,H1176=12),1.79,IF(OR(H1176=13,H1176=14,H1176=15),1.84,IF(OR(H1176=16,H1176=17,H1176=18),1.9,1.95)))))))))),IF(M1176="Կ-3", IF(H1176=0,1.25,IF(H1176=1,1.29,IF(H1176=2,1.33,IF(H1176=3,1.37,IF(OR(H1176=5,H1176=4),1.41,IF(OR(H1176=6,H1176=7),1.45,IF(OR(H1176=8,H1176=9),1.49,IF(OR(H1176=10,H1176=11,H1176=12),1.54,IF(OR(H1176=13,H1176=14,H1176=15),1.58,IF(OR(H1176=16,H1176=17,H1176=18),1.63,1.68)))))))))), "Error"))))))))))))</f>
        <v>1.73</v>
      </c>
      <c r="J1176" s="799">
        <v>83200</v>
      </c>
      <c r="K1176" s="799"/>
      <c r="L1176" s="832"/>
      <c r="M1176" s="822" t="s">
        <v>86</v>
      </c>
      <c r="N1176" s="799">
        <f>J1176*I1176</f>
        <v>143936</v>
      </c>
      <c r="O1176" s="823">
        <f>I1176*J1176+K1176+L1176</f>
        <v>143936</v>
      </c>
      <c r="P1176" s="823">
        <f>+O1176*13</f>
        <v>1871168</v>
      </c>
      <c r="Q1176" s="592">
        <f>+G1176</f>
        <v>1</v>
      </c>
      <c r="R1176" s="592">
        <f>+H1176+1</f>
        <v>2</v>
      </c>
      <c r="S1176" s="588">
        <f>IF(Q1176&lt;1,0,IF(W1176="Բ-1",IF(R1176=0,6.94,IF(R1176=1,7.17,IF(R1176=2,7.41,IF(R1176=3,7.66,IF(OR(R1176=5,R1176=4),7.92,IF(OR(R1176=6,R1176=7),8.18,IF(OR(R1176=8,R1176=9),8.46,IF(OR(R1176=10,R1176=11,R1176=12),8.74,IF(OR(R1176=13,R1176=14,R1176=15),9.03,IF(OR(R1176=16,R1176=17,R1176=18),9.33,9.65)))))))))),IF(W1176="Բ-2", IF(R1176=0,5.71,IF(R1176=1,5.89,IF(R1176=2,6.09,IF(R1176=3,6.29,IF(OR(R1176=5,R1176=4),6.5,IF(OR(R1176=6,R1176=7),6.72,IF(OR(R1176=8,R1176=9),6.94,IF(OR(R1176=10,R1176=11,R1176=12),7.17,IF(OR(R1176=13,R1176=14,R1176=15),7.41,IF(OR(R1176=16,R1176=17,R1176=18),7.65,7.91)))))))))), IF(W1176="Գ-1", IF(R1176=0,4.7,IF(R1176=1,4.86,IF(R1176=2,5.01,IF(R1176=3,5.18,IF(OR(R1176=5,R1176=4),5.35,IF(OR(R1176=6,R1176=7),5.52,IF(OR(R1176=8,R1176=9),5.71,IF(OR(R1176=10,R1176=11,R1176=12),5.89,IF(OR(R1176=13,R1176=14,R1176=15),6.09,IF(OR(R1176=16,R1176=17,R1176=18),6.29,6.49)))))))))), IF(W1176="Գ-2", IF(R1176=0,3.88,IF(R1176=1,4.01,IF(R1176=2,4.14,IF(R1176=3,4.27,IF(OR(R1176=5,R1176=4),4.41,IF(OR(R1176=6,R1176=7),4.55,IF(OR(R1176=8,R1176=9),4.7,IF(OR(R1176=10,R1176=11,R1176=12),4.85,IF(OR(R1176=13,R1176=14,R1176=15),5.01,IF(OR(R1176=16,R1176=17,R1176=18),5.17,5.34)))))))))), IF(W1176="Գ-3", IF(R1176=0,3.21,IF(R1176=1,3.31,IF(R1176=2,3.42,IF(R1176=3,3.53,IF(OR(R1176=5,R1176=4),3.64,IF(OR(R1176=6,R1176=7),3.76,IF(OR(R1176=8,R1176=9),3.88,IF(OR(R1176=10,R1176=11,R1176=12),4.01,IF(OR(R1176=13,R1176=14,R1176=15),4.13,IF(OR(R1176=16,R1176=17,R1176=18),4.27,4.4)))))))))), IF(W1176="Ա-1", IF(R1176=0,2.66,IF(R1176=1,2.75,IF(R1176=2,2.83,IF(R1176=3,2.92,IF(OR(R1176=5,R1176=4),3.02,IF(OR(R1176=6,R1176=7),3.11,IF(OR(R1176=8,R1176=9),3.21,IF(OR(R1176=10,R1176=11,R1176=12),3.31,IF(OR(R1176=13,R1176=14,R1176=15),3.42,IF(OR(R1176=16,R1176=17,R1176=18),3.53,3.64)))))))))), IF(W1176="Ա-2", IF(R1176=0,2.28,IF(R1176=1,2.35,IF(R1176=2,2.43,IF(R1176=3,2.5,IF(OR(R1176=5,R1176=4),2.58,IF(OR(R1176=6,R1176=7),2.66,IF(OR(R1176=8,R1176=9),2.75,IF(OR(R1176=10,R1176=11,R1176=12),2.83,IF(OR(R1176=13,R1176=14,R1176=15),2.92,IF(OR(R1176=16,R1176=17,R1176=18),3.01,3.11)))))))))),IF(W1176="Ա-3", IF(R1176=0,1.96,IF(R1176=1,2.02,IF(R1176=2,2.08,IF(R1176=3,2.15,IF(OR(R1176=5,R1176=4),2.21,IF(OR(R1176=6,R1176=7),2.28,IF(OR(R1176=8,R1176=9),2.35,IF(OR(R1176=10,R1176=11,R1176=12),2.42,IF(OR(R1176=13,R1176=14,R1176=15),2.5,IF(OR(R1176=16,R1176=17,R1176=18),2.58,2.66)))))))))), IF(W1176="Կ-1", IF(R1176=0,1.68,IF(R1176=1,1.73,IF(R1176=2,1.79,IF(R1176=3,1.84,IF(OR(R1176=5,R1176=4),1.9,IF(OR(R1176=6,R1176=7),1.96,IF(OR(R1176=8,R1176=9),2.02,IF(OR(R1176=10,R1176=11,R1176=12),2.08,IF(OR(R1176=13,R1176=14,R1176=15),2.14,IF(OR(R1176=16,R1176=17,R1176=18),2.21,2.28)))))))))), IF(W1176="Կ-2", IF(R1176=0,1.45,IF(R1176=1,1.49,IF(R1176=2,1.54,IF(R1176=3,1.59,IF(OR(R1176=5,R1176=4),1.63,IF(OR(R1176=6,R1176=7),1.68,IF(OR(R1176=8,R1176=9),1.73,IF(OR(R1176=10,R1176=11,R1176=12),1.79,IF(OR(R1176=13,R1176=14,R1176=15),1.84,IF(OR(R1176=16,R1176=17,R1176=18),1.9,1.95)))))))))),IF(W1176="Կ-3", IF(R1176=0,1.25,IF(R1176=1,1.29,IF(R1176=2,1.33,IF(R1176=3,1.37,IF(OR(R1176=5,R1176=4),1.41,IF(OR(R1176=6,R1176=7),1.45,IF(OR(R1176=8,R1176=9),1.49,IF(OR(R1176=10,R1176=11,R1176=12),1.54,IF(OR(R1176=13,R1176=14,R1176=15),1.58,IF(OR(R1176=16,R1176=17,R1176=18),1.63,1.68)))))))))), "Error"))))))))))))</f>
        <v>1.79</v>
      </c>
      <c r="T1176" s="456">
        <v>83200</v>
      </c>
      <c r="U1176" s="456"/>
      <c r="V1176" s="457"/>
      <c r="W1176" s="589" t="str">
        <f>+M1176</f>
        <v>Կ-1</v>
      </c>
      <c r="X1176" s="456">
        <f>T1176*S1176</f>
        <v>148928</v>
      </c>
      <c r="Y1176" s="590">
        <f>+U1176+V1176+X1176</f>
        <v>148928</v>
      </c>
      <c r="Z1176" s="590">
        <f>+Y1176*13</f>
        <v>1936064</v>
      </c>
      <c r="AA1176" s="592">
        <f>+Q1176</f>
        <v>1</v>
      </c>
      <c r="AB1176" s="592">
        <f>+R1176+1</f>
        <v>3</v>
      </c>
      <c r="AC1176" s="588">
        <f>IF(AA1176&lt;1,0,IF(AG1176="Բ-1",IF(AB1176=0,6.94,IF(AB1176=1,7.17,IF(AB1176=2,7.41,IF(AB1176=3,7.66,IF(OR(AB1176=5,AB1176=4),7.92,IF(OR(AB1176=6,AB1176=7),8.18,IF(OR(AB1176=8,AB1176=9),8.46,IF(OR(AB1176=10,AB1176=11,AB1176=12),8.74,IF(OR(AB1176=13,AB1176=14,AB1176=15),9.03,IF(OR(AB1176=16,AB1176=17,AB1176=18),9.33,9.65)))))))))),IF(AG1176="Բ-2", IF(AB1176=0,5.71,IF(AB1176=1,5.89,IF(AB1176=2,6.09,IF(AB1176=3,6.29,IF(OR(AB1176=5,AB1176=4),6.5,IF(OR(AB1176=6,AB1176=7),6.72,IF(OR(AB1176=8,AB1176=9),6.94,IF(OR(AB1176=10,AB1176=11,AB1176=12),7.17,IF(OR(AB1176=13,AB1176=14,AB1176=15),7.41,IF(OR(AB1176=16,AB1176=17,AB1176=18),7.65,7.91)))))))))), IF(AG1176="Գ-1", IF(AB1176=0,4.7,IF(AB1176=1,4.86,IF(AB1176=2,5.01,IF(AB1176=3,5.18,IF(OR(AB1176=5,AB1176=4),5.35,IF(OR(AB1176=6,AB1176=7),5.52,IF(OR(AB1176=8,AB1176=9),5.71,IF(OR(AB1176=10,AB1176=11,AB1176=12),5.89,IF(OR(AB1176=13,AB1176=14,AB1176=15),6.09,IF(OR(AB1176=16,AB1176=17,AB1176=18),6.29,6.49)))))))))), IF(AG1176="Գ-2", IF(AB1176=0,3.88,IF(AB1176=1,4.01,IF(AB1176=2,4.14,IF(AB1176=3,4.27,IF(OR(AB1176=5,AB1176=4),4.41,IF(OR(AB1176=6,AB1176=7),4.55,IF(OR(AB1176=8,AB1176=9),4.7,IF(OR(AB1176=10,AB1176=11,AB1176=12),4.85,IF(OR(AB1176=13,AB1176=14,AB1176=15),5.01,IF(OR(AB1176=16,AB1176=17,AB1176=18),5.17,5.34)))))))))), IF(AG1176="Գ-3", IF(AB1176=0,3.21,IF(AB1176=1,3.31,IF(AB1176=2,3.42,IF(AB1176=3,3.53,IF(OR(AB1176=5,AB1176=4),3.64,IF(OR(AB1176=6,AB1176=7),3.76,IF(OR(AB1176=8,AB1176=9),3.88,IF(OR(AB1176=10,AB1176=11,AB1176=12),4.01,IF(OR(AB1176=13,AB1176=14,AB1176=15),4.13,IF(OR(AB1176=16,AB1176=17,AB1176=18),4.27,4.4)))))))))), IF(AG1176="Ա-1", IF(AB1176=0,2.66,IF(AB1176=1,2.75,IF(AB1176=2,2.83,IF(AB1176=3,2.92,IF(OR(AB1176=5,AB1176=4),3.02,IF(OR(AB1176=6,AB1176=7),3.11,IF(OR(AB1176=8,AB1176=9),3.21,IF(OR(AB1176=10,AB1176=11,AB1176=12),3.31,IF(OR(AB1176=13,AB1176=14,AB1176=15),3.42,IF(OR(AB1176=16,AB1176=17,AB1176=18),3.53,3.64)))))))))), IF(AG1176="Ա-2", IF(AB1176=0,2.28,IF(AB1176=1,2.35,IF(AB1176=2,2.43,IF(AB1176=3,2.5,IF(OR(AB1176=5,AB1176=4),2.58,IF(OR(AB1176=6,AB1176=7),2.66,IF(OR(AB1176=8,AB1176=9),2.75,IF(OR(AB1176=10,AB1176=11,AB1176=12),2.83,IF(OR(AB1176=13,AB1176=14,AB1176=15),2.92,IF(OR(AB1176=16,AB1176=17,AB1176=18),3.01,3.11)))))))))),IF(AG1176="Ա-3", IF(AB1176=0,1.96,IF(AB1176=1,2.02,IF(AB1176=2,2.08,IF(AB1176=3,2.15,IF(OR(AB1176=5,AB1176=4),2.21,IF(OR(AB1176=6,AB1176=7),2.28,IF(OR(AB1176=8,AB1176=9),2.35,IF(OR(AB1176=10,AB1176=11,AB1176=12),2.42,IF(OR(AB1176=13,AB1176=14,AB1176=15),2.5,IF(OR(AB1176=16,AB1176=17,AB1176=18),2.58,2.66)))))))))), IF(AG1176="Կ-1", IF(AB1176=0,1.68,IF(AB1176=1,1.73,IF(AB1176=2,1.79,IF(AB1176=3,1.84,IF(OR(AB1176=5,AB1176=4),1.9,IF(OR(AB1176=6,AB1176=7),1.96,IF(OR(AB1176=8,AB1176=9),2.02,IF(OR(AB1176=10,AB1176=11,AB1176=12),2.08,IF(OR(AB1176=13,AB1176=14,AB1176=15),2.14,IF(OR(AB1176=16,AB1176=17,AB1176=18),2.21,2.28)))))))))), IF(AG1176="Կ-2", IF(AB1176=0,1.45,IF(AB1176=1,1.49,IF(AB1176=2,1.54,IF(AB1176=3,1.59,IF(OR(AB1176=5,AB1176=4),1.63,IF(OR(AB1176=6,AB1176=7),1.68,IF(OR(AB1176=8,AB1176=9),1.73,IF(OR(AB1176=10,AB1176=11,AB1176=12),1.79,IF(OR(AB1176=13,AB1176=14,AB1176=15),1.84,IF(OR(AB1176=16,AB1176=17,AB1176=18),1.9,1.95)))))))))),IF(AG1176="Կ-3", IF(AB1176=0,1.25,IF(AB1176=1,1.29,IF(AB1176=2,1.33,IF(AB1176=3,1.37,IF(OR(AB1176=5,AB1176=4),1.41,IF(OR(AB1176=6,AB1176=7),1.45,IF(OR(AB1176=8,AB1176=9),1.49,IF(OR(AB1176=10,AB1176=11,AB1176=12),1.54,IF(OR(AB1176=13,AB1176=14,AB1176=15),1.58,IF(OR(AB1176=16,AB1176=17,AB1176=18),1.63,1.68)))))))))), "Error"))))))))))))</f>
        <v>1.84</v>
      </c>
      <c r="AD1176" s="456">
        <v>83200</v>
      </c>
      <c r="AE1176" s="456"/>
      <c r="AF1176" s="457"/>
      <c r="AG1176" s="589" t="str">
        <f>+W1176</f>
        <v>Կ-1</v>
      </c>
      <c r="AH1176" s="456">
        <f>AD1176*AC1176</f>
        <v>153088</v>
      </c>
      <c r="AI1176" s="590">
        <f>AH1176+AE1176+AF1176</f>
        <v>153088</v>
      </c>
      <c r="AJ1176" s="590">
        <f>+AI1176*13</f>
        <v>1990144</v>
      </c>
      <c r="AK1176" s="592">
        <f>+AA1176</f>
        <v>1</v>
      </c>
      <c r="AL1176" s="592">
        <f>+AB1176+1</f>
        <v>4</v>
      </c>
      <c r="AM1176" s="588">
        <f>IF(AK1176&lt;1,0,IF(AQ1176="Բ-1",IF(AL1176=0,6.94,IF(AL1176=1,7.17,IF(AL1176=2,7.41,IF(AL1176=3,7.66,IF(OR(AL1176=5,AL1176=4),7.92,IF(OR(AL1176=6,AL1176=7),8.18,IF(OR(AL1176=8,AL1176=9),8.46,IF(OR(AL1176=10,AL1176=11,AL1176=12),8.74,IF(OR(AL1176=13,AL1176=14,AL1176=15),9.03,IF(OR(AL1176=16,AL1176=17,AL1176=18),9.33,9.65)))))))))),IF(AQ1176="Բ-2", IF(AL1176=0,5.71,IF(AL1176=1,5.89,IF(AL1176=2,6.09,IF(AL1176=3,6.29,IF(OR(AL1176=5,AL1176=4),6.5,IF(OR(AL1176=6,AL1176=7),6.72,IF(OR(AL1176=8,AL1176=9),6.94,IF(OR(AL1176=10,AL1176=11,AL1176=12),7.17,IF(OR(AL1176=13,AL1176=14,AL1176=15),7.41,IF(OR(AL1176=16,AL1176=17,AL1176=18),7.65,7.91)))))))))), IF(AQ1176="Գ-1", IF(AL1176=0,4.7,IF(AL1176=1,4.86,IF(AL1176=2,5.01,IF(AL1176=3,5.18,IF(OR(AL1176=5,AL1176=4),5.35,IF(OR(AL1176=6,AL1176=7),5.52,IF(OR(AL1176=8,AL1176=9),5.71,IF(OR(AL1176=10,AL1176=11,AL1176=12),5.89,IF(OR(AL1176=13,AL1176=14,AL1176=15),6.09,IF(OR(AL1176=16,AL1176=17,AL1176=18),6.29,6.49)))))))))), IF(AQ1176="Գ-2", IF(AL1176=0,3.88,IF(AL1176=1,4.01,IF(AL1176=2,4.14,IF(AL1176=3,4.27,IF(OR(AL1176=5,AL1176=4),4.41,IF(OR(AL1176=6,AL1176=7),4.55,IF(OR(AL1176=8,AL1176=9),4.7,IF(OR(AL1176=10,AL1176=11,AL1176=12),4.85,IF(OR(AL1176=13,AL1176=14,AL1176=15),5.01,IF(OR(AL1176=16,AL1176=17,AL1176=18),5.17,5.34)))))))))), IF(AQ1176="Գ-3", IF(AL1176=0,3.21,IF(AL1176=1,3.31,IF(AL1176=2,3.42,IF(AL1176=3,3.53,IF(OR(AL1176=5,AL1176=4),3.64,IF(OR(AL1176=6,AL1176=7),3.76,IF(OR(AL1176=8,AL1176=9),3.88,IF(OR(AL1176=10,AL1176=11,AL1176=12),4.01,IF(OR(AL1176=13,AL1176=14,AL1176=15),4.13,IF(OR(AL1176=16,AL1176=17,AL1176=18),4.27,4.4)))))))))), IF(AQ1176="Ա-1", IF(AL1176=0,2.66,IF(AL1176=1,2.75,IF(AL1176=2,2.83,IF(AL1176=3,2.92,IF(OR(AL1176=5,AL1176=4),3.02,IF(OR(AL1176=6,AL1176=7),3.11,IF(OR(AL1176=8,AL1176=9),3.21,IF(OR(AL1176=10,AL1176=11,AL1176=12),3.31,IF(OR(AL1176=13,AL1176=14,AL1176=15),3.42,IF(OR(AL1176=16,AL1176=17,AL1176=18),3.53,3.64)))))))))), IF(AQ1176="Ա-2", IF(AL1176=0,2.28,IF(AL1176=1,2.35,IF(AL1176=2,2.43,IF(AL1176=3,2.5,IF(OR(AL1176=5,AL1176=4),2.58,IF(OR(AL1176=6,AL1176=7),2.66,IF(OR(AL1176=8,AL1176=9),2.75,IF(OR(AL1176=10,AL1176=11,AL1176=12),2.83,IF(OR(AL1176=13,AL1176=14,AL1176=15),2.92,IF(OR(AL1176=16,AL1176=17,AL1176=18),3.01,3.11)))))))))),IF(AQ1176="Ա-3", IF(AL1176=0,1.96,IF(AL1176=1,2.02,IF(AL1176=2,2.08,IF(AL1176=3,2.15,IF(OR(AL1176=5,AL1176=4),2.21,IF(OR(AL1176=6,AL1176=7),2.28,IF(OR(AL1176=8,AL1176=9),2.35,IF(OR(AL1176=10,AL1176=11,AL1176=12),2.42,IF(OR(AL1176=13,AL1176=14,AL1176=15),2.5,IF(OR(AL1176=16,AL1176=17,AL1176=18),2.58,2.66)))))))))), IF(AQ1176="Կ-1", IF(AL1176=0,1.68,IF(AL1176=1,1.73,IF(AL1176=2,1.79,IF(AL1176=3,1.84,IF(OR(AL1176=5,AL1176=4),1.9,IF(OR(AL1176=6,AL1176=7),1.96,IF(OR(AL1176=8,AL1176=9),2.02,IF(OR(AL1176=10,AL1176=11,AL1176=12),2.08,IF(OR(AL1176=13,AL1176=14,AL1176=15),2.14,IF(OR(AL1176=16,AL1176=17,AL1176=18),2.21,2.28)))))))))), IF(AQ1176="Կ-2", IF(AL1176=0,1.45,IF(AL1176=1,1.49,IF(AL1176=2,1.54,IF(AL1176=3,1.59,IF(OR(AL1176=5,AL1176=4),1.63,IF(OR(AL1176=6,AL1176=7),1.68,IF(OR(AL1176=8,AL1176=9),1.73,IF(OR(AL1176=10,AL1176=11,AL1176=12),1.79,IF(OR(AL1176=13,AL1176=14,AL1176=15),1.84,IF(OR(AL1176=16,AL1176=17,AL1176=18),1.9,1.95)))))))))),IF(AQ1176="Կ-3", IF(AL1176=0,1.25,IF(AL1176=1,1.29,IF(AL1176=2,1.33,IF(AL1176=3,1.37,IF(OR(AL1176=5,AL1176=4),1.41,IF(OR(AL1176=6,AL1176=7),1.45,IF(OR(AL1176=8,AL1176=9),1.49,IF(OR(AL1176=10,AL1176=11,AL1176=12),1.54,IF(OR(AL1176=13,AL1176=14,AL1176=15),1.58,IF(OR(AL1176=16,AL1176=17,AL1176=18),1.63,1.68)))))))))), "Error"))))))))))))</f>
        <v>1.9</v>
      </c>
      <c r="AN1176" s="456">
        <v>83200</v>
      </c>
      <c r="AO1176" s="456"/>
      <c r="AP1176" s="457"/>
      <c r="AQ1176" s="589" t="str">
        <f>+AG1176</f>
        <v>Կ-1</v>
      </c>
      <c r="AR1176" s="456">
        <f>AN1176*AM1176</f>
        <v>158080</v>
      </c>
      <c r="AS1176" s="590">
        <f>AR1176+AO1176+AP1176</f>
        <v>158080</v>
      </c>
      <c r="AT1176" s="590">
        <f>+AS1176*13</f>
        <v>2055040</v>
      </c>
    </row>
    <row r="1177" spans="2:46" s="587" customFormat="1" ht="13.5">
      <c r="B1177" s="830">
        <v>108</v>
      </c>
      <c r="C1177" s="795" t="s">
        <v>3264</v>
      </c>
      <c r="D1177" s="794" t="s">
        <v>1961</v>
      </c>
      <c r="E1177" s="796">
        <v>2002</v>
      </c>
      <c r="F1177" s="795" t="s">
        <v>107</v>
      </c>
      <c r="G1177" s="820">
        <v>1</v>
      </c>
      <c r="H1177" s="820">
        <v>1</v>
      </c>
      <c r="I1177" s="821">
        <f>IF(G1177&lt;1,0,IF(M1177="Բ-1",IF(H1177=0,6.94,IF(H1177=1,7.17,IF(H1177=2,7.41,IF(H1177=3,7.66,IF(OR(H1177=5,H1177=4),7.92,IF(OR(H1177=6,H1177=7),8.18,IF(OR(H1177=8,H1177=9),8.46,IF(OR(H1177=10,H1177=11,H1177=12),8.74,IF(OR(H1177=13,H1177=14,H1177=15),9.03,IF(OR(H1177=16,H1177=17,H1177=18),9.33,9.65)))))))))),IF(M1177="Բ-2", IF(H1177=0,5.71,IF(H1177=1,5.89,IF(H1177=2,6.09,IF(H1177=3,6.29,IF(OR(H1177=5,H1177=4),6.5,IF(OR(H1177=6,H1177=7),6.72,IF(OR(H1177=8,H1177=9),6.94,IF(OR(H1177=10,H1177=11,H1177=12),7.17,IF(OR(H1177=13,H1177=14,H1177=15),7.41,IF(OR(H1177=16,H1177=17,H1177=18),7.65,7.91)))))))))), IF(M1177="Գ-1", IF(H1177=0,4.7,IF(H1177=1,4.86,IF(H1177=2,5.01,IF(H1177=3,5.18,IF(OR(H1177=5,H1177=4),5.35,IF(OR(H1177=6,H1177=7),5.52,IF(OR(H1177=8,H1177=9),5.71,IF(OR(H1177=10,H1177=11,H1177=12),5.89,IF(OR(H1177=13,H1177=14,H1177=15),6.09,IF(OR(H1177=16,H1177=17,H1177=18),6.29,6.49)))))))))), IF(M1177="Գ-2", IF(H1177=0,3.88,IF(H1177=1,4.01,IF(H1177=2,4.14,IF(H1177=3,4.27,IF(OR(H1177=5,H1177=4),4.41,IF(OR(H1177=6,H1177=7),4.55,IF(OR(H1177=8,H1177=9),4.7,IF(OR(H1177=10,H1177=11,H1177=12),4.85,IF(OR(H1177=13,H1177=14,H1177=15),5.01,IF(OR(H1177=16,H1177=17,H1177=18),5.17,5.34)))))))))), IF(M1177="Գ-3", IF(H1177=0,3.21,IF(H1177=1,3.31,IF(H1177=2,3.42,IF(H1177=3,3.53,IF(OR(H1177=5,H1177=4),3.64,IF(OR(H1177=6,H1177=7),3.76,IF(OR(H1177=8,H1177=9),3.88,IF(OR(H1177=10,H1177=11,H1177=12),4.01,IF(OR(H1177=13,H1177=14,H1177=15),4.13,IF(OR(H1177=16,H1177=17,H1177=18),4.27,4.4)))))))))), IF(M1177="Ա-1", IF(H1177=0,2.66,IF(H1177=1,2.75,IF(H1177=2,2.83,IF(H1177=3,2.92,IF(OR(H1177=5,H1177=4),3.02,IF(OR(H1177=6,H1177=7),3.11,IF(OR(H1177=8,H1177=9),3.21,IF(OR(H1177=10,H1177=11,H1177=12),3.31,IF(OR(H1177=13,H1177=14,H1177=15),3.42,IF(OR(H1177=16,H1177=17,H1177=18),3.53,3.64)))))))))), IF(M1177="Ա-2", IF(H1177=0,2.28,IF(H1177=1,2.35,IF(H1177=2,2.43,IF(H1177=3,2.5,IF(OR(H1177=5,H1177=4),2.58,IF(OR(H1177=6,H1177=7),2.66,IF(OR(H1177=8,H1177=9),2.75,IF(OR(H1177=10,H1177=11,H1177=12),2.83,IF(OR(H1177=13,H1177=14,H1177=15),2.92,IF(OR(H1177=16,H1177=17,H1177=18),3.01,3.11)))))))))),IF(M1177="Ա-3", IF(H1177=0,1.96,IF(H1177=1,2.02,IF(H1177=2,2.08,IF(H1177=3,2.15,IF(OR(H1177=5,H1177=4),2.21,IF(OR(H1177=6,H1177=7),2.28,IF(OR(H1177=8,H1177=9),2.35,IF(OR(H1177=10,H1177=11,H1177=12),2.42,IF(OR(H1177=13,H1177=14,H1177=15),2.5,IF(OR(H1177=16,H1177=17,H1177=18),2.58,2.66)))))))))), IF(M1177="Կ-1", IF(H1177=0,1.68,IF(H1177=1,1.73,IF(H1177=2,1.79,IF(H1177=3,1.84,IF(OR(H1177=5,H1177=4),1.9,IF(OR(H1177=6,H1177=7),1.96,IF(OR(H1177=8,H1177=9),2.02,IF(OR(H1177=10,H1177=11,H1177=12),2.08,IF(OR(H1177=13,H1177=14,H1177=15),2.14,IF(OR(H1177=16,H1177=17,H1177=18),2.21,2.28)))))))))), IF(M1177="Կ-2", IF(H1177=0,1.45,IF(H1177=1,1.49,IF(H1177=2,1.54,IF(H1177=3,1.59,IF(OR(H1177=5,H1177=4),1.63,IF(OR(H1177=6,H1177=7),1.68,IF(OR(H1177=8,H1177=9),1.73,IF(OR(H1177=10,H1177=11,H1177=12),1.79,IF(OR(H1177=13,H1177=14,H1177=15),1.84,IF(OR(H1177=16,H1177=17,H1177=18),1.9,1.95)))))))))),IF(M1177="Կ-3", IF(H1177=0,1.25,IF(H1177=1,1.29,IF(H1177=2,1.33,IF(H1177=3,1.37,IF(OR(H1177=5,H1177=4),1.41,IF(OR(H1177=6,H1177=7),1.45,IF(OR(H1177=8,H1177=9),1.49,IF(OR(H1177=10,H1177=11,H1177=12),1.54,IF(OR(H1177=13,H1177=14,H1177=15),1.58,IF(OR(H1177=16,H1177=17,H1177=18),1.63,1.68)))))))))), "Error"))))))))))))</f>
        <v>1.73</v>
      </c>
      <c r="J1177" s="799">
        <v>83200</v>
      </c>
      <c r="K1177" s="832"/>
      <c r="L1177" s="832"/>
      <c r="M1177" s="822" t="s">
        <v>86</v>
      </c>
      <c r="N1177" s="799">
        <f>J1177*I1177</f>
        <v>143936</v>
      </c>
      <c r="O1177" s="823">
        <f>I1177*J1177+K1177+L1177</f>
        <v>143936</v>
      </c>
      <c r="P1177" s="823">
        <f>+O1177*13</f>
        <v>1871168</v>
      </c>
      <c r="Q1177" s="592">
        <f>+G1177</f>
        <v>1</v>
      </c>
      <c r="R1177" s="592">
        <f>+H1177+1</f>
        <v>2</v>
      </c>
      <c r="S1177" s="588">
        <f>IF(Q1177&lt;1,0,IF(W1177="Բ-1",IF(R1177=0,6.94,IF(R1177=1,7.17,IF(R1177=2,7.41,IF(R1177=3,7.66,IF(OR(R1177=5,R1177=4),7.92,IF(OR(R1177=6,R1177=7),8.18,IF(OR(R1177=8,R1177=9),8.46,IF(OR(R1177=10,R1177=11,R1177=12),8.74,IF(OR(R1177=13,R1177=14,R1177=15),9.03,IF(OR(R1177=16,R1177=17,R1177=18),9.33,9.65)))))))))),IF(W1177="Բ-2", IF(R1177=0,5.71,IF(R1177=1,5.89,IF(R1177=2,6.09,IF(R1177=3,6.29,IF(OR(R1177=5,R1177=4),6.5,IF(OR(R1177=6,R1177=7),6.72,IF(OR(R1177=8,R1177=9),6.94,IF(OR(R1177=10,R1177=11,R1177=12),7.17,IF(OR(R1177=13,R1177=14,R1177=15),7.41,IF(OR(R1177=16,R1177=17,R1177=18),7.65,7.91)))))))))), IF(W1177="Գ-1", IF(R1177=0,4.7,IF(R1177=1,4.86,IF(R1177=2,5.01,IF(R1177=3,5.18,IF(OR(R1177=5,R1177=4),5.35,IF(OR(R1177=6,R1177=7),5.52,IF(OR(R1177=8,R1177=9),5.71,IF(OR(R1177=10,R1177=11,R1177=12),5.89,IF(OR(R1177=13,R1177=14,R1177=15),6.09,IF(OR(R1177=16,R1177=17,R1177=18),6.29,6.49)))))))))), IF(W1177="Գ-2", IF(R1177=0,3.88,IF(R1177=1,4.01,IF(R1177=2,4.14,IF(R1177=3,4.27,IF(OR(R1177=5,R1177=4),4.41,IF(OR(R1177=6,R1177=7),4.55,IF(OR(R1177=8,R1177=9),4.7,IF(OR(R1177=10,R1177=11,R1177=12),4.85,IF(OR(R1177=13,R1177=14,R1177=15),5.01,IF(OR(R1177=16,R1177=17,R1177=18),5.17,5.34)))))))))), IF(W1177="Գ-3", IF(R1177=0,3.21,IF(R1177=1,3.31,IF(R1177=2,3.42,IF(R1177=3,3.53,IF(OR(R1177=5,R1177=4),3.64,IF(OR(R1177=6,R1177=7),3.76,IF(OR(R1177=8,R1177=9),3.88,IF(OR(R1177=10,R1177=11,R1177=12),4.01,IF(OR(R1177=13,R1177=14,R1177=15),4.13,IF(OR(R1177=16,R1177=17,R1177=18),4.27,4.4)))))))))), IF(W1177="Ա-1", IF(R1177=0,2.66,IF(R1177=1,2.75,IF(R1177=2,2.83,IF(R1177=3,2.92,IF(OR(R1177=5,R1177=4),3.02,IF(OR(R1177=6,R1177=7),3.11,IF(OR(R1177=8,R1177=9),3.21,IF(OR(R1177=10,R1177=11,R1177=12),3.31,IF(OR(R1177=13,R1177=14,R1177=15),3.42,IF(OR(R1177=16,R1177=17,R1177=18),3.53,3.64)))))))))), IF(W1177="Ա-2", IF(R1177=0,2.28,IF(R1177=1,2.35,IF(R1177=2,2.43,IF(R1177=3,2.5,IF(OR(R1177=5,R1177=4),2.58,IF(OR(R1177=6,R1177=7),2.66,IF(OR(R1177=8,R1177=9),2.75,IF(OR(R1177=10,R1177=11,R1177=12),2.83,IF(OR(R1177=13,R1177=14,R1177=15),2.92,IF(OR(R1177=16,R1177=17,R1177=18),3.01,3.11)))))))))),IF(W1177="Ա-3", IF(R1177=0,1.96,IF(R1177=1,2.02,IF(R1177=2,2.08,IF(R1177=3,2.15,IF(OR(R1177=5,R1177=4),2.21,IF(OR(R1177=6,R1177=7),2.28,IF(OR(R1177=8,R1177=9),2.35,IF(OR(R1177=10,R1177=11,R1177=12),2.42,IF(OR(R1177=13,R1177=14,R1177=15),2.5,IF(OR(R1177=16,R1177=17,R1177=18),2.58,2.66)))))))))), IF(W1177="Կ-1", IF(R1177=0,1.68,IF(R1177=1,1.73,IF(R1177=2,1.79,IF(R1177=3,1.84,IF(OR(R1177=5,R1177=4),1.9,IF(OR(R1177=6,R1177=7),1.96,IF(OR(R1177=8,R1177=9),2.02,IF(OR(R1177=10,R1177=11,R1177=12),2.08,IF(OR(R1177=13,R1177=14,R1177=15),2.14,IF(OR(R1177=16,R1177=17,R1177=18),2.21,2.28)))))))))), IF(W1177="Կ-2", IF(R1177=0,1.45,IF(R1177=1,1.49,IF(R1177=2,1.54,IF(R1177=3,1.59,IF(OR(R1177=5,R1177=4),1.63,IF(OR(R1177=6,R1177=7),1.68,IF(OR(R1177=8,R1177=9),1.73,IF(OR(R1177=10,R1177=11,R1177=12),1.79,IF(OR(R1177=13,R1177=14,R1177=15),1.84,IF(OR(R1177=16,R1177=17,R1177=18),1.9,1.95)))))))))),IF(W1177="Կ-3", IF(R1177=0,1.25,IF(R1177=1,1.29,IF(R1177=2,1.33,IF(R1177=3,1.37,IF(OR(R1177=5,R1177=4),1.41,IF(OR(R1177=6,R1177=7),1.45,IF(OR(R1177=8,R1177=9),1.49,IF(OR(R1177=10,R1177=11,R1177=12),1.54,IF(OR(R1177=13,R1177=14,R1177=15),1.58,IF(OR(R1177=16,R1177=17,R1177=18),1.63,1.68)))))))))), "Error"))))))))))))</f>
        <v>1.79</v>
      </c>
      <c r="T1177" s="456">
        <v>83200</v>
      </c>
      <c r="U1177" s="457"/>
      <c r="V1177" s="457"/>
      <c r="W1177" s="589" t="str">
        <f>+M1177</f>
        <v>Կ-1</v>
      </c>
      <c r="X1177" s="456">
        <f>T1177*S1177</f>
        <v>148928</v>
      </c>
      <c r="Y1177" s="590">
        <f>+U1177+V1177+X1177</f>
        <v>148928</v>
      </c>
      <c r="Z1177" s="590">
        <f>+Y1177*13</f>
        <v>1936064</v>
      </c>
      <c r="AA1177" s="592">
        <f>+Q1177</f>
        <v>1</v>
      </c>
      <c r="AB1177" s="592">
        <f>+R1177+1</f>
        <v>3</v>
      </c>
      <c r="AC1177" s="588">
        <f>IF(AA1177&lt;1,0,IF(AG1177="Բ-1",IF(AB1177=0,6.94,IF(AB1177=1,7.17,IF(AB1177=2,7.41,IF(AB1177=3,7.66,IF(OR(AB1177=5,AB1177=4),7.92,IF(OR(AB1177=6,AB1177=7),8.18,IF(OR(AB1177=8,AB1177=9),8.46,IF(OR(AB1177=10,AB1177=11,AB1177=12),8.74,IF(OR(AB1177=13,AB1177=14,AB1177=15),9.03,IF(OR(AB1177=16,AB1177=17,AB1177=18),9.33,9.65)))))))))),IF(AG1177="Բ-2", IF(AB1177=0,5.71,IF(AB1177=1,5.89,IF(AB1177=2,6.09,IF(AB1177=3,6.29,IF(OR(AB1177=5,AB1177=4),6.5,IF(OR(AB1177=6,AB1177=7),6.72,IF(OR(AB1177=8,AB1177=9),6.94,IF(OR(AB1177=10,AB1177=11,AB1177=12),7.17,IF(OR(AB1177=13,AB1177=14,AB1177=15),7.41,IF(OR(AB1177=16,AB1177=17,AB1177=18),7.65,7.91)))))))))), IF(AG1177="Գ-1", IF(AB1177=0,4.7,IF(AB1177=1,4.86,IF(AB1177=2,5.01,IF(AB1177=3,5.18,IF(OR(AB1177=5,AB1177=4),5.35,IF(OR(AB1177=6,AB1177=7),5.52,IF(OR(AB1177=8,AB1177=9),5.71,IF(OR(AB1177=10,AB1177=11,AB1177=12),5.89,IF(OR(AB1177=13,AB1177=14,AB1177=15),6.09,IF(OR(AB1177=16,AB1177=17,AB1177=18),6.29,6.49)))))))))), IF(AG1177="Գ-2", IF(AB1177=0,3.88,IF(AB1177=1,4.01,IF(AB1177=2,4.14,IF(AB1177=3,4.27,IF(OR(AB1177=5,AB1177=4),4.41,IF(OR(AB1177=6,AB1177=7),4.55,IF(OR(AB1177=8,AB1177=9),4.7,IF(OR(AB1177=10,AB1177=11,AB1177=12),4.85,IF(OR(AB1177=13,AB1177=14,AB1177=15),5.01,IF(OR(AB1177=16,AB1177=17,AB1177=18),5.17,5.34)))))))))), IF(AG1177="Գ-3", IF(AB1177=0,3.21,IF(AB1177=1,3.31,IF(AB1177=2,3.42,IF(AB1177=3,3.53,IF(OR(AB1177=5,AB1177=4),3.64,IF(OR(AB1177=6,AB1177=7),3.76,IF(OR(AB1177=8,AB1177=9),3.88,IF(OR(AB1177=10,AB1177=11,AB1177=12),4.01,IF(OR(AB1177=13,AB1177=14,AB1177=15),4.13,IF(OR(AB1177=16,AB1177=17,AB1177=18),4.27,4.4)))))))))), IF(AG1177="Ա-1", IF(AB1177=0,2.66,IF(AB1177=1,2.75,IF(AB1177=2,2.83,IF(AB1177=3,2.92,IF(OR(AB1177=5,AB1177=4),3.02,IF(OR(AB1177=6,AB1177=7),3.11,IF(OR(AB1177=8,AB1177=9),3.21,IF(OR(AB1177=10,AB1177=11,AB1177=12),3.31,IF(OR(AB1177=13,AB1177=14,AB1177=15),3.42,IF(OR(AB1177=16,AB1177=17,AB1177=18),3.53,3.64)))))))))), IF(AG1177="Ա-2", IF(AB1177=0,2.28,IF(AB1177=1,2.35,IF(AB1177=2,2.43,IF(AB1177=3,2.5,IF(OR(AB1177=5,AB1177=4),2.58,IF(OR(AB1177=6,AB1177=7),2.66,IF(OR(AB1177=8,AB1177=9),2.75,IF(OR(AB1177=10,AB1177=11,AB1177=12),2.83,IF(OR(AB1177=13,AB1177=14,AB1177=15),2.92,IF(OR(AB1177=16,AB1177=17,AB1177=18),3.01,3.11)))))))))),IF(AG1177="Ա-3", IF(AB1177=0,1.96,IF(AB1177=1,2.02,IF(AB1177=2,2.08,IF(AB1177=3,2.15,IF(OR(AB1177=5,AB1177=4),2.21,IF(OR(AB1177=6,AB1177=7),2.28,IF(OR(AB1177=8,AB1177=9),2.35,IF(OR(AB1177=10,AB1177=11,AB1177=12),2.42,IF(OR(AB1177=13,AB1177=14,AB1177=15),2.5,IF(OR(AB1177=16,AB1177=17,AB1177=18),2.58,2.66)))))))))), IF(AG1177="Կ-1", IF(AB1177=0,1.68,IF(AB1177=1,1.73,IF(AB1177=2,1.79,IF(AB1177=3,1.84,IF(OR(AB1177=5,AB1177=4),1.9,IF(OR(AB1177=6,AB1177=7),1.96,IF(OR(AB1177=8,AB1177=9),2.02,IF(OR(AB1177=10,AB1177=11,AB1177=12),2.08,IF(OR(AB1177=13,AB1177=14,AB1177=15),2.14,IF(OR(AB1177=16,AB1177=17,AB1177=18),2.21,2.28)))))))))), IF(AG1177="Կ-2", IF(AB1177=0,1.45,IF(AB1177=1,1.49,IF(AB1177=2,1.54,IF(AB1177=3,1.59,IF(OR(AB1177=5,AB1177=4),1.63,IF(OR(AB1177=6,AB1177=7),1.68,IF(OR(AB1177=8,AB1177=9),1.73,IF(OR(AB1177=10,AB1177=11,AB1177=12),1.79,IF(OR(AB1177=13,AB1177=14,AB1177=15),1.84,IF(OR(AB1177=16,AB1177=17,AB1177=18),1.9,1.95)))))))))),IF(AG1177="Կ-3", IF(AB1177=0,1.25,IF(AB1177=1,1.29,IF(AB1177=2,1.33,IF(AB1177=3,1.37,IF(OR(AB1177=5,AB1177=4),1.41,IF(OR(AB1177=6,AB1177=7),1.45,IF(OR(AB1177=8,AB1177=9),1.49,IF(OR(AB1177=10,AB1177=11,AB1177=12),1.54,IF(OR(AB1177=13,AB1177=14,AB1177=15),1.58,IF(OR(AB1177=16,AB1177=17,AB1177=18),1.63,1.68)))))))))), "Error"))))))))))))</f>
        <v>1.84</v>
      </c>
      <c r="AD1177" s="456">
        <v>83200</v>
      </c>
      <c r="AE1177" s="457"/>
      <c r="AF1177" s="457"/>
      <c r="AG1177" s="589" t="str">
        <f>+W1177</f>
        <v>Կ-1</v>
      </c>
      <c r="AH1177" s="456">
        <f>AD1177*AC1177</f>
        <v>153088</v>
      </c>
      <c r="AI1177" s="590">
        <f>AH1177+AE1177+AF1177</f>
        <v>153088</v>
      </c>
      <c r="AJ1177" s="590">
        <f>+AI1177*13</f>
        <v>1990144</v>
      </c>
      <c r="AK1177" s="592">
        <f>+AA1177</f>
        <v>1</v>
      </c>
      <c r="AL1177" s="592">
        <f>+AB1177+1</f>
        <v>4</v>
      </c>
      <c r="AM1177" s="588">
        <f>IF(AK1177&lt;1,0,IF(AQ1177="Բ-1",IF(AL1177=0,6.94,IF(AL1177=1,7.17,IF(AL1177=2,7.41,IF(AL1177=3,7.66,IF(OR(AL1177=5,AL1177=4),7.92,IF(OR(AL1177=6,AL1177=7),8.18,IF(OR(AL1177=8,AL1177=9),8.46,IF(OR(AL1177=10,AL1177=11,AL1177=12),8.74,IF(OR(AL1177=13,AL1177=14,AL1177=15),9.03,IF(OR(AL1177=16,AL1177=17,AL1177=18),9.33,9.65)))))))))),IF(AQ1177="Բ-2", IF(AL1177=0,5.71,IF(AL1177=1,5.89,IF(AL1177=2,6.09,IF(AL1177=3,6.29,IF(OR(AL1177=5,AL1177=4),6.5,IF(OR(AL1177=6,AL1177=7),6.72,IF(OR(AL1177=8,AL1177=9),6.94,IF(OR(AL1177=10,AL1177=11,AL1177=12),7.17,IF(OR(AL1177=13,AL1177=14,AL1177=15),7.41,IF(OR(AL1177=16,AL1177=17,AL1177=18),7.65,7.91)))))))))), IF(AQ1177="Գ-1", IF(AL1177=0,4.7,IF(AL1177=1,4.86,IF(AL1177=2,5.01,IF(AL1177=3,5.18,IF(OR(AL1177=5,AL1177=4),5.35,IF(OR(AL1177=6,AL1177=7),5.52,IF(OR(AL1177=8,AL1177=9),5.71,IF(OR(AL1177=10,AL1177=11,AL1177=12),5.89,IF(OR(AL1177=13,AL1177=14,AL1177=15),6.09,IF(OR(AL1177=16,AL1177=17,AL1177=18),6.29,6.49)))))))))), IF(AQ1177="Գ-2", IF(AL1177=0,3.88,IF(AL1177=1,4.01,IF(AL1177=2,4.14,IF(AL1177=3,4.27,IF(OR(AL1177=5,AL1177=4),4.41,IF(OR(AL1177=6,AL1177=7),4.55,IF(OR(AL1177=8,AL1177=9),4.7,IF(OR(AL1177=10,AL1177=11,AL1177=12),4.85,IF(OR(AL1177=13,AL1177=14,AL1177=15),5.01,IF(OR(AL1177=16,AL1177=17,AL1177=18),5.17,5.34)))))))))), IF(AQ1177="Գ-3", IF(AL1177=0,3.21,IF(AL1177=1,3.31,IF(AL1177=2,3.42,IF(AL1177=3,3.53,IF(OR(AL1177=5,AL1177=4),3.64,IF(OR(AL1177=6,AL1177=7),3.76,IF(OR(AL1177=8,AL1177=9),3.88,IF(OR(AL1177=10,AL1177=11,AL1177=12),4.01,IF(OR(AL1177=13,AL1177=14,AL1177=15),4.13,IF(OR(AL1177=16,AL1177=17,AL1177=18),4.27,4.4)))))))))), IF(AQ1177="Ա-1", IF(AL1177=0,2.66,IF(AL1177=1,2.75,IF(AL1177=2,2.83,IF(AL1177=3,2.92,IF(OR(AL1177=5,AL1177=4),3.02,IF(OR(AL1177=6,AL1177=7),3.11,IF(OR(AL1177=8,AL1177=9),3.21,IF(OR(AL1177=10,AL1177=11,AL1177=12),3.31,IF(OR(AL1177=13,AL1177=14,AL1177=15),3.42,IF(OR(AL1177=16,AL1177=17,AL1177=18),3.53,3.64)))))))))), IF(AQ1177="Ա-2", IF(AL1177=0,2.28,IF(AL1177=1,2.35,IF(AL1177=2,2.43,IF(AL1177=3,2.5,IF(OR(AL1177=5,AL1177=4),2.58,IF(OR(AL1177=6,AL1177=7),2.66,IF(OR(AL1177=8,AL1177=9),2.75,IF(OR(AL1177=10,AL1177=11,AL1177=12),2.83,IF(OR(AL1177=13,AL1177=14,AL1177=15),2.92,IF(OR(AL1177=16,AL1177=17,AL1177=18),3.01,3.11)))))))))),IF(AQ1177="Ա-3", IF(AL1177=0,1.96,IF(AL1177=1,2.02,IF(AL1177=2,2.08,IF(AL1177=3,2.15,IF(OR(AL1177=5,AL1177=4),2.21,IF(OR(AL1177=6,AL1177=7),2.28,IF(OR(AL1177=8,AL1177=9),2.35,IF(OR(AL1177=10,AL1177=11,AL1177=12),2.42,IF(OR(AL1177=13,AL1177=14,AL1177=15),2.5,IF(OR(AL1177=16,AL1177=17,AL1177=18),2.58,2.66)))))))))), IF(AQ1177="Կ-1", IF(AL1177=0,1.68,IF(AL1177=1,1.73,IF(AL1177=2,1.79,IF(AL1177=3,1.84,IF(OR(AL1177=5,AL1177=4),1.9,IF(OR(AL1177=6,AL1177=7),1.96,IF(OR(AL1177=8,AL1177=9),2.02,IF(OR(AL1177=10,AL1177=11,AL1177=12),2.08,IF(OR(AL1177=13,AL1177=14,AL1177=15),2.14,IF(OR(AL1177=16,AL1177=17,AL1177=18),2.21,2.28)))))))))), IF(AQ1177="Կ-2", IF(AL1177=0,1.45,IF(AL1177=1,1.49,IF(AL1177=2,1.54,IF(AL1177=3,1.59,IF(OR(AL1177=5,AL1177=4),1.63,IF(OR(AL1177=6,AL1177=7),1.68,IF(OR(AL1177=8,AL1177=9),1.73,IF(OR(AL1177=10,AL1177=11,AL1177=12),1.79,IF(OR(AL1177=13,AL1177=14,AL1177=15),1.84,IF(OR(AL1177=16,AL1177=17,AL1177=18),1.9,1.95)))))))))),IF(AQ1177="Կ-3", IF(AL1177=0,1.25,IF(AL1177=1,1.29,IF(AL1177=2,1.33,IF(AL1177=3,1.37,IF(OR(AL1177=5,AL1177=4),1.41,IF(OR(AL1177=6,AL1177=7),1.45,IF(OR(AL1177=8,AL1177=9),1.49,IF(OR(AL1177=10,AL1177=11,AL1177=12),1.54,IF(OR(AL1177=13,AL1177=14,AL1177=15),1.58,IF(OR(AL1177=16,AL1177=17,AL1177=18),1.63,1.68)))))))))), "Error"))))))))))))</f>
        <v>1.9</v>
      </c>
      <c r="AN1177" s="456">
        <v>83200</v>
      </c>
      <c r="AO1177" s="457"/>
      <c r="AP1177" s="457"/>
      <c r="AQ1177" s="589" t="str">
        <f>+AG1177</f>
        <v>Կ-1</v>
      </c>
      <c r="AR1177" s="456">
        <f>AN1177*AM1177</f>
        <v>158080</v>
      </c>
      <c r="AS1177" s="590">
        <f>AR1177+AO1177+AP1177</f>
        <v>158080</v>
      </c>
      <c r="AT1177" s="590">
        <f>+AS1177*13</f>
        <v>2055040</v>
      </c>
    </row>
    <row r="1178" spans="2:46" s="587" customFormat="1" ht="13.5">
      <c r="B1178" s="830">
        <v>109</v>
      </c>
      <c r="C1178" s="795" t="s">
        <v>158</v>
      </c>
      <c r="D1178" s="887" t="s">
        <v>1960</v>
      </c>
      <c r="E1178" s="888">
        <v>1985</v>
      </c>
      <c r="F1178" s="897" t="s">
        <v>107</v>
      </c>
      <c r="G1178" s="820">
        <v>1</v>
      </c>
      <c r="H1178" s="820">
        <v>15</v>
      </c>
      <c r="I1178" s="821">
        <f>IF(G1178&lt;1,0,IF(M1178="Բ-1",IF(H1178=0,6.94,IF(H1178=1,7.17,IF(H1178=2,7.41,IF(H1178=3,7.66,IF(OR(H1178=5,H1178=4),7.92,IF(OR(H1178=6,H1178=7),8.18,IF(OR(H1178=8,H1178=9),8.46,IF(OR(H1178=10,H1178=11,H1178=12),8.74,IF(OR(H1178=13,H1178=14,H1178=15),9.03,IF(OR(H1178=16,H1178=17,H1178=18),9.33,9.65)))))))))),IF(M1178="Բ-2", IF(H1178=0,5.71,IF(H1178=1,5.89,IF(H1178=2,6.09,IF(H1178=3,6.29,IF(OR(H1178=5,H1178=4),6.5,IF(OR(H1178=6,H1178=7),6.72,IF(OR(H1178=8,H1178=9),6.94,IF(OR(H1178=10,H1178=11,H1178=12),7.17,IF(OR(H1178=13,H1178=14,H1178=15),7.41,IF(OR(H1178=16,H1178=17,H1178=18),7.65,7.91)))))))))), IF(M1178="Գ-1", IF(H1178=0,4.7,IF(H1178=1,4.86,IF(H1178=2,5.01,IF(H1178=3,5.18,IF(OR(H1178=5,H1178=4),5.35,IF(OR(H1178=6,H1178=7),5.52,IF(OR(H1178=8,H1178=9),5.71,IF(OR(H1178=10,H1178=11,H1178=12),5.89,IF(OR(H1178=13,H1178=14,H1178=15),6.09,IF(OR(H1178=16,H1178=17,H1178=18),6.29,6.49)))))))))), IF(M1178="Գ-2", IF(H1178=0,3.88,IF(H1178=1,4.01,IF(H1178=2,4.14,IF(H1178=3,4.27,IF(OR(H1178=5,H1178=4),4.41,IF(OR(H1178=6,H1178=7),4.55,IF(OR(H1178=8,H1178=9),4.7,IF(OR(H1178=10,H1178=11,H1178=12),4.85,IF(OR(H1178=13,H1178=14,H1178=15),5.01,IF(OR(H1178=16,H1178=17,H1178=18),5.17,5.34)))))))))), IF(M1178="Գ-3", IF(H1178=0,3.21,IF(H1178=1,3.31,IF(H1178=2,3.42,IF(H1178=3,3.53,IF(OR(H1178=5,H1178=4),3.64,IF(OR(H1178=6,H1178=7),3.76,IF(OR(H1178=8,H1178=9),3.88,IF(OR(H1178=10,H1178=11,H1178=12),4.01,IF(OR(H1178=13,H1178=14,H1178=15),4.13,IF(OR(H1178=16,H1178=17,H1178=18),4.27,4.4)))))))))), IF(M1178="Ա-1", IF(H1178=0,2.66,IF(H1178=1,2.75,IF(H1178=2,2.83,IF(H1178=3,2.92,IF(OR(H1178=5,H1178=4),3.02,IF(OR(H1178=6,H1178=7),3.11,IF(OR(H1178=8,H1178=9),3.21,IF(OR(H1178=10,H1178=11,H1178=12),3.31,IF(OR(H1178=13,H1178=14,H1178=15),3.42,IF(OR(H1178=16,H1178=17,H1178=18),3.53,3.64)))))))))), IF(M1178="Ա-2", IF(H1178=0,2.28,IF(H1178=1,2.35,IF(H1178=2,2.43,IF(H1178=3,2.5,IF(OR(H1178=5,H1178=4),2.58,IF(OR(H1178=6,H1178=7),2.66,IF(OR(H1178=8,H1178=9),2.75,IF(OR(H1178=10,H1178=11,H1178=12),2.83,IF(OR(H1178=13,H1178=14,H1178=15),2.92,IF(OR(H1178=16,H1178=17,H1178=18),3.01,3.11)))))))))),IF(M1178="Ա-3", IF(H1178=0,1.96,IF(H1178=1,2.02,IF(H1178=2,2.08,IF(H1178=3,2.15,IF(OR(H1178=5,H1178=4),2.21,IF(OR(H1178=6,H1178=7),2.28,IF(OR(H1178=8,H1178=9),2.35,IF(OR(H1178=10,H1178=11,H1178=12),2.42,IF(OR(H1178=13,H1178=14,H1178=15),2.5,IF(OR(H1178=16,H1178=17,H1178=18),2.58,2.66)))))))))), IF(M1178="Կ-1", IF(H1178=0,1.68,IF(H1178=1,1.73,IF(H1178=2,1.79,IF(H1178=3,1.84,IF(OR(H1178=5,H1178=4),1.9,IF(OR(H1178=6,H1178=7),1.96,IF(OR(H1178=8,H1178=9),2.02,IF(OR(H1178=10,H1178=11,H1178=12),2.08,IF(OR(H1178=13,H1178=14,H1178=15),2.14,IF(OR(H1178=16,H1178=17,H1178=18),2.21,2.28)))))))))), IF(M1178="Կ-2", IF(H1178=0,1.45,IF(H1178=1,1.49,IF(H1178=2,1.54,IF(H1178=3,1.59,IF(OR(H1178=5,H1178=4),1.63,IF(OR(H1178=6,H1178=7),1.68,IF(OR(H1178=8,H1178=9),1.73,IF(OR(H1178=10,H1178=11,H1178=12),1.79,IF(OR(H1178=13,H1178=14,H1178=15),1.84,IF(OR(H1178=16,H1178=17,H1178=18),1.9,1.95)))))))))),IF(M1178="Կ-3", IF(H1178=0,1.25,IF(H1178=1,1.29,IF(H1178=2,1.33,IF(H1178=3,1.37,IF(OR(H1178=5,H1178=4),1.41,IF(OR(H1178=6,H1178=7),1.45,IF(OR(H1178=8,H1178=9),1.49,IF(OR(H1178=10,H1178=11,H1178=12),1.54,IF(OR(H1178=13,H1178=14,H1178=15),1.58,IF(OR(H1178=16,H1178=17,H1178=18),1.63,1.68)))))))))), "Error"))))))))))))</f>
        <v>2.14</v>
      </c>
      <c r="J1178" s="799">
        <v>83200</v>
      </c>
      <c r="K1178" s="799"/>
      <c r="L1178" s="799"/>
      <c r="M1178" s="822" t="s">
        <v>86</v>
      </c>
      <c r="N1178" s="799">
        <f>J1178*I1178</f>
        <v>178048</v>
      </c>
      <c r="O1178" s="823">
        <f>I1178*J1178+K1178+L1178</f>
        <v>178048</v>
      </c>
      <c r="P1178" s="823">
        <f>+O1178*13</f>
        <v>2314624</v>
      </c>
      <c r="Q1178" s="592">
        <f>+G1178</f>
        <v>1</v>
      </c>
      <c r="R1178" s="592">
        <f>+H1178+1</f>
        <v>16</v>
      </c>
      <c r="S1178" s="588">
        <f>IF(Q1178&lt;1,0,IF(W1178="Բ-1",IF(R1178=0,6.94,IF(R1178=1,7.17,IF(R1178=2,7.41,IF(R1178=3,7.66,IF(OR(R1178=5,R1178=4),7.92,IF(OR(R1178=6,R1178=7),8.18,IF(OR(R1178=8,R1178=9),8.46,IF(OR(R1178=10,R1178=11,R1178=12),8.74,IF(OR(R1178=13,R1178=14,R1178=15),9.03,IF(OR(R1178=16,R1178=17,R1178=18),9.33,9.65)))))))))),IF(W1178="Բ-2", IF(R1178=0,5.71,IF(R1178=1,5.89,IF(R1178=2,6.09,IF(R1178=3,6.29,IF(OR(R1178=5,R1178=4),6.5,IF(OR(R1178=6,R1178=7),6.72,IF(OR(R1178=8,R1178=9),6.94,IF(OR(R1178=10,R1178=11,R1178=12),7.17,IF(OR(R1178=13,R1178=14,R1178=15),7.41,IF(OR(R1178=16,R1178=17,R1178=18),7.65,7.91)))))))))), IF(W1178="Գ-1", IF(R1178=0,4.7,IF(R1178=1,4.86,IF(R1178=2,5.01,IF(R1178=3,5.18,IF(OR(R1178=5,R1178=4),5.35,IF(OR(R1178=6,R1178=7),5.52,IF(OR(R1178=8,R1178=9),5.71,IF(OR(R1178=10,R1178=11,R1178=12),5.89,IF(OR(R1178=13,R1178=14,R1178=15),6.09,IF(OR(R1178=16,R1178=17,R1178=18),6.29,6.49)))))))))), IF(W1178="Գ-2", IF(R1178=0,3.88,IF(R1178=1,4.01,IF(R1178=2,4.14,IF(R1178=3,4.27,IF(OR(R1178=5,R1178=4),4.41,IF(OR(R1178=6,R1178=7),4.55,IF(OR(R1178=8,R1178=9),4.7,IF(OR(R1178=10,R1178=11,R1178=12),4.85,IF(OR(R1178=13,R1178=14,R1178=15),5.01,IF(OR(R1178=16,R1178=17,R1178=18),5.17,5.34)))))))))), IF(W1178="Գ-3", IF(R1178=0,3.21,IF(R1178=1,3.31,IF(R1178=2,3.42,IF(R1178=3,3.53,IF(OR(R1178=5,R1178=4),3.64,IF(OR(R1178=6,R1178=7),3.76,IF(OR(R1178=8,R1178=9),3.88,IF(OR(R1178=10,R1178=11,R1178=12),4.01,IF(OR(R1178=13,R1178=14,R1178=15),4.13,IF(OR(R1178=16,R1178=17,R1178=18),4.27,4.4)))))))))), IF(W1178="Ա-1", IF(R1178=0,2.66,IF(R1178=1,2.75,IF(R1178=2,2.83,IF(R1178=3,2.92,IF(OR(R1178=5,R1178=4),3.02,IF(OR(R1178=6,R1178=7),3.11,IF(OR(R1178=8,R1178=9),3.21,IF(OR(R1178=10,R1178=11,R1178=12),3.31,IF(OR(R1178=13,R1178=14,R1178=15),3.42,IF(OR(R1178=16,R1178=17,R1178=18),3.53,3.64)))))))))), IF(W1178="Ա-2", IF(R1178=0,2.28,IF(R1178=1,2.35,IF(R1178=2,2.43,IF(R1178=3,2.5,IF(OR(R1178=5,R1178=4),2.58,IF(OR(R1178=6,R1178=7),2.66,IF(OR(R1178=8,R1178=9),2.75,IF(OR(R1178=10,R1178=11,R1178=12),2.83,IF(OR(R1178=13,R1178=14,R1178=15),2.92,IF(OR(R1178=16,R1178=17,R1178=18),3.01,3.11)))))))))),IF(W1178="Ա-3", IF(R1178=0,1.96,IF(R1178=1,2.02,IF(R1178=2,2.08,IF(R1178=3,2.15,IF(OR(R1178=5,R1178=4),2.21,IF(OR(R1178=6,R1178=7),2.28,IF(OR(R1178=8,R1178=9),2.35,IF(OR(R1178=10,R1178=11,R1178=12),2.42,IF(OR(R1178=13,R1178=14,R1178=15),2.5,IF(OR(R1178=16,R1178=17,R1178=18),2.58,2.66)))))))))), IF(W1178="Կ-1", IF(R1178=0,1.68,IF(R1178=1,1.73,IF(R1178=2,1.79,IF(R1178=3,1.84,IF(OR(R1178=5,R1178=4),1.9,IF(OR(R1178=6,R1178=7),1.96,IF(OR(R1178=8,R1178=9),2.02,IF(OR(R1178=10,R1178=11,R1178=12),2.08,IF(OR(R1178=13,R1178=14,R1178=15),2.14,IF(OR(R1178=16,R1178=17,R1178=18),2.21,2.28)))))))))), IF(W1178="Կ-2", IF(R1178=0,1.45,IF(R1178=1,1.49,IF(R1178=2,1.54,IF(R1178=3,1.59,IF(OR(R1178=5,R1178=4),1.63,IF(OR(R1178=6,R1178=7),1.68,IF(OR(R1178=8,R1178=9),1.73,IF(OR(R1178=10,R1178=11,R1178=12),1.79,IF(OR(R1178=13,R1178=14,R1178=15),1.84,IF(OR(R1178=16,R1178=17,R1178=18),1.9,1.95)))))))))),IF(W1178="Կ-3", IF(R1178=0,1.25,IF(R1178=1,1.29,IF(R1178=2,1.33,IF(R1178=3,1.37,IF(OR(R1178=5,R1178=4),1.41,IF(OR(R1178=6,R1178=7),1.45,IF(OR(R1178=8,R1178=9),1.49,IF(OR(R1178=10,R1178=11,R1178=12),1.54,IF(OR(R1178=13,R1178=14,R1178=15),1.58,IF(OR(R1178=16,R1178=17,R1178=18),1.63,1.68)))))))))), "Error"))))))))))))</f>
        <v>2.21</v>
      </c>
      <c r="T1178" s="456">
        <v>83200</v>
      </c>
      <c r="U1178" s="456"/>
      <c r="V1178" s="456"/>
      <c r="W1178" s="589" t="str">
        <f>+M1178</f>
        <v>Կ-1</v>
      </c>
      <c r="X1178" s="456">
        <f>T1178*S1178</f>
        <v>183872</v>
      </c>
      <c r="Y1178" s="590">
        <f>+U1178+V1178+X1178</f>
        <v>183872</v>
      </c>
      <c r="Z1178" s="590">
        <f>+Y1178*13</f>
        <v>2390336</v>
      </c>
      <c r="AA1178" s="592">
        <f>+Q1178</f>
        <v>1</v>
      </c>
      <c r="AB1178" s="592">
        <f>+R1178+1</f>
        <v>17</v>
      </c>
      <c r="AC1178" s="588">
        <f>IF(AA1178&lt;1,0,IF(AG1178="Բ-1",IF(AB1178=0,6.94,IF(AB1178=1,7.17,IF(AB1178=2,7.41,IF(AB1178=3,7.66,IF(OR(AB1178=5,AB1178=4),7.92,IF(OR(AB1178=6,AB1178=7),8.18,IF(OR(AB1178=8,AB1178=9),8.46,IF(OR(AB1178=10,AB1178=11,AB1178=12),8.74,IF(OR(AB1178=13,AB1178=14,AB1178=15),9.03,IF(OR(AB1178=16,AB1178=17,AB1178=18),9.33,9.65)))))))))),IF(AG1178="Բ-2", IF(AB1178=0,5.71,IF(AB1178=1,5.89,IF(AB1178=2,6.09,IF(AB1178=3,6.29,IF(OR(AB1178=5,AB1178=4),6.5,IF(OR(AB1178=6,AB1178=7),6.72,IF(OR(AB1178=8,AB1178=9),6.94,IF(OR(AB1178=10,AB1178=11,AB1178=12),7.17,IF(OR(AB1178=13,AB1178=14,AB1178=15),7.41,IF(OR(AB1178=16,AB1178=17,AB1178=18),7.65,7.91)))))))))), IF(AG1178="Գ-1", IF(AB1178=0,4.7,IF(AB1178=1,4.86,IF(AB1178=2,5.01,IF(AB1178=3,5.18,IF(OR(AB1178=5,AB1178=4),5.35,IF(OR(AB1178=6,AB1178=7),5.52,IF(OR(AB1178=8,AB1178=9),5.71,IF(OR(AB1178=10,AB1178=11,AB1178=12),5.89,IF(OR(AB1178=13,AB1178=14,AB1178=15),6.09,IF(OR(AB1178=16,AB1178=17,AB1178=18),6.29,6.49)))))))))), IF(AG1178="Գ-2", IF(AB1178=0,3.88,IF(AB1178=1,4.01,IF(AB1178=2,4.14,IF(AB1178=3,4.27,IF(OR(AB1178=5,AB1178=4),4.41,IF(OR(AB1178=6,AB1178=7),4.55,IF(OR(AB1178=8,AB1178=9),4.7,IF(OR(AB1178=10,AB1178=11,AB1178=12),4.85,IF(OR(AB1178=13,AB1178=14,AB1178=15),5.01,IF(OR(AB1178=16,AB1178=17,AB1178=18),5.17,5.34)))))))))), IF(AG1178="Գ-3", IF(AB1178=0,3.21,IF(AB1178=1,3.31,IF(AB1178=2,3.42,IF(AB1178=3,3.53,IF(OR(AB1178=5,AB1178=4),3.64,IF(OR(AB1178=6,AB1178=7),3.76,IF(OR(AB1178=8,AB1178=9),3.88,IF(OR(AB1178=10,AB1178=11,AB1178=12),4.01,IF(OR(AB1178=13,AB1178=14,AB1178=15),4.13,IF(OR(AB1178=16,AB1178=17,AB1178=18),4.27,4.4)))))))))), IF(AG1178="Ա-1", IF(AB1178=0,2.66,IF(AB1178=1,2.75,IF(AB1178=2,2.83,IF(AB1178=3,2.92,IF(OR(AB1178=5,AB1178=4),3.02,IF(OR(AB1178=6,AB1178=7),3.11,IF(OR(AB1178=8,AB1178=9),3.21,IF(OR(AB1178=10,AB1178=11,AB1178=12),3.31,IF(OR(AB1178=13,AB1178=14,AB1178=15),3.42,IF(OR(AB1178=16,AB1178=17,AB1178=18),3.53,3.64)))))))))), IF(AG1178="Ա-2", IF(AB1178=0,2.28,IF(AB1178=1,2.35,IF(AB1178=2,2.43,IF(AB1178=3,2.5,IF(OR(AB1178=5,AB1178=4),2.58,IF(OR(AB1178=6,AB1178=7),2.66,IF(OR(AB1178=8,AB1178=9),2.75,IF(OR(AB1178=10,AB1178=11,AB1178=12),2.83,IF(OR(AB1178=13,AB1178=14,AB1178=15),2.92,IF(OR(AB1178=16,AB1178=17,AB1178=18),3.01,3.11)))))))))),IF(AG1178="Ա-3", IF(AB1178=0,1.96,IF(AB1178=1,2.02,IF(AB1178=2,2.08,IF(AB1178=3,2.15,IF(OR(AB1178=5,AB1178=4),2.21,IF(OR(AB1178=6,AB1178=7),2.28,IF(OR(AB1178=8,AB1178=9),2.35,IF(OR(AB1178=10,AB1178=11,AB1178=12),2.42,IF(OR(AB1178=13,AB1178=14,AB1178=15),2.5,IF(OR(AB1178=16,AB1178=17,AB1178=18),2.58,2.66)))))))))), IF(AG1178="Կ-1", IF(AB1178=0,1.68,IF(AB1178=1,1.73,IF(AB1178=2,1.79,IF(AB1178=3,1.84,IF(OR(AB1178=5,AB1178=4),1.9,IF(OR(AB1178=6,AB1178=7),1.96,IF(OR(AB1178=8,AB1178=9),2.02,IF(OR(AB1178=10,AB1178=11,AB1178=12),2.08,IF(OR(AB1178=13,AB1178=14,AB1178=15),2.14,IF(OR(AB1178=16,AB1178=17,AB1178=18),2.21,2.28)))))))))), IF(AG1178="Կ-2", IF(AB1178=0,1.45,IF(AB1178=1,1.49,IF(AB1178=2,1.54,IF(AB1178=3,1.59,IF(OR(AB1178=5,AB1178=4),1.63,IF(OR(AB1178=6,AB1178=7),1.68,IF(OR(AB1178=8,AB1178=9),1.73,IF(OR(AB1178=10,AB1178=11,AB1178=12),1.79,IF(OR(AB1178=13,AB1178=14,AB1178=15),1.84,IF(OR(AB1178=16,AB1178=17,AB1178=18),1.9,1.95)))))))))),IF(AG1178="Կ-3", IF(AB1178=0,1.25,IF(AB1178=1,1.29,IF(AB1178=2,1.33,IF(AB1178=3,1.37,IF(OR(AB1178=5,AB1178=4),1.41,IF(OR(AB1178=6,AB1178=7),1.45,IF(OR(AB1178=8,AB1178=9),1.49,IF(OR(AB1178=10,AB1178=11,AB1178=12),1.54,IF(OR(AB1178=13,AB1178=14,AB1178=15),1.58,IF(OR(AB1178=16,AB1178=17,AB1178=18),1.63,1.68)))))))))), "Error"))))))))))))</f>
        <v>2.21</v>
      </c>
      <c r="AD1178" s="456">
        <v>83200</v>
      </c>
      <c r="AE1178" s="456"/>
      <c r="AF1178" s="456"/>
      <c r="AG1178" s="589" t="str">
        <f>+W1178</f>
        <v>Կ-1</v>
      </c>
      <c r="AH1178" s="456">
        <f>AD1178*AC1178</f>
        <v>183872</v>
      </c>
      <c r="AI1178" s="590">
        <f>AH1178+AE1178+AF1178</f>
        <v>183872</v>
      </c>
      <c r="AJ1178" s="590">
        <f>+AI1178*13</f>
        <v>2390336</v>
      </c>
      <c r="AK1178" s="592">
        <f>+AA1178</f>
        <v>1</v>
      </c>
      <c r="AL1178" s="592">
        <f>+AB1178+1</f>
        <v>18</v>
      </c>
      <c r="AM1178" s="588">
        <f>IF(AK1178&lt;1,0,IF(AQ1178="Բ-1",IF(AL1178=0,6.94,IF(AL1178=1,7.17,IF(AL1178=2,7.41,IF(AL1178=3,7.66,IF(OR(AL1178=5,AL1178=4),7.92,IF(OR(AL1178=6,AL1178=7),8.18,IF(OR(AL1178=8,AL1178=9),8.46,IF(OR(AL1178=10,AL1178=11,AL1178=12),8.74,IF(OR(AL1178=13,AL1178=14,AL1178=15),9.03,IF(OR(AL1178=16,AL1178=17,AL1178=18),9.33,9.65)))))))))),IF(AQ1178="Բ-2", IF(AL1178=0,5.71,IF(AL1178=1,5.89,IF(AL1178=2,6.09,IF(AL1178=3,6.29,IF(OR(AL1178=5,AL1178=4),6.5,IF(OR(AL1178=6,AL1178=7),6.72,IF(OR(AL1178=8,AL1178=9),6.94,IF(OR(AL1178=10,AL1178=11,AL1178=12),7.17,IF(OR(AL1178=13,AL1178=14,AL1178=15),7.41,IF(OR(AL1178=16,AL1178=17,AL1178=18),7.65,7.91)))))))))), IF(AQ1178="Գ-1", IF(AL1178=0,4.7,IF(AL1178=1,4.86,IF(AL1178=2,5.01,IF(AL1178=3,5.18,IF(OR(AL1178=5,AL1178=4),5.35,IF(OR(AL1178=6,AL1178=7),5.52,IF(OR(AL1178=8,AL1178=9),5.71,IF(OR(AL1178=10,AL1178=11,AL1178=12),5.89,IF(OR(AL1178=13,AL1178=14,AL1178=15),6.09,IF(OR(AL1178=16,AL1178=17,AL1178=18),6.29,6.49)))))))))), IF(AQ1178="Գ-2", IF(AL1178=0,3.88,IF(AL1178=1,4.01,IF(AL1178=2,4.14,IF(AL1178=3,4.27,IF(OR(AL1178=5,AL1178=4),4.41,IF(OR(AL1178=6,AL1178=7),4.55,IF(OR(AL1178=8,AL1178=9),4.7,IF(OR(AL1178=10,AL1178=11,AL1178=12),4.85,IF(OR(AL1178=13,AL1178=14,AL1178=15),5.01,IF(OR(AL1178=16,AL1178=17,AL1178=18),5.17,5.34)))))))))), IF(AQ1178="Գ-3", IF(AL1178=0,3.21,IF(AL1178=1,3.31,IF(AL1178=2,3.42,IF(AL1178=3,3.53,IF(OR(AL1178=5,AL1178=4),3.64,IF(OR(AL1178=6,AL1178=7),3.76,IF(OR(AL1178=8,AL1178=9),3.88,IF(OR(AL1178=10,AL1178=11,AL1178=12),4.01,IF(OR(AL1178=13,AL1178=14,AL1178=15),4.13,IF(OR(AL1178=16,AL1178=17,AL1178=18),4.27,4.4)))))))))), IF(AQ1178="Ա-1", IF(AL1178=0,2.66,IF(AL1178=1,2.75,IF(AL1178=2,2.83,IF(AL1178=3,2.92,IF(OR(AL1178=5,AL1178=4),3.02,IF(OR(AL1178=6,AL1178=7),3.11,IF(OR(AL1178=8,AL1178=9),3.21,IF(OR(AL1178=10,AL1178=11,AL1178=12),3.31,IF(OR(AL1178=13,AL1178=14,AL1178=15),3.42,IF(OR(AL1178=16,AL1178=17,AL1178=18),3.53,3.64)))))))))), IF(AQ1178="Ա-2", IF(AL1178=0,2.28,IF(AL1178=1,2.35,IF(AL1178=2,2.43,IF(AL1178=3,2.5,IF(OR(AL1178=5,AL1178=4),2.58,IF(OR(AL1178=6,AL1178=7),2.66,IF(OR(AL1178=8,AL1178=9),2.75,IF(OR(AL1178=10,AL1178=11,AL1178=12),2.83,IF(OR(AL1178=13,AL1178=14,AL1178=15),2.92,IF(OR(AL1178=16,AL1178=17,AL1178=18),3.01,3.11)))))))))),IF(AQ1178="Ա-3", IF(AL1178=0,1.96,IF(AL1178=1,2.02,IF(AL1178=2,2.08,IF(AL1178=3,2.15,IF(OR(AL1178=5,AL1178=4),2.21,IF(OR(AL1178=6,AL1178=7),2.28,IF(OR(AL1178=8,AL1178=9),2.35,IF(OR(AL1178=10,AL1178=11,AL1178=12),2.42,IF(OR(AL1178=13,AL1178=14,AL1178=15),2.5,IF(OR(AL1178=16,AL1178=17,AL1178=18),2.58,2.66)))))))))), IF(AQ1178="Կ-1", IF(AL1178=0,1.68,IF(AL1178=1,1.73,IF(AL1178=2,1.79,IF(AL1178=3,1.84,IF(OR(AL1178=5,AL1178=4),1.9,IF(OR(AL1178=6,AL1178=7),1.96,IF(OR(AL1178=8,AL1178=9),2.02,IF(OR(AL1178=10,AL1178=11,AL1178=12),2.08,IF(OR(AL1178=13,AL1178=14,AL1178=15),2.14,IF(OR(AL1178=16,AL1178=17,AL1178=18),2.21,2.28)))))))))), IF(AQ1178="Կ-2", IF(AL1178=0,1.45,IF(AL1178=1,1.49,IF(AL1178=2,1.54,IF(AL1178=3,1.59,IF(OR(AL1178=5,AL1178=4),1.63,IF(OR(AL1178=6,AL1178=7),1.68,IF(OR(AL1178=8,AL1178=9),1.73,IF(OR(AL1178=10,AL1178=11,AL1178=12),1.79,IF(OR(AL1178=13,AL1178=14,AL1178=15),1.84,IF(OR(AL1178=16,AL1178=17,AL1178=18),1.9,1.95)))))))))),IF(AQ1178="Կ-3", IF(AL1178=0,1.25,IF(AL1178=1,1.29,IF(AL1178=2,1.33,IF(AL1178=3,1.37,IF(OR(AL1178=5,AL1178=4),1.41,IF(OR(AL1178=6,AL1178=7),1.45,IF(OR(AL1178=8,AL1178=9),1.49,IF(OR(AL1178=10,AL1178=11,AL1178=12),1.54,IF(OR(AL1178=13,AL1178=14,AL1178=15),1.58,IF(OR(AL1178=16,AL1178=17,AL1178=18),1.63,1.68)))))))))), "Error"))))))))))))</f>
        <v>2.21</v>
      </c>
      <c r="AN1178" s="456">
        <v>83200</v>
      </c>
      <c r="AO1178" s="456"/>
      <c r="AP1178" s="456"/>
      <c r="AQ1178" s="589" t="str">
        <f>+AG1178</f>
        <v>Կ-1</v>
      </c>
      <c r="AR1178" s="456">
        <f>AN1178*AM1178</f>
        <v>183872</v>
      </c>
      <c r="AS1178" s="590">
        <f>AR1178+AO1178+AP1178</f>
        <v>183872</v>
      </c>
      <c r="AT1178" s="590">
        <f>+AS1178*13</f>
        <v>2390336</v>
      </c>
    </row>
    <row r="1179" spans="2:46" s="587" customFormat="1" ht="27">
      <c r="B1179" s="830"/>
      <c r="C1179" s="831" t="s">
        <v>3275</v>
      </c>
      <c r="D1179" s="794"/>
      <c r="E1179" s="796"/>
      <c r="F1179" s="795"/>
      <c r="G1179" s="820"/>
      <c r="H1179" s="820"/>
      <c r="I1179" s="821"/>
      <c r="J1179" s="799"/>
      <c r="K1179" s="799"/>
      <c r="L1179" s="799"/>
      <c r="M1179" s="822"/>
      <c r="N1179" s="834"/>
      <c r="O1179" s="823">
        <v>33000</v>
      </c>
      <c r="P1179" s="823">
        <f>+O1179*12</f>
        <v>396000</v>
      </c>
      <c r="Q1179" s="592"/>
      <c r="R1179" s="592"/>
      <c r="S1179" s="588"/>
      <c r="T1179" s="456"/>
      <c r="U1179" s="456"/>
      <c r="V1179" s="456"/>
      <c r="W1179" s="589"/>
      <c r="X1179" s="700"/>
      <c r="Y1179" s="590">
        <f>+O1179</f>
        <v>33000</v>
      </c>
      <c r="Z1179" s="590">
        <f>+P1179</f>
        <v>396000</v>
      </c>
      <c r="AA1179" s="592"/>
      <c r="AB1179" s="592"/>
      <c r="AC1179" s="588"/>
      <c r="AD1179" s="456"/>
      <c r="AE1179" s="456"/>
      <c r="AF1179" s="456"/>
      <c r="AG1179" s="589"/>
      <c r="AH1179" s="700"/>
      <c r="AI1179" s="590">
        <f>+Y1179</f>
        <v>33000</v>
      </c>
      <c r="AJ1179" s="590">
        <f>+Z1179</f>
        <v>396000</v>
      </c>
      <c r="AK1179" s="592"/>
      <c r="AL1179" s="592"/>
      <c r="AM1179" s="588"/>
      <c r="AN1179" s="456"/>
      <c r="AO1179" s="456"/>
      <c r="AP1179" s="456"/>
      <c r="AQ1179" s="589"/>
      <c r="AR1179" s="700"/>
      <c r="AS1179" s="590">
        <f>+AI1179</f>
        <v>33000</v>
      </c>
      <c r="AT1179" s="590">
        <f>+AJ1179</f>
        <v>396000</v>
      </c>
    </row>
    <row r="1180" spans="2:46" s="468" customFormat="1" ht="23.25" customHeight="1">
      <c r="B1180" s="960" t="s">
        <v>47</v>
      </c>
      <c r="C1180" s="960"/>
      <c r="D1180" s="960"/>
      <c r="E1180" s="960"/>
      <c r="F1180" s="960"/>
      <c r="G1180" s="701">
        <f t="shared" ref="G1180:AT1180" si="1239">SUM(G1070:G1179)</f>
        <v>109</v>
      </c>
      <c r="H1180" s="701">
        <f t="shared" si="1239"/>
        <v>589</v>
      </c>
      <c r="I1180" s="701">
        <f t="shared" si="1239"/>
        <v>253.33000000000013</v>
      </c>
      <c r="J1180" s="701">
        <f t="shared" si="1239"/>
        <v>9068800</v>
      </c>
      <c r="K1180" s="701">
        <f t="shared" si="1239"/>
        <v>0</v>
      </c>
      <c r="L1180" s="701">
        <f t="shared" si="1239"/>
        <v>0</v>
      </c>
      <c r="M1180" s="701">
        <f t="shared" si="1239"/>
        <v>0</v>
      </c>
      <c r="N1180" s="701">
        <f>SUM(N1070:N1179)</f>
        <v>21077056</v>
      </c>
      <c r="O1180" s="701">
        <f>SUM(O1070:O1179)</f>
        <v>21110056</v>
      </c>
      <c r="P1180" s="701">
        <f t="shared" si="1239"/>
        <v>274397728</v>
      </c>
      <c r="Q1180" s="701">
        <f t="shared" si="1239"/>
        <v>109</v>
      </c>
      <c r="R1180" s="701">
        <f>SUM(R1070:R1179)</f>
        <v>698</v>
      </c>
      <c r="S1180" s="701">
        <f t="shared" si="1239"/>
        <v>258.61000000000007</v>
      </c>
      <c r="T1180" s="701">
        <f t="shared" si="1239"/>
        <v>9068800</v>
      </c>
      <c r="U1180" s="701">
        <f t="shared" si="1239"/>
        <v>0</v>
      </c>
      <c r="V1180" s="701">
        <f t="shared" si="1239"/>
        <v>0</v>
      </c>
      <c r="W1180" s="701">
        <f t="shared" si="1239"/>
        <v>0</v>
      </c>
      <c r="X1180" s="701">
        <f t="shared" si="1239"/>
        <v>21516352</v>
      </c>
      <c r="Y1180" s="701">
        <f t="shared" si="1239"/>
        <v>21549352</v>
      </c>
      <c r="Z1180" s="701">
        <f t="shared" si="1239"/>
        <v>280108576</v>
      </c>
      <c r="AA1180" s="701">
        <f t="shared" si="1239"/>
        <v>109</v>
      </c>
      <c r="AB1180" s="701">
        <f t="shared" si="1239"/>
        <v>807</v>
      </c>
      <c r="AC1180" s="701">
        <f t="shared" si="1239"/>
        <v>262.68000000000006</v>
      </c>
      <c r="AD1180" s="701">
        <f t="shared" si="1239"/>
        <v>9068800</v>
      </c>
      <c r="AE1180" s="701">
        <f t="shared" si="1239"/>
        <v>0</v>
      </c>
      <c r="AF1180" s="701">
        <f t="shared" si="1239"/>
        <v>0</v>
      </c>
      <c r="AG1180" s="701">
        <f t="shared" si="1239"/>
        <v>0</v>
      </c>
      <c r="AH1180" s="701">
        <f t="shared" si="1239"/>
        <v>21854976</v>
      </c>
      <c r="AI1180" s="701">
        <f t="shared" si="1239"/>
        <v>21887976</v>
      </c>
      <c r="AJ1180" s="701">
        <f t="shared" si="1239"/>
        <v>284510688</v>
      </c>
      <c r="AK1180" s="701">
        <f t="shared" si="1239"/>
        <v>109</v>
      </c>
      <c r="AL1180" s="701">
        <f t="shared" si="1239"/>
        <v>916</v>
      </c>
      <c r="AM1180" s="701">
        <f t="shared" si="1239"/>
        <v>266.92</v>
      </c>
      <c r="AN1180" s="701">
        <f t="shared" si="1239"/>
        <v>9068800</v>
      </c>
      <c r="AO1180" s="701">
        <f t="shared" si="1239"/>
        <v>0</v>
      </c>
      <c r="AP1180" s="701">
        <f t="shared" si="1239"/>
        <v>0</v>
      </c>
      <c r="AQ1180" s="701">
        <f t="shared" si="1239"/>
        <v>0</v>
      </c>
      <c r="AR1180" s="701">
        <f t="shared" si="1239"/>
        <v>22207744</v>
      </c>
      <c r="AS1180" s="701">
        <f t="shared" si="1239"/>
        <v>22240744</v>
      </c>
      <c r="AT1180" s="701">
        <f t="shared" si="1239"/>
        <v>289096672</v>
      </c>
    </row>
  </sheetData>
  <autoFilter ref="A1:AT1180">
    <filterColumn colId="6" showButton="0"/>
    <filterColumn colId="7" showButton="0"/>
    <filterColumn colId="16" showButton="0"/>
    <filterColumn colId="17" showButton="0"/>
    <filterColumn colId="26" showButton="0"/>
    <filterColumn colId="27" showButton="0"/>
    <filterColumn colId="36" showButton="0"/>
    <filterColumn colId="37" showButton="0"/>
  </autoFilter>
  <mergeCells count="273">
    <mergeCell ref="B314:F314"/>
    <mergeCell ref="B315:F315"/>
    <mergeCell ref="B262:F262"/>
    <mergeCell ref="B263:F263"/>
    <mergeCell ref="B213:F213"/>
    <mergeCell ref="B214:F214"/>
    <mergeCell ref="B348:F348"/>
    <mergeCell ref="B311:F311"/>
    <mergeCell ref="B1065:F1065"/>
    <mergeCell ref="B350:F350"/>
    <mergeCell ref="B801:F801"/>
    <mergeCell ref="B849:F849"/>
    <mergeCell ref="B351:F351"/>
    <mergeCell ref="B728:F728"/>
    <mergeCell ref="B729:F729"/>
    <mergeCell ref="B683:F683"/>
    <mergeCell ref="B684:F684"/>
    <mergeCell ref="B796:F796"/>
    <mergeCell ref="B846:F846"/>
    <mergeCell ref="B589:F589"/>
    <mergeCell ref="B590:F590"/>
    <mergeCell ref="B550:F550"/>
    <mergeCell ref="B551:F551"/>
    <mergeCell ref="B511:F511"/>
    <mergeCell ref="B512:F512"/>
    <mergeCell ref="B462:F462"/>
    <mergeCell ref="B463:F463"/>
    <mergeCell ref="B430:F430"/>
    <mergeCell ref="B429:F429"/>
    <mergeCell ref="B425:F425"/>
    <mergeCell ref="B767:F767"/>
    <mergeCell ref="B725:F725"/>
    <mergeCell ref="Q801:Z801"/>
    <mergeCell ref="Q512:Z512"/>
    <mergeCell ref="Q551:Z551"/>
    <mergeCell ref="B459:F459"/>
    <mergeCell ref="B547:F547"/>
    <mergeCell ref="B508:F508"/>
    <mergeCell ref="B800:F800"/>
    <mergeCell ref="B680:F680"/>
    <mergeCell ref="B763:F763"/>
    <mergeCell ref="B766:F766"/>
    <mergeCell ref="B637:F637"/>
    <mergeCell ref="B638:F638"/>
    <mergeCell ref="B586:F586"/>
    <mergeCell ref="B634:F634"/>
    <mergeCell ref="AK801:AT801"/>
    <mergeCell ref="Q214:Z214"/>
    <mergeCell ref="Q263:Z263"/>
    <mergeCell ref="Q315:Z315"/>
    <mergeCell ref="AA214:AJ214"/>
    <mergeCell ref="AA263:AJ263"/>
    <mergeCell ref="AA315:AJ315"/>
    <mergeCell ref="AK214:AT214"/>
    <mergeCell ref="AK263:AT263"/>
    <mergeCell ref="AK315:AT315"/>
    <mergeCell ref="Q767:Z767"/>
    <mergeCell ref="AA767:AJ767"/>
    <mergeCell ref="AK767:AT767"/>
    <mergeCell ref="Q350:Z350"/>
    <mergeCell ref="AA350:AJ350"/>
    <mergeCell ref="AK350:AT350"/>
    <mergeCell ref="Q351:Z351"/>
    <mergeCell ref="AA351:AJ351"/>
    <mergeCell ref="AK351:AT351"/>
    <mergeCell ref="AK728:AT728"/>
    <mergeCell ref="Q729:Z729"/>
    <mergeCell ref="AA729:AJ729"/>
    <mergeCell ref="Q728:Z728"/>
    <mergeCell ref="AK800:AT800"/>
    <mergeCell ref="AK637:AT637"/>
    <mergeCell ref="Q638:Z638"/>
    <mergeCell ref="AA638:AJ638"/>
    <mergeCell ref="AK638:AT638"/>
    <mergeCell ref="Q683:Z683"/>
    <mergeCell ref="AA683:AJ683"/>
    <mergeCell ref="AK683:AT683"/>
    <mergeCell ref="Q684:Z684"/>
    <mergeCell ref="AA684:AJ684"/>
    <mergeCell ref="AK684:AT684"/>
    <mergeCell ref="AK512:AT512"/>
    <mergeCell ref="AK938:AT938"/>
    <mergeCell ref="AK939:AT939"/>
    <mergeCell ref="AA939:AJ939"/>
    <mergeCell ref="Q939:Z939"/>
    <mergeCell ref="Q429:Z429"/>
    <mergeCell ref="Q430:Z430"/>
    <mergeCell ref="AA429:AJ429"/>
    <mergeCell ref="AA430:AJ430"/>
    <mergeCell ref="AK429:AT429"/>
    <mergeCell ref="AK430:AT430"/>
    <mergeCell ref="AK551:AT551"/>
    <mergeCell ref="Q589:Z589"/>
    <mergeCell ref="AA589:AJ589"/>
    <mergeCell ref="AK589:AT589"/>
    <mergeCell ref="Q590:Z590"/>
    <mergeCell ref="AA590:AJ590"/>
    <mergeCell ref="AK590:AT590"/>
    <mergeCell ref="AK729:AT729"/>
    <mergeCell ref="Q766:Z766"/>
    <mergeCell ref="AA766:AJ766"/>
    <mergeCell ref="AK766:AT766"/>
    <mergeCell ref="AK550:AT550"/>
    <mergeCell ref="AA728:AJ728"/>
    <mergeCell ref="AA938:AJ938"/>
    <mergeCell ref="Q462:Z462"/>
    <mergeCell ref="AA462:AJ462"/>
    <mergeCell ref="G550:P550"/>
    <mergeCell ref="Q550:Z550"/>
    <mergeCell ref="AA550:AJ550"/>
    <mergeCell ref="G637:P637"/>
    <mergeCell ref="Q637:Z637"/>
    <mergeCell ref="AA637:AJ637"/>
    <mergeCell ref="G511:P511"/>
    <mergeCell ref="AA551:AJ551"/>
    <mergeCell ref="AA512:AJ512"/>
    <mergeCell ref="Q800:Z800"/>
    <mergeCell ref="AA800:AJ800"/>
    <mergeCell ref="AA801:AJ801"/>
    <mergeCell ref="AK462:AT462"/>
    <mergeCell ref="Q463:Z463"/>
    <mergeCell ref="AA463:AJ463"/>
    <mergeCell ref="AK463:AT463"/>
    <mergeCell ref="Q511:Z511"/>
    <mergeCell ref="AA511:AJ511"/>
    <mergeCell ref="AK511:AT511"/>
    <mergeCell ref="B19:F19"/>
    <mergeCell ref="B20:F20"/>
    <mergeCell ref="B158:F158"/>
    <mergeCell ref="B259:F259"/>
    <mergeCell ref="B210:F210"/>
    <mergeCell ref="B155:F155"/>
    <mergeCell ref="G263:P263"/>
    <mergeCell ref="B159:F159"/>
    <mergeCell ref="G214:P214"/>
    <mergeCell ref="G262:P262"/>
    <mergeCell ref="G315:P315"/>
    <mergeCell ref="AA19:AJ19"/>
    <mergeCell ref="G213:P213"/>
    <mergeCell ref="AK20:AT20"/>
    <mergeCell ref="AK159:AT159"/>
    <mergeCell ref="AA158:AJ158"/>
    <mergeCell ref="AK158:AT158"/>
    <mergeCell ref="Q15:S15"/>
    <mergeCell ref="G15:I15"/>
    <mergeCell ref="Q16:S16"/>
    <mergeCell ref="G17:I17"/>
    <mergeCell ref="Q17:S17"/>
    <mergeCell ref="Q20:Z20"/>
    <mergeCell ref="Q159:Z159"/>
    <mergeCell ref="G20:P20"/>
    <mergeCell ref="G159:P159"/>
    <mergeCell ref="Q19:Z19"/>
    <mergeCell ref="G19:P19"/>
    <mergeCell ref="G158:P158"/>
    <mergeCell ref="Q158:Z158"/>
    <mergeCell ref="G16:I16"/>
    <mergeCell ref="G13:I13"/>
    <mergeCell ref="Q11:S11"/>
    <mergeCell ref="G11:I11"/>
    <mergeCell ref="Q9:S9"/>
    <mergeCell ref="G9:I9"/>
    <mergeCell ref="Q8:S8"/>
    <mergeCell ref="G10:I10"/>
    <mergeCell ref="Q10:S10"/>
    <mergeCell ref="Q14:S14"/>
    <mergeCell ref="G14:I14"/>
    <mergeCell ref="G8:I8"/>
    <mergeCell ref="G12:I12"/>
    <mergeCell ref="Q12:S12"/>
    <mergeCell ref="Q13:S13"/>
    <mergeCell ref="F1:F2"/>
    <mergeCell ref="G5:I5"/>
    <mergeCell ref="Q5:S5"/>
    <mergeCell ref="Q2:S3"/>
    <mergeCell ref="G2:I3"/>
    <mergeCell ref="Q1:S1"/>
    <mergeCell ref="G1:I1"/>
    <mergeCell ref="Q7:S7"/>
    <mergeCell ref="G7:I7"/>
    <mergeCell ref="Q6:S6"/>
    <mergeCell ref="G6:I6"/>
    <mergeCell ref="Q4:V4"/>
    <mergeCell ref="F4:K4"/>
    <mergeCell ref="AK19:AT19"/>
    <mergeCell ref="AA9:AC9"/>
    <mergeCell ref="AA10:AC10"/>
    <mergeCell ref="AK1:AM1"/>
    <mergeCell ref="AK2:AM3"/>
    <mergeCell ref="AK4:AP4"/>
    <mergeCell ref="AK5:AM5"/>
    <mergeCell ref="AK6:AM6"/>
    <mergeCell ref="AK7:AM7"/>
    <mergeCell ref="AK8:AM8"/>
    <mergeCell ref="AK9:AM9"/>
    <mergeCell ref="AK10:AM10"/>
    <mergeCell ref="AA1:AC1"/>
    <mergeCell ref="AA2:AC3"/>
    <mergeCell ref="AA4:AF4"/>
    <mergeCell ref="AA5:AC5"/>
    <mergeCell ref="AA6:AC6"/>
    <mergeCell ref="AA7:AC7"/>
    <mergeCell ref="AA8:AC8"/>
    <mergeCell ref="AK11:AM11"/>
    <mergeCell ref="AK12:AM12"/>
    <mergeCell ref="AK13:AM13"/>
    <mergeCell ref="AK14:AM14"/>
    <mergeCell ref="AK15:AM15"/>
    <mergeCell ref="AK16:AM16"/>
    <mergeCell ref="AK17:AM17"/>
    <mergeCell ref="AA11:AC11"/>
    <mergeCell ref="AA12:AC12"/>
    <mergeCell ref="AA13:AC13"/>
    <mergeCell ref="AA14:AC14"/>
    <mergeCell ref="AA15:AC15"/>
    <mergeCell ref="AA16:AC16"/>
    <mergeCell ref="AA17:AC17"/>
    <mergeCell ref="AA20:AJ20"/>
    <mergeCell ref="AA159:AJ159"/>
    <mergeCell ref="G800:P800"/>
    <mergeCell ref="G801:P801"/>
    <mergeCell ref="G728:P728"/>
    <mergeCell ref="G766:P766"/>
    <mergeCell ref="G429:P429"/>
    <mergeCell ref="G462:P462"/>
    <mergeCell ref="G589:P589"/>
    <mergeCell ref="G638:P638"/>
    <mergeCell ref="G551:P551"/>
    <mergeCell ref="G590:P590"/>
    <mergeCell ref="G729:P729"/>
    <mergeCell ref="G767:P767"/>
    <mergeCell ref="G430:P430"/>
    <mergeCell ref="G314:P314"/>
    <mergeCell ref="G684:P684"/>
    <mergeCell ref="G463:P463"/>
    <mergeCell ref="G512:P512"/>
    <mergeCell ref="G350:P350"/>
    <mergeCell ref="G683:P683"/>
    <mergeCell ref="G351:P351"/>
    <mergeCell ref="B902:F902"/>
    <mergeCell ref="G848:P848"/>
    <mergeCell ref="Q848:Z848"/>
    <mergeCell ref="AA848:AJ848"/>
    <mergeCell ref="AK848:AT848"/>
    <mergeCell ref="G849:P849"/>
    <mergeCell ref="Q849:Z849"/>
    <mergeCell ref="AA849:AJ849"/>
    <mergeCell ref="AK849:AT849"/>
    <mergeCell ref="B848:F848"/>
    <mergeCell ref="B1068:F1068"/>
    <mergeCell ref="G1068:P1068"/>
    <mergeCell ref="Q1068:Z1068"/>
    <mergeCell ref="AA1068:AJ1068"/>
    <mergeCell ref="AK1068:AT1068"/>
    <mergeCell ref="B1180:F1180"/>
    <mergeCell ref="B904:F904"/>
    <mergeCell ref="G904:P904"/>
    <mergeCell ref="B905:F905"/>
    <mergeCell ref="G905:P905"/>
    <mergeCell ref="Q905:Z905"/>
    <mergeCell ref="AA905:AJ905"/>
    <mergeCell ref="AK905:AT905"/>
    <mergeCell ref="B936:F936"/>
    <mergeCell ref="B1067:F1067"/>
    <mergeCell ref="G1067:P1067"/>
    <mergeCell ref="Q1067:Z1067"/>
    <mergeCell ref="AA1067:AJ1067"/>
    <mergeCell ref="AK1067:AT1067"/>
    <mergeCell ref="B938:F938"/>
    <mergeCell ref="B939:F939"/>
    <mergeCell ref="G939:P939"/>
    <mergeCell ref="Q938:Z938"/>
    <mergeCell ref="G938:P938"/>
  </mergeCells>
  <conditionalFormatting sqref="G2 J17:K17 AD2:AJ2 AN2:AT2 T2:Z2 J2:P2">
    <cfRule type="cellIs" dxfId="345" priority="134" operator="greaterThan">
      <formula>0</formula>
    </cfRule>
  </conditionalFormatting>
  <conditionalFormatting sqref="J17:K17">
    <cfRule type="cellIs" dxfId="344" priority="133" operator="notEqual">
      <formula>O2</formula>
    </cfRule>
  </conditionalFormatting>
  <conditionalFormatting sqref="G17:I17">
    <cfRule type="cellIs" dxfId="343" priority="131" operator="notEqual">
      <formula>G2</formula>
    </cfRule>
    <cfRule type="cellIs" dxfId="342" priority="132" operator="greaterThan">
      <formula>0</formula>
    </cfRule>
  </conditionalFormatting>
  <conditionalFormatting sqref="K17">
    <cfRule type="cellIs" dxfId="341" priority="130" operator="notEqual">
      <formula>P2</formula>
    </cfRule>
  </conditionalFormatting>
  <conditionalFormatting sqref="V17">
    <cfRule type="cellIs" dxfId="340" priority="128" operator="notEqual">
      <formula>#REF!</formula>
    </cfRule>
    <cfRule type="cellIs" dxfId="339" priority="129" operator="greaterThan">
      <formula>0</formula>
    </cfRule>
  </conditionalFormatting>
  <conditionalFormatting sqref="U17">
    <cfRule type="cellIs" dxfId="338" priority="126" operator="notEqual">
      <formula>Y2</formula>
    </cfRule>
    <cfRule type="cellIs" dxfId="337" priority="127" operator="greaterThan">
      <formula>0</formula>
    </cfRule>
  </conditionalFormatting>
  <conditionalFormatting sqref="V17">
    <cfRule type="cellIs" dxfId="336" priority="124" operator="notEqual">
      <formula>Z2</formula>
    </cfRule>
    <cfRule type="cellIs" dxfId="335" priority="125" operator="greaterThan">
      <formula>0</formula>
    </cfRule>
  </conditionalFormatting>
  <conditionalFormatting sqref="J17:K17">
    <cfRule type="cellIs" dxfId="334" priority="123" operator="notEqual">
      <formula>O2</formula>
    </cfRule>
  </conditionalFormatting>
  <conditionalFormatting sqref="K17">
    <cfRule type="cellIs" dxfId="333" priority="120" operator="notEqual">
      <formula>P2</formula>
    </cfRule>
  </conditionalFormatting>
  <conditionalFormatting sqref="V17">
    <cfRule type="cellIs" dxfId="332" priority="118" operator="notEqual">
      <formula>#REF!</formula>
    </cfRule>
    <cfRule type="cellIs" dxfId="331" priority="119" operator="greaterThan">
      <formula>0</formula>
    </cfRule>
  </conditionalFormatting>
  <conditionalFormatting sqref="U17">
    <cfRule type="cellIs" dxfId="330" priority="116" operator="notEqual">
      <formula>Y2</formula>
    </cfRule>
    <cfRule type="cellIs" dxfId="329" priority="117" operator="greaterThan">
      <formula>0</formula>
    </cfRule>
  </conditionalFormatting>
  <conditionalFormatting sqref="V17">
    <cfRule type="cellIs" dxfId="328" priority="114" operator="notEqual">
      <formula>Z2</formula>
    </cfRule>
    <cfRule type="cellIs" dxfId="327" priority="115" operator="greaterThan">
      <formula>0</formula>
    </cfRule>
  </conditionalFormatting>
  <conditionalFormatting sqref="H794 H787:H792 H769:H777 H779:H785">
    <cfRule type="cellIs" dxfId="326" priority="113" operator="lessThan">
      <formula>0</formula>
    </cfRule>
  </conditionalFormatting>
  <conditionalFormatting sqref="AF17">
    <cfRule type="cellIs" dxfId="325" priority="111" operator="notEqual">
      <formula>#REF!</formula>
    </cfRule>
    <cfRule type="cellIs" dxfId="324" priority="112" operator="greaterThan">
      <formula>0</formula>
    </cfRule>
  </conditionalFormatting>
  <conditionalFormatting sqref="AE17">
    <cfRule type="cellIs" dxfId="323" priority="109" operator="notEqual">
      <formula>AI2</formula>
    </cfRule>
    <cfRule type="cellIs" dxfId="322" priority="110" operator="greaterThan">
      <formula>0</formula>
    </cfRule>
  </conditionalFormatting>
  <conditionalFormatting sqref="AF17">
    <cfRule type="cellIs" dxfId="321" priority="107" operator="notEqual">
      <formula>AJ2</formula>
    </cfRule>
    <cfRule type="cellIs" dxfId="320" priority="108" operator="greaterThan">
      <formula>0</formula>
    </cfRule>
  </conditionalFormatting>
  <conditionalFormatting sqref="AF17">
    <cfRule type="cellIs" dxfId="319" priority="105" operator="notEqual">
      <formula>#REF!</formula>
    </cfRule>
    <cfRule type="cellIs" dxfId="318" priority="106" operator="greaterThan">
      <formula>0</formula>
    </cfRule>
  </conditionalFormatting>
  <conditionalFormatting sqref="AE17">
    <cfRule type="cellIs" dxfId="317" priority="103" operator="notEqual">
      <formula>AI2</formula>
    </cfRule>
    <cfRule type="cellIs" dxfId="316" priority="104" operator="greaterThan">
      <formula>0</formula>
    </cfRule>
  </conditionalFormatting>
  <conditionalFormatting sqref="AF17">
    <cfRule type="cellIs" dxfId="315" priority="101" operator="notEqual">
      <formula>AJ2</formula>
    </cfRule>
    <cfRule type="cellIs" dxfId="314" priority="102" operator="greaterThan">
      <formula>0</formula>
    </cfRule>
  </conditionalFormatting>
  <conditionalFormatting sqref="AP17">
    <cfRule type="cellIs" dxfId="313" priority="99" operator="notEqual">
      <formula>#REF!</formula>
    </cfRule>
    <cfRule type="cellIs" dxfId="312" priority="100" operator="greaterThan">
      <formula>0</formula>
    </cfRule>
  </conditionalFormatting>
  <conditionalFormatting sqref="AO17">
    <cfRule type="cellIs" dxfId="311" priority="97" operator="notEqual">
      <formula>AS2</formula>
    </cfRule>
    <cfRule type="cellIs" dxfId="310" priority="98" operator="greaterThan">
      <formula>0</formula>
    </cfRule>
  </conditionalFormatting>
  <conditionalFormatting sqref="AP17">
    <cfRule type="cellIs" dxfId="309" priority="95" operator="notEqual">
      <formula>AT2</formula>
    </cfRule>
    <cfRule type="cellIs" dxfId="308" priority="96" operator="greaterThan">
      <formula>0</formula>
    </cfRule>
  </conditionalFormatting>
  <conditionalFormatting sqref="AP17">
    <cfRule type="cellIs" dxfId="307" priority="93" operator="notEqual">
      <formula>#REF!</formula>
    </cfRule>
    <cfRule type="cellIs" dxfId="306" priority="94" operator="greaterThan">
      <formula>0</formula>
    </cfRule>
  </conditionalFormatting>
  <conditionalFormatting sqref="AO17">
    <cfRule type="cellIs" dxfId="305" priority="91" operator="notEqual">
      <formula>AS2</formula>
    </cfRule>
    <cfRule type="cellIs" dxfId="304" priority="92" operator="greaterThan">
      <formula>0</formula>
    </cfRule>
  </conditionalFormatting>
  <conditionalFormatting sqref="AP17">
    <cfRule type="cellIs" dxfId="303" priority="89" operator="notEqual">
      <formula>AT2</formula>
    </cfRule>
    <cfRule type="cellIs" dxfId="302" priority="90" operator="greaterThan">
      <formula>0</formula>
    </cfRule>
  </conditionalFormatting>
  <conditionalFormatting sqref="C243">
    <cfRule type="duplicateValues" dxfId="301" priority="144"/>
  </conditionalFormatting>
  <conditionalFormatting sqref="C248">
    <cfRule type="duplicateValues" dxfId="300" priority="145"/>
  </conditionalFormatting>
  <conditionalFormatting sqref="C242">
    <cfRule type="duplicateValues" dxfId="299" priority="146"/>
  </conditionalFormatting>
  <conditionalFormatting sqref="C250">
    <cfRule type="duplicateValues" dxfId="298" priority="147"/>
  </conditionalFormatting>
  <conditionalFormatting sqref="C216:C222">
    <cfRule type="duplicateValues" dxfId="297" priority="148"/>
  </conditionalFormatting>
  <conditionalFormatting sqref="C223:C228 C230:C238 C240">
    <cfRule type="duplicateValues" dxfId="296" priority="86"/>
  </conditionalFormatting>
  <conditionalFormatting sqref="C255">
    <cfRule type="duplicateValues" dxfId="295" priority="83"/>
  </conditionalFormatting>
  <conditionalFormatting sqref="C251">
    <cfRule type="duplicateValues" dxfId="294" priority="82"/>
  </conditionalFormatting>
  <conditionalFormatting sqref="C257">
    <cfRule type="duplicateValues" dxfId="293" priority="75"/>
  </conditionalFormatting>
  <conditionalFormatting sqref="C244">
    <cfRule type="duplicateValues" dxfId="292" priority="71"/>
  </conditionalFormatting>
  <conditionalFormatting sqref="C244">
    <cfRule type="duplicateValues" dxfId="291" priority="72"/>
  </conditionalFormatting>
  <conditionalFormatting sqref="C934">
    <cfRule type="duplicateValues" dxfId="290" priority="37"/>
  </conditionalFormatting>
  <conditionalFormatting sqref="C928">
    <cfRule type="duplicateValues" dxfId="289" priority="29"/>
  </conditionalFormatting>
  <conditionalFormatting sqref="C928">
    <cfRule type="duplicateValues" dxfId="288" priority="30"/>
  </conditionalFormatting>
  <conditionalFormatting sqref="C926">
    <cfRule type="duplicateValues" dxfId="287" priority="26"/>
  </conditionalFormatting>
  <conditionalFormatting sqref="C926">
    <cfRule type="duplicateValues" dxfId="286" priority="27"/>
  </conditionalFormatting>
  <conditionalFormatting sqref="C932">
    <cfRule type="duplicateValues" dxfId="285" priority="21"/>
  </conditionalFormatting>
  <conditionalFormatting sqref="C918">
    <cfRule type="duplicateValues" dxfId="284" priority="843"/>
  </conditionalFormatting>
  <conditionalFormatting sqref="C919">
    <cfRule type="duplicateValues" dxfId="283" priority="847"/>
  </conditionalFormatting>
  <conditionalFormatting sqref="C933">
    <cfRule type="duplicateValues" dxfId="282" priority="20"/>
  </conditionalFormatting>
  <conditionalFormatting sqref="C925">
    <cfRule type="duplicateValues" dxfId="281" priority="18"/>
  </conditionalFormatting>
  <conditionalFormatting sqref="C920">
    <cfRule type="duplicateValues" dxfId="280" priority="17"/>
  </conditionalFormatting>
  <conditionalFormatting sqref="C921">
    <cfRule type="duplicateValues" dxfId="279" priority="16"/>
  </conditionalFormatting>
  <conditionalFormatting sqref="C922">
    <cfRule type="duplicateValues" dxfId="278" priority="15"/>
  </conditionalFormatting>
  <conditionalFormatting sqref="C923">
    <cfRule type="duplicateValues" dxfId="277" priority="14"/>
  </conditionalFormatting>
  <conditionalFormatting sqref="C924">
    <cfRule type="duplicateValues" dxfId="276" priority="13"/>
  </conditionalFormatting>
  <conditionalFormatting sqref="C929">
    <cfRule type="duplicateValues" dxfId="275" priority="12"/>
  </conditionalFormatting>
  <conditionalFormatting sqref="AK2">
    <cfRule type="cellIs" dxfId="274" priority="9" operator="greaterThan">
      <formula>0</formula>
    </cfRule>
  </conditionalFormatting>
  <conditionalFormatting sqref="Q2">
    <cfRule type="cellIs" dxfId="273" priority="11" operator="greaterThan">
      <formula>0</formula>
    </cfRule>
  </conditionalFormatting>
  <conditionalFormatting sqref="AA2">
    <cfRule type="cellIs" dxfId="272" priority="10" operator="greaterThan">
      <formula>0</formula>
    </cfRule>
  </conditionalFormatting>
  <conditionalFormatting sqref="C229">
    <cfRule type="duplicateValues" dxfId="271" priority="3"/>
  </conditionalFormatting>
  <conditionalFormatting sqref="C241 C239">
    <cfRule type="duplicateValues" dxfId="270" priority="915"/>
  </conditionalFormatting>
  <conditionalFormatting sqref="C256 C252:C254 C245:C249 C242:C243">
    <cfRule type="duplicateValues" dxfId="269" priority="918"/>
  </conditionalFormatting>
  <conditionalFormatting sqref="H778">
    <cfRule type="cellIs" dxfId="268" priority="2" operator="lessThan">
      <formula>0</formula>
    </cfRule>
  </conditionalFormatting>
  <conditionalFormatting sqref="C930">
    <cfRule type="duplicateValues" dxfId="267" priority="1"/>
  </conditionalFormatting>
  <pageMargins left="0.23622047244094491" right="0.19685039370078741" top="0.23622047244094491" bottom="0.31496062992125984" header="0.19685039370078741" footer="0.31496062992125984"/>
  <pageSetup paperSize="9" orientation="portrait" horizontalDpi="180" verticalDpi="180" r:id="rId1"/>
  <rowBreaks count="1" manualBreakCount="1">
    <brk id="18" max="16383" man="1"/>
  </rowBreaks>
  <colBreaks count="2" manualBreakCount="2">
    <brk id="16" max="1278" man="1"/>
    <brk id="26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613"/>
  <sheetViews>
    <sheetView topLeftCell="A9" zoomScaleNormal="100" workbookViewId="0">
      <pane xSplit="5" ySplit="3" topLeftCell="K24" activePane="bottomRight" state="frozen"/>
      <selection activeCell="A9" sqref="A9"/>
      <selection pane="topRight" activeCell="F9" sqref="F9"/>
      <selection pane="bottomLeft" activeCell="A12" sqref="A12"/>
      <selection pane="bottomRight" activeCell="B41" sqref="B41"/>
    </sheetView>
  </sheetViews>
  <sheetFormatPr defaultColWidth="9.140625" defaultRowHeight="16.5"/>
  <cols>
    <col min="1" max="1" width="5.5703125" style="759" customWidth="1"/>
    <col min="2" max="2" width="30.85546875" style="760" customWidth="1"/>
    <col min="3" max="3" width="16.42578125" style="755" customWidth="1"/>
    <col min="4" max="4" width="15.28515625" style="755" customWidth="1"/>
    <col min="5" max="5" width="17.7109375" style="755" customWidth="1"/>
    <col min="6" max="6" width="9.28515625" style="659" customWidth="1"/>
    <col min="7" max="7" width="13.85546875" style="659" customWidth="1"/>
    <col min="8" max="8" width="18.28515625" style="659" customWidth="1"/>
    <col min="9" max="9" width="14.28515625" style="659" customWidth="1"/>
    <col min="10" max="10" width="14" style="759" customWidth="1"/>
    <col min="11" max="11" width="20" style="659" customWidth="1"/>
    <col min="12" max="12" width="22.5703125" style="659" customWidth="1"/>
    <col min="13" max="13" width="20" style="659" customWidth="1"/>
    <col min="14" max="14" width="15" style="659" customWidth="1"/>
    <col min="15" max="15" width="9.28515625" style="659" customWidth="1"/>
    <col min="16" max="16" width="18" style="659" customWidth="1"/>
    <col min="17" max="17" width="15" style="659" customWidth="1"/>
    <col min="18" max="18" width="16.7109375" style="659" customWidth="1"/>
    <col min="19" max="19" width="20" style="659" customWidth="1"/>
    <col min="20" max="21" width="20.140625" style="659" customWidth="1"/>
    <col min="22" max="22" width="15" style="659" customWidth="1"/>
    <col min="23" max="23" width="9.28515625" style="659" customWidth="1"/>
    <col min="24" max="24" width="18" style="659" customWidth="1"/>
    <col min="25" max="25" width="15.140625" style="659" customWidth="1"/>
    <col min="26" max="26" width="16.7109375" style="659" customWidth="1"/>
    <col min="27" max="27" width="20" style="659" customWidth="1"/>
    <col min="28" max="29" width="20.140625" style="659" customWidth="1"/>
    <col min="30" max="30" width="15" style="659" customWidth="1"/>
    <col min="31" max="31" width="9.28515625" style="659" customWidth="1"/>
    <col min="32" max="32" width="18" style="659" customWidth="1"/>
    <col min="33" max="33" width="15.85546875" style="659" customWidth="1"/>
    <col min="34" max="34" width="16.7109375" style="659" customWidth="1"/>
    <col min="35" max="35" width="20" style="659" customWidth="1"/>
    <col min="36" max="37" width="20.140625" style="659" customWidth="1"/>
    <col min="38" max="16384" width="9.140625" style="659"/>
  </cols>
  <sheetData>
    <row r="1" spans="1:37" s="754" customFormat="1" ht="54" customHeight="1">
      <c r="B1" s="755"/>
      <c r="C1" s="922"/>
      <c r="D1" s="922"/>
      <c r="E1" s="1010" t="s">
        <v>47</v>
      </c>
      <c r="F1" s="756" t="str">
        <f>+F11</f>
        <v>հաստիք</v>
      </c>
      <c r="G1" s="757" t="str">
        <f>+G11</f>
        <v>Գործակից</v>
      </c>
      <c r="H1" s="757" t="str">
        <f>+H11</f>
        <v>Բազային դրույքաչափ</v>
      </c>
      <c r="I1" s="757" t="str">
        <f>+I11</f>
        <v>Հավելավճար</v>
      </c>
      <c r="J1" s="757" t="str">
        <f>+J11</f>
        <v>Բարձր Լեռնային</v>
      </c>
      <c r="K1" s="756" t="s">
        <v>597</v>
      </c>
      <c r="L1" s="756" t="str">
        <f>+L11</f>
        <v>ԸՆԴԱՄԵՆԸ ԱՄՍԱԿԱՆ ԱՇԽԱՏԱՎԱՐՁ</v>
      </c>
      <c r="M1" s="758" t="str">
        <f>M11</f>
        <v>ԸՆԴԱՄԵՆԸ 2025 ԹՎԱԿԱՆ ՏԱՐԵԿԱՆ</v>
      </c>
      <c r="N1" s="756" t="str">
        <f>+N11</f>
        <v>հաստիք</v>
      </c>
      <c r="O1" s="757" t="str">
        <f>+O11</f>
        <v>Գործակից</v>
      </c>
      <c r="P1" s="756" t="str">
        <f>+P11</f>
        <v>Բազային դրույքաչափ</v>
      </c>
      <c r="Q1" s="756" t="str">
        <f>+Q11</f>
        <v>Հավելավճար</v>
      </c>
      <c r="R1" s="756" t="str">
        <f>+R11</f>
        <v>Բարձր Լեռնային</v>
      </c>
      <c r="S1" s="756" t="s">
        <v>597</v>
      </c>
      <c r="T1" s="758" t="str">
        <f t="shared" ref="T1:Z1" si="0">+T11</f>
        <v>ԸՆԴԱՄԵՆԸ ԱՄՍԱԿԱՆ ԱՇԽԱՏԱՎԱՐՁ</v>
      </c>
      <c r="U1" s="758" t="str">
        <f t="shared" si="0"/>
        <v>ԸՆԴԱՄԵՆԸ 2026 ԹՎԱԿԱՆ ՏԱՐԵԿԱՆ</v>
      </c>
      <c r="V1" s="756" t="str">
        <f t="shared" si="0"/>
        <v>հաստիք</v>
      </c>
      <c r="W1" s="757" t="str">
        <f t="shared" si="0"/>
        <v>Գործակից</v>
      </c>
      <c r="X1" s="756" t="str">
        <f t="shared" si="0"/>
        <v>Բազային դրույքաչափ</v>
      </c>
      <c r="Y1" s="756" t="str">
        <f t="shared" si="0"/>
        <v>Հավելավճար</v>
      </c>
      <c r="Z1" s="756" t="str">
        <f t="shared" si="0"/>
        <v>Բարձր Լեռնային</v>
      </c>
      <c r="AA1" s="756" t="s">
        <v>597</v>
      </c>
      <c r="AB1" s="758" t="str">
        <f t="shared" ref="AB1:AH1" si="1">+AB11</f>
        <v>ԸՆԴԱՄԵՆԸ ԱՄՍԱԿԱՆ ԱՇԽԱՏԱՎԱՐՁ</v>
      </c>
      <c r="AC1" s="758" t="str">
        <f t="shared" si="1"/>
        <v>ԸՆԴԱՄԵՆԸ 2027 ԹՎԱԿԱՆ ՏԱՐԵԿԱՆ</v>
      </c>
      <c r="AD1" s="756" t="str">
        <f t="shared" si="1"/>
        <v>հաստիք</v>
      </c>
      <c r="AE1" s="757" t="str">
        <f t="shared" si="1"/>
        <v>Գործակից</v>
      </c>
      <c r="AF1" s="756" t="str">
        <f t="shared" si="1"/>
        <v>Բազային դրույքաչափ</v>
      </c>
      <c r="AG1" s="756" t="str">
        <f t="shared" si="1"/>
        <v>Հավելավճար</v>
      </c>
      <c r="AH1" s="756" t="str">
        <f t="shared" si="1"/>
        <v>Բարձր Լեռնային</v>
      </c>
      <c r="AI1" s="756" t="s">
        <v>597</v>
      </c>
      <c r="AJ1" s="758" t="str">
        <f>+AJ11</f>
        <v>ԸՆԴԱՄԵՆԸ ԱՄՍԱԿԱՆ ԱՇԽԱՏԱՎԱՐՁ</v>
      </c>
      <c r="AK1" s="758" t="str">
        <f>+AK11</f>
        <v>ԸՆԴԱՄԵՆԸ 2028 ԹՎԱԿԱՆ ՏԱՐԵԿԱՆ</v>
      </c>
    </row>
    <row r="2" spans="1:37" s="506" customFormat="1" ht="23.25" customHeight="1">
      <c r="B2" s="467"/>
      <c r="C2" s="753"/>
      <c r="D2" s="753"/>
      <c r="E2" s="1010"/>
      <c r="F2" s="987">
        <f t="shared" ref="F2:AK2" si="2">+F42+F77+F97+F123+F141+F532+F195+F223+F248+F279+F314+F343+F377+F400+F429+F170+F610+F451+F467+F483+F602</f>
        <v>483</v>
      </c>
      <c r="G2" s="621">
        <f t="shared" si="2"/>
        <v>563.85</v>
      </c>
      <c r="H2" s="621">
        <f t="shared" si="2"/>
        <v>40185600</v>
      </c>
      <c r="I2" s="621">
        <f t="shared" si="2"/>
        <v>62400</v>
      </c>
      <c r="J2" s="886">
        <f t="shared" si="2"/>
        <v>248000</v>
      </c>
      <c r="K2" s="621">
        <f t="shared" si="2"/>
        <v>51457291</v>
      </c>
      <c r="L2" s="621">
        <f t="shared" si="2"/>
        <v>51767691</v>
      </c>
      <c r="M2" s="621">
        <f t="shared" si="2"/>
        <v>621212292</v>
      </c>
      <c r="N2" s="987">
        <f t="shared" si="2"/>
        <v>483</v>
      </c>
      <c r="O2" s="621">
        <f t="shared" si="2"/>
        <v>563.65</v>
      </c>
      <c r="P2" s="621">
        <f t="shared" si="2"/>
        <v>40185600</v>
      </c>
      <c r="Q2" s="621">
        <f t="shared" si="2"/>
        <v>62400</v>
      </c>
      <c r="R2" s="621">
        <f t="shared" si="2"/>
        <v>248000</v>
      </c>
      <c r="S2" s="621">
        <f t="shared" si="2"/>
        <v>51457291</v>
      </c>
      <c r="T2" s="621">
        <f t="shared" si="2"/>
        <v>51767691</v>
      </c>
      <c r="U2" s="621">
        <f t="shared" si="2"/>
        <v>621212292</v>
      </c>
      <c r="V2" s="987">
        <f t="shared" si="2"/>
        <v>483</v>
      </c>
      <c r="W2" s="621">
        <f t="shared" si="2"/>
        <v>563.65</v>
      </c>
      <c r="X2" s="621">
        <f t="shared" si="2"/>
        <v>40185600</v>
      </c>
      <c r="Y2" s="621">
        <f t="shared" si="2"/>
        <v>62400</v>
      </c>
      <c r="Z2" s="621">
        <f t="shared" si="2"/>
        <v>248000</v>
      </c>
      <c r="AA2" s="621">
        <f t="shared" si="2"/>
        <v>51457291</v>
      </c>
      <c r="AB2" s="621">
        <f t="shared" si="2"/>
        <v>51767691</v>
      </c>
      <c r="AC2" s="621">
        <f t="shared" si="2"/>
        <v>621212292</v>
      </c>
      <c r="AD2" s="987">
        <f t="shared" si="2"/>
        <v>483</v>
      </c>
      <c r="AE2" s="621">
        <f t="shared" si="2"/>
        <v>563.65</v>
      </c>
      <c r="AF2" s="621">
        <f t="shared" si="2"/>
        <v>40185600</v>
      </c>
      <c r="AG2" s="621">
        <f t="shared" si="2"/>
        <v>62400</v>
      </c>
      <c r="AH2" s="621">
        <f t="shared" si="2"/>
        <v>248000</v>
      </c>
      <c r="AI2" s="621">
        <f t="shared" si="2"/>
        <v>51457291</v>
      </c>
      <c r="AJ2" s="621">
        <f t="shared" si="2"/>
        <v>51767691</v>
      </c>
      <c r="AK2" s="621">
        <f t="shared" si="2"/>
        <v>621212292</v>
      </c>
    </row>
    <row r="3" spans="1:37" s="463" customFormat="1" ht="23.25" customHeight="1">
      <c r="B3" s="468"/>
      <c r="C3" s="753"/>
      <c r="D3" s="753"/>
      <c r="E3" s="753" t="s">
        <v>48</v>
      </c>
      <c r="F3" s="987"/>
      <c r="G3" s="584">
        <f t="shared" ref="G3:L3" si="3">+G2/1000</f>
        <v>0.56385000000000007</v>
      </c>
      <c r="H3" s="584">
        <f t="shared" si="3"/>
        <v>40185.599999999999</v>
      </c>
      <c r="I3" s="584">
        <f t="shared" si="3"/>
        <v>62.4</v>
      </c>
      <c r="J3" s="583">
        <f t="shared" si="3"/>
        <v>248</v>
      </c>
      <c r="K3" s="584">
        <f t="shared" si="3"/>
        <v>51457.290999999997</v>
      </c>
      <c r="L3" s="584">
        <f t="shared" si="3"/>
        <v>51767.690999999999</v>
      </c>
      <c r="M3" s="584">
        <f>+M2/1000</f>
        <v>621212.29200000002</v>
      </c>
      <c r="N3" s="987"/>
      <c r="O3" s="584">
        <f t="shared" ref="O3:U3" si="4">+O2/1000</f>
        <v>0.56364999999999998</v>
      </c>
      <c r="P3" s="584">
        <f t="shared" si="4"/>
        <v>40185.599999999999</v>
      </c>
      <c r="Q3" s="584">
        <f t="shared" si="4"/>
        <v>62.4</v>
      </c>
      <c r="R3" s="584">
        <f t="shared" si="4"/>
        <v>248</v>
      </c>
      <c r="S3" s="584">
        <f t="shared" si="4"/>
        <v>51457.290999999997</v>
      </c>
      <c r="T3" s="584">
        <f t="shared" si="4"/>
        <v>51767.690999999999</v>
      </c>
      <c r="U3" s="584">
        <f t="shared" si="4"/>
        <v>621212.29200000002</v>
      </c>
      <c r="V3" s="987"/>
      <c r="W3" s="584">
        <f t="shared" ref="W3:AC3" si="5">+W2/1000</f>
        <v>0.56364999999999998</v>
      </c>
      <c r="X3" s="584">
        <f t="shared" si="5"/>
        <v>40185.599999999999</v>
      </c>
      <c r="Y3" s="584">
        <f t="shared" si="5"/>
        <v>62.4</v>
      </c>
      <c r="Z3" s="584">
        <f t="shared" si="5"/>
        <v>248</v>
      </c>
      <c r="AA3" s="584">
        <f t="shared" si="5"/>
        <v>51457.290999999997</v>
      </c>
      <c r="AB3" s="584">
        <f t="shared" si="5"/>
        <v>51767.690999999999</v>
      </c>
      <c r="AC3" s="584">
        <f t="shared" si="5"/>
        <v>621212.29200000002</v>
      </c>
      <c r="AD3" s="987"/>
      <c r="AE3" s="584">
        <f t="shared" ref="AE3:AK3" si="6">+AE2/1000</f>
        <v>0.56364999999999998</v>
      </c>
      <c r="AF3" s="584">
        <f t="shared" si="6"/>
        <v>40185.599999999999</v>
      </c>
      <c r="AG3" s="584">
        <f t="shared" si="6"/>
        <v>62.4</v>
      </c>
      <c r="AH3" s="584">
        <f t="shared" si="6"/>
        <v>248</v>
      </c>
      <c r="AI3" s="584">
        <f t="shared" si="6"/>
        <v>51457.290999999997</v>
      </c>
      <c r="AJ3" s="584">
        <f t="shared" si="6"/>
        <v>51767.690999999999</v>
      </c>
      <c r="AK3" s="584">
        <f t="shared" si="6"/>
        <v>621212.29200000002</v>
      </c>
    </row>
    <row r="4" spans="1:37" s="463" customFormat="1" ht="23.25" customHeight="1">
      <c r="B4" s="468"/>
      <c r="C4" s="581"/>
      <c r="D4" s="581"/>
      <c r="E4" s="581"/>
      <c r="I4" s="187"/>
      <c r="J4" s="183"/>
      <c r="K4" s="187"/>
      <c r="Q4" s="187"/>
      <c r="R4" s="187"/>
      <c r="S4" s="187"/>
      <c r="Y4" s="187"/>
      <c r="Z4" s="187"/>
      <c r="AA4" s="187"/>
      <c r="AG4" s="187"/>
      <c r="AH4" s="187"/>
      <c r="AI4" s="187"/>
    </row>
    <row r="5" spans="1:37" s="463" customFormat="1" ht="23.25" customHeight="1">
      <c r="B5" s="468"/>
      <c r="C5" s="581"/>
      <c r="D5" s="581"/>
      <c r="E5" s="581"/>
      <c r="I5" s="187"/>
      <c r="J5" s="183"/>
      <c r="K5" s="187"/>
      <c r="Q5" s="187"/>
      <c r="R5" s="187"/>
      <c r="S5" s="187"/>
      <c r="Y5" s="187"/>
      <c r="Z5" s="187"/>
      <c r="AA5" s="187"/>
      <c r="AG5" s="187"/>
      <c r="AH5" s="187"/>
      <c r="AI5" s="187"/>
    </row>
    <row r="6" spans="1:37" s="463" customFormat="1" ht="23.25" customHeight="1">
      <c r="B6" s="468"/>
      <c r="C6" s="581"/>
      <c r="D6" s="581"/>
      <c r="E6" s="581"/>
      <c r="I6" s="187"/>
      <c r="J6" s="183"/>
      <c r="K6" s="187"/>
      <c r="Q6" s="187"/>
      <c r="R6" s="187"/>
      <c r="S6" s="187"/>
      <c r="Y6" s="187"/>
      <c r="Z6" s="187"/>
      <c r="AA6" s="187"/>
      <c r="AG6" s="187"/>
      <c r="AH6" s="187"/>
      <c r="AI6" s="187"/>
    </row>
    <row r="7" spans="1:37" s="463" customFormat="1" ht="23.25" customHeight="1">
      <c r="B7" s="468"/>
      <c r="C7" s="581"/>
      <c r="D7" s="581"/>
      <c r="E7" s="581"/>
      <c r="I7" s="187"/>
      <c r="J7" s="183"/>
      <c r="K7" s="187"/>
      <c r="Q7" s="187"/>
      <c r="R7" s="187"/>
      <c r="S7" s="187"/>
      <c r="Y7" s="187"/>
      <c r="Z7" s="187"/>
      <c r="AA7" s="187"/>
      <c r="AG7" s="187"/>
      <c r="AH7" s="187"/>
      <c r="AI7" s="187"/>
    </row>
    <row r="8" spans="1:37" s="463" customFormat="1" ht="23.25" customHeight="1">
      <c r="A8" s="475"/>
      <c r="B8" s="468"/>
      <c r="C8" s="466"/>
      <c r="D8" s="466"/>
      <c r="E8" s="610"/>
      <c r="J8" s="475"/>
    </row>
    <row r="9" spans="1:37" s="603" customFormat="1" ht="22.5" customHeight="1">
      <c r="A9" s="999" t="s">
        <v>554</v>
      </c>
      <c r="B9" s="1000"/>
      <c r="C9" s="1000"/>
      <c r="D9" s="1000"/>
      <c r="E9" s="1001"/>
      <c r="F9" s="998" t="s">
        <v>88</v>
      </c>
      <c r="G9" s="998"/>
      <c r="H9" s="998"/>
      <c r="I9" s="998"/>
      <c r="J9" s="998"/>
      <c r="K9" s="998"/>
      <c r="L9" s="998"/>
      <c r="M9" s="998"/>
      <c r="N9" s="998" t="s">
        <v>88</v>
      </c>
      <c r="O9" s="998"/>
      <c r="P9" s="998"/>
      <c r="Q9" s="998"/>
      <c r="R9" s="998"/>
      <c r="S9" s="998"/>
      <c r="T9" s="998"/>
      <c r="U9" s="998"/>
      <c r="V9" s="998" t="s">
        <v>88</v>
      </c>
      <c r="W9" s="998"/>
      <c r="X9" s="998"/>
      <c r="Y9" s="998"/>
      <c r="Z9" s="998"/>
      <c r="AA9" s="998"/>
      <c r="AB9" s="998"/>
      <c r="AC9" s="998"/>
      <c r="AD9" s="998" t="s">
        <v>88</v>
      </c>
      <c r="AE9" s="998"/>
      <c r="AF9" s="998"/>
      <c r="AG9" s="998"/>
      <c r="AH9" s="998"/>
      <c r="AI9" s="998"/>
      <c r="AJ9" s="998"/>
      <c r="AK9" s="998"/>
    </row>
    <row r="10" spans="1:37" s="604" customFormat="1" ht="24" customHeight="1">
      <c r="A10" s="1002" t="s">
        <v>224</v>
      </c>
      <c r="B10" s="1003"/>
      <c r="C10" s="1003"/>
      <c r="D10" s="1003"/>
      <c r="E10" s="1004"/>
      <c r="F10" s="996" t="s">
        <v>1410</v>
      </c>
      <c r="G10" s="996"/>
      <c r="H10" s="996"/>
      <c r="I10" s="996"/>
      <c r="J10" s="996"/>
      <c r="K10" s="996"/>
      <c r="L10" s="996"/>
      <c r="M10" s="996"/>
      <c r="N10" s="1002" t="s">
        <v>1946</v>
      </c>
      <c r="O10" s="1003"/>
      <c r="P10" s="1003"/>
      <c r="Q10" s="1003"/>
      <c r="R10" s="1003"/>
      <c r="S10" s="1003"/>
      <c r="T10" s="1003"/>
      <c r="U10" s="1004"/>
      <c r="V10" s="996" t="s">
        <v>2458</v>
      </c>
      <c r="W10" s="996"/>
      <c r="X10" s="996"/>
      <c r="Y10" s="996"/>
      <c r="Z10" s="996"/>
      <c r="AA10" s="996"/>
      <c r="AB10" s="996"/>
      <c r="AC10" s="996"/>
      <c r="AD10" s="996" t="s">
        <v>2932</v>
      </c>
      <c r="AE10" s="996"/>
      <c r="AF10" s="996"/>
      <c r="AG10" s="996"/>
      <c r="AH10" s="996"/>
      <c r="AI10" s="996"/>
      <c r="AJ10" s="996"/>
      <c r="AK10" s="996"/>
    </row>
    <row r="11" spans="1:37" s="603" customFormat="1" ht="82.5" customHeight="1">
      <c r="A11" s="775" t="s">
        <v>10</v>
      </c>
      <c r="B11" s="748" t="s">
        <v>54</v>
      </c>
      <c r="C11" s="748" t="s">
        <v>1958</v>
      </c>
      <c r="D11" s="579" t="s">
        <v>1959</v>
      </c>
      <c r="E11" s="748" t="s">
        <v>55</v>
      </c>
      <c r="F11" s="616" t="s">
        <v>56</v>
      </c>
      <c r="G11" s="616" t="s">
        <v>90</v>
      </c>
      <c r="H11" s="616" t="s">
        <v>62</v>
      </c>
      <c r="I11" s="616" t="s">
        <v>58</v>
      </c>
      <c r="J11" s="616" t="s">
        <v>59</v>
      </c>
      <c r="K11" s="616" t="s">
        <v>597</v>
      </c>
      <c r="L11" s="616" t="s">
        <v>552</v>
      </c>
      <c r="M11" s="617" t="s">
        <v>1411</v>
      </c>
      <c r="N11" s="616" t="s">
        <v>56</v>
      </c>
      <c r="O11" s="616" t="s">
        <v>90</v>
      </c>
      <c r="P11" s="616" t="s">
        <v>62</v>
      </c>
      <c r="Q11" s="616" t="s">
        <v>58</v>
      </c>
      <c r="R11" s="616" t="s">
        <v>59</v>
      </c>
      <c r="S11" s="616" t="s">
        <v>597</v>
      </c>
      <c r="T11" s="616" t="s">
        <v>552</v>
      </c>
      <c r="U11" s="617" t="s">
        <v>1952</v>
      </c>
      <c r="V11" s="616" t="s">
        <v>56</v>
      </c>
      <c r="W11" s="616" t="s">
        <v>90</v>
      </c>
      <c r="X11" s="616" t="s">
        <v>62</v>
      </c>
      <c r="Y11" s="616" t="s">
        <v>58</v>
      </c>
      <c r="Z11" s="616" t="s">
        <v>59</v>
      </c>
      <c r="AA11" s="616" t="s">
        <v>597</v>
      </c>
      <c r="AB11" s="616" t="s">
        <v>552</v>
      </c>
      <c r="AC11" s="617" t="s">
        <v>2463</v>
      </c>
      <c r="AD11" s="616" t="s">
        <v>56</v>
      </c>
      <c r="AE11" s="616" t="s">
        <v>90</v>
      </c>
      <c r="AF11" s="616" t="s">
        <v>62</v>
      </c>
      <c r="AG11" s="616" t="s">
        <v>58</v>
      </c>
      <c r="AH11" s="616" t="s">
        <v>59</v>
      </c>
      <c r="AI11" s="616" t="s">
        <v>597</v>
      </c>
      <c r="AJ11" s="616" t="s">
        <v>552</v>
      </c>
      <c r="AK11" s="617" t="s">
        <v>2938</v>
      </c>
    </row>
    <row r="12" spans="1:37" s="604" customFormat="1" ht="17.25">
      <c r="A12" s="855">
        <v>1</v>
      </c>
      <c r="B12" s="876" t="s">
        <v>796</v>
      </c>
      <c r="C12" s="842" t="s">
        <v>1961</v>
      </c>
      <c r="D12" s="842">
        <v>1960</v>
      </c>
      <c r="E12" s="843" t="s">
        <v>395</v>
      </c>
      <c r="F12" s="836">
        <v>1</v>
      </c>
      <c r="G12" s="837">
        <v>1.5</v>
      </c>
      <c r="H12" s="838">
        <v>83200</v>
      </c>
      <c r="I12" s="840"/>
      <c r="J12" s="840"/>
      <c r="K12" s="840">
        <f>G12*H12</f>
        <v>124800</v>
      </c>
      <c r="L12" s="838">
        <f t="shared" ref="L12:L18" si="7">+I12+J12+K12</f>
        <v>124800</v>
      </c>
      <c r="M12" s="838">
        <f>+L12*12</f>
        <v>1497600</v>
      </c>
      <c r="N12" s="608">
        <v>1</v>
      </c>
      <c r="O12" s="605">
        <v>1.5</v>
      </c>
      <c r="P12" s="464">
        <f>+H12</f>
        <v>83200</v>
      </c>
      <c r="Q12" s="465">
        <f>+I12</f>
        <v>0</v>
      </c>
      <c r="R12" s="465">
        <f>+J12</f>
        <v>0</v>
      </c>
      <c r="S12" s="465">
        <f>+K12</f>
        <v>124800</v>
      </c>
      <c r="T12" s="464">
        <f>+Q12+R12+S12</f>
        <v>124800</v>
      </c>
      <c r="U12" s="464">
        <f>+T12*12</f>
        <v>1497600</v>
      </c>
      <c r="V12" s="608">
        <v>1</v>
      </c>
      <c r="W12" s="605">
        <v>1.5</v>
      </c>
      <c r="X12" s="464">
        <f>+P12</f>
        <v>83200</v>
      </c>
      <c r="Y12" s="465">
        <f>+Q12</f>
        <v>0</v>
      </c>
      <c r="Z12" s="465">
        <f>+R12</f>
        <v>0</v>
      </c>
      <c r="AA12" s="465">
        <f>+S12</f>
        <v>124800</v>
      </c>
      <c r="AB12" s="464">
        <f>+Y12+Z12+AA12</f>
        <v>124800</v>
      </c>
      <c r="AC12" s="464">
        <f>+AB12*12</f>
        <v>1497600</v>
      </c>
      <c r="AD12" s="608">
        <v>1</v>
      </c>
      <c r="AE12" s="605">
        <v>1.5</v>
      </c>
      <c r="AF12" s="464">
        <f>+X12</f>
        <v>83200</v>
      </c>
      <c r="AG12" s="465">
        <f>+Y12</f>
        <v>0</v>
      </c>
      <c r="AH12" s="465">
        <f>+Z12</f>
        <v>0</v>
      </c>
      <c r="AI12" s="465">
        <f>+AA12</f>
        <v>124800</v>
      </c>
      <c r="AJ12" s="464">
        <f>+AG12+AH12+AI12</f>
        <v>124800</v>
      </c>
      <c r="AK12" s="464">
        <f>+AJ12*12</f>
        <v>1497600</v>
      </c>
    </row>
    <row r="13" spans="1:37" s="463" customFormat="1" ht="20.25" customHeight="1">
      <c r="A13" s="855">
        <v>2</v>
      </c>
      <c r="B13" s="876" t="s">
        <v>2204</v>
      </c>
      <c r="C13" s="842" t="s">
        <v>1961</v>
      </c>
      <c r="D13" s="842">
        <v>1961</v>
      </c>
      <c r="E13" s="843" t="s">
        <v>393</v>
      </c>
      <c r="F13" s="836">
        <v>1</v>
      </c>
      <c r="G13" s="837">
        <v>1.5</v>
      </c>
      <c r="H13" s="838">
        <v>83200</v>
      </c>
      <c r="I13" s="840"/>
      <c r="J13" s="840"/>
      <c r="K13" s="840">
        <f>G13*H13</f>
        <v>124800</v>
      </c>
      <c r="L13" s="838">
        <f t="shared" si="7"/>
        <v>124800</v>
      </c>
      <c r="M13" s="838">
        <f>+L13*12</f>
        <v>1497600</v>
      </c>
      <c r="N13" s="608">
        <v>1</v>
      </c>
      <c r="O13" s="605">
        <v>1.5</v>
      </c>
      <c r="P13" s="464">
        <f t="shared" ref="P13:P41" si="8">+H13</f>
        <v>83200</v>
      </c>
      <c r="Q13" s="465">
        <f t="shared" ref="Q13:Q41" si="9">+I13</f>
        <v>0</v>
      </c>
      <c r="R13" s="465">
        <f t="shared" ref="R13:R41" si="10">+J13</f>
        <v>0</v>
      </c>
      <c r="S13" s="465">
        <f t="shared" ref="S13:S41" si="11">+K13</f>
        <v>124800</v>
      </c>
      <c r="T13" s="464">
        <f t="shared" ref="T13:T41" si="12">+Q13+R13+S13</f>
        <v>124800</v>
      </c>
      <c r="U13" s="464">
        <f>+T13*12</f>
        <v>1497600</v>
      </c>
      <c r="V13" s="608">
        <v>1</v>
      </c>
      <c r="W13" s="605">
        <v>1.5</v>
      </c>
      <c r="X13" s="464">
        <f t="shared" ref="X13:X41" si="13">+P13</f>
        <v>83200</v>
      </c>
      <c r="Y13" s="465">
        <f t="shared" ref="Y13:Y41" si="14">+Q13</f>
        <v>0</v>
      </c>
      <c r="Z13" s="465">
        <f t="shared" ref="Z13:Z41" si="15">+R13</f>
        <v>0</v>
      </c>
      <c r="AA13" s="465">
        <f t="shared" ref="AA13:AA41" si="16">+S13</f>
        <v>124800</v>
      </c>
      <c r="AB13" s="464">
        <f t="shared" ref="AB13:AB41" si="17">+Y13+Z13+AA13</f>
        <v>124800</v>
      </c>
      <c r="AC13" s="464">
        <f>+AB13*12</f>
        <v>1497600</v>
      </c>
      <c r="AD13" s="608">
        <v>1</v>
      </c>
      <c r="AE13" s="605">
        <v>1.5</v>
      </c>
      <c r="AF13" s="464">
        <f t="shared" ref="AF13:AF41" si="18">+X13</f>
        <v>83200</v>
      </c>
      <c r="AG13" s="465">
        <f t="shared" ref="AG13:AG41" si="19">+Y13</f>
        <v>0</v>
      </c>
      <c r="AH13" s="465">
        <f t="shared" ref="AH13:AH41" si="20">+Z13</f>
        <v>0</v>
      </c>
      <c r="AI13" s="465">
        <f t="shared" ref="AI13:AI41" si="21">+AA13</f>
        <v>124800</v>
      </c>
      <c r="AJ13" s="464">
        <f t="shared" ref="AJ13:AJ41" si="22">+AG13+AH13+AI13</f>
        <v>124800</v>
      </c>
      <c r="AK13" s="464">
        <f>+AJ13*12</f>
        <v>1497600</v>
      </c>
    </row>
    <row r="14" spans="1:37" s="463" customFormat="1" ht="17.25">
      <c r="A14" s="855">
        <v>3</v>
      </c>
      <c r="B14" s="876" t="s">
        <v>2205</v>
      </c>
      <c r="C14" s="842" t="s">
        <v>1961</v>
      </c>
      <c r="D14" s="842">
        <v>1972</v>
      </c>
      <c r="E14" s="843" t="s">
        <v>394</v>
      </c>
      <c r="F14" s="836">
        <v>1</v>
      </c>
      <c r="G14" s="837">
        <v>1.5</v>
      </c>
      <c r="H14" s="838">
        <v>83200</v>
      </c>
      <c r="I14" s="840">
        <v>62400</v>
      </c>
      <c r="J14" s="840"/>
      <c r="K14" s="840">
        <f t="shared" ref="K14:K22" si="23">G14*H14</f>
        <v>124800</v>
      </c>
      <c r="L14" s="838">
        <f t="shared" si="7"/>
        <v>187200</v>
      </c>
      <c r="M14" s="838">
        <f t="shared" ref="M14:M41" si="24">+L14*12</f>
        <v>2246400</v>
      </c>
      <c r="N14" s="608">
        <v>1</v>
      </c>
      <c r="O14" s="605">
        <v>1.5</v>
      </c>
      <c r="P14" s="464">
        <f t="shared" si="8"/>
        <v>83200</v>
      </c>
      <c r="Q14" s="465">
        <f t="shared" si="9"/>
        <v>62400</v>
      </c>
      <c r="R14" s="465">
        <f t="shared" si="10"/>
        <v>0</v>
      </c>
      <c r="S14" s="465">
        <f t="shared" si="11"/>
        <v>124800</v>
      </c>
      <c r="T14" s="464">
        <f t="shared" si="12"/>
        <v>187200</v>
      </c>
      <c r="U14" s="464">
        <f t="shared" ref="U14:U41" si="25">+T14*12</f>
        <v>2246400</v>
      </c>
      <c r="V14" s="608">
        <v>1</v>
      </c>
      <c r="W14" s="605">
        <v>1.5</v>
      </c>
      <c r="X14" s="464">
        <f t="shared" si="13"/>
        <v>83200</v>
      </c>
      <c r="Y14" s="465">
        <f t="shared" si="14"/>
        <v>62400</v>
      </c>
      <c r="Z14" s="465">
        <f t="shared" si="15"/>
        <v>0</v>
      </c>
      <c r="AA14" s="465">
        <f t="shared" si="16"/>
        <v>124800</v>
      </c>
      <c r="AB14" s="464">
        <f t="shared" si="17"/>
        <v>187200</v>
      </c>
      <c r="AC14" s="464">
        <f t="shared" ref="AC14:AC41" si="26">+AB14*12</f>
        <v>2246400</v>
      </c>
      <c r="AD14" s="608">
        <v>1</v>
      </c>
      <c r="AE14" s="605">
        <v>1.5</v>
      </c>
      <c r="AF14" s="464">
        <f t="shared" si="18"/>
        <v>83200</v>
      </c>
      <c r="AG14" s="465">
        <f t="shared" si="19"/>
        <v>62400</v>
      </c>
      <c r="AH14" s="465">
        <f t="shared" si="20"/>
        <v>0</v>
      </c>
      <c r="AI14" s="465">
        <f t="shared" si="21"/>
        <v>124800</v>
      </c>
      <c r="AJ14" s="464">
        <f t="shared" si="22"/>
        <v>187200</v>
      </c>
      <c r="AK14" s="464">
        <f t="shared" ref="AK14:AK41" si="27">+AJ14*12</f>
        <v>2246400</v>
      </c>
    </row>
    <row r="15" spans="1:37" s="463" customFormat="1" ht="27">
      <c r="A15" s="855">
        <v>4</v>
      </c>
      <c r="B15" s="876" t="s">
        <v>797</v>
      </c>
      <c r="C15" s="842" t="s">
        <v>1961</v>
      </c>
      <c r="D15" s="842">
        <v>1972</v>
      </c>
      <c r="E15" s="843" t="s">
        <v>929</v>
      </c>
      <c r="F15" s="836">
        <v>1</v>
      </c>
      <c r="G15" s="837">
        <v>1.25</v>
      </c>
      <c r="H15" s="838">
        <v>83200</v>
      </c>
      <c r="I15" s="840"/>
      <c r="J15" s="840"/>
      <c r="K15" s="840">
        <f t="shared" si="23"/>
        <v>104000</v>
      </c>
      <c r="L15" s="838">
        <f t="shared" si="7"/>
        <v>104000</v>
      </c>
      <c r="M15" s="838">
        <f t="shared" si="24"/>
        <v>1248000</v>
      </c>
      <c r="N15" s="608">
        <v>1</v>
      </c>
      <c r="O15" s="605">
        <v>1.25</v>
      </c>
      <c r="P15" s="464">
        <f t="shared" si="8"/>
        <v>83200</v>
      </c>
      <c r="Q15" s="465">
        <f t="shared" si="9"/>
        <v>0</v>
      </c>
      <c r="R15" s="465">
        <f t="shared" si="10"/>
        <v>0</v>
      </c>
      <c r="S15" s="465">
        <f t="shared" si="11"/>
        <v>104000</v>
      </c>
      <c r="T15" s="464">
        <f t="shared" si="12"/>
        <v>104000</v>
      </c>
      <c r="U15" s="464">
        <f t="shared" si="25"/>
        <v>1248000</v>
      </c>
      <c r="V15" s="608">
        <v>1</v>
      </c>
      <c r="W15" s="605">
        <v>1.25</v>
      </c>
      <c r="X15" s="464">
        <f t="shared" si="13"/>
        <v>83200</v>
      </c>
      <c r="Y15" s="465">
        <f t="shared" si="14"/>
        <v>0</v>
      </c>
      <c r="Z15" s="465">
        <f t="shared" si="15"/>
        <v>0</v>
      </c>
      <c r="AA15" s="465">
        <f t="shared" si="16"/>
        <v>104000</v>
      </c>
      <c r="AB15" s="464">
        <f t="shared" si="17"/>
        <v>104000</v>
      </c>
      <c r="AC15" s="464">
        <f t="shared" si="26"/>
        <v>1248000</v>
      </c>
      <c r="AD15" s="608">
        <v>1</v>
      </c>
      <c r="AE15" s="605">
        <v>1.25</v>
      </c>
      <c r="AF15" s="464">
        <f t="shared" si="18"/>
        <v>83200</v>
      </c>
      <c r="AG15" s="465">
        <f t="shared" si="19"/>
        <v>0</v>
      </c>
      <c r="AH15" s="465">
        <f t="shared" si="20"/>
        <v>0</v>
      </c>
      <c r="AI15" s="465">
        <f t="shared" si="21"/>
        <v>104000</v>
      </c>
      <c r="AJ15" s="464">
        <f t="shared" si="22"/>
        <v>104000</v>
      </c>
      <c r="AK15" s="464">
        <f t="shared" si="27"/>
        <v>1248000</v>
      </c>
    </row>
    <row r="16" spans="1:37" s="463" customFormat="1" ht="27">
      <c r="A16" s="855">
        <v>5</v>
      </c>
      <c r="B16" s="876" t="s">
        <v>2504</v>
      </c>
      <c r="C16" s="842" t="s">
        <v>1960</v>
      </c>
      <c r="D16" s="842">
        <v>1963</v>
      </c>
      <c r="E16" s="843" t="s">
        <v>929</v>
      </c>
      <c r="F16" s="836">
        <v>1</v>
      </c>
      <c r="G16" s="837">
        <v>1.25</v>
      </c>
      <c r="H16" s="838">
        <v>83200</v>
      </c>
      <c r="I16" s="840"/>
      <c r="J16" s="840"/>
      <c r="K16" s="840">
        <f t="shared" si="23"/>
        <v>104000</v>
      </c>
      <c r="L16" s="838">
        <f t="shared" si="7"/>
        <v>104000</v>
      </c>
      <c r="M16" s="838">
        <f t="shared" si="24"/>
        <v>1248000</v>
      </c>
      <c r="N16" s="608">
        <v>1</v>
      </c>
      <c r="O16" s="605">
        <v>1.25</v>
      </c>
      <c r="P16" s="464">
        <f t="shared" si="8"/>
        <v>83200</v>
      </c>
      <c r="Q16" s="465">
        <f t="shared" si="9"/>
        <v>0</v>
      </c>
      <c r="R16" s="465">
        <f t="shared" si="10"/>
        <v>0</v>
      </c>
      <c r="S16" s="465">
        <f t="shared" si="11"/>
        <v>104000</v>
      </c>
      <c r="T16" s="464">
        <f t="shared" si="12"/>
        <v>104000</v>
      </c>
      <c r="U16" s="464">
        <f t="shared" si="25"/>
        <v>1248000</v>
      </c>
      <c r="V16" s="608">
        <v>1</v>
      </c>
      <c r="W16" s="605">
        <v>1.25</v>
      </c>
      <c r="X16" s="464">
        <f t="shared" si="13"/>
        <v>83200</v>
      </c>
      <c r="Y16" s="465">
        <f t="shared" si="14"/>
        <v>0</v>
      </c>
      <c r="Z16" s="465">
        <f t="shared" si="15"/>
        <v>0</v>
      </c>
      <c r="AA16" s="465">
        <f t="shared" si="16"/>
        <v>104000</v>
      </c>
      <c r="AB16" s="464">
        <f t="shared" si="17"/>
        <v>104000</v>
      </c>
      <c r="AC16" s="464">
        <f t="shared" si="26"/>
        <v>1248000</v>
      </c>
      <c r="AD16" s="608">
        <v>1</v>
      </c>
      <c r="AE16" s="605">
        <v>1.25</v>
      </c>
      <c r="AF16" s="464">
        <f t="shared" si="18"/>
        <v>83200</v>
      </c>
      <c r="AG16" s="465">
        <f t="shared" si="19"/>
        <v>0</v>
      </c>
      <c r="AH16" s="465">
        <f t="shared" si="20"/>
        <v>0</v>
      </c>
      <c r="AI16" s="465">
        <f t="shared" si="21"/>
        <v>104000</v>
      </c>
      <c r="AJ16" s="464">
        <f t="shared" si="22"/>
        <v>104000</v>
      </c>
      <c r="AK16" s="464">
        <f t="shared" si="27"/>
        <v>1248000</v>
      </c>
    </row>
    <row r="17" spans="1:37" s="463" customFormat="1" ht="27">
      <c r="A17" s="855">
        <v>6</v>
      </c>
      <c r="B17" s="876" t="s">
        <v>1223</v>
      </c>
      <c r="C17" s="842" t="s">
        <v>1960</v>
      </c>
      <c r="D17" s="842">
        <v>1995</v>
      </c>
      <c r="E17" s="843" t="s">
        <v>929</v>
      </c>
      <c r="F17" s="836">
        <v>1</v>
      </c>
      <c r="G17" s="837">
        <v>1.25</v>
      </c>
      <c r="H17" s="838">
        <v>83200</v>
      </c>
      <c r="I17" s="840"/>
      <c r="J17" s="840"/>
      <c r="K17" s="840">
        <f>G17*H17</f>
        <v>104000</v>
      </c>
      <c r="L17" s="838">
        <f t="shared" si="7"/>
        <v>104000</v>
      </c>
      <c r="M17" s="838">
        <f t="shared" si="24"/>
        <v>1248000</v>
      </c>
      <c r="N17" s="608">
        <v>1</v>
      </c>
      <c r="O17" s="605">
        <v>1.25</v>
      </c>
      <c r="P17" s="464">
        <f t="shared" si="8"/>
        <v>83200</v>
      </c>
      <c r="Q17" s="465">
        <f t="shared" si="9"/>
        <v>0</v>
      </c>
      <c r="R17" s="465">
        <f t="shared" si="10"/>
        <v>0</v>
      </c>
      <c r="S17" s="465">
        <f t="shared" si="11"/>
        <v>104000</v>
      </c>
      <c r="T17" s="464">
        <f t="shared" si="12"/>
        <v>104000</v>
      </c>
      <c r="U17" s="464">
        <f t="shared" si="25"/>
        <v>1248000</v>
      </c>
      <c r="V17" s="608">
        <v>1</v>
      </c>
      <c r="W17" s="605">
        <v>1.25</v>
      </c>
      <c r="X17" s="464">
        <f t="shared" si="13"/>
        <v>83200</v>
      </c>
      <c r="Y17" s="465">
        <f t="shared" si="14"/>
        <v>0</v>
      </c>
      <c r="Z17" s="465">
        <f t="shared" si="15"/>
        <v>0</v>
      </c>
      <c r="AA17" s="465">
        <f t="shared" si="16"/>
        <v>104000</v>
      </c>
      <c r="AB17" s="464">
        <f t="shared" si="17"/>
        <v>104000</v>
      </c>
      <c r="AC17" s="464">
        <f t="shared" si="26"/>
        <v>1248000</v>
      </c>
      <c r="AD17" s="608">
        <v>1</v>
      </c>
      <c r="AE17" s="605">
        <v>1.25</v>
      </c>
      <c r="AF17" s="464">
        <f t="shared" si="18"/>
        <v>83200</v>
      </c>
      <c r="AG17" s="465">
        <f t="shared" si="19"/>
        <v>0</v>
      </c>
      <c r="AH17" s="465">
        <f t="shared" si="20"/>
        <v>0</v>
      </c>
      <c r="AI17" s="465">
        <f t="shared" si="21"/>
        <v>104000</v>
      </c>
      <c r="AJ17" s="464">
        <f t="shared" si="22"/>
        <v>104000</v>
      </c>
      <c r="AK17" s="464">
        <f t="shared" si="27"/>
        <v>1248000</v>
      </c>
    </row>
    <row r="18" spans="1:37" s="463" customFormat="1" ht="17.25">
      <c r="A18" s="855">
        <v>7</v>
      </c>
      <c r="B18" s="876" t="s">
        <v>78</v>
      </c>
      <c r="C18" s="842"/>
      <c r="D18" s="842"/>
      <c r="E18" s="843" t="s">
        <v>392</v>
      </c>
      <c r="F18" s="836">
        <v>1</v>
      </c>
      <c r="G18" s="837">
        <v>1.6</v>
      </c>
      <c r="H18" s="838">
        <v>83200</v>
      </c>
      <c r="I18" s="840"/>
      <c r="J18" s="840"/>
      <c r="K18" s="840">
        <f>G18*H18</f>
        <v>133120</v>
      </c>
      <c r="L18" s="838">
        <f t="shared" si="7"/>
        <v>133120</v>
      </c>
      <c r="M18" s="838">
        <f t="shared" si="24"/>
        <v>1597440</v>
      </c>
      <c r="N18" s="608">
        <v>1</v>
      </c>
      <c r="O18" s="605">
        <v>1.6</v>
      </c>
      <c r="P18" s="464">
        <f t="shared" si="8"/>
        <v>83200</v>
      </c>
      <c r="Q18" s="465">
        <f t="shared" si="9"/>
        <v>0</v>
      </c>
      <c r="R18" s="465">
        <f t="shared" si="10"/>
        <v>0</v>
      </c>
      <c r="S18" s="465">
        <f t="shared" si="11"/>
        <v>133120</v>
      </c>
      <c r="T18" s="464">
        <f t="shared" si="12"/>
        <v>133120</v>
      </c>
      <c r="U18" s="464">
        <f t="shared" si="25"/>
        <v>1597440</v>
      </c>
      <c r="V18" s="608">
        <v>1</v>
      </c>
      <c r="W18" s="605">
        <v>1.6</v>
      </c>
      <c r="X18" s="464">
        <f t="shared" si="13"/>
        <v>83200</v>
      </c>
      <c r="Y18" s="465">
        <f t="shared" si="14"/>
        <v>0</v>
      </c>
      <c r="Z18" s="465">
        <f t="shared" si="15"/>
        <v>0</v>
      </c>
      <c r="AA18" s="465">
        <f t="shared" si="16"/>
        <v>133120</v>
      </c>
      <c r="AB18" s="464">
        <f t="shared" si="17"/>
        <v>133120</v>
      </c>
      <c r="AC18" s="464">
        <f t="shared" si="26"/>
        <v>1597440</v>
      </c>
      <c r="AD18" s="608">
        <v>1</v>
      </c>
      <c r="AE18" s="605">
        <v>1.6</v>
      </c>
      <c r="AF18" s="464">
        <f t="shared" si="18"/>
        <v>83200</v>
      </c>
      <c r="AG18" s="465">
        <f t="shared" si="19"/>
        <v>0</v>
      </c>
      <c r="AH18" s="465">
        <f t="shared" si="20"/>
        <v>0</v>
      </c>
      <c r="AI18" s="465">
        <f t="shared" si="21"/>
        <v>133120</v>
      </c>
      <c r="AJ18" s="464">
        <f t="shared" si="22"/>
        <v>133120</v>
      </c>
      <c r="AK18" s="464">
        <f t="shared" si="27"/>
        <v>1597440</v>
      </c>
    </row>
    <row r="19" spans="1:37" s="463" customFormat="1" ht="17.25">
      <c r="A19" s="855">
        <v>8</v>
      </c>
      <c r="B19" s="876" t="s">
        <v>2206</v>
      </c>
      <c r="C19" s="842" t="s">
        <v>1961</v>
      </c>
      <c r="D19" s="842">
        <v>1964</v>
      </c>
      <c r="E19" s="843" t="s">
        <v>392</v>
      </c>
      <c r="F19" s="836">
        <v>1</v>
      </c>
      <c r="G19" s="837">
        <v>1.6</v>
      </c>
      <c r="H19" s="838">
        <v>83200</v>
      </c>
      <c r="I19" s="840"/>
      <c r="J19" s="840"/>
      <c r="K19" s="840">
        <f t="shared" si="23"/>
        <v>133120</v>
      </c>
      <c r="L19" s="838">
        <f t="shared" ref="L19:L29" si="28">+I19+J19+K19</f>
        <v>133120</v>
      </c>
      <c r="M19" s="838">
        <f t="shared" si="24"/>
        <v>1597440</v>
      </c>
      <c r="N19" s="608">
        <v>1</v>
      </c>
      <c r="O19" s="605">
        <v>1.6</v>
      </c>
      <c r="P19" s="464">
        <f t="shared" si="8"/>
        <v>83200</v>
      </c>
      <c r="Q19" s="465">
        <f t="shared" si="9"/>
        <v>0</v>
      </c>
      <c r="R19" s="465">
        <f t="shared" si="10"/>
        <v>0</v>
      </c>
      <c r="S19" s="465">
        <f t="shared" si="11"/>
        <v>133120</v>
      </c>
      <c r="T19" s="464">
        <f t="shared" si="12"/>
        <v>133120</v>
      </c>
      <c r="U19" s="464">
        <f t="shared" si="25"/>
        <v>1597440</v>
      </c>
      <c r="V19" s="608">
        <v>1</v>
      </c>
      <c r="W19" s="605">
        <v>1.6</v>
      </c>
      <c r="X19" s="464">
        <f t="shared" si="13"/>
        <v>83200</v>
      </c>
      <c r="Y19" s="465">
        <f t="shared" si="14"/>
        <v>0</v>
      </c>
      <c r="Z19" s="465">
        <f t="shared" si="15"/>
        <v>0</v>
      </c>
      <c r="AA19" s="465">
        <f t="shared" si="16"/>
        <v>133120</v>
      </c>
      <c r="AB19" s="464">
        <f t="shared" si="17"/>
        <v>133120</v>
      </c>
      <c r="AC19" s="464">
        <f t="shared" si="26"/>
        <v>1597440</v>
      </c>
      <c r="AD19" s="608">
        <v>1</v>
      </c>
      <c r="AE19" s="605">
        <v>1.6</v>
      </c>
      <c r="AF19" s="464">
        <f t="shared" si="18"/>
        <v>83200</v>
      </c>
      <c r="AG19" s="465">
        <f t="shared" si="19"/>
        <v>0</v>
      </c>
      <c r="AH19" s="465">
        <f t="shared" si="20"/>
        <v>0</v>
      </c>
      <c r="AI19" s="465">
        <f t="shared" si="21"/>
        <v>133120</v>
      </c>
      <c r="AJ19" s="464">
        <f t="shared" si="22"/>
        <v>133120</v>
      </c>
      <c r="AK19" s="464">
        <f t="shared" si="27"/>
        <v>1597440</v>
      </c>
    </row>
    <row r="20" spans="1:37" s="463" customFormat="1" ht="17.25">
      <c r="A20" s="855">
        <v>9</v>
      </c>
      <c r="B20" s="876" t="s">
        <v>2505</v>
      </c>
      <c r="C20" s="842" t="s">
        <v>1961</v>
      </c>
      <c r="D20" s="842">
        <v>2000</v>
      </c>
      <c r="E20" s="843" t="s">
        <v>392</v>
      </c>
      <c r="F20" s="836">
        <v>1</v>
      </c>
      <c r="G20" s="837">
        <v>1.6</v>
      </c>
      <c r="H20" s="838">
        <v>83200</v>
      </c>
      <c r="I20" s="840"/>
      <c r="J20" s="840"/>
      <c r="K20" s="840">
        <f t="shared" si="23"/>
        <v>133120</v>
      </c>
      <c r="L20" s="838">
        <f t="shared" si="28"/>
        <v>133120</v>
      </c>
      <c r="M20" s="838">
        <f t="shared" si="24"/>
        <v>1597440</v>
      </c>
      <c r="N20" s="608">
        <v>1</v>
      </c>
      <c r="O20" s="605">
        <v>1.6</v>
      </c>
      <c r="P20" s="464">
        <f t="shared" si="8"/>
        <v>83200</v>
      </c>
      <c r="Q20" s="465">
        <f t="shared" si="9"/>
        <v>0</v>
      </c>
      <c r="R20" s="465">
        <f t="shared" si="10"/>
        <v>0</v>
      </c>
      <c r="S20" s="465">
        <f t="shared" si="11"/>
        <v>133120</v>
      </c>
      <c r="T20" s="464">
        <f t="shared" si="12"/>
        <v>133120</v>
      </c>
      <c r="U20" s="464">
        <f t="shared" si="25"/>
        <v>1597440</v>
      </c>
      <c r="V20" s="608">
        <v>1</v>
      </c>
      <c r="W20" s="605">
        <v>1.6</v>
      </c>
      <c r="X20" s="464">
        <f t="shared" si="13"/>
        <v>83200</v>
      </c>
      <c r="Y20" s="465">
        <f t="shared" si="14"/>
        <v>0</v>
      </c>
      <c r="Z20" s="465">
        <f t="shared" si="15"/>
        <v>0</v>
      </c>
      <c r="AA20" s="465">
        <f t="shared" si="16"/>
        <v>133120</v>
      </c>
      <c r="AB20" s="464">
        <f t="shared" si="17"/>
        <v>133120</v>
      </c>
      <c r="AC20" s="464">
        <f t="shared" si="26"/>
        <v>1597440</v>
      </c>
      <c r="AD20" s="608">
        <v>1</v>
      </c>
      <c r="AE20" s="605">
        <v>1.6</v>
      </c>
      <c r="AF20" s="464">
        <f t="shared" si="18"/>
        <v>83200</v>
      </c>
      <c r="AG20" s="465">
        <f t="shared" si="19"/>
        <v>0</v>
      </c>
      <c r="AH20" s="465">
        <f t="shared" si="20"/>
        <v>0</v>
      </c>
      <c r="AI20" s="465">
        <f t="shared" si="21"/>
        <v>133120</v>
      </c>
      <c r="AJ20" s="464">
        <f t="shared" si="22"/>
        <v>133120</v>
      </c>
      <c r="AK20" s="464">
        <f t="shared" si="27"/>
        <v>1597440</v>
      </c>
    </row>
    <row r="21" spans="1:37" s="463" customFormat="1" ht="17.25">
      <c r="A21" s="855">
        <v>10</v>
      </c>
      <c r="B21" s="876" t="s">
        <v>78</v>
      </c>
      <c r="C21" s="842"/>
      <c r="D21" s="842"/>
      <c r="E21" s="843" t="s">
        <v>392</v>
      </c>
      <c r="F21" s="836">
        <v>1</v>
      </c>
      <c r="G21" s="837">
        <v>1.6</v>
      </c>
      <c r="H21" s="838">
        <v>83200</v>
      </c>
      <c r="I21" s="840"/>
      <c r="J21" s="840"/>
      <c r="K21" s="840">
        <f t="shared" si="23"/>
        <v>133120</v>
      </c>
      <c r="L21" s="838">
        <f t="shared" si="28"/>
        <v>133120</v>
      </c>
      <c r="M21" s="838">
        <f t="shared" si="24"/>
        <v>1597440</v>
      </c>
      <c r="N21" s="608">
        <v>1</v>
      </c>
      <c r="O21" s="605">
        <v>1.6</v>
      </c>
      <c r="P21" s="464">
        <f t="shared" si="8"/>
        <v>83200</v>
      </c>
      <c r="Q21" s="465">
        <f t="shared" si="9"/>
        <v>0</v>
      </c>
      <c r="R21" s="465">
        <f t="shared" si="10"/>
        <v>0</v>
      </c>
      <c r="S21" s="465">
        <f t="shared" si="11"/>
        <v>133120</v>
      </c>
      <c r="T21" s="464">
        <f t="shared" si="12"/>
        <v>133120</v>
      </c>
      <c r="U21" s="464">
        <f t="shared" si="25"/>
        <v>1597440</v>
      </c>
      <c r="V21" s="608">
        <v>1</v>
      </c>
      <c r="W21" s="605">
        <v>1.6</v>
      </c>
      <c r="X21" s="464">
        <f t="shared" si="13"/>
        <v>83200</v>
      </c>
      <c r="Y21" s="465">
        <f t="shared" si="14"/>
        <v>0</v>
      </c>
      <c r="Z21" s="465">
        <f t="shared" si="15"/>
        <v>0</v>
      </c>
      <c r="AA21" s="465">
        <f t="shared" si="16"/>
        <v>133120</v>
      </c>
      <c r="AB21" s="464">
        <f t="shared" si="17"/>
        <v>133120</v>
      </c>
      <c r="AC21" s="464">
        <f t="shared" si="26"/>
        <v>1597440</v>
      </c>
      <c r="AD21" s="608">
        <v>1</v>
      </c>
      <c r="AE21" s="605">
        <v>1.6</v>
      </c>
      <c r="AF21" s="464">
        <f t="shared" si="18"/>
        <v>83200</v>
      </c>
      <c r="AG21" s="465">
        <f t="shared" si="19"/>
        <v>0</v>
      </c>
      <c r="AH21" s="465">
        <f t="shared" si="20"/>
        <v>0</v>
      </c>
      <c r="AI21" s="465">
        <f t="shared" si="21"/>
        <v>133120</v>
      </c>
      <c r="AJ21" s="464">
        <f t="shared" si="22"/>
        <v>133120</v>
      </c>
      <c r="AK21" s="464">
        <f t="shared" si="27"/>
        <v>1597440</v>
      </c>
    </row>
    <row r="22" spans="1:37" s="463" customFormat="1" ht="17.25">
      <c r="A22" s="855">
        <v>11</v>
      </c>
      <c r="B22" s="876" t="s">
        <v>78</v>
      </c>
      <c r="C22" s="842"/>
      <c r="D22" s="842"/>
      <c r="E22" s="843" t="s">
        <v>392</v>
      </c>
      <c r="F22" s="836">
        <v>1</v>
      </c>
      <c r="G22" s="837">
        <v>1.6</v>
      </c>
      <c r="H22" s="838">
        <v>83200</v>
      </c>
      <c r="I22" s="927"/>
      <c r="J22" s="839"/>
      <c r="K22" s="840">
        <f t="shared" si="23"/>
        <v>133120</v>
      </c>
      <c r="L22" s="838">
        <f t="shared" si="28"/>
        <v>133120</v>
      </c>
      <c r="M22" s="838">
        <f t="shared" si="24"/>
        <v>1597440</v>
      </c>
      <c r="N22" s="608">
        <v>1</v>
      </c>
      <c r="O22" s="605">
        <v>1.6</v>
      </c>
      <c r="P22" s="464">
        <f t="shared" si="8"/>
        <v>83200</v>
      </c>
      <c r="Q22" s="465">
        <f t="shared" si="9"/>
        <v>0</v>
      </c>
      <c r="R22" s="465">
        <f t="shared" si="10"/>
        <v>0</v>
      </c>
      <c r="S22" s="465">
        <f t="shared" si="11"/>
        <v>133120</v>
      </c>
      <c r="T22" s="464">
        <f t="shared" si="12"/>
        <v>133120</v>
      </c>
      <c r="U22" s="464">
        <f t="shared" si="25"/>
        <v>1597440</v>
      </c>
      <c r="V22" s="608">
        <v>1</v>
      </c>
      <c r="W22" s="605">
        <v>1.6</v>
      </c>
      <c r="X22" s="464">
        <f t="shared" si="13"/>
        <v>83200</v>
      </c>
      <c r="Y22" s="465">
        <f t="shared" si="14"/>
        <v>0</v>
      </c>
      <c r="Z22" s="465">
        <f t="shared" si="15"/>
        <v>0</v>
      </c>
      <c r="AA22" s="465">
        <f t="shared" si="16"/>
        <v>133120</v>
      </c>
      <c r="AB22" s="464">
        <f t="shared" si="17"/>
        <v>133120</v>
      </c>
      <c r="AC22" s="464">
        <f t="shared" si="26"/>
        <v>1597440</v>
      </c>
      <c r="AD22" s="608">
        <v>1</v>
      </c>
      <c r="AE22" s="605">
        <v>1.6</v>
      </c>
      <c r="AF22" s="464">
        <f t="shared" si="18"/>
        <v>83200</v>
      </c>
      <c r="AG22" s="465">
        <f t="shared" si="19"/>
        <v>0</v>
      </c>
      <c r="AH22" s="465">
        <f t="shared" si="20"/>
        <v>0</v>
      </c>
      <c r="AI22" s="465">
        <f t="shared" si="21"/>
        <v>133120</v>
      </c>
      <c r="AJ22" s="464">
        <f t="shared" si="22"/>
        <v>133120</v>
      </c>
      <c r="AK22" s="464">
        <f t="shared" si="27"/>
        <v>1597440</v>
      </c>
    </row>
    <row r="23" spans="1:37" s="463" customFormat="1" ht="17.25">
      <c r="A23" s="855">
        <v>12</v>
      </c>
      <c r="B23" s="876" t="s">
        <v>78</v>
      </c>
      <c r="C23" s="842"/>
      <c r="D23" s="842"/>
      <c r="E23" s="843" t="s">
        <v>392</v>
      </c>
      <c r="F23" s="836">
        <v>1</v>
      </c>
      <c r="G23" s="837">
        <v>1.6</v>
      </c>
      <c r="H23" s="838">
        <v>83200</v>
      </c>
      <c r="I23" s="840"/>
      <c r="J23" s="840"/>
      <c r="K23" s="840">
        <f>G23*H23</f>
        <v>133120</v>
      </c>
      <c r="L23" s="838">
        <f t="shared" si="28"/>
        <v>133120</v>
      </c>
      <c r="M23" s="838">
        <f t="shared" si="24"/>
        <v>1597440</v>
      </c>
      <c r="N23" s="608">
        <v>1</v>
      </c>
      <c r="O23" s="605">
        <v>1.6</v>
      </c>
      <c r="P23" s="464">
        <f t="shared" si="8"/>
        <v>83200</v>
      </c>
      <c r="Q23" s="465">
        <f t="shared" si="9"/>
        <v>0</v>
      </c>
      <c r="R23" s="465">
        <f t="shared" si="10"/>
        <v>0</v>
      </c>
      <c r="S23" s="465">
        <f t="shared" si="11"/>
        <v>133120</v>
      </c>
      <c r="T23" s="464">
        <f t="shared" si="12"/>
        <v>133120</v>
      </c>
      <c r="U23" s="464">
        <f t="shared" si="25"/>
        <v>1597440</v>
      </c>
      <c r="V23" s="608">
        <v>1</v>
      </c>
      <c r="W23" s="605">
        <v>1.6</v>
      </c>
      <c r="X23" s="464">
        <f t="shared" si="13"/>
        <v>83200</v>
      </c>
      <c r="Y23" s="465">
        <f t="shared" si="14"/>
        <v>0</v>
      </c>
      <c r="Z23" s="465">
        <f t="shared" si="15"/>
        <v>0</v>
      </c>
      <c r="AA23" s="465">
        <f t="shared" si="16"/>
        <v>133120</v>
      </c>
      <c r="AB23" s="464">
        <f t="shared" si="17"/>
        <v>133120</v>
      </c>
      <c r="AC23" s="464">
        <f t="shared" si="26"/>
        <v>1597440</v>
      </c>
      <c r="AD23" s="608">
        <v>1</v>
      </c>
      <c r="AE23" s="605">
        <v>1.6</v>
      </c>
      <c r="AF23" s="464">
        <f t="shared" si="18"/>
        <v>83200</v>
      </c>
      <c r="AG23" s="465">
        <f t="shared" si="19"/>
        <v>0</v>
      </c>
      <c r="AH23" s="465">
        <f t="shared" si="20"/>
        <v>0</v>
      </c>
      <c r="AI23" s="465">
        <f t="shared" si="21"/>
        <v>133120</v>
      </c>
      <c r="AJ23" s="464">
        <f t="shared" si="22"/>
        <v>133120</v>
      </c>
      <c r="AK23" s="464">
        <f t="shared" si="27"/>
        <v>1597440</v>
      </c>
    </row>
    <row r="24" spans="1:37" s="463" customFormat="1" ht="17.25">
      <c r="A24" s="855">
        <v>13</v>
      </c>
      <c r="B24" s="876" t="s">
        <v>78</v>
      </c>
      <c r="C24" s="842"/>
      <c r="D24" s="842"/>
      <c r="E24" s="843" t="s">
        <v>392</v>
      </c>
      <c r="F24" s="836">
        <v>1</v>
      </c>
      <c r="G24" s="837">
        <v>1.6</v>
      </c>
      <c r="H24" s="838">
        <v>83200</v>
      </c>
      <c r="I24" s="840"/>
      <c r="J24" s="840"/>
      <c r="K24" s="840">
        <f>G24*H24</f>
        <v>133120</v>
      </c>
      <c r="L24" s="838">
        <f>+I24+J24+K24</f>
        <v>133120</v>
      </c>
      <c r="M24" s="838">
        <f>+L24*12</f>
        <v>1597440</v>
      </c>
      <c r="N24" s="608">
        <v>1</v>
      </c>
      <c r="O24" s="605">
        <v>1.6</v>
      </c>
      <c r="P24" s="464">
        <f t="shared" ref="P24:S27" si="29">+H24</f>
        <v>83200</v>
      </c>
      <c r="Q24" s="465">
        <f t="shared" si="29"/>
        <v>0</v>
      </c>
      <c r="R24" s="465">
        <f t="shared" si="29"/>
        <v>0</v>
      </c>
      <c r="S24" s="465">
        <f t="shared" si="29"/>
        <v>133120</v>
      </c>
      <c r="T24" s="464">
        <f>+Q24+R24+S24</f>
        <v>133120</v>
      </c>
      <c r="U24" s="464">
        <f>+T24*12</f>
        <v>1597440</v>
      </c>
      <c r="V24" s="608">
        <v>1</v>
      </c>
      <c r="W24" s="605">
        <v>1.6</v>
      </c>
      <c r="X24" s="464">
        <f t="shared" ref="X24:AA27" si="30">+P24</f>
        <v>83200</v>
      </c>
      <c r="Y24" s="465">
        <f t="shared" si="30"/>
        <v>0</v>
      </c>
      <c r="Z24" s="465">
        <f t="shared" si="30"/>
        <v>0</v>
      </c>
      <c r="AA24" s="465">
        <f t="shared" si="30"/>
        <v>133120</v>
      </c>
      <c r="AB24" s="464">
        <f>+Y24+Z24+AA24</f>
        <v>133120</v>
      </c>
      <c r="AC24" s="464">
        <f>+AB24*12</f>
        <v>1597440</v>
      </c>
      <c r="AD24" s="608">
        <v>1</v>
      </c>
      <c r="AE24" s="605">
        <v>1.6</v>
      </c>
      <c r="AF24" s="464">
        <f t="shared" ref="AF24:AI27" si="31">+X24</f>
        <v>83200</v>
      </c>
      <c r="AG24" s="465">
        <f t="shared" si="31"/>
        <v>0</v>
      </c>
      <c r="AH24" s="465">
        <f t="shared" si="31"/>
        <v>0</v>
      </c>
      <c r="AI24" s="465">
        <f t="shared" si="31"/>
        <v>133120</v>
      </c>
      <c r="AJ24" s="464">
        <f>+AG24+AH24+AI24</f>
        <v>133120</v>
      </c>
      <c r="AK24" s="464">
        <f>+AJ24*12</f>
        <v>1597440</v>
      </c>
    </row>
    <row r="25" spans="1:37" s="463" customFormat="1" ht="17.25">
      <c r="A25" s="855">
        <v>14</v>
      </c>
      <c r="B25" s="876" t="s">
        <v>78</v>
      </c>
      <c r="C25" s="842"/>
      <c r="D25" s="842"/>
      <c r="E25" s="843" t="s">
        <v>392</v>
      </c>
      <c r="F25" s="836">
        <v>1</v>
      </c>
      <c r="G25" s="837">
        <v>1.6</v>
      </c>
      <c r="H25" s="838">
        <v>83200</v>
      </c>
      <c r="I25" s="840"/>
      <c r="J25" s="840"/>
      <c r="K25" s="840">
        <f>G25*H25</f>
        <v>133120</v>
      </c>
      <c r="L25" s="838">
        <f>+I25+J25+K25</f>
        <v>133120</v>
      </c>
      <c r="M25" s="838">
        <f>+L25*12</f>
        <v>1597440</v>
      </c>
      <c r="N25" s="608">
        <v>1</v>
      </c>
      <c r="O25" s="605">
        <v>1.6</v>
      </c>
      <c r="P25" s="464">
        <f t="shared" si="29"/>
        <v>83200</v>
      </c>
      <c r="Q25" s="465">
        <f t="shared" si="29"/>
        <v>0</v>
      </c>
      <c r="R25" s="465">
        <f t="shared" si="29"/>
        <v>0</v>
      </c>
      <c r="S25" s="465">
        <f t="shared" si="29"/>
        <v>133120</v>
      </c>
      <c r="T25" s="464">
        <f>+Q25+R25+S25</f>
        <v>133120</v>
      </c>
      <c r="U25" s="464">
        <f>+T25*12</f>
        <v>1597440</v>
      </c>
      <c r="V25" s="608">
        <v>1</v>
      </c>
      <c r="W25" s="605">
        <v>1.6</v>
      </c>
      <c r="X25" s="464">
        <f t="shared" si="30"/>
        <v>83200</v>
      </c>
      <c r="Y25" s="465">
        <f t="shared" si="30"/>
        <v>0</v>
      </c>
      <c r="Z25" s="465">
        <f t="shared" si="30"/>
        <v>0</v>
      </c>
      <c r="AA25" s="465">
        <f t="shared" si="30"/>
        <v>133120</v>
      </c>
      <c r="AB25" s="464">
        <f>+Y25+Z25+AA25</f>
        <v>133120</v>
      </c>
      <c r="AC25" s="464">
        <f>+AB25*12</f>
        <v>1597440</v>
      </c>
      <c r="AD25" s="608">
        <v>1</v>
      </c>
      <c r="AE25" s="605">
        <v>1.6</v>
      </c>
      <c r="AF25" s="464">
        <f t="shared" si="31"/>
        <v>83200</v>
      </c>
      <c r="AG25" s="465">
        <f t="shared" si="31"/>
        <v>0</v>
      </c>
      <c r="AH25" s="465">
        <f t="shared" si="31"/>
        <v>0</v>
      </c>
      <c r="AI25" s="465">
        <f t="shared" si="31"/>
        <v>133120</v>
      </c>
      <c r="AJ25" s="464">
        <f>+AG25+AH25+AI25</f>
        <v>133120</v>
      </c>
      <c r="AK25" s="464">
        <f>+AJ25*12</f>
        <v>1597440</v>
      </c>
    </row>
    <row r="26" spans="1:37" s="463" customFormat="1" ht="17.25">
      <c r="A26" s="855">
        <v>15</v>
      </c>
      <c r="B26" s="876" t="s">
        <v>78</v>
      </c>
      <c r="C26" s="842"/>
      <c r="D26" s="842"/>
      <c r="E26" s="843" t="s">
        <v>392</v>
      </c>
      <c r="F26" s="836">
        <v>1</v>
      </c>
      <c r="G26" s="837">
        <v>1.6</v>
      </c>
      <c r="H26" s="838">
        <v>83200</v>
      </c>
      <c r="I26" s="840"/>
      <c r="J26" s="840"/>
      <c r="K26" s="840">
        <f>G26*H26</f>
        <v>133120</v>
      </c>
      <c r="L26" s="838">
        <f>+I26+J26+K26</f>
        <v>133120</v>
      </c>
      <c r="M26" s="838">
        <f>+L26*12</f>
        <v>1597440</v>
      </c>
      <c r="N26" s="608">
        <v>1</v>
      </c>
      <c r="O26" s="605">
        <v>1.6</v>
      </c>
      <c r="P26" s="464">
        <f t="shared" si="29"/>
        <v>83200</v>
      </c>
      <c r="Q26" s="465">
        <f t="shared" si="29"/>
        <v>0</v>
      </c>
      <c r="R26" s="465">
        <f t="shared" si="29"/>
        <v>0</v>
      </c>
      <c r="S26" s="465">
        <f t="shared" si="29"/>
        <v>133120</v>
      </c>
      <c r="T26" s="464">
        <f>+Q26+R26+S26</f>
        <v>133120</v>
      </c>
      <c r="U26" s="464">
        <f>+T26*12</f>
        <v>1597440</v>
      </c>
      <c r="V26" s="608">
        <v>1</v>
      </c>
      <c r="W26" s="605">
        <v>1.6</v>
      </c>
      <c r="X26" s="464">
        <f t="shared" si="30"/>
        <v>83200</v>
      </c>
      <c r="Y26" s="465">
        <f t="shared" si="30"/>
        <v>0</v>
      </c>
      <c r="Z26" s="465">
        <f t="shared" si="30"/>
        <v>0</v>
      </c>
      <c r="AA26" s="465">
        <f t="shared" si="30"/>
        <v>133120</v>
      </c>
      <c r="AB26" s="464">
        <f>+Y26+Z26+AA26</f>
        <v>133120</v>
      </c>
      <c r="AC26" s="464">
        <f>+AB26*12</f>
        <v>1597440</v>
      </c>
      <c r="AD26" s="608">
        <v>1</v>
      </c>
      <c r="AE26" s="605">
        <v>1.6</v>
      </c>
      <c r="AF26" s="464">
        <f t="shared" si="31"/>
        <v>83200</v>
      </c>
      <c r="AG26" s="465">
        <f t="shared" si="31"/>
        <v>0</v>
      </c>
      <c r="AH26" s="465">
        <f t="shared" si="31"/>
        <v>0</v>
      </c>
      <c r="AI26" s="465">
        <f t="shared" si="31"/>
        <v>133120</v>
      </c>
      <c r="AJ26" s="464">
        <f>+AG26+AH26+AI26</f>
        <v>133120</v>
      </c>
      <c r="AK26" s="464">
        <f>+AJ26*12</f>
        <v>1597440</v>
      </c>
    </row>
    <row r="27" spans="1:37" s="463" customFormat="1" ht="17.25">
      <c r="A27" s="855">
        <v>16</v>
      </c>
      <c r="B27" s="876" t="s">
        <v>78</v>
      </c>
      <c r="C27" s="842"/>
      <c r="D27" s="842"/>
      <c r="E27" s="843" t="s">
        <v>392</v>
      </c>
      <c r="F27" s="836">
        <v>1</v>
      </c>
      <c r="G27" s="837">
        <v>1.6</v>
      </c>
      <c r="H27" s="838">
        <v>83200</v>
      </c>
      <c r="I27" s="840"/>
      <c r="J27" s="840"/>
      <c r="K27" s="840">
        <f>G27*H27</f>
        <v>133120</v>
      </c>
      <c r="L27" s="838">
        <f>+I27+J27+K27</f>
        <v>133120</v>
      </c>
      <c r="M27" s="838">
        <f>+L27*12</f>
        <v>1597440</v>
      </c>
      <c r="N27" s="608">
        <v>1</v>
      </c>
      <c r="O27" s="605">
        <v>1.6</v>
      </c>
      <c r="P27" s="464">
        <f t="shared" si="29"/>
        <v>83200</v>
      </c>
      <c r="Q27" s="465">
        <f t="shared" si="29"/>
        <v>0</v>
      </c>
      <c r="R27" s="465">
        <f t="shared" si="29"/>
        <v>0</v>
      </c>
      <c r="S27" s="465">
        <f t="shared" si="29"/>
        <v>133120</v>
      </c>
      <c r="T27" s="464">
        <f>+Q27+R27+S27</f>
        <v>133120</v>
      </c>
      <c r="U27" s="464">
        <f>+T27*12</f>
        <v>1597440</v>
      </c>
      <c r="V27" s="608">
        <v>1</v>
      </c>
      <c r="W27" s="605">
        <v>1.6</v>
      </c>
      <c r="X27" s="464">
        <f t="shared" si="30"/>
        <v>83200</v>
      </c>
      <c r="Y27" s="465">
        <f t="shared" si="30"/>
        <v>0</v>
      </c>
      <c r="Z27" s="465">
        <f t="shared" si="30"/>
        <v>0</v>
      </c>
      <c r="AA27" s="465">
        <f t="shared" si="30"/>
        <v>133120</v>
      </c>
      <c r="AB27" s="464">
        <f>+Y27+Z27+AA27</f>
        <v>133120</v>
      </c>
      <c r="AC27" s="464">
        <f>+AB27*12</f>
        <v>1597440</v>
      </c>
      <c r="AD27" s="608">
        <v>1</v>
      </c>
      <c r="AE27" s="605">
        <v>1.6</v>
      </c>
      <c r="AF27" s="464">
        <f t="shared" si="31"/>
        <v>83200</v>
      </c>
      <c r="AG27" s="465">
        <f t="shared" si="31"/>
        <v>0</v>
      </c>
      <c r="AH27" s="465">
        <f t="shared" si="31"/>
        <v>0</v>
      </c>
      <c r="AI27" s="465">
        <f t="shared" si="31"/>
        <v>133120</v>
      </c>
      <c r="AJ27" s="464">
        <f>+AG27+AH27+AI27</f>
        <v>133120</v>
      </c>
      <c r="AK27" s="464">
        <f>+AJ27*12</f>
        <v>1597440</v>
      </c>
    </row>
    <row r="28" spans="1:37" s="463" customFormat="1" ht="40.5">
      <c r="A28" s="855">
        <v>17</v>
      </c>
      <c r="B28" s="876" t="s">
        <v>1609</v>
      </c>
      <c r="C28" s="842" t="s">
        <v>1961</v>
      </c>
      <c r="D28" s="842">
        <v>1957</v>
      </c>
      <c r="E28" s="843" t="s">
        <v>928</v>
      </c>
      <c r="F28" s="836">
        <v>1</v>
      </c>
      <c r="G28" s="837">
        <v>1</v>
      </c>
      <c r="H28" s="838">
        <v>83200</v>
      </c>
      <c r="I28" s="840"/>
      <c r="J28" s="840"/>
      <c r="K28" s="840">
        <v>95625</v>
      </c>
      <c r="L28" s="838">
        <f t="shared" si="28"/>
        <v>95625</v>
      </c>
      <c r="M28" s="838">
        <f t="shared" si="24"/>
        <v>1147500</v>
      </c>
      <c r="N28" s="608">
        <v>1</v>
      </c>
      <c r="O28" s="605">
        <v>1</v>
      </c>
      <c r="P28" s="464">
        <f t="shared" si="8"/>
        <v>83200</v>
      </c>
      <c r="Q28" s="465">
        <f t="shared" si="9"/>
        <v>0</v>
      </c>
      <c r="R28" s="465">
        <f t="shared" si="10"/>
        <v>0</v>
      </c>
      <c r="S28" s="465">
        <f t="shared" si="11"/>
        <v>95625</v>
      </c>
      <c r="T28" s="464">
        <f t="shared" si="12"/>
        <v>95625</v>
      </c>
      <c r="U28" s="464">
        <f t="shared" si="25"/>
        <v>1147500</v>
      </c>
      <c r="V28" s="608">
        <v>1</v>
      </c>
      <c r="W28" s="605">
        <v>1</v>
      </c>
      <c r="X28" s="464">
        <f t="shared" si="13"/>
        <v>83200</v>
      </c>
      <c r="Y28" s="465">
        <f t="shared" si="14"/>
        <v>0</v>
      </c>
      <c r="Z28" s="465">
        <f t="shared" si="15"/>
        <v>0</v>
      </c>
      <c r="AA28" s="465">
        <f t="shared" si="16"/>
        <v>95625</v>
      </c>
      <c r="AB28" s="464">
        <f t="shared" si="17"/>
        <v>95625</v>
      </c>
      <c r="AC28" s="464">
        <f t="shared" si="26"/>
        <v>1147500</v>
      </c>
      <c r="AD28" s="608">
        <v>1</v>
      </c>
      <c r="AE28" s="605">
        <v>1</v>
      </c>
      <c r="AF28" s="464">
        <f t="shared" si="18"/>
        <v>83200</v>
      </c>
      <c r="AG28" s="465">
        <f t="shared" si="19"/>
        <v>0</v>
      </c>
      <c r="AH28" s="465">
        <f t="shared" si="20"/>
        <v>0</v>
      </c>
      <c r="AI28" s="465">
        <f t="shared" si="21"/>
        <v>95625</v>
      </c>
      <c r="AJ28" s="464">
        <f t="shared" si="22"/>
        <v>95625</v>
      </c>
      <c r="AK28" s="464">
        <f t="shared" si="27"/>
        <v>1147500</v>
      </c>
    </row>
    <row r="29" spans="1:37" s="463" customFormat="1" ht="40.5">
      <c r="A29" s="855">
        <v>18</v>
      </c>
      <c r="B29" s="876" t="s">
        <v>78</v>
      </c>
      <c r="C29" s="842"/>
      <c r="D29" s="842"/>
      <c r="E29" s="843" t="s">
        <v>928</v>
      </c>
      <c r="F29" s="836">
        <v>1</v>
      </c>
      <c r="G29" s="837">
        <v>1</v>
      </c>
      <c r="H29" s="838">
        <v>83200</v>
      </c>
      <c r="I29" s="840"/>
      <c r="J29" s="840"/>
      <c r="K29" s="840">
        <v>104000</v>
      </c>
      <c r="L29" s="838">
        <f t="shared" si="28"/>
        <v>104000</v>
      </c>
      <c r="M29" s="838">
        <f t="shared" si="24"/>
        <v>1248000</v>
      </c>
      <c r="N29" s="608">
        <v>1</v>
      </c>
      <c r="O29" s="605">
        <v>1</v>
      </c>
      <c r="P29" s="464">
        <f t="shared" si="8"/>
        <v>83200</v>
      </c>
      <c r="Q29" s="465">
        <f t="shared" si="9"/>
        <v>0</v>
      </c>
      <c r="R29" s="465">
        <f t="shared" si="10"/>
        <v>0</v>
      </c>
      <c r="S29" s="465">
        <f t="shared" si="11"/>
        <v>104000</v>
      </c>
      <c r="T29" s="464">
        <f t="shared" si="12"/>
        <v>104000</v>
      </c>
      <c r="U29" s="464">
        <f t="shared" si="25"/>
        <v>1248000</v>
      </c>
      <c r="V29" s="608">
        <v>1</v>
      </c>
      <c r="W29" s="605">
        <v>1</v>
      </c>
      <c r="X29" s="464">
        <f t="shared" si="13"/>
        <v>83200</v>
      </c>
      <c r="Y29" s="465">
        <f t="shared" si="14"/>
        <v>0</v>
      </c>
      <c r="Z29" s="465">
        <f t="shared" si="15"/>
        <v>0</v>
      </c>
      <c r="AA29" s="465">
        <f t="shared" si="16"/>
        <v>104000</v>
      </c>
      <c r="AB29" s="464">
        <f t="shared" si="17"/>
        <v>104000</v>
      </c>
      <c r="AC29" s="464">
        <f t="shared" si="26"/>
        <v>1248000</v>
      </c>
      <c r="AD29" s="608">
        <v>1</v>
      </c>
      <c r="AE29" s="605">
        <v>1</v>
      </c>
      <c r="AF29" s="464">
        <f t="shared" si="18"/>
        <v>83200</v>
      </c>
      <c r="AG29" s="465">
        <f t="shared" si="19"/>
        <v>0</v>
      </c>
      <c r="AH29" s="465">
        <f t="shared" si="20"/>
        <v>0</v>
      </c>
      <c r="AI29" s="465">
        <f t="shared" si="21"/>
        <v>104000</v>
      </c>
      <c r="AJ29" s="464">
        <f t="shared" si="22"/>
        <v>104000</v>
      </c>
      <c r="AK29" s="464">
        <f t="shared" si="27"/>
        <v>1248000</v>
      </c>
    </row>
    <row r="30" spans="1:37" s="463" customFormat="1" ht="17.25">
      <c r="A30" s="855">
        <v>19</v>
      </c>
      <c r="B30" s="876" t="s">
        <v>78</v>
      </c>
      <c r="C30" s="842"/>
      <c r="D30" s="842"/>
      <c r="E30" s="843" t="s">
        <v>587</v>
      </c>
      <c r="F30" s="836">
        <v>1</v>
      </c>
      <c r="G30" s="837">
        <v>1.4</v>
      </c>
      <c r="H30" s="838">
        <v>83200</v>
      </c>
      <c r="I30" s="840"/>
      <c r="J30" s="840"/>
      <c r="K30" s="840">
        <f>G30*H30</f>
        <v>116479.99999999999</v>
      </c>
      <c r="L30" s="838">
        <f>+I30+J30+K30</f>
        <v>116479.99999999999</v>
      </c>
      <c r="M30" s="838">
        <f t="shared" si="24"/>
        <v>1397759.9999999998</v>
      </c>
      <c r="N30" s="608">
        <v>1</v>
      </c>
      <c r="O30" s="605">
        <v>1.4</v>
      </c>
      <c r="P30" s="464">
        <f t="shared" si="8"/>
        <v>83200</v>
      </c>
      <c r="Q30" s="465">
        <f t="shared" si="9"/>
        <v>0</v>
      </c>
      <c r="R30" s="465">
        <f t="shared" si="10"/>
        <v>0</v>
      </c>
      <c r="S30" s="465">
        <f t="shared" si="11"/>
        <v>116479.99999999999</v>
      </c>
      <c r="T30" s="464">
        <f t="shared" si="12"/>
        <v>116479.99999999999</v>
      </c>
      <c r="U30" s="464">
        <f t="shared" si="25"/>
        <v>1397759.9999999998</v>
      </c>
      <c r="V30" s="608">
        <v>1</v>
      </c>
      <c r="W30" s="605">
        <v>1.4</v>
      </c>
      <c r="X30" s="464">
        <f t="shared" si="13"/>
        <v>83200</v>
      </c>
      <c r="Y30" s="465">
        <f t="shared" si="14"/>
        <v>0</v>
      </c>
      <c r="Z30" s="465">
        <f t="shared" si="15"/>
        <v>0</v>
      </c>
      <c r="AA30" s="465">
        <f t="shared" si="16"/>
        <v>116479.99999999999</v>
      </c>
      <c r="AB30" s="464">
        <f t="shared" si="17"/>
        <v>116479.99999999999</v>
      </c>
      <c r="AC30" s="464">
        <f t="shared" si="26"/>
        <v>1397759.9999999998</v>
      </c>
      <c r="AD30" s="608">
        <v>1</v>
      </c>
      <c r="AE30" s="605">
        <v>1.4</v>
      </c>
      <c r="AF30" s="464">
        <f t="shared" si="18"/>
        <v>83200</v>
      </c>
      <c r="AG30" s="465">
        <f t="shared" si="19"/>
        <v>0</v>
      </c>
      <c r="AH30" s="465">
        <f t="shared" si="20"/>
        <v>0</v>
      </c>
      <c r="AI30" s="465">
        <f t="shared" si="21"/>
        <v>116479.99999999999</v>
      </c>
      <c r="AJ30" s="464">
        <f t="shared" si="22"/>
        <v>116479.99999999999</v>
      </c>
      <c r="AK30" s="464">
        <f t="shared" si="27"/>
        <v>1397759.9999999998</v>
      </c>
    </row>
    <row r="31" spans="1:37" s="463" customFormat="1" ht="17.25">
      <c r="A31" s="855">
        <v>20</v>
      </c>
      <c r="B31" s="876" t="s">
        <v>3374</v>
      </c>
      <c r="C31" s="842" t="s">
        <v>1961</v>
      </c>
      <c r="D31" s="842">
        <v>1960</v>
      </c>
      <c r="E31" s="843" t="s">
        <v>404</v>
      </c>
      <c r="F31" s="836">
        <v>1</v>
      </c>
      <c r="G31" s="837">
        <v>1.2</v>
      </c>
      <c r="H31" s="838">
        <v>83200</v>
      </c>
      <c r="I31" s="840"/>
      <c r="J31" s="840"/>
      <c r="K31" s="839">
        <v>99840</v>
      </c>
      <c r="L31" s="840">
        <f>+I31+J31+K31</f>
        <v>99840</v>
      </c>
      <c r="M31" s="838">
        <f t="shared" si="24"/>
        <v>1198080</v>
      </c>
      <c r="N31" s="608">
        <v>1</v>
      </c>
      <c r="O31" s="605">
        <v>1.2</v>
      </c>
      <c r="P31" s="464">
        <f t="shared" si="8"/>
        <v>83200</v>
      </c>
      <c r="Q31" s="465">
        <f t="shared" si="9"/>
        <v>0</v>
      </c>
      <c r="R31" s="465">
        <f t="shared" si="10"/>
        <v>0</v>
      </c>
      <c r="S31" s="465">
        <f t="shared" si="11"/>
        <v>99840</v>
      </c>
      <c r="T31" s="464">
        <f t="shared" si="12"/>
        <v>99840</v>
      </c>
      <c r="U31" s="464">
        <f t="shared" si="25"/>
        <v>1198080</v>
      </c>
      <c r="V31" s="608">
        <v>1</v>
      </c>
      <c r="W31" s="605">
        <v>1.2</v>
      </c>
      <c r="X31" s="464">
        <f t="shared" si="13"/>
        <v>83200</v>
      </c>
      <c r="Y31" s="465">
        <f t="shared" si="14"/>
        <v>0</v>
      </c>
      <c r="Z31" s="465">
        <f t="shared" si="15"/>
        <v>0</v>
      </c>
      <c r="AA31" s="465">
        <f t="shared" si="16"/>
        <v>99840</v>
      </c>
      <c r="AB31" s="464">
        <f t="shared" si="17"/>
        <v>99840</v>
      </c>
      <c r="AC31" s="464">
        <f t="shared" si="26"/>
        <v>1198080</v>
      </c>
      <c r="AD31" s="608">
        <v>1</v>
      </c>
      <c r="AE31" s="605">
        <v>1.2</v>
      </c>
      <c r="AF31" s="464">
        <f t="shared" si="18"/>
        <v>83200</v>
      </c>
      <c r="AG31" s="465">
        <f t="shared" si="19"/>
        <v>0</v>
      </c>
      <c r="AH31" s="465">
        <f t="shared" si="20"/>
        <v>0</v>
      </c>
      <c r="AI31" s="465">
        <f t="shared" si="21"/>
        <v>99840</v>
      </c>
      <c r="AJ31" s="464">
        <f t="shared" si="22"/>
        <v>99840</v>
      </c>
      <c r="AK31" s="464">
        <f t="shared" si="27"/>
        <v>1198080</v>
      </c>
    </row>
    <row r="32" spans="1:37" s="463" customFormat="1" ht="17.25">
      <c r="A32" s="855">
        <v>21</v>
      </c>
      <c r="B32" s="835" t="s">
        <v>825</v>
      </c>
      <c r="C32" s="842" t="s">
        <v>1960</v>
      </c>
      <c r="D32" s="842">
        <v>1966</v>
      </c>
      <c r="E32" s="843" t="s">
        <v>408</v>
      </c>
      <c r="F32" s="836">
        <v>1</v>
      </c>
      <c r="G32" s="837">
        <v>1</v>
      </c>
      <c r="H32" s="838">
        <v>83200</v>
      </c>
      <c r="I32" s="840"/>
      <c r="J32" s="840"/>
      <c r="K32" s="840">
        <v>95625</v>
      </c>
      <c r="L32" s="840">
        <f t="shared" ref="L32:L40" si="32">+I32+J32+K32</f>
        <v>95625</v>
      </c>
      <c r="M32" s="838">
        <f>+L32*12</f>
        <v>1147500</v>
      </c>
      <c r="N32" s="608">
        <v>1</v>
      </c>
      <c r="O32" s="605">
        <v>1</v>
      </c>
      <c r="P32" s="464">
        <f t="shared" si="8"/>
        <v>83200</v>
      </c>
      <c r="Q32" s="465">
        <f t="shared" si="9"/>
        <v>0</v>
      </c>
      <c r="R32" s="465">
        <f t="shared" si="10"/>
        <v>0</v>
      </c>
      <c r="S32" s="465">
        <f t="shared" si="11"/>
        <v>95625</v>
      </c>
      <c r="T32" s="464">
        <f t="shared" si="12"/>
        <v>95625</v>
      </c>
      <c r="U32" s="464">
        <f>+T32*12</f>
        <v>1147500</v>
      </c>
      <c r="V32" s="608">
        <v>1</v>
      </c>
      <c r="W32" s="605">
        <v>1</v>
      </c>
      <c r="X32" s="464">
        <f t="shared" si="13"/>
        <v>83200</v>
      </c>
      <c r="Y32" s="465">
        <f t="shared" si="14"/>
        <v>0</v>
      </c>
      <c r="Z32" s="465">
        <f t="shared" si="15"/>
        <v>0</v>
      </c>
      <c r="AA32" s="465">
        <f t="shared" si="16"/>
        <v>95625</v>
      </c>
      <c r="AB32" s="464">
        <f t="shared" si="17"/>
        <v>95625</v>
      </c>
      <c r="AC32" s="464">
        <f>+AB32*12</f>
        <v>1147500</v>
      </c>
      <c r="AD32" s="608">
        <v>1</v>
      </c>
      <c r="AE32" s="605">
        <v>1</v>
      </c>
      <c r="AF32" s="464">
        <f t="shared" si="18"/>
        <v>83200</v>
      </c>
      <c r="AG32" s="465">
        <f t="shared" si="19"/>
        <v>0</v>
      </c>
      <c r="AH32" s="465">
        <f t="shared" si="20"/>
        <v>0</v>
      </c>
      <c r="AI32" s="465">
        <f t="shared" si="21"/>
        <v>95625</v>
      </c>
      <c r="AJ32" s="464">
        <f t="shared" si="22"/>
        <v>95625</v>
      </c>
      <c r="AK32" s="464">
        <f>+AJ32*12</f>
        <v>1147500</v>
      </c>
    </row>
    <row r="33" spans="1:37" s="463" customFormat="1" ht="17.25">
      <c r="A33" s="855">
        <v>22</v>
      </c>
      <c r="B33" s="876" t="s">
        <v>2207</v>
      </c>
      <c r="C33" s="842" t="s">
        <v>1960</v>
      </c>
      <c r="D33" s="842">
        <v>1960</v>
      </c>
      <c r="E33" s="843" t="s">
        <v>408</v>
      </c>
      <c r="F33" s="836">
        <v>1</v>
      </c>
      <c r="G33" s="837">
        <v>1</v>
      </c>
      <c r="H33" s="838">
        <v>83200</v>
      </c>
      <c r="I33" s="840"/>
      <c r="J33" s="840"/>
      <c r="K33" s="840">
        <v>95625</v>
      </c>
      <c r="L33" s="840">
        <f t="shared" si="32"/>
        <v>95625</v>
      </c>
      <c r="M33" s="838">
        <f t="shared" si="24"/>
        <v>1147500</v>
      </c>
      <c r="N33" s="608">
        <v>1</v>
      </c>
      <c r="O33" s="605">
        <v>1</v>
      </c>
      <c r="P33" s="464">
        <f t="shared" si="8"/>
        <v>83200</v>
      </c>
      <c r="Q33" s="465">
        <f t="shared" si="9"/>
        <v>0</v>
      </c>
      <c r="R33" s="465">
        <f t="shared" si="10"/>
        <v>0</v>
      </c>
      <c r="S33" s="465">
        <f t="shared" si="11"/>
        <v>95625</v>
      </c>
      <c r="T33" s="464">
        <f t="shared" si="12"/>
        <v>95625</v>
      </c>
      <c r="U33" s="464">
        <f t="shared" si="25"/>
        <v>1147500</v>
      </c>
      <c r="V33" s="608">
        <v>1</v>
      </c>
      <c r="W33" s="605">
        <v>1</v>
      </c>
      <c r="X33" s="464">
        <f t="shared" si="13"/>
        <v>83200</v>
      </c>
      <c r="Y33" s="465">
        <f t="shared" si="14"/>
        <v>0</v>
      </c>
      <c r="Z33" s="465">
        <f t="shared" si="15"/>
        <v>0</v>
      </c>
      <c r="AA33" s="465">
        <f t="shared" si="16"/>
        <v>95625</v>
      </c>
      <c r="AB33" s="464">
        <f t="shared" si="17"/>
        <v>95625</v>
      </c>
      <c r="AC33" s="464">
        <f t="shared" si="26"/>
        <v>1147500</v>
      </c>
      <c r="AD33" s="608">
        <v>1</v>
      </c>
      <c r="AE33" s="605">
        <v>1</v>
      </c>
      <c r="AF33" s="464">
        <f t="shared" si="18"/>
        <v>83200</v>
      </c>
      <c r="AG33" s="465">
        <f t="shared" si="19"/>
        <v>0</v>
      </c>
      <c r="AH33" s="465">
        <f t="shared" si="20"/>
        <v>0</v>
      </c>
      <c r="AI33" s="465">
        <f t="shared" si="21"/>
        <v>95625</v>
      </c>
      <c r="AJ33" s="464">
        <f t="shared" si="22"/>
        <v>95625</v>
      </c>
      <c r="AK33" s="464">
        <f t="shared" si="27"/>
        <v>1147500</v>
      </c>
    </row>
    <row r="34" spans="1:37" s="463" customFormat="1" ht="17.25">
      <c r="A34" s="855">
        <v>23</v>
      </c>
      <c r="B34" s="876" t="s">
        <v>2208</v>
      </c>
      <c r="C34" s="842" t="s">
        <v>1960</v>
      </c>
      <c r="D34" s="842">
        <v>1960</v>
      </c>
      <c r="E34" s="843" t="s">
        <v>408</v>
      </c>
      <c r="F34" s="836">
        <v>1</v>
      </c>
      <c r="G34" s="837">
        <v>1</v>
      </c>
      <c r="H34" s="838">
        <v>83200</v>
      </c>
      <c r="I34" s="840"/>
      <c r="J34" s="840"/>
      <c r="K34" s="840">
        <v>95625</v>
      </c>
      <c r="L34" s="840">
        <f t="shared" si="32"/>
        <v>95625</v>
      </c>
      <c r="M34" s="838">
        <f t="shared" si="24"/>
        <v>1147500</v>
      </c>
      <c r="N34" s="608">
        <v>1</v>
      </c>
      <c r="O34" s="605">
        <v>1</v>
      </c>
      <c r="P34" s="464">
        <f t="shared" si="8"/>
        <v>83200</v>
      </c>
      <c r="Q34" s="465">
        <f t="shared" si="9"/>
        <v>0</v>
      </c>
      <c r="R34" s="465">
        <f t="shared" si="10"/>
        <v>0</v>
      </c>
      <c r="S34" s="465">
        <f t="shared" si="11"/>
        <v>95625</v>
      </c>
      <c r="T34" s="464">
        <f t="shared" si="12"/>
        <v>95625</v>
      </c>
      <c r="U34" s="464">
        <f t="shared" si="25"/>
        <v>1147500</v>
      </c>
      <c r="V34" s="608">
        <v>1</v>
      </c>
      <c r="W34" s="605">
        <v>1</v>
      </c>
      <c r="X34" s="464">
        <f t="shared" si="13"/>
        <v>83200</v>
      </c>
      <c r="Y34" s="465">
        <f t="shared" si="14"/>
        <v>0</v>
      </c>
      <c r="Z34" s="465">
        <f t="shared" si="15"/>
        <v>0</v>
      </c>
      <c r="AA34" s="465">
        <f t="shared" si="16"/>
        <v>95625</v>
      </c>
      <c r="AB34" s="464">
        <f t="shared" si="17"/>
        <v>95625</v>
      </c>
      <c r="AC34" s="464">
        <f t="shared" si="26"/>
        <v>1147500</v>
      </c>
      <c r="AD34" s="608">
        <v>1</v>
      </c>
      <c r="AE34" s="605">
        <v>1</v>
      </c>
      <c r="AF34" s="464">
        <f t="shared" si="18"/>
        <v>83200</v>
      </c>
      <c r="AG34" s="465">
        <f t="shared" si="19"/>
        <v>0</v>
      </c>
      <c r="AH34" s="465">
        <f t="shared" si="20"/>
        <v>0</v>
      </c>
      <c r="AI34" s="465">
        <f t="shared" si="21"/>
        <v>95625</v>
      </c>
      <c r="AJ34" s="464">
        <f t="shared" si="22"/>
        <v>95625</v>
      </c>
      <c r="AK34" s="464">
        <f t="shared" si="27"/>
        <v>1147500</v>
      </c>
    </row>
    <row r="35" spans="1:37" s="463" customFormat="1" ht="17.25">
      <c r="A35" s="855">
        <v>24</v>
      </c>
      <c r="B35" s="876" t="s">
        <v>1224</v>
      </c>
      <c r="C35" s="842" t="s">
        <v>1960</v>
      </c>
      <c r="D35" s="842">
        <v>1979</v>
      </c>
      <c r="E35" s="843" t="s">
        <v>408</v>
      </c>
      <c r="F35" s="836">
        <v>1</v>
      </c>
      <c r="G35" s="837">
        <v>1</v>
      </c>
      <c r="H35" s="838">
        <v>83200</v>
      </c>
      <c r="I35" s="840"/>
      <c r="J35" s="840"/>
      <c r="K35" s="840">
        <v>104000</v>
      </c>
      <c r="L35" s="840">
        <f t="shared" si="32"/>
        <v>104000</v>
      </c>
      <c r="M35" s="838">
        <f t="shared" si="24"/>
        <v>1248000</v>
      </c>
      <c r="N35" s="608">
        <v>1</v>
      </c>
      <c r="O35" s="605">
        <v>1</v>
      </c>
      <c r="P35" s="464">
        <f t="shared" si="8"/>
        <v>83200</v>
      </c>
      <c r="Q35" s="465">
        <f t="shared" si="9"/>
        <v>0</v>
      </c>
      <c r="R35" s="465">
        <f t="shared" si="10"/>
        <v>0</v>
      </c>
      <c r="S35" s="465">
        <f t="shared" si="11"/>
        <v>104000</v>
      </c>
      <c r="T35" s="464">
        <f t="shared" si="12"/>
        <v>104000</v>
      </c>
      <c r="U35" s="464">
        <f t="shared" si="25"/>
        <v>1248000</v>
      </c>
      <c r="V35" s="608">
        <v>1</v>
      </c>
      <c r="W35" s="605">
        <v>1</v>
      </c>
      <c r="X35" s="464">
        <f t="shared" si="13"/>
        <v>83200</v>
      </c>
      <c r="Y35" s="465">
        <f t="shared" si="14"/>
        <v>0</v>
      </c>
      <c r="Z35" s="465">
        <f t="shared" si="15"/>
        <v>0</v>
      </c>
      <c r="AA35" s="465">
        <f t="shared" si="16"/>
        <v>104000</v>
      </c>
      <c r="AB35" s="464">
        <f t="shared" si="17"/>
        <v>104000</v>
      </c>
      <c r="AC35" s="464">
        <f t="shared" si="26"/>
        <v>1248000</v>
      </c>
      <c r="AD35" s="608">
        <v>1</v>
      </c>
      <c r="AE35" s="605">
        <v>1</v>
      </c>
      <c r="AF35" s="464">
        <f t="shared" si="18"/>
        <v>83200</v>
      </c>
      <c r="AG35" s="465">
        <f t="shared" si="19"/>
        <v>0</v>
      </c>
      <c r="AH35" s="465">
        <f t="shared" si="20"/>
        <v>0</v>
      </c>
      <c r="AI35" s="465">
        <f t="shared" si="21"/>
        <v>104000</v>
      </c>
      <c r="AJ35" s="464">
        <f t="shared" si="22"/>
        <v>104000</v>
      </c>
      <c r="AK35" s="464">
        <f t="shared" si="27"/>
        <v>1248000</v>
      </c>
    </row>
    <row r="36" spans="1:37" s="463" customFormat="1" ht="17.25">
      <c r="A36" s="855">
        <v>25</v>
      </c>
      <c r="B36" s="876" t="s">
        <v>1226</v>
      </c>
      <c r="C36" s="842" t="s">
        <v>1960</v>
      </c>
      <c r="D36" s="842">
        <v>1964</v>
      </c>
      <c r="E36" s="843" t="s">
        <v>408</v>
      </c>
      <c r="F36" s="836">
        <v>1</v>
      </c>
      <c r="G36" s="837">
        <v>1</v>
      </c>
      <c r="H36" s="838">
        <v>83200</v>
      </c>
      <c r="I36" s="840"/>
      <c r="J36" s="840"/>
      <c r="K36" s="840">
        <v>95625</v>
      </c>
      <c r="L36" s="840">
        <f t="shared" si="32"/>
        <v>95625</v>
      </c>
      <c r="M36" s="838">
        <f t="shared" si="24"/>
        <v>1147500</v>
      </c>
      <c r="N36" s="608">
        <v>1</v>
      </c>
      <c r="O36" s="605">
        <v>1</v>
      </c>
      <c r="P36" s="464">
        <f t="shared" si="8"/>
        <v>83200</v>
      </c>
      <c r="Q36" s="465">
        <f t="shared" si="9"/>
        <v>0</v>
      </c>
      <c r="R36" s="465">
        <f t="shared" si="10"/>
        <v>0</v>
      </c>
      <c r="S36" s="465">
        <f t="shared" si="11"/>
        <v>95625</v>
      </c>
      <c r="T36" s="464">
        <f t="shared" si="12"/>
        <v>95625</v>
      </c>
      <c r="U36" s="464">
        <f t="shared" si="25"/>
        <v>1147500</v>
      </c>
      <c r="V36" s="608">
        <v>1</v>
      </c>
      <c r="W36" s="605">
        <v>1</v>
      </c>
      <c r="X36" s="464">
        <f t="shared" si="13"/>
        <v>83200</v>
      </c>
      <c r="Y36" s="465">
        <f t="shared" si="14"/>
        <v>0</v>
      </c>
      <c r="Z36" s="465">
        <f t="shared" si="15"/>
        <v>0</v>
      </c>
      <c r="AA36" s="465">
        <f t="shared" si="16"/>
        <v>95625</v>
      </c>
      <c r="AB36" s="464">
        <f t="shared" si="17"/>
        <v>95625</v>
      </c>
      <c r="AC36" s="464">
        <f t="shared" si="26"/>
        <v>1147500</v>
      </c>
      <c r="AD36" s="608">
        <v>1</v>
      </c>
      <c r="AE36" s="605">
        <v>1</v>
      </c>
      <c r="AF36" s="464">
        <f t="shared" si="18"/>
        <v>83200</v>
      </c>
      <c r="AG36" s="465">
        <f t="shared" si="19"/>
        <v>0</v>
      </c>
      <c r="AH36" s="465">
        <f t="shared" si="20"/>
        <v>0</v>
      </c>
      <c r="AI36" s="465">
        <f t="shared" si="21"/>
        <v>95625</v>
      </c>
      <c r="AJ36" s="464">
        <f t="shared" si="22"/>
        <v>95625</v>
      </c>
      <c r="AK36" s="464">
        <f t="shared" si="27"/>
        <v>1147500</v>
      </c>
    </row>
    <row r="37" spans="1:37" s="463" customFormat="1" ht="17.25">
      <c r="A37" s="855">
        <v>26</v>
      </c>
      <c r="B37" s="876" t="s">
        <v>1225</v>
      </c>
      <c r="C37" s="842" t="s">
        <v>1960</v>
      </c>
      <c r="D37" s="842">
        <v>1969</v>
      </c>
      <c r="E37" s="843" t="s">
        <v>408</v>
      </c>
      <c r="F37" s="836">
        <v>1</v>
      </c>
      <c r="G37" s="837">
        <v>1</v>
      </c>
      <c r="H37" s="838">
        <v>83200</v>
      </c>
      <c r="I37" s="840"/>
      <c r="J37" s="840"/>
      <c r="K37" s="840">
        <v>95625</v>
      </c>
      <c r="L37" s="840">
        <f t="shared" si="32"/>
        <v>95625</v>
      </c>
      <c r="M37" s="838">
        <f t="shared" si="24"/>
        <v>1147500</v>
      </c>
      <c r="N37" s="608">
        <v>1</v>
      </c>
      <c r="O37" s="605">
        <v>1</v>
      </c>
      <c r="P37" s="464">
        <f t="shared" si="8"/>
        <v>83200</v>
      </c>
      <c r="Q37" s="465">
        <f t="shared" si="9"/>
        <v>0</v>
      </c>
      <c r="R37" s="465">
        <f t="shared" si="10"/>
        <v>0</v>
      </c>
      <c r="S37" s="465">
        <f t="shared" si="11"/>
        <v>95625</v>
      </c>
      <c r="T37" s="464">
        <f t="shared" si="12"/>
        <v>95625</v>
      </c>
      <c r="U37" s="464">
        <f t="shared" si="25"/>
        <v>1147500</v>
      </c>
      <c r="V37" s="608">
        <v>1</v>
      </c>
      <c r="W37" s="605">
        <v>1</v>
      </c>
      <c r="X37" s="464">
        <f t="shared" si="13"/>
        <v>83200</v>
      </c>
      <c r="Y37" s="465">
        <f t="shared" si="14"/>
        <v>0</v>
      </c>
      <c r="Z37" s="465">
        <f t="shared" si="15"/>
        <v>0</v>
      </c>
      <c r="AA37" s="465">
        <f t="shared" si="16"/>
        <v>95625</v>
      </c>
      <c r="AB37" s="464">
        <f t="shared" si="17"/>
        <v>95625</v>
      </c>
      <c r="AC37" s="464">
        <f t="shared" si="26"/>
        <v>1147500</v>
      </c>
      <c r="AD37" s="608">
        <v>1</v>
      </c>
      <c r="AE37" s="605">
        <v>1</v>
      </c>
      <c r="AF37" s="464">
        <f t="shared" si="18"/>
        <v>83200</v>
      </c>
      <c r="AG37" s="465">
        <f t="shared" si="19"/>
        <v>0</v>
      </c>
      <c r="AH37" s="465">
        <f t="shared" si="20"/>
        <v>0</v>
      </c>
      <c r="AI37" s="465">
        <f t="shared" si="21"/>
        <v>95625</v>
      </c>
      <c r="AJ37" s="464">
        <f t="shared" si="22"/>
        <v>95625</v>
      </c>
      <c r="AK37" s="464">
        <f t="shared" si="27"/>
        <v>1147500</v>
      </c>
    </row>
    <row r="38" spans="1:37" s="463" customFormat="1" ht="17.25">
      <c r="A38" s="855">
        <v>27</v>
      </c>
      <c r="B38" s="876" t="s">
        <v>1227</v>
      </c>
      <c r="C38" s="842" t="s">
        <v>1960</v>
      </c>
      <c r="D38" s="842">
        <v>1991</v>
      </c>
      <c r="E38" s="843" t="s">
        <v>408</v>
      </c>
      <c r="F38" s="836">
        <v>1</v>
      </c>
      <c r="G38" s="837">
        <v>1</v>
      </c>
      <c r="H38" s="838">
        <v>83200</v>
      </c>
      <c r="I38" s="840"/>
      <c r="J38" s="840"/>
      <c r="K38" s="840">
        <v>104000</v>
      </c>
      <c r="L38" s="840">
        <f t="shared" si="32"/>
        <v>104000</v>
      </c>
      <c r="M38" s="838">
        <f t="shared" si="24"/>
        <v>1248000</v>
      </c>
      <c r="N38" s="608">
        <v>1</v>
      </c>
      <c r="O38" s="605">
        <v>1</v>
      </c>
      <c r="P38" s="464">
        <f t="shared" si="8"/>
        <v>83200</v>
      </c>
      <c r="Q38" s="465">
        <f t="shared" si="9"/>
        <v>0</v>
      </c>
      <c r="R38" s="465">
        <f t="shared" si="10"/>
        <v>0</v>
      </c>
      <c r="S38" s="465">
        <f t="shared" si="11"/>
        <v>104000</v>
      </c>
      <c r="T38" s="464">
        <f t="shared" si="12"/>
        <v>104000</v>
      </c>
      <c r="U38" s="464">
        <f t="shared" si="25"/>
        <v>1248000</v>
      </c>
      <c r="V38" s="608">
        <v>1</v>
      </c>
      <c r="W38" s="605">
        <v>1</v>
      </c>
      <c r="X38" s="464">
        <f t="shared" si="13"/>
        <v>83200</v>
      </c>
      <c r="Y38" s="465">
        <f t="shared" si="14"/>
        <v>0</v>
      </c>
      <c r="Z38" s="465">
        <f t="shared" si="15"/>
        <v>0</v>
      </c>
      <c r="AA38" s="465">
        <f t="shared" si="16"/>
        <v>104000</v>
      </c>
      <c r="AB38" s="464">
        <f t="shared" si="17"/>
        <v>104000</v>
      </c>
      <c r="AC38" s="464">
        <f t="shared" si="26"/>
        <v>1248000</v>
      </c>
      <c r="AD38" s="608">
        <v>1</v>
      </c>
      <c r="AE38" s="605">
        <v>1</v>
      </c>
      <c r="AF38" s="464">
        <f t="shared" si="18"/>
        <v>83200</v>
      </c>
      <c r="AG38" s="465">
        <f t="shared" si="19"/>
        <v>0</v>
      </c>
      <c r="AH38" s="465">
        <f t="shared" si="20"/>
        <v>0</v>
      </c>
      <c r="AI38" s="465">
        <f t="shared" si="21"/>
        <v>104000</v>
      </c>
      <c r="AJ38" s="464">
        <f t="shared" si="22"/>
        <v>104000</v>
      </c>
      <c r="AK38" s="464">
        <f t="shared" si="27"/>
        <v>1248000</v>
      </c>
    </row>
    <row r="39" spans="1:37" s="463" customFormat="1" ht="17.25">
      <c r="A39" s="855">
        <v>28</v>
      </c>
      <c r="B39" s="876" t="s">
        <v>1228</v>
      </c>
      <c r="C39" s="842" t="s">
        <v>1960</v>
      </c>
      <c r="D39" s="842">
        <v>1974</v>
      </c>
      <c r="E39" s="843" t="s">
        <v>408</v>
      </c>
      <c r="F39" s="836">
        <v>1</v>
      </c>
      <c r="G39" s="837">
        <v>1</v>
      </c>
      <c r="H39" s="838">
        <v>83200</v>
      </c>
      <c r="I39" s="840"/>
      <c r="J39" s="840"/>
      <c r="K39" s="840">
        <v>104000</v>
      </c>
      <c r="L39" s="840">
        <f t="shared" si="32"/>
        <v>104000</v>
      </c>
      <c r="M39" s="838">
        <f t="shared" si="24"/>
        <v>1248000</v>
      </c>
      <c r="N39" s="608">
        <v>1</v>
      </c>
      <c r="O39" s="605">
        <v>1</v>
      </c>
      <c r="P39" s="464">
        <f t="shared" si="8"/>
        <v>83200</v>
      </c>
      <c r="Q39" s="465">
        <f t="shared" si="9"/>
        <v>0</v>
      </c>
      <c r="R39" s="465">
        <f t="shared" si="10"/>
        <v>0</v>
      </c>
      <c r="S39" s="465">
        <f t="shared" si="11"/>
        <v>104000</v>
      </c>
      <c r="T39" s="464">
        <f t="shared" si="12"/>
        <v>104000</v>
      </c>
      <c r="U39" s="464">
        <f t="shared" si="25"/>
        <v>1248000</v>
      </c>
      <c r="V39" s="608">
        <v>1</v>
      </c>
      <c r="W39" s="605">
        <v>1</v>
      </c>
      <c r="X39" s="464">
        <f t="shared" si="13"/>
        <v>83200</v>
      </c>
      <c r="Y39" s="465">
        <f t="shared" si="14"/>
        <v>0</v>
      </c>
      <c r="Z39" s="465">
        <f t="shared" si="15"/>
        <v>0</v>
      </c>
      <c r="AA39" s="465">
        <f t="shared" si="16"/>
        <v>104000</v>
      </c>
      <c r="AB39" s="464">
        <f t="shared" si="17"/>
        <v>104000</v>
      </c>
      <c r="AC39" s="464">
        <f t="shared" si="26"/>
        <v>1248000</v>
      </c>
      <c r="AD39" s="608">
        <v>1</v>
      </c>
      <c r="AE39" s="605">
        <v>1</v>
      </c>
      <c r="AF39" s="464">
        <f t="shared" si="18"/>
        <v>83200</v>
      </c>
      <c r="AG39" s="465">
        <f t="shared" si="19"/>
        <v>0</v>
      </c>
      <c r="AH39" s="465">
        <f t="shared" si="20"/>
        <v>0</v>
      </c>
      <c r="AI39" s="465">
        <f t="shared" si="21"/>
        <v>104000</v>
      </c>
      <c r="AJ39" s="464">
        <f t="shared" si="22"/>
        <v>104000</v>
      </c>
      <c r="AK39" s="464">
        <f t="shared" si="27"/>
        <v>1248000</v>
      </c>
    </row>
    <row r="40" spans="1:37" s="463" customFormat="1" ht="17.25">
      <c r="A40" s="855">
        <v>29</v>
      </c>
      <c r="B40" s="876" t="s">
        <v>1229</v>
      </c>
      <c r="C40" s="842" t="s">
        <v>1960</v>
      </c>
      <c r="D40" s="842">
        <v>1967</v>
      </c>
      <c r="E40" s="843" t="s">
        <v>408</v>
      </c>
      <c r="F40" s="836">
        <v>1</v>
      </c>
      <c r="G40" s="837">
        <v>1</v>
      </c>
      <c r="H40" s="838">
        <v>83200</v>
      </c>
      <c r="I40" s="840"/>
      <c r="J40" s="840"/>
      <c r="K40" s="840">
        <v>95625</v>
      </c>
      <c r="L40" s="840">
        <f t="shared" si="32"/>
        <v>95625</v>
      </c>
      <c r="M40" s="838">
        <f t="shared" si="24"/>
        <v>1147500</v>
      </c>
      <c r="N40" s="608">
        <v>1</v>
      </c>
      <c r="O40" s="605">
        <v>1</v>
      </c>
      <c r="P40" s="464">
        <f t="shared" si="8"/>
        <v>83200</v>
      </c>
      <c r="Q40" s="465">
        <f t="shared" si="9"/>
        <v>0</v>
      </c>
      <c r="R40" s="465">
        <f t="shared" si="10"/>
        <v>0</v>
      </c>
      <c r="S40" s="465">
        <f t="shared" si="11"/>
        <v>95625</v>
      </c>
      <c r="T40" s="464">
        <f t="shared" si="12"/>
        <v>95625</v>
      </c>
      <c r="U40" s="464">
        <f t="shared" si="25"/>
        <v>1147500</v>
      </c>
      <c r="V40" s="608">
        <v>1</v>
      </c>
      <c r="W40" s="605">
        <v>1</v>
      </c>
      <c r="X40" s="464">
        <f t="shared" si="13"/>
        <v>83200</v>
      </c>
      <c r="Y40" s="465">
        <f t="shared" si="14"/>
        <v>0</v>
      </c>
      <c r="Z40" s="465">
        <f t="shared" si="15"/>
        <v>0</v>
      </c>
      <c r="AA40" s="465">
        <f t="shared" si="16"/>
        <v>95625</v>
      </c>
      <c r="AB40" s="464">
        <f t="shared" si="17"/>
        <v>95625</v>
      </c>
      <c r="AC40" s="464">
        <f t="shared" si="26"/>
        <v>1147500</v>
      </c>
      <c r="AD40" s="608">
        <v>1</v>
      </c>
      <c r="AE40" s="605">
        <v>1</v>
      </c>
      <c r="AF40" s="464">
        <f t="shared" si="18"/>
        <v>83200</v>
      </c>
      <c r="AG40" s="465">
        <f t="shared" si="19"/>
        <v>0</v>
      </c>
      <c r="AH40" s="465">
        <f t="shared" si="20"/>
        <v>0</v>
      </c>
      <c r="AI40" s="465">
        <f t="shared" si="21"/>
        <v>95625</v>
      </c>
      <c r="AJ40" s="464">
        <f t="shared" si="22"/>
        <v>95625</v>
      </c>
      <c r="AK40" s="464">
        <f t="shared" si="27"/>
        <v>1147500</v>
      </c>
    </row>
    <row r="41" spans="1:37" s="463" customFormat="1" ht="17.25">
      <c r="A41" s="855">
        <v>30</v>
      </c>
      <c r="B41" s="876" t="s">
        <v>2209</v>
      </c>
      <c r="C41" s="842" t="s">
        <v>1960</v>
      </c>
      <c r="D41" s="842">
        <v>1990</v>
      </c>
      <c r="E41" s="843" t="s">
        <v>408</v>
      </c>
      <c r="F41" s="836">
        <v>1</v>
      </c>
      <c r="G41" s="837">
        <v>1</v>
      </c>
      <c r="H41" s="838">
        <v>83200</v>
      </c>
      <c r="I41" s="840"/>
      <c r="J41" s="840"/>
      <c r="K41" s="840">
        <v>104000</v>
      </c>
      <c r="L41" s="840">
        <f>+I41+J41+K41</f>
        <v>104000</v>
      </c>
      <c r="M41" s="838">
        <f t="shared" si="24"/>
        <v>1248000</v>
      </c>
      <c r="N41" s="608">
        <v>1</v>
      </c>
      <c r="O41" s="605">
        <v>1</v>
      </c>
      <c r="P41" s="464">
        <f t="shared" si="8"/>
        <v>83200</v>
      </c>
      <c r="Q41" s="465">
        <f t="shared" si="9"/>
        <v>0</v>
      </c>
      <c r="R41" s="465">
        <f t="shared" si="10"/>
        <v>0</v>
      </c>
      <c r="S41" s="465">
        <f t="shared" si="11"/>
        <v>104000</v>
      </c>
      <c r="T41" s="464">
        <f t="shared" si="12"/>
        <v>104000</v>
      </c>
      <c r="U41" s="464">
        <f t="shared" si="25"/>
        <v>1248000</v>
      </c>
      <c r="V41" s="608">
        <v>1</v>
      </c>
      <c r="W41" s="605">
        <v>1</v>
      </c>
      <c r="X41" s="464">
        <f t="shared" si="13"/>
        <v>83200</v>
      </c>
      <c r="Y41" s="465">
        <f t="shared" si="14"/>
        <v>0</v>
      </c>
      <c r="Z41" s="465">
        <f t="shared" si="15"/>
        <v>0</v>
      </c>
      <c r="AA41" s="465">
        <f t="shared" si="16"/>
        <v>104000</v>
      </c>
      <c r="AB41" s="464">
        <f t="shared" si="17"/>
        <v>104000</v>
      </c>
      <c r="AC41" s="464">
        <f t="shared" si="26"/>
        <v>1248000</v>
      </c>
      <c r="AD41" s="608">
        <v>1</v>
      </c>
      <c r="AE41" s="605">
        <v>1</v>
      </c>
      <c r="AF41" s="464">
        <f t="shared" si="18"/>
        <v>83200</v>
      </c>
      <c r="AG41" s="465">
        <f t="shared" si="19"/>
        <v>0</v>
      </c>
      <c r="AH41" s="465">
        <f t="shared" si="20"/>
        <v>0</v>
      </c>
      <c r="AI41" s="465">
        <f t="shared" si="21"/>
        <v>104000</v>
      </c>
      <c r="AJ41" s="464">
        <f t="shared" si="22"/>
        <v>104000</v>
      </c>
      <c r="AK41" s="464">
        <f t="shared" si="27"/>
        <v>1248000</v>
      </c>
    </row>
    <row r="42" spans="1:37" s="463" customFormat="1" ht="22.5">
      <c r="A42" s="997" t="s">
        <v>47</v>
      </c>
      <c r="B42" s="997"/>
      <c r="C42" s="997"/>
      <c r="D42" s="997"/>
      <c r="E42" s="997"/>
      <c r="F42" s="614">
        <f t="shared" ref="F42:AK42" si="33">SUM(F12:F41)</f>
        <v>30</v>
      </c>
      <c r="G42" s="614">
        <f t="shared" si="33"/>
        <v>38.850000000000009</v>
      </c>
      <c r="H42" s="614">
        <f t="shared" si="33"/>
        <v>2496000</v>
      </c>
      <c r="I42" s="614">
        <f t="shared" si="33"/>
        <v>62400</v>
      </c>
      <c r="J42" s="614">
        <f t="shared" si="33"/>
        <v>0</v>
      </c>
      <c r="K42" s="614">
        <f t="shared" si="33"/>
        <v>3423295</v>
      </c>
      <c r="L42" s="614">
        <f t="shared" si="33"/>
        <v>3485695</v>
      </c>
      <c r="M42" s="614">
        <f t="shared" si="33"/>
        <v>41828340</v>
      </c>
      <c r="N42" s="614">
        <f t="shared" si="33"/>
        <v>30</v>
      </c>
      <c r="O42" s="614">
        <f t="shared" si="33"/>
        <v>38.850000000000009</v>
      </c>
      <c r="P42" s="614">
        <f t="shared" si="33"/>
        <v>2496000</v>
      </c>
      <c r="Q42" s="614">
        <f t="shared" si="33"/>
        <v>62400</v>
      </c>
      <c r="R42" s="614">
        <f t="shared" si="33"/>
        <v>0</v>
      </c>
      <c r="S42" s="614">
        <f t="shared" si="33"/>
        <v>3423295</v>
      </c>
      <c r="T42" s="614">
        <f t="shared" si="33"/>
        <v>3485695</v>
      </c>
      <c r="U42" s="614">
        <f t="shared" si="33"/>
        <v>41828340</v>
      </c>
      <c r="V42" s="614">
        <f t="shared" si="33"/>
        <v>30</v>
      </c>
      <c r="W42" s="614">
        <f t="shared" si="33"/>
        <v>38.850000000000009</v>
      </c>
      <c r="X42" s="614">
        <f t="shared" si="33"/>
        <v>2496000</v>
      </c>
      <c r="Y42" s="614">
        <f t="shared" si="33"/>
        <v>62400</v>
      </c>
      <c r="Z42" s="614">
        <f t="shared" si="33"/>
        <v>0</v>
      </c>
      <c r="AA42" s="614">
        <f t="shared" si="33"/>
        <v>3423295</v>
      </c>
      <c r="AB42" s="614">
        <f t="shared" si="33"/>
        <v>3485695</v>
      </c>
      <c r="AC42" s="614">
        <f t="shared" si="33"/>
        <v>41828340</v>
      </c>
      <c r="AD42" s="614">
        <f t="shared" si="33"/>
        <v>30</v>
      </c>
      <c r="AE42" s="614">
        <f t="shared" si="33"/>
        <v>38.850000000000009</v>
      </c>
      <c r="AF42" s="614">
        <f t="shared" si="33"/>
        <v>2496000</v>
      </c>
      <c r="AG42" s="614">
        <f t="shared" si="33"/>
        <v>62400</v>
      </c>
      <c r="AH42" s="614">
        <f t="shared" si="33"/>
        <v>0</v>
      </c>
      <c r="AI42" s="614">
        <f t="shared" si="33"/>
        <v>3423295</v>
      </c>
      <c r="AJ42" s="614">
        <f t="shared" si="33"/>
        <v>3485695</v>
      </c>
      <c r="AK42" s="614">
        <f t="shared" si="33"/>
        <v>41828340</v>
      </c>
    </row>
    <row r="43" spans="1:37" s="463" customFormat="1">
      <c r="A43" s="475"/>
      <c r="B43" s="468"/>
      <c r="C43" s="466"/>
      <c r="D43" s="466"/>
      <c r="E43" s="610"/>
      <c r="J43" s="475"/>
    </row>
    <row r="44" spans="1:37" s="463" customFormat="1">
      <c r="A44" s="475"/>
      <c r="B44" s="468"/>
      <c r="C44" s="466"/>
      <c r="D44" s="466"/>
      <c r="E44" s="610"/>
      <c r="J44" s="475"/>
    </row>
    <row r="45" spans="1:37" s="603" customFormat="1" ht="22.5" customHeight="1">
      <c r="A45" s="999" t="s">
        <v>554</v>
      </c>
      <c r="B45" s="1000"/>
      <c r="C45" s="1000"/>
      <c r="D45" s="1000"/>
      <c r="E45" s="1001"/>
      <c r="F45" s="998" t="s">
        <v>1045</v>
      </c>
      <c r="G45" s="998"/>
      <c r="H45" s="998"/>
      <c r="I45" s="998"/>
      <c r="J45" s="998"/>
      <c r="K45" s="998"/>
      <c r="L45" s="998"/>
      <c r="M45" s="998"/>
      <c r="N45" s="998" t="s">
        <v>1045</v>
      </c>
      <c r="O45" s="998"/>
      <c r="P45" s="998"/>
      <c r="Q45" s="998"/>
      <c r="R45" s="998"/>
      <c r="S45" s="998"/>
      <c r="T45" s="998"/>
      <c r="U45" s="998"/>
      <c r="V45" s="998" t="s">
        <v>1045</v>
      </c>
      <c r="W45" s="998"/>
      <c r="X45" s="998"/>
      <c r="Y45" s="998"/>
      <c r="Z45" s="998"/>
      <c r="AA45" s="998"/>
      <c r="AB45" s="998"/>
      <c r="AC45" s="998"/>
      <c r="AD45" s="998" t="s">
        <v>1045</v>
      </c>
      <c r="AE45" s="998"/>
      <c r="AF45" s="998"/>
      <c r="AG45" s="998"/>
      <c r="AH45" s="998"/>
      <c r="AI45" s="998"/>
      <c r="AJ45" s="998"/>
      <c r="AK45" s="998"/>
    </row>
    <row r="46" spans="1:37" s="604" customFormat="1" ht="24" customHeight="1">
      <c r="A46" s="1002" t="s">
        <v>224</v>
      </c>
      <c r="B46" s="1003"/>
      <c r="C46" s="1003"/>
      <c r="D46" s="1003"/>
      <c r="E46" s="1004"/>
      <c r="F46" s="996" t="s">
        <v>1410</v>
      </c>
      <c r="G46" s="996"/>
      <c r="H46" s="996"/>
      <c r="I46" s="996"/>
      <c r="J46" s="996"/>
      <c r="K46" s="996"/>
      <c r="L46" s="996"/>
      <c r="M46" s="996"/>
      <c r="N46" s="1002" t="s">
        <v>1946</v>
      </c>
      <c r="O46" s="1003"/>
      <c r="P46" s="1003"/>
      <c r="Q46" s="1003"/>
      <c r="R46" s="1003"/>
      <c r="S46" s="1003"/>
      <c r="T46" s="1003"/>
      <c r="U46" s="1004"/>
      <c r="V46" s="996" t="s">
        <v>2458</v>
      </c>
      <c r="W46" s="996"/>
      <c r="X46" s="996"/>
      <c r="Y46" s="996"/>
      <c r="Z46" s="996"/>
      <c r="AA46" s="996"/>
      <c r="AB46" s="996"/>
      <c r="AC46" s="996"/>
      <c r="AD46" s="996" t="s">
        <v>2932</v>
      </c>
      <c r="AE46" s="996"/>
      <c r="AF46" s="996"/>
      <c r="AG46" s="996"/>
      <c r="AH46" s="996"/>
      <c r="AI46" s="996"/>
      <c r="AJ46" s="996"/>
      <c r="AK46" s="996"/>
    </row>
    <row r="47" spans="1:37" s="603" customFormat="1" ht="82.5" customHeight="1">
      <c r="A47" s="775" t="s">
        <v>10</v>
      </c>
      <c r="B47" s="748" t="s">
        <v>54</v>
      </c>
      <c r="C47" s="748" t="s">
        <v>1958</v>
      </c>
      <c r="D47" s="579" t="s">
        <v>1959</v>
      </c>
      <c r="E47" s="748" t="s">
        <v>55</v>
      </c>
      <c r="F47" s="616" t="s">
        <v>56</v>
      </c>
      <c r="G47" s="616" t="s">
        <v>90</v>
      </c>
      <c r="H47" s="616" t="s">
        <v>62</v>
      </c>
      <c r="I47" s="616" t="s">
        <v>58</v>
      </c>
      <c r="J47" s="616" t="s">
        <v>59</v>
      </c>
      <c r="K47" s="616" t="s">
        <v>597</v>
      </c>
      <c r="L47" s="616" t="s">
        <v>552</v>
      </c>
      <c r="M47" s="617" t="s">
        <v>1411</v>
      </c>
      <c r="N47" s="616" t="s">
        <v>56</v>
      </c>
      <c r="O47" s="616" t="s">
        <v>90</v>
      </c>
      <c r="P47" s="616" t="s">
        <v>62</v>
      </c>
      <c r="Q47" s="616" t="s">
        <v>58</v>
      </c>
      <c r="R47" s="616" t="s">
        <v>59</v>
      </c>
      <c r="S47" s="616" t="s">
        <v>597</v>
      </c>
      <c r="T47" s="616" t="s">
        <v>552</v>
      </c>
      <c r="U47" s="617" t="s">
        <v>1952</v>
      </c>
      <c r="V47" s="616" t="s">
        <v>56</v>
      </c>
      <c r="W47" s="616" t="s">
        <v>90</v>
      </c>
      <c r="X47" s="616" t="s">
        <v>62</v>
      </c>
      <c r="Y47" s="616" t="s">
        <v>58</v>
      </c>
      <c r="Z47" s="616" t="s">
        <v>59</v>
      </c>
      <c r="AA47" s="616" t="s">
        <v>597</v>
      </c>
      <c r="AB47" s="616" t="s">
        <v>552</v>
      </c>
      <c r="AC47" s="617" t="s">
        <v>2463</v>
      </c>
      <c r="AD47" s="616" t="s">
        <v>56</v>
      </c>
      <c r="AE47" s="616" t="s">
        <v>90</v>
      </c>
      <c r="AF47" s="616" t="s">
        <v>62</v>
      </c>
      <c r="AG47" s="616" t="s">
        <v>58</v>
      </c>
      <c r="AH47" s="616" t="s">
        <v>59</v>
      </c>
      <c r="AI47" s="616" t="s">
        <v>597</v>
      </c>
      <c r="AJ47" s="616" t="s">
        <v>552</v>
      </c>
      <c r="AK47" s="617" t="s">
        <v>2938</v>
      </c>
    </row>
    <row r="48" spans="1:37" s="463" customFormat="1" ht="23.25" customHeight="1">
      <c r="A48" s="855">
        <v>1</v>
      </c>
      <c r="B48" s="835" t="s">
        <v>877</v>
      </c>
      <c r="C48" s="842" t="s">
        <v>1961</v>
      </c>
      <c r="D48" s="842">
        <v>1949</v>
      </c>
      <c r="E48" s="843" t="s">
        <v>929</v>
      </c>
      <c r="F48" s="836">
        <v>1</v>
      </c>
      <c r="G48" s="837">
        <v>1.25</v>
      </c>
      <c r="H48" s="838">
        <v>83200</v>
      </c>
      <c r="I48" s="839"/>
      <c r="J48" s="839"/>
      <c r="K48" s="840">
        <f>G48*H48</f>
        <v>104000</v>
      </c>
      <c r="L48" s="838">
        <f t="shared" ref="L48:L53" si="34">+I48+J48+K48</f>
        <v>104000</v>
      </c>
      <c r="M48" s="838">
        <f t="shared" ref="M48:M56" si="35">+L48*12</f>
        <v>1248000</v>
      </c>
      <c r="N48" s="608">
        <v>1</v>
      </c>
      <c r="O48" s="605">
        <v>1.25</v>
      </c>
      <c r="P48" s="464">
        <f t="shared" ref="P48:P76" si="36">+H48</f>
        <v>83200</v>
      </c>
      <c r="Q48" s="465">
        <f t="shared" ref="Q48:Q76" si="37">+I48</f>
        <v>0</v>
      </c>
      <c r="R48" s="465">
        <f t="shared" ref="R48:R76" si="38">+J48</f>
        <v>0</v>
      </c>
      <c r="S48" s="465">
        <f t="shared" ref="S48:S76" si="39">+K48</f>
        <v>104000</v>
      </c>
      <c r="T48" s="464">
        <f t="shared" ref="T48:T76" si="40">+Q48+R48+S48</f>
        <v>104000</v>
      </c>
      <c r="U48" s="464">
        <f t="shared" ref="U48:U56" si="41">+T48*12</f>
        <v>1248000</v>
      </c>
      <c r="V48" s="608">
        <v>1</v>
      </c>
      <c r="W48" s="605">
        <v>1.25</v>
      </c>
      <c r="X48" s="464">
        <f t="shared" ref="X48:X76" si="42">+P48</f>
        <v>83200</v>
      </c>
      <c r="Y48" s="465">
        <f t="shared" ref="Y48:Y76" si="43">+Q48</f>
        <v>0</v>
      </c>
      <c r="Z48" s="465">
        <f t="shared" ref="Z48:Z76" si="44">+R48</f>
        <v>0</v>
      </c>
      <c r="AA48" s="465">
        <f t="shared" ref="AA48:AA76" si="45">+S48</f>
        <v>104000</v>
      </c>
      <c r="AB48" s="464">
        <f t="shared" ref="AB48:AB76" si="46">+Y48+Z48+AA48</f>
        <v>104000</v>
      </c>
      <c r="AC48" s="464">
        <f t="shared" ref="AC48:AC56" si="47">+AB48*12</f>
        <v>1248000</v>
      </c>
      <c r="AD48" s="608">
        <v>1</v>
      </c>
      <c r="AE48" s="605">
        <v>1.25</v>
      </c>
      <c r="AF48" s="464">
        <f t="shared" ref="AF48:AF76" si="48">+X48</f>
        <v>83200</v>
      </c>
      <c r="AG48" s="465">
        <f t="shared" ref="AG48:AG76" si="49">+Y48</f>
        <v>0</v>
      </c>
      <c r="AH48" s="465">
        <f t="shared" ref="AH48:AH76" si="50">+Z48</f>
        <v>0</v>
      </c>
      <c r="AI48" s="465">
        <f t="shared" ref="AI48:AI76" si="51">+AA48</f>
        <v>104000</v>
      </c>
      <c r="AJ48" s="464">
        <f t="shared" ref="AJ48:AJ76" si="52">+AG48+AH48+AI48</f>
        <v>104000</v>
      </c>
      <c r="AK48" s="464">
        <f t="shared" ref="AK48:AK56" si="53">+AJ48*12</f>
        <v>1248000</v>
      </c>
    </row>
    <row r="49" spans="1:37" s="604" customFormat="1" ht="17.25">
      <c r="A49" s="855">
        <v>2</v>
      </c>
      <c r="B49" s="835" t="s">
        <v>864</v>
      </c>
      <c r="C49" s="809" t="s">
        <v>1961</v>
      </c>
      <c r="D49" s="809">
        <v>1956</v>
      </c>
      <c r="E49" s="835" t="s">
        <v>393</v>
      </c>
      <c r="F49" s="836">
        <v>1</v>
      </c>
      <c r="G49" s="837">
        <v>1.5</v>
      </c>
      <c r="H49" s="838">
        <v>83200</v>
      </c>
      <c r="I49" s="839"/>
      <c r="J49" s="839"/>
      <c r="K49" s="840">
        <f>G49*H49</f>
        <v>124800</v>
      </c>
      <c r="L49" s="838">
        <f t="shared" si="34"/>
        <v>124800</v>
      </c>
      <c r="M49" s="838">
        <f t="shared" si="35"/>
        <v>1497600</v>
      </c>
      <c r="N49" s="608">
        <v>1</v>
      </c>
      <c r="O49" s="605">
        <v>1.5</v>
      </c>
      <c r="P49" s="464">
        <f t="shared" si="36"/>
        <v>83200</v>
      </c>
      <c r="Q49" s="465">
        <f t="shared" si="37"/>
        <v>0</v>
      </c>
      <c r="R49" s="465">
        <f t="shared" si="38"/>
        <v>0</v>
      </c>
      <c r="S49" s="465">
        <f t="shared" si="39"/>
        <v>124800</v>
      </c>
      <c r="T49" s="464">
        <f t="shared" si="40"/>
        <v>124800</v>
      </c>
      <c r="U49" s="464">
        <f t="shared" si="41"/>
        <v>1497600</v>
      </c>
      <c r="V49" s="608">
        <v>1</v>
      </c>
      <c r="W49" s="605">
        <v>1.5</v>
      </c>
      <c r="X49" s="464">
        <f t="shared" si="42"/>
        <v>83200</v>
      </c>
      <c r="Y49" s="465">
        <f t="shared" si="43"/>
        <v>0</v>
      </c>
      <c r="Z49" s="465">
        <f t="shared" si="44"/>
        <v>0</v>
      </c>
      <c r="AA49" s="465">
        <f t="shared" si="45"/>
        <v>124800</v>
      </c>
      <c r="AB49" s="464">
        <f t="shared" si="46"/>
        <v>124800</v>
      </c>
      <c r="AC49" s="464">
        <f t="shared" si="47"/>
        <v>1497600</v>
      </c>
      <c r="AD49" s="608">
        <v>1</v>
      </c>
      <c r="AE49" s="605">
        <v>1.5</v>
      </c>
      <c r="AF49" s="464">
        <f t="shared" si="48"/>
        <v>83200</v>
      </c>
      <c r="AG49" s="465">
        <f t="shared" si="49"/>
        <v>0</v>
      </c>
      <c r="AH49" s="465">
        <f t="shared" si="50"/>
        <v>0</v>
      </c>
      <c r="AI49" s="465">
        <f t="shared" si="51"/>
        <v>124800</v>
      </c>
      <c r="AJ49" s="464">
        <f t="shared" si="52"/>
        <v>124800</v>
      </c>
      <c r="AK49" s="464">
        <f t="shared" si="53"/>
        <v>1497600</v>
      </c>
    </row>
    <row r="50" spans="1:37" s="463" customFormat="1" ht="17.25">
      <c r="A50" s="855">
        <v>3</v>
      </c>
      <c r="B50" s="835" t="s">
        <v>1540</v>
      </c>
      <c r="C50" s="842" t="s">
        <v>1961</v>
      </c>
      <c r="D50" s="842">
        <v>1990</v>
      </c>
      <c r="E50" s="843" t="s">
        <v>395</v>
      </c>
      <c r="F50" s="836">
        <v>1</v>
      </c>
      <c r="G50" s="837">
        <v>1.5</v>
      </c>
      <c r="H50" s="838">
        <v>83200</v>
      </c>
      <c r="I50" s="839"/>
      <c r="J50" s="839"/>
      <c r="K50" s="840">
        <f>G50*H50</f>
        <v>124800</v>
      </c>
      <c r="L50" s="838">
        <f t="shared" si="34"/>
        <v>124800</v>
      </c>
      <c r="M50" s="838">
        <f t="shared" si="35"/>
        <v>1497600</v>
      </c>
      <c r="N50" s="608">
        <v>1</v>
      </c>
      <c r="O50" s="605">
        <v>1.5</v>
      </c>
      <c r="P50" s="464">
        <f t="shared" si="36"/>
        <v>83200</v>
      </c>
      <c r="Q50" s="465">
        <f t="shared" si="37"/>
        <v>0</v>
      </c>
      <c r="R50" s="465">
        <f t="shared" si="38"/>
        <v>0</v>
      </c>
      <c r="S50" s="465">
        <f t="shared" si="39"/>
        <v>124800</v>
      </c>
      <c r="T50" s="464">
        <f t="shared" si="40"/>
        <v>124800</v>
      </c>
      <c r="U50" s="464">
        <f t="shared" si="41"/>
        <v>1497600</v>
      </c>
      <c r="V50" s="608">
        <v>1</v>
      </c>
      <c r="W50" s="605">
        <v>1.5</v>
      </c>
      <c r="X50" s="464">
        <f t="shared" si="42"/>
        <v>83200</v>
      </c>
      <c r="Y50" s="465">
        <f t="shared" si="43"/>
        <v>0</v>
      </c>
      <c r="Z50" s="465">
        <f t="shared" si="44"/>
        <v>0</v>
      </c>
      <c r="AA50" s="465">
        <f t="shared" si="45"/>
        <v>124800</v>
      </c>
      <c r="AB50" s="464">
        <f t="shared" si="46"/>
        <v>124800</v>
      </c>
      <c r="AC50" s="464">
        <f t="shared" si="47"/>
        <v>1497600</v>
      </c>
      <c r="AD50" s="608">
        <v>1</v>
      </c>
      <c r="AE50" s="605">
        <v>1.5</v>
      </c>
      <c r="AF50" s="464">
        <f t="shared" si="48"/>
        <v>83200</v>
      </c>
      <c r="AG50" s="465">
        <f t="shared" si="49"/>
        <v>0</v>
      </c>
      <c r="AH50" s="465">
        <f t="shared" si="50"/>
        <v>0</v>
      </c>
      <c r="AI50" s="465">
        <f t="shared" si="51"/>
        <v>124800</v>
      </c>
      <c r="AJ50" s="464">
        <f t="shared" si="52"/>
        <v>124800</v>
      </c>
      <c r="AK50" s="464">
        <f t="shared" si="53"/>
        <v>1497600</v>
      </c>
    </row>
    <row r="51" spans="1:37" s="463" customFormat="1" ht="17.25">
      <c r="A51" s="855">
        <v>4</v>
      </c>
      <c r="B51" s="835" t="s">
        <v>878</v>
      </c>
      <c r="C51" s="842" t="s">
        <v>1961</v>
      </c>
      <c r="D51" s="842">
        <v>1947</v>
      </c>
      <c r="E51" s="843" t="s">
        <v>587</v>
      </c>
      <c r="F51" s="836">
        <v>1</v>
      </c>
      <c r="G51" s="837">
        <v>1.4</v>
      </c>
      <c r="H51" s="838">
        <v>83200</v>
      </c>
      <c r="I51" s="839"/>
      <c r="J51" s="839"/>
      <c r="K51" s="840">
        <f>G51*H51</f>
        <v>116479.99999999999</v>
      </c>
      <c r="L51" s="838">
        <f t="shared" si="34"/>
        <v>116479.99999999999</v>
      </c>
      <c r="M51" s="838">
        <f t="shared" si="35"/>
        <v>1397759.9999999998</v>
      </c>
      <c r="N51" s="608">
        <v>1</v>
      </c>
      <c r="O51" s="605">
        <v>1.4</v>
      </c>
      <c r="P51" s="464">
        <f t="shared" si="36"/>
        <v>83200</v>
      </c>
      <c r="Q51" s="465">
        <f t="shared" si="37"/>
        <v>0</v>
      </c>
      <c r="R51" s="465">
        <f t="shared" si="38"/>
        <v>0</v>
      </c>
      <c r="S51" s="465">
        <f t="shared" si="39"/>
        <v>116479.99999999999</v>
      </c>
      <c r="T51" s="464">
        <f t="shared" si="40"/>
        <v>116479.99999999999</v>
      </c>
      <c r="U51" s="464">
        <f t="shared" si="41"/>
        <v>1397759.9999999998</v>
      </c>
      <c r="V51" s="608">
        <v>1</v>
      </c>
      <c r="W51" s="605">
        <v>1.4</v>
      </c>
      <c r="X51" s="464">
        <f t="shared" si="42"/>
        <v>83200</v>
      </c>
      <c r="Y51" s="465">
        <f t="shared" si="43"/>
        <v>0</v>
      </c>
      <c r="Z51" s="465">
        <f t="shared" si="44"/>
        <v>0</v>
      </c>
      <c r="AA51" s="465">
        <f t="shared" si="45"/>
        <v>116479.99999999999</v>
      </c>
      <c r="AB51" s="464">
        <f t="shared" si="46"/>
        <v>116479.99999999999</v>
      </c>
      <c r="AC51" s="464">
        <f t="shared" si="47"/>
        <v>1397759.9999999998</v>
      </c>
      <c r="AD51" s="608">
        <v>1</v>
      </c>
      <c r="AE51" s="605">
        <v>1.4</v>
      </c>
      <c r="AF51" s="464">
        <f t="shared" si="48"/>
        <v>83200</v>
      </c>
      <c r="AG51" s="465">
        <f t="shared" si="49"/>
        <v>0</v>
      </c>
      <c r="AH51" s="465">
        <f t="shared" si="50"/>
        <v>0</v>
      </c>
      <c r="AI51" s="465">
        <f t="shared" si="51"/>
        <v>116479.99999999999</v>
      </c>
      <c r="AJ51" s="464">
        <f t="shared" si="52"/>
        <v>116479.99999999999</v>
      </c>
      <c r="AK51" s="464">
        <f t="shared" si="53"/>
        <v>1397759.9999999998</v>
      </c>
    </row>
    <row r="52" spans="1:37" s="463" customFormat="1" ht="40.5">
      <c r="A52" s="855">
        <v>5</v>
      </c>
      <c r="B52" s="835" t="s">
        <v>872</v>
      </c>
      <c r="C52" s="842" t="s">
        <v>1961</v>
      </c>
      <c r="D52" s="842">
        <v>1962</v>
      </c>
      <c r="E52" s="843" t="s">
        <v>928</v>
      </c>
      <c r="F52" s="836">
        <v>1</v>
      </c>
      <c r="G52" s="837">
        <v>1</v>
      </c>
      <c r="H52" s="838">
        <v>83200</v>
      </c>
      <c r="I52" s="839"/>
      <c r="J52" s="839"/>
      <c r="K52" s="840">
        <v>95625</v>
      </c>
      <c r="L52" s="838">
        <f t="shared" si="34"/>
        <v>95625</v>
      </c>
      <c r="M52" s="838">
        <f t="shared" si="35"/>
        <v>1147500</v>
      </c>
      <c r="N52" s="608">
        <v>1</v>
      </c>
      <c r="O52" s="605">
        <v>1</v>
      </c>
      <c r="P52" s="464">
        <f t="shared" si="36"/>
        <v>83200</v>
      </c>
      <c r="Q52" s="465">
        <f t="shared" si="37"/>
        <v>0</v>
      </c>
      <c r="R52" s="465">
        <f t="shared" si="38"/>
        <v>0</v>
      </c>
      <c r="S52" s="465">
        <f t="shared" si="39"/>
        <v>95625</v>
      </c>
      <c r="T52" s="464">
        <f t="shared" si="40"/>
        <v>95625</v>
      </c>
      <c r="U52" s="464">
        <f t="shared" si="41"/>
        <v>1147500</v>
      </c>
      <c r="V52" s="608">
        <v>1</v>
      </c>
      <c r="W52" s="605">
        <v>1</v>
      </c>
      <c r="X52" s="464">
        <f t="shared" si="42"/>
        <v>83200</v>
      </c>
      <c r="Y52" s="465">
        <f t="shared" si="43"/>
        <v>0</v>
      </c>
      <c r="Z52" s="465">
        <f t="shared" si="44"/>
        <v>0</v>
      </c>
      <c r="AA52" s="465">
        <f t="shared" si="45"/>
        <v>95625</v>
      </c>
      <c r="AB52" s="464">
        <f t="shared" si="46"/>
        <v>95625</v>
      </c>
      <c r="AC52" s="464">
        <f t="shared" si="47"/>
        <v>1147500</v>
      </c>
      <c r="AD52" s="608">
        <v>1</v>
      </c>
      <c r="AE52" s="605">
        <v>1</v>
      </c>
      <c r="AF52" s="464">
        <f t="shared" si="48"/>
        <v>83200</v>
      </c>
      <c r="AG52" s="465">
        <f t="shared" si="49"/>
        <v>0</v>
      </c>
      <c r="AH52" s="465">
        <f t="shared" si="50"/>
        <v>0</v>
      </c>
      <c r="AI52" s="465">
        <f t="shared" si="51"/>
        <v>95625</v>
      </c>
      <c r="AJ52" s="464">
        <f t="shared" si="52"/>
        <v>95625</v>
      </c>
      <c r="AK52" s="464">
        <f t="shared" si="53"/>
        <v>1147500</v>
      </c>
    </row>
    <row r="53" spans="1:37" s="463" customFormat="1" ht="17.25">
      <c r="A53" s="855">
        <v>6</v>
      </c>
      <c r="B53" s="835" t="s">
        <v>1162</v>
      </c>
      <c r="C53" s="809" t="s">
        <v>1961</v>
      </c>
      <c r="D53" s="809">
        <v>1957</v>
      </c>
      <c r="E53" s="835" t="s">
        <v>392</v>
      </c>
      <c r="F53" s="836">
        <v>1</v>
      </c>
      <c r="G53" s="837">
        <v>1.6</v>
      </c>
      <c r="H53" s="838">
        <v>83200</v>
      </c>
      <c r="I53" s="839"/>
      <c r="J53" s="839"/>
      <c r="K53" s="840">
        <f>G53*H53</f>
        <v>133120</v>
      </c>
      <c r="L53" s="838">
        <f t="shared" si="34"/>
        <v>133120</v>
      </c>
      <c r="M53" s="838">
        <f t="shared" si="35"/>
        <v>1597440</v>
      </c>
      <c r="N53" s="608">
        <v>1</v>
      </c>
      <c r="O53" s="605">
        <v>1.6</v>
      </c>
      <c r="P53" s="464">
        <f t="shared" si="36"/>
        <v>83200</v>
      </c>
      <c r="Q53" s="465">
        <f t="shared" si="37"/>
        <v>0</v>
      </c>
      <c r="R53" s="465">
        <f t="shared" si="38"/>
        <v>0</v>
      </c>
      <c r="S53" s="465">
        <f t="shared" si="39"/>
        <v>133120</v>
      </c>
      <c r="T53" s="464">
        <f t="shared" si="40"/>
        <v>133120</v>
      </c>
      <c r="U53" s="464">
        <f t="shared" si="41"/>
        <v>1597440</v>
      </c>
      <c r="V53" s="608">
        <v>1</v>
      </c>
      <c r="W53" s="605">
        <v>1.6</v>
      </c>
      <c r="X53" s="464">
        <f t="shared" si="42"/>
        <v>83200</v>
      </c>
      <c r="Y53" s="465">
        <f t="shared" si="43"/>
        <v>0</v>
      </c>
      <c r="Z53" s="465">
        <f t="shared" si="44"/>
        <v>0</v>
      </c>
      <c r="AA53" s="465">
        <f t="shared" si="45"/>
        <v>133120</v>
      </c>
      <c r="AB53" s="464">
        <f t="shared" si="46"/>
        <v>133120</v>
      </c>
      <c r="AC53" s="464">
        <f t="shared" si="47"/>
        <v>1597440</v>
      </c>
      <c r="AD53" s="608">
        <v>1</v>
      </c>
      <c r="AE53" s="605">
        <v>1.6</v>
      </c>
      <c r="AF53" s="464">
        <f t="shared" si="48"/>
        <v>83200</v>
      </c>
      <c r="AG53" s="465">
        <f t="shared" si="49"/>
        <v>0</v>
      </c>
      <c r="AH53" s="465">
        <f t="shared" si="50"/>
        <v>0</v>
      </c>
      <c r="AI53" s="465">
        <f t="shared" si="51"/>
        <v>133120</v>
      </c>
      <c r="AJ53" s="464">
        <f t="shared" si="52"/>
        <v>133120</v>
      </c>
      <c r="AK53" s="464">
        <f t="shared" si="53"/>
        <v>1597440</v>
      </c>
    </row>
    <row r="54" spans="1:37" s="463" customFormat="1" ht="17.25">
      <c r="A54" s="855">
        <v>7</v>
      </c>
      <c r="B54" s="835" t="s">
        <v>2528</v>
      </c>
      <c r="C54" s="809" t="s">
        <v>1960</v>
      </c>
      <c r="D54" s="809">
        <v>1986</v>
      </c>
      <c r="E54" s="809" t="s">
        <v>413</v>
      </c>
      <c r="F54" s="836">
        <v>1</v>
      </c>
      <c r="G54" s="837">
        <v>1</v>
      </c>
      <c r="H54" s="838">
        <v>83200</v>
      </c>
      <c r="I54" s="839"/>
      <c r="J54" s="839"/>
      <c r="K54" s="840">
        <v>104000</v>
      </c>
      <c r="L54" s="838">
        <f>+I54+J54+K54</f>
        <v>104000</v>
      </c>
      <c r="M54" s="838">
        <f t="shared" si="35"/>
        <v>1248000</v>
      </c>
      <c r="N54" s="608">
        <v>1</v>
      </c>
      <c r="O54" s="605">
        <v>1</v>
      </c>
      <c r="P54" s="464">
        <f t="shared" si="36"/>
        <v>83200</v>
      </c>
      <c r="Q54" s="465">
        <f t="shared" si="37"/>
        <v>0</v>
      </c>
      <c r="R54" s="465">
        <f t="shared" si="38"/>
        <v>0</v>
      </c>
      <c r="S54" s="465">
        <f t="shared" si="39"/>
        <v>104000</v>
      </c>
      <c r="T54" s="464">
        <f t="shared" si="40"/>
        <v>104000</v>
      </c>
      <c r="U54" s="464">
        <f t="shared" si="41"/>
        <v>1248000</v>
      </c>
      <c r="V54" s="608">
        <v>1</v>
      </c>
      <c r="W54" s="605">
        <v>1</v>
      </c>
      <c r="X54" s="464">
        <f t="shared" si="42"/>
        <v>83200</v>
      </c>
      <c r="Y54" s="465">
        <f t="shared" si="43"/>
        <v>0</v>
      </c>
      <c r="Z54" s="465">
        <f t="shared" si="44"/>
        <v>0</v>
      </c>
      <c r="AA54" s="465">
        <f t="shared" si="45"/>
        <v>104000</v>
      </c>
      <c r="AB54" s="464">
        <f t="shared" si="46"/>
        <v>104000</v>
      </c>
      <c r="AC54" s="464">
        <f t="shared" si="47"/>
        <v>1248000</v>
      </c>
      <c r="AD54" s="608">
        <v>1</v>
      </c>
      <c r="AE54" s="605">
        <v>1</v>
      </c>
      <c r="AF54" s="464">
        <f t="shared" si="48"/>
        <v>83200</v>
      </c>
      <c r="AG54" s="465">
        <f t="shared" si="49"/>
        <v>0</v>
      </c>
      <c r="AH54" s="465">
        <f t="shared" si="50"/>
        <v>0</v>
      </c>
      <c r="AI54" s="465">
        <f t="shared" si="51"/>
        <v>104000</v>
      </c>
      <c r="AJ54" s="464">
        <f t="shared" si="52"/>
        <v>104000</v>
      </c>
      <c r="AK54" s="464">
        <f t="shared" si="53"/>
        <v>1248000</v>
      </c>
    </row>
    <row r="55" spans="1:37" s="463" customFormat="1" ht="17.25">
      <c r="A55" s="855">
        <v>8</v>
      </c>
      <c r="B55" s="835" t="s">
        <v>2974</v>
      </c>
      <c r="C55" s="809" t="s">
        <v>1960</v>
      </c>
      <c r="D55" s="809">
        <v>2002</v>
      </c>
      <c r="E55" s="809" t="s">
        <v>413</v>
      </c>
      <c r="F55" s="836">
        <v>1</v>
      </c>
      <c r="G55" s="837">
        <v>1</v>
      </c>
      <c r="H55" s="838">
        <v>83200</v>
      </c>
      <c r="I55" s="839"/>
      <c r="J55" s="839"/>
      <c r="K55" s="840">
        <v>104000</v>
      </c>
      <c r="L55" s="838">
        <f>+I55+J55+K55</f>
        <v>104000</v>
      </c>
      <c r="M55" s="838">
        <f t="shared" si="35"/>
        <v>1248000</v>
      </c>
      <c r="N55" s="608">
        <v>1</v>
      </c>
      <c r="O55" s="605">
        <v>1</v>
      </c>
      <c r="P55" s="464">
        <f t="shared" si="36"/>
        <v>83200</v>
      </c>
      <c r="Q55" s="465">
        <f t="shared" si="37"/>
        <v>0</v>
      </c>
      <c r="R55" s="465">
        <f t="shared" si="38"/>
        <v>0</v>
      </c>
      <c r="S55" s="465">
        <f t="shared" si="39"/>
        <v>104000</v>
      </c>
      <c r="T55" s="464">
        <f t="shared" si="40"/>
        <v>104000</v>
      </c>
      <c r="U55" s="464">
        <f t="shared" si="41"/>
        <v>1248000</v>
      </c>
      <c r="V55" s="608">
        <v>1</v>
      </c>
      <c r="W55" s="605">
        <v>1</v>
      </c>
      <c r="X55" s="464">
        <f t="shared" si="42"/>
        <v>83200</v>
      </c>
      <c r="Y55" s="465">
        <f t="shared" si="43"/>
        <v>0</v>
      </c>
      <c r="Z55" s="465">
        <f t="shared" si="44"/>
        <v>0</v>
      </c>
      <c r="AA55" s="465">
        <f t="shared" si="45"/>
        <v>104000</v>
      </c>
      <c r="AB55" s="464">
        <f t="shared" si="46"/>
        <v>104000</v>
      </c>
      <c r="AC55" s="464">
        <f t="shared" si="47"/>
        <v>1248000</v>
      </c>
      <c r="AD55" s="608">
        <v>1</v>
      </c>
      <c r="AE55" s="605">
        <v>1</v>
      </c>
      <c r="AF55" s="464">
        <f t="shared" si="48"/>
        <v>83200</v>
      </c>
      <c r="AG55" s="465">
        <f t="shared" si="49"/>
        <v>0</v>
      </c>
      <c r="AH55" s="465">
        <f t="shared" si="50"/>
        <v>0</v>
      </c>
      <c r="AI55" s="465">
        <f t="shared" si="51"/>
        <v>104000</v>
      </c>
      <c r="AJ55" s="464">
        <f t="shared" si="52"/>
        <v>104000</v>
      </c>
      <c r="AK55" s="464">
        <f t="shared" si="53"/>
        <v>1248000</v>
      </c>
    </row>
    <row r="56" spans="1:37" s="463" customFormat="1" ht="17.25">
      <c r="A56" s="855">
        <v>9</v>
      </c>
      <c r="B56" s="835" t="s">
        <v>78</v>
      </c>
      <c r="C56" s="809"/>
      <c r="D56" s="809"/>
      <c r="E56" s="809" t="s">
        <v>413</v>
      </c>
      <c r="F56" s="836">
        <v>1</v>
      </c>
      <c r="G56" s="837">
        <v>1</v>
      </c>
      <c r="H56" s="838">
        <v>83200</v>
      </c>
      <c r="I56" s="839"/>
      <c r="J56" s="839"/>
      <c r="K56" s="840">
        <v>104000</v>
      </c>
      <c r="L56" s="838">
        <f>+I56+J56+K56</f>
        <v>104000</v>
      </c>
      <c r="M56" s="838">
        <f t="shared" si="35"/>
        <v>1248000</v>
      </c>
      <c r="N56" s="608">
        <v>1</v>
      </c>
      <c r="O56" s="605">
        <v>1</v>
      </c>
      <c r="P56" s="464">
        <f t="shared" si="36"/>
        <v>83200</v>
      </c>
      <c r="Q56" s="465">
        <f t="shared" si="37"/>
        <v>0</v>
      </c>
      <c r="R56" s="465">
        <f t="shared" si="38"/>
        <v>0</v>
      </c>
      <c r="S56" s="465">
        <f t="shared" si="39"/>
        <v>104000</v>
      </c>
      <c r="T56" s="464">
        <f t="shared" si="40"/>
        <v>104000</v>
      </c>
      <c r="U56" s="464">
        <f t="shared" si="41"/>
        <v>1248000</v>
      </c>
      <c r="V56" s="608">
        <v>1</v>
      </c>
      <c r="W56" s="605">
        <v>1</v>
      </c>
      <c r="X56" s="464">
        <f t="shared" si="42"/>
        <v>83200</v>
      </c>
      <c r="Y56" s="465">
        <f t="shared" si="43"/>
        <v>0</v>
      </c>
      <c r="Z56" s="465">
        <f t="shared" si="44"/>
        <v>0</v>
      </c>
      <c r="AA56" s="465">
        <f t="shared" si="45"/>
        <v>104000</v>
      </c>
      <c r="AB56" s="464">
        <f t="shared" si="46"/>
        <v>104000</v>
      </c>
      <c r="AC56" s="464">
        <f t="shared" si="47"/>
        <v>1248000</v>
      </c>
      <c r="AD56" s="608">
        <v>1</v>
      </c>
      <c r="AE56" s="605">
        <v>1</v>
      </c>
      <c r="AF56" s="464">
        <f t="shared" si="48"/>
        <v>83200</v>
      </c>
      <c r="AG56" s="465">
        <f t="shared" si="49"/>
        <v>0</v>
      </c>
      <c r="AH56" s="465">
        <f t="shared" si="50"/>
        <v>0</v>
      </c>
      <c r="AI56" s="465">
        <f t="shared" si="51"/>
        <v>104000</v>
      </c>
      <c r="AJ56" s="464">
        <f t="shared" si="52"/>
        <v>104000</v>
      </c>
      <c r="AK56" s="464">
        <f t="shared" si="53"/>
        <v>1248000</v>
      </c>
    </row>
    <row r="57" spans="1:37" s="463" customFormat="1" ht="17.25">
      <c r="A57" s="855">
        <v>10</v>
      </c>
      <c r="B57" s="835" t="s">
        <v>1341</v>
      </c>
      <c r="C57" s="809" t="s">
        <v>1960</v>
      </c>
      <c r="D57" s="809">
        <v>1979</v>
      </c>
      <c r="E57" s="835" t="s">
        <v>408</v>
      </c>
      <c r="F57" s="836">
        <v>1</v>
      </c>
      <c r="G57" s="837">
        <v>1</v>
      </c>
      <c r="H57" s="838">
        <v>83200</v>
      </c>
      <c r="I57" s="839"/>
      <c r="J57" s="839"/>
      <c r="K57" s="840">
        <v>104000</v>
      </c>
      <c r="L57" s="840">
        <f t="shared" ref="L57:L70" si="54">+I57+J57+K57</f>
        <v>104000</v>
      </c>
      <c r="M57" s="838">
        <f t="shared" ref="M57:M76" si="55">+L57*12</f>
        <v>1248000</v>
      </c>
      <c r="N57" s="608">
        <v>1</v>
      </c>
      <c r="O57" s="605">
        <v>1</v>
      </c>
      <c r="P57" s="464">
        <f t="shared" si="36"/>
        <v>83200</v>
      </c>
      <c r="Q57" s="465">
        <f t="shared" si="37"/>
        <v>0</v>
      </c>
      <c r="R57" s="465">
        <f t="shared" si="38"/>
        <v>0</v>
      </c>
      <c r="S57" s="465">
        <f t="shared" si="39"/>
        <v>104000</v>
      </c>
      <c r="T57" s="464">
        <f t="shared" si="40"/>
        <v>104000</v>
      </c>
      <c r="U57" s="464">
        <f t="shared" ref="U57:U76" si="56">+T57*12</f>
        <v>1248000</v>
      </c>
      <c r="V57" s="608">
        <v>1</v>
      </c>
      <c r="W57" s="605">
        <v>1</v>
      </c>
      <c r="X57" s="464">
        <f t="shared" si="42"/>
        <v>83200</v>
      </c>
      <c r="Y57" s="465">
        <f t="shared" si="43"/>
        <v>0</v>
      </c>
      <c r="Z57" s="465">
        <f t="shared" si="44"/>
        <v>0</v>
      </c>
      <c r="AA57" s="465">
        <f t="shared" si="45"/>
        <v>104000</v>
      </c>
      <c r="AB57" s="464">
        <f t="shared" si="46"/>
        <v>104000</v>
      </c>
      <c r="AC57" s="464">
        <f t="shared" ref="AC57:AC76" si="57">+AB57*12</f>
        <v>1248000</v>
      </c>
      <c r="AD57" s="608">
        <v>1</v>
      </c>
      <c r="AE57" s="605">
        <v>1</v>
      </c>
      <c r="AF57" s="464">
        <f t="shared" si="48"/>
        <v>83200</v>
      </c>
      <c r="AG57" s="465">
        <f t="shared" si="49"/>
        <v>0</v>
      </c>
      <c r="AH57" s="465">
        <f t="shared" si="50"/>
        <v>0</v>
      </c>
      <c r="AI57" s="465">
        <f t="shared" si="51"/>
        <v>104000</v>
      </c>
      <c r="AJ57" s="464">
        <f t="shared" si="52"/>
        <v>104000</v>
      </c>
      <c r="AK57" s="464">
        <f t="shared" ref="AK57:AK76" si="58">+AJ57*12</f>
        <v>1248000</v>
      </c>
    </row>
    <row r="58" spans="1:37" s="463" customFormat="1" ht="17.25">
      <c r="A58" s="855">
        <v>11</v>
      </c>
      <c r="B58" s="835" t="s">
        <v>865</v>
      </c>
      <c r="C58" s="809" t="s">
        <v>1960</v>
      </c>
      <c r="D58" s="809">
        <v>1957</v>
      </c>
      <c r="E58" s="835" t="s">
        <v>408</v>
      </c>
      <c r="F58" s="836">
        <v>1</v>
      </c>
      <c r="G58" s="837">
        <v>1</v>
      </c>
      <c r="H58" s="838">
        <v>83200</v>
      </c>
      <c r="I58" s="839"/>
      <c r="J58" s="839"/>
      <c r="K58" s="840">
        <v>95625</v>
      </c>
      <c r="L58" s="840">
        <f t="shared" si="54"/>
        <v>95625</v>
      </c>
      <c r="M58" s="838">
        <f t="shared" si="55"/>
        <v>1147500</v>
      </c>
      <c r="N58" s="608">
        <v>1</v>
      </c>
      <c r="O58" s="605">
        <v>1</v>
      </c>
      <c r="P58" s="464">
        <f t="shared" si="36"/>
        <v>83200</v>
      </c>
      <c r="Q58" s="465">
        <f t="shared" si="37"/>
        <v>0</v>
      </c>
      <c r="R58" s="465">
        <f t="shared" si="38"/>
        <v>0</v>
      </c>
      <c r="S58" s="465">
        <f t="shared" si="39"/>
        <v>95625</v>
      </c>
      <c r="T58" s="464">
        <f t="shared" si="40"/>
        <v>95625</v>
      </c>
      <c r="U58" s="464">
        <f t="shared" si="56"/>
        <v>1147500</v>
      </c>
      <c r="V58" s="608">
        <v>1</v>
      </c>
      <c r="W58" s="605">
        <v>1</v>
      </c>
      <c r="X58" s="464">
        <f t="shared" si="42"/>
        <v>83200</v>
      </c>
      <c r="Y58" s="465">
        <f t="shared" si="43"/>
        <v>0</v>
      </c>
      <c r="Z58" s="465">
        <f t="shared" si="44"/>
        <v>0</v>
      </c>
      <c r="AA58" s="465">
        <f t="shared" si="45"/>
        <v>95625</v>
      </c>
      <c r="AB58" s="464">
        <f t="shared" si="46"/>
        <v>95625</v>
      </c>
      <c r="AC58" s="464">
        <f t="shared" si="57"/>
        <v>1147500</v>
      </c>
      <c r="AD58" s="608">
        <v>1</v>
      </c>
      <c r="AE58" s="605">
        <v>1</v>
      </c>
      <c r="AF58" s="464">
        <f t="shared" si="48"/>
        <v>83200</v>
      </c>
      <c r="AG58" s="465">
        <f t="shared" si="49"/>
        <v>0</v>
      </c>
      <c r="AH58" s="465">
        <f t="shared" si="50"/>
        <v>0</v>
      </c>
      <c r="AI58" s="465">
        <f t="shared" si="51"/>
        <v>95625</v>
      </c>
      <c r="AJ58" s="464">
        <f t="shared" si="52"/>
        <v>95625</v>
      </c>
      <c r="AK58" s="464">
        <f t="shared" si="58"/>
        <v>1147500</v>
      </c>
    </row>
    <row r="59" spans="1:37" s="463" customFormat="1" ht="17.25">
      <c r="A59" s="855">
        <v>12</v>
      </c>
      <c r="B59" s="835" t="s">
        <v>866</v>
      </c>
      <c r="C59" s="809" t="s">
        <v>1960</v>
      </c>
      <c r="D59" s="809">
        <v>1971</v>
      </c>
      <c r="E59" s="835" t="s">
        <v>408</v>
      </c>
      <c r="F59" s="836">
        <v>1</v>
      </c>
      <c r="G59" s="837">
        <v>1</v>
      </c>
      <c r="H59" s="838">
        <v>83200</v>
      </c>
      <c r="I59" s="839"/>
      <c r="J59" s="839"/>
      <c r="K59" s="840">
        <v>95625</v>
      </c>
      <c r="L59" s="840">
        <f t="shared" si="54"/>
        <v>95625</v>
      </c>
      <c r="M59" s="838">
        <f t="shared" si="55"/>
        <v>1147500</v>
      </c>
      <c r="N59" s="608">
        <v>1</v>
      </c>
      <c r="O59" s="605">
        <v>1</v>
      </c>
      <c r="P59" s="464">
        <f t="shared" si="36"/>
        <v>83200</v>
      </c>
      <c r="Q59" s="465">
        <f t="shared" si="37"/>
        <v>0</v>
      </c>
      <c r="R59" s="465">
        <f t="shared" si="38"/>
        <v>0</v>
      </c>
      <c r="S59" s="465">
        <f t="shared" si="39"/>
        <v>95625</v>
      </c>
      <c r="T59" s="464">
        <f t="shared" si="40"/>
        <v>95625</v>
      </c>
      <c r="U59" s="464">
        <f t="shared" si="56"/>
        <v>1147500</v>
      </c>
      <c r="V59" s="608">
        <v>1</v>
      </c>
      <c r="W59" s="605">
        <v>1</v>
      </c>
      <c r="X59" s="464">
        <f t="shared" si="42"/>
        <v>83200</v>
      </c>
      <c r="Y59" s="465">
        <f t="shared" si="43"/>
        <v>0</v>
      </c>
      <c r="Z59" s="465">
        <f t="shared" si="44"/>
        <v>0</v>
      </c>
      <c r="AA59" s="465">
        <f t="shared" si="45"/>
        <v>95625</v>
      </c>
      <c r="AB59" s="464">
        <f t="shared" si="46"/>
        <v>95625</v>
      </c>
      <c r="AC59" s="464">
        <f t="shared" si="57"/>
        <v>1147500</v>
      </c>
      <c r="AD59" s="608">
        <v>1</v>
      </c>
      <c r="AE59" s="605">
        <v>1</v>
      </c>
      <c r="AF59" s="464">
        <f t="shared" si="48"/>
        <v>83200</v>
      </c>
      <c r="AG59" s="465">
        <f t="shared" si="49"/>
        <v>0</v>
      </c>
      <c r="AH59" s="465">
        <f t="shared" si="50"/>
        <v>0</v>
      </c>
      <c r="AI59" s="465">
        <f t="shared" si="51"/>
        <v>95625</v>
      </c>
      <c r="AJ59" s="464">
        <f t="shared" si="52"/>
        <v>95625</v>
      </c>
      <c r="AK59" s="464">
        <f t="shared" si="58"/>
        <v>1147500</v>
      </c>
    </row>
    <row r="60" spans="1:37" s="463" customFormat="1" ht="17.25">
      <c r="A60" s="855">
        <v>13</v>
      </c>
      <c r="B60" s="835" t="s">
        <v>867</v>
      </c>
      <c r="C60" s="809" t="s">
        <v>1960</v>
      </c>
      <c r="D60" s="809">
        <v>1945</v>
      </c>
      <c r="E60" s="835" t="s">
        <v>408</v>
      </c>
      <c r="F60" s="836">
        <v>1</v>
      </c>
      <c r="G60" s="837">
        <v>1</v>
      </c>
      <c r="H60" s="838">
        <v>83200</v>
      </c>
      <c r="I60" s="839"/>
      <c r="J60" s="839"/>
      <c r="K60" s="840">
        <v>95625</v>
      </c>
      <c r="L60" s="840">
        <f t="shared" si="54"/>
        <v>95625</v>
      </c>
      <c r="M60" s="838">
        <f t="shared" si="55"/>
        <v>1147500</v>
      </c>
      <c r="N60" s="608">
        <v>1</v>
      </c>
      <c r="O60" s="605">
        <v>1</v>
      </c>
      <c r="P60" s="464">
        <f t="shared" si="36"/>
        <v>83200</v>
      </c>
      <c r="Q60" s="465">
        <f t="shared" si="37"/>
        <v>0</v>
      </c>
      <c r="R60" s="465">
        <f t="shared" si="38"/>
        <v>0</v>
      </c>
      <c r="S60" s="465">
        <f t="shared" si="39"/>
        <v>95625</v>
      </c>
      <c r="T60" s="464">
        <f t="shared" si="40"/>
        <v>95625</v>
      </c>
      <c r="U60" s="464">
        <f t="shared" si="56"/>
        <v>1147500</v>
      </c>
      <c r="V60" s="608">
        <v>1</v>
      </c>
      <c r="W60" s="605">
        <v>1</v>
      </c>
      <c r="X60" s="464">
        <f t="shared" si="42"/>
        <v>83200</v>
      </c>
      <c r="Y60" s="465">
        <f t="shared" si="43"/>
        <v>0</v>
      </c>
      <c r="Z60" s="465">
        <f t="shared" si="44"/>
        <v>0</v>
      </c>
      <c r="AA60" s="465">
        <f t="shared" si="45"/>
        <v>95625</v>
      </c>
      <c r="AB60" s="464">
        <f t="shared" si="46"/>
        <v>95625</v>
      </c>
      <c r="AC60" s="464">
        <f t="shared" si="57"/>
        <v>1147500</v>
      </c>
      <c r="AD60" s="608">
        <v>1</v>
      </c>
      <c r="AE60" s="605">
        <v>1</v>
      </c>
      <c r="AF60" s="464">
        <f t="shared" si="48"/>
        <v>83200</v>
      </c>
      <c r="AG60" s="465">
        <f t="shared" si="49"/>
        <v>0</v>
      </c>
      <c r="AH60" s="465">
        <f t="shared" si="50"/>
        <v>0</v>
      </c>
      <c r="AI60" s="465">
        <f t="shared" si="51"/>
        <v>95625</v>
      </c>
      <c r="AJ60" s="464">
        <f t="shared" si="52"/>
        <v>95625</v>
      </c>
      <c r="AK60" s="464">
        <f t="shared" si="58"/>
        <v>1147500</v>
      </c>
    </row>
    <row r="61" spans="1:37" s="463" customFormat="1" ht="17.25">
      <c r="A61" s="855">
        <v>14</v>
      </c>
      <c r="B61" s="835" t="s">
        <v>1342</v>
      </c>
      <c r="C61" s="809" t="s">
        <v>1960</v>
      </c>
      <c r="D61" s="809">
        <v>1954</v>
      </c>
      <c r="E61" s="835" t="s">
        <v>408</v>
      </c>
      <c r="F61" s="836">
        <v>1</v>
      </c>
      <c r="G61" s="837">
        <v>1</v>
      </c>
      <c r="H61" s="838">
        <v>83200</v>
      </c>
      <c r="I61" s="839"/>
      <c r="J61" s="839"/>
      <c r="K61" s="840">
        <v>95625</v>
      </c>
      <c r="L61" s="840">
        <f t="shared" si="54"/>
        <v>95625</v>
      </c>
      <c r="M61" s="838">
        <f t="shared" si="55"/>
        <v>1147500</v>
      </c>
      <c r="N61" s="608">
        <v>1</v>
      </c>
      <c r="O61" s="605">
        <v>1</v>
      </c>
      <c r="P61" s="464">
        <f t="shared" si="36"/>
        <v>83200</v>
      </c>
      <c r="Q61" s="465">
        <f t="shared" si="37"/>
        <v>0</v>
      </c>
      <c r="R61" s="465">
        <f t="shared" si="38"/>
        <v>0</v>
      </c>
      <c r="S61" s="465">
        <f t="shared" si="39"/>
        <v>95625</v>
      </c>
      <c r="T61" s="464">
        <f t="shared" si="40"/>
        <v>95625</v>
      </c>
      <c r="U61" s="464">
        <f t="shared" si="56"/>
        <v>1147500</v>
      </c>
      <c r="V61" s="608">
        <v>1</v>
      </c>
      <c r="W61" s="605">
        <v>1</v>
      </c>
      <c r="X61" s="464">
        <f t="shared" si="42"/>
        <v>83200</v>
      </c>
      <c r="Y61" s="465">
        <f t="shared" si="43"/>
        <v>0</v>
      </c>
      <c r="Z61" s="465">
        <f t="shared" si="44"/>
        <v>0</v>
      </c>
      <c r="AA61" s="465">
        <f t="shared" si="45"/>
        <v>95625</v>
      </c>
      <c r="AB61" s="464">
        <f t="shared" si="46"/>
        <v>95625</v>
      </c>
      <c r="AC61" s="464">
        <f t="shared" si="57"/>
        <v>1147500</v>
      </c>
      <c r="AD61" s="608">
        <v>1</v>
      </c>
      <c r="AE61" s="605">
        <v>1</v>
      </c>
      <c r="AF61" s="464">
        <f t="shared" si="48"/>
        <v>83200</v>
      </c>
      <c r="AG61" s="465">
        <f t="shared" si="49"/>
        <v>0</v>
      </c>
      <c r="AH61" s="465">
        <f t="shared" si="50"/>
        <v>0</v>
      </c>
      <c r="AI61" s="465">
        <f t="shared" si="51"/>
        <v>95625</v>
      </c>
      <c r="AJ61" s="464">
        <f t="shared" si="52"/>
        <v>95625</v>
      </c>
      <c r="AK61" s="464">
        <f t="shared" si="58"/>
        <v>1147500</v>
      </c>
    </row>
    <row r="62" spans="1:37" s="463" customFormat="1" ht="17.25">
      <c r="A62" s="855">
        <v>15</v>
      </c>
      <c r="B62" s="835" t="s">
        <v>2529</v>
      </c>
      <c r="C62" s="809" t="s">
        <v>1960</v>
      </c>
      <c r="D62" s="809">
        <v>1976</v>
      </c>
      <c r="E62" s="835" t="s">
        <v>408</v>
      </c>
      <c r="F62" s="836">
        <v>1</v>
      </c>
      <c r="G62" s="837">
        <v>1</v>
      </c>
      <c r="H62" s="838">
        <v>83200</v>
      </c>
      <c r="I62" s="839"/>
      <c r="J62" s="839"/>
      <c r="K62" s="840">
        <v>104000</v>
      </c>
      <c r="L62" s="840">
        <f t="shared" si="54"/>
        <v>104000</v>
      </c>
      <c r="M62" s="838">
        <f t="shared" si="55"/>
        <v>1248000</v>
      </c>
      <c r="N62" s="608">
        <v>1</v>
      </c>
      <c r="O62" s="605">
        <v>1</v>
      </c>
      <c r="P62" s="464">
        <f t="shared" si="36"/>
        <v>83200</v>
      </c>
      <c r="Q62" s="465">
        <f t="shared" si="37"/>
        <v>0</v>
      </c>
      <c r="R62" s="465">
        <f t="shared" si="38"/>
        <v>0</v>
      </c>
      <c r="S62" s="465">
        <f t="shared" si="39"/>
        <v>104000</v>
      </c>
      <c r="T62" s="464">
        <f t="shared" si="40"/>
        <v>104000</v>
      </c>
      <c r="U62" s="464">
        <f t="shared" si="56"/>
        <v>1248000</v>
      </c>
      <c r="V62" s="608">
        <v>1</v>
      </c>
      <c r="W62" s="605">
        <v>1</v>
      </c>
      <c r="X62" s="464">
        <f t="shared" si="42"/>
        <v>83200</v>
      </c>
      <c r="Y62" s="465">
        <f t="shared" si="43"/>
        <v>0</v>
      </c>
      <c r="Z62" s="465">
        <f t="shared" si="44"/>
        <v>0</v>
      </c>
      <c r="AA62" s="465">
        <f t="shared" si="45"/>
        <v>104000</v>
      </c>
      <c r="AB62" s="464">
        <f t="shared" si="46"/>
        <v>104000</v>
      </c>
      <c r="AC62" s="464">
        <f t="shared" si="57"/>
        <v>1248000</v>
      </c>
      <c r="AD62" s="608">
        <v>1</v>
      </c>
      <c r="AE62" s="605">
        <v>1</v>
      </c>
      <c r="AF62" s="464">
        <f t="shared" si="48"/>
        <v>83200</v>
      </c>
      <c r="AG62" s="465">
        <f t="shared" si="49"/>
        <v>0</v>
      </c>
      <c r="AH62" s="465">
        <f t="shared" si="50"/>
        <v>0</v>
      </c>
      <c r="AI62" s="465">
        <f t="shared" si="51"/>
        <v>104000</v>
      </c>
      <c r="AJ62" s="464">
        <f t="shared" si="52"/>
        <v>104000</v>
      </c>
      <c r="AK62" s="464">
        <f t="shared" si="58"/>
        <v>1248000</v>
      </c>
    </row>
    <row r="63" spans="1:37" s="463" customFormat="1" ht="17.25">
      <c r="A63" s="855">
        <v>16</v>
      </c>
      <c r="B63" s="835" t="s">
        <v>1163</v>
      </c>
      <c r="C63" s="809" t="s">
        <v>1960</v>
      </c>
      <c r="D63" s="809">
        <v>1971</v>
      </c>
      <c r="E63" s="835" t="s">
        <v>408</v>
      </c>
      <c r="F63" s="836">
        <v>1</v>
      </c>
      <c r="G63" s="837">
        <v>1</v>
      </c>
      <c r="H63" s="838">
        <v>83200</v>
      </c>
      <c r="I63" s="839"/>
      <c r="J63" s="839"/>
      <c r="K63" s="840">
        <v>95625</v>
      </c>
      <c r="L63" s="840">
        <f t="shared" si="54"/>
        <v>95625</v>
      </c>
      <c r="M63" s="838">
        <f t="shared" si="55"/>
        <v>1147500</v>
      </c>
      <c r="N63" s="608">
        <v>1</v>
      </c>
      <c r="O63" s="605">
        <v>1</v>
      </c>
      <c r="P63" s="464">
        <f t="shared" si="36"/>
        <v>83200</v>
      </c>
      <c r="Q63" s="465">
        <f t="shared" si="37"/>
        <v>0</v>
      </c>
      <c r="R63" s="465">
        <f t="shared" si="38"/>
        <v>0</v>
      </c>
      <c r="S63" s="465">
        <f t="shared" si="39"/>
        <v>95625</v>
      </c>
      <c r="T63" s="464">
        <f t="shared" si="40"/>
        <v>95625</v>
      </c>
      <c r="U63" s="464">
        <f t="shared" si="56"/>
        <v>1147500</v>
      </c>
      <c r="V63" s="608">
        <v>1</v>
      </c>
      <c r="W63" s="605">
        <v>1</v>
      </c>
      <c r="X63" s="464">
        <f t="shared" si="42"/>
        <v>83200</v>
      </c>
      <c r="Y63" s="465">
        <f t="shared" si="43"/>
        <v>0</v>
      </c>
      <c r="Z63" s="465">
        <f t="shared" si="44"/>
        <v>0</v>
      </c>
      <c r="AA63" s="465">
        <f t="shared" si="45"/>
        <v>95625</v>
      </c>
      <c r="AB63" s="464">
        <f t="shared" si="46"/>
        <v>95625</v>
      </c>
      <c r="AC63" s="464">
        <f t="shared" si="57"/>
        <v>1147500</v>
      </c>
      <c r="AD63" s="608">
        <v>1</v>
      </c>
      <c r="AE63" s="605">
        <v>1</v>
      </c>
      <c r="AF63" s="464">
        <f t="shared" si="48"/>
        <v>83200</v>
      </c>
      <c r="AG63" s="465">
        <f t="shared" si="49"/>
        <v>0</v>
      </c>
      <c r="AH63" s="465">
        <f t="shared" si="50"/>
        <v>0</v>
      </c>
      <c r="AI63" s="465">
        <f t="shared" si="51"/>
        <v>95625</v>
      </c>
      <c r="AJ63" s="464">
        <f t="shared" si="52"/>
        <v>95625</v>
      </c>
      <c r="AK63" s="464">
        <f t="shared" si="58"/>
        <v>1147500</v>
      </c>
    </row>
    <row r="64" spans="1:37" s="463" customFormat="1" ht="17.25">
      <c r="A64" s="855">
        <v>17</v>
      </c>
      <c r="B64" s="835" t="s">
        <v>869</v>
      </c>
      <c r="C64" s="809" t="s">
        <v>1960</v>
      </c>
      <c r="D64" s="809">
        <v>1959</v>
      </c>
      <c r="E64" s="835" t="s">
        <v>408</v>
      </c>
      <c r="F64" s="836">
        <v>1</v>
      </c>
      <c r="G64" s="837">
        <v>1</v>
      </c>
      <c r="H64" s="838">
        <v>83200</v>
      </c>
      <c r="I64" s="839"/>
      <c r="J64" s="839"/>
      <c r="K64" s="840">
        <v>95625</v>
      </c>
      <c r="L64" s="840">
        <f t="shared" si="54"/>
        <v>95625</v>
      </c>
      <c r="M64" s="838">
        <f t="shared" si="55"/>
        <v>1147500</v>
      </c>
      <c r="N64" s="608">
        <v>1</v>
      </c>
      <c r="O64" s="605">
        <v>1</v>
      </c>
      <c r="P64" s="464">
        <f t="shared" si="36"/>
        <v>83200</v>
      </c>
      <c r="Q64" s="465">
        <f t="shared" si="37"/>
        <v>0</v>
      </c>
      <c r="R64" s="465">
        <f t="shared" si="38"/>
        <v>0</v>
      </c>
      <c r="S64" s="465">
        <f t="shared" si="39"/>
        <v>95625</v>
      </c>
      <c r="T64" s="464">
        <f t="shared" si="40"/>
        <v>95625</v>
      </c>
      <c r="U64" s="464">
        <f t="shared" si="56"/>
        <v>1147500</v>
      </c>
      <c r="V64" s="608">
        <v>1</v>
      </c>
      <c r="W64" s="605">
        <v>1</v>
      </c>
      <c r="X64" s="464">
        <f t="shared" si="42"/>
        <v>83200</v>
      </c>
      <c r="Y64" s="465">
        <f t="shared" si="43"/>
        <v>0</v>
      </c>
      <c r="Z64" s="465">
        <f t="shared" si="44"/>
        <v>0</v>
      </c>
      <c r="AA64" s="465">
        <f t="shared" si="45"/>
        <v>95625</v>
      </c>
      <c r="AB64" s="464">
        <f t="shared" si="46"/>
        <v>95625</v>
      </c>
      <c r="AC64" s="464">
        <f t="shared" si="57"/>
        <v>1147500</v>
      </c>
      <c r="AD64" s="608">
        <v>1</v>
      </c>
      <c r="AE64" s="605">
        <v>1</v>
      </c>
      <c r="AF64" s="464">
        <f t="shared" si="48"/>
        <v>83200</v>
      </c>
      <c r="AG64" s="465">
        <f t="shared" si="49"/>
        <v>0</v>
      </c>
      <c r="AH64" s="465">
        <f t="shared" si="50"/>
        <v>0</v>
      </c>
      <c r="AI64" s="465">
        <f t="shared" si="51"/>
        <v>95625</v>
      </c>
      <c r="AJ64" s="464">
        <f t="shared" si="52"/>
        <v>95625</v>
      </c>
      <c r="AK64" s="464">
        <f t="shared" si="58"/>
        <v>1147500</v>
      </c>
    </row>
    <row r="65" spans="1:37" s="463" customFormat="1" ht="17.25">
      <c r="A65" s="855">
        <v>18</v>
      </c>
      <c r="B65" s="835" t="s">
        <v>870</v>
      </c>
      <c r="C65" s="809" t="s">
        <v>1960</v>
      </c>
      <c r="D65" s="809">
        <v>1962</v>
      </c>
      <c r="E65" s="835" t="s">
        <v>408</v>
      </c>
      <c r="F65" s="836">
        <v>1</v>
      </c>
      <c r="G65" s="837">
        <v>1</v>
      </c>
      <c r="H65" s="838">
        <v>83200</v>
      </c>
      <c r="I65" s="839"/>
      <c r="J65" s="839"/>
      <c r="K65" s="840">
        <v>95625</v>
      </c>
      <c r="L65" s="840">
        <f t="shared" si="54"/>
        <v>95625</v>
      </c>
      <c r="M65" s="838">
        <f t="shared" si="55"/>
        <v>1147500</v>
      </c>
      <c r="N65" s="608">
        <v>1</v>
      </c>
      <c r="O65" s="605">
        <v>1</v>
      </c>
      <c r="P65" s="464">
        <f t="shared" si="36"/>
        <v>83200</v>
      </c>
      <c r="Q65" s="465">
        <f t="shared" si="37"/>
        <v>0</v>
      </c>
      <c r="R65" s="465">
        <f t="shared" si="38"/>
        <v>0</v>
      </c>
      <c r="S65" s="465">
        <f t="shared" si="39"/>
        <v>95625</v>
      </c>
      <c r="T65" s="464">
        <f t="shared" si="40"/>
        <v>95625</v>
      </c>
      <c r="U65" s="464">
        <f t="shared" si="56"/>
        <v>1147500</v>
      </c>
      <c r="V65" s="608">
        <v>1</v>
      </c>
      <c r="W65" s="605">
        <v>1</v>
      </c>
      <c r="X65" s="464">
        <f t="shared" si="42"/>
        <v>83200</v>
      </c>
      <c r="Y65" s="465">
        <f t="shared" si="43"/>
        <v>0</v>
      </c>
      <c r="Z65" s="465">
        <f t="shared" si="44"/>
        <v>0</v>
      </c>
      <c r="AA65" s="465">
        <f t="shared" si="45"/>
        <v>95625</v>
      </c>
      <c r="AB65" s="464">
        <f t="shared" si="46"/>
        <v>95625</v>
      </c>
      <c r="AC65" s="464">
        <f t="shared" si="57"/>
        <v>1147500</v>
      </c>
      <c r="AD65" s="608">
        <v>1</v>
      </c>
      <c r="AE65" s="605">
        <v>1</v>
      </c>
      <c r="AF65" s="464">
        <f t="shared" si="48"/>
        <v>83200</v>
      </c>
      <c r="AG65" s="465">
        <f t="shared" si="49"/>
        <v>0</v>
      </c>
      <c r="AH65" s="465">
        <f t="shared" si="50"/>
        <v>0</v>
      </c>
      <c r="AI65" s="465">
        <f t="shared" si="51"/>
        <v>95625</v>
      </c>
      <c r="AJ65" s="464">
        <f t="shared" si="52"/>
        <v>95625</v>
      </c>
      <c r="AK65" s="464">
        <f t="shared" si="58"/>
        <v>1147500</v>
      </c>
    </row>
    <row r="66" spans="1:37" s="463" customFormat="1" ht="17.25">
      <c r="A66" s="855">
        <v>19</v>
      </c>
      <c r="B66" s="835" t="s">
        <v>1164</v>
      </c>
      <c r="C66" s="809" t="s">
        <v>1960</v>
      </c>
      <c r="D66" s="809">
        <v>1956</v>
      </c>
      <c r="E66" s="835" t="s">
        <v>408</v>
      </c>
      <c r="F66" s="836">
        <v>1</v>
      </c>
      <c r="G66" s="837">
        <v>1</v>
      </c>
      <c r="H66" s="838">
        <v>83200</v>
      </c>
      <c r="I66" s="839"/>
      <c r="J66" s="839"/>
      <c r="K66" s="840">
        <v>95625</v>
      </c>
      <c r="L66" s="840">
        <f t="shared" si="54"/>
        <v>95625</v>
      </c>
      <c r="M66" s="838">
        <f t="shared" si="55"/>
        <v>1147500</v>
      </c>
      <c r="N66" s="608">
        <v>1</v>
      </c>
      <c r="O66" s="605">
        <v>1</v>
      </c>
      <c r="P66" s="464">
        <f t="shared" si="36"/>
        <v>83200</v>
      </c>
      <c r="Q66" s="465">
        <f t="shared" si="37"/>
        <v>0</v>
      </c>
      <c r="R66" s="465">
        <f t="shared" si="38"/>
        <v>0</v>
      </c>
      <c r="S66" s="465">
        <f t="shared" si="39"/>
        <v>95625</v>
      </c>
      <c r="T66" s="464">
        <f t="shared" si="40"/>
        <v>95625</v>
      </c>
      <c r="U66" s="464">
        <f t="shared" si="56"/>
        <v>1147500</v>
      </c>
      <c r="V66" s="608">
        <v>1</v>
      </c>
      <c r="W66" s="605">
        <v>1</v>
      </c>
      <c r="X66" s="464">
        <f t="shared" si="42"/>
        <v>83200</v>
      </c>
      <c r="Y66" s="465">
        <f t="shared" si="43"/>
        <v>0</v>
      </c>
      <c r="Z66" s="465">
        <f t="shared" si="44"/>
        <v>0</v>
      </c>
      <c r="AA66" s="465">
        <f t="shared" si="45"/>
        <v>95625</v>
      </c>
      <c r="AB66" s="464">
        <f t="shared" si="46"/>
        <v>95625</v>
      </c>
      <c r="AC66" s="464">
        <f t="shared" si="57"/>
        <v>1147500</v>
      </c>
      <c r="AD66" s="608">
        <v>1</v>
      </c>
      <c r="AE66" s="605">
        <v>1</v>
      </c>
      <c r="AF66" s="464">
        <f t="shared" si="48"/>
        <v>83200</v>
      </c>
      <c r="AG66" s="465">
        <f t="shared" si="49"/>
        <v>0</v>
      </c>
      <c r="AH66" s="465">
        <f t="shared" si="50"/>
        <v>0</v>
      </c>
      <c r="AI66" s="465">
        <f t="shared" si="51"/>
        <v>95625</v>
      </c>
      <c r="AJ66" s="464">
        <f t="shared" si="52"/>
        <v>95625</v>
      </c>
      <c r="AK66" s="464">
        <f t="shared" si="58"/>
        <v>1147500</v>
      </c>
    </row>
    <row r="67" spans="1:37" s="463" customFormat="1" ht="17.25">
      <c r="A67" s="855">
        <v>20</v>
      </c>
      <c r="B67" s="835" t="s">
        <v>2211</v>
      </c>
      <c r="C67" s="809" t="s">
        <v>1960</v>
      </c>
      <c r="D67" s="809">
        <v>1963</v>
      </c>
      <c r="E67" s="835" t="s">
        <v>408</v>
      </c>
      <c r="F67" s="836">
        <v>1</v>
      </c>
      <c r="G67" s="837">
        <v>1</v>
      </c>
      <c r="H67" s="838">
        <v>83200</v>
      </c>
      <c r="I67" s="839"/>
      <c r="J67" s="839"/>
      <c r="K67" s="840">
        <v>95625</v>
      </c>
      <c r="L67" s="840">
        <f t="shared" si="54"/>
        <v>95625</v>
      </c>
      <c r="M67" s="838">
        <f t="shared" si="55"/>
        <v>1147500</v>
      </c>
      <c r="N67" s="608">
        <v>1</v>
      </c>
      <c r="O67" s="605">
        <v>1</v>
      </c>
      <c r="P67" s="464">
        <f t="shared" si="36"/>
        <v>83200</v>
      </c>
      <c r="Q67" s="465">
        <f t="shared" si="37"/>
        <v>0</v>
      </c>
      <c r="R67" s="465">
        <f t="shared" si="38"/>
        <v>0</v>
      </c>
      <c r="S67" s="465">
        <f t="shared" si="39"/>
        <v>95625</v>
      </c>
      <c r="T67" s="464">
        <f t="shared" si="40"/>
        <v>95625</v>
      </c>
      <c r="U67" s="464">
        <f t="shared" si="56"/>
        <v>1147500</v>
      </c>
      <c r="V67" s="608">
        <v>1</v>
      </c>
      <c r="W67" s="605">
        <v>1</v>
      </c>
      <c r="X67" s="464">
        <f t="shared" si="42"/>
        <v>83200</v>
      </c>
      <c r="Y67" s="465">
        <f t="shared" si="43"/>
        <v>0</v>
      </c>
      <c r="Z67" s="465">
        <f t="shared" si="44"/>
        <v>0</v>
      </c>
      <c r="AA67" s="465">
        <f t="shared" si="45"/>
        <v>95625</v>
      </c>
      <c r="AB67" s="464">
        <f t="shared" si="46"/>
        <v>95625</v>
      </c>
      <c r="AC67" s="464">
        <f t="shared" si="57"/>
        <v>1147500</v>
      </c>
      <c r="AD67" s="608">
        <v>1</v>
      </c>
      <c r="AE67" s="605">
        <v>1</v>
      </c>
      <c r="AF67" s="464">
        <f t="shared" si="48"/>
        <v>83200</v>
      </c>
      <c r="AG67" s="465">
        <f t="shared" si="49"/>
        <v>0</v>
      </c>
      <c r="AH67" s="465">
        <f t="shared" si="50"/>
        <v>0</v>
      </c>
      <c r="AI67" s="465">
        <f t="shared" si="51"/>
        <v>95625</v>
      </c>
      <c r="AJ67" s="464">
        <f t="shared" si="52"/>
        <v>95625</v>
      </c>
      <c r="AK67" s="464">
        <f t="shared" si="58"/>
        <v>1147500</v>
      </c>
    </row>
    <row r="68" spans="1:37" s="463" customFormat="1" ht="17.25">
      <c r="A68" s="855">
        <v>21</v>
      </c>
      <c r="B68" s="835" t="s">
        <v>868</v>
      </c>
      <c r="C68" s="809" t="s">
        <v>1960</v>
      </c>
      <c r="D68" s="809">
        <v>1958</v>
      </c>
      <c r="E68" s="835" t="s">
        <v>408</v>
      </c>
      <c r="F68" s="836">
        <v>1</v>
      </c>
      <c r="G68" s="837">
        <v>1</v>
      </c>
      <c r="H68" s="838">
        <v>83200</v>
      </c>
      <c r="I68" s="839"/>
      <c r="J68" s="839"/>
      <c r="K68" s="840">
        <v>95625</v>
      </c>
      <c r="L68" s="840">
        <f t="shared" si="54"/>
        <v>95625</v>
      </c>
      <c r="M68" s="838">
        <f t="shared" si="55"/>
        <v>1147500</v>
      </c>
      <c r="N68" s="608">
        <v>1</v>
      </c>
      <c r="O68" s="605">
        <v>1</v>
      </c>
      <c r="P68" s="464">
        <f t="shared" si="36"/>
        <v>83200</v>
      </c>
      <c r="Q68" s="465">
        <f t="shared" si="37"/>
        <v>0</v>
      </c>
      <c r="R68" s="465">
        <f t="shared" si="38"/>
        <v>0</v>
      </c>
      <c r="S68" s="465">
        <f t="shared" si="39"/>
        <v>95625</v>
      </c>
      <c r="T68" s="464">
        <f t="shared" si="40"/>
        <v>95625</v>
      </c>
      <c r="U68" s="464">
        <f t="shared" si="56"/>
        <v>1147500</v>
      </c>
      <c r="V68" s="608">
        <v>1</v>
      </c>
      <c r="W68" s="605">
        <v>1</v>
      </c>
      <c r="X68" s="464">
        <f t="shared" si="42"/>
        <v>83200</v>
      </c>
      <c r="Y68" s="465">
        <f t="shared" si="43"/>
        <v>0</v>
      </c>
      <c r="Z68" s="465">
        <f t="shared" si="44"/>
        <v>0</v>
      </c>
      <c r="AA68" s="465">
        <f t="shared" si="45"/>
        <v>95625</v>
      </c>
      <c r="AB68" s="464">
        <f t="shared" si="46"/>
        <v>95625</v>
      </c>
      <c r="AC68" s="464">
        <f t="shared" si="57"/>
        <v>1147500</v>
      </c>
      <c r="AD68" s="608">
        <v>1</v>
      </c>
      <c r="AE68" s="605">
        <v>1</v>
      </c>
      <c r="AF68" s="464">
        <f t="shared" si="48"/>
        <v>83200</v>
      </c>
      <c r="AG68" s="465">
        <f t="shared" si="49"/>
        <v>0</v>
      </c>
      <c r="AH68" s="465">
        <f t="shared" si="50"/>
        <v>0</v>
      </c>
      <c r="AI68" s="465">
        <f t="shared" si="51"/>
        <v>95625</v>
      </c>
      <c r="AJ68" s="464">
        <f t="shared" si="52"/>
        <v>95625</v>
      </c>
      <c r="AK68" s="464">
        <f t="shared" si="58"/>
        <v>1147500</v>
      </c>
    </row>
    <row r="69" spans="1:37" s="463" customFormat="1" ht="17.25">
      <c r="A69" s="855">
        <v>22</v>
      </c>
      <c r="B69" s="835" t="s">
        <v>1542</v>
      </c>
      <c r="C69" s="809" t="s">
        <v>1960</v>
      </c>
      <c r="D69" s="809">
        <v>1961</v>
      </c>
      <c r="E69" s="835" t="s">
        <v>408</v>
      </c>
      <c r="F69" s="836">
        <v>1</v>
      </c>
      <c r="G69" s="837">
        <v>1</v>
      </c>
      <c r="H69" s="838">
        <v>83200</v>
      </c>
      <c r="I69" s="839"/>
      <c r="J69" s="839"/>
      <c r="K69" s="840">
        <v>95625</v>
      </c>
      <c r="L69" s="840">
        <f t="shared" si="54"/>
        <v>95625</v>
      </c>
      <c r="M69" s="838">
        <f t="shared" si="55"/>
        <v>1147500</v>
      </c>
      <c r="N69" s="608">
        <v>1</v>
      </c>
      <c r="O69" s="605">
        <v>1</v>
      </c>
      <c r="P69" s="464">
        <f t="shared" si="36"/>
        <v>83200</v>
      </c>
      <c r="Q69" s="465">
        <f t="shared" si="37"/>
        <v>0</v>
      </c>
      <c r="R69" s="465">
        <f t="shared" si="38"/>
        <v>0</v>
      </c>
      <c r="S69" s="465">
        <f t="shared" si="39"/>
        <v>95625</v>
      </c>
      <c r="T69" s="464">
        <f t="shared" si="40"/>
        <v>95625</v>
      </c>
      <c r="U69" s="464">
        <f t="shared" si="56"/>
        <v>1147500</v>
      </c>
      <c r="V69" s="608">
        <v>1</v>
      </c>
      <c r="W69" s="605">
        <v>1</v>
      </c>
      <c r="X69" s="464">
        <f t="shared" si="42"/>
        <v>83200</v>
      </c>
      <c r="Y69" s="465">
        <f t="shared" si="43"/>
        <v>0</v>
      </c>
      <c r="Z69" s="465">
        <f t="shared" si="44"/>
        <v>0</v>
      </c>
      <c r="AA69" s="465">
        <f t="shared" si="45"/>
        <v>95625</v>
      </c>
      <c r="AB69" s="464">
        <f t="shared" si="46"/>
        <v>95625</v>
      </c>
      <c r="AC69" s="464">
        <f t="shared" si="57"/>
        <v>1147500</v>
      </c>
      <c r="AD69" s="608">
        <v>1</v>
      </c>
      <c r="AE69" s="605">
        <v>1</v>
      </c>
      <c r="AF69" s="464">
        <f t="shared" si="48"/>
        <v>83200</v>
      </c>
      <c r="AG69" s="465">
        <f t="shared" si="49"/>
        <v>0</v>
      </c>
      <c r="AH69" s="465">
        <f t="shared" si="50"/>
        <v>0</v>
      </c>
      <c r="AI69" s="465">
        <f t="shared" si="51"/>
        <v>95625</v>
      </c>
      <c r="AJ69" s="464">
        <f t="shared" si="52"/>
        <v>95625</v>
      </c>
      <c r="AK69" s="464">
        <f t="shared" si="58"/>
        <v>1147500</v>
      </c>
    </row>
    <row r="70" spans="1:37" s="463" customFormat="1" ht="17.25">
      <c r="A70" s="855">
        <v>23</v>
      </c>
      <c r="B70" s="835" t="s">
        <v>78</v>
      </c>
      <c r="C70" s="809"/>
      <c r="D70" s="809"/>
      <c r="E70" s="835" t="s">
        <v>408</v>
      </c>
      <c r="F70" s="836">
        <v>1</v>
      </c>
      <c r="G70" s="837">
        <v>1</v>
      </c>
      <c r="H70" s="838">
        <v>83200</v>
      </c>
      <c r="I70" s="839"/>
      <c r="J70" s="839"/>
      <c r="K70" s="840">
        <v>104000</v>
      </c>
      <c r="L70" s="840">
        <f t="shared" si="54"/>
        <v>104000</v>
      </c>
      <c r="M70" s="838">
        <f t="shared" si="55"/>
        <v>1248000</v>
      </c>
      <c r="N70" s="608">
        <v>1</v>
      </c>
      <c r="O70" s="605">
        <v>1</v>
      </c>
      <c r="P70" s="464">
        <f t="shared" si="36"/>
        <v>83200</v>
      </c>
      <c r="Q70" s="465">
        <f t="shared" si="37"/>
        <v>0</v>
      </c>
      <c r="R70" s="465">
        <f t="shared" si="38"/>
        <v>0</v>
      </c>
      <c r="S70" s="465">
        <f t="shared" si="39"/>
        <v>104000</v>
      </c>
      <c r="T70" s="464">
        <f t="shared" si="40"/>
        <v>104000</v>
      </c>
      <c r="U70" s="464">
        <f t="shared" si="56"/>
        <v>1248000</v>
      </c>
      <c r="V70" s="608">
        <v>1</v>
      </c>
      <c r="W70" s="605">
        <v>1</v>
      </c>
      <c r="X70" s="464">
        <f t="shared" si="42"/>
        <v>83200</v>
      </c>
      <c r="Y70" s="465">
        <f t="shared" si="43"/>
        <v>0</v>
      </c>
      <c r="Z70" s="465">
        <f t="shared" si="44"/>
        <v>0</v>
      </c>
      <c r="AA70" s="465">
        <f t="shared" si="45"/>
        <v>104000</v>
      </c>
      <c r="AB70" s="464">
        <f t="shared" si="46"/>
        <v>104000</v>
      </c>
      <c r="AC70" s="464">
        <f t="shared" si="57"/>
        <v>1248000</v>
      </c>
      <c r="AD70" s="608">
        <v>1</v>
      </c>
      <c r="AE70" s="605">
        <v>1</v>
      </c>
      <c r="AF70" s="464">
        <f t="shared" si="48"/>
        <v>83200</v>
      </c>
      <c r="AG70" s="465">
        <f t="shared" si="49"/>
        <v>0</v>
      </c>
      <c r="AH70" s="465">
        <f t="shared" si="50"/>
        <v>0</v>
      </c>
      <c r="AI70" s="465">
        <f t="shared" si="51"/>
        <v>104000</v>
      </c>
      <c r="AJ70" s="464">
        <f t="shared" si="52"/>
        <v>104000</v>
      </c>
      <c r="AK70" s="464">
        <f t="shared" si="58"/>
        <v>1248000</v>
      </c>
    </row>
    <row r="71" spans="1:37" s="463" customFormat="1" ht="17.25">
      <c r="A71" s="855">
        <v>24</v>
      </c>
      <c r="B71" s="835" t="s">
        <v>1165</v>
      </c>
      <c r="C71" s="809" t="s">
        <v>1961</v>
      </c>
      <c r="D71" s="809">
        <v>1961</v>
      </c>
      <c r="E71" s="835" t="s">
        <v>404</v>
      </c>
      <c r="F71" s="836">
        <v>1</v>
      </c>
      <c r="G71" s="837">
        <v>1.2</v>
      </c>
      <c r="H71" s="838">
        <v>83200</v>
      </c>
      <c r="I71" s="839"/>
      <c r="J71" s="839"/>
      <c r="K71" s="839">
        <v>99840</v>
      </c>
      <c r="L71" s="840">
        <f>+I71+J71+K71</f>
        <v>99840</v>
      </c>
      <c r="M71" s="838">
        <f>+L71*12</f>
        <v>1198080</v>
      </c>
      <c r="N71" s="608">
        <v>1</v>
      </c>
      <c r="O71" s="605">
        <v>1.2</v>
      </c>
      <c r="P71" s="464">
        <f t="shared" si="36"/>
        <v>83200</v>
      </c>
      <c r="Q71" s="465">
        <f t="shared" si="37"/>
        <v>0</v>
      </c>
      <c r="R71" s="465">
        <f t="shared" si="38"/>
        <v>0</v>
      </c>
      <c r="S71" s="465">
        <f t="shared" si="39"/>
        <v>99840</v>
      </c>
      <c r="T71" s="464">
        <f t="shared" si="40"/>
        <v>99840</v>
      </c>
      <c r="U71" s="464">
        <f>+T71*12</f>
        <v>1198080</v>
      </c>
      <c r="V71" s="608">
        <v>1</v>
      </c>
      <c r="W71" s="605">
        <v>1.2</v>
      </c>
      <c r="X71" s="464">
        <f t="shared" si="42"/>
        <v>83200</v>
      </c>
      <c r="Y71" s="465">
        <f t="shared" si="43"/>
        <v>0</v>
      </c>
      <c r="Z71" s="465">
        <f t="shared" si="44"/>
        <v>0</v>
      </c>
      <c r="AA71" s="465">
        <f t="shared" si="45"/>
        <v>99840</v>
      </c>
      <c r="AB71" s="464">
        <f t="shared" si="46"/>
        <v>99840</v>
      </c>
      <c r="AC71" s="464">
        <f>+AB71*12</f>
        <v>1198080</v>
      </c>
      <c r="AD71" s="608">
        <v>1</v>
      </c>
      <c r="AE71" s="605">
        <v>1.2</v>
      </c>
      <c r="AF71" s="464">
        <f t="shared" si="48"/>
        <v>83200</v>
      </c>
      <c r="AG71" s="465">
        <f t="shared" si="49"/>
        <v>0</v>
      </c>
      <c r="AH71" s="465">
        <f t="shared" si="50"/>
        <v>0</v>
      </c>
      <c r="AI71" s="465">
        <f t="shared" si="51"/>
        <v>99840</v>
      </c>
      <c r="AJ71" s="464">
        <f t="shared" si="52"/>
        <v>99840</v>
      </c>
      <c r="AK71" s="464">
        <f>+AJ71*12</f>
        <v>1198080</v>
      </c>
    </row>
    <row r="72" spans="1:37" s="463" customFormat="1" ht="17.25">
      <c r="A72" s="855">
        <v>25</v>
      </c>
      <c r="B72" s="835" t="s">
        <v>873</v>
      </c>
      <c r="C72" s="809" t="s">
        <v>1961</v>
      </c>
      <c r="D72" s="809">
        <v>1962</v>
      </c>
      <c r="E72" s="835" t="s">
        <v>874</v>
      </c>
      <c r="F72" s="836">
        <v>1</v>
      </c>
      <c r="G72" s="837">
        <v>1.5</v>
      </c>
      <c r="H72" s="838">
        <v>83200</v>
      </c>
      <c r="I72" s="839"/>
      <c r="J72" s="839"/>
      <c r="K72" s="840">
        <f>G72*H72</f>
        <v>124800</v>
      </c>
      <c r="L72" s="838">
        <f>+I72+J72+K72</f>
        <v>124800</v>
      </c>
      <c r="M72" s="838">
        <f>+L72*12</f>
        <v>1497600</v>
      </c>
      <c r="N72" s="608">
        <v>1</v>
      </c>
      <c r="O72" s="605">
        <v>1.5</v>
      </c>
      <c r="P72" s="464">
        <f t="shared" si="36"/>
        <v>83200</v>
      </c>
      <c r="Q72" s="465">
        <f t="shared" si="37"/>
        <v>0</v>
      </c>
      <c r="R72" s="465">
        <f t="shared" si="38"/>
        <v>0</v>
      </c>
      <c r="S72" s="465">
        <f t="shared" si="39"/>
        <v>124800</v>
      </c>
      <c r="T72" s="464">
        <f t="shared" si="40"/>
        <v>124800</v>
      </c>
      <c r="U72" s="464">
        <f>+T72*12</f>
        <v>1497600</v>
      </c>
      <c r="V72" s="608">
        <v>1</v>
      </c>
      <c r="W72" s="605">
        <v>1.5</v>
      </c>
      <c r="X72" s="464">
        <f t="shared" si="42"/>
        <v>83200</v>
      </c>
      <c r="Y72" s="465">
        <f t="shared" si="43"/>
        <v>0</v>
      </c>
      <c r="Z72" s="465">
        <f t="shared" si="44"/>
        <v>0</v>
      </c>
      <c r="AA72" s="465">
        <f t="shared" si="45"/>
        <v>124800</v>
      </c>
      <c r="AB72" s="464">
        <f t="shared" si="46"/>
        <v>124800</v>
      </c>
      <c r="AC72" s="464">
        <f>+AB72*12</f>
        <v>1497600</v>
      </c>
      <c r="AD72" s="608">
        <v>1</v>
      </c>
      <c r="AE72" s="605">
        <v>1.5</v>
      </c>
      <c r="AF72" s="464">
        <f t="shared" si="48"/>
        <v>83200</v>
      </c>
      <c r="AG72" s="465">
        <f t="shared" si="49"/>
        <v>0</v>
      </c>
      <c r="AH72" s="465">
        <f t="shared" si="50"/>
        <v>0</v>
      </c>
      <c r="AI72" s="465">
        <f t="shared" si="51"/>
        <v>124800</v>
      </c>
      <c r="AJ72" s="464">
        <f t="shared" si="52"/>
        <v>124800</v>
      </c>
      <c r="AK72" s="464">
        <f>+AJ72*12</f>
        <v>1497600</v>
      </c>
    </row>
    <row r="73" spans="1:37" s="463" customFormat="1" ht="17.25">
      <c r="A73" s="855">
        <v>26</v>
      </c>
      <c r="B73" s="835" t="s">
        <v>875</v>
      </c>
      <c r="C73" s="809" t="s">
        <v>1961</v>
      </c>
      <c r="D73" s="809">
        <v>1961</v>
      </c>
      <c r="E73" s="835" t="s">
        <v>876</v>
      </c>
      <c r="F73" s="836">
        <v>1</v>
      </c>
      <c r="G73" s="837">
        <v>1</v>
      </c>
      <c r="H73" s="838">
        <v>83200</v>
      </c>
      <c r="I73" s="839"/>
      <c r="J73" s="839"/>
      <c r="K73" s="840">
        <v>95625</v>
      </c>
      <c r="L73" s="838">
        <f>+I73+J73+K73</f>
        <v>95625</v>
      </c>
      <c r="M73" s="838">
        <f>+L73*12</f>
        <v>1147500</v>
      </c>
      <c r="N73" s="608">
        <v>1</v>
      </c>
      <c r="O73" s="605">
        <v>1</v>
      </c>
      <c r="P73" s="464">
        <f t="shared" si="36"/>
        <v>83200</v>
      </c>
      <c r="Q73" s="465">
        <f t="shared" si="37"/>
        <v>0</v>
      </c>
      <c r="R73" s="465">
        <f t="shared" si="38"/>
        <v>0</v>
      </c>
      <c r="S73" s="465">
        <f t="shared" si="39"/>
        <v>95625</v>
      </c>
      <c r="T73" s="464">
        <f t="shared" si="40"/>
        <v>95625</v>
      </c>
      <c r="U73" s="464">
        <f>+T73*12</f>
        <v>1147500</v>
      </c>
      <c r="V73" s="608">
        <v>1</v>
      </c>
      <c r="W73" s="605">
        <v>1</v>
      </c>
      <c r="X73" s="464">
        <f t="shared" si="42"/>
        <v>83200</v>
      </c>
      <c r="Y73" s="465">
        <f t="shared" si="43"/>
        <v>0</v>
      </c>
      <c r="Z73" s="465">
        <f t="shared" si="44"/>
        <v>0</v>
      </c>
      <c r="AA73" s="465">
        <f t="shared" si="45"/>
        <v>95625</v>
      </c>
      <c r="AB73" s="464">
        <f t="shared" si="46"/>
        <v>95625</v>
      </c>
      <c r="AC73" s="464">
        <f>+AB73*12</f>
        <v>1147500</v>
      </c>
      <c r="AD73" s="608">
        <v>1</v>
      </c>
      <c r="AE73" s="605">
        <v>1</v>
      </c>
      <c r="AF73" s="464">
        <f t="shared" si="48"/>
        <v>83200</v>
      </c>
      <c r="AG73" s="465">
        <f t="shared" si="49"/>
        <v>0</v>
      </c>
      <c r="AH73" s="465">
        <f t="shared" si="50"/>
        <v>0</v>
      </c>
      <c r="AI73" s="465">
        <f t="shared" si="51"/>
        <v>95625</v>
      </c>
      <c r="AJ73" s="464">
        <f t="shared" si="52"/>
        <v>95625</v>
      </c>
      <c r="AK73" s="464">
        <f>+AJ73*12</f>
        <v>1147500</v>
      </c>
    </row>
    <row r="74" spans="1:37" s="463" customFormat="1" ht="17.25">
      <c r="A74" s="855">
        <v>27</v>
      </c>
      <c r="B74" s="835" t="s">
        <v>76</v>
      </c>
      <c r="C74" s="842" t="s">
        <v>1961</v>
      </c>
      <c r="D74" s="842">
        <v>1960</v>
      </c>
      <c r="E74" s="843" t="s">
        <v>930</v>
      </c>
      <c r="F74" s="836">
        <v>1</v>
      </c>
      <c r="G74" s="837">
        <v>1.5</v>
      </c>
      <c r="H74" s="838">
        <v>83200</v>
      </c>
      <c r="I74" s="839"/>
      <c r="J74" s="839"/>
      <c r="K74" s="840">
        <f>G74*H74</f>
        <v>124800</v>
      </c>
      <c r="L74" s="838">
        <f>+G74*H74+I74+J74</f>
        <v>124800</v>
      </c>
      <c r="M74" s="838">
        <f>+L74*12</f>
        <v>1497600</v>
      </c>
      <c r="N74" s="608">
        <v>1</v>
      </c>
      <c r="O74" s="605">
        <v>1.5</v>
      </c>
      <c r="P74" s="464">
        <f t="shared" si="36"/>
        <v>83200</v>
      </c>
      <c r="Q74" s="465">
        <f t="shared" si="37"/>
        <v>0</v>
      </c>
      <c r="R74" s="465">
        <f t="shared" si="38"/>
        <v>0</v>
      </c>
      <c r="S74" s="465">
        <f t="shared" si="39"/>
        <v>124800</v>
      </c>
      <c r="T74" s="464">
        <f t="shared" si="40"/>
        <v>124800</v>
      </c>
      <c r="U74" s="464">
        <f>+T74*12</f>
        <v>1497600</v>
      </c>
      <c r="V74" s="608">
        <v>1</v>
      </c>
      <c r="W74" s="605">
        <v>1.5</v>
      </c>
      <c r="X74" s="464">
        <f t="shared" si="42"/>
        <v>83200</v>
      </c>
      <c r="Y74" s="465">
        <f t="shared" si="43"/>
        <v>0</v>
      </c>
      <c r="Z74" s="465">
        <f t="shared" si="44"/>
        <v>0</v>
      </c>
      <c r="AA74" s="465">
        <f t="shared" si="45"/>
        <v>124800</v>
      </c>
      <c r="AB74" s="464">
        <f t="shared" si="46"/>
        <v>124800</v>
      </c>
      <c r="AC74" s="464">
        <f>+AB74*12</f>
        <v>1497600</v>
      </c>
      <c r="AD74" s="608">
        <v>1</v>
      </c>
      <c r="AE74" s="605">
        <v>1.5</v>
      </c>
      <c r="AF74" s="464">
        <f t="shared" si="48"/>
        <v>83200</v>
      </c>
      <c r="AG74" s="465">
        <f t="shared" si="49"/>
        <v>0</v>
      </c>
      <c r="AH74" s="465">
        <f t="shared" si="50"/>
        <v>0</v>
      </c>
      <c r="AI74" s="465">
        <f t="shared" si="51"/>
        <v>124800</v>
      </c>
      <c r="AJ74" s="464">
        <f t="shared" si="52"/>
        <v>124800</v>
      </c>
      <c r="AK74" s="464">
        <f>+AJ74*12</f>
        <v>1497600</v>
      </c>
    </row>
    <row r="75" spans="1:37" s="463" customFormat="1" ht="17.25">
      <c r="A75" s="855">
        <v>28</v>
      </c>
      <c r="B75" s="835" t="s">
        <v>2530</v>
      </c>
      <c r="C75" s="842" t="s">
        <v>1960</v>
      </c>
      <c r="D75" s="842">
        <v>1979</v>
      </c>
      <c r="E75" s="843" t="s">
        <v>1416</v>
      </c>
      <c r="F75" s="836">
        <v>1</v>
      </c>
      <c r="G75" s="837">
        <v>1</v>
      </c>
      <c r="H75" s="838">
        <v>83200</v>
      </c>
      <c r="I75" s="839"/>
      <c r="J75" s="839"/>
      <c r="K75" s="840">
        <v>104000</v>
      </c>
      <c r="L75" s="840">
        <f>+I75+J75+K75</f>
        <v>104000</v>
      </c>
      <c r="M75" s="838">
        <f>+L75*12</f>
        <v>1248000</v>
      </c>
      <c r="N75" s="608">
        <v>1</v>
      </c>
      <c r="O75" s="605">
        <v>1</v>
      </c>
      <c r="P75" s="464">
        <f t="shared" si="36"/>
        <v>83200</v>
      </c>
      <c r="Q75" s="465">
        <f t="shared" si="37"/>
        <v>0</v>
      </c>
      <c r="R75" s="465">
        <f t="shared" si="38"/>
        <v>0</v>
      </c>
      <c r="S75" s="465">
        <f t="shared" si="39"/>
        <v>104000</v>
      </c>
      <c r="T75" s="464">
        <f t="shared" si="40"/>
        <v>104000</v>
      </c>
      <c r="U75" s="464">
        <f>+T75*12</f>
        <v>1248000</v>
      </c>
      <c r="V75" s="608">
        <v>1</v>
      </c>
      <c r="W75" s="605">
        <v>1</v>
      </c>
      <c r="X75" s="464">
        <f t="shared" si="42"/>
        <v>83200</v>
      </c>
      <c r="Y75" s="465">
        <f t="shared" si="43"/>
        <v>0</v>
      </c>
      <c r="Z75" s="465">
        <f t="shared" si="44"/>
        <v>0</v>
      </c>
      <c r="AA75" s="465">
        <f t="shared" si="45"/>
        <v>104000</v>
      </c>
      <c r="AB75" s="464">
        <f t="shared" si="46"/>
        <v>104000</v>
      </c>
      <c r="AC75" s="464">
        <f>+AB75*12</f>
        <v>1248000</v>
      </c>
      <c r="AD75" s="608">
        <v>1</v>
      </c>
      <c r="AE75" s="605">
        <v>1</v>
      </c>
      <c r="AF75" s="464">
        <f t="shared" si="48"/>
        <v>83200</v>
      </c>
      <c r="AG75" s="465">
        <f t="shared" si="49"/>
        <v>0</v>
      </c>
      <c r="AH75" s="465">
        <f t="shared" si="50"/>
        <v>0</v>
      </c>
      <c r="AI75" s="465">
        <f t="shared" si="51"/>
        <v>104000</v>
      </c>
      <c r="AJ75" s="464">
        <f t="shared" si="52"/>
        <v>104000</v>
      </c>
      <c r="AK75" s="464">
        <f>+AJ75*12</f>
        <v>1248000</v>
      </c>
    </row>
    <row r="76" spans="1:37" s="463" customFormat="1" ht="17.25">
      <c r="A76" s="855">
        <v>29</v>
      </c>
      <c r="B76" s="835" t="s">
        <v>1541</v>
      </c>
      <c r="C76" s="809" t="s">
        <v>1961</v>
      </c>
      <c r="D76" s="809">
        <v>1991</v>
      </c>
      <c r="E76" s="835" t="s">
        <v>400</v>
      </c>
      <c r="F76" s="836">
        <v>1</v>
      </c>
      <c r="G76" s="837">
        <v>1.4</v>
      </c>
      <c r="H76" s="838">
        <v>83200</v>
      </c>
      <c r="I76" s="839"/>
      <c r="J76" s="839"/>
      <c r="K76" s="840">
        <f>G76*H76</f>
        <v>116479.99999999999</v>
      </c>
      <c r="L76" s="838">
        <f>+I76+J76+K76</f>
        <v>116479.99999999999</v>
      </c>
      <c r="M76" s="838">
        <f t="shared" si="55"/>
        <v>1397759.9999999998</v>
      </c>
      <c r="N76" s="608">
        <v>1</v>
      </c>
      <c r="O76" s="605">
        <v>1.4</v>
      </c>
      <c r="P76" s="464">
        <f t="shared" si="36"/>
        <v>83200</v>
      </c>
      <c r="Q76" s="465">
        <f t="shared" si="37"/>
        <v>0</v>
      </c>
      <c r="R76" s="465">
        <f t="shared" si="38"/>
        <v>0</v>
      </c>
      <c r="S76" s="465">
        <f t="shared" si="39"/>
        <v>116479.99999999999</v>
      </c>
      <c r="T76" s="464">
        <f t="shared" si="40"/>
        <v>116479.99999999999</v>
      </c>
      <c r="U76" s="464">
        <f t="shared" si="56"/>
        <v>1397759.9999999998</v>
      </c>
      <c r="V76" s="608">
        <v>1</v>
      </c>
      <c r="W76" s="605">
        <v>1.4</v>
      </c>
      <c r="X76" s="464">
        <f t="shared" si="42"/>
        <v>83200</v>
      </c>
      <c r="Y76" s="465">
        <f t="shared" si="43"/>
        <v>0</v>
      </c>
      <c r="Z76" s="465">
        <f t="shared" si="44"/>
        <v>0</v>
      </c>
      <c r="AA76" s="465">
        <f t="shared" si="45"/>
        <v>116479.99999999999</v>
      </c>
      <c r="AB76" s="464">
        <f t="shared" si="46"/>
        <v>116479.99999999999</v>
      </c>
      <c r="AC76" s="464">
        <f t="shared" si="57"/>
        <v>1397759.9999999998</v>
      </c>
      <c r="AD76" s="608">
        <v>1</v>
      </c>
      <c r="AE76" s="605">
        <v>1.4</v>
      </c>
      <c r="AF76" s="464">
        <f t="shared" si="48"/>
        <v>83200</v>
      </c>
      <c r="AG76" s="465">
        <f t="shared" si="49"/>
        <v>0</v>
      </c>
      <c r="AH76" s="465">
        <f t="shared" si="50"/>
        <v>0</v>
      </c>
      <c r="AI76" s="465">
        <f t="shared" si="51"/>
        <v>116479.99999999999</v>
      </c>
      <c r="AJ76" s="464">
        <f t="shared" si="52"/>
        <v>116479.99999999999</v>
      </c>
      <c r="AK76" s="464">
        <f t="shared" si="58"/>
        <v>1397759.9999999998</v>
      </c>
    </row>
    <row r="77" spans="1:37" s="463" customFormat="1" ht="22.5">
      <c r="A77" s="997" t="s">
        <v>47</v>
      </c>
      <c r="B77" s="997"/>
      <c r="C77" s="997"/>
      <c r="D77" s="997"/>
      <c r="E77" s="997"/>
      <c r="F77" s="614">
        <f t="shared" ref="F77:AK77" si="59">SUM(F48:F76)</f>
        <v>29</v>
      </c>
      <c r="G77" s="614">
        <f t="shared" si="59"/>
        <v>32.85</v>
      </c>
      <c r="H77" s="614">
        <f t="shared" si="59"/>
        <v>2412800</v>
      </c>
      <c r="I77" s="614">
        <f t="shared" si="59"/>
        <v>0</v>
      </c>
      <c r="J77" s="614">
        <f t="shared" si="59"/>
        <v>0</v>
      </c>
      <c r="K77" s="614">
        <f t="shared" si="59"/>
        <v>3040245</v>
      </c>
      <c r="L77" s="614">
        <f t="shared" si="59"/>
        <v>3040245</v>
      </c>
      <c r="M77" s="614">
        <f t="shared" si="59"/>
        <v>36482940</v>
      </c>
      <c r="N77" s="614">
        <f t="shared" si="59"/>
        <v>29</v>
      </c>
      <c r="O77" s="614">
        <f t="shared" si="59"/>
        <v>32.85</v>
      </c>
      <c r="P77" s="614">
        <f t="shared" si="59"/>
        <v>2412800</v>
      </c>
      <c r="Q77" s="614">
        <f t="shared" si="59"/>
        <v>0</v>
      </c>
      <c r="R77" s="614">
        <f t="shared" si="59"/>
        <v>0</v>
      </c>
      <c r="S77" s="614">
        <f t="shared" si="59"/>
        <v>3040245</v>
      </c>
      <c r="T77" s="614">
        <f t="shared" si="59"/>
        <v>3040245</v>
      </c>
      <c r="U77" s="614">
        <f t="shared" si="59"/>
        <v>36482940</v>
      </c>
      <c r="V77" s="614">
        <f t="shared" si="59"/>
        <v>29</v>
      </c>
      <c r="W77" s="614">
        <f t="shared" si="59"/>
        <v>32.85</v>
      </c>
      <c r="X77" s="614">
        <f t="shared" si="59"/>
        <v>2412800</v>
      </c>
      <c r="Y77" s="614">
        <f t="shared" si="59"/>
        <v>0</v>
      </c>
      <c r="Z77" s="614">
        <f t="shared" si="59"/>
        <v>0</v>
      </c>
      <c r="AA77" s="614">
        <f t="shared" si="59"/>
        <v>3040245</v>
      </c>
      <c r="AB77" s="614">
        <f t="shared" si="59"/>
        <v>3040245</v>
      </c>
      <c r="AC77" s="614">
        <f t="shared" si="59"/>
        <v>36482940</v>
      </c>
      <c r="AD77" s="614">
        <f t="shared" si="59"/>
        <v>29</v>
      </c>
      <c r="AE77" s="614">
        <f t="shared" si="59"/>
        <v>32.85</v>
      </c>
      <c r="AF77" s="614">
        <f t="shared" si="59"/>
        <v>2412800</v>
      </c>
      <c r="AG77" s="614">
        <f t="shared" si="59"/>
        <v>0</v>
      </c>
      <c r="AH77" s="614">
        <f t="shared" si="59"/>
        <v>0</v>
      </c>
      <c r="AI77" s="614">
        <f t="shared" si="59"/>
        <v>3040245</v>
      </c>
      <c r="AJ77" s="614">
        <f t="shared" si="59"/>
        <v>3040245</v>
      </c>
      <c r="AK77" s="614">
        <f t="shared" si="59"/>
        <v>36482940</v>
      </c>
    </row>
    <row r="78" spans="1:37" s="463" customFormat="1">
      <c r="A78" s="475"/>
      <c r="B78" s="468"/>
      <c r="C78" s="466"/>
      <c r="D78" s="466"/>
      <c r="E78" s="610"/>
      <c r="J78" s="475"/>
    </row>
    <row r="79" spans="1:37" s="463" customFormat="1">
      <c r="A79" s="475"/>
      <c r="B79" s="468"/>
      <c r="C79" s="466"/>
      <c r="D79" s="466"/>
      <c r="E79" s="610"/>
      <c r="J79" s="475"/>
    </row>
    <row r="80" spans="1:37" s="603" customFormat="1" ht="22.5" customHeight="1">
      <c r="A80" s="999" t="s">
        <v>554</v>
      </c>
      <c r="B80" s="1000"/>
      <c r="C80" s="1000"/>
      <c r="D80" s="1000"/>
      <c r="E80" s="1001"/>
      <c r="F80" s="998" t="s">
        <v>65</v>
      </c>
      <c r="G80" s="998"/>
      <c r="H80" s="998"/>
      <c r="I80" s="998"/>
      <c r="J80" s="998"/>
      <c r="K80" s="998"/>
      <c r="L80" s="998"/>
      <c r="M80" s="998"/>
      <c r="N80" s="998" t="s">
        <v>65</v>
      </c>
      <c r="O80" s="998"/>
      <c r="P80" s="998"/>
      <c r="Q80" s="998"/>
      <c r="R80" s="998"/>
      <c r="S80" s="998"/>
      <c r="T80" s="998"/>
      <c r="U80" s="998"/>
      <c r="V80" s="998" t="s">
        <v>65</v>
      </c>
      <c r="W80" s="998"/>
      <c r="X80" s="998"/>
      <c r="Y80" s="998"/>
      <c r="Z80" s="998"/>
      <c r="AA80" s="998"/>
      <c r="AB80" s="998"/>
      <c r="AC80" s="998"/>
      <c r="AD80" s="998" t="s">
        <v>65</v>
      </c>
      <c r="AE80" s="998"/>
      <c r="AF80" s="998"/>
      <c r="AG80" s="998"/>
      <c r="AH80" s="998"/>
      <c r="AI80" s="998"/>
      <c r="AJ80" s="998"/>
      <c r="AK80" s="998"/>
    </row>
    <row r="81" spans="1:37" s="604" customFormat="1" ht="24" customHeight="1">
      <c r="A81" s="1002" t="s">
        <v>224</v>
      </c>
      <c r="B81" s="1003"/>
      <c r="C81" s="1003"/>
      <c r="D81" s="1003"/>
      <c r="E81" s="1004"/>
      <c r="F81" s="996" t="s">
        <v>1410</v>
      </c>
      <c r="G81" s="996"/>
      <c r="H81" s="996"/>
      <c r="I81" s="996"/>
      <c r="J81" s="996"/>
      <c r="K81" s="996"/>
      <c r="L81" s="996"/>
      <c r="M81" s="996"/>
      <c r="N81" s="1002" t="s">
        <v>1946</v>
      </c>
      <c r="O81" s="1003"/>
      <c r="P81" s="1003"/>
      <c r="Q81" s="1003"/>
      <c r="R81" s="1003"/>
      <c r="S81" s="1003"/>
      <c r="T81" s="1003"/>
      <c r="U81" s="1004"/>
      <c r="V81" s="996" t="s">
        <v>2458</v>
      </c>
      <c r="W81" s="996"/>
      <c r="X81" s="996"/>
      <c r="Y81" s="996"/>
      <c r="Z81" s="996"/>
      <c r="AA81" s="996"/>
      <c r="AB81" s="996"/>
      <c r="AC81" s="996"/>
      <c r="AD81" s="996" t="s">
        <v>2932</v>
      </c>
      <c r="AE81" s="996"/>
      <c r="AF81" s="996"/>
      <c r="AG81" s="996"/>
      <c r="AH81" s="996"/>
      <c r="AI81" s="996"/>
      <c r="AJ81" s="996"/>
      <c r="AK81" s="996"/>
    </row>
    <row r="82" spans="1:37" s="603" customFormat="1" ht="82.5" customHeight="1">
      <c r="A82" s="775" t="s">
        <v>10</v>
      </c>
      <c r="B82" s="748" t="s">
        <v>54</v>
      </c>
      <c r="C82" s="748" t="s">
        <v>1958</v>
      </c>
      <c r="D82" s="579" t="s">
        <v>1959</v>
      </c>
      <c r="E82" s="748" t="s">
        <v>55</v>
      </c>
      <c r="F82" s="616" t="s">
        <v>56</v>
      </c>
      <c r="G82" s="616" t="s">
        <v>90</v>
      </c>
      <c r="H82" s="616" t="s">
        <v>62</v>
      </c>
      <c r="I82" s="616" t="s">
        <v>58</v>
      </c>
      <c r="J82" s="616" t="s">
        <v>59</v>
      </c>
      <c r="K82" s="616" t="s">
        <v>597</v>
      </c>
      <c r="L82" s="616" t="s">
        <v>552</v>
      </c>
      <c r="M82" s="617" t="s">
        <v>1411</v>
      </c>
      <c r="N82" s="616" t="s">
        <v>56</v>
      </c>
      <c r="O82" s="616" t="s">
        <v>90</v>
      </c>
      <c r="P82" s="616" t="s">
        <v>62</v>
      </c>
      <c r="Q82" s="616" t="s">
        <v>58</v>
      </c>
      <c r="R82" s="616" t="s">
        <v>59</v>
      </c>
      <c r="S82" s="616" t="s">
        <v>597</v>
      </c>
      <c r="T82" s="616" t="s">
        <v>552</v>
      </c>
      <c r="U82" s="617" t="s">
        <v>1952</v>
      </c>
      <c r="V82" s="616" t="s">
        <v>56</v>
      </c>
      <c r="W82" s="616" t="s">
        <v>90</v>
      </c>
      <c r="X82" s="616" t="s">
        <v>62</v>
      </c>
      <c r="Y82" s="616" t="s">
        <v>58</v>
      </c>
      <c r="Z82" s="616" t="s">
        <v>59</v>
      </c>
      <c r="AA82" s="616" t="s">
        <v>597</v>
      </c>
      <c r="AB82" s="616" t="s">
        <v>552</v>
      </c>
      <c r="AC82" s="617" t="s">
        <v>2463</v>
      </c>
      <c r="AD82" s="616" t="s">
        <v>56</v>
      </c>
      <c r="AE82" s="616" t="s">
        <v>90</v>
      </c>
      <c r="AF82" s="616" t="s">
        <v>62</v>
      </c>
      <c r="AG82" s="616" t="s">
        <v>58</v>
      </c>
      <c r="AH82" s="616" t="s">
        <v>59</v>
      </c>
      <c r="AI82" s="616" t="s">
        <v>597</v>
      </c>
      <c r="AJ82" s="616" t="s">
        <v>552</v>
      </c>
      <c r="AK82" s="617" t="s">
        <v>2938</v>
      </c>
    </row>
    <row r="83" spans="1:37" s="604" customFormat="1" ht="17.25">
      <c r="A83" s="855">
        <v>1</v>
      </c>
      <c r="B83" s="859" t="s">
        <v>1544</v>
      </c>
      <c r="C83" s="842" t="s">
        <v>1961</v>
      </c>
      <c r="D83" s="842">
        <v>1979</v>
      </c>
      <c r="E83" s="843" t="s">
        <v>395</v>
      </c>
      <c r="F83" s="836">
        <v>1</v>
      </c>
      <c r="G83" s="837">
        <v>1.5</v>
      </c>
      <c r="H83" s="838">
        <v>83200</v>
      </c>
      <c r="I83" s="840"/>
      <c r="J83" s="840"/>
      <c r="K83" s="840">
        <f>G83*H83</f>
        <v>124800</v>
      </c>
      <c r="L83" s="838">
        <f t="shared" ref="L83:L96" si="60">+I83+J83+K83</f>
        <v>124800</v>
      </c>
      <c r="M83" s="838">
        <f t="shared" ref="M83:M93" si="61">+L83*12</f>
        <v>1497600</v>
      </c>
      <c r="N83" s="608">
        <v>1</v>
      </c>
      <c r="O83" s="605">
        <v>1.5</v>
      </c>
      <c r="P83" s="464">
        <f t="shared" ref="P83:P96" si="62">+H83</f>
        <v>83200</v>
      </c>
      <c r="Q83" s="465">
        <f t="shared" ref="Q83:Q96" si="63">+I83</f>
        <v>0</v>
      </c>
      <c r="R83" s="465">
        <f t="shared" ref="R83:R96" si="64">+J83</f>
        <v>0</v>
      </c>
      <c r="S83" s="465">
        <f t="shared" ref="S83:S96" si="65">+K83</f>
        <v>124800</v>
      </c>
      <c r="T83" s="464">
        <f t="shared" ref="T83:T96" si="66">+Q83+R83+S83</f>
        <v>124800</v>
      </c>
      <c r="U83" s="464">
        <f t="shared" ref="U83:U93" si="67">+T83*12</f>
        <v>1497600</v>
      </c>
      <c r="V83" s="608">
        <v>1</v>
      </c>
      <c r="W83" s="605">
        <v>1.5</v>
      </c>
      <c r="X83" s="464">
        <f t="shared" ref="X83:X96" si="68">+P83</f>
        <v>83200</v>
      </c>
      <c r="Y83" s="465">
        <f t="shared" ref="Y83:Y96" si="69">+Q83</f>
        <v>0</v>
      </c>
      <c r="Z83" s="465">
        <f t="shared" ref="Z83:Z96" si="70">+R83</f>
        <v>0</v>
      </c>
      <c r="AA83" s="465">
        <f t="shared" ref="AA83:AA96" si="71">+S83</f>
        <v>124800</v>
      </c>
      <c r="AB83" s="464">
        <f t="shared" ref="AB83:AB96" si="72">+Y83+Z83+AA83</f>
        <v>124800</v>
      </c>
      <c r="AC83" s="464">
        <f t="shared" ref="AC83:AC93" si="73">+AB83*12</f>
        <v>1497600</v>
      </c>
      <c r="AD83" s="608">
        <v>1</v>
      </c>
      <c r="AE83" s="605">
        <v>1.5</v>
      </c>
      <c r="AF83" s="464">
        <f t="shared" ref="AF83:AF96" si="74">+X83</f>
        <v>83200</v>
      </c>
      <c r="AG83" s="465">
        <f t="shared" ref="AG83:AG96" si="75">+Y83</f>
        <v>0</v>
      </c>
      <c r="AH83" s="465">
        <f t="shared" ref="AH83:AH96" si="76">+Z83</f>
        <v>0</v>
      </c>
      <c r="AI83" s="465">
        <f t="shared" ref="AI83:AI96" si="77">+AA83</f>
        <v>124800</v>
      </c>
      <c r="AJ83" s="464">
        <f t="shared" ref="AJ83:AJ96" si="78">+AG83+AH83+AI83</f>
        <v>124800</v>
      </c>
      <c r="AK83" s="464">
        <f t="shared" ref="AK83:AK93" si="79">+AJ83*12</f>
        <v>1497600</v>
      </c>
    </row>
    <row r="84" spans="1:37" s="463" customFormat="1" ht="27">
      <c r="A84" s="855">
        <v>2</v>
      </c>
      <c r="B84" s="859" t="s">
        <v>1343</v>
      </c>
      <c r="C84" s="842" t="s">
        <v>1961</v>
      </c>
      <c r="D84" s="842">
        <v>1999</v>
      </c>
      <c r="E84" s="843" t="s">
        <v>929</v>
      </c>
      <c r="F84" s="836">
        <v>1</v>
      </c>
      <c r="G84" s="837">
        <v>1.25</v>
      </c>
      <c r="H84" s="839">
        <v>83200</v>
      </c>
      <c r="I84" s="840"/>
      <c r="J84" s="840"/>
      <c r="K84" s="838">
        <v>104000</v>
      </c>
      <c r="L84" s="838">
        <f t="shared" si="60"/>
        <v>104000</v>
      </c>
      <c r="M84" s="838">
        <f t="shared" si="61"/>
        <v>1248000</v>
      </c>
      <c r="N84" s="608">
        <v>1</v>
      </c>
      <c r="O84" s="605">
        <v>1.25</v>
      </c>
      <c r="P84" s="464">
        <f t="shared" si="62"/>
        <v>83200</v>
      </c>
      <c r="Q84" s="465">
        <f t="shared" si="63"/>
        <v>0</v>
      </c>
      <c r="R84" s="465">
        <f t="shared" si="64"/>
        <v>0</v>
      </c>
      <c r="S84" s="465">
        <f t="shared" si="65"/>
        <v>104000</v>
      </c>
      <c r="T84" s="464">
        <f t="shared" si="66"/>
        <v>104000</v>
      </c>
      <c r="U84" s="464">
        <f t="shared" si="67"/>
        <v>1248000</v>
      </c>
      <c r="V84" s="608">
        <v>1</v>
      </c>
      <c r="W84" s="605">
        <v>1.25</v>
      </c>
      <c r="X84" s="464">
        <f t="shared" si="68"/>
        <v>83200</v>
      </c>
      <c r="Y84" s="465">
        <f t="shared" si="69"/>
        <v>0</v>
      </c>
      <c r="Z84" s="465">
        <f t="shared" si="70"/>
        <v>0</v>
      </c>
      <c r="AA84" s="465">
        <f t="shared" si="71"/>
        <v>104000</v>
      </c>
      <c r="AB84" s="464">
        <f t="shared" si="72"/>
        <v>104000</v>
      </c>
      <c r="AC84" s="464">
        <f t="shared" si="73"/>
        <v>1248000</v>
      </c>
      <c r="AD84" s="608">
        <v>1</v>
      </c>
      <c r="AE84" s="605">
        <v>1.25</v>
      </c>
      <c r="AF84" s="464">
        <f t="shared" si="74"/>
        <v>83200</v>
      </c>
      <c r="AG84" s="465">
        <f t="shared" si="75"/>
        <v>0</v>
      </c>
      <c r="AH84" s="465">
        <f t="shared" si="76"/>
        <v>0</v>
      </c>
      <c r="AI84" s="465">
        <f t="shared" si="77"/>
        <v>104000</v>
      </c>
      <c r="AJ84" s="464">
        <f t="shared" si="78"/>
        <v>104000</v>
      </c>
      <c r="AK84" s="464">
        <f t="shared" si="79"/>
        <v>1248000</v>
      </c>
    </row>
    <row r="85" spans="1:37" s="463" customFormat="1" ht="40.5">
      <c r="A85" s="855">
        <v>3</v>
      </c>
      <c r="B85" s="859" t="s">
        <v>232</v>
      </c>
      <c r="C85" s="842" t="s">
        <v>1961</v>
      </c>
      <c r="D85" s="842">
        <v>1972</v>
      </c>
      <c r="E85" s="843" t="s">
        <v>928</v>
      </c>
      <c r="F85" s="836">
        <v>1</v>
      </c>
      <c r="G85" s="837">
        <v>1</v>
      </c>
      <c r="H85" s="838">
        <v>83200</v>
      </c>
      <c r="I85" s="840"/>
      <c r="J85" s="840"/>
      <c r="K85" s="840">
        <v>95625</v>
      </c>
      <c r="L85" s="838">
        <f t="shared" si="60"/>
        <v>95625</v>
      </c>
      <c r="M85" s="838">
        <f t="shared" si="61"/>
        <v>1147500</v>
      </c>
      <c r="N85" s="608">
        <v>1</v>
      </c>
      <c r="O85" s="605">
        <v>1</v>
      </c>
      <c r="P85" s="464">
        <f t="shared" si="62"/>
        <v>83200</v>
      </c>
      <c r="Q85" s="465">
        <f t="shared" si="63"/>
        <v>0</v>
      </c>
      <c r="R85" s="465">
        <f t="shared" si="64"/>
        <v>0</v>
      </c>
      <c r="S85" s="465">
        <f t="shared" si="65"/>
        <v>95625</v>
      </c>
      <c r="T85" s="464">
        <f t="shared" si="66"/>
        <v>95625</v>
      </c>
      <c r="U85" s="464">
        <f t="shared" si="67"/>
        <v>1147500</v>
      </c>
      <c r="V85" s="608">
        <v>1</v>
      </c>
      <c r="W85" s="605">
        <v>1</v>
      </c>
      <c r="X85" s="464">
        <f t="shared" si="68"/>
        <v>83200</v>
      </c>
      <c r="Y85" s="465">
        <f t="shared" si="69"/>
        <v>0</v>
      </c>
      <c r="Z85" s="465">
        <f t="shared" si="70"/>
        <v>0</v>
      </c>
      <c r="AA85" s="465">
        <f t="shared" si="71"/>
        <v>95625</v>
      </c>
      <c r="AB85" s="464">
        <f t="shared" si="72"/>
        <v>95625</v>
      </c>
      <c r="AC85" s="464">
        <f t="shared" si="73"/>
        <v>1147500</v>
      </c>
      <c r="AD85" s="608">
        <v>1</v>
      </c>
      <c r="AE85" s="605">
        <v>1</v>
      </c>
      <c r="AF85" s="464">
        <f t="shared" si="74"/>
        <v>83200</v>
      </c>
      <c r="AG85" s="465">
        <f t="shared" si="75"/>
        <v>0</v>
      </c>
      <c r="AH85" s="465">
        <f t="shared" si="76"/>
        <v>0</v>
      </c>
      <c r="AI85" s="465">
        <f t="shared" si="77"/>
        <v>95625</v>
      </c>
      <c r="AJ85" s="464">
        <f t="shared" si="78"/>
        <v>95625</v>
      </c>
      <c r="AK85" s="464">
        <f t="shared" si="79"/>
        <v>1147500</v>
      </c>
    </row>
    <row r="86" spans="1:37" s="463" customFormat="1" ht="17.25">
      <c r="A86" s="855">
        <v>4</v>
      </c>
      <c r="B86" s="859" t="s">
        <v>879</v>
      </c>
      <c r="C86" s="860" t="s">
        <v>1961</v>
      </c>
      <c r="D86" s="853">
        <v>1994</v>
      </c>
      <c r="E86" s="853" t="s">
        <v>413</v>
      </c>
      <c r="F86" s="836">
        <v>1</v>
      </c>
      <c r="G86" s="837">
        <v>1</v>
      </c>
      <c r="H86" s="838">
        <v>83200</v>
      </c>
      <c r="I86" s="840"/>
      <c r="J86" s="840"/>
      <c r="K86" s="840">
        <v>104000</v>
      </c>
      <c r="L86" s="838">
        <f t="shared" si="60"/>
        <v>104000</v>
      </c>
      <c r="M86" s="838">
        <f t="shared" si="61"/>
        <v>1248000</v>
      </c>
      <c r="N86" s="608">
        <v>1</v>
      </c>
      <c r="O86" s="605">
        <v>1</v>
      </c>
      <c r="P86" s="464">
        <f t="shared" si="62"/>
        <v>83200</v>
      </c>
      <c r="Q86" s="465">
        <f t="shared" si="63"/>
        <v>0</v>
      </c>
      <c r="R86" s="465">
        <f t="shared" si="64"/>
        <v>0</v>
      </c>
      <c r="S86" s="465">
        <f t="shared" si="65"/>
        <v>104000</v>
      </c>
      <c r="T86" s="464">
        <f t="shared" si="66"/>
        <v>104000</v>
      </c>
      <c r="U86" s="464">
        <f t="shared" si="67"/>
        <v>1248000</v>
      </c>
      <c r="V86" s="608">
        <v>1</v>
      </c>
      <c r="W86" s="605">
        <v>1</v>
      </c>
      <c r="X86" s="464">
        <f t="shared" si="68"/>
        <v>83200</v>
      </c>
      <c r="Y86" s="465">
        <f t="shared" si="69"/>
        <v>0</v>
      </c>
      <c r="Z86" s="465">
        <f t="shared" si="70"/>
        <v>0</v>
      </c>
      <c r="AA86" s="465">
        <f t="shared" si="71"/>
        <v>104000</v>
      </c>
      <c r="AB86" s="464">
        <f t="shared" si="72"/>
        <v>104000</v>
      </c>
      <c r="AC86" s="464">
        <f t="shared" si="73"/>
        <v>1248000</v>
      </c>
      <c r="AD86" s="608">
        <v>1</v>
      </c>
      <c r="AE86" s="605">
        <v>1</v>
      </c>
      <c r="AF86" s="464">
        <f t="shared" si="74"/>
        <v>83200</v>
      </c>
      <c r="AG86" s="465">
        <f t="shared" si="75"/>
        <v>0</v>
      </c>
      <c r="AH86" s="465">
        <f t="shared" si="76"/>
        <v>0</v>
      </c>
      <c r="AI86" s="465">
        <f t="shared" si="77"/>
        <v>104000</v>
      </c>
      <c r="AJ86" s="464">
        <f t="shared" si="78"/>
        <v>104000</v>
      </c>
      <c r="AK86" s="464">
        <f t="shared" si="79"/>
        <v>1248000</v>
      </c>
    </row>
    <row r="87" spans="1:37" s="463" customFormat="1" ht="17.25">
      <c r="A87" s="855">
        <v>5</v>
      </c>
      <c r="B87" s="859" t="s">
        <v>2982</v>
      </c>
      <c r="C87" s="860" t="s">
        <v>1960</v>
      </c>
      <c r="D87" s="930">
        <v>2006</v>
      </c>
      <c r="E87" s="853" t="s">
        <v>413</v>
      </c>
      <c r="F87" s="836">
        <v>1</v>
      </c>
      <c r="G87" s="837">
        <v>1</v>
      </c>
      <c r="H87" s="838">
        <v>83200</v>
      </c>
      <c r="I87" s="840"/>
      <c r="J87" s="840"/>
      <c r="K87" s="840">
        <v>104000</v>
      </c>
      <c r="L87" s="838">
        <f>+I87+J87+K87</f>
        <v>104000</v>
      </c>
      <c r="M87" s="838">
        <f>+L87*12</f>
        <v>1248000</v>
      </c>
      <c r="N87" s="608">
        <v>1</v>
      </c>
      <c r="O87" s="605">
        <v>1</v>
      </c>
      <c r="P87" s="464">
        <f>+H87</f>
        <v>83200</v>
      </c>
      <c r="Q87" s="465">
        <f>+I87</f>
        <v>0</v>
      </c>
      <c r="R87" s="465">
        <f>+J87</f>
        <v>0</v>
      </c>
      <c r="S87" s="465">
        <f>+K87</f>
        <v>104000</v>
      </c>
      <c r="T87" s="464">
        <f>+Q87+R87+S87</f>
        <v>104000</v>
      </c>
      <c r="U87" s="464">
        <f>+T87*12</f>
        <v>1248000</v>
      </c>
      <c r="V87" s="608">
        <v>1</v>
      </c>
      <c r="W87" s="605">
        <v>1</v>
      </c>
      <c r="X87" s="464">
        <f>+P87</f>
        <v>83200</v>
      </c>
      <c r="Y87" s="465">
        <f>+Q87</f>
        <v>0</v>
      </c>
      <c r="Z87" s="465">
        <f>+R87</f>
        <v>0</v>
      </c>
      <c r="AA87" s="465">
        <f>+S87</f>
        <v>104000</v>
      </c>
      <c r="AB87" s="464">
        <f>+Y87+Z87+AA87</f>
        <v>104000</v>
      </c>
      <c r="AC87" s="464">
        <f>+AB87*12</f>
        <v>1248000</v>
      </c>
      <c r="AD87" s="608">
        <v>1</v>
      </c>
      <c r="AE87" s="605">
        <v>1</v>
      </c>
      <c r="AF87" s="464">
        <f>+X87</f>
        <v>83200</v>
      </c>
      <c r="AG87" s="465">
        <f>+Y87</f>
        <v>0</v>
      </c>
      <c r="AH87" s="465">
        <f>+Z87</f>
        <v>0</v>
      </c>
      <c r="AI87" s="465">
        <f>+AA87</f>
        <v>104000</v>
      </c>
      <c r="AJ87" s="464">
        <f>+AG87+AH87+AI87</f>
        <v>104000</v>
      </c>
      <c r="AK87" s="464">
        <f>+AJ87*12</f>
        <v>1248000</v>
      </c>
    </row>
    <row r="88" spans="1:37" s="463" customFormat="1" ht="17.25">
      <c r="A88" s="855">
        <v>6</v>
      </c>
      <c r="B88" s="859" t="s">
        <v>2212</v>
      </c>
      <c r="C88" s="853" t="s">
        <v>1961</v>
      </c>
      <c r="D88" s="853">
        <v>1973</v>
      </c>
      <c r="E88" s="861" t="s">
        <v>392</v>
      </c>
      <c r="F88" s="836">
        <v>1</v>
      </c>
      <c r="G88" s="837">
        <v>1.6</v>
      </c>
      <c r="H88" s="838">
        <v>83200</v>
      </c>
      <c r="I88" s="840"/>
      <c r="J88" s="840"/>
      <c r="K88" s="840">
        <f>G88*H88</f>
        <v>133120</v>
      </c>
      <c r="L88" s="838">
        <f t="shared" si="60"/>
        <v>133120</v>
      </c>
      <c r="M88" s="838">
        <f t="shared" si="61"/>
        <v>1597440</v>
      </c>
      <c r="N88" s="608">
        <v>1</v>
      </c>
      <c r="O88" s="605">
        <v>1.6</v>
      </c>
      <c r="P88" s="464">
        <f t="shared" si="62"/>
        <v>83200</v>
      </c>
      <c r="Q88" s="465">
        <f t="shared" si="63"/>
        <v>0</v>
      </c>
      <c r="R88" s="465">
        <f t="shared" si="64"/>
        <v>0</v>
      </c>
      <c r="S88" s="465">
        <f t="shared" si="65"/>
        <v>133120</v>
      </c>
      <c r="T88" s="464">
        <f t="shared" si="66"/>
        <v>133120</v>
      </c>
      <c r="U88" s="464">
        <f t="shared" si="67"/>
        <v>1597440</v>
      </c>
      <c r="V88" s="608">
        <v>1</v>
      </c>
      <c r="W88" s="605">
        <v>1.6</v>
      </c>
      <c r="X88" s="464">
        <f t="shared" si="68"/>
        <v>83200</v>
      </c>
      <c r="Y88" s="465">
        <f t="shared" si="69"/>
        <v>0</v>
      </c>
      <c r="Z88" s="465">
        <f t="shared" si="70"/>
        <v>0</v>
      </c>
      <c r="AA88" s="465">
        <f t="shared" si="71"/>
        <v>133120</v>
      </c>
      <c r="AB88" s="464">
        <f t="shared" si="72"/>
        <v>133120</v>
      </c>
      <c r="AC88" s="464">
        <f t="shared" si="73"/>
        <v>1597440</v>
      </c>
      <c r="AD88" s="608">
        <v>1</v>
      </c>
      <c r="AE88" s="605">
        <v>1.6</v>
      </c>
      <c r="AF88" s="464">
        <f t="shared" si="74"/>
        <v>83200</v>
      </c>
      <c r="AG88" s="465">
        <f t="shared" si="75"/>
        <v>0</v>
      </c>
      <c r="AH88" s="465">
        <f t="shared" si="76"/>
        <v>0</v>
      </c>
      <c r="AI88" s="465">
        <f t="shared" si="77"/>
        <v>133120</v>
      </c>
      <c r="AJ88" s="464">
        <f t="shared" si="78"/>
        <v>133120</v>
      </c>
      <c r="AK88" s="464">
        <f t="shared" si="79"/>
        <v>1597440</v>
      </c>
    </row>
    <row r="89" spans="1:37" s="463" customFormat="1" ht="17.25">
      <c r="A89" s="855">
        <v>7</v>
      </c>
      <c r="B89" s="859" t="s">
        <v>1344</v>
      </c>
      <c r="C89" s="853" t="s">
        <v>1961</v>
      </c>
      <c r="D89" s="853">
        <v>1961</v>
      </c>
      <c r="E89" s="861" t="s">
        <v>393</v>
      </c>
      <c r="F89" s="836">
        <v>1</v>
      </c>
      <c r="G89" s="837">
        <v>1.5</v>
      </c>
      <c r="H89" s="838">
        <v>83200</v>
      </c>
      <c r="I89" s="840"/>
      <c r="J89" s="840"/>
      <c r="K89" s="840">
        <f>G89*H89</f>
        <v>124800</v>
      </c>
      <c r="L89" s="838">
        <f t="shared" si="60"/>
        <v>124800</v>
      </c>
      <c r="M89" s="838">
        <f t="shared" si="61"/>
        <v>1497600</v>
      </c>
      <c r="N89" s="608">
        <v>1</v>
      </c>
      <c r="O89" s="605">
        <v>1.5</v>
      </c>
      <c r="P89" s="464">
        <f t="shared" si="62"/>
        <v>83200</v>
      </c>
      <c r="Q89" s="465">
        <f t="shared" si="63"/>
        <v>0</v>
      </c>
      <c r="R89" s="465">
        <f t="shared" si="64"/>
        <v>0</v>
      </c>
      <c r="S89" s="465">
        <f t="shared" si="65"/>
        <v>124800</v>
      </c>
      <c r="T89" s="464">
        <f t="shared" si="66"/>
        <v>124800</v>
      </c>
      <c r="U89" s="464">
        <f t="shared" si="67"/>
        <v>1497600</v>
      </c>
      <c r="V89" s="608">
        <v>1</v>
      </c>
      <c r="W89" s="605">
        <v>1.5</v>
      </c>
      <c r="X89" s="464">
        <f t="shared" si="68"/>
        <v>83200</v>
      </c>
      <c r="Y89" s="465">
        <f t="shared" si="69"/>
        <v>0</v>
      </c>
      <c r="Z89" s="465">
        <f t="shared" si="70"/>
        <v>0</v>
      </c>
      <c r="AA89" s="465">
        <f t="shared" si="71"/>
        <v>124800</v>
      </c>
      <c r="AB89" s="464">
        <f t="shared" si="72"/>
        <v>124800</v>
      </c>
      <c r="AC89" s="464">
        <f t="shared" si="73"/>
        <v>1497600</v>
      </c>
      <c r="AD89" s="608">
        <v>1</v>
      </c>
      <c r="AE89" s="605">
        <v>1.5</v>
      </c>
      <c r="AF89" s="464">
        <f t="shared" si="74"/>
        <v>83200</v>
      </c>
      <c r="AG89" s="465">
        <f t="shared" si="75"/>
        <v>0</v>
      </c>
      <c r="AH89" s="465">
        <f t="shared" si="76"/>
        <v>0</v>
      </c>
      <c r="AI89" s="465">
        <f t="shared" si="77"/>
        <v>124800</v>
      </c>
      <c r="AJ89" s="464">
        <f t="shared" si="78"/>
        <v>124800</v>
      </c>
      <c r="AK89" s="464">
        <f t="shared" si="79"/>
        <v>1497600</v>
      </c>
    </row>
    <row r="90" spans="1:37" s="463" customFormat="1" ht="17.25">
      <c r="A90" s="855">
        <v>8</v>
      </c>
      <c r="B90" s="859" t="s">
        <v>78</v>
      </c>
      <c r="C90" s="842"/>
      <c r="D90" s="842"/>
      <c r="E90" s="843" t="s">
        <v>587</v>
      </c>
      <c r="F90" s="836">
        <v>1</v>
      </c>
      <c r="G90" s="837">
        <v>1.4</v>
      </c>
      <c r="H90" s="838">
        <v>83200</v>
      </c>
      <c r="I90" s="840"/>
      <c r="J90" s="840"/>
      <c r="K90" s="840">
        <f>G90*H90</f>
        <v>116479.99999999999</v>
      </c>
      <c r="L90" s="838">
        <f t="shared" si="60"/>
        <v>116479.99999999999</v>
      </c>
      <c r="M90" s="838">
        <f>+L90*12</f>
        <v>1397759.9999999998</v>
      </c>
      <c r="N90" s="608">
        <v>1</v>
      </c>
      <c r="O90" s="605">
        <v>1.4</v>
      </c>
      <c r="P90" s="464">
        <f t="shared" si="62"/>
        <v>83200</v>
      </c>
      <c r="Q90" s="465">
        <f t="shared" si="63"/>
        <v>0</v>
      </c>
      <c r="R90" s="465">
        <f t="shared" si="64"/>
        <v>0</v>
      </c>
      <c r="S90" s="465">
        <f t="shared" si="65"/>
        <v>116479.99999999999</v>
      </c>
      <c r="T90" s="464">
        <f t="shared" si="66"/>
        <v>116479.99999999999</v>
      </c>
      <c r="U90" s="464">
        <f>+T90*12</f>
        <v>1397759.9999999998</v>
      </c>
      <c r="V90" s="608">
        <v>1</v>
      </c>
      <c r="W90" s="605">
        <v>1.4</v>
      </c>
      <c r="X90" s="464">
        <f t="shared" si="68"/>
        <v>83200</v>
      </c>
      <c r="Y90" s="465">
        <f t="shared" si="69"/>
        <v>0</v>
      </c>
      <c r="Z90" s="465">
        <f t="shared" si="70"/>
        <v>0</v>
      </c>
      <c r="AA90" s="465">
        <f t="shared" si="71"/>
        <v>116479.99999999999</v>
      </c>
      <c r="AB90" s="464">
        <f t="shared" si="72"/>
        <v>116479.99999999999</v>
      </c>
      <c r="AC90" s="464">
        <f>+AB90*12</f>
        <v>1397759.9999999998</v>
      </c>
      <c r="AD90" s="608">
        <v>1</v>
      </c>
      <c r="AE90" s="605">
        <v>1.4</v>
      </c>
      <c r="AF90" s="464">
        <f t="shared" si="74"/>
        <v>83200</v>
      </c>
      <c r="AG90" s="465">
        <f t="shared" si="75"/>
        <v>0</v>
      </c>
      <c r="AH90" s="465">
        <f t="shared" si="76"/>
        <v>0</v>
      </c>
      <c r="AI90" s="465">
        <f t="shared" si="77"/>
        <v>116479.99999999999</v>
      </c>
      <c r="AJ90" s="464">
        <f t="shared" si="78"/>
        <v>116479.99999999999</v>
      </c>
      <c r="AK90" s="464">
        <f>+AJ90*12</f>
        <v>1397759.9999999998</v>
      </c>
    </row>
    <row r="91" spans="1:37" s="463" customFormat="1" ht="17.25">
      <c r="A91" s="855">
        <v>9</v>
      </c>
      <c r="B91" s="859" t="s">
        <v>1545</v>
      </c>
      <c r="C91" s="842" t="s">
        <v>1960</v>
      </c>
      <c r="D91" s="842">
        <v>1970</v>
      </c>
      <c r="E91" s="843" t="s">
        <v>408</v>
      </c>
      <c r="F91" s="836">
        <v>1</v>
      </c>
      <c r="G91" s="837">
        <v>1</v>
      </c>
      <c r="H91" s="838">
        <v>83200</v>
      </c>
      <c r="I91" s="840"/>
      <c r="J91" s="840"/>
      <c r="K91" s="840">
        <v>95625</v>
      </c>
      <c r="L91" s="840">
        <f t="shared" si="60"/>
        <v>95625</v>
      </c>
      <c r="M91" s="838">
        <f t="shared" si="61"/>
        <v>1147500</v>
      </c>
      <c r="N91" s="608">
        <v>1</v>
      </c>
      <c r="O91" s="605">
        <v>1</v>
      </c>
      <c r="P91" s="464">
        <f t="shared" si="62"/>
        <v>83200</v>
      </c>
      <c r="Q91" s="465">
        <f t="shared" si="63"/>
        <v>0</v>
      </c>
      <c r="R91" s="465">
        <f t="shared" si="64"/>
        <v>0</v>
      </c>
      <c r="S91" s="465">
        <f t="shared" si="65"/>
        <v>95625</v>
      </c>
      <c r="T91" s="464">
        <f t="shared" si="66"/>
        <v>95625</v>
      </c>
      <c r="U91" s="464">
        <f t="shared" si="67"/>
        <v>1147500</v>
      </c>
      <c r="V91" s="608">
        <v>1</v>
      </c>
      <c r="W91" s="605">
        <v>1</v>
      </c>
      <c r="X91" s="464">
        <f t="shared" si="68"/>
        <v>83200</v>
      </c>
      <c r="Y91" s="465">
        <f t="shared" si="69"/>
        <v>0</v>
      </c>
      <c r="Z91" s="465">
        <f t="shared" si="70"/>
        <v>0</v>
      </c>
      <c r="AA91" s="465">
        <f t="shared" si="71"/>
        <v>95625</v>
      </c>
      <c r="AB91" s="464">
        <f t="shared" si="72"/>
        <v>95625</v>
      </c>
      <c r="AC91" s="464">
        <f t="shared" si="73"/>
        <v>1147500</v>
      </c>
      <c r="AD91" s="608">
        <v>1</v>
      </c>
      <c r="AE91" s="605">
        <v>1</v>
      </c>
      <c r="AF91" s="464">
        <f t="shared" si="74"/>
        <v>83200</v>
      </c>
      <c r="AG91" s="465">
        <f t="shared" si="75"/>
        <v>0</v>
      </c>
      <c r="AH91" s="465">
        <f t="shared" si="76"/>
        <v>0</v>
      </c>
      <c r="AI91" s="465">
        <f t="shared" si="77"/>
        <v>95625</v>
      </c>
      <c r="AJ91" s="464">
        <f t="shared" si="78"/>
        <v>95625</v>
      </c>
      <c r="AK91" s="464">
        <f t="shared" si="79"/>
        <v>1147500</v>
      </c>
    </row>
    <row r="92" spans="1:37" s="463" customFormat="1" ht="17.25">
      <c r="A92" s="855">
        <v>10</v>
      </c>
      <c r="B92" s="859" t="s">
        <v>231</v>
      </c>
      <c r="C92" s="842" t="s">
        <v>1960</v>
      </c>
      <c r="D92" s="842">
        <v>1964</v>
      </c>
      <c r="E92" s="843" t="s">
        <v>408</v>
      </c>
      <c r="F92" s="836">
        <v>1</v>
      </c>
      <c r="G92" s="837">
        <v>1</v>
      </c>
      <c r="H92" s="838">
        <v>83200</v>
      </c>
      <c r="I92" s="840"/>
      <c r="J92" s="840"/>
      <c r="K92" s="840">
        <v>95625</v>
      </c>
      <c r="L92" s="840">
        <f t="shared" si="60"/>
        <v>95625</v>
      </c>
      <c r="M92" s="838">
        <f t="shared" si="61"/>
        <v>1147500</v>
      </c>
      <c r="N92" s="608">
        <v>1</v>
      </c>
      <c r="O92" s="605">
        <v>1</v>
      </c>
      <c r="P92" s="464">
        <f t="shared" si="62"/>
        <v>83200</v>
      </c>
      <c r="Q92" s="465">
        <f t="shared" si="63"/>
        <v>0</v>
      </c>
      <c r="R92" s="465">
        <f t="shared" si="64"/>
        <v>0</v>
      </c>
      <c r="S92" s="465">
        <f t="shared" si="65"/>
        <v>95625</v>
      </c>
      <c r="T92" s="464">
        <f t="shared" si="66"/>
        <v>95625</v>
      </c>
      <c r="U92" s="464">
        <f t="shared" si="67"/>
        <v>1147500</v>
      </c>
      <c r="V92" s="608">
        <v>1</v>
      </c>
      <c r="W92" s="605">
        <v>1</v>
      </c>
      <c r="X92" s="464">
        <f t="shared" si="68"/>
        <v>83200</v>
      </c>
      <c r="Y92" s="465">
        <f t="shared" si="69"/>
        <v>0</v>
      </c>
      <c r="Z92" s="465">
        <f t="shared" si="70"/>
        <v>0</v>
      </c>
      <c r="AA92" s="465">
        <f t="shared" si="71"/>
        <v>95625</v>
      </c>
      <c r="AB92" s="464">
        <f t="shared" si="72"/>
        <v>95625</v>
      </c>
      <c r="AC92" s="464">
        <f t="shared" si="73"/>
        <v>1147500</v>
      </c>
      <c r="AD92" s="608">
        <v>1</v>
      </c>
      <c r="AE92" s="605">
        <v>1</v>
      </c>
      <c r="AF92" s="464">
        <f t="shared" si="74"/>
        <v>83200</v>
      </c>
      <c r="AG92" s="465">
        <f t="shared" si="75"/>
        <v>0</v>
      </c>
      <c r="AH92" s="465">
        <f t="shared" si="76"/>
        <v>0</v>
      </c>
      <c r="AI92" s="465">
        <f t="shared" si="77"/>
        <v>95625</v>
      </c>
      <c r="AJ92" s="464">
        <f t="shared" si="78"/>
        <v>95625</v>
      </c>
      <c r="AK92" s="464">
        <f t="shared" si="79"/>
        <v>1147500</v>
      </c>
    </row>
    <row r="93" spans="1:37" s="463" customFormat="1" ht="17.25">
      <c r="A93" s="855">
        <v>11</v>
      </c>
      <c r="B93" s="859" t="s">
        <v>2213</v>
      </c>
      <c r="C93" s="842" t="s">
        <v>1960</v>
      </c>
      <c r="D93" s="842">
        <v>1970</v>
      </c>
      <c r="E93" s="843" t="s">
        <v>408</v>
      </c>
      <c r="F93" s="836">
        <v>1</v>
      </c>
      <c r="G93" s="837">
        <v>1</v>
      </c>
      <c r="H93" s="838">
        <v>83200</v>
      </c>
      <c r="I93" s="840"/>
      <c r="J93" s="840"/>
      <c r="K93" s="840">
        <v>95625</v>
      </c>
      <c r="L93" s="840">
        <f t="shared" si="60"/>
        <v>95625</v>
      </c>
      <c r="M93" s="838">
        <f t="shared" si="61"/>
        <v>1147500</v>
      </c>
      <c r="N93" s="608">
        <v>1</v>
      </c>
      <c r="O93" s="605">
        <v>1</v>
      </c>
      <c r="P93" s="464">
        <f t="shared" si="62"/>
        <v>83200</v>
      </c>
      <c r="Q93" s="465">
        <f t="shared" si="63"/>
        <v>0</v>
      </c>
      <c r="R93" s="465">
        <f t="shared" si="64"/>
        <v>0</v>
      </c>
      <c r="S93" s="465">
        <f t="shared" si="65"/>
        <v>95625</v>
      </c>
      <c r="T93" s="464">
        <f t="shared" si="66"/>
        <v>95625</v>
      </c>
      <c r="U93" s="464">
        <f t="shared" si="67"/>
        <v>1147500</v>
      </c>
      <c r="V93" s="608">
        <v>1</v>
      </c>
      <c r="W93" s="605">
        <v>1</v>
      </c>
      <c r="X93" s="464">
        <f t="shared" si="68"/>
        <v>83200</v>
      </c>
      <c r="Y93" s="465">
        <f t="shared" si="69"/>
        <v>0</v>
      </c>
      <c r="Z93" s="465">
        <f t="shared" si="70"/>
        <v>0</v>
      </c>
      <c r="AA93" s="465">
        <f t="shared" si="71"/>
        <v>95625</v>
      </c>
      <c r="AB93" s="464">
        <f t="shared" si="72"/>
        <v>95625</v>
      </c>
      <c r="AC93" s="464">
        <f t="shared" si="73"/>
        <v>1147500</v>
      </c>
      <c r="AD93" s="608">
        <v>1</v>
      </c>
      <c r="AE93" s="605">
        <v>1</v>
      </c>
      <c r="AF93" s="464">
        <f t="shared" si="74"/>
        <v>83200</v>
      </c>
      <c r="AG93" s="465">
        <f t="shared" si="75"/>
        <v>0</v>
      </c>
      <c r="AH93" s="465">
        <f t="shared" si="76"/>
        <v>0</v>
      </c>
      <c r="AI93" s="465">
        <f t="shared" si="77"/>
        <v>95625</v>
      </c>
      <c r="AJ93" s="464">
        <f t="shared" si="78"/>
        <v>95625</v>
      </c>
      <c r="AK93" s="464">
        <f t="shared" si="79"/>
        <v>1147500</v>
      </c>
    </row>
    <row r="94" spans="1:37" s="463" customFormat="1" ht="17.25">
      <c r="A94" s="855">
        <v>12</v>
      </c>
      <c r="B94" s="859" t="s">
        <v>2214</v>
      </c>
      <c r="C94" s="842" t="s">
        <v>1960</v>
      </c>
      <c r="D94" s="842">
        <v>1952</v>
      </c>
      <c r="E94" s="843" t="s">
        <v>408</v>
      </c>
      <c r="F94" s="836">
        <v>1</v>
      </c>
      <c r="G94" s="837">
        <v>1</v>
      </c>
      <c r="H94" s="838">
        <v>83200</v>
      </c>
      <c r="I94" s="840"/>
      <c r="J94" s="840"/>
      <c r="K94" s="840">
        <v>95625</v>
      </c>
      <c r="L94" s="840">
        <f t="shared" si="60"/>
        <v>95625</v>
      </c>
      <c r="M94" s="838">
        <f>+L94*12</f>
        <v>1147500</v>
      </c>
      <c r="N94" s="608">
        <v>1</v>
      </c>
      <c r="O94" s="605">
        <v>1</v>
      </c>
      <c r="P94" s="464">
        <f t="shared" si="62"/>
        <v>83200</v>
      </c>
      <c r="Q94" s="465">
        <f t="shared" si="63"/>
        <v>0</v>
      </c>
      <c r="R94" s="465">
        <f t="shared" si="64"/>
        <v>0</v>
      </c>
      <c r="S94" s="465">
        <f t="shared" si="65"/>
        <v>95625</v>
      </c>
      <c r="T94" s="464">
        <f t="shared" si="66"/>
        <v>95625</v>
      </c>
      <c r="U94" s="464">
        <f>+T94*12</f>
        <v>1147500</v>
      </c>
      <c r="V94" s="608">
        <v>1</v>
      </c>
      <c r="W94" s="605">
        <v>1</v>
      </c>
      <c r="X94" s="464">
        <f t="shared" si="68"/>
        <v>83200</v>
      </c>
      <c r="Y94" s="465">
        <f t="shared" si="69"/>
        <v>0</v>
      </c>
      <c r="Z94" s="465">
        <f t="shared" si="70"/>
        <v>0</v>
      </c>
      <c r="AA94" s="465">
        <f t="shared" si="71"/>
        <v>95625</v>
      </c>
      <c r="AB94" s="464">
        <f t="shared" si="72"/>
        <v>95625</v>
      </c>
      <c r="AC94" s="464">
        <f>+AB94*12</f>
        <v>1147500</v>
      </c>
      <c r="AD94" s="608">
        <v>1</v>
      </c>
      <c r="AE94" s="605">
        <v>1</v>
      </c>
      <c r="AF94" s="464">
        <f t="shared" si="74"/>
        <v>83200</v>
      </c>
      <c r="AG94" s="465">
        <f t="shared" si="75"/>
        <v>0</v>
      </c>
      <c r="AH94" s="465">
        <f t="shared" si="76"/>
        <v>0</v>
      </c>
      <c r="AI94" s="465">
        <f t="shared" si="77"/>
        <v>95625</v>
      </c>
      <c r="AJ94" s="464">
        <f t="shared" si="78"/>
        <v>95625</v>
      </c>
      <c r="AK94" s="464">
        <f>+AJ94*12</f>
        <v>1147500</v>
      </c>
    </row>
    <row r="95" spans="1:37" s="463" customFormat="1" ht="17.25">
      <c r="A95" s="855">
        <v>13</v>
      </c>
      <c r="B95" s="859" t="s">
        <v>2215</v>
      </c>
      <c r="C95" s="842" t="s">
        <v>1960</v>
      </c>
      <c r="D95" s="842">
        <v>1952</v>
      </c>
      <c r="E95" s="843" t="s">
        <v>408</v>
      </c>
      <c r="F95" s="836">
        <v>1</v>
      </c>
      <c r="G95" s="837">
        <v>1</v>
      </c>
      <c r="H95" s="838">
        <v>83200</v>
      </c>
      <c r="I95" s="840"/>
      <c r="J95" s="840"/>
      <c r="K95" s="840">
        <v>95625</v>
      </c>
      <c r="L95" s="840">
        <f t="shared" si="60"/>
        <v>95625</v>
      </c>
      <c r="M95" s="838">
        <f>+L95*12</f>
        <v>1147500</v>
      </c>
      <c r="N95" s="608">
        <v>1</v>
      </c>
      <c r="O95" s="605">
        <v>1</v>
      </c>
      <c r="P95" s="464">
        <f t="shared" si="62"/>
        <v>83200</v>
      </c>
      <c r="Q95" s="465">
        <f t="shared" si="63"/>
        <v>0</v>
      </c>
      <c r="R95" s="465">
        <f t="shared" si="64"/>
        <v>0</v>
      </c>
      <c r="S95" s="465">
        <f t="shared" si="65"/>
        <v>95625</v>
      </c>
      <c r="T95" s="464">
        <f t="shared" si="66"/>
        <v>95625</v>
      </c>
      <c r="U95" s="464">
        <f>+T95*12</f>
        <v>1147500</v>
      </c>
      <c r="V95" s="608">
        <v>1</v>
      </c>
      <c r="W95" s="605">
        <v>1</v>
      </c>
      <c r="X95" s="464">
        <f t="shared" si="68"/>
        <v>83200</v>
      </c>
      <c r="Y95" s="465">
        <f t="shared" si="69"/>
        <v>0</v>
      </c>
      <c r="Z95" s="465">
        <f t="shared" si="70"/>
        <v>0</v>
      </c>
      <c r="AA95" s="465">
        <f t="shared" si="71"/>
        <v>95625</v>
      </c>
      <c r="AB95" s="464">
        <f t="shared" si="72"/>
        <v>95625</v>
      </c>
      <c r="AC95" s="464">
        <f>+AB95*12</f>
        <v>1147500</v>
      </c>
      <c r="AD95" s="608">
        <v>1</v>
      </c>
      <c r="AE95" s="605">
        <v>1</v>
      </c>
      <c r="AF95" s="464">
        <f t="shared" si="74"/>
        <v>83200</v>
      </c>
      <c r="AG95" s="465">
        <f t="shared" si="75"/>
        <v>0</v>
      </c>
      <c r="AH95" s="465">
        <f t="shared" si="76"/>
        <v>0</v>
      </c>
      <c r="AI95" s="465">
        <f t="shared" si="77"/>
        <v>95625</v>
      </c>
      <c r="AJ95" s="464">
        <f t="shared" si="78"/>
        <v>95625</v>
      </c>
      <c r="AK95" s="464">
        <f>+AJ95*12</f>
        <v>1147500</v>
      </c>
    </row>
    <row r="96" spans="1:37" s="463" customFormat="1" ht="17.25">
      <c r="A96" s="855">
        <v>14</v>
      </c>
      <c r="B96" s="859" t="s">
        <v>2983</v>
      </c>
      <c r="C96" s="842" t="s">
        <v>1960</v>
      </c>
      <c r="D96" s="842">
        <v>1952</v>
      </c>
      <c r="E96" s="843" t="s">
        <v>408</v>
      </c>
      <c r="F96" s="836">
        <v>1</v>
      </c>
      <c r="G96" s="837">
        <v>1</v>
      </c>
      <c r="H96" s="838">
        <v>83200</v>
      </c>
      <c r="I96" s="840"/>
      <c r="J96" s="840"/>
      <c r="K96" s="840">
        <v>95625</v>
      </c>
      <c r="L96" s="840">
        <f t="shared" si="60"/>
        <v>95625</v>
      </c>
      <c r="M96" s="838">
        <f>+L96*12</f>
        <v>1147500</v>
      </c>
      <c r="N96" s="608">
        <v>1</v>
      </c>
      <c r="O96" s="605">
        <v>1</v>
      </c>
      <c r="P96" s="464">
        <f t="shared" si="62"/>
        <v>83200</v>
      </c>
      <c r="Q96" s="465">
        <f t="shared" si="63"/>
        <v>0</v>
      </c>
      <c r="R96" s="465">
        <f t="shared" si="64"/>
        <v>0</v>
      </c>
      <c r="S96" s="465">
        <f t="shared" si="65"/>
        <v>95625</v>
      </c>
      <c r="T96" s="464">
        <f t="shared" si="66"/>
        <v>95625</v>
      </c>
      <c r="U96" s="464">
        <f>+T96*12</f>
        <v>1147500</v>
      </c>
      <c r="V96" s="608">
        <v>1</v>
      </c>
      <c r="W96" s="605">
        <v>1</v>
      </c>
      <c r="X96" s="464">
        <f t="shared" si="68"/>
        <v>83200</v>
      </c>
      <c r="Y96" s="465">
        <f t="shared" si="69"/>
        <v>0</v>
      </c>
      <c r="Z96" s="465">
        <f t="shared" si="70"/>
        <v>0</v>
      </c>
      <c r="AA96" s="465">
        <f t="shared" si="71"/>
        <v>95625</v>
      </c>
      <c r="AB96" s="464">
        <f t="shared" si="72"/>
        <v>95625</v>
      </c>
      <c r="AC96" s="464">
        <f>+AB96*12</f>
        <v>1147500</v>
      </c>
      <c r="AD96" s="608">
        <v>1</v>
      </c>
      <c r="AE96" s="605">
        <v>1</v>
      </c>
      <c r="AF96" s="464">
        <f t="shared" si="74"/>
        <v>83200</v>
      </c>
      <c r="AG96" s="465">
        <f t="shared" si="75"/>
        <v>0</v>
      </c>
      <c r="AH96" s="465">
        <f t="shared" si="76"/>
        <v>0</v>
      </c>
      <c r="AI96" s="465">
        <f t="shared" si="77"/>
        <v>95625</v>
      </c>
      <c r="AJ96" s="464">
        <f t="shared" si="78"/>
        <v>95625</v>
      </c>
      <c r="AK96" s="464">
        <f>+AJ96*12</f>
        <v>1147500</v>
      </c>
    </row>
    <row r="97" spans="1:37" s="463" customFormat="1" ht="22.5">
      <c r="A97" s="997" t="s">
        <v>47</v>
      </c>
      <c r="B97" s="997"/>
      <c r="C97" s="997"/>
      <c r="D97" s="997"/>
      <c r="E97" s="997"/>
      <c r="F97" s="614">
        <f t="shared" ref="F97:AK97" si="80">SUM(F83:F96)</f>
        <v>14</v>
      </c>
      <c r="G97" s="614">
        <f t="shared" si="80"/>
        <v>16.25</v>
      </c>
      <c r="H97" s="614">
        <f t="shared" si="80"/>
        <v>1164800</v>
      </c>
      <c r="I97" s="614">
        <f t="shared" si="80"/>
        <v>0</v>
      </c>
      <c r="J97" s="614">
        <f t="shared" si="80"/>
        <v>0</v>
      </c>
      <c r="K97" s="614">
        <f t="shared" si="80"/>
        <v>1480575</v>
      </c>
      <c r="L97" s="614">
        <f t="shared" si="80"/>
        <v>1480575</v>
      </c>
      <c r="M97" s="614">
        <f t="shared" si="80"/>
        <v>17766900</v>
      </c>
      <c r="N97" s="614">
        <f t="shared" si="80"/>
        <v>14</v>
      </c>
      <c r="O97" s="614">
        <f t="shared" si="80"/>
        <v>16.25</v>
      </c>
      <c r="P97" s="614">
        <f t="shared" si="80"/>
        <v>1164800</v>
      </c>
      <c r="Q97" s="614">
        <f t="shared" si="80"/>
        <v>0</v>
      </c>
      <c r="R97" s="614">
        <f t="shared" si="80"/>
        <v>0</v>
      </c>
      <c r="S97" s="614">
        <f t="shared" si="80"/>
        <v>1480575</v>
      </c>
      <c r="T97" s="614">
        <f t="shared" si="80"/>
        <v>1480575</v>
      </c>
      <c r="U97" s="614">
        <f t="shared" si="80"/>
        <v>17766900</v>
      </c>
      <c r="V97" s="614">
        <f t="shared" si="80"/>
        <v>14</v>
      </c>
      <c r="W97" s="614">
        <f t="shared" si="80"/>
        <v>16.25</v>
      </c>
      <c r="X97" s="614">
        <f t="shared" si="80"/>
        <v>1164800</v>
      </c>
      <c r="Y97" s="614">
        <f t="shared" si="80"/>
        <v>0</v>
      </c>
      <c r="Z97" s="614">
        <f t="shared" si="80"/>
        <v>0</v>
      </c>
      <c r="AA97" s="614">
        <f t="shared" si="80"/>
        <v>1480575</v>
      </c>
      <c r="AB97" s="614">
        <f t="shared" si="80"/>
        <v>1480575</v>
      </c>
      <c r="AC97" s="614">
        <f t="shared" si="80"/>
        <v>17766900</v>
      </c>
      <c r="AD97" s="614">
        <f t="shared" si="80"/>
        <v>14</v>
      </c>
      <c r="AE97" s="614">
        <f t="shared" si="80"/>
        <v>16.25</v>
      </c>
      <c r="AF97" s="614">
        <f t="shared" si="80"/>
        <v>1164800</v>
      </c>
      <c r="AG97" s="614">
        <f t="shared" si="80"/>
        <v>0</v>
      </c>
      <c r="AH97" s="614">
        <f t="shared" si="80"/>
        <v>0</v>
      </c>
      <c r="AI97" s="614">
        <f t="shared" si="80"/>
        <v>1480575</v>
      </c>
      <c r="AJ97" s="614">
        <f t="shared" si="80"/>
        <v>1480575</v>
      </c>
      <c r="AK97" s="614">
        <f t="shared" si="80"/>
        <v>17766900</v>
      </c>
    </row>
    <row r="98" spans="1:37" s="185" customFormat="1">
      <c r="A98" s="570"/>
      <c r="B98" s="618"/>
      <c r="C98" s="572"/>
      <c r="D98" s="572"/>
      <c r="E98" s="611"/>
      <c r="J98" s="570"/>
    </row>
    <row r="99" spans="1:37" s="603" customFormat="1" ht="22.5" customHeight="1">
      <c r="A99" s="999" t="s">
        <v>554</v>
      </c>
      <c r="B99" s="1000"/>
      <c r="C99" s="1000"/>
      <c r="D99" s="1000"/>
      <c r="E99" s="1001"/>
      <c r="F99" s="1006" t="s">
        <v>67</v>
      </c>
      <c r="G99" s="1007"/>
      <c r="H99" s="1007"/>
      <c r="I99" s="1007"/>
      <c r="J99" s="1007"/>
      <c r="K99" s="1007"/>
      <c r="L99" s="1007"/>
      <c r="M99" s="1008"/>
      <c r="N99" s="998" t="s">
        <v>67</v>
      </c>
      <c r="O99" s="998"/>
      <c r="P99" s="998"/>
      <c r="Q99" s="998"/>
      <c r="R99" s="998"/>
      <c r="S99" s="998"/>
      <c r="T99" s="998"/>
      <c r="U99" s="998"/>
      <c r="V99" s="998" t="s">
        <v>67</v>
      </c>
      <c r="W99" s="998"/>
      <c r="X99" s="998"/>
      <c r="Y99" s="998"/>
      <c r="Z99" s="998"/>
      <c r="AA99" s="998"/>
      <c r="AB99" s="998"/>
      <c r="AC99" s="998"/>
      <c r="AD99" s="998" t="s">
        <v>67</v>
      </c>
      <c r="AE99" s="998"/>
      <c r="AF99" s="998"/>
      <c r="AG99" s="998"/>
      <c r="AH99" s="998"/>
      <c r="AI99" s="998"/>
      <c r="AJ99" s="998"/>
      <c r="AK99" s="998"/>
    </row>
    <row r="100" spans="1:37" s="604" customFormat="1" ht="24" customHeight="1">
      <c r="A100" s="1002" t="s">
        <v>224</v>
      </c>
      <c r="B100" s="1003"/>
      <c r="C100" s="1003"/>
      <c r="D100" s="1003"/>
      <c r="E100" s="1004"/>
      <c r="F100" s="996" t="s">
        <v>1410</v>
      </c>
      <c r="G100" s="996"/>
      <c r="H100" s="996"/>
      <c r="I100" s="996"/>
      <c r="J100" s="996"/>
      <c r="K100" s="996"/>
      <c r="L100" s="996"/>
      <c r="M100" s="996"/>
      <c r="N100" s="1002" t="s">
        <v>1946</v>
      </c>
      <c r="O100" s="1003"/>
      <c r="P100" s="1003"/>
      <c r="Q100" s="1003"/>
      <c r="R100" s="1003"/>
      <c r="S100" s="1003"/>
      <c r="T100" s="1003"/>
      <c r="U100" s="1004"/>
      <c r="V100" s="996" t="s">
        <v>2458</v>
      </c>
      <c r="W100" s="996"/>
      <c r="X100" s="996"/>
      <c r="Y100" s="996"/>
      <c r="Z100" s="996"/>
      <c r="AA100" s="996"/>
      <c r="AB100" s="996"/>
      <c r="AC100" s="996"/>
      <c r="AD100" s="996" t="s">
        <v>2932</v>
      </c>
      <c r="AE100" s="996"/>
      <c r="AF100" s="996"/>
      <c r="AG100" s="996"/>
      <c r="AH100" s="996"/>
      <c r="AI100" s="996"/>
      <c r="AJ100" s="996"/>
      <c r="AK100" s="996"/>
    </row>
    <row r="101" spans="1:37" s="603" customFormat="1" ht="82.5" customHeight="1">
      <c r="A101" s="775" t="s">
        <v>10</v>
      </c>
      <c r="B101" s="748" t="s">
        <v>54</v>
      </c>
      <c r="C101" s="748" t="s">
        <v>1958</v>
      </c>
      <c r="D101" s="579" t="s">
        <v>1959</v>
      </c>
      <c r="E101" s="748" t="s">
        <v>55</v>
      </c>
      <c r="F101" s="616" t="s">
        <v>56</v>
      </c>
      <c r="G101" s="616" t="s">
        <v>90</v>
      </c>
      <c r="H101" s="616" t="s">
        <v>62</v>
      </c>
      <c r="I101" s="616" t="s">
        <v>58</v>
      </c>
      <c r="J101" s="616" t="s">
        <v>59</v>
      </c>
      <c r="K101" s="616" t="s">
        <v>597</v>
      </c>
      <c r="L101" s="616" t="s">
        <v>552</v>
      </c>
      <c r="M101" s="617" t="s">
        <v>1411</v>
      </c>
      <c r="N101" s="616" t="s">
        <v>56</v>
      </c>
      <c r="O101" s="616" t="s">
        <v>90</v>
      </c>
      <c r="P101" s="616" t="s">
        <v>62</v>
      </c>
      <c r="Q101" s="616" t="s">
        <v>58</v>
      </c>
      <c r="R101" s="616" t="s">
        <v>59</v>
      </c>
      <c r="S101" s="616" t="s">
        <v>597</v>
      </c>
      <c r="T101" s="616" t="s">
        <v>552</v>
      </c>
      <c r="U101" s="617" t="s">
        <v>1952</v>
      </c>
      <c r="V101" s="616" t="s">
        <v>56</v>
      </c>
      <c r="W101" s="616" t="s">
        <v>90</v>
      </c>
      <c r="X101" s="616" t="s">
        <v>62</v>
      </c>
      <c r="Y101" s="616" t="s">
        <v>58</v>
      </c>
      <c r="Z101" s="616" t="s">
        <v>59</v>
      </c>
      <c r="AA101" s="616" t="s">
        <v>597</v>
      </c>
      <c r="AB101" s="616" t="s">
        <v>552</v>
      </c>
      <c r="AC101" s="617" t="s">
        <v>2463</v>
      </c>
      <c r="AD101" s="616" t="s">
        <v>56</v>
      </c>
      <c r="AE101" s="616" t="s">
        <v>90</v>
      </c>
      <c r="AF101" s="616" t="s">
        <v>62</v>
      </c>
      <c r="AG101" s="616" t="s">
        <v>58</v>
      </c>
      <c r="AH101" s="616" t="s">
        <v>59</v>
      </c>
      <c r="AI101" s="616" t="s">
        <v>597</v>
      </c>
      <c r="AJ101" s="616" t="s">
        <v>552</v>
      </c>
      <c r="AK101" s="617" t="s">
        <v>2938</v>
      </c>
    </row>
    <row r="102" spans="1:37" s="604" customFormat="1" ht="17.25">
      <c r="A102" s="855">
        <v>1</v>
      </c>
      <c r="B102" s="835" t="s">
        <v>924</v>
      </c>
      <c r="C102" s="809" t="s">
        <v>1961</v>
      </c>
      <c r="D102" s="809">
        <v>1972</v>
      </c>
      <c r="E102" s="835" t="s">
        <v>393</v>
      </c>
      <c r="F102" s="836">
        <v>1</v>
      </c>
      <c r="G102" s="837">
        <v>1.5</v>
      </c>
      <c r="H102" s="838">
        <v>83200</v>
      </c>
      <c r="I102" s="839"/>
      <c r="J102" s="839"/>
      <c r="K102" s="840">
        <f>G102*H102</f>
        <v>124800</v>
      </c>
      <c r="L102" s="838">
        <f t="shared" ref="L102:L108" si="81">+I102+J102+K102</f>
        <v>124800</v>
      </c>
      <c r="M102" s="838">
        <f t="shared" ref="M102:M122" si="82">+L102*12</f>
        <v>1497600</v>
      </c>
      <c r="N102" s="608">
        <v>1</v>
      </c>
      <c r="O102" s="605">
        <v>1.5</v>
      </c>
      <c r="P102" s="464">
        <f t="shared" ref="P102:P122" si="83">+H102</f>
        <v>83200</v>
      </c>
      <c r="Q102" s="465">
        <f t="shared" ref="Q102:Q122" si="84">+I102</f>
        <v>0</v>
      </c>
      <c r="R102" s="465">
        <f t="shared" ref="R102:R122" si="85">+J102</f>
        <v>0</v>
      </c>
      <c r="S102" s="465">
        <f t="shared" ref="S102:S122" si="86">+K102</f>
        <v>124800</v>
      </c>
      <c r="T102" s="464">
        <f t="shared" ref="T102:T122" si="87">+Q102+R102+S102</f>
        <v>124800</v>
      </c>
      <c r="U102" s="464">
        <f t="shared" ref="U102:U122" si="88">+T102*12</f>
        <v>1497600</v>
      </c>
      <c r="V102" s="608">
        <v>1</v>
      </c>
      <c r="W102" s="605">
        <v>1.5</v>
      </c>
      <c r="X102" s="464">
        <f t="shared" ref="X102:X122" si="89">+P102</f>
        <v>83200</v>
      </c>
      <c r="Y102" s="465">
        <f t="shared" ref="Y102:Y122" si="90">+Q102</f>
        <v>0</v>
      </c>
      <c r="Z102" s="465">
        <f t="shared" ref="Z102:Z122" si="91">+R102</f>
        <v>0</v>
      </c>
      <c r="AA102" s="465">
        <f t="shared" ref="AA102:AA122" si="92">+S102</f>
        <v>124800</v>
      </c>
      <c r="AB102" s="464">
        <f t="shared" ref="AB102:AB122" si="93">+Y102+Z102+AA102</f>
        <v>124800</v>
      </c>
      <c r="AC102" s="464">
        <f t="shared" ref="AC102:AC122" si="94">+AB102*12</f>
        <v>1497600</v>
      </c>
      <c r="AD102" s="608">
        <v>1</v>
      </c>
      <c r="AE102" s="605">
        <v>1.5</v>
      </c>
      <c r="AF102" s="464">
        <f t="shared" ref="AF102:AF122" si="95">+X102</f>
        <v>83200</v>
      </c>
      <c r="AG102" s="465">
        <f t="shared" ref="AG102:AG122" si="96">+Y102</f>
        <v>0</v>
      </c>
      <c r="AH102" s="465">
        <f t="shared" ref="AH102:AH122" si="97">+Z102</f>
        <v>0</v>
      </c>
      <c r="AI102" s="465">
        <f t="shared" ref="AI102:AI122" si="98">+AA102</f>
        <v>124800</v>
      </c>
      <c r="AJ102" s="464">
        <f t="shared" ref="AJ102:AJ122" si="99">+AG102+AH102+AI102</f>
        <v>124800</v>
      </c>
      <c r="AK102" s="464">
        <f t="shared" ref="AK102:AK122" si="100">+AJ102*12</f>
        <v>1497600</v>
      </c>
    </row>
    <row r="103" spans="1:37" s="463" customFormat="1" ht="17.25">
      <c r="A103" s="607">
        <v>2</v>
      </c>
      <c r="B103" s="841" t="s">
        <v>1546</v>
      </c>
      <c r="C103" s="842" t="s">
        <v>1961</v>
      </c>
      <c r="D103" s="842">
        <v>1966</v>
      </c>
      <c r="E103" s="843" t="s">
        <v>395</v>
      </c>
      <c r="F103" s="836">
        <v>1</v>
      </c>
      <c r="G103" s="837">
        <v>1.5</v>
      </c>
      <c r="H103" s="838">
        <v>83200</v>
      </c>
      <c r="I103" s="839"/>
      <c r="J103" s="839"/>
      <c r="K103" s="840">
        <f>G103*H103</f>
        <v>124800</v>
      </c>
      <c r="L103" s="838">
        <f t="shared" si="81"/>
        <v>124800</v>
      </c>
      <c r="M103" s="838">
        <f t="shared" si="82"/>
        <v>1497600</v>
      </c>
      <c r="N103" s="608">
        <v>1</v>
      </c>
      <c r="O103" s="605">
        <v>1.5</v>
      </c>
      <c r="P103" s="464">
        <f t="shared" si="83"/>
        <v>83200</v>
      </c>
      <c r="Q103" s="465">
        <f t="shared" si="84"/>
        <v>0</v>
      </c>
      <c r="R103" s="465">
        <f t="shared" si="85"/>
        <v>0</v>
      </c>
      <c r="S103" s="465">
        <f t="shared" si="86"/>
        <v>124800</v>
      </c>
      <c r="T103" s="464">
        <f t="shared" si="87"/>
        <v>124800</v>
      </c>
      <c r="U103" s="464">
        <f t="shared" si="88"/>
        <v>1497600</v>
      </c>
      <c r="V103" s="608">
        <v>1</v>
      </c>
      <c r="W103" s="605">
        <v>1.5</v>
      </c>
      <c r="X103" s="464">
        <f t="shared" si="89"/>
        <v>83200</v>
      </c>
      <c r="Y103" s="465">
        <f t="shared" si="90"/>
        <v>0</v>
      </c>
      <c r="Z103" s="465">
        <f t="shared" si="91"/>
        <v>0</v>
      </c>
      <c r="AA103" s="465">
        <f t="shared" si="92"/>
        <v>124800</v>
      </c>
      <c r="AB103" s="464">
        <f t="shared" si="93"/>
        <v>124800</v>
      </c>
      <c r="AC103" s="464">
        <f t="shared" si="94"/>
        <v>1497600</v>
      </c>
      <c r="AD103" s="608">
        <v>1</v>
      </c>
      <c r="AE103" s="605">
        <v>1.5</v>
      </c>
      <c r="AF103" s="464">
        <f t="shared" si="95"/>
        <v>83200</v>
      </c>
      <c r="AG103" s="465">
        <f t="shared" si="96"/>
        <v>0</v>
      </c>
      <c r="AH103" s="465">
        <f t="shared" si="97"/>
        <v>0</v>
      </c>
      <c r="AI103" s="465">
        <f t="shared" si="98"/>
        <v>124800</v>
      </c>
      <c r="AJ103" s="464">
        <f t="shared" si="99"/>
        <v>124800</v>
      </c>
      <c r="AK103" s="464">
        <f t="shared" si="100"/>
        <v>1497600</v>
      </c>
    </row>
    <row r="104" spans="1:37" s="463" customFormat="1" ht="17.25">
      <c r="A104" s="607">
        <v>3</v>
      </c>
      <c r="B104" s="841" t="s">
        <v>2216</v>
      </c>
      <c r="C104" s="809" t="s">
        <v>1961</v>
      </c>
      <c r="D104" s="809">
        <v>1994</v>
      </c>
      <c r="E104" s="835" t="s">
        <v>392</v>
      </c>
      <c r="F104" s="836">
        <v>1</v>
      </c>
      <c r="G104" s="837">
        <v>1.6</v>
      </c>
      <c r="H104" s="838">
        <v>83200</v>
      </c>
      <c r="I104" s="839"/>
      <c r="J104" s="839"/>
      <c r="K104" s="840">
        <f>G104*H104</f>
        <v>133120</v>
      </c>
      <c r="L104" s="838">
        <f t="shared" si="81"/>
        <v>133120</v>
      </c>
      <c r="M104" s="838">
        <f t="shared" si="82"/>
        <v>1597440</v>
      </c>
      <c r="N104" s="608">
        <v>1</v>
      </c>
      <c r="O104" s="605">
        <v>1.6</v>
      </c>
      <c r="P104" s="464">
        <f t="shared" si="83"/>
        <v>83200</v>
      </c>
      <c r="Q104" s="465">
        <f t="shared" si="84"/>
        <v>0</v>
      </c>
      <c r="R104" s="465">
        <f t="shared" si="85"/>
        <v>0</v>
      </c>
      <c r="S104" s="465">
        <f t="shared" si="86"/>
        <v>133120</v>
      </c>
      <c r="T104" s="464">
        <f t="shared" si="87"/>
        <v>133120</v>
      </c>
      <c r="U104" s="464">
        <f t="shared" si="88"/>
        <v>1597440</v>
      </c>
      <c r="V104" s="608">
        <v>1</v>
      </c>
      <c r="W104" s="605">
        <v>1.6</v>
      </c>
      <c r="X104" s="464">
        <f t="shared" si="89"/>
        <v>83200</v>
      </c>
      <c r="Y104" s="465">
        <f t="shared" si="90"/>
        <v>0</v>
      </c>
      <c r="Z104" s="465">
        <f t="shared" si="91"/>
        <v>0</v>
      </c>
      <c r="AA104" s="465">
        <f t="shared" si="92"/>
        <v>133120</v>
      </c>
      <c r="AB104" s="464">
        <f t="shared" si="93"/>
        <v>133120</v>
      </c>
      <c r="AC104" s="464">
        <f t="shared" si="94"/>
        <v>1597440</v>
      </c>
      <c r="AD104" s="608">
        <v>1</v>
      </c>
      <c r="AE104" s="605">
        <v>1.6</v>
      </c>
      <c r="AF104" s="464">
        <f t="shared" si="95"/>
        <v>83200</v>
      </c>
      <c r="AG104" s="465">
        <f t="shared" si="96"/>
        <v>0</v>
      </c>
      <c r="AH104" s="465">
        <f t="shared" si="97"/>
        <v>0</v>
      </c>
      <c r="AI104" s="465">
        <f t="shared" si="98"/>
        <v>133120</v>
      </c>
      <c r="AJ104" s="464">
        <f t="shared" si="99"/>
        <v>133120</v>
      </c>
      <c r="AK104" s="464">
        <f t="shared" si="100"/>
        <v>1597440</v>
      </c>
    </row>
    <row r="105" spans="1:37" s="463" customFormat="1" ht="27">
      <c r="A105" s="607">
        <v>4</v>
      </c>
      <c r="B105" s="835" t="s">
        <v>925</v>
      </c>
      <c r="C105" s="842" t="s">
        <v>1961</v>
      </c>
      <c r="D105" s="842">
        <v>1983</v>
      </c>
      <c r="E105" s="843" t="s">
        <v>929</v>
      </c>
      <c r="F105" s="836">
        <v>1</v>
      </c>
      <c r="G105" s="837">
        <v>1.25</v>
      </c>
      <c r="H105" s="839">
        <v>83200</v>
      </c>
      <c r="I105" s="839"/>
      <c r="J105" s="839"/>
      <c r="K105" s="840">
        <v>104000</v>
      </c>
      <c r="L105" s="838">
        <f t="shared" si="81"/>
        <v>104000</v>
      </c>
      <c r="M105" s="838">
        <f t="shared" si="82"/>
        <v>1248000</v>
      </c>
      <c r="N105" s="608">
        <v>1</v>
      </c>
      <c r="O105" s="605">
        <v>1.25</v>
      </c>
      <c r="P105" s="464">
        <f t="shared" si="83"/>
        <v>83200</v>
      </c>
      <c r="Q105" s="465">
        <f t="shared" si="84"/>
        <v>0</v>
      </c>
      <c r="R105" s="465">
        <f t="shared" si="85"/>
        <v>0</v>
      </c>
      <c r="S105" s="465">
        <f t="shared" si="86"/>
        <v>104000</v>
      </c>
      <c r="T105" s="464">
        <f t="shared" si="87"/>
        <v>104000</v>
      </c>
      <c r="U105" s="464">
        <f t="shared" si="88"/>
        <v>1248000</v>
      </c>
      <c r="V105" s="608">
        <v>1</v>
      </c>
      <c r="W105" s="605">
        <v>1.25</v>
      </c>
      <c r="X105" s="464">
        <f t="shared" si="89"/>
        <v>83200</v>
      </c>
      <c r="Y105" s="465">
        <f t="shared" si="90"/>
        <v>0</v>
      </c>
      <c r="Z105" s="465">
        <f t="shared" si="91"/>
        <v>0</v>
      </c>
      <c r="AA105" s="465">
        <f t="shared" si="92"/>
        <v>104000</v>
      </c>
      <c r="AB105" s="464">
        <f t="shared" si="93"/>
        <v>104000</v>
      </c>
      <c r="AC105" s="464">
        <f t="shared" si="94"/>
        <v>1248000</v>
      </c>
      <c r="AD105" s="608">
        <v>1</v>
      </c>
      <c r="AE105" s="605">
        <v>1.25</v>
      </c>
      <c r="AF105" s="464">
        <f t="shared" si="95"/>
        <v>83200</v>
      </c>
      <c r="AG105" s="465">
        <f t="shared" si="96"/>
        <v>0</v>
      </c>
      <c r="AH105" s="465">
        <f t="shared" si="97"/>
        <v>0</v>
      </c>
      <c r="AI105" s="465">
        <f t="shared" si="98"/>
        <v>104000</v>
      </c>
      <c r="AJ105" s="464">
        <f t="shared" si="99"/>
        <v>104000</v>
      </c>
      <c r="AK105" s="464">
        <f t="shared" si="100"/>
        <v>1248000</v>
      </c>
    </row>
    <row r="106" spans="1:37" s="463" customFormat="1" ht="17.25">
      <c r="A106" s="855">
        <v>5</v>
      </c>
      <c r="B106" s="835" t="s">
        <v>2217</v>
      </c>
      <c r="C106" s="809" t="s">
        <v>1961</v>
      </c>
      <c r="D106" s="809">
        <v>1992</v>
      </c>
      <c r="E106" s="809" t="s">
        <v>413</v>
      </c>
      <c r="F106" s="836">
        <v>1</v>
      </c>
      <c r="G106" s="837">
        <v>1</v>
      </c>
      <c r="H106" s="838">
        <v>83200</v>
      </c>
      <c r="I106" s="839"/>
      <c r="J106" s="839"/>
      <c r="K106" s="840">
        <v>104000</v>
      </c>
      <c r="L106" s="838">
        <f t="shared" si="81"/>
        <v>104000</v>
      </c>
      <c r="M106" s="838">
        <f>+L106*12</f>
        <v>1248000</v>
      </c>
      <c r="N106" s="608">
        <v>1</v>
      </c>
      <c r="O106" s="605">
        <v>1</v>
      </c>
      <c r="P106" s="464">
        <f t="shared" si="83"/>
        <v>83200</v>
      </c>
      <c r="Q106" s="465">
        <f t="shared" si="84"/>
        <v>0</v>
      </c>
      <c r="R106" s="465">
        <f t="shared" si="85"/>
        <v>0</v>
      </c>
      <c r="S106" s="465">
        <f t="shared" si="86"/>
        <v>104000</v>
      </c>
      <c r="T106" s="464">
        <f t="shared" si="87"/>
        <v>104000</v>
      </c>
      <c r="U106" s="464">
        <f>+T106*12</f>
        <v>1248000</v>
      </c>
      <c r="V106" s="608">
        <v>1</v>
      </c>
      <c r="W106" s="605">
        <v>1</v>
      </c>
      <c r="X106" s="464">
        <f t="shared" si="89"/>
        <v>83200</v>
      </c>
      <c r="Y106" s="465">
        <f t="shared" si="90"/>
        <v>0</v>
      </c>
      <c r="Z106" s="465">
        <f t="shared" si="91"/>
        <v>0</v>
      </c>
      <c r="AA106" s="465">
        <f t="shared" si="92"/>
        <v>104000</v>
      </c>
      <c r="AB106" s="464">
        <f t="shared" si="93"/>
        <v>104000</v>
      </c>
      <c r="AC106" s="464">
        <f>+AB106*12</f>
        <v>1248000</v>
      </c>
      <c r="AD106" s="608">
        <v>1</v>
      </c>
      <c r="AE106" s="605">
        <v>1</v>
      </c>
      <c r="AF106" s="464">
        <f t="shared" si="95"/>
        <v>83200</v>
      </c>
      <c r="AG106" s="465">
        <f t="shared" si="96"/>
        <v>0</v>
      </c>
      <c r="AH106" s="465">
        <f t="shared" si="97"/>
        <v>0</v>
      </c>
      <c r="AI106" s="465">
        <f t="shared" si="98"/>
        <v>104000</v>
      </c>
      <c r="AJ106" s="464">
        <f t="shared" si="99"/>
        <v>104000</v>
      </c>
      <c r="AK106" s="464">
        <f>+AJ106*12</f>
        <v>1248000</v>
      </c>
    </row>
    <row r="107" spans="1:37" s="463" customFormat="1" ht="17.25">
      <c r="A107" s="607">
        <v>6</v>
      </c>
      <c r="B107" s="835" t="s">
        <v>926</v>
      </c>
      <c r="C107" s="842" t="s">
        <v>1961</v>
      </c>
      <c r="D107" s="842">
        <v>1951</v>
      </c>
      <c r="E107" s="843" t="s">
        <v>587</v>
      </c>
      <c r="F107" s="836">
        <v>1</v>
      </c>
      <c r="G107" s="837">
        <v>1.4</v>
      </c>
      <c r="H107" s="838">
        <v>83200</v>
      </c>
      <c r="I107" s="839"/>
      <c r="J107" s="839"/>
      <c r="K107" s="840">
        <f>G107*H107</f>
        <v>116479.99999999999</v>
      </c>
      <c r="L107" s="838">
        <f t="shared" si="81"/>
        <v>116479.99999999999</v>
      </c>
      <c r="M107" s="838">
        <f t="shared" si="82"/>
        <v>1397759.9999999998</v>
      </c>
      <c r="N107" s="608">
        <v>1</v>
      </c>
      <c r="O107" s="605">
        <v>1.4</v>
      </c>
      <c r="P107" s="464">
        <f t="shared" si="83"/>
        <v>83200</v>
      </c>
      <c r="Q107" s="465">
        <f t="shared" si="84"/>
        <v>0</v>
      </c>
      <c r="R107" s="465">
        <f t="shared" si="85"/>
        <v>0</v>
      </c>
      <c r="S107" s="465">
        <f t="shared" si="86"/>
        <v>116479.99999999999</v>
      </c>
      <c r="T107" s="464">
        <f t="shared" si="87"/>
        <v>116479.99999999999</v>
      </c>
      <c r="U107" s="464">
        <f t="shared" si="88"/>
        <v>1397759.9999999998</v>
      </c>
      <c r="V107" s="608">
        <v>1</v>
      </c>
      <c r="W107" s="605">
        <v>1.4</v>
      </c>
      <c r="X107" s="464">
        <f t="shared" si="89"/>
        <v>83200</v>
      </c>
      <c r="Y107" s="465">
        <f t="shared" si="90"/>
        <v>0</v>
      </c>
      <c r="Z107" s="465">
        <f t="shared" si="91"/>
        <v>0</v>
      </c>
      <c r="AA107" s="465">
        <f t="shared" si="92"/>
        <v>116479.99999999999</v>
      </c>
      <c r="AB107" s="464">
        <f t="shared" si="93"/>
        <v>116479.99999999999</v>
      </c>
      <c r="AC107" s="464">
        <f t="shared" si="94"/>
        <v>1397759.9999999998</v>
      </c>
      <c r="AD107" s="608">
        <v>1</v>
      </c>
      <c r="AE107" s="605">
        <v>1.4</v>
      </c>
      <c r="AF107" s="464">
        <f t="shared" si="95"/>
        <v>83200</v>
      </c>
      <c r="AG107" s="465">
        <f t="shared" si="96"/>
        <v>0</v>
      </c>
      <c r="AH107" s="465">
        <f t="shared" si="97"/>
        <v>0</v>
      </c>
      <c r="AI107" s="465">
        <f t="shared" si="98"/>
        <v>116479.99999999999</v>
      </c>
      <c r="AJ107" s="464">
        <f t="shared" si="99"/>
        <v>116479.99999999999</v>
      </c>
      <c r="AK107" s="464">
        <f t="shared" si="100"/>
        <v>1397759.9999999998</v>
      </c>
    </row>
    <row r="108" spans="1:37" s="463" customFormat="1" ht="40.5">
      <c r="A108" s="855">
        <v>7</v>
      </c>
      <c r="B108" s="841" t="s">
        <v>1346</v>
      </c>
      <c r="C108" s="842" t="s">
        <v>1961</v>
      </c>
      <c r="D108" s="842">
        <v>1980</v>
      </c>
      <c r="E108" s="843" t="s">
        <v>928</v>
      </c>
      <c r="F108" s="836">
        <v>1</v>
      </c>
      <c r="G108" s="837">
        <v>1</v>
      </c>
      <c r="H108" s="838">
        <v>83200</v>
      </c>
      <c r="I108" s="839"/>
      <c r="J108" s="839"/>
      <c r="K108" s="840">
        <v>104000</v>
      </c>
      <c r="L108" s="838">
        <f t="shared" si="81"/>
        <v>104000</v>
      </c>
      <c r="M108" s="838">
        <f t="shared" si="82"/>
        <v>1248000</v>
      </c>
      <c r="N108" s="608">
        <v>1</v>
      </c>
      <c r="O108" s="605">
        <v>1</v>
      </c>
      <c r="P108" s="464">
        <f t="shared" si="83"/>
        <v>83200</v>
      </c>
      <c r="Q108" s="465">
        <f t="shared" si="84"/>
        <v>0</v>
      </c>
      <c r="R108" s="465">
        <f t="shared" si="85"/>
        <v>0</v>
      </c>
      <c r="S108" s="465">
        <f t="shared" si="86"/>
        <v>104000</v>
      </c>
      <c r="T108" s="464">
        <f t="shared" si="87"/>
        <v>104000</v>
      </c>
      <c r="U108" s="464">
        <f t="shared" si="88"/>
        <v>1248000</v>
      </c>
      <c r="V108" s="608">
        <v>1</v>
      </c>
      <c r="W108" s="605">
        <v>1</v>
      </c>
      <c r="X108" s="464">
        <f t="shared" si="89"/>
        <v>83200</v>
      </c>
      <c r="Y108" s="465">
        <f t="shared" si="90"/>
        <v>0</v>
      </c>
      <c r="Z108" s="465">
        <f t="shared" si="91"/>
        <v>0</v>
      </c>
      <c r="AA108" s="465">
        <f t="shared" si="92"/>
        <v>104000</v>
      </c>
      <c r="AB108" s="464">
        <f t="shared" si="93"/>
        <v>104000</v>
      </c>
      <c r="AC108" s="464">
        <f t="shared" si="94"/>
        <v>1248000</v>
      </c>
      <c r="AD108" s="608">
        <v>1</v>
      </c>
      <c r="AE108" s="605">
        <v>1</v>
      </c>
      <c r="AF108" s="464">
        <f t="shared" si="95"/>
        <v>83200</v>
      </c>
      <c r="AG108" s="465">
        <f t="shared" si="96"/>
        <v>0</v>
      </c>
      <c r="AH108" s="465">
        <f t="shared" si="97"/>
        <v>0</v>
      </c>
      <c r="AI108" s="465">
        <f t="shared" si="98"/>
        <v>104000</v>
      </c>
      <c r="AJ108" s="464">
        <f t="shared" si="99"/>
        <v>104000</v>
      </c>
      <c r="AK108" s="464">
        <f t="shared" si="100"/>
        <v>1248000</v>
      </c>
    </row>
    <row r="109" spans="1:37" s="463" customFormat="1" ht="17.25">
      <c r="A109" s="855">
        <v>8</v>
      </c>
      <c r="B109" s="835" t="s">
        <v>1347</v>
      </c>
      <c r="C109" s="809" t="s">
        <v>1960</v>
      </c>
      <c r="D109" s="809">
        <v>1957</v>
      </c>
      <c r="E109" s="835" t="s">
        <v>408</v>
      </c>
      <c r="F109" s="836">
        <v>1</v>
      </c>
      <c r="G109" s="837">
        <v>1</v>
      </c>
      <c r="H109" s="838">
        <v>83200</v>
      </c>
      <c r="I109" s="839"/>
      <c r="J109" s="839"/>
      <c r="K109" s="840">
        <v>95625</v>
      </c>
      <c r="L109" s="840">
        <f t="shared" ref="L109:L120" si="101">+I109+J109+K109</f>
        <v>95625</v>
      </c>
      <c r="M109" s="838">
        <f t="shared" si="82"/>
        <v>1147500</v>
      </c>
      <c r="N109" s="608">
        <v>1</v>
      </c>
      <c r="O109" s="605">
        <v>1</v>
      </c>
      <c r="P109" s="464">
        <f t="shared" si="83"/>
        <v>83200</v>
      </c>
      <c r="Q109" s="465">
        <f t="shared" si="84"/>
        <v>0</v>
      </c>
      <c r="R109" s="465">
        <f t="shared" si="85"/>
        <v>0</v>
      </c>
      <c r="S109" s="465">
        <f t="shared" si="86"/>
        <v>95625</v>
      </c>
      <c r="T109" s="464">
        <f t="shared" si="87"/>
        <v>95625</v>
      </c>
      <c r="U109" s="464">
        <f t="shared" si="88"/>
        <v>1147500</v>
      </c>
      <c r="V109" s="608">
        <v>1</v>
      </c>
      <c r="W109" s="605">
        <v>1</v>
      </c>
      <c r="X109" s="464">
        <f t="shared" si="89"/>
        <v>83200</v>
      </c>
      <c r="Y109" s="465">
        <f t="shared" si="90"/>
        <v>0</v>
      </c>
      <c r="Z109" s="465">
        <f t="shared" si="91"/>
        <v>0</v>
      </c>
      <c r="AA109" s="465">
        <f t="shared" si="92"/>
        <v>95625</v>
      </c>
      <c r="AB109" s="464">
        <f t="shared" si="93"/>
        <v>95625</v>
      </c>
      <c r="AC109" s="464">
        <f t="shared" si="94"/>
        <v>1147500</v>
      </c>
      <c r="AD109" s="608">
        <v>1</v>
      </c>
      <c r="AE109" s="605">
        <v>1</v>
      </c>
      <c r="AF109" s="464">
        <f t="shared" si="95"/>
        <v>83200</v>
      </c>
      <c r="AG109" s="465">
        <f t="shared" si="96"/>
        <v>0</v>
      </c>
      <c r="AH109" s="465">
        <f t="shared" si="97"/>
        <v>0</v>
      </c>
      <c r="AI109" s="465">
        <f t="shared" si="98"/>
        <v>95625</v>
      </c>
      <c r="AJ109" s="464">
        <f t="shared" si="99"/>
        <v>95625</v>
      </c>
      <c r="AK109" s="464">
        <f t="shared" si="100"/>
        <v>1147500</v>
      </c>
    </row>
    <row r="110" spans="1:37" s="463" customFormat="1" ht="17.25">
      <c r="A110" s="855">
        <v>9</v>
      </c>
      <c r="B110" s="835" t="s">
        <v>1348</v>
      </c>
      <c r="C110" s="809" t="s">
        <v>1960</v>
      </c>
      <c r="D110" s="809">
        <v>1959</v>
      </c>
      <c r="E110" s="835" t="s">
        <v>408</v>
      </c>
      <c r="F110" s="836">
        <v>1</v>
      </c>
      <c r="G110" s="837">
        <v>1</v>
      </c>
      <c r="H110" s="838">
        <v>83200</v>
      </c>
      <c r="I110" s="839"/>
      <c r="J110" s="839"/>
      <c r="K110" s="840">
        <v>95625</v>
      </c>
      <c r="L110" s="840">
        <f t="shared" si="101"/>
        <v>95625</v>
      </c>
      <c r="M110" s="838">
        <f t="shared" si="82"/>
        <v>1147500</v>
      </c>
      <c r="N110" s="608">
        <v>1</v>
      </c>
      <c r="O110" s="605">
        <v>1</v>
      </c>
      <c r="P110" s="464">
        <f t="shared" si="83"/>
        <v>83200</v>
      </c>
      <c r="Q110" s="465">
        <f t="shared" si="84"/>
        <v>0</v>
      </c>
      <c r="R110" s="465">
        <f t="shared" si="85"/>
        <v>0</v>
      </c>
      <c r="S110" s="465">
        <f t="shared" si="86"/>
        <v>95625</v>
      </c>
      <c r="T110" s="464">
        <f t="shared" si="87"/>
        <v>95625</v>
      </c>
      <c r="U110" s="464">
        <f t="shared" si="88"/>
        <v>1147500</v>
      </c>
      <c r="V110" s="608">
        <v>1</v>
      </c>
      <c r="W110" s="605">
        <v>1</v>
      </c>
      <c r="X110" s="464">
        <f t="shared" si="89"/>
        <v>83200</v>
      </c>
      <c r="Y110" s="465">
        <f t="shared" si="90"/>
        <v>0</v>
      </c>
      <c r="Z110" s="465">
        <f t="shared" si="91"/>
        <v>0</v>
      </c>
      <c r="AA110" s="465">
        <f t="shared" si="92"/>
        <v>95625</v>
      </c>
      <c r="AB110" s="464">
        <f t="shared" si="93"/>
        <v>95625</v>
      </c>
      <c r="AC110" s="464">
        <f t="shared" si="94"/>
        <v>1147500</v>
      </c>
      <c r="AD110" s="608">
        <v>1</v>
      </c>
      <c r="AE110" s="605">
        <v>1</v>
      </c>
      <c r="AF110" s="464">
        <f t="shared" si="95"/>
        <v>83200</v>
      </c>
      <c r="AG110" s="465">
        <f t="shared" si="96"/>
        <v>0</v>
      </c>
      <c r="AH110" s="465">
        <f t="shared" si="97"/>
        <v>0</v>
      </c>
      <c r="AI110" s="465">
        <f t="shared" si="98"/>
        <v>95625</v>
      </c>
      <c r="AJ110" s="464">
        <f t="shared" si="99"/>
        <v>95625</v>
      </c>
      <c r="AK110" s="464">
        <f t="shared" si="100"/>
        <v>1147500</v>
      </c>
    </row>
    <row r="111" spans="1:37" s="463" customFormat="1" ht="17.25">
      <c r="A111" s="855">
        <v>10</v>
      </c>
      <c r="B111" s="835" t="s">
        <v>1349</v>
      </c>
      <c r="C111" s="809" t="s">
        <v>1960</v>
      </c>
      <c r="D111" s="809">
        <v>1967</v>
      </c>
      <c r="E111" s="835" t="s">
        <v>408</v>
      </c>
      <c r="F111" s="836">
        <v>1</v>
      </c>
      <c r="G111" s="837">
        <v>1</v>
      </c>
      <c r="H111" s="838">
        <v>83200</v>
      </c>
      <c r="I111" s="839"/>
      <c r="J111" s="839"/>
      <c r="K111" s="840">
        <v>95625</v>
      </c>
      <c r="L111" s="840">
        <f t="shared" si="101"/>
        <v>95625</v>
      </c>
      <c r="M111" s="838">
        <f t="shared" si="82"/>
        <v>1147500</v>
      </c>
      <c r="N111" s="608">
        <v>1</v>
      </c>
      <c r="O111" s="605">
        <v>1</v>
      </c>
      <c r="P111" s="464">
        <f t="shared" si="83"/>
        <v>83200</v>
      </c>
      <c r="Q111" s="465">
        <f t="shared" si="84"/>
        <v>0</v>
      </c>
      <c r="R111" s="465">
        <f t="shared" si="85"/>
        <v>0</v>
      </c>
      <c r="S111" s="465">
        <f t="shared" si="86"/>
        <v>95625</v>
      </c>
      <c r="T111" s="464">
        <f t="shared" si="87"/>
        <v>95625</v>
      </c>
      <c r="U111" s="464">
        <f t="shared" si="88"/>
        <v>1147500</v>
      </c>
      <c r="V111" s="608">
        <v>1</v>
      </c>
      <c r="W111" s="605">
        <v>1</v>
      </c>
      <c r="X111" s="464">
        <f t="shared" si="89"/>
        <v>83200</v>
      </c>
      <c r="Y111" s="465">
        <f t="shared" si="90"/>
        <v>0</v>
      </c>
      <c r="Z111" s="465">
        <f t="shared" si="91"/>
        <v>0</v>
      </c>
      <c r="AA111" s="465">
        <f t="shared" si="92"/>
        <v>95625</v>
      </c>
      <c r="AB111" s="464">
        <f t="shared" si="93"/>
        <v>95625</v>
      </c>
      <c r="AC111" s="464">
        <f t="shared" si="94"/>
        <v>1147500</v>
      </c>
      <c r="AD111" s="608">
        <v>1</v>
      </c>
      <c r="AE111" s="605">
        <v>1</v>
      </c>
      <c r="AF111" s="464">
        <f t="shared" si="95"/>
        <v>83200</v>
      </c>
      <c r="AG111" s="465">
        <f t="shared" si="96"/>
        <v>0</v>
      </c>
      <c r="AH111" s="465">
        <f t="shared" si="97"/>
        <v>0</v>
      </c>
      <c r="AI111" s="465">
        <f t="shared" si="98"/>
        <v>95625</v>
      </c>
      <c r="AJ111" s="464">
        <f t="shared" si="99"/>
        <v>95625</v>
      </c>
      <c r="AK111" s="464">
        <f t="shared" si="100"/>
        <v>1147500</v>
      </c>
    </row>
    <row r="112" spans="1:37" s="463" customFormat="1" ht="17.25">
      <c r="A112" s="855">
        <v>11</v>
      </c>
      <c r="B112" s="835" t="s">
        <v>1350</v>
      </c>
      <c r="C112" s="809" t="s">
        <v>1960</v>
      </c>
      <c r="D112" s="809">
        <v>1972</v>
      </c>
      <c r="E112" s="835" t="s">
        <v>408</v>
      </c>
      <c r="F112" s="836">
        <v>1</v>
      </c>
      <c r="G112" s="837">
        <v>1</v>
      </c>
      <c r="H112" s="838">
        <v>83200</v>
      </c>
      <c r="I112" s="839"/>
      <c r="J112" s="839"/>
      <c r="K112" s="840">
        <v>95625</v>
      </c>
      <c r="L112" s="840">
        <f t="shared" si="101"/>
        <v>95625</v>
      </c>
      <c r="M112" s="838">
        <f t="shared" si="82"/>
        <v>1147500</v>
      </c>
      <c r="N112" s="608">
        <v>1</v>
      </c>
      <c r="O112" s="605">
        <v>1</v>
      </c>
      <c r="P112" s="464">
        <f t="shared" si="83"/>
        <v>83200</v>
      </c>
      <c r="Q112" s="465">
        <f t="shared" si="84"/>
        <v>0</v>
      </c>
      <c r="R112" s="465">
        <f t="shared" si="85"/>
        <v>0</v>
      </c>
      <c r="S112" s="465">
        <f t="shared" si="86"/>
        <v>95625</v>
      </c>
      <c r="T112" s="464">
        <f t="shared" si="87"/>
        <v>95625</v>
      </c>
      <c r="U112" s="464">
        <f t="shared" si="88"/>
        <v>1147500</v>
      </c>
      <c r="V112" s="608">
        <v>1</v>
      </c>
      <c r="W112" s="605">
        <v>1</v>
      </c>
      <c r="X112" s="464">
        <f t="shared" si="89"/>
        <v>83200</v>
      </c>
      <c r="Y112" s="465">
        <f t="shared" si="90"/>
        <v>0</v>
      </c>
      <c r="Z112" s="465">
        <f t="shared" si="91"/>
        <v>0</v>
      </c>
      <c r="AA112" s="465">
        <f t="shared" si="92"/>
        <v>95625</v>
      </c>
      <c r="AB112" s="464">
        <f t="shared" si="93"/>
        <v>95625</v>
      </c>
      <c r="AC112" s="464">
        <f t="shared" si="94"/>
        <v>1147500</v>
      </c>
      <c r="AD112" s="608">
        <v>1</v>
      </c>
      <c r="AE112" s="605">
        <v>1</v>
      </c>
      <c r="AF112" s="464">
        <f t="shared" si="95"/>
        <v>83200</v>
      </c>
      <c r="AG112" s="465">
        <f t="shared" si="96"/>
        <v>0</v>
      </c>
      <c r="AH112" s="465">
        <f t="shared" si="97"/>
        <v>0</v>
      </c>
      <c r="AI112" s="465">
        <f t="shared" si="98"/>
        <v>95625</v>
      </c>
      <c r="AJ112" s="464">
        <f t="shared" si="99"/>
        <v>95625</v>
      </c>
      <c r="AK112" s="464">
        <f t="shared" si="100"/>
        <v>1147500</v>
      </c>
    </row>
    <row r="113" spans="1:37" s="463" customFormat="1" ht="17.25">
      <c r="A113" s="855">
        <v>12</v>
      </c>
      <c r="B113" s="835" t="s">
        <v>1351</v>
      </c>
      <c r="C113" s="809" t="s">
        <v>1960</v>
      </c>
      <c r="D113" s="809">
        <v>1962</v>
      </c>
      <c r="E113" s="835" t="s">
        <v>408</v>
      </c>
      <c r="F113" s="836">
        <v>1</v>
      </c>
      <c r="G113" s="837">
        <v>1</v>
      </c>
      <c r="H113" s="838">
        <v>83200</v>
      </c>
      <c r="I113" s="839"/>
      <c r="J113" s="839"/>
      <c r="K113" s="840">
        <v>95625</v>
      </c>
      <c r="L113" s="840">
        <f t="shared" si="101"/>
        <v>95625</v>
      </c>
      <c r="M113" s="838">
        <f t="shared" si="82"/>
        <v>1147500</v>
      </c>
      <c r="N113" s="608">
        <v>1</v>
      </c>
      <c r="O113" s="605">
        <v>1</v>
      </c>
      <c r="P113" s="464">
        <f t="shared" si="83"/>
        <v>83200</v>
      </c>
      <c r="Q113" s="465">
        <f t="shared" si="84"/>
        <v>0</v>
      </c>
      <c r="R113" s="465">
        <f t="shared" si="85"/>
        <v>0</v>
      </c>
      <c r="S113" s="465">
        <f t="shared" si="86"/>
        <v>95625</v>
      </c>
      <c r="T113" s="464">
        <f t="shared" si="87"/>
        <v>95625</v>
      </c>
      <c r="U113" s="464">
        <f t="shared" si="88"/>
        <v>1147500</v>
      </c>
      <c r="V113" s="608">
        <v>1</v>
      </c>
      <c r="W113" s="605">
        <v>1</v>
      </c>
      <c r="X113" s="464">
        <f t="shared" si="89"/>
        <v>83200</v>
      </c>
      <c r="Y113" s="465">
        <f t="shared" si="90"/>
        <v>0</v>
      </c>
      <c r="Z113" s="465">
        <f t="shared" si="91"/>
        <v>0</v>
      </c>
      <c r="AA113" s="465">
        <f t="shared" si="92"/>
        <v>95625</v>
      </c>
      <c r="AB113" s="464">
        <f t="shared" si="93"/>
        <v>95625</v>
      </c>
      <c r="AC113" s="464">
        <f t="shared" si="94"/>
        <v>1147500</v>
      </c>
      <c r="AD113" s="608">
        <v>1</v>
      </c>
      <c r="AE113" s="605">
        <v>1</v>
      </c>
      <c r="AF113" s="464">
        <f t="shared" si="95"/>
        <v>83200</v>
      </c>
      <c r="AG113" s="465">
        <f t="shared" si="96"/>
        <v>0</v>
      </c>
      <c r="AH113" s="465">
        <f t="shared" si="97"/>
        <v>0</v>
      </c>
      <c r="AI113" s="465">
        <f t="shared" si="98"/>
        <v>95625</v>
      </c>
      <c r="AJ113" s="464">
        <f t="shared" si="99"/>
        <v>95625</v>
      </c>
      <c r="AK113" s="464">
        <f t="shared" si="100"/>
        <v>1147500</v>
      </c>
    </row>
    <row r="114" spans="1:37" s="463" customFormat="1" ht="17.25">
      <c r="A114" s="855">
        <v>13</v>
      </c>
      <c r="B114" s="835" t="s">
        <v>2218</v>
      </c>
      <c r="C114" s="809" t="s">
        <v>1960</v>
      </c>
      <c r="D114" s="809">
        <v>1964</v>
      </c>
      <c r="E114" s="835" t="s">
        <v>408</v>
      </c>
      <c r="F114" s="836">
        <v>1</v>
      </c>
      <c r="G114" s="837">
        <v>1</v>
      </c>
      <c r="H114" s="838">
        <v>83200</v>
      </c>
      <c r="I114" s="839"/>
      <c r="J114" s="839"/>
      <c r="K114" s="840">
        <v>95625</v>
      </c>
      <c r="L114" s="840">
        <f t="shared" si="101"/>
        <v>95625</v>
      </c>
      <c r="M114" s="838">
        <f t="shared" si="82"/>
        <v>1147500</v>
      </c>
      <c r="N114" s="608">
        <v>1</v>
      </c>
      <c r="O114" s="605">
        <v>1</v>
      </c>
      <c r="P114" s="464">
        <f t="shared" si="83"/>
        <v>83200</v>
      </c>
      <c r="Q114" s="465">
        <f t="shared" si="84"/>
        <v>0</v>
      </c>
      <c r="R114" s="465">
        <f t="shared" si="85"/>
        <v>0</v>
      </c>
      <c r="S114" s="465">
        <f t="shared" si="86"/>
        <v>95625</v>
      </c>
      <c r="T114" s="464">
        <f t="shared" si="87"/>
        <v>95625</v>
      </c>
      <c r="U114" s="464">
        <f t="shared" si="88"/>
        <v>1147500</v>
      </c>
      <c r="V114" s="608">
        <v>1</v>
      </c>
      <c r="W114" s="605">
        <v>1</v>
      </c>
      <c r="X114" s="464">
        <f t="shared" si="89"/>
        <v>83200</v>
      </c>
      <c r="Y114" s="465">
        <f t="shared" si="90"/>
        <v>0</v>
      </c>
      <c r="Z114" s="465">
        <f t="shared" si="91"/>
        <v>0</v>
      </c>
      <c r="AA114" s="465">
        <f t="shared" si="92"/>
        <v>95625</v>
      </c>
      <c r="AB114" s="464">
        <f t="shared" si="93"/>
        <v>95625</v>
      </c>
      <c r="AC114" s="464">
        <f t="shared" si="94"/>
        <v>1147500</v>
      </c>
      <c r="AD114" s="608">
        <v>1</v>
      </c>
      <c r="AE114" s="605">
        <v>1</v>
      </c>
      <c r="AF114" s="464">
        <f t="shared" si="95"/>
        <v>83200</v>
      </c>
      <c r="AG114" s="465">
        <f t="shared" si="96"/>
        <v>0</v>
      </c>
      <c r="AH114" s="465">
        <f t="shared" si="97"/>
        <v>0</v>
      </c>
      <c r="AI114" s="465">
        <f t="shared" si="98"/>
        <v>95625</v>
      </c>
      <c r="AJ114" s="464">
        <f t="shared" si="99"/>
        <v>95625</v>
      </c>
      <c r="AK114" s="464">
        <f t="shared" si="100"/>
        <v>1147500</v>
      </c>
    </row>
    <row r="115" spans="1:37" s="463" customFormat="1" ht="17.25">
      <c r="A115" s="855">
        <v>14</v>
      </c>
      <c r="B115" s="835" t="s">
        <v>1352</v>
      </c>
      <c r="C115" s="809" t="s">
        <v>1960</v>
      </c>
      <c r="D115" s="809">
        <v>1972</v>
      </c>
      <c r="E115" s="835" t="s">
        <v>408</v>
      </c>
      <c r="F115" s="836">
        <v>1</v>
      </c>
      <c r="G115" s="837">
        <v>1</v>
      </c>
      <c r="H115" s="838">
        <v>83200</v>
      </c>
      <c r="I115" s="839"/>
      <c r="J115" s="839"/>
      <c r="K115" s="840">
        <v>95625</v>
      </c>
      <c r="L115" s="840">
        <f t="shared" si="101"/>
        <v>95625</v>
      </c>
      <c r="M115" s="838">
        <f t="shared" si="82"/>
        <v>1147500</v>
      </c>
      <c r="N115" s="608">
        <v>1</v>
      </c>
      <c r="O115" s="605">
        <v>1</v>
      </c>
      <c r="P115" s="464">
        <f t="shared" si="83"/>
        <v>83200</v>
      </c>
      <c r="Q115" s="465">
        <f t="shared" si="84"/>
        <v>0</v>
      </c>
      <c r="R115" s="465">
        <f t="shared" si="85"/>
        <v>0</v>
      </c>
      <c r="S115" s="465">
        <f t="shared" si="86"/>
        <v>95625</v>
      </c>
      <c r="T115" s="464">
        <f t="shared" si="87"/>
        <v>95625</v>
      </c>
      <c r="U115" s="464">
        <f t="shared" si="88"/>
        <v>1147500</v>
      </c>
      <c r="V115" s="608">
        <v>1</v>
      </c>
      <c r="W115" s="605">
        <v>1</v>
      </c>
      <c r="X115" s="464">
        <f t="shared" si="89"/>
        <v>83200</v>
      </c>
      <c r="Y115" s="465">
        <f t="shared" si="90"/>
        <v>0</v>
      </c>
      <c r="Z115" s="465">
        <f t="shared" si="91"/>
        <v>0</v>
      </c>
      <c r="AA115" s="465">
        <f t="shared" si="92"/>
        <v>95625</v>
      </c>
      <c r="AB115" s="464">
        <f t="shared" si="93"/>
        <v>95625</v>
      </c>
      <c r="AC115" s="464">
        <f t="shared" si="94"/>
        <v>1147500</v>
      </c>
      <c r="AD115" s="608">
        <v>1</v>
      </c>
      <c r="AE115" s="605">
        <v>1</v>
      </c>
      <c r="AF115" s="464">
        <f t="shared" si="95"/>
        <v>83200</v>
      </c>
      <c r="AG115" s="465">
        <f t="shared" si="96"/>
        <v>0</v>
      </c>
      <c r="AH115" s="465">
        <f t="shared" si="97"/>
        <v>0</v>
      </c>
      <c r="AI115" s="465">
        <f t="shared" si="98"/>
        <v>95625</v>
      </c>
      <c r="AJ115" s="464">
        <f t="shared" si="99"/>
        <v>95625</v>
      </c>
      <c r="AK115" s="464">
        <f t="shared" si="100"/>
        <v>1147500</v>
      </c>
    </row>
    <row r="116" spans="1:37" s="463" customFormat="1" ht="17.25">
      <c r="A116" s="855">
        <v>15</v>
      </c>
      <c r="B116" s="835" t="s">
        <v>1353</v>
      </c>
      <c r="C116" s="809" t="s">
        <v>1960</v>
      </c>
      <c r="D116" s="809">
        <v>1971</v>
      </c>
      <c r="E116" s="835" t="s">
        <v>408</v>
      </c>
      <c r="F116" s="836">
        <v>1</v>
      </c>
      <c r="G116" s="837">
        <v>1</v>
      </c>
      <c r="H116" s="838">
        <v>83200</v>
      </c>
      <c r="I116" s="839"/>
      <c r="J116" s="839"/>
      <c r="K116" s="840">
        <v>95625</v>
      </c>
      <c r="L116" s="840">
        <f t="shared" si="101"/>
        <v>95625</v>
      </c>
      <c r="M116" s="838">
        <f t="shared" si="82"/>
        <v>1147500</v>
      </c>
      <c r="N116" s="608">
        <v>1</v>
      </c>
      <c r="O116" s="605">
        <v>1</v>
      </c>
      <c r="P116" s="464">
        <f t="shared" si="83"/>
        <v>83200</v>
      </c>
      <c r="Q116" s="465">
        <f t="shared" si="84"/>
        <v>0</v>
      </c>
      <c r="R116" s="465">
        <f t="shared" si="85"/>
        <v>0</v>
      </c>
      <c r="S116" s="465">
        <f t="shared" si="86"/>
        <v>95625</v>
      </c>
      <c r="T116" s="464">
        <f t="shared" si="87"/>
        <v>95625</v>
      </c>
      <c r="U116" s="464">
        <f t="shared" si="88"/>
        <v>1147500</v>
      </c>
      <c r="V116" s="608">
        <v>1</v>
      </c>
      <c r="W116" s="605">
        <v>1</v>
      </c>
      <c r="X116" s="464">
        <f t="shared" si="89"/>
        <v>83200</v>
      </c>
      <c r="Y116" s="465">
        <f t="shared" si="90"/>
        <v>0</v>
      </c>
      <c r="Z116" s="465">
        <f t="shared" si="91"/>
        <v>0</v>
      </c>
      <c r="AA116" s="465">
        <f t="shared" si="92"/>
        <v>95625</v>
      </c>
      <c r="AB116" s="464">
        <f t="shared" si="93"/>
        <v>95625</v>
      </c>
      <c r="AC116" s="464">
        <f t="shared" si="94"/>
        <v>1147500</v>
      </c>
      <c r="AD116" s="608">
        <v>1</v>
      </c>
      <c r="AE116" s="605">
        <v>1</v>
      </c>
      <c r="AF116" s="464">
        <f t="shared" si="95"/>
        <v>83200</v>
      </c>
      <c r="AG116" s="465">
        <f t="shared" si="96"/>
        <v>0</v>
      </c>
      <c r="AH116" s="465">
        <f t="shared" si="97"/>
        <v>0</v>
      </c>
      <c r="AI116" s="465">
        <f t="shared" si="98"/>
        <v>95625</v>
      </c>
      <c r="AJ116" s="464">
        <f t="shared" si="99"/>
        <v>95625</v>
      </c>
      <c r="AK116" s="464">
        <f t="shared" si="100"/>
        <v>1147500</v>
      </c>
    </row>
    <row r="117" spans="1:37" s="463" customFormat="1" ht="17.25">
      <c r="A117" s="855">
        <v>16</v>
      </c>
      <c r="B117" s="835" t="s">
        <v>1354</v>
      </c>
      <c r="C117" s="809" t="s">
        <v>1960</v>
      </c>
      <c r="D117" s="809">
        <v>1970</v>
      </c>
      <c r="E117" s="835" t="s">
        <v>408</v>
      </c>
      <c r="F117" s="836">
        <v>1</v>
      </c>
      <c r="G117" s="837">
        <v>1</v>
      </c>
      <c r="H117" s="838">
        <v>83200</v>
      </c>
      <c r="I117" s="839"/>
      <c r="J117" s="839"/>
      <c r="K117" s="840">
        <v>95625</v>
      </c>
      <c r="L117" s="840">
        <f t="shared" si="101"/>
        <v>95625</v>
      </c>
      <c r="M117" s="838">
        <f t="shared" si="82"/>
        <v>1147500</v>
      </c>
      <c r="N117" s="608">
        <v>1</v>
      </c>
      <c r="O117" s="605">
        <v>1</v>
      </c>
      <c r="P117" s="464">
        <f t="shared" si="83"/>
        <v>83200</v>
      </c>
      <c r="Q117" s="465">
        <f t="shared" si="84"/>
        <v>0</v>
      </c>
      <c r="R117" s="465">
        <f t="shared" si="85"/>
        <v>0</v>
      </c>
      <c r="S117" s="465">
        <f t="shared" si="86"/>
        <v>95625</v>
      </c>
      <c r="T117" s="464">
        <f t="shared" si="87"/>
        <v>95625</v>
      </c>
      <c r="U117" s="464">
        <f t="shared" si="88"/>
        <v>1147500</v>
      </c>
      <c r="V117" s="608">
        <v>1</v>
      </c>
      <c r="W117" s="605">
        <v>1</v>
      </c>
      <c r="X117" s="464">
        <f t="shared" si="89"/>
        <v>83200</v>
      </c>
      <c r="Y117" s="465">
        <f t="shared" si="90"/>
        <v>0</v>
      </c>
      <c r="Z117" s="465">
        <f t="shared" si="91"/>
        <v>0</v>
      </c>
      <c r="AA117" s="465">
        <f t="shared" si="92"/>
        <v>95625</v>
      </c>
      <c r="AB117" s="464">
        <f t="shared" si="93"/>
        <v>95625</v>
      </c>
      <c r="AC117" s="464">
        <f t="shared" si="94"/>
        <v>1147500</v>
      </c>
      <c r="AD117" s="608">
        <v>1</v>
      </c>
      <c r="AE117" s="605">
        <v>1</v>
      </c>
      <c r="AF117" s="464">
        <f t="shared" si="95"/>
        <v>83200</v>
      </c>
      <c r="AG117" s="465">
        <f t="shared" si="96"/>
        <v>0</v>
      </c>
      <c r="AH117" s="465">
        <f t="shared" si="97"/>
        <v>0</v>
      </c>
      <c r="AI117" s="465">
        <f t="shared" si="98"/>
        <v>95625</v>
      </c>
      <c r="AJ117" s="464">
        <f t="shared" si="99"/>
        <v>95625</v>
      </c>
      <c r="AK117" s="464">
        <f t="shared" si="100"/>
        <v>1147500</v>
      </c>
    </row>
    <row r="118" spans="1:37" s="463" customFormat="1" ht="17.25">
      <c r="A118" s="855">
        <v>17</v>
      </c>
      <c r="B118" s="835" t="s">
        <v>1547</v>
      </c>
      <c r="C118" s="809" t="s">
        <v>1960</v>
      </c>
      <c r="D118" s="809">
        <v>1972</v>
      </c>
      <c r="E118" s="835" t="s">
        <v>408</v>
      </c>
      <c r="F118" s="836">
        <v>1</v>
      </c>
      <c r="G118" s="837">
        <v>1</v>
      </c>
      <c r="H118" s="838">
        <v>83200</v>
      </c>
      <c r="I118" s="839"/>
      <c r="J118" s="839"/>
      <c r="K118" s="840">
        <v>95625</v>
      </c>
      <c r="L118" s="840">
        <f t="shared" si="101"/>
        <v>95625</v>
      </c>
      <c r="M118" s="838">
        <f t="shared" si="82"/>
        <v>1147500</v>
      </c>
      <c r="N118" s="608">
        <v>1</v>
      </c>
      <c r="O118" s="605">
        <v>1</v>
      </c>
      <c r="P118" s="464">
        <f t="shared" si="83"/>
        <v>83200</v>
      </c>
      <c r="Q118" s="465">
        <f t="shared" si="84"/>
        <v>0</v>
      </c>
      <c r="R118" s="465">
        <f t="shared" si="85"/>
        <v>0</v>
      </c>
      <c r="S118" s="465">
        <f t="shared" si="86"/>
        <v>95625</v>
      </c>
      <c r="T118" s="464">
        <f t="shared" si="87"/>
        <v>95625</v>
      </c>
      <c r="U118" s="464">
        <f t="shared" si="88"/>
        <v>1147500</v>
      </c>
      <c r="V118" s="608">
        <v>1</v>
      </c>
      <c r="W118" s="605">
        <v>1</v>
      </c>
      <c r="X118" s="464">
        <f t="shared" si="89"/>
        <v>83200</v>
      </c>
      <c r="Y118" s="465">
        <f t="shared" si="90"/>
        <v>0</v>
      </c>
      <c r="Z118" s="465">
        <f t="shared" si="91"/>
        <v>0</v>
      </c>
      <c r="AA118" s="465">
        <f t="shared" si="92"/>
        <v>95625</v>
      </c>
      <c r="AB118" s="464">
        <f t="shared" si="93"/>
        <v>95625</v>
      </c>
      <c r="AC118" s="464">
        <f t="shared" si="94"/>
        <v>1147500</v>
      </c>
      <c r="AD118" s="608">
        <v>1</v>
      </c>
      <c r="AE118" s="605">
        <v>1</v>
      </c>
      <c r="AF118" s="464">
        <f t="shared" si="95"/>
        <v>83200</v>
      </c>
      <c r="AG118" s="465">
        <f t="shared" si="96"/>
        <v>0</v>
      </c>
      <c r="AH118" s="465">
        <f t="shared" si="97"/>
        <v>0</v>
      </c>
      <c r="AI118" s="465">
        <f t="shared" si="98"/>
        <v>95625</v>
      </c>
      <c r="AJ118" s="464">
        <f t="shared" si="99"/>
        <v>95625</v>
      </c>
      <c r="AK118" s="464">
        <f t="shared" si="100"/>
        <v>1147500</v>
      </c>
    </row>
    <row r="119" spans="1:37" s="463" customFormat="1" ht="17.25">
      <c r="A119" s="855">
        <v>18</v>
      </c>
      <c r="B119" s="835" t="s">
        <v>1548</v>
      </c>
      <c r="C119" s="809" t="s">
        <v>1960</v>
      </c>
      <c r="D119" s="809">
        <v>1977</v>
      </c>
      <c r="E119" s="835" t="s">
        <v>408</v>
      </c>
      <c r="F119" s="836">
        <v>1</v>
      </c>
      <c r="G119" s="837">
        <v>1</v>
      </c>
      <c r="H119" s="838">
        <v>83200</v>
      </c>
      <c r="I119" s="839"/>
      <c r="J119" s="839"/>
      <c r="K119" s="840">
        <v>104000</v>
      </c>
      <c r="L119" s="840">
        <f t="shared" si="101"/>
        <v>104000</v>
      </c>
      <c r="M119" s="838">
        <f t="shared" si="82"/>
        <v>1248000</v>
      </c>
      <c r="N119" s="608">
        <v>1</v>
      </c>
      <c r="O119" s="605">
        <v>1</v>
      </c>
      <c r="P119" s="464">
        <f t="shared" si="83"/>
        <v>83200</v>
      </c>
      <c r="Q119" s="465">
        <f t="shared" si="84"/>
        <v>0</v>
      </c>
      <c r="R119" s="465">
        <f t="shared" si="85"/>
        <v>0</v>
      </c>
      <c r="S119" s="465">
        <f t="shared" si="86"/>
        <v>104000</v>
      </c>
      <c r="T119" s="464">
        <f t="shared" si="87"/>
        <v>104000</v>
      </c>
      <c r="U119" s="464">
        <f t="shared" si="88"/>
        <v>1248000</v>
      </c>
      <c r="V119" s="608">
        <v>1</v>
      </c>
      <c r="W119" s="605">
        <v>1</v>
      </c>
      <c r="X119" s="464">
        <f t="shared" si="89"/>
        <v>83200</v>
      </c>
      <c r="Y119" s="465">
        <f t="shared" si="90"/>
        <v>0</v>
      </c>
      <c r="Z119" s="465">
        <f t="shared" si="91"/>
        <v>0</v>
      </c>
      <c r="AA119" s="465">
        <f t="shared" si="92"/>
        <v>104000</v>
      </c>
      <c r="AB119" s="464">
        <f t="shared" si="93"/>
        <v>104000</v>
      </c>
      <c r="AC119" s="464">
        <f t="shared" si="94"/>
        <v>1248000</v>
      </c>
      <c r="AD119" s="608">
        <v>1</v>
      </c>
      <c r="AE119" s="605">
        <v>1</v>
      </c>
      <c r="AF119" s="464">
        <f t="shared" si="95"/>
        <v>83200</v>
      </c>
      <c r="AG119" s="465">
        <f t="shared" si="96"/>
        <v>0</v>
      </c>
      <c r="AH119" s="465">
        <f t="shared" si="97"/>
        <v>0</v>
      </c>
      <c r="AI119" s="465">
        <f t="shared" si="98"/>
        <v>104000</v>
      </c>
      <c r="AJ119" s="464">
        <f t="shared" si="99"/>
        <v>104000</v>
      </c>
      <c r="AK119" s="464">
        <f t="shared" si="100"/>
        <v>1248000</v>
      </c>
    </row>
    <row r="120" spans="1:37" s="463" customFormat="1" ht="17.25">
      <c r="A120" s="855">
        <v>19</v>
      </c>
      <c r="B120" s="835" t="s">
        <v>70</v>
      </c>
      <c r="C120" s="809"/>
      <c r="D120" s="809"/>
      <c r="E120" s="835" t="s">
        <v>408</v>
      </c>
      <c r="F120" s="836">
        <v>1</v>
      </c>
      <c r="G120" s="837">
        <v>1</v>
      </c>
      <c r="H120" s="838">
        <v>83200</v>
      </c>
      <c r="I120" s="839"/>
      <c r="J120" s="839"/>
      <c r="K120" s="840">
        <v>104000</v>
      </c>
      <c r="L120" s="840">
        <f t="shared" si="101"/>
        <v>104000</v>
      </c>
      <c r="M120" s="838">
        <f t="shared" si="82"/>
        <v>1248000</v>
      </c>
      <c r="N120" s="608">
        <v>1</v>
      </c>
      <c r="O120" s="605">
        <v>1</v>
      </c>
      <c r="P120" s="464">
        <f t="shared" si="83"/>
        <v>83200</v>
      </c>
      <c r="Q120" s="465">
        <f t="shared" si="84"/>
        <v>0</v>
      </c>
      <c r="R120" s="465">
        <f t="shared" si="85"/>
        <v>0</v>
      </c>
      <c r="S120" s="465">
        <f t="shared" si="86"/>
        <v>104000</v>
      </c>
      <c r="T120" s="464">
        <f t="shared" si="87"/>
        <v>104000</v>
      </c>
      <c r="U120" s="464">
        <f t="shared" si="88"/>
        <v>1248000</v>
      </c>
      <c r="V120" s="608">
        <v>1</v>
      </c>
      <c r="W120" s="605">
        <v>1</v>
      </c>
      <c r="X120" s="464">
        <f t="shared" si="89"/>
        <v>83200</v>
      </c>
      <c r="Y120" s="465">
        <f t="shared" si="90"/>
        <v>0</v>
      </c>
      <c r="Z120" s="465">
        <f t="shared" si="91"/>
        <v>0</v>
      </c>
      <c r="AA120" s="465">
        <f t="shared" si="92"/>
        <v>104000</v>
      </c>
      <c r="AB120" s="464">
        <f t="shared" si="93"/>
        <v>104000</v>
      </c>
      <c r="AC120" s="464">
        <f t="shared" si="94"/>
        <v>1248000</v>
      </c>
      <c r="AD120" s="608">
        <v>1</v>
      </c>
      <c r="AE120" s="605">
        <v>1</v>
      </c>
      <c r="AF120" s="464">
        <f t="shared" si="95"/>
        <v>83200</v>
      </c>
      <c r="AG120" s="465">
        <f t="shared" si="96"/>
        <v>0</v>
      </c>
      <c r="AH120" s="465">
        <f t="shared" si="97"/>
        <v>0</v>
      </c>
      <c r="AI120" s="465">
        <f t="shared" si="98"/>
        <v>104000</v>
      </c>
      <c r="AJ120" s="464">
        <f t="shared" si="99"/>
        <v>104000</v>
      </c>
      <c r="AK120" s="464">
        <f t="shared" si="100"/>
        <v>1248000</v>
      </c>
    </row>
    <row r="121" spans="1:37" s="463" customFormat="1" ht="17.25">
      <c r="A121" s="855">
        <v>20</v>
      </c>
      <c r="B121" s="835" t="s">
        <v>1549</v>
      </c>
      <c r="C121" s="809" t="s">
        <v>1961</v>
      </c>
      <c r="D121" s="809">
        <v>1991</v>
      </c>
      <c r="E121" s="835" t="s">
        <v>876</v>
      </c>
      <c r="F121" s="836">
        <v>1</v>
      </c>
      <c r="G121" s="837">
        <v>1</v>
      </c>
      <c r="H121" s="838">
        <v>83200</v>
      </c>
      <c r="I121" s="839"/>
      <c r="J121" s="839"/>
      <c r="K121" s="840">
        <v>104000</v>
      </c>
      <c r="L121" s="838">
        <f>+I121+J121+K121</f>
        <v>104000</v>
      </c>
      <c r="M121" s="838">
        <f t="shared" si="82"/>
        <v>1248000</v>
      </c>
      <c r="N121" s="608">
        <v>1</v>
      </c>
      <c r="O121" s="605">
        <v>1</v>
      </c>
      <c r="P121" s="464">
        <f t="shared" si="83"/>
        <v>83200</v>
      </c>
      <c r="Q121" s="465">
        <f t="shared" si="84"/>
        <v>0</v>
      </c>
      <c r="R121" s="465">
        <f t="shared" si="85"/>
        <v>0</v>
      </c>
      <c r="S121" s="465">
        <f t="shared" si="86"/>
        <v>104000</v>
      </c>
      <c r="T121" s="464">
        <f t="shared" si="87"/>
        <v>104000</v>
      </c>
      <c r="U121" s="464">
        <f t="shared" si="88"/>
        <v>1248000</v>
      </c>
      <c r="V121" s="608">
        <v>1</v>
      </c>
      <c r="W121" s="605">
        <v>1</v>
      </c>
      <c r="X121" s="464">
        <f t="shared" si="89"/>
        <v>83200</v>
      </c>
      <c r="Y121" s="465">
        <f t="shared" si="90"/>
        <v>0</v>
      </c>
      <c r="Z121" s="465">
        <f t="shared" si="91"/>
        <v>0</v>
      </c>
      <c r="AA121" s="465">
        <f t="shared" si="92"/>
        <v>104000</v>
      </c>
      <c r="AB121" s="464">
        <f t="shared" si="93"/>
        <v>104000</v>
      </c>
      <c r="AC121" s="464">
        <f t="shared" si="94"/>
        <v>1248000</v>
      </c>
      <c r="AD121" s="608">
        <v>1</v>
      </c>
      <c r="AE121" s="605">
        <v>1</v>
      </c>
      <c r="AF121" s="464">
        <f t="shared" si="95"/>
        <v>83200</v>
      </c>
      <c r="AG121" s="465">
        <f t="shared" si="96"/>
        <v>0</v>
      </c>
      <c r="AH121" s="465">
        <f t="shared" si="97"/>
        <v>0</v>
      </c>
      <c r="AI121" s="465">
        <f t="shared" si="98"/>
        <v>104000</v>
      </c>
      <c r="AJ121" s="464">
        <f t="shared" si="99"/>
        <v>104000</v>
      </c>
      <c r="AK121" s="464">
        <f t="shared" si="100"/>
        <v>1248000</v>
      </c>
    </row>
    <row r="122" spans="1:37" s="463" customFormat="1" ht="17.25">
      <c r="A122" s="855">
        <v>21</v>
      </c>
      <c r="B122" s="835" t="s">
        <v>1355</v>
      </c>
      <c r="C122" s="809" t="s">
        <v>1961</v>
      </c>
      <c r="D122" s="809">
        <v>1971</v>
      </c>
      <c r="E122" s="835" t="s">
        <v>404</v>
      </c>
      <c r="F122" s="836">
        <v>1</v>
      </c>
      <c r="G122" s="837">
        <v>1.2</v>
      </c>
      <c r="H122" s="838">
        <v>83200</v>
      </c>
      <c r="I122" s="839"/>
      <c r="J122" s="839"/>
      <c r="K122" s="839">
        <v>99840</v>
      </c>
      <c r="L122" s="840">
        <f>+I122+J122+K122</f>
        <v>99840</v>
      </c>
      <c r="M122" s="838">
        <f t="shared" si="82"/>
        <v>1198080</v>
      </c>
      <c r="N122" s="608">
        <v>1</v>
      </c>
      <c r="O122" s="605">
        <v>1.2</v>
      </c>
      <c r="P122" s="464">
        <f t="shared" si="83"/>
        <v>83200</v>
      </c>
      <c r="Q122" s="465">
        <f t="shared" si="84"/>
        <v>0</v>
      </c>
      <c r="R122" s="465">
        <f t="shared" si="85"/>
        <v>0</v>
      </c>
      <c r="S122" s="465">
        <f t="shared" si="86"/>
        <v>99840</v>
      </c>
      <c r="T122" s="464">
        <f t="shared" si="87"/>
        <v>99840</v>
      </c>
      <c r="U122" s="464">
        <f t="shared" si="88"/>
        <v>1198080</v>
      </c>
      <c r="V122" s="608">
        <v>1</v>
      </c>
      <c r="W122" s="605">
        <v>1.2</v>
      </c>
      <c r="X122" s="464">
        <f t="shared" si="89"/>
        <v>83200</v>
      </c>
      <c r="Y122" s="465">
        <f t="shared" si="90"/>
        <v>0</v>
      </c>
      <c r="Z122" s="465">
        <f t="shared" si="91"/>
        <v>0</v>
      </c>
      <c r="AA122" s="465">
        <f t="shared" si="92"/>
        <v>99840</v>
      </c>
      <c r="AB122" s="464">
        <f t="shared" si="93"/>
        <v>99840</v>
      </c>
      <c r="AC122" s="464">
        <f t="shared" si="94"/>
        <v>1198080</v>
      </c>
      <c r="AD122" s="608">
        <v>1</v>
      </c>
      <c r="AE122" s="605">
        <v>1.2</v>
      </c>
      <c r="AF122" s="464">
        <f t="shared" si="95"/>
        <v>83200</v>
      </c>
      <c r="AG122" s="465">
        <f t="shared" si="96"/>
        <v>0</v>
      </c>
      <c r="AH122" s="465">
        <f t="shared" si="97"/>
        <v>0</v>
      </c>
      <c r="AI122" s="465">
        <f t="shared" si="98"/>
        <v>99840</v>
      </c>
      <c r="AJ122" s="464">
        <f t="shared" si="99"/>
        <v>99840</v>
      </c>
      <c r="AK122" s="464">
        <f t="shared" si="100"/>
        <v>1198080</v>
      </c>
    </row>
    <row r="123" spans="1:37" s="463" customFormat="1" ht="22.5">
      <c r="A123" s="997" t="s">
        <v>47</v>
      </c>
      <c r="B123" s="997"/>
      <c r="C123" s="997"/>
      <c r="D123" s="997"/>
      <c r="E123" s="997"/>
      <c r="F123" s="614">
        <f t="shared" ref="F123:AK123" si="102">SUM(F102:F122)</f>
        <v>21</v>
      </c>
      <c r="G123" s="614">
        <f t="shared" si="102"/>
        <v>23.45</v>
      </c>
      <c r="H123" s="614">
        <f t="shared" si="102"/>
        <v>1747200</v>
      </c>
      <c r="I123" s="614">
        <f t="shared" si="102"/>
        <v>0</v>
      </c>
      <c r="J123" s="614">
        <f t="shared" si="102"/>
        <v>0</v>
      </c>
      <c r="K123" s="614">
        <f t="shared" si="102"/>
        <v>2179290</v>
      </c>
      <c r="L123" s="614">
        <f t="shared" si="102"/>
        <v>2179290</v>
      </c>
      <c r="M123" s="614">
        <f t="shared" si="102"/>
        <v>26151480</v>
      </c>
      <c r="N123" s="614">
        <f t="shared" si="102"/>
        <v>21</v>
      </c>
      <c r="O123" s="614">
        <f t="shared" si="102"/>
        <v>23.45</v>
      </c>
      <c r="P123" s="614">
        <f t="shared" si="102"/>
        <v>1747200</v>
      </c>
      <c r="Q123" s="614">
        <f t="shared" si="102"/>
        <v>0</v>
      </c>
      <c r="R123" s="614">
        <f t="shared" si="102"/>
        <v>0</v>
      </c>
      <c r="S123" s="614">
        <f t="shared" si="102"/>
        <v>2179290</v>
      </c>
      <c r="T123" s="614">
        <f t="shared" si="102"/>
        <v>2179290</v>
      </c>
      <c r="U123" s="614">
        <f t="shared" si="102"/>
        <v>26151480</v>
      </c>
      <c r="V123" s="614">
        <f t="shared" si="102"/>
        <v>21</v>
      </c>
      <c r="W123" s="614">
        <f t="shared" si="102"/>
        <v>23.45</v>
      </c>
      <c r="X123" s="614">
        <f t="shared" si="102"/>
        <v>1747200</v>
      </c>
      <c r="Y123" s="614">
        <f t="shared" si="102"/>
        <v>0</v>
      </c>
      <c r="Z123" s="614">
        <f t="shared" si="102"/>
        <v>0</v>
      </c>
      <c r="AA123" s="614">
        <f t="shared" si="102"/>
        <v>2179290</v>
      </c>
      <c r="AB123" s="614">
        <f t="shared" si="102"/>
        <v>2179290</v>
      </c>
      <c r="AC123" s="614">
        <f t="shared" si="102"/>
        <v>26151480</v>
      </c>
      <c r="AD123" s="614">
        <f t="shared" si="102"/>
        <v>21</v>
      </c>
      <c r="AE123" s="614">
        <f t="shared" si="102"/>
        <v>23.45</v>
      </c>
      <c r="AF123" s="614">
        <f t="shared" si="102"/>
        <v>1747200</v>
      </c>
      <c r="AG123" s="614">
        <f t="shared" si="102"/>
        <v>0</v>
      </c>
      <c r="AH123" s="614">
        <f t="shared" si="102"/>
        <v>0</v>
      </c>
      <c r="AI123" s="614">
        <f t="shared" si="102"/>
        <v>2179290</v>
      </c>
      <c r="AJ123" s="614">
        <f t="shared" si="102"/>
        <v>2179290</v>
      </c>
      <c r="AK123" s="614">
        <f t="shared" si="102"/>
        <v>26151480</v>
      </c>
    </row>
    <row r="124" spans="1:37" s="463" customFormat="1">
      <c r="A124" s="475"/>
      <c r="B124" s="468"/>
      <c r="C124" s="466"/>
      <c r="D124" s="466"/>
      <c r="E124" s="610"/>
      <c r="J124" s="475"/>
    </row>
    <row r="125" spans="1:37" s="463" customFormat="1">
      <c r="A125" s="475"/>
      <c r="B125" s="468"/>
      <c r="C125" s="466"/>
      <c r="D125" s="466"/>
      <c r="E125" s="610"/>
      <c r="J125" s="475"/>
    </row>
    <row r="126" spans="1:37" s="603" customFormat="1" ht="22.5" customHeight="1">
      <c r="A126" s="999" t="s">
        <v>554</v>
      </c>
      <c r="B126" s="1000"/>
      <c r="C126" s="1000"/>
      <c r="D126" s="1000"/>
      <c r="E126" s="1001"/>
      <c r="F126" s="998" t="s">
        <v>69</v>
      </c>
      <c r="G126" s="998"/>
      <c r="H126" s="998"/>
      <c r="I126" s="998"/>
      <c r="J126" s="998"/>
      <c r="K126" s="998"/>
      <c r="L126" s="998"/>
      <c r="M126" s="998"/>
      <c r="N126" s="1006" t="s">
        <v>69</v>
      </c>
      <c r="O126" s="1007"/>
      <c r="P126" s="1007"/>
      <c r="Q126" s="1007"/>
      <c r="R126" s="1007"/>
      <c r="S126" s="1007"/>
      <c r="T126" s="1007"/>
      <c r="U126" s="1008"/>
      <c r="V126" s="1006" t="s">
        <v>69</v>
      </c>
      <c r="W126" s="1007"/>
      <c r="X126" s="1007"/>
      <c r="Y126" s="1007"/>
      <c r="Z126" s="1007"/>
      <c r="AA126" s="1007"/>
      <c r="AB126" s="1007"/>
      <c r="AC126" s="1008"/>
      <c r="AD126" s="1006" t="s">
        <v>69</v>
      </c>
      <c r="AE126" s="1007"/>
      <c r="AF126" s="1007"/>
      <c r="AG126" s="1007"/>
      <c r="AH126" s="1007"/>
      <c r="AI126" s="1007"/>
      <c r="AJ126" s="1007"/>
      <c r="AK126" s="1008"/>
    </row>
    <row r="127" spans="1:37" s="604" customFormat="1" ht="24" customHeight="1">
      <c r="A127" s="1002" t="s">
        <v>224</v>
      </c>
      <c r="B127" s="1003"/>
      <c r="C127" s="1003"/>
      <c r="D127" s="1003"/>
      <c r="E127" s="1004"/>
      <c r="F127" s="996" t="s">
        <v>1410</v>
      </c>
      <c r="G127" s="996"/>
      <c r="H127" s="996"/>
      <c r="I127" s="996"/>
      <c r="J127" s="996"/>
      <c r="K127" s="996"/>
      <c r="L127" s="996"/>
      <c r="M127" s="996"/>
      <c r="N127" s="1002" t="s">
        <v>1946</v>
      </c>
      <c r="O127" s="1003"/>
      <c r="P127" s="1003"/>
      <c r="Q127" s="1003"/>
      <c r="R127" s="1003"/>
      <c r="S127" s="1003"/>
      <c r="T127" s="1003"/>
      <c r="U127" s="1004"/>
      <c r="V127" s="996" t="s">
        <v>2458</v>
      </c>
      <c r="W127" s="996"/>
      <c r="X127" s="996"/>
      <c r="Y127" s="996"/>
      <c r="Z127" s="996"/>
      <c r="AA127" s="996"/>
      <c r="AB127" s="996"/>
      <c r="AC127" s="996"/>
      <c r="AD127" s="996" t="s">
        <v>2932</v>
      </c>
      <c r="AE127" s="996"/>
      <c r="AF127" s="996"/>
      <c r="AG127" s="996"/>
      <c r="AH127" s="996"/>
      <c r="AI127" s="996"/>
      <c r="AJ127" s="996"/>
      <c r="AK127" s="996"/>
    </row>
    <row r="128" spans="1:37" s="603" customFormat="1" ht="82.5" customHeight="1">
      <c r="A128" s="775" t="s">
        <v>10</v>
      </c>
      <c r="B128" s="748" t="s">
        <v>54</v>
      </c>
      <c r="C128" s="748" t="s">
        <v>1958</v>
      </c>
      <c r="D128" s="579" t="s">
        <v>1959</v>
      </c>
      <c r="E128" s="748" t="s">
        <v>55</v>
      </c>
      <c r="F128" s="616" t="s">
        <v>56</v>
      </c>
      <c r="G128" s="616" t="s">
        <v>90</v>
      </c>
      <c r="H128" s="616" t="s">
        <v>62</v>
      </c>
      <c r="I128" s="616" t="s">
        <v>58</v>
      </c>
      <c r="J128" s="616" t="s">
        <v>59</v>
      </c>
      <c r="K128" s="616" t="s">
        <v>597</v>
      </c>
      <c r="L128" s="616" t="s">
        <v>552</v>
      </c>
      <c r="M128" s="617" t="s">
        <v>1411</v>
      </c>
      <c r="N128" s="616" t="s">
        <v>56</v>
      </c>
      <c r="O128" s="616" t="s">
        <v>90</v>
      </c>
      <c r="P128" s="616" t="s">
        <v>62</v>
      </c>
      <c r="Q128" s="616" t="s">
        <v>58</v>
      </c>
      <c r="R128" s="616" t="s">
        <v>59</v>
      </c>
      <c r="S128" s="616" t="s">
        <v>597</v>
      </c>
      <c r="T128" s="616" t="s">
        <v>552</v>
      </c>
      <c r="U128" s="617" t="s">
        <v>1952</v>
      </c>
      <c r="V128" s="616" t="s">
        <v>56</v>
      </c>
      <c r="W128" s="616" t="s">
        <v>90</v>
      </c>
      <c r="X128" s="616" t="s">
        <v>62</v>
      </c>
      <c r="Y128" s="616" t="s">
        <v>58</v>
      </c>
      <c r="Z128" s="616" t="s">
        <v>59</v>
      </c>
      <c r="AA128" s="616" t="s">
        <v>597</v>
      </c>
      <c r="AB128" s="616" t="s">
        <v>552</v>
      </c>
      <c r="AC128" s="617" t="s">
        <v>2463</v>
      </c>
      <c r="AD128" s="616" t="s">
        <v>56</v>
      </c>
      <c r="AE128" s="616" t="s">
        <v>90</v>
      </c>
      <c r="AF128" s="616" t="s">
        <v>62</v>
      </c>
      <c r="AG128" s="616" t="s">
        <v>58</v>
      </c>
      <c r="AH128" s="616" t="s">
        <v>59</v>
      </c>
      <c r="AI128" s="616" t="s">
        <v>597</v>
      </c>
      <c r="AJ128" s="616" t="s">
        <v>552</v>
      </c>
      <c r="AK128" s="617" t="s">
        <v>2938</v>
      </c>
    </row>
    <row r="129" spans="1:37" s="463" customFormat="1" ht="17.25">
      <c r="A129" s="855">
        <v>1</v>
      </c>
      <c r="B129" s="835" t="s">
        <v>233</v>
      </c>
      <c r="C129" s="842" t="s">
        <v>1961</v>
      </c>
      <c r="D129" s="842">
        <v>1967</v>
      </c>
      <c r="E129" s="843" t="s">
        <v>395</v>
      </c>
      <c r="F129" s="836">
        <v>1</v>
      </c>
      <c r="G129" s="837">
        <v>1.5</v>
      </c>
      <c r="H129" s="838">
        <v>83200</v>
      </c>
      <c r="I129" s="840"/>
      <c r="J129" s="839"/>
      <c r="K129" s="840">
        <f>G129*H129</f>
        <v>124800</v>
      </c>
      <c r="L129" s="838">
        <f t="shared" ref="L129:L140" si="103">+I129+J129+K129</f>
        <v>124800</v>
      </c>
      <c r="M129" s="838">
        <f t="shared" ref="M129:M140" si="104">+L129*12</f>
        <v>1497600</v>
      </c>
      <c r="N129" s="608">
        <v>1</v>
      </c>
      <c r="O129" s="605">
        <v>1.5</v>
      </c>
      <c r="P129" s="464">
        <f t="shared" ref="P129:P140" si="105">+H129</f>
        <v>83200</v>
      </c>
      <c r="Q129" s="465">
        <f t="shared" ref="Q129:Q140" si="106">+I129</f>
        <v>0</v>
      </c>
      <c r="R129" s="465">
        <f t="shared" ref="R129:R140" si="107">+J129</f>
        <v>0</v>
      </c>
      <c r="S129" s="465">
        <f t="shared" ref="S129:S140" si="108">+K129</f>
        <v>124800</v>
      </c>
      <c r="T129" s="464">
        <f t="shared" ref="T129:T140" si="109">+Q129+R129+S129</f>
        <v>124800</v>
      </c>
      <c r="U129" s="464">
        <f t="shared" ref="U129:U140" si="110">+T129*12</f>
        <v>1497600</v>
      </c>
      <c r="V129" s="608">
        <v>1</v>
      </c>
      <c r="W129" s="605">
        <v>1.5</v>
      </c>
      <c r="X129" s="464">
        <f t="shared" ref="X129:X140" si="111">+P129</f>
        <v>83200</v>
      </c>
      <c r="Y129" s="465">
        <f t="shared" ref="Y129:Y140" si="112">+Q129</f>
        <v>0</v>
      </c>
      <c r="Z129" s="465">
        <f t="shared" ref="Z129:Z140" si="113">+R129</f>
        <v>0</v>
      </c>
      <c r="AA129" s="465">
        <f t="shared" ref="AA129:AA140" si="114">+S129</f>
        <v>124800</v>
      </c>
      <c r="AB129" s="464">
        <f t="shared" ref="AB129:AB140" si="115">+Y129+Z129+AA129</f>
        <v>124800</v>
      </c>
      <c r="AC129" s="464">
        <f t="shared" ref="AC129:AC140" si="116">+AB129*12</f>
        <v>1497600</v>
      </c>
      <c r="AD129" s="608">
        <v>1</v>
      </c>
      <c r="AE129" s="605">
        <v>1.5</v>
      </c>
      <c r="AF129" s="464">
        <f t="shared" ref="AF129:AF140" si="117">+X129</f>
        <v>83200</v>
      </c>
      <c r="AG129" s="465">
        <f t="shared" ref="AG129:AG140" si="118">+Y129</f>
        <v>0</v>
      </c>
      <c r="AH129" s="465">
        <f t="shared" ref="AH129:AH140" si="119">+Z129</f>
        <v>0</v>
      </c>
      <c r="AI129" s="465">
        <f t="shared" ref="AI129:AI140" si="120">+AA129</f>
        <v>124800</v>
      </c>
      <c r="AJ129" s="464">
        <f t="shared" ref="AJ129:AJ140" si="121">+AG129+AH129+AI129</f>
        <v>124800</v>
      </c>
      <c r="AK129" s="464">
        <f t="shared" ref="AK129:AK140" si="122">+AJ129*12</f>
        <v>1497600</v>
      </c>
    </row>
    <row r="130" spans="1:37" s="463" customFormat="1" ht="17.25">
      <c r="A130" s="855">
        <v>2</v>
      </c>
      <c r="B130" s="835" t="s">
        <v>543</v>
      </c>
      <c r="C130" s="842" t="s">
        <v>1961</v>
      </c>
      <c r="D130" s="842">
        <v>1966</v>
      </c>
      <c r="E130" s="843" t="s">
        <v>393</v>
      </c>
      <c r="F130" s="836">
        <v>1</v>
      </c>
      <c r="G130" s="837">
        <v>1.5</v>
      </c>
      <c r="H130" s="838">
        <v>83200</v>
      </c>
      <c r="I130" s="840"/>
      <c r="J130" s="839"/>
      <c r="K130" s="840">
        <f>G130*H130</f>
        <v>124800</v>
      </c>
      <c r="L130" s="838">
        <f t="shared" si="103"/>
        <v>124800</v>
      </c>
      <c r="M130" s="838">
        <f t="shared" si="104"/>
        <v>1497600</v>
      </c>
      <c r="N130" s="608">
        <v>1</v>
      </c>
      <c r="O130" s="605">
        <v>1.5</v>
      </c>
      <c r="P130" s="464">
        <f t="shared" si="105"/>
        <v>83200</v>
      </c>
      <c r="Q130" s="465">
        <f t="shared" si="106"/>
        <v>0</v>
      </c>
      <c r="R130" s="465">
        <f t="shared" si="107"/>
        <v>0</v>
      </c>
      <c r="S130" s="465">
        <f t="shared" si="108"/>
        <v>124800</v>
      </c>
      <c r="T130" s="464">
        <f t="shared" si="109"/>
        <v>124800</v>
      </c>
      <c r="U130" s="464">
        <f t="shared" si="110"/>
        <v>1497600</v>
      </c>
      <c r="V130" s="608">
        <v>1</v>
      </c>
      <c r="W130" s="605">
        <v>1.5</v>
      </c>
      <c r="X130" s="464">
        <f t="shared" si="111"/>
        <v>83200</v>
      </c>
      <c r="Y130" s="465">
        <f t="shared" si="112"/>
        <v>0</v>
      </c>
      <c r="Z130" s="465">
        <f t="shared" si="113"/>
        <v>0</v>
      </c>
      <c r="AA130" s="465">
        <f t="shared" si="114"/>
        <v>124800</v>
      </c>
      <c r="AB130" s="464">
        <f t="shared" si="115"/>
        <v>124800</v>
      </c>
      <c r="AC130" s="464">
        <f t="shared" si="116"/>
        <v>1497600</v>
      </c>
      <c r="AD130" s="608">
        <v>1</v>
      </c>
      <c r="AE130" s="605">
        <v>1.5</v>
      </c>
      <c r="AF130" s="464">
        <f t="shared" si="117"/>
        <v>83200</v>
      </c>
      <c r="AG130" s="465">
        <f t="shared" si="118"/>
        <v>0</v>
      </c>
      <c r="AH130" s="465">
        <f t="shared" si="119"/>
        <v>0</v>
      </c>
      <c r="AI130" s="465">
        <f t="shared" si="120"/>
        <v>124800</v>
      </c>
      <c r="AJ130" s="464">
        <f t="shared" si="121"/>
        <v>124800</v>
      </c>
      <c r="AK130" s="464">
        <f t="shared" si="122"/>
        <v>1497600</v>
      </c>
    </row>
    <row r="131" spans="1:37" s="463" customFormat="1" ht="27">
      <c r="A131" s="855">
        <v>3</v>
      </c>
      <c r="B131" s="835" t="s">
        <v>550</v>
      </c>
      <c r="C131" s="842" t="s">
        <v>1961</v>
      </c>
      <c r="D131" s="842">
        <v>1988</v>
      </c>
      <c r="E131" s="843" t="s">
        <v>929</v>
      </c>
      <c r="F131" s="836">
        <v>1</v>
      </c>
      <c r="G131" s="837">
        <v>1.25</v>
      </c>
      <c r="H131" s="839">
        <v>83200</v>
      </c>
      <c r="I131" s="840"/>
      <c r="J131" s="839"/>
      <c r="K131" s="838">
        <v>104000</v>
      </c>
      <c r="L131" s="838">
        <f t="shared" si="103"/>
        <v>104000</v>
      </c>
      <c r="M131" s="838">
        <f t="shared" si="104"/>
        <v>1248000</v>
      </c>
      <c r="N131" s="608">
        <v>1</v>
      </c>
      <c r="O131" s="605">
        <v>1.25</v>
      </c>
      <c r="P131" s="464">
        <f t="shared" si="105"/>
        <v>83200</v>
      </c>
      <c r="Q131" s="465">
        <f t="shared" si="106"/>
        <v>0</v>
      </c>
      <c r="R131" s="465">
        <f t="shared" si="107"/>
        <v>0</v>
      </c>
      <c r="S131" s="465">
        <f t="shared" si="108"/>
        <v>104000</v>
      </c>
      <c r="T131" s="464">
        <f t="shared" si="109"/>
        <v>104000</v>
      </c>
      <c r="U131" s="464">
        <f t="shared" si="110"/>
        <v>1248000</v>
      </c>
      <c r="V131" s="608">
        <v>1</v>
      </c>
      <c r="W131" s="605">
        <v>1.25</v>
      </c>
      <c r="X131" s="464">
        <f t="shared" si="111"/>
        <v>83200</v>
      </c>
      <c r="Y131" s="465">
        <f t="shared" si="112"/>
        <v>0</v>
      </c>
      <c r="Z131" s="465">
        <f t="shared" si="113"/>
        <v>0</v>
      </c>
      <c r="AA131" s="465">
        <f t="shared" si="114"/>
        <v>104000</v>
      </c>
      <c r="AB131" s="464">
        <f t="shared" si="115"/>
        <v>104000</v>
      </c>
      <c r="AC131" s="464">
        <f t="shared" si="116"/>
        <v>1248000</v>
      </c>
      <c r="AD131" s="608">
        <v>1</v>
      </c>
      <c r="AE131" s="605">
        <v>1.25</v>
      </c>
      <c r="AF131" s="464">
        <f t="shared" si="117"/>
        <v>83200</v>
      </c>
      <c r="AG131" s="465">
        <f t="shared" si="118"/>
        <v>0</v>
      </c>
      <c r="AH131" s="465">
        <f t="shared" si="119"/>
        <v>0</v>
      </c>
      <c r="AI131" s="465">
        <f t="shared" si="120"/>
        <v>104000</v>
      </c>
      <c r="AJ131" s="464">
        <f t="shared" si="121"/>
        <v>104000</v>
      </c>
      <c r="AK131" s="464">
        <f t="shared" si="122"/>
        <v>1248000</v>
      </c>
    </row>
    <row r="132" spans="1:37" s="463" customFormat="1" ht="17.25">
      <c r="A132" s="855">
        <v>4</v>
      </c>
      <c r="B132" s="835" t="s">
        <v>1551</v>
      </c>
      <c r="C132" s="842" t="s">
        <v>1961</v>
      </c>
      <c r="D132" s="842">
        <v>1986</v>
      </c>
      <c r="E132" s="843" t="s">
        <v>392</v>
      </c>
      <c r="F132" s="836">
        <v>1</v>
      </c>
      <c r="G132" s="837">
        <v>1.6</v>
      </c>
      <c r="H132" s="838">
        <v>83200</v>
      </c>
      <c r="I132" s="840"/>
      <c r="J132" s="839"/>
      <c r="K132" s="840">
        <f>G132*H132</f>
        <v>133120</v>
      </c>
      <c r="L132" s="838">
        <f t="shared" si="103"/>
        <v>133120</v>
      </c>
      <c r="M132" s="838">
        <f t="shared" si="104"/>
        <v>1597440</v>
      </c>
      <c r="N132" s="608">
        <v>1</v>
      </c>
      <c r="O132" s="605">
        <v>1.6</v>
      </c>
      <c r="P132" s="464">
        <f t="shared" si="105"/>
        <v>83200</v>
      </c>
      <c r="Q132" s="465">
        <f t="shared" si="106"/>
        <v>0</v>
      </c>
      <c r="R132" s="465">
        <f t="shared" si="107"/>
        <v>0</v>
      </c>
      <c r="S132" s="465">
        <f t="shared" si="108"/>
        <v>133120</v>
      </c>
      <c r="T132" s="464">
        <f t="shared" si="109"/>
        <v>133120</v>
      </c>
      <c r="U132" s="464">
        <f t="shared" si="110"/>
        <v>1597440</v>
      </c>
      <c r="V132" s="608">
        <v>1</v>
      </c>
      <c r="W132" s="605">
        <v>1.6</v>
      </c>
      <c r="X132" s="464">
        <f t="shared" si="111"/>
        <v>83200</v>
      </c>
      <c r="Y132" s="465">
        <f t="shared" si="112"/>
        <v>0</v>
      </c>
      <c r="Z132" s="465">
        <f t="shared" si="113"/>
        <v>0</v>
      </c>
      <c r="AA132" s="465">
        <f t="shared" si="114"/>
        <v>133120</v>
      </c>
      <c r="AB132" s="464">
        <f t="shared" si="115"/>
        <v>133120</v>
      </c>
      <c r="AC132" s="464">
        <f t="shared" si="116"/>
        <v>1597440</v>
      </c>
      <c r="AD132" s="608">
        <v>1</v>
      </c>
      <c r="AE132" s="605">
        <v>1.6</v>
      </c>
      <c r="AF132" s="464">
        <f t="shared" si="117"/>
        <v>83200</v>
      </c>
      <c r="AG132" s="465">
        <f t="shared" si="118"/>
        <v>0</v>
      </c>
      <c r="AH132" s="465">
        <f t="shared" si="119"/>
        <v>0</v>
      </c>
      <c r="AI132" s="465">
        <f t="shared" si="120"/>
        <v>133120</v>
      </c>
      <c r="AJ132" s="464">
        <f t="shared" si="121"/>
        <v>133120</v>
      </c>
      <c r="AK132" s="464">
        <f t="shared" si="122"/>
        <v>1597440</v>
      </c>
    </row>
    <row r="133" spans="1:37" s="463" customFormat="1" ht="17.25">
      <c r="A133" s="855">
        <v>5</v>
      </c>
      <c r="B133" s="835" t="s">
        <v>2219</v>
      </c>
      <c r="C133" s="842" t="s">
        <v>1960</v>
      </c>
      <c r="D133" s="842">
        <v>1975</v>
      </c>
      <c r="E133" s="843" t="s">
        <v>408</v>
      </c>
      <c r="F133" s="836">
        <v>1</v>
      </c>
      <c r="G133" s="837">
        <v>1</v>
      </c>
      <c r="H133" s="838">
        <v>83200</v>
      </c>
      <c r="I133" s="840"/>
      <c r="J133" s="839"/>
      <c r="K133" s="840">
        <v>104000</v>
      </c>
      <c r="L133" s="840">
        <f t="shared" si="103"/>
        <v>104000</v>
      </c>
      <c r="M133" s="838">
        <f t="shared" si="104"/>
        <v>1248000</v>
      </c>
      <c r="N133" s="608">
        <v>1</v>
      </c>
      <c r="O133" s="605">
        <v>1</v>
      </c>
      <c r="P133" s="464">
        <f t="shared" si="105"/>
        <v>83200</v>
      </c>
      <c r="Q133" s="465">
        <f t="shared" si="106"/>
        <v>0</v>
      </c>
      <c r="R133" s="465">
        <f t="shared" si="107"/>
        <v>0</v>
      </c>
      <c r="S133" s="465">
        <f t="shared" si="108"/>
        <v>104000</v>
      </c>
      <c r="T133" s="464">
        <f t="shared" si="109"/>
        <v>104000</v>
      </c>
      <c r="U133" s="464">
        <f t="shared" si="110"/>
        <v>1248000</v>
      </c>
      <c r="V133" s="608">
        <v>1</v>
      </c>
      <c r="W133" s="605">
        <v>1</v>
      </c>
      <c r="X133" s="464">
        <f t="shared" si="111"/>
        <v>83200</v>
      </c>
      <c r="Y133" s="465">
        <f t="shared" si="112"/>
        <v>0</v>
      </c>
      <c r="Z133" s="465">
        <f t="shared" si="113"/>
        <v>0</v>
      </c>
      <c r="AA133" s="465">
        <f t="shared" si="114"/>
        <v>104000</v>
      </c>
      <c r="AB133" s="464">
        <f t="shared" si="115"/>
        <v>104000</v>
      </c>
      <c r="AC133" s="464">
        <f t="shared" si="116"/>
        <v>1248000</v>
      </c>
      <c r="AD133" s="608">
        <v>1</v>
      </c>
      <c r="AE133" s="605">
        <v>1</v>
      </c>
      <c r="AF133" s="464">
        <f t="shared" si="117"/>
        <v>83200</v>
      </c>
      <c r="AG133" s="465">
        <f t="shared" si="118"/>
        <v>0</v>
      </c>
      <c r="AH133" s="465">
        <f t="shared" si="119"/>
        <v>0</v>
      </c>
      <c r="AI133" s="465">
        <f t="shared" si="120"/>
        <v>104000</v>
      </c>
      <c r="AJ133" s="464">
        <f t="shared" si="121"/>
        <v>104000</v>
      </c>
      <c r="AK133" s="464">
        <f t="shared" si="122"/>
        <v>1248000</v>
      </c>
    </row>
    <row r="134" spans="1:37" s="463" customFormat="1" ht="17.25">
      <c r="A134" s="855">
        <v>6</v>
      </c>
      <c r="B134" s="835" t="s">
        <v>2220</v>
      </c>
      <c r="C134" s="842" t="s">
        <v>1960</v>
      </c>
      <c r="D134" s="842">
        <v>1977</v>
      </c>
      <c r="E134" s="843" t="s">
        <v>408</v>
      </c>
      <c r="F134" s="836">
        <v>1</v>
      </c>
      <c r="G134" s="837">
        <v>1</v>
      </c>
      <c r="H134" s="838">
        <v>83200</v>
      </c>
      <c r="I134" s="840"/>
      <c r="J134" s="839"/>
      <c r="K134" s="840">
        <v>104000</v>
      </c>
      <c r="L134" s="840">
        <f t="shared" si="103"/>
        <v>104000</v>
      </c>
      <c r="M134" s="838">
        <f t="shared" si="104"/>
        <v>1248000</v>
      </c>
      <c r="N134" s="608">
        <v>1</v>
      </c>
      <c r="O134" s="605">
        <v>1</v>
      </c>
      <c r="P134" s="464">
        <f t="shared" si="105"/>
        <v>83200</v>
      </c>
      <c r="Q134" s="465">
        <f t="shared" si="106"/>
        <v>0</v>
      </c>
      <c r="R134" s="465">
        <f t="shared" si="107"/>
        <v>0</v>
      </c>
      <c r="S134" s="465">
        <f t="shared" si="108"/>
        <v>104000</v>
      </c>
      <c r="T134" s="464">
        <f t="shared" si="109"/>
        <v>104000</v>
      </c>
      <c r="U134" s="464">
        <f t="shared" si="110"/>
        <v>1248000</v>
      </c>
      <c r="V134" s="608">
        <v>1</v>
      </c>
      <c r="W134" s="605">
        <v>1</v>
      </c>
      <c r="X134" s="464">
        <f t="shared" si="111"/>
        <v>83200</v>
      </c>
      <c r="Y134" s="465">
        <f t="shared" si="112"/>
        <v>0</v>
      </c>
      <c r="Z134" s="465">
        <f t="shared" si="113"/>
        <v>0</v>
      </c>
      <c r="AA134" s="465">
        <f t="shared" si="114"/>
        <v>104000</v>
      </c>
      <c r="AB134" s="464">
        <f t="shared" si="115"/>
        <v>104000</v>
      </c>
      <c r="AC134" s="464">
        <f t="shared" si="116"/>
        <v>1248000</v>
      </c>
      <c r="AD134" s="608">
        <v>1</v>
      </c>
      <c r="AE134" s="605">
        <v>1</v>
      </c>
      <c r="AF134" s="464">
        <f t="shared" si="117"/>
        <v>83200</v>
      </c>
      <c r="AG134" s="465">
        <f t="shared" si="118"/>
        <v>0</v>
      </c>
      <c r="AH134" s="465">
        <f t="shared" si="119"/>
        <v>0</v>
      </c>
      <c r="AI134" s="465">
        <f t="shared" si="120"/>
        <v>104000</v>
      </c>
      <c r="AJ134" s="464">
        <f t="shared" si="121"/>
        <v>104000</v>
      </c>
      <c r="AK134" s="464">
        <f t="shared" si="122"/>
        <v>1248000</v>
      </c>
    </row>
    <row r="135" spans="1:37" s="463" customFormat="1" ht="17.25">
      <c r="A135" s="855">
        <v>7</v>
      </c>
      <c r="B135" s="835" t="s">
        <v>2553</v>
      </c>
      <c r="C135" s="842" t="s">
        <v>1960</v>
      </c>
      <c r="D135" s="842">
        <v>1990</v>
      </c>
      <c r="E135" s="843" t="s">
        <v>408</v>
      </c>
      <c r="F135" s="836">
        <v>1</v>
      </c>
      <c r="G135" s="837">
        <v>1</v>
      </c>
      <c r="H135" s="838">
        <v>83200</v>
      </c>
      <c r="I135" s="840"/>
      <c r="J135" s="839"/>
      <c r="K135" s="840">
        <v>104000</v>
      </c>
      <c r="L135" s="840">
        <f>+I135+J135+K135</f>
        <v>104000</v>
      </c>
      <c r="M135" s="838">
        <f>+L135*12</f>
        <v>1248000</v>
      </c>
      <c r="N135" s="608">
        <v>1</v>
      </c>
      <c r="O135" s="605">
        <v>1</v>
      </c>
      <c r="P135" s="464">
        <f t="shared" ref="P135:S138" si="123">+H135</f>
        <v>83200</v>
      </c>
      <c r="Q135" s="465">
        <f t="shared" si="123"/>
        <v>0</v>
      </c>
      <c r="R135" s="465">
        <f t="shared" si="123"/>
        <v>0</v>
      </c>
      <c r="S135" s="465">
        <f t="shared" si="123"/>
        <v>104000</v>
      </c>
      <c r="T135" s="464">
        <f>+Q135+R135+S135</f>
        <v>104000</v>
      </c>
      <c r="U135" s="464">
        <f>+T135*12</f>
        <v>1248000</v>
      </c>
      <c r="V135" s="608">
        <v>1</v>
      </c>
      <c r="W135" s="605">
        <v>1</v>
      </c>
      <c r="X135" s="464">
        <f t="shared" ref="X135:AA138" si="124">+P135</f>
        <v>83200</v>
      </c>
      <c r="Y135" s="465">
        <f t="shared" si="124"/>
        <v>0</v>
      </c>
      <c r="Z135" s="465">
        <f t="shared" si="124"/>
        <v>0</v>
      </c>
      <c r="AA135" s="465">
        <f t="shared" si="124"/>
        <v>104000</v>
      </c>
      <c r="AB135" s="464">
        <f>+Y135+Z135+AA135</f>
        <v>104000</v>
      </c>
      <c r="AC135" s="464">
        <f>+AB135*12</f>
        <v>1248000</v>
      </c>
      <c r="AD135" s="608">
        <v>1</v>
      </c>
      <c r="AE135" s="605">
        <v>1</v>
      </c>
      <c r="AF135" s="464">
        <f t="shared" ref="AF135:AI138" si="125">+X135</f>
        <v>83200</v>
      </c>
      <c r="AG135" s="465">
        <f t="shared" si="125"/>
        <v>0</v>
      </c>
      <c r="AH135" s="465">
        <f t="shared" si="125"/>
        <v>0</v>
      </c>
      <c r="AI135" s="465">
        <f t="shared" si="125"/>
        <v>104000</v>
      </c>
      <c r="AJ135" s="464">
        <f>+AG135+AH135+AI135</f>
        <v>104000</v>
      </c>
      <c r="AK135" s="464">
        <f>+AJ135*12</f>
        <v>1248000</v>
      </c>
    </row>
    <row r="136" spans="1:37" s="463" customFormat="1" ht="17.25">
      <c r="A136" s="855">
        <v>8</v>
      </c>
      <c r="B136" s="835" t="s">
        <v>2554</v>
      </c>
      <c r="C136" s="842" t="s">
        <v>1960</v>
      </c>
      <c r="D136" s="842">
        <v>1956</v>
      </c>
      <c r="E136" s="843" t="s">
        <v>408</v>
      </c>
      <c r="F136" s="836">
        <v>1</v>
      </c>
      <c r="G136" s="837">
        <v>1</v>
      </c>
      <c r="H136" s="838">
        <v>83200</v>
      </c>
      <c r="I136" s="840"/>
      <c r="J136" s="839"/>
      <c r="K136" s="840">
        <v>95625</v>
      </c>
      <c r="L136" s="840">
        <f>+I136+J136+K136</f>
        <v>95625</v>
      </c>
      <c r="M136" s="838">
        <f>+L136*12</f>
        <v>1147500</v>
      </c>
      <c r="N136" s="608">
        <v>1</v>
      </c>
      <c r="O136" s="605">
        <v>1</v>
      </c>
      <c r="P136" s="464">
        <f t="shared" si="123"/>
        <v>83200</v>
      </c>
      <c r="Q136" s="465">
        <f t="shared" si="123"/>
        <v>0</v>
      </c>
      <c r="R136" s="465">
        <f t="shared" si="123"/>
        <v>0</v>
      </c>
      <c r="S136" s="465">
        <f t="shared" si="123"/>
        <v>95625</v>
      </c>
      <c r="T136" s="464">
        <f>+Q136+R136+S136</f>
        <v>95625</v>
      </c>
      <c r="U136" s="464">
        <f>+T136*12</f>
        <v>1147500</v>
      </c>
      <c r="V136" s="608">
        <v>1</v>
      </c>
      <c r="W136" s="605">
        <v>1</v>
      </c>
      <c r="X136" s="464">
        <f t="shared" si="124"/>
        <v>83200</v>
      </c>
      <c r="Y136" s="465">
        <f t="shared" si="124"/>
        <v>0</v>
      </c>
      <c r="Z136" s="465">
        <f t="shared" si="124"/>
        <v>0</v>
      </c>
      <c r="AA136" s="465">
        <f t="shared" si="124"/>
        <v>95625</v>
      </c>
      <c r="AB136" s="464">
        <f>+Y136+Z136+AA136</f>
        <v>95625</v>
      </c>
      <c r="AC136" s="464">
        <f>+AB136*12</f>
        <v>1147500</v>
      </c>
      <c r="AD136" s="608">
        <v>1</v>
      </c>
      <c r="AE136" s="605">
        <v>1</v>
      </c>
      <c r="AF136" s="464">
        <f t="shared" si="125"/>
        <v>83200</v>
      </c>
      <c r="AG136" s="465">
        <f t="shared" si="125"/>
        <v>0</v>
      </c>
      <c r="AH136" s="465">
        <f t="shared" si="125"/>
        <v>0</v>
      </c>
      <c r="AI136" s="465">
        <f t="shared" si="125"/>
        <v>95625</v>
      </c>
      <c r="AJ136" s="464">
        <f>+AG136+AH136+AI136</f>
        <v>95625</v>
      </c>
      <c r="AK136" s="464">
        <f>+AJ136*12</f>
        <v>1147500</v>
      </c>
    </row>
    <row r="137" spans="1:37" s="463" customFormat="1" ht="17.25">
      <c r="A137" s="855">
        <v>9</v>
      </c>
      <c r="B137" s="835" t="s">
        <v>2266</v>
      </c>
      <c r="C137" s="842" t="s">
        <v>1960</v>
      </c>
      <c r="D137" s="842">
        <v>1963</v>
      </c>
      <c r="E137" s="843" t="s">
        <v>408</v>
      </c>
      <c r="F137" s="836">
        <v>1</v>
      </c>
      <c r="G137" s="837">
        <v>1</v>
      </c>
      <c r="H137" s="838">
        <v>83200</v>
      </c>
      <c r="I137" s="840"/>
      <c r="J137" s="839"/>
      <c r="K137" s="840">
        <v>95625</v>
      </c>
      <c r="L137" s="840">
        <f>+I137+J137+K137</f>
        <v>95625</v>
      </c>
      <c r="M137" s="838">
        <f>+L137*12</f>
        <v>1147500</v>
      </c>
      <c r="N137" s="608">
        <v>1</v>
      </c>
      <c r="O137" s="605">
        <v>1</v>
      </c>
      <c r="P137" s="464">
        <f t="shared" si="123"/>
        <v>83200</v>
      </c>
      <c r="Q137" s="465">
        <f t="shared" si="123"/>
        <v>0</v>
      </c>
      <c r="R137" s="465">
        <f t="shared" si="123"/>
        <v>0</v>
      </c>
      <c r="S137" s="465">
        <f t="shared" si="123"/>
        <v>95625</v>
      </c>
      <c r="T137" s="464">
        <f>+Q137+R137+S137</f>
        <v>95625</v>
      </c>
      <c r="U137" s="464">
        <f>+T137*12</f>
        <v>1147500</v>
      </c>
      <c r="V137" s="608">
        <v>1</v>
      </c>
      <c r="W137" s="605">
        <v>1</v>
      </c>
      <c r="X137" s="464">
        <f t="shared" si="124"/>
        <v>83200</v>
      </c>
      <c r="Y137" s="465">
        <f t="shared" si="124"/>
        <v>0</v>
      </c>
      <c r="Z137" s="465">
        <f t="shared" si="124"/>
        <v>0</v>
      </c>
      <c r="AA137" s="465">
        <f t="shared" si="124"/>
        <v>95625</v>
      </c>
      <c r="AB137" s="464">
        <f>+Y137+Z137+AA137</f>
        <v>95625</v>
      </c>
      <c r="AC137" s="464">
        <f>+AB137*12</f>
        <v>1147500</v>
      </c>
      <c r="AD137" s="608">
        <v>1</v>
      </c>
      <c r="AE137" s="605">
        <v>1</v>
      </c>
      <c r="AF137" s="464">
        <f t="shared" si="125"/>
        <v>83200</v>
      </c>
      <c r="AG137" s="465">
        <f t="shared" si="125"/>
        <v>0</v>
      </c>
      <c r="AH137" s="465">
        <f t="shared" si="125"/>
        <v>0</v>
      </c>
      <c r="AI137" s="465">
        <f t="shared" si="125"/>
        <v>95625</v>
      </c>
      <c r="AJ137" s="464">
        <f>+AG137+AH137+AI137</f>
        <v>95625</v>
      </c>
      <c r="AK137" s="464">
        <f>+AJ137*12</f>
        <v>1147500</v>
      </c>
    </row>
    <row r="138" spans="1:37" s="463" customFormat="1" ht="17.25">
      <c r="A138" s="855">
        <v>10</v>
      </c>
      <c r="B138" s="835" t="s">
        <v>3003</v>
      </c>
      <c r="C138" s="809" t="s">
        <v>1960</v>
      </c>
      <c r="D138" s="809">
        <v>1989</v>
      </c>
      <c r="E138" s="809" t="s">
        <v>413</v>
      </c>
      <c r="F138" s="836">
        <v>1</v>
      </c>
      <c r="G138" s="837">
        <v>1</v>
      </c>
      <c r="H138" s="838">
        <v>83200</v>
      </c>
      <c r="I138" s="840"/>
      <c r="J138" s="839"/>
      <c r="K138" s="840">
        <v>104000</v>
      </c>
      <c r="L138" s="838">
        <f>+I138+J138+K138</f>
        <v>104000</v>
      </c>
      <c r="M138" s="838">
        <f>+L138*12</f>
        <v>1248000</v>
      </c>
      <c r="N138" s="608">
        <v>1</v>
      </c>
      <c r="O138" s="605">
        <v>1</v>
      </c>
      <c r="P138" s="464">
        <f t="shared" si="123"/>
        <v>83200</v>
      </c>
      <c r="Q138" s="465">
        <f t="shared" si="123"/>
        <v>0</v>
      </c>
      <c r="R138" s="465">
        <f t="shared" si="123"/>
        <v>0</v>
      </c>
      <c r="S138" s="465">
        <f t="shared" si="123"/>
        <v>104000</v>
      </c>
      <c r="T138" s="464">
        <f>+Q138+R138+S138</f>
        <v>104000</v>
      </c>
      <c r="U138" s="464">
        <f>+T138*12</f>
        <v>1248000</v>
      </c>
      <c r="V138" s="608">
        <v>1</v>
      </c>
      <c r="W138" s="605">
        <v>1</v>
      </c>
      <c r="X138" s="464">
        <f t="shared" si="124"/>
        <v>83200</v>
      </c>
      <c r="Y138" s="465">
        <f t="shared" si="124"/>
        <v>0</v>
      </c>
      <c r="Z138" s="465">
        <f t="shared" si="124"/>
        <v>0</v>
      </c>
      <c r="AA138" s="465">
        <f t="shared" si="124"/>
        <v>104000</v>
      </c>
      <c r="AB138" s="464">
        <f>+Y138+Z138+AA138</f>
        <v>104000</v>
      </c>
      <c r="AC138" s="464">
        <f>+AB138*12</f>
        <v>1248000</v>
      </c>
      <c r="AD138" s="608">
        <v>1</v>
      </c>
      <c r="AE138" s="605">
        <v>1</v>
      </c>
      <c r="AF138" s="464">
        <f t="shared" si="125"/>
        <v>83200</v>
      </c>
      <c r="AG138" s="465">
        <f t="shared" si="125"/>
        <v>0</v>
      </c>
      <c r="AH138" s="465">
        <f t="shared" si="125"/>
        <v>0</v>
      </c>
      <c r="AI138" s="465">
        <f t="shared" si="125"/>
        <v>104000</v>
      </c>
      <c r="AJ138" s="464">
        <f>+AG138+AH138+AI138</f>
        <v>104000</v>
      </c>
      <c r="AK138" s="464">
        <f>+AJ138*12</f>
        <v>1248000</v>
      </c>
    </row>
    <row r="139" spans="1:37" s="604" customFormat="1" ht="40.5">
      <c r="A139" s="855">
        <v>11</v>
      </c>
      <c r="B139" s="835" t="s">
        <v>1550</v>
      </c>
      <c r="C139" s="842" t="s">
        <v>1960</v>
      </c>
      <c r="D139" s="842">
        <v>1956</v>
      </c>
      <c r="E139" s="843" t="s">
        <v>928</v>
      </c>
      <c r="F139" s="836">
        <v>1</v>
      </c>
      <c r="G139" s="837">
        <v>1</v>
      </c>
      <c r="H139" s="838">
        <v>83200</v>
      </c>
      <c r="I139" s="840"/>
      <c r="J139" s="839"/>
      <c r="K139" s="840">
        <v>95625</v>
      </c>
      <c r="L139" s="838">
        <f t="shared" si="103"/>
        <v>95625</v>
      </c>
      <c r="M139" s="838">
        <f t="shared" si="104"/>
        <v>1147500</v>
      </c>
      <c r="N139" s="608">
        <v>1</v>
      </c>
      <c r="O139" s="605">
        <v>1</v>
      </c>
      <c r="P139" s="464">
        <f t="shared" si="105"/>
        <v>83200</v>
      </c>
      <c r="Q139" s="465">
        <f t="shared" si="106"/>
        <v>0</v>
      </c>
      <c r="R139" s="465">
        <f t="shared" si="107"/>
        <v>0</v>
      </c>
      <c r="S139" s="465">
        <f t="shared" si="108"/>
        <v>95625</v>
      </c>
      <c r="T139" s="464">
        <f t="shared" si="109"/>
        <v>95625</v>
      </c>
      <c r="U139" s="464">
        <f t="shared" si="110"/>
        <v>1147500</v>
      </c>
      <c r="V139" s="608">
        <v>1</v>
      </c>
      <c r="W139" s="605">
        <v>1</v>
      </c>
      <c r="X139" s="464">
        <f t="shared" si="111"/>
        <v>83200</v>
      </c>
      <c r="Y139" s="465">
        <f t="shared" si="112"/>
        <v>0</v>
      </c>
      <c r="Z139" s="465">
        <f t="shared" si="113"/>
        <v>0</v>
      </c>
      <c r="AA139" s="465">
        <f t="shared" si="114"/>
        <v>95625</v>
      </c>
      <c r="AB139" s="464">
        <f t="shared" si="115"/>
        <v>95625</v>
      </c>
      <c r="AC139" s="464">
        <f t="shared" si="116"/>
        <v>1147500</v>
      </c>
      <c r="AD139" s="608">
        <v>1</v>
      </c>
      <c r="AE139" s="605">
        <v>1</v>
      </c>
      <c r="AF139" s="464">
        <f t="shared" si="117"/>
        <v>83200</v>
      </c>
      <c r="AG139" s="465">
        <f t="shared" si="118"/>
        <v>0</v>
      </c>
      <c r="AH139" s="465">
        <f t="shared" si="119"/>
        <v>0</v>
      </c>
      <c r="AI139" s="465">
        <f t="shared" si="120"/>
        <v>95625</v>
      </c>
      <c r="AJ139" s="464">
        <f t="shared" si="121"/>
        <v>95625</v>
      </c>
      <c r="AK139" s="464">
        <f t="shared" si="122"/>
        <v>1147500</v>
      </c>
    </row>
    <row r="140" spans="1:37" s="463" customFormat="1" ht="17.25">
      <c r="A140" s="855">
        <v>12</v>
      </c>
      <c r="B140" s="835" t="s">
        <v>871</v>
      </c>
      <c r="C140" s="809" t="s">
        <v>1961</v>
      </c>
      <c r="D140" s="809">
        <v>1970</v>
      </c>
      <c r="E140" s="835" t="s">
        <v>404</v>
      </c>
      <c r="F140" s="836">
        <v>1</v>
      </c>
      <c r="G140" s="837">
        <v>1.2</v>
      </c>
      <c r="H140" s="838">
        <v>83200</v>
      </c>
      <c r="I140" s="839"/>
      <c r="J140" s="839"/>
      <c r="K140" s="839">
        <v>99840</v>
      </c>
      <c r="L140" s="840">
        <f t="shared" si="103"/>
        <v>99840</v>
      </c>
      <c r="M140" s="838">
        <f t="shared" si="104"/>
        <v>1198080</v>
      </c>
      <c r="N140" s="608">
        <v>1</v>
      </c>
      <c r="O140" s="605">
        <v>1.2</v>
      </c>
      <c r="P140" s="464">
        <f t="shared" si="105"/>
        <v>83200</v>
      </c>
      <c r="Q140" s="465">
        <f t="shared" si="106"/>
        <v>0</v>
      </c>
      <c r="R140" s="465">
        <f t="shared" si="107"/>
        <v>0</v>
      </c>
      <c r="S140" s="465">
        <f t="shared" si="108"/>
        <v>99840</v>
      </c>
      <c r="T140" s="464">
        <f t="shared" si="109"/>
        <v>99840</v>
      </c>
      <c r="U140" s="464">
        <f t="shared" si="110"/>
        <v>1198080</v>
      </c>
      <c r="V140" s="608">
        <v>1</v>
      </c>
      <c r="W140" s="605">
        <v>1.2</v>
      </c>
      <c r="X140" s="464">
        <f t="shared" si="111"/>
        <v>83200</v>
      </c>
      <c r="Y140" s="465">
        <f t="shared" si="112"/>
        <v>0</v>
      </c>
      <c r="Z140" s="465">
        <f t="shared" si="113"/>
        <v>0</v>
      </c>
      <c r="AA140" s="465">
        <f t="shared" si="114"/>
        <v>99840</v>
      </c>
      <c r="AB140" s="464">
        <f t="shared" si="115"/>
        <v>99840</v>
      </c>
      <c r="AC140" s="464">
        <f t="shared" si="116"/>
        <v>1198080</v>
      </c>
      <c r="AD140" s="608">
        <v>1</v>
      </c>
      <c r="AE140" s="605">
        <v>1.2</v>
      </c>
      <c r="AF140" s="464">
        <f t="shared" si="117"/>
        <v>83200</v>
      </c>
      <c r="AG140" s="465">
        <f t="shared" si="118"/>
        <v>0</v>
      </c>
      <c r="AH140" s="465">
        <f t="shared" si="119"/>
        <v>0</v>
      </c>
      <c r="AI140" s="465">
        <f t="shared" si="120"/>
        <v>99840</v>
      </c>
      <c r="AJ140" s="464">
        <f t="shared" si="121"/>
        <v>99840</v>
      </c>
      <c r="AK140" s="464">
        <f t="shared" si="122"/>
        <v>1198080</v>
      </c>
    </row>
    <row r="141" spans="1:37" s="463" customFormat="1" ht="22.5">
      <c r="A141" s="997" t="s">
        <v>47</v>
      </c>
      <c r="B141" s="997"/>
      <c r="C141" s="997"/>
      <c r="D141" s="997"/>
      <c r="E141" s="997"/>
      <c r="F141" s="614">
        <f t="shared" ref="F141:AK141" si="126">SUM(F129:F140)</f>
        <v>12</v>
      </c>
      <c r="G141" s="614">
        <f t="shared" si="126"/>
        <v>14.049999999999999</v>
      </c>
      <c r="H141" s="614">
        <f t="shared" si="126"/>
        <v>998400</v>
      </c>
      <c r="I141" s="614">
        <f t="shared" si="126"/>
        <v>0</v>
      </c>
      <c r="J141" s="614">
        <f t="shared" si="126"/>
        <v>0</v>
      </c>
      <c r="K141" s="614">
        <f t="shared" si="126"/>
        <v>1289435</v>
      </c>
      <c r="L141" s="614">
        <f t="shared" si="126"/>
        <v>1289435</v>
      </c>
      <c r="M141" s="614">
        <f t="shared" si="126"/>
        <v>15473220</v>
      </c>
      <c r="N141" s="614">
        <f t="shared" si="126"/>
        <v>12</v>
      </c>
      <c r="O141" s="614">
        <f t="shared" si="126"/>
        <v>14.049999999999999</v>
      </c>
      <c r="P141" s="614">
        <f t="shared" si="126"/>
        <v>998400</v>
      </c>
      <c r="Q141" s="614">
        <f t="shared" si="126"/>
        <v>0</v>
      </c>
      <c r="R141" s="614">
        <f t="shared" si="126"/>
        <v>0</v>
      </c>
      <c r="S141" s="614">
        <f t="shared" si="126"/>
        <v>1289435</v>
      </c>
      <c r="T141" s="614">
        <f t="shared" si="126"/>
        <v>1289435</v>
      </c>
      <c r="U141" s="614">
        <f t="shared" si="126"/>
        <v>15473220</v>
      </c>
      <c r="V141" s="614">
        <f t="shared" si="126"/>
        <v>12</v>
      </c>
      <c r="W141" s="614">
        <f t="shared" si="126"/>
        <v>14.049999999999999</v>
      </c>
      <c r="X141" s="614">
        <f t="shared" si="126"/>
        <v>998400</v>
      </c>
      <c r="Y141" s="614">
        <f t="shared" si="126"/>
        <v>0</v>
      </c>
      <c r="Z141" s="614">
        <f t="shared" si="126"/>
        <v>0</v>
      </c>
      <c r="AA141" s="614">
        <f t="shared" si="126"/>
        <v>1289435</v>
      </c>
      <c r="AB141" s="614">
        <f t="shared" si="126"/>
        <v>1289435</v>
      </c>
      <c r="AC141" s="614">
        <f t="shared" si="126"/>
        <v>15473220</v>
      </c>
      <c r="AD141" s="614">
        <f t="shared" si="126"/>
        <v>12</v>
      </c>
      <c r="AE141" s="614">
        <f t="shared" si="126"/>
        <v>14.049999999999999</v>
      </c>
      <c r="AF141" s="614">
        <f t="shared" si="126"/>
        <v>998400</v>
      </c>
      <c r="AG141" s="614">
        <f t="shared" si="126"/>
        <v>0</v>
      </c>
      <c r="AH141" s="614">
        <f t="shared" si="126"/>
        <v>0</v>
      </c>
      <c r="AI141" s="614">
        <f t="shared" si="126"/>
        <v>1289435</v>
      </c>
      <c r="AJ141" s="614">
        <f t="shared" si="126"/>
        <v>1289435</v>
      </c>
      <c r="AK141" s="614">
        <f t="shared" si="126"/>
        <v>15473220</v>
      </c>
    </row>
    <row r="142" spans="1:37" s="463" customFormat="1">
      <c r="A142" s="475"/>
      <c r="B142" s="468"/>
      <c r="C142" s="466"/>
      <c r="D142" s="466"/>
      <c r="E142" s="610"/>
      <c r="J142" s="475"/>
    </row>
    <row r="143" spans="1:37" s="463" customFormat="1">
      <c r="A143" s="475"/>
      <c r="B143" s="468"/>
      <c r="C143" s="466"/>
      <c r="D143" s="466"/>
      <c r="E143" s="610"/>
      <c r="J143" s="475"/>
    </row>
    <row r="144" spans="1:37" s="603" customFormat="1" ht="22.5" customHeight="1">
      <c r="A144" s="999" t="s">
        <v>554</v>
      </c>
      <c r="B144" s="1000"/>
      <c r="C144" s="1000"/>
      <c r="D144" s="1000"/>
      <c r="E144" s="1001"/>
      <c r="F144" s="998" t="s">
        <v>77</v>
      </c>
      <c r="G144" s="998"/>
      <c r="H144" s="998"/>
      <c r="I144" s="998"/>
      <c r="J144" s="998"/>
      <c r="K144" s="998"/>
      <c r="L144" s="998"/>
      <c r="M144" s="998"/>
      <c r="N144" s="998" t="s">
        <v>77</v>
      </c>
      <c r="O144" s="998"/>
      <c r="P144" s="998"/>
      <c r="Q144" s="998"/>
      <c r="R144" s="998"/>
      <c r="S144" s="998"/>
      <c r="T144" s="998"/>
      <c r="U144" s="998"/>
      <c r="V144" s="998" t="s">
        <v>77</v>
      </c>
      <c r="W144" s="998"/>
      <c r="X144" s="998"/>
      <c r="Y144" s="998"/>
      <c r="Z144" s="998"/>
      <c r="AA144" s="998"/>
      <c r="AB144" s="998"/>
      <c r="AC144" s="998"/>
      <c r="AD144" s="998" t="s">
        <v>77</v>
      </c>
      <c r="AE144" s="998"/>
      <c r="AF144" s="998"/>
      <c r="AG144" s="998"/>
      <c r="AH144" s="998"/>
      <c r="AI144" s="998"/>
      <c r="AJ144" s="998"/>
      <c r="AK144" s="998"/>
    </row>
    <row r="145" spans="1:37" s="604" customFormat="1" ht="24" customHeight="1">
      <c r="A145" s="1002" t="s">
        <v>224</v>
      </c>
      <c r="B145" s="1003"/>
      <c r="C145" s="1003"/>
      <c r="D145" s="1003"/>
      <c r="E145" s="1004"/>
      <c r="F145" s="996" t="s">
        <v>1410</v>
      </c>
      <c r="G145" s="996"/>
      <c r="H145" s="996"/>
      <c r="I145" s="996"/>
      <c r="J145" s="996"/>
      <c r="K145" s="996"/>
      <c r="L145" s="996"/>
      <c r="M145" s="996"/>
      <c r="N145" s="1002" t="s">
        <v>1946</v>
      </c>
      <c r="O145" s="1003"/>
      <c r="P145" s="1003"/>
      <c r="Q145" s="1003"/>
      <c r="R145" s="1003"/>
      <c r="S145" s="1003"/>
      <c r="T145" s="1003"/>
      <c r="U145" s="1004"/>
      <c r="V145" s="996" t="s">
        <v>2458</v>
      </c>
      <c r="W145" s="996"/>
      <c r="X145" s="996"/>
      <c r="Y145" s="996"/>
      <c r="Z145" s="996"/>
      <c r="AA145" s="996"/>
      <c r="AB145" s="996"/>
      <c r="AC145" s="996"/>
      <c r="AD145" s="996" t="s">
        <v>2932</v>
      </c>
      <c r="AE145" s="996"/>
      <c r="AF145" s="996"/>
      <c r="AG145" s="996"/>
      <c r="AH145" s="996"/>
      <c r="AI145" s="996"/>
      <c r="AJ145" s="996"/>
      <c r="AK145" s="996"/>
    </row>
    <row r="146" spans="1:37" s="603" customFormat="1" ht="82.5" customHeight="1">
      <c r="A146" s="775" t="s">
        <v>10</v>
      </c>
      <c r="B146" s="748" t="s">
        <v>54</v>
      </c>
      <c r="C146" s="748" t="s">
        <v>1958</v>
      </c>
      <c r="D146" s="579" t="s">
        <v>1959</v>
      </c>
      <c r="E146" s="748" t="s">
        <v>55</v>
      </c>
      <c r="F146" s="616" t="s">
        <v>56</v>
      </c>
      <c r="G146" s="616" t="s">
        <v>90</v>
      </c>
      <c r="H146" s="616" t="s">
        <v>62</v>
      </c>
      <c r="I146" s="616" t="s">
        <v>58</v>
      </c>
      <c r="J146" s="616" t="s">
        <v>59</v>
      </c>
      <c r="K146" s="616" t="s">
        <v>597</v>
      </c>
      <c r="L146" s="616" t="s">
        <v>552</v>
      </c>
      <c r="M146" s="617" t="s">
        <v>1411</v>
      </c>
      <c r="N146" s="616" t="s">
        <v>56</v>
      </c>
      <c r="O146" s="616" t="s">
        <v>90</v>
      </c>
      <c r="P146" s="616" t="s">
        <v>62</v>
      </c>
      <c r="Q146" s="616" t="s">
        <v>58</v>
      </c>
      <c r="R146" s="616" t="s">
        <v>59</v>
      </c>
      <c r="S146" s="616" t="s">
        <v>597</v>
      </c>
      <c r="T146" s="616" t="s">
        <v>552</v>
      </c>
      <c r="U146" s="617" t="s">
        <v>1952</v>
      </c>
      <c r="V146" s="616" t="s">
        <v>56</v>
      </c>
      <c r="W146" s="616" t="s">
        <v>90</v>
      </c>
      <c r="X146" s="616" t="s">
        <v>62</v>
      </c>
      <c r="Y146" s="616" t="s">
        <v>58</v>
      </c>
      <c r="Z146" s="616" t="s">
        <v>59</v>
      </c>
      <c r="AA146" s="616" t="s">
        <v>597</v>
      </c>
      <c r="AB146" s="616" t="s">
        <v>552</v>
      </c>
      <c r="AC146" s="617" t="s">
        <v>2463</v>
      </c>
      <c r="AD146" s="616" t="s">
        <v>56</v>
      </c>
      <c r="AE146" s="616" t="s">
        <v>90</v>
      </c>
      <c r="AF146" s="616" t="s">
        <v>62</v>
      </c>
      <c r="AG146" s="616" t="s">
        <v>58</v>
      </c>
      <c r="AH146" s="616" t="s">
        <v>59</v>
      </c>
      <c r="AI146" s="616" t="s">
        <v>597</v>
      </c>
      <c r="AJ146" s="616" t="s">
        <v>552</v>
      </c>
      <c r="AK146" s="617" t="s">
        <v>2938</v>
      </c>
    </row>
    <row r="147" spans="1:37" s="604" customFormat="1" ht="17.25">
      <c r="A147" s="875">
        <v>1</v>
      </c>
      <c r="B147" s="876" t="s">
        <v>272</v>
      </c>
      <c r="C147" s="877" t="s">
        <v>1960</v>
      </c>
      <c r="D147" s="842">
        <v>1942</v>
      </c>
      <c r="E147" s="842" t="s">
        <v>413</v>
      </c>
      <c r="F147" s="836">
        <v>1</v>
      </c>
      <c r="G147" s="837">
        <v>1</v>
      </c>
      <c r="H147" s="838">
        <v>83200</v>
      </c>
      <c r="I147" s="840"/>
      <c r="J147" s="840"/>
      <c r="K147" s="840">
        <v>95625</v>
      </c>
      <c r="L147" s="838">
        <f t="shared" ref="L147:L154" si="127">+I147+J147+K147</f>
        <v>95625</v>
      </c>
      <c r="M147" s="838">
        <f t="shared" ref="M147:M169" si="128">+L147*12</f>
        <v>1147500</v>
      </c>
      <c r="N147" s="608">
        <v>1</v>
      </c>
      <c r="O147" s="605">
        <v>1</v>
      </c>
      <c r="P147" s="464">
        <f t="shared" ref="P147:P169" si="129">+H147</f>
        <v>83200</v>
      </c>
      <c r="Q147" s="465">
        <f t="shared" ref="Q147:Q169" si="130">+I147</f>
        <v>0</v>
      </c>
      <c r="R147" s="465">
        <f t="shared" ref="R147:R169" si="131">+J147</f>
        <v>0</v>
      </c>
      <c r="S147" s="465">
        <f t="shared" ref="S147:S169" si="132">+K147</f>
        <v>95625</v>
      </c>
      <c r="T147" s="464">
        <f t="shared" ref="T147:T169" si="133">+Q147+R147+S147</f>
        <v>95625</v>
      </c>
      <c r="U147" s="464">
        <f t="shared" ref="U147:U169" si="134">+T147*12</f>
        <v>1147500</v>
      </c>
      <c r="V147" s="608">
        <v>1</v>
      </c>
      <c r="W147" s="605">
        <v>1</v>
      </c>
      <c r="X147" s="464">
        <f t="shared" ref="X147:X169" si="135">+P147</f>
        <v>83200</v>
      </c>
      <c r="Y147" s="465">
        <f t="shared" ref="Y147:Y169" si="136">+Q147</f>
        <v>0</v>
      </c>
      <c r="Z147" s="465">
        <f t="shared" ref="Z147:Z169" si="137">+R147</f>
        <v>0</v>
      </c>
      <c r="AA147" s="465">
        <f t="shared" ref="AA147:AA169" si="138">+S147</f>
        <v>95625</v>
      </c>
      <c r="AB147" s="464">
        <f t="shared" ref="AB147:AB169" si="139">+Y147+Z147+AA147</f>
        <v>95625</v>
      </c>
      <c r="AC147" s="464">
        <f t="shared" ref="AC147:AC169" si="140">+AB147*12</f>
        <v>1147500</v>
      </c>
      <c r="AD147" s="608">
        <v>1</v>
      </c>
      <c r="AE147" s="605">
        <v>1</v>
      </c>
      <c r="AF147" s="464">
        <f t="shared" ref="AF147:AF169" si="141">+X147</f>
        <v>83200</v>
      </c>
      <c r="AG147" s="465">
        <f t="shared" ref="AG147:AG169" si="142">+Y147</f>
        <v>0</v>
      </c>
      <c r="AH147" s="465">
        <f t="shared" ref="AH147:AH169" si="143">+Z147</f>
        <v>0</v>
      </c>
      <c r="AI147" s="465">
        <f t="shared" ref="AI147:AI169" si="144">+AA147</f>
        <v>95625</v>
      </c>
      <c r="AJ147" s="464">
        <f t="shared" ref="AJ147:AJ169" si="145">+AG147+AH147+AI147</f>
        <v>95625</v>
      </c>
      <c r="AK147" s="464">
        <f t="shared" ref="AK147:AK169" si="146">+AJ147*12</f>
        <v>1147500</v>
      </c>
    </row>
    <row r="148" spans="1:37" s="463" customFormat="1" ht="17.25">
      <c r="A148" s="875">
        <v>2</v>
      </c>
      <c r="B148" s="878" t="s">
        <v>2582</v>
      </c>
      <c r="C148" s="877" t="s">
        <v>1961</v>
      </c>
      <c r="D148" s="842">
        <v>2002</v>
      </c>
      <c r="E148" s="842" t="s">
        <v>413</v>
      </c>
      <c r="F148" s="836">
        <v>1</v>
      </c>
      <c r="G148" s="837">
        <v>1</v>
      </c>
      <c r="H148" s="838">
        <v>83200</v>
      </c>
      <c r="I148" s="840"/>
      <c r="J148" s="840"/>
      <c r="K148" s="840">
        <v>104000</v>
      </c>
      <c r="L148" s="838">
        <f t="shared" si="127"/>
        <v>104000</v>
      </c>
      <c r="M148" s="838">
        <f t="shared" si="128"/>
        <v>1248000</v>
      </c>
      <c r="N148" s="608">
        <v>1</v>
      </c>
      <c r="O148" s="605">
        <v>1</v>
      </c>
      <c r="P148" s="464">
        <f t="shared" si="129"/>
        <v>83200</v>
      </c>
      <c r="Q148" s="465">
        <f t="shared" si="130"/>
        <v>0</v>
      </c>
      <c r="R148" s="465">
        <f t="shared" si="131"/>
        <v>0</v>
      </c>
      <c r="S148" s="465">
        <f t="shared" si="132"/>
        <v>104000</v>
      </c>
      <c r="T148" s="464">
        <f t="shared" si="133"/>
        <v>104000</v>
      </c>
      <c r="U148" s="464">
        <f t="shared" si="134"/>
        <v>1248000</v>
      </c>
      <c r="V148" s="608">
        <v>1</v>
      </c>
      <c r="W148" s="605">
        <v>1</v>
      </c>
      <c r="X148" s="464">
        <f t="shared" si="135"/>
        <v>83200</v>
      </c>
      <c r="Y148" s="465">
        <f t="shared" si="136"/>
        <v>0</v>
      </c>
      <c r="Z148" s="465">
        <f t="shared" si="137"/>
        <v>0</v>
      </c>
      <c r="AA148" s="465">
        <f t="shared" si="138"/>
        <v>104000</v>
      </c>
      <c r="AB148" s="464">
        <f t="shared" si="139"/>
        <v>104000</v>
      </c>
      <c r="AC148" s="464">
        <f t="shared" si="140"/>
        <v>1248000</v>
      </c>
      <c r="AD148" s="608">
        <v>1</v>
      </c>
      <c r="AE148" s="605">
        <v>1</v>
      </c>
      <c r="AF148" s="464">
        <f t="shared" si="141"/>
        <v>83200</v>
      </c>
      <c r="AG148" s="465">
        <f t="shared" si="142"/>
        <v>0</v>
      </c>
      <c r="AH148" s="465">
        <f t="shared" si="143"/>
        <v>0</v>
      </c>
      <c r="AI148" s="465">
        <f t="shared" si="144"/>
        <v>104000</v>
      </c>
      <c r="AJ148" s="464">
        <f t="shared" si="145"/>
        <v>104000</v>
      </c>
      <c r="AK148" s="464">
        <f t="shared" si="146"/>
        <v>1248000</v>
      </c>
    </row>
    <row r="149" spans="1:37" s="463" customFormat="1" ht="17.25">
      <c r="A149" s="875">
        <v>3</v>
      </c>
      <c r="B149" s="878" t="s">
        <v>3021</v>
      </c>
      <c r="C149" s="877" t="s">
        <v>1960</v>
      </c>
      <c r="D149" s="842">
        <v>2003</v>
      </c>
      <c r="E149" s="842" t="s">
        <v>413</v>
      </c>
      <c r="F149" s="836">
        <v>1</v>
      </c>
      <c r="G149" s="837">
        <v>1</v>
      </c>
      <c r="H149" s="838">
        <v>83200</v>
      </c>
      <c r="I149" s="840"/>
      <c r="J149" s="840"/>
      <c r="K149" s="840">
        <v>104000</v>
      </c>
      <c r="L149" s="838">
        <f t="shared" si="127"/>
        <v>104000</v>
      </c>
      <c r="M149" s="838">
        <f t="shared" si="128"/>
        <v>1248000</v>
      </c>
      <c r="N149" s="608">
        <v>1</v>
      </c>
      <c r="O149" s="605">
        <v>1</v>
      </c>
      <c r="P149" s="464">
        <f t="shared" si="129"/>
        <v>83200</v>
      </c>
      <c r="Q149" s="465">
        <f t="shared" si="130"/>
        <v>0</v>
      </c>
      <c r="R149" s="465">
        <f t="shared" si="131"/>
        <v>0</v>
      </c>
      <c r="S149" s="465">
        <f t="shared" si="132"/>
        <v>104000</v>
      </c>
      <c r="T149" s="464">
        <f t="shared" si="133"/>
        <v>104000</v>
      </c>
      <c r="U149" s="464">
        <f t="shared" si="134"/>
        <v>1248000</v>
      </c>
      <c r="V149" s="608">
        <v>1</v>
      </c>
      <c r="W149" s="605">
        <v>1</v>
      </c>
      <c r="X149" s="464">
        <f t="shared" si="135"/>
        <v>83200</v>
      </c>
      <c r="Y149" s="465">
        <f t="shared" si="136"/>
        <v>0</v>
      </c>
      <c r="Z149" s="465">
        <f t="shared" si="137"/>
        <v>0</v>
      </c>
      <c r="AA149" s="465">
        <f t="shared" si="138"/>
        <v>104000</v>
      </c>
      <c r="AB149" s="464">
        <f t="shared" si="139"/>
        <v>104000</v>
      </c>
      <c r="AC149" s="464">
        <f t="shared" si="140"/>
        <v>1248000</v>
      </c>
      <c r="AD149" s="608">
        <v>1</v>
      </c>
      <c r="AE149" s="605">
        <v>1</v>
      </c>
      <c r="AF149" s="464">
        <f t="shared" si="141"/>
        <v>83200</v>
      </c>
      <c r="AG149" s="465">
        <f t="shared" si="142"/>
        <v>0</v>
      </c>
      <c r="AH149" s="465">
        <f t="shared" si="143"/>
        <v>0</v>
      </c>
      <c r="AI149" s="465">
        <f t="shared" si="144"/>
        <v>104000</v>
      </c>
      <c r="AJ149" s="464">
        <f t="shared" si="145"/>
        <v>104000</v>
      </c>
      <c r="AK149" s="464">
        <f t="shared" si="146"/>
        <v>1248000</v>
      </c>
    </row>
    <row r="150" spans="1:37" s="463" customFormat="1" ht="17.25">
      <c r="A150" s="875">
        <v>4</v>
      </c>
      <c r="B150" s="879" t="s">
        <v>1186</v>
      </c>
      <c r="C150" s="877" t="s">
        <v>1960</v>
      </c>
      <c r="D150" s="842">
        <v>1988</v>
      </c>
      <c r="E150" s="842" t="s">
        <v>413</v>
      </c>
      <c r="F150" s="836">
        <v>1</v>
      </c>
      <c r="G150" s="837">
        <v>1</v>
      </c>
      <c r="H150" s="838">
        <v>83200</v>
      </c>
      <c r="I150" s="840"/>
      <c r="J150" s="840"/>
      <c r="K150" s="840">
        <v>104000</v>
      </c>
      <c r="L150" s="838">
        <f t="shared" si="127"/>
        <v>104000</v>
      </c>
      <c r="M150" s="838">
        <f t="shared" si="128"/>
        <v>1248000</v>
      </c>
      <c r="N150" s="608">
        <v>1</v>
      </c>
      <c r="O150" s="605">
        <v>1</v>
      </c>
      <c r="P150" s="464">
        <f t="shared" si="129"/>
        <v>83200</v>
      </c>
      <c r="Q150" s="465">
        <f t="shared" si="130"/>
        <v>0</v>
      </c>
      <c r="R150" s="465">
        <f t="shared" si="131"/>
        <v>0</v>
      </c>
      <c r="S150" s="465">
        <f t="shared" si="132"/>
        <v>104000</v>
      </c>
      <c r="T150" s="464">
        <f t="shared" si="133"/>
        <v>104000</v>
      </c>
      <c r="U150" s="464">
        <f t="shared" si="134"/>
        <v>1248000</v>
      </c>
      <c r="V150" s="608">
        <v>1</v>
      </c>
      <c r="W150" s="605">
        <v>1</v>
      </c>
      <c r="X150" s="464">
        <f t="shared" si="135"/>
        <v>83200</v>
      </c>
      <c r="Y150" s="465">
        <f t="shared" si="136"/>
        <v>0</v>
      </c>
      <c r="Z150" s="465">
        <f t="shared" si="137"/>
        <v>0</v>
      </c>
      <c r="AA150" s="465">
        <f t="shared" si="138"/>
        <v>104000</v>
      </c>
      <c r="AB150" s="464">
        <f t="shared" si="139"/>
        <v>104000</v>
      </c>
      <c r="AC150" s="464">
        <f t="shared" si="140"/>
        <v>1248000</v>
      </c>
      <c r="AD150" s="608">
        <v>1</v>
      </c>
      <c r="AE150" s="605">
        <v>1</v>
      </c>
      <c r="AF150" s="464">
        <f t="shared" si="141"/>
        <v>83200</v>
      </c>
      <c r="AG150" s="465">
        <f t="shared" si="142"/>
        <v>0</v>
      </c>
      <c r="AH150" s="465">
        <f t="shared" si="143"/>
        <v>0</v>
      </c>
      <c r="AI150" s="465">
        <f t="shared" si="144"/>
        <v>104000</v>
      </c>
      <c r="AJ150" s="464">
        <f t="shared" si="145"/>
        <v>104000</v>
      </c>
      <c r="AK150" s="464">
        <f t="shared" si="146"/>
        <v>1248000</v>
      </c>
    </row>
    <row r="151" spans="1:37" s="463" customFormat="1" ht="17.25">
      <c r="A151" s="875">
        <v>5</v>
      </c>
      <c r="B151" s="879" t="s">
        <v>592</v>
      </c>
      <c r="C151" s="860" t="s">
        <v>1960</v>
      </c>
      <c r="D151" s="853">
        <v>1983</v>
      </c>
      <c r="E151" s="853" t="s">
        <v>413</v>
      </c>
      <c r="F151" s="836">
        <v>1</v>
      </c>
      <c r="G151" s="837">
        <v>1</v>
      </c>
      <c r="H151" s="838">
        <v>83200</v>
      </c>
      <c r="I151" s="840"/>
      <c r="J151" s="840">
        <v>8000</v>
      </c>
      <c r="K151" s="840">
        <v>104000</v>
      </c>
      <c r="L151" s="838">
        <f t="shared" si="127"/>
        <v>112000</v>
      </c>
      <c r="M151" s="838">
        <f t="shared" si="128"/>
        <v>1344000</v>
      </c>
      <c r="N151" s="608">
        <v>1</v>
      </c>
      <c r="O151" s="605">
        <v>1</v>
      </c>
      <c r="P151" s="464">
        <f t="shared" si="129"/>
        <v>83200</v>
      </c>
      <c r="Q151" s="465">
        <f t="shared" si="130"/>
        <v>0</v>
      </c>
      <c r="R151" s="465">
        <f t="shared" si="131"/>
        <v>8000</v>
      </c>
      <c r="S151" s="465">
        <f t="shared" si="132"/>
        <v>104000</v>
      </c>
      <c r="T151" s="464">
        <f t="shared" si="133"/>
        <v>112000</v>
      </c>
      <c r="U151" s="464">
        <f t="shared" si="134"/>
        <v>1344000</v>
      </c>
      <c r="V151" s="608">
        <v>1</v>
      </c>
      <c r="W151" s="605">
        <v>1</v>
      </c>
      <c r="X151" s="464">
        <f t="shared" si="135"/>
        <v>83200</v>
      </c>
      <c r="Y151" s="465">
        <f t="shared" si="136"/>
        <v>0</v>
      </c>
      <c r="Z151" s="465">
        <f t="shared" si="137"/>
        <v>8000</v>
      </c>
      <c r="AA151" s="465">
        <f t="shared" si="138"/>
        <v>104000</v>
      </c>
      <c r="AB151" s="464">
        <f t="shared" si="139"/>
        <v>112000</v>
      </c>
      <c r="AC151" s="464">
        <f t="shared" si="140"/>
        <v>1344000</v>
      </c>
      <c r="AD151" s="608">
        <v>1</v>
      </c>
      <c r="AE151" s="605">
        <v>1</v>
      </c>
      <c r="AF151" s="464">
        <f t="shared" si="141"/>
        <v>83200</v>
      </c>
      <c r="AG151" s="465">
        <f t="shared" si="142"/>
        <v>0</v>
      </c>
      <c r="AH151" s="465">
        <f t="shared" si="143"/>
        <v>8000</v>
      </c>
      <c r="AI151" s="465">
        <f t="shared" si="144"/>
        <v>104000</v>
      </c>
      <c r="AJ151" s="464">
        <f t="shared" si="145"/>
        <v>112000</v>
      </c>
      <c r="AK151" s="464">
        <f t="shared" si="146"/>
        <v>1344000</v>
      </c>
    </row>
    <row r="152" spans="1:37" s="463" customFormat="1" ht="17.25">
      <c r="A152" s="875">
        <v>6</v>
      </c>
      <c r="B152" s="878" t="s">
        <v>2221</v>
      </c>
      <c r="C152" s="860" t="s">
        <v>1960</v>
      </c>
      <c r="D152" s="853">
        <v>1998</v>
      </c>
      <c r="E152" s="853" t="s">
        <v>413</v>
      </c>
      <c r="F152" s="836">
        <v>1</v>
      </c>
      <c r="G152" s="837">
        <v>1</v>
      </c>
      <c r="H152" s="838">
        <v>83200</v>
      </c>
      <c r="I152" s="840"/>
      <c r="J152" s="840"/>
      <c r="K152" s="840">
        <v>104000</v>
      </c>
      <c r="L152" s="838">
        <f t="shared" si="127"/>
        <v>104000</v>
      </c>
      <c r="M152" s="838">
        <f t="shared" si="128"/>
        <v>1248000</v>
      </c>
      <c r="N152" s="608">
        <v>1</v>
      </c>
      <c r="O152" s="605">
        <v>1</v>
      </c>
      <c r="P152" s="464">
        <f t="shared" si="129"/>
        <v>83200</v>
      </c>
      <c r="Q152" s="465">
        <f t="shared" si="130"/>
        <v>0</v>
      </c>
      <c r="R152" s="465">
        <f t="shared" si="131"/>
        <v>0</v>
      </c>
      <c r="S152" s="465">
        <f t="shared" si="132"/>
        <v>104000</v>
      </c>
      <c r="T152" s="464">
        <f t="shared" si="133"/>
        <v>104000</v>
      </c>
      <c r="U152" s="464">
        <f t="shared" si="134"/>
        <v>1248000</v>
      </c>
      <c r="V152" s="608">
        <v>1</v>
      </c>
      <c r="W152" s="605">
        <v>1</v>
      </c>
      <c r="X152" s="464">
        <f t="shared" si="135"/>
        <v>83200</v>
      </c>
      <c r="Y152" s="465">
        <f t="shared" si="136"/>
        <v>0</v>
      </c>
      <c r="Z152" s="465">
        <f t="shared" si="137"/>
        <v>0</v>
      </c>
      <c r="AA152" s="465">
        <f t="shared" si="138"/>
        <v>104000</v>
      </c>
      <c r="AB152" s="464">
        <f t="shared" si="139"/>
        <v>104000</v>
      </c>
      <c r="AC152" s="464">
        <f t="shared" si="140"/>
        <v>1248000</v>
      </c>
      <c r="AD152" s="608">
        <v>1</v>
      </c>
      <c r="AE152" s="605">
        <v>1</v>
      </c>
      <c r="AF152" s="464">
        <f t="shared" si="141"/>
        <v>83200</v>
      </c>
      <c r="AG152" s="465">
        <f t="shared" si="142"/>
        <v>0</v>
      </c>
      <c r="AH152" s="465">
        <f t="shared" si="143"/>
        <v>0</v>
      </c>
      <c r="AI152" s="465">
        <f t="shared" si="144"/>
        <v>104000</v>
      </c>
      <c r="AJ152" s="464">
        <f t="shared" si="145"/>
        <v>104000</v>
      </c>
      <c r="AK152" s="464">
        <f t="shared" si="146"/>
        <v>1248000</v>
      </c>
    </row>
    <row r="153" spans="1:37" s="463" customFormat="1" ht="17.25">
      <c r="A153" s="875">
        <v>7</v>
      </c>
      <c r="B153" s="881" t="s">
        <v>3022</v>
      </c>
      <c r="C153" s="860" t="s">
        <v>1960</v>
      </c>
      <c r="D153" s="853">
        <v>1998</v>
      </c>
      <c r="E153" s="853" t="s">
        <v>413</v>
      </c>
      <c r="F153" s="836">
        <v>1</v>
      </c>
      <c r="G153" s="837">
        <v>1</v>
      </c>
      <c r="H153" s="838">
        <v>83200</v>
      </c>
      <c r="I153" s="840"/>
      <c r="J153" s="840"/>
      <c r="K153" s="840">
        <v>104000</v>
      </c>
      <c r="L153" s="838">
        <f t="shared" si="127"/>
        <v>104000</v>
      </c>
      <c r="M153" s="838">
        <f t="shared" si="128"/>
        <v>1248000</v>
      </c>
      <c r="N153" s="608">
        <v>1</v>
      </c>
      <c r="O153" s="605">
        <v>1</v>
      </c>
      <c r="P153" s="464">
        <f t="shared" si="129"/>
        <v>83200</v>
      </c>
      <c r="Q153" s="465">
        <f t="shared" si="130"/>
        <v>0</v>
      </c>
      <c r="R153" s="465">
        <f t="shared" si="131"/>
        <v>0</v>
      </c>
      <c r="S153" s="465">
        <f t="shared" si="132"/>
        <v>104000</v>
      </c>
      <c r="T153" s="464">
        <f t="shared" si="133"/>
        <v>104000</v>
      </c>
      <c r="U153" s="464">
        <f t="shared" si="134"/>
        <v>1248000</v>
      </c>
      <c r="V153" s="608">
        <v>1</v>
      </c>
      <c r="W153" s="605">
        <v>1</v>
      </c>
      <c r="X153" s="464">
        <f t="shared" si="135"/>
        <v>83200</v>
      </c>
      <c r="Y153" s="465">
        <f t="shared" si="136"/>
        <v>0</v>
      </c>
      <c r="Z153" s="465">
        <f t="shared" si="137"/>
        <v>0</v>
      </c>
      <c r="AA153" s="465">
        <f t="shared" si="138"/>
        <v>104000</v>
      </c>
      <c r="AB153" s="464">
        <f t="shared" si="139"/>
        <v>104000</v>
      </c>
      <c r="AC153" s="464">
        <f t="shared" si="140"/>
        <v>1248000</v>
      </c>
      <c r="AD153" s="608">
        <v>1</v>
      </c>
      <c r="AE153" s="605">
        <v>1</v>
      </c>
      <c r="AF153" s="464">
        <f t="shared" si="141"/>
        <v>83200</v>
      </c>
      <c r="AG153" s="465">
        <f t="shared" si="142"/>
        <v>0</v>
      </c>
      <c r="AH153" s="465">
        <f t="shared" si="143"/>
        <v>0</v>
      </c>
      <c r="AI153" s="465">
        <f t="shared" si="144"/>
        <v>104000</v>
      </c>
      <c r="AJ153" s="464">
        <f t="shared" si="145"/>
        <v>104000</v>
      </c>
      <c r="AK153" s="464">
        <f t="shared" si="146"/>
        <v>1248000</v>
      </c>
    </row>
    <row r="154" spans="1:37" s="463" customFormat="1" ht="17.25">
      <c r="A154" s="875">
        <v>8</v>
      </c>
      <c r="B154" s="878" t="s">
        <v>3023</v>
      </c>
      <c r="C154" s="860" t="s">
        <v>1960</v>
      </c>
      <c r="D154" s="853">
        <v>1997</v>
      </c>
      <c r="E154" s="853" t="s">
        <v>413</v>
      </c>
      <c r="F154" s="836">
        <v>1</v>
      </c>
      <c r="G154" s="837">
        <v>1</v>
      </c>
      <c r="H154" s="838">
        <v>83200</v>
      </c>
      <c r="I154" s="840"/>
      <c r="J154" s="840"/>
      <c r="K154" s="840">
        <v>104000</v>
      </c>
      <c r="L154" s="838">
        <f t="shared" si="127"/>
        <v>104000</v>
      </c>
      <c r="M154" s="838">
        <f t="shared" si="128"/>
        <v>1248000</v>
      </c>
      <c r="N154" s="608">
        <v>1</v>
      </c>
      <c r="O154" s="605">
        <v>1</v>
      </c>
      <c r="P154" s="464">
        <f t="shared" si="129"/>
        <v>83200</v>
      </c>
      <c r="Q154" s="465">
        <f t="shared" si="130"/>
        <v>0</v>
      </c>
      <c r="R154" s="465">
        <f t="shared" si="131"/>
        <v>0</v>
      </c>
      <c r="S154" s="465">
        <f t="shared" si="132"/>
        <v>104000</v>
      </c>
      <c r="T154" s="464">
        <f t="shared" si="133"/>
        <v>104000</v>
      </c>
      <c r="U154" s="464">
        <f t="shared" si="134"/>
        <v>1248000</v>
      </c>
      <c r="V154" s="608">
        <v>1</v>
      </c>
      <c r="W154" s="605">
        <v>1</v>
      </c>
      <c r="X154" s="464">
        <f t="shared" si="135"/>
        <v>83200</v>
      </c>
      <c r="Y154" s="465">
        <f t="shared" si="136"/>
        <v>0</v>
      </c>
      <c r="Z154" s="465">
        <f t="shared" si="137"/>
        <v>0</v>
      </c>
      <c r="AA154" s="465">
        <f t="shared" si="138"/>
        <v>104000</v>
      </c>
      <c r="AB154" s="464">
        <f t="shared" si="139"/>
        <v>104000</v>
      </c>
      <c r="AC154" s="464">
        <f t="shared" si="140"/>
        <v>1248000</v>
      </c>
      <c r="AD154" s="608">
        <v>1</v>
      </c>
      <c r="AE154" s="605">
        <v>1</v>
      </c>
      <c r="AF154" s="464">
        <f t="shared" si="141"/>
        <v>83200</v>
      </c>
      <c r="AG154" s="465">
        <f t="shared" si="142"/>
        <v>0</v>
      </c>
      <c r="AH154" s="465">
        <f t="shared" si="143"/>
        <v>0</v>
      </c>
      <c r="AI154" s="465">
        <f t="shared" si="144"/>
        <v>104000</v>
      </c>
      <c r="AJ154" s="464">
        <f t="shared" si="145"/>
        <v>104000</v>
      </c>
      <c r="AK154" s="464">
        <f t="shared" si="146"/>
        <v>1248000</v>
      </c>
    </row>
    <row r="155" spans="1:37" s="463" customFormat="1" ht="17.25">
      <c r="A155" s="875">
        <v>9</v>
      </c>
      <c r="B155" s="878" t="s">
        <v>2222</v>
      </c>
      <c r="C155" s="842" t="s">
        <v>1961</v>
      </c>
      <c r="D155" s="842">
        <v>1987</v>
      </c>
      <c r="E155" s="878" t="s">
        <v>393</v>
      </c>
      <c r="F155" s="836">
        <v>1</v>
      </c>
      <c r="G155" s="837">
        <v>1.5</v>
      </c>
      <c r="H155" s="838">
        <v>83200</v>
      </c>
      <c r="I155" s="840"/>
      <c r="J155" s="840"/>
      <c r="K155" s="840">
        <f>G155*H155</f>
        <v>124800</v>
      </c>
      <c r="L155" s="838">
        <f>+I155+J155+K155</f>
        <v>124800</v>
      </c>
      <c r="M155" s="838">
        <f t="shared" si="128"/>
        <v>1497600</v>
      </c>
      <c r="N155" s="608">
        <v>1</v>
      </c>
      <c r="O155" s="605">
        <v>1.5</v>
      </c>
      <c r="P155" s="464">
        <f t="shared" si="129"/>
        <v>83200</v>
      </c>
      <c r="Q155" s="465">
        <f t="shared" si="130"/>
        <v>0</v>
      </c>
      <c r="R155" s="465">
        <f t="shared" si="131"/>
        <v>0</v>
      </c>
      <c r="S155" s="465">
        <f t="shared" si="132"/>
        <v>124800</v>
      </c>
      <c r="T155" s="464">
        <f t="shared" si="133"/>
        <v>124800</v>
      </c>
      <c r="U155" s="464">
        <f t="shared" si="134"/>
        <v>1497600</v>
      </c>
      <c r="V155" s="608">
        <v>1</v>
      </c>
      <c r="W155" s="605">
        <v>1.5</v>
      </c>
      <c r="X155" s="464">
        <f t="shared" si="135"/>
        <v>83200</v>
      </c>
      <c r="Y155" s="465">
        <f t="shared" si="136"/>
        <v>0</v>
      </c>
      <c r="Z155" s="465">
        <f t="shared" si="137"/>
        <v>0</v>
      </c>
      <c r="AA155" s="465">
        <f t="shared" si="138"/>
        <v>124800</v>
      </c>
      <c r="AB155" s="464">
        <f t="shared" si="139"/>
        <v>124800</v>
      </c>
      <c r="AC155" s="464">
        <f t="shared" si="140"/>
        <v>1497600</v>
      </c>
      <c r="AD155" s="608">
        <v>1</v>
      </c>
      <c r="AE155" s="605">
        <v>1.5</v>
      </c>
      <c r="AF155" s="464">
        <f t="shared" si="141"/>
        <v>83200</v>
      </c>
      <c r="AG155" s="465">
        <f t="shared" si="142"/>
        <v>0</v>
      </c>
      <c r="AH155" s="465">
        <f t="shared" si="143"/>
        <v>0</v>
      </c>
      <c r="AI155" s="465">
        <f t="shared" si="144"/>
        <v>124800</v>
      </c>
      <c r="AJ155" s="464">
        <f t="shared" si="145"/>
        <v>124800</v>
      </c>
      <c r="AK155" s="464">
        <f t="shared" si="146"/>
        <v>1497600</v>
      </c>
    </row>
    <row r="156" spans="1:37" s="463" customFormat="1" ht="17.25">
      <c r="A156" s="875">
        <v>10</v>
      </c>
      <c r="B156" s="878" t="s">
        <v>2223</v>
      </c>
      <c r="C156" s="842" t="s">
        <v>1961</v>
      </c>
      <c r="D156" s="842">
        <v>1960</v>
      </c>
      <c r="E156" s="878" t="s">
        <v>393</v>
      </c>
      <c r="F156" s="836">
        <v>1</v>
      </c>
      <c r="G156" s="837">
        <v>1.5</v>
      </c>
      <c r="H156" s="838">
        <v>83200</v>
      </c>
      <c r="I156" s="840"/>
      <c r="J156" s="840"/>
      <c r="K156" s="840">
        <f>G156*H156</f>
        <v>124800</v>
      </c>
      <c r="L156" s="838">
        <f>+I156+J156+K156</f>
        <v>124800</v>
      </c>
      <c r="M156" s="838">
        <f t="shared" si="128"/>
        <v>1497600</v>
      </c>
      <c r="N156" s="608">
        <v>1</v>
      </c>
      <c r="O156" s="605">
        <v>1.5</v>
      </c>
      <c r="P156" s="464">
        <f t="shared" si="129"/>
        <v>83200</v>
      </c>
      <c r="Q156" s="465">
        <f t="shared" si="130"/>
        <v>0</v>
      </c>
      <c r="R156" s="465">
        <f t="shared" si="131"/>
        <v>0</v>
      </c>
      <c r="S156" s="465">
        <f t="shared" si="132"/>
        <v>124800</v>
      </c>
      <c r="T156" s="464">
        <f t="shared" si="133"/>
        <v>124800</v>
      </c>
      <c r="U156" s="464">
        <f t="shared" si="134"/>
        <v>1497600</v>
      </c>
      <c r="V156" s="608">
        <v>1</v>
      </c>
      <c r="W156" s="605">
        <v>1.5</v>
      </c>
      <c r="X156" s="464">
        <f t="shared" si="135"/>
        <v>83200</v>
      </c>
      <c r="Y156" s="465">
        <f t="shared" si="136"/>
        <v>0</v>
      </c>
      <c r="Z156" s="465">
        <f t="shared" si="137"/>
        <v>0</v>
      </c>
      <c r="AA156" s="465">
        <f t="shared" si="138"/>
        <v>124800</v>
      </c>
      <c r="AB156" s="464">
        <f t="shared" si="139"/>
        <v>124800</v>
      </c>
      <c r="AC156" s="464">
        <f t="shared" si="140"/>
        <v>1497600</v>
      </c>
      <c r="AD156" s="608">
        <v>1</v>
      </c>
      <c r="AE156" s="605">
        <v>1.5</v>
      </c>
      <c r="AF156" s="464">
        <f t="shared" si="141"/>
        <v>83200</v>
      </c>
      <c r="AG156" s="465">
        <f t="shared" si="142"/>
        <v>0</v>
      </c>
      <c r="AH156" s="465">
        <f t="shared" si="143"/>
        <v>0</v>
      </c>
      <c r="AI156" s="465">
        <f t="shared" si="144"/>
        <v>124800</v>
      </c>
      <c r="AJ156" s="464">
        <f t="shared" si="145"/>
        <v>124800</v>
      </c>
      <c r="AK156" s="464">
        <f t="shared" si="146"/>
        <v>1497600</v>
      </c>
    </row>
    <row r="157" spans="1:37" s="463" customFormat="1" ht="17.25">
      <c r="A157" s="875">
        <v>11</v>
      </c>
      <c r="B157" s="878" t="s">
        <v>901</v>
      </c>
      <c r="C157" s="842" t="s">
        <v>1960</v>
      </c>
      <c r="D157" s="842">
        <v>1963</v>
      </c>
      <c r="E157" s="878" t="s">
        <v>408</v>
      </c>
      <c r="F157" s="836">
        <v>1</v>
      </c>
      <c r="G157" s="837">
        <v>1</v>
      </c>
      <c r="H157" s="838">
        <v>83200</v>
      </c>
      <c r="I157" s="840"/>
      <c r="J157" s="840"/>
      <c r="K157" s="840">
        <v>95625</v>
      </c>
      <c r="L157" s="840">
        <f t="shared" ref="L157:L165" si="147">+I157+J157+K157</f>
        <v>95625</v>
      </c>
      <c r="M157" s="838">
        <f t="shared" si="128"/>
        <v>1147500</v>
      </c>
      <c r="N157" s="608">
        <v>1</v>
      </c>
      <c r="O157" s="605">
        <v>1</v>
      </c>
      <c r="P157" s="464">
        <f t="shared" si="129"/>
        <v>83200</v>
      </c>
      <c r="Q157" s="465">
        <f t="shared" si="130"/>
        <v>0</v>
      </c>
      <c r="R157" s="465">
        <f t="shared" si="131"/>
        <v>0</v>
      </c>
      <c r="S157" s="465">
        <f t="shared" si="132"/>
        <v>95625</v>
      </c>
      <c r="T157" s="464">
        <f t="shared" si="133"/>
        <v>95625</v>
      </c>
      <c r="U157" s="464">
        <f t="shared" si="134"/>
        <v>1147500</v>
      </c>
      <c r="V157" s="608">
        <v>1</v>
      </c>
      <c r="W157" s="605">
        <v>1</v>
      </c>
      <c r="X157" s="464">
        <f t="shared" si="135"/>
        <v>83200</v>
      </c>
      <c r="Y157" s="465">
        <f t="shared" si="136"/>
        <v>0</v>
      </c>
      <c r="Z157" s="465">
        <f t="shared" si="137"/>
        <v>0</v>
      </c>
      <c r="AA157" s="465">
        <f t="shared" si="138"/>
        <v>95625</v>
      </c>
      <c r="AB157" s="464">
        <f t="shared" si="139"/>
        <v>95625</v>
      </c>
      <c r="AC157" s="464">
        <f t="shared" si="140"/>
        <v>1147500</v>
      </c>
      <c r="AD157" s="608">
        <v>1</v>
      </c>
      <c r="AE157" s="605">
        <v>1</v>
      </c>
      <c r="AF157" s="464">
        <f t="shared" si="141"/>
        <v>83200</v>
      </c>
      <c r="AG157" s="465">
        <f t="shared" si="142"/>
        <v>0</v>
      </c>
      <c r="AH157" s="465">
        <f t="shared" si="143"/>
        <v>0</v>
      </c>
      <c r="AI157" s="465">
        <f t="shared" si="144"/>
        <v>95625</v>
      </c>
      <c r="AJ157" s="464">
        <f t="shared" si="145"/>
        <v>95625</v>
      </c>
      <c r="AK157" s="464">
        <f t="shared" si="146"/>
        <v>1147500</v>
      </c>
    </row>
    <row r="158" spans="1:37" s="463" customFormat="1" ht="17.25">
      <c r="A158" s="875">
        <v>12</v>
      </c>
      <c r="B158" s="878" t="s">
        <v>649</v>
      </c>
      <c r="C158" s="842" t="s">
        <v>1960</v>
      </c>
      <c r="D158" s="842">
        <v>1970</v>
      </c>
      <c r="E158" s="878" t="s">
        <v>408</v>
      </c>
      <c r="F158" s="836">
        <v>1</v>
      </c>
      <c r="G158" s="837">
        <v>1</v>
      </c>
      <c r="H158" s="838">
        <v>83200</v>
      </c>
      <c r="I158" s="840"/>
      <c r="J158" s="840"/>
      <c r="K158" s="840">
        <v>95625</v>
      </c>
      <c r="L158" s="840">
        <f t="shared" si="147"/>
        <v>95625</v>
      </c>
      <c r="M158" s="838">
        <f t="shared" si="128"/>
        <v>1147500</v>
      </c>
      <c r="N158" s="608">
        <v>1</v>
      </c>
      <c r="O158" s="605">
        <v>1</v>
      </c>
      <c r="P158" s="464">
        <f t="shared" si="129"/>
        <v>83200</v>
      </c>
      <c r="Q158" s="465">
        <f t="shared" si="130"/>
        <v>0</v>
      </c>
      <c r="R158" s="465">
        <f t="shared" si="131"/>
        <v>0</v>
      </c>
      <c r="S158" s="465">
        <f t="shared" si="132"/>
        <v>95625</v>
      </c>
      <c r="T158" s="464">
        <f t="shared" si="133"/>
        <v>95625</v>
      </c>
      <c r="U158" s="464">
        <f t="shared" si="134"/>
        <v>1147500</v>
      </c>
      <c r="V158" s="608">
        <v>1</v>
      </c>
      <c r="W158" s="605">
        <v>1</v>
      </c>
      <c r="X158" s="464">
        <f t="shared" si="135"/>
        <v>83200</v>
      </c>
      <c r="Y158" s="465">
        <f t="shared" si="136"/>
        <v>0</v>
      </c>
      <c r="Z158" s="465">
        <f t="shared" si="137"/>
        <v>0</v>
      </c>
      <c r="AA158" s="465">
        <f t="shared" si="138"/>
        <v>95625</v>
      </c>
      <c r="AB158" s="464">
        <f t="shared" si="139"/>
        <v>95625</v>
      </c>
      <c r="AC158" s="464">
        <f t="shared" si="140"/>
        <v>1147500</v>
      </c>
      <c r="AD158" s="608">
        <v>1</v>
      </c>
      <c r="AE158" s="605">
        <v>1</v>
      </c>
      <c r="AF158" s="464">
        <f t="shared" si="141"/>
        <v>83200</v>
      </c>
      <c r="AG158" s="465">
        <f t="shared" si="142"/>
        <v>0</v>
      </c>
      <c r="AH158" s="465">
        <f t="shared" si="143"/>
        <v>0</v>
      </c>
      <c r="AI158" s="465">
        <f t="shared" si="144"/>
        <v>95625</v>
      </c>
      <c r="AJ158" s="464">
        <f t="shared" si="145"/>
        <v>95625</v>
      </c>
      <c r="AK158" s="464">
        <f t="shared" si="146"/>
        <v>1147500</v>
      </c>
    </row>
    <row r="159" spans="1:37" s="463" customFormat="1" ht="17.25">
      <c r="A159" s="875">
        <v>13</v>
      </c>
      <c r="B159" s="878" t="s">
        <v>650</v>
      </c>
      <c r="C159" s="842" t="s">
        <v>1960</v>
      </c>
      <c r="D159" s="842">
        <v>1972</v>
      </c>
      <c r="E159" s="878" t="s">
        <v>408</v>
      </c>
      <c r="F159" s="836">
        <v>1</v>
      </c>
      <c r="G159" s="837">
        <v>1</v>
      </c>
      <c r="H159" s="838">
        <v>83200</v>
      </c>
      <c r="I159" s="840"/>
      <c r="J159" s="840"/>
      <c r="K159" s="840">
        <v>95625</v>
      </c>
      <c r="L159" s="840">
        <f t="shared" si="147"/>
        <v>95625</v>
      </c>
      <c r="M159" s="838">
        <f t="shared" si="128"/>
        <v>1147500</v>
      </c>
      <c r="N159" s="608">
        <v>1</v>
      </c>
      <c r="O159" s="605">
        <v>1</v>
      </c>
      <c r="P159" s="464">
        <f t="shared" si="129"/>
        <v>83200</v>
      </c>
      <c r="Q159" s="465">
        <f t="shared" si="130"/>
        <v>0</v>
      </c>
      <c r="R159" s="465">
        <f t="shared" si="131"/>
        <v>0</v>
      </c>
      <c r="S159" s="465">
        <f t="shared" si="132"/>
        <v>95625</v>
      </c>
      <c r="T159" s="464">
        <f t="shared" si="133"/>
        <v>95625</v>
      </c>
      <c r="U159" s="464">
        <f t="shared" si="134"/>
        <v>1147500</v>
      </c>
      <c r="V159" s="608">
        <v>1</v>
      </c>
      <c r="W159" s="605">
        <v>1</v>
      </c>
      <c r="X159" s="464">
        <f t="shared" si="135"/>
        <v>83200</v>
      </c>
      <c r="Y159" s="465">
        <f t="shared" si="136"/>
        <v>0</v>
      </c>
      <c r="Z159" s="465">
        <f t="shared" si="137"/>
        <v>0</v>
      </c>
      <c r="AA159" s="465">
        <f t="shared" si="138"/>
        <v>95625</v>
      </c>
      <c r="AB159" s="464">
        <f t="shared" si="139"/>
        <v>95625</v>
      </c>
      <c r="AC159" s="464">
        <f t="shared" si="140"/>
        <v>1147500</v>
      </c>
      <c r="AD159" s="608">
        <v>1</v>
      </c>
      <c r="AE159" s="605">
        <v>1</v>
      </c>
      <c r="AF159" s="464">
        <f t="shared" si="141"/>
        <v>83200</v>
      </c>
      <c r="AG159" s="465">
        <f t="shared" si="142"/>
        <v>0</v>
      </c>
      <c r="AH159" s="465">
        <f t="shared" si="143"/>
        <v>0</v>
      </c>
      <c r="AI159" s="465">
        <f t="shared" si="144"/>
        <v>95625</v>
      </c>
      <c r="AJ159" s="464">
        <f t="shared" si="145"/>
        <v>95625</v>
      </c>
      <c r="AK159" s="464">
        <f t="shared" si="146"/>
        <v>1147500</v>
      </c>
    </row>
    <row r="160" spans="1:37" s="463" customFormat="1" ht="17.25">
      <c r="A160" s="875">
        <v>14</v>
      </c>
      <c r="B160" s="878" t="s">
        <v>651</v>
      </c>
      <c r="C160" s="842" t="s">
        <v>1960</v>
      </c>
      <c r="D160" s="842">
        <v>1956</v>
      </c>
      <c r="E160" s="878" t="s">
        <v>408</v>
      </c>
      <c r="F160" s="836">
        <v>1</v>
      </c>
      <c r="G160" s="837">
        <v>1</v>
      </c>
      <c r="H160" s="838">
        <v>83200</v>
      </c>
      <c r="I160" s="840"/>
      <c r="J160" s="840"/>
      <c r="K160" s="840">
        <v>95625</v>
      </c>
      <c r="L160" s="840">
        <f t="shared" si="147"/>
        <v>95625</v>
      </c>
      <c r="M160" s="838">
        <f t="shared" si="128"/>
        <v>1147500</v>
      </c>
      <c r="N160" s="608">
        <v>1</v>
      </c>
      <c r="O160" s="605">
        <v>1</v>
      </c>
      <c r="P160" s="464">
        <f t="shared" si="129"/>
        <v>83200</v>
      </c>
      <c r="Q160" s="465">
        <f t="shared" si="130"/>
        <v>0</v>
      </c>
      <c r="R160" s="465">
        <f t="shared" si="131"/>
        <v>0</v>
      </c>
      <c r="S160" s="465">
        <f t="shared" si="132"/>
        <v>95625</v>
      </c>
      <c r="T160" s="464">
        <f t="shared" si="133"/>
        <v>95625</v>
      </c>
      <c r="U160" s="464">
        <f t="shared" si="134"/>
        <v>1147500</v>
      </c>
      <c r="V160" s="608">
        <v>1</v>
      </c>
      <c r="W160" s="605">
        <v>1</v>
      </c>
      <c r="X160" s="464">
        <f t="shared" si="135"/>
        <v>83200</v>
      </c>
      <c r="Y160" s="465">
        <f t="shared" si="136"/>
        <v>0</v>
      </c>
      <c r="Z160" s="465">
        <f t="shared" si="137"/>
        <v>0</v>
      </c>
      <c r="AA160" s="465">
        <f t="shared" si="138"/>
        <v>95625</v>
      </c>
      <c r="AB160" s="464">
        <f t="shared" si="139"/>
        <v>95625</v>
      </c>
      <c r="AC160" s="464">
        <f t="shared" si="140"/>
        <v>1147500</v>
      </c>
      <c r="AD160" s="608">
        <v>1</v>
      </c>
      <c r="AE160" s="605">
        <v>1</v>
      </c>
      <c r="AF160" s="464">
        <f t="shared" si="141"/>
        <v>83200</v>
      </c>
      <c r="AG160" s="465">
        <f t="shared" si="142"/>
        <v>0</v>
      </c>
      <c r="AH160" s="465">
        <f t="shared" si="143"/>
        <v>0</v>
      </c>
      <c r="AI160" s="465">
        <f t="shared" si="144"/>
        <v>95625</v>
      </c>
      <c r="AJ160" s="464">
        <f t="shared" si="145"/>
        <v>95625</v>
      </c>
      <c r="AK160" s="464">
        <f t="shared" si="146"/>
        <v>1147500</v>
      </c>
    </row>
    <row r="161" spans="1:37" s="463" customFormat="1" ht="17.25">
      <c r="A161" s="875">
        <v>15</v>
      </c>
      <c r="B161" s="878" t="s">
        <v>652</v>
      </c>
      <c r="C161" s="842" t="s">
        <v>1960</v>
      </c>
      <c r="D161" s="842">
        <v>1966</v>
      </c>
      <c r="E161" s="878" t="s">
        <v>408</v>
      </c>
      <c r="F161" s="836">
        <v>1</v>
      </c>
      <c r="G161" s="837">
        <v>1</v>
      </c>
      <c r="H161" s="838">
        <v>83200</v>
      </c>
      <c r="I161" s="840"/>
      <c r="J161" s="840"/>
      <c r="K161" s="840">
        <v>95625</v>
      </c>
      <c r="L161" s="840">
        <f t="shared" si="147"/>
        <v>95625</v>
      </c>
      <c r="M161" s="838">
        <f t="shared" si="128"/>
        <v>1147500</v>
      </c>
      <c r="N161" s="608">
        <v>1</v>
      </c>
      <c r="O161" s="605">
        <v>1</v>
      </c>
      <c r="P161" s="464">
        <f t="shared" si="129"/>
        <v>83200</v>
      </c>
      <c r="Q161" s="465">
        <f t="shared" si="130"/>
        <v>0</v>
      </c>
      <c r="R161" s="465">
        <f t="shared" si="131"/>
        <v>0</v>
      </c>
      <c r="S161" s="465">
        <f t="shared" si="132"/>
        <v>95625</v>
      </c>
      <c r="T161" s="464">
        <f t="shared" si="133"/>
        <v>95625</v>
      </c>
      <c r="U161" s="464">
        <f t="shared" si="134"/>
        <v>1147500</v>
      </c>
      <c r="V161" s="608">
        <v>1</v>
      </c>
      <c r="W161" s="605">
        <v>1</v>
      </c>
      <c r="X161" s="464">
        <f t="shared" si="135"/>
        <v>83200</v>
      </c>
      <c r="Y161" s="465">
        <f t="shared" si="136"/>
        <v>0</v>
      </c>
      <c r="Z161" s="465">
        <f t="shared" si="137"/>
        <v>0</v>
      </c>
      <c r="AA161" s="465">
        <f t="shared" si="138"/>
        <v>95625</v>
      </c>
      <c r="AB161" s="464">
        <f t="shared" si="139"/>
        <v>95625</v>
      </c>
      <c r="AC161" s="464">
        <f t="shared" si="140"/>
        <v>1147500</v>
      </c>
      <c r="AD161" s="608">
        <v>1</v>
      </c>
      <c r="AE161" s="605">
        <v>1</v>
      </c>
      <c r="AF161" s="464">
        <f t="shared" si="141"/>
        <v>83200</v>
      </c>
      <c r="AG161" s="465">
        <f t="shared" si="142"/>
        <v>0</v>
      </c>
      <c r="AH161" s="465">
        <f t="shared" si="143"/>
        <v>0</v>
      </c>
      <c r="AI161" s="465">
        <f t="shared" si="144"/>
        <v>95625</v>
      </c>
      <c r="AJ161" s="464">
        <f t="shared" si="145"/>
        <v>95625</v>
      </c>
      <c r="AK161" s="464">
        <f t="shared" si="146"/>
        <v>1147500</v>
      </c>
    </row>
    <row r="162" spans="1:37" s="463" customFormat="1" ht="17.25">
      <c r="A162" s="875">
        <v>16</v>
      </c>
      <c r="B162" s="878" t="s">
        <v>234</v>
      </c>
      <c r="C162" s="842" t="s">
        <v>1960</v>
      </c>
      <c r="D162" s="842">
        <v>1956</v>
      </c>
      <c r="E162" s="878" t="s">
        <v>408</v>
      </c>
      <c r="F162" s="836">
        <v>1</v>
      </c>
      <c r="G162" s="837">
        <v>1</v>
      </c>
      <c r="H162" s="838">
        <v>83200</v>
      </c>
      <c r="I162" s="840"/>
      <c r="J162" s="840"/>
      <c r="K162" s="840">
        <v>95625</v>
      </c>
      <c r="L162" s="840">
        <f t="shared" si="147"/>
        <v>95625</v>
      </c>
      <c r="M162" s="838">
        <f t="shared" si="128"/>
        <v>1147500</v>
      </c>
      <c r="N162" s="608">
        <v>1</v>
      </c>
      <c r="O162" s="605">
        <v>1</v>
      </c>
      <c r="P162" s="464">
        <f t="shared" si="129"/>
        <v>83200</v>
      </c>
      <c r="Q162" s="465">
        <f t="shared" si="130"/>
        <v>0</v>
      </c>
      <c r="R162" s="465">
        <f t="shared" si="131"/>
        <v>0</v>
      </c>
      <c r="S162" s="465">
        <f t="shared" si="132"/>
        <v>95625</v>
      </c>
      <c r="T162" s="464">
        <f t="shared" si="133"/>
        <v>95625</v>
      </c>
      <c r="U162" s="464">
        <f t="shared" si="134"/>
        <v>1147500</v>
      </c>
      <c r="V162" s="608">
        <v>1</v>
      </c>
      <c r="W162" s="605">
        <v>1</v>
      </c>
      <c r="X162" s="464">
        <f t="shared" si="135"/>
        <v>83200</v>
      </c>
      <c r="Y162" s="465">
        <f t="shared" si="136"/>
        <v>0</v>
      </c>
      <c r="Z162" s="465">
        <f t="shared" si="137"/>
        <v>0</v>
      </c>
      <c r="AA162" s="465">
        <f t="shared" si="138"/>
        <v>95625</v>
      </c>
      <c r="AB162" s="464">
        <f t="shared" si="139"/>
        <v>95625</v>
      </c>
      <c r="AC162" s="464">
        <f t="shared" si="140"/>
        <v>1147500</v>
      </c>
      <c r="AD162" s="608">
        <v>1</v>
      </c>
      <c r="AE162" s="605">
        <v>1</v>
      </c>
      <c r="AF162" s="464">
        <f t="shared" si="141"/>
        <v>83200</v>
      </c>
      <c r="AG162" s="465">
        <f t="shared" si="142"/>
        <v>0</v>
      </c>
      <c r="AH162" s="465">
        <f t="shared" si="143"/>
        <v>0</v>
      </c>
      <c r="AI162" s="465">
        <f t="shared" si="144"/>
        <v>95625</v>
      </c>
      <c r="AJ162" s="464">
        <f t="shared" si="145"/>
        <v>95625</v>
      </c>
      <c r="AK162" s="464">
        <f t="shared" si="146"/>
        <v>1147500</v>
      </c>
    </row>
    <row r="163" spans="1:37" s="463" customFormat="1" ht="17.25">
      <c r="A163" s="875">
        <v>17</v>
      </c>
      <c r="B163" s="878" t="s">
        <v>556</v>
      </c>
      <c r="C163" s="853" t="s">
        <v>1960</v>
      </c>
      <c r="D163" s="853">
        <v>1971</v>
      </c>
      <c r="E163" s="880" t="s">
        <v>408</v>
      </c>
      <c r="F163" s="836">
        <v>1</v>
      </c>
      <c r="G163" s="837">
        <v>1</v>
      </c>
      <c r="H163" s="838">
        <v>83200</v>
      </c>
      <c r="I163" s="840"/>
      <c r="J163" s="840"/>
      <c r="K163" s="840">
        <v>95625</v>
      </c>
      <c r="L163" s="840">
        <f t="shared" si="147"/>
        <v>95625</v>
      </c>
      <c r="M163" s="838">
        <f t="shared" si="128"/>
        <v>1147500</v>
      </c>
      <c r="N163" s="608">
        <v>1</v>
      </c>
      <c r="O163" s="605">
        <v>1</v>
      </c>
      <c r="P163" s="464">
        <f t="shared" si="129"/>
        <v>83200</v>
      </c>
      <c r="Q163" s="465">
        <f t="shared" si="130"/>
        <v>0</v>
      </c>
      <c r="R163" s="465">
        <f t="shared" si="131"/>
        <v>0</v>
      </c>
      <c r="S163" s="465">
        <f t="shared" si="132"/>
        <v>95625</v>
      </c>
      <c r="T163" s="464">
        <f t="shared" si="133"/>
        <v>95625</v>
      </c>
      <c r="U163" s="464">
        <f t="shared" si="134"/>
        <v>1147500</v>
      </c>
      <c r="V163" s="608">
        <v>1</v>
      </c>
      <c r="W163" s="605">
        <v>1</v>
      </c>
      <c r="X163" s="464">
        <f t="shared" si="135"/>
        <v>83200</v>
      </c>
      <c r="Y163" s="465">
        <f t="shared" si="136"/>
        <v>0</v>
      </c>
      <c r="Z163" s="465">
        <f t="shared" si="137"/>
        <v>0</v>
      </c>
      <c r="AA163" s="465">
        <f t="shared" si="138"/>
        <v>95625</v>
      </c>
      <c r="AB163" s="464">
        <f t="shared" si="139"/>
        <v>95625</v>
      </c>
      <c r="AC163" s="464">
        <f t="shared" si="140"/>
        <v>1147500</v>
      </c>
      <c r="AD163" s="608">
        <v>1</v>
      </c>
      <c r="AE163" s="605">
        <v>1</v>
      </c>
      <c r="AF163" s="464">
        <f t="shared" si="141"/>
        <v>83200</v>
      </c>
      <c r="AG163" s="465">
        <f t="shared" si="142"/>
        <v>0</v>
      </c>
      <c r="AH163" s="465">
        <f t="shared" si="143"/>
        <v>0</v>
      </c>
      <c r="AI163" s="465">
        <f t="shared" si="144"/>
        <v>95625</v>
      </c>
      <c r="AJ163" s="464">
        <f t="shared" si="145"/>
        <v>95625</v>
      </c>
      <c r="AK163" s="464">
        <f t="shared" si="146"/>
        <v>1147500</v>
      </c>
    </row>
    <row r="164" spans="1:37" s="463" customFormat="1" ht="17.25">
      <c r="A164" s="875">
        <v>18</v>
      </c>
      <c r="B164" s="878" t="s">
        <v>1579</v>
      </c>
      <c r="C164" s="853" t="s">
        <v>1960</v>
      </c>
      <c r="D164" s="853">
        <v>1967</v>
      </c>
      <c r="E164" s="880" t="s">
        <v>408</v>
      </c>
      <c r="F164" s="836">
        <v>1</v>
      </c>
      <c r="G164" s="837">
        <v>1</v>
      </c>
      <c r="H164" s="838">
        <v>83200</v>
      </c>
      <c r="I164" s="840"/>
      <c r="J164" s="840"/>
      <c r="K164" s="840">
        <v>95625</v>
      </c>
      <c r="L164" s="840">
        <f t="shared" si="147"/>
        <v>95625</v>
      </c>
      <c r="M164" s="838">
        <f t="shared" si="128"/>
        <v>1147500</v>
      </c>
      <c r="N164" s="608">
        <v>1</v>
      </c>
      <c r="O164" s="605">
        <v>1</v>
      </c>
      <c r="P164" s="464">
        <f t="shared" si="129"/>
        <v>83200</v>
      </c>
      <c r="Q164" s="465">
        <f t="shared" si="130"/>
        <v>0</v>
      </c>
      <c r="R164" s="465">
        <f t="shared" si="131"/>
        <v>0</v>
      </c>
      <c r="S164" s="465">
        <f t="shared" si="132"/>
        <v>95625</v>
      </c>
      <c r="T164" s="464">
        <f t="shared" si="133"/>
        <v>95625</v>
      </c>
      <c r="U164" s="464">
        <f t="shared" si="134"/>
        <v>1147500</v>
      </c>
      <c r="V164" s="608">
        <v>1</v>
      </c>
      <c r="W164" s="605">
        <v>1</v>
      </c>
      <c r="X164" s="464">
        <f t="shared" si="135"/>
        <v>83200</v>
      </c>
      <c r="Y164" s="465">
        <f t="shared" si="136"/>
        <v>0</v>
      </c>
      <c r="Z164" s="465">
        <f t="shared" si="137"/>
        <v>0</v>
      </c>
      <c r="AA164" s="465">
        <f t="shared" si="138"/>
        <v>95625</v>
      </c>
      <c r="AB164" s="464">
        <f t="shared" si="139"/>
        <v>95625</v>
      </c>
      <c r="AC164" s="464">
        <f t="shared" si="140"/>
        <v>1147500</v>
      </c>
      <c r="AD164" s="608">
        <v>1</v>
      </c>
      <c r="AE164" s="605">
        <v>1</v>
      </c>
      <c r="AF164" s="464">
        <f t="shared" si="141"/>
        <v>83200</v>
      </c>
      <c r="AG164" s="465">
        <f t="shared" si="142"/>
        <v>0</v>
      </c>
      <c r="AH164" s="465">
        <f t="shared" si="143"/>
        <v>0</v>
      </c>
      <c r="AI164" s="465">
        <f t="shared" si="144"/>
        <v>95625</v>
      </c>
      <c r="AJ164" s="464">
        <f t="shared" si="145"/>
        <v>95625</v>
      </c>
      <c r="AK164" s="464">
        <f t="shared" si="146"/>
        <v>1147500</v>
      </c>
    </row>
    <row r="165" spans="1:37" s="463" customFormat="1" ht="17.25">
      <c r="A165" s="875">
        <v>19</v>
      </c>
      <c r="B165" s="882" t="s">
        <v>1382</v>
      </c>
      <c r="C165" s="928" t="s">
        <v>1960</v>
      </c>
      <c r="D165" s="853">
        <v>1966</v>
      </c>
      <c r="E165" s="884" t="s">
        <v>408</v>
      </c>
      <c r="F165" s="836">
        <v>1</v>
      </c>
      <c r="G165" s="837">
        <v>1</v>
      </c>
      <c r="H165" s="838">
        <v>83200</v>
      </c>
      <c r="I165" s="840"/>
      <c r="J165" s="840">
        <v>8000</v>
      </c>
      <c r="K165" s="840">
        <v>95625</v>
      </c>
      <c r="L165" s="840">
        <f t="shared" si="147"/>
        <v>103625</v>
      </c>
      <c r="M165" s="838">
        <f t="shared" si="128"/>
        <v>1243500</v>
      </c>
      <c r="N165" s="608">
        <v>1</v>
      </c>
      <c r="O165" s="605">
        <v>1</v>
      </c>
      <c r="P165" s="464">
        <f t="shared" si="129"/>
        <v>83200</v>
      </c>
      <c r="Q165" s="465">
        <f t="shared" si="130"/>
        <v>0</v>
      </c>
      <c r="R165" s="465">
        <f t="shared" si="131"/>
        <v>8000</v>
      </c>
      <c r="S165" s="465">
        <f t="shared" si="132"/>
        <v>95625</v>
      </c>
      <c r="T165" s="464">
        <f t="shared" si="133"/>
        <v>103625</v>
      </c>
      <c r="U165" s="464">
        <f t="shared" si="134"/>
        <v>1243500</v>
      </c>
      <c r="V165" s="608">
        <v>1</v>
      </c>
      <c r="W165" s="605">
        <v>1</v>
      </c>
      <c r="X165" s="464">
        <f t="shared" si="135"/>
        <v>83200</v>
      </c>
      <c r="Y165" s="465">
        <f t="shared" si="136"/>
        <v>0</v>
      </c>
      <c r="Z165" s="465">
        <f t="shared" si="137"/>
        <v>8000</v>
      </c>
      <c r="AA165" s="465">
        <f t="shared" si="138"/>
        <v>95625</v>
      </c>
      <c r="AB165" s="464">
        <f t="shared" si="139"/>
        <v>103625</v>
      </c>
      <c r="AC165" s="464">
        <f t="shared" si="140"/>
        <v>1243500</v>
      </c>
      <c r="AD165" s="608">
        <v>1</v>
      </c>
      <c r="AE165" s="605">
        <v>1</v>
      </c>
      <c r="AF165" s="464">
        <f t="shared" si="141"/>
        <v>83200</v>
      </c>
      <c r="AG165" s="465">
        <f t="shared" si="142"/>
        <v>0</v>
      </c>
      <c r="AH165" s="465">
        <f t="shared" si="143"/>
        <v>8000</v>
      </c>
      <c r="AI165" s="465">
        <f t="shared" si="144"/>
        <v>95625</v>
      </c>
      <c r="AJ165" s="464">
        <f t="shared" si="145"/>
        <v>103625</v>
      </c>
      <c r="AK165" s="464">
        <f t="shared" si="146"/>
        <v>1243500</v>
      </c>
    </row>
    <row r="166" spans="1:37" s="463" customFormat="1" ht="27">
      <c r="A166" s="875">
        <v>20</v>
      </c>
      <c r="B166" s="808" t="s">
        <v>2224</v>
      </c>
      <c r="C166" s="842" t="s">
        <v>1961</v>
      </c>
      <c r="D166" s="842">
        <v>2001</v>
      </c>
      <c r="E166" s="843" t="s">
        <v>929</v>
      </c>
      <c r="F166" s="836">
        <v>1</v>
      </c>
      <c r="G166" s="837">
        <v>1.25</v>
      </c>
      <c r="H166" s="838">
        <v>83200</v>
      </c>
      <c r="I166" s="840"/>
      <c r="J166" s="840"/>
      <c r="K166" s="840">
        <v>104000</v>
      </c>
      <c r="L166" s="838">
        <f>+I166+J166+K166</f>
        <v>104000</v>
      </c>
      <c r="M166" s="838">
        <f t="shared" si="128"/>
        <v>1248000</v>
      </c>
      <c r="N166" s="608">
        <v>1</v>
      </c>
      <c r="O166" s="605">
        <v>1.25</v>
      </c>
      <c r="P166" s="464">
        <f t="shared" si="129"/>
        <v>83200</v>
      </c>
      <c r="Q166" s="465">
        <f t="shared" si="130"/>
        <v>0</v>
      </c>
      <c r="R166" s="465">
        <f t="shared" si="131"/>
        <v>0</v>
      </c>
      <c r="S166" s="465">
        <f t="shared" si="132"/>
        <v>104000</v>
      </c>
      <c r="T166" s="464">
        <f t="shared" si="133"/>
        <v>104000</v>
      </c>
      <c r="U166" s="464">
        <f t="shared" si="134"/>
        <v>1248000</v>
      </c>
      <c r="V166" s="608">
        <v>1</v>
      </c>
      <c r="W166" s="605">
        <v>1.25</v>
      </c>
      <c r="X166" s="464">
        <f t="shared" si="135"/>
        <v>83200</v>
      </c>
      <c r="Y166" s="465">
        <f t="shared" si="136"/>
        <v>0</v>
      </c>
      <c r="Z166" s="465">
        <f t="shared" si="137"/>
        <v>0</v>
      </c>
      <c r="AA166" s="465">
        <f t="shared" si="138"/>
        <v>104000</v>
      </c>
      <c r="AB166" s="464">
        <f t="shared" si="139"/>
        <v>104000</v>
      </c>
      <c r="AC166" s="464">
        <f t="shared" si="140"/>
        <v>1248000</v>
      </c>
      <c r="AD166" s="608">
        <v>1</v>
      </c>
      <c r="AE166" s="605">
        <v>1.25</v>
      </c>
      <c r="AF166" s="464">
        <f t="shared" si="141"/>
        <v>83200</v>
      </c>
      <c r="AG166" s="465">
        <f t="shared" si="142"/>
        <v>0</v>
      </c>
      <c r="AH166" s="465">
        <f t="shared" si="143"/>
        <v>0</v>
      </c>
      <c r="AI166" s="465">
        <f t="shared" si="144"/>
        <v>104000</v>
      </c>
      <c r="AJ166" s="464">
        <f t="shared" si="145"/>
        <v>104000</v>
      </c>
      <c r="AK166" s="464">
        <f t="shared" si="146"/>
        <v>1248000</v>
      </c>
    </row>
    <row r="167" spans="1:37" s="463" customFormat="1" ht="17.25">
      <c r="A167" s="875">
        <v>21</v>
      </c>
      <c r="B167" s="808" t="s">
        <v>653</v>
      </c>
      <c r="C167" s="853" t="s">
        <v>1961</v>
      </c>
      <c r="D167" s="853">
        <v>1960</v>
      </c>
      <c r="E167" s="880" t="s">
        <v>395</v>
      </c>
      <c r="F167" s="836">
        <v>1</v>
      </c>
      <c r="G167" s="837">
        <v>1.5</v>
      </c>
      <c r="H167" s="838">
        <v>83200</v>
      </c>
      <c r="I167" s="840"/>
      <c r="J167" s="840"/>
      <c r="K167" s="840">
        <f>G167*H167</f>
        <v>124800</v>
      </c>
      <c r="L167" s="838">
        <f>+I167+J167+K167</f>
        <v>124800</v>
      </c>
      <c r="M167" s="838">
        <f t="shared" si="128"/>
        <v>1497600</v>
      </c>
      <c r="N167" s="608">
        <v>1</v>
      </c>
      <c r="O167" s="605">
        <v>1.5</v>
      </c>
      <c r="P167" s="464">
        <f t="shared" si="129"/>
        <v>83200</v>
      </c>
      <c r="Q167" s="465">
        <f t="shared" si="130"/>
        <v>0</v>
      </c>
      <c r="R167" s="465">
        <f t="shared" si="131"/>
        <v>0</v>
      </c>
      <c r="S167" s="465">
        <f t="shared" si="132"/>
        <v>124800</v>
      </c>
      <c r="T167" s="464">
        <f t="shared" si="133"/>
        <v>124800</v>
      </c>
      <c r="U167" s="464">
        <f t="shared" si="134"/>
        <v>1497600</v>
      </c>
      <c r="V167" s="608">
        <v>1</v>
      </c>
      <c r="W167" s="605">
        <v>1.5</v>
      </c>
      <c r="X167" s="464">
        <f t="shared" si="135"/>
        <v>83200</v>
      </c>
      <c r="Y167" s="465">
        <f t="shared" si="136"/>
        <v>0</v>
      </c>
      <c r="Z167" s="465">
        <f t="shared" si="137"/>
        <v>0</v>
      </c>
      <c r="AA167" s="465">
        <f t="shared" si="138"/>
        <v>124800</v>
      </c>
      <c r="AB167" s="464">
        <f t="shared" si="139"/>
        <v>124800</v>
      </c>
      <c r="AC167" s="464">
        <f t="shared" si="140"/>
        <v>1497600</v>
      </c>
      <c r="AD167" s="608">
        <v>1</v>
      </c>
      <c r="AE167" s="605">
        <v>1.5</v>
      </c>
      <c r="AF167" s="464">
        <f t="shared" si="141"/>
        <v>83200</v>
      </c>
      <c r="AG167" s="465">
        <f t="shared" si="142"/>
        <v>0</v>
      </c>
      <c r="AH167" s="465">
        <f t="shared" si="143"/>
        <v>0</v>
      </c>
      <c r="AI167" s="465">
        <f t="shared" si="144"/>
        <v>124800</v>
      </c>
      <c r="AJ167" s="464">
        <f t="shared" si="145"/>
        <v>124800</v>
      </c>
      <c r="AK167" s="464">
        <f t="shared" si="146"/>
        <v>1497600</v>
      </c>
    </row>
    <row r="168" spans="1:37" s="463" customFormat="1" ht="17.25">
      <c r="A168" s="875">
        <v>22</v>
      </c>
      <c r="B168" s="878" t="s">
        <v>2225</v>
      </c>
      <c r="C168" s="842" t="s">
        <v>1961</v>
      </c>
      <c r="D168" s="842">
        <v>1976</v>
      </c>
      <c r="E168" s="878" t="s">
        <v>902</v>
      </c>
      <c r="F168" s="836">
        <v>1</v>
      </c>
      <c r="G168" s="837">
        <v>1.6</v>
      </c>
      <c r="H168" s="838">
        <v>83200</v>
      </c>
      <c r="I168" s="840"/>
      <c r="J168" s="840"/>
      <c r="K168" s="840">
        <f>G168*H168</f>
        <v>133120</v>
      </c>
      <c r="L168" s="838">
        <f>+I168+J168+K168</f>
        <v>133120</v>
      </c>
      <c r="M168" s="838">
        <f t="shared" si="128"/>
        <v>1597440</v>
      </c>
      <c r="N168" s="608">
        <v>1</v>
      </c>
      <c r="O168" s="605">
        <v>1.6</v>
      </c>
      <c r="P168" s="464">
        <f t="shared" si="129"/>
        <v>83200</v>
      </c>
      <c r="Q168" s="465">
        <f t="shared" si="130"/>
        <v>0</v>
      </c>
      <c r="R168" s="465">
        <f t="shared" si="131"/>
        <v>0</v>
      </c>
      <c r="S168" s="465">
        <f t="shared" si="132"/>
        <v>133120</v>
      </c>
      <c r="T168" s="464">
        <f t="shared" si="133"/>
        <v>133120</v>
      </c>
      <c r="U168" s="464">
        <f t="shared" si="134"/>
        <v>1597440</v>
      </c>
      <c r="V168" s="608">
        <v>1</v>
      </c>
      <c r="W168" s="605">
        <v>1.6</v>
      </c>
      <c r="X168" s="464">
        <f t="shared" si="135"/>
        <v>83200</v>
      </c>
      <c r="Y168" s="465">
        <f t="shared" si="136"/>
        <v>0</v>
      </c>
      <c r="Z168" s="465">
        <f t="shared" si="137"/>
        <v>0</v>
      </c>
      <c r="AA168" s="465">
        <f t="shared" si="138"/>
        <v>133120</v>
      </c>
      <c r="AB168" s="464">
        <f t="shared" si="139"/>
        <v>133120</v>
      </c>
      <c r="AC168" s="464">
        <f t="shared" si="140"/>
        <v>1597440</v>
      </c>
      <c r="AD168" s="608">
        <v>1</v>
      </c>
      <c r="AE168" s="605">
        <v>1.6</v>
      </c>
      <c r="AF168" s="464">
        <f t="shared" si="141"/>
        <v>83200</v>
      </c>
      <c r="AG168" s="465">
        <f t="shared" si="142"/>
        <v>0</v>
      </c>
      <c r="AH168" s="465">
        <f t="shared" si="143"/>
        <v>0</v>
      </c>
      <c r="AI168" s="465">
        <f t="shared" si="144"/>
        <v>133120</v>
      </c>
      <c r="AJ168" s="464">
        <f t="shared" si="145"/>
        <v>133120</v>
      </c>
      <c r="AK168" s="464">
        <f t="shared" si="146"/>
        <v>1597440</v>
      </c>
    </row>
    <row r="169" spans="1:37" s="463" customFormat="1" ht="40.5">
      <c r="A169" s="875">
        <v>23</v>
      </c>
      <c r="B169" s="878" t="s">
        <v>78</v>
      </c>
      <c r="C169" s="842"/>
      <c r="D169" s="842"/>
      <c r="E169" s="843" t="s">
        <v>928</v>
      </c>
      <c r="F169" s="836">
        <v>1</v>
      </c>
      <c r="G169" s="837">
        <v>1</v>
      </c>
      <c r="H169" s="838">
        <v>83200</v>
      </c>
      <c r="I169" s="840"/>
      <c r="J169" s="840"/>
      <c r="K169" s="840">
        <v>104000</v>
      </c>
      <c r="L169" s="838">
        <f>+I169+J169+K169</f>
        <v>104000</v>
      </c>
      <c r="M169" s="838">
        <f t="shared" si="128"/>
        <v>1248000</v>
      </c>
      <c r="N169" s="608">
        <v>1</v>
      </c>
      <c r="O169" s="605">
        <v>1</v>
      </c>
      <c r="P169" s="464">
        <f t="shared" si="129"/>
        <v>83200</v>
      </c>
      <c r="Q169" s="465">
        <f t="shared" si="130"/>
        <v>0</v>
      </c>
      <c r="R169" s="465">
        <f t="shared" si="131"/>
        <v>0</v>
      </c>
      <c r="S169" s="465">
        <f t="shared" si="132"/>
        <v>104000</v>
      </c>
      <c r="T169" s="464">
        <f t="shared" si="133"/>
        <v>104000</v>
      </c>
      <c r="U169" s="464">
        <f t="shared" si="134"/>
        <v>1248000</v>
      </c>
      <c r="V169" s="608">
        <v>1</v>
      </c>
      <c r="W169" s="605">
        <v>1</v>
      </c>
      <c r="X169" s="464">
        <f t="shared" si="135"/>
        <v>83200</v>
      </c>
      <c r="Y169" s="465">
        <f t="shared" si="136"/>
        <v>0</v>
      </c>
      <c r="Z169" s="465">
        <f t="shared" si="137"/>
        <v>0</v>
      </c>
      <c r="AA169" s="465">
        <f t="shared" si="138"/>
        <v>104000</v>
      </c>
      <c r="AB169" s="464">
        <f t="shared" si="139"/>
        <v>104000</v>
      </c>
      <c r="AC169" s="464">
        <f t="shared" si="140"/>
        <v>1248000</v>
      </c>
      <c r="AD169" s="608">
        <v>1</v>
      </c>
      <c r="AE169" s="605">
        <v>1</v>
      </c>
      <c r="AF169" s="464">
        <f t="shared" si="141"/>
        <v>83200</v>
      </c>
      <c r="AG169" s="465">
        <f t="shared" si="142"/>
        <v>0</v>
      </c>
      <c r="AH169" s="465">
        <f t="shared" si="143"/>
        <v>0</v>
      </c>
      <c r="AI169" s="465">
        <f t="shared" si="144"/>
        <v>104000</v>
      </c>
      <c r="AJ169" s="464">
        <f t="shared" si="145"/>
        <v>104000</v>
      </c>
      <c r="AK169" s="464">
        <f t="shared" si="146"/>
        <v>1248000</v>
      </c>
    </row>
    <row r="170" spans="1:37" s="463" customFormat="1" ht="22.5">
      <c r="A170" s="1005" t="s">
        <v>47</v>
      </c>
      <c r="B170" s="1005"/>
      <c r="C170" s="1005"/>
      <c r="D170" s="1005"/>
      <c r="E170" s="1005"/>
      <c r="F170" s="614">
        <f t="shared" ref="F170:AK170" si="148">SUM(F147:F169)</f>
        <v>23</v>
      </c>
      <c r="G170" s="614">
        <f t="shared" si="148"/>
        <v>25.35</v>
      </c>
      <c r="H170" s="614">
        <f t="shared" si="148"/>
        <v>1913600</v>
      </c>
      <c r="I170" s="614">
        <f t="shared" si="148"/>
        <v>0</v>
      </c>
      <c r="J170" s="614">
        <f t="shared" si="148"/>
        <v>16000</v>
      </c>
      <c r="K170" s="614">
        <f t="shared" si="148"/>
        <v>2399770</v>
      </c>
      <c r="L170" s="614">
        <f t="shared" si="148"/>
        <v>2415770</v>
      </c>
      <c r="M170" s="614">
        <f t="shared" si="148"/>
        <v>28989240</v>
      </c>
      <c r="N170" s="614">
        <f t="shared" si="148"/>
        <v>23</v>
      </c>
      <c r="O170" s="614">
        <f t="shared" si="148"/>
        <v>25.35</v>
      </c>
      <c r="P170" s="614">
        <f t="shared" si="148"/>
        <v>1913600</v>
      </c>
      <c r="Q170" s="614">
        <f t="shared" si="148"/>
        <v>0</v>
      </c>
      <c r="R170" s="614">
        <f t="shared" si="148"/>
        <v>16000</v>
      </c>
      <c r="S170" s="614">
        <f t="shared" si="148"/>
        <v>2399770</v>
      </c>
      <c r="T170" s="614">
        <f t="shared" si="148"/>
        <v>2415770</v>
      </c>
      <c r="U170" s="614">
        <f t="shared" si="148"/>
        <v>28989240</v>
      </c>
      <c r="V170" s="614">
        <f t="shared" si="148"/>
        <v>23</v>
      </c>
      <c r="W170" s="614">
        <f t="shared" si="148"/>
        <v>25.35</v>
      </c>
      <c r="X170" s="614">
        <f t="shared" si="148"/>
        <v>1913600</v>
      </c>
      <c r="Y170" s="614">
        <f t="shared" si="148"/>
        <v>0</v>
      </c>
      <c r="Z170" s="614">
        <f t="shared" si="148"/>
        <v>16000</v>
      </c>
      <c r="AA170" s="614">
        <f t="shared" si="148"/>
        <v>2399770</v>
      </c>
      <c r="AB170" s="614">
        <f t="shared" si="148"/>
        <v>2415770</v>
      </c>
      <c r="AC170" s="614">
        <f t="shared" si="148"/>
        <v>28989240</v>
      </c>
      <c r="AD170" s="614">
        <f t="shared" si="148"/>
        <v>23</v>
      </c>
      <c r="AE170" s="614">
        <f t="shared" si="148"/>
        <v>25.35</v>
      </c>
      <c r="AF170" s="614">
        <f t="shared" si="148"/>
        <v>1913600</v>
      </c>
      <c r="AG170" s="614">
        <f t="shared" si="148"/>
        <v>0</v>
      </c>
      <c r="AH170" s="614">
        <f t="shared" si="148"/>
        <v>16000</v>
      </c>
      <c r="AI170" s="614">
        <f t="shared" si="148"/>
        <v>2399770</v>
      </c>
      <c r="AJ170" s="614">
        <f t="shared" si="148"/>
        <v>2415770</v>
      </c>
      <c r="AK170" s="614">
        <f t="shared" si="148"/>
        <v>28989240</v>
      </c>
    </row>
    <row r="171" spans="1:37" s="463" customFormat="1">
      <c r="A171" s="475"/>
      <c r="B171" s="468"/>
      <c r="C171" s="466"/>
      <c r="D171" s="466"/>
      <c r="E171" s="610"/>
      <c r="J171" s="475"/>
    </row>
    <row r="172" spans="1:37" s="463" customFormat="1">
      <c r="A172" s="475"/>
      <c r="B172" s="468"/>
      <c r="C172" s="466"/>
      <c r="D172" s="466"/>
      <c r="E172" s="610"/>
      <c r="J172" s="475"/>
    </row>
    <row r="173" spans="1:37" s="603" customFormat="1" ht="22.5" customHeight="1">
      <c r="A173" s="999" t="s">
        <v>554</v>
      </c>
      <c r="B173" s="1000"/>
      <c r="C173" s="1000"/>
      <c r="D173" s="1000"/>
      <c r="E173" s="1001"/>
      <c r="F173" s="998" t="s">
        <v>1028</v>
      </c>
      <c r="G173" s="998"/>
      <c r="H173" s="998"/>
      <c r="I173" s="998"/>
      <c r="J173" s="998"/>
      <c r="K173" s="998"/>
      <c r="L173" s="998"/>
      <c r="M173" s="998"/>
      <c r="N173" s="998" t="s">
        <v>1028</v>
      </c>
      <c r="O173" s="998"/>
      <c r="P173" s="998"/>
      <c r="Q173" s="998"/>
      <c r="R173" s="998"/>
      <c r="S173" s="998"/>
      <c r="T173" s="998"/>
      <c r="U173" s="998"/>
      <c r="V173" s="998" t="s">
        <v>1028</v>
      </c>
      <c r="W173" s="998"/>
      <c r="X173" s="998"/>
      <c r="Y173" s="998"/>
      <c r="Z173" s="998"/>
      <c r="AA173" s="998"/>
      <c r="AB173" s="998"/>
      <c r="AC173" s="998"/>
      <c r="AD173" s="998" t="s">
        <v>1028</v>
      </c>
      <c r="AE173" s="998"/>
      <c r="AF173" s="998"/>
      <c r="AG173" s="998"/>
      <c r="AH173" s="998"/>
      <c r="AI173" s="998"/>
      <c r="AJ173" s="998"/>
      <c r="AK173" s="998"/>
    </row>
    <row r="174" spans="1:37" s="604" customFormat="1" ht="24" customHeight="1">
      <c r="A174" s="1002" t="s">
        <v>224</v>
      </c>
      <c r="B174" s="1003"/>
      <c r="C174" s="1003"/>
      <c r="D174" s="1003"/>
      <c r="E174" s="1004"/>
      <c r="F174" s="996" t="s">
        <v>1410</v>
      </c>
      <c r="G174" s="996"/>
      <c r="H174" s="996"/>
      <c r="I174" s="996"/>
      <c r="J174" s="996"/>
      <c r="K174" s="996"/>
      <c r="L174" s="996"/>
      <c r="M174" s="996"/>
      <c r="N174" s="1002" t="s">
        <v>1946</v>
      </c>
      <c r="O174" s="1003"/>
      <c r="P174" s="1003"/>
      <c r="Q174" s="1003"/>
      <c r="R174" s="1003"/>
      <c r="S174" s="1003"/>
      <c r="T174" s="1003"/>
      <c r="U174" s="1004"/>
      <c r="V174" s="996" t="s">
        <v>2458</v>
      </c>
      <c r="W174" s="996"/>
      <c r="X174" s="996"/>
      <c r="Y174" s="996"/>
      <c r="Z174" s="996"/>
      <c r="AA174" s="996"/>
      <c r="AB174" s="996"/>
      <c r="AC174" s="996"/>
      <c r="AD174" s="996" t="s">
        <v>2932</v>
      </c>
      <c r="AE174" s="996"/>
      <c r="AF174" s="996"/>
      <c r="AG174" s="996"/>
      <c r="AH174" s="996"/>
      <c r="AI174" s="996"/>
      <c r="AJ174" s="996"/>
      <c r="AK174" s="996"/>
    </row>
    <row r="175" spans="1:37" s="603" customFormat="1" ht="82.5" customHeight="1">
      <c r="A175" s="775" t="s">
        <v>10</v>
      </c>
      <c r="B175" s="748" t="s">
        <v>54</v>
      </c>
      <c r="C175" s="748" t="s">
        <v>1958</v>
      </c>
      <c r="D175" s="579" t="s">
        <v>1959</v>
      </c>
      <c r="E175" s="748" t="s">
        <v>55</v>
      </c>
      <c r="F175" s="616" t="s">
        <v>56</v>
      </c>
      <c r="G175" s="616" t="s">
        <v>90</v>
      </c>
      <c r="H175" s="616" t="s">
        <v>62</v>
      </c>
      <c r="I175" s="616" t="s">
        <v>58</v>
      </c>
      <c r="J175" s="616" t="s">
        <v>59</v>
      </c>
      <c r="K175" s="616" t="s">
        <v>597</v>
      </c>
      <c r="L175" s="616" t="s">
        <v>552</v>
      </c>
      <c r="M175" s="617" t="s">
        <v>1411</v>
      </c>
      <c r="N175" s="616" t="s">
        <v>56</v>
      </c>
      <c r="O175" s="616" t="s">
        <v>90</v>
      </c>
      <c r="P175" s="616" t="s">
        <v>62</v>
      </c>
      <c r="Q175" s="616" t="s">
        <v>58</v>
      </c>
      <c r="R175" s="616" t="s">
        <v>59</v>
      </c>
      <c r="S175" s="616" t="s">
        <v>597</v>
      </c>
      <c r="T175" s="616" t="s">
        <v>552</v>
      </c>
      <c r="U175" s="617" t="s">
        <v>1952</v>
      </c>
      <c r="V175" s="616" t="s">
        <v>56</v>
      </c>
      <c r="W175" s="616" t="s">
        <v>90</v>
      </c>
      <c r="X175" s="616" t="s">
        <v>62</v>
      </c>
      <c r="Y175" s="616" t="s">
        <v>58</v>
      </c>
      <c r="Z175" s="616" t="s">
        <v>59</v>
      </c>
      <c r="AA175" s="616" t="s">
        <v>597</v>
      </c>
      <c r="AB175" s="616" t="s">
        <v>552</v>
      </c>
      <c r="AC175" s="617" t="s">
        <v>2463</v>
      </c>
      <c r="AD175" s="616" t="s">
        <v>56</v>
      </c>
      <c r="AE175" s="616" t="s">
        <v>90</v>
      </c>
      <c r="AF175" s="616" t="s">
        <v>62</v>
      </c>
      <c r="AG175" s="616" t="s">
        <v>58</v>
      </c>
      <c r="AH175" s="616" t="s">
        <v>59</v>
      </c>
      <c r="AI175" s="616" t="s">
        <v>597</v>
      </c>
      <c r="AJ175" s="616" t="s">
        <v>552</v>
      </c>
      <c r="AK175" s="617" t="s">
        <v>2938</v>
      </c>
    </row>
    <row r="176" spans="1:37" s="604" customFormat="1" ht="27">
      <c r="A176" s="855">
        <v>1</v>
      </c>
      <c r="B176" s="835" t="s">
        <v>166</v>
      </c>
      <c r="C176" s="842" t="s">
        <v>1961</v>
      </c>
      <c r="D176" s="842">
        <v>1975</v>
      </c>
      <c r="E176" s="843" t="s">
        <v>929</v>
      </c>
      <c r="F176" s="836">
        <v>1</v>
      </c>
      <c r="G176" s="837">
        <v>1.25</v>
      </c>
      <c r="H176" s="839">
        <v>83200</v>
      </c>
      <c r="I176" s="840"/>
      <c r="J176" s="840"/>
      <c r="K176" s="839">
        <v>104000</v>
      </c>
      <c r="L176" s="838">
        <f t="shared" ref="L176:L183" si="149">+I176+J176+K176</f>
        <v>104000</v>
      </c>
      <c r="M176" s="838">
        <f t="shared" ref="M176:M194" si="150">+L176*12</f>
        <v>1248000</v>
      </c>
      <c r="N176" s="608">
        <v>1</v>
      </c>
      <c r="O176" s="605">
        <v>1.25</v>
      </c>
      <c r="P176" s="464">
        <f t="shared" ref="P176:P194" si="151">+H176</f>
        <v>83200</v>
      </c>
      <c r="Q176" s="465">
        <f t="shared" ref="Q176:Q194" si="152">+I176</f>
        <v>0</v>
      </c>
      <c r="R176" s="465">
        <f t="shared" ref="R176:R194" si="153">+J176</f>
        <v>0</v>
      </c>
      <c r="S176" s="465">
        <f t="shared" ref="S176:S194" si="154">+K176</f>
        <v>104000</v>
      </c>
      <c r="T176" s="464">
        <f t="shared" ref="T176:T194" si="155">+Q176+R176+S176</f>
        <v>104000</v>
      </c>
      <c r="U176" s="464">
        <f>+T176*12</f>
        <v>1248000</v>
      </c>
      <c r="V176" s="608">
        <v>1</v>
      </c>
      <c r="W176" s="605">
        <v>1.25</v>
      </c>
      <c r="X176" s="464">
        <f t="shared" ref="X176:X194" si="156">+P176</f>
        <v>83200</v>
      </c>
      <c r="Y176" s="465">
        <f t="shared" ref="Y176:Y194" si="157">+Q176</f>
        <v>0</v>
      </c>
      <c r="Z176" s="465">
        <f t="shared" ref="Z176:Z194" si="158">+R176</f>
        <v>0</v>
      </c>
      <c r="AA176" s="465">
        <f t="shared" ref="AA176:AA194" si="159">+S176</f>
        <v>104000</v>
      </c>
      <c r="AB176" s="464">
        <f t="shared" ref="AB176:AB194" si="160">+Y176+Z176+AA176</f>
        <v>104000</v>
      </c>
      <c r="AC176" s="464">
        <f t="shared" ref="AC176:AC194" si="161">+AB176*12</f>
        <v>1248000</v>
      </c>
      <c r="AD176" s="608">
        <v>1</v>
      </c>
      <c r="AE176" s="605">
        <v>1.25</v>
      </c>
      <c r="AF176" s="464">
        <f t="shared" ref="AF176:AF194" si="162">+X176</f>
        <v>83200</v>
      </c>
      <c r="AG176" s="465">
        <f t="shared" ref="AG176:AG194" si="163">+Y176</f>
        <v>0</v>
      </c>
      <c r="AH176" s="465">
        <f t="shared" ref="AH176:AH194" si="164">+Z176</f>
        <v>0</v>
      </c>
      <c r="AI176" s="465">
        <f t="shared" ref="AI176:AI194" si="165">+AA176</f>
        <v>104000</v>
      </c>
      <c r="AJ176" s="464">
        <f t="shared" ref="AJ176:AJ194" si="166">+AG176+AH176+AI176</f>
        <v>104000</v>
      </c>
      <c r="AK176" s="464">
        <f t="shared" ref="AK176:AK194" si="167">+AJ176*12</f>
        <v>1248000</v>
      </c>
    </row>
    <row r="177" spans="1:37" s="463" customFormat="1" ht="17.25">
      <c r="A177" s="855">
        <v>2</v>
      </c>
      <c r="B177" s="835" t="s">
        <v>2228</v>
      </c>
      <c r="C177" s="809" t="s">
        <v>1961</v>
      </c>
      <c r="D177" s="809">
        <v>1963</v>
      </c>
      <c r="E177" s="835" t="s">
        <v>392</v>
      </c>
      <c r="F177" s="836">
        <v>1</v>
      </c>
      <c r="G177" s="837">
        <v>1.6</v>
      </c>
      <c r="H177" s="838">
        <v>83200</v>
      </c>
      <c r="I177" s="840"/>
      <c r="J177" s="840"/>
      <c r="K177" s="840">
        <f>G177*H177</f>
        <v>133120</v>
      </c>
      <c r="L177" s="838">
        <f t="shared" si="149"/>
        <v>133120</v>
      </c>
      <c r="M177" s="838">
        <f t="shared" si="150"/>
        <v>1597440</v>
      </c>
      <c r="N177" s="608">
        <v>1</v>
      </c>
      <c r="O177" s="605">
        <v>1.6</v>
      </c>
      <c r="P177" s="464">
        <f t="shared" si="151"/>
        <v>83200</v>
      </c>
      <c r="Q177" s="465">
        <f t="shared" si="152"/>
        <v>0</v>
      </c>
      <c r="R177" s="465">
        <f t="shared" si="153"/>
        <v>0</v>
      </c>
      <c r="S177" s="465">
        <f t="shared" si="154"/>
        <v>133120</v>
      </c>
      <c r="T177" s="464">
        <f t="shared" si="155"/>
        <v>133120</v>
      </c>
      <c r="U177" s="464">
        <f t="shared" ref="U177:U194" si="168">+T177*12</f>
        <v>1597440</v>
      </c>
      <c r="V177" s="608">
        <v>1</v>
      </c>
      <c r="W177" s="605">
        <v>1.6</v>
      </c>
      <c r="X177" s="464">
        <f t="shared" si="156"/>
        <v>83200</v>
      </c>
      <c r="Y177" s="465">
        <f t="shared" si="157"/>
        <v>0</v>
      </c>
      <c r="Z177" s="465">
        <f t="shared" si="158"/>
        <v>0</v>
      </c>
      <c r="AA177" s="465">
        <f t="shared" si="159"/>
        <v>133120</v>
      </c>
      <c r="AB177" s="464">
        <f t="shared" si="160"/>
        <v>133120</v>
      </c>
      <c r="AC177" s="464">
        <f t="shared" si="161"/>
        <v>1597440</v>
      </c>
      <c r="AD177" s="608">
        <v>1</v>
      </c>
      <c r="AE177" s="605">
        <v>1.6</v>
      </c>
      <c r="AF177" s="464">
        <f t="shared" si="162"/>
        <v>83200</v>
      </c>
      <c r="AG177" s="465">
        <f t="shared" si="163"/>
        <v>0</v>
      </c>
      <c r="AH177" s="465">
        <f t="shared" si="164"/>
        <v>0</v>
      </c>
      <c r="AI177" s="465">
        <f t="shared" si="165"/>
        <v>133120</v>
      </c>
      <c r="AJ177" s="464">
        <f t="shared" si="166"/>
        <v>133120</v>
      </c>
      <c r="AK177" s="464">
        <f t="shared" si="167"/>
        <v>1597440</v>
      </c>
    </row>
    <row r="178" spans="1:37" s="463" customFormat="1" ht="17.25">
      <c r="A178" s="855">
        <v>3</v>
      </c>
      <c r="B178" s="835" t="s">
        <v>249</v>
      </c>
      <c r="C178" s="809" t="s">
        <v>1960</v>
      </c>
      <c r="D178" s="809">
        <v>1939</v>
      </c>
      <c r="E178" s="835" t="s">
        <v>393</v>
      </c>
      <c r="F178" s="836">
        <v>1</v>
      </c>
      <c r="G178" s="837">
        <v>1.5</v>
      </c>
      <c r="H178" s="838">
        <v>83200</v>
      </c>
      <c r="I178" s="840"/>
      <c r="J178" s="840"/>
      <c r="K178" s="840">
        <f>G178*H178</f>
        <v>124800</v>
      </c>
      <c r="L178" s="838">
        <f t="shared" si="149"/>
        <v>124800</v>
      </c>
      <c r="M178" s="838">
        <f t="shared" si="150"/>
        <v>1497600</v>
      </c>
      <c r="N178" s="608">
        <v>1</v>
      </c>
      <c r="O178" s="605">
        <v>1.5</v>
      </c>
      <c r="P178" s="464">
        <f t="shared" si="151"/>
        <v>83200</v>
      </c>
      <c r="Q178" s="465">
        <f t="shared" si="152"/>
        <v>0</v>
      </c>
      <c r="R178" s="465">
        <f t="shared" si="153"/>
        <v>0</v>
      </c>
      <c r="S178" s="465">
        <f t="shared" si="154"/>
        <v>124800</v>
      </c>
      <c r="T178" s="464">
        <f t="shared" si="155"/>
        <v>124800</v>
      </c>
      <c r="U178" s="464">
        <f t="shared" si="168"/>
        <v>1497600</v>
      </c>
      <c r="V178" s="608">
        <v>1</v>
      </c>
      <c r="W178" s="605">
        <v>1.5</v>
      </c>
      <c r="X178" s="464">
        <f t="shared" si="156"/>
        <v>83200</v>
      </c>
      <c r="Y178" s="465">
        <f t="shared" si="157"/>
        <v>0</v>
      </c>
      <c r="Z178" s="465">
        <f t="shared" si="158"/>
        <v>0</v>
      </c>
      <c r="AA178" s="465">
        <f t="shared" si="159"/>
        <v>124800</v>
      </c>
      <c r="AB178" s="464">
        <f t="shared" si="160"/>
        <v>124800</v>
      </c>
      <c r="AC178" s="464">
        <f t="shared" si="161"/>
        <v>1497600</v>
      </c>
      <c r="AD178" s="608">
        <v>1</v>
      </c>
      <c r="AE178" s="605">
        <v>1.5</v>
      </c>
      <c r="AF178" s="464">
        <f t="shared" si="162"/>
        <v>83200</v>
      </c>
      <c r="AG178" s="465">
        <f t="shared" si="163"/>
        <v>0</v>
      </c>
      <c r="AH178" s="465">
        <f t="shared" si="164"/>
        <v>0</v>
      </c>
      <c r="AI178" s="465">
        <f t="shared" si="165"/>
        <v>124800</v>
      </c>
      <c r="AJ178" s="464">
        <f t="shared" si="166"/>
        <v>124800</v>
      </c>
      <c r="AK178" s="464">
        <f t="shared" si="167"/>
        <v>1497600</v>
      </c>
    </row>
    <row r="179" spans="1:37" s="463" customFormat="1" ht="17.25">
      <c r="A179" s="855">
        <v>4</v>
      </c>
      <c r="B179" s="835" t="s">
        <v>589</v>
      </c>
      <c r="C179" s="809" t="s">
        <v>1960</v>
      </c>
      <c r="D179" s="809">
        <v>1983</v>
      </c>
      <c r="E179" s="835" t="s">
        <v>393</v>
      </c>
      <c r="F179" s="836">
        <v>1</v>
      </c>
      <c r="G179" s="837">
        <v>1.5</v>
      </c>
      <c r="H179" s="838">
        <v>83200</v>
      </c>
      <c r="I179" s="840"/>
      <c r="J179" s="840">
        <v>8000</v>
      </c>
      <c r="K179" s="840">
        <f>G179*H179</f>
        <v>124800</v>
      </c>
      <c r="L179" s="838">
        <f t="shared" si="149"/>
        <v>132800</v>
      </c>
      <c r="M179" s="838">
        <f t="shared" si="150"/>
        <v>1593600</v>
      </c>
      <c r="N179" s="608">
        <v>1</v>
      </c>
      <c r="O179" s="605">
        <v>1.5</v>
      </c>
      <c r="P179" s="464">
        <f t="shared" si="151"/>
        <v>83200</v>
      </c>
      <c r="Q179" s="465">
        <f t="shared" si="152"/>
        <v>0</v>
      </c>
      <c r="R179" s="465">
        <f t="shared" si="153"/>
        <v>8000</v>
      </c>
      <c r="S179" s="465">
        <f t="shared" si="154"/>
        <v>124800</v>
      </c>
      <c r="T179" s="464">
        <f t="shared" si="155"/>
        <v>132800</v>
      </c>
      <c r="U179" s="464">
        <f t="shared" si="168"/>
        <v>1593600</v>
      </c>
      <c r="V179" s="608">
        <v>1</v>
      </c>
      <c r="W179" s="605">
        <v>1.5</v>
      </c>
      <c r="X179" s="464">
        <f t="shared" si="156"/>
        <v>83200</v>
      </c>
      <c r="Y179" s="465">
        <f t="shared" si="157"/>
        <v>0</v>
      </c>
      <c r="Z179" s="465">
        <f t="shared" si="158"/>
        <v>8000</v>
      </c>
      <c r="AA179" s="465">
        <f t="shared" si="159"/>
        <v>124800</v>
      </c>
      <c r="AB179" s="464">
        <f t="shared" si="160"/>
        <v>132800</v>
      </c>
      <c r="AC179" s="464">
        <f t="shared" si="161"/>
        <v>1593600</v>
      </c>
      <c r="AD179" s="608">
        <v>1</v>
      </c>
      <c r="AE179" s="605">
        <v>1.5</v>
      </c>
      <c r="AF179" s="464">
        <f t="shared" si="162"/>
        <v>83200</v>
      </c>
      <c r="AG179" s="465">
        <f t="shared" si="163"/>
        <v>0</v>
      </c>
      <c r="AH179" s="465">
        <f t="shared" si="164"/>
        <v>8000</v>
      </c>
      <c r="AI179" s="465">
        <f t="shared" si="165"/>
        <v>124800</v>
      </c>
      <c r="AJ179" s="464">
        <f t="shared" si="166"/>
        <v>132800</v>
      </c>
      <c r="AK179" s="464">
        <f t="shared" si="167"/>
        <v>1593600</v>
      </c>
    </row>
    <row r="180" spans="1:37" s="463" customFormat="1" ht="17.25">
      <c r="A180" s="855">
        <v>5</v>
      </c>
      <c r="B180" s="835" t="s">
        <v>1563</v>
      </c>
      <c r="C180" s="809" t="s">
        <v>1961</v>
      </c>
      <c r="D180" s="809">
        <v>1954</v>
      </c>
      <c r="E180" s="835" t="s">
        <v>395</v>
      </c>
      <c r="F180" s="836">
        <v>1</v>
      </c>
      <c r="G180" s="839">
        <v>1.5</v>
      </c>
      <c r="H180" s="838">
        <v>83200</v>
      </c>
      <c r="I180" s="839"/>
      <c r="J180" s="839"/>
      <c r="K180" s="840">
        <f>G180*H180</f>
        <v>124800</v>
      </c>
      <c r="L180" s="838">
        <f t="shared" si="149"/>
        <v>124800</v>
      </c>
      <c r="M180" s="838">
        <f t="shared" si="150"/>
        <v>1497600</v>
      </c>
      <c r="N180" s="608">
        <v>1</v>
      </c>
      <c r="O180" s="606">
        <v>1.5</v>
      </c>
      <c r="P180" s="464">
        <f t="shared" si="151"/>
        <v>83200</v>
      </c>
      <c r="Q180" s="465">
        <f t="shared" si="152"/>
        <v>0</v>
      </c>
      <c r="R180" s="465">
        <f t="shared" si="153"/>
        <v>0</v>
      </c>
      <c r="S180" s="465">
        <f t="shared" si="154"/>
        <v>124800</v>
      </c>
      <c r="T180" s="464">
        <f t="shared" si="155"/>
        <v>124800</v>
      </c>
      <c r="U180" s="464">
        <f t="shared" si="168"/>
        <v>1497600</v>
      </c>
      <c r="V180" s="608">
        <v>1</v>
      </c>
      <c r="W180" s="606">
        <v>1.5</v>
      </c>
      <c r="X180" s="464">
        <f t="shared" si="156"/>
        <v>83200</v>
      </c>
      <c r="Y180" s="465">
        <f t="shared" si="157"/>
        <v>0</v>
      </c>
      <c r="Z180" s="465">
        <f t="shared" si="158"/>
        <v>0</v>
      </c>
      <c r="AA180" s="465">
        <f t="shared" si="159"/>
        <v>124800</v>
      </c>
      <c r="AB180" s="464">
        <f t="shared" si="160"/>
        <v>124800</v>
      </c>
      <c r="AC180" s="464">
        <f t="shared" si="161"/>
        <v>1497600</v>
      </c>
      <c r="AD180" s="608">
        <v>1</v>
      </c>
      <c r="AE180" s="606">
        <v>1.5</v>
      </c>
      <c r="AF180" s="464">
        <f t="shared" si="162"/>
        <v>83200</v>
      </c>
      <c r="AG180" s="465">
        <f t="shared" si="163"/>
        <v>0</v>
      </c>
      <c r="AH180" s="465">
        <f t="shared" si="164"/>
        <v>0</v>
      </c>
      <c r="AI180" s="465">
        <f t="shared" si="165"/>
        <v>124800</v>
      </c>
      <c r="AJ180" s="464">
        <f t="shared" si="166"/>
        <v>124800</v>
      </c>
      <c r="AK180" s="464">
        <f t="shared" si="167"/>
        <v>1497600</v>
      </c>
    </row>
    <row r="181" spans="1:37" s="463" customFormat="1" ht="17.25">
      <c r="A181" s="855">
        <v>6</v>
      </c>
      <c r="B181" s="835" t="s">
        <v>248</v>
      </c>
      <c r="C181" s="809" t="s">
        <v>1960</v>
      </c>
      <c r="D181" s="809">
        <v>1952</v>
      </c>
      <c r="E181" s="809" t="s">
        <v>413</v>
      </c>
      <c r="F181" s="836">
        <v>1</v>
      </c>
      <c r="G181" s="839">
        <v>1</v>
      </c>
      <c r="H181" s="838">
        <v>83200</v>
      </c>
      <c r="I181" s="839"/>
      <c r="J181" s="839"/>
      <c r="K181" s="840">
        <v>95625</v>
      </c>
      <c r="L181" s="838">
        <f t="shared" si="149"/>
        <v>95625</v>
      </c>
      <c r="M181" s="838">
        <f t="shared" si="150"/>
        <v>1147500</v>
      </c>
      <c r="N181" s="608">
        <v>1</v>
      </c>
      <c r="O181" s="606">
        <v>1</v>
      </c>
      <c r="P181" s="464">
        <f t="shared" si="151"/>
        <v>83200</v>
      </c>
      <c r="Q181" s="465">
        <f t="shared" si="152"/>
        <v>0</v>
      </c>
      <c r="R181" s="465">
        <f t="shared" si="153"/>
        <v>0</v>
      </c>
      <c r="S181" s="465">
        <f t="shared" si="154"/>
        <v>95625</v>
      </c>
      <c r="T181" s="464">
        <f t="shared" si="155"/>
        <v>95625</v>
      </c>
      <c r="U181" s="464">
        <f t="shared" si="168"/>
        <v>1147500</v>
      </c>
      <c r="V181" s="608">
        <v>1</v>
      </c>
      <c r="W181" s="606">
        <v>1</v>
      </c>
      <c r="X181" s="464">
        <f t="shared" si="156"/>
        <v>83200</v>
      </c>
      <c r="Y181" s="465">
        <f t="shared" si="157"/>
        <v>0</v>
      </c>
      <c r="Z181" s="465">
        <f t="shared" si="158"/>
        <v>0</v>
      </c>
      <c r="AA181" s="465">
        <f t="shared" si="159"/>
        <v>95625</v>
      </c>
      <c r="AB181" s="464">
        <f t="shared" si="160"/>
        <v>95625</v>
      </c>
      <c r="AC181" s="464">
        <f t="shared" si="161"/>
        <v>1147500</v>
      </c>
      <c r="AD181" s="608">
        <v>1</v>
      </c>
      <c r="AE181" s="606">
        <v>1</v>
      </c>
      <c r="AF181" s="464">
        <f t="shared" si="162"/>
        <v>83200</v>
      </c>
      <c r="AG181" s="465">
        <f t="shared" si="163"/>
        <v>0</v>
      </c>
      <c r="AH181" s="465">
        <f t="shared" si="164"/>
        <v>0</v>
      </c>
      <c r="AI181" s="465">
        <f t="shared" si="165"/>
        <v>95625</v>
      </c>
      <c r="AJ181" s="464">
        <f t="shared" si="166"/>
        <v>95625</v>
      </c>
      <c r="AK181" s="464">
        <f t="shared" si="167"/>
        <v>1147500</v>
      </c>
    </row>
    <row r="182" spans="1:37" s="463" customFormat="1" ht="17.25">
      <c r="A182" s="855">
        <v>7</v>
      </c>
      <c r="B182" s="835" t="s">
        <v>3028</v>
      </c>
      <c r="C182" s="809" t="s">
        <v>1960</v>
      </c>
      <c r="D182" s="809">
        <v>1980</v>
      </c>
      <c r="E182" s="809" t="s">
        <v>413</v>
      </c>
      <c r="F182" s="836">
        <v>1</v>
      </c>
      <c r="G182" s="839">
        <v>1</v>
      </c>
      <c r="H182" s="838">
        <v>83200</v>
      </c>
      <c r="I182" s="839"/>
      <c r="J182" s="839">
        <v>8000</v>
      </c>
      <c r="K182" s="840">
        <v>104000</v>
      </c>
      <c r="L182" s="838">
        <f t="shared" si="149"/>
        <v>112000</v>
      </c>
      <c r="M182" s="838">
        <f t="shared" si="150"/>
        <v>1344000</v>
      </c>
      <c r="N182" s="608">
        <v>1</v>
      </c>
      <c r="O182" s="606">
        <v>1</v>
      </c>
      <c r="P182" s="464">
        <f t="shared" si="151"/>
        <v>83200</v>
      </c>
      <c r="Q182" s="465">
        <f t="shared" si="152"/>
        <v>0</v>
      </c>
      <c r="R182" s="465">
        <f t="shared" si="153"/>
        <v>8000</v>
      </c>
      <c r="S182" s="465">
        <f t="shared" si="154"/>
        <v>104000</v>
      </c>
      <c r="T182" s="464">
        <f t="shared" si="155"/>
        <v>112000</v>
      </c>
      <c r="U182" s="464">
        <f t="shared" si="168"/>
        <v>1344000</v>
      </c>
      <c r="V182" s="608">
        <v>1</v>
      </c>
      <c r="W182" s="606">
        <v>1</v>
      </c>
      <c r="X182" s="464">
        <f t="shared" si="156"/>
        <v>83200</v>
      </c>
      <c r="Y182" s="465">
        <f t="shared" si="157"/>
        <v>0</v>
      </c>
      <c r="Z182" s="465">
        <f t="shared" si="158"/>
        <v>8000</v>
      </c>
      <c r="AA182" s="465">
        <f t="shared" si="159"/>
        <v>104000</v>
      </c>
      <c r="AB182" s="464">
        <f t="shared" si="160"/>
        <v>112000</v>
      </c>
      <c r="AC182" s="464">
        <f t="shared" si="161"/>
        <v>1344000</v>
      </c>
      <c r="AD182" s="608">
        <v>1</v>
      </c>
      <c r="AE182" s="606">
        <v>1</v>
      </c>
      <c r="AF182" s="464">
        <f t="shared" si="162"/>
        <v>83200</v>
      </c>
      <c r="AG182" s="465">
        <f t="shared" si="163"/>
        <v>0</v>
      </c>
      <c r="AH182" s="465">
        <f t="shared" si="164"/>
        <v>8000</v>
      </c>
      <c r="AI182" s="465">
        <f t="shared" si="165"/>
        <v>104000</v>
      </c>
      <c r="AJ182" s="464">
        <f t="shared" si="166"/>
        <v>112000</v>
      </c>
      <c r="AK182" s="464">
        <f t="shared" si="167"/>
        <v>1344000</v>
      </c>
    </row>
    <row r="183" spans="1:37" s="463" customFormat="1" ht="17.25">
      <c r="A183" s="855">
        <v>8</v>
      </c>
      <c r="B183" s="835" t="s">
        <v>1564</v>
      </c>
      <c r="C183" s="809" t="s">
        <v>1960</v>
      </c>
      <c r="D183" s="809">
        <v>1984</v>
      </c>
      <c r="E183" s="809" t="s">
        <v>413</v>
      </c>
      <c r="F183" s="836">
        <v>1</v>
      </c>
      <c r="G183" s="839">
        <v>1</v>
      </c>
      <c r="H183" s="838">
        <v>83200</v>
      </c>
      <c r="I183" s="839"/>
      <c r="J183" s="839"/>
      <c r="K183" s="840">
        <v>104000</v>
      </c>
      <c r="L183" s="838">
        <f t="shared" si="149"/>
        <v>104000</v>
      </c>
      <c r="M183" s="838">
        <f t="shared" si="150"/>
        <v>1248000</v>
      </c>
      <c r="N183" s="608">
        <v>1</v>
      </c>
      <c r="O183" s="606">
        <v>1</v>
      </c>
      <c r="P183" s="464">
        <f t="shared" si="151"/>
        <v>83200</v>
      </c>
      <c r="Q183" s="465">
        <f t="shared" si="152"/>
        <v>0</v>
      </c>
      <c r="R183" s="465">
        <f t="shared" si="153"/>
        <v>0</v>
      </c>
      <c r="S183" s="465">
        <f t="shared" si="154"/>
        <v>104000</v>
      </c>
      <c r="T183" s="464">
        <f t="shared" si="155"/>
        <v>104000</v>
      </c>
      <c r="U183" s="464">
        <f t="shared" si="168"/>
        <v>1248000</v>
      </c>
      <c r="V183" s="608">
        <v>1</v>
      </c>
      <c r="W183" s="606">
        <v>1</v>
      </c>
      <c r="X183" s="464">
        <f t="shared" si="156"/>
        <v>83200</v>
      </c>
      <c r="Y183" s="465">
        <f t="shared" si="157"/>
        <v>0</v>
      </c>
      <c r="Z183" s="465">
        <f t="shared" si="158"/>
        <v>0</v>
      </c>
      <c r="AA183" s="465">
        <f t="shared" si="159"/>
        <v>104000</v>
      </c>
      <c r="AB183" s="464">
        <f t="shared" si="160"/>
        <v>104000</v>
      </c>
      <c r="AC183" s="464">
        <f t="shared" si="161"/>
        <v>1248000</v>
      </c>
      <c r="AD183" s="608">
        <v>1</v>
      </c>
      <c r="AE183" s="606">
        <v>1</v>
      </c>
      <c r="AF183" s="464">
        <f t="shared" si="162"/>
        <v>83200</v>
      </c>
      <c r="AG183" s="465">
        <f t="shared" si="163"/>
        <v>0</v>
      </c>
      <c r="AH183" s="465">
        <f t="shared" si="164"/>
        <v>0</v>
      </c>
      <c r="AI183" s="465">
        <f t="shared" si="165"/>
        <v>104000</v>
      </c>
      <c r="AJ183" s="464">
        <f t="shared" si="166"/>
        <v>104000</v>
      </c>
      <c r="AK183" s="464">
        <f t="shared" si="167"/>
        <v>1248000</v>
      </c>
    </row>
    <row r="184" spans="1:37" s="463" customFormat="1" ht="17.25">
      <c r="A184" s="855">
        <v>9</v>
      </c>
      <c r="B184" s="835" t="s">
        <v>251</v>
      </c>
      <c r="C184" s="809" t="s">
        <v>1960</v>
      </c>
      <c r="D184" s="809">
        <v>1956</v>
      </c>
      <c r="E184" s="835" t="s">
        <v>408</v>
      </c>
      <c r="F184" s="836">
        <v>1</v>
      </c>
      <c r="G184" s="839">
        <v>1</v>
      </c>
      <c r="H184" s="838">
        <v>83200</v>
      </c>
      <c r="I184" s="839"/>
      <c r="J184" s="839"/>
      <c r="K184" s="840">
        <v>95625</v>
      </c>
      <c r="L184" s="840">
        <f t="shared" ref="L184:L190" si="169">+I184+J184+K184</f>
        <v>95625</v>
      </c>
      <c r="M184" s="838">
        <f t="shared" si="150"/>
        <v>1147500</v>
      </c>
      <c r="N184" s="608">
        <v>1</v>
      </c>
      <c r="O184" s="606">
        <v>1</v>
      </c>
      <c r="P184" s="464">
        <f t="shared" si="151"/>
        <v>83200</v>
      </c>
      <c r="Q184" s="465">
        <f t="shared" si="152"/>
        <v>0</v>
      </c>
      <c r="R184" s="465">
        <f t="shared" si="153"/>
        <v>0</v>
      </c>
      <c r="S184" s="465">
        <f t="shared" si="154"/>
        <v>95625</v>
      </c>
      <c r="T184" s="464">
        <f t="shared" si="155"/>
        <v>95625</v>
      </c>
      <c r="U184" s="464">
        <f t="shared" si="168"/>
        <v>1147500</v>
      </c>
      <c r="V184" s="608">
        <v>1</v>
      </c>
      <c r="W184" s="606">
        <v>1</v>
      </c>
      <c r="X184" s="464">
        <f t="shared" si="156"/>
        <v>83200</v>
      </c>
      <c r="Y184" s="465">
        <f t="shared" si="157"/>
        <v>0</v>
      </c>
      <c r="Z184" s="465">
        <f t="shared" si="158"/>
        <v>0</v>
      </c>
      <c r="AA184" s="465">
        <f t="shared" si="159"/>
        <v>95625</v>
      </c>
      <c r="AB184" s="464">
        <f t="shared" si="160"/>
        <v>95625</v>
      </c>
      <c r="AC184" s="464">
        <f t="shared" si="161"/>
        <v>1147500</v>
      </c>
      <c r="AD184" s="608">
        <v>1</v>
      </c>
      <c r="AE184" s="606">
        <v>1</v>
      </c>
      <c r="AF184" s="464">
        <f t="shared" si="162"/>
        <v>83200</v>
      </c>
      <c r="AG184" s="465">
        <f t="shared" si="163"/>
        <v>0</v>
      </c>
      <c r="AH184" s="465">
        <f t="shared" si="164"/>
        <v>0</v>
      </c>
      <c r="AI184" s="465">
        <f t="shared" si="165"/>
        <v>95625</v>
      </c>
      <c r="AJ184" s="464">
        <f t="shared" si="166"/>
        <v>95625</v>
      </c>
      <c r="AK184" s="464">
        <f t="shared" si="167"/>
        <v>1147500</v>
      </c>
    </row>
    <row r="185" spans="1:37" s="463" customFormat="1" ht="17.25">
      <c r="A185" s="855">
        <v>10</v>
      </c>
      <c r="B185" s="835" t="s">
        <v>250</v>
      </c>
      <c r="C185" s="809" t="s">
        <v>1960</v>
      </c>
      <c r="D185" s="809">
        <v>1954</v>
      </c>
      <c r="E185" s="835" t="s">
        <v>408</v>
      </c>
      <c r="F185" s="836">
        <v>1</v>
      </c>
      <c r="G185" s="839">
        <v>1</v>
      </c>
      <c r="H185" s="838">
        <v>83200</v>
      </c>
      <c r="I185" s="839"/>
      <c r="J185" s="839"/>
      <c r="K185" s="840">
        <v>95625</v>
      </c>
      <c r="L185" s="840">
        <f t="shared" si="169"/>
        <v>95625</v>
      </c>
      <c r="M185" s="838">
        <f t="shared" si="150"/>
        <v>1147500</v>
      </c>
      <c r="N185" s="608">
        <v>1</v>
      </c>
      <c r="O185" s="606">
        <v>1</v>
      </c>
      <c r="P185" s="464">
        <f t="shared" si="151"/>
        <v>83200</v>
      </c>
      <c r="Q185" s="465">
        <f t="shared" si="152"/>
        <v>0</v>
      </c>
      <c r="R185" s="465">
        <f t="shared" si="153"/>
        <v>0</v>
      </c>
      <c r="S185" s="465">
        <f t="shared" si="154"/>
        <v>95625</v>
      </c>
      <c r="T185" s="464">
        <f t="shared" si="155"/>
        <v>95625</v>
      </c>
      <c r="U185" s="464">
        <f t="shared" si="168"/>
        <v>1147500</v>
      </c>
      <c r="V185" s="608">
        <v>1</v>
      </c>
      <c r="W185" s="606">
        <v>1</v>
      </c>
      <c r="X185" s="464">
        <f t="shared" si="156"/>
        <v>83200</v>
      </c>
      <c r="Y185" s="465">
        <f t="shared" si="157"/>
        <v>0</v>
      </c>
      <c r="Z185" s="465">
        <f t="shared" si="158"/>
        <v>0</v>
      </c>
      <c r="AA185" s="465">
        <f t="shared" si="159"/>
        <v>95625</v>
      </c>
      <c r="AB185" s="464">
        <f t="shared" si="160"/>
        <v>95625</v>
      </c>
      <c r="AC185" s="464">
        <f t="shared" si="161"/>
        <v>1147500</v>
      </c>
      <c r="AD185" s="608">
        <v>1</v>
      </c>
      <c r="AE185" s="606">
        <v>1</v>
      </c>
      <c r="AF185" s="464">
        <f t="shared" si="162"/>
        <v>83200</v>
      </c>
      <c r="AG185" s="465">
        <f t="shared" si="163"/>
        <v>0</v>
      </c>
      <c r="AH185" s="465">
        <f t="shared" si="164"/>
        <v>0</v>
      </c>
      <c r="AI185" s="465">
        <f t="shared" si="165"/>
        <v>95625</v>
      </c>
      <c r="AJ185" s="464">
        <f t="shared" si="166"/>
        <v>95625</v>
      </c>
      <c r="AK185" s="464">
        <f t="shared" si="167"/>
        <v>1147500</v>
      </c>
    </row>
    <row r="186" spans="1:37" s="463" customFormat="1" ht="17.25">
      <c r="A186" s="855">
        <v>11</v>
      </c>
      <c r="B186" s="835" t="s">
        <v>252</v>
      </c>
      <c r="C186" s="809" t="s">
        <v>1960</v>
      </c>
      <c r="D186" s="809">
        <v>1962</v>
      </c>
      <c r="E186" s="835" t="s">
        <v>408</v>
      </c>
      <c r="F186" s="836">
        <v>1</v>
      </c>
      <c r="G186" s="839">
        <v>1</v>
      </c>
      <c r="H186" s="838">
        <v>83200</v>
      </c>
      <c r="I186" s="839"/>
      <c r="J186" s="839">
        <v>8000</v>
      </c>
      <c r="K186" s="840">
        <v>95625</v>
      </c>
      <c r="L186" s="840">
        <f t="shared" si="169"/>
        <v>103625</v>
      </c>
      <c r="M186" s="838">
        <f t="shared" si="150"/>
        <v>1243500</v>
      </c>
      <c r="N186" s="608">
        <v>1</v>
      </c>
      <c r="O186" s="606">
        <v>1</v>
      </c>
      <c r="P186" s="464">
        <f t="shared" si="151"/>
        <v>83200</v>
      </c>
      <c r="Q186" s="465">
        <f t="shared" si="152"/>
        <v>0</v>
      </c>
      <c r="R186" s="465">
        <f t="shared" si="153"/>
        <v>8000</v>
      </c>
      <c r="S186" s="465">
        <f t="shared" si="154"/>
        <v>95625</v>
      </c>
      <c r="T186" s="464">
        <f t="shared" si="155"/>
        <v>103625</v>
      </c>
      <c r="U186" s="464">
        <f t="shared" si="168"/>
        <v>1243500</v>
      </c>
      <c r="V186" s="608">
        <v>1</v>
      </c>
      <c r="W186" s="606">
        <v>1</v>
      </c>
      <c r="X186" s="464">
        <f t="shared" si="156"/>
        <v>83200</v>
      </c>
      <c r="Y186" s="465">
        <f t="shared" si="157"/>
        <v>0</v>
      </c>
      <c r="Z186" s="465">
        <f t="shared" si="158"/>
        <v>8000</v>
      </c>
      <c r="AA186" s="465">
        <f t="shared" si="159"/>
        <v>95625</v>
      </c>
      <c r="AB186" s="464">
        <f t="shared" si="160"/>
        <v>103625</v>
      </c>
      <c r="AC186" s="464">
        <f t="shared" si="161"/>
        <v>1243500</v>
      </c>
      <c r="AD186" s="608">
        <v>1</v>
      </c>
      <c r="AE186" s="606">
        <v>1</v>
      </c>
      <c r="AF186" s="464">
        <f t="shared" si="162"/>
        <v>83200</v>
      </c>
      <c r="AG186" s="465">
        <f t="shared" si="163"/>
        <v>0</v>
      </c>
      <c r="AH186" s="465">
        <f t="shared" si="164"/>
        <v>8000</v>
      </c>
      <c r="AI186" s="465">
        <f t="shared" si="165"/>
        <v>95625</v>
      </c>
      <c r="AJ186" s="464">
        <f t="shared" si="166"/>
        <v>103625</v>
      </c>
      <c r="AK186" s="464">
        <f t="shared" si="167"/>
        <v>1243500</v>
      </c>
    </row>
    <row r="187" spans="1:37" s="463" customFormat="1" ht="17.25">
      <c r="A187" s="855">
        <v>12</v>
      </c>
      <c r="B187" s="835" t="s">
        <v>253</v>
      </c>
      <c r="C187" s="809" t="s">
        <v>1960</v>
      </c>
      <c r="D187" s="809">
        <v>1959</v>
      </c>
      <c r="E187" s="835" t="s">
        <v>408</v>
      </c>
      <c r="F187" s="836">
        <v>1</v>
      </c>
      <c r="G187" s="839">
        <v>1</v>
      </c>
      <c r="H187" s="838">
        <v>83200</v>
      </c>
      <c r="I187" s="839"/>
      <c r="J187" s="839">
        <v>8000</v>
      </c>
      <c r="K187" s="840">
        <v>95625</v>
      </c>
      <c r="L187" s="840">
        <f t="shared" si="169"/>
        <v>103625</v>
      </c>
      <c r="M187" s="838">
        <f t="shared" si="150"/>
        <v>1243500</v>
      </c>
      <c r="N187" s="608">
        <v>1</v>
      </c>
      <c r="O187" s="606">
        <v>1</v>
      </c>
      <c r="P187" s="464">
        <f t="shared" si="151"/>
        <v>83200</v>
      </c>
      <c r="Q187" s="465">
        <f t="shared" si="152"/>
        <v>0</v>
      </c>
      <c r="R187" s="465">
        <f t="shared" si="153"/>
        <v>8000</v>
      </c>
      <c r="S187" s="465">
        <f t="shared" si="154"/>
        <v>95625</v>
      </c>
      <c r="T187" s="464">
        <f t="shared" si="155"/>
        <v>103625</v>
      </c>
      <c r="U187" s="464">
        <f t="shared" si="168"/>
        <v>1243500</v>
      </c>
      <c r="V187" s="608">
        <v>1</v>
      </c>
      <c r="W187" s="606">
        <v>1</v>
      </c>
      <c r="X187" s="464">
        <f t="shared" si="156"/>
        <v>83200</v>
      </c>
      <c r="Y187" s="465">
        <f t="shared" si="157"/>
        <v>0</v>
      </c>
      <c r="Z187" s="465">
        <f t="shared" si="158"/>
        <v>8000</v>
      </c>
      <c r="AA187" s="465">
        <f t="shared" si="159"/>
        <v>95625</v>
      </c>
      <c r="AB187" s="464">
        <f t="shared" si="160"/>
        <v>103625</v>
      </c>
      <c r="AC187" s="464">
        <f t="shared" si="161"/>
        <v>1243500</v>
      </c>
      <c r="AD187" s="608">
        <v>1</v>
      </c>
      <c r="AE187" s="606">
        <v>1</v>
      </c>
      <c r="AF187" s="464">
        <f t="shared" si="162"/>
        <v>83200</v>
      </c>
      <c r="AG187" s="465">
        <f t="shared" si="163"/>
        <v>0</v>
      </c>
      <c r="AH187" s="465">
        <f t="shared" si="164"/>
        <v>8000</v>
      </c>
      <c r="AI187" s="465">
        <f t="shared" si="165"/>
        <v>95625</v>
      </c>
      <c r="AJ187" s="464">
        <f t="shared" si="166"/>
        <v>103625</v>
      </c>
      <c r="AK187" s="464">
        <f t="shared" si="167"/>
        <v>1243500</v>
      </c>
    </row>
    <row r="188" spans="1:37" s="463" customFormat="1" ht="17.25">
      <c r="A188" s="855">
        <v>13</v>
      </c>
      <c r="B188" s="835" t="s">
        <v>1565</v>
      </c>
      <c r="C188" s="809" t="s">
        <v>1960</v>
      </c>
      <c r="D188" s="809">
        <v>1952</v>
      </c>
      <c r="E188" s="835" t="s">
        <v>408</v>
      </c>
      <c r="F188" s="836">
        <v>1</v>
      </c>
      <c r="G188" s="839">
        <v>1</v>
      </c>
      <c r="H188" s="838">
        <v>83200</v>
      </c>
      <c r="I188" s="839"/>
      <c r="J188" s="839"/>
      <c r="K188" s="840">
        <v>95625</v>
      </c>
      <c r="L188" s="840">
        <f t="shared" si="169"/>
        <v>95625</v>
      </c>
      <c r="M188" s="838">
        <f t="shared" si="150"/>
        <v>1147500</v>
      </c>
      <c r="N188" s="608">
        <v>1</v>
      </c>
      <c r="O188" s="606">
        <v>1</v>
      </c>
      <c r="P188" s="464">
        <f t="shared" si="151"/>
        <v>83200</v>
      </c>
      <c r="Q188" s="465">
        <f t="shared" si="152"/>
        <v>0</v>
      </c>
      <c r="R188" s="465">
        <f t="shared" si="153"/>
        <v>0</v>
      </c>
      <c r="S188" s="465">
        <f t="shared" si="154"/>
        <v>95625</v>
      </c>
      <c r="T188" s="464">
        <f t="shared" si="155"/>
        <v>95625</v>
      </c>
      <c r="U188" s="464">
        <f t="shared" si="168"/>
        <v>1147500</v>
      </c>
      <c r="V188" s="608">
        <v>1</v>
      </c>
      <c r="W188" s="606">
        <v>1</v>
      </c>
      <c r="X188" s="464">
        <f t="shared" si="156"/>
        <v>83200</v>
      </c>
      <c r="Y188" s="465">
        <f t="shared" si="157"/>
        <v>0</v>
      </c>
      <c r="Z188" s="465">
        <f t="shared" si="158"/>
        <v>0</v>
      </c>
      <c r="AA188" s="465">
        <f t="shared" si="159"/>
        <v>95625</v>
      </c>
      <c r="AB188" s="464">
        <f t="shared" si="160"/>
        <v>95625</v>
      </c>
      <c r="AC188" s="464">
        <f t="shared" si="161"/>
        <v>1147500</v>
      </c>
      <c r="AD188" s="608">
        <v>1</v>
      </c>
      <c r="AE188" s="606">
        <v>1</v>
      </c>
      <c r="AF188" s="464">
        <f t="shared" si="162"/>
        <v>83200</v>
      </c>
      <c r="AG188" s="465">
        <f t="shared" si="163"/>
        <v>0</v>
      </c>
      <c r="AH188" s="465">
        <f t="shared" si="164"/>
        <v>0</v>
      </c>
      <c r="AI188" s="465">
        <f t="shared" si="165"/>
        <v>95625</v>
      </c>
      <c r="AJ188" s="464">
        <f t="shared" si="166"/>
        <v>95625</v>
      </c>
      <c r="AK188" s="464">
        <f t="shared" si="167"/>
        <v>1147500</v>
      </c>
    </row>
    <row r="189" spans="1:37" s="463" customFormat="1" ht="17.25">
      <c r="A189" s="855">
        <v>14</v>
      </c>
      <c r="B189" s="835" t="s">
        <v>1566</v>
      </c>
      <c r="C189" s="809" t="s">
        <v>1960</v>
      </c>
      <c r="D189" s="809">
        <v>1966</v>
      </c>
      <c r="E189" s="835" t="s">
        <v>408</v>
      </c>
      <c r="F189" s="836">
        <v>1</v>
      </c>
      <c r="G189" s="839">
        <v>1</v>
      </c>
      <c r="H189" s="838">
        <v>83200</v>
      </c>
      <c r="I189" s="839"/>
      <c r="J189" s="839"/>
      <c r="K189" s="840">
        <v>95625</v>
      </c>
      <c r="L189" s="840">
        <f t="shared" si="169"/>
        <v>95625</v>
      </c>
      <c r="M189" s="838">
        <f t="shared" si="150"/>
        <v>1147500</v>
      </c>
      <c r="N189" s="608">
        <v>1</v>
      </c>
      <c r="O189" s="606">
        <v>1</v>
      </c>
      <c r="P189" s="464">
        <f t="shared" si="151"/>
        <v>83200</v>
      </c>
      <c r="Q189" s="465">
        <f t="shared" si="152"/>
        <v>0</v>
      </c>
      <c r="R189" s="465">
        <f t="shared" si="153"/>
        <v>0</v>
      </c>
      <c r="S189" s="465">
        <f t="shared" si="154"/>
        <v>95625</v>
      </c>
      <c r="T189" s="464">
        <f t="shared" si="155"/>
        <v>95625</v>
      </c>
      <c r="U189" s="464">
        <f t="shared" si="168"/>
        <v>1147500</v>
      </c>
      <c r="V189" s="608">
        <v>1</v>
      </c>
      <c r="W189" s="606">
        <v>1</v>
      </c>
      <c r="X189" s="464">
        <f t="shared" si="156"/>
        <v>83200</v>
      </c>
      <c r="Y189" s="465">
        <f t="shared" si="157"/>
        <v>0</v>
      </c>
      <c r="Z189" s="465">
        <f t="shared" si="158"/>
        <v>0</v>
      </c>
      <c r="AA189" s="465">
        <f t="shared" si="159"/>
        <v>95625</v>
      </c>
      <c r="AB189" s="464">
        <f t="shared" si="160"/>
        <v>95625</v>
      </c>
      <c r="AC189" s="464">
        <f t="shared" si="161"/>
        <v>1147500</v>
      </c>
      <c r="AD189" s="608">
        <v>1</v>
      </c>
      <c r="AE189" s="606">
        <v>1</v>
      </c>
      <c r="AF189" s="464">
        <f t="shared" si="162"/>
        <v>83200</v>
      </c>
      <c r="AG189" s="465">
        <f t="shared" si="163"/>
        <v>0</v>
      </c>
      <c r="AH189" s="465">
        <f t="shared" si="164"/>
        <v>0</v>
      </c>
      <c r="AI189" s="465">
        <f t="shared" si="165"/>
        <v>95625</v>
      </c>
      <c r="AJ189" s="464">
        <f t="shared" si="166"/>
        <v>95625</v>
      </c>
      <c r="AK189" s="464">
        <f t="shared" si="167"/>
        <v>1147500</v>
      </c>
    </row>
    <row r="190" spans="1:37" s="463" customFormat="1" ht="17.25">
      <c r="A190" s="855">
        <v>15</v>
      </c>
      <c r="B190" s="835" t="s">
        <v>1567</v>
      </c>
      <c r="C190" s="809" t="s">
        <v>1960</v>
      </c>
      <c r="D190" s="809">
        <v>1962</v>
      </c>
      <c r="E190" s="835" t="s">
        <v>408</v>
      </c>
      <c r="F190" s="836">
        <v>1</v>
      </c>
      <c r="G190" s="839">
        <v>1</v>
      </c>
      <c r="H190" s="838">
        <v>83200</v>
      </c>
      <c r="I190" s="839"/>
      <c r="J190" s="839"/>
      <c r="K190" s="840">
        <v>95625</v>
      </c>
      <c r="L190" s="840">
        <f t="shared" si="169"/>
        <v>95625</v>
      </c>
      <c r="M190" s="838">
        <f t="shared" si="150"/>
        <v>1147500</v>
      </c>
      <c r="N190" s="608">
        <v>1</v>
      </c>
      <c r="O190" s="606">
        <v>1</v>
      </c>
      <c r="P190" s="464">
        <f t="shared" si="151"/>
        <v>83200</v>
      </c>
      <c r="Q190" s="465">
        <f t="shared" si="152"/>
        <v>0</v>
      </c>
      <c r="R190" s="465">
        <f t="shared" si="153"/>
        <v>0</v>
      </c>
      <c r="S190" s="465">
        <f t="shared" si="154"/>
        <v>95625</v>
      </c>
      <c r="T190" s="464">
        <f t="shared" si="155"/>
        <v>95625</v>
      </c>
      <c r="U190" s="464">
        <f t="shared" si="168"/>
        <v>1147500</v>
      </c>
      <c r="V190" s="608">
        <v>1</v>
      </c>
      <c r="W190" s="606">
        <v>1</v>
      </c>
      <c r="X190" s="464">
        <f t="shared" si="156"/>
        <v>83200</v>
      </c>
      <c r="Y190" s="465">
        <f t="shared" si="157"/>
        <v>0</v>
      </c>
      <c r="Z190" s="465">
        <f t="shared" si="158"/>
        <v>0</v>
      </c>
      <c r="AA190" s="465">
        <f t="shared" si="159"/>
        <v>95625</v>
      </c>
      <c r="AB190" s="464">
        <f t="shared" si="160"/>
        <v>95625</v>
      </c>
      <c r="AC190" s="464">
        <f t="shared" si="161"/>
        <v>1147500</v>
      </c>
      <c r="AD190" s="608">
        <v>1</v>
      </c>
      <c r="AE190" s="606">
        <v>1</v>
      </c>
      <c r="AF190" s="464">
        <f t="shared" si="162"/>
        <v>83200</v>
      </c>
      <c r="AG190" s="465">
        <f t="shared" si="163"/>
        <v>0</v>
      </c>
      <c r="AH190" s="465">
        <f t="shared" si="164"/>
        <v>0</v>
      </c>
      <c r="AI190" s="465">
        <f t="shared" si="165"/>
        <v>95625</v>
      </c>
      <c r="AJ190" s="464">
        <f t="shared" si="166"/>
        <v>95625</v>
      </c>
      <c r="AK190" s="464">
        <f t="shared" si="167"/>
        <v>1147500</v>
      </c>
    </row>
    <row r="191" spans="1:37" s="463" customFormat="1" ht="17.25">
      <c r="A191" s="855">
        <v>16</v>
      </c>
      <c r="B191" s="835" t="s">
        <v>1568</v>
      </c>
      <c r="C191" s="842" t="s">
        <v>1961</v>
      </c>
      <c r="D191" s="842">
        <v>1962</v>
      </c>
      <c r="E191" s="843" t="s">
        <v>587</v>
      </c>
      <c r="F191" s="836">
        <v>1</v>
      </c>
      <c r="G191" s="839">
        <v>1.4</v>
      </c>
      <c r="H191" s="838">
        <v>83200</v>
      </c>
      <c r="I191" s="839"/>
      <c r="J191" s="839"/>
      <c r="K191" s="839">
        <f>G191*H191</f>
        <v>116479.99999999999</v>
      </c>
      <c r="L191" s="838">
        <f>+I191+J191+K191</f>
        <v>116479.99999999999</v>
      </c>
      <c r="M191" s="838">
        <f t="shared" si="150"/>
        <v>1397759.9999999998</v>
      </c>
      <c r="N191" s="608">
        <v>1</v>
      </c>
      <c r="O191" s="606">
        <v>1.4</v>
      </c>
      <c r="P191" s="464">
        <f t="shared" si="151"/>
        <v>83200</v>
      </c>
      <c r="Q191" s="465">
        <f t="shared" si="152"/>
        <v>0</v>
      </c>
      <c r="R191" s="465">
        <f t="shared" si="153"/>
        <v>0</v>
      </c>
      <c r="S191" s="465">
        <f t="shared" si="154"/>
        <v>116479.99999999999</v>
      </c>
      <c r="T191" s="464">
        <f t="shared" si="155"/>
        <v>116479.99999999999</v>
      </c>
      <c r="U191" s="464">
        <f t="shared" si="168"/>
        <v>1397759.9999999998</v>
      </c>
      <c r="V191" s="608">
        <v>1</v>
      </c>
      <c r="W191" s="606">
        <v>1.4</v>
      </c>
      <c r="X191" s="464">
        <f t="shared" si="156"/>
        <v>83200</v>
      </c>
      <c r="Y191" s="465">
        <f t="shared" si="157"/>
        <v>0</v>
      </c>
      <c r="Z191" s="465">
        <f t="shared" si="158"/>
        <v>0</v>
      </c>
      <c r="AA191" s="465">
        <f t="shared" si="159"/>
        <v>116479.99999999999</v>
      </c>
      <c r="AB191" s="464">
        <f t="shared" si="160"/>
        <v>116479.99999999999</v>
      </c>
      <c r="AC191" s="464">
        <f t="shared" si="161"/>
        <v>1397759.9999999998</v>
      </c>
      <c r="AD191" s="608">
        <v>1</v>
      </c>
      <c r="AE191" s="606">
        <v>1.4</v>
      </c>
      <c r="AF191" s="464">
        <f t="shared" si="162"/>
        <v>83200</v>
      </c>
      <c r="AG191" s="465">
        <f t="shared" si="163"/>
        <v>0</v>
      </c>
      <c r="AH191" s="465">
        <f t="shared" si="164"/>
        <v>0</v>
      </c>
      <c r="AI191" s="465">
        <f t="shared" si="165"/>
        <v>116479.99999999999</v>
      </c>
      <c r="AJ191" s="464">
        <f t="shared" si="166"/>
        <v>116479.99999999999</v>
      </c>
      <c r="AK191" s="464">
        <f t="shared" si="167"/>
        <v>1397759.9999999998</v>
      </c>
    </row>
    <row r="192" spans="1:37" s="463" customFormat="1" ht="40.5">
      <c r="A192" s="855">
        <v>17</v>
      </c>
      <c r="B192" s="835" t="s">
        <v>2227</v>
      </c>
      <c r="C192" s="842" t="s">
        <v>1961</v>
      </c>
      <c r="D192" s="842">
        <v>1959</v>
      </c>
      <c r="E192" s="843" t="s">
        <v>928</v>
      </c>
      <c r="F192" s="836">
        <v>1</v>
      </c>
      <c r="G192" s="839">
        <v>1</v>
      </c>
      <c r="H192" s="838">
        <v>83200</v>
      </c>
      <c r="I192" s="839"/>
      <c r="J192" s="839"/>
      <c r="K192" s="840">
        <v>95625</v>
      </c>
      <c r="L192" s="838">
        <f>+I192+J192+K192</f>
        <v>95625</v>
      </c>
      <c r="M192" s="838">
        <f t="shared" si="150"/>
        <v>1147500</v>
      </c>
      <c r="N192" s="608">
        <v>1</v>
      </c>
      <c r="O192" s="606">
        <v>1</v>
      </c>
      <c r="P192" s="464">
        <f t="shared" si="151"/>
        <v>83200</v>
      </c>
      <c r="Q192" s="465">
        <f t="shared" si="152"/>
        <v>0</v>
      </c>
      <c r="R192" s="465">
        <f t="shared" si="153"/>
        <v>0</v>
      </c>
      <c r="S192" s="465">
        <f t="shared" si="154"/>
        <v>95625</v>
      </c>
      <c r="T192" s="464">
        <f t="shared" si="155"/>
        <v>95625</v>
      </c>
      <c r="U192" s="464">
        <f t="shared" si="168"/>
        <v>1147500</v>
      </c>
      <c r="V192" s="608">
        <v>1</v>
      </c>
      <c r="W192" s="606">
        <v>1</v>
      </c>
      <c r="X192" s="464">
        <f t="shared" si="156"/>
        <v>83200</v>
      </c>
      <c r="Y192" s="465">
        <f t="shared" si="157"/>
        <v>0</v>
      </c>
      <c r="Z192" s="465">
        <f t="shared" si="158"/>
        <v>0</v>
      </c>
      <c r="AA192" s="465">
        <f t="shared" si="159"/>
        <v>95625</v>
      </c>
      <c r="AB192" s="464">
        <f t="shared" si="160"/>
        <v>95625</v>
      </c>
      <c r="AC192" s="464">
        <f t="shared" si="161"/>
        <v>1147500</v>
      </c>
      <c r="AD192" s="608">
        <v>1</v>
      </c>
      <c r="AE192" s="606">
        <v>1</v>
      </c>
      <c r="AF192" s="464">
        <f t="shared" si="162"/>
        <v>83200</v>
      </c>
      <c r="AG192" s="465">
        <f t="shared" si="163"/>
        <v>0</v>
      </c>
      <c r="AH192" s="465">
        <f t="shared" si="164"/>
        <v>0</v>
      </c>
      <c r="AI192" s="465">
        <f t="shared" si="165"/>
        <v>95625</v>
      </c>
      <c r="AJ192" s="464">
        <f t="shared" si="166"/>
        <v>95625</v>
      </c>
      <c r="AK192" s="464">
        <f t="shared" si="167"/>
        <v>1147500</v>
      </c>
    </row>
    <row r="193" spans="1:37" s="463" customFormat="1" ht="40.5">
      <c r="A193" s="855">
        <v>18</v>
      </c>
      <c r="B193" s="835" t="s">
        <v>1174</v>
      </c>
      <c r="C193" s="842" t="s">
        <v>1961</v>
      </c>
      <c r="D193" s="842">
        <v>1964</v>
      </c>
      <c r="E193" s="843" t="s">
        <v>928</v>
      </c>
      <c r="F193" s="836">
        <v>1</v>
      </c>
      <c r="G193" s="839">
        <v>1</v>
      </c>
      <c r="H193" s="838">
        <v>83200</v>
      </c>
      <c r="I193" s="839"/>
      <c r="J193" s="839"/>
      <c r="K193" s="840">
        <v>95625</v>
      </c>
      <c r="L193" s="838">
        <f>+I193+J193+K193</f>
        <v>95625</v>
      </c>
      <c r="M193" s="838">
        <f t="shared" si="150"/>
        <v>1147500</v>
      </c>
      <c r="N193" s="608">
        <v>1</v>
      </c>
      <c r="O193" s="606">
        <v>1</v>
      </c>
      <c r="P193" s="464">
        <f t="shared" si="151"/>
        <v>83200</v>
      </c>
      <c r="Q193" s="465">
        <f t="shared" si="152"/>
        <v>0</v>
      </c>
      <c r="R193" s="465">
        <f t="shared" si="153"/>
        <v>0</v>
      </c>
      <c r="S193" s="465">
        <f t="shared" si="154"/>
        <v>95625</v>
      </c>
      <c r="T193" s="464">
        <f t="shared" si="155"/>
        <v>95625</v>
      </c>
      <c r="U193" s="464">
        <f t="shared" si="168"/>
        <v>1147500</v>
      </c>
      <c r="V193" s="608">
        <v>1</v>
      </c>
      <c r="W193" s="606">
        <v>1</v>
      </c>
      <c r="X193" s="464">
        <f t="shared" si="156"/>
        <v>83200</v>
      </c>
      <c r="Y193" s="465">
        <f t="shared" si="157"/>
        <v>0</v>
      </c>
      <c r="Z193" s="465">
        <f t="shared" si="158"/>
        <v>0</v>
      </c>
      <c r="AA193" s="465">
        <f t="shared" si="159"/>
        <v>95625</v>
      </c>
      <c r="AB193" s="464">
        <f t="shared" si="160"/>
        <v>95625</v>
      </c>
      <c r="AC193" s="464">
        <f t="shared" si="161"/>
        <v>1147500</v>
      </c>
      <c r="AD193" s="608">
        <v>1</v>
      </c>
      <c r="AE193" s="606">
        <v>1</v>
      </c>
      <c r="AF193" s="464">
        <f t="shared" si="162"/>
        <v>83200</v>
      </c>
      <c r="AG193" s="465">
        <f t="shared" si="163"/>
        <v>0</v>
      </c>
      <c r="AH193" s="465">
        <f t="shared" si="164"/>
        <v>0</v>
      </c>
      <c r="AI193" s="465">
        <f t="shared" si="165"/>
        <v>95625</v>
      </c>
      <c r="AJ193" s="464">
        <f t="shared" si="166"/>
        <v>95625</v>
      </c>
      <c r="AK193" s="464">
        <f t="shared" si="167"/>
        <v>1147500</v>
      </c>
    </row>
    <row r="194" spans="1:37" s="463" customFormat="1" ht="17.25">
      <c r="A194" s="855">
        <v>19</v>
      </c>
      <c r="B194" s="835" t="s">
        <v>2270</v>
      </c>
      <c r="C194" s="809" t="s">
        <v>2226</v>
      </c>
      <c r="D194" s="842">
        <v>1961</v>
      </c>
      <c r="E194" s="835" t="s">
        <v>404</v>
      </c>
      <c r="F194" s="836">
        <v>1</v>
      </c>
      <c r="G194" s="837">
        <v>1.2</v>
      </c>
      <c r="H194" s="838">
        <v>83200</v>
      </c>
      <c r="I194" s="839"/>
      <c r="J194" s="839"/>
      <c r="K194" s="839">
        <v>99840</v>
      </c>
      <c r="L194" s="840">
        <f>+I194+J194+K194</f>
        <v>99840</v>
      </c>
      <c r="M194" s="838">
        <f t="shared" si="150"/>
        <v>1198080</v>
      </c>
      <c r="N194" s="608">
        <v>1</v>
      </c>
      <c r="O194" s="605">
        <v>1.2</v>
      </c>
      <c r="P194" s="464">
        <f t="shared" si="151"/>
        <v>83200</v>
      </c>
      <c r="Q194" s="465">
        <f t="shared" si="152"/>
        <v>0</v>
      </c>
      <c r="R194" s="465">
        <f t="shared" si="153"/>
        <v>0</v>
      </c>
      <c r="S194" s="465">
        <f t="shared" si="154"/>
        <v>99840</v>
      </c>
      <c r="T194" s="464">
        <f t="shared" si="155"/>
        <v>99840</v>
      </c>
      <c r="U194" s="464">
        <f t="shared" si="168"/>
        <v>1198080</v>
      </c>
      <c r="V194" s="608">
        <v>1</v>
      </c>
      <c r="W194" s="605">
        <v>1.2</v>
      </c>
      <c r="X194" s="464">
        <f t="shared" si="156"/>
        <v>83200</v>
      </c>
      <c r="Y194" s="465">
        <f t="shared" si="157"/>
        <v>0</v>
      </c>
      <c r="Z194" s="465">
        <f t="shared" si="158"/>
        <v>0</v>
      </c>
      <c r="AA194" s="465">
        <f t="shared" si="159"/>
        <v>99840</v>
      </c>
      <c r="AB194" s="464">
        <f t="shared" si="160"/>
        <v>99840</v>
      </c>
      <c r="AC194" s="464">
        <f t="shared" si="161"/>
        <v>1198080</v>
      </c>
      <c r="AD194" s="608">
        <v>1</v>
      </c>
      <c r="AE194" s="605">
        <v>1.2</v>
      </c>
      <c r="AF194" s="464">
        <f t="shared" si="162"/>
        <v>83200</v>
      </c>
      <c r="AG194" s="465">
        <f t="shared" si="163"/>
        <v>0</v>
      </c>
      <c r="AH194" s="465">
        <f t="shared" si="164"/>
        <v>0</v>
      </c>
      <c r="AI194" s="465">
        <f t="shared" si="165"/>
        <v>99840</v>
      </c>
      <c r="AJ194" s="464">
        <f t="shared" si="166"/>
        <v>99840</v>
      </c>
      <c r="AK194" s="464">
        <f t="shared" si="167"/>
        <v>1198080</v>
      </c>
    </row>
    <row r="195" spans="1:37" s="463" customFormat="1" ht="22.5">
      <c r="A195" s="1005" t="s">
        <v>47</v>
      </c>
      <c r="B195" s="1005"/>
      <c r="C195" s="1005"/>
      <c r="D195" s="1005"/>
      <c r="E195" s="1005"/>
      <c r="F195" s="609">
        <f t="shared" ref="F195:AK195" si="170">SUM(F176:F194)</f>
        <v>19</v>
      </c>
      <c r="G195" s="609">
        <f t="shared" si="170"/>
        <v>21.95</v>
      </c>
      <c r="H195" s="609">
        <f t="shared" si="170"/>
        <v>1580800</v>
      </c>
      <c r="I195" s="609">
        <f t="shared" si="170"/>
        <v>0</v>
      </c>
      <c r="J195" s="609">
        <f t="shared" si="170"/>
        <v>32000</v>
      </c>
      <c r="K195" s="609">
        <f t="shared" si="170"/>
        <v>1992090</v>
      </c>
      <c r="L195" s="609">
        <f t="shared" si="170"/>
        <v>2024090</v>
      </c>
      <c r="M195" s="609">
        <f t="shared" si="170"/>
        <v>24289080</v>
      </c>
      <c r="N195" s="609">
        <f t="shared" si="170"/>
        <v>19</v>
      </c>
      <c r="O195" s="609">
        <f t="shared" si="170"/>
        <v>21.95</v>
      </c>
      <c r="P195" s="609">
        <f t="shared" si="170"/>
        <v>1580800</v>
      </c>
      <c r="Q195" s="609">
        <f t="shared" si="170"/>
        <v>0</v>
      </c>
      <c r="R195" s="609">
        <f t="shared" si="170"/>
        <v>32000</v>
      </c>
      <c r="S195" s="609">
        <f t="shared" si="170"/>
        <v>1992090</v>
      </c>
      <c r="T195" s="609">
        <f t="shared" si="170"/>
        <v>2024090</v>
      </c>
      <c r="U195" s="609">
        <f t="shared" si="170"/>
        <v>24289080</v>
      </c>
      <c r="V195" s="609">
        <f t="shared" si="170"/>
        <v>19</v>
      </c>
      <c r="W195" s="609">
        <f t="shared" si="170"/>
        <v>21.95</v>
      </c>
      <c r="X195" s="609">
        <f t="shared" si="170"/>
        <v>1580800</v>
      </c>
      <c r="Y195" s="609">
        <f t="shared" si="170"/>
        <v>0</v>
      </c>
      <c r="Z195" s="609">
        <f t="shared" si="170"/>
        <v>32000</v>
      </c>
      <c r="AA195" s="609">
        <f t="shared" si="170"/>
        <v>1992090</v>
      </c>
      <c r="AB195" s="609">
        <f t="shared" si="170"/>
        <v>2024090</v>
      </c>
      <c r="AC195" s="609">
        <f t="shared" si="170"/>
        <v>24289080</v>
      </c>
      <c r="AD195" s="609">
        <f t="shared" si="170"/>
        <v>19</v>
      </c>
      <c r="AE195" s="609">
        <f t="shared" si="170"/>
        <v>21.95</v>
      </c>
      <c r="AF195" s="609">
        <f t="shared" si="170"/>
        <v>1580800</v>
      </c>
      <c r="AG195" s="609">
        <f t="shared" si="170"/>
        <v>0</v>
      </c>
      <c r="AH195" s="609">
        <f t="shared" si="170"/>
        <v>32000</v>
      </c>
      <c r="AI195" s="609">
        <f t="shared" si="170"/>
        <v>1992090</v>
      </c>
      <c r="AJ195" s="609">
        <f t="shared" si="170"/>
        <v>2024090</v>
      </c>
      <c r="AK195" s="609">
        <f t="shared" si="170"/>
        <v>24289080</v>
      </c>
    </row>
    <row r="196" spans="1:37" s="463" customFormat="1" ht="17.25">
      <c r="A196" s="570"/>
      <c r="B196" s="469"/>
      <c r="C196" s="572"/>
      <c r="D196" s="572"/>
      <c r="E196" s="611"/>
      <c r="F196" s="472"/>
      <c r="G196" s="472"/>
      <c r="H196" s="472"/>
      <c r="I196" s="472"/>
      <c r="J196" s="472"/>
      <c r="K196" s="472"/>
      <c r="L196" s="472"/>
      <c r="N196" s="472"/>
      <c r="O196" s="472"/>
      <c r="P196" s="472"/>
      <c r="Q196" s="472"/>
      <c r="R196" s="472"/>
      <c r="S196" s="472"/>
      <c r="T196" s="472"/>
      <c r="U196" s="472"/>
      <c r="V196" s="472"/>
      <c r="W196" s="472"/>
      <c r="X196" s="472"/>
      <c r="Y196" s="472"/>
      <c r="Z196" s="472"/>
      <c r="AA196" s="472"/>
      <c r="AB196" s="472"/>
      <c r="AC196" s="472"/>
      <c r="AD196" s="472"/>
      <c r="AE196" s="472"/>
      <c r="AF196" s="472"/>
      <c r="AG196" s="472"/>
      <c r="AH196" s="472"/>
      <c r="AI196" s="472"/>
      <c r="AJ196" s="472"/>
      <c r="AK196" s="472"/>
    </row>
    <row r="197" spans="1:37" s="463" customFormat="1" ht="17.25">
      <c r="A197" s="570"/>
      <c r="B197" s="469"/>
      <c r="C197" s="572"/>
      <c r="D197" s="572"/>
      <c r="E197" s="611"/>
      <c r="F197" s="472"/>
      <c r="G197" s="472"/>
      <c r="H197" s="472"/>
      <c r="I197" s="472"/>
      <c r="J197" s="472"/>
      <c r="K197" s="472"/>
      <c r="L197" s="472"/>
      <c r="N197" s="472"/>
      <c r="O197" s="472"/>
      <c r="P197" s="472"/>
      <c r="Q197" s="472"/>
      <c r="R197" s="472"/>
      <c r="S197" s="472"/>
      <c r="T197" s="472"/>
      <c r="U197" s="472"/>
      <c r="V197" s="472"/>
      <c r="W197" s="472"/>
      <c r="X197" s="472"/>
      <c r="Y197" s="472"/>
      <c r="Z197" s="472"/>
      <c r="AA197" s="472"/>
      <c r="AB197" s="472"/>
      <c r="AC197" s="472"/>
      <c r="AD197" s="472"/>
      <c r="AE197" s="472"/>
      <c r="AF197" s="472"/>
      <c r="AG197" s="472"/>
      <c r="AH197" s="472"/>
      <c r="AI197" s="472"/>
      <c r="AJ197" s="472"/>
      <c r="AK197" s="472"/>
    </row>
    <row r="198" spans="1:37" s="603" customFormat="1" ht="22.5" customHeight="1">
      <c r="A198" s="999" t="s">
        <v>554</v>
      </c>
      <c r="B198" s="1000"/>
      <c r="C198" s="1000"/>
      <c r="D198" s="1000"/>
      <c r="E198" s="1001"/>
      <c r="F198" s="998" t="s">
        <v>1029</v>
      </c>
      <c r="G198" s="998"/>
      <c r="H198" s="998"/>
      <c r="I198" s="998"/>
      <c r="J198" s="998"/>
      <c r="K198" s="998"/>
      <c r="L198" s="998"/>
      <c r="M198" s="998"/>
      <c r="N198" s="1009" t="s">
        <v>1029</v>
      </c>
      <c r="O198" s="1009"/>
      <c r="P198" s="1009"/>
      <c r="Q198" s="1009"/>
      <c r="R198" s="1009"/>
      <c r="S198" s="1009"/>
      <c r="T198" s="1009"/>
      <c r="U198" s="1009"/>
      <c r="V198" s="1009" t="s">
        <v>1029</v>
      </c>
      <c r="W198" s="1009"/>
      <c r="X198" s="1009"/>
      <c r="Y198" s="1009"/>
      <c r="Z198" s="1009"/>
      <c r="AA198" s="1009"/>
      <c r="AB198" s="1009"/>
      <c r="AC198" s="1009"/>
      <c r="AD198" s="1009" t="s">
        <v>1029</v>
      </c>
      <c r="AE198" s="1009"/>
      <c r="AF198" s="1009"/>
      <c r="AG198" s="1009"/>
      <c r="AH198" s="1009"/>
      <c r="AI198" s="1009"/>
      <c r="AJ198" s="1009"/>
      <c r="AK198" s="1009"/>
    </row>
    <row r="199" spans="1:37" s="604" customFormat="1" ht="24" customHeight="1">
      <c r="A199" s="1002" t="s">
        <v>224</v>
      </c>
      <c r="B199" s="1003"/>
      <c r="C199" s="1003"/>
      <c r="D199" s="1003"/>
      <c r="E199" s="1004"/>
      <c r="F199" s="996" t="s">
        <v>1410</v>
      </c>
      <c r="G199" s="996"/>
      <c r="H199" s="996"/>
      <c r="I199" s="996"/>
      <c r="J199" s="996"/>
      <c r="K199" s="996"/>
      <c r="L199" s="996"/>
      <c r="M199" s="996"/>
      <c r="N199" s="1002" t="s">
        <v>1946</v>
      </c>
      <c r="O199" s="1003"/>
      <c r="P199" s="1003"/>
      <c r="Q199" s="1003"/>
      <c r="R199" s="1003"/>
      <c r="S199" s="1003"/>
      <c r="T199" s="1003"/>
      <c r="U199" s="1004"/>
      <c r="V199" s="996" t="s">
        <v>2458</v>
      </c>
      <c r="W199" s="996"/>
      <c r="X199" s="996"/>
      <c r="Y199" s="996"/>
      <c r="Z199" s="996"/>
      <c r="AA199" s="996"/>
      <c r="AB199" s="996"/>
      <c r="AC199" s="996"/>
      <c r="AD199" s="996" t="s">
        <v>2932</v>
      </c>
      <c r="AE199" s="996"/>
      <c r="AF199" s="996"/>
      <c r="AG199" s="996"/>
      <c r="AH199" s="996"/>
      <c r="AI199" s="996"/>
      <c r="AJ199" s="996"/>
      <c r="AK199" s="996"/>
    </row>
    <row r="200" spans="1:37" s="603" customFormat="1" ht="82.5" customHeight="1">
      <c r="A200" s="775" t="s">
        <v>10</v>
      </c>
      <c r="B200" s="748" t="s">
        <v>54</v>
      </c>
      <c r="C200" s="748" t="s">
        <v>98</v>
      </c>
      <c r="D200" s="579" t="s">
        <v>1959</v>
      </c>
      <c r="E200" s="748" t="s">
        <v>55</v>
      </c>
      <c r="F200" s="616" t="s">
        <v>56</v>
      </c>
      <c r="G200" s="616" t="s">
        <v>90</v>
      </c>
      <c r="H200" s="616" t="s">
        <v>62</v>
      </c>
      <c r="I200" s="616" t="s">
        <v>58</v>
      </c>
      <c r="J200" s="616" t="s">
        <v>59</v>
      </c>
      <c r="K200" s="616" t="s">
        <v>597</v>
      </c>
      <c r="L200" s="616" t="s">
        <v>552</v>
      </c>
      <c r="M200" s="617" t="s">
        <v>1411</v>
      </c>
      <c r="N200" s="616" t="s">
        <v>56</v>
      </c>
      <c r="O200" s="616" t="s">
        <v>90</v>
      </c>
      <c r="P200" s="616" t="s">
        <v>62</v>
      </c>
      <c r="Q200" s="616" t="s">
        <v>58</v>
      </c>
      <c r="R200" s="616" t="s">
        <v>59</v>
      </c>
      <c r="S200" s="616" t="s">
        <v>597</v>
      </c>
      <c r="T200" s="616" t="s">
        <v>552</v>
      </c>
      <c r="U200" s="617" t="s">
        <v>1952</v>
      </c>
      <c r="V200" s="616" t="s">
        <v>56</v>
      </c>
      <c r="W200" s="616" t="s">
        <v>90</v>
      </c>
      <c r="X200" s="616" t="s">
        <v>62</v>
      </c>
      <c r="Y200" s="616" t="s">
        <v>58</v>
      </c>
      <c r="Z200" s="616" t="s">
        <v>59</v>
      </c>
      <c r="AA200" s="616" t="s">
        <v>597</v>
      </c>
      <c r="AB200" s="616" t="s">
        <v>552</v>
      </c>
      <c r="AC200" s="617" t="s">
        <v>2463</v>
      </c>
      <c r="AD200" s="616" t="s">
        <v>56</v>
      </c>
      <c r="AE200" s="616" t="s">
        <v>90</v>
      </c>
      <c r="AF200" s="616" t="s">
        <v>62</v>
      </c>
      <c r="AG200" s="616" t="s">
        <v>58</v>
      </c>
      <c r="AH200" s="616" t="s">
        <v>59</v>
      </c>
      <c r="AI200" s="616" t="s">
        <v>597</v>
      </c>
      <c r="AJ200" s="616" t="s">
        <v>552</v>
      </c>
      <c r="AK200" s="617" t="s">
        <v>2938</v>
      </c>
    </row>
    <row r="201" spans="1:37" s="604" customFormat="1" ht="27">
      <c r="A201" s="875">
        <v>1</v>
      </c>
      <c r="B201" s="835" t="s">
        <v>936</v>
      </c>
      <c r="C201" s="842" t="s">
        <v>1961</v>
      </c>
      <c r="D201" s="842">
        <v>1976</v>
      </c>
      <c r="E201" s="843" t="s">
        <v>929</v>
      </c>
      <c r="F201" s="836">
        <v>1</v>
      </c>
      <c r="G201" s="889">
        <v>1.25</v>
      </c>
      <c r="H201" s="839">
        <v>83200</v>
      </c>
      <c r="I201" s="839"/>
      <c r="J201" s="839"/>
      <c r="K201" s="839">
        <v>104000</v>
      </c>
      <c r="L201" s="838">
        <f t="shared" ref="L201:L210" si="171">+I201+J201+K201</f>
        <v>104000</v>
      </c>
      <c r="M201" s="838">
        <f t="shared" ref="M201:M222" si="172">+L201*12</f>
        <v>1248000</v>
      </c>
      <c r="N201" s="608">
        <v>1</v>
      </c>
      <c r="O201" s="606">
        <v>1.25</v>
      </c>
      <c r="P201" s="464">
        <f t="shared" ref="P201:P222" si="173">+H201</f>
        <v>83200</v>
      </c>
      <c r="Q201" s="465">
        <f t="shared" ref="Q201:Q222" si="174">+I201</f>
        <v>0</v>
      </c>
      <c r="R201" s="465">
        <f t="shared" ref="R201:R222" si="175">+J201</f>
        <v>0</v>
      </c>
      <c r="S201" s="465">
        <f t="shared" ref="S201:S222" si="176">+K201</f>
        <v>104000</v>
      </c>
      <c r="T201" s="464">
        <f t="shared" ref="T201:T222" si="177">+Q201+R201+S201</f>
        <v>104000</v>
      </c>
      <c r="U201" s="464">
        <f t="shared" ref="U201:U222" si="178">+T201*12</f>
        <v>1248000</v>
      </c>
      <c r="V201" s="608">
        <v>1</v>
      </c>
      <c r="W201" s="606">
        <v>1.25</v>
      </c>
      <c r="X201" s="464">
        <f t="shared" ref="X201:X222" si="179">+P201</f>
        <v>83200</v>
      </c>
      <c r="Y201" s="465">
        <f t="shared" ref="Y201:Y222" si="180">+Q201</f>
        <v>0</v>
      </c>
      <c r="Z201" s="465">
        <f t="shared" ref="Z201:Z222" si="181">+R201</f>
        <v>0</v>
      </c>
      <c r="AA201" s="465">
        <f t="shared" ref="AA201:AA222" si="182">+S201</f>
        <v>104000</v>
      </c>
      <c r="AB201" s="464">
        <f t="shared" ref="AB201:AB222" si="183">+Y201+Z201+AA201</f>
        <v>104000</v>
      </c>
      <c r="AC201" s="464">
        <f t="shared" ref="AC201:AC222" si="184">+AB201*12</f>
        <v>1248000</v>
      </c>
      <c r="AD201" s="608">
        <v>1</v>
      </c>
      <c r="AE201" s="606">
        <v>1.25</v>
      </c>
      <c r="AF201" s="464">
        <f t="shared" ref="AF201:AF222" si="185">+X201</f>
        <v>83200</v>
      </c>
      <c r="AG201" s="465">
        <f t="shared" ref="AG201:AG222" si="186">+Y201</f>
        <v>0</v>
      </c>
      <c r="AH201" s="465">
        <f t="shared" ref="AH201:AH222" si="187">+Z201</f>
        <v>0</v>
      </c>
      <c r="AI201" s="465">
        <f t="shared" ref="AI201:AI222" si="188">+AA201</f>
        <v>104000</v>
      </c>
      <c r="AJ201" s="464">
        <f t="shared" ref="AJ201:AJ222" si="189">+AG201+AH201+AI201</f>
        <v>104000</v>
      </c>
      <c r="AK201" s="464">
        <f t="shared" ref="AK201:AK222" si="190">+AJ201*12</f>
        <v>1248000</v>
      </c>
    </row>
    <row r="202" spans="1:37" s="463" customFormat="1" ht="17.25">
      <c r="A202" s="875">
        <v>2</v>
      </c>
      <c r="B202" s="835" t="s">
        <v>2594</v>
      </c>
      <c r="C202" s="809" t="s">
        <v>1961</v>
      </c>
      <c r="D202" s="809">
        <v>1987</v>
      </c>
      <c r="E202" s="835" t="s">
        <v>395</v>
      </c>
      <c r="F202" s="836">
        <v>1</v>
      </c>
      <c r="G202" s="889">
        <v>1.5</v>
      </c>
      <c r="H202" s="838">
        <v>83200</v>
      </c>
      <c r="I202" s="839"/>
      <c r="J202" s="839"/>
      <c r="K202" s="840">
        <f>G202*H202</f>
        <v>124800</v>
      </c>
      <c r="L202" s="838">
        <f t="shared" si="171"/>
        <v>124800</v>
      </c>
      <c r="M202" s="838">
        <f t="shared" si="172"/>
        <v>1497600</v>
      </c>
      <c r="N202" s="608">
        <v>1</v>
      </c>
      <c r="O202" s="606">
        <v>1.5</v>
      </c>
      <c r="P202" s="464">
        <f t="shared" si="173"/>
        <v>83200</v>
      </c>
      <c r="Q202" s="465">
        <f t="shared" si="174"/>
        <v>0</v>
      </c>
      <c r="R202" s="465">
        <f t="shared" si="175"/>
        <v>0</v>
      </c>
      <c r="S202" s="465">
        <f t="shared" si="176"/>
        <v>124800</v>
      </c>
      <c r="T202" s="464">
        <f t="shared" si="177"/>
        <v>124800</v>
      </c>
      <c r="U202" s="464">
        <f t="shared" si="178"/>
        <v>1497600</v>
      </c>
      <c r="V202" s="608">
        <v>1</v>
      </c>
      <c r="W202" s="606">
        <v>1.5</v>
      </c>
      <c r="X202" s="464">
        <f t="shared" si="179"/>
        <v>83200</v>
      </c>
      <c r="Y202" s="465">
        <f t="shared" si="180"/>
        <v>0</v>
      </c>
      <c r="Z202" s="465">
        <f t="shared" si="181"/>
        <v>0</v>
      </c>
      <c r="AA202" s="465">
        <f t="shared" si="182"/>
        <v>124800</v>
      </c>
      <c r="AB202" s="464">
        <f t="shared" si="183"/>
        <v>124800</v>
      </c>
      <c r="AC202" s="464">
        <f t="shared" si="184"/>
        <v>1497600</v>
      </c>
      <c r="AD202" s="608">
        <v>1</v>
      </c>
      <c r="AE202" s="606">
        <v>1.5</v>
      </c>
      <c r="AF202" s="464">
        <f t="shared" si="185"/>
        <v>83200</v>
      </c>
      <c r="AG202" s="465">
        <f t="shared" si="186"/>
        <v>0</v>
      </c>
      <c r="AH202" s="465">
        <f t="shared" si="187"/>
        <v>0</v>
      </c>
      <c r="AI202" s="465">
        <f t="shared" si="188"/>
        <v>124800</v>
      </c>
      <c r="AJ202" s="464">
        <f t="shared" si="189"/>
        <v>124800</v>
      </c>
      <c r="AK202" s="464">
        <f t="shared" si="190"/>
        <v>1497600</v>
      </c>
    </row>
    <row r="203" spans="1:37" s="463" customFormat="1" ht="17.25">
      <c r="A203" s="875">
        <v>3</v>
      </c>
      <c r="B203" s="835" t="s">
        <v>590</v>
      </c>
      <c r="C203" s="809" t="s">
        <v>1960</v>
      </c>
      <c r="D203" s="809">
        <v>1986</v>
      </c>
      <c r="E203" s="809" t="s">
        <v>413</v>
      </c>
      <c r="F203" s="836">
        <v>1</v>
      </c>
      <c r="G203" s="889">
        <v>1</v>
      </c>
      <c r="H203" s="838">
        <v>83200</v>
      </c>
      <c r="I203" s="839"/>
      <c r="J203" s="839"/>
      <c r="K203" s="840">
        <v>104000</v>
      </c>
      <c r="L203" s="838">
        <f t="shared" si="171"/>
        <v>104000</v>
      </c>
      <c r="M203" s="838">
        <f t="shared" si="172"/>
        <v>1248000</v>
      </c>
      <c r="N203" s="608">
        <v>1</v>
      </c>
      <c r="O203" s="606">
        <v>1</v>
      </c>
      <c r="P203" s="464">
        <f t="shared" si="173"/>
        <v>83200</v>
      </c>
      <c r="Q203" s="465">
        <f t="shared" si="174"/>
        <v>0</v>
      </c>
      <c r="R203" s="465">
        <f t="shared" si="175"/>
        <v>0</v>
      </c>
      <c r="S203" s="465">
        <f t="shared" si="176"/>
        <v>104000</v>
      </c>
      <c r="T203" s="464">
        <f t="shared" si="177"/>
        <v>104000</v>
      </c>
      <c r="U203" s="464">
        <f t="shared" si="178"/>
        <v>1248000</v>
      </c>
      <c r="V203" s="608">
        <v>1</v>
      </c>
      <c r="W203" s="606">
        <v>1</v>
      </c>
      <c r="X203" s="464">
        <f t="shared" si="179"/>
        <v>83200</v>
      </c>
      <c r="Y203" s="465">
        <f t="shared" si="180"/>
        <v>0</v>
      </c>
      <c r="Z203" s="465">
        <f t="shared" si="181"/>
        <v>0</v>
      </c>
      <c r="AA203" s="465">
        <f t="shared" si="182"/>
        <v>104000</v>
      </c>
      <c r="AB203" s="464">
        <f t="shared" si="183"/>
        <v>104000</v>
      </c>
      <c r="AC203" s="464">
        <f t="shared" si="184"/>
        <v>1248000</v>
      </c>
      <c r="AD203" s="608">
        <v>1</v>
      </c>
      <c r="AE203" s="606">
        <v>1</v>
      </c>
      <c r="AF203" s="464">
        <f t="shared" si="185"/>
        <v>83200</v>
      </c>
      <c r="AG203" s="465">
        <f t="shared" si="186"/>
        <v>0</v>
      </c>
      <c r="AH203" s="465">
        <f t="shared" si="187"/>
        <v>0</v>
      </c>
      <c r="AI203" s="465">
        <f t="shared" si="188"/>
        <v>104000</v>
      </c>
      <c r="AJ203" s="464">
        <f t="shared" si="189"/>
        <v>104000</v>
      </c>
      <c r="AK203" s="464">
        <f t="shared" si="190"/>
        <v>1248000</v>
      </c>
    </row>
    <row r="204" spans="1:37" s="463" customFormat="1" ht="17.25">
      <c r="A204" s="875">
        <v>4</v>
      </c>
      <c r="B204" s="835" t="s">
        <v>884</v>
      </c>
      <c r="C204" s="809" t="s">
        <v>1960</v>
      </c>
      <c r="D204" s="809">
        <v>1970</v>
      </c>
      <c r="E204" s="809" t="s">
        <v>413</v>
      </c>
      <c r="F204" s="836">
        <v>1</v>
      </c>
      <c r="G204" s="889">
        <v>1</v>
      </c>
      <c r="H204" s="838">
        <v>83200</v>
      </c>
      <c r="I204" s="839"/>
      <c r="J204" s="839"/>
      <c r="K204" s="840">
        <v>95625</v>
      </c>
      <c r="L204" s="838">
        <f t="shared" si="171"/>
        <v>95625</v>
      </c>
      <c r="M204" s="838">
        <f t="shared" si="172"/>
        <v>1147500</v>
      </c>
      <c r="N204" s="608">
        <v>1</v>
      </c>
      <c r="O204" s="606">
        <v>1</v>
      </c>
      <c r="P204" s="464">
        <f t="shared" si="173"/>
        <v>83200</v>
      </c>
      <c r="Q204" s="465">
        <f t="shared" si="174"/>
        <v>0</v>
      </c>
      <c r="R204" s="465">
        <f t="shared" si="175"/>
        <v>0</v>
      </c>
      <c r="S204" s="465">
        <f t="shared" si="176"/>
        <v>95625</v>
      </c>
      <c r="T204" s="464">
        <f t="shared" si="177"/>
        <v>95625</v>
      </c>
      <c r="U204" s="464">
        <f t="shared" si="178"/>
        <v>1147500</v>
      </c>
      <c r="V204" s="608">
        <v>1</v>
      </c>
      <c r="W204" s="606">
        <v>1</v>
      </c>
      <c r="X204" s="464">
        <f t="shared" si="179"/>
        <v>83200</v>
      </c>
      <c r="Y204" s="465">
        <f t="shared" si="180"/>
        <v>0</v>
      </c>
      <c r="Z204" s="465">
        <f t="shared" si="181"/>
        <v>0</v>
      </c>
      <c r="AA204" s="465">
        <f t="shared" si="182"/>
        <v>95625</v>
      </c>
      <c r="AB204" s="464">
        <f t="shared" si="183"/>
        <v>95625</v>
      </c>
      <c r="AC204" s="464">
        <f t="shared" si="184"/>
        <v>1147500</v>
      </c>
      <c r="AD204" s="608">
        <v>1</v>
      </c>
      <c r="AE204" s="606">
        <v>1</v>
      </c>
      <c r="AF204" s="464">
        <f t="shared" si="185"/>
        <v>83200</v>
      </c>
      <c r="AG204" s="465">
        <f t="shared" si="186"/>
        <v>0</v>
      </c>
      <c r="AH204" s="465">
        <f t="shared" si="187"/>
        <v>0</v>
      </c>
      <c r="AI204" s="465">
        <f t="shared" si="188"/>
        <v>95625</v>
      </c>
      <c r="AJ204" s="464">
        <f t="shared" si="189"/>
        <v>95625</v>
      </c>
      <c r="AK204" s="464">
        <f t="shared" si="190"/>
        <v>1147500</v>
      </c>
    </row>
    <row r="205" spans="1:37" s="463" customFormat="1" ht="17.25">
      <c r="A205" s="875">
        <v>5</v>
      </c>
      <c r="B205" s="835" t="s">
        <v>3040</v>
      </c>
      <c r="C205" s="809" t="s">
        <v>1960</v>
      </c>
      <c r="D205" s="809">
        <v>1977</v>
      </c>
      <c r="E205" s="809" t="s">
        <v>413</v>
      </c>
      <c r="F205" s="836">
        <v>1</v>
      </c>
      <c r="G205" s="889">
        <v>1</v>
      </c>
      <c r="H205" s="838">
        <v>83200</v>
      </c>
      <c r="I205" s="839"/>
      <c r="J205" s="839"/>
      <c r="K205" s="840">
        <v>104000</v>
      </c>
      <c r="L205" s="838">
        <f t="shared" si="171"/>
        <v>104000</v>
      </c>
      <c r="M205" s="838">
        <f t="shared" si="172"/>
        <v>1248000</v>
      </c>
      <c r="N205" s="608">
        <v>1</v>
      </c>
      <c r="O205" s="606">
        <v>1</v>
      </c>
      <c r="P205" s="464">
        <f t="shared" si="173"/>
        <v>83200</v>
      </c>
      <c r="Q205" s="465">
        <f t="shared" si="174"/>
        <v>0</v>
      </c>
      <c r="R205" s="465">
        <f t="shared" si="175"/>
        <v>0</v>
      </c>
      <c r="S205" s="465">
        <f t="shared" si="176"/>
        <v>104000</v>
      </c>
      <c r="T205" s="464">
        <f t="shared" si="177"/>
        <v>104000</v>
      </c>
      <c r="U205" s="464">
        <f t="shared" si="178"/>
        <v>1248000</v>
      </c>
      <c r="V205" s="608">
        <v>1</v>
      </c>
      <c r="W205" s="606">
        <v>1</v>
      </c>
      <c r="X205" s="464">
        <f t="shared" si="179"/>
        <v>83200</v>
      </c>
      <c r="Y205" s="465">
        <f t="shared" si="180"/>
        <v>0</v>
      </c>
      <c r="Z205" s="465">
        <f t="shared" si="181"/>
        <v>0</v>
      </c>
      <c r="AA205" s="465">
        <f t="shared" si="182"/>
        <v>104000</v>
      </c>
      <c r="AB205" s="464">
        <f t="shared" si="183"/>
        <v>104000</v>
      </c>
      <c r="AC205" s="464">
        <f t="shared" si="184"/>
        <v>1248000</v>
      </c>
      <c r="AD205" s="608">
        <v>1</v>
      </c>
      <c r="AE205" s="606">
        <v>1</v>
      </c>
      <c r="AF205" s="464">
        <f t="shared" si="185"/>
        <v>83200</v>
      </c>
      <c r="AG205" s="465">
        <f t="shared" si="186"/>
        <v>0</v>
      </c>
      <c r="AH205" s="465">
        <f t="shared" si="187"/>
        <v>0</v>
      </c>
      <c r="AI205" s="465">
        <f t="shared" si="188"/>
        <v>104000</v>
      </c>
      <c r="AJ205" s="464">
        <f t="shared" si="189"/>
        <v>104000</v>
      </c>
      <c r="AK205" s="464">
        <f t="shared" si="190"/>
        <v>1248000</v>
      </c>
    </row>
    <row r="206" spans="1:37" s="463" customFormat="1" ht="17.25">
      <c r="A206" s="875">
        <v>6</v>
      </c>
      <c r="B206" s="835" t="s">
        <v>255</v>
      </c>
      <c r="C206" s="809" t="s">
        <v>1960</v>
      </c>
      <c r="D206" s="809">
        <v>1957</v>
      </c>
      <c r="E206" s="809" t="s">
        <v>413</v>
      </c>
      <c r="F206" s="836">
        <v>1</v>
      </c>
      <c r="G206" s="889">
        <v>1</v>
      </c>
      <c r="H206" s="838">
        <v>83200</v>
      </c>
      <c r="I206" s="839"/>
      <c r="J206" s="839"/>
      <c r="K206" s="840">
        <v>95625</v>
      </c>
      <c r="L206" s="838">
        <f t="shared" si="171"/>
        <v>95625</v>
      </c>
      <c r="M206" s="838">
        <f t="shared" si="172"/>
        <v>1147500</v>
      </c>
      <c r="N206" s="608">
        <v>1</v>
      </c>
      <c r="O206" s="606">
        <v>1</v>
      </c>
      <c r="P206" s="464">
        <f t="shared" si="173"/>
        <v>83200</v>
      </c>
      <c r="Q206" s="465">
        <f t="shared" si="174"/>
        <v>0</v>
      </c>
      <c r="R206" s="465">
        <f t="shared" si="175"/>
        <v>0</v>
      </c>
      <c r="S206" s="465">
        <f t="shared" si="176"/>
        <v>95625</v>
      </c>
      <c r="T206" s="464">
        <f t="shared" si="177"/>
        <v>95625</v>
      </c>
      <c r="U206" s="464">
        <f t="shared" si="178"/>
        <v>1147500</v>
      </c>
      <c r="V206" s="608">
        <v>1</v>
      </c>
      <c r="W206" s="606">
        <v>1</v>
      </c>
      <c r="X206" s="464">
        <f t="shared" si="179"/>
        <v>83200</v>
      </c>
      <c r="Y206" s="465">
        <f t="shared" si="180"/>
        <v>0</v>
      </c>
      <c r="Z206" s="465">
        <f t="shared" si="181"/>
        <v>0</v>
      </c>
      <c r="AA206" s="465">
        <f t="shared" si="182"/>
        <v>95625</v>
      </c>
      <c r="AB206" s="464">
        <f t="shared" si="183"/>
        <v>95625</v>
      </c>
      <c r="AC206" s="464">
        <f t="shared" si="184"/>
        <v>1147500</v>
      </c>
      <c r="AD206" s="608">
        <v>1</v>
      </c>
      <c r="AE206" s="606">
        <v>1</v>
      </c>
      <c r="AF206" s="464">
        <f t="shared" si="185"/>
        <v>83200</v>
      </c>
      <c r="AG206" s="465">
        <f t="shared" si="186"/>
        <v>0</v>
      </c>
      <c r="AH206" s="465">
        <f t="shared" si="187"/>
        <v>0</v>
      </c>
      <c r="AI206" s="465">
        <f t="shared" si="188"/>
        <v>95625</v>
      </c>
      <c r="AJ206" s="464">
        <f t="shared" si="189"/>
        <v>95625</v>
      </c>
      <c r="AK206" s="464">
        <f t="shared" si="190"/>
        <v>1147500</v>
      </c>
    </row>
    <row r="207" spans="1:37" s="463" customFormat="1" ht="17.25">
      <c r="A207" s="875">
        <v>7</v>
      </c>
      <c r="B207" s="835" t="s">
        <v>1176</v>
      </c>
      <c r="C207" s="809" t="s">
        <v>1961</v>
      </c>
      <c r="D207" s="809">
        <v>1974</v>
      </c>
      <c r="E207" s="835" t="s">
        <v>393</v>
      </c>
      <c r="F207" s="836">
        <v>1</v>
      </c>
      <c r="G207" s="889">
        <v>1.5</v>
      </c>
      <c r="H207" s="838">
        <v>83200</v>
      </c>
      <c r="I207" s="839"/>
      <c r="J207" s="839"/>
      <c r="K207" s="840">
        <f>G207*H207</f>
        <v>124800</v>
      </c>
      <c r="L207" s="838">
        <f t="shared" si="171"/>
        <v>124800</v>
      </c>
      <c r="M207" s="838">
        <f t="shared" si="172"/>
        <v>1497600</v>
      </c>
      <c r="N207" s="608">
        <v>1</v>
      </c>
      <c r="O207" s="606">
        <v>1.5</v>
      </c>
      <c r="P207" s="464">
        <f t="shared" si="173"/>
        <v>83200</v>
      </c>
      <c r="Q207" s="465">
        <f t="shared" si="174"/>
        <v>0</v>
      </c>
      <c r="R207" s="465">
        <f t="shared" si="175"/>
        <v>0</v>
      </c>
      <c r="S207" s="465">
        <f t="shared" si="176"/>
        <v>124800</v>
      </c>
      <c r="T207" s="464">
        <f t="shared" si="177"/>
        <v>124800</v>
      </c>
      <c r="U207" s="464">
        <f t="shared" si="178"/>
        <v>1497600</v>
      </c>
      <c r="V207" s="608">
        <v>1</v>
      </c>
      <c r="W207" s="606">
        <v>1.5</v>
      </c>
      <c r="X207" s="464">
        <f t="shared" si="179"/>
        <v>83200</v>
      </c>
      <c r="Y207" s="465">
        <f t="shared" si="180"/>
        <v>0</v>
      </c>
      <c r="Z207" s="465">
        <f t="shared" si="181"/>
        <v>0</v>
      </c>
      <c r="AA207" s="465">
        <f t="shared" si="182"/>
        <v>124800</v>
      </c>
      <c r="AB207" s="464">
        <f t="shared" si="183"/>
        <v>124800</v>
      </c>
      <c r="AC207" s="464">
        <f t="shared" si="184"/>
        <v>1497600</v>
      </c>
      <c r="AD207" s="608">
        <v>1</v>
      </c>
      <c r="AE207" s="606">
        <v>1.5</v>
      </c>
      <c r="AF207" s="464">
        <f t="shared" si="185"/>
        <v>83200</v>
      </c>
      <c r="AG207" s="465">
        <f t="shared" si="186"/>
        <v>0</v>
      </c>
      <c r="AH207" s="465">
        <f t="shared" si="187"/>
        <v>0</v>
      </c>
      <c r="AI207" s="465">
        <f t="shared" si="188"/>
        <v>124800</v>
      </c>
      <c r="AJ207" s="464">
        <f t="shared" si="189"/>
        <v>124800</v>
      </c>
      <c r="AK207" s="464">
        <f t="shared" si="190"/>
        <v>1497600</v>
      </c>
    </row>
    <row r="208" spans="1:37" s="463" customFormat="1" ht="17.25">
      <c r="A208" s="875">
        <v>8</v>
      </c>
      <c r="B208" s="835" t="s">
        <v>256</v>
      </c>
      <c r="C208" s="809" t="s">
        <v>1961</v>
      </c>
      <c r="D208" s="809">
        <v>1963</v>
      </c>
      <c r="E208" s="835" t="s">
        <v>393</v>
      </c>
      <c r="F208" s="836">
        <v>1</v>
      </c>
      <c r="G208" s="889">
        <v>1.5</v>
      </c>
      <c r="H208" s="838">
        <v>83200</v>
      </c>
      <c r="I208" s="839"/>
      <c r="J208" s="839"/>
      <c r="K208" s="840">
        <f>G208*H208</f>
        <v>124800</v>
      </c>
      <c r="L208" s="838">
        <f t="shared" si="171"/>
        <v>124800</v>
      </c>
      <c r="M208" s="838">
        <f t="shared" si="172"/>
        <v>1497600</v>
      </c>
      <c r="N208" s="608">
        <v>1</v>
      </c>
      <c r="O208" s="606">
        <v>1.5</v>
      </c>
      <c r="P208" s="464">
        <f t="shared" si="173"/>
        <v>83200</v>
      </c>
      <c r="Q208" s="465">
        <f t="shared" si="174"/>
        <v>0</v>
      </c>
      <c r="R208" s="465">
        <f t="shared" si="175"/>
        <v>0</v>
      </c>
      <c r="S208" s="465">
        <f t="shared" si="176"/>
        <v>124800</v>
      </c>
      <c r="T208" s="464">
        <f t="shared" si="177"/>
        <v>124800</v>
      </c>
      <c r="U208" s="464">
        <f t="shared" si="178"/>
        <v>1497600</v>
      </c>
      <c r="V208" s="608">
        <v>1</v>
      </c>
      <c r="W208" s="606">
        <v>1.5</v>
      </c>
      <c r="X208" s="464">
        <f t="shared" si="179"/>
        <v>83200</v>
      </c>
      <c r="Y208" s="465">
        <f t="shared" si="180"/>
        <v>0</v>
      </c>
      <c r="Z208" s="465">
        <f t="shared" si="181"/>
        <v>0</v>
      </c>
      <c r="AA208" s="465">
        <f t="shared" si="182"/>
        <v>124800</v>
      </c>
      <c r="AB208" s="464">
        <f t="shared" si="183"/>
        <v>124800</v>
      </c>
      <c r="AC208" s="464">
        <f t="shared" si="184"/>
        <v>1497600</v>
      </c>
      <c r="AD208" s="608">
        <v>1</v>
      </c>
      <c r="AE208" s="606">
        <v>1.5</v>
      </c>
      <c r="AF208" s="464">
        <f t="shared" si="185"/>
        <v>83200</v>
      </c>
      <c r="AG208" s="465">
        <f t="shared" si="186"/>
        <v>0</v>
      </c>
      <c r="AH208" s="465">
        <f t="shared" si="187"/>
        <v>0</v>
      </c>
      <c r="AI208" s="465">
        <f t="shared" si="188"/>
        <v>124800</v>
      </c>
      <c r="AJ208" s="464">
        <f t="shared" si="189"/>
        <v>124800</v>
      </c>
      <c r="AK208" s="464">
        <f t="shared" si="190"/>
        <v>1497600</v>
      </c>
    </row>
    <row r="209" spans="1:37" s="463" customFormat="1" ht="17.25">
      <c r="A209" s="875">
        <v>9</v>
      </c>
      <c r="B209" s="835" t="s">
        <v>663</v>
      </c>
      <c r="C209" s="809" t="s">
        <v>1960</v>
      </c>
      <c r="D209" s="809">
        <v>1974</v>
      </c>
      <c r="E209" s="835" t="s">
        <v>393</v>
      </c>
      <c r="F209" s="836">
        <v>1</v>
      </c>
      <c r="G209" s="889">
        <v>1.5</v>
      </c>
      <c r="H209" s="838">
        <v>83200</v>
      </c>
      <c r="I209" s="839"/>
      <c r="J209" s="839"/>
      <c r="K209" s="840">
        <f>G209*H209</f>
        <v>124800</v>
      </c>
      <c r="L209" s="838">
        <f t="shared" si="171"/>
        <v>124800</v>
      </c>
      <c r="M209" s="838">
        <f t="shared" si="172"/>
        <v>1497600</v>
      </c>
      <c r="N209" s="608">
        <v>1</v>
      </c>
      <c r="O209" s="606">
        <v>1.5</v>
      </c>
      <c r="P209" s="464">
        <f t="shared" si="173"/>
        <v>83200</v>
      </c>
      <c r="Q209" s="465">
        <f t="shared" si="174"/>
        <v>0</v>
      </c>
      <c r="R209" s="465">
        <f t="shared" si="175"/>
        <v>0</v>
      </c>
      <c r="S209" s="465">
        <f t="shared" si="176"/>
        <v>124800</v>
      </c>
      <c r="T209" s="464">
        <f t="shared" si="177"/>
        <v>124800</v>
      </c>
      <c r="U209" s="464">
        <f t="shared" si="178"/>
        <v>1497600</v>
      </c>
      <c r="V209" s="608">
        <v>1</v>
      </c>
      <c r="W209" s="606">
        <v>1.5</v>
      </c>
      <c r="X209" s="464">
        <f t="shared" si="179"/>
        <v>83200</v>
      </c>
      <c r="Y209" s="465">
        <f t="shared" si="180"/>
        <v>0</v>
      </c>
      <c r="Z209" s="465">
        <f t="shared" si="181"/>
        <v>0</v>
      </c>
      <c r="AA209" s="465">
        <f t="shared" si="182"/>
        <v>124800</v>
      </c>
      <c r="AB209" s="464">
        <f t="shared" si="183"/>
        <v>124800</v>
      </c>
      <c r="AC209" s="464">
        <f t="shared" si="184"/>
        <v>1497600</v>
      </c>
      <c r="AD209" s="608">
        <v>1</v>
      </c>
      <c r="AE209" s="606">
        <v>1.5</v>
      </c>
      <c r="AF209" s="464">
        <f t="shared" si="185"/>
        <v>83200</v>
      </c>
      <c r="AG209" s="465">
        <f t="shared" si="186"/>
        <v>0</v>
      </c>
      <c r="AH209" s="465">
        <f t="shared" si="187"/>
        <v>0</v>
      </c>
      <c r="AI209" s="465">
        <f t="shared" si="188"/>
        <v>124800</v>
      </c>
      <c r="AJ209" s="464">
        <f t="shared" si="189"/>
        <v>124800</v>
      </c>
      <c r="AK209" s="464">
        <f t="shared" si="190"/>
        <v>1497600</v>
      </c>
    </row>
    <row r="210" spans="1:37" s="463" customFormat="1" ht="17.25">
      <c r="A210" s="875">
        <v>10</v>
      </c>
      <c r="B210" s="835" t="s">
        <v>1370</v>
      </c>
      <c r="C210" s="809" t="s">
        <v>1961</v>
      </c>
      <c r="D210" s="809">
        <v>1962</v>
      </c>
      <c r="E210" s="835" t="s">
        <v>392</v>
      </c>
      <c r="F210" s="836">
        <v>1</v>
      </c>
      <c r="G210" s="889">
        <v>1.6</v>
      </c>
      <c r="H210" s="838">
        <v>83200</v>
      </c>
      <c r="I210" s="839"/>
      <c r="J210" s="839"/>
      <c r="K210" s="840">
        <f>G210*H210</f>
        <v>133120</v>
      </c>
      <c r="L210" s="838">
        <f t="shared" si="171"/>
        <v>133120</v>
      </c>
      <c r="M210" s="838">
        <f>+L210*12</f>
        <v>1597440</v>
      </c>
      <c r="N210" s="608">
        <v>1</v>
      </c>
      <c r="O210" s="606">
        <v>1.6</v>
      </c>
      <c r="P210" s="464">
        <f t="shared" si="173"/>
        <v>83200</v>
      </c>
      <c r="Q210" s="465">
        <f t="shared" si="174"/>
        <v>0</v>
      </c>
      <c r="R210" s="465">
        <f t="shared" si="175"/>
        <v>0</v>
      </c>
      <c r="S210" s="465">
        <f t="shared" si="176"/>
        <v>133120</v>
      </c>
      <c r="T210" s="464">
        <f t="shared" si="177"/>
        <v>133120</v>
      </c>
      <c r="U210" s="464">
        <f>+T210*12</f>
        <v>1597440</v>
      </c>
      <c r="V210" s="608">
        <v>1</v>
      </c>
      <c r="W210" s="606">
        <v>1.6</v>
      </c>
      <c r="X210" s="464">
        <f t="shared" si="179"/>
        <v>83200</v>
      </c>
      <c r="Y210" s="465">
        <f t="shared" si="180"/>
        <v>0</v>
      </c>
      <c r="Z210" s="465">
        <f t="shared" si="181"/>
        <v>0</v>
      </c>
      <c r="AA210" s="465">
        <f t="shared" si="182"/>
        <v>133120</v>
      </c>
      <c r="AB210" s="464">
        <f t="shared" si="183"/>
        <v>133120</v>
      </c>
      <c r="AC210" s="464">
        <f>+AB210*12</f>
        <v>1597440</v>
      </c>
      <c r="AD210" s="608">
        <v>1</v>
      </c>
      <c r="AE210" s="606">
        <v>1.6</v>
      </c>
      <c r="AF210" s="464">
        <f t="shared" si="185"/>
        <v>83200</v>
      </c>
      <c r="AG210" s="465">
        <f t="shared" si="186"/>
        <v>0</v>
      </c>
      <c r="AH210" s="465">
        <f t="shared" si="187"/>
        <v>0</v>
      </c>
      <c r="AI210" s="465">
        <f t="shared" si="188"/>
        <v>133120</v>
      </c>
      <c r="AJ210" s="464">
        <f t="shared" si="189"/>
        <v>133120</v>
      </c>
      <c r="AK210" s="464">
        <f>+AJ210*12</f>
        <v>1597440</v>
      </c>
    </row>
    <row r="211" spans="1:37" s="463" customFormat="1" ht="17.25">
      <c r="A211" s="875">
        <v>11</v>
      </c>
      <c r="B211" s="835" t="s">
        <v>257</v>
      </c>
      <c r="C211" s="809" t="s">
        <v>1960</v>
      </c>
      <c r="D211" s="809">
        <v>1950</v>
      </c>
      <c r="E211" s="835" t="s">
        <v>408</v>
      </c>
      <c r="F211" s="836">
        <v>1</v>
      </c>
      <c r="G211" s="889">
        <v>1</v>
      </c>
      <c r="H211" s="838">
        <v>83200</v>
      </c>
      <c r="I211" s="839"/>
      <c r="J211" s="839"/>
      <c r="K211" s="840">
        <v>95625</v>
      </c>
      <c r="L211" s="840">
        <f t="shared" ref="L211:L219" si="191">+I211+J211+K211</f>
        <v>95625</v>
      </c>
      <c r="M211" s="838">
        <f t="shared" si="172"/>
        <v>1147500</v>
      </c>
      <c r="N211" s="608">
        <v>1</v>
      </c>
      <c r="O211" s="606">
        <v>1</v>
      </c>
      <c r="P211" s="464">
        <f t="shared" si="173"/>
        <v>83200</v>
      </c>
      <c r="Q211" s="465">
        <f t="shared" si="174"/>
        <v>0</v>
      </c>
      <c r="R211" s="465">
        <f t="shared" si="175"/>
        <v>0</v>
      </c>
      <c r="S211" s="465">
        <f t="shared" si="176"/>
        <v>95625</v>
      </c>
      <c r="T211" s="464">
        <f t="shared" si="177"/>
        <v>95625</v>
      </c>
      <c r="U211" s="464">
        <f t="shared" si="178"/>
        <v>1147500</v>
      </c>
      <c r="V211" s="608">
        <v>1</v>
      </c>
      <c r="W211" s="606">
        <v>1</v>
      </c>
      <c r="X211" s="464">
        <f t="shared" si="179"/>
        <v>83200</v>
      </c>
      <c r="Y211" s="465">
        <f t="shared" si="180"/>
        <v>0</v>
      </c>
      <c r="Z211" s="465">
        <f t="shared" si="181"/>
        <v>0</v>
      </c>
      <c r="AA211" s="465">
        <f t="shared" si="182"/>
        <v>95625</v>
      </c>
      <c r="AB211" s="464">
        <f t="shared" si="183"/>
        <v>95625</v>
      </c>
      <c r="AC211" s="464">
        <f t="shared" si="184"/>
        <v>1147500</v>
      </c>
      <c r="AD211" s="608">
        <v>1</v>
      </c>
      <c r="AE211" s="606">
        <v>1</v>
      </c>
      <c r="AF211" s="464">
        <f t="shared" si="185"/>
        <v>83200</v>
      </c>
      <c r="AG211" s="465">
        <f t="shared" si="186"/>
        <v>0</v>
      </c>
      <c r="AH211" s="465">
        <f t="shared" si="187"/>
        <v>0</v>
      </c>
      <c r="AI211" s="465">
        <f t="shared" si="188"/>
        <v>95625</v>
      </c>
      <c r="AJ211" s="464">
        <f t="shared" si="189"/>
        <v>95625</v>
      </c>
      <c r="AK211" s="464">
        <f t="shared" si="190"/>
        <v>1147500</v>
      </c>
    </row>
    <row r="212" spans="1:37" s="463" customFormat="1" ht="17.25">
      <c r="A212" s="875">
        <v>12</v>
      </c>
      <c r="B212" s="835" t="s">
        <v>254</v>
      </c>
      <c r="C212" s="809" t="s">
        <v>1960</v>
      </c>
      <c r="D212" s="809">
        <v>1957</v>
      </c>
      <c r="E212" s="835" t="s">
        <v>408</v>
      </c>
      <c r="F212" s="836">
        <v>1</v>
      </c>
      <c r="G212" s="889">
        <v>1</v>
      </c>
      <c r="H212" s="838">
        <v>83200</v>
      </c>
      <c r="I212" s="839"/>
      <c r="J212" s="839"/>
      <c r="K212" s="840">
        <v>95625</v>
      </c>
      <c r="L212" s="840">
        <f t="shared" si="191"/>
        <v>95625</v>
      </c>
      <c r="M212" s="838">
        <f t="shared" si="172"/>
        <v>1147500</v>
      </c>
      <c r="N212" s="608">
        <v>1</v>
      </c>
      <c r="O212" s="606">
        <v>1</v>
      </c>
      <c r="P212" s="464">
        <f t="shared" si="173"/>
        <v>83200</v>
      </c>
      <c r="Q212" s="465">
        <f t="shared" si="174"/>
        <v>0</v>
      </c>
      <c r="R212" s="465">
        <f t="shared" si="175"/>
        <v>0</v>
      </c>
      <c r="S212" s="465">
        <f t="shared" si="176"/>
        <v>95625</v>
      </c>
      <c r="T212" s="464">
        <f t="shared" si="177"/>
        <v>95625</v>
      </c>
      <c r="U212" s="464">
        <f t="shared" si="178"/>
        <v>1147500</v>
      </c>
      <c r="V212" s="608">
        <v>1</v>
      </c>
      <c r="W212" s="606">
        <v>1</v>
      </c>
      <c r="X212" s="464">
        <f t="shared" si="179"/>
        <v>83200</v>
      </c>
      <c r="Y212" s="465">
        <f t="shared" si="180"/>
        <v>0</v>
      </c>
      <c r="Z212" s="465">
        <f t="shared" si="181"/>
        <v>0</v>
      </c>
      <c r="AA212" s="465">
        <f t="shared" si="182"/>
        <v>95625</v>
      </c>
      <c r="AB212" s="464">
        <f t="shared" si="183"/>
        <v>95625</v>
      </c>
      <c r="AC212" s="464">
        <f t="shared" si="184"/>
        <v>1147500</v>
      </c>
      <c r="AD212" s="608">
        <v>1</v>
      </c>
      <c r="AE212" s="606">
        <v>1</v>
      </c>
      <c r="AF212" s="464">
        <f t="shared" si="185"/>
        <v>83200</v>
      </c>
      <c r="AG212" s="465">
        <f t="shared" si="186"/>
        <v>0</v>
      </c>
      <c r="AH212" s="465">
        <f t="shared" si="187"/>
        <v>0</v>
      </c>
      <c r="AI212" s="465">
        <f t="shared" si="188"/>
        <v>95625</v>
      </c>
      <c r="AJ212" s="464">
        <f t="shared" si="189"/>
        <v>95625</v>
      </c>
      <c r="AK212" s="464">
        <f t="shared" si="190"/>
        <v>1147500</v>
      </c>
    </row>
    <row r="213" spans="1:37" s="463" customFormat="1" ht="17.25">
      <c r="A213" s="875">
        <v>13</v>
      </c>
      <c r="B213" s="835" t="s">
        <v>258</v>
      </c>
      <c r="C213" s="809" t="s">
        <v>1960</v>
      </c>
      <c r="D213" s="809">
        <v>1964</v>
      </c>
      <c r="E213" s="835" t="s">
        <v>408</v>
      </c>
      <c r="F213" s="836">
        <v>1</v>
      </c>
      <c r="G213" s="889">
        <v>1</v>
      </c>
      <c r="H213" s="838">
        <v>83200</v>
      </c>
      <c r="I213" s="839"/>
      <c r="J213" s="839"/>
      <c r="K213" s="840">
        <v>95625</v>
      </c>
      <c r="L213" s="840">
        <f t="shared" si="191"/>
        <v>95625</v>
      </c>
      <c r="M213" s="838">
        <f t="shared" si="172"/>
        <v>1147500</v>
      </c>
      <c r="N213" s="608">
        <v>1</v>
      </c>
      <c r="O213" s="606">
        <v>1</v>
      </c>
      <c r="P213" s="464">
        <f t="shared" si="173"/>
        <v>83200</v>
      </c>
      <c r="Q213" s="465">
        <f t="shared" si="174"/>
        <v>0</v>
      </c>
      <c r="R213" s="465">
        <f t="shared" si="175"/>
        <v>0</v>
      </c>
      <c r="S213" s="465">
        <f t="shared" si="176"/>
        <v>95625</v>
      </c>
      <c r="T213" s="464">
        <f t="shared" si="177"/>
        <v>95625</v>
      </c>
      <c r="U213" s="464">
        <f t="shared" si="178"/>
        <v>1147500</v>
      </c>
      <c r="V213" s="608">
        <v>1</v>
      </c>
      <c r="W213" s="606">
        <v>1</v>
      </c>
      <c r="X213" s="464">
        <f t="shared" si="179"/>
        <v>83200</v>
      </c>
      <c r="Y213" s="465">
        <f t="shared" si="180"/>
        <v>0</v>
      </c>
      <c r="Z213" s="465">
        <f t="shared" si="181"/>
        <v>0</v>
      </c>
      <c r="AA213" s="465">
        <f t="shared" si="182"/>
        <v>95625</v>
      </c>
      <c r="AB213" s="464">
        <f t="shared" si="183"/>
        <v>95625</v>
      </c>
      <c r="AC213" s="464">
        <f t="shared" si="184"/>
        <v>1147500</v>
      </c>
      <c r="AD213" s="608">
        <v>1</v>
      </c>
      <c r="AE213" s="606">
        <v>1</v>
      </c>
      <c r="AF213" s="464">
        <f t="shared" si="185"/>
        <v>83200</v>
      </c>
      <c r="AG213" s="465">
        <f t="shared" si="186"/>
        <v>0</v>
      </c>
      <c r="AH213" s="465">
        <f t="shared" si="187"/>
        <v>0</v>
      </c>
      <c r="AI213" s="465">
        <f t="shared" si="188"/>
        <v>95625</v>
      </c>
      <c r="AJ213" s="464">
        <f t="shared" si="189"/>
        <v>95625</v>
      </c>
      <c r="AK213" s="464">
        <f t="shared" si="190"/>
        <v>1147500</v>
      </c>
    </row>
    <row r="214" spans="1:37" s="463" customFormat="1" ht="17.25">
      <c r="A214" s="875">
        <v>14</v>
      </c>
      <c r="B214" s="835" t="s">
        <v>259</v>
      </c>
      <c r="C214" s="809" t="s">
        <v>1960</v>
      </c>
      <c r="D214" s="809">
        <v>1956</v>
      </c>
      <c r="E214" s="835" t="s">
        <v>408</v>
      </c>
      <c r="F214" s="836">
        <v>1</v>
      </c>
      <c r="G214" s="889">
        <v>1</v>
      </c>
      <c r="H214" s="838">
        <v>83200</v>
      </c>
      <c r="I214" s="839"/>
      <c r="J214" s="839"/>
      <c r="K214" s="840">
        <v>95625</v>
      </c>
      <c r="L214" s="840">
        <f t="shared" si="191"/>
        <v>95625</v>
      </c>
      <c r="M214" s="838">
        <f t="shared" si="172"/>
        <v>1147500</v>
      </c>
      <c r="N214" s="608">
        <v>1</v>
      </c>
      <c r="O214" s="606">
        <v>1</v>
      </c>
      <c r="P214" s="464">
        <f t="shared" si="173"/>
        <v>83200</v>
      </c>
      <c r="Q214" s="465">
        <f t="shared" si="174"/>
        <v>0</v>
      </c>
      <c r="R214" s="465">
        <f t="shared" si="175"/>
        <v>0</v>
      </c>
      <c r="S214" s="465">
        <f t="shared" si="176"/>
        <v>95625</v>
      </c>
      <c r="T214" s="464">
        <f t="shared" si="177"/>
        <v>95625</v>
      </c>
      <c r="U214" s="464">
        <f t="shared" si="178"/>
        <v>1147500</v>
      </c>
      <c r="V214" s="608">
        <v>1</v>
      </c>
      <c r="W214" s="606">
        <v>1</v>
      </c>
      <c r="X214" s="464">
        <f t="shared" si="179"/>
        <v>83200</v>
      </c>
      <c r="Y214" s="465">
        <f t="shared" si="180"/>
        <v>0</v>
      </c>
      <c r="Z214" s="465">
        <f t="shared" si="181"/>
        <v>0</v>
      </c>
      <c r="AA214" s="465">
        <f t="shared" si="182"/>
        <v>95625</v>
      </c>
      <c r="AB214" s="464">
        <f t="shared" si="183"/>
        <v>95625</v>
      </c>
      <c r="AC214" s="464">
        <f t="shared" si="184"/>
        <v>1147500</v>
      </c>
      <c r="AD214" s="608">
        <v>1</v>
      </c>
      <c r="AE214" s="606">
        <v>1</v>
      </c>
      <c r="AF214" s="464">
        <f t="shared" si="185"/>
        <v>83200</v>
      </c>
      <c r="AG214" s="465">
        <f t="shared" si="186"/>
        <v>0</v>
      </c>
      <c r="AH214" s="465">
        <f t="shared" si="187"/>
        <v>0</v>
      </c>
      <c r="AI214" s="465">
        <f t="shared" si="188"/>
        <v>95625</v>
      </c>
      <c r="AJ214" s="464">
        <f t="shared" si="189"/>
        <v>95625</v>
      </c>
      <c r="AK214" s="464">
        <f t="shared" si="190"/>
        <v>1147500</v>
      </c>
    </row>
    <row r="215" spans="1:37" s="463" customFormat="1" ht="17.25">
      <c r="A215" s="875">
        <v>15</v>
      </c>
      <c r="B215" s="835" t="s">
        <v>1175</v>
      </c>
      <c r="C215" s="809" t="s">
        <v>1960</v>
      </c>
      <c r="D215" s="809">
        <v>1971</v>
      </c>
      <c r="E215" s="835" t="s">
        <v>408</v>
      </c>
      <c r="F215" s="836">
        <v>1</v>
      </c>
      <c r="G215" s="889">
        <v>1</v>
      </c>
      <c r="H215" s="838">
        <v>83200</v>
      </c>
      <c r="I215" s="839"/>
      <c r="J215" s="839"/>
      <c r="K215" s="840">
        <v>95625</v>
      </c>
      <c r="L215" s="840">
        <f t="shared" si="191"/>
        <v>95625</v>
      </c>
      <c r="M215" s="838">
        <f t="shared" si="172"/>
        <v>1147500</v>
      </c>
      <c r="N215" s="608">
        <v>1</v>
      </c>
      <c r="O215" s="606">
        <v>1</v>
      </c>
      <c r="P215" s="464">
        <f t="shared" si="173"/>
        <v>83200</v>
      </c>
      <c r="Q215" s="465">
        <f t="shared" si="174"/>
        <v>0</v>
      </c>
      <c r="R215" s="465">
        <f t="shared" si="175"/>
        <v>0</v>
      </c>
      <c r="S215" s="465">
        <f t="shared" si="176"/>
        <v>95625</v>
      </c>
      <c r="T215" s="464">
        <f t="shared" si="177"/>
        <v>95625</v>
      </c>
      <c r="U215" s="464">
        <f t="shared" si="178"/>
        <v>1147500</v>
      </c>
      <c r="V215" s="608">
        <v>1</v>
      </c>
      <c r="W215" s="606">
        <v>1</v>
      </c>
      <c r="X215" s="464">
        <f t="shared" si="179"/>
        <v>83200</v>
      </c>
      <c r="Y215" s="465">
        <f t="shared" si="180"/>
        <v>0</v>
      </c>
      <c r="Z215" s="465">
        <f t="shared" si="181"/>
        <v>0</v>
      </c>
      <c r="AA215" s="465">
        <f t="shared" si="182"/>
        <v>95625</v>
      </c>
      <c r="AB215" s="464">
        <f t="shared" si="183"/>
        <v>95625</v>
      </c>
      <c r="AC215" s="464">
        <f t="shared" si="184"/>
        <v>1147500</v>
      </c>
      <c r="AD215" s="608">
        <v>1</v>
      </c>
      <c r="AE215" s="606">
        <v>1</v>
      </c>
      <c r="AF215" s="464">
        <f t="shared" si="185"/>
        <v>83200</v>
      </c>
      <c r="AG215" s="465">
        <f t="shared" si="186"/>
        <v>0</v>
      </c>
      <c r="AH215" s="465">
        <f t="shared" si="187"/>
        <v>0</v>
      </c>
      <c r="AI215" s="465">
        <f t="shared" si="188"/>
        <v>95625</v>
      </c>
      <c r="AJ215" s="464">
        <f t="shared" si="189"/>
        <v>95625</v>
      </c>
      <c r="AK215" s="464">
        <f t="shared" si="190"/>
        <v>1147500</v>
      </c>
    </row>
    <row r="216" spans="1:37" s="463" customFormat="1" ht="17.25">
      <c r="A216" s="875">
        <v>16</v>
      </c>
      <c r="B216" s="835" t="s">
        <v>260</v>
      </c>
      <c r="C216" s="809" t="s">
        <v>1960</v>
      </c>
      <c r="D216" s="809">
        <v>1966</v>
      </c>
      <c r="E216" s="835" t="s">
        <v>408</v>
      </c>
      <c r="F216" s="836">
        <v>1</v>
      </c>
      <c r="G216" s="889">
        <v>1</v>
      </c>
      <c r="H216" s="838">
        <v>83200</v>
      </c>
      <c r="I216" s="839"/>
      <c r="J216" s="839"/>
      <c r="K216" s="840">
        <v>95625</v>
      </c>
      <c r="L216" s="840">
        <f t="shared" si="191"/>
        <v>95625</v>
      </c>
      <c r="M216" s="838">
        <f t="shared" si="172"/>
        <v>1147500</v>
      </c>
      <c r="N216" s="608">
        <v>1</v>
      </c>
      <c r="O216" s="606">
        <v>1</v>
      </c>
      <c r="P216" s="464">
        <f t="shared" si="173"/>
        <v>83200</v>
      </c>
      <c r="Q216" s="465">
        <f t="shared" si="174"/>
        <v>0</v>
      </c>
      <c r="R216" s="465">
        <f t="shared" si="175"/>
        <v>0</v>
      </c>
      <c r="S216" s="465">
        <f t="shared" si="176"/>
        <v>95625</v>
      </c>
      <c r="T216" s="464">
        <f t="shared" si="177"/>
        <v>95625</v>
      </c>
      <c r="U216" s="464">
        <f t="shared" si="178"/>
        <v>1147500</v>
      </c>
      <c r="V216" s="608">
        <v>1</v>
      </c>
      <c r="W216" s="606">
        <v>1</v>
      </c>
      <c r="X216" s="464">
        <f t="shared" si="179"/>
        <v>83200</v>
      </c>
      <c r="Y216" s="465">
        <f t="shared" si="180"/>
        <v>0</v>
      </c>
      <c r="Z216" s="465">
        <f t="shared" si="181"/>
        <v>0</v>
      </c>
      <c r="AA216" s="465">
        <f t="shared" si="182"/>
        <v>95625</v>
      </c>
      <c r="AB216" s="464">
        <f t="shared" si="183"/>
        <v>95625</v>
      </c>
      <c r="AC216" s="464">
        <f t="shared" si="184"/>
        <v>1147500</v>
      </c>
      <c r="AD216" s="608">
        <v>1</v>
      </c>
      <c r="AE216" s="606">
        <v>1</v>
      </c>
      <c r="AF216" s="464">
        <f t="shared" si="185"/>
        <v>83200</v>
      </c>
      <c r="AG216" s="465">
        <f t="shared" si="186"/>
        <v>0</v>
      </c>
      <c r="AH216" s="465">
        <f t="shared" si="187"/>
        <v>0</v>
      </c>
      <c r="AI216" s="465">
        <f t="shared" si="188"/>
        <v>95625</v>
      </c>
      <c r="AJ216" s="464">
        <f t="shared" si="189"/>
        <v>95625</v>
      </c>
      <c r="AK216" s="464">
        <f t="shared" si="190"/>
        <v>1147500</v>
      </c>
    </row>
    <row r="217" spans="1:37" s="463" customFormat="1" ht="17.25">
      <c r="A217" s="875">
        <v>17</v>
      </c>
      <c r="B217" s="835" t="s">
        <v>1569</v>
      </c>
      <c r="C217" s="809" t="s">
        <v>1960</v>
      </c>
      <c r="D217" s="809">
        <v>1977</v>
      </c>
      <c r="E217" s="835" t="s">
        <v>408</v>
      </c>
      <c r="F217" s="836">
        <v>1</v>
      </c>
      <c r="G217" s="889">
        <v>1</v>
      </c>
      <c r="H217" s="838">
        <v>83200</v>
      </c>
      <c r="I217" s="839"/>
      <c r="J217" s="839"/>
      <c r="K217" s="840">
        <v>104000</v>
      </c>
      <c r="L217" s="840">
        <f t="shared" si="191"/>
        <v>104000</v>
      </c>
      <c r="M217" s="838">
        <f t="shared" si="172"/>
        <v>1248000</v>
      </c>
      <c r="N217" s="608">
        <v>1</v>
      </c>
      <c r="O217" s="606">
        <v>1</v>
      </c>
      <c r="P217" s="464">
        <f t="shared" si="173"/>
        <v>83200</v>
      </c>
      <c r="Q217" s="465">
        <f t="shared" si="174"/>
        <v>0</v>
      </c>
      <c r="R217" s="465">
        <f t="shared" si="175"/>
        <v>0</v>
      </c>
      <c r="S217" s="465">
        <f t="shared" si="176"/>
        <v>104000</v>
      </c>
      <c r="T217" s="464">
        <f t="shared" si="177"/>
        <v>104000</v>
      </c>
      <c r="U217" s="464">
        <f t="shared" si="178"/>
        <v>1248000</v>
      </c>
      <c r="V217" s="608">
        <v>1</v>
      </c>
      <c r="W217" s="606">
        <v>1</v>
      </c>
      <c r="X217" s="464">
        <f t="shared" si="179"/>
        <v>83200</v>
      </c>
      <c r="Y217" s="465">
        <f t="shared" si="180"/>
        <v>0</v>
      </c>
      <c r="Z217" s="465">
        <f t="shared" si="181"/>
        <v>0</v>
      </c>
      <c r="AA217" s="465">
        <f t="shared" si="182"/>
        <v>104000</v>
      </c>
      <c r="AB217" s="464">
        <f t="shared" si="183"/>
        <v>104000</v>
      </c>
      <c r="AC217" s="464">
        <f t="shared" si="184"/>
        <v>1248000</v>
      </c>
      <c r="AD217" s="608">
        <v>1</v>
      </c>
      <c r="AE217" s="606">
        <v>1</v>
      </c>
      <c r="AF217" s="464">
        <f t="shared" si="185"/>
        <v>83200</v>
      </c>
      <c r="AG217" s="465">
        <f t="shared" si="186"/>
        <v>0</v>
      </c>
      <c r="AH217" s="465">
        <f t="shared" si="187"/>
        <v>0</v>
      </c>
      <c r="AI217" s="465">
        <f t="shared" si="188"/>
        <v>104000</v>
      </c>
      <c r="AJ217" s="464">
        <f t="shared" si="189"/>
        <v>104000</v>
      </c>
      <c r="AK217" s="464">
        <f t="shared" si="190"/>
        <v>1248000</v>
      </c>
    </row>
    <row r="218" spans="1:37" s="463" customFormat="1" ht="17.25">
      <c r="A218" s="875">
        <v>18</v>
      </c>
      <c r="B218" s="835" t="s">
        <v>1570</v>
      </c>
      <c r="C218" s="809" t="s">
        <v>1960</v>
      </c>
      <c r="D218" s="809">
        <v>1970</v>
      </c>
      <c r="E218" s="835" t="s">
        <v>408</v>
      </c>
      <c r="F218" s="836">
        <v>1</v>
      </c>
      <c r="G218" s="889">
        <v>1</v>
      </c>
      <c r="H218" s="838">
        <v>83200</v>
      </c>
      <c r="I218" s="839"/>
      <c r="J218" s="839"/>
      <c r="K218" s="840">
        <v>95625</v>
      </c>
      <c r="L218" s="840">
        <f t="shared" si="191"/>
        <v>95625</v>
      </c>
      <c r="M218" s="838">
        <f t="shared" si="172"/>
        <v>1147500</v>
      </c>
      <c r="N218" s="608">
        <v>1</v>
      </c>
      <c r="O218" s="606">
        <v>1</v>
      </c>
      <c r="P218" s="464">
        <f t="shared" si="173"/>
        <v>83200</v>
      </c>
      <c r="Q218" s="465">
        <f t="shared" si="174"/>
        <v>0</v>
      </c>
      <c r="R218" s="465">
        <f t="shared" si="175"/>
        <v>0</v>
      </c>
      <c r="S218" s="465">
        <f t="shared" si="176"/>
        <v>95625</v>
      </c>
      <c r="T218" s="464">
        <f t="shared" si="177"/>
        <v>95625</v>
      </c>
      <c r="U218" s="464">
        <f t="shared" si="178"/>
        <v>1147500</v>
      </c>
      <c r="V218" s="608">
        <v>1</v>
      </c>
      <c r="W218" s="606">
        <v>1</v>
      </c>
      <c r="X218" s="464">
        <f t="shared" si="179"/>
        <v>83200</v>
      </c>
      <c r="Y218" s="465">
        <f t="shared" si="180"/>
        <v>0</v>
      </c>
      <c r="Z218" s="465">
        <f t="shared" si="181"/>
        <v>0</v>
      </c>
      <c r="AA218" s="465">
        <f t="shared" si="182"/>
        <v>95625</v>
      </c>
      <c r="AB218" s="464">
        <f t="shared" si="183"/>
        <v>95625</v>
      </c>
      <c r="AC218" s="464">
        <f t="shared" si="184"/>
        <v>1147500</v>
      </c>
      <c r="AD218" s="608">
        <v>1</v>
      </c>
      <c r="AE218" s="606">
        <v>1</v>
      </c>
      <c r="AF218" s="464">
        <f t="shared" si="185"/>
        <v>83200</v>
      </c>
      <c r="AG218" s="465">
        <f t="shared" si="186"/>
        <v>0</v>
      </c>
      <c r="AH218" s="465">
        <f t="shared" si="187"/>
        <v>0</v>
      </c>
      <c r="AI218" s="465">
        <f t="shared" si="188"/>
        <v>95625</v>
      </c>
      <c r="AJ218" s="464">
        <f t="shared" si="189"/>
        <v>95625</v>
      </c>
      <c r="AK218" s="464">
        <f t="shared" si="190"/>
        <v>1147500</v>
      </c>
    </row>
    <row r="219" spans="1:37" s="463" customFormat="1" ht="17.25">
      <c r="A219" s="875">
        <v>19</v>
      </c>
      <c r="B219" s="835" t="s">
        <v>78</v>
      </c>
      <c r="C219" s="809"/>
      <c r="D219" s="809"/>
      <c r="E219" s="835" t="s">
        <v>408</v>
      </c>
      <c r="F219" s="836">
        <v>1</v>
      </c>
      <c r="G219" s="889">
        <v>1</v>
      </c>
      <c r="H219" s="838">
        <v>83200</v>
      </c>
      <c r="I219" s="839"/>
      <c r="J219" s="839"/>
      <c r="K219" s="840">
        <v>104000</v>
      </c>
      <c r="L219" s="840">
        <f t="shared" si="191"/>
        <v>104000</v>
      </c>
      <c r="M219" s="838">
        <f t="shared" si="172"/>
        <v>1248000</v>
      </c>
      <c r="N219" s="608">
        <v>1</v>
      </c>
      <c r="O219" s="606">
        <v>1</v>
      </c>
      <c r="P219" s="464">
        <f t="shared" si="173"/>
        <v>83200</v>
      </c>
      <c r="Q219" s="465">
        <f t="shared" si="174"/>
        <v>0</v>
      </c>
      <c r="R219" s="465">
        <f t="shared" si="175"/>
        <v>0</v>
      </c>
      <c r="S219" s="465">
        <f t="shared" si="176"/>
        <v>104000</v>
      </c>
      <c r="T219" s="464">
        <f t="shared" si="177"/>
        <v>104000</v>
      </c>
      <c r="U219" s="464">
        <f t="shared" si="178"/>
        <v>1248000</v>
      </c>
      <c r="V219" s="608">
        <v>1</v>
      </c>
      <c r="W219" s="606">
        <v>1</v>
      </c>
      <c r="X219" s="464">
        <f t="shared" si="179"/>
        <v>83200</v>
      </c>
      <c r="Y219" s="465">
        <f t="shared" si="180"/>
        <v>0</v>
      </c>
      <c r="Z219" s="465">
        <f t="shared" si="181"/>
        <v>0</v>
      </c>
      <c r="AA219" s="465">
        <f t="shared" si="182"/>
        <v>104000</v>
      </c>
      <c r="AB219" s="464">
        <f t="shared" si="183"/>
        <v>104000</v>
      </c>
      <c r="AC219" s="464">
        <f t="shared" si="184"/>
        <v>1248000</v>
      </c>
      <c r="AD219" s="608">
        <v>1</v>
      </c>
      <c r="AE219" s="606">
        <v>1</v>
      </c>
      <c r="AF219" s="464">
        <f t="shared" si="185"/>
        <v>83200</v>
      </c>
      <c r="AG219" s="465">
        <f t="shared" si="186"/>
        <v>0</v>
      </c>
      <c r="AH219" s="465">
        <f t="shared" si="187"/>
        <v>0</v>
      </c>
      <c r="AI219" s="465">
        <f t="shared" si="188"/>
        <v>104000</v>
      </c>
      <c r="AJ219" s="464">
        <f t="shared" si="189"/>
        <v>104000</v>
      </c>
      <c r="AK219" s="464">
        <f t="shared" si="190"/>
        <v>1248000</v>
      </c>
    </row>
    <row r="220" spans="1:37" s="463" customFormat="1" ht="18" customHeight="1">
      <c r="A220" s="875">
        <v>20</v>
      </c>
      <c r="B220" s="835" t="s">
        <v>262</v>
      </c>
      <c r="C220" s="842" t="s">
        <v>1961</v>
      </c>
      <c r="D220" s="842">
        <v>1950</v>
      </c>
      <c r="E220" s="843" t="s">
        <v>587</v>
      </c>
      <c r="F220" s="836">
        <v>1</v>
      </c>
      <c r="G220" s="889">
        <v>1.4</v>
      </c>
      <c r="H220" s="838">
        <v>83200</v>
      </c>
      <c r="I220" s="839"/>
      <c r="J220" s="839"/>
      <c r="K220" s="839">
        <f>G220*H220</f>
        <v>116479.99999999999</v>
      </c>
      <c r="L220" s="838">
        <f>+I220+J220+K220</f>
        <v>116479.99999999999</v>
      </c>
      <c r="M220" s="838">
        <f>+L220*12</f>
        <v>1397759.9999999998</v>
      </c>
      <c r="N220" s="608">
        <v>1</v>
      </c>
      <c r="O220" s="606">
        <v>1.4</v>
      </c>
      <c r="P220" s="464">
        <f t="shared" si="173"/>
        <v>83200</v>
      </c>
      <c r="Q220" s="465">
        <f t="shared" si="174"/>
        <v>0</v>
      </c>
      <c r="R220" s="465">
        <f t="shared" si="175"/>
        <v>0</v>
      </c>
      <c r="S220" s="465">
        <f t="shared" si="176"/>
        <v>116479.99999999999</v>
      </c>
      <c r="T220" s="464">
        <f t="shared" si="177"/>
        <v>116479.99999999999</v>
      </c>
      <c r="U220" s="464">
        <f>+T220*12</f>
        <v>1397759.9999999998</v>
      </c>
      <c r="V220" s="608">
        <v>1</v>
      </c>
      <c r="W220" s="606">
        <v>1.4</v>
      </c>
      <c r="X220" s="464">
        <f t="shared" si="179"/>
        <v>83200</v>
      </c>
      <c r="Y220" s="465">
        <f t="shared" si="180"/>
        <v>0</v>
      </c>
      <c r="Z220" s="465">
        <f t="shared" si="181"/>
        <v>0</v>
      </c>
      <c r="AA220" s="465">
        <f t="shared" si="182"/>
        <v>116479.99999999999</v>
      </c>
      <c r="AB220" s="464">
        <f t="shared" si="183"/>
        <v>116479.99999999999</v>
      </c>
      <c r="AC220" s="464">
        <f>+AB220*12</f>
        <v>1397759.9999999998</v>
      </c>
      <c r="AD220" s="608">
        <v>1</v>
      </c>
      <c r="AE220" s="606">
        <v>1.4</v>
      </c>
      <c r="AF220" s="464">
        <f t="shared" si="185"/>
        <v>83200</v>
      </c>
      <c r="AG220" s="465">
        <f t="shared" si="186"/>
        <v>0</v>
      </c>
      <c r="AH220" s="465">
        <f t="shared" si="187"/>
        <v>0</v>
      </c>
      <c r="AI220" s="465">
        <f t="shared" si="188"/>
        <v>116479.99999999999</v>
      </c>
      <c r="AJ220" s="464">
        <f t="shared" si="189"/>
        <v>116479.99999999999</v>
      </c>
      <c r="AK220" s="464">
        <f>+AJ220*12</f>
        <v>1397759.9999999998</v>
      </c>
    </row>
    <row r="221" spans="1:37" s="463" customFormat="1" ht="40.5">
      <c r="A221" s="875">
        <v>21</v>
      </c>
      <c r="B221" s="835" t="s">
        <v>78</v>
      </c>
      <c r="C221" s="842"/>
      <c r="D221" s="842"/>
      <c r="E221" s="843" t="s">
        <v>928</v>
      </c>
      <c r="F221" s="836">
        <v>1</v>
      </c>
      <c r="G221" s="889">
        <v>1</v>
      </c>
      <c r="H221" s="838">
        <v>83200</v>
      </c>
      <c r="I221" s="839"/>
      <c r="J221" s="839"/>
      <c r="K221" s="840">
        <v>104000</v>
      </c>
      <c r="L221" s="838">
        <f>+I221+J221+K221</f>
        <v>104000</v>
      </c>
      <c r="M221" s="838">
        <f t="shared" si="172"/>
        <v>1248000</v>
      </c>
      <c r="N221" s="608">
        <v>1</v>
      </c>
      <c r="O221" s="606">
        <v>1</v>
      </c>
      <c r="P221" s="464">
        <f t="shared" si="173"/>
        <v>83200</v>
      </c>
      <c r="Q221" s="465">
        <f t="shared" si="174"/>
        <v>0</v>
      </c>
      <c r="R221" s="465">
        <f t="shared" si="175"/>
        <v>0</v>
      </c>
      <c r="S221" s="465">
        <f t="shared" si="176"/>
        <v>104000</v>
      </c>
      <c r="T221" s="464">
        <f t="shared" si="177"/>
        <v>104000</v>
      </c>
      <c r="U221" s="464">
        <f t="shared" si="178"/>
        <v>1248000</v>
      </c>
      <c r="V221" s="608">
        <v>1</v>
      </c>
      <c r="W221" s="606">
        <v>1</v>
      </c>
      <c r="X221" s="464">
        <f t="shared" si="179"/>
        <v>83200</v>
      </c>
      <c r="Y221" s="465">
        <f t="shared" si="180"/>
        <v>0</v>
      </c>
      <c r="Z221" s="465">
        <f t="shared" si="181"/>
        <v>0</v>
      </c>
      <c r="AA221" s="465">
        <f t="shared" si="182"/>
        <v>104000</v>
      </c>
      <c r="AB221" s="464">
        <f t="shared" si="183"/>
        <v>104000</v>
      </c>
      <c r="AC221" s="464">
        <f t="shared" si="184"/>
        <v>1248000</v>
      </c>
      <c r="AD221" s="608">
        <v>1</v>
      </c>
      <c r="AE221" s="606">
        <v>1</v>
      </c>
      <c r="AF221" s="464">
        <f t="shared" si="185"/>
        <v>83200</v>
      </c>
      <c r="AG221" s="465">
        <f t="shared" si="186"/>
        <v>0</v>
      </c>
      <c r="AH221" s="465">
        <f t="shared" si="187"/>
        <v>0</v>
      </c>
      <c r="AI221" s="465">
        <f t="shared" si="188"/>
        <v>104000</v>
      </c>
      <c r="AJ221" s="464">
        <f t="shared" si="189"/>
        <v>104000</v>
      </c>
      <c r="AK221" s="464">
        <f t="shared" si="190"/>
        <v>1248000</v>
      </c>
    </row>
    <row r="222" spans="1:37" s="463" customFormat="1" ht="18" customHeight="1">
      <c r="A222" s="875">
        <v>22</v>
      </c>
      <c r="B222" s="835" t="s">
        <v>1370</v>
      </c>
      <c r="C222" s="809" t="s">
        <v>1961</v>
      </c>
      <c r="D222" s="809">
        <v>1959</v>
      </c>
      <c r="E222" s="835" t="s">
        <v>404</v>
      </c>
      <c r="F222" s="836">
        <v>1</v>
      </c>
      <c r="G222" s="889">
        <v>1.2</v>
      </c>
      <c r="H222" s="838">
        <v>83200</v>
      </c>
      <c r="I222" s="839"/>
      <c r="J222" s="839"/>
      <c r="K222" s="839">
        <v>99840</v>
      </c>
      <c r="L222" s="840">
        <f>+I222+J222+K222</f>
        <v>99840</v>
      </c>
      <c r="M222" s="838">
        <f t="shared" si="172"/>
        <v>1198080</v>
      </c>
      <c r="N222" s="608">
        <v>1</v>
      </c>
      <c r="O222" s="605">
        <v>1.2</v>
      </c>
      <c r="P222" s="464">
        <f t="shared" si="173"/>
        <v>83200</v>
      </c>
      <c r="Q222" s="465">
        <f t="shared" si="174"/>
        <v>0</v>
      </c>
      <c r="R222" s="465">
        <f t="shared" si="175"/>
        <v>0</v>
      </c>
      <c r="S222" s="465">
        <f t="shared" si="176"/>
        <v>99840</v>
      </c>
      <c r="T222" s="464">
        <f t="shared" si="177"/>
        <v>99840</v>
      </c>
      <c r="U222" s="464">
        <f t="shared" si="178"/>
        <v>1198080</v>
      </c>
      <c r="V222" s="608">
        <v>1</v>
      </c>
      <c r="W222" s="605">
        <v>1.2</v>
      </c>
      <c r="X222" s="464">
        <f t="shared" si="179"/>
        <v>83200</v>
      </c>
      <c r="Y222" s="465">
        <f t="shared" si="180"/>
        <v>0</v>
      </c>
      <c r="Z222" s="465">
        <f t="shared" si="181"/>
        <v>0</v>
      </c>
      <c r="AA222" s="465">
        <f t="shared" si="182"/>
        <v>99840</v>
      </c>
      <c r="AB222" s="464">
        <f t="shared" si="183"/>
        <v>99840</v>
      </c>
      <c r="AC222" s="464">
        <f t="shared" si="184"/>
        <v>1198080</v>
      </c>
      <c r="AD222" s="608">
        <v>1</v>
      </c>
      <c r="AE222" s="605">
        <v>1.2</v>
      </c>
      <c r="AF222" s="464">
        <f t="shared" si="185"/>
        <v>83200</v>
      </c>
      <c r="AG222" s="465">
        <f t="shared" si="186"/>
        <v>0</v>
      </c>
      <c r="AH222" s="465">
        <f t="shared" si="187"/>
        <v>0</v>
      </c>
      <c r="AI222" s="465">
        <f t="shared" si="188"/>
        <v>99840</v>
      </c>
      <c r="AJ222" s="464">
        <f t="shared" si="189"/>
        <v>99840</v>
      </c>
      <c r="AK222" s="464">
        <f t="shared" si="190"/>
        <v>1198080</v>
      </c>
    </row>
    <row r="223" spans="1:37" s="463" customFormat="1" ht="18" customHeight="1">
      <c r="A223" s="1005" t="s">
        <v>47</v>
      </c>
      <c r="B223" s="1005"/>
      <c r="C223" s="1005"/>
      <c r="D223" s="1005"/>
      <c r="E223" s="1005"/>
      <c r="F223" s="609">
        <f t="shared" ref="F223:AK223" si="192">SUM(F201:F222)</f>
        <v>22</v>
      </c>
      <c r="G223" s="609">
        <f t="shared" si="192"/>
        <v>25.45</v>
      </c>
      <c r="H223" s="609">
        <f t="shared" si="192"/>
        <v>1830400</v>
      </c>
      <c r="I223" s="609">
        <f t="shared" si="192"/>
        <v>0</v>
      </c>
      <c r="J223" s="609">
        <f t="shared" si="192"/>
        <v>0</v>
      </c>
      <c r="K223" s="609">
        <f t="shared" si="192"/>
        <v>2333265</v>
      </c>
      <c r="L223" s="609">
        <f t="shared" si="192"/>
        <v>2333265</v>
      </c>
      <c r="M223" s="609">
        <f t="shared" si="192"/>
        <v>27999180</v>
      </c>
      <c r="N223" s="609">
        <f t="shared" si="192"/>
        <v>22</v>
      </c>
      <c r="O223" s="609">
        <f t="shared" si="192"/>
        <v>25.45</v>
      </c>
      <c r="P223" s="609">
        <f t="shared" si="192"/>
        <v>1830400</v>
      </c>
      <c r="Q223" s="609">
        <f t="shared" si="192"/>
        <v>0</v>
      </c>
      <c r="R223" s="609">
        <f t="shared" si="192"/>
        <v>0</v>
      </c>
      <c r="S223" s="609">
        <f t="shared" si="192"/>
        <v>2333265</v>
      </c>
      <c r="T223" s="609">
        <f t="shared" si="192"/>
        <v>2333265</v>
      </c>
      <c r="U223" s="609">
        <f t="shared" si="192"/>
        <v>27999180</v>
      </c>
      <c r="V223" s="609">
        <f t="shared" si="192"/>
        <v>22</v>
      </c>
      <c r="W223" s="609">
        <f t="shared" si="192"/>
        <v>25.45</v>
      </c>
      <c r="X223" s="609">
        <f t="shared" si="192"/>
        <v>1830400</v>
      </c>
      <c r="Y223" s="609">
        <f t="shared" si="192"/>
        <v>0</v>
      </c>
      <c r="Z223" s="609">
        <f t="shared" si="192"/>
        <v>0</v>
      </c>
      <c r="AA223" s="609">
        <f t="shared" si="192"/>
        <v>2333265</v>
      </c>
      <c r="AB223" s="609">
        <f t="shared" si="192"/>
        <v>2333265</v>
      </c>
      <c r="AC223" s="609">
        <f t="shared" si="192"/>
        <v>27999180</v>
      </c>
      <c r="AD223" s="609">
        <f t="shared" si="192"/>
        <v>22</v>
      </c>
      <c r="AE223" s="609">
        <f t="shared" si="192"/>
        <v>25.45</v>
      </c>
      <c r="AF223" s="609">
        <f t="shared" si="192"/>
        <v>1830400</v>
      </c>
      <c r="AG223" s="609">
        <f t="shared" si="192"/>
        <v>0</v>
      </c>
      <c r="AH223" s="609">
        <f t="shared" si="192"/>
        <v>0</v>
      </c>
      <c r="AI223" s="609">
        <f t="shared" si="192"/>
        <v>2333265</v>
      </c>
      <c r="AJ223" s="609">
        <f t="shared" si="192"/>
        <v>2333265</v>
      </c>
      <c r="AK223" s="609">
        <f t="shared" si="192"/>
        <v>27999180</v>
      </c>
    </row>
    <row r="224" spans="1:37" s="463" customFormat="1" ht="17.25">
      <c r="A224" s="475"/>
      <c r="B224" s="468"/>
      <c r="C224" s="466"/>
      <c r="D224" s="466"/>
      <c r="E224" s="610"/>
      <c r="F224" s="472"/>
      <c r="G224" s="472"/>
      <c r="H224" s="472"/>
      <c r="I224" s="472"/>
      <c r="J224" s="472"/>
      <c r="K224" s="472"/>
      <c r="L224" s="472"/>
      <c r="N224" s="472"/>
      <c r="O224" s="472"/>
      <c r="P224" s="472"/>
      <c r="Q224" s="472"/>
      <c r="R224" s="472"/>
      <c r="S224" s="472"/>
      <c r="T224" s="472"/>
      <c r="U224" s="472"/>
      <c r="V224" s="472"/>
      <c r="W224" s="472"/>
      <c r="X224" s="472"/>
      <c r="Y224" s="472"/>
      <c r="Z224" s="472"/>
      <c r="AA224" s="472"/>
      <c r="AB224" s="472"/>
      <c r="AC224" s="472"/>
      <c r="AD224" s="472"/>
      <c r="AE224" s="472"/>
      <c r="AF224" s="472"/>
      <c r="AG224" s="472"/>
      <c r="AH224" s="472"/>
      <c r="AI224" s="472"/>
      <c r="AJ224" s="472"/>
      <c r="AK224" s="472"/>
    </row>
    <row r="225" spans="1:37" s="463" customFormat="1" ht="17.25">
      <c r="A225" s="475"/>
      <c r="B225" s="468"/>
      <c r="C225" s="466"/>
      <c r="D225" s="466"/>
      <c r="E225" s="610"/>
      <c r="F225" s="472"/>
      <c r="G225" s="472"/>
      <c r="H225" s="472"/>
      <c r="I225" s="472"/>
      <c r="J225" s="472"/>
      <c r="K225" s="472"/>
      <c r="L225" s="472"/>
      <c r="N225" s="472"/>
      <c r="O225" s="472"/>
      <c r="P225" s="472"/>
      <c r="Q225" s="472"/>
      <c r="R225" s="472"/>
      <c r="S225" s="472"/>
      <c r="T225" s="472"/>
      <c r="U225" s="472"/>
      <c r="V225" s="472"/>
      <c r="W225" s="472"/>
      <c r="X225" s="472"/>
      <c r="Y225" s="472"/>
      <c r="Z225" s="472"/>
      <c r="AA225" s="472"/>
      <c r="AB225" s="472"/>
      <c r="AC225" s="472"/>
      <c r="AD225" s="472"/>
      <c r="AE225" s="472"/>
      <c r="AF225" s="472"/>
      <c r="AG225" s="472"/>
      <c r="AH225" s="472"/>
      <c r="AI225" s="472"/>
      <c r="AJ225" s="472"/>
      <c r="AK225" s="472"/>
    </row>
    <row r="226" spans="1:37" s="603" customFormat="1" ht="18" customHeight="1">
      <c r="A226" s="999" t="s">
        <v>554</v>
      </c>
      <c r="B226" s="1000"/>
      <c r="C226" s="1000"/>
      <c r="D226" s="1000"/>
      <c r="E226" s="1001"/>
      <c r="F226" s="998" t="s">
        <v>1038</v>
      </c>
      <c r="G226" s="998"/>
      <c r="H226" s="998"/>
      <c r="I226" s="998"/>
      <c r="J226" s="998"/>
      <c r="K226" s="998"/>
      <c r="L226" s="998"/>
      <c r="M226" s="998"/>
      <c r="N226" s="1009" t="s">
        <v>1038</v>
      </c>
      <c r="O226" s="1009"/>
      <c r="P226" s="1009"/>
      <c r="Q226" s="1009"/>
      <c r="R226" s="1009"/>
      <c r="S226" s="1009"/>
      <c r="T226" s="1009"/>
      <c r="U226" s="1009"/>
      <c r="V226" s="1009" t="s">
        <v>1038</v>
      </c>
      <c r="W226" s="1009"/>
      <c r="X226" s="1009"/>
      <c r="Y226" s="1009"/>
      <c r="Z226" s="1009"/>
      <c r="AA226" s="1009"/>
      <c r="AB226" s="1009"/>
      <c r="AC226" s="1009"/>
      <c r="AD226" s="1009" t="s">
        <v>1038</v>
      </c>
      <c r="AE226" s="1009"/>
      <c r="AF226" s="1009"/>
      <c r="AG226" s="1009"/>
      <c r="AH226" s="1009"/>
      <c r="AI226" s="1009"/>
      <c r="AJ226" s="1009"/>
      <c r="AK226" s="1009"/>
    </row>
    <row r="227" spans="1:37" s="604" customFormat="1" ht="24" customHeight="1">
      <c r="A227" s="1002" t="s">
        <v>224</v>
      </c>
      <c r="B227" s="1003"/>
      <c r="C227" s="1003"/>
      <c r="D227" s="1003"/>
      <c r="E227" s="1004"/>
      <c r="F227" s="996" t="s">
        <v>1410</v>
      </c>
      <c r="G227" s="996"/>
      <c r="H227" s="996"/>
      <c r="I227" s="996"/>
      <c r="J227" s="996"/>
      <c r="K227" s="996"/>
      <c r="L227" s="996"/>
      <c r="M227" s="996"/>
      <c r="N227" s="1002" t="s">
        <v>1946</v>
      </c>
      <c r="O227" s="1003"/>
      <c r="P227" s="1003"/>
      <c r="Q227" s="1003"/>
      <c r="R227" s="1003"/>
      <c r="S227" s="1003"/>
      <c r="T227" s="1003"/>
      <c r="U227" s="1004"/>
      <c r="V227" s="996" t="s">
        <v>2458</v>
      </c>
      <c r="W227" s="996"/>
      <c r="X227" s="996"/>
      <c r="Y227" s="996"/>
      <c r="Z227" s="996"/>
      <c r="AA227" s="996"/>
      <c r="AB227" s="996"/>
      <c r="AC227" s="996"/>
      <c r="AD227" s="996" t="s">
        <v>2932</v>
      </c>
      <c r="AE227" s="996"/>
      <c r="AF227" s="996"/>
      <c r="AG227" s="996"/>
      <c r="AH227" s="996"/>
      <c r="AI227" s="996"/>
      <c r="AJ227" s="996"/>
      <c r="AK227" s="996"/>
    </row>
    <row r="228" spans="1:37" s="603" customFormat="1" ht="82.5" customHeight="1">
      <c r="A228" s="775" t="s">
        <v>10</v>
      </c>
      <c r="B228" s="748" t="s">
        <v>54</v>
      </c>
      <c r="C228" s="748" t="s">
        <v>1958</v>
      </c>
      <c r="D228" s="579" t="s">
        <v>1959</v>
      </c>
      <c r="E228" s="748" t="s">
        <v>55</v>
      </c>
      <c r="F228" s="616" t="s">
        <v>56</v>
      </c>
      <c r="G228" s="616" t="s">
        <v>90</v>
      </c>
      <c r="H228" s="616" t="s">
        <v>62</v>
      </c>
      <c r="I228" s="616" t="s">
        <v>58</v>
      </c>
      <c r="J228" s="616" t="s">
        <v>59</v>
      </c>
      <c r="K228" s="616" t="s">
        <v>597</v>
      </c>
      <c r="L228" s="616" t="s">
        <v>552</v>
      </c>
      <c r="M228" s="617" t="s">
        <v>1411</v>
      </c>
      <c r="N228" s="616" t="s">
        <v>56</v>
      </c>
      <c r="O228" s="616" t="s">
        <v>90</v>
      </c>
      <c r="P228" s="616" t="s">
        <v>62</v>
      </c>
      <c r="Q228" s="616" t="s">
        <v>58</v>
      </c>
      <c r="R228" s="616" t="s">
        <v>59</v>
      </c>
      <c r="S228" s="616" t="s">
        <v>597</v>
      </c>
      <c r="T228" s="616" t="s">
        <v>552</v>
      </c>
      <c r="U228" s="617" t="s">
        <v>1952</v>
      </c>
      <c r="V228" s="616" t="s">
        <v>56</v>
      </c>
      <c r="W228" s="616" t="s">
        <v>90</v>
      </c>
      <c r="X228" s="616" t="s">
        <v>62</v>
      </c>
      <c r="Y228" s="616" t="s">
        <v>58</v>
      </c>
      <c r="Z228" s="616" t="s">
        <v>59</v>
      </c>
      <c r="AA228" s="616" t="s">
        <v>597</v>
      </c>
      <c r="AB228" s="616" t="s">
        <v>552</v>
      </c>
      <c r="AC228" s="617" t="s">
        <v>2463</v>
      </c>
      <c r="AD228" s="616" t="s">
        <v>56</v>
      </c>
      <c r="AE228" s="616" t="s">
        <v>90</v>
      </c>
      <c r="AF228" s="616" t="s">
        <v>62</v>
      </c>
      <c r="AG228" s="616" t="s">
        <v>58</v>
      </c>
      <c r="AH228" s="616" t="s">
        <v>59</v>
      </c>
      <c r="AI228" s="616" t="s">
        <v>597</v>
      </c>
      <c r="AJ228" s="616" t="s">
        <v>552</v>
      </c>
      <c r="AK228" s="617" t="s">
        <v>2938</v>
      </c>
    </row>
    <row r="229" spans="1:37" s="604" customFormat="1" ht="17.25">
      <c r="A229" s="875">
        <v>1</v>
      </c>
      <c r="B229" s="835" t="s">
        <v>3055</v>
      </c>
      <c r="C229" s="809" t="s">
        <v>1981</v>
      </c>
      <c r="D229" s="809">
        <v>1965</v>
      </c>
      <c r="E229" s="835" t="s">
        <v>395</v>
      </c>
      <c r="F229" s="836">
        <v>1</v>
      </c>
      <c r="G229" s="839">
        <v>1.5</v>
      </c>
      <c r="H229" s="838">
        <v>83200</v>
      </c>
      <c r="I229" s="839"/>
      <c r="J229" s="839"/>
      <c r="K229" s="840">
        <f>G229*H229</f>
        <v>124800</v>
      </c>
      <c r="L229" s="838">
        <f t="shared" ref="L229:L234" si="193">+I229+J229+K229</f>
        <v>124800</v>
      </c>
      <c r="M229" s="838">
        <f t="shared" ref="M229:M234" si="194">+L229*12</f>
        <v>1497600</v>
      </c>
      <c r="N229" s="608">
        <v>1</v>
      </c>
      <c r="O229" s="606">
        <v>1.5</v>
      </c>
      <c r="P229" s="464">
        <f t="shared" ref="P229:P247" si="195">+H229</f>
        <v>83200</v>
      </c>
      <c r="Q229" s="465">
        <f t="shared" ref="Q229:Q247" si="196">+I229</f>
        <v>0</v>
      </c>
      <c r="R229" s="465">
        <f t="shared" ref="R229:R247" si="197">+J229</f>
        <v>0</v>
      </c>
      <c r="S229" s="465">
        <f t="shared" ref="S229:S247" si="198">+K229</f>
        <v>124800</v>
      </c>
      <c r="T229" s="464">
        <f t="shared" ref="T229:T247" si="199">+Q229+R229+S229</f>
        <v>124800</v>
      </c>
      <c r="U229" s="464">
        <f t="shared" ref="U229:U234" si="200">+T229*12</f>
        <v>1497600</v>
      </c>
      <c r="V229" s="608">
        <v>1</v>
      </c>
      <c r="W229" s="606">
        <v>1.5</v>
      </c>
      <c r="X229" s="464">
        <f t="shared" ref="X229:X247" si="201">+P229</f>
        <v>83200</v>
      </c>
      <c r="Y229" s="465">
        <f t="shared" ref="Y229:Y247" si="202">+Q229</f>
        <v>0</v>
      </c>
      <c r="Z229" s="465">
        <f t="shared" ref="Z229:Z247" si="203">+R229</f>
        <v>0</v>
      </c>
      <c r="AA229" s="465">
        <f t="shared" ref="AA229:AA247" si="204">+S229</f>
        <v>124800</v>
      </c>
      <c r="AB229" s="464">
        <f t="shared" ref="AB229:AB247" si="205">+Y229+Z229+AA229</f>
        <v>124800</v>
      </c>
      <c r="AC229" s="464">
        <f t="shared" ref="AC229:AC234" si="206">+AB229*12</f>
        <v>1497600</v>
      </c>
      <c r="AD229" s="608">
        <v>1</v>
      </c>
      <c r="AE229" s="606">
        <v>1.5</v>
      </c>
      <c r="AF229" s="464">
        <f t="shared" ref="AF229:AF247" si="207">+X229</f>
        <v>83200</v>
      </c>
      <c r="AG229" s="465">
        <f t="shared" ref="AG229:AG247" si="208">+Y229</f>
        <v>0</v>
      </c>
      <c r="AH229" s="465">
        <f t="shared" ref="AH229:AH247" si="209">+Z229</f>
        <v>0</v>
      </c>
      <c r="AI229" s="465">
        <f t="shared" ref="AI229:AI247" si="210">+AA229</f>
        <v>124800</v>
      </c>
      <c r="AJ229" s="464">
        <f t="shared" ref="AJ229:AJ247" si="211">+AG229+AH229+AI229</f>
        <v>124800</v>
      </c>
      <c r="AK229" s="464">
        <f t="shared" ref="AK229:AK234" si="212">+AJ229*12</f>
        <v>1497600</v>
      </c>
    </row>
    <row r="230" spans="1:37" s="463" customFormat="1" ht="27">
      <c r="A230" s="875">
        <v>2</v>
      </c>
      <c r="B230" s="835" t="s">
        <v>3056</v>
      </c>
      <c r="C230" s="842" t="s">
        <v>1981</v>
      </c>
      <c r="D230" s="842">
        <v>1987</v>
      </c>
      <c r="E230" s="843" t="s">
        <v>929</v>
      </c>
      <c r="F230" s="836">
        <v>1</v>
      </c>
      <c r="G230" s="839">
        <v>1.25</v>
      </c>
      <c r="H230" s="839">
        <v>83200</v>
      </c>
      <c r="I230" s="839"/>
      <c r="J230" s="839"/>
      <c r="K230" s="838">
        <v>104000</v>
      </c>
      <c r="L230" s="838">
        <f t="shared" si="193"/>
        <v>104000</v>
      </c>
      <c r="M230" s="838">
        <f t="shared" si="194"/>
        <v>1248000</v>
      </c>
      <c r="N230" s="608">
        <v>1</v>
      </c>
      <c r="O230" s="606">
        <v>1.25</v>
      </c>
      <c r="P230" s="464">
        <f t="shared" si="195"/>
        <v>83200</v>
      </c>
      <c r="Q230" s="465">
        <f t="shared" si="196"/>
        <v>0</v>
      </c>
      <c r="R230" s="465">
        <f t="shared" si="197"/>
        <v>0</v>
      </c>
      <c r="S230" s="465">
        <f t="shared" si="198"/>
        <v>104000</v>
      </c>
      <c r="T230" s="464">
        <f t="shared" si="199"/>
        <v>104000</v>
      </c>
      <c r="U230" s="464">
        <f t="shared" si="200"/>
        <v>1248000</v>
      </c>
      <c r="V230" s="608">
        <v>1</v>
      </c>
      <c r="W230" s="606">
        <v>1.25</v>
      </c>
      <c r="X230" s="464">
        <f t="shared" si="201"/>
        <v>83200</v>
      </c>
      <c r="Y230" s="465">
        <f t="shared" si="202"/>
        <v>0</v>
      </c>
      <c r="Z230" s="465">
        <f t="shared" si="203"/>
        <v>0</v>
      </c>
      <c r="AA230" s="465">
        <f t="shared" si="204"/>
        <v>104000</v>
      </c>
      <c r="AB230" s="464">
        <f t="shared" si="205"/>
        <v>104000</v>
      </c>
      <c r="AC230" s="464">
        <f t="shared" si="206"/>
        <v>1248000</v>
      </c>
      <c r="AD230" s="608">
        <v>1</v>
      </c>
      <c r="AE230" s="606">
        <v>1.25</v>
      </c>
      <c r="AF230" s="464">
        <f t="shared" si="207"/>
        <v>83200</v>
      </c>
      <c r="AG230" s="465">
        <f t="shared" si="208"/>
        <v>0</v>
      </c>
      <c r="AH230" s="465">
        <f t="shared" si="209"/>
        <v>0</v>
      </c>
      <c r="AI230" s="465">
        <f t="shared" si="210"/>
        <v>104000</v>
      </c>
      <c r="AJ230" s="464">
        <f t="shared" si="211"/>
        <v>104000</v>
      </c>
      <c r="AK230" s="464">
        <f t="shared" si="212"/>
        <v>1248000</v>
      </c>
    </row>
    <row r="231" spans="1:37" s="463" customFormat="1" ht="17.25">
      <c r="A231" s="875">
        <v>3</v>
      </c>
      <c r="B231" s="835" t="s">
        <v>3057</v>
      </c>
      <c r="C231" s="842" t="s">
        <v>1981</v>
      </c>
      <c r="D231" s="842">
        <v>1962</v>
      </c>
      <c r="E231" s="843" t="s">
        <v>393</v>
      </c>
      <c r="F231" s="836">
        <v>1</v>
      </c>
      <c r="G231" s="839">
        <v>1.5</v>
      </c>
      <c r="H231" s="838">
        <v>83200</v>
      </c>
      <c r="I231" s="839"/>
      <c r="J231" s="839"/>
      <c r="K231" s="840">
        <f>G231*H231</f>
        <v>124800</v>
      </c>
      <c r="L231" s="838">
        <f t="shared" si="193"/>
        <v>124800</v>
      </c>
      <c r="M231" s="838">
        <f>+L231*12</f>
        <v>1497600</v>
      </c>
      <c r="N231" s="608">
        <v>1</v>
      </c>
      <c r="O231" s="606">
        <v>1.5</v>
      </c>
      <c r="P231" s="464">
        <f t="shared" si="195"/>
        <v>83200</v>
      </c>
      <c r="Q231" s="465">
        <f t="shared" si="196"/>
        <v>0</v>
      </c>
      <c r="R231" s="465">
        <f t="shared" si="197"/>
        <v>0</v>
      </c>
      <c r="S231" s="465">
        <f t="shared" si="198"/>
        <v>124800</v>
      </c>
      <c r="T231" s="464">
        <f t="shared" si="199"/>
        <v>124800</v>
      </c>
      <c r="U231" s="464">
        <f>+T231*12</f>
        <v>1497600</v>
      </c>
      <c r="V231" s="608">
        <v>1</v>
      </c>
      <c r="W231" s="606">
        <v>1.5</v>
      </c>
      <c r="X231" s="464">
        <f t="shared" si="201"/>
        <v>83200</v>
      </c>
      <c r="Y231" s="465">
        <f t="shared" si="202"/>
        <v>0</v>
      </c>
      <c r="Z231" s="465">
        <f t="shared" si="203"/>
        <v>0</v>
      </c>
      <c r="AA231" s="465">
        <f t="shared" si="204"/>
        <v>124800</v>
      </c>
      <c r="AB231" s="464">
        <f t="shared" si="205"/>
        <v>124800</v>
      </c>
      <c r="AC231" s="464">
        <f>+AB231*12</f>
        <v>1497600</v>
      </c>
      <c r="AD231" s="608">
        <v>1</v>
      </c>
      <c r="AE231" s="606">
        <v>1.5</v>
      </c>
      <c r="AF231" s="464">
        <f t="shared" si="207"/>
        <v>83200</v>
      </c>
      <c r="AG231" s="465">
        <f t="shared" si="208"/>
        <v>0</v>
      </c>
      <c r="AH231" s="465">
        <f t="shared" si="209"/>
        <v>0</v>
      </c>
      <c r="AI231" s="465">
        <f t="shared" si="210"/>
        <v>124800</v>
      </c>
      <c r="AJ231" s="464">
        <f t="shared" si="211"/>
        <v>124800</v>
      </c>
      <c r="AK231" s="464">
        <f>+AJ231*12</f>
        <v>1497600</v>
      </c>
    </row>
    <row r="232" spans="1:37" s="463" customFormat="1" ht="17.25">
      <c r="A232" s="875">
        <v>4</v>
      </c>
      <c r="B232" s="835" t="s">
        <v>3058</v>
      </c>
      <c r="C232" s="842" t="s">
        <v>1981</v>
      </c>
      <c r="D232" s="842">
        <v>1965</v>
      </c>
      <c r="E232" s="843" t="s">
        <v>393</v>
      </c>
      <c r="F232" s="836">
        <v>1</v>
      </c>
      <c r="G232" s="839">
        <v>1.5</v>
      </c>
      <c r="H232" s="838">
        <v>83200</v>
      </c>
      <c r="I232" s="839"/>
      <c r="J232" s="839"/>
      <c r="K232" s="840">
        <f>G232*H232</f>
        <v>124800</v>
      </c>
      <c r="L232" s="838">
        <f t="shared" si="193"/>
        <v>124800</v>
      </c>
      <c r="M232" s="838">
        <f>+L232*12</f>
        <v>1497600</v>
      </c>
      <c r="N232" s="608">
        <v>1</v>
      </c>
      <c r="O232" s="606">
        <v>1.5</v>
      </c>
      <c r="P232" s="464">
        <f t="shared" si="195"/>
        <v>83200</v>
      </c>
      <c r="Q232" s="465">
        <f t="shared" si="196"/>
        <v>0</v>
      </c>
      <c r="R232" s="465">
        <f t="shared" si="197"/>
        <v>0</v>
      </c>
      <c r="S232" s="465">
        <f t="shared" si="198"/>
        <v>124800</v>
      </c>
      <c r="T232" s="464">
        <f t="shared" si="199"/>
        <v>124800</v>
      </c>
      <c r="U232" s="464">
        <f>+T232*12</f>
        <v>1497600</v>
      </c>
      <c r="V232" s="608">
        <v>1</v>
      </c>
      <c r="W232" s="606">
        <v>1.5</v>
      </c>
      <c r="X232" s="464">
        <f t="shared" si="201"/>
        <v>83200</v>
      </c>
      <c r="Y232" s="465">
        <f t="shared" si="202"/>
        <v>0</v>
      </c>
      <c r="Z232" s="465">
        <f t="shared" si="203"/>
        <v>0</v>
      </c>
      <c r="AA232" s="465">
        <f t="shared" si="204"/>
        <v>124800</v>
      </c>
      <c r="AB232" s="464">
        <f t="shared" si="205"/>
        <v>124800</v>
      </c>
      <c r="AC232" s="464">
        <f>+AB232*12</f>
        <v>1497600</v>
      </c>
      <c r="AD232" s="608">
        <v>1</v>
      </c>
      <c r="AE232" s="606">
        <v>1.5</v>
      </c>
      <c r="AF232" s="464">
        <f t="shared" si="207"/>
        <v>83200</v>
      </c>
      <c r="AG232" s="465">
        <f t="shared" si="208"/>
        <v>0</v>
      </c>
      <c r="AH232" s="465">
        <f t="shared" si="209"/>
        <v>0</v>
      </c>
      <c r="AI232" s="465">
        <f t="shared" si="210"/>
        <v>124800</v>
      </c>
      <c r="AJ232" s="464">
        <f t="shared" si="211"/>
        <v>124800</v>
      </c>
      <c r="AK232" s="464">
        <f>+AJ232*12</f>
        <v>1497600</v>
      </c>
    </row>
    <row r="233" spans="1:37" s="463" customFormat="1" ht="17.25">
      <c r="A233" s="875">
        <v>5</v>
      </c>
      <c r="B233" s="835" t="s">
        <v>3059</v>
      </c>
      <c r="C233" s="842" t="s">
        <v>1961</v>
      </c>
      <c r="D233" s="842">
        <v>1975</v>
      </c>
      <c r="E233" s="843" t="s">
        <v>587</v>
      </c>
      <c r="F233" s="836">
        <v>1</v>
      </c>
      <c r="G233" s="839">
        <v>1.4</v>
      </c>
      <c r="H233" s="838">
        <v>83200</v>
      </c>
      <c r="I233" s="839"/>
      <c r="J233" s="839"/>
      <c r="K233" s="839">
        <f>G233*H233</f>
        <v>116479.99999999999</v>
      </c>
      <c r="L233" s="838">
        <f t="shared" si="193"/>
        <v>116479.99999999999</v>
      </c>
      <c r="M233" s="838">
        <f>+L233*12</f>
        <v>1397759.9999999998</v>
      </c>
      <c r="N233" s="608">
        <v>1</v>
      </c>
      <c r="O233" s="606">
        <v>1.4</v>
      </c>
      <c r="P233" s="464">
        <f t="shared" si="195"/>
        <v>83200</v>
      </c>
      <c r="Q233" s="465">
        <f t="shared" si="196"/>
        <v>0</v>
      </c>
      <c r="R233" s="465">
        <f t="shared" si="197"/>
        <v>0</v>
      </c>
      <c r="S233" s="465">
        <f t="shared" si="198"/>
        <v>116479.99999999999</v>
      </c>
      <c r="T233" s="464">
        <f t="shared" si="199"/>
        <v>116479.99999999999</v>
      </c>
      <c r="U233" s="464">
        <f>+T233*12</f>
        <v>1397759.9999999998</v>
      </c>
      <c r="V233" s="608">
        <v>1</v>
      </c>
      <c r="W233" s="606">
        <v>1.4</v>
      </c>
      <c r="X233" s="464">
        <f t="shared" si="201"/>
        <v>83200</v>
      </c>
      <c r="Y233" s="465">
        <f t="shared" si="202"/>
        <v>0</v>
      </c>
      <c r="Z233" s="465">
        <f t="shared" si="203"/>
        <v>0</v>
      </c>
      <c r="AA233" s="465">
        <f t="shared" si="204"/>
        <v>116479.99999999999</v>
      </c>
      <c r="AB233" s="464">
        <f t="shared" si="205"/>
        <v>116479.99999999999</v>
      </c>
      <c r="AC233" s="464">
        <f>+AB233*12</f>
        <v>1397759.9999999998</v>
      </c>
      <c r="AD233" s="608">
        <v>1</v>
      </c>
      <c r="AE233" s="606">
        <v>1.4</v>
      </c>
      <c r="AF233" s="464">
        <f t="shared" si="207"/>
        <v>83200</v>
      </c>
      <c r="AG233" s="465">
        <f t="shared" si="208"/>
        <v>0</v>
      </c>
      <c r="AH233" s="465">
        <f t="shared" si="209"/>
        <v>0</v>
      </c>
      <c r="AI233" s="465">
        <f t="shared" si="210"/>
        <v>116479.99999999999</v>
      </c>
      <c r="AJ233" s="464">
        <f t="shared" si="211"/>
        <v>116479.99999999999</v>
      </c>
      <c r="AK233" s="464">
        <f>+AJ233*12</f>
        <v>1397759.9999999998</v>
      </c>
    </row>
    <row r="234" spans="1:37" s="463" customFormat="1" ht="17.25">
      <c r="A234" s="875">
        <v>6</v>
      </c>
      <c r="B234" s="835" t="s">
        <v>3060</v>
      </c>
      <c r="C234" s="842" t="s">
        <v>1981</v>
      </c>
      <c r="D234" s="842">
        <v>1972</v>
      </c>
      <c r="E234" s="843" t="s">
        <v>392</v>
      </c>
      <c r="F234" s="836">
        <v>1</v>
      </c>
      <c r="G234" s="839">
        <v>1.6</v>
      </c>
      <c r="H234" s="838">
        <v>83200</v>
      </c>
      <c r="I234" s="839"/>
      <c r="J234" s="839"/>
      <c r="K234" s="840">
        <f>G234*H234</f>
        <v>133120</v>
      </c>
      <c r="L234" s="838">
        <f t="shared" si="193"/>
        <v>133120</v>
      </c>
      <c r="M234" s="838">
        <f t="shared" si="194"/>
        <v>1597440</v>
      </c>
      <c r="N234" s="608">
        <v>1</v>
      </c>
      <c r="O234" s="606">
        <v>1.6</v>
      </c>
      <c r="P234" s="464">
        <f t="shared" si="195"/>
        <v>83200</v>
      </c>
      <c r="Q234" s="465">
        <f t="shared" si="196"/>
        <v>0</v>
      </c>
      <c r="R234" s="465">
        <f t="shared" si="197"/>
        <v>0</v>
      </c>
      <c r="S234" s="465">
        <f t="shared" si="198"/>
        <v>133120</v>
      </c>
      <c r="T234" s="464">
        <f t="shared" si="199"/>
        <v>133120</v>
      </c>
      <c r="U234" s="464">
        <f t="shared" si="200"/>
        <v>1597440</v>
      </c>
      <c r="V234" s="608">
        <v>1</v>
      </c>
      <c r="W234" s="606">
        <v>1.6</v>
      </c>
      <c r="X234" s="464">
        <f t="shared" si="201"/>
        <v>83200</v>
      </c>
      <c r="Y234" s="465">
        <f t="shared" si="202"/>
        <v>0</v>
      </c>
      <c r="Z234" s="465">
        <f t="shared" si="203"/>
        <v>0</v>
      </c>
      <c r="AA234" s="465">
        <f t="shared" si="204"/>
        <v>133120</v>
      </c>
      <c r="AB234" s="464">
        <f t="shared" si="205"/>
        <v>133120</v>
      </c>
      <c r="AC234" s="464">
        <f t="shared" si="206"/>
        <v>1597440</v>
      </c>
      <c r="AD234" s="608">
        <v>1</v>
      </c>
      <c r="AE234" s="606">
        <v>1.6</v>
      </c>
      <c r="AF234" s="464">
        <f t="shared" si="207"/>
        <v>83200</v>
      </c>
      <c r="AG234" s="465">
        <f t="shared" si="208"/>
        <v>0</v>
      </c>
      <c r="AH234" s="465">
        <f t="shared" si="209"/>
        <v>0</v>
      </c>
      <c r="AI234" s="465">
        <f t="shared" si="210"/>
        <v>133120</v>
      </c>
      <c r="AJ234" s="464">
        <f t="shared" si="211"/>
        <v>133120</v>
      </c>
      <c r="AK234" s="464">
        <f t="shared" si="212"/>
        <v>1597440</v>
      </c>
    </row>
    <row r="235" spans="1:37" s="463" customFormat="1" ht="17.25">
      <c r="A235" s="875">
        <v>7</v>
      </c>
      <c r="B235" s="835" t="s">
        <v>3061</v>
      </c>
      <c r="C235" s="842" t="s">
        <v>1982</v>
      </c>
      <c r="D235" s="842">
        <v>1947</v>
      </c>
      <c r="E235" s="843" t="s">
        <v>408</v>
      </c>
      <c r="F235" s="836">
        <v>1</v>
      </c>
      <c r="G235" s="839">
        <v>1</v>
      </c>
      <c r="H235" s="838">
        <v>83200</v>
      </c>
      <c r="I235" s="839"/>
      <c r="J235" s="839"/>
      <c r="K235" s="840">
        <v>95625</v>
      </c>
      <c r="L235" s="840">
        <f t="shared" ref="L235:L247" si="213">+I235+J235+K235</f>
        <v>95625</v>
      </c>
      <c r="M235" s="838">
        <f t="shared" ref="M235:M247" si="214">+L235*12</f>
        <v>1147500</v>
      </c>
      <c r="N235" s="608">
        <v>1</v>
      </c>
      <c r="O235" s="606">
        <v>1</v>
      </c>
      <c r="P235" s="464">
        <f t="shared" si="195"/>
        <v>83200</v>
      </c>
      <c r="Q235" s="465">
        <f t="shared" si="196"/>
        <v>0</v>
      </c>
      <c r="R235" s="465">
        <f t="shared" si="197"/>
        <v>0</v>
      </c>
      <c r="S235" s="465">
        <f t="shared" si="198"/>
        <v>95625</v>
      </c>
      <c r="T235" s="464">
        <f t="shared" si="199"/>
        <v>95625</v>
      </c>
      <c r="U235" s="464">
        <f t="shared" ref="U235:U247" si="215">+T235*12</f>
        <v>1147500</v>
      </c>
      <c r="V235" s="608">
        <v>1</v>
      </c>
      <c r="W235" s="606">
        <v>1</v>
      </c>
      <c r="X235" s="464">
        <f t="shared" si="201"/>
        <v>83200</v>
      </c>
      <c r="Y235" s="465">
        <f t="shared" si="202"/>
        <v>0</v>
      </c>
      <c r="Z235" s="465">
        <f t="shared" si="203"/>
        <v>0</v>
      </c>
      <c r="AA235" s="465">
        <f t="shared" si="204"/>
        <v>95625</v>
      </c>
      <c r="AB235" s="464">
        <f t="shared" si="205"/>
        <v>95625</v>
      </c>
      <c r="AC235" s="464">
        <f t="shared" ref="AC235:AC247" si="216">+AB235*12</f>
        <v>1147500</v>
      </c>
      <c r="AD235" s="608">
        <v>1</v>
      </c>
      <c r="AE235" s="606">
        <v>1</v>
      </c>
      <c r="AF235" s="464">
        <f t="shared" si="207"/>
        <v>83200</v>
      </c>
      <c r="AG235" s="465">
        <f t="shared" si="208"/>
        <v>0</v>
      </c>
      <c r="AH235" s="465">
        <f t="shared" si="209"/>
        <v>0</v>
      </c>
      <c r="AI235" s="465">
        <f t="shared" si="210"/>
        <v>95625</v>
      </c>
      <c r="AJ235" s="464">
        <f t="shared" si="211"/>
        <v>95625</v>
      </c>
      <c r="AK235" s="464">
        <f t="shared" ref="AK235:AK247" si="217">+AJ235*12</f>
        <v>1147500</v>
      </c>
    </row>
    <row r="236" spans="1:37" s="463" customFormat="1" ht="17.25">
      <c r="A236" s="875">
        <v>8</v>
      </c>
      <c r="B236" s="835" t="s">
        <v>3062</v>
      </c>
      <c r="C236" s="842" t="s">
        <v>1982</v>
      </c>
      <c r="D236" s="842">
        <v>1953</v>
      </c>
      <c r="E236" s="843" t="s">
        <v>408</v>
      </c>
      <c r="F236" s="836">
        <v>1</v>
      </c>
      <c r="G236" s="839">
        <v>1</v>
      </c>
      <c r="H236" s="838">
        <v>83200</v>
      </c>
      <c r="I236" s="839"/>
      <c r="J236" s="839"/>
      <c r="K236" s="840">
        <v>95625</v>
      </c>
      <c r="L236" s="840">
        <f t="shared" si="213"/>
        <v>95625</v>
      </c>
      <c r="M236" s="838">
        <f t="shared" si="214"/>
        <v>1147500</v>
      </c>
      <c r="N236" s="608">
        <v>1</v>
      </c>
      <c r="O236" s="606">
        <v>1</v>
      </c>
      <c r="P236" s="464">
        <f t="shared" si="195"/>
        <v>83200</v>
      </c>
      <c r="Q236" s="465">
        <f t="shared" si="196"/>
        <v>0</v>
      </c>
      <c r="R236" s="465">
        <f t="shared" si="197"/>
        <v>0</v>
      </c>
      <c r="S236" s="465">
        <f t="shared" si="198"/>
        <v>95625</v>
      </c>
      <c r="T236" s="464">
        <f t="shared" si="199"/>
        <v>95625</v>
      </c>
      <c r="U236" s="464">
        <f t="shared" si="215"/>
        <v>1147500</v>
      </c>
      <c r="V236" s="608">
        <v>1</v>
      </c>
      <c r="W236" s="606">
        <v>1</v>
      </c>
      <c r="X236" s="464">
        <f t="shared" si="201"/>
        <v>83200</v>
      </c>
      <c r="Y236" s="465">
        <f t="shared" si="202"/>
        <v>0</v>
      </c>
      <c r="Z236" s="465">
        <f t="shared" si="203"/>
        <v>0</v>
      </c>
      <c r="AA236" s="465">
        <f t="shared" si="204"/>
        <v>95625</v>
      </c>
      <c r="AB236" s="464">
        <f t="shared" si="205"/>
        <v>95625</v>
      </c>
      <c r="AC236" s="464">
        <f t="shared" si="216"/>
        <v>1147500</v>
      </c>
      <c r="AD236" s="608">
        <v>1</v>
      </c>
      <c r="AE236" s="606">
        <v>1</v>
      </c>
      <c r="AF236" s="464">
        <f t="shared" si="207"/>
        <v>83200</v>
      </c>
      <c r="AG236" s="465">
        <f t="shared" si="208"/>
        <v>0</v>
      </c>
      <c r="AH236" s="465">
        <f t="shared" si="209"/>
        <v>0</v>
      </c>
      <c r="AI236" s="465">
        <f t="shared" si="210"/>
        <v>95625</v>
      </c>
      <c r="AJ236" s="464">
        <f t="shared" si="211"/>
        <v>95625</v>
      </c>
      <c r="AK236" s="464">
        <f t="shared" si="217"/>
        <v>1147500</v>
      </c>
    </row>
    <row r="237" spans="1:37" s="463" customFormat="1" ht="17.25">
      <c r="A237" s="875">
        <v>9</v>
      </c>
      <c r="B237" s="835" t="s">
        <v>3063</v>
      </c>
      <c r="C237" s="842" t="s">
        <v>1982</v>
      </c>
      <c r="D237" s="842">
        <v>1950</v>
      </c>
      <c r="E237" s="843" t="s">
        <v>408</v>
      </c>
      <c r="F237" s="836">
        <v>1</v>
      </c>
      <c r="G237" s="839">
        <v>1</v>
      </c>
      <c r="H237" s="838">
        <v>83200</v>
      </c>
      <c r="I237" s="839"/>
      <c r="J237" s="839"/>
      <c r="K237" s="840">
        <v>95625</v>
      </c>
      <c r="L237" s="840">
        <f t="shared" si="213"/>
        <v>95625</v>
      </c>
      <c r="M237" s="838">
        <f t="shared" si="214"/>
        <v>1147500</v>
      </c>
      <c r="N237" s="608">
        <v>1</v>
      </c>
      <c r="O237" s="606">
        <v>1</v>
      </c>
      <c r="P237" s="464">
        <f t="shared" si="195"/>
        <v>83200</v>
      </c>
      <c r="Q237" s="465">
        <f t="shared" si="196"/>
        <v>0</v>
      </c>
      <c r="R237" s="465">
        <f t="shared" si="197"/>
        <v>0</v>
      </c>
      <c r="S237" s="465">
        <f t="shared" si="198"/>
        <v>95625</v>
      </c>
      <c r="T237" s="464">
        <f t="shared" si="199"/>
        <v>95625</v>
      </c>
      <c r="U237" s="464">
        <f t="shared" si="215"/>
        <v>1147500</v>
      </c>
      <c r="V237" s="608">
        <v>1</v>
      </c>
      <c r="W237" s="606">
        <v>1</v>
      </c>
      <c r="X237" s="464">
        <f t="shared" si="201"/>
        <v>83200</v>
      </c>
      <c r="Y237" s="465">
        <f t="shared" si="202"/>
        <v>0</v>
      </c>
      <c r="Z237" s="465">
        <f t="shared" si="203"/>
        <v>0</v>
      </c>
      <c r="AA237" s="465">
        <f t="shared" si="204"/>
        <v>95625</v>
      </c>
      <c r="AB237" s="464">
        <f t="shared" si="205"/>
        <v>95625</v>
      </c>
      <c r="AC237" s="464">
        <f t="shared" si="216"/>
        <v>1147500</v>
      </c>
      <c r="AD237" s="608">
        <v>1</v>
      </c>
      <c r="AE237" s="606">
        <v>1</v>
      </c>
      <c r="AF237" s="464">
        <f t="shared" si="207"/>
        <v>83200</v>
      </c>
      <c r="AG237" s="465">
        <f t="shared" si="208"/>
        <v>0</v>
      </c>
      <c r="AH237" s="465">
        <f t="shared" si="209"/>
        <v>0</v>
      </c>
      <c r="AI237" s="465">
        <f t="shared" si="210"/>
        <v>95625</v>
      </c>
      <c r="AJ237" s="464">
        <f t="shared" si="211"/>
        <v>95625</v>
      </c>
      <c r="AK237" s="464">
        <f t="shared" si="217"/>
        <v>1147500</v>
      </c>
    </row>
    <row r="238" spans="1:37" s="463" customFormat="1" ht="17.25">
      <c r="A238" s="875">
        <v>10</v>
      </c>
      <c r="B238" s="835" t="s">
        <v>3064</v>
      </c>
      <c r="C238" s="842" t="s">
        <v>1982</v>
      </c>
      <c r="D238" s="842">
        <v>1954</v>
      </c>
      <c r="E238" s="843" t="s">
        <v>408</v>
      </c>
      <c r="F238" s="836">
        <v>1</v>
      </c>
      <c r="G238" s="839">
        <v>1</v>
      </c>
      <c r="H238" s="838">
        <v>83200</v>
      </c>
      <c r="I238" s="839"/>
      <c r="J238" s="839"/>
      <c r="K238" s="840">
        <v>95625</v>
      </c>
      <c r="L238" s="840">
        <f t="shared" si="213"/>
        <v>95625</v>
      </c>
      <c r="M238" s="838">
        <f t="shared" si="214"/>
        <v>1147500</v>
      </c>
      <c r="N238" s="608">
        <v>1</v>
      </c>
      <c r="O238" s="606">
        <v>1</v>
      </c>
      <c r="P238" s="464">
        <f t="shared" si="195"/>
        <v>83200</v>
      </c>
      <c r="Q238" s="465">
        <f t="shared" si="196"/>
        <v>0</v>
      </c>
      <c r="R238" s="465">
        <f t="shared" si="197"/>
        <v>0</v>
      </c>
      <c r="S238" s="465">
        <f t="shared" si="198"/>
        <v>95625</v>
      </c>
      <c r="T238" s="464">
        <f t="shared" si="199"/>
        <v>95625</v>
      </c>
      <c r="U238" s="464">
        <f t="shared" si="215"/>
        <v>1147500</v>
      </c>
      <c r="V238" s="608">
        <v>1</v>
      </c>
      <c r="W238" s="606">
        <v>1</v>
      </c>
      <c r="X238" s="464">
        <f t="shared" si="201"/>
        <v>83200</v>
      </c>
      <c r="Y238" s="465">
        <f t="shared" si="202"/>
        <v>0</v>
      </c>
      <c r="Z238" s="465">
        <f t="shared" si="203"/>
        <v>0</v>
      </c>
      <c r="AA238" s="465">
        <f t="shared" si="204"/>
        <v>95625</v>
      </c>
      <c r="AB238" s="464">
        <f t="shared" si="205"/>
        <v>95625</v>
      </c>
      <c r="AC238" s="464">
        <f t="shared" si="216"/>
        <v>1147500</v>
      </c>
      <c r="AD238" s="608">
        <v>1</v>
      </c>
      <c r="AE238" s="606">
        <v>1</v>
      </c>
      <c r="AF238" s="464">
        <f t="shared" si="207"/>
        <v>83200</v>
      </c>
      <c r="AG238" s="465">
        <f t="shared" si="208"/>
        <v>0</v>
      </c>
      <c r="AH238" s="465">
        <f t="shared" si="209"/>
        <v>0</v>
      </c>
      <c r="AI238" s="465">
        <f t="shared" si="210"/>
        <v>95625</v>
      </c>
      <c r="AJ238" s="464">
        <f t="shared" si="211"/>
        <v>95625</v>
      </c>
      <c r="AK238" s="464">
        <f t="shared" si="217"/>
        <v>1147500</v>
      </c>
    </row>
    <row r="239" spans="1:37" s="463" customFormat="1" ht="17.25">
      <c r="A239" s="875">
        <v>11</v>
      </c>
      <c r="B239" s="835" t="s">
        <v>3065</v>
      </c>
      <c r="C239" s="842" t="s">
        <v>1982</v>
      </c>
      <c r="D239" s="842">
        <v>1952</v>
      </c>
      <c r="E239" s="843" t="s">
        <v>408</v>
      </c>
      <c r="F239" s="836">
        <v>1</v>
      </c>
      <c r="G239" s="839">
        <v>1</v>
      </c>
      <c r="H239" s="838">
        <v>83200</v>
      </c>
      <c r="I239" s="839"/>
      <c r="J239" s="839"/>
      <c r="K239" s="840">
        <v>95625</v>
      </c>
      <c r="L239" s="840">
        <f t="shared" si="213"/>
        <v>95625</v>
      </c>
      <c r="M239" s="838">
        <f t="shared" si="214"/>
        <v>1147500</v>
      </c>
      <c r="N239" s="608">
        <v>1</v>
      </c>
      <c r="O239" s="606">
        <v>1</v>
      </c>
      <c r="P239" s="464">
        <f t="shared" si="195"/>
        <v>83200</v>
      </c>
      <c r="Q239" s="465">
        <f t="shared" si="196"/>
        <v>0</v>
      </c>
      <c r="R239" s="465">
        <f t="shared" si="197"/>
        <v>0</v>
      </c>
      <c r="S239" s="465">
        <f t="shared" si="198"/>
        <v>95625</v>
      </c>
      <c r="T239" s="464">
        <f t="shared" si="199"/>
        <v>95625</v>
      </c>
      <c r="U239" s="464">
        <f t="shared" si="215"/>
        <v>1147500</v>
      </c>
      <c r="V239" s="608">
        <v>1</v>
      </c>
      <c r="W239" s="606">
        <v>1</v>
      </c>
      <c r="X239" s="464">
        <f t="shared" si="201"/>
        <v>83200</v>
      </c>
      <c r="Y239" s="465">
        <f t="shared" si="202"/>
        <v>0</v>
      </c>
      <c r="Z239" s="465">
        <f t="shared" si="203"/>
        <v>0</v>
      </c>
      <c r="AA239" s="465">
        <f t="shared" si="204"/>
        <v>95625</v>
      </c>
      <c r="AB239" s="464">
        <f t="shared" si="205"/>
        <v>95625</v>
      </c>
      <c r="AC239" s="464">
        <f t="shared" si="216"/>
        <v>1147500</v>
      </c>
      <c r="AD239" s="608">
        <v>1</v>
      </c>
      <c r="AE239" s="606">
        <v>1</v>
      </c>
      <c r="AF239" s="464">
        <f t="shared" si="207"/>
        <v>83200</v>
      </c>
      <c r="AG239" s="465">
        <f t="shared" si="208"/>
        <v>0</v>
      </c>
      <c r="AH239" s="465">
        <f t="shared" si="209"/>
        <v>0</v>
      </c>
      <c r="AI239" s="465">
        <f t="shared" si="210"/>
        <v>95625</v>
      </c>
      <c r="AJ239" s="464">
        <f t="shared" si="211"/>
        <v>95625</v>
      </c>
      <c r="AK239" s="464">
        <f t="shared" si="217"/>
        <v>1147500</v>
      </c>
    </row>
    <row r="240" spans="1:37" s="463" customFormat="1" ht="17.25">
      <c r="A240" s="875">
        <v>12</v>
      </c>
      <c r="B240" s="835" t="s">
        <v>3066</v>
      </c>
      <c r="C240" s="842" t="s">
        <v>1982</v>
      </c>
      <c r="D240" s="842">
        <v>1958</v>
      </c>
      <c r="E240" s="843" t="s">
        <v>408</v>
      </c>
      <c r="F240" s="836">
        <v>1</v>
      </c>
      <c r="G240" s="839">
        <v>1</v>
      </c>
      <c r="H240" s="838">
        <v>83200</v>
      </c>
      <c r="I240" s="839"/>
      <c r="J240" s="839"/>
      <c r="K240" s="840">
        <v>95625</v>
      </c>
      <c r="L240" s="840">
        <f t="shared" si="213"/>
        <v>95625</v>
      </c>
      <c r="M240" s="838">
        <f t="shared" si="214"/>
        <v>1147500</v>
      </c>
      <c r="N240" s="608">
        <v>1</v>
      </c>
      <c r="O240" s="606">
        <v>1</v>
      </c>
      <c r="P240" s="464">
        <f t="shared" si="195"/>
        <v>83200</v>
      </c>
      <c r="Q240" s="465">
        <f t="shared" si="196"/>
        <v>0</v>
      </c>
      <c r="R240" s="465">
        <f t="shared" si="197"/>
        <v>0</v>
      </c>
      <c r="S240" s="465">
        <f t="shared" si="198"/>
        <v>95625</v>
      </c>
      <c r="T240" s="464">
        <f t="shared" si="199"/>
        <v>95625</v>
      </c>
      <c r="U240" s="464">
        <f t="shared" si="215"/>
        <v>1147500</v>
      </c>
      <c r="V240" s="608">
        <v>1</v>
      </c>
      <c r="W240" s="606">
        <v>1</v>
      </c>
      <c r="X240" s="464">
        <f t="shared" si="201"/>
        <v>83200</v>
      </c>
      <c r="Y240" s="465">
        <f t="shared" si="202"/>
        <v>0</v>
      </c>
      <c r="Z240" s="465">
        <f t="shared" si="203"/>
        <v>0</v>
      </c>
      <c r="AA240" s="465">
        <f t="shared" si="204"/>
        <v>95625</v>
      </c>
      <c r="AB240" s="464">
        <f t="shared" si="205"/>
        <v>95625</v>
      </c>
      <c r="AC240" s="464">
        <f t="shared" si="216"/>
        <v>1147500</v>
      </c>
      <c r="AD240" s="608">
        <v>1</v>
      </c>
      <c r="AE240" s="606">
        <v>1</v>
      </c>
      <c r="AF240" s="464">
        <f t="shared" si="207"/>
        <v>83200</v>
      </c>
      <c r="AG240" s="465">
        <f t="shared" si="208"/>
        <v>0</v>
      </c>
      <c r="AH240" s="465">
        <f t="shared" si="209"/>
        <v>0</v>
      </c>
      <c r="AI240" s="465">
        <f t="shared" si="210"/>
        <v>95625</v>
      </c>
      <c r="AJ240" s="464">
        <f t="shared" si="211"/>
        <v>95625</v>
      </c>
      <c r="AK240" s="464">
        <f t="shared" si="217"/>
        <v>1147500</v>
      </c>
    </row>
    <row r="241" spans="1:37" s="463" customFormat="1" ht="17.25">
      <c r="A241" s="875">
        <v>13</v>
      </c>
      <c r="B241" s="835" t="s">
        <v>3067</v>
      </c>
      <c r="C241" s="842" t="s">
        <v>1982</v>
      </c>
      <c r="D241" s="842">
        <v>1966</v>
      </c>
      <c r="E241" s="843" t="s">
        <v>408</v>
      </c>
      <c r="F241" s="836">
        <v>1</v>
      </c>
      <c r="G241" s="839">
        <v>1</v>
      </c>
      <c r="H241" s="838">
        <v>83200</v>
      </c>
      <c r="I241" s="839"/>
      <c r="J241" s="839"/>
      <c r="K241" s="840">
        <v>95625</v>
      </c>
      <c r="L241" s="840">
        <f t="shared" si="213"/>
        <v>95625</v>
      </c>
      <c r="M241" s="838">
        <f t="shared" si="214"/>
        <v>1147500</v>
      </c>
      <c r="N241" s="608">
        <v>1</v>
      </c>
      <c r="O241" s="606">
        <v>1</v>
      </c>
      <c r="P241" s="464">
        <f t="shared" si="195"/>
        <v>83200</v>
      </c>
      <c r="Q241" s="465">
        <f t="shared" si="196"/>
        <v>0</v>
      </c>
      <c r="R241" s="465">
        <f t="shared" si="197"/>
        <v>0</v>
      </c>
      <c r="S241" s="465">
        <f t="shared" si="198"/>
        <v>95625</v>
      </c>
      <c r="T241" s="464">
        <f t="shared" si="199"/>
        <v>95625</v>
      </c>
      <c r="U241" s="464">
        <f t="shared" si="215"/>
        <v>1147500</v>
      </c>
      <c r="V241" s="608">
        <v>1</v>
      </c>
      <c r="W241" s="606">
        <v>1</v>
      </c>
      <c r="X241" s="464">
        <f t="shared" si="201"/>
        <v>83200</v>
      </c>
      <c r="Y241" s="465">
        <f t="shared" si="202"/>
        <v>0</v>
      </c>
      <c r="Z241" s="465">
        <f t="shared" si="203"/>
        <v>0</v>
      </c>
      <c r="AA241" s="465">
        <f t="shared" si="204"/>
        <v>95625</v>
      </c>
      <c r="AB241" s="464">
        <f t="shared" si="205"/>
        <v>95625</v>
      </c>
      <c r="AC241" s="464">
        <f t="shared" si="216"/>
        <v>1147500</v>
      </c>
      <c r="AD241" s="608">
        <v>1</v>
      </c>
      <c r="AE241" s="606">
        <v>1</v>
      </c>
      <c r="AF241" s="464">
        <f t="shared" si="207"/>
        <v>83200</v>
      </c>
      <c r="AG241" s="465">
        <f t="shared" si="208"/>
        <v>0</v>
      </c>
      <c r="AH241" s="465">
        <f t="shared" si="209"/>
        <v>0</v>
      </c>
      <c r="AI241" s="465">
        <f t="shared" si="210"/>
        <v>95625</v>
      </c>
      <c r="AJ241" s="464">
        <f t="shared" si="211"/>
        <v>95625</v>
      </c>
      <c r="AK241" s="464">
        <f t="shared" si="217"/>
        <v>1147500</v>
      </c>
    </row>
    <row r="242" spans="1:37" s="463" customFormat="1" ht="17.25">
      <c r="A242" s="875">
        <v>14</v>
      </c>
      <c r="B242" s="835" t="s">
        <v>1090</v>
      </c>
      <c r="C242" s="842" t="s">
        <v>1982</v>
      </c>
      <c r="D242" s="842">
        <v>1983</v>
      </c>
      <c r="E242" s="843" t="s">
        <v>408</v>
      </c>
      <c r="F242" s="836">
        <v>1</v>
      </c>
      <c r="G242" s="839">
        <v>1</v>
      </c>
      <c r="H242" s="838">
        <v>83200</v>
      </c>
      <c r="I242" s="839"/>
      <c r="J242" s="839"/>
      <c r="K242" s="840">
        <v>104000</v>
      </c>
      <c r="L242" s="840">
        <f t="shared" si="213"/>
        <v>104000</v>
      </c>
      <c r="M242" s="838">
        <f t="shared" si="214"/>
        <v>1248000</v>
      </c>
      <c r="N242" s="608">
        <v>1</v>
      </c>
      <c r="O242" s="606">
        <v>1</v>
      </c>
      <c r="P242" s="464">
        <f t="shared" si="195"/>
        <v>83200</v>
      </c>
      <c r="Q242" s="465">
        <f t="shared" si="196"/>
        <v>0</v>
      </c>
      <c r="R242" s="465">
        <f t="shared" si="197"/>
        <v>0</v>
      </c>
      <c r="S242" s="465">
        <f t="shared" si="198"/>
        <v>104000</v>
      </c>
      <c r="T242" s="464">
        <f t="shared" si="199"/>
        <v>104000</v>
      </c>
      <c r="U242" s="464">
        <f t="shared" si="215"/>
        <v>1248000</v>
      </c>
      <c r="V242" s="608">
        <v>1</v>
      </c>
      <c r="W242" s="606">
        <v>1</v>
      </c>
      <c r="X242" s="464">
        <f t="shared" si="201"/>
        <v>83200</v>
      </c>
      <c r="Y242" s="465">
        <f t="shared" si="202"/>
        <v>0</v>
      </c>
      <c r="Z242" s="465">
        <f t="shared" si="203"/>
        <v>0</v>
      </c>
      <c r="AA242" s="465">
        <f t="shared" si="204"/>
        <v>104000</v>
      </c>
      <c r="AB242" s="464">
        <f t="shared" si="205"/>
        <v>104000</v>
      </c>
      <c r="AC242" s="464">
        <f t="shared" si="216"/>
        <v>1248000</v>
      </c>
      <c r="AD242" s="608">
        <v>1</v>
      </c>
      <c r="AE242" s="606">
        <v>1</v>
      </c>
      <c r="AF242" s="464">
        <f t="shared" si="207"/>
        <v>83200</v>
      </c>
      <c r="AG242" s="465">
        <f t="shared" si="208"/>
        <v>0</v>
      </c>
      <c r="AH242" s="465">
        <f t="shared" si="209"/>
        <v>0</v>
      </c>
      <c r="AI242" s="465">
        <f t="shared" si="210"/>
        <v>104000</v>
      </c>
      <c r="AJ242" s="464">
        <f t="shared" si="211"/>
        <v>104000</v>
      </c>
      <c r="AK242" s="464">
        <f t="shared" si="217"/>
        <v>1248000</v>
      </c>
    </row>
    <row r="243" spans="1:37" s="463" customFormat="1" ht="17.25">
      <c r="A243" s="875">
        <v>15</v>
      </c>
      <c r="B243" s="835" t="s">
        <v>3068</v>
      </c>
      <c r="C243" s="842" t="s">
        <v>1981</v>
      </c>
      <c r="D243" s="842">
        <v>1959</v>
      </c>
      <c r="E243" s="843" t="s">
        <v>404</v>
      </c>
      <c r="F243" s="836">
        <v>1</v>
      </c>
      <c r="G243" s="837">
        <v>1.2</v>
      </c>
      <c r="H243" s="838">
        <v>83200</v>
      </c>
      <c r="I243" s="839"/>
      <c r="J243" s="839"/>
      <c r="K243" s="839">
        <v>99840</v>
      </c>
      <c r="L243" s="840">
        <f t="shared" si="213"/>
        <v>99840</v>
      </c>
      <c r="M243" s="838">
        <f t="shared" si="214"/>
        <v>1198080</v>
      </c>
      <c r="N243" s="608">
        <v>1</v>
      </c>
      <c r="O243" s="605">
        <v>1.2</v>
      </c>
      <c r="P243" s="464">
        <f t="shared" si="195"/>
        <v>83200</v>
      </c>
      <c r="Q243" s="465">
        <f t="shared" si="196"/>
        <v>0</v>
      </c>
      <c r="R243" s="465">
        <f t="shared" si="197"/>
        <v>0</v>
      </c>
      <c r="S243" s="465">
        <f t="shared" si="198"/>
        <v>99840</v>
      </c>
      <c r="T243" s="464">
        <f t="shared" si="199"/>
        <v>99840</v>
      </c>
      <c r="U243" s="464">
        <f t="shared" si="215"/>
        <v>1198080</v>
      </c>
      <c r="V243" s="608">
        <v>1</v>
      </c>
      <c r="W243" s="605">
        <v>1.2</v>
      </c>
      <c r="X243" s="464">
        <f t="shared" si="201"/>
        <v>83200</v>
      </c>
      <c r="Y243" s="465">
        <f t="shared" si="202"/>
        <v>0</v>
      </c>
      <c r="Z243" s="465">
        <f t="shared" si="203"/>
        <v>0</v>
      </c>
      <c r="AA243" s="465">
        <f t="shared" si="204"/>
        <v>99840</v>
      </c>
      <c r="AB243" s="464">
        <f t="shared" si="205"/>
        <v>99840</v>
      </c>
      <c r="AC243" s="464">
        <f t="shared" si="216"/>
        <v>1198080</v>
      </c>
      <c r="AD243" s="608">
        <v>1</v>
      </c>
      <c r="AE243" s="605">
        <v>1.2</v>
      </c>
      <c r="AF243" s="464">
        <f t="shared" si="207"/>
        <v>83200</v>
      </c>
      <c r="AG243" s="465">
        <f t="shared" si="208"/>
        <v>0</v>
      </c>
      <c r="AH243" s="465">
        <f t="shared" si="209"/>
        <v>0</v>
      </c>
      <c r="AI243" s="465">
        <f t="shared" si="210"/>
        <v>99840</v>
      </c>
      <c r="AJ243" s="464">
        <f t="shared" si="211"/>
        <v>99840</v>
      </c>
      <c r="AK243" s="464">
        <f t="shared" si="217"/>
        <v>1198080</v>
      </c>
    </row>
    <row r="244" spans="1:37" s="463" customFormat="1" ht="17.25">
      <c r="A244" s="875">
        <v>16</v>
      </c>
      <c r="B244" s="835" t="s">
        <v>2607</v>
      </c>
      <c r="C244" s="842" t="s">
        <v>1981</v>
      </c>
      <c r="D244" s="842">
        <v>1988</v>
      </c>
      <c r="E244" s="843" t="s">
        <v>404</v>
      </c>
      <c r="F244" s="836">
        <v>1</v>
      </c>
      <c r="G244" s="839">
        <v>1.2</v>
      </c>
      <c r="H244" s="838">
        <v>83200</v>
      </c>
      <c r="I244" s="839"/>
      <c r="J244" s="839"/>
      <c r="K244" s="839">
        <v>104000</v>
      </c>
      <c r="L244" s="840">
        <f t="shared" si="213"/>
        <v>104000</v>
      </c>
      <c r="M244" s="838">
        <f t="shared" si="214"/>
        <v>1248000</v>
      </c>
      <c r="N244" s="608">
        <v>1</v>
      </c>
      <c r="O244" s="606">
        <v>1.2</v>
      </c>
      <c r="P244" s="464">
        <f t="shared" si="195"/>
        <v>83200</v>
      </c>
      <c r="Q244" s="465">
        <f t="shared" si="196"/>
        <v>0</v>
      </c>
      <c r="R244" s="465">
        <f t="shared" si="197"/>
        <v>0</v>
      </c>
      <c r="S244" s="465">
        <f t="shared" si="198"/>
        <v>104000</v>
      </c>
      <c r="T244" s="464">
        <f t="shared" si="199"/>
        <v>104000</v>
      </c>
      <c r="U244" s="464">
        <f t="shared" si="215"/>
        <v>1248000</v>
      </c>
      <c r="V244" s="608">
        <v>1</v>
      </c>
      <c r="W244" s="606">
        <v>1.2</v>
      </c>
      <c r="X244" s="464">
        <f t="shared" si="201"/>
        <v>83200</v>
      </c>
      <c r="Y244" s="465">
        <f t="shared" si="202"/>
        <v>0</v>
      </c>
      <c r="Z244" s="465">
        <f t="shared" si="203"/>
        <v>0</v>
      </c>
      <c r="AA244" s="465">
        <f t="shared" si="204"/>
        <v>104000</v>
      </c>
      <c r="AB244" s="464">
        <f t="shared" si="205"/>
        <v>104000</v>
      </c>
      <c r="AC244" s="464">
        <f t="shared" si="216"/>
        <v>1248000</v>
      </c>
      <c r="AD244" s="608">
        <v>1</v>
      </c>
      <c r="AE244" s="606">
        <v>1.2</v>
      </c>
      <c r="AF244" s="464">
        <f t="shared" si="207"/>
        <v>83200</v>
      </c>
      <c r="AG244" s="465">
        <f t="shared" si="208"/>
        <v>0</v>
      </c>
      <c r="AH244" s="465">
        <f t="shared" si="209"/>
        <v>0</v>
      </c>
      <c r="AI244" s="465">
        <f t="shared" si="210"/>
        <v>104000</v>
      </c>
      <c r="AJ244" s="464">
        <f t="shared" si="211"/>
        <v>104000</v>
      </c>
      <c r="AK244" s="464">
        <f t="shared" si="217"/>
        <v>1248000</v>
      </c>
    </row>
    <row r="245" spans="1:37" s="463" customFormat="1" ht="17.25">
      <c r="A245" s="875">
        <v>17</v>
      </c>
      <c r="B245" s="835" t="s">
        <v>3069</v>
      </c>
      <c r="C245" s="809" t="s">
        <v>1982</v>
      </c>
      <c r="D245" s="809">
        <v>1954</v>
      </c>
      <c r="E245" s="809" t="s">
        <v>413</v>
      </c>
      <c r="F245" s="836">
        <v>1</v>
      </c>
      <c r="G245" s="839">
        <v>1</v>
      </c>
      <c r="H245" s="838">
        <v>83200</v>
      </c>
      <c r="I245" s="839"/>
      <c r="J245" s="839"/>
      <c r="K245" s="839">
        <v>95625</v>
      </c>
      <c r="L245" s="838">
        <f t="shared" si="213"/>
        <v>95625</v>
      </c>
      <c r="M245" s="838">
        <f t="shared" si="214"/>
        <v>1147500</v>
      </c>
      <c r="N245" s="608">
        <v>1</v>
      </c>
      <c r="O245" s="606">
        <v>1</v>
      </c>
      <c r="P245" s="464">
        <f t="shared" si="195"/>
        <v>83200</v>
      </c>
      <c r="Q245" s="465">
        <f t="shared" si="196"/>
        <v>0</v>
      </c>
      <c r="R245" s="465">
        <f t="shared" si="197"/>
        <v>0</v>
      </c>
      <c r="S245" s="465">
        <f t="shared" si="198"/>
        <v>95625</v>
      </c>
      <c r="T245" s="464">
        <f t="shared" si="199"/>
        <v>95625</v>
      </c>
      <c r="U245" s="464">
        <f t="shared" si="215"/>
        <v>1147500</v>
      </c>
      <c r="V245" s="608">
        <v>1</v>
      </c>
      <c r="W245" s="606">
        <v>1</v>
      </c>
      <c r="X245" s="464">
        <f t="shared" si="201"/>
        <v>83200</v>
      </c>
      <c r="Y245" s="465">
        <f t="shared" si="202"/>
        <v>0</v>
      </c>
      <c r="Z245" s="465">
        <f t="shared" si="203"/>
        <v>0</v>
      </c>
      <c r="AA245" s="465">
        <f t="shared" si="204"/>
        <v>95625</v>
      </c>
      <c r="AB245" s="464">
        <f t="shared" si="205"/>
        <v>95625</v>
      </c>
      <c r="AC245" s="464">
        <f t="shared" si="216"/>
        <v>1147500</v>
      </c>
      <c r="AD245" s="608">
        <v>1</v>
      </c>
      <c r="AE245" s="606">
        <v>1</v>
      </c>
      <c r="AF245" s="464">
        <f t="shared" si="207"/>
        <v>83200</v>
      </c>
      <c r="AG245" s="465">
        <f t="shared" si="208"/>
        <v>0</v>
      </c>
      <c r="AH245" s="465">
        <f t="shared" si="209"/>
        <v>0</v>
      </c>
      <c r="AI245" s="465">
        <f t="shared" si="210"/>
        <v>95625</v>
      </c>
      <c r="AJ245" s="464">
        <f t="shared" si="211"/>
        <v>95625</v>
      </c>
      <c r="AK245" s="464">
        <f t="shared" si="217"/>
        <v>1147500</v>
      </c>
    </row>
    <row r="246" spans="1:37" s="463" customFormat="1" ht="17.25">
      <c r="A246" s="875">
        <v>18</v>
      </c>
      <c r="B246" s="835" t="s">
        <v>2606</v>
      </c>
      <c r="C246" s="809" t="s">
        <v>1982</v>
      </c>
      <c r="D246" s="809">
        <v>1957</v>
      </c>
      <c r="E246" s="809" t="s">
        <v>413</v>
      </c>
      <c r="F246" s="836">
        <v>1</v>
      </c>
      <c r="G246" s="839">
        <v>1</v>
      </c>
      <c r="H246" s="838">
        <v>83200</v>
      </c>
      <c r="I246" s="839"/>
      <c r="J246" s="839"/>
      <c r="K246" s="840">
        <v>95625</v>
      </c>
      <c r="L246" s="838">
        <f t="shared" si="213"/>
        <v>95625</v>
      </c>
      <c r="M246" s="838">
        <f t="shared" si="214"/>
        <v>1147500</v>
      </c>
      <c r="N246" s="608">
        <v>1</v>
      </c>
      <c r="O246" s="606">
        <v>1</v>
      </c>
      <c r="P246" s="464">
        <f t="shared" si="195"/>
        <v>83200</v>
      </c>
      <c r="Q246" s="465">
        <f t="shared" si="196"/>
        <v>0</v>
      </c>
      <c r="R246" s="465">
        <f t="shared" si="197"/>
        <v>0</v>
      </c>
      <c r="S246" s="465">
        <f t="shared" si="198"/>
        <v>95625</v>
      </c>
      <c r="T246" s="464">
        <f t="shared" si="199"/>
        <v>95625</v>
      </c>
      <c r="U246" s="464">
        <f t="shared" si="215"/>
        <v>1147500</v>
      </c>
      <c r="V246" s="608">
        <v>1</v>
      </c>
      <c r="W246" s="606">
        <v>1</v>
      </c>
      <c r="X246" s="464">
        <f t="shared" si="201"/>
        <v>83200</v>
      </c>
      <c r="Y246" s="465">
        <f t="shared" si="202"/>
        <v>0</v>
      </c>
      <c r="Z246" s="465">
        <f t="shared" si="203"/>
        <v>0</v>
      </c>
      <c r="AA246" s="465">
        <f t="shared" si="204"/>
        <v>95625</v>
      </c>
      <c r="AB246" s="464">
        <f t="shared" si="205"/>
        <v>95625</v>
      </c>
      <c r="AC246" s="464">
        <f t="shared" si="216"/>
        <v>1147500</v>
      </c>
      <c r="AD246" s="608">
        <v>1</v>
      </c>
      <c r="AE246" s="606">
        <v>1</v>
      </c>
      <c r="AF246" s="464">
        <f t="shared" si="207"/>
        <v>83200</v>
      </c>
      <c r="AG246" s="465">
        <f t="shared" si="208"/>
        <v>0</v>
      </c>
      <c r="AH246" s="465">
        <f t="shared" si="209"/>
        <v>0</v>
      </c>
      <c r="AI246" s="465">
        <f t="shared" si="210"/>
        <v>95625</v>
      </c>
      <c r="AJ246" s="464">
        <f t="shared" si="211"/>
        <v>95625</v>
      </c>
      <c r="AK246" s="464">
        <f t="shared" si="217"/>
        <v>1147500</v>
      </c>
    </row>
    <row r="247" spans="1:37" s="463" customFormat="1" ht="17.25">
      <c r="A247" s="875">
        <v>19</v>
      </c>
      <c r="B247" s="835" t="s">
        <v>3070</v>
      </c>
      <c r="C247" s="809" t="s">
        <v>1982</v>
      </c>
      <c r="D247" s="809">
        <v>2002</v>
      </c>
      <c r="E247" s="809" t="s">
        <v>413</v>
      </c>
      <c r="F247" s="836">
        <v>1</v>
      </c>
      <c r="G247" s="839">
        <v>1</v>
      </c>
      <c r="H247" s="838">
        <v>83200</v>
      </c>
      <c r="I247" s="839"/>
      <c r="J247" s="839"/>
      <c r="K247" s="839">
        <v>104000</v>
      </c>
      <c r="L247" s="838">
        <f t="shared" si="213"/>
        <v>104000</v>
      </c>
      <c r="M247" s="838">
        <f t="shared" si="214"/>
        <v>1248000</v>
      </c>
      <c r="N247" s="608">
        <v>1</v>
      </c>
      <c r="O247" s="606">
        <v>1</v>
      </c>
      <c r="P247" s="464">
        <f t="shared" si="195"/>
        <v>83200</v>
      </c>
      <c r="Q247" s="465">
        <f t="shared" si="196"/>
        <v>0</v>
      </c>
      <c r="R247" s="465">
        <f t="shared" si="197"/>
        <v>0</v>
      </c>
      <c r="S247" s="465">
        <f t="shared" si="198"/>
        <v>104000</v>
      </c>
      <c r="T247" s="464">
        <f t="shared" si="199"/>
        <v>104000</v>
      </c>
      <c r="U247" s="464">
        <f t="shared" si="215"/>
        <v>1248000</v>
      </c>
      <c r="V247" s="608">
        <v>1</v>
      </c>
      <c r="W247" s="606">
        <v>1</v>
      </c>
      <c r="X247" s="464">
        <f t="shared" si="201"/>
        <v>83200</v>
      </c>
      <c r="Y247" s="465">
        <f t="shared" si="202"/>
        <v>0</v>
      </c>
      <c r="Z247" s="465">
        <f t="shared" si="203"/>
        <v>0</v>
      </c>
      <c r="AA247" s="465">
        <f t="shared" si="204"/>
        <v>104000</v>
      </c>
      <c r="AB247" s="464">
        <f t="shared" si="205"/>
        <v>104000</v>
      </c>
      <c r="AC247" s="464">
        <f t="shared" si="216"/>
        <v>1248000</v>
      </c>
      <c r="AD247" s="608">
        <v>1</v>
      </c>
      <c r="AE247" s="606">
        <v>1</v>
      </c>
      <c r="AF247" s="464">
        <f t="shared" si="207"/>
        <v>83200</v>
      </c>
      <c r="AG247" s="465">
        <f t="shared" si="208"/>
        <v>0</v>
      </c>
      <c r="AH247" s="465">
        <f t="shared" si="209"/>
        <v>0</v>
      </c>
      <c r="AI247" s="465">
        <f t="shared" si="210"/>
        <v>104000</v>
      </c>
      <c r="AJ247" s="464">
        <f t="shared" si="211"/>
        <v>104000</v>
      </c>
      <c r="AK247" s="464">
        <f t="shared" si="217"/>
        <v>1248000</v>
      </c>
    </row>
    <row r="248" spans="1:37" s="463" customFormat="1" ht="22.5">
      <c r="A248" s="1005" t="s">
        <v>47</v>
      </c>
      <c r="B248" s="1005"/>
      <c r="C248" s="1005"/>
      <c r="D248" s="1005"/>
      <c r="E248" s="1005"/>
      <c r="F248" s="609">
        <f t="shared" ref="F248:AK248" si="218">SUM(F229:F247)</f>
        <v>19</v>
      </c>
      <c r="G248" s="609">
        <f t="shared" si="218"/>
        <v>22.15</v>
      </c>
      <c r="H248" s="609">
        <f t="shared" si="218"/>
        <v>1580800</v>
      </c>
      <c r="I248" s="609">
        <f t="shared" si="218"/>
        <v>0</v>
      </c>
      <c r="J248" s="609">
        <f t="shared" si="218"/>
        <v>0</v>
      </c>
      <c r="K248" s="609">
        <f>SUM(K229:K247)</f>
        <v>2000465</v>
      </c>
      <c r="L248" s="609">
        <f t="shared" si="218"/>
        <v>2000465</v>
      </c>
      <c r="M248" s="609">
        <f t="shared" si="218"/>
        <v>24005580</v>
      </c>
      <c r="N248" s="609">
        <f t="shared" si="218"/>
        <v>19</v>
      </c>
      <c r="O248" s="609">
        <f t="shared" si="218"/>
        <v>22.15</v>
      </c>
      <c r="P248" s="609">
        <f t="shared" si="218"/>
        <v>1580800</v>
      </c>
      <c r="Q248" s="609">
        <f t="shared" si="218"/>
        <v>0</v>
      </c>
      <c r="R248" s="609">
        <f t="shared" si="218"/>
        <v>0</v>
      </c>
      <c r="S248" s="609">
        <f t="shared" si="218"/>
        <v>2000465</v>
      </c>
      <c r="T248" s="609">
        <f t="shared" si="218"/>
        <v>2000465</v>
      </c>
      <c r="U248" s="609">
        <f t="shared" si="218"/>
        <v>24005580</v>
      </c>
      <c r="V248" s="609">
        <f t="shared" si="218"/>
        <v>19</v>
      </c>
      <c r="W248" s="609">
        <f t="shared" si="218"/>
        <v>22.15</v>
      </c>
      <c r="X248" s="609">
        <f t="shared" si="218"/>
        <v>1580800</v>
      </c>
      <c r="Y248" s="609">
        <f t="shared" si="218"/>
        <v>0</v>
      </c>
      <c r="Z248" s="609">
        <f t="shared" si="218"/>
        <v>0</v>
      </c>
      <c r="AA248" s="609">
        <f t="shared" si="218"/>
        <v>2000465</v>
      </c>
      <c r="AB248" s="609">
        <f t="shared" si="218"/>
        <v>2000465</v>
      </c>
      <c r="AC248" s="609">
        <f t="shared" si="218"/>
        <v>24005580</v>
      </c>
      <c r="AD248" s="609">
        <f t="shared" si="218"/>
        <v>19</v>
      </c>
      <c r="AE248" s="609">
        <f t="shared" si="218"/>
        <v>22.15</v>
      </c>
      <c r="AF248" s="609">
        <f t="shared" si="218"/>
        <v>1580800</v>
      </c>
      <c r="AG248" s="609">
        <f t="shared" si="218"/>
        <v>0</v>
      </c>
      <c r="AH248" s="609">
        <f t="shared" si="218"/>
        <v>0</v>
      </c>
      <c r="AI248" s="609">
        <f t="shared" si="218"/>
        <v>2000465</v>
      </c>
      <c r="AJ248" s="609">
        <f t="shared" si="218"/>
        <v>2000465</v>
      </c>
      <c r="AK248" s="609">
        <f t="shared" si="218"/>
        <v>24005580</v>
      </c>
    </row>
    <row r="249" spans="1:37" s="463" customFormat="1" ht="17.25">
      <c r="A249" s="475"/>
      <c r="B249" s="468"/>
      <c r="C249" s="466"/>
      <c r="D249" s="466"/>
      <c r="E249" s="610"/>
      <c r="F249" s="472"/>
      <c r="G249" s="472"/>
      <c r="H249" s="472"/>
      <c r="I249" s="472"/>
      <c r="J249" s="472"/>
      <c r="K249" s="472"/>
      <c r="L249" s="472"/>
      <c r="N249" s="472"/>
      <c r="O249" s="472"/>
      <c r="P249" s="472"/>
      <c r="Q249" s="472"/>
      <c r="R249" s="472"/>
      <c r="S249" s="472"/>
      <c r="T249" s="472"/>
      <c r="U249" s="472"/>
      <c r="V249" s="472"/>
      <c r="W249" s="472"/>
      <c r="X249" s="472"/>
      <c r="Y249" s="472"/>
      <c r="Z249" s="472"/>
      <c r="AA249" s="472"/>
      <c r="AB249" s="472"/>
      <c r="AC249" s="472"/>
      <c r="AD249" s="472"/>
      <c r="AE249" s="472"/>
      <c r="AF249" s="472"/>
      <c r="AG249" s="472"/>
      <c r="AH249" s="472"/>
      <c r="AI249" s="472"/>
      <c r="AJ249" s="472"/>
      <c r="AK249" s="472"/>
    </row>
    <row r="250" spans="1:37" s="463" customFormat="1" ht="17.25">
      <c r="A250" s="475"/>
      <c r="B250" s="468"/>
      <c r="C250" s="466"/>
      <c r="D250" s="466"/>
      <c r="E250" s="610"/>
      <c r="F250" s="472"/>
      <c r="G250" s="472"/>
      <c r="H250" s="472"/>
      <c r="I250" s="472"/>
      <c r="J250" s="472"/>
      <c r="K250" s="472"/>
      <c r="L250" s="472"/>
      <c r="N250" s="472"/>
      <c r="O250" s="472"/>
      <c r="P250" s="472"/>
      <c r="Q250" s="472"/>
      <c r="R250" s="472"/>
      <c r="S250" s="472"/>
      <c r="T250" s="472"/>
      <c r="U250" s="472"/>
      <c r="V250" s="472"/>
      <c r="W250" s="472"/>
      <c r="X250" s="472"/>
      <c r="Y250" s="472"/>
      <c r="Z250" s="472"/>
      <c r="AA250" s="472"/>
      <c r="AB250" s="472"/>
      <c r="AC250" s="472"/>
      <c r="AD250" s="472"/>
      <c r="AE250" s="472"/>
      <c r="AF250" s="472"/>
      <c r="AG250" s="472"/>
      <c r="AH250" s="472"/>
      <c r="AI250" s="472"/>
      <c r="AJ250" s="472"/>
      <c r="AK250" s="472"/>
    </row>
    <row r="251" spans="1:37" s="603" customFormat="1" ht="22.5" customHeight="1">
      <c r="A251" s="999" t="s">
        <v>554</v>
      </c>
      <c r="B251" s="1000"/>
      <c r="C251" s="1000"/>
      <c r="D251" s="1000"/>
      <c r="E251" s="1001"/>
      <c r="F251" s="998" t="s">
        <v>1039</v>
      </c>
      <c r="G251" s="998"/>
      <c r="H251" s="998"/>
      <c r="I251" s="998"/>
      <c r="J251" s="998"/>
      <c r="K251" s="998"/>
      <c r="L251" s="998"/>
      <c r="M251" s="998"/>
      <c r="N251" s="1009" t="s">
        <v>1039</v>
      </c>
      <c r="O251" s="1009"/>
      <c r="P251" s="1009"/>
      <c r="Q251" s="1009"/>
      <c r="R251" s="1009"/>
      <c r="S251" s="1009"/>
      <c r="T251" s="1009"/>
      <c r="U251" s="1009"/>
      <c r="V251" s="1009" t="s">
        <v>1039</v>
      </c>
      <c r="W251" s="1009"/>
      <c r="X251" s="1009"/>
      <c r="Y251" s="1009"/>
      <c r="Z251" s="1009"/>
      <c r="AA251" s="1009"/>
      <c r="AB251" s="1009"/>
      <c r="AC251" s="1009"/>
      <c r="AD251" s="1009" t="s">
        <v>1039</v>
      </c>
      <c r="AE251" s="1009"/>
      <c r="AF251" s="1009"/>
      <c r="AG251" s="1009"/>
      <c r="AH251" s="1009"/>
      <c r="AI251" s="1009"/>
      <c r="AJ251" s="1009"/>
      <c r="AK251" s="1009"/>
    </row>
    <row r="252" spans="1:37" s="604" customFormat="1" ht="24" customHeight="1">
      <c r="A252" s="1002" t="s">
        <v>224</v>
      </c>
      <c r="B252" s="1003"/>
      <c r="C252" s="1003"/>
      <c r="D252" s="1003"/>
      <c r="E252" s="1004"/>
      <c r="F252" s="996" t="s">
        <v>1410</v>
      </c>
      <c r="G252" s="996"/>
      <c r="H252" s="996"/>
      <c r="I252" s="996"/>
      <c r="J252" s="996"/>
      <c r="K252" s="996"/>
      <c r="L252" s="996"/>
      <c r="M252" s="996"/>
      <c r="N252" s="1002" t="s">
        <v>1946</v>
      </c>
      <c r="O252" s="1003"/>
      <c r="P252" s="1003"/>
      <c r="Q252" s="1003"/>
      <c r="R252" s="1003"/>
      <c r="S252" s="1003"/>
      <c r="T252" s="1003"/>
      <c r="U252" s="1004"/>
      <c r="V252" s="996" t="s">
        <v>2458</v>
      </c>
      <c r="W252" s="996"/>
      <c r="X252" s="996"/>
      <c r="Y252" s="996"/>
      <c r="Z252" s="996"/>
      <c r="AA252" s="996"/>
      <c r="AB252" s="996"/>
      <c r="AC252" s="996"/>
      <c r="AD252" s="996" t="s">
        <v>2932</v>
      </c>
      <c r="AE252" s="996"/>
      <c r="AF252" s="996"/>
      <c r="AG252" s="996"/>
      <c r="AH252" s="996"/>
      <c r="AI252" s="996"/>
      <c r="AJ252" s="996"/>
      <c r="AK252" s="996"/>
    </row>
    <row r="253" spans="1:37" s="603" customFormat="1" ht="82.5" customHeight="1">
      <c r="A253" s="775" t="s">
        <v>10</v>
      </c>
      <c r="B253" s="748" t="s">
        <v>54</v>
      </c>
      <c r="C253" s="748" t="s">
        <v>1958</v>
      </c>
      <c r="D253" s="579" t="s">
        <v>1959</v>
      </c>
      <c r="E253" s="748" t="s">
        <v>55</v>
      </c>
      <c r="F253" s="616" t="s">
        <v>56</v>
      </c>
      <c r="G253" s="616" t="s">
        <v>90</v>
      </c>
      <c r="H253" s="616" t="s">
        <v>62</v>
      </c>
      <c r="I253" s="616" t="s">
        <v>58</v>
      </c>
      <c r="J253" s="616" t="s">
        <v>59</v>
      </c>
      <c r="K253" s="616" t="s">
        <v>597</v>
      </c>
      <c r="L253" s="616" t="s">
        <v>552</v>
      </c>
      <c r="M253" s="617" t="s">
        <v>1411</v>
      </c>
      <c r="N253" s="616" t="s">
        <v>56</v>
      </c>
      <c r="O253" s="616" t="s">
        <v>90</v>
      </c>
      <c r="P253" s="616" t="s">
        <v>62</v>
      </c>
      <c r="Q253" s="616" t="s">
        <v>58</v>
      </c>
      <c r="R253" s="616" t="s">
        <v>59</v>
      </c>
      <c r="S253" s="616" t="s">
        <v>597</v>
      </c>
      <c r="T253" s="616" t="s">
        <v>552</v>
      </c>
      <c r="U253" s="617" t="s">
        <v>1952</v>
      </c>
      <c r="V253" s="616" t="s">
        <v>56</v>
      </c>
      <c r="W253" s="616" t="s">
        <v>90</v>
      </c>
      <c r="X253" s="616" t="s">
        <v>62</v>
      </c>
      <c r="Y253" s="616" t="s">
        <v>58</v>
      </c>
      <c r="Z253" s="616" t="s">
        <v>59</v>
      </c>
      <c r="AA253" s="616" t="s">
        <v>597</v>
      </c>
      <c r="AB253" s="616" t="s">
        <v>552</v>
      </c>
      <c r="AC253" s="617" t="s">
        <v>2463</v>
      </c>
      <c r="AD253" s="616" t="s">
        <v>56</v>
      </c>
      <c r="AE253" s="616" t="s">
        <v>90</v>
      </c>
      <c r="AF253" s="616" t="s">
        <v>62</v>
      </c>
      <c r="AG253" s="616" t="s">
        <v>58</v>
      </c>
      <c r="AH253" s="616" t="s">
        <v>59</v>
      </c>
      <c r="AI253" s="616" t="s">
        <v>597</v>
      </c>
      <c r="AJ253" s="616" t="s">
        <v>552</v>
      </c>
      <c r="AK253" s="617" t="s">
        <v>2938</v>
      </c>
    </row>
    <row r="254" spans="1:37" s="604" customFormat="1" ht="27">
      <c r="A254" s="855">
        <v>1</v>
      </c>
      <c r="B254" s="835" t="s">
        <v>1177</v>
      </c>
      <c r="C254" s="842" t="s">
        <v>1961</v>
      </c>
      <c r="D254" s="842">
        <v>1992</v>
      </c>
      <c r="E254" s="843" t="s">
        <v>929</v>
      </c>
      <c r="F254" s="836">
        <v>1</v>
      </c>
      <c r="G254" s="839">
        <v>1.25</v>
      </c>
      <c r="H254" s="838">
        <v>83200</v>
      </c>
      <c r="I254" s="839"/>
      <c r="J254" s="839">
        <v>8000</v>
      </c>
      <c r="K254" s="838">
        <v>104000</v>
      </c>
      <c r="L254" s="838">
        <f>+I254+J254+K254</f>
        <v>112000</v>
      </c>
      <c r="M254" s="838">
        <f t="shared" ref="M254:M278" si="219">+L254*12</f>
        <v>1344000</v>
      </c>
      <c r="N254" s="608">
        <v>1</v>
      </c>
      <c r="O254" s="606">
        <v>1.25</v>
      </c>
      <c r="P254" s="464">
        <f t="shared" ref="P254:P278" si="220">+H254</f>
        <v>83200</v>
      </c>
      <c r="Q254" s="465">
        <f t="shared" ref="Q254:Q278" si="221">+I254</f>
        <v>0</v>
      </c>
      <c r="R254" s="465">
        <f t="shared" ref="R254:R278" si="222">+J254</f>
        <v>8000</v>
      </c>
      <c r="S254" s="465">
        <f t="shared" ref="S254:S278" si="223">+K254</f>
        <v>104000</v>
      </c>
      <c r="T254" s="464">
        <f t="shared" ref="T254:T278" si="224">+Q254+R254+S254</f>
        <v>112000</v>
      </c>
      <c r="U254" s="464">
        <f t="shared" ref="U254:U278" si="225">+T254*12</f>
        <v>1344000</v>
      </c>
      <c r="V254" s="608">
        <v>1</v>
      </c>
      <c r="W254" s="606">
        <v>1.25</v>
      </c>
      <c r="X254" s="464">
        <f t="shared" ref="X254:X278" si="226">+P254</f>
        <v>83200</v>
      </c>
      <c r="Y254" s="465">
        <f t="shared" ref="Y254:Y278" si="227">+Q254</f>
        <v>0</v>
      </c>
      <c r="Z254" s="465">
        <f t="shared" ref="Z254:Z278" si="228">+R254</f>
        <v>8000</v>
      </c>
      <c r="AA254" s="465">
        <f t="shared" ref="AA254:AA278" si="229">+S254</f>
        <v>104000</v>
      </c>
      <c r="AB254" s="464">
        <f t="shared" ref="AB254:AB278" si="230">+Y254+Z254+AA254</f>
        <v>112000</v>
      </c>
      <c r="AC254" s="464">
        <f t="shared" ref="AC254:AC278" si="231">+AB254*12</f>
        <v>1344000</v>
      </c>
      <c r="AD254" s="608">
        <v>1</v>
      </c>
      <c r="AE254" s="606">
        <v>1.25</v>
      </c>
      <c r="AF254" s="464">
        <f t="shared" ref="AF254:AF278" si="232">+X254</f>
        <v>83200</v>
      </c>
      <c r="AG254" s="465">
        <f t="shared" ref="AG254:AG278" si="233">+Y254</f>
        <v>0</v>
      </c>
      <c r="AH254" s="465">
        <f t="shared" ref="AH254:AH278" si="234">+Z254</f>
        <v>8000</v>
      </c>
      <c r="AI254" s="465">
        <f t="shared" ref="AI254:AI278" si="235">+AA254</f>
        <v>104000</v>
      </c>
      <c r="AJ254" s="464">
        <f t="shared" ref="AJ254:AJ278" si="236">+AG254+AH254+AI254</f>
        <v>112000</v>
      </c>
      <c r="AK254" s="464">
        <f t="shared" ref="AK254:AK278" si="237">+AJ254*12</f>
        <v>1344000</v>
      </c>
    </row>
    <row r="255" spans="1:37" s="463" customFormat="1" ht="17.25">
      <c r="A255" s="855">
        <v>2</v>
      </c>
      <c r="B255" s="835" t="s">
        <v>78</v>
      </c>
      <c r="C255" s="809"/>
      <c r="D255" s="809"/>
      <c r="E255" s="835" t="s">
        <v>392</v>
      </c>
      <c r="F255" s="836">
        <v>1</v>
      </c>
      <c r="G255" s="839">
        <v>1.6</v>
      </c>
      <c r="H255" s="838">
        <v>83200</v>
      </c>
      <c r="I255" s="839"/>
      <c r="J255" s="839">
        <v>8000</v>
      </c>
      <c r="K255" s="840">
        <f t="shared" ref="K255:K260" si="238">G255*H255</f>
        <v>133120</v>
      </c>
      <c r="L255" s="838">
        <f>+I255+J255+K255</f>
        <v>141120</v>
      </c>
      <c r="M255" s="838">
        <f t="shared" si="219"/>
        <v>1693440</v>
      </c>
      <c r="N255" s="608">
        <v>1</v>
      </c>
      <c r="O255" s="606">
        <v>1.6</v>
      </c>
      <c r="P255" s="464">
        <f t="shared" si="220"/>
        <v>83200</v>
      </c>
      <c r="Q255" s="465">
        <f t="shared" si="221"/>
        <v>0</v>
      </c>
      <c r="R255" s="465">
        <f t="shared" si="222"/>
        <v>8000</v>
      </c>
      <c r="S255" s="465">
        <f t="shared" si="223"/>
        <v>133120</v>
      </c>
      <c r="T255" s="464">
        <f t="shared" si="224"/>
        <v>141120</v>
      </c>
      <c r="U255" s="464">
        <f t="shared" si="225"/>
        <v>1693440</v>
      </c>
      <c r="V255" s="608">
        <v>1</v>
      </c>
      <c r="W255" s="606">
        <v>1.6</v>
      </c>
      <c r="X255" s="464">
        <f t="shared" si="226"/>
        <v>83200</v>
      </c>
      <c r="Y255" s="465">
        <f t="shared" si="227"/>
        <v>0</v>
      </c>
      <c r="Z255" s="465">
        <f t="shared" si="228"/>
        <v>8000</v>
      </c>
      <c r="AA255" s="465">
        <f t="shared" si="229"/>
        <v>133120</v>
      </c>
      <c r="AB255" s="464">
        <f t="shared" si="230"/>
        <v>141120</v>
      </c>
      <c r="AC255" s="464">
        <f t="shared" si="231"/>
        <v>1693440</v>
      </c>
      <c r="AD255" s="608">
        <v>1</v>
      </c>
      <c r="AE255" s="606">
        <v>1.6</v>
      </c>
      <c r="AF255" s="464">
        <f t="shared" si="232"/>
        <v>83200</v>
      </c>
      <c r="AG255" s="465">
        <f t="shared" si="233"/>
        <v>0</v>
      </c>
      <c r="AH255" s="465">
        <f t="shared" si="234"/>
        <v>8000</v>
      </c>
      <c r="AI255" s="465">
        <f t="shared" si="235"/>
        <v>133120</v>
      </c>
      <c r="AJ255" s="464">
        <f t="shared" si="236"/>
        <v>141120</v>
      </c>
      <c r="AK255" s="464">
        <f t="shared" si="237"/>
        <v>1693440</v>
      </c>
    </row>
    <row r="256" spans="1:37" s="463" customFormat="1" ht="17.25">
      <c r="A256" s="855">
        <v>3</v>
      </c>
      <c r="B256" s="835" t="s">
        <v>263</v>
      </c>
      <c r="C256" s="809" t="s">
        <v>1961</v>
      </c>
      <c r="D256" s="809">
        <v>1972</v>
      </c>
      <c r="E256" s="835" t="s">
        <v>395</v>
      </c>
      <c r="F256" s="836">
        <v>1</v>
      </c>
      <c r="G256" s="839">
        <v>1.5</v>
      </c>
      <c r="H256" s="838">
        <v>83200</v>
      </c>
      <c r="I256" s="839"/>
      <c r="J256" s="839">
        <v>8000</v>
      </c>
      <c r="K256" s="840">
        <f t="shared" si="238"/>
        <v>124800</v>
      </c>
      <c r="L256" s="838">
        <f>+I256+J256+K256</f>
        <v>132800</v>
      </c>
      <c r="M256" s="838">
        <f t="shared" si="219"/>
        <v>1593600</v>
      </c>
      <c r="N256" s="608">
        <v>1</v>
      </c>
      <c r="O256" s="606">
        <v>1.5</v>
      </c>
      <c r="P256" s="464">
        <f t="shared" si="220"/>
        <v>83200</v>
      </c>
      <c r="Q256" s="465">
        <f t="shared" si="221"/>
        <v>0</v>
      </c>
      <c r="R256" s="465">
        <f t="shared" si="222"/>
        <v>8000</v>
      </c>
      <c r="S256" s="465">
        <f t="shared" si="223"/>
        <v>124800</v>
      </c>
      <c r="T256" s="464">
        <f t="shared" si="224"/>
        <v>132800</v>
      </c>
      <c r="U256" s="464">
        <f t="shared" si="225"/>
        <v>1593600</v>
      </c>
      <c r="V256" s="608">
        <v>1</v>
      </c>
      <c r="W256" s="606">
        <v>1.5</v>
      </c>
      <c r="X256" s="464">
        <f t="shared" si="226"/>
        <v>83200</v>
      </c>
      <c r="Y256" s="465">
        <f t="shared" si="227"/>
        <v>0</v>
      </c>
      <c r="Z256" s="465">
        <f t="shared" si="228"/>
        <v>8000</v>
      </c>
      <c r="AA256" s="465">
        <f t="shared" si="229"/>
        <v>124800</v>
      </c>
      <c r="AB256" s="464">
        <f t="shared" si="230"/>
        <v>132800</v>
      </c>
      <c r="AC256" s="464">
        <f t="shared" si="231"/>
        <v>1593600</v>
      </c>
      <c r="AD256" s="608">
        <v>1</v>
      </c>
      <c r="AE256" s="606">
        <v>1.5</v>
      </c>
      <c r="AF256" s="464">
        <f t="shared" si="232"/>
        <v>83200</v>
      </c>
      <c r="AG256" s="465">
        <f t="shared" si="233"/>
        <v>0</v>
      </c>
      <c r="AH256" s="465">
        <f t="shared" si="234"/>
        <v>8000</v>
      </c>
      <c r="AI256" s="465">
        <f t="shared" si="235"/>
        <v>124800</v>
      </c>
      <c r="AJ256" s="464">
        <f t="shared" si="236"/>
        <v>132800</v>
      </c>
      <c r="AK256" s="464">
        <f t="shared" si="237"/>
        <v>1593600</v>
      </c>
    </row>
    <row r="257" spans="1:37" s="463" customFormat="1" ht="17.25">
      <c r="A257" s="855">
        <v>4</v>
      </c>
      <c r="B257" s="835" t="s">
        <v>1178</v>
      </c>
      <c r="C257" s="809" t="s">
        <v>1961</v>
      </c>
      <c r="D257" s="809">
        <v>1962</v>
      </c>
      <c r="E257" s="835" t="s">
        <v>393</v>
      </c>
      <c r="F257" s="836">
        <v>1</v>
      </c>
      <c r="G257" s="839">
        <v>1.5</v>
      </c>
      <c r="H257" s="838">
        <v>83200</v>
      </c>
      <c r="I257" s="839"/>
      <c r="J257" s="839">
        <v>8000</v>
      </c>
      <c r="K257" s="840">
        <f t="shared" si="238"/>
        <v>124800</v>
      </c>
      <c r="L257" s="838">
        <f t="shared" ref="L257:L264" si="239">+I257+J257+K257</f>
        <v>132800</v>
      </c>
      <c r="M257" s="838">
        <f t="shared" si="219"/>
        <v>1593600</v>
      </c>
      <c r="N257" s="608">
        <v>1</v>
      </c>
      <c r="O257" s="606">
        <v>1.5</v>
      </c>
      <c r="P257" s="464">
        <f t="shared" si="220"/>
        <v>83200</v>
      </c>
      <c r="Q257" s="465">
        <f t="shared" si="221"/>
        <v>0</v>
      </c>
      <c r="R257" s="465">
        <f t="shared" si="222"/>
        <v>8000</v>
      </c>
      <c r="S257" s="465">
        <f t="shared" si="223"/>
        <v>124800</v>
      </c>
      <c r="T257" s="464">
        <f t="shared" si="224"/>
        <v>132800</v>
      </c>
      <c r="U257" s="464">
        <f t="shared" si="225"/>
        <v>1593600</v>
      </c>
      <c r="V257" s="608">
        <v>1</v>
      </c>
      <c r="W257" s="606">
        <v>1.5</v>
      </c>
      <c r="X257" s="464">
        <f t="shared" si="226"/>
        <v>83200</v>
      </c>
      <c r="Y257" s="465">
        <f t="shared" si="227"/>
        <v>0</v>
      </c>
      <c r="Z257" s="465">
        <f t="shared" si="228"/>
        <v>8000</v>
      </c>
      <c r="AA257" s="465">
        <f t="shared" si="229"/>
        <v>124800</v>
      </c>
      <c r="AB257" s="464">
        <f t="shared" si="230"/>
        <v>132800</v>
      </c>
      <c r="AC257" s="464">
        <f t="shared" si="231"/>
        <v>1593600</v>
      </c>
      <c r="AD257" s="608">
        <v>1</v>
      </c>
      <c r="AE257" s="606">
        <v>1.5</v>
      </c>
      <c r="AF257" s="464">
        <f t="shared" si="232"/>
        <v>83200</v>
      </c>
      <c r="AG257" s="465">
        <f t="shared" si="233"/>
        <v>0</v>
      </c>
      <c r="AH257" s="465">
        <f t="shared" si="234"/>
        <v>8000</v>
      </c>
      <c r="AI257" s="465">
        <f t="shared" si="235"/>
        <v>124800</v>
      </c>
      <c r="AJ257" s="464">
        <f t="shared" si="236"/>
        <v>132800</v>
      </c>
      <c r="AK257" s="464">
        <f t="shared" si="237"/>
        <v>1593600</v>
      </c>
    </row>
    <row r="258" spans="1:37" s="463" customFormat="1" ht="17.25">
      <c r="A258" s="855">
        <v>5</v>
      </c>
      <c r="B258" s="835" t="s">
        <v>1371</v>
      </c>
      <c r="C258" s="809" t="s">
        <v>1961</v>
      </c>
      <c r="D258" s="809">
        <v>1987</v>
      </c>
      <c r="E258" s="835" t="s">
        <v>393</v>
      </c>
      <c r="F258" s="836">
        <v>1</v>
      </c>
      <c r="G258" s="839">
        <v>1.5</v>
      </c>
      <c r="H258" s="838">
        <v>83200</v>
      </c>
      <c r="I258" s="839"/>
      <c r="J258" s="839">
        <v>8000</v>
      </c>
      <c r="K258" s="840">
        <f t="shared" si="238"/>
        <v>124800</v>
      </c>
      <c r="L258" s="838">
        <f t="shared" si="239"/>
        <v>132800</v>
      </c>
      <c r="M258" s="838">
        <f t="shared" si="219"/>
        <v>1593600</v>
      </c>
      <c r="N258" s="608">
        <v>1</v>
      </c>
      <c r="O258" s="606">
        <v>1.5</v>
      </c>
      <c r="P258" s="464">
        <f t="shared" si="220"/>
        <v>83200</v>
      </c>
      <c r="Q258" s="465">
        <f t="shared" si="221"/>
        <v>0</v>
      </c>
      <c r="R258" s="465">
        <f t="shared" si="222"/>
        <v>8000</v>
      </c>
      <c r="S258" s="465">
        <f t="shared" si="223"/>
        <v>124800</v>
      </c>
      <c r="T258" s="464">
        <f t="shared" si="224"/>
        <v>132800</v>
      </c>
      <c r="U258" s="464">
        <f t="shared" si="225"/>
        <v>1593600</v>
      </c>
      <c r="V258" s="608">
        <v>1</v>
      </c>
      <c r="W258" s="606">
        <v>1.5</v>
      </c>
      <c r="X258" s="464">
        <f t="shared" si="226"/>
        <v>83200</v>
      </c>
      <c r="Y258" s="465">
        <f t="shared" si="227"/>
        <v>0</v>
      </c>
      <c r="Z258" s="465">
        <f t="shared" si="228"/>
        <v>8000</v>
      </c>
      <c r="AA258" s="465">
        <f t="shared" si="229"/>
        <v>124800</v>
      </c>
      <c r="AB258" s="464">
        <f t="shared" si="230"/>
        <v>132800</v>
      </c>
      <c r="AC258" s="464">
        <f t="shared" si="231"/>
        <v>1593600</v>
      </c>
      <c r="AD258" s="608">
        <v>1</v>
      </c>
      <c r="AE258" s="606">
        <v>1.5</v>
      </c>
      <c r="AF258" s="464">
        <f t="shared" si="232"/>
        <v>83200</v>
      </c>
      <c r="AG258" s="465">
        <f t="shared" si="233"/>
        <v>0</v>
      </c>
      <c r="AH258" s="465">
        <f t="shared" si="234"/>
        <v>8000</v>
      </c>
      <c r="AI258" s="465">
        <f t="shared" si="235"/>
        <v>124800</v>
      </c>
      <c r="AJ258" s="464">
        <f t="shared" si="236"/>
        <v>132800</v>
      </c>
      <c r="AK258" s="464">
        <f t="shared" si="237"/>
        <v>1593600</v>
      </c>
    </row>
    <row r="259" spans="1:37" s="463" customFormat="1" ht="17.25">
      <c r="A259" s="855">
        <v>6</v>
      </c>
      <c r="B259" s="835" t="s">
        <v>647</v>
      </c>
      <c r="C259" s="809" t="s">
        <v>1961</v>
      </c>
      <c r="D259" s="809">
        <v>1970</v>
      </c>
      <c r="E259" s="835" t="s">
        <v>393</v>
      </c>
      <c r="F259" s="836">
        <v>1</v>
      </c>
      <c r="G259" s="839">
        <v>1.5</v>
      </c>
      <c r="H259" s="838">
        <v>83200</v>
      </c>
      <c r="I259" s="839"/>
      <c r="J259" s="839">
        <v>8000</v>
      </c>
      <c r="K259" s="840">
        <f t="shared" si="238"/>
        <v>124800</v>
      </c>
      <c r="L259" s="838">
        <f t="shared" si="239"/>
        <v>132800</v>
      </c>
      <c r="M259" s="838">
        <f t="shared" si="219"/>
        <v>1593600</v>
      </c>
      <c r="N259" s="608">
        <v>1</v>
      </c>
      <c r="O259" s="606">
        <v>1.5</v>
      </c>
      <c r="P259" s="464">
        <f t="shared" si="220"/>
        <v>83200</v>
      </c>
      <c r="Q259" s="465">
        <f t="shared" si="221"/>
        <v>0</v>
      </c>
      <c r="R259" s="465">
        <f t="shared" si="222"/>
        <v>8000</v>
      </c>
      <c r="S259" s="465">
        <f t="shared" si="223"/>
        <v>124800</v>
      </c>
      <c r="T259" s="464">
        <f t="shared" si="224"/>
        <v>132800</v>
      </c>
      <c r="U259" s="464">
        <f t="shared" si="225"/>
        <v>1593600</v>
      </c>
      <c r="V259" s="608">
        <v>1</v>
      </c>
      <c r="W259" s="606">
        <v>1.5</v>
      </c>
      <c r="X259" s="464">
        <f t="shared" si="226"/>
        <v>83200</v>
      </c>
      <c r="Y259" s="465">
        <f t="shared" si="227"/>
        <v>0</v>
      </c>
      <c r="Z259" s="465">
        <f t="shared" si="228"/>
        <v>8000</v>
      </c>
      <c r="AA259" s="465">
        <f t="shared" si="229"/>
        <v>124800</v>
      </c>
      <c r="AB259" s="464">
        <f t="shared" si="230"/>
        <v>132800</v>
      </c>
      <c r="AC259" s="464">
        <f t="shared" si="231"/>
        <v>1593600</v>
      </c>
      <c r="AD259" s="608">
        <v>1</v>
      </c>
      <c r="AE259" s="606">
        <v>1.5</v>
      </c>
      <c r="AF259" s="464">
        <f t="shared" si="232"/>
        <v>83200</v>
      </c>
      <c r="AG259" s="465">
        <f t="shared" si="233"/>
        <v>0</v>
      </c>
      <c r="AH259" s="465">
        <f t="shared" si="234"/>
        <v>8000</v>
      </c>
      <c r="AI259" s="465">
        <f t="shared" si="235"/>
        <v>124800</v>
      </c>
      <c r="AJ259" s="464">
        <f t="shared" si="236"/>
        <v>132800</v>
      </c>
      <c r="AK259" s="464">
        <f t="shared" si="237"/>
        <v>1593600</v>
      </c>
    </row>
    <row r="260" spans="1:37" s="463" customFormat="1" ht="17.25">
      <c r="A260" s="855">
        <v>7</v>
      </c>
      <c r="B260" s="835" t="s">
        <v>2616</v>
      </c>
      <c r="C260" s="809" t="s">
        <v>1961</v>
      </c>
      <c r="D260" s="809">
        <v>1981</v>
      </c>
      <c r="E260" s="835" t="s">
        <v>393</v>
      </c>
      <c r="F260" s="836">
        <v>1</v>
      </c>
      <c r="G260" s="839">
        <v>1.5</v>
      </c>
      <c r="H260" s="838">
        <v>83200</v>
      </c>
      <c r="I260" s="839"/>
      <c r="J260" s="839">
        <v>8000</v>
      </c>
      <c r="K260" s="840">
        <f t="shared" si="238"/>
        <v>124800</v>
      </c>
      <c r="L260" s="838">
        <f t="shared" si="239"/>
        <v>132800</v>
      </c>
      <c r="M260" s="838">
        <f t="shared" si="219"/>
        <v>1593600</v>
      </c>
      <c r="N260" s="608">
        <v>1</v>
      </c>
      <c r="O260" s="606">
        <v>1.5</v>
      </c>
      <c r="P260" s="464">
        <f t="shared" si="220"/>
        <v>83200</v>
      </c>
      <c r="Q260" s="465">
        <f t="shared" si="221"/>
        <v>0</v>
      </c>
      <c r="R260" s="465">
        <f t="shared" si="222"/>
        <v>8000</v>
      </c>
      <c r="S260" s="465">
        <f t="shared" si="223"/>
        <v>124800</v>
      </c>
      <c r="T260" s="464">
        <f t="shared" si="224"/>
        <v>132800</v>
      </c>
      <c r="U260" s="464">
        <f t="shared" si="225"/>
        <v>1593600</v>
      </c>
      <c r="V260" s="608">
        <v>1</v>
      </c>
      <c r="W260" s="606">
        <v>1.5</v>
      </c>
      <c r="X260" s="464">
        <f t="shared" si="226"/>
        <v>83200</v>
      </c>
      <c r="Y260" s="465">
        <f t="shared" si="227"/>
        <v>0</v>
      </c>
      <c r="Z260" s="465">
        <f t="shared" si="228"/>
        <v>8000</v>
      </c>
      <c r="AA260" s="465">
        <f t="shared" si="229"/>
        <v>124800</v>
      </c>
      <c r="AB260" s="464">
        <f t="shared" si="230"/>
        <v>132800</v>
      </c>
      <c r="AC260" s="464">
        <f t="shared" si="231"/>
        <v>1593600</v>
      </c>
      <c r="AD260" s="608">
        <v>1</v>
      </c>
      <c r="AE260" s="606">
        <v>1.5</v>
      </c>
      <c r="AF260" s="464">
        <f t="shared" si="232"/>
        <v>83200</v>
      </c>
      <c r="AG260" s="465">
        <f t="shared" si="233"/>
        <v>0</v>
      </c>
      <c r="AH260" s="465">
        <f t="shared" si="234"/>
        <v>8000</v>
      </c>
      <c r="AI260" s="465">
        <f t="shared" si="235"/>
        <v>124800</v>
      </c>
      <c r="AJ260" s="464">
        <f t="shared" si="236"/>
        <v>132800</v>
      </c>
      <c r="AK260" s="464">
        <f t="shared" si="237"/>
        <v>1593600</v>
      </c>
    </row>
    <row r="261" spans="1:37" s="463" customFormat="1" ht="17.25">
      <c r="A261" s="855">
        <v>8</v>
      </c>
      <c r="B261" s="835" t="s">
        <v>1372</v>
      </c>
      <c r="C261" s="809" t="s">
        <v>1960</v>
      </c>
      <c r="D261" s="809">
        <v>1946</v>
      </c>
      <c r="E261" s="809" t="s">
        <v>413</v>
      </c>
      <c r="F261" s="836">
        <v>1</v>
      </c>
      <c r="G261" s="839">
        <v>1</v>
      </c>
      <c r="H261" s="838">
        <v>83200</v>
      </c>
      <c r="I261" s="839"/>
      <c r="J261" s="839">
        <v>8000</v>
      </c>
      <c r="K261" s="840">
        <v>95625</v>
      </c>
      <c r="L261" s="838">
        <f t="shared" si="239"/>
        <v>103625</v>
      </c>
      <c r="M261" s="838">
        <f t="shared" si="219"/>
        <v>1243500</v>
      </c>
      <c r="N261" s="608">
        <v>1</v>
      </c>
      <c r="O261" s="606">
        <v>1</v>
      </c>
      <c r="P261" s="464">
        <f t="shared" si="220"/>
        <v>83200</v>
      </c>
      <c r="Q261" s="465">
        <f t="shared" si="221"/>
        <v>0</v>
      </c>
      <c r="R261" s="465">
        <f t="shared" si="222"/>
        <v>8000</v>
      </c>
      <c r="S261" s="465">
        <f t="shared" si="223"/>
        <v>95625</v>
      </c>
      <c r="T261" s="464">
        <f t="shared" si="224"/>
        <v>103625</v>
      </c>
      <c r="U261" s="464">
        <f t="shared" si="225"/>
        <v>1243500</v>
      </c>
      <c r="V261" s="608">
        <v>1</v>
      </c>
      <c r="W261" s="606">
        <v>1</v>
      </c>
      <c r="X261" s="464">
        <f t="shared" si="226"/>
        <v>83200</v>
      </c>
      <c r="Y261" s="465">
        <f t="shared" si="227"/>
        <v>0</v>
      </c>
      <c r="Z261" s="465">
        <f t="shared" si="228"/>
        <v>8000</v>
      </c>
      <c r="AA261" s="465">
        <f t="shared" si="229"/>
        <v>95625</v>
      </c>
      <c r="AB261" s="464">
        <f t="shared" si="230"/>
        <v>103625</v>
      </c>
      <c r="AC261" s="464">
        <f t="shared" si="231"/>
        <v>1243500</v>
      </c>
      <c r="AD261" s="608">
        <v>1</v>
      </c>
      <c r="AE261" s="606">
        <v>1</v>
      </c>
      <c r="AF261" s="464">
        <f t="shared" si="232"/>
        <v>83200</v>
      </c>
      <c r="AG261" s="465">
        <f t="shared" si="233"/>
        <v>0</v>
      </c>
      <c r="AH261" s="465">
        <f t="shared" si="234"/>
        <v>8000</v>
      </c>
      <c r="AI261" s="465">
        <f t="shared" si="235"/>
        <v>95625</v>
      </c>
      <c r="AJ261" s="464">
        <f t="shared" si="236"/>
        <v>103625</v>
      </c>
      <c r="AK261" s="464">
        <f t="shared" si="237"/>
        <v>1243500</v>
      </c>
    </row>
    <row r="262" spans="1:37" s="463" customFormat="1" ht="17.25">
      <c r="A262" s="855">
        <v>9</v>
      </c>
      <c r="B262" s="835" t="s">
        <v>2617</v>
      </c>
      <c r="C262" s="809" t="s">
        <v>1961</v>
      </c>
      <c r="D262" s="809">
        <v>1981</v>
      </c>
      <c r="E262" s="809" t="s">
        <v>413</v>
      </c>
      <c r="F262" s="836">
        <v>1</v>
      </c>
      <c r="G262" s="839">
        <v>1</v>
      </c>
      <c r="H262" s="838">
        <v>83200</v>
      </c>
      <c r="I262" s="839"/>
      <c r="J262" s="839">
        <v>8000</v>
      </c>
      <c r="K262" s="840">
        <v>104000</v>
      </c>
      <c r="L262" s="838">
        <f t="shared" si="239"/>
        <v>112000</v>
      </c>
      <c r="M262" s="838">
        <f t="shared" si="219"/>
        <v>1344000</v>
      </c>
      <c r="N262" s="608">
        <v>1</v>
      </c>
      <c r="O262" s="606">
        <v>1</v>
      </c>
      <c r="P262" s="464">
        <f t="shared" si="220"/>
        <v>83200</v>
      </c>
      <c r="Q262" s="465">
        <f t="shared" si="221"/>
        <v>0</v>
      </c>
      <c r="R262" s="465">
        <f t="shared" si="222"/>
        <v>8000</v>
      </c>
      <c r="S262" s="465">
        <f t="shared" si="223"/>
        <v>104000</v>
      </c>
      <c r="T262" s="464">
        <f t="shared" si="224"/>
        <v>112000</v>
      </c>
      <c r="U262" s="464">
        <f t="shared" si="225"/>
        <v>1344000</v>
      </c>
      <c r="V262" s="608">
        <v>1</v>
      </c>
      <c r="W262" s="606">
        <v>1</v>
      </c>
      <c r="X262" s="464">
        <f t="shared" si="226"/>
        <v>83200</v>
      </c>
      <c r="Y262" s="465">
        <f t="shared" si="227"/>
        <v>0</v>
      </c>
      <c r="Z262" s="465">
        <f t="shared" si="228"/>
        <v>8000</v>
      </c>
      <c r="AA262" s="465">
        <f t="shared" si="229"/>
        <v>104000</v>
      </c>
      <c r="AB262" s="464">
        <f t="shared" si="230"/>
        <v>112000</v>
      </c>
      <c r="AC262" s="464">
        <f t="shared" si="231"/>
        <v>1344000</v>
      </c>
      <c r="AD262" s="608">
        <v>1</v>
      </c>
      <c r="AE262" s="606">
        <v>1</v>
      </c>
      <c r="AF262" s="464">
        <f t="shared" si="232"/>
        <v>83200</v>
      </c>
      <c r="AG262" s="465">
        <f t="shared" si="233"/>
        <v>0</v>
      </c>
      <c r="AH262" s="465">
        <f t="shared" si="234"/>
        <v>8000</v>
      </c>
      <c r="AI262" s="465">
        <f t="shared" si="235"/>
        <v>104000</v>
      </c>
      <c r="AJ262" s="464">
        <f t="shared" si="236"/>
        <v>112000</v>
      </c>
      <c r="AK262" s="464">
        <f t="shared" si="237"/>
        <v>1344000</v>
      </c>
    </row>
    <row r="263" spans="1:37" s="463" customFormat="1" ht="17.25">
      <c r="A263" s="855">
        <v>10</v>
      </c>
      <c r="B263" s="835" t="s">
        <v>266</v>
      </c>
      <c r="C263" s="809" t="s">
        <v>1960</v>
      </c>
      <c r="D263" s="809">
        <v>1973</v>
      </c>
      <c r="E263" s="809" t="s">
        <v>413</v>
      </c>
      <c r="F263" s="836">
        <v>1</v>
      </c>
      <c r="G263" s="839">
        <v>1</v>
      </c>
      <c r="H263" s="838">
        <v>83200</v>
      </c>
      <c r="I263" s="839"/>
      <c r="J263" s="839">
        <v>8000</v>
      </c>
      <c r="K263" s="840">
        <v>95625</v>
      </c>
      <c r="L263" s="838">
        <f t="shared" si="239"/>
        <v>103625</v>
      </c>
      <c r="M263" s="838">
        <f t="shared" si="219"/>
        <v>1243500</v>
      </c>
      <c r="N263" s="608">
        <v>1</v>
      </c>
      <c r="O263" s="606">
        <v>1</v>
      </c>
      <c r="P263" s="464">
        <f t="shared" si="220"/>
        <v>83200</v>
      </c>
      <c r="Q263" s="465">
        <f t="shared" si="221"/>
        <v>0</v>
      </c>
      <c r="R263" s="465">
        <f t="shared" si="222"/>
        <v>8000</v>
      </c>
      <c r="S263" s="465">
        <f t="shared" si="223"/>
        <v>95625</v>
      </c>
      <c r="T263" s="464">
        <f t="shared" si="224"/>
        <v>103625</v>
      </c>
      <c r="U263" s="464">
        <f t="shared" si="225"/>
        <v>1243500</v>
      </c>
      <c r="V263" s="608">
        <v>1</v>
      </c>
      <c r="W263" s="606">
        <v>1</v>
      </c>
      <c r="X263" s="464">
        <f t="shared" si="226"/>
        <v>83200</v>
      </c>
      <c r="Y263" s="465">
        <f t="shared" si="227"/>
        <v>0</v>
      </c>
      <c r="Z263" s="465">
        <f t="shared" si="228"/>
        <v>8000</v>
      </c>
      <c r="AA263" s="465">
        <f t="shared" si="229"/>
        <v>95625</v>
      </c>
      <c r="AB263" s="464">
        <f t="shared" si="230"/>
        <v>103625</v>
      </c>
      <c r="AC263" s="464">
        <f t="shared" si="231"/>
        <v>1243500</v>
      </c>
      <c r="AD263" s="608">
        <v>1</v>
      </c>
      <c r="AE263" s="606">
        <v>1</v>
      </c>
      <c r="AF263" s="464">
        <f t="shared" si="232"/>
        <v>83200</v>
      </c>
      <c r="AG263" s="465">
        <f t="shared" si="233"/>
        <v>0</v>
      </c>
      <c r="AH263" s="465">
        <f t="shared" si="234"/>
        <v>8000</v>
      </c>
      <c r="AI263" s="465">
        <f t="shared" si="235"/>
        <v>95625</v>
      </c>
      <c r="AJ263" s="464">
        <f t="shared" si="236"/>
        <v>103625</v>
      </c>
      <c r="AK263" s="464">
        <f t="shared" si="237"/>
        <v>1243500</v>
      </c>
    </row>
    <row r="264" spans="1:37" s="463" customFormat="1" ht="17.25">
      <c r="A264" s="855">
        <v>11</v>
      </c>
      <c r="B264" s="835" t="s">
        <v>264</v>
      </c>
      <c r="C264" s="809" t="s">
        <v>1960</v>
      </c>
      <c r="D264" s="809">
        <v>1985</v>
      </c>
      <c r="E264" s="809" t="s">
        <v>413</v>
      </c>
      <c r="F264" s="836">
        <v>1</v>
      </c>
      <c r="G264" s="839">
        <v>1</v>
      </c>
      <c r="H264" s="838">
        <v>83200</v>
      </c>
      <c r="I264" s="839"/>
      <c r="J264" s="839">
        <v>8000</v>
      </c>
      <c r="K264" s="840">
        <v>104000</v>
      </c>
      <c r="L264" s="838">
        <f t="shared" si="239"/>
        <v>112000</v>
      </c>
      <c r="M264" s="838">
        <f t="shared" si="219"/>
        <v>1344000</v>
      </c>
      <c r="N264" s="608">
        <v>1</v>
      </c>
      <c r="O264" s="606">
        <v>1</v>
      </c>
      <c r="P264" s="464">
        <f t="shared" si="220"/>
        <v>83200</v>
      </c>
      <c r="Q264" s="465">
        <f t="shared" si="221"/>
        <v>0</v>
      </c>
      <c r="R264" s="465">
        <f t="shared" si="222"/>
        <v>8000</v>
      </c>
      <c r="S264" s="465">
        <f t="shared" si="223"/>
        <v>104000</v>
      </c>
      <c r="T264" s="464">
        <f t="shared" si="224"/>
        <v>112000</v>
      </c>
      <c r="U264" s="464">
        <f t="shared" si="225"/>
        <v>1344000</v>
      </c>
      <c r="V264" s="608">
        <v>1</v>
      </c>
      <c r="W264" s="606">
        <v>1</v>
      </c>
      <c r="X264" s="464">
        <f t="shared" si="226"/>
        <v>83200</v>
      </c>
      <c r="Y264" s="465">
        <f t="shared" si="227"/>
        <v>0</v>
      </c>
      <c r="Z264" s="465">
        <f t="shared" si="228"/>
        <v>8000</v>
      </c>
      <c r="AA264" s="465">
        <f t="shared" si="229"/>
        <v>104000</v>
      </c>
      <c r="AB264" s="464">
        <f t="shared" si="230"/>
        <v>112000</v>
      </c>
      <c r="AC264" s="464">
        <f t="shared" si="231"/>
        <v>1344000</v>
      </c>
      <c r="AD264" s="608">
        <v>1</v>
      </c>
      <c r="AE264" s="606">
        <v>1</v>
      </c>
      <c r="AF264" s="464">
        <f t="shared" si="232"/>
        <v>83200</v>
      </c>
      <c r="AG264" s="465">
        <f t="shared" si="233"/>
        <v>0</v>
      </c>
      <c r="AH264" s="465">
        <f t="shared" si="234"/>
        <v>8000</v>
      </c>
      <c r="AI264" s="465">
        <f t="shared" si="235"/>
        <v>104000</v>
      </c>
      <c r="AJ264" s="464">
        <f t="shared" si="236"/>
        <v>112000</v>
      </c>
      <c r="AK264" s="464">
        <f t="shared" si="237"/>
        <v>1344000</v>
      </c>
    </row>
    <row r="265" spans="1:37" s="463" customFormat="1" ht="17.25">
      <c r="A265" s="855">
        <v>12</v>
      </c>
      <c r="B265" s="835" t="s">
        <v>1179</v>
      </c>
      <c r="C265" s="842" t="s">
        <v>1961</v>
      </c>
      <c r="D265" s="842">
        <v>2001</v>
      </c>
      <c r="E265" s="843" t="s">
        <v>587</v>
      </c>
      <c r="F265" s="836">
        <v>1</v>
      </c>
      <c r="G265" s="839">
        <v>1.4</v>
      </c>
      <c r="H265" s="838">
        <v>83200</v>
      </c>
      <c r="I265" s="839"/>
      <c r="J265" s="839">
        <v>8000</v>
      </c>
      <c r="K265" s="839">
        <f>G265*H265</f>
        <v>116479.99999999999</v>
      </c>
      <c r="L265" s="838">
        <f>+I265+J265+K265</f>
        <v>124479.99999999999</v>
      </c>
      <c r="M265" s="838">
        <f t="shared" si="219"/>
        <v>1493759.9999999998</v>
      </c>
      <c r="N265" s="608">
        <v>1</v>
      </c>
      <c r="O265" s="606">
        <v>1.4</v>
      </c>
      <c r="P265" s="464">
        <f t="shared" si="220"/>
        <v>83200</v>
      </c>
      <c r="Q265" s="465">
        <f t="shared" si="221"/>
        <v>0</v>
      </c>
      <c r="R265" s="465">
        <f t="shared" si="222"/>
        <v>8000</v>
      </c>
      <c r="S265" s="465">
        <f t="shared" si="223"/>
        <v>116479.99999999999</v>
      </c>
      <c r="T265" s="464">
        <f t="shared" si="224"/>
        <v>124479.99999999999</v>
      </c>
      <c r="U265" s="464">
        <f t="shared" si="225"/>
        <v>1493759.9999999998</v>
      </c>
      <c r="V265" s="608">
        <v>1</v>
      </c>
      <c r="W265" s="606">
        <v>1.4</v>
      </c>
      <c r="X265" s="464">
        <f t="shared" si="226"/>
        <v>83200</v>
      </c>
      <c r="Y265" s="465">
        <f t="shared" si="227"/>
        <v>0</v>
      </c>
      <c r="Z265" s="465">
        <f t="shared" si="228"/>
        <v>8000</v>
      </c>
      <c r="AA265" s="465">
        <f t="shared" si="229"/>
        <v>116479.99999999999</v>
      </c>
      <c r="AB265" s="464">
        <f t="shared" si="230"/>
        <v>124479.99999999999</v>
      </c>
      <c r="AC265" s="464">
        <f t="shared" si="231"/>
        <v>1493759.9999999998</v>
      </c>
      <c r="AD265" s="608">
        <v>1</v>
      </c>
      <c r="AE265" s="606">
        <v>1.4</v>
      </c>
      <c r="AF265" s="464">
        <f t="shared" si="232"/>
        <v>83200</v>
      </c>
      <c r="AG265" s="465">
        <f t="shared" si="233"/>
        <v>0</v>
      </c>
      <c r="AH265" s="465">
        <f t="shared" si="234"/>
        <v>8000</v>
      </c>
      <c r="AI265" s="465">
        <f t="shared" si="235"/>
        <v>116479.99999999999</v>
      </c>
      <c r="AJ265" s="464">
        <f t="shared" si="236"/>
        <v>124479.99999999999</v>
      </c>
      <c r="AK265" s="464">
        <f t="shared" si="237"/>
        <v>1493759.9999999998</v>
      </c>
    </row>
    <row r="266" spans="1:37" s="463" customFormat="1" ht="40.5">
      <c r="A266" s="855">
        <v>13</v>
      </c>
      <c r="B266" s="835" t="s">
        <v>199</v>
      </c>
      <c r="C266" s="842" t="s">
        <v>1960</v>
      </c>
      <c r="D266" s="842">
        <v>1957</v>
      </c>
      <c r="E266" s="843" t="s">
        <v>928</v>
      </c>
      <c r="F266" s="836">
        <v>1</v>
      </c>
      <c r="G266" s="839">
        <v>1</v>
      </c>
      <c r="H266" s="838">
        <v>83200</v>
      </c>
      <c r="I266" s="839"/>
      <c r="J266" s="839">
        <v>8000</v>
      </c>
      <c r="K266" s="840">
        <v>104000</v>
      </c>
      <c r="L266" s="838">
        <f>+I266+J266+K266</f>
        <v>112000</v>
      </c>
      <c r="M266" s="838">
        <f t="shared" si="219"/>
        <v>1344000</v>
      </c>
      <c r="N266" s="608">
        <v>1</v>
      </c>
      <c r="O266" s="606">
        <v>1</v>
      </c>
      <c r="P266" s="464">
        <f t="shared" si="220"/>
        <v>83200</v>
      </c>
      <c r="Q266" s="465">
        <f t="shared" si="221"/>
        <v>0</v>
      </c>
      <c r="R266" s="465">
        <f t="shared" si="222"/>
        <v>8000</v>
      </c>
      <c r="S266" s="465">
        <f t="shared" si="223"/>
        <v>104000</v>
      </c>
      <c r="T266" s="464">
        <f t="shared" si="224"/>
        <v>112000</v>
      </c>
      <c r="U266" s="464">
        <f t="shared" si="225"/>
        <v>1344000</v>
      </c>
      <c r="V266" s="608">
        <v>1</v>
      </c>
      <c r="W266" s="606">
        <v>1</v>
      </c>
      <c r="X266" s="464">
        <f t="shared" si="226"/>
        <v>83200</v>
      </c>
      <c r="Y266" s="465">
        <f t="shared" si="227"/>
        <v>0</v>
      </c>
      <c r="Z266" s="465">
        <f t="shared" si="228"/>
        <v>8000</v>
      </c>
      <c r="AA266" s="465">
        <f t="shared" si="229"/>
        <v>104000</v>
      </c>
      <c r="AB266" s="464">
        <f t="shared" si="230"/>
        <v>112000</v>
      </c>
      <c r="AC266" s="464">
        <f t="shared" si="231"/>
        <v>1344000</v>
      </c>
      <c r="AD266" s="608">
        <v>1</v>
      </c>
      <c r="AE266" s="606">
        <v>1</v>
      </c>
      <c r="AF266" s="464">
        <f t="shared" si="232"/>
        <v>83200</v>
      </c>
      <c r="AG266" s="465">
        <f t="shared" si="233"/>
        <v>0</v>
      </c>
      <c r="AH266" s="465">
        <f t="shared" si="234"/>
        <v>8000</v>
      </c>
      <c r="AI266" s="465">
        <f t="shared" si="235"/>
        <v>104000</v>
      </c>
      <c r="AJ266" s="464">
        <f t="shared" si="236"/>
        <v>112000</v>
      </c>
      <c r="AK266" s="464">
        <f t="shared" si="237"/>
        <v>1344000</v>
      </c>
    </row>
    <row r="267" spans="1:37" s="463" customFormat="1" ht="17.25">
      <c r="A267" s="855">
        <v>14</v>
      </c>
      <c r="B267" s="835" t="s">
        <v>1373</v>
      </c>
      <c r="C267" s="809" t="s">
        <v>1960</v>
      </c>
      <c r="D267" s="809">
        <v>1949</v>
      </c>
      <c r="E267" s="835" t="s">
        <v>408</v>
      </c>
      <c r="F267" s="836">
        <v>1</v>
      </c>
      <c r="G267" s="839">
        <v>1</v>
      </c>
      <c r="H267" s="838">
        <v>83200</v>
      </c>
      <c r="I267" s="839"/>
      <c r="J267" s="839">
        <v>8000</v>
      </c>
      <c r="K267" s="840">
        <v>95625</v>
      </c>
      <c r="L267" s="840">
        <f t="shared" ref="L267:L278" si="240">+I267+J267+K267</f>
        <v>103625</v>
      </c>
      <c r="M267" s="838">
        <f t="shared" si="219"/>
        <v>1243500</v>
      </c>
      <c r="N267" s="608">
        <v>1</v>
      </c>
      <c r="O267" s="606">
        <v>1</v>
      </c>
      <c r="P267" s="464">
        <f t="shared" si="220"/>
        <v>83200</v>
      </c>
      <c r="Q267" s="465">
        <f t="shared" si="221"/>
        <v>0</v>
      </c>
      <c r="R267" s="465">
        <f t="shared" si="222"/>
        <v>8000</v>
      </c>
      <c r="S267" s="465">
        <f t="shared" si="223"/>
        <v>95625</v>
      </c>
      <c r="T267" s="464">
        <f t="shared" si="224"/>
        <v>103625</v>
      </c>
      <c r="U267" s="464">
        <f t="shared" si="225"/>
        <v>1243500</v>
      </c>
      <c r="V267" s="608">
        <v>1</v>
      </c>
      <c r="W267" s="606">
        <v>1</v>
      </c>
      <c r="X267" s="464">
        <f t="shared" si="226"/>
        <v>83200</v>
      </c>
      <c r="Y267" s="465">
        <f t="shared" si="227"/>
        <v>0</v>
      </c>
      <c r="Z267" s="465">
        <f t="shared" si="228"/>
        <v>8000</v>
      </c>
      <c r="AA267" s="465">
        <f t="shared" si="229"/>
        <v>95625</v>
      </c>
      <c r="AB267" s="464">
        <f t="shared" si="230"/>
        <v>103625</v>
      </c>
      <c r="AC267" s="464">
        <f t="shared" si="231"/>
        <v>1243500</v>
      </c>
      <c r="AD267" s="608">
        <v>1</v>
      </c>
      <c r="AE267" s="606">
        <v>1</v>
      </c>
      <c r="AF267" s="464">
        <f t="shared" si="232"/>
        <v>83200</v>
      </c>
      <c r="AG267" s="465">
        <f t="shared" si="233"/>
        <v>0</v>
      </c>
      <c r="AH267" s="465">
        <f t="shared" si="234"/>
        <v>8000</v>
      </c>
      <c r="AI267" s="465">
        <f t="shared" si="235"/>
        <v>95625</v>
      </c>
      <c r="AJ267" s="464">
        <f t="shared" si="236"/>
        <v>103625</v>
      </c>
      <c r="AK267" s="464">
        <f t="shared" si="237"/>
        <v>1243500</v>
      </c>
    </row>
    <row r="268" spans="1:37" s="463" customFormat="1" ht="17.25">
      <c r="A268" s="855">
        <v>15</v>
      </c>
      <c r="B268" s="835" t="s">
        <v>885</v>
      </c>
      <c r="C268" s="809" t="s">
        <v>1960</v>
      </c>
      <c r="D268" s="809">
        <v>1957</v>
      </c>
      <c r="E268" s="835" t="s">
        <v>408</v>
      </c>
      <c r="F268" s="836">
        <v>1</v>
      </c>
      <c r="G268" s="839">
        <v>1</v>
      </c>
      <c r="H268" s="838">
        <v>83200</v>
      </c>
      <c r="I268" s="839"/>
      <c r="J268" s="839">
        <v>8000</v>
      </c>
      <c r="K268" s="840">
        <v>95625</v>
      </c>
      <c r="L268" s="840">
        <f t="shared" si="240"/>
        <v>103625</v>
      </c>
      <c r="M268" s="838">
        <f t="shared" si="219"/>
        <v>1243500</v>
      </c>
      <c r="N268" s="608">
        <v>1</v>
      </c>
      <c r="O268" s="606">
        <v>1</v>
      </c>
      <c r="P268" s="464">
        <f t="shared" si="220"/>
        <v>83200</v>
      </c>
      <c r="Q268" s="465">
        <f t="shared" si="221"/>
        <v>0</v>
      </c>
      <c r="R268" s="465">
        <f t="shared" si="222"/>
        <v>8000</v>
      </c>
      <c r="S268" s="465">
        <f t="shared" si="223"/>
        <v>95625</v>
      </c>
      <c r="T268" s="464">
        <f t="shared" si="224"/>
        <v>103625</v>
      </c>
      <c r="U268" s="464">
        <f t="shared" si="225"/>
        <v>1243500</v>
      </c>
      <c r="V268" s="608">
        <v>1</v>
      </c>
      <c r="W268" s="606">
        <v>1</v>
      </c>
      <c r="X268" s="464">
        <f t="shared" si="226"/>
        <v>83200</v>
      </c>
      <c r="Y268" s="465">
        <f t="shared" si="227"/>
        <v>0</v>
      </c>
      <c r="Z268" s="465">
        <f t="shared" si="228"/>
        <v>8000</v>
      </c>
      <c r="AA268" s="465">
        <f t="shared" si="229"/>
        <v>95625</v>
      </c>
      <c r="AB268" s="464">
        <f t="shared" si="230"/>
        <v>103625</v>
      </c>
      <c r="AC268" s="464">
        <f t="shared" si="231"/>
        <v>1243500</v>
      </c>
      <c r="AD268" s="608">
        <v>1</v>
      </c>
      <c r="AE268" s="606">
        <v>1</v>
      </c>
      <c r="AF268" s="464">
        <f t="shared" si="232"/>
        <v>83200</v>
      </c>
      <c r="AG268" s="465">
        <f t="shared" si="233"/>
        <v>0</v>
      </c>
      <c r="AH268" s="465">
        <f t="shared" si="234"/>
        <v>8000</v>
      </c>
      <c r="AI268" s="465">
        <f t="shared" si="235"/>
        <v>95625</v>
      </c>
      <c r="AJ268" s="464">
        <f t="shared" si="236"/>
        <v>103625</v>
      </c>
      <c r="AK268" s="464">
        <f t="shared" si="237"/>
        <v>1243500</v>
      </c>
    </row>
    <row r="269" spans="1:37" s="463" customFormat="1" ht="17.25">
      <c r="A269" s="855">
        <v>16</v>
      </c>
      <c r="B269" s="835" t="s">
        <v>1374</v>
      </c>
      <c r="C269" s="809" t="s">
        <v>1960</v>
      </c>
      <c r="D269" s="809">
        <v>1983</v>
      </c>
      <c r="E269" s="835" t="s">
        <v>408</v>
      </c>
      <c r="F269" s="836">
        <v>1</v>
      </c>
      <c r="G269" s="839">
        <v>1</v>
      </c>
      <c r="H269" s="838">
        <v>83200</v>
      </c>
      <c r="I269" s="839"/>
      <c r="J269" s="839">
        <v>8000</v>
      </c>
      <c r="K269" s="840">
        <v>104000</v>
      </c>
      <c r="L269" s="840">
        <f t="shared" si="240"/>
        <v>112000</v>
      </c>
      <c r="M269" s="838">
        <f t="shared" si="219"/>
        <v>1344000</v>
      </c>
      <c r="N269" s="608">
        <v>1</v>
      </c>
      <c r="O269" s="606">
        <v>1</v>
      </c>
      <c r="P269" s="464">
        <f t="shared" si="220"/>
        <v>83200</v>
      </c>
      <c r="Q269" s="465">
        <f t="shared" si="221"/>
        <v>0</v>
      </c>
      <c r="R269" s="465">
        <f t="shared" si="222"/>
        <v>8000</v>
      </c>
      <c r="S269" s="465">
        <f t="shared" si="223"/>
        <v>104000</v>
      </c>
      <c r="T269" s="464">
        <f t="shared" si="224"/>
        <v>112000</v>
      </c>
      <c r="U269" s="464">
        <f t="shared" si="225"/>
        <v>1344000</v>
      </c>
      <c r="V269" s="608">
        <v>1</v>
      </c>
      <c r="W269" s="606">
        <v>1</v>
      </c>
      <c r="X269" s="464">
        <f t="shared" si="226"/>
        <v>83200</v>
      </c>
      <c r="Y269" s="465">
        <f t="shared" si="227"/>
        <v>0</v>
      </c>
      <c r="Z269" s="465">
        <f t="shared" si="228"/>
        <v>8000</v>
      </c>
      <c r="AA269" s="465">
        <f t="shared" si="229"/>
        <v>104000</v>
      </c>
      <c r="AB269" s="464">
        <f t="shared" si="230"/>
        <v>112000</v>
      </c>
      <c r="AC269" s="464">
        <f t="shared" si="231"/>
        <v>1344000</v>
      </c>
      <c r="AD269" s="608">
        <v>1</v>
      </c>
      <c r="AE269" s="606">
        <v>1</v>
      </c>
      <c r="AF269" s="464">
        <f t="shared" si="232"/>
        <v>83200</v>
      </c>
      <c r="AG269" s="465">
        <f t="shared" si="233"/>
        <v>0</v>
      </c>
      <c r="AH269" s="465">
        <f t="shared" si="234"/>
        <v>8000</v>
      </c>
      <c r="AI269" s="465">
        <f t="shared" si="235"/>
        <v>104000</v>
      </c>
      <c r="AJ269" s="464">
        <f t="shared" si="236"/>
        <v>112000</v>
      </c>
      <c r="AK269" s="464">
        <f t="shared" si="237"/>
        <v>1344000</v>
      </c>
    </row>
    <row r="270" spans="1:37" s="463" customFormat="1" ht="17.25">
      <c r="A270" s="855">
        <v>17</v>
      </c>
      <c r="B270" s="835" t="s">
        <v>792</v>
      </c>
      <c r="C270" s="809" t="s">
        <v>1960</v>
      </c>
      <c r="D270" s="809">
        <v>1964</v>
      </c>
      <c r="E270" s="835" t="s">
        <v>408</v>
      </c>
      <c r="F270" s="836">
        <v>1</v>
      </c>
      <c r="G270" s="839">
        <v>1</v>
      </c>
      <c r="H270" s="838">
        <v>83200</v>
      </c>
      <c r="I270" s="839"/>
      <c r="J270" s="839">
        <v>8000</v>
      </c>
      <c r="K270" s="840">
        <v>95625</v>
      </c>
      <c r="L270" s="840">
        <f t="shared" si="240"/>
        <v>103625</v>
      </c>
      <c r="M270" s="838">
        <f t="shared" si="219"/>
        <v>1243500</v>
      </c>
      <c r="N270" s="608">
        <v>1</v>
      </c>
      <c r="O270" s="606">
        <v>1</v>
      </c>
      <c r="P270" s="464">
        <f t="shared" si="220"/>
        <v>83200</v>
      </c>
      <c r="Q270" s="465">
        <f t="shared" si="221"/>
        <v>0</v>
      </c>
      <c r="R270" s="465">
        <f t="shared" si="222"/>
        <v>8000</v>
      </c>
      <c r="S270" s="465">
        <f t="shared" si="223"/>
        <v>95625</v>
      </c>
      <c r="T270" s="464">
        <f t="shared" si="224"/>
        <v>103625</v>
      </c>
      <c r="U270" s="464">
        <f t="shared" si="225"/>
        <v>1243500</v>
      </c>
      <c r="V270" s="608">
        <v>1</v>
      </c>
      <c r="W270" s="606">
        <v>1</v>
      </c>
      <c r="X270" s="464">
        <f t="shared" si="226"/>
        <v>83200</v>
      </c>
      <c r="Y270" s="465">
        <f t="shared" si="227"/>
        <v>0</v>
      </c>
      <c r="Z270" s="465">
        <f t="shared" si="228"/>
        <v>8000</v>
      </c>
      <c r="AA270" s="465">
        <f t="shared" si="229"/>
        <v>95625</v>
      </c>
      <c r="AB270" s="464">
        <f t="shared" si="230"/>
        <v>103625</v>
      </c>
      <c r="AC270" s="464">
        <f t="shared" si="231"/>
        <v>1243500</v>
      </c>
      <c r="AD270" s="608">
        <v>1</v>
      </c>
      <c r="AE270" s="606">
        <v>1</v>
      </c>
      <c r="AF270" s="464">
        <f t="shared" si="232"/>
        <v>83200</v>
      </c>
      <c r="AG270" s="465">
        <f t="shared" si="233"/>
        <v>0</v>
      </c>
      <c r="AH270" s="465">
        <f t="shared" si="234"/>
        <v>8000</v>
      </c>
      <c r="AI270" s="465">
        <f t="shared" si="235"/>
        <v>95625</v>
      </c>
      <c r="AJ270" s="464">
        <f t="shared" si="236"/>
        <v>103625</v>
      </c>
      <c r="AK270" s="464">
        <f t="shared" si="237"/>
        <v>1243500</v>
      </c>
    </row>
    <row r="271" spans="1:37" s="463" customFormat="1" ht="17.25">
      <c r="A271" s="855">
        <v>18</v>
      </c>
      <c r="B271" s="835" t="s">
        <v>267</v>
      </c>
      <c r="C271" s="809" t="s">
        <v>1960</v>
      </c>
      <c r="D271" s="809">
        <v>1941</v>
      </c>
      <c r="E271" s="835" t="s">
        <v>408</v>
      </c>
      <c r="F271" s="836">
        <v>1</v>
      </c>
      <c r="G271" s="839">
        <v>1</v>
      </c>
      <c r="H271" s="838">
        <v>83200</v>
      </c>
      <c r="I271" s="839"/>
      <c r="J271" s="839">
        <v>8000</v>
      </c>
      <c r="K271" s="840">
        <v>95625</v>
      </c>
      <c r="L271" s="840">
        <f t="shared" si="240"/>
        <v>103625</v>
      </c>
      <c r="M271" s="838">
        <f t="shared" si="219"/>
        <v>1243500</v>
      </c>
      <c r="N271" s="608">
        <v>1</v>
      </c>
      <c r="O271" s="606">
        <v>1</v>
      </c>
      <c r="P271" s="464">
        <f t="shared" si="220"/>
        <v>83200</v>
      </c>
      <c r="Q271" s="465">
        <f t="shared" si="221"/>
        <v>0</v>
      </c>
      <c r="R271" s="465">
        <f t="shared" si="222"/>
        <v>8000</v>
      </c>
      <c r="S271" s="465">
        <f t="shared" si="223"/>
        <v>95625</v>
      </c>
      <c r="T271" s="464">
        <f t="shared" si="224"/>
        <v>103625</v>
      </c>
      <c r="U271" s="464">
        <f t="shared" si="225"/>
        <v>1243500</v>
      </c>
      <c r="V271" s="608">
        <v>1</v>
      </c>
      <c r="W271" s="606">
        <v>1</v>
      </c>
      <c r="X271" s="464">
        <f t="shared" si="226"/>
        <v>83200</v>
      </c>
      <c r="Y271" s="465">
        <f t="shared" si="227"/>
        <v>0</v>
      </c>
      <c r="Z271" s="465">
        <f t="shared" si="228"/>
        <v>8000</v>
      </c>
      <c r="AA271" s="465">
        <f t="shared" si="229"/>
        <v>95625</v>
      </c>
      <c r="AB271" s="464">
        <f t="shared" si="230"/>
        <v>103625</v>
      </c>
      <c r="AC271" s="464">
        <f t="shared" si="231"/>
        <v>1243500</v>
      </c>
      <c r="AD271" s="608">
        <v>1</v>
      </c>
      <c r="AE271" s="606">
        <v>1</v>
      </c>
      <c r="AF271" s="464">
        <f t="shared" si="232"/>
        <v>83200</v>
      </c>
      <c r="AG271" s="465">
        <f t="shared" si="233"/>
        <v>0</v>
      </c>
      <c r="AH271" s="465">
        <f t="shared" si="234"/>
        <v>8000</v>
      </c>
      <c r="AI271" s="465">
        <f t="shared" si="235"/>
        <v>95625</v>
      </c>
      <c r="AJ271" s="464">
        <f t="shared" si="236"/>
        <v>103625</v>
      </c>
      <c r="AK271" s="464">
        <f t="shared" si="237"/>
        <v>1243500</v>
      </c>
    </row>
    <row r="272" spans="1:37" s="463" customFormat="1" ht="17.25">
      <c r="A272" s="855">
        <v>19</v>
      </c>
      <c r="B272" s="835" t="s">
        <v>265</v>
      </c>
      <c r="C272" s="809" t="s">
        <v>1960</v>
      </c>
      <c r="D272" s="809">
        <v>1968</v>
      </c>
      <c r="E272" s="835" t="s">
        <v>408</v>
      </c>
      <c r="F272" s="836">
        <v>1</v>
      </c>
      <c r="G272" s="839">
        <v>1</v>
      </c>
      <c r="H272" s="838">
        <v>83200</v>
      </c>
      <c r="I272" s="839"/>
      <c r="J272" s="839">
        <v>8000</v>
      </c>
      <c r="K272" s="840">
        <v>95625</v>
      </c>
      <c r="L272" s="840">
        <f t="shared" si="240"/>
        <v>103625</v>
      </c>
      <c r="M272" s="838">
        <f t="shared" si="219"/>
        <v>1243500</v>
      </c>
      <c r="N272" s="608">
        <v>1</v>
      </c>
      <c r="O272" s="606">
        <v>1</v>
      </c>
      <c r="P272" s="464">
        <f t="shared" si="220"/>
        <v>83200</v>
      </c>
      <c r="Q272" s="465">
        <f t="shared" si="221"/>
        <v>0</v>
      </c>
      <c r="R272" s="465">
        <f t="shared" si="222"/>
        <v>8000</v>
      </c>
      <c r="S272" s="465">
        <f t="shared" si="223"/>
        <v>95625</v>
      </c>
      <c r="T272" s="464">
        <f t="shared" si="224"/>
        <v>103625</v>
      </c>
      <c r="U272" s="464">
        <f t="shared" si="225"/>
        <v>1243500</v>
      </c>
      <c r="V272" s="608">
        <v>1</v>
      </c>
      <c r="W272" s="606">
        <v>1</v>
      </c>
      <c r="X272" s="464">
        <f t="shared" si="226"/>
        <v>83200</v>
      </c>
      <c r="Y272" s="465">
        <f t="shared" si="227"/>
        <v>0</v>
      </c>
      <c r="Z272" s="465">
        <f t="shared" si="228"/>
        <v>8000</v>
      </c>
      <c r="AA272" s="465">
        <f t="shared" si="229"/>
        <v>95625</v>
      </c>
      <c r="AB272" s="464">
        <f t="shared" si="230"/>
        <v>103625</v>
      </c>
      <c r="AC272" s="464">
        <f t="shared" si="231"/>
        <v>1243500</v>
      </c>
      <c r="AD272" s="608">
        <v>1</v>
      </c>
      <c r="AE272" s="606">
        <v>1</v>
      </c>
      <c r="AF272" s="464">
        <f t="shared" si="232"/>
        <v>83200</v>
      </c>
      <c r="AG272" s="465">
        <f t="shared" si="233"/>
        <v>0</v>
      </c>
      <c r="AH272" s="465">
        <f t="shared" si="234"/>
        <v>8000</v>
      </c>
      <c r="AI272" s="465">
        <f t="shared" si="235"/>
        <v>95625</v>
      </c>
      <c r="AJ272" s="464">
        <f t="shared" si="236"/>
        <v>103625</v>
      </c>
      <c r="AK272" s="464">
        <f t="shared" si="237"/>
        <v>1243500</v>
      </c>
    </row>
    <row r="273" spans="1:37" s="463" customFormat="1" ht="17.25">
      <c r="A273" s="855">
        <v>20</v>
      </c>
      <c r="B273" s="835" t="s">
        <v>591</v>
      </c>
      <c r="C273" s="809" t="s">
        <v>1960</v>
      </c>
      <c r="D273" s="809">
        <v>1965</v>
      </c>
      <c r="E273" s="835" t="s">
        <v>408</v>
      </c>
      <c r="F273" s="836">
        <v>1</v>
      </c>
      <c r="G273" s="839">
        <v>1</v>
      </c>
      <c r="H273" s="838">
        <v>83200</v>
      </c>
      <c r="I273" s="839"/>
      <c r="J273" s="839">
        <v>8000</v>
      </c>
      <c r="K273" s="840">
        <v>95625</v>
      </c>
      <c r="L273" s="840">
        <f t="shared" si="240"/>
        <v>103625</v>
      </c>
      <c r="M273" s="838">
        <f t="shared" si="219"/>
        <v>1243500</v>
      </c>
      <c r="N273" s="608">
        <v>1</v>
      </c>
      <c r="O273" s="606">
        <v>1</v>
      </c>
      <c r="P273" s="464">
        <f t="shared" si="220"/>
        <v>83200</v>
      </c>
      <c r="Q273" s="465">
        <f t="shared" si="221"/>
        <v>0</v>
      </c>
      <c r="R273" s="465">
        <f t="shared" si="222"/>
        <v>8000</v>
      </c>
      <c r="S273" s="465">
        <f t="shared" si="223"/>
        <v>95625</v>
      </c>
      <c r="T273" s="464">
        <f t="shared" si="224"/>
        <v>103625</v>
      </c>
      <c r="U273" s="464">
        <f t="shared" si="225"/>
        <v>1243500</v>
      </c>
      <c r="V273" s="608">
        <v>1</v>
      </c>
      <c r="W273" s="606">
        <v>1</v>
      </c>
      <c r="X273" s="464">
        <f t="shared" si="226"/>
        <v>83200</v>
      </c>
      <c r="Y273" s="465">
        <f t="shared" si="227"/>
        <v>0</v>
      </c>
      <c r="Z273" s="465">
        <f t="shared" si="228"/>
        <v>8000</v>
      </c>
      <c r="AA273" s="465">
        <f t="shared" si="229"/>
        <v>95625</v>
      </c>
      <c r="AB273" s="464">
        <f t="shared" si="230"/>
        <v>103625</v>
      </c>
      <c r="AC273" s="464">
        <f t="shared" si="231"/>
        <v>1243500</v>
      </c>
      <c r="AD273" s="608">
        <v>1</v>
      </c>
      <c r="AE273" s="606">
        <v>1</v>
      </c>
      <c r="AF273" s="464">
        <f t="shared" si="232"/>
        <v>83200</v>
      </c>
      <c r="AG273" s="465">
        <f t="shared" si="233"/>
        <v>0</v>
      </c>
      <c r="AH273" s="465">
        <f t="shared" si="234"/>
        <v>8000</v>
      </c>
      <c r="AI273" s="465">
        <f t="shared" si="235"/>
        <v>95625</v>
      </c>
      <c r="AJ273" s="464">
        <f t="shared" si="236"/>
        <v>103625</v>
      </c>
      <c r="AK273" s="464">
        <f t="shared" si="237"/>
        <v>1243500</v>
      </c>
    </row>
    <row r="274" spans="1:37" s="463" customFormat="1" ht="17.25">
      <c r="A274" s="855">
        <v>21</v>
      </c>
      <c r="B274" s="835" t="s">
        <v>1227</v>
      </c>
      <c r="C274" s="809" t="s">
        <v>1960</v>
      </c>
      <c r="D274" s="809">
        <v>1965</v>
      </c>
      <c r="E274" s="835" t="s">
        <v>408</v>
      </c>
      <c r="F274" s="836">
        <v>1</v>
      </c>
      <c r="G274" s="839">
        <v>1</v>
      </c>
      <c r="H274" s="838">
        <v>83200</v>
      </c>
      <c r="I274" s="839"/>
      <c r="J274" s="839">
        <v>8000</v>
      </c>
      <c r="K274" s="840">
        <v>95625</v>
      </c>
      <c r="L274" s="840">
        <f t="shared" si="240"/>
        <v>103625</v>
      </c>
      <c r="M274" s="838">
        <f t="shared" si="219"/>
        <v>1243500</v>
      </c>
      <c r="N274" s="608">
        <v>1</v>
      </c>
      <c r="O274" s="606">
        <v>1</v>
      </c>
      <c r="P274" s="464">
        <f t="shared" si="220"/>
        <v>83200</v>
      </c>
      <c r="Q274" s="465">
        <f t="shared" si="221"/>
        <v>0</v>
      </c>
      <c r="R274" s="465">
        <f t="shared" si="222"/>
        <v>8000</v>
      </c>
      <c r="S274" s="465">
        <f t="shared" si="223"/>
        <v>95625</v>
      </c>
      <c r="T274" s="464">
        <f t="shared" si="224"/>
        <v>103625</v>
      </c>
      <c r="U274" s="464">
        <f t="shared" si="225"/>
        <v>1243500</v>
      </c>
      <c r="V274" s="608">
        <v>1</v>
      </c>
      <c r="W274" s="606">
        <v>1</v>
      </c>
      <c r="X274" s="464">
        <f t="shared" si="226"/>
        <v>83200</v>
      </c>
      <c r="Y274" s="465">
        <f t="shared" si="227"/>
        <v>0</v>
      </c>
      <c r="Z274" s="465">
        <f t="shared" si="228"/>
        <v>8000</v>
      </c>
      <c r="AA274" s="465">
        <f t="shared" si="229"/>
        <v>95625</v>
      </c>
      <c r="AB274" s="464">
        <f t="shared" si="230"/>
        <v>103625</v>
      </c>
      <c r="AC274" s="464">
        <f t="shared" si="231"/>
        <v>1243500</v>
      </c>
      <c r="AD274" s="608">
        <v>1</v>
      </c>
      <c r="AE274" s="606">
        <v>1</v>
      </c>
      <c r="AF274" s="464">
        <f t="shared" si="232"/>
        <v>83200</v>
      </c>
      <c r="AG274" s="465">
        <f t="shared" si="233"/>
        <v>0</v>
      </c>
      <c r="AH274" s="465">
        <f t="shared" si="234"/>
        <v>8000</v>
      </c>
      <c r="AI274" s="465">
        <f t="shared" si="235"/>
        <v>95625</v>
      </c>
      <c r="AJ274" s="464">
        <f t="shared" si="236"/>
        <v>103625</v>
      </c>
      <c r="AK274" s="464">
        <f t="shared" si="237"/>
        <v>1243500</v>
      </c>
    </row>
    <row r="275" spans="1:37" s="463" customFormat="1" ht="17.25">
      <c r="A275" s="855">
        <v>22</v>
      </c>
      <c r="B275" s="835" t="s">
        <v>1375</v>
      </c>
      <c r="C275" s="809" t="s">
        <v>1960</v>
      </c>
      <c r="D275" s="809">
        <v>1953</v>
      </c>
      <c r="E275" s="835" t="s">
        <v>408</v>
      </c>
      <c r="F275" s="836">
        <v>1</v>
      </c>
      <c r="G275" s="839">
        <v>1</v>
      </c>
      <c r="H275" s="838">
        <v>83200</v>
      </c>
      <c r="I275" s="839"/>
      <c r="J275" s="839">
        <v>8000</v>
      </c>
      <c r="K275" s="840">
        <v>95625</v>
      </c>
      <c r="L275" s="840">
        <f t="shared" si="240"/>
        <v>103625</v>
      </c>
      <c r="M275" s="838">
        <f t="shared" si="219"/>
        <v>1243500</v>
      </c>
      <c r="N275" s="608">
        <v>1</v>
      </c>
      <c r="O275" s="606">
        <v>1</v>
      </c>
      <c r="P275" s="464">
        <f t="shared" si="220"/>
        <v>83200</v>
      </c>
      <c r="Q275" s="465">
        <f t="shared" si="221"/>
        <v>0</v>
      </c>
      <c r="R275" s="465">
        <f t="shared" si="222"/>
        <v>8000</v>
      </c>
      <c r="S275" s="465">
        <f t="shared" si="223"/>
        <v>95625</v>
      </c>
      <c r="T275" s="464">
        <f t="shared" si="224"/>
        <v>103625</v>
      </c>
      <c r="U275" s="464">
        <f t="shared" si="225"/>
        <v>1243500</v>
      </c>
      <c r="V275" s="608">
        <v>1</v>
      </c>
      <c r="W275" s="606">
        <v>1</v>
      </c>
      <c r="X275" s="464">
        <f t="shared" si="226"/>
        <v>83200</v>
      </c>
      <c r="Y275" s="465">
        <f t="shared" si="227"/>
        <v>0</v>
      </c>
      <c r="Z275" s="465">
        <f t="shared" si="228"/>
        <v>8000</v>
      </c>
      <c r="AA275" s="465">
        <f t="shared" si="229"/>
        <v>95625</v>
      </c>
      <c r="AB275" s="464">
        <f t="shared" si="230"/>
        <v>103625</v>
      </c>
      <c r="AC275" s="464">
        <f t="shared" si="231"/>
        <v>1243500</v>
      </c>
      <c r="AD275" s="608">
        <v>1</v>
      </c>
      <c r="AE275" s="606">
        <v>1</v>
      </c>
      <c r="AF275" s="464">
        <f t="shared" si="232"/>
        <v>83200</v>
      </c>
      <c r="AG275" s="465">
        <f t="shared" si="233"/>
        <v>0</v>
      </c>
      <c r="AH275" s="465">
        <f t="shared" si="234"/>
        <v>8000</v>
      </c>
      <c r="AI275" s="465">
        <f t="shared" si="235"/>
        <v>95625</v>
      </c>
      <c r="AJ275" s="464">
        <f t="shared" si="236"/>
        <v>103625</v>
      </c>
      <c r="AK275" s="464">
        <f t="shared" si="237"/>
        <v>1243500</v>
      </c>
    </row>
    <row r="276" spans="1:37" s="463" customFormat="1" ht="17.25">
      <c r="A276" s="855">
        <v>23</v>
      </c>
      <c r="B276" s="835" t="s">
        <v>78</v>
      </c>
      <c r="C276" s="809"/>
      <c r="D276" s="809"/>
      <c r="E276" s="835" t="s">
        <v>408</v>
      </c>
      <c r="F276" s="836">
        <v>1</v>
      </c>
      <c r="G276" s="839">
        <v>1</v>
      </c>
      <c r="H276" s="838">
        <v>83200</v>
      </c>
      <c r="I276" s="839"/>
      <c r="J276" s="839">
        <v>8000</v>
      </c>
      <c r="K276" s="840">
        <v>104000</v>
      </c>
      <c r="L276" s="840">
        <f t="shared" si="240"/>
        <v>112000</v>
      </c>
      <c r="M276" s="838">
        <f t="shared" si="219"/>
        <v>1344000</v>
      </c>
      <c r="N276" s="608">
        <v>1</v>
      </c>
      <c r="O276" s="606">
        <v>1</v>
      </c>
      <c r="P276" s="464">
        <f t="shared" si="220"/>
        <v>83200</v>
      </c>
      <c r="Q276" s="465">
        <f t="shared" si="221"/>
        <v>0</v>
      </c>
      <c r="R276" s="465">
        <f t="shared" si="222"/>
        <v>8000</v>
      </c>
      <c r="S276" s="465">
        <f t="shared" si="223"/>
        <v>104000</v>
      </c>
      <c r="T276" s="464">
        <f t="shared" si="224"/>
        <v>112000</v>
      </c>
      <c r="U276" s="464">
        <f t="shared" si="225"/>
        <v>1344000</v>
      </c>
      <c r="V276" s="608">
        <v>1</v>
      </c>
      <c r="W276" s="606">
        <v>1</v>
      </c>
      <c r="X276" s="464">
        <f t="shared" si="226"/>
        <v>83200</v>
      </c>
      <c r="Y276" s="465">
        <f t="shared" si="227"/>
        <v>0</v>
      </c>
      <c r="Z276" s="465">
        <f t="shared" si="228"/>
        <v>8000</v>
      </c>
      <c r="AA276" s="465">
        <f t="shared" si="229"/>
        <v>104000</v>
      </c>
      <c r="AB276" s="464">
        <f t="shared" si="230"/>
        <v>112000</v>
      </c>
      <c r="AC276" s="464">
        <f t="shared" si="231"/>
        <v>1344000</v>
      </c>
      <c r="AD276" s="608">
        <v>1</v>
      </c>
      <c r="AE276" s="606">
        <v>1</v>
      </c>
      <c r="AF276" s="464">
        <f t="shared" si="232"/>
        <v>83200</v>
      </c>
      <c r="AG276" s="465">
        <f t="shared" si="233"/>
        <v>0</v>
      </c>
      <c r="AH276" s="465">
        <f t="shared" si="234"/>
        <v>8000</v>
      </c>
      <c r="AI276" s="465">
        <f t="shared" si="235"/>
        <v>104000</v>
      </c>
      <c r="AJ276" s="464">
        <f t="shared" si="236"/>
        <v>112000</v>
      </c>
      <c r="AK276" s="464">
        <f t="shared" si="237"/>
        <v>1344000</v>
      </c>
    </row>
    <row r="277" spans="1:37" s="463" customFormat="1" ht="17.25">
      <c r="A277" s="855">
        <v>24</v>
      </c>
      <c r="B277" s="835" t="s">
        <v>1376</v>
      </c>
      <c r="C277" s="809" t="s">
        <v>1961</v>
      </c>
      <c r="D277" s="809">
        <v>1976</v>
      </c>
      <c r="E277" s="835" t="s">
        <v>404</v>
      </c>
      <c r="F277" s="836">
        <v>1</v>
      </c>
      <c r="G277" s="839">
        <v>1.2</v>
      </c>
      <c r="H277" s="838">
        <v>83200</v>
      </c>
      <c r="I277" s="839"/>
      <c r="J277" s="839">
        <v>8000</v>
      </c>
      <c r="K277" s="839">
        <v>104000</v>
      </c>
      <c r="L277" s="840">
        <f t="shared" si="240"/>
        <v>112000</v>
      </c>
      <c r="M277" s="838">
        <f t="shared" si="219"/>
        <v>1344000</v>
      </c>
      <c r="N277" s="608">
        <v>1</v>
      </c>
      <c r="O277" s="606">
        <v>1.2</v>
      </c>
      <c r="P277" s="464">
        <f t="shared" si="220"/>
        <v>83200</v>
      </c>
      <c r="Q277" s="465">
        <f t="shared" si="221"/>
        <v>0</v>
      </c>
      <c r="R277" s="465">
        <f t="shared" si="222"/>
        <v>8000</v>
      </c>
      <c r="S277" s="465">
        <f t="shared" si="223"/>
        <v>104000</v>
      </c>
      <c r="T277" s="464">
        <f t="shared" si="224"/>
        <v>112000</v>
      </c>
      <c r="U277" s="464">
        <f t="shared" si="225"/>
        <v>1344000</v>
      </c>
      <c r="V277" s="608">
        <v>1</v>
      </c>
      <c r="W277" s="606">
        <v>1.2</v>
      </c>
      <c r="X277" s="464">
        <f t="shared" si="226"/>
        <v>83200</v>
      </c>
      <c r="Y277" s="465">
        <f t="shared" si="227"/>
        <v>0</v>
      </c>
      <c r="Z277" s="465">
        <f t="shared" si="228"/>
        <v>8000</v>
      </c>
      <c r="AA277" s="465">
        <f t="shared" si="229"/>
        <v>104000</v>
      </c>
      <c r="AB277" s="464">
        <f t="shared" si="230"/>
        <v>112000</v>
      </c>
      <c r="AC277" s="464">
        <f t="shared" si="231"/>
        <v>1344000</v>
      </c>
      <c r="AD277" s="608">
        <v>1</v>
      </c>
      <c r="AE277" s="606">
        <v>1.2</v>
      </c>
      <c r="AF277" s="464">
        <f t="shared" si="232"/>
        <v>83200</v>
      </c>
      <c r="AG277" s="465">
        <f t="shared" si="233"/>
        <v>0</v>
      </c>
      <c r="AH277" s="465">
        <f t="shared" si="234"/>
        <v>8000</v>
      </c>
      <c r="AI277" s="465">
        <f t="shared" si="235"/>
        <v>104000</v>
      </c>
      <c r="AJ277" s="464">
        <f t="shared" si="236"/>
        <v>112000</v>
      </c>
      <c r="AK277" s="464">
        <f t="shared" si="237"/>
        <v>1344000</v>
      </c>
    </row>
    <row r="278" spans="1:37" s="463" customFormat="1" ht="17.25">
      <c r="A278" s="855">
        <v>25</v>
      </c>
      <c r="B278" s="835" t="s">
        <v>2231</v>
      </c>
      <c r="C278" s="809" t="s">
        <v>1961</v>
      </c>
      <c r="D278" s="809">
        <v>1976</v>
      </c>
      <c r="E278" s="835" t="s">
        <v>404</v>
      </c>
      <c r="F278" s="836">
        <v>1</v>
      </c>
      <c r="G278" s="839">
        <v>1.2</v>
      </c>
      <c r="H278" s="838">
        <v>83200</v>
      </c>
      <c r="I278" s="839"/>
      <c r="J278" s="839">
        <v>8000</v>
      </c>
      <c r="K278" s="839">
        <v>104000</v>
      </c>
      <c r="L278" s="840">
        <f t="shared" si="240"/>
        <v>112000</v>
      </c>
      <c r="M278" s="838">
        <f t="shared" si="219"/>
        <v>1344000</v>
      </c>
      <c r="N278" s="608">
        <v>1</v>
      </c>
      <c r="O278" s="606">
        <v>1.2</v>
      </c>
      <c r="P278" s="464">
        <f t="shared" si="220"/>
        <v>83200</v>
      </c>
      <c r="Q278" s="465">
        <f t="shared" si="221"/>
        <v>0</v>
      </c>
      <c r="R278" s="465">
        <f t="shared" si="222"/>
        <v>8000</v>
      </c>
      <c r="S278" s="465">
        <f t="shared" si="223"/>
        <v>104000</v>
      </c>
      <c r="T278" s="464">
        <f t="shared" si="224"/>
        <v>112000</v>
      </c>
      <c r="U278" s="464">
        <f t="shared" si="225"/>
        <v>1344000</v>
      </c>
      <c r="V278" s="608">
        <v>1</v>
      </c>
      <c r="W278" s="606">
        <v>1.2</v>
      </c>
      <c r="X278" s="464">
        <f t="shared" si="226"/>
        <v>83200</v>
      </c>
      <c r="Y278" s="465">
        <f t="shared" si="227"/>
        <v>0</v>
      </c>
      <c r="Z278" s="465">
        <f t="shared" si="228"/>
        <v>8000</v>
      </c>
      <c r="AA278" s="465">
        <f t="shared" si="229"/>
        <v>104000</v>
      </c>
      <c r="AB278" s="464">
        <f t="shared" si="230"/>
        <v>112000</v>
      </c>
      <c r="AC278" s="464">
        <f t="shared" si="231"/>
        <v>1344000</v>
      </c>
      <c r="AD278" s="608">
        <v>1</v>
      </c>
      <c r="AE278" s="606">
        <v>1.2</v>
      </c>
      <c r="AF278" s="464">
        <f t="shared" si="232"/>
        <v>83200</v>
      </c>
      <c r="AG278" s="465">
        <f t="shared" si="233"/>
        <v>0</v>
      </c>
      <c r="AH278" s="465">
        <f t="shared" si="234"/>
        <v>8000</v>
      </c>
      <c r="AI278" s="465">
        <f t="shared" si="235"/>
        <v>104000</v>
      </c>
      <c r="AJ278" s="464">
        <f t="shared" si="236"/>
        <v>112000</v>
      </c>
      <c r="AK278" s="464">
        <f t="shared" si="237"/>
        <v>1344000</v>
      </c>
    </row>
    <row r="279" spans="1:37" s="463" customFormat="1" ht="22.5">
      <c r="A279" s="1005" t="s">
        <v>47</v>
      </c>
      <c r="B279" s="1005"/>
      <c r="C279" s="1005"/>
      <c r="D279" s="1005"/>
      <c r="E279" s="1005"/>
      <c r="F279" s="609">
        <f t="shared" ref="F279:AK279" si="241">SUM(F254:F278)</f>
        <v>25</v>
      </c>
      <c r="G279" s="609">
        <f t="shared" si="241"/>
        <v>29.15</v>
      </c>
      <c r="H279" s="609">
        <f t="shared" si="241"/>
        <v>2080000</v>
      </c>
      <c r="I279" s="609">
        <f t="shared" si="241"/>
        <v>0</v>
      </c>
      <c r="J279" s="609">
        <f t="shared" si="241"/>
        <v>200000</v>
      </c>
      <c r="K279" s="609">
        <f t="shared" si="241"/>
        <v>2661850</v>
      </c>
      <c r="L279" s="609">
        <f t="shared" si="241"/>
        <v>2861850</v>
      </c>
      <c r="M279" s="609">
        <f t="shared" si="241"/>
        <v>34342200</v>
      </c>
      <c r="N279" s="609">
        <f t="shared" si="241"/>
        <v>25</v>
      </c>
      <c r="O279" s="609">
        <f t="shared" si="241"/>
        <v>29.15</v>
      </c>
      <c r="P279" s="609">
        <f t="shared" si="241"/>
        <v>2080000</v>
      </c>
      <c r="Q279" s="609">
        <f t="shared" si="241"/>
        <v>0</v>
      </c>
      <c r="R279" s="609">
        <f t="shared" si="241"/>
        <v>200000</v>
      </c>
      <c r="S279" s="609">
        <f t="shared" si="241"/>
        <v>2661850</v>
      </c>
      <c r="T279" s="609">
        <f t="shared" si="241"/>
        <v>2861850</v>
      </c>
      <c r="U279" s="609">
        <f t="shared" si="241"/>
        <v>34342200</v>
      </c>
      <c r="V279" s="609">
        <f t="shared" si="241"/>
        <v>25</v>
      </c>
      <c r="W279" s="609">
        <f t="shared" si="241"/>
        <v>29.15</v>
      </c>
      <c r="X279" s="609">
        <f t="shared" si="241"/>
        <v>2080000</v>
      </c>
      <c r="Y279" s="609">
        <f t="shared" si="241"/>
        <v>0</v>
      </c>
      <c r="Z279" s="609">
        <f t="shared" si="241"/>
        <v>200000</v>
      </c>
      <c r="AA279" s="609">
        <f t="shared" si="241"/>
        <v>2661850</v>
      </c>
      <c r="AB279" s="609">
        <f t="shared" si="241"/>
        <v>2861850</v>
      </c>
      <c r="AC279" s="609">
        <f t="shared" si="241"/>
        <v>34342200</v>
      </c>
      <c r="AD279" s="609">
        <f t="shared" si="241"/>
        <v>25</v>
      </c>
      <c r="AE279" s="609">
        <f t="shared" si="241"/>
        <v>29.15</v>
      </c>
      <c r="AF279" s="609">
        <f t="shared" si="241"/>
        <v>2080000</v>
      </c>
      <c r="AG279" s="609">
        <f t="shared" si="241"/>
        <v>0</v>
      </c>
      <c r="AH279" s="609">
        <f t="shared" si="241"/>
        <v>200000</v>
      </c>
      <c r="AI279" s="609">
        <f t="shared" si="241"/>
        <v>2661850</v>
      </c>
      <c r="AJ279" s="609">
        <f t="shared" si="241"/>
        <v>2861850</v>
      </c>
      <c r="AK279" s="609">
        <f t="shared" si="241"/>
        <v>34342200</v>
      </c>
    </row>
    <row r="280" spans="1:37" s="463" customFormat="1" ht="17.25">
      <c r="A280" s="475"/>
      <c r="B280" s="468"/>
      <c r="C280" s="466"/>
      <c r="D280" s="466"/>
      <c r="E280" s="610"/>
      <c r="F280" s="472"/>
      <c r="G280" s="472"/>
      <c r="H280" s="472"/>
      <c r="I280" s="472"/>
      <c r="J280" s="472"/>
      <c r="K280" s="472"/>
      <c r="L280" s="472"/>
      <c r="N280" s="472"/>
      <c r="O280" s="472"/>
      <c r="P280" s="472"/>
      <c r="Q280" s="472"/>
      <c r="R280" s="472"/>
      <c r="S280" s="472"/>
      <c r="T280" s="472"/>
      <c r="U280" s="472"/>
      <c r="V280" s="472"/>
      <c r="W280" s="472"/>
      <c r="X280" s="472"/>
      <c r="Y280" s="472"/>
      <c r="Z280" s="472"/>
      <c r="AA280" s="472"/>
      <c r="AB280" s="472"/>
      <c r="AC280" s="472"/>
      <c r="AD280" s="472"/>
      <c r="AE280" s="472"/>
      <c r="AF280" s="472"/>
      <c r="AG280" s="472"/>
      <c r="AH280" s="472"/>
      <c r="AI280" s="472"/>
      <c r="AJ280" s="472"/>
      <c r="AK280" s="472"/>
    </row>
    <row r="281" spans="1:37" s="463" customFormat="1" ht="17.25">
      <c r="A281" s="475"/>
      <c r="B281" s="468"/>
      <c r="C281" s="466"/>
      <c r="D281" s="466"/>
      <c r="E281" s="610"/>
      <c r="F281" s="472"/>
      <c r="G281" s="472"/>
      <c r="H281" s="472"/>
      <c r="I281" s="472"/>
      <c r="J281" s="472"/>
      <c r="K281" s="472"/>
      <c r="L281" s="472"/>
      <c r="N281" s="472"/>
      <c r="O281" s="472"/>
      <c r="P281" s="472"/>
      <c r="Q281" s="472"/>
      <c r="R281" s="472"/>
      <c r="S281" s="472"/>
      <c r="T281" s="472"/>
      <c r="U281" s="472"/>
      <c r="V281" s="472"/>
      <c r="W281" s="472"/>
      <c r="X281" s="472"/>
      <c r="Y281" s="472"/>
      <c r="Z281" s="472"/>
      <c r="AA281" s="472"/>
      <c r="AB281" s="472"/>
      <c r="AC281" s="472"/>
      <c r="AD281" s="472"/>
      <c r="AE281" s="472"/>
      <c r="AF281" s="472"/>
      <c r="AG281" s="472"/>
      <c r="AH281" s="472"/>
      <c r="AI281" s="472"/>
      <c r="AJ281" s="472"/>
      <c r="AK281" s="472"/>
    </row>
    <row r="282" spans="1:37" s="603" customFormat="1" ht="22.5" customHeight="1">
      <c r="A282" s="999" t="s">
        <v>554</v>
      </c>
      <c r="B282" s="1000"/>
      <c r="C282" s="1000"/>
      <c r="D282" s="1000"/>
      <c r="E282" s="1001"/>
      <c r="F282" s="998" t="s">
        <v>1040</v>
      </c>
      <c r="G282" s="998"/>
      <c r="H282" s="998"/>
      <c r="I282" s="998"/>
      <c r="J282" s="998"/>
      <c r="K282" s="998"/>
      <c r="L282" s="998"/>
      <c r="M282" s="998"/>
      <c r="N282" s="1009" t="s">
        <v>1040</v>
      </c>
      <c r="O282" s="1009"/>
      <c r="P282" s="1009"/>
      <c r="Q282" s="1009"/>
      <c r="R282" s="1009"/>
      <c r="S282" s="1009"/>
      <c r="T282" s="1009"/>
      <c r="U282" s="1009"/>
      <c r="V282" s="1009" t="s">
        <v>1040</v>
      </c>
      <c r="W282" s="1009"/>
      <c r="X282" s="1009"/>
      <c r="Y282" s="1009"/>
      <c r="Z282" s="1009"/>
      <c r="AA282" s="1009"/>
      <c r="AB282" s="1009"/>
      <c r="AC282" s="1009"/>
      <c r="AD282" s="1009" t="s">
        <v>1040</v>
      </c>
      <c r="AE282" s="1009"/>
      <c r="AF282" s="1009"/>
      <c r="AG282" s="1009"/>
      <c r="AH282" s="1009"/>
      <c r="AI282" s="1009"/>
      <c r="AJ282" s="1009"/>
      <c r="AK282" s="1009"/>
    </row>
    <row r="283" spans="1:37" s="604" customFormat="1" ht="24" customHeight="1">
      <c r="A283" s="1002" t="s">
        <v>224</v>
      </c>
      <c r="B283" s="1003"/>
      <c r="C283" s="1003"/>
      <c r="D283" s="1003"/>
      <c r="E283" s="1004"/>
      <c r="F283" s="996" t="s">
        <v>1410</v>
      </c>
      <c r="G283" s="996"/>
      <c r="H283" s="996"/>
      <c r="I283" s="996"/>
      <c r="J283" s="996"/>
      <c r="K283" s="996"/>
      <c r="L283" s="996"/>
      <c r="M283" s="996"/>
      <c r="N283" s="1002" t="s">
        <v>1946</v>
      </c>
      <c r="O283" s="1003"/>
      <c r="P283" s="1003"/>
      <c r="Q283" s="1003"/>
      <c r="R283" s="1003"/>
      <c r="S283" s="1003"/>
      <c r="T283" s="1003"/>
      <c r="U283" s="1004"/>
      <c r="V283" s="996" t="s">
        <v>2458</v>
      </c>
      <c r="W283" s="996"/>
      <c r="X283" s="996"/>
      <c r="Y283" s="996"/>
      <c r="Z283" s="996"/>
      <c r="AA283" s="996"/>
      <c r="AB283" s="996"/>
      <c r="AC283" s="996"/>
      <c r="AD283" s="996" t="s">
        <v>2932</v>
      </c>
      <c r="AE283" s="996"/>
      <c r="AF283" s="996"/>
      <c r="AG283" s="996"/>
      <c r="AH283" s="996"/>
      <c r="AI283" s="996"/>
      <c r="AJ283" s="996"/>
      <c r="AK283" s="996"/>
    </row>
    <row r="284" spans="1:37" s="603" customFormat="1" ht="82.5" customHeight="1">
      <c r="A284" s="775" t="s">
        <v>10</v>
      </c>
      <c r="B284" s="748" t="s">
        <v>54</v>
      </c>
      <c r="C284" s="748" t="s">
        <v>1958</v>
      </c>
      <c r="D284" s="579" t="s">
        <v>1959</v>
      </c>
      <c r="E284" s="748" t="s">
        <v>55</v>
      </c>
      <c r="F284" s="616" t="s">
        <v>56</v>
      </c>
      <c r="G284" s="616" t="s">
        <v>90</v>
      </c>
      <c r="H284" s="616" t="s">
        <v>62</v>
      </c>
      <c r="I284" s="616" t="s">
        <v>58</v>
      </c>
      <c r="J284" s="616" t="s">
        <v>59</v>
      </c>
      <c r="K284" s="616" t="s">
        <v>597</v>
      </c>
      <c r="L284" s="616" t="s">
        <v>552</v>
      </c>
      <c r="M284" s="617" t="s">
        <v>1411</v>
      </c>
      <c r="N284" s="616" t="s">
        <v>56</v>
      </c>
      <c r="O284" s="616" t="s">
        <v>90</v>
      </c>
      <c r="P284" s="616" t="s">
        <v>62</v>
      </c>
      <c r="Q284" s="616" t="s">
        <v>58</v>
      </c>
      <c r="R284" s="616" t="s">
        <v>59</v>
      </c>
      <c r="S284" s="616" t="s">
        <v>597</v>
      </c>
      <c r="T284" s="616" t="s">
        <v>552</v>
      </c>
      <c r="U284" s="617" t="s">
        <v>1952</v>
      </c>
      <c r="V284" s="616" t="s">
        <v>56</v>
      </c>
      <c r="W284" s="616" t="s">
        <v>90</v>
      </c>
      <c r="X284" s="616" t="s">
        <v>62</v>
      </c>
      <c r="Y284" s="616" t="s">
        <v>58</v>
      </c>
      <c r="Z284" s="616" t="s">
        <v>59</v>
      </c>
      <c r="AA284" s="616" t="s">
        <v>597</v>
      </c>
      <c r="AB284" s="616" t="s">
        <v>552</v>
      </c>
      <c r="AC284" s="617" t="s">
        <v>2463</v>
      </c>
      <c r="AD284" s="616" t="s">
        <v>56</v>
      </c>
      <c r="AE284" s="616" t="s">
        <v>90</v>
      </c>
      <c r="AF284" s="616" t="s">
        <v>62</v>
      </c>
      <c r="AG284" s="616" t="s">
        <v>58</v>
      </c>
      <c r="AH284" s="616" t="s">
        <v>59</v>
      </c>
      <c r="AI284" s="616" t="s">
        <v>597</v>
      </c>
      <c r="AJ284" s="616" t="s">
        <v>552</v>
      </c>
      <c r="AK284" s="617" t="s">
        <v>2938</v>
      </c>
    </row>
    <row r="285" spans="1:37" s="604" customFormat="1" ht="27">
      <c r="A285" s="855">
        <v>1</v>
      </c>
      <c r="B285" s="880" t="s">
        <v>3088</v>
      </c>
      <c r="C285" s="842" t="s">
        <v>1961</v>
      </c>
      <c r="D285" s="842">
        <v>1990</v>
      </c>
      <c r="E285" s="843" t="s">
        <v>929</v>
      </c>
      <c r="F285" s="836">
        <v>1</v>
      </c>
      <c r="G285" s="839">
        <v>1.25</v>
      </c>
      <c r="H285" s="838">
        <v>83200</v>
      </c>
      <c r="I285" s="839"/>
      <c r="J285" s="839"/>
      <c r="K285" s="840">
        <v>104000</v>
      </c>
      <c r="L285" s="838">
        <f>+I285+J285+K285</f>
        <v>104000</v>
      </c>
      <c r="M285" s="838">
        <f t="shared" ref="M285:M313" si="242">+L285*12</f>
        <v>1248000</v>
      </c>
      <c r="N285" s="608">
        <v>1</v>
      </c>
      <c r="O285" s="606">
        <v>1.25</v>
      </c>
      <c r="P285" s="464">
        <f t="shared" ref="P285:P313" si="243">+H285</f>
        <v>83200</v>
      </c>
      <c r="Q285" s="465">
        <f t="shared" ref="Q285:Q313" si="244">+I285</f>
        <v>0</v>
      </c>
      <c r="R285" s="465">
        <f t="shared" ref="R285:R313" si="245">+J285</f>
        <v>0</v>
      </c>
      <c r="S285" s="465">
        <f t="shared" ref="S285:S313" si="246">+K285</f>
        <v>104000</v>
      </c>
      <c r="T285" s="464">
        <f t="shared" ref="T285:T313" si="247">+Q285+R285+S285</f>
        <v>104000</v>
      </c>
      <c r="U285" s="464">
        <f t="shared" ref="U285:U313" si="248">+T285*12</f>
        <v>1248000</v>
      </c>
      <c r="V285" s="608">
        <v>1</v>
      </c>
      <c r="W285" s="606">
        <v>1.25</v>
      </c>
      <c r="X285" s="464">
        <f t="shared" ref="X285:X313" si="249">+P285</f>
        <v>83200</v>
      </c>
      <c r="Y285" s="465">
        <f t="shared" ref="Y285:Y313" si="250">+Q285</f>
        <v>0</v>
      </c>
      <c r="Z285" s="465">
        <f t="shared" ref="Z285:Z313" si="251">+R285</f>
        <v>0</v>
      </c>
      <c r="AA285" s="465">
        <f t="shared" ref="AA285:AA313" si="252">+S285</f>
        <v>104000</v>
      </c>
      <c r="AB285" s="464">
        <f t="shared" ref="AB285:AB313" si="253">+Y285+Z285+AA285</f>
        <v>104000</v>
      </c>
      <c r="AC285" s="464">
        <f t="shared" ref="AC285:AC313" si="254">+AB285*12</f>
        <v>1248000</v>
      </c>
      <c r="AD285" s="608">
        <v>1</v>
      </c>
      <c r="AE285" s="606">
        <v>1.25</v>
      </c>
      <c r="AF285" s="464">
        <f t="shared" ref="AF285:AF313" si="255">+X285</f>
        <v>83200</v>
      </c>
      <c r="AG285" s="465">
        <f t="shared" ref="AG285:AG313" si="256">+Y285</f>
        <v>0</v>
      </c>
      <c r="AH285" s="465">
        <f t="shared" ref="AH285:AH313" si="257">+Z285</f>
        <v>0</v>
      </c>
      <c r="AI285" s="465">
        <f t="shared" ref="AI285:AI313" si="258">+AA285</f>
        <v>104000</v>
      </c>
      <c r="AJ285" s="464">
        <f t="shared" ref="AJ285:AJ313" si="259">+AG285+AH285+AI285</f>
        <v>104000</v>
      </c>
      <c r="AK285" s="464">
        <f t="shared" ref="AK285:AK313" si="260">+AJ285*12</f>
        <v>1248000</v>
      </c>
    </row>
    <row r="286" spans="1:37" s="463" customFormat="1" ht="27">
      <c r="A286" s="855">
        <v>2</v>
      </c>
      <c r="B286" s="880" t="s">
        <v>3089</v>
      </c>
      <c r="C286" s="842" t="s">
        <v>2624</v>
      </c>
      <c r="D286" s="842">
        <v>2003</v>
      </c>
      <c r="E286" s="843" t="s">
        <v>929</v>
      </c>
      <c r="F286" s="836">
        <v>1</v>
      </c>
      <c r="G286" s="839">
        <v>1.25</v>
      </c>
      <c r="H286" s="838">
        <v>83200</v>
      </c>
      <c r="I286" s="839"/>
      <c r="J286" s="839"/>
      <c r="K286" s="838">
        <v>104000</v>
      </c>
      <c r="L286" s="838">
        <f>+I286+J286+K286</f>
        <v>104000</v>
      </c>
      <c r="M286" s="838">
        <f t="shared" si="242"/>
        <v>1248000</v>
      </c>
      <c r="N286" s="608">
        <v>1</v>
      </c>
      <c r="O286" s="606">
        <v>1.25</v>
      </c>
      <c r="P286" s="464">
        <f t="shared" si="243"/>
        <v>83200</v>
      </c>
      <c r="Q286" s="465">
        <f t="shared" si="244"/>
        <v>0</v>
      </c>
      <c r="R286" s="465">
        <f t="shared" si="245"/>
        <v>0</v>
      </c>
      <c r="S286" s="465">
        <f t="shared" si="246"/>
        <v>104000</v>
      </c>
      <c r="T286" s="464">
        <f t="shared" si="247"/>
        <v>104000</v>
      </c>
      <c r="U286" s="464">
        <f t="shared" si="248"/>
        <v>1248000</v>
      </c>
      <c r="V286" s="608">
        <v>1</v>
      </c>
      <c r="W286" s="606">
        <v>1.25</v>
      </c>
      <c r="X286" s="464">
        <f t="shared" si="249"/>
        <v>83200</v>
      </c>
      <c r="Y286" s="465">
        <f t="shared" si="250"/>
        <v>0</v>
      </c>
      <c r="Z286" s="465">
        <f t="shared" si="251"/>
        <v>0</v>
      </c>
      <c r="AA286" s="465">
        <f t="shared" si="252"/>
        <v>104000</v>
      </c>
      <c r="AB286" s="464">
        <f t="shared" si="253"/>
        <v>104000</v>
      </c>
      <c r="AC286" s="464">
        <f t="shared" si="254"/>
        <v>1248000</v>
      </c>
      <c r="AD286" s="608">
        <v>1</v>
      </c>
      <c r="AE286" s="606">
        <v>1.25</v>
      </c>
      <c r="AF286" s="464">
        <f t="shared" si="255"/>
        <v>83200</v>
      </c>
      <c r="AG286" s="465">
        <f t="shared" si="256"/>
        <v>0</v>
      </c>
      <c r="AH286" s="465">
        <f t="shared" si="257"/>
        <v>0</v>
      </c>
      <c r="AI286" s="465">
        <f t="shared" si="258"/>
        <v>104000</v>
      </c>
      <c r="AJ286" s="464">
        <f t="shared" si="259"/>
        <v>104000</v>
      </c>
      <c r="AK286" s="464">
        <f t="shared" si="260"/>
        <v>1248000</v>
      </c>
    </row>
    <row r="287" spans="1:37" s="463" customFormat="1" ht="17.25">
      <c r="A287" s="855">
        <v>3</v>
      </c>
      <c r="B287" s="880" t="s">
        <v>3090</v>
      </c>
      <c r="C287" s="842" t="s">
        <v>1961</v>
      </c>
      <c r="D287" s="842">
        <v>1971</v>
      </c>
      <c r="E287" s="843" t="s">
        <v>395</v>
      </c>
      <c r="F287" s="836">
        <v>1</v>
      </c>
      <c r="G287" s="839">
        <v>1.5</v>
      </c>
      <c r="H287" s="838">
        <v>83200</v>
      </c>
      <c r="I287" s="839"/>
      <c r="J287" s="839"/>
      <c r="K287" s="840">
        <f>G287*H287</f>
        <v>124800</v>
      </c>
      <c r="L287" s="838">
        <f>+I287+J287+K287</f>
        <v>124800</v>
      </c>
      <c r="M287" s="838">
        <f t="shared" si="242"/>
        <v>1497600</v>
      </c>
      <c r="N287" s="608">
        <v>1</v>
      </c>
      <c r="O287" s="606">
        <v>1.5</v>
      </c>
      <c r="P287" s="464">
        <f t="shared" si="243"/>
        <v>83200</v>
      </c>
      <c r="Q287" s="465">
        <f t="shared" si="244"/>
        <v>0</v>
      </c>
      <c r="R287" s="465">
        <f t="shared" si="245"/>
        <v>0</v>
      </c>
      <c r="S287" s="465">
        <f t="shared" si="246"/>
        <v>124800</v>
      </c>
      <c r="T287" s="464">
        <f t="shared" si="247"/>
        <v>124800</v>
      </c>
      <c r="U287" s="464">
        <f t="shared" si="248"/>
        <v>1497600</v>
      </c>
      <c r="V287" s="608">
        <v>1</v>
      </c>
      <c r="W287" s="606">
        <v>1.5</v>
      </c>
      <c r="X287" s="464">
        <f t="shared" si="249"/>
        <v>83200</v>
      </c>
      <c r="Y287" s="465">
        <f t="shared" si="250"/>
        <v>0</v>
      </c>
      <c r="Z287" s="465">
        <f t="shared" si="251"/>
        <v>0</v>
      </c>
      <c r="AA287" s="465">
        <f t="shared" si="252"/>
        <v>124800</v>
      </c>
      <c r="AB287" s="464">
        <f t="shared" si="253"/>
        <v>124800</v>
      </c>
      <c r="AC287" s="464">
        <f t="shared" si="254"/>
        <v>1497600</v>
      </c>
      <c r="AD287" s="608">
        <v>1</v>
      </c>
      <c r="AE287" s="606">
        <v>1.5</v>
      </c>
      <c r="AF287" s="464">
        <f t="shared" si="255"/>
        <v>83200</v>
      </c>
      <c r="AG287" s="465">
        <f t="shared" si="256"/>
        <v>0</v>
      </c>
      <c r="AH287" s="465">
        <f t="shared" si="257"/>
        <v>0</v>
      </c>
      <c r="AI287" s="465">
        <f t="shared" si="258"/>
        <v>124800</v>
      </c>
      <c r="AJ287" s="464">
        <f t="shared" si="259"/>
        <v>124800</v>
      </c>
      <c r="AK287" s="464">
        <f t="shared" si="260"/>
        <v>1497600</v>
      </c>
    </row>
    <row r="288" spans="1:37" s="463" customFormat="1" ht="17.25">
      <c r="A288" s="855">
        <v>4</v>
      </c>
      <c r="B288" s="880" t="s">
        <v>2625</v>
      </c>
      <c r="C288" s="842" t="s">
        <v>2624</v>
      </c>
      <c r="D288" s="842">
        <v>1988</v>
      </c>
      <c r="E288" s="843" t="s">
        <v>393</v>
      </c>
      <c r="F288" s="836">
        <v>1</v>
      </c>
      <c r="G288" s="837">
        <v>1.5</v>
      </c>
      <c r="H288" s="838">
        <v>83200</v>
      </c>
      <c r="I288" s="839"/>
      <c r="J288" s="839"/>
      <c r="K288" s="840">
        <f>G288*H288</f>
        <v>124800</v>
      </c>
      <c r="L288" s="838">
        <f t="shared" ref="L288:L295" si="261">+I288+J288+K288</f>
        <v>124800</v>
      </c>
      <c r="M288" s="838">
        <f t="shared" si="242"/>
        <v>1497600</v>
      </c>
      <c r="N288" s="608">
        <v>1</v>
      </c>
      <c r="O288" s="605">
        <v>1.5</v>
      </c>
      <c r="P288" s="464">
        <f t="shared" si="243"/>
        <v>83200</v>
      </c>
      <c r="Q288" s="465">
        <f t="shared" si="244"/>
        <v>0</v>
      </c>
      <c r="R288" s="465">
        <f t="shared" si="245"/>
        <v>0</v>
      </c>
      <c r="S288" s="465">
        <f t="shared" si="246"/>
        <v>124800</v>
      </c>
      <c r="T288" s="464">
        <f t="shared" si="247"/>
        <v>124800</v>
      </c>
      <c r="U288" s="464">
        <f t="shared" si="248"/>
        <v>1497600</v>
      </c>
      <c r="V288" s="608">
        <v>1</v>
      </c>
      <c r="W288" s="605">
        <v>1.5</v>
      </c>
      <c r="X288" s="464">
        <f t="shared" si="249"/>
        <v>83200</v>
      </c>
      <c r="Y288" s="465">
        <f t="shared" si="250"/>
        <v>0</v>
      </c>
      <c r="Z288" s="465">
        <f t="shared" si="251"/>
        <v>0</v>
      </c>
      <c r="AA288" s="465">
        <f t="shared" si="252"/>
        <v>124800</v>
      </c>
      <c r="AB288" s="464">
        <f t="shared" si="253"/>
        <v>124800</v>
      </c>
      <c r="AC288" s="464">
        <f t="shared" si="254"/>
        <v>1497600</v>
      </c>
      <c r="AD288" s="608">
        <v>1</v>
      </c>
      <c r="AE288" s="605">
        <v>1.5</v>
      </c>
      <c r="AF288" s="464">
        <f t="shared" si="255"/>
        <v>83200</v>
      </c>
      <c r="AG288" s="465">
        <f t="shared" si="256"/>
        <v>0</v>
      </c>
      <c r="AH288" s="465">
        <f t="shared" si="257"/>
        <v>0</v>
      </c>
      <c r="AI288" s="465">
        <f t="shared" si="258"/>
        <v>124800</v>
      </c>
      <c r="AJ288" s="464">
        <f t="shared" si="259"/>
        <v>124800</v>
      </c>
      <c r="AK288" s="464">
        <f t="shared" si="260"/>
        <v>1497600</v>
      </c>
    </row>
    <row r="289" spans="1:37" s="463" customFormat="1" ht="17.25">
      <c r="A289" s="855">
        <v>5</v>
      </c>
      <c r="B289" s="880" t="s">
        <v>887</v>
      </c>
      <c r="C289" s="842" t="s">
        <v>1961</v>
      </c>
      <c r="D289" s="842">
        <v>1955</v>
      </c>
      <c r="E289" s="843" t="s">
        <v>393</v>
      </c>
      <c r="F289" s="836">
        <v>1</v>
      </c>
      <c r="G289" s="837">
        <v>1.5</v>
      </c>
      <c r="H289" s="838">
        <v>83200</v>
      </c>
      <c r="I289" s="839"/>
      <c r="J289" s="839"/>
      <c r="K289" s="840">
        <f>G289*H289</f>
        <v>124800</v>
      </c>
      <c r="L289" s="838">
        <f t="shared" si="261"/>
        <v>124800</v>
      </c>
      <c r="M289" s="838">
        <f t="shared" si="242"/>
        <v>1497600</v>
      </c>
      <c r="N289" s="608">
        <v>1</v>
      </c>
      <c r="O289" s="605">
        <v>1.5</v>
      </c>
      <c r="P289" s="464">
        <f t="shared" si="243"/>
        <v>83200</v>
      </c>
      <c r="Q289" s="465">
        <f t="shared" si="244"/>
        <v>0</v>
      </c>
      <c r="R289" s="465">
        <f t="shared" si="245"/>
        <v>0</v>
      </c>
      <c r="S289" s="465">
        <f t="shared" si="246"/>
        <v>124800</v>
      </c>
      <c r="T289" s="464">
        <f t="shared" si="247"/>
        <v>124800</v>
      </c>
      <c r="U289" s="464">
        <f t="shared" si="248"/>
        <v>1497600</v>
      </c>
      <c r="V289" s="608">
        <v>1</v>
      </c>
      <c r="W289" s="605">
        <v>1.5</v>
      </c>
      <c r="X289" s="464">
        <f t="shared" si="249"/>
        <v>83200</v>
      </c>
      <c r="Y289" s="465">
        <f t="shared" si="250"/>
        <v>0</v>
      </c>
      <c r="Z289" s="465">
        <f t="shared" si="251"/>
        <v>0</v>
      </c>
      <c r="AA289" s="465">
        <f t="shared" si="252"/>
        <v>124800</v>
      </c>
      <c r="AB289" s="464">
        <f t="shared" si="253"/>
        <v>124800</v>
      </c>
      <c r="AC289" s="464">
        <f t="shared" si="254"/>
        <v>1497600</v>
      </c>
      <c r="AD289" s="608">
        <v>1</v>
      </c>
      <c r="AE289" s="605">
        <v>1.5</v>
      </c>
      <c r="AF289" s="464">
        <f t="shared" si="255"/>
        <v>83200</v>
      </c>
      <c r="AG289" s="465">
        <f t="shared" si="256"/>
        <v>0</v>
      </c>
      <c r="AH289" s="465">
        <f t="shared" si="257"/>
        <v>0</v>
      </c>
      <c r="AI289" s="465">
        <f t="shared" si="258"/>
        <v>124800</v>
      </c>
      <c r="AJ289" s="464">
        <f t="shared" si="259"/>
        <v>124800</v>
      </c>
      <c r="AK289" s="464">
        <f t="shared" si="260"/>
        <v>1497600</v>
      </c>
    </row>
    <row r="290" spans="1:37" s="463" customFormat="1" ht="17.25">
      <c r="A290" s="855">
        <v>6</v>
      </c>
      <c r="B290" s="880" t="s">
        <v>2626</v>
      </c>
      <c r="C290" s="842" t="s">
        <v>1961</v>
      </c>
      <c r="D290" s="842">
        <v>1978</v>
      </c>
      <c r="E290" s="843" t="s">
        <v>393</v>
      </c>
      <c r="F290" s="836">
        <v>1</v>
      </c>
      <c r="G290" s="837">
        <v>1.5</v>
      </c>
      <c r="H290" s="838">
        <v>83200</v>
      </c>
      <c r="I290" s="839"/>
      <c r="J290" s="839"/>
      <c r="K290" s="840">
        <f>G290*H290</f>
        <v>124800</v>
      </c>
      <c r="L290" s="838">
        <f t="shared" si="261"/>
        <v>124800</v>
      </c>
      <c r="M290" s="838">
        <f t="shared" si="242"/>
        <v>1497600</v>
      </c>
      <c r="N290" s="608">
        <v>1</v>
      </c>
      <c r="O290" s="605">
        <v>1.5</v>
      </c>
      <c r="P290" s="464">
        <f t="shared" si="243"/>
        <v>83200</v>
      </c>
      <c r="Q290" s="465">
        <f t="shared" si="244"/>
        <v>0</v>
      </c>
      <c r="R290" s="465">
        <f t="shared" si="245"/>
        <v>0</v>
      </c>
      <c r="S290" s="465">
        <f t="shared" si="246"/>
        <v>124800</v>
      </c>
      <c r="T290" s="464">
        <f t="shared" si="247"/>
        <v>124800</v>
      </c>
      <c r="U290" s="464">
        <f t="shared" si="248"/>
        <v>1497600</v>
      </c>
      <c r="V290" s="608">
        <v>1</v>
      </c>
      <c r="W290" s="605">
        <v>1.5</v>
      </c>
      <c r="X290" s="464">
        <f t="shared" si="249"/>
        <v>83200</v>
      </c>
      <c r="Y290" s="465">
        <f t="shared" si="250"/>
        <v>0</v>
      </c>
      <c r="Z290" s="465">
        <f t="shared" si="251"/>
        <v>0</v>
      </c>
      <c r="AA290" s="465">
        <f t="shared" si="252"/>
        <v>124800</v>
      </c>
      <c r="AB290" s="464">
        <f t="shared" si="253"/>
        <v>124800</v>
      </c>
      <c r="AC290" s="464">
        <f t="shared" si="254"/>
        <v>1497600</v>
      </c>
      <c r="AD290" s="608">
        <v>1</v>
      </c>
      <c r="AE290" s="605">
        <v>1.5</v>
      </c>
      <c r="AF290" s="464">
        <f t="shared" si="255"/>
        <v>83200</v>
      </c>
      <c r="AG290" s="465">
        <f t="shared" si="256"/>
        <v>0</v>
      </c>
      <c r="AH290" s="465">
        <f t="shared" si="257"/>
        <v>0</v>
      </c>
      <c r="AI290" s="465">
        <f t="shared" si="258"/>
        <v>124800</v>
      </c>
      <c r="AJ290" s="464">
        <f t="shared" si="259"/>
        <v>124800</v>
      </c>
      <c r="AK290" s="464">
        <f t="shared" si="260"/>
        <v>1497600</v>
      </c>
    </row>
    <row r="291" spans="1:37" s="463" customFormat="1" ht="17.25">
      <c r="A291" s="855">
        <v>7</v>
      </c>
      <c r="B291" s="880" t="s">
        <v>886</v>
      </c>
      <c r="C291" s="842" t="s">
        <v>2624</v>
      </c>
      <c r="D291" s="842">
        <v>1975</v>
      </c>
      <c r="E291" s="843" t="s">
        <v>393</v>
      </c>
      <c r="F291" s="836">
        <v>1</v>
      </c>
      <c r="G291" s="837">
        <v>1.5</v>
      </c>
      <c r="H291" s="838">
        <v>83200</v>
      </c>
      <c r="I291" s="839"/>
      <c r="J291" s="839"/>
      <c r="K291" s="840">
        <f>G291*H291</f>
        <v>124800</v>
      </c>
      <c r="L291" s="838">
        <f t="shared" si="261"/>
        <v>124800</v>
      </c>
      <c r="M291" s="838">
        <f t="shared" si="242"/>
        <v>1497600</v>
      </c>
      <c r="N291" s="608">
        <v>1</v>
      </c>
      <c r="O291" s="605">
        <v>1.5</v>
      </c>
      <c r="P291" s="464">
        <f t="shared" si="243"/>
        <v>83200</v>
      </c>
      <c r="Q291" s="465">
        <f t="shared" si="244"/>
        <v>0</v>
      </c>
      <c r="R291" s="465">
        <f t="shared" si="245"/>
        <v>0</v>
      </c>
      <c r="S291" s="465">
        <f t="shared" si="246"/>
        <v>124800</v>
      </c>
      <c r="T291" s="464">
        <f t="shared" si="247"/>
        <v>124800</v>
      </c>
      <c r="U291" s="464">
        <f t="shared" si="248"/>
        <v>1497600</v>
      </c>
      <c r="V291" s="608">
        <v>1</v>
      </c>
      <c r="W291" s="605">
        <v>1.5</v>
      </c>
      <c r="X291" s="464">
        <f t="shared" si="249"/>
        <v>83200</v>
      </c>
      <c r="Y291" s="465">
        <f t="shared" si="250"/>
        <v>0</v>
      </c>
      <c r="Z291" s="465">
        <f t="shared" si="251"/>
        <v>0</v>
      </c>
      <c r="AA291" s="465">
        <f t="shared" si="252"/>
        <v>124800</v>
      </c>
      <c r="AB291" s="464">
        <f t="shared" si="253"/>
        <v>124800</v>
      </c>
      <c r="AC291" s="464">
        <f t="shared" si="254"/>
        <v>1497600</v>
      </c>
      <c r="AD291" s="608">
        <v>1</v>
      </c>
      <c r="AE291" s="605">
        <v>1.5</v>
      </c>
      <c r="AF291" s="464">
        <f t="shared" si="255"/>
        <v>83200</v>
      </c>
      <c r="AG291" s="465">
        <f t="shared" si="256"/>
        <v>0</v>
      </c>
      <c r="AH291" s="465">
        <f t="shared" si="257"/>
        <v>0</v>
      </c>
      <c r="AI291" s="465">
        <f t="shared" si="258"/>
        <v>124800</v>
      </c>
      <c r="AJ291" s="464">
        <f t="shared" si="259"/>
        <v>124800</v>
      </c>
      <c r="AK291" s="464">
        <f t="shared" si="260"/>
        <v>1497600</v>
      </c>
    </row>
    <row r="292" spans="1:37" s="463" customFormat="1" ht="17.25">
      <c r="A292" s="855">
        <v>8</v>
      </c>
      <c r="B292" s="892" t="s">
        <v>3091</v>
      </c>
      <c r="C292" s="809" t="s">
        <v>2624</v>
      </c>
      <c r="D292" s="809">
        <v>2002</v>
      </c>
      <c r="E292" s="809" t="s">
        <v>413</v>
      </c>
      <c r="F292" s="836">
        <v>1</v>
      </c>
      <c r="G292" s="837">
        <v>1</v>
      </c>
      <c r="H292" s="838">
        <v>83200</v>
      </c>
      <c r="I292" s="839"/>
      <c r="J292" s="839"/>
      <c r="K292" s="840">
        <v>104000</v>
      </c>
      <c r="L292" s="838">
        <f t="shared" si="261"/>
        <v>104000</v>
      </c>
      <c r="M292" s="838">
        <f>+L292*12</f>
        <v>1248000</v>
      </c>
      <c r="N292" s="608">
        <v>1</v>
      </c>
      <c r="O292" s="605">
        <v>1</v>
      </c>
      <c r="P292" s="464">
        <f t="shared" si="243"/>
        <v>83200</v>
      </c>
      <c r="Q292" s="465">
        <f t="shared" si="244"/>
        <v>0</v>
      </c>
      <c r="R292" s="465">
        <f t="shared" si="245"/>
        <v>0</v>
      </c>
      <c r="S292" s="465">
        <f t="shared" si="246"/>
        <v>104000</v>
      </c>
      <c r="T292" s="464">
        <f t="shared" si="247"/>
        <v>104000</v>
      </c>
      <c r="U292" s="464">
        <f>+T292*12</f>
        <v>1248000</v>
      </c>
      <c r="V292" s="608">
        <v>1</v>
      </c>
      <c r="W292" s="605">
        <v>1</v>
      </c>
      <c r="X292" s="464">
        <f t="shared" si="249"/>
        <v>83200</v>
      </c>
      <c r="Y292" s="465">
        <f t="shared" si="250"/>
        <v>0</v>
      </c>
      <c r="Z292" s="465">
        <f t="shared" si="251"/>
        <v>0</v>
      </c>
      <c r="AA292" s="465">
        <f t="shared" si="252"/>
        <v>104000</v>
      </c>
      <c r="AB292" s="464">
        <f t="shared" si="253"/>
        <v>104000</v>
      </c>
      <c r="AC292" s="464">
        <f>+AB292*12</f>
        <v>1248000</v>
      </c>
      <c r="AD292" s="608">
        <v>1</v>
      </c>
      <c r="AE292" s="605">
        <v>1</v>
      </c>
      <c r="AF292" s="464">
        <f t="shared" si="255"/>
        <v>83200</v>
      </c>
      <c r="AG292" s="465">
        <f t="shared" si="256"/>
        <v>0</v>
      </c>
      <c r="AH292" s="465">
        <f t="shared" si="257"/>
        <v>0</v>
      </c>
      <c r="AI292" s="465">
        <f t="shared" si="258"/>
        <v>104000</v>
      </c>
      <c r="AJ292" s="464">
        <f t="shared" si="259"/>
        <v>104000</v>
      </c>
      <c r="AK292" s="464">
        <f>+AJ292*12</f>
        <v>1248000</v>
      </c>
    </row>
    <row r="293" spans="1:37" s="463" customFormat="1" ht="17.25">
      <c r="A293" s="855">
        <v>9</v>
      </c>
      <c r="B293" s="880" t="s">
        <v>1180</v>
      </c>
      <c r="C293" s="809" t="s">
        <v>2624</v>
      </c>
      <c r="D293" s="809">
        <v>1973</v>
      </c>
      <c r="E293" s="809" t="s">
        <v>413</v>
      </c>
      <c r="F293" s="836">
        <v>1</v>
      </c>
      <c r="G293" s="837">
        <v>1</v>
      </c>
      <c r="H293" s="838">
        <v>83200</v>
      </c>
      <c r="I293" s="839"/>
      <c r="J293" s="839"/>
      <c r="K293" s="840">
        <v>95625</v>
      </c>
      <c r="L293" s="838">
        <f t="shared" si="261"/>
        <v>95625</v>
      </c>
      <c r="M293" s="838">
        <f>+L293*12</f>
        <v>1147500</v>
      </c>
      <c r="N293" s="608">
        <v>1</v>
      </c>
      <c r="O293" s="605">
        <v>1</v>
      </c>
      <c r="P293" s="464">
        <f t="shared" si="243"/>
        <v>83200</v>
      </c>
      <c r="Q293" s="465">
        <f t="shared" si="244"/>
        <v>0</v>
      </c>
      <c r="R293" s="465">
        <f t="shared" si="245"/>
        <v>0</v>
      </c>
      <c r="S293" s="465">
        <f t="shared" si="246"/>
        <v>95625</v>
      </c>
      <c r="T293" s="464">
        <f t="shared" si="247"/>
        <v>95625</v>
      </c>
      <c r="U293" s="464">
        <f>+T293*12</f>
        <v>1147500</v>
      </c>
      <c r="V293" s="608">
        <v>1</v>
      </c>
      <c r="W293" s="605">
        <v>1</v>
      </c>
      <c r="X293" s="464">
        <f t="shared" si="249"/>
        <v>83200</v>
      </c>
      <c r="Y293" s="465">
        <f t="shared" si="250"/>
        <v>0</v>
      </c>
      <c r="Z293" s="465">
        <f t="shared" si="251"/>
        <v>0</v>
      </c>
      <c r="AA293" s="465">
        <f t="shared" si="252"/>
        <v>95625</v>
      </c>
      <c r="AB293" s="464">
        <f t="shared" si="253"/>
        <v>95625</v>
      </c>
      <c r="AC293" s="464">
        <f>+AB293*12</f>
        <v>1147500</v>
      </c>
      <c r="AD293" s="608">
        <v>1</v>
      </c>
      <c r="AE293" s="605">
        <v>1</v>
      </c>
      <c r="AF293" s="464">
        <f t="shared" si="255"/>
        <v>83200</v>
      </c>
      <c r="AG293" s="465">
        <f t="shared" si="256"/>
        <v>0</v>
      </c>
      <c r="AH293" s="465">
        <f t="shared" si="257"/>
        <v>0</v>
      </c>
      <c r="AI293" s="465">
        <f t="shared" si="258"/>
        <v>95625</v>
      </c>
      <c r="AJ293" s="464">
        <f t="shared" si="259"/>
        <v>95625</v>
      </c>
      <c r="AK293" s="464">
        <f>+AJ293*12</f>
        <v>1147500</v>
      </c>
    </row>
    <row r="294" spans="1:37" s="463" customFormat="1" ht="17.25">
      <c r="A294" s="855">
        <v>10</v>
      </c>
      <c r="B294" s="880" t="s">
        <v>2627</v>
      </c>
      <c r="C294" s="809" t="s">
        <v>2624</v>
      </c>
      <c r="D294" s="809">
        <v>1956</v>
      </c>
      <c r="E294" s="809" t="s">
        <v>413</v>
      </c>
      <c r="F294" s="836">
        <v>1</v>
      </c>
      <c r="G294" s="837">
        <v>1</v>
      </c>
      <c r="H294" s="838">
        <v>83200</v>
      </c>
      <c r="I294" s="839"/>
      <c r="J294" s="839"/>
      <c r="K294" s="840">
        <v>95625</v>
      </c>
      <c r="L294" s="838">
        <f t="shared" si="261"/>
        <v>95625</v>
      </c>
      <c r="M294" s="838">
        <f>+L294*12</f>
        <v>1147500</v>
      </c>
      <c r="N294" s="608">
        <v>1</v>
      </c>
      <c r="O294" s="605">
        <v>1</v>
      </c>
      <c r="P294" s="464">
        <f t="shared" si="243"/>
        <v>83200</v>
      </c>
      <c r="Q294" s="465">
        <f t="shared" si="244"/>
        <v>0</v>
      </c>
      <c r="R294" s="465">
        <f t="shared" si="245"/>
        <v>0</v>
      </c>
      <c r="S294" s="465">
        <f t="shared" si="246"/>
        <v>95625</v>
      </c>
      <c r="T294" s="464">
        <f t="shared" si="247"/>
        <v>95625</v>
      </c>
      <c r="U294" s="464">
        <f>+T294*12</f>
        <v>1147500</v>
      </c>
      <c r="V294" s="608">
        <v>1</v>
      </c>
      <c r="W294" s="605">
        <v>1</v>
      </c>
      <c r="X294" s="464">
        <f t="shared" si="249"/>
        <v>83200</v>
      </c>
      <c r="Y294" s="465">
        <f t="shared" si="250"/>
        <v>0</v>
      </c>
      <c r="Z294" s="465">
        <f t="shared" si="251"/>
        <v>0</v>
      </c>
      <c r="AA294" s="465">
        <f t="shared" si="252"/>
        <v>95625</v>
      </c>
      <c r="AB294" s="464">
        <f t="shared" si="253"/>
        <v>95625</v>
      </c>
      <c r="AC294" s="464">
        <f>+AB294*12</f>
        <v>1147500</v>
      </c>
      <c r="AD294" s="608">
        <v>1</v>
      </c>
      <c r="AE294" s="605">
        <v>1</v>
      </c>
      <c r="AF294" s="464">
        <f t="shared" si="255"/>
        <v>83200</v>
      </c>
      <c r="AG294" s="465">
        <f t="shared" si="256"/>
        <v>0</v>
      </c>
      <c r="AH294" s="465">
        <f t="shared" si="257"/>
        <v>0</v>
      </c>
      <c r="AI294" s="465">
        <f t="shared" si="258"/>
        <v>95625</v>
      </c>
      <c r="AJ294" s="464">
        <f t="shared" si="259"/>
        <v>95625</v>
      </c>
      <c r="AK294" s="464">
        <f>+AJ294*12</f>
        <v>1147500</v>
      </c>
    </row>
    <row r="295" spans="1:37" s="463" customFormat="1" ht="17.25">
      <c r="A295" s="855">
        <v>11</v>
      </c>
      <c r="B295" s="880" t="s">
        <v>890</v>
      </c>
      <c r="C295" s="809" t="s">
        <v>1961</v>
      </c>
      <c r="D295" s="809">
        <v>1995</v>
      </c>
      <c r="E295" s="809" t="s">
        <v>413</v>
      </c>
      <c r="F295" s="836">
        <v>1</v>
      </c>
      <c r="G295" s="837">
        <v>1</v>
      </c>
      <c r="H295" s="838">
        <v>83200</v>
      </c>
      <c r="I295" s="839"/>
      <c r="J295" s="839"/>
      <c r="K295" s="840">
        <v>104000</v>
      </c>
      <c r="L295" s="838">
        <f t="shared" si="261"/>
        <v>104000</v>
      </c>
      <c r="M295" s="838">
        <f>+L295*12</f>
        <v>1248000</v>
      </c>
      <c r="N295" s="608">
        <v>1</v>
      </c>
      <c r="O295" s="605">
        <v>1</v>
      </c>
      <c r="P295" s="464">
        <f t="shared" si="243"/>
        <v>83200</v>
      </c>
      <c r="Q295" s="465">
        <f t="shared" si="244"/>
        <v>0</v>
      </c>
      <c r="R295" s="465">
        <f t="shared" si="245"/>
        <v>0</v>
      </c>
      <c r="S295" s="465">
        <f t="shared" si="246"/>
        <v>104000</v>
      </c>
      <c r="T295" s="464">
        <f t="shared" si="247"/>
        <v>104000</v>
      </c>
      <c r="U295" s="464">
        <f>+T295*12</f>
        <v>1248000</v>
      </c>
      <c r="V295" s="608">
        <v>1</v>
      </c>
      <c r="W295" s="605">
        <v>1</v>
      </c>
      <c r="X295" s="464">
        <f t="shared" si="249"/>
        <v>83200</v>
      </c>
      <c r="Y295" s="465">
        <f t="shared" si="250"/>
        <v>0</v>
      </c>
      <c r="Z295" s="465">
        <f t="shared" si="251"/>
        <v>0</v>
      </c>
      <c r="AA295" s="465">
        <f t="shared" si="252"/>
        <v>104000</v>
      </c>
      <c r="AB295" s="464">
        <f t="shared" si="253"/>
        <v>104000</v>
      </c>
      <c r="AC295" s="464">
        <f>+AB295*12</f>
        <v>1248000</v>
      </c>
      <c r="AD295" s="608">
        <v>1</v>
      </c>
      <c r="AE295" s="605">
        <v>1</v>
      </c>
      <c r="AF295" s="464">
        <f t="shared" si="255"/>
        <v>83200</v>
      </c>
      <c r="AG295" s="465">
        <f t="shared" si="256"/>
        <v>0</v>
      </c>
      <c r="AH295" s="465">
        <f t="shared" si="257"/>
        <v>0</v>
      </c>
      <c r="AI295" s="465">
        <f t="shared" si="258"/>
        <v>104000</v>
      </c>
      <c r="AJ295" s="464">
        <f t="shared" si="259"/>
        <v>104000</v>
      </c>
      <c r="AK295" s="464">
        <f>+AJ295*12</f>
        <v>1248000</v>
      </c>
    </row>
    <row r="296" spans="1:37" s="463" customFormat="1" ht="17.25">
      <c r="A296" s="855">
        <v>12</v>
      </c>
      <c r="B296" s="880" t="s">
        <v>888</v>
      </c>
      <c r="C296" s="842" t="s">
        <v>1961</v>
      </c>
      <c r="D296" s="842">
        <v>1948</v>
      </c>
      <c r="E296" s="843" t="s">
        <v>587</v>
      </c>
      <c r="F296" s="836">
        <v>1</v>
      </c>
      <c r="G296" s="837">
        <v>1.4</v>
      </c>
      <c r="H296" s="838">
        <v>83200</v>
      </c>
      <c r="I296" s="839"/>
      <c r="J296" s="839"/>
      <c r="K296" s="839">
        <f>H296*G296</f>
        <v>116479.99999999999</v>
      </c>
      <c r="L296" s="838">
        <f>+I296+J296+K296</f>
        <v>116479.99999999999</v>
      </c>
      <c r="M296" s="838">
        <f t="shared" si="242"/>
        <v>1397759.9999999998</v>
      </c>
      <c r="N296" s="608">
        <v>1</v>
      </c>
      <c r="O296" s="605">
        <v>1.4</v>
      </c>
      <c r="P296" s="464">
        <f t="shared" si="243"/>
        <v>83200</v>
      </c>
      <c r="Q296" s="465">
        <f t="shared" si="244"/>
        <v>0</v>
      </c>
      <c r="R296" s="465">
        <f t="shared" si="245"/>
        <v>0</v>
      </c>
      <c r="S296" s="465">
        <f t="shared" si="246"/>
        <v>116479.99999999999</v>
      </c>
      <c r="T296" s="464">
        <f t="shared" si="247"/>
        <v>116479.99999999999</v>
      </c>
      <c r="U296" s="464">
        <f t="shared" si="248"/>
        <v>1397759.9999999998</v>
      </c>
      <c r="V296" s="608">
        <v>1</v>
      </c>
      <c r="W296" s="605">
        <v>1.4</v>
      </c>
      <c r="X296" s="464">
        <f t="shared" si="249"/>
        <v>83200</v>
      </c>
      <c r="Y296" s="465">
        <f t="shared" si="250"/>
        <v>0</v>
      </c>
      <c r="Z296" s="465">
        <f t="shared" si="251"/>
        <v>0</v>
      </c>
      <c r="AA296" s="465">
        <f t="shared" si="252"/>
        <v>116479.99999999999</v>
      </c>
      <c r="AB296" s="464">
        <f t="shared" si="253"/>
        <v>116479.99999999999</v>
      </c>
      <c r="AC296" s="464">
        <f t="shared" si="254"/>
        <v>1397759.9999999998</v>
      </c>
      <c r="AD296" s="608">
        <v>1</v>
      </c>
      <c r="AE296" s="605">
        <v>1.4</v>
      </c>
      <c r="AF296" s="464">
        <f t="shared" si="255"/>
        <v>83200</v>
      </c>
      <c r="AG296" s="465">
        <f t="shared" si="256"/>
        <v>0</v>
      </c>
      <c r="AH296" s="465">
        <f t="shared" si="257"/>
        <v>0</v>
      </c>
      <c r="AI296" s="465">
        <f t="shared" si="258"/>
        <v>116479.99999999999</v>
      </c>
      <c r="AJ296" s="464">
        <f t="shared" si="259"/>
        <v>116479.99999999999</v>
      </c>
      <c r="AK296" s="464">
        <f t="shared" si="260"/>
        <v>1397759.9999999998</v>
      </c>
    </row>
    <row r="297" spans="1:37" s="463" customFormat="1" ht="17.25">
      <c r="A297" s="855">
        <v>13</v>
      </c>
      <c r="B297" s="892" t="s">
        <v>889</v>
      </c>
      <c r="C297" s="842" t="s">
        <v>1961</v>
      </c>
      <c r="D297" s="842">
        <v>1961</v>
      </c>
      <c r="E297" s="843" t="s">
        <v>392</v>
      </c>
      <c r="F297" s="836">
        <v>1</v>
      </c>
      <c r="G297" s="837">
        <v>1.6</v>
      </c>
      <c r="H297" s="838">
        <v>83200</v>
      </c>
      <c r="I297" s="839"/>
      <c r="J297" s="839"/>
      <c r="K297" s="840">
        <f>G297*H297</f>
        <v>133120</v>
      </c>
      <c r="L297" s="838">
        <f>+I297+J297+K297</f>
        <v>133120</v>
      </c>
      <c r="M297" s="838">
        <f t="shared" si="242"/>
        <v>1597440</v>
      </c>
      <c r="N297" s="608">
        <v>1</v>
      </c>
      <c r="O297" s="605">
        <v>1.6</v>
      </c>
      <c r="P297" s="464">
        <f t="shared" si="243"/>
        <v>83200</v>
      </c>
      <c r="Q297" s="465">
        <f t="shared" si="244"/>
        <v>0</v>
      </c>
      <c r="R297" s="465">
        <f t="shared" si="245"/>
        <v>0</v>
      </c>
      <c r="S297" s="465">
        <f t="shared" si="246"/>
        <v>133120</v>
      </c>
      <c r="T297" s="464">
        <f t="shared" si="247"/>
        <v>133120</v>
      </c>
      <c r="U297" s="464">
        <f t="shared" si="248"/>
        <v>1597440</v>
      </c>
      <c r="V297" s="608">
        <v>1</v>
      </c>
      <c r="W297" s="605">
        <v>1.6</v>
      </c>
      <c r="X297" s="464">
        <f t="shared" si="249"/>
        <v>83200</v>
      </c>
      <c r="Y297" s="465">
        <f t="shared" si="250"/>
        <v>0</v>
      </c>
      <c r="Z297" s="465">
        <f t="shared" si="251"/>
        <v>0</v>
      </c>
      <c r="AA297" s="465">
        <f t="shared" si="252"/>
        <v>133120</v>
      </c>
      <c r="AB297" s="464">
        <f t="shared" si="253"/>
        <v>133120</v>
      </c>
      <c r="AC297" s="464">
        <f t="shared" si="254"/>
        <v>1597440</v>
      </c>
      <c r="AD297" s="608">
        <v>1</v>
      </c>
      <c r="AE297" s="605">
        <v>1.6</v>
      </c>
      <c r="AF297" s="464">
        <f t="shared" si="255"/>
        <v>83200</v>
      </c>
      <c r="AG297" s="465">
        <f t="shared" si="256"/>
        <v>0</v>
      </c>
      <c r="AH297" s="465">
        <f t="shared" si="257"/>
        <v>0</v>
      </c>
      <c r="AI297" s="465">
        <f t="shared" si="258"/>
        <v>133120</v>
      </c>
      <c r="AJ297" s="464">
        <f t="shared" si="259"/>
        <v>133120</v>
      </c>
      <c r="AK297" s="464">
        <f t="shared" si="260"/>
        <v>1597440</v>
      </c>
    </row>
    <row r="298" spans="1:37" s="463" customFormat="1" ht="17.25">
      <c r="A298" s="855">
        <v>14</v>
      </c>
      <c r="B298" s="880" t="s">
        <v>891</v>
      </c>
      <c r="C298" s="842" t="s">
        <v>2624</v>
      </c>
      <c r="D298" s="842">
        <v>1955</v>
      </c>
      <c r="E298" s="843" t="s">
        <v>408</v>
      </c>
      <c r="F298" s="836">
        <v>1</v>
      </c>
      <c r="G298" s="837">
        <v>1</v>
      </c>
      <c r="H298" s="838">
        <v>83200</v>
      </c>
      <c r="I298" s="839"/>
      <c r="J298" s="839"/>
      <c r="K298" s="840">
        <v>95625</v>
      </c>
      <c r="L298" s="840">
        <f t="shared" ref="L298:L313" si="262">+I298+J298+K298</f>
        <v>95625</v>
      </c>
      <c r="M298" s="838">
        <f t="shared" si="242"/>
        <v>1147500</v>
      </c>
      <c r="N298" s="608">
        <v>1</v>
      </c>
      <c r="O298" s="605">
        <v>1</v>
      </c>
      <c r="P298" s="464">
        <f t="shared" si="243"/>
        <v>83200</v>
      </c>
      <c r="Q298" s="465">
        <f t="shared" si="244"/>
        <v>0</v>
      </c>
      <c r="R298" s="465">
        <f t="shared" si="245"/>
        <v>0</v>
      </c>
      <c r="S298" s="465">
        <f t="shared" si="246"/>
        <v>95625</v>
      </c>
      <c r="T298" s="464">
        <f t="shared" si="247"/>
        <v>95625</v>
      </c>
      <c r="U298" s="464">
        <f t="shared" si="248"/>
        <v>1147500</v>
      </c>
      <c r="V298" s="608">
        <v>1</v>
      </c>
      <c r="W298" s="605">
        <v>1</v>
      </c>
      <c r="X298" s="464">
        <f t="shared" si="249"/>
        <v>83200</v>
      </c>
      <c r="Y298" s="465">
        <f t="shared" si="250"/>
        <v>0</v>
      </c>
      <c r="Z298" s="465">
        <f t="shared" si="251"/>
        <v>0</v>
      </c>
      <c r="AA298" s="465">
        <f t="shared" si="252"/>
        <v>95625</v>
      </c>
      <c r="AB298" s="464">
        <f t="shared" si="253"/>
        <v>95625</v>
      </c>
      <c r="AC298" s="464">
        <f t="shared" si="254"/>
        <v>1147500</v>
      </c>
      <c r="AD298" s="608">
        <v>1</v>
      </c>
      <c r="AE298" s="605">
        <v>1</v>
      </c>
      <c r="AF298" s="464">
        <f t="shared" si="255"/>
        <v>83200</v>
      </c>
      <c r="AG298" s="465">
        <f t="shared" si="256"/>
        <v>0</v>
      </c>
      <c r="AH298" s="465">
        <f t="shared" si="257"/>
        <v>0</v>
      </c>
      <c r="AI298" s="465">
        <f t="shared" si="258"/>
        <v>95625</v>
      </c>
      <c r="AJ298" s="464">
        <f t="shared" si="259"/>
        <v>95625</v>
      </c>
      <c r="AK298" s="464">
        <f t="shared" si="260"/>
        <v>1147500</v>
      </c>
    </row>
    <row r="299" spans="1:37" s="463" customFormat="1" ht="17.25">
      <c r="A299" s="855">
        <v>15</v>
      </c>
      <c r="B299" s="880" t="s">
        <v>2628</v>
      </c>
      <c r="C299" s="842" t="s">
        <v>2624</v>
      </c>
      <c r="D299" s="842">
        <v>1959</v>
      </c>
      <c r="E299" s="843" t="s">
        <v>408</v>
      </c>
      <c r="F299" s="836">
        <v>1</v>
      </c>
      <c r="G299" s="837">
        <v>1</v>
      </c>
      <c r="H299" s="838">
        <v>83200</v>
      </c>
      <c r="I299" s="839"/>
      <c r="J299" s="839"/>
      <c r="K299" s="840">
        <v>95625</v>
      </c>
      <c r="L299" s="840">
        <f t="shared" si="262"/>
        <v>95625</v>
      </c>
      <c r="M299" s="838">
        <f t="shared" si="242"/>
        <v>1147500</v>
      </c>
      <c r="N299" s="608">
        <v>1</v>
      </c>
      <c r="O299" s="605">
        <v>1</v>
      </c>
      <c r="P299" s="464">
        <f t="shared" si="243"/>
        <v>83200</v>
      </c>
      <c r="Q299" s="465">
        <f t="shared" si="244"/>
        <v>0</v>
      </c>
      <c r="R299" s="465">
        <f t="shared" si="245"/>
        <v>0</v>
      </c>
      <c r="S299" s="465">
        <f t="shared" si="246"/>
        <v>95625</v>
      </c>
      <c r="T299" s="464">
        <f t="shared" si="247"/>
        <v>95625</v>
      </c>
      <c r="U299" s="464">
        <f t="shared" si="248"/>
        <v>1147500</v>
      </c>
      <c r="V299" s="608">
        <v>1</v>
      </c>
      <c r="W299" s="605">
        <v>1</v>
      </c>
      <c r="X299" s="464">
        <f t="shared" si="249"/>
        <v>83200</v>
      </c>
      <c r="Y299" s="465">
        <f t="shared" si="250"/>
        <v>0</v>
      </c>
      <c r="Z299" s="465">
        <f t="shared" si="251"/>
        <v>0</v>
      </c>
      <c r="AA299" s="465">
        <f t="shared" si="252"/>
        <v>95625</v>
      </c>
      <c r="AB299" s="464">
        <f t="shared" si="253"/>
        <v>95625</v>
      </c>
      <c r="AC299" s="464">
        <f t="shared" si="254"/>
        <v>1147500</v>
      </c>
      <c r="AD299" s="608">
        <v>1</v>
      </c>
      <c r="AE299" s="605">
        <v>1</v>
      </c>
      <c r="AF299" s="464">
        <f t="shared" si="255"/>
        <v>83200</v>
      </c>
      <c r="AG299" s="465">
        <f t="shared" si="256"/>
        <v>0</v>
      </c>
      <c r="AH299" s="465">
        <f t="shared" si="257"/>
        <v>0</v>
      </c>
      <c r="AI299" s="465">
        <f t="shared" si="258"/>
        <v>95625</v>
      </c>
      <c r="AJ299" s="464">
        <f t="shared" si="259"/>
        <v>95625</v>
      </c>
      <c r="AK299" s="464">
        <f t="shared" si="260"/>
        <v>1147500</v>
      </c>
    </row>
    <row r="300" spans="1:37" s="463" customFormat="1" ht="17.25">
      <c r="A300" s="855">
        <v>16</v>
      </c>
      <c r="B300" s="880" t="s">
        <v>892</v>
      </c>
      <c r="C300" s="842" t="s">
        <v>2624</v>
      </c>
      <c r="D300" s="842">
        <v>1951</v>
      </c>
      <c r="E300" s="843" t="s">
        <v>408</v>
      </c>
      <c r="F300" s="836">
        <v>1</v>
      </c>
      <c r="G300" s="837">
        <v>1</v>
      </c>
      <c r="H300" s="838">
        <v>83200</v>
      </c>
      <c r="I300" s="839"/>
      <c r="J300" s="839"/>
      <c r="K300" s="840">
        <v>95625</v>
      </c>
      <c r="L300" s="840">
        <f t="shared" si="262"/>
        <v>95625</v>
      </c>
      <c r="M300" s="838">
        <f t="shared" si="242"/>
        <v>1147500</v>
      </c>
      <c r="N300" s="608">
        <v>1</v>
      </c>
      <c r="O300" s="605">
        <v>1</v>
      </c>
      <c r="P300" s="464">
        <f t="shared" si="243"/>
        <v>83200</v>
      </c>
      <c r="Q300" s="465">
        <f t="shared" si="244"/>
        <v>0</v>
      </c>
      <c r="R300" s="465">
        <f t="shared" si="245"/>
        <v>0</v>
      </c>
      <c r="S300" s="465">
        <f t="shared" si="246"/>
        <v>95625</v>
      </c>
      <c r="T300" s="464">
        <f t="shared" si="247"/>
        <v>95625</v>
      </c>
      <c r="U300" s="464">
        <f t="shared" si="248"/>
        <v>1147500</v>
      </c>
      <c r="V300" s="608">
        <v>1</v>
      </c>
      <c r="W300" s="605">
        <v>1</v>
      </c>
      <c r="X300" s="464">
        <f t="shared" si="249"/>
        <v>83200</v>
      </c>
      <c r="Y300" s="465">
        <f t="shared" si="250"/>
        <v>0</v>
      </c>
      <c r="Z300" s="465">
        <f t="shared" si="251"/>
        <v>0</v>
      </c>
      <c r="AA300" s="465">
        <f t="shared" si="252"/>
        <v>95625</v>
      </c>
      <c r="AB300" s="464">
        <f t="shared" si="253"/>
        <v>95625</v>
      </c>
      <c r="AC300" s="464">
        <f t="shared" si="254"/>
        <v>1147500</v>
      </c>
      <c r="AD300" s="608">
        <v>1</v>
      </c>
      <c r="AE300" s="605">
        <v>1</v>
      </c>
      <c r="AF300" s="464">
        <f t="shared" si="255"/>
        <v>83200</v>
      </c>
      <c r="AG300" s="465">
        <f t="shared" si="256"/>
        <v>0</v>
      </c>
      <c r="AH300" s="465">
        <f t="shared" si="257"/>
        <v>0</v>
      </c>
      <c r="AI300" s="465">
        <f t="shared" si="258"/>
        <v>95625</v>
      </c>
      <c r="AJ300" s="464">
        <f t="shared" si="259"/>
        <v>95625</v>
      </c>
      <c r="AK300" s="464">
        <f t="shared" si="260"/>
        <v>1147500</v>
      </c>
    </row>
    <row r="301" spans="1:37" s="463" customFormat="1" ht="17.25">
      <c r="A301" s="855">
        <v>17</v>
      </c>
      <c r="B301" s="880" t="s">
        <v>893</v>
      </c>
      <c r="C301" s="842" t="s">
        <v>2624</v>
      </c>
      <c r="D301" s="842">
        <v>1971</v>
      </c>
      <c r="E301" s="843" t="s">
        <v>408</v>
      </c>
      <c r="F301" s="836">
        <v>1</v>
      </c>
      <c r="G301" s="837">
        <v>1</v>
      </c>
      <c r="H301" s="838">
        <v>83200</v>
      </c>
      <c r="I301" s="839"/>
      <c r="J301" s="839"/>
      <c r="K301" s="840">
        <v>95625</v>
      </c>
      <c r="L301" s="840">
        <f t="shared" si="262"/>
        <v>95625</v>
      </c>
      <c r="M301" s="838">
        <f t="shared" si="242"/>
        <v>1147500</v>
      </c>
      <c r="N301" s="608">
        <v>1</v>
      </c>
      <c r="O301" s="605">
        <v>1</v>
      </c>
      <c r="P301" s="464">
        <f t="shared" si="243"/>
        <v>83200</v>
      </c>
      <c r="Q301" s="465">
        <f t="shared" si="244"/>
        <v>0</v>
      </c>
      <c r="R301" s="465">
        <f t="shared" si="245"/>
        <v>0</v>
      </c>
      <c r="S301" s="465">
        <f t="shared" si="246"/>
        <v>95625</v>
      </c>
      <c r="T301" s="464">
        <f t="shared" si="247"/>
        <v>95625</v>
      </c>
      <c r="U301" s="464">
        <f t="shared" si="248"/>
        <v>1147500</v>
      </c>
      <c r="V301" s="608">
        <v>1</v>
      </c>
      <c r="W301" s="605">
        <v>1</v>
      </c>
      <c r="X301" s="464">
        <f t="shared" si="249"/>
        <v>83200</v>
      </c>
      <c r="Y301" s="465">
        <f t="shared" si="250"/>
        <v>0</v>
      </c>
      <c r="Z301" s="465">
        <f t="shared" si="251"/>
        <v>0</v>
      </c>
      <c r="AA301" s="465">
        <f t="shared" si="252"/>
        <v>95625</v>
      </c>
      <c r="AB301" s="464">
        <f t="shared" si="253"/>
        <v>95625</v>
      </c>
      <c r="AC301" s="464">
        <f t="shared" si="254"/>
        <v>1147500</v>
      </c>
      <c r="AD301" s="608">
        <v>1</v>
      </c>
      <c r="AE301" s="605">
        <v>1</v>
      </c>
      <c r="AF301" s="464">
        <f t="shared" si="255"/>
        <v>83200</v>
      </c>
      <c r="AG301" s="465">
        <f t="shared" si="256"/>
        <v>0</v>
      </c>
      <c r="AH301" s="465">
        <f t="shared" si="257"/>
        <v>0</v>
      </c>
      <c r="AI301" s="465">
        <f t="shared" si="258"/>
        <v>95625</v>
      </c>
      <c r="AJ301" s="464">
        <f t="shared" si="259"/>
        <v>95625</v>
      </c>
      <c r="AK301" s="464">
        <f t="shared" si="260"/>
        <v>1147500</v>
      </c>
    </row>
    <row r="302" spans="1:37" s="463" customFormat="1" ht="17.25">
      <c r="A302" s="855">
        <v>18</v>
      </c>
      <c r="B302" s="880" t="s">
        <v>2629</v>
      </c>
      <c r="C302" s="842" t="s">
        <v>2624</v>
      </c>
      <c r="D302" s="842">
        <v>1977</v>
      </c>
      <c r="E302" s="843" t="s">
        <v>408</v>
      </c>
      <c r="F302" s="836">
        <v>1</v>
      </c>
      <c r="G302" s="837">
        <v>1</v>
      </c>
      <c r="H302" s="838">
        <v>83200</v>
      </c>
      <c r="I302" s="839"/>
      <c r="J302" s="839"/>
      <c r="K302" s="840">
        <v>104000</v>
      </c>
      <c r="L302" s="840">
        <f t="shared" si="262"/>
        <v>104000</v>
      </c>
      <c r="M302" s="838">
        <f t="shared" si="242"/>
        <v>1248000</v>
      </c>
      <c r="N302" s="608">
        <v>1</v>
      </c>
      <c r="O302" s="605">
        <v>1</v>
      </c>
      <c r="P302" s="464">
        <f t="shared" si="243"/>
        <v>83200</v>
      </c>
      <c r="Q302" s="465">
        <f t="shared" si="244"/>
        <v>0</v>
      </c>
      <c r="R302" s="465">
        <f t="shared" si="245"/>
        <v>0</v>
      </c>
      <c r="S302" s="465">
        <f t="shared" si="246"/>
        <v>104000</v>
      </c>
      <c r="T302" s="464">
        <f t="shared" si="247"/>
        <v>104000</v>
      </c>
      <c r="U302" s="464">
        <f t="shared" si="248"/>
        <v>1248000</v>
      </c>
      <c r="V302" s="608">
        <v>1</v>
      </c>
      <c r="W302" s="605">
        <v>1</v>
      </c>
      <c r="X302" s="464">
        <f t="shared" si="249"/>
        <v>83200</v>
      </c>
      <c r="Y302" s="465">
        <f t="shared" si="250"/>
        <v>0</v>
      </c>
      <c r="Z302" s="465">
        <f t="shared" si="251"/>
        <v>0</v>
      </c>
      <c r="AA302" s="465">
        <f t="shared" si="252"/>
        <v>104000</v>
      </c>
      <c r="AB302" s="464">
        <f t="shared" si="253"/>
        <v>104000</v>
      </c>
      <c r="AC302" s="464">
        <f t="shared" si="254"/>
        <v>1248000</v>
      </c>
      <c r="AD302" s="608">
        <v>1</v>
      </c>
      <c r="AE302" s="605">
        <v>1</v>
      </c>
      <c r="AF302" s="464">
        <f t="shared" si="255"/>
        <v>83200</v>
      </c>
      <c r="AG302" s="465">
        <f t="shared" si="256"/>
        <v>0</v>
      </c>
      <c r="AH302" s="465">
        <f t="shared" si="257"/>
        <v>0</v>
      </c>
      <c r="AI302" s="465">
        <f t="shared" si="258"/>
        <v>104000</v>
      </c>
      <c r="AJ302" s="464">
        <f t="shared" si="259"/>
        <v>104000</v>
      </c>
      <c r="AK302" s="464">
        <f t="shared" si="260"/>
        <v>1248000</v>
      </c>
    </row>
    <row r="303" spans="1:37" s="463" customFormat="1" ht="17.25">
      <c r="A303" s="855">
        <v>19</v>
      </c>
      <c r="B303" s="880" t="s">
        <v>1377</v>
      </c>
      <c r="C303" s="842" t="s">
        <v>2624</v>
      </c>
      <c r="D303" s="842">
        <v>1961</v>
      </c>
      <c r="E303" s="843" t="s">
        <v>408</v>
      </c>
      <c r="F303" s="836">
        <v>1</v>
      </c>
      <c r="G303" s="837">
        <v>1</v>
      </c>
      <c r="H303" s="838">
        <v>83200</v>
      </c>
      <c r="I303" s="839"/>
      <c r="J303" s="839"/>
      <c r="K303" s="840">
        <v>95625</v>
      </c>
      <c r="L303" s="840">
        <f t="shared" si="262"/>
        <v>95625</v>
      </c>
      <c r="M303" s="838">
        <f t="shared" si="242"/>
        <v>1147500</v>
      </c>
      <c r="N303" s="608">
        <v>1</v>
      </c>
      <c r="O303" s="605">
        <v>1</v>
      </c>
      <c r="P303" s="464">
        <f t="shared" si="243"/>
        <v>83200</v>
      </c>
      <c r="Q303" s="465">
        <f t="shared" si="244"/>
        <v>0</v>
      </c>
      <c r="R303" s="465">
        <f t="shared" si="245"/>
        <v>0</v>
      </c>
      <c r="S303" s="465">
        <f t="shared" si="246"/>
        <v>95625</v>
      </c>
      <c r="T303" s="464">
        <f t="shared" si="247"/>
        <v>95625</v>
      </c>
      <c r="U303" s="464">
        <f t="shared" si="248"/>
        <v>1147500</v>
      </c>
      <c r="V303" s="608">
        <v>1</v>
      </c>
      <c r="W303" s="605">
        <v>1</v>
      </c>
      <c r="X303" s="464">
        <f t="shared" si="249"/>
        <v>83200</v>
      </c>
      <c r="Y303" s="465">
        <f t="shared" si="250"/>
        <v>0</v>
      </c>
      <c r="Z303" s="465">
        <f t="shared" si="251"/>
        <v>0</v>
      </c>
      <c r="AA303" s="465">
        <f t="shared" si="252"/>
        <v>95625</v>
      </c>
      <c r="AB303" s="464">
        <f t="shared" si="253"/>
        <v>95625</v>
      </c>
      <c r="AC303" s="464">
        <f t="shared" si="254"/>
        <v>1147500</v>
      </c>
      <c r="AD303" s="608">
        <v>1</v>
      </c>
      <c r="AE303" s="605">
        <v>1</v>
      </c>
      <c r="AF303" s="464">
        <f t="shared" si="255"/>
        <v>83200</v>
      </c>
      <c r="AG303" s="465">
        <f t="shared" si="256"/>
        <v>0</v>
      </c>
      <c r="AH303" s="465">
        <f t="shared" si="257"/>
        <v>0</v>
      </c>
      <c r="AI303" s="465">
        <f t="shared" si="258"/>
        <v>95625</v>
      </c>
      <c r="AJ303" s="464">
        <f t="shared" si="259"/>
        <v>95625</v>
      </c>
      <c r="AK303" s="464">
        <f t="shared" si="260"/>
        <v>1147500</v>
      </c>
    </row>
    <row r="304" spans="1:37" s="463" customFormat="1" ht="17.25">
      <c r="A304" s="855">
        <v>20</v>
      </c>
      <c r="B304" s="880" t="s">
        <v>937</v>
      </c>
      <c r="C304" s="842" t="s">
        <v>2624</v>
      </c>
      <c r="D304" s="842">
        <v>1953</v>
      </c>
      <c r="E304" s="843" t="s">
        <v>408</v>
      </c>
      <c r="F304" s="836">
        <v>1</v>
      </c>
      <c r="G304" s="837">
        <v>1</v>
      </c>
      <c r="H304" s="838">
        <v>83200</v>
      </c>
      <c r="I304" s="839"/>
      <c r="J304" s="839"/>
      <c r="K304" s="840">
        <v>95625</v>
      </c>
      <c r="L304" s="840">
        <f t="shared" si="262"/>
        <v>95625</v>
      </c>
      <c r="M304" s="838">
        <f t="shared" si="242"/>
        <v>1147500</v>
      </c>
      <c r="N304" s="608">
        <v>1</v>
      </c>
      <c r="O304" s="605">
        <v>1</v>
      </c>
      <c r="P304" s="464">
        <f t="shared" si="243"/>
        <v>83200</v>
      </c>
      <c r="Q304" s="465">
        <f t="shared" si="244"/>
        <v>0</v>
      </c>
      <c r="R304" s="465">
        <f t="shared" si="245"/>
        <v>0</v>
      </c>
      <c r="S304" s="465">
        <f t="shared" si="246"/>
        <v>95625</v>
      </c>
      <c r="T304" s="464">
        <f t="shared" si="247"/>
        <v>95625</v>
      </c>
      <c r="U304" s="464">
        <f t="shared" si="248"/>
        <v>1147500</v>
      </c>
      <c r="V304" s="608">
        <v>1</v>
      </c>
      <c r="W304" s="605">
        <v>1</v>
      </c>
      <c r="X304" s="464">
        <f t="shared" si="249"/>
        <v>83200</v>
      </c>
      <c r="Y304" s="465">
        <f t="shared" si="250"/>
        <v>0</v>
      </c>
      <c r="Z304" s="465">
        <f t="shared" si="251"/>
        <v>0</v>
      </c>
      <c r="AA304" s="465">
        <f t="shared" si="252"/>
        <v>95625</v>
      </c>
      <c r="AB304" s="464">
        <f t="shared" si="253"/>
        <v>95625</v>
      </c>
      <c r="AC304" s="464">
        <f t="shared" si="254"/>
        <v>1147500</v>
      </c>
      <c r="AD304" s="608">
        <v>1</v>
      </c>
      <c r="AE304" s="605">
        <v>1</v>
      </c>
      <c r="AF304" s="464">
        <f t="shared" si="255"/>
        <v>83200</v>
      </c>
      <c r="AG304" s="465">
        <f t="shared" si="256"/>
        <v>0</v>
      </c>
      <c r="AH304" s="465">
        <f t="shared" si="257"/>
        <v>0</v>
      </c>
      <c r="AI304" s="465">
        <f t="shared" si="258"/>
        <v>95625</v>
      </c>
      <c r="AJ304" s="464">
        <f t="shared" si="259"/>
        <v>95625</v>
      </c>
      <c r="AK304" s="464">
        <f t="shared" si="260"/>
        <v>1147500</v>
      </c>
    </row>
    <row r="305" spans="1:37" s="463" customFormat="1" ht="17.25">
      <c r="A305" s="855">
        <v>21</v>
      </c>
      <c r="B305" s="892" t="s">
        <v>1181</v>
      </c>
      <c r="C305" s="842" t="s">
        <v>2624</v>
      </c>
      <c r="D305" s="842">
        <v>1963</v>
      </c>
      <c r="E305" s="843" t="s">
        <v>408</v>
      </c>
      <c r="F305" s="836">
        <v>1</v>
      </c>
      <c r="G305" s="837">
        <v>1</v>
      </c>
      <c r="H305" s="838">
        <v>83200</v>
      </c>
      <c r="I305" s="839"/>
      <c r="J305" s="839"/>
      <c r="K305" s="840">
        <v>95625</v>
      </c>
      <c r="L305" s="840">
        <f t="shared" si="262"/>
        <v>95625</v>
      </c>
      <c r="M305" s="838">
        <f t="shared" si="242"/>
        <v>1147500</v>
      </c>
      <c r="N305" s="608">
        <v>1</v>
      </c>
      <c r="O305" s="605">
        <v>1</v>
      </c>
      <c r="P305" s="464">
        <f t="shared" si="243"/>
        <v>83200</v>
      </c>
      <c r="Q305" s="465">
        <f t="shared" si="244"/>
        <v>0</v>
      </c>
      <c r="R305" s="465">
        <f t="shared" si="245"/>
        <v>0</v>
      </c>
      <c r="S305" s="465">
        <f t="shared" si="246"/>
        <v>95625</v>
      </c>
      <c r="T305" s="464">
        <f t="shared" si="247"/>
        <v>95625</v>
      </c>
      <c r="U305" s="464">
        <f t="shared" si="248"/>
        <v>1147500</v>
      </c>
      <c r="V305" s="608">
        <v>1</v>
      </c>
      <c r="W305" s="605">
        <v>1</v>
      </c>
      <c r="X305" s="464">
        <f t="shared" si="249"/>
        <v>83200</v>
      </c>
      <c r="Y305" s="465">
        <f t="shared" si="250"/>
        <v>0</v>
      </c>
      <c r="Z305" s="465">
        <f t="shared" si="251"/>
        <v>0</v>
      </c>
      <c r="AA305" s="465">
        <f t="shared" si="252"/>
        <v>95625</v>
      </c>
      <c r="AB305" s="464">
        <f t="shared" si="253"/>
        <v>95625</v>
      </c>
      <c r="AC305" s="464">
        <f t="shared" si="254"/>
        <v>1147500</v>
      </c>
      <c r="AD305" s="608">
        <v>1</v>
      </c>
      <c r="AE305" s="605">
        <v>1</v>
      </c>
      <c r="AF305" s="464">
        <f t="shared" si="255"/>
        <v>83200</v>
      </c>
      <c r="AG305" s="465">
        <f t="shared" si="256"/>
        <v>0</v>
      </c>
      <c r="AH305" s="465">
        <f t="shared" si="257"/>
        <v>0</v>
      </c>
      <c r="AI305" s="465">
        <f t="shared" si="258"/>
        <v>95625</v>
      </c>
      <c r="AJ305" s="464">
        <f t="shared" si="259"/>
        <v>95625</v>
      </c>
      <c r="AK305" s="464">
        <f t="shared" si="260"/>
        <v>1147500</v>
      </c>
    </row>
    <row r="306" spans="1:37" s="463" customFormat="1" ht="17.25">
      <c r="A306" s="855">
        <v>22</v>
      </c>
      <c r="B306" s="880" t="s">
        <v>1182</v>
      </c>
      <c r="C306" s="842" t="s">
        <v>2624</v>
      </c>
      <c r="D306" s="842">
        <v>1961</v>
      </c>
      <c r="E306" s="843" t="s">
        <v>408</v>
      </c>
      <c r="F306" s="836">
        <v>1</v>
      </c>
      <c r="G306" s="837">
        <v>1</v>
      </c>
      <c r="H306" s="838">
        <v>83200</v>
      </c>
      <c r="I306" s="839"/>
      <c r="J306" s="839"/>
      <c r="K306" s="840">
        <v>95625</v>
      </c>
      <c r="L306" s="840">
        <f t="shared" si="262"/>
        <v>95625</v>
      </c>
      <c r="M306" s="838">
        <f t="shared" si="242"/>
        <v>1147500</v>
      </c>
      <c r="N306" s="608">
        <v>1</v>
      </c>
      <c r="O306" s="605">
        <v>1</v>
      </c>
      <c r="P306" s="464">
        <f t="shared" si="243"/>
        <v>83200</v>
      </c>
      <c r="Q306" s="465">
        <f t="shared" si="244"/>
        <v>0</v>
      </c>
      <c r="R306" s="465">
        <f t="shared" si="245"/>
        <v>0</v>
      </c>
      <c r="S306" s="465">
        <f t="shared" si="246"/>
        <v>95625</v>
      </c>
      <c r="T306" s="464">
        <f t="shared" si="247"/>
        <v>95625</v>
      </c>
      <c r="U306" s="464">
        <f t="shared" si="248"/>
        <v>1147500</v>
      </c>
      <c r="V306" s="608">
        <v>1</v>
      </c>
      <c r="W306" s="605">
        <v>1</v>
      </c>
      <c r="X306" s="464">
        <f t="shared" si="249"/>
        <v>83200</v>
      </c>
      <c r="Y306" s="465">
        <f t="shared" si="250"/>
        <v>0</v>
      </c>
      <c r="Z306" s="465">
        <f t="shared" si="251"/>
        <v>0</v>
      </c>
      <c r="AA306" s="465">
        <f t="shared" si="252"/>
        <v>95625</v>
      </c>
      <c r="AB306" s="464">
        <f t="shared" si="253"/>
        <v>95625</v>
      </c>
      <c r="AC306" s="464">
        <f t="shared" si="254"/>
        <v>1147500</v>
      </c>
      <c r="AD306" s="608">
        <v>1</v>
      </c>
      <c r="AE306" s="605">
        <v>1</v>
      </c>
      <c r="AF306" s="464">
        <f t="shared" si="255"/>
        <v>83200</v>
      </c>
      <c r="AG306" s="465">
        <f t="shared" si="256"/>
        <v>0</v>
      </c>
      <c r="AH306" s="465">
        <f t="shared" si="257"/>
        <v>0</v>
      </c>
      <c r="AI306" s="465">
        <f t="shared" si="258"/>
        <v>95625</v>
      </c>
      <c r="AJ306" s="464">
        <f t="shared" si="259"/>
        <v>95625</v>
      </c>
      <c r="AK306" s="464">
        <f t="shared" si="260"/>
        <v>1147500</v>
      </c>
    </row>
    <row r="307" spans="1:37" s="463" customFormat="1" ht="17.25">
      <c r="A307" s="855">
        <v>23</v>
      </c>
      <c r="B307" s="880" t="s">
        <v>793</v>
      </c>
      <c r="C307" s="842" t="s">
        <v>2624</v>
      </c>
      <c r="D307" s="842">
        <v>1974</v>
      </c>
      <c r="E307" s="843" t="s">
        <v>408</v>
      </c>
      <c r="F307" s="836">
        <v>1</v>
      </c>
      <c r="G307" s="837">
        <v>1</v>
      </c>
      <c r="H307" s="838">
        <v>83200</v>
      </c>
      <c r="I307" s="839"/>
      <c r="J307" s="839"/>
      <c r="K307" s="840">
        <v>104000</v>
      </c>
      <c r="L307" s="840">
        <f t="shared" si="262"/>
        <v>104000</v>
      </c>
      <c r="M307" s="838">
        <f t="shared" si="242"/>
        <v>1248000</v>
      </c>
      <c r="N307" s="608">
        <v>1</v>
      </c>
      <c r="O307" s="605">
        <v>1</v>
      </c>
      <c r="P307" s="464">
        <f t="shared" si="243"/>
        <v>83200</v>
      </c>
      <c r="Q307" s="465">
        <f t="shared" si="244"/>
        <v>0</v>
      </c>
      <c r="R307" s="465">
        <f t="shared" si="245"/>
        <v>0</v>
      </c>
      <c r="S307" s="465">
        <f t="shared" si="246"/>
        <v>104000</v>
      </c>
      <c r="T307" s="464">
        <f t="shared" si="247"/>
        <v>104000</v>
      </c>
      <c r="U307" s="464">
        <f t="shared" si="248"/>
        <v>1248000</v>
      </c>
      <c r="V307" s="608">
        <v>1</v>
      </c>
      <c r="W307" s="605">
        <v>1</v>
      </c>
      <c r="X307" s="464">
        <f t="shared" si="249"/>
        <v>83200</v>
      </c>
      <c r="Y307" s="465">
        <f t="shared" si="250"/>
        <v>0</v>
      </c>
      <c r="Z307" s="465">
        <f t="shared" si="251"/>
        <v>0</v>
      </c>
      <c r="AA307" s="465">
        <f t="shared" si="252"/>
        <v>104000</v>
      </c>
      <c r="AB307" s="464">
        <f t="shared" si="253"/>
        <v>104000</v>
      </c>
      <c r="AC307" s="464">
        <f t="shared" si="254"/>
        <v>1248000</v>
      </c>
      <c r="AD307" s="608">
        <v>1</v>
      </c>
      <c r="AE307" s="605">
        <v>1</v>
      </c>
      <c r="AF307" s="464">
        <f t="shared" si="255"/>
        <v>83200</v>
      </c>
      <c r="AG307" s="465">
        <f t="shared" si="256"/>
        <v>0</v>
      </c>
      <c r="AH307" s="465">
        <f t="shared" si="257"/>
        <v>0</v>
      </c>
      <c r="AI307" s="465">
        <f t="shared" si="258"/>
        <v>104000</v>
      </c>
      <c r="AJ307" s="464">
        <f t="shared" si="259"/>
        <v>104000</v>
      </c>
      <c r="AK307" s="464">
        <f t="shared" si="260"/>
        <v>1248000</v>
      </c>
    </row>
    <row r="308" spans="1:37" s="463" customFormat="1" ht="17.25">
      <c r="A308" s="855">
        <v>24</v>
      </c>
      <c r="B308" s="880" t="s">
        <v>1183</v>
      </c>
      <c r="C308" s="842" t="s">
        <v>2624</v>
      </c>
      <c r="D308" s="842">
        <v>1984</v>
      </c>
      <c r="E308" s="843" t="s">
        <v>408</v>
      </c>
      <c r="F308" s="836">
        <v>1</v>
      </c>
      <c r="G308" s="837">
        <v>1</v>
      </c>
      <c r="H308" s="838">
        <v>83200</v>
      </c>
      <c r="I308" s="839"/>
      <c r="J308" s="839"/>
      <c r="K308" s="840">
        <v>104000</v>
      </c>
      <c r="L308" s="840">
        <f t="shared" si="262"/>
        <v>104000</v>
      </c>
      <c r="M308" s="838">
        <f t="shared" si="242"/>
        <v>1248000</v>
      </c>
      <c r="N308" s="608">
        <v>1</v>
      </c>
      <c r="O308" s="605">
        <v>1</v>
      </c>
      <c r="P308" s="464">
        <f t="shared" si="243"/>
        <v>83200</v>
      </c>
      <c r="Q308" s="465">
        <f t="shared" si="244"/>
        <v>0</v>
      </c>
      <c r="R308" s="465">
        <f t="shared" si="245"/>
        <v>0</v>
      </c>
      <c r="S308" s="465">
        <f t="shared" si="246"/>
        <v>104000</v>
      </c>
      <c r="T308" s="464">
        <f t="shared" si="247"/>
        <v>104000</v>
      </c>
      <c r="U308" s="464">
        <f t="shared" si="248"/>
        <v>1248000</v>
      </c>
      <c r="V308" s="608">
        <v>1</v>
      </c>
      <c r="W308" s="605">
        <v>1</v>
      </c>
      <c r="X308" s="464">
        <f t="shared" si="249"/>
        <v>83200</v>
      </c>
      <c r="Y308" s="465">
        <f t="shared" si="250"/>
        <v>0</v>
      </c>
      <c r="Z308" s="465">
        <f t="shared" si="251"/>
        <v>0</v>
      </c>
      <c r="AA308" s="465">
        <f t="shared" si="252"/>
        <v>104000</v>
      </c>
      <c r="AB308" s="464">
        <f t="shared" si="253"/>
        <v>104000</v>
      </c>
      <c r="AC308" s="464">
        <f t="shared" si="254"/>
        <v>1248000</v>
      </c>
      <c r="AD308" s="608">
        <v>1</v>
      </c>
      <c r="AE308" s="605">
        <v>1</v>
      </c>
      <c r="AF308" s="464">
        <f t="shared" si="255"/>
        <v>83200</v>
      </c>
      <c r="AG308" s="465">
        <f t="shared" si="256"/>
        <v>0</v>
      </c>
      <c r="AH308" s="465">
        <f t="shared" si="257"/>
        <v>0</v>
      </c>
      <c r="AI308" s="465">
        <f t="shared" si="258"/>
        <v>104000</v>
      </c>
      <c r="AJ308" s="464">
        <f t="shared" si="259"/>
        <v>104000</v>
      </c>
      <c r="AK308" s="464">
        <f t="shared" si="260"/>
        <v>1248000</v>
      </c>
    </row>
    <row r="309" spans="1:37" s="463" customFormat="1" ht="17.25">
      <c r="A309" s="855">
        <v>25</v>
      </c>
      <c r="B309" s="880" t="s">
        <v>2232</v>
      </c>
      <c r="C309" s="842" t="s">
        <v>1961</v>
      </c>
      <c r="D309" s="842">
        <v>1955</v>
      </c>
      <c r="E309" s="843" t="s">
        <v>404</v>
      </c>
      <c r="F309" s="836">
        <v>1</v>
      </c>
      <c r="G309" s="837">
        <v>1.2</v>
      </c>
      <c r="H309" s="838">
        <v>83200</v>
      </c>
      <c r="I309" s="839"/>
      <c r="J309" s="839"/>
      <c r="K309" s="839">
        <v>99840</v>
      </c>
      <c r="L309" s="840">
        <f t="shared" si="262"/>
        <v>99840</v>
      </c>
      <c r="M309" s="838">
        <f t="shared" si="242"/>
        <v>1198080</v>
      </c>
      <c r="N309" s="608">
        <v>1</v>
      </c>
      <c r="O309" s="605">
        <v>1.2</v>
      </c>
      <c r="P309" s="464">
        <f t="shared" si="243"/>
        <v>83200</v>
      </c>
      <c r="Q309" s="465">
        <f t="shared" si="244"/>
        <v>0</v>
      </c>
      <c r="R309" s="465">
        <f t="shared" si="245"/>
        <v>0</v>
      </c>
      <c r="S309" s="465">
        <f t="shared" si="246"/>
        <v>99840</v>
      </c>
      <c r="T309" s="464">
        <f t="shared" si="247"/>
        <v>99840</v>
      </c>
      <c r="U309" s="464">
        <f t="shared" si="248"/>
        <v>1198080</v>
      </c>
      <c r="V309" s="608">
        <v>1</v>
      </c>
      <c r="W309" s="605">
        <v>1.2</v>
      </c>
      <c r="X309" s="464">
        <f t="shared" si="249"/>
        <v>83200</v>
      </c>
      <c r="Y309" s="465">
        <f t="shared" si="250"/>
        <v>0</v>
      </c>
      <c r="Z309" s="465">
        <f t="shared" si="251"/>
        <v>0</v>
      </c>
      <c r="AA309" s="465">
        <f t="shared" si="252"/>
        <v>99840</v>
      </c>
      <c r="AB309" s="464">
        <f t="shared" si="253"/>
        <v>99840</v>
      </c>
      <c r="AC309" s="464">
        <f t="shared" si="254"/>
        <v>1198080</v>
      </c>
      <c r="AD309" s="608">
        <v>1</v>
      </c>
      <c r="AE309" s="605">
        <v>1.2</v>
      </c>
      <c r="AF309" s="464">
        <f t="shared" si="255"/>
        <v>83200</v>
      </c>
      <c r="AG309" s="465">
        <f t="shared" si="256"/>
        <v>0</v>
      </c>
      <c r="AH309" s="465">
        <f t="shared" si="257"/>
        <v>0</v>
      </c>
      <c r="AI309" s="465">
        <f t="shared" si="258"/>
        <v>99840</v>
      </c>
      <c r="AJ309" s="464">
        <f t="shared" si="259"/>
        <v>99840</v>
      </c>
      <c r="AK309" s="464">
        <f t="shared" si="260"/>
        <v>1198080</v>
      </c>
    </row>
    <row r="310" spans="1:37" s="463" customFormat="1" ht="17.25">
      <c r="A310" s="855">
        <v>26</v>
      </c>
      <c r="B310" s="880" t="s">
        <v>2630</v>
      </c>
      <c r="C310" s="842" t="s">
        <v>1961</v>
      </c>
      <c r="D310" s="842">
        <v>1974</v>
      </c>
      <c r="E310" s="843" t="s">
        <v>404</v>
      </c>
      <c r="F310" s="836">
        <v>1</v>
      </c>
      <c r="G310" s="837">
        <v>1.2</v>
      </c>
      <c r="H310" s="838">
        <v>83200</v>
      </c>
      <c r="I310" s="839"/>
      <c r="J310" s="839"/>
      <c r="K310" s="839">
        <v>104000</v>
      </c>
      <c r="L310" s="840">
        <f t="shared" si="262"/>
        <v>104000</v>
      </c>
      <c r="M310" s="838">
        <f t="shared" si="242"/>
        <v>1248000</v>
      </c>
      <c r="N310" s="608">
        <v>1</v>
      </c>
      <c r="O310" s="605">
        <v>1.2</v>
      </c>
      <c r="P310" s="464">
        <f t="shared" si="243"/>
        <v>83200</v>
      </c>
      <c r="Q310" s="465">
        <f t="shared" si="244"/>
        <v>0</v>
      </c>
      <c r="R310" s="465">
        <f t="shared" si="245"/>
        <v>0</v>
      </c>
      <c r="S310" s="465">
        <f t="shared" si="246"/>
        <v>104000</v>
      </c>
      <c r="T310" s="464">
        <f t="shared" si="247"/>
        <v>104000</v>
      </c>
      <c r="U310" s="464">
        <f t="shared" si="248"/>
        <v>1248000</v>
      </c>
      <c r="V310" s="608">
        <v>1</v>
      </c>
      <c r="W310" s="605">
        <v>1.2</v>
      </c>
      <c r="X310" s="464">
        <f t="shared" si="249"/>
        <v>83200</v>
      </c>
      <c r="Y310" s="465">
        <f t="shared" si="250"/>
        <v>0</v>
      </c>
      <c r="Z310" s="465">
        <f t="shared" si="251"/>
        <v>0</v>
      </c>
      <c r="AA310" s="465">
        <f t="shared" si="252"/>
        <v>104000</v>
      </c>
      <c r="AB310" s="464">
        <f t="shared" si="253"/>
        <v>104000</v>
      </c>
      <c r="AC310" s="464">
        <f t="shared" si="254"/>
        <v>1248000</v>
      </c>
      <c r="AD310" s="608">
        <v>1</v>
      </c>
      <c r="AE310" s="605">
        <v>1.2</v>
      </c>
      <c r="AF310" s="464">
        <f t="shared" si="255"/>
        <v>83200</v>
      </c>
      <c r="AG310" s="465">
        <f t="shared" si="256"/>
        <v>0</v>
      </c>
      <c r="AH310" s="465">
        <f t="shared" si="257"/>
        <v>0</v>
      </c>
      <c r="AI310" s="465">
        <f t="shared" si="258"/>
        <v>104000</v>
      </c>
      <c r="AJ310" s="464">
        <f t="shared" si="259"/>
        <v>104000</v>
      </c>
      <c r="AK310" s="464">
        <f t="shared" si="260"/>
        <v>1248000</v>
      </c>
    </row>
    <row r="311" spans="1:37" s="463" customFormat="1" ht="17.25">
      <c r="A311" s="855">
        <v>27</v>
      </c>
      <c r="B311" s="880" t="s">
        <v>2631</v>
      </c>
      <c r="C311" s="842" t="s">
        <v>1961</v>
      </c>
      <c r="D311" s="842">
        <v>1964</v>
      </c>
      <c r="E311" s="843" t="s">
        <v>404</v>
      </c>
      <c r="F311" s="836">
        <v>1</v>
      </c>
      <c r="G311" s="837">
        <v>1.2</v>
      </c>
      <c r="H311" s="838">
        <v>83200</v>
      </c>
      <c r="I311" s="839"/>
      <c r="J311" s="839"/>
      <c r="K311" s="839">
        <v>99840</v>
      </c>
      <c r="L311" s="840">
        <f t="shared" si="262"/>
        <v>99840</v>
      </c>
      <c r="M311" s="838">
        <f t="shared" si="242"/>
        <v>1198080</v>
      </c>
      <c r="N311" s="608">
        <v>1</v>
      </c>
      <c r="O311" s="605">
        <v>1.2</v>
      </c>
      <c r="P311" s="464">
        <f t="shared" si="243"/>
        <v>83200</v>
      </c>
      <c r="Q311" s="465">
        <f t="shared" si="244"/>
        <v>0</v>
      </c>
      <c r="R311" s="465">
        <f t="shared" si="245"/>
        <v>0</v>
      </c>
      <c r="S311" s="465">
        <f t="shared" si="246"/>
        <v>99840</v>
      </c>
      <c r="T311" s="464">
        <f t="shared" si="247"/>
        <v>99840</v>
      </c>
      <c r="U311" s="464">
        <f t="shared" si="248"/>
        <v>1198080</v>
      </c>
      <c r="V311" s="608">
        <v>1</v>
      </c>
      <c r="W311" s="605">
        <v>1.2</v>
      </c>
      <c r="X311" s="464">
        <f t="shared" si="249"/>
        <v>83200</v>
      </c>
      <c r="Y311" s="465">
        <f t="shared" si="250"/>
        <v>0</v>
      </c>
      <c r="Z311" s="465">
        <f t="shared" si="251"/>
        <v>0</v>
      </c>
      <c r="AA311" s="465">
        <f t="shared" si="252"/>
        <v>99840</v>
      </c>
      <c r="AB311" s="464">
        <f t="shared" si="253"/>
        <v>99840</v>
      </c>
      <c r="AC311" s="464">
        <f t="shared" si="254"/>
        <v>1198080</v>
      </c>
      <c r="AD311" s="608">
        <v>1</v>
      </c>
      <c r="AE311" s="605">
        <v>1.2</v>
      </c>
      <c r="AF311" s="464">
        <f t="shared" si="255"/>
        <v>83200</v>
      </c>
      <c r="AG311" s="465">
        <f t="shared" si="256"/>
        <v>0</v>
      </c>
      <c r="AH311" s="465">
        <f t="shared" si="257"/>
        <v>0</v>
      </c>
      <c r="AI311" s="465">
        <f t="shared" si="258"/>
        <v>99840</v>
      </c>
      <c r="AJ311" s="464">
        <f t="shared" si="259"/>
        <v>99840</v>
      </c>
      <c r="AK311" s="464">
        <f t="shared" si="260"/>
        <v>1198080</v>
      </c>
    </row>
    <row r="312" spans="1:37" s="463" customFormat="1" ht="17.25">
      <c r="A312" s="855">
        <v>28</v>
      </c>
      <c r="B312" s="880" t="s">
        <v>2632</v>
      </c>
      <c r="C312" s="842" t="s">
        <v>1961</v>
      </c>
      <c r="D312" s="842">
        <v>1980</v>
      </c>
      <c r="E312" s="843" t="s">
        <v>404</v>
      </c>
      <c r="F312" s="836">
        <v>1</v>
      </c>
      <c r="G312" s="837">
        <v>1.2</v>
      </c>
      <c r="H312" s="838">
        <v>83200</v>
      </c>
      <c r="I312" s="839"/>
      <c r="J312" s="839"/>
      <c r="K312" s="839">
        <v>104000</v>
      </c>
      <c r="L312" s="840">
        <f t="shared" si="262"/>
        <v>104000</v>
      </c>
      <c r="M312" s="838">
        <f t="shared" si="242"/>
        <v>1248000</v>
      </c>
      <c r="N312" s="608">
        <v>1</v>
      </c>
      <c r="O312" s="605">
        <v>1.2</v>
      </c>
      <c r="P312" s="464">
        <f t="shared" si="243"/>
        <v>83200</v>
      </c>
      <c r="Q312" s="465">
        <f t="shared" si="244"/>
        <v>0</v>
      </c>
      <c r="R312" s="465">
        <f t="shared" si="245"/>
        <v>0</v>
      </c>
      <c r="S312" s="465">
        <f t="shared" si="246"/>
        <v>104000</v>
      </c>
      <c r="T312" s="464">
        <f t="shared" si="247"/>
        <v>104000</v>
      </c>
      <c r="U312" s="464">
        <f t="shared" si="248"/>
        <v>1248000</v>
      </c>
      <c r="V312" s="608">
        <v>1</v>
      </c>
      <c r="W312" s="605">
        <v>1.2</v>
      </c>
      <c r="X312" s="464">
        <f t="shared" si="249"/>
        <v>83200</v>
      </c>
      <c r="Y312" s="465">
        <f t="shared" si="250"/>
        <v>0</v>
      </c>
      <c r="Z312" s="465">
        <f t="shared" si="251"/>
        <v>0</v>
      </c>
      <c r="AA312" s="465">
        <f t="shared" si="252"/>
        <v>104000</v>
      </c>
      <c r="AB312" s="464">
        <f t="shared" si="253"/>
        <v>104000</v>
      </c>
      <c r="AC312" s="464">
        <f t="shared" si="254"/>
        <v>1248000</v>
      </c>
      <c r="AD312" s="608">
        <v>1</v>
      </c>
      <c r="AE312" s="605">
        <v>1.2</v>
      </c>
      <c r="AF312" s="464">
        <f t="shared" si="255"/>
        <v>83200</v>
      </c>
      <c r="AG312" s="465">
        <f t="shared" si="256"/>
        <v>0</v>
      </c>
      <c r="AH312" s="465">
        <f t="shared" si="257"/>
        <v>0</v>
      </c>
      <c r="AI312" s="465">
        <f t="shared" si="258"/>
        <v>104000</v>
      </c>
      <c r="AJ312" s="464">
        <f t="shared" si="259"/>
        <v>104000</v>
      </c>
      <c r="AK312" s="464">
        <f t="shared" si="260"/>
        <v>1248000</v>
      </c>
    </row>
    <row r="313" spans="1:37" s="463" customFormat="1" ht="17.25">
      <c r="A313" s="855">
        <v>29</v>
      </c>
      <c r="B313" s="880" t="s">
        <v>3092</v>
      </c>
      <c r="C313" s="842" t="s">
        <v>1961</v>
      </c>
      <c r="D313" s="842">
        <v>1971</v>
      </c>
      <c r="E313" s="843" t="s">
        <v>404</v>
      </c>
      <c r="F313" s="836">
        <v>1</v>
      </c>
      <c r="G313" s="837">
        <v>1.2</v>
      </c>
      <c r="H313" s="838">
        <v>83200</v>
      </c>
      <c r="I313" s="839"/>
      <c r="J313" s="839"/>
      <c r="K313" s="839">
        <v>99840</v>
      </c>
      <c r="L313" s="840">
        <f t="shared" si="262"/>
        <v>99840</v>
      </c>
      <c r="M313" s="838">
        <f t="shared" si="242"/>
        <v>1198080</v>
      </c>
      <c r="N313" s="608">
        <v>1</v>
      </c>
      <c r="O313" s="605">
        <v>1.2</v>
      </c>
      <c r="P313" s="464">
        <f t="shared" si="243"/>
        <v>83200</v>
      </c>
      <c r="Q313" s="465">
        <f t="shared" si="244"/>
        <v>0</v>
      </c>
      <c r="R313" s="465">
        <f t="shared" si="245"/>
        <v>0</v>
      </c>
      <c r="S313" s="465">
        <f t="shared" si="246"/>
        <v>99840</v>
      </c>
      <c r="T313" s="464">
        <f t="shared" si="247"/>
        <v>99840</v>
      </c>
      <c r="U313" s="464">
        <f t="shared" si="248"/>
        <v>1198080</v>
      </c>
      <c r="V313" s="608">
        <v>1</v>
      </c>
      <c r="W313" s="605">
        <v>1.2</v>
      </c>
      <c r="X313" s="464">
        <f t="shared" si="249"/>
        <v>83200</v>
      </c>
      <c r="Y313" s="465">
        <f t="shared" si="250"/>
        <v>0</v>
      </c>
      <c r="Z313" s="465">
        <f t="shared" si="251"/>
        <v>0</v>
      </c>
      <c r="AA313" s="465">
        <f t="shared" si="252"/>
        <v>99840</v>
      </c>
      <c r="AB313" s="464">
        <f t="shared" si="253"/>
        <v>99840</v>
      </c>
      <c r="AC313" s="464">
        <f t="shared" si="254"/>
        <v>1198080</v>
      </c>
      <c r="AD313" s="608">
        <v>1</v>
      </c>
      <c r="AE313" s="605">
        <v>1.2</v>
      </c>
      <c r="AF313" s="464">
        <f t="shared" si="255"/>
        <v>83200</v>
      </c>
      <c r="AG313" s="465">
        <f t="shared" si="256"/>
        <v>0</v>
      </c>
      <c r="AH313" s="465">
        <f t="shared" si="257"/>
        <v>0</v>
      </c>
      <c r="AI313" s="465">
        <f t="shared" si="258"/>
        <v>99840</v>
      </c>
      <c r="AJ313" s="464">
        <f t="shared" si="259"/>
        <v>99840</v>
      </c>
      <c r="AK313" s="464">
        <f t="shared" si="260"/>
        <v>1198080</v>
      </c>
    </row>
    <row r="314" spans="1:37" s="463" customFormat="1" ht="22.5">
      <c r="A314" s="997" t="s">
        <v>47</v>
      </c>
      <c r="B314" s="997"/>
      <c r="C314" s="997"/>
      <c r="D314" s="997"/>
      <c r="E314" s="997"/>
      <c r="F314" s="614">
        <f t="shared" ref="F314:AK314" si="263">SUM(F285:F313)</f>
        <v>29</v>
      </c>
      <c r="G314" s="614">
        <f t="shared" si="263"/>
        <v>34</v>
      </c>
      <c r="H314" s="614">
        <f t="shared" si="263"/>
        <v>2412800</v>
      </c>
      <c r="I314" s="614">
        <f t="shared" si="263"/>
        <v>0</v>
      </c>
      <c r="J314" s="614">
        <f t="shared" si="263"/>
        <v>0</v>
      </c>
      <c r="K314" s="614">
        <f t="shared" si="263"/>
        <v>3065370</v>
      </c>
      <c r="L314" s="614">
        <f t="shared" si="263"/>
        <v>3065370</v>
      </c>
      <c r="M314" s="614">
        <f t="shared" si="263"/>
        <v>36784440</v>
      </c>
      <c r="N314" s="614">
        <f t="shared" si="263"/>
        <v>29</v>
      </c>
      <c r="O314" s="614">
        <f t="shared" si="263"/>
        <v>34</v>
      </c>
      <c r="P314" s="614">
        <f t="shared" si="263"/>
        <v>2412800</v>
      </c>
      <c r="Q314" s="614">
        <f t="shared" si="263"/>
        <v>0</v>
      </c>
      <c r="R314" s="614">
        <f t="shared" si="263"/>
        <v>0</v>
      </c>
      <c r="S314" s="614">
        <f t="shared" si="263"/>
        <v>3065370</v>
      </c>
      <c r="T314" s="614">
        <f t="shared" si="263"/>
        <v>3065370</v>
      </c>
      <c r="U314" s="614">
        <f t="shared" si="263"/>
        <v>36784440</v>
      </c>
      <c r="V314" s="614">
        <f t="shared" si="263"/>
        <v>29</v>
      </c>
      <c r="W314" s="614">
        <f t="shared" si="263"/>
        <v>34</v>
      </c>
      <c r="X314" s="614">
        <f t="shared" si="263"/>
        <v>2412800</v>
      </c>
      <c r="Y314" s="614">
        <f t="shared" si="263"/>
        <v>0</v>
      </c>
      <c r="Z314" s="614">
        <f t="shared" si="263"/>
        <v>0</v>
      </c>
      <c r="AA314" s="614">
        <f t="shared" si="263"/>
        <v>3065370</v>
      </c>
      <c r="AB314" s="614">
        <f t="shared" si="263"/>
        <v>3065370</v>
      </c>
      <c r="AC314" s="614">
        <f t="shared" si="263"/>
        <v>36784440</v>
      </c>
      <c r="AD314" s="614">
        <f t="shared" si="263"/>
        <v>29</v>
      </c>
      <c r="AE314" s="614">
        <f t="shared" si="263"/>
        <v>34</v>
      </c>
      <c r="AF314" s="614">
        <f t="shared" si="263"/>
        <v>2412800</v>
      </c>
      <c r="AG314" s="614">
        <f t="shared" si="263"/>
        <v>0</v>
      </c>
      <c r="AH314" s="614">
        <f t="shared" si="263"/>
        <v>0</v>
      </c>
      <c r="AI314" s="614">
        <f t="shared" si="263"/>
        <v>3065370</v>
      </c>
      <c r="AJ314" s="614">
        <f t="shared" si="263"/>
        <v>3065370</v>
      </c>
      <c r="AK314" s="614">
        <f t="shared" si="263"/>
        <v>36784440</v>
      </c>
    </row>
    <row r="315" spans="1:37" s="463" customFormat="1">
      <c r="A315" s="475"/>
      <c r="B315" s="468"/>
      <c r="C315" s="466"/>
      <c r="D315" s="466"/>
      <c r="E315" s="610"/>
      <c r="J315" s="475"/>
    </row>
    <row r="316" spans="1:37" s="463" customFormat="1">
      <c r="A316" s="475"/>
      <c r="B316" s="468"/>
      <c r="C316" s="466"/>
      <c r="D316" s="466"/>
      <c r="E316" s="610"/>
      <c r="J316" s="475"/>
    </row>
    <row r="317" spans="1:37" s="603" customFormat="1" ht="22.5" customHeight="1">
      <c r="A317" s="999" t="s">
        <v>554</v>
      </c>
      <c r="B317" s="1000"/>
      <c r="C317" s="1000"/>
      <c r="D317" s="1000"/>
      <c r="E317" s="1001"/>
      <c r="F317" s="998" t="s">
        <v>1041</v>
      </c>
      <c r="G317" s="998"/>
      <c r="H317" s="998"/>
      <c r="I317" s="998"/>
      <c r="J317" s="998"/>
      <c r="K317" s="998"/>
      <c r="L317" s="998"/>
      <c r="M317" s="998"/>
      <c r="N317" s="998" t="s">
        <v>1041</v>
      </c>
      <c r="O317" s="998"/>
      <c r="P317" s="998"/>
      <c r="Q317" s="998"/>
      <c r="R317" s="998"/>
      <c r="S317" s="998"/>
      <c r="T317" s="998"/>
      <c r="U317" s="998"/>
      <c r="V317" s="998" t="s">
        <v>1041</v>
      </c>
      <c r="W317" s="998"/>
      <c r="X317" s="998"/>
      <c r="Y317" s="998"/>
      <c r="Z317" s="998"/>
      <c r="AA317" s="998"/>
      <c r="AB317" s="998"/>
      <c r="AC317" s="998"/>
      <c r="AD317" s="998" t="s">
        <v>1041</v>
      </c>
      <c r="AE317" s="998"/>
      <c r="AF317" s="998"/>
      <c r="AG317" s="998"/>
      <c r="AH317" s="998"/>
      <c r="AI317" s="998"/>
      <c r="AJ317" s="998"/>
      <c r="AK317" s="998"/>
    </row>
    <row r="318" spans="1:37" s="604" customFormat="1" ht="24" customHeight="1">
      <c r="A318" s="1002" t="s">
        <v>224</v>
      </c>
      <c r="B318" s="1003"/>
      <c r="C318" s="1003"/>
      <c r="D318" s="1003"/>
      <c r="E318" s="1004"/>
      <c r="F318" s="996" t="s">
        <v>1410</v>
      </c>
      <c r="G318" s="996"/>
      <c r="H318" s="996"/>
      <c r="I318" s="996"/>
      <c r="J318" s="996"/>
      <c r="K318" s="996"/>
      <c r="L318" s="996"/>
      <c r="M318" s="996"/>
      <c r="N318" s="1002" t="s">
        <v>1946</v>
      </c>
      <c r="O318" s="1003"/>
      <c r="P318" s="1003"/>
      <c r="Q318" s="1003"/>
      <c r="R318" s="1003"/>
      <c r="S318" s="1003"/>
      <c r="T318" s="1003"/>
      <c r="U318" s="1004"/>
      <c r="V318" s="996" t="s">
        <v>2458</v>
      </c>
      <c r="W318" s="996"/>
      <c r="X318" s="996"/>
      <c r="Y318" s="996"/>
      <c r="Z318" s="996"/>
      <c r="AA318" s="996"/>
      <c r="AB318" s="996"/>
      <c r="AC318" s="996"/>
      <c r="AD318" s="996" t="s">
        <v>2932</v>
      </c>
      <c r="AE318" s="996"/>
      <c r="AF318" s="996"/>
      <c r="AG318" s="996"/>
      <c r="AH318" s="996"/>
      <c r="AI318" s="996"/>
      <c r="AJ318" s="996"/>
      <c r="AK318" s="996"/>
    </row>
    <row r="319" spans="1:37" s="603" customFormat="1" ht="82.5" customHeight="1">
      <c r="A319" s="775" t="s">
        <v>10</v>
      </c>
      <c r="B319" s="748" t="s">
        <v>54</v>
      </c>
      <c r="C319" s="748" t="s">
        <v>1958</v>
      </c>
      <c r="D319" s="579" t="s">
        <v>1959</v>
      </c>
      <c r="E319" s="748" t="s">
        <v>55</v>
      </c>
      <c r="F319" s="616" t="s">
        <v>56</v>
      </c>
      <c r="G319" s="616" t="s">
        <v>90</v>
      </c>
      <c r="H319" s="616" t="s">
        <v>62</v>
      </c>
      <c r="I319" s="616" t="s">
        <v>58</v>
      </c>
      <c r="J319" s="616" t="s">
        <v>59</v>
      </c>
      <c r="K319" s="616" t="s">
        <v>597</v>
      </c>
      <c r="L319" s="616" t="s">
        <v>552</v>
      </c>
      <c r="M319" s="617" t="s">
        <v>1411</v>
      </c>
      <c r="N319" s="616" t="s">
        <v>56</v>
      </c>
      <c r="O319" s="616" t="s">
        <v>90</v>
      </c>
      <c r="P319" s="616" t="s">
        <v>62</v>
      </c>
      <c r="Q319" s="616" t="s">
        <v>58</v>
      </c>
      <c r="R319" s="616" t="s">
        <v>59</v>
      </c>
      <c r="S319" s="616" t="s">
        <v>597</v>
      </c>
      <c r="T319" s="616" t="s">
        <v>552</v>
      </c>
      <c r="U319" s="617" t="s">
        <v>1952</v>
      </c>
      <c r="V319" s="616" t="s">
        <v>56</v>
      </c>
      <c r="W319" s="616" t="s">
        <v>90</v>
      </c>
      <c r="X319" s="616" t="s">
        <v>62</v>
      </c>
      <c r="Y319" s="616" t="s">
        <v>58</v>
      </c>
      <c r="Z319" s="616" t="s">
        <v>59</v>
      </c>
      <c r="AA319" s="616" t="s">
        <v>597</v>
      </c>
      <c r="AB319" s="616" t="s">
        <v>552</v>
      </c>
      <c r="AC319" s="617" t="s">
        <v>2463</v>
      </c>
      <c r="AD319" s="616" t="s">
        <v>56</v>
      </c>
      <c r="AE319" s="616" t="s">
        <v>90</v>
      </c>
      <c r="AF319" s="616" t="s">
        <v>62</v>
      </c>
      <c r="AG319" s="616" t="s">
        <v>58</v>
      </c>
      <c r="AH319" s="616" t="s">
        <v>59</v>
      </c>
      <c r="AI319" s="616" t="s">
        <v>597</v>
      </c>
      <c r="AJ319" s="616" t="s">
        <v>552</v>
      </c>
      <c r="AK319" s="617" t="s">
        <v>2938</v>
      </c>
    </row>
    <row r="320" spans="1:37" s="604" customFormat="1" ht="17.25">
      <c r="A320" s="875">
        <v>1</v>
      </c>
      <c r="B320" s="835" t="s">
        <v>2238</v>
      </c>
      <c r="C320" s="842" t="s">
        <v>1982</v>
      </c>
      <c r="D320" s="842">
        <v>1956</v>
      </c>
      <c r="E320" s="843" t="s">
        <v>395</v>
      </c>
      <c r="F320" s="836">
        <v>1</v>
      </c>
      <c r="G320" s="837">
        <v>1.5</v>
      </c>
      <c r="H320" s="838">
        <v>83200</v>
      </c>
      <c r="I320" s="840"/>
      <c r="J320" s="840"/>
      <c r="K320" s="840">
        <f>G320*H320</f>
        <v>124800</v>
      </c>
      <c r="L320" s="838">
        <f t="shared" ref="L320:L332" si="264">+I320+J320+K320</f>
        <v>124800</v>
      </c>
      <c r="M320" s="838">
        <f t="shared" ref="M320:M342" si="265">+L320*12</f>
        <v>1497600</v>
      </c>
      <c r="N320" s="608">
        <v>1</v>
      </c>
      <c r="O320" s="605">
        <v>1.5</v>
      </c>
      <c r="P320" s="464">
        <f t="shared" ref="P320:P342" si="266">+H320</f>
        <v>83200</v>
      </c>
      <c r="Q320" s="465">
        <f t="shared" ref="Q320:Q342" si="267">+I320</f>
        <v>0</v>
      </c>
      <c r="R320" s="465">
        <f t="shared" ref="R320:R342" si="268">+J320</f>
        <v>0</v>
      </c>
      <c r="S320" s="465">
        <f t="shared" ref="S320:S342" si="269">+K320</f>
        <v>124800</v>
      </c>
      <c r="T320" s="464">
        <f t="shared" ref="T320:T342" si="270">+Q320+R320+S320</f>
        <v>124800</v>
      </c>
      <c r="U320" s="464">
        <f>+T320*12</f>
        <v>1497600</v>
      </c>
      <c r="V320" s="608">
        <v>1</v>
      </c>
      <c r="W320" s="605">
        <v>1.5</v>
      </c>
      <c r="X320" s="464">
        <f t="shared" ref="X320:X342" si="271">+P320</f>
        <v>83200</v>
      </c>
      <c r="Y320" s="465">
        <f t="shared" ref="Y320:Y342" si="272">+Q320</f>
        <v>0</v>
      </c>
      <c r="Z320" s="465">
        <f t="shared" ref="Z320:Z342" si="273">+R320</f>
        <v>0</v>
      </c>
      <c r="AA320" s="465">
        <f t="shared" ref="AA320:AA342" si="274">+S320</f>
        <v>124800</v>
      </c>
      <c r="AB320" s="464">
        <f t="shared" ref="AB320:AB342" si="275">+Y320+Z320+AA320</f>
        <v>124800</v>
      </c>
      <c r="AC320" s="464">
        <f>+AB320*12</f>
        <v>1497600</v>
      </c>
      <c r="AD320" s="608">
        <v>1</v>
      </c>
      <c r="AE320" s="605">
        <v>1.5</v>
      </c>
      <c r="AF320" s="464">
        <f t="shared" ref="AF320:AF342" si="276">+X320</f>
        <v>83200</v>
      </c>
      <c r="AG320" s="465">
        <f t="shared" ref="AG320:AG342" si="277">+Y320</f>
        <v>0</v>
      </c>
      <c r="AH320" s="465">
        <f t="shared" ref="AH320:AH342" si="278">+Z320</f>
        <v>0</v>
      </c>
      <c r="AI320" s="465">
        <f t="shared" ref="AI320:AI342" si="279">+AA320</f>
        <v>124800</v>
      </c>
      <c r="AJ320" s="464">
        <f t="shared" ref="AJ320:AJ342" si="280">+AG320+AH320+AI320</f>
        <v>124800</v>
      </c>
      <c r="AK320" s="464">
        <f>+AJ320*12</f>
        <v>1497600</v>
      </c>
    </row>
    <row r="321" spans="1:37" s="463" customFormat="1" ht="17.25">
      <c r="A321" s="875">
        <v>2</v>
      </c>
      <c r="B321" s="835" t="s">
        <v>2239</v>
      </c>
      <c r="C321" s="842" t="s">
        <v>1981</v>
      </c>
      <c r="D321" s="842">
        <v>1955</v>
      </c>
      <c r="E321" s="843" t="s">
        <v>393</v>
      </c>
      <c r="F321" s="836">
        <v>1</v>
      </c>
      <c r="G321" s="837">
        <v>1.5</v>
      </c>
      <c r="H321" s="838">
        <v>83200</v>
      </c>
      <c r="I321" s="840"/>
      <c r="J321" s="840"/>
      <c r="K321" s="840">
        <f>G321*H321</f>
        <v>124800</v>
      </c>
      <c r="L321" s="838">
        <f t="shared" si="264"/>
        <v>124800</v>
      </c>
      <c r="M321" s="838">
        <f t="shared" si="265"/>
        <v>1497600</v>
      </c>
      <c r="N321" s="608">
        <v>1</v>
      </c>
      <c r="O321" s="605">
        <v>1.5</v>
      </c>
      <c r="P321" s="464">
        <f t="shared" si="266"/>
        <v>83200</v>
      </c>
      <c r="Q321" s="465">
        <f t="shared" si="267"/>
        <v>0</v>
      </c>
      <c r="R321" s="465">
        <f t="shared" si="268"/>
        <v>0</v>
      </c>
      <c r="S321" s="465">
        <f t="shared" si="269"/>
        <v>124800</v>
      </c>
      <c r="T321" s="464">
        <f t="shared" si="270"/>
        <v>124800</v>
      </c>
      <c r="U321" s="464">
        <f t="shared" ref="U321:U342" si="281">+T321*12</f>
        <v>1497600</v>
      </c>
      <c r="V321" s="608">
        <v>1</v>
      </c>
      <c r="W321" s="605">
        <v>1.5</v>
      </c>
      <c r="X321" s="464">
        <f t="shared" si="271"/>
        <v>83200</v>
      </c>
      <c r="Y321" s="465">
        <f t="shared" si="272"/>
        <v>0</v>
      </c>
      <c r="Z321" s="465">
        <f t="shared" si="273"/>
        <v>0</v>
      </c>
      <c r="AA321" s="465">
        <f t="shared" si="274"/>
        <v>124800</v>
      </c>
      <c r="AB321" s="464">
        <f t="shared" si="275"/>
        <v>124800</v>
      </c>
      <c r="AC321" s="464">
        <f t="shared" ref="AC321:AC342" si="282">+AB321*12</f>
        <v>1497600</v>
      </c>
      <c r="AD321" s="608">
        <v>1</v>
      </c>
      <c r="AE321" s="605">
        <v>1.5</v>
      </c>
      <c r="AF321" s="464">
        <f t="shared" si="276"/>
        <v>83200</v>
      </c>
      <c r="AG321" s="465">
        <f t="shared" si="277"/>
        <v>0</v>
      </c>
      <c r="AH321" s="465">
        <f t="shared" si="278"/>
        <v>0</v>
      </c>
      <c r="AI321" s="465">
        <f t="shared" si="279"/>
        <v>124800</v>
      </c>
      <c r="AJ321" s="464">
        <f t="shared" si="280"/>
        <v>124800</v>
      </c>
      <c r="AK321" s="464">
        <f t="shared" ref="AK321:AK342" si="283">+AJ321*12</f>
        <v>1497600</v>
      </c>
    </row>
    <row r="322" spans="1:37" s="463" customFormat="1" ht="17.25">
      <c r="A322" s="875">
        <v>3</v>
      </c>
      <c r="B322" s="835" t="s">
        <v>2240</v>
      </c>
      <c r="C322" s="842" t="s">
        <v>1981</v>
      </c>
      <c r="D322" s="842">
        <v>1962</v>
      </c>
      <c r="E322" s="843" t="s">
        <v>393</v>
      </c>
      <c r="F322" s="836">
        <v>1</v>
      </c>
      <c r="G322" s="837">
        <v>1.5</v>
      </c>
      <c r="H322" s="838">
        <v>83200</v>
      </c>
      <c r="I322" s="840"/>
      <c r="J322" s="840"/>
      <c r="K322" s="840">
        <f>G322*H322</f>
        <v>124800</v>
      </c>
      <c r="L322" s="838">
        <f t="shared" si="264"/>
        <v>124800</v>
      </c>
      <c r="M322" s="838">
        <f t="shared" si="265"/>
        <v>1497600</v>
      </c>
      <c r="N322" s="608">
        <v>1</v>
      </c>
      <c r="O322" s="605">
        <v>1.5</v>
      </c>
      <c r="P322" s="464">
        <f t="shared" si="266"/>
        <v>83200</v>
      </c>
      <c r="Q322" s="465">
        <f t="shared" si="267"/>
        <v>0</v>
      </c>
      <c r="R322" s="465">
        <f t="shared" si="268"/>
        <v>0</v>
      </c>
      <c r="S322" s="465">
        <f t="shared" si="269"/>
        <v>124800</v>
      </c>
      <c r="T322" s="464">
        <f t="shared" si="270"/>
        <v>124800</v>
      </c>
      <c r="U322" s="464">
        <f t="shared" si="281"/>
        <v>1497600</v>
      </c>
      <c r="V322" s="608">
        <v>1</v>
      </c>
      <c r="W322" s="605">
        <v>1.5</v>
      </c>
      <c r="X322" s="464">
        <f t="shared" si="271"/>
        <v>83200</v>
      </c>
      <c r="Y322" s="465">
        <f t="shared" si="272"/>
        <v>0</v>
      </c>
      <c r="Z322" s="465">
        <f t="shared" si="273"/>
        <v>0</v>
      </c>
      <c r="AA322" s="465">
        <f t="shared" si="274"/>
        <v>124800</v>
      </c>
      <c r="AB322" s="464">
        <f t="shared" si="275"/>
        <v>124800</v>
      </c>
      <c r="AC322" s="464">
        <f t="shared" si="282"/>
        <v>1497600</v>
      </c>
      <c r="AD322" s="608">
        <v>1</v>
      </c>
      <c r="AE322" s="605">
        <v>1.5</v>
      </c>
      <c r="AF322" s="464">
        <f t="shared" si="276"/>
        <v>83200</v>
      </c>
      <c r="AG322" s="465">
        <f t="shared" si="277"/>
        <v>0</v>
      </c>
      <c r="AH322" s="465">
        <f t="shared" si="278"/>
        <v>0</v>
      </c>
      <c r="AI322" s="465">
        <f t="shared" si="279"/>
        <v>124800</v>
      </c>
      <c r="AJ322" s="464">
        <f t="shared" si="280"/>
        <v>124800</v>
      </c>
      <c r="AK322" s="464">
        <f t="shared" si="283"/>
        <v>1497600</v>
      </c>
    </row>
    <row r="323" spans="1:37" s="463" customFormat="1" ht="17.25">
      <c r="A323" s="875">
        <v>4</v>
      </c>
      <c r="B323" s="835" t="s">
        <v>2241</v>
      </c>
      <c r="C323" s="842" t="s">
        <v>1981</v>
      </c>
      <c r="D323" s="842">
        <v>1990</v>
      </c>
      <c r="E323" s="843" t="s">
        <v>393</v>
      </c>
      <c r="F323" s="836">
        <v>1</v>
      </c>
      <c r="G323" s="837">
        <v>1.5</v>
      </c>
      <c r="H323" s="838">
        <v>83200</v>
      </c>
      <c r="I323" s="840"/>
      <c r="J323" s="840"/>
      <c r="K323" s="840">
        <f>G323*H323</f>
        <v>124800</v>
      </c>
      <c r="L323" s="838">
        <f t="shared" si="264"/>
        <v>124800</v>
      </c>
      <c r="M323" s="838">
        <f t="shared" si="265"/>
        <v>1497600</v>
      </c>
      <c r="N323" s="608">
        <v>1</v>
      </c>
      <c r="O323" s="605">
        <v>1.5</v>
      </c>
      <c r="P323" s="464">
        <f t="shared" si="266"/>
        <v>83200</v>
      </c>
      <c r="Q323" s="465">
        <f t="shared" si="267"/>
        <v>0</v>
      </c>
      <c r="R323" s="465">
        <f t="shared" si="268"/>
        <v>0</v>
      </c>
      <c r="S323" s="465">
        <f t="shared" si="269"/>
        <v>124800</v>
      </c>
      <c r="T323" s="464">
        <f t="shared" si="270"/>
        <v>124800</v>
      </c>
      <c r="U323" s="464">
        <f t="shared" si="281"/>
        <v>1497600</v>
      </c>
      <c r="V323" s="608">
        <v>1</v>
      </c>
      <c r="W323" s="605">
        <v>1.5</v>
      </c>
      <c r="X323" s="464">
        <f t="shared" si="271"/>
        <v>83200</v>
      </c>
      <c r="Y323" s="465">
        <f t="shared" si="272"/>
        <v>0</v>
      </c>
      <c r="Z323" s="465">
        <f t="shared" si="273"/>
        <v>0</v>
      </c>
      <c r="AA323" s="465">
        <f t="shared" si="274"/>
        <v>124800</v>
      </c>
      <c r="AB323" s="464">
        <f t="shared" si="275"/>
        <v>124800</v>
      </c>
      <c r="AC323" s="464">
        <f t="shared" si="282"/>
        <v>1497600</v>
      </c>
      <c r="AD323" s="608">
        <v>1</v>
      </c>
      <c r="AE323" s="605">
        <v>1.5</v>
      </c>
      <c r="AF323" s="464">
        <f t="shared" si="276"/>
        <v>83200</v>
      </c>
      <c r="AG323" s="465">
        <f t="shared" si="277"/>
        <v>0</v>
      </c>
      <c r="AH323" s="465">
        <f t="shared" si="278"/>
        <v>0</v>
      </c>
      <c r="AI323" s="465">
        <f t="shared" si="279"/>
        <v>124800</v>
      </c>
      <c r="AJ323" s="464">
        <f t="shared" si="280"/>
        <v>124800</v>
      </c>
      <c r="AK323" s="464">
        <f t="shared" si="283"/>
        <v>1497600</v>
      </c>
    </row>
    <row r="324" spans="1:37" s="463" customFormat="1" ht="17.25">
      <c r="A324" s="875">
        <v>5</v>
      </c>
      <c r="B324" s="835" t="s">
        <v>2242</v>
      </c>
      <c r="C324" s="842" t="s">
        <v>1981</v>
      </c>
      <c r="D324" s="842">
        <v>1962</v>
      </c>
      <c r="E324" s="843" t="s">
        <v>393</v>
      </c>
      <c r="F324" s="836">
        <v>1</v>
      </c>
      <c r="G324" s="837">
        <v>1.5</v>
      </c>
      <c r="H324" s="838">
        <v>83200</v>
      </c>
      <c r="I324" s="840"/>
      <c r="J324" s="840"/>
      <c r="K324" s="840">
        <f>G324*H324</f>
        <v>124800</v>
      </c>
      <c r="L324" s="838">
        <f t="shared" si="264"/>
        <v>124800</v>
      </c>
      <c r="M324" s="838">
        <f t="shared" si="265"/>
        <v>1497600</v>
      </c>
      <c r="N324" s="608">
        <v>1</v>
      </c>
      <c r="O324" s="605">
        <v>1.5</v>
      </c>
      <c r="P324" s="464">
        <f t="shared" si="266"/>
        <v>83200</v>
      </c>
      <c r="Q324" s="465">
        <f t="shared" si="267"/>
        <v>0</v>
      </c>
      <c r="R324" s="465">
        <f t="shared" si="268"/>
        <v>0</v>
      </c>
      <c r="S324" s="465">
        <f t="shared" si="269"/>
        <v>124800</v>
      </c>
      <c r="T324" s="464">
        <f t="shared" si="270"/>
        <v>124800</v>
      </c>
      <c r="U324" s="464">
        <f t="shared" si="281"/>
        <v>1497600</v>
      </c>
      <c r="V324" s="608">
        <v>1</v>
      </c>
      <c r="W324" s="605">
        <v>1.5</v>
      </c>
      <c r="X324" s="464">
        <f t="shared" si="271"/>
        <v>83200</v>
      </c>
      <c r="Y324" s="465">
        <f t="shared" si="272"/>
        <v>0</v>
      </c>
      <c r="Z324" s="465">
        <f t="shared" si="273"/>
        <v>0</v>
      </c>
      <c r="AA324" s="465">
        <f t="shared" si="274"/>
        <v>124800</v>
      </c>
      <c r="AB324" s="464">
        <f t="shared" si="275"/>
        <v>124800</v>
      </c>
      <c r="AC324" s="464">
        <f t="shared" si="282"/>
        <v>1497600</v>
      </c>
      <c r="AD324" s="608">
        <v>1</v>
      </c>
      <c r="AE324" s="605">
        <v>1.5</v>
      </c>
      <c r="AF324" s="464">
        <f t="shared" si="276"/>
        <v>83200</v>
      </c>
      <c r="AG324" s="465">
        <f t="shared" si="277"/>
        <v>0</v>
      </c>
      <c r="AH324" s="465">
        <f t="shared" si="278"/>
        <v>0</v>
      </c>
      <c r="AI324" s="465">
        <f t="shared" si="279"/>
        <v>124800</v>
      </c>
      <c r="AJ324" s="464">
        <f t="shared" si="280"/>
        <v>124800</v>
      </c>
      <c r="AK324" s="464">
        <f t="shared" si="283"/>
        <v>1497600</v>
      </c>
    </row>
    <row r="325" spans="1:37" s="463" customFormat="1" ht="27">
      <c r="A325" s="875">
        <v>6</v>
      </c>
      <c r="B325" s="835" t="s">
        <v>2234</v>
      </c>
      <c r="C325" s="842" t="s">
        <v>1981</v>
      </c>
      <c r="D325" s="842">
        <v>1980</v>
      </c>
      <c r="E325" s="843" t="s">
        <v>929</v>
      </c>
      <c r="F325" s="836">
        <v>1</v>
      </c>
      <c r="G325" s="837">
        <v>1.25</v>
      </c>
      <c r="H325" s="839">
        <v>83200</v>
      </c>
      <c r="I325" s="840"/>
      <c r="J325" s="840"/>
      <c r="K325" s="840">
        <v>104000</v>
      </c>
      <c r="L325" s="838">
        <f t="shared" si="264"/>
        <v>104000</v>
      </c>
      <c r="M325" s="838">
        <f t="shared" si="265"/>
        <v>1248000</v>
      </c>
      <c r="N325" s="608">
        <v>1</v>
      </c>
      <c r="O325" s="605">
        <v>1.25</v>
      </c>
      <c r="P325" s="464">
        <f t="shared" si="266"/>
        <v>83200</v>
      </c>
      <c r="Q325" s="465">
        <f t="shared" si="267"/>
        <v>0</v>
      </c>
      <c r="R325" s="465">
        <f t="shared" si="268"/>
        <v>0</v>
      </c>
      <c r="S325" s="465">
        <f t="shared" si="269"/>
        <v>104000</v>
      </c>
      <c r="T325" s="464">
        <f t="shared" si="270"/>
        <v>104000</v>
      </c>
      <c r="U325" s="464">
        <f t="shared" si="281"/>
        <v>1248000</v>
      </c>
      <c r="V325" s="608">
        <v>1</v>
      </c>
      <c r="W325" s="605">
        <v>1.25</v>
      </c>
      <c r="X325" s="464">
        <f t="shared" si="271"/>
        <v>83200</v>
      </c>
      <c r="Y325" s="465">
        <f t="shared" si="272"/>
        <v>0</v>
      </c>
      <c r="Z325" s="465">
        <f t="shared" si="273"/>
        <v>0</v>
      </c>
      <c r="AA325" s="465">
        <f t="shared" si="274"/>
        <v>104000</v>
      </c>
      <c r="AB325" s="464">
        <f t="shared" si="275"/>
        <v>104000</v>
      </c>
      <c r="AC325" s="464">
        <f t="shared" si="282"/>
        <v>1248000</v>
      </c>
      <c r="AD325" s="608">
        <v>1</v>
      </c>
      <c r="AE325" s="605">
        <v>1.25</v>
      </c>
      <c r="AF325" s="464">
        <f t="shared" si="276"/>
        <v>83200</v>
      </c>
      <c r="AG325" s="465">
        <f t="shared" si="277"/>
        <v>0</v>
      </c>
      <c r="AH325" s="465">
        <f t="shared" si="278"/>
        <v>0</v>
      </c>
      <c r="AI325" s="465">
        <f t="shared" si="279"/>
        <v>104000</v>
      </c>
      <c r="AJ325" s="464">
        <f t="shared" si="280"/>
        <v>104000</v>
      </c>
      <c r="AK325" s="464">
        <f t="shared" si="283"/>
        <v>1248000</v>
      </c>
    </row>
    <row r="326" spans="1:37" s="463" customFormat="1" ht="17.25">
      <c r="A326" s="875">
        <v>7</v>
      </c>
      <c r="B326" s="835" t="s">
        <v>2233</v>
      </c>
      <c r="C326" s="842" t="s">
        <v>1961</v>
      </c>
      <c r="D326" s="842">
        <v>1965</v>
      </c>
      <c r="E326" s="843" t="s">
        <v>587</v>
      </c>
      <c r="F326" s="836">
        <v>1</v>
      </c>
      <c r="G326" s="837">
        <v>1.4</v>
      </c>
      <c r="H326" s="838">
        <v>83200</v>
      </c>
      <c r="I326" s="840"/>
      <c r="J326" s="840"/>
      <c r="K326" s="840">
        <f>H326*G326</f>
        <v>116479.99999999999</v>
      </c>
      <c r="L326" s="838">
        <f t="shared" si="264"/>
        <v>116479.99999999999</v>
      </c>
      <c r="M326" s="838">
        <f>+L326*12</f>
        <v>1397759.9999999998</v>
      </c>
      <c r="N326" s="608">
        <v>1</v>
      </c>
      <c r="O326" s="605">
        <v>1.4</v>
      </c>
      <c r="P326" s="464">
        <f t="shared" si="266"/>
        <v>83200</v>
      </c>
      <c r="Q326" s="465">
        <f t="shared" si="267"/>
        <v>0</v>
      </c>
      <c r="R326" s="465">
        <f t="shared" si="268"/>
        <v>0</v>
      </c>
      <c r="S326" s="465">
        <f t="shared" si="269"/>
        <v>116479.99999999999</v>
      </c>
      <c r="T326" s="464">
        <f t="shared" si="270"/>
        <v>116479.99999999999</v>
      </c>
      <c r="U326" s="464">
        <f t="shared" si="281"/>
        <v>1397759.9999999998</v>
      </c>
      <c r="V326" s="608">
        <v>1</v>
      </c>
      <c r="W326" s="605">
        <v>1.4</v>
      </c>
      <c r="X326" s="464">
        <f t="shared" si="271"/>
        <v>83200</v>
      </c>
      <c r="Y326" s="465">
        <f t="shared" si="272"/>
        <v>0</v>
      </c>
      <c r="Z326" s="465">
        <f t="shared" si="273"/>
        <v>0</v>
      </c>
      <c r="AA326" s="465">
        <f t="shared" si="274"/>
        <v>116479.99999999999</v>
      </c>
      <c r="AB326" s="464">
        <f t="shared" si="275"/>
        <v>116479.99999999999</v>
      </c>
      <c r="AC326" s="464">
        <f t="shared" si="282"/>
        <v>1397759.9999999998</v>
      </c>
      <c r="AD326" s="608">
        <v>1</v>
      </c>
      <c r="AE326" s="605">
        <v>1.4</v>
      </c>
      <c r="AF326" s="464">
        <f t="shared" si="276"/>
        <v>83200</v>
      </c>
      <c r="AG326" s="465">
        <f t="shared" si="277"/>
        <v>0</v>
      </c>
      <c r="AH326" s="465">
        <f t="shared" si="278"/>
        <v>0</v>
      </c>
      <c r="AI326" s="465">
        <f t="shared" si="279"/>
        <v>116479.99999999999</v>
      </c>
      <c r="AJ326" s="464">
        <f t="shared" si="280"/>
        <v>116479.99999999999</v>
      </c>
      <c r="AK326" s="464">
        <f t="shared" si="283"/>
        <v>1397759.9999999998</v>
      </c>
    </row>
    <row r="327" spans="1:37" s="463" customFormat="1" ht="40.5">
      <c r="A327" s="875">
        <v>8</v>
      </c>
      <c r="B327" s="835" t="s">
        <v>938</v>
      </c>
      <c r="C327" s="842" t="s">
        <v>1982</v>
      </c>
      <c r="D327" s="842">
        <v>1978</v>
      </c>
      <c r="E327" s="843" t="s">
        <v>928</v>
      </c>
      <c r="F327" s="836">
        <v>1</v>
      </c>
      <c r="G327" s="837">
        <v>1</v>
      </c>
      <c r="H327" s="838">
        <v>83200</v>
      </c>
      <c r="I327" s="840"/>
      <c r="J327" s="840"/>
      <c r="K327" s="840">
        <v>104000</v>
      </c>
      <c r="L327" s="838">
        <f t="shared" si="264"/>
        <v>104000</v>
      </c>
      <c r="M327" s="838">
        <f t="shared" si="265"/>
        <v>1248000</v>
      </c>
      <c r="N327" s="608">
        <v>1</v>
      </c>
      <c r="O327" s="605">
        <v>1</v>
      </c>
      <c r="P327" s="464">
        <f t="shared" si="266"/>
        <v>83200</v>
      </c>
      <c r="Q327" s="465">
        <f t="shared" si="267"/>
        <v>0</v>
      </c>
      <c r="R327" s="465">
        <f t="shared" si="268"/>
        <v>0</v>
      </c>
      <c r="S327" s="465">
        <f t="shared" si="269"/>
        <v>104000</v>
      </c>
      <c r="T327" s="464">
        <f t="shared" si="270"/>
        <v>104000</v>
      </c>
      <c r="U327" s="464">
        <f t="shared" si="281"/>
        <v>1248000</v>
      </c>
      <c r="V327" s="608">
        <v>1</v>
      </c>
      <c r="W327" s="605">
        <v>1</v>
      </c>
      <c r="X327" s="464">
        <f t="shared" si="271"/>
        <v>83200</v>
      </c>
      <c r="Y327" s="465">
        <f t="shared" si="272"/>
        <v>0</v>
      </c>
      <c r="Z327" s="465">
        <f t="shared" si="273"/>
        <v>0</v>
      </c>
      <c r="AA327" s="465">
        <f t="shared" si="274"/>
        <v>104000</v>
      </c>
      <c r="AB327" s="464">
        <f t="shared" si="275"/>
        <v>104000</v>
      </c>
      <c r="AC327" s="464">
        <f t="shared" si="282"/>
        <v>1248000</v>
      </c>
      <c r="AD327" s="608">
        <v>1</v>
      </c>
      <c r="AE327" s="605">
        <v>1</v>
      </c>
      <c r="AF327" s="464">
        <f t="shared" si="276"/>
        <v>83200</v>
      </c>
      <c r="AG327" s="465">
        <f t="shared" si="277"/>
        <v>0</v>
      </c>
      <c r="AH327" s="465">
        <f t="shared" si="278"/>
        <v>0</v>
      </c>
      <c r="AI327" s="465">
        <f t="shared" si="279"/>
        <v>104000</v>
      </c>
      <c r="AJ327" s="464">
        <f t="shared" si="280"/>
        <v>104000</v>
      </c>
      <c r="AK327" s="464">
        <f t="shared" si="283"/>
        <v>1248000</v>
      </c>
    </row>
    <row r="328" spans="1:37" s="463" customFormat="1" ht="17.25">
      <c r="A328" s="875">
        <v>9</v>
      </c>
      <c r="B328" s="835" t="s">
        <v>3128</v>
      </c>
      <c r="C328" s="842" t="s">
        <v>1981</v>
      </c>
      <c r="D328" s="842">
        <v>1990</v>
      </c>
      <c r="E328" s="843" t="s">
        <v>392</v>
      </c>
      <c r="F328" s="836">
        <v>1</v>
      </c>
      <c r="G328" s="837">
        <v>1.6</v>
      </c>
      <c r="H328" s="838">
        <v>83200</v>
      </c>
      <c r="I328" s="840"/>
      <c r="J328" s="840"/>
      <c r="K328" s="840">
        <f>G328*H328</f>
        <v>133120</v>
      </c>
      <c r="L328" s="838">
        <f t="shared" si="264"/>
        <v>133120</v>
      </c>
      <c r="M328" s="838">
        <f t="shared" si="265"/>
        <v>1597440</v>
      </c>
      <c r="N328" s="608">
        <v>1</v>
      </c>
      <c r="O328" s="605">
        <v>1.6</v>
      </c>
      <c r="P328" s="464">
        <f t="shared" si="266"/>
        <v>83200</v>
      </c>
      <c r="Q328" s="465">
        <f t="shared" si="267"/>
        <v>0</v>
      </c>
      <c r="R328" s="465">
        <f t="shared" si="268"/>
        <v>0</v>
      </c>
      <c r="S328" s="465">
        <f t="shared" si="269"/>
        <v>133120</v>
      </c>
      <c r="T328" s="464">
        <f t="shared" si="270"/>
        <v>133120</v>
      </c>
      <c r="U328" s="464">
        <f t="shared" si="281"/>
        <v>1597440</v>
      </c>
      <c r="V328" s="608">
        <v>1</v>
      </c>
      <c r="W328" s="605">
        <v>1.6</v>
      </c>
      <c r="X328" s="464">
        <f t="shared" si="271"/>
        <v>83200</v>
      </c>
      <c r="Y328" s="465">
        <f t="shared" si="272"/>
        <v>0</v>
      </c>
      <c r="Z328" s="465">
        <f t="shared" si="273"/>
        <v>0</v>
      </c>
      <c r="AA328" s="465">
        <f t="shared" si="274"/>
        <v>133120</v>
      </c>
      <c r="AB328" s="464">
        <f t="shared" si="275"/>
        <v>133120</v>
      </c>
      <c r="AC328" s="464">
        <f t="shared" si="282"/>
        <v>1597440</v>
      </c>
      <c r="AD328" s="608">
        <v>1</v>
      </c>
      <c r="AE328" s="605">
        <v>1.6</v>
      </c>
      <c r="AF328" s="464">
        <f t="shared" si="276"/>
        <v>83200</v>
      </c>
      <c r="AG328" s="465">
        <f t="shared" si="277"/>
        <v>0</v>
      </c>
      <c r="AH328" s="465">
        <f t="shared" si="278"/>
        <v>0</v>
      </c>
      <c r="AI328" s="465">
        <f t="shared" si="279"/>
        <v>133120</v>
      </c>
      <c r="AJ328" s="464">
        <f t="shared" si="280"/>
        <v>133120</v>
      </c>
      <c r="AK328" s="464">
        <f t="shared" si="283"/>
        <v>1597440</v>
      </c>
    </row>
    <row r="329" spans="1:37" s="463" customFormat="1" ht="17.25">
      <c r="A329" s="875">
        <v>10</v>
      </c>
      <c r="B329" s="835" t="s">
        <v>2243</v>
      </c>
      <c r="C329" s="809" t="s">
        <v>1982</v>
      </c>
      <c r="D329" s="809">
        <v>1976</v>
      </c>
      <c r="E329" s="809" t="s">
        <v>413</v>
      </c>
      <c r="F329" s="836">
        <v>1</v>
      </c>
      <c r="G329" s="837">
        <v>1</v>
      </c>
      <c r="H329" s="838">
        <v>83200</v>
      </c>
      <c r="I329" s="840"/>
      <c r="J329" s="840"/>
      <c r="K329" s="840">
        <v>104000</v>
      </c>
      <c r="L329" s="838">
        <f t="shared" si="264"/>
        <v>104000</v>
      </c>
      <c r="M329" s="838">
        <f t="shared" si="265"/>
        <v>1248000</v>
      </c>
      <c r="N329" s="608">
        <v>1</v>
      </c>
      <c r="O329" s="605">
        <v>1</v>
      </c>
      <c r="P329" s="464">
        <f t="shared" si="266"/>
        <v>83200</v>
      </c>
      <c r="Q329" s="465">
        <f t="shared" si="267"/>
        <v>0</v>
      </c>
      <c r="R329" s="465">
        <f t="shared" si="268"/>
        <v>0</v>
      </c>
      <c r="S329" s="465">
        <f t="shared" si="269"/>
        <v>104000</v>
      </c>
      <c r="T329" s="464">
        <f t="shared" si="270"/>
        <v>104000</v>
      </c>
      <c r="U329" s="464">
        <f t="shared" si="281"/>
        <v>1248000</v>
      </c>
      <c r="V329" s="608">
        <v>1</v>
      </c>
      <c r="W329" s="605">
        <v>1</v>
      </c>
      <c r="X329" s="464">
        <f t="shared" si="271"/>
        <v>83200</v>
      </c>
      <c r="Y329" s="465">
        <f t="shared" si="272"/>
        <v>0</v>
      </c>
      <c r="Z329" s="465">
        <f t="shared" si="273"/>
        <v>0</v>
      </c>
      <c r="AA329" s="465">
        <f t="shared" si="274"/>
        <v>104000</v>
      </c>
      <c r="AB329" s="464">
        <f t="shared" si="275"/>
        <v>104000</v>
      </c>
      <c r="AC329" s="464">
        <f t="shared" si="282"/>
        <v>1248000</v>
      </c>
      <c r="AD329" s="608">
        <v>1</v>
      </c>
      <c r="AE329" s="605">
        <v>1</v>
      </c>
      <c r="AF329" s="464">
        <f t="shared" si="276"/>
        <v>83200</v>
      </c>
      <c r="AG329" s="465">
        <f t="shared" si="277"/>
        <v>0</v>
      </c>
      <c r="AH329" s="465">
        <f t="shared" si="278"/>
        <v>0</v>
      </c>
      <c r="AI329" s="465">
        <f t="shared" si="279"/>
        <v>104000</v>
      </c>
      <c r="AJ329" s="464">
        <f t="shared" si="280"/>
        <v>104000</v>
      </c>
      <c r="AK329" s="464">
        <f t="shared" si="283"/>
        <v>1248000</v>
      </c>
    </row>
    <row r="330" spans="1:37" s="463" customFormat="1" ht="17.25">
      <c r="A330" s="875">
        <v>11</v>
      </c>
      <c r="B330" s="835" t="s">
        <v>2244</v>
      </c>
      <c r="C330" s="809" t="s">
        <v>1982</v>
      </c>
      <c r="D330" s="809">
        <v>1973</v>
      </c>
      <c r="E330" s="809" t="s">
        <v>413</v>
      </c>
      <c r="F330" s="836">
        <v>1</v>
      </c>
      <c r="G330" s="837">
        <v>1</v>
      </c>
      <c r="H330" s="838">
        <v>83200</v>
      </c>
      <c r="I330" s="840"/>
      <c r="J330" s="840"/>
      <c r="K330" s="840">
        <v>95625</v>
      </c>
      <c r="L330" s="838">
        <f t="shared" si="264"/>
        <v>95625</v>
      </c>
      <c r="M330" s="838">
        <f t="shared" si="265"/>
        <v>1147500</v>
      </c>
      <c r="N330" s="608">
        <v>1</v>
      </c>
      <c r="O330" s="605">
        <v>1</v>
      </c>
      <c r="P330" s="464">
        <f t="shared" si="266"/>
        <v>83200</v>
      </c>
      <c r="Q330" s="465">
        <f t="shared" si="267"/>
        <v>0</v>
      </c>
      <c r="R330" s="465">
        <f t="shared" si="268"/>
        <v>0</v>
      </c>
      <c r="S330" s="465">
        <f t="shared" si="269"/>
        <v>95625</v>
      </c>
      <c r="T330" s="464">
        <f t="shared" si="270"/>
        <v>95625</v>
      </c>
      <c r="U330" s="464">
        <f t="shared" si="281"/>
        <v>1147500</v>
      </c>
      <c r="V330" s="608">
        <v>1</v>
      </c>
      <c r="W330" s="605">
        <v>1</v>
      </c>
      <c r="X330" s="464">
        <f t="shared" si="271"/>
        <v>83200</v>
      </c>
      <c r="Y330" s="465">
        <f t="shared" si="272"/>
        <v>0</v>
      </c>
      <c r="Z330" s="465">
        <f t="shared" si="273"/>
        <v>0</v>
      </c>
      <c r="AA330" s="465">
        <f t="shared" si="274"/>
        <v>95625</v>
      </c>
      <c r="AB330" s="464">
        <f t="shared" si="275"/>
        <v>95625</v>
      </c>
      <c r="AC330" s="464">
        <f t="shared" si="282"/>
        <v>1147500</v>
      </c>
      <c r="AD330" s="608">
        <v>1</v>
      </c>
      <c r="AE330" s="605">
        <v>1</v>
      </c>
      <c r="AF330" s="464">
        <f t="shared" si="276"/>
        <v>83200</v>
      </c>
      <c r="AG330" s="465">
        <f t="shared" si="277"/>
        <v>0</v>
      </c>
      <c r="AH330" s="465">
        <f t="shared" si="278"/>
        <v>0</v>
      </c>
      <c r="AI330" s="465">
        <f t="shared" si="279"/>
        <v>95625</v>
      </c>
      <c r="AJ330" s="464">
        <f t="shared" si="280"/>
        <v>95625</v>
      </c>
      <c r="AK330" s="464">
        <f t="shared" si="283"/>
        <v>1147500</v>
      </c>
    </row>
    <row r="331" spans="1:37" s="463" customFormat="1" ht="17.25">
      <c r="A331" s="875">
        <v>12</v>
      </c>
      <c r="B331" s="835" t="s">
        <v>148</v>
      </c>
      <c r="C331" s="809" t="s">
        <v>1982</v>
      </c>
      <c r="D331" s="809">
        <v>1971</v>
      </c>
      <c r="E331" s="809" t="s">
        <v>413</v>
      </c>
      <c r="F331" s="836">
        <v>1</v>
      </c>
      <c r="G331" s="837">
        <v>1</v>
      </c>
      <c r="H331" s="838">
        <v>83200</v>
      </c>
      <c r="I331" s="840"/>
      <c r="J331" s="840"/>
      <c r="K331" s="840">
        <v>95625</v>
      </c>
      <c r="L331" s="838">
        <f t="shared" si="264"/>
        <v>95625</v>
      </c>
      <c r="M331" s="838">
        <f t="shared" si="265"/>
        <v>1147500</v>
      </c>
      <c r="N331" s="608">
        <v>1</v>
      </c>
      <c r="O331" s="605">
        <v>1</v>
      </c>
      <c r="P331" s="464">
        <f t="shared" si="266"/>
        <v>83200</v>
      </c>
      <c r="Q331" s="465">
        <f t="shared" si="267"/>
        <v>0</v>
      </c>
      <c r="R331" s="465">
        <f t="shared" si="268"/>
        <v>0</v>
      </c>
      <c r="S331" s="465">
        <f t="shared" si="269"/>
        <v>95625</v>
      </c>
      <c r="T331" s="464">
        <f t="shared" si="270"/>
        <v>95625</v>
      </c>
      <c r="U331" s="464">
        <f t="shared" si="281"/>
        <v>1147500</v>
      </c>
      <c r="V331" s="608">
        <v>1</v>
      </c>
      <c r="W331" s="605">
        <v>1</v>
      </c>
      <c r="X331" s="464">
        <f t="shared" si="271"/>
        <v>83200</v>
      </c>
      <c r="Y331" s="465">
        <f t="shared" si="272"/>
        <v>0</v>
      </c>
      <c r="Z331" s="465">
        <f t="shared" si="273"/>
        <v>0</v>
      </c>
      <c r="AA331" s="465">
        <f t="shared" si="274"/>
        <v>95625</v>
      </c>
      <c r="AB331" s="464">
        <f t="shared" si="275"/>
        <v>95625</v>
      </c>
      <c r="AC331" s="464">
        <f t="shared" si="282"/>
        <v>1147500</v>
      </c>
      <c r="AD331" s="608">
        <v>1</v>
      </c>
      <c r="AE331" s="605">
        <v>1</v>
      </c>
      <c r="AF331" s="464">
        <f t="shared" si="276"/>
        <v>83200</v>
      </c>
      <c r="AG331" s="465">
        <f t="shared" si="277"/>
        <v>0</v>
      </c>
      <c r="AH331" s="465">
        <f t="shared" si="278"/>
        <v>0</v>
      </c>
      <c r="AI331" s="465">
        <f t="shared" si="279"/>
        <v>95625</v>
      </c>
      <c r="AJ331" s="464">
        <f t="shared" si="280"/>
        <v>95625</v>
      </c>
      <c r="AK331" s="464">
        <f t="shared" si="283"/>
        <v>1147500</v>
      </c>
    </row>
    <row r="332" spans="1:37" s="463" customFormat="1" ht="17.25">
      <c r="A332" s="875">
        <v>13</v>
      </c>
      <c r="B332" s="835" t="s">
        <v>3129</v>
      </c>
      <c r="C332" s="809" t="s">
        <v>1982</v>
      </c>
      <c r="D332" s="809">
        <v>1990</v>
      </c>
      <c r="E332" s="809" t="s">
        <v>413</v>
      </c>
      <c r="F332" s="836">
        <v>1</v>
      </c>
      <c r="G332" s="837">
        <v>1</v>
      </c>
      <c r="H332" s="838">
        <v>83200</v>
      </c>
      <c r="I332" s="840"/>
      <c r="J332" s="840"/>
      <c r="K332" s="840">
        <v>104000</v>
      </c>
      <c r="L332" s="838">
        <f t="shared" si="264"/>
        <v>104000</v>
      </c>
      <c r="M332" s="838">
        <f t="shared" si="265"/>
        <v>1248000</v>
      </c>
      <c r="N332" s="608">
        <v>1</v>
      </c>
      <c r="O332" s="605">
        <v>1</v>
      </c>
      <c r="P332" s="464">
        <f t="shared" si="266"/>
        <v>83200</v>
      </c>
      <c r="Q332" s="465">
        <f t="shared" si="267"/>
        <v>0</v>
      </c>
      <c r="R332" s="465">
        <f t="shared" si="268"/>
        <v>0</v>
      </c>
      <c r="S332" s="465">
        <f t="shared" si="269"/>
        <v>104000</v>
      </c>
      <c r="T332" s="464">
        <f t="shared" si="270"/>
        <v>104000</v>
      </c>
      <c r="U332" s="464">
        <f t="shared" si="281"/>
        <v>1248000</v>
      </c>
      <c r="V332" s="608">
        <v>1</v>
      </c>
      <c r="W332" s="605">
        <v>1</v>
      </c>
      <c r="X332" s="464">
        <f t="shared" si="271"/>
        <v>83200</v>
      </c>
      <c r="Y332" s="465">
        <f t="shared" si="272"/>
        <v>0</v>
      </c>
      <c r="Z332" s="465">
        <f t="shared" si="273"/>
        <v>0</v>
      </c>
      <c r="AA332" s="465">
        <f t="shared" si="274"/>
        <v>104000</v>
      </c>
      <c r="AB332" s="464">
        <f t="shared" si="275"/>
        <v>104000</v>
      </c>
      <c r="AC332" s="464">
        <f t="shared" si="282"/>
        <v>1248000</v>
      </c>
      <c r="AD332" s="608">
        <v>1</v>
      </c>
      <c r="AE332" s="605">
        <v>1</v>
      </c>
      <c r="AF332" s="464">
        <f t="shared" si="276"/>
        <v>83200</v>
      </c>
      <c r="AG332" s="465">
        <f t="shared" si="277"/>
        <v>0</v>
      </c>
      <c r="AH332" s="465">
        <f t="shared" si="278"/>
        <v>0</v>
      </c>
      <c r="AI332" s="465">
        <f t="shared" si="279"/>
        <v>104000</v>
      </c>
      <c r="AJ332" s="464">
        <f t="shared" si="280"/>
        <v>104000</v>
      </c>
      <c r="AK332" s="464">
        <f t="shared" si="283"/>
        <v>1248000</v>
      </c>
    </row>
    <row r="333" spans="1:37" s="463" customFormat="1" ht="17.25">
      <c r="A333" s="875">
        <v>14</v>
      </c>
      <c r="B333" s="835" t="s">
        <v>1475</v>
      </c>
      <c r="C333" s="842" t="s">
        <v>1982</v>
      </c>
      <c r="D333" s="842">
        <v>1949</v>
      </c>
      <c r="E333" s="843" t="s">
        <v>408</v>
      </c>
      <c r="F333" s="836">
        <v>1</v>
      </c>
      <c r="G333" s="837">
        <v>1</v>
      </c>
      <c r="H333" s="838">
        <v>83200</v>
      </c>
      <c r="I333" s="840"/>
      <c r="J333" s="840"/>
      <c r="K333" s="840">
        <v>95625</v>
      </c>
      <c r="L333" s="840">
        <f t="shared" ref="L333:L342" si="284">+I333+J333+K333</f>
        <v>95625</v>
      </c>
      <c r="M333" s="838">
        <f t="shared" si="265"/>
        <v>1147500</v>
      </c>
      <c r="N333" s="608">
        <v>1</v>
      </c>
      <c r="O333" s="605">
        <v>1</v>
      </c>
      <c r="P333" s="464">
        <f t="shared" si="266"/>
        <v>83200</v>
      </c>
      <c r="Q333" s="465">
        <f t="shared" si="267"/>
        <v>0</v>
      </c>
      <c r="R333" s="465">
        <f t="shared" si="268"/>
        <v>0</v>
      </c>
      <c r="S333" s="465">
        <f t="shared" si="269"/>
        <v>95625</v>
      </c>
      <c r="T333" s="464">
        <f t="shared" si="270"/>
        <v>95625</v>
      </c>
      <c r="U333" s="464">
        <f t="shared" si="281"/>
        <v>1147500</v>
      </c>
      <c r="V333" s="608">
        <v>1</v>
      </c>
      <c r="W333" s="605">
        <v>1</v>
      </c>
      <c r="X333" s="464">
        <f t="shared" si="271"/>
        <v>83200</v>
      </c>
      <c r="Y333" s="465">
        <f t="shared" si="272"/>
        <v>0</v>
      </c>
      <c r="Z333" s="465">
        <f t="shared" si="273"/>
        <v>0</v>
      </c>
      <c r="AA333" s="465">
        <f t="shared" si="274"/>
        <v>95625</v>
      </c>
      <c r="AB333" s="464">
        <f t="shared" si="275"/>
        <v>95625</v>
      </c>
      <c r="AC333" s="464">
        <f t="shared" si="282"/>
        <v>1147500</v>
      </c>
      <c r="AD333" s="608">
        <v>1</v>
      </c>
      <c r="AE333" s="605">
        <v>1</v>
      </c>
      <c r="AF333" s="464">
        <f t="shared" si="276"/>
        <v>83200</v>
      </c>
      <c r="AG333" s="465">
        <f t="shared" si="277"/>
        <v>0</v>
      </c>
      <c r="AH333" s="465">
        <f t="shared" si="278"/>
        <v>0</v>
      </c>
      <c r="AI333" s="465">
        <f t="shared" si="279"/>
        <v>95625</v>
      </c>
      <c r="AJ333" s="464">
        <f t="shared" si="280"/>
        <v>95625</v>
      </c>
      <c r="AK333" s="464">
        <f t="shared" si="283"/>
        <v>1147500</v>
      </c>
    </row>
    <row r="334" spans="1:37" s="463" customFormat="1" ht="17.25">
      <c r="A334" s="875">
        <v>15</v>
      </c>
      <c r="B334" s="835" t="s">
        <v>3130</v>
      </c>
      <c r="C334" s="842" t="s">
        <v>1982</v>
      </c>
      <c r="D334" s="842">
        <v>1955</v>
      </c>
      <c r="E334" s="843" t="s">
        <v>408</v>
      </c>
      <c r="F334" s="836">
        <v>1</v>
      </c>
      <c r="G334" s="837">
        <v>1</v>
      </c>
      <c r="H334" s="838">
        <v>83200</v>
      </c>
      <c r="I334" s="840"/>
      <c r="J334" s="840"/>
      <c r="K334" s="840">
        <v>95625</v>
      </c>
      <c r="L334" s="840">
        <f t="shared" si="284"/>
        <v>95625</v>
      </c>
      <c r="M334" s="838">
        <f t="shared" si="265"/>
        <v>1147500</v>
      </c>
      <c r="N334" s="608">
        <v>1</v>
      </c>
      <c r="O334" s="605">
        <v>1</v>
      </c>
      <c r="P334" s="464">
        <f t="shared" si="266"/>
        <v>83200</v>
      </c>
      <c r="Q334" s="465">
        <f t="shared" si="267"/>
        <v>0</v>
      </c>
      <c r="R334" s="465">
        <f t="shared" si="268"/>
        <v>0</v>
      </c>
      <c r="S334" s="465">
        <f t="shared" si="269"/>
        <v>95625</v>
      </c>
      <c r="T334" s="464">
        <f t="shared" si="270"/>
        <v>95625</v>
      </c>
      <c r="U334" s="464">
        <f t="shared" si="281"/>
        <v>1147500</v>
      </c>
      <c r="V334" s="608">
        <v>1</v>
      </c>
      <c r="W334" s="605">
        <v>1</v>
      </c>
      <c r="X334" s="464">
        <f t="shared" si="271"/>
        <v>83200</v>
      </c>
      <c r="Y334" s="465">
        <f t="shared" si="272"/>
        <v>0</v>
      </c>
      <c r="Z334" s="465">
        <f t="shared" si="273"/>
        <v>0</v>
      </c>
      <c r="AA334" s="465">
        <f t="shared" si="274"/>
        <v>95625</v>
      </c>
      <c r="AB334" s="464">
        <f t="shared" si="275"/>
        <v>95625</v>
      </c>
      <c r="AC334" s="464">
        <f t="shared" si="282"/>
        <v>1147500</v>
      </c>
      <c r="AD334" s="608">
        <v>1</v>
      </c>
      <c r="AE334" s="605">
        <v>1</v>
      </c>
      <c r="AF334" s="464">
        <f t="shared" si="276"/>
        <v>83200</v>
      </c>
      <c r="AG334" s="465">
        <f t="shared" si="277"/>
        <v>0</v>
      </c>
      <c r="AH334" s="465">
        <f t="shared" si="278"/>
        <v>0</v>
      </c>
      <c r="AI334" s="465">
        <f t="shared" si="279"/>
        <v>95625</v>
      </c>
      <c r="AJ334" s="464">
        <f t="shared" si="280"/>
        <v>95625</v>
      </c>
      <c r="AK334" s="464">
        <f t="shared" si="283"/>
        <v>1147500</v>
      </c>
    </row>
    <row r="335" spans="1:37" s="463" customFormat="1" ht="17.25">
      <c r="A335" s="875">
        <v>16</v>
      </c>
      <c r="B335" s="835" t="s">
        <v>3131</v>
      </c>
      <c r="C335" s="842" t="s">
        <v>1982</v>
      </c>
      <c r="D335" s="842">
        <v>1961</v>
      </c>
      <c r="E335" s="843" t="s">
        <v>408</v>
      </c>
      <c r="F335" s="836">
        <v>1</v>
      </c>
      <c r="G335" s="837">
        <v>1</v>
      </c>
      <c r="H335" s="838">
        <v>83200</v>
      </c>
      <c r="I335" s="840"/>
      <c r="J335" s="840"/>
      <c r="K335" s="840">
        <v>95625</v>
      </c>
      <c r="L335" s="840">
        <f t="shared" si="284"/>
        <v>95625</v>
      </c>
      <c r="M335" s="838">
        <f t="shared" si="265"/>
        <v>1147500</v>
      </c>
      <c r="N335" s="608">
        <v>1</v>
      </c>
      <c r="O335" s="605">
        <v>1</v>
      </c>
      <c r="P335" s="464">
        <f t="shared" si="266"/>
        <v>83200</v>
      </c>
      <c r="Q335" s="465">
        <f t="shared" si="267"/>
        <v>0</v>
      </c>
      <c r="R335" s="465">
        <f t="shared" si="268"/>
        <v>0</v>
      </c>
      <c r="S335" s="465">
        <f t="shared" si="269"/>
        <v>95625</v>
      </c>
      <c r="T335" s="464">
        <f t="shared" si="270"/>
        <v>95625</v>
      </c>
      <c r="U335" s="464">
        <f t="shared" si="281"/>
        <v>1147500</v>
      </c>
      <c r="V335" s="608">
        <v>1</v>
      </c>
      <c r="W335" s="605">
        <v>1</v>
      </c>
      <c r="X335" s="464">
        <f t="shared" si="271"/>
        <v>83200</v>
      </c>
      <c r="Y335" s="465">
        <f t="shared" si="272"/>
        <v>0</v>
      </c>
      <c r="Z335" s="465">
        <f t="shared" si="273"/>
        <v>0</v>
      </c>
      <c r="AA335" s="465">
        <f t="shared" si="274"/>
        <v>95625</v>
      </c>
      <c r="AB335" s="464">
        <f t="shared" si="275"/>
        <v>95625</v>
      </c>
      <c r="AC335" s="464">
        <f t="shared" si="282"/>
        <v>1147500</v>
      </c>
      <c r="AD335" s="608">
        <v>1</v>
      </c>
      <c r="AE335" s="605">
        <v>1</v>
      </c>
      <c r="AF335" s="464">
        <f t="shared" si="276"/>
        <v>83200</v>
      </c>
      <c r="AG335" s="465">
        <f t="shared" si="277"/>
        <v>0</v>
      </c>
      <c r="AH335" s="465">
        <f t="shared" si="278"/>
        <v>0</v>
      </c>
      <c r="AI335" s="465">
        <f t="shared" si="279"/>
        <v>95625</v>
      </c>
      <c r="AJ335" s="464">
        <f t="shared" si="280"/>
        <v>95625</v>
      </c>
      <c r="AK335" s="464">
        <f t="shared" si="283"/>
        <v>1147500</v>
      </c>
    </row>
    <row r="336" spans="1:37" s="463" customFormat="1" ht="17.25">
      <c r="A336" s="875">
        <v>17</v>
      </c>
      <c r="B336" s="835" t="s">
        <v>2147</v>
      </c>
      <c r="C336" s="842" t="s">
        <v>1982</v>
      </c>
      <c r="D336" s="842">
        <v>1962</v>
      </c>
      <c r="E336" s="843" t="s">
        <v>408</v>
      </c>
      <c r="F336" s="836">
        <v>1</v>
      </c>
      <c r="G336" s="837">
        <v>1</v>
      </c>
      <c r="H336" s="838">
        <v>83200</v>
      </c>
      <c r="I336" s="840"/>
      <c r="J336" s="840"/>
      <c r="K336" s="840">
        <v>95625</v>
      </c>
      <c r="L336" s="840">
        <f t="shared" si="284"/>
        <v>95625</v>
      </c>
      <c r="M336" s="838">
        <f t="shared" si="265"/>
        <v>1147500</v>
      </c>
      <c r="N336" s="608">
        <v>1</v>
      </c>
      <c r="O336" s="605">
        <v>1</v>
      </c>
      <c r="P336" s="464">
        <f t="shared" si="266"/>
        <v>83200</v>
      </c>
      <c r="Q336" s="465">
        <f t="shared" si="267"/>
        <v>0</v>
      </c>
      <c r="R336" s="465">
        <f t="shared" si="268"/>
        <v>0</v>
      </c>
      <c r="S336" s="465">
        <f t="shared" si="269"/>
        <v>95625</v>
      </c>
      <c r="T336" s="464">
        <f t="shared" si="270"/>
        <v>95625</v>
      </c>
      <c r="U336" s="464">
        <f t="shared" si="281"/>
        <v>1147500</v>
      </c>
      <c r="V336" s="608">
        <v>1</v>
      </c>
      <c r="W336" s="605">
        <v>1</v>
      </c>
      <c r="X336" s="464">
        <f t="shared" si="271"/>
        <v>83200</v>
      </c>
      <c r="Y336" s="465">
        <f t="shared" si="272"/>
        <v>0</v>
      </c>
      <c r="Z336" s="465">
        <f t="shared" si="273"/>
        <v>0</v>
      </c>
      <c r="AA336" s="465">
        <f t="shared" si="274"/>
        <v>95625</v>
      </c>
      <c r="AB336" s="464">
        <f t="shared" si="275"/>
        <v>95625</v>
      </c>
      <c r="AC336" s="464">
        <f t="shared" si="282"/>
        <v>1147500</v>
      </c>
      <c r="AD336" s="608">
        <v>1</v>
      </c>
      <c r="AE336" s="605">
        <v>1</v>
      </c>
      <c r="AF336" s="464">
        <f t="shared" si="276"/>
        <v>83200</v>
      </c>
      <c r="AG336" s="465">
        <f t="shared" si="277"/>
        <v>0</v>
      </c>
      <c r="AH336" s="465">
        <f t="shared" si="278"/>
        <v>0</v>
      </c>
      <c r="AI336" s="465">
        <f t="shared" si="279"/>
        <v>95625</v>
      </c>
      <c r="AJ336" s="464">
        <f t="shared" si="280"/>
        <v>95625</v>
      </c>
      <c r="AK336" s="464">
        <f t="shared" si="283"/>
        <v>1147500</v>
      </c>
    </row>
    <row r="337" spans="1:37" s="463" customFormat="1" ht="17.25">
      <c r="A337" s="875">
        <v>18</v>
      </c>
      <c r="B337" s="835" t="s">
        <v>209</v>
      </c>
      <c r="C337" s="842" t="s">
        <v>1982</v>
      </c>
      <c r="D337" s="842">
        <v>1959</v>
      </c>
      <c r="E337" s="843" t="s">
        <v>408</v>
      </c>
      <c r="F337" s="836">
        <v>1</v>
      </c>
      <c r="G337" s="837">
        <v>1</v>
      </c>
      <c r="H337" s="838">
        <v>83200</v>
      </c>
      <c r="I337" s="840"/>
      <c r="J337" s="840"/>
      <c r="K337" s="840">
        <v>95625</v>
      </c>
      <c r="L337" s="840">
        <f t="shared" si="284"/>
        <v>95625</v>
      </c>
      <c r="M337" s="838">
        <f t="shared" si="265"/>
        <v>1147500</v>
      </c>
      <c r="N337" s="608">
        <v>1</v>
      </c>
      <c r="O337" s="605">
        <v>1</v>
      </c>
      <c r="P337" s="464">
        <f t="shared" si="266"/>
        <v>83200</v>
      </c>
      <c r="Q337" s="465">
        <f t="shared" si="267"/>
        <v>0</v>
      </c>
      <c r="R337" s="465">
        <f t="shared" si="268"/>
        <v>0</v>
      </c>
      <c r="S337" s="465">
        <f t="shared" si="269"/>
        <v>95625</v>
      </c>
      <c r="T337" s="464">
        <f t="shared" si="270"/>
        <v>95625</v>
      </c>
      <c r="U337" s="464">
        <f t="shared" si="281"/>
        <v>1147500</v>
      </c>
      <c r="V337" s="608">
        <v>1</v>
      </c>
      <c r="W337" s="605">
        <v>1</v>
      </c>
      <c r="X337" s="464">
        <f t="shared" si="271"/>
        <v>83200</v>
      </c>
      <c r="Y337" s="465">
        <f t="shared" si="272"/>
        <v>0</v>
      </c>
      <c r="Z337" s="465">
        <f t="shared" si="273"/>
        <v>0</v>
      </c>
      <c r="AA337" s="465">
        <f t="shared" si="274"/>
        <v>95625</v>
      </c>
      <c r="AB337" s="464">
        <f t="shared" si="275"/>
        <v>95625</v>
      </c>
      <c r="AC337" s="464">
        <f t="shared" si="282"/>
        <v>1147500</v>
      </c>
      <c r="AD337" s="608">
        <v>1</v>
      </c>
      <c r="AE337" s="605">
        <v>1</v>
      </c>
      <c r="AF337" s="464">
        <f t="shared" si="276"/>
        <v>83200</v>
      </c>
      <c r="AG337" s="465">
        <f t="shared" si="277"/>
        <v>0</v>
      </c>
      <c r="AH337" s="465">
        <f t="shared" si="278"/>
        <v>0</v>
      </c>
      <c r="AI337" s="465">
        <f t="shared" si="279"/>
        <v>95625</v>
      </c>
      <c r="AJ337" s="464">
        <f t="shared" si="280"/>
        <v>95625</v>
      </c>
      <c r="AK337" s="464">
        <f t="shared" si="283"/>
        <v>1147500</v>
      </c>
    </row>
    <row r="338" spans="1:37" s="463" customFormat="1" ht="17.25">
      <c r="A338" s="875">
        <v>19</v>
      </c>
      <c r="B338" s="835" t="s">
        <v>2235</v>
      </c>
      <c r="C338" s="842" t="s">
        <v>1982</v>
      </c>
      <c r="D338" s="842">
        <v>1979</v>
      </c>
      <c r="E338" s="843" t="s">
        <v>408</v>
      </c>
      <c r="F338" s="836">
        <v>1</v>
      </c>
      <c r="G338" s="837">
        <v>1</v>
      </c>
      <c r="H338" s="838">
        <v>83200</v>
      </c>
      <c r="I338" s="840"/>
      <c r="J338" s="840"/>
      <c r="K338" s="840">
        <v>104000</v>
      </c>
      <c r="L338" s="840">
        <f t="shared" si="284"/>
        <v>104000</v>
      </c>
      <c r="M338" s="838">
        <f t="shared" si="265"/>
        <v>1248000</v>
      </c>
      <c r="N338" s="608">
        <v>1</v>
      </c>
      <c r="O338" s="605">
        <v>1</v>
      </c>
      <c r="P338" s="464">
        <f t="shared" si="266"/>
        <v>83200</v>
      </c>
      <c r="Q338" s="465">
        <f t="shared" si="267"/>
        <v>0</v>
      </c>
      <c r="R338" s="465">
        <f t="shared" si="268"/>
        <v>0</v>
      </c>
      <c r="S338" s="465">
        <f t="shared" si="269"/>
        <v>104000</v>
      </c>
      <c r="T338" s="464">
        <f t="shared" si="270"/>
        <v>104000</v>
      </c>
      <c r="U338" s="464">
        <f t="shared" si="281"/>
        <v>1248000</v>
      </c>
      <c r="V338" s="608">
        <v>1</v>
      </c>
      <c r="W338" s="605">
        <v>1</v>
      </c>
      <c r="X338" s="464">
        <f t="shared" si="271"/>
        <v>83200</v>
      </c>
      <c r="Y338" s="465">
        <f t="shared" si="272"/>
        <v>0</v>
      </c>
      <c r="Z338" s="465">
        <f t="shared" si="273"/>
        <v>0</v>
      </c>
      <c r="AA338" s="465">
        <f t="shared" si="274"/>
        <v>104000</v>
      </c>
      <c r="AB338" s="464">
        <f t="shared" si="275"/>
        <v>104000</v>
      </c>
      <c r="AC338" s="464">
        <f t="shared" si="282"/>
        <v>1248000</v>
      </c>
      <c r="AD338" s="608">
        <v>1</v>
      </c>
      <c r="AE338" s="605">
        <v>1</v>
      </c>
      <c r="AF338" s="464">
        <f t="shared" si="276"/>
        <v>83200</v>
      </c>
      <c r="AG338" s="465">
        <f t="shared" si="277"/>
        <v>0</v>
      </c>
      <c r="AH338" s="465">
        <f t="shared" si="278"/>
        <v>0</v>
      </c>
      <c r="AI338" s="465">
        <f t="shared" si="279"/>
        <v>104000</v>
      </c>
      <c r="AJ338" s="464">
        <f t="shared" si="280"/>
        <v>104000</v>
      </c>
      <c r="AK338" s="464">
        <f t="shared" si="283"/>
        <v>1248000</v>
      </c>
    </row>
    <row r="339" spans="1:37" s="463" customFormat="1" ht="17.25">
      <c r="A339" s="875">
        <v>20</v>
      </c>
      <c r="B339" s="835" t="s">
        <v>1571</v>
      </c>
      <c r="C339" s="842" t="s">
        <v>1982</v>
      </c>
      <c r="D339" s="842">
        <v>1963</v>
      </c>
      <c r="E339" s="843" t="s">
        <v>408</v>
      </c>
      <c r="F339" s="836">
        <v>1</v>
      </c>
      <c r="G339" s="837">
        <v>1</v>
      </c>
      <c r="H339" s="838">
        <v>83200</v>
      </c>
      <c r="I339" s="840"/>
      <c r="J339" s="840"/>
      <c r="K339" s="840">
        <v>95625</v>
      </c>
      <c r="L339" s="840">
        <f t="shared" si="284"/>
        <v>95625</v>
      </c>
      <c r="M339" s="838">
        <f t="shared" si="265"/>
        <v>1147500</v>
      </c>
      <c r="N339" s="608">
        <v>1</v>
      </c>
      <c r="O339" s="605">
        <v>1</v>
      </c>
      <c r="P339" s="464">
        <f t="shared" si="266"/>
        <v>83200</v>
      </c>
      <c r="Q339" s="465">
        <f t="shared" si="267"/>
        <v>0</v>
      </c>
      <c r="R339" s="465">
        <f t="shared" si="268"/>
        <v>0</v>
      </c>
      <c r="S339" s="465">
        <f t="shared" si="269"/>
        <v>95625</v>
      </c>
      <c r="T339" s="464">
        <f t="shared" si="270"/>
        <v>95625</v>
      </c>
      <c r="U339" s="464">
        <f t="shared" si="281"/>
        <v>1147500</v>
      </c>
      <c r="V339" s="608">
        <v>1</v>
      </c>
      <c r="W339" s="605">
        <v>1</v>
      </c>
      <c r="X339" s="464">
        <f t="shared" si="271"/>
        <v>83200</v>
      </c>
      <c r="Y339" s="465">
        <f t="shared" si="272"/>
        <v>0</v>
      </c>
      <c r="Z339" s="465">
        <f t="shared" si="273"/>
        <v>0</v>
      </c>
      <c r="AA339" s="465">
        <f t="shared" si="274"/>
        <v>95625</v>
      </c>
      <c r="AB339" s="464">
        <f t="shared" si="275"/>
        <v>95625</v>
      </c>
      <c r="AC339" s="464">
        <f t="shared" si="282"/>
        <v>1147500</v>
      </c>
      <c r="AD339" s="608">
        <v>1</v>
      </c>
      <c r="AE339" s="605">
        <v>1</v>
      </c>
      <c r="AF339" s="464">
        <f t="shared" si="276"/>
        <v>83200</v>
      </c>
      <c r="AG339" s="465">
        <f t="shared" si="277"/>
        <v>0</v>
      </c>
      <c r="AH339" s="465">
        <f t="shared" si="278"/>
        <v>0</v>
      </c>
      <c r="AI339" s="465">
        <f t="shared" si="279"/>
        <v>95625</v>
      </c>
      <c r="AJ339" s="464">
        <f t="shared" si="280"/>
        <v>95625</v>
      </c>
      <c r="AK339" s="464">
        <f t="shared" si="283"/>
        <v>1147500</v>
      </c>
    </row>
    <row r="340" spans="1:37" s="463" customFormat="1" ht="17.25">
      <c r="A340" s="875">
        <v>21</v>
      </c>
      <c r="B340" s="835" t="s">
        <v>3132</v>
      </c>
      <c r="C340" s="842" t="s">
        <v>1982</v>
      </c>
      <c r="D340" s="842">
        <v>1954</v>
      </c>
      <c r="E340" s="843" t="s">
        <v>408</v>
      </c>
      <c r="F340" s="836">
        <v>1</v>
      </c>
      <c r="G340" s="837">
        <v>1</v>
      </c>
      <c r="H340" s="838">
        <v>83200</v>
      </c>
      <c r="I340" s="840"/>
      <c r="J340" s="840"/>
      <c r="K340" s="840">
        <v>95625</v>
      </c>
      <c r="L340" s="840">
        <f t="shared" si="284"/>
        <v>95625</v>
      </c>
      <c r="M340" s="838">
        <f t="shared" si="265"/>
        <v>1147500</v>
      </c>
      <c r="N340" s="608">
        <v>1</v>
      </c>
      <c r="O340" s="605">
        <v>1</v>
      </c>
      <c r="P340" s="464">
        <f t="shared" si="266"/>
        <v>83200</v>
      </c>
      <c r="Q340" s="465">
        <f t="shared" si="267"/>
        <v>0</v>
      </c>
      <c r="R340" s="465">
        <f t="shared" si="268"/>
        <v>0</v>
      </c>
      <c r="S340" s="465">
        <f t="shared" si="269"/>
        <v>95625</v>
      </c>
      <c r="T340" s="464">
        <f t="shared" si="270"/>
        <v>95625</v>
      </c>
      <c r="U340" s="464">
        <f t="shared" si="281"/>
        <v>1147500</v>
      </c>
      <c r="V340" s="608">
        <v>1</v>
      </c>
      <c r="W340" s="605">
        <v>1</v>
      </c>
      <c r="X340" s="464">
        <f t="shared" si="271"/>
        <v>83200</v>
      </c>
      <c r="Y340" s="465">
        <f t="shared" si="272"/>
        <v>0</v>
      </c>
      <c r="Z340" s="465">
        <f t="shared" si="273"/>
        <v>0</v>
      </c>
      <c r="AA340" s="465">
        <f t="shared" si="274"/>
        <v>95625</v>
      </c>
      <c r="AB340" s="464">
        <f t="shared" si="275"/>
        <v>95625</v>
      </c>
      <c r="AC340" s="464">
        <f t="shared" si="282"/>
        <v>1147500</v>
      </c>
      <c r="AD340" s="608">
        <v>1</v>
      </c>
      <c r="AE340" s="605">
        <v>1</v>
      </c>
      <c r="AF340" s="464">
        <f t="shared" si="276"/>
        <v>83200</v>
      </c>
      <c r="AG340" s="465">
        <f t="shared" si="277"/>
        <v>0</v>
      </c>
      <c r="AH340" s="465">
        <f t="shared" si="278"/>
        <v>0</v>
      </c>
      <c r="AI340" s="465">
        <f t="shared" si="279"/>
        <v>95625</v>
      </c>
      <c r="AJ340" s="464">
        <f t="shared" si="280"/>
        <v>95625</v>
      </c>
      <c r="AK340" s="464">
        <f t="shared" si="283"/>
        <v>1147500</v>
      </c>
    </row>
    <row r="341" spans="1:37" s="463" customFormat="1" ht="17.25">
      <c r="A341" s="875">
        <v>22</v>
      </c>
      <c r="B341" s="835" t="s">
        <v>2236</v>
      </c>
      <c r="C341" s="842" t="s">
        <v>1981</v>
      </c>
      <c r="D341" s="842">
        <v>1986</v>
      </c>
      <c r="E341" s="843" t="s">
        <v>404</v>
      </c>
      <c r="F341" s="836">
        <v>1</v>
      </c>
      <c r="G341" s="837">
        <v>1.2</v>
      </c>
      <c r="H341" s="838">
        <v>83200</v>
      </c>
      <c r="I341" s="840"/>
      <c r="J341" s="840"/>
      <c r="K341" s="839">
        <v>104000</v>
      </c>
      <c r="L341" s="840">
        <f t="shared" si="284"/>
        <v>104000</v>
      </c>
      <c r="M341" s="838">
        <f t="shared" si="265"/>
        <v>1248000</v>
      </c>
      <c r="N341" s="608">
        <v>1</v>
      </c>
      <c r="O341" s="605">
        <v>1.2</v>
      </c>
      <c r="P341" s="464">
        <f t="shared" si="266"/>
        <v>83200</v>
      </c>
      <c r="Q341" s="465">
        <f t="shared" si="267"/>
        <v>0</v>
      </c>
      <c r="R341" s="465">
        <f t="shared" si="268"/>
        <v>0</v>
      </c>
      <c r="S341" s="465">
        <f t="shared" si="269"/>
        <v>104000</v>
      </c>
      <c r="T341" s="464">
        <f t="shared" si="270"/>
        <v>104000</v>
      </c>
      <c r="U341" s="464">
        <f t="shared" si="281"/>
        <v>1248000</v>
      </c>
      <c r="V341" s="608">
        <v>1</v>
      </c>
      <c r="W341" s="605">
        <v>1.2</v>
      </c>
      <c r="X341" s="464">
        <f t="shared" si="271"/>
        <v>83200</v>
      </c>
      <c r="Y341" s="465">
        <f t="shared" si="272"/>
        <v>0</v>
      </c>
      <c r="Z341" s="465">
        <f t="shared" si="273"/>
        <v>0</v>
      </c>
      <c r="AA341" s="465">
        <f t="shared" si="274"/>
        <v>104000</v>
      </c>
      <c r="AB341" s="464">
        <f t="shared" si="275"/>
        <v>104000</v>
      </c>
      <c r="AC341" s="464">
        <f t="shared" si="282"/>
        <v>1248000</v>
      </c>
      <c r="AD341" s="608">
        <v>1</v>
      </c>
      <c r="AE341" s="605">
        <v>1.2</v>
      </c>
      <c r="AF341" s="464">
        <f t="shared" si="276"/>
        <v>83200</v>
      </c>
      <c r="AG341" s="465">
        <f t="shared" si="277"/>
        <v>0</v>
      </c>
      <c r="AH341" s="465">
        <f t="shared" si="278"/>
        <v>0</v>
      </c>
      <c r="AI341" s="465">
        <f t="shared" si="279"/>
        <v>104000</v>
      </c>
      <c r="AJ341" s="464">
        <f t="shared" si="280"/>
        <v>104000</v>
      </c>
      <c r="AK341" s="464">
        <f t="shared" si="283"/>
        <v>1248000</v>
      </c>
    </row>
    <row r="342" spans="1:37" s="463" customFormat="1" ht="17.25">
      <c r="A342" s="875">
        <v>23</v>
      </c>
      <c r="B342" s="835" t="s">
        <v>2237</v>
      </c>
      <c r="C342" s="842" t="s">
        <v>1981</v>
      </c>
      <c r="D342" s="842">
        <v>1988</v>
      </c>
      <c r="E342" s="843" t="s">
        <v>404</v>
      </c>
      <c r="F342" s="836">
        <v>1</v>
      </c>
      <c r="G342" s="837">
        <v>1.2</v>
      </c>
      <c r="H342" s="838">
        <v>83200</v>
      </c>
      <c r="I342" s="840"/>
      <c r="J342" s="840"/>
      <c r="K342" s="839">
        <v>104000</v>
      </c>
      <c r="L342" s="840">
        <f t="shared" si="284"/>
        <v>104000</v>
      </c>
      <c r="M342" s="838">
        <f t="shared" si="265"/>
        <v>1248000</v>
      </c>
      <c r="N342" s="608">
        <v>1</v>
      </c>
      <c r="O342" s="605">
        <v>1.2</v>
      </c>
      <c r="P342" s="464">
        <f t="shared" si="266"/>
        <v>83200</v>
      </c>
      <c r="Q342" s="465">
        <f t="shared" si="267"/>
        <v>0</v>
      </c>
      <c r="R342" s="465">
        <f t="shared" si="268"/>
        <v>0</v>
      </c>
      <c r="S342" s="465">
        <f t="shared" si="269"/>
        <v>104000</v>
      </c>
      <c r="T342" s="464">
        <f t="shared" si="270"/>
        <v>104000</v>
      </c>
      <c r="U342" s="464">
        <f t="shared" si="281"/>
        <v>1248000</v>
      </c>
      <c r="V342" s="608">
        <v>1</v>
      </c>
      <c r="W342" s="605">
        <v>1.2</v>
      </c>
      <c r="X342" s="464">
        <f t="shared" si="271"/>
        <v>83200</v>
      </c>
      <c r="Y342" s="465">
        <f t="shared" si="272"/>
        <v>0</v>
      </c>
      <c r="Z342" s="465">
        <f t="shared" si="273"/>
        <v>0</v>
      </c>
      <c r="AA342" s="465">
        <f t="shared" si="274"/>
        <v>104000</v>
      </c>
      <c r="AB342" s="464">
        <f t="shared" si="275"/>
        <v>104000</v>
      </c>
      <c r="AC342" s="464">
        <f t="shared" si="282"/>
        <v>1248000</v>
      </c>
      <c r="AD342" s="608">
        <v>1</v>
      </c>
      <c r="AE342" s="605">
        <v>1.2</v>
      </c>
      <c r="AF342" s="464">
        <f t="shared" si="276"/>
        <v>83200</v>
      </c>
      <c r="AG342" s="465">
        <f t="shared" si="277"/>
        <v>0</v>
      </c>
      <c r="AH342" s="465">
        <f t="shared" si="278"/>
        <v>0</v>
      </c>
      <c r="AI342" s="465">
        <f t="shared" si="279"/>
        <v>104000</v>
      </c>
      <c r="AJ342" s="464">
        <f t="shared" si="280"/>
        <v>104000</v>
      </c>
      <c r="AK342" s="464">
        <f t="shared" si="283"/>
        <v>1248000</v>
      </c>
    </row>
    <row r="343" spans="1:37" s="463" customFormat="1" ht="22.5">
      <c r="A343" s="997" t="s">
        <v>47</v>
      </c>
      <c r="B343" s="997"/>
      <c r="C343" s="997"/>
      <c r="D343" s="997"/>
      <c r="E343" s="997"/>
      <c r="F343" s="614">
        <f t="shared" ref="F343:AK343" si="285">SUM(F320:F342)</f>
        <v>23</v>
      </c>
      <c r="G343" s="614">
        <f t="shared" si="285"/>
        <v>27.15</v>
      </c>
      <c r="H343" s="614">
        <f t="shared" si="285"/>
        <v>1913600</v>
      </c>
      <c r="I343" s="614">
        <f t="shared" si="285"/>
        <v>0</v>
      </c>
      <c r="J343" s="614">
        <f t="shared" si="285"/>
        <v>0</v>
      </c>
      <c r="K343" s="614">
        <f t="shared" si="285"/>
        <v>2462225</v>
      </c>
      <c r="L343" s="614">
        <f t="shared" si="285"/>
        <v>2462225</v>
      </c>
      <c r="M343" s="614">
        <f t="shared" si="285"/>
        <v>29546700</v>
      </c>
      <c r="N343" s="614">
        <f t="shared" si="285"/>
        <v>23</v>
      </c>
      <c r="O343" s="614">
        <f t="shared" si="285"/>
        <v>27.15</v>
      </c>
      <c r="P343" s="614">
        <f t="shared" si="285"/>
        <v>1913600</v>
      </c>
      <c r="Q343" s="614">
        <f t="shared" si="285"/>
        <v>0</v>
      </c>
      <c r="R343" s="614">
        <f t="shared" si="285"/>
        <v>0</v>
      </c>
      <c r="S343" s="614">
        <f t="shared" si="285"/>
        <v>2462225</v>
      </c>
      <c r="T343" s="614">
        <f t="shared" si="285"/>
        <v>2462225</v>
      </c>
      <c r="U343" s="614">
        <f t="shared" si="285"/>
        <v>29546700</v>
      </c>
      <c r="V343" s="614">
        <f t="shared" si="285"/>
        <v>23</v>
      </c>
      <c r="W343" s="614">
        <f t="shared" si="285"/>
        <v>27.15</v>
      </c>
      <c r="X343" s="614">
        <f t="shared" si="285"/>
        <v>1913600</v>
      </c>
      <c r="Y343" s="614">
        <f t="shared" si="285"/>
        <v>0</v>
      </c>
      <c r="Z343" s="614">
        <f t="shared" si="285"/>
        <v>0</v>
      </c>
      <c r="AA343" s="614">
        <f t="shared" si="285"/>
        <v>2462225</v>
      </c>
      <c r="AB343" s="614">
        <f t="shared" si="285"/>
        <v>2462225</v>
      </c>
      <c r="AC343" s="614">
        <f t="shared" si="285"/>
        <v>29546700</v>
      </c>
      <c r="AD343" s="614">
        <f t="shared" si="285"/>
        <v>23</v>
      </c>
      <c r="AE343" s="614">
        <f t="shared" si="285"/>
        <v>27.15</v>
      </c>
      <c r="AF343" s="614">
        <f t="shared" si="285"/>
        <v>1913600</v>
      </c>
      <c r="AG343" s="614">
        <f t="shared" si="285"/>
        <v>0</v>
      </c>
      <c r="AH343" s="614">
        <f t="shared" si="285"/>
        <v>0</v>
      </c>
      <c r="AI343" s="614">
        <f t="shared" si="285"/>
        <v>2462225</v>
      </c>
      <c r="AJ343" s="614">
        <f t="shared" si="285"/>
        <v>2462225</v>
      </c>
      <c r="AK343" s="614">
        <f t="shared" si="285"/>
        <v>29546700</v>
      </c>
    </row>
    <row r="344" spans="1:37" s="463" customFormat="1">
      <c r="A344" s="475"/>
      <c r="B344" s="468"/>
      <c r="C344" s="466"/>
      <c r="D344" s="466"/>
      <c r="E344" s="610"/>
      <c r="J344" s="475"/>
    </row>
    <row r="345" spans="1:37" s="463" customFormat="1">
      <c r="A345" s="475"/>
      <c r="B345" s="468"/>
      <c r="C345" s="466"/>
      <c r="D345" s="466"/>
      <c r="E345" s="610"/>
      <c r="J345" s="475"/>
    </row>
    <row r="346" spans="1:37" s="603" customFormat="1" ht="22.5" customHeight="1">
      <c r="A346" s="999" t="s">
        <v>554</v>
      </c>
      <c r="B346" s="1000"/>
      <c r="C346" s="1000"/>
      <c r="D346" s="1000"/>
      <c r="E346" s="1001"/>
      <c r="F346" s="998" t="s">
        <v>1042</v>
      </c>
      <c r="G346" s="998"/>
      <c r="H346" s="998"/>
      <c r="I346" s="998"/>
      <c r="J346" s="998"/>
      <c r="K346" s="998"/>
      <c r="L346" s="998"/>
      <c r="M346" s="998"/>
      <c r="N346" s="998" t="s">
        <v>1042</v>
      </c>
      <c r="O346" s="998"/>
      <c r="P346" s="998"/>
      <c r="Q346" s="998"/>
      <c r="R346" s="998"/>
      <c r="S346" s="998"/>
      <c r="T346" s="998"/>
      <c r="U346" s="998"/>
      <c r="V346" s="998" t="s">
        <v>1042</v>
      </c>
      <c r="W346" s="998"/>
      <c r="X346" s="998"/>
      <c r="Y346" s="998"/>
      <c r="Z346" s="998"/>
      <c r="AA346" s="998"/>
      <c r="AB346" s="998"/>
      <c r="AC346" s="998"/>
      <c r="AD346" s="998" t="s">
        <v>1042</v>
      </c>
      <c r="AE346" s="998"/>
      <c r="AF346" s="998"/>
      <c r="AG346" s="998"/>
      <c r="AH346" s="998"/>
      <c r="AI346" s="998"/>
      <c r="AJ346" s="998"/>
      <c r="AK346" s="998"/>
    </row>
    <row r="347" spans="1:37" s="604" customFormat="1" ht="24" customHeight="1">
      <c r="A347" s="1002" t="s">
        <v>224</v>
      </c>
      <c r="B347" s="1003"/>
      <c r="C347" s="1003"/>
      <c r="D347" s="1003"/>
      <c r="E347" s="1004"/>
      <c r="F347" s="996" t="s">
        <v>1410</v>
      </c>
      <c r="G347" s="996"/>
      <c r="H347" s="996"/>
      <c r="I347" s="996"/>
      <c r="J347" s="996"/>
      <c r="K347" s="996"/>
      <c r="L347" s="996"/>
      <c r="M347" s="996"/>
      <c r="N347" s="1002" t="s">
        <v>1946</v>
      </c>
      <c r="O347" s="1003"/>
      <c r="P347" s="1003"/>
      <c r="Q347" s="1003"/>
      <c r="R347" s="1003"/>
      <c r="S347" s="1003"/>
      <c r="T347" s="1003"/>
      <c r="U347" s="1004"/>
      <c r="V347" s="996" t="s">
        <v>2458</v>
      </c>
      <c r="W347" s="996"/>
      <c r="X347" s="996"/>
      <c r="Y347" s="996"/>
      <c r="Z347" s="996"/>
      <c r="AA347" s="996"/>
      <c r="AB347" s="996"/>
      <c r="AC347" s="996"/>
      <c r="AD347" s="996" t="s">
        <v>2932</v>
      </c>
      <c r="AE347" s="996"/>
      <c r="AF347" s="996"/>
      <c r="AG347" s="996"/>
      <c r="AH347" s="996"/>
      <c r="AI347" s="996"/>
      <c r="AJ347" s="996"/>
      <c r="AK347" s="996"/>
    </row>
    <row r="348" spans="1:37" s="603" customFormat="1" ht="82.5" customHeight="1">
      <c r="A348" s="775" t="s">
        <v>10</v>
      </c>
      <c r="B348" s="748" t="s">
        <v>54</v>
      </c>
      <c r="C348" s="748" t="s">
        <v>1958</v>
      </c>
      <c r="D348" s="579" t="s">
        <v>1959</v>
      </c>
      <c r="E348" s="748" t="s">
        <v>55</v>
      </c>
      <c r="F348" s="616" t="s">
        <v>56</v>
      </c>
      <c r="G348" s="616" t="s">
        <v>90</v>
      </c>
      <c r="H348" s="616" t="s">
        <v>62</v>
      </c>
      <c r="I348" s="616" t="s">
        <v>58</v>
      </c>
      <c r="J348" s="616" t="s">
        <v>59</v>
      </c>
      <c r="K348" s="616" t="s">
        <v>597</v>
      </c>
      <c r="L348" s="616" t="s">
        <v>552</v>
      </c>
      <c r="M348" s="617" t="s">
        <v>1411</v>
      </c>
      <c r="N348" s="616" t="s">
        <v>56</v>
      </c>
      <c r="O348" s="616" t="s">
        <v>90</v>
      </c>
      <c r="P348" s="616" t="s">
        <v>62</v>
      </c>
      <c r="Q348" s="616" t="s">
        <v>58</v>
      </c>
      <c r="R348" s="616" t="s">
        <v>59</v>
      </c>
      <c r="S348" s="616" t="s">
        <v>597</v>
      </c>
      <c r="T348" s="616" t="s">
        <v>552</v>
      </c>
      <c r="U348" s="617" t="s">
        <v>1952</v>
      </c>
      <c r="V348" s="616" t="s">
        <v>56</v>
      </c>
      <c r="W348" s="616" t="s">
        <v>90</v>
      </c>
      <c r="X348" s="616" t="s">
        <v>62</v>
      </c>
      <c r="Y348" s="616" t="s">
        <v>58</v>
      </c>
      <c r="Z348" s="616" t="s">
        <v>59</v>
      </c>
      <c r="AA348" s="616" t="s">
        <v>597</v>
      </c>
      <c r="AB348" s="616" t="s">
        <v>552</v>
      </c>
      <c r="AC348" s="617" t="s">
        <v>2463</v>
      </c>
      <c r="AD348" s="616" t="s">
        <v>56</v>
      </c>
      <c r="AE348" s="616" t="s">
        <v>90</v>
      </c>
      <c r="AF348" s="616" t="s">
        <v>62</v>
      </c>
      <c r="AG348" s="616" t="s">
        <v>58</v>
      </c>
      <c r="AH348" s="616" t="s">
        <v>59</v>
      </c>
      <c r="AI348" s="616" t="s">
        <v>597</v>
      </c>
      <c r="AJ348" s="616" t="s">
        <v>552</v>
      </c>
      <c r="AK348" s="617" t="s">
        <v>2938</v>
      </c>
    </row>
    <row r="349" spans="1:37" s="604" customFormat="1" ht="17.25">
      <c r="A349" s="855">
        <v>1</v>
      </c>
      <c r="B349" s="835" t="s">
        <v>2245</v>
      </c>
      <c r="C349" s="842" t="s">
        <v>1961</v>
      </c>
      <c r="D349" s="842">
        <v>1993</v>
      </c>
      <c r="E349" s="843" t="s">
        <v>395</v>
      </c>
      <c r="F349" s="836">
        <v>1</v>
      </c>
      <c r="G349" s="837">
        <v>1.5</v>
      </c>
      <c r="H349" s="838">
        <v>83200</v>
      </c>
      <c r="I349" s="839"/>
      <c r="J349" s="840"/>
      <c r="K349" s="840">
        <f>G349*H349</f>
        <v>124800</v>
      </c>
      <c r="L349" s="838">
        <f t="shared" ref="L349:L358" si="286">+I349+J349+K349</f>
        <v>124800</v>
      </c>
      <c r="M349" s="838">
        <f t="shared" ref="M349:M376" si="287">+L349*12</f>
        <v>1497600</v>
      </c>
      <c r="N349" s="608">
        <v>1</v>
      </c>
      <c r="O349" s="605">
        <v>1.5</v>
      </c>
      <c r="P349" s="464">
        <f t="shared" ref="P349:P376" si="288">+H349</f>
        <v>83200</v>
      </c>
      <c r="Q349" s="465">
        <f t="shared" ref="Q349:Q376" si="289">+I349</f>
        <v>0</v>
      </c>
      <c r="R349" s="465">
        <f t="shared" ref="R349:R376" si="290">+J349</f>
        <v>0</v>
      </c>
      <c r="S349" s="465">
        <f t="shared" ref="S349:S376" si="291">+K349</f>
        <v>124800</v>
      </c>
      <c r="T349" s="464">
        <f t="shared" ref="T349:T376" si="292">+Q349+R349+S349</f>
        <v>124800</v>
      </c>
      <c r="U349" s="464">
        <f t="shared" ref="U349:U376" si="293">+T349*12</f>
        <v>1497600</v>
      </c>
      <c r="V349" s="608">
        <v>1</v>
      </c>
      <c r="W349" s="605">
        <v>1.5</v>
      </c>
      <c r="X349" s="464">
        <f t="shared" ref="X349:X376" si="294">+P349</f>
        <v>83200</v>
      </c>
      <c r="Y349" s="465">
        <f t="shared" ref="Y349:Y376" si="295">+Q349</f>
        <v>0</v>
      </c>
      <c r="Z349" s="465">
        <f t="shared" ref="Z349:Z376" si="296">+R349</f>
        <v>0</v>
      </c>
      <c r="AA349" s="465">
        <f t="shared" ref="AA349:AA376" si="297">+S349</f>
        <v>124800</v>
      </c>
      <c r="AB349" s="464">
        <f t="shared" ref="AB349:AB376" si="298">+Y349+Z349+AA349</f>
        <v>124800</v>
      </c>
      <c r="AC349" s="464">
        <f t="shared" ref="AC349:AC376" si="299">+AB349*12</f>
        <v>1497600</v>
      </c>
      <c r="AD349" s="608">
        <v>1</v>
      </c>
      <c r="AE349" s="605">
        <v>1.5</v>
      </c>
      <c r="AF349" s="464">
        <f t="shared" ref="AF349:AF376" si="300">+X349</f>
        <v>83200</v>
      </c>
      <c r="AG349" s="465">
        <f t="shared" ref="AG349:AG376" si="301">+Y349</f>
        <v>0</v>
      </c>
      <c r="AH349" s="465">
        <f t="shared" ref="AH349:AH376" si="302">+Z349</f>
        <v>0</v>
      </c>
      <c r="AI349" s="465">
        <f t="shared" ref="AI349:AI376" si="303">+AA349</f>
        <v>124800</v>
      </c>
      <c r="AJ349" s="464">
        <f t="shared" ref="AJ349:AJ376" si="304">+AG349+AH349+AI349</f>
        <v>124800</v>
      </c>
      <c r="AK349" s="464">
        <f t="shared" ref="AK349:AK376" si="305">+AJ349*12</f>
        <v>1497600</v>
      </c>
    </row>
    <row r="350" spans="1:37" s="463" customFormat="1" ht="17.25">
      <c r="A350" s="855">
        <v>2</v>
      </c>
      <c r="B350" s="835" t="s">
        <v>2246</v>
      </c>
      <c r="C350" s="809" t="s">
        <v>1960</v>
      </c>
      <c r="D350" s="809">
        <v>1968</v>
      </c>
      <c r="E350" s="809" t="s">
        <v>413</v>
      </c>
      <c r="F350" s="836">
        <v>1</v>
      </c>
      <c r="G350" s="837">
        <v>1</v>
      </c>
      <c r="H350" s="838">
        <v>83200</v>
      </c>
      <c r="I350" s="839"/>
      <c r="J350" s="840"/>
      <c r="K350" s="840">
        <v>95625</v>
      </c>
      <c r="L350" s="838">
        <f t="shared" si="286"/>
        <v>95625</v>
      </c>
      <c r="M350" s="838">
        <f t="shared" si="287"/>
        <v>1147500</v>
      </c>
      <c r="N350" s="608">
        <v>1</v>
      </c>
      <c r="O350" s="605">
        <v>1</v>
      </c>
      <c r="P350" s="464">
        <f t="shared" si="288"/>
        <v>83200</v>
      </c>
      <c r="Q350" s="465">
        <f t="shared" si="289"/>
        <v>0</v>
      </c>
      <c r="R350" s="465">
        <f t="shared" si="290"/>
        <v>0</v>
      </c>
      <c r="S350" s="465">
        <f t="shared" si="291"/>
        <v>95625</v>
      </c>
      <c r="T350" s="464">
        <f t="shared" si="292"/>
        <v>95625</v>
      </c>
      <c r="U350" s="464">
        <f t="shared" si="293"/>
        <v>1147500</v>
      </c>
      <c r="V350" s="608">
        <v>1</v>
      </c>
      <c r="W350" s="605">
        <v>1</v>
      </c>
      <c r="X350" s="464">
        <f t="shared" si="294"/>
        <v>83200</v>
      </c>
      <c r="Y350" s="465">
        <f t="shared" si="295"/>
        <v>0</v>
      </c>
      <c r="Z350" s="465">
        <f t="shared" si="296"/>
        <v>0</v>
      </c>
      <c r="AA350" s="465">
        <f t="shared" si="297"/>
        <v>95625</v>
      </c>
      <c r="AB350" s="464">
        <f t="shared" si="298"/>
        <v>95625</v>
      </c>
      <c r="AC350" s="464">
        <f t="shared" si="299"/>
        <v>1147500</v>
      </c>
      <c r="AD350" s="608">
        <v>1</v>
      </c>
      <c r="AE350" s="605">
        <v>1</v>
      </c>
      <c r="AF350" s="464">
        <f t="shared" si="300"/>
        <v>83200</v>
      </c>
      <c r="AG350" s="465">
        <f t="shared" si="301"/>
        <v>0</v>
      </c>
      <c r="AH350" s="465">
        <f t="shared" si="302"/>
        <v>0</v>
      </c>
      <c r="AI350" s="465">
        <f t="shared" si="303"/>
        <v>95625</v>
      </c>
      <c r="AJ350" s="464">
        <f t="shared" si="304"/>
        <v>95625</v>
      </c>
      <c r="AK350" s="464">
        <f t="shared" si="305"/>
        <v>1147500</v>
      </c>
    </row>
    <row r="351" spans="1:37" s="463" customFormat="1" ht="17.25">
      <c r="A351" s="855">
        <v>3</v>
      </c>
      <c r="B351" s="835" t="s">
        <v>2247</v>
      </c>
      <c r="C351" s="809" t="s">
        <v>1960</v>
      </c>
      <c r="D351" s="809">
        <v>1960</v>
      </c>
      <c r="E351" s="809" t="s">
        <v>413</v>
      </c>
      <c r="F351" s="836">
        <v>1</v>
      </c>
      <c r="G351" s="837">
        <v>1</v>
      </c>
      <c r="H351" s="838">
        <v>83200</v>
      </c>
      <c r="I351" s="839"/>
      <c r="J351" s="840"/>
      <c r="K351" s="840">
        <v>95625</v>
      </c>
      <c r="L351" s="838">
        <f t="shared" si="286"/>
        <v>95625</v>
      </c>
      <c r="M351" s="838">
        <f t="shared" si="287"/>
        <v>1147500</v>
      </c>
      <c r="N351" s="608">
        <v>1</v>
      </c>
      <c r="O351" s="605">
        <v>1</v>
      </c>
      <c r="P351" s="464">
        <f t="shared" si="288"/>
        <v>83200</v>
      </c>
      <c r="Q351" s="465">
        <f t="shared" si="289"/>
        <v>0</v>
      </c>
      <c r="R351" s="465">
        <f t="shared" si="290"/>
        <v>0</v>
      </c>
      <c r="S351" s="465">
        <f t="shared" si="291"/>
        <v>95625</v>
      </c>
      <c r="T351" s="464">
        <f t="shared" si="292"/>
        <v>95625</v>
      </c>
      <c r="U351" s="464">
        <f t="shared" si="293"/>
        <v>1147500</v>
      </c>
      <c r="V351" s="608">
        <v>1</v>
      </c>
      <c r="W351" s="605">
        <v>1</v>
      </c>
      <c r="X351" s="464">
        <f t="shared" si="294"/>
        <v>83200</v>
      </c>
      <c r="Y351" s="465">
        <f t="shared" si="295"/>
        <v>0</v>
      </c>
      <c r="Z351" s="465">
        <f t="shared" si="296"/>
        <v>0</v>
      </c>
      <c r="AA351" s="465">
        <f t="shared" si="297"/>
        <v>95625</v>
      </c>
      <c r="AB351" s="464">
        <f t="shared" si="298"/>
        <v>95625</v>
      </c>
      <c r="AC351" s="464">
        <f t="shared" si="299"/>
        <v>1147500</v>
      </c>
      <c r="AD351" s="608">
        <v>1</v>
      </c>
      <c r="AE351" s="605">
        <v>1</v>
      </c>
      <c r="AF351" s="464">
        <f t="shared" si="300"/>
        <v>83200</v>
      </c>
      <c r="AG351" s="465">
        <f t="shared" si="301"/>
        <v>0</v>
      </c>
      <c r="AH351" s="465">
        <f t="shared" si="302"/>
        <v>0</v>
      </c>
      <c r="AI351" s="465">
        <f t="shared" si="303"/>
        <v>95625</v>
      </c>
      <c r="AJ351" s="464">
        <f t="shared" si="304"/>
        <v>95625</v>
      </c>
      <c r="AK351" s="464">
        <f t="shared" si="305"/>
        <v>1147500</v>
      </c>
    </row>
    <row r="352" spans="1:37" s="463" customFormat="1" ht="17.25">
      <c r="A352" s="855">
        <v>4</v>
      </c>
      <c r="B352" s="835" t="s">
        <v>2248</v>
      </c>
      <c r="C352" s="809" t="s">
        <v>1960</v>
      </c>
      <c r="D352" s="809">
        <v>1956</v>
      </c>
      <c r="E352" s="809" t="s">
        <v>413</v>
      </c>
      <c r="F352" s="836">
        <v>1</v>
      </c>
      <c r="G352" s="837">
        <v>1</v>
      </c>
      <c r="H352" s="838">
        <v>83200</v>
      </c>
      <c r="I352" s="839"/>
      <c r="J352" s="840"/>
      <c r="K352" s="840">
        <v>95625</v>
      </c>
      <c r="L352" s="838">
        <f t="shared" si="286"/>
        <v>95625</v>
      </c>
      <c r="M352" s="838">
        <f t="shared" si="287"/>
        <v>1147500</v>
      </c>
      <c r="N352" s="608">
        <v>1</v>
      </c>
      <c r="O352" s="605">
        <v>1</v>
      </c>
      <c r="P352" s="464">
        <f t="shared" si="288"/>
        <v>83200</v>
      </c>
      <c r="Q352" s="465">
        <f t="shared" si="289"/>
        <v>0</v>
      </c>
      <c r="R352" s="465">
        <f t="shared" si="290"/>
        <v>0</v>
      </c>
      <c r="S352" s="465">
        <f t="shared" si="291"/>
        <v>95625</v>
      </c>
      <c r="T352" s="464">
        <f t="shared" si="292"/>
        <v>95625</v>
      </c>
      <c r="U352" s="464">
        <f t="shared" si="293"/>
        <v>1147500</v>
      </c>
      <c r="V352" s="608">
        <v>1</v>
      </c>
      <c r="W352" s="605">
        <v>1</v>
      </c>
      <c r="X352" s="464">
        <f t="shared" si="294"/>
        <v>83200</v>
      </c>
      <c r="Y352" s="465">
        <f t="shared" si="295"/>
        <v>0</v>
      </c>
      <c r="Z352" s="465">
        <f t="shared" si="296"/>
        <v>0</v>
      </c>
      <c r="AA352" s="465">
        <f t="shared" si="297"/>
        <v>95625</v>
      </c>
      <c r="AB352" s="464">
        <f t="shared" si="298"/>
        <v>95625</v>
      </c>
      <c r="AC352" s="464">
        <f t="shared" si="299"/>
        <v>1147500</v>
      </c>
      <c r="AD352" s="608">
        <v>1</v>
      </c>
      <c r="AE352" s="605">
        <v>1</v>
      </c>
      <c r="AF352" s="464">
        <f t="shared" si="300"/>
        <v>83200</v>
      </c>
      <c r="AG352" s="465">
        <f t="shared" si="301"/>
        <v>0</v>
      </c>
      <c r="AH352" s="465">
        <f t="shared" si="302"/>
        <v>0</v>
      </c>
      <c r="AI352" s="465">
        <f t="shared" si="303"/>
        <v>95625</v>
      </c>
      <c r="AJ352" s="464">
        <f t="shared" si="304"/>
        <v>95625</v>
      </c>
      <c r="AK352" s="464">
        <f t="shared" si="305"/>
        <v>1147500</v>
      </c>
    </row>
    <row r="353" spans="1:37" s="463" customFormat="1" ht="17.25">
      <c r="A353" s="855">
        <v>5</v>
      </c>
      <c r="B353" s="835" t="s">
        <v>2249</v>
      </c>
      <c r="C353" s="809" t="s">
        <v>1960</v>
      </c>
      <c r="D353" s="809">
        <v>1963</v>
      </c>
      <c r="E353" s="809" t="s">
        <v>413</v>
      </c>
      <c r="F353" s="836">
        <v>1</v>
      </c>
      <c r="G353" s="837">
        <v>1</v>
      </c>
      <c r="H353" s="838">
        <v>83200</v>
      </c>
      <c r="I353" s="839"/>
      <c r="J353" s="840"/>
      <c r="K353" s="840">
        <v>95625</v>
      </c>
      <c r="L353" s="838">
        <f t="shared" si="286"/>
        <v>95625</v>
      </c>
      <c r="M353" s="838">
        <f t="shared" si="287"/>
        <v>1147500</v>
      </c>
      <c r="N353" s="608">
        <v>1</v>
      </c>
      <c r="O353" s="605">
        <v>1</v>
      </c>
      <c r="P353" s="464">
        <f t="shared" si="288"/>
        <v>83200</v>
      </c>
      <c r="Q353" s="465">
        <f t="shared" si="289"/>
        <v>0</v>
      </c>
      <c r="R353" s="465">
        <f t="shared" si="290"/>
        <v>0</v>
      </c>
      <c r="S353" s="465">
        <f t="shared" si="291"/>
        <v>95625</v>
      </c>
      <c r="T353" s="464">
        <f t="shared" si="292"/>
        <v>95625</v>
      </c>
      <c r="U353" s="464">
        <f t="shared" si="293"/>
        <v>1147500</v>
      </c>
      <c r="V353" s="608">
        <v>1</v>
      </c>
      <c r="W353" s="605">
        <v>1</v>
      </c>
      <c r="X353" s="464">
        <f t="shared" si="294"/>
        <v>83200</v>
      </c>
      <c r="Y353" s="465">
        <f t="shared" si="295"/>
        <v>0</v>
      </c>
      <c r="Z353" s="465">
        <f t="shared" si="296"/>
        <v>0</v>
      </c>
      <c r="AA353" s="465">
        <f t="shared" si="297"/>
        <v>95625</v>
      </c>
      <c r="AB353" s="464">
        <f t="shared" si="298"/>
        <v>95625</v>
      </c>
      <c r="AC353" s="464">
        <f t="shared" si="299"/>
        <v>1147500</v>
      </c>
      <c r="AD353" s="608">
        <v>1</v>
      </c>
      <c r="AE353" s="605">
        <v>1</v>
      </c>
      <c r="AF353" s="464">
        <f t="shared" si="300"/>
        <v>83200</v>
      </c>
      <c r="AG353" s="465">
        <f t="shared" si="301"/>
        <v>0</v>
      </c>
      <c r="AH353" s="465">
        <f t="shared" si="302"/>
        <v>0</v>
      </c>
      <c r="AI353" s="465">
        <f t="shared" si="303"/>
        <v>95625</v>
      </c>
      <c r="AJ353" s="464">
        <f t="shared" si="304"/>
        <v>95625</v>
      </c>
      <c r="AK353" s="464">
        <f t="shared" si="305"/>
        <v>1147500</v>
      </c>
    </row>
    <row r="354" spans="1:37" s="463" customFormat="1" ht="17.25">
      <c r="A354" s="855">
        <v>6</v>
      </c>
      <c r="B354" s="835" t="s">
        <v>2171</v>
      </c>
      <c r="C354" s="809" t="s">
        <v>1960</v>
      </c>
      <c r="D354" s="809">
        <v>1958</v>
      </c>
      <c r="E354" s="809" t="s">
        <v>413</v>
      </c>
      <c r="F354" s="836">
        <v>1</v>
      </c>
      <c r="G354" s="837">
        <v>1</v>
      </c>
      <c r="H354" s="838">
        <v>83200</v>
      </c>
      <c r="I354" s="839"/>
      <c r="J354" s="840"/>
      <c r="K354" s="840">
        <v>95625</v>
      </c>
      <c r="L354" s="838">
        <f t="shared" si="286"/>
        <v>95625</v>
      </c>
      <c r="M354" s="838">
        <f t="shared" si="287"/>
        <v>1147500</v>
      </c>
      <c r="N354" s="608">
        <v>1</v>
      </c>
      <c r="O354" s="605">
        <v>1</v>
      </c>
      <c r="P354" s="464">
        <f t="shared" si="288"/>
        <v>83200</v>
      </c>
      <c r="Q354" s="465">
        <f t="shared" si="289"/>
        <v>0</v>
      </c>
      <c r="R354" s="465">
        <f t="shared" si="290"/>
        <v>0</v>
      </c>
      <c r="S354" s="465">
        <f t="shared" si="291"/>
        <v>95625</v>
      </c>
      <c r="T354" s="464">
        <f t="shared" si="292"/>
        <v>95625</v>
      </c>
      <c r="U354" s="464">
        <f t="shared" si="293"/>
        <v>1147500</v>
      </c>
      <c r="V354" s="608">
        <v>1</v>
      </c>
      <c r="W354" s="605">
        <v>1</v>
      </c>
      <c r="X354" s="464">
        <f t="shared" si="294"/>
        <v>83200</v>
      </c>
      <c r="Y354" s="465">
        <f t="shared" si="295"/>
        <v>0</v>
      </c>
      <c r="Z354" s="465">
        <f t="shared" si="296"/>
        <v>0</v>
      </c>
      <c r="AA354" s="465">
        <f t="shared" si="297"/>
        <v>95625</v>
      </c>
      <c r="AB354" s="464">
        <f t="shared" si="298"/>
        <v>95625</v>
      </c>
      <c r="AC354" s="464">
        <f t="shared" si="299"/>
        <v>1147500</v>
      </c>
      <c r="AD354" s="608">
        <v>1</v>
      </c>
      <c r="AE354" s="605">
        <v>1</v>
      </c>
      <c r="AF354" s="464">
        <f t="shared" si="300"/>
        <v>83200</v>
      </c>
      <c r="AG354" s="465">
        <f t="shared" si="301"/>
        <v>0</v>
      </c>
      <c r="AH354" s="465">
        <f t="shared" si="302"/>
        <v>0</v>
      </c>
      <c r="AI354" s="465">
        <f t="shared" si="303"/>
        <v>95625</v>
      </c>
      <c r="AJ354" s="464">
        <f t="shared" si="304"/>
        <v>95625</v>
      </c>
      <c r="AK354" s="464">
        <f t="shared" si="305"/>
        <v>1147500</v>
      </c>
    </row>
    <row r="355" spans="1:37" s="463" customFormat="1" ht="17.25">
      <c r="A355" s="855">
        <v>7</v>
      </c>
      <c r="B355" s="835" t="s">
        <v>2250</v>
      </c>
      <c r="C355" s="842" t="s">
        <v>1961</v>
      </c>
      <c r="D355" s="842">
        <v>1945</v>
      </c>
      <c r="E355" s="843" t="s">
        <v>393</v>
      </c>
      <c r="F355" s="836">
        <v>1</v>
      </c>
      <c r="G355" s="837">
        <v>1.5</v>
      </c>
      <c r="H355" s="838">
        <v>83200</v>
      </c>
      <c r="I355" s="839"/>
      <c r="J355" s="840"/>
      <c r="K355" s="840">
        <f>G355*H355</f>
        <v>124800</v>
      </c>
      <c r="L355" s="838">
        <f t="shared" si="286"/>
        <v>124800</v>
      </c>
      <c r="M355" s="838">
        <f t="shared" si="287"/>
        <v>1497600</v>
      </c>
      <c r="N355" s="608">
        <v>1</v>
      </c>
      <c r="O355" s="605">
        <v>1.5</v>
      </c>
      <c r="P355" s="464">
        <f t="shared" si="288"/>
        <v>83200</v>
      </c>
      <c r="Q355" s="465">
        <f t="shared" si="289"/>
        <v>0</v>
      </c>
      <c r="R355" s="465">
        <f t="shared" si="290"/>
        <v>0</v>
      </c>
      <c r="S355" s="465">
        <f t="shared" si="291"/>
        <v>124800</v>
      </c>
      <c r="T355" s="464">
        <f t="shared" si="292"/>
        <v>124800</v>
      </c>
      <c r="U355" s="464">
        <f t="shared" si="293"/>
        <v>1497600</v>
      </c>
      <c r="V355" s="608">
        <v>1</v>
      </c>
      <c r="W355" s="605">
        <v>1.5</v>
      </c>
      <c r="X355" s="464">
        <f t="shared" si="294"/>
        <v>83200</v>
      </c>
      <c r="Y355" s="465">
        <f t="shared" si="295"/>
        <v>0</v>
      </c>
      <c r="Z355" s="465">
        <f t="shared" si="296"/>
        <v>0</v>
      </c>
      <c r="AA355" s="465">
        <f t="shared" si="297"/>
        <v>124800</v>
      </c>
      <c r="AB355" s="464">
        <f t="shared" si="298"/>
        <v>124800</v>
      </c>
      <c r="AC355" s="464">
        <f t="shared" si="299"/>
        <v>1497600</v>
      </c>
      <c r="AD355" s="608">
        <v>1</v>
      </c>
      <c r="AE355" s="605">
        <v>1.5</v>
      </c>
      <c r="AF355" s="464">
        <f t="shared" si="300"/>
        <v>83200</v>
      </c>
      <c r="AG355" s="465">
        <f t="shared" si="301"/>
        <v>0</v>
      </c>
      <c r="AH355" s="465">
        <f t="shared" si="302"/>
        <v>0</v>
      </c>
      <c r="AI355" s="465">
        <f t="shared" si="303"/>
        <v>124800</v>
      </c>
      <c r="AJ355" s="464">
        <f t="shared" si="304"/>
        <v>124800</v>
      </c>
      <c r="AK355" s="464">
        <f t="shared" si="305"/>
        <v>1497600</v>
      </c>
    </row>
    <row r="356" spans="1:37" s="463" customFormat="1" ht="17.25">
      <c r="A356" s="855">
        <v>8</v>
      </c>
      <c r="B356" s="835" t="s">
        <v>2260</v>
      </c>
      <c r="C356" s="842" t="s">
        <v>1961</v>
      </c>
      <c r="D356" s="842">
        <v>1956</v>
      </c>
      <c r="E356" s="843" t="s">
        <v>393</v>
      </c>
      <c r="F356" s="836">
        <v>1</v>
      </c>
      <c r="G356" s="837">
        <v>1.5</v>
      </c>
      <c r="H356" s="838">
        <v>83200</v>
      </c>
      <c r="I356" s="839"/>
      <c r="J356" s="840"/>
      <c r="K356" s="840">
        <f>G356*H356</f>
        <v>124800</v>
      </c>
      <c r="L356" s="838">
        <f t="shared" si="286"/>
        <v>124800</v>
      </c>
      <c r="M356" s="838">
        <f t="shared" si="287"/>
        <v>1497600</v>
      </c>
      <c r="N356" s="608">
        <v>1</v>
      </c>
      <c r="O356" s="605">
        <v>1.5</v>
      </c>
      <c r="P356" s="464">
        <f t="shared" si="288"/>
        <v>83200</v>
      </c>
      <c r="Q356" s="465">
        <f t="shared" si="289"/>
        <v>0</v>
      </c>
      <c r="R356" s="465">
        <f t="shared" si="290"/>
        <v>0</v>
      </c>
      <c r="S356" s="465">
        <f t="shared" si="291"/>
        <v>124800</v>
      </c>
      <c r="T356" s="464">
        <f t="shared" si="292"/>
        <v>124800</v>
      </c>
      <c r="U356" s="464">
        <f t="shared" si="293"/>
        <v>1497600</v>
      </c>
      <c r="V356" s="608">
        <v>1</v>
      </c>
      <c r="W356" s="605">
        <v>1.5</v>
      </c>
      <c r="X356" s="464">
        <f t="shared" si="294"/>
        <v>83200</v>
      </c>
      <c r="Y356" s="465">
        <f t="shared" si="295"/>
        <v>0</v>
      </c>
      <c r="Z356" s="465">
        <f t="shared" si="296"/>
        <v>0</v>
      </c>
      <c r="AA356" s="465">
        <f t="shared" si="297"/>
        <v>124800</v>
      </c>
      <c r="AB356" s="464">
        <f t="shared" si="298"/>
        <v>124800</v>
      </c>
      <c r="AC356" s="464">
        <f t="shared" si="299"/>
        <v>1497600</v>
      </c>
      <c r="AD356" s="608">
        <v>1</v>
      </c>
      <c r="AE356" s="605">
        <v>1.5</v>
      </c>
      <c r="AF356" s="464">
        <f t="shared" si="300"/>
        <v>83200</v>
      </c>
      <c r="AG356" s="465">
        <f t="shared" si="301"/>
        <v>0</v>
      </c>
      <c r="AH356" s="465">
        <f t="shared" si="302"/>
        <v>0</v>
      </c>
      <c r="AI356" s="465">
        <f t="shared" si="303"/>
        <v>124800</v>
      </c>
      <c r="AJ356" s="464">
        <f t="shared" si="304"/>
        <v>124800</v>
      </c>
      <c r="AK356" s="464">
        <f t="shared" si="305"/>
        <v>1497600</v>
      </c>
    </row>
    <row r="357" spans="1:37" s="463" customFormat="1" ht="17.25">
      <c r="A357" s="855">
        <v>9</v>
      </c>
      <c r="B357" s="835" t="s">
        <v>2251</v>
      </c>
      <c r="C357" s="842" t="s">
        <v>1961</v>
      </c>
      <c r="D357" s="842">
        <v>1963</v>
      </c>
      <c r="E357" s="843" t="s">
        <v>393</v>
      </c>
      <c r="F357" s="836">
        <v>1</v>
      </c>
      <c r="G357" s="837">
        <v>1.5</v>
      </c>
      <c r="H357" s="838">
        <v>83200</v>
      </c>
      <c r="I357" s="839"/>
      <c r="J357" s="840"/>
      <c r="K357" s="840">
        <f>G357*H357</f>
        <v>124800</v>
      </c>
      <c r="L357" s="838">
        <f t="shared" si="286"/>
        <v>124800</v>
      </c>
      <c r="M357" s="838">
        <f t="shared" si="287"/>
        <v>1497600</v>
      </c>
      <c r="N357" s="608">
        <v>1</v>
      </c>
      <c r="O357" s="605">
        <v>1.5</v>
      </c>
      <c r="P357" s="464">
        <f t="shared" si="288"/>
        <v>83200</v>
      </c>
      <c r="Q357" s="465">
        <f t="shared" si="289"/>
        <v>0</v>
      </c>
      <c r="R357" s="465">
        <f t="shared" si="290"/>
        <v>0</v>
      </c>
      <c r="S357" s="465">
        <f t="shared" si="291"/>
        <v>124800</v>
      </c>
      <c r="T357" s="464">
        <f t="shared" si="292"/>
        <v>124800</v>
      </c>
      <c r="U357" s="464">
        <f t="shared" si="293"/>
        <v>1497600</v>
      </c>
      <c r="V357" s="608">
        <v>1</v>
      </c>
      <c r="W357" s="605">
        <v>1.5</v>
      </c>
      <c r="X357" s="464">
        <f t="shared" si="294"/>
        <v>83200</v>
      </c>
      <c r="Y357" s="465">
        <f t="shared" si="295"/>
        <v>0</v>
      </c>
      <c r="Z357" s="465">
        <f t="shared" si="296"/>
        <v>0</v>
      </c>
      <c r="AA357" s="465">
        <f t="shared" si="297"/>
        <v>124800</v>
      </c>
      <c r="AB357" s="464">
        <f t="shared" si="298"/>
        <v>124800</v>
      </c>
      <c r="AC357" s="464">
        <f t="shared" si="299"/>
        <v>1497600</v>
      </c>
      <c r="AD357" s="608">
        <v>1</v>
      </c>
      <c r="AE357" s="605">
        <v>1.5</v>
      </c>
      <c r="AF357" s="464">
        <f t="shared" si="300"/>
        <v>83200</v>
      </c>
      <c r="AG357" s="465">
        <f t="shared" si="301"/>
        <v>0</v>
      </c>
      <c r="AH357" s="465">
        <f t="shared" si="302"/>
        <v>0</v>
      </c>
      <c r="AI357" s="465">
        <f t="shared" si="303"/>
        <v>124800</v>
      </c>
      <c r="AJ357" s="464">
        <f t="shared" si="304"/>
        <v>124800</v>
      </c>
      <c r="AK357" s="464">
        <f t="shared" si="305"/>
        <v>1497600</v>
      </c>
    </row>
    <row r="358" spans="1:37" s="463" customFormat="1" ht="17.25">
      <c r="A358" s="855">
        <v>10</v>
      </c>
      <c r="B358" s="835" t="s">
        <v>1572</v>
      </c>
      <c r="C358" s="842" t="s">
        <v>1960</v>
      </c>
      <c r="D358" s="842">
        <v>1955</v>
      </c>
      <c r="E358" s="843" t="s">
        <v>393</v>
      </c>
      <c r="F358" s="836">
        <v>1</v>
      </c>
      <c r="G358" s="837">
        <v>1.5</v>
      </c>
      <c r="H358" s="838">
        <v>83200</v>
      </c>
      <c r="I358" s="839"/>
      <c r="J358" s="840"/>
      <c r="K358" s="840">
        <f>G358*H358</f>
        <v>124800</v>
      </c>
      <c r="L358" s="838">
        <f t="shared" si="286"/>
        <v>124800</v>
      </c>
      <c r="M358" s="838">
        <f t="shared" si="287"/>
        <v>1497600</v>
      </c>
      <c r="N358" s="608">
        <v>1</v>
      </c>
      <c r="O358" s="605">
        <v>1.5</v>
      </c>
      <c r="P358" s="464">
        <f t="shared" si="288"/>
        <v>83200</v>
      </c>
      <c r="Q358" s="465">
        <f t="shared" si="289"/>
        <v>0</v>
      </c>
      <c r="R358" s="465">
        <f t="shared" si="290"/>
        <v>0</v>
      </c>
      <c r="S358" s="465">
        <f t="shared" si="291"/>
        <v>124800</v>
      </c>
      <c r="T358" s="464">
        <f t="shared" si="292"/>
        <v>124800</v>
      </c>
      <c r="U358" s="464">
        <f t="shared" si="293"/>
        <v>1497600</v>
      </c>
      <c r="V358" s="608">
        <v>1</v>
      </c>
      <c r="W358" s="605">
        <v>1.5</v>
      </c>
      <c r="X358" s="464">
        <f t="shared" si="294"/>
        <v>83200</v>
      </c>
      <c r="Y358" s="465">
        <f t="shared" si="295"/>
        <v>0</v>
      </c>
      <c r="Z358" s="465">
        <f t="shared" si="296"/>
        <v>0</v>
      </c>
      <c r="AA358" s="465">
        <f t="shared" si="297"/>
        <v>124800</v>
      </c>
      <c r="AB358" s="464">
        <f t="shared" si="298"/>
        <v>124800</v>
      </c>
      <c r="AC358" s="464">
        <f t="shared" si="299"/>
        <v>1497600</v>
      </c>
      <c r="AD358" s="608">
        <v>1</v>
      </c>
      <c r="AE358" s="605">
        <v>1.5</v>
      </c>
      <c r="AF358" s="464">
        <f t="shared" si="300"/>
        <v>83200</v>
      </c>
      <c r="AG358" s="465">
        <f t="shared" si="301"/>
        <v>0</v>
      </c>
      <c r="AH358" s="465">
        <f t="shared" si="302"/>
        <v>0</v>
      </c>
      <c r="AI358" s="465">
        <f t="shared" si="303"/>
        <v>124800</v>
      </c>
      <c r="AJ358" s="464">
        <f t="shared" si="304"/>
        <v>124800</v>
      </c>
      <c r="AK358" s="464">
        <f t="shared" si="305"/>
        <v>1497600</v>
      </c>
    </row>
    <row r="359" spans="1:37" s="463" customFormat="1" ht="17.25">
      <c r="A359" s="855">
        <v>11</v>
      </c>
      <c r="B359" s="835" t="s">
        <v>2252</v>
      </c>
      <c r="C359" s="842" t="s">
        <v>1960</v>
      </c>
      <c r="D359" s="842">
        <v>1955</v>
      </c>
      <c r="E359" s="843" t="s">
        <v>408</v>
      </c>
      <c r="F359" s="836">
        <v>1</v>
      </c>
      <c r="G359" s="837">
        <v>1</v>
      </c>
      <c r="H359" s="838">
        <v>83200</v>
      </c>
      <c r="I359" s="839"/>
      <c r="J359" s="840"/>
      <c r="K359" s="840">
        <v>95625</v>
      </c>
      <c r="L359" s="840">
        <f t="shared" ref="L359:L369" si="306">+I359+J359+K359</f>
        <v>95625</v>
      </c>
      <c r="M359" s="838">
        <f t="shared" si="287"/>
        <v>1147500</v>
      </c>
      <c r="N359" s="608">
        <v>1</v>
      </c>
      <c r="O359" s="605">
        <v>1</v>
      </c>
      <c r="P359" s="464">
        <f t="shared" si="288"/>
        <v>83200</v>
      </c>
      <c r="Q359" s="465">
        <f t="shared" si="289"/>
        <v>0</v>
      </c>
      <c r="R359" s="465">
        <f t="shared" si="290"/>
        <v>0</v>
      </c>
      <c r="S359" s="465">
        <f t="shared" si="291"/>
        <v>95625</v>
      </c>
      <c r="T359" s="464">
        <f t="shared" si="292"/>
        <v>95625</v>
      </c>
      <c r="U359" s="464">
        <f t="shared" si="293"/>
        <v>1147500</v>
      </c>
      <c r="V359" s="608">
        <v>1</v>
      </c>
      <c r="W359" s="605">
        <v>1</v>
      </c>
      <c r="X359" s="464">
        <f t="shared" si="294"/>
        <v>83200</v>
      </c>
      <c r="Y359" s="465">
        <f t="shared" si="295"/>
        <v>0</v>
      </c>
      <c r="Z359" s="465">
        <f t="shared" si="296"/>
        <v>0</v>
      </c>
      <c r="AA359" s="465">
        <f t="shared" si="297"/>
        <v>95625</v>
      </c>
      <c r="AB359" s="464">
        <f t="shared" si="298"/>
        <v>95625</v>
      </c>
      <c r="AC359" s="464">
        <f t="shared" si="299"/>
        <v>1147500</v>
      </c>
      <c r="AD359" s="608">
        <v>1</v>
      </c>
      <c r="AE359" s="605">
        <v>1</v>
      </c>
      <c r="AF359" s="464">
        <f t="shared" si="300"/>
        <v>83200</v>
      </c>
      <c r="AG359" s="465">
        <f t="shared" si="301"/>
        <v>0</v>
      </c>
      <c r="AH359" s="465">
        <f t="shared" si="302"/>
        <v>0</v>
      </c>
      <c r="AI359" s="465">
        <f t="shared" si="303"/>
        <v>95625</v>
      </c>
      <c r="AJ359" s="464">
        <f t="shared" si="304"/>
        <v>95625</v>
      </c>
      <c r="AK359" s="464">
        <f t="shared" si="305"/>
        <v>1147500</v>
      </c>
    </row>
    <row r="360" spans="1:37" s="463" customFormat="1" ht="17.25">
      <c r="A360" s="855">
        <v>12</v>
      </c>
      <c r="B360" s="835" t="s">
        <v>2253</v>
      </c>
      <c r="C360" s="842" t="s">
        <v>1960</v>
      </c>
      <c r="D360" s="842">
        <v>1962</v>
      </c>
      <c r="E360" s="843" t="s">
        <v>408</v>
      </c>
      <c r="F360" s="836">
        <v>1</v>
      </c>
      <c r="G360" s="837">
        <v>1</v>
      </c>
      <c r="H360" s="838">
        <v>83200</v>
      </c>
      <c r="I360" s="839"/>
      <c r="J360" s="840"/>
      <c r="K360" s="840">
        <v>95625</v>
      </c>
      <c r="L360" s="840">
        <f t="shared" si="306"/>
        <v>95625</v>
      </c>
      <c r="M360" s="838">
        <f t="shared" si="287"/>
        <v>1147500</v>
      </c>
      <c r="N360" s="608">
        <v>1</v>
      </c>
      <c r="O360" s="605">
        <v>1</v>
      </c>
      <c r="P360" s="464">
        <f t="shared" si="288"/>
        <v>83200</v>
      </c>
      <c r="Q360" s="465">
        <f t="shared" si="289"/>
        <v>0</v>
      </c>
      <c r="R360" s="465">
        <f t="shared" si="290"/>
        <v>0</v>
      </c>
      <c r="S360" s="465">
        <f t="shared" si="291"/>
        <v>95625</v>
      </c>
      <c r="T360" s="464">
        <f t="shared" si="292"/>
        <v>95625</v>
      </c>
      <c r="U360" s="464">
        <f t="shared" si="293"/>
        <v>1147500</v>
      </c>
      <c r="V360" s="608">
        <v>1</v>
      </c>
      <c r="W360" s="605">
        <v>1</v>
      </c>
      <c r="X360" s="464">
        <f t="shared" si="294"/>
        <v>83200</v>
      </c>
      <c r="Y360" s="465">
        <f t="shared" si="295"/>
        <v>0</v>
      </c>
      <c r="Z360" s="465">
        <f t="shared" si="296"/>
        <v>0</v>
      </c>
      <c r="AA360" s="465">
        <f t="shared" si="297"/>
        <v>95625</v>
      </c>
      <c r="AB360" s="464">
        <f t="shared" si="298"/>
        <v>95625</v>
      </c>
      <c r="AC360" s="464">
        <f t="shared" si="299"/>
        <v>1147500</v>
      </c>
      <c r="AD360" s="608">
        <v>1</v>
      </c>
      <c r="AE360" s="605">
        <v>1</v>
      </c>
      <c r="AF360" s="464">
        <f t="shared" si="300"/>
        <v>83200</v>
      </c>
      <c r="AG360" s="465">
        <f t="shared" si="301"/>
        <v>0</v>
      </c>
      <c r="AH360" s="465">
        <f t="shared" si="302"/>
        <v>0</v>
      </c>
      <c r="AI360" s="465">
        <f t="shared" si="303"/>
        <v>95625</v>
      </c>
      <c r="AJ360" s="464">
        <f t="shared" si="304"/>
        <v>95625</v>
      </c>
      <c r="AK360" s="464">
        <f t="shared" si="305"/>
        <v>1147500</v>
      </c>
    </row>
    <row r="361" spans="1:37" s="463" customFormat="1" ht="17.25">
      <c r="A361" s="855">
        <v>13</v>
      </c>
      <c r="B361" s="835" t="s">
        <v>3100</v>
      </c>
      <c r="C361" s="842" t="s">
        <v>1960</v>
      </c>
      <c r="D361" s="842">
        <v>1968</v>
      </c>
      <c r="E361" s="843" t="s">
        <v>408</v>
      </c>
      <c r="F361" s="836">
        <v>1</v>
      </c>
      <c r="G361" s="837">
        <v>1</v>
      </c>
      <c r="H361" s="838">
        <v>83200</v>
      </c>
      <c r="I361" s="839"/>
      <c r="J361" s="840"/>
      <c r="K361" s="840">
        <v>95625</v>
      </c>
      <c r="L361" s="840">
        <f t="shared" si="306"/>
        <v>95625</v>
      </c>
      <c r="M361" s="838">
        <f t="shared" si="287"/>
        <v>1147500</v>
      </c>
      <c r="N361" s="608">
        <v>1</v>
      </c>
      <c r="O361" s="605">
        <v>1</v>
      </c>
      <c r="P361" s="464">
        <f t="shared" si="288"/>
        <v>83200</v>
      </c>
      <c r="Q361" s="465">
        <f t="shared" si="289"/>
        <v>0</v>
      </c>
      <c r="R361" s="465">
        <f t="shared" si="290"/>
        <v>0</v>
      </c>
      <c r="S361" s="465">
        <f t="shared" si="291"/>
        <v>95625</v>
      </c>
      <c r="T361" s="464">
        <f t="shared" si="292"/>
        <v>95625</v>
      </c>
      <c r="U361" s="464">
        <f t="shared" si="293"/>
        <v>1147500</v>
      </c>
      <c r="V361" s="608">
        <v>1</v>
      </c>
      <c r="W361" s="605">
        <v>1</v>
      </c>
      <c r="X361" s="464">
        <f t="shared" si="294"/>
        <v>83200</v>
      </c>
      <c r="Y361" s="465">
        <f t="shared" si="295"/>
        <v>0</v>
      </c>
      <c r="Z361" s="465">
        <f t="shared" si="296"/>
        <v>0</v>
      </c>
      <c r="AA361" s="465">
        <f t="shared" si="297"/>
        <v>95625</v>
      </c>
      <c r="AB361" s="464">
        <f t="shared" si="298"/>
        <v>95625</v>
      </c>
      <c r="AC361" s="464">
        <f t="shared" si="299"/>
        <v>1147500</v>
      </c>
      <c r="AD361" s="608">
        <v>1</v>
      </c>
      <c r="AE361" s="605">
        <v>1</v>
      </c>
      <c r="AF361" s="464">
        <f t="shared" si="300"/>
        <v>83200</v>
      </c>
      <c r="AG361" s="465">
        <f t="shared" si="301"/>
        <v>0</v>
      </c>
      <c r="AH361" s="465">
        <f t="shared" si="302"/>
        <v>0</v>
      </c>
      <c r="AI361" s="465">
        <f t="shared" si="303"/>
        <v>95625</v>
      </c>
      <c r="AJ361" s="464">
        <f t="shared" si="304"/>
        <v>95625</v>
      </c>
      <c r="AK361" s="464">
        <f t="shared" si="305"/>
        <v>1147500</v>
      </c>
    </row>
    <row r="362" spans="1:37" s="463" customFormat="1" ht="17.25">
      <c r="A362" s="855">
        <v>14</v>
      </c>
      <c r="B362" s="835" t="s">
        <v>2254</v>
      </c>
      <c r="C362" s="842" t="s">
        <v>1960</v>
      </c>
      <c r="D362" s="842">
        <v>1950</v>
      </c>
      <c r="E362" s="843" t="s">
        <v>408</v>
      </c>
      <c r="F362" s="836">
        <v>1</v>
      </c>
      <c r="G362" s="837">
        <v>1</v>
      </c>
      <c r="H362" s="838">
        <v>83200</v>
      </c>
      <c r="I362" s="839"/>
      <c r="J362" s="840"/>
      <c r="K362" s="840">
        <v>95625</v>
      </c>
      <c r="L362" s="840">
        <f t="shared" si="306"/>
        <v>95625</v>
      </c>
      <c r="M362" s="838">
        <f t="shared" si="287"/>
        <v>1147500</v>
      </c>
      <c r="N362" s="608">
        <v>1</v>
      </c>
      <c r="O362" s="605">
        <v>1</v>
      </c>
      <c r="P362" s="464">
        <f t="shared" si="288"/>
        <v>83200</v>
      </c>
      <c r="Q362" s="465">
        <f t="shared" si="289"/>
        <v>0</v>
      </c>
      <c r="R362" s="465">
        <f t="shared" si="290"/>
        <v>0</v>
      </c>
      <c r="S362" s="465">
        <f t="shared" si="291"/>
        <v>95625</v>
      </c>
      <c r="T362" s="464">
        <f t="shared" si="292"/>
        <v>95625</v>
      </c>
      <c r="U362" s="464">
        <f t="shared" si="293"/>
        <v>1147500</v>
      </c>
      <c r="V362" s="608">
        <v>1</v>
      </c>
      <c r="W362" s="605">
        <v>1</v>
      </c>
      <c r="X362" s="464">
        <f t="shared" si="294"/>
        <v>83200</v>
      </c>
      <c r="Y362" s="465">
        <f t="shared" si="295"/>
        <v>0</v>
      </c>
      <c r="Z362" s="465">
        <f t="shared" si="296"/>
        <v>0</v>
      </c>
      <c r="AA362" s="465">
        <f t="shared" si="297"/>
        <v>95625</v>
      </c>
      <c r="AB362" s="464">
        <f t="shared" si="298"/>
        <v>95625</v>
      </c>
      <c r="AC362" s="464">
        <f t="shared" si="299"/>
        <v>1147500</v>
      </c>
      <c r="AD362" s="608">
        <v>1</v>
      </c>
      <c r="AE362" s="605">
        <v>1</v>
      </c>
      <c r="AF362" s="464">
        <f t="shared" si="300"/>
        <v>83200</v>
      </c>
      <c r="AG362" s="465">
        <f t="shared" si="301"/>
        <v>0</v>
      </c>
      <c r="AH362" s="465">
        <f t="shared" si="302"/>
        <v>0</v>
      </c>
      <c r="AI362" s="465">
        <f t="shared" si="303"/>
        <v>95625</v>
      </c>
      <c r="AJ362" s="464">
        <f t="shared" si="304"/>
        <v>95625</v>
      </c>
      <c r="AK362" s="464">
        <f t="shared" si="305"/>
        <v>1147500</v>
      </c>
    </row>
    <row r="363" spans="1:37" s="463" customFormat="1" ht="17.25">
      <c r="A363" s="855">
        <v>15</v>
      </c>
      <c r="B363" s="835" t="s">
        <v>2255</v>
      </c>
      <c r="C363" s="842" t="s">
        <v>1960</v>
      </c>
      <c r="D363" s="842">
        <v>1972</v>
      </c>
      <c r="E363" s="843" t="s">
        <v>408</v>
      </c>
      <c r="F363" s="836">
        <v>1</v>
      </c>
      <c r="G363" s="837">
        <v>1</v>
      </c>
      <c r="H363" s="838">
        <v>83200</v>
      </c>
      <c r="I363" s="839"/>
      <c r="J363" s="840"/>
      <c r="K363" s="840">
        <v>95625</v>
      </c>
      <c r="L363" s="840">
        <f t="shared" si="306"/>
        <v>95625</v>
      </c>
      <c r="M363" s="838">
        <f t="shared" si="287"/>
        <v>1147500</v>
      </c>
      <c r="N363" s="608">
        <v>1</v>
      </c>
      <c r="O363" s="605">
        <v>1</v>
      </c>
      <c r="P363" s="464">
        <f t="shared" si="288"/>
        <v>83200</v>
      </c>
      <c r="Q363" s="465">
        <f t="shared" si="289"/>
        <v>0</v>
      </c>
      <c r="R363" s="465">
        <f t="shared" si="290"/>
        <v>0</v>
      </c>
      <c r="S363" s="465">
        <f t="shared" si="291"/>
        <v>95625</v>
      </c>
      <c r="T363" s="464">
        <f t="shared" si="292"/>
        <v>95625</v>
      </c>
      <c r="U363" s="464">
        <f t="shared" si="293"/>
        <v>1147500</v>
      </c>
      <c r="V363" s="608">
        <v>1</v>
      </c>
      <c r="W363" s="605">
        <v>1</v>
      </c>
      <c r="X363" s="464">
        <f t="shared" si="294"/>
        <v>83200</v>
      </c>
      <c r="Y363" s="465">
        <f t="shared" si="295"/>
        <v>0</v>
      </c>
      <c r="Z363" s="465">
        <f t="shared" si="296"/>
        <v>0</v>
      </c>
      <c r="AA363" s="465">
        <f t="shared" si="297"/>
        <v>95625</v>
      </c>
      <c r="AB363" s="464">
        <f t="shared" si="298"/>
        <v>95625</v>
      </c>
      <c r="AC363" s="464">
        <f t="shared" si="299"/>
        <v>1147500</v>
      </c>
      <c r="AD363" s="608">
        <v>1</v>
      </c>
      <c r="AE363" s="605">
        <v>1</v>
      </c>
      <c r="AF363" s="464">
        <f t="shared" si="300"/>
        <v>83200</v>
      </c>
      <c r="AG363" s="465">
        <f t="shared" si="301"/>
        <v>0</v>
      </c>
      <c r="AH363" s="465">
        <f t="shared" si="302"/>
        <v>0</v>
      </c>
      <c r="AI363" s="465">
        <f t="shared" si="303"/>
        <v>95625</v>
      </c>
      <c r="AJ363" s="464">
        <f t="shared" si="304"/>
        <v>95625</v>
      </c>
      <c r="AK363" s="464">
        <f t="shared" si="305"/>
        <v>1147500</v>
      </c>
    </row>
    <row r="364" spans="1:37" s="463" customFormat="1" ht="17.25">
      <c r="A364" s="855">
        <v>16</v>
      </c>
      <c r="B364" s="835" t="s">
        <v>2256</v>
      </c>
      <c r="C364" s="842" t="s">
        <v>1960</v>
      </c>
      <c r="D364" s="842">
        <v>1953</v>
      </c>
      <c r="E364" s="843" t="s">
        <v>408</v>
      </c>
      <c r="F364" s="836">
        <v>1</v>
      </c>
      <c r="G364" s="837">
        <v>1</v>
      </c>
      <c r="H364" s="838">
        <v>83200</v>
      </c>
      <c r="I364" s="839"/>
      <c r="J364" s="840"/>
      <c r="K364" s="840">
        <v>95625</v>
      </c>
      <c r="L364" s="840">
        <f t="shared" si="306"/>
        <v>95625</v>
      </c>
      <c r="M364" s="838">
        <f t="shared" si="287"/>
        <v>1147500</v>
      </c>
      <c r="N364" s="608">
        <v>1</v>
      </c>
      <c r="O364" s="605">
        <v>1</v>
      </c>
      <c r="P364" s="464">
        <f t="shared" si="288"/>
        <v>83200</v>
      </c>
      <c r="Q364" s="465">
        <f t="shared" si="289"/>
        <v>0</v>
      </c>
      <c r="R364" s="465">
        <f t="shared" si="290"/>
        <v>0</v>
      </c>
      <c r="S364" s="465">
        <f t="shared" si="291"/>
        <v>95625</v>
      </c>
      <c r="T364" s="464">
        <f t="shared" si="292"/>
        <v>95625</v>
      </c>
      <c r="U364" s="464">
        <f t="shared" si="293"/>
        <v>1147500</v>
      </c>
      <c r="V364" s="608">
        <v>1</v>
      </c>
      <c r="W364" s="605">
        <v>1</v>
      </c>
      <c r="X364" s="464">
        <f t="shared" si="294"/>
        <v>83200</v>
      </c>
      <c r="Y364" s="465">
        <f t="shared" si="295"/>
        <v>0</v>
      </c>
      <c r="Z364" s="465">
        <f t="shared" si="296"/>
        <v>0</v>
      </c>
      <c r="AA364" s="465">
        <f t="shared" si="297"/>
        <v>95625</v>
      </c>
      <c r="AB364" s="464">
        <f t="shared" si="298"/>
        <v>95625</v>
      </c>
      <c r="AC364" s="464">
        <f t="shared" si="299"/>
        <v>1147500</v>
      </c>
      <c r="AD364" s="608">
        <v>1</v>
      </c>
      <c r="AE364" s="605">
        <v>1</v>
      </c>
      <c r="AF364" s="464">
        <f t="shared" si="300"/>
        <v>83200</v>
      </c>
      <c r="AG364" s="465">
        <f t="shared" si="301"/>
        <v>0</v>
      </c>
      <c r="AH364" s="465">
        <f t="shared" si="302"/>
        <v>0</v>
      </c>
      <c r="AI364" s="465">
        <f t="shared" si="303"/>
        <v>95625</v>
      </c>
      <c r="AJ364" s="464">
        <f t="shared" si="304"/>
        <v>95625</v>
      </c>
      <c r="AK364" s="464">
        <f t="shared" si="305"/>
        <v>1147500</v>
      </c>
    </row>
    <row r="365" spans="1:37" s="463" customFormat="1" ht="17.25">
      <c r="A365" s="855">
        <v>17</v>
      </c>
      <c r="B365" s="835" t="s">
        <v>2257</v>
      </c>
      <c r="C365" s="842" t="s">
        <v>1960</v>
      </c>
      <c r="D365" s="842">
        <v>1956</v>
      </c>
      <c r="E365" s="843" t="s">
        <v>408</v>
      </c>
      <c r="F365" s="836">
        <v>1</v>
      </c>
      <c r="G365" s="837">
        <v>1</v>
      </c>
      <c r="H365" s="838">
        <v>83200</v>
      </c>
      <c r="I365" s="839"/>
      <c r="J365" s="840"/>
      <c r="K365" s="840">
        <v>95625</v>
      </c>
      <c r="L365" s="840">
        <f t="shared" si="306"/>
        <v>95625</v>
      </c>
      <c r="M365" s="838">
        <f t="shared" si="287"/>
        <v>1147500</v>
      </c>
      <c r="N365" s="608">
        <v>1</v>
      </c>
      <c r="O365" s="605">
        <v>1</v>
      </c>
      <c r="P365" s="464">
        <f t="shared" si="288"/>
        <v>83200</v>
      </c>
      <c r="Q365" s="465">
        <f t="shared" si="289"/>
        <v>0</v>
      </c>
      <c r="R365" s="465">
        <f t="shared" si="290"/>
        <v>0</v>
      </c>
      <c r="S365" s="465">
        <f t="shared" si="291"/>
        <v>95625</v>
      </c>
      <c r="T365" s="464">
        <f t="shared" si="292"/>
        <v>95625</v>
      </c>
      <c r="U365" s="464">
        <f t="shared" si="293"/>
        <v>1147500</v>
      </c>
      <c r="V365" s="608">
        <v>1</v>
      </c>
      <c r="W365" s="605">
        <v>1</v>
      </c>
      <c r="X365" s="464">
        <f t="shared" si="294"/>
        <v>83200</v>
      </c>
      <c r="Y365" s="465">
        <f t="shared" si="295"/>
        <v>0</v>
      </c>
      <c r="Z365" s="465">
        <f t="shared" si="296"/>
        <v>0</v>
      </c>
      <c r="AA365" s="465">
        <f t="shared" si="297"/>
        <v>95625</v>
      </c>
      <c r="AB365" s="464">
        <f t="shared" si="298"/>
        <v>95625</v>
      </c>
      <c r="AC365" s="464">
        <f t="shared" si="299"/>
        <v>1147500</v>
      </c>
      <c r="AD365" s="608">
        <v>1</v>
      </c>
      <c r="AE365" s="605">
        <v>1</v>
      </c>
      <c r="AF365" s="464">
        <f t="shared" si="300"/>
        <v>83200</v>
      </c>
      <c r="AG365" s="465">
        <f t="shared" si="301"/>
        <v>0</v>
      </c>
      <c r="AH365" s="465">
        <f t="shared" si="302"/>
        <v>0</v>
      </c>
      <c r="AI365" s="465">
        <f t="shared" si="303"/>
        <v>95625</v>
      </c>
      <c r="AJ365" s="464">
        <f t="shared" si="304"/>
        <v>95625</v>
      </c>
      <c r="AK365" s="464">
        <f t="shared" si="305"/>
        <v>1147500</v>
      </c>
    </row>
    <row r="366" spans="1:37" s="463" customFormat="1" ht="17.25">
      <c r="A366" s="855">
        <v>18</v>
      </c>
      <c r="B366" s="835" t="s">
        <v>2258</v>
      </c>
      <c r="C366" s="842" t="s">
        <v>1960</v>
      </c>
      <c r="D366" s="842">
        <v>1961</v>
      </c>
      <c r="E366" s="843" t="s">
        <v>408</v>
      </c>
      <c r="F366" s="836">
        <v>1</v>
      </c>
      <c r="G366" s="837">
        <v>1</v>
      </c>
      <c r="H366" s="838">
        <v>83200</v>
      </c>
      <c r="I366" s="839"/>
      <c r="J366" s="840"/>
      <c r="K366" s="840">
        <v>95625</v>
      </c>
      <c r="L366" s="840">
        <f t="shared" si="306"/>
        <v>95625</v>
      </c>
      <c r="M366" s="838">
        <f t="shared" si="287"/>
        <v>1147500</v>
      </c>
      <c r="N366" s="608">
        <v>1</v>
      </c>
      <c r="O366" s="605">
        <v>1</v>
      </c>
      <c r="P366" s="464">
        <f t="shared" si="288"/>
        <v>83200</v>
      </c>
      <c r="Q366" s="465">
        <f t="shared" si="289"/>
        <v>0</v>
      </c>
      <c r="R366" s="465">
        <f t="shared" si="290"/>
        <v>0</v>
      </c>
      <c r="S366" s="465">
        <f t="shared" si="291"/>
        <v>95625</v>
      </c>
      <c r="T366" s="464">
        <f t="shared" si="292"/>
        <v>95625</v>
      </c>
      <c r="U366" s="464">
        <f t="shared" si="293"/>
        <v>1147500</v>
      </c>
      <c r="V366" s="608">
        <v>1</v>
      </c>
      <c r="W366" s="605">
        <v>1</v>
      </c>
      <c r="X366" s="464">
        <f t="shared" si="294"/>
        <v>83200</v>
      </c>
      <c r="Y366" s="465">
        <f t="shared" si="295"/>
        <v>0</v>
      </c>
      <c r="Z366" s="465">
        <f t="shared" si="296"/>
        <v>0</v>
      </c>
      <c r="AA366" s="465">
        <f t="shared" si="297"/>
        <v>95625</v>
      </c>
      <c r="AB366" s="464">
        <f t="shared" si="298"/>
        <v>95625</v>
      </c>
      <c r="AC366" s="464">
        <f t="shared" si="299"/>
        <v>1147500</v>
      </c>
      <c r="AD366" s="608">
        <v>1</v>
      </c>
      <c r="AE366" s="605">
        <v>1</v>
      </c>
      <c r="AF366" s="464">
        <f t="shared" si="300"/>
        <v>83200</v>
      </c>
      <c r="AG366" s="465">
        <f t="shared" si="301"/>
        <v>0</v>
      </c>
      <c r="AH366" s="465">
        <f t="shared" si="302"/>
        <v>0</v>
      </c>
      <c r="AI366" s="465">
        <f t="shared" si="303"/>
        <v>95625</v>
      </c>
      <c r="AJ366" s="464">
        <f t="shared" si="304"/>
        <v>95625</v>
      </c>
      <c r="AK366" s="464">
        <f t="shared" si="305"/>
        <v>1147500</v>
      </c>
    </row>
    <row r="367" spans="1:37" s="463" customFormat="1" ht="17.25">
      <c r="A367" s="855">
        <v>19</v>
      </c>
      <c r="B367" s="835" t="s">
        <v>1378</v>
      </c>
      <c r="C367" s="842" t="s">
        <v>1960</v>
      </c>
      <c r="D367" s="842">
        <v>1960</v>
      </c>
      <c r="E367" s="843" t="s">
        <v>408</v>
      </c>
      <c r="F367" s="836">
        <v>1</v>
      </c>
      <c r="G367" s="837">
        <v>1</v>
      </c>
      <c r="H367" s="838">
        <v>83200</v>
      </c>
      <c r="I367" s="839"/>
      <c r="J367" s="840"/>
      <c r="K367" s="840">
        <v>95625</v>
      </c>
      <c r="L367" s="840">
        <f t="shared" si="306"/>
        <v>95625</v>
      </c>
      <c r="M367" s="838">
        <f t="shared" si="287"/>
        <v>1147500</v>
      </c>
      <c r="N367" s="608">
        <v>1</v>
      </c>
      <c r="O367" s="605">
        <v>1</v>
      </c>
      <c r="P367" s="464">
        <f t="shared" si="288"/>
        <v>83200</v>
      </c>
      <c r="Q367" s="465">
        <f t="shared" si="289"/>
        <v>0</v>
      </c>
      <c r="R367" s="465">
        <f t="shared" si="290"/>
        <v>0</v>
      </c>
      <c r="S367" s="465">
        <f t="shared" si="291"/>
        <v>95625</v>
      </c>
      <c r="T367" s="464">
        <f t="shared" si="292"/>
        <v>95625</v>
      </c>
      <c r="U367" s="464">
        <f t="shared" si="293"/>
        <v>1147500</v>
      </c>
      <c r="V367" s="608">
        <v>1</v>
      </c>
      <c r="W367" s="605">
        <v>1</v>
      </c>
      <c r="X367" s="464">
        <f t="shared" si="294"/>
        <v>83200</v>
      </c>
      <c r="Y367" s="465">
        <f t="shared" si="295"/>
        <v>0</v>
      </c>
      <c r="Z367" s="465">
        <f t="shared" si="296"/>
        <v>0</v>
      </c>
      <c r="AA367" s="465">
        <f t="shared" si="297"/>
        <v>95625</v>
      </c>
      <c r="AB367" s="464">
        <f t="shared" si="298"/>
        <v>95625</v>
      </c>
      <c r="AC367" s="464">
        <f t="shared" si="299"/>
        <v>1147500</v>
      </c>
      <c r="AD367" s="608">
        <v>1</v>
      </c>
      <c r="AE367" s="605">
        <v>1</v>
      </c>
      <c r="AF367" s="464">
        <f t="shared" si="300"/>
        <v>83200</v>
      </c>
      <c r="AG367" s="465">
        <f t="shared" si="301"/>
        <v>0</v>
      </c>
      <c r="AH367" s="465">
        <f t="shared" si="302"/>
        <v>0</v>
      </c>
      <c r="AI367" s="465">
        <f t="shared" si="303"/>
        <v>95625</v>
      </c>
      <c r="AJ367" s="464">
        <f t="shared" si="304"/>
        <v>95625</v>
      </c>
      <c r="AK367" s="464">
        <f t="shared" si="305"/>
        <v>1147500</v>
      </c>
    </row>
    <row r="368" spans="1:37" s="463" customFormat="1" ht="17.25">
      <c r="A368" s="855">
        <v>20</v>
      </c>
      <c r="B368" s="835" t="s">
        <v>2259</v>
      </c>
      <c r="C368" s="842" t="s">
        <v>1960</v>
      </c>
      <c r="D368" s="842">
        <v>1963</v>
      </c>
      <c r="E368" s="843" t="s">
        <v>408</v>
      </c>
      <c r="F368" s="836">
        <v>1</v>
      </c>
      <c r="G368" s="837">
        <v>1</v>
      </c>
      <c r="H368" s="838">
        <v>83200</v>
      </c>
      <c r="I368" s="839"/>
      <c r="J368" s="840"/>
      <c r="K368" s="840">
        <v>95625</v>
      </c>
      <c r="L368" s="840">
        <f t="shared" si="306"/>
        <v>95625</v>
      </c>
      <c r="M368" s="838">
        <f t="shared" si="287"/>
        <v>1147500</v>
      </c>
      <c r="N368" s="608">
        <v>1</v>
      </c>
      <c r="O368" s="605">
        <v>1</v>
      </c>
      <c r="P368" s="464">
        <f t="shared" si="288"/>
        <v>83200</v>
      </c>
      <c r="Q368" s="465">
        <f t="shared" si="289"/>
        <v>0</v>
      </c>
      <c r="R368" s="465">
        <f t="shared" si="290"/>
        <v>0</v>
      </c>
      <c r="S368" s="465">
        <f t="shared" si="291"/>
        <v>95625</v>
      </c>
      <c r="T368" s="464">
        <f t="shared" si="292"/>
        <v>95625</v>
      </c>
      <c r="U368" s="464">
        <f t="shared" si="293"/>
        <v>1147500</v>
      </c>
      <c r="V368" s="608">
        <v>1</v>
      </c>
      <c r="W368" s="605">
        <v>1</v>
      </c>
      <c r="X368" s="464">
        <f t="shared" si="294"/>
        <v>83200</v>
      </c>
      <c r="Y368" s="465">
        <f t="shared" si="295"/>
        <v>0</v>
      </c>
      <c r="Z368" s="465">
        <f t="shared" si="296"/>
        <v>0</v>
      </c>
      <c r="AA368" s="465">
        <f t="shared" si="297"/>
        <v>95625</v>
      </c>
      <c r="AB368" s="464">
        <f t="shared" si="298"/>
        <v>95625</v>
      </c>
      <c r="AC368" s="464">
        <f t="shared" si="299"/>
        <v>1147500</v>
      </c>
      <c r="AD368" s="608">
        <v>1</v>
      </c>
      <c r="AE368" s="605">
        <v>1</v>
      </c>
      <c r="AF368" s="464">
        <f t="shared" si="300"/>
        <v>83200</v>
      </c>
      <c r="AG368" s="465">
        <f t="shared" si="301"/>
        <v>0</v>
      </c>
      <c r="AH368" s="465">
        <f t="shared" si="302"/>
        <v>0</v>
      </c>
      <c r="AI368" s="465">
        <f t="shared" si="303"/>
        <v>95625</v>
      </c>
      <c r="AJ368" s="464">
        <f t="shared" si="304"/>
        <v>95625</v>
      </c>
      <c r="AK368" s="464">
        <f t="shared" si="305"/>
        <v>1147500</v>
      </c>
    </row>
    <row r="369" spans="1:37" s="463" customFormat="1" ht="17.25">
      <c r="A369" s="855">
        <v>21</v>
      </c>
      <c r="B369" s="835" t="s">
        <v>3101</v>
      </c>
      <c r="C369" s="842" t="s">
        <v>1960</v>
      </c>
      <c r="D369" s="842">
        <v>1998</v>
      </c>
      <c r="E369" s="843" t="s">
        <v>408</v>
      </c>
      <c r="F369" s="836">
        <v>1</v>
      </c>
      <c r="G369" s="837">
        <v>1</v>
      </c>
      <c r="H369" s="838">
        <v>83200</v>
      </c>
      <c r="I369" s="839"/>
      <c r="J369" s="840"/>
      <c r="K369" s="840">
        <v>104000</v>
      </c>
      <c r="L369" s="840">
        <f t="shared" si="306"/>
        <v>104000</v>
      </c>
      <c r="M369" s="838">
        <f t="shared" si="287"/>
        <v>1248000</v>
      </c>
      <c r="N369" s="608">
        <v>1</v>
      </c>
      <c r="O369" s="605">
        <v>1</v>
      </c>
      <c r="P369" s="464">
        <f t="shared" si="288"/>
        <v>83200</v>
      </c>
      <c r="Q369" s="465">
        <f t="shared" si="289"/>
        <v>0</v>
      </c>
      <c r="R369" s="465">
        <f t="shared" si="290"/>
        <v>0</v>
      </c>
      <c r="S369" s="465">
        <f t="shared" si="291"/>
        <v>104000</v>
      </c>
      <c r="T369" s="464">
        <f t="shared" si="292"/>
        <v>104000</v>
      </c>
      <c r="U369" s="464">
        <f t="shared" si="293"/>
        <v>1248000</v>
      </c>
      <c r="V369" s="608">
        <v>1</v>
      </c>
      <c r="W369" s="605">
        <v>1</v>
      </c>
      <c r="X369" s="464">
        <f t="shared" si="294"/>
        <v>83200</v>
      </c>
      <c r="Y369" s="465">
        <f t="shared" si="295"/>
        <v>0</v>
      </c>
      <c r="Z369" s="465">
        <f t="shared" si="296"/>
        <v>0</v>
      </c>
      <c r="AA369" s="465">
        <f t="shared" si="297"/>
        <v>104000</v>
      </c>
      <c r="AB369" s="464">
        <f t="shared" si="298"/>
        <v>104000</v>
      </c>
      <c r="AC369" s="464">
        <f t="shared" si="299"/>
        <v>1248000</v>
      </c>
      <c r="AD369" s="608">
        <v>1</v>
      </c>
      <c r="AE369" s="605">
        <v>1</v>
      </c>
      <c r="AF369" s="464">
        <f t="shared" si="300"/>
        <v>83200</v>
      </c>
      <c r="AG369" s="465">
        <f t="shared" si="301"/>
        <v>0</v>
      </c>
      <c r="AH369" s="465">
        <f t="shared" si="302"/>
        <v>0</v>
      </c>
      <c r="AI369" s="465">
        <f t="shared" si="303"/>
        <v>104000</v>
      </c>
      <c r="AJ369" s="464">
        <f t="shared" si="304"/>
        <v>104000</v>
      </c>
      <c r="AK369" s="464">
        <f t="shared" si="305"/>
        <v>1248000</v>
      </c>
    </row>
    <row r="370" spans="1:37" s="463" customFormat="1" ht="17.25">
      <c r="A370" s="855">
        <v>22</v>
      </c>
      <c r="B370" s="835" t="s">
        <v>2649</v>
      </c>
      <c r="C370" s="842" t="s">
        <v>1961</v>
      </c>
      <c r="D370" s="842">
        <v>1965</v>
      </c>
      <c r="E370" s="843" t="s">
        <v>392</v>
      </c>
      <c r="F370" s="836">
        <v>1</v>
      </c>
      <c r="G370" s="837">
        <v>1.6</v>
      </c>
      <c r="H370" s="838">
        <v>83200</v>
      </c>
      <c r="I370" s="839"/>
      <c r="J370" s="840"/>
      <c r="K370" s="840">
        <f>G370*H370</f>
        <v>133120</v>
      </c>
      <c r="L370" s="838">
        <f t="shared" ref="L370:L376" si="307">+I370+J370+K370</f>
        <v>133120</v>
      </c>
      <c r="M370" s="838">
        <f t="shared" si="287"/>
        <v>1597440</v>
      </c>
      <c r="N370" s="608">
        <v>1</v>
      </c>
      <c r="O370" s="605">
        <v>1.6</v>
      </c>
      <c r="P370" s="464">
        <f t="shared" si="288"/>
        <v>83200</v>
      </c>
      <c r="Q370" s="465">
        <f t="shared" si="289"/>
        <v>0</v>
      </c>
      <c r="R370" s="465">
        <f t="shared" si="290"/>
        <v>0</v>
      </c>
      <c r="S370" s="465">
        <f t="shared" si="291"/>
        <v>133120</v>
      </c>
      <c r="T370" s="464">
        <f t="shared" si="292"/>
        <v>133120</v>
      </c>
      <c r="U370" s="464">
        <f t="shared" si="293"/>
        <v>1597440</v>
      </c>
      <c r="V370" s="608">
        <v>1</v>
      </c>
      <c r="W370" s="605">
        <v>1.6</v>
      </c>
      <c r="X370" s="464">
        <f t="shared" si="294"/>
        <v>83200</v>
      </c>
      <c r="Y370" s="465">
        <f t="shared" si="295"/>
        <v>0</v>
      </c>
      <c r="Z370" s="465">
        <f t="shared" si="296"/>
        <v>0</v>
      </c>
      <c r="AA370" s="465">
        <f t="shared" si="297"/>
        <v>133120</v>
      </c>
      <c r="AB370" s="464">
        <f t="shared" si="298"/>
        <v>133120</v>
      </c>
      <c r="AC370" s="464">
        <f t="shared" si="299"/>
        <v>1597440</v>
      </c>
      <c r="AD370" s="608">
        <v>1</v>
      </c>
      <c r="AE370" s="605">
        <v>1.6</v>
      </c>
      <c r="AF370" s="464">
        <f t="shared" si="300"/>
        <v>83200</v>
      </c>
      <c r="AG370" s="465">
        <f t="shared" si="301"/>
        <v>0</v>
      </c>
      <c r="AH370" s="465">
        <f t="shared" si="302"/>
        <v>0</v>
      </c>
      <c r="AI370" s="465">
        <f t="shared" si="303"/>
        <v>133120</v>
      </c>
      <c r="AJ370" s="464">
        <f t="shared" si="304"/>
        <v>133120</v>
      </c>
      <c r="AK370" s="464">
        <f t="shared" si="305"/>
        <v>1597440</v>
      </c>
    </row>
    <row r="371" spans="1:37" s="463" customFormat="1" ht="17.25">
      <c r="A371" s="855">
        <v>23</v>
      </c>
      <c r="B371" s="835" t="s">
        <v>268</v>
      </c>
      <c r="C371" s="842" t="s">
        <v>1961</v>
      </c>
      <c r="D371" s="842">
        <v>1965</v>
      </c>
      <c r="E371" s="843" t="s">
        <v>587</v>
      </c>
      <c r="F371" s="836">
        <v>1</v>
      </c>
      <c r="G371" s="837">
        <v>1.4</v>
      </c>
      <c r="H371" s="838">
        <v>83200</v>
      </c>
      <c r="I371" s="839"/>
      <c r="J371" s="840"/>
      <c r="K371" s="840">
        <f>H371*G371</f>
        <v>116479.99999999999</v>
      </c>
      <c r="L371" s="838">
        <f t="shared" si="307"/>
        <v>116479.99999999999</v>
      </c>
      <c r="M371" s="838">
        <f t="shared" si="287"/>
        <v>1397759.9999999998</v>
      </c>
      <c r="N371" s="608">
        <v>1</v>
      </c>
      <c r="O371" s="605">
        <v>1.4</v>
      </c>
      <c r="P371" s="464">
        <f t="shared" si="288"/>
        <v>83200</v>
      </c>
      <c r="Q371" s="465">
        <f t="shared" si="289"/>
        <v>0</v>
      </c>
      <c r="R371" s="465">
        <f t="shared" si="290"/>
        <v>0</v>
      </c>
      <c r="S371" s="465">
        <f t="shared" si="291"/>
        <v>116479.99999999999</v>
      </c>
      <c r="T371" s="464">
        <f t="shared" si="292"/>
        <v>116479.99999999999</v>
      </c>
      <c r="U371" s="464">
        <f t="shared" si="293"/>
        <v>1397759.9999999998</v>
      </c>
      <c r="V371" s="608">
        <v>1</v>
      </c>
      <c r="W371" s="605">
        <v>1.4</v>
      </c>
      <c r="X371" s="464">
        <f t="shared" si="294"/>
        <v>83200</v>
      </c>
      <c r="Y371" s="465">
        <f t="shared" si="295"/>
        <v>0</v>
      </c>
      <c r="Z371" s="465">
        <f t="shared" si="296"/>
        <v>0</v>
      </c>
      <c r="AA371" s="465">
        <f t="shared" si="297"/>
        <v>116479.99999999999</v>
      </c>
      <c r="AB371" s="464">
        <f t="shared" si="298"/>
        <v>116479.99999999999</v>
      </c>
      <c r="AC371" s="464">
        <f t="shared" si="299"/>
        <v>1397759.9999999998</v>
      </c>
      <c r="AD371" s="608">
        <v>1</v>
      </c>
      <c r="AE371" s="605">
        <v>1.4</v>
      </c>
      <c r="AF371" s="464">
        <f t="shared" si="300"/>
        <v>83200</v>
      </c>
      <c r="AG371" s="465">
        <f t="shared" si="301"/>
        <v>0</v>
      </c>
      <c r="AH371" s="465">
        <f t="shared" si="302"/>
        <v>0</v>
      </c>
      <c r="AI371" s="465">
        <f t="shared" si="303"/>
        <v>116479.99999999999</v>
      </c>
      <c r="AJ371" s="464">
        <f t="shared" si="304"/>
        <v>116479.99999999999</v>
      </c>
      <c r="AK371" s="464">
        <f t="shared" si="305"/>
        <v>1397759.9999999998</v>
      </c>
    </row>
    <row r="372" spans="1:37" s="463" customFormat="1" ht="17.25">
      <c r="A372" s="855">
        <v>24</v>
      </c>
      <c r="B372" s="835" t="s">
        <v>1379</v>
      </c>
      <c r="C372" s="842" t="s">
        <v>1961</v>
      </c>
      <c r="D372" s="842">
        <v>1970</v>
      </c>
      <c r="E372" s="843" t="s">
        <v>587</v>
      </c>
      <c r="F372" s="836">
        <v>1</v>
      </c>
      <c r="G372" s="837">
        <v>1.4</v>
      </c>
      <c r="H372" s="838">
        <v>83200</v>
      </c>
      <c r="I372" s="839"/>
      <c r="J372" s="840"/>
      <c r="K372" s="840">
        <f>H372*G372</f>
        <v>116479.99999999999</v>
      </c>
      <c r="L372" s="838">
        <f t="shared" si="307"/>
        <v>116479.99999999999</v>
      </c>
      <c r="M372" s="838">
        <f t="shared" si="287"/>
        <v>1397759.9999999998</v>
      </c>
      <c r="N372" s="608">
        <v>1</v>
      </c>
      <c r="O372" s="605">
        <v>1.4</v>
      </c>
      <c r="P372" s="464">
        <f t="shared" si="288"/>
        <v>83200</v>
      </c>
      <c r="Q372" s="465">
        <f t="shared" si="289"/>
        <v>0</v>
      </c>
      <c r="R372" s="465">
        <f t="shared" si="290"/>
        <v>0</v>
      </c>
      <c r="S372" s="465">
        <f t="shared" si="291"/>
        <v>116479.99999999999</v>
      </c>
      <c r="T372" s="464">
        <f t="shared" si="292"/>
        <v>116479.99999999999</v>
      </c>
      <c r="U372" s="464">
        <f t="shared" si="293"/>
        <v>1397759.9999999998</v>
      </c>
      <c r="V372" s="608">
        <v>1</v>
      </c>
      <c r="W372" s="605">
        <v>1.4</v>
      </c>
      <c r="X372" s="464">
        <f t="shared" si="294"/>
        <v>83200</v>
      </c>
      <c r="Y372" s="465">
        <f t="shared" si="295"/>
        <v>0</v>
      </c>
      <c r="Z372" s="465">
        <f t="shared" si="296"/>
        <v>0</v>
      </c>
      <c r="AA372" s="465">
        <f t="shared" si="297"/>
        <v>116479.99999999999</v>
      </c>
      <c r="AB372" s="464">
        <f t="shared" si="298"/>
        <v>116479.99999999999</v>
      </c>
      <c r="AC372" s="464">
        <f t="shared" si="299"/>
        <v>1397759.9999999998</v>
      </c>
      <c r="AD372" s="608">
        <v>1</v>
      </c>
      <c r="AE372" s="605">
        <v>1.4</v>
      </c>
      <c r="AF372" s="464">
        <f t="shared" si="300"/>
        <v>83200</v>
      </c>
      <c r="AG372" s="465">
        <f t="shared" si="301"/>
        <v>0</v>
      </c>
      <c r="AH372" s="465">
        <f t="shared" si="302"/>
        <v>0</v>
      </c>
      <c r="AI372" s="465">
        <f t="shared" si="303"/>
        <v>116479.99999999999</v>
      </c>
      <c r="AJ372" s="464">
        <f t="shared" si="304"/>
        <v>116479.99999999999</v>
      </c>
      <c r="AK372" s="464">
        <f t="shared" si="305"/>
        <v>1397759.9999999998</v>
      </c>
    </row>
    <row r="373" spans="1:37" s="463" customFormat="1" ht="27">
      <c r="A373" s="855">
        <v>25</v>
      </c>
      <c r="B373" s="835" t="s">
        <v>2261</v>
      </c>
      <c r="C373" s="842" t="s">
        <v>1961</v>
      </c>
      <c r="D373" s="842">
        <v>1992</v>
      </c>
      <c r="E373" s="843" t="s">
        <v>929</v>
      </c>
      <c r="F373" s="836">
        <v>1</v>
      </c>
      <c r="G373" s="837">
        <v>1.25</v>
      </c>
      <c r="H373" s="838">
        <v>83200</v>
      </c>
      <c r="I373" s="839"/>
      <c r="J373" s="840"/>
      <c r="K373" s="839">
        <v>104000</v>
      </c>
      <c r="L373" s="838">
        <f t="shared" si="307"/>
        <v>104000</v>
      </c>
      <c r="M373" s="838">
        <f t="shared" si="287"/>
        <v>1248000</v>
      </c>
      <c r="N373" s="608">
        <v>1</v>
      </c>
      <c r="O373" s="605">
        <v>1.25</v>
      </c>
      <c r="P373" s="464">
        <f t="shared" si="288"/>
        <v>83200</v>
      </c>
      <c r="Q373" s="465">
        <f t="shared" si="289"/>
        <v>0</v>
      </c>
      <c r="R373" s="465">
        <f t="shared" si="290"/>
        <v>0</v>
      </c>
      <c r="S373" s="465">
        <f t="shared" si="291"/>
        <v>104000</v>
      </c>
      <c r="T373" s="464">
        <f t="shared" si="292"/>
        <v>104000</v>
      </c>
      <c r="U373" s="464">
        <f t="shared" si="293"/>
        <v>1248000</v>
      </c>
      <c r="V373" s="608">
        <v>1</v>
      </c>
      <c r="W373" s="605">
        <v>1.25</v>
      </c>
      <c r="X373" s="464">
        <f t="shared" si="294"/>
        <v>83200</v>
      </c>
      <c r="Y373" s="465">
        <f t="shared" si="295"/>
        <v>0</v>
      </c>
      <c r="Z373" s="465">
        <f t="shared" si="296"/>
        <v>0</v>
      </c>
      <c r="AA373" s="465">
        <f t="shared" si="297"/>
        <v>104000</v>
      </c>
      <c r="AB373" s="464">
        <f t="shared" si="298"/>
        <v>104000</v>
      </c>
      <c r="AC373" s="464">
        <f t="shared" si="299"/>
        <v>1248000</v>
      </c>
      <c r="AD373" s="608">
        <v>1</v>
      </c>
      <c r="AE373" s="605">
        <v>1.25</v>
      </c>
      <c r="AF373" s="464">
        <f t="shared" si="300"/>
        <v>83200</v>
      </c>
      <c r="AG373" s="465">
        <f t="shared" si="301"/>
        <v>0</v>
      </c>
      <c r="AH373" s="465">
        <f t="shared" si="302"/>
        <v>0</v>
      </c>
      <c r="AI373" s="465">
        <f t="shared" si="303"/>
        <v>104000</v>
      </c>
      <c r="AJ373" s="464">
        <f t="shared" si="304"/>
        <v>104000</v>
      </c>
      <c r="AK373" s="464">
        <f t="shared" si="305"/>
        <v>1248000</v>
      </c>
    </row>
    <row r="374" spans="1:37" s="463" customFormat="1" ht="27">
      <c r="A374" s="855">
        <v>26</v>
      </c>
      <c r="B374" s="835" t="s">
        <v>2262</v>
      </c>
      <c r="C374" s="842" t="s">
        <v>1961</v>
      </c>
      <c r="D374" s="842">
        <v>1981</v>
      </c>
      <c r="E374" s="843" t="s">
        <v>929</v>
      </c>
      <c r="F374" s="836">
        <v>1</v>
      </c>
      <c r="G374" s="837">
        <v>1.25</v>
      </c>
      <c r="H374" s="838">
        <v>83200</v>
      </c>
      <c r="I374" s="839"/>
      <c r="J374" s="840"/>
      <c r="K374" s="839">
        <v>104000</v>
      </c>
      <c r="L374" s="838">
        <f t="shared" si="307"/>
        <v>104000</v>
      </c>
      <c r="M374" s="838">
        <f t="shared" si="287"/>
        <v>1248000</v>
      </c>
      <c r="N374" s="608">
        <v>1</v>
      </c>
      <c r="O374" s="605">
        <v>1.25</v>
      </c>
      <c r="P374" s="464">
        <f t="shared" si="288"/>
        <v>83200</v>
      </c>
      <c r="Q374" s="465">
        <f t="shared" si="289"/>
        <v>0</v>
      </c>
      <c r="R374" s="465">
        <f t="shared" si="290"/>
        <v>0</v>
      </c>
      <c r="S374" s="465">
        <f t="shared" si="291"/>
        <v>104000</v>
      </c>
      <c r="T374" s="464">
        <f t="shared" si="292"/>
        <v>104000</v>
      </c>
      <c r="U374" s="464">
        <f t="shared" si="293"/>
        <v>1248000</v>
      </c>
      <c r="V374" s="608">
        <v>1</v>
      </c>
      <c r="W374" s="605">
        <v>1.25</v>
      </c>
      <c r="X374" s="464">
        <f t="shared" si="294"/>
        <v>83200</v>
      </c>
      <c r="Y374" s="465">
        <f t="shared" si="295"/>
        <v>0</v>
      </c>
      <c r="Z374" s="465">
        <f t="shared" si="296"/>
        <v>0</v>
      </c>
      <c r="AA374" s="465">
        <f t="shared" si="297"/>
        <v>104000</v>
      </c>
      <c r="AB374" s="464">
        <f t="shared" si="298"/>
        <v>104000</v>
      </c>
      <c r="AC374" s="464">
        <f t="shared" si="299"/>
        <v>1248000</v>
      </c>
      <c r="AD374" s="608">
        <v>1</v>
      </c>
      <c r="AE374" s="605">
        <v>1.25</v>
      </c>
      <c r="AF374" s="464">
        <f t="shared" si="300"/>
        <v>83200</v>
      </c>
      <c r="AG374" s="465">
        <f t="shared" si="301"/>
        <v>0</v>
      </c>
      <c r="AH374" s="465">
        <f t="shared" si="302"/>
        <v>0</v>
      </c>
      <c r="AI374" s="465">
        <f t="shared" si="303"/>
        <v>104000</v>
      </c>
      <c r="AJ374" s="464">
        <f t="shared" si="304"/>
        <v>104000</v>
      </c>
      <c r="AK374" s="464">
        <f t="shared" si="305"/>
        <v>1248000</v>
      </c>
    </row>
    <row r="375" spans="1:37" s="463" customFormat="1" ht="17.25">
      <c r="A375" s="855">
        <v>27</v>
      </c>
      <c r="B375" s="835" t="s">
        <v>1573</v>
      </c>
      <c r="C375" s="842" t="s">
        <v>1961</v>
      </c>
      <c r="D375" s="842">
        <v>1991</v>
      </c>
      <c r="E375" s="843" t="s">
        <v>404</v>
      </c>
      <c r="F375" s="836">
        <v>1</v>
      </c>
      <c r="G375" s="837">
        <v>1.2</v>
      </c>
      <c r="H375" s="838">
        <v>83200</v>
      </c>
      <c r="I375" s="839"/>
      <c r="J375" s="840"/>
      <c r="K375" s="839">
        <v>104000</v>
      </c>
      <c r="L375" s="840">
        <f t="shared" si="307"/>
        <v>104000</v>
      </c>
      <c r="M375" s="838">
        <f t="shared" si="287"/>
        <v>1248000</v>
      </c>
      <c r="N375" s="608">
        <v>1</v>
      </c>
      <c r="O375" s="605">
        <v>1.2</v>
      </c>
      <c r="P375" s="464">
        <f t="shared" si="288"/>
        <v>83200</v>
      </c>
      <c r="Q375" s="465">
        <f t="shared" si="289"/>
        <v>0</v>
      </c>
      <c r="R375" s="465">
        <f t="shared" si="290"/>
        <v>0</v>
      </c>
      <c r="S375" s="465">
        <f t="shared" si="291"/>
        <v>104000</v>
      </c>
      <c r="T375" s="464">
        <f t="shared" si="292"/>
        <v>104000</v>
      </c>
      <c r="U375" s="464">
        <f t="shared" si="293"/>
        <v>1248000</v>
      </c>
      <c r="V375" s="608">
        <v>1</v>
      </c>
      <c r="W375" s="605">
        <v>1.2</v>
      </c>
      <c r="X375" s="464">
        <f t="shared" si="294"/>
        <v>83200</v>
      </c>
      <c r="Y375" s="465">
        <f t="shared" si="295"/>
        <v>0</v>
      </c>
      <c r="Z375" s="465">
        <f t="shared" si="296"/>
        <v>0</v>
      </c>
      <c r="AA375" s="465">
        <f t="shared" si="297"/>
        <v>104000</v>
      </c>
      <c r="AB375" s="464">
        <f t="shared" si="298"/>
        <v>104000</v>
      </c>
      <c r="AC375" s="464">
        <f t="shared" si="299"/>
        <v>1248000</v>
      </c>
      <c r="AD375" s="608">
        <v>1</v>
      </c>
      <c r="AE375" s="605">
        <v>1.2</v>
      </c>
      <c r="AF375" s="464">
        <f t="shared" si="300"/>
        <v>83200</v>
      </c>
      <c r="AG375" s="465">
        <f t="shared" si="301"/>
        <v>0</v>
      </c>
      <c r="AH375" s="465">
        <f t="shared" si="302"/>
        <v>0</v>
      </c>
      <c r="AI375" s="465">
        <f t="shared" si="303"/>
        <v>104000</v>
      </c>
      <c r="AJ375" s="464">
        <f t="shared" si="304"/>
        <v>104000</v>
      </c>
      <c r="AK375" s="464">
        <f t="shared" si="305"/>
        <v>1248000</v>
      </c>
    </row>
    <row r="376" spans="1:37" s="463" customFormat="1" ht="17.25">
      <c r="A376" s="855">
        <v>28</v>
      </c>
      <c r="B376" s="835" t="s">
        <v>1574</v>
      </c>
      <c r="C376" s="842" t="s">
        <v>1961</v>
      </c>
      <c r="D376" s="842">
        <v>2001</v>
      </c>
      <c r="E376" s="843" t="s">
        <v>404</v>
      </c>
      <c r="F376" s="836">
        <v>1</v>
      </c>
      <c r="G376" s="837">
        <v>1.2</v>
      </c>
      <c r="H376" s="838">
        <v>83200</v>
      </c>
      <c r="I376" s="839"/>
      <c r="J376" s="840"/>
      <c r="K376" s="839">
        <v>104000</v>
      </c>
      <c r="L376" s="840">
        <f t="shared" si="307"/>
        <v>104000</v>
      </c>
      <c r="M376" s="838">
        <f t="shared" si="287"/>
        <v>1248000</v>
      </c>
      <c r="N376" s="608">
        <v>1</v>
      </c>
      <c r="O376" s="605">
        <v>1.2</v>
      </c>
      <c r="P376" s="464">
        <f t="shared" si="288"/>
        <v>83200</v>
      </c>
      <c r="Q376" s="465">
        <f t="shared" si="289"/>
        <v>0</v>
      </c>
      <c r="R376" s="465">
        <f t="shared" si="290"/>
        <v>0</v>
      </c>
      <c r="S376" s="465">
        <f t="shared" si="291"/>
        <v>104000</v>
      </c>
      <c r="T376" s="464">
        <f t="shared" si="292"/>
        <v>104000</v>
      </c>
      <c r="U376" s="464">
        <f t="shared" si="293"/>
        <v>1248000</v>
      </c>
      <c r="V376" s="608">
        <v>1</v>
      </c>
      <c r="W376" s="605">
        <v>1.2</v>
      </c>
      <c r="X376" s="464">
        <f t="shared" si="294"/>
        <v>83200</v>
      </c>
      <c r="Y376" s="465">
        <f t="shared" si="295"/>
        <v>0</v>
      </c>
      <c r="Z376" s="465">
        <f t="shared" si="296"/>
        <v>0</v>
      </c>
      <c r="AA376" s="465">
        <f t="shared" si="297"/>
        <v>104000</v>
      </c>
      <c r="AB376" s="464">
        <f t="shared" si="298"/>
        <v>104000</v>
      </c>
      <c r="AC376" s="464">
        <f t="shared" si="299"/>
        <v>1248000</v>
      </c>
      <c r="AD376" s="608">
        <v>1</v>
      </c>
      <c r="AE376" s="605">
        <v>1.2</v>
      </c>
      <c r="AF376" s="464">
        <f t="shared" si="300"/>
        <v>83200</v>
      </c>
      <c r="AG376" s="465">
        <f t="shared" si="301"/>
        <v>0</v>
      </c>
      <c r="AH376" s="465">
        <f t="shared" si="302"/>
        <v>0</v>
      </c>
      <c r="AI376" s="465">
        <f t="shared" si="303"/>
        <v>104000</v>
      </c>
      <c r="AJ376" s="464">
        <f t="shared" si="304"/>
        <v>104000</v>
      </c>
      <c r="AK376" s="464">
        <f t="shared" si="305"/>
        <v>1248000</v>
      </c>
    </row>
    <row r="377" spans="1:37" s="463" customFormat="1" ht="22.5">
      <c r="A377" s="997" t="s">
        <v>47</v>
      </c>
      <c r="B377" s="997"/>
      <c r="C377" s="997"/>
      <c r="D377" s="997"/>
      <c r="E377" s="997"/>
      <c r="F377" s="614">
        <f t="shared" ref="F377:AK377" si="308">SUM(F349:F376)</f>
        <v>28</v>
      </c>
      <c r="G377" s="614">
        <f t="shared" si="308"/>
        <v>32.799999999999997</v>
      </c>
      <c r="H377" s="614">
        <f t="shared" si="308"/>
        <v>2329600</v>
      </c>
      <c r="I377" s="614">
        <f t="shared" si="308"/>
        <v>0</v>
      </c>
      <c r="J377" s="614">
        <f t="shared" si="308"/>
        <v>0</v>
      </c>
      <c r="K377" s="614">
        <f t="shared" si="308"/>
        <v>2944455</v>
      </c>
      <c r="L377" s="614">
        <f t="shared" si="308"/>
        <v>2944455</v>
      </c>
      <c r="M377" s="614">
        <f t="shared" si="308"/>
        <v>35333460</v>
      </c>
      <c r="N377" s="614">
        <f t="shared" si="308"/>
        <v>28</v>
      </c>
      <c r="O377" s="614">
        <f t="shared" si="308"/>
        <v>32.799999999999997</v>
      </c>
      <c r="P377" s="614">
        <f t="shared" si="308"/>
        <v>2329600</v>
      </c>
      <c r="Q377" s="614">
        <f t="shared" si="308"/>
        <v>0</v>
      </c>
      <c r="R377" s="614">
        <f t="shared" si="308"/>
        <v>0</v>
      </c>
      <c r="S377" s="614">
        <f t="shared" si="308"/>
        <v>2944455</v>
      </c>
      <c r="T377" s="614">
        <f t="shared" si="308"/>
        <v>2944455</v>
      </c>
      <c r="U377" s="614">
        <f t="shared" si="308"/>
        <v>35333460</v>
      </c>
      <c r="V377" s="614">
        <f t="shared" si="308"/>
        <v>28</v>
      </c>
      <c r="W377" s="614">
        <f t="shared" si="308"/>
        <v>32.799999999999997</v>
      </c>
      <c r="X377" s="614">
        <f t="shared" si="308"/>
        <v>2329600</v>
      </c>
      <c r="Y377" s="614">
        <f t="shared" si="308"/>
        <v>0</v>
      </c>
      <c r="Z377" s="614">
        <f t="shared" si="308"/>
        <v>0</v>
      </c>
      <c r="AA377" s="614">
        <f t="shared" si="308"/>
        <v>2944455</v>
      </c>
      <c r="AB377" s="614">
        <f t="shared" si="308"/>
        <v>2944455</v>
      </c>
      <c r="AC377" s="614">
        <f t="shared" si="308"/>
        <v>35333460</v>
      </c>
      <c r="AD377" s="614">
        <f t="shared" si="308"/>
        <v>28</v>
      </c>
      <c r="AE377" s="614">
        <f t="shared" si="308"/>
        <v>32.799999999999997</v>
      </c>
      <c r="AF377" s="614">
        <f t="shared" si="308"/>
        <v>2329600</v>
      </c>
      <c r="AG377" s="614">
        <f t="shared" si="308"/>
        <v>0</v>
      </c>
      <c r="AH377" s="614">
        <f t="shared" si="308"/>
        <v>0</v>
      </c>
      <c r="AI377" s="614">
        <f t="shared" si="308"/>
        <v>2944455</v>
      </c>
      <c r="AJ377" s="614">
        <f t="shared" si="308"/>
        <v>2944455</v>
      </c>
      <c r="AK377" s="614">
        <f t="shared" si="308"/>
        <v>35333460</v>
      </c>
    </row>
    <row r="378" spans="1:37" s="463" customFormat="1">
      <c r="A378" s="475"/>
      <c r="B378" s="468"/>
      <c r="C378" s="466"/>
      <c r="D378" s="466"/>
      <c r="E378" s="610"/>
      <c r="J378" s="475"/>
    </row>
    <row r="379" spans="1:37" s="463" customFormat="1">
      <c r="A379" s="475"/>
      <c r="B379" s="468"/>
      <c r="C379" s="466"/>
      <c r="D379" s="466"/>
      <c r="E379" s="610"/>
      <c r="J379" s="475"/>
    </row>
    <row r="380" spans="1:37" s="603" customFormat="1" ht="22.5" customHeight="1">
      <c r="A380" s="999" t="s">
        <v>554</v>
      </c>
      <c r="B380" s="1000"/>
      <c r="C380" s="1000"/>
      <c r="D380" s="1000"/>
      <c r="E380" s="1001"/>
      <c r="F380" s="998" t="s">
        <v>1043</v>
      </c>
      <c r="G380" s="998"/>
      <c r="H380" s="998"/>
      <c r="I380" s="998"/>
      <c r="J380" s="998"/>
      <c r="K380" s="998"/>
      <c r="L380" s="998"/>
      <c r="M380" s="998"/>
      <c r="N380" s="998" t="s">
        <v>1043</v>
      </c>
      <c r="O380" s="998"/>
      <c r="P380" s="998"/>
      <c r="Q380" s="998"/>
      <c r="R380" s="998"/>
      <c r="S380" s="998"/>
      <c r="T380" s="998"/>
      <c r="U380" s="998"/>
      <c r="V380" s="998" t="s">
        <v>1043</v>
      </c>
      <c r="W380" s="998"/>
      <c r="X380" s="998"/>
      <c r="Y380" s="998"/>
      <c r="Z380" s="998"/>
      <c r="AA380" s="998"/>
      <c r="AB380" s="998"/>
      <c r="AC380" s="998"/>
      <c r="AD380" s="998" t="s">
        <v>1043</v>
      </c>
      <c r="AE380" s="998"/>
      <c r="AF380" s="998"/>
      <c r="AG380" s="998"/>
      <c r="AH380" s="998"/>
      <c r="AI380" s="998"/>
      <c r="AJ380" s="998"/>
      <c r="AK380" s="998"/>
    </row>
    <row r="381" spans="1:37" s="604" customFormat="1" ht="24" customHeight="1">
      <c r="A381" s="1002" t="s">
        <v>224</v>
      </c>
      <c r="B381" s="1003"/>
      <c r="C381" s="1003"/>
      <c r="D381" s="1003"/>
      <c r="E381" s="1004"/>
      <c r="F381" s="996" t="s">
        <v>1410</v>
      </c>
      <c r="G381" s="996"/>
      <c r="H381" s="996"/>
      <c r="I381" s="996"/>
      <c r="J381" s="996"/>
      <c r="K381" s="996"/>
      <c r="L381" s="996"/>
      <c r="M381" s="996"/>
      <c r="N381" s="1002" t="s">
        <v>1946</v>
      </c>
      <c r="O381" s="1003"/>
      <c r="P381" s="1003"/>
      <c r="Q381" s="1003"/>
      <c r="R381" s="1003"/>
      <c r="S381" s="1003"/>
      <c r="T381" s="1003"/>
      <c r="U381" s="1004"/>
      <c r="V381" s="996" t="s">
        <v>2458</v>
      </c>
      <c r="W381" s="996"/>
      <c r="X381" s="996"/>
      <c r="Y381" s="996"/>
      <c r="Z381" s="996"/>
      <c r="AA381" s="996"/>
      <c r="AB381" s="996"/>
      <c r="AC381" s="996"/>
      <c r="AD381" s="996" t="s">
        <v>2932</v>
      </c>
      <c r="AE381" s="996"/>
      <c r="AF381" s="996"/>
      <c r="AG381" s="996"/>
      <c r="AH381" s="996"/>
      <c r="AI381" s="996"/>
      <c r="AJ381" s="996"/>
      <c r="AK381" s="996"/>
    </row>
    <row r="382" spans="1:37" s="603" customFormat="1" ht="82.5" customHeight="1">
      <c r="A382" s="775" t="s">
        <v>10</v>
      </c>
      <c r="B382" s="748" t="s">
        <v>54</v>
      </c>
      <c r="C382" s="748" t="s">
        <v>1958</v>
      </c>
      <c r="D382" s="579" t="s">
        <v>1959</v>
      </c>
      <c r="E382" s="748" t="s">
        <v>55</v>
      </c>
      <c r="F382" s="616" t="s">
        <v>56</v>
      </c>
      <c r="G382" s="616" t="s">
        <v>90</v>
      </c>
      <c r="H382" s="616" t="s">
        <v>62</v>
      </c>
      <c r="I382" s="616" t="s">
        <v>58</v>
      </c>
      <c r="J382" s="616" t="s">
        <v>59</v>
      </c>
      <c r="K382" s="616" t="s">
        <v>597</v>
      </c>
      <c r="L382" s="616" t="s">
        <v>552</v>
      </c>
      <c r="M382" s="617" t="s">
        <v>1411</v>
      </c>
      <c r="N382" s="616" t="s">
        <v>56</v>
      </c>
      <c r="O382" s="616" t="s">
        <v>90</v>
      </c>
      <c r="P382" s="616" t="s">
        <v>62</v>
      </c>
      <c r="Q382" s="616" t="s">
        <v>58</v>
      </c>
      <c r="R382" s="616" t="s">
        <v>59</v>
      </c>
      <c r="S382" s="616" t="s">
        <v>597</v>
      </c>
      <c r="T382" s="616" t="s">
        <v>552</v>
      </c>
      <c r="U382" s="617" t="s">
        <v>1952</v>
      </c>
      <c r="V382" s="616" t="s">
        <v>56</v>
      </c>
      <c r="W382" s="616" t="s">
        <v>90</v>
      </c>
      <c r="X382" s="616" t="s">
        <v>62</v>
      </c>
      <c r="Y382" s="616" t="s">
        <v>58</v>
      </c>
      <c r="Z382" s="616" t="s">
        <v>59</v>
      </c>
      <c r="AA382" s="616" t="s">
        <v>597</v>
      </c>
      <c r="AB382" s="616" t="s">
        <v>552</v>
      </c>
      <c r="AC382" s="617" t="s">
        <v>2463</v>
      </c>
      <c r="AD382" s="616" t="s">
        <v>56</v>
      </c>
      <c r="AE382" s="616" t="s">
        <v>90</v>
      </c>
      <c r="AF382" s="616" t="s">
        <v>62</v>
      </c>
      <c r="AG382" s="616" t="s">
        <v>58</v>
      </c>
      <c r="AH382" s="616" t="s">
        <v>59</v>
      </c>
      <c r="AI382" s="616" t="s">
        <v>597</v>
      </c>
      <c r="AJ382" s="616" t="s">
        <v>552</v>
      </c>
      <c r="AK382" s="617" t="s">
        <v>2938</v>
      </c>
    </row>
    <row r="383" spans="1:37" s="604" customFormat="1" ht="17.25">
      <c r="A383" s="855">
        <v>1</v>
      </c>
      <c r="B383" s="835" t="s">
        <v>2658</v>
      </c>
      <c r="C383" s="809" t="s">
        <v>1961</v>
      </c>
      <c r="D383" s="809">
        <v>1987</v>
      </c>
      <c r="E383" s="835" t="s">
        <v>395</v>
      </c>
      <c r="F383" s="836">
        <v>1</v>
      </c>
      <c r="G383" s="837">
        <v>1.5</v>
      </c>
      <c r="H383" s="838">
        <v>83200</v>
      </c>
      <c r="I383" s="839"/>
      <c r="J383" s="839"/>
      <c r="K383" s="840">
        <f>G383*H383</f>
        <v>124800</v>
      </c>
      <c r="L383" s="838">
        <f t="shared" ref="L383:L390" si="309">+I383+J383+K383</f>
        <v>124800</v>
      </c>
      <c r="M383" s="838">
        <f t="shared" ref="M383:M399" si="310">+L383*12</f>
        <v>1497600</v>
      </c>
      <c r="N383" s="608">
        <v>1</v>
      </c>
      <c r="O383" s="605">
        <v>1.5</v>
      </c>
      <c r="P383" s="464">
        <f t="shared" ref="P383:P399" si="311">+H383</f>
        <v>83200</v>
      </c>
      <c r="Q383" s="465">
        <f t="shared" ref="Q383:Q399" si="312">+I383</f>
        <v>0</v>
      </c>
      <c r="R383" s="465">
        <f t="shared" ref="R383:R399" si="313">+J383</f>
        <v>0</v>
      </c>
      <c r="S383" s="465">
        <f t="shared" ref="S383:S399" si="314">+K383</f>
        <v>124800</v>
      </c>
      <c r="T383" s="464">
        <f t="shared" ref="T383:T399" si="315">+Q383+R383+S383</f>
        <v>124800</v>
      </c>
      <c r="U383" s="464">
        <f t="shared" ref="U383:U399" si="316">+T383*12</f>
        <v>1497600</v>
      </c>
      <c r="V383" s="608">
        <v>1</v>
      </c>
      <c r="W383" s="605">
        <v>1.5</v>
      </c>
      <c r="X383" s="464">
        <f t="shared" ref="X383:X399" si="317">+P383</f>
        <v>83200</v>
      </c>
      <c r="Y383" s="465">
        <f t="shared" ref="Y383:Y399" si="318">+Q383</f>
        <v>0</v>
      </c>
      <c r="Z383" s="465">
        <f t="shared" ref="Z383:Z399" si="319">+R383</f>
        <v>0</v>
      </c>
      <c r="AA383" s="465">
        <f t="shared" ref="AA383:AA399" si="320">+S383</f>
        <v>124800</v>
      </c>
      <c r="AB383" s="464">
        <f t="shared" ref="AB383:AB399" si="321">+Y383+Z383+AA383</f>
        <v>124800</v>
      </c>
      <c r="AC383" s="464">
        <f t="shared" ref="AC383:AC399" si="322">+AB383*12</f>
        <v>1497600</v>
      </c>
      <c r="AD383" s="608">
        <v>1</v>
      </c>
      <c r="AE383" s="605">
        <v>1.5</v>
      </c>
      <c r="AF383" s="464">
        <f t="shared" ref="AF383:AF399" si="323">+X383</f>
        <v>83200</v>
      </c>
      <c r="AG383" s="465">
        <f t="shared" ref="AG383:AG399" si="324">+Y383</f>
        <v>0</v>
      </c>
      <c r="AH383" s="465">
        <f t="shared" ref="AH383:AH399" si="325">+Z383</f>
        <v>0</v>
      </c>
      <c r="AI383" s="465">
        <f t="shared" ref="AI383:AI399" si="326">+AA383</f>
        <v>124800</v>
      </c>
      <c r="AJ383" s="464">
        <f t="shared" ref="AJ383:AJ399" si="327">+AG383+AH383+AI383</f>
        <v>124800</v>
      </c>
      <c r="AK383" s="464">
        <f t="shared" ref="AK383:AK399" si="328">+AJ383*12</f>
        <v>1497600</v>
      </c>
    </row>
    <row r="384" spans="1:37" s="463" customFormat="1" ht="17.25">
      <c r="A384" s="855">
        <v>2</v>
      </c>
      <c r="B384" s="835" t="s">
        <v>939</v>
      </c>
      <c r="C384" s="809" t="s">
        <v>1960</v>
      </c>
      <c r="D384" s="809">
        <v>1981</v>
      </c>
      <c r="E384" s="809" t="s">
        <v>413</v>
      </c>
      <c r="F384" s="836">
        <v>1</v>
      </c>
      <c r="G384" s="837">
        <v>1</v>
      </c>
      <c r="H384" s="838">
        <v>83200</v>
      </c>
      <c r="I384" s="839"/>
      <c r="J384" s="839"/>
      <c r="K384" s="840">
        <v>104000</v>
      </c>
      <c r="L384" s="838">
        <f t="shared" si="309"/>
        <v>104000</v>
      </c>
      <c r="M384" s="838">
        <f t="shared" si="310"/>
        <v>1248000</v>
      </c>
      <c r="N384" s="608">
        <v>1</v>
      </c>
      <c r="O384" s="605">
        <v>1</v>
      </c>
      <c r="P384" s="464">
        <f t="shared" si="311"/>
        <v>83200</v>
      </c>
      <c r="Q384" s="465">
        <f t="shared" si="312"/>
        <v>0</v>
      </c>
      <c r="R384" s="465">
        <f t="shared" si="313"/>
        <v>0</v>
      </c>
      <c r="S384" s="465">
        <f t="shared" si="314"/>
        <v>104000</v>
      </c>
      <c r="T384" s="464">
        <f t="shared" si="315"/>
        <v>104000</v>
      </c>
      <c r="U384" s="464">
        <f t="shared" si="316"/>
        <v>1248000</v>
      </c>
      <c r="V384" s="608">
        <v>1</v>
      </c>
      <c r="W384" s="605">
        <v>1</v>
      </c>
      <c r="X384" s="464">
        <f t="shared" si="317"/>
        <v>83200</v>
      </c>
      <c r="Y384" s="465">
        <f t="shared" si="318"/>
        <v>0</v>
      </c>
      <c r="Z384" s="465">
        <f t="shared" si="319"/>
        <v>0</v>
      </c>
      <c r="AA384" s="465">
        <f t="shared" si="320"/>
        <v>104000</v>
      </c>
      <c r="AB384" s="464">
        <f t="shared" si="321"/>
        <v>104000</v>
      </c>
      <c r="AC384" s="464">
        <f t="shared" si="322"/>
        <v>1248000</v>
      </c>
      <c r="AD384" s="608">
        <v>1</v>
      </c>
      <c r="AE384" s="605">
        <v>1</v>
      </c>
      <c r="AF384" s="464">
        <f t="shared" si="323"/>
        <v>83200</v>
      </c>
      <c r="AG384" s="465">
        <f t="shared" si="324"/>
        <v>0</v>
      </c>
      <c r="AH384" s="465">
        <f t="shared" si="325"/>
        <v>0</v>
      </c>
      <c r="AI384" s="465">
        <f t="shared" si="326"/>
        <v>104000</v>
      </c>
      <c r="AJ384" s="464">
        <f t="shared" si="327"/>
        <v>104000</v>
      </c>
      <c r="AK384" s="464">
        <f t="shared" si="328"/>
        <v>1248000</v>
      </c>
    </row>
    <row r="385" spans="1:37" s="463" customFormat="1" ht="17.25">
      <c r="A385" s="855">
        <v>3</v>
      </c>
      <c r="B385" s="835" t="s">
        <v>940</v>
      </c>
      <c r="C385" s="809" t="s">
        <v>1960</v>
      </c>
      <c r="D385" s="809">
        <v>1982</v>
      </c>
      <c r="E385" s="809" t="s">
        <v>413</v>
      </c>
      <c r="F385" s="836">
        <v>1</v>
      </c>
      <c r="G385" s="837">
        <v>1</v>
      </c>
      <c r="H385" s="838">
        <v>83200</v>
      </c>
      <c r="I385" s="839"/>
      <c r="J385" s="839"/>
      <c r="K385" s="840">
        <v>104000</v>
      </c>
      <c r="L385" s="838">
        <f t="shared" si="309"/>
        <v>104000</v>
      </c>
      <c r="M385" s="838">
        <f t="shared" si="310"/>
        <v>1248000</v>
      </c>
      <c r="N385" s="608">
        <v>1</v>
      </c>
      <c r="O385" s="605">
        <v>1</v>
      </c>
      <c r="P385" s="464">
        <f t="shared" si="311"/>
        <v>83200</v>
      </c>
      <c r="Q385" s="465">
        <f t="shared" si="312"/>
        <v>0</v>
      </c>
      <c r="R385" s="465">
        <f t="shared" si="313"/>
        <v>0</v>
      </c>
      <c r="S385" s="465">
        <f t="shared" si="314"/>
        <v>104000</v>
      </c>
      <c r="T385" s="464">
        <f t="shared" si="315"/>
        <v>104000</v>
      </c>
      <c r="U385" s="464">
        <f t="shared" si="316"/>
        <v>1248000</v>
      </c>
      <c r="V385" s="608">
        <v>1</v>
      </c>
      <c r="W385" s="605">
        <v>1</v>
      </c>
      <c r="X385" s="464">
        <f t="shared" si="317"/>
        <v>83200</v>
      </c>
      <c r="Y385" s="465">
        <f t="shared" si="318"/>
        <v>0</v>
      </c>
      <c r="Z385" s="465">
        <f t="shared" si="319"/>
        <v>0</v>
      </c>
      <c r="AA385" s="465">
        <f t="shared" si="320"/>
        <v>104000</v>
      </c>
      <c r="AB385" s="464">
        <f t="shared" si="321"/>
        <v>104000</v>
      </c>
      <c r="AC385" s="464">
        <f t="shared" si="322"/>
        <v>1248000</v>
      </c>
      <c r="AD385" s="608">
        <v>1</v>
      </c>
      <c r="AE385" s="605">
        <v>1</v>
      </c>
      <c r="AF385" s="464">
        <f t="shared" si="323"/>
        <v>83200</v>
      </c>
      <c r="AG385" s="465">
        <f t="shared" si="324"/>
        <v>0</v>
      </c>
      <c r="AH385" s="465">
        <f t="shared" si="325"/>
        <v>0</v>
      </c>
      <c r="AI385" s="465">
        <f t="shared" si="326"/>
        <v>104000</v>
      </c>
      <c r="AJ385" s="464">
        <f t="shared" si="327"/>
        <v>104000</v>
      </c>
      <c r="AK385" s="464">
        <f t="shared" si="328"/>
        <v>1248000</v>
      </c>
    </row>
    <row r="386" spans="1:37" s="463" customFormat="1" ht="17.25">
      <c r="A386" s="855">
        <v>4</v>
      </c>
      <c r="B386" s="835" t="s">
        <v>2659</v>
      </c>
      <c r="C386" s="809" t="s">
        <v>1960</v>
      </c>
      <c r="D386" s="809">
        <v>1974</v>
      </c>
      <c r="E386" s="809" t="s">
        <v>413</v>
      </c>
      <c r="F386" s="836">
        <v>1</v>
      </c>
      <c r="G386" s="837">
        <v>1</v>
      </c>
      <c r="H386" s="838">
        <v>83200</v>
      </c>
      <c r="I386" s="839"/>
      <c r="J386" s="839"/>
      <c r="K386" s="840">
        <v>104000</v>
      </c>
      <c r="L386" s="838">
        <f t="shared" si="309"/>
        <v>104000</v>
      </c>
      <c r="M386" s="838">
        <f t="shared" si="310"/>
        <v>1248000</v>
      </c>
      <c r="N386" s="608">
        <v>1</v>
      </c>
      <c r="O386" s="605">
        <v>1</v>
      </c>
      <c r="P386" s="464">
        <f t="shared" si="311"/>
        <v>83200</v>
      </c>
      <c r="Q386" s="465">
        <f t="shared" si="312"/>
        <v>0</v>
      </c>
      <c r="R386" s="465">
        <f t="shared" si="313"/>
        <v>0</v>
      </c>
      <c r="S386" s="465">
        <f t="shared" si="314"/>
        <v>104000</v>
      </c>
      <c r="T386" s="464">
        <f t="shared" si="315"/>
        <v>104000</v>
      </c>
      <c r="U386" s="464">
        <f t="shared" si="316"/>
        <v>1248000</v>
      </c>
      <c r="V386" s="608">
        <v>1</v>
      </c>
      <c r="W386" s="605">
        <v>1</v>
      </c>
      <c r="X386" s="464">
        <f t="shared" si="317"/>
        <v>83200</v>
      </c>
      <c r="Y386" s="465">
        <f t="shared" si="318"/>
        <v>0</v>
      </c>
      <c r="Z386" s="465">
        <f t="shared" si="319"/>
        <v>0</v>
      </c>
      <c r="AA386" s="465">
        <f t="shared" si="320"/>
        <v>104000</v>
      </c>
      <c r="AB386" s="464">
        <f t="shared" si="321"/>
        <v>104000</v>
      </c>
      <c r="AC386" s="464">
        <f t="shared" si="322"/>
        <v>1248000</v>
      </c>
      <c r="AD386" s="608">
        <v>1</v>
      </c>
      <c r="AE386" s="605">
        <v>1</v>
      </c>
      <c r="AF386" s="464">
        <f t="shared" si="323"/>
        <v>83200</v>
      </c>
      <c r="AG386" s="465">
        <f t="shared" si="324"/>
        <v>0</v>
      </c>
      <c r="AH386" s="465">
        <f t="shared" si="325"/>
        <v>0</v>
      </c>
      <c r="AI386" s="465">
        <f t="shared" si="326"/>
        <v>104000</v>
      </c>
      <c r="AJ386" s="464">
        <f t="shared" si="327"/>
        <v>104000</v>
      </c>
      <c r="AK386" s="464">
        <f t="shared" si="328"/>
        <v>1248000</v>
      </c>
    </row>
    <row r="387" spans="1:37" s="463" customFormat="1" ht="17.25">
      <c r="A387" s="855">
        <v>5</v>
      </c>
      <c r="B387" s="835" t="s">
        <v>1576</v>
      </c>
      <c r="C387" s="809" t="s">
        <v>1961</v>
      </c>
      <c r="D387" s="809">
        <v>1949</v>
      </c>
      <c r="E387" s="835" t="s">
        <v>393</v>
      </c>
      <c r="F387" s="836">
        <v>1</v>
      </c>
      <c r="G387" s="837">
        <v>1.5</v>
      </c>
      <c r="H387" s="838">
        <v>83200</v>
      </c>
      <c r="I387" s="839"/>
      <c r="J387" s="839"/>
      <c r="K387" s="840">
        <f>G387*H387</f>
        <v>124800</v>
      </c>
      <c r="L387" s="838">
        <f t="shared" si="309"/>
        <v>124800</v>
      </c>
      <c r="M387" s="838">
        <f t="shared" si="310"/>
        <v>1497600</v>
      </c>
      <c r="N387" s="608">
        <v>1</v>
      </c>
      <c r="O387" s="605">
        <v>1.5</v>
      </c>
      <c r="P387" s="464">
        <f t="shared" si="311"/>
        <v>83200</v>
      </c>
      <c r="Q387" s="465">
        <f t="shared" si="312"/>
        <v>0</v>
      </c>
      <c r="R387" s="465">
        <f t="shared" si="313"/>
        <v>0</v>
      </c>
      <c r="S387" s="465">
        <f t="shared" si="314"/>
        <v>124800</v>
      </c>
      <c r="T387" s="464">
        <f t="shared" si="315"/>
        <v>124800</v>
      </c>
      <c r="U387" s="464">
        <f t="shared" si="316"/>
        <v>1497600</v>
      </c>
      <c r="V387" s="608">
        <v>1</v>
      </c>
      <c r="W387" s="605">
        <v>1.5</v>
      </c>
      <c r="X387" s="464">
        <f t="shared" si="317"/>
        <v>83200</v>
      </c>
      <c r="Y387" s="465">
        <f t="shared" si="318"/>
        <v>0</v>
      </c>
      <c r="Z387" s="465">
        <f t="shared" si="319"/>
        <v>0</v>
      </c>
      <c r="AA387" s="465">
        <f t="shared" si="320"/>
        <v>124800</v>
      </c>
      <c r="AB387" s="464">
        <f t="shared" si="321"/>
        <v>124800</v>
      </c>
      <c r="AC387" s="464">
        <f t="shared" si="322"/>
        <v>1497600</v>
      </c>
      <c r="AD387" s="608">
        <v>1</v>
      </c>
      <c r="AE387" s="605">
        <v>1.5</v>
      </c>
      <c r="AF387" s="464">
        <f t="shared" si="323"/>
        <v>83200</v>
      </c>
      <c r="AG387" s="465">
        <f t="shared" si="324"/>
        <v>0</v>
      </c>
      <c r="AH387" s="465">
        <f t="shared" si="325"/>
        <v>0</v>
      </c>
      <c r="AI387" s="465">
        <f t="shared" si="326"/>
        <v>124800</v>
      </c>
      <c r="AJ387" s="464">
        <f t="shared" si="327"/>
        <v>124800</v>
      </c>
      <c r="AK387" s="464">
        <f t="shared" si="328"/>
        <v>1497600</v>
      </c>
    </row>
    <row r="388" spans="1:37" s="463" customFormat="1" ht="17.25">
      <c r="A388" s="855">
        <v>6</v>
      </c>
      <c r="B388" s="835" t="s">
        <v>1575</v>
      </c>
      <c r="C388" s="809" t="s">
        <v>1961</v>
      </c>
      <c r="D388" s="809">
        <v>1959</v>
      </c>
      <c r="E388" s="835" t="s">
        <v>393</v>
      </c>
      <c r="F388" s="836">
        <v>1</v>
      </c>
      <c r="G388" s="837">
        <v>1.5</v>
      </c>
      <c r="H388" s="838">
        <v>83200</v>
      </c>
      <c r="I388" s="839"/>
      <c r="J388" s="839"/>
      <c r="K388" s="840">
        <f>G388*H388</f>
        <v>124800</v>
      </c>
      <c r="L388" s="838">
        <f t="shared" si="309"/>
        <v>124800</v>
      </c>
      <c r="M388" s="838">
        <f t="shared" si="310"/>
        <v>1497600</v>
      </c>
      <c r="N388" s="608">
        <v>1</v>
      </c>
      <c r="O388" s="605">
        <v>1.5</v>
      </c>
      <c r="P388" s="464">
        <f t="shared" si="311"/>
        <v>83200</v>
      </c>
      <c r="Q388" s="465">
        <f t="shared" si="312"/>
        <v>0</v>
      </c>
      <c r="R388" s="465">
        <f t="shared" si="313"/>
        <v>0</v>
      </c>
      <c r="S388" s="465">
        <f t="shared" si="314"/>
        <v>124800</v>
      </c>
      <c r="T388" s="464">
        <f t="shared" si="315"/>
        <v>124800</v>
      </c>
      <c r="U388" s="464">
        <f t="shared" si="316"/>
        <v>1497600</v>
      </c>
      <c r="V388" s="608">
        <v>1</v>
      </c>
      <c r="W388" s="605">
        <v>1.5</v>
      </c>
      <c r="X388" s="464">
        <f t="shared" si="317"/>
        <v>83200</v>
      </c>
      <c r="Y388" s="465">
        <f t="shared" si="318"/>
        <v>0</v>
      </c>
      <c r="Z388" s="465">
        <f t="shared" si="319"/>
        <v>0</v>
      </c>
      <c r="AA388" s="465">
        <f t="shared" si="320"/>
        <v>124800</v>
      </c>
      <c r="AB388" s="464">
        <f t="shared" si="321"/>
        <v>124800</v>
      </c>
      <c r="AC388" s="464">
        <f t="shared" si="322"/>
        <v>1497600</v>
      </c>
      <c r="AD388" s="608">
        <v>1</v>
      </c>
      <c r="AE388" s="605">
        <v>1.5</v>
      </c>
      <c r="AF388" s="464">
        <f t="shared" si="323"/>
        <v>83200</v>
      </c>
      <c r="AG388" s="465">
        <f t="shared" si="324"/>
        <v>0</v>
      </c>
      <c r="AH388" s="465">
        <f t="shared" si="325"/>
        <v>0</v>
      </c>
      <c r="AI388" s="465">
        <f t="shared" si="326"/>
        <v>124800</v>
      </c>
      <c r="AJ388" s="464">
        <f t="shared" si="327"/>
        <v>124800</v>
      </c>
      <c r="AK388" s="464">
        <f t="shared" si="328"/>
        <v>1497600</v>
      </c>
    </row>
    <row r="389" spans="1:37" s="463" customFormat="1" ht="17.25">
      <c r="A389" s="855">
        <v>7</v>
      </c>
      <c r="B389" s="835" t="s">
        <v>2660</v>
      </c>
      <c r="C389" s="809" t="s">
        <v>1961</v>
      </c>
      <c r="D389" s="809">
        <v>1979</v>
      </c>
      <c r="E389" s="835" t="s">
        <v>392</v>
      </c>
      <c r="F389" s="836">
        <v>1</v>
      </c>
      <c r="G389" s="837">
        <v>1.6</v>
      </c>
      <c r="H389" s="838">
        <v>83200</v>
      </c>
      <c r="I389" s="839"/>
      <c r="J389" s="839"/>
      <c r="K389" s="840">
        <f>G389*H389</f>
        <v>133120</v>
      </c>
      <c r="L389" s="838">
        <f t="shared" si="309"/>
        <v>133120</v>
      </c>
      <c r="M389" s="838">
        <f t="shared" si="310"/>
        <v>1597440</v>
      </c>
      <c r="N389" s="608">
        <v>1</v>
      </c>
      <c r="O389" s="605">
        <v>1.6</v>
      </c>
      <c r="P389" s="464">
        <f t="shared" si="311"/>
        <v>83200</v>
      </c>
      <c r="Q389" s="465">
        <f t="shared" si="312"/>
        <v>0</v>
      </c>
      <c r="R389" s="465">
        <f t="shared" si="313"/>
        <v>0</v>
      </c>
      <c r="S389" s="465">
        <f t="shared" si="314"/>
        <v>133120</v>
      </c>
      <c r="T389" s="464">
        <f t="shared" si="315"/>
        <v>133120</v>
      </c>
      <c r="U389" s="464">
        <f t="shared" si="316"/>
        <v>1597440</v>
      </c>
      <c r="V389" s="608">
        <v>1</v>
      </c>
      <c r="W389" s="605">
        <v>1.6</v>
      </c>
      <c r="X389" s="464">
        <f t="shared" si="317"/>
        <v>83200</v>
      </c>
      <c r="Y389" s="465">
        <f t="shared" si="318"/>
        <v>0</v>
      </c>
      <c r="Z389" s="465">
        <f t="shared" si="319"/>
        <v>0</v>
      </c>
      <c r="AA389" s="465">
        <f t="shared" si="320"/>
        <v>133120</v>
      </c>
      <c r="AB389" s="464">
        <f t="shared" si="321"/>
        <v>133120</v>
      </c>
      <c r="AC389" s="464">
        <f t="shared" si="322"/>
        <v>1597440</v>
      </c>
      <c r="AD389" s="608">
        <v>1</v>
      </c>
      <c r="AE389" s="605">
        <v>1.6</v>
      </c>
      <c r="AF389" s="464">
        <f t="shared" si="323"/>
        <v>83200</v>
      </c>
      <c r="AG389" s="465">
        <f t="shared" si="324"/>
        <v>0</v>
      </c>
      <c r="AH389" s="465">
        <f t="shared" si="325"/>
        <v>0</v>
      </c>
      <c r="AI389" s="465">
        <f t="shared" si="326"/>
        <v>133120</v>
      </c>
      <c r="AJ389" s="464">
        <f t="shared" si="327"/>
        <v>133120</v>
      </c>
      <c r="AK389" s="464">
        <f t="shared" si="328"/>
        <v>1597440</v>
      </c>
    </row>
    <row r="390" spans="1:37" s="463" customFormat="1" ht="40.5">
      <c r="A390" s="855">
        <v>8</v>
      </c>
      <c r="B390" s="835" t="s">
        <v>70</v>
      </c>
      <c r="C390" s="842"/>
      <c r="D390" s="842"/>
      <c r="E390" s="843" t="s">
        <v>928</v>
      </c>
      <c r="F390" s="836">
        <v>1</v>
      </c>
      <c r="G390" s="837">
        <v>1</v>
      </c>
      <c r="H390" s="838">
        <v>83200</v>
      </c>
      <c r="I390" s="839"/>
      <c r="J390" s="839"/>
      <c r="K390" s="840">
        <v>104000</v>
      </c>
      <c r="L390" s="838">
        <f t="shared" si="309"/>
        <v>104000</v>
      </c>
      <c r="M390" s="838">
        <f t="shared" si="310"/>
        <v>1248000</v>
      </c>
      <c r="N390" s="608">
        <v>1</v>
      </c>
      <c r="O390" s="605">
        <v>1</v>
      </c>
      <c r="P390" s="464">
        <f t="shared" si="311"/>
        <v>83200</v>
      </c>
      <c r="Q390" s="465">
        <f t="shared" si="312"/>
        <v>0</v>
      </c>
      <c r="R390" s="465">
        <f t="shared" si="313"/>
        <v>0</v>
      </c>
      <c r="S390" s="465">
        <f t="shared" si="314"/>
        <v>104000</v>
      </c>
      <c r="T390" s="464">
        <f t="shared" si="315"/>
        <v>104000</v>
      </c>
      <c r="U390" s="464">
        <f t="shared" si="316"/>
        <v>1248000</v>
      </c>
      <c r="V390" s="608">
        <v>1</v>
      </c>
      <c r="W390" s="605">
        <v>1</v>
      </c>
      <c r="X390" s="464">
        <f t="shared" si="317"/>
        <v>83200</v>
      </c>
      <c r="Y390" s="465">
        <f t="shared" si="318"/>
        <v>0</v>
      </c>
      <c r="Z390" s="465">
        <f t="shared" si="319"/>
        <v>0</v>
      </c>
      <c r="AA390" s="465">
        <f t="shared" si="320"/>
        <v>104000</v>
      </c>
      <c r="AB390" s="464">
        <f t="shared" si="321"/>
        <v>104000</v>
      </c>
      <c r="AC390" s="464">
        <f t="shared" si="322"/>
        <v>1248000</v>
      </c>
      <c r="AD390" s="608">
        <v>1</v>
      </c>
      <c r="AE390" s="605">
        <v>1</v>
      </c>
      <c r="AF390" s="464">
        <f t="shared" si="323"/>
        <v>83200</v>
      </c>
      <c r="AG390" s="465">
        <f t="shared" si="324"/>
        <v>0</v>
      </c>
      <c r="AH390" s="465">
        <f t="shared" si="325"/>
        <v>0</v>
      </c>
      <c r="AI390" s="465">
        <f t="shared" si="326"/>
        <v>104000</v>
      </c>
      <c r="AJ390" s="464">
        <f t="shared" si="327"/>
        <v>104000</v>
      </c>
      <c r="AK390" s="464">
        <f t="shared" si="328"/>
        <v>1248000</v>
      </c>
    </row>
    <row r="391" spans="1:37" s="463" customFormat="1" ht="17.25">
      <c r="A391" s="855">
        <v>9</v>
      </c>
      <c r="B391" s="835" t="s">
        <v>941</v>
      </c>
      <c r="C391" s="809" t="s">
        <v>1960</v>
      </c>
      <c r="D391" s="809">
        <v>1961</v>
      </c>
      <c r="E391" s="835" t="s">
        <v>408</v>
      </c>
      <c r="F391" s="836">
        <v>1</v>
      </c>
      <c r="G391" s="837">
        <v>1</v>
      </c>
      <c r="H391" s="838">
        <v>83200</v>
      </c>
      <c r="I391" s="839"/>
      <c r="J391" s="839"/>
      <c r="K391" s="840">
        <v>95625</v>
      </c>
      <c r="L391" s="840">
        <f t="shared" ref="L391:L396" si="329">+I391+J391+K391</f>
        <v>95625</v>
      </c>
      <c r="M391" s="838">
        <f t="shared" si="310"/>
        <v>1147500</v>
      </c>
      <c r="N391" s="608">
        <v>1</v>
      </c>
      <c r="O391" s="605">
        <v>1</v>
      </c>
      <c r="P391" s="464">
        <f t="shared" si="311"/>
        <v>83200</v>
      </c>
      <c r="Q391" s="465">
        <f t="shared" si="312"/>
        <v>0</v>
      </c>
      <c r="R391" s="465">
        <f t="shared" si="313"/>
        <v>0</v>
      </c>
      <c r="S391" s="465">
        <f t="shared" si="314"/>
        <v>95625</v>
      </c>
      <c r="T391" s="464">
        <f t="shared" si="315"/>
        <v>95625</v>
      </c>
      <c r="U391" s="464">
        <f t="shared" si="316"/>
        <v>1147500</v>
      </c>
      <c r="V391" s="608">
        <v>1</v>
      </c>
      <c r="W391" s="605">
        <v>1</v>
      </c>
      <c r="X391" s="464">
        <f t="shared" si="317"/>
        <v>83200</v>
      </c>
      <c r="Y391" s="465">
        <f t="shared" si="318"/>
        <v>0</v>
      </c>
      <c r="Z391" s="465">
        <f t="shared" si="319"/>
        <v>0</v>
      </c>
      <c r="AA391" s="465">
        <f t="shared" si="320"/>
        <v>95625</v>
      </c>
      <c r="AB391" s="464">
        <f t="shared" si="321"/>
        <v>95625</v>
      </c>
      <c r="AC391" s="464">
        <f t="shared" si="322"/>
        <v>1147500</v>
      </c>
      <c r="AD391" s="608">
        <v>1</v>
      </c>
      <c r="AE391" s="605">
        <v>1</v>
      </c>
      <c r="AF391" s="464">
        <f t="shared" si="323"/>
        <v>83200</v>
      </c>
      <c r="AG391" s="465">
        <f t="shared" si="324"/>
        <v>0</v>
      </c>
      <c r="AH391" s="465">
        <f t="shared" si="325"/>
        <v>0</v>
      </c>
      <c r="AI391" s="465">
        <f t="shared" si="326"/>
        <v>95625</v>
      </c>
      <c r="AJ391" s="464">
        <f t="shared" si="327"/>
        <v>95625</v>
      </c>
      <c r="AK391" s="464">
        <f t="shared" si="328"/>
        <v>1147500</v>
      </c>
    </row>
    <row r="392" spans="1:37" s="463" customFormat="1" ht="17.25">
      <c r="A392" s="855">
        <v>10</v>
      </c>
      <c r="B392" s="835" t="s">
        <v>2263</v>
      </c>
      <c r="C392" s="809" t="s">
        <v>1960</v>
      </c>
      <c r="D392" s="809">
        <v>1967</v>
      </c>
      <c r="E392" s="835" t="s">
        <v>408</v>
      </c>
      <c r="F392" s="836">
        <v>1</v>
      </c>
      <c r="G392" s="837">
        <v>1</v>
      </c>
      <c r="H392" s="838">
        <v>83200</v>
      </c>
      <c r="I392" s="839"/>
      <c r="J392" s="839"/>
      <c r="K392" s="840">
        <v>95625</v>
      </c>
      <c r="L392" s="840">
        <f t="shared" si="329"/>
        <v>95625</v>
      </c>
      <c r="M392" s="838">
        <f t="shared" si="310"/>
        <v>1147500</v>
      </c>
      <c r="N392" s="608">
        <v>1</v>
      </c>
      <c r="O392" s="605">
        <v>1</v>
      </c>
      <c r="P392" s="464">
        <f t="shared" si="311"/>
        <v>83200</v>
      </c>
      <c r="Q392" s="465">
        <f t="shared" si="312"/>
        <v>0</v>
      </c>
      <c r="R392" s="465">
        <f t="shared" si="313"/>
        <v>0</v>
      </c>
      <c r="S392" s="465">
        <f t="shared" si="314"/>
        <v>95625</v>
      </c>
      <c r="T392" s="464">
        <f t="shared" si="315"/>
        <v>95625</v>
      </c>
      <c r="U392" s="464">
        <f t="shared" si="316"/>
        <v>1147500</v>
      </c>
      <c r="V392" s="608">
        <v>1</v>
      </c>
      <c r="W392" s="605">
        <v>1</v>
      </c>
      <c r="X392" s="464">
        <f t="shared" si="317"/>
        <v>83200</v>
      </c>
      <c r="Y392" s="465">
        <f t="shared" si="318"/>
        <v>0</v>
      </c>
      <c r="Z392" s="465">
        <f t="shared" si="319"/>
        <v>0</v>
      </c>
      <c r="AA392" s="465">
        <f t="shared" si="320"/>
        <v>95625</v>
      </c>
      <c r="AB392" s="464">
        <f t="shared" si="321"/>
        <v>95625</v>
      </c>
      <c r="AC392" s="464">
        <f t="shared" si="322"/>
        <v>1147500</v>
      </c>
      <c r="AD392" s="608">
        <v>1</v>
      </c>
      <c r="AE392" s="605">
        <v>1</v>
      </c>
      <c r="AF392" s="464">
        <f t="shared" si="323"/>
        <v>83200</v>
      </c>
      <c r="AG392" s="465">
        <f t="shared" si="324"/>
        <v>0</v>
      </c>
      <c r="AH392" s="465">
        <f t="shared" si="325"/>
        <v>0</v>
      </c>
      <c r="AI392" s="465">
        <f t="shared" si="326"/>
        <v>95625</v>
      </c>
      <c r="AJ392" s="464">
        <f t="shared" si="327"/>
        <v>95625</v>
      </c>
      <c r="AK392" s="464">
        <f t="shared" si="328"/>
        <v>1147500</v>
      </c>
    </row>
    <row r="393" spans="1:37" s="463" customFormat="1" ht="17.25">
      <c r="A393" s="855">
        <v>11</v>
      </c>
      <c r="B393" s="835" t="s">
        <v>942</v>
      </c>
      <c r="C393" s="809" t="s">
        <v>1960</v>
      </c>
      <c r="D393" s="809">
        <v>1959</v>
      </c>
      <c r="E393" s="835" t="s">
        <v>408</v>
      </c>
      <c r="F393" s="836">
        <v>1</v>
      </c>
      <c r="G393" s="837">
        <v>1</v>
      </c>
      <c r="H393" s="838">
        <v>83200</v>
      </c>
      <c r="I393" s="839"/>
      <c r="J393" s="839"/>
      <c r="K393" s="840">
        <v>95625</v>
      </c>
      <c r="L393" s="840">
        <f t="shared" si="329"/>
        <v>95625</v>
      </c>
      <c r="M393" s="838">
        <f t="shared" si="310"/>
        <v>1147500</v>
      </c>
      <c r="N393" s="608">
        <v>1</v>
      </c>
      <c r="O393" s="605">
        <v>1</v>
      </c>
      <c r="P393" s="464">
        <f t="shared" si="311"/>
        <v>83200</v>
      </c>
      <c r="Q393" s="465">
        <f t="shared" si="312"/>
        <v>0</v>
      </c>
      <c r="R393" s="465">
        <f t="shared" si="313"/>
        <v>0</v>
      </c>
      <c r="S393" s="465">
        <f t="shared" si="314"/>
        <v>95625</v>
      </c>
      <c r="T393" s="464">
        <f t="shared" si="315"/>
        <v>95625</v>
      </c>
      <c r="U393" s="464">
        <f t="shared" si="316"/>
        <v>1147500</v>
      </c>
      <c r="V393" s="608">
        <v>1</v>
      </c>
      <c r="W393" s="605">
        <v>1</v>
      </c>
      <c r="X393" s="464">
        <f t="shared" si="317"/>
        <v>83200</v>
      </c>
      <c r="Y393" s="465">
        <f t="shared" si="318"/>
        <v>0</v>
      </c>
      <c r="Z393" s="465">
        <f t="shared" si="319"/>
        <v>0</v>
      </c>
      <c r="AA393" s="465">
        <f t="shared" si="320"/>
        <v>95625</v>
      </c>
      <c r="AB393" s="464">
        <f t="shared" si="321"/>
        <v>95625</v>
      </c>
      <c r="AC393" s="464">
        <f t="shared" si="322"/>
        <v>1147500</v>
      </c>
      <c r="AD393" s="608">
        <v>1</v>
      </c>
      <c r="AE393" s="605">
        <v>1</v>
      </c>
      <c r="AF393" s="464">
        <f t="shared" si="323"/>
        <v>83200</v>
      </c>
      <c r="AG393" s="465">
        <f t="shared" si="324"/>
        <v>0</v>
      </c>
      <c r="AH393" s="465">
        <f t="shared" si="325"/>
        <v>0</v>
      </c>
      <c r="AI393" s="465">
        <f t="shared" si="326"/>
        <v>95625</v>
      </c>
      <c r="AJ393" s="464">
        <f t="shared" si="327"/>
        <v>95625</v>
      </c>
      <c r="AK393" s="464">
        <f t="shared" si="328"/>
        <v>1147500</v>
      </c>
    </row>
    <row r="394" spans="1:37" s="463" customFormat="1" ht="17.25">
      <c r="A394" s="855">
        <v>12</v>
      </c>
      <c r="B394" s="835" t="s">
        <v>943</v>
      </c>
      <c r="C394" s="809" t="s">
        <v>1960</v>
      </c>
      <c r="D394" s="809">
        <v>1966</v>
      </c>
      <c r="E394" s="835" t="s">
        <v>408</v>
      </c>
      <c r="F394" s="836">
        <v>1</v>
      </c>
      <c r="G394" s="837">
        <v>1</v>
      </c>
      <c r="H394" s="838">
        <v>83200</v>
      </c>
      <c r="I394" s="839"/>
      <c r="J394" s="839"/>
      <c r="K394" s="840">
        <v>95625</v>
      </c>
      <c r="L394" s="840">
        <f t="shared" si="329"/>
        <v>95625</v>
      </c>
      <c r="M394" s="838">
        <f t="shared" si="310"/>
        <v>1147500</v>
      </c>
      <c r="N394" s="608">
        <v>1</v>
      </c>
      <c r="O394" s="605">
        <v>1</v>
      </c>
      <c r="P394" s="464">
        <f t="shared" si="311"/>
        <v>83200</v>
      </c>
      <c r="Q394" s="465">
        <f t="shared" si="312"/>
        <v>0</v>
      </c>
      <c r="R394" s="465">
        <f t="shared" si="313"/>
        <v>0</v>
      </c>
      <c r="S394" s="465">
        <f t="shared" si="314"/>
        <v>95625</v>
      </c>
      <c r="T394" s="464">
        <f t="shared" si="315"/>
        <v>95625</v>
      </c>
      <c r="U394" s="464">
        <f t="shared" si="316"/>
        <v>1147500</v>
      </c>
      <c r="V394" s="608">
        <v>1</v>
      </c>
      <c r="W394" s="605">
        <v>1</v>
      </c>
      <c r="X394" s="464">
        <f t="shared" si="317"/>
        <v>83200</v>
      </c>
      <c r="Y394" s="465">
        <f t="shared" si="318"/>
        <v>0</v>
      </c>
      <c r="Z394" s="465">
        <f t="shared" si="319"/>
        <v>0</v>
      </c>
      <c r="AA394" s="465">
        <f t="shared" si="320"/>
        <v>95625</v>
      </c>
      <c r="AB394" s="464">
        <f t="shared" si="321"/>
        <v>95625</v>
      </c>
      <c r="AC394" s="464">
        <f t="shared" si="322"/>
        <v>1147500</v>
      </c>
      <c r="AD394" s="608">
        <v>1</v>
      </c>
      <c r="AE394" s="605">
        <v>1</v>
      </c>
      <c r="AF394" s="464">
        <f t="shared" si="323"/>
        <v>83200</v>
      </c>
      <c r="AG394" s="465">
        <f t="shared" si="324"/>
        <v>0</v>
      </c>
      <c r="AH394" s="465">
        <f t="shared" si="325"/>
        <v>0</v>
      </c>
      <c r="AI394" s="465">
        <f t="shared" si="326"/>
        <v>95625</v>
      </c>
      <c r="AJ394" s="464">
        <f t="shared" si="327"/>
        <v>95625</v>
      </c>
      <c r="AK394" s="464">
        <f t="shared" si="328"/>
        <v>1147500</v>
      </c>
    </row>
    <row r="395" spans="1:37" s="463" customFormat="1" ht="17.25">
      <c r="A395" s="855">
        <v>13</v>
      </c>
      <c r="B395" s="835" t="s">
        <v>944</v>
      </c>
      <c r="C395" s="809" t="s">
        <v>1960</v>
      </c>
      <c r="D395" s="809">
        <v>1969</v>
      </c>
      <c r="E395" s="835" t="s">
        <v>408</v>
      </c>
      <c r="F395" s="836">
        <v>1</v>
      </c>
      <c r="G395" s="837">
        <v>1</v>
      </c>
      <c r="H395" s="838">
        <v>83200</v>
      </c>
      <c r="I395" s="839"/>
      <c r="J395" s="839"/>
      <c r="K395" s="840">
        <v>95625</v>
      </c>
      <c r="L395" s="840">
        <f t="shared" si="329"/>
        <v>95625</v>
      </c>
      <c r="M395" s="838">
        <f t="shared" si="310"/>
        <v>1147500</v>
      </c>
      <c r="N395" s="608">
        <v>1</v>
      </c>
      <c r="O395" s="605">
        <v>1</v>
      </c>
      <c r="P395" s="464">
        <f t="shared" si="311"/>
        <v>83200</v>
      </c>
      <c r="Q395" s="465">
        <f t="shared" si="312"/>
        <v>0</v>
      </c>
      <c r="R395" s="465">
        <f t="shared" si="313"/>
        <v>0</v>
      </c>
      <c r="S395" s="465">
        <f t="shared" si="314"/>
        <v>95625</v>
      </c>
      <c r="T395" s="464">
        <f t="shared" si="315"/>
        <v>95625</v>
      </c>
      <c r="U395" s="464">
        <f t="shared" si="316"/>
        <v>1147500</v>
      </c>
      <c r="V395" s="608">
        <v>1</v>
      </c>
      <c r="W395" s="605">
        <v>1</v>
      </c>
      <c r="X395" s="464">
        <f t="shared" si="317"/>
        <v>83200</v>
      </c>
      <c r="Y395" s="465">
        <f t="shared" si="318"/>
        <v>0</v>
      </c>
      <c r="Z395" s="465">
        <f t="shared" si="319"/>
        <v>0</v>
      </c>
      <c r="AA395" s="465">
        <f t="shared" si="320"/>
        <v>95625</v>
      </c>
      <c r="AB395" s="464">
        <f t="shared" si="321"/>
        <v>95625</v>
      </c>
      <c r="AC395" s="464">
        <f t="shared" si="322"/>
        <v>1147500</v>
      </c>
      <c r="AD395" s="608">
        <v>1</v>
      </c>
      <c r="AE395" s="605">
        <v>1</v>
      </c>
      <c r="AF395" s="464">
        <f t="shared" si="323"/>
        <v>83200</v>
      </c>
      <c r="AG395" s="465">
        <f t="shared" si="324"/>
        <v>0</v>
      </c>
      <c r="AH395" s="465">
        <f t="shared" si="325"/>
        <v>0</v>
      </c>
      <c r="AI395" s="465">
        <f t="shared" si="326"/>
        <v>95625</v>
      </c>
      <c r="AJ395" s="464">
        <f t="shared" si="327"/>
        <v>95625</v>
      </c>
      <c r="AK395" s="464">
        <f t="shared" si="328"/>
        <v>1147500</v>
      </c>
    </row>
    <row r="396" spans="1:37" s="463" customFormat="1" ht="17.25">
      <c r="A396" s="855">
        <v>14</v>
      </c>
      <c r="B396" s="835" t="s">
        <v>70</v>
      </c>
      <c r="C396" s="809"/>
      <c r="D396" s="809"/>
      <c r="E396" s="835" t="s">
        <v>408</v>
      </c>
      <c r="F396" s="836">
        <v>1</v>
      </c>
      <c r="G396" s="837">
        <v>1</v>
      </c>
      <c r="H396" s="838">
        <v>83200</v>
      </c>
      <c r="I396" s="839"/>
      <c r="J396" s="839"/>
      <c r="K396" s="840">
        <v>104000</v>
      </c>
      <c r="L396" s="840">
        <f t="shared" si="329"/>
        <v>104000</v>
      </c>
      <c r="M396" s="838">
        <f t="shared" si="310"/>
        <v>1248000</v>
      </c>
      <c r="N396" s="608">
        <v>1</v>
      </c>
      <c r="O396" s="605">
        <v>1</v>
      </c>
      <c r="P396" s="464">
        <f t="shared" si="311"/>
        <v>83200</v>
      </c>
      <c r="Q396" s="465">
        <f t="shared" si="312"/>
        <v>0</v>
      </c>
      <c r="R396" s="465">
        <f t="shared" si="313"/>
        <v>0</v>
      </c>
      <c r="S396" s="465">
        <f t="shared" si="314"/>
        <v>104000</v>
      </c>
      <c r="T396" s="464">
        <f t="shared" si="315"/>
        <v>104000</v>
      </c>
      <c r="U396" s="464">
        <f t="shared" si="316"/>
        <v>1248000</v>
      </c>
      <c r="V396" s="608">
        <v>1</v>
      </c>
      <c r="W396" s="605">
        <v>1</v>
      </c>
      <c r="X396" s="464">
        <f t="shared" si="317"/>
        <v>83200</v>
      </c>
      <c r="Y396" s="465">
        <f t="shared" si="318"/>
        <v>0</v>
      </c>
      <c r="Z396" s="465">
        <f t="shared" si="319"/>
        <v>0</v>
      </c>
      <c r="AA396" s="465">
        <f t="shared" si="320"/>
        <v>104000</v>
      </c>
      <c r="AB396" s="464">
        <f t="shared" si="321"/>
        <v>104000</v>
      </c>
      <c r="AC396" s="464">
        <f t="shared" si="322"/>
        <v>1248000</v>
      </c>
      <c r="AD396" s="608">
        <v>1</v>
      </c>
      <c r="AE396" s="605">
        <v>1</v>
      </c>
      <c r="AF396" s="464">
        <f t="shared" si="323"/>
        <v>83200</v>
      </c>
      <c r="AG396" s="465">
        <f t="shared" si="324"/>
        <v>0</v>
      </c>
      <c r="AH396" s="465">
        <f t="shared" si="325"/>
        <v>0</v>
      </c>
      <c r="AI396" s="465">
        <f t="shared" si="326"/>
        <v>104000</v>
      </c>
      <c r="AJ396" s="464">
        <f t="shared" si="327"/>
        <v>104000</v>
      </c>
      <c r="AK396" s="464">
        <f t="shared" si="328"/>
        <v>1248000</v>
      </c>
    </row>
    <row r="397" spans="1:37" s="463" customFormat="1" ht="27">
      <c r="A397" s="855">
        <v>15</v>
      </c>
      <c r="B397" s="835" t="s">
        <v>945</v>
      </c>
      <c r="C397" s="842" t="s">
        <v>1961</v>
      </c>
      <c r="D397" s="842">
        <v>1984</v>
      </c>
      <c r="E397" s="843" t="s">
        <v>929</v>
      </c>
      <c r="F397" s="836">
        <v>1</v>
      </c>
      <c r="G397" s="837">
        <v>1.25</v>
      </c>
      <c r="H397" s="839">
        <v>83200</v>
      </c>
      <c r="I397" s="839"/>
      <c r="J397" s="839"/>
      <c r="K397" s="838">
        <v>104000</v>
      </c>
      <c r="L397" s="838">
        <f>+I397+J397+K397</f>
        <v>104000</v>
      </c>
      <c r="M397" s="838">
        <f t="shared" si="310"/>
        <v>1248000</v>
      </c>
      <c r="N397" s="608">
        <v>1</v>
      </c>
      <c r="O397" s="605">
        <v>1.25</v>
      </c>
      <c r="P397" s="464">
        <f t="shared" si="311"/>
        <v>83200</v>
      </c>
      <c r="Q397" s="465">
        <f t="shared" si="312"/>
        <v>0</v>
      </c>
      <c r="R397" s="465">
        <f t="shared" si="313"/>
        <v>0</v>
      </c>
      <c r="S397" s="465">
        <f t="shared" si="314"/>
        <v>104000</v>
      </c>
      <c r="T397" s="464">
        <f t="shared" si="315"/>
        <v>104000</v>
      </c>
      <c r="U397" s="464">
        <f t="shared" si="316"/>
        <v>1248000</v>
      </c>
      <c r="V397" s="608">
        <v>1</v>
      </c>
      <c r="W397" s="605">
        <v>1.25</v>
      </c>
      <c r="X397" s="464">
        <f t="shared" si="317"/>
        <v>83200</v>
      </c>
      <c r="Y397" s="465">
        <f t="shared" si="318"/>
        <v>0</v>
      </c>
      <c r="Z397" s="465">
        <f t="shared" si="319"/>
        <v>0</v>
      </c>
      <c r="AA397" s="465">
        <f t="shared" si="320"/>
        <v>104000</v>
      </c>
      <c r="AB397" s="464">
        <f t="shared" si="321"/>
        <v>104000</v>
      </c>
      <c r="AC397" s="464">
        <f t="shared" si="322"/>
        <v>1248000</v>
      </c>
      <c r="AD397" s="608">
        <v>1</v>
      </c>
      <c r="AE397" s="605">
        <v>1.25</v>
      </c>
      <c r="AF397" s="464">
        <f t="shared" si="323"/>
        <v>83200</v>
      </c>
      <c r="AG397" s="465">
        <f t="shared" si="324"/>
        <v>0</v>
      </c>
      <c r="AH397" s="465">
        <f t="shared" si="325"/>
        <v>0</v>
      </c>
      <c r="AI397" s="465">
        <f t="shared" si="326"/>
        <v>104000</v>
      </c>
      <c r="AJ397" s="464">
        <f t="shared" si="327"/>
        <v>104000</v>
      </c>
      <c r="AK397" s="464">
        <f t="shared" si="328"/>
        <v>1248000</v>
      </c>
    </row>
    <row r="398" spans="1:37" s="463" customFormat="1" ht="17.25">
      <c r="A398" s="855">
        <v>16</v>
      </c>
      <c r="B398" s="835" t="s">
        <v>3112</v>
      </c>
      <c r="C398" s="842" t="s">
        <v>1961</v>
      </c>
      <c r="D398" s="842">
        <v>1971</v>
      </c>
      <c r="E398" s="843" t="s">
        <v>587</v>
      </c>
      <c r="F398" s="836">
        <v>1</v>
      </c>
      <c r="G398" s="837">
        <v>1.4</v>
      </c>
      <c r="H398" s="838">
        <v>83200</v>
      </c>
      <c r="I398" s="839"/>
      <c r="J398" s="839"/>
      <c r="K398" s="839">
        <f>H398*G398</f>
        <v>116479.99999999999</v>
      </c>
      <c r="L398" s="838">
        <f>+I398+J398+K398</f>
        <v>116479.99999999999</v>
      </c>
      <c r="M398" s="838">
        <f t="shared" si="310"/>
        <v>1397759.9999999998</v>
      </c>
      <c r="N398" s="608">
        <v>1</v>
      </c>
      <c r="O398" s="605">
        <v>1.4</v>
      </c>
      <c r="P398" s="464">
        <f t="shared" si="311"/>
        <v>83200</v>
      </c>
      <c r="Q398" s="465">
        <f t="shared" si="312"/>
        <v>0</v>
      </c>
      <c r="R398" s="465">
        <f t="shared" si="313"/>
        <v>0</v>
      </c>
      <c r="S398" s="465">
        <f t="shared" si="314"/>
        <v>116479.99999999999</v>
      </c>
      <c r="T398" s="464">
        <f t="shared" si="315"/>
        <v>116479.99999999999</v>
      </c>
      <c r="U398" s="464">
        <f t="shared" si="316"/>
        <v>1397759.9999999998</v>
      </c>
      <c r="V398" s="608">
        <v>1</v>
      </c>
      <c r="W398" s="605">
        <v>1.4</v>
      </c>
      <c r="X398" s="464">
        <f t="shared" si="317"/>
        <v>83200</v>
      </c>
      <c r="Y398" s="465">
        <f t="shared" si="318"/>
        <v>0</v>
      </c>
      <c r="Z398" s="465">
        <f t="shared" si="319"/>
        <v>0</v>
      </c>
      <c r="AA398" s="465">
        <f t="shared" si="320"/>
        <v>116479.99999999999</v>
      </c>
      <c r="AB398" s="464">
        <f t="shared" si="321"/>
        <v>116479.99999999999</v>
      </c>
      <c r="AC398" s="464">
        <f t="shared" si="322"/>
        <v>1397759.9999999998</v>
      </c>
      <c r="AD398" s="608">
        <v>1</v>
      </c>
      <c r="AE398" s="605">
        <v>1.4</v>
      </c>
      <c r="AF398" s="464">
        <f t="shared" si="323"/>
        <v>83200</v>
      </c>
      <c r="AG398" s="465">
        <f t="shared" si="324"/>
        <v>0</v>
      </c>
      <c r="AH398" s="465">
        <f t="shared" si="325"/>
        <v>0</v>
      </c>
      <c r="AI398" s="465">
        <f t="shared" si="326"/>
        <v>116479.99999999999</v>
      </c>
      <c r="AJ398" s="464">
        <f t="shared" si="327"/>
        <v>116479.99999999999</v>
      </c>
      <c r="AK398" s="464">
        <f t="shared" si="328"/>
        <v>1397759.9999999998</v>
      </c>
    </row>
    <row r="399" spans="1:37" s="463" customFormat="1" ht="17.25">
      <c r="A399" s="855">
        <v>17</v>
      </c>
      <c r="B399" s="835" t="s">
        <v>2661</v>
      </c>
      <c r="C399" s="809" t="s">
        <v>1961</v>
      </c>
      <c r="D399" s="809">
        <v>1989</v>
      </c>
      <c r="E399" s="835" t="s">
        <v>404</v>
      </c>
      <c r="F399" s="836">
        <v>1</v>
      </c>
      <c r="G399" s="837">
        <v>1.2</v>
      </c>
      <c r="H399" s="838">
        <v>83200</v>
      </c>
      <c r="I399" s="839"/>
      <c r="J399" s="839"/>
      <c r="K399" s="839">
        <v>104000</v>
      </c>
      <c r="L399" s="840">
        <f>+I399+J399+K399</f>
        <v>104000</v>
      </c>
      <c r="M399" s="838">
        <f t="shared" si="310"/>
        <v>1248000</v>
      </c>
      <c r="N399" s="608">
        <v>1</v>
      </c>
      <c r="O399" s="605">
        <v>1.2</v>
      </c>
      <c r="P399" s="464">
        <f t="shared" si="311"/>
        <v>83200</v>
      </c>
      <c r="Q399" s="465">
        <f t="shared" si="312"/>
        <v>0</v>
      </c>
      <c r="R399" s="465">
        <f t="shared" si="313"/>
        <v>0</v>
      </c>
      <c r="S399" s="465">
        <f t="shared" si="314"/>
        <v>104000</v>
      </c>
      <c r="T399" s="464">
        <f t="shared" si="315"/>
        <v>104000</v>
      </c>
      <c r="U399" s="464">
        <f t="shared" si="316"/>
        <v>1248000</v>
      </c>
      <c r="V399" s="608">
        <v>1</v>
      </c>
      <c r="W399" s="605">
        <v>1.2</v>
      </c>
      <c r="X399" s="464">
        <f t="shared" si="317"/>
        <v>83200</v>
      </c>
      <c r="Y399" s="465">
        <f t="shared" si="318"/>
        <v>0</v>
      </c>
      <c r="Z399" s="465">
        <f t="shared" si="319"/>
        <v>0</v>
      </c>
      <c r="AA399" s="465">
        <f t="shared" si="320"/>
        <v>104000</v>
      </c>
      <c r="AB399" s="464">
        <f t="shared" si="321"/>
        <v>104000</v>
      </c>
      <c r="AC399" s="464">
        <f t="shared" si="322"/>
        <v>1248000</v>
      </c>
      <c r="AD399" s="608">
        <v>1</v>
      </c>
      <c r="AE399" s="605">
        <v>1.2</v>
      </c>
      <c r="AF399" s="464">
        <f t="shared" si="323"/>
        <v>83200</v>
      </c>
      <c r="AG399" s="465">
        <f t="shared" si="324"/>
        <v>0</v>
      </c>
      <c r="AH399" s="465">
        <f t="shared" si="325"/>
        <v>0</v>
      </c>
      <c r="AI399" s="465">
        <f t="shared" si="326"/>
        <v>104000</v>
      </c>
      <c r="AJ399" s="464">
        <f t="shared" si="327"/>
        <v>104000</v>
      </c>
      <c r="AK399" s="464">
        <f t="shared" si="328"/>
        <v>1248000</v>
      </c>
    </row>
    <row r="400" spans="1:37" s="463" customFormat="1" ht="22.5">
      <c r="A400" s="997" t="s">
        <v>47</v>
      </c>
      <c r="B400" s="997"/>
      <c r="C400" s="997"/>
      <c r="D400" s="997"/>
      <c r="E400" s="997"/>
      <c r="F400" s="614">
        <f t="shared" ref="F400:AK400" si="330">SUM(F383:F399)</f>
        <v>17</v>
      </c>
      <c r="G400" s="614">
        <f t="shared" si="330"/>
        <v>19.95</v>
      </c>
      <c r="H400" s="614">
        <f t="shared" si="330"/>
        <v>1414400</v>
      </c>
      <c r="I400" s="614">
        <f t="shared" si="330"/>
        <v>0</v>
      </c>
      <c r="J400" s="614">
        <f t="shared" si="330"/>
        <v>0</v>
      </c>
      <c r="K400" s="614">
        <f t="shared" si="330"/>
        <v>1830125</v>
      </c>
      <c r="L400" s="614">
        <f t="shared" si="330"/>
        <v>1830125</v>
      </c>
      <c r="M400" s="614">
        <f t="shared" si="330"/>
        <v>21961500</v>
      </c>
      <c r="N400" s="614">
        <f t="shared" si="330"/>
        <v>17</v>
      </c>
      <c r="O400" s="614">
        <f t="shared" si="330"/>
        <v>19.95</v>
      </c>
      <c r="P400" s="614">
        <f t="shared" si="330"/>
        <v>1414400</v>
      </c>
      <c r="Q400" s="614">
        <f t="shared" si="330"/>
        <v>0</v>
      </c>
      <c r="R400" s="614">
        <f t="shared" si="330"/>
        <v>0</v>
      </c>
      <c r="S400" s="614">
        <f t="shared" si="330"/>
        <v>1830125</v>
      </c>
      <c r="T400" s="614">
        <f t="shared" si="330"/>
        <v>1830125</v>
      </c>
      <c r="U400" s="614">
        <f t="shared" si="330"/>
        <v>21961500</v>
      </c>
      <c r="V400" s="614">
        <f t="shared" si="330"/>
        <v>17</v>
      </c>
      <c r="W400" s="614">
        <f t="shared" si="330"/>
        <v>19.95</v>
      </c>
      <c r="X400" s="614">
        <f t="shared" si="330"/>
        <v>1414400</v>
      </c>
      <c r="Y400" s="614">
        <f t="shared" si="330"/>
        <v>0</v>
      </c>
      <c r="Z400" s="614">
        <f t="shared" si="330"/>
        <v>0</v>
      </c>
      <c r="AA400" s="614">
        <f t="shared" si="330"/>
        <v>1830125</v>
      </c>
      <c r="AB400" s="614">
        <f t="shared" si="330"/>
        <v>1830125</v>
      </c>
      <c r="AC400" s="614">
        <f t="shared" si="330"/>
        <v>21961500</v>
      </c>
      <c r="AD400" s="614">
        <f t="shared" si="330"/>
        <v>17</v>
      </c>
      <c r="AE400" s="614">
        <f t="shared" si="330"/>
        <v>19.95</v>
      </c>
      <c r="AF400" s="614">
        <f t="shared" si="330"/>
        <v>1414400</v>
      </c>
      <c r="AG400" s="614">
        <f t="shared" si="330"/>
        <v>0</v>
      </c>
      <c r="AH400" s="614">
        <f t="shared" si="330"/>
        <v>0</v>
      </c>
      <c r="AI400" s="614">
        <f t="shared" si="330"/>
        <v>1830125</v>
      </c>
      <c r="AJ400" s="614">
        <f t="shared" si="330"/>
        <v>1830125</v>
      </c>
      <c r="AK400" s="614">
        <f t="shared" si="330"/>
        <v>21961500</v>
      </c>
    </row>
    <row r="401" spans="1:37" s="463" customFormat="1">
      <c r="A401" s="475"/>
      <c r="B401" s="468"/>
      <c r="C401" s="466"/>
      <c r="D401" s="466"/>
      <c r="E401" s="610"/>
      <c r="J401" s="475"/>
    </row>
    <row r="402" spans="1:37" s="463" customFormat="1">
      <c r="A402" s="475"/>
      <c r="B402" s="468"/>
      <c r="C402" s="466"/>
      <c r="D402" s="466"/>
      <c r="E402" s="610"/>
      <c r="J402" s="475"/>
    </row>
    <row r="403" spans="1:37" s="603" customFormat="1" ht="22.5" customHeight="1">
      <c r="A403" s="999" t="s">
        <v>554</v>
      </c>
      <c r="B403" s="1000"/>
      <c r="C403" s="1000"/>
      <c r="D403" s="1000"/>
      <c r="E403" s="1001"/>
      <c r="F403" s="998" t="s">
        <v>1036</v>
      </c>
      <c r="G403" s="998"/>
      <c r="H403" s="998"/>
      <c r="I403" s="998"/>
      <c r="J403" s="998"/>
      <c r="K403" s="998"/>
      <c r="L403" s="998"/>
      <c r="M403" s="998"/>
      <c r="N403" s="998" t="s">
        <v>1036</v>
      </c>
      <c r="O403" s="998"/>
      <c r="P403" s="998"/>
      <c r="Q403" s="998"/>
      <c r="R403" s="998"/>
      <c r="S403" s="998"/>
      <c r="T403" s="998"/>
      <c r="U403" s="998"/>
      <c r="V403" s="998" t="s">
        <v>1036</v>
      </c>
      <c r="W403" s="998"/>
      <c r="X403" s="998"/>
      <c r="Y403" s="998"/>
      <c r="Z403" s="998"/>
      <c r="AA403" s="998"/>
      <c r="AB403" s="998"/>
      <c r="AC403" s="998"/>
      <c r="AD403" s="998" t="s">
        <v>1036</v>
      </c>
      <c r="AE403" s="998"/>
      <c r="AF403" s="998"/>
      <c r="AG403" s="998"/>
      <c r="AH403" s="998"/>
      <c r="AI403" s="998"/>
      <c r="AJ403" s="998"/>
      <c r="AK403" s="998"/>
    </row>
    <row r="404" spans="1:37" s="604" customFormat="1" ht="24" customHeight="1">
      <c r="A404" s="1002" t="s">
        <v>224</v>
      </c>
      <c r="B404" s="1003"/>
      <c r="C404" s="1003"/>
      <c r="D404" s="1003"/>
      <c r="E404" s="1004"/>
      <c r="F404" s="996" t="s">
        <v>1410</v>
      </c>
      <c r="G404" s="996"/>
      <c r="H404" s="996"/>
      <c r="I404" s="996"/>
      <c r="J404" s="996"/>
      <c r="K404" s="996"/>
      <c r="L404" s="996"/>
      <c r="M404" s="996"/>
      <c r="N404" s="1002" t="s">
        <v>1946</v>
      </c>
      <c r="O404" s="1003"/>
      <c r="P404" s="1003"/>
      <c r="Q404" s="1003"/>
      <c r="R404" s="1003"/>
      <c r="S404" s="1003"/>
      <c r="T404" s="1003"/>
      <c r="U404" s="1004"/>
      <c r="V404" s="996" t="s">
        <v>2458</v>
      </c>
      <c r="W404" s="996"/>
      <c r="X404" s="996"/>
      <c r="Y404" s="996"/>
      <c r="Z404" s="996"/>
      <c r="AA404" s="996"/>
      <c r="AB404" s="996"/>
      <c r="AC404" s="996"/>
      <c r="AD404" s="996" t="s">
        <v>2932</v>
      </c>
      <c r="AE404" s="996"/>
      <c r="AF404" s="996"/>
      <c r="AG404" s="996"/>
      <c r="AH404" s="996"/>
      <c r="AI404" s="996"/>
      <c r="AJ404" s="996"/>
      <c r="AK404" s="996"/>
    </row>
    <row r="405" spans="1:37" s="603" customFormat="1" ht="82.5" customHeight="1">
      <c r="A405" s="775" t="s">
        <v>10</v>
      </c>
      <c r="B405" s="748" t="s">
        <v>54</v>
      </c>
      <c r="C405" s="748" t="s">
        <v>1958</v>
      </c>
      <c r="D405" s="579" t="s">
        <v>1959</v>
      </c>
      <c r="E405" s="748" t="s">
        <v>55</v>
      </c>
      <c r="F405" s="616" t="s">
        <v>56</v>
      </c>
      <c r="G405" s="616" t="s">
        <v>90</v>
      </c>
      <c r="H405" s="616" t="s">
        <v>62</v>
      </c>
      <c r="I405" s="616" t="s">
        <v>58</v>
      </c>
      <c r="J405" s="616" t="s">
        <v>59</v>
      </c>
      <c r="K405" s="616" t="s">
        <v>597</v>
      </c>
      <c r="L405" s="616" t="s">
        <v>552</v>
      </c>
      <c r="M405" s="617" t="s">
        <v>1411</v>
      </c>
      <c r="N405" s="616" t="s">
        <v>56</v>
      </c>
      <c r="O405" s="616" t="s">
        <v>90</v>
      </c>
      <c r="P405" s="616" t="s">
        <v>62</v>
      </c>
      <c r="Q405" s="616" t="s">
        <v>58</v>
      </c>
      <c r="R405" s="616" t="s">
        <v>59</v>
      </c>
      <c r="S405" s="616" t="s">
        <v>597</v>
      </c>
      <c r="T405" s="616" t="s">
        <v>552</v>
      </c>
      <c r="U405" s="617" t="s">
        <v>1952</v>
      </c>
      <c r="V405" s="616" t="s">
        <v>56</v>
      </c>
      <c r="W405" s="616" t="s">
        <v>90</v>
      </c>
      <c r="X405" s="616" t="s">
        <v>62</v>
      </c>
      <c r="Y405" s="616" t="s">
        <v>58</v>
      </c>
      <c r="Z405" s="616" t="s">
        <v>59</v>
      </c>
      <c r="AA405" s="616" t="s">
        <v>597</v>
      </c>
      <c r="AB405" s="616" t="s">
        <v>552</v>
      </c>
      <c r="AC405" s="617" t="s">
        <v>2463</v>
      </c>
      <c r="AD405" s="616" t="s">
        <v>56</v>
      </c>
      <c r="AE405" s="616" t="s">
        <v>90</v>
      </c>
      <c r="AF405" s="616" t="s">
        <v>62</v>
      </c>
      <c r="AG405" s="616" t="s">
        <v>58</v>
      </c>
      <c r="AH405" s="616" t="s">
        <v>59</v>
      </c>
      <c r="AI405" s="616" t="s">
        <v>597</v>
      </c>
      <c r="AJ405" s="616" t="s">
        <v>552</v>
      </c>
      <c r="AK405" s="617" t="s">
        <v>2938</v>
      </c>
    </row>
    <row r="406" spans="1:37" s="604" customFormat="1" ht="27">
      <c r="A406" s="855">
        <v>1</v>
      </c>
      <c r="B406" s="880" t="s">
        <v>648</v>
      </c>
      <c r="C406" s="880" t="s">
        <v>1961</v>
      </c>
      <c r="D406" s="880">
        <v>1993</v>
      </c>
      <c r="E406" s="843" t="s">
        <v>929</v>
      </c>
      <c r="F406" s="836">
        <v>1</v>
      </c>
      <c r="G406" s="837">
        <v>1.25</v>
      </c>
      <c r="H406" s="838">
        <v>83200</v>
      </c>
      <c r="I406" s="839"/>
      <c r="J406" s="839"/>
      <c r="K406" s="838">
        <v>104000</v>
      </c>
      <c r="L406" s="838">
        <f>+I406+J406+K406</f>
        <v>104000</v>
      </c>
      <c r="M406" s="838">
        <f t="shared" ref="M406:M428" si="331">+L406*12</f>
        <v>1248000</v>
      </c>
      <c r="N406" s="608">
        <v>1</v>
      </c>
      <c r="O406" s="605">
        <v>1.25</v>
      </c>
      <c r="P406" s="464">
        <f t="shared" ref="P406:P428" si="332">+H406</f>
        <v>83200</v>
      </c>
      <c r="Q406" s="465">
        <f t="shared" ref="Q406:Q428" si="333">+I406</f>
        <v>0</v>
      </c>
      <c r="R406" s="465">
        <f t="shared" ref="R406:R428" si="334">+J406</f>
        <v>0</v>
      </c>
      <c r="S406" s="465">
        <f t="shared" ref="S406:S428" si="335">+K406</f>
        <v>104000</v>
      </c>
      <c r="T406" s="464">
        <f t="shared" ref="T406:T428" si="336">+Q406+R406+S406</f>
        <v>104000</v>
      </c>
      <c r="U406" s="464">
        <f t="shared" ref="U406:U428" si="337">+T406*12</f>
        <v>1248000</v>
      </c>
      <c r="V406" s="608">
        <v>1</v>
      </c>
      <c r="W406" s="605">
        <v>1.25</v>
      </c>
      <c r="X406" s="464">
        <f t="shared" ref="X406:X428" si="338">+P406</f>
        <v>83200</v>
      </c>
      <c r="Y406" s="465">
        <f t="shared" ref="Y406:Y428" si="339">+Q406</f>
        <v>0</v>
      </c>
      <c r="Z406" s="465">
        <f t="shared" ref="Z406:Z428" si="340">+R406</f>
        <v>0</v>
      </c>
      <c r="AA406" s="465">
        <f t="shared" ref="AA406:AA428" si="341">+S406</f>
        <v>104000</v>
      </c>
      <c r="AB406" s="464">
        <f t="shared" ref="AB406:AB428" si="342">+Y406+Z406+AA406</f>
        <v>104000</v>
      </c>
      <c r="AC406" s="464">
        <f t="shared" ref="AC406:AC428" si="343">+AB406*12</f>
        <v>1248000</v>
      </c>
      <c r="AD406" s="608">
        <v>1</v>
      </c>
      <c r="AE406" s="605">
        <v>1.25</v>
      </c>
      <c r="AF406" s="464">
        <f t="shared" ref="AF406:AF428" si="344">+X406</f>
        <v>83200</v>
      </c>
      <c r="AG406" s="465">
        <f t="shared" ref="AG406:AG428" si="345">+Y406</f>
        <v>0</v>
      </c>
      <c r="AH406" s="465">
        <f t="shared" ref="AH406:AH428" si="346">+Z406</f>
        <v>0</v>
      </c>
      <c r="AI406" s="465">
        <f t="shared" ref="AI406:AI428" si="347">+AA406</f>
        <v>104000</v>
      </c>
      <c r="AJ406" s="464">
        <f t="shared" ref="AJ406:AJ428" si="348">+AG406+AH406+AI406</f>
        <v>104000</v>
      </c>
      <c r="AK406" s="464">
        <f t="shared" ref="AK406:AK428" si="349">+AJ406*12</f>
        <v>1248000</v>
      </c>
    </row>
    <row r="407" spans="1:37" s="463" customFormat="1" ht="17.25">
      <c r="A407" s="855">
        <v>2</v>
      </c>
      <c r="B407" s="880" t="s">
        <v>2667</v>
      </c>
      <c r="C407" s="853" t="s">
        <v>1961</v>
      </c>
      <c r="D407" s="853">
        <v>1972</v>
      </c>
      <c r="E407" s="843" t="s">
        <v>392</v>
      </c>
      <c r="F407" s="836">
        <v>1</v>
      </c>
      <c r="G407" s="837">
        <v>1.6</v>
      </c>
      <c r="H407" s="838">
        <v>83200</v>
      </c>
      <c r="I407" s="839"/>
      <c r="J407" s="839"/>
      <c r="K407" s="840">
        <f t="shared" ref="K407:K412" si="350">G407*H407</f>
        <v>133120</v>
      </c>
      <c r="L407" s="838">
        <f>+I407+J407+K407</f>
        <v>133120</v>
      </c>
      <c r="M407" s="838">
        <f t="shared" si="331"/>
        <v>1597440</v>
      </c>
      <c r="N407" s="608">
        <v>1</v>
      </c>
      <c r="O407" s="605">
        <v>1.6</v>
      </c>
      <c r="P407" s="464">
        <f t="shared" si="332"/>
        <v>83200</v>
      </c>
      <c r="Q407" s="465">
        <f t="shared" si="333"/>
        <v>0</v>
      </c>
      <c r="R407" s="465">
        <f t="shared" si="334"/>
        <v>0</v>
      </c>
      <c r="S407" s="465">
        <f t="shared" si="335"/>
        <v>133120</v>
      </c>
      <c r="T407" s="464">
        <f t="shared" si="336"/>
        <v>133120</v>
      </c>
      <c r="U407" s="464">
        <f t="shared" si="337"/>
        <v>1597440</v>
      </c>
      <c r="V407" s="608">
        <v>1</v>
      </c>
      <c r="W407" s="605">
        <v>1.6</v>
      </c>
      <c r="X407" s="464">
        <f t="shared" si="338"/>
        <v>83200</v>
      </c>
      <c r="Y407" s="465">
        <f t="shared" si="339"/>
        <v>0</v>
      </c>
      <c r="Z407" s="465">
        <f t="shared" si="340"/>
        <v>0</v>
      </c>
      <c r="AA407" s="465">
        <f t="shared" si="341"/>
        <v>133120</v>
      </c>
      <c r="AB407" s="464">
        <f t="shared" si="342"/>
        <v>133120</v>
      </c>
      <c r="AC407" s="464">
        <f t="shared" si="343"/>
        <v>1597440</v>
      </c>
      <c r="AD407" s="608">
        <v>1</v>
      </c>
      <c r="AE407" s="605">
        <v>1.6</v>
      </c>
      <c r="AF407" s="464">
        <f t="shared" si="344"/>
        <v>83200</v>
      </c>
      <c r="AG407" s="465">
        <f t="shared" si="345"/>
        <v>0</v>
      </c>
      <c r="AH407" s="465">
        <f t="shared" si="346"/>
        <v>0</v>
      </c>
      <c r="AI407" s="465">
        <f t="shared" si="347"/>
        <v>133120</v>
      </c>
      <c r="AJ407" s="464">
        <f t="shared" si="348"/>
        <v>133120</v>
      </c>
      <c r="AK407" s="464">
        <f t="shared" si="349"/>
        <v>1597440</v>
      </c>
    </row>
    <row r="408" spans="1:37" s="463" customFormat="1" ht="17.25">
      <c r="A408" s="855">
        <v>3</v>
      </c>
      <c r="B408" s="880" t="s">
        <v>2668</v>
      </c>
      <c r="C408" s="853" t="s">
        <v>1961</v>
      </c>
      <c r="D408" s="853">
        <v>1999</v>
      </c>
      <c r="E408" s="843" t="s">
        <v>395</v>
      </c>
      <c r="F408" s="836">
        <v>1</v>
      </c>
      <c r="G408" s="837">
        <v>1.5</v>
      </c>
      <c r="H408" s="838">
        <v>83200</v>
      </c>
      <c r="I408" s="839"/>
      <c r="J408" s="839"/>
      <c r="K408" s="840">
        <f t="shared" si="350"/>
        <v>124800</v>
      </c>
      <c r="L408" s="838">
        <f>+I408+J408+K408</f>
        <v>124800</v>
      </c>
      <c r="M408" s="838">
        <f t="shared" si="331"/>
        <v>1497600</v>
      </c>
      <c r="N408" s="608">
        <v>1</v>
      </c>
      <c r="O408" s="605">
        <v>1.5</v>
      </c>
      <c r="P408" s="464">
        <f t="shared" si="332"/>
        <v>83200</v>
      </c>
      <c r="Q408" s="465">
        <f t="shared" si="333"/>
        <v>0</v>
      </c>
      <c r="R408" s="465">
        <f t="shared" si="334"/>
        <v>0</v>
      </c>
      <c r="S408" s="465">
        <f t="shared" si="335"/>
        <v>124800</v>
      </c>
      <c r="T408" s="464">
        <f t="shared" si="336"/>
        <v>124800</v>
      </c>
      <c r="U408" s="464">
        <f t="shared" si="337"/>
        <v>1497600</v>
      </c>
      <c r="V408" s="608">
        <v>1</v>
      </c>
      <c r="W408" s="605">
        <v>1.5</v>
      </c>
      <c r="X408" s="464">
        <f t="shared" si="338"/>
        <v>83200</v>
      </c>
      <c r="Y408" s="465">
        <f t="shared" si="339"/>
        <v>0</v>
      </c>
      <c r="Z408" s="465">
        <f t="shared" si="340"/>
        <v>0</v>
      </c>
      <c r="AA408" s="465">
        <f t="shared" si="341"/>
        <v>124800</v>
      </c>
      <c r="AB408" s="464">
        <f t="shared" si="342"/>
        <v>124800</v>
      </c>
      <c r="AC408" s="464">
        <f t="shared" si="343"/>
        <v>1497600</v>
      </c>
      <c r="AD408" s="608">
        <v>1</v>
      </c>
      <c r="AE408" s="605">
        <v>1.5</v>
      </c>
      <c r="AF408" s="464">
        <f t="shared" si="344"/>
        <v>83200</v>
      </c>
      <c r="AG408" s="465">
        <f t="shared" si="345"/>
        <v>0</v>
      </c>
      <c r="AH408" s="465">
        <f t="shared" si="346"/>
        <v>0</v>
      </c>
      <c r="AI408" s="465">
        <f t="shared" si="347"/>
        <v>124800</v>
      </c>
      <c r="AJ408" s="464">
        <f t="shared" si="348"/>
        <v>124800</v>
      </c>
      <c r="AK408" s="464">
        <f t="shared" si="349"/>
        <v>1497600</v>
      </c>
    </row>
    <row r="409" spans="1:37" s="463" customFormat="1" ht="17.25">
      <c r="A409" s="855">
        <v>4</v>
      </c>
      <c r="B409" s="880" t="s">
        <v>894</v>
      </c>
      <c r="C409" s="853" t="s">
        <v>1961</v>
      </c>
      <c r="D409" s="853">
        <v>1981</v>
      </c>
      <c r="E409" s="843" t="s">
        <v>393</v>
      </c>
      <c r="F409" s="836">
        <v>1</v>
      </c>
      <c r="G409" s="837">
        <v>1.5</v>
      </c>
      <c r="H409" s="838">
        <v>83200</v>
      </c>
      <c r="I409" s="839"/>
      <c r="J409" s="839"/>
      <c r="K409" s="840">
        <f t="shared" si="350"/>
        <v>124800</v>
      </c>
      <c r="L409" s="838">
        <f t="shared" ref="L409:L416" si="351">+I409+J409+K409</f>
        <v>124800</v>
      </c>
      <c r="M409" s="838">
        <f t="shared" si="331"/>
        <v>1497600</v>
      </c>
      <c r="N409" s="608">
        <v>1</v>
      </c>
      <c r="O409" s="605">
        <v>1.5</v>
      </c>
      <c r="P409" s="464">
        <f t="shared" si="332"/>
        <v>83200</v>
      </c>
      <c r="Q409" s="465">
        <f t="shared" si="333"/>
        <v>0</v>
      </c>
      <c r="R409" s="465">
        <f t="shared" si="334"/>
        <v>0</v>
      </c>
      <c r="S409" s="465">
        <f t="shared" si="335"/>
        <v>124800</v>
      </c>
      <c r="T409" s="464">
        <f t="shared" si="336"/>
        <v>124800</v>
      </c>
      <c r="U409" s="464">
        <f t="shared" si="337"/>
        <v>1497600</v>
      </c>
      <c r="V409" s="608">
        <v>1</v>
      </c>
      <c r="W409" s="605">
        <v>1.5</v>
      </c>
      <c r="X409" s="464">
        <f t="shared" si="338"/>
        <v>83200</v>
      </c>
      <c r="Y409" s="465">
        <f t="shared" si="339"/>
        <v>0</v>
      </c>
      <c r="Z409" s="465">
        <f t="shared" si="340"/>
        <v>0</v>
      </c>
      <c r="AA409" s="465">
        <f t="shared" si="341"/>
        <v>124800</v>
      </c>
      <c r="AB409" s="464">
        <f t="shared" si="342"/>
        <v>124800</v>
      </c>
      <c r="AC409" s="464">
        <f t="shared" si="343"/>
        <v>1497600</v>
      </c>
      <c r="AD409" s="608">
        <v>1</v>
      </c>
      <c r="AE409" s="605">
        <v>1.5</v>
      </c>
      <c r="AF409" s="464">
        <f t="shared" si="344"/>
        <v>83200</v>
      </c>
      <c r="AG409" s="465">
        <f t="shared" si="345"/>
        <v>0</v>
      </c>
      <c r="AH409" s="465">
        <f t="shared" si="346"/>
        <v>0</v>
      </c>
      <c r="AI409" s="465">
        <f t="shared" si="347"/>
        <v>124800</v>
      </c>
      <c r="AJ409" s="464">
        <f t="shared" si="348"/>
        <v>124800</v>
      </c>
      <c r="AK409" s="464">
        <f t="shared" si="349"/>
        <v>1497600</v>
      </c>
    </row>
    <row r="410" spans="1:37" s="463" customFormat="1" ht="17.25">
      <c r="A410" s="855">
        <v>5</v>
      </c>
      <c r="B410" s="880" t="s">
        <v>1577</v>
      </c>
      <c r="C410" s="853" t="s">
        <v>1961</v>
      </c>
      <c r="D410" s="853">
        <v>1963</v>
      </c>
      <c r="E410" s="843" t="s">
        <v>393</v>
      </c>
      <c r="F410" s="836">
        <v>1</v>
      </c>
      <c r="G410" s="837">
        <v>1.5</v>
      </c>
      <c r="H410" s="838">
        <v>83200</v>
      </c>
      <c r="I410" s="839"/>
      <c r="J410" s="839"/>
      <c r="K410" s="840">
        <f t="shared" si="350"/>
        <v>124800</v>
      </c>
      <c r="L410" s="838">
        <f t="shared" si="351"/>
        <v>124800</v>
      </c>
      <c r="M410" s="838">
        <f t="shared" si="331"/>
        <v>1497600</v>
      </c>
      <c r="N410" s="608">
        <v>1</v>
      </c>
      <c r="O410" s="605">
        <v>1.5</v>
      </c>
      <c r="P410" s="464">
        <f t="shared" si="332"/>
        <v>83200</v>
      </c>
      <c r="Q410" s="465">
        <f t="shared" si="333"/>
        <v>0</v>
      </c>
      <c r="R410" s="465">
        <f t="shared" si="334"/>
        <v>0</v>
      </c>
      <c r="S410" s="465">
        <f t="shared" si="335"/>
        <v>124800</v>
      </c>
      <c r="T410" s="464">
        <f t="shared" si="336"/>
        <v>124800</v>
      </c>
      <c r="U410" s="464">
        <f t="shared" si="337"/>
        <v>1497600</v>
      </c>
      <c r="V410" s="608">
        <v>1</v>
      </c>
      <c r="W410" s="605">
        <v>1.5</v>
      </c>
      <c r="X410" s="464">
        <f t="shared" si="338"/>
        <v>83200</v>
      </c>
      <c r="Y410" s="465">
        <f t="shared" si="339"/>
        <v>0</v>
      </c>
      <c r="Z410" s="465">
        <f t="shared" si="340"/>
        <v>0</v>
      </c>
      <c r="AA410" s="465">
        <f t="shared" si="341"/>
        <v>124800</v>
      </c>
      <c r="AB410" s="464">
        <f t="shared" si="342"/>
        <v>124800</v>
      </c>
      <c r="AC410" s="464">
        <f t="shared" si="343"/>
        <v>1497600</v>
      </c>
      <c r="AD410" s="608">
        <v>1</v>
      </c>
      <c r="AE410" s="605">
        <v>1.5</v>
      </c>
      <c r="AF410" s="464">
        <f t="shared" si="344"/>
        <v>83200</v>
      </c>
      <c r="AG410" s="465">
        <f t="shared" si="345"/>
        <v>0</v>
      </c>
      <c r="AH410" s="465">
        <f t="shared" si="346"/>
        <v>0</v>
      </c>
      <c r="AI410" s="465">
        <f t="shared" si="347"/>
        <v>124800</v>
      </c>
      <c r="AJ410" s="464">
        <f t="shared" si="348"/>
        <v>124800</v>
      </c>
      <c r="AK410" s="464">
        <f t="shared" si="349"/>
        <v>1497600</v>
      </c>
    </row>
    <row r="411" spans="1:37" s="463" customFormat="1" ht="17.25">
      <c r="A411" s="855">
        <v>6</v>
      </c>
      <c r="B411" s="880" t="s">
        <v>1578</v>
      </c>
      <c r="C411" s="853" t="s">
        <v>1961</v>
      </c>
      <c r="D411" s="853">
        <v>1991</v>
      </c>
      <c r="E411" s="843" t="s">
        <v>393</v>
      </c>
      <c r="F411" s="836">
        <v>1</v>
      </c>
      <c r="G411" s="837">
        <v>1.5</v>
      </c>
      <c r="H411" s="838">
        <v>83200</v>
      </c>
      <c r="I411" s="839"/>
      <c r="J411" s="839"/>
      <c r="K411" s="840">
        <f t="shared" si="350"/>
        <v>124800</v>
      </c>
      <c r="L411" s="838">
        <f t="shared" si="351"/>
        <v>124800</v>
      </c>
      <c r="M411" s="838">
        <f t="shared" si="331"/>
        <v>1497600</v>
      </c>
      <c r="N411" s="608">
        <v>1</v>
      </c>
      <c r="O411" s="605">
        <v>1.5</v>
      </c>
      <c r="P411" s="464">
        <f t="shared" si="332"/>
        <v>83200</v>
      </c>
      <c r="Q411" s="465">
        <f t="shared" si="333"/>
        <v>0</v>
      </c>
      <c r="R411" s="465">
        <f t="shared" si="334"/>
        <v>0</v>
      </c>
      <c r="S411" s="465">
        <f t="shared" si="335"/>
        <v>124800</v>
      </c>
      <c r="T411" s="464">
        <f t="shared" si="336"/>
        <v>124800</v>
      </c>
      <c r="U411" s="464">
        <f t="shared" si="337"/>
        <v>1497600</v>
      </c>
      <c r="V411" s="608">
        <v>1</v>
      </c>
      <c r="W411" s="605">
        <v>1.5</v>
      </c>
      <c r="X411" s="464">
        <f t="shared" si="338"/>
        <v>83200</v>
      </c>
      <c r="Y411" s="465">
        <f t="shared" si="339"/>
        <v>0</v>
      </c>
      <c r="Z411" s="465">
        <f t="shared" si="340"/>
        <v>0</v>
      </c>
      <c r="AA411" s="465">
        <f t="shared" si="341"/>
        <v>124800</v>
      </c>
      <c r="AB411" s="464">
        <f t="shared" si="342"/>
        <v>124800</v>
      </c>
      <c r="AC411" s="464">
        <f t="shared" si="343"/>
        <v>1497600</v>
      </c>
      <c r="AD411" s="608">
        <v>1</v>
      </c>
      <c r="AE411" s="605">
        <v>1.5</v>
      </c>
      <c r="AF411" s="464">
        <f t="shared" si="344"/>
        <v>83200</v>
      </c>
      <c r="AG411" s="465">
        <f t="shared" si="345"/>
        <v>0</v>
      </c>
      <c r="AH411" s="465">
        <f t="shared" si="346"/>
        <v>0</v>
      </c>
      <c r="AI411" s="465">
        <f t="shared" si="347"/>
        <v>124800</v>
      </c>
      <c r="AJ411" s="464">
        <f t="shared" si="348"/>
        <v>124800</v>
      </c>
      <c r="AK411" s="464">
        <f t="shared" si="349"/>
        <v>1497600</v>
      </c>
    </row>
    <row r="412" spans="1:37" s="463" customFormat="1" ht="17.25">
      <c r="A412" s="855">
        <v>7</v>
      </c>
      <c r="B412" s="880" t="s">
        <v>895</v>
      </c>
      <c r="C412" s="853" t="s">
        <v>1961</v>
      </c>
      <c r="D412" s="853">
        <v>1968</v>
      </c>
      <c r="E412" s="843" t="s">
        <v>393</v>
      </c>
      <c r="F412" s="836">
        <v>1</v>
      </c>
      <c r="G412" s="837">
        <v>1.5</v>
      </c>
      <c r="H412" s="838">
        <v>83200</v>
      </c>
      <c r="I412" s="839"/>
      <c r="J412" s="839"/>
      <c r="K412" s="840">
        <f t="shared" si="350"/>
        <v>124800</v>
      </c>
      <c r="L412" s="838">
        <f t="shared" si="351"/>
        <v>124800</v>
      </c>
      <c r="M412" s="838">
        <f t="shared" si="331"/>
        <v>1497600</v>
      </c>
      <c r="N412" s="608">
        <v>1</v>
      </c>
      <c r="O412" s="605">
        <v>1.5</v>
      </c>
      <c r="P412" s="464">
        <f t="shared" si="332"/>
        <v>83200</v>
      </c>
      <c r="Q412" s="465">
        <f t="shared" si="333"/>
        <v>0</v>
      </c>
      <c r="R412" s="465">
        <f t="shared" si="334"/>
        <v>0</v>
      </c>
      <c r="S412" s="465">
        <f t="shared" si="335"/>
        <v>124800</v>
      </c>
      <c r="T412" s="464">
        <f t="shared" si="336"/>
        <v>124800</v>
      </c>
      <c r="U412" s="464">
        <f t="shared" si="337"/>
        <v>1497600</v>
      </c>
      <c r="V412" s="608">
        <v>1</v>
      </c>
      <c r="W412" s="605">
        <v>1.5</v>
      </c>
      <c r="X412" s="464">
        <f t="shared" si="338"/>
        <v>83200</v>
      </c>
      <c r="Y412" s="465">
        <f t="shared" si="339"/>
        <v>0</v>
      </c>
      <c r="Z412" s="465">
        <f t="shared" si="340"/>
        <v>0</v>
      </c>
      <c r="AA412" s="465">
        <f t="shared" si="341"/>
        <v>124800</v>
      </c>
      <c r="AB412" s="464">
        <f t="shared" si="342"/>
        <v>124800</v>
      </c>
      <c r="AC412" s="464">
        <f t="shared" si="343"/>
        <v>1497600</v>
      </c>
      <c r="AD412" s="608">
        <v>1</v>
      </c>
      <c r="AE412" s="605">
        <v>1.5</v>
      </c>
      <c r="AF412" s="464">
        <f t="shared" si="344"/>
        <v>83200</v>
      </c>
      <c r="AG412" s="465">
        <f t="shared" si="345"/>
        <v>0</v>
      </c>
      <c r="AH412" s="465">
        <f t="shared" si="346"/>
        <v>0</v>
      </c>
      <c r="AI412" s="465">
        <f t="shared" si="347"/>
        <v>124800</v>
      </c>
      <c r="AJ412" s="464">
        <f t="shared" si="348"/>
        <v>124800</v>
      </c>
      <c r="AK412" s="464">
        <f t="shared" si="349"/>
        <v>1497600</v>
      </c>
    </row>
    <row r="413" spans="1:37" s="463" customFormat="1" ht="17.25">
      <c r="A413" s="855">
        <v>8</v>
      </c>
      <c r="B413" s="880" t="s">
        <v>2669</v>
      </c>
      <c r="C413" s="880" t="s">
        <v>1960</v>
      </c>
      <c r="D413" s="853">
        <v>1993</v>
      </c>
      <c r="E413" s="809" t="s">
        <v>413</v>
      </c>
      <c r="F413" s="836">
        <v>1</v>
      </c>
      <c r="G413" s="837">
        <v>1</v>
      </c>
      <c r="H413" s="838">
        <v>83200</v>
      </c>
      <c r="I413" s="839"/>
      <c r="J413" s="839"/>
      <c r="K413" s="840">
        <v>104000</v>
      </c>
      <c r="L413" s="838">
        <f t="shared" si="351"/>
        <v>104000</v>
      </c>
      <c r="M413" s="838">
        <f t="shared" si="331"/>
        <v>1248000</v>
      </c>
      <c r="N413" s="608">
        <v>1</v>
      </c>
      <c r="O413" s="605">
        <v>1</v>
      </c>
      <c r="P413" s="464">
        <f t="shared" si="332"/>
        <v>83200</v>
      </c>
      <c r="Q413" s="465">
        <f t="shared" si="333"/>
        <v>0</v>
      </c>
      <c r="R413" s="465">
        <f t="shared" si="334"/>
        <v>0</v>
      </c>
      <c r="S413" s="465">
        <f t="shared" si="335"/>
        <v>104000</v>
      </c>
      <c r="T413" s="464">
        <f t="shared" si="336"/>
        <v>104000</v>
      </c>
      <c r="U413" s="464">
        <f t="shared" si="337"/>
        <v>1248000</v>
      </c>
      <c r="V413" s="608">
        <v>1</v>
      </c>
      <c r="W413" s="605">
        <v>1</v>
      </c>
      <c r="X413" s="464">
        <f t="shared" si="338"/>
        <v>83200</v>
      </c>
      <c r="Y413" s="465">
        <f t="shared" si="339"/>
        <v>0</v>
      </c>
      <c r="Z413" s="465">
        <f t="shared" si="340"/>
        <v>0</v>
      </c>
      <c r="AA413" s="465">
        <f t="shared" si="341"/>
        <v>104000</v>
      </c>
      <c r="AB413" s="464">
        <f t="shared" si="342"/>
        <v>104000</v>
      </c>
      <c r="AC413" s="464">
        <f t="shared" si="343"/>
        <v>1248000</v>
      </c>
      <c r="AD413" s="608">
        <v>1</v>
      </c>
      <c r="AE413" s="605">
        <v>1</v>
      </c>
      <c r="AF413" s="464">
        <f t="shared" si="344"/>
        <v>83200</v>
      </c>
      <c r="AG413" s="465">
        <f t="shared" si="345"/>
        <v>0</v>
      </c>
      <c r="AH413" s="465">
        <f t="shared" si="346"/>
        <v>0</v>
      </c>
      <c r="AI413" s="465">
        <f t="shared" si="347"/>
        <v>104000</v>
      </c>
      <c r="AJ413" s="464">
        <f t="shared" si="348"/>
        <v>104000</v>
      </c>
      <c r="AK413" s="464">
        <f t="shared" si="349"/>
        <v>1248000</v>
      </c>
    </row>
    <row r="414" spans="1:37" s="463" customFormat="1" ht="17.25">
      <c r="A414" s="855">
        <v>9</v>
      </c>
      <c r="B414" s="880" t="s">
        <v>2670</v>
      </c>
      <c r="C414" s="880" t="s">
        <v>1960</v>
      </c>
      <c r="D414" s="853">
        <v>1959</v>
      </c>
      <c r="E414" s="809" t="s">
        <v>413</v>
      </c>
      <c r="F414" s="836">
        <v>1</v>
      </c>
      <c r="G414" s="837">
        <v>1</v>
      </c>
      <c r="H414" s="838">
        <v>83200</v>
      </c>
      <c r="I414" s="839"/>
      <c r="J414" s="839"/>
      <c r="K414" s="840">
        <v>95625</v>
      </c>
      <c r="L414" s="838">
        <f t="shared" si="351"/>
        <v>95625</v>
      </c>
      <c r="M414" s="838">
        <f t="shared" si="331"/>
        <v>1147500</v>
      </c>
      <c r="N414" s="608">
        <v>1</v>
      </c>
      <c r="O414" s="605">
        <v>1</v>
      </c>
      <c r="P414" s="464">
        <f t="shared" si="332"/>
        <v>83200</v>
      </c>
      <c r="Q414" s="465">
        <f t="shared" si="333"/>
        <v>0</v>
      </c>
      <c r="R414" s="465">
        <f t="shared" si="334"/>
        <v>0</v>
      </c>
      <c r="S414" s="465">
        <f t="shared" si="335"/>
        <v>95625</v>
      </c>
      <c r="T414" s="464">
        <f t="shared" si="336"/>
        <v>95625</v>
      </c>
      <c r="U414" s="464">
        <f t="shared" si="337"/>
        <v>1147500</v>
      </c>
      <c r="V414" s="608">
        <v>1</v>
      </c>
      <c r="W414" s="605">
        <v>1</v>
      </c>
      <c r="X414" s="464">
        <f t="shared" si="338"/>
        <v>83200</v>
      </c>
      <c r="Y414" s="465">
        <f t="shared" si="339"/>
        <v>0</v>
      </c>
      <c r="Z414" s="465">
        <f t="shared" si="340"/>
        <v>0</v>
      </c>
      <c r="AA414" s="465">
        <f t="shared" si="341"/>
        <v>95625</v>
      </c>
      <c r="AB414" s="464">
        <f t="shared" si="342"/>
        <v>95625</v>
      </c>
      <c r="AC414" s="464">
        <f t="shared" si="343"/>
        <v>1147500</v>
      </c>
      <c r="AD414" s="608">
        <v>1</v>
      </c>
      <c r="AE414" s="605">
        <v>1</v>
      </c>
      <c r="AF414" s="464">
        <f t="shared" si="344"/>
        <v>83200</v>
      </c>
      <c r="AG414" s="465">
        <f t="shared" si="345"/>
        <v>0</v>
      </c>
      <c r="AH414" s="465">
        <f t="shared" si="346"/>
        <v>0</v>
      </c>
      <c r="AI414" s="465">
        <f t="shared" si="347"/>
        <v>95625</v>
      </c>
      <c r="AJ414" s="464">
        <f t="shared" si="348"/>
        <v>95625</v>
      </c>
      <c r="AK414" s="464">
        <f t="shared" si="349"/>
        <v>1147500</v>
      </c>
    </row>
    <row r="415" spans="1:37" s="463" customFormat="1" ht="17.25">
      <c r="A415" s="855">
        <v>10</v>
      </c>
      <c r="B415" s="880" t="s">
        <v>2671</v>
      </c>
      <c r="C415" s="880" t="s">
        <v>1960</v>
      </c>
      <c r="D415" s="853">
        <v>1964</v>
      </c>
      <c r="E415" s="809" t="s">
        <v>413</v>
      </c>
      <c r="F415" s="836">
        <v>1</v>
      </c>
      <c r="G415" s="837">
        <v>1</v>
      </c>
      <c r="H415" s="838">
        <v>83200</v>
      </c>
      <c r="I415" s="839"/>
      <c r="J415" s="839"/>
      <c r="K415" s="840">
        <v>95626</v>
      </c>
      <c r="L415" s="838">
        <f t="shared" si="351"/>
        <v>95626</v>
      </c>
      <c r="M415" s="838">
        <f t="shared" si="331"/>
        <v>1147512</v>
      </c>
      <c r="N415" s="608">
        <v>1</v>
      </c>
      <c r="O415" s="605">
        <v>1</v>
      </c>
      <c r="P415" s="464">
        <f t="shared" si="332"/>
        <v>83200</v>
      </c>
      <c r="Q415" s="465">
        <f t="shared" si="333"/>
        <v>0</v>
      </c>
      <c r="R415" s="465">
        <f t="shared" si="334"/>
        <v>0</v>
      </c>
      <c r="S415" s="465">
        <f t="shared" si="335"/>
        <v>95626</v>
      </c>
      <c r="T415" s="464">
        <f t="shared" si="336"/>
        <v>95626</v>
      </c>
      <c r="U415" s="464">
        <f t="shared" si="337"/>
        <v>1147512</v>
      </c>
      <c r="V415" s="608">
        <v>1</v>
      </c>
      <c r="W415" s="605">
        <v>1</v>
      </c>
      <c r="X415" s="464">
        <f t="shared" si="338"/>
        <v>83200</v>
      </c>
      <c r="Y415" s="465">
        <f t="shared" si="339"/>
        <v>0</v>
      </c>
      <c r="Z415" s="465">
        <f t="shared" si="340"/>
        <v>0</v>
      </c>
      <c r="AA415" s="465">
        <f t="shared" si="341"/>
        <v>95626</v>
      </c>
      <c r="AB415" s="464">
        <f t="shared" si="342"/>
        <v>95626</v>
      </c>
      <c r="AC415" s="464">
        <f t="shared" si="343"/>
        <v>1147512</v>
      </c>
      <c r="AD415" s="608">
        <v>1</v>
      </c>
      <c r="AE415" s="605">
        <v>1</v>
      </c>
      <c r="AF415" s="464">
        <f t="shared" si="344"/>
        <v>83200</v>
      </c>
      <c r="AG415" s="465">
        <f t="shared" si="345"/>
        <v>0</v>
      </c>
      <c r="AH415" s="465">
        <f t="shared" si="346"/>
        <v>0</v>
      </c>
      <c r="AI415" s="465">
        <f t="shared" si="347"/>
        <v>95626</v>
      </c>
      <c r="AJ415" s="464">
        <f t="shared" si="348"/>
        <v>95626</v>
      </c>
      <c r="AK415" s="464">
        <f t="shared" si="349"/>
        <v>1147512</v>
      </c>
    </row>
    <row r="416" spans="1:37" s="463" customFormat="1" ht="17.25">
      <c r="A416" s="855">
        <v>11</v>
      </c>
      <c r="B416" s="880" t="s">
        <v>2672</v>
      </c>
      <c r="C416" s="880" t="s">
        <v>1960</v>
      </c>
      <c r="D416" s="853">
        <v>1992</v>
      </c>
      <c r="E416" s="809" t="s">
        <v>413</v>
      </c>
      <c r="F416" s="836">
        <v>1</v>
      </c>
      <c r="G416" s="837">
        <v>1</v>
      </c>
      <c r="H416" s="838">
        <v>83200</v>
      </c>
      <c r="I416" s="839"/>
      <c r="J416" s="839"/>
      <c r="K416" s="840">
        <v>104000</v>
      </c>
      <c r="L416" s="838">
        <f t="shared" si="351"/>
        <v>104000</v>
      </c>
      <c r="M416" s="838">
        <f t="shared" si="331"/>
        <v>1248000</v>
      </c>
      <c r="N416" s="608">
        <v>1</v>
      </c>
      <c r="O416" s="605">
        <v>1</v>
      </c>
      <c r="P416" s="464">
        <f t="shared" si="332"/>
        <v>83200</v>
      </c>
      <c r="Q416" s="465">
        <f t="shared" si="333"/>
        <v>0</v>
      </c>
      <c r="R416" s="465">
        <f t="shared" si="334"/>
        <v>0</v>
      </c>
      <c r="S416" s="465">
        <f t="shared" si="335"/>
        <v>104000</v>
      </c>
      <c r="T416" s="464">
        <f t="shared" si="336"/>
        <v>104000</v>
      </c>
      <c r="U416" s="464">
        <f t="shared" si="337"/>
        <v>1248000</v>
      </c>
      <c r="V416" s="608">
        <v>1</v>
      </c>
      <c r="W416" s="605">
        <v>1</v>
      </c>
      <c r="X416" s="464">
        <f t="shared" si="338"/>
        <v>83200</v>
      </c>
      <c r="Y416" s="465">
        <f t="shared" si="339"/>
        <v>0</v>
      </c>
      <c r="Z416" s="465">
        <f t="shared" si="340"/>
        <v>0</v>
      </c>
      <c r="AA416" s="465">
        <f t="shared" si="341"/>
        <v>104000</v>
      </c>
      <c r="AB416" s="464">
        <f t="shared" si="342"/>
        <v>104000</v>
      </c>
      <c r="AC416" s="464">
        <f t="shared" si="343"/>
        <v>1248000</v>
      </c>
      <c r="AD416" s="608">
        <v>1</v>
      </c>
      <c r="AE416" s="605">
        <v>1</v>
      </c>
      <c r="AF416" s="464">
        <f t="shared" si="344"/>
        <v>83200</v>
      </c>
      <c r="AG416" s="465">
        <f t="shared" si="345"/>
        <v>0</v>
      </c>
      <c r="AH416" s="465">
        <f t="shared" si="346"/>
        <v>0</v>
      </c>
      <c r="AI416" s="465">
        <f t="shared" si="347"/>
        <v>104000</v>
      </c>
      <c r="AJ416" s="464">
        <f t="shared" si="348"/>
        <v>104000</v>
      </c>
      <c r="AK416" s="464">
        <f t="shared" si="349"/>
        <v>1248000</v>
      </c>
    </row>
    <row r="417" spans="1:37" s="463" customFormat="1" ht="17.25">
      <c r="A417" s="855">
        <v>12</v>
      </c>
      <c r="B417" s="880" t="s">
        <v>896</v>
      </c>
      <c r="C417" s="853" t="s">
        <v>1960</v>
      </c>
      <c r="D417" s="853">
        <v>1960</v>
      </c>
      <c r="E417" s="843" t="s">
        <v>408</v>
      </c>
      <c r="F417" s="836">
        <v>1</v>
      </c>
      <c r="G417" s="837">
        <v>1</v>
      </c>
      <c r="H417" s="838">
        <v>83200</v>
      </c>
      <c r="I417" s="839"/>
      <c r="J417" s="839"/>
      <c r="K417" s="840">
        <v>95625</v>
      </c>
      <c r="L417" s="840">
        <f t="shared" ref="L417:L425" si="352">+I417+J417+K417</f>
        <v>95625</v>
      </c>
      <c r="M417" s="838">
        <f t="shared" si="331"/>
        <v>1147500</v>
      </c>
      <c r="N417" s="608">
        <v>1</v>
      </c>
      <c r="O417" s="605">
        <v>1</v>
      </c>
      <c r="P417" s="464">
        <f t="shared" si="332"/>
        <v>83200</v>
      </c>
      <c r="Q417" s="465">
        <f t="shared" si="333"/>
        <v>0</v>
      </c>
      <c r="R417" s="465">
        <f t="shared" si="334"/>
        <v>0</v>
      </c>
      <c r="S417" s="465">
        <f t="shared" si="335"/>
        <v>95625</v>
      </c>
      <c r="T417" s="464">
        <f t="shared" si="336"/>
        <v>95625</v>
      </c>
      <c r="U417" s="464">
        <f t="shared" si="337"/>
        <v>1147500</v>
      </c>
      <c r="V417" s="608">
        <v>1</v>
      </c>
      <c r="W417" s="605">
        <v>1</v>
      </c>
      <c r="X417" s="464">
        <f t="shared" si="338"/>
        <v>83200</v>
      </c>
      <c r="Y417" s="465">
        <f t="shared" si="339"/>
        <v>0</v>
      </c>
      <c r="Z417" s="465">
        <f t="shared" si="340"/>
        <v>0</v>
      </c>
      <c r="AA417" s="465">
        <f t="shared" si="341"/>
        <v>95625</v>
      </c>
      <c r="AB417" s="464">
        <f t="shared" si="342"/>
        <v>95625</v>
      </c>
      <c r="AC417" s="464">
        <f t="shared" si="343"/>
        <v>1147500</v>
      </c>
      <c r="AD417" s="608">
        <v>1</v>
      </c>
      <c r="AE417" s="605">
        <v>1</v>
      </c>
      <c r="AF417" s="464">
        <f t="shared" si="344"/>
        <v>83200</v>
      </c>
      <c r="AG417" s="465">
        <f t="shared" si="345"/>
        <v>0</v>
      </c>
      <c r="AH417" s="465">
        <f t="shared" si="346"/>
        <v>0</v>
      </c>
      <c r="AI417" s="465">
        <f t="shared" si="347"/>
        <v>95625</v>
      </c>
      <c r="AJ417" s="464">
        <f t="shared" si="348"/>
        <v>95625</v>
      </c>
      <c r="AK417" s="464">
        <f t="shared" si="349"/>
        <v>1147500</v>
      </c>
    </row>
    <row r="418" spans="1:37" s="463" customFormat="1" ht="17.25">
      <c r="A418" s="855">
        <v>13</v>
      </c>
      <c r="B418" s="880" t="s">
        <v>897</v>
      </c>
      <c r="C418" s="853" t="s">
        <v>1960</v>
      </c>
      <c r="D418" s="853">
        <v>1962</v>
      </c>
      <c r="E418" s="843" t="s">
        <v>408</v>
      </c>
      <c r="F418" s="836">
        <v>1</v>
      </c>
      <c r="G418" s="837">
        <v>1</v>
      </c>
      <c r="H418" s="838">
        <v>83200</v>
      </c>
      <c r="I418" s="839"/>
      <c r="J418" s="839"/>
      <c r="K418" s="840">
        <v>95625</v>
      </c>
      <c r="L418" s="840">
        <f t="shared" si="352"/>
        <v>95625</v>
      </c>
      <c r="M418" s="838">
        <f t="shared" si="331"/>
        <v>1147500</v>
      </c>
      <c r="N418" s="608">
        <v>1</v>
      </c>
      <c r="O418" s="605">
        <v>1</v>
      </c>
      <c r="P418" s="464">
        <f t="shared" si="332"/>
        <v>83200</v>
      </c>
      <c r="Q418" s="465">
        <f t="shared" si="333"/>
        <v>0</v>
      </c>
      <c r="R418" s="465">
        <f t="shared" si="334"/>
        <v>0</v>
      </c>
      <c r="S418" s="465">
        <f t="shared" si="335"/>
        <v>95625</v>
      </c>
      <c r="T418" s="464">
        <f t="shared" si="336"/>
        <v>95625</v>
      </c>
      <c r="U418" s="464">
        <f t="shared" si="337"/>
        <v>1147500</v>
      </c>
      <c r="V418" s="608">
        <v>1</v>
      </c>
      <c r="W418" s="605">
        <v>1</v>
      </c>
      <c r="X418" s="464">
        <f t="shared" si="338"/>
        <v>83200</v>
      </c>
      <c r="Y418" s="465">
        <f t="shared" si="339"/>
        <v>0</v>
      </c>
      <c r="Z418" s="465">
        <f t="shared" si="340"/>
        <v>0</v>
      </c>
      <c r="AA418" s="465">
        <f t="shared" si="341"/>
        <v>95625</v>
      </c>
      <c r="AB418" s="464">
        <f t="shared" si="342"/>
        <v>95625</v>
      </c>
      <c r="AC418" s="464">
        <f t="shared" si="343"/>
        <v>1147500</v>
      </c>
      <c r="AD418" s="608">
        <v>1</v>
      </c>
      <c r="AE418" s="605">
        <v>1</v>
      </c>
      <c r="AF418" s="464">
        <f t="shared" si="344"/>
        <v>83200</v>
      </c>
      <c r="AG418" s="465">
        <f t="shared" si="345"/>
        <v>0</v>
      </c>
      <c r="AH418" s="465">
        <f t="shared" si="346"/>
        <v>0</v>
      </c>
      <c r="AI418" s="465">
        <f t="shared" si="347"/>
        <v>95625</v>
      </c>
      <c r="AJ418" s="464">
        <f t="shared" si="348"/>
        <v>95625</v>
      </c>
      <c r="AK418" s="464">
        <f t="shared" si="349"/>
        <v>1147500</v>
      </c>
    </row>
    <row r="419" spans="1:37" s="463" customFormat="1" ht="17.25">
      <c r="A419" s="855">
        <v>14</v>
      </c>
      <c r="B419" s="880" t="s">
        <v>1184</v>
      </c>
      <c r="C419" s="853" t="s">
        <v>1961</v>
      </c>
      <c r="D419" s="853">
        <v>1974</v>
      </c>
      <c r="E419" s="843" t="s">
        <v>408</v>
      </c>
      <c r="F419" s="836">
        <v>1</v>
      </c>
      <c r="G419" s="837">
        <v>1</v>
      </c>
      <c r="H419" s="838">
        <v>83200</v>
      </c>
      <c r="I419" s="839"/>
      <c r="J419" s="839"/>
      <c r="K419" s="840">
        <v>104000</v>
      </c>
      <c r="L419" s="840">
        <f t="shared" si="352"/>
        <v>104000</v>
      </c>
      <c r="M419" s="838">
        <f t="shared" si="331"/>
        <v>1248000</v>
      </c>
      <c r="N419" s="608">
        <v>1</v>
      </c>
      <c r="O419" s="605">
        <v>1</v>
      </c>
      <c r="P419" s="464">
        <f t="shared" si="332"/>
        <v>83200</v>
      </c>
      <c r="Q419" s="465">
        <f t="shared" si="333"/>
        <v>0</v>
      </c>
      <c r="R419" s="465">
        <f t="shared" si="334"/>
        <v>0</v>
      </c>
      <c r="S419" s="465">
        <f t="shared" si="335"/>
        <v>104000</v>
      </c>
      <c r="T419" s="464">
        <f t="shared" si="336"/>
        <v>104000</v>
      </c>
      <c r="U419" s="464">
        <f t="shared" si="337"/>
        <v>1248000</v>
      </c>
      <c r="V419" s="608">
        <v>1</v>
      </c>
      <c r="W419" s="605">
        <v>1</v>
      </c>
      <c r="X419" s="464">
        <f t="shared" si="338"/>
        <v>83200</v>
      </c>
      <c r="Y419" s="465">
        <f t="shared" si="339"/>
        <v>0</v>
      </c>
      <c r="Z419" s="465">
        <f t="shared" si="340"/>
        <v>0</v>
      </c>
      <c r="AA419" s="465">
        <f t="shared" si="341"/>
        <v>104000</v>
      </c>
      <c r="AB419" s="464">
        <f t="shared" si="342"/>
        <v>104000</v>
      </c>
      <c r="AC419" s="464">
        <f t="shared" si="343"/>
        <v>1248000</v>
      </c>
      <c r="AD419" s="608">
        <v>1</v>
      </c>
      <c r="AE419" s="605">
        <v>1</v>
      </c>
      <c r="AF419" s="464">
        <f t="shared" si="344"/>
        <v>83200</v>
      </c>
      <c r="AG419" s="465">
        <f t="shared" si="345"/>
        <v>0</v>
      </c>
      <c r="AH419" s="465">
        <f t="shared" si="346"/>
        <v>0</v>
      </c>
      <c r="AI419" s="465">
        <f t="shared" si="347"/>
        <v>104000</v>
      </c>
      <c r="AJ419" s="464">
        <f t="shared" si="348"/>
        <v>104000</v>
      </c>
      <c r="AK419" s="464">
        <f t="shared" si="349"/>
        <v>1248000</v>
      </c>
    </row>
    <row r="420" spans="1:37" s="463" customFormat="1" ht="17.25">
      <c r="A420" s="855">
        <v>15</v>
      </c>
      <c r="B420" s="880" t="s">
        <v>1380</v>
      </c>
      <c r="C420" s="853" t="s">
        <v>1960</v>
      </c>
      <c r="D420" s="853">
        <v>1963</v>
      </c>
      <c r="E420" s="843" t="s">
        <v>408</v>
      </c>
      <c r="F420" s="836">
        <v>1</v>
      </c>
      <c r="G420" s="837">
        <v>1</v>
      </c>
      <c r="H420" s="838">
        <v>83200</v>
      </c>
      <c r="I420" s="839"/>
      <c r="J420" s="839"/>
      <c r="K420" s="840">
        <v>95625</v>
      </c>
      <c r="L420" s="840">
        <f t="shared" si="352"/>
        <v>95625</v>
      </c>
      <c r="M420" s="838">
        <f t="shared" si="331"/>
        <v>1147500</v>
      </c>
      <c r="N420" s="608">
        <v>1</v>
      </c>
      <c r="O420" s="605">
        <v>1</v>
      </c>
      <c r="P420" s="464">
        <f t="shared" si="332"/>
        <v>83200</v>
      </c>
      <c r="Q420" s="465">
        <f t="shared" si="333"/>
        <v>0</v>
      </c>
      <c r="R420" s="465">
        <f t="shared" si="334"/>
        <v>0</v>
      </c>
      <c r="S420" s="465">
        <f t="shared" si="335"/>
        <v>95625</v>
      </c>
      <c r="T420" s="464">
        <f t="shared" si="336"/>
        <v>95625</v>
      </c>
      <c r="U420" s="464">
        <f t="shared" si="337"/>
        <v>1147500</v>
      </c>
      <c r="V420" s="608">
        <v>1</v>
      </c>
      <c r="W420" s="605">
        <v>1</v>
      </c>
      <c r="X420" s="464">
        <f t="shared" si="338"/>
        <v>83200</v>
      </c>
      <c r="Y420" s="465">
        <f t="shared" si="339"/>
        <v>0</v>
      </c>
      <c r="Z420" s="465">
        <f t="shared" si="340"/>
        <v>0</v>
      </c>
      <c r="AA420" s="465">
        <f t="shared" si="341"/>
        <v>95625</v>
      </c>
      <c r="AB420" s="464">
        <f t="shared" si="342"/>
        <v>95625</v>
      </c>
      <c r="AC420" s="464">
        <f t="shared" si="343"/>
        <v>1147500</v>
      </c>
      <c r="AD420" s="608">
        <v>1</v>
      </c>
      <c r="AE420" s="605">
        <v>1</v>
      </c>
      <c r="AF420" s="464">
        <f t="shared" si="344"/>
        <v>83200</v>
      </c>
      <c r="AG420" s="465">
        <f t="shared" si="345"/>
        <v>0</v>
      </c>
      <c r="AH420" s="465">
        <f t="shared" si="346"/>
        <v>0</v>
      </c>
      <c r="AI420" s="465">
        <f t="shared" si="347"/>
        <v>95625</v>
      </c>
      <c r="AJ420" s="464">
        <f t="shared" si="348"/>
        <v>95625</v>
      </c>
      <c r="AK420" s="464">
        <f t="shared" si="349"/>
        <v>1147500</v>
      </c>
    </row>
    <row r="421" spans="1:37" s="463" customFormat="1" ht="17.25">
      <c r="A421" s="855">
        <v>16</v>
      </c>
      <c r="B421" s="880" t="s">
        <v>898</v>
      </c>
      <c r="C421" s="853" t="s">
        <v>1960</v>
      </c>
      <c r="D421" s="853">
        <v>1960</v>
      </c>
      <c r="E421" s="843" t="s">
        <v>408</v>
      </c>
      <c r="F421" s="836">
        <v>1</v>
      </c>
      <c r="G421" s="837">
        <v>1</v>
      </c>
      <c r="H421" s="838">
        <v>83200</v>
      </c>
      <c r="I421" s="839"/>
      <c r="J421" s="839"/>
      <c r="K421" s="840">
        <v>95625</v>
      </c>
      <c r="L421" s="840">
        <f t="shared" si="352"/>
        <v>95625</v>
      </c>
      <c r="M421" s="838">
        <f t="shared" si="331"/>
        <v>1147500</v>
      </c>
      <c r="N421" s="608">
        <v>1</v>
      </c>
      <c r="O421" s="605">
        <v>1</v>
      </c>
      <c r="P421" s="464">
        <f t="shared" si="332"/>
        <v>83200</v>
      </c>
      <c r="Q421" s="465">
        <f t="shared" si="333"/>
        <v>0</v>
      </c>
      <c r="R421" s="465">
        <f t="shared" si="334"/>
        <v>0</v>
      </c>
      <c r="S421" s="465">
        <f t="shared" si="335"/>
        <v>95625</v>
      </c>
      <c r="T421" s="464">
        <f t="shared" si="336"/>
        <v>95625</v>
      </c>
      <c r="U421" s="464">
        <f t="shared" si="337"/>
        <v>1147500</v>
      </c>
      <c r="V421" s="608">
        <v>1</v>
      </c>
      <c r="W421" s="605">
        <v>1</v>
      </c>
      <c r="X421" s="464">
        <f t="shared" si="338"/>
        <v>83200</v>
      </c>
      <c r="Y421" s="465">
        <f t="shared" si="339"/>
        <v>0</v>
      </c>
      <c r="Z421" s="465">
        <f t="shared" si="340"/>
        <v>0</v>
      </c>
      <c r="AA421" s="465">
        <f t="shared" si="341"/>
        <v>95625</v>
      </c>
      <c r="AB421" s="464">
        <f t="shared" si="342"/>
        <v>95625</v>
      </c>
      <c r="AC421" s="464">
        <f t="shared" si="343"/>
        <v>1147500</v>
      </c>
      <c r="AD421" s="608">
        <v>1</v>
      </c>
      <c r="AE421" s="605">
        <v>1</v>
      </c>
      <c r="AF421" s="464">
        <f t="shared" si="344"/>
        <v>83200</v>
      </c>
      <c r="AG421" s="465">
        <f t="shared" si="345"/>
        <v>0</v>
      </c>
      <c r="AH421" s="465">
        <f t="shared" si="346"/>
        <v>0</v>
      </c>
      <c r="AI421" s="465">
        <f t="shared" si="347"/>
        <v>95625</v>
      </c>
      <c r="AJ421" s="464">
        <f t="shared" si="348"/>
        <v>95625</v>
      </c>
      <c r="AK421" s="464">
        <f t="shared" si="349"/>
        <v>1147500</v>
      </c>
    </row>
    <row r="422" spans="1:37" s="463" customFormat="1" ht="17.25">
      <c r="A422" s="855">
        <v>17</v>
      </c>
      <c r="B422" s="880" t="s">
        <v>3120</v>
      </c>
      <c r="C422" s="853" t="s">
        <v>1960</v>
      </c>
      <c r="D422" s="853">
        <v>1961</v>
      </c>
      <c r="E422" s="843" t="s">
        <v>408</v>
      </c>
      <c r="F422" s="836">
        <v>1</v>
      </c>
      <c r="G422" s="837">
        <v>1</v>
      </c>
      <c r="H422" s="838">
        <v>83200</v>
      </c>
      <c r="I422" s="839"/>
      <c r="J422" s="839"/>
      <c r="K422" s="840">
        <v>95625</v>
      </c>
      <c r="L422" s="840">
        <f t="shared" si="352"/>
        <v>95625</v>
      </c>
      <c r="M422" s="838">
        <f t="shared" si="331"/>
        <v>1147500</v>
      </c>
      <c r="N422" s="608">
        <v>1</v>
      </c>
      <c r="O422" s="605">
        <v>1</v>
      </c>
      <c r="P422" s="464">
        <f t="shared" si="332"/>
        <v>83200</v>
      </c>
      <c r="Q422" s="465">
        <f t="shared" si="333"/>
        <v>0</v>
      </c>
      <c r="R422" s="465">
        <f t="shared" si="334"/>
        <v>0</v>
      </c>
      <c r="S422" s="465">
        <f t="shared" si="335"/>
        <v>95625</v>
      </c>
      <c r="T422" s="464">
        <f t="shared" si="336"/>
        <v>95625</v>
      </c>
      <c r="U422" s="464">
        <f t="shared" si="337"/>
        <v>1147500</v>
      </c>
      <c r="V422" s="608">
        <v>1</v>
      </c>
      <c r="W422" s="605">
        <v>1</v>
      </c>
      <c r="X422" s="464">
        <f t="shared" si="338"/>
        <v>83200</v>
      </c>
      <c r="Y422" s="465">
        <f t="shared" si="339"/>
        <v>0</v>
      </c>
      <c r="Z422" s="465">
        <f t="shared" si="340"/>
        <v>0</v>
      </c>
      <c r="AA422" s="465">
        <f t="shared" si="341"/>
        <v>95625</v>
      </c>
      <c r="AB422" s="464">
        <f t="shared" si="342"/>
        <v>95625</v>
      </c>
      <c r="AC422" s="464">
        <f t="shared" si="343"/>
        <v>1147500</v>
      </c>
      <c r="AD422" s="608">
        <v>1</v>
      </c>
      <c r="AE422" s="605">
        <v>1</v>
      </c>
      <c r="AF422" s="464">
        <f t="shared" si="344"/>
        <v>83200</v>
      </c>
      <c r="AG422" s="465">
        <f t="shared" si="345"/>
        <v>0</v>
      </c>
      <c r="AH422" s="465">
        <f t="shared" si="346"/>
        <v>0</v>
      </c>
      <c r="AI422" s="465">
        <f t="shared" si="347"/>
        <v>95625</v>
      </c>
      <c r="AJ422" s="464">
        <f t="shared" si="348"/>
        <v>95625</v>
      </c>
      <c r="AK422" s="464">
        <f t="shared" si="349"/>
        <v>1147500</v>
      </c>
    </row>
    <row r="423" spans="1:37" s="463" customFormat="1" ht="17.25">
      <c r="A423" s="855">
        <v>18</v>
      </c>
      <c r="B423" s="880" t="s">
        <v>899</v>
      </c>
      <c r="C423" s="853" t="s">
        <v>1960</v>
      </c>
      <c r="D423" s="853">
        <v>1976</v>
      </c>
      <c r="E423" s="843" t="s">
        <v>408</v>
      </c>
      <c r="F423" s="836">
        <v>1</v>
      </c>
      <c r="G423" s="837">
        <v>1</v>
      </c>
      <c r="H423" s="838">
        <v>83200</v>
      </c>
      <c r="I423" s="839"/>
      <c r="J423" s="839"/>
      <c r="K423" s="840">
        <v>104000</v>
      </c>
      <c r="L423" s="840">
        <f t="shared" si="352"/>
        <v>104000</v>
      </c>
      <c r="M423" s="838">
        <f t="shared" si="331"/>
        <v>1248000</v>
      </c>
      <c r="N423" s="608">
        <v>1</v>
      </c>
      <c r="O423" s="605">
        <v>1</v>
      </c>
      <c r="P423" s="464">
        <f t="shared" si="332"/>
        <v>83200</v>
      </c>
      <c r="Q423" s="465">
        <f t="shared" si="333"/>
        <v>0</v>
      </c>
      <c r="R423" s="465">
        <f t="shared" si="334"/>
        <v>0</v>
      </c>
      <c r="S423" s="465">
        <f t="shared" si="335"/>
        <v>104000</v>
      </c>
      <c r="T423" s="464">
        <f t="shared" si="336"/>
        <v>104000</v>
      </c>
      <c r="U423" s="464">
        <f t="shared" si="337"/>
        <v>1248000</v>
      </c>
      <c r="V423" s="608">
        <v>1</v>
      </c>
      <c r="W423" s="605">
        <v>1</v>
      </c>
      <c r="X423" s="464">
        <f t="shared" si="338"/>
        <v>83200</v>
      </c>
      <c r="Y423" s="465">
        <f t="shared" si="339"/>
        <v>0</v>
      </c>
      <c r="Z423" s="465">
        <f t="shared" si="340"/>
        <v>0</v>
      </c>
      <c r="AA423" s="465">
        <f t="shared" si="341"/>
        <v>104000</v>
      </c>
      <c r="AB423" s="464">
        <f t="shared" si="342"/>
        <v>104000</v>
      </c>
      <c r="AC423" s="464">
        <f t="shared" si="343"/>
        <v>1248000</v>
      </c>
      <c r="AD423" s="608">
        <v>1</v>
      </c>
      <c r="AE423" s="605">
        <v>1</v>
      </c>
      <c r="AF423" s="464">
        <f t="shared" si="344"/>
        <v>83200</v>
      </c>
      <c r="AG423" s="465">
        <f t="shared" si="345"/>
        <v>0</v>
      </c>
      <c r="AH423" s="465">
        <f t="shared" si="346"/>
        <v>0</v>
      </c>
      <c r="AI423" s="465">
        <f t="shared" si="347"/>
        <v>104000</v>
      </c>
      <c r="AJ423" s="464">
        <f t="shared" si="348"/>
        <v>104000</v>
      </c>
      <c r="AK423" s="464">
        <f t="shared" si="349"/>
        <v>1248000</v>
      </c>
    </row>
    <row r="424" spans="1:37" s="463" customFormat="1" ht="17.25">
      <c r="A424" s="855">
        <v>19</v>
      </c>
      <c r="B424" s="880" t="s">
        <v>2673</v>
      </c>
      <c r="C424" s="853" t="s">
        <v>1960</v>
      </c>
      <c r="D424" s="853">
        <v>1991</v>
      </c>
      <c r="E424" s="843" t="s">
        <v>408</v>
      </c>
      <c r="F424" s="836">
        <v>1</v>
      </c>
      <c r="G424" s="837">
        <v>1</v>
      </c>
      <c r="H424" s="838">
        <v>83200</v>
      </c>
      <c r="I424" s="839"/>
      <c r="J424" s="839"/>
      <c r="K424" s="840">
        <v>104000</v>
      </c>
      <c r="L424" s="840">
        <f t="shared" si="352"/>
        <v>104000</v>
      </c>
      <c r="M424" s="838">
        <f t="shared" si="331"/>
        <v>1248000</v>
      </c>
      <c r="N424" s="608">
        <v>1</v>
      </c>
      <c r="O424" s="605">
        <v>1</v>
      </c>
      <c r="P424" s="464">
        <f t="shared" si="332"/>
        <v>83200</v>
      </c>
      <c r="Q424" s="465">
        <f t="shared" si="333"/>
        <v>0</v>
      </c>
      <c r="R424" s="465">
        <f t="shared" si="334"/>
        <v>0</v>
      </c>
      <c r="S424" s="465">
        <f t="shared" si="335"/>
        <v>104000</v>
      </c>
      <c r="T424" s="464">
        <f t="shared" si="336"/>
        <v>104000</v>
      </c>
      <c r="U424" s="464">
        <f t="shared" si="337"/>
        <v>1248000</v>
      </c>
      <c r="V424" s="608">
        <v>1</v>
      </c>
      <c r="W424" s="605">
        <v>1</v>
      </c>
      <c r="X424" s="464">
        <f t="shared" si="338"/>
        <v>83200</v>
      </c>
      <c r="Y424" s="465">
        <f t="shared" si="339"/>
        <v>0</v>
      </c>
      <c r="Z424" s="465">
        <f t="shared" si="340"/>
        <v>0</v>
      </c>
      <c r="AA424" s="465">
        <f t="shared" si="341"/>
        <v>104000</v>
      </c>
      <c r="AB424" s="464">
        <f t="shared" si="342"/>
        <v>104000</v>
      </c>
      <c r="AC424" s="464">
        <f t="shared" si="343"/>
        <v>1248000</v>
      </c>
      <c r="AD424" s="608">
        <v>1</v>
      </c>
      <c r="AE424" s="605">
        <v>1</v>
      </c>
      <c r="AF424" s="464">
        <f t="shared" si="344"/>
        <v>83200</v>
      </c>
      <c r="AG424" s="465">
        <f t="shared" si="345"/>
        <v>0</v>
      </c>
      <c r="AH424" s="465">
        <f t="shared" si="346"/>
        <v>0</v>
      </c>
      <c r="AI424" s="465">
        <f t="shared" si="347"/>
        <v>104000</v>
      </c>
      <c r="AJ424" s="464">
        <f t="shared" si="348"/>
        <v>104000</v>
      </c>
      <c r="AK424" s="464">
        <f t="shared" si="349"/>
        <v>1248000</v>
      </c>
    </row>
    <row r="425" spans="1:37" s="463" customFormat="1" ht="17.25">
      <c r="A425" s="855">
        <v>20</v>
      </c>
      <c r="B425" s="880" t="s">
        <v>2674</v>
      </c>
      <c r="C425" s="853" t="s">
        <v>1960</v>
      </c>
      <c r="D425" s="853">
        <v>1985</v>
      </c>
      <c r="E425" s="843" t="s">
        <v>408</v>
      </c>
      <c r="F425" s="836">
        <v>1</v>
      </c>
      <c r="G425" s="837">
        <v>1</v>
      </c>
      <c r="H425" s="838">
        <v>83200</v>
      </c>
      <c r="I425" s="839"/>
      <c r="J425" s="839"/>
      <c r="K425" s="840">
        <v>104000</v>
      </c>
      <c r="L425" s="840">
        <f t="shared" si="352"/>
        <v>104000</v>
      </c>
      <c r="M425" s="838">
        <f t="shared" si="331"/>
        <v>1248000</v>
      </c>
      <c r="N425" s="608">
        <v>1</v>
      </c>
      <c r="O425" s="605">
        <v>1</v>
      </c>
      <c r="P425" s="464">
        <f t="shared" si="332"/>
        <v>83200</v>
      </c>
      <c r="Q425" s="465">
        <f t="shared" si="333"/>
        <v>0</v>
      </c>
      <c r="R425" s="465">
        <f t="shared" si="334"/>
        <v>0</v>
      </c>
      <c r="S425" s="465">
        <f t="shared" si="335"/>
        <v>104000</v>
      </c>
      <c r="T425" s="464">
        <f t="shared" si="336"/>
        <v>104000</v>
      </c>
      <c r="U425" s="464">
        <f t="shared" si="337"/>
        <v>1248000</v>
      </c>
      <c r="V425" s="608">
        <v>1</v>
      </c>
      <c r="W425" s="605">
        <v>1</v>
      </c>
      <c r="X425" s="464">
        <f t="shared" si="338"/>
        <v>83200</v>
      </c>
      <c r="Y425" s="465">
        <f t="shared" si="339"/>
        <v>0</v>
      </c>
      <c r="Z425" s="465">
        <f t="shared" si="340"/>
        <v>0</v>
      </c>
      <c r="AA425" s="465">
        <f t="shared" si="341"/>
        <v>104000</v>
      </c>
      <c r="AB425" s="464">
        <f t="shared" si="342"/>
        <v>104000</v>
      </c>
      <c r="AC425" s="464">
        <f t="shared" si="343"/>
        <v>1248000</v>
      </c>
      <c r="AD425" s="608">
        <v>1</v>
      </c>
      <c r="AE425" s="605">
        <v>1</v>
      </c>
      <c r="AF425" s="464">
        <f t="shared" si="344"/>
        <v>83200</v>
      </c>
      <c r="AG425" s="465">
        <f t="shared" si="345"/>
        <v>0</v>
      </c>
      <c r="AH425" s="465">
        <f t="shared" si="346"/>
        <v>0</v>
      </c>
      <c r="AI425" s="465">
        <f t="shared" si="347"/>
        <v>104000</v>
      </c>
      <c r="AJ425" s="464">
        <f t="shared" si="348"/>
        <v>104000</v>
      </c>
      <c r="AK425" s="464">
        <f t="shared" si="349"/>
        <v>1248000</v>
      </c>
    </row>
    <row r="426" spans="1:37" s="463" customFormat="1" ht="17.25">
      <c r="A426" s="855">
        <v>21</v>
      </c>
      <c r="B426" s="880" t="s">
        <v>900</v>
      </c>
      <c r="C426" s="853" t="s">
        <v>1961</v>
      </c>
      <c r="D426" s="853">
        <v>1962</v>
      </c>
      <c r="E426" s="843" t="s">
        <v>587</v>
      </c>
      <c r="F426" s="836">
        <v>1</v>
      </c>
      <c r="G426" s="837">
        <v>1.4</v>
      </c>
      <c r="H426" s="838">
        <v>83200</v>
      </c>
      <c r="I426" s="839"/>
      <c r="J426" s="839"/>
      <c r="K426" s="839">
        <f>H426*G426</f>
        <v>116479.99999999999</v>
      </c>
      <c r="L426" s="838">
        <f>+I426+J426+K426</f>
        <v>116479.99999999999</v>
      </c>
      <c r="M426" s="838">
        <f t="shared" si="331"/>
        <v>1397759.9999999998</v>
      </c>
      <c r="N426" s="608">
        <v>1</v>
      </c>
      <c r="O426" s="605">
        <v>1.4</v>
      </c>
      <c r="P426" s="464">
        <f t="shared" si="332"/>
        <v>83200</v>
      </c>
      <c r="Q426" s="465">
        <f t="shared" si="333"/>
        <v>0</v>
      </c>
      <c r="R426" s="465">
        <f t="shared" si="334"/>
        <v>0</v>
      </c>
      <c r="S426" s="465">
        <f t="shared" si="335"/>
        <v>116479.99999999999</v>
      </c>
      <c r="T426" s="464">
        <f t="shared" si="336"/>
        <v>116479.99999999999</v>
      </c>
      <c r="U426" s="464">
        <f t="shared" si="337"/>
        <v>1397759.9999999998</v>
      </c>
      <c r="V426" s="608">
        <v>1</v>
      </c>
      <c r="W426" s="605">
        <v>1.4</v>
      </c>
      <c r="X426" s="464">
        <f t="shared" si="338"/>
        <v>83200</v>
      </c>
      <c r="Y426" s="465">
        <f t="shared" si="339"/>
        <v>0</v>
      </c>
      <c r="Z426" s="465">
        <f t="shared" si="340"/>
        <v>0</v>
      </c>
      <c r="AA426" s="465">
        <f t="shared" si="341"/>
        <v>116479.99999999999</v>
      </c>
      <c r="AB426" s="464">
        <f t="shared" si="342"/>
        <v>116479.99999999999</v>
      </c>
      <c r="AC426" s="464">
        <f t="shared" si="343"/>
        <v>1397759.9999999998</v>
      </c>
      <c r="AD426" s="608">
        <v>1</v>
      </c>
      <c r="AE426" s="605">
        <v>1.4</v>
      </c>
      <c r="AF426" s="464">
        <f t="shared" si="344"/>
        <v>83200</v>
      </c>
      <c r="AG426" s="465">
        <f t="shared" si="345"/>
        <v>0</v>
      </c>
      <c r="AH426" s="465">
        <f t="shared" si="346"/>
        <v>0</v>
      </c>
      <c r="AI426" s="465">
        <f t="shared" si="347"/>
        <v>116479.99999999999</v>
      </c>
      <c r="AJ426" s="464">
        <f t="shared" si="348"/>
        <v>116479.99999999999</v>
      </c>
      <c r="AK426" s="464">
        <f t="shared" si="349"/>
        <v>1397759.9999999998</v>
      </c>
    </row>
    <row r="427" spans="1:37" s="463" customFormat="1" ht="40.5">
      <c r="A427" s="855">
        <v>22</v>
      </c>
      <c r="B427" s="808" t="s">
        <v>78</v>
      </c>
      <c r="C427" s="808"/>
      <c r="D427" s="808"/>
      <c r="E427" s="843" t="s">
        <v>928</v>
      </c>
      <c r="F427" s="836">
        <v>1</v>
      </c>
      <c r="G427" s="837">
        <v>1</v>
      </c>
      <c r="H427" s="838">
        <v>83200</v>
      </c>
      <c r="I427" s="839"/>
      <c r="J427" s="839"/>
      <c r="K427" s="839">
        <v>104000</v>
      </c>
      <c r="L427" s="838">
        <f>+I427+J427+K427</f>
        <v>104000</v>
      </c>
      <c r="M427" s="838">
        <f t="shared" si="331"/>
        <v>1248000</v>
      </c>
      <c r="N427" s="608">
        <v>1</v>
      </c>
      <c r="O427" s="605">
        <v>1</v>
      </c>
      <c r="P427" s="464">
        <f t="shared" si="332"/>
        <v>83200</v>
      </c>
      <c r="Q427" s="465">
        <f t="shared" si="333"/>
        <v>0</v>
      </c>
      <c r="R427" s="465">
        <f t="shared" si="334"/>
        <v>0</v>
      </c>
      <c r="S427" s="465">
        <f t="shared" si="335"/>
        <v>104000</v>
      </c>
      <c r="T427" s="464">
        <f t="shared" si="336"/>
        <v>104000</v>
      </c>
      <c r="U427" s="464">
        <f t="shared" si="337"/>
        <v>1248000</v>
      </c>
      <c r="V427" s="608">
        <v>1</v>
      </c>
      <c r="W427" s="605">
        <v>1</v>
      </c>
      <c r="X427" s="464">
        <f t="shared" si="338"/>
        <v>83200</v>
      </c>
      <c r="Y427" s="465">
        <f t="shared" si="339"/>
        <v>0</v>
      </c>
      <c r="Z427" s="465">
        <f t="shared" si="340"/>
        <v>0</v>
      </c>
      <c r="AA427" s="465">
        <f t="shared" si="341"/>
        <v>104000</v>
      </c>
      <c r="AB427" s="464">
        <f t="shared" si="342"/>
        <v>104000</v>
      </c>
      <c r="AC427" s="464">
        <f t="shared" si="343"/>
        <v>1248000</v>
      </c>
      <c r="AD427" s="608">
        <v>1</v>
      </c>
      <c r="AE427" s="605">
        <v>1</v>
      </c>
      <c r="AF427" s="464">
        <f t="shared" si="344"/>
        <v>83200</v>
      </c>
      <c r="AG427" s="465">
        <f t="shared" si="345"/>
        <v>0</v>
      </c>
      <c r="AH427" s="465">
        <f t="shared" si="346"/>
        <v>0</v>
      </c>
      <c r="AI427" s="465">
        <f t="shared" si="347"/>
        <v>104000</v>
      </c>
      <c r="AJ427" s="464">
        <f t="shared" si="348"/>
        <v>104000</v>
      </c>
      <c r="AK427" s="464">
        <f t="shared" si="349"/>
        <v>1248000</v>
      </c>
    </row>
    <row r="428" spans="1:37" s="463" customFormat="1" ht="17.25">
      <c r="A428" s="855">
        <v>23</v>
      </c>
      <c r="B428" s="880" t="s">
        <v>2675</v>
      </c>
      <c r="C428" s="853" t="s">
        <v>1961</v>
      </c>
      <c r="D428" s="853">
        <v>1976</v>
      </c>
      <c r="E428" s="843" t="s">
        <v>404</v>
      </c>
      <c r="F428" s="836">
        <v>1</v>
      </c>
      <c r="G428" s="837">
        <v>1.2</v>
      </c>
      <c r="H428" s="838">
        <v>83200</v>
      </c>
      <c r="I428" s="839"/>
      <c r="J428" s="839"/>
      <c r="K428" s="839">
        <v>104000</v>
      </c>
      <c r="L428" s="840">
        <f>+I428+J428+K428</f>
        <v>104000</v>
      </c>
      <c r="M428" s="838">
        <f t="shared" si="331"/>
        <v>1248000</v>
      </c>
      <c r="N428" s="608">
        <v>1</v>
      </c>
      <c r="O428" s="605">
        <v>1.2</v>
      </c>
      <c r="P428" s="464">
        <f t="shared" si="332"/>
        <v>83200</v>
      </c>
      <c r="Q428" s="465">
        <f t="shared" si="333"/>
        <v>0</v>
      </c>
      <c r="R428" s="465">
        <f t="shared" si="334"/>
        <v>0</v>
      </c>
      <c r="S428" s="465">
        <f t="shared" si="335"/>
        <v>104000</v>
      </c>
      <c r="T428" s="464">
        <f t="shared" si="336"/>
        <v>104000</v>
      </c>
      <c r="U428" s="464">
        <f t="shared" si="337"/>
        <v>1248000</v>
      </c>
      <c r="V428" s="608">
        <v>1</v>
      </c>
      <c r="W428" s="605">
        <v>1.2</v>
      </c>
      <c r="X428" s="464">
        <f t="shared" si="338"/>
        <v>83200</v>
      </c>
      <c r="Y428" s="465">
        <f t="shared" si="339"/>
        <v>0</v>
      </c>
      <c r="Z428" s="465">
        <f t="shared" si="340"/>
        <v>0</v>
      </c>
      <c r="AA428" s="465">
        <f t="shared" si="341"/>
        <v>104000</v>
      </c>
      <c r="AB428" s="464">
        <f t="shared" si="342"/>
        <v>104000</v>
      </c>
      <c r="AC428" s="464">
        <f t="shared" si="343"/>
        <v>1248000</v>
      </c>
      <c r="AD428" s="608">
        <v>1</v>
      </c>
      <c r="AE428" s="605">
        <v>1.2</v>
      </c>
      <c r="AF428" s="464">
        <f t="shared" si="344"/>
        <v>83200</v>
      </c>
      <c r="AG428" s="465">
        <f t="shared" si="345"/>
        <v>0</v>
      </c>
      <c r="AH428" s="465">
        <f t="shared" si="346"/>
        <v>0</v>
      </c>
      <c r="AI428" s="465">
        <f t="shared" si="347"/>
        <v>104000</v>
      </c>
      <c r="AJ428" s="464">
        <f t="shared" si="348"/>
        <v>104000</v>
      </c>
      <c r="AK428" s="464">
        <f t="shared" si="349"/>
        <v>1248000</v>
      </c>
    </row>
    <row r="429" spans="1:37" s="463" customFormat="1" ht="22.5">
      <c r="A429" s="997" t="s">
        <v>47</v>
      </c>
      <c r="B429" s="997"/>
      <c r="C429" s="997"/>
      <c r="D429" s="997"/>
      <c r="E429" s="997"/>
      <c r="F429" s="614">
        <f t="shared" ref="F429:AK429" si="353">SUM(F406:F428)</f>
        <v>23</v>
      </c>
      <c r="G429" s="614">
        <f t="shared" si="353"/>
        <v>26.95</v>
      </c>
      <c r="H429" s="614">
        <f t="shared" si="353"/>
        <v>1913600</v>
      </c>
      <c r="I429" s="614">
        <f t="shared" si="353"/>
        <v>0</v>
      </c>
      <c r="J429" s="614">
        <f t="shared" si="353"/>
        <v>0</v>
      </c>
      <c r="K429" s="614">
        <f t="shared" si="353"/>
        <v>2478976</v>
      </c>
      <c r="L429" s="614">
        <f t="shared" si="353"/>
        <v>2478976</v>
      </c>
      <c r="M429" s="614">
        <f t="shared" si="353"/>
        <v>29747712</v>
      </c>
      <c r="N429" s="614">
        <f t="shared" si="353"/>
        <v>23</v>
      </c>
      <c r="O429" s="614">
        <f t="shared" si="353"/>
        <v>26.95</v>
      </c>
      <c r="P429" s="614">
        <f t="shared" si="353"/>
        <v>1913600</v>
      </c>
      <c r="Q429" s="614">
        <f t="shared" si="353"/>
        <v>0</v>
      </c>
      <c r="R429" s="614">
        <f t="shared" si="353"/>
        <v>0</v>
      </c>
      <c r="S429" s="614">
        <f t="shared" si="353"/>
        <v>2478976</v>
      </c>
      <c r="T429" s="614">
        <f t="shared" si="353"/>
        <v>2478976</v>
      </c>
      <c r="U429" s="614">
        <f t="shared" si="353"/>
        <v>29747712</v>
      </c>
      <c r="V429" s="614">
        <f t="shared" si="353"/>
        <v>23</v>
      </c>
      <c r="W429" s="614">
        <f t="shared" si="353"/>
        <v>26.95</v>
      </c>
      <c r="X429" s="614">
        <f t="shared" si="353"/>
        <v>1913600</v>
      </c>
      <c r="Y429" s="614">
        <f t="shared" si="353"/>
        <v>0</v>
      </c>
      <c r="Z429" s="614">
        <f t="shared" si="353"/>
        <v>0</v>
      </c>
      <c r="AA429" s="614">
        <f t="shared" si="353"/>
        <v>2478976</v>
      </c>
      <c r="AB429" s="614">
        <f t="shared" si="353"/>
        <v>2478976</v>
      </c>
      <c r="AC429" s="614">
        <f t="shared" si="353"/>
        <v>29747712</v>
      </c>
      <c r="AD429" s="614">
        <f t="shared" si="353"/>
        <v>23</v>
      </c>
      <c r="AE429" s="614">
        <f t="shared" si="353"/>
        <v>26.95</v>
      </c>
      <c r="AF429" s="614">
        <f t="shared" si="353"/>
        <v>1913600</v>
      </c>
      <c r="AG429" s="614">
        <f t="shared" si="353"/>
        <v>0</v>
      </c>
      <c r="AH429" s="614">
        <f t="shared" si="353"/>
        <v>0</v>
      </c>
      <c r="AI429" s="614">
        <f t="shared" si="353"/>
        <v>2478976</v>
      </c>
      <c r="AJ429" s="614">
        <f t="shared" si="353"/>
        <v>2478976</v>
      </c>
      <c r="AK429" s="614">
        <f t="shared" si="353"/>
        <v>29747712</v>
      </c>
    </row>
    <row r="430" spans="1:37" s="463" customFormat="1">
      <c r="A430" s="475"/>
      <c r="B430" s="468"/>
      <c r="C430" s="466"/>
      <c r="D430" s="466"/>
      <c r="E430" s="610"/>
      <c r="J430" s="475"/>
    </row>
    <row r="431" spans="1:37" s="463" customFormat="1" ht="22.5">
      <c r="A431" s="510"/>
      <c r="B431" s="470"/>
      <c r="C431" s="470"/>
      <c r="D431" s="470"/>
      <c r="E431" s="470"/>
      <c r="F431" s="473"/>
      <c r="G431" s="473"/>
      <c r="H431" s="473"/>
      <c r="I431" s="473"/>
      <c r="J431" s="473"/>
      <c r="K431" s="473"/>
      <c r="L431" s="473"/>
      <c r="M431" s="473"/>
      <c r="N431" s="473"/>
      <c r="O431" s="473"/>
      <c r="P431" s="473"/>
      <c r="Q431" s="473"/>
      <c r="R431" s="473"/>
      <c r="S431" s="473"/>
      <c r="T431" s="473"/>
      <c r="U431" s="473"/>
      <c r="V431" s="473"/>
      <c r="W431" s="473"/>
      <c r="X431" s="473"/>
      <c r="Y431" s="473"/>
      <c r="Z431" s="473"/>
      <c r="AA431" s="473"/>
      <c r="AB431" s="473"/>
      <c r="AC431" s="473"/>
      <c r="AD431" s="473"/>
      <c r="AE431" s="473"/>
      <c r="AF431" s="473"/>
      <c r="AG431" s="473"/>
      <c r="AH431" s="473"/>
      <c r="AI431" s="473"/>
      <c r="AJ431" s="473"/>
      <c r="AK431" s="473"/>
    </row>
    <row r="432" spans="1:37" s="463" customFormat="1" ht="17.25">
      <c r="A432" s="999" t="s">
        <v>554</v>
      </c>
      <c r="B432" s="1000"/>
      <c r="C432" s="1000"/>
      <c r="D432" s="1000"/>
      <c r="E432" s="1001"/>
      <c r="F432" s="998" t="s">
        <v>958</v>
      </c>
      <c r="G432" s="998"/>
      <c r="H432" s="998"/>
      <c r="I432" s="998"/>
      <c r="J432" s="998"/>
      <c r="K432" s="998"/>
      <c r="L432" s="998"/>
      <c r="M432" s="998"/>
      <c r="N432" s="998" t="s">
        <v>958</v>
      </c>
      <c r="O432" s="998"/>
      <c r="P432" s="998"/>
      <c r="Q432" s="998"/>
      <c r="R432" s="998"/>
      <c r="S432" s="998"/>
      <c r="T432" s="998"/>
      <c r="U432" s="998"/>
      <c r="V432" s="998" t="s">
        <v>958</v>
      </c>
      <c r="W432" s="998"/>
      <c r="X432" s="998"/>
      <c r="Y432" s="998"/>
      <c r="Z432" s="998"/>
      <c r="AA432" s="998"/>
      <c r="AB432" s="998"/>
      <c r="AC432" s="998"/>
      <c r="AD432" s="998" t="s">
        <v>958</v>
      </c>
      <c r="AE432" s="998"/>
      <c r="AF432" s="998"/>
      <c r="AG432" s="998"/>
      <c r="AH432" s="998"/>
      <c r="AI432" s="998"/>
      <c r="AJ432" s="998"/>
      <c r="AK432" s="998"/>
    </row>
    <row r="433" spans="1:37" s="604" customFormat="1" ht="24" customHeight="1">
      <c r="A433" s="1002" t="s">
        <v>224</v>
      </c>
      <c r="B433" s="1003"/>
      <c r="C433" s="1003"/>
      <c r="D433" s="1003"/>
      <c r="E433" s="1004"/>
      <c r="F433" s="996" t="s">
        <v>1410</v>
      </c>
      <c r="G433" s="996"/>
      <c r="H433" s="996"/>
      <c r="I433" s="996"/>
      <c r="J433" s="996"/>
      <c r="K433" s="996"/>
      <c r="L433" s="996"/>
      <c r="M433" s="996"/>
      <c r="N433" s="1002" t="s">
        <v>1946</v>
      </c>
      <c r="O433" s="1003"/>
      <c r="P433" s="1003"/>
      <c r="Q433" s="1003"/>
      <c r="R433" s="1003"/>
      <c r="S433" s="1003"/>
      <c r="T433" s="1003"/>
      <c r="U433" s="1004"/>
      <c r="V433" s="996" t="s">
        <v>2458</v>
      </c>
      <c r="W433" s="996"/>
      <c r="X433" s="996"/>
      <c r="Y433" s="996"/>
      <c r="Z433" s="996"/>
      <c r="AA433" s="996"/>
      <c r="AB433" s="996"/>
      <c r="AC433" s="996"/>
      <c r="AD433" s="996" t="s">
        <v>2932</v>
      </c>
      <c r="AE433" s="996"/>
      <c r="AF433" s="996"/>
      <c r="AG433" s="996"/>
      <c r="AH433" s="996"/>
      <c r="AI433" s="996"/>
      <c r="AJ433" s="996"/>
      <c r="AK433" s="996"/>
    </row>
    <row r="434" spans="1:37" s="603" customFormat="1" ht="82.5" customHeight="1">
      <c r="A434" s="775" t="s">
        <v>10</v>
      </c>
      <c r="B434" s="748" t="s">
        <v>54</v>
      </c>
      <c r="C434" s="748" t="s">
        <v>1958</v>
      </c>
      <c r="D434" s="579" t="s">
        <v>1959</v>
      </c>
      <c r="E434" s="748" t="s">
        <v>55</v>
      </c>
      <c r="F434" s="616" t="s">
        <v>56</v>
      </c>
      <c r="G434" s="616" t="s">
        <v>90</v>
      </c>
      <c r="H434" s="616" t="s">
        <v>62</v>
      </c>
      <c r="I434" s="616" t="s">
        <v>58</v>
      </c>
      <c r="J434" s="616" t="s">
        <v>59</v>
      </c>
      <c r="K434" s="616" t="s">
        <v>597</v>
      </c>
      <c r="L434" s="616" t="s">
        <v>552</v>
      </c>
      <c r="M434" s="617" t="s">
        <v>1411</v>
      </c>
      <c r="N434" s="616" t="s">
        <v>56</v>
      </c>
      <c r="O434" s="616" t="s">
        <v>90</v>
      </c>
      <c r="P434" s="616" t="s">
        <v>62</v>
      </c>
      <c r="Q434" s="616" t="s">
        <v>58</v>
      </c>
      <c r="R434" s="616" t="s">
        <v>59</v>
      </c>
      <c r="S434" s="616" t="s">
        <v>597</v>
      </c>
      <c r="T434" s="616" t="s">
        <v>552</v>
      </c>
      <c r="U434" s="617" t="s">
        <v>1952</v>
      </c>
      <c r="V434" s="616" t="s">
        <v>56</v>
      </c>
      <c r="W434" s="616" t="s">
        <v>90</v>
      </c>
      <c r="X434" s="616" t="s">
        <v>62</v>
      </c>
      <c r="Y434" s="616" t="s">
        <v>58</v>
      </c>
      <c r="Z434" s="616" t="s">
        <v>59</v>
      </c>
      <c r="AA434" s="616" t="s">
        <v>597</v>
      </c>
      <c r="AB434" s="616" t="s">
        <v>552</v>
      </c>
      <c r="AC434" s="617" t="s">
        <v>2463</v>
      </c>
      <c r="AD434" s="616" t="s">
        <v>56</v>
      </c>
      <c r="AE434" s="616" t="s">
        <v>90</v>
      </c>
      <c r="AF434" s="616" t="s">
        <v>62</v>
      </c>
      <c r="AG434" s="616" t="s">
        <v>58</v>
      </c>
      <c r="AH434" s="616" t="s">
        <v>59</v>
      </c>
      <c r="AI434" s="616" t="s">
        <v>597</v>
      </c>
      <c r="AJ434" s="616" t="s">
        <v>552</v>
      </c>
      <c r="AK434" s="617" t="s">
        <v>2938</v>
      </c>
    </row>
    <row r="435" spans="1:37" s="463" customFormat="1" ht="17.25">
      <c r="A435" s="875">
        <v>1</v>
      </c>
      <c r="B435" s="876" t="s">
        <v>3137</v>
      </c>
      <c r="C435" s="853" t="s">
        <v>1981</v>
      </c>
      <c r="D435" s="853">
        <v>1967</v>
      </c>
      <c r="E435" s="880" t="s">
        <v>395</v>
      </c>
      <c r="F435" s="836">
        <v>1</v>
      </c>
      <c r="G435" s="837">
        <v>1.5</v>
      </c>
      <c r="H435" s="838">
        <v>83200</v>
      </c>
      <c r="I435" s="840"/>
      <c r="J435" s="840"/>
      <c r="K435" s="840">
        <f>G435*H435</f>
        <v>124800</v>
      </c>
      <c r="L435" s="838">
        <f t="shared" ref="L435:L441" si="354">+I435+J435+K435</f>
        <v>124800</v>
      </c>
      <c r="M435" s="838">
        <f t="shared" ref="M435:M450" si="355">+L435*12</f>
        <v>1497600</v>
      </c>
      <c r="N435" s="608">
        <v>1</v>
      </c>
      <c r="O435" s="605">
        <v>1.5</v>
      </c>
      <c r="P435" s="464">
        <f t="shared" ref="P435:P450" si="356">+H435</f>
        <v>83200</v>
      </c>
      <c r="Q435" s="465">
        <f t="shared" ref="Q435:Q450" si="357">+I435</f>
        <v>0</v>
      </c>
      <c r="R435" s="465">
        <f t="shared" ref="R435:R450" si="358">+J435</f>
        <v>0</v>
      </c>
      <c r="S435" s="465">
        <f t="shared" ref="S435:S450" si="359">+K435</f>
        <v>124800</v>
      </c>
      <c r="T435" s="464">
        <f t="shared" ref="T435:T450" si="360">+Q435+R435+S435</f>
        <v>124800</v>
      </c>
      <c r="U435" s="464">
        <f t="shared" ref="U435:U450" si="361">+T435*12</f>
        <v>1497600</v>
      </c>
      <c r="V435" s="608">
        <v>1</v>
      </c>
      <c r="W435" s="605">
        <v>1.5</v>
      </c>
      <c r="X435" s="464">
        <f t="shared" ref="X435:X450" si="362">+P435</f>
        <v>83200</v>
      </c>
      <c r="Y435" s="465">
        <f t="shared" ref="Y435:Y450" si="363">+Q435</f>
        <v>0</v>
      </c>
      <c r="Z435" s="465">
        <f t="shared" ref="Z435:Z450" si="364">+R435</f>
        <v>0</v>
      </c>
      <c r="AA435" s="465">
        <f t="shared" ref="AA435:AA450" si="365">+S435</f>
        <v>124800</v>
      </c>
      <c r="AB435" s="464">
        <f t="shared" ref="AB435:AB450" si="366">+Y435+Z435+AA435</f>
        <v>124800</v>
      </c>
      <c r="AC435" s="464">
        <f t="shared" ref="AC435:AC450" si="367">+AB435*12</f>
        <v>1497600</v>
      </c>
      <c r="AD435" s="608">
        <v>1</v>
      </c>
      <c r="AE435" s="605">
        <v>1.5</v>
      </c>
      <c r="AF435" s="464">
        <f t="shared" ref="AF435:AF450" si="368">+X435</f>
        <v>83200</v>
      </c>
      <c r="AG435" s="465">
        <f t="shared" ref="AG435:AG450" si="369">+Y435</f>
        <v>0</v>
      </c>
      <c r="AH435" s="465">
        <f t="shared" ref="AH435:AH450" si="370">+Z435</f>
        <v>0</v>
      </c>
      <c r="AI435" s="465">
        <f t="shared" ref="AI435:AI450" si="371">+AA435</f>
        <v>124800</v>
      </c>
      <c r="AJ435" s="464">
        <f t="shared" ref="AJ435:AJ450" si="372">+AG435+AH435+AI435</f>
        <v>124800</v>
      </c>
      <c r="AK435" s="464">
        <f t="shared" ref="AK435:AK450" si="373">+AJ435*12</f>
        <v>1497600</v>
      </c>
    </row>
    <row r="436" spans="1:37" s="463" customFormat="1" ht="17.25">
      <c r="A436" s="875">
        <v>2</v>
      </c>
      <c r="B436" s="876" t="s">
        <v>246</v>
      </c>
      <c r="C436" s="842" t="s">
        <v>1982</v>
      </c>
      <c r="D436" s="842">
        <v>1968</v>
      </c>
      <c r="E436" s="878" t="s">
        <v>393</v>
      </c>
      <c r="F436" s="836">
        <v>1</v>
      </c>
      <c r="G436" s="837">
        <v>1.5</v>
      </c>
      <c r="H436" s="838">
        <v>83200</v>
      </c>
      <c r="I436" s="840"/>
      <c r="J436" s="840"/>
      <c r="K436" s="840">
        <f>G436*H436</f>
        <v>124800</v>
      </c>
      <c r="L436" s="838">
        <f t="shared" si="354"/>
        <v>124800</v>
      </c>
      <c r="M436" s="838">
        <f t="shared" si="355"/>
        <v>1497600</v>
      </c>
      <c r="N436" s="608">
        <v>1</v>
      </c>
      <c r="O436" s="605">
        <v>1.5</v>
      </c>
      <c r="P436" s="464">
        <f t="shared" si="356"/>
        <v>83200</v>
      </c>
      <c r="Q436" s="465">
        <f t="shared" si="357"/>
        <v>0</v>
      </c>
      <c r="R436" s="465">
        <f t="shared" si="358"/>
        <v>0</v>
      </c>
      <c r="S436" s="465">
        <f t="shared" si="359"/>
        <v>124800</v>
      </c>
      <c r="T436" s="464">
        <f t="shared" si="360"/>
        <v>124800</v>
      </c>
      <c r="U436" s="464">
        <f t="shared" si="361"/>
        <v>1497600</v>
      </c>
      <c r="V436" s="608">
        <v>1</v>
      </c>
      <c r="W436" s="605">
        <v>1.5</v>
      </c>
      <c r="X436" s="464">
        <f t="shared" si="362"/>
        <v>83200</v>
      </c>
      <c r="Y436" s="465">
        <f t="shared" si="363"/>
        <v>0</v>
      </c>
      <c r="Z436" s="465">
        <f t="shared" si="364"/>
        <v>0</v>
      </c>
      <c r="AA436" s="465">
        <f t="shared" si="365"/>
        <v>124800</v>
      </c>
      <c r="AB436" s="464">
        <f t="shared" si="366"/>
        <v>124800</v>
      </c>
      <c r="AC436" s="464">
        <f t="shared" si="367"/>
        <v>1497600</v>
      </c>
      <c r="AD436" s="608">
        <v>1</v>
      </c>
      <c r="AE436" s="605">
        <v>1.5</v>
      </c>
      <c r="AF436" s="464">
        <f t="shared" si="368"/>
        <v>83200</v>
      </c>
      <c r="AG436" s="465">
        <f t="shared" si="369"/>
        <v>0</v>
      </c>
      <c r="AH436" s="465">
        <f t="shared" si="370"/>
        <v>0</v>
      </c>
      <c r="AI436" s="465">
        <f t="shared" si="371"/>
        <v>124800</v>
      </c>
      <c r="AJ436" s="464">
        <f t="shared" si="372"/>
        <v>124800</v>
      </c>
      <c r="AK436" s="464">
        <f t="shared" si="373"/>
        <v>1497600</v>
      </c>
    </row>
    <row r="437" spans="1:37" s="463" customFormat="1" ht="17.25">
      <c r="A437" s="875">
        <v>3</v>
      </c>
      <c r="B437" s="876" t="s">
        <v>3138</v>
      </c>
      <c r="C437" s="842" t="s">
        <v>1981</v>
      </c>
      <c r="D437" s="842">
        <v>1967</v>
      </c>
      <c r="E437" s="878" t="s">
        <v>902</v>
      </c>
      <c r="F437" s="836">
        <v>1</v>
      </c>
      <c r="G437" s="837">
        <v>1.6</v>
      </c>
      <c r="H437" s="838">
        <v>83200</v>
      </c>
      <c r="I437" s="840"/>
      <c r="J437" s="840"/>
      <c r="K437" s="840">
        <f>G437*H437</f>
        <v>133120</v>
      </c>
      <c r="L437" s="838">
        <f t="shared" si="354"/>
        <v>133120</v>
      </c>
      <c r="M437" s="838">
        <f t="shared" si="355"/>
        <v>1597440</v>
      </c>
      <c r="N437" s="608">
        <v>1</v>
      </c>
      <c r="O437" s="605">
        <v>1.6</v>
      </c>
      <c r="P437" s="464">
        <f t="shared" si="356"/>
        <v>83200</v>
      </c>
      <c r="Q437" s="465">
        <f t="shared" si="357"/>
        <v>0</v>
      </c>
      <c r="R437" s="465">
        <f t="shared" si="358"/>
        <v>0</v>
      </c>
      <c r="S437" s="465">
        <f t="shared" si="359"/>
        <v>133120</v>
      </c>
      <c r="T437" s="464">
        <f t="shared" si="360"/>
        <v>133120</v>
      </c>
      <c r="U437" s="464">
        <f t="shared" si="361"/>
        <v>1597440</v>
      </c>
      <c r="V437" s="608">
        <v>1</v>
      </c>
      <c r="W437" s="605">
        <v>1.6</v>
      </c>
      <c r="X437" s="464">
        <f t="shared" si="362"/>
        <v>83200</v>
      </c>
      <c r="Y437" s="465">
        <f t="shared" si="363"/>
        <v>0</v>
      </c>
      <c r="Z437" s="465">
        <f t="shared" si="364"/>
        <v>0</v>
      </c>
      <c r="AA437" s="465">
        <f t="shared" si="365"/>
        <v>133120</v>
      </c>
      <c r="AB437" s="464">
        <f t="shared" si="366"/>
        <v>133120</v>
      </c>
      <c r="AC437" s="464">
        <f t="shared" si="367"/>
        <v>1597440</v>
      </c>
      <c r="AD437" s="608">
        <v>1</v>
      </c>
      <c r="AE437" s="605">
        <v>1.6</v>
      </c>
      <c r="AF437" s="464">
        <f t="shared" si="368"/>
        <v>83200</v>
      </c>
      <c r="AG437" s="465">
        <f t="shared" si="369"/>
        <v>0</v>
      </c>
      <c r="AH437" s="465">
        <f t="shared" si="370"/>
        <v>0</v>
      </c>
      <c r="AI437" s="465">
        <f t="shared" si="371"/>
        <v>133120</v>
      </c>
      <c r="AJ437" s="464">
        <f t="shared" si="372"/>
        <v>133120</v>
      </c>
      <c r="AK437" s="464">
        <f t="shared" si="373"/>
        <v>1597440</v>
      </c>
    </row>
    <row r="438" spans="1:37" s="463" customFormat="1" ht="17.25">
      <c r="A438" s="875">
        <v>4</v>
      </c>
      <c r="B438" s="876" t="s">
        <v>70</v>
      </c>
      <c r="C438" s="860"/>
      <c r="D438" s="853"/>
      <c r="E438" s="853" t="s">
        <v>413</v>
      </c>
      <c r="F438" s="836">
        <v>1</v>
      </c>
      <c r="G438" s="837">
        <v>1</v>
      </c>
      <c r="H438" s="838">
        <v>83200</v>
      </c>
      <c r="I438" s="840"/>
      <c r="J438" s="840"/>
      <c r="K438" s="840">
        <v>104000</v>
      </c>
      <c r="L438" s="838">
        <f t="shared" si="354"/>
        <v>104000</v>
      </c>
      <c r="M438" s="838">
        <f t="shared" si="355"/>
        <v>1248000</v>
      </c>
      <c r="N438" s="608">
        <v>1</v>
      </c>
      <c r="O438" s="605">
        <v>1</v>
      </c>
      <c r="P438" s="464">
        <f t="shared" si="356"/>
        <v>83200</v>
      </c>
      <c r="Q438" s="465">
        <f t="shared" si="357"/>
        <v>0</v>
      </c>
      <c r="R438" s="465">
        <f t="shared" si="358"/>
        <v>0</v>
      </c>
      <c r="S438" s="465">
        <f t="shared" si="359"/>
        <v>104000</v>
      </c>
      <c r="T438" s="464">
        <f t="shared" si="360"/>
        <v>104000</v>
      </c>
      <c r="U438" s="464">
        <f t="shared" si="361"/>
        <v>1248000</v>
      </c>
      <c r="V438" s="608">
        <v>1</v>
      </c>
      <c r="W438" s="605">
        <v>1</v>
      </c>
      <c r="X438" s="464">
        <f t="shared" si="362"/>
        <v>83200</v>
      </c>
      <c r="Y438" s="465">
        <f t="shared" si="363"/>
        <v>0</v>
      </c>
      <c r="Z438" s="465">
        <f t="shared" si="364"/>
        <v>0</v>
      </c>
      <c r="AA438" s="465">
        <f t="shared" si="365"/>
        <v>104000</v>
      </c>
      <c r="AB438" s="464">
        <f t="shared" si="366"/>
        <v>104000</v>
      </c>
      <c r="AC438" s="464">
        <f t="shared" si="367"/>
        <v>1248000</v>
      </c>
      <c r="AD438" s="608">
        <v>1</v>
      </c>
      <c r="AE438" s="605">
        <v>1</v>
      </c>
      <c r="AF438" s="464">
        <f t="shared" si="368"/>
        <v>83200</v>
      </c>
      <c r="AG438" s="465">
        <f t="shared" si="369"/>
        <v>0</v>
      </c>
      <c r="AH438" s="465">
        <f t="shared" si="370"/>
        <v>0</v>
      </c>
      <c r="AI438" s="465">
        <f t="shared" si="371"/>
        <v>104000</v>
      </c>
      <c r="AJ438" s="464">
        <f t="shared" si="372"/>
        <v>104000</v>
      </c>
      <c r="AK438" s="464">
        <f t="shared" si="373"/>
        <v>1248000</v>
      </c>
    </row>
    <row r="439" spans="1:37" s="463" customFormat="1" ht="17.25">
      <c r="A439" s="875">
        <v>5</v>
      </c>
      <c r="B439" s="876" t="s">
        <v>70</v>
      </c>
      <c r="C439" s="860"/>
      <c r="D439" s="853"/>
      <c r="E439" s="853" t="s">
        <v>413</v>
      </c>
      <c r="F439" s="836">
        <v>1</v>
      </c>
      <c r="G439" s="837">
        <v>1</v>
      </c>
      <c r="H439" s="838">
        <v>83200</v>
      </c>
      <c r="I439" s="840"/>
      <c r="J439" s="840"/>
      <c r="K439" s="840">
        <v>104000</v>
      </c>
      <c r="L439" s="838">
        <f t="shared" si="354"/>
        <v>104000</v>
      </c>
      <c r="M439" s="838">
        <f t="shared" si="355"/>
        <v>1248000</v>
      </c>
      <c r="N439" s="608">
        <v>1</v>
      </c>
      <c r="O439" s="605">
        <v>1</v>
      </c>
      <c r="P439" s="464">
        <f t="shared" si="356"/>
        <v>83200</v>
      </c>
      <c r="Q439" s="465">
        <f t="shared" si="357"/>
        <v>0</v>
      </c>
      <c r="R439" s="465">
        <f t="shared" si="358"/>
        <v>0</v>
      </c>
      <c r="S439" s="465">
        <f t="shared" si="359"/>
        <v>104000</v>
      </c>
      <c r="T439" s="464">
        <f t="shared" si="360"/>
        <v>104000</v>
      </c>
      <c r="U439" s="464">
        <f t="shared" si="361"/>
        <v>1248000</v>
      </c>
      <c r="V439" s="608">
        <v>1</v>
      </c>
      <c r="W439" s="605">
        <v>1</v>
      </c>
      <c r="X439" s="464">
        <f t="shared" si="362"/>
        <v>83200</v>
      </c>
      <c r="Y439" s="465">
        <f t="shared" si="363"/>
        <v>0</v>
      </c>
      <c r="Z439" s="465">
        <f t="shared" si="364"/>
        <v>0</v>
      </c>
      <c r="AA439" s="465">
        <f t="shared" si="365"/>
        <v>104000</v>
      </c>
      <c r="AB439" s="464">
        <f t="shared" si="366"/>
        <v>104000</v>
      </c>
      <c r="AC439" s="464">
        <f t="shared" si="367"/>
        <v>1248000</v>
      </c>
      <c r="AD439" s="608">
        <v>1</v>
      </c>
      <c r="AE439" s="605">
        <v>1</v>
      </c>
      <c r="AF439" s="464">
        <f t="shared" si="368"/>
        <v>83200</v>
      </c>
      <c r="AG439" s="465">
        <f t="shared" si="369"/>
        <v>0</v>
      </c>
      <c r="AH439" s="465">
        <f t="shared" si="370"/>
        <v>0</v>
      </c>
      <c r="AI439" s="465">
        <f t="shared" si="371"/>
        <v>104000</v>
      </c>
      <c r="AJ439" s="464">
        <f t="shared" si="372"/>
        <v>104000</v>
      </c>
      <c r="AK439" s="464">
        <f t="shared" si="373"/>
        <v>1248000</v>
      </c>
    </row>
    <row r="440" spans="1:37" s="463" customFormat="1" ht="17.25">
      <c r="A440" s="875">
        <v>6</v>
      </c>
      <c r="B440" s="876" t="s">
        <v>1581</v>
      </c>
      <c r="C440" s="860" t="s">
        <v>1982</v>
      </c>
      <c r="D440" s="853">
        <v>1956</v>
      </c>
      <c r="E440" s="853" t="s">
        <v>413</v>
      </c>
      <c r="F440" s="836">
        <v>1</v>
      </c>
      <c r="G440" s="837">
        <v>1</v>
      </c>
      <c r="H440" s="838">
        <v>83200</v>
      </c>
      <c r="I440" s="840"/>
      <c r="J440" s="840"/>
      <c r="K440" s="840">
        <v>95625</v>
      </c>
      <c r="L440" s="838">
        <f t="shared" si="354"/>
        <v>95625</v>
      </c>
      <c r="M440" s="838">
        <f>+L440*12</f>
        <v>1147500</v>
      </c>
      <c r="N440" s="608">
        <v>1</v>
      </c>
      <c r="O440" s="605">
        <v>1</v>
      </c>
      <c r="P440" s="464">
        <f t="shared" si="356"/>
        <v>83200</v>
      </c>
      <c r="Q440" s="465">
        <f t="shared" si="357"/>
        <v>0</v>
      </c>
      <c r="R440" s="465">
        <f t="shared" si="358"/>
        <v>0</v>
      </c>
      <c r="S440" s="465">
        <f t="shared" si="359"/>
        <v>95625</v>
      </c>
      <c r="T440" s="464">
        <f t="shared" si="360"/>
        <v>95625</v>
      </c>
      <c r="U440" s="464">
        <f>+T440*12</f>
        <v>1147500</v>
      </c>
      <c r="V440" s="608">
        <v>1</v>
      </c>
      <c r="W440" s="605">
        <v>1</v>
      </c>
      <c r="X440" s="464">
        <f t="shared" si="362"/>
        <v>83200</v>
      </c>
      <c r="Y440" s="465">
        <f t="shared" si="363"/>
        <v>0</v>
      </c>
      <c r="Z440" s="465">
        <f t="shared" si="364"/>
        <v>0</v>
      </c>
      <c r="AA440" s="465">
        <f t="shared" si="365"/>
        <v>95625</v>
      </c>
      <c r="AB440" s="464">
        <f t="shared" si="366"/>
        <v>95625</v>
      </c>
      <c r="AC440" s="464">
        <f>+AB440*12</f>
        <v>1147500</v>
      </c>
      <c r="AD440" s="608">
        <v>1</v>
      </c>
      <c r="AE440" s="605">
        <v>1</v>
      </c>
      <c r="AF440" s="464">
        <f t="shared" si="368"/>
        <v>83200</v>
      </c>
      <c r="AG440" s="465">
        <f t="shared" si="369"/>
        <v>0</v>
      </c>
      <c r="AH440" s="465">
        <f t="shared" si="370"/>
        <v>0</v>
      </c>
      <c r="AI440" s="465">
        <f t="shared" si="371"/>
        <v>95625</v>
      </c>
      <c r="AJ440" s="464">
        <f t="shared" si="372"/>
        <v>95625</v>
      </c>
      <c r="AK440" s="464">
        <f>+AJ440*12</f>
        <v>1147500</v>
      </c>
    </row>
    <row r="441" spans="1:37" s="463" customFormat="1" ht="17.25">
      <c r="A441" s="875">
        <v>7</v>
      </c>
      <c r="B441" s="876" t="s">
        <v>3139</v>
      </c>
      <c r="C441" s="842" t="s">
        <v>1981</v>
      </c>
      <c r="D441" s="842">
        <v>1962</v>
      </c>
      <c r="E441" s="843" t="s">
        <v>587</v>
      </c>
      <c r="F441" s="836">
        <v>1</v>
      </c>
      <c r="G441" s="837">
        <v>1.4</v>
      </c>
      <c r="H441" s="838">
        <v>83200</v>
      </c>
      <c r="I441" s="839"/>
      <c r="J441" s="839"/>
      <c r="K441" s="839">
        <f>H441*G441</f>
        <v>116479.99999999999</v>
      </c>
      <c r="L441" s="838">
        <f t="shared" si="354"/>
        <v>116479.99999999999</v>
      </c>
      <c r="M441" s="838">
        <f t="shared" si="355"/>
        <v>1397759.9999999998</v>
      </c>
      <c r="N441" s="608">
        <v>1</v>
      </c>
      <c r="O441" s="605">
        <v>1.4</v>
      </c>
      <c r="P441" s="464">
        <f t="shared" si="356"/>
        <v>83200</v>
      </c>
      <c r="Q441" s="465">
        <f t="shared" si="357"/>
        <v>0</v>
      </c>
      <c r="R441" s="465">
        <f t="shared" si="358"/>
        <v>0</v>
      </c>
      <c r="S441" s="465">
        <f t="shared" si="359"/>
        <v>116479.99999999999</v>
      </c>
      <c r="T441" s="464">
        <f t="shared" si="360"/>
        <v>116479.99999999999</v>
      </c>
      <c r="U441" s="464">
        <f t="shared" si="361"/>
        <v>1397759.9999999998</v>
      </c>
      <c r="V441" s="608">
        <v>1</v>
      </c>
      <c r="W441" s="605">
        <v>1.4</v>
      </c>
      <c r="X441" s="464">
        <f t="shared" si="362"/>
        <v>83200</v>
      </c>
      <c r="Y441" s="465">
        <f t="shared" si="363"/>
        <v>0</v>
      </c>
      <c r="Z441" s="465">
        <f t="shared" si="364"/>
        <v>0</v>
      </c>
      <c r="AA441" s="465">
        <f t="shared" si="365"/>
        <v>116479.99999999999</v>
      </c>
      <c r="AB441" s="464">
        <f t="shared" si="366"/>
        <v>116479.99999999999</v>
      </c>
      <c r="AC441" s="464">
        <f t="shared" si="367"/>
        <v>1397759.9999999998</v>
      </c>
      <c r="AD441" s="608">
        <v>1</v>
      </c>
      <c r="AE441" s="605">
        <v>1.4</v>
      </c>
      <c r="AF441" s="464">
        <f t="shared" si="368"/>
        <v>83200</v>
      </c>
      <c r="AG441" s="465">
        <f t="shared" si="369"/>
        <v>0</v>
      </c>
      <c r="AH441" s="465">
        <f t="shared" si="370"/>
        <v>0</v>
      </c>
      <c r="AI441" s="465">
        <f t="shared" si="371"/>
        <v>116479.99999999999</v>
      </c>
      <c r="AJ441" s="464">
        <f t="shared" si="372"/>
        <v>116479.99999999999</v>
      </c>
      <c r="AK441" s="464">
        <f t="shared" si="373"/>
        <v>1397759.9999999998</v>
      </c>
    </row>
    <row r="442" spans="1:37" s="463" customFormat="1" ht="17.25">
      <c r="A442" s="875">
        <v>8</v>
      </c>
      <c r="B442" s="876" t="s">
        <v>1188</v>
      </c>
      <c r="C442" s="853" t="s">
        <v>1982</v>
      </c>
      <c r="D442" s="853">
        <v>1955</v>
      </c>
      <c r="E442" s="880" t="s">
        <v>408</v>
      </c>
      <c r="F442" s="836">
        <v>1</v>
      </c>
      <c r="G442" s="837">
        <v>1</v>
      </c>
      <c r="H442" s="838">
        <v>83200</v>
      </c>
      <c r="I442" s="840"/>
      <c r="J442" s="840"/>
      <c r="K442" s="840">
        <v>95625</v>
      </c>
      <c r="L442" s="840">
        <f t="shared" ref="L442:L447" si="374">+I442+J442+K442</f>
        <v>95625</v>
      </c>
      <c r="M442" s="838">
        <f t="shared" si="355"/>
        <v>1147500</v>
      </c>
      <c r="N442" s="608">
        <v>1</v>
      </c>
      <c r="O442" s="605">
        <v>1</v>
      </c>
      <c r="P442" s="464">
        <f t="shared" si="356"/>
        <v>83200</v>
      </c>
      <c r="Q442" s="465">
        <f t="shared" si="357"/>
        <v>0</v>
      </c>
      <c r="R442" s="465">
        <f t="shared" si="358"/>
        <v>0</v>
      </c>
      <c r="S442" s="465">
        <f t="shared" si="359"/>
        <v>95625</v>
      </c>
      <c r="T442" s="464">
        <f t="shared" si="360"/>
        <v>95625</v>
      </c>
      <c r="U442" s="464">
        <f t="shared" si="361"/>
        <v>1147500</v>
      </c>
      <c r="V442" s="608">
        <v>1</v>
      </c>
      <c r="W442" s="605">
        <v>1</v>
      </c>
      <c r="X442" s="464">
        <f t="shared" si="362"/>
        <v>83200</v>
      </c>
      <c r="Y442" s="465">
        <f t="shared" si="363"/>
        <v>0</v>
      </c>
      <c r="Z442" s="465">
        <f t="shared" si="364"/>
        <v>0</v>
      </c>
      <c r="AA442" s="465">
        <f t="shared" si="365"/>
        <v>95625</v>
      </c>
      <c r="AB442" s="464">
        <f t="shared" si="366"/>
        <v>95625</v>
      </c>
      <c r="AC442" s="464">
        <f t="shared" si="367"/>
        <v>1147500</v>
      </c>
      <c r="AD442" s="608">
        <v>1</v>
      </c>
      <c r="AE442" s="605">
        <v>1</v>
      </c>
      <c r="AF442" s="464">
        <f t="shared" si="368"/>
        <v>83200</v>
      </c>
      <c r="AG442" s="465">
        <f t="shared" si="369"/>
        <v>0</v>
      </c>
      <c r="AH442" s="465">
        <f t="shared" si="370"/>
        <v>0</v>
      </c>
      <c r="AI442" s="465">
        <f t="shared" si="371"/>
        <v>95625</v>
      </c>
      <c r="AJ442" s="464">
        <f t="shared" si="372"/>
        <v>95625</v>
      </c>
      <c r="AK442" s="464">
        <f t="shared" si="373"/>
        <v>1147500</v>
      </c>
    </row>
    <row r="443" spans="1:37" s="463" customFormat="1" ht="17.25">
      <c r="A443" s="875">
        <v>9</v>
      </c>
      <c r="B443" s="876" t="s">
        <v>1582</v>
      </c>
      <c r="C443" s="853" t="s">
        <v>1982</v>
      </c>
      <c r="D443" s="853">
        <v>1976</v>
      </c>
      <c r="E443" s="880" t="s">
        <v>408</v>
      </c>
      <c r="F443" s="836">
        <v>1</v>
      </c>
      <c r="G443" s="837">
        <v>1</v>
      </c>
      <c r="H443" s="838">
        <v>83200</v>
      </c>
      <c r="I443" s="840"/>
      <c r="J443" s="840"/>
      <c r="K443" s="840">
        <v>104000</v>
      </c>
      <c r="L443" s="840">
        <f t="shared" si="374"/>
        <v>104000</v>
      </c>
      <c r="M443" s="838">
        <f t="shared" si="355"/>
        <v>1248000</v>
      </c>
      <c r="N443" s="608">
        <v>1</v>
      </c>
      <c r="O443" s="605">
        <v>1</v>
      </c>
      <c r="P443" s="464">
        <f t="shared" si="356"/>
        <v>83200</v>
      </c>
      <c r="Q443" s="465">
        <f t="shared" si="357"/>
        <v>0</v>
      </c>
      <c r="R443" s="465">
        <f t="shared" si="358"/>
        <v>0</v>
      </c>
      <c r="S443" s="465">
        <f t="shared" si="359"/>
        <v>104000</v>
      </c>
      <c r="T443" s="464">
        <f t="shared" si="360"/>
        <v>104000</v>
      </c>
      <c r="U443" s="464">
        <f t="shared" si="361"/>
        <v>1248000</v>
      </c>
      <c r="V443" s="608">
        <v>1</v>
      </c>
      <c r="W443" s="605">
        <v>1</v>
      </c>
      <c r="X443" s="464">
        <f t="shared" si="362"/>
        <v>83200</v>
      </c>
      <c r="Y443" s="465">
        <f t="shared" si="363"/>
        <v>0</v>
      </c>
      <c r="Z443" s="465">
        <f t="shared" si="364"/>
        <v>0</v>
      </c>
      <c r="AA443" s="465">
        <f t="shared" si="365"/>
        <v>104000</v>
      </c>
      <c r="AB443" s="464">
        <f t="shared" si="366"/>
        <v>104000</v>
      </c>
      <c r="AC443" s="464">
        <f t="shared" si="367"/>
        <v>1248000</v>
      </c>
      <c r="AD443" s="608">
        <v>1</v>
      </c>
      <c r="AE443" s="605">
        <v>1</v>
      </c>
      <c r="AF443" s="464">
        <f t="shared" si="368"/>
        <v>83200</v>
      </c>
      <c r="AG443" s="465">
        <f t="shared" si="369"/>
        <v>0</v>
      </c>
      <c r="AH443" s="465">
        <f t="shared" si="370"/>
        <v>0</v>
      </c>
      <c r="AI443" s="465">
        <f t="shared" si="371"/>
        <v>104000</v>
      </c>
      <c r="AJ443" s="464">
        <f t="shared" si="372"/>
        <v>104000</v>
      </c>
      <c r="AK443" s="464">
        <f t="shared" si="373"/>
        <v>1248000</v>
      </c>
    </row>
    <row r="444" spans="1:37" s="463" customFormat="1" ht="17.25">
      <c r="A444" s="875">
        <v>10</v>
      </c>
      <c r="B444" s="876" t="s">
        <v>1189</v>
      </c>
      <c r="C444" s="853" t="s">
        <v>1982</v>
      </c>
      <c r="D444" s="853">
        <v>1963</v>
      </c>
      <c r="E444" s="880" t="s">
        <v>408</v>
      </c>
      <c r="F444" s="836">
        <v>1</v>
      </c>
      <c r="G444" s="837">
        <v>1</v>
      </c>
      <c r="H444" s="838">
        <v>83200</v>
      </c>
      <c r="I444" s="840"/>
      <c r="J444" s="840"/>
      <c r="K444" s="840">
        <v>95625</v>
      </c>
      <c r="L444" s="840">
        <f t="shared" si="374"/>
        <v>95625</v>
      </c>
      <c r="M444" s="838">
        <f t="shared" si="355"/>
        <v>1147500</v>
      </c>
      <c r="N444" s="608">
        <v>1</v>
      </c>
      <c r="O444" s="605">
        <v>1</v>
      </c>
      <c r="P444" s="464">
        <f t="shared" si="356"/>
        <v>83200</v>
      </c>
      <c r="Q444" s="465">
        <f t="shared" si="357"/>
        <v>0</v>
      </c>
      <c r="R444" s="465">
        <f t="shared" si="358"/>
        <v>0</v>
      </c>
      <c r="S444" s="465">
        <f t="shared" si="359"/>
        <v>95625</v>
      </c>
      <c r="T444" s="464">
        <f t="shared" si="360"/>
        <v>95625</v>
      </c>
      <c r="U444" s="464">
        <f t="shared" si="361"/>
        <v>1147500</v>
      </c>
      <c r="V444" s="608">
        <v>1</v>
      </c>
      <c r="W444" s="605">
        <v>1</v>
      </c>
      <c r="X444" s="464">
        <f t="shared" si="362"/>
        <v>83200</v>
      </c>
      <c r="Y444" s="465">
        <f t="shared" si="363"/>
        <v>0</v>
      </c>
      <c r="Z444" s="465">
        <f t="shared" si="364"/>
        <v>0</v>
      </c>
      <c r="AA444" s="465">
        <f t="shared" si="365"/>
        <v>95625</v>
      </c>
      <c r="AB444" s="464">
        <f t="shared" si="366"/>
        <v>95625</v>
      </c>
      <c r="AC444" s="464">
        <f t="shared" si="367"/>
        <v>1147500</v>
      </c>
      <c r="AD444" s="608">
        <v>1</v>
      </c>
      <c r="AE444" s="605">
        <v>1</v>
      </c>
      <c r="AF444" s="464">
        <f t="shared" si="368"/>
        <v>83200</v>
      </c>
      <c r="AG444" s="465">
        <f t="shared" si="369"/>
        <v>0</v>
      </c>
      <c r="AH444" s="465">
        <f t="shared" si="370"/>
        <v>0</v>
      </c>
      <c r="AI444" s="465">
        <f t="shared" si="371"/>
        <v>95625</v>
      </c>
      <c r="AJ444" s="464">
        <f t="shared" si="372"/>
        <v>95625</v>
      </c>
      <c r="AK444" s="464">
        <f t="shared" si="373"/>
        <v>1147500</v>
      </c>
    </row>
    <row r="445" spans="1:37" s="463" customFormat="1" ht="17.25">
      <c r="A445" s="875">
        <v>11</v>
      </c>
      <c r="B445" s="876" t="s">
        <v>1383</v>
      </c>
      <c r="C445" s="928" t="s">
        <v>1982</v>
      </c>
      <c r="D445" s="929">
        <v>1968</v>
      </c>
      <c r="E445" s="884" t="s">
        <v>408</v>
      </c>
      <c r="F445" s="836">
        <v>1</v>
      </c>
      <c r="G445" s="837">
        <v>1</v>
      </c>
      <c r="H445" s="838">
        <v>83200</v>
      </c>
      <c r="I445" s="840"/>
      <c r="J445" s="840"/>
      <c r="K445" s="840">
        <v>95625</v>
      </c>
      <c r="L445" s="840">
        <f t="shared" si="374"/>
        <v>95625</v>
      </c>
      <c r="M445" s="838">
        <f t="shared" si="355"/>
        <v>1147500</v>
      </c>
      <c r="N445" s="608">
        <v>1</v>
      </c>
      <c r="O445" s="605">
        <v>1</v>
      </c>
      <c r="P445" s="464">
        <f t="shared" si="356"/>
        <v>83200</v>
      </c>
      <c r="Q445" s="465">
        <f t="shared" si="357"/>
        <v>0</v>
      </c>
      <c r="R445" s="465">
        <f t="shared" si="358"/>
        <v>0</v>
      </c>
      <c r="S445" s="465">
        <f t="shared" si="359"/>
        <v>95625</v>
      </c>
      <c r="T445" s="464">
        <f t="shared" si="360"/>
        <v>95625</v>
      </c>
      <c r="U445" s="464">
        <f t="shared" si="361"/>
        <v>1147500</v>
      </c>
      <c r="V445" s="608">
        <v>1</v>
      </c>
      <c r="W445" s="605">
        <v>1</v>
      </c>
      <c r="X445" s="464">
        <f t="shared" si="362"/>
        <v>83200</v>
      </c>
      <c r="Y445" s="465">
        <f t="shared" si="363"/>
        <v>0</v>
      </c>
      <c r="Z445" s="465">
        <f t="shared" si="364"/>
        <v>0</v>
      </c>
      <c r="AA445" s="465">
        <f t="shared" si="365"/>
        <v>95625</v>
      </c>
      <c r="AB445" s="464">
        <f t="shared" si="366"/>
        <v>95625</v>
      </c>
      <c r="AC445" s="464">
        <f t="shared" si="367"/>
        <v>1147500</v>
      </c>
      <c r="AD445" s="608">
        <v>1</v>
      </c>
      <c r="AE445" s="605">
        <v>1</v>
      </c>
      <c r="AF445" s="464">
        <f t="shared" si="368"/>
        <v>83200</v>
      </c>
      <c r="AG445" s="465">
        <f t="shared" si="369"/>
        <v>0</v>
      </c>
      <c r="AH445" s="465">
        <f t="shared" si="370"/>
        <v>0</v>
      </c>
      <c r="AI445" s="465">
        <f t="shared" si="371"/>
        <v>95625</v>
      </c>
      <c r="AJ445" s="464">
        <f t="shared" si="372"/>
        <v>95625</v>
      </c>
      <c r="AK445" s="464">
        <f t="shared" si="373"/>
        <v>1147500</v>
      </c>
    </row>
    <row r="446" spans="1:37" s="463" customFormat="1" ht="17.25">
      <c r="A446" s="875">
        <v>12</v>
      </c>
      <c r="B446" s="876" t="s">
        <v>1190</v>
      </c>
      <c r="C446" s="928" t="s">
        <v>1982</v>
      </c>
      <c r="D446" s="929">
        <v>1974</v>
      </c>
      <c r="E446" s="884" t="s">
        <v>408</v>
      </c>
      <c r="F446" s="836">
        <v>1</v>
      </c>
      <c r="G446" s="837">
        <v>1</v>
      </c>
      <c r="H446" s="838">
        <v>83200</v>
      </c>
      <c r="I446" s="839"/>
      <c r="J446" s="839"/>
      <c r="K446" s="840">
        <v>104000</v>
      </c>
      <c r="L446" s="840">
        <f t="shared" si="374"/>
        <v>104000</v>
      </c>
      <c r="M446" s="838">
        <f t="shared" si="355"/>
        <v>1248000</v>
      </c>
      <c r="N446" s="608">
        <v>1</v>
      </c>
      <c r="O446" s="605">
        <v>1</v>
      </c>
      <c r="P446" s="464">
        <f t="shared" si="356"/>
        <v>83200</v>
      </c>
      <c r="Q446" s="465">
        <f t="shared" si="357"/>
        <v>0</v>
      </c>
      <c r="R446" s="465">
        <f t="shared" si="358"/>
        <v>0</v>
      </c>
      <c r="S446" s="465">
        <f t="shared" si="359"/>
        <v>104000</v>
      </c>
      <c r="T446" s="464">
        <f t="shared" si="360"/>
        <v>104000</v>
      </c>
      <c r="U446" s="464">
        <f t="shared" si="361"/>
        <v>1248000</v>
      </c>
      <c r="V446" s="608">
        <v>1</v>
      </c>
      <c r="W446" s="605">
        <v>1</v>
      </c>
      <c r="X446" s="464">
        <f t="shared" si="362"/>
        <v>83200</v>
      </c>
      <c r="Y446" s="465">
        <f t="shared" si="363"/>
        <v>0</v>
      </c>
      <c r="Z446" s="465">
        <f t="shared" si="364"/>
        <v>0</v>
      </c>
      <c r="AA446" s="465">
        <f t="shared" si="365"/>
        <v>104000</v>
      </c>
      <c r="AB446" s="464">
        <f t="shared" si="366"/>
        <v>104000</v>
      </c>
      <c r="AC446" s="464">
        <f t="shared" si="367"/>
        <v>1248000</v>
      </c>
      <c r="AD446" s="608">
        <v>1</v>
      </c>
      <c r="AE446" s="605">
        <v>1</v>
      </c>
      <c r="AF446" s="464">
        <f t="shared" si="368"/>
        <v>83200</v>
      </c>
      <c r="AG446" s="465">
        <f t="shared" si="369"/>
        <v>0</v>
      </c>
      <c r="AH446" s="465">
        <f t="shared" si="370"/>
        <v>0</v>
      </c>
      <c r="AI446" s="465">
        <f t="shared" si="371"/>
        <v>104000</v>
      </c>
      <c r="AJ446" s="464">
        <f t="shared" si="372"/>
        <v>104000</v>
      </c>
      <c r="AK446" s="464">
        <f t="shared" si="373"/>
        <v>1248000</v>
      </c>
    </row>
    <row r="447" spans="1:37" s="463" customFormat="1" ht="17.25">
      <c r="A447" s="875">
        <v>13</v>
      </c>
      <c r="B447" s="876" t="s">
        <v>70</v>
      </c>
      <c r="C447" s="883"/>
      <c r="D447" s="893"/>
      <c r="E447" s="884" t="s">
        <v>410</v>
      </c>
      <c r="F447" s="836">
        <v>1</v>
      </c>
      <c r="G447" s="837">
        <v>1</v>
      </c>
      <c r="H447" s="838">
        <v>83200</v>
      </c>
      <c r="I447" s="839"/>
      <c r="J447" s="839"/>
      <c r="K447" s="840">
        <v>104000</v>
      </c>
      <c r="L447" s="840">
        <f t="shared" si="374"/>
        <v>104000</v>
      </c>
      <c r="M447" s="838">
        <f>+L447*12</f>
        <v>1248000</v>
      </c>
      <c r="N447" s="608">
        <v>1</v>
      </c>
      <c r="O447" s="605">
        <v>1</v>
      </c>
      <c r="P447" s="464">
        <f t="shared" si="356"/>
        <v>83200</v>
      </c>
      <c r="Q447" s="465">
        <f t="shared" si="357"/>
        <v>0</v>
      </c>
      <c r="R447" s="465">
        <f t="shared" si="358"/>
        <v>0</v>
      </c>
      <c r="S447" s="465">
        <f t="shared" si="359"/>
        <v>104000</v>
      </c>
      <c r="T447" s="464">
        <f t="shared" si="360"/>
        <v>104000</v>
      </c>
      <c r="U447" s="464">
        <f>+T447*12</f>
        <v>1248000</v>
      </c>
      <c r="V447" s="608">
        <v>1</v>
      </c>
      <c r="W447" s="605">
        <v>1</v>
      </c>
      <c r="X447" s="464">
        <f t="shared" si="362"/>
        <v>83200</v>
      </c>
      <c r="Y447" s="465">
        <f t="shared" si="363"/>
        <v>0</v>
      </c>
      <c r="Z447" s="465">
        <f t="shared" si="364"/>
        <v>0</v>
      </c>
      <c r="AA447" s="465">
        <f t="shared" si="365"/>
        <v>104000</v>
      </c>
      <c r="AB447" s="464">
        <f t="shared" si="366"/>
        <v>104000</v>
      </c>
      <c r="AC447" s="464">
        <f>+AB447*12</f>
        <v>1248000</v>
      </c>
      <c r="AD447" s="608">
        <v>1</v>
      </c>
      <c r="AE447" s="605">
        <v>1</v>
      </c>
      <c r="AF447" s="464">
        <f t="shared" si="368"/>
        <v>83200</v>
      </c>
      <c r="AG447" s="465">
        <f t="shared" si="369"/>
        <v>0</v>
      </c>
      <c r="AH447" s="465">
        <f t="shared" si="370"/>
        <v>0</v>
      </c>
      <c r="AI447" s="465">
        <f t="shared" si="371"/>
        <v>104000</v>
      </c>
      <c r="AJ447" s="464">
        <f t="shared" si="372"/>
        <v>104000</v>
      </c>
      <c r="AK447" s="464">
        <f>+AJ447*12</f>
        <v>1248000</v>
      </c>
    </row>
    <row r="448" spans="1:37" s="463" customFormat="1" ht="40.5">
      <c r="A448" s="875">
        <v>14</v>
      </c>
      <c r="B448" s="876" t="s">
        <v>245</v>
      </c>
      <c r="C448" s="842" t="s">
        <v>1981</v>
      </c>
      <c r="D448" s="842">
        <v>1977</v>
      </c>
      <c r="E448" s="843" t="s">
        <v>928</v>
      </c>
      <c r="F448" s="836">
        <v>1</v>
      </c>
      <c r="G448" s="837">
        <v>1</v>
      </c>
      <c r="H448" s="838">
        <v>83200</v>
      </c>
      <c r="I448" s="840"/>
      <c r="J448" s="840"/>
      <c r="K448" s="840">
        <v>104000</v>
      </c>
      <c r="L448" s="838">
        <f>+I448+J448+K448</f>
        <v>104000</v>
      </c>
      <c r="M448" s="838">
        <f t="shared" si="355"/>
        <v>1248000</v>
      </c>
      <c r="N448" s="608">
        <v>1</v>
      </c>
      <c r="O448" s="605">
        <v>1</v>
      </c>
      <c r="P448" s="464">
        <f t="shared" si="356"/>
        <v>83200</v>
      </c>
      <c r="Q448" s="465">
        <f t="shared" si="357"/>
        <v>0</v>
      </c>
      <c r="R448" s="465">
        <f t="shared" si="358"/>
        <v>0</v>
      </c>
      <c r="S448" s="465">
        <f t="shared" si="359"/>
        <v>104000</v>
      </c>
      <c r="T448" s="464">
        <f t="shared" si="360"/>
        <v>104000</v>
      </c>
      <c r="U448" s="464">
        <f t="shared" si="361"/>
        <v>1248000</v>
      </c>
      <c r="V448" s="608">
        <v>1</v>
      </c>
      <c r="W448" s="605">
        <v>1</v>
      </c>
      <c r="X448" s="464">
        <f t="shared" si="362"/>
        <v>83200</v>
      </c>
      <c r="Y448" s="465">
        <f t="shared" si="363"/>
        <v>0</v>
      </c>
      <c r="Z448" s="465">
        <f t="shared" si="364"/>
        <v>0</v>
      </c>
      <c r="AA448" s="465">
        <f t="shared" si="365"/>
        <v>104000</v>
      </c>
      <c r="AB448" s="464">
        <f t="shared" si="366"/>
        <v>104000</v>
      </c>
      <c r="AC448" s="464">
        <f t="shared" si="367"/>
        <v>1248000</v>
      </c>
      <c r="AD448" s="608">
        <v>1</v>
      </c>
      <c r="AE448" s="605">
        <v>1</v>
      </c>
      <c r="AF448" s="464">
        <f t="shared" si="368"/>
        <v>83200</v>
      </c>
      <c r="AG448" s="465">
        <f t="shared" si="369"/>
        <v>0</v>
      </c>
      <c r="AH448" s="465">
        <f t="shared" si="370"/>
        <v>0</v>
      </c>
      <c r="AI448" s="465">
        <f t="shared" si="371"/>
        <v>104000</v>
      </c>
      <c r="AJ448" s="464">
        <f t="shared" si="372"/>
        <v>104000</v>
      </c>
      <c r="AK448" s="464">
        <f t="shared" si="373"/>
        <v>1248000</v>
      </c>
    </row>
    <row r="449" spans="1:37" s="463" customFormat="1" ht="27">
      <c r="A449" s="875">
        <v>15</v>
      </c>
      <c r="B449" s="876" t="s">
        <v>1580</v>
      </c>
      <c r="C449" s="842" t="s">
        <v>1981</v>
      </c>
      <c r="D449" s="842">
        <v>1960</v>
      </c>
      <c r="E449" s="843" t="s">
        <v>929</v>
      </c>
      <c r="F449" s="836">
        <v>1</v>
      </c>
      <c r="G449" s="837">
        <v>1.25</v>
      </c>
      <c r="H449" s="838">
        <v>83200</v>
      </c>
      <c r="I449" s="840"/>
      <c r="J449" s="840"/>
      <c r="K449" s="838">
        <v>104000</v>
      </c>
      <c r="L449" s="838">
        <f>+I449+J449+K449</f>
        <v>104000</v>
      </c>
      <c r="M449" s="838">
        <f t="shared" si="355"/>
        <v>1248000</v>
      </c>
      <c r="N449" s="608">
        <v>1</v>
      </c>
      <c r="O449" s="605">
        <v>1.25</v>
      </c>
      <c r="P449" s="464">
        <f t="shared" si="356"/>
        <v>83200</v>
      </c>
      <c r="Q449" s="465">
        <f t="shared" si="357"/>
        <v>0</v>
      </c>
      <c r="R449" s="465">
        <f t="shared" si="358"/>
        <v>0</v>
      </c>
      <c r="S449" s="465">
        <f t="shared" si="359"/>
        <v>104000</v>
      </c>
      <c r="T449" s="464">
        <f t="shared" si="360"/>
        <v>104000</v>
      </c>
      <c r="U449" s="464">
        <f t="shared" si="361"/>
        <v>1248000</v>
      </c>
      <c r="V449" s="608">
        <v>1</v>
      </c>
      <c r="W449" s="605">
        <v>1.25</v>
      </c>
      <c r="X449" s="464">
        <f t="shared" si="362"/>
        <v>83200</v>
      </c>
      <c r="Y449" s="465">
        <f t="shared" si="363"/>
        <v>0</v>
      </c>
      <c r="Z449" s="465">
        <f t="shared" si="364"/>
        <v>0</v>
      </c>
      <c r="AA449" s="465">
        <f t="shared" si="365"/>
        <v>104000</v>
      </c>
      <c r="AB449" s="464">
        <f t="shared" si="366"/>
        <v>104000</v>
      </c>
      <c r="AC449" s="464">
        <f t="shared" si="367"/>
        <v>1248000</v>
      </c>
      <c r="AD449" s="608">
        <v>1</v>
      </c>
      <c r="AE449" s="605">
        <v>1.25</v>
      </c>
      <c r="AF449" s="464">
        <f t="shared" si="368"/>
        <v>83200</v>
      </c>
      <c r="AG449" s="465">
        <f t="shared" si="369"/>
        <v>0</v>
      </c>
      <c r="AH449" s="465">
        <f t="shared" si="370"/>
        <v>0</v>
      </c>
      <c r="AI449" s="465">
        <f t="shared" si="371"/>
        <v>104000</v>
      </c>
      <c r="AJ449" s="464">
        <f t="shared" si="372"/>
        <v>104000</v>
      </c>
      <c r="AK449" s="464">
        <f t="shared" si="373"/>
        <v>1248000</v>
      </c>
    </row>
    <row r="450" spans="1:37" s="463" customFormat="1" ht="17.25">
      <c r="A450" s="875">
        <v>16</v>
      </c>
      <c r="B450" s="876" t="s">
        <v>1191</v>
      </c>
      <c r="C450" s="842" t="s">
        <v>1981</v>
      </c>
      <c r="D450" s="842">
        <v>1958</v>
      </c>
      <c r="E450" s="843" t="s">
        <v>404</v>
      </c>
      <c r="F450" s="836">
        <v>1</v>
      </c>
      <c r="G450" s="837">
        <v>1.2</v>
      </c>
      <c r="H450" s="838">
        <v>83200</v>
      </c>
      <c r="I450" s="839"/>
      <c r="J450" s="839"/>
      <c r="K450" s="839">
        <v>99840</v>
      </c>
      <c r="L450" s="840">
        <f>+I450+J450+K450</f>
        <v>99840</v>
      </c>
      <c r="M450" s="838">
        <f t="shared" si="355"/>
        <v>1198080</v>
      </c>
      <c r="N450" s="608">
        <v>1</v>
      </c>
      <c r="O450" s="605">
        <v>1.2</v>
      </c>
      <c r="P450" s="464">
        <f t="shared" si="356"/>
        <v>83200</v>
      </c>
      <c r="Q450" s="465">
        <f t="shared" si="357"/>
        <v>0</v>
      </c>
      <c r="R450" s="465">
        <f t="shared" si="358"/>
        <v>0</v>
      </c>
      <c r="S450" s="465">
        <f t="shared" si="359"/>
        <v>99840</v>
      </c>
      <c r="T450" s="464">
        <f t="shared" si="360"/>
        <v>99840</v>
      </c>
      <c r="U450" s="464">
        <f t="shared" si="361"/>
        <v>1198080</v>
      </c>
      <c r="V450" s="608">
        <v>1</v>
      </c>
      <c r="W450" s="605">
        <v>1.2</v>
      </c>
      <c r="X450" s="464">
        <f t="shared" si="362"/>
        <v>83200</v>
      </c>
      <c r="Y450" s="465">
        <f t="shared" si="363"/>
        <v>0</v>
      </c>
      <c r="Z450" s="465">
        <f t="shared" si="364"/>
        <v>0</v>
      </c>
      <c r="AA450" s="465">
        <f t="shared" si="365"/>
        <v>99840</v>
      </c>
      <c r="AB450" s="464">
        <f t="shared" si="366"/>
        <v>99840</v>
      </c>
      <c r="AC450" s="464">
        <f t="shared" si="367"/>
        <v>1198080</v>
      </c>
      <c r="AD450" s="608">
        <v>1</v>
      </c>
      <c r="AE450" s="605">
        <v>1.2</v>
      </c>
      <c r="AF450" s="464">
        <f t="shared" si="368"/>
        <v>83200</v>
      </c>
      <c r="AG450" s="465">
        <f t="shared" si="369"/>
        <v>0</v>
      </c>
      <c r="AH450" s="465">
        <f t="shared" si="370"/>
        <v>0</v>
      </c>
      <c r="AI450" s="465">
        <f t="shared" si="371"/>
        <v>99840</v>
      </c>
      <c r="AJ450" s="464">
        <f t="shared" si="372"/>
        <v>99840</v>
      </c>
      <c r="AK450" s="464">
        <f t="shared" si="373"/>
        <v>1198080</v>
      </c>
    </row>
    <row r="451" spans="1:37" s="463" customFormat="1" ht="22.5">
      <c r="A451" s="997" t="s">
        <v>47</v>
      </c>
      <c r="B451" s="997"/>
      <c r="C451" s="997"/>
      <c r="D451" s="997"/>
      <c r="E451" s="997"/>
      <c r="F451" s="614">
        <f t="shared" ref="F451:AK451" si="375">SUM(F435:F450)</f>
        <v>16</v>
      </c>
      <c r="G451" s="614">
        <f t="shared" si="375"/>
        <v>18.45</v>
      </c>
      <c r="H451" s="614">
        <f t="shared" si="375"/>
        <v>1331200</v>
      </c>
      <c r="I451" s="614">
        <f t="shared" si="375"/>
        <v>0</v>
      </c>
      <c r="J451" s="614">
        <f t="shared" si="375"/>
        <v>0</v>
      </c>
      <c r="K451" s="614">
        <f t="shared" si="375"/>
        <v>1709540</v>
      </c>
      <c r="L451" s="614">
        <f t="shared" si="375"/>
        <v>1709540</v>
      </c>
      <c r="M451" s="614">
        <f t="shared" si="375"/>
        <v>20514480</v>
      </c>
      <c r="N451" s="614">
        <f t="shared" si="375"/>
        <v>16</v>
      </c>
      <c r="O451" s="614">
        <f t="shared" si="375"/>
        <v>18.45</v>
      </c>
      <c r="P451" s="614">
        <f t="shared" si="375"/>
        <v>1331200</v>
      </c>
      <c r="Q451" s="614">
        <f t="shared" si="375"/>
        <v>0</v>
      </c>
      <c r="R451" s="614">
        <f t="shared" si="375"/>
        <v>0</v>
      </c>
      <c r="S451" s="614">
        <f t="shared" si="375"/>
        <v>1709540</v>
      </c>
      <c r="T451" s="614">
        <f t="shared" si="375"/>
        <v>1709540</v>
      </c>
      <c r="U451" s="614">
        <f t="shared" si="375"/>
        <v>20514480</v>
      </c>
      <c r="V451" s="614">
        <f t="shared" si="375"/>
        <v>16</v>
      </c>
      <c r="W451" s="614">
        <f t="shared" si="375"/>
        <v>18.45</v>
      </c>
      <c r="X451" s="614">
        <f t="shared" si="375"/>
        <v>1331200</v>
      </c>
      <c r="Y451" s="614">
        <f t="shared" si="375"/>
        <v>0</v>
      </c>
      <c r="Z451" s="614">
        <f t="shared" si="375"/>
        <v>0</v>
      </c>
      <c r="AA451" s="614">
        <f t="shared" si="375"/>
        <v>1709540</v>
      </c>
      <c r="AB451" s="614">
        <f t="shared" si="375"/>
        <v>1709540</v>
      </c>
      <c r="AC451" s="614">
        <f t="shared" si="375"/>
        <v>20514480</v>
      </c>
      <c r="AD451" s="614">
        <f t="shared" si="375"/>
        <v>16</v>
      </c>
      <c r="AE451" s="614">
        <f t="shared" si="375"/>
        <v>18.45</v>
      </c>
      <c r="AF451" s="614">
        <f t="shared" si="375"/>
        <v>1331200</v>
      </c>
      <c r="AG451" s="614">
        <f t="shared" si="375"/>
        <v>0</v>
      </c>
      <c r="AH451" s="614">
        <f t="shared" si="375"/>
        <v>0</v>
      </c>
      <c r="AI451" s="614">
        <f t="shared" si="375"/>
        <v>1709540</v>
      </c>
      <c r="AJ451" s="614">
        <f t="shared" si="375"/>
        <v>1709540</v>
      </c>
      <c r="AK451" s="614">
        <f t="shared" si="375"/>
        <v>20514480</v>
      </c>
    </row>
    <row r="452" spans="1:37" s="463" customFormat="1" ht="22.5">
      <c r="A452" s="510"/>
      <c r="B452" s="470"/>
      <c r="C452" s="470"/>
      <c r="D452" s="470"/>
      <c r="E452" s="470"/>
      <c r="F452" s="473"/>
      <c r="G452" s="473"/>
      <c r="H452" s="473"/>
      <c r="I452" s="473"/>
      <c r="J452" s="473"/>
      <c r="K452" s="473"/>
      <c r="L452" s="473"/>
      <c r="M452" s="473"/>
      <c r="N452" s="473"/>
      <c r="O452" s="473"/>
      <c r="P452" s="473"/>
      <c r="Q452" s="473"/>
      <c r="R452" s="473"/>
      <c r="S452" s="473"/>
      <c r="T452" s="473"/>
      <c r="U452" s="473"/>
      <c r="V452" s="473"/>
      <c r="W452" s="473"/>
      <c r="X452" s="473"/>
      <c r="Y452" s="473"/>
      <c r="Z452" s="473"/>
      <c r="AA452" s="473"/>
      <c r="AB452" s="473"/>
      <c r="AC452" s="473"/>
      <c r="AD452" s="473"/>
      <c r="AE452" s="473"/>
      <c r="AF452" s="473"/>
      <c r="AG452" s="473"/>
      <c r="AH452" s="473"/>
      <c r="AI452" s="473"/>
      <c r="AJ452" s="473"/>
      <c r="AK452" s="473"/>
    </row>
    <row r="453" spans="1:37" s="463" customFormat="1" ht="17.25">
      <c r="A453" s="999" t="s">
        <v>554</v>
      </c>
      <c r="B453" s="1000"/>
      <c r="C453" s="1000"/>
      <c r="D453" s="1000"/>
      <c r="E453" s="1001"/>
      <c r="F453" s="998" t="s">
        <v>1443</v>
      </c>
      <c r="G453" s="998"/>
      <c r="H453" s="998"/>
      <c r="I453" s="998"/>
      <c r="J453" s="998"/>
      <c r="K453" s="998"/>
      <c r="L453" s="998"/>
      <c r="M453" s="998"/>
      <c r="N453" s="998" t="s">
        <v>1443</v>
      </c>
      <c r="O453" s="998"/>
      <c r="P453" s="998"/>
      <c r="Q453" s="998"/>
      <c r="R453" s="998"/>
      <c r="S453" s="998"/>
      <c r="T453" s="998"/>
      <c r="U453" s="998"/>
      <c r="V453" s="998" t="s">
        <v>1443</v>
      </c>
      <c r="W453" s="998"/>
      <c r="X453" s="998"/>
      <c r="Y453" s="998"/>
      <c r="Z453" s="998"/>
      <c r="AA453" s="998"/>
      <c r="AB453" s="998"/>
      <c r="AC453" s="998"/>
      <c r="AD453" s="998" t="s">
        <v>1443</v>
      </c>
      <c r="AE453" s="998"/>
      <c r="AF453" s="998"/>
      <c r="AG453" s="998"/>
      <c r="AH453" s="998"/>
      <c r="AI453" s="998"/>
      <c r="AJ453" s="998"/>
      <c r="AK453" s="998"/>
    </row>
    <row r="454" spans="1:37" s="604" customFormat="1" ht="24" customHeight="1">
      <c r="A454" s="1002" t="s">
        <v>224</v>
      </c>
      <c r="B454" s="1003"/>
      <c r="C454" s="1003"/>
      <c r="D454" s="1003"/>
      <c r="E454" s="1004"/>
      <c r="F454" s="996" t="s">
        <v>1410</v>
      </c>
      <c r="G454" s="996"/>
      <c r="H454" s="996"/>
      <c r="I454" s="996"/>
      <c r="J454" s="996"/>
      <c r="K454" s="996"/>
      <c r="L454" s="996"/>
      <c r="M454" s="996"/>
      <c r="N454" s="1002" t="s">
        <v>1946</v>
      </c>
      <c r="O454" s="1003"/>
      <c r="P454" s="1003"/>
      <c r="Q454" s="1003"/>
      <c r="R454" s="1003"/>
      <c r="S454" s="1003"/>
      <c r="T454" s="1003"/>
      <c r="U454" s="1004"/>
      <c r="V454" s="996" t="s">
        <v>2458</v>
      </c>
      <c r="W454" s="996"/>
      <c r="X454" s="996"/>
      <c r="Y454" s="996"/>
      <c r="Z454" s="996"/>
      <c r="AA454" s="996"/>
      <c r="AB454" s="996"/>
      <c r="AC454" s="996"/>
      <c r="AD454" s="996" t="s">
        <v>2932</v>
      </c>
      <c r="AE454" s="996"/>
      <c r="AF454" s="996"/>
      <c r="AG454" s="996"/>
      <c r="AH454" s="996"/>
      <c r="AI454" s="996"/>
      <c r="AJ454" s="996"/>
      <c r="AK454" s="996"/>
    </row>
    <row r="455" spans="1:37" s="603" customFormat="1" ht="82.5" customHeight="1">
      <c r="A455" s="775" t="s">
        <v>10</v>
      </c>
      <c r="B455" s="748" t="s">
        <v>54</v>
      </c>
      <c r="C455" s="748" t="s">
        <v>1958</v>
      </c>
      <c r="D455" s="579" t="s">
        <v>1959</v>
      </c>
      <c r="E455" s="748" t="s">
        <v>55</v>
      </c>
      <c r="F455" s="616" t="s">
        <v>56</v>
      </c>
      <c r="G455" s="616" t="s">
        <v>90</v>
      </c>
      <c r="H455" s="616" t="s">
        <v>62</v>
      </c>
      <c r="I455" s="616" t="s">
        <v>58</v>
      </c>
      <c r="J455" s="616" t="s">
        <v>59</v>
      </c>
      <c r="K455" s="616" t="s">
        <v>597</v>
      </c>
      <c r="L455" s="616" t="s">
        <v>552</v>
      </c>
      <c r="M455" s="617" t="s">
        <v>1411</v>
      </c>
      <c r="N455" s="616" t="s">
        <v>56</v>
      </c>
      <c r="O455" s="616" t="s">
        <v>90</v>
      </c>
      <c r="P455" s="616" t="s">
        <v>62</v>
      </c>
      <c r="Q455" s="616" t="s">
        <v>58</v>
      </c>
      <c r="R455" s="616" t="s">
        <v>59</v>
      </c>
      <c r="S455" s="616" t="s">
        <v>597</v>
      </c>
      <c r="T455" s="616" t="s">
        <v>552</v>
      </c>
      <c r="U455" s="617" t="s">
        <v>1952</v>
      </c>
      <c r="V455" s="616" t="s">
        <v>56</v>
      </c>
      <c r="W455" s="616" t="s">
        <v>90</v>
      </c>
      <c r="X455" s="616" t="s">
        <v>62</v>
      </c>
      <c r="Y455" s="616" t="s">
        <v>58</v>
      </c>
      <c r="Z455" s="616" t="s">
        <v>59</v>
      </c>
      <c r="AA455" s="616" t="s">
        <v>597</v>
      </c>
      <c r="AB455" s="616" t="s">
        <v>552</v>
      </c>
      <c r="AC455" s="617" t="s">
        <v>2463</v>
      </c>
      <c r="AD455" s="616" t="s">
        <v>56</v>
      </c>
      <c r="AE455" s="616" t="s">
        <v>90</v>
      </c>
      <c r="AF455" s="616" t="s">
        <v>62</v>
      </c>
      <c r="AG455" s="616" t="s">
        <v>58</v>
      </c>
      <c r="AH455" s="616" t="s">
        <v>59</v>
      </c>
      <c r="AI455" s="616" t="s">
        <v>597</v>
      </c>
      <c r="AJ455" s="616" t="s">
        <v>552</v>
      </c>
      <c r="AK455" s="617" t="s">
        <v>2938</v>
      </c>
    </row>
    <row r="456" spans="1:37" s="463" customFormat="1" ht="17.25">
      <c r="A456" s="875">
        <v>1</v>
      </c>
      <c r="B456" s="876" t="s">
        <v>2264</v>
      </c>
      <c r="C456" s="853" t="s">
        <v>1961</v>
      </c>
      <c r="D456" s="853">
        <v>1951</v>
      </c>
      <c r="E456" s="880" t="s">
        <v>393</v>
      </c>
      <c r="F456" s="836">
        <v>1</v>
      </c>
      <c r="G456" s="837">
        <v>1.5</v>
      </c>
      <c r="H456" s="838">
        <v>83200</v>
      </c>
      <c r="I456" s="840"/>
      <c r="J456" s="840"/>
      <c r="K456" s="840">
        <f>G456*H456</f>
        <v>124800</v>
      </c>
      <c r="L456" s="838">
        <f t="shared" ref="L456:L462" si="376">+I456+J456+K456</f>
        <v>124800</v>
      </c>
      <c r="M456" s="838">
        <f t="shared" ref="M456:M466" si="377">+L456*12</f>
        <v>1497600</v>
      </c>
      <c r="N456" s="608">
        <v>1</v>
      </c>
      <c r="O456" s="605">
        <v>1.5</v>
      </c>
      <c r="P456" s="464">
        <f t="shared" ref="P456:P466" si="378">+H456</f>
        <v>83200</v>
      </c>
      <c r="Q456" s="465">
        <f t="shared" ref="Q456:Q466" si="379">+I456</f>
        <v>0</v>
      </c>
      <c r="R456" s="465">
        <f t="shared" ref="R456:R466" si="380">+J456</f>
        <v>0</v>
      </c>
      <c r="S456" s="465">
        <f t="shared" ref="S456:S466" si="381">+K456</f>
        <v>124800</v>
      </c>
      <c r="T456" s="464">
        <f t="shared" ref="T456:T466" si="382">+Q456+R456+S456</f>
        <v>124800</v>
      </c>
      <c r="U456" s="464">
        <f t="shared" ref="U456:U466" si="383">+T456*12</f>
        <v>1497600</v>
      </c>
      <c r="V456" s="608">
        <v>1</v>
      </c>
      <c r="W456" s="605">
        <v>1.5</v>
      </c>
      <c r="X456" s="464">
        <f t="shared" ref="X456:X466" si="384">+P456</f>
        <v>83200</v>
      </c>
      <c r="Y456" s="465">
        <f t="shared" ref="Y456:Y466" si="385">+Q456</f>
        <v>0</v>
      </c>
      <c r="Z456" s="465">
        <f t="shared" ref="Z456:Z466" si="386">+R456</f>
        <v>0</v>
      </c>
      <c r="AA456" s="465">
        <f t="shared" ref="AA456:AA466" si="387">+S456</f>
        <v>124800</v>
      </c>
      <c r="AB456" s="464">
        <f t="shared" ref="AB456:AB466" si="388">+Y456+Z456+AA456</f>
        <v>124800</v>
      </c>
      <c r="AC456" s="464">
        <f t="shared" ref="AC456:AC466" si="389">+AB456*12</f>
        <v>1497600</v>
      </c>
      <c r="AD456" s="608">
        <v>1</v>
      </c>
      <c r="AE456" s="605">
        <v>1.5</v>
      </c>
      <c r="AF456" s="464">
        <f t="shared" ref="AF456:AF466" si="390">+X456</f>
        <v>83200</v>
      </c>
      <c r="AG456" s="465">
        <f t="shared" ref="AG456:AG466" si="391">+Y456</f>
        <v>0</v>
      </c>
      <c r="AH456" s="465">
        <f t="shared" ref="AH456:AH466" si="392">+Z456</f>
        <v>0</v>
      </c>
      <c r="AI456" s="465">
        <f t="shared" ref="AI456:AI466" si="393">+AA456</f>
        <v>124800</v>
      </c>
      <c r="AJ456" s="464">
        <f t="shared" ref="AJ456:AJ466" si="394">+AG456+AH456+AI456</f>
        <v>124800</v>
      </c>
      <c r="AK456" s="464">
        <f t="shared" ref="AK456:AK466" si="395">+AJ456*12</f>
        <v>1497600</v>
      </c>
    </row>
    <row r="457" spans="1:37" s="463" customFormat="1" ht="17.25">
      <c r="A457" s="875">
        <v>2</v>
      </c>
      <c r="B457" s="876" t="s">
        <v>2265</v>
      </c>
      <c r="C457" s="842" t="s">
        <v>1961</v>
      </c>
      <c r="D457" s="842">
        <v>1975</v>
      </c>
      <c r="E457" s="878" t="s">
        <v>395</v>
      </c>
      <c r="F457" s="836">
        <v>1</v>
      </c>
      <c r="G457" s="837">
        <v>1.5</v>
      </c>
      <c r="H457" s="838">
        <v>83200</v>
      </c>
      <c r="I457" s="840"/>
      <c r="J457" s="840"/>
      <c r="K457" s="840">
        <f>G457*H457</f>
        <v>124800</v>
      </c>
      <c r="L457" s="838">
        <f t="shared" si="376"/>
        <v>124800</v>
      </c>
      <c r="M457" s="838">
        <f t="shared" si="377"/>
        <v>1497600</v>
      </c>
      <c r="N457" s="608">
        <v>1</v>
      </c>
      <c r="O457" s="605">
        <v>1.5</v>
      </c>
      <c r="P457" s="464">
        <f t="shared" si="378"/>
        <v>83200</v>
      </c>
      <c r="Q457" s="465">
        <f t="shared" si="379"/>
        <v>0</v>
      </c>
      <c r="R457" s="465">
        <f t="shared" si="380"/>
        <v>0</v>
      </c>
      <c r="S457" s="465">
        <f t="shared" si="381"/>
        <v>124800</v>
      </c>
      <c r="T457" s="464">
        <f t="shared" si="382"/>
        <v>124800</v>
      </c>
      <c r="U457" s="464">
        <f t="shared" si="383"/>
        <v>1497600</v>
      </c>
      <c r="V457" s="608">
        <v>1</v>
      </c>
      <c r="W457" s="605">
        <v>1.5</v>
      </c>
      <c r="X457" s="464">
        <f t="shared" si="384"/>
        <v>83200</v>
      </c>
      <c r="Y457" s="465">
        <f t="shared" si="385"/>
        <v>0</v>
      </c>
      <c r="Z457" s="465">
        <f t="shared" si="386"/>
        <v>0</v>
      </c>
      <c r="AA457" s="465">
        <f t="shared" si="387"/>
        <v>124800</v>
      </c>
      <c r="AB457" s="464">
        <f t="shared" si="388"/>
        <v>124800</v>
      </c>
      <c r="AC457" s="464">
        <f t="shared" si="389"/>
        <v>1497600</v>
      </c>
      <c r="AD457" s="608">
        <v>1</v>
      </c>
      <c r="AE457" s="605">
        <v>1.5</v>
      </c>
      <c r="AF457" s="464">
        <f t="shared" si="390"/>
        <v>83200</v>
      </c>
      <c r="AG457" s="465">
        <f t="shared" si="391"/>
        <v>0</v>
      </c>
      <c r="AH457" s="465">
        <f t="shared" si="392"/>
        <v>0</v>
      </c>
      <c r="AI457" s="465">
        <f t="shared" si="393"/>
        <v>124800</v>
      </c>
      <c r="AJ457" s="464">
        <f t="shared" si="394"/>
        <v>124800</v>
      </c>
      <c r="AK457" s="464">
        <f t="shared" si="395"/>
        <v>1497600</v>
      </c>
    </row>
    <row r="458" spans="1:37" s="463" customFormat="1" ht="17.25">
      <c r="A458" s="875">
        <v>3</v>
      </c>
      <c r="B458" s="876" t="s">
        <v>2697</v>
      </c>
      <c r="C458" s="853" t="s">
        <v>1960</v>
      </c>
      <c r="D458" s="853">
        <v>1976</v>
      </c>
      <c r="E458" s="880" t="s">
        <v>408</v>
      </c>
      <c r="F458" s="836">
        <v>1</v>
      </c>
      <c r="G458" s="837">
        <v>1</v>
      </c>
      <c r="H458" s="838">
        <v>83200</v>
      </c>
      <c r="I458" s="840"/>
      <c r="J458" s="840"/>
      <c r="K458" s="840">
        <v>104000</v>
      </c>
      <c r="L458" s="840">
        <f t="shared" si="376"/>
        <v>104000</v>
      </c>
      <c r="M458" s="838">
        <f t="shared" si="377"/>
        <v>1248000</v>
      </c>
      <c r="N458" s="608">
        <v>1</v>
      </c>
      <c r="O458" s="605">
        <v>1</v>
      </c>
      <c r="P458" s="464">
        <f t="shared" si="378"/>
        <v>83200</v>
      </c>
      <c r="Q458" s="465">
        <f t="shared" si="379"/>
        <v>0</v>
      </c>
      <c r="R458" s="465">
        <f t="shared" si="380"/>
        <v>0</v>
      </c>
      <c r="S458" s="465">
        <f t="shared" si="381"/>
        <v>104000</v>
      </c>
      <c r="T458" s="464">
        <f t="shared" si="382"/>
        <v>104000</v>
      </c>
      <c r="U458" s="464">
        <f t="shared" si="383"/>
        <v>1248000</v>
      </c>
      <c r="V458" s="608">
        <v>1</v>
      </c>
      <c r="W458" s="605">
        <v>1</v>
      </c>
      <c r="X458" s="464">
        <f t="shared" si="384"/>
        <v>83200</v>
      </c>
      <c r="Y458" s="465">
        <f t="shared" si="385"/>
        <v>0</v>
      </c>
      <c r="Z458" s="465">
        <f t="shared" si="386"/>
        <v>0</v>
      </c>
      <c r="AA458" s="465">
        <f t="shared" si="387"/>
        <v>104000</v>
      </c>
      <c r="AB458" s="464">
        <f t="shared" si="388"/>
        <v>104000</v>
      </c>
      <c r="AC458" s="464">
        <f t="shared" si="389"/>
        <v>1248000</v>
      </c>
      <c r="AD458" s="608">
        <v>1</v>
      </c>
      <c r="AE458" s="605">
        <v>1</v>
      </c>
      <c r="AF458" s="464">
        <f t="shared" si="390"/>
        <v>83200</v>
      </c>
      <c r="AG458" s="465">
        <f t="shared" si="391"/>
        <v>0</v>
      </c>
      <c r="AH458" s="465">
        <f t="shared" si="392"/>
        <v>0</v>
      </c>
      <c r="AI458" s="465">
        <f t="shared" si="393"/>
        <v>104000</v>
      </c>
      <c r="AJ458" s="464">
        <f t="shared" si="394"/>
        <v>104000</v>
      </c>
      <c r="AK458" s="464">
        <f t="shared" si="395"/>
        <v>1248000</v>
      </c>
    </row>
    <row r="459" spans="1:37" s="463" customFormat="1" ht="17.25">
      <c r="A459" s="875">
        <v>4</v>
      </c>
      <c r="B459" s="876" t="s">
        <v>2267</v>
      </c>
      <c r="C459" s="853" t="s">
        <v>1960</v>
      </c>
      <c r="D459" s="853">
        <v>1988</v>
      </c>
      <c r="E459" s="880" t="s">
        <v>408</v>
      </c>
      <c r="F459" s="836">
        <v>1</v>
      </c>
      <c r="G459" s="837">
        <v>1</v>
      </c>
      <c r="H459" s="838">
        <v>83200</v>
      </c>
      <c r="I459" s="840"/>
      <c r="J459" s="840"/>
      <c r="K459" s="840">
        <v>104000</v>
      </c>
      <c r="L459" s="840">
        <f t="shared" si="376"/>
        <v>104000</v>
      </c>
      <c r="M459" s="838">
        <f t="shared" si="377"/>
        <v>1248000</v>
      </c>
      <c r="N459" s="608">
        <v>1</v>
      </c>
      <c r="O459" s="605">
        <v>1</v>
      </c>
      <c r="P459" s="464">
        <f t="shared" si="378"/>
        <v>83200</v>
      </c>
      <c r="Q459" s="465">
        <f t="shared" si="379"/>
        <v>0</v>
      </c>
      <c r="R459" s="465">
        <f t="shared" si="380"/>
        <v>0</v>
      </c>
      <c r="S459" s="465">
        <f t="shared" si="381"/>
        <v>104000</v>
      </c>
      <c r="T459" s="464">
        <f t="shared" si="382"/>
        <v>104000</v>
      </c>
      <c r="U459" s="464">
        <f t="shared" si="383"/>
        <v>1248000</v>
      </c>
      <c r="V459" s="608">
        <v>1</v>
      </c>
      <c r="W459" s="605">
        <v>1</v>
      </c>
      <c r="X459" s="464">
        <f t="shared" si="384"/>
        <v>83200</v>
      </c>
      <c r="Y459" s="465">
        <f t="shared" si="385"/>
        <v>0</v>
      </c>
      <c r="Z459" s="465">
        <f t="shared" si="386"/>
        <v>0</v>
      </c>
      <c r="AA459" s="465">
        <f t="shared" si="387"/>
        <v>104000</v>
      </c>
      <c r="AB459" s="464">
        <f t="shared" si="388"/>
        <v>104000</v>
      </c>
      <c r="AC459" s="464">
        <f t="shared" si="389"/>
        <v>1248000</v>
      </c>
      <c r="AD459" s="608">
        <v>1</v>
      </c>
      <c r="AE459" s="605">
        <v>1</v>
      </c>
      <c r="AF459" s="464">
        <f t="shared" si="390"/>
        <v>83200</v>
      </c>
      <c r="AG459" s="465">
        <f t="shared" si="391"/>
        <v>0</v>
      </c>
      <c r="AH459" s="465">
        <f t="shared" si="392"/>
        <v>0</v>
      </c>
      <c r="AI459" s="465">
        <f t="shared" si="393"/>
        <v>104000</v>
      </c>
      <c r="AJ459" s="464">
        <f t="shared" si="394"/>
        <v>104000</v>
      </c>
      <c r="AK459" s="464">
        <f t="shared" si="395"/>
        <v>1248000</v>
      </c>
    </row>
    <row r="460" spans="1:37" s="463" customFormat="1" ht="17.25">
      <c r="A460" s="875">
        <v>5</v>
      </c>
      <c r="B460" s="876" t="s">
        <v>2268</v>
      </c>
      <c r="C460" s="928" t="s">
        <v>1960</v>
      </c>
      <c r="D460" s="853">
        <v>1966</v>
      </c>
      <c r="E460" s="884" t="s">
        <v>408</v>
      </c>
      <c r="F460" s="836">
        <v>1</v>
      </c>
      <c r="G460" s="837">
        <v>1</v>
      </c>
      <c r="H460" s="838">
        <v>83200</v>
      </c>
      <c r="I460" s="840"/>
      <c r="J460" s="840"/>
      <c r="K460" s="840">
        <v>95625</v>
      </c>
      <c r="L460" s="840">
        <f t="shared" si="376"/>
        <v>95625</v>
      </c>
      <c r="M460" s="838">
        <f t="shared" si="377"/>
        <v>1147500</v>
      </c>
      <c r="N460" s="608">
        <v>1</v>
      </c>
      <c r="O460" s="605">
        <v>1</v>
      </c>
      <c r="P460" s="464">
        <f t="shared" si="378"/>
        <v>83200</v>
      </c>
      <c r="Q460" s="465">
        <f t="shared" si="379"/>
        <v>0</v>
      </c>
      <c r="R460" s="465">
        <f t="shared" si="380"/>
        <v>0</v>
      </c>
      <c r="S460" s="465">
        <f t="shared" si="381"/>
        <v>95625</v>
      </c>
      <c r="T460" s="464">
        <f t="shared" si="382"/>
        <v>95625</v>
      </c>
      <c r="U460" s="464">
        <f t="shared" si="383"/>
        <v>1147500</v>
      </c>
      <c r="V460" s="608">
        <v>1</v>
      </c>
      <c r="W460" s="605">
        <v>1</v>
      </c>
      <c r="X460" s="464">
        <f t="shared" si="384"/>
        <v>83200</v>
      </c>
      <c r="Y460" s="465">
        <f t="shared" si="385"/>
        <v>0</v>
      </c>
      <c r="Z460" s="465">
        <f t="shared" si="386"/>
        <v>0</v>
      </c>
      <c r="AA460" s="465">
        <f t="shared" si="387"/>
        <v>95625</v>
      </c>
      <c r="AB460" s="464">
        <f t="shared" si="388"/>
        <v>95625</v>
      </c>
      <c r="AC460" s="464">
        <f t="shared" si="389"/>
        <v>1147500</v>
      </c>
      <c r="AD460" s="608">
        <v>1</v>
      </c>
      <c r="AE460" s="605">
        <v>1</v>
      </c>
      <c r="AF460" s="464">
        <f t="shared" si="390"/>
        <v>83200</v>
      </c>
      <c r="AG460" s="465">
        <f t="shared" si="391"/>
        <v>0</v>
      </c>
      <c r="AH460" s="465">
        <f t="shared" si="392"/>
        <v>0</v>
      </c>
      <c r="AI460" s="465">
        <f t="shared" si="393"/>
        <v>95625</v>
      </c>
      <c r="AJ460" s="464">
        <f t="shared" si="394"/>
        <v>95625</v>
      </c>
      <c r="AK460" s="464">
        <f t="shared" si="395"/>
        <v>1147500</v>
      </c>
    </row>
    <row r="461" spans="1:37" s="463" customFormat="1" ht="17.25">
      <c r="A461" s="875">
        <v>6</v>
      </c>
      <c r="B461" s="876" t="s">
        <v>3158</v>
      </c>
      <c r="C461" s="883" t="s">
        <v>1961</v>
      </c>
      <c r="D461" s="853">
        <v>2003</v>
      </c>
      <c r="E461" s="928" t="s">
        <v>413</v>
      </c>
      <c r="F461" s="836">
        <v>1</v>
      </c>
      <c r="G461" s="837">
        <v>1</v>
      </c>
      <c r="H461" s="838">
        <v>83200</v>
      </c>
      <c r="I461" s="839"/>
      <c r="J461" s="839"/>
      <c r="K461" s="840">
        <v>104000</v>
      </c>
      <c r="L461" s="838">
        <f t="shared" si="376"/>
        <v>104000</v>
      </c>
      <c r="M461" s="838">
        <f t="shared" si="377"/>
        <v>1248000</v>
      </c>
      <c r="N461" s="608">
        <v>1</v>
      </c>
      <c r="O461" s="605">
        <v>1</v>
      </c>
      <c r="P461" s="464">
        <f t="shared" si="378"/>
        <v>83200</v>
      </c>
      <c r="Q461" s="465">
        <f t="shared" si="379"/>
        <v>0</v>
      </c>
      <c r="R461" s="465">
        <f t="shared" si="380"/>
        <v>0</v>
      </c>
      <c r="S461" s="465">
        <f t="shared" si="381"/>
        <v>104000</v>
      </c>
      <c r="T461" s="464">
        <f t="shared" si="382"/>
        <v>104000</v>
      </c>
      <c r="U461" s="464">
        <f t="shared" si="383"/>
        <v>1248000</v>
      </c>
      <c r="V461" s="608">
        <v>1</v>
      </c>
      <c r="W461" s="605">
        <v>1</v>
      </c>
      <c r="X461" s="464">
        <f t="shared" si="384"/>
        <v>83200</v>
      </c>
      <c r="Y461" s="465">
        <f t="shared" si="385"/>
        <v>0</v>
      </c>
      <c r="Z461" s="465">
        <f t="shared" si="386"/>
        <v>0</v>
      </c>
      <c r="AA461" s="465">
        <f t="shared" si="387"/>
        <v>104000</v>
      </c>
      <c r="AB461" s="464">
        <f t="shared" si="388"/>
        <v>104000</v>
      </c>
      <c r="AC461" s="464">
        <f t="shared" si="389"/>
        <v>1248000</v>
      </c>
      <c r="AD461" s="608">
        <v>1</v>
      </c>
      <c r="AE461" s="605">
        <v>1</v>
      </c>
      <c r="AF461" s="464">
        <f t="shared" si="390"/>
        <v>83200</v>
      </c>
      <c r="AG461" s="465">
        <f t="shared" si="391"/>
        <v>0</v>
      </c>
      <c r="AH461" s="465">
        <f t="shared" si="392"/>
        <v>0</v>
      </c>
      <c r="AI461" s="465">
        <f t="shared" si="393"/>
        <v>104000</v>
      </c>
      <c r="AJ461" s="464">
        <f t="shared" si="394"/>
        <v>104000</v>
      </c>
      <c r="AK461" s="464">
        <f t="shared" si="395"/>
        <v>1248000</v>
      </c>
    </row>
    <row r="462" spans="1:37" s="463" customFormat="1" ht="17.25">
      <c r="A462" s="875">
        <v>7</v>
      </c>
      <c r="B462" s="876" t="s">
        <v>3159</v>
      </c>
      <c r="C462" s="883" t="s">
        <v>1960</v>
      </c>
      <c r="D462" s="853">
        <v>2005</v>
      </c>
      <c r="E462" s="928" t="s">
        <v>413</v>
      </c>
      <c r="F462" s="836">
        <v>1</v>
      </c>
      <c r="G462" s="837">
        <v>1</v>
      </c>
      <c r="H462" s="838">
        <v>83200</v>
      </c>
      <c r="I462" s="839"/>
      <c r="J462" s="839"/>
      <c r="K462" s="840">
        <v>104000</v>
      </c>
      <c r="L462" s="838">
        <f t="shared" si="376"/>
        <v>104000</v>
      </c>
      <c r="M462" s="838">
        <f t="shared" si="377"/>
        <v>1248000</v>
      </c>
      <c r="N462" s="608">
        <v>1</v>
      </c>
      <c r="O462" s="605">
        <v>1</v>
      </c>
      <c r="P462" s="464">
        <f t="shared" si="378"/>
        <v>83200</v>
      </c>
      <c r="Q462" s="465">
        <f t="shared" si="379"/>
        <v>0</v>
      </c>
      <c r="R462" s="465">
        <f t="shared" si="380"/>
        <v>0</v>
      </c>
      <c r="S462" s="465">
        <f t="shared" si="381"/>
        <v>104000</v>
      </c>
      <c r="T462" s="464">
        <f t="shared" si="382"/>
        <v>104000</v>
      </c>
      <c r="U462" s="464">
        <f t="shared" si="383"/>
        <v>1248000</v>
      </c>
      <c r="V462" s="608">
        <v>1</v>
      </c>
      <c r="W462" s="605">
        <v>1</v>
      </c>
      <c r="X462" s="464">
        <f t="shared" si="384"/>
        <v>83200</v>
      </c>
      <c r="Y462" s="465">
        <f t="shared" si="385"/>
        <v>0</v>
      </c>
      <c r="Z462" s="465">
        <f t="shared" si="386"/>
        <v>0</v>
      </c>
      <c r="AA462" s="465">
        <f t="shared" si="387"/>
        <v>104000</v>
      </c>
      <c r="AB462" s="464">
        <f t="shared" si="388"/>
        <v>104000</v>
      </c>
      <c r="AC462" s="464">
        <f t="shared" si="389"/>
        <v>1248000</v>
      </c>
      <c r="AD462" s="608">
        <v>1</v>
      </c>
      <c r="AE462" s="605">
        <v>1</v>
      </c>
      <c r="AF462" s="464">
        <f t="shared" si="390"/>
        <v>83200</v>
      </c>
      <c r="AG462" s="465">
        <f t="shared" si="391"/>
        <v>0</v>
      </c>
      <c r="AH462" s="465">
        <f t="shared" si="392"/>
        <v>0</v>
      </c>
      <c r="AI462" s="465">
        <f t="shared" si="393"/>
        <v>104000</v>
      </c>
      <c r="AJ462" s="464">
        <f t="shared" si="394"/>
        <v>104000</v>
      </c>
      <c r="AK462" s="464">
        <f t="shared" si="395"/>
        <v>1248000</v>
      </c>
    </row>
    <row r="463" spans="1:37" s="463" customFormat="1" ht="17.25">
      <c r="A463" s="875">
        <v>8</v>
      </c>
      <c r="B463" s="876" t="s">
        <v>70</v>
      </c>
      <c r="C463" s="842"/>
      <c r="D463" s="860"/>
      <c r="E463" s="843" t="s">
        <v>930</v>
      </c>
      <c r="F463" s="836">
        <v>1</v>
      </c>
      <c r="G463" s="837">
        <v>1.5</v>
      </c>
      <c r="H463" s="838">
        <v>83200</v>
      </c>
      <c r="I463" s="840"/>
      <c r="J463" s="840"/>
      <c r="K463" s="840">
        <f>G463*H463</f>
        <v>124800</v>
      </c>
      <c r="L463" s="838">
        <f>+G463*H463+I463+J463</f>
        <v>124800</v>
      </c>
      <c r="M463" s="838">
        <f t="shared" si="377"/>
        <v>1497600</v>
      </c>
      <c r="N463" s="608">
        <v>1</v>
      </c>
      <c r="O463" s="605">
        <v>1.5</v>
      </c>
      <c r="P463" s="464">
        <f t="shared" si="378"/>
        <v>83200</v>
      </c>
      <c r="Q463" s="465">
        <f t="shared" si="379"/>
        <v>0</v>
      </c>
      <c r="R463" s="465">
        <f t="shared" si="380"/>
        <v>0</v>
      </c>
      <c r="S463" s="465">
        <f t="shared" si="381"/>
        <v>124800</v>
      </c>
      <c r="T463" s="464">
        <f t="shared" si="382"/>
        <v>124800</v>
      </c>
      <c r="U463" s="464">
        <f t="shared" si="383"/>
        <v>1497600</v>
      </c>
      <c r="V463" s="608">
        <v>1</v>
      </c>
      <c r="W463" s="605">
        <v>1.5</v>
      </c>
      <c r="X463" s="464">
        <f t="shared" si="384"/>
        <v>83200</v>
      </c>
      <c r="Y463" s="465">
        <f t="shared" si="385"/>
        <v>0</v>
      </c>
      <c r="Z463" s="465">
        <f t="shared" si="386"/>
        <v>0</v>
      </c>
      <c r="AA463" s="465">
        <f t="shared" si="387"/>
        <v>124800</v>
      </c>
      <c r="AB463" s="464">
        <f t="shared" si="388"/>
        <v>124800</v>
      </c>
      <c r="AC463" s="464">
        <f t="shared" si="389"/>
        <v>1497600</v>
      </c>
      <c r="AD463" s="608">
        <v>1</v>
      </c>
      <c r="AE463" s="605">
        <v>1.5</v>
      </c>
      <c r="AF463" s="464">
        <f t="shared" si="390"/>
        <v>83200</v>
      </c>
      <c r="AG463" s="465">
        <f t="shared" si="391"/>
        <v>0</v>
      </c>
      <c r="AH463" s="465">
        <f t="shared" si="392"/>
        <v>0</v>
      </c>
      <c r="AI463" s="465">
        <f t="shared" si="393"/>
        <v>124800</v>
      </c>
      <c r="AJ463" s="464">
        <f t="shared" si="394"/>
        <v>124800</v>
      </c>
      <c r="AK463" s="464">
        <f t="shared" si="395"/>
        <v>1497600</v>
      </c>
    </row>
    <row r="464" spans="1:37" s="463" customFormat="1" ht="27">
      <c r="A464" s="875">
        <v>9</v>
      </c>
      <c r="B464" s="876" t="s">
        <v>2698</v>
      </c>
      <c r="C464" s="842" t="s">
        <v>1961</v>
      </c>
      <c r="D464" s="860">
        <v>1977</v>
      </c>
      <c r="E464" s="843" t="s">
        <v>929</v>
      </c>
      <c r="F464" s="836">
        <v>1</v>
      </c>
      <c r="G464" s="837">
        <v>1.25</v>
      </c>
      <c r="H464" s="838">
        <v>83200</v>
      </c>
      <c r="I464" s="840"/>
      <c r="J464" s="840"/>
      <c r="K464" s="840">
        <v>104000</v>
      </c>
      <c r="L464" s="838">
        <f>+I464+J464+K464</f>
        <v>104000</v>
      </c>
      <c r="M464" s="838">
        <f t="shared" si="377"/>
        <v>1248000</v>
      </c>
      <c r="N464" s="608">
        <v>1</v>
      </c>
      <c r="O464" s="605">
        <v>1.25</v>
      </c>
      <c r="P464" s="464">
        <f t="shared" si="378"/>
        <v>83200</v>
      </c>
      <c r="Q464" s="465">
        <f t="shared" si="379"/>
        <v>0</v>
      </c>
      <c r="R464" s="465">
        <f t="shared" si="380"/>
        <v>0</v>
      </c>
      <c r="S464" s="465">
        <f t="shared" si="381"/>
        <v>104000</v>
      </c>
      <c r="T464" s="464">
        <f t="shared" si="382"/>
        <v>104000</v>
      </c>
      <c r="U464" s="464">
        <f t="shared" si="383"/>
        <v>1248000</v>
      </c>
      <c r="V464" s="608">
        <v>1</v>
      </c>
      <c r="W464" s="605">
        <v>1.25</v>
      </c>
      <c r="X464" s="464">
        <f t="shared" si="384"/>
        <v>83200</v>
      </c>
      <c r="Y464" s="465">
        <f t="shared" si="385"/>
        <v>0</v>
      </c>
      <c r="Z464" s="465">
        <f t="shared" si="386"/>
        <v>0</v>
      </c>
      <c r="AA464" s="465">
        <f t="shared" si="387"/>
        <v>104000</v>
      </c>
      <c r="AB464" s="464">
        <f t="shared" si="388"/>
        <v>104000</v>
      </c>
      <c r="AC464" s="464">
        <f t="shared" si="389"/>
        <v>1248000</v>
      </c>
      <c r="AD464" s="608">
        <v>1</v>
      </c>
      <c r="AE464" s="605">
        <v>1.25</v>
      </c>
      <c r="AF464" s="464">
        <f t="shared" si="390"/>
        <v>83200</v>
      </c>
      <c r="AG464" s="465">
        <f t="shared" si="391"/>
        <v>0</v>
      </c>
      <c r="AH464" s="465">
        <f t="shared" si="392"/>
        <v>0</v>
      </c>
      <c r="AI464" s="465">
        <f t="shared" si="393"/>
        <v>104000</v>
      </c>
      <c r="AJ464" s="464">
        <f t="shared" si="394"/>
        <v>104000</v>
      </c>
      <c r="AK464" s="464">
        <f t="shared" si="395"/>
        <v>1248000</v>
      </c>
    </row>
    <row r="465" spans="1:37" s="463" customFormat="1" ht="17.25">
      <c r="A465" s="875">
        <v>10</v>
      </c>
      <c r="B465" s="876" t="s">
        <v>3160</v>
      </c>
      <c r="C465" s="842" t="s">
        <v>1961</v>
      </c>
      <c r="D465" s="853">
        <v>1976</v>
      </c>
      <c r="E465" s="878" t="s">
        <v>902</v>
      </c>
      <c r="F465" s="836">
        <v>1</v>
      </c>
      <c r="G465" s="837">
        <v>1.6</v>
      </c>
      <c r="H465" s="838">
        <v>83200</v>
      </c>
      <c r="I465" s="840"/>
      <c r="J465" s="840"/>
      <c r="K465" s="840">
        <f>G465*H465</f>
        <v>133120</v>
      </c>
      <c r="L465" s="838">
        <f>+I465+J465+K465</f>
        <v>133120</v>
      </c>
      <c r="M465" s="838">
        <f t="shared" si="377"/>
        <v>1597440</v>
      </c>
      <c r="N465" s="608">
        <v>1</v>
      </c>
      <c r="O465" s="605">
        <v>1.6</v>
      </c>
      <c r="P465" s="464">
        <f t="shared" si="378"/>
        <v>83200</v>
      </c>
      <c r="Q465" s="465">
        <f t="shared" si="379"/>
        <v>0</v>
      </c>
      <c r="R465" s="465">
        <f t="shared" si="380"/>
        <v>0</v>
      </c>
      <c r="S465" s="465">
        <f t="shared" si="381"/>
        <v>133120</v>
      </c>
      <c r="T465" s="464">
        <f t="shared" si="382"/>
        <v>133120</v>
      </c>
      <c r="U465" s="464">
        <f t="shared" si="383"/>
        <v>1597440</v>
      </c>
      <c r="V465" s="608">
        <v>1</v>
      </c>
      <c r="W465" s="605">
        <v>1.6</v>
      </c>
      <c r="X465" s="464">
        <f t="shared" si="384"/>
        <v>83200</v>
      </c>
      <c r="Y465" s="465">
        <f t="shared" si="385"/>
        <v>0</v>
      </c>
      <c r="Z465" s="465">
        <f t="shared" si="386"/>
        <v>0</v>
      </c>
      <c r="AA465" s="465">
        <f t="shared" si="387"/>
        <v>133120</v>
      </c>
      <c r="AB465" s="464">
        <f t="shared" si="388"/>
        <v>133120</v>
      </c>
      <c r="AC465" s="464">
        <f t="shared" si="389"/>
        <v>1597440</v>
      </c>
      <c r="AD465" s="608">
        <v>1</v>
      </c>
      <c r="AE465" s="605">
        <v>1.6</v>
      </c>
      <c r="AF465" s="464">
        <f t="shared" si="390"/>
        <v>83200</v>
      </c>
      <c r="AG465" s="465">
        <f t="shared" si="391"/>
        <v>0</v>
      </c>
      <c r="AH465" s="465">
        <f t="shared" si="392"/>
        <v>0</v>
      </c>
      <c r="AI465" s="465">
        <f t="shared" si="393"/>
        <v>133120</v>
      </c>
      <c r="AJ465" s="464">
        <f t="shared" si="394"/>
        <v>133120</v>
      </c>
      <c r="AK465" s="464">
        <f t="shared" si="395"/>
        <v>1597440</v>
      </c>
    </row>
    <row r="466" spans="1:37" s="463" customFormat="1" ht="17.25">
      <c r="A466" s="875">
        <v>11</v>
      </c>
      <c r="B466" s="876" t="s">
        <v>2269</v>
      </c>
      <c r="C466" s="842" t="s">
        <v>1961</v>
      </c>
      <c r="D466" s="860">
        <v>1955</v>
      </c>
      <c r="E466" s="843" t="s">
        <v>587</v>
      </c>
      <c r="F466" s="836">
        <v>1</v>
      </c>
      <c r="G466" s="837">
        <v>1.4</v>
      </c>
      <c r="H466" s="838">
        <v>83200</v>
      </c>
      <c r="I466" s="839"/>
      <c r="J466" s="839"/>
      <c r="K466" s="840">
        <f>G466*H466</f>
        <v>116479.99999999999</v>
      </c>
      <c r="L466" s="838">
        <f>+I466+J466+K466</f>
        <v>116479.99999999999</v>
      </c>
      <c r="M466" s="838">
        <f t="shared" si="377"/>
        <v>1397759.9999999998</v>
      </c>
      <c r="N466" s="608">
        <v>1</v>
      </c>
      <c r="O466" s="605">
        <v>1.4</v>
      </c>
      <c r="P466" s="464">
        <f t="shared" si="378"/>
        <v>83200</v>
      </c>
      <c r="Q466" s="465">
        <f t="shared" si="379"/>
        <v>0</v>
      </c>
      <c r="R466" s="465">
        <f t="shared" si="380"/>
        <v>0</v>
      </c>
      <c r="S466" s="465">
        <f t="shared" si="381"/>
        <v>116479.99999999999</v>
      </c>
      <c r="T466" s="464">
        <f t="shared" si="382"/>
        <v>116479.99999999999</v>
      </c>
      <c r="U466" s="464">
        <f t="shared" si="383"/>
        <v>1397759.9999999998</v>
      </c>
      <c r="V466" s="608">
        <v>1</v>
      </c>
      <c r="W466" s="605">
        <v>1.4</v>
      </c>
      <c r="X466" s="464">
        <f t="shared" si="384"/>
        <v>83200</v>
      </c>
      <c r="Y466" s="465">
        <f t="shared" si="385"/>
        <v>0</v>
      </c>
      <c r="Z466" s="465">
        <f t="shared" si="386"/>
        <v>0</v>
      </c>
      <c r="AA466" s="465">
        <f t="shared" si="387"/>
        <v>116479.99999999999</v>
      </c>
      <c r="AB466" s="464">
        <f t="shared" si="388"/>
        <v>116479.99999999999</v>
      </c>
      <c r="AC466" s="464">
        <f t="shared" si="389"/>
        <v>1397759.9999999998</v>
      </c>
      <c r="AD466" s="608">
        <v>1</v>
      </c>
      <c r="AE466" s="605">
        <v>1.4</v>
      </c>
      <c r="AF466" s="464">
        <f t="shared" si="390"/>
        <v>83200</v>
      </c>
      <c r="AG466" s="465">
        <f t="shared" si="391"/>
        <v>0</v>
      </c>
      <c r="AH466" s="465">
        <f t="shared" si="392"/>
        <v>0</v>
      </c>
      <c r="AI466" s="465">
        <f t="shared" si="393"/>
        <v>116479.99999999999</v>
      </c>
      <c r="AJ466" s="464">
        <f t="shared" si="394"/>
        <v>116479.99999999999</v>
      </c>
      <c r="AK466" s="464">
        <f t="shared" si="395"/>
        <v>1397759.9999999998</v>
      </c>
    </row>
    <row r="467" spans="1:37" s="463" customFormat="1" ht="22.5">
      <c r="A467" s="997" t="s">
        <v>47</v>
      </c>
      <c r="B467" s="997"/>
      <c r="C467" s="997"/>
      <c r="D467" s="997"/>
      <c r="E467" s="997"/>
      <c r="F467" s="614">
        <f t="shared" ref="F467:AK467" si="396">SUM(F456:F466)</f>
        <v>11</v>
      </c>
      <c r="G467" s="614">
        <f t="shared" si="396"/>
        <v>13.75</v>
      </c>
      <c r="H467" s="614">
        <f t="shared" si="396"/>
        <v>915200</v>
      </c>
      <c r="I467" s="614">
        <f t="shared" si="396"/>
        <v>0</v>
      </c>
      <c r="J467" s="614">
        <f t="shared" si="396"/>
        <v>0</v>
      </c>
      <c r="K467" s="614">
        <f t="shared" si="396"/>
        <v>1239625</v>
      </c>
      <c r="L467" s="614">
        <f t="shared" si="396"/>
        <v>1239625</v>
      </c>
      <c r="M467" s="614">
        <f t="shared" si="396"/>
        <v>14875500</v>
      </c>
      <c r="N467" s="614">
        <f t="shared" si="396"/>
        <v>11</v>
      </c>
      <c r="O467" s="614">
        <f t="shared" si="396"/>
        <v>13.75</v>
      </c>
      <c r="P467" s="614">
        <f t="shared" si="396"/>
        <v>915200</v>
      </c>
      <c r="Q467" s="614">
        <f t="shared" si="396"/>
        <v>0</v>
      </c>
      <c r="R467" s="614">
        <f t="shared" si="396"/>
        <v>0</v>
      </c>
      <c r="S467" s="614">
        <f t="shared" si="396"/>
        <v>1239625</v>
      </c>
      <c r="T467" s="614">
        <f t="shared" si="396"/>
        <v>1239625</v>
      </c>
      <c r="U467" s="614">
        <f t="shared" si="396"/>
        <v>14875500</v>
      </c>
      <c r="V467" s="614">
        <f t="shared" si="396"/>
        <v>11</v>
      </c>
      <c r="W467" s="614">
        <f t="shared" si="396"/>
        <v>13.75</v>
      </c>
      <c r="X467" s="614">
        <f t="shared" si="396"/>
        <v>915200</v>
      </c>
      <c r="Y467" s="614">
        <f t="shared" si="396"/>
        <v>0</v>
      </c>
      <c r="Z467" s="614">
        <f t="shared" si="396"/>
        <v>0</v>
      </c>
      <c r="AA467" s="614">
        <f t="shared" si="396"/>
        <v>1239625</v>
      </c>
      <c r="AB467" s="614">
        <f t="shared" si="396"/>
        <v>1239625</v>
      </c>
      <c r="AC467" s="614">
        <f t="shared" si="396"/>
        <v>14875500</v>
      </c>
      <c r="AD467" s="614">
        <f t="shared" si="396"/>
        <v>11</v>
      </c>
      <c r="AE467" s="614">
        <f t="shared" si="396"/>
        <v>13.75</v>
      </c>
      <c r="AF467" s="614">
        <f t="shared" si="396"/>
        <v>915200</v>
      </c>
      <c r="AG467" s="614">
        <f t="shared" si="396"/>
        <v>0</v>
      </c>
      <c r="AH467" s="614">
        <f t="shared" si="396"/>
        <v>0</v>
      </c>
      <c r="AI467" s="614">
        <f t="shared" si="396"/>
        <v>1239625</v>
      </c>
      <c r="AJ467" s="614">
        <f t="shared" si="396"/>
        <v>1239625</v>
      </c>
      <c r="AK467" s="614">
        <f t="shared" si="396"/>
        <v>14875500</v>
      </c>
    </row>
    <row r="468" spans="1:37" s="463" customFormat="1" ht="22.5">
      <c r="A468" s="510"/>
      <c r="B468" s="470"/>
      <c r="C468" s="470"/>
      <c r="D468" s="470"/>
      <c r="E468" s="470"/>
      <c r="F468" s="473"/>
      <c r="G468" s="473"/>
      <c r="H468" s="473"/>
      <c r="I468" s="473"/>
      <c r="J468" s="473"/>
      <c r="K468" s="473"/>
      <c r="L468" s="473"/>
      <c r="M468" s="473"/>
      <c r="N468" s="473"/>
      <c r="O468" s="473"/>
      <c r="P468" s="473"/>
      <c r="Q468" s="473"/>
      <c r="R468" s="473"/>
      <c r="S468" s="473"/>
      <c r="T468" s="473"/>
      <c r="U468" s="473"/>
      <c r="V468" s="473"/>
      <c r="W468" s="473"/>
      <c r="X468" s="473"/>
      <c r="Y468" s="473"/>
      <c r="Z468" s="473"/>
      <c r="AA468" s="473"/>
      <c r="AB468" s="473"/>
      <c r="AC468" s="473"/>
      <c r="AD468" s="473"/>
      <c r="AE468" s="473"/>
      <c r="AF468" s="473"/>
      <c r="AG468" s="473"/>
      <c r="AH468" s="473"/>
      <c r="AI468" s="473"/>
      <c r="AJ468" s="473"/>
      <c r="AK468" s="473"/>
    </row>
    <row r="469" spans="1:37" s="603" customFormat="1" ht="22.5" customHeight="1">
      <c r="A469" s="999" t="s">
        <v>554</v>
      </c>
      <c r="B469" s="1000"/>
      <c r="C469" s="1000"/>
      <c r="D469" s="1000"/>
      <c r="E469" s="1001"/>
      <c r="F469" s="998" t="s">
        <v>2023</v>
      </c>
      <c r="G469" s="998"/>
      <c r="H469" s="998"/>
      <c r="I469" s="998"/>
      <c r="J469" s="998"/>
      <c r="K469" s="998"/>
      <c r="L469" s="998"/>
      <c r="M469" s="998"/>
      <c r="N469" s="998" t="s">
        <v>2023</v>
      </c>
      <c r="O469" s="998"/>
      <c r="P469" s="998"/>
      <c r="Q469" s="998"/>
      <c r="R469" s="998"/>
      <c r="S469" s="998"/>
      <c r="T469" s="998"/>
      <c r="U469" s="998"/>
      <c r="V469" s="998" t="s">
        <v>2023</v>
      </c>
      <c r="W469" s="998"/>
      <c r="X469" s="998"/>
      <c r="Y469" s="998"/>
      <c r="Z469" s="998"/>
      <c r="AA469" s="998"/>
      <c r="AB469" s="998"/>
      <c r="AC469" s="998"/>
      <c r="AD469" s="998" t="s">
        <v>2023</v>
      </c>
      <c r="AE469" s="998"/>
      <c r="AF469" s="998"/>
      <c r="AG469" s="998"/>
      <c r="AH469" s="998"/>
      <c r="AI469" s="998"/>
      <c r="AJ469" s="998"/>
      <c r="AK469" s="998"/>
    </row>
    <row r="470" spans="1:37" s="604" customFormat="1" ht="24" customHeight="1">
      <c r="A470" s="1002" t="s">
        <v>224</v>
      </c>
      <c r="B470" s="1003"/>
      <c r="C470" s="1003"/>
      <c r="D470" s="1003"/>
      <c r="E470" s="1004"/>
      <c r="F470" s="996" t="s">
        <v>1410</v>
      </c>
      <c r="G470" s="996"/>
      <c r="H470" s="996"/>
      <c r="I470" s="996"/>
      <c r="J470" s="996"/>
      <c r="K470" s="996"/>
      <c r="L470" s="996"/>
      <c r="M470" s="996"/>
      <c r="N470" s="1002" t="s">
        <v>1946</v>
      </c>
      <c r="O470" s="1003"/>
      <c r="P470" s="1003"/>
      <c r="Q470" s="1003"/>
      <c r="R470" s="1003"/>
      <c r="S470" s="1003"/>
      <c r="T470" s="1003"/>
      <c r="U470" s="1004"/>
      <c r="V470" s="996" t="s">
        <v>2458</v>
      </c>
      <c r="W470" s="996"/>
      <c r="X470" s="996"/>
      <c r="Y470" s="996"/>
      <c r="Z470" s="996"/>
      <c r="AA470" s="996"/>
      <c r="AB470" s="996"/>
      <c r="AC470" s="996"/>
      <c r="AD470" s="996" t="s">
        <v>2932</v>
      </c>
      <c r="AE470" s="996"/>
      <c r="AF470" s="996"/>
      <c r="AG470" s="996"/>
      <c r="AH470" s="996"/>
      <c r="AI470" s="996"/>
      <c r="AJ470" s="996"/>
      <c r="AK470" s="996"/>
    </row>
    <row r="471" spans="1:37" s="603" customFormat="1" ht="82.5" customHeight="1">
      <c r="A471" s="775" t="s">
        <v>10</v>
      </c>
      <c r="B471" s="748" t="s">
        <v>54</v>
      </c>
      <c r="C471" s="748" t="s">
        <v>1958</v>
      </c>
      <c r="D471" s="579" t="s">
        <v>1959</v>
      </c>
      <c r="E471" s="748" t="s">
        <v>55</v>
      </c>
      <c r="F471" s="616" t="s">
        <v>56</v>
      </c>
      <c r="G471" s="616" t="s">
        <v>90</v>
      </c>
      <c r="H471" s="616" t="s">
        <v>62</v>
      </c>
      <c r="I471" s="616" t="s">
        <v>58</v>
      </c>
      <c r="J471" s="616" t="s">
        <v>59</v>
      </c>
      <c r="K471" s="616" t="s">
        <v>597</v>
      </c>
      <c r="L471" s="616" t="s">
        <v>552</v>
      </c>
      <c r="M471" s="617" t="s">
        <v>1411</v>
      </c>
      <c r="N471" s="616" t="s">
        <v>56</v>
      </c>
      <c r="O471" s="616" t="s">
        <v>90</v>
      </c>
      <c r="P471" s="616" t="s">
        <v>62</v>
      </c>
      <c r="Q471" s="616" t="s">
        <v>58</v>
      </c>
      <c r="R471" s="616" t="s">
        <v>59</v>
      </c>
      <c r="S471" s="616" t="s">
        <v>597</v>
      </c>
      <c r="T471" s="616" t="s">
        <v>552</v>
      </c>
      <c r="U471" s="617" t="s">
        <v>1952</v>
      </c>
      <c r="V471" s="616" t="s">
        <v>56</v>
      </c>
      <c r="W471" s="616" t="s">
        <v>90</v>
      </c>
      <c r="X471" s="616" t="s">
        <v>62</v>
      </c>
      <c r="Y471" s="616" t="s">
        <v>58</v>
      </c>
      <c r="Z471" s="616" t="s">
        <v>59</v>
      </c>
      <c r="AA471" s="616" t="s">
        <v>597</v>
      </c>
      <c r="AB471" s="616" t="s">
        <v>552</v>
      </c>
      <c r="AC471" s="617" t="s">
        <v>2463</v>
      </c>
      <c r="AD471" s="616" t="s">
        <v>56</v>
      </c>
      <c r="AE471" s="616" t="s">
        <v>90</v>
      </c>
      <c r="AF471" s="616" t="s">
        <v>62</v>
      </c>
      <c r="AG471" s="616" t="s">
        <v>58</v>
      </c>
      <c r="AH471" s="616" t="s">
        <v>59</v>
      </c>
      <c r="AI471" s="616" t="s">
        <v>597</v>
      </c>
      <c r="AJ471" s="616" t="s">
        <v>552</v>
      </c>
      <c r="AK471" s="617" t="s">
        <v>2938</v>
      </c>
    </row>
    <row r="472" spans="1:37" s="463" customFormat="1" ht="27">
      <c r="A472" s="855">
        <v>1</v>
      </c>
      <c r="B472" s="876" t="s">
        <v>3180</v>
      </c>
      <c r="C472" s="860" t="s">
        <v>1961</v>
      </c>
      <c r="D472" s="860">
        <v>2002</v>
      </c>
      <c r="E472" s="843" t="s">
        <v>929</v>
      </c>
      <c r="F472" s="836">
        <v>1</v>
      </c>
      <c r="G472" s="837">
        <v>1</v>
      </c>
      <c r="H472" s="838">
        <v>83200</v>
      </c>
      <c r="I472" s="840"/>
      <c r="J472" s="840"/>
      <c r="K472" s="840">
        <v>104000</v>
      </c>
      <c r="L472" s="838">
        <f>+I472+J472+K472</f>
        <v>104000</v>
      </c>
      <c r="M472" s="838">
        <f t="shared" ref="M472:M482" si="397">+L472*12</f>
        <v>1248000</v>
      </c>
      <c r="N472" s="608">
        <v>1</v>
      </c>
      <c r="O472" s="605">
        <v>1</v>
      </c>
      <c r="P472" s="464">
        <f t="shared" ref="P472:S473" si="398">+H472</f>
        <v>83200</v>
      </c>
      <c r="Q472" s="465">
        <f t="shared" si="398"/>
        <v>0</v>
      </c>
      <c r="R472" s="465">
        <f t="shared" si="398"/>
        <v>0</v>
      </c>
      <c r="S472" s="465">
        <f t="shared" si="398"/>
        <v>104000</v>
      </c>
      <c r="T472" s="464">
        <f t="shared" ref="T472:T482" si="399">+Q472+R472+S472</f>
        <v>104000</v>
      </c>
      <c r="U472" s="464">
        <f t="shared" ref="U472:U482" si="400">+T472*12</f>
        <v>1248000</v>
      </c>
      <c r="V472" s="608">
        <v>1</v>
      </c>
      <c r="W472" s="605">
        <v>1</v>
      </c>
      <c r="X472" s="464">
        <f t="shared" ref="X472:AA473" si="401">+P472</f>
        <v>83200</v>
      </c>
      <c r="Y472" s="465">
        <f t="shared" si="401"/>
        <v>0</v>
      </c>
      <c r="Z472" s="465">
        <f t="shared" si="401"/>
        <v>0</v>
      </c>
      <c r="AA472" s="465">
        <f t="shared" si="401"/>
        <v>104000</v>
      </c>
      <c r="AB472" s="464">
        <f t="shared" ref="AB472:AB482" si="402">+Y472+Z472+AA472</f>
        <v>104000</v>
      </c>
      <c r="AC472" s="464">
        <f t="shared" ref="AC472:AC482" si="403">+AB472*12</f>
        <v>1248000</v>
      </c>
      <c r="AD472" s="608">
        <v>1</v>
      </c>
      <c r="AE472" s="605">
        <v>1</v>
      </c>
      <c r="AF472" s="464">
        <f t="shared" ref="AF472:AI473" si="404">+X472</f>
        <v>83200</v>
      </c>
      <c r="AG472" s="465">
        <f t="shared" si="404"/>
        <v>0</v>
      </c>
      <c r="AH472" s="465">
        <f t="shared" si="404"/>
        <v>0</v>
      </c>
      <c r="AI472" s="465">
        <f t="shared" si="404"/>
        <v>104000</v>
      </c>
      <c r="AJ472" s="464">
        <f t="shared" ref="AJ472:AJ482" si="405">+AG472+AH472+AI472</f>
        <v>104000</v>
      </c>
      <c r="AK472" s="464">
        <f t="shared" ref="AK472:AK482" si="406">+AJ472*12</f>
        <v>1248000</v>
      </c>
    </row>
    <row r="473" spans="1:37" s="604" customFormat="1" ht="17.25">
      <c r="A473" s="855">
        <v>2</v>
      </c>
      <c r="B473" s="876" t="s">
        <v>3181</v>
      </c>
      <c r="C473" s="842" t="s">
        <v>1961</v>
      </c>
      <c r="D473" s="842">
        <v>1971</v>
      </c>
      <c r="E473" s="843" t="s">
        <v>395</v>
      </c>
      <c r="F473" s="836">
        <v>1</v>
      </c>
      <c r="G473" s="837">
        <v>1.5</v>
      </c>
      <c r="H473" s="838">
        <v>83200</v>
      </c>
      <c r="I473" s="840"/>
      <c r="J473" s="840"/>
      <c r="K473" s="840">
        <f>G473*H473</f>
        <v>124800</v>
      </c>
      <c r="L473" s="838">
        <f>+I473+J473+K473</f>
        <v>124800</v>
      </c>
      <c r="M473" s="838">
        <f t="shared" si="397"/>
        <v>1497600</v>
      </c>
      <c r="N473" s="608">
        <v>1</v>
      </c>
      <c r="O473" s="605">
        <v>1.5</v>
      </c>
      <c r="P473" s="464">
        <f t="shared" si="398"/>
        <v>83200</v>
      </c>
      <c r="Q473" s="465">
        <f t="shared" si="398"/>
        <v>0</v>
      </c>
      <c r="R473" s="465">
        <f t="shared" si="398"/>
        <v>0</v>
      </c>
      <c r="S473" s="465">
        <f t="shared" si="398"/>
        <v>124800</v>
      </c>
      <c r="T473" s="464">
        <f t="shared" si="399"/>
        <v>124800</v>
      </c>
      <c r="U473" s="464">
        <f t="shared" si="400"/>
        <v>1497600</v>
      </c>
      <c r="V473" s="608">
        <v>1</v>
      </c>
      <c r="W473" s="605">
        <v>1.5</v>
      </c>
      <c r="X473" s="464">
        <f t="shared" si="401"/>
        <v>83200</v>
      </c>
      <c r="Y473" s="465">
        <f t="shared" si="401"/>
        <v>0</v>
      </c>
      <c r="Z473" s="465">
        <f t="shared" si="401"/>
        <v>0</v>
      </c>
      <c r="AA473" s="465">
        <f t="shared" si="401"/>
        <v>124800</v>
      </c>
      <c r="AB473" s="464">
        <f t="shared" si="402"/>
        <v>124800</v>
      </c>
      <c r="AC473" s="464">
        <f t="shared" si="403"/>
        <v>1497600</v>
      </c>
      <c r="AD473" s="608">
        <v>1</v>
      </c>
      <c r="AE473" s="605">
        <v>1.5</v>
      </c>
      <c r="AF473" s="464">
        <f t="shared" si="404"/>
        <v>83200</v>
      </c>
      <c r="AG473" s="465">
        <f t="shared" si="404"/>
        <v>0</v>
      </c>
      <c r="AH473" s="465">
        <f t="shared" si="404"/>
        <v>0</v>
      </c>
      <c r="AI473" s="465">
        <f t="shared" si="404"/>
        <v>124800</v>
      </c>
      <c r="AJ473" s="464">
        <f t="shared" si="405"/>
        <v>124800</v>
      </c>
      <c r="AK473" s="464">
        <f t="shared" si="406"/>
        <v>1497600</v>
      </c>
    </row>
    <row r="474" spans="1:37" s="463" customFormat="1" ht="17.25">
      <c r="A474" s="855">
        <v>3</v>
      </c>
      <c r="B474" s="876" t="s">
        <v>1356</v>
      </c>
      <c r="C474" s="842" t="s">
        <v>1960</v>
      </c>
      <c r="D474" s="842">
        <v>1953</v>
      </c>
      <c r="E474" s="843" t="s">
        <v>587</v>
      </c>
      <c r="F474" s="836">
        <v>1</v>
      </c>
      <c r="G474" s="837">
        <v>1.4</v>
      </c>
      <c r="H474" s="838">
        <v>83200</v>
      </c>
      <c r="I474" s="840"/>
      <c r="J474" s="840"/>
      <c r="K474" s="840">
        <f>G474*H474</f>
        <v>116479.99999999999</v>
      </c>
      <c r="L474" s="838">
        <f t="shared" ref="L474:L482" si="407">+I474+J474+K474</f>
        <v>116479.99999999999</v>
      </c>
      <c r="M474" s="838">
        <f t="shared" si="397"/>
        <v>1397759.9999999998</v>
      </c>
      <c r="N474" s="608">
        <v>1</v>
      </c>
      <c r="O474" s="605">
        <v>1.4</v>
      </c>
      <c r="P474" s="464">
        <f t="shared" ref="P474:S476" si="408">+H474</f>
        <v>83200</v>
      </c>
      <c r="Q474" s="465">
        <f t="shared" si="408"/>
        <v>0</v>
      </c>
      <c r="R474" s="465">
        <f t="shared" si="408"/>
        <v>0</v>
      </c>
      <c r="S474" s="465">
        <f t="shared" si="408"/>
        <v>116479.99999999999</v>
      </c>
      <c r="T474" s="464">
        <f t="shared" si="399"/>
        <v>116479.99999999999</v>
      </c>
      <c r="U474" s="464">
        <f t="shared" si="400"/>
        <v>1397759.9999999998</v>
      </c>
      <c r="V474" s="608">
        <v>1</v>
      </c>
      <c r="W474" s="605">
        <v>1.4</v>
      </c>
      <c r="X474" s="464">
        <f t="shared" ref="X474:AA476" si="409">+P474</f>
        <v>83200</v>
      </c>
      <c r="Y474" s="465">
        <f t="shared" si="409"/>
        <v>0</v>
      </c>
      <c r="Z474" s="465">
        <f t="shared" si="409"/>
        <v>0</v>
      </c>
      <c r="AA474" s="465">
        <f t="shared" si="409"/>
        <v>116479.99999999999</v>
      </c>
      <c r="AB474" s="464">
        <f t="shared" si="402"/>
        <v>116479.99999999999</v>
      </c>
      <c r="AC474" s="464">
        <f t="shared" si="403"/>
        <v>1397759.9999999998</v>
      </c>
      <c r="AD474" s="608">
        <v>1</v>
      </c>
      <c r="AE474" s="605">
        <v>1.4</v>
      </c>
      <c r="AF474" s="464">
        <f t="shared" ref="AF474:AI476" si="410">+X474</f>
        <v>83200</v>
      </c>
      <c r="AG474" s="465">
        <f t="shared" si="410"/>
        <v>0</v>
      </c>
      <c r="AH474" s="465">
        <f t="shared" si="410"/>
        <v>0</v>
      </c>
      <c r="AI474" s="465">
        <f t="shared" si="410"/>
        <v>116479.99999999999</v>
      </c>
      <c r="AJ474" s="464">
        <f t="shared" si="405"/>
        <v>116479.99999999999</v>
      </c>
      <c r="AK474" s="464">
        <f t="shared" si="406"/>
        <v>1397759.9999999998</v>
      </c>
    </row>
    <row r="475" spans="1:37" s="463" customFormat="1" ht="40.5">
      <c r="A475" s="855">
        <v>4</v>
      </c>
      <c r="B475" s="876" t="s">
        <v>3185</v>
      </c>
      <c r="C475" s="842" t="s">
        <v>1961</v>
      </c>
      <c r="D475" s="842">
        <v>1944</v>
      </c>
      <c r="E475" s="843" t="s">
        <v>928</v>
      </c>
      <c r="F475" s="836">
        <v>1</v>
      </c>
      <c r="G475" s="837">
        <v>1</v>
      </c>
      <c r="H475" s="838">
        <v>83200</v>
      </c>
      <c r="I475" s="840"/>
      <c r="J475" s="840"/>
      <c r="K475" s="840">
        <v>95625</v>
      </c>
      <c r="L475" s="838">
        <f t="shared" si="407"/>
        <v>95625</v>
      </c>
      <c r="M475" s="838">
        <f t="shared" si="397"/>
        <v>1147500</v>
      </c>
      <c r="N475" s="608">
        <v>1</v>
      </c>
      <c r="O475" s="605">
        <v>1</v>
      </c>
      <c r="P475" s="464">
        <f t="shared" si="408"/>
        <v>83200</v>
      </c>
      <c r="Q475" s="465">
        <f t="shared" si="408"/>
        <v>0</v>
      </c>
      <c r="R475" s="465">
        <f t="shared" si="408"/>
        <v>0</v>
      </c>
      <c r="S475" s="465">
        <f t="shared" si="408"/>
        <v>95625</v>
      </c>
      <c r="T475" s="464">
        <f t="shared" si="399"/>
        <v>95625</v>
      </c>
      <c r="U475" s="464">
        <f t="shared" si="400"/>
        <v>1147500</v>
      </c>
      <c r="V475" s="608">
        <v>1</v>
      </c>
      <c r="W475" s="605">
        <v>1</v>
      </c>
      <c r="X475" s="464">
        <f t="shared" si="409"/>
        <v>83200</v>
      </c>
      <c r="Y475" s="465">
        <f t="shared" si="409"/>
        <v>0</v>
      </c>
      <c r="Z475" s="465">
        <f t="shared" si="409"/>
        <v>0</v>
      </c>
      <c r="AA475" s="465">
        <f t="shared" si="409"/>
        <v>95625</v>
      </c>
      <c r="AB475" s="464">
        <f t="shared" si="402"/>
        <v>95625</v>
      </c>
      <c r="AC475" s="464">
        <f t="shared" si="403"/>
        <v>1147500</v>
      </c>
      <c r="AD475" s="608">
        <v>1</v>
      </c>
      <c r="AE475" s="605">
        <v>1</v>
      </c>
      <c r="AF475" s="464">
        <f t="shared" si="410"/>
        <v>83200</v>
      </c>
      <c r="AG475" s="465">
        <f t="shared" si="410"/>
        <v>0</v>
      </c>
      <c r="AH475" s="465">
        <f t="shared" si="410"/>
        <v>0</v>
      </c>
      <c r="AI475" s="465">
        <f t="shared" si="410"/>
        <v>95625</v>
      </c>
      <c r="AJ475" s="464">
        <f t="shared" si="405"/>
        <v>95625</v>
      </c>
      <c r="AK475" s="464">
        <f t="shared" si="406"/>
        <v>1147500</v>
      </c>
    </row>
    <row r="476" spans="1:37" s="463" customFormat="1" ht="17.25">
      <c r="A476" s="855">
        <v>5</v>
      </c>
      <c r="B476" s="876" t="s">
        <v>3182</v>
      </c>
      <c r="C476" s="853" t="s">
        <v>1961</v>
      </c>
      <c r="D476" s="853">
        <v>2022</v>
      </c>
      <c r="E476" s="861" t="s">
        <v>392</v>
      </c>
      <c r="F476" s="836">
        <v>1</v>
      </c>
      <c r="G476" s="837">
        <v>1.6</v>
      </c>
      <c r="H476" s="838">
        <v>83200</v>
      </c>
      <c r="I476" s="840"/>
      <c r="J476" s="840"/>
      <c r="K476" s="840">
        <f>G476*H476</f>
        <v>133120</v>
      </c>
      <c r="L476" s="838">
        <f t="shared" si="407"/>
        <v>133120</v>
      </c>
      <c r="M476" s="838">
        <f t="shared" si="397"/>
        <v>1597440</v>
      </c>
      <c r="N476" s="608">
        <v>1</v>
      </c>
      <c r="O476" s="605">
        <v>1.6</v>
      </c>
      <c r="P476" s="464">
        <f t="shared" si="408"/>
        <v>83200</v>
      </c>
      <c r="Q476" s="465">
        <f t="shared" si="408"/>
        <v>0</v>
      </c>
      <c r="R476" s="465">
        <f t="shared" si="408"/>
        <v>0</v>
      </c>
      <c r="S476" s="465">
        <f t="shared" si="408"/>
        <v>133120</v>
      </c>
      <c r="T476" s="464">
        <f t="shared" si="399"/>
        <v>133120</v>
      </c>
      <c r="U476" s="464">
        <f t="shared" si="400"/>
        <v>1597440</v>
      </c>
      <c r="V476" s="608">
        <v>1</v>
      </c>
      <c r="W476" s="605">
        <v>1.6</v>
      </c>
      <c r="X476" s="464">
        <f t="shared" si="409"/>
        <v>83200</v>
      </c>
      <c r="Y476" s="465">
        <f t="shared" si="409"/>
        <v>0</v>
      </c>
      <c r="Z476" s="465">
        <f t="shared" si="409"/>
        <v>0</v>
      </c>
      <c r="AA476" s="465">
        <f t="shared" si="409"/>
        <v>133120</v>
      </c>
      <c r="AB476" s="464">
        <f t="shared" si="402"/>
        <v>133120</v>
      </c>
      <c r="AC476" s="464">
        <f t="shared" si="403"/>
        <v>1597440</v>
      </c>
      <c r="AD476" s="608">
        <v>1</v>
      </c>
      <c r="AE476" s="605">
        <v>1.6</v>
      </c>
      <c r="AF476" s="464">
        <f t="shared" si="410"/>
        <v>83200</v>
      </c>
      <c r="AG476" s="465">
        <f t="shared" si="410"/>
        <v>0</v>
      </c>
      <c r="AH476" s="465">
        <f t="shared" si="410"/>
        <v>0</v>
      </c>
      <c r="AI476" s="465">
        <f t="shared" si="410"/>
        <v>133120</v>
      </c>
      <c r="AJ476" s="464">
        <f t="shared" si="405"/>
        <v>133120</v>
      </c>
      <c r="AK476" s="464">
        <f t="shared" si="406"/>
        <v>1597440</v>
      </c>
    </row>
    <row r="477" spans="1:37" s="463" customFormat="1" ht="17.25">
      <c r="A477" s="855">
        <v>6</v>
      </c>
      <c r="B477" s="876" t="s">
        <v>3186</v>
      </c>
      <c r="C477" s="860" t="s">
        <v>1960</v>
      </c>
      <c r="D477" s="853">
        <v>1966</v>
      </c>
      <c r="E477" s="853" t="s">
        <v>413</v>
      </c>
      <c r="F477" s="836">
        <v>1</v>
      </c>
      <c r="G477" s="837">
        <v>1</v>
      </c>
      <c r="H477" s="838">
        <v>83200</v>
      </c>
      <c r="I477" s="840"/>
      <c r="J477" s="840"/>
      <c r="K477" s="840">
        <v>95625</v>
      </c>
      <c r="L477" s="838">
        <f t="shared" si="407"/>
        <v>95625</v>
      </c>
      <c r="M477" s="838">
        <f t="shared" si="397"/>
        <v>1147500</v>
      </c>
      <c r="N477" s="608">
        <v>1</v>
      </c>
      <c r="O477" s="605">
        <v>1</v>
      </c>
      <c r="P477" s="464">
        <f t="shared" ref="P477:S480" si="411">+H477</f>
        <v>83200</v>
      </c>
      <c r="Q477" s="465">
        <f t="shared" si="411"/>
        <v>0</v>
      </c>
      <c r="R477" s="465">
        <f t="shared" si="411"/>
        <v>0</v>
      </c>
      <c r="S477" s="465">
        <f t="shared" si="411"/>
        <v>95625</v>
      </c>
      <c r="T477" s="464">
        <f t="shared" si="399"/>
        <v>95625</v>
      </c>
      <c r="U477" s="464">
        <f t="shared" si="400"/>
        <v>1147500</v>
      </c>
      <c r="V477" s="608">
        <v>1</v>
      </c>
      <c r="W477" s="605">
        <v>1</v>
      </c>
      <c r="X477" s="464">
        <f t="shared" ref="X477:AA480" si="412">+P477</f>
        <v>83200</v>
      </c>
      <c r="Y477" s="465">
        <f t="shared" si="412"/>
        <v>0</v>
      </c>
      <c r="Z477" s="465">
        <f t="shared" si="412"/>
        <v>0</v>
      </c>
      <c r="AA477" s="465">
        <f t="shared" si="412"/>
        <v>95625</v>
      </c>
      <c r="AB477" s="464">
        <f t="shared" si="402"/>
        <v>95625</v>
      </c>
      <c r="AC477" s="464">
        <f t="shared" si="403"/>
        <v>1147500</v>
      </c>
      <c r="AD477" s="608">
        <v>1</v>
      </c>
      <c r="AE477" s="605">
        <v>1</v>
      </c>
      <c r="AF477" s="464">
        <f t="shared" ref="AF477:AI480" si="413">+X477</f>
        <v>83200</v>
      </c>
      <c r="AG477" s="465">
        <f t="shared" si="413"/>
        <v>0</v>
      </c>
      <c r="AH477" s="465">
        <f t="shared" si="413"/>
        <v>0</v>
      </c>
      <c r="AI477" s="465">
        <f t="shared" si="413"/>
        <v>95625</v>
      </c>
      <c r="AJ477" s="464">
        <f t="shared" si="405"/>
        <v>95625</v>
      </c>
      <c r="AK477" s="464">
        <f t="shared" si="406"/>
        <v>1147500</v>
      </c>
    </row>
    <row r="478" spans="1:37" s="463" customFormat="1" ht="17.25">
      <c r="A478" s="855">
        <v>7</v>
      </c>
      <c r="B478" s="876" t="s">
        <v>2712</v>
      </c>
      <c r="C478" s="842" t="s">
        <v>1960</v>
      </c>
      <c r="D478" s="842">
        <v>1972</v>
      </c>
      <c r="E478" s="843" t="s">
        <v>408</v>
      </c>
      <c r="F478" s="836">
        <v>1</v>
      </c>
      <c r="G478" s="837">
        <v>1</v>
      </c>
      <c r="H478" s="838">
        <v>83200</v>
      </c>
      <c r="I478" s="840"/>
      <c r="J478" s="840"/>
      <c r="K478" s="840">
        <v>95625</v>
      </c>
      <c r="L478" s="840">
        <f t="shared" si="407"/>
        <v>95625</v>
      </c>
      <c r="M478" s="838">
        <f t="shared" si="397"/>
        <v>1147500</v>
      </c>
      <c r="N478" s="608">
        <v>1</v>
      </c>
      <c r="O478" s="605">
        <v>1</v>
      </c>
      <c r="P478" s="464">
        <f t="shared" si="411"/>
        <v>83200</v>
      </c>
      <c r="Q478" s="465">
        <f t="shared" si="411"/>
        <v>0</v>
      </c>
      <c r="R478" s="465">
        <f t="shared" si="411"/>
        <v>0</v>
      </c>
      <c r="S478" s="465">
        <f t="shared" si="411"/>
        <v>95625</v>
      </c>
      <c r="T478" s="464">
        <f t="shared" si="399"/>
        <v>95625</v>
      </c>
      <c r="U478" s="464">
        <f t="shared" si="400"/>
        <v>1147500</v>
      </c>
      <c r="V478" s="608">
        <v>1</v>
      </c>
      <c r="W478" s="605">
        <v>1</v>
      </c>
      <c r="X478" s="464">
        <f t="shared" si="412"/>
        <v>83200</v>
      </c>
      <c r="Y478" s="465">
        <f t="shared" si="412"/>
        <v>0</v>
      </c>
      <c r="Z478" s="465">
        <f t="shared" si="412"/>
        <v>0</v>
      </c>
      <c r="AA478" s="465">
        <f t="shared" si="412"/>
        <v>95625</v>
      </c>
      <c r="AB478" s="464">
        <f t="shared" si="402"/>
        <v>95625</v>
      </c>
      <c r="AC478" s="464">
        <f t="shared" si="403"/>
        <v>1147500</v>
      </c>
      <c r="AD478" s="608">
        <v>1</v>
      </c>
      <c r="AE478" s="605">
        <v>1</v>
      </c>
      <c r="AF478" s="464">
        <f t="shared" si="413"/>
        <v>83200</v>
      </c>
      <c r="AG478" s="465">
        <f t="shared" si="413"/>
        <v>0</v>
      </c>
      <c r="AH478" s="465">
        <f t="shared" si="413"/>
        <v>0</v>
      </c>
      <c r="AI478" s="465">
        <f t="shared" si="413"/>
        <v>95625</v>
      </c>
      <c r="AJ478" s="464">
        <f t="shared" si="405"/>
        <v>95625</v>
      </c>
      <c r="AK478" s="464">
        <f t="shared" si="406"/>
        <v>1147500</v>
      </c>
    </row>
    <row r="479" spans="1:37" s="463" customFormat="1" ht="17.25">
      <c r="A479" s="855">
        <v>8</v>
      </c>
      <c r="B479" s="876" t="s">
        <v>1557</v>
      </c>
      <c r="C479" s="842" t="s">
        <v>1960</v>
      </c>
      <c r="D479" s="842">
        <v>1957</v>
      </c>
      <c r="E479" s="843" t="s">
        <v>408</v>
      </c>
      <c r="F479" s="836">
        <v>1</v>
      </c>
      <c r="G479" s="837">
        <v>1</v>
      </c>
      <c r="H479" s="838">
        <v>83200</v>
      </c>
      <c r="I479" s="840"/>
      <c r="J479" s="840"/>
      <c r="K479" s="840">
        <v>95625</v>
      </c>
      <c r="L479" s="840">
        <f t="shared" si="407"/>
        <v>95625</v>
      </c>
      <c r="M479" s="838">
        <f t="shared" si="397"/>
        <v>1147500</v>
      </c>
      <c r="N479" s="608">
        <v>1</v>
      </c>
      <c r="O479" s="605">
        <v>1</v>
      </c>
      <c r="P479" s="464">
        <f t="shared" si="411"/>
        <v>83200</v>
      </c>
      <c r="Q479" s="465">
        <f t="shared" si="411"/>
        <v>0</v>
      </c>
      <c r="R479" s="465">
        <f t="shared" si="411"/>
        <v>0</v>
      </c>
      <c r="S479" s="465">
        <f t="shared" si="411"/>
        <v>95625</v>
      </c>
      <c r="T479" s="464">
        <f t="shared" si="399"/>
        <v>95625</v>
      </c>
      <c r="U479" s="464">
        <f t="shared" si="400"/>
        <v>1147500</v>
      </c>
      <c r="V479" s="608">
        <v>1</v>
      </c>
      <c r="W479" s="605">
        <v>1</v>
      </c>
      <c r="X479" s="464">
        <f t="shared" si="412"/>
        <v>83200</v>
      </c>
      <c r="Y479" s="465">
        <f t="shared" si="412"/>
        <v>0</v>
      </c>
      <c r="Z479" s="465">
        <f t="shared" si="412"/>
        <v>0</v>
      </c>
      <c r="AA479" s="465">
        <f t="shared" si="412"/>
        <v>95625</v>
      </c>
      <c r="AB479" s="464">
        <f t="shared" si="402"/>
        <v>95625</v>
      </c>
      <c r="AC479" s="464">
        <f t="shared" si="403"/>
        <v>1147500</v>
      </c>
      <c r="AD479" s="608">
        <v>1</v>
      </c>
      <c r="AE479" s="605">
        <v>1</v>
      </c>
      <c r="AF479" s="464">
        <f t="shared" si="413"/>
        <v>83200</v>
      </c>
      <c r="AG479" s="465">
        <f t="shared" si="413"/>
        <v>0</v>
      </c>
      <c r="AH479" s="465">
        <f t="shared" si="413"/>
        <v>0</v>
      </c>
      <c r="AI479" s="465">
        <f t="shared" si="413"/>
        <v>95625</v>
      </c>
      <c r="AJ479" s="464">
        <f t="shared" si="405"/>
        <v>95625</v>
      </c>
      <c r="AK479" s="464">
        <f t="shared" si="406"/>
        <v>1147500</v>
      </c>
    </row>
    <row r="480" spans="1:37" s="463" customFormat="1" ht="17.25">
      <c r="A480" s="855">
        <v>9</v>
      </c>
      <c r="B480" s="876" t="s">
        <v>2713</v>
      </c>
      <c r="C480" s="842" t="s">
        <v>1960</v>
      </c>
      <c r="D480" s="842">
        <v>1988</v>
      </c>
      <c r="E480" s="843" t="s">
        <v>408</v>
      </c>
      <c r="F480" s="836">
        <v>1</v>
      </c>
      <c r="G480" s="837">
        <v>1</v>
      </c>
      <c r="H480" s="838">
        <v>83200</v>
      </c>
      <c r="I480" s="840"/>
      <c r="J480" s="840"/>
      <c r="K480" s="840">
        <v>104000</v>
      </c>
      <c r="L480" s="840">
        <f t="shared" si="407"/>
        <v>104000</v>
      </c>
      <c r="M480" s="838">
        <f t="shared" si="397"/>
        <v>1248000</v>
      </c>
      <c r="N480" s="608">
        <v>1</v>
      </c>
      <c r="O480" s="605">
        <v>1</v>
      </c>
      <c r="P480" s="464">
        <f t="shared" si="411"/>
        <v>83200</v>
      </c>
      <c r="Q480" s="465">
        <f t="shared" si="411"/>
        <v>0</v>
      </c>
      <c r="R480" s="465">
        <f t="shared" si="411"/>
        <v>0</v>
      </c>
      <c r="S480" s="465">
        <f t="shared" si="411"/>
        <v>104000</v>
      </c>
      <c r="T480" s="464">
        <f t="shared" si="399"/>
        <v>104000</v>
      </c>
      <c r="U480" s="464">
        <f t="shared" si="400"/>
        <v>1248000</v>
      </c>
      <c r="V480" s="608">
        <v>1</v>
      </c>
      <c r="W480" s="605">
        <v>1</v>
      </c>
      <c r="X480" s="464">
        <f t="shared" si="412"/>
        <v>83200</v>
      </c>
      <c r="Y480" s="465">
        <f t="shared" si="412"/>
        <v>0</v>
      </c>
      <c r="Z480" s="465">
        <f t="shared" si="412"/>
        <v>0</v>
      </c>
      <c r="AA480" s="465">
        <f t="shared" si="412"/>
        <v>104000</v>
      </c>
      <c r="AB480" s="464">
        <f t="shared" si="402"/>
        <v>104000</v>
      </c>
      <c r="AC480" s="464">
        <f t="shared" si="403"/>
        <v>1248000</v>
      </c>
      <c r="AD480" s="608">
        <v>1</v>
      </c>
      <c r="AE480" s="605">
        <v>1</v>
      </c>
      <c r="AF480" s="464">
        <f t="shared" si="413"/>
        <v>83200</v>
      </c>
      <c r="AG480" s="465">
        <f t="shared" si="413"/>
        <v>0</v>
      </c>
      <c r="AH480" s="465">
        <f t="shared" si="413"/>
        <v>0</v>
      </c>
      <c r="AI480" s="465">
        <f t="shared" si="413"/>
        <v>104000</v>
      </c>
      <c r="AJ480" s="464">
        <f t="shared" si="405"/>
        <v>104000</v>
      </c>
      <c r="AK480" s="464">
        <f t="shared" si="406"/>
        <v>1248000</v>
      </c>
    </row>
    <row r="481" spans="1:37" s="463" customFormat="1" ht="17.25">
      <c r="A481" s="855">
        <v>10</v>
      </c>
      <c r="B481" s="876" t="s">
        <v>3183</v>
      </c>
      <c r="C481" s="842" t="s">
        <v>1961</v>
      </c>
      <c r="D481" s="842">
        <v>1969</v>
      </c>
      <c r="E481" s="843" t="s">
        <v>876</v>
      </c>
      <c r="F481" s="836">
        <v>1</v>
      </c>
      <c r="G481" s="837">
        <v>1</v>
      </c>
      <c r="H481" s="838">
        <v>83200</v>
      </c>
      <c r="I481" s="840"/>
      <c r="J481" s="840"/>
      <c r="K481" s="840">
        <v>104000</v>
      </c>
      <c r="L481" s="838">
        <f>+I481+J481+K481</f>
        <v>104000</v>
      </c>
      <c r="M481" s="838">
        <f t="shared" si="397"/>
        <v>1248000</v>
      </c>
      <c r="N481" s="608">
        <v>1</v>
      </c>
      <c r="O481" s="605">
        <v>1</v>
      </c>
      <c r="P481" s="464">
        <f t="shared" ref="P481:S482" si="414">+H481</f>
        <v>83200</v>
      </c>
      <c r="Q481" s="465">
        <f t="shared" si="414"/>
        <v>0</v>
      </c>
      <c r="R481" s="465">
        <f t="shared" si="414"/>
        <v>0</v>
      </c>
      <c r="S481" s="465">
        <f t="shared" si="414"/>
        <v>104000</v>
      </c>
      <c r="T481" s="464">
        <f t="shared" si="399"/>
        <v>104000</v>
      </c>
      <c r="U481" s="464">
        <f t="shared" si="400"/>
        <v>1248000</v>
      </c>
      <c r="V481" s="608">
        <v>1</v>
      </c>
      <c r="W481" s="605">
        <v>1</v>
      </c>
      <c r="X481" s="464">
        <f t="shared" ref="X481:AA482" si="415">+P481</f>
        <v>83200</v>
      </c>
      <c r="Y481" s="465">
        <f t="shared" si="415"/>
        <v>0</v>
      </c>
      <c r="Z481" s="465">
        <f t="shared" si="415"/>
        <v>0</v>
      </c>
      <c r="AA481" s="465">
        <f t="shared" si="415"/>
        <v>104000</v>
      </c>
      <c r="AB481" s="464">
        <f t="shared" si="402"/>
        <v>104000</v>
      </c>
      <c r="AC481" s="464">
        <f t="shared" si="403"/>
        <v>1248000</v>
      </c>
      <c r="AD481" s="608">
        <v>1</v>
      </c>
      <c r="AE481" s="605">
        <v>1</v>
      </c>
      <c r="AF481" s="464">
        <f t="shared" ref="AF481:AI482" si="416">+X481</f>
        <v>83200</v>
      </c>
      <c r="AG481" s="465">
        <f t="shared" si="416"/>
        <v>0</v>
      </c>
      <c r="AH481" s="465">
        <f t="shared" si="416"/>
        <v>0</v>
      </c>
      <c r="AI481" s="465">
        <f t="shared" si="416"/>
        <v>104000</v>
      </c>
      <c r="AJ481" s="464">
        <f t="shared" si="405"/>
        <v>104000</v>
      </c>
      <c r="AK481" s="464">
        <f t="shared" si="406"/>
        <v>1248000</v>
      </c>
    </row>
    <row r="482" spans="1:37" s="463" customFormat="1" ht="17.25">
      <c r="A482" s="855">
        <v>11</v>
      </c>
      <c r="B482" s="876" t="s">
        <v>3184</v>
      </c>
      <c r="C482" s="842" t="s">
        <v>1961</v>
      </c>
      <c r="D482" s="842">
        <v>1976</v>
      </c>
      <c r="E482" s="843" t="s">
        <v>404</v>
      </c>
      <c r="F482" s="836">
        <v>1</v>
      </c>
      <c r="G482" s="837">
        <v>1.2</v>
      </c>
      <c r="H482" s="838">
        <v>83200</v>
      </c>
      <c r="I482" s="840"/>
      <c r="J482" s="840"/>
      <c r="K482" s="840">
        <v>104000</v>
      </c>
      <c r="L482" s="838">
        <f t="shared" si="407"/>
        <v>104000</v>
      </c>
      <c r="M482" s="838">
        <f t="shared" si="397"/>
        <v>1248000</v>
      </c>
      <c r="N482" s="608">
        <v>1</v>
      </c>
      <c r="O482" s="605">
        <v>1</v>
      </c>
      <c r="P482" s="464">
        <f t="shared" si="414"/>
        <v>83200</v>
      </c>
      <c r="Q482" s="465">
        <f t="shared" si="414"/>
        <v>0</v>
      </c>
      <c r="R482" s="465">
        <f t="shared" si="414"/>
        <v>0</v>
      </c>
      <c r="S482" s="465">
        <f t="shared" si="414"/>
        <v>104000</v>
      </c>
      <c r="T482" s="464">
        <f t="shared" si="399"/>
        <v>104000</v>
      </c>
      <c r="U482" s="464">
        <f t="shared" si="400"/>
        <v>1248000</v>
      </c>
      <c r="V482" s="608">
        <v>1</v>
      </c>
      <c r="W482" s="605">
        <v>1</v>
      </c>
      <c r="X482" s="464">
        <f t="shared" si="415"/>
        <v>83200</v>
      </c>
      <c r="Y482" s="465">
        <f t="shared" si="415"/>
        <v>0</v>
      </c>
      <c r="Z482" s="465">
        <f t="shared" si="415"/>
        <v>0</v>
      </c>
      <c r="AA482" s="465">
        <f t="shared" si="415"/>
        <v>104000</v>
      </c>
      <c r="AB482" s="464">
        <f t="shared" si="402"/>
        <v>104000</v>
      </c>
      <c r="AC482" s="464">
        <f t="shared" si="403"/>
        <v>1248000</v>
      </c>
      <c r="AD482" s="608">
        <v>1</v>
      </c>
      <c r="AE482" s="605">
        <v>1</v>
      </c>
      <c r="AF482" s="464">
        <f t="shared" si="416"/>
        <v>83200</v>
      </c>
      <c r="AG482" s="465">
        <f t="shared" si="416"/>
        <v>0</v>
      </c>
      <c r="AH482" s="465">
        <f t="shared" si="416"/>
        <v>0</v>
      </c>
      <c r="AI482" s="465">
        <f t="shared" si="416"/>
        <v>104000</v>
      </c>
      <c r="AJ482" s="464">
        <f t="shared" si="405"/>
        <v>104000</v>
      </c>
      <c r="AK482" s="464">
        <f t="shared" si="406"/>
        <v>1248000</v>
      </c>
    </row>
    <row r="483" spans="1:37" s="463" customFormat="1" ht="22.5">
      <c r="A483" s="997" t="s">
        <v>47</v>
      </c>
      <c r="B483" s="997"/>
      <c r="C483" s="997"/>
      <c r="D483" s="997"/>
      <c r="E483" s="997"/>
      <c r="F483" s="614">
        <f t="shared" ref="F483:AK483" si="417">SUM(F472:F482)</f>
        <v>11</v>
      </c>
      <c r="G483" s="614">
        <f t="shared" si="417"/>
        <v>12.7</v>
      </c>
      <c r="H483" s="614">
        <f t="shared" si="417"/>
        <v>915200</v>
      </c>
      <c r="I483" s="614">
        <f t="shared" si="417"/>
        <v>0</v>
      </c>
      <c r="J483" s="614">
        <f t="shared" si="417"/>
        <v>0</v>
      </c>
      <c r="K483" s="614">
        <f t="shared" si="417"/>
        <v>1172900</v>
      </c>
      <c r="L483" s="614">
        <f t="shared" si="417"/>
        <v>1172900</v>
      </c>
      <c r="M483" s="614">
        <f t="shared" si="417"/>
        <v>14074800</v>
      </c>
      <c r="N483" s="614">
        <f t="shared" si="417"/>
        <v>11</v>
      </c>
      <c r="O483" s="614">
        <f t="shared" si="417"/>
        <v>12.5</v>
      </c>
      <c r="P483" s="614">
        <f t="shared" si="417"/>
        <v>915200</v>
      </c>
      <c r="Q483" s="614">
        <f t="shared" si="417"/>
        <v>0</v>
      </c>
      <c r="R483" s="614">
        <f t="shared" si="417"/>
        <v>0</v>
      </c>
      <c r="S483" s="614">
        <f t="shared" si="417"/>
        <v>1172900</v>
      </c>
      <c r="T483" s="614">
        <f t="shared" si="417"/>
        <v>1172900</v>
      </c>
      <c r="U483" s="614">
        <f t="shared" si="417"/>
        <v>14074800</v>
      </c>
      <c r="V483" s="614">
        <f t="shared" si="417"/>
        <v>11</v>
      </c>
      <c r="W483" s="614">
        <f t="shared" si="417"/>
        <v>12.5</v>
      </c>
      <c r="X483" s="614">
        <f t="shared" si="417"/>
        <v>915200</v>
      </c>
      <c r="Y483" s="614">
        <f t="shared" si="417"/>
        <v>0</v>
      </c>
      <c r="Z483" s="614">
        <f t="shared" si="417"/>
        <v>0</v>
      </c>
      <c r="AA483" s="614">
        <f t="shared" si="417"/>
        <v>1172900</v>
      </c>
      <c r="AB483" s="614">
        <f t="shared" si="417"/>
        <v>1172900</v>
      </c>
      <c r="AC483" s="614">
        <f t="shared" si="417"/>
        <v>14074800</v>
      </c>
      <c r="AD483" s="614">
        <f t="shared" si="417"/>
        <v>11</v>
      </c>
      <c r="AE483" s="614">
        <f t="shared" si="417"/>
        <v>12.5</v>
      </c>
      <c r="AF483" s="614">
        <f t="shared" si="417"/>
        <v>915200</v>
      </c>
      <c r="AG483" s="614">
        <f t="shared" si="417"/>
        <v>0</v>
      </c>
      <c r="AH483" s="614">
        <f t="shared" si="417"/>
        <v>0</v>
      </c>
      <c r="AI483" s="614">
        <f t="shared" si="417"/>
        <v>1172900</v>
      </c>
      <c r="AJ483" s="614">
        <f t="shared" si="417"/>
        <v>1172900</v>
      </c>
      <c r="AK483" s="614">
        <f t="shared" si="417"/>
        <v>14074800</v>
      </c>
    </row>
    <row r="484" spans="1:37" s="463" customFormat="1">
      <c r="A484" s="475"/>
      <c r="B484" s="468"/>
      <c r="C484" s="466"/>
      <c r="D484" s="466"/>
      <c r="E484" s="610"/>
      <c r="J484" s="475"/>
      <c r="K484" s="514"/>
    </row>
    <row r="485" spans="1:37" s="603" customFormat="1" ht="22.5" customHeight="1">
      <c r="A485" s="999" t="s">
        <v>554</v>
      </c>
      <c r="B485" s="1000"/>
      <c r="C485" s="1000"/>
      <c r="D485" s="1000"/>
      <c r="E485" s="1001"/>
      <c r="F485" s="998" t="s">
        <v>2001</v>
      </c>
      <c r="G485" s="998"/>
      <c r="H485" s="998"/>
      <c r="I485" s="998"/>
      <c r="J485" s="998"/>
      <c r="K485" s="998"/>
      <c r="L485" s="998"/>
      <c r="M485" s="998"/>
      <c r="N485" s="998" t="s">
        <v>2001</v>
      </c>
      <c r="O485" s="998"/>
      <c r="P485" s="998"/>
      <c r="Q485" s="998"/>
      <c r="R485" s="998"/>
      <c r="S485" s="998"/>
      <c r="T485" s="998"/>
      <c r="U485" s="998"/>
      <c r="V485" s="998" t="s">
        <v>2001</v>
      </c>
      <c r="W485" s="998"/>
      <c r="X485" s="998"/>
      <c r="Y485" s="998"/>
      <c r="Z485" s="998"/>
      <c r="AA485" s="998"/>
      <c r="AB485" s="998"/>
      <c r="AC485" s="998"/>
      <c r="AD485" s="998" t="s">
        <v>2001</v>
      </c>
      <c r="AE485" s="998"/>
      <c r="AF485" s="998"/>
      <c r="AG485" s="998"/>
      <c r="AH485" s="998"/>
      <c r="AI485" s="998"/>
      <c r="AJ485" s="998"/>
      <c r="AK485" s="998"/>
    </row>
    <row r="486" spans="1:37" s="604" customFormat="1" ht="24" customHeight="1">
      <c r="A486" s="1002" t="s">
        <v>224</v>
      </c>
      <c r="B486" s="1003"/>
      <c r="C486" s="1003"/>
      <c r="D486" s="1003"/>
      <c r="E486" s="1004"/>
      <c r="F486" s="996" t="s">
        <v>1410</v>
      </c>
      <c r="G486" s="996"/>
      <c r="H486" s="996"/>
      <c r="I486" s="996"/>
      <c r="J486" s="996"/>
      <c r="K486" s="996"/>
      <c r="L486" s="996"/>
      <c r="M486" s="996"/>
      <c r="N486" s="1002" t="s">
        <v>1946</v>
      </c>
      <c r="O486" s="1003"/>
      <c r="P486" s="1003"/>
      <c r="Q486" s="1003"/>
      <c r="R486" s="1003"/>
      <c r="S486" s="1003"/>
      <c r="T486" s="1003"/>
      <c r="U486" s="1004"/>
      <c r="V486" s="996" t="s">
        <v>2458</v>
      </c>
      <c r="W486" s="996"/>
      <c r="X486" s="996"/>
      <c r="Y486" s="996"/>
      <c r="Z486" s="996"/>
      <c r="AA486" s="996"/>
      <c r="AB486" s="996"/>
      <c r="AC486" s="996"/>
      <c r="AD486" s="996" t="s">
        <v>2932</v>
      </c>
      <c r="AE486" s="996"/>
      <c r="AF486" s="996"/>
      <c r="AG486" s="996"/>
      <c r="AH486" s="996"/>
      <c r="AI486" s="996"/>
      <c r="AJ486" s="996"/>
      <c r="AK486" s="996"/>
    </row>
    <row r="487" spans="1:37" s="603" customFormat="1" ht="82.5" customHeight="1">
      <c r="A487" s="775" t="s">
        <v>10</v>
      </c>
      <c r="B487" s="748" t="s">
        <v>54</v>
      </c>
      <c r="C487" s="748" t="s">
        <v>1958</v>
      </c>
      <c r="D487" s="579" t="s">
        <v>1959</v>
      </c>
      <c r="E487" s="748" t="s">
        <v>55</v>
      </c>
      <c r="F487" s="616" t="s">
        <v>56</v>
      </c>
      <c r="G487" s="616" t="s">
        <v>90</v>
      </c>
      <c r="H487" s="616" t="s">
        <v>62</v>
      </c>
      <c r="I487" s="616" t="s">
        <v>58</v>
      </c>
      <c r="J487" s="616" t="s">
        <v>59</v>
      </c>
      <c r="K487" s="616" t="s">
        <v>597</v>
      </c>
      <c r="L487" s="616" t="s">
        <v>552</v>
      </c>
      <c r="M487" s="617" t="s">
        <v>1411</v>
      </c>
      <c r="N487" s="616" t="s">
        <v>56</v>
      </c>
      <c r="O487" s="616" t="s">
        <v>90</v>
      </c>
      <c r="P487" s="616" t="s">
        <v>62</v>
      </c>
      <c r="Q487" s="616" t="s">
        <v>58</v>
      </c>
      <c r="R487" s="616" t="s">
        <v>59</v>
      </c>
      <c r="S487" s="616" t="s">
        <v>597</v>
      </c>
      <c r="T487" s="616" t="s">
        <v>552</v>
      </c>
      <c r="U487" s="617" t="s">
        <v>1952</v>
      </c>
      <c r="V487" s="616" t="s">
        <v>56</v>
      </c>
      <c r="W487" s="616" t="s">
        <v>90</v>
      </c>
      <c r="X487" s="616" t="s">
        <v>62</v>
      </c>
      <c r="Y487" s="616" t="s">
        <v>58</v>
      </c>
      <c r="Z487" s="616" t="s">
        <v>59</v>
      </c>
      <c r="AA487" s="616" t="s">
        <v>597</v>
      </c>
      <c r="AB487" s="616" t="s">
        <v>552</v>
      </c>
      <c r="AC487" s="617" t="s">
        <v>2463</v>
      </c>
      <c r="AD487" s="616" t="s">
        <v>56</v>
      </c>
      <c r="AE487" s="616" t="s">
        <v>90</v>
      </c>
      <c r="AF487" s="616" t="s">
        <v>62</v>
      </c>
      <c r="AG487" s="616" t="s">
        <v>58</v>
      </c>
      <c r="AH487" s="616" t="s">
        <v>59</v>
      </c>
      <c r="AI487" s="616" t="s">
        <v>597</v>
      </c>
      <c r="AJ487" s="616" t="s">
        <v>552</v>
      </c>
      <c r="AK487" s="617" t="s">
        <v>2938</v>
      </c>
    </row>
    <row r="488" spans="1:37" s="463" customFormat="1" ht="27">
      <c r="A488" s="855">
        <v>1</v>
      </c>
      <c r="B488" s="835" t="s">
        <v>1172</v>
      </c>
      <c r="C488" s="842" t="s">
        <v>1961</v>
      </c>
      <c r="D488" s="842">
        <v>1984</v>
      </c>
      <c r="E488" s="843" t="s">
        <v>929</v>
      </c>
      <c r="F488" s="836">
        <v>1</v>
      </c>
      <c r="G488" s="837">
        <v>1.25</v>
      </c>
      <c r="H488" s="838">
        <v>83200</v>
      </c>
      <c r="I488" s="839"/>
      <c r="J488" s="839"/>
      <c r="K488" s="839">
        <v>104000</v>
      </c>
      <c r="L488" s="838">
        <f>+I488+J488+K488</f>
        <v>104000</v>
      </c>
      <c r="M488" s="838">
        <f>+L488*12</f>
        <v>1248000</v>
      </c>
      <c r="N488" s="608">
        <v>1</v>
      </c>
      <c r="O488" s="605">
        <v>1.25</v>
      </c>
      <c r="P488" s="464">
        <f t="shared" ref="P488:S490" si="418">+H488</f>
        <v>83200</v>
      </c>
      <c r="Q488" s="465">
        <f t="shared" si="418"/>
        <v>0</v>
      </c>
      <c r="R488" s="465">
        <f t="shared" si="418"/>
        <v>0</v>
      </c>
      <c r="S488" s="465">
        <f t="shared" si="418"/>
        <v>104000</v>
      </c>
      <c r="T488" s="464">
        <f>+Q488+R488+S488</f>
        <v>104000</v>
      </c>
      <c r="U488" s="464">
        <f>+T488*12</f>
        <v>1248000</v>
      </c>
      <c r="V488" s="608">
        <v>1</v>
      </c>
      <c r="W488" s="605">
        <v>1.25</v>
      </c>
      <c r="X488" s="464">
        <f t="shared" ref="X488:AA490" si="419">+P488</f>
        <v>83200</v>
      </c>
      <c r="Y488" s="465">
        <f t="shared" si="419"/>
        <v>0</v>
      </c>
      <c r="Z488" s="465">
        <f t="shared" si="419"/>
        <v>0</v>
      </c>
      <c r="AA488" s="465">
        <f t="shared" si="419"/>
        <v>104000</v>
      </c>
      <c r="AB488" s="464">
        <f>+Y488+Z488+AA488</f>
        <v>104000</v>
      </c>
      <c r="AC488" s="464">
        <f>+AB488*12</f>
        <v>1248000</v>
      </c>
      <c r="AD488" s="608">
        <v>1</v>
      </c>
      <c r="AE488" s="605">
        <v>1.25</v>
      </c>
      <c r="AF488" s="464">
        <f t="shared" ref="AF488:AI490" si="420">+X488</f>
        <v>83200</v>
      </c>
      <c r="AG488" s="465">
        <f t="shared" si="420"/>
        <v>0</v>
      </c>
      <c r="AH488" s="465">
        <f t="shared" si="420"/>
        <v>0</v>
      </c>
      <c r="AI488" s="465">
        <f t="shared" si="420"/>
        <v>104000</v>
      </c>
      <c r="AJ488" s="464">
        <f>+AG488+AH488+AI488</f>
        <v>104000</v>
      </c>
      <c r="AK488" s="464">
        <f>+AJ488*12</f>
        <v>1248000</v>
      </c>
    </row>
    <row r="489" spans="1:37" s="463" customFormat="1" ht="27">
      <c r="A489" s="875">
        <v>2</v>
      </c>
      <c r="B489" s="835" t="s">
        <v>3236</v>
      </c>
      <c r="C489" s="842" t="s">
        <v>1961</v>
      </c>
      <c r="D489" s="842">
        <v>1982</v>
      </c>
      <c r="E489" s="843" t="s">
        <v>929</v>
      </c>
      <c r="F489" s="836">
        <v>1</v>
      </c>
      <c r="G489" s="837">
        <v>1.25</v>
      </c>
      <c r="H489" s="838">
        <v>83200</v>
      </c>
      <c r="I489" s="840"/>
      <c r="J489" s="840"/>
      <c r="K489" s="839">
        <v>104000</v>
      </c>
      <c r="L489" s="838">
        <f>+I489+J489+K489</f>
        <v>104000</v>
      </c>
      <c r="M489" s="838">
        <f>+L489*12</f>
        <v>1248000</v>
      </c>
      <c r="N489" s="608">
        <v>1</v>
      </c>
      <c r="O489" s="605">
        <v>1.25</v>
      </c>
      <c r="P489" s="464">
        <f t="shared" si="418"/>
        <v>83200</v>
      </c>
      <c r="Q489" s="465">
        <f t="shared" si="418"/>
        <v>0</v>
      </c>
      <c r="R489" s="465">
        <f t="shared" si="418"/>
        <v>0</v>
      </c>
      <c r="S489" s="465">
        <f t="shared" si="418"/>
        <v>104000</v>
      </c>
      <c r="T489" s="464">
        <f>+Q489+R489+S489</f>
        <v>104000</v>
      </c>
      <c r="U489" s="464">
        <f>+T489*12</f>
        <v>1248000</v>
      </c>
      <c r="V489" s="608">
        <v>1</v>
      </c>
      <c r="W489" s="605">
        <v>1.25</v>
      </c>
      <c r="X489" s="464">
        <f t="shared" si="419"/>
        <v>83200</v>
      </c>
      <c r="Y489" s="465">
        <f t="shared" si="419"/>
        <v>0</v>
      </c>
      <c r="Z489" s="465">
        <f t="shared" si="419"/>
        <v>0</v>
      </c>
      <c r="AA489" s="465">
        <f t="shared" si="419"/>
        <v>104000</v>
      </c>
      <c r="AB489" s="464">
        <f>+Y489+Z489+AA489</f>
        <v>104000</v>
      </c>
      <c r="AC489" s="464">
        <f>+AB489*12</f>
        <v>1248000</v>
      </c>
      <c r="AD489" s="608">
        <v>1</v>
      </c>
      <c r="AE489" s="605">
        <v>1.25</v>
      </c>
      <c r="AF489" s="464">
        <f t="shared" si="420"/>
        <v>83200</v>
      </c>
      <c r="AG489" s="465">
        <f t="shared" si="420"/>
        <v>0</v>
      </c>
      <c r="AH489" s="465">
        <f t="shared" si="420"/>
        <v>0</v>
      </c>
      <c r="AI489" s="465">
        <f t="shared" si="420"/>
        <v>104000</v>
      </c>
      <c r="AJ489" s="464">
        <f>+AG489+AH489+AI489</f>
        <v>104000</v>
      </c>
      <c r="AK489" s="464">
        <f>+AJ489*12</f>
        <v>1248000</v>
      </c>
    </row>
    <row r="490" spans="1:37" s="463" customFormat="1" ht="27">
      <c r="A490" s="855">
        <v>3</v>
      </c>
      <c r="B490" s="880" t="s">
        <v>1364</v>
      </c>
      <c r="C490" s="842" t="s">
        <v>1961</v>
      </c>
      <c r="D490" s="842">
        <v>1999</v>
      </c>
      <c r="E490" s="843" t="s">
        <v>929</v>
      </c>
      <c r="F490" s="836">
        <v>1</v>
      </c>
      <c r="G490" s="837">
        <v>1.25</v>
      </c>
      <c r="H490" s="838">
        <v>83200</v>
      </c>
      <c r="I490" s="839"/>
      <c r="J490" s="839"/>
      <c r="K490" s="839">
        <v>104000</v>
      </c>
      <c r="L490" s="838">
        <f>+I490+J490+K490</f>
        <v>104000</v>
      </c>
      <c r="M490" s="838">
        <f>+L490*12</f>
        <v>1248000</v>
      </c>
      <c r="N490" s="608">
        <v>1</v>
      </c>
      <c r="O490" s="605">
        <v>1.25</v>
      </c>
      <c r="P490" s="464">
        <f t="shared" si="418"/>
        <v>83200</v>
      </c>
      <c r="Q490" s="465">
        <f t="shared" si="418"/>
        <v>0</v>
      </c>
      <c r="R490" s="465">
        <f t="shared" si="418"/>
        <v>0</v>
      </c>
      <c r="S490" s="465">
        <f t="shared" si="418"/>
        <v>104000</v>
      </c>
      <c r="T490" s="464">
        <f>+Q490+R490+S490</f>
        <v>104000</v>
      </c>
      <c r="U490" s="464">
        <f>+T490*12</f>
        <v>1248000</v>
      </c>
      <c r="V490" s="608">
        <v>1</v>
      </c>
      <c r="W490" s="605">
        <v>1.25</v>
      </c>
      <c r="X490" s="464">
        <f t="shared" si="419"/>
        <v>83200</v>
      </c>
      <c r="Y490" s="465">
        <f t="shared" si="419"/>
        <v>0</v>
      </c>
      <c r="Z490" s="465">
        <f t="shared" si="419"/>
        <v>0</v>
      </c>
      <c r="AA490" s="465">
        <f t="shared" si="419"/>
        <v>104000</v>
      </c>
      <c r="AB490" s="464">
        <f>+Y490+Z490+AA490</f>
        <v>104000</v>
      </c>
      <c r="AC490" s="464">
        <f>+AB490*12</f>
        <v>1248000</v>
      </c>
      <c r="AD490" s="608">
        <v>1</v>
      </c>
      <c r="AE490" s="605">
        <v>1.25</v>
      </c>
      <c r="AF490" s="464">
        <f t="shared" si="420"/>
        <v>83200</v>
      </c>
      <c r="AG490" s="465">
        <f t="shared" si="420"/>
        <v>0</v>
      </c>
      <c r="AH490" s="465">
        <f t="shared" si="420"/>
        <v>0</v>
      </c>
      <c r="AI490" s="465">
        <f t="shared" si="420"/>
        <v>104000</v>
      </c>
      <c r="AJ490" s="464">
        <f>+AG490+AH490+AI490</f>
        <v>104000</v>
      </c>
      <c r="AK490" s="464">
        <f>+AJ490*12</f>
        <v>1248000</v>
      </c>
    </row>
    <row r="491" spans="1:37" s="463" customFormat="1" ht="17.25">
      <c r="A491" s="875">
        <v>4</v>
      </c>
      <c r="B491" s="835" t="s">
        <v>474</v>
      </c>
      <c r="C491" s="809" t="s">
        <v>1961</v>
      </c>
      <c r="D491" s="809">
        <v>1953</v>
      </c>
      <c r="E491" s="835" t="s">
        <v>393</v>
      </c>
      <c r="F491" s="836">
        <v>1</v>
      </c>
      <c r="G491" s="837">
        <v>1.5</v>
      </c>
      <c r="H491" s="838">
        <v>83200</v>
      </c>
      <c r="I491" s="840"/>
      <c r="J491" s="839"/>
      <c r="K491" s="840">
        <f t="shared" ref="K491:K501" si="421">G491*H491</f>
        <v>124800</v>
      </c>
      <c r="L491" s="838">
        <f t="shared" ref="L491:L501" si="422">+I491+J491+K491</f>
        <v>124800</v>
      </c>
      <c r="M491" s="838">
        <f>+L491*12</f>
        <v>1497600</v>
      </c>
      <c r="N491" s="608">
        <v>1</v>
      </c>
      <c r="O491" s="605">
        <v>1.5</v>
      </c>
      <c r="P491" s="464">
        <f t="shared" ref="P491:P529" si="423">+H491</f>
        <v>83200</v>
      </c>
      <c r="Q491" s="465">
        <f t="shared" ref="Q491:Q529" si="424">+I491</f>
        <v>0</v>
      </c>
      <c r="R491" s="465">
        <f t="shared" ref="R491:R529" si="425">+J491</f>
        <v>0</v>
      </c>
      <c r="S491" s="465">
        <f t="shared" ref="S491:S529" si="426">+K491</f>
        <v>124800</v>
      </c>
      <c r="T491" s="464">
        <f t="shared" ref="T491:T529" si="427">+Q491+R491+S491</f>
        <v>124800</v>
      </c>
      <c r="U491" s="464">
        <f>+T491*12</f>
        <v>1497600</v>
      </c>
      <c r="V491" s="608">
        <v>1</v>
      </c>
      <c r="W491" s="605">
        <v>1.5</v>
      </c>
      <c r="X491" s="464">
        <f t="shared" ref="X491:X529" si="428">+P491</f>
        <v>83200</v>
      </c>
      <c r="Y491" s="465">
        <f t="shared" ref="Y491:Y529" si="429">+Q491</f>
        <v>0</v>
      </c>
      <c r="Z491" s="465">
        <f t="shared" ref="Z491:Z529" si="430">+R491</f>
        <v>0</v>
      </c>
      <c r="AA491" s="465">
        <f t="shared" ref="AA491:AA529" si="431">+S491</f>
        <v>124800</v>
      </c>
      <c r="AB491" s="464">
        <f t="shared" ref="AB491:AB529" si="432">+Y491+Z491+AA491</f>
        <v>124800</v>
      </c>
      <c r="AC491" s="464">
        <f>+AB491*12</f>
        <v>1497600</v>
      </c>
      <c r="AD491" s="608">
        <v>1</v>
      </c>
      <c r="AE491" s="605">
        <v>1.5</v>
      </c>
      <c r="AF491" s="464">
        <f t="shared" ref="AF491:AF529" si="433">+X491</f>
        <v>83200</v>
      </c>
      <c r="AG491" s="465">
        <f t="shared" ref="AG491:AG529" si="434">+Y491</f>
        <v>0</v>
      </c>
      <c r="AH491" s="465">
        <f t="shared" ref="AH491:AH529" si="435">+Z491</f>
        <v>0</v>
      </c>
      <c r="AI491" s="465">
        <f t="shared" ref="AI491:AI529" si="436">+AA491</f>
        <v>124800</v>
      </c>
      <c r="AJ491" s="464">
        <f t="shared" ref="AJ491:AJ529" si="437">+AG491+AH491+AI491</f>
        <v>124800</v>
      </c>
      <c r="AK491" s="464">
        <f>+AJ491*12</f>
        <v>1497600</v>
      </c>
    </row>
    <row r="492" spans="1:37" s="463" customFormat="1" ht="17.25">
      <c r="A492" s="855">
        <v>5</v>
      </c>
      <c r="B492" s="835" t="s">
        <v>124</v>
      </c>
      <c r="C492" s="809" t="s">
        <v>1961</v>
      </c>
      <c r="D492" s="809">
        <v>1952</v>
      </c>
      <c r="E492" s="835" t="s">
        <v>393</v>
      </c>
      <c r="F492" s="836">
        <v>1</v>
      </c>
      <c r="G492" s="837">
        <v>1.5</v>
      </c>
      <c r="H492" s="838">
        <v>83200</v>
      </c>
      <c r="I492" s="839"/>
      <c r="J492" s="839"/>
      <c r="K492" s="840">
        <f t="shared" si="421"/>
        <v>124800</v>
      </c>
      <c r="L492" s="838">
        <f t="shared" si="422"/>
        <v>124800</v>
      </c>
      <c r="M492" s="838">
        <f>+L492*12</f>
        <v>1497600</v>
      </c>
      <c r="N492" s="608">
        <v>1</v>
      </c>
      <c r="O492" s="605">
        <v>1.5</v>
      </c>
      <c r="P492" s="464">
        <f t="shared" si="423"/>
        <v>83200</v>
      </c>
      <c r="Q492" s="465">
        <f t="shared" si="424"/>
        <v>0</v>
      </c>
      <c r="R492" s="465">
        <f t="shared" si="425"/>
        <v>0</v>
      </c>
      <c r="S492" s="465">
        <f t="shared" si="426"/>
        <v>124800</v>
      </c>
      <c r="T492" s="464">
        <f t="shared" si="427"/>
        <v>124800</v>
      </c>
      <c r="U492" s="464">
        <f>+T492*12</f>
        <v>1497600</v>
      </c>
      <c r="V492" s="608">
        <v>1</v>
      </c>
      <c r="W492" s="605">
        <v>1.5</v>
      </c>
      <c r="X492" s="464">
        <f t="shared" si="428"/>
        <v>83200</v>
      </c>
      <c r="Y492" s="465">
        <f t="shared" si="429"/>
        <v>0</v>
      </c>
      <c r="Z492" s="465">
        <f t="shared" si="430"/>
        <v>0</v>
      </c>
      <c r="AA492" s="465">
        <f t="shared" si="431"/>
        <v>124800</v>
      </c>
      <c r="AB492" s="464">
        <f t="shared" si="432"/>
        <v>124800</v>
      </c>
      <c r="AC492" s="464">
        <f>+AB492*12</f>
        <v>1497600</v>
      </c>
      <c r="AD492" s="608">
        <v>1</v>
      </c>
      <c r="AE492" s="605">
        <v>1.5</v>
      </c>
      <c r="AF492" s="464">
        <f t="shared" si="433"/>
        <v>83200</v>
      </c>
      <c r="AG492" s="465">
        <f t="shared" si="434"/>
        <v>0</v>
      </c>
      <c r="AH492" s="465">
        <f t="shared" si="435"/>
        <v>0</v>
      </c>
      <c r="AI492" s="465">
        <f t="shared" si="436"/>
        <v>124800</v>
      </c>
      <c r="AJ492" s="464">
        <f t="shared" si="437"/>
        <v>124800</v>
      </c>
      <c r="AK492" s="464">
        <f>+AJ492*12</f>
        <v>1497600</v>
      </c>
    </row>
    <row r="493" spans="1:37" s="604" customFormat="1" ht="17.25">
      <c r="A493" s="875">
        <v>6</v>
      </c>
      <c r="B493" s="835" t="s">
        <v>1552</v>
      </c>
      <c r="C493" s="842" t="s">
        <v>1961</v>
      </c>
      <c r="D493" s="842">
        <v>1955</v>
      </c>
      <c r="E493" s="843" t="s">
        <v>393</v>
      </c>
      <c r="F493" s="836">
        <v>1</v>
      </c>
      <c r="G493" s="837">
        <v>1.5</v>
      </c>
      <c r="H493" s="838">
        <v>83200</v>
      </c>
      <c r="I493" s="840"/>
      <c r="J493" s="840"/>
      <c r="K493" s="840">
        <f t="shared" si="421"/>
        <v>124800</v>
      </c>
      <c r="L493" s="838">
        <f t="shared" si="422"/>
        <v>124800</v>
      </c>
      <c r="M493" s="838">
        <f t="shared" ref="M493:M525" si="438">+L493*12</f>
        <v>1497600</v>
      </c>
      <c r="N493" s="608">
        <v>1</v>
      </c>
      <c r="O493" s="605">
        <v>1.5</v>
      </c>
      <c r="P493" s="464">
        <f t="shared" si="423"/>
        <v>83200</v>
      </c>
      <c r="Q493" s="465">
        <f t="shared" si="424"/>
        <v>0</v>
      </c>
      <c r="R493" s="465">
        <f t="shared" si="425"/>
        <v>0</v>
      </c>
      <c r="S493" s="465">
        <f t="shared" si="426"/>
        <v>124800</v>
      </c>
      <c r="T493" s="464">
        <f t="shared" si="427"/>
        <v>124800</v>
      </c>
      <c r="U493" s="464">
        <f t="shared" ref="U493:U525" si="439">+T493*12</f>
        <v>1497600</v>
      </c>
      <c r="V493" s="608">
        <v>1</v>
      </c>
      <c r="W493" s="605">
        <v>1.5</v>
      </c>
      <c r="X493" s="464">
        <f t="shared" si="428"/>
        <v>83200</v>
      </c>
      <c r="Y493" s="465">
        <f t="shared" si="429"/>
        <v>0</v>
      </c>
      <c r="Z493" s="465">
        <f t="shared" si="430"/>
        <v>0</v>
      </c>
      <c r="AA493" s="465">
        <f t="shared" si="431"/>
        <v>124800</v>
      </c>
      <c r="AB493" s="464">
        <f t="shared" si="432"/>
        <v>124800</v>
      </c>
      <c r="AC493" s="464">
        <f t="shared" ref="AC493:AC525" si="440">+AB493*12</f>
        <v>1497600</v>
      </c>
      <c r="AD493" s="608">
        <v>1</v>
      </c>
      <c r="AE493" s="605">
        <v>1.5</v>
      </c>
      <c r="AF493" s="464">
        <f t="shared" si="433"/>
        <v>83200</v>
      </c>
      <c r="AG493" s="465">
        <f t="shared" si="434"/>
        <v>0</v>
      </c>
      <c r="AH493" s="465">
        <f t="shared" si="435"/>
        <v>0</v>
      </c>
      <c r="AI493" s="465">
        <f t="shared" si="436"/>
        <v>124800</v>
      </c>
      <c r="AJ493" s="464">
        <f t="shared" si="437"/>
        <v>124800</v>
      </c>
      <c r="AK493" s="464">
        <f t="shared" ref="AK493:AK525" si="441">+AJ493*12</f>
        <v>1497600</v>
      </c>
    </row>
    <row r="494" spans="1:37" s="604" customFormat="1" ht="17.25">
      <c r="A494" s="855">
        <v>7</v>
      </c>
      <c r="B494" s="835" t="s">
        <v>3237</v>
      </c>
      <c r="C494" s="809" t="s">
        <v>1961</v>
      </c>
      <c r="D494" s="809">
        <v>1955</v>
      </c>
      <c r="E494" s="835" t="s">
        <v>395</v>
      </c>
      <c r="F494" s="836">
        <v>1</v>
      </c>
      <c r="G494" s="837">
        <v>1.5</v>
      </c>
      <c r="H494" s="838">
        <v>83200</v>
      </c>
      <c r="I494" s="839"/>
      <c r="J494" s="839"/>
      <c r="K494" s="840">
        <f t="shared" ref="K494:K499" si="442">G494*H494</f>
        <v>124800</v>
      </c>
      <c r="L494" s="838">
        <f t="shared" ref="L494:L499" si="443">+I494+J494+K494</f>
        <v>124800</v>
      </c>
      <c r="M494" s="838">
        <f t="shared" ref="M494:M499" si="444">+L494*12</f>
        <v>1497600</v>
      </c>
      <c r="N494" s="608">
        <v>1</v>
      </c>
      <c r="O494" s="605">
        <v>1.5</v>
      </c>
      <c r="P494" s="464">
        <f t="shared" ref="P494:S499" si="445">+H494</f>
        <v>83200</v>
      </c>
      <c r="Q494" s="465">
        <f t="shared" si="445"/>
        <v>0</v>
      </c>
      <c r="R494" s="465">
        <f t="shared" si="445"/>
        <v>0</v>
      </c>
      <c r="S494" s="465">
        <f t="shared" si="445"/>
        <v>124800</v>
      </c>
      <c r="T494" s="464">
        <f t="shared" ref="T494:T499" si="446">+Q494+R494+S494</f>
        <v>124800</v>
      </c>
      <c r="U494" s="464">
        <f t="shared" ref="U494:U499" si="447">+T494*12</f>
        <v>1497600</v>
      </c>
      <c r="V494" s="608">
        <v>1</v>
      </c>
      <c r="W494" s="605">
        <v>1.5</v>
      </c>
      <c r="X494" s="464">
        <f t="shared" ref="X494:AA499" si="448">+P494</f>
        <v>83200</v>
      </c>
      <c r="Y494" s="465">
        <f t="shared" si="448"/>
        <v>0</v>
      </c>
      <c r="Z494" s="465">
        <f t="shared" si="448"/>
        <v>0</v>
      </c>
      <c r="AA494" s="465">
        <f t="shared" si="448"/>
        <v>124800</v>
      </c>
      <c r="AB494" s="464">
        <f t="shared" ref="AB494:AB499" si="449">+Y494+Z494+AA494</f>
        <v>124800</v>
      </c>
      <c r="AC494" s="464">
        <f t="shared" ref="AC494:AC499" si="450">+AB494*12</f>
        <v>1497600</v>
      </c>
      <c r="AD494" s="608">
        <v>1</v>
      </c>
      <c r="AE494" s="605">
        <v>1.5</v>
      </c>
      <c r="AF494" s="464">
        <f t="shared" ref="AF494:AI499" si="451">+X494</f>
        <v>83200</v>
      </c>
      <c r="AG494" s="465">
        <f t="shared" si="451"/>
        <v>0</v>
      </c>
      <c r="AH494" s="465">
        <f t="shared" si="451"/>
        <v>0</v>
      </c>
      <c r="AI494" s="465">
        <f t="shared" si="451"/>
        <v>124800</v>
      </c>
      <c r="AJ494" s="464">
        <f t="shared" ref="AJ494:AJ499" si="452">+AG494+AH494+AI494</f>
        <v>124800</v>
      </c>
      <c r="AK494" s="464">
        <f t="shared" ref="AK494:AK499" si="453">+AJ494*12</f>
        <v>1497600</v>
      </c>
    </row>
    <row r="495" spans="1:37" s="463" customFormat="1" ht="17.25">
      <c r="A495" s="875">
        <v>8</v>
      </c>
      <c r="B495" s="835" t="s">
        <v>1167</v>
      </c>
      <c r="C495" s="842" t="s">
        <v>1960</v>
      </c>
      <c r="D495" s="842">
        <v>1966</v>
      </c>
      <c r="E495" s="843" t="s">
        <v>395</v>
      </c>
      <c r="F495" s="836">
        <v>1</v>
      </c>
      <c r="G495" s="837">
        <v>1.5</v>
      </c>
      <c r="H495" s="838">
        <v>83200</v>
      </c>
      <c r="I495" s="840"/>
      <c r="J495" s="840"/>
      <c r="K495" s="840">
        <f t="shared" si="442"/>
        <v>124800</v>
      </c>
      <c r="L495" s="838">
        <f t="shared" si="443"/>
        <v>124800</v>
      </c>
      <c r="M495" s="838">
        <f t="shared" si="444"/>
        <v>1497600</v>
      </c>
      <c r="N495" s="608">
        <v>1</v>
      </c>
      <c r="O495" s="605">
        <v>1.5</v>
      </c>
      <c r="P495" s="464">
        <f t="shared" si="445"/>
        <v>83200</v>
      </c>
      <c r="Q495" s="465">
        <f t="shared" si="445"/>
        <v>0</v>
      </c>
      <c r="R495" s="465">
        <f t="shared" si="445"/>
        <v>0</v>
      </c>
      <c r="S495" s="465">
        <f t="shared" si="445"/>
        <v>124800</v>
      </c>
      <c r="T495" s="464">
        <f t="shared" si="446"/>
        <v>124800</v>
      </c>
      <c r="U495" s="464">
        <f t="shared" si="447"/>
        <v>1497600</v>
      </c>
      <c r="V495" s="608">
        <v>1</v>
      </c>
      <c r="W495" s="605">
        <v>1.5</v>
      </c>
      <c r="X495" s="464">
        <f t="shared" si="448"/>
        <v>83200</v>
      </c>
      <c r="Y495" s="465">
        <f t="shared" si="448"/>
        <v>0</v>
      </c>
      <c r="Z495" s="465">
        <f t="shared" si="448"/>
        <v>0</v>
      </c>
      <c r="AA495" s="465">
        <f t="shared" si="448"/>
        <v>124800</v>
      </c>
      <c r="AB495" s="464">
        <f t="shared" si="449"/>
        <v>124800</v>
      </c>
      <c r="AC495" s="464">
        <f t="shared" si="450"/>
        <v>1497600</v>
      </c>
      <c r="AD495" s="608">
        <v>1</v>
      </c>
      <c r="AE495" s="605">
        <v>1.5</v>
      </c>
      <c r="AF495" s="464">
        <f t="shared" si="451"/>
        <v>83200</v>
      </c>
      <c r="AG495" s="465">
        <f t="shared" si="451"/>
        <v>0</v>
      </c>
      <c r="AH495" s="465">
        <f t="shared" si="451"/>
        <v>0</v>
      </c>
      <c r="AI495" s="465">
        <f t="shared" si="451"/>
        <v>124800</v>
      </c>
      <c r="AJ495" s="464">
        <f t="shared" si="452"/>
        <v>124800</v>
      </c>
      <c r="AK495" s="464">
        <f t="shared" si="453"/>
        <v>1497600</v>
      </c>
    </row>
    <row r="496" spans="1:37" s="604" customFormat="1" ht="17.25">
      <c r="A496" s="855">
        <v>9</v>
      </c>
      <c r="B496" s="880" t="s">
        <v>2406</v>
      </c>
      <c r="C496" s="842" t="s">
        <v>1961</v>
      </c>
      <c r="D496" s="842">
        <v>1981</v>
      </c>
      <c r="E496" s="843" t="s">
        <v>395</v>
      </c>
      <c r="F496" s="836">
        <v>1</v>
      </c>
      <c r="G496" s="837">
        <v>1.5</v>
      </c>
      <c r="H496" s="838">
        <v>83200</v>
      </c>
      <c r="I496" s="839"/>
      <c r="J496" s="839"/>
      <c r="K496" s="840">
        <f t="shared" si="442"/>
        <v>124800</v>
      </c>
      <c r="L496" s="838">
        <f t="shared" si="443"/>
        <v>124800</v>
      </c>
      <c r="M496" s="838">
        <f t="shared" si="444"/>
        <v>1497600</v>
      </c>
      <c r="N496" s="608">
        <v>1</v>
      </c>
      <c r="O496" s="605">
        <v>1.5</v>
      </c>
      <c r="P496" s="464">
        <f t="shared" si="445"/>
        <v>83200</v>
      </c>
      <c r="Q496" s="465">
        <f t="shared" si="445"/>
        <v>0</v>
      </c>
      <c r="R496" s="465">
        <f t="shared" si="445"/>
        <v>0</v>
      </c>
      <c r="S496" s="465">
        <f t="shared" si="445"/>
        <v>124800</v>
      </c>
      <c r="T496" s="464">
        <f t="shared" si="446"/>
        <v>124800</v>
      </c>
      <c r="U496" s="464">
        <f t="shared" si="447"/>
        <v>1497600</v>
      </c>
      <c r="V496" s="608">
        <v>1</v>
      </c>
      <c r="W496" s="605">
        <v>1.5</v>
      </c>
      <c r="X496" s="464">
        <f t="shared" si="448"/>
        <v>83200</v>
      </c>
      <c r="Y496" s="465">
        <f t="shared" si="448"/>
        <v>0</v>
      </c>
      <c r="Z496" s="465">
        <f t="shared" si="448"/>
        <v>0</v>
      </c>
      <c r="AA496" s="465">
        <f t="shared" si="448"/>
        <v>124800</v>
      </c>
      <c r="AB496" s="464">
        <f t="shared" si="449"/>
        <v>124800</v>
      </c>
      <c r="AC496" s="464">
        <f t="shared" si="450"/>
        <v>1497600</v>
      </c>
      <c r="AD496" s="608">
        <v>1</v>
      </c>
      <c r="AE496" s="605">
        <v>1.5</v>
      </c>
      <c r="AF496" s="464">
        <f t="shared" si="451"/>
        <v>83200</v>
      </c>
      <c r="AG496" s="465">
        <f t="shared" si="451"/>
        <v>0</v>
      </c>
      <c r="AH496" s="465">
        <f t="shared" si="451"/>
        <v>0</v>
      </c>
      <c r="AI496" s="465">
        <f t="shared" si="451"/>
        <v>124800</v>
      </c>
      <c r="AJ496" s="464">
        <f t="shared" si="452"/>
        <v>124800</v>
      </c>
      <c r="AK496" s="464">
        <f t="shared" si="453"/>
        <v>1497600</v>
      </c>
    </row>
    <row r="497" spans="1:37" s="463" customFormat="1" ht="17.25">
      <c r="A497" s="875">
        <v>10</v>
      </c>
      <c r="B497" s="835" t="s">
        <v>1173</v>
      </c>
      <c r="C497" s="842" t="s">
        <v>1961</v>
      </c>
      <c r="D497" s="842">
        <v>1955</v>
      </c>
      <c r="E497" s="843" t="s">
        <v>587</v>
      </c>
      <c r="F497" s="836">
        <v>1</v>
      </c>
      <c r="G497" s="837">
        <v>1.4</v>
      </c>
      <c r="H497" s="838">
        <v>83200</v>
      </c>
      <c r="I497" s="839"/>
      <c r="J497" s="839"/>
      <c r="K497" s="839">
        <f t="shared" si="442"/>
        <v>116479.99999999999</v>
      </c>
      <c r="L497" s="838">
        <f t="shared" si="443"/>
        <v>116479.99999999999</v>
      </c>
      <c r="M497" s="838">
        <f t="shared" si="444"/>
        <v>1397759.9999999998</v>
      </c>
      <c r="N497" s="608">
        <v>1</v>
      </c>
      <c r="O497" s="605">
        <v>1.4</v>
      </c>
      <c r="P497" s="464">
        <f t="shared" si="445"/>
        <v>83200</v>
      </c>
      <c r="Q497" s="465">
        <f t="shared" si="445"/>
        <v>0</v>
      </c>
      <c r="R497" s="465">
        <f t="shared" si="445"/>
        <v>0</v>
      </c>
      <c r="S497" s="465">
        <f t="shared" si="445"/>
        <v>116479.99999999999</v>
      </c>
      <c r="T497" s="464">
        <f t="shared" si="446"/>
        <v>116479.99999999999</v>
      </c>
      <c r="U497" s="464">
        <f t="shared" si="447"/>
        <v>1397759.9999999998</v>
      </c>
      <c r="V497" s="608">
        <v>1</v>
      </c>
      <c r="W497" s="605">
        <v>1.4</v>
      </c>
      <c r="X497" s="464">
        <f t="shared" si="448"/>
        <v>83200</v>
      </c>
      <c r="Y497" s="465">
        <f t="shared" si="448"/>
        <v>0</v>
      </c>
      <c r="Z497" s="465">
        <f t="shared" si="448"/>
        <v>0</v>
      </c>
      <c r="AA497" s="465">
        <f t="shared" si="448"/>
        <v>116479.99999999999</v>
      </c>
      <c r="AB497" s="464">
        <f t="shared" si="449"/>
        <v>116479.99999999999</v>
      </c>
      <c r="AC497" s="464">
        <f t="shared" si="450"/>
        <v>1397759.9999999998</v>
      </c>
      <c r="AD497" s="608">
        <v>1</v>
      </c>
      <c r="AE497" s="605">
        <v>1.4</v>
      </c>
      <c r="AF497" s="464">
        <f t="shared" si="451"/>
        <v>83200</v>
      </c>
      <c r="AG497" s="465">
        <f t="shared" si="451"/>
        <v>0</v>
      </c>
      <c r="AH497" s="465">
        <f t="shared" si="451"/>
        <v>0</v>
      </c>
      <c r="AI497" s="465">
        <f t="shared" si="451"/>
        <v>116479.99999999999</v>
      </c>
      <c r="AJ497" s="464">
        <f t="shared" si="452"/>
        <v>116479.99999999999</v>
      </c>
      <c r="AK497" s="464">
        <f t="shared" si="453"/>
        <v>1397759.9999999998</v>
      </c>
    </row>
    <row r="498" spans="1:37" s="463" customFormat="1" ht="17.25">
      <c r="A498" s="855">
        <v>11</v>
      </c>
      <c r="B498" s="835" t="s">
        <v>235</v>
      </c>
      <c r="C498" s="842" t="s">
        <v>1961</v>
      </c>
      <c r="D498" s="842">
        <v>1976</v>
      </c>
      <c r="E498" s="843" t="s">
        <v>587</v>
      </c>
      <c r="F498" s="836">
        <v>1</v>
      </c>
      <c r="G498" s="837">
        <v>1.4</v>
      </c>
      <c r="H498" s="838">
        <v>83200</v>
      </c>
      <c r="I498" s="840"/>
      <c r="J498" s="840"/>
      <c r="K498" s="840">
        <f t="shared" si="442"/>
        <v>116479.99999999999</v>
      </c>
      <c r="L498" s="838">
        <f t="shared" si="443"/>
        <v>116479.99999999999</v>
      </c>
      <c r="M498" s="838">
        <f t="shared" si="444"/>
        <v>1397759.9999999998</v>
      </c>
      <c r="N498" s="608">
        <v>1</v>
      </c>
      <c r="O498" s="605">
        <v>1.4</v>
      </c>
      <c r="P498" s="464">
        <f t="shared" si="445"/>
        <v>83200</v>
      </c>
      <c r="Q498" s="465">
        <f t="shared" si="445"/>
        <v>0</v>
      </c>
      <c r="R498" s="465">
        <f t="shared" si="445"/>
        <v>0</v>
      </c>
      <c r="S498" s="465">
        <f t="shared" si="445"/>
        <v>116479.99999999999</v>
      </c>
      <c r="T498" s="464">
        <f t="shared" si="446"/>
        <v>116479.99999999999</v>
      </c>
      <c r="U498" s="464">
        <f t="shared" si="447"/>
        <v>1397759.9999999998</v>
      </c>
      <c r="V498" s="608">
        <v>1</v>
      </c>
      <c r="W498" s="605">
        <v>1.4</v>
      </c>
      <c r="X498" s="464">
        <f t="shared" si="448"/>
        <v>83200</v>
      </c>
      <c r="Y498" s="465">
        <f t="shared" si="448"/>
        <v>0</v>
      </c>
      <c r="Z498" s="465">
        <f t="shared" si="448"/>
        <v>0</v>
      </c>
      <c r="AA498" s="465">
        <f t="shared" si="448"/>
        <v>116479.99999999999</v>
      </c>
      <c r="AB498" s="464">
        <f t="shared" si="449"/>
        <v>116479.99999999999</v>
      </c>
      <c r="AC498" s="464">
        <f t="shared" si="450"/>
        <v>1397759.9999999998</v>
      </c>
      <c r="AD498" s="608">
        <v>1</v>
      </c>
      <c r="AE498" s="605">
        <v>1.4</v>
      </c>
      <c r="AF498" s="464">
        <f t="shared" si="451"/>
        <v>83200</v>
      </c>
      <c r="AG498" s="465">
        <f t="shared" si="451"/>
        <v>0</v>
      </c>
      <c r="AH498" s="465">
        <f t="shared" si="451"/>
        <v>0</v>
      </c>
      <c r="AI498" s="465">
        <f t="shared" si="451"/>
        <v>116479.99999999999</v>
      </c>
      <c r="AJ498" s="464">
        <f t="shared" si="452"/>
        <v>116479.99999999999</v>
      </c>
      <c r="AK498" s="464">
        <f t="shared" si="453"/>
        <v>1397759.9999999998</v>
      </c>
    </row>
    <row r="499" spans="1:37" s="463" customFormat="1" ht="17.25">
      <c r="A499" s="875">
        <v>12</v>
      </c>
      <c r="B499" s="880" t="s">
        <v>3238</v>
      </c>
      <c r="C499" s="842" t="s">
        <v>1961</v>
      </c>
      <c r="D499" s="842">
        <v>1949</v>
      </c>
      <c r="E499" s="843" t="s">
        <v>587</v>
      </c>
      <c r="F499" s="836">
        <v>1</v>
      </c>
      <c r="G499" s="837">
        <v>1.4</v>
      </c>
      <c r="H499" s="838">
        <v>83200</v>
      </c>
      <c r="I499" s="839"/>
      <c r="J499" s="839"/>
      <c r="K499" s="840">
        <f t="shared" si="442"/>
        <v>116479.99999999999</v>
      </c>
      <c r="L499" s="838">
        <f t="shared" si="443"/>
        <v>116479.99999999999</v>
      </c>
      <c r="M499" s="838">
        <f t="shared" si="444"/>
        <v>1397759.9999999998</v>
      </c>
      <c r="N499" s="608">
        <v>1</v>
      </c>
      <c r="O499" s="605">
        <v>1.4</v>
      </c>
      <c r="P499" s="464">
        <f t="shared" si="445"/>
        <v>83200</v>
      </c>
      <c r="Q499" s="465">
        <f t="shared" si="445"/>
        <v>0</v>
      </c>
      <c r="R499" s="465">
        <f t="shared" si="445"/>
        <v>0</v>
      </c>
      <c r="S499" s="465">
        <f t="shared" si="445"/>
        <v>116479.99999999999</v>
      </c>
      <c r="T499" s="464">
        <f t="shared" si="446"/>
        <v>116479.99999999999</v>
      </c>
      <c r="U499" s="464">
        <f t="shared" si="447"/>
        <v>1397759.9999999998</v>
      </c>
      <c r="V499" s="608">
        <v>1</v>
      </c>
      <c r="W499" s="605">
        <v>1.4</v>
      </c>
      <c r="X499" s="464">
        <f t="shared" si="448"/>
        <v>83200</v>
      </c>
      <c r="Y499" s="465">
        <f t="shared" si="448"/>
        <v>0</v>
      </c>
      <c r="Z499" s="465">
        <f t="shared" si="448"/>
        <v>0</v>
      </c>
      <c r="AA499" s="465">
        <f t="shared" si="448"/>
        <v>116479.99999999999</v>
      </c>
      <c r="AB499" s="464">
        <f t="shared" si="449"/>
        <v>116479.99999999999</v>
      </c>
      <c r="AC499" s="464">
        <f t="shared" si="450"/>
        <v>1397759.9999999998</v>
      </c>
      <c r="AD499" s="608">
        <v>1</v>
      </c>
      <c r="AE499" s="605">
        <v>1.4</v>
      </c>
      <c r="AF499" s="464">
        <f t="shared" si="451"/>
        <v>83200</v>
      </c>
      <c r="AG499" s="465">
        <f t="shared" si="451"/>
        <v>0</v>
      </c>
      <c r="AH499" s="465">
        <f t="shared" si="451"/>
        <v>0</v>
      </c>
      <c r="AI499" s="465">
        <f t="shared" si="451"/>
        <v>116479.99999999999</v>
      </c>
      <c r="AJ499" s="464">
        <f t="shared" si="452"/>
        <v>116479.99999999999</v>
      </c>
      <c r="AK499" s="464">
        <f t="shared" si="453"/>
        <v>1397759.9999999998</v>
      </c>
    </row>
    <row r="500" spans="1:37" s="463" customFormat="1" ht="17.25">
      <c r="A500" s="855">
        <v>13</v>
      </c>
      <c r="B500" s="880" t="s">
        <v>3239</v>
      </c>
      <c r="C500" s="842" t="s">
        <v>1961</v>
      </c>
      <c r="D500" s="842">
        <v>1999</v>
      </c>
      <c r="E500" s="843" t="s">
        <v>392</v>
      </c>
      <c r="F500" s="836">
        <v>1</v>
      </c>
      <c r="G500" s="837">
        <v>1.6</v>
      </c>
      <c r="H500" s="838">
        <v>83200</v>
      </c>
      <c r="I500" s="840"/>
      <c r="J500" s="840"/>
      <c r="K500" s="840">
        <f t="shared" si="421"/>
        <v>133120</v>
      </c>
      <c r="L500" s="838">
        <f t="shared" si="422"/>
        <v>133120</v>
      </c>
      <c r="M500" s="838">
        <f t="shared" si="438"/>
        <v>1597440</v>
      </c>
      <c r="N500" s="608">
        <v>1</v>
      </c>
      <c r="O500" s="605">
        <v>1.6</v>
      </c>
      <c r="P500" s="464">
        <f t="shared" si="423"/>
        <v>83200</v>
      </c>
      <c r="Q500" s="465">
        <f t="shared" si="424"/>
        <v>0</v>
      </c>
      <c r="R500" s="465">
        <f t="shared" si="425"/>
        <v>0</v>
      </c>
      <c r="S500" s="465">
        <f t="shared" si="426"/>
        <v>133120</v>
      </c>
      <c r="T500" s="464">
        <f t="shared" si="427"/>
        <v>133120</v>
      </c>
      <c r="U500" s="464">
        <f t="shared" si="439"/>
        <v>1597440</v>
      </c>
      <c r="V500" s="608">
        <v>1</v>
      </c>
      <c r="W500" s="605">
        <v>1.6</v>
      </c>
      <c r="X500" s="464">
        <f t="shared" si="428"/>
        <v>83200</v>
      </c>
      <c r="Y500" s="465">
        <f t="shared" si="429"/>
        <v>0</v>
      </c>
      <c r="Z500" s="465">
        <f t="shared" si="430"/>
        <v>0</v>
      </c>
      <c r="AA500" s="465">
        <f t="shared" si="431"/>
        <v>133120</v>
      </c>
      <c r="AB500" s="464">
        <f t="shared" si="432"/>
        <v>133120</v>
      </c>
      <c r="AC500" s="464">
        <f t="shared" si="440"/>
        <v>1597440</v>
      </c>
      <c r="AD500" s="608">
        <v>1</v>
      </c>
      <c r="AE500" s="605">
        <v>1.6</v>
      </c>
      <c r="AF500" s="464">
        <f t="shared" si="433"/>
        <v>83200</v>
      </c>
      <c r="AG500" s="465">
        <f t="shared" si="434"/>
        <v>0</v>
      </c>
      <c r="AH500" s="465">
        <f t="shared" si="435"/>
        <v>0</v>
      </c>
      <c r="AI500" s="465">
        <f t="shared" si="436"/>
        <v>133120</v>
      </c>
      <c r="AJ500" s="464">
        <f t="shared" si="437"/>
        <v>133120</v>
      </c>
      <c r="AK500" s="464">
        <f t="shared" si="441"/>
        <v>1597440</v>
      </c>
    </row>
    <row r="501" spans="1:37" s="463" customFormat="1" ht="17.25">
      <c r="A501" s="875">
        <v>14</v>
      </c>
      <c r="B501" s="880" t="s">
        <v>78</v>
      </c>
      <c r="C501" s="842"/>
      <c r="D501" s="842"/>
      <c r="E501" s="843" t="s">
        <v>392</v>
      </c>
      <c r="F501" s="836">
        <v>1</v>
      </c>
      <c r="G501" s="837">
        <v>1.6</v>
      </c>
      <c r="H501" s="838">
        <v>83200</v>
      </c>
      <c r="I501" s="840"/>
      <c r="J501" s="840"/>
      <c r="K501" s="840">
        <f t="shared" si="421"/>
        <v>133120</v>
      </c>
      <c r="L501" s="838">
        <f t="shared" si="422"/>
        <v>133120</v>
      </c>
      <c r="M501" s="838">
        <f t="shared" si="438"/>
        <v>1597440</v>
      </c>
      <c r="N501" s="608">
        <v>1</v>
      </c>
      <c r="O501" s="605">
        <v>1.6</v>
      </c>
      <c r="P501" s="464">
        <f t="shared" si="423"/>
        <v>83200</v>
      </c>
      <c r="Q501" s="465">
        <f t="shared" si="424"/>
        <v>0</v>
      </c>
      <c r="R501" s="465">
        <f t="shared" si="425"/>
        <v>0</v>
      </c>
      <c r="S501" s="465">
        <f t="shared" si="426"/>
        <v>133120</v>
      </c>
      <c r="T501" s="464">
        <f t="shared" si="427"/>
        <v>133120</v>
      </c>
      <c r="U501" s="464">
        <f t="shared" si="439"/>
        <v>1597440</v>
      </c>
      <c r="V501" s="608">
        <v>1</v>
      </c>
      <c r="W501" s="605">
        <v>1.6</v>
      </c>
      <c r="X501" s="464">
        <f t="shared" si="428"/>
        <v>83200</v>
      </c>
      <c r="Y501" s="465">
        <f t="shared" si="429"/>
        <v>0</v>
      </c>
      <c r="Z501" s="465">
        <f t="shared" si="430"/>
        <v>0</v>
      </c>
      <c r="AA501" s="465">
        <f t="shared" si="431"/>
        <v>133120</v>
      </c>
      <c r="AB501" s="464">
        <f t="shared" si="432"/>
        <v>133120</v>
      </c>
      <c r="AC501" s="464">
        <f t="shared" si="440"/>
        <v>1597440</v>
      </c>
      <c r="AD501" s="608">
        <v>1</v>
      </c>
      <c r="AE501" s="605">
        <v>1.6</v>
      </c>
      <c r="AF501" s="464">
        <f t="shared" si="433"/>
        <v>83200</v>
      </c>
      <c r="AG501" s="465">
        <f t="shared" si="434"/>
        <v>0</v>
      </c>
      <c r="AH501" s="465">
        <f t="shared" si="435"/>
        <v>0</v>
      </c>
      <c r="AI501" s="465">
        <f t="shared" si="436"/>
        <v>133120</v>
      </c>
      <c r="AJ501" s="464">
        <f t="shared" si="437"/>
        <v>133120</v>
      </c>
      <c r="AK501" s="464">
        <f t="shared" si="441"/>
        <v>1597440</v>
      </c>
    </row>
    <row r="502" spans="1:37" s="463" customFormat="1" ht="17.25">
      <c r="A502" s="855">
        <v>15</v>
      </c>
      <c r="B502" s="835" t="s">
        <v>2731</v>
      </c>
      <c r="C502" s="809" t="s">
        <v>1960</v>
      </c>
      <c r="D502" s="809">
        <v>2002</v>
      </c>
      <c r="E502" s="809" t="s">
        <v>413</v>
      </c>
      <c r="F502" s="836">
        <v>1</v>
      </c>
      <c r="G502" s="837">
        <v>1</v>
      </c>
      <c r="H502" s="838">
        <v>83200</v>
      </c>
      <c r="I502" s="839"/>
      <c r="J502" s="839"/>
      <c r="K502" s="840">
        <v>104000</v>
      </c>
      <c r="L502" s="838">
        <f t="shared" ref="L502:L507" si="454">+I502+J502+K502</f>
        <v>104000</v>
      </c>
      <c r="M502" s="838">
        <f t="shared" ref="M502:M512" si="455">+L502*12</f>
        <v>1248000</v>
      </c>
      <c r="N502" s="608">
        <v>1</v>
      </c>
      <c r="O502" s="605">
        <v>1</v>
      </c>
      <c r="P502" s="464">
        <f t="shared" ref="P502:S507" si="456">+H502</f>
        <v>83200</v>
      </c>
      <c r="Q502" s="465">
        <f t="shared" si="456"/>
        <v>0</v>
      </c>
      <c r="R502" s="465">
        <f t="shared" si="456"/>
        <v>0</v>
      </c>
      <c r="S502" s="465">
        <f t="shared" si="456"/>
        <v>104000</v>
      </c>
      <c r="T502" s="464">
        <f t="shared" ref="T502:T507" si="457">+Q502+R502+S502</f>
        <v>104000</v>
      </c>
      <c r="U502" s="464">
        <f t="shared" ref="U502:U512" si="458">+T502*12</f>
        <v>1248000</v>
      </c>
      <c r="V502" s="608">
        <v>1</v>
      </c>
      <c r="W502" s="605">
        <v>1</v>
      </c>
      <c r="X502" s="464">
        <f t="shared" ref="X502:AA507" si="459">+P502</f>
        <v>83200</v>
      </c>
      <c r="Y502" s="465">
        <f t="shared" si="459"/>
        <v>0</v>
      </c>
      <c r="Z502" s="465">
        <f t="shared" si="459"/>
        <v>0</v>
      </c>
      <c r="AA502" s="465">
        <f t="shared" si="459"/>
        <v>104000</v>
      </c>
      <c r="AB502" s="464">
        <f t="shared" ref="AB502:AB507" si="460">+Y502+Z502+AA502</f>
        <v>104000</v>
      </c>
      <c r="AC502" s="464">
        <f t="shared" ref="AC502:AC512" si="461">+AB502*12</f>
        <v>1248000</v>
      </c>
      <c r="AD502" s="608">
        <v>1</v>
      </c>
      <c r="AE502" s="605">
        <v>1</v>
      </c>
      <c r="AF502" s="464">
        <f t="shared" ref="AF502:AI507" si="462">+X502</f>
        <v>83200</v>
      </c>
      <c r="AG502" s="465">
        <f t="shared" si="462"/>
        <v>0</v>
      </c>
      <c r="AH502" s="465">
        <f t="shared" si="462"/>
        <v>0</v>
      </c>
      <c r="AI502" s="465">
        <f t="shared" si="462"/>
        <v>104000</v>
      </c>
      <c r="AJ502" s="464">
        <f t="shared" ref="AJ502:AJ507" si="463">+AG502+AH502+AI502</f>
        <v>104000</v>
      </c>
      <c r="AK502" s="464">
        <f t="shared" ref="AK502:AK512" si="464">+AJ502*12</f>
        <v>1248000</v>
      </c>
    </row>
    <row r="503" spans="1:37" s="463" customFormat="1" ht="17.25">
      <c r="A503" s="875">
        <v>16</v>
      </c>
      <c r="B503" s="835" t="s">
        <v>3240</v>
      </c>
      <c r="C503" s="809" t="s">
        <v>1961</v>
      </c>
      <c r="D503" s="809">
        <v>2001</v>
      </c>
      <c r="E503" s="809" t="s">
        <v>413</v>
      </c>
      <c r="F503" s="836">
        <v>1</v>
      </c>
      <c r="G503" s="837">
        <v>1</v>
      </c>
      <c r="H503" s="838">
        <v>83200</v>
      </c>
      <c r="I503" s="840"/>
      <c r="J503" s="840"/>
      <c r="K503" s="840">
        <v>104000</v>
      </c>
      <c r="L503" s="838">
        <f t="shared" si="454"/>
        <v>104000</v>
      </c>
      <c r="M503" s="838">
        <f t="shared" si="455"/>
        <v>1248000</v>
      </c>
      <c r="N503" s="608">
        <v>1</v>
      </c>
      <c r="O503" s="605">
        <v>1</v>
      </c>
      <c r="P503" s="464">
        <f t="shared" si="456"/>
        <v>83200</v>
      </c>
      <c r="Q503" s="465">
        <f t="shared" si="456"/>
        <v>0</v>
      </c>
      <c r="R503" s="465">
        <f t="shared" si="456"/>
        <v>0</v>
      </c>
      <c r="S503" s="465">
        <f t="shared" si="456"/>
        <v>104000</v>
      </c>
      <c r="T503" s="464">
        <f t="shared" si="457"/>
        <v>104000</v>
      </c>
      <c r="U503" s="464">
        <f t="shared" si="458"/>
        <v>1248000</v>
      </c>
      <c r="V503" s="608">
        <v>1</v>
      </c>
      <c r="W503" s="605">
        <v>1</v>
      </c>
      <c r="X503" s="464">
        <f t="shared" si="459"/>
        <v>83200</v>
      </c>
      <c r="Y503" s="465">
        <f t="shared" si="459"/>
        <v>0</v>
      </c>
      <c r="Z503" s="465">
        <f t="shared" si="459"/>
        <v>0</v>
      </c>
      <c r="AA503" s="465">
        <f t="shared" si="459"/>
        <v>104000</v>
      </c>
      <c r="AB503" s="464">
        <f t="shared" si="460"/>
        <v>104000</v>
      </c>
      <c r="AC503" s="464">
        <f t="shared" si="461"/>
        <v>1248000</v>
      </c>
      <c r="AD503" s="608">
        <v>1</v>
      </c>
      <c r="AE503" s="605">
        <v>1</v>
      </c>
      <c r="AF503" s="464">
        <f t="shared" si="462"/>
        <v>83200</v>
      </c>
      <c r="AG503" s="465">
        <f t="shared" si="462"/>
        <v>0</v>
      </c>
      <c r="AH503" s="465">
        <f t="shared" si="462"/>
        <v>0</v>
      </c>
      <c r="AI503" s="465">
        <f t="shared" si="462"/>
        <v>104000</v>
      </c>
      <c r="AJ503" s="464">
        <f t="shared" si="463"/>
        <v>104000</v>
      </c>
      <c r="AK503" s="464">
        <f t="shared" si="464"/>
        <v>1248000</v>
      </c>
    </row>
    <row r="504" spans="1:37" s="463" customFormat="1" ht="17.25">
      <c r="A504" s="855">
        <v>17</v>
      </c>
      <c r="B504" s="835" t="s">
        <v>2411</v>
      </c>
      <c r="C504" s="809" t="s">
        <v>1960</v>
      </c>
      <c r="D504" s="809">
        <v>1965</v>
      </c>
      <c r="E504" s="809" t="s">
        <v>413</v>
      </c>
      <c r="F504" s="836">
        <v>1</v>
      </c>
      <c r="G504" s="837">
        <v>1</v>
      </c>
      <c r="H504" s="838">
        <v>83200</v>
      </c>
      <c r="I504" s="840"/>
      <c r="J504" s="840"/>
      <c r="K504" s="840">
        <v>95625</v>
      </c>
      <c r="L504" s="838">
        <f t="shared" si="454"/>
        <v>95625</v>
      </c>
      <c r="M504" s="838">
        <f t="shared" si="455"/>
        <v>1147500</v>
      </c>
      <c r="N504" s="608">
        <v>1</v>
      </c>
      <c r="O504" s="605">
        <v>1</v>
      </c>
      <c r="P504" s="464">
        <f t="shared" si="456"/>
        <v>83200</v>
      </c>
      <c r="Q504" s="465">
        <f t="shared" si="456"/>
        <v>0</v>
      </c>
      <c r="R504" s="465">
        <f t="shared" si="456"/>
        <v>0</v>
      </c>
      <c r="S504" s="465">
        <f t="shared" si="456"/>
        <v>95625</v>
      </c>
      <c r="T504" s="464">
        <f t="shared" si="457"/>
        <v>95625</v>
      </c>
      <c r="U504" s="464">
        <f t="shared" si="458"/>
        <v>1147500</v>
      </c>
      <c r="V504" s="608">
        <v>1</v>
      </c>
      <c r="W504" s="605">
        <v>1</v>
      </c>
      <c r="X504" s="464">
        <f t="shared" si="459"/>
        <v>83200</v>
      </c>
      <c r="Y504" s="465">
        <f t="shared" si="459"/>
        <v>0</v>
      </c>
      <c r="Z504" s="465">
        <f t="shared" si="459"/>
        <v>0</v>
      </c>
      <c r="AA504" s="465">
        <f t="shared" si="459"/>
        <v>95625</v>
      </c>
      <c r="AB504" s="464">
        <f t="shared" si="460"/>
        <v>95625</v>
      </c>
      <c r="AC504" s="464">
        <f t="shared" si="461"/>
        <v>1147500</v>
      </c>
      <c r="AD504" s="608">
        <v>1</v>
      </c>
      <c r="AE504" s="605">
        <v>1</v>
      </c>
      <c r="AF504" s="464">
        <f t="shared" si="462"/>
        <v>83200</v>
      </c>
      <c r="AG504" s="465">
        <f t="shared" si="462"/>
        <v>0</v>
      </c>
      <c r="AH504" s="465">
        <f t="shared" si="462"/>
        <v>0</v>
      </c>
      <c r="AI504" s="465">
        <f t="shared" si="462"/>
        <v>95625</v>
      </c>
      <c r="AJ504" s="464">
        <f t="shared" si="463"/>
        <v>95625</v>
      </c>
      <c r="AK504" s="464">
        <f t="shared" si="464"/>
        <v>1147500</v>
      </c>
    </row>
    <row r="505" spans="1:37" s="463" customFormat="1" ht="17.25">
      <c r="A505" s="875">
        <v>18</v>
      </c>
      <c r="B505" s="880" t="s">
        <v>2732</v>
      </c>
      <c r="C505" s="809" t="s">
        <v>1960</v>
      </c>
      <c r="D505" s="809">
        <v>2001</v>
      </c>
      <c r="E505" s="809" t="s">
        <v>413</v>
      </c>
      <c r="F505" s="836">
        <v>1</v>
      </c>
      <c r="G505" s="837">
        <v>1</v>
      </c>
      <c r="H505" s="838">
        <v>83200</v>
      </c>
      <c r="I505" s="839"/>
      <c r="J505" s="839"/>
      <c r="K505" s="840">
        <v>104000</v>
      </c>
      <c r="L505" s="838">
        <f t="shared" si="454"/>
        <v>104000</v>
      </c>
      <c r="M505" s="838">
        <f t="shared" si="455"/>
        <v>1248000</v>
      </c>
      <c r="N505" s="608">
        <v>1</v>
      </c>
      <c r="O505" s="605">
        <v>1</v>
      </c>
      <c r="P505" s="464">
        <f t="shared" si="456"/>
        <v>83200</v>
      </c>
      <c r="Q505" s="465">
        <f t="shared" si="456"/>
        <v>0</v>
      </c>
      <c r="R505" s="465">
        <f t="shared" si="456"/>
        <v>0</v>
      </c>
      <c r="S505" s="465">
        <f t="shared" si="456"/>
        <v>104000</v>
      </c>
      <c r="T505" s="464">
        <f t="shared" si="457"/>
        <v>104000</v>
      </c>
      <c r="U505" s="464">
        <f t="shared" si="458"/>
        <v>1248000</v>
      </c>
      <c r="V505" s="608">
        <v>1</v>
      </c>
      <c r="W505" s="605">
        <v>1</v>
      </c>
      <c r="X505" s="464">
        <f t="shared" si="459"/>
        <v>83200</v>
      </c>
      <c r="Y505" s="465">
        <f t="shared" si="459"/>
        <v>0</v>
      </c>
      <c r="Z505" s="465">
        <f t="shared" si="459"/>
        <v>0</v>
      </c>
      <c r="AA505" s="465">
        <f t="shared" si="459"/>
        <v>104000</v>
      </c>
      <c r="AB505" s="464">
        <f t="shared" si="460"/>
        <v>104000</v>
      </c>
      <c r="AC505" s="464">
        <f t="shared" si="461"/>
        <v>1248000</v>
      </c>
      <c r="AD505" s="608">
        <v>1</v>
      </c>
      <c r="AE505" s="605">
        <v>1</v>
      </c>
      <c r="AF505" s="464">
        <f t="shared" si="462"/>
        <v>83200</v>
      </c>
      <c r="AG505" s="465">
        <f t="shared" si="462"/>
        <v>0</v>
      </c>
      <c r="AH505" s="465">
        <f t="shared" si="462"/>
        <v>0</v>
      </c>
      <c r="AI505" s="465">
        <f t="shared" si="462"/>
        <v>104000</v>
      </c>
      <c r="AJ505" s="464">
        <f t="shared" si="463"/>
        <v>104000</v>
      </c>
      <c r="AK505" s="464">
        <f t="shared" si="464"/>
        <v>1248000</v>
      </c>
    </row>
    <row r="506" spans="1:37" s="463" customFormat="1" ht="17.25">
      <c r="A506" s="855">
        <v>19</v>
      </c>
      <c r="B506" s="835" t="s">
        <v>78</v>
      </c>
      <c r="C506" s="809"/>
      <c r="D506" s="809"/>
      <c r="E506" s="809" t="s">
        <v>413</v>
      </c>
      <c r="F506" s="836">
        <v>1</v>
      </c>
      <c r="G506" s="837">
        <v>1</v>
      </c>
      <c r="H506" s="838">
        <v>83200</v>
      </c>
      <c r="I506" s="839"/>
      <c r="J506" s="839"/>
      <c r="K506" s="840">
        <v>104000</v>
      </c>
      <c r="L506" s="838">
        <f t="shared" si="454"/>
        <v>104000</v>
      </c>
      <c r="M506" s="838">
        <f t="shared" si="455"/>
        <v>1248000</v>
      </c>
      <c r="N506" s="608">
        <v>1</v>
      </c>
      <c r="O506" s="605">
        <v>1</v>
      </c>
      <c r="P506" s="464">
        <f t="shared" si="456"/>
        <v>83200</v>
      </c>
      <c r="Q506" s="465">
        <f t="shared" si="456"/>
        <v>0</v>
      </c>
      <c r="R506" s="465">
        <f t="shared" si="456"/>
        <v>0</v>
      </c>
      <c r="S506" s="465">
        <f t="shared" si="456"/>
        <v>104000</v>
      </c>
      <c r="T506" s="464">
        <f t="shared" si="457"/>
        <v>104000</v>
      </c>
      <c r="U506" s="464">
        <f t="shared" si="458"/>
        <v>1248000</v>
      </c>
      <c r="V506" s="608">
        <v>1</v>
      </c>
      <c r="W506" s="605">
        <v>1</v>
      </c>
      <c r="X506" s="464">
        <f t="shared" si="459"/>
        <v>83200</v>
      </c>
      <c r="Y506" s="465">
        <f t="shared" si="459"/>
        <v>0</v>
      </c>
      <c r="Z506" s="465">
        <f t="shared" si="459"/>
        <v>0</v>
      </c>
      <c r="AA506" s="465">
        <f t="shared" si="459"/>
        <v>104000</v>
      </c>
      <c r="AB506" s="464">
        <f t="shared" si="460"/>
        <v>104000</v>
      </c>
      <c r="AC506" s="464">
        <f t="shared" si="461"/>
        <v>1248000</v>
      </c>
      <c r="AD506" s="608">
        <v>1</v>
      </c>
      <c r="AE506" s="605">
        <v>1</v>
      </c>
      <c r="AF506" s="464">
        <f t="shared" si="462"/>
        <v>83200</v>
      </c>
      <c r="AG506" s="465">
        <f t="shared" si="462"/>
        <v>0</v>
      </c>
      <c r="AH506" s="465">
        <f t="shared" si="462"/>
        <v>0</v>
      </c>
      <c r="AI506" s="465">
        <f t="shared" si="462"/>
        <v>104000</v>
      </c>
      <c r="AJ506" s="464">
        <f t="shared" si="463"/>
        <v>104000</v>
      </c>
      <c r="AK506" s="464">
        <f t="shared" si="464"/>
        <v>1248000</v>
      </c>
    </row>
    <row r="507" spans="1:37" s="463" customFormat="1" ht="17.25">
      <c r="A507" s="875">
        <v>20</v>
      </c>
      <c r="B507" s="835" t="s">
        <v>2733</v>
      </c>
      <c r="C507" s="809" t="s">
        <v>1960</v>
      </c>
      <c r="D507" s="809">
        <v>1985</v>
      </c>
      <c r="E507" s="809" t="s">
        <v>413</v>
      </c>
      <c r="F507" s="836">
        <v>1</v>
      </c>
      <c r="G507" s="837">
        <v>1</v>
      </c>
      <c r="H507" s="838">
        <v>83200</v>
      </c>
      <c r="I507" s="839"/>
      <c r="J507" s="839"/>
      <c r="K507" s="840">
        <v>104000</v>
      </c>
      <c r="L507" s="838">
        <f t="shared" si="454"/>
        <v>104000</v>
      </c>
      <c r="M507" s="838">
        <f t="shared" si="455"/>
        <v>1248000</v>
      </c>
      <c r="N507" s="608">
        <v>1</v>
      </c>
      <c r="O507" s="605">
        <v>1</v>
      </c>
      <c r="P507" s="464">
        <f t="shared" si="456"/>
        <v>83200</v>
      </c>
      <c r="Q507" s="465">
        <f t="shared" si="456"/>
        <v>0</v>
      </c>
      <c r="R507" s="465">
        <f t="shared" si="456"/>
        <v>0</v>
      </c>
      <c r="S507" s="465">
        <f t="shared" si="456"/>
        <v>104000</v>
      </c>
      <c r="T507" s="464">
        <f t="shared" si="457"/>
        <v>104000</v>
      </c>
      <c r="U507" s="464">
        <f t="shared" si="458"/>
        <v>1248000</v>
      </c>
      <c r="V507" s="608">
        <v>1</v>
      </c>
      <c r="W507" s="605">
        <v>1</v>
      </c>
      <c r="X507" s="464">
        <f t="shared" si="459"/>
        <v>83200</v>
      </c>
      <c r="Y507" s="465">
        <f t="shared" si="459"/>
        <v>0</v>
      </c>
      <c r="Z507" s="465">
        <f t="shared" si="459"/>
        <v>0</v>
      </c>
      <c r="AA507" s="465">
        <f t="shared" si="459"/>
        <v>104000</v>
      </c>
      <c r="AB507" s="464">
        <f t="shared" si="460"/>
        <v>104000</v>
      </c>
      <c r="AC507" s="464">
        <f t="shared" si="461"/>
        <v>1248000</v>
      </c>
      <c r="AD507" s="608">
        <v>1</v>
      </c>
      <c r="AE507" s="605">
        <v>1</v>
      </c>
      <c r="AF507" s="464">
        <f t="shared" si="462"/>
        <v>83200</v>
      </c>
      <c r="AG507" s="465">
        <f t="shared" si="462"/>
        <v>0</v>
      </c>
      <c r="AH507" s="465">
        <f t="shared" si="462"/>
        <v>0</v>
      </c>
      <c r="AI507" s="465">
        <f t="shared" si="462"/>
        <v>104000</v>
      </c>
      <c r="AJ507" s="464">
        <f t="shared" si="463"/>
        <v>104000</v>
      </c>
      <c r="AK507" s="464">
        <f t="shared" si="464"/>
        <v>1248000</v>
      </c>
    </row>
    <row r="508" spans="1:37" s="463" customFormat="1" ht="17.25">
      <c r="A508" s="855">
        <v>21</v>
      </c>
      <c r="B508" s="835" t="s">
        <v>2734</v>
      </c>
      <c r="C508" s="842" t="s">
        <v>1960</v>
      </c>
      <c r="D508" s="842">
        <v>1966</v>
      </c>
      <c r="E508" s="843" t="s">
        <v>408</v>
      </c>
      <c r="F508" s="836">
        <v>1</v>
      </c>
      <c r="G508" s="837">
        <v>1</v>
      </c>
      <c r="H508" s="838">
        <v>83200</v>
      </c>
      <c r="I508" s="840"/>
      <c r="J508" s="840"/>
      <c r="K508" s="840">
        <v>95625</v>
      </c>
      <c r="L508" s="840">
        <f t="shared" ref="L508:L529" si="465">+I508+J508+K508</f>
        <v>95625</v>
      </c>
      <c r="M508" s="838">
        <f t="shared" si="455"/>
        <v>1147500</v>
      </c>
      <c r="N508" s="608">
        <v>1</v>
      </c>
      <c r="O508" s="605">
        <v>1</v>
      </c>
      <c r="P508" s="464">
        <f t="shared" si="423"/>
        <v>83200</v>
      </c>
      <c r="Q508" s="465">
        <f t="shared" si="424"/>
        <v>0</v>
      </c>
      <c r="R508" s="465">
        <f t="shared" si="425"/>
        <v>0</v>
      </c>
      <c r="S508" s="465">
        <f t="shared" si="426"/>
        <v>95625</v>
      </c>
      <c r="T508" s="464">
        <f t="shared" si="427"/>
        <v>95625</v>
      </c>
      <c r="U508" s="464">
        <f t="shared" si="458"/>
        <v>1147500</v>
      </c>
      <c r="V508" s="608">
        <v>1</v>
      </c>
      <c r="W508" s="605">
        <v>1</v>
      </c>
      <c r="X508" s="464">
        <f t="shared" si="428"/>
        <v>83200</v>
      </c>
      <c r="Y508" s="465">
        <f t="shared" si="429"/>
        <v>0</v>
      </c>
      <c r="Z508" s="465">
        <f t="shared" si="430"/>
        <v>0</v>
      </c>
      <c r="AA508" s="465">
        <f t="shared" si="431"/>
        <v>95625</v>
      </c>
      <c r="AB508" s="464">
        <f t="shared" si="432"/>
        <v>95625</v>
      </c>
      <c r="AC508" s="464">
        <f t="shared" si="461"/>
        <v>1147500</v>
      </c>
      <c r="AD508" s="608">
        <v>1</v>
      </c>
      <c r="AE508" s="605">
        <v>1</v>
      </c>
      <c r="AF508" s="464">
        <f t="shared" si="433"/>
        <v>83200</v>
      </c>
      <c r="AG508" s="465">
        <f t="shared" si="434"/>
        <v>0</v>
      </c>
      <c r="AH508" s="465">
        <f t="shared" si="435"/>
        <v>0</v>
      </c>
      <c r="AI508" s="465">
        <f t="shared" si="436"/>
        <v>95625</v>
      </c>
      <c r="AJ508" s="464">
        <f t="shared" si="437"/>
        <v>95625</v>
      </c>
      <c r="AK508" s="464">
        <f t="shared" si="464"/>
        <v>1147500</v>
      </c>
    </row>
    <row r="509" spans="1:37" s="463" customFormat="1" ht="17.25">
      <c r="A509" s="875">
        <v>22</v>
      </c>
      <c r="B509" s="835" t="s">
        <v>1363</v>
      </c>
      <c r="C509" s="842" t="s">
        <v>1960</v>
      </c>
      <c r="D509" s="842">
        <v>1985</v>
      </c>
      <c r="E509" s="843" t="s">
        <v>408</v>
      </c>
      <c r="F509" s="836">
        <v>1</v>
      </c>
      <c r="G509" s="837">
        <v>1</v>
      </c>
      <c r="H509" s="838">
        <v>83200</v>
      </c>
      <c r="I509" s="840"/>
      <c r="J509" s="840"/>
      <c r="K509" s="840">
        <v>104000</v>
      </c>
      <c r="L509" s="840">
        <f t="shared" si="465"/>
        <v>104000</v>
      </c>
      <c r="M509" s="838">
        <f t="shared" si="455"/>
        <v>1248000</v>
      </c>
      <c r="N509" s="608">
        <v>1</v>
      </c>
      <c r="O509" s="605">
        <v>1</v>
      </c>
      <c r="P509" s="464">
        <f t="shared" si="423"/>
        <v>83200</v>
      </c>
      <c r="Q509" s="465">
        <f t="shared" si="424"/>
        <v>0</v>
      </c>
      <c r="R509" s="465">
        <f t="shared" si="425"/>
        <v>0</v>
      </c>
      <c r="S509" s="465">
        <f t="shared" si="426"/>
        <v>104000</v>
      </c>
      <c r="T509" s="464">
        <f t="shared" si="427"/>
        <v>104000</v>
      </c>
      <c r="U509" s="464">
        <f t="shared" si="458"/>
        <v>1248000</v>
      </c>
      <c r="V509" s="608">
        <v>1</v>
      </c>
      <c r="W509" s="605">
        <v>1</v>
      </c>
      <c r="X509" s="464">
        <f t="shared" si="428"/>
        <v>83200</v>
      </c>
      <c r="Y509" s="465">
        <f t="shared" si="429"/>
        <v>0</v>
      </c>
      <c r="Z509" s="465">
        <f t="shared" si="430"/>
        <v>0</v>
      </c>
      <c r="AA509" s="465">
        <f t="shared" si="431"/>
        <v>104000</v>
      </c>
      <c r="AB509" s="464">
        <f t="shared" si="432"/>
        <v>104000</v>
      </c>
      <c r="AC509" s="464">
        <f t="shared" si="461"/>
        <v>1248000</v>
      </c>
      <c r="AD509" s="608">
        <v>1</v>
      </c>
      <c r="AE509" s="605">
        <v>1</v>
      </c>
      <c r="AF509" s="464">
        <f t="shared" si="433"/>
        <v>83200</v>
      </c>
      <c r="AG509" s="465">
        <f t="shared" si="434"/>
        <v>0</v>
      </c>
      <c r="AH509" s="465">
        <f t="shared" si="435"/>
        <v>0</v>
      </c>
      <c r="AI509" s="465">
        <f t="shared" si="436"/>
        <v>104000</v>
      </c>
      <c r="AJ509" s="464">
        <f t="shared" si="437"/>
        <v>104000</v>
      </c>
      <c r="AK509" s="464">
        <f t="shared" si="464"/>
        <v>1248000</v>
      </c>
    </row>
    <row r="510" spans="1:37" s="463" customFormat="1" ht="17.25">
      <c r="A510" s="855">
        <v>23</v>
      </c>
      <c r="B510" s="835" t="s">
        <v>1169</v>
      </c>
      <c r="C510" s="842" t="s">
        <v>1960</v>
      </c>
      <c r="D510" s="842">
        <v>1985</v>
      </c>
      <c r="E510" s="843" t="s">
        <v>408</v>
      </c>
      <c r="F510" s="836">
        <v>1</v>
      </c>
      <c r="G510" s="837">
        <v>1</v>
      </c>
      <c r="H510" s="838">
        <v>83200</v>
      </c>
      <c r="I510" s="840"/>
      <c r="J510" s="840"/>
      <c r="K510" s="840">
        <v>104000</v>
      </c>
      <c r="L510" s="840">
        <f t="shared" si="465"/>
        <v>104000</v>
      </c>
      <c r="M510" s="838">
        <f t="shared" si="455"/>
        <v>1248000</v>
      </c>
      <c r="N510" s="608">
        <v>1</v>
      </c>
      <c r="O510" s="605">
        <v>1</v>
      </c>
      <c r="P510" s="464">
        <f t="shared" si="423"/>
        <v>83200</v>
      </c>
      <c r="Q510" s="465">
        <f t="shared" si="424"/>
        <v>0</v>
      </c>
      <c r="R510" s="465">
        <f t="shared" si="425"/>
        <v>0</v>
      </c>
      <c r="S510" s="465">
        <f t="shared" si="426"/>
        <v>104000</v>
      </c>
      <c r="T510" s="464">
        <f t="shared" si="427"/>
        <v>104000</v>
      </c>
      <c r="U510" s="464">
        <f t="shared" si="458"/>
        <v>1248000</v>
      </c>
      <c r="V510" s="608">
        <v>1</v>
      </c>
      <c r="W510" s="605">
        <v>1</v>
      </c>
      <c r="X510" s="464">
        <f t="shared" si="428"/>
        <v>83200</v>
      </c>
      <c r="Y510" s="465">
        <f t="shared" si="429"/>
        <v>0</v>
      </c>
      <c r="Z510" s="465">
        <f t="shared" si="430"/>
        <v>0</v>
      </c>
      <c r="AA510" s="465">
        <f t="shared" si="431"/>
        <v>104000</v>
      </c>
      <c r="AB510" s="464">
        <f t="shared" si="432"/>
        <v>104000</v>
      </c>
      <c r="AC510" s="464">
        <f t="shared" si="461"/>
        <v>1248000</v>
      </c>
      <c r="AD510" s="608">
        <v>1</v>
      </c>
      <c r="AE510" s="605">
        <v>1</v>
      </c>
      <c r="AF510" s="464">
        <f t="shared" si="433"/>
        <v>83200</v>
      </c>
      <c r="AG510" s="465">
        <f t="shared" si="434"/>
        <v>0</v>
      </c>
      <c r="AH510" s="465">
        <f t="shared" si="435"/>
        <v>0</v>
      </c>
      <c r="AI510" s="465">
        <f t="shared" si="436"/>
        <v>104000</v>
      </c>
      <c r="AJ510" s="464">
        <f t="shared" si="437"/>
        <v>104000</v>
      </c>
      <c r="AK510" s="464">
        <f t="shared" si="464"/>
        <v>1248000</v>
      </c>
    </row>
    <row r="511" spans="1:37" s="463" customFormat="1" ht="17.25">
      <c r="A511" s="875">
        <v>24</v>
      </c>
      <c r="B511" s="835" t="s">
        <v>791</v>
      </c>
      <c r="C511" s="842" t="s">
        <v>1960</v>
      </c>
      <c r="D511" s="842">
        <v>1963</v>
      </c>
      <c r="E511" s="843" t="s">
        <v>408</v>
      </c>
      <c r="F511" s="836">
        <v>1</v>
      </c>
      <c r="G511" s="837">
        <v>1</v>
      </c>
      <c r="H511" s="838">
        <v>83200</v>
      </c>
      <c r="I511" s="840"/>
      <c r="J511" s="840"/>
      <c r="K511" s="840">
        <v>95625</v>
      </c>
      <c r="L511" s="840">
        <f t="shared" si="465"/>
        <v>95625</v>
      </c>
      <c r="M511" s="838">
        <f t="shared" si="455"/>
        <v>1147500</v>
      </c>
      <c r="N511" s="608">
        <v>1</v>
      </c>
      <c r="O511" s="605">
        <v>1</v>
      </c>
      <c r="P511" s="464">
        <f t="shared" si="423"/>
        <v>83200</v>
      </c>
      <c r="Q511" s="465">
        <f t="shared" si="424"/>
        <v>0</v>
      </c>
      <c r="R511" s="465">
        <f t="shared" si="425"/>
        <v>0</v>
      </c>
      <c r="S511" s="465">
        <f t="shared" si="426"/>
        <v>95625</v>
      </c>
      <c r="T511" s="464">
        <f t="shared" si="427"/>
        <v>95625</v>
      </c>
      <c r="U511" s="464">
        <f t="shared" si="458"/>
        <v>1147500</v>
      </c>
      <c r="V511" s="608">
        <v>1</v>
      </c>
      <c r="W511" s="605">
        <v>1</v>
      </c>
      <c r="X511" s="464">
        <f t="shared" si="428"/>
        <v>83200</v>
      </c>
      <c r="Y511" s="465">
        <f t="shared" si="429"/>
        <v>0</v>
      </c>
      <c r="Z511" s="465">
        <f t="shared" si="430"/>
        <v>0</v>
      </c>
      <c r="AA511" s="465">
        <f t="shared" si="431"/>
        <v>95625</v>
      </c>
      <c r="AB511" s="464">
        <f t="shared" si="432"/>
        <v>95625</v>
      </c>
      <c r="AC511" s="464">
        <f t="shared" si="461"/>
        <v>1147500</v>
      </c>
      <c r="AD511" s="608">
        <v>1</v>
      </c>
      <c r="AE511" s="605">
        <v>1</v>
      </c>
      <c r="AF511" s="464">
        <f t="shared" si="433"/>
        <v>83200</v>
      </c>
      <c r="AG511" s="465">
        <f t="shared" si="434"/>
        <v>0</v>
      </c>
      <c r="AH511" s="465">
        <f t="shared" si="435"/>
        <v>0</v>
      </c>
      <c r="AI511" s="465">
        <f t="shared" si="436"/>
        <v>95625</v>
      </c>
      <c r="AJ511" s="464">
        <f t="shared" si="437"/>
        <v>95625</v>
      </c>
      <c r="AK511" s="464">
        <f t="shared" si="464"/>
        <v>1147500</v>
      </c>
    </row>
    <row r="512" spans="1:37" s="463" customFormat="1" ht="17.25">
      <c r="A512" s="855">
        <v>25</v>
      </c>
      <c r="B512" s="835" t="s">
        <v>2408</v>
      </c>
      <c r="C512" s="842" t="s">
        <v>1960</v>
      </c>
      <c r="D512" s="842">
        <v>1964</v>
      </c>
      <c r="E512" s="843" t="s">
        <v>408</v>
      </c>
      <c r="F512" s="836">
        <v>1</v>
      </c>
      <c r="G512" s="837">
        <v>1</v>
      </c>
      <c r="H512" s="838">
        <v>83200</v>
      </c>
      <c r="I512" s="840"/>
      <c r="J512" s="840"/>
      <c r="K512" s="840">
        <v>95625</v>
      </c>
      <c r="L512" s="840">
        <f t="shared" si="465"/>
        <v>95625</v>
      </c>
      <c r="M512" s="838">
        <f t="shared" si="455"/>
        <v>1147500</v>
      </c>
      <c r="N512" s="608">
        <v>1</v>
      </c>
      <c r="O512" s="605">
        <v>1</v>
      </c>
      <c r="P512" s="464">
        <f t="shared" si="423"/>
        <v>83200</v>
      </c>
      <c r="Q512" s="465">
        <f t="shared" si="424"/>
        <v>0</v>
      </c>
      <c r="R512" s="465">
        <f t="shared" si="425"/>
        <v>0</v>
      </c>
      <c r="S512" s="465">
        <f t="shared" si="426"/>
        <v>95625</v>
      </c>
      <c r="T512" s="464">
        <f t="shared" si="427"/>
        <v>95625</v>
      </c>
      <c r="U512" s="464">
        <f t="shared" si="458"/>
        <v>1147500</v>
      </c>
      <c r="V512" s="608">
        <v>1</v>
      </c>
      <c r="W512" s="605">
        <v>1</v>
      </c>
      <c r="X512" s="464">
        <f t="shared" si="428"/>
        <v>83200</v>
      </c>
      <c r="Y512" s="465">
        <f t="shared" si="429"/>
        <v>0</v>
      </c>
      <c r="Z512" s="465">
        <f t="shared" si="430"/>
        <v>0</v>
      </c>
      <c r="AA512" s="465">
        <f t="shared" si="431"/>
        <v>95625</v>
      </c>
      <c r="AB512" s="464">
        <f t="shared" si="432"/>
        <v>95625</v>
      </c>
      <c r="AC512" s="464">
        <f t="shared" si="461"/>
        <v>1147500</v>
      </c>
      <c r="AD512" s="608">
        <v>1</v>
      </c>
      <c r="AE512" s="605">
        <v>1</v>
      </c>
      <c r="AF512" s="464">
        <f t="shared" si="433"/>
        <v>83200</v>
      </c>
      <c r="AG512" s="465">
        <f t="shared" si="434"/>
        <v>0</v>
      </c>
      <c r="AH512" s="465">
        <f t="shared" si="435"/>
        <v>0</v>
      </c>
      <c r="AI512" s="465">
        <f t="shared" si="436"/>
        <v>95625</v>
      </c>
      <c r="AJ512" s="464">
        <f t="shared" si="437"/>
        <v>95625</v>
      </c>
      <c r="AK512" s="464">
        <f t="shared" si="464"/>
        <v>1147500</v>
      </c>
    </row>
    <row r="513" spans="1:37" s="463" customFormat="1" ht="17.25">
      <c r="A513" s="875">
        <v>26</v>
      </c>
      <c r="B513" s="835" t="s">
        <v>1553</v>
      </c>
      <c r="C513" s="809" t="s">
        <v>1960</v>
      </c>
      <c r="D513" s="809">
        <v>1959</v>
      </c>
      <c r="E513" s="835" t="s">
        <v>408</v>
      </c>
      <c r="F513" s="836">
        <v>1</v>
      </c>
      <c r="G513" s="837">
        <v>1</v>
      </c>
      <c r="H513" s="838">
        <v>83200</v>
      </c>
      <c r="I513" s="839"/>
      <c r="J513" s="839"/>
      <c r="K513" s="840">
        <v>95625</v>
      </c>
      <c r="L513" s="840">
        <f t="shared" si="465"/>
        <v>95625</v>
      </c>
      <c r="M513" s="838">
        <f t="shared" si="438"/>
        <v>1147500</v>
      </c>
      <c r="N513" s="608">
        <v>1</v>
      </c>
      <c r="O513" s="605">
        <v>1</v>
      </c>
      <c r="P513" s="464">
        <f t="shared" si="423"/>
        <v>83200</v>
      </c>
      <c r="Q513" s="465">
        <f t="shared" si="424"/>
        <v>0</v>
      </c>
      <c r="R513" s="465">
        <f t="shared" si="425"/>
        <v>0</v>
      </c>
      <c r="S513" s="465">
        <f t="shared" si="426"/>
        <v>95625</v>
      </c>
      <c r="T513" s="464">
        <f t="shared" si="427"/>
        <v>95625</v>
      </c>
      <c r="U513" s="464">
        <f t="shared" si="439"/>
        <v>1147500</v>
      </c>
      <c r="V513" s="608">
        <v>1</v>
      </c>
      <c r="W513" s="605">
        <v>1</v>
      </c>
      <c r="X513" s="464">
        <f t="shared" si="428"/>
        <v>83200</v>
      </c>
      <c r="Y513" s="465">
        <f t="shared" si="429"/>
        <v>0</v>
      </c>
      <c r="Z513" s="465">
        <f t="shared" si="430"/>
        <v>0</v>
      </c>
      <c r="AA513" s="465">
        <f t="shared" si="431"/>
        <v>95625</v>
      </c>
      <c r="AB513" s="464">
        <f t="shared" si="432"/>
        <v>95625</v>
      </c>
      <c r="AC513" s="464">
        <f t="shared" si="440"/>
        <v>1147500</v>
      </c>
      <c r="AD513" s="608">
        <v>1</v>
      </c>
      <c r="AE513" s="605">
        <v>1</v>
      </c>
      <c r="AF513" s="464">
        <f t="shared" si="433"/>
        <v>83200</v>
      </c>
      <c r="AG513" s="465">
        <f t="shared" si="434"/>
        <v>0</v>
      </c>
      <c r="AH513" s="465">
        <f t="shared" si="435"/>
        <v>0</v>
      </c>
      <c r="AI513" s="465">
        <f t="shared" si="436"/>
        <v>95625</v>
      </c>
      <c r="AJ513" s="464">
        <f t="shared" si="437"/>
        <v>95625</v>
      </c>
      <c r="AK513" s="464">
        <f t="shared" si="441"/>
        <v>1147500</v>
      </c>
    </row>
    <row r="514" spans="1:37" s="463" customFormat="1" ht="17.25">
      <c r="A514" s="855">
        <v>27</v>
      </c>
      <c r="B514" s="835" t="s">
        <v>148</v>
      </c>
      <c r="C514" s="809" t="s">
        <v>1960</v>
      </c>
      <c r="D514" s="809">
        <v>1953</v>
      </c>
      <c r="E514" s="835" t="s">
        <v>408</v>
      </c>
      <c r="F514" s="836">
        <v>1</v>
      </c>
      <c r="G514" s="837">
        <v>1</v>
      </c>
      <c r="H514" s="838">
        <v>83200</v>
      </c>
      <c r="I514" s="839"/>
      <c r="J514" s="839"/>
      <c r="K514" s="840">
        <v>95625</v>
      </c>
      <c r="L514" s="840">
        <f t="shared" si="465"/>
        <v>95625</v>
      </c>
      <c r="M514" s="838">
        <f t="shared" si="438"/>
        <v>1147500</v>
      </c>
      <c r="N514" s="608">
        <v>1</v>
      </c>
      <c r="O514" s="605">
        <v>1</v>
      </c>
      <c r="P514" s="464">
        <f t="shared" si="423"/>
        <v>83200</v>
      </c>
      <c r="Q514" s="465">
        <f t="shared" si="424"/>
        <v>0</v>
      </c>
      <c r="R514" s="465">
        <f t="shared" si="425"/>
        <v>0</v>
      </c>
      <c r="S514" s="465">
        <f t="shared" si="426"/>
        <v>95625</v>
      </c>
      <c r="T514" s="464">
        <f t="shared" si="427"/>
        <v>95625</v>
      </c>
      <c r="U514" s="464">
        <f t="shared" si="439"/>
        <v>1147500</v>
      </c>
      <c r="V514" s="608">
        <v>1</v>
      </c>
      <c r="W514" s="605">
        <v>1</v>
      </c>
      <c r="X514" s="464">
        <f t="shared" si="428"/>
        <v>83200</v>
      </c>
      <c r="Y514" s="465">
        <f t="shared" si="429"/>
        <v>0</v>
      </c>
      <c r="Z514" s="465">
        <f t="shared" si="430"/>
        <v>0</v>
      </c>
      <c r="AA514" s="465">
        <f t="shared" si="431"/>
        <v>95625</v>
      </c>
      <c r="AB514" s="464">
        <f t="shared" si="432"/>
        <v>95625</v>
      </c>
      <c r="AC514" s="464">
        <f t="shared" si="440"/>
        <v>1147500</v>
      </c>
      <c r="AD514" s="608">
        <v>1</v>
      </c>
      <c r="AE514" s="605">
        <v>1</v>
      </c>
      <c r="AF514" s="464">
        <f t="shared" si="433"/>
        <v>83200</v>
      </c>
      <c r="AG514" s="465">
        <f t="shared" si="434"/>
        <v>0</v>
      </c>
      <c r="AH514" s="465">
        <f t="shared" si="435"/>
        <v>0</v>
      </c>
      <c r="AI514" s="465">
        <f t="shared" si="436"/>
        <v>95625</v>
      </c>
      <c r="AJ514" s="464">
        <f t="shared" si="437"/>
        <v>95625</v>
      </c>
      <c r="AK514" s="464">
        <f t="shared" si="441"/>
        <v>1147500</v>
      </c>
    </row>
    <row r="515" spans="1:37" s="463" customFormat="1" ht="17.25">
      <c r="A515" s="875">
        <v>28</v>
      </c>
      <c r="B515" s="835" t="s">
        <v>2407</v>
      </c>
      <c r="C515" s="809" t="s">
        <v>1960</v>
      </c>
      <c r="D515" s="809">
        <v>1954</v>
      </c>
      <c r="E515" s="835" t="s">
        <v>408</v>
      </c>
      <c r="F515" s="836">
        <v>1</v>
      </c>
      <c r="G515" s="837">
        <v>1</v>
      </c>
      <c r="H515" s="838">
        <v>83200</v>
      </c>
      <c r="I515" s="839"/>
      <c r="J515" s="839"/>
      <c r="K515" s="840">
        <v>95625</v>
      </c>
      <c r="L515" s="840">
        <f t="shared" si="465"/>
        <v>95625</v>
      </c>
      <c r="M515" s="838">
        <f t="shared" si="438"/>
        <v>1147500</v>
      </c>
      <c r="N515" s="608">
        <v>1</v>
      </c>
      <c r="O515" s="605">
        <v>1</v>
      </c>
      <c r="P515" s="464">
        <f t="shared" si="423"/>
        <v>83200</v>
      </c>
      <c r="Q515" s="465">
        <f t="shared" si="424"/>
        <v>0</v>
      </c>
      <c r="R515" s="465">
        <f t="shared" si="425"/>
        <v>0</v>
      </c>
      <c r="S515" s="465">
        <f t="shared" si="426"/>
        <v>95625</v>
      </c>
      <c r="T515" s="464">
        <f t="shared" si="427"/>
        <v>95625</v>
      </c>
      <c r="U515" s="464">
        <f t="shared" si="439"/>
        <v>1147500</v>
      </c>
      <c r="V515" s="608">
        <v>1</v>
      </c>
      <c r="W515" s="605">
        <v>1</v>
      </c>
      <c r="X515" s="464">
        <f t="shared" si="428"/>
        <v>83200</v>
      </c>
      <c r="Y515" s="465">
        <f t="shared" si="429"/>
        <v>0</v>
      </c>
      <c r="Z515" s="465">
        <f t="shared" si="430"/>
        <v>0</v>
      </c>
      <c r="AA515" s="465">
        <f t="shared" si="431"/>
        <v>95625</v>
      </c>
      <c r="AB515" s="464">
        <f t="shared" si="432"/>
        <v>95625</v>
      </c>
      <c r="AC515" s="464">
        <f t="shared" si="440"/>
        <v>1147500</v>
      </c>
      <c r="AD515" s="608">
        <v>1</v>
      </c>
      <c r="AE515" s="605">
        <v>1</v>
      </c>
      <c r="AF515" s="464">
        <f t="shared" si="433"/>
        <v>83200</v>
      </c>
      <c r="AG515" s="465">
        <f t="shared" si="434"/>
        <v>0</v>
      </c>
      <c r="AH515" s="465">
        <f t="shared" si="435"/>
        <v>0</v>
      </c>
      <c r="AI515" s="465">
        <f t="shared" si="436"/>
        <v>95625</v>
      </c>
      <c r="AJ515" s="464">
        <f t="shared" si="437"/>
        <v>95625</v>
      </c>
      <c r="AK515" s="464">
        <f t="shared" si="441"/>
        <v>1147500</v>
      </c>
    </row>
    <row r="516" spans="1:37" s="463" customFormat="1" ht="17.25">
      <c r="A516" s="855">
        <v>29</v>
      </c>
      <c r="B516" s="835" t="s">
        <v>665</v>
      </c>
      <c r="C516" s="809" t="s">
        <v>1960</v>
      </c>
      <c r="D516" s="809">
        <v>1979</v>
      </c>
      <c r="E516" s="835" t="s">
        <v>408</v>
      </c>
      <c r="F516" s="836">
        <v>1</v>
      </c>
      <c r="G516" s="837">
        <v>1</v>
      </c>
      <c r="H516" s="838">
        <v>83200</v>
      </c>
      <c r="I516" s="839"/>
      <c r="J516" s="839"/>
      <c r="K516" s="840">
        <v>104000</v>
      </c>
      <c r="L516" s="840">
        <f t="shared" si="465"/>
        <v>104000</v>
      </c>
      <c r="M516" s="838">
        <f t="shared" si="438"/>
        <v>1248000</v>
      </c>
      <c r="N516" s="608">
        <v>1</v>
      </c>
      <c r="O516" s="605">
        <v>1</v>
      </c>
      <c r="P516" s="464">
        <f t="shared" si="423"/>
        <v>83200</v>
      </c>
      <c r="Q516" s="465">
        <f t="shared" si="424"/>
        <v>0</v>
      </c>
      <c r="R516" s="465">
        <f t="shared" si="425"/>
        <v>0</v>
      </c>
      <c r="S516" s="465">
        <f t="shared" si="426"/>
        <v>104000</v>
      </c>
      <c r="T516" s="464">
        <f t="shared" si="427"/>
        <v>104000</v>
      </c>
      <c r="U516" s="464">
        <f t="shared" si="439"/>
        <v>1248000</v>
      </c>
      <c r="V516" s="608">
        <v>1</v>
      </c>
      <c r="W516" s="605">
        <v>1</v>
      </c>
      <c r="X516" s="464">
        <f t="shared" si="428"/>
        <v>83200</v>
      </c>
      <c r="Y516" s="465">
        <f t="shared" si="429"/>
        <v>0</v>
      </c>
      <c r="Z516" s="465">
        <f t="shared" si="430"/>
        <v>0</v>
      </c>
      <c r="AA516" s="465">
        <f t="shared" si="431"/>
        <v>104000</v>
      </c>
      <c r="AB516" s="464">
        <f t="shared" si="432"/>
        <v>104000</v>
      </c>
      <c r="AC516" s="464">
        <f t="shared" si="440"/>
        <v>1248000</v>
      </c>
      <c r="AD516" s="608">
        <v>1</v>
      </c>
      <c r="AE516" s="605">
        <v>1</v>
      </c>
      <c r="AF516" s="464">
        <f t="shared" si="433"/>
        <v>83200</v>
      </c>
      <c r="AG516" s="465">
        <f t="shared" si="434"/>
        <v>0</v>
      </c>
      <c r="AH516" s="465">
        <f t="shared" si="435"/>
        <v>0</v>
      </c>
      <c r="AI516" s="465">
        <f t="shared" si="436"/>
        <v>104000</v>
      </c>
      <c r="AJ516" s="464">
        <f t="shared" si="437"/>
        <v>104000</v>
      </c>
      <c r="AK516" s="464">
        <f t="shared" si="441"/>
        <v>1248000</v>
      </c>
    </row>
    <row r="517" spans="1:37" s="463" customFormat="1" ht="17.25">
      <c r="A517" s="875">
        <v>30</v>
      </c>
      <c r="B517" s="835" t="s">
        <v>588</v>
      </c>
      <c r="C517" s="809" t="s">
        <v>1960</v>
      </c>
      <c r="D517" s="809">
        <v>1962</v>
      </c>
      <c r="E517" s="835" t="s">
        <v>408</v>
      </c>
      <c r="F517" s="836">
        <v>1</v>
      </c>
      <c r="G517" s="837">
        <v>1</v>
      </c>
      <c r="H517" s="838">
        <v>83200</v>
      </c>
      <c r="I517" s="839"/>
      <c r="J517" s="839"/>
      <c r="K517" s="840">
        <v>95625</v>
      </c>
      <c r="L517" s="840">
        <f t="shared" si="465"/>
        <v>95625</v>
      </c>
      <c r="M517" s="838">
        <f t="shared" si="438"/>
        <v>1147500</v>
      </c>
      <c r="N517" s="608">
        <v>1</v>
      </c>
      <c r="O517" s="605">
        <v>1</v>
      </c>
      <c r="P517" s="464">
        <f t="shared" si="423"/>
        <v>83200</v>
      </c>
      <c r="Q517" s="465">
        <f t="shared" si="424"/>
        <v>0</v>
      </c>
      <c r="R517" s="465">
        <f t="shared" si="425"/>
        <v>0</v>
      </c>
      <c r="S517" s="465">
        <f t="shared" si="426"/>
        <v>95625</v>
      </c>
      <c r="T517" s="464">
        <f t="shared" si="427"/>
        <v>95625</v>
      </c>
      <c r="U517" s="464">
        <f t="shared" si="439"/>
        <v>1147500</v>
      </c>
      <c r="V517" s="608">
        <v>1</v>
      </c>
      <c r="W517" s="605">
        <v>1</v>
      </c>
      <c r="X517" s="464">
        <f t="shared" si="428"/>
        <v>83200</v>
      </c>
      <c r="Y517" s="465">
        <f t="shared" si="429"/>
        <v>0</v>
      </c>
      <c r="Z517" s="465">
        <f t="shared" si="430"/>
        <v>0</v>
      </c>
      <c r="AA517" s="465">
        <f t="shared" si="431"/>
        <v>95625</v>
      </c>
      <c r="AB517" s="464">
        <f t="shared" si="432"/>
        <v>95625</v>
      </c>
      <c r="AC517" s="464">
        <f t="shared" si="440"/>
        <v>1147500</v>
      </c>
      <c r="AD517" s="608">
        <v>1</v>
      </c>
      <c r="AE517" s="605">
        <v>1</v>
      </c>
      <c r="AF517" s="464">
        <f t="shared" si="433"/>
        <v>83200</v>
      </c>
      <c r="AG517" s="465">
        <f t="shared" si="434"/>
        <v>0</v>
      </c>
      <c r="AH517" s="465">
        <f t="shared" si="435"/>
        <v>0</v>
      </c>
      <c r="AI517" s="465">
        <f t="shared" si="436"/>
        <v>95625</v>
      </c>
      <c r="AJ517" s="464">
        <f t="shared" si="437"/>
        <v>95625</v>
      </c>
      <c r="AK517" s="464">
        <f t="shared" si="441"/>
        <v>1147500</v>
      </c>
    </row>
    <row r="518" spans="1:37" s="463" customFormat="1" ht="17.25">
      <c r="A518" s="855">
        <v>31</v>
      </c>
      <c r="B518" s="835" t="s">
        <v>2735</v>
      </c>
      <c r="C518" s="809" t="s">
        <v>1961</v>
      </c>
      <c r="D518" s="809">
        <v>1955</v>
      </c>
      <c r="E518" s="835" t="s">
        <v>408</v>
      </c>
      <c r="F518" s="836">
        <v>1</v>
      </c>
      <c r="G518" s="837">
        <v>1</v>
      </c>
      <c r="H518" s="838">
        <v>83200</v>
      </c>
      <c r="I518" s="839"/>
      <c r="J518" s="839"/>
      <c r="K518" s="840">
        <v>95625</v>
      </c>
      <c r="L518" s="840">
        <f t="shared" si="465"/>
        <v>95625</v>
      </c>
      <c r="M518" s="838">
        <f t="shared" si="438"/>
        <v>1147500</v>
      </c>
      <c r="N518" s="608">
        <v>1</v>
      </c>
      <c r="O518" s="605">
        <v>1</v>
      </c>
      <c r="P518" s="464">
        <f t="shared" si="423"/>
        <v>83200</v>
      </c>
      <c r="Q518" s="465">
        <f t="shared" si="424"/>
        <v>0</v>
      </c>
      <c r="R518" s="465">
        <f t="shared" si="425"/>
        <v>0</v>
      </c>
      <c r="S518" s="465">
        <f t="shared" si="426"/>
        <v>95625</v>
      </c>
      <c r="T518" s="464">
        <f t="shared" si="427"/>
        <v>95625</v>
      </c>
      <c r="U518" s="464">
        <f t="shared" si="439"/>
        <v>1147500</v>
      </c>
      <c r="V518" s="608">
        <v>1</v>
      </c>
      <c r="W518" s="605">
        <v>1</v>
      </c>
      <c r="X518" s="464">
        <f t="shared" si="428"/>
        <v>83200</v>
      </c>
      <c r="Y518" s="465">
        <f t="shared" si="429"/>
        <v>0</v>
      </c>
      <c r="Z518" s="465">
        <f t="shared" si="430"/>
        <v>0</v>
      </c>
      <c r="AA518" s="465">
        <f t="shared" si="431"/>
        <v>95625</v>
      </c>
      <c r="AB518" s="464">
        <f t="shared" si="432"/>
        <v>95625</v>
      </c>
      <c r="AC518" s="464">
        <f t="shared" si="440"/>
        <v>1147500</v>
      </c>
      <c r="AD518" s="608">
        <v>1</v>
      </c>
      <c r="AE518" s="605">
        <v>1</v>
      </c>
      <c r="AF518" s="464">
        <f t="shared" si="433"/>
        <v>83200</v>
      </c>
      <c r="AG518" s="465">
        <f t="shared" si="434"/>
        <v>0</v>
      </c>
      <c r="AH518" s="465">
        <f t="shared" si="435"/>
        <v>0</v>
      </c>
      <c r="AI518" s="465">
        <f t="shared" si="436"/>
        <v>95625</v>
      </c>
      <c r="AJ518" s="464">
        <f t="shared" si="437"/>
        <v>95625</v>
      </c>
      <c r="AK518" s="464">
        <f t="shared" si="441"/>
        <v>1147500</v>
      </c>
    </row>
    <row r="519" spans="1:37" s="463" customFormat="1" ht="17.25">
      <c r="A519" s="875">
        <v>32</v>
      </c>
      <c r="B519" s="835" t="s">
        <v>1362</v>
      </c>
      <c r="C519" s="809" t="s">
        <v>1960</v>
      </c>
      <c r="D519" s="809">
        <v>1954</v>
      </c>
      <c r="E519" s="835" t="s">
        <v>408</v>
      </c>
      <c r="F519" s="836">
        <v>1</v>
      </c>
      <c r="G519" s="837">
        <v>1</v>
      </c>
      <c r="H519" s="838">
        <v>83200</v>
      </c>
      <c r="I519" s="839"/>
      <c r="J519" s="839"/>
      <c r="K519" s="840">
        <v>95625</v>
      </c>
      <c r="L519" s="840">
        <f t="shared" si="465"/>
        <v>95625</v>
      </c>
      <c r="M519" s="838">
        <f t="shared" si="438"/>
        <v>1147500</v>
      </c>
      <c r="N519" s="608">
        <v>1</v>
      </c>
      <c r="O519" s="605">
        <v>1</v>
      </c>
      <c r="P519" s="464">
        <f t="shared" si="423"/>
        <v>83200</v>
      </c>
      <c r="Q519" s="465">
        <f t="shared" si="424"/>
        <v>0</v>
      </c>
      <c r="R519" s="465">
        <f t="shared" si="425"/>
        <v>0</v>
      </c>
      <c r="S519" s="465">
        <f t="shared" si="426"/>
        <v>95625</v>
      </c>
      <c r="T519" s="464">
        <f t="shared" si="427"/>
        <v>95625</v>
      </c>
      <c r="U519" s="464">
        <f t="shared" si="439"/>
        <v>1147500</v>
      </c>
      <c r="V519" s="608">
        <v>1</v>
      </c>
      <c r="W519" s="605">
        <v>1</v>
      </c>
      <c r="X519" s="464">
        <f t="shared" si="428"/>
        <v>83200</v>
      </c>
      <c r="Y519" s="465">
        <f t="shared" si="429"/>
        <v>0</v>
      </c>
      <c r="Z519" s="465">
        <f t="shared" si="430"/>
        <v>0</v>
      </c>
      <c r="AA519" s="465">
        <f t="shared" si="431"/>
        <v>95625</v>
      </c>
      <c r="AB519" s="464">
        <f t="shared" si="432"/>
        <v>95625</v>
      </c>
      <c r="AC519" s="464">
        <f t="shared" si="440"/>
        <v>1147500</v>
      </c>
      <c r="AD519" s="608">
        <v>1</v>
      </c>
      <c r="AE519" s="605">
        <v>1</v>
      </c>
      <c r="AF519" s="464">
        <f t="shared" si="433"/>
        <v>83200</v>
      </c>
      <c r="AG519" s="465">
        <f t="shared" si="434"/>
        <v>0</v>
      </c>
      <c r="AH519" s="465">
        <f t="shared" si="435"/>
        <v>0</v>
      </c>
      <c r="AI519" s="465">
        <f t="shared" si="436"/>
        <v>95625</v>
      </c>
      <c r="AJ519" s="464">
        <f t="shared" si="437"/>
        <v>95625</v>
      </c>
      <c r="AK519" s="464">
        <f t="shared" si="441"/>
        <v>1147500</v>
      </c>
    </row>
    <row r="520" spans="1:37" s="463" customFormat="1" ht="17.25">
      <c r="A520" s="855">
        <v>33</v>
      </c>
      <c r="B520" s="835" t="s">
        <v>1488</v>
      </c>
      <c r="C520" s="842" t="s">
        <v>1961</v>
      </c>
      <c r="D520" s="842">
        <v>1957</v>
      </c>
      <c r="E520" s="843" t="s">
        <v>408</v>
      </c>
      <c r="F520" s="836">
        <v>1</v>
      </c>
      <c r="G520" s="837">
        <v>1</v>
      </c>
      <c r="H520" s="838">
        <v>83200</v>
      </c>
      <c r="I520" s="840"/>
      <c r="J520" s="840"/>
      <c r="K520" s="840">
        <v>95625</v>
      </c>
      <c r="L520" s="840">
        <f t="shared" si="465"/>
        <v>95625</v>
      </c>
      <c r="M520" s="838">
        <f t="shared" si="438"/>
        <v>1147500</v>
      </c>
      <c r="N520" s="608">
        <v>1</v>
      </c>
      <c r="O520" s="605">
        <v>1</v>
      </c>
      <c r="P520" s="464">
        <f t="shared" si="423"/>
        <v>83200</v>
      </c>
      <c r="Q520" s="465">
        <f t="shared" si="424"/>
        <v>0</v>
      </c>
      <c r="R520" s="465">
        <f t="shared" si="425"/>
        <v>0</v>
      </c>
      <c r="S520" s="465">
        <f t="shared" si="426"/>
        <v>95625</v>
      </c>
      <c r="T520" s="464">
        <f t="shared" si="427"/>
        <v>95625</v>
      </c>
      <c r="U520" s="464">
        <f t="shared" si="439"/>
        <v>1147500</v>
      </c>
      <c r="V520" s="608">
        <v>1</v>
      </c>
      <c r="W520" s="605">
        <v>1</v>
      </c>
      <c r="X520" s="464">
        <f t="shared" si="428"/>
        <v>83200</v>
      </c>
      <c r="Y520" s="465">
        <f t="shared" si="429"/>
        <v>0</v>
      </c>
      <c r="Z520" s="465">
        <f t="shared" si="430"/>
        <v>0</v>
      </c>
      <c r="AA520" s="465">
        <f t="shared" si="431"/>
        <v>95625</v>
      </c>
      <c r="AB520" s="464">
        <f t="shared" si="432"/>
        <v>95625</v>
      </c>
      <c r="AC520" s="464">
        <f t="shared" si="440"/>
        <v>1147500</v>
      </c>
      <c r="AD520" s="608">
        <v>1</v>
      </c>
      <c r="AE520" s="605">
        <v>1</v>
      </c>
      <c r="AF520" s="464">
        <f t="shared" si="433"/>
        <v>83200</v>
      </c>
      <c r="AG520" s="465">
        <f t="shared" si="434"/>
        <v>0</v>
      </c>
      <c r="AH520" s="465">
        <f t="shared" si="435"/>
        <v>0</v>
      </c>
      <c r="AI520" s="465">
        <f t="shared" si="436"/>
        <v>95625</v>
      </c>
      <c r="AJ520" s="464">
        <f t="shared" si="437"/>
        <v>95625</v>
      </c>
      <c r="AK520" s="464">
        <f t="shared" si="441"/>
        <v>1147500</v>
      </c>
    </row>
    <row r="521" spans="1:37" s="463" customFormat="1" ht="17.25">
      <c r="A521" s="875">
        <v>34</v>
      </c>
      <c r="B521" s="835" t="s">
        <v>2409</v>
      </c>
      <c r="C521" s="842" t="s">
        <v>1960</v>
      </c>
      <c r="D521" s="842">
        <v>1966</v>
      </c>
      <c r="E521" s="843" t="s">
        <v>408</v>
      </c>
      <c r="F521" s="836">
        <v>1</v>
      </c>
      <c r="G521" s="837">
        <v>1</v>
      </c>
      <c r="H521" s="838">
        <v>83200</v>
      </c>
      <c r="I521" s="840"/>
      <c r="J521" s="840"/>
      <c r="K521" s="840">
        <v>95625</v>
      </c>
      <c r="L521" s="840">
        <f t="shared" si="465"/>
        <v>95625</v>
      </c>
      <c r="M521" s="838">
        <f t="shared" si="438"/>
        <v>1147500</v>
      </c>
      <c r="N521" s="608">
        <v>1</v>
      </c>
      <c r="O521" s="605">
        <v>1</v>
      </c>
      <c r="P521" s="464">
        <f t="shared" si="423"/>
        <v>83200</v>
      </c>
      <c r="Q521" s="465">
        <f t="shared" si="424"/>
        <v>0</v>
      </c>
      <c r="R521" s="465">
        <f t="shared" si="425"/>
        <v>0</v>
      </c>
      <c r="S521" s="465">
        <f t="shared" si="426"/>
        <v>95625</v>
      </c>
      <c r="T521" s="464">
        <f t="shared" si="427"/>
        <v>95625</v>
      </c>
      <c r="U521" s="464">
        <f t="shared" si="439"/>
        <v>1147500</v>
      </c>
      <c r="V521" s="608">
        <v>1</v>
      </c>
      <c r="W521" s="605">
        <v>1</v>
      </c>
      <c r="X521" s="464">
        <f t="shared" si="428"/>
        <v>83200</v>
      </c>
      <c r="Y521" s="465">
        <f t="shared" si="429"/>
        <v>0</v>
      </c>
      <c r="Z521" s="465">
        <f t="shared" si="430"/>
        <v>0</v>
      </c>
      <c r="AA521" s="465">
        <f t="shared" si="431"/>
        <v>95625</v>
      </c>
      <c r="AB521" s="464">
        <f t="shared" si="432"/>
        <v>95625</v>
      </c>
      <c r="AC521" s="464">
        <f t="shared" si="440"/>
        <v>1147500</v>
      </c>
      <c r="AD521" s="608">
        <v>1</v>
      </c>
      <c r="AE521" s="605">
        <v>1</v>
      </c>
      <c r="AF521" s="464">
        <f t="shared" si="433"/>
        <v>83200</v>
      </c>
      <c r="AG521" s="465">
        <f t="shared" si="434"/>
        <v>0</v>
      </c>
      <c r="AH521" s="465">
        <f t="shared" si="435"/>
        <v>0</v>
      </c>
      <c r="AI521" s="465">
        <f t="shared" si="436"/>
        <v>95625</v>
      </c>
      <c r="AJ521" s="464">
        <f t="shared" si="437"/>
        <v>95625</v>
      </c>
      <c r="AK521" s="464">
        <f t="shared" si="441"/>
        <v>1147500</v>
      </c>
    </row>
    <row r="522" spans="1:37" s="463" customFormat="1" ht="17.25">
      <c r="A522" s="855">
        <v>35</v>
      </c>
      <c r="B522" s="835" t="s">
        <v>1554</v>
      </c>
      <c r="C522" s="842" t="s">
        <v>1961</v>
      </c>
      <c r="D522" s="842">
        <v>1958</v>
      </c>
      <c r="E522" s="843" t="s">
        <v>408</v>
      </c>
      <c r="F522" s="836">
        <v>1</v>
      </c>
      <c r="G522" s="837">
        <v>1</v>
      </c>
      <c r="H522" s="838">
        <v>83200</v>
      </c>
      <c r="I522" s="840"/>
      <c r="J522" s="840"/>
      <c r="K522" s="840">
        <v>95625</v>
      </c>
      <c r="L522" s="840">
        <f t="shared" si="465"/>
        <v>95625</v>
      </c>
      <c r="M522" s="838">
        <f t="shared" si="438"/>
        <v>1147500</v>
      </c>
      <c r="N522" s="608">
        <v>1</v>
      </c>
      <c r="O522" s="605">
        <v>1</v>
      </c>
      <c r="P522" s="464">
        <f t="shared" si="423"/>
        <v>83200</v>
      </c>
      <c r="Q522" s="465">
        <f t="shared" si="424"/>
        <v>0</v>
      </c>
      <c r="R522" s="465">
        <f t="shared" si="425"/>
        <v>0</v>
      </c>
      <c r="S522" s="465">
        <f t="shared" si="426"/>
        <v>95625</v>
      </c>
      <c r="T522" s="464">
        <f t="shared" si="427"/>
        <v>95625</v>
      </c>
      <c r="U522" s="464">
        <f t="shared" si="439"/>
        <v>1147500</v>
      </c>
      <c r="V522" s="608">
        <v>1</v>
      </c>
      <c r="W522" s="605">
        <v>1</v>
      </c>
      <c r="X522" s="464">
        <f t="shared" si="428"/>
        <v>83200</v>
      </c>
      <c r="Y522" s="465">
        <f t="shared" si="429"/>
        <v>0</v>
      </c>
      <c r="Z522" s="465">
        <f t="shared" si="430"/>
        <v>0</v>
      </c>
      <c r="AA522" s="465">
        <f t="shared" si="431"/>
        <v>95625</v>
      </c>
      <c r="AB522" s="464">
        <f t="shared" si="432"/>
        <v>95625</v>
      </c>
      <c r="AC522" s="464">
        <f t="shared" si="440"/>
        <v>1147500</v>
      </c>
      <c r="AD522" s="608">
        <v>1</v>
      </c>
      <c r="AE522" s="605">
        <v>1</v>
      </c>
      <c r="AF522" s="464">
        <f t="shared" si="433"/>
        <v>83200</v>
      </c>
      <c r="AG522" s="465">
        <f t="shared" si="434"/>
        <v>0</v>
      </c>
      <c r="AH522" s="465">
        <f t="shared" si="435"/>
        <v>0</v>
      </c>
      <c r="AI522" s="465">
        <f t="shared" si="436"/>
        <v>95625</v>
      </c>
      <c r="AJ522" s="464">
        <f t="shared" si="437"/>
        <v>95625</v>
      </c>
      <c r="AK522" s="464">
        <f t="shared" si="441"/>
        <v>1147500</v>
      </c>
    </row>
    <row r="523" spans="1:37" s="463" customFormat="1" ht="17.25">
      <c r="A523" s="875">
        <v>36</v>
      </c>
      <c r="B523" s="835" t="s">
        <v>3241</v>
      </c>
      <c r="C523" s="842" t="s">
        <v>1960</v>
      </c>
      <c r="D523" s="842">
        <v>1974</v>
      </c>
      <c r="E523" s="843" t="s">
        <v>408</v>
      </c>
      <c r="F523" s="836">
        <v>1</v>
      </c>
      <c r="G523" s="837">
        <v>1</v>
      </c>
      <c r="H523" s="838">
        <v>83200</v>
      </c>
      <c r="I523" s="840"/>
      <c r="J523" s="840"/>
      <c r="K523" s="840">
        <v>104000</v>
      </c>
      <c r="L523" s="840">
        <f t="shared" si="465"/>
        <v>104000</v>
      </c>
      <c r="M523" s="838">
        <f t="shared" si="438"/>
        <v>1248000</v>
      </c>
      <c r="N523" s="608">
        <v>1</v>
      </c>
      <c r="O523" s="605">
        <v>1</v>
      </c>
      <c r="P523" s="464">
        <f t="shared" si="423"/>
        <v>83200</v>
      </c>
      <c r="Q523" s="465">
        <f t="shared" si="424"/>
        <v>0</v>
      </c>
      <c r="R523" s="465">
        <f t="shared" si="425"/>
        <v>0</v>
      </c>
      <c r="S523" s="465">
        <f t="shared" si="426"/>
        <v>104000</v>
      </c>
      <c r="T523" s="464">
        <f t="shared" si="427"/>
        <v>104000</v>
      </c>
      <c r="U523" s="464">
        <f t="shared" si="439"/>
        <v>1248000</v>
      </c>
      <c r="V523" s="608">
        <v>1</v>
      </c>
      <c r="W523" s="605">
        <v>1</v>
      </c>
      <c r="X523" s="464">
        <f t="shared" si="428"/>
        <v>83200</v>
      </c>
      <c r="Y523" s="465">
        <f t="shared" si="429"/>
        <v>0</v>
      </c>
      <c r="Z523" s="465">
        <f t="shared" si="430"/>
        <v>0</v>
      </c>
      <c r="AA523" s="465">
        <f t="shared" si="431"/>
        <v>104000</v>
      </c>
      <c r="AB523" s="464">
        <f t="shared" si="432"/>
        <v>104000</v>
      </c>
      <c r="AC523" s="464">
        <f t="shared" si="440"/>
        <v>1248000</v>
      </c>
      <c r="AD523" s="608">
        <v>1</v>
      </c>
      <c r="AE523" s="605">
        <v>1</v>
      </c>
      <c r="AF523" s="464">
        <f t="shared" si="433"/>
        <v>83200</v>
      </c>
      <c r="AG523" s="465">
        <f t="shared" si="434"/>
        <v>0</v>
      </c>
      <c r="AH523" s="465">
        <f t="shared" si="435"/>
        <v>0</v>
      </c>
      <c r="AI523" s="465">
        <f t="shared" si="436"/>
        <v>104000</v>
      </c>
      <c r="AJ523" s="464">
        <f t="shared" si="437"/>
        <v>104000</v>
      </c>
      <c r="AK523" s="464">
        <f t="shared" si="441"/>
        <v>1248000</v>
      </c>
    </row>
    <row r="524" spans="1:37" s="463" customFormat="1" ht="17.25">
      <c r="A524" s="855">
        <v>37</v>
      </c>
      <c r="B524" s="835" t="s">
        <v>1555</v>
      </c>
      <c r="C524" s="842" t="s">
        <v>1960</v>
      </c>
      <c r="D524" s="842">
        <v>1978</v>
      </c>
      <c r="E524" s="843" t="s">
        <v>408</v>
      </c>
      <c r="F524" s="836">
        <v>1</v>
      </c>
      <c r="G524" s="837">
        <v>1</v>
      </c>
      <c r="H524" s="838">
        <v>83200</v>
      </c>
      <c r="I524" s="840"/>
      <c r="J524" s="840"/>
      <c r="K524" s="840">
        <v>104000</v>
      </c>
      <c r="L524" s="840">
        <f t="shared" si="465"/>
        <v>104000</v>
      </c>
      <c r="M524" s="838">
        <f t="shared" si="438"/>
        <v>1248000</v>
      </c>
      <c r="N524" s="608">
        <v>1</v>
      </c>
      <c r="O524" s="605">
        <v>1</v>
      </c>
      <c r="P524" s="464">
        <f t="shared" si="423"/>
        <v>83200</v>
      </c>
      <c r="Q524" s="465">
        <f t="shared" si="424"/>
        <v>0</v>
      </c>
      <c r="R524" s="465">
        <f t="shared" si="425"/>
        <v>0</v>
      </c>
      <c r="S524" s="465">
        <f t="shared" si="426"/>
        <v>104000</v>
      </c>
      <c r="T524" s="464">
        <f t="shared" si="427"/>
        <v>104000</v>
      </c>
      <c r="U524" s="464">
        <f t="shared" si="439"/>
        <v>1248000</v>
      </c>
      <c r="V524" s="608">
        <v>1</v>
      </c>
      <c r="W524" s="605">
        <v>1</v>
      </c>
      <c r="X524" s="464">
        <f t="shared" si="428"/>
        <v>83200</v>
      </c>
      <c r="Y524" s="465">
        <f t="shared" si="429"/>
        <v>0</v>
      </c>
      <c r="Z524" s="465">
        <f t="shared" si="430"/>
        <v>0</v>
      </c>
      <c r="AA524" s="465">
        <f t="shared" si="431"/>
        <v>104000</v>
      </c>
      <c r="AB524" s="464">
        <f t="shared" si="432"/>
        <v>104000</v>
      </c>
      <c r="AC524" s="464">
        <f t="shared" si="440"/>
        <v>1248000</v>
      </c>
      <c r="AD524" s="608">
        <v>1</v>
      </c>
      <c r="AE524" s="605">
        <v>1</v>
      </c>
      <c r="AF524" s="464">
        <f t="shared" si="433"/>
        <v>83200</v>
      </c>
      <c r="AG524" s="465">
        <f t="shared" si="434"/>
        <v>0</v>
      </c>
      <c r="AH524" s="465">
        <f t="shared" si="435"/>
        <v>0</v>
      </c>
      <c r="AI524" s="465">
        <f t="shared" si="436"/>
        <v>104000</v>
      </c>
      <c r="AJ524" s="464">
        <f t="shared" si="437"/>
        <v>104000</v>
      </c>
      <c r="AK524" s="464">
        <f t="shared" si="441"/>
        <v>1248000</v>
      </c>
    </row>
    <row r="525" spans="1:37" s="463" customFormat="1" ht="17.25">
      <c r="A525" s="875">
        <v>38</v>
      </c>
      <c r="B525" s="835" t="s">
        <v>2410</v>
      </c>
      <c r="C525" s="842" t="s">
        <v>1960</v>
      </c>
      <c r="D525" s="842">
        <v>1954</v>
      </c>
      <c r="E525" s="843" t="s">
        <v>408</v>
      </c>
      <c r="F525" s="836">
        <v>1</v>
      </c>
      <c r="G525" s="837">
        <v>1</v>
      </c>
      <c r="H525" s="838">
        <v>83200</v>
      </c>
      <c r="I525" s="840"/>
      <c r="J525" s="840"/>
      <c r="K525" s="840">
        <v>95625</v>
      </c>
      <c r="L525" s="840">
        <f t="shared" si="465"/>
        <v>95625</v>
      </c>
      <c r="M525" s="838">
        <f t="shared" si="438"/>
        <v>1147500</v>
      </c>
      <c r="N525" s="608">
        <v>1</v>
      </c>
      <c r="O525" s="605">
        <v>1</v>
      </c>
      <c r="P525" s="464">
        <f t="shared" si="423"/>
        <v>83200</v>
      </c>
      <c r="Q525" s="465">
        <f t="shared" si="424"/>
        <v>0</v>
      </c>
      <c r="R525" s="465">
        <f t="shared" si="425"/>
        <v>0</v>
      </c>
      <c r="S525" s="465">
        <f t="shared" si="426"/>
        <v>95625</v>
      </c>
      <c r="T525" s="464">
        <f t="shared" si="427"/>
        <v>95625</v>
      </c>
      <c r="U525" s="464">
        <f t="shared" si="439"/>
        <v>1147500</v>
      </c>
      <c r="V525" s="608">
        <v>1</v>
      </c>
      <c r="W525" s="605">
        <v>1</v>
      </c>
      <c r="X525" s="464">
        <f t="shared" si="428"/>
        <v>83200</v>
      </c>
      <c r="Y525" s="465">
        <f t="shared" si="429"/>
        <v>0</v>
      </c>
      <c r="Z525" s="465">
        <f t="shared" si="430"/>
        <v>0</v>
      </c>
      <c r="AA525" s="465">
        <f t="shared" si="431"/>
        <v>95625</v>
      </c>
      <c r="AB525" s="464">
        <f t="shared" si="432"/>
        <v>95625</v>
      </c>
      <c r="AC525" s="464">
        <f t="shared" si="440"/>
        <v>1147500</v>
      </c>
      <c r="AD525" s="608">
        <v>1</v>
      </c>
      <c r="AE525" s="605">
        <v>1</v>
      </c>
      <c r="AF525" s="464">
        <f t="shared" si="433"/>
        <v>83200</v>
      </c>
      <c r="AG525" s="465">
        <f t="shared" si="434"/>
        <v>0</v>
      </c>
      <c r="AH525" s="465">
        <f t="shared" si="435"/>
        <v>0</v>
      </c>
      <c r="AI525" s="465">
        <f t="shared" si="436"/>
        <v>95625</v>
      </c>
      <c r="AJ525" s="464">
        <f t="shared" si="437"/>
        <v>95625</v>
      </c>
      <c r="AK525" s="464">
        <f t="shared" si="441"/>
        <v>1147500</v>
      </c>
    </row>
    <row r="526" spans="1:37" s="463" customFormat="1" ht="17.25">
      <c r="A526" s="855">
        <v>39</v>
      </c>
      <c r="B526" s="835" t="s">
        <v>3242</v>
      </c>
      <c r="C526" s="842" t="s">
        <v>1960</v>
      </c>
      <c r="D526" s="842">
        <v>1982</v>
      </c>
      <c r="E526" s="843" t="s">
        <v>408</v>
      </c>
      <c r="F526" s="836">
        <v>1</v>
      </c>
      <c r="G526" s="837">
        <v>1</v>
      </c>
      <c r="H526" s="838">
        <v>83200</v>
      </c>
      <c r="I526" s="840"/>
      <c r="J526" s="840"/>
      <c r="K526" s="840">
        <v>104000</v>
      </c>
      <c r="L526" s="840">
        <f t="shared" si="465"/>
        <v>104000</v>
      </c>
      <c r="M526" s="838">
        <f t="shared" ref="M526:M531" si="466">+L526*12</f>
        <v>1248000</v>
      </c>
      <c r="N526" s="608">
        <v>1</v>
      </c>
      <c r="O526" s="605">
        <v>1</v>
      </c>
      <c r="P526" s="464">
        <f t="shared" si="423"/>
        <v>83200</v>
      </c>
      <c r="Q526" s="465">
        <f t="shared" si="424"/>
        <v>0</v>
      </c>
      <c r="R526" s="465">
        <f t="shared" si="425"/>
        <v>0</v>
      </c>
      <c r="S526" s="465">
        <f t="shared" si="426"/>
        <v>104000</v>
      </c>
      <c r="T526" s="464">
        <f t="shared" si="427"/>
        <v>104000</v>
      </c>
      <c r="U526" s="464">
        <f t="shared" ref="U526:U531" si="467">+T526*12</f>
        <v>1248000</v>
      </c>
      <c r="V526" s="608">
        <v>1</v>
      </c>
      <c r="W526" s="605">
        <v>1</v>
      </c>
      <c r="X526" s="464">
        <f t="shared" si="428"/>
        <v>83200</v>
      </c>
      <c r="Y526" s="465">
        <f t="shared" si="429"/>
        <v>0</v>
      </c>
      <c r="Z526" s="465">
        <f t="shared" si="430"/>
        <v>0</v>
      </c>
      <c r="AA526" s="465">
        <f t="shared" si="431"/>
        <v>104000</v>
      </c>
      <c r="AB526" s="464">
        <f t="shared" si="432"/>
        <v>104000</v>
      </c>
      <c r="AC526" s="464">
        <f t="shared" ref="AC526:AC531" si="468">+AB526*12</f>
        <v>1248000</v>
      </c>
      <c r="AD526" s="608">
        <v>1</v>
      </c>
      <c r="AE526" s="605">
        <v>1</v>
      </c>
      <c r="AF526" s="464">
        <f t="shared" si="433"/>
        <v>83200</v>
      </c>
      <c r="AG526" s="465">
        <f t="shared" si="434"/>
        <v>0</v>
      </c>
      <c r="AH526" s="465">
        <f t="shared" si="435"/>
        <v>0</v>
      </c>
      <c r="AI526" s="465">
        <f t="shared" si="436"/>
        <v>104000</v>
      </c>
      <c r="AJ526" s="464">
        <f t="shared" si="437"/>
        <v>104000</v>
      </c>
      <c r="AK526" s="464">
        <f t="shared" ref="AK526:AK531" si="469">+AJ526*12</f>
        <v>1248000</v>
      </c>
    </row>
    <row r="527" spans="1:37" s="463" customFormat="1" ht="17.25">
      <c r="A527" s="875">
        <v>40</v>
      </c>
      <c r="B527" s="835" t="s">
        <v>1556</v>
      </c>
      <c r="C527" s="842" t="s">
        <v>1960</v>
      </c>
      <c r="D527" s="842">
        <v>1963</v>
      </c>
      <c r="E527" s="843" t="s">
        <v>408</v>
      </c>
      <c r="F527" s="836">
        <v>1</v>
      </c>
      <c r="G527" s="837">
        <v>1</v>
      </c>
      <c r="H527" s="838">
        <v>83200</v>
      </c>
      <c r="I527" s="840"/>
      <c r="J527" s="840"/>
      <c r="K527" s="840">
        <v>95625</v>
      </c>
      <c r="L527" s="840">
        <f t="shared" si="465"/>
        <v>95625</v>
      </c>
      <c r="M527" s="838">
        <f t="shared" si="466"/>
        <v>1147500</v>
      </c>
      <c r="N527" s="608">
        <v>1</v>
      </c>
      <c r="O527" s="605">
        <v>1</v>
      </c>
      <c r="P527" s="464">
        <f t="shared" si="423"/>
        <v>83200</v>
      </c>
      <c r="Q527" s="465">
        <f t="shared" si="424"/>
        <v>0</v>
      </c>
      <c r="R527" s="465">
        <f t="shared" si="425"/>
        <v>0</v>
      </c>
      <c r="S527" s="465">
        <f t="shared" si="426"/>
        <v>95625</v>
      </c>
      <c r="T527" s="464">
        <f t="shared" si="427"/>
        <v>95625</v>
      </c>
      <c r="U527" s="464">
        <f t="shared" si="467"/>
        <v>1147500</v>
      </c>
      <c r="V527" s="608">
        <v>1</v>
      </c>
      <c r="W527" s="605">
        <v>1</v>
      </c>
      <c r="X527" s="464">
        <f t="shared" si="428"/>
        <v>83200</v>
      </c>
      <c r="Y527" s="465">
        <f t="shared" si="429"/>
        <v>0</v>
      </c>
      <c r="Z527" s="465">
        <f t="shared" si="430"/>
        <v>0</v>
      </c>
      <c r="AA527" s="465">
        <f t="shared" si="431"/>
        <v>95625</v>
      </c>
      <c r="AB527" s="464">
        <f t="shared" si="432"/>
        <v>95625</v>
      </c>
      <c r="AC527" s="464">
        <f t="shared" si="468"/>
        <v>1147500</v>
      </c>
      <c r="AD527" s="608">
        <v>1</v>
      </c>
      <c r="AE527" s="605">
        <v>1</v>
      </c>
      <c r="AF527" s="464">
        <f t="shared" si="433"/>
        <v>83200</v>
      </c>
      <c r="AG527" s="465">
        <f t="shared" si="434"/>
        <v>0</v>
      </c>
      <c r="AH527" s="465">
        <f t="shared" si="435"/>
        <v>0</v>
      </c>
      <c r="AI527" s="465">
        <f t="shared" si="436"/>
        <v>95625</v>
      </c>
      <c r="AJ527" s="464">
        <f t="shared" si="437"/>
        <v>95625</v>
      </c>
      <c r="AK527" s="464">
        <f t="shared" si="469"/>
        <v>1147500</v>
      </c>
    </row>
    <row r="528" spans="1:37" s="463" customFormat="1" ht="17.25">
      <c r="A528" s="855">
        <v>41</v>
      </c>
      <c r="B528" s="835" t="s">
        <v>669</v>
      </c>
      <c r="C528" s="842" t="s">
        <v>1960</v>
      </c>
      <c r="D528" s="842">
        <v>1966</v>
      </c>
      <c r="E528" s="843" t="s">
        <v>408</v>
      </c>
      <c r="F528" s="836">
        <v>1</v>
      </c>
      <c r="G528" s="837">
        <v>1</v>
      </c>
      <c r="H528" s="838">
        <v>83200</v>
      </c>
      <c r="I528" s="840"/>
      <c r="J528" s="840"/>
      <c r="K528" s="840">
        <v>95625</v>
      </c>
      <c r="L528" s="840">
        <f t="shared" si="465"/>
        <v>95625</v>
      </c>
      <c r="M528" s="838">
        <f t="shared" si="466"/>
        <v>1147500</v>
      </c>
      <c r="N528" s="608">
        <v>1</v>
      </c>
      <c r="O528" s="605">
        <v>1</v>
      </c>
      <c r="P528" s="464">
        <f t="shared" si="423"/>
        <v>83200</v>
      </c>
      <c r="Q528" s="465">
        <f t="shared" si="424"/>
        <v>0</v>
      </c>
      <c r="R528" s="465">
        <f t="shared" si="425"/>
        <v>0</v>
      </c>
      <c r="S528" s="465">
        <f t="shared" si="426"/>
        <v>95625</v>
      </c>
      <c r="T528" s="464">
        <f t="shared" si="427"/>
        <v>95625</v>
      </c>
      <c r="U528" s="464">
        <f t="shared" si="467"/>
        <v>1147500</v>
      </c>
      <c r="V528" s="608">
        <v>1</v>
      </c>
      <c r="W528" s="605">
        <v>1</v>
      </c>
      <c r="X528" s="464">
        <f t="shared" si="428"/>
        <v>83200</v>
      </c>
      <c r="Y528" s="465">
        <f t="shared" si="429"/>
        <v>0</v>
      </c>
      <c r="Z528" s="465">
        <f t="shared" si="430"/>
        <v>0</v>
      </c>
      <c r="AA528" s="465">
        <f t="shared" si="431"/>
        <v>95625</v>
      </c>
      <c r="AB528" s="464">
        <f t="shared" si="432"/>
        <v>95625</v>
      </c>
      <c r="AC528" s="464">
        <f t="shared" si="468"/>
        <v>1147500</v>
      </c>
      <c r="AD528" s="608">
        <v>1</v>
      </c>
      <c r="AE528" s="605">
        <v>1</v>
      </c>
      <c r="AF528" s="464">
        <f t="shared" si="433"/>
        <v>83200</v>
      </c>
      <c r="AG528" s="465">
        <f t="shared" si="434"/>
        <v>0</v>
      </c>
      <c r="AH528" s="465">
        <f t="shared" si="435"/>
        <v>0</v>
      </c>
      <c r="AI528" s="465">
        <f t="shared" si="436"/>
        <v>95625</v>
      </c>
      <c r="AJ528" s="464">
        <f t="shared" si="437"/>
        <v>95625</v>
      </c>
      <c r="AK528" s="464">
        <f t="shared" si="469"/>
        <v>1147500</v>
      </c>
    </row>
    <row r="529" spans="1:37" s="463" customFormat="1" ht="17.25">
      <c r="A529" s="875">
        <v>42</v>
      </c>
      <c r="B529" s="835" t="s">
        <v>3243</v>
      </c>
      <c r="C529" s="842" t="s">
        <v>1960</v>
      </c>
      <c r="D529" s="842">
        <v>1966</v>
      </c>
      <c r="E529" s="843" t="s">
        <v>408</v>
      </c>
      <c r="F529" s="836">
        <v>1</v>
      </c>
      <c r="G529" s="837">
        <v>1</v>
      </c>
      <c r="H529" s="838">
        <v>83200</v>
      </c>
      <c r="I529" s="840"/>
      <c r="J529" s="840"/>
      <c r="K529" s="840">
        <v>95625</v>
      </c>
      <c r="L529" s="840">
        <f t="shared" si="465"/>
        <v>95625</v>
      </c>
      <c r="M529" s="838">
        <f t="shared" si="466"/>
        <v>1147500</v>
      </c>
      <c r="N529" s="608">
        <v>1</v>
      </c>
      <c r="O529" s="605">
        <v>1</v>
      </c>
      <c r="P529" s="464">
        <f t="shared" si="423"/>
        <v>83200</v>
      </c>
      <c r="Q529" s="465">
        <f t="shared" si="424"/>
        <v>0</v>
      </c>
      <c r="R529" s="465">
        <f t="shared" si="425"/>
        <v>0</v>
      </c>
      <c r="S529" s="465">
        <f t="shared" si="426"/>
        <v>95625</v>
      </c>
      <c r="T529" s="464">
        <f t="shared" si="427"/>
        <v>95625</v>
      </c>
      <c r="U529" s="464">
        <f t="shared" si="467"/>
        <v>1147500</v>
      </c>
      <c r="V529" s="608">
        <v>1</v>
      </c>
      <c r="W529" s="605">
        <v>1</v>
      </c>
      <c r="X529" s="464">
        <f t="shared" si="428"/>
        <v>83200</v>
      </c>
      <c r="Y529" s="465">
        <f t="shared" si="429"/>
        <v>0</v>
      </c>
      <c r="Z529" s="465">
        <f t="shared" si="430"/>
        <v>0</v>
      </c>
      <c r="AA529" s="465">
        <f t="shared" si="431"/>
        <v>95625</v>
      </c>
      <c r="AB529" s="464">
        <f t="shared" si="432"/>
        <v>95625</v>
      </c>
      <c r="AC529" s="464">
        <f t="shared" si="468"/>
        <v>1147500</v>
      </c>
      <c r="AD529" s="608">
        <v>1</v>
      </c>
      <c r="AE529" s="605">
        <v>1</v>
      </c>
      <c r="AF529" s="464">
        <f t="shared" si="433"/>
        <v>83200</v>
      </c>
      <c r="AG529" s="465">
        <f t="shared" si="434"/>
        <v>0</v>
      </c>
      <c r="AH529" s="465">
        <f t="shared" si="435"/>
        <v>0</v>
      </c>
      <c r="AI529" s="465">
        <f t="shared" si="436"/>
        <v>95625</v>
      </c>
      <c r="AJ529" s="464">
        <f t="shared" si="437"/>
        <v>95625</v>
      </c>
      <c r="AK529" s="464">
        <f t="shared" si="469"/>
        <v>1147500</v>
      </c>
    </row>
    <row r="530" spans="1:37" s="463" customFormat="1" ht="17.25">
      <c r="A530" s="855">
        <v>43</v>
      </c>
      <c r="B530" s="835" t="s">
        <v>1562</v>
      </c>
      <c r="C530" s="809" t="s">
        <v>1961</v>
      </c>
      <c r="D530" s="809">
        <v>1958</v>
      </c>
      <c r="E530" s="835" t="s">
        <v>404</v>
      </c>
      <c r="F530" s="836">
        <v>1</v>
      </c>
      <c r="G530" s="837">
        <v>1.2</v>
      </c>
      <c r="H530" s="838">
        <v>83200</v>
      </c>
      <c r="I530" s="839"/>
      <c r="J530" s="839"/>
      <c r="K530" s="839">
        <v>99840</v>
      </c>
      <c r="L530" s="840">
        <f>+I530+J530+K530</f>
        <v>99840</v>
      </c>
      <c r="M530" s="838">
        <f t="shared" si="466"/>
        <v>1198080</v>
      </c>
      <c r="N530" s="608">
        <v>1</v>
      </c>
      <c r="O530" s="605">
        <v>1.2</v>
      </c>
      <c r="P530" s="464">
        <f t="shared" ref="P530:S531" si="470">+H530</f>
        <v>83200</v>
      </c>
      <c r="Q530" s="465">
        <f t="shared" si="470"/>
        <v>0</v>
      </c>
      <c r="R530" s="465">
        <f t="shared" si="470"/>
        <v>0</v>
      </c>
      <c r="S530" s="465">
        <f t="shared" si="470"/>
        <v>99840</v>
      </c>
      <c r="T530" s="464">
        <f>+Q530+R530+S530</f>
        <v>99840</v>
      </c>
      <c r="U530" s="464">
        <f t="shared" si="467"/>
        <v>1198080</v>
      </c>
      <c r="V530" s="608">
        <v>1</v>
      </c>
      <c r="W530" s="605">
        <v>1.2</v>
      </c>
      <c r="X530" s="464">
        <f t="shared" ref="X530:AA531" si="471">+P530</f>
        <v>83200</v>
      </c>
      <c r="Y530" s="465">
        <f t="shared" si="471"/>
        <v>0</v>
      </c>
      <c r="Z530" s="465">
        <f t="shared" si="471"/>
        <v>0</v>
      </c>
      <c r="AA530" s="465">
        <f t="shared" si="471"/>
        <v>99840</v>
      </c>
      <c r="AB530" s="464">
        <f>+Y530+Z530+AA530</f>
        <v>99840</v>
      </c>
      <c r="AC530" s="464">
        <f t="shared" si="468"/>
        <v>1198080</v>
      </c>
      <c r="AD530" s="608">
        <v>1</v>
      </c>
      <c r="AE530" s="605">
        <v>1.2</v>
      </c>
      <c r="AF530" s="464">
        <f t="shared" ref="AF530:AI531" si="472">+X530</f>
        <v>83200</v>
      </c>
      <c r="AG530" s="465">
        <f t="shared" si="472"/>
        <v>0</v>
      </c>
      <c r="AH530" s="465">
        <f t="shared" si="472"/>
        <v>0</v>
      </c>
      <c r="AI530" s="465">
        <f t="shared" si="472"/>
        <v>99840</v>
      </c>
      <c r="AJ530" s="464">
        <f>+AG530+AH530+AI530</f>
        <v>99840</v>
      </c>
      <c r="AK530" s="464">
        <f t="shared" si="469"/>
        <v>1198080</v>
      </c>
    </row>
    <row r="531" spans="1:37" s="463" customFormat="1" ht="17.25">
      <c r="A531" s="875">
        <v>44</v>
      </c>
      <c r="B531" s="835" t="s">
        <v>2736</v>
      </c>
      <c r="C531" s="842" t="s">
        <v>1961</v>
      </c>
      <c r="D531" s="842">
        <v>1965</v>
      </c>
      <c r="E531" s="843" t="s">
        <v>404</v>
      </c>
      <c r="F531" s="836">
        <v>1</v>
      </c>
      <c r="G531" s="837">
        <v>1.2</v>
      </c>
      <c r="H531" s="838">
        <v>83200</v>
      </c>
      <c r="I531" s="840"/>
      <c r="J531" s="840"/>
      <c r="K531" s="839">
        <v>99840</v>
      </c>
      <c r="L531" s="840">
        <f>+I531+J531+K531</f>
        <v>99840</v>
      </c>
      <c r="M531" s="838">
        <f t="shared" si="466"/>
        <v>1198080</v>
      </c>
      <c r="N531" s="608">
        <v>1</v>
      </c>
      <c r="O531" s="605">
        <v>1.2</v>
      </c>
      <c r="P531" s="464">
        <f t="shared" si="470"/>
        <v>83200</v>
      </c>
      <c r="Q531" s="465">
        <f t="shared" si="470"/>
        <v>0</v>
      </c>
      <c r="R531" s="465">
        <f t="shared" si="470"/>
        <v>0</v>
      </c>
      <c r="S531" s="465">
        <f t="shared" si="470"/>
        <v>99840</v>
      </c>
      <c r="T531" s="464">
        <f>+Q531+R531+S531</f>
        <v>99840</v>
      </c>
      <c r="U531" s="464">
        <f t="shared" si="467"/>
        <v>1198080</v>
      </c>
      <c r="V531" s="608">
        <v>1</v>
      </c>
      <c r="W531" s="605">
        <v>1.2</v>
      </c>
      <c r="X531" s="464">
        <f t="shared" si="471"/>
        <v>83200</v>
      </c>
      <c r="Y531" s="465">
        <f t="shared" si="471"/>
        <v>0</v>
      </c>
      <c r="Z531" s="465">
        <f t="shared" si="471"/>
        <v>0</v>
      </c>
      <c r="AA531" s="465">
        <f t="shared" si="471"/>
        <v>99840</v>
      </c>
      <c r="AB531" s="464">
        <f>+Y531+Z531+AA531</f>
        <v>99840</v>
      </c>
      <c r="AC531" s="464">
        <f t="shared" si="468"/>
        <v>1198080</v>
      </c>
      <c r="AD531" s="608">
        <v>1</v>
      </c>
      <c r="AE531" s="605">
        <v>1.2</v>
      </c>
      <c r="AF531" s="464">
        <f t="shared" si="472"/>
        <v>83200</v>
      </c>
      <c r="AG531" s="465">
        <f t="shared" si="472"/>
        <v>0</v>
      </c>
      <c r="AH531" s="465">
        <f t="shared" si="472"/>
        <v>0</v>
      </c>
      <c r="AI531" s="465">
        <f t="shared" si="472"/>
        <v>99840</v>
      </c>
      <c r="AJ531" s="464">
        <f>+AG531+AH531+AI531</f>
        <v>99840</v>
      </c>
      <c r="AK531" s="464">
        <f t="shared" si="469"/>
        <v>1198080</v>
      </c>
    </row>
    <row r="532" spans="1:37" s="463" customFormat="1" ht="22.5">
      <c r="A532" s="1005" t="s">
        <v>47</v>
      </c>
      <c r="B532" s="1005"/>
      <c r="C532" s="1005"/>
      <c r="D532" s="1005"/>
      <c r="E532" s="1005"/>
      <c r="F532" s="614">
        <f t="shared" ref="F532:AK532" si="473">SUM(F488:F531)</f>
        <v>44</v>
      </c>
      <c r="G532" s="614">
        <f t="shared" si="473"/>
        <v>50.550000000000011</v>
      </c>
      <c r="H532" s="614">
        <f t="shared" si="473"/>
        <v>3660800</v>
      </c>
      <c r="I532" s="614">
        <f t="shared" si="473"/>
        <v>0</v>
      </c>
      <c r="J532" s="614">
        <f t="shared" si="473"/>
        <v>0</v>
      </c>
      <c r="K532" s="614">
        <f t="shared" si="473"/>
        <v>4645785</v>
      </c>
      <c r="L532" s="614">
        <f t="shared" si="473"/>
        <v>4645785</v>
      </c>
      <c r="M532" s="614">
        <f t="shared" si="473"/>
        <v>55749420</v>
      </c>
      <c r="N532" s="614">
        <f t="shared" si="473"/>
        <v>44</v>
      </c>
      <c r="O532" s="614">
        <f t="shared" si="473"/>
        <v>50.550000000000011</v>
      </c>
      <c r="P532" s="614">
        <f t="shared" si="473"/>
        <v>3660800</v>
      </c>
      <c r="Q532" s="614">
        <f t="shared" si="473"/>
        <v>0</v>
      </c>
      <c r="R532" s="614">
        <f t="shared" si="473"/>
        <v>0</v>
      </c>
      <c r="S532" s="614">
        <f t="shared" si="473"/>
        <v>4645785</v>
      </c>
      <c r="T532" s="614">
        <f t="shared" si="473"/>
        <v>4645785</v>
      </c>
      <c r="U532" s="614">
        <f t="shared" si="473"/>
        <v>55749420</v>
      </c>
      <c r="V532" s="614">
        <f t="shared" si="473"/>
        <v>44</v>
      </c>
      <c r="W532" s="614">
        <f t="shared" si="473"/>
        <v>50.550000000000011</v>
      </c>
      <c r="X532" s="614">
        <f t="shared" si="473"/>
        <v>3660800</v>
      </c>
      <c r="Y532" s="614">
        <f t="shared" si="473"/>
        <v>0</v>
      </c>
      <c r="Z532" s="614">
        <f t="shared" si="473"/>
        <v>0</v>
      </c>
      <c r="AA532" s="614">
        <f t="shared" si="473"/>
        <v>4645785</v>
      </c>
      <c r="AB532" s="614">
        <f t="shared" si="473"/>
        <v>4645785</v>
      </c>
      <c r="AC532" s="614">
        <f t="shared" si="473"/>
        <v>55749420</v>
      </c>
      <c r="AD532" s="614">
        <f t="shared" si="473"/>
        <v>44</v>
      </c>
      <c r="AE532" s="614">
        <f t="shared" si="473"/>
        <v>50.550000000000011</v>
      </c>
      <c r="AF532" s="614">
        <f t="shared" si="473"/>
        <v>3660800</v>
      </c>
      <c r="AG532" s="614">
        <f t="shared" si="473"/>
        <v>0</v>
      </c>
      <c r="AH532" s="614">
        <f t="shared" si="473"/>
        <v>0</v>
      </c>
      <c r="AI532" s="614">
        <f t="shared" si="473"/>
        <v>4645785</v>
      </c>
      <c r="AJ532" s="614">
        <f t="shared" si="473"/>
        <v>4645785</v>
      </c>
      <c r="AK532" s="614">
        <f t="shared" si="473"/>
        <v>55749420</v>
      </c>
    </row>
    <row r="533" spans="1:37" s="463" customFormat="1">
      <c r="A533" s="475"/>
      <c r="B533" s="468"/>
      <c r="C533" s="466"/>
      <c r="D533" s="466"/>
      <c r="E533" s="610"/>
      <c r="J533" s="475"/>
    </row>
    <row r="534" spans="1:37" s="603" customFormat="1" ht="22.5" customHeight="1">
      <c r="A534" s="999" t="s">
        <v>554</v>
      </c>
      <c r="B534" s="1000"/>
      <c r="C534" s="1000"/>
      <c r="D534" s="1000"/>
      <c r="E534" s="1001"/>
      <c r="F534" s="998" t="s">
        <v>2002</v>
      </c>
      <c r="G534" s="998"/>
      <c r="H534" s="998"/>
      <c r="I534" s="998"/>
      <c r="J534" s="998"/>
      <c r="K534" s="998"/>
      <c r="L534" s="998"/>
      <c r="M534" s="998"/>
      <c r="N534" s="998" t="s">
        <v>2002</v>
      </c>
      <c r="O534" s="998"/>
      <c r="P534" s="998"/>
      <c r="Q534" s="998"/>
      <c r="R534" s="998"/>
      <c r="S534" s="998"/>
      <c r="T534" s="998"/>
      <c r="U534" s="998"/>
      <c r="V534" s="998" t="s">
        <v>2002</v>
      </c>
      <c r="W534" s="998"/>
      <c r="X534" s="998"/>
      <c r="Y534" s="998"/>
      <c r="Z534" s="998"/>
      <c r="AA534" s="998"/>
      <c r="AB534" s="998"/>
      <c r="AC534" s="998"/>
      <c r="AD534" s="998" t="s">
        <v>2002</v>
      </c>
      <c r="AE534" s="998"/>
      <c r="AF534" s="998"/>
      <c r="AG534" s="998"/>
      <c r="AH534" s="998"/>
      <c r="AI534" s="998"/>
      <c r="AJ534" s="998"/>
      <c r="AK534" s="998"/>
    </row>
    <row r="535" spans="1:37" s="604" customFormat="1" ht="24" customHeight="1">
      <c r="A535" s="1002" t="s">
        <v>224</v>
      </c>
      <c r="B535" s="1003"/>
      <c r="C535" s="1003"/>
      <c r="D535" s="1003"/>
      <c r="E535" s="1004"/>
      <c r="F535" s="996" t="s">
        <v>1410</v>
      </c>
      <c r="G535" s="996"/>
      <c r="H535" s="996"/>
      <c r="I535" s="996"/>
      <c r="J535" s="996"/>
      <c r="K535" s="996"/>
      <c r="L535" s="996"/>
      <c r="M535" s="996"/>
      <c r="N535" s="1002" t="s">
        <v>1946</v>
      </c>
      <c r="O535" s="1003"/>
      <c r="P535" s="1003"/>
      <c r="Q535" s="1003"/>
      <c r="R535" s="1003"/>
      <c r="S535" s="1003"/>
      <c r="T535" s="1003"/>
      <c r="U535" s="1004"/>
      <c r="V535" s="996" t="s">
        <v>2458</v>
      </c>
      <c r="W535" s="996"/>
      <c r="X535" s="996"/>
      <c r="Y535" s="996"/>
      <c r="Z535" s="996"/>
      <c r="AA535" s="996"/>
      <c r="AB535" s="996"/>
      <c r="AC535" s="996"/>
      <c r="AD535" s="996" t="s">
        <v>2932</v>
      </c>
      <c r="AE535" s="996"/>
      <c r="AF535" s="996"/>
      <c r="AG535" s="996"/>
      <c r="AH535" s="996"/>
      <c r="AI535" s="996"/>
      <c r="AJ535" s="996"/>
      <c r="AK535" s="996"/>
    </row>
    <row r="536" spans="1:37" s="603" customFormat="1" ht="82.5" customHeight="1">
      <c r="A536" s="775" t="s">
        <v>10</v>
      </c>
      <c r="B536" s="748" t="s">
        <v>54</v>
      </c>
      <c r="C536" s="748" t="s">
        <v>1958</v>
      </c>
      <c r="D536" s="579" t="s">
        <v>1959</v>
      </c>
      <c r="E536" s="748" t="s">
        <v>55</v>
      </c>
      <c r="F536" s="616" t="s">
        <v>56</v>
      </c>
      <c r="G536" s="616" t="s">
        <v>90</v>
      </c>
      <c r="H536" s="616" t="s">
        <v>62</v>
      </c>
      <c r="I536" s="616" t="s">
        <v>58</v>
      </c>
      <c r="J536" s="616" t="s">
        <v>59</v>
      </c>
      <c r="K536" s="616" t="s">
        <v>597</v>
      </c>
      <c r="L536" s="616" t="s">
        <v>552</v>
      </c>
      <c r="M536" s="617" t="s">
        <v>1411</v>
      </c>
      <c r="N536" s="616" t="s">
        <v>56</v>
      </c>
      <c r="O536" s="616" t="s">
        <v>90</v>
      </c>
      <c r="P536" s="616" t="s">
        <v>62</v>
      </c>
      <c r="Q536" s="616" t="s">
        <v>58</v>
      </c>
      <c r="R536" s="616" t="s">
        <v>59</v>
      </c>
      <c r="S536" s="616" t="s">
        <v>597</v>
      </c>
      <c r="T536" s="616" t="s">
        <v>552</v>
      </c>
      <c r="U536" s="617" t="s">
        <v>1952</v>
      </c>
      <c r="V536" s="616" t="s">
        <v>56</v>
      </c>
      <c r="W536" s="616" t="s">
        <v>90</v>
      </c>
      <c r="X536" s="616" t="s">
        <v>62</v>
      </c>
      <c r="Y536" s="616" t="s">
        <v>58</v>
      </c>
      <c r="Z536" s="616" t="s">
        <v>59</v>
      </c>
      <c r="AA536" s="616" t="s">
        <v>597</v>
      </c>
      <c r="AB536" s="616" t="s">
        <v>552</v>
      </c>
      <c r="AC536" s="617" t="s">
        <v>2463</v>
      </c>
      <c r="AD536" s="616" t="s">
        <v>56</v>
      </c>
      <c r="AE536" s="616" t="s">
        <v>90</v>
      </c>
      <c r="AF536" s="616" t="s">
        <v>62</v>
      </c>
      <c r="AG536" s="616" t="s">
        <v>58</v>
      </c>
      <c r="AH536" s="616" t="s">
        <v>59</v>
      </c>
      <c r="AI536" s="616" t="s">
        <v>597</v>
      </c>
      <c r="AJ536" s="616" t="s">
        <v>552</v>
      </c>
      <c r="AK536" s="617" t="s">
        <v>2938</v>
      </c>
    </row>
    <row r="537" spans="1:37" s="463" customFormat="1" ht="27">
      <c r="A537" s="855">
        <v>1</v>
      </c>
      <c r="B537" s="835" t="s">
        <v>239</v>
      </c>
      <c r="C537" s="842" t="s">
        <v>1961</v>
      </c>
      <c r="D537" s="842">
        <v>1984</v>
      </c>
      <c r="E537" s="843" t="s">
        <v>929</v>
      </c>
      <c r="F537" s="836">
        <v>1</v>
      </c>
      <c r="G537" s="837">
        <v>1.25</v>
      </c>
      <c r="H537" s="838">
        <v>83200</v>
      </c>
      <c r="I537" s="839"/>
      <c r="J537" s="839"/>
      <c r="K537" s="839">
        <v>104000</v>
      </c>
      <c r="L537" s="838">
        <f>+I537+J537+K537</f>
        <v>104000</v>
      </c>
      <c r="M537" s="838">
        <f t="shared" ref="M537:M546" si="474">+L537*12</f>
        <v>1248000</v>
      </c>
      <c r="N537" s="608">
        <v>1</v>
      </c>
      <c r="O537" s="605">
        <v>1.25</v>
      </c>
      <c r="P537" s="464">
        <f t="shared" ref="P537:S541" si="475">+H537</f>
        <v>83200</v>
      </c>
      <c r="Q537" s="465">
        <f t="shared" si="475"/>
        <v>0</v>
      </c>
      <c r="R537" s="465">
        <f t="shared" si="475"/>
        <v>0</v>
      </c>
      <c r="S537" s="465">
        <f t="shared" si="475"/>
        <v>104000</v>
      </c>
      <c r="T537" s="464">
        <f>+Q537+R537+S537</f>
        <v>104000</v>
      </c>
      <c r="U537" s="464">
        <f t="shared" ref="U537:U546" si="476">+T537*12</f>
        <v>1248000</v>
      </c>
      <c r="V537" s="608">
        <v>1</v>
      </c>
      <c r="W537" s="605">
        <v>1.25</v>
      </c>
      <c r="X537" s="464">
        <f t="shared" ref="X537:AA541" si="477">+P537</f>
        <v>83200</v>
      </c>
      <c r="Y537" s="465">
        <f t="shared" si="477"/>
        <v>0</v>
      </c>
      <c r="Z537" s="465">
        <f t="shared" si="477"/>
        <v>0</v>
      </c>
      <c r="AA537" s="465">
        <f t="shared" si="477"/>
        <v>104000</v>
      </c>
      <c r="AB537" s="464">
        <f>+Y537+Z537+AA537</f>
        <v>104000</v>
      </c>
      <c r="AC537" s="464">
        <f t="shared" ref="AC537:AC546" si="478">+AB537*12</f>
        <v>1248000</v>
      </c>
      <c r="AD537" s="608">
        <v>1</v>
      </c>
      <c r="AE537" s="605">
        <v>1.25</v>
      </c>
      <c r="AF537" s="464">
        <f t="shared" ref="AF537:AI541" si="479">+X537</f>
        <v>83200</v>
      </c>
      <c r="AG537" s="465">
        <f t="shared" si="479"/>
        <v>0</v>
      </c>
      <c r="AH537" s="465">
        <f t="shared" si="479"/>
        <v>0</v>
      </c>
      <c r="AI537" s="465">
        <f t="shared" si="479"/>
        <v>104000</v>
      </c>
      <c r="AJ537" s="464">
        <f>+AG537+AH537+AI537</f>
        <v>104000</v>
      </c>
      <c r="AK537" s="464">
        <f t="shared" ref="AK537:AK546" si="480">+AJ537*12</f>
        <v>1248000</v>
      </c>
    </row>
    <row r="538" spans="1:37" s="463" customFormat="1" ht="27">
      <c r="A538" s="875">
        <v>2</v>
      </c>
      <c r="B538" s="835" t="s">
        <v>1558</v>
      </c>
      <c r="C538" s="842" t="s">
        <v>1961</v>
      </c>
      <c r="D538" s="842">
        <v>1999</v>
      </c>
      <c r="E538" s="843" t="s">
        <v>929</v>
      </c>
      <c r="F538" s="836">
        <v>1</v>
      </c>
      <c r="G538" s="837">
        <v>1.25</v>
      </c>
      <c r="H538" s="838">
        <v>83200</v>
      </c>
      <c r="I538" s="840"/>
      <c r="J538" s="840"/>
      <c r="K538" s="839">
        <v>104000</v>
      </c>
      <c r="L538" s="838">
        <f>+I538+J538+K538</f>
        <v>104000</v>
      </c>
      <c r="M538" s="838">
        <f t="shared" si="474"/>
        <v>1248000</v>
      </c>
      <c r="N538" s="608">
        <v>1</v>
      </c>
      <c r="O538" s="605">
        <v>1.25</v>
      </c>
      <c r="P538" s="464">
        <f t="shared" si="475"/>
        <v>83200</v>
      </c>
      <c r="Q538" s="465">
        <f t="shared" si="475"/>
        <v>0</v>
      </c>
      <c r="R538" s="465">
        <f t="shared" si="475"/>
        <v>0</v>
      </c>
      <c r="S538" s="465">
        <f t="shared" si="475"/>
        <v>104000</v>
      </c>
      <c r="T538" s="464">
        <f>+Q538+R538+S538</f>
        <v>104000</v>
      </c>
      <c r="U538" s="464">
        <f t="shared" si="476"/>
        <v>1248000</v>
      </c>
      <c r="V538" s="608">
        <v>1</v>
      </c>
      <c r="W538" s="605">
        <v>1.25</v>
      </c>
      <c r="X538" s="464">
        <f t="shared" si="477"/>
        <v>83200</v>
      </c>
      <c r="Y538" s="465">
        <f t="shared" si="477"/>
        <v>0</v>
      </c>
      <c r="Z538" s="465">
        <f t="shared" si="477"/>
        <v>0</v>
      </c>
      <c r="AA538" s="465">
        <f t="shared" si="477"/>
        <v>104000</v>
      </c>
      <c r="AB538" s="464">
        <f>+Y538+Z538+AA538</f>
        <v>104000</v>
      </c>
      <c r="AC538" s="464">
        <f t="shared" si="478"/>
        <v>1248000</v>
      </c>
      <c r="AD538" s="608">
        <v>1</v>
      </c>
      <c r="AE538" s="605">
        <v>1.25</v>
      </c>
      <c r="AF538" s="464">
        <f t="shared" si="479"/>
        <v>83200</v>
      </c>
      <c r="AG538" s="465">
        <f t="shared" si="479"/>
        <v>0</v>
      </c>
      <c r="AH538" s="465">
        <f t="shared" si="479"/>
        <v>0</v>
      </c>
      <c r="AI538" s="465">
        <f t="shared" si="479"/>
        <v>104000</v>
      </c>
      <c r="AJ538" s="464">
        <f>+AG538+AH538+AI538</f>
        <v>104000</v>
      </c>
      <c r="AK538" s="464">
        <f t="shared" si="480"/>
        <v>1248000</v>
      </c>
    </row>
    <row r="539" spans="1:37" s="463" customFormat="1" ht="27">
      <c r="A539" s="855">
        <v>3</v>
      </c>
      <c r="B539" s="880" t="s">
        <v>1365</v>
      </c>
      <c r="C539" s="842" t="s">
        <v>1961</v>
      </c>
      <c r="D539" s="842">
        <v>1983</v>
      </c>
      <c r="E539" s="843" t="s">
        <v>929</v>
      </c>
      <c r="F539" s="836">
        <v>1</v>
      </c>
      <c r="G539" s="837">
        <v>1.25</v>
      </c>
      <c r="H539" s="838">
        <v>83200</v>
      </c>
      <c r="I539" s="839"/>
      <c r="J539" s="839"/>
      <c r="K539" s="839">
        <v>104000</v>
      </c>
      <c r="L539" s="838">
        <f>+I539+J539+K539</f>
        <v>104000</v>
      </c>
      <c r="M539" s="838">
        <f t="shared" si="474"/>
        <v>1248000</v>
      </c>
      <c r="N539" s="608">
        <v>1</v>
      </c>
      <c r="O539" s="605">
        <v>1.25</v>
      </c>
      <c r="P539" s="464">
        <f t="shared" si="475"/>
        <v>83200</v>
      </c>
      <c r="Q539" s="465">
        <f t="shared" si="475"/>
        <v>0</v>
      </c>
      <c r="R539" s="465">
        <f t="shared" si="475"/>
        <v>0</v>
      </c>
      <c r="S539" s="465">
        <f t="shared" si="475"/>
        <v>104000</v>
      </c>
      <c r="T539" s="464">
        <f>+Q539+R539+S539</f>
        <v>104000</v>
      </c>
      <c r="U539" s="464">
        <f t="shared" si="476"/>
        <v>1248000</v>
      </c>
      <c r="V539" s="608">
        <v>1</v>
      </c>
      <c r="W539" s="605">
        <v>1.25</v>
      </c>
      <c r="X539" s="464">
        <f t="shared" si="477"/>
        <v>83200</v>
      </c>
      <c r="Y539" s="465">
        <f t="shared" si="477"/>
        <v>0</v>
      </c>
      <c r="Z539" s="465">
        <f t="shared" si="477"/>
        <v>0</v>
      </c>
      <c r="AA539" s="465">
        <f t="shared" si="477"/>
        <v>104000</v>
      </c>
      <c r="AB539" s="464">
        <f>+Y539+Z539+AA539</f>
        <v>104000</v>
      </c>
      <c r="AC539" s="464">
        <f t="shared" si="478"/>
        <v>1248000</v>
      </c>
      <c r="AD539" s="608">
        <v>1</v>
      </c>
      <c r="AE539" s="605">
        <v>1.25</v>
      </c>
      <c r="AF539" s="464">
        <f t="shared" si="479"/>
        <v>83200</v>
      </c>
      <c r="AG539" s="465">
        <f t="shared" si="479"/>
        <v>0</v>
      </c>
      <c r="AH539" s="465">
        <f t="shared" si="479"/>
        <v>0</v>
      </c>
      <c r="AI539" s="465">
        <f t="shared" si="479"/>
        <v>104000</v>
      </c>
      <c r="AJ539" s="464">
        <f>+AG539+AH539+AI539</f>
        <v>104000</v>
      </c>
      <c r="AK539" s="464">
        <f t="shared" si="480"/>
        <v>1248000</v>
      </c>
    </row>
    <row r="540" spans="1:37" s="463" customFormat="1" ht="27">
      <c r="A540" s="875">
        <v>4</v>
      </c>
      <c r="B540" s="835" t="s">
        <v>1366</v>
      </c>
      <c r="C540" s="842" t="s">
        <v>1961</v>
      </c>
      <c r="D540" s="842">
        <v>1995</v>
      </c>
      <c r="E540" s="843" t="s">
        <v>929</v>
      </c>
      <c r="F540" s="836">
        <v>1</v>
      </c>
      <c r="G540" s="837">
        <v>1.25</v>
      </c>
      <c r="H540" s="838">
        <v>83200</v>
      </c>
      <c r="I540" s="839"/>
      <c r="J540" s="839"/>
      <c r="K540" s="839">
        <v>104000</v>
      </c>
      <c r="L540" s="838">
        <f>+I540+J540+K540</f>
        <v>104000</v>
      </c>
      <c r="M540" s="838">
        <f t="shared" si="474"/>
        <v>1248000</v>
      </c>
      <c r="N540" s="608">
        <v>1</v>
      </c>
      <c r="O540" s="605">
        <v>1.25</v>
      </c>
      <c r="P540" s="464">
        <f t="shared" si="475"/>
        <v>83200</v>
      </c>
      <c r="Q540" s="465">
        <f t="shared" si="475"/>
        <v>0</v>
      </c>
      <c r="R540" s="465">
        <f t="shared" si="475"/>
        <v>0</v>
      </c>
      <c r="S540" s="465">
        <f t="shared" si="475"/>
        <v>104000</v>
      </c>
      <c r="T540" s="464">
        <f>+Q540+R540+S540</f>
        <v>104000</v>
      </c>
      <c r="U540" s="464">
        <f t="shared" si="476"/>
        <v>1248000</v>
      </c>
      <c r="V540" s="608">
        <v>1</v>
      </c>
      <c r="W540" s="605">
        <v>1.25</v>
      </c>
      <c r="X540" s="464">
        <f t="shared" si="477"/>
        <v>83200</v>
      </c>
      <c r="Y540" s="465">
        <f t="shared" si="477"/>
        <v>0</v>
      </c>
      <c r="Z540" s="465">
        <f t="shared" si="477"/>
        <v>0</v>
      </c>
      <c r="AA540" s="465">
        <f t="shared" si="477"/>
        <v>104000</v>
      </c>
      <c r="AB540" s="464">
        <f>+Y540+Z540+AA540</f>
        <v>104000</v>
      </c>
      <c r="AC540" s="464">
        <f t="shared" si="478"/>
        <v>1248000</v>
      </c>
      <c r="AD540" s="608">
        <v>1</v>
      </c>
      <c r="AE540" s="605">
        <v>1.25</v>
      </c>
      <c r="AF540" s="464">
        <f t="shared" si="479"/>
        <v>83200</v>
      </c>
      <c r="AG540" s="465">
        <f t="shared" si="479"/>
        <v>0</v>
      </c>
      <c r="AH540" s="465">
        <f t="shared" si="479"/>
        <v>0</v>
      </c>
      <c r="AI540" s="465">
        <f t="shared" si="479"/>
        <v>104000</v>
      </c>
      <c r="AJ540" s="464">
        <f>+AG540+AH540+AI540</f>
        <v>104000</v>
      </c>
      <c r="AK540" s="464">
        <f t="shared" si="480"/>
        <v>1248000</v>
      </c>
    </row>
    <row r="541" spans="1:37" s="463" customFormat="1" ht="27">
      <c r="A541" s="855">
        <v>5</v>
      </c>
      <c r="B541" s="835" t="s">
        <v>3265</v>
      </c>
      <c r="C541" s="842" t="s">
        <v>1961</v>
      </c>
      <c r="D541" s="842">
        <v>2005</v>
      </c>
      <c r="E541" s="843" t="s">
        <v>929</v>
      </c>
      <c r="F541" s="836">
        <v>1</v>
      </c>
      <c r="G541" s="837">
        <v>1.25</v>
      </c>
      <c r="H541" s="838">
        <v>83200</v>
      </c>
      <c r="I541" s="839"/>
      <c r="J541" s="839"/>
      <c r="K541" s="839">
        <v>104000</v>
      </c>
      <c r="L541" s="838">
        <f>+I541+J541+K541</f>
        <v>104000</v>
      </c>
      <c r="M541" s="838">
        <f t="shared" si="474"/>
        <v>1248000</v>
      </c>
      <c r="N541" s="608">
        <v>1</v>
      </c>
      <c r="O541" s="605">
        <v>1.25</v>
      </c>
      <c r="P541" s="464">
        <f t="shared" si="475"/>
        <v>83200</v>
      </c>
      <c r="Q541" s="465">
        <f t="shared" si="475"/>
        <v>0</v>
      </c>
      <c r="R541" s="465">
        <f t="shared" si="475"/>
        <v>0</v>
      </c>
      <c r="S541" s="465">
        <f t="shared" si="475"/>
        <v>104000</v>
      </c>
      <c r="T541" s="464">
        <f>+Q541+R541+S541</f>
        <v>104000</v>
      </c>
      <c r="U541" s="464">
        <f t="shared" si="476"/>
        <v>1248000</v>
      </c>
      <c r="V541" s="608">
        <v>1</v>
      </c>
      <c r="W541" s="605">
        <v>1.25</v>
      </c>
      <c r="X541" s="464">
        <f t="shared" si="477"/>
        <v>83200</v>
      </c>
      <c r="Y541" s="465">
        <f t="shared" si="477"/>
        <v>0</v>
      </c>
      <c r="Z541" s="465">
        <f t="shared" si="477"/>
        <v>0</v>
      </c>
      <c r="AA541" s="465">
        <f t="shared" si="477"/>
        <v>104000</v>
      </c>
      <c r="AB541" s="464">
        <f>+Y541+Z541+AA541</f>
        <v>104000</v>
      </c>
      <c r="AC541" s="464">
        <f t="shared" si="478"/>
        <v>1248000</v>
      </c>
      <c r="AD541" s="608">
        <v>1</v>
      </c>
      <c r="AE541" s="605">
        <v>1.25</v>
      </c>
      <c r="AF541" s="464">
        <f t="shared" si="479"/>
        <v>83200</v>
      </c>
      <c r="AG541" s="465">
        <f t="shared" si="479"/>
        <v>0</v>
      </c>
      <c r="AH541" s="465">
        <f t="shared" si="479"/>
        <v>0</v>
      </c>
      <c r="AI541" s="465">
        <f t="shared" si="479"/>
        <v>104000</v>
      </c>
      <c r="AJ541" s="464">
        <f>+AG541+AH541+AI541</f>
        <v>104000</v>
      </c>
      <c r="AK541" s="464">
        <f t="shared" si="480"/>
        <v>1248000</v>
      </c>
    </row>
    <row r="542" spans="1:37" s="463" customFormat="1" ht="17.25">
      <c r="A542" s="875">
        <v>6</v>
      </c>
      <c r="B542" s="835" t="s">
        <v>78</v>
      </c>
      <c r="C542" s="809"/>
      <c r="D542" s="809"/>
      <c r="E542" s="835" t="s">
        <v>393</v>
      </c>
      <c r="F542" s="836">
        <v>1</v>
      </c>
      <c r="G542" s="837">
        <v>1.5</v>
      </c>
      <c r="H542" s="838">
        <v>83200</v>
      </c>
      <c r="I542" s="840"/>
      <c r="J542" s="839"/>
      <c r="K542" s="840">
        <f>G542*H542</f>
        <v>124800</v>
      </c>
      <c r="L542" s="838">
        <f t="shared" ref="L542:L570" si="481">+I542+J542+K542</f>
        <v>124800</v>
      </c>
      <c r="M542" s="838">
        <f t="shared" si="474"/>
        <v>1497600</v>
      </c>
      <c r="N542" s="608">
        <v>1</v>
      </c>
      <c r="O542" s="605">
        <v>1.5</v>
      </c>
      <c r="P542" s="464">
        <f t="shared" ref="P542:P596" si="482">+H542</f>
        <v>83200</v>
      </c>
      <c r="Q542" s="465">
        <f t="shared" ref="Q542:Q596" si="483">+I542</f>
        <v>0</v>
      </c>
      <c r="R542" s="465">
        <f t="shared" ref="R542:R596" si="484">+J542</f>
        <v>0</v>
      </c>
      <c r="S542" s="465">
        <f t="shared" ref="S542:S596" si="485">+K542</f>
        <v>124800</v>
      </c>
      <c r="T542" s="464">
        <f t="shared" ref="T542:T596" si="486">+Q542+R542+S542</f>
        <v>124800</v>
      </c>
      <c r="U542" s="464">
        <f t="shared" si="476"/>
        <v>1497600</v>
      </c>
      <c r="V542" s="608">
        <v>1</v>
      </c>
      <c r="W542" s="605">
        <v>1.5</v>
      </c>
      <c r="X542" s="464">
        <f t="shared" ref="X542:X596" si="487">+P542</f>
        <v>83200</v>
      </c>
      <c r="Y542" s="465">
        <f t="shared" ref="Y542:Y596" si="488">+Q542</f>
        <v>0</v>
      </c>
      <c r="Z542" s="465">
        <f t="shared" ref="Z542:Z596" si="489">+R542</f>
        <v>0</v>
      </c>
      <c r="AA542" s="465">
        <f t="shared" ref="AA542:AA596" si="490">+S542</f>
        <v>124800</v>
      </c>
      <c r="AB542" s="464">
        <f t="shared" ref="AB542:AB596" si="491">+Y542+Z542+AA542</f>
        <v>124800</v>
      </c>
      <c r="AC542" s="464">
        <f t="shared" si="478"/>
        <v>1497600</v>
      </c>
      <c r="AD542" s="608">
        <v>1</v>
      </c>
      <c r="AE542" s="605">
        <v>1.5</v>
      </c>
      <c r="AF542" s="464">
        <f t="shared" ref="AF542:AF596" si="492">+X542</f>
        <v>83200</v>
      </c>
      <c r="AG542" s="465">
        <f t="shared" ref="AG542:AG596" si="493">+Y542</f>
        <v>0</v>
      </c>
      <c r="AH542" s="465">
        <f t="shared" ref="AH542:AH596" si="494">+Z542</f>
        <v>0</v>
      </c>
      <c r="AI542" s="465">
        <f t="shared" ref="AI542:AI596" si="495">+AA542</f>
        <v>124800</v>
      </c>
      <c r="AJ542" s="464">
        <f t="shared" ref="AJ542:AJ596" si="496">+AG542+AH542+AI542</f>
        <v>124800</v>
      </c>
      <c r="AK542" s="464">
        <f t="shared" si="480"/>
        <v>1497600</v>
      </c>
    </row>
    <row r="543" spans="1:37" s="463" customFormat="1" ht="17.25">
      <c r="A543" s="855">
        <v>7</v>
      </c>
      <c r="B543" s="835" t="s">
        <v>3266</v>
      </c>
      <c r="C543" s="809" t="s">
        <v>1961</v>
      </c>
      <c r="D543" s="809">
        <v>1998</v>
      </c>
      <c r="E543" s="835" t="s">
        <v>393</v>
      </c>
      <c r="F543" s="836">
        <v>1</v>
      </c>
      <c r="G543" s="837">
        <v>1.5</v>
      </c>
      <c r="H543" s="838">
        <v>83200</v>
      </c>
      <c r="I543" s="839"/>
      <c r="J543" s="839"/>
      <c r="K543" s="840">
        <f>G543*H543</f>
        <v>124800</v>
      </c>
      <c r="L543" s="838">
        <f t="shared" si="481"/>
        <v>124800</v>
      </c>
      <c r="M543" s="838">
        <f t="shared" si="474"/>
        <v>1497600</v>
      </c>
      <c r="N543" s="608">
        <v>1</v>
      </c>
      <c r="O543" s="605">
        <v>1.5</v>
      </c>
      <c r="P543" s="464">
        <f t="shared" si="482"/>
        <v>83200</v>
      </c>
      <c r="Q543" s="465">
        <f t="shared" si="483"/>
        <v>0</v>
      </c>
      <c r="R543" s="465">
        <f t="shared" si="484"/>
        <v>0</v>
      </c>
      <c r="S543" s="465">
        <f t="shared" si="485"/>
        <v>124800</v>
      </c>
      <c r="T543" s="464">
        <f t="shared" si="486"/>
        <v>124800</v>
      </c>
      <c r="U543" s="464">
        <f t="shared" si="476"/>
        <v>1497600</v>
      </c>
      <c r="V543" s="608">
        <v>1</v>
      </c>
      <c r="W543" s="605">
        <v>1.5</v>
      </c>
      <c r="X543" s="464">
        <f t="shared" si="487"/>
        <v>83200</v>
      </c>
      <c r="Y543" s="465">
        <f t="shared" si="488"/>
        <v>0</v>
      </c>
      <c r="Z543" s="465">
        <f t="shared" si="489"/>
        <v>0</v>
      </c>
      <c r="AA543" s="465">
        <f t="shared" si="490"/>
        <v>124800</v>
      </c>
      <c r="AB543" s="464">
        <f t="shared" si="491"/>
        <v>124800</v>
      </c>
      <c r="AC543" s="464">
        <f t="shared" si="478"/>
        <v>1497600</v>
      </c>
      <c r="AD543" s="608">
        <v>1</v>
      </c>
      <c r="AE543" s="605">
        <v>1.5</v>
      </c>
      <c r="AF543" s="464">
        <f t="shared" si="492"/>
        <v>83200</v>
      </c>
      <c r="AG543" s="465">
        <f t="shared" si="493"/>
        <v>0</v>
      </c>
      <c r="AH543" s="465">
        <f t="shared" si="494"/>
        <v>0</v>
      </c>
      <c r="AI543" s="465">
        <f t="shared" si="495"/>
        <v>124800</v>
      </c>
      <c r="AJ543" s="464">
        <f t="shared" si="496"/>
        <v>124800</v>
      </c>
      <c r="AK543" s="464">
        <f t="shared" si="480"/>
        <v>1497600</v>
      </c>
    </row>
    <row r="544" spans="1:37" s="604" customFormat="1" ht="17.25">
      <c r="A544" s="875">
        <v>8</v>
      </c>
      <c r="B544" s="835" t="s">
        <v>100</v>
      </c>
      <c r="C544" s="842" t="s">
        <v>1961</v>
      </c>
      <c r="D544" s="842">
        <v>1967</v>
      </c>
      <c r="E544" s="843" t="s">
        <v>393</v>
      </c>
      <c r="F544" s="836">
        <v>1</v>
      </c>
      <c r="G544" s="837">
        <v>1.5</v>
      </c>
      <c r="H544" s="838">
        <v>83200</v>
      </c>
      <c r="I544" s="840"/>
      <c r="J544" s="840"/>
      <c r="K544" s="840">
        <f>G544*H544</f>
        <v>124800</v>
      </c>
      <c r="L544" s="838">
        <f t="shared" si="481"/>
        <v>124800</v>
      </c>
      <c r="M544" s="838">
        <f t="shared" si="474"/>
        <v>1497600</v>
      </c>
      <c r="N544" s="608">
        <v>1</v>
      </c>
      <c r="O544" s="605">
        <v>1.5</v>
      </c>
      <c r="P544" s="464">
        <f t="shared" si="482"/>
        <v>83200</v>
      </c>
      <c r="Q544" s="465">
        <f t="shared" si="483"/>
        <v>0</v>
      </c>
      <c r="R544" s="465">
        <f t="shared" si="484"/>
        <v>0</v>
      </c>
      <c r="S544" s="465">
        <f t="shared" si="485"/>
        <v>124800</v>
      </c>
      <c r="T544" s="464">
        <f t="shared" si="486"/>
        <v>124800</v>
      </c>
      <c r="U544" s="464">
        <f t="shared" si="476"/>
        <v>1497600</v>
      </c>
      <c r="V544" s="608">
        <v>1</v>
      </c>
      <c r="W544" s="605">
        <v>1.5</v>
      </c>
      <c r="X544" s="464">
        <f t="shared" si="487"/>
        <v>83200</v>
      </c>
      <c r="Y544" s="465">
        <f t="shared" si="488"/>
        <v>0</v>
      </c>
      <c r="Z544" s="465">
        <f t="shared" si="489"/>
        <v>0</v>
      </c>
      <c r="AA544" s="465">
        <f t="shared" si="490"/>
        <v>124800</v>
      </c>
      <c r="AB544" s="464">
        <f t="shared" si="491"/>
        <v>124800</v>
      </c>
      <c r="AC544" s="464">
        <f t="shared" si="478"/>
        <v>1497600</v>
      </c>
      <c r="AD544" s="608">
        <v>1</v>
      </c>
      <c r="AE544" s="605">
        <v>1.5</v>
      </c>
      <c r="AF544" s="464">
        <f t="shared" si="492"/>
        <v>83200</v>
      </c>
      <c r="AG544" s="465">
        <f t="shared" si="493"/>
        <v>0</v>
      </c>
      <c r="AH544" s="465">
        <f t="shared" si="494"/>
        <v>0</v>
      </c>
      <c r="AI544" s="465">
        <f t="shared" si="495"/>
        <v>124800</v>
      </c>
      <c r="AJ544" s="464">
        <f t="shared" si="496"/>
        <v>124800</v>
      </c>
      <c r="AK544" s="464">
        <f t="shared" si="480"/>
        <v>1497600</v>
      </c>
    </row>
    <row r="545" spans="1:37" s="463" customFormat="1" ht="17.25">
      <c r="A545" s="855">
        <v>9</v>
      </c>
      <c r="B545" s="880" t="s">
        <v>1944</v>
      </c>
      <c r="C545" s="842" t="s">
        <v>1961</v>
      </c>
      <c r="D545" s="842">
        <v>1951</v>
      </c>
      <c r="E545" s="843" t="s">
        <v>393</v>
      </c>
      <c r="F545" s="836">
        <v>1</v>
      </c>
      <c r="G545" s="837">
        <v>1.5</v>
      </c>
      <c r="H545" s="838">
        <v>83200</v>
      </c>
      <c r="I545" s="839"/>
      <c r="J545" s="839"/>
      <c r="K545" s="840">
        <f>G545*H545</f>
        <v>124800</v>
      </c>
      <c r="L545" s="838">
        <f t="shared" si="481"/>
        <v>124800</v>
      </c>
      <c r="M545" s="838">
        <f t="shared" si="474"/>
        <v>1497600</v>
      </c>
      <c r="N545" s="608">
        <v>1</v>
      </c>
      <c r="O545" s="605">
        <v>1.5</v>
      </c>
      <c r="P545" s="464">
        <f t="shared" si="482"/>
        <v>83200</v>
      </c>
      <c r="Q545" s="465">
        <f t="shared" si="483"/>
        <v>0</v>
      </c>
      <c r="R545" s="465">
        <f t="shared" si="484"/>
        <v>0</v>
      </c>
      <c r="S545" s="465">
        <f t="shared" si="485"/>
        <v>124800</v>
      </c>
      <c r="T545" s="464">
        <f t="shared" si="486"/>
        <v>124800</v>
      </c>
      <c r="U545" s="464">
        <f t="shared" si="476"/>
        <v>1497600</v>
      </c>
      <c r="V545" s="608">
        <v>1</v>
      </c>
      <c r="W545" s="605">
        <v>1.5</v>
      </c>
      <c r="X545" s="464">
        <f t="shared" si="487"/>
        <v>83200</v>
      </c>
      <c r="Y545" s="465">
        <f t="shared" si="488"/>
        <v>0</v>
      </c>
      <c r="Z545" s="465">
        <f t="shared" si="489"/>
        <v>0</v>
      </c>
      <c r="AA545" s="465">
        <f t="shared" si="490"/>
        <v>124800</v>
      </c>
      <c r="AB545" s="464">
        <f t="shared" si="491"/>
        <v>124800</v>
      </c>
      <c r="AC545" s="464">
        <f t="shared" si="478"/>
        <v>1497600</v>
      </c>
      <c r="AD545" s="608">
        <v>1</v>
      </c>
      <c r="AE545" s="605">
        <v>1.5</v>
      </c>
      <c r="AF545" s="464">
        <f t="shared" si="492"/>
        <v>83200</v>
      </c>
      <c r="AG545" s="465">
        <f t="shared" si="493"/>
        <v>0</v>
      </c>
      <c r="AH545" s="465">
        <f t="shared" si="494"/>
        <v>0</v>
      </c>
      <c r="AI545" s="465">
        <f t="shared" si="495"/>
        <v>124800</v>
      </c>
      <c r="AJ545" s="464">
        <f t="shared" si="496"/>
        <v>124800</v>
      </c>
      <c r="AK545" s="464">
        <f t="shared" si="480"/>
        <v>1497600</v>
      </c>
    </row>
    <row r="546" spans="1:37" s="463" customFormat="1" ht="17.25">
      <c r="A546" s="875">
        <v>10</v>
      </c>
      <c r="B546" s="835" t="s">
        <v>166</v>
      </c>
      <c r="C546" s="809" t="s">
        <v>1961</v>
      </c>
      <c r="D546" s="809">
        <v>1972</v>
      </c>
      <c r="E546" s="835" t="s">
        <v>393</v>
      </c>
      <c r="F546" s="836">
        <v>1</v>
      </c>
      <c r="G546" s="837">
        <v>1.5</v>
      </c>
      <c r="H546" s="838">
        <v>83200</v>
      </c>
      <c r="I546" s="839"/>
      <c r="J546" s="839"/>
      <c r="K546" s="840">
        <f>G546*H546</f>
        <v>124800</v>
      </c>
      <c r="L546" s="838">
        <f t="shared" si="481"/>
        <v>124800</v>
      </c>
      <c r="M546" s="838">
        <f t="shared" si="474"/>
        <v>1497600</v>
      </c>
      <c r="N546" s="608">
        <v>1</v>
      </c>
      <c r="O546" s="605">
        <v>1.5</v>
      </c>
      <c r="P546" s="464">
        <f t="shared" si="482"/>
        <v>83200</v>
      </c>
      <c r="Q546" s="465">
        <f t="shared" si="483"/>
        <v>0</v>
      </c>
      <c r="R546" s="465">
        <f t="shared" si="484"/>
        <v>0</v>
      </c>
      <c r="S546" s="465">
        <f t="shared" si="485"/>
        <v>124800</v>
      </c>
      <c r="T546" s="464">
        <f t="shared" si="486"/>
        <v>124800</v>
      </c>
      <c r="U546" s="464">
        <f t="shared" si="476"/>
        <v>1497600</v>
      </c>
      <c r="V546" s="608">
        <v>1</v>
      </c>
      <c r="W546" s="605">
        <v>1.5</v>
      </c>
      <c r="X546" s="464">
        <f t="shared" si="487"/>
        <v>83200</v>
      </c>
      <c r="Y546" s="465">
        <f t="shared" si="488"/>
        <v>0</v>
      </c>
      <c r="Z546" s="465">
        <f t="shared" si="489"/>
        <v>0</v>
      </c>
      <c r="AA546" s="465">
        <f t="shared" si="490"/>
        <v>124800</v>
      </c>
      <c r="AB546" s="464">
        <f t="shared" si="491"/>
        <v>124800</v>
      </c>
      <c r="AC546" s="464">
        <f t="shared" si="478"/>
        <v>1497600</v>
      </c>
      <c r="AD546" s="608">
        <v>1</v>
      </c>
      <c r="AE546" s="605">
        <v>1.5</v>
      </c>
      <c r="AF546" s="464">
        <f t="shared" si="492"/>
        <v>83200</v>
      </c>
      <c r="AG546" s="465">
        <f t="shared" si="493"/>
        <v>0</v>
      </c>
      <c r="AH546" s="465">
        <f t="shared" si="494"/>
        <v>0</v>
      </c>
      <c r="AI546" s="465">
        <f t="shared" si="495"/>
        <v>124800</v>
      </c>
      <c r="AJ546" s="464">
        <f t="shared" si="496"/>
        <v>124800</v>
      </c>
      <c r="AK546" s="464">
        <f t="shared" si="480"/>
        <v>1497600</v>
      </c>
    </row>
    <row r="547" spans="1:37" s="604" customFormat="1" ht="17.25">
      <c r="A547" s="855">
        <v>11</v>
      </c>
      <c r="B547" s="835" t="s">
        <v>1325</v>
      </c>
      <c r="C547" s="809" t="s">
        <v>1961</v>
      </c>
      <c r="D547" s="809">
        <v>1973</v>
      </c>
      <c r="E547" s="835" t="s">
        <v>395</v>
      </c>
      <c r="F547" s="836">
        <v>1</v>
      </c>
      <c r="G547" s="837">
        <v>1.5</v>
      </c>
      <c r="H547" s="838">
        <v>83200</v>
      </c>
      <c r="I547" s="839"/>
      <c r="J547" s="839"/>
      <c r="K547" s="840">
        <f t="shared" ref="K547:K555" si="497">G547*H547</f>
        <v>124800</v>
      </c>
      <c r="L547" s="838">
        <f t="shared" ref="L547:L556" si="498">+I547+J547+K547</f>
        <v>124800</v>
      </c>
      <c r="M547" s="838">
        <f t="shared" ref="M547:M556" si="499">+L547*12</f>
        <v>1497600</v>
      </c>
      <c r="N547" s="608">
        <v>1</v>
      </c>
      <c r="O547" s="605">
        <v>1.5</v>
      </c>
      <c r="P547" s="464">
        <f t="shared" ref="P547:P556" si="500">+H547</f>
        <v>83200</v>
      </c>
      <c r="Q547" s="465">
        <f t="shared" si="483"/>
        <v>0</v>
      </c>
      <c r="R547" s="465">
        <f t="shared" si="484"/>
        <v>0</v>
      </c>
      <c r="S547" s="465">
        <f t="shared" si="485"/>
        <v>124800</v>
      </c>
      <c r="T547" s="464">
        <f t="shared" ref="T547:T556" si="501">+Q547+R547+S547</f>
        <v>124800</v>
      </c>
      <c r="U547" s="464">
        <f t="shared" ref="U547:U556" si="502">+T547*12</f>
        <v>1497600</v>
      </c>
      <c r="V547" s="608">
        <v>1</v>
      </c>
      <c r="W547" s="605">
        <v>1.5</v>
      </c>
      <c r="X547" s="464">
        <f t="shared" ref="X547:X556" si="503">+P547</f>
        <v>83200</v>
      </c>
      <c r="Y547" s="465">
        <f t="shared" si="488"/>
        <v>0</v>
      </c>
      <c r="Z547" s="465">
        <f t="shared" si="489"/>
        <v>0</v>
      </c>
      <c r="AA547" s="465">
        <f t="shared" si="490"/>
        <v>124800</v>
      </c>
      <c r="AB547" s="464">
        <f t="shared" ref="AB547:AB556" si="504">+Y547+Z547+AA547</f>
        <v>124800</v>
      </c>
      <c r="AC547" s="464">
        <f t="shared" ref="AC547:AC556" si="505">+AB547*12</f>
        <v>1497600</v>
      </c>
      <c r="AD547" s="608">
        <v>1</v>
      </c>
      <c r="AE547" s="605">
        <v>1.5</v>
      </c>
      <c r="AF547" s="464">
        <f t="shared" ref="AF547:AF556" si="506">+X547</f>
        <v>83200</v>
      </c>
      <c r="AG547" s="465">
        <f t="shared" si="493"/>
        <v>0</v>
      </c>
      <c r="AH547" s="465">
        <f t="shared" si="494"/>
        <v>0</v>
      </c>
      <c r="AI547" s="465">
        <f t="shared" si="495"/>
        <v>124800</v>
      </c>
      <c r="AJ547" s="464">
        <f t="shared" ref="AJ547:AJ556" si="507">+AG547+AH547+AI547</f>
        <v>124800</v>
      </c>
      <c r="AK547" s="464">
        <f t="shared" ref="AK547:AK556" si="508">+AJ547*12</f>
        <v>1497600</v>
      </c>
    </row>
    <row r="548" spans="1:37" s="463" customFormat="1" ht="17.25">
      <c r="A548" s="875">
        <v>12</v>
      </c>
      <c r="B548" s="835" t="s">
        <v>3267</v>
      </c>
      <c r="C548" s="842" t="s">
        <v>1961</v>
      </c>
      <c r="D548" s="842">
        <v>1978</v>
      </c>
      <c r="E548" s="843" t="s">
        <v>395</v>
      </c>
      <c r="F548" s="836">
        <v>1</v>
      </c>
      <c r="G548" s="837">
        <v>1.5</v>
      </c>
      <c r="H548" s="838">
        <v>83200</v>
      </c>
      <c r="I548" s="840"/>
      <c r="J548" s="840"/>
      <c r="K548" s="840">
        <f t="shared" si="497"/>
        <v>124800</v>
      </c>
      <c r="L548" s="838">
        <f t="shared" si="498"/>
        <v>124800</v>
      </c>
      <c r="M548" s="838">
        <f t="shared" si="499"/>
        <v>1497600</v>
      </c>
      <c r="N548" s="608">
        <v>1</v>
      </c>
      <c r="O548" s="605">
        <v>1.5</v>
      </c>
      <c r="P548" s="464">
        <f t="shared" si="500"/>
        <v>83200</v>
      </c>
      <c r="Q548" s="465">
        <f t="shared" si="483"/>
        <v>0</v>
      </c>
      <c r="R548" s="465">
        <f t="shared" si="484"/>
        <v>0</v>
      </c>
      <c r="S548" s="465">
        <f t="shared" si="485"/>
        <v>124800</v>
      </c>
      <c r="T548" s="464">
        <f t="shared" si="501"/>
        <v>124800</v>
      </c>
      <c r="U548" s="464">
        <f t="shared" si="502"/>
        <v>1497600</v>
      </c>
      <c r="V548" s="608">
        <v>1</v>
      </c>
      <c r="W548" s="605">
        <v>1.5</v>
      </c>
      <c r="X548" s="464">
        <f t="shared" si="503"/>
        <v>83200</v>
      </c>
      <c r="Y548" s="465">
        <f t="shared" si="488"/>
        <v>0</v>
      </c>
      <c r="Z548" s="465">
        <f t="shared" si="489"/>
        <v>0</v>
      </c>
      <c r="AA548" s="465">
        <f t="shared" si="490"/>
        <v>124800</v>
      </c>
      <c r="AB548" s="464">
        <f t="shared" si="504"/>
        <v>124800</v>
      </c>
      <c r="AC548" s="464">
        <f t="shared" si="505"/>
        <v>1497600</v>
      </c>
      <c r="AD548" s="608">
        <v>1</v>
      </c>
      <c r="AE548" s="605">
        <v>1.5</v>
      </c>
      <c r="AF548" s="464">
        <f t="shared" si="506"/>
        <v>83200</v>
      </c>
      <c r="AG548" s="465">
        <f t="shared" si="493"/>
        <v>0</v>
      </c>
      <c r="AH548" s="465">
        <f t="shared" si="494"/>
        <v>0</v>
      </c>
      <c r="AI548" s="465">
        <f t="shared" si="495"/>
        <v>124800</v>
      </c>
      <c r="AJ548" s="464">
        <f t="shared" si="507"/>
        <v>124800</v>
      </c>
      <c r="AK548" s="464">
        <f t="shared" si="508"/>
        <v>1497600</v>
      </c>
    </row>
    <row r="549" spans="1:37" s="604" customFormat="1" ht="17.25">
      <c r="A549" s="855">
        <v>13</v>
      </c>
      <c r="B549" s="880" t="s">
        <v>1166</v>
      </c>
      <c r="C549" s="842" t="s">
        <v>1961</v>
      </c>
      <c r="D549" s="842">
        <v>1989</v>
      </c>
      <c r="E549" s="843" t="s">
        <v>395</v>
      </c>
      <c r="F549" s="836">
        <v>1</v>
      </c>
      <c r="G549" s="837">
        <v>1.5</v>
      </c>
      <c r="H549" s="838">
        <v>83200</v>
      </c>
      <c r="I549" s="839"/>
      <c r="J549" s="839"/>
      <c r="K549" s="840">
        <f t="shared" si="497"/>
        <v>124800</v>
      </c>
      <c r="L549" s="838">
        <f t="shared" si="498"/>
        <v>124800</v>
      </c>
      <c r="M549" s="838">
        <f t="shared" si="499"/>
        <v>1497600</v>
      </c>
      <c r="N549" s="608">
        <v>1</v>
      </c>
      <c r="O549" s="605">
        <v>1.5</v>
      </c>
      <c r="P549" s="464">
        <f t="shared" si="500"/>
        <v>83200</v>
      </c>
      <c r="Q549" s="465">
        <f t="shared" si="483"/>
        <v>0</v>
      </c>
      <c r="R549" s="465">
        <f t="shared" si="484"/>
        <v>0</v>
      </c>
      <c r="S549" s="465">
        <f t="shared" si="485"/>
        <v>124800</v>
      </c>
      <c r="T549" s="464">
        <f t="shared" si="501"/>
        <v>124800</v>
      </c>
      <c r="U549" s="464">
        <f t="shared" si="502"/>
        <v>1497600</v>
      </c>
      <c r="V549" s="608">
        <v>1</v>
      </c>
      <c r="W549" s="605">
        <v>1.5</v>
      </c>
      <c r="X549" s="464">
        <f t="shared" si="503"/>
        <v>83200</v>
      </c>
      <c r="Y549" s="465">
        <f t="shared" si="488"/>
        <v>0</v>
      </c>
      <c r="Z549" s="465">
        <f t="shared" si="489"/>
        <v>0</v>
      </c>
      <c r="AA549" s="465">
        <f t="shared" si="490"/>
        <v>124800</v>
      </c>
      <c r="AB549" s="464">
        <f t="shared" si="504"/>
        <v>124800</v>
      </c>
      <c r="AC549" s="464">
        <f t="shared" si="505"/>
        <v>1497600</v>
      </c>
      <c r="AD549" s="608">
        <v>1</v>
      </c>
      <c r="AE549" s="605">
        <v>1.5</v>
      </c>
      <c r="AF549" s="464">
        <f t="shared" si="506"/>
        <v>83200</v>
      </c>
      <c r="AG549" s="465">
        <f t="shared" si="493"/>
        <v>0</v>
      </c>
      <c r="AH549" s="465">
        <f t="shared" si="494"/>
        <v>0</v>
      </c>
      <c r="AI549" s="465">
        <f t="shared" si="495"/>
        <v>124800</v>
      </c>
      <c r="AJ549" s="464">
        <f t="shared" si="507"/>
        <v>124800</v>
      </c>
      <c r="AK549" s="464">
        <f t="shared" si="508"/>
        <v>1497600</v>
      </c>
    </row>
    <row r="550" spans="1:37" s="604" customFormat="1" ht="17.25">
      <c r="A550" s="875">
        <v>14</v>
      </c>
      <c r="B550" s="835" t="s">
        <v>240</v>
      </c>
      <c r="C550" s="809" t="s">
        <v>1961</v>
      </c>
      <c r="D550" s="809">
        <v>1958</v>
      </c>
      <c r="E550" s="835" t="s">
        <v>395</v>
      </c>
      <c r="F550" s="836">
        <v>1</v>
      </c>
      <c r="G550" s="837">
        <v>1.5</v>
      </c>
      <c r="H550" s="838">
        <v>83200</v>
      </c>
      <c r="I550" s="839"/>
      <c r="J550" s="839"/>
      <c r="K550" s="840">
        <f t="shared" si="497"/>
        <v>124800</v>
      </c>
      <c r="L550" s="838">
        <f t="shared" si="498"/>
        <v>124800</v>
      </c>
      <c r="M550" s="838">
        <f t="shared" si="499"/>
        <v>1497600</v>
      </c>
      <c r="N550" s="608">
        <v>1</v>
      </c>
      <c r="O550" s="605">
        <v>1.5</v>
      </c>
      <c r="P550" s="464">
        <f t="shared" si="500"/>
        <v>83200</v>
      </c>
      <c r="Q550" s="465">
        <f t="shared" si="483"/>
        <v>0</v>
      </c>
      <c r="R550" s="465">
        <f t="shared" si="484"/>
        <v>0</v>
      </c>
      <c r="S550" s="465">
        <f t="shared" si="485"/>
        <v>124800</v>
      </c>
      <c r="T550" s="464">
        <f t="shared" si="501"/>
        <v>124800</v>
      </c>
      <c r="U550" s="464">
        <f t="shared" si="502"/>
        <v>1497600</v>
      </c>
      <c r="V550" s="608">
        <v>1</v>
      </c>
      <c r="W550" s="605">
        <v>1.5</v>
      </c>
      <c r="X550" s="464">
        <f t="shared" si="503"/>
        <v>83200</v>
      </c>
      <c r="Y550" s="465">
        <f t="shared" si="488"/>
        <v>0</v>
      </c>
      <c r="Z550" s="465">
        <f t="shared" si="489"/>
        <v>0</v>
      </c>
      <c r="AA550" s="465">
        <f t="shared" si="490"/>
        <v>124800</v>
      </c>
      <c r="AB550" s="464">
        <f t="shared" si="504"/>
        <v>124800</v>
      </c>
      <c r="AC550" s="464">
        <f t="shared" si="505"/>
        <v>1497600</v>
      </c>
      <c r="AD550" s="608">
        <v>1</v>
      </c>
      <c r="AE550" s="605">
        <v>1.5</v>
      </c>
      <c r="AF550" s="464">
        <f t="shared" si="506"/>
        <v>83200</v>
      </c>
      <c r="AG550" s="465">
        <f t="shared" si="493"/>
        <v>0</v>
      </c>
      <c r="AH550" s="465">
        <f t="shared" si="494"/>
        <v>0</v>
      </c>
      <c r="AI550" s="465">
        <f t="shared" si="495"/>
        <v>124800</v>
      </c>
      <c r="AJ550" s="464">
        <f t="shared" si="507"/>
        <v>124800</v>
      </c>
      <c r="AK550" s="464">
        <f t="shared" si="508"/>
        <v>1497600</v>
      </c>
    </row>
    <row r="551" spans="1:37" s="463" customFormat="1" ht="17.25">
      <c r="A551" s="855">
        <v>15</v>
      </c>
      <c r="B551" s="835" t="s">
        <v>78</v>
      </c>
      <c r="C551" s="842"/>
      <c r="D551" s="842"/>
      <c r="E551" s="843" t="s">
        <v>587</v>
      </c>
      <c r="F551" s="836">
        <v>1</v>
      </c>
      <c r="G551" s="837">
        <v>1.4</v>
      </c>
      <c r="H551" s="838">
        <v>83200</v>
      </c>
      <c r="I551" s="839"/>
      <c r="J551" s="839"/>
      <c r="K551" s="839">
        <f t="shared" si="497"/>
        <v>116479.99999999999</v>
      </c>
      <c r="L551" s="838">
        <f t="shared" si="498"/>
        <v>116479.99999999999</v>
      </c>
      <c r="M551" s="838">
        <f t="shared" si="499"/>
        <v>1397759.9999999998</v>
      </c>
      <c r="N551" s="608">
        <v>1</v>
      </c>
      <c r="O551" s="605">
        <v>1.4</v>
      </c>
      <c r="P551" s="464">
        <f t="shared" si="500"/>
        <v>83200</v>
      </c>
      <c r="Q551" s="465">
        <f t="shared" si="483"/>
        <v>0</v>
      </c>
      <c r="R551" s="465">
        <f t="shared" si="484"/>
        <v>0</v>
      </c>
      <c r="S551" s="465">
        <f t="shared" si="485"/>
        <v>116479.99999999999</v>
      </c>
      <c r="T551" s="464">
        <f t="shared" si="501"/>
        <v>116479.99999999999</v>
      </c>
      <c r="U551" s="464">
        <f t="shared" si="502"/>
        <v>1397759.9999999998</v>
      </c>
      <c r="V551" s="608">
        <v>1</v>
      </c>
      <c r="W551" s="605">
        <v>1.4</v>
      </c>
      <c r="X551" s="464">
        <f t="shared" si="503"/>
        <v>83200</v>
      </c>
      <c r="Y551" s="465">
        <f t="shared" si="488"/>
        <v>0</v>
      </c>
      <c r="Z551" s="465">
        <f t="shared" si="489"/>
        <v>0</v>
      </c>
      <c r="AA551" s="465">
        <f t="shared" si="490"/>
        <v>116479.99999999999</v>
      </c>
      <c r="AB551" s="464">
        <f t="shared" si="504"/>
        <v>116479.99999999999</v>
      </c>
      <c r="AC551" s="464">
        <f t="shared" si="505"/>
        <v>1397759.9999999998</v>
      </c>
      <c r="AD551" s="608">
        <v>1</v>
      </c>
      <c r="AE551" s="605">
        <v>1.4</v>
      </c>
      <c r="AF551" s="464">
        <f t="shared" si="506"/>
        <v>83200</v>
      </c>
      <c r="AG551" s="465">
        <f t="shared" si="493"/>
        <v>0</v>
      </c>
      <c r="AH551" s="465">
        <f t="shared" si="494"/>
        <v>0</v>
      </c>
      <c r="AI551" s="465">
        <f t="shared" si="495"/>
        <v>116479.99999999999</v>
      </c>
      <c r="AJ551" s="464">
        <f t="shared" si="507"/>
        <v>116479.99999999999</v>
      </c>
      <c r="AK551" s="464">
        <f t="shared" si="508"/>
        <v>1397759.9999999998</v>
      </c>
    </row>
    <row r="552" spans="1:37" s="463" customFormat="1" ht="17.25">
      <c r="A552" s="875">
        <v>16</v>
      </c>
      <c r="B552" s="835" t="s">
        <v>2744</v>
      </c>
      <c r="C552" s="842" t="s">
        <v>1961</v>
      </c>
      <c r="D552" s="842">
        <v>1966</v>
      </c>
      <c r="E552" s="843" t="s">
        <v>587</v>
      </c>
      <c r="F552" s="836">
        <v>1</v>
      </c>
      <c r="G552" s="837">
        <v>1.4</v>
      </c>
      <c r="H552" s="838">
        <v>83200</v>
      </c>
      <c r="I552" s="840"/>
      <c r="J552" s="840"/>
      <c r="K552" s="840">
        <f t="shared" si="497"/>
        <v>116479.99999999999</v>
      </c>
      <c r="L552" s="838">
        <f t="shared" si="498"/>
        <v>116479.99999999999</v>
      </c>
      <c r="M552" s="838">
        <f t="shared" si="499"/>
        <v>1397759.9999999998</v>
      </c>
      <c r="N552" s="608">
        <v>1</v>
      </c>
      <c r="O552" s="605">
        <v>1.4</v>
      </c>
      <c r="P552" s="464">
        <f t="shared" si="500"/>
        <v>83200</v>
      </c>
      <c r="Q552" s="465">
        <f t="shared" si="483"/>
        <v>0</v>
      </c>
      <c r="R552" s="465">
        <f t="shared" si="484"/>
        <v>0</v>
      </c>
      <c r="S552" s="465">
        <f t="shared" si="485"/>
        <v>116479.99999999999</v>
      </c>
      <c r="T552" s="464">
        <f t="shared" si="501"/>
        <v>116479.99999999999</v>
      </c>
      <c r="U552" s="464">
        <f t="shared" si="502"/>
        <v>1397759.9999999998</v>
      </c>
      <c r="V552" s="608">
        <v>1</v>
      </c>
      <c r="W552" s="605">
        <v>1.4</v>
      </c>
      <c r="X552" s="464">
        <f t="shared" si="503"/>
        <v>83200</v>
      </c>
      <c r="Y552" s="465">
        <f t="shared" si="488"/>
        <v>0</v>
      </c>
      <c r="Z552" s="465">
        <f t="shared" si="489"/>
        <v>0</v>
      </c>
      <c r="AA552" s="465">
        <f t="shared" si="490"/>
        <v>116479.99999999999</v>
      </c>
      <c r="AB552" s="464">
        <f t="shared" si="504"/>
        <v>116479.99999999999</v>
      </c>
      <c r="AC552" s="464">
        <f t="shared" si="505"/>
        <v>1397759.9999999998</v>
      </c>
      <c r="AD552" s="608">
        <v>1</v>
      </c>
      <c r="AE552" s="605">
        <v>1.4</v>
      </c>
      <c r="AF552" s="464">
        <f t="shared" si="506"/>
        <v>83200</v>
      </c>
      <c r="AG552" s="465">
        <f t="shared" si="493"/>
        <v>0</v>
      </c>
      <c r="AH552" s="465">
        <f t="shared" si="494"/>
        <v>0</v>
      </c>
      <c r="AI552" s="465">
        <f t="shared" si="495"/>
        <v>116479.99999999999</v>
      </c>
      <c r="AJ552" s="464">
        <f t="shared" si="507"/>
        <v>116479.99999999999</v>
      </c>
      <c r="AK552" s="464">
        <f t="shared" si="508"/>
        <v>1397759.9999999998</v>
      </c>
    </row>
    <row r="553" spans="1:37" s="463" customFormat="1" ht="17.25">
      <c r="A553" s="855">
        <v>17</v>
      </c>
      <c r="B553" s="880" t="s">
        <v>1368</v>
      </c>
      <c r="C553" s="842" t="s">
        <v>1961</v>
      </c>
      <c r="D553" s="842">
        <v>1954</v>
      </c>
      <c r="E553" s="843" t="s">
        <v>587</v>
      </c>
      <c r="F553" s="836">
        <v>1</v>
      </c>
      <c r="G553" s="837">
        <v>1.4</v>
      </c>
      <c r="H553" s="838">
        <v>83200</v>
      </c>
      <c r="I553" s="839"/>
      <c r="J553" s="839"/>
      <c r="K553" s="840">
        <f t="shared" si="497"/>
        <v>116479.99999999999</v>
      </c>
      <c r="L553" s="838">
        <f t="shared" si="498"/>
        <v>116479.99999999999</v>
      </c>
      <c r="M553" s="838">
        <f t="shared" si="499"/>
        <v>1397759.9999999998</v>
      </c>
      <c r="N553" s="608">
        <v>1</v>
      </c>
      <c r="O553" s="605">
        <v>1.4</v>
      </c>
      <c r="P553" s="464">
        <f t="shared" si="500"/>
        <v>83200</v>
      </c>
      <c r="Q553" s="465">
        <f t="shared" si="483"/>
        <v>0</v>
      </c>
      <c r="R553" s="465">
        <f t="shared" si="484"/>
        <v>0</v>
      </c>
      <c r="S553" s="465">
        <f t="shared" si="485"/>
        <v>116479.99999999999</v>
      </c>
      <c r="T553" s="464">
        <f t="shared" si="501"/>
        <v>116479.99999999999</v>
      </c>
      <c r="U553" s="464">
        <f t="shared" si="502"/>
        <v>1397759.9999999998</v>
      </c>
      <c r="V553" s="608">
        <v>1</v>
      </c>
      <c r="W553" s="605">
        <v>1.4</v>
      </c>
      <c r="X553" s="464">
        <f t="shared" si="503"/>
        <v>83200</v>
      </c>
      <c r="Y553" s="465">
        <f t="shared" si="488"/>
        <v>0</v>
      </c>
      <c r="Z553" s="465">
        <f t="shared" si="489"/>
        <v>0</v>
      </c>
      <c r="AA553" s="465">
        <f t="shared" si="490"/>
        <v>116479.99999999999</v>
      </c>
      <c r="AB553" s="464">
        <f t="shared" si="504"/>
        <v>116479.99999999999</v>
      </c>
      <c r="AC553" s="464">
        <f t="shared" si="505"/>
        <v>1397759.9999999998</v>
      </c>
      <c r="AD553" s="608">
        <v>1</v>
      </c>
      <c r="AE553" s="605">
        <v>1.4</v>
      </c>
      <c r="AF553" s="464">
        <f t="shared" si="506"/>
        <v>83200</v>
      </c>
      <c r="AG553" s="465">
        <f t="shared" si="493"/>
        <v>0</v>
      </c>
      <c r="AH553" s="465">
        <f t="shared" si="494"/>
        <v>0</v>
      </c>
      <c r="AI553" s="465">
        <f t="shared" si="495"/>
        <v>116479.99999999999</v>
      </c>
      <c r="AJ553" s="464">
        <f t="shared" si="507"/>
        <v>116479.99999999999</v>
      </c>
      <c r="AK553" s="464">
        <f t="shared" si="508"/>
        <v>1397759.9999999998</v>
      </c>
    </row>
    <row r="554" spans="1:37" s="463" customFormat="1" ht="17.25">
      <c r="A554" s="875">
        <v>18</v>
      </c>
      <c r="B554" s="835" t="s">
        <v>2417</v>
      </c>
      <c r="C554" s="842" t="s">
        <v>1961</v>
      </c>
      <c r="D554" s="842">
        <v>1989</v>
      </c>
      <c r="E554" s="843" t="s">
        <v>587</v>
      </c>
      <c r="F554" s="836">
        <v>1</v>
      </c>
      <c r="G554" s="837">
        <v>1.4</v>
      </c>
      <c r="H554" s="838">
        <v>83200</v>
      </c>
      <c r="I554" s="839"/>
      <c r="J554" s="839"/>
      <c r="K554" s="840">
        <f t="shared" si="497"/>
        <v>116479.99999999999</v>
      </c>
      <c r="L554" s="838">
        <f t="shared" si="498"/>
        <v>116479.99999999999</v>
      </c>
      <c r="M554" s="838">
        <f t="shared" si="499"/>
        <v>1397759.9999999998</v>
      </c>
      <c r="N554" s="608">
        <v>1</v>
      </c>
      <c r="O554" s="605">
        <v>1.4</v>
      </c>
      <c r="P554" s="464">
        <f t="shared" si="500"/>
        <v>83200</v>
      </c>
      <c r="Q554" s="465">
        <f t="shared" si="483"/>
        <v>0</v>
      </c>
      <c r="R554" s="465">
        <f t="shared" si="484"/>
        <v>0</v>
      </c>
      <c r="S554" s="465">
        <f t="shared" si="485"/>
        <v>116479.99999999999</v>
      </c>
      <c r="T554" s="464">
        <f t="shared" si="501"/>
        <v>116479.99999999999</v>
      </c>
      <c r="U554" s="464">
        <f t="shared" si="502"/>
        <v>1397759.9999999998</v>
      </c>
      <c r="V554" s="608">
        <v>1</v>
      </c>
      <c r="W554" s="605">
        <v>1.4</v>
      </c>
      <c r="X554" s="464">
        <f t="shared" si="503"/>
        <v>83200</v>
      </c>
      <c r="Y554" s="465">
        <f t="shared" si="488"/>
        <v>0</v>
      </c>
      <c r="Z554" s="465">
        <f t="shared" si="489"/>
        <v>0</v>
      </c>
      <c r="AA554" s="465">
        <f t="shared" si="490"/>
        <v>116479.99999999999</v>
      </c>
      <c r="AB554" s="464">
        <f t="shared" si="504"/>
        <v>116479.99999999999</v>
      </c>
      <c r="AC554" s="464">
        <f t="shared" si="505"/>
        <v>1397759.9999999998</v>
      </c>
      <c r="AD554" s="608">
        <v>1</v>
      </c>
      <c r="AE554" s="605">
        <v>1.4</v>
      </c>
      <c r="AF554" s="464">
        <f t="shared" si="506"/>
        <v>83200</v>
      </c>
      <c r="AG554" s="465">
        <f t="shared" si="493"/>
        <v>0</v>
      </c>
      <c r="AH554" s="465">
        <f t="shared" si="494"/>
        <v>0</v>
      </c>
      <c r="AI554" s="465">
        <f t="shared" si="495"/>
        <v>116479.99999999999</v>
      </c>
      <c r="AJ554" s="464">
        <f t="shared" si="507"/>
        <v>116479.99999999999</v>
      </c>
      <c r="AK554" s="464">
        <f t="shared" si="508"/>
        <v>1397759.9999999998</v>
      </c>
    </row>
    <row r="555" spans="1:37" s="463" customFormat="1" ht="17.25">
      <c r="A555" s="855">
        <v>19</v>
      </c>
      <c r="B555" s="835" t="s">
        <v>600</v>
      </c>
      <c r="C555" s="809" t="s">
        <v>1961</v>
      </c>
      <c r="D555" s="809">
        <v>1970</v>
      </c>
      <c r="E555" s="835" t="s">
        <v>400</v>
      </c>
      <c r="F555" s="836">
        <v>1</v>
      </c>
      <c r="G555" s="837">
        <v>1.4</v>
      </c>
      <c r="H555" s="838">
        <v>83200</v>
      </c>
      <c r="I555" s="839"/>
      <c r="J555" s="839"/>
      <c r="K555" s="840">
        <f t="shared" si="497"/>
        <v>116479.99999999999</v>
      </c>
      <c r="L555" s="838">
        <f t="shared" si="498"/>
        <v>116479.99999999999</v>
      </c>
      <c r="M555" s="838">
        <f t="shared" si="499"/>
        <v>1397759.9999999998</v>
      </c>
      <c r="N555" s="608">
        <v>1</v>
      </c>
      <c r="O555" s="605">
        <v>1.4</v>
      </c>
      <c r="P555" s="464">
        <f t="shared" si="500"/>
        <v>83200</v>
      </c>
      <c r="Q555" s="465">
        <f t="shared" si="483"/>
        <v>0</v>
      </c>
      <c r="R555" s="465">
        <f t="shared" si="484"/>
        <v>0</v>
      </c>
      <c r="S555" s="465">
        <f t="shared" si="485"/>
        <v>116479.99999999999</v>
      </c>
      <c r="T555" s="464">
        <f t="shared" si="501"/>
        <v>116479.99999999999</v>
      </c>
      <c r="U555" s="464">
        <f t="shared" si="502"/>
        <v>1397759.9999999998</v>
      </c>
      <c r="V555" s="608">
        <v>1</v>
      </c>
      <c r="W555" s="605">
        <v>1.4</v>
      </c>
      <c r="X555" s="464">
        <f t="shared" si="503"/>
        <v>83200</v>
      </c>
      <c r="Y555" s="465">
        <f t="shared" si="488"/>
        <v>0</v>
      </c>
      <c r="Z555" s="465">
        <f t="shared" si="489"/>
        <v>0</v>
      </c>
      <c r="AA555" s="465">
        <f t="shared" si="490"/>
        <v>116479.99999999999</v>
      </c>
      <c r="AB555" s="464">
        <f t="shared" si="504"/>
        <v>116479.99999999999</v>
      </c>
      <c r="AC555" s="464">
        <f t="shared" si="505"/>
        <v>1397759.9999999998</v>
      </c>
      <c r="AD555" s="608">
        <v>1</v>
      </c>
      <c r="AE555" s="605">
        <v>1.4</v>
      </c>
      <c r="AF555" s="464">
        <f t="shared" si="506"/>
        <v>83200</v>
      </c>
      <c r="AG555" s="465">
        <f t="shared" si="493"/>
        <v>0</v>
      </c>
      <c r="AH555" s="465">
        <f t="shared" si="494"/>
        <v>0</v>
      </c>
      <c r="AI555" s="465">
        <f t="shared" si="495"/>
        <v>116479.99999999999</v>
      </c>
      <c r="AJ555" s="464">
        <f t="shared" si="507"/>
        <v>116479.99999999999</v>
      </c>
      <c r="AK555" s="464">
        <f t="shared" si="508"/>
        <v>1397759.9999999998</v>
      </c>
    </row>
    <row r="556" spans="1:37" s="463" customFormat="1" ht="40.5">
      <c r="A556" s="875">
        <v>20</v>
      </c>
      <c r="B556" s="835" t="s">
        <v>3268</v>
      </c>
      <c r="C556" s="842" t="s">
        <v>1961</v>
      </c>
      <c r="D556" s="842">
        <v>2004</v>
      </c>
      <c r="E556" s="843" t="s">
        <v>928</v>
      </c>
      <c r="F556" s="836">
        <v>1</v>
      </c>
      <c r="G556" s="837">
        <v>1</v>
      </c>
      <c r="H556" s="838">
        <v>83200</v>
      </c>
      <c r="I556" s="839"/>
      <c r="J556" s="839"/>
      <c r="K556" s="840">
        <v>104000</v>
      </c>
      <c r="L556" s="838">
        <f t="shared" si="498"/>
        <v>104000</v>
      </c>
      <c r="M556" s="838">
        <f t="shared" si="499"/>
        <v>1248000</v>
      </c>
      <c r="N556" s="608">
        <v>1</v>
      </c>
      <c r="O556" s="605">
        <v>1</v>
      </c>
      <c r="P556" s="464">
        <f t="shared" si="500"/>
        <v>83200</v>
      </c>
      <c r="Q556" s="465">
        <f t="shared" si="483"/>
        <v>0</v>
      </c>
      <c r="R556" s="465">
        <f t="shared" si="484"/>
        <v>0</v>
      </c>
      <c r="S556" s="465">
        <f t="shared" si="485"/>
        <v>104000</v>
      </c>
      <c r="T556" s="464">
        <f t="shared" si="501"/>
        <v>104000</v>
      </c>
      <c r="U556" s="464">
        <f t="shared" si="502"/>
        <v>1248000</v>
      </c>
      <c r="V556" s="608">
        <v>1</v>
      </c>
      <c r="W556" s="605">
        <v>1</v>
      </c>
      <c r="X556" s="464">
        <f t="shared" si="503"/>
        <v>83200</v>
      </c>
      <c r="Y556" s="465">
        <f t="shared" si="488"/>
        <v>0</v>
      </c>
      <c r="Z556" s="465">
        <f t="shared" si="489"/>
        <v>0</v>
      </c>
      <c r="AA556" s="465">
        <f t="shared" si="490"/>
        <v>104000</v>
      </c>
      <c r="AB556" s="464">
        <f t="shared" si="504"/>
        <v>104000</v>
      </c>
      <c r="AC556" s="464">
        <f t="shared" si="505"/>
        <v>1248000</v>
      </c>
      <c r="AD556" s="608">
        <v>1</v>
      </c>
      <c r="AE556" s="605">
        <v>1</v>
      </c>
      <c r="AF556" s="464">
        <f t="shared" si="506"/>
        <v>83200</v>
      </c>
      <c r="AG556" s="465">
        <f t="shared" si="493"/>
        <v>0</v>
      </c>
      <c r="AH556" s="465">
        <f t="shared" si="494"/>
        <v>0</v>
      </c>
      <c r="AI556" s="465">
        <f t="shared" si="495"/>
        <v>104000</v>
      </c>
      <c r="AJ556" s="464">
        <f t="shared" si="507"/>
        <v>104000</v>
      </c>
      <c r="AK556" s="464">
        <f t="shared" si="508"/>
        <v>1248000</v>
      </c>
    </row>
    <row r="557" spans="1:37" s="463" customFormat="1" ht="17.25">
      <c r="A557" s="855">
        <v>21</v>
      </c>
      <c r="B557" s="835" t="s">
        <v>3269</v>
      </c>
      <c r="C557" s="842" t="s">
        <v>1961</v>
      </c>
      <c r="D557" s="842">
        <v>1993</v>
      </c>
      <c r="E557" s="843" t="s">
        <v>392</v>
      </c>
      <c r="F557" s="836">
        <v>1</v>
      </c>
      <c r="G557" s="837">
        <v>1.6</v>
      </c>
      <c r="H557" s="838">
        <v>83200</v>
      </c>
      <c r="I557" s="840"/>
      <c r="J557" s="840"/>
      <c r="K557" s="840">
        <f>G557*H557</f>
        <v>133120</v>
      </c>
      <c r="L557" s="838">
        <f t="shared" si="481"/>
        <v>133120</v>
      </c>
      <c r="M557" s="838">
        <f t="shared" ref="M557:M563" si="509">+L557*12</f>
        <v>1597440</v>
      </c>
      <c r="N557" s="608">
        <v>1</v>
      </c>
      <c r="O557" s="605">
        <v>1.6</v>
      </c>
      <c r="P557" s="464">
        <f t="shared" si="482"/>
        <v>83200</v>
      </c>
      <c r="Q557" s="465">
        <f t="shared" si="483"/>
        <v>0</v>
      </c>
      <c r="R557" s="465">
        <f t="shared" si="484"/>
        <v>0</v>
      </c>
      <c r="S557" s="465">
        <f t="shared" si="485"/>
        <v>133120</v>
      </c>
      <c r="T557" s="464">
        <f t="shared" si="486"/>
        <v>133120</v>
      </c>
      <c r="U557" s="464">
        <f t="shared" ref="U557:U563" si="510">+T557*12</f>
        <v>1597440</v>
      </c>
      <c r="V557" s="608">
        <v>1</v>
      </c>
      <c r="W557" s="605">
        <v>1.6</v>
      </c>
      <c r="X557" s="464">
        <f t="shared" si="487"/>
        <v>83200</v>
      </c>
      <c r="Y557" s="465">
        <f t="shared" si="488"/>
        <v>0</v>
      </c>
      <c r="Z557" s="465">
        <f t="shared" si="489"/>
        <v>0</v>
      </c>
      <c r="AA557" s="465">
        <f t="shared" si="490"/>
        <v>133120</v>
      </c>
      <c r="AB557" s="464">
        <f t="shared" si="491"/>
        <v>133120</v>
      </c>
      <c r="AC557" s="464">
        <f t="shared" ref="AC557:AC563" si="511">+AB557*12</f>
        <v>1597440</v>
      </c>
      <c r="AD557" s="608">
        <v>1</v>
      </c>
      <c r="AE557" s="605">
        <v>1.6</v>
      </c>
      <c r="AF557" s="464">
        <f t="shared" si="492"/>
        <v>83200</v>
      </c>
      <c r="AG557" s="465">
        <f t="shared" si="493"/>
        <v>0</v>
      </c>
      <c r="AH557" s="465">
        <f t="shared" si="494"/>
        <v>0</v>
      </c>
      <c r="AI557" s="465">
        <f t="shared" si="495"/>
        <v>133120</v>
      </c>
      <c r="AJ557" s="464">
        <f t="shared" si="496"/>
        <v>133120</v>
      </c>
      <c r="AK557" s="464">
        <f t="shared" ref="AK557:AK563" si="512">+AJ557*12</f>
        <v>1597440</v>
      </c>
    </row>
    <row r="558" spans="1:37" s="463" customFormat="1" ht="17.25">
      <c r="A558" s="875">
        <v>22</v>
      </c>
      <c r="B558" s="835" t="s">
        <v>2745</v>
      </c>
      <c r="C558" s="842" t="s">
        <v>1961</v>
      </c>
      <c r="D558" s="842">
        <v>1980</v>
      </c>
      <c r="E558" s="843" t="s">
        <v>392</v>
      </c>
      <c r="F558" s="836">
        <v>1</v>
      </c>
      <c r="G558" s="837">
        <v>1.6</v>
      </c>
      <c r="H558" s="838">
        <v>83200</v>
      </c>
      <c r="I558" s="840"/>
      <c r="J558" s="840"/>
      <c r="K558" s="840">
        <f>G558*H558</f>
        <v>133120</v>
      </c>
      <c r="L558" s="838">
        <f t="shared" si="481"/>
        <v>133120</v>
      </c>
      <c r="M558" s="838">
        <f t="shared" si="509"/>
        <v>1597440</v>
      </c>
      <c r="N558" s="608">
        <v>1</v>
      </c>
      <c r="O558" s="605">
        <v>1.6</v>
      </c>
      <c r="P558" s="464">
        <f t="shared" si="482"/>
        <v>83200</v>
      </c>
      <c r="Q558" s="465">
        <f t="shared" si="483"/>
        <v>0</v>
      </c>
      <c r="R558" s="465">
        <f t="shared" si="484"/>
        <v>0</v>
      </c>
      <c r="S558" s="465">
        <f t="shared" si="485"/>
        <v>133120</v>
      </c>
      <c r="T558" s="464">
        <f t="shared" si="486"/>
        <v>133120</v>
      </c>
      <c r="U558" s="464">
        <f t="shared" si="510"/>
        <v>1597440</v>
      </c>
      <c r="V558" s="608">
        <v>1</v>
      </c>
      <c r="W558" s="605">
        <v>1.6</v>
      </c>
      <c r="X558" s="464">
        <f t="shared" si="487"/>
        <v>83200</v>
      </c>
      <c r="Y558" s="465">
        <f t="shared" si="488"/>
        <v>0</v>
      </c>
      <c r="Z558" s="465">
        <f t="shared" si="489"/>
        <v>0</v>
      </c>
      <c r="AA558" s="465">
        <f t="shared" si="490"/>
        <v>133120</v>
      </c>
      <c r="AB558" s="464">
        <f t="shared" si="491"/>
        <v>133120</v>
      </c>
      <c r="AC558" s="464">
        <f t="shared" si="511"/>
        <v>1597440</v>
      </c>
      <c r="AD558" s="608">
        <v>1</v>
      </c>
      <c r="AE558" s="605">
        <v>1.6</v>
      </c>
      <c r="AF558" s="464">
        <f t="shared" si="492"/>
        <v>83200</v>
      </c>
      <c r="AG558" s="465">
        <f t="shared" si="493"/>
        <v>0</v>
      </c>
      <c r="AH558" s="465">
        <f t="shared" si="494"/>
        <v>0</v>
      </c>
      <c r="AI558" s="465">
        <f t="shared" si="495"/>
        <v>133120</v>
      </c>
      <c r="AJ558" s="464">
        <f t="shared" si="496"/>
        <v>133120</v>
      </c>
      <c r="AK558" s="464">
        <f t="shared" si="512"/>
        <v>1597440</v>
      </c>
    </row>
    <row r="559" spans="1:37" s="463" customFormat="1" ht="17.25">
      <c r="A559" s="855">
        <v>23</v>
      </c>
      <c r="B559" s="835" t="s">
        <v>2414</v>
      </c>
      <c r="C559" s="809" t="s">
        <v>1961</v>
      </c>
      <c r="D559" s="809">
        <v>1994</v>
      </c>
      <c r="E559" s="809" t="s">
        <v>413</v>
      </c>
      <c r="F559" s="836">
        <v>1</v>
      </c>
      <c r="G559" s="837">
        <v>1</v>
      </c>
      <c r="H559" s="838">
        <v>83200</v>
      </c>
      <c r="I559" s="839"/>
      <c r="J559" s="839"/>
      <c r="K559" s="840">
        <v>104000</v>
      </c>
      <c r="L559" s="838">
        <f t="shared" si="481"/>
        <v>104000</v>
      </c>
      <c r="M559" s="838">
        <f t="shared" si="509"/>
        <v>1248000</v>
      </c>
      <c r="N559" s="608">
        <v>1</v>
      </c>
      <c r="O559" s="605">
        <v>1</v>
      </c>
      <c r="P559" s="464">
        <f t="shared" ref="P559:S563" si="513">+H559</f>
        <v>83200</v>
      </c>
      <c r="Q559" s="465">
        <f t="shared" si="513"/>
        <v>0</v>
      </c>
      <c r="R559" s="465">
        <f t="shared" si="513"/>
        <v>0</v>
      </c>
      <c r="S559" s="465">
        <f t="shared" si="513"/>
        <v>104000</v>
      </c>
      <c r="T559" s="464">
        <f>+Q559+R559+S559</f>
        <v>104000</v>
      </c>
      <c r="U559" s="464">
        <f t="shared" si="510"/>
        <v>1248000</v>
      </c>
      <c r="V559" s="608">
        <v>1</v>
      </c>
      <c r="W559" s="605">
        <v>1</v>
      </c>
      <c r="X559" s="464">
        <f t="shared" ref="X559:AA563" si="514">+P559</f>
        <v>83200</v>
      </c>
      <c r="Y559" s="465">
        <f t="shared" si="514"/>
        <v>0</v>
      </c>
      <c r="Z559" s="465">
        <f t="shared" si="514"/>
        <v>0</v>
      </c>
      <c r="AA559" s="465">
        <f t="shared" si="514"/>
        <v>104000</v>
      </c>
      <c r="AB559" s="464">
        <f>+Y559+Z559+AA559</f>
        <v>104000</v>
      </c>
      <c r="AC559" s="464">
        <f t="shared" si="511"/>
        <v>1248000</v>
      </c>
      <c r="AD559" s="608">
        <v>1</v>
      </c>
      <c r="AE559" s="605">
        <v>1</v>
      </c>
      <c r="AF559" s="464">
        <f t="shared" ref="AF559:AI563" si="515">+X559</f>
        <v>83200</v>
      </c>
      <c r="AG559" s="465">
        <f t="shared" si="515"/>
        <v>0</v>
      </c>
      <c r="AH559" s="465">
        <f t="shared" si="515"/>
        <v>0</v>
      </c>
      <c r="AI559" s="465">
        <f t="shared" si="515"/>
        <v>104000</v>
      </c>
      <c r="AJ559" s="464">
        <f>+AG559+AH559+AI559</f>
        <v>104000</v>
      </c>
      <c r="AK559" s="464">
        <f t="shared" si="512"/>
        <v>1248000</v>
      </c>
    </row>
    <row r="560" spans="1:37" s="463" customFormat="1" ht="17.25">
      <c r="A560" s="875">
        <v>24</v>
      </c>
      <c r="B560" s="835" t="s">
        <v>2415</v>
      </c>
      <c r="C560" s="809" t="s">
        <v>1961</v>
      </c>
      <c r="D560" s="809">
        <v>2004</v>
      </c>
      <c r="E560" s="809" t="s">
        <v>413</v>
      </c>
      <c r="F560" s="836">
        <v>1</v>
      </c>
      <c r="G560" s="837">
        <v>1</v>
      </c>
      <c r="H560" s="838">
        <v>83200</v>
      </c>
      <c r="I560" s="840"/>
      <c r="J560" s="840"/>
      <c r="K560" s="840">
        <v>104000</v>
      </c>
      <c r="L560" s="838">
        <f t="shared" si="481"/>
        <v>104000</v>
      </c>
      <c r="M560" s="838">
        <f t="shared" si="509"/>
        <v>1248000</v>
      </c>
      <c r="N560" s="608">
        <v>1</v>
      </c>
      <c r="O560" s="605">
        <v>1</v>
      </c>
      <c r="P560" s="464">
        <f t="shared" si="513"/>
        <v>83200</v>
      </c>
      <c r="Q560" s="465">
        <f t="shared" si="513"/>
        <v>0</v>
      </c>
      <c r="R560" s="465">
        <f t="shared" si="513"/>
        <v>0</v>
      </c>
      <c r="S560" s="465">
        <f t="shared" si="513"/>
        <v>104000</v>
      </c>
      <c r="T560" s="464">
        <f>+Q560+R560+S560</f>
        <v>104000</v>
      </c>
      <c r="U560" s="464">
        <f t="shared" si="510"/>
        <v>1248000</v>
      </c>
      <c r="V560" s="608">
        <v>1</v>
      </c>
      <c r="W560" s="605">
        <v>1</v>
      </c>
      <c r="X560" s="464">
        <f t="shared" si="514"/>
        <v>83200</v>
      </c>
      <c r="Y560" s="465">
        <f t="shared" si="514"/>
        <v>0</v>
      </c>
      <c r="Z560" s="465">
        <f t="shared" si="514"/>
        <v>0</v>
      </c>
      <c r="AA560" s="465">
        <f t="shared" si="514"/>
        <v>104000</v>
      </c>
      <c r="AB560" s="464">
        <f>+Y560+Z560+AA560</f>
        <v>104000</v>
      </c>
      <c r="AC560" s="464">
        <f t="shared" si="511"/>
        <v>1248000</v>
      </c>
      <c r="AD560" s="608">
        <v>1</v>
      </c>
      <c r="AE560" s="605">
        <v>1</v>
      </c>
      <c r="AF560" s="464">
        <f t="shared" si="515"/>
        <v>83200</v>
      </c>
      <c r="AG560" s="465">
        <f t="shared" si="515"/>
        <v>0</v>
      </c>
      <c r="AH560" s="465">
        <f t="shared" si="515"/>
        <v>0</v>
      </c>
      <c r="AI560" s="465">
        <f t="shared" si="515"/>
        <v>104000</v>
      </c>
      <c r="AJ560" s="464">
        <f>+AG560+AH560+AI560</f>
        <v>104000</v>
      </c>
      <c r="AK560" s="464">
        <f t="shared" si="512"/>
        <v>1248000</v>
      </c>
    </row>
    <row r="561" spans="1:37" s="463" customFormat="1" ht="17.25">
      <c r="A561" s="855">
        <v>25</v>
      </c>
      <c r="B561" s="835" t="s">
        <v>1367</v>
      </c>
      <c r="C561" s="809" t="s">
        <v>1960</v>
      </c>
      <c r="D561" s="809">
        <v>1964</v>
      </c>
      <c r="E561" s="809" t="s">
        <v>413</v>
      </c>
      <c r="F561" s="836">
        <v>1</v>
      </c>
      <c r="G561" s="837">
        <v>1</v>
      </c>
      <c r="H561" s="838">
        <v>83200</v>
      </c>
      <c r="I561" s="840"/>
      <c r="J561" s="840"/>
      <c r="K561" s="840">
        <v>95625</v>
      </c>
      <c r="L561" s="838">
        <f t="shared" si="481"/>
        <v>95625</v>
      </c>
      <c r="M561" s="838">
        <f t="shared" si="509"/>
        <v>1147500</v>
      </c>
      <c r="N561" s="608">
        <v>1</v>
      </c>
      <c r="O561" s="605">
        <v>1</v>
      </c>
      <c r="P561" s="464">
        <f t="shared" si="513"/>
        <v>83200</v>
      </c>
      <c r="Q561" s="465">
        <f t="shared" si="513"/>
        <v>0</v>
      </c>
      <c r="R561" s="465">
        <f t="shared" si="513"/>
        <v>0</v>
      </c>
      <c r="S561" s="465">
        <f t="shared" si="513"/>
        <v>95625</v>
      </c>
      <c r="T561" s="464">
        <f>+Q561+R561+S561</f>
        <v>95625</v>
      </c>
      <c r="U561" s="464">
        <f t="shared" si="510"/>
        <v>1147500</v>
      </c>
      <c r="V561" s="608">
        <v>1</v>
      </c>
      <c r="W561" s="605">
        <v>1</v>
      </c>
      <c r="X561" s="464">
        <f t="shared" si="514"/>
        <v>83200</v>
      </c>
      <c r="Y561" s="465">
        <f t="shared" si="514"/>
        <v>0</v>
      </c>
      <c r="Z561" s="465">
        <f t="shared" si="514"/>
        <v>0</v>
      </c>
      <c r="AA561" s="465">
        <f t="shared" si="514"/>
        <v>95625</v>
      </c>
      <c r="AB561" s="464">
        <f>+Y561+Z561+AA561</f>
        <v>95625</v>
      </c>
      <c r="AC561" s="464">
        <f t="shared" si="511"/>
        <v>1147500</v>
      </c>
      <c r="AD561" s="608">
        <v>1</v>
      </c>
      <c r="AE561" s="605">
        <v>1</v>
      </c>
      <c r="AF561" s="464">
        <f t="shared" si="515"/>
        <v>83200</v>
      </c>
      <c r="AG561" s="465">
        <f t="shared" si="515"/>
        <v>0</v>
      </c>
      <c r="AH561" s="465">
        <f t="shared" si="515"/>
        <v>0</v>
      </c>
      <c r="AI561" s="465">
        <f t="shared" si="515"/>
        <v>95625</v>
      </c>
      <c r="AJ561" s="464">
        <f>+AG561+AH561+AI561</f>
        <v>95625</v>
      </c>
      <c r="AK561" s="464">
        <f t="shared" si="512"/>
        <v>1147500</v>
      </c>
    </row>
    <row r="562" spans="1:37" s="463" customFormat="1" ht="17.25">
      <c r="A562" s="875">
        <v>26</v>
      </c>
      <c r="B562" s="880" t="s">
        <v>142</v>
      </c>
      <c r="C562" s="809" t="s">
        <v>1960</v>
      </c>
      <c r="D562" s="809">
        <v>2005</v>
      </c>
      <c r="E562" s="809" t="s">
        <v>413</v>
      </c>
      <c r="F562" s="836">
        <v>1</v>
      </c>
      <c r="G562" s="837">
        <v>1</v>
      </c>
      <c r="H562" s="838">
        <v>83200</v>
      </c>
      <c r="I562" s="839"/>
      <c r="J562" s="839"/>
      <c r="K562" s="840">
        <v>104000</v>
      </c>
      <c r="L562" s="838">
        <f t="shared" si="481"/>
        <v>104000</v>
      </c>
      <c r="M562" s="838">
        <f t="shared" si="509"/>
        <v>1248000</v>
      </c>
      <c r="N562" s="608">
        <v>1</v>
      </c>
      <c r="O562" s="605">
        <v>1</v>
      </c>
      <c r="P562" s="464">
        <f t="shared" si="513"/>
        <v>83200</v>
      </c>
      <c r="Q562" s="465">
        <f t="shared" si="513"/>
        <v>0</v>
      </c>
      <c r="R562" s="465">
        <f t="shared" si="513"/>
        <v>0</v>
      </c>
      <c r="S562" s="465">
        <f t="shared" si="513"/>
        <v>104000</v>
      </c>
      <c r="T562" s="464">
        <f>+Q562+R562+S562</f>
        <v>104000</v>
      </c>
      <c r="U562" s="464">
        <f t="shared" si="510"/>
        <v>1248000</v>
      </c>
      <c r="V562" s="608">
        <v>1</v>
      </c>
      <c r="W562" s="605">
        <v>1</v>
      </c>
      <c r="X562" s="464">
        <f t="shared" si="514"/>
        <v>83200</v>
      </c>
      <c r="Y562" s="465">
        <f t="shared" si="514"/>
        <v>0</v>
      </c>
      <c r="Z562" s="465">
        <f t="shared" si="514"/>
        <v>0</v>
      </c>
      <c r="AA562" s="465">
        <f t="shared" si="514"/>
        <v>104000</v>
      </c>
      <c r="AB562" s="464">
        <f>+Y562+Z562+AA562</f>
        <v>104000</v>
      </c>
      <c r="AC562" s="464">
        <f t="shared" si="511"/>
        <v>1248000</v>
      </c>
      <c r="AD562" s="608">
        <v>1</v>
      </c>
      <c r="AE562" s="605">
        <v>1</v>
      </c>
      <c r="AF562" s="464">
        <f t="shared" si="515"/>
        <v>83200</v>
      </c>
      <c r="AG562" s="465">
        <f t="shared" si="515"/>
        <v>0</v>
      </c>
      <c r="AH562" s="465">
        <f t="shared" si="515"/>
        <v>0</v>
      </c>
      <c r="AI562" s="465">
        <f t="shared" si="515"/>
        <v>104000</v>
      </c>
      <c r="AJ562" s="464">
        <f>+AG562+AH562+AI562</f>
        <v>104000</v>
      </c>
      <c r="AK562" s="464">
        <f t="shared" si="512"/>
        <v>1248000</v>
      </c>
    </row>
    <row r="563" spans="1:37" s="463" customFormat="1" ht="17.25">
      <c r="A563" s="855">
        <v>27</v>
      </c>
      <c r="B563" s="835" t="s">
        <v>837</v>
      </c>
      <c r="C563" s="809" t="s">
        <v>1960</v>
      </c>
      <c r="D563" s="809">
        <v>1988</v>
      </c>
      <c r="E563" s="809" t="s">
        <v>413</v>
      </c>
      <c r="F563" s="836">
        <v>1</v>
      </c>
      <c r="G563" s="837">
        <v>1</v>
      </c>
      <c r="H563" s="838">
        <v>83200</v>
      </c>
      <c r="I563" s="839"/>
      <c r="J563" s="839"/>
      <c r="K563" s="840">
        <v>104000</v>
      </c>
      <c r="L563" s="838">
        <f t="shared" si="481"/>
        <v>104000</v>
      </c>
      <c r="M563" s="838">
        <f t="shared" si="509"/>
        <v>1248000</v>
      </c>
      <c r="N563" s="608">
        <v>1</v>
      </c>
      <c r="O563" s="605">
        <v>1</v>
      </c>
      <c r="P563" s="464">
        <f t="shared" si="513"/>
        <v>83200</v>
      </c>
      <c r="Q563" s="465">
        <f t="shared" si="513"/>
        <v>0</v>
      </c>
      <c r="R563" s="465">
        <f t="shared" si="513"/>
        <v>0</v>
      </c>
      <c r="S563" s="465">
        <f t="shared" si="513"/>
        <v>104000</v>
      </c>
      <c r="T563" s="464">
        <f>+Q563+R563+S563</f>
        <v>104000</v>
      </c>
      <c r="U563" s="464">
        <f t="shared" si="510"/>
        <v>1248000</v>
      </c>
      <c r="V563" s="608">
        <v>1</v>
      </c>
      <c r="W563" s="605">
        <v>1</v>
      </c>
      <c r="X563" s="464">
        <f t="shared" si="514"/>
        <v>83200</v>
      </c>
      <c r="Y563" s="465">
        <f t="shared" si="514"/>
        <v>0</v>
      </c>
      <c r="Z563" s="465">
        <f t="shared" si="514"/>
        <v>0</v>
      </c>
      <c r="AA563" s="465">
        <f t="shared" si="514"/>
        <v>104000</v>
      </c>
      <c r="AB563" s="464">
        <f>+Y563+Z563+AA563</f>
        <v>104000</v>
      </c>
      <c r="AC563" s="464">
        <f t="shared" si="511"/>
        <v>1248000</v>
      </c>
      <c r="AD563" s="608">
        <v>1</v>
      </c>
      <c r="AE563" s="605">
        <v>1</v>
      </c>
      <c r="AF563" s="464">
        <f t="shared" si="515"/>
        <v>83200</v>
      </c>
      <c r="AG563" s="465">
        <f t="shared" si="515"/>
        <v>0</v>
      </c>
      <c r="AH563" s="465">
        <f t="shared" si="515"/>
        <v>0</v>
      </c>
      <c r="AI563" s="465">
        <f t="shared" si="515"/>
        <v>104000</v>
      </c>
      <c r="AJ563" s="464">
        <f>+AG563+AH563+AI563</f>
        <v>104000</v>
      </c>
      <c r="AK563" s="464">
        <f t="shared" si="512"/>
        <v>1248000</v>
      </c>
    </row>
    <row r="564" spans="1:37" s="463" customFormat="1" ht="17.25">
      <c r="A564" s="875">
        <v>28</v>
      </c>
      <c r="B564" s="835" t="s">
        <v>1171</v>
      </c>
      <c r="C564" s="842" t="s">
        <v>1960</v>
      </c>
      <c r="D564" s="842">
        <v>1954</v>
      </c>
      <c r="E564" s="843" t="s">
        <v>408</v>
      </c>
      <c r="F564" s="836">
        <v>1</v>
      </c>
      <c r="G564" s="837">
        <v>1</v>
      </c>
      <c r="H564" s="838">
        <v>83200</v>
      </c>
      <c r="I564" s="840"/>
      <c r="J564" s="840"/>
      <c r="K564" s="840">
        <v>95625</v>
      </c>
      <c r="L564" s="838">
        <f t="shared" si="481"/>
        <v>95625</v>
      </c>
      <c r="M564" s="838">
        <f t="shared" ref="M564:M596" si="516">+L564*12</f>
        <v>1147500</v>
      </c>
      <c r="N564" s="608">
        <v>1</v>
      </c>
      <c r="O564" s="605">
        <v>1</v>
      </c>
      <c r="P564" s="464">
        <f t="shared" si="482"/>
        <v>83200</v>
      </c>
      <c r="Q564" s="465">
        <f t="shared" si="483"/>
        <v>0</v>
      </c>
      <c r="R564" s="465">
        <f t="shared" si="484"/>
        <v>0</v>
      </c>
      <c r="S564" s="465">
        <f t="shared" si="485"/>
        <v>95625</v>
      </c>
      <c r="T564" s="464">
        <f t="shared" si="486"/>
        <v>95625</v>
      </c>
      <c r="U564" s="464">
        <f t="shared" ref="U564:U596" si="517">+T564*12</f>
        <v>1147500</v>
      </c>
      <c r="V564" s="608">
        <v>1</v>
      </c>
      <c r="W564" s="605">
        <v>1</v>
      </c>
      <c r="X564" s="464">
        <f t="shared" si="487"/>
        <v>83200</v>
      </c>
      <c r="Y564" s="465">
        <f t="shared" si="488"/>
        <v>0</v>
      </c>
      <c r="Z564" s="465">
        <f t="shared" si="489"/>
        <v>0</v>
      </c>
      <c r="AA564" s="465">
        <f t="shared" si="490"/>
        <v>95625</v>
      </c>
      <c r="AB564" s="464">
        <f t="shared" si="491"/>
        <v>95625</v>
      </c>
      <c r="AC564" s="464">
        <f t="shared" ref="AC564:AC596" si="518">+AB564*12</f>
        <v>1147500</v>
      </c>
      <c r="AD564" s="608">
        <v>1</v>
      </c>
      <c r="AE564" s="605">
        <v>1</v>
      </c>
      <c r="AF564" s="464">
        <f t="shared" si="492"/>
        <v>83200</v>
      </c>
      <c r="AG564" s="465">
        <f t="shared" si="493"/>
        <v>0</v>
      </c>
      <c r="AH564" s="465">
        <f t="shared" si="494"/>
        <v>0</v>
      </c>
      <c r="AI564" s="465">
        <f t="shared" si="495"/>
        <v>95625</v>
      </c>
      <c r="AJ564" s="464">
        <f t="shared" si="496"/>
        <v>95625</v>
      </c>
      <c r="AK564" s="464">
        <f t="shared" ref="AK564:AK596" si="519">+AJ564*12</f>
        <v>1147500</v>
      </c>
    </row>
    <row r="565" spans="1:37" s="463" customFormat="1" ht="17.25">
      <c r="A565" s="855">
        <v>29</v>
      </c>
      <c r="B565" s="835" t="s">
        <v>236</v>
      </c>
      <c r="C565" s="842" t="s">
        <v>1960</v>
      </c>
      <c r="D565" s="842">
        <v>1956</v>
      </c>
      <c r="E565" s="843" t="s">
        <v>408</v>
      </c>
      <c r="F565" s="836">
        <v>1</v>
      </c>
      <c r="G565" s="837">
        <v>1</v>
      </c>
      <c r="H565" s="838">
        <v>83200</v>
      </c>
      <c r="I565" s="840"/>
      <c r="J565" s="840"/>
      <c r="K565" s="840">
        <v>95625</v>
      </c>
      <c r="L565" s="838">
        <f t="shared" si="481"/>
        <v>95625</v>
      </c>
      <c r="M565" s="838">
        <f t="shared" si="516"/>
        <v>1147500</v>
      </c>
      <c r="N565" s="608">
        <v>1</v>
      </c>
      <c r="O565" s="605">
        <v>1</v>
      </c>
      <c r="P565" s="464">
        <f t="shared" si="482"/>
        <v>83200</v>
      </c>
      <c r="Q565" s="465">
        <f t="shared" si="483"/>
        <v>0</v>
      </c>
      <c r="R565" s="465">
        <f t="shared" si="484"/>
        <v>0</v>
      </c>
      <c r="S565" s="465">
        <f t="shared" si="485"/>
        <v>95625</v>
      </c>
      <c r="T565" s="464">
        <f t="shared" si="486"/>
        <v>95625</v>
      </c>
      <c r="U565" s="464">
        <f t="shared" si="517"/>
        <v>1147500</v>
      </c>
      <c r="V565" s="608">
        <v>1</v>
      </c>
      <c r="W565" s="605">
        <v>1</v>
      </c>
      <c r="X565" s="464">
        <f t="shared" si="487"/>
        <v>83200</v>
      </c>
      <c r="Y565" s="465">
        <f t="shared" si="488"/>
        <v>0</v>
      </c>
      <c r="Z565" s="465">
        <f t="shared" si="489"/>
        <v>0</v>
      </c>
      <c r="AA565" s="465">
        <f t="shared" si="490"/>
        <v>95625</v>
      </c>
      <c r="AB565" s="464">
        <f t="shared" si="491"/>
        <v>95625</v>
      </c>
      <c r="AC565" s="464">
        <f t="shared" si="518"/>
        <v>1147500</v>
      </c>
      <c r="AD565" s="608">
        <v>1</v>
      </c>
      <c r="AE565" s="605">
        <v>1</v>
      </c>
      <c r="AF565" s="464">
        <f t="shared" si="492"/>
        <v>83200</v>
      </c>
      <c r="AG565" s="465">
        <f t="shared" si="493"/>
        <v>0</v>
      </c>
      <c r="AH565" s="465">
        <f t="shared" si="494"/>
        <v>0</v>
      </c>
      <c r="AI565" s="465">
        <f t="shared" si="495"/>
        <v>95625</v>
      </c>
      <c r="AJ565" s="464">
        <f t="shared" si="496"/>
        <v>95625</v>
      </c>
      <c r="AK565" s="464">
        <f t="shared" si="519"/>
        <v>1147500</v>
      </c>
    </row>
    <row r="566" spans="1:37" s="463" customFormat="1" ht="17.25">
      <c r="A566" s="875">
        <v>30</v>
      </c>
      <c r="B566" s="835" t="s">
        <v>237</v>
      </c>
      <c r="C566" s="842" t="s">
        <v>1960</v>
      </c>
      <c r="D566" s="842">
        <v>1959</v>
      </c>
      <c r="E566" s="843" t="s">
        <v>408</v>
      </c>
      <c r="F566" s="836">
        <v>1</v>
      </c>
      <c r="G566" s="837">
        <v>1</v>
      </c>
      <c r="H566" s="838">
        <v>83200</v>
      </c>
      <c r="I566" s="840"/>
      <c r="J566" s="840"/>
      <c r="K566" s="840">
        <v>95625</v>
      </c>
      <c r="L566" s="838">
        <f t="shared" si="481"/>
        <v>95625</v>
      </c>
      <c r="M566" s="838">
        <f t="shared" si="516"/>
        <v>1147500</v>
      </c>
      <c r="N566" s="608">
        <v>1</v>
      </c>
      <c r="O566" s="605">
        <v>1</v>
      </c>
      <c r="P566" s="464">
        <f t="shared" si="482"/>
        <v>83200</v>
      </c>
      <c r="Q566" s="465">
        <f t="shared" si="483"/>
        <v>0</v>
      </c>
      <c r="R566" s="465">
        <f t="shared" si="484"/>
        <v>0</v>
      </c>
      <c r="S566" s="465">
        <f t="shared" si="485"/>
        <v>95625</v>
      </c>
      <c r="T566" s="464">
        <f t="shared" si="486"/>
        <v>95625</v>
      </c>
      <c r="U566" s="464">
        <f t="shared" si="517"/>
        <v>1147500</v>
      </c>
      <c r="V566" s="608">
        <v>1</v>
      </c>
      <c r="W566" s="605">
        <v>1</v>
      </c>
      <c r="X566" s="464">
        <f t="shared" si="487"/>
        <v>83200</v>
      </c>
      <c r="Y566" s="465">
        <f t="shared" si="488"/>
        <v>0</v>
      </c>
      <c r="Z566" s="465">
        <f t="shared" si="489"/>
        <v>0</v>
      </c>
      <c r="AA566" s="465">
        <f t="shared" si="490"/>
        <v>95625</v>
      </c>
      <c r="AB566" s="464">
        <f t="shared" si="491"/>
        <v>95625</v>
      </c>
      <c r="AC566" s="464">
        <f t="shared" si="518"/>
        <v>1147500</v>
      </c>
      <c r="AD566" s="608">
        <v>1</v>
      </c>
      <c r="AE566" s="605">
        <v>1</v>
      </c>
      <c r="AF566" s="464">
        <f t="shared" si="492"/>
        <v>83200</v>
      </c>
      <c r="AG566" s="465">
        <f t="shared" si="493"/>
        <v>0</v>
      </c>
      <c r="AH566" s="465">
        <f t="shared" si="494"/>
        <v>0</v>
      </c>
      <c r="AI566" s="465">
        <f t="shared" si="495"/>
        <v>95625</v>
      </c>
      <c r="AJ566" s="464">
        <f t="shared" si="496"/>
        <v>95625</v>
      </c>
      <c r="AK566" s="464">
        <f t="shared" si="519"/>
        <v>1147500</v>
      </c>
    </row>
    <row r="567" spans="1:37" s="463" customFormat="1" ht="17.25">
      <c r="A567" s="855">
        <v>31</v>
      </c>
      <c r="B567" s="835" t="s">
        <v>238</v>
      </c>
      <c r="C567" s="842" t="s">
        <v>1960</v>
      </c>
      <c r="D567" s="842">
        <v>1956</v>
      </c>
      <c r="E567" s="843" t="s">
        <v>408</v>
      </c>
      <c r="F567" s="836">
        <v>1</v>
      </c>
      <c r="G567" s="837">
        <v>1</v>
      </c>
      <c r="H567" s="838">
        <v>83200</v>
      </c>
      <c r="I567" s="840"/>
      <c r="J567" s="840"/>
      <c r="K567" s="840">
        <v>95625</v>
      </c>
      <c r="L567" s="838">
        <f t="shared" si="481"/>
        <v>95625</v>
      </c>
      <c r="M567" s="838">
        <f t="shared" si="516"/>
        <v>1147500</v>
      </c>
      <c r="N567" s="608">
        <v>1</v>
      </c>
      <c r="O567" s="605">
        <v>1</v>
      </c>
      <c r="P567" s="464">
        <f t="shared" si="482"/>
        <v>83200</v>
      </c>
      <c r="Q567" s="465">
        <f t="shared" si="483"/>
        <v>0</v>
      </c>
      <c r="R567" s="465">
        <f t="shared" si="484"/>
        <v>0</v>
      </c>
      <c r="S567" s="465">
        <f t="shared" si="485"/>
        <v>95625</v>
      </c>
      <c r="T567" s="464">
        <f t="shared" si="486"/>
        <v>95625</v>
      </c>
      <c r="U567" s="464">
        <f t="shared" si="517"/>
        <v>1147500</v>
      </c>
      <c r="V567" s="608">
        <v>1</v>
      </c>
      <c r="W567" s="605">
        <v>1</v>
      </c>
      <c r="X567" s="464">
        <f t="shared" si="487"/>
        <v>83200</v>
      </c>
      <c r="Y567" s="465">
        <f t="shared" si="488"/>
        <v>0</v>
      </c>
      <c r="Z567" s="465">
        <f t="shared" si="489"/>
        <v>0</v>
      </c>
      <c r="AA567" s="465">
        <f t="shared" si="490"/>
        <v>95625</v>
      </c>
      <c r="AB567" s="464">
        <f t="shared" si="491"/>
        <v>95625</v>
      </c>
      <c r="AC567" s="464">
        <f t="shared" si="518"/>
        <v>1147500</v>
      </c>
      <c r="AD567" s="608">
        <v>1</v>
      </c>
      <c r="AE567" s="605">
        <v>1</v>
      </c>
      <c r="AF567" s="464">
        <f t="shared" si="492"/>
        <v>83200</v>
      </c>
      <c r="AG567" s="465">
        <f t="shared" si="493"/>
        <v>0</v>
      </c>
      <c r="AH567" s="465">
        <f t="shared" si="494"/>
        <v>0</v>
      </c>
      <c r="AI567" s="465">
        <f t="shared" si="495"/>
        <v>95625</v>
      </c>
      <c r="AJ567" s="464">
        <f t="shared" si="496"/>
        <v>95625</v>
      </c>
      <c r="AK567" s="464">
        <f t="shared" si="519"/>
        <v>1147500</v>
      </c>
    </row>
    <row r="568" spans="1:37" s="463" customFormat="1" ht="17.25">
      <c r="A568" s="875">
        <v>32</v>
      </c>
      <c r="B568" s="835" t="s">
        <v>880</v>
      </c>
      <c r="C568" s="842" t="s">
        <v>1960</v>
      </c>
      <c r="D568" s="842">
        <v>1959</v>
      </c>
      <c r="E568" s="843" t="s">
        <v>408</v>
      </c>
      <c r="F568" s="836">
        <v>1</v>
      </c>
      <c r="G568" s="837">
        <v>1</v>
      </c>
      <c r="H568" s="838">
        <v>83200</v>
      </c>
      <c r="I568" s="840"/>
      <c r="J568" s="840"/>
      <c r="K568" s="840">
        <v>95625</v>
      </c>
      <c r="L568" s="838">
        <f t="shared" si="481"/>
        <v>95625</v>
      </c>
      <c r="M568" s="838">
        <f t="shared" si="516"/>
        <v>1147500</v>
      </c>
      <c r="N568" s="608">
        <v>1</v>
      </c>
      <c r="O568" s="605">
        <v>1</v>
      </c>
      <c r="P568" s="464">
        <f t="shared" si="482"/>
        <v>83200</v>
      </c>
      <c r="Q568" s="465">
        <f t="shared" si="483"/>
        <v>0</v>
      </c>
      <c r="R568" s="465">
        <f t="shared" si="484"/>
        <v>0</v>
      </c>
      <c r="S568" s="465">
        <f t="shared" si="485"/>
        <v>95625</v>
      </c>
      <c r="T568" s="464">
        <f t="shared" si="486"/>
        <v>95625</v>
      </c>
      <c r="U568" s="464">
        <f t="shared" si="517"/>
        <v>1147500</v>
      </c>
      <c r="V568" s="608">
        <v>1</v>
      </c>
      <c r="W568" s="605">
        <v>1</v>
      </c>
      <c r="X568" s="464">
        <f t="shared" si="487"/>
        <v>83200</v>
      </c>
      <c r="Y568" s="465">
        <f t="shared" si="488"/>
        <v>0</v>
      </c>
      <c r="Z568" s="465">
        <f t="shared" si="489"/>
        <v>0</v>
      </c>
      <c r="AA568" s="465">
        <f t="shared" si="490"/>
        <v>95625</v>
      </c>
      <c r="AB568" s="464">
        <f t="shared" si="491"/>
        <v>95625</v>
      </c>
      <c r="AC568" s="464">
        <f t="shared" si="518"/>
        <v>1147500</v>
      </c>
      <c r="AD568" s="608">
        <v>1</v>
      </c>
      <c r="AE568" s="605">
        <v>1</v>
      </c>
      <c r="AF568" s="464">
        <f t="shared" si="492"/>
        <v>83200</v>
      </c>
      <c r="AG568" s="465">
        <f t="shared" si="493"/>
        <v>0</v>
      </c>
      <c r="AH568" s="465">
        <f t="shared" si="494"/>
        <v>0</v>
      </c>
      <c r="AI568" s="465">
        <f t="shared" si="495"/>
        <v>95625</v>
      </c>
      <c r="AJ568" s="464">
        <f t="shared" si="496"/>
        <v>95625</v>
      </c>
      <c r="AK568" s="464">
        <f t="shared" si="519"/>
        <v>1147500</v>
      </c>
    </row>
    <row r="569" spans="1:37" s="463" customFormat="1" ht="17.25">
      <c r="A569" s="855">
        <v>33</v>
      </c>
      <c r="B569" s="835" t="s">
        <v>1168</v>
      </c>
      <c r="C569" s="809" t="s">
        <v>1960</v>
      </c>
      <c r="D569" s="809">
        <v>1962</v>
      </c>
      <c r="E569" s="835" t="s">
        <v>408</v>
      </c>
      <c r="F569" s="836">
        <v>1</v>
      </c>
      <c r="G569" s="837">
        <v>1</v>
      </c>
      <c r="H569" s="838">
        <v>83200</v>
      </c>
      <c r="I569" s="839"/>
      <c r="J569" s="839"/>
      <c r="K569" s="840">
        <v>95625</v>
      </c>
      <c r="L569" s="838">
        <f t="shared" si="481"/>
        <v>95625</v>
      </c>
      <c r="M569" s="838">
        <f t="shared" si="516"/>
        <v>1147500</v>
      </c>
      <c r="N569" s="608">
        <v>1</v>
      </c>
      <c r="O569" s="605">
        <v>1</v>
      </c>
      <c r="P569" s="464">
        <f t="shared" si="482"/>
        <v>83200</v>
      </c>
      <c r="Q569" s="465">
        <f t="shared" si="483"/>
        <v>0</v>
      </c>
      <c r="R569" s="465">
        <f t="shared" si="484"/>
        <v>0</v>
      </c>
      <c r="S569" s="465">
        <f t="shared" si="485"/>
        <v>95625</v>
      </c>
      <c r="T569" s="464">
        <f t="shared" si="486"/>
        <v>95625</v>
      </c>
      <c r="U569" s="464">
        <f t="shared" si="517"/>
        <v>1147500</v>
      </c>
      <c r="V569" s="608">
        <v>1</v>
      </c>
      <c r="W569" s="605">
        <v>1</v>
      </c>
      <c r="X569" s="464">
        <f t="shared" si="487"/>
        <v>83200</v>
      </c>
      <c r="Y569" s="465">
        <f t="shared" si="488"/>
        <v>0</v>
      </c>
      <c r="Z569" s="465">
        <f t="shared" si="489"/>
        <v>0</v>
      </c>
      <c r="AA569" s="465">
        <f t="shared" si="490"/>
        <v>95625</v>
      </c>
      <c r="AB569" s="464">
        <f t="shared" si="491"/>
        <v>95625</v>
      </c>
      <c r="AC569" s="464">
        <f t="shared" si="518"/>
        <v>1147500</v>
      </c>
      <c r="AD569" s="608">
        <v>1</v>
      </c>
      <c r="AE569" s="605">
        <v>1</v>
      </c>
      <c r="AF569" s="464">
        <f t="shared" si="492"/>
        <v>83200</v>
      </c>
      <c r="AG569" s="465">
        <f t="shared" si="493"/>
        <v>0</v>
      </c>
      <c r="AH569" s="465">
        <f t="shared" si="494"/>
        <v>0</v>
      </c>
      <c r="AI569" s="465">
        <f t="shared" si="495"/>
        <v>95625</v>
      </c>
      <c r="AJ569" s="464">
        <f t="shared" si="496"/>
        <v>95625</v>
      </c>
      <c r="AK569" s="464">
        <f t="shared" si="519"/>
        <v>1147500</v>
      </c>
    </row>
    <row r="570" spans="1:37" s="463" customFormat="1" ht="17.25">
      <c r="A570" s="875">
        <v>34</v>
      </c>
      <c r="B570" s="835" t="s">
        <v>2747</v>
      </c>
      <c r="C570" s="809" t="s">
        <v>1960</v>
      </c>
      <c r="D570" s="809">
        <v>1973</v>
      </c>
      <c r="E570" s="835" t="s">
        <v>408</v>
      </c>
      <c r="F570" s="836">
        <v>1</v>
      </c>
      <c r="G570" s="837">
        <v>1</v>
      </c>
      <c r="H570" s="838">
        <v>83200</v>
      </c>
      <c r="I570" s="839"/>
      <c r="J570" s="839"/>
      <c r="K570" s="840">
        <v>95625</v>
      </c>
      <c r="L570" s="838">
        <f t="shared" si="481"/>
        <v>95625</v>
      </c>
      <c r="M570" s="838">
        <f t="shared" si="516"/>
        <v>1147500</v>
      </c>
      <c r="N570" s="608">
        <v>1</v>
      </c>
      <c r="O570" s="605">
        <v>1</v>
      </c>
      <c r="P570" s="464">
        <f t="shared" si="482"/>
        <v>83200</v>
      </c>
      <c r="Q570" s="465">
        <f t="shared" si="483"/>
        <v>0</v>
      </c>
      <c r="R570" s="465">
        <f t="shared" si="484"/>
        <v>0</v>
      </c>
      <c r="S570" s="465">
        <f t="shared" si="485"/>
        <v>95625</v>
      </c>
      <c r="T570" s="464">
        <f t="shared" si="486"/>
        <v>95625</v>
      </c>
      <c r="U570" s="464">
        <f t="shared" si="517"/>
        <v>1147500</v>
      </c>
      <c r="V570" s="608">
        <v>1</v>
      </c>
      <c r="W570" s="605">
        <v>1</v>
      </c>
      <c r="X570" s="464">
        <f t="shared" si="487"/>
        <v>83200</v>
      </c>
      <c r="Y570" s="465">
        <f t="shared" si="488"/>
        <v>0</v>
      </c>
      <c r="Z570" s="465">
        <f t="shared" si="489"/>
        <v>0</v>
      </c>
      <c r="AA570" s="465">
        <f t="shared" si="490"/>
        <v>95625</v>
      </c>
      <c r="AB570" s="464">
        <f t="shared" si="491"/>
        <v>95625</v>
      </c>
      <c r="AC570" s="464">
        <f t="shared" si="518"/>
        <v>1147500</v>
      </c>
      <c r="AD570" s="608">
        <v>1</v>
      </c>
      <c r="AE570" s="605">
        <v>1</v>
      </c>
      <c r="AF570" s="464">
        <f t="shared" si="492"/>
        <v>83200</v>
      </c>
      <c r="AG570" s="465">
        <f t="shared" si="493"/>
        <v>0</v>
      </c>
      <c r="AH570" s="465">
        <f t="shared" si="494"/>
        <v>0</v>
      </c>
      <c r="AI570" s="465">
        <f t="shared" si="495"/>
        <v>95625</v>
      </c>
      <c r="AJ570" s="464">
        <f t="shared" si="496"/>
        <v>95625</v>
      </c>
      <c r="AK570" s="464">
        <f t="shared" si="519"/>
        <v>1147500</v>
      </c>
    </row>
    <row r="571" spans="1:37" s="463" customFormat="1" ht="17.25">
      <c r="A571" s="855">
        <v>35</v>
      </c>
      <c r="B571" s="835" t="s">
        <v>1357</v>
      </c>
      <c r="C571" s="809" t="s">
        <v>1960</v>
      </c>
      <c r="D571" s="809">
        <v>1968</v>
      </c>
      <c r="E571" s="835" t="s">
        <v>408</v>
      </c>
      <c r="F571" s="836">
        <v>1</v>
      </c>
      <c r="G571" s="837">
        <v>1</v>
      </c>
      <c r="H571" s="838">
        <v>83200</v>
      </c>
      <c r="I571" s="839"/>
      <c r="J571" s="839"/>
      <c r="K571" s="840">
        <v>95625</v>
      </c>
      <c r="L571" s="840">
        <f t="shared" ref="L571:L596" si="520">+I571+J571+K571</f>
        <v>95625</v>
      </c>
      <c r="M571" s="838">
        <f t="shared" si="516"/>
        <v>1147500</v>
      </c>
      <c r="N571" s="608">
        <v>1</v>
      </c>
      <c r="O571" s="605">
        <v>1</v>
      </c>
      <c r="P571" s="464">
        <f t="shared" si="482"/>
        <v>83200</v>
      </c>
      <c r="Q571" s="465">
        <f t="shared" si="483"/>
        <v>0</v>
      </c>
      <c r="R571" s="465">
        <f t="shared" si="484"/>
        <v>0</v>
      </c>
      <c r="S571" s="465">
        <f t="shared" si="485"/>
        <v>95625</v>
      </c>
      <c r="T571" s="464">
        <f t="shared" si="486"/>
        <v>95625</v>
      </c>
      <c r="U571" s="464">
        <f t="shared" si="517"/>
        <v>1147500</v>
      </c>
      <c r="V571" s="608">
        <v>1</v>
      </c>
      <c r="W571" s="605">
        <v>1</v>
      </c>
      <c r="X571" s="464">
        <f t="shared" si="487"/>
        <v>83200</v>
      </c>
      <c r="Y571" s="465">
        <f t="shared" si="488"/>
        <v>0</v>
      </c>
      <c r="Z571" s="465">
        <f t="shared" si="489"/>
        <v>0</v>
      </c>
      <c r="AA571" s="465">
        <f t="shared" si="490"/>
        <v>95625</v>
      </c>
      <c r="AB571" s="464">
        <f t="shared" si="491"/>
        <v>95625</v>
      </c>
      <c r="AC571" s="464">
        <f t="shared" si="518"/>
        <v>1147500</v>
      </c>
      <c r="AD571" s="608">
        <v>1</v>
      </c>
      <c r="AE571" s="605">
        <v>1</v>
      </c>
      <c r="AF571" s="464">
        <f t="shared" si="492"/>
        <v>83200</v>
      </c>
      <c r="AG571" s="465">
        <f t="shared" si="493"/>
        <v>0</v>
      </c>
      <c r="AH571" s="465">
        <f t="shared" si="494"/>
        <v>0</v>
      </c>
      <c r="AI571" s="465">
        <f t="shared" si="495"/>
        <v>95625</v>
      </c>
      <c r="AJ571" s="464">
        <f t="shared" si="496"/>
        <v>95625</v>
      </c>
      <c r="AK571" s="464">
        <f t="shared" si="519"/>
        <v>1147500</v>
      </c>
    </row>
    <row r="572" spans="1:37" s="463" customFormat="1" ht="17.25">
      <c r="A572" s="875">
        <v>36</v>
      </c>
      <c r="B572" s="835" t="s">
        <v>1358</v>
      </c>
      <c r="C572" s="809" t="s">
        <v>1960</v>
      </c>
      <c r="D572" s="809">
        <v>1953</v>
      </c>
      <c r="E572" s="835" t="s">
        <v>408</v>
      </c>
      <c r="F572" s="836">
        <v>1</v>
      </c>
      <c r="G572" s="837">
        <v>1</v>
      </c>
      <c r="H572" s="838">
        <v>83200</v>
      </c>
      <c r="I572" s="839"/>
      <c r="J572" s="839"/>
      <c r="K572" s="840">
        <v>95625</v>
      </c>
      <c r="L572" s="840">
        <f t="shared" si="520"/>
        <v>95625</v>
      </c>
      <c r="M572" s="838">
        <f t="shared" si="516"/>
        <v>1147500</v>
      </c>
      <c r="N572" s="608">
        <v>1</v>
      </c>
      <c r="O572" s="605">
        <v>1</v>
      </c>
      <c r="P572" s="464">
        <f t="shared" si="482"/>
        <v>83200</v>
      </c>
      <c r="Q572" s="465">
        <f t="shared" si="483"/>
        <v>0</v>
      </c>
      <c r="R572" s="465">
        <f t="shared" si="484"/>
        <v>0</v>
      </c>
      <c r="S572" s="465">
        <f t="shared" si="485"/>
        <v>95625</v>
      </c>
      <c r="T572" s="464">
        <f t="shared" si="486"/>
        <v>95625</v>
      </c>
      <c r="U572" s="464">
        <f t="shared" si="517"/>
        <v>1147500</v>
      </c>
      <c r="V572" s="608">
        <v>1</v>
      </c>
      <c r="W572" s="605">
        <v>1</v>
      </c>
      <c r="X572" s="464">
        <f t="shared" si="487"/>
        <v>83200</v>
      </c>
      <c r="Y572" s="465">
        <f t="shared" si="488"/>
        <v>0</v>
      </c>
      <c r="Z572" s="465">
        <f t="shared" si="489"/>
        <v>0</v>
      </c>
      <c r="AA572" s="465">
        <f t="shared" si="490"/>
        <v>95625</v>
      </c>
      <c r="AB572" s="464">
        <f t="shared" si="491"/>
        <v>95625</v>
      </c>
      <c r="AC572" s="464">
        <f t="shared" si="518"/>
        <v>1147500</v>
      </c>
      <c r="AD572" s="608">
        <v>1</v>
      </c>
      <c r="AE572" s="605">
        <v>1</v>
      </c>
      <c r="AF572" s="464">
        <f t="shared" si="492"/>
        <v>83200</v>
      </c>
      <c r="AG572" s="465">
        <f t="shared" si="493"/>
        <v>0</v>
      </c>
      <c r="AH572" s="465">
        <f t="shared" si="494"/>
        <v>0</v>
      </c>
      <c r="AI572" s="465">
        <f t="shared" si="495"/>
        <v>95625</v>
      </c>
      <c r="AJ572" s="464">
        <f t="shared" si="496"/>
        <v>95625</v>
      </c>
      <c r="AK572" s="464">
        <f t="shared" si="519"/>
        <v>1147500</v>
      </c>
    </row>
    <row r="573" spans="1:37" s="463" customFormat="1" ht="17.25">
      <c r="A573" s="855">
        <v>37</v>
      </c>
      <c r="B573" s="835" t="s">
        <v>1359</v>
      </c>
      <c r="C573" s="809" t="s">
        <v>1960</v>
      </c>
      <c r="D573" s="809">
        <v>1952</v>
      </c>
      <c r="E573" s="835" t="s">
        <v>408</v>
      </c>
      <c r="F573" s="836">
        <v>1</v>
      </c>
      <c r="G573" s="837">
        <v>1</v>
      </c>
      <c r="H573" s="838">
        <v>83200</v>
      </c>
      <c r="I573" s="839"/>
      <c r="J573" s="839"/>
      <c r="K573" s="840">
        <v>95625</v>
      </c>
      <c r="L573" s="840">
        <f t="shared" si="520"/>
        <v>95625</v>
      </c>
      <c r="M573" s="838">
        <f t="shared" si="516"/>
        <v>1147500</v>
      </c>
      <c r="N573" s="608">
        <v>1</v>
      </c>
      <c r="O573" s="605">
        <v>1</v>
      </c>
      <c r="P573" s="464">
        <f t="shared" si="482"/>
        <v>83200</v>
      </c>
      <c r="Q573" s="465">
        <f t="shared" si="483"/>
        <v>0</v>
      </c>
      <c r="R573" s="465">
        <f t="shared" si="484"/>
        <v>0</v>
      </c>
      <c r="S573" s="465">
        <f t="shared" si="485"/>
        <v>95625</v>
      </c>
      <c r="T573" s="464">
        <f t="shared" si="486"/>
        <v>95625</v>
      </c>
      <c r="U573" s="464">
        <f t="shared" si="517"/>
        <v>1147500</v>
      </c>
      <c r="V573" s="608">
        <v>1</v>
      </c>
      <c r="W573" s="605">
        <v>1</v>
      </c>
      <c r="X573" s="464">
        <f t="shared" si="487"/>
        <v>83200</v>
      </c>
      <c r="Y573" s="465">
        <f t="shared" si="488"/>
        <v>0</v>
      </c>
      <c r="Z573" s="465">
        <f t="shared" si="489"/>
        <v>0</v>
      </c>
      <c r="AA573" s="465">
        <f t="shared" si="490"/>
        <v>95625</v>
      </c>
      <c r="AB573" s="464">
        <f t="shared" si="491"/>
        <v>95625</v>
      </c>
      <c r="AC573" s="464">
        <f t="shared" si="518"/>
        <v>1147500</v>
      </c>
      <c r="AD573" s="608">
        <v>1</v>
      </c>
      <c r="AE573" s="605">
        <v>1</v>
      </c>
      <c r="AF573" s="464">
        <f t="shared" si="492"/>
        <v>83200</v>
      </c>
      <c r="AG573" s="465">
        <f t="shared" si="493"/>
        <v>0</v>
      </c>
      <c r="AH573" s="465">
        <f t="shared" si="494"/>
        <v>0</v>
      </c>
      <c r="AI573" s="465">
        <f t="shared" si="495"/>
        <v>95625</v>
      </c>
      <c r="AJ573" s="464">
        <f t="shared" si="496"/>
        <v>95625</v>
      </c>
      <c r="AK573" s="464">
        <f t="shared" si="519"/>
        <v>1147500</v>
      </c>
    </row>
    <row r="574" spans="1:37" s="463" customFormat="1" ht="17.25">
      <c r="A574" s="875">
        <v>38</v>
      </c>
      <c r="B574" s="835" t="s">
        <v>2412</v>
      </c>
      <c r="C574" s="809" t="s">
        <v>1960</v>
      </c>
      <c r="D574" s="809">
        <v>1967</v>
      </c>
      <c r="E574" s="835" t="s">
        <v>408</v>
      </c>
      <c r="F574" s="836">
        <v>1</v>
      </c>
      <c r="G574" s="837">
        <v>1</v>
      </c>
      <c r="H574" s="838">
        <v>83200</v>
      </c>
      <c r="I574" s="839"/>
      <c r="J574" s="839"/>
      <c r="K574" s="840">
        <v>95625</v>
      </c>
      <c r="L574" s="840">
        <f t="shared" si="520"/>
        <v>95625</v>
      </c>
      <c r="M574" s="838">
        <f t="shared" si="516"/>
        <v>1147500</v>
      </c>
      <c r="N574" s="608">
        <v>1</v>
      </c>
      <c r="O574" s="605">
        <v>1</v>
      </c>
      <c r="P574" s="464">
        <f t="shared" si="482"/>
        <v>83200</v>
      </c>
      <c r="Q574" s="465">
        <f t="shared" si="483"/>
        <v>0</v>
      </c>
      <c r="R574" s="465">
        <f t="shared" si="484"/>
        <v>0</v>
      </c>
      <c r="S574" s="465">
        <f t="shared" si="485"/>
        <v>95625</v>
      </c>
      <c r="T574" s="464">
        <f t="shared" si="486"/>
        <v>95625</v>
      </c>
      <c r="U574" s="464">
        <f t="shared" si="517"/>
        <v>1147500</v>
      </c>
      <c r="V574" s="608">
        <v>1</v>
      </c>
      <c r="W574" s="605">
        <v>1</v>
      </c>
      <c r="X574" s="464">
        <f t="shared" si="487"/>
        <v>83200</v>
      </c>
      <c r="Y574" s="465">
        <f t="shared" si="488"/>
        <v>0</v>
      </c>
      <c r="Z574" s="465">
        <f t="shared" si="489"/>
        <v>0</v>
      </c>
      <c r="AA574" s="465">
        <f t="shared" si="490"/>
        <v>95625</v>
      </c>
      <c r="AB574" s="464">
        <f t="shared" si="491"/>
        <v>95625</v>
      </c>
      <c r="AC574" s="464">
        <f t="shared" si="518"/>
        <v>1147500</v>
      </c>
      <c r="AD574" s="608">
        <v>1</v>
      </c>
      <c r="AE574" s="605">
        <v>1</v>
      </c>
      <c r="AF574" s="464">
        <f t="shared" si="492"/>
        <v>83200</v>
      </c>
      <c r="AG574" s="465">
        <f t="shared" si="493"/>
        <v>0</v>
      </c>
      <c r="AH574" s="465">
        <f t="shared" si="494"/>
        <v>0</v>
      </c>
      <c r="AI574" s="465">
        <f t="shared" si="495"/>
        <v>95625</v>
      </c>
      <c r="AJ574" s="464">
        <f t="shared" si="496"/>
        <v>95625</v>
      </c>
      <c r="AK574" s="464">
        <f t="shared" si="519"/>
        <v>1147500</v>
      </c>
    </row>
    <row r="575" spans="1:37" s="463" customFormat="1" ht="17.25">
      <c r="A575" s="855">
        <v>39</v>
      </c>
      <c r="B575" s="835" t="s">
        <v>1360</v>
      </c>
      <c r="C575" s="809" t="s">
        <v>1960</v>
      </c>
      <c r="D575" s="809">
        <v>1948</v>
      </c>
      <c r="E575" s="835" t="s">
        <v>408</v>
      </c>
      <c r="F575" s="836">
        <v>1</v>
      </c>
      <c r="G575" s="837">
        <v>1</v>
      </c>
      <c r="H575" s="838">
        <v>83200</v>
      </c>
      <c r="I575" s="839"/>
      <c r="J575" s="839"/>
      <c r="K575" s="840">
        <v>95625</v>
      </c>
      <c r="L575" s="840">
        <f t="shared" si="520"/>
        <v>95625</v>
      </c>
      <c r="M575" s="838">
        <f t="shared" si="516"/>
        <v>1147500</v>
      </c>
      <c r="N575" s="608">
        <v>1</v>
      </c>
      <c r="O575" s="605">
        <v>1</v>
      </c>
      <c r="P575" s="464">
        <f t="shared" si="482"/>
        <v>83200</v>
      </c>
      <c r="Q575" s="465">
        <f t="shared" si="483"/>
        <v>0</v>
      </c>
      <c r="R575" s="465">
        <f t="shared" si="484"/>
        <v>0</v>
      </c>
      <c r="S575" s="465">
        <f t="shared" si="485"/>
        <v>95625</v>
      </c>
      <c r="T575" s="464">
        <f t="shared" si="486"/>
        <v>95625</v>
      </c>
      <c r="U575" s="464">
        <f t="shared" si="517"/>
        <v>1147500</v>
      </c>
      <c r="V575" s="608">
        <v>1</v>
      </c>
      <c r="W575" s="605">
        <v>1</v>
      </c>
      <c r="X575" s="464">
        <f t="shared" si="487"/>
        <v>83200</v>
      </c>
      <c r="Y575" s="465">
        <f t="shared" si="488"/>
        <v>0</v>
      </c>
      <c r="Z575" s="465">
        <f t="shared" si="489"/>
        <v>0</v>
      </c>
      <c r="AA575" s="465">
        <f t="shared" si="490"/>
        <v>95625</v>
      </c>
      <c r="AB575" s="464">
        <f t="shared" si="491"/>
        <v>95625</v>
      </c>
      <c r="AC575" s="464">
        <f t="shared" si="518"/>
        <v>1147500</v>
      </c>
      <c r="AD575" s="608">
        <v>1</v>
      </c>
      <c r="AE575" s="605">
        <v>1</v>
      </c>
      <c r="AF575" s="464">
        <f t="shared" si="492"/>
        <v>83200</v>
      </c>
      <c r="AG575" s="465">
        <f t="shared" si="493"/>
        <v>0</v>
      </c>
      <c r="AH575" s="465">
        <f t="shared" si="494"/>
        <v>0</v>
      </c>
      <c r="AI575" s="465">
        <f t="shared" si="495"/>
        <v>95625</v>
      </c>
      <c r="AJ575" s="464">
        <f t="shared" si="496"/>
        <v>95625</v>
      </c>
      <c r="AK575" s="464">
        <f t="shared" si="519"/>
        <v>1147500</v>
      </c>
    </row>
    <row r="576" spans="1:37" s="463" customFormat="1" ht="17.25">
      <c r="A576" s="875">
        <v>40</v>
      </c>
      <c r="B576" s="835" t="s">
        <v>2748</v>
      </c>
      <c r="C576" s="842" t="s">
        <v>1960</v>
      </c>
      <c r="D576" s="842">
        <v>1961</v>
      </c>
      <c r="E576" s="843" t="s">
        <v>408</v>
      </c>
      <c r="F576" s="836">
        <v>1</v>
      </c>
      <c r="G576" s="837">
        <v>1</v>
      </c>
      <c r="H576" s="838">
        <v>83200</v>
      </c>
      <c r="I576" s="840"/>
      <c r="J576" s="840"/>
      <c r="K576" s="840">
        <v>95625</v>
      </c>
      <c r="L576" s="840">
        <f t="shared" si="520"/>
        <v>95625</v>
      </c>
      <c r="M576" s="838">
        <f t="shared" si="516"/>
        <v>1147500</v>
      </c>
      <c r="N576" s="608">
        <v>1</v>
      </c>
      <c r="O576" s="605">
        <v>1</v>
      </c>
      <c r="P576" s="464">
        <f t="shared" si="482"/>
        <v>83200</v>
      </c>
      <c r="Q576" s="465">
        <f t="shared" si="483"/>
        <v>0</v>
      </c>
      <c r="R576" s="465">
        <f t="shared" si="484"/>
        <v>0</v>
      </c>
      <c r="S576" s="465">
        <f t="shared" si="485"/>
        <v>95625</v>
      </c>
      <c r="T576" s="464">
        <f t="shared" si="486"/>
        <v>95625</v>
      </c>
      <c r="U576" s="464">
        <f t="shared" si="517"/>
        <v>1147500</v>
      </c>
      <c r="V576" s="608">
        <v>1</v>
      </c>
      <c r="W576" s="605">
        <v>1</v>
      </c>
      <c r="X576" s="464">
        <f t="shared" si="487"/>
        <v>83200</v>
      </c>
      <c r="Y576" s="465">
        <f t="shared" si="488"/>
        <v>0</v>
      </c>
      <c r="Z576" s="465">
        <f t="shared" si="489"/>
        <v>0</v>
      </c>
      <c r="AA576" s="465">
        <f t="shared" si="490"/>
        <v>95625</v>
      </c>
      <c r="AB576" s="464">
        <f t="shared" si="491"/>
        <v>95625</v>
      </c>
      <c r="AC576" s="464">
        <f t="shared" si="518"/>
        <v>1147500</v>
      </c>
      <c r="AD576" s="608">
        <v>1</v>
      </c>
      <c r="AE576" s="605">
        <v>1</v>
      </c>
      <c r="AF576" s="464">
        <f t="shared" si="492"/>
        <v>83200</v>
      </c>
      <c r="AG576" s="465">
        <f t="shared" si="493"/>
        <v>0</v>
      </c>
      <c r="AH576" s="465">
        <f t="shared" si="494"/>
        <v>0</v>
      </c>
      <c r="AI576" s="465">
        <f t="shared" si="495"/>
        <v>95625</v>
      </c>
      <c r="AJ576" s="464">
        <f t="shared" si="496"/>
        <v>95625</v>
      </c>
      <c r="AK576" s="464">
        <f t="shared" si="519"/>
        <v>1147500</v>
      </c>
    </row>
    <row r="577" spans="1:37" s="463" customFormat="1" ht="17.25">
      <c r="A577" s="855">
        <v>41</v>
      </c>
      <c r="B577" s="835" t="s">
        <v>1361</v>
      </c>
      <c r="C577" s="842" t="s">
        <v>1960</v>
      </c>
      <c r="D577" s="842">
        <v>1948</v>
      </c>
      <c r="E577" s="843" t="s">
        <v>408</v>
      </c>
      <c r="F577" s="836">
        <v>1</v>
      </c>
      <c r="G577" s="837">
        <v>1</v>
      </c>
      <c r="H577" s="838">
        <v>83200</v>
      </c>
      <c r="I577" s="840"/>
      <c r="J577" s="840"/>
      <c r="K577" s="840">
        <v>95625</v>
      </c>
      <c r="L577" s="840">
        <f t="shared" si="520"/>
        <v>95625</v>
      </c>
      <c r="M577" s="838">
        <f t="shared" si="516"/>
        <v>1147500</v>
      </c>
      <c r="N577" s="608">
        <v>1</v>
      </c>
      <c r="O577" s="605">
        <v>1</v>
      </c>
      <c r="P577" s="464">
        <f t="shared" si="482"/>
        <v>83200</v>
      </c>
      <c r="Q577" s="465">
        <f t="shared" si="483"/>
        <v>0</v>
      </c>
      <c r="R577" s="465">
        <f t="shared" si="484"/>
        <v>0</v>
      </c>
      <c r="S577" s="465">
        <f t="shared" si="485"/>
        <v>95625</v>
      </c>
      <c r="T577" s="464">
        <f t="shared" si="486"/>
        <v>95625</v>
      </c>
      <c r="U577" s="464">
        <f t="shared" si="517"/>
        <v>1147500</v>
      </c>
      <c r="V577" s="608">
        <v>1</v>
      </c>
      <c r="W577" s="605">
        <v>1</v>
      </c>
      <c r="X577" s="464">
        <f t="shared" si="487"/>
        <v>83200</v>
      </c>
      <c r="Y577" s="465">
        <f t="shared" si="488"/>
        <v>0</v>
      </c>
      <c r="Z577" s="465">
        <f t="shared" si="489"/>
        <v>0</v>
      </c>
      <c r="AA577" s="465">
        <f t="shared" si="490"/>
        <v>95625</v>
      </c>
      <c r="AB577" s="464">
        <f t="shared" si="491"/>
        <v>95625</v>
      </c>
      <c r="AC577" s="464">
        <f t="shared" si="518"/>
        <v>1147500</v>
      </c>
      <c r="AD577" s="608">
        <v>1</v>
      </c>
      <c r="AE577" s="605">
        <v>1</v>
      </c>
      <c r="AF577" s="464">
        <f t="shared" si="492"/>
        <v>83200</v>
      </c>
      <c r="AG577" s="465">
        <f t="shared" si="493"/>
        <v>0</v>
      </c>
      <c r="AH577" s="465">
        <f t="shared" si="494"/>
        <v>0</v>
      </c>
      <c r="AI577" s="465">
        <f t="shared" si="495"/>
        <v>95625</v>
      </c>
      <c r="AJ577" s="464">
        <f t="shared" si="496"/>
        <v>95625</v>
      </c>
      <c r="AK577" s="464">
        <f t="shared" si="519"/>
        <v>1147500</v>
      </c>
    </row>
    <row r="578" spans="1:37" s="463" customFormat="1" ht="17.25">
      <c r="A578" s="875">
        <v>42</v>
      </c>
      <c r="B578" s="835" t="s">
        <v>3270</v>
      </c>
      <c r="C578" s="842" t="s">
        <v>1961</v>
      </c>
      <c r="D578" s="842">
        <v>1986</v>
      </c>
      <c r="E578" s="843" t="s">
        <v>408</v>
      </c>
      <c r="F578" s="836">
        <v>1</v>
      </c>
      <c r="G578" s="837">
        <v>1</v>
      </c>
      <c r="H578" s="838">
        <v>83200</v>
      </c>
      <c r="I578" s="840"/>
      <c r="J578" s="840"/>
      <c r="K578" s="840">
        <v>104000</v>
      </c>
      <c r="L578" s="840">
        <f t="shared" si="520"/>
        <v>104000</v>
      </c>
      <c r="M578" s="838">
        <f t="shared" si="516"/>
        <v>1248000</v>
      </c>
      <c r="N578" s="608">
        <v>1</v>
      </c>
      <c r="O578" s="605">
        <v>1</v>
      </c>
      <c r="P578" s="464">
        <f t="shared" si="482"/>
        <v>83200</v>
      </c>
      <c r="Q578" s="465">
        <f t="shared" si="483"/>
        <v>0</v>
      </c>
      <c r="R578" s="465">
        <f t="shared" si="484"/>
        <v>0</v>
      </c>
      <c r="S578" s="465">
        <f t="shared" si="485"/>
        <v>104000</v>
      </c>
      <c r="T578" s="464">
        <f t="shared" si="486"/>
        <v>104000</v>
      </c>
      <c r="U578" s="464">
        <f t="shared" si="517"/>
        <v>1248000</v>
      </c>
      <c r="V578" s="608">
        <v>1</v>
      </c>
      <c r="W578" s="605">
        <v>1</v>
      </c>
      <c r="X578" s="464">
        <f t="shared" si="487"/>
        <v>83200</v>
      </c>
      <c r="Y578" s="465">
        <f t="shared" si="488"/>
        <v>0</v>
      </c>
      <c r="Z578" s="465">
        <f t="shared" si="489"/>
        <v>0</v>
      </c>
      <c r="AA578" s="465">
        <f t="shared" si="490"/>
        <v>104000</v>
      </c>
      <c r="AB578" s="464">
        <f t="shared" si="491"/>
        <v>104000</v>
      </c>
      <c r="AC578" s="464">
        <f t="shared" si="518"/>
        <v>1248000</v>
      </c>
      <c r="AD578" s="608">
        <v>1</v>
      </c>
      <c r="AE578" s="605">
        <v>1</v>
      </c>
      <c r="AF578" s="464">
        <f t="shared" si="492"/>
        <v>83200</v>
      </c>
      <c r="AG578" s="465">
        <f t="shared" si="493"/>
        <v>0</v>
      </c>
      <c r="AH578" s="465">
        <f t="shared" si="494"/>
        <v>0</v>
      </c>
      <c r="AI578" s="465">
        <f t="shared" si="495"/>
        <v>104000</v>
      </c>
      <c r="AJ578" s="464">
        <f t="shared" si="496"/>
        <v>104000</v>
      </c>
      <c r="AK578" s="464">
        <f t="shared" si="519"/>
        <v>1248000</v>
      </c>
    </row>
    <row r="579" spans="1:37" s="463" customFormat="1" ht="17.25">
      <c r="A579" s="855">
        <v>43</v>
      </c>
      <c r="B579" s="835" t="s">
        <v>881</v>
      </c>
      <c r="C579" s="842" t="s">
        <v>1960</v>
      </c>
      <c r="D579" s="842">
        <v>1967</v>
      </c>
      <c r="E579" s="843" t="s">
        <v>408</v>
      </c>
      <c r="F579" s="836">
        <v>1</v>
      </c>
      <c r="G579" s="837">
        <v>1</v>
      </c>
      <c r="H579" s="838">
        <v>83200</v>
      </c>
      <c r="I579" s="840"/>
      <c r="J579" s="840"/>
      <c r="K579" s="840">
        <v>95625</v>
      </c>
      <c r="L579" s="840">
        <f t="shared" si="520"/>
        <v>95625</v>
      </c>
      <c r="M579" s="838">
        <f t="shared" si="516"/>
        <v>1147500</v>
      </c>
      <c r="N579" s="608">
        <v>1</v>
      </c>
      <c r="O579" s="605">
        <v>1</v>
      </c>
      <c r="P579" s="464">
        <f t="shared" si="482"/>
        <v>83200</v>
      </c>
      <c r="Q579" s="465">
        <f t="shared" si="483"/>
        <v>0</v>
      </c>
      <c r="R579" s="465">
        <f t="shared" si="484"/>
        <v>0</v>
      </c>
      <c r="S579" s="465">
        <f t="shared" si="485"/>
        <v>95625</v>
      </c>
      <c r="T579" s="464">
        <f t="shared" si="486"/>
        <v>95625</v>
      </c>
      <c r="U579" s="464">
        <f t="shared" si="517"/>
        <v>1147500</v>
      </c>
      <c r="V579" s="608">
        <v>1</v>
      </c>
      <c r="W579" s="605">
        <v>1</v>
      </c>
      <c r="X579" s="464">
        <f t="shared" si="487"/>
        <v>83200</v>
      </c>
      <c r="Y579" s="465">
        <f t="shared" si="488"/>
        <v>0</v>
      </c>
      <c r="Z579" s="465">
        <f t="shared" si="489"/>
        <v>0</v>
      </c>
      <c r="AA579" s="465">
        <f t="shared" si="490"/>
        <v>95625</v>
      </c>
      <c r="AB579" s="464">
        <f t="shared" si="491"/>
        <v>95625</v>
      </c>
      <c r="AC579" s="464">
        <f t="shared" si="518"/>
        <v>1147500</v>
      </c>
      <c r="AD579" s="608">
        <v>1</v>
      </c>
      <c r="AE579" s="605">
        <v>1</v>
      </c>
      <c r="AF579" s="464">
        <f t="shared" si="492"/>
        <v>83200</v>
      </c>
      <c r="AG579" s="465">
        <f t="shared" si="493"/>
        <v>0</v>
      </c>
      <c r="AH579" s="465">
        <f t="shared" si="494"/>
        <v>0</v>
      </c>
      <c r="AI579" s="465">
        <f t="shared" si="495"/>
        <v>95625</v>
      </c>
      <c r="AJ579" s="464">
        <f t="shared" si="496"/>
        <v>95625</v>
      </c>
      <c r="AK579" s="464">
        <f t="shared" si="519"/>
        <v>1147500</v>
      </c>
    </row>
    <row r="580" spans="1:37" s="463" customFormat="1" ht="17.25">
      <c r="A580" s="875">
        <v>44</v>
      </c>
      <c r="B580" s="835" t="s">
        <v>3271</v>
      </c>
      <c r="C580" s="842" t="s">
        <v>1960</v>
      </c>
      <c r="D580" s="842">
        <v>1963</v>
      </c>
      <c r="E580" s="843" t="s">
        <v>408</v>
      </c>
      <c r="F580" s="836">
        <v>1</v>
      </c>
      <c r="G580" s="837">
        <v>1</v>
      </c>
      <c r="H580" s="838">
        <v>83200</v>
      </c>
      <c r="I580" s="840"/>
      <c r="J580" s="840"/>
      <c r="K580" s="840">
        <v>95625</v>
      </c>
      <c r="L580" s="840">
        <f t="shared" si="520"/>
        <v>95625</v>
      </c>
      <c r="M580" s="838">
        <f t="shared" si="516"/>
        <v>1147500</v>
      </c>
      <c r="N580" s="608">
        <v>1</v>
      </c>
      <c r="O580" s="605">
        <v>1</v>
      </c>
      <c r="P580" s="464">
        <f t="shared" si="482"/>
        <v>83200</v>
      </c>
      <c r="Q580" s="465">
        <f t="shared" si="483"/>
        <v>0</v>
      </c>
      <c r="R580" s="465">
        <f t="shared" si="484"/>
        <v>0</v>
      </c>
      <c r="S580" s="465">
        <f t="shared" si="485"/>
        <v>95625</v>
      </c>
      <c r="T580" s="464">
        <f t="shared" si="486"/>
        <v>95625</v>
      </c>
      <c r="U580" s="464">
        <f t="shared" si="517"/>
        <v>1147500</v>
      </c>
      <c r="V580" s="608">
        <v>1</v>
      </c>
      <c r="W580" s="605">
        <v>1</v>
      </c>
      <c r="X580" s="464">
        <f t="shared" si="487"/>
        <v>83200</v>
      </c>
      <c r="Y580" s="465">
        <f t="shared" si="488"/>
        <v>0</v>
      </c>
      <c r="Z580" s="465">
        <f t="shared" si="489"/>
        <v>0</v>
      </c>
      <c r="AA580" s="465">
        <f t="shared" si="490"/>
        <v>95625</v>
      </c>
      <c r="AB580" s="464">
        <f t="shared" si="491"/>
        <v>95625</v>
      </c>
      <c r="AC580" s="464">
        <f t="shared" si="518"/>
        <v>1147500</v>
      </c>
      <c r="AD580" s="608">
        <v>1</v>
      </c>
      <c r="AE580" s="605">
        <v>1</v>
      </c>
      <c r="AF580" s="464">
        <f t="shared" si="492"/>
        <v>83200</v>
      </c>
      <c r="AG580" s="465">
        <f t="shared" si="493"/>
        <v>0</v>
      </c>
      <c r="AH580" s="465">
        <f t="shared" si="494"/>
        <v>0</v>
      </c>
      <c r="AI580" s="465">
        <f t="shared" si="495"/>
        <v>95625</v>
      </c>
      <c r="AJ580" s="464">
        <f t="shared" si="496"/>
        <v>95625</v>
      </c>
      <c r="AK580" s="464">
        <f t="shared" si="519"/>
        <v>1147500</v>
      </c>
    </row>
    <row r="581" spans="1:37" s="463" customFormat="1" ht="17.25">
      <c r="A581" s="855">
        <v>45</v>
      </c>
      <c r="B581" s="835" t="s">
        <v>2749</v>
      </c>
      <c r="C581" s="842" t="s">
        <v>1961</v>
      </c>
      <c r="D581" s="842">
        <v>1956</v>
      </c>
      <c r="E581" s="843" t="s">
        <v>408</v>
      </c>
      <c r="F581" s="836">
        <v>1</v>
      </c>
      <c r="G581" s="837">
        <v>1</v>
      </c>
      <c r="H581" s="838">
        <v>83200</v>
      </c>
      <c r="I581" s="840"/>
      <c r="J581" s="840"/>
      <c r="K581" s="840">
        <v>95625</v>
      </c>
      <c r="L581" s="840">
        <f t="shared" si="520"/>
        <v>95625</v>
      </c>
      <c r="M581" s="838">
        <f t="shared" si="516"/>
        <v>1147500</v>
      </c>
      <c r="N581" s="608">
        <v>1</v>
      </c>
      <c r="O581" s="605">
        <v>1</v>
      </c>
      <c r="P581" s="464">
        <f t="shared" si="482"/>
        <v>83200</v>
      </c>
      <c r="Q581" s="465">
        <f t="shared" si="483"/>
        <v>0</v>
      </c>
      <c r="R581" s="465">
        <f t="shared" si="484"/>
        <v>0</v>
      </c>
      <c r="S581" s="465">
        <f t="shared" si="485"/>
        <v>95625</v>
      </c>
      <c r="T581" s="464">
        <f t="shared" si="486"/>
        <v>95625</v>
      </c>
      <c r="U581" s="464">
        <f t="shared" si="517"/>
        <v>1147500</v>
      </c>
      <c r="V581" s="608">
        <v>1</v>
      </c>
      <c r="W581" s="605">
        <v>1</v>
      </c>
      <c r="X581" s="464">
        <f t="shared" si="487"/>
        <v>83200</v>
      </c>
      <c r="Y581" s="465">
        <f t="shared" si="488"/>
        <v>0</v>
      </c>
      <c r="Z581" s="465">
        <f t="shared" si="489"/>
        <v>0</v>
      </c>
      <c r="AA581" s="465">
        <f t="shared" si="490"/>
        <v>95625</v>
      </c>
      <c r="AB581" s="464">
        <f t="shared" si="491"/>
        <v>95625</v>
      </c>
      <c r="AC581" s="464">
        <f t="shared" si="518"/>
        <v>1147500</v>
      </c>
      <c r="AD581" s="608">
        <v>1</v>
      </c>
      <c r="AE581" s="605">
        <v>1</v>
      </c>
      <c r="AF581" s="464">
        <f t="shared" si="492"/>
        <v>83200</v>
      </c>
      <c r="AG581" s="465">
        <f t="shared" si="493"/>
        <v>0</v>
      </c>
      <c r="AH581" s="465">
        <f t="shared" si="494"/>
        <v>0</v>
      </c>
      <c r="AI581" s="465">
        <f t="shared" si="495"/>
        <v>95625</v>
      </c>
      <c r="AJ581" s="464">
        <f t="shared" si="496"/>
        <v>95625</v>
      </c>
      <c r="AK581" s="464">
        <f t="shared" si="519"/>
        <v>1147500</v>
      </c>
    </row>
    <row r="582" spans="1:37" s="463" customFormat="1" ht="17.25">
      <c r="A582" s="875">
        <v>46</v>
      </c>
      <c r="B582" s="835" t="s">
        <v>882</v>
      </c>
      <c r="C582" s="842" t="s">
        <v>1960</v>
      </c>
      <c r="D582" s="842">
        <v>1974</v>
      </c>
      <c r="E582" s="843" t="s">
        <v>408</v>
      </c>
      <c r="F582" s="836">
        <v>1</v>
      </c>
      <c r="G582" s="837">
        <v>1</v>
      </c>
      <c r="H582" s="838">
        <v>83200</v>
      </c>
      <c r="I582" s="840"/>
      <c r="J582" s="840"/>
      <c r="K582" s="840">
        <v>104000</v>
      </c>
      <c r="L582" s="840">
        <f t="shared" si="520"/>
        <v>104000</v>
      </c>
      <c r="M582" s="838">
        <f t="shared" si="516"/>
        <v>1248000</v>
      </c>
      <c r="N582" s="608">
        <v>1</v>
      </c>
      <c r="O582" s="605">
        <v>1</v>
      </c>
      <c r="P582" s="464">
        <f t="shared" si="482"/>
        <v>83200</v>
      </c>
      <c r="Q582" s="465">
        <f t="shared" si="483"/>
        <v>0</v>
      </c>
      <c r="R582" s="465">
        <f t="shared" si="484"/>
        <v>0</v>
      </c>
      <c r="S582" s="465">
        <f t="shared" si="485"/>
        <v>104000</v>
      </c>
      <c r="T582" s="464">
        <f t="shared" si="486"/>
        <v>104000</v>
      </c>
      <c r="U582" s="464">
        <f t="shared" si="517"/>
        <v>1248000</v>
      </c>
      <c r="V582" s="608">
        <v>1</v>
      </c>
      <c r="W582" s="605">
        <v>1</v>
      </c>
      <c r="X582" s="464">
        <f t="shared" si="487"/>
        <v>83200</v>
      </c>
      <c r="Y582" s="465">
        <f t="shared" si="488"/>
        <v>0</v>
      </c>
      <c r="Z582" s="465">
        <f t="shared" si="489"/>
        <v>0</v>
      </c>
      <c r="AA582" s="465">
        <f t="shared" si="490"/>
        <v>104000</v>
      </c>
      <c r="AB582" s="464">
        <f t="shared" si="491"/>
        <v>104000</v>
      </c>
      <c r="AC582" s="464">
        <f t="shared" si="518"/>
        <v>1248000</v>
      </c>
      <c r="AD582" s="608">
        <v>1</v>
      </c>
      <c r="AE582" s="605">
        <v>1</v>
      </c>
      <c r="AF582" s="464">
        <f t="shared" si="492"/>
        <v>83200</v>
      </c>
      <c r="AG582" s="465">
        <f t="shared" si="493"/>
        <v>0</v>
      </c>
      <c r="AH582" s="465">
        <f t="shared" si="494"/>
        <v>0</v>
      </c>
      <c r="AI582" s="465">
        <f t="shared" si="495"/>
        <v>104000</v>
      </c>
      <c r="AJ582" s="464">
        <f t="shared" si="496"/>
        <v>104000</v>
      </c>
      <c r="AK582" s="464">
        <f t="shared" si="519"/>
        <v>1248000</v>
      </c>
    </row>
    <row r="583" spans="1:37" s="463" customFormat="1" ht="17.25">
      <c r="A583" s="855">
        <v>47</v>
      </c>
      <c r="B583" s="835" t="s">
        <v>2135</v>
      </c>
      <c r="C583" s="842" t="s">
        <v>1960</v>
      </c>
      <c r="D583" s="842">
        <v>1989</v>
      </c>
      <c r="E583" s="843" t="s">
        <v>408</v>
      </c>
      <c r="F583" s="836">
        <v>1</v>
      </c>
      <c r="G583" s="837">
        <v>1</v>
      </c>
      <c r="H583" s="838">
        <v>83200</v>
      </c>
      <c r="I583" s="840"/>
      <c r="J583" s="840"/>
      <c r="K583" s="840">
        <v>104000</v>
      </c>
      <c r="L583" s="840">
        <f t="shared" si="520"/>
        <v>104000</v>
      </c>
      <c r="M583" s="838">
        <f t="shared" si="516"/>
        <v>1248000</v>
      </c>
      <c r="N583" s="608">
        <v>1</v>
      </c>
      <c r="O583" s="605">
        <v>1</v>
      </c>
      <c r="P583" s="464">
        <f t="shared" si="482"/>
        <v>83200</v>
      </c>
      <c r="Q583" s="465">
        <f t="shared" si="483"/>
        <v>0</v>
      </c>
      <c r="R583" s="465">
        <f t="shared" si="484"/>
        <v>0</v>
      </c>
      <c r="S583" s="465">
        <f t="shared" si="485"/>
        <v>104000</v>
      </c>
      <c r="T583" s="464">
        <f t="shared" si="486"/>
        <v>104000</v>
      </c>
      <c r="U583" s="464">
        <f t="shared" si="517"/>
        <v>1248000</v>
      </c>
      <c r="V583" s="608">
        <v>1</v>
      </c>
      <c r="W583" s="605">
        <v>1</v>
      </c>
      <c r="X583" s="464">
        <f t="shared" si="487"/>
        <v>83200</v>
      </c>
      <c r="Y583" s="465">
        <f t="shared" si="488"/>
        <v>0</v>
      </c>
      <c r="Z583" s="465">
        <f t="shared" si="489"/>
        <v>0</v>
      </c>
      <c r="AA583" s="465">
        <f t="shared" si="490"/>
        <v>104000</v>
      </c>
      <c r="AB583" s="464">
        <f t="shared" si="491"/>
        <v>104000</v>
      </c>
      <c r="AC583" s="464">
        <f t="shared" si="518"/>
        <v>1248000</v>
      </c>
      <c r="AD583" s="608">
        <v>1</v>
      </c>
      <c r="AE583" s="605">
        <v>1</v>
      </c>
      <c r="AF583" s="464">
        <f t="shared" si="492"/>
        <v>83200</v>
      </c>
      <c r="AG583" s="465">
        <f t="shared" si="493"/>
        <v>0</v>
      </c>
      <c r="AH583" s="465">
        <f t="shared" si="494"/>
        <v>0</v>
      </c>
      <c r="AI583" s="465">
        <f t="shared" si="495"/>
        <v>104000</v>
      </c>
      <c r="AJ583" s="464">
        <f t="shared" si="496"/>
        <v>104000</v>
      </c>
      <c r="AK583" s="464">
        <f t="shared" si="519"/>
        <v>1248000</v>
      </c>
    </row>
    <row r="584" spans="1:37" s="463" customFormat="1" ht="17.25">
      <c r="A584" s="875">
        <v>48</v>
      </c>
      <c r="B584" s="835" t="s">
        <v>206</v>
      </c>
      <c r="C584" s="842" t="s">
        <v>1960</v>
      </c>
      <c r="D584" s="842">
        <v>1961</v>
      </c>
      <c r="E584" s="843" t="s">
        <v>408</v>
      </c>
      <c r="F584" s="836">
        <v>1</v>
      </c>
      <c r="G584" s="837">
        <v>1</v>
      </c>
      <c r="H584" s="838">
        <v>83200</v>
      </c>
      <c r="I584" s="840"/>
      <c r="J584" s="840"/>
      <c r="K584" s="840">
        <v>95625</v>
      </c>
      <c r="L584" s="840">
        <f t="shared" si="520"/>
        <v>95625</v>
      </c>
      <c r="M584" s="838">
        <f t="shared" si="516"/>
        <v>1147500</v>
      </c>
      <c r="N584" s="608">
        <v>1</v>
      </c>
      <c r="O584" s="605">
        <v>1</v>
      </c>
      <c r="P584" s="464">
        <f t="shared" si="482"/>
        <v>83200</v>
      </c>
      <c r="Q584" s="465">
        <f t="shared" si="483"/>
        <v>0</v>
      </c>
      <c r="R584" s="465">
        <f t="shared" si="484"/>
        <v>0</v>
      </c>
      <c r="S584" s="465">
        <f t="shared" si="485"/>
        <v>95625</v>
      </c>
      <c r="T584" s="464">
        <f t="shared" si="486"/>
        <v>95625</v>
      </c>
      <c r="U584" s="464">
        <f t="shared" si="517"/>
        <v>1147500</v>
      </c>
      <c r="V584" s="608">
        <v>1</v>
      </c>
      <c r="W584" s="605">
        <v>1</v>
      </c>
      <c r="X584" s="464">
        <f t="shared" si="487"/>
        <v>83200</v>
      </c>
      <c r="Y584" s="465">
        <f t="shared" si="488"/>
        <v>0</v>
      </c>
      <c r="Z584" s="465">
        <f t="shared" si="489"/>
        <v>0</v>
      </c>
      <c r="AA584" s="465">
        <f t="shared" si="490"/>
        <v>95625</v>
      </c>
      <c r="AB584" s="464">
        <f t="shared" si="491"/>
        <v>95625</v>
      </c>
      <c r="AC584" s="464">
        <f t="shared" si="518"/>
        <v>1147500</v>
      </c>
      <c r="AD584" s="608">
        <v>1</v>
      </c>
      <c r="AE584" s="605">
        <v>1</v>
      </c>
      <c r="AF584" s="464">
        <f t="shared" si="492"/>
        <v>83200</v>
      </c>
      <c r="AG584" s="465">
        <f t="shared" si="493"/>
        <v>0</v>
      </c>
      <c r="AH584" s="465">
        <f t="shared" si="494"/>
        <v>0</v>
      </c>
      <c r="AI584" s="465">
        <f t="shared" si="495"/>
        <v>95625</v>
      </c>
      <c r="AJ584" s="464">
        <f t="shared" si="496"/>
        <v>95625</v>
      </c>
      <c r="AK584" s="464">
        <f t="shared" si="519"/>
        <v>1147500</v>
      </c>
    </row>
    <row r="585" spans="1:37" s="463" customFormat="1" ht="17.25">
      <c r="A585" s="855">
        <v>49</v>
      </c>
      <c r="B585" s="835" t="s">
        <v>1522</v>
      </c>
      <c r="C585" s="842" t="s">
        <v>1960</v>
      </c>
      <c r="D585" s="842">
        <v>1950</v>
      </c>
      <c r="E585" s="843" t="s">
        <v>408</v>
      </c>
      <c r="F585" s="836">
        <v>1</v>
      </c>
      <c r="G585" s="837">
        <v>1</v>
      </c>
      <c r="H585" s="838">
        <v>83200</v>
      </c>
      <c r="I585" s="840"/>
      <c r="J585" s="840"/>
      <c r="K585" s="840">
        <v>95625</v>
      </c>
      <c r="L585" s="840">
        <f t="shared" si="520"/>
        <v>95625</v>
      </c>
      <c r="M585" s="838">
        <f t="shared" si="516"/>
        <v>1147500</v>
      </c>
      <c r="N585" s="608">
        <v>1</v>
      </c>
      <c r="O585" s="605">
        <v>1</v>
      </c>
      <c r="P585" s="464">
        <f t="shared" si="482"/>
        <v>83200</v>
      </c>
      <c r="Q585" s="465">
        <f t="shared" si="483"/>
        <v>0</v>
      </c>
      <c r="R585" s="465">
        <f t="shared" si="484"/>
        <v>0</v>
      </c>
      <c r="S585" s="465">
        <f t="shared" si="485"/>
        <v>95625</v>
      </c>
      <c r="T585" s="464">
        <f t="shared" si="486"/>
        <v>95625</v>
      </c>
      <c r="U585" s="464">
        <f t="shared" si="517"/>
        <v>1147500</v>
      </c>
      <c r="V585" s="608">
        <v>1</v>
      </c>
      <c r="W585" s="605">
        <v>1</v>
      </c>
      <c r="X585" s="464">
        <f t="shared" si="487"/>
        <v>83200</v>
      </c>
      <c r="Y585" s="465">
        <f t="shared" si="488"/>
        <v>0</v>
      </c>
      <c r="Z585" s="465">
        <f t="shared" si="489"/>
        <v>0</v>
      </c>
      <c r="AA585" s="465">
        <f t="shared" si="490"/>
        <v>95625</v>
      </c>
      <c r="AB585" s="464">
        <f t="shared" si="491"/>
        <v>95625</v>
      </c>
      <c r="AC585" s="464">
        <f t="shared" si="518"/>
        <v>1147500</v>
      </c>
      <c r="AD585" s="608">
        <v>1</v>
      </c>
      <c r="AE585" s="605">
        <v>1</v>
      </c>
      <c r="AF585" s="464">
        <f t="shared" si="492"/>
        <v>83200</v>
      </c>
      <c r="AG585" s="465">
        <f t="shared" si="493"/>
        <v>0</v>
      </c>
      <c r="AH585" s="465">
        <f t="shared" si="494"/>
        <v>0</v>
      </c>
      <c r="AI585" s="465">
        <f t="shared" si="495"/>
        <v>95625</v>
      </c>
      <c r="AJ585" s="464">
        <f t="shared" si="496"/>
        <v>95625</v>
      </c>
      <c r="AK585" s="464">
        <f t="shared" si="519"/>
        <v>1147500</v>
      </c>
    </row>
    <row r="586" spans="1:37" s="463" customFormat="1" ht="17.25">
      <c r="A586" s="875">
        <v>50</v>
      </c>
      <c r="B586" s="835" t="s">
        <v>244</v>
      </c>
      <c r="C586" s="842" t="s">
        <v>1960</v>
      </c>
      <c r="D586" s="842">
        <v>1968</v>
      </c>
      <c r="E586" s="843" t="s">
        <v>408</v>
      </c>
      <c r="F586" s="836">
        <v>1</v>
      </c>
      <c r="G586" s="837">
        <v>1</v>
      </c>
      <c r="H586" s="838">
        <v>83200</v>
      </c>
      <c r="I586" s="840"/>
      <c r="J586" s="840"/>
      <c r="K586" s="840">
        <v>95625</v>
      </c>
      <c r="L586" s="840">
        <f t="shared" si="520"/>
        <v>95625</v>
      </c>
      <c r="M586" s="838">
        <f t="shared" si="516"/>
        <v>1147500</v>
      </c>
      <c r="N586" s="608">
        <v>1</v>
      </c>
      <c r="O586" s="605">
        <v>1</v>
      </c>
      <c r="P586" s="464">
        <f t="shared" si="482"/>
        <v>83200</v>
      </c>
      <c r="Q586" s="465">
        <f t="shared" si="483"/>
        <v>0</v>
      </c>
      <c r="R586" s="465">
        <f t="shared" si="484"/>
        <v>0</v>
      </c>
      <c r="S586" s="465">
        <f t="shared" si="485"/>
        <v>95625</v>
      </c>
      <c r="T586" s="464">
        <f t="shared" si="486"/>
        <v>95625</v>
      </c>
      <c r="U586" s="464">
        <f t="shared" si="517"/>
        <v>1147500</v>
      </c>
      <c r="V586" s="608">
        <v>1</v>
      </c>
      <c r="W586" s="605">
        <v>1</v>
      </c>
      <c r="X586" s="464">
        <f t="shared" si="487"/>
        <v>83200</v>
      </c>
      <c r="Y586" s="465">
        <f t="shared" si="488"/>
        <v>0</v>
      </c>
      <c r="Z586" s="465">
        <f t="shared" si="489"/>
        <v>0</v>
      </c>
      <c r="AA586" s="465">
        <f t="shared" si="490"/>
        <v>95625</v>
      </c>
      <c r="AB586" s="464">
        <f t="shared" si="491"/>
        <v>95625</v>
      </c>
      <c r="AC586" s="464">
        <f t="shared" si="518"/>
        <v>1147500</v>
      </c>
      <c r="AD586" s="608">
        <v>1</v>
      </c>
      <c r="AE586" s="605">
        <v>1</v>
      </c>
      <c r="AF586" s="464">
        <f t="shared" si="492"/>
        <v>83200</v>
      </c>
      <c r="AG586" s="465">
        <f t="shared" si="493"/>
        <v>0</v>
      </c>
      <c r="AH586" s="465">
        <f t="shared" si="494"/>
        <v>0</v>
      </c>
      <c r="AI586" s="465">
        <f t="shared" si="495"/>
        <v>95625</v>
      </c>
      <c r="AJ586" s="464">
        <f t="shared" si="496"/>
        <v>95625</v>
      </c>
      <c r="AK586" s="464">
        <f t="shared" si="519"/>
        <v>1147500</v>
      </c>
    </row>
    <row r="587" spans="1:37" s="463" customFormat="1" ht="17.25">
      <c r="A587" s="855">
        <v>51</v>
      </c>
      <c r="B587" s="835" t="s">
        <v>661</v>
      </c>
      <c r="C587" s="842" t="s">
        <v>1960</v>
      </c>
      <c r="D587" s="842">
        <v>1983</v>
      </c>
      <c r="E587" s="843" t="s">
        <v>408</v>
      </c>
      <c r="F587" s="836">
        <v>1</v>
      </c>
      <c r="G587" s="837">
        <v>1</v>
      </c>
      <c r="H587" s="838">
        <v>83200</v>
      </c>
      <c r="I587" s="840"/>
      <c r="J587" s="840"/>
      <c r="K587" s="840">
        <v>104000</v>
      </c>
      <c r="L587" s="840">
        <f t="shared" si="520"/>
        <v>104000</v>
      </c>
      <c r="M587" s="838">
        <f t="shared" si="516"/>
        <v>1248000</v>
      </c>
      <c r="N587" s="608">
        <v>1</v>
      </c>
      <c r="O587" s="605">
        <v>1</v>
      </c>
      <c r="P587" s="464">
        <f t="shared" si="482"/>
        <v>83200</v>
      </c>
      <c r="Q587" s="465">
        <f t="shared" si="483"/>
        <v>0</v>
      </c>
      <c r="R587" s="465">
        <f t="shared" si="484"/>
        <v>0</v>
      </c>
      <c r="S587" s="465">
        <f t="shared" si="485"/>
        <v>104000</v>
      </c>
      <c r="T587" s="464">
        <f t="shared" si="486"/>
        <v>104000</v>
      </c>
      <c r="U587" s="464">
        <f t="shared" si="517"/>
        <v>1248000</v>
      </c>
      <c r="V587" s="608">
        <v>1</v>
      </c>
      <c r="W587" s="605">
        <v>1</v>
      </c>
      <c r="X587" s="464">
        <f t="shared" si="487"/>
        <v>83200</v>
      </c>
      <c r="Y587" s="465">
        <f t="shared" si="488"/>
        <v>0</v>
      </c>
      <c r="Z587" s="465">
        <f t="shared" si="489"/>
        <v>0</v>
      </c>
      <c r="AA587" s="465">
        <f t="shared" si="490"/>
        <v>104000</v>
      </c>
      <c r="AB587" s="464">
        <f t="shared" si="491"/>
        <v>104000</v>
      </c>
      <c r="AC587" s="464">
        <f t="shared" si="518"/>
        <v>1248000</v>
      </c>
      <c r="AD587" s="608">
        <v>1</v>
      </c>
      <c r="AE587" s="605">
        <v>1</v>
      </c>
      <c r="AF587" s="464">
        <f t="shared" si="492"/>
        <v>83200</v>
      </c>
      <c r="AG587" s="465">
        <f t="shared" si="493"/>
        <v>0</v>
      </c>
      <c r="AH587" s="465">
        <f t="shared" si="494"/>
        <v>0</v>
      </c>
      <c r="AI587" s="465">
        <f t="shared" si="495"/>
        <v>104000</v>
      </c>
      <c r="AJ587" s="464">
        <f t="shared" si="496"/>
        <v>104000</v>
      </c>
      <c r="AK587" s="464">
        <f t="shared" si="519"/>
        <v>1248000</v>
      </c>
    </row>
    <row r="588" spans="1:37" s="463" customFormat="1" ht="17.25">
      <c r="A588" s="875">
        <v>52</v>
      </c>
      <c r="B588" s="835" t="s">
        <v>1170</v>
      </c>
      <c r="C588" s="842" t="s">
        <v>1960</v>
      </c>
      <c r="D588" s="842">
        <v>1976</v>
      </c>
      <c r="E588" s="843" t="s">
        <v>408</v>
      </c>
      <c r="F588" s="836">
        <v>1</v>
      </c>
      <c r="G588" s="837">
        <v>1</v>
      </c>
      <c r="H588" s="838">
        <v>83200</v>
      </c>
      <c r="I588" s="840"/>
      <c r="J588" s="840"/>
      <c r="K588" s="840">
        <v>104000</v>
      </c>
      <c r="L588" s="840">
        <f t="shared" si="520"/>
        <v>104000</v>
      </c>
      <c r="M588" s="838">
        <f t="shared" si="516"/>
        <v>1248000</v>
      </c>
      <c r="N588" s="608">
        <v>1</v>
      </c>
      <c r="O588" s="605">
        <v>1</v>
      </c>
      <c r="P588" s="464">
        <f t="shared" si="482"/>
        <v>83200</v>
      </c>
      <c r="Q588" s="465">
        <f t="shared" si="483"/>
        <v>0</v>
      </c>
      <c r="R588" s="465">
        <f t="shared" si="484"/>
        <v>0</v>
      </c>
      <c r="S588" s="465">
        <f t="shared" si="485"/>
        <v>104000</v>
      </c>
      <c r="T588" s="464">
        <f t="shared" si="486"/>
        <v>104000</v>
      </c>
      <c r="U588" s="464">
        <f t="shared" si="517"/>
        <v>1248000</v>
      </c>
      <c r="V588" s="608">
        <v>1</v>
      </c>
      <c r="W588" s="605">
        <v>1</v>
      </c>
      <c r="X588" s="464">
        <f t="shared" si="487"/>
        <v>83200</v>
      </c>
      <c r="Y588" s="465">
        <f t="shared" si="488"/>
        <v>0</v>
      </c>
      <c r="Z588" s="465">
        <f t="shared" si="489"/>
        <v>0</v>
      </c>
      <c r="AA588" s="465">
        <f t="shared" si="490"/>
        <v>104000</v>
      </c>
      <c r="AB588" s="464">
        <f t="shared" si="491"/>
        <v>104000</v>
      </c>
      <c r="AC588" s="464">
        <f t="shared" si="518"/>
        <v>1248000</v>
      </c>
      <c r="AD588" s="608">
        <v>1</v>
      </c>
      <c r="AE588" s="605">
        <v>1</v>
      </c>
      <c r="AF588" s="464">
        <f t="shared" si="492"/>
        <v>83200</v>
      </c>
      <c r="AG588" s="465">
        <f t="shared" si="493"/>
        <v>0</v>
      </c>
      <c r="AH588" s="465">
        <f t="shared" si="494"/>
        <v>0</v>
      </c>
      <c r="AI588" s="465">
        <f t="shared" si="495"/>
        <v>104000</v>
      </c>
      <c r="AJ588" s="464">
        <f t="shared" si="496"/>
        <v>104000</v>
      </c>
      <c r="AK588" s="464">
        <f t="shared" si="519"/>
        <v>1248000</v>
      </c>
    </row>
    <row r="589" spans="1:37" s="463" customFormat="1" ht="17.25">
      <c r="A589" s="855">
        <v>53</v>
      </c>
      <c r="B589" s="835" t="s">
        <v>2413</v>
      </c>
      <c r="C589" s="842" t="s">
        <v>1960</v>
      </c>
      <c r="D589" s="842">
        <v>1973</v>
      </c>
      <c r="E589" s="843" t="s">
        <v>408</v>
      </c>
      <c r="F589" s="836">
        <v>1</v>
      </c>
      <c r="G589" s="837">
        <v>1</v>
      </c>
      <c r="H589" s="838">
        <v>83200</v>
      </c>
      <c r="I589" s="840"/>
      <c r="J589" s="840"/>
      <c r="K589" s="840">
        <v>95625</v>
      </c>
      <c r="L589" s="840">
        <f t="shared" si="520"/>
        <v>95625</v>
      </c>
      <c r="M589" s="838">
        <f t="shared" si="516"/>
        <v>1147500</v>
      </c>
      <c r="N589" s="608">
        <v>1</v>
      </c>
      <c r="O589" s="605">
        <v>1</v>
      </c>
      <c r="P589" s="464">
        <f t="shared" si="482"/>
        <v>83200</v>
      </c>
      <c r="Q589" s="465">
        <f t="shared" si="483"/>
        <v>0</v>
      </c>
      <c r="R589" s="465">
        <f t="shared" si="484"/>
        <v>0</v>
      </c>
      <c r="S589" s="465">
        <f t="shared" si="485"/>
        <v>95625</v>
      </c>
      <c r="T589" s="464">
        <f t="shared" si="486"/>
        <v>95625</v>
      </c>
      <c r="U589" s="464">
        <f t="shared" si="517"/>
        <v>1147500</v>
      </c>
      <c r="V589" s="608">
        <v>1</v>
      </c>
      <c r="W589" s="605">
        <v>1</v>
      </c>
      <c r="X589" s="464">
        <f t="shared" si="487"/>
        <v>83200</v>
      </c>
      <c r="Y589" s="465">
        <f t="shared" si="488"/>
        <v>0</v>
      </c>
      <c r="Z589" s="465">
        <f t="shared" si="489"/>
        <v>0</v>
      </c>
      <c r="AA589" s="465">
        <f t="shared" si="490"/>
        <v>95625</v>
      </c>
      <c r="AB589" s="464">
        <f t="shared" si="491"/>
        <v>95625</v>
      </c>
      <c r="AC589" s="464">
        <f t="shared" si="518"/>
        <v>1147500</v>
      </c>
      <c r="AD589" s="608">
        <v>1</v>
      </c>
      <c r="AE589" s="605">
        <v>1</v>
      </c>
      <c r="AF589" s="464">
        <f t="shared" si="492"/>
        <v>83200</v>
      </c>
      <c r="AG589" s="465">
        <f t="shared" si="493"/>
        <v>0</v>
      </c>
      <c r="AH589" s="465">
        <f t="shared" si="494"/>
        <v>0</v>
      </c>
      <c r="AI589" s="465">
        <f t="shared" si="495"/>
        <v>95625</v>
      </c>
      <c r="AJ589" s="464">
        <f t="shared" si="496"/>
        <v>95625</v>
      </c>
      <c r="AK589" s="464">
        <f t="shared" si="519"/>
        <v>1147500</v>
      </c>
    </row>
    <row r="590" spans="1:37" s="463" customFormat="1" ht="17.25">
      <c r="A590" s="875">
        <v>54</v>
      </c>
      <c r="B590" s="880" t="s">
        <v>241</v>
      </c>
      <c r="C590" s="842" t="s">
        <v>1960</v>
      </c>
      <c r="D590" s="842">
        <v>1949</v>
      </c>
      <c r="E590" s="843" t="s">
        <v>408</v>
      </c>
      <c r="F590" s="836">
        <v>1</v>
      </c>
      <c r="G590" s="837">
        <v>1</v>
      </c>
      <c r="H590" s="838">
        <v>83200</v>
      </c>
      <c r="I590" s="839"/>
      <c r="J590" s="839"/>
      <c r="K590" s="840">
        <v>95625</v>
      </c>
      <c r="L590" s="840">
        <f t="shared" si="520"/>
        <v>95625</v>
      </c>
      <c r="M590" s="838">
        <f t="shared" si="516"/>
        <v>1147500</v>
      </c>
      <c r="N590" s="608">
        <v>1</v>
      </c>
      <c r="O590" s="605">
        <v>1</v>
      </c>
      <c r="P590" s="464">
        <f t="shared" si="482"/>
        <v>83200</v>
      </c>
      <c r="Q590" s="465">
        <f t="shared" si="483"/>
        <v>0</v>
      </c>
      <c r="R590" s="465">
        <f t="shared" si="484"/>
        <v>0</v>
      </c>
      <c r="S590" s="465">
        <f t="shared" si="485"/>
        <v>95625</v>
      </c>
      <c r="T590" s="464">
        <f t="shared" si="486"/>
        <v>95625</v>
      </c>
      <c r="U590" s="464">
        <f t="shared" si="517"/>
        <v>1147500</v>
      </c>
      <c r="V590" s="608">
        <v>1</v>
      </c>
      <c r="W590" s="605">
        <v>1</v>
      </c>
      <c r="X590" s="464">
        <f t="shared" si="487"/>
        <v>83200</v>
      </c>
      <c r="Y590" s="465">
        <f t="shared" si="488"/>
        <v>0</v>
      </c>
      <c r="Z590" s="465">
        <f t="shared" si="489"/>
        <v>0</v>
      </c>
      <c r="AA590" s="465">
        <f t="shared" si="490"/>
        <v>95625</v>
      </c>
      <c r="AB590" s="464">
        <f t="shared" si="491"/>
        <v>95625</v>
      </c>
      <c r="AC590" s="464">
        <f t="shared" si="518"/>
        <v>1147500</v>
      </c>
      <c r="AD590" s="608">
        <v>1</v>
      </c>
      <c r="AE590" s="605">
        <v>1</v>
      </c>
      <c r="AF590" s="464">
        <f t="shared" si="492"/>
        <v>83200</v>
      </c>
      <c r="AG590" s="465">
        <f t="shared" si="493"/>
        <v>0</v>
      </c>
      <c r="AH590" s="465">
        <f t="shared" si="494"/>
        <v>0</v>
      </c>
      <c r="AI590" s="465">
        <f t="shared" si="495"/>
        <v>95625</v>
      </c>
      <c r="AJ590" s="464">
        <f t="shared" si="496"/>
        <v>95625</v>
      </c>
      <c r="AK590" s="464">
        <f t="shared" si="519"/>
        <v>1147500</v>
      </c>
    </row>
    <row r="591" spans="1:37" s="463" customFormat="1" ht="17.25">
      <c r="A591" s="855">
        <v>55</v>
      </c>
      <c r="B591" s="880" t="s">
        <v>243</v>
      </c>
      <c r="C591" s="842" t="s">
        <v>1960</v>
      </c>
      <c r="D591" s="842">
        <v>1973</v>
      </c>
      <c r="E591" s="843" t="s">
        <v>408</v>
      </c>
      <c r="F591" s="836">
        <v>1</v>
      </c>
      <c r="G591" s="837">
        <v>1</v>
      </c>
      <c r="H591" s="838">
        <v>83200</v>
      </c>
      <c r="I591" s="839"/>
      <c r="J591" s="839"/>
      <c r="K591" s="840">
        <v>95625</v>
      </c>
      <c r="L591" s="840">
        <f t="shared" si="520"/>
        <v>95625</v>
      </c>
      <c r="M591" s="838">
        <f t="shared" si="516"/>
        <v>1147500</v>
      </c>
      <c r="N591" s="608">
        <v>1</v>
      </c>
      <c r="O591" s="605">
        <v>1</v>
      </c>
      <c r="P591" s="464">
        <f t="shared" si="482"/>
        <v>83200</v>
      </c>
      <c r="Q591" s="465">
        <f t="shared" si="483"/>
        <v>0</v>
      </c>
      <c r="R591" s="465">
        <f t="shared" si="484"/>
        <v>0</v>
      </c>
      <c r="S591" s="465">
        <f t="shared" si="485"/>
        <v>95625</v>
      </c>
      <c r="T591" s="464">
        <f t="shared" si="486"/>
        <v>95625</v>
      </c>
      <c r="U591" s="464">
        <f t="shared" si="517"/>
        <v>1147500</v>
      </c>
      <c r="V591" s="608">
        <v>1</v>
      </c>
      <c r="W591" s="605">
        <v>1</v>
      </c>
      <c r="X591" s="464">
        <f t="shared" si="487"/>
        <v>83200</v>
      </c>
      <c r="Y591" s="465">
        <f t="shared" si="488"/>
        <v>0</v>
      </c>
      <c r="Z591" s="465">
        <f t="shared" si="489"/>
        <v>0</v>
      </c>
      <c r="AA591" s="465">
        <f t="shared" si="490"/>
        <v>95625</v>
      </c>
      <c r="AB591" s="464">
        <f t="shared" si="491"/>
        <v>95625</v>
      </c>
      <c r="AC591" s="464">
        <f t="shared" si="518"/>
        <v>1147500</v>
      </c>
      <c r="AD591" s="608">
        <v>1</v>
      </c>
      <c r="AE591" s="605">
        <v>1</v>
      </c>
      <c r="AF591" s="464">
        <f t="shared" si="492"/>
        <v>83200</v>
      </c>
      <c r="AG591" s="465">
        <f t="shared" si="493"/>
        <v>0</v>
      </c>
      <c r="AH591" s="465">
        <f t="shared" si="494"/>
        <v>0</v>
      </c>
      <c r="AI591" s="465">
        <f t="shared" si="495"/>
        <v>95625</v>
      </c>
      <c r="AJ591" s="464">
        <f t="shared" si="496"/>
        <v>95625</v>
      </c>
      <c r="AK591" s="464">
        <f t="shared" si="519"/>
        <v>1147500</v>
      </c>
    </row>
    <row r="592" spans="1:37" s="463" customFormat="1" ht="17.25">
      <c r="A592" s="875">
        <v>56</v>
      </c>
      <c r="B592" s="880" t="s">
        <v>242</v>
      </c>
      <c r="C592" s="842" t="s">
        <v>1960</v>
      </c>
      <c r="D592" s="842">
        <v>1973</v>
      </c>
      <c r="E592" s="843" t="s">
        <v>408</v>
      </c>
      <c r="F592" s="836">
        <v>1</v>
      </c>
      <c r="G592" s="837">
        <v>1</v>
      </c>
      <c r="H592" s="838">
        <v>83200</v>
      </c>
      <c r="I592" s="839"/>
      <c r="J592" s="839"/>
      <c r="K592" s="840">
        <v>95625</v>
      </c>
      <c r="L592" s="840">
        <f t="shared" si="520"/>
        <v>95625</v>
      </c>
      <c r="M592" s="838">
        <f t="shared" si="516"/>
        <v>1147500</v>
      </c>
      <c r="N592" s="608">
        <v>1</v>
      </c>
      <c r="O592" s="605">
        <v>1</v>
      </c>
      <c r="P592" s="464">
        <f t="shared" si="482"/>
        <v>83200</v>
      </c>
      <c r="Q592" s="465">
        <f t="shared" si="483"/>
        <v>0</v>
      </c>
      <c r="R592" s="465">
        <f t="shared" si="484"/>
        <v>0</v>
      </c>
      <c r="S592" s="465">
        <f t="shared" si="485"/>
        <v>95625</v>
      </c>
      <c r="T592" s="464">
        <f t="shared" si="486"/>
        <v>95625</v>
      </c>
      <c r="U592" s="464">
        <f t="shared" si="517"/>
        <v>1147500</v>
      </c>
      <c r="V592" s="608">
        <v>1</v>
      </c>
      <c r="W592" s="605">
        <v>1</v>
      </c>
      <c r="X592" s="464">
        <f t="shared" si="487"/>
        <v>83200</v>
      </c>
      <c r="Y592" s="465">
        <f t="shared" si="488"/>
        <v>0</v>
      </c>
      <c r="Z592" s="465">
        <f t="shared" si="489"/>
        <v>0</v>
      </c>
      <c r="AA592" s="465">
        <f t="shared" si="490"/>
        <v>95625</v>
      </c>
      <c r="AB592" s="464">
        <f t="shared" si="491"/>
        <v>95625</v>
      </c>
      <c r="AC592" s="464">
        <f t="shared" si="518"/>
        <v>1147500</v>
      </c>
      <c r="AD592" s="608">
        <v>1</v>
      </c>
      <c r="AE592" s="605">
        <v>1</v>
      </c>
      <c r="AF592" s="464">
        <f t="shared" si="492"/>
        <v>83200</v>
      </c>
      <c r="AG592" s="465">
        <f t="shared" si="493"/>
        <v>0</v>
      </c>
      <c r="AH592" s="465">
        <f t="shared" si="494"/>
        <v>0</v>
      </c>
      <c r="AI592" s="465">
        <f t="shared" si="495"/>
        <v>95625</v>
      </c>
      <c r="AJ592" s="464">
        <f t="shared" si="496"/>
        <v>95625</v>
      </c>
      <c r="AK592" s="464">
        <f t="shared" si="519"/>
        <v>1147500</v>
      </c>
    </row>
    <row r="593" spans="1:37" s="463" customFormat="1" ht="17.25">
      <c r="A593" s="855">
        <v>57</v>
      </c>
      <c r="B593" s="880" t="s">
        <v>3272</v>
      </c>
      <c r="C593" s="842" t="s">
        <v>1960</v>
      </c>
      <c r="D593" s="842">
        <v>1981</v>
      </c>
      <c r="E593" s="843" t="s">
        <v>408</v>
      </c>
      <c r="F593" s="836">
        <v>1</v>
      </c>
      <c r="G593" s="837">
        <v>1</v>
      </c>
      <c r="H593" s="838">
        <v>83200</v>
      </c>
      <c r="I593" s="839"/>
      <c r="J593" s="839"/>
      <c r="K593" s="840">
        <v>104000</v>
      </c>
      <c r="L593" s="840">
        <f t="shared" si="520"/>
        <v>104000</v>
      </c>
      <c r="M593" s="838">
        <f t="shared" si="516"/>
        <v>1248000</v>
      </c>
      <c r="N593" s="608">
        <v>1</v>
      </c>
      <c r="O593" s="605">
        <v>1</v>
      </c>
      <c r="P593" s="464">
        <f t="shared" si="482"/>
        <v>83200</v>
      </c>
      <c r="Q593" s="465">
        <f t="shared" si="483"/>
        <v>0</v>
      </c>
      <c r="R593" s="465">
        <f t="shared" si="484"/>
        <v>0</v>
      </c>
      <c r="S593" s="465">
        <f t="shared" si="485"/>
        <v>104000</v>
      </c>
      <c r="T593" s="464">
        <f t="shared" si="486"/>
        <v>104000</v>
      </c>
      <c r="U593" s="464">
        <f t="shared" si="517"/>
        <v>1248000</v>
      </c>
      <c r="V593" s="608">
        <v>1</v>
      </c>
      <c r="W593" s="605">
        <v>1</v>
      </c>
      <c r="X593" s="464">
        <f t="shared" si="487"/>
        <v>83200</v>
      </c>
      <c r="Y593" s="465">
        <f t="shared" si="488"/>
        <v>0</v>
      </c>
      <c r="Z593" s="465">
        <f t="shared" si="489"/>
        <v>0</v>
      </c>
      <c r="AA593" s="465">
        <f t="shared" si="490"/>
        <v>104000</v>
      </c>
      <c r="AB593" s="464">
        <f t="shared" si="491"/>
        <v>104000</v>
      </c>
      <c r="AC593" s="464">
        <f t="shared" si="518"/>
        <v>1248000</v>
      </c>
      <c r="AD593" s="608">
        <v>1</v>
      </c>
      <c r="AE593" s="605">
        <v>1</v>
      </c>
      <c r="AF593" s="464">
        <f t="shared" si="492"/>
        <v>83200</v>
      </c>
      <c r="AG593" s="465">
        <f t="shared" si="493"/>
        <v>0</v>
      </c>
      <c r="AH593" s="465">
        <f t="shared" si="494"/>
        <v>0</v>
      </c>
      <c r="AI593" s="465">
        <f t="shared" si="495"/>
        <v>104000</v>
      </c>
      <c r="AJ593" s="464">
        <f t="shared" si="496"/>
        <v>104000</v>
      </c>
      <c r="AK593" s="464">
        <f t="shared" si="519"/>
        <v>1248000</v>
      </c>
    </row>
    <row r="594" spans="1:37" s="463" customFormat="1" ht="17.25">
      <c r="A594" s="875">
        <v>58</v>
      </c>
      <c r="B594" s="880" t="s">
        <v>3273</v>
      </c>
      <c r="C594" s="842" t="s">
        <v>1960</v>
      </c>
      <c r="D594" s="842">
        <v>1967</v>
      </c>
      <c r="E594" s="843" t="s">
        <v>408</v>
      </c>
      <c r="F594" s="836">
        <v>1</v>
      </c>
      <c r="G594" s="837">
        <v>1</v>
      </c>
      <c r="H594" s="838">
        <v>83200</v>
      </c>
      <c r="I594" s="839"/>
      <c r="J594" s="839"/>
      <c r="K594" s="840">
        <v>95625</v>
      </c>
      <c r="L594" s="840">
        <f t="shared" si="520"/>
        <v>95625</v>
      </c>
      <c r="M594" s="838">
        <f t="shared" si="516"/>
        <v>1147500</v>
      </c>
      <c r="N594" s="608">
        <v>1</v>
      </c>
      <c r="O594" s="605">
        <v>1</v>
      </c>
      <c r="P594" s="464">
        <f t="shared" si="482"/>
        <v>83200</v>
      </c>
      <c r="Q594" s="465">
        <f t="shared" si="483"/>
        <v>0</v>
      </c>
      <c r="R594" s="465">
        <f t="shared" si="484"/>
        <v>0</v>
      </c>
      <c r="S594" s="465">
        <f t="shared" si="485"/>
        <v>95625</v>
      </c>
      <c r="T594" s="464">
        <f t="shared" si="486"/>
        <v>95625</v>
      </c>
      <c r="U594" s="464">
        <f t="shared" si="517"/>
        <v>1147500</v>
      </c>
      <c r="V594" s="608">
        <v>1</v>
      </c>
      <c r="W594" s="605">
        <v>1</v>
      </c>
      <c r="X594" s="464">
        <f t="shared" si="487"/>
        <v>83200</v>
      </c>
      <c r="Y594" s="465">
        <f t="shared" si="488"/>
        <v>0</v>
      </c>
      <c r="Z594" s="465">
        <f t="shared" si="489"/>
        <v>0</v>
      </c>
      <c r="AA594" s="465">
        <f t="shared" si="490"/>
        <v>95625</v>
      </c>
      <c r="AB594" s="464">
        <f t="shared" si="491"/>
        <v>95625</v>
      </c>
      <c r="AC594" s="464">
        <f t="shared" si="518"/>
        <v>1147500</v>
      </c>
      <c r="AD594" s="608">
        <v>1</v>
      </c>
      <c r="AE594" s="605">
        <v>1</v>
      </c>
      <c r="AF594" s="464">
        <f t="shared" si="492"/>
        <v>83200</v>
      </c>
      <c r="AG594" s="465">
        <f t="shared" si="493"/>
        <v>0</v>
      </c>
      <c r="AH594" s="465">
        <f t="shared" si="494"/>
        <v>0</v>
      </c>
      <c r="AI594" s="465">
        <f t="shared" si="495"/>
        <v>95625</v>
      </c>
      <c r="AJ594" s="464">
        <f t="shared" si="496"/>
        <v>95625</v>
      </c>
      <c r="AK594" s="464">
        <f t="shared" si="519"/>
        <v>1147500</v>
      </c>
    </row>
    <row r="595" spans="1:37" s="463" customFormat="1" ht="17.25">
      <c r="A595" s="855">
        <v>59</v>
      </c>
      <c r="B595" s="880" t="s">
        <v>78</v>
      </c>
      <c r="C595" s="842"/>
      <c r="D595" s="842"/>
      <c r="E595" s="843" t="s">
        <v>408</v>
      </c>
      <c r="F595" s="836">
        <v>1</v>
      </c>
      <c r="G595" s="837">
        <v>1</v>
      </c>
      <c r="H595" s="838">
        <v>83200</v>
      </c>
      <c r="I595" s="839"/>
      <c r="J595" s="839"/>
      <c r="K595" s="840">
        <v>104000</v>
      </c>
      <c r="L595" s="840">
        <f t="shared" si="520"/>
        <v>104000</v>
      </c>
      <c r="M595" s="838">
        <f t="shared" si="516"/>
        <v>1248000</v>
      </c>
      <c r="N595" s="608">
        <v>1</v>
      </c>
      <c r="O595" s="605">
        <v>1</v>
      </c>
      <c r="P595" s="464">
        <f t="shared" si="482"/>
        <v>83200</v>
      </c>
      <c r="Q595" s="465">
        <f t="shared" si="483"/>
        <v>0</v>
      </c>
      <c r="R595" s="465">
        <f t="shared" si="484"/>
        <v>0</v>
      </c>
      <c r="S595" s="465">
        <f t="shared" si="485"/>
        <v>104000</v>
      </c>
      <c r="T595" s="464">
        <f t="shared" si="486"/>
        <v>104000</v>
      </c>
      <c r="U595" s="464">
        <f t="shared" si="517"/>
        <v>1248000</v>
      </c>
      <c r="V595" s="608">
        <v>1</v>
      </c>
      <c r="W595" s="605">
        <v>1</v>
      </c>
      <c r="X595" s="464">
        <f t="shared" si="487"/>
        <v>83200</v>
      </c>
      <c r="Y595" s="465">
        <f t="shared" si="488"/>
        <v>0</v>
      </c>
      <c r="Z595" s="465">
        <f t="shared" si="489"/>
        <v>0</v>
      </c>
      <c r="AA595" s="465">
        <f t="shared" si="490"/>
        <v>104000</v>
      </c>
      <c r="AB595" s="464">
        <f t="shared" si="491"/>
        <v>104000</v>
      </c>
      <c r="AC595" s="464">
        <f t="shared" si="518"/>
        <v>1248000</v>
      </c>
      <c r="AD595" s="608">
        <v>1</v>
      </c>
      <c r="AE595" s="605">
        <v>1</v>
      </c>
      <c r="AF595" s="464">
        <f t="shared" si="492"/>
        <v>83200</v>
      </c>
      <c r="AG595" s="465">
        <f t="shared" si="493"/>
        <v>0</v>
      </c>
      <c r="AH595" s="465">
        <f t="shared" si="494"/>
        <v>0</v>
      </c>
      <c r="AI595" s="465">
        <f t="shared" si="495"/>
        <v>104000</v>
      </c>
      <c r="AJ595" s="464">
        <f t="shared" si="496"/>
        <v>104000</v>
      </c>
      <c r="AK595" s="464">
        <f t="shared" si="519"/>
        <v>1248000</v>
      </c>
    </row>
    <row r="596" spans="1:37" s="463" customFormat="1" ht="17.25">
      <c r="A596" s="875">
        <v>60</v>
      </c>
      <c r="B596" s="880" t="s">
        <v>78</v>
      </c>
      <c r="C596" s="842"/>
      <c r="D596" s="842"/>
      <c r="E596" s="843" t="s">
        <v>408</v>
      </c>
      <c r="F596" s="836">
        <v>1</v>
      </c>
      <c r="G596" s="837">
        <v>1</v>
      </c>
      <c r="H596" s="838">
        <v>83200</v>
      </c>
      <c r="I596" s="839"/>
      <c r="J596" s="839"/>
      <c r="K596" s="840">
        <v>104000</v>
      </c>
      <c r="L596" s="840">
        <f t="shared" si="520"/>
        <v>104000</v>
      </c>
      <c r="M596" s="838">
        <f t="shared" si="516"/>
        <v>1248000</v>
      </c>
      <c r="N596" s="608">
        <v>1</v>
      </c>
      <c r="O596" s="605">
        <v>1</v>
      </c>
      <c r="P596" s="464">
        <f t="shared" si="482"/>
        <v>83200</v>
      </c>
      <c r="Q596" s="465">
        <f t="shared" si="483"/>
        <v>0</v>
      </c>
      <c r="R596" s="465">
        <f t="shared" si="484"/>
        <v>0</v>
      </c>
      <c r="S596" s="465">
        <f t="shared" si="485"/>
        <v>104000</v>
      </c>
      <c r="T596" s="464">
        <f t="shared" si="486"/>
        <v>104000</v>
      </c>
      <c r="U596" s="464">
        <f t="shared" si="517"/>
        <v>1248000</v>
      </c>
      <c r="V596" s="608">
        <v>1</v>
      </c>
      <c r="W596" s="605">
        <v>1</v>
      </c>
      <c r="X596" s="464">
        <f t="shared" si="487"/>
        <v>83200</v>
      </c>
      <c r="Y596" s="465">
        <f t="shared" si="488"/>
        <v>0</v>
      </c>
      <c r="Z596" s="465">
        <f t="shared" si="489"/>
        <v>0</v>
      </c>
      <c r="AA596" s="465">
        <f t="shared" si="490"/>
        <v>104000</v>
      </c>
      <c r="AB596" s="464">
        <f t="shared" si="491"/>
        <v>104000</v>
      </c>
      <c r="AC596" s="464">
        <f t="shared" si="518"/>
        <v>1248000</v>
      </c>
      <c r="AD596" s="608">
        <v>1</v>
      </c>
      <c r="AE596" s="605">
        <v>1</v>
      </c>
      <c r="AF596" s="464">
        <f t="shared" si="492"/>
        <v>83200</v>
      </c>
      <c r="AG596" s="465">
        <f t="shared" si="493"/>
        <v>0</v>
      </c>
      <c r="AH596" s="465">
        <f t="shared" si="494"/>
        <v>0</v>
      </c>
      <c r="AI596" s="465">
        <f t="shared" si="495"/>
        <v>104000</v>
      </c>
      <c r="AJ596" s="464">
        <f t="shared" si="496"/>
        <v>104000</v>
      </c>
      <c r="AK596" s="464">
        <f t="shared" si="519"/>
        <v>1248000</v>
      </c>
    </row>
    <row r="597" spans="1:37" s="463" customFormat="1" ht="17.25">
      <c r="A597" s="855">
        <v>61</v>
      </c>
      <c r="B597" s="835" t="s">
        <v>2418</v>
      </c>
      <c r="C597" s="809" t="s">
        <v>1961</v>
      </c>
      <c r="D597" s="809">
        <v>1987</v>
      </c>
      <c r="E597" s="835" t="s">
        <v>404</v>
      </c>
      <c r="F597" s="836">
        <v>1</v>
      </c>
      <c r="G597" s="837">
        <v>1.2</v>
      </c>
      <c r="H597" s="838">
        <v>83200</v>
      </c>
      <c r="I597" s="839"/>
      <c r="J597" s="839"/>
      <c r="K597" s="839">
        <v>104000</v>
      </c>
      <c r="L597" s="840">
        <f>+I597+J597+K597</f>
        <v>104000</v>
      </c>
      <c r="M597" s="838">
        <f>+L597*12</f>
        <v>1248000</v>
      </c>
      <c r="N597" s="608">
        <v>1</v>
      </c>
      <c r="O597" s="605">
        <v>1.2</v>
      </c>
      <c r="P597" s="464">
        <f t="shared" ref="P597:S601" si="521">+H597</f>
        <v>83200</v>
      </c>
      <c r="Q597" s="465">
        <f t="shared" si="521"/>
        <v>0</v>
      </c>
      <c r="R597" s="465">
        <f t="shared" si="521"/>
        <v>0</v>
      </c>
      <c r="S597" s="465">
        <f t="shared" si="521"/>
        <v>104000</v>
      </c>
      <c r="T597" s="464">
        <f>+Q597+R597+S597</f>
        <v>104000</v>
      </c>
      <c r="U597" s="464">
        <f>+T597*12</f>
        <v>1248000</v>
      </c>
      <c r="V597" s="608">
        <v>1</v>
      </c>
      <c r="W597" s="605">
        <v>1.2</v>
      </c>
      <c r="X597" s="464">
        <f t="shared" ref="X597:AA601" si="522">+P597</f>
        <v>83200</v>
      </c>
      <c r="Y597" s="465">
        <f t="shared" si="522"/>
        <v>0</v>
      </c>
      <c r="Z597" s="465">
        <f t="shared" si="522"/>
        <v>0</v>
      </c>
      <c r="AA597" s="465">
        <f t="shared" si="522"/>
        <v>104000</v>
      </c>
      <c r="AB597" s="464">
        <f>+Y597+Z597+AA597</f>
        <v>104000</v>
      </c>
      <c r="AC597" s="464">
        <f>+AB597*12</f>
        <v>1248000</v>
      </c>
      <c r="AD597" s="608">
        <v>1</v>
      </c>
      <c r="AE597" s="605">
        <v>1.2</v>
      </c>
      <c r="AF597" s="464">
        <f t="shared" ref="AF597:AI601" si="523">+X597</f>
        <v>83200</v>
      </c>
      <c r="AG597" s="465">
        <f t="shared" si="523"/>
        <v>0</v>
      </c>
      <c r="AH597" s="465">
        <f t="shared" si="523"/>
        <v>0</v>
      </c>
      <c r="AI597" s="465">
        <f t="shared" si="523"/>
        <v>104000</v>
      </c>
      <c r="AJ597" s="464">
        <f>+AG597+AH597+AI597</f>
        <v>104000</v>
      </c>
      <c r="AK597" s="464">
        <f>+AJ597*12</f>
        <v>1248000</v>
      </c>
    </row>
    <row r="598" spans="1:37" s="463" customFormat="1" ht="17.25">
      <c r="A598" s="875">
        <v>62</v>
      </c>
      <c r="B598" s="835" t="s">
        <v>2750</v>
      </c>
      <c r="C598" s="842" t="s">
        <v>1961</v>
      </c>
      <c r="D598" s="842">
        <v>2003</v>
      </c>
      <c r="E598" s="843" t="s">
        <v>404</v>
      </c>
      <c r="F598" s="836">
        <v>1</v>
      </c>
      <c r="G598" s="837">
        <v>1.2</v>
      </c>
      <c r="H598" s="838">
        <v>83200</v>
      </c>
      <c r="I598" s="840"/>
      <c r="J598" s="840"/>
      <c r="K598" s="839">
        <v>104000</v>
      </c>
      <c r="L598" s="840">
        <f>+I598+J598+K598</f>
        <v>104000</v>
      </c>
      <c r="M598" s="838">
        <f>+L598*12</f>
        <v>1248000</v>
      </c>
      <c r="N598" s="608">
        <v>1</v>
      </c>
      <c r="O598" s="605">
        <v>1.2</v>
      </c>
      <c r="P598" s="464">
        <f t="shared" si="521"/>
        <v>83200</v>
      </c>
      <c r="Q598" s="465">
        <f t="shared" si="521"/>
        <v>0</v>
      </c>
      <c r="R598" s="465">
        <f t="shared" si="521"/>
        <v>0</v>
      </c>
      <c r="S598" s="465">
        <f t="shared" si="521"/>
        <v>104000</v>
      </c>
      <c r="T598" s="464">
        <f>+Q598+R598+S598</f>
        <v>104000</v>
      </c>
      <c r="U598" s="464">
        <f>+T598*12</f>
        <v>1248000</v>
      </c>
      <c r="V598" s="608">
        <v>1</v>
      </c>
      <c r="W598" s="605">
        <v>1.2</v>
      </c>
      <c r="X598" s="464">
        <f t="shared" si="522"/>
        <v>83200</v>
      </c>
      <c r="Y598" s="465">
        <f t="shared" si="522"/>
        <v>0</v>
      </c>
      <c r="Z598" s="465">
        <f t="shared" si="522"/>
        <v>0</v>
      </c>
      <c r="AA598" s="465">
        <f t="shared" si="522"/>
        <v>104000</v>
      </c>
      <c r="AB598" s="464">
        <f>+Y598+Z598+AA598</f>
        <v>104000</v>
      </c>
      <c r="AC598" s="464">
        <f>+AB598*12</f>
        <v>1248000</v>
      </c>
      <c r="AD598" s="608">
        <v>1</v>
      </c>
      <c r="AE598" s="605">
        <v>1.2</v>
      </c>
      <c r="AF598" s="464">
        <f t="shared" si="523"/>
        <v>83200</v>
      </c>
      <c r="AG598" s="465">
        <f t="shared" si="523"/>
        <v>0</v>
      </c>
      <c r="AH598" s="465">
        <f t="shared" si="523"/>
        <v>0</v>
      </c>
      <c r="AI598" s="465">
        <f t="shared" si="523"/>
        <v>104000</v>
      </c>
      <c r="AJ598" s="464">
        <f>+AG598+AH598+AI598</f>
        <v>104000</v>
      </c>
      <c r="AK598" s="464">
        <f>+AJ598*12</f>
        <v>1248000</v>
      </c>
    </row>
    <row r="599" spans="1:37" s="463" customFormat="1" ht="17.25">
      <c r="A599" s="855">
        <v>63</v>
      </c>
      <c r="B599" s="880" t="s">
        <v>2751</v>
      </c>
      <c r="C599" s="842" t="s">
        <v>1961</v>
      </c>
      <c r="D599" s="842">
        <v>1998</v>
      </c>
      <c r="E599" s="843" t="s">
        <v>404</v>
      </c>
      <c r="F599" s="836">
        <v>1</v>
      </c>
      <c r="G599" s="837">
        <v>1.2</v>
      </c>
      <c r="H599" s="838">
        <v>83200</v>
      </c>
      <c r="I599" s="839"/>
      <c r="J599" s="839"/>
      <c r="K599" s="839">
        <v>104000</v>
      </c>
      <c r="L599" s="840">
        <f>+I599+J599+K599</f>
        <v>104000</v>
      </c>
      <c r="M599" s="838">
        <f>+L599*12</f>
        <v>1248000</v>
      </c>
      <c r="N599" s="608">
        <v>1</v>
      </c>
      <c r="O599" s="605">
        <v>1.2</v>
      </c>
      <c r="P599" s="464">
        <f t="shared" si="521"/>
        <v>83200</v>
      </c>
      <c r="Q599" s="465">
        <f t="shared" si="521"/>
        <v>0</v>
      </c>
      <c r="R599" s="465">
        <f t="shared" si="521"/>
        <v>0</v>
      </c>
      <c r="S599" s="465">
        <f t="shared" si="521"/>
        <v>104000</v>
      </c>
      <c r="T599" s="464">
        <f>+Q599+R599+S599</f>
        <v>104000</v>
      </c>
      <c r="U599" s="464">
        <f>+T599*12</f>
        <v>1248000</v>
      </c>
      <c r="V599" s="608">
        <v>1</v>
      </c>
      <c r="W599" s="605">
        <v>1.2</v>
      </c>
      <c r="X599" s="464">
        <f t="shared" si="522"/>
        <v>83200</v>
      </c>
      <c r="Y599" s="465">
        <f t="shared" si="522"/>
        <v>0</v>
      </c>
      <c r="Z599" s="465">
        <f t="shared" si="522"/>
        <v>0</v>
      </c>
      <c r="AA599" s="465">
        <f t="shared" si="522"/>
        <v>104000</v>
      </c>
      <c r="AB599" s="464">
        <f>+Y599+Z599+AA599</f>
        <v>104000</v>
      </c>
      <c r="AC599" s="464">
        <f>+AB599*12</f>
        <v>1248000</v>
      </c>
      <c r="AD599" s="608">
        <v>1</v>
      </c>
      <c r="AE599" s="605">
        <v>1.2</v>
      </c>
      <c r="AF599" s="464">
        <f t="shared" si="523"/>
        <v>83200</v>
      </c>
      <c r="AG599" s="465">
        <f t="shared" si="523"/>
        <v>0</v>
      </c>
      <c r="AH599" s="465">
        <f t="shared" si="523"/>
        <v>0</v>
      </c>
      <c r="AI599" s="465">
        <f t="shared" si="523"/>
        <v>104000</v>
      </c>
      <c r="AJ599" s="464">
        <f>+AG599+AH599+AI599</f>
        <v>104000</v>
      </c>
      <c r="AK599" s="464">
        <f>+AJ599*12</f>
        <v>1248000</v>
      </c>
    </row>
    <row r="600" spans="1:37" s="463" customFormat="1" ht="17.25">
      <c r="A600" s="875">
        <v>64</v>
      </c>
      <c r="B600" s="835" t="s">
        <v>2752</v>
      </c>
      <c r="C600" s="809" t="s">
        <v>1961</v>
      </c>
      <c r="D600" s="809">
        <v>1980</v>
      </c>
      <c r="E600" s="835" t="s">
        <v>404</v>
      </c>
      <c r="F600" s="836">
        <v>1</v>
      </c>
      <c r="G600" s="837">
        <v>1.2</v>
      </c>
      <c r="H600" s="838">
        <v>83200</v>
      </c>
      <c r="I600" s="839"/>
      <c r="J600" s="839"/>
      <c r="K600" s="839">
        <v>104000</v>
      </c>
      <c r="L600" s="840">
        <f>+I600+J600+K600</f>
        <v>104000</v>
      </c>
      <c r="M600" s="838">
        <f>+L600*12</f>
        <v>1248000</v>
      </c>
      <c r="N600" s="608">
        <v>1</v>
      </c>
      <c r="O600" s="605">
        <v>1.2</v>
      </c>
      <c r="P600" s="464">
        <f t="shared" si="521"/>
        <v>83200</v>
      </c>
      <c r="Q600" s="465">
        <f t="shared" si="521"/>
        <v>0</v>
      </c>
      <c r="R600" s="465">
        <f t="shared" si="521"/>
        <v>0</v>
      </c>
      <c r="S600" s="465">
        <f t="shared" si="521"/>
        <v>104000</v>
      </c>
      <c r="T600" s="464">
        <f>+Q600+R600+S600</f>
        <v>104000</v>
      </c>
      <c r="U600" s="464">
        <f>+T600*12</f>
        <v>1248000</v>
      </c>
      <c r="V600" s="608">
        <v>1</v>
      </c>
      <c r="W600" s="605">
        <v>1.2</v>
      </c>
      <c r="X600" s="464">
        <f t="shared" si="522"/>
        <v>83200</v>
      </c>
      <c r="Y600" s="465">
        <f t="shared" si="522"/>
        <v>0</v>
      </c>
      <c r="Z600" s="465">
        <f t="shared" si="522"/>
        <v>0</v>
      </c>
      <c r="AA600" s="465">
        <f t="shared" si="522"/>
        <v>104000</v>
      </c>
      <c r="AB600" s="464">
        <f>+Y600+Z600+AA600</f>
        <v>104000</v>
      </c>
      <c r="AC600" s="464">
        <f>+AB600*12</f>
        <v>1248000</v>
      </c>
      <c r="AD600" s="608">
        <v>1</v>
      </c>
      <c r="AE600" s="605">
        <v>1.2</v>
      </c>
      <c r="AF600" s="464">
        <f t="shared" si="523"/>
        <v>83200</v>
      </c>
      <c r="AG600" s="465">
        <f t="shared" si="523"/>
        <v>0</v>
      </c>
      <c r="AH600" s="465">
        <f t="shared" si="523"/>
        <v>0</v>
      </c>
      <c r="AI600" s="465">
        <f t="shared" si="523"/>
        <v>104000</v>
      </c>
      <c r="AJ600" s="464">
        <f>+AG600+AH600+AI600</f>
        <v>104000</v>
      </c>
      <c r="AK600" s="464">
        <f>+AJ600*12</f>
        <v>1248000</v>
      </c>
    </row>
    <row r="601" spans="1:37" s="463" customFormat="1" ht="17.25">
      <c r="A601" s="855">
        <v>65</v>
      </c>
      <c r="B601" s="910" t="s">
        <v>3274</v>
      </c>
      <c r="C601" s="842" t="s">
        <v>1961</v>
      </c>
      <c r="D601" s="842">
        <v>1983</v>
      </c>
      <c r="E601" s="843" t="s">
        <v>404</v>
      </c>
      <c r="F601" s="836">
        <v>1</v>
      </c>
      <c r="G601" s="837">
        <v>1.2</v>
      </c>
      <c r="H601" s="838">
        <v>83200</v>
      </c>
      <c r="I601" s="839"/>
      <c r="J601" s="839"/>
      <c r="K601" s="839">
        <v>104000</v>
      </c>
      <c r="L601" s="840">
        <f>+I601+J601+K601</f>
        <v>104000</v>
      </c>
      <c r="M601" s="838">
        <f>+L601*12</f>
        <v>1248000</v>
      </c>
      <c r="N601" s="608">
        <v>1</v>
      </c>
      <c r="O601" s="605">
        <v>1.2</v>
      </c>
      <c r="P601" s="464">
        <f t="shared" si="521"/>
        <v>83200</v>
      </c>
      <c r="Q601" s="465">
        <f t="shared" si="521"/>
        <v>0</v>
      </c>
      <c r="R601" s="465">
        <f t="shared" si="521"/>
        <v>0</v>
      </c>
      <c r="S601" s="465">
        <f t="shared" si="521"/>
        <v>104000</v>
      </c>
      <c r="T601" s="464">
        <f>+Q601+R601+S601</f>
        <v>104000</v>
      </c>
      <c r="U601" s="464">
        <f>+T601*12</f>
        <v>1248000</v>
      </c>
      <c r="V601" s="608">
        <v>1</v>
      </c>
      <c r="W601" s="605">
        <v>1.2</v>
      </c>
      <c r="X601" s="464">
        <f t="shared" si="522"/>
        <v>83200</v>
      </c>
      <c r="Y601" s="465">
        <f t="shared" si="522"/>
        <v>0</v>
      </c>
      <c r="Z601" s="465">
        <f t="shared" si="522"/>
        <v>0</v>
      </c>
      <c r="AA601" s="465">
        <f t="shared" si="522"/>
        <v>104000</v>
      </c>
      <c r="AB601" s="464">
        <f>+Y601+Z601+AA601</f>
        <v>104000</v>
      </c>
      <c r="AC601" s="464">
        <f>+AB601*12</f>
        <v>1248000</v>
      </c>
      <c r="AD601" s="608">
        <v>1</v>
      </c>
      <c r="AE601" s="605">
        <v>1.2</v>
      </c>
      <c r="AF601" s="464">
        <f t="shared" si="523"/>
        <v>83200</v>
      </c>
      <c r="AG601" s="465">
        <f t="shared" si="523"/>
        <v>0</v>
      </c>
      <c r="AH601" s="465">
        <f t="shared" si="523"/>
        <v>0</v>
      </c>
      <c r="AI601" s="465">
        <f t="shared" si="523"/>
        <v>104000</v>
      </c>
      <c r="AJ601" s="464">
        <f>+AG601+AH601+AI601</f>
        <v>104000</v>
      </c>
      <c r="AK601" s="464">
        <f>+AJ601*12</f>
        <v>1248000</v>
      </c>
    </row>
    <row r="602" spans="1:37" s="463" customFormat="1" ht="22.5">
      <c r="A602" s="1005" t="s">
        <v>47</v>
      </c>
      <c r="B602" s="1005"/>
      <c r="C602" s="1005"/>
      <c r="D602" s="1005"/>
      <c r="E602" s="1005"/>
      <c r="F602" s="614">
        <f t="shared" ref="F602:AK602" si="524">SUM(F537:F601)</f>
        <v>65</v>
      </c>
      <c r="G602" s="614">
        <f t="shared" si="524"/>
        <v>74.95</v>
      </c>
      <c r="H602" s="614">
        <f t="shared" si="524"/>
        <v>5408000</v>
      </c>
      <c r="I602" s="614">
        <f t="shared" si="524"/>
        <v>0</v>
      </c>
      <c r="J602" s="614">
        <f t="shared" si="524"/>
        <v>0</v>
      </c>
      <c r="K602" s="614">
        <f t="shared" si="524"/>
        <v>6850090</v>
      </c>
      <c r="L602" s="614">
        <f t="shared" si="524"/>
        <v>6850090</v>
      </c>
      <c r="M602" s="614">
        <f t="shared" si="524"/>
        <v>82201080</v>
      </c>
      <c r="N602" s="614">
        <f t="shared" si="524"/>
        <v>65</v>
      </c>
      <c r="O602" s="614">
        <f t="shared" si="524"/>
        <v>74.95</v>
      </c>
      <c r="P602" s="614">
        <f t="shared" si="524"/>
        <v>5408000</v>
      </c>
      <c r="Q602" s="614">
        <f t="shared" si="524"/>
        <v>0</v>
      </c>
      <c r="R602" s="614">
        <f t="shared" si="524"/>
        <v>0</v>
      </c>
      <c r="S602" s="614">
        <f t="shared" si="524"/>
        <v>6850090</v>
      </c>
      <c r="T602" s="614">
        <f t="shared" si="524"/>
        <v>6850090</v>
      </c>
      <c r="U602" s="614">
        <f t="shared" si="524"/>
        <v>82201080</v>
      </c>
      <c r="V602" s="614">
        <f t="shared" si="524"/>
        <v>65</v>
      </c>
      <c r="W602" s="614">
        <f t="shared" si="524"/>
        <v>74.95</v>
      </c>
      <c r="X602" s="614">
        <f t="shared" si="524"/>
        <v>5408000</v>
      </c>
      <c r="Y602" s="614">
        <f t="shared" si="524"/>
        <v>0</v>
      </c>
      <c r="Z602" s="614">
        <f t="shared" si="524"/>
        <v>0</v>
      </c>
      <c r="AA602" s="614">
        <f t="shared" si="524"/>
        <v>6850090</v>
      </c>
      <c r="AB602" s="614">
        <f t="shared" si="524"/>
        <v>6850090</v>
      </c>
      <c r="AC602" s="614">
        <f t="shared" si="524"/>
        <v>82201080</v>
      </c>
      <c r="AD602" s="614">
        <f t="shared" si="524"/>
        <v>65</v>
      </c>
      <c r="AE602" s="614">
        <f t="shared" si="524"/>
        <v>74.95</v>
      </c>
      <c r="AF602" s="614">
        <f t="shared" si="524"/>
        <v>5408000</v>
      </c>
      <c r="AG602" s="614">
        <f t="shared" si="524"/>
        <v>0</v>
      </c>
      <c r="AH602" s="614">
        <f t="shared" si="524"/>
        <v>0</v>
      </c>
      <c r="AI602" s="614">
        <f t="shared" si="524"/>
        <v>6850090</v>
      </c>
      <c r="AJ602" s="614">
        <f t="shared" si="524"/>
        <v>6850090</v>
      </c>
      <c r="AK602" s="614">
        <f t="shared" si="524"/>
        <v>82201080</v>
      </c>
    </row>
    <row r="603" spans="1:37" s="463" customFormat="1">
      <c r="A603" s="475"/>
      <c r="B603" s="468"/>
      <c r="C603" s="466"/>
      <c r="D603" s="466"/>
      <c r="E603" s="610"/>
      <c r="J603" s="475"/>
    </row>
    <row r="604" spans="1:37" s="463" customFormat="1">
      <c r="A604" s="475"/>
      <c r="B604" s="468"/>
      <c r="C604" s="466"/>
      <c r="D604" s="466"/>
      <c r="E604" s="610"/>
      <c r="J604" s="475"/>
    </row>
    <row r="605" spans="1:37" s="603" customFormat="1" ht="22.5" customHeight="1">
      <c r="A605" s="999" t="s">
        <v>554</v>
      </c>
      <c r="B605" s="1000"/>
      <c r="C605" s="1000"/>
      <c r="D605" s="1000"/>
      <c r="E605" s="1001"/>
      <c r="F605" s="998" t="s">
        <v>1044</v>
      </c>
      <c r="G605" s="998"/>
      <c r="H605" s="998"/>
      <c r="I605" s="998"/>
      <c r="J605" s="998"/>
      <c r="K605" s="998"/>
      <c r="L605" s="998"/>
      <c r="M605" s="998"/>
      <c r="N605" s="998" t="s">
        <v>1044</v>
      </c>
      <c r="O605" s="998"/>
      <c r="P605" s="998"/>
      <c r="Q605" s="998"/>
      <c r="R605" s="998"/>
      <c r="S605" s="998"/>
      <c r="T605" s="998"/>
      <c r="U605" s="998"/>
      <c r="V605" s="998" t="s">
        <v>1044</v>
      </c>
      <c r="W605" s="998"/>
      <c r="X605" s="998"/>
      <c r="Y605" s="998"/>
      <c r="Z605" s="998"/>
      <c r="AA605" s="998"/>
      <c r="AB605" s="998"/>
      <c r="AC605" s="998"/>
      <c r="AD605" s="998" t="s">
        <v>1044</v>
      </c>
      <c r="AE605" s="998"/>
      <c r="AF605" s="998"/>
      <c r="AG605" s="998"/>
      <c r="AH605" s="998"/>
      <c r="AI605" s="998"/>
      <c r="AJ605" s="998"/>
      <c r="AK605" s="998"/>
    </row>
    <row r="606" spans="1:37" s="604" customFormat="1" ht="24" customHeight="1">
      <c r="A606" s="1002" t="s">
        <v>224</v>
      </c>
      <c r="B606" s="1003"/>
      <c r="C606" s="1003"/>
      <c r="D606" s="1003"/>
      <c r="E606" s="1004"/>
      <c r="F606" s="996" t="s">
        <v>1410</v>
      </c>
      <c r="G606" s="996"/>
      <c r="H606" s="996"/>
      <c r="I606" s="996"/>
      <c r="J606" s="996"/>
      <c r="K606" s="996"/>
      <c r="L606" s="996"/>
      <c r="M606" s="996"/>
      <c r="N606" s="1002" t="s">
        <v>1946</v>
      </c>
      <c r="O606" s="1003"/>
      <c r="P606" s="1003"/>
      <c r="Q606" s="1003"/>
      <c r="R606" s="1003"/>
      <c r="S606" s="1003"/>
      <c r="T606" s="1003"/>
      <c r="U606" s="1004"/>
      <c r="V606" s="996" t="s">
        <v>2458</v>
      </c>
      <c r="W606" s="996"/>
      <c r="X606" s="996"/>
      <c r="Y606" s="996"/>
      <c r="Z606" s="996"/>
      <c r="AA606" s="996"/>
      <c r="AB606" s="996"/>
      <c r="AC606" s="996"/>
      <c r="AD606" s="996" t="s">
        <v>2932</v>
      </c>
      <c r="AE606" s="996"/>
      <c r="AF606" s="996"/>
      <c r="AG606" s="996"/>
      <c r="AH606" s="996"/>
      <c r="AI606" s="996"/>
      <c r="AJ606" s="996"/>
      <c r="AK606" s="996"/>
    </row>
    <row r="607" spans="1:37" s="603" customFormat="1" ht="82.5" customHeight="1">
      <c r="A607" s="775" t="s">
        <v>10</v>
      </c>
      <c r="B607" s="748" t="s">
        <v>54</v>
      </c>
      <c r="C607" s="748" t="s">
        <v>1958</v>
      </c>
      <c r="D607" s="579" t="s">
        <v>1959</v>
      </c>
      <c r="E607" s="748" t="s">
        <v>55</v>
      </c>
      <c r="F607" s="616" t="s">
        <v>56</v>
      </c>
      <c r="G607" s="616" t="s">
        <v>90</v>
      </c>
      <c r="H607" s="616" t="s">
        <v>62</v>
      </c>
      <c r="I607" s="616" t="s">
        <v>58</v>
      </c>
      <c r="J607" s="616" t="s">
        <v>59</v>
      </c>
      <c r="K607" s="616" t="s">
        <v>597</v>
      </c>
      <c r="L607" s="616" t="s">
        <v>552</v>
      </c>
      <c r="M607" s="617" t="s">
        <v>1411</v>
      </c>
      <c r="N607" s="616" t="s">
        <v>56</v>
      </c>
      <c r="O607" s="616" t="s">
        <v>90</v>
      </c>
      <c r="P607" s="616" t="s">
        <v>62</v>
      </c>
      <c r="Q607" s="616" t="s">
        <v>58</v>
      </c>
      <c r="R607" s="616" t="s">
        <v>59</v>
      </c>
      <c r="S607" s="616" t="s">
        <v>597</v>
      </c>
      <c r="T607" s="616" t="s">
        <v>552</v>
      </c>
      <c r="U607" s="617" t="s">
        <v>1952</v>
      </c>
      <c r="V607" s="616" t="s">
        <v>56</v>
      </c>
      <c r="W607" s="616" t="s">
        <v>90</v>
      </c>
      <c r="X607" s="616" t="s">
        <v>62</v>
      </c>
      <c r="Y607" s="616" t="s">
        <v>58</v>
      </c>
      <c r="Z607" s="616" t="s">
        <v>59</v>
      </c>
      <c r="AA607" s="616" t="s">
        <v>597</v>
      </c>
      <c r="AB607" s="616" t="s">
        <v>552</v>
      </c>
      <c r="AC607" s="617" t="s">
        <v>2463</v>
      </c>
      <c r="AD607" s="616" t="s">
        <v>56</v>
      </c>
      <c r="AE607" s="616" t="s">
        <v>90</v>
      </c>
      <c r="AF607" s="616" t="s">
        <v>62</v>
      </c>
      <c r="AG607" s="616" t="s">
        <v>58</v>
      </c>
      <c r="AH607" s="616" t="s">
        <v>59</v>
      </c>
      <c r="AI607" s="616" t="s">
        <v>597</v>
      </c>
      <c r="AJ607" s="616" t="s">
        <v>552</v>
      </c>
      <c r="AK607" s="617" t="s">
        <v>2938</v>
      </c>
    </row>
    <row r="608" spans="1:37" s="604" customFormat="1" ht="17.25">
      <c r="A608" s="775">
        <v>1</v>
      </c>
      <c r="B608" s="903" t="s">
        <v>78</v>
      </c>
      <c r="C608" s="809"/>
      <c r="D608" s="809"/>
      <c r="E608" s="835" t="s">
        <v>392</v>
      </c>
      <c r="F608" s="836">
        <v>1</v>
      </c>
      <c r="G608" s="837">
        <v>1.6</v>
      </c>
      <c r="H608" s="838">
        <v>83200</v>
      </c>
      <c r="I608" s="840"/>
      <c r="J608" s="840"/>
      <c r="K608" s="840">
        <f>G608*H608</f>
        <v>133120</v>
      </c>
      <c r="L608" s="838">
        <f>+I608+J608+K608</f>
        <v>133120</v>
      </c>
      <c r="M608" s="838">
        <f>+L608*12</f>
        <v>1597440</v>
      </c>
      <c r="N608" s="608">
        <v>1</v>
      </c>
      <c r="O608" s="605">
        <v>1.6</v>
      </c>
      <c r="P608" s="464">
        <f t="shared" ref="P608:S609" si="525">+H608</f>
        <v>83200</v>
      </c>
      <c r="Q608" s="465">
        <f t="shared" si="525"/>
        <v>0</v>
      </c>
      <c r="R608" s="465">
        <f t="shared" si="525"/>
        <v>0</v>
      </c>
      <c r="S608" s="465">
        <f t="shared" si="525"/>
        <v>133120</v>
      </c>
      <c r="T608" s="464">
        <f>+Q608+R608+S608</f>
        <v>133120</v>
      </c>
      <c r="U608" s="464">
        <f>+T608*12</f>
        <v>1597440</v>
      </c>
      <c r="V608" s="608">
        <v>1</v>
      </c>
      <c r="W608" s="605">
        <v>1.6</v>
      </c>
      <c r="X608" s="464">
        <f t="shared" ref="X608:AA609" si="526">+P608</f>
        <v>83200</v>
      </c>
      <c r="Y608" s="465">
        <f t="shared" si="526"/>
        <v>0</v>
      </c>
      <c r="Z608" s="465">
        <f t="shared" si="526"/>
        <v>0</v>
      </c>
      <c r="AA608" s="465">
        <f t="shared" si="526"/>
        <v>133120</v>
      </c>
      <c r="AB608" s="464">
        <f>+Y608+Z608+AA608</f>
        <v>133120</v>
      </c>
      <c r="AC608" s="464">
        <f>+AB608*12</f>
        <v>1597440</v>
      </c>
      <c r="AD608" s="608">
        <v>1</v>
      </c>
      <c r="AE608" s="605">
        <v>1.6</v>
      </c>
      <c r="AF608" s="464">
        <f t="shared" ref="AF608:AI609" si="527">+X608</f>
        <v>83200</v>
      </c>
      <c r="AG608" s="465">
        <f t="shared" si="527"/>
        <v>0</v>
      </c>
      <c r="AH608" s="465">
        <f t="shared" si="527"/>
        <v>0</v>
      </c>
      <c r="AI608" s="465">
        <f t="shared" si="527"/>
        <v>133120</v>
      </c>
      <c r="AJ608" s="464">
        <f>+AG608+AH608+AI608</f>
        <v>133120</v>
      </c>
      <c r="AK608" s="464">
        <f>+AJ608*12</f>
        <v>1597440</v>
      </c>
    </row>
    <row r="609" spans="1:37" s="463" customFormat="1" ht="17.25">
      <c r="A609" s="775">
        <v>2</v>
      </c>
      <c r="B609" s="903" t="s">
        <v>1583</v>
      </c>
      <c r="C609" s="809" t="s">
        <v>1961</v>
      </c>
      <c r="D609" s="809">
        <v>1952</v>
      </c>
      <c r="E609" s="835" t="s">
        <v>395</v>
      </c>
      <c r="F609" s="836">
        <v>1</v>
      </c>
      <c r="G609" s="837">
        <v>1.5</v>
      </c>
      <c r="H609" s="838">
        <v>83200</v>
      </c>
      <c r="I609" s="840"/>
      <c r="J609" s="840"/>
      <c r="K609" s="840">
        <f>G609*H609</f>
        <v>124800</v>
      </c>
      <c r="L609" s="838">
        <f>+I609+J609+K609</f>
        <v>124800</v>
      </c>
      <c r="M609" s="838">
        <f>+L609*12</f>
        <v>1497600</v>
      </c>
      <c r="N609" s="608">
        <v>1</v>
      </c>
      <c r="O609" s="605">
        <v>1.5</v>
      </c>
      <c r="P609" s="464">
        <f t="shared" si="525"/>
        <v>83200</v>
      </c>
      <c r="Q609" s="465">
        <f t="shared" si="525"/>
        <v>0</v>
      </c>
      <c r="R609" s="465">
        <f t="shared" si="525"/>
        <v>0</v>
      </c>
      <c r="S609" s="465">
        <f t="shared" si="525"/>
        <v>124800</v>
      </c>
      <c r="T609" s="464">
        <f>+Q609+R609+S609</f>
        <v>124800</v>
      </c>
      <c r="U609" s="464">
        <f>+T609*12</f>
        <v>1497600</v>
      </c>
      <c r="V609" s="608">
        <v>1</v>
      </c>
      <c r="W609" s="605">
        <v>1.5</v>
      </c>
      <c r="X609" s="464">
        <f t="shared" si="526"/>
        <v>83200</v>
      </c>
      <c r="Y609" s="465">
        <f t="shared" si="526"/>
        <v>0</v>
      </c>
      <c r="Z609" s="465">
        <f t="shared" si="526"/>
        <v>0</v>
      </c>
      <c r="AA609" s="465">
        <f t="shared" si="526"/>
        <v>124800</v>
      </c>
      <c r="AB609" s="464">
        <f>+Y609+Z609+AA609</f>
        <v>124800</v>
      </c>
      <c r="AC609" s="464">
        <f>+AB609*12</f>
        <v>1497600</v>
      </c>
      <c r="AD609" s="608">
        <v>1</v>
      </c>
      <c r="AE609" s="605">
        <v>1.5</v>
      </c>
      <c r="AF609" s="464">
        <f t="shared" si="527"/>
        <v>83200</v>
      </c>
      <c r="AG609" s="465">
        <f t="shared" si="527"/>
        <v>0</v>
      </c>
      <c r="AH609" s="465">
        <f t="shared" si="527"/>
        <v>0</v>
      </c>
      <c r="AI609" s="465">
        <f t="shared" si="527"/>
        <v>124800</v>
      </c>
      <c r="AJ609" s="464">
        <f>+AG609+AH609+AI609</f>
        <v>124800</v>
      </c>
      <c r="AK609" s="464">
        <f>+AJ609*12</f>
        <v>1497600</v>
      </c>
    </row>
    <row r="610" spans="1:37" s="463" customFormat="1" ht="22.5">
      <c r="A610" s="997" t="s">
        <v>47</v>
      </c>
      <c r="B610" s="997"/>
      <c r="C610" s="997"/>
      <c r="D610" s="997"/>
      <c r="E610" s="997"/>
      <c r="F610" s="614">
        <f t="shared" ref="F610:AK610" si="528">SUM(F608:F609)</f>
        <v>2</v>
      </c>
      <c r="G610" s="614">
        <f t="shared" si="528"/>
        <v>3.1</v>
      </c>
      <c r="H610" s="614">
        <f t="shared" si="528"/>
        <v>166400</v>
      </c>
      <c r="I610" s="614">
        <f t="shared" si="528"/>
        <v>0</v>
      </c>
      <c r="J610" s="614">
        <f t="shared" si="528"/>
        <v>0</v>
      </c>
      <c r="K610" s="614">
        <f t="shared" si="528"/>
        <v>257920</v>
      </c>
      <c r="L610" s="614">
        <f t="shared" si="528"/>
        <v>257920</v>
      </c>
      <c r="M610" s="614">
        <f t="shared" si="528"/>
        <v>3095040</v>
      </c>
      <c r="N610" s="614">
        <f t="shared" si="528"/>
        <v>2</v>
      </c>
      <c r="O610" s="614">
        <f t="shared" si="528"/>
        <v>3.1</v>
      </c>
      <c r="P610" s="614">
        <f t="shared" si="528"/>
        <v>166400</v>
      </c>
      <c r="Q610" s="614">
        <f t="shared" si="528"/>
        <v>0</v>
      </c>
      <c r="R610" s="614">
        <f t="shared" si="528"/>
        <v>0</v>
      </c>
      <c r="S610" s="614">
        <f t="shared" si="528"/>
        <v>257920</v>
      </c>
      <c r="T610" s="614">
        <f t="shared" si="528"/>
        <v>257920</v>
      </c>
      <c r="U610" s="614">
        <f t="shared" si="528"/>
        <v>3095040</v>
      </c>
      <c r="V610" s="614">
        <f t="shared" si="528"/>
        <v>2</v>
      </c>
      <c r="W610" s="614">
        <f t="shared" si="528"/>
        <v>3.1</v>
      </c>
      <c r="X610" s="614">
        <f t="shared" si="528"/>
        <v>166400</v>
      </c>
      <c r="Y610" s="614">
        <f t="shared" si="528"/>
        <v>0</v>
      </c>
      <c r="Z610" s="614">
        <f t="shared" si="528"/>
        <v>0</v>
      </c>
      <c r="AA610" s="614">
        <f t="shared" si="528"/>
        <v>257920</v>
      </c>
      <c r="AB610" s="614">
        <f t="shared" si="528"/>
        <v>257920</v>
      </c>
      <c r="AC610" s="614">
        <f t="shared" si="528"/>
        <v>3095040</v>
      </c>
      <c r="AD610" s="614">
        <f t="shared" si="528"/>
        <v>2</v>
      </c>
      <c r="AE610" s="614">
        <f t="shared" si="528"/>
        <v>3.1</v>
      </c>
      <c r="AF610" s="614">
        <f t="shared" si="528"/>
        <v>166400</v>
      </c>
      <c r="AG610" s="614">
        <f t="shared" si="528"/>
        <v>0</v>
      </c>
      <c r="AH610" s="614">
        <f t="shared" si="528"/>
        <v>0</v>
      </c>
      <c r="AI610" s="614">
        <f t="shared" si="528"/>
        <v>257920</v>
      </c>
      <c r="AJ610" s="614">
        <f t="shared" si="528"/>
        <v>257920</v>
      </c>
      <c r="AK610" s="614">
        <f t="shared" si="528"/>
        <v>3095040</v>
      </c>
    </row>
    <row r="611" spans="1:37" s="463" customFormat="1" ht="22.5">
      <c r="A611" s="672"/>
      <c r="B611" s="672"/>
      <c r="C611" s="672"/>
      <c r="D611" s="672"/>
      <c r="E611" s="672"/>
      <c r="F611" s="473"/>
      <c r="G611" s="473"/>
      <c r="H611" s="473"/>
      <c r="I611" s="473"/>
      <c r="J611" s="473"/>
      <c r="K611" s="473"/>
      <c r="L611" s="473"/>
      <c r="M611" s="473"/>
      <c r="N611" s="473"/>
      <c r="O611" s="473"/>
      <c r="P611" s="473"/>
      <c r="Q611" s="473"/>
      <c r="R611" s="473"/>
      <c r="S611" s="473"/>
      <c r="T611" s="473"/>
      <c r="U611" s="473"/>
      <c r="V611" s="473"/>
      <c r="W611" s="473"/>
      <c r="X611" s="473"/>
      <c r="Y611" s="473"/>
      <c r="Z611" s="473"/>
      <c r="AA611" s="473"/>
      <c r="AB611" s="473"/>
      <c r="AC611" s="473"/>
      <c r="AD611" s="473"/>
      <c r="AE611" s="473"/>
      <c r="AF611" s="473"/>
      <c r="AG611" s="473"/>
      <c r="AH611" s="473"/>
      <c r="AI611" s="473"/>
      <c r="AJ611" s="473"/>
      <c r="AK611" s="473"/>
    </row>
    <row r="612" spans="1:37" s="463" customFormat="1">
      <c r="A612" s="1011"/>
      <c r="B612" s="1011"/>
      <c r="C612" s="1011"/>
      <c r="D612" s="1011"/>
      <c r="E612" s="1011"/>
      <c r="F612" s="1011"/>
      <c r="G612" s="1011"/>
      <c r="H612" s="1011"/>
      <c r="I612" s="1011"/>
      <c r="J612" s="475"/>
    </row>
    <row r="613" spans="1:37" s="463" customFormat="1">
      <c r="A613" s="475"/>
      <c r="B613" s="471"/>
      <c r="C613" s="466"/>
      <c r="D613" s="466"/>
      <c r="E613" s="610"/>
      <c r="J613" s="475"/>
    </row>
  </sheetData>
  <autoFilter ref="A1:AK613"/>
  <mergeCells count="237">
    <mergeCell ref="AD126:AK126"/>
    <mergeCell ref="AD380:AK380"/>
    <mergeCell ref="AD346:AK346"/>
    <mergeCell ref="A612:I612"/>
    <mergeCell ref="A279:E279"/>
    <mergeCell ref="A195:E195"/>
    <mergeCell ref="F282:M282"/>
    <mergeCell ref="F198:M198"/>
    <mergeCell ref="F226:M226"/>
    <mergeCell ref="AD145:AK145"/>
    <mergeCell ref="AD318:AK318"/>
    <mergeCell ref="AD347:AK347"/>
    <mergeCell ref="AD317:AK317"/>
    <mergeCell ref="A173:E173"/>
    <mergeCell ref="A174:E174"/>
    <mergeCell ref="A198:E198"/>
    <mergeCell ref="F145:M145"/>
    <mergeCell ref="V470:AC470"/>
    <mergeCell ref="AD470:AK470"/>
    <mergeCell ref="V174:AC174"/>
    <mergeCell ref="V199:AC199"/>
    <mergeCell ref="N404:U404"/>
    <mergeCell ref="N347:U347"/>
    <mergeCell ref="AD606:AK606"/>
    <mergeCell ref="N2:N3"/>
    <mergeCell ref="N46:U46"/>
    <mergeCell ref="N10:U10"/>
    <mergeCell ref="E1:E2"/>
    <mergeCell ref="F2:F3"/>
    <mergeCell ref="N470:U470"/>
    <mergeCell ref="A532:E532"/>
    <mergeCell ref="N283:U283"/>
    <mergeCell ref="N282:U282"/>
    <mergeCell ref="N81:U81"/>
    <mergeCell ref="N100:U100"/>
    <mergeCell ref="A170:E170"/>
    <mergeCell ref="N486:U486"/>
    <mergeCell ref="N199:U199"/>
    <mergeCell ref="N227:U227"/>
    <mergeCell ref="N174:U174"/>
    <mergeCell ref="N318:U318"/>
    <mergeCell ref="N198:U198"/>
    <mergeCell ref="N226:U226"/>
    <mergeCell ref="N251:U251"/>
    <mergeCell ref="F251:M251"/>
    <mergeCell ref="A485:E485"/>
    <mergeCell ref="A9:E9"/>
    <mergeCell ref="A10:E10"/>
    <mergeCell ref="V381:AC381"/>
    <mergeCell ref="V404:AC404"/>
    <mergeCell ref="V145:AC145"/>
    <mergeCell ref="A248:E248"/>
    <mergeCell ref="A223:E223"/>
    <mergeCell ref="A199:E199"/>
    <mergeCell ref="A226:E226"/>
    <mergeCell ref="A227:E227"/>
    <mergeCell ref="A251:E251"/>
    <mergeCell ref="A252:E252"/>
    <mergeCell ref="A282:E282"/>
    <mergeCell ref="A283:E283"/>
    <mergeCell ref="AD2:AD3"/>
    <mergeCell ref="AD10:AK10"/>
    <mergeCell ref="AD46:AK46"/>
    <mergeCell ref="AD81:AK81"/>
    <mergeCell ref="AD100:AK100"/>
    <mergeCell ref="AD127:AK127"/>
    <mergeCell ref="AD486:AK486"/>
    <mergeCell ref="V252:AC252"/>
    <mergeCell ref="V2:V3"/>
    <mergeCell ref="V10:AC10"/>
    <mergeCell ref="V46:AC46"/>
    <mergeCell ref="AD174:AK174"/>
    <mergeCell ref="V486:AC486"/>
    <mergeCell ref="AD227:AK227"/>
    <mergeCell ref="AD252:AK252"/>
    <mergeCell ref="AD198:AK198"/>
    <mergeCell ref="V226:AC226"/>
    <mergeCell ref="AD226:AK226"/>
    <mergeCell ref="AD251:AK251"/>
    <mergeCell ref="V251:AC251"/>
    <mergeCell ref="AD144:AK144"/>
    <mergeCell ref="V144:AC144"/>
    <mergeCell ref="V99:AC99"/>
    <mergeCell ref="AD99:AK99"/>
    <mergeCell ref="AD605:AK605"/>
    <mergeCell ref="N252:U252"/>
    <mergeCell ref="V283:AC283"/>
    <mergeCell ref="V198:AC198"/>
    <mergeCell ref="V282:AC282"/>
    <mergeCell ref="AD199:AK199"/>
    <mergeCell ref="N145:U145"/>
    <mergeCell ref="N381:U381"/>
    <mergeCell ref="V227:AC227"/>
    <mergeCell ref="AD283:AK283"/>
    <mergeCell ref="AD282:AK282"/>
    <mergeCell ref="AD381:AK381"/>
    <mergeCell ref="AD404:AK404"/>
    <mergeCell ref="AD403:AK403"/>
    <mergeCell ref="N317:U317"/>
    <mergeCell ref="V317:AC317"/>
    <mergeCell ref="AD173:AK173"/>
    <mergeCell ref="AD453:AK453"/>
    <mergeCell ref="N454:U454"/>
    <mergeCell ref="V454:AC454"/>
    <mergeCell ref="AD454:AK454"/>
    <mergeCell ref="AD534:AK534"/>
    <mergeCell ref="N605:U605"/>
    <mergeCell ref="V605:AC605"/>
    <mergeCell ref="F9:M9"/>
    <mergeCell ref="N9:U9"/>
    <mergeCell ref="V9:AC9"/>
    <mergeCell ref="A144:E144"/>
    <mergeCell ref="A145:E145"/>
    <mergeCell ref="A141:E141"/>
    <mergeCell ref="V173:AC173"/>
    <mergeCell ref="N173:U173"/>
    <mergeCell ref="F173:M173"/>
    <mergeCell ref="V81:AC81"/>
    <mergeCell ref="V100:AC100"/>
    <mergeCell ref="N127:U127"/>
    <mergeCell ref="V127:AC127"/>
    <mergeCell ref="N144:U144"/>
    <mergeCell ref="F144:M144"/>
    <mergeCell ref="F126:M126"/>
    <mergeCell ref="N99:U99"/>
    <mergeCell ref="F81:M81"/>
    <mergeCell ref="N126:U126"/>
    <mergeCell ref="V126:AC126"/>
    <mergeCell ref="F46:M46"/>
    <mergeCell ref="F100:M100"/>
    <mergeCell ref="AD9:AK9"/>
    <mergeCell ref="A42:E42"/>
    <mergeCell ref="F10:M10"/>
    <mergeCell ref="A45:E45"/>
    <mergeCell ref="A81:E81"/>
    <mergeCell ref="A99:E99"/>
    <mergeCell ref="A100:E100"/>
    <mergeCell ref="A126:E126"/>
    <mergeCell ref="A127:E127"/>
    <mergeCell ref="A97:E97"/>
    <mergeCell ref="A123:E123"/>
    <mergeCell ref="AD80:AK80"/>
    <mergeCell ref="V80:AC80"/>
    <mergeCell ref="N80:U80"/>
    <mergeCell ref="F80:M80"/>
    <mergeCell ref="F45:M45"/>
    <mergeCell ref="N45:U45"/>
    <mergeCell ref="V45:AC45"/>
    <mergeCell ref="AD45:AK45"/>
    <mergeCell ref="A77:E77"/>
    <mergeCell ref="A46:E46"/>
    <mergeCell ref="A80:E80"/>
    <mergeCell ref="F127:M127"/>
    <mergeCell ref="F99:M99"/>
    <mergeCell ref="N534:U534"/>
    <mergeCell ref="V534:AC534"/>
    <mergeCell ref="A535:E535"/>
    <mergeCell ref="F535:M535"/>
    <mergeCell ref="N535:U535"/>
    <mergeCell ref="V535:AC535"/>
    <mergeCell ref="A605:E605"/>
    <mergeCell ref="A606:E606"/>
    <mergeCell ref="N485:U485"/>
    <mergeCell ref="V485:AC485"/>
    <mergeCell ref="V606:AC606"/>
    <mergeCell ref="N606:U606"/>
    <mergeCell ref="A486:E486"/>
    <mergeCell ref="A610:E610"/>
    <mergeCell ref="A451:E451"/>
    <mergeCell ref="A467:E467"/>
    <mergeCell ref="F470:M470"/>
    <mergeCell ref="F454:M454"/>
    <mergeCell ref="A432:E432"/>
    <mergeCell ref="A433:E433"/>
    <mergeCell ref="A470:E470"/>
    <mergeCell ref="F469:M469"/>
    <mergeCell ref="F453:M453"/>
    <mergeCell ref="F485:M485"/>
    <mergeCell ref="A453:E453"/>
    <mergeCell ref="A454:E454"/>
    <mergeCell ref="A469:E469"/>
    <mergeCell ref="F432:M432"/>
    <mergeCell ref="F433:M433"/>
    <mergeCell ref="F605:M605"/>
    <mergeCell ref="F606:M606"/>
    <mergeCell ref="A602:E602"/>
    <mergeCell ref="A483:E483"/>
    <mergeCell ref="A534:E534"/>
    <mergeCell ref="F534:M534"/>
    <mergeCell ref="AD485:AK485"/>
    <mergeCell ref="F174:M174"/>
    <mergeCell ref="F199:M199"/>
    <mergeCell ref="F227:M227"/>
    <mergeCell ref="F252:M252"/>
    <mergeCell ref="F283:M283"/>
    <mergeCell ref="V403:AC403"/>
    <mergeCell ref="F403:M403"/>
    <mergeCell ref="N403:U403"/>
    <mergeCell ref="F380:M380"/>
    <mergeCell ref="N380:U380"/>
    <mergeCell ref="V380:AC380"/>
    <mergeCell ref="V346:AC346"/>
    <mergeCell ref="N346:U346"/>
    <mergeCell ref="F346:M346"/>
    <mergeCell ref="N469:U469"/>
    <mergeCell ref="V469:AC469"/>
    <mergeCell ref="AD469:AK469"/>
    <mergeCell ref="N453:U453"/>
    <mergeCell ref="V453:AC453"/>
    <mergeCell ref="V432:AC432"/>
    <mergeCell ref="N432:U432"/>
    <mergeCell ref="V318:AC318"/>
    <mergeCell ref="V347:AC347"/>
    <mergeCell ref="AD535:AK535"/>
    <mergeCell ref="F486:M486"/>
    <mergeCell ref="A314:E314"/>
    <mergeCell ref="F318:M318"/>
    <mergeCell ref="A343:E343"/>
    <mergeCell ref="F347:M347"/>
    <mergeCell ref="A377:E377"/>
    <mergeCell ref="F381:M381"/>
    <mergeCell ref="A400:E400"/>
    <mergeCell ref="F404:M404"/>
    <mergeCell ref="A429:E429"/>
    <mergeCell ref="F317:M317"/>
    <mergeCell ref="A317:E317"/>
    <mergeCell ref="A318:E318"/>
    <mergeCell ref="A346:E346"/>
    <mergeCell ref="A347:E347"/>
    <mergeCell ref="A380:E380"/>
    <mergeCell ref="A381:E381"/>
    <mergeCell ref="A403:E403"/>
    <mergeCell ref="A404:E404"/>
    <mergeCell ref="AD432:AK432"/>
    <mergeCell ref="N433:U433"/>
    <mergeCell ref="V433:AC433"/>
    <mergeCell ref="AD433:AK433"/>
  </mergeCells>
  <conditionalFormatting sqref="F2:M2 O2:U2 W2:AC2 AE2:AK2">
    <cfRule type="cellIs" dxfId="266" priority="337" operator="greaterThan">
      <formula>0</formula>
    </cfRule>
  </conditionalFormatting>
  <conditionalFormatting sqref="B83:B84">
    <cfRule type="duplicateValues" dxfId="265" priority="40"/>
  </conditionalFormatting>
  <conditionalFormatting sqref="B94:B96">
    <cfRule type="duplicateValues" dxfId="264" priority="17"/>
  </conditionalFormatting>
  <conditionalFormatting sqref="B90">
    <cfRule type="duplicateValues" dxfId="263" priority="16"/>
  </conditionalFormatting>
  <conditionalFormatting sqref="B91:B93 B85:B89">
    <cfRule type="duplicateValues" dxfId="262" priority="840"/>
  </conditionalFormatting>
  <conditionalFormatting sqref="N2">
    <cfRule type="cellIs" dxfId="261" priority="3" operator="greaterThan">
      <formula>0</formula>
    </cfRule>
  </conditionalFormatting>
  <conditionalFormatting sqref="V2">
    <cfRule type="cellIs" dxfId="260" priority="2" operator="greaterThan">
      <formula>0</formula>
    </cfRule>
  </conditionalFormatting>
  <conditionalFormatting sqref="AD2">
    <cfRule type="cellIs" dxfId="259" priority="1" operator="greaterThan">
      <formula>0</formula>
    </cfRule>
  </conditionalFormatting>
  <pageMargins left="0.23622047244094491" right="0.15748031496062992" top="0.19685039370078741" bottom="0.19685039370078741" header="0.19685039370078741" footer="0.19685039370078741"/>
  <pageSetup paperSize="9" scale="58" orientation="landscape" horizontalDpi="180" verticalDpi="180" r:id="rId1"/>
  <colBreaks count="3" manualBreakCount="3">
    <brk id="13" max="1048575" man="1"/>
    <brk id="21" max="1048575" man="1"/>
    <brk id="29" max="1048575" man="1"/>
  </col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953"/>
  <sheetViews>
    <sheetView topLeftCell="N19" zoomScale="106" zoomScaleNormal="106" zoomScaleSheetLayoutView="87" workbookViewId="0">
      <selection activeCell="P33" sqref="P33:Q33"/>
    </sheetView>
  </sheetViews>
  <sheetFormatPr defaultColWidth="9.140625" defaultRowHeight="16.5"/>
  <cols>
    <col min="1" max="1" width="4.85546875" style="759" customWidth="1"/>
    <col min="2" max="2" width="32.140625" style="760" customWidth="1"/>
    <col min="3" max="3" width="11.7109375" style="759" customWidth="1"/>
    <col min="4" max="4" width="10.28515625" style="759" customWidth="1"/>
    <col min="5" max="5" width="27.7109375" style="659" customWidth="1"/>
    <col min="6" max="6" width="13.42578125" style="659" bestFit="1" customWidth="1"/>
    <col min="7" max="7" width="17.7109375" style="659" bestFit="1" customWidth="1"/>
    <col min="8" max="8" width="14.5703125" style="659" customWidth="1"/>
    <col min="9" max="9" width="10.85546875" style="659" customWidth="1"/>
    <col min="10" max="10" width="10.42578125" style="761" customWidth="1"/>
    <col min="11" max="11" width="15" style="657" customWidth="1"/>
    <col min="12" max="12" width="14.7109375" style="762" customWidth="1"/>
    <col min="13" max="13" width="17" style="657" customWidth="1"/>
    <col min="14" max="14" width="19.28515625" style="657" customWidth="1"/>
    <col min="15" max="15" width="18.28515625" style="659" customWidth="1"/>
    <col min="16" max="16" width="10.85546875" style="759" customWidth="1"/>
    <col min="17" max="17" width="14.42578125" style="659" customWidth="1"/>
    <col min="18" max="18" width="9.140625" style="659" customWidth="1"/>
    <col min="19" max="19" width="14.7109375" style="657" customWidth="1"/>
    <col min="20" max="20" width="16.42578125" style="657" customWidth="1"/>
    <col min="21" max="21" width="12.85546875" style="659" customWidth="1"/>
    <col min="22" max="22" width="15.5703125" style="657" customWidth="1"/>
    <col min="23" max="23" width="16.7109375" style="657" customWidth="1"/>
    <col min="24" max="24" width="19" style="659" customWidth="1"/>
    <col min="25" max="25" width="10.85546875" style="759" customWidth="1"/>
    <col min="26" max="26" width="14.42578125" style="659" customWidth="1"/>
    <col min="27" max="27" width="9.140625" style="659" customWidth="1"/>
    <col min="28" max="28" width="14.7109375" style="657" customWidth="1"/>
    <col min="29" max="29" width="16.42578125" style="657" customWidth="1"/>
    <col min="30" max="30" width="12.85546875" style="659" customWidth="1"/>
    <col min="31" max="31" width="14.5703125" style="657" customWidth="1"/>
    <col min="32" max="32" width="17.28515625" style="657" customWidth="1"/>
    <col min="33" max="33" width="20.7109375" style="659" customWidth="1"/>
    <col min="34" max="34" width="10.85546875" style="759" customWidth="1"/>
    <col min="35" max="35" width="14.42578125" style="659" customWidth="1"/>
    <col min="36" max="36" width="9.140625" style="659" customWidth="1"/>
    <col min="37" max="37" width="14.7109375" style="657" customWidth="1"/>
    <col min="38" max="38" width="16.42578125" style="657" customWidth="1"/>
    <col min="39" max="39" width="12.85546875" style="659" customWidth="1"/>
    <col min="40" max="40" width="15.42578125" style="657" bestFit="1" customWidth="1"/>
    <col min="41" max="41" width="17.7109375" style="657" bestFit="1" customWidth="1"/>
    <col min="42" max="16384" width="9.140625" style="659"/>
  </cols>
  <sheetData>
    <row r="1" spans="1:41">
      <c r="U1" s="658"/>
      <c r="V1" s="658"/>
      <c r="W1" s="658"/>
      <c r="X1" s="658"/>
      <c r="Y1" s="622"/>
      <c r="Z1" s="658"/>
      <c r="AE1" s="659"/>
      <c r="AF1" s="659"/>
      <c r="AN1" s="659"/>
      <c r="AO1" s="659"/>
    </row>
    <row r="2" spans="1:41" s="479" customFormat="1" ht="17.25">
      <c r="A2" s="476"/>
      <c r="B2" s="905" t="s">
        <v>981</v>
      </c>
      <c r="C2" s="653"/>
      <c r="D2" s="653"/>
      <c r="E2" s="660"/>
      <c r="J2" s="623"/>
      <c r="K2" s="624"/>
      <c r="L2" s="476"/>
      <c r="S2" s="624"/>
      <c r="U2" s="631"/>
      <c r="V2" s="631"/>
      <c r="W2" s="631"/>
      <c r="X2" s="631"/>
      <c r="Y2" s="631"/>
      <c r="Z2" s="631"/>
      <c r="AB2" s="624"/>
      <c r="AK2" s="624"/>
    </row>
    <row r="3" spans="1:41" s="512" customFormat="1">
      <c r="A3" s="477"/>
      <c r="B3" s="906"/>
      <c r="C3" s="764"/>
      <c r="D3" s="764"/>
      <c r="E3" s="763"/>
      <c r="F3" s="765"/>
      <c r="G3" s="765"/>
      <c r="J3" s="625"/>
      <c r="K3" s="626"/>
      <c r="L3" s="477"/>
      <c r="S3" s="626"/>
      <c r="U3" s="661"/>
      <c r="V3" s="661"/>
      <c r="W3" s="661"/>
      <c r="X3" s="661"/>
      <c r="Y3" s="661"/>
      <c r="Z3" s="661"/>
      <c r="AB3" s="626"/>
      <c r="AK3" s="626"/>
    </row>
    <row r="4" spans="1:41" s="512" customFormat="1">
      <c r="A4" s="477"/>
      <c r="B4" s="906"/>
      <c r="C4" s="764"/>
      <c r="D4" s="764"/>
      <c r="E4" s="765" t="s">
        <v>2464</v>
      </c>
      <c r="F4" s="765"/>
      <c r="G4" s="659"/>
      <c r="H4" s="759"/>
      <c r="I4" s="659"/>
      <c r="J4" s="659"/>
      <c r="K4" s="626"/>
      <c r="L4" s="477"/>
      <c r="M4" s="662"/>
      <c r="N4" s="663" t="s">
        <v>2945</v>
      </c>
      <c r="O4" s="663"/>
      <c r="P4" s="659"/>
      <c r="Q4" s="659"/>
      <c r="R4" s="659"/>
      <c r="S4" s="626"/>
      <c r="T4" s="661"/>
      <c r="U4" s="661"/>
      <c r="V4" s="763"/>
      <c r="W4" s="765" t="s">
        <v>2465</v>
      </c>
      <c r="X4" s="765"/>
      <c r="Y4" s="658"/>
      <c r="Z4" s="658"/>
      <c r="AA4" s="658"/>
      <c r="AB4" s="626"/>
      <c r="AE4" s="763"/>
      <c r="AF4" s="765" t="s">
        <v>2943</v>
      </c>
      <c r="AG4" s="765"/>
      <c r="AH4" s="659"/>
      <c r="AI4" s="659"/>
      <c r="AJ4" s="659"/>
      <c r="AK4" s="626"/>
    </row>
    <row r="5" spans="1:41" s="513" customFormat="1" ht="14.25">
      <c r="A5" s="477"/>
      <c r="B5" s="664"/>
      <c r="C5" s="628"/>
      <c r="D5" s="628"/>
      <c r="E5" s="624"/>
      <c r="F5" s="624"/>
      <c r="G5" s="479" t="s">
        <v>286</v>
      </c>
      <c r="H5" s="476"/>
      <c r="I5" s="479"/>
      <c r="J5" s="479"/>
      <c r="K5" s="624"/>
      <c r="L5" s="476"/>
      <c r="M5" s="665"/>
      <c r="N5" s="629"/>
      <c r="O5" s="629"/>
      <c r="P5" s="479" t="s">
        <v>286</v>
      </c>
      <c r="Q5" s="479"/>
      <c r="R5" s="479"/>
      <c r="S5" s="624"/>
      <c r="T5" s="666"/>
      <c r="U5" s="666"/>
      <c r="V5" s="664"/>
      <c r="W5" s="624"/>
      <c r="X5" s="624"/>
      <c r="Y5" s="631" t="s">
        <v>286</v>
      </c>
      <c r="Z5" s="631"/>
      <c r="AA5" s="666"/>
      <c r="AE5" s="664"/>
      <c r="AF5" s="624"/>
      <c r="AG5" s="624"/>
      <c r="AH5" s="479" t="s">
        <v>286</v>
      </c>
      <c r="AI5" s="479"/>
    </row>
    <row r="6" spans="1:41" s="513" customFormat="1" ht="14.25">
      <c r="B6" s="667" t="s">
        <v>3336</v>
      </c>
      <c r="C6" s="654"/>
      <c r="D6" s="654"/>
      <c r="E6" s="668"/>
      <c r="F6" s="668"/>
      <c r="G6" s="512"/>
      <c r="H6" s="477"/>
      <c r="I6" s="512"/>
      <c r="J6" s="512"/>
      <c r="K6" s="624"/>
      <c r="L6" s="476"/>
      <c r="M6" s="667" t="s">
        <v>3336</v>
      </c>
      <c r="N6" s="626"/>
      <c r="O6" s="626"/>
      <c r="P6" s="512"/>
      <c r="Q6" s="512"/>
      <c r="R6" s="512"/>
      <c r="S6" s="624"/>
      <c r="T6" s="666"/>
      <c r="U6" s="666"/>
      <c r="V6" s="667" t="s">
        <v>3336</v>
      </c>
      <c r="W6" s="626"/>
      <c r="X6" s="626"/>
      <c r="Y6" s="661"/>
      <c r="Z6" s="661"/>
      <c r="AA6" s="666"/>
      <c r="AE6" s="667" t="s">
        <v>3336</v>
      </c>
      <c r="AF6" s="626"/>
      <c r="AG6" s="626"/>
      <c r="AH6" s="512"/>
      <c r="AI6" s="512"/>
    </row>
    <row r="7" spans="1:41" s="479" customFormat="1" ht="14.25">
      <c r="A7" s="477"/>
      <c r="B7" s="669" t="s">
        <v>3337</v>
      </c>
      <c r="C7" s="655"/>
      <c r="D7" s="655"/>
      <c r="E7" s="668"/>
      <c r="F7" s="668"/>
      <c r="G7" s="512"/>
      <c r="H7" s="477"/>
      <c r="I7" s="512"/>
      <c r="J7" s="512"/>
      <c r="K7" s="624"/>
      <c r="L7" s="476"/>
      <c r="M7" s="669" t="s">
        <v>3337</v>
      </c>
      <c r="N7" s="668"/>
      <c r="O7" s="668"/>
      <c r="P7" s="512"/>
      <c r="Q7" s="512"/>
      <c r="R7" s="512"/>
      <c r="S7" s="624"/>
      <c r="T7" s="631"/>
      <c r="U7" s="631"/>
      <c r="V7" s="669" t="s">
        <v>3337</v>
      </c>
      <c r="W7" s="668"/>
      <c r="X7" s="668"/>
      <c r="Y7" s="661"/>
      <c r="Z7" s="661"/>
      <c r="AA7" s="631"/>
      <c r="AE7" s="669" t="s">
        <v>3347</v>
      </c>
      <c r="AF7" s="668"/>
      <c r="AG7" s="668"/>
      <c r="AH7" s="512"/>
      <c r="AI7" s="512"/>
    </row>
    <row r="8" spans="1:41" s="479" customFormat="1" ht="14.25">
      <c r="A8" s="477"/>
      <c r="B8" s="670" t="s">
        <v>3382</v>
      </c>
      <c r="C8" s="628"/>
      <c r="D8" s="628"/>
      <c r="E8" s="629"/>
      <c r="F8" s="629"/>
      <c r="G8" s="513"/>
      <c r="H8" s="476"/>
      <c r="I8" s="513"/>
      <c r="J8" s="513"/>
      <c r="K8" s="624"/>
      <c r="L8" s="476"/>
      <c r="M8" s="670" t="s">
        <v>3384</v>
      </c>
      <c r="N8" s="624"/>
      <c r="O8" s="624"/>
      <c r="P8" s="513"/>
      <c r="Q8" s="513"/>
      <c r="R8" s="513"/>
      <c r="S8" s="624"/>
      <c r="T8" s="631"/>
      <c r="U8" s="631"/>
      <c r="V8" s="670" t="s">
        <v>3387</v>
      </c>
      <c r="W8" s="624"/>
      <c r="X8" s="624"/>
      <c r="Y8" s="666"/>
      <c r="Z8" s="666"/>
      <c r="AA8" s="631"/>
      <c r="AE8" s="670" t="s">
        <v>3390</v>
      </c>
      <c r="AF8" s="624"/>
      <c r="AG8" s="624"/>
      <c r="AH8" s="513"/>
      <c r="AI8" s="513"/>
    </row>
    <row r="9" spans="1:41" s="479" customFormat="1" ht="14.25">
      <c r="A9" s="477"/>
      <c r="B9" s="670" t="s">
        <v>1930</v>
      </c>
      <c r="C9" s="628"/>
      <c r="D9" s="628"/>
      <c r="E9" s="629"/>
      <c r="F9" s="629"/>
      <c r="G9" s="513"/>
      <c r="H9" s="476"/>
      <c r="I9" s="513"/>
      <c r="J9" s="513"/>
      <c r="K9" s="624"/>
      <c r="L9" s="476"/>
      <c r="M9" s="670" t="s">
        <v>2927</v>
      </c>
      <c r="N9" s="624"/>
      <c r="O9" s="624"/>
      <c r="P9" s="513"/>
      <c r="Q9" s="513"/>
      <c r="R9" s="513"/>
      <c r="S9" s="624"/>
      <c r="T9" s="631"/>
      <c r="U9" s="631"/>
      <c r="V9" s="670" t="s">
        <v>3343</v>
      </c>
      <c r="W9" s="624"/>
      <c r="X9" s="624"/>
      <c r="Y9" s="666"/>
      <c r="Z9" s="666"/>
      <c r="AA9" s="631"/>
      <c r="AE9" s="670" t="s">
        <v>3348</v>
      </c>
      <c r="AF9" s="624"/>
      <c r="AG9" s="624"/>
      <c r="AH9" s="513"/>
      <c r="AI9" s="513"/>
    </row>
    <row r="10" spans="1:41" s="479" customFormat="1" ht="14.25">
      <c r="A10" s="477"/>
      <c r="B10" s="664" t="s">
        <v>1931</v>
      </c>
      <c r="C10" s="628"/>
      <c r="D10" s="628"/>
      <c r="E10" s="629"/>
      <c r="F10" s="629"/>
      <c r="H10" s="476"/>
      <c r="K10" s="624"/>
      <c r="L10" s="476"/>
      <c r="M10" s="664" t="s">
        <v>2384</v>
      </c>
      <c r="N10" s="624"/>
      <c r="O10" s="624"/>
      <c r="S10" s="624"/>
      <c r="T10" s="631"/>
      <c r="U10" s="631"/>
      <c r="V10" s="664" t="s">
        <v>3344</v>
      </c>
      <c r="W10" s="624"/>
      <c r="X10" s="624"/>
      <c r="Y10" s="631"/>
      <c r="Z10" s="631"/>
      <c r="AA10" s="631"/>
      <c r="AE10" s="664" t="s">
        <v>3349</v>
      </c>
      <c r="AF10" s="624"/>
      <c r="AG10" s="624"/>
    </row>
    <row r="11" spans="1:41" s="479" customFormat="1" ht="14.25">
      <c r="A11" s="477"/>
      <c r="B11" s="664" t="s">
        <v>3383</v>
      </c>
      <c r="C11" s="628"/>
      <c r="D11" s="628"/>
      <c r="E11" s="629"/>
      <c r="F11" s="629"/>
      <c r="H11" s="476"/>
      <c r="K11" s="624"/>
      <c r="L11" s="476"/>
      <c r="M11" s="664" t="s">
        <v>3385</v>
      </c>
      <c r="N11" s="624"/>
      <c r="O11" s="624"/>
      <c r="S11" s="624"/>
      <c r="T11" s="631"/>
      <c r="U11" s="631"/>
      <c r="V11" s="664" t="s">
        <v>3388</v>
      </c>
      <c r="W11" s="624"/>
      <c r="X11" s="624"/>
      <c r="Y11" s="631"/>
      <c r="Z11" s="631"/>
      <c r="AA11" s="631"/>
      <c r="AE11" s="664" t="s">
        <v>3391</v>
      </c>
      <c r="AF11" s="624"/>
      <c r="AG11" s="624"/>
    </row>
    <row r="12" spans="1:41" s="479" customFormat="1" ht="14.25">
      <c r="A12" s="477"/>
      <c r="B12" s="664" t="s">
        <v>3338</v>
      </c>
      <c r="C12" s="628"/>
      <c r="D12" s="628"/>
      <c r="E12" s="629"/>
      <c r="F12" s="629"/>
      <c r="H12" s="476"/>
      <c r="K12" s="624"/>
      <c r="L12" s="476"/>
      <c r="M12" s="664" t="s">
        <v>3386</v>
      </c>
      <c r="N12" s="624"/>
      <c r="O12" s="624"/>
      <c r="S12" s="624"/>
      <c r="T12" s="631"/>
      <c r="U12" s="631"/>
      <c r="V12" s="664" t="s">
        <v>3389</v>
      </c>
      <c r="W12" s="624"/>
      <c r="X12" s="624"/>
      <c r="Y12" s="631"/>
      <c r="Z12" s="631"/>
      <c r="AA12" s="631"/>
      <c r="AE12" s="664" t="s">
        <v>3392</v>
      </c>
      <c r="AF12" s="624"/>
      <c r="AG12" s="624"/>
    </row>
    <row r="13" spans="1:41" s="479" customFormat="1" ht="14.25">
      <c r="A13" s="477"/>
      <c r="B13" s="664" t="s">
        <v>3339</v>
      </c>
      <c r="C13" s="628"/>
      <c r="D13" s="628"/>
      <c r="E13" s="629"/>
      <c r="F13" s="629"/>
      <c r="H13" s="476"/>
      <c r="K13" s="624"/>
      <c r="L13" s="628"/>
      <c r="M13" s="664" t="s">
        <v>3341</v>
      </c>
      <c r="N13" s="624"/>
      <c r="O13" s="624"/>
      <c r="S13" s="624"/>
      <c r="T13" s="629"/>
      <c r="U13" s="631"/>
      <c r="V13" s="664" t="s">
        <v>3345</v>
      </c>
      <c r="W13" s="624"/>
      <c r="X13" s="624"/>
      <c r="Y13" s="631"/>
      <c r="Z13" s="631"/>
      <c r="AA13" s="629"/>
      <c r="AE13" s="664" t="s">
        <v>3350</v>
      </c>
      <c r="AF13" s="624"/>
      <c r="AG13" s="624"/>
    </row>
    <row r="14" spans="1:41" s="479" customFormat="1" ht="14.25">
      <c r="A14" s="477"/>
      <c r="B14" s="664" t="s">
        <v>3340</v>
      </c>
      <c r="C14" s="628"/>
      <c r="D14" s="628"/>
      <c r="E14" s="629"/>
      <c r="F14" s="629"/>
      <c r="H14" s="476"/>
      <c r="K14" s="624"/>
      <c r="L14" s="628"/>
      <c r="M14" s="664" t="s">
        <v>3342</v>
      </c>
      <c r="N14" s="624"/>
      <c r="O14" s="624"/>
      <c r="S14" s="624"/>
      <c r="T14" s="629"/>
      <c r="U14" s="631"/>
      <c r="V14" s="664" t="s">
        <v>3346</v>
      </c>
      <c r="W14" s="624"/>
      <c r="X14" s="624"/>
      <c r="Y14" s="631"/>
      <c r="Z14" s="631"/>
      <c r="AA14" s="629"/>
      <c r="AE14" s="664" t="s">
        <v>3351</v>
      </c>
      <c r="AF14" s="624"/>
      <c r="AG14" s="624"/>
    </row>
    <row r="15" spans="1:41" s="479" customFormat="1" ht="14.25">
      <c r="A15" s="477"/>
      <c r="B15" s="665"/>
      <c r="C15" s="656"/>
      <c r="D15" s="656"/>
      <c r="E15" s="629"/>
      <c r="F15" s="629">
        <v>77626448</v>
      </c>
      <c r="H15" s="476"/>
      <c r="K15" s="624"/>
      <c r="L15" s="628"/>
      <c r="M15" s="664"/>
      <c r="N15" s="624"/>
      <c r="O15" s="630">
        <v>78296880</v>
      </c>
      <c r="S15" s="624"/>
      <c r="T15" s="629"/>
      <c r="U15" s="631"/>
      <c r="V15" s="664"/>
      <c r="W15" s="624"/>
      <c r="X15" s="630">
        <v>79565912</v>
      </c>
      <c r="Y15" s="631"/>
      <c r="Z15" s="631"/>
      <c r="AA15" s="629"/>
      <c r="AE15" s="664"/>
      <c r="AF15" s="624"/>
      <c r="AG15" s="630">
        <v>80792304</v>
      </c>
    </row>
    <row r="16" spans="1:41" s="479" customFormat="1" ht="14.25">
      <c r="A16" s="477"/>
      <c r="C16" s="476"/>
      <c r="D16" s="476"/>
      <c r="J16" s="623"/>
      <c r="K16" s="624"/>
      <c r="L16" s="628"/>
      <c r="M16" s="624"/>
      <c r="N16" s="624"/>
      <c r="P16" s="476"/>
      <c r="S16" s="624"/>
      <c r="T16" s="629"/>
      <c r="U16" s="631"/>
      <c r="V16" s="629"/>
      <c r="W16" s="629"/>
      <c r="X16" s="631"/>
      <c r="Y16" s="627"/>
      <c r="Z16" s="631"/>
      <c r="AA16" s="629"/>
      <c r="AE16" s="624"/>
      <c r="AF16" s="624"/>
      <c r="AH16" s="476"/>
    </row>
    <row r="17" spans="1:35" s="479" customFormat="1" ht="12.75" customHeight="1">
      <c r="A17" s="477"/>
      <c r="B17" s="478"/>
      <c r="C17" s="478"/>
      <c r="D17" s="478"/>
      <c r="E17" s="478"/>
      <c r="J17" s="623"/>
      <c r="K17" s="624"/>
      <c r="L17" s="628"/>
      <c r="M17" s="624"/>
      <c r="N17" s="624"/>
      <c r="P17" s="476"/>
      <c r="S17" s="624"/>
      <c r="T17" s="629"/>
      <c r="U17" s="631"/>
      <c r="V17" s="629"/>
      <c r="W17" s="629"/>
      <c r="X17" s="631"/>
      <c r="Y17" s="627"/>
      <c r="Z17" s="631"/>
      <c r="AA17" s="629"/>
      <c r="AE17" s="624"/>
      <c r="AF17" s="624"/>
      <c r="AH17" s="476"/>
    </row>
    <row r="18" spans="1:35" s="479" customFormat="1" ht="12.75" customHeight="1">
      <c r="A18" s="477"/>
      <c r="B18" s="478"/>
      <c r="C18" s="478"/>
      <c r="D18" s="478"/>
      <c r="E18" s="478"/>
      <c r="J18" s="623"/>
      <c r="K18" s="624"/>
      <c r="L18" s="628"/>
      <c r="M18" s="624"/>
      <c r="N18" s="624"/>
      <c r="P18" s="476"/>
      <c r="S18" s="624"/>
      <c r="T18" s="629"/>
      <c r="U18" s="631"/>
      <c r="V18" s="629"/>
      <c r="W18" s="629"/>
      <c r="X18" s="631"/>
      <c r="Y18" s="627"/>
      <c r="Z18" s="631"/>
      <c r="AA18" s="629"/>
      <c r="AE18" s="624"/>
      <c r="AF18" s="624"/>
      <c r="AH18" s="476"/>
    </row>
    <row r="19" spans="1:35" s="479" customFormat="1" ht="23.25" customHeight="1">
      <c r="A19" s="512" t="s">
        <v>555</v>
      </c>
      <c r="B19" s="1012" t="s">
        <v>1404</v>
      </c>
      <c r="C19" s="1012"/>
      <c r="D19" s="1012"/>
      <c r="E19" s="1012"/>
      <c r="F19" s="1012"/>
      <c r="G19" s="1012"/>
      <c r="H19" s="1012"/>
      <c r="I19" s="1012"/>
      <c r="L19" s="476"/>
      <c r="M19" s="1012" t="s">
        <v>1953</v>
      </c>
      <c r="N19" s="1012"/>
      <c r="O19" s="1012"/>
      <c r="P19" s="1012"/>
      <c r="Q19" s="1012"/>
      <c r="T19" s="631"/>
      <c r="U19" s="631"/>
      <c r="V19" s="1012" t="s">
        <v>2466</v>
      </c>
      <c r="W19" s="1012"/>
      <c r="X19" s="1012"/>
      <c r="Y19" s="1012"/>
      <c r="Z19" s="1012"/>
      <c r="AE19" s="1012" t="s">
        <v>2942</v>
      </c>
      <c r="AF19" s="1012"/>
      <c r="AG19" s="1012"/>
      <c r="AH19" s="1012"/>
      <c r="AI19" s="1012"/>
    </row>
    <row r="20" spans="1:35" s="476" customFormat="1" ht="90" customHeight="1">
      <c r="A20" s="512" t="s">
        <v>555</v>
      </c>
      <c r="B20" s="1013" t="s">
        <v>294</v>
      </c>
      <c r="C20" s="1013"/>
      <c r="D20" s="1013"/>
      <c r="E20" s="1013"/>
      <c r="F20" s="743" t="s">
        <v>1</v>
      </c>
      <c r="G20" s="743" t="s">
        <v>60</v>
      </c>
      <c r="H20" s="1013" t="s">
        <v>2946</v>
      </c>
      <c r="I20" s="1013"/>
      <c r="J20" s="632"/>
      <c r="K20" s="633"/>
      <c r="L20" s="633"/>
      <c r="M20" s="743" t="str">
        <f>+B20</f>
        <v>դատական կարգադրիչների ծառայության պաշտոնների համար սահմանված ենթախումբ</v>
      </c>
      <c r="N20" s="743" t="str">
        <f>+F20</f>
        <v>Հաստիքային միավորների թիվը</v>
      </c>
      <c r="O20" s="743" t="s">
        <v>60</v>
      </c>
      <c r="P20" s="1013" t="s">
        <v>2378</v>
      </c>
      <c r="Q20" s="1013"/>
      <c r="R20" s="632"/>
      <c r="S20" s="632"/>
      <c r="T20" s="632"/>
      <c r="U20" s="627"/>
      <c r="V20" s="743" t="s">
        <v>294</v>
      </c>
      <c r="W20" s="743" t="s">
        <v>1</v>
      </c>
      <c r="X20" s="743" t="s">
        <v>60</v>
      </c>
      <c r="Y20" s="1013" t="s">
        <v>2468</v>
      </c>
      <c r="Z20" s="1013"/>
      <c r="AE20" s="743" t="s">
        <v>294</v>
      </c>
      <c r="AF20" s="743" t="s">
        <v>1</v>
      </c>
      <c r="AG20" s="743" t="s">
        <v>60</v>
      </c>
      <c r="AH20" s="1013" t="s">
        <v>2944</v>
      </c>
      <c r="AI20" s="1013"/>
    </row>
    <row r="21" spans="1:35" s="479" customFormat="1" ht="18.75">
      <c r="A21" s="512" t="s">
        <v>555</v>
      </c>
      <c r="B21" s="1019" t="s">
        <v>80</v>
      </c>
      <c r="C21" s="1019"/>
      <c r="D21" s="1019"/>
      <c r="E21" s="1019"/>
      <c r="F21" s="635">
        <f>COUNTIF(H41:H805,"Բ-1")</f>
        <v>1</v>
      </c>
      <c r="G21" s="636">
        <f>+SUMIF(H40:H803,"Բ-1",M40:M803)</f>
        <v>637312</v>
      </c>
      <c r="H21" s="1014">
        <f>SUMIF(H40:H803,"Բ-1",N40:N803)</f>
        <v>8285056</v>
      </c>
      <c r="I21" s="1014"/>
      <c r="J21" s="766"/>
      <c r="K21" s="766"/>
      <c r="L21" s="767"/>
      <c r="M21" s="634" t="s">
        <v>80</v>
      </c>
      <c r="N21" s="635">
        <f>COUNTIF(Q40:Q803,"Բ-1")</f>
        <v>1</v>
      </c>
      <c r="O21" s="636">
        <f>+SUMIF(Q40:Q803,"Բ-1",V40:V803)</f>
        <v>658944</v>
      </c>
      <c r="P21" s="1014">
        <f>SUMIF(Q40:Q803,"Բ-1",W40:W803)</f>
        <v>8566272</v>
      </c>
      <c r="Q21" s="1014"/>
      <c r="R21" s="768"/>
      <c r="S21" s="633"/>
      <c r="T21" s="633"/>
      <c r="U21" s="631"/>
      <c r="V21" s="634" t="s">
        <v>80</v>
      </c>
      <c r="W21" s="635">
        <f>COUNTIF(Z40:Z803,"Բ-1")</f>
        <v>1</v>
      </c>
      <c r="X21" s="636">
        <f>+SUMIF(Z40:Z803,"Բ-1",AE40:AE803)</f>
        <v>658944</v>
      </c>
      <c r="Y21" s="1014">
        <f>SUMIF(Z40:Z803,"Բ-1",AF40:AF803)</f>
        <v>8566272</v>
      </c>
      <c r="Z21" s="1014"/>
      <c r="AE21" s="634" t="s">
        <v>80</v>
      </c>
      <c r="AF21" s="635">
        <f>COUNTIF(AI40:AI803,"Բ-1")</f>
        <v>1</v>
      </c>
      <c r="AG21" s="636">
        <f>+SUMIF(AI40:AI803,"Բ-1",AN40:AN803)</f>
        <v>680576</v>
      </c>
      <c r="AH21" s="1014">
        <f>SUMIF(AI40:AI803,"Բ-1",AO40:AO803)</f>
        <v>8847488</v>
      </c>
      <c r="AI21" s="1014"/>
    </row>
    <row r="22" spans="1:35" s="479" customFormat="1" ht="18.75">
      <c r="A22" s="512" t="s">
        <v>555</v>
      </c>
      <c r="B22" s="1020" t="s">
        <v>81</v>
      </c>
      <c r="C22" s="1020"/>
      <c r="D22" s="1020"/>
      <c r="E22" s="1020"/>
      <c r="F22" s="635">
        <f>COUNTIF(H41:H805,"Բ-2")</f>
        <v>1</v>
      </c>
      <c r="G22" s="636">
        <f>+SUMIF(H40:H803,"Բ-2",M40:M803)</f>
        <v>523328</v>
      </c>
      <c r="H22" s="1014">
        <f>SUMIF(H40:H803,"Բ-2",N40:N803)</f>
        <v>6803264</v>
      </c>
      <c r="I22" s="1014"/>
      <c r="J22" s="766"/>
      <c r="K22" s="766"/>
      <c r="L22" s="767"/>
      <c r="M22" s="576" t="s">
        <v>81</v>
      </c>
      <c r="N22" s="635">
        <f>COUNTIF(Q40:Q803,"Բ-2")</f>
        <v>1</v>
      </c>
      <c r="O22" s="636">
        <f>+SUMIF(Q40:Q803,"Բ-2",V40:V803)</f>
        <v>540800</v>
      </c>
      <c r="P22" s="1014">
        <f>SUMIF(Q40:Q803,"Բ-2",W40:W803)</f>
        <v>7030400</v>
      </c>
      <c r="Q22" s="1014"/>
      <c r="R22" s="768"/>
      <c r="S22" s="633"/>
      <c r="T22" s="633"/>
      <c r="U22" s="631"/>
      <c r="V22" s="576" t="s">
        <v>81</v>
      </c>
      <c r="W22" s="635">
        <f>COUNTIF(Z40:Z803,"Բ-2")</f>
        <v>1</v>
      </c>
      <c r="X22" s="636">
        <f>+SUMIF(Z40:Z803,"Բ-2",AE40:AE803)</f>
        <v>540800</v>
      </c>
      <c r="Y22" s="1014">
        <f>SUMIF(Z40:Z803,"Բ-2",AF40:AF803)</f>
        <v>7030400</v>
      </c>
      <c r="Z22" s="1014"/>
      <c r="AE22" s="576" t="s">
        <v>81</v>
      </c>
      <c r="AF22" s="635">
        <f>COUNTIF(AI40:AI803,"Բ-2")</f>
        <v>1</v>
      </c>
      <c r="AG22" s="636">
        <f>+SUMIF(AI40:AI803,"Բ-2",AN40:AN803)</f>
        <v>559104</v>
      </c>
      <c r="AH22" s="1014">
        <f>SUMIF(AI40:AI803,"Բ-2",AO40:AO803)</f>
        <v>7268352</v>
      </c>
      <c r="AI22" s="1014"/>
    </row>
    <row r="23" spans="1:35" s="479" customFormat="1" ht="18.75">
      <c r="A23" s="512" t="s">
        <v>555</v>
      </c>
      <c r="B23" s="1020" t="s">
        <v>82</v>
      </c>
      <c r="C23" s="1020"/>
      <c r="D23" s="1020"/>
      <c r="E23" s="1020"/>
      <c r="F23" s="635">
        <f>COUNTIF(H41:H806,"Գ-1")</f>
        <v>2</v>
      </c>
      <c r="G23" s="636">
        <f>+SUMIF(H40:H803,"Գ-1",M40:M803)</f>
        <v>890239.99999999988</v>
      </c>
      <c r="H23" s="1014">
        <f>SUMIF(H40:H803,"Գ-1",N40:N803)</f>
        <v>11573119.999999998</v>
      </c>
      <c r="I23" s="1014"/>
      <c r="J23" s="766"/>
      <c r="K23" s="766"/>
      <c r="L23" s="767"/>
      <c r="M23" s="576" t="s">
        <v>82</v>
      </c>
      <c r="N23" s="635">
        <f>COUNTIF(Q43:Q806,"Գ-1")</f>
        <v>2</v>
      </c>
      <c r="O23" s="636">
        <f>+SUMIF(Q40:Q803,"Գ-1",V40:V803)</f>
        <v>890239.99999999988</v>
      </c>
      <c r="P23" s="1014">
        <f>SUMIF(Q40:Q803,"Գ-1",W40:W803)</f>
        <v>11573119.999999998</v>
      </c>
      <c r="Q23" s="1014"/>
      <c r="R23" s="768"/>
      <c r="S23" s="633"/>
      <c r="T23" s="633"/>
      <c r="U23" s="631"/>
      <c r="V23" s="576" t="s">
        <v>82</v>
      </c>
      <c r="W23" s="635">
        <f>COUNTIF(Z43:Z806,"Գ-1")</f>
        <v>2</v>
      </c>
      <c r="X23" s="636">
        <f>+SUMIF(Z40:Z803,"Գ-1",AE40:AE803)</f>
        <v>918527.99999999988</v>
      </c>
      <c r="Y23" s="1014">
        <f>SUMIF(Z40:Z803,"Գ-1",AF40:AF803)</f>
        <v>11940863.999999998</v>
      </c>
      <c r="Z23" s="1014"/>
      <c r="AE23" s="576" t="s">
        <v>82</v>
      </c>
      <c r="AF23" s="635">
        <f>COUNTIF(AI43:AI806,"Գ-1")</f>
        <v>2</v>
      </c>
      <c r="AG23" s="636">
        <f>+SUMIF(AI40:AI803,"Գ-1",AN40:AN803)</f>
        <v>918527.99999999988</v>
      </c>
      <c r="AH23" s="1014">
        <f>SUMIF(AI40:AI803,"Գ-1",AO40:AO803)</f>
        <v>11940863.999999998</v>
      </c>
      <c r="AI23" s="1014"/>
    </row>
    <row r="24" spans="1:35" s="479" customFormat="1" ht="17.25">
      <c r="A24" s="512" t="s">
        <v>555</v>
      </c>
      <c r="B24" s="1020" t="s">
        <v>83</v>
      </c>
      <c r="C24" s="1020"/>
      <c r="D24" s="1020"/>
      <c r="E24" s="1020"/>
      <c r="F24" s="635">
        <f>COUNTIF(H41:H805,"Գ-2")</f>
        <v>24</v>
      </c>
      <c r="G24" s="636">
        <f>+SUMIF(H40:H803,"Գ-2",M40:M803)</f>
        <v>8894592</v>
      </c>
      <c r="H24" s="1014">
        <f>SUMIF(H40:H803,"Գ-2",N40:N803)</f>
        <v>115629696</v>
      </c>
      <c r="I24" s="1014"/>
      <c r="J24" s="659"/>
      <c r="K24" s="659"/>
      <c r="L24" s="759"/>
      <c r="M24" s="576" t="s">
        <v>83</v>
      </c>
      <c r="N24" s="635">
        <f>COUNTIF(Q40:Q803,"Գ-2")</f>
        <v>24</v>
      </c>
      <c r="O24" s="636">
        <f>+SUMIF(Q40:Q803,"Գ-2",V40:V803)</f>
        <v>8940352</v>
      </c>
      <c r="P24" s="1014">
        <f>SUMIF(Q40:Q803,"Գ-2",W40:W803)</f>
        <v>116224576</v>
      </c>
      <c r="Q24" s="1014"/>
      <c r="R24" s="768"/>
      <c r="S24" s="633"/>
      <c r="T24" s="633"/>
      <c r="U24" s="631"/>
      <c r="V24" s="576" t="s">
        <v>83</v>
      </c>
      <c r="W24" s="635">
        <f>COUNTIF(Z40:Z803,"Գ-2")</f>
        <v>24</v>
      </c>
      <c r="X24" s="636">
        <f>+SUMIF(Z40:Z803,"Գ-2",AE40:AE803)</f>
        <v>9179968</v>
      </c>
      <c r="Y24" s="1014">
        <f>SUMIF(Z40:Z803,"Գ-2",AF40:AF803)</f>
        <v>119339584</v>
      </c>
      <c r="Z24" s="1014"/>
      <c r="AE24" s="576" t="s">
        <v>83</v>
      </c>
      <c r="AF24" s="635">
        <f>COUNTIF(AI40:AI803,"Գ-2")</f>
        <v>24</v>
      </c>
      <c r="AG24" s="636">
        <f>+SUMIF(AI40:AI803,"Գ-2",AN40:AN803)</f>
        <v>9238208</v>
      </c>
      <c r="AH24" s="1014">
        <f>SUMIF(AI40:AI803,"Գ-2",AO40:AO803)</f>
        <v>120096704</v>
      </c>
      <c r="AI24" s="1014"/>
    </row>
    <row r="25" spans="1:35" s="479" customFormat="1" ht="17.25">
      <c r="A25" s="512" t="s">
        <v>555</v>
      </c>
      <c r="B25" s="1020" t="s">
        <v>417</v>
      </c>
      <c r="C25" s="1020"/>
      <c r="D25" s="1020"/>
      <c r="E25" s="1020"/>
      <c r="F25" s="635">
        <f>COUNTIF(H41:H805,"Գ-3")</f>
        <v>2</v>
      </c>
      <c r="G25" s="636">
        <f>+SUMIF(H40:H803,"Գ-3",M40:M803)</f>
        <v>668928</v>
      </c>
      <c r="H25" s="1014">
        <f>SUMIF(H40:H803,"Գ-3",N40:N803)</f>
        <v>8696064</v>
      </c>
      <c r="I25" s="1014"/>
      <c r="J25" s="659"/>
      <c r="K25" s="659"/>
      <c r="L25" s="759"/>
      <c r="M25" s="576" t="s">
        <v>417</v>
      </c>
      <c r="N25" s="635">
        <f>COUNTIF(Q40:Q803,"Գ-3")</f>
        <v>2</v>
      </c>
      <c r="O25" s="636">
        <f>+SUMIF(Q40:Q803,"Գ-3",V40:V803)</f>
        <v>678912</v>
      </c>
      <c r="P25" s="1014">
        <f>SUMIF(Q40:Q803,"Գ-3",W40:W803)</f>
        <v>8825856</v>
      </c>
      <c r="Q25" s="1014"/>
      <c r="R25" s="768"/>
      <c r="S25" s="633"/>
      <c r="T25" s="633"/>
      <c r="U25" s="631"/>
      <c r="V25" s="576" t="s">
        <v>417</v>
      </c>
      <c r="W25" s="635">
        <f>COUNTIF(Z40:Z803,"Գ-3")</f>
        <v>2</v>
      </c>
      <c r="X25" s="636">
        <f>+SUMIF(Z40:Z803,"Գ-3",AE40:AE803)</f>
        <v>678912</v>
      </c>
      <c r="Y25" s="1014">
        <f>SUMIF(Z40:Z803,"Գ-3",AF40:AF803)</f>
        <v>8825856</v>
      </c>
      <c r="Z25" s="1014"/>
      <c r="AE25" s="576" t="s">
        <v>417</v>
      </c>
      <c r="AF25" s="635">
        <f>COUNTIF(AI40:AI803,"Գ-3")</f>
        <v>2</v>
      </c>
      <c r="AG25" s="636">
        <f>+SUMIF(AI40:AI803,"Գ-3",AN40:AN803)</f>
        <v>688896</v>
      </c>
      <c r="AH25" s="1014">
        <f>SUMIF(AI40:AI803,"Գ-3",AO40:AO803)</f>
        <v>8955648</v>
      </c>
      <c r="AI25" s="1014"/>
    </row>
    <row r="26" spans="1:35" s="479" customFormat="1" ht="17.25">
      <c r="A26" s="512" t="s">
        <v>555</v>
      </c>
      <c r="B26" s="1020" t="s">
        <v>84</v>
      </c>
      <c r="C26" s="1020"/>
      <c r="D26" s="1020"/>
      <c r="E26" s="1020"/>
      <c r="F26" s="635">
        <f>COUNTIF(H41:H805,"Ա-1")</f>
        <v>25</v>
      </c>
      <c r="G26" s="636">
        <f>+SUMIF(H40:H803,"Ա-1",M40:M803)</f>
        <v>6315392</v>
      </c>
      <c r="H26" s="1014">
        <f>SUMIF(H40:H803,"Ա-1",N40:N803)</f>
        <v>82100096</v>
      </c>
      <c r="I26" s="1014"/>
      <c r="J26" s="659"/>
      <c r="K26" s="659"/>
      <c r="L26" s="759"/>
      <c r="M26" s="576" t="s">
        <v>84</v>
      </c>
      <c r="N26" s="635">
        <f>COUNTIF(Q40:Q803,"Ա-1")</f>
        <v>25</v>
      </c>
      <c r="O26" s="636">
        <f>+SUMIF(Q40:Q803,"Ա-1",V40:V803)</f>
        <v>6403584</v>
      </c>
      <c r="P26" s="1014">
        <f>SUMIF(Q40:Q803,"Ա-1",W40:W803)</f>
        <v>83246592</v>
      </c>
      <c r="Q26" s="1014"/>
      <c r="R26" s="768"/>
      <c r="S26" s="633"/>
      <c r="T26" s="633"/>
      <c r="U26" s="631"/>
      <c r="V26" s="576" t="s">
        <v>84</v>
      </c>
      <c r="W26" s="635">
        <f>COUNTIF(Z40:Z803,"Ա-1")</f>
        <v>25</v>
      </c>
      <c r="X26" s="636">
        <f>+SUMIF(Z40:Z803,"Ա-1",AE40:AE803)</f>
        <v>6536704</v>
      </c>
      <c r="Y26" s="1014">
        <f>SUMIF(Z40:Z803,"Ա-1",AF40:AF803)</f>
        <v>84977152</v>
      </c>
      <c r="Z26" s="1014"/>
      <c r="AE26" s="576" t="s">
        <v>84</v>
      </c>
      <c r="AF26" s="635">
        <f>COUNTIF(AI40:AI803,"Ա-1")</f>
        <v>25</v>
      </c>
      <c r="AG26" s="636">
        <f>+SUMIF(AI40:AI803,"Ա-1",AN40:AN803)</f>
        <v>6625728</v>
      </c>
      <c r="AH26" s="1014">
        <f>SUMIF(AI40:AI803,"Ա-1",AO40:AO803)</f>
        <v>86134464</v>
      </c>
      <c r="AI26" s="1014"/>
    </row>
    <row r="27" spans="1:35" s="479" customFormat="1" ht="17.25">
      <c r="A27" s="512" t="s">
        <v>555</v>
      </c>
      <c r="B27" s="1020" t="s">
        <v>85</v>
      </c>
      <c r="C27" s="1020"/>
      <c r="D27" s="1020"/>
      <c r="E27" s="1020"/>
      <c r="F27" s="635">
        <f>COUNTIF(H41:H805,"Ա-2")</f>
        <v>27</v>
      </c>
      <c r="G27" s="636">
        <f>+SUMIF(H40:H803,"Ա-2",M40:M803)</f>
        <v>5929536</v>
      </c>
      <c r="H27" s="1014">
        <f>SUMIF(H40:H803,"Ա-2",N40:N803)</f>
        <v>77083968</v>
      </c>
      <c r="I27" s="1014"/>
      <c r="J27" s="659"/>
      <c r="K27" s="659"/>
      <c r="L27" s="759"/>
      <c r="M27" s="576" t="s">
        <v>85</v>
      </c>
      <c r="N27" s="635">
        <f>COUNTIF(Q40:Q803,"Ա-2")</f>
        <v>27</v>
      </c>
      <c r="O27" s="636">
        <f>+SUMIF(Q40:Q803,"Ա-2",V40:V803)</f>
        <v>5981120</v>
      </c>
      <c r="P27" s="1014">
        <f>SUMIF(Q40:Q803,"Ա-2",W40:W803)</f>
        <v>77754560</v>
      </c>
      <c r="Q27" s="1014"/>
      <c r="R27" s="768"/>
      <c r="S27" s="633"/>
      <c r="T27" s="633"/>
      <c r="U27" s="631"/>
      <c r="V27" s="576" t="s">
        <v>85</v>
      </c>
      <c r="W27" s="635">
        <f>COUNTIF(Z40:Z803,"Ա-2")</f>
        <v>27</v>
      </c>
      <c r="X27" s="636">
        <f>+SUMIF(Z40:Z803,"Ա-2",AE40:AE803)</f>
        <v>6139200</v>
      </c>
      <c r="Y27" s="1014">
        <f>SUMIF(Z40:Z803,"Ա-2",AF40:AF803)</f>
        <v>79809600</v>
      </c>
      <c r="Z27" s="1014"/>
      <c r="AE27" s="576" t="s">
        <v>85</v>
      </c>
      <c r="AF27" s="635">
        <f>COUNTIF(AI40:AI803,"Ա-2")</f>
        <v>27</v>
      </c>
      <c r="AG27" s="636">
        <f>+SUMIF(AI40:AI803,"Ա-2",AN40:AN803)</f>
        <v>6165824</v>
      </c>
      <c r="AH27" s="1014">
        <f>SUMIF(AI40:AI803,"Ա-2",AO40:AO803)</f>
        <v>80155712</v>
      </c>
      <c r="AI27" s="1014"/>
    </row>
    <row r="28" spans="1:35" s="479" customFormat="1" ht="17.25">
      <c r="A28" s="512" t="s">
        <v>555</v>
      </c>
      <c r="B28" s="1020" t="s">
        <v>419</v>
      </c>
      <c r="C28" s="1020"/>
      <c r="D28" s="1020"/>
      <c r="E28" s="1020"/>
      <c r="F28" s="635">
        <f>COUNTIF(H41:H805,"Ա-3")</f>
        <v>110</v>
      </c>
      <c r="G28" s="636">
        <f>+SUMIF(H40:H803,"Ա-3",M40:M803)</f>
        <v>20661632</v>
      </c>
      <c r="H28" s="1014">
        <f>SUMIF(H40:H803,"Ա-3",N40:N803)</f>
        <v>268601215.99999994</v>
      </c>
      <c r="I28" s="1014"/>
      <c r="J28" s="659"/>
      <c r="K28" s="659"/>
      <c r="L28" s="759"/>
      <c r="M28" s="576" t="s">
        <v>419</v>
      </c>
      <c r="N28" s="635">
        <f>COUNTIF(Q40:Q803,"Ա-3")</f>
        <v>110</v>
      </c>
      <c r="O28" s="636">
        <f>+SUMIF(Q40:Q803,"Ա-3",V40:V803)</f>
        <v>20863808</v>
      </c>
      <c r="P28" s="1014">
        <f>SUMIF(Q40:Q803,"Ա-3",W40:W803)</f>
        <v>271229503.99999994</v>
      </c>
      <c r="Q28" s="1014"/>
      <c r="R28" s="768"/>
      <c r="S28" s="633"/>
      <c r="T28" s="633"/>
      <c r="U28" s="631"/>
      <c r="V28" s="576" t="s">
        <v>419</v>
      </c>
      <c r="W28" s="635">
        <f>COUNTIF(Z40:Z803,"Ա-3")</f>
        <v>110</v>
      </c>
      <c r="X28" s="636">
        <f>+SUMIF(Z40:Z803,"Ա-3",AE40:AE803)</f>
        <v>21328064</v>
      </c>
      <c r="Y28" s="1014">
        <f>SUMIF(Z64:Z810,"Ա-3",AF64:AF810)</f>
        <v>277264832</v>
      </c>
      <c r="Z28" s="1014"/>
      <c r="AE28" s="576" t="s">
        <v>419</v>
      </c>
      <c r="AF28" s="635">
        <f>COUNTIF(AI40:AI803,"Ա-3")</f>
        <v>110</v>
      </c>
      <c r="AG28" s="636">
        <f>+SUMIF(AI40:AI803,"Ա-3",AN40:AN803)</f>
        <v>21485312</v>
      </c>
      <c r="AH28" s="1014">
        <f>SUMIF(AI64:AI810,"Ա-3",AO64:AO810)</f>
        <v>279309056</v>
      </c>
      <c r="AI28" s="1014"/>
    </row>
    <row r="29" spans="1:35" s="479" customFormat="1" ht="17.25">
      <c r="A29" s="512" t="s">
        <v>555</v>
      </c>
      <c r="B29" s="1020" t="s">
        <v>86</v>
      </c>
      <c r="C29" s="1020"/>
      <c r="D29" s="1020"/>
      <c r="E29" s="1020"/>
      <c r="F29" s="635">
        <f>COUNTIF(H41:H805,"Կ-1")</f>
        <v>569</v>
      </c>
      <c r="G29" s="636">
        <f>+SUMIF(H40:H803,"Կ-1",M40:M803)</f>
        <v>93079040</v>
      </c>
      <c r="H29" s="1014">
        <f>SUMIF(H40:H803,"Կ-1",N40:N803)</f>
        <v>1210027520</v>
      </c>
      <c r="I29" s="1014"/>
      <c r="J29" s="659"/>
      <c r="K29" s="659"/>
      <c r="L29" s="759"/>
      <c r="M29" s="576" t="s">
        <v>86</v>
      </c>
      <c r="N29" s="635">
        <f>COUNTIF(Q40:Q803,"Կ-1")</f>
        <v>569</v>
      </c>
      <c r="O29" s="636">
        <f>+SUMIF(Q40:Q803,"Կ-1",V40:V803)</f>
        <v>93892736</v>
      </c>
      <c r="P29" s="1014">
        <f>SUMIF(Q40:Q803,"Կ-1",W40:W803)</f>
        <v>1220605568</v>
      </c>
      <c r="Q29" s="1014"/>
      <c r="R29" s="768"/>
      <c r="S29" s="633"/>
      <c r="T29" s="633"/>
      <c r="U29" s="631"/>
      <c r="V29" s="576" t="s">
        <v>86</v>
      </c>
      <c r="W29" s="635">
        <f>COUNTIF(Z40:Z803,"Կ-1")</f>
        <v>569</v>
      </c>
      <c r="X29" s="636">
        <f>+SUMIF(Z40:Z803,"Կ-1",AE40:AE803)</f>
        <v>95708160</v>
      </c>
      <c r="Y29" s="1014">
        <f>SUMIF(Z40:Z803,"Կ-1",AF40:AF803)</f>
        <v>1244206080</v>
      </c>
      <c r="Z29" s="1014"/>
      <c r="AE29" s="576" t="s">
        <v>86</v>
      </c>
      <c r="AF29" s="635">
        <f>COUNTIF(AI40:AI803,"Կ-1")</f>
        <v>569</v>
      </c>
      <c r="AG29" s="636">
        <f>+SUMIF(AI40:AI803,"Կ-1",AN40:AN803)</f>
        <v>96617536</v>
      </c>
      <c r="AH29" s="1014">
        <f>SUMIF(AI40:AI803,"Կ-1",AO40:AO803)</f>
        <v>1256027968</v>
      </c>
      <c r="AI29" s="1014"/>
    </row>
    <row r="30" spans="1:35" s="479" customFormat="1" ht="17.25">
      <c r="A30" s="512" t="s">
        <v>555</v>
      </c>
      <c r="B30" s="1020" t="s">
        <v>87</v>
      </c>
      <c r="C30" s="1020"/>
      <c r="D30" s="1020"/>
      <c r="E30" s="1020"/>
      <c r="F30" s="635">
        <f>COUNTIF(H41:H805,"Կ-2")</f>
        <v>0</v>
      </c>
      <c r="G30" s="636">
        <f>+SUMIF(H40:H803,"Կ-2",M40:M803)</f>
        <v>0</v>
      </c>
      <c r="H30" s="1014">
        <f>SUMIF(H40:H803,"Կ-2",N40:N803)</f>
        <v>0</v>
      </c>
      <c r="I30" s="1014"/>
      <c r="J30" s="659"/>
      <c r="K30" s="659"/>
      <c r="L30" s="759"/>
      <c r="M30" s="576" t="s">
        <v>87</v>
      </c>
      <c r="N30" s="635">
        <f>COUNTIF(Q40:Q803,"Կ-2")</f>
        <v>0</v>
      </c>
      <c r="O30" s="636">
        <f>+SUMIF(Q40:Q803,"Կ-2",V40:V803)</f>
        <v>0</v>
      </c>
      <c r="P30" s="1014">
        <f>SUMIF(Q40:Q803,"Կ-2",W40:W803)</f>
        <v>0</v>
      </c>
      <c r="Q30" s="1014"/>
      <c r="R30" s="768"/>
      <c r="S30" s="633"/>
      <c r="T30" s="633"/>
      <c r="U30" s="631"/>
      <c r="V30" s="576" t="s">
        <v>87</v>
      </c>
      <c r="W30" s="635">
        <f>COUNTIF(Z40:Z803,"Կ-2")</f>
        <v>0</v>
      </c>
      <c r="X30" s="636">
        <f>+SUMIF(Z40:Z803,"Կ-2",AE40:AE803)</f>
        <v>0</v>
      </c>
      <c r="Y30" s="1014">
        <f>SUMIF(Z40:Z803,"Կ-2",AF40:AF803)</f>
        <v>0</v>
      </c>
      <c r="Z30" s="1014"/>
      <c r="AE30" s="576" t="s">
        <v>87</v>
      </c>
      <c r="AF30" s="635">
        <f>COUNTIF(AI40:AI803,"Կ-2")</f>
        <v>0</v>
      </c>
      <c r="AG30" s="636">
        <f>+SUMIF(AI40:AI803,"Կ-2",AN40:AN803)</f>
        <v>0</v>
      </c>
      <c r="AH30" s="1014">
        <f>SUMIF(AI40:AI803,"Կ-2",AO40:AO803)</f>
        <v>0</v>
      </c>
      <c r="AI30" s="1014"/>
    </row>
    <row r="31" spans="1:35" s="479" customFormat="1" ht="17.25">
      <c r="A31" s="512" t="s">
        <v>555</v>
      </c>
      <c r="B31" s="1020" t="s">
        <v>418</v>
      </c>
      <c r="C31" s="1020"/>
      <c r="D31" s="1020"/>
      <c r="E31" s="1020"/>
      <c r="F31" s="635">
        <f>COUNTIF(H41:H805,"Կ-3")</f>
        <v>0</v>
      </c>
      <c r="G31" s="636">
        <f>+SUMIF(H40:H803,"Կ-3",M40:M803)</f>
        <v>0</v>
      </c>
      <c r="H31" s="1014">
        <f>SUMIF(H40:H803,"Կ-3",N40:N803)</f>
        <v>0</v>
      </c>
      <c r="I31" s="1014"/>
      <c r="J31" s="659"/>
      <c r="K31" s="659"/>
      <c r="L31" s="759"/>
      <c r="M31" s="576" t="s">
        <v>418</v>
      </c>
      <c r="N31" s="635">
        <f>COUNTIF(Q40:Q803,"Կ-3")</f>
        <v>0</v>
      </c>
      <c r="O31" s="636">
        <f>+SUMIF(Q40:Q803,"Կ-3",V40:V803)</f>
        <v>0</v>
      </c>
      <c r="P31" s="1014">
        <f>SUMIF(Q40:Q803,"Կ-3",W40:W803)</f>
        <v>0</v>
      </c>
      <c r="Q31" s="1014"/>
      <c r="R31" s="768"/>
      <c r="S31" s="633"/>
      <c r="T31" s="633"/>
      <c r="U31" s="631"/>
      <c r="V31" s="576" t="s">
        <v>418</v>
      </c>
      <c r="W31" s="635">
        <f>COUNTIF(Z40:Z803,"Կ-3")</f>
        <v>0</v>
      </c>
      <c r="X31" s="636">
        <f ca="1">+SUMIF(Z40:Z803,"Կ-3",AE64:AE814)</f>
        <v>0</v>
      </c>
      <c r="Y31" s="1014">
        <f>SUMIF(Z40:Z803,"Կ-3",AF40:AF803)</f>
        <v>0</v>
      </c>
      <c r="Z31" s="1014"/>
      <c r="AE31" s="576" t="s">
        <v>418</v>
      </c>
      <c r="AF31" s="635">
        <f>COUNTIF(AI40:AI803,"Կ-3")</f>
        <v>0</v>
      </c>
      <c r="AG31" s="636">
        <f ca="1">+SUMIF(AI40:AI803,"Կ-3",AN64:AN814)</f>
        <v>0</v>
      </c>
      <c r="AH31" s="1014">
        <f>SUMIF(AI40:AI803,"Կ-3",AO40:AO803)</f>
        <v>0</v>
      </c>
      <c r="AI31" s="1014"/>
    </row>
    <row r="32" spans="1:35" s="479" customFormat="1" ht="103.5">
      <c r="A32" s="512"/>
      <c r="B32" s="1021" t="s">
        <v>584</v>
      </c>
      <c r="C32" s="1021"/>
      <c r="D32" s="1021"/>
      <c r="E32" s="1021"/>
      <c r="F32" s="637"/>
      <c r="G32" s="636">
        <v>45000</v>
      </c>
      <c r="H32" s="1014">
        <f>G32*12</f>
        <v>540000</v>
      </c>
      <c r="I32" s="1014"/>
      <c r="J32" s="659"/>
      <c r="K32" s="659"/>
      <c r="L32" s="759"/>
      <c r="M32" s="635" t="s">
        <v>584</v>
      </c>
      <c r="N32" s="637"/>
      <c r="O32" s="636">
        <v>45000</v>
      </c>
      <c r="P32" s="1014">
        <f>O32*12</f>
        <v>540000</v>
      </c>
      <c r="Q32" s="1014"/>
      <c r="R32" s="768"/>
      <c r="S32" s="633"/>
      <c r="T32" s="633"/>
      <c r="U32" s="631"/>
      <c r="V32" s="635" t="s">
        <v>584</v>
      </c>
      <c r="W32" s="637"/>
      <c r="X32" s="636">
        <v>45000</v>
      </c>
      <c r="Y32" s="1014">
        <f>X32*12</f>
        <v>540000</v>
      </c>
      <c r="Z32" s="1014"/>
      <c r="AE32" s="635" t="s">
        <v>584</v>
      </c>
      <c r="AF32" s="637"/>
      <c r="AG32" s="636">
        <v>45000</v>
      </c>
      <c r="AH32" s="1014">
        <f>AG32*12</f>
        <v>540000</v>
      </c>
      <c r="AI32" s="1014"/>
    </row>
    <row r="33" spans="1:41" s="479" customFormat="1" ht="34.5">
      <c r="A33" s="512"/>
      <c r="B33" s="1021" t="s">
        <v>47</v>
      </c>
      <c r="C33" s="1021"/>
      <c r="D33" s="1021"/>
      <c r="E33" s="1021"/>
      <c r="F33" s="637"/>
      <c r="G33" s="637"/>
      <c r="H33" s="1014">
        <f>SUM(H21:I32)</f>
        <v>1789340000</v>
      </c>
      <c r="I33" s="1014"/>
      <c r="J33" s="659"/>
      <c r="K33" s="659"/>
      <c r="L33" s="759"/>
      <c r="M33" s="635" t="s">
        <v>47</v>
      </c>
      <c r="N33" s="637"/>
      <c r="O33" s="637"/>
      <c r="P33" s="1014">
        <f>SUM(P21:Q32)</f>
        <v>1805596448</v>
      </c>
      <c r="Q33" s="1014"/>
      <c r="R33" s="768"/>
      <c r="S33" s="633"/>
      <c r="T33" s="633"/>
      <c r="U33" s="631"/>
      <c r="V33" s="635" t="s">
        <v>47</v>
      </c>
      <c r="W33" s="637"/>
      <c r="X33" s="637"/>
      <c r="Y33" s="1014">
        <f>SUM(Y21:Z32)</f>
        <v>1842500640</v>
      </c>
      <c r="Z33" s="1014"/>
      <c r="AE33" s="635" t="s">
        <v>47</v>
      </c>
      <c r="AF33" s="637"/>
      <c r="AG33" s="637"/>
      <c r="AH33" s="1014">
        <f>SUM(AH21:AI32)</f>
        <v>1859276256</v>
      </c>
      <c r="AI33" s="1014"/>
    </row>
    <row r="34" spans="1:41" s="479" customFormat="1" ht="34.5">
      <c r="A34" s="512"/>
      <c r="B34" s="1021" t="s">
        <v>602</v>
      </c>
      <c r="C34" s="1021"/>
      <c r="D34" s="1021"/>
      <c r="E34" s="1021"/>
      <c r="F34" s="637"/>
      <c r="G34" s="637"/>
      <c r="H34" s="1014">
        <f>F15</f>
        <v>77626448</v>
      </c>
      <c r="I34" s="1014"/>
      <c r="J34" s="659"/>
      <c r="K34" s="659"/>
      <c r="L34" s="759"/>
      <c r="M34" s="635" t="s">
        <v>602</v>
      </c>
      <c r="N34" s="635"/>
      <c r="O34" s="636"/>
      <c r="P34" s="1014">
        <f>+O15</f>
        <v>78296880</v>
      </c>
      <c r="Q34" s="1014"/>
      <c r="R34" s="768"/>
      <c r="S34" s="633"/>
      <c r="T34" s="633"/>
      <c r="U34" s="631"/>
      <c r="V34" s="635" t="s">
        <v>602</v>
      </c>
      <c r="W34" s="635"/>
      <c r="X34" s="636"/>
      <c r="Y34" s="1014">
        <f>+X15</f>
        <v>79565912</v>
      </c>
      <c r="Z34" s="1014"/>
      <c r="AE34" s="635" t="s">
        <v>602</v>
      </c>
      <c r="AF34" s="635"/>
      <c r="AG34" s="636"/>
      <c r="AH34" s="1014">
        <f>+AG15</f>
        <v>80792304</v>
      </c>
      <c r="AI34" s="1014"/>
    </row>
    <row r="35" spans="1:41" s="479" customFormat="1" ht="33">
      <c r="A35" s="512" t="s">
        <v>555</v>
      </c>
      <c r="B35" s="1022" t="s">
        <v>2377</v>
      </c>
      <c r="C35" s="1022"/>
      <c r="D35" s="1022"/>
      <c r="E35" s="1022"/>
      <c r="F35" s="770">
        <f>SUM(F21:F31)</f>
        <v>761</v>
      </c>
      <c r="G35" s="771">
        <f>SUM(G21:G31)+G32</f>
        <v>137645000</v>
      </c>
      <c r="H35" s="1016">
        <f>SUM(H21:I31)+H32+H34</f>
        <v>1866966448</v>
      </c>
      <c r="I35" s="1023"/>
      <c r="J35" s="772"/>
      <c r="K35" s="772"/>
      <c r="L35" s="773"/>
      <c r="M35" s="639" t="s">
        <v>2379</v>
      </c>
      <c r="N35" s="640">
        <f>SUM(N21:N31)</f>
        <v>761</v>
      </c>
      <c r="O35" s="641">
        <f>SUM(O21:O31)+O32</f>
        <v>138895496</v>
      </c>
      <c r="P35" s="1016">
        <f>SUM(P21:Q31)+P32+P34</f>
        <v>1883893328</v>
      </c>
      <c r="Q35" s="1016"/>
      <c r="R35" s="633"/>
      <c r="S35" s="774"/>
      <c r="T35" s="638"/>
      <c r="U35" s="631"/>
      <c r="V35" s="639" t="s">
        <v>2467</v>
      </c>
      <c r="W35" s="640">
        <f>SUM(W21:W31)</f>
        <v>761</v>
      </c>
      <c r="X35" s="641">
        <f ca="1">SUM(X21:X31)+X32</f>
        <v>141734280</v>
      </c>
      <c r="Y35" s="1016">
        <f>SUM(Y21:Z31)+Y32+Y34</f>
        <v>1922066552</v>
      </c>
      <c r="Z35" s="1016"/>
      <c r="AE35" s="639" t="s">
        <v>2948</v>
      </c>
      <c r="AF35" s="640">
        <f>SUM(AF21:AF31)</f>
        <v>761</v>
      </c>
      <c r="AG35" s="641">
        <f ca="1">SUM(AG21:AG31)+AG32</f>
        <v>143024712</v>
      </c>
      <c r="AH35" s="1016">
        <f>SUM(AH21:AI31)+AH32+AH34</f>
        <v>1940068560</v>
      </c>
      <c r="AI35" s="1016"/>
    </row>
    <row r="36" spans="1:41" s="479" customFormat="1" ht="20.25">
      <c r="A36" s="512"/>
      <c r="B36" s="478"/>
      <c r="C36" s="478"/>
      <c r="D36" s="478"/>
      <c r="E36" s="478"/>
      <c r="F36" s="478"/>
      <c r="G36" s="478"/>
      <c r="H36" s="480"/>
      <c r="I36" s="478"/>
      <c r="J36" s="478"/>
      <c r="K36" s="478"/>
      <c r="L36" s="478"/>
      <c r="M36" s="478"/>
      <c r="N36" s="478"/>
      <c r="O36" s="478"/>
      <c r="P36" s="478"/>
      <c r="Q36" s="478"/>
      <c r="R36" s="633"/>
      <c r="S36" s="658"/>
      <c r="T36" s="638"/>
      <c r="X36" s="478"/>
      <c r="Y36" s="478"/>
      <c r="Z36" s="478"/>
      <c r="AA36" s="633"/>
      <c r="AB36" s="658"/>
      <c r="AC36" s="638"/>
      <c r="AG36" s="478"/>
      <c r="AH36" s="478"/>
      <c r="AI36" s="478"/>
      <c r="AJ36" s="633"/>
      <c r="AK36" s="658"/>
      <c r="AL36" s="638"/>
    </row>
    <row r="37" spans="1:41" s="479" customFormat="1" ht="20.25">
      <c r="A37" s="512"/>
      <c r="B37" s="478"/>
      <c r="C37" s="478"/>
      <c r="D37" s="478"/>
      <c r="E37" s="478"/>
      <c r="F37" s="478"/>
      <c r="G37" s="478"/>
      <c r="H37" s="478"/>
      <c r="I37" s="478"/>
      <c r="J37" s="478"/>
      <c r="K37" s="478"/>
      <c r="L37" s="478"/>
      <c r="M37" s="478"/>
      <c r="N37" s="478"/>
      <c r="O37" s="478"/>
      <c r="P37" s="478"/>
      <c r="Q37" s="478"/>
      <c r="R37" s="633"/>
      <c r="S37" s="658"/>
      <c r="T37" s="638"/>
      <c r="X37" s="478"/>
      <c r="Y37" s="478"/>
      <c r="Z37" s="478"/>
      <c r="AA37" s="633"/>
      <c r="AB37" s="658"/>
      <c r="AC37" s="638"/>
      <c r="AG37" s="478"/>
      <c r="AH37" s="478"/>
      <c r="AI37" s="478"/>
      <c r="AJ37" s="633"/>
      <c r="AK37" s="658"/>
      <c r="AL37" s="638"/>
    </row>
    <row r="38" spans="1:41" s="479" customFormat="1" ht="14.25">
      <c r="A38" s="477"/>
      <c r="B38" s="478"/>
      <c r="C38" s="478"/>
      <c r="D38" s="478"/>
      <c r="E38" s="478"/>
      <c r="J38" s="623"/>
      <c r="K38" s="624"/>
      <c r="L38" s="628"/>
      <c r="M38" s="624"/>
      <c r="N38" s="624"/>
      <c r="P38" s="476"/>
      <c r="S38" s="624"/>
      <c r="T38" s="624"/>
      <c r="V38" s="624"/>
      <c r="W38" s="624"/>
      <c r="Y38" s="476"/>
      <c r="AB38" s="624"/>
      <c r="AC38" s="624"/>
      <c r="AE38" s="624"/>
      <c r="AF38" s="624"/>
      <c r="AH38" s="476"/>
      <c r="AK38" s="624"/>
      <c r="AL38" s="624"/>
      <c r="AN38" s="624"/>
      <c r="AO38" s="624"/>
    </row>
    <row r="39" spans="1:41" s="479" customFormat="1" ht="36.75" customHeight="1">
      <c r="A39" s="1026" t="s">
        <v>554</v>
      </c>
      <c r="B39" s="1026"/>
      <c r="C39" s="615"/>
      <c r="D39" s="615"/>
      <c r="E39" s="615"/>
      <c r="F39" s="1017" t="s">
        <v>980</v>
      </c>
      <c r="G39" s="1017"/>
      <c r="H39" s="1017"/>
      <c r="I39" s="1017"/>
      <c r="J39" s="1017"/>
      <c r="K39" s="1017"/>
      <c r="L39" s="1017"/>
      <c r="M39" s="1017"/>
      <c r="N39" s="1017"/>
      <c r="O39" s="1017" t="s">
        <v>981</v>
      </c>
      <c r="P39" s="1017"/>
      <c r="Q39" s="1017"/>
      <c r="R39" s="1017"/>
      <c r="S39" s="1017"/>
      <c r="T39" s="1017"/>
      <c r="U39" s="1017"/>
      <c r="V39" s="1017"/>
      <c r="W39" s="1017"/>
      <c r="X39" s="1017" t="s">
        <v>291</v>
      </c>
      <c r="Y39" s="1017"/>
      <c r="Z39" s="1017"/>
      <c r="AA39" s="1017"/>
      <c r="AB39" s="1017"/>
      <c r="AC39" s="1017"/>
      <c r="AD39" s="1017"/>
      <c r="AE39" s="1017"/>
      <c r="AF39" s="1017"/>
      <c r="AG39" s="1017" t="s">
        <v>291</v>
      </c>
      <c r="AH39" s="1017"/>
      <c r="AI39" s="1017"/>
      <c r="AJ39" s="1017"/>
      <c r="AK39" s="1017"/>
      <c r="AL39" s="1017"/>
      <c r="AM39" s="1017"/>
      <c r="AN39" s="1017"/>
      <c r="AO39" s="1017"/>
    </row>
    <row r="40" spans="1:41" s="479" customFormat="1" ht="23.25" customHeight="1">
      <c r="A40" s="1024" t="s">
        <v>292</v>
      </c>
      <c r="B40" s="1024"/>
      <c r="C40" s="1024"/>
      <c r="D40" s="1024"/>
      <c r="E40" s="1024"/>
      <c r="F40" s="996" t="s">
        <v>1405</v>
      </c>
      <c r="G40" s="996"/>
      <c r="H40" s="996"/>
      <c r="I40" s="996"/>
      <c r="J40" s="996"/>
      <c r="K40" s="996"/>
      <c r="L40" s="996"/>
      <c r="M40" s="996"/>
      <c r="N40" s="996"/>
      <c r="O40" s="1002" t="s">
        <v>1950</v>
      </c>
      <c r="P40" s="1003"/>
      <c r="Q40" s="1003"/>
      <c r="R40" s="1003"/>
      <c r="S40" s="1003"/>
      <c r="T40" s="1003"/>
      <c r="U40" s="1003"/>
      <c r="V40" s="1003"/>
      <c r="W40" s="1004"/>
      <c r="X40" s="996" t="s">
        <v>2461</v>
      </c>
      <c r="Y40" s="996"/>
      <c r="Z40" s="996"/>
      <c r="AA40" s="996"/>
      <c r="AB40" s="996"/>
      <c r="AC40" s="996"/>
      <c r="AD40" s="996"/>
      <c r="AE40" s="996"/>
      <c r="AF40" s="996"/>
      <c r="AG40" s="996" t="s">
        <v>2935</v>
      </c>
      <c r="AH40" s="996"/>
      <c r="AI40" s="996"/>
      <c r="AJ40" s="996"/>
      <c r="AK40" s="996"/>
      <c r="AL40" s="996"/>
      <c r="AM40" s="996"/>
      <c r="AN40" s="996"/>
      <c r="AO40" s="996"/>
    </row>
    <row r="41" spans="1:41" s="642" customFormat="1" ht="99.75">
      <c r="A41" s="634" t="s">
        <v>10</v>
      </c>
      <c r="B41" s="902" t="s">
        <v>293</v>
      </c>
      <c r="C41" s="634" t="s">
        <v>1958</v>
      </c>
      <c r="D41" s="634" t="s">
        <v>1959</v>
      </c>
      <c r="E41" s="634" t="s">
        <v>12</v>
      </c>
      <c r="F41" s="634" t="s">
        <v>1</v>
      </c>
      <c r="G41" s="634" t="s">
        <v>295</v>
      </c>
      <c r="H41" s="647" t="s">
        <v>91</v>
      </c>
      <c r="I41" s="634" t="s">
        <v>90</v>
      </c>
      <c r="J41" s="648" t="s">
        <v>305</v>
      </c>
      <c r="K41" s="634" t="s">
        <v>599</v>
      </c>
      <c r="L41" s="649" t="s">
        <v>30</v>
      </c>
      <c r="M41" s="648" t="s">
        <v>60</v>
      </c>
      <c r="N41" s="648" t="s">
        <v>2939</v>
      </c>
      <c r="O41" s="634" t="s">
        <v>1</v>
      </c>
      <c r="P41" s="634" t="s">
        <v>295</v>
      </c>
      <c r="Q41" s="634" t="s">
        <v>91</v>
      </c>
      <c r="R41" s="634" t="s">
        <v>90</v>
      </c>
      <c r="S41" s="648" t="s">
        <v>305</v>
      </c>
      <c r="T41" s="634" t="s">
        <v>599</v>
      </c>
      <c r="U41" s="634" t="s">
        <v>30</v>
      </c>
      <c r="V41" s="648" t="s">
        <v>60</v>
      </c>
      <c r="W41" s="648" t="s">
        <v>2940</v>
      </c>
      <c r="X41" s="634" t="s">
        <v>1</v>
      </c>
      <c r="Y41" s="634" t="s">
        <v>295</v>
      </c>
      <c r="Z41" s="634" t="s">
        <v>91</v>
      </c>
      <c r="AA41" s="634" t="s">
        <v>90</v>
      </c>
      <c r="AB41" s="648" t="s">
        <v>305</v>
      </c>
      <c r="AC41" s="634" t="s">
        <v>599</v>
      </c>
      <c r="AD41" s="634" t="s">
        <v>30</v>
      </c>
      <c r="AE41" s="648" t="s">
        <v>60</v>
      </c>
      <c r="AF41" s="648" t="s">
        <v>2941</v>
      </c>
      <c r="AG41" s="634" t="s">
        <v>1</v>
      </c>
      <c r="AH41" s="634" t="s">
        <v>295</v>
      </c>
      <c r="AI41" s="634" t="s">
        <v>91</v>
      </c>
      <c r="AJ41" s="634" t="s">
        <v>90</v>
      </c>
      <c r="AK41" s="648" t="s">
        <v>305</v>
      </c>
      <c r="AL41" s="634" t="s">
        <v>599</v>
      </c>
      <c r="AM41" s="634" t="s">
        <v>30</v>
      </c>
      <c r="AN41" s="648" t="s">
        <v>60</v>
      </c>
      <c r="AO41" s="648" t="s">
        <v>2947</v>
      </c>
    </row>
    <row r="42" spans="1:41" s="646" customFormat="1" ht="17.25" customHeight="1">
      <c r="A42" s="650">
        <v>1</v>
      </c>
      <c r="B42" s="651">
        <v>2</v>
      </c>
      <c r="C42" s="651"/>
      <c r="D42" s="651"/>
      <c r="E42" s="651">
        <v>3</v>
      </c>
      <c r="F42" s="651">
        <v>29</v>
      </c>
      <c r="G42" s="650">
        <v>4</v>
      </c>
      <c r="H42" s="650">
        <v>5</v>
      </c>
      <c r="I42" s="651">
        <v>6</v>
      </c>
      <c r="J42" s="651">
        <v>7</v>
      </c>
      <c r="K42" s="651">
        <v>8</v>
      </c>
      <c r="L42" s="651">
        <v>9</v>
      </c>
      <c r="M42" s="651">
        <v>10</v>
      </c>
      <c r="N42" s="651">
        <v>11</v>
      </c>
      <c r="O42" s="651">
        <v>12</v>
      </c>
      <c r="P42" s="650">
        <v>13</v>
      </c>
      <c r="Q42" s="651">
        <v>14</v>
      </c>
      <c r="R42" s="651">
        <v>15</v>
      </c>
      <c r="S42" s="650">
        <v>16</v>
      </c>
      <c r="T42" s="651">
        <v>17</v>
      </c>
      <c r="U42" s="650">
        <v>18</v>
      </c>
      <c r="V42" s="651">
        <v>19</v>
      </c>
      <c r="W42" s="651">
        <v>20</v>
      </c>
      <c r="X42" s="651">
        <v>21</v>
      </c>
      <c r="Y42" s="650">
        <v>22</v>
      </c>
      <c r="Z42" s="651">
        <v>23</v>
      </c>
      <c r="AA42" s="651">
        <v>24</v>
      </c>
      <c r="AB42" s="650">
        <v>25</v>
      </c>
      <c r="AC42" s="651">
        <v>26</v>
      </c>
      <c r="AD42" s="650">
        <v>27</v>
      </c>
      <c r="AE42" s="651">
        <v>28</v>
      </c>
      <c r="AF42" s="651">
        <v>29</v>
      </c>
      <c r="AG42" s="651">
        <v>30</v>
      </c>
      <c r="AH42" s="650">
        <v>31</v>
      </c>
      <c r="AI42" s="651">
        <v>32</v>
      </c>
      <c r="AJ42" s="651">
        <v>33</v>
      </c>
      <c r="AK42" s="650">
        <v>34</v>
      </c>
      <c r="AL42" s="651">
        <v>35</v>
      </c>
      <c r="AM42" s="650">
        <v>36</v>
      </c>
      <c r="AN42" s="651">
        <v>37</v>
      </c>
      <c r="AO42" s="651">
        <v>38</v>
      </c>
    </row>
    <row r="43" spans="1:41" s="760" customFormat="1" ht="40.5">
      <c r="A43" s="853">
        <v>1</v>
      </c>
      <c r="B43" s="903" t="s">
        <v>2271</v>
      </c>
      <c r="C43" s="904" t="s">
        <v>1961</v>
      </c>
      <c r="D43" s="904" t="s">
        <v>2273</v>
      </c>
      <c r="E43" s="903" t="s">
        <v>974</v>
      </c>
      <c r="F43" s="853">
        <v>1</v>
      </c>
      <c r="G43" s="911">
        <v>3</v>
      </c>
      <c r="H43" s="853" t="s">
        <v>80</v>
      </c>
      <c r="I43" s="912">
        <f t="shared" ref="I43:I106" si="0">IF(F43&lt;1,0,IF(H43="Բ-1",IF(G43=0,6.94,IF(G43=1,7.17,IF(G43=2,7.41,IF(G43=3,7.66,IF(OR(G43=5,G43=4),7.92,IF(OR(G43=6,G43=7),8.18,IF(OR(G43=8,G43=9),8.46,IF(OR(G43=10,G43=11,G43=12),8.74,IF(OR(G43=13,G43=14,G43=15),9.03,IF(OR(G43=16,G43=17,G43=18),9.33,9.65)))))))))),IF(H43="Բ-2", IF(G43=0,5.71,IF(G43=1,5.89,IF(G43=2,6.09,IF(G43=3,6.29,IF(OR(G43=5,G43=4),6.5,IF(OR(G43=6,G43=7),6.72,IF(OR(G43=8,G43=9),6.94,IF(OR(G43=10,G43=11,G43=12),7.17,IF(OR(G43=13,G43=14,G43=15),7.41,IF(OR(G43=16,G43=17,G43=18),7.65,7.91)))))))))), IF(H43="Գ-1", IF(G43=0,4.7,IF(G43=1,4.86,IF(G43=2,5.01,IF(G43=3,5.18,IF(OR(G43=5,G43=4),5.35,IF(OR(G43=6,G43=7),5.52,IF(OR(G43=8,G43=9),5.71,IF(OR(G43=10,G43=11,G43=12),5.89,IF(OR(G43=13,G43=14,G43=15),6.09,IF(OR(G43=16,G43=17,G43=18),6.29,6.49)))))))))), IF(H43="Գ-2", IF(G43=0,3.88,IF(G43=1,4.01,IF(G43=2,4.14,IF(G43=3,4.27,IF(OR(G43=5,G43=4),4.41,IF(OR(G43=6,G43=7),4.55,IF(OR(G43=8,G43=9),4.7,IF(OR(G43=10,G43=11,G43=12),4.85,IF(OR(G43=13,G43=14,G43=15),5.01,IF(OR(G43=16,G43=17,G43=18),5.17,5.34)))))))))), IF(H43="Գ-3", IF(G43=0,3.21,IF(G43=1,3.31,IF(G43=2,3.42,IF(G43=3,3.53,IF(OR(G43=5,G43=4),3.64,IF(OR(G43=6,G43=7),3.76,IF(OR(G43=8,G43=9),3.88,IF(OR(G43=10,G43=11,G43=12),4.01,IF(OR(G43=13,G43=14,G43=15),4.13,IF(OR(G43=16,G43=17,G43=18),4.27,4.4)))))))))), IF(H43="Ա-1", IF(G43=0,2.66,IF(G43=1,2.75,IF(G43=2,2.83,IF(G43=3,2.92,IF(OR(G43=5,G43=4),3.02,IF(OR(G43=6,G43=7),3.11,IF(OR(G43=8,G43=9),3.21,IF(OR(G43=10,G43=11,G43=12),3.31,IF(OR(G43=13,G43=14,G43=15),3.42,IF(OR(G43=16,G43=17,G43=18),3.53,3.64)))))))))), IF(H43="Ա-2", IF(G43=0,2.28,IF(G43=1,2.35,IF(G43=2,2.43,IF(G43=3,2.5,IF(OR(G43=5,G43=4),2.58,IF(OR(G43=6,G43=7),2.66,IF(OR(G43=8,G43=9),2.75,IF(OR(G43=10,G43=11,G43=12),2.83,IF(OR(G43=13,G43=14,G43=15),2.92,IF(OR(G43=16,G43=17,G43=18),3.01,3.11)))))))))),IF(H43="Ա-3", IF(G43=0,1.96,IF(G43=1,2.02,IF(G43=2,2.08,IF(G43=3,2.15,IF(OR(G43=5,G43=4),2.21,IF(OR(G43=6,G43=7),2.28,IF(OR(G43=8,G43=9),2.35,IF(OR(G43=10,G43=11,G43=12),2.42,IF(OR(G43=13,G43=14,G43=15),2.5,IF(OR(G43=16,G43=17,G43=18),2.58,2.66)))))))))), IF(H43="Կ-1", IF(G43=0,1.68,IF(G43=1,1.73,IF(G43=2,1.79,IF(G43=3,1.84,IF(OR(G43=5,G43=4),1.9,IF(OR(G43=6,G43=7),1.96,IF(OR(G43=8,G43=9),2.02,IF(OR(G43=10,G43=11,G43=12),2.08,IF(OR(G43=13,G43=14,G43=15),2.14,IF(OR(G43=16,G43=17,G43=18),2.21,2.28)))))))))), IF(H43="Կ-2", IF(G43=0,1.45,IF(G43=1,1.49,IF(G43=2,1.54,IF(G43=3,1.59,IF(OR(G43=5,G43=4),1.63,IF(OR(G43=6,G43=7),1.68,IF(OR(G43=8,G43=9),1.73,IF(OR(G43=10,G43=11,G43=12),1.79,IF(OR(G43=13,G43=14,G43=15),1.84,IF(OR(G43=16,G43=17,G43=18),1.9,1.95)))))))))),IF(H43="Կ-3", IF(G43=0,1.25,IF(G43=1,1.29,IF(G43=2,1.33,IF(G43=3,1.37,IF(OR(G43=5,G43=4),1.41,IF(OR(G43=6,G43=7),1.45,IF(OR(G43=8,G43=9),1.49,IF(OR(G43=10,G43=11,G43=12),1.54,IF(OR(G43=13,G43=14,G43=15),1.58,IF(OR(G43=16,G43=17,G43=18),1.63,1.68)))))))))), "Error"))))))))))))</f>
        <v>7.66</v>
      </c>
      <c r="J43" s="913">
        <v>83200</v>
      </c>
      <c r="K43" s="914">
        <f>+J43*I43</f>
        <v>637312</v>
      </c>
      <c r="L43" s="915">
        <v>0</v>
      </c>
      <c r="M43" s="914">
        <f>+L43+K43</f>
        <v>637312</v>
      </c>
      <c r="N43" s="914">
        <f>+M43*13</f>
        <v>8285056</v>
      </c>
      <c r="O43" s="580">
        <v>1</v>
      </c>
      <c r="P43" s="644">
        <f t="shared" ref="P43:P106" si="1">+G43+1</f>
        <v>4</v>
      </c>
      <c r="Q43" s="645" t="str">
        <f t="shared" ref="Q43:Q110" si="2">+H43</f>
        <v>Բ-1</v>
      </c>
      <c r="R43" s="643">
        <f t="shared" ref="R43:R110" si="3">IF(O43&lt;1,0,IF(Q43="Բ-1",IF(P43=0,6.94,IF(P43=1,7.17,IF(P43=2,7.41,IF(P43=3,7.66,IF(OR(P43=5,P43=4),7.92,IF(OR(P43=6,P43=7),8.18,IF(OR(P43=8,P43=9),8.46,IF(OR(P43=10,P43=11,P43=12),8.74,IF(OR(P43=13,P43=14,P43=15),9.03,IF(OR(P43=16,P43=17,P43=18),9.33,9.65)))))))))),IF(Q43="Բ-2", IF(P43=0,5.71,IF(P43=1,5.89,IF(P43=2,6.09,IF(P43=3,6.29,IF(OR(P43=5,P43=4),6.5,IF(OR(P43=6,P43=7),6.72,IF(OR(P43=8,P43=9),6.94,IF(OR(P43=10,P43=11,P43=12),7.17,IF(OR(P43=13,P43=14,P43=15),7.41,IF(OR(P43=16,P43=17,P43=18),7.65,7.91)))))))))), IF(Q43="Գ-1", IF(P43=0,4.7,IF(P43=1,4.86,IF(P43=2,5.01,IF(P43=3,5.18,IF(OR(P43=5,P43=4),5.35,IF(OR(P43=6,P43=7),5.52,IF(OR(P43=8,P43=9),5.71,IF(OR(P43=10,P43=11,P43=12),5.89,IF(OR(P43=13,P43=14,P43=15),6.09,IF(OR(P43=16,P43=17,P43=18),6.29,6.49)))))))))), IF(Q43="Գ-2", IF(P43=0,3.88,IF(P43=1,4.01,IF(P43=2,4.14,IF(P43=3,4.27,IF(OR(P43=5,P43=4),4.41,IF(OR(P43=6,P43=7),4.55,IF(OR(P43=8,P43=9),4.7,IF(OR(P43=10,P43=11,P43=12),4.85,IF(OR(P43=13,P43=14,P43=15),5.01,IF(OR(P43=16,P43=17,P43=18),5.17,5.34)))))))))), IF(Q43="Գ-3", IF(P43=0,3.21,IF(P43=1,3.31,IF(P43=2,3.42,IF(P43=3,3.53,IF(OR(P43=5,P43=4),3.64,IF(OR(P43=6,P43=7),3.76,IF(OR(P43=8,P43=9),3.88,IF(OR(P43=10,P43=11,P43=12),4.01,IF(OR(P43=13,P43=14,P43=15),4.13,IF(OR(P43=16,P43=17,P43=18),4.27,4.4)))))))))), IF(Q43="Ա-1", IF(P43=0,2.66,IF(P43=1,2.75,IF(P43=2,2.83,IF(P43=3,2.92,IF(OR(P43=5,P43=4),3.02,IF(OR(P43=6,P43=7),3.11,IF(OR(P43=8,P43=9),3.21,IF(OR(P43=10,P43=11,P43=12),3.31,IF(OR(P43=13,P43=14,P43=15),3.42,IF(OR(P43=16,P43=17,P43=18),3.53,3.64)))))))))), IF(Q43="Ա-2", IF(P43=0,2.28,IF(P43=1,2.35,IF(P43=2,2.43,IF(P43=3,2.5,IF(OR(P43=5,P43=4),2.58,IF(OR(P43=6,P43=7),2.66,IF(OR(P43=8,P43=9),2.75,IF(OR(P43=10,P43=11,P43=12),2.83,IF(OR(P43=13,P43=14,P43=15),2.92,IF(OR(P43=16,P43=17,P43=18),3.01,3.11)))))))))),IF(Q43="Ա-3", IF(P43=0,1.96,IF(P43=1,2.02,IF(P43=2,2.08,IF(P43=3,2.15,IF(OR(P43=5,P43=4),2.21,IF(OR(P43=6,P43=7),2.28,IF(OR(P43=8,P43=9),2.35,IF(OR(P43=10,P43=11,P43=12),2.42,IF(OR(P43=13,P43=14,P43=15),2.5,IF(OR(P43=16,P43=17,P43=18),2.58,2.66)))))))))), IF(Q43="Կ-1", IF(P43=0,1.68,IF(P43=1,1.73,IF(P43=2,1.79,IF(P43=3,1.84,IF(OR(P43=5,P43=4),1.9,IF(OR(P43=6,P43=7),1.96,IF(OR(P43=8,P43=9),2.02,IF(OR(P43=10,P43=11,P43=12),2.08,IF(OR(P43=13,P43=14,P43=15),2.14,IF(OR(P43=16,P43=17,P43=18),2.21,2.28)))))))))), IF(Q43="Կ-2", IF(P43=0,1.45,IF(P43=1,1.49,IF(P43=2,1.54,IF(P43=3,1.59,IF(OR(P43=5,P43=4),1.63,IF(OR(P43=6,P43=7),1.68,IF(OR(P43=8,P43=9),1.73,IF(OR(P43=10,P43=11,P43=12),1.79,IF(OR(P43=13,P43=14,P43=15),1.84,IF(OR(P43=16,P43=17,P43=18),1.9,1.95)))))))))),IF(Q43="Կ-3", IF(P43=0,1.25,IF(P43=1,1.29,IF(P43=2,1.33,IF(P43=3,1.37,IF(OR(P43=5,P43=4),1.41,IF(OR(P43=6,P43=7),1.45,IF(OR(P43=8,P43=9),1.49,IF(OR(P43=10,P43=11,P43=12),1.54,IF(OR(P43=13,P43=14,P43=15),1.58,IF(OR(P43=16,P43=17,P43=18),1.63,1.68)))))))))), "Error"))))))))))))</f>
        <v>7.92</v>
      </c>
      <c r="S43" s="776">
        <v>83200</v>
      </c>
      <c r="T43" s="776">
        <f t="shared" ref="T43:T110" si="4">+S43*R43</f>
        <v>658944</v>
      </c>
      <c r="U43" s="777">
        <f t="shared" ref="U43:U110" si="5">+L43</f>
        <v>0</v>
      </c>
      <c r="V43" s="776">
        <f>+U43+T43</f>
        <v>658944</v>
      </c>
      <c r="W43" s="776">
        <f>+V43*13</f>
        <v>8566272</v>
      </c>
      <c r="X43" s="580">
        <v>1</v>
      </c>
      <c r="Y43" s="644">
        <f t="shared" ref="Y43:Y110" si="6">+P43+1</f>
        <v>5</v>
      </c>
      <c r="Z43" s="645" t="str">
        <f t="shared" ref="Z43:Z110" si="7">+Q43</f>
        <v>Բ-1</v>
      </c>
      <c r="AA43" s="643">
        <f t="shared" ref="AA43:AA110" si="8">IF(X43&lt;1,0,IF(Z43="Բ-1",IF(Y43=0,6.94,IF(Y43=1,7.17,IF(Y43=2,7.41,IF(Y43=3,7.66,IF(OR(Y43=5,Y43=4),7.92,IF(OR(Y43=6,Y43=7),8.18,IF(OR(Y43=8,Y43=9),8.46,IF(OR(Y43=10,Y43=11,Y43=12),8.74,IF(OR(Y43=13,Y43=14,Y43=15),9.03,IF(OR(Y43=16,Y43=17,Y43=18),9.33,9.65)))))))))),IF(Z43="Բ-2", IF(Y43=0,5.71,IF(Y43=1,5.89,IF(Y43=2,6.09,IF(Y43=3,6.29,IF(OR(Y43=5,Y43=4),6.5,IF(OR(Y43=6,Y43=7),6.72,IF(OR(Y43=8,Y43=9),6.94,IF(OR(Y43=10,Y43=11,Y43=12),7.17,IF(OR(Y43=13,Y43=14,Y43=15),7.41,IF(OR(Y43=16,Y43=17,Y43=18),7.65,7.91)))))))))), IF(Z43="Գ-1", IF(Y43=0,4.7,IF(Y43=1,4.86,IF(Y43=2,5.01,IF(Y43=3,5.18,IF(OR(Y43=5,Y43=4),5.35,IF(OR(Y43=6,Y43=7),5.52,IF(OR(Y43=8,Y43=9),5.71,IF(OR(Y43=10,Y43=11,Y43=12),5.89,IF(OR(Y43=13,Y43=14,Y43=15),6.09,IF(OR(Y43=16,Y43=17,Y43=18),6.29,6.49)))))))))), IF(Z43="Գ-2", IF(Y43=0,3.88,IF(Y43=1,4.01,IF(Y43=2,4.14,IF(Y43=3,4.27,IF(OR(Y43=5,Y43=4),4.41,IF(OR(Y43=6,Y43=7),4.55,IF(OR(Y43=8,Y43=9),4.7,IF(OR(Y43=10,Y43=11,Y43=12),4.85,IF(OR(Y43=13,Y43=14,Y43=15),5.01,IF(OR(Y43=16,Y43=17,Y43=18),5.17,5.34)))))))))), IF(Z43="Գ-3", IF(Y43=0,3.21,IF(Y43=1,3.31,IF(Y43=2,3.42,IF(Y43=3,3.53,IF(OR(Y43=5,Y43=4),3.64,IF(OR(Y43=6,Y43=7),3.76,IF(OR(Y43=8,Y43=9),3.88,IF(OR(Y43=10,Y43=11,Y43=12),4.01,IF(OR(Y43=13,Y43=14,Y43=15),4.13,IF(OR(Y43=16,Y43=17,Y43=18),4.27,4.4)))))))))), IF(Z43="Ա-1", IF(Y43=0,2.66,IF(Y43=1,2.75,IF(Y43=2,2.83,IF(Y43=3,2.92,IF(OR(Y43=5,Y43=4),3.02,IF(OR(Y43=6,Y43=7),3.11,IF(OR(Y43=8,Y43=9),3.21,IF(OR(Y43=10,Y43=11,Y43=12),3.31,IF(OR(Y43=13,Y43=14,Y43=15),3.42,IF(OR(Y43=16,Y43=17,Y43=18),3.53,3.64)))))))))), IF(Z43="Ա-2", IF(Y43=0,2.28,IF(Y43=1,2.35,IF(Y43=2,2.43,IF(Y43=3,2.5,IF(OR(Y43=5,Y43=4),2.58,IF(OR(Y43=6,Y43=7),2.66,IF(OR(Y43=8,Y43=9),2.75,IF(OR(Y43=10,Y43=11,Y43=12),2.83,IF(OR(Y43=13,Y43=14,Y43=15),2.92,IF(OR(Y43=16,Y43=17,Y43=18),3.01,3.11)))))))))),IF(Z43="Ա-3", IF(Y43=0,1.96,IF(Y43=1,2.02,IF(Y43=2,2.08,IF(Y43=3,2.15,IF(OR(Y43=5,Y43=4),2.21,IF(OR(Y43=6,Y43=7),2.28,IF(OR(Y43=8,Y43=9),2.35,IF(OR(Y43=10,Y43=11,Y43=12),2.42,IF(OR(Y43=13,Y43=14,Y43=15),2.5,IF(OR(Y43=16,Y43=17,Y43=18),2.58,2.66)))))))))), IF(Z43="Կ-1", IF(Y43=0,1.68,IF(Y43=1,1.73,IF(Y43=2,1.79,IF(Y43=3,1.84,IF(OR(Y43=5,Y43=4),1.9,IF(OR(Y43=6,Y43=7),1.96,IF(OR(Y43=8,Y43=9),2.02,IF(OR(Y43=10,Y43=11,Y43=12),2.08,IF(OR(Y43=13,Y43=14,Y43=15),2.14,IF(OR(Y43=16,Y43=17,Y43=18),2.21,2.28)))))))))), IF(Z43="Կ-2", IF(Y43=0,1.45,IF(Y43=1,1.49,IF(Y43=2,1.54,IF(Y43=3,1.59,IF(OR(Y43=5,Y43=4),1.63,IF(OR(Y43=6,Y43=7),1.68,IF(OR(Y43=8,Y43=9),1.73,IF(OR(Y43=10,Y43=11,Y43=12),1.79,IF(OR(Y43=13,Y43=14,Y43=15),1.84,IF(OR(Y43=16,Y43=17,Y43=18),1.9,1.95)))))))))),IF(Z43="Կ-3", IF(Y43=0,1.25,IF(Y43=1,1.29,IF(Y43=2,1.33,IF(Y43=3,1.37,IF(OR(Y43=5,Y43=4),1.41,IF(OR(Y43=6,Y43=7),1.45,IF(OR(Y43=8,Y43=9),1.49,IF(OR(Y43=10,Y43=11,Y43=12),1.54,IF(OR(Y43=13,Y43=14,Y43=15),1.58,IF(OR(Y43=16,Y43=17,Y43=18),1.63,1.68)))))))))), "Error"))))))))))))</f>
        <v>7.92</v>
      </c>
      <c r="AB43" s="776">
        <v>83200</v>
      </c>
      <c r="AC43" s="776">
        <f t="shared" ref="AC43:AC110" si="9">+AB43*AA43</f>
        <v>658944</v>
      </c>
      <c r="AD43" s="777">
        <f t="shared" ref="AD43:AD110" si="10">+U43</f>
        <v>0</v>
      </c>
      <c r="AE43" s="776">
        <f t="shared" ref="AE43:AE104" si="11">+AD43+AC43</f>
        <v>658944</v>
      </c>
      <c r="AF43" s="776">
        <f>+AE43*13</f>
        <v>8566272</v>
      </c>
      <c r="AG43" s="580">
        <v>1</v>
      </c>
      <c r="AH43" s="644">
        <f t="shared" ref="AH43:AH110" si="12">+Y43+1</f>
        <v>6</v>
      </c>
      <c r="AI43" s="645" t="str">
        <f t="shared" ref="AI43:AI110" si="13">+Z43</f>
        <v>Բ-1</v>
      </c>
      <c r="AJ43" s="643">
        <f t="shared" ref="AJ43:AJ110" si="14">IF(AG43&lt;1,0,IF(AI43="Բ-1",IF(AH43=0,6.94,IF(AH43=1,7.17,IF(AH43=2,7.41,IF(AH43=3,7.66,IF(OR(AH43=5,AH43=4),7.92,IF(OR(AH43=6,AH43=7),8.18,IF(OR(AH43=8,AH43=9),8.46,IF(OR(AH43=10,AH43=11,AH43=12),8.74,IF(OR(AH43=13,AH43=14,AH43=15),9.03,IF(OR(AH43=16,AH43=17,AH43=18),9.33,9.65)))))))))),IF(AI43="Բ-2", IF(AH43=0,5.71,IF(AH43=1,5.89,IF(AH43=2,6.09,IF(AH43=3,6.29,IF(OR(AH43=5,AH43=4),6.5,IF(OR(AH43=6,AH43=7),6.72,IF(OR(AH43=8,AH43=9),6.94,IF(OR(AH43=10,AH43=11,AH43=12),7.17,IF(OR(AH43=13,AH43=14,AH43=15),7.41,IF(OR(AH43=16,AH43=17,AH43=18),7.65,7.91)))))))))), IF(AI43="Գ-1", IF(AH43=0,4.7,IF(AH43=1,4.86,IF(AH43=2,5.01,IF(AH43=3,5.18,IF(OR(AH43=5,AH43=4),5.35,IF(OR(AH43=6,AH43=7),5.52,IF(OR(AH43=8,AH43=9),5.71,IF(OR(AH43=10,AH43=11,AH43=12),5.89,IF(OR(AH43=13,AH43=14,AH43=15),6.09,IF(OR(AH43=16,AH43=17,AH43=18),6.29,6.49)))))))))), IF(AI43="Գ-2", IF(AH43=0,3.88,IF(AH43=1,4.01,IF(AH43=2,4.14,IF(AH43=3,4.27,IF(OR(AH43=5,AH43=4),4.41,IF(OR(AH43=6,AH43=7),4.55,IF(OR(AH43=8,AH43=9),4.7,IF(OR(AH43=10,AH43=11,AH43=12),4.85,IF(OR(AH43=13,AH43=14,AH43=15),5.01,IF(OR(AH43=16,AH43=17,AH43=18),5.17,5.34)))))))))), IF(AI43="Գ-3", IF(AH43=0,3.21,IF(AH43=1,3.31,IF(AH43=2,3.42,IF(AH43=3,3.53,IF(OR(AH43=5,AH43=4),3.64,IF(OR(AH43=6,AH43=7),3.76,IF(OR(AH43=8,AH43=9),3.88,IF(OR(AH43=10,AH43=11,AH43=12),4.01,IF(OR(AH43=13,AH43=14,AH43=15),4.13,IF(OR(AH43=16,AH43=17,AH43=18),4.27,4.4)))))))))), IF(AI43="Ա-1", IF(AH43=0,2.66,IF(AH43=1,2.75,IF(AH43=2,2.83,IF(AH43=3,2.92,IF(OR(AH43=5,AH43=4),3.02,IF(OR(AH43=6,AH43=7),3.11,IF(OR(AH43=8,AH43=9),3.21,IF(OR(AH43=10,AH43=11,AH43=12),3.31,IF(OR(AH43=13,AH43=14,AH43=15),3.42,IF(OR(AH43=16,AH43=17,AH43=18),3.53,3.64)))))))))), IF(AI43="Ա-2", IF(AH43=0,2.28,IF(AH43=1,2.35,IF(AH43=2,2.43,IF(AH43=3,2.5,IF(OR(AH43=5,AH43=4),2.58,IF(OR(AH43=6,AH43=7),2.66,IF(OR(AH43=8,AH43=9),2.75,IF(OR(AH43=10,AH43=11,AH43=12),2.83,IF(OR(AH43=13,AH43=14,AH43=15),2.92,IF(OR(AH43=16,AH43=17,AH43=18),3.01,3.11)))))))))),IF(AI43="Ա-3", IF(AH43=0,1.96,IF(AH43=1,2.02,IF(AH43=2,2.08,IF(AH43=3,2.15,IF(OR(AH43=5,AH43=4),2.21,IF(OR(AH43=6,AH43=7),2.28,IF(OR(AH43=8,AH43=9),2.35,IF(OR(AH43=10,AH43=11,AH43=12),2.42,IF(OR(AH43=13,AH43=14,AH43=15),2.5,IF(OR(AH43=16,AH43=17,AH43=18),2.58,2.66)))))))))), IF(AI43="Կ-1", IF(AH43=0,1.68,IF(AH43=1,1.73,IF(AH43=2,1.79,IF(AH43=3,1.84,IF(OR(AH43=5,AH43=4),1.9,IF(OR(AH43=6,AH43=7),1.96,IF(OR(AH43=8,AH43=9),2.02,IF(OR(AH43=10,AH43=11,AH43=12),2.08,IF(OR(AH43=13,AH43=14,AH43=15),2.14,IF(OR(AH43=16,AH43=17,AH43=18),2.21,2.28)))))))))), IF(AI43="Կ-2", IF(AH43=0,1.45,IF(AH43=1,1.49,IF(AH43=2,1.54,IF(AH43=3,1.59,IF(OR(AH43=5,AH43=4),1.63,IF(OR(AH43=6,AH43=7),1.68,IF(OR(AH43=8,AH43=9),1.73,IF(OR(AH43=10,AH43=11,AH43=12),1.79,IF(OR(AH43=13,AH43=14,AH43=15),1.84,IF(OR(AH43=16,AH43=17,AH43=18),1.9,1.95)))))))))),IF(AI43="Կ-3", IF(AH43=0,1.25,IF(AH43=1,1.29,IF(AH43=2,1.33,IF(AH43=3,1.37,IF(OR(AH43=5,AH43=4),1.41,IF(OR(AH43=6,AH43=7),1.45,IF(OR(AH43=8,AH43=9),1.49,IF(OR(AH43=10,AH43=11,AH43=12),1.54,IF(OR(AH43=13,AH43=14,AH43=15),1.58,IF(OR(AH43=16,AH43=17,AH43=18),1.63,1.68)))))))))), "Error"))))))))))))</f>
        <v>8.18</v>
      </c>
      <c r="AK43" s="776">
        <v>83200</v>
      </c>
      <c r="AL43" s="776">
        <f t="shared" ref="AL43:AL110" si="15">+AK43*AJ43</f>
        <v>680576</v>
      </c>
      <c r="AM43" s="777">
        <f t="shared" ref="AM43:AM110" si="16">+AD43</f>
        <v>0</v>
      </c>
      <c r="AN43" s="776">
        <f>+AM43+AL43</f>
        <v>680576</v>
      </c>
      <c r="AO43" s="776">
        <f>+AN43*13</f>
        <v>8847488</v>
      </c>
    </row>
    <row r="44" spans="1:41" s="760" customFormat="1" ht="27">
      <c r="A44" s="853">
        <v>2</v>
      </c>
      <c r="B44" s="903" t="s">
        <v>2272</v>
      </c>
      <c r="C44" s="904" t="s">
        <v>1961</v>
      </c>
      <c r="D44" s="904" t="s">
        <v>2274</v>
      </c>
      <c r="E44" s="903" t="s">
        <v>607</v>
      </c>
      <c r="F44" s="853">
        <v>1</v>
      </c>
      <c r="G44" s="911">
        <v>3</v>
      </c>
      <c r="H44" s="853" t="s">
        <v>81</v>
      </c>
      <c r="I44" s="912">
        <f t="shared" si="0"/>
        <v>6.29</v>
      </c>
      <c r="J44" s="913">
        <v>83200</v>
      </c>
      <c r="K44" s="914">
        <f>+J44*I44</f>
        <v>523328</v>
      </c>
      <c r="L44" s="915">
        <v>0</v>
      </c>
      <c r="M44" s="914">
        <f t="shared" ref="M44:M107" si="17">+L44+K44</f>
        <v>523328</v>
      </c>
      <c r="N44" s="914">
        <f t="shared" ref="N44:N107" si="18">+M44*13</f>
        <v>6803264</v>
      </c>
      <c r="O44" s="580">
        <v>1</v>
      </c>
      <c r="P44" s="644">
        <f t="shared" si="1"/>
        <v>4</v>
      </c>
      <c r="Q44" s="645" t="str">
        <f t="shared" si="2"/>
        <v>Բ-2</v>
      </c>
      <c r="R44" s="643">
        <f t="shared" si="3"/>
        <v>6.5</v>
      </c>
      <c r="S44" s="776">
        <v>83200</v>
      </c>
      <c r="T44" s="776">
        <f t="shared" si="4"/>
        <v>540800</v>
      </c>
      <c r="U44" s="777">
        <f t="shared" si="5"/>
        <v>0</v>
      </c>
      <c r="V44" s="776">
        <f t="shared" ref="V44:V107" si="19">+U44+T44</f>
        <v>540800</v>
      </c>
      <c r="W44" s="776">
        <f t="shared" ref="W44:W107" si="20">+V44*13</f>
        <v>7030400</v>
      </c>
      <c r="X44" s="580">
        <v>1</v>
      </c>
      <c r="Y44" s="644">
        <f t="shared" si="6"/>
        <v>5</v>
      </c>
      <c r="Z44" s="645" t="str">
        <f t="shared" si="7"/>
        <v>Բ-2</v>
      </c>
      <c r="AA44" s="643">
        <f t="shared" si="8"/>
        <v>6.5</v>
      </c>
      <c r="AB44" s="776">
        <v>83200</v>
      </c>
      <c r="AC44" s="776">
        <f t="shared" si="9"/>
        <v>540800</v>
      </c>
      <c r="AD44" s="777">
        <f t="shared" si="10"/>
        <v>0</v>
      </c>
      <c r="AE44" s="776">
        <f t="shared" si="11"/>
        <v>540800</v>
      </c>
      <c r="AF44" s="776">
        <f t="shared" ref="AF44:AF107" si="21">+AE44*13</f>
        <v>7030400</v>
      </c>
      <c r="AG44" s="580">
        <v>1</v>
      </c>
      <c r="AH44" s="644">
        <f t="shared" si="12"/>
        <v>6</v>
      </c>
      <c r="AI44" s="645" t="str">
        <f t="shared" si="13"/>
        <v>Բ-2</v>
      </c>
      <c r="AJ44" s="643">
        <f t="shared" si="14"/>
        <v>6.72</v>
      </c>
      <c r="AK44" s="776">
        <v>83200</v>
      </c>
      <c r="AL44" s="776">
        <f t="shared" si="15"/>
        <v>559104</v>
      </c>
      <c r="AM44" s="777">
        <f t="shared" si="16"/>
        <v>0</v>
      </c>
      <c r="AN44" s="776">
        <f t="shared" ref="AN44:AN107" si="22">+AM44+AL44</f>
        <v>559104</v>
      </c>
      <c r="AO44" s="776">
        <f t="shared" ref="AO44:AO107" si="23">+AN44*13</f>
        <v>7268352</v>
      </c>
    </row>
    <row r="45" spans="1:41" s="760" customFormat="1" ht="28.5" customHeight="1">
      <c r="A45" s="853">
        <v>3</v>
      </c>
      <c r="B45" s="903" t="s">
        <v>1610</v>
      </c>
      <c r="C45" s="904" t="s">
        <v>1961</v>
      </c>
      <c r="D45" s="904" t="s">
        <v>2275</v>
      </c>
      <c r="E45" s="903" t="s">
        <v>606</v>
      </c>
      <c r="F45" s="853">
        <v>1</v>
      </c>
      <c r="G45" s="911">
        <v>4</v>
      </c>
      <c r="H45" s="853" t="s">
        <v>82</v>
      </c>
      <c r="I45" s="912">
        <f t="shared" si="0"/>
        <v>5.35</v>
      </c>
      <c r="J45" s="913">
        <v>83200</v>
      </c>
      <c r="K45" s="914">
        <f>+J45*I45</f>
        <v>445119.99999999994</v>
      </c>
      <c r="L45" s="915">
        <v>0</v>
      </c>
      <c r="M45" s="914">
        <f t="shared" si="17"/>
        <v>445119.99999999994</v>
      </c>
      <c r="N45" s="914">
        <f t="shared" si="18"/>
        <v>5786559.9999999991</v>
      </c>
      <c r="O45" s="580">
        <v>1</v>
      </c>
      <c r="P45" s="644">
        <f t="shared" si="1"/>
        <v>5</v>
      </c>
      <c r="Q45" s="645" t="str">
        <f t="shared" si="2"/>
        <v>Գ-1</v>
      </c>
      <c r="R45" s="643">
        <f t="shared" si="3"/>
        <v>5.35</v>
      </c>
      <c r="S45" s="776">
        <v>83200</v>
      </c>
      <c r="T45" s="776">
        <f t="shared" si="4"/>
        <v>445119.99999999994</v>
      </c>
      <c r="U45" s="777">
        <f t="shared" si="5"/>
        <v>0</v>
      </c>
      <c r="V45" s="776">
        <f t="shared" si="19"/>
        <v>445119.99999999994</v>
      </c>
      <c r="W45" s="776">
        <f t="shared" si="20"/>
        <v>5786559.9999999991</v>
      </c>
      <c r="X45" s="580">
        <v>1</v>
      </c>
      <c r="Y45" s="644">
        <f t="shared" si="6"/>
        <v>6</v>
      </c>
      <c r="Z45" s="645" t="str">
        <f t="shared" si="7"/>
        <v>Գ-1</v>
      </c>
      <c r="AA45" s="643">
        <f t="shared" si="8"/>
        <v>5.52</v>
      </c>
      <c r="AB45" s="776">
        <v>83200</v>
      </c>
      <c r="AC45" s="776">
        <f t="shared" si="9"/>
        <v>459263.99999999994</v>
      </c>
      <c r="AD45" s="777">
        <f t="shared" si="10"/>
        <v>0</v>
      </c>
      <c r="AE45" s="776">
        <f t="shared" si="11"/>
        <v>459263.99999999994</v>
      </c>
      <c r="AF45" s="776">
        <f t="shared" si="21"/>
        <v>5970431.9999999991</v>
      </c>
      <c r="AG45" s="580">
        <v>1</v>
      </c>
      <c r="AH45" s="644">
        <f t="shared" si="12"/>
        <v>7</v>
      </c>
      <c r="AI45" s="645" t="str">
        <f t="shared" si="13"/>
        <v>Գ-1</v>
      </c>
      <c r="AJ45" s="643">
        <f t="shared" si="14"/>
        <v>5.52</v>
      </c>
      <c r="AK45" s="776">
        <v>83200</v>
      </c>
      <c r="AL45" s="776">
        <f t="shared" si="15"/>
        <v>459263.99999999994</v>
      </c>
      <c r="AM45" s="777">
        <f t="shared" si="16"/>
        <v>0</v>
      </c>
      <c r="AN45" s="776">
        <f t="shared" si="22"/>
        <v>459263.99999999994</v>
      </c>
      <c r="AO45" s="776">
        <f t="shared" si="23"/>
        <v>5970431.9999999991</v>
      </c>
    </row>
    <row r="46" spans="1:41" s="760" customFormat="1" ht="27">
      <c r="A46" s="853">
        <v>4</v>
      </c>
      <c r="B46" s="903" t="s">
        <v>1249</v>
      </c>
      <c r="C46" s="904" t="s">
        <v>1961</v>
      </c>
      <c r="D46" s="904" t="s">
        <v>2288</v>
      </c>
      <c r="E46" s="903" t="s">
        <v>976</v>
      </c>
      <c r="F46" s="853">
        <v>1</v>
      </c>
      <c r="G46" s="911">
        <v>4</v>
      </c>
      <c r="H46" s="853" t="s">
        <v>82</v>
      </c>
      <c r="I46" s="912">
        <f t="shared" ref="I46:I58" si="24">IF(F46&lt;1,0,IF(H46="Բ-1",IF(G46=0,6.94,IF(G46=1,7.17,IF(G46=2,7.41,IF(G46=3,7.66,IF(OR(G46=5,G46=4),7.92,IF(OR(G46=6,G46=7),8.18,IF(OR(G46=8,G46=9),8.46,IF(OR(G46=10,G46=11,G46=12),8.74,IF(OR(G46=13,G46=14,G46=15),9.03,IF(OR(G46=16,G46=17,G46=18),9.33,9.65)))))))))),IF(H46="Բ-2", IF(G46=0,5.71,IF(G46=1,5.89,IF(G46=2,6.09,IF(G46=3,6.29,IF(OR(G46=5,G46=4),6.5,IF(OR(G46=6,G46=7),6.72,IF(OR(G46=8,G46=9),6.94,IF(OR(G46=10,G46=11,G46=12),7.17,IF(OR(G46=13,G46=14,G46=15),7.41,IF(OR(G46=16,G46=17,G46=18),7.65,7.91)))))))))), IF(H46="Գ-1", IF(G46=0,4.7,IF(G46=1,4.86,IF(G46=2,5.01,IF(G46=3,5.18,IF(OR(G46=5,G46=4),5.35,IF(OR(G46=6,G46=7),5.52,IF(OR(G46=8,G46=9),5.71,IF(OR(G46=10,G46=11,G46=12),5.89,IF(OR(G46=13,G46=14,G46=15),6.09,IF(OR(G46=16,G46=17,G46=18),6.29,6.49)))))))))), IF(H46="Գ-2", IF(G46=0,3.88,IF(G46=1,4.01,IF(G46=2,4.14,IF(G46=3,4.27,IF(OR(G46=5,G46=4),4.41,IF(OR(G46=6,G46=7),4.55,IF(OR(G46=8,G46=9),4.7,IF(OR(G46=10,G46=11,G46=12),4.85,IF(OR(G46=13,G46=14,G46=15),5.01,IF(OR(G46=16,G46=17,G46=18),5.17,5.34)))))))))), IF(H46="Գ-3", IF(G46=0,3.21,IF(G46=1,3.31,IF(G46=2,3.42,IF(G46=3,3.53,IF(OR(G46=5,G46=4),3.64,IF(OR(G46=6,G46=7),3.76,IF(OR(G46=8,G46=9),3.88,IF(OR(G46=10,G46=11,G46=12),4.01,IF(OR(G46=13,G46=14,G46=15),4.13,IF(OR(G46=16,G46=17,G46=18),4.27,4.4)))))))))), IF(H46="Ա-1", IF(G46=0,2.66,IF(G46=1,2.75,IF(G46=2,2.83,IF(G46=3,2.92,IF(OR(G46=5,G46=4),3.02,IF(OR(G46=6,G46=7),3.11,IF(OR(G46=8,G46=9),3.21,IF(OR(G46=10,G46=11,G46=12),3.31,IF(OR(G46=13,G46=14,G46=15),3.42,IF(OR(G46=16,G46=17,G46=18),3.53,3.64)))))))))), IF(H46="Ա-2", IF(G46=0,2.28,IF(G46=1,2.35,IF(G46=2,2.43,IF(G46=3,2.5,IF(OR(G46=5,G46=4),2.58,IF(OR(G46=6,G46=7),2.66,IF(OR(G46=8,G46=9),2.75,IF(OR(G46=10,G46=11,G46=12),2.83,IF(OR(G46=13,G46=14,G46=15),2.92,IF(OR(G46=16,G46=17,G46=18),3.01,3.11)))))))))),IF(H46="Ա-3", IF(G46=0,1.96,IF(G46=1,2.02,IF(G46=2,2.08,IF(G46=3,2.15,IF(OR(G46=5,G46=4),2.21,IF(OR(G46=6,G46=7),2.28,IF(OR(G46=8,G46=9),2.35,IF(OR(G46=10,G46=11,G46=12),2.42,IF(OR(G46=13,G46=14,G46=15),2.5,IF(OR(G46=16,G46=17,G46=18),2.58,2.66)))))))))), IF(H46="Կ-1", IF(G46=0,1.68,IF(G46=1,1.73,IF(G46=2,1.79,IF(G46=3,1.84,IF(OR(G46=5,G46=4),1.9,IF(OR(G46=6,G46=7),1.96,IF(OR(G46=8,G46=9),2.02,IF(OR(G46=10,G46=11,G46=12),2.08,IF(OR(G46=13,G46=14,G46=15),2.14,IF(OR(G46=16,G46=17,G46=18),2.21,2.28)))))))))), IF(H46="Կ-2", IF(G46=0,1.45,IF(G46=1,1.49,IF(G46=2,1.54,IF(G46=3,1.59,IF(OR(G46=5,G46=4),1.63,IF(OR(G46=6,G46=7),1.68,IF(OR(G46=8,G46=9),1.73,IF(OR(G46=10,G46=11,G46=12),1.79,IF(OR(G46=13,G46=14,G46=15),1.84,IF(OR(G46=16,G46=17,G46=18),1.9,1.95)))))))))),IF(H46="Կ-3", IF(G46=0,1.25,IF(G46=1,1.29,IF(G46=2,1.33,IF(G46=3,1.37,IF(OR(G46=5,G46=4),1.41,IF(OR(G46=6,G46=7),1.45,IF(OR(G46=8,G46=9),1.49,IF(OR(G46=10,G46=11,G46=12),1.54,IF(OR(G46=13,G46=14,G46=15),1.58,IF(OR(G46=16,G46=17,G46=18),1.63,1.68)))))))))), "Error"))))))))))))</f>
        <v>5.35</v>
      </c>
      <c r="J46" s="913">
        <v>83200</v>
      </c>
      <c r="K46" s="914">
        <f t="shared" ref="K46:K58" si="25">+J46*I46</f>
        <v>445119.99999999994</v>
      </c>
      <c r="L46" s="915">
        <v>0</v>
      </c>
      <c r="M46" s="914">
        <f t="shared" ref="M46:M58" si="26">+L46+K46</f>
        <v>445119.99999999994</v>
      </c>
      <c r="N46" s="914">
        <f t="shared" ref="N46:N58" si="27">+M46*13</f>
        <v>5786559.9999999991</v>
      </c>
      <c r="O46" s="580">
        <v>1</v>
      </c>
      <c r="P46" s="644">
        <f t="shared" ref="P46:P58" si="28">+G46+1</f>
        <v>5</v>
      </c>
      <c r="Q46" s="645" t="str">
        <f t="shared" ref="Q46:Q58" si="29">+H46</f>
        <v>Գ-1</v>
      </c>
      <c r="R46" s="643">
        <f t="shared" ref="R46:R58" si="30">IF(O46&lt;1,0,IF(Q46="Բ-1",IF(P46=0,6.94,IF(P46=1,7.17,IF(P46=2,7.41,IF(P46=3,7.66,IF(OR(P46=5,P46=4),7.92,IF(OR(P46=6,P46=7),8.18,IF(OR(P46=8,P46=9),8.46,IF(OR(P46=10,P46=11,P46=12),8.74,IF(OR(P46=13,P46=14,P46=15),9.03,IF(OR(P46=16,P46=17,P46=18),9.33,9.65)))))))))),IF(Q46="Բ-2", IF(P46=0,5.71,IF(P46=1,5.89,IF(P46=2,6.09,IF(P46=3,6.29,IF(OR(P46=5,P46=4),6.5,IF(OR(P46=6,P46=7),6.72,IF(OR(P46=8,P46=9),6.94,IF(OR(P46=10,P46=11,P46=12),7.17,IF(OR(P46=13,P46=14,P46=15),7.41,IF(OR(P46=16,P46=17,P46=18),7.65,7.91)))))))))), IF(Q46="Գ-1", IF(P46=0,4.7,IF(P46=1,4.86,IF(P46=2,5.01,IF(P46=3,5.18,IF(OR(P46=5,P46=4),5.35,IF(OR(P46=6,P46=7),5.52,IF(OR(P46=8,P46=9),5.71,IF(OR(P46=10,P46=11,P46=12),5.89,IF(OR(P46=13,P46=14,P46=15),6.09,IF(OR(P46=16,P46=17,P46=18),6.29,6.49)))))))))), IF(Q46="Գ-2", IF(P46=0,3.88,IF(P46=1,4.01,IF(P46=2,4.14,IF(P46=3,4.27,IF(OR(P46=5,P46=4),4.41,IF(OR(P46=6,P46=7),4.55,IF(OR(P46=8,P46=9),4.7,IF(OR(P46=10,P46=11,P46=12),4.85,IF(OR(P46=13,P46=14,P46=15),5.01,IF(OR(P46=16,P46=17,P46=18),5.17,5.34)))))))))), IF(Q46="Գ-3", IF(P46=0,3.21,IF(P46=1,3.31,IF(P46=2,3.42,IF(P46=3,3.53,IF(OR(P46=5,P46=4),3.64,IF(OR(P46=6,P46=7),3.76,IF(OR(P46=8,P46=9),3.88,IF(OR(P46=10,P46=11,P46=12),4.01,IF(OR(P46=13,P46=14,P46=15),4.13,IF(OR(P46=16,P46=17,P46=18),4.27,4.4)))))))))), IF(Q46="Ա-1", IF(P46=0,2.66,IF(P46=1,2.75,IF(P46=2,2.83,IF(P46=3,2.92,IF(OR(P46=5,P46=4),3.02,IF(OR(P46=6,P46=7),3.11,IF(OR(P46=8,P46=9),3.21,IF(OR(P46=10,P46=11,P46=12),3.31,IF(OR(P46=13,P46=14,P46=15),3.42,IF(OR(P46=16,P46=17,P46=18),3.53,3.64)))))))))), IF(Q46="Ա-2", IF(P46=0,2.28,IF(P46=1,2.35,IF(P46=2,2.43,IF(P46=3,2.5,IF(OR(P46=5,P46=4),2.58,IF(OR(P46=6,P46=7),2.66,IF(OR(P46=8,P46=9),2.75,IF(OR(P46=10,P46=11,P46=12),2.83,IF(OR(P46=13,P46=14,P46=15),2.92,IF(OR(P46=16,P46=17,P46=18),3.01,3.11)))))))))),IF(Q46="Ա-3", IF(P46=0,1.96,IF(P46=1,2.02,IF(P46=2,2.08,IF(P46=3,2.15,IF(OR(P46=5,P46=4),2.21,IF(OR(P46=6,P46=7),2.28,IF(OR(P46=8,P46=9),2.35,IF(OR(P46=10,P46=11,P46=12),2.42,IF(OR(P46=13,P46=14,P46=15),2.5,IF(OR(P46=16,P46=17,P46=18),2.58,2.66)))))))))), IF(Q46="Կ-1", IF(P46=0,1.68,IF(P46=1,1.73,IF(P46=2,1.79,IF(P46=3,1.84,IF(OR(P46=5,P46=4),1.9,IF(OR(P46=6,P46=7),1.96,IF(OR(P46=8,P46=9),2.02,IF(OR(P46=10,P46=11,P46=12),2.08,IF(OR(P46=13,P46=14,P46=15),2.14,IF(OR(P46=16,P46=17,P46=18),2.21,2.28)))))))))), IF(Q46="Կ-2", IF(P46=0,1.45,IF(P46=1,1.49,IF(P46=2,1.54,IF(P46=3,1.59,IF(OR(P46=5,P46=4),1.63,IF(OR(P46=6,P46=7),1.68,IF(OR(P46=8,P46=9),1.73,IF(OR(P46=10,P46=11,P46=12),1.79,IF(OR(P46=13,P46=14,P46=15),1.84,IF(OR(P46=16,P46=17,P46=18),1.9,1.95)))))))))),IF(Q46="Կ-3", IF(P46=0,1.25,IF(P46=1,1.29,IF(P46=2,1.33,IF(P46=3,1.37,IF(OR(P46=5,P46=4),1.41,IF(OR(P46=6,P46=7),1.45,IF(OR(P46=8,P46=9),1.49,IF(OR(P46=10,P46=11,P46=12),1.54,IF(OR(P46=13,P46=14,P46=15),1.58,IF(OR(P46=16,P46=17,P46=18),1.63,1.68)))))))))), "Error"))))))))))))</f>
        <v>5.35</v>
      </c>
      <c r="S46" s="776">
        <v>83200</v>
      </c>
      <c r="T46" s="776">
        <f t="shared" ref="T46:T58" si="31">+S46*R46</f>
        <v>445119.99999999994</v>
      </c>
      <c r="U46" s="777">
        <f t="shared" ref="U46:U58" si="32">+L46</f>
        <v>0</v>
      </c>
      <c r="V46" s="776">
        <f t="shared" ref="V46:V58" si="33">+U46+T46</f>
        <v>445119.99999999994</v>
      </c>
      <c r="W46" s="776">
        <f t="shared" ref="W46:W58" si="34">+V46*13</f>
        <v>5786559.9999999991</v>
      </c>
      <c r="X46" s="580">
        <v>1</v>
      </c>
      <c r="Y46" s="644">
        <f t="shared" ref="Y46:Y58" si="35">+P46+1</f>
        <v>6</v>
      </c>
      <c r="Z46" s="645" t="str">
        <f t="shared" ref="Z46:Z58" si="36">+Q46</f>
        <v>Գ-1</v>
      </c>
      <c r="AA46" s="643">
        <f t="shared" ref="AA46:AA58" si="37">IF(X46&lt;1,0,IF(Z46="Բ-1",IF(Y46=0,6.94,IF(Y46=1,7.17,IF(Y46=2,7.41,IF(Y46=3,7.66,IF(OR(Y46=5,Y46=4),7.92,IF(OR(Y46=6,Y46=7),8.18,IF(OR(Y46=8,Y46=9),8.46,IF(OR(Y46=10,Y46=11,Y46=12),8.74,IF(OR(Y46=13,Y46=14,Y46=15),9.03,IF(OR(Y46=16,Y46=17,Y46=18),9.33,9.65)))))))))),IF(Z46="Բ-2", IF(Y46=0,5.71,IF(Y46=1,5.89,IF(Y46=2,6.09,IF(Y46=3,6.29,IF(OR(Y46=5,Y46=4),6.5,IF(OR(Y46=6,Y46=7),6.72,IF(OR(Y46=8,Y46=9),6.94,IF(OR(Y46=10,Y46=11,Y46=12),7.17,IF(OR(Y46=13,Y46=14,Y46=15),7.41,IF(OR(Y46=16,Y46=17,Y46=18),7.65,7.91)))))))))), IF(Z46="Գ-1", IF(Y46=0,4.7,IF(Y46=1,4.86,IF(Y46=2,5.01,IF(Y46=3,5.18,IF(OR(Y46=5,Y46=4),5.35,IF(OR(Y46=6,Y46=7),5.52,IF(OR(Y46=8,Y46=9),5.71,IF(OR(Y46=10,Y46=11,Y46=12),5.89,IF(OR(Y46=13,Y46=14,Y46=15),6.09,IF(OR(Y46=16,Y46=17,Y46=18),6.29,6.49)))))))))), IF(Z46="Գ-2", IF(Y46=0,3.88,IF(Y46=1,4.01,IF(Y46=2,4.14,IF(Y46=3,4.27,IF(OR(Y46=5,Y46=4),4.41,IF(OR(Y46=6,Y46=7),4.55,IF(OR(Y46=8,Y46=9),4.7,IF(OR(Y46=10,Y46=11,Y46=12),4.85,IF(OR(Y46=13,Y46=14,Y46=15),5.01,IF(OR(Y46=16,Y46=17,Y46=18),5.17,5.34)))))))))), IF(Z46="Գ-3", IF(Y46=0,3.21,IF(Y46=1,3.31,IF(Y46=2,3.42,IF(Y46=3,3.53,IF(OR(Y46=5,Y46=4),3.64,IF(OR(Y46=6,Y46=7),3.76,IF(OR(Y46=8,Y46=9),3.88,IF(OR(Y46=10,Y46=11,Y46=12),4.01,IF(OR(Y46=13,Y46=14,Y46=15),4.13,IF(OR(Y46=16,Y46=17,Y46=18),4.27,4.4)))))))))), IF(Z46="Ա-1", IF(Y46=0,2.66,IF(Y46=1,2.75,IF(Y46=2,2.83,IF(Y46=3,2.92,IF(OR(Y46=5,Y46=4),3.02,IF(OR(Y46=6,Y46=7),3.11,IF(OR(Y46=8,Y46=9),3.21,IF(OR(Y46=10,Y46=11,Y46=12),3.31,IF(OR(Y46=13,Y46=14,Y46=15),3.42,IF(OR(Y46=16,Y46=17,Y46=18),3.53,3.64)))))))))), IF(Z46="Ա-2", IF(Y46=0,2.28,IF(Y46=1,2.35,IF(Y46=2,2.43,IF(Y46=3,2.5,IF(OR(Y46=5,Y46=4),2.58,IF(OR(Y46=6,Y46=7),2.66,IF(OR(Y46=8,Y46=9),2.75,IF(OR(Y46=10,Y46=11,Y46=12),2.83,IF(OR(Y46=13,Y46=14,Y46=15),2.92,IF(OR(Y46=16,Y46=17,Y46=18),3.01,3.11)))))))))),IF(Z46="Ա-3", IF(Y46=0,1.96,IF(Y46=1,2.02,IF(Y46=2,2.08,IF(Y46=3,2.15,IF(OR(Y46=5,Y46=4),2.21,IF(OR(Y46=6,Y46=7),2.28,IF(OR(Y46=8,Y46=9),2.35,IF(OR(Y46=10,Y46=11,Y46=12),2.42,IF(OR(Y46=13,Y46=14,Y46=15),2.5,IF(OR(Y46=16,Y46=17,Y46=18),2.58,2.66)))))))))), IF(Z46="Կ-1", IF(Y46=0,1.68,IF(Y46=1,1.73,IF(Y46=2,1.79,IF(Y46=3,1.84,IF(OR(Y46=5,Y46=4),1.9,IF(OR(Y46=6,Y46=7),1.96,IF(OR(Y46=8,Y46=9),2.02,IF(OR(Y46=10,Y46=11,Y46=12),2.08,IF(OR(Y46=13,Y46=14,Y46=15),2.14,IF(OR(Y46=16,Y46=17,Y46=18),2.21,2.28)))))))))), IF(Z46="Կ-2", IF(Y46=0,1.45,IF(Y46=1,1.49,IF(Y46=2,1.54,IF(Y46=3,1.59,IF(OR(Y46=5,Y46=4),1.63,IF(OR(Y46=6,Y46=7),1.68,IF(OR(Y46=8,Y46=9),1.73,IF(OR(Y46=10,Y46=11,Y46=12),1.79,IF(OR(Y46=13,Y46=14,Y46=15),1.84,IF(OR(Y46=16,Y46=17,Y46=18),1.9,1.95)))))))))),IF(Z46="Կ-3", IF(Y46=0,1.25,IF(Y46=1,1.29,IF(Y46=2,1.33,IF(Y46=3,1.37,IF(OR(Y46=5,Y46=4),1.41,IF(OR(Y46=6,Y46=7),1.45,IF(OR(Y46=8,Y46=9),1.49,IF(OR(Y46=10,Y46=11,Y46=12),1.54,IF(OR(Y46=13,Y46=14,Y46=15),1.58,IF(OR(Y46=16,Y46=17,Y46=18),1.63,1.68)))))))))), "Error"))))))))))))</f>
        <v>5.52</v>
      </c>
      <c r="AB46" s="776">
        <v>83200</v>
      </c>
      <c r="AC46" s="776">
        <f t="shared" ref="AC46:AC58" si="38">+AB46*AA46</f>
        <v>459263.99999999994</v>
      </c>
      <c r="AD46" s="777">
        <f t="shared" ref="AD46:AD58" si="39">+U46</f>
        <v>0</v>
      </c>
      <c r="AE46" s="776">
        <f t="shared" ref="AE46:AE58" si="40">+AD46+AC46</f>
        <v>459263.99999999994</v>
      </c>
      <c r="AF46" s="776">
        <f t="shared" ref="AF46:AF58" si="41">+AE46*13</f>
        <v>5970431.9999999991</v>
      </c>
      <c r="AG46" s="580">
        <v>1</v>
      </c>
      <c r="AH46" s="644">
        <f t="shared" ref="AH46:AH58" si="42">+Y46+1</f>
        <v>7</v>
      </c>
      <c r="AI46" s="645" t="str">
        <f t="shared" ref="AI46:AI58" si="43">+Z46</f>
        <v>Գ-1</v>
      </c>
      <c r="AJ46" s="643">
        <f t="shared" ref="AJ46:AJ58" si="44">IF(AG46&lt;1,0,IF(AI46="Բ-1",IF(AH46=0,6.94,IF(AH46=1,7.17,IF(AH46=2,7.41,IF(AH46=3,7.66,IF(OR(AH46=5,AH46=4),7.92,IF(OR(AH46=6,AH46=7),8.18,IF(OR(AH46=8,AH46=9),8.46,IF(OR(AH46=10,AH46=11,AH46=12),8.74,IF(OR(AH46=13,AH46=14,AH46=15),9.03,IF(OR(AH46=16,AH46=17,AH46=18),9.33,9.65)))))))))),IF(AI46="Բ-2", IF(AH46=0,5.71,IF(AH46=1,5.89,IF(AH46=2,6.09,IF(AH46=3,6.29,IF(OR(AH46=5,AH46=4),6.5,IF(OR(AH46=6,AH46=7),6.72,IF(OR(AH46=8,AH46=9),6.94,IF(OR(AH46=10,AH46=11,AH46=12),7.17,IF(OR(AH46=13,AH46=14,AH46=15),7.41,IF(OR(AH46=16,AH46=17,AH46=18),7.65,7.91)))))))))), IF(AI46="Գ-1", IF(AH46=0,4.7,IF(AH46=1,4.86,IF(AH46=2,5.01,IF(AH46=3,5.18,IF(OR(AH46=5,AH46=4),5.35,IF(OR(AH46=6,AH46=7),5.52,IF(OR(AH46=8,AH46=9),5.71,IF(OR(AH46=10,AH46=11,AH46=12),5.89,IF(OR(AH46=13,AH46=14,AH46=15),6.09,IF(OR(AH46=16,AH46=17,AH46=18),6.29,6.49)))))))))), IF(AI46="Գ-2", IF(AH46=0,3.88,IF(AH46=1,4.01,IF(AH46=2,4.14,IF(AH46=3,4.27,IF(OR(AH46=5,AH46=4),4.41,IF(OR(AH46=6,AH46=7),4.55,IF(OR(AH46=8,AH46=9),4.7,IF(OR(AH46=10,AH46=11,AH46=12),4.85,IF(OR(AH46=13,AH46=14,AH46=15),5.01,IF(OR(AH46=16,AH46=17,AH46=18),5.17,5.34)))))))))), IF(AI46="Գ-3", IF(AH46=0,3.21,IF(AH46=1,3.31,IF(AH46=2,3.42,IF(AH46=3,3.53,IF(OR(AH46=5,AH46=4),3.64,IF(OR(AH46=6,AH46=7),3.76,IF(OR(AH46=8,AH46=9),3.88,IF(OR(AH46=10,AH46=11,AH46=12),4.01,IF(OR(AH46=13,AH46=14,AH46=15),4.13,IF(OR(AH46=16,AH46=17,AH46=18),4.27,4.4)))))))))), IF(AI46="Ա-1", IF(AH46=0,2.66,IF(AH46=1,2.75,IF(AH46=2,2.83,IF(AH46=3,2.92,IF(OR(AH46=5,AH46=4),3.02,IF(OR(AH46=6,AH46=7),3.11,IF(OR(AH46=8,AH46=9),3.21,IF(OR(AH46=10,AH46=11,AH46=12),3.31,IF(OR(AH46=13,AH46=14,AH46=15),3.42,IF(OR(AH46=16,AH46=17,AH46=18),3.53,3.64)))))))))), IF(AI46="Ա-2", IF(AH46=0,2.28,IF(AH46=1,2.35,IF(AH46=2,2.43,IF(AH46=3,2.5,IF(OR(AH46=5,AH46=4),2.58,IF(OR(AH46=6,AH46=7),2.66,IF(OR(AH46=8,AH46=9),2.75,IF(OR(AH46=10,AH46=11,AH46=12),2.83,IF(OR(AH46=13,AH46=14,AH46=15),2.92,IF(OR(AH46=16,AH46=17,AH46=18),3.01,3.11)))))))))),IF(AI46="Ա-3", IF(AH46=0,1.96,IF(AH46=1,2.02,IF(AH46=2,2.08,IF(AH46=3,2.15,IF(OR(AH46=5,AH46=4),2.21,IF(OR(AH46=6,AH46=7),2.28,IF(OR(AH46=8,AH46=9),2.35,IF(OR(AH46=10,AH46=11,AH46=12),2.42,IF(OR(AH46=13,AH46=14,AH46=15),2.5,IF(OR(AH46=16,AH46=17,AH46=18),2.58,2.66)))))))))), IF(AI46="Կ-1", IF(AH46=0,1.68,IF(AH46=1,1.73,IF(AH46=2,1.79,IF(AH46=3,1.84,IF(OR(AH46=5,AH46=4),1.9,IF(OR(AH46=6,AH46=7),1.96,IF(OR(AH46=8,AH46=9),2.02,IF(OR(AH46=10,AH46=11,AH46=12),2.08,IF(OR(AH46=13,AH46=14,AH46=15),2.14,IF(OR(AH46=16,AH46=17,AH46=18),2.21,2.28)))))))))), IF(AI46="Կ-2", IF(AH46=0,1.45,IF(AH46=1,1.49,IF(AH46=2,1.54,IF(AH46=3,1.59,IF(OR(AH46=5,AH46=4),1.63,IF(OR(AH46=6,AH46=7),1.68,IF(OR(AH46=8,AH46=9),1.73,IF(OR(AH46=10,AH46=11,AH46=12),1.79,IF(OR(AH46=13,AH46=14,AH46=15),1.84,IF(OR(AH46=16,AH46=17,AH46=18),1.9,1.95)))))))))),IF(AI46="Կ-3", IF(AH46=0,1.25,IF(AH46=1,1.29,IF(AH46=2,1.33,IF(AH46=3,1.37,IF(OR(AH46=5,AH46=4),1.41,IF(OR(AH46=6,AH46=7),1.45,IF(OR(AH46=8,AH46=9),1.49,IF(OR(AH46=10,AH46=11,AH46=12),1.54,IF(OR(AH46=13,AH46=14,AH46=15),1.58,IF(OR(AH46=16,AH46=17,AH46=18),1.63,1.68)))))))))), "Error"))))))))))))</f>
        <v>5.52</v>
      </c>
      <c r="AK46" s="776">
        <v>83200</v>
      </c>
      <c r="AL46" s="776">
        <f t="shared" ref="AL46:AL58" si="45">+AK46*AJ46</f>
        <v>459263.99999999994</v>
      </c>
      <c r="AM46" s="777">
        <f t="shared" ref="AM46:AM58" si="46">+AD46</f>
        <v>0</v>
      </c>
      <c r="AN46" s="776">
        <f t="shared" ref="AN46:AN58" si="47">+AM46+AL46</f>
        <v>459263.99999999994</v>
      </c>
      <c r="AO46" s="776">
        <f t="shared" ref="AO46:AO58" si="48">+AN46*13</f>
        <v>5970431.9999999991</v>
      </c>
    </row>
    <row r="47" spans="1:41" s="760" customFormat="1" ht="40.5">
      <c r="A47" s="853">
        <v>5</v>
      </c>
      <c r="B47" s="903" t="s">
        <v>811</v>
      </c>
      <c r="C47" s="904" t="s">
        <v>1961</v>
      </c>
      <c r="D47" s="904" t="s">
        <v>2291</v>
      </c>
      <c r="E47" s="903" t="s">
        <v>971</v>
      </c>
      <c r="F47" s="853">
        <v>1</v>
      </c>
      <c r="G47" s="911">
        <v>20</v>
      </c>
      <c r="H47" s="853" t="s">
        <v>417</v>
      </c>
      <c r="I47" s="912">
        <f t="shared" si="24"/>
        <v>4.4000000000000004</v>
      </c>
      <c r="J47" s="913">
        <v>83200</v>
      </c>
      <c r="K47" s="914">
        <f t="shared" si="25"/>
        <v>366080.00000000006</v>
      </c>
      <c r="L47" s="915">
        <v>0</v>
      </c>
      <c r="M47" s="914">
        <f t="shared" si="26"/>
        <v>366080.00000000006</v>
      </c>
      <c r="N47" s="914">
        <f t="shared" si="27"/>
        <v>4759040.0000000009</v>
      </c>
      <c r="O47" s="580">
        <v>1</v>
      </c>
      <c r="P47" s="644">
        <f t="shared" si="28"/>
        <v>21</v>
      </c>
      <c r="Q47" s="645" t="str">
        <f t="shared" si="29"/>
        <v>Գ-3</v>
      </c>
      <c r="R47" s="643">
        <f t="shared" si="30"/>
        <v>4.4000000000000004</v>
      </c>
      <c r="S47" s="776">
        <v>83200</v>
      </c>
      <c r="T47" s="776">
        <f t="shared" si="31"/>
        <v>366080.00000000006</v>
      </c>
      <c r="U47" s="777">
        <f t="shared" si="32"/>
        <v>0</v>
      </c>
      <c r="V47" s="776">
        <f t="shared" si="33"/>
        <v>366080.00000000006</v>
      </c>
      <c r="W47" s="776">
        <f t="shared" si="34"/>
        <v>4759040.0000000009</v>
      </c>
      <c r="X47" s="580">
        <v>1</v>
      </c>
      <c r="Y47" s="644">
        <f t="shared" si="35"/>
        <v>22</v>
      </c>
      <c r="Z47" s="645" t="str">
        <f t="shared" si="36"/>
        <v>Գ-3</v>
      </c>
      <c r="AA47" s="643">
        <f t="shared" si="37"/>
        <v>4.4000000000000004</v>
      </c>
      <c r="AB47" s="776">
        <v>83200</v>
      </c>
      <c r="AC47" s="776">
        <f t="shared" si="38"/>
        <v>366080.00000000006</v>
      </c>
      <c r="AD47" s="777">
        <f t="shared" si="39"/>
        <v>0</v>
      </c>
      <c r="AE47" s="776">
        <f t="shared" si="40"/>
        <v>366080.00000000006</v>
      </c>
      <c r="AF47" s="776">
        <f t="shared" si="41"/>
        <v>4759040.0000000009</v>
      </c>
      <c r="AG47" s="580">
        <v>1</v>
      </c>
      <c r="AH47" s="644">
        <f t="shared" si="42"/>
        <v>23</v>
      </c>
      <c r="AI47" s="645" t="str">
        <f t="shared" si="43"/>
        <v>Գ-3</v>
      </c>
      <c r="AJ47" s="643">
        <f t="shared" si="44"/>
        <v>4.4000000000000004</v>
      </c>
      <c r="AK47" s="776">
        <v>83200</v>
      </c>
      <c r="AL47" s="776">
        <f t="shared" si="45"/>
        <v>366080.00000000006</v>
      </c>
      <c r="AM47" s="777">
        <f t="shared" si="46"/>
        <v>0</v>
      </c>
      <c r="AN47" s="776">
        <f t="shared" si="47"/>
        <v>366080.00000000006</v>
      </c>
      <c r="AO47" s="776">
        <f t="shared" si="48"/>
        <v>4759040.0000000009</v>
      </c>
    </row>
    <row r="48" spans="1:41" s="760" customFormat="1" ht="40.5">
      <c r="A48" s="853">
        <v>6</v>
      </c>
      <c r="B48" s="903" t="s">
        <v>1642</v>
      </c>
      <c r="C48" s="904" t="s">
        <v>1961</v>
      </c>
      <c r="D48" s="904" t="s">
        <v>2293</v>
      </c>
      <c r="E48" s="903" t="s">
        <v>977</v>
      </c>
      <c r="F48" s="853">
        <v>1</v>
      </c>
      <c r="G48" s="911">
        <v>3</v>
      </c>
      <c r="H48" s="853" t="s">
        <v>84</v>
      </c>
      <c r="I48" s="912">
        <f t="shared" si="24"/>
        <v>2.92</v>
      </c>
      <c r="J48" s="913">
        <v>83200</v>
      </c>
      <c r="K48" s="914">
        <f t="shared" si="25"/>
        <v>242944</v>
      </c>
      <c r="L48" s="915">
        <v>0</v>
      </c>
      <c r="M48" s="914">
        <f t="shared" si="26"/>
        <v>242944</v>
      </c>
      <c r="N48" s="914">
        <f t="shared" si="27"/>
        <v>3158272</v>
      </c>
      <c r="O48" s="580">
        <v>1</v>
      </c>
      <c r="P48" s="644">
        <f t="shared" si="28"/>
        <v>4</v>
      </c>
      <c r="Q48" s="645" t="str">
        <f t="shared" si="29"/>
        <v>Ա-1</v>
      </c>
      <c r="R48" s="643">
        <f t="shared" si="30"/>
        <v>3.02</v>
      </c>
      <c r="S48" s="776">
        <v>83200</v>
      </c>
      <c r="T48" s="776">
        <f t="shared" si="31"/>
        <v>251264</v>
      </c>
      <c r="U48" s="777">
        <f t="shared" si="32"/>
        <v>0</v>
      </c>
      <c r="V48" s="776">
        <f t="shared" si="33"/>
        <v>251264</v>
      </c>
      <c r="W48" s="776">
        <f t="shared" si="34"/>
        <v>3266432</v>
      </c>
      <c r="X48" s="580">
        <v>1</v>
      </c>
      <c r="Y48" s="644">
        <f t="shared" si="35"/>
        <v>5</v>
      </c>
      <c r="Z48" s="645" t="str">
        <f t="shared" si="36"/>
        <v>Ա-1</v>
      </c>
      <c r="AA48" s="643">
        <f t="shared" si="37"/>
        <v>3.02</v>
      </c>
      <c r="AB48" s="776">
        <v>83200</v>
      </c>
      <c r="AC48" s="776">
        <f t="shared" si="38"/>
        <v>251264</v>
      </c>
      <c r="AD48" s="777">
        <f t="shared" si="39"/>
        <v>0</v>
      </c>
      <c r="AE48" s="776">
        <f t="shared" si="40"/>
        <v>251264</v>
      </c>
      <c r="AF48" s="776">
        <f t="shared" si="41"/>
        <v>3266432</v>
      </c>
      <c r="AG48" s="580">
        <v>1</v>
      </c>
      <c r="AH48" s="644">
        <f t="shared" si="42"/>
        <v>6</v>
      </c>
      <c r="AI48" s="645" t="str">
        <f t="shared" si="43"/>
        <v>Ա-1</v>
      </c>
      <c r="AJ48" s="643">
        <f t="shared" si="44"/>
        <v>3.11</v>
      </c>
      <c r="AK48" s="776">
        <v>83200</v>
      </c>
      <c r="AL48" s="776">
        <f t="shared" si="45"/>
        <v>258752</v>
      </c>
      <c r="AM48" s="777">
        <f t="shared" si="46"/>
        <v>0</v>
      </c>
      <c r="AN48" s="776">
        <f t="shared" si="47"/>
        <v>258752</v>
      </c>
      <c r="AO48" s="776">
        <f t="shared" si="48"/>
        <v>3363776</v>
      </c>
    </row>
    <row r="49" spans="1:41" s="760" customFormat="1" ht="40.5">
      <c r="A49" s="853">
        <v>7</v>
      </c>
      <c r="B49" s="903" t="s">
        <v>1613</v>
      </c>
      <c r="C49" s="904" t="s">
        <v>1960</v>
      </c>
      <c r="D49" s="904" t="s">
        <v>2283</v>
      </c>
      <c r="E49" s="903" t="s">
        <v>977</v>
      </c>
      <c r="F49" s="853">
        <v>1</v>
      </c>
      <c r="G49" s="911">
        <v>1</v>
      </c>
      <c r="H49" s="853" t="s">
        <v>84</v>
      </c>
      <c r="I49" s="912">
        <f t="shared" si="24"/>
        <v>2.75</v>
      </c>
      <c r="J49" s="913">
        <v>83200</v>
      </c>
      <c r="K49" s="914">
        <f t="shared" si="25"/>
        <v>228800</v>
      </c>
      <c r="L49" s="915">
        <v>0</v>
      </c>
      <c r="M49" s="914">
        <f t="shared" si="26"/>
        <v>228800</v>
      </c>
      <c r="N49" s="914">
        <f t="shared" si="27"/>
        <v>2974400</v>
      </c>
      <c r="O49" s="580">
        <v>1</v>
      </c>
      <c r="P49" s="644">
        <f t="shared" si="28"/>
        <v>2</v>
      </c>
      <c r="Q49" s="645" t="str">
        <f t="shared" si="29"/>
        <v>Ա-1</v>
      </c>
      <c r="R49" s="643">
        <f t="shared" si="30"/>
        <v>2.83</v>
      </c>
      <c r="S49" s="776">
        <v>83200</v>
      </c>
      <c r="T49" s="776">
        <f t="shared" si="31"/>
        <v>235456</v>
      </c>
      <c r="U49" s="777">
        <f t="shared" si="32"/>
        <v>0</v>
      </c>
      <c r="V49" s="776">
        <f t="shared" si="33"/>
        <v>235456</v>
      </c>
      <c r="W49" s="776">
        <f t="shared" si="34"/>
        <v>3060928</v>
      </c>
      <c r="X49" s="580">
        <v>1</v>
      </c>
      <c r="Y49" s="644">
        <f t="shared" si="35"/>
        <v>3</v>
      </c>
      <c r="Z49" s="645" t="str">
        <f t="shared" si="36"/>
        <v>Ա-1</v>
      </c>
      <c r="AA49" s="643">
        <f t="shared" si="37"/>
        <v>2.92</v>
      </c>
      <c r="AB49" s="776">
        <v>83200</v>
      </c>
      <c r="AC49" s="776">
        <f t="shared" si="38"/>
        <v>242944</v>
      </c>
      <c r="AD49" s="777">
        <f t="shared" si="39"/>
        <v>0</v>
      </c>
      <c r="AE49" s="776">
        <f t="shared" si="40"/>
        <v>242944</v>
      </c>
      <c r="AF49" s="776">
        <f t="shared" si="41"/>
        <v>3158272</v>
      </c>
      <c r="AG49" s="580">
        <v>1</v>
      </c>
      <c r="AH49" s="644">
        <f t="shared" si="42"/>
        <v>4</v>
      </c>
      <c r="AI49" s="645" t="str">
        <f t="shared" si="43"/>
        <v>Ա-1</v>
      </c>
      <c r="AJ49" s="643">
        <f t="shared" si="44"/>
        <v>3.02</v>
      </c>
      <c r="AK49" s="776">
        <v>83200</v>
      </c>
      <c r="AL49" s="776">
        <f t="shared" si="45"/>
        <v>251264</v>
      </c>
      <c r="AM49" s="777">
        <f t="shared" si="46"/>
        <v>0</v>
      </c>
      <c r="AN49" s="776">
        <f t="shared" si="47"/>
        <v>251264</v>
      </c>
      <c r="AO49" s="776">
        <f t="shared" si="48"/>
        <v>3266432</v>
      </c>
    </row>
    <row r="50" spans="1:41" s="760" customFormat="1" ht="40.5">
      <c r="A50" s="853">
        <v>8</v>
      </c>
      <c r="B50" s="903" t="s">
        <v>1384</v>
      </c>
      <c r="C50" s="904" t="s">
        <v>1960</v>
      </c>
      <c r="D50" s="904" t="s">
        <v>2295</v>
      </c>
      <c r="E50" s="903" t="s">
        <v>977</v>
      </c>
      <c r="F50" s="853">
        <v>1</v>
      </c>
      <c r="G50" s="911">
        <v>1</v>
      </c>
      <c r="H50" s="853" t="s">
        <v>84</v>
      </c>
      <c r="I50" s="912">
        <f t="shared" si="24"/>
        <v>2.75</v>
      </c>
      <c r="J50" s="913">
        <v>83200</v>
      </c>
      <c r="K50" s="914">
        <f t="shared" si="25"/>
        <v>228800</v>
      </c>
      <c r="L50" s="915">
        <v>0</v>
      </c>
      <c r="M50" s="914">
        <f t="shared" si="26"/>
        <v>228800</v>
      </c>
      <c r="N50" s="914">
        <f t="shared" si="27"/>
        <v>2974400</v>
      </c>
      <c r="O50" s="580">
        <v>1</v>
      </c>
      <c r="P50" s="644">
        <f t="shared" si="28"/>
        <v>2</v>
      </c>
      <c r="Q50" s="645" t="str">
        <f t="shared" si="29"/>
        <v>Ա-1</v>
      </c>
      <c r="R50" s="643">
        <f t="shared" si="30"/>
        <v>2.83</v>
      </c>
      <c r="S50" s="776">
        <v>83200</v>
      </c>
      <c r="T50" s="776">
        <f t="shared" si="31"/>
        <v>235456</v>
      </c>
      <c r="U50" s="777">
        <f t="shared" si="32"/>
        <v>0</v>
      </c>
      <c r="V50" s="776">
        <f t="shared" si="33"/>
        <v>235456</v>
      </c>
      <c r="W50" s="776">
        <f t="shared" si="34"/>
        <v>3060928</v>
      </c>
      <c r="X50" s="580">
        <v>1</v>
      </c>
      <c r="Y50" s="644">
        <f t="shared" si="35"/>
        <v>3</v>
      </c>
      <c r="Z50" s="645" t="str">
        <f t="shared" si="36"/>
        <v>Ա-1</v>
      </c>
      <c r="AA50" s="643">
        <f t="shared" si="37"/>
        <v>2.92</v>
      </c>
      <c r="AB50" s="776">
        <v>83200</v>
      </c>
      <c r="AC50" s="776">
        <f t="shared" si="38"/>
        <v>242944</v>
      </c>
      <c r="AD50" s="777">
        <f t="shared" si="39"/>
        <v>0</v>
      </c>
      <c r="AE50" s="776">
        <f t="shared" si="40"/>
        <v>242944</v>
      </c>
      <c r="AF50" s="776">
        <f t="shared" si="41"/>
        <v>3158272</v>
      </c>
      <c r="AG50" s="580">
        <v>1</v>
      </c>
      <c r="AH50" s="644">
        <f t="shared" si="42"/>
        <v>4</v>
      </c>
      <c r="AI50" s="645" t="str">
        <f t="shared" si="43"/>
        <v>Ա-1</v>
      </c>
      <c r="AJ50" s="643">
        <f t="shared" si="44"/>
        <v>3.02</v>
      </c>
      <c r="AK50" s="776">
        <v>83200</v>
      </c>
      <c r="AL50" s="776">
        <f t="shared" si="45"/>
        <v>251264</v>
      </c>
      <c r="AM50" s="777">
        <f t="shared" si="46"/>
        <v>0</v>
      </c>
      <c r="AN50" s="776">
        <f t="shared" si="47"/>
        <v>251264</v>
      </c>
      <c r="AO50" s="776">
        <f t="shared" si="48"/>
        <v>3266432</v>
      </c>
    </row>
    <row r="51" spans="1:41" s="760" customFormat="1" ht="40.5">
      <c r="A51" s="853">
        <v>9</v>
      </c>
      <c r="B51" s="903" t="s">
        <v>78</v>
      </c>
      <c r="C51" s="904"/>
      <c r="D51" s="904"/>
      <c r="E51" s="903" t="s">
        <v>977</v>
      </c>
      <c r="F51" s="853">
        <v>1</v>
      </c>
      <c r="G51" s="911">
        <v>6</v>
      </c>
      <c r="H51" s="853" t="s">
        <v>84</v>
      </c>
      <c r="I51" s="912">
        <f t="shared" si="24"/>
        <v>3.11</v>
      </c>
      <c r="J51" s="913">
        <v>83200</v>
      </c>
      <c r="K51" s="914">
        <f t="shared" si="25"/>
        <v>258752</v>
      </c>
      <c r="L51" s="915">
        <v>0</v>
      </c>
      <c r="M51" s="914">
        <f t="shared" si="26"/>
        <v>258752</v>
      </c>
      <c r="N51" s="914">
        <f t="shared" si="27"/>
        <v>3363776</v>
      </c>
      <c r="O51" s="580">
        <v>1</v>
      </c>
      <c r="P51" s="644">
        <f t="shared" si="28"/>
        <v>7</v>
      </c>
      <c r="Q51" s="645" t="str">
        <f t="shared" si="29"/>
        <v>Ա-1</v>
      </c>
      <c r="R51" s="643">
        <f t="shared" si="30"/>
        <v>3.11</v>
      </c>
      <c r="S51" s="776">
        <v>83200</v>
      </c>
      <c r="T51" s="776">
        <f t="shared" si="31"/>
        <v>258752</v>
      </c>
      <c r="U51" s="777">
        <f t="shared" si="32"/>
        <v>0</v>
      </c>
      <c r="V51" s="776">
        <f t="shared" si="33"/>
        <v>258752</v>
      </c>
      <c r="W51" s="776">
        <f t="shared" si="34"/>
        <v>3363776</v>
      </c>
      <c r="X51" s="580">
        <v>1</v>
      </c>
      <c r="Y51" s="644">
        <f t="shared" si="35"/>
        <v>8</v>
      </c>
      <c r="Z51" s="645" t="str">
        <f t="shared" si="36"/>
        <v>Ա-1</v>
      </c>
      <c r="AA51" s="643">
        <f t="shared" si="37"/>
        <v>3.21</v>
      </c>
      <c r="AB51" s="776">
        <v>83200</v>
      </c>
      <c r="AC51" s="776">
        <f t="shared" si="38"/>
        <v>267072</v>
      </c>
      <c r="AD51" s="777">
        <f t="shared" si="39"/>
        <v>0</v>
      </c>
      <c r="AE51" s="776">
        <f t="shared" si="40"/>
        <v>267072</v>
      </c>
      <c r="AF51" s="776">
        <f t="shared" si="41"/>
        <v>3471936</v>
      </c>
      <c r="AG51" s="580">
        <v>1</v>
      </c>
      <c r="AH51" s="644">
        <f t="shared" si="42"/>
        <v>9</v>
      </c>
      <c r="AI51" s="645" t="str">
        <f t="shared" si="43"/>
        <v>Ա-1</v>
      </c>
      <c r="AJ51" s="643">
        <f t="shared" si="44"/>
        <v>3.21</v>
      </c>
      <c r="AK51" s="776">
        <v>83200</v>
      </c>
      <c r="AL51" s="776">
        <f t="shared" si="45"/>
        <v>267072</v>
      </c>
      <c r="AM51" s="777">
        <f t="shared" si="46"/>
        <v>0</v>
      </c>
      <c r="AN51" s="776">
        <f t="shared" si="47"/>
        <v>267072</v>
      </c>
      <c r="AO51" s="776">
        <f t="shared" si="48"/>
        <v>3471936</v>
      </c>
    </row>
    <row r="52" spans="1:41" s="760" customFormat="1" ht="40.5">
      <c r="A52" s="853">
        <v>10</v>
      </c>
      <c r="B52" s="903" t="s">
        <v>78</v>
      </c>
      <c r="C52" s="904"/>
      <c r="D52" s="904"/>
      <c r="E52" s="903" t="s">
        <v>977</v>
      </c>
      <c r="F52" s="853">
        <v>1</v>
      </c>
      <c r="G52" s="911">
        <v>6</v>
      </c>
      <c r="H52" s="853" t="s">
        <v>84</v>
      </c>
      <c r="I52" s="912">
        <f t="shared" si="24"/>
        <v>3.11</v>
      </c>
      <c r="J52" s="913">
        <v>83200</v>
      </c>
      <c r="K52" s="914">
        <f t="shared" si="25"/>
        <v>258752</v>
      </c>
      <c r="L52" s="915">
        <v>0</v>
      </c>
      <c r="M52" s="914">
        <f t="shared" si="26"/>
        <v>258752</v>
      </c>
      <c r="N52" s="914">
        <f t="shared" si="27"/>
        <v>3363776</v>
      </c>
      <c r="O52" s="580">
        <v>1</v>
      </c>
      <c r="P52" s="644">
        <f t="shared" si="28"/>
        <v>7</v>
      </c>
      <c r="Q52" s="645" t="str">
        <f t="shared" si="29"/>
        <v>Ա-1</v>
      </c>
      <c r="R52" s="643">
        <f t="shared" si="30"/>
        <v>3.11</v>
      </c>
      <c r="S52" s="776">
        <v>83200</v>
      </c>
      <c r="T52" s="776">
        <f t="shared" si="31"/>
        <v>258752</v>
      </c>
      <c r="U52" s="777">
        <f t="shared" si="32"/>
        <v>0</v>
      </c>
      <c r="V52" s="776">
        <f t="shared" si="33"/>
        <v>258752</v>
      </c>
      <c r="W52" s="776">
        <f t="shared" si="34"/>
        <v>3363776</v>
      </c>
      <c r="X52" s="580">
        <v>1</v>
      </c>
      <c r="Y52" s="644">
        <f t="shared" si="35"/>
        <v>8</v>
      </c>
      <c r="Z52" s="645" t="str">
        <f t="shared" si="36"/>
        <v>Ա-1</v>
      </c>
      <c r="AA52" s="643">
        <f t="shared" si="37"/>
        <v>3.21</v>
      </c>
      <c r="AB52" s="776">
        <v>83200</v>
      </c>
      <c r="AC52" s="776">
        <f t="shared" si="38"/>
        <v>267072</v>
      </c>
      <c r="AD52" s="777">
        <f t="shared" si="39"/>
        <v>0</v>
      </c>
      <c r="AE52" s="776">
        <f t="shared" si="40"/>
        <v>267072</v>
      </c>
      <c r="AF52" s="776">
        <f t="shared" si="41"/>
        <v>3471936</v>
      </c>
      <c r="AG52" s="580">
        <v>1</v>
      </c>
      <c r="AH52" s="644">
        <f t="shared" si="42"/>
        <v>9</v>
      </c>
      <c r="AI52" s="645" t="str">
        <f t="shared" si="43"/>
        <v>Ա-1</v>
      </c>
      <c r="AJ52" s="643">
        <f t="shared" si="44"/>
        <v>3.21</v>
      </c>
      <c r="AK52" s="776">
        <v>83200</v>
      </c>
      <c r="AL52" s="776">
        <f t="shared" si="45"/>
        <v>267072</v>
      </c>
      <c r="AM52" s="777">
        <f t="shared" si="46"/>
        <v>0</v>
      </c>
      <c r="AN52" s="776">
        <f t="shared" si="47"/>
        <v>267072</v>
      </c>
      <c r="AO52" s="776">
        <f t="shared" si="48"/>
        <v>3471936</v>
      </c>
    </row>
    <row r="53" spans="1:41" s="760" customFormat="1" ht="40.5">
      <c r="A53" s="853">
        <v>11</v>
      </c>
      <c r="B53" s="903" t="s">
        <v>2753</v>
      </c>
      <c r="C53" s="904" t="s">
        <v>1961</v>
      </c>
      <c r="D53" s="904" t="s">
        <v>2295</v>
      </c>
      <c r="E53" s="903" t="s">
        <v>978</v>
      </c>
      <c r="F53" s="853">
        <v>1</v>
      </c>
      <c r="G53" s="911">
        <v>2</v>
      </c>
      <c r="H53" s="853" t="s">
        <v>85</v>
      </c>
      <c r="I53" s="912">
        <f t="shared" si="24"/>
        <v>2.4300000000000002</v>
      </c>
      <c r="J53" s="913">
        <v>83200</v>
      </c>
      <c r="K53" s="914">
        <f t="shared" si="25"/>
        <v>202176</v>
      </c>
      <c r="L53" s="915">
        <v>0</v>
      </c>
      <c r="M53" s="914">
        <f t="shared" si="26"/>
        <v>202176</v>
      </c>
      <c r="N53" s="914">
        <f t="shared" si="27"/>
        <v>2628288</v>
      </c>
      <c r="O53" s="580">
        <v>1</v>
      </c>
      <c r="P53" s="644">
        <f t="shared" si="28"/>
        <v>3</v>
      </c>
      <c r="Q53" s="645" t="str">
        <f t="shared" si="29"/>
        <v>Ա-2</v>
      </c>
      <c r="R53" s="643">
        <f t="shared" si="30"/>
        <v>2.5</v>
      </c>
      <c r="S53" s="776">
        <v>83200</v>
      </c>
      <c r="T53" s="776">
        <f t="shared" si="31"/>
        <v>208000</v>
      </c>
      <c r="U53" s="777">
        <f t="shared" si="32"/>
        <v>0</v>
      </c>
      <c r="V53" s="776">
        <f t="shared" si="33"/>
        <v>208000</v>
      </c>
      <c r="W53" s="776">
        <f t="shared" si="34"/>
        <v>2704000</v>
      </c>
      <c r="X53" s="580">
        <v>1</v>
      </c>
      <c r="Y53" s="644">
        <f t="shared" si="35"/>
        <v>4</v>
      </c>
      <c r="Z53" s="645" t="str">
        <f t="shared" si="36"/>
        <v>Ա-2</v>
      </c>
      <c r="AA53" s="643">
        <f t="shared" si="37"/>
        <v>2.58</v>
      </c>
      <c r="AB53" s="776">
        <v>83200</v>
      </c>
      <c r="AC53" s="776">
        <f t="shared" si="38"/>
        <v>214656</v>
      </c>
      <c r="AD53" s="777">
        <f t="shared" si="39"/>
        <v>0</v>
      </c>
      <c r="AE53" s="776">
        <f t="shared" si="40"/>
        <v>214656</v>
      </c>
      <c r="AF53" s="776">
        <f t="shared" si="41"/>
        <v>2790528</v>
      </c>
      <c r="AG53" s="580">
        <v>1</v>
      </c>
      <c r="AH53" s="644">
        <f t="shared" si="42"/>
        <v>5</v>
      </c>
      <c r="AI53" s="645" t="str">
        <f t="shared" si="43"/>
        <v>Ա-2</v>
      </c>
      <c r="AJ53" s="643">
        <f t="shared" si="44"/>
        <v>2.58</v>
      </c>
      <c r="AK53" s="776">
        <v>83200</v>
      </c>
      <c r="AL53" s="776">
        <f t="shared" si="45"/>
        <v>214656</v>
      </c>
      <c r="AM53" s="777">
        <f t="shared" si="46"/>
        <v>0</v>
      </c>
      <c r="AN53" s="776">
        <f t="shared" si="47"/>
        <v>214656</v>
      </c>
      <c r="AO53" s="776">
        <f t="shared" si="48"/>
        <v>2790528</v>
      </c>
    </row>
    <row r="54" spans="1:41" s="760" customFormat="1" ht="40.5">
      <c r="A54" s="853">
        <v>12</v>
      </c>
      <c r="B54" s="903" t="s">
        <v>78</v>
      </c>
      <c r="C54" s="904"/>
      <c r="D54" s="904"/>
      <c r="E54" s="903" t="s">
        <v>978</v>
      </c>
      <c r="F54" s="853">
        <v>1</v>
      </c>
      <c r="G54" s="911">
        <v>6</v>
      </c>
      <c r="H54" s="853" t="s">
        <v>85</v>
      </c>
      <c r="I54" s="912">
        <f t="shared" si="24"/>
        <v>2.66</v>
      </c>
      <c r="J54" s="913">
        <v>83200</v>
      </c>
      <c r="K54" s="914">
        <f t="shared" si="25"/>
        <v>221312</v>
      </c>
      <c r="L54" s="915">
        <v>0</v>
      </c>
      <c r="M54" s="914">
        <f t="shared" si="26"/>
        <v>221312</v>
      </c>
      <c r="N54" s="914">
        <f t="shared" si="27"/>
        <v>2877056</v>
      </c>
      <c r="O54" s="580">
        <v>1</v>
      </c>
      <c r="P54" s="644">
        <f t="shared" si="28"/>
        <v>7</v>
      </c>
      <c r="Q54" s="645" t="str">
        <f t="shared" si="29"/>
        <v>Ա-2</v>
      </c>
      <c r="R54" s="643">
        <f t="shared" si="30"/>
        <v>2.66</v>
      </c>
      <c r="S54" s="776">
        <v>83200</v>
      </c>
      <c r="T54" s="776">
        <f t="shared" si="31"/>
        <v>221312</v>
      </c>
      <c r="U54" s="777">
        <f t="shared" si="32"/>
        <v>0</v>
      </c>
      <c r="V54" s="776">
        <f t="shared" si="33"/>
        <v>221312</v>
      </c>
      <c r="W54" s="776">
        <f t="shared" si="34"/>
        <v>2877056</v>
      </c>
      <c r="X54" s="580">
        <v>1</v>
      </c>
      <c r="Y54" s="644">
        <f t="shared" si="35"/>
        <v>8</v>
      </c>
      <c r="Z54" s="645" t="str">
        <f t="shared" si="36"/>
        <v>Ա-2</v>
      </c>
      <c r="AA54" s="643">
        <f t="shared" si="37"/>
        <v>2.75</v>
      </c>
      <c r="AB54" s="776">
        <v>83200</v>
      </c>
      <c r="AC54" s="776">
        <f t="shared" si="38"/>
        <v>228800</v>
      </c>
      <c r="AD54" s="777">
        <f t="shared" si="39"/>
        <v>0</v>
      </c>
      <c r="AE54" s="776">
        <f t="shared" si="40"/>
        <v>228800</v>
      </c>
      <c r="AF54" s="776">
        <f t="shared" si="41"/>
        <v>2974400</v>
      </c>
      <c r="AG54" s="580">
        <v>1</v>
      </c>
      <c r="AH54" s="644">
        <f t="shared" si="42"/>
        <v>9</v>
      </c>
      <c r="AI54" s="645" t="str">
        <f t="shared" si="43"/>
        <v>Ա-2</v>
      </c>
      <c r="AJ54" s="643">
        <f t="shared" si="44"/>
        <v>2.75</v>
      </c>
      <c r="AK54" s="776">
        <v>83200</v>
      </c>
      <c r="AL54" s="776">
        <f t="shared" si="45"/>
        <v>228800</v>
      </c>
      <c r="AM54" s="777">
        <f t="shared" si="46"/>
        <v>0</v>
      </c>
      <c r="AN54" s="776">
        <f t="shared" si="47"/>
        <v>228800</v>
      </c>
      <c r="AO54" s="776">
        <f t="shared" si="48"/>
        <v>2974400</v>
      </c>
    </row>
    <row r="55" spans="1:41" s="760" customFormat="1" ht="40.5">
      <c r="A55" s="853">
        <v>13</v>
      </c>
      <c r="B55" s="903" t="s">
        <v>78</v>
      </c>
      <c r="C55" s="904"/>
      <c r="D55" s="904"/>
      <c r="E55" s="903" t="s">
        <v>978</v>
      </c>
      <c r="F55" s="853">
        <v>1</v>
      </c>
      <c r="G55" s="911">
        <v>6</v>
      </c>
      <c r="H55" s="853" t="s">
        <v>85</v>
      </c>
      <c r="I55" s="912">
        <f t="shared" si="24"/>
        <v>2.66</v>
      </c>
      <c r="J55" s="913">
        <v>83200</v>
      </c>
      <c r="K55" s="914">
        <f t="shared" si="25"/>
        <v>221312</v>
      </c>
      <c r="L55" s="915">
        <v>0</v>
      </c>
      <c r="M55" s="914">
        <f t="shared" si="26"/>
        <v>221312</v>
      </c>
      <c r="N55" s="914">
        <f t="shared" si="27"/>
        <v>2877056</v>
      </c>
      <c r="O55" s="580">
        <v>1</v>
      </c>
      <c r="P55" s="644">
        <f t="shared" si="28"/>
        <v>7</v>
      </c>
      <c r="Q55" s="645" t="str">
        <f t="shared" si="29"/>
        <v>Ա-2</v>
      </c>
      <c r="R55" s="643">
        <f t="shared" si="30"/>
        <v>2.66</v>
      </c>
      <c r="S55" s="776">
        <v>83200</v>
      </c>
      <c r="T55" s="776">
        <f t="shared" si="31"/>
        <v>221312</v>
      </c>
      <c r="U55" s="777">
        <f t="shared" si="32"/>
        <v>0</v>
      </c>
      <c r="V55" s="776">
        <f t="shared" si="33"/>
        <v>221312</v>
      </c>
      <c r="W55" s="776">
        <f t="shared" si="34"/>
        <v>2877056</v>
      </c>
      <c r="X55" s="580">
        <v>1</v>
      </c>
      <c r="Y55" s="644">
        <f t="shared" si="35"/>
        <v>8</v>
      </c>
      <c r="Z55" s="645" t="str">
        <f t="shared" si="36"/>
        <v>Ա-2</v>
      </c>
      <c r="AA55" s="643">
        <f t="shared" si="37"/>
        <v>2.75</v>
      </c>
      <c r="AB55" s="776">
        <v>83200</v>
      </c>
      <c r="AC55" s="776">
        <f t="shared" si="38"/>
        <v>228800</v>
      </c>
      <c r="AD55" s="777">
        <f t="shared" si="39"/>
        <v>0</v>
      </c>
      <c r="AE55" s="776">
        <f t="shared" si="40"/>
        <v>228800</v>
      </c>
      <c r="AF55" s="776">
        <f t="shared" si="41"/>
        <v>2974400</v>
      </c>
      <c r="AG55" s="580">
        <v>1</v>
      </c>
      <c r="AH55" s="644">
        <f t="shared" si="42"/>
        <v>9</v>
      </c>
      <c r="AI55" s="645" t="str">
        <f t="shared" si="43"/>
        <v>Ա-2</v>
      </c>
      <c r="AJ55" s="643">
        <f t="shared" si="44"/>
        <v>2.75</v>
      </c>
      <c r="AK55" s="776">
        <v>83200</v>
      </c>
      <c r="AL55" s="776">
        <f t="shared" si="45"/>
        <v>228800</v>
      </c>
      <c r="AM55" s="777">
        <f t="shared" si="46"/>
        <v>0</v>
      </c>
      <c r="AN55" s="776">
        <f t="shared" si="47"/>
        <v>228800</v>
      </c>
      <c r="AO55" s="776">
        <f t="shared" si="48"/>
        <v>2974400</v>
      </c>
    </row>
    <row r="56" spans="1:41" s="760" customFormat="1" ht="40.5">
      <c r="A56" s="853">
        <v>14</v>
      </c>
      <c r="B56" s="903" t="s">
        <v>78</v>
      </c>
      <c r="C56" s="904"/>
      <c r="D56" s="904"/>
      <c r="E56" s="903" t="s">
        <v>978</v>
      </c>
      <c r="F56" s="853">
        <v>1</v>
      </c>
      <c r="G56" s="911">
        <v>6</v>
      </c>
      <c r="H56" s="853" t="s">
        <v>85</v>
      </c>
      <c r="I56" s="912">
        <f t="shared" si="24"/>
        <v>2.66</v>
      </c>
      <c r="J56" s="913">
        <v>83200</v>
      </c>
      <c r="K56" s="914">
        <f t="shared" si="25"/>
        <v>221312</v>
      </c>
      <c r="L56" s="915">
        <v>0</v>
      </c>
      <c r="M56" s="914">
        <f t="shared" si="26"/>
        <v>221312</v>
      </c>
      <c r="N56" s="914">
        <f t="shared" si="27"/>
        <v>2877056</v>
      </c>
      <c r="O56" s="580">
        <v>1</v>
      </c>
      <c r="P56" s="644">
        <f t="shared" si="28"/>
        <v>7</v>
      </c>
      <c r="Q56" s="645" t="str">
        <f t="shared" si="29"/>
        <v>Ա-2</v>
      </c>
      <c r="R56" s="643">
        <f t="shared" si="30"/>
        <v>2.66</v>
      </c>
      <c r="S56" s="776">
        <v>83200</v>
      </c>
      <c r="T56" s="776">
        <f t="shared" si="31"/>
        <v>221312</v>
      </c>
      <c r="U56" s="777">
        <f t="shared" si="32"/>
        <v>0</v>
      </c>
      <c r="V56" s="776">
        <f t="shared" si="33"/>
        <v>221312</v>
      </c>
      <c r="W56" s="776">
        <f t="shared" si="34"/>
        <v>2877056</v>
      </c>
      <c r="X56" s="580">
        <v>1</v>
      </c>
      <c r="Y56" s="644">
        <f t="shared" si="35"/>
        <v>8</v>
      </c>
      <c r="Z56" s="645" t="str">
        <f t="shared" si="36"/>
        <v>Ա-2</v>
      </c>
      <c r="AA56" s="643">
        <f t="shared" si="37"/>
        <v>2.75</v>
      </c>
      <c r="AB56" s="776">
        <v>83200</v>
      </c>
      <c r="AC56" s="776">
        <f t="shared" si="38"/>
        <v>228800</v>
      </c>
      <c r="AD56" s="777">
        <f t="shared" si="39"/>
        <v>0</v>
      </c>
      <c r="AE56" s="776">
        <f t="shared" si="40"/>
        <v>228800</v>
      </c>
      <c r="AF56" s="776">
        <f t="shared" si="41"/>
        <v>2974400</v>
      </c>
      <c r="AG56" s="580">
        <v>1</v>
      </c>
      <c r="AH56" s="644">
        <f t="shared" si="42"/>
        <v>9</v>
      </c>
      <c r="AI56" s="645" t="str">
        <f t="shared" si="43"/>
        <v>Ա-2</v>
      </c>
      <c r="AJ56" s="643">
        <f t="shared" si="44"/>
        <v>2.75</v>
      </c>
      <c r="AK56" s="776">
        <v>83200</v>
      </c>
      <c r="AL56" s="776">
        <f t="shared" si="45"/>
        <v>228800</v>
      </c>
      <c r="AM56" s="777">
        <f t="shared" si="46"/>
        <v>0</v>
      </c>
      <c r="AN56" s="776">
        <f t="shared" si="47"/>
        <v>228800</v>
      </c>
      <c r="AO56" s="776">
        <f t="shared" si="48"/>
        <v>2974400</v>
      </c>
    </row>
    <row r="57" spans="1:41" s="760" customFormat="1" ht="40.5">
      <c r="A57" s="853">
        <v>15</v>
      </c>
      <c r="B57" s="903" t="s">
        <v>78</v>
      </c>
      <c r="C57" s="904"/>
      <c r="D57" s="904"/>
      <c r="E57" s="903" t="s">
        <v>978</v>
      </c>
      <c r="F57" s="853">
        <v>1</v>
      </c>
      <c r="G57" s="911">
        <v>6</v>
      </c>
      <c r="H57" s="853" t="s">
        <v>85</v>
      </c>
      <c r="I57" s="912">
        <f t="shared" si="24"/>
        <v>2.66</v>
      </c>
      <c r="J57" s="913">
        <v>83200</v>
      </c>
      <c r="K57" s="914">
        <f t="shared" si="25"/>
        <v>221312</v>
      </c>
      <c r="L57" s="915">
        <v>0</v>
      </c>
      <c r="M57" s="914">
        <f t="shared" si="26"/>
        <v>221312</v>
      </c>
      <c r="N57" s="914">
        <f t="shared" si="27"/>
        <v>2877056</v>
      </c>
      <c r="O57" s="580">
        <v>1</v>
      </c>
      <c r="P57" s="644">
        <f t="shared" si="28"/>
        <v>7</v>
      </c>
      <c r="Q57" s="645" t="str">
        <f t="shared" si="29"/>
        <v>Ա-2</v>
      </c>
      <c r="R57" s="643">
        <f t="shared" si="30"/>
        <v>2.66</v>
      </c>
      <c r="S57" s="776">
        <v>83200</v>
      </c>
      <c r="T57" s="776">
        <f t="shared" si="31"/>
        <v>221312</v>
      </c>
      <c r="U57" s="777">
        <f t="shared" si="32"/>
        <v>0</v>
      </c>
      <c r="V57" s="776">
        <f t="shared" si="33"/>
        <v>221312</v>
      </c>
      <c r="W57" s="776">
        <f t="shared" si="34"/>
        <v>2877056</v>
      </c>
      <c r="X57" s="580">
        <v>1</v>
      </c>
      <c r="Y57" s="644">
        <f t="shared" si="35"/>
        <v>8</v>
      </c>
      <c r="Z57" s="645" t="str">
        <f t="shared" si="36"/>
        <v>Ա-2</v>
      </c>
      <c r="AA57" s="643">
        <f t="shared" si="37"/>
        <v>2.75</v>
      </c>
      <c r="AB57" s="776">
        <v>83200</v>
      </c>
      <c r="AC57" s="776">
        <f t="shared" si="38"/>
        <v>228800</v>
      </c>
      <c r="AD57" s="777">
        <f t="shared" si="39"/>
        <v>0</v>
      </c>
      <c r="AE57" s="776">
        <f t="shared" si="40"/>
        <v>228800</v>
      </c>
      <c r="AF57" s="776">
        <f t="shared" si="41"/>
        <v>2974400</v>
      </c>
      <c r="AG57" s="580">
        <v>1</v>
      </c>
      <c r="AH57" s="644">
        <f t="shared" si="42"/>
        <v>9</v>
      </c>
      <c r="AI57" s="645" t="str">
        <f t="shared" si="43"/>
        <v>Ա-2</v>
      </c>
      <c r="AJ57" s="643">
        <f t="shared" si="44"/>
        <v>2.75</v>
      </c>
      <c r="AK57" s="776">
        <v>83200</v>
      </c>
      <c r="AL57" s="776">
        <f t="shared" si="45"/>
        <v>228800</v>
      </c>
      <c r="AM57" s="777">
        <f t="shared" si="46"/>
        <v>0</v>
      </c>
      <c r="AN57" s="776">
        <f t="shared" si="47"/>
        <v>228800</v>
      </c>
      <c r="AO57" s="776">
        <f t="shared" si="48"/>
        <v>2974400</v>
      </c>
    </row>
    <row r="58" spans="1:41" s="760" customFormat="1" ht="40.5">
      <c r="A58" s="853">
        <v>16</v>
      </c>
      <c r="B58" s="903" t="s">
        <v>78</v>
      </c>
      <c r="C58" s="904"/>
      <c r="D58" s="904"/>
      <c r="E58" s="903" t="s">
        <v>978</v>
      </c>
      <c r="F58" s="853">
        <v>1</v>
      </c>
      <c r="G58" s="911">
        <v>6</v>
      </c>
      <c r="H58" s="853" t="s">
        <v>85</v>
      </c>
      <c r="I58" s="912">
        <f t="shared" si="24"/>
        <v>2.66</v>
      </c>
      <c r="J58" s="913">
        <v>83200</v>
      </c>
      <c r="K58" s="914">
        <f t="shared" si="25"/>
        <v>221312</v>
      </c>
      <c r="L58" s="915">
        <v>0</v>
      </c>
      <c r="M58" s="914">
        <f t="shared" si="26"/>
        <v>221312</v>
      </c>
      <c r="N58" s="914">
        <f t="shared" si="27"/>
        <v>2877056</v>
      </c>
      <c r="O58" s="580">
        <v>1</v>
      </c>
      <c r="P58" s="644">
        <f t="shared" si="28"/>
        <v>7</v>
      </c>
      <c r="Q58" s="645" t="str">
        <f t="shared" si="29"/>
        <v>Ա-2</v>
      </c>
      <c r="R58" s="643">
        <f t="shared" si="30"/>
        <v>2.66</v>
      </c>
      <c r="S58" s="776">
        <v>83200</v>
      </c>
      <c r="T58" s="776">
        <f t="shared" si="31"/>
        <v>221312</v>
      </c>
      <c r="U58" s="777">
        <f t="shared" si="32"/>
        <v>0</v>
      </c>
      <c r="V58" s="776">
        <f t="shared" si="33"/>
        <v>221312</v>
      </c>
      <c r="W58" s="776">
        <f t="shared" si="34"/>
        <v>2877056</v>
      </c>
      <c r="X58" s="580">
        <v>1</v>
      </c>
      <c r="Y58" s="644">
        <f t="shared" si="35"/>
        <v>8</v>
      </c>
      <c r="Z58" s="645" t="str">
        <f t="shared" si="36"/>
        <v>Ա-2</v>
      </c>
      <c r="AA58" s="643">
        <f t="shared" si="37"/>
        <v>2.75</v>
      </c>
      <c r="AB58" s="776">
        <v>83200</v>
      </c>
      <c r="AC58" s="776">
        <f t="shared" si="38"/>
        <v>228800</v>
      </c>
      <c r="AD58" s="777">
        <f t="shared" si="39"/>
        <v>0</v>
      </c>
      <c r="AE58" s="776">
        <f t="shared" si="40"/>
        <v>228800</v>
      </c>
      <c r="AF58" s="776">
        <f t="shared" si="41"/>
        <v>2974400</v>
      </c>
      <c r="AG58" s="580">
        <v>1</v>
      </c>
      <c r="AH58" s="644">
        <f t="shared" si="42"/>
        <v>9</v>
      </c>
      <c r="AI58" s="645" t="str">
        <f t="shared" si="43"/>
        <v>Ա-2</v>
      </c>
      <c r="AJ58" s="643">
        <f t="shared" si="44"/>
        <v>2.75</v>
      </c>
      <c r="AK58" s="776">
        <v>83200</v>
      </c>
      <c r="AL58" s="776">
        <f t="shared" si="45"/>
        <v>228800</v>
      </c>
      <c r="AM58" s="777">
        <f t="shared" si="46"/>
        <v>0</v>
      </c>
      <c r="AN58" s="776">
        <f t="shared" si="47"/>
        <v>228800</v>
      </c>
      <c r="AO58" s="776">
        <f t="shared" si="48"/>
        <v>2974400</v>
      </c>
    </row>
    <row r="59" spans="1:41" s="760" customFormat="1" ht="33" customHeight="1">
      <c r="A59" s="853">
        <v>17</v>
      </c>
      <c r="B59" s="903" t="s">
        <v>1611</v>
      </c>
      <c r="C59" s="904" t="s">
        <v>1960</v>
      </c>
      <c r="D59" s="904" t="s">
        <v>2276</v>
      </c>
      <c r="E59" s="903" t="s">
        <v>608</v>
      </c>
      <c r="F59" s="853">
        <v>1</v>
      </c>
      <c r="G59" s="916">
        <v>4</v>
      </c>
      <c r="H59" s="853" t="s">
        <v>83</v>
      </c>
      <c r="I59" s="912">
        <f t="shared" si="0"/>
        <v>4.41</v>
      </c>
      <c r="J59" s="913">
        <v>83200</v>
      </c>
      <c r="K59" s="914">
        <f t="shared" ref="K59:K66" si="49">+J59*I59</f>
        <v>366912</v>
      </c>
      <c r="L59" s="915">
        <v>0</v>
      </c>
      <c r="M59" s="914">
        <f t="shared" si="17"/>
        <v>366912</v>
      </c>
      <c r="N59" s="914">
        <f t="shared" si="18"/>
        <v>4769856</v>
      </c>
      <c r="O59" s="580">
        <v>1</v>
      </c>
      <c r="P59" s="644">
        <f t="shared" si="1"/>
        <v>5</v>
      </c>
      <c r="Q59" s="645" t="str">
        <f t="shared" si="2"/>
        <v>Գ-2</v>
      </c>
      <c r="R59" s="643">
        <f t="shared" si="3"/>
        <v>4.41</v>
      </c>
      <c r="S59" s="776">
        <v>83200</v>
      </c>
      <c r="T59" s="776">
        <f t="shared" si="4"/>
        <v>366912</v>
      </c>
      <c r="U59" s="777">
        <f t="shared" si="5"/>
        <v>0</v>
      </c>
      <c r="V59" s="776">
        <f t="shared" si="19"/>
        <v>366912</v>
      </c>
      <c r="W59" s="776">
        <f t="shared" si="20"/>
        <v>4769856</v>
      </c>
      <c r="X59" s="580">
        <v>1</v>
      </c>
      <c r="Y59" s="644">
        <f t="shared" si="6"/>
        <v>6</v>
      </c>
      <c r="Z59" s="645" t="str">
        <f t="shared" si="7"/>
        <v>Գ-2</v>
      </c>
      <c r="AA59" s="643">
        <f t="shared" si="8"/>
        <v>4.55</v>
      </c>
      <c r="AB59" s="776">
        <v>83200</v>
      </c>
      <c r="AC59" s="776">
        <f t="shared" si="9"/>
        <v>378560</v>
      </c>
      <c r="AD59" s="777">
        <f t="shared" si="10"/>
        <v>0</v>
      </c>
      <c r="AE59" s="776">
        <f t="shared" si="11"/>
        <v>378560</v>
      </c>
      <c r="AF59" s="776">
        <f t="shared" si="21"/>
        <v>4921280</v>
      </c>
      <c r="AG59" s="580">
        <v>1</v>
      </c>
      <c r="AH59" s="644">
        <f t="shared" si="12"/>
        <v>7</v>
      </c>
      <c r="AI59" s="645" t="str">
        <f t="shared" si="13"/>
        <v>Գ-2</v>
      </c>
      <c r="AJ59" s="643">
        <f t="shared" si="14"/>
        <v>4.55</v>
      </c>
      <c r="AK59" s="776">
        <v>83200</v>
      </c>
      <c r="AL59" s="776">
        <f t="shared" si="15"/>
        <v>378560</v>
      </c>
      <c r="AM59" s="777">
        <f t="shared" si="16"/>
        <v>0</v>
      </c>
      <c r="AN59" s="776">
        <f t="shared" si="22"/>
        <v>378560</v>
      </c>
      <c r="AO59" s="776">
        <f t="shared" si="23"/>
        <v>4921280</v>
      </c>
    </row>
    <row r="60" spans="1:41" s="760" customFormat="1" ht="27.75" customHeight="1">
      <c r="A60" s="853">
        <v>18</v>
      </c>
      <c r="B60" s="903" t="s">
        <v>1612</v>
      </c>
      <c r="C60" s="904" t="s">
        <v>1960</v>
      </c>
      <c r="D60" s="904" t="s">
        <v>2277</v>
      </c>
      <c r="E60" s="903" t="s">
        <v>975</v>
      </c>
      <c r="F60" s="853">
        <v>1</v>
      </c>
      <c r="G60" s="911">
        <v>3</v>
      </c>
      <c r="H60" s="853" t="s">
        <v>84</v>
      </c>
      <c r="I60" s="912">
        <f t="shared" si="0"/>
        <v>2.92</v>
      </c>
      <c r="J60" s="913">
        <v>83200</v>
      </c>
      <c r="K60" s="914">
        <f t="shared" si="49"/>
        <v>242944</v>
      </c>
      <c r="L60" s="915">
        <v>0</v>
      </c>
      <c r="M60" s="914">
        <f t="shared" si="17"/>
        <v>242944</v>
      </c>
      <c r="N60" s="914">
        <f t="shared" si="18"/>
        <v>3158272</v>
      </c>
      <c r="O60" s="580">
        <v>1</v>
      </c>
      <c r="P60" s="644">
        <f t="shared" si="1"/>
        <v>4</v>
      </c>
      <c r="Q60" s="645" t="str">
        <f t="shared" si="2"/>
        <v>Ա-1</v>
      </c>
      <c r="R60" s="643">
        <f t="shared" si="3"/>
        <v>3.02</v>
      </c>
      <c r="S60" s="776">
        <v>83200</v>
      </c>
      <c r="T60" s="776">
        <f t="shared" si="4"/>
        <v>251264</v>
      </c>
      <c r="U60" s="777">
        <f t="shared" si="5"/>
        <v>0</v>
      </c>
      <c r="V60" s="776">
        <f t="shared" si="19"/>
        <v>251264</v>
      </c>
      <c r="W60" s="776">
        <f t="shared" si="20"/>
        <v>3266432</v>
      </c>
      <c r="X60" s="580">
        <v>1</v>
      </c>
      <c r="Y60" s="644">
        <f t="shared" si="6"/>
        <v>5</v>
      </c>
      <c r="Z60" s="645" t="str">
        <f t="shared" si="7"/>
        <v>Ա-1</v>
      </c>
      <c r="AA60" s="643">
        <f t="shared" si="8"/>
        <v>3.02</v>
      </c>
      <c r="AB60" s="776">
        <v>83200</v>
      </c>
      <c r="AC60" s="776">
        <f t="shared" si="9"/>
        <v>251264</v>
      </c>
      <c r="AD60" s="777">
        <f t="shared" si="10"/>
        <v>0</v>
      </c>
      <c r="AE60" s="776">
        <f t="shared" si="11"/>
        <v>251264</v>
      </c>
      <c r="AF60" s="776">
        <f t="shared" si="21"/>
        <v>3266432</v>
      </c>
      <c r="AG60" s="580">
        <v>1</v>
      </c>
      <c r="AH60" s="644">
        <f t="shared" si="12"/>
        <v>6</v>
      </c>
      <c r="AI60" s="645" t="str">
        <f t="shared" si="13"/>
        <v>Ա-1</v>
      </c>
      <c r="AJ60" s="643">
        <f t="shared" si="14"/>
        <v>3.11</v>
      </c>
      <c r="AK60" s="776">
        <v>83200</v>
      </c>
      <c r="AL60" s="776">
        <f t="shared" si="15"/>
        <v>258752</v>
      </c>
      <c r="AM60" s="777">
        <f t="shared" si="16"/>
        <v>0</v>
      </c>
      <c r="AN60" s="776">
        <f t="shared" si="22"/>
        <v>258752</v>
      </c>
      <c r="AO60" s="776">
        <f t="shared" si="23"/>
        <v>3363776</v>
      </c>
    </row>
    <row r="61" spans="1:41" s="760" customFormat="1" ht="31.5" customHeight="1">
      <c r="A61" s="853">
        <v>19</v>
      </c>
      <c r="B61" s="903" t="s">
        <v>804</v>
      </c>
      <c r="C61" s="904" t="s">
        <v>1960</v>
      </c>
      <c r="D61" s="904" t="s">
        <v>2273</v>
      </c>
      <c r="E61" s="903" t="s">
        <v>975</v>
      </c>
      <c r="F61" s="853">
        <v>1</v>
      </c>
      <c r="G61" s="911">
        <v>3</v>
      </c>
      <c r="H61" s="853" t="s">
        <v>84</v>
      </c>
      <c r="I61" s="912">
        <f t="shared" si="0"/>
        <v>2.92</v>
      </c>
      <c r="J61" s="913">
        <v>83200</v>
      </c>
      <c r="K61" s="914">
        <f t="shared" si="49"/>
        <v>242944</v>
      </c>
      <c r="L61" s="915">
        <v>0</v>
      </c>
      <c r="M61" s="914">
        <f t="shared" si="17"/>
        <v>242944</v>
      </c>
      <c r="N61" s="914">
        <f t="shared" si="18"/>
        <v>3158272</v>
      </c>
      <c r="O61" s="580">
        <v>1</v>
      </c>
      <c r="P61" s="644">
        <f t="shared" si="1"/>
        <v>4</v>
      </c>
      <c r="Q61" s="645" t="str">
        <f t="shared" si="2"/>
        <v>Ա-1</v>
      </c>
      <c r="R61" s="643">
        <f t="shared" si="3"/>
        <v>3.02</v>
      </c>
      <c r="S61" s="776">
        <v>83200</v>
      </c>
      <c r="T61" s="776">
        <f t="shared" si="4"/>
        <v>251264</v>
      </c>
      <c r="U61" s="777">
        <f t="shared" si="5"/>
        <v>0</v>
      </c>
      <c r="V61" s="776">
        <f t="shared" si="19"/>
        <v>251264</v>
      </c>
      <c r="W61" s="776">
        <f t="shared" si="20"/>
        <v>3266432</v>
      </c>
      <c r="X61" s="580">
        <v>1</v>
      </c>
      <c r="Y61" s="644">
        <f t="shared" si="6"/>
        <v>5</v>
      </c>
      <c r="Z61" s="645" t="str">
        <f t="shared" si="7"/>
        <v>Ա-1</v>
      </c>
      <c r="AA61" s="643">
        <f t="shared" si="8"/>
        <v>3.02</v>
      </c>
      <c r="AB61" s="776">
        <v>83200</v>
      </c>
      <c r="AC61" s="776">
        <f t="shared" si="9"/>
        <v>251264</v>
      </c>
      <c r="AD61" s="777">
        <f t="shared" si="10"/>
        <v>0</v>
      </c>
      <c r="AE61" s="776">
        <f t="shared" si="11"/>
        <v>251264</v>
      </c>
      <c r="AF61" s="776">
        <f t="shared" si="21"/>
        <v>3266432</v>
      </c>
      <c r="AG61" s="580">
        <v>1</v>
      </c>
      <c r="AH61" s="644">
        <f t="shared" si="12"/>
        <v>6</v>
      </c>
      <c r="AI61" s="645" t="str">
        <f t="shared" si="13"/>
        <v>Ա-1</v>
      </c>
      <c r="AJ61" s="643">
        <f t="shared" si="14"/>
        <v>3.11</v>
      </c>
      <c r="AK61" s="776">
        <v>83200</v>
      </c>
      <c r="AL61" s="776">
        <f t="shared" si="15"/>
        <v>258752</v>
      </c>
      <c r="AM61" s="777">
        <f t="shared" si="16"/>
        <v>0</v>
      </c>
      <c r="AN61" s="776">
        <f t="shared" si="22"/>
        <v>258752</v>
      </c>
      <c r="AO61" s="776">
        <f t="shared" si="23"/>
        <v>3363776</v>
      </c>
    </row>
    <row r="62" spans="1:41" s="760" customFormat="1" ht="40.5">
      <c r="A62" s="853">
        <v>20</v>
      </c>
      <c r="B62" s="903" t="s">
        <v>2278</v>
      </c>
      <c r="C62" s="904" t="s">
        <v>1960</v>
      </c>
      <c r="D62" s="904" t="s">
        <v>2279</v>
      </c>
      <c r="E62" s="903" t="s">
        <v>979</v>
      </c>
      <c r="F62" s="853">
        <v>1</v>
      </c>
      <c r="G62" s="911">
        <v>2</v>
      </c>
      <c r="H62" s="853" t="s">
        <v>85</v>
      </c>
      <c r="I62" s="912">
        <f t="shared" si="0"/>
        <v>2.4300000000000002</v>
      </c>
      <c r="J62" s="913">
        <v>83200</v>
      </c>
      <c r="K62" s="914">
        <f t="shared" si="49"/>
        <v>202176</v>
      </c>
      <c r="L62" s="915">
        <v>0</v>
      </c>
      <c r="M62" s="914">
        <f t="shared" si="17"/>
        <v>202176</v>
      </c>
      <c r="N62" s="914">
        <f t="shared" si="18"/>
        <v>2628288</v>
      </c>
      <c r="O62" s="580">
        <v>1</v>
      </c>
      <c r="P62" s="644">
        <f t="shared" si="1"/>
        <v>3</v>
      </c>
      <c r="Q62" s="645" t="str">
        <f t="shared" si="2"/>
        <v>Ա-2</v>
      </c>
      <c r="R62" s="643">
        <f t="shared" si="3"/>
        <v>2.5</v>
      </c>
      <c r="S62" s="776">
        <v>83200</v>
      </c>
      <c r="T62" s="776">
        <f t="shared" si="4"/>
        <v>208000</v>
      </c>
      <c r="U62" s="777">
        <f t="shared" si="5"/>
        <v>0</v>
      </c>
      <c r="V62" s="776">
        <f t="shared" si="19"/>
        <v>208000</v>
      </c>
      <c r="W62" s="776">
        <f t="shared" si="20"/>
        <v>2704000</v>
      </c>
      <c r="X62" s="580">
        <v>1</v>
      </c>
      <c r="Y62" s="644">
        <f t="shared" si="6"/>
        <v>4</v>
      </c>
      <c r="Z62" s="645" t="str">
        <f t="shared" si="7"/>
        <v>Ա-2</v>
      </c>
      <c r="AA62" s="643">
        <f t="shared" si="8"/>
        <v>2.58</v>
      </c>
      <c r="AB62" s="776">
        <v>83200</v>
      </c>
      <c r="AC62" s="776">
        <f t="shared" si="9"/>
        <v>214656</v>
      </c>
      <c r="AD62" s="777">
        <f t="shared" si="10"/>
        <v>0</v>
      </c>
      <c r="AE62" s="776">
        <f t="shared" si="11"/>
        <v>214656</v>
      </c>
      <c r="AF62" s="776">
        <f t="shared" si="21"/>
        <v>2790528</v>
      </c>
      <c r="AG62" s="580">
        <v>1</v>
      </c>
      <c r="AH62" s="644">
        <f t="shared" si="12"/>
        <v>5</v>
      </c>
      <c r="AI62" s="645" t="str">
        <f t="shared" si="13"/>
        <v>Ա-2</v>
      </c>
      <c r="AJ62" s="643">
        <f t="shared" si="14"/>
        <v>2.58</v>
      </c>
      <c r="AK62" s="776">
        <v>83200</v>
      </c>
      <c r="AL62" s="776">
        <f t="shared" si="15"/>
        <v>214656</v>
      </c>
      <c r="AM62" s="777">
        <f t="shared" si="16"/>
        <v>0</v>
      </c>
      <c r="AN62" s="776">
        <f t="shared" si="22"/>
        <v>214656</v>
      </c>
      <c r="AO62" s="776">
        <f t="shared" si="23"/>
        <v>2790528</v>
      </c>
    </row>
    <row r="63" spans="1:41" s="760" customFormat="1" ht="40.5">
      <c r="A63" s="853">
        <v>21</v>
      </c>
      <c r="B63" s="903" t="s">
        <v>2280</v>
      </c>
      <c r="C63" s="904" t="s">
        <v>1960</v>
      </c>
      <c r="D63" s="904" t="s">
        <v>2281</v>
      </c>
      <c r="E63" s="903" t="s">
        <v>979</v>
      </c>
      <c r="F63" s="853">
        <v>1</v>
      </c>
      <c r="G63" s="911">
        <v>2</v>
      </c>
      <c r="H63" s="853" t="s">
        <v>85</v>
      </c>
      <c r="I63" s="912">
        <f t="shared" si="0"/>
        <v>2.4300000000000002</v>
      </c>
      <c r="J63" s="913">
        <v>83200</v>
      </c>
      <c r="K63" s="914">
        <f t="shared" si="49"/>
        <v>202176</v>
      </c>
      <c r="L63" s="915">
        <v>0</v>
      </c>
      <c r="M63" s="914">
        <f t="shared" si="17"/>
        <v>202176</v>
      </c>
      <c r="N63" s="914">
        <f t="shared" si="18"/>
        <v>2628288</v>
      </c>
      <c r="O63" s="580">
        <v>1</v>
      </c>
      <c r="P63" s="644">
        <f t="shared" si="1"/>
        <v>3</v>
      </c>
      <c r="Q63" s="645" t="str">
        <f t="shared" si="2"/>
        <v>Ա-2</v>
      </c>
      <c r="R63" s="643">
        <f t="shared" si="3"/>
        <v>2.5</v>
      </c>
      <c r="S63" s="776">
        <v>83200</v>
      </c>
      <c r="T63" s="776">
        <f t="shared" si="4"/>
        <v>208000</v>
      </c>
      <c r="U63" s="777">
        <f t="shared" si="5"/>
        <v>0</v>
      </c>
      <c r="V63" s="776">
        <f t="shared" si="19"/>
        <v>208000</v>
      </c>
      <c r="W63" s="776">
        <f t="shared" si="20"/>
        <v>2704000</v>
      </c>
      <c r="X63" s="580">
        <v>1</v>
      </c>
      <c r="Y63" s="644">
        <f t="shared" si="6"/>
        <v>4</v>
      </c>
      <c r="Z63" s="645" t="str">
        <f t="shared" si="7"/>
        <v>Ա-2</v>
      </c>
      <c r="AA63" s="643">
        <f t="shared" si="8"/>
        <v>2.58</v>
      </c>
      <c r="AB63" s="776">
        <v>83200</v>
      </c>
      <c r="AC63" s="776">
        <f t="shared" si="9"/>
        <v>214656</v>
      </c>
      <c r="AD63" s="777">
        <f t="shared" si="10"/>
        <v>0</v>
      </c>
      <c r="AE63" s="776">
        <f t="shared" si="11"/>
        <v>214656</v>
      </c>
      <c r="AF63" s="776">
        <f t="shared" si="21"/>
        <v>2790528</v>
      </c>
      <c r="AG63" s="580">
        <v>1</v>
      </c>
      <c r="AH63" s="644">
        <f t="shared" si="12"/>
        <v>5</v>
      </c>
      <c r="AI63" s="645" t="str">
        <f t="shared" si="13"/>
        <v>Ա-2</v>
      </c>
      <c r="AJ63" s="643">
        <f t="shared" si="14"/>
        <v>2.58</v>
      </c>
      <c r="AK63" s="776">
        <v>83200</v>
      </c>
      <c r="AL63" s="776">
        <f t="shared" si="15"/>
        <v>214656</v>
      </c>
      <c r="AM63" s="777">
        <f t="shared" si="16"/>
        <v>0</v>
      </c>
      <c r="AN63" s="776">
        <f t="shared" si="22"/>
        <v>214656</v>
      </c>
      <c r="AO63" s="776">
        <f t="shared" si="23"/>
        <v>2790528</v>
      </c>
    </row>
    <row r="64" spans="1:41" s="760" customFormat="1" ht="40.5">
      <c r="A64" s="853">
        <v>22</v>
      </c>
      <c r="B64" s="903" t="s">
        <v>2294</v>
      </c>
      <c r="C64" s="904" t="s">
        <v>1960</v>
      </c>
      <c r="D64" s="904" t="s">
        <v>2287</v>
      </c>
      <c r="E64" s="903" t="s">
        <v>1017</v>
      </c>
      <c r="F64" s="853">
        <v>1</v>
      </c>
      <c r="G64" s="911">
        <v>20</v>
      </c>
      <c r="H64" s="853" t="s">
        <v>86</v>
      </c>
      <c r="I64" s="912">
        <f t="shared" si="0"/>
        <v>2.2799999999999998</v>
      </c>
      <c r="J64" s="913">
        <v>83200</v>
      </c>
      <c r="K64" s="914">
        <f t="shared" si="49"/>
        <v>189695.99999999997</v>
      </c>
      <c r="L64" s="915">
        <v>0</v>
      </c>
      <c r="M64" s="914">
        <f t="shared" si="17"/>
        <v>189695.99999999997</v>
      </c>
      <c r="N64" s="914">
        <f t="shared" si="18"/>
        <v>2466047.9999999995</v>
      </c>
      <c r="O64" s="580">
        <v>1</v>
      </c>
      <c r="P64" s="644">
        <f t="shared" si="1"/>
        <v>21</v>
      </c>
      <c r="Q64" s="645" t="str">
        <f t="shared" si="2"/>
        <v>Կ-1</v>
      </c>
      <c r="R64" s="643">
        <f t="shared" si="3"/>
        <v>2.2799999999999998</v>
      </c>
      <c r="S64" s="776">
        <v>83200</v>
      </c>
      <c r="T64" s="776">
        <f t="shared" si="4"/>
        <v>189695.99999999997</v>
      </c>
      <c r="U64" s="777">
        <f t="shared" si="5"/>
        <v>0</v>
      </c>
      <c r="V64" s="776">
        <f t="shared" si="19"/>
        <v>189695.99999999997</v>
      </c>
      <c r="W64" s="776">
        <f t="shared" si="20"/>
        <v>2466047.9999999995</v>
      </c>
      <c r="X64" s="580">
        <v>1</v>
      </c>
      <c r="Y64" s="644">
        <f t="shared" si="6"/>
        <v>22</v>
      </c>
      <c r="Z64" s="645" t="str">
        <f t="shared" si="7"/>
        <v>Կ-1</v>
      </c>
      <c r="AA64" s="643">
        <f t="shared" si="8"/>
        <v>2.2799999999999998</v>
      </c>
      <c r="AB64" s="776">
        <v>83200</v>
      </c>
      <c r="AC64" s="776">
        <f t="shared" si="9"/>
        <v>189695.99999999997</v>
      </c>
      <c r="AD64" s="777">
        <f t="shared" si="10"/>
        <v>0</v>
      </c>
      <c r="AE64" s="776">
        <f t="shared" si="11"/>
        <v>189695.99999999997</v>
      </c>
      <c r="AF64" s="776">
        <f t="shared" si="21"/>
        <v>2466047.9999999995</v>
      </c>
      <c r="AG64" s="580">
        <v>1</v>
      </c>
      <c r="AH64" s="644">
        <f t="shared" si="12"/>
        <v>23</v>
      </c>
      <c r="AI64" s="645" t="str">
        <f t="shared" si="13"/>
        <v>Կ-1</v>
      </c>
      <c r="AJ64" s="643">
        <f t="shared" si="14"/>
        <v>2.2799999999999998</v>
      </c>
      <c r="AK64" s="776">
        <v>83200</v>
      </c>
      <c r="AL64" s="776">
        <f t="shared" si="15"/>
        <v>189695.99999999997</v>
      </c>
      <c r="AM64" s="777">
        <f t="shared" si="16"/>
        <v>0</v>
      </c>
      <c r="AN64" s="776">
        <f t="shared" si="22"/>
        <v>189695.99999999997</v>
      </c>
      <c r="AO64" s="776">
        <f t="shared" si="23"/>
        <v>2466047.9999999995</v>
      </c>
    </row>
    <row r="65" spans="1:41" s="760" customFormat="1" ht="14.25">
      <c r="A65" s="853">
        <v>23</v>
      </c>
      <c r="B65" s="903" t="s">
        <v>676</v>
      </c>
      <c r="C65" s="904" t="s">
        <v>1960</v>
      </c>
      <c r="D65" s="904" t="s">
        <v>2281</v>
      </c>
      <c r="E65" s="903" t="s">
        <v>923</v>
      </c>
      <c r="F65" s="853">
        <v>1</v>
      </c>
      <c r="G65" s="911">
        <v>5</v>
      </c>
      <c r="H65" s="915" t="s">
        <v>417</v>
      </c>
      <c r="I65" s="912">
        <f t="shared" si="0"/>
        <v>3.64</v>
      </c>
      <c r="J65" s="913">
        <v>83200</v>
      </c>
      <c r="K65" s="914">
        <f t="shared" si="49"/>
        <v>302848</v>
      </c>
      <c r="L65" s="915">
        <v>0</v>
      </c>
      <c r="M65" s="914">
        <f t="shared" si="17"/>
        <v>302848</v>
      </c>
      <c r="N65" s="914">
        <f t="shared" si="18"/>
        <v>3937024</v>
      </c>
      <c r="O65" s="580">
        <v>1</v>
      </c>
      <c r="P65" s="644">
        <f t="shared" si="1"/>
        <v>6</v>
      </c>
      <c r="Q65" s="645" t="str">
        <f t="shared" si="2"/>
        <v>Գ-3</v>
      </c>
      <c r="R65" s="643">
        <f t="shared" si="3"/>
        <v>3.76</v>
      </c>
      <c r="S65" s="776">
        <v>83200</v>
      </c>
      <c r="T65" s="776">
        <f t="shared" si="4"/>
        <v>312832</v>
      </c>
      <c r="U65" s="777">
        <f t="shared" si="5"/>
        <v>0</v>
      </c>
      <c r="V65" s="776">
        <f t="shared" si="19"/>
        <v>312832</v>
      </c>
      <c r="W65" s="776">
        <f t="shared" si="20"/>
        <v>4066816</v>
      </c>
      <c r="X65" s="580">
        <v>1</v>
      </c>
      <c r="Y65" s="644">
        <f t="shared" si="6"/>
        <v>7</v>
      </c>
      <c r="Z65" s="645" t="str">
        <f t="shared" si="7"/>
        <v>Գ-3</v>
      </c>
      <c r="AA65" s="643">
        <f t="shared" si="8"/>
        <v>3.76</v>
      </c>
      <c r="AB65" s="776">
        <v>83200</v>
      </c>
      <c r="AC65" s="776">
        <f t="shared" si="9"/>
        <v>312832</v>
      </c>
      <c r="AD65" s="777">
        <f t="shared" si="10"/>
        <v>0</v>
      </c>
      <c r="AE65" s="776">
        <f t="shared" si="11"/>
        <v>312832</v>
      </c>
      <c r="AF65" s="776">
        <f t="shared" si="21"/>
        <v>4066816</v>
      </c>
      <c r="AG65" s="580">
        <v>1</v>
      </c>
      <c r="AH65" s="644">
        <f t="shared" si="12"/>
        <v>8</v>
      </c>
      <c r="AI65" s="645" t="str">
        <f t="shared" si="13"/>
        <v>Գ-3</v>
      </c>
      <c r="AJ65" s="643">
        <f t="shared" si="14"/>
        <v>3.88</v>
      </c>
      <c r="AK65" s="776">
        <v>83200</v>
      </c>
      <c r="AL65" s="776">
        <f t="shared" si="15"/>
        <v>322816</v>
      </c>
      <c r="AM65" s="777">
        <f t="shared" si="16"/>
        <v>0</v>
      </c>
      <c r="AN65" s="776">
        <f t="shared" si="22"/>
        <v>322816</v>
      </c>
      <c r="AO65" s="776">
        <f t="shared" si="23"/>
        <v>4196608</v>
      </c>
    </row>
    <row r="66" spans="1:41" s="760" customFormat="1" ht="27">
      <c r="A66" s="853">
        <v>24</v>
      </c>
      <c r="B66" s="903" t="s">
        <v>78</v>
      </c>
      <c r="C66" s="904"/>
      <c r="D66" s="904"/>
      <c r="E66" s="903" t="s">
        <v>1018</v>
      </c>
      <c r="F66" s="853">
        <v>1</v>
      </c>
      <c r="G66" s="911">
        <v>6</v>
      </c>
      <c r="H66" s="853" t="s">
        <v>85</v>
      </c>
      <c r="I66" s="912">
        <f t="shared" si="0"/>
        <v>2.66</v>
      </c>
      <c r="J66" s="913">
        <v>83200</v>
      </c>
      <c r="K66" s="914">
        <f t="shared" si="49"/>
        <v>221312</v>
      </c>
      <c r="L66" s="915">
        <v>0</v>
      </c>
      <c r="M66" s="914">
        <f t="shared" si="17"/>
        <v>221312</v>
      </c>
      <c r="N66" s="914">
        <f t="shared" si="18"/>
        <v>2877056</v>
      </c>
      <c r="O66" s="580">
        <v>1</v>
      </c>
      <c r="P66" s="644">
        <f t="shared" si="1"/>
        <v>7</v>
      </c>
      <c r="Q66" s="645" t="str">
        <f t="shared" si="2"/>
        <v>Ա-2</v>
      </c>
      <c r="R66" s="643">
        <f t="shared" si="3"/>
        <v>2.66</v>
      </c>
      <c r="S66" s="776">
        <v>83200</v>
      </c>
      <c r="T66" s="776">
        <f t="shared" si="4"/>
        <v>221312</v>
      </c>
      <c r="U66" s="777">
        <f t="shared" si="5"/>
        <v>0</v>
      </c>
      <c r="V66" s="776">
        <f t="shared" si="19"/>
        <v>221312</v>
      </c>
      <c r="W66" s="776">
        <f t="shared" si="20"/>
        <v>2877056</v>
      </c>
      <c r="X66" s="580">
        <v>1</v>
      </c>
      <c r="Y66" s="644">
        <f t="shared" si="6"/>
        <v>8</v>
      </c>
      <c r="Z66" s="645" t="str">
        <f t="shared" si="7"/>
        <v>Ա-2</v>
      </c>
      <c r="AA66" s="643">
        <f t="shared" si="8"/>
        <v>2.75</v>
      </c>
      <c r="AB66" s="776">
        <v>83200</v>
      </c>
      <c r="AC66" s="776">
        <f t="shared" si="9"/>
        <v>228800</v>
      </c>
      <c r="AD66" s="777">
        <f t="shared" si="10"/>
        <v>0</v>
      </c>
      <c r="AE66" s="776">
        <f t="shared" si="11"/>
        <v>228800</v>
      </c>
      <c r="AF66" s="776">
        <f t="shared" si="21"/>
        <v>2974400</v>
      </c>
      <c r="AG66" s="580">
        <v>1</v>
      </c>
      <c r="AH66" s="644">
        <f t="shared" si="12"/>
        <v>9</v>
      </c>
      <c r="AI66" s="645" t="str">
        <f t="shared" si="13"/>
        <v>Ա-2</v>
      </c>
      <c r="AJ66" s="643">
        <f t="shared" si="14"/>
        <v>2.75</v>
      </c>
      <c r="AK66" s="776">
        <v>83200</v>
      </c>
      <c r="AL66" s="776">
        <f t="shared" si="15"/>
        <v>228800</v>
      </c>
      <c r="AM66" s="777">
        <f t="shared" si="16"/>
        <v>0</v>
      </c>
      <c r="AN66" s="776">
        <f t="shared" si="22"/>
        <v>228800</v>
      </c>
      <c r="AO66" s="776">
        <f t="shared" si="23"/>
        <v>2974400</v>
      </c>
    </row>
    <row r="67" spans="1:41" s="760" customFormat="1" ht="71.25">
      <c r="A67" s="853">
        <v>25</v>
      </c>
      <c r="B67" s="903" t="s">
        <v>1614</v>
      </c>
      <c r="C67" s="904" t="s">
        <v>1961</v>
      </c>
      <c r="D67" s="904" t="s">
        <v>2296</v>
      </c>
      <c r="E67" s="917" t="s">
        <v>1421</v>
      </c>
      <c r="F67" s="853">
        <v>1</v>
      </c>
      <c r="G67" s="911">
        <v>4</v>
      </c>
      <c r="H67" s="915" t="s">
        <v>83</v>
      </c>
      <c r="I67" s="912">
        <f t="shared" si="0"/>
        <v>4.41</v>
      </c>
      <c r="J67" s="913">
        <v>83200</v>
      </c>
      <c r="K67" s="914">
        <f t="shared" ref="K67:K94" si="50">+J67*I67</f>
        <v>366912</v>
      </c>
      <c r="L67" s="915">
        <v>0</v>
      </c>
      <c r="M67" s="914">
        <f t="shared" si="17"/>
        <v>366912</v>
      </c>
      <c r="N67" s="914">
        <f t="shared" si="18"/>
        <v>4769856</v>
      </c>
      <c r="O67" s="580">
        <v>1</v>
      </c>
      <c r="P67" s="644">
        <f t="shared" si="1"/>
        <v>5</v>
      </c>
      <c r="Q67" s="645" t="str">
        <f t="shared" si="2"/>
        <v>Գ-2</v>
      </c>
      <c r="R67" s="643">
        <f t="shared" si="3"/>
        <v>4.41</v>
      </c>
      <c r="S67" s="776">
        <v>83200</v>
      </c>
      <c r="T67" s="776">
        <f t="shared" si="4"/>
        <v>366912</v>
      </c>
      <c r="U67" s="777">
        <f t="shared" si="5"/>
        <v>0</v>
      </c>
      <c r="V67" s="776">
        <f t="shared" si="19"/>
        <v>366912</v>
      </c>
      <c r="W67" s="776">
        <f t="shared" si="20"/>
        <v>4769856</v>
      </c>
      <c r="X67" s="580">
        <v>1</v>
      </c>
      <c r="Y67" s="644">
        <f t="shared" si="6"/>
        <v>6</v>
      </c>
      <c r="Z67" s="645" t="str">
        <f t="shared" si="7"/>
        <v>Գ-2</v>
      </c>
      <c r="AA67" s="643">
        <f t="shared" si="8"/>
        <v>4.55</v>
      </c>
      <c r="AB67" s="776">
        <v>83200</v>
      </c>
      <c r="AC67" s="776">
        <f t="shared" si="9"/>
        <v>378560</v>
      </c>
      <c r="AD67" s="777">
        <f t="shared" si="10"/>
        <v>0</v>
      </c>
      <c r="AE67" s="776">
        <f t="shared" si="11"/>
        <v>378560</v>
      </c>
      <c r="AF67" s="776">
        <f t="shared" si="21"/>
        <v>4921280</v>
      </c>
      <c r="AG67" s="580">
        <v>1</v>
      </c>
      <c r="AH67" s="644">
        <f t="shared" si="12"/>
        <v>7</v>
      </c>
      <c r="AI67" s="645" t="str">
        <f t="shared" si="13"/>
        <v>Գ-2</v>
      </c>
      <c r="AJ67" s="643">
        <f t="shared" si="14"/>
        <v>4.55</v>
      </c>
      <c r="AK67" s="776">
        <v>83200</v>
      </c>
      <c r="AL67" s="776">
        <f t="shared" si="15"/>
        <v>378560</v>
      </c>
      <c r="AM67" s="777">
        <f t="shared" si="16"/>
        <v>0</v>
      </c>
      <c r="AN67" s="776">
        <f t="shared" si="22"/>
        <v>378560</v>
      </c>
      <c r="AO67" s="776">
        <f t="shared" si="23"/>
        <v>4921280</v>
      </c>
    </row>
    <row r="68" spans="1:41" s="760" customFormat="1" ht="14.25">
      <c r="A68" s="853">
        <v>26</v>
      </c>
      <c r="B68" s="903" t="s">
        <v>687</v>
      </c>
      <c r="C68" s="904" t="s">
        <v>1961</v>
      </c>
      <c r="D68" s="904" t="s">
        <v>2297</v>
      </c>
      <c r="E68" s="903" t="s">
        <v>1237</v>
      </c>
      <c r="F68" s="853">
        <v>1</v>
      </c>
      <c r="G68" s="911">
        <v>6</v>
      </c>
      <c r="H68" s="915" t="s">
        <v>419</v>
      </c>
      <c r="I68" s="912">
        <f t="shared" si="0"/>
        <v>2.2799999999999998</v>
      </c>
      <c r="J68" s="913">
        <v>83200</v>
      </c>
      <c r="K68" s="914">
        <f t="shared" si="50"/>
        <v>189695.99999999997</v>
      </c>
      <c r="L68" s="915">
        <v>0</v>
      </c>
      <c r="M68" s="914">
        <f t="shared" si="17"/>
        <v>189695.99999999997</v>
      </c>
      <c r="N68" s="914">
        <f t="shared" si="18"/>
        <v>2466047.9999999995</v>
      </c>
      <c r="O68" s="580">
        <v>1</v>
      </c>
      <c r="P68" s="644">
        <f t="shared" si="1"/>
        <v>7</v>
      </c>
      <c r="Q68" s="645" t="str">
        <f t="shared" si="2"/>
        <v>Ա-3</v>
      </c>
      <c r="R68" s="643">
        <f t="shared" si="3"/>
        <v>2.2799999999999998</v>
      </c>
      <c r="S68" s="776">
        <v>83200</v>
      </c>
      <c r="T68" s="776">
        <f t="shared" si="4"/>
        <v>189695.99999999997</v>
      </c>
      <c r="U68" s="777">
        <f t="shared" si="5"/>
        <v>0</v>
      </c>
      <c r="V68" s="776">
        <f t="shared" si="19"/>
        <v>189695.99999999997</v>
      </c>
      <c r="W68" s="776">
        <f t="shared" si="20"/>
        <v>2466047.9999999995</v>
      </c>
      <c r="X68" s="580">
        <v>1</v>
      </c>
      <c r="Y68" s="644">
        <f t="shared" si="6"/>
        <v>8</v>
      </c>
      <c r="Z68" s="645" t="str">
        <f t="shared" si="7"/>
        <v>Ա-3</v>
      </c>
      <c r="AA68" s="643">
        <f t="shared" si="8"/>
        <v>2.35</v>
      </c>
      <c r="AB68" s="776">
        <v>83200</v>
      </c>
      <c r="AC68" s="776">
        <f t="shared" si="9"/>
        <v>195520</v>
      </c>
      <c r="AD68" s="777">
        <f t="shared" si="10"/>
        <v>0</v>
      </c>
      <c r="AE68" s="776">
        <f t="shared" si="11"/>
        <v>195520</v>
      </c>
      <c r="AF68" s="776">
        <f t="shared" si="21"/>
        <v>2541760</v>
      </c>
      <c r="AG68" s="580">
        <v>1</v>
      </c>
      <c r="AH68" s="644">
        <f t="shared" si="12"/>
        <v>9</v>
      </c>
      <c r="AI68" s="645" t="str">
        <f t="shared" si="13"/>
        <v>Ա-3</v>
      </c>
      <c r="AJ68" s="643">
        <f t="shared" si="14"/>
        <v>2.35</v>
      </c>
      <c r="AK68" s="776">
        <v>83200</v>
      </c>
      <c r="AL68" s="776">
        <f t="shared" si="15"/>
        <v>195520</v>
      </c>
      <c r="AM68" s="777">
        <f t="shared" si="16"/>
        <v>0</v>
      </c>
      <c r="AN68" s="776">
        <f t="shared" si="22"/>
        <v>195520</v>
      </c>
      <c r="AO68" s="776">
        <f t="shared" si="23"/>
        <v>2541760</v>
      </c>
    </row>
    <row r="69" spans="1:41" s="760" customFormat="1" ht="14.25">
      <c r="A69" s="853">
        <v>27</v>
      </c>
      <c r="B69" s="903" t="s">
        <v>1615</v>
      </c>
      <c r="C69" s="904" t="s">
        <v>1961</v>
      </c>
      <c r="D69" s="904" t="s">
        <v>2290</v>
      </c>
      <c r="E69" s="903" t="s">
        <v>1237</v>
      </c>
      <c r="F69" s="853">
        <v>1</v>
      </c>
      <c r="G69" s="911">
        <v>6</v>
      </c>
      <c r="H69" s="915" t="s">
        <v>419</v>
      </c>
      <c r="I69" s="912">
        <f t="shared" si="0"/>
        <v>2.2799999999999998</v>
      </c>
      <c r="J69" s="913">
        <v>83200</v>
      </c>
      <c r="K69" s="914">
        <f t="shared" si="50"/>
        <v>189695.99999999997</v>
      </c>
      <c r="L69" s="915">
        <v>0</v>
      </c>
      <c r="M69" s="914">
        <f t="shared" si="17"/>
        <v>189695.99999999997</v>
      </c>
      <c r="N69" s="914">
        <f t="shared" si="18"/>
        <v>2466047.9999999995</v>
      </c>
      <c r="O69" s="580">
        <v>1</v>
      </c>
      <c r="P69" s="644">
        <f t="shared" si="1"/>
        <v>7</v>
      </c>
      <c r="Q69" s="645" t="str">
        <f t="shared" si="2"/>
        <v>Ա-3</v>
      </c>
      <c r="R69" s="643">
        <f t="shared" si="3"/>
        <v>2.2799999999999998</v>
      </c>
      <c r="S69" s="776">
        <v>83200</v>
      </c>
      <c r="T69" s="776">
        <f t="shared" si="4"/>
        <v>189695.99999999997</v>
      </c>
      <c r="U69" s="777">
        <f t="shared" si="5"/>
        <v>0</v>
      </c>
      <c r="V69" s="776">
        <f t="shared" si="19"/>
        <v>189695.99999999997</v>
      </c>
      <c r="W69" s="776">
        <f t="shared" si="20"/>
        <v>2466047.9999999995</v>
      </c>
      <c r="X69" s="580">
        <v>1</v>
      </c>
      <c r="Y69" s="644">
        <f t="shared" si="6"/>
        <v>8</v>
      </c>
      <c r="Z69" s="645" t="str">
        <f t="shared" si="7"/>
        <v>Ա-3</v>
      </c>
      <c r="AA69" s="643">
        <f t="shared" si="8"/>
        <v>2.35</v>
      </c>
      <c r="AB69" s="776">
        <v>83200</v>
      </c>
      <c r="AC69" s="776">
        <f t="shared" si="9"/>
        <v>195520</v>
      </c>
      <c r="AD69" s="777">
        <f t="shared" si="10"/>
        <v>0</v>
      </c>
      <c r="AE69" s="776">
        <f t="shared" si="11"/>
        <v>195520</v>
      </c>
      <c r="AF69" s="776">
        <f t="shared" si="21"/>
        <v>2541760</v>
      </c>
      <c r="AG69" s="580">
        <v>1</v>
      </c>
      <c r="AH69" s="644">
        <f t="shared" si="12"/>
        <v>9</v>
      </c>
      <c r="AI69" s="645" t="str">
        <f t="shared" si="13"/>
        <v>Ա-3</v>
      </c>
      <c r="AJ69" s="643">
        <f t="shared" si="14"/>
        <v>2.35</v>
      </c>
      <c r="AK69" s="776">
        <v>83200</v>
      </c>
      <c r="AL69" s="776">
        <f t="shared" si="15"/>
        <v>195520</v>
      </c>
      <c r="AM69" s="777">
        <f t="shared" si="16"/>
        <v>0</v>
      </c>
      <c r="AN69" s="776">
        <f t="shared" si="22"/>
        <v>195520</v>
      </c>
      <c r="AO69" s="776">
        <f t="shared" si="23"/>
        <v>2541760</v>
      </c>
    </row>
    <row r="70" spans="1:41" s="760" customFormat="1" ht="14.25">
      <c r="A70" s="853">
        <v>28</v>
      </c>
      <c r="B70" s="903" t="s">
        <v>1240</v>
      </c>
      <c r="C70" s="904" t="s">
        <v>1961</v>
      </c>
      <c r="D70" s="904" t="s">
        <v>2299</v>
      </c>
      <c r="E70" s="903" t="s">
        <v>1237</v>
      </c>
      <c r="F70" s="853">
        <v>1</v>
      </c>
      <c r="G70" s="911">
        <v>4</v>
      </c>
      <c r="H70" s="915" t="s">
        <v>419</v>
      </c>
      <c r="I70" s="912">
        <f t="shared" si="0"/>
        <v>2.21</v>
      </c>
      <c r="J70" s="913">
        <v>83200</v>
      </c>
      <c r="K70" s="914">
        <f t="shared" si="50"/>
        <v>183872</v>
      </c>
      <c r="L70" s="915">
        <v>0</v>
      </c>
      <c r="M70" s="914">
        <f t="shared" si="17"/>
        <v>183872</v>
      </c>
      <c r="N70" s="914">
        <f t="shared" si="18"/>
        <v>2390336</v>
      </c>
      <c r="O70" s="580">
        <v>1</v>
      </c>
      <c r="P70" s="644">
        <f t="shared" si="1"/>
        <v>5</v>
      </c>
      <c r="Q70" s="645" t="str">
        <f t="shared" si="2"/>
        <v>Ա-3</v>
      </c>
      <c r="R70" s="643">
        <f t="shared" si="3"/>
        <v>2.21</v>
      </c>
      <c r="S70" s="776">
        <v>83200</v>
      </c>
      <c r="T70" s="776">
        <f t="shared" si="4"/>
        <v>183872</v>
      </c>
      <c r="U70" s="777">
        <f t="shared" si="5"/>
        <v>0</v>
      </c>
      <c r="V70" s="776">
        <f t="shared" si="19"/>
        <v>183872</v>
      </c>
      <c r="W70" s="776">
        <f t="shared" si="20"/>
        <v>2390336</v>
      </c>
      <c r="X70" s="580">
        <v>1</v>
      </c>
      <c r="Y70" s="644">
        <f t="shared" si="6"/>
        <v>6</v>
      </c>
      <c r="Z70" s="645" t="str">
        <f t="shared" si="7"/>
        <v>Ա-3</v>
      </c>
      <c r="AA70" s="643">
        <f t="shared" si="8"/>
        <v>2.2799999999999998</v>
      </c>
      <c r="AB70" s="776">
        <v>83200</v>
      </c>
      <c r="AC70" s="776">
        <f t="shared" si="9"/>
        <v>189695.99999999997</v>
      </c>
      <c r="AD70" s="777">
        <f t="shared" si="10"/>
        <v>0</v>
      </c>
      <c r="AE70" s="776">
        <f t="shared" si="11"/>
        <v>189695.99999999997</v>
      </c>
      <c r="AF70" s="776">
        <f t="shared" si="21"/>
        <v>2466047.9999999995</v>
      </c>
      <c r="AG70" s="580">
        <v>1</v>
      </c>
      <c r="AH70" s="644">
        <f t="shared" si="12"/>
        <v>7</v>
      </c>
      <c r="AI70" s="645" t="str">
        <f t="shared" si="13"/>
        <v>Ա-3</v>
      </c>
      <c r="AJ70" s="643">
        <f t="shared" si="14"/>
        <v>2.2799999999999998</v>
      </c>
      <c r="AK70" s="776">
        <v>83200</v>
      </c>
      <c r="AL70" s="776">
        <f t="shared" si="15"/>
        <v>189695.99999999997</v>
      </c>
      <c r="AM70" s="777">
        <f t="shared" si="16"/>
        <v>0</v>
      </c>
      <c r="AN70" s="776">
        <f t="shared" si="22"/>
        <v>189695.99999999997</v>
      </c>
      <c r="AO70" s="776">
        <f t="shared" si="23"/>
        <v>2466047.9999999995</v>
      </c>
    </row>
    <row r="71" spans="1:41" s="760" customFormat="1" ht="14.25">
      <c r="A71" s="853">
        <v>29</v>
      </c>
      <c r="B71" s="903" t="s">
        <v>78</v>
      </c>
      <c r="C71" s="904"/>
      <c r="D71" s="904"/>
      <c r="E71" s="903" t="s">
        <v>1237</v>
      </c>
      <c r="F71" s="853">
        <v>1</v>
      </c>
      <c r="G71" s="911">
        <v>6</v>
      </c>
      <c r="H71" s="915" t="s">
        <v>419</v>
      </c>
      <c r="I71" s="912">
        <f>IF(F71&lt;1,0,IF(H71="Բ-1",IF(G71=0,6.94,IF(G71=1,7.17,IF(G71=2,7.41,IF(G71=3,7.66,IF(OR(G71=5,G71=4),7.92,IF(OR(G71=6,G71=7),8.18,IF(OR(G71=8,G71=9),8.46,IF(OR(G71=10,G71=11,G71=12),8.74,IF(OR(G71=13,G71=14,G71=15),9.03,IF(OR(G71=16,G71=17,G71=18),9.33,9.65)))))))))),IF(H71="Բ-2", IF(G71=0,5.71,IF(G71=1,5.89,IF(G71=2,6.09,IF(G71=3,6.29,IF(OR(G71=5,G71=4),6.5,IF(OR(G71=6,G71=7),6.72,IF(OR(G71=8,G71=9),6.94,IF(OR(G71=10,G71=11,G71=12),7.17,IF(OR(G71=13,G71=14,G71=15),7.41,IF(OR(G71=16,G71=17,G71=18),7.65,7.91)))))))))), IF(H71="Գ-1", IF(G71=0,4.7,IF(G71=1,4.86,IF(G71=2,5.01,IF(G71=3,5.18,IF(OR(G71=5,G71=4),5.35,IF(OR(G71=6,G71=7),5.52,IF(OR(G71=8,G71=9),5.71,IF(OR(G71=10,G71=11,G71=12),5.89,IF(OR(G71=13,G71=14,G71=15),6.09,IF(OR(G71=16,G71=17,G71=18),6.29,6.49)))))))))), IF(H71="Գ-2", IF(G71=0,3.88,IF(G71=1,4.01,IF(G71=2,4.14,IF(G71=3,4.27,IF(OR(G71=5,G71=4),4.41,IF(OR(G71=6,G71=7),4.55,IF(OR(G71=8,G71=9),4.7,IF(OR(G71=10,G71=11,G71=12),4.85,IF(OR(G71=13,G71=14,G71=15),5.01,IF(OR(G71=16,G71=17,G71=18),5.17,5.34)))))))))), IF(H71="Գ-3", IF(G71=0,3.21,IF(G71=1,3.31,IF(G71=2,3.42,IF(G71=3,3.53,IF(OR(G71=5,G71=4),3.64,IF(OR(G71=6,G71=7),3.76,IF(OR(G71=8,G71=9),3.88,IF(OR(G71=10,G71=11,G71=12),4.01,IF(OR(G71=13,G71=14,G71=15),4.13,IF(OR(G71=16,G71=17,G71=18),4.27,4.4)))))))))), IF(H71="Ա-1", IF(G71=0,2.66,IF(G71=1,2.75,IF(G71=2,2.83,IF(G71=3,2.92,IF(OR(G71=5,G71=4),3.02,IF(OR(G71=6,G71=7),3.11,IF(OR(G71=8,G71=9),3.21,IF(OR(G71=10,G71=11,G71=12),3.31,IF(OR(G71=13,G71=14,G71=15),3.42,IF(OR(G71=16,G71=17,G71=18),3.53,3.64)))))))))), IF(H71="Ա-2", IF(G71=0,2.28,IF(G71=1,2.35,IF(G71=2,2.43,IF(G71=3,2.5,IF(OR(G71=5,G71=4),2.58,IF(OR(G71=6,G71=7),2.66,IF(OR(G71=8,G71=9),2.75,IF(OR(G71=10,G71=11,G71=12),2.83,IF(OR(G71=13,G71=14,G71=15),2.92,IF(OR(G71=16,G71=17,G71=18),3.01,3.11)))))))))),IF(H71="Ա-3", IF(G71=0,1.96,IF(G71=1,2.02,IF(G71=2,2.08,IF(G71=3,2.15,IF(OR(G71=5,G71=4),2.21,IF(OR(G71=6,G71=7),2.28,IF(OR(G71=8,G71=9),2.35,IF(OR(G71=10,G71=11,G71=12),2.42,IF(OR(G71=13,G71=14,G71=15),2.5,IF(OR(G71=16,G71=17,G71=18),2.58,2.66)))))))))), IF(H71="Կ-1", IF(G71=0,1.68,IF(G71=1,1.73,IF(G71=2,1.79,IF(G71=3,1.84,IF(OR(G71=5,G71=4),1.9,IF(OR(G71=6,G71=7),1.96,IF(OR(G71=8,G71=9),2.02,IF(OR(G71=10,G71=11,G71=12),2.08,IF(OR(G71=13,G71=14,G71=15),2.14,IF(OR(G71=16,G71=17,G71=18),2.21,2.28)))))))))), IF(H71="Կ-2", IF(G71=0,1.45,IF(G71=1,1.49,IF(G71=2,1.54,IF(G71=3,1.59,IF(OR(G71=5,G71=4),1.63,IF(OR(G71=6,G71=7),1.68,IF(OR(G71=8,G71=9),1.73,IF(OR(G71=10,G71=11,G71=12),1.79,IF(OR(G71=13,G71=14,G71=15),1.84,IF(OR(G71=16,G71=17,G71=18),1.9,1.95)))))))))),IF(H71="Կ-3", IF(G71=0,1.25,IF(G71=1,1.29,IF(G71=2,1.33,IF(G71=3,1.37,IF(OR(G71=5,G71=4),1.41,IF(OR(G71=6,G71=7),1.45,IF(OR(G71=8,G71=9),1.49,IF(OR(G71=10,G71=11,G71=12),1.54,IF(OR(G71=13,G71=14,G71=15),1.58,IF(OR(G71=16,G71=17,G71=18),1.63,1.68)))))))))), "Error"))))))))))))</f>
        <v>2.2799999999999998</v>
      </c>
      <c r="J71" s="913">
        <v>83200</v>
      </c>
      <c r="K71" s="914">
        <f>+J71*I71</f>
        <v>189695.99999999997</v>
      </c>
      <c r="L71" s="915">
        <v>0</v>
      </c>
      <c r="M71" s="914">
        <f>+L71+K71</f>
        <v>189695.99999999997</v>
      </c>
      <c r="N71" s="914">
        <f>+M71*13</f>
        <v>2466047.9999999995</v>
      </c>
      <c r="O71" s="580">
        <v>1</v>
      </c>
      <c r="P71" s="644">
        <f>+G71+1</f>
        <v>7</v>
      </c>
      <c r="Q71" s="645" t="str">
        <f>+H71</f>
        <v>Ա-3</v>
      </c>
      <c r="R71" s="643">
        <f>IF(O71&lt;1,0,IF(Q71="Բ-1",IF(P71=0,6.94,IF(P71=1,7.17,IF(P71=2,7.41,IF(P71=3,7.66,IF(OR(P71=5,P71=4),7.92,IF(OR(P71=6,P71=7),8.18,IF(OR(P71=8,P71=9),8.46,IF(OR(P71=10,P71=11,P71=12),8.74,IF(OR(P71=13,P71=14,P71=15),9.03,IF(OR(P71=16,P71=17,P71=18),9.33,9.65)))))))))),IF(Q71="Բ-2", IF(P71=0,5.71,IF(P71=1,5.89,IF(P71=2,6.09,IF(P71=3,6.29,IF(OR(P71=5,P71=4),6.5,IF(OR(P71=6,P71=7),6.72,IF(OR(P71=8,P71=9),6.94,IF(OR(P71=10,P71=11,P71=12),7.17,IF(OR(P71=13,P71=14,P71=15),7.41,IF(OR(P71=16,P71=17,P71=18),7.65,7.91)))))))))), IF(Q71="Գ-1", IF(P71=0,4.7,IF(P71=1,4.86,IF(P71=2,5.01,IF(P71=3,5.18,IF(OR(P71=5,P71=4),5.35,IF(OR(P71=6,P71=7),5.52,IF(OR(P71=8,P71=9),5.71,IF(OR(P71=10,P71=11,P71=12),5.89,IF(OR(P71=13,P71=14,P71=15),6.09,IF(OR(P71=16,P71=17,P71=18),6.29,6.49)))))))))), IF(Q71="Գ-2", IF(P71=0,3.88,IF(P71=1,4.01,IF(P71=2,4.14,IF(P71=3,4.27,IF(OR(P71=5,P71=4),4.41,IF(OR(P71=6,P71=7),4.55,IF(OR(P71=8,P71=9),4.7,IF(OR(P71=10,P71=11,P71=12),4.85,IF(OR(P71=13,P71=14,P71=15),5.01,IF(OR(P71=16,P71=17,P71=18),5.17,5.34)))))))))), IF(Q71="Գ-3", IF(P71=0,3.21,IF(P71=1,3.31,IF(P71=2,3.42,IF(P71=3,3.53,IF(OR(P71=5,P71=4),3.64,IF(OR(P71=6,P71=7),3.76,IF(OR(P71=8,P71=9),3.88,IF(OR(P71=10,P71=11,P71=12),4.01,IF(OR(P71=13,P71=14,P71=15),4.13,IF(OR(P71=16,P71=17,P71=18),4.27,4.4)))))))))), IF(Q71="Ա-1", IF(P71=0,2.66,IF(P71=1,2.75,IF(P71=2,2.83,IF(P71=3,2.92,IF(OR(P71=5,P71=4),3.02,IF(OR(P71=6,P71=7),3.11,IF(OR(P71=8,P71=9),3.21,IF(OR(P71=10,P71=11,P71=12),3.31,IF(OR(P71=13,P71=14,P71=15),3.42,IF(OR(P71=16,P71=17,P71=18),3.53,3.64)))))))))), IF(Q71="Ա-2", IF(P71=0,2.28,IF(P71=1,2.35,IF(P71=2,2.43,IF(P71=3,2.5,IF(OR(P71=5,P71=4),2.58,IF(OR(P71=6,P71=7),2.66,IF(OR(P71=8,P71=9),2.75,IF(OR(P71=10,P71=11,P71=12),2.83,IF(OR(P71=13,P71=14,P71=15),2.92,IF(OR(P71=16,P71=17,P71=18),3.01,3.11)))))))))),IF(Q71="Ա-3", IF(P71=0,1.96,IF(P71=1,2.02,IF(P71=2,2.08,IF(P71=3,2.15,IF(OR(P71=5,P71=4),2.21,IF(OR(P71=6,P71=7),2.28,IF(OR(P71=8,P71=9),2.35,IF(OR(P71=10,P71=11,P71=12),2.42,IF(OR(P71=13,P71=14,P71=15),2.5,IF(OR(P71=16,P71=17,P71=18),2.58,2.66)))))))))), IF(Q71="Կ-1", IF(P71=0,1.68,IF(P71=1,1.73,IF(P71=2,1.79,IF(P71=3,1.84,IF(OR(P71=5,P71=4),1.9,IF(OR(P71=6,P71=7),1.96,IF(OR(P71=8,P71=9),2.02,IF(OR(P71=10,P71=11,P71=12),2.08,IF(OR(P71=13,P71=14,P71=15),2.14,IF(OR(P71=16,P71=17,P71=18),2.21,2.28)))))))))), IF(Q71="Կ-2", IF(P71=0,1.45,IF(P71=1,1.49,IF(P71=2,1.54,IF(P71=3,1.59,IF(OR(P71=5,P71=4),1.63,IF(OR(P71=6,P71=7),1.68,IF(OR(P71=8,P71=9),1.73,IF(OR(P71=10,P71=11,P71=12),1.79,IF(OR(P71=13,P71=14,P71=15),1.84,IF(OR(P71=16,P71=17,P71=18),1.9,1.95)))))))))),IF(Q71="Կ-3", IF(P71=0,1.25,IF(P71=1,1.29,IF(P71=2,1.33,IF(P71=3,1.37,IF(OR(P71=5,P71=4),1.41,IF(OR(P71=6,P71=7),1.45,IF(OR(P71=8,P71=9),1.49,IF(OR(P71=10,P71=11,P71=12),1.54,IF(OR(P71=13,P71=14,P71=15),1.58,IF(OR(P71=16,P71=17,P71=18),1.63,1.68)))))))))), "Error"))))))))))))</f>
        <v>2.2799999999999998</v>
      </c>
      <c r="S71" s="776">
        <v>83200</v>
      </c>
      <c r="T71" s="776">
        <f>+S71*R71</f>
        <v>189695.99999999997</v>
      </c>
      <c r="U71" s="777">
        <f>+L71</f>
        <v>0</v>
      </c>
      <c r="V71" s="776">
        <f>+U71+T71</f>
        <v>189695.99999999997</v>
      </c>
      <c r="W71" s="776">
        <f>+V71*13</f>
        <v>2466047.9999999995</v>
      </c>
      <c r="X71" s="580">
        <v>1</v>
      </c>
      <c r="Y71" s="644">
        <f>+P71+1</f>
        <v>8</v>
      </c>
      <c r="Z71" s="645" t="str">
        <f>+Q71</f>
        <v>Ա-3</v>
      </c>
      <c r="AA71" s="643">
        <f>IF(X71&lt;1,0,IF(Z71="Բ-1",IF(Y71=0,6.94,IF(Y71=1,7.17,IF(Y71=2,7.41,IF(Y71=3,7.66,IF(OR(Y71=5,Y71=4),7.92,IF(OR(Y71=6,Y71=7),8.18,IF(OR(Y71=8,Y71=9),8.46,IF(OR(Y71=10,Y71=11,Y71=12),8.74,IF(OR(Y71=13,Y71=14,Y71=15),9.03,IF(OR(Y71=16,Y71=17,Y71=18),9.33,9.65)))))))))),IF(Z71="Բ-2", IF(Y71=0,5.71,IF(Y71=1,5.89,IF(Y71=2,6.09,IF(Y71=3,6.29,IF(OR(Y71=5,Y71=4),6.5,IF(OR(Y71=6,Y71=7),6.72,IF(OR(Y71=8,Y71=9),6.94,IF(OR(Y71=10,Y71=11,Y71=12),7.17,IF(OR(Y71=13,Y71=14,Y71=15),7.41,IF(OR(Y71=16,Y71=17,Y71=18),7.65,7.91)))))))))), IF(Z71="Գ-1", IF(Y71=0,4.7,IF(Y71=1,4.86,IF(Y71=2,5.01,IF(Y71=3,5.18,IF(OR(Y71=5,Y71=4),5.35,IF(OR(Y71=6,Y71=7),5.52,IF(OR(Y71=8,Y71=9),5.71,IF(OR(Y71=10,Y71=11,Y71=12),5.89,IF(OR(Y71=13,Y71=14,Y71=15),6.09,IF(OR(Y71=16,Y71=17,Y71=18),6.29,6.49)))))))))), IF(Z71="Գ-2", IF(Y71=0,3.88,IF(Y71=1,4.01,IF(Y71=2,4.14,IF(Y71=3,4.27,IF(OR(Y71=5,Y71=4),4.41,IF(OR(Y71=6,Y71=7),4.55,IF(OR(Y71=8,Y71=9),4.7,IF(OR(Y71=10,Y71=11,Y71=12),4.85,IF(OR(Y71=13,Y71=14,Y71=15),5.01,IF(OR(Y71=16,Y71=17,Y71=18),5.17,5.34)))))))))), IF(Z71="Գ-3", IF(Y71=0,3.21,IF(Y71=1,3.31,IF(Y71=2,3.42,IF(Y71=3,3.53,IF(OR(Y71=5,Y71=4),3.64,IF(OR(Y71=6,Y71=7),3.76,IF(OR(Y71=8,Y71=9),3.88,IF(OR(Y71=10,Y71=11,Y71=12),4.01,IF(OR(Y71=13,Y71=14,Y71=15),4.13,IF(OR(Y71=16,Y71=17,Y71=18),4.27,4.4)))))))))), IF(Z71="Ա-1", IF(Y71=0,2.66,IF(Y71=1,2.75,IF(Y71=2,2.83,IF(Y71=3,2.92,IF(OR(Y71=5,Y71=4),3.02,IF(OR(Y71=6,Y71=7),3.11,IF(OR(Y71=8,Y71=9),3.21,IF(OR(Y71=10,Y71=11,Y71=12),3.31,IF(OR(Y71=13,Y71=14,Y71=15),3.42,IF(OR(Y71=16,Y71=17,Y71=18),3.53,3.64)))))))))), IF(Z71="Ա-2", IF(Y71=0,2.28,IF(Y71=1,2.35,IF(Y71=2,2.43,IF(Y71=3,2.5,IF(OR(Y71=5,Y71=4),2.58,IF(OR(Y71=6,Y71=7),2.66,IF(OR(Y71=8,Y71=9),2.75,IF(OR(Y71=10,Y71=11,Y71=12),2.83,IF(OR(Y71=13,Y71=14,Y71=15),2.92,IF(OR(Y71=16,Y71=17,Y71=18),3.01,3.11)))))))))),IF(Z71="Ա-3", IF(Y71=0,1.96,IF(Y71=1,2.02,IF(Y71=2,2.08,IF(Y71=3,2.15,IF(OR(Y71=5,Y71=4),2.21,IF(OR(Y71=6,Y71=7),2.28,IF(OR(Y71=8,Y71=9),2.35,IF(OR(Y71=10,Y71=11,Y71=12),2.42,IF(OR(Y71=13,Y71=14,Y71=15),2.5,IF(OR(Y71=16,Y71=17,Y71=18),2.58,2.66)))))))))), IF(Z71="Կ-1", IF(Y71=0,1.68,IF(Y71=1,1.73,IF(Y71=2,1.79,IF(Y71=3,1.84,IF(OR(Y71=5,Y71=4),1.9,IF(OR(Y71=6,Y71=7),1.96,IF(OR(Y71=8,Y71=9),2.02,IF(OR(Y71=10,Y71=11,Y71=12),2.08,IF(OR(Y71=13,Y71=14,Y71=15),2.14,IF(OR(Y71=16,Y71=17,Y71=18),2.21,2.28)))))))))), IF(Z71="Կ-2", IF(Y71=0,1.45,IF(Y71=1,1.49,IF(Y71=2,1.54,IF(Y71=3,1.59,IF(OR(Y71=5,Y71=4),1.63,IF(OR(Y71=6,Y71=7),1.68,IF(OR(Y71=8,Y71=9),1.73,IF(OR(Y71=10,Y71=11,Y71=12),1.79,IF(OR(Y71=13,Y71=14,Y71=15),1.84,IF(OR(Y71=16,Y71=17,Y71=18),1.9,1.95)))))))))),IF(Z71="Կ-3", IF(Y71=0,1.25,IF(Y71=1,1.29,IF(Y71=2,1.33,IF(Y71=3,1.37,IF(OR(Y71=5,Y71=4),1.41,IF(OR(Y71=6,Y71=7),1.45,IF(OR(Y71=8,Y71=9),1.49,IF(OR(Y71=10,Y71=11,Y71=12),1.54,IF(OR(Y71=13,Y71=14,Y71=15),1.58,IF(OR(Y71=16,Y71=17,Y71=18),1.63,1.68)))))))))), "Error"))))))))))))</f>
        <v>2.35</v>
      </c>
      <c r="AB71" s="776">
        <v>83200</v>
      </c>
      <c r="AC71" s="776">
        <f>+AB71*AA71</f>
        <v>195520</v>
      </c>
      <c r="AD71" s="777">
        <f>+U71</f>
        <v>0</v>
      </c>
      <c r="AE71" s="776">
        <f>+AD71+AC71</f>
        <v>195520</v>
      </c>
      <c r="AF71" s="776">
        <f>+AE71*13</f>
        <v>2541760</v>
      </c>
      <c r="AG71" s="580">
        <v>1</v>
      </c>
      <c r="AH71" s="644">
        <f>+Y71+1</f>
        <v>9</v>
      </c>
      <c r="AI71" s="645" t="str">
        <f>+Z71</f>
        <v>Ա-3</v>
      </c>
      <c r="AJ71" s="643">
        <f>IF(AG71&lt;1,0,IF(AI71="Բ-1",IF(AH71=0,6.94,IF(AH71=1,7.17,IF(AH71=2,7.41,IF(AH71=3,7.66,IF(OR(AH71=5,AH71=4),7.92,IF(OR(AH71=6,AH71=7),8.18,IF(OR(AH71=8,AH71=9),8.46,IF(OR(AH71=10,AH71=11,AH71=12),8.74,IF(OR(AH71=13,AH71=14,AH71=15),9.03,IF(OR(AH71=16,AH71=17,AH71=18),9.33,9.65)))))))))),IF(AI71="Բ-2", IF(AH71=0,5.71,IF(AH71=1,5.89,IF(AH71=2,6.09,IF(AH71=3,6.29,IF(OR(AH71=5,AH71=4),6.5,IF(OR(AH71=6,AH71=7),6.72,IF(OR(AH71=8,AH71=9),6.94,IF(OR(AH71=10,AH71=11,AH71=12),7.17,IF(OR(AH71=13,AH71=14,AH71=15),7.41,IF(OR(AH71=16,AH71=17,AH71=18),7.65,7.91)))))))))), IF(AI71="Գ-1", IF(AH71=0,4.7,IF(AH71=1,4.86,IF(AH71=2,5.01,IF(AH71=3,5.18,IF(OR(AH71=5,AH71=4),5.35,IF(OR(AH71=6,AH71=7),5.52,IF(OR(AH71=8,AH71=9),5.71,IF(OR(AH71=10,AH71=11,AH71=12),5.89,IF(OR(AH71=13,AH71=14,AH71=15),6.09,IF(OR(AH71=16,AH71=17,AH71=18),6.29,6.49)))))))))), IF(AI71="Գ-2", IF(AH71=0,3.88,IF(AH71=1,4.01,IF(AH71=2,4.14,IF(AH71=3,4.27,IF(OR(AH71=5,AH71=4),4.41,IF(OR(AH71=6,AH71=7),4.55,IF(OR(AH71=8,AH71=9),4.7,IF(OR(AH71=10,AH71=11,AH71=12),4.85,IF(OR(AH71=13,AH71=14,AH71=15),5.01,IF(OR(AH71=16,AH71=17,AH71=18),5.17,5.34)))))))))), IF(AI71="Գ-3", IF(AH71=0,3.21,IF(AH71=1,3.31,IF(AH71=2,3.42,IF(AH71=3,3.53,IF(OR(AH71=5,AH71=4),3.64,IF(OR(AH71=6,AH71=7),3.76,IF(OR(AH71=8,AH71=9),3.88,IF(OR(AH71=10,AH71=11,AH71=12),4.01,IF(OR(AH71=13,AH71=14,AH71=15),4.13,IF(OR(AH71=16,AH71=17,AH71=18),4.27,4.4)))))))))), IF(AI71="Ա-1", IF(AH71=0,2.66,IF(AH71=1,2.75,IF(AH71=2,2.83,IF(AH71=3,2.92,IF(OR(AH71=5,AH71=4),3.02,IF(OR(AH71=6,AH71=7),3.11,IF(OR(AH71=8,AH71=9),3.21,IF(OR(AH71=10,AH71=11,AH71=12),3.31,IF(OR(AH71=13,AH71=14,AH71=15),3.42,IF(OR(AH71=16,AH71=17,AH71=18),3.53,3.64)))))))))), IF(AI71="Ա-2", IF(AH71=0,2.28,IF(AH71=1,2.35,IF(AH71=2,2.43,IF(AH71=3,2.5,IF(OR(AH71=5,AH71=4),2.58,IF(OR(AH71=6,AH71=7),2.66,IF(OR(AH71=8,AH71=9),2.75,IF(OR(AH71=10,AH71=11,AH71=12),2.83,IF(OR(AH71=13,AH71=14,AH71=15),2.92,IF(OR(AH71=16,AH71=17,AH71=18),3.01,3.11)))))))))),IF(AI71="Ա-3", IF(AH71=0,1.96,IF(AH71=1,2.02,IF(AH71=2,2.08,IF(AH71=3,2.15,IF(OR(AH71=5,AH71=4),2.21,IF(OR(AH71=6,AH71=7),2.28,IF(OR(AH71=8,AH71=9),2.35,IF(OR(AH71=10,AH71=11,AH71=12),2.42,IF(OR(AH71=13,AH71=14,AH71=15),2.5,IF(OR(AH71=16,AH71=17,AH71=18),2.58,2.66)))))))))), IF(AI71="Կ-1", IF(AH71=0,1.68,IF(AH71=1,1.73,IF(AH71=2,1.79,IF(AH71=3,1.84,IF(OR(AH71=5,AH71=4),1.9,IF(OR(AH71=6,AH71=7),1.96,IF(OR(AH71=8,AH71=9),2.02,IF(OR(AH71=10,AH71=11,AH71=12),2.08,IF(OR(AH71=13,AH71=14,AH71=15),2.14,IF(OR(AH71=16,AH71=17,AH71=18),2.21,2.28)))))))))), IF(AI71="Կ-2", IF(AH71=0,1.45,IF(AH71=1,1.49,IF(AH71=2,1.54,IF(AH71=3,1.59,IF(OR(AH71=5,AH71=4),1.63,IF(OR(AH71=6,AH71=7),1.68,IF(OR(AH71=8,AH71=9),1.73,IF(OR(AH71=10,AH71=11,AH71=12),1.79,IF(OR(AH71=13,AH71=14,AH71=15),1.84,IF(OR(AH71=16,AH71=17,AH71=18),1.9,1.95)))))))))),IF(AI71="Կ-3", IF(AH71=0,1.25,IF(AH71=1,1.29,IF(AH71=2,1.33,IF(AH71=3,1.37,IF(OR(AH71=5,AH71=4),1.41,IF(OR(AH71=6,AH71=7),1.45,IF(OR(AH71=8,AH71=9),1.49,IF(OR(AH71=10,AH71=11,AH71=12),1.54,IF(OR(AH71=13,AH71=14,AH71=15),1.58,IF(OR(AH71=16,AH71=17,AH71=18),1.63,1.68)))))))))), "Error"))))))))))))</f>
        <v>2.35</v>
      </c>
      <c r="AK71" s="776">
        <v>83200</v>
      </c>
      <c r="AL71" s="776">
        <f>+AK71*AJ71</f>
        <v>195520</v>
      </c>
      <c r="AM71" s="777">
        <f>+AD71</f>
        <v>0</v>
      </c>
      <c r="AN71" s="776">
        <f>+AM71+AL71</f>
        <v>195520</v>
      </c>
      <c r="AO71" s="776">
        <f>+AN71*13</f>
        <v>2541760</v>
      </c>
    </row>
    <row r="72" spans="1:41" s="760" customFormat="1" ht="14.25">
      <c r="A72" s="853">
        <v>30</v>
      </c>
      <c r="B72" s="903" t="s">
        <v>1654</v>
      </c>
      <c r="C72" s="904" t="s">
        <v>1961</v>
      </c>
      <c r="D72" s="904" t="s">
        <v>2301</v>
      </c>
      <c r="E72" s="903" t="s">
        <v>1238</v>
      </c>
      <c r="F72" s="853">
        <v>1</v>
      </c>
      <c r="G72" s="911">
        <v>8</v>
      </c>
      <c r="H72" s="915" t="s">
        <v>86</v>
      </c>
      <c r="I72" s="912">
        <f t="shared" si="0"/>
        <v>2.02</v>
      </c>
      <c r="J72" s="913">
        <v>83200</v>
      </c>
      <c r="K72" s="914">
        <f t="shared" si="50"/>
        <v>168064</v>
      </c>
      <c r="L72" s="915">
        <v>0</v>
      </c>
      <c r="M72" s="914">
        <f t="shared" si="17"/>
        <v>168064</v>
      </c>
      <c r="N72" s="914">
        <f t="shared" si="18"/>
        <v>2184832</v>
      </c>
      <c r="O72" s="580">
        <v>1</v>
      </c>
      <c r="P72" s="644">
        <f t="shared" si="1"/>
        <v>9</v>
      </c>
      <c r="Q72" s="645" t="str">
        <f t="shared" si="2"/>
        <v>Կ-1</v>
      </c>
      <c r="R72" s="643">
        <f t="shared" si="3"/>
        <v>2.02</v>
      </c>
      <c r="S72" s="776">
        <v>83200</v>
      </c>
      <c r="T72" s="776">
        <f t="shared" si="4"/>
        <v>168064</v>
      </c>
      <c r="U72" s="777">
        <f t="shared" si="5"/>
        <v>0</v>
      </c>
      <c r="V72" s="776">
        <f t="shared" si="19"/>
        <v>168064</v>
      </c>
      <c r="W72" s="776">
        <f t="shared" si="20"/>
        <v>2184832</v>
      </c>
      <c r="X72" s="580">
        <v>1</v>
      </c>
      <c r="Y72" s="644">
        <f t="shared" si="6"/>
        <v>10</v>
      </c>
      <c r="Z72" s="645" t="str">
        <f t="shared" si="7"/>
        <v>Կ-1</v>
      </c>
      <c r="AA72" s="643">
        <f t="shared" si="8"/>
        <v>2.08</v>
      </c>
      <c r="AB72" s="776">
        <v>83200</v>
      </c>
      <c r="AC72" s="776">
        <f t="shared" si="9"/>
        <v>173056</v>
      </c>
      <c r="AD72" s="777">
        <f t="shared" si="10"/>
        <v>0</v>
      </c>
      <c r="AE72" s="776">
        <f t="shared" si="11"/>
        <v>173056</v>
      </c>
      <c r="AF72" s="776">
        <f t="shared" si="21"/>
        <v>2249728</v>
      </c>
      <c r="AG72" s="580">
        <v>1</v>
      </c>
      <c r="AH72" s="644">
        <f t="shared" si="12"/>
        <v>11</v>
      </c>
      <c r="AI72" s="645" t="str">
        <f t="shared" si="13"/>
        <v>Կ-1</v>
      </c>
      <c r="AJ72" s="643">
        <f t="shared" si="14"/>
        <v>2.08</v>
      </c>
      <c r="AK72" s="776">
        <v>83200</v>
      </c>
      <c r="AL72" s="776">
        <f t="shared" si="15"/>
        <v>173056</v>
      </c>
      <c r="AM72" s="777">
        <f t="shared" si="16"/>
        <v>0</v>
      </c>
      <c r="AN72" s="776">
        <f t="shared" si="22"/>
        <v>173056</v>
      </c>
      <c r="AO72" s="776">
        <f t="shared" si="23"/>
        <v>2249728</v>
      </c>
    </row>
    <row r="73" spans="1:41" s="760" customFormat="1" ht="14.25">
      <c r="A73" s="853">
        <v>31</v>
      </c>
      <c r="B73" s="903" t="s">
        <v>680</v>
      </c>
      <c r="C73" s="904" t="s">
        <v>1961</v>
      </c>
      <c r="D73" s="904" t="s">
        <v>2276</v>
      </c>
      <c r="E73" s="903" t="s">
        <v>1238</v>
      </c>
      <c r="F73" s="853">
        <v>1</v>
      </c>
      <c r="G73" s="911">
        <v>6</v>
      </c>
      <c r="H73" s="915" t="s">
        <v>86</v>
      </c>
      <c r="I73" s="912">
        <f>IF(F73&lt;1,0,IF(H73="Բ-1",IF(G73=0,6.94,IF(G73=1,7.17,IF(G73=2,7.41,IF(G73=3,7.66,IF(OR(G73=5,G73=4),7.92,IF(OR(G73=6,G73=7),8.18,IF(OR(G73=8,G73=9),8.46,IF(OR(G73=10,G73=11,G73=12),8.74,IF(OR(G73=13,G73=14,G73=15),9.03,IF(OR(G73=16,G73=17,G73=18),9.33,9.65)))))))))),IF(H73="Բ-2", IF(G73=0,5.71,IF(G73=1,5.89,IF(G73=2,6.09,IF(G73=3,6.29,IF(OR(G73=5,G73=4),6.5,IF(OR(G73=6,G73=7),6.72,IF(OR(G73=8,G73=9),6.94,IF(OR(G73=10,G73=11,G73=12),7.17,IF(OR(G73=13,G73=14,G73=15),7.41,IF(OR(G73=16,G73=17,G73=18),7.65,7.91)))))))))), IF(H73="Գ-1", IF(G73=0,4.7,IF(G73=1,4.86,IF(G73=2,5.01,IF(G73=3,5.18,IF(OR(G73=5,G73=4),5.35,IF(OR(G73=6,G73=7),5.52,IF(OR(G73=8,G73=9),5.71,IF(OR(G73=10,G73=11,G73=12),5.89,IF(OR(G73=13,G73=14,G73=15),6.09,IF(OR(G73=16,G73=17,G73=18),6.29,6.49)))))))))), IF(H73="Գ-2", IF(G73=0,3.88,IF(G73=1,4.01,IF(G73=2,4.14,IF(G73=3,4.27,IF(OR(G73=5,G73=4),4.41,IF(OR(G73=6,G73=7),4.55,IF(OR(G73=8,G73=9),4.7,IF(OR(G73=10,G73=11,G73=12),4.85,IF(OR(G73=13,G73=14,G73=15),5.01,IF(OR(G73=16,G73=17,G73=18),5.17,5.34)))))))))), IF(H73="Գ-3", IF(G73=0,3.21,IF(G73=1,3.31,IF(G73=2,3.42,IF(G73=3,3.53,IF(OR(G73=5,G73=4),3.64,IF(OR(G73=6,G73=7),3.76,IF(OR(G73=8,G73=9),3.88,IF(OR(G73=10,G73=11,G73=12),4.01,IF(OR(G73=13,G73=14,G73=15),4.13,IF(OR(G73=16,G73=17,G73=18),4.27,4.4)))))))))), IF(H73="Ա-1", IF(G73=0,2.66,IF(G73=1,2.75,IF(G73=2,2.83,IF(G73=3,2.92,IF(OR(G73=5,G73=4),3.02,IF(OR(G73=6,G73=7),3.11,IF(OR(G73=8,G73=9),3.21,IF(OR(G73=10,G73=11,G73=12),3.31,IF(OR(G73=13,G73=14,G73=15),3.42,IF(OR(G73=16,G73=17,G73=18),3.53,3.64)))))))))), IF(H73="Ա-2", IF(G73=0,2.28,IF(G73=1,2.35,IF(G73=2,2.43,IF(G73=3,2.5,IF(OR(G73=5,G73=4),2.58,IF(OR(G73=6,G73=7),2.66,IF(OR(G73=8,G73=9),2.75,IF(OR(G73=10,G73=11,G73=12),2.83,IF(OR(G73=13,G73=14,G73=15),2.92,IF(OR(G73=16,G73=17,G73=18),3.01,3.11)))))))))),IF(H73="Ա-3", IF(G73=0,1.96,IF(G73=1,2.02,IF(G73=2,2.08,IF(G73=3,2.15,IF(OR(G73=5,G73=4),2.21,IF(OR(G73=6,G73=7),2.28,IF(OR(G73=8,G73=9),2.35,IF(OR(G73=10,G73=11,G73=12),2.42,IF(OR(G73=13,G73=14,G73=15),2.5,IF(OR(G73=16,G73=17,G73=18),2.58,2.66)))))))))), IF(H73="Կ-1", IF(G73=0,1.68,IF(G73=1,1.73,IF(G73=2,1.79,IF(G73=3,1.84,IF(OR(G73=5,G73=4),1.9,IF(OR(G73=6,G73=7),1.96,IF(OR(G73=8,G73=9),2.02,IF(OR(G73=10,G73=11,G73=12),2.08,IF(OR(G73=13,G73=14,G73=15),2.14,IF(OR(G73=16,G73=17,G73=18),2.21,2.28)))))))))), IF(H73="Կ-2", IF(G73=0,1.45,IF(G73=1,1.49,IF(G73=2,1.54,IF(G73=3,1.59,IF(OR(G73=5,G73=4),1.63,IF(OR(G73=6,G73=7),1.68,IF(OR(G73=8,G73=9),1.73,IF(OR(G73=10,G73=11,G73=12),1.79,IF(OR(G73=13,G73=14,G73=15),1.84,IF(OR(G73=16,G73=17,G73=18),1.9,1.95)))))))))),IF(H73="Կ-3", IF(G73=0,1.25,IF(G73=1,1.29,IF(G73=2,1.33,IF(G73=3,1.37,IF(OR(G73=5,G73=4),1.41,IF(OR(G73=6,G73=7),1.45,IF(OR(G73=8,G73=9),1.49,IF(OR(G73=10,G73=11,G73=12),1.54,IF(OR(G73=13,G73=14,G73=15),1.58,IF(OR(G73=16,G73=17,G73=18),1.63,1.68)))))))))), "Error"))))))))))))</f>
        <v>1.96</v>
      </c>
      <c r="J73" s="913">
        <v>83200</v>
      </c>
      <c r="K73" s="914">
        <f>+J73*I73</f>
        <v>163072</v>
      </c>
      <c r="L73" s="915">
        <v>0</v>
      </c>
      <c r="M73" s="914">
        <f>+L73+K73</f>
        <v>163072</v>
      </c>
      <c r="N73" s="914">
        <f>+M73*13</f>
        <v>2119936</v>
      </c>
      <c r="O73" s="580">
        <v>1</v>
      </c>
      <c r="P73" s="644">
        <f>+G73+1</f>
        <v>7</v>
      </c>
      <c r="Q73" s="645" t="str">
        <f>+H73</f>
        <v>Կ-1</v>
      </c>
      <c r="R73" s="643">
        <f>IF(O73&lt;1,0,IF(Q73="Բ-1",IF(P73=0,6.94,IF(P73=1,7.17,IF(P73=2,7.41,IF(P73=3,7.66,IF(OR(P73=5,P73=4),7.92,IF(OR(P73=6,P73=7),8.18,IF(OR(P73=8,P73=9),8.46,IF(OR(P73=10,P73=11,P73=12),8.74,IF(OR(P73=13,P73=14,P73=15),9.03,IF(OR(P73=16,P73=17,P73=18),9.33,9.65)))))))))),IF(Q73="Բ-2", IF(P73=0,5.71,IF(P73=1,5.89,IF(P73=2,6.09,IF(P73=3,6.29,IF(OR(P73=5,P73=4),6.5,IF(OR(P73=6,P73=7),6.72,IF(OR(P73=8,P73=9),6.94,IF(OR(P73=10,P73=11,P73=12),7.17,IF(OR(P73=13,P73=14,P73=15),7.41,IF(OR(P73=16,P73=17,P73=18),7.65,7.91)))))))))), IF(Q73="Գ-1", IF(P73=0,4.7,IF(P73=1,4.86,IF(P73=2,5.01,IF(P73=3,5.18,IF(OR(P73=5,P73=4),5.35,IF(OR(P73=6,P73=7),5.52,IF(OR(P73=8,P73=9),5.71,IF(OR(P73=10,P73=11,P73=12),5.89,IF(OR(P73=13,P73=14,P73=15),6.09,IF(OR(P73=16,P73=17,P73=18),6.29,6.49)))))))))), IF(Q73="Գ-2", IF(P73=0,3.88,IF(P73=1,4.01,IF(P73=2,4.14,IF(P73=3,4.27,IF(OR(P73=5,P73=4),4.41,IF(OR(P73=6,P73=7),4.55,IF(OR(P73=8,P73=9),4.7,IF(OR(P73=10,P73=11,P73=12),4.85,IF(OR(P73=13,P73=14,P73=15),5.01,IF(OR(P73=16,P73=17,P73=18),5.17,5.34)))))))))), IF(Q73="Գ-3", IF(P73=0,3.21,IF(P73=1,3.31,IF(P73=2,3.42,IF(P73=3,3.53,IF(OR(P73=5,P73=4),3.64,IF(OR(P73=6,P73=7),3.76,IF(OR(P73=8,P73=9),3.88,IF(OR(P73=10,P73=11,P73=12),4.01,IF(OR(P73=13,P73=14,P73=15),4.13,IF(OR(P73=16,P73=17,P73=18),4.27,4.4)))))))))), IF(Q73="Ա-1", IF(P73=0,2.66,IF(P73=1,2.75,IF(P73=2,2.83,IF(P73=3,2.92,IF(OR(P73=5,P73=4),3.02,IF(OR(P73=6,P73=7),3.11,IF(OR(P73=8,P73=9),3.21,IF(OR(P73=10,P73=11,P73=12),3.31,IF(OR(P73=13,P73=14,P73=15),3.42,IF(OR(P73=16,P73=17,P73=18),3.53,3.64)))))))))), IF(Q73="Ա-2", IF(P73=0,2.28,IF(P73=1,2.35,IF(P73=2,2.43,IF(P73=3,2.5,IF(OR(P73=5,P73=4),2.58,IF(OR(P73=6,P73=7),2.66,IF(OR(P73=8,P73=9),2.75,IF(OR(P73=10,P73=11,P73=12),2.83,IF(OR(P73=13,P73=14,P73=15),2.92,IF(OR(P73=16,P73=17,P73=18),3.01,3.11)))))))))),IF(Q73="Ա-3", IF(P73=0,1.96,IF(P73=1,2.02,IF(P73=2,2.08,IF(P73=3,2.15,IF(OR(P73=5,P73=4),2.21,IF(OR(P73=6,P73=7),2.28,IF(OR(P73=8,P73=9),2.35,IF(OR(P73=10,P73=11,P73=12),2.42,IF(OR(P73=13,P73=14,P73=15),2.5,IF(OR(P73=16,P73=17,P73=18),2.58,2.66)))))))))), IF(Q73="Կ-1", IF(P73=0,1.68,IF(P73=1,1.73,IF(P73=2,1.79,IF(P73=3,1.84,IF(OR(P73=5,P73=4),1.9,IF(OR(P73=6,P73=7),1.96,IF(OR(P73=8,P73=9),2.02,IF(OR(P73=10,P73=11,P73=12),2.08,IF(OR(P73=13,P73=14,P73=15),2.14,IF(OR(P73=16,P73=17,P73=18),2.21,2.28)))))))))), IF(Q73="Կ-2", IF(P73=0,1.45,IF(P73=1,1.49,IF(P73=2,1.54,IF(P73=3,1.59,IF(OR(P73=5,P73=4),1.63,IF(OR(P73=6,P73=7),1.68,IF(OR(P73=8,P73=9),1.73,IF(OR(P73=10,P73=11,P73=12),1.79,IF(OR(P73=13,P73=14,P73=15),1.84,IF(OR(P73=16,P73=17,P73=18),1.9,1.95)))))))))),IF(Q73="Կ-3", IF(P73=0,1.25,IF(P73=1,1.29,IF(P73=2,1.33,IF(P73=3,1.37,IF(OR(P73=5,P73=4),1.41,IF(OR(P73=6,P73=7),1.45,IF(OR(P73=8,P73=9),1.49,IF(OR(P73=10,P73=11,P73=12),1.54,IF(OR(P73=13,P73=14,P73=15),1.58,IF(OR(P73=16,P73=17,P73=18),1.63,1.68)))))))))), "Error"))))))))))))</f>
        <v>1.96</v>
      </c>
      <c r="S73" s="776">
        <v>83200</v>
      </c>
      <c r="T73" s="776">
        <f>+S73*R73</f>
        <v>163072</v>
      </c>
      <c r="U73" s="777">
        <f>+L73</f>
        <v>0</v>
      </c>
      <c r="V73" s="776">
        <f>+U73+T73</f>
        <v>163072</v>
      </c>
      <c r="W73" s="776">
        <f>+V73*13</f>
        <v>2119936</v>
      </c>
      <c r="X73" s="580">
        <v>1</v>
      </c>
      <c r="Y73" s="644">
        <f>+P73+1</f>
        <v>8</v>
      </c>
      <c r="Z73" s="645" t="str">
        <f>+Q73</f>
        <v>Կ-1</v>
      </c>
      <c r="AA73" s="643">
        <f>IF(X73&lt;1,0,IF(Z73="Բ-1",IF(Y73=0,6.94,IF(Y73=1,7.17,IF(Y73=2,7.41,IF(Y73=3,7.66,IF(OR(Y73=5,Y73=4),7.92,IF(OR(Y73=6,Y73=7),8.18,IF(OR(Y73=8,Y73=9),8.46,IF(OR(Y73=10,Y73=11,Y73=12),8.74,IF(OR(Y73=13,Y73=14,Y73=15),9.03,IF(OR(Y73=16,Y73=17,Y73=18),9.33,9.65)))))))))),IF(Z73="Բ-2", IF(Y73=0,5.71,IF(Y73=1,5.89,IF(Y73=2,6.09,IF(Y73=3,6.29,IF(OR(Y73=5,Y73=4),6.5,IF(OR(Y73=6,Y73=7),6.72,IF(OR(Y73=8,Y73=9),6.94,IF(OR(Y73=10,Y73=11,Y73=12),7.17,IF(OR(Y73=13,Y73=14,Y73=15),7.41,IF(OR(Y73=16,Y73=17,Y73=18),7.65,7.91)))))))))), IF(Z73="Գ-1", IF(Y73=0,4.7,IF(Y73=1,4.86,IF(Y73=2,5.01,IF(Y73=3,5.18,IF(OR(Y73=5,Y73=4),5.35,IF(OR(Y73=6,Y73=7),5.52,IF(OR(Y73=8,Y73=9),5.71,IF(OR(Y73=10,Y73=11,Y73=12),5.89,IF(OR(Y73=13,Y73=14,Y73=15),6.09,IF(OR(Y73=16,Y73=17,Y73=18),6.29,6.49)))))))))), IF(Z73="Գ-2", IF(Y73=0,3.88,IF(Y73=1,4.01,IF(Y73=2,4.14,IF(Y73=3,4.27,IF(OR(Y73=5,Y73=4),4.41,IF(OR(Y73=6,Y73=7),4.55,IF(OR(Y73=8,Y73=9),4.7,IF(OR(Y73=10,Y73=11,Y73=12),4.85,IF(OR(Y73=13,Y73=14,Y73=15),5.01,IF(OR(Y73=16,Y73=17,Y73=18),5.17,5.34)))))))))), IF(Z73="Գ-3", IF(Y73=0,3.21,IF(Y73=1,3.31,IF(Y73=2,3.42,IF(Y73=3,3.53,IF(OR(Y73=5,Y73=4),3.64,IF(OR(Y73=6,Y73=7),3.76,IF(OR(Y73=8,Y73=9),3.88,IF(OR(Y73=10,Y73=11,Y73=12),4.01,IF(OR(Y73=13,Y73=14,Y73=15),4.13,IF(OR(Y73=16,Y73=17,Y73=18),4.27,4.4)))))))))), IF(Z73="Ա-1", IF(Y73=0,2.66,IF(Y73=1,2.75,IF(Y73=2,2.83,IF(Y73=3,2.92,IF(OR(Y73=5,Y73=4),3.02,IF(OR(Y73=6,Y73=7),3.11,IF(OR(Y73=8,Y73=9),3.21,IF(OR(Y73=10,Y73=11,Y73=12),3.31,IF(OR(Y73=13,Y73=14,Y73=15),3.42,IF(OR(Y73=16,Y73=17,Y73=18),3.53,3.64)))))))))), IF(Z73="Ա-2", IF(Y73=0,2.28,IF(Y73=1,2.35,IF(Y73=2,2.43,IF(Y73=3,2.5,IF(OR(Y73=5,Y73=4),2.58,IF(OR(Y73=6,Y73=7),2.66,IF(OR(Y73=8,Y73=9),2.75,IF(OR(Y73=10,Y73=11,Y73=12),2.83,IF(OR(Y73=13,Y73=14,Y73=15),2.92,IF(OR(Y73=16,Y73=17,Y73=18),3.01,3.11)))))))))),IF(Z73="Ա-3", IF(Y73=0,1.96,IF(Y73=1,2.02,IF(Y73=2,2.08,IF(Y73=3,2.15,IF(OR(Y73=5,Y73=4),2.21,IF(OR(Y73=6,Y73=7),2.28,IF(OR(Y73=8,Y73=9),2.35,IF(OR(Y73=10,Y73=11,Y73=12),2.42,IF(OR(Y73=13,Y73=14,Y73=15),2.5,IF(OR(Y73=16,Y73=17,Y73=18),2.58,2.66)))))))))), IF(Z73="Կ-1", IF(Y73=0,1.68,IF(Y73=1,1.73,IF(Y73=2,1.79,IF(Y73=3,1.84,IF(OR(Y73=5,Y73=4),1.9,IF(OR(Y73=6,Y73=7),1.96,IF(OR(Y73=8,Y73=9),2.02,IF(OR(Y73=10,Y73=11,Y73=12),2.08,IF(OR(Y73=13,Y73=14,Y73=15),2.14,IF(OR(Y73=16,Y73=17,Y73=18),2.21,2.28)))))))))), IF(Z73="Կ-2", IF(Y73=0,1.45,IF(Y73=1,1.49,IF(Y73=2,1.54,IF(Y73=3,1.59,IF(OR(Y73=5,Y73=4),1.63,IF(OR(Y73=6,Y73=7),1.68,IF(OR(Y73=8,Y73=9),1.73,IF(OR(Y73=10,Y73=11,Y73=12),1.79,IF(OR(Y73=13,Y73=14,Y73=15),1.84,IF(OR(Y73=16,Y73=17,Y73=18),1.9,1.95)))))))))),IF(Z73="Կ-3", IF(Y73=0,1.25,IF(Y73=1,1.29,IF(Y73=2,1.33,IF(Y73=3,1.37,IF(OR(Y73=5,Y73=4),1.41,IF(OR(Y73=6,Y73=7),1.45,IF(OR(Y73=8,Y73=9),1.49,IF(OR(Y73=10,Y73=11,Y73=12),1.54,IF(OR(Y73=13,Y73=14,Y73=15),1.58,IF(OR(Y73=16,Y73=17,Y73=18),1.63,1.68)))))))))), "Error"))))))))))))</f>
        <v>2.02</v>
      </c>
      <c r="AB73" s="776">
        <v>83200</v>
      </c>
      <c r="AC73" s="776">
        <f>+AB73*AA73</f>
        <v>168064</v>
      </c>
      <c r="AD73" s="777">
        <f>+U73</f>
        <v>0</v>
      </c>
      <c r="AE73" s="776">
        <f>+AD73+AC73</f>
        <v>168064</v>
      </c>
      <c r="AF73" s="776">
        <f>+AE73*13</f>
        <v>2184832</v>
      </c>
      <c r="AG73" s="580">
        <v>1</v>
      </c>
      <c r="AH73" s="644">
        <f>+Y73+1</f>
        <v>9</v>
      </c>
      <c r="AI73" s="645" t="str">
        <f>+Z73</f>
        <v>Կ-1</v>
      </c>
      <c r="AJ73" s="643">
        <f>IF(AG73&lt;1,0,IF(AI73="Բ-1",IF(AH73=0,6.94,IF(AH73=1,7.17,IF(AH73=2,7.41,IF(AH73=3,7.66,IF(OR(AH73=5,AH73=4),7.92,IF(OR(AH73=6,AH73=7),8.18,IF(OR(AH73=8,AH73=9),8.46,IF(OR(AH73=10,AH73=11,AH73=12),8.74,IF(OR(AH73=13,AH73=14,AH73=15),9.03,IF(OR(AH73=16,AH73=17,AH73=18),9.33,9.65)))))))))),IF(AI73="Բ-2", IF(AH73=0,5.71,IF(AH73=1,5.89,IF(AH73=2,6.09,IF(AH73=3,6.29,IF(OR(AH73=5,AH73=4),6.5,IF(OR(AH73=6,AH73=7),6.72,IF(OR(AH73=8,AH73=9),6.94,IF(OR(AH73=10,AH73=11,AH73=12),7.17,IF(OR(AH73=13,AH73=14,AH73=15),7.41,IF(OR(AH73=16,AH73=17,AH73=18),7.65,7.91)))))))))), IF(AI73="Գ-1", IF(AH73=0,4.7,IF(AH73=1,4.86,IF(AH73=2,5.01,IF(AH73=3,5.18,IF(OR(AH73=5,AH73=4),5.35,IF(OR(AH73=6,AH73=7),5.52,IF(OR(AH73=8,AH73=9),5.71,IF(OR(AH73=10,AH73=11,AH73=12),5.89,IF(OR(AH73=13,AH73=14,AH73=15),6.09,IF(OR(AH73=16,AH73=17,AH73=18),6.29,6.49)))))))))), IF(AI73="Գ-2", IF(AH73=0,3.88,IF(AH73=1,4.01,IF(AH73=2,4.14,IF(AH73=3,4.27,IF(OR(AH73=5,AH73=4),4.41,IF(OR(AH73=6,AH73=7),4.55,IF(OR(AH73=8,AH73=9),4.7,IF(OR(AH73=10,AH73=11,AH73=12),4.85,IF(OR(AH73=13,AH73=14,AH73=15),5.01,IF(OR(AH73=16,AH73=17,AH73=18),5.17,5.34)))))))))), IF(AI73="Գ-3", IF(AH73=0,3.21,IF(AH73=1,3.31,IF(AH73=2,3.42,IF(AH73=3,3.53,IF(OR(AH73=5,AH73=4),3.64,IF(OR(AH73=6,AH73=7),3.76,IF(OR(AH73=8,AH73=9),3.88,IF(OR(AH73=10,AH73=11,AH73=12),4.01,IF(OR(AH73=13,AH73=14,AH73=15),4.13,IF(OR(AH73=16,AH73=17,AH73=18),4.27,4.4)))))))))), IF(AI73="Ա-1", IF(AH73=0,2.66,IF(AH73=1,2.75,IF(AH73=2,2.83,IF(AH73=3,2.92,IF(OR(AH73=5,AH73=4),3.02,IF(OR(AH73=6,AH73=7),3.11,IF(OR(AH73=8,AH73=9),3.21,IF(OR(AH73=10,AH73=11,AH73=12),3.31,IF(OR(AH73=13,AH73=14,AH73=15),3.42,IF(OR(AH73=16,AH73=17,AH73=18),3.53,3.64)))))))))), IF(AI73="Ա-2", IF(AH73=0,2.28,IF(AH73=1,2.35,IF(AH73=2,2.43,IF(AH73=3,2.5,IF(OR(AH73=5,AH73=4),2.58,IF(OR(AH73=6,AH73=7),2.66,IF(OR(AH73=8,AH73=9),2.75,IF(OR(AH73=10,AH73=11,AH73=12),2.83,IF(OR(AH73=13,AH73=14,AH73=15),2.92,IF(OR(AH73=16,AH73=17,AH73=18),3.01,3.11)))))))))),IF(AI73="Ա-3", IF(AH73=0,1.96,IF(AH73=1,2.02,IF(AH73=2,2.08,IF(AH73=3,2.15,IF(OR(AH73=5,AH73=4),2.21,IF(OR(AH73=6,AH73=7),2.28,IF(OR(AH73=8,AH73=9),2.35,IF(OR(AH73=10,AH73=11,AH73=12),2.42,IF(OR(AH73=13,AH73=14,AH73=15),2.5,IF(OR(AH73=16,AH73=17,AH73=18),2.58,2.66)))))))))), IF(AI73="Կ-1", IF(AH73=0,1.68,IF(AH73=1,1.73,IF(AH73=2,1.79,IF(AH73=3,1.84,IF(OR(AH73=5,AH73=4),1.9,IF(OR(AH73=6,AH73=7),1.96,IF(OR(AH73=8,AH73=9),2.02,IF(OR(AH73=10,AH73=11,AH73=12),2.08,IF(OR(AH73=13,AH73=14,AH73=15),2.14,IF(OR(AH73=16,AH73=17,AH73=18),2.21,2.28)))))))))), IF(AI73="Կ-2", IF(AH73=0,1.45,IF(AH73=1,1.49,IF(AH73=2,1.54,IF(AH73=3,1.59,IF(OR(AH73=5,AH73=4),1.63,IF(OR(AH73=6,AH73=7),1.68,IF(OR(AH73=8,AH73=9),1.73,IF(OR(AH73=10,AH73=11,AH73=12),1.79,IF(OR(AH73=13,AH73=14,AH73=15),1.84,IF(OR(AH73=16,AH73=17,AH73=18),1.9,1.95)))))))))),IF(AI73="Կ-3", IF(AH73=0,1.25,IF(AH73=1,1.29,IF(AH73=2,1.33,IF(AH73=3,1.37,IF(OR(AH73=5,AH73=4),1.41,IF(OR(AH73=6,AH73=7),1.45,IF(OR(AH73=8,AH73=9),1.49,IF(OR(AH73=10,AH73=11,AH73=12),1.54,IF(OR(AH73=13,AH73=14,AH73=15),1.58,IF(OR(AH73=16,AH73=17,AH73=18),1.63,1.68)))))))))), "Error"))))))))))))</f>
        <v>2.02</v>
      </c>
      <c r="AK73" s="776">
        <v>83200</v>
      </c>
      <c r="AL73" s="776">
        <f>+AK73*AJ73</f>
        <v>168064</v>
      </c>
      <c r="AM73" s="777">
        <f>+AD73</f>
        <v>0</v>
      </c>
      <c r="AN73" s="776">
        <f>+AM73+AL73</f>
        <v>168064</v>
      </c>
      <c r="AO73" s="776">
        <f>+AN73*13</f>
        <v>2184832</v>
      </c>
    </row>
    <row r="74" spans="1:41" s="760" customFormat="1" ht="14.25">
      <c r="A74" s="853">
        <v>32</v>
      </c>
      <c r="B74" s="903" t="s">
        <v>1616</v>
      </c>
      <c r="C74" s="904" t="s">
        <v>1961</v>
      </c>
      <c r="D74" s="904" t="s">
        <v>2301</v>
      </c>
      <c r="E74" s="903" t="s">
        <v>1238</v>
      </c>
      <c r="F74" s="853">
        <v>1</v>
      </c>
      <c r="G74" s="911">
        <v>6</v>
      </c>
      <c r="H74" s="915" t="s">
        <v>86</v>
      </c>
      <c r="I74" s="912">
        <f t="shared" si="0"/>
        <v>1.96</v>
      </c>
      <c r="J74" s="913">
        <v>83200</v>
      </c>
      <c r="K74" s="914">
        <f t="shared" si="50"/>
        <v>163072</v>
      </c>
      <c r="L74" s="915">
        <v>0</v>
      </c>
      <c r="M74" s="914">
        <f t="shared" si="17"/>
        <v>163072</v>
      </c>
      <c r="N74" s="914">
        <f t="shared" si="18"/>
        <v>2119936</v>
      </c>
      <c r="O74" s="580">
        <v>1</v>
      </c>
      <c r="P74" s="644">
        <f t="shared" si="1"/>
        <v>7</v>
      </c>
      <c r="Q74" s="645" t="str">
        <f t="shared" si="2"/>
        <v>Կ-1</v>
      </c>
      <c r="R74" s="643">
        <f t="shared" si="3"/>
        <v>1.96</v>
      </c>
      <c r="S74" s="776">
        <v>83200</v>
      </c>
      <c r="T74" s="776">
        <f t="shared" si="4"/>
        <v>163072</v>
      </c>
      <c r="U74" s="777">
        <f t="shared" si="5"/>
        <v>0</v>
      </c>
      <c r="V74" s="776">
        <f t="shared" si="19"/>
        <v>163072</v>
      </c>
      <c r="W74" s="776">
        <f t="shared" si="20"/>
        <v>2119936</v>
      </c>
      <c r="X74" s="580">
        <v>1</v>
      </c>
      <c r="Y74" s="644">
        <f t="shared" si="6"/>
        <v>8</v>
      </c>
      <c r="Z74" s="645" t="str">
        <f t="shared" si="7"/>
        <v>Կ-1</v>
      </c>
      <c r="AA74" s="643">
        <f t="shared" si="8"/>
        <v>2.02</v>
      </c>
      <c r="AB74" s="776">
        <v>83200</v>
      </c>
      <c r="AC74" s="776">
        <f t="shared" si="9"/>
        <v>168064</v>
      </c>
      <c r="AD74" s="777">
        <f t="shared" si="10"/>
        <v>0</v>
      </c>
      <c r="AE74" s="776">
        <f t="shared" si="11"/>
        <v>168064</v>
      </c>
      <c r="AF74" s="776">
        <f t="shared" si="21"/>
        <v>2184832</v>
      </c>
      <c r="AG74" s="580">
        <v>1</v>
      </c>
      <c r="AH74" s="644">
        <f t="shared" si="12"/>
        <v>9</v>
      </c>
      <c r="AI74" s="645" t="str">
        <f t="shared" si="13"/>
        <v>Կ-1</v>
      </c>
      <c r="AJ74" s="643">
        <f t="shared" si="14"/>
        <v>2.02</v>
      </c>
      <c r="AK74" s="776">
        <v>83200</v>
      </c>
      <c r="AL74" s="776">
        <f t="shared" si="15"/>
        <v>168064</v>
      </c>
      <c r="AM74" s="777">
        <f t="shared" si="16"/>
        <v>0</v>
      </c>
      <c r="AN74" s="776">
        <f t="shared" si="22"/>
        <v>168064</v>
      </c>
      <c r="AO74" s="776">
        <f t="shared" si="23"/>
        <v>2184832</v>
      </c>
    </row>
    <row r="75" spans="1:41" s="760" customFormat="1" ht="14.25">
      <c r="A75" s="853">
        <v>33</v>
      </c>
      <c r="B75" s="903" t="s">
        <v>1388</v>
      </c>
      <c r="C75" s="904" t="s">
        <v>1961</v>
      </c>
      <c r="D75" s="904" t="s">
        <v>2281</v>
      </c>
      <c r="E75" s="903" t="s">
        <v>1238</v>
      </c>
      <c r="F75" s="853">
        <v>1</v>
      </c>
      <c r="G75" s="911">
        <v>5</v>
      </c>
      <c r="H75" s="915" t="s">
        <v>86</v>
      </c>
      <c r="I75" s="912">
        <f t="shared" si="0"/>
        <v>1.9</v>
      </c>
      <c r="J75" s="913">
        <v>83200</v>
      </c>
      <c r="K75" s="914">
        <f t="shared" si="50"/>
        <v>158080</v>
      </c>
      <c r="L75" s="915">
        <v>0</v>
      </c>
      <c r="M75" s="914">
        <f t="shared" si="17"/>
        <v>158080</v>
      </c>
      <c r="N75" s="914">
        <f t="shared" si="18"/>
        <v>2055040</v>
      </c>
      <c r="O75" s="580">
        <v>1</v>
      </c>
      <c r="P75" s="644">
        <f t="shared" si="1"/>
        <v>6</v>
      </c>
      <c r="Q75" s="645" t="str">
        <f t="shared" si="2"/>
        <v>Կ-1</v>
      </c>
      <c r="R75" s="643">
        <f t="shared" si="3"/>
        <v>1.96</v>
      </c>
      <c r="S75" s="776">
        <v>83200</v>
      </c>
      <c r="T75" s="776">
        <f t="shared" si="4"/>
        <v>163072</v>
      </c>
      <c r="U75" s="777">
        <f t="shared" si="5"/>
        <v>0</v>
      </c>
      <c r="V75" s="776">
        <f t="shared" si="19"/>
        <v>163072</v>
      </c>
      <c r="W75" s="776">
        <f t="shared" si="20"/>
        <v>2119936</v>
      </c>
      <c r="X75" s="580">
        <v>1</v>
      </c>
      <c r="Y75" s="644">
        <f t="shared" si="6"/>
        <v>7</v>
      </c>
      <c r="Z75" s="645" t="str">
        <f t="shared" si="7"/>
        <v>Կ-1</v>
      </c>
      <c r="AA75" s="643">
        <f t="shared" si="8"/>
        <v>1.96</v>
      </c>
      <c r="AB75" s="776">
        <v>83200</v>
      </c>
      <c r="AC75" s="776">
        <f t="shared" si="9"/>
        <v>163072</v>
      </c>
      <c r="AD75" s="777">
        <f t="shared" si="10"/>
        <v>0</v>
      </c>
      <c r="AE75" s="776">
        <f t="shared" si="11"/>
        <v>163072</v>
      </c>
      <c r="AF75" s="776">
        <f t="shared" si="21"/>
        <v>2119936</v>
      </c>
      <c r="AG75" s="580">
        <v>1</v>
      </c>
      <c r="AH75" s="644">
        <f t="shared" si="12"/>
        <v>8</v>
      </c>
      <c r="AI75" s="645" t="str">
        <f t="shared" si="13"/>
        <v>Կ-1</v>
      </c>
      <c r="AJ75" s="643">
        <f t="shared" si="14"/>
        <v>2.02</v>
      </c>
      <c r="AK75" s="776">
        <v>83200</v>
      </c>
      <c r="AL75" s="776">
        <f t="shared" si="15"/>
        <v>168064</v>
      </c>
      <c r="AM75" s="777">
        <f t="shared" si="16"/>
        <v>0</v>
      </c>
      <c r="AN75" s="776">
        <f t="shared" si="22"/>
        <v>168064</v>
      </c>
      <c r="AO75" s="776">
        <f t="shared" si="23"/>
        <v>2184832</v>
      </c>
    </row>
    <row r="76" spans="1:41" s="760" customFormat="1" ht="14.25">
      <c r="A76" s="853">
        <v>34</v>
      </c>
      <c r="B76" s="903" t="s">
        <v>749</v>
      </c>
      <c r="C76" s="904" t="s">
        <v>1961</v>
      </c>
      <c r="D76" s="904" t="s">
        <v>2295</v>
      </c>
      <c r="E76" s="903" t="s">
        <v>1238</v>
      </c>
      <c r="F76" s="853">
        <v>1</v>
      </c>
      <c r="G76" s="911">
        <v>6</v>
      </c>
      <c r="H76" s="915" t="s">
        <v>86</v>
      </c>
      <c r="I76" s="912">
        <f t="shared" si="0"/>
        <v>1.96</v>
      </c>
      <c r="J76" s="913">
        <v>83200</v>
      </c>
      <c r="K76" s="914">
        <f t="shared" si="50"/>
        <v>163072</v>
      </c>
      <c r="L76" s="915">
        <v>0</v>
      </c>
      <c r="M76" s="914">
        <f t="shared" si="17"/>
        <v>163072</v>
      </c>
      <c r="N76" s="914">
        <f t="shared" si="18"/>
        <v>2119936</v>
      </c>
      <c r="O76" s="580">
        <v>1</v>
      </c>
      <c r="P76" s="644">
        <f t="shared" si="1"/>
        <v>7</v>
      </c>
      <c r="Q76" s="645" t="str">
        <f t="shared" si="2"/>
        <v>Կ-1</v>
      </c>
      <c r="R76" s="643">
        <f t="shared" si="3"/>
        <v>1.96</v>
      </c>
      <c r="S76" s="776">
        <v>83200</v>
      </c>
      <c r="T76" s="776">
        <f t="shared" si="4"/>
        <v>163072</v>
      </c>
      <c r="U76" s="777">
        <f t="shared" si="5"/>
        <v>0</v>
      </c>
      <c r="V76" s="776">
        <f t="shared" si="19"/>
        <v>163072</v>
      </c>
      <c r="W76" s="776">
        <f t="shared" si="20"/>
        <v>2119936</v>
      </c>
      <c r="X76" s="580">
        <v>1</v>
      </c>
      <c r="Y76" s="644">
        <f t="shared" si="6"/>
        <v>8</v>
      </c>
      <c r="Z76" s="645" t="str">
        <f t="shared" si="7"/>
        <v>Կ-1</v>
      </c>
      <c r="AA76" s="643">
        <f t="shared" si="8"/>
        <v>2.02</v>
      </c>
      <c r="AB76" s="776">
        <v>83200</v>
      </c>
      <c r="AC76" s="776">
        <f t="shared" si="9"/>
        <v>168064</v>
      </c>
      <c r="AD76" s="777">
        <f t="shared" si="10"/>
        <v>0</v>
      </c>
      <c r="AE76" s="776">
        <f t="shared" si="11"/>
        <v>168064</v>
      </c>
      <c r="AF76" s="776">
        <f t="shared" si="21"/>
        <v>2184832</v>
      </c>
      <c r="AG76" s="580">
        <v>1</v>
      </c>
      <c r="AH76" s="644">
        <f t="shared" si="12"/>
        <v>9</v>
      </c>
      <c r="AI76" s="645" t="str">
        <f t="shared" si="13"/>
        <v>Կ-1</v>
      </c>
      <c r="AJ76" s="643">
        <f t="shared" si="14"/>
        <v>2.02</v>
      </c>
      <c r="AK76" s="776">
        <v>83200</v>
      </c>
      <c r="AL76" s="776">
        <f t="shared" si="15"/>
        <v>168064</v>
      </c>
      <c r="AM76" s="777">
        <f t="shared" si="16"/>
        <v>0</v>
      </c>
      <c r="AN76" s="776">
        <f t="shared" si="22"/>
        <v>168064</v>
      </c>
      <c r="AO76" s="776">
        <f t="shared" si="23"/>
        <v>2184832</v>
      </c>
    </row>
    <row r="77" spans="1:41" s="760" customFormat="1" ht="14.25">
      <c r="A77" s="853">
        <v>35</v>
      </c>
      <c r="B77" s="903" t="s">
        <v>809</v>
      </c>
      <c r="C77" s="904" t="s">
        <v>1961</v>
      </c>
      <c r="D77" s="904" t="s">
        <v>2295</v>
      </c>
      <c r="E77" s="903" t="s">
        <v>1238</v>
      </c>
      <c r="F77" s="853">
        <v>1</v>
      </c>
      <c r="G77" s="911">
        <v>6</v>
      </c>
      <c r="H77" s="915" t="s">
        <v>86</v>
      </c>
      <c r="I77" s="912">
        <f t="shared" si="0"/>
        <v>1.96</v>
      </c>
      <c r="J77" s="913">
        <v>83200</v>
      </c>
      <c r="K77" s="914">
        <f t="shared" si="50"/>
        <v>163072</v>
      </c>
      <c r="L77" s="915">
        <v>0</v>
      </c>
      <c r="M77" s="914">
        <f t="shared" si="17"/>
        <v>163072</v>
      </c>
      <c r="N77" s="914">
        <f t="shared" si="18"/>
        <v>2119936</v>
      </c>
      <c r="O77" s="580">
        <v>1</v>
      </c>
      <c r="P77" s="644">
        <f t="shared" si="1"/>
        <v>7</v>
      </c>
      <c r="Q77" s="645" t="str">
        <f t="shared" si="2"/>
        <v>Կ-1</v>
      </c>
      <c r="R77" s="643">
        <f t="shared" si="3"/>
        <v>1.96</v>
      </c>
      <c r="S77" s="776">
        <v>83200</v>
      </c>
      <c r="T77" s="776">
        <f t="shared" si="4"/>
        <v>163072</v>
      </c>
      <c r="U77" s="777">
        <f t="shared" si="5"/>
        <v>0</v>
      </c>
      <c r="V77" s="776">
        <f t="shared" si="19"/>
        <v>163072</v>
      </c>
      <c r="W77" s="776">
        <f t="shared" si="20"/>
        <v>2119936</v>
      </c>
      <c r="X77" s="580">
        <v>1</v>
      </c>
      <c r="Y77" s="644">
        <f t="shared" si="6"/>
        <v>8</v>
      </c>
      <c r="Z77" s="645" t="str">
        <f t="shared" si="7"/>
        <v>Կ-1</v>
      </c>
      <c r="AA77" s="643">
        <f t="shared" si="8"/>
        <v>2.02</v>
      </c>
      <c r="AB77" s="776">
        <v>83200</v>
      </c>
      <c r="AC77" s="776">
        <f t="shared" si="9"/>
        <v>168064</v>
      </c>
      <c r="AD77" s="777">
        <f t="shared" si="10"/>
        <v>0</v>
      </c>
      <c r="AE77" s="776">
        <f t="shared" si="11"/>
        <v>168064</v>
      </c>
      <c r="AF77" s="776">
        <f t="shared" si="21"/>
        <v>2184832</v>
      </c>
      <c r="AG77" s="580">
        <v>1</v>
      </c>
      <c r="AH77" s="644">
        <f t="shared" si="12"/>
        <v>9</v>
      </c>
      <c r="AI77" s="645" t="str">
        <f t="shared" si="13"/>
        <v>Կ-1</v>
      </c>
      <c r="AJ77" s="643">
        <f t="shared" si="14"/>
        <v>2.02</v>
      </c>
      <c r="AK77" s="776">
        <v>83200</v>
      </c>
      <c r="AL77" s="776">
        <f t="shared" si="15"/>
        <v>168064</v>
      </c>
      <c r="AM77" s="777">
        <f t="shared" si="16"/>
        <v>0</v>
      </c>
      <c r="AN77" s="776">
        <f t="shared" si="22"/>
        <v>168064</v>
      </c>
      <c r="AO77" s="776">
        <f t="shared" si="23"/>
        <v>2184832</v>
      </c>
    </row>
    <row r="78" spans="1:41" s="760" customFormat="1" ht="14.25">
      <c r="A78" s="853">
        <v>36</v>
      </c>
      <c r="B78" s="903" t="s">
        <v>3276</v>
      </c>
      <c r="C78" s="904" t="s">
        <v>1960</v>
      </c>
      <c r="D78" s="904" t="s">
        <v>2285</v>
      </c>
      <c r="E78" s="903" t="s">
        <v>1238</v>
      </c>
      <c r="F78" s="853">
        <v>1</v>
      </c>
      <c r="G78" s="911">
        <v>1</v>
      </c>
      <c r="H78" s="915" t="s">
        <v>86</v>
      </c>
      <c r="I78" s="912">
        <f t="shared" si="0"/>
        <v>1.73</v>
      </c>
      <c r="J78" s="913">
        <v>83200</v>
      </c>
      <c r="K78" s="914">
        <f t="shared" si="50"/>
        <v>143936</v>
      </c>
      <c r="L78" s="915">
        <v>0</v>
      </c>
      <c r="M78" s="914">
        <f t="shared" si="17"/>
        <v>143936</v>
      </c>
      <c r="N78" s="914">
        <f t="shared" si="18"/>
        <v>1871168</v>
      </c>
      <c r="O78" s="580">
        <v>1</v>
      </c>
      <c r="P78" s="644">
        <f t="shared" si="1"/>
        <v>2</v>
      </c>
      <c r="Q78" s="645" t="str">
        <f t="shared" si="2"/>
        <v>Կ-1</v>
      </c>
      <c r="R78" s="643">
        <f t="shared" si="3"/>
        <v>1.79</v>
      </c>
      <c r="S78" s="776">
        <v>83200</v>
      </c>
      <c r="T78" s="776">
        <f t="shared" si="4"/>
        <v>148928</v>
      </c>
      <c r="U78" s="777">
        <f t="shared" si="5"/>
        <v>0</v>
      </c>
      <c r="V78" s="776">
        <f t="shared" si="19"/>
        <v>148928</v>
      </c>
      <c r="W78" s="776">
        <f t="shared" si="20"/>
        <v>1936064</v>
      </c>
      <c r="X78" s="580">
        <v>1</v>
      </c>
      <c r="Y78" s="644">
        <f t="shared" si="6"/>
        <v>3</v>
      </c>
      <c r="Z78" s="645" t="str">
        <f t="shared" si="7"/>
        <v>Կ-1</v>
      </c>
      <c r="AA78" s="643">
        <f t="shared" si="8"/>
        <v>1.84</v>
      </c>
      <c r="AB78" s="776">
        <v>83200</v>
      </c>
      <c r="AC78" s="776">
        <f t="shared" si="9"/>
        <v>153088</v>
      </c>
      <c r="AD78" s="777">
        <f t="shared" si="10"/>
        <v>0</v>
      </c>
      <c r="AE78" s="776">
        <f t="shared" si="11"/>
        <v>153088</v>
      </c>
      <c r="AF78" s="776">
        <f t="shared" si="21"/>
        <v>1990144</v>
      </c>
      <c r="AG78" s="580">
        <v>1</v>
      </c>
      <c r="AH78" s="644">
        <f t="shared" si="12"/>
        <v>4</v>
      </c>
      <c r="AI78" s="645" t="str">
        <f t="shared" si="13"/>
        <v>Կ-1</v>
      </c>
      <c r="AJ78" s="643">
        <f t="shared" si="14"/>
        <v>1.9</v>
      </c>
      <c r="AK78" s="776">
        <v>83200</v>
      </c>
      <c r="AL78" s="776">
        <f t="shared" si="15"/>
        <v>158080</v>
      </c>
      <c r="AM78" s="777">
        <f t="shared" si="16"/>
        <v>0</v>
      </c>
      <c r="AN78" s="776">
        <f t="shared" si="22"/>
        <v>158080</v>
      </c>
      <c r="AO78" s="776">
        <f t="shared" si="23"/>
        <v>2055040</v>
      </c>
    </row>
    <row r="79" spans="1:41" s="760" customFormat="1" ht="14.25">
      <c r="A79" s="853">
        <v>37</v>
      </c>
      <c r="B79" s="903" t="s">
        <v>3277</v>
      </c>
      <c r="C79" s="904" t="s">
        <v>1960</v>
      </c>
      <c r="D79" s="904" t="s">
        <v>3278</v>
      </c>
      <c r="E79" s="903" t="s">
        <v>1238</v>
      </c>
      <c r="F79" s="853">
        <v>1</v>
      </c>
      <c r="G79" s="911">
        <v>1</v>
      </c>
      <c r="H79" s="915" t="s">
        <v>86</v>
      </c>
      <c r="I79" s="912">
        <f>IF(F79&lt;1,0,IF(H79="Բ-1",IF(G79=0,6.94,IF(G79=1,7.17,IF(G79=2,7.41,IF(G79=3,7.66,IF(OR(G79=5,G79=4),7.92,IF(OR(G79=6,G79=7),8.18,IF(OR(G79=8,G79=9),8.46,IF(OR(G79=10,G79=11,G79=12),8.74,IF(OR(G79=13,G79=14,G79=15),9.03,IF(OR(G79=16,G79=17,G79=18),9.33,9.65)))))))))),IF(H79="Բ-2", IF(G79=0,5.71,IF(G79=1,5.89,IF(G79=2,6.09,IF(G79=3,6.29,IF(OR(G79=5,G79=4),6.5,IF(OR(G79=6,G79=7),6.72,IF(OR(G79=8,G79=9),6.94,IF(OR(G79=10,G79=11,G79=12),7.17,IF(OR(G79=13,G79=14,G79=15),7.41,IF(OR(G79=16,G79=17,G79=18),7.65,7.91)))))))))), IF(H79="Գ-1", IF(G79=0,4.7,IF(G79=1,4.86,IF(G79=2,5.01,IF(G79=3,5.18,IF(OR(G79=5,G79=4),5.35,IF(OR(G79=6,G79=7),5.52,IF(OR(G79=8,G79=9),5.71,IF(OR(G79=10,G79=11,G79=12),5.89,IF(OR(G79=13,G79=14,G79=15),6.09,IF(OR(G79=16,G79=17,G79=18),6.29,6.49)))))))))), IF(H79="Գ-2", IF(G79=0,3.88,IF(G79=1,4.01,IF(G79=2,4.14,IF(G79=3,4.27,IF(OR(G79=5,G79=4),4.41,IF(OR(G79=6,G79=7),4.55,IF(OR(G79=8,G79=9),4.7,IF(OR(G79=10,G79=11,G79=12),4.85,IF(OR(G79=13,G79=14,G79=15),5.01,IF(OR(G79=16,G79=17,G79=18),5.17,5.34)))))))))), IF(H79="Գ-3", IF(G79=0,3.21,IF(G79=1,3.31,IF(G79=2,3.42,IF(G79=3,3.53,IF(OR(G79=5,G79=4),3.64,IF(OR(G79=6,G79=7),3.76,IF(OR(G79=8,G79=9),3.88,IF(OR(G79=10,G79=11,G79=12),4.01,IF(OR(G79=13,G79=14,G79=15),4.13,IF(OR(G79=16,G79=17,G79=18),4.27,4.4)))))))))), IF(H79="Ա-1", IF(G79=0,2.66,IF(G79=1,2.75,IF(G79=2,2.83,IF(G79=3,2.92,IF(OR(G79=5,G79=4),3.02,IF(OR(G79=6,G79=7),3.11,IF(OR(G79=8,G79=9),3.21,IF(OR(G79=10,G79=11,G79=12),3.31,IF(OR(G79=13,G79=14,G79=15),3.42,IF(OR(G79=16,G79=17,G79=18),3.53,3.64)))))))))), IF(H79="Ա-2", IF(G79=0,2.28,IF(G79=1,2.35,IF(G79=2,2.43,IF(G79=3,2.5,IF(OR(G79=5,G79=4),2.58,IF(OR(G79=6,G79=7),2.66,IF(OR(G79=8,G79=9),2.75,IF(OR(G79=10,G79=11,G79=12),2.83,IF(OR(G79=13,G79=14,G79=15),2.92,IF(OR(G79=16,G79=17,G79=18),3.01,3.11)))))))))),IF(H79="Ա-3", IF(G79=0,1.96,IF(G79=1,2.02,IF(G79=2,2.08,IF(G79=3,2.15,IF(OR(G79=5,G79=4),2.21,IF(OR(G79=6,G79=7),2.28,IF(OR(G79=8,G79=9),2.35,IF(OR(G79=10,G79=11,G79=12),2.42,IF(OR(G79=13,G79=14,G79=15),2.5,IF(OR(G79=16,G79=17,G79=18),2.58,2.66)))))))))), IF(H79="Կ-1", IF(G79=0,1.68,IF(G79=1,1.73,IF(G79=2,1.79,IF(G79=3,1.84,IF(OR(G79=5,G79=4),1.9,IF(OR(G79=6,G79=7),1.96,IF(OR(G79=8,G79=9),2.02,IF(OR(G79=10,G79=11,G79=12),2.08,IF(OR(G79=13,G79=14,G79=15),2.14,IF(OR(G79=16,G79=17,G79=18),2.21,2.28)))))))))), IF(H79="Կ-2", IF(G79=0,1.45,IF(G79=1,1.49,IF(G79=2,1.54,IF(G79=3,1.59,IF(OR(G79=5,G79=4),1.63,IF(OR(G79=6,G79=7),1.68,IF(OR(G79=8,G79=9),1.73,IF(OR(G79=10,G79=11,G79=12),1.79,IF(OR(G79=13,G79=14,G79=15),1.84,IF(OR(G79=16,G79=17,G79=18),1.9,1.95)))))))))),IF(H79="Կ-3", IF(G79=0,1.25,IF(G79=1,1.29,IF(G79=2,1.33,IF(G79=3,1.37,IF(OR(G79=5,G79=4),1.41,IF(OR(G79=6,G79=7),1.45,IF(OR(G79=8,G79=9),1.49,IF(OR(G79=10,G79=11,G79=12),1.54,IF(OR(G79=13,G79=14,G79=15),1.58,IF(OR(G79=16,G79=17,G79=18),1.63,1.68)))))))))), "Error"))))))))))))</f>
        <v>1.73</v>
      </c>
      <c r="J79" s="913">
        <v>83200</v>
      </c>
      <c r="K79" s="914">
        <f>+J79*I79</f>
        <v>143936</v>
      </c>
      <c r="L79" s="915">
        <v>0</v>
      </c>
      <c r="M79" s="914">
        <f>+L79+K79</f>
        <v>143936</v>
      </c>
      <c r="N79" s="914">
        <f>+M79*13</f>
        <v>1871168</v>
      </c>
      <c r="O79" s="580">
        <v>1</v>
      </c>
      <c r="P79" s="644">
        <f>+G79+1</f>
        <v>2</v>
      </c>
      <c r="Q79" s="645" t="str">
        <f>+H79</f>
        <v>Կ-1</v>
      </c>
      <c r="R79" s="643">
        <f>IF(O79&lt;1,0,IF(Q79="Բ-1",IF(P79=0,6.94,IF(P79=1,7.17,IF(P79=2,7.41,IF(P79=3,7.66,IF(OR(P79=5,P79=4),7.92,IF(OR(P79=6,P79=7),8.18,IF(OR(P79=8,P79=9),8.46,IF(OR(P79=10,P79=11,P79=12),8.74,IF(OR(P79=13,P79=14,P79=15),9.03,IF(OR(P79=16,P79=17,P79=18),9.33,9.65)))))))))),IF(Q79="Բ-2", IF(P79=0,5.71,IF(P79=1,5.89,IF(P79=2,6.09,IF(P79=3,6.29,IF(OR(P79=5,P79=4),6.5,IF(OR(P79=6,P79=7),6.72,IF(OR(P79=8,P79=9),6.94,IF(OR(P79=10,P79=11,P79=12),7.17,IF(OR(P79=13,P79=14,P79=15),7.41,IF(OR(P79=16,P79=17,P79=18),7.65,7.91)))))))))), IF(Q79="Գ-1", IF(P79=0,4.7,IF(P79=1,4.86,IF(P79=2,5.01,IF(P79=3,5.18,IF(OR(P79=5,P79=4),5.35,IF(OR(P79=6,P79=7),5.52,IF(OR(P79=8,P79=9),5.71,IF(OR(P79=10,P79=11,P79=12),5.89,IF(OR(P79=13,P79=14,P79=15),6.09,IF(OR(P79=16,P79=17,P79=18),6.29,6.49)))))))))), IF(Q79="Գ-2", IF(P79=0,3.88,IF(P79=1,4.01,IF(P79=2,4.14,IF(P79=3,4.27,IF(OR(P79=5,P79=4),4.41,IF(OR(P79=6,P79=7),4.55,IF(OR(P79=8,P79=9),4.7,IF(OR(P79=10,P79=11,P79=12),4.85,IF(OR(P79=13,P79=14,P79=15),5.01,IF(OR(P79=16,P79=17,P79=18),5.17,5.34)))))))))), IF(Q79="Գ-3", IF(P79=0,3.21,IF(P79=1,3.31,IF(P79=2,3.42,IF(P79=3,3.53,IF(OR(P79=5,P79=4),3.64,IF(OR(P79=6,P79=7),3.76,IF(OR(P79=8,P79=9),3.88,IF(OR(P79=10,P79=11,P79=12),4.01,IF(OR(P79=13,P79=14,P79=15),4.13,IF(OR(P79=16,P79=17,P79=18),4.27,4.4)))))))))), IF(Q79="Ա-1", IF(P79=0,2.66,IF(P79=1,2.75,IF(P79=2,2.83,IF(P79=3,2.92,IF(OR(P79=5,P79=4),3.02,IF(OR(P79=6,P79=7),3.11,IF(OR(P79=8,P79=9),3.21,IF(OR(P79=10,P79=11,P79=12),3.31,IF(OR(P79=13,P79=14,P79=15),3.42,IF(OR(P79=16,P79=17,P79=18),3.53,3.64)))))))))), IF(Q79="Ա-2", IF(P79=0,2.28,IF(P79=1,2.35,IF(P79=2,2.43,IF(P79=3,2.5,IF(OR(P79=5,P79=4),2.58,IF(OR(P79=6,P79=7),2.66,IF(OR(P79=8,P79=9),2.75,IF(OR(P79=10,P79=11,P79=12),2.83,IF(OR(P79=13,P79=14,P79=15),2.92,IF(OR(P79=16,P79=17,P79=18),3.01,3.11)))))))))),IF(Q79="Ա-3", IF(P79=0,1.96,IF(P79=1,2.02,IF(P79=2,2.08,IF(P79=3,2.15,IF(OR(P79=5,P79=4),2.21,IF(OR(P79=6,P79=7),2.28,IF(OR(P79=8,P79=9),2.35,IF(OR(P79=10,P79=11,P79=12),2.42,IF(OR(P79=13,P79=14,P79=15),2.5,IF(OR(P79=16,P79=17,P79=18),2.58,2.66)))))))))), IF(Q79="Կ-1", IF(P79=0,1.68,IF(P79=1,1.73,IF(P79=2,1.79,IF(P79=3,1.84,IF(OR(P79=5,P79=4),1.9,IF(OR(P79=6,P79=7),1.96,IF(OR(P79=8,P79=9),2.02,IF(OR(P79=10,P79=11,P79=12),2.08,IF(OR(P79=13,P79=14,P79=15),2.14,IF(OR(P79=16,P79=17,P79=18),2.21,2.28)))))))))), IF(Q79="Կ-2", IF(P79=0,1.45,IF(P79=1,1.49,IF(P79=2,1.54,IF(P79=3,1.59,IF(OR(P79=5,P79=4),1.63,IF(OR(P79=6,P79=7),1.68,IF(OR(P79=8,P79=9),1.73,IF(OR(P79=10,P79=11,P79=12),1.79,IF(OR(P79=13,P79=14,P79=15),1.84,IF(OR(P79=16,P79=17,P79=18),1.9,1.95)))))))))),IF(Q79="Կ-3", IF(P79=0,1.25,IF(P79=1,1.29,IF(P79=2,1.33,IF(P79=3,1.37,IF(OR(P79=5,P79=4),1.41,IF(OR(P79=6,P79=7),1.45,IF(OR(P79=8,P79=9),1.49,IF(OR(P79=10,P79=11,P79=12),1.54,IF(OR(P79=13,P79=14,P79=15),1.58,IF(OR(P79=16,P79=17,P79=18),1.63,1.68)))))))))), "Error"))))))))))))</f>
        <v>1.79</v>
      </c>
      <c r="S79" s="776">
        <v>83200</v>
      </c>
      <c r="T79" s="776">
        <f>+S79*R79</f>
        <v>148928</v>
      </c>
      <c r="U79" s="777">
        <f>+L79</f>
        <v>0</v>
      </c>
      <c r="V79" s="776">
        <f>+U79+T79</f>
        <v>148928</v>
      </c>
      <c r="W79" s="776">
        <f>+V79*13</f>
        <v>1936064</v>
      </c>
      <c r="X79" s="580">
        <v>1</v>
      </c>
      <c r="Y79" s="644">
        <f>+P79+1</f>
        <v>3</v>
      </c>
      <c r="Z79" s="645" t="str">
        <f>+Q79</f>
        <v>Կ-1</v>
      </c>
      <c r="AA79" s="643">
        <f>IF(X79&lt;1,0,IF(Z79="Բ-1",IF(Y79=0,6.94,IF(Y79=1,7.17,IF(Y79=2,7.41,IF(Y79=3,7.66,IF(OR(Y79=5,Y79=4),7.92,IF(OR(Y79=6,Y79=7),8.18,IF(OR(Y79=8,Y79=9),8.46,IF(OR(Y79=10,Y79=11,Y79=12),8.74,IF(OR(Y79=13,Y79=14,Y79=15),9.03,IF(OR(Y79=16,Y79=17,Y79=18),9.33,9.65)))))))))),IF(Z79="Բ-2", IF(Y79=0,5.71,IF(Y79=1,5.89,IF(Y79=2,6.09,IF(Y79=3,6.29,IF(OR(Y79=5,Y79=4),6.5,IF(OR(Y79=6,Y79=7),6.72,IF(OR(Y79=8,Y79=9),6.94,IF(OR(Y79=10,Y79=11,Y79=12),7.17,IF(OR(Y79=13,Y79=14,Y79=15),7.41,IF(OR(Y79=16,Y79=17,Y79=18),7.65,7.91)))))))))), IF(Z79="Գ-1", IF(Y79=0,4.7,IF(Y79=1,4.86,IF(Y79=2,5.01,IF(Y79=3,5.18,IF(OR(Y79=5,Y79=4),5.35,IF(OR(Y79=6,Y79=7),5.52,IF(OR(Y79=8,Y79=9),5.71,IF(OR(Y79=10,Y79=11,Y79=12),5.89,IF(OR(Y79=13,Y79=14,Y79=15),6.09,IF(OR(Y79=16,Y79=17,Y79=18),6.29,6.49)))))))))), IF(Z79="Գ-2", IF(Y79=0,3.88,IF(Y79=1,4.01,IF(Y79=2,4.14,IF(Y79=3,4.27,IF(OR(Y79=5,Y79=4),4.41,IF(OR(Y79=6,Y79=7),4.55,IF(OR(Y79=8,Y79=9),4.7,IF(OR(Y79=10,Y79=11,Y79=12),4.85,IF(OR(Y79=13,Y79=14,Y79=15),5.01,IF(OR(Y79=16,Y79=17,Y79=18),5.17,5.34)))))))))), IF(Z79="Գ-3", IF(Y79=0,3.21,IF(Y79=1,3.31,IF(Y79=2,3.42,IF(Y79=3,3.53,IF(OR(Y79=5,Y79=4),3.64,IF(OR(Y79=6,Y79=7),3.76,IF(OR(Y79=8,Y79=9),3.88,IF(OR(Y79=10,Y79=11,Y79=12),4.01,IF(OR(Y79=13,Y79=14,Y79=15),4.13,IF(OR(Y79=16,Y79=17,Y79=18),4.27,4.4)))))))))), IF(Z79="Ա-1", IF(Y79=0,2.66,IF(Y79=1,2.75,IF(Y79=2,2.83,IF(Y79=3,2.92,IF(OR(Y79=5,Y79=4),3.02,IF(OR(Y79=6,Y79=7),3.11,IF(OR(Y79=8,Y79=9),3.21,IF(OR(Y79=10,Y79=11,Y79=12),3.31,IF(OR(Y79=13,Y79=14,Y79=15),3.42,IF(OR(Y79=16,Y79=17,Y79=18),3.53,3.64)))))))))), IF(Z79="Ա-2", IF(Y79=0,2.28,IF(Y79=1,2.35,IF(Y79=2,2.43,IF(Y79=3,2.5,IF(OR(Y79=5,Y79=4),2.58,IF(OR(Y79=6,Y79=7),2.66,IF(OR(Y79=8,Y79=9),2.75,IF(OR(Y79=10,Y79=11,Y79=12),2.83,IF(OR(Y79=13,Y79=14,Y79=15),2.92,IF(OR(Y79=16,Y79=17,Y79=18),3.01,3.11)))))))))),IF(Z79="Ա-3", IF(Y79=0,1.96,IF(Y79=1,2.02,IF(Y79=2,2.08,IF(Y79=3,2.15,IF(OR(Y79=5,Y79=4),2.21,IF(OR(Y79=6,Y79=7),2.28,IF(OR(Y79=8,Y79=9),2.35,IF(OR(Y79=10,Y79=11,Y79=12),2.42,IF(OR(Y79=13,Y79=14,Y79=15),2.5,IF(OR(Y79=16,Y79=17,Y79=18),2.58,2.66)))))))))), IF(Z79="Կ-1", IF(Y79=0,1.68,IF(Y79=1,1.73,IF(Y79=2,1.79,IF(Y79=3,1.84,IF(OR(Y79=5,Y79=4),1.9,IF(OR(Y79=6,Y79=7),1.96,IF(OR(Y79=8,Y79=9),2.02,IF(OR(Y79=10,Y79=11,Y79=12),2.08,IF(OR(Y79=13,Y79=14,Y79=15),2.14,IF(OR(Y79=16,Y79=17,Y79=18),2.21,2.28)))))))))), IF(Z79="Կ-2", IF(Y79=0,1.45,IF(Y79=1,1.49,IF(Y79=2,1.54,IF(Y79=3,1.59,IF(OR(Y79=5,Y79=4),1.63,IF(OR(Y79=6,Y79=7),1.68,IF(OR(Y79=8,Y79=9),1.73,IF(OR(Y79=10,Y79=11,Y79=12),1.79,IF(OR(Y79=13,Y79=14,Y79=15),1.84,IF(OR(Y79=16,Y79=17,Y79=18),1.9,1.95)))))))))),IF(Z79="Կ-3", IF(Y79=0,1.25,IF(Y79=1,1.29,IF(Y79=2,1.33,IF(Y79=3,1.37,IF(OR(Y79=5,Y79=4),1.41,IF(OR(Y79=6,Y79=7),1.45,IF(OR(Y79=8,Y79=9),1.49,IF(OR(Y79=10,Y79=11,Y79=12),1.54,IF(OR(Y79=13,Y79=14,Y79=15),1.58,IF(OR(Y79=16,Y79=17,Y79=18),1.63,1.68)))))))))), "Error"))))))))))))</f>
        <v>1.84</v>
      </c>
      <c r="AB79" s="776">
        <v>83200</v>
      </c>
      <c r="AC79" s="776">
        <f>+AB79*AA79</f>
        <v>153088</v>
      </c>
      <c r="AD79" s="777">
        <f>+U79</f>
        <v>0</v>
      </c>
      <c r="AE79" s="776">
        <f>+AD79+AC79</f>
        <v>153088</v>
      </c>
      <c r="AF79" s="776">
        <f>+AE79*13</f>
        <v>1990144</v>
      </c>
      <c r="AG79" s="580">
        <v>1</v>
      </c>
      <c r="AH79" s="644">
        <f>+Y79+1</f>
        <v>4</v>
      </c>
      <c r="AI79" s="645" t="str">
        <f>+Z79</f>
        <v>Կ-1</v>
      </c>
      <c r="AJ79" s="643">
        <f>IF(AG79&lt;1,0,IF(AI79="Բ-1",IF(AH79=0,6.94,IF(AH79=1,7.17,IF(AH79=2,7.41,IF(AH79=3,7.66,IF(OR(AH79=5,AH79=4),7.92,IF(OR(AH79=6,AH79=7),8.18,IF(OR(AH79=8,AH79=9),8.46,IF(OR(AH79=10,AH79=11,AH79=12),8.74,IF(OR(AH79=13,AH79=14,AH79=15),9.03,IF(OR(AH79=16,AH79=17,AH79=18),9.33,9.65)))))))))),IF(AI79="Բ-2", IF(AH79=0,5.71,IF(AH79=1,5.89,IF(AH79=2,6.09,IF(AH79=3,6.29,IF(OR(AH79=5,AH79=4),6.5,IF(OR(AH79=6,AH79=7),6.72,IF(OR(AH79=8,AH79=9),6.94,IF(OR(AH79=10,AH79=11,AH79=12),7.17,IF(OR(AH79=13,AH79=14,AH79=15),7.41,IF(OR(AH79=16,AH79=17,AH79=18),7.65,7.91)))))))))), IF(AI79="Գ-1", IF(AH79=0,4.7,IF(AH79=1,4.86,IF(AH79=2,5.01,IF(AH79=3,5.18,IF(OR(AH79=5,AH79=4),5.35,IF(OR(AH79=6,AH79=7),5.52,IF(OR(AH79=8,AH79=9),5.71,IF(OR(AH79=10,AH79=11,AH79=12),5.89,IF(OR(AH79=13,AH79=14,AH79=15),6.09,IF(OR(AH79=16,AH79=17,AH79=18),6.29,6.49)))))))))), IF(AI79="Գ-2", IF(AH79=0,3.88,IF(AH79=1,4.01,IF(AH79=2,4.14,IF(AH79=3,4.27,IF(OR(AH79=5,AH79=4),4.41,IF(OR(AH79=6,AH79=7),4.55,IF(OR(AH79=8,AH79=9),4.7,IF(OR(AH79=10,AH79=11,AH79=12),4.85,IF(OR(AH79=13,AH79=14,AH79=15),5.01,IF(OR(AH79=16,AH79=17,AH79=18),5.17,5.34)))))))))), IF(AI79="Գ-3", IF(AH79=0,3.21,IF(AH79=1,3.31,IF(AH79=2,3.42,IF(AH79=3,3.53,IF(OR(AH79=5,AH79=4),3.64,IF(OR(AH79=6,AH79=7),3.76,IF(OR(AH79=8,AH79=9),3.88,IF(OR(AH79=10,AH79=11,AH79=12),4.01,IF(OR(AH79=13,AH79=14,AH79=15),4.13,IF(OR(AH79=16,AH79=17,AH79=18),4.27,4.4)))))))))), IF(AI79="Ա-1", IF(AH79=0,2.66,IF(AH79=1,2.75,IF(AH79=2,2.83,IF(AH79=3,2.92,IF(OR(AH79=5,AH79=4),3.02,IF(OR(AH79=6,AH79=7),3.11,IF(OR(AH79=8,AH79=9),3.21,IF(OR(AH79=10,AH79=11,AH79=12),3.31,IF(OR(AH79=13,AH79=14,AH79=15),3.42,IF(OR(AH79=16,AH79=17,AH79=18),3.53,3.64)))))))))), IF(AI79="Ա-2", IF(AH79=0,2.28,IF(AH79=1,2.35,IF(AH79=2,2.43,IF(AH79=3,2.5,IF(OR(AH79=5,AH79=4),2.58,IF(OR(AH79=6,AH79=7),2.66,IF(OR(AH79=8,AH79=9),2.75,IF(OR(AH79=10,AH79=11,AH79=12),2.83,IF(OR(AH79=13,AH79=14,AH79=15),2.92,IF(OR(AH79=16,AH79=17,AH79=18),3.01,3.11)))))))))),IF(AI79="Ա-3", IF(AH79=0,1.96,IF(AH79=1,2.02,IF(AH79=2,2.08,IF(AH79=3,2.15,IF(OR(AH79=5,AH79=4),2.21,IF(OR(AH79=6,AH79=7),2.28,IF(OR(AH79=8,AH79=9),2.35,IF(OR(AH79=10,AH79=11,AH79=12),2.42,IF(OR(AH79=13,AH79=14,AH79=15),2.5,IF(OR(AH79=16,AH79=17,AH79=18),2.58,2.66)))))))))), IF(AI79="Կ-1", IF(AH79=0,1.68,IF(AH79=1,1.73,IF(AH79=2,1.79,IF(AH79=3,1.84,IF(OR(AH79=5,AH79=4),1.9,IF(OR(AH79=6,AH79=7),1.96,IF(OR(AH79=8,AH79=9),2.02,IF(OR(AH79=10,AH79=11,AH79=12),2.08,IF(OR(AH79=13,AH79=14,AH79=15),2.14,IF(OR(AH79=16,AH79=17,AH79=18),2.21,2.28)))))))))), IF(AI79="Կ-2", IF(AH79=0,1.45,IF(AH79=1,1.49,IF(AH79=2,1.54,IF(AH79=3,1.59,IF(OR(AH79=5,AH79=4),1.63,IF(OR(AH79=6,AH79=7),1.68,IF(OR(AH79=8,AH79=9),1.73,IF(OR(AH79=10,AH79=11,AH79=12),1.79,IF(OR(AH79=13,AH79=14,AH79=15),1.84,IF(OR(AH79=16,AH79=17,AH79=18),1.9,1.95)))))))))),IF(AI79="Կ-3", IF(AH79=0,1.25,IF(AH79=1,1.29,IF(AH79=2,1.33,IF(AH79=3,1.37,IF(OR(AH79=5,AH79=4),1.41,IF(OR(AH79=6,AH79=7),1.45,IF(OR(AH79=8,AH79=9),1.49,IF(OR(AH79=10,AH79=11,AH79=12),1.54,IF(OR(AH79=13,AH79=14,AH79=15),1.58,IF(OR(AH79=16,AH79=17,AH79=18),1.63,1.68)))))))))), "Error"))))))))))))</f>
        <v>1.9</v>
      </c>
      <c r="AK79" s="776">
        <v>83200</v>
      </c>
      <c r="AL79" s="776">
        <f>+AK79*AJ79</f>
        <v>158080</v>
      </c>
      <c r="AM79" s="777">
        <f>+AD79</f>
        <v>0</v>
      </c>
      <c r="AN79" s="776">
        <f>+AM79+AL79</f>
        <v>158080</v>
      </c>
      <c r="AO79" s="776">
        <f>+AN79*13</f>
        <v>2055040</v>
      </c>
    </row>
    <row r="80" spans="1:41" s="760" customFormat="1" ht="14.25">
      <c r="A80" s="853">
        <v>38</v>
      </c>
      <c r="B80" s="903" t="s">
        <v>78</v>
      </c>
      <c r="C80" s="904"/>
      <c r="D80" s="904"/>
      <c r="E80" s="903" t="s">
        <v>1238</v>
      </c>
      <c r="F80" s="853">
        <v>1</v>
      </c>
      <c r="G80" s="911">
        <v>6</v>
      </c>
      <c r="H80" s="915" t="s">
        <v>86</v>
      </c>
      <c r="I80" s="912">
        <f>IF(F80&lt;1,0,IF(H80="Բ-1",IF(G80=0,6.94,IF(G80=1,7.17,IF(G80=2,7.41,IF(G80=3,7.66,IF(OR(G80=5,G80=4),7.92,IF(OR(G80=6,G80=7),8.18,IF(OR(G80=8,G80=9),8.46,IF(OR(G80=10,G80=11,G80=12),8.74,IF(OR(G80=13,G80=14,G80=15),9.03,IF(OR(G80=16,G80=17,G80=18),9.33,9.65)))))))))),IF(H80="Բ-2", IF(G80=0,5.71,IF(G80=1,5.89,IF(G80=2,6.09,IF(G80=3,6.29,IF(OR(G80=5,G80=4),6.5,IF(OR(G80=6,G80=7),6.72,IF(OR(G80=8,G80=9),6.94,IF(OR(G80=10,G80=11,G80=12),7.17,IF(OR(G80=13,G80=14,G80=15),7.41,IF(OR(G80=16,G80=17,G80=18),7.65,7.91)))))))))), IF(H80="Գ-1", IF(G80=0,4.7,IF(G80=1,4.86,IF(G80=2,5.01,IF(G80=3,5.18,IF(OR(G80=5,G80=4),5.35,IF(OR(G80=6,G80=7),5.52,IF(OR(G80=8,G80=9),5.71,IF(OR(G80=10,G80=11,G80=12),5.89,IF(OR(G80=13,G80=14,G80=15),6.09,IF(OR(G80=16,G80=17,G80=18),6.29,6.49)))))))))), IF(H80="Գ-2", IF(G80=0,3.88,IF(G80=1,4.01,IF(G80=2,4.14,IF(G80=3,4.27,IF(OR(G80=5,G80=4),4.41,IF(OR(G80=6,G80=7),4.55,IF(OR(G80=8,G80=9),4.7,IF(OR(G80=10,G80=11,G80=12),4.85,IF(OR(G80=13,G80=14,G80=15),5.01,IF(OR(G80=16,G80=17,G80=18),5.17,5.34)))))))))), IF(H80="Գ-3", IF(G80=0,3.21,IF(G80=1,3.31,IF(G80=2,3.42,IF(G80=3,3.53,IF(OR(G80=5,G80=4),3.64,IF(OR(G80=6,G80=7),3.76,IF(OR(G80=8,G80=9),3.88,IF(OR(G80=10,G80=11,G80=12),4.01,IF(OR(G80=13,G80=14,G80=15),4.13,IF(OR(G80=16,G80=17,G80=18),4.27,4.4)))))))))), IF(H80="Ա-1", IF(G80=0,2.66,IF(G80=1,2.75,IF(G80=2,2.83,IF(G80=3,2.92,IF(OR(G80=5,G80=4),3.02,IF(OR(G80=6,G80=7),3.11,IF(OR(G80=8,G80=9),3.21,IF(OR(G80=10,G80=11,G80=12),3.31,IF(OR(G80=13,G80=14,G80=15),3.42,IF(OR(G80=16,G80=17,G80=18),3.53,3.64)))))))))), IF(H80="Ա-2", IF(G80=0,2.28,IF(G80=1,2.35,IF(G80=2,2.43,IF(G80=3,2.5,IF(OR(G80=5,G80=4),2.58,IF(OR(G80=6,G80=7),2.66,IF(OR(G80=8,G80=9),2.75,IF(OR(G80=10,G80=11,G80=12),2.83,IF(OR(G80=13,G80=14,G80=15),2.92,IF(OR(G80=16,G80=17,G80=18),3.01,3.11)))))))))),IF(H80="Ա-3", IF(G80=0,1.96,IF(G80=1,2.02,IF(G80=2,2.08,IF(G80=3,2.15,IF(OR(G80=5,G80=4),2.21,IF(OR(G80=6,G80=7),2.28,IF(OR(G80=8,G80=9),2.35,IF(OR(G80=10,G80=11,G80=12),2.42,IF(OR(G80=13,G80=14,G80=15),2.5,IF(OR(G80=16,G80=17,G80=18),2.58,2.66)))))))))), IF(H80="Կ-1", IF(G80=0,1.68,IF(G80=1,1.73,IF(G80=2,1.79,IF(G80=3,1.84,IF(OR(G80=5,G80=4),1.9,IF(OR(G80=6,G80=7),1.96,IF(OR(G80=8,G80=9),2.02,IF(OR(G80=10,G80=11,G80=12),2.08,IF(OR(G80=13,G80=14,G80=15),2.14,IF(OR(G80=16,G80=17,G80=18),2.21,2.28)))))))))), IF(H80="Կ-2", IF(G80=0,1.45,IF(G80=1,1.49,IF(G80=2,1.54,IF(G80=3,1.59,IF(OR(G80=5,G80=4),1.63,IF(OR(G80=6,G80=7),1.68,IF(OR(G80=8,G80=9),1.73,IF(OR(G80=10,G80=11,G80=12),1.79,IF(OR(G80=13,G80=14,G80=15),1.84,IF(OR(G80=16,G80=17,G80=18),1.9,1.95)))))))))),IF(H80="Կ-3", IF(G80=0,1.25,IF(G80=1,1.29,IF(G80=2,1.33,IF(G80=3,1.37,IF(OR(G80=5,G80=4),1.41,IF(OR(G80=6,G80=7),1.45,IF(OR(G80=8,G80=9),1.49,IF(OR(G80=10,G80=11,G80=12),1.54,IF(OR(G80=13,G80=14,G80=15),1.58,IF(OR(G80=16,G80=17,G80=18),1.63,1.68)))))))))), "Error"))))))))))))</f>
        <v>1.96</v>
      </c>
      <c r="J80" s="913">
        <v>83200</v>
      </c>
      <c r="K80" s="914">
        <f>+J80*I80</f>
        <v>163072</v>
      </c>
      <c r="L80" s="915">
        <v>0</v>
      </c>
      <c r="M80" s="914">
        <f>+L80+K80</f>
        <v>163072</v>
      </c>
      <c r="N80" s="914">
        <f>+M80*13</f>
        <v>2119936</v>
      </c>
      <c r="O80" s="580">
        <v>1</v>
      </c>
      <c r="P80" s="644">
        <f>+G80+1</f>
        <v>7</v>
      </c>
      <c r="Q80" s="645" t="str">
        <f>+H80</f>
        <v>Կ-1</v>
      </c>
      <c r="R80" s="643">
        <f>IF(O80&lt;1,0,IF(Q80="Բ-1",IF(P80=0,6.94,IF(P80=1,7.17,IF(P80=2,7.41,IF(P80=3,7.66,IF(OR(P80=5,P80=4),7.92,IF(OR(P80=6,P80=7),8.18,IF(OR(P80=8,P80=9),8.46,IF(OR(P80=10,P80=11,P80=12),8.74,IF(OR(P80=13,P80=14,P80=15),9.03,IF(OR(P80=16,P80=17,P80=18),9.33,9.65)))))))))),IF(Q80="Բ-2", IF(P80=0,5.71,IF(P80=1,5.89,IF(P80=2,6.09,IF(P80=3,6.29,IF(OR(P80=5,P80=4),6.5,IF(OR(P80=6,P80=7),6.72,IF(OR(P80=8,P80=9),6.94,IF(OR(P80=10,P80=11,P80=12),7.17,IF(OR(P80=13,P80=14,P80=15),7.41,IF(OR(P80=16,P80=17,P80=18),7.65,7.91)))))))))), IF(Q80="Գ-1", IF(P80=0,4.7,IF(P80=1,4.86,IF(P80=2,5.01,IF(P80=3,5.18,IF(OR(P80=5,P80=4),5.35,IF(OR(P80=6,P80=7),5.52,IF(OR(P80=8,P80=9),5.71,IF(OR(P80=10,P80=11,P80=12),5.89,IF(OR(P80=13,P80=14,P80=15),6.09,IF(OR(P80=16,P80=17,P80=18),6.29,6.49)))))))))), IF(Q80="Գ-2", IF(P80=0,3.88,IF(P80=1,4.01,IF(P80=2,4.14,IF(P80=3,4.27,IF(OR(P80=5,P80=4),4.41,IF(OR(P80=6,P80=7),4.55,IF(OR(P80=8,P80=9),4.7,IF(OR(P80=10,P80=11,P80=12),4.85,IF(OR(P80=13,P80=14,P80=15),5.01,IF(OR(P80=16,P80=17,P80=18),5.17,5.34)))))))))), IF(Q80="Գ-3", IF(P80=0,3.21,IF(P80=1,3.31,IF(P80=2,3.42,IF(P80=3,3.53,IF(OR(P80=5,P80=4),3.64,IF(OR(P80=6,P80=7),3.76,IF(OR(P80=8,P80=9),3.88,IF(OR(P80=10,P80=11,P80=12),4.01,IF(OR(P80=13,P80=14,P80=15),4.13,IF(OR(P80=16,P80=17,P80=18),4.27,4.4)))))))))), IF(Q80="Ա-1", IF(P80=0,2.66,IF(P80=1,2.75,IF(P80=2,2.83,IF(P80=3,2.92,IF(OR(P80=5,P80=4),3.02,IF(OR(P80=6,P80=7),3.11,IF(OR(P80=8,P80=9),3.21,IF(OR(P80=10,P80=11,P80=12),3.31,IF(OR(P80=13,P80=14,P80=15),3.42,IF(OR(P80=16,P80=17,P80=18),3.53,3.64)))))))))), IF(Q80="Ա-2", IF(P80=0,2.28,IF(P80=1,2.35,IF(P80=2,2.43,IF(P80=3,2.5,IF(OR(P80=5,P80=4),2.58,IF(OR(P80=6,P80=7),2.66,IF(OR(P80=8,P80=9),2.75,IF(OR(P80=10,P80=11,P80=12),2.83,IF(OR(P80=13,P80=14,P80=15),2.92,IF(OR(P80=16,P80=17,P80=18),3.01,3.11)))))))))),IF(Q80="Ա-3", IF(P80=0,1.96,IF(P80=1,2.02,IF(P80=2,2.08,IF(P80=3,2.15,IF(OR(P80=5,P80=4),2.21,IF(OR(P80=6,P80=7),2.28,IF(OR(P80=8,P80=9),2.35,IF(OR(P80=10,P80=11,P80=12),2.42,IF(OR(P80=13,P80=14,P80=15),2.5,IF(OR(P80=16,P80=17,P80=18),2.58,2.66)))))))))), IF(Q80="Կ-1", IF(P80=0,1.68,IF(P80=1,1.73,IF(P80=2,1.79,IF(P80=3,1.84,IF(OR(P80=5,P80=4),1.9,IF(OR(P80=6,P80=7),1.96,IF(OR(P80=8,P80=9),2.02,IF(OR(P80=10,P80=11,P80=12),2.08,IF(OR(P80=13,P80=14,P80=15),2.14,IF(OR(P80=16,P80=17,P80=18),2.21,2.28)))))))))), IF(Q80="Կ-2", IF(P80=0,1.45,IF(P80=1,1.49,IF(P80=2,1.54,IF(P80=3,1.59,IF(OR(P80=5,P80=4),1.63,IF(OR(P80=6,P80=7),1.68,IF(OR(P80=8,P80=9),1.73,IF(OR(P80=10,P80=11,P80=12),1.79,IF(OR(P80=13,P80=14,P80=15),1.84,IF(OR(P80=16,P80=17,P80=18),1.9,1.95)))))))))),IF(Q80="Կ-3", IF(P80=0,1.25,IF(P80=1,1.29,IF(P80=2,1.33,IF(P80=3,1.37,IF(OR(P80=5,P80=4),1.41,IF(OR(P80=6,P80=7),1.45,IF(OR(P80=8,P80=9),1.49,IF(OR(P80=10,P80=11,P80=12),1.54,IF(OR(P80=13,P80=14,P80=15),1.58,IF(OR(P80=16,P80=17,P80=18),1.63,1.68)))))))))), "Error"))))))))))))</f>
        <v>1.96</v>
      </c>
      <c r="S80" s="776">
        <v>83200</v>
      </c>
      <c r="T80" s="776">
        <f>+S80*R80</f>
        <v>163072</v>
      </c>
      <c r="U80" s="777">
        <f>+L80</f>
        <v>0</v>
      </c>
      <c r="V80" s="776">
        <f>+U80+T80</f>
        <v>163072</v>
      </c>
      <c r="W80" s="776">
        <f>+V80*13</f>
        <v>2119936</v>
      </c>
      <c r="X80" s="580">
        <v>1</v>
      </c>
      <c r="Y80" s="644">
        <f>+P80+1</f>
        <v>8</v>
      </c>
      <c r="Z80" s="645" t="str">
        <f>+Q80</f>
        <v>Կ-1</v>
      </c>
      <c r="AA80" s="643">
        <f>IF(X80&lt;1,0,IF(Z80="Բ-1",IF(Y80=0,6.94,IF(Y80=1,7.17,IF(Y80=2,7.41,IF(Y80=3,7.66,IF(OR(Y80=5,Y80=4),7.92,IF(OR(Y80=6,Y80=7),8.18,IF(OR(Y80=8,Y80=9),8.46,IF(OR(Y80=10,Y80=11,Y80=12),8.74,IF(OR(Y80=13,Y80=14,Y80=15),9.03,IF(OR(Y80=16,Y80=17,Y80=18),9.33,9.65)))))))))),IF(Z80="Բ-2", IF(Y80=0,5.71,IF(Y80=1,5.89,IF(Y80=2,6.09,IF(Y80=3,6.29,IF(OR(Y80=5,Y80=4),6.5,IF(OR(Y80=6,Y80=7),6.72,IF(OR(Y80=8,Y80=9),6.94,IF(OR(Y80=10,Y80=11,Y80=12),7.17,IF(OR(Y80=13,Y80=14,Y80=15),7.41,IF(OR(Y80=16,Y80=17,Y80=18),7.65,7.91)))))))))), IF(Z80="Գ-1", IF(Y80=0,4.7,IF(Y80=1,4.86,IF(Y80=2,5.01,IF(Y80=3,5.18,IF(OR(Y80=5,Y80=4),5.35,IF(OR(Y80=6,Y80=7),5.52,IF(OR(Y80=8,Y80=9),5.71,IF(OR(Y80=10,Y80=11,Y80=12),5.89,IF(OR(Y80=13,Y80=14,Y80=15),6.09,IF(OR(Y80=16,Y80=17,Y80=18),6.29,6.49)))))))))), IF(Z80="Գ-2", IF(Y80=0,3.88,IF(Y80=1,4.01,IF(Y80=2,4.14,IF(Y80=3,4.27,IF(OR(Y80=5,Y80=4),4.41,IF(OR(Y80=6,Y80=7),4.55,IF(OR(Y80=8,Y80=9),4.7,IF(OR(Y80=10,Y80=11,Y80=12),4.85,IF(OR(Y80=13,Y80=14,Y80=15),5.01,IF(OR(Y80=16,Y80=17,Y80=18),5.17,5.34)))))))))), IF(Z80="Գ-3", IF(Y80=0,3.21,IF(Y80=1,3.31,IF(Y80=2,3.42,IF(Y80=3,3.53,IF(OR(Y80=5,Y80=4),3.64,IF(OR(Y80=6,Y80=7),3.76,IF(OR(Y80=8,Y80=9),3.88,IF(OR(Y80=10,Y80=11,Y80=12),4.01,IF(OR(Y80=13,Y80=14,Y80=15),4.13,IF(OR(Y80=16,Y80=17,Y80=18),4.27,4.4)))))))))), IF(Z80="Ա-1", IF(Y80=0,2.66,IF(Y80=1,2.75,IF(Y80=2,2.83,IF(Y80=3,2.92,IF(OR(Y80=5,Y80=4),3.02,IF(OR(Y80=6,Y80=7),3.11,IF(OR(Y80=8,Y80=9),3.21,IF(OR(Y80=10,Y80=11,Y80=12),3.31,IF(OR(Y80=13,Y80=14,Y80=15),3.42,IF(OR(Y80=16,Y80=17,Y80=18),3.53,3.64)))))))))), IF(Z80="Ա-2", IF(Y80=0,2.28,IF(Y80=1,2.35,IF(Y80=2,2.43,IF(Y80=3,2.5,IF(OR(Y80=5,Y80=4),2.58,IF(OR(Y80=6,Y80=7),2.66,IF(OR(Y80=8,Y80=9),2.75,IF(OR(Y80=10,Y80=11,Y80=12),2.83,IF(OR(Y80=13,Y80=14,Y80=15),2.92,IF(OR(Y80=16,Y80=17,Y80=18),3.01,3.11)))))))))),IF(Z80="Ա-3", IF(Y80=0,1.96,IF(Y80=1,2.02,IF(Y80=2,2.08,IF(Y80=3,2.15,IF(OR(Y80=5,Y80=4),2.21,IF(OR(Y80=6,Y80=7),2.28,IF(OR(Y80=8,Y80=9),2.35,IF(OR(Y80=10,Y80=11,Y80=12),2.42,IF(OR(Y80=13,Y80=14,Y80=15),2.5,IF(OR(Y80=16,Y80=17,Y80=18),2.58,2.66)))))))))), IF(Z80="Կ-1", IF(Y80=0,1.68,IF(Y80=1,1.73,IF(Y80=2,1.79,IF(Y80=3,1.84,IF(OR(Y80=5,Y80=4),1.9,IF(OR(Y80=6,Y80=7),1.96,IF(OR(Y80=8,Y80=9),2.02,IF(OR(Y80=10,Y80=11,Y80=12),2.08,IF(OR(Y80=13,Y80=14,Y80=15),2.14,IF(OR(Y80=16,Y80=17,Y80=18),2.21,2.28)))))))))), IF(Z80="Կ-2", IF(Y80=0,1.45,IF(Y80=1,1.49,IF(Y80=2,1.54,IF(Y80=3,1.59,IF(OR(Y80=5,Y80=4),1.63,IF(OR(Y80=6,Y80=7),1.68,IF(OR(Y80=8,Y80=9),1.73,IF(OR(Y80=10,Y80=11,Y80=12),1.79,IF(OR(Y80=13,Y80=14,Y80=15),1.84,IF(OR(Y80=16,Y80=17,Y80=18),1.9,1.95)))))))))),IF(Z80="Կ-3", IF(Y80=0,1.25,IF(Y80=1,1.29,IF(Y80=2,1.33,IF(Y80=3,1.37,IF(OR(Y80=5,Y80=4),1.41,IF(OR(Y80=6,Y80=7),1.45,IF(OR(Y80=8,Y80=9),1.49,IF(OR(Y80=10,Y80=11,Y80=12),1.54,IF(OR(Y80=13,Y80=14,Y80=15),1.58,IF(OR(Y80=16,Y80=17,Y80=18),1.63,1.68)))))))))), "Error"))))))))))))</f>
        <v>2.02</v>
      </c>
      <c r="AB80" s="776">
        <v>83200</v>
      </c>
      <c r="AC80" s="776">
        <f>+AB80*AA80</f>
        <v>168064</v>
      </c>
      <c r="AD80" s="777">
        <f>+U80</f>
        <v>0</v>
      </c>
      <c r="AE80" s="776">
        <f>+AD80+AC80</f>
        <v>168064</v>
      </c>
      <c r="AF80" s="776">
        <f>+AE80*13</f>
        <v>2184832</v>
      </c>
      <c r="AG80" s="580">
        <v>1</v>
      </c>
      <c r="AH80" s="644">
        <f>+Y80+1</f>
        <v>9</v>
      </c>
      <c r="AI80" s="645" t="str">
        <f>+Z80</f>
        <v>Կ-1</v>
      </c>
      <c r="AJ80" s="643">
        <f>IF(AG80&lt;1,0,IF(AI80="Բ-1",IF(AH80=0,6.94,IF(AH80=1,7.17,IF(AH80=2,7.41,IF(AH80=3,7.66,IF(OR(AH80=5,AH80=4),7.92,IF(OR(AH80=6,AH80=7),8.18,IF(OR(AH80=8,AH80=9),8.46,IF(OR(AH80=10,AH80=11,AH80=12),8.74,IF(OR(AH80=13,AH80=14,AH80=15),9.03,IF(OR(AH80=16,AH80=17,AH80=18),9.33,9.65)))))))))),IF(AI80="Բ-2", IF(AH80=0,5.71,IF(AH80=1,5.89,IF(AH80=2,6.09,IF(AH80=3,6.29,IF(OR(AH80=5,AH80=4),6.5,IF(OR(AH80=6,AH80=7),6.72,IF(OR(AH80=8,AH80=9),6.94,IF(OR(AH80=10,AH80=11,AH80=12),7.17,IF(OR(AH80=13,AH80=14,AH80=15),7.41,IF(OR(AH80=16,AH80=17,AH80=18),7.65,7.91)))))))))), IF(AI80="Գ-1", IF(AH80=0,4.7,IF(AH80=1,4.86,IF(AH80=2,5.01,IF(AH80=3,5.18,IF(OR(AH80=5,AH80=4),5.35,IF(OR(AH80=6,AH80=7),5.52,IF(OR(AH80=8,AH80=9),5.71,IF(OR(AH80=10,AH80=11,AH80=12),5.89,IF(OR(AH80=13,AH80=14,AH80=15),6.09,IF(OR(AH80=16,AH80=17,AH80=18),6.29,6.49)))))))))), IF(AI80="Գ-2", IF(AH80=0,3.88,IF(AH80=1,4.01,IF(AH80=2,4.14,IF(AH80=3,4.27,IF(OR(AH80=5,AH80=4),4.41,IF(OR(AH80=6,AH80=7),4.55,IF(OR(AH80=8,AH80=9),4.7,IF(OR(AH80=10,AH80=11,AH80=12),4.85,IF(OR(AH80=13,AH80=14,AH80=15),5.01,IF(OR(AH80=16,AH80=17,AH80=18),5.17,5.34)))))))))), IF(AI80="Գ-3", IF(AH80=0,3.21,IF(AH80=1,3.31,IF(AH80=2,3.42,IF(AH80=3,3.53,IF(OR(AH80=5,AH80=4),3.64,IF(OR(AH80=6,AH80=7),3.76,IF(OR(AH80=8,AH80=9),3.88,IF(OR(AH80=10,AH80=11,AH80=12),4.01,IF(OR(AH80=13,AH80=14,AH80=15),4.13,IF(OR(AH80=16,AH80=17,AH80=18),4.27,4.4)))))))))), IF(AI80="Ա-1", IF(AH80=0,2.66,IF(AH80=1,2.75,IF(AH80=2,2.83,IF(AH80=3,2.92,IF(OR(AH80=5,AH80=4),3.02,IF(OR(AH80=6,AH80=7),3.11,IF(OR(AH80=8,AH80=9),3.21,IF(OR(AH80=10,AH80=11,AH80=12),3.31,IF(OR(AH80=13,AH80=14,AH80=15),3.42,IF(OR(AH80=16,AH80=17,AH80=18),3.53,3.64)))))))))), IF(AI80="Ա-2", IF(AH80=0,2.28,IF(AH80=1,2.35,IF(AH80=2,2.43,IF(AH80=3,2.5,IF(OR(AH80=5,AH80=4),2.58,IF(OR(AH80=6,AH80=7),2.66,IF(OR(AH80=8,AH80=9),2.75,IF(OR(AH80=10,AH80=11,AH80=12),2.83,IF(OR(AH80=13,AH80=14,AH80=15),2.92,IF(OR(AH80=16,AH80=17,AH80=18),3.01,3.11)))))))))),IF(AI80="Ա-3", IF(AH80=0,1.96,IF(AH80=1,2.02,IF(AH80=2,2.08,IF(AH80=3,2.15,IF(OR(AH80=5,AH80=4),2.21,IF(OR(AH80=6,AH80=7),2.28,IF(OR(AH80=8,AH80=9),2.35,IF(OR(AH80=10,AH80=11,AH80=12),2.42,IF(OR(AH80=13,AH80=14,AH80=15),2.5,IF(OR(AH80=16,AH80=17,AH80=18),2.58,2.66)))))))))), IF(AI80="Կ-1", IF(AH80=0,1.68,IF(AH80=1,1.73,IF(AH80=2,1.79,IF(AH80=3,1.84,IF(OR(AH80=5,AH80=4),1.9,IF(OR(AH80=6,AH80=7),1.96,IF(OR(AH80=8,AH80=9),2.02,IF(OR(AH80=10,AH80=11,AH80=12),2.08,IF(OR(AH80=13,AH80=14,AH80=15),2.14,IF(OR(AH80=16,AH80=17,AH80=18),2.21,2.28)))))))))), IF(AI80="Կ-2", IF(AH80=0,1.45,IF(AH80=1,1.49,IF(AH80=2,1.54,IF(AH80=3,1.59,IF(OR(AH80=5,AH80=4),1.63,IF(OR(AH80=6,AH80=7),1.68,IF(OR(AH80=8,AH80=9),1.73,IF(OR(AH80=10,AH80=11,AH80=12),1.79,IF(OR(AH80=13,AH80=14,AH80=15),1.84,IF(OR(AH80=16,AH80=17,AH80=18),1.9,1.95)))))))))),IF(AI80="Կ-3", IF(AH80=0,1.25,IF(AH80=1,1.29,IF(AH80=2,1.33,IF(AH80=3,1.37,IF(OR(AH80=5,AH80=4),1.41,IF(OR(AH80=6,AH80=7),1.45,IF(OR(AH80=8,AH80=9),1.49,IF(OR(AH80=10,AH80=11,AH80=12),1.54,IF(OR(AH80=13,AH80=14,AH80=15),1.58,IF(OR(AH80=16,AH80=17,AH80=18),1.63,1.68)))))))))), "Error"))))))))))))</f>
        <v>2.02</v>
      </c>
      <c r="AK80" s="776">
        <v>83200</v>
      </c>
      <c r="AL80" s="776">
        <f>+AK80*AJ80</f>
        <v>168064</v>
      </c>
      <c r="AM80" s="777">
        <f>+AD80</f>
        <v>0</v>
      </c>
      <c r="AN80" s="776">
        <f>+AM80+AL80</f>
        <v>168064</v>
      </c>
      <c r="AO80" s="776">
        <f>+AN80*13</f>
        <v>2184832</v>
      </c>
    </row>
    <row r="81" spans="1:41" s="760" customFormat="1" ht="14.25">
      <c r="A81" s="853">
        <v>39</v>
      </c>
      <c r="B81" s="903" t="s">
        <v>78</v>
      </c>
      <c r="C81" s="904"/>
      <c r="D81" s="904"/>
      <c r="E81" s="903" t="s">
        <v>1238</v>
      </c>
      <c r="F81" s="853">
        <v>1</v>
      </c>
      <c r="G81" s="911">
        <v>6</v>
      </c>
      <c r="H81" s="915" t="s">
        <v>86</v>
      </c>
      <c r="I81" s="912">
        <f>IF(F81&lt;1,0,IF(H81="Բ-1",IF(G81=0,6.94,IF(G81=1,7.17,IF(G81=2,7.41,IF(G81=3,7.66,IF(OR(G81=5,G81=4),7.92,IF(OR(G81=6,G81=7),8.18,IF(OR(G81=8,G81=9),8.46,IF(OR(G81=10,G81=11,G81=12),8.74,IF(OR(G81=13,G81=14,G81=15),9.03,IF(OR(G81=16,G81=17,G81=18),9.33,9.65)))))))))),IF(H81="Բ-2", IF(G81=0,5.71,IF(G81=1,5.89,IF(G81=2,6.09,IF(G81=3,6.29,IF(OR(G81=5,G81=4),6.5,IF(OR(G81=6,G81=7),6.72,IF(OR(G81=8,G81=9),6.94,IF(OR(G81=10,G81=11,G81=12),7.17,IF(OR(G81=13,G81=14,G81=15),7.41,IF(OR(G81=16,G81=17,G81=18),7.65,7.91)))))))))), IF(H81="Գ-1", IF(G81=0,4.7,IF(G81=1,4.86,IF(G81=2,5.01,IF(G81=3,5.18,IF(OR(G81=5,G81=4),5.35,IF(OR(G81=6,G81=7),5.52,IF(OR(G81=8,G81=9),5.71,IF(OR(G81=10,G81=11,G81=12),5.89,IF(OR(G81=13,G81=14,G81=15),6.09,IF(OR(G81=16,G81=17,G81=18),6.29,6.49)))))))))), IF(H81="Գ-2", IF(G81=0,3.88,IF(G81=1,4.01,IF(G81=2,4.14,IF(G81=3,4.27,IF(OR(G81=5,G81=4),4.41,IF(OR(G81=6,G81=7),4.55,IF(OR(G81=8,G81=9),4.7,IF(OR(G81=10,G81=11,G81=12),4.85,IF(OR(G81=13,G81=14,G81=15),5.01,IF(OR(G81=16,G81=17,G81=18),5.17,5.34)))))))))), IF(H81="Գ-3", IF(G81=0,3.21,IF(G81=1,3.31,IF(G81=2,3.42,IF(G81=3,3.53,IF(OR(G81=5,G81=4),3.64,IF(OR(G81=6,G81=7),3.76,IF(OR(G81=8,G81=9),3.88,IF(OR(G81=10,G81=11,G81=12),4.01,IF(OR(G81=13,G81=14,G81=15),4.13,IF(OR(G81=16,G81=17,G81=18),4.27,4.4)))))))))), IF(H81="Ա-1", IF(G81=0,2.66,IF(G81=1,2.75,IF(G81=2,2.83,IF(G81=3,2.92,IF(OR(G81=5,G81=4),3.02,IF(OR(G81=6,G81=7),3.11,IF(OR(G81=8,G81=9),3.21,IF(OR(G81=10,G81=11,G81=12),3.31,IF(OR(G81=13,G81=14,G81=15),3.42,IF(OR(G81=16,G81=17,G81=18),3.53,3.64)))))))))), IF(H81="Ա-2", IF(G81=0,2.28,IF(G81=1,2.35,IF(G81=2,2.43,IF(G81=3,2.5,IF(OR(G81=5,G81=4),2.58,IF(OR(G81=6,G81=7),2.66,IF(OR(G81=8,G81=9),2.75,IF(OR(G81=10,G81=11,G81=12),2.83,IF(OR(G81=13,G81=14,G81=15),2.92,IF(OR(G81=16,G81=17,G81=18),3.01,3.11)))))))))),IF(H81="Ա-3", IF(G81=0,1.96,IF(G81=1,2.02,IF(G81=2,2.08,IF(G81=3,2.15,IF(OR(G81=5,G81=4),2.21,IF(OR(G81=6,G81=7),2.28,IF(OR(G81=8,G81=9),2.35,IF(OR(G81=10,G81=11,G81=12),2.42,IF(OR(G81=13,G81=14,G81=15),2.5,IF(OR(G81=16,G81=17,G81=18),2.58,2.66)))))))))), IF(H81="Կ-1", IF(G81=0,1.68,IF(G81=1,1.73,IF(G81=2,1.79,IF(G81=3,1.84,IF(OR(G81=5,G81=4),1.9,IF(OR(G81=6,G81=7),1.96,IF(OR(G81=8,G81=9),2.02,IF(OR(G81=10,G81=11,G81=12),2.08,IF(OR(G81=13,G81=14,G81=15),2.14,IF(OR(G81=16,G81=17,G81=18),2.21,2.28)))))))))), IF(H81="Կ-2", IF(G81=0,1.45,IF(G81=1,1.49,IF(G81=2,1.54,IF(G81=3,1.59,IF(OR(G81=5,G81=4),1.63,IF(OR(G81=6,G81=7),1.68,IF(OR(G81=8,G81=9),1.73,IF(OR(G81=10,G81=11,G81=12),1.79,IF(OR(G81=13,G81=14,G81=15),1.84,IF(OR(G81=16,G81=17,G81=18),1.9,1.95)))))))))),IF(H81="Կ-3", IF(G81=0,1.25,IF(G81=1,1.29,IF(G81=2,1.33,IF(G81=3,1.37,IF(OR(G81=5,G81=4),1.41,IF(OR(G81=6,G81=7),1.45,IF(OR(G81=8,G81=9),1.49,IF(OR(G81=10,G81=11,G81=12),1.54,IF(OR(G81=13,G81=14,G81=15),1.58,IF(OR(G81=16,G81=17,G81=18),1.63,1.68)))))))))), "Error"))))))))))))</f>
        <v>1.96</v>
      </c>
      <c r="J81" s="913">
        <v>83200</v>
      </c>
      <c r="K81" s="914">
        <f>+J81*I81</f>
        <v>163072</v>
      </c>
      <c r="L81" s="915">
        <v>0</v>
      </c>
      <c r="M81" s="914">
        <f>+L81+K81</f>
        <v>163072</v>
      </c>
      <c r="N81" s="914">
        <f>+M81*13</f>
        <v>2119936</v>
      </c>
      <c r="O81" s="580">
        <v>1</v>
      </c>
      <c r="P81" s="644">
        <f>+G81+1</f>
        <v>7</v>
      </c>
      <c r="Q81" s="645" t="str">
        <f>+H81</f>
        <v>Կ-1</v>
      </c>
      <c r="R81" s="643">
        <f>IF(O81&lt;1,0,IF(Q81="Բ-1",IF(P81=0,6.94,IF(P81=1,7.17,IF(P81=2,7.41,IF(P81=3,7.66,IF(OR(P81=5,P81=4),7.92,IF(OR(P81=6,P81=7),8.18,IF(OR(P81=8,P81=9),8.46,IF(OR(P81=10,P81=11,P81=12),8.74,IF(OR(P81=13,P81=14,P81=15),9.03,IF(OR(P81=16,P81=17,P81=18),9.33,9.65)))))))))),IF(Q81="Բ-2", IF(P81=0,5.71,IF(P81=1,5.89,IF(P81=2,6.09,IF(P81=3,6.29,IF(OR(P81=5,P81=4),6.5,IF(OR(P81=6,P81=7),6.72,IF(OR(P81=8,P81=9),6.94,IF(OR(P81=10,P81=11,P81=12),7.17,IF(OR(P81=13,P81=14,P81=15),7.41,IF(OR(P81=16,P81=17,P81=18),7.65,7.91)))))))))), IF(Q81="Գ-1", IF(P81=0,4.7,IF(P81=1,4.86,IF(P81=2,5.01,IF(P81=3,5.18,IF(OR(P81=5,P81=4),5.35,IF(OR(P81=6,P81=7),5.52,IF(OR(P81=8,P81=9),5.71,IF(OR(P81=10,P81=11,P81=12),5.89,IF(OR(P81=13,P81=14,P81=15),6.09,IF(OR(P81=16,P81=17,P81=18),6.29,6.49)))))))))), IF(Q81="Գ-2", IF(P81=0,3.88,IF(P81=1,4.01,IF(P81=2,4.14,IF(P81=3,4.27,IF(OR(P81=5,P81=4),4.41,IF(OR(P81=6,P81=7),4.55,IF(OR(P81=8,P81=9),4.7,IF(OR(P81=10,P81=11,P81=12),4.85,IF(OR(P81=13,P81=14,P81=15),5.01,IF(OR(P81=16,P81=17,P81=18),5.17,5.34)))))))))), IF(Q81="Գ-3", IF(P81=0,3.21,IF(P81=1,3.31,IF(P81=2,3.42,IF(P81=3,3.53,IF(OR(P81=5,P81=4),3.64,IF(OR(P81=6,P81=7),3.76,IF(OR(P81=8,P81=9),3.88,IF(OR(P81=10,P81=11,P81=12),4.01,IF(OR(P81=13,P81=14,P81=15),4.13,IF(OR(P81=16,P81=17,P81=18),4.27,4.4)))))))))), IF(Q81="Ա-1", IF(P81=0,2.66,IF(P81=1,2.75,IF(P81=2,2.83,IF(P81=3,2.92,IF(OR(P81=5,P81=4),3.02,IF(OR(P81=6,P81=7),3.11,IF(OR(P81=8,P81=9),3.21,IF(OR(P81=10,P81=11,P81=12),3.31,IF(OR(P81=13,P81=14,P81=15),3.42,IF(OR(P81=16,P81=17,P81=18),3.53,3.64)))))))))), IF(Q81="Ա-2", IF(P81=0,2.28,IF(P81=1,2.35,IF(P81=2,2.43,IF(P81=3,2.5,IF(OR(P81=5,P81=4),2.58,IF(OR(P81=6,P81=7),2.66,IF(OR(P81=8,P81=9),2.75,IF(OR(P81=10,P81=11,P81=12),2.83,IF(OR(P81=13,P81=14,P81=15),2.92,IF(OR(P81=16,P81=17,P81=18),3.01,3.11)))))))))),IF(Q81="Ա-3", IF(P81=0,1.96,IF(P81=1,2.02,IF(P81=2,2.08,IF(P81=3,2.15,IF(OR(P81=5,P81=4),2.21,IF(OR(P81=6,P81=7),2.28,IF(OR(P81=8,P81=9),2.35,IF(OR(P81=10,P81=11,P81=12),2.42,IF(OR(P81=13,P81=14,P81=15),2.5,IF(OR(P81=16,P81=17,P81=18),2.58,2.66)))))))))), IF(Q81="Կ-1", IF(P81=0,1.68,IF(P81=1,1.73,IF(P81=2,1.79,IF(P81=3,1.84,IF(OR(P81=5,P81=4),1.9,IF(OR(P81=6,P81=7),1.96,IF(OR(P81=8,P81=9),2.02,IF(OR(P81=10,P81=11,P81=12),2.08,IF(OR(P81=13,P81=14,P81=15),2.14,IF(OR(P81=16,P81=17,P81=18),2.21,2.28)))))))))), IF(Q81="Կ-2", IF(P81=0,1.45,IF(P81=1,1.49,IF(P81=2,1.54,IF(P81=3,1.59,IF(OR(P81=5,P81=4),1.63,IF(OR(P81=6,P81=7),1.68,IF(OR(P81=8,P81=9),1.73,IF(OR(P81=10,P81=11,P81=12),1.79,IF(OR(P81=13,P81=14,P81=15),1.84,IF(OR(P81=16,P81=17,P81=18),1.9,1.95)))))))))),IF(Q81="Կ-3", IF(P81=0,1.25,IF(P81=1,1.29,IF(P81=2,1.33,IF(P81=3,1.37,IF(OR(P81=5,P81=4),1.41,IF(OR(P81=6,P81=7),1.45,IF(OR(P81=8,P81=9),1.49,IF(OR(P81=10,P81=11,P81=12),1.54,IF(OR(P81=13,P81=14,P81=15),1.58,IF(OR(P81=16,P81=17,P81=18),1.63,1.68)))))))))), "Error"))))))))))))</f>
        <v>1.96</v>
      </c>
      <c r="S81" s="776">
        <v>83200</v>
      </c>
      <c r="T81" s="776">
        <f>+S81*R81</f>
        <v>163072</v>
      </c>
      <c r="U81" s="777">
        <f>+L81</f>
        <v>0</v>
      </c>
      <c r="V81" s="776">
        <f>+U81+T81</f>
        <v>163072</v>
      </c>
      <c r="W81" s="776">
        <f>+V81*13</f>
        <v>2119936</v>
      </c>
      <c r="X81" s="580">
        <v>1</v>
      </c>
      <c r="Y81" s="644">
        <f>+P81+1</f>
        <v>8</v>
      </c>
      <c r="Z81" s="645" t="str">
        <f>+Q81</f>
        <v>Կ-1</v>
      </c>
      <c r="AA81" s="643">
        <f>IF(X81&lt;1,0,IF(Z81="Բ-1",IF(Y81=0,6.94,IF(Y81=1,7.17,IF(Y81=2,7.41,IF(Y81=3,7.66,IF(OR(Y81=5,Y81=4),7.92,IF(OR(Y81=6,Y81=7),8.18,IF(OR(Y81=8,Y81=9),8.46,IF(OR(Y81=10,Y81=11,Y81=12),8.74,IF(OR(Y81=13,Y81=14,Y81=15),9.03,IF(OR(Y81=16,Y81=17,Y81=18),9.33,9.65)))))))))),IF(Z81="Բ-2", IF(Y81=0,5.71,IF(Y81=1,5.89,IF(Y81=2,6.09,IF(Y81=3,6.29,IF(OR(Y81=5,Y81=4),6.5,IF(OR(Y81=6,Y81=7),6.72,IF(OR(Y81=8,Y81=9),6.94,IF(OR(Y81=10,Y81=11,Y81=12),7.17,IF(OR(Y81=13,Y81=14,Y81=15),7.41,IF(OR(Y81=16,Y81=17,Y81=18),7.65,7.91)))))))))), IF(Z81="Գ-1", IF(Y81=0,4.7,IF(Y81=1,4.86,IF(Y81=2,5.01,IF(Y81=3,5.18,IF(OR(Y81=5,Y81=4),5.35,IF(OR(Y81=6,Y81=7),5.52,IF(OR(Y81=8,Y81=9),5.71,IF(OR(Y81=10,Y81=11,Y81=12),5.89,IF(OR(Y81=13,Y81=14,Y81=15),6.09,IF(OR(Y81=16,Y81=17,Y81=18),6.29,6.49)))))))))), IF(Z81="Գ-2", IF(Y81=0,3.88,IF(Y81=1,4.01,IF(Y81=2,4.14,IF(Y81=3,4.27,IF(OR(Y81=5,Y81=4),4.41,IF(OR(Y81=6,Y81=7),4.55,IF(OR(Y81=8,Y81=9),4.7,IF(OR(Y81=10,Y81=11,Y81=12),4.85,IF(OR(Y81=13,Y81=14,Y81=15),5.01,IF(OR(Y81=16,Y81=17,Y81=18),5.17,5.34)))))))))), IF(Z81="Գ-3", IF(Y81=0,3.21,IF(Y81=1,3.31,IF(Y81=2,3.42,IF(Y81=3,3.53,IF(OR(Y81=5,Y81=4),3.64,IF(OR(Y81=6,Y81=7),3.76,IF(OR(Y81=8,Y81=9),3.88,IF(OR(Y81=10,Y81=11,Y81=12),4.01,IF(OR(Y81=13,Y81=14,Y81=15),4.13,IF(OR(Y81=16,Y81=17,Y81=18),4.27,4.4)))))))))), IF(Z81="Ա-1", IF(Y81=0,2.66,IF(Y81=1,2.75,IF(Y81=2,2.83,IF(Y81=3,2.92,IF(OR(Y81=5,Y81=4),3.02,IF(OR(Y81=6,Y81=7),3.11,IF(OR(Y81=8,Y81=9),3.21,IF(OR(Y81=10,Y81=11,Y81=12),3.31,IF(OR(Y81=13,Y81=14,Y81=15),3.42,IF(OR(Y81=16,Y81=17,Y81=18),3.53,3.64)))))))))), IF(Z81="Ա-2", IF(Y81=0,2.28,IF(Y81=1,2.35,IF(Y81=2,2.43,IF(Y81=3,2.5,IF(OR(Y81=5,Y81=4),2.58,IF(OR(Y81=6,Y81=7),2.66,IF(OR(Y81=8,Y81=9),2.75,IF(OR(Y81=10,Y81=11,Y81=12),2.83,IF(OR(Y81=13,Y81=14,Y81=15),2.92,IF(OR(Y81=16,Y81=17,Y81=18),3.01,3.11)))))))))),IF(Z81="Ա-3", IF(Y81=0,1.96,IF(Y81=1,2.02,IF(Y81=2,2.08,IF(Y81=3,2.15,IF(OR(Y81=5,Y81=4),2.21,IF(OR(Y81=6,Y81=7),2.28,IF(OR(Y81=8,Y81=9),2.35,IF(OR(Y81=10,Y81=11,Y81=12),2.42,IF(OR(Y81=13,Y81=14,Y81=15),2.5,IF(OR(Y81=16,Y81=17,Y81=18),2.58,2.66)))))))))), IF(Z81="Կ-1", IF(Y81=0,1.68,IF(Y81=1,1.73,IF(Y81=2,1.79,IF(Y81=3,1.84,IF(OR(Y81=5,Y81=4),1.9,IF(OR(Y81=6,Y81=7),1.96,IF(OR(Y81=8,Y81=9),2.02,IF(OR(Y81=10,Y81=11,Y81=12),2.08,IF(OR(Y81=13,Y81=14,Y81=15),2.14,IF(OR(Y81=16,Y81=17,Y81=18),2.21,2.28)))))))))), IF(Z81="Կ-2", IF(Y81=0,1.45,IF(Y81=1,1.49,IF(Y81=2,1.54,IF(Y81=3,1.59,IF(OR(Y81=5,Y81=4),1.63,IF(OR(Y81=6,Y81=7),1.68,IF(OR(Y81=8,Y81=9),1.73,IF(OR(Y81=10,Y81=11,Y81=12),1.79,IF(OR(Y81=13,Y81=14,Y81=15),1.84,IF(OR(Y81=16,Y81=17,Y81=18),1.9,1.95)))))))))),IF(Z81="Կ-3", IF(Y81=0,1.25,IF(Y81=1,1.29,IF(Y81=2,1.33,IF(Y81=3,1.37,IF(OR(Y81=5,Y81=4),1.41,IF(OR(Y81=6,Y81=7),1.45,IF(OR(Y81=8,Y81=9),1.49,IF(OR(Y81=10,Y81=11,Y81=12),1.54,IF(OR(Y81=13,Y81=14,Y81=15),1.58,IF(OR(Y81=16,Y81=17,Y81=18),1.63,1.68)))))))))), "Error"))))))))))))</f>
        <v>2.02</v>
      </c>
      <c r="AB81" s="776">
        <v>83200</v>
      </c>
      <c r="AC81" s="776">
        <f>+AB81*AA81</f>
        <v>168064</v>
      </c>
      <c r="AD81" s="777">
        <f>+U81</f>
        <v>0</v>
      </c>
      <c r="AE81" s="776">
        <f>+AD81+AC81</f>
        <v>168064</v>
      </c>
      <c r="AF81" s="776">
        <f>+AE81*13</f>
        <v>2184832</v>
      </c>
      <c r="AG81" s="580">
        <v>1</v>
      </c>
      <c r="AH81" s="644">
        <f>+Y81+1</f>
        <v>9</v>
      </c>
      <c r="AI81" s="645" t="str">
        <f>+Z81</f>
        <v>Կ-1</v>
      </c>
      <c r="AJ81" s="643">
        <f>IF(AG81&lt;1,0,IF(AI81="Բ-1",IF(AH81=0,6.94,IF(AH81=1,7.17,IF(AH81=2,7.41,IF(AH81=3,7.66,IF(OR(AH81=5,AH81=4),7.92,IF(OR(AH81=6,AH81=7),8.18,IF(OR(AH81=8,AH81=9),8.46,IF(OR(AH81=10,AH81=11,AH81=12),8.74,IF(OR(AH81=13,AH81=14,AH81=15),9.03,IF(OR(AH81=16,AH81=17,AH81=18),9.33,9.65)))))))))),IF(AI81="Բ-2", IF(AH81=0,5.71,IF(AH81=1,5.89,IF(AH81=2,6.09,IF(AH81=3,6.29,IF(OR(AH81=5,AH81=4),6.5,IF(OR(AH81=6,AH81=7),6.72,IF(OR(AH81=8,AH81=9),6.94,IF(OR(AH81=10,AH81=11,AH81=12),7.17,IF(OR(AH81=13,AH81=14,AH81=15),7.41,IF(OR(AH81=16,AH81=17,AH81=18),7.65,7.91)))))))))), IF(AI81="Գ-1", IF(AH81=0,4.7,IF(AH81=1,4.86,IF(AH81=2,5.01,IF(AH81=3,5.18,IF(OR(AH81=5,AH81=4),5.35,IF(OR(AH81=6,AH81=7),5.52,IF(OR(AH81=8,AH81=9),5.71,IF(OR(AH81=10,AH81=11,AH81=12),5.89,IF(OR(AH81=13,AH81=14,AH81=15),6.09,IF(OR(AH81=16,AH81=17,AH81=18),6.29,6.49)))))))))), IF(AI81="Գ-2", IF(AH81=0,3.88,IF(AH81=1,4.01,IF(AH81=2,4.14,IF(AH81=3,4.27,IF(OR(AH81=5,AH81=4),4.41,IF(OR(AH81=6,AH81=7),4.55,IF(OR(AH81=8,AH81=9),4.7,IF(OR(AH81=10,AH81=11,AH81=12),4.85,IF(OR(AH81=13,AH81=14,AH81=15),5.01,IF(OR(AH81=16,AH81=17,AH81=18),5.17,5.34)))))))))), IF(AI81="Գ-3", IF(AH81=0,3.21,IF(AH81=1,3.31,IF(AH81=2,3.42,IF(AH81=3,3.53,IF(OR(AH81=5,AH81=4),3.64,IF(OR(AH81=6,AH81=7),3.76,IF(OR(AH81=8,AH81=9),3.88,IF(OR(AH81=10,AH81=11,AH81=12),4.01,IF(OR(AH81=13,AH81=14,AH81=15),4.13,IF(OR(AH81=16,AH81=17,AH81=18),4.27,4.4)))))))))), IF(AI81="Ա-1", IF(AH81=0,2.66,IF(AH81=1,2.75,IF(AH81=2,2.83,IF(AH81=3,2.92,IF(OR(AH81=5,AH81=4),3.02,IF(OR(AH81=6,AH81=7),3.11,IF(OR(AH81=8,AH81=9),3.21,IF(OR(AH81=10,AH81=11,AH81=12),3.31,IF(OR(AH81=13,AH81=14,AH81=15),3.42,IF(OR(AH81=16,AH81=17,AH81=18),3.53,3.64)))))))))), IF(AI81="Ա-2", IF(AH81=0,2.28,IF(AH81=1,2.35,IF(AH81=2,2.43,IF(AH81=3,2.5,IF(OR(AH81=5,AH81=4),2.58,IF(OR(AH81=6,AH81=7),2.66,IF(OR(AH81=8,AH81=9),2.75,IF(OR(AH81=10,AH81=11,AH81=12),2.83,IF(OR(AH81=13,AH81=14,AH81=15),2.92,IF(OR(AH81=16,AH81=17,AH81=18),3.01,3.11)))))))))),IF(AI81="Ա-3", IF(AH81=0,1.96,IF(AH81=1,2.02,IF(AH81=2,2.08,IF(AH81=3,2.15,IF(OR(AH81=5,AH81=4),2.21,IF(OR(AH81=6,AH81=7),2.28,IF(OR(AH81=8,AH81=9),2.35,IF(OR(AH81=10,AH81=11,AH81=12),2.42,IF(OR(AH81=13,AH81=14,AH81=15),2.5,IF(OR(AH81=16,AH81=17,AH81=18),2.58,2.66)))))))))), IF(AI81="Կ-1", IF(AH81=0,1.68,IF(AH81=1,1.73,IF(AH81=2,1.79,IF(AH81=3,1.84,IF(OR(AH81=5,AH81=4),1.9,IF(OR(AH81=6,AH81=7),1.96,IF(OR(AH81=8,AH81=9),2.02,IF(OR(AH81=10,AH81=11,AH81=12),2.08,IF(OR(AH81=13,AH81=14,AH81=15),2.14,IF(OR(AH81=16,AH81=17,AH81=18),2.21,2.28)))))))))), IF(AI81="Կ-2", IF(AH81=0,1.45,IF(AH81=1,1.49,IF(AH81=2,1.54,IF(AH81=3,1.59,IF(OR(AH81=5,AH81=4),1.63,IF(OR(AH81=6,AH81=7),1.68,IF(OR(AH81=8,AH81=9),1.73,IF(OR(AH81=10,AH81=11,AH81=12),1.79,IF(OR(AH81=13,AH81=14,AH81=15),1.84,IF(OR(AH81=16,AH81=17,AH81=18),1.9,1.95)))))))))),IF(AI81="Կ-3", IF(AH81=0,1.25,IF(AH81=1,1.29,IF(AH81=2,1.33,IF(AH81=3,1.37,IF(OR(AH81=5,AH81=4),1.41,IF(OR(AH81=6,AH81=7),1.45,IF(OR(AH81=8,AH81=9),1.49,IF(OR(AH81=10,AH81=11,AH81=12),1.54,IF(OR(AH81=13,AH81=14,AH81=15),1.58,IF(OR(AH81=16,AH81=17,AH81=18),1.63,1.68)))))))))), "Error"))))))))))))</f>
        <v>2.02</v>
      </c>
      <c r="AK81" s="776">
        <v>83200</v>
      </c>
      <c r="AL81" s="776">
        <f>+AK81*AJ81</f>
        <v>168064</v>
      </c>
      <c r="AM81" s="777">
        <f>+AD81</f>
        <v>0</v>
      </c>
      <c r="AN81" s="776">
        <f>+AM81+AL81</f>
        <v>168064</v>
      </c>
      <c r="AO81" s="776">
        <f>+AN81*13</f>
        <v>2184832</v>
      </c>
    </row>
    <row r="82" spans="1:41" s="760" customFormat="1" ht="42.75">
      <c r="A82" s="853">
        <v>40</v>
      </c>
      <c r="B82" s="903" t="s">
        <v>2302</v>
      </c>
      <c r="C82" s="904" t="s">
        <v>1961</v>
      </c>
      <c r="D82" s="904" t="s">
        <v>2291</v>
      </c>
      <c r="E82" s="917" t="s">
        <v>1422</v>
      </c>
      <c r="F82" s="853">
        <v>1</v>
      </c>
      <c r="G82" s="911">
        <v>3</v>
      </c>
      <c r="H82" s="915" t="s">
        <v>83</v>
      </c>
      <c r="I82" s="912">
        <f>IF(F82&lt;1,0,IF(H82="Բ-1",IF(G82=0,6.94,IF(G82=1,7.17,IF(G82=2,7.41,IF(G82=3,7.66,IF(OR(G82=5,G82=4),7.92,IF(OR(G82=6,G82=7),8.18,IF(OR(G82=8,G82=9),8.46,IF(OR(G82=10,G82=11,G82=12),8.74,IF(OR(G82=13,G82=14,G82=15),9.03,IF(OR(G82=16,G82=17,G82=18),9.33,9.65)))))))))),IF(H82="Բ-2", IF(G82=0,5.71,IF(G82=1,5.89,IF(G82=2,6.09,IF(G82=3,6.29,IF(OR(G82=5,G82=4),6.5,IF(OR(G82=6,G82=7),6.72,IF(OR(G82=8,G82=9),6.94,IF(OR(G82=10,G82=11,G82=12),7.17,IF(OR(G82=13,G82=14,G82=15),7.41,IF(OR(G82=16,G82=17,G82=18),7.65,7.91)))))))))), IF(H82="Գ-1", IF(G82=0,4.7,IF(G82=1,4.86,IF(G82=2,5.01,IF(G82=3,5.18,IF(OR(G82=5,G82=4),5.35,IF(OR(G82=6,G82=7),5.52,IF(OR(G82=8,G82=9),5.71,IF(OR(G82=10,G82=11,G82=12),5.89,IF(OR(G82=13,G82=14,G82=15),6.09,IF(OR(G82=16,G82=17,G82=18),6.29,6.49)))))))))), IF(H82="Գ-2", IF(G82=0,3.88,IF(G82=1,4.01,IF(G82=2,4.14,IF(G82=3,4.27,IF(OR(G82=5,G82=4),4.41,IF(OR(G82=6,G82=7),4.55,IF(OR(G82=8,G82=9),4.7,IF(OR(G82=10,G82=11,G82=12),4.85,IF(OR(G82=13,G82=14,G82=15),5.01,IF(OR(G82=16,G82=17,G82=18),5.17,5.34)))))))))), IF(H82="Գ-3", IF(G82=0,3.21,IF(G82=1,3.31,IF(G82=2,3.42,IF(G82=3,3.53,IF(OR(G82=5,G82=4),3.64,IF(OR(G82=6,G82=7),3.76,IF(OR(G82=8,G82=9),3.88,IF(OR(G82=10,G82=11,G82=12),4.01,IF(OR(G82=13,G82=14,G82=15),4.13,IF(OR(G82=16,G82=17,G82=18),4.27,4.4)))))))))), IF(H82="Ա-1", IF(G82=0,2.66,IF(G82=1,2.75,IF(G82=2,2.83,IF(G82=3,2.92,IF(OR(G82=5,G82=4),3.02,IF(OR(G82=6,G82=7),3.11,IF(OR(G82=8,G82=9),3.21,IF(OR(G82=10,G82=11,G82=12),3.31,IF(OR(G82=13,G82=14,G82=15),3.42,IF(OR(G82=16,G82=17,G82=18),3.53,3.64)))))))))), IF(H82="Ա-2", IF(G82=0,2.28,IF(G82=1,2.35,IF(G82=2,2.43,IF(G82=3,2.5,IF(OR(G82=5,G82=4),2.58,IF(OR(G82=6,G82=7),2.66,IF(OR(G82=8,G82=9),2.75,IF(OR(G82=10,G82=11,G82=12),2.83,IF(OR(G82=13,G82=14,G82=15),2.92,IF(OR(G82=16,G82=17,G82=18),3.01,3.11)))))))))),IF(H82="Ա-3", IF(G82=0,1.96,IF(G82=1,2.02,IF(G82=2,2.08,IF(G82=3,2.15,IF(OR(G82=5,G82=4),2.21,IF(OR(G82=6,G82=7),2.28,IF(OR(G82=8,G82=9),2.35,IF(OR(G82=10,G82=11,G82=12),2.42,IF(OR(G82=13,G82=14,G82=15),2.5,IF(OR(G82=16,G82=17,G82=18),2.58,2.66)))))))))), IF(H82="Կ-1", IF(G82=0,1.68,IF(G82=1,1.73,IF(G82=2,1.79,IF(G82=3,1.84,IF(OR(G82=5,G82=4),1.9,IF(OR(G82=6,G82=7),1.96,IF(OR(G82=8,G82=9),2.02,IF(OR(G82=10,G82=11,G82=12),2.08,IF(OR(G82=13,G82=14,G82=15),2.14,IF(OR(G82=16,G82=17,G82=18),2.21,2.28)))))))))), IF(H82="Կ-2", IF(G82=0,1.45,IF(G82=1,1.49,IF(G82=2,1.54,IF(G82=3,1.59,IF(OR(G82=5,G82=4),1.63,IF(OR(G82=6,G82=7),1.68,IF(OR(G82=8,G82=9),1.73,IF(OR(G82=10,G82=11,G82=12),1.79,IF(OR(G82=13,G82=14,G82=15),1.84,IF(OR(G82=16,G82=17,G82=18),1.9,1.95)))))))))),IF(H82="Կ-3", IF(G82=0,1.25,IF(G82=1,1.29,IF(G82=2,1.33,IF(G82=3,1.37,IF(OR(G82=5,G82=4),1.41,IF(OR(G82=6,G82=7),1.45,IF(OR(G82=8,G82=9),1.49,IF(OR(G82=10,G82=11,G82=12),1.54,IF(OR(G82=13,G82=14,G82=15),1.58,IF(OR(G82=16,G82=17,G82=18),1.63,1.68)))))))))), "Error"))))))))))))</f>
        <v>4.2699999999999996</v>
      </c>
      <c r="J82" s="913">
        <v>83200</v>
      </c>
      <c r="K82" s="914">
        <f t="shared" si="50"/>
        <v>355263.99999999994</v>
      </c>
      <c r="L82" s="915">
        <v>0</v>
      </c>
      <c r="M82" s="914">
        <f t="shared" si="17"/>
        <v>355263.99999999994</v>
      </c>
      <c r="N82" s="914">
        <f t="shared" si="18"/>
        <v>4618431.9999999991</v>
      </c>
      <c r="O82" s="580">
        <v>1</v>
      </c>
      <c r="P82" s="644">
        <f t="shared" si="1"/>
        <v>4</v>
      </c>
      <c r="Q82" s="645" t="str">
        <f t="shared" si="2"/>
        <v>Գ-2</v>
      </c>
      <c r="R82" s="643">
        <f t="shared" si="3"/>
        <v>4.41</v>
      </c>
      <c r="S82" s="776">
        <v>83200</v>
      </c>
      <c r="T82" s="776">
        <f t="shared" si="4"/>
        <v>366912</v>
      </c>
      <c r="U82" s="777">
        <f t="shared" si="5"/>
        <v>0</v>
      </c>
      <c r="V82" s="776">
        <f t="shared" si="19"/>
        <v>366912</v>
      </c>
      <c r="W82" s="776">
        <f t="shared" si="20"/>
        <v>4769856</v>
      </c>
      <c r="X82" s="580">
        <v>1</v>
      </c>
      <c r="Y82" s="644">
        <f t="shared" si="6"/>
        <v>5</v>
      </c>
      <c r="Z82" s="645" t="str">
        <f t="shared" si="7"/>
        <v>Գ-2</v>
      </c>
      <c r="AA82" s="643">
        <f t="shared" si="8"/>
        <v>4.41</v>
      </c>
      <c r="AB82" s="776">
        <v>83200</v>
      </c>
      <c r="AC82" s="776">
        <f t="shared" si="9"/>
        <v>366912</v>
      </c>
      <c r="AD82" s="777">
        <f t="shared" si="10"/>
        <v>0</v>
      </c>
      <c r="AE82" s="776">
        <f t="shared" si="11"/>
        <v>366912</v>
      </c>
      <c r="AF82" s="776">
        <f t="shared" si="21"/>
        <v>4769856</v>
      </c>
      <c r="AG82" s="580">
        <v>1</v>
      </c>
      <c r="AH82" s="644">
        <f t="shared" si="12"/>
        <v>6</v>
      </c>
      <c r="AI82" s="645" t="str">
        <f t="shared" si="13"/>
        <v>Գ-2</v>
      </c>
      <c r="AJ82" s="643">
        <f t="shared" si="14"/>
        <v>4.55</v>
      </c>
      <c r="AK82" s="776">
        <v>83200</v>
      </c>
      <c r="AL82" s="776">
        <f t="shared" si="15"/>
        <v>378560</v>
      </c>
      <c r="AM82" s="777">
        <f t="shared" si="16"/>
        <v>0</v>
      </c>
      <c r="AN82" s="776">
        <f t="shared" si="22"/>
        <v>378560</v>
      </c>
      <c r="AO82" s="776">
        <f t="shared" si="23"/>
        <v>4921280</v>
      </c>
    </row>
    <row r="83" spans="1:41" s="760" customFormat="1" ht="14.25">
      <c r="A83" s="853">
        <v>41</v>
      </c>
      <c r="B83" s="903" t="s">
        <v>1617</v>
      </c>
      <c r="C83" s="904" t="s">
        <v>1961</v>
      </c>
      <c r="D83" s="904" t="s">
        <v>2296</v>
      </c>
      <c r="E83" s="903" t="s">
        <v>1237</v>
      </c>
      <c r="F83" s="853">
        <v>1</v>
      </c>
      <c r="G83" s="911">
        <v>6</v>
      </c>
      <c r="H83" s="915" t="s">
        <v>419</v>
      </c>
      <c r="I83" s="912">
        <f t="shared" si="0"/>
        <v>2.2799999999999998</v>
      </c>
      <c r="J83" s="913">
        <v>83200</v>
      </c>
      <c r="K83" s="914">
        <f t="shared" si="50"/>
        <v>189695.99999999997</v>
      </c>
      <c r="L83" s="915">
        <v>0</v>
      </c>
      <c r="M83" s="914">
        <f t="shared" si="17"/>
        <v>189695.99999999997</v>
      </c>
      <c r="N83" s="914">
        <f t="shared" si="18"/>
        <v>2466047.9999999995</v>
      </c>
      <c r="O83" s="580">
        <v>1</v>
      </c>
      <c r="P83" s="644">
        <f t="shared" si="1"/>
        <v>7</v>
      </c>
      <c r="Q83" s="645" t="str">
        <f t="shared" si="2"/>
        <v>Ա-3</v>
      </c>
      <c r="R83" s="643">
        <f t="shared" si="3"/>
        <v>2.2799999999999998</v>
      </c>
      <c r="S83" s="776">
        <v>83200</v>
      </c>
      <c r="T83" s="776">
        <f t="shared" si="4"/>
        <v>189695.99999999997</v>
      </c>
      <c r="U83" s="777">
        <f t="shared" si="5"/>
        <v>0</v>
      </c>
      <c r="V83" s="776">
        <f t="shared" si="19"/>
        <v>189695.99999999997</v>
      </c>
      <c r="W83" s="776">
        <f t="shared" si="20"/>
        <v>2466047.9999999995</v>
      </c>
      <c r="X83" s="580">
        <v>1</v>
      </c>
      <c r="Y83" s="644">
        <f t="shared" si="6"/>
        <v>8</v>
      </c>
      <c r="Z83" s="645" t="str">
        <f t="shared" si="7"/>
        <v>Ա-3</v>
      </c>
      <c r="AA83" s="643">
        <f t="shared" si="8"/>
        <v>2.35</v>
      </c>
      <c r="AB83" s="776">
        <v>83200</v>
      </c>
      <c r="AC83" s="776">
        <f t="shared" si="9"/>
        <v>195520</v>
      </c>
      <c r="AD83" s="777">
        <f t="shared" si="10"/>
        <v>0</v>
      </c>
      <c r="AE83" s="776">
        <f t="shared" si="11"/>
        <v>195520</v>
      </c>
      <c r="AF83" s="776">
        <f t="shared" si="21"/>
        <v>2541760</v>
      </c>
      <c r="AG83" s="580">
        <v>1</v>
      </c>
      <c r="AH83" s="644">
        <f t="shared" si="12"/>
        <v>9</v>
      </c>
      <c r="AI83" s="645" t="str">
        <f t="shared" si="13"/>
        <v>Ա-3</v>
      </c>
      <c r="AJ83" s="643">
        <f t="shared" si="14"/>
        <v>2.35</v>
      </c>
      <c r="AK83" s="776">
        <v>83200</v>
      </c>
      <c r="AL83" s="776">
        <f t="shared" si="15"/>
        <v>195520</v>
      </c>
      <c r="AM83" s="777">
        <f t="shared" si="16"/>
        <v>0</v>
      </c>
      <c r="AN83" s="776">
        <f t="shared" si="22"/>
        <v>195520</v>
      </c>
      <c r="AO83" s="776">
        <f t="shared" si="23"/>
        <v>2541760</v>
      </c>
    </row>
    <row r="84" spans="1:41" s="760" customFormat="1" ht="14.25">
      <c r="A84" s="853">
        <v>42</v>
      </c>
      <c r="B84" s="903" t="s">
        <v>1618</v>
      </c>
      <c r="C84" s="904" t="s">
        <v>1961</v>
      </c>
      <c r="D84" s="904" t="s">
        <v>2287</v>
      </c>
      <c r="E84" s="903" t="s">
        <v>1237</v>
      </c>
      <c r="F84" s="853">
        <v>1</v>
      </c>
      <c r="G84" s="911">
        <v>5</v>
      </c>
      <c r="H84" s="915" t="s">
        <v>419</v>
      </c>
      <c r="I84" s="912">
        <f t="shared" si="0"/>
        <v>2.21</v>
      </c>
      <c r="J84" s="913">
        <v>83200</v>
      </c>
      <c r="K84" s="914">
        <f t="shared" si="50"/>
        <v>183872</v>
      </c>
      <c r="L84" s="915">
        <v>0</v>
      </c>
      <c r="M84" s="914">
        <f t="shared" si="17"/>
        <v>183872</v>
      </c>
      <c r="N84" s="914">
        <f t="shared" si="18"/>
        <v>2390336</v>
      </c>
      <c r="O84" s="580">
        <v>1</v>
      </c>
      <c r="P84" s="644">
        <f t="shared" si="1"/>
        <v>6</v>
      </c>
      <c r="Q84" s="645" t="str">
        <f t="shared" si="2"/>
        <v>Ա-3</v>
      </c>
      <c r="R84" s="643">
        <f t="shared" si="3"/>
        <v>2.2799999999999998</v>
      </c>
      <c r="S84" s="776">
        <v>83200</v>
      </c>
      <c r="T84" s="776">
        <f t="shared" si="4"/>
        <v>189695.99999999997</v>
      </c>
      <c r="U84" s="777">
        <f t="shared" si="5"/>
        <v>0</v>
      </c>
      <c r="V84" s="776">
        <f t="shared" si="19"/>
        <v>189695.99999999997</v>
      </c>
      <c r="W84" s="776">
        <f t="shared" si="20"/>
        <v>2466047.9999999995</v>
      </c>
      <c r="X84" s="580">
        <v>1</v>
      </c>
      <c r="Y84" s="644">
        <f t="shared" si="6"/>
        <v>7</v>
      </c>
      <c r="Z84" s="645" t="str">
        <f t="shared" si="7"/>
        <v>Ա-3</v>
      </c>
      <c r="AA84" s="643">
        <f t="shared" si="8"/>
        <v>2.2799999999999998</v>
      </c>
      <c r="AB84" s="776">
        <v>83200</v>
      </c>
      <c r="AC84" s="776">
        <f t="shared" si="9"/>
        <v>189695.99999999997</v>
      </c>
      <c r="AD84" s="777">
        <f t="shared" si="10"/>
        <v>0</v>
      </c>
      <c r="AE84" s="776">
        <f t="shared" si="11"/>
        <v>189695.99999999997</v>
      </c>
      <c r="AF84" s="776">
        <f t="shared" si="21"/>
        <v>2466047.9999999995</v>
      </c>
      <c r="AG84" s="580">
        <v>1</v>
      </c>
      <c r="AH84" s="644">
        <f t="shared" si="12"/>
        <v>8</v>
      </c>
      <c r="AI84" s="645" t="str">
        <f t="shared" si="13"/>
        <v>Ա-3</v>
      </c>
      <c r="AJ84" s="643">
        <f t="shared" si="14"/>
        <v>2.35</v>
      </c>
      <c r="AK84" s="776">
        <v>83200</v>
      </c>
      <c r="AL84" s="776">
        <f t="shared" si="15"/>
        <v>195520</v>
      </c>
      <c r="AM84" s="777">
        <f t="shared" si="16"/>
        <v>0</v>
      </c>
      <c r="AN84" s="776">
        <f t="shared" si="22"/>
        <v>195520</v>
      </c>
      <c r="AO84" s="776">
        <f t="shared" si="23"/>
        <v>2541760</v>
      </c>
    </row>
    <row r="85" spans="1:41" s="760" customFormat="1" ht="14.25">
      <c r="A85" s="853">
        <v>43</v>
      </c>
      <c r="B85" s="903" t="s">
        <v>78</v>
      </c>
      <c r="C85" s="904"/>
      <c r="D85" s="904"/>
      <c r="E85" s="903" t="s">
        <v>1237</v>
      </c>
      <c r="F85" s="853">
        <v>1</v>
      </c>
      <c r="G85" s="911">
        <v>6</v>
      </c>
      <c r="H85" s="915" t="s">
        <v>419</v>
      </c>
      <c r="I85" s="912">
        <f>IF(F85&lt;1,0,IF(H85="Բ-1",IF(G85=0,6.94,IF(G85=1,7.17,IF(G85=2,7.41,IF(G85=3,7.66,IF(OR(G85=5,G85=4),7.92,IF(OR(G85=6,G85=7),8.18,IF(OR(G85=8,G85=9),8.46,IF(OR(G85=10,G85=11,G85=12),8.74,IF(OR(G85=13,G85=14,G85=15),9.03,IF(OR(G85=16,G85=17,G85=18),9.33,9.65)))))))))),IF(H85="Բ-2", IF(G85=0,5.71,IF(G85=1,5.89,IF(G85=2,6.09,IF(G85=3,6.29,IF(OR(G85=5,G85=4),6.5,IF(OR(G85=6,G85=7),6.72,IF(OR(G85=8,G85=9),6.94,IF(OR(G85=10,G85=11,G85=12),7.17,IF(OR(G85=13,G85=14,G85=15),7.41,IF(OR(G85=16,G85=17,G85=18),7.65,7.91)))))))))), IF(H85="Գ-1", IF(G85=0,4.7,IF(G85=1,4.86,IF(G85=2,5.01,IF(G85=3,5.18,IF(OR(G85=5,G85=4),5.35,IF(OR(G85=6,G85=7),5.52,IF(OR(G85=8,G85=9),5.71,IF(OR(G85=10,G85=11,G85=12),5.89,IF(OR(G85=13,G85=14,G85=15),6.09,IF(OR(G85=16,G85=17,G85=18),6.29,6.49)))))))))), IF(H85="Գ-2", IF(G85=0,3.88,IF(G85=1,4.01,IF(G85=2,4.14,IF(G85=3,4.27,IF(OR(G85=5,G85=4),4.41,IF(OR(G85=6,G85=7),4.55,IF(OR(G85=8,G85=9),4.7,IF(OR(G85=10,G85=11,G85=12),4.85,IF(OR(G85=13,G85=14,G85=15),5.01,IF(OR(G85=16,G85=17,G85=18),5.17,5.34)))))))))), IF(H85="Գ-3", IF(G85=0,3.21,IF(G85=1,3.31,IF(G85=2,3.42,IF(G85=3,3.53,IF(OR(G85=5,G85=4),3.64,IF(OR(G85=6,G85=7),3.76,IF(OR(G85=8,G85=9),3.88,IF(OR(G85=10,G85=11,G85=12),4.01,IF(OR(G85=13,G85=14,G85=15),4.13,IF(OR(G85=16,G85=17,G85=18),4.27,4.4)))))))))), IF(H85="Ա-1", IF(G85=0,2.66,IF(G85=1,2.75,IF(G85=2,2.83,IF(G85=3,2.92,IF(OR(G85=5,G85=4),3.02,IF(OR(G85=6,G85=7),3.11,IF(OR(G85=8,G85=9),3.21,IF(OR(G85=10,G85=11,G85=12),3.31,IF(OR(G85=13,G85=14,G85=15),3.42,IF(OR(G85=16,G85=17,G85=18),3.53,3.64)))))))))), IF(H85="Ա-2", IF(G85=0,2.28,IF(G85=1,2.35,IF(G85=2,2.43,IF(G85=3,2.5,IF(OR(G85=5,G85=4),2.58,IF(OR(G85=6,G85=7),2.66,IF(OR(G85=8,G85=9),2.75,IF(OR(G85=10,G85=11,G85=12),2.83,IF(OR(G85=13,G85=14,G85=15),2.92,IF(OR(G85=16,G85=17,G85=18),3.01,3.11)))))))))),IF(H85="Ա-3", IF(G85=0,1.96,IF(G85=1,2.02,IF(G85=2,2.08,IF(G85=3,2.15,IF(OR(G85=5,G85=4),2.21,IF(OR(G85=6,G85=7),2.28,IF(OR(G85=8,G85=9),2.35,IF(OR(G85=10,G85=11,G85=12),2.42,IF(OR(G85=13,G85=14,G85=15),2.5,IF(OR(G85=16,G85=17,G85=18),2.58,2.66)))))))))), IF(H85="Կ-1", IF(G85=0,1.68,IF(G85=1,1.73,IF(G85=2,1.79,IF(G85=3,1.84,IF(OR(G85=5,G85=4),1.9,IF(OR(G85=6,G85=7),1.96,IF(OR(G85=8,G85=9),2.02,IF(OR(G85=10,G85=11,G85=12),2.08,IF(OR(G85=13,G85=14,G85=15),2.14,IF(OR(G85=16,G85=17,G85=18),2.21,2.28)))))))))), IF(H85="Կ-2", IF(G85=0,1.45,IF(G85=1,1.49,IF(G85=2,1.54,IF(G85=3,1.59,IF(OR(G85=5,G85=4),1.63,IF(OR(G85=6,G85=7),1.68,IF(OR(G85=8,G85=9),1.73,IF(OR(G85=10,G85=11,G85=12),1.79,IF(OR(G85=13,G85=14,G85=15),1.84,IF(OR(G85=16,G85=17,G85=18),1.9,1.95)))))))))),IF(H85="Կ-3", IF(G85=0,1.25,IF(G85=1,1.29,IF(G85=2,1.33,IF(G85=3,1.37,IF(OR(G85=5,G85=4),1.41,IF(OR(G85=6,G85=7),1.45,IF(OR(G85=8,G85=9),1.49,IF(OR(G85=10,G85=11,G85=12),1.54,IF(OR(G85=13,G85=14,G85=15),1.58,IF(OR(G85=16,G85=17,G85=18),1.63,1.68)))))))))), "Error"))))))))))))</f>
        <v>2.2799999999999998</v>
      </c>
      <c r="J85" s="913">
        <v>83200</v>
      </c>
      <c r="K85" s="914">
        <f>+J85*I85</f>
        <v>189695.99999999997</v>
      </c>
      <c r="L85" s="915">
        <v>0</v>
      </c>
      <c r="M85" s="914">
        <f>+L85+K85</f>
        <v>189695.99999999997</v>
      </c>
      <c r="N85" s="914">
        <f>+M85*13</f>
        <v>2466047.9999999995</v>
      </c>
      <c r="O85" s="580">
        <v>1</v>
      </c>
      <c r="P85" s="644">
        <f>+G85+1</f>
        <v>7</v>
      </c>
      <c r="Q85" s="645" t="str">
        <f>+H85</f>
        <v>Ա-3</v>
      </c>
      <c r="R85" s="643">
        <f>IF(O85&lt;1,0,IF(Q85="Բ-1",IF(P85=0,6.94,IF(P85=1,7.17,IF(P85=2,7.41,IF(P85=3,7.66,IF(OR(P85=5,P85=4),7.92,IF(OR(P85=6,P85=7),8.18,IF(OR(P85=8,P85=9),8.46,IF(OR(P85=10,P85=11,P85=12),8.74,IF(OR(P85=13,P85=14,P85=15),9.03,IF(OR(P85=16,P85=17,P85=18),9.33,9.65)))))))))),IF(Q85="Բ-2", IF(P85=0,5.71,IF(P85=1,5.89,IF(P85=2,6.09,IF(P85=3,6.29,IF(OR(P85=5,P85=4),6.5,IF(OR(P85=6,P85=7),6.72,IF(OR(P85=8,P85=9),6.94,IF(OR(P85=10,P85=11,P85=12),7.17,IF(OR(P85=13,P85=14,P85=15),7.41,IF(OR(P85=16,P85=17,P85=18),7.65,7.91)))))))))), IF(Q85="Գ-1", IF(P85=0,4.7,IF(P85=1,4.86,IF(P85=2,5.01,IF(P85=3,5.18,IF(OR(P85=5,P85=4),5.35,IF(OR(P85=6,P85=7),5.52,IF(OR(P85=8,P85=9),5.71,IF(OR(P85=10,P85=11,P85=12),5.89,IF(OR(P85=13,P85=14,P85=15),6.09,IF(OR(P85=16,P85=17,P85=18),6.29,6.49)))))))))), IF(Q85="Գ-2", IF(P85=0,3.88,IF(P85=1,4.01,IF(P85=2,4.14,IF(P85=3,4.27,IF(OR(P85=5,P85=4),4.41,IF(OR(P85=6,P85=7),4.55,IF(OR(P85=8,P85=9),4.7,IF(OR(P85=10,P85=11,P85=12),4.85,IF(OR(P85=13,P85=14,P85=15),5.01,IF(OR(P85=16,P85=17,P85=18),5.17,5.34)))))))))), IF(Q85="Գ-3", IF(P85=0,3.21,IF(P85=1,3.31,IF(P85=2,3.42,IF(P85=3,3.53,IF(OR(P85=5,P85=4),3.64,IF(OR(P85=6,P85=7),3.76,IF(OR(P85=8,P85=9),3.88,IF(OR(P85=10,P85=11,P85=12),4.01,IF(OR(P85=13,P85=14,P85=15),4.13,IF(OR(P85=16,P85=17,P85=18),4.27,4.4)))))))))), IF(Q85="Ա-1", IF(P85=0,2.66,IF(P85=1,2.75,IF(P85=2,2.83,IF(P85=3,2.92,IF(OR(P85=5,P85=4),3.02,IF(OR(P85=6,P85=7),3.11,IF(OR(P85=8,P85=9),3.21,IF(OR(P85=10,P85=11,P85=12),3.31,IF(OR(P85=13,P85=14,P85=15),3.42,IF(OR(P85=16,P85=17,P85=18),3.53,3.64)))))))))), IF(Q85="Ա-2", IF(P85=0,2.28,IF(P85=1,2.35,IF(P85=2,2.43,IF(P85=3,2.5,IF(OR(P85=5,P85=4),2.58,IF(OR(P85=6,P85=7),2.66,IF(OR(P85=8,P85=9),2.75,IF(OR(P85=10,P85=11,P85=12),2.83,IF(OR(P85=13,P85=14,P85=15),2.92,IF(OR(P85=16,P85=17,P85=18),3.01,3.11)))))))))),IF(Q85="Ա-3", IF(P85=0,1.96,IF(P85=1,2.02,IF(P85=2,2.08,IF(P85=3,2.15,IF(OR(P85=5,P85=4),2.21,IF(OR(P85=6,P85=7),2.28,IF(OR(P85=8,P85=9),2.35,IF(OR(P85=10,P85=11,P85=12),2.42,IF(OR(P85=13,P85=14,P85=15),2.5,IF(OR(P85=16,P85=17,P85=18),2.58,2.66)))))))))), IF(Q85="Կ-1", IF(P85=0,1.68,IF(P85=1,1.73,IF(P85=2,1.79,IF(P85=3,1.84,IF(OR(P85=5,P85=4),1.9,IF(OR(P85=6,P85=7),1.96,IF(OR(P85=8,P85=9),2.02,IF(OR(P85=10,P85=11,P85=12),2.08,IF(OR(P85=13,P85=14,P85=15),2.14,IF(OR(P85=16,P85=17,P85=18),2.21,2.28)))))))))), IF(Q85="Կ-2", IF(P85=0,1.45,IF(P85=1,1.49,IF(P85=2,1.54,IF(P85=3,1.59,IF(OR(P85=5,P85=4),1.63,IF(OR(P85=6,P85=7),1.68,IF(OR(P85=8,P85=9),1.73,IF(OR(P85=10,P85=11,P85=12),1.79,IF(OR(P85=13,P85=14,P85=15),1.84,IF(OR(P85=16,P85=17,P85=18),1.9,1.95)))))))))),IF(Q85="Կ-3", IF(P85=0,1.25,IF(P85=1,1.29,IF(P85=2,1.33,IF(P85=3,1.37,IF(OR(P85=5,P85=4),1.41,IF(OR(P85=6,P85=7),1.45,IF(OR(P85=8,P85=9),1.49,IF(OR(P85=10,P85=11,P85=12),1.54,IF(OR(P85=13,P85=14,P85=15),1.58,IF(OR(P85=16,P85=17,P85=18),1.63,1.68)))))))))), "Error"))))))))))))</f>
        <v>2.2799999999999998</v>
      </c>
      <c r="S85" s="776">
        <v>83200</v>
      </c>
      <c r="T85" s="776">
        <f>+S85*R85</f>
        <v>189695.99999999997</v>
      </c>
      <c r="U85" s="777">
        <f>+L85</f>
        <v>0</v>
      </c>
      <c r="V85" s="776">
        <f>+U85+T85</f>
        <v>189695.99999999997</v>
      </c>
      <c r="W85" s="776">
        <f>+V85*13</f>
        <v>2466047.9999999995</v>
      </c>
      <c r="X85" s="580">
        <v>1</v>
      </c>
      <c r="Y85" s="644">
        <f>+P85+1</f>
        <v>8</v>
      </c>
      <c r="Z85" s="645" t="str">
        <f>+Q85</f>
        <v>Ա-3</v>
      </c>
      <c r="AA85" s="643">
        <f>IF(X85&lt;1,0,IF(Z85="Բ-1",IF(Y85=0,6.94,IF(Y85=1,7.17,IF(Y85=2,7.41,IF(Y85=3,7.66,IF(OR(Y85=5,Y85=4),7.92,IF(OR(Y85=6,Y85=7),8.18,IF(OR(Y85=8,Y85=9),8.46,IF(OR(Y85=10,Y85=11,Y85=12),8.74,IF(OR(Y85=13,Y85=14,Y85=15),9.03,IF(OR(Y85=16,Y85=17,Y85=18),9.33,9.65)))))))))),IF(Z85="Բ-2", IF(Y85=0,5.71,IF(Y85=1,5.89,IF(Y85=2,6.09,IF(Y85=3,6.29,IF(OR(Y85=5,Y85=4),6.5,IF(OR(Y85=6,Y85=7),6.72,IF(OR(Y85=8,Y85=9),6.94,IF(OR(Y85=10,Y85=11,Y85=12),7.17,IF(OR(Y85=13,Y85=14,Y85=15),7.41,IF(OR(Y85=16,Y85=17,Y85=18),7.65,7.91)))))))))), IF(Z85="Գ-1", IF(Y85=0,4.7,IF(Y85=1,4.86,IF(Y85=2,5.01,IF(Y85=3,5.18,IF(OR(Y85=5,Y85=4),5.35,IF(OR(Y85=6,Y85=7),5.52,IF(OR(Y85=8,Y85=9),5.71,IF(OR(Y85=10,Y85=11,Y85=12),5.89,IF(OR(Y85=13,Y85=14,Y85=15),6.09,IF(OR(Y85=16,Y85=17,Y85=18),6.29,6.49)))))))))), IF(Z85="Գ-2", IF(Y85=0,3.88,IF(Y85=1,4.01,IF(Y85=2,4.14,IF(Y85=3,4.27,IF(OR(Y85=5,Y85=4),4.41,IF(OR(Y85=6,Y85=7),4.55,IF(OR(Y85=8,Y85=9),4.7,IF(OR(Y85=10,Y85=11,Y85=12),4.85,IF(OR(Y85=13,Y85=14,Y85=15),5.01,IF(OR(Y85=16,Y85=17,Y85=18),5.17,5.34)))))))))), IF(Z85="Գ-3", IF(Y85=0,3.21,IF(Y85=1,3.31,IF(Y85=2,3.42,IF(Y85=3,3.53,IF(OR(Y85=5,Y85=4),3.64,IF(OR(Y85=6,Y85=7),3.76,IF(OR(Y85=8,Y85=9),3.88,IF(OR(Y85=10,Y85=11,Y85=12),4.01,IF(OR(Y85=13,Y85=14,Y85=15),4.13,IF(OR(Y85=16,Y85=17,Y85=18),4.27,4.4)))))))))), IF(Z85="Ա-1", IF(Y85=0,2.66,IF(Y85=1,2.75,IF(Y85=2,2.83,IF(Y85=3,2.92,IF(OR(Y85=5,Y85=4),3.02,IF(OR(Y85=6,Y85=7),3.11,IF(OR(Y85=8,Y85=9),3.21,IF(OR(Y85=10,Y85=11,Y85=12),3.31,IF(OR(Y85=13,Y85=14,Y85=15),3.42,IF(OR(Y85=16,Y85=17,Y85=18),3.53,3.64)))))))))), IF(Z85="Ա-2", IF(Y85=0,2.28,IF(Y85=1,2.35,IF(Y85=2,2.43,IF(Y85=3,2.5,IF(OR(Y85=5,Y85=4),2.58,IF(OR(Y85=6,Y85=7),2.66,IF(OR(Y85=8,Y85=9),2.75,IF(OR(Y85=10,Y85=11,Y85=12),2.83,IF(OR(Y85=13,Y85=14,Y85=15),2.92,IF(OR(Y85=16,Y85=17,Y85=18),3.01,3.11)))))))))),IF(Z85="Ա-3", IF(Y85=0,1.96,IF(Y85=1,2.02,IF(Y85=2,2.08,IF(Y85=3,2.15,IF(OR(Y85=5,Y85=4),2.21,IF(OR(Y85=6,Y85=7),2.28,IF(OR(Y85=8,Y85=9),2.35,IF(OR(Y85=10,Y85=11,Y85=12),2.42,IF(OR(Y85=13,Y85=14,Y85=15),2.5,IF(OR(Y85=16,Y85=17,Y85=18),2.58,2.66)))))))))), IF(Z85="Կ-1", IF(Y85=0,1.68,IF(Y85=1,1.73,IF(Y85=2,1.79,IF(Y85=3,1.84,IF(OR(Y85=5,Y85=4),1.9,IF(OR(Y85=6,Y85=7),1.96,IF(OR(Y85=8,Y85=9),2.02,IF(OR(Y85=10,Y85=11,Y85=12),2.08,IF(OR(Y85=13,Y85=14,Y85=15),2.14,IF(OR(Y85=16,Y85=17,Y85=18),2.21,2.28)))))))))), IF(Z85="Կ-2", IF(Y85=0,1.45,IF(Y85=1,1.49,IF(Y85=2,1.54,IF(Y85=3,1.59,IF(OR(Y85=5,Y85=4),1.63,IF(OR(Y85=6,Y85=7),1.68,IF(OR(Y85=8,Y85=9),1.73,IF(OR(Y85=10,Y85=11,Y85=12),1.79,IF(OR(Y85=13,Y85=14,Y85=15),1.84,IF(OR(Y85=16,Y85=17,Y85=18),1.9,1.95)))))))))),IF(Z85="Կ-3", IF(Y85=0,1.25,IF(Y85=1,1.29,IF(Y85=2,1.33,IF(Y85=3,1.37,IF(OR(Y85=5,Y85=4),1.41,IF(OR(Y85=6,Y85=7),1.45,IF(OR(Y85=8,Y85=9),1.49,IF(OR(Y85=10,Y85=11,Y85=12),1.54,IF(OR(Y85=13,Y85=14,Y85=15),1.58,IF(OR(Y85=16,Y85=17,Y85=18),1.63,1.68)))))))))), "Error"))))))))))))</f>
        <v>2.35</v>
      </c>
      <c r="AB85" s="776">
        <v>83200</v>
      </c>
      <c r="AC85" s="776">
        <f>+AB85*AA85</f>
        <v>195520</v>
      </c>
      <c r="AD85" s="777">
        <f>+U85</f>
        <v>0</v>
      </c>
      <c r="AE85" s="776">
        <f>+AD85+AC85</f>
        <v>195520</v>
      </c>
      <c r="AF85" s="776">
        <f>+AE85*13</f>
        <v>2541760</v>
      </c>
      <c r="AG85" s="580">
        <v>1</v>
      </c>
      <c r="AH85" s="644">
        <f>+Y85+1</f>
        <v>9</v>
      </c>
      <c r="AI85" s="645" t="str">
        <f>+Z85</f>
        <v>Ա-3</v>
      </c>
      <c r="AJ85" s="643">
        <f>IF(AG85&lt;1,0,IF(AI85="Բ-1",IF(AH85=0,6.94,IF(AH85=1,7.17,IF(AH85=2,7.41,IF(AH85=3,7.66,IF(OR(AH85=5,AH85=4),7.92,IF(OR(AH85=6,AH85=7),8.18,IF(OR(AH85=8,AH85=9),8.46,IF(OR(AH85=10,AH85=11,AH85=12),8.74,IF(OR(AH85=13,AH85=14,AH85=15),9.03,IF(OR(AH85=16,AH85=17,AH85=18),9.33,9.65)))))))))),IF(AI85="Բ-2", IF(AH85=0,5.71,IF(AH85=1,5.89,IF(AH85=2,6.09,IF(AH85=3,6.29,IF(OR(AH85=5,AH85=4),6.5,IF(OR(AH85=6,AH85=7),6.72,IF(OR(AH85=8,AH85=9),6.94,IF(OR(AH85=10,AH85=11,AH85=12),7.17,IF(OR(AH85=13,AH85=14,AH85=15),7.41,IF(OR(AH85=16,AH85=17,AH85=18),7.65,7.91)))))))))), IF(AI85="Գ-1", IF(AH85=0,4.7,IF(AH85=1,4.86,IF(AH85=2,5.01,IF(AH85=3,5.18,IF(OR(AH85=5,AH85=4),5.35,IF(OR(AH85=6,AH85=7),5.52,IF(OR(AH85=8,AH85=9),5.71,IF(OR(AH85=10,AH85=11,AH85=12),5.89,IF(OR(AH85=13,AH85=14,AH85=15),6.09,IF(OR(AH85=16,AH85=17,AH85=18),6.29,6.49)))))))))), IF(AI85="Գ-2", IF(AH85=0,3.88,IF(AH85=1,4.01,IF(AH85=2,4.14,IF(AH85=3,4.27,IF(OR(AH85=5,AH85=4),4.41,IF(OR(AH85=6,AH85=7),4.55,IF(OR(AH85=8,AH85=9),4.7,IF(OR(AH85=10,AH85=11,AH85=12),4.85,IF(OR(AH85=13,AH85=14,AH85=15),5.01,IF(OR(AH85=16,AH85=17,AH85=18),5.17,5.34)))))))))), IF(AI85="Գ-3", IF(AH85=0,3.21,IF(AH85=1,3.31,IF(AH85=2,3.42,IF(AH85=3,3.53,IF(OR(AH85=5,AH85=4),3.64,IF(OR(AH85=6,AH85=7),3.76,IF(OR(AH85=8,AH85=9),3.88,IF(OR(AH85=10,AH85=11,AH85=12),4.01,IF(OR(AH85=13,AH85=14,AH85=15),4.13,IF(OR(AH85=16,AH85=17,AH85=18),4.27,4.4)))))))))), IF(AI85="Ա-1", IF(AH85=0,2.66,IF(AH85=1,2.75,IF(AH85=2,2.83,IF(AH85=3,2.92,IF(OR(AH85=5,AH85=4),3.02,IF(OR(AH85=6,AH85=7),3.11,IF(OR(AH85=8,AH85=9),3.21,IF(OR(AH85=10,AH85=11,AH85=12),3.31,IF(OR(AH85=13,AH85=14,AH85=15),3.42,IF(OR(AH85=16,AH85=17,AH85=18),3.53,3.64)))))))))), IF(AI85="Ա-2", IF(AH85=0,2.28,IF(AH85=1,2.35,IF(AH85=2,2.43,IF(AH85=3,2.5,IF(OR(AH85=5,AH85=4),2.58,IF(OR(AH85=6,AH85=7),2.66,IF(OR(AH85=8,AH85=9),2.75,IF(OR(AH85=10,AH85=11,AH85=12),2.83,IF(OR(AH85=13,AH85=14,AH85=15),2.92,IF(OR(AH85=16,AH85=17,AH85=18),3.01,3.11)))))))))),IF(AI85="Ա-3", IF(AH85=0,1.96,IF(AH85=1,2.02,IF(AH85=2,2.08,IF(AH85=3,2.15,IF(OR(AH85=5,AH85=4),2.21,IF(OR(AH85=6,AH85=7),2.28,IF(OR(AH85=8,AH85=9),2.35,IF(OR(AH85=10,AH85=11,AH85=12),2.42,IF(OR(AH85=13,AH85=14,AH85=15),2.5,IF(OR(AH85=16,AH85=17,AH85=18),2.58,2.66)))))))))), IF(AI85="Կ-1", IF(AH85=0,1.68,IF(AH85=1,1.73,IF(AH85=2,1.79,IF(AH85=3,1.84,IF(OR(AH85=5,AH85=4),1.9,IF(OR(AH85=6,AH85=7),1.96,IF(OR(AH85=8,AH85=9),2.02,IF(OR(AH85=10,AH85=11,AH85=12),2.08,IF(OR(AH85=13,AH85=14,AH85=15),2.14,IF(OR(AH85=16,AH85=17,AH85=18),2.21,2.28)))))))))), IF(AI85="Կ-2", IF(AH85=0,1.45,IF(AH85=1,1.49,IF(AH85=2,1.54,IF(AH85=3,1.59,IF(OR(AH85=5,AH85=4),1.63,IF(OR(AH85=6,AH85=7),1.68,IF(OR(AH85=8,AH85=9),1.73,IF(OR(AH85=10,AH85=11,AH85=12),1.79,IF(OR(AH85=13,AH85=14,AH85=15),1.84,IF(OR(AH85=16,AH85=17,AH85=18),1.9,1.95)))))))))),IF(AI85="Կ-3", IF(AH85=0,1.25,IF(AH85=1,1.29,IF(AH85=2,1.33,IF(AH85=3,1.37,IF(OR(AH85=5,AH85=4),1.41,IF(OR(AH85=6,AH85=7),1.45,IF(OR(AH85=8,AH85=9),1.49,IF(OR(AH85=10,AH85=11,AH85=12),1.54,IF(OR(AH85=13,AH85=14,AH85=15),1.58,IF(OR(AH85=16,AH85=17,AH85=18),1.63,1.68)))))))))), "Error"))))))))))))</f>
        <v>2.35</v>
      </c>
      <c r="AK85" s="776">
        <v>83200</v>
      </c>
      <c r="AL85" s="776">
        <f>+AK85*AJ85</f>
        <v>195520</v>
      </c>
      <c r="AM85" s="777">
        <f>+AD85</f>
        <v>0</v>
      </c>
      <c r="AN85" s="776">
        <f>+AM85+AL85</f>
        <v>195520</v>
      </c>
      <c r="AO85" s="776">
        <f>+AN85*13</f>
        <v>2541760</v>
      </c>
    </row>
    <row r="86" spans="1:41" s="760" customFormat="1" ht="14.25">
      <c r="A86" s="853">
        <v>44</v>
      </c>
      <c r="B86" s="903" t="s">
        <v>78</v>
      </c>
      <c r="C86" s="904"/>
      <c r="D86" s="904"/>
      <c r="E86" s="903" t="s">
        <v>1237</v>
      </c>
      <c r="F86" s="853">
        <v>1</v>
      </c>
      <c r="G86" s="911">
        <v>6</v>
      </c>
      <c r="H86" s="915" t="s">
        <v>419</v>
      </c>
      <c r="I86" s="912">
        <f>IF(F86&lt;1,0,IF(H86="Բ-1",IF(G86=0,6.94,IF(G86=1,7.17,IF(G86=2,7.41,IF(G86=3,7.66,IF(OR(G86=5,G86=4),7.92,IF(OR(G86=6,G86=7),8.18,IF(OR(G86=8,G86=9),8.46,IF(OR(G86=10,G86=11,G86=12),8.74,IF(OR(G86=13,G86=14,G86=15),9.03,IF(OR(G86=16,G86=17,G86=18),9.33,9.65)))))))))),IF(H86="Բ-2", IF(G86=0,5.71,IF(G86=1,5.89,IF(G86=2,6.09,IF(G86=3,6.29,IF(OR(G86=5,G86=4),6.5,IF(OR(G86=6,G86=7),6.72,IF(OR(G86=8,G86=9),6.94,IF(OR(G86=10,G86=11,G86=12),7.17,IF(OR(G86=13,G86=14,G86=15),7.41,IF(OR(G86=16,G86=17,G86=18),7.65,7.91)))))))))), IF(H86="Գ-1", IF(G86=0,4.7,IF(G86=1,4.86,IF(G86=2,5.01,IF(G86=3,5.18,IF(OR(G86=5,G86=4),5.35,IF(OR(G86=6,G86=7),5.52,IF(OR(G86=8,G86=9),5.71,IF(OR(G86=10,G86=11,G86=12),5.89,IF(OR(G86=13,G86=14,G86=15),6.09,IF(OR(G86=16,G86=17,G86=18),6.29,6.49)))))))))), IF(H86="Գ-2", IF(G86=0,3.88,IF(G86=1,4.01,IF(G86=2,4.14,IF(G86=3,4.27,IF(OR(G86=5,G86=4),4.41,IF(OR(G86=6,G86=7),4.55,IF(OR(G86=8,G86=9),4.7,IF(OR(G86=10,G86=11,G86=12),4.85,IF(OR(G86=13,G86=14,G86=15),5.01,IF(OR(G86=16,G86=17,G86=18),5.17,5.34)))))))))), IF(H86="Գ-3", IF(G86=0,3.21,IF(G86=1,3.31,IF(G86=2,3.42,IF(G86=3,3.53,IF(OR(G86=5,G86=4),3.64,IF(OR(G86=6,G86=7),3.76,IF(OR(G86=8,G86=9),3.88,IF(OR(G86=10,G86=11,G86=12),4.01,IF(OR(G86=13,G86=14,G86=15),4.13,IF(OR(G86=16,G86=17,G86=18),4.27,4.4)))))))))), IF(H86="Ա-1", IF(G86=0,2.66,IF(G86=1,2.75,IF(G86=2,2.83,IF(G86=3,2.92,IF(OR(G86=5,G86=4),3.02,IF(OR(G86=6,G86=7),3.11,IF(OR(G86=8,G86=9),3.21,IF(OR(G86=10,G86=11,G86=12),3.31,IF(OR(G86=13,G86=14,G86=15),3.42,IF(OR(G86=16,G86=17,G86=18),3.53,3.64)))))))))), IF(H86="Ա-2", IF(G86=0,2.28,IF(G86=1,2.35,IF(G86=2,2.43,IF(G86=3,2.5,IF(OR(G86=5,G86=4),2.58,IF(OR(G86=6,G86=7),2.66,IF(OR(G86=8,G86=9),2.75,IF(OR(G86=10,G86=11,G86=12),2.83,IF(OR(G86=13,G86=14,G86=15),2.92,IF(OR(G86=16,G86=17,G86=18),3.01,3.11)))))))))),IF(H86="Ա-3", IF(G86=0,1.96,IF(G86=1,2.02,IF(G86=2,2.08,IF(G86=3,2.15,IF(OR(G86=5,G86=4),2.21,IF(OR(G86=6,G86=7),2.28,IF(OR(G86=8,G86=9),2.35,IF(OR(G86=10,G86=11,G86=12),2.42,IF(OR(G86=13,G86=14,G86=15),2.5,IF(OR(G86=16,G86=17,G86=18),2.58,2.66)))))))))), IF(H86="Կ-1", IF(G86=0,1.68,IF(G86=1,1.73,IF(G86=2,1.79,IF(G86=3,1.84,IF(OR(G86=5,G86=4),1.9,IF(OR(G86=6,G86=7),1.96,IF(OR(G86=8,G86=9),2.02,IF(OR(G86=10,G86=11,G86=12),2.08,IF(OR(G86=13,G86=14,G86=15),2.14,IF(OR(G86=16,G86=17,G86=18),2.21,2.28)))))))))), IF(H86="Կ-2", IF(G86=0,1.45,IF(G86=1,1.49,IF(G86=2,1.54,IF(G86=3,1.59,IF(OR(G86=5,G86=4),1.63,IF(OR(G86=6,G86=7),1.68,IF(OR(G86=8,G86=9),1.73,IF(OR(G86=10,G86=11,G86=12),1.79,IF(OR(G86=13,G86=14,G86=15),1.84,IF(OR(G86=16,G86=17,G86=18),1.9,1.95)))))))))),IF(H86="Կ-3", IF(G86=0,1.25,IF(G86=1,1.29,IF(G86=2,1.33,IF(G86=3,1.37,IF(OR(G86=5,G86=4),1.41,IF(OR(G86=6,G86=7),1.45,IF(OR(G86=8,G86=9),1.49,IF(OR(G86=10,G86=11,G86=12),1.54,IF(OR(G86=13,G86=14,G86=15),1.58,IF(OR(G86=16,G86=17,G86=18),1.63,1.68)))))))))), "Error"))))))))))))</f>
        <v>2.2799999999999998</v>
      </c>
      <c r="J86" s="913">
        <v>83200</v>
      </c>
      <c r="K86" s="914">
        <f>+J86*I86</f>
        <v>189695.99999999997</v>
      </c>
      <c r="L86" s="915">
        <v>0</v>
      </c>
      <c r="M86" s="914">
        <f>+L86+K86</f>
        <v>189695.99999999997</v>
      </c>
      <c r="N86" s="914">
        <f>+M86*13</f>
        <v>2466047.9999999995</v>
      </c>
      <c r="O86" s="580">
        <v>1</v>
      </c>
      <c r="P86" s="644">
        <f>+G86+1</f>
        <v>7</v>
      </c>
      <c r="Q86" s="645" t="str">
        <f>+H86</f>
        <v>Ա-3</v>
      </c>
      <c r="R86" s="643">
        <f>IF(O86&lt;1,0,IF(Q86="Բ-1",IF(P86=0,6.94,IF(P86=1,7.17,IF(P86=2,7.41,IF(P86=3,7.66,IF(OR(P86=5,P86=4),7.92,IF(OR(P86=6,P86=7),8.18,IF(OR(P86=8,P86=9),8.46,IF(OR(P86=10,P86=11,P86=12),8.74,IF(OR(P86=13,P86=14,P86=15),9.03,IF(OR(P86=16,P86=17,P86=18),9.33,9.65)))))))))),IF(Q86="Բ-2", IF(P86=0,5.71,IF(P86=1,5.89,IF(P86=2,6.09,IF(P86=3,6.29,IF(OR(P86=5,P86=4),6.5,IF(OR(P86=6,P86=7),6.72,IF(OR(P86=8,P86=9),6.94,IF(OR(P86=10,P86=11,P86=12),7.17,IF(OR(P86=13,P86=14,P86=15),7.41,IF(OR(P86=16,P86=17,P86=18),7.65,7.91)))))))))), IF(Q86="Գ-1", IF(P86=0,4.7,IF(P86=1,4.86,IF(P86=2,5.01,IF(P86=3,5.18,IF(OR(P86=5,P86=4),5.35,IF(OR(P86=6,P86=7),5.52,IF(OR(P86=8,P86=9),5.71,IF(OR(P86=10,P86=11,P86=12),5.89,IF(OR(P86=13,P86=14,P86=15),6.09,IF(OR(P86=16,P86=17,P86=18),6.29,6.49)))))))))), IF(Q86="Գ-2", IF(P86=0,3.88,IF(P86=1,4.01,IF(P86=2,4.14,IF(P86=3,4.27,IF(OR(P86=5,P86=4),4.41,IF(OR(P86=6,P86=7),4.55,IF(OR(P86=8,P86=9),4.7,IF(OR(P86=10,P86=11,P86=12),4.85,IF(OR(P86=13,P86=14,P86=15),5.01,IF(OR(P86=16,P86=17,P86=18),5.17,5.34)))))))))), IF(Q86="Գ-3", IF(P86=0,3.21,IF(P86=1,3.31,IF(P86=2,3.42,IF(P86=3,3.53,IF(OR(P86=5,P86=4),3.64,IF(OR(P86=6,P86=7),3.76,IF(OR(P86=8,P86=9),3.88,IF(OR(P86=10,P86=11,P86=12),4.01,IF(OR(P86=13,P86=14,P86=15),4.13,IF(OR(P86=16,P86=17,P86=18),4.27,4.4)))))))))), IF(Q86="Ա-1", IF(P86=0,2.66,IF(P86=1,2.75,IF(P86=2,2.83,IF(P86=3,2.92,IF(OR(P86=5,P86=4),3.02,IF(OR(P86=6,P86=7),3.11,IF(OR(P86=8,P86=9),3.21,IF(OR(P86=10,P86=11,P86=12),3.31,IF(OR(P86=13,P86=14,P86=15),3.42,IF(OR(P86=16,P86=17,P86=18),3.53,3.64)))))))))), IF(Q86="Ա-2", IF(P86=0,2.28,IF(P86=1,2.35,IF(P86=2,2.43,IF(P86=3,2.5,IF(OR(P86=5,P86=4),2.58,IF(OR(P86=6,P86=7),2.66,IF(OR(P86=8,P86=9),2.75,IF(OR(P86=10,P86=11,P86=12),2.83,IF(OR(P86=13,P86=14,P86=15),2.92,IF(OR(P86=16,P86=17,P86=18),3.01,3.11)))))))))),IF(Q86="Ա-3", IF(P86=0,1.96,IF(P86=1,2.02,IF(P86=2,2.08,IF(P86=3,2.15,IF(OR(P86=5,P86=4),2.21,IF(OR(P86=6,P86=7),2.28,IF(OR(P86=8,P86=9),2.35,IF(OR(P86=10,P86=11,P86=12),2.42,IF(OR(P86=13,P86=14,P86=15),2.5,IF(OR(P86=16,P86=17,P86=18),2.58,2.66)))))))))), IF(Q86="Կ-1", IF(P86=0,1.68,IF(P86=1,1.73,IF(P86=2,1.79,IF(P86=3,1.84,IF(OR(P86=5,P86=4),1.9,IF(OR(P86=6,P86=7),1.96,IF(OR(P86=8,P86=9),2.02,IF(OR(P86=10,P86=11,P86=12),2.08,IF(OR(P86=13,P86=14,P86=15),2.14,IF(OR(P86=16,P86=17,P86=18),2.21,2.28)))))))))), IF(Q86="Կ-2", IF(P86=0,1.45,IF(P86=1,1.49,IF(P86=2,1.54,IF(P86=3,1.59,IF(OR(P86=5,P86=4),1.63,IF(OR(P86=6,P86=7),1.68,IF(OR(P86=8,P86=9),1.73,IF(OR(P86=10,P86=11,P86=12),1.79,IF(OR(P86=13,P86=14,P86=15),1.84,IF(OR(P86=16,P86=17,P86=18),1.9,1.95)))))))))),IF(Q86="Կ-3", IF(P86=0,1.25,IF(P86=1,1.29,IF(P86=2,1.33,IF(P86=3,1.37,IF(OR(P86=5,P86=4),1.41,IF(OR(P86=6,P86=7),1.45,IF(OR(P86=8,P86=9),1.49,IF(OR(P86=10,P86=11,P86=12),1.54,IF(OR(P86=13,P86=14,P86=15),1.58,IF(OR(P86=16,P86=17,P86=18),1.63,1.68)))))))))), "Error"))))))))))))</f>
        <v>2.2799999999999998</v>
      </c>
      <c r="S86" s="776">
        <v>83200</v>
      </c>
      <c r="T86" s="776">
        <f>+S86*R86</f>
        <v>189695.99999999997</v>
      </c>
      <c r="U86" s="777">
        <f>+L86</f>
        <v>0</v>
      </c>
      <c r="V86" s="776">
        <f>+U86+T86</f>
        <v>189695.99999999997</v>
      </c>
      <c r="W86" s="776">
        <f>+V86*13</f>
        <v>2466047.9999999995</v>
      </c>
      <c r="X86" s="580">
        <v>1</v>
      </c>
      <c r="Y86" s="644">
        <f>+P86+1</f>
        <v>8</v>
      </c>
      <c r="Z86" s="645" t="str">
        <f>+Q86</f>
        <v>Ա-3</v>
      </c>
      <c r="AA86" s="643">
        <f>IF(X86&lt;1,0,IF(Z86="Բ-1",IF(Y86=0,6.94,IF(Y86=1,7.17,IF(Y86=2,7.41,IF(Y86=3,7.66,IF(OR(Y86=5,Y86=4),7.92,IF(OR(Y86=6,Y86=7),8.18,IF(OR(Y86=8,Y86=9),8.46,IF(OR(Y86=10,Y86=11,Y86=12),8.74,IF(OR(Y86=13,Y86=14,Y86=15),9.03,IF(OR(Y86=16,Y86=17,Y86=18),9.33,9.65)))))))))),IF(Z86="Բ-2", IF(Y86=0,5.71,IF(Y86=1,5.89,IF(Y86=2,6.09,IF(Y86=3,6.29,IF(OR(Y86=5,Y86=4),6.5,IF(OR(Y86=6,Y86=7),6.72,IF(OR(Y86=8,Y86=9),6.94,IF(OR(Y86=10,Y86=11,Y86=12),7.17,IF(OR(Y86=13,Y86=14,Y86=15),7.41,IF(OR(Y86=16,Y86=17,Y86=18),7.65,7.91)))))))))), IF(Z86="Գ-1", IF(Y86=0,4.7,IF(Y86=1,4.86,IF(Y86=2,5.01,IF(Y86=3,5.18,IF(OR(Y86=5,Y86=4),5.35,IF(OR(Y86=6,Y86=7),5.52,IF(OR(Y86=8,Y86=9),5.71,IF(OR(Y86=10,Y86=11,Y86=12),5.89,IF(OR(Y86=13,Y86=14,Y86=15),6.09,IF(OR(Y86=16,Y86=17,Y86=18),6.29,6.49)))))))))), IF(Z86="Գ-2", IF(Y86=0,3.88,IF(Y86=1,4.01,IF(Y86=2,4.14,IF(Y86=3,4.27,IF(OR(Y86=5,Y86=4),4.41,IF(OR(Y86=6,Y86=7),4.55,IF(OR(Y86=8,Y86=9),4.7,IF(OR(Y86=10,Y86=11,Y86=12),4.85,IF(OR(Y86=13,Y86=14,Y86=15),5.01,IF(OR(Y86=16,Y86=17,Y86=18),5.17,5.34)))))))))), IF(Z86="Գ-3", IF(Y86=0,3.21,IF(Y86=1,3.31,IF(Y86=2,3.42,IF(Y86=3,3.53,IF(OR(Y86=5,Y86=4),3.64,IF(OR(Y86=6,Y86=7),3.76,IF(OR(Y86=8,Y86=9),3.88,IF(OR(Y86=10,Y86=11,Y86=12),4.01,IF(OR(Y86=13,Y86=14,Y86=15),4.13,IF(OR(Y86=16,Y86=17,Y86=18),4.27,4.4)))))))))), IF(Z86="Ա-1", IF(Y86=0,2.66,IF(Y86=1,2.75,IF(Y86=2,2.83,IF(Y86=3,2.92,IF(OR(Y86=5,Y86=4),3.02,IF(OR(Y86=6,Y86=7),3.11,IF(OR(Y86=8,Y86=9),3.21,IF(OR(Y86=10,Y86=11,Y86=12),3.31,IF(OR(Y86=13,Y86=14,Y86=15),3.42,IF(OR(Y86=16,Y86=17,Y86=18),3.53,3.64)))))))))), IF(Z86="Ա-2", IF(Y86=0,2.28,IF(Y86=1,2.35,IF(Y86=2,2.43,IF(Y86=3,2.5,IF(OR(Y86=5,Y86=4),2.58,IF(OR(Y86=6,Y86=7),2.66,IF(OR(Y86=8,Y86=9),2.75,IF(OR(Y86=10,Y86=11,Y86=12),2.83,IF(OR(Y86=13,Y86=14,Y86=15),2.92,IF(OR(Y86=16,Y86=17,Y86=18),3.01,3.11)))))))))),IF(Z86="Ա-3", IF(Y86=0,1.96,IF(Y86=1,2.02,IF(Y86=2,2.08,IF(Y86=3,2.15,IF(OR(Y86=5,Y86=4),2.21,IF(OR(Y86=6,Y86=7),2.28,IF(OR(Y86=8,Y86=9),2.35,IF(OR(Y86=10,Y86=11,Y86=12),2.42,IF(OR(Y86=13,Y86=14,Y86=15),2.5,IF(OR(Y86=16,Y86=17,Y86=18),2.58,2.66)))))))))), IF(Z86="Կ-1", IF(Y86=0,1.68,IF(Y86=1,1.73,IF(Y86=2,1.79,IF(Y86=3,1.84,IF(OR(Y86=5,Y86=4),1.9,IF(OR(Y86=6,Y86=7),1.96,IF(OR(Y86=8,Y86=9),2.02,IF(OR(Y86=10,Y86=11,Y86=12),2.08,IF(OR(Y86=13,Y86=14,Y86=15),2.14,IF(OR(Y86=16,Y86=17,Y86=18),2.21,2.28)))))))))), IF(Z86="Կ-2", IF(Y86=0,1.45,IF(Y86=1,1.49,IF(Y86=2,1.54,IF(Y86=3,1.59,IF(OR(Y86=5,Y86=4),1.63,IF(OR(Y86=6,Y86=7),1.68,IF(OR(Y86=8,Y86=9),1.73,IF(OR(Y86=10,Y86=11,Y86=12),1.79,IF(OR(Y86=13,Y86=14,Y86=15),1.84,IF(OR(Y86=16,Y86=17,Y86=18),1.9,1.95)))))))))),IF(Z86="Կ-3", IF(Y86=0,1.25,IF(Y86=1,1.29,IF(Y86=2,1.33,IF(Y86=3,1.37,IF(OR(Y86=5,Y86=4),1.41,IF(OR(Y86=6,Y86=7),1.45,IF(OR(Y86=8,Y86=9),1.49,IF(OR(Y86=10,Y86=11,Y86=12),1.54,IF(OR(Y86=13,Y86=14,Y86=15),1.58,IF(OR(Y86=16,Y86=17,Y86=18),1.63,1.68)))))))))), "Error"))))))))))))</f>
        <v>2.35</v>
      </c>
      <c r="AB86" s="776">
        <v>83200</v>
      </c>
      <c r="AC86" s="776">
        <f>+AB86*AA86</f>
        <v>195520</v>
      </c>
      <c r="AD86" s="777">
        <f>+U86</f>
        <v>0</v>
      </c>
      <c r="AE86" s="776">
        <f>+AD86+AC86</f>
        <v>195520</v>
      </c>
      <c r="AF86" s="776">
        <f>+AE86*13</f>
        <v>2541760</v>
      </c>
      <c r="AG86" s="580">
        <v>1</v>
      </c>
      <c r="AH86" s="644">
        <f>+Y86+1</f>
        <v>9</v>
      </c>
      <c r="AI86" s="645" t="str">
        <f>+Z86</f>
        <v>Ա-3</v>
      </c>
      <c r="AJ86" s="643">
        <f>IF(AG86&lt;1,0,IF(AI86="Բ-1",IF(AH86=0,6.94,IF(AH86=1,7.17,IF(AH86=2,7.41,IF(AH86=3,7.66,IF(OR(AH86=5,AH86=4),7.92,IF(OR(AH86=6,AH86=7),8.18,IF(OR(AH86=8,AH86=9),8.46,IF(OR(AH86=10,AH86=11,AH86=12),8.74,IF(OR(AH86=13,AH86=14,AH86=15),9.03,IF(OR(AH86=16,AH86=17,AH86=18),9.33,9.65)))))))))),IF(AI86="Բ-2", IF(AH86=0,5.71,IF(AH86=1,5.89,IF(AH86=2,6.09,IF(AH86=3,6.29,IF(OR(AH86=5,AH86=4),6.5,IF(OR(AH86=6,AH86=7),6.72,IF(OR(AH86=8,AH86=9),6.94,IF(OR(AH86=10,AH86=11,AH86=12),7.17,IF(OR(AH86=13,AH86=14,AH86=15),7.41,IF(OR(AH86=16,AH86=17,AH86=18),7.65,7.91)))))))))), IF(AI86="Գ-1", IF(AH86=0,4.7,IF(AH86=1,4.86,IF(AH86=2,5.01,IF(AH86=3,5.18,IF(OR(AH86=5,AH86=4),5.35,IF(OR(AH86=6,AH86=7),5.52,IF(OR(AH86=8,AH86=9),5.71,IF(OR(AH86=10,AH86=11,AH86=12),5.89,IF(OR(AH86=13,AH86=14,AH86=15),6.09,IF(OR(AH86=16,AH86=17,AH86=18),6.29,6.49)))))))))), IF(AI86="Գ-2", IF(AH86=0,3.88,IF(AH86=1,4.01,IF(AH86=2,4.14,IF(AH86=3,4.27,IF(OR(AH86=5,AH86=4),4.41,IF(OR(AH86=6,AH86=7),4.55,IF(OR(AH86=8,AH86=9),4.7,IF(OR(AH86=10,AH86=11,AH86=12),4.85,IF(OR(AH86=13,AH86=14,AH86=15),5.01,IF(OR(AH86=16,AH86=17,AH86=18),5.17,5.34)))))))))), IF(AI86="Գ-3", IF(AH86=0,3.21,IF(AH86=1,3.31,IF(AH86=2,3.42,IF(AH86=3,3.53,IF(OR(AH86=5,AH86=4),3.64,IF(OR(AH86=6,AH86=7),3.76,IF(OR(AH86=8,AH86=9),3.88,IF(OR(AH86=10,AH86=11,AH86=12),4.01,IF(OR(AH86=13,AH86=14,AH86=15),4.13,IF(OR(AH86=16,AH86=17,AH86=18),4.27,4.4)))))))))), IF(AI86="Ա-1", IF(AH86=0,2.66,IF(AH86=1,2.75,IF(AH86=2,2.83,IF(AH86=3,2.92,IF(OR(AH86=5,AH86=4),3.02,IF(OR(AH86=6,AH86=7),3.11,IF(OR(AH86=8,AH86=9),3.21,IF(OR(AH86=10,AH86=11,AH86=12),3.31,IF(OR(AH86=13,AH86=14,AH86=15),3.42,IF(OR(AH86=16,AH86=17,AH86=18),3.53,3.64)))))))))), IF(AI86="Ա-2", IF(AH86=0,2.28,IF(AH86=1,2.35,IF(AH86=2,2.43,IF(AH86=3,2.5,IF(OR(AH86=5,AH86=4),2.58,IF(OR(AH86=6,AH86=7),2.66,IF(OR(AH86=8,AH86=9),2.75,IF(OR(AH86=10,AH86=11,AH86=12),2.83,IF(OR(AH86=13,AH86=14,AH86=15),2.92,IF(OR(AH86=16,AH86=17,AH86=18),3.01,3.11)))))))))),IF(AI86="Ա-3", IF(AH86=0,1.96,IF(AH86=1,2.02,IF(AH86=2,2.08,IF(AH86=3,2.15,IF(OR(AH86=5,AH86=4),2.21,IF(OR(AH86=6,AH86=7),2.28,IF(OR(AH86=8,AH86=9),2.35,IF(OR(AH86=10,AH86=11,AH86=12),2.42,IF(OR(AH86=13,AH86=14,AH86=15),2.5,IF(OR(AH86=16,AH86=17,AH86=18),2.58,2.66)))))))))), IF(AI86="Կ-1", IF(AH86=0,1.68,IF(AH86=1,1.73,IF(AH86=2,1.79,IF(AH86=3,1.84,IF(OR(AH86=5,AH86=4),1.9,IF(OR(AH86=6,AH86=7),1.96,IF(OR(AH86=8,AH86=9),2.02,IF(OR(AH86=10,AH86=11,AH86=12),2.08,IF(OR(AH86=13,AH86=14,AH86=15),2.14,IF(OR(AH86=16,AH86=17,AH86=18),2.21,2.28)))))))))), IF(AI86="Կ-2", IF(AH86=0,1.45,IF(AH86=1,1.49,IF(AH86=2,1.54,IF(AH86=3,1.59,IF(OR(AH86=5,AH86=4),1.63,IF(OR(AH86=6,AH86=7),1.68,IF(OR(AH86=8,AH86=9),1.73,IF(OR(AH86=10,AH86=11,AH86=12),1.79,IF(OR(AH86=13,AH86=14,AH86=15),1.84,IF(OR(AH86=16,AH86=17,AH86=18),1.9,1.95)))))))))),IF(AI86="Կ-3", IF(AH86=0,1.25,IF(AH86=1,1.29,IF(AH86=2,1.33,IF(AH86=3,1.37,IF(OR(AH86=5,AH86=4),1.41,IF(OR(AH86=6,AH86=7),1.45,IF(OR(AH86=8,AH86=9),1.49,IF(OR(AH86=10,AH86=11,AH86=12),1.54,IF(OR(AH86=13,AH86=14,AH86=15),1.58,IF(OR(AH86=16,AH86=17,AH86=18),1.63,1.68)))))))))), "Error"))))))))))))</f>
        <v>2.35</v>
      </c>
      <c r="AK86" s="776">
        <v>83200</v>
      </c>
      <c r="AL86" s="776">
        <f>+AK86*AJ86</f>
        <v>195520</v>
      </c>
      <c r="AM86" s="777">
        <f>+AD86</f>
        <v>0</v>
      </c>
      <c r="AN86" s="776">
        <f>+AM86+AL86</f>
        <v>195520</v>
      </c>
      <c r="AO86" s="776">
        <f>+AN86*13</f>
        <v>2541760</v>
      </c>
    </row>
    <row r="87" spans="1:41" s="760" customFormat="1" ht="14.25">
      <c r="A87" s="853">
        <v>45</v>
      </c>
      <c r="B87" s="903" t="s">
        <v>694</v>
      </c>
      <c r="C87" s="904" t="s">
        <v>1961</v>
      </c>
      <c r="D87" s="904" t="s">
        <v>2287</v>
      </c>
      <c r="E87" s="903" t="s">
        <v>1238</v>
      </c>
      <c r="F87" s="853">
        <v>1</v>
      </c>
      <c r="G87" s="911">
        <v>6</v>
      </c>
      <c r="H87" s="915" t="s">
        <v>86</v>
      </c>
      <c r="I87" s="912">
        <f t="shared" si="0"/>
        <v>1.96</v>
      </c>
      <c r="J87" s="913">
        <v>83200</v>
      </c>
      <c r="K87" s="914">
        <f t="shared" si="50"/>
        <v>163072</v>
      </c>
      <c r="L87" s="915">
        <v>0</v>
      </c>
      <c r="M87" s="914">
        <f t="shared" si="17"/>
        <v>163072</v>
      </c>
      <c r="N87" s="914">
        <f t="shared" si="18"/>
        <v>2119936</v>
      </c>
      <c r="O87" s="580">
        <v>1</v>
      </c>
      <c r="P87" s="644">
        <f t="shared" si="1"/>
        <v>7</v>
      </c>
      <c r="Q87" s="645" t="str">
        <f t="shared" si="2"/>
        <v>Կ-1</v>
      </c>
      <c r="R87" s="643">
        <f t="shared" si="3"/>
        <v>1.96</v>
      </c>
      <c r="S87" s="776">
        <v>83200</v>
      </c>
      <c r="T87" s="776">
        <f t="shared" si="4"/>
        <v>163072</v>
      </c>
      <c r="U87" s="777">
        <f t="shared" si="5"/>
        <v>0</v>
      </c>
      <c r="V87" s="776">
        <f t="shared" si="19"/>
        <v>163072</v>
      </c>
      <c r="W87" s="776">
        <f t="shared" si="20"/>
        <v>2119936</v>
      </c>
      <c r="X87" s="580">
        <v>1</v>
      </c>
      <c r="Y87" s="644">
        <f t="shared" si="6"/>
        <v>8</v>
      </c>
      <c r="Z87" s="645" t="str">
        <f t="shared" si="7"/>
        <v>Կ-1</v>
      </c>
      <c r="AA87" s="643">
        <f t="shared" si="8"/>
        <v>2.02</v>
      </c>
      <c r="AB87" s="776">
        <v>83200</v>
      </c>
      <c r="AC87" s="776">
        <f t="shared" si="9"/>
        <v>168064</v>
      </c>
      <c r="AD87" s="777">
        <f t="shared" si="10"/>
        <v>0</v>
      </c>
      <c r="AE87" s="776">
        <f t="shared" si="11"/>
        <v>168064</v>
      </c>
      <c r="AF87" s="776">
        <f t="shared" si="21"/>
        <v>2184832</v>
      </c>
      <c r="AG87" s="580">
        <v>1</v>
      </c>
      <c r="AH87" s="644">
        <f t="shared" si="12"/>
        <v>9</v>
      </c>
      <c r="AI87" s="645" t="str">
        <f t="shared" si="13"/>
        <v>Կ-1</v>
      </c>
      <c r="AJ87" s="643">
        <f t="shared" si="14"/>
        <v>2.02</v>
      </c>
      <c r="AK87" s="776">
        <v>83200</v>
      </c>
      <c r="AL87" s="776">
        <f t="shared" si="15"/>
        <v>168064</v>
      </c>
      <c r="AM87" s="777">
        <f t="shared" si="16"/>
        <v>0</v>
      </c>
      <c r="AN87" s="776">
        <f t="shared" si="22"/>
        <v>168064</v>
      </c>
      <c r="AO87" s="776">
        <f t="shared" si="23"/>
        <v>2184832</v>
      </c>
    </row>
    <row r="88" spans="1:41" s="760" customFormat="1" ht="14.25">
      <c r="A88" s="853">
        <v>46</v>
      </c>
      <c r="B88" s="903" t="s">
        <v>1619</v>
      </c>
      <c r="C88" s="904" t="s">
        <v>1961</v>
      </c>
      <c r="D88" s="904" t="s">
        <v>2297</v>
      </c>
      <c r="E88" s="903" t="s">
        <v>1238</v>
      </c>
      <c r="F88" s="853">
        <v>1</v>
      </c>
      <c r="G88" s="911">
        <v>13</v>
      </c>
      <c r="H88" s="915" t="s">
        <v>86</v>
      </c>
      <c r="I88" s="912">
        <f t="shared" si="0"/>
        <v>2.14</v>
      </c>
      <c r="J88" s="913">
        <v>83200</v>
      </c>
      <c r="K88" s="914">
        <f t="shared" si="50"/>
        <v>178048</v>
      </c>
      <c r="L88" s="915">
        <v>0</v>
      </c>
      <c r="M88" s="914">
        <f t="shared" si="17"/>
        <v>178048</v>
      </c>
      <c r="N88" s="914">
        <f t="shared" si="18"/>
        <v>2314624</v>
      </c>
      <c r="O88" s="580">
        <v>1</v>
      </c>
      <c r="P88" s="644">
        <f t="shared" si="1"/>
        <v>14</v>
      </c>
      <c r="Q88" s="645" t="str">
        <f t="shared" si="2"/>
        <v>Կ-1</v>
      </c>
      <c r="R88" s="643">
        <f t="shared" si="3"/>
        <v>2.14</v>
      </c>
      <c r="S88" s="776">
        <v>83200</v>
      </c>
      <c r="T88" s="776">
        <f t="shared" si="4"/>
        <v>178048</v>
      </c>
      <c r="U88" s="777">
        <f t="shared" si="5"/>
        <v>0</v>
      </c>
      <c r="V88" s="776">
        <f t="shared" si="19"/>
        <v>178048</v>
      </c>
      <c r="W88" s="776">
        <f t="shared" si="20"/>
        <v>2314624</v>
      </c>
      <c r="X88" s="580">
        <v>1</v>
      </c>
      <c r="Y88" s="644">
        <f t="shared" si="6"/>
        <v>15</v>
      </c>
      <c r="Z88" s="645" t="str">
        <f t="shared" si="7"/>
        <v>Կ-1</v>
      </c>
      <c r="AA88" s="643">
        <f t="shared" si="8"/>
        <v>2.14</v>
      </c>
      <c r="AB88" s="776">
        <v>83200</v>
      </c>
      <c r="AC88" s="776">
        <f t="shared" si="9"/>
        <v>178048</v>
      </c>
      <c r="AD88" s="777">
        <f t="shared" si="10"/>
        <v>0</v>
      </c>
      <c r="AE88" s="776">
        <f t="shared" si="11"/>
        <v>178048</v>
      </c>
      <c r="AF88" s="776">
        <f t="shared" si="21"/>
        <v>2314624</v>
      </c>
      <c r="AG88" s="580">
        <v>1</v>
      </c>
      <c r="AH88" s="644">
        <f t="shared" si="12"/>
        <v>16</v>
      </c>
      <c r="AI88" s="645" t="str">
        <f t="shared" si="13"/>
        <v>Կ-1</v>
      </c>
      <c r="AJ88" s="643">
        <f t="shared" si="14"/>
        <v>2.21</v>
      </c>
      <c r="AK88" s="776">
        <v>83200</v>
      </c>
      <c r="AL88" s="776">
        <f t="shared" si="15"/>
        <v>183872</v>
      </c>
      <c r="AM88" s="777">
        <f t="shared" si="16"/>
        <v>0</v>
      </c>
      <c r="AN88" s="776">
        <f t="shared" si="22"/>
        <v>183872</v>
      </c>
      <c r="AO88" s="776">
        <f t="shared" si="23"/>
        <v>2390336</v>
      </c>
    </row>
    <row r="89" spans="1:41" s="760" customFormat="1" ht="14.25">
      <c r="A89" s="853">
        <v>47</v>
      </c>
      <c r="B89" s="903" t="s">
        <v>1620</v>
      </c>
      <c r="C89" s="904" t="s">
        <v>1961</v>
      </c>
      <c r="D89" s="904" t="s">
        <v>2288</v>
      </c>
      <c r="E89" s="903" t="s">
        <v>1238</v>
      </c>
      <c r="F89" s="853">
        <v>1</v>
      </c>
      <c r="G89" s="911">
        <v>14</v>
      </c>
      <c r="H89" s="915" t="s">
        <v>86</v>
      </c>
      <c r="I89" s="912">
        <f t="shared" si="0"/>
        <v>2.14</v>
      </c>
      <c r="J89" s="913">
        <v>83200</v>
      </c>
      <c r="K89" s="914">
        <f t="shared" si="50"/>
        <v>178048</v>
      </c>
      <c r="L89" s="915">
        <v>0</v>
      </c>
      <c r="M89" s="914">
        <f t="shared" si="17"/>
        <v>178048</v>
      </c>
      <c r="N89" s="914">
        <f t="shared" si="18"/>
        <v>2314624</v>
      </c>
      <c r="O89" s="580">
        <v>1</v>
      </c>
      <c r="P89" s="644">
        <f t="shared" si="1"/>
        <v>15</v>
      </c>
      <c r="Q89" s="645" t="str">
        <f t="shared" si="2"/>
        <v>Կ-1</v>
      </c>
      <c r="R89" s="643">
        <f t="shared" si="3"/>
        <v>2.14</v>
      </c>
      <c r="S89" s="776">
        <v>83200</v>
      </c>
      <c r="T89" s="776">
        <f t="shared" si="4"/>
        <v>178048</v>
      </c>
      <c r="U89" s="777">
        <f t="shared" si="5"/>
        <v>0</v>
      </c>
      <c r="V89" s="776">
        <f t="shared" si="19"/>
        <v>178048</v>
      </c>
      <c r="W89" s="776">
        <f t="shared" si="20"/>
        <v>2314624</v>
      </c>
      <c r="X89" s="580">
        <v>1</v>
      </c>
      <c r="Y89" s="644">
        <f t="shared" si="6"/>
        <v>16</v>
      </c>
      <c r="Z89" s="645" t="str">
        <f t="shared" si="7"/>
        <v>Կ-1</v>
      </c>
      <c r="AA89" s="643">
        <f t="shared" si="8"/>
        <v>2.21</v>
      </c>
      <c r="AB89" s="776">
        <v>83200</v>
      </c>
      <c r="AC89" s="776">
        <f t="shared" si="9"/>
        <v>183872</v>
      </c>
      <c r="AD89" s="777">
        <f t="shared" si="10"/>
        <v>0</v>
      </c>
      <c r="AE89" s="776">
        <f t="shared" si="11"/>
        <v>183872</v>
      </c>
      <c r="AF89" s="776">
        <f t="shared" si="21"/>
        <v>2390336</v>
      </c>
      <c r="AG89" s="580">
        <v>1</v>
      </c>
      <c r="AH89" s="644">
        <f t="shared" si="12"/>
        <v>17</v>
      </c>
      <c r="AI89" s="645" t="str">
        <f t="shared" si="13"/>
        <v>Կ-1</v>
      </c>
      <c r="AJ89" s="643">
        <f t="shared" si="14"/>
        <v>2.21</v>
      </c>
      <c r="AK89" s="776">
        <v>83200</v>
      </c>
      <c r="AL89" s="776">
        <f t="shared" si="15"/>
        <v>183872</v>
      </c>
      <c r="AM89" s="777">
        <f t="shared" si="16"/>
        <v>0</v>
      </c>
      <c r="AN89" s="776">
        <f t="shared" si="22"/>
        <v>183872</v>
      </c>
      <c r="AO89" s="776">
        <f t="shared" si="23"/>
        <v>2390336</v>
      </c>
    </row>
    <row r="90" spans="1:41" s="760" customFormat="1" ht="14.25">
      <c r="A90" s="853">
        <v>48</v>
      </c>
      <c r="B90" s="903" t="s">
        <v>1917</v>
      </c>
      <c r="C90" s="904" t="s">
        <v>1960</v>
      </c>
      <c r="D90" s="904" t="s">
        <v>2288</v>
      </c>
      <c r="E90" s="903" t="s">
        <v>1238</v>
      </c>
      <c r="F90" s="853">
        <v>1</v>
      </c>
      <c r="G90" s="911">
        <v>9</v>
      </c>
      <c r="H90" s="915" t="s">
        <v>86</v>
      </c>
      <c r="I90" s="912">
        <f t="shared" si="0"/>
        <v>2.02</v>
      </c>
      <c r="J90" s="913">
        <v>83200</v>
      </c>
      <c r="K90" s="914">
        <f t="shared" si="50"/>
        <v>168064</v>
      </c>
      <c r="L90" s="915">
        <v>0</v>
      </c>
      <c r="M90" s="914">
        <f t="shared" si="17"/>
        <v>168064</v>
      </c>
      <c r="N90" s="914">
        <f t="shared" si="18"/>
        <v>2184832</v>
      </c>
      <c r="O90" s="580">
        <v>1</v>
      </c>
      <c r="P90" s="644">
        <f t="shared" si="1"/>
        <v>10</v>
      </c>
      <c r="Q90" s="645" t="str">
        <f t="shared" si="2"/>
        <v>Կ-1</v>
      </c>
      <c r="R90" s="643">
        <f t="shared" si="3"/>
        <v>2.08</v>
      </c>
      <c r="S90" s="776">
        <v>83200</v>
      </c>
      <c r="T90" s="776">
        <f t="shared" si="4"/>
        <v>173056</v>
      </c>
      <c r="U90" s="777">
        <f t="shared" si="5"/>
        <v>0</v>
      </c>
      <c r="V90" s="776">
        <f t="shared" si="19"/>
        <v>173056</v>
      </c>
      <c r="W90" s="776">
        <f t="shared" si="20"/>
        <v>2249728</v>
      </c>
      <c r="X90" s="580">
        <v>1</v>
      </c>
      <c r="Y90" s="644">
        <f t="shared" si="6"/>
        <v>11</v>
      </c>
      <c r="Z90" s="645" t="str">
        <f t="shared" si="7"/>
        <v>Կ-1</v>
      </c>
      <c r="AA90" s="643">
        <f t="shared" si="8"/>
        <v>2.08</v>
      </c>
      <c r="AB90" s="776">
        <v>83200</v>
      </c>
      <c r="AC90" s="776">
        <f t="shared" si="9"/>
        <v>173056</v>
      </c>
      <c r="AD90" s="777">
        <f t="shared" si="10"/>
        <v>0</v>
      </c>
      <c r="AE90" s="776">
        <f t="shared" si="11"/>
        <v>173056</v>
      </c>
      <c r="AF90" s="776">
        <f t="shared" si="21"/>
        <v>2249728</v>
      </c>
      <c r="AG90" s="580">
        <v>1</v>
      </c>
      <c r="AH90" s="644">
        <f t="shared" si="12"/>
        <v>12</v>
      </c>
      <c r="AI90" s="645" t="str">
        <f t="shared" si="13"/>
        <v>Կ-1</v>
      </c>
      <c r="AJ90" s="643">
        <f t="shared" si="14"/>
        <v>2.08</v>
      </c>
      <c r="AK90" s="776">
        <v>83200</v>
      </c>
      <c r="AL90" s="776">
        <f t="shared" si="15"/>
        <v>173056</v>
      </c>
      <c r="AM90" s="777">
        <f t="shared" si="16"/>
        <v>0</v>
      </c>
      <c r="AN90" s="776">
        <f t="shared" si="22"/>
        <v>173056</v>
      </c>
      <c r="AO90" s="776">
        <f t="shared" si="23"/>
        <v>2249728</v>
      </c>
    </row>
    <row r="91" spans="1:41" s="760" customFormat="1" ht="14.25">
      <c r="A91" s="853">
        <v>49</v>
      </c>
      <c r="B91" s="903" t="s">
        <v>679</v>
      </c>
      <c r="C91" s="904" t="s">
        <v>1961</v>
      </c>
      <c r="D91" s="904" t="s">
        <v>2288</v>
      </c>
      <c r="E91" s="903" t="s">
        <v>1238</v>
      </c>
      <c r="F91" s="853">
        <v>1</v>
      </c>
      <c r="G91" s="911">
        <v>6</v>
      </c>
      <c r="H91" s="915" t="s">
        <v>86</v>
      </c>
      <c r="I91" s="912">
        <f t="shared" si="0"/>
        <v>1.96</v>
      </c>
      <c r="J91" s="913">
        <v>83200</v>
      </c>
      <c r="K91" s="914">
        <f t="shared" si="50"/>
        <v>163072</v>
      </c>
      <c r="L91" s="915">
        <v>0</v>
      </c>
      <c r="M91" s="914">
        <f t="shared" si="17"/>
        <v>163072</v>
      </c>
      <c r="N91" s="914">
        <f t="shared" si="18"/>
        <v>2119936</v>
      </c>
      <c r="O91" s="580">
        <v>1</v>
      </c>
      <c r="P91" s="644">
        <f t="shared" si="1"/>
        <v>7</v>
      </c>
      <c r="Q91" s="645" t="str">
        <f t="shared" si="2"/>
        <v>Կ-1</v>
      </c>
      <c r="R91" s="643">
        <f t="shared" si="3"/>
        <v>1.96</v>
      </c>
      <c r="S91" s="776">
        <v>83200</v>
      </c>
      <c r="T91" s="776">
        <f t="shared" si="4"/>
        <v>163072</v>
      </c>
      <c r="U91" s="777">
        <f t="shared" si="5"/>
        <v>0</v>
      </c>
      <c r="V91" s="776">
        <f t="shared" si="19"/>
        <v>163072</v>
      </c>
      <c r="W91" s="776">
        <f t="shared" si="20"/>
        <v>2119936</v>
      </c>
      <c r="X91" s="580">
        <v>1</v>
      </c>
      <c r="Y91" s="644">
        <f t="shared" si="6"/>
        <v>8</v>
      </c>
      <c r="Z91" s="645" t="str">
        <f t="shared" si="7"/>
        <v>Կ-1</v>
      </c>
      <c r="AA91" s="643">
        <f t="shared" si="8"/>
        <v>2.02</v>
      </c>
      <c r="AB91" s="776">
        <v>83200</v>
      </c>
      <c r="AC91" s="776">
        <f t="shared" si="9"/>
        <v>168064</v>
      </c>
      <c r="AD91" s="777">
        <f t="shared" si="10"/>
        <v>0</v>
      </c>
      <c r="AE91" s="776">
        <f t="shared" si="11"/>
        <v>168064</v>
      </c>
      <c r="AF91" s="776">
        <f t="shared" si="21"/>
        <v>2184832</v>
      </c>
      <c r="AG91" s="580">
        <v>1</v>
      </c>
      <c r="AH91" s="644">
        <f t="shared" si="12"/>
        <v>9</v>
      </c>
      <c r="AI91" s="645" t="str">
        <f t="shared" si="13"/>
        <v>Կ-1</v>
      </c>
      <c r="AJ91" s="643">
        <f t="shared" si="14"/>
        <v>2.02</v>
      </c>
      <c r="AK91" s="776">
        <v>83200</v>
      </c>
      <c r="AL91" s="776">
        <f t="shared" si="15"/>
        <v>168064</v>
      </c>
      <c r="AM91" s="777">
        <f t="shared" si="16"/>
        <v>0</v>
      </c>
      <c r="AN91" s="776">
        <f t="shared" si="22"/>
        <v>168064</v>
      </c>
      <c r="AO91" s="776">
        <f t="shared" si="23"/>
        <v>2184832</v>
      </c>
    </row>
    <row r="92" spans="1:41" s="760" customFormat="1" ht="14.25">
      <c r="A92" s="853">
        <v>50</v>
      </c>
      <c r="B92" s="903" t="s">
        <v>1621</v>
      </c>
      <c r="C92" s="904" t="s">
        <v>1961</v>
      </c>
      <c r="D92" s="904" t="s">
        <v>2360</v>
      </c>
      <c r="E92" s="903" t="s">
        <v>1238</v>
      </c>
      <c r="F92" s="853">
        <v>1</v>
      </c>
      <c r="G92" s="911">
        <v>6</v>
      </c>
      <c r="H92" s="915" t="s">
        <v>86</v>
      </c>
      <c r="I92" s="912">
        <f t="shared" si="0"/>
        <v>1.96</v>
      </c>
      <c r="J92" s="913">
        <v>83200</v>
      </c>
      <c r="K92" s="914">
        <f t="shared" si="50"/>
        <v>163072</v>
      </c>
      <c r="L92" s="915">
        <v>0</v>
      </c>
      <c r="M92" s="914">
        <f t="shared" si="17"/>
        <v>163072</v>
      </c>
      <c r="N92" s="914">
        <f t="shared" si="18"/>
        <v>2119936</v>
      </c>
      <c r="O92" s="580">
        <v>1</v>
      </c>
      <c r="P92" s="644">
        <f t="shared" si="1"/>
        <v>7</v>
      </c>
      <c r="Q92" s="645" t="str">
        <f t="shared" si="2"/>
        <v>Կ-1</v>
      </c>
      <c r="R92" s="643">
        <f t="shared" si="3"/>
        <v>1.96</v>
      </c>
      <c r="S92" s="776">
        <v>83200</v>
      </c>
      <c r="T92" s="776">
        <f t="shared" si="4"/>
        <v>163072</v>
      </c>
      <c r="U92" s="777">
        <f t="shared" si="5"/>
        <v>0</v>
      </c>
      <c r="V92" s="776">
        <f t="shared" si="19"/>
        <v>163072</v>
      </c>
      <c r="W92" s="776">
        <f t="shared" si="20"/>
        <v>2119936</v>
      </c>
      <c r="X92" s="580">
        <v>1</v>
      </c>
      <c r="Y92" s="644">
        <f t="shared" si="6"/>
        <v>8</v>
      </c>
      <c r="Z92" s="645" t="str">
        <f t="shared" si="7"/>
        <v>Կ-1</v>
      </c>
      <c r="AA92" s="643">
        <f t="shared" si="8"/>
        <v>2.02</v>
      </c>
      <c r="AB92" s="776">
        <v>83200</v>
      </c>
      <c r="AC92" s="776">
        <f t="shared" si="9"/>
        <v>168064</v>
      </c>
      <c r="AD92" s="777">
        <f t="shared" si="10"/>
        <v>0</v>
      </c>
      <c r="AE92" s="776">
        <f t="shared" si="11"/>
        <v>168064</v>
      </c>
      <c r="AF92" s="776">
        <f t="shared" si="21"/>
        <v>2184832</v>
      </c>
      <c r="AG92" s="580">
        <v>1</v>
      </c>
      <c r="AH92" s="644">
        <f t="shared" si="12"/>
        <v>9</v>
      </c>
      <c r="AI92" s="645" t="str">
        <f t="shared" si="13"/>
        <v>Կ-1</v>
      </c>
      <c r="AJ92" s="643">
        <f t="shared" si="14"/>
        <v>2.02</v>
      </c>
      <c r="AK92" s="776">
        <v>83200</v>
      </c>
      <c r="AL92" s="776">
        <f t="shared" si="15"/>
        <v>168064</v>
      </c>
      <c r="AM92" s="777">
        <f t="shared" si="16"/>
        <v>0</v>
      </c>
      <c r="AN92" s="776">
        <f t="shared" si="22"/>
        <v>168064</v>
      </c>
      <c r="AO92" s="776">
        <f t="shared" si="23"/>
        <v>2184832</v>
      </c>
    </row>
    <row r="93" spans="1:41" s="760" customFormat="1" ht="36.75" customHeight="1">
      <c r="A93" s="853">
        <v>51</v>
      </c>
      <c r="B93" s="903" t="s">
        <v>2754</v>
      </c>
      <c r="C93" s="904" t="s">
        <v>1960</v>
      </c>
      <c r="D93" s="904" t="s">
        <v>2285</v>
      </c>
      <c r="E93" s="903" t="s">
        <v>1238</v>
      </c>
      <c r="F93" s="853">
        <v>1</v>
      </c>
      <c r="G93" s="911">
        <v>2</v>
      </c>
      <c r="H93" s="915" t="s">
        <v>86</v>
      </c>
      <c r="I93" s="912">
        <f t="shared" si="0"/>
        <v>1.79</v>
      </c>
      <c r="J93" s="913">
        <v>83200</v>
      </c>
      <c r="K93" s="914">
        <f t="shared" si="50"/>
        <v>148928</v>
      </c>
      <c r="L93" s="915">
        <v>0</v>
      </c>
      <c r="M93" s="914">
        <f t="shared" si="17"/>
        <v>148928</v>
      </c>
      <c r="N93" s="914">
        <f t="shared" si="18"/>
        <v>1936064</v>
      </c>
      <c r="O93" s="580">
        <v>1</v>
      </c>
      <c r="P93" s="644">
        <f t="shared" si="1"/>
        <v>3</v>
      </c>
      <c r="Q93" s="645" t="str">
        <f t="shared" si="2"/>
        <v>Կ-1</v>
      </c>
      <c r="R93" s="643">
        <f t="shared" si="3"/>
        <v>1.84</v>
      </c>
      <c r="S93" s="776">
        <v>83200</v>
      </c>
      <c r="T93" s="776">
        <f t="shared" si="4"/>
        <v>153088</v>
      </c>
      <c r="U93" s="777">
        <f t="shared" si="5"/>
        <v>0</v>
      </c>
      <c r="V93" s="776">
        <f t="shared" si="19"/>
        <v>153088</v>
      </c>
      <c r="W93" s="776">
        <f t="shared" si="20"/>
        <v>1990144</v>
      </c>
      <c r="X93" s="580">
        <v>1</v>
      </c>
      <c r="Y93" s="644">
        <f t="shared" si="6"/>
        <v>4</v>
      </c>
      <c r="Z93" s="645" t="str">
        <f t="shared" si="7"/>
        <v>Կ-1</v>
      </c>
      <c r="AA93" s="643">
        <f t="shared" si="8"/>
        <v>1.9</v>
      </c>
      <c r="AB93" s="776">
        <v>83200</v>
      </c>
      <c r="AC93" s="776">
        <f t="shared" si="9"/>
        <v>158080</v>
      </c>
      <c r="AD93" s="777">
        <f t="shared" si="10"/>
        <v>0</v>
      </c>
      <c r="AE93" s="776">
        <f t="shared" si="11"/>
        <v>158080</v>
      </c>
      <c r="AF93" s="776">
        <f t="shared" si="21"/>
        <v>2055040</v>
      </c>
      <c r="AG93" s="580">
        <v>1</v>
      </c>
      <c r="AH93" s="644">
        <f t="shared" si="12"/>
        <v>5</v>
      </c>
      <c r="AI93" s="645" t="str">
        <f t="shared" si="13"/>
        <v>Կ-1</v>
      </c>
      <c r="AJ93" s="643">
        <f t="shared" si="14"/>
        <v>1.9</v>
      </c>
      <c r="AK93" s="776">
        <v>83200</v>
      </c>
      <c r="AL93" s="776">
        <f t="shared" si="15"/>
        <v>158080</v>
      </c>
      <c r="AM93" s="777">
        <f t="shared" si="16"/>
        <v>0</v>
      </c>
      <c r="AN93" s="776">
        <f t="shared" si="22"/>
        <v>158080</v>
      </c>
      <c r="AO93" s="776">
        <f t="shared" si="23"/>
        <v>2055040</v>
      </c>
    </row>
    <row r="94" spans="1:41" s="760" customFormat="1" ht="28.5" customHeight="1">
      <c r="A94" s="853">
        <v>52</v>
      </c>
      <c r="B94" s="903" t="s">
        <v>2755</v>
      </c>
      <c r="C94" s="904" t="s">
        <v>1961</v>
      </c>
      <c r="D94" s="904" t="s">
        <v>2375</v>
      </c>
      <c r="E94" s="903" t="s">
        <v>1238</v>
      </c>
      <c r="F94" s="853">
        <v>1</v>
      </c>
      <c r="G94" s="911">
        <v>2</v>
      </c>
      <c r="H94" s="915" t="s">
        <v>86</v>
      </c>
      <c r="I94" s="912">
        <f t="shared" si="0"/>
        <v>1.79</v>
      </c>
      <c r="J94" s="913">
        <v>83200</v>
      </c>
      <c r="K94" s="914">
        <f t="shared" si="50"/>
        <v>148928</v>
      </c>
      <c r="L94" s="915">
        <v>0</v>
      </c>
      <c r="M94" s="914">
        <f t="shared" si="17"/>
        <v>148928</v>
      </c>
      <c r="N94" s="914">
        <f t="shared" si="18"/>
        <v>1936064</v>
      </c>
      <c r="O94" s="580">
        <v>1</v>
      </c>
      <c r="P94" s="644">
        <f t="shared" si="1"/>
        <v>3</v>
      </c>
      <c r="Q94" s="645" t="str">
        <f t="shared" si="2"/>
        <v>Կ-1</v>
      </c>
      <c r="R94" s="643">
        <f t="shared" si="3"/>
        <v>1.84</v>
      </c>
      <c r="S94" s="776">
        <v>83200</v>
      </c>
      <c r="T94" s="776">
        <f t="shared" si="4"/>
        <v>153088</v>
      </c>
      <c r="U94" s="777">
        <f t="shared" si="5"/>
        <v>0</v>
      </c>
      <c r="V94" s="776">
        <f t="shared" si="19"/>
        <v>153088</v>
      </c>
      <c r="W94" s="776">
        <f t="shared" si="20"/>
        <v>1990144</v>
      </c>
      <c r="X94" s="580">
        <v>1</v>
      </c>
      <c r="Y94" s="644">
        <f t="shared" si="6"/>
        <v>4</v>
      </c>
      <c r="Z94" s="645" t="str">
        <f t="shared" si="7"/>
        <v>Կ-1</v>
      </c>
      <c r="AA94" s="643">
        <f t="shared" si="8"/>
        <v>1.9</v>
      </c>
      <c r="AB94" s="776">
        <v>83200</v>
      </c>
      <c r="AC94" s="776">
        <f t="shared" si="9"/>
        <v>158080</v>
      </c>
      <c r="AD94" s="777">
        <f t="shared" si="10"/>
        <v>0</v>
      </c>
      <c r="AE94" s="776">
        <f t="shared" si="11"/>
        <v>158080</v>
      </c>
      <c r="AF94" s="776">
        <f t="shared" si="21"/>
        <v>2055040</v>
      </c>
      <c r="AG94" s="580">
        <v>1</v>
      </c>
      <c r="AH94" s="644">
        <f t="shared" si="12"/>
        <v>5</v>
      </c>
      <c r="AI94" s="645" t="str">
        <f t="shared" si="13"/>
        <v>Կ-1</v>
      </c>
      <c r="AJ94" s="643">
        <f t="shared" si="14"/>
        <v>1.9</v>
      </c>
      <c r="AK94" s="776">
        <v>83200</v>
      </c>
      <c r="AL94" s="776">
        <f t="shared" si="15"/>
        <v>158080</v>
      </c>
      <c r="AM94" s="777">
        <f t="shared" si="16"/>
        <v>0</v>
      </c>
      <c r="AN94" s="776">
        <f t="shared" si="22"/>
        <v>158080</v>
      </c>
      <c r="AO94" s="776">
        <f t="shared" si="23"/>
        <v>2055040</v>
      </c>
    </row>
    <row r="95" spans="1:41" s="760" customFormat="1" ht="28.5" customHeight="1">
      <c r="A95" s="853">
        <v>53</v>
      </c>
      <c r="B95" s="903" t="s">
        <v>3279</v>
      </c>
      <c r="C95" s="904" t="s">
        <v>1961</v>
      </c>
      <c r="D95" s="904" t="s">
        <v>2369</v>
      </c>
      <c r="E95" s="903" t="s">
        <v>1238</v>
      </c>
      <c r="F95" s="853">
        <v>1</v>
      </c>
      <c r="G95" s="911">
        <v>3</v>
      </c>
      <c r="H95" s="915" t="s">
        <v>86</v>
      </c>
      <c r="I95" s="912">
        <f>IF(F95&lt;1,0,IF(H95="Բ-1",IF(G95=0,6.94,IF(G95=1,7.17,IF(G95=2,7.41,IF(G95=3,7.66,IF(OR(G95=5,G95=4),7.92,IF(OR(G95=6,G95=7),8.18,IF(OR(G95=8,G95=9),8.46,IF(OR(G95=10,G95=11,G95=12),8.74,IF(OR(G95=13,G95=14,G95=15),9.03,IF(OR(G95=16,G95=17,G95=18),9.33,9.65)))))))))),IF(H95="Բ-2", IF(G95=0,5.71,IF(G95=1,5.89,IF(G95=2,6.09,IF(G95=3,6.29,IF(OR(G95=5,G95=4),6.5,IF(OR(G95=6,G95=7),6.72,IF(OR(G95=8,G95=9),6.94,IF(OR(G95=10,G95=11,G95=12),7.17,IF(OR(G95=13,G95=14,G95=15),7.41,IF(OR(G95=16,G95=17,G95=18),7.65,7.91)))))))))), IF(H95="Գ-1", IF(G95=0,4.7,IF(G95=1,4.86,IF(G95=2,5.01,IF(G95=3,5.18,IF(OR(G95=5,G95=4),5.35,IF(OR(G95=6,G95=7),5.52,IF(OR(G95=8,G95=9),5.71,IF(OR(G95=10,G95=11,G95=12),5.89,IF(OR(G95=13,G95=14,G95=15),6.09,IF(OR(G95=16,G95=17,G95=18),6.29,6.49)))))))))), IF(H95="Գ-2", IF(G95=0,3.88,IF(G95=1,4.01,IF(G95=2,4.14,IF(G95=3,4.27,IF(OR(G95=5,G95=4),4.41,IF(OR(G95=6,G95=7),4.55,IF(OR(G95=8,G95=9),4.7,IF(OR(G95=10,G95=11,G95=12),4.85,IF(OR(G95=13,G95=14,G95=15),5.01,IF(OR(G95=16,G95=17,G95=18),5.17,5.34)))))))))), IF(H95="Գ-3", IF(G95=0,3.21,IF(G95=1,3.31,IF(G95=2,3.42,IF(G95=3,3.53,IF(OR(G95=5,G95=4),3.64,IF(OR(G95=6,G95=7),3.76,IF(OR(G95=8,G95=9),3.88,IF(OR(G95=10,G95=11,G95=12),4.01,IF(OR(G95=13,G95=14,G95=15),4.13,IF(OR(G95=16,G95=17,G95=18),4.27,4.4)))))))))), IF(H95="Ա-1", IF(G95=0,2.66,IF(G95=1,2.75,IF(G95=2,2.83,IF(G95=3,2.92,IF(OR(G95=5,G95=4),3.02,IF(OR(G95=6,G95=7),3.11,IF(OR(G95=8,G95=9),3.21,IF(OR(G95=10,G95=11,G95=12),3.31,IF(OR(G95=13,G95=14,G95=15),3.42,IF(OR(G95=16,G95=17,G95=18),3.53,3.64)))))))))), IF(H95="Ա-2", IF(G95=0,2.28,IF(G95=1,2.35,IF(G95=2,2.43,IF(G95=3,2.5,IF(OR(G95=5,G95=4),2.58,IF(OR(G95=6,G95=7),2.66,IF(OR(G95=8,G95=9),2.75,IF(OR(G95=10,G95=11,G95=12),2.83,IF(OR(G95=13,G95=14,G95=15),2.92,IF(OR(G95=16,G95=17,G95=18),3.01,3.11)))))))))),IF(H95="Ա-3", IF(G95=0,1.96,IF(G95=1,2.02,IF(G95=2,2.08,IF(G95=3,2.15,IF(OR(G95=5,G95=4),2.21,IF(OR(G95=6,G95=7),2.28,IF(OR(G95=8,G95=9),2.35,IF(OR(G95=10,G95=11,G95=12),2.42,IF(OR(G95=13,G95=14,G95=15),2.5,IF(OR(G95=16,G95=17,G95=18),2.58,2.66)))))))))), IF(H95="Կ-1", IF(G95=0,1.68,IF(G95=1,1.73,IF(G95=2,1.79,IF(G95=3,1.84,IF(OR(G95=5,G95=4),1.9,IF(OR(G95=6,G95=7),1.96,IF(OR(G95=8,G95=9),2.02,IF(OR(G95=10,G95=11,G95=12),2.08,IF(OR(G95=13,G95=14,G95=15),2.14,IF(OR(G95=16,G95=17,G95=18),2.21,2.28)))))))))), IF(H95="Կ-2", IF(G95=0,1.45,IF(G95=1,1.49,IF(G95=2,1.54,IF(G95=3,1.59,IF(OR(G95=5,G95=4),1.63,IF(OR(G95=6,G95=7),1.68,IF(OR(G95=8,G95=9),1.73,IF(OR(G95=10,G95=11,G95=12),1.79,IF(OR(G95=13,G95=14,G95=15),1.84,IF(OR(G95=16,G95=17,G95=18),1.9,1.95)))))))))),IF(H95="Կ-3", IF(G95=0,1.25,IF(G95=1,1.29,IF(G95=2,1.33,IF(G95=3,1.37,IF(OR(G95=5,G95=4),1.41,IF(OR(G95=6,G95=7),1.45,IF(OR(G95=8,G95=9),1.49,IF(OR(G95=10,G95=11,G95=12),1.54,IF(OR(G95=13,G95=14,G95=15),1.58,IF(OR(G95=16,G95=17,G95=18),1.63,1.68)))))))))), "Error"))))))))))))</f>
        <v>1.84</v>
      </c>
      <c r="J95" s="913">
        <v>83200</v>
      </c>
      <c r="K95" s="914">
        <f>+J95*I95</f>
        <v>153088</v>
      </c>
      <c r="L95" s="915">
        <v>0</v>
      </c>
      <c r="M95" s="914">
        <f>+L95+K95</f>
        <v>153088</v>
      </c>
      <c r="N95" s="914">
        <f>+M95*13</f>
        <v>1990144</v>
      </c>
      <c r="O95" s="580">
        <v>1</v>
      </c>
      <c r="P95" s="644">
        <f>+G95+1</f>
        <v>4</v>
      </c>
      <c r="Q95" s="645" t="str">
        <f>+H95</f>
        <v>Կ-1</v>
      </c>
      <c r="R95" s="643">
        <f>IF(O95&lt;1,0,IF(Q95="Բ-1",IF(P95=0,6.94,IF(P95=1,7.17,IF(P95=2,7.41,IF(P95=3,7.66,IF(OR(P95=5,P95=4),7.92,IF(OR(P95=6,P95=7),8.18,IF(OR(P95=8,P95=9),8.46,IF(OR(P95=10,P95=11,P95=12),8.74,IF(OR(P95=13,P95=14,P95=15),9.03,IF(OR(P95=16,P95=17,P95=18),9.33,9.65)))))))))),IF(Q95="Բ-2", IF(P95=0,5.71,IF(P95=1,5.89,IF(P95=2,6.09,IF(P95=3,6.29,IF(OR(P95=5,P95=4),6.5,IF(OR(P95=6,P95=7),6.72,IF(OR(P95=8,P95=9),6.94,IF(OR(P95=10,P95=11,P95=12),7.17,IF(OR(P95=13,P95=14,P95=15),7.41,IF(OR(P95=16,P95=17,P95=18),7.65,7.91)))))))))), IF(Q95="Գ-1", IF(P95=0,4.7,IF(P95=1,4.86,IF(P95=2,5.01,IF(P95=3,5.18,IF(OR(P95=5,P95=4),5.35,IF(OR(P95=6,P95=7),5.52,IF(OR(P95=8,P95=9),5.71,IF(OR(P95=10,P95=11,P95=12),5.89,IF(OR(P95=13,P95=14,P95=15),6.09,IF(OR(P95=16,P95=17,P95=18),6.29,6.49)))))))))), IF(Q95="Գ-2", IF(P95=0,3.88,IF(P95=1,4.01,IF(P95=2,4.14,IF(P95=3,4.27,IF(OR(P95=5,P95=4),4.41,IF(OR(P95=6,P95=7),4.55,IF(OR(P95=8,P95=9),4.7,IF(OR(P95=10,P95=11,P95=12),4.85,IF(OR(P95=13,P95=14,P95=15),5.01,IF(OR(P95=16,P95=17,P95=18),5.17,5.34)))))))))), IF(Q95="Գ-3", IF(P95=0,3.21,IF(P95=1,3.31,IF(P95=2,3.42,IF(P95=3,3.53,IF(OR(P95=5,P95=4),3.64,IF(OR(P95=6,P95=7),3.76,IF(OR(P95=8,P95=9),3.88,IF(OR(P95=10,P95=11,P95=12),4.01,IF(OR(P95=13,P95=14,P95=15),4.13,IF(OR(P95=16,P95=17,P95=18),4.27,4.4)))))))))), IF(Q95="Ա-1", IF(P95=0,2.66,IF(P95=1,2.75,IF(P95=2,2.83,IF(P95=3,2.92,IF(OR(P95=5,P95=4),3.02,IF(OR(P95=6,P95=7),3.11,IF(OR(P95=8,P95=9),3.21,IF(OR(P95=10,P95=11,P95=12),3.31,IF(OR(P95=13,P95=14,P95=15),3.42,IF(OR(P95=16,P95=17,P95=18),3.53,3.64)))))))))), IF(Q95="Ա-2", IF(P95=0,2.28,IF(P95=1,2.35,IF(P95=2,2.43,IF(P95=3,2.5,IF(OR(P95=5,P95=4),2.58,IF(OR(P95=6,P95=7),2.66,IF(OR(P95=8,P95=9),2.75,IF(OR(P95=10,P95=11,P95=12),2.83,IF(OR(P95=13,P95=14,P95=15),2.92,IF(OR(P95=16,P95=17,P95=18),3.01,3.11)))))))))),IF(Q95="Ա-3", IF(P95=0,1.96,IF(P95=1,2.02,IF(P95=2,2.08,IF(P95=3,2.15,IF(OR(P95=5,P95=4),2.21,IF(OR(P95=6,P95=7),2.28,IF(OR(P95=8,P95=9),2.35,IF(OR(P95=10,P95=11,P95=12),2.42,IF(OR(P95=13,P95=14,P95=15),2.5,IF(OR(P95=16,P95=17,P95=18),2.58,2.66)))))))))), IF(Q95="Կ-1", IF(P95=0,1.68,IF(P95=1,1.73,IF(P95=2,1.79,IF(P95=3,1.84,IF(OR(P95=5,P95=4),1.9,IF(OR(P95=6,P95=7),1.96,IF(OR(P95=8,P95=9),2.02,IF(OR(P95=10,P95=11,P95=12),2.08,IF(OR(P95=13,P95=14,P95=15),2.14,IF(OR(P95=16,P95=17,P95=18),2.21,2.28)))))))))), IF(Q95="Կ-2", IF(P95=0,1.45,IF(P95=1,1.49,IF(P95=2,1.54,IF(P95=3,1.59,IF(OR(P95=5,P95=4),1.63,IF(OR(P95=6,P95=7),1.68,IF(OR(P95=8,P95=9),1.73,IF(OR(P95=10,P95=11,P95=12),1.79,IF(OR(P95=13,P95=14,P95=15),1.84,IF(OR(P95=16,P95=17,P95=18),1.9,1.95)))))))))),IF(Q95="Կ-3", IF(P95=0,1.25,IF(P95=1,1.29,IF(P95=2,1.33,IF(P95=3,1.37,IF(OR(P95=5,P95=4),1.41,IF(OR(P95=6,P95=7),1.45,IF(OR(P95=8,P95=9),1.49,IF(OR(P95=10,P95=11,P95=12),1.54,IF(OR(P95=13,P95=14,P95=15),1.58,IF(OR(P95=16,P95=17,P95=18),1.63,1.68)))))))))), "Error"))))))))))))</f>
        <v>1.9</v>
      </c>
      <c r="S95" s="776">
        <v>83200</v>
      </c>
      <c r="T95" s="776">
        <f>+S95*R95</f>
        <v>158080</v>
      </c>
      <c r="U95" s="777">
        <f>+L95</f>
        <v>0</v>
      </c>
      <c r="V95" s="776">
        <f>+U95+T95</f>
        <v>158080</v>
      </c>
      <c r="W95" s="776">
        <f>+V95*13</f>
        <v>2055040</v>
      </c>
      <c r="X95" s="580">
        <v>1</v>
      </c>
      <c r="Y95" s="644">
        <f>+P95+1</f>
        <v>5</v>
      </c>
      <c r="Z95" s="645" t="str">
        <f>+Q95</f>
        <v>Կ-1</v>
      </c>
      <c r="AA95" s="643">
        <f>IF(X95&lt;1,0,IF(Z95="Բ-1",IF(Y95=0,6.94,IF(Y95=1,7.17,IF(Y95=2,7.41,IF(Y95=3,7.66,IF(OR(Y95=5,Y95=4),7.92,IF(OR(Y95=6,Y95=7),8.18,IF(OR(Y95=8,Y95=9),8.46,IF(OR(Y95=10,Y95=11,Y95=12),8.74,IF(OR(Y95=13,Y95=14,Y95=15),9.03,IF(OR(Y95=16,Y95=17,Y95=18),9.33,9.65)))))))))),IF(Z95="Բ-2", IF(Y95=0,5.71,IF(Y95=1,5.89,IF(Y95=2,6.09,IF(Y95=3,6.29,IF(OR(Y95=5,Y95=4),6.5,IF(OR(Y95=6,Y95=7),6.72,IF(OR(Y95=8,Y95=9),6.94,IF(OR(Y95=10,Y95=11,Y95=12),7.17,IF(OR(Y95=13,Y95=14,Y95=15),7.41,IF(OR(Y95=16,Y95=17,Y95=18),7.65,7.91)))))))))), IF(Z95="Գ-1", IF(Y95=0,4.7,IF(Y95=1,4.86,IF(Y95=2,5.01,IF(Y95=3,5.18,IF(OR(Y95=5,Y95=4),5.35,IF(OR(Y95=6,Y95=7),5.52,IF(OR(Y95=8,Y95=9),5.71,IF(OR(Y95=10,Y95=11,Y95=12),5.89,IF(OR(Y95=13,Y95=14,Y95=15),6.09,IF(OR(Y95=16,Y95=17,Y95=18),6.29,6.49)))))))))), IF(Z95="Գ-2", IF(Y95=0,3.88,IF(Y95=1,4.01,IF(Y95=2,4.14,IF(Y95=3,4.27,IF(OR(Y95=5,Y95=4),4.41,IF(OR(Y95=6,Y95=7),4.55,IF(OR(Y95=8,Y95=9),4.7,IF(OR(Y95=10,Y95=11,Y95=12),4.85,IF(OR(Y95=13,Y95=14,Y95=15),5.01,IF(OR(Y95=16,Y95=17,Y95=18),5.17,5.34)))))))))), IF(Z95="Գ-3", IF(Y95=0,3.21,IF(Y95=1,3.31,IF(Y95=2,3.42,IF(Y95=3,3.53,IF(OR(Y95=5,Y95=4),3.64,IF(OR(Y95=6,Y95=7),3.76,IF(OR(Y95=8,Y95=9),3.88,IF(OR(Y95=10,Y95=11,Y95=12),4.01,IF(OR(Y95=13,Y95=14,Y95=15),4.13,IF(OR(Y95=16,Y95=17,Y95=18),4.27,4.4)))))))))), IF(Z95="Ա-1", IF(Y95=0,2.66,IF(Y95=1,2.75,IF(Y95=2,2.83,IF(Y95=3,2.92,IF(OR(Y95=5,Y95=4),3.02,IF(OR(Y95=6,Y95=7),3.11,IF(OR(Y95=8,Y95=9),3.21,IF(OR(Y95=10,Y95=11,Y95=12),3.31,IF(OR(Y95=13,Y95=14,Y95=15),3.42,IF(OR(Y95=16,Y95=17,Y95=18),3.53,3.64)))))))))), IF(Z95="Ա-2", IF(Y95=0,2.28,IF(Y95=1,2.35,IF(Y95=2,2.43,IF(Y95=3,2.5,IF(OR(Y95=5,Y95=4),2.58,IF(OR(Y95=6,Y95=7),2.66,IF(OR(Y95=8,Y95=9),2.75,IF(OR(Y95=10,Y95=11,Y95=12),2.83,IF(OR(Y95=13,Y95=14,Y95=15),2.92,IF(OR(Y95=16,Y95=17,Y95=18),3.01,3.11)))))))))),IF(Z95="Ա-3", IF(Y95=0,1.96,IF(Y95=1,2.02,IF(Y95=2,2.08,IF(Y95=3,2.15,IF(OR(Y95=5,Y95=4),2.21,IF(OR(Y95=6,Y95=7),2.28,IF(OR(Y95=8,Y95=9),2.35,IF(OR(Y95=10,Y95=11,Y95=12),2.42,IF(OR(Y95=13,Y95=14,Y95=15),2.5,IF(OR(Y95=16,Y95=17,Y95=18),2.58,2.66)))))))))), IF(Z95="Կ-1", IF(Y95=0,1.68,IF(Y95=1,1.73,IF(Y95=2,1.79,IF(Y95=3,1.84,IF(OR(Y95=5,Y95=4),1.9,IF(OR(Y95=6,Y95=7),1.96,IF(OR(Y95=8,Y95=9),2.02,IF(OR(Y95=10,Y95=11,Y95=12),2.08,IF(OR(Y95=13,Y95=14,Y95=15),2.14,IF(OR(Y95=16,Y95=17,Y95=18),2.21,2.28)))))))))), IF(Z95="Կ-2", IF(Y95=0,1.45,IF(Y95=1,1.49,IF(Y95=2,1.54,IF(Y95=3,1.59,IF(OR(Y95=5,Y95=4),1.63,IF(OR(Y95=6,Y95=7),1.68,IF(OR(Y95=8,Y95=9),1.73,IF(OR(Y95=10,Y95=11,Y95=12),1.79,IF(OR(Y95=13,Y95=14,Y95=15),1.84,IF(OR(Y95=16,Y95=17,Y95=18),1.9,1.95)))))))))),IF(Z95="Կ-3", IF(Y95=0,1.25,IF(Y95=1,1.29,IF(Y95=2,1.33,IF(Y95=3,1.37,IF(OR(Y95=5,Y95=4),1.41,IF(OR(Y95=6,Y95=7),1.45,IF(OR(Y95=8,Y95=9),1.49,IF(OR(Y95=10,Y95=11,Y95=12),1.54,IF(OR(Y95=13,Y95=14,Y95=15),1.58,IF(OR(Y95=16,Y95=17,Y95=18),1.63,1.68)))))))))), "Error"))))))))))))</f>
        <v>1.9</v>
      </c>
      <c r="AB95" s="776">
        <v>83200</v>
      </c>
      <c r="AC95" s="776">
        <f>+AB95*AA95</f>
        <v>158080</v>
      </c>
      <c r="AD95" s="777">
        <f>+U95</f>
        <v>0</v>
      </c>
      <c r="AE95" s="776">
        <f>+AD95+AC95</f>
        <v>158080</v>
      </c>
      <c r="AF95" s="776">
        <f>+AE95*13</f>
        <v>2055040</v>
      </c>
      <c r="AG95" s="580">
        <v>1</v>
      </c>
      <c r="AH95" s="644">
        <f>+Y95+1</f>
        <v>6</v>
      </c>
      <c r="AI95" s="645" t="str">
        <f>+Z95</f>
        <v>Կ-1</v>
      </c>
      <c r="AJ95" s="643">
        <f>IF(AG95&lt;1,0,IF(AI95="Բ-1",IF(AH95=0,6.94,IF(AH95=1,7.17,IF(AH95=2,7.41,IF(AH95=3,7.66,IF(OR(AH95=5,AH95=4),7.92,IF(OR(AH95=6,AH95=7),8.18,IF(OR(AH95=8,AH95=9),8.46,IF(OR(AH95=10,AH95=11,AH95=12),8.74,IF(OR(AH95=13,AH95=14,AH95=15),9.03,IF(OR(AH95=16,AH95=17,AH95=18),9.33,9.65)))))))))),IF(AI95="Բ-2", IF(AH95=0,5.71,IF(AH95=1,5.89,IF(AH95=2,6.09,IF(AH95=3,6.29,IF(OR(AH95=5,AH95=4),6.5,IF(OR(AH95=6,AH95=7),6.72,IF(OR(AH95=8,AH95=9),6.94,IF(OR(AH95=10,AH95=11,AH95=12),7.17,IF(OR(AH95=13,AH95=14,AH95=15),7.41,IF(OR(AH95=16,AH95=17,AH95=18),7.65,7.91)))))))))), IF(AI95="Գ-1", IF(AH95=0,4.7,IF(AH95=1,4.86,IF(AH95=2,5.01,IF(AH95=3,5.18,IF(OR(AH95=5,AH95=4),5.35,IF(OR(AH95=6,AH95=7),5.52,IF(OR(AH95=8,AH95=9),5.71,IF(OR(AH95=10,AH95=11,AH95=12),5.89,IF(OR(AH95=13,AH95=14,AH95=15),6.09,IF(OR(AH95=16,AH95=17,AH95=18),6.29,6.49)))))))))), IF(AI95="Գ-2", IF(AH95=0,3.88,IF(AH95=1,4.01,IF(AH95=2,4.14,IF(AH95=3,4.27,IF(OR(AH95=5,AH95=4),4.41,IF(OR(AH95=6,AH95=7),4.55,IF(OR(AH95=8,AH95=9),4.7,IF(OR(AH95=10,AH95=11,AH95=12),4.85,IF(OR(AH95=13,AH95=14,AH95=15),5.01,IF(OR(AH95=16,AH95=17,AH95=18),5.17,5.34)))))))))), IF(AI95="Գ-3", IF(AH95=0,3.21,IF(AH95=1,3.31,IF(AH95=2,3.42,IF(AH95=3,3.53,IF(OR(AH95=5,AH95=4),3.64,IF(OR(AH95=6,AH95=7),3.76,IF(OR(AH95=8,AH95=9),3.88,IF(OR(AH95=10,AH95=11,AH95=12),4.01,IF(OR(AH95=13,AH95=14,AH95=15),4.13,IF(OR(AH95=16,AH95=17,AH95=18),4.27,4.4)))))))))), IF(AI95="Ա-1", IF(AH95=0,2.66,IF(AH95=1,2.75,IF(AH95=2,2.83,IF(AH95=3,2.92,IF(OR(AH95=5,AH95=4),3.02,IF(OR(AH95=6,AH95=7),3.11,IF(OR(AH95=8,AH95=9),3.21,IF(OR(AH95=10,AH95=11,AH95=12),3.31,IF(OR(AH95=13,AH95=14,AH95=15),3.42,IF(OR(AH95=16,AH95=17,AH95=18),3.53,3.64)))))))))), IF(AI95="Ա-2", IF(AH95=0,2.28,IF(AH95=1,2.35,IF(AH95=2,2.43,IF(AH95=3,2.5,IF(OR(AH95=5,AH95=4),2.58,IF(OR(AH95=6,AH95=7),2.66,IF(OR(AH95=8,AH95=9),2.75,IF(OR(AH95=10,AH95=11,AH95=12),2.83,IF(OR(AH95=13,AH95=14,AH95=15),2.92,IF(OR(AH95=16,AH95=17,AH95=18),3.01,3.11)))))))))),IF(AI95="Ա-3", IF(AH95=0,1.96,IF(AH95=1,2.02,IF(AH95=2,2.08,IF(AH95=3,2.15,IF(OR(AH95=5,AH95=4),2.21,IF(OR(AH95=6,AH95=7),2.28,IF(OR(AH95=8,AH95=9),2.35,IF(OR(AH95=10,AH95=11,AH95=12),2.42,IF(OR(AH95=13,AH95=14,AH95=15),2.5,IF(OR(AH95=16,AH95=17,AH95=18),2.58,2.66)))))))))), IF(AI95="Կ-1", IF(AH95=0,1.68,IF(AH95=1,1.73,IF(AH95=2,1.79,IF(AH95=3,1.84,IF(OR(AH95=5,AH95=4),1.9,IF(OR(AH95=6,AH95=7),1.96,IF(OR(AH95=8,AH95=9),2.02,IF(OR(AH95=10,AH95=11,AH95=12),2.08,IF(OR(AH95=13,AH95=14,AH95=15),2.14,IF(OR(AH95=16,AH95=17,AH95=18),2.21,2.28)))))))))), IF(AI95="Կ-2", IF(AH95=0,1.45,IF(AH95=1,1.49,IF(AH95=2,1.54,IF(AH95=3,1.59,IF(OR(AH95=5,AH95=4),1.63,IF(OR(AH95=6,AH95=7),1.68,IF(OR(AH95=8,AH95=9),1.73,IF(OR(AH95=10,AH95=11,AH95=12),1.79,IF(OR(AH95=13,AH95=14,AH95=15),1.84,IF(OR(AH95=16,AH95=17,AH95=18),1.9,1.95)))))))))),IF(AI95="Կ-3", IF(AH95=0,1.25,IF(AH95=1,1.29,IF(AH95=2,1.33,IF(AH95=3,1.37,IF(OR(AH95=5,AH95=4),1.41,IF(OR(AH95=6,AH95=7),1.45,IF(OR(AH95=8,AH95=9),1.49,IF(OR(AH95=10,AH95=11,AH95=12),1.54,IF(OR(AH95=13,AH95=14,AH95=15),1.58,IF(OR(AH95=16,AH95=17,AH95=18),1.63,1.68)))))))))), "Error"))))))))))))</f>
        <v>1.96</v>
      </c>
      <c r="AK95" s="776">
        <v>83200</v>
      </c>
      <c r="AL95" s="776">
        <f>+AK95*AJ95</f>
        <v>163072</v>
      </c>
      <c r="AM95" s="777">
        <f>+AD95</f>
        <v>0</v>
      </c>
      <c r="AN95" s="776">
        <f>+AM95+AL95</f>
        <v>163072</v>
      </c>
      <c r="AO95" s="776">
        <f>+AN95*13</f>
        <v>2119936</v>
      </c>
    </row>
    <row r="96" spans="1:41" s="760" customFormat="1" ht="28.5" customHeight="1">
      <c r="A96" s="853">
        <v>54</v>
      </c>
      <c r="B96" s="903" t="s">
        <v>3280</v>
      </c>
      <c r="C96" s="904" t="s">
        <v>1960</v>
      </c>
      <c r="D96" s="904" t="s">
        <v>2366</v>
      </c>
      <c r="E96" s="903" t="s">
        <v>1238</v>
      </c>
      <c r="F96" s="853">
        <v>1</v>
      </c>
      <c r="G96" s="911">
        <v>1</v>
      </c>
      <c r="H96" s="915" t="s">
        <v>86</v>
      </c>
      <c r="I96" s="912">
        <f>IF(F96&lt;1,0,IF(H96="Բ-1",IF(G96=0,6.94,IF(G96=1,7.17,IF(G96=2,7.41,IF(G96=3,7.66,IF(OR(G96=5,G96=4),7.92,IF(OR(G96=6,G96=7),8.18,IF(OR(G96=8,G96=9),8.46,IF(OR(G96=10,G96=11,G96=12),8.74,IF(OR(G96=13,G96=14,G96=15),9.03,IF(OR(G96=16,G96=17,G96=18),9.33,9.65)))))))))),IF(H96="Բ-2", IF(G96=0,5.71,IF(G96=1,5.89,IF(G96=2,6.09,IF(G96=3,6.29,IF(OR(G96=5,G96=4),6.5,IF(OR(G96=6,G96=7),6.72,IF(OR(G96=8,G96=9),6.94,IF(OR(G96=10,G96=11,G96=12),7.17,IF(OR(G96=13,G96=14,G96=15),7.41,IF(OR(G96=16,G96=17,G96=18),7.65,7.91)))))))))), IF(H96="Գ-1", IF(G96=0,4.7,IF(G96=1,4.86,IF(G96=2,5.01,IF(G96=3,5.18,IF(OR(G96=5,G96=4),5.35,IF(OR(G96=6,G96=7),5.52,IF(OR(G96=8,G96=9),5.71,IF(OR(G96=10,G96=11,G96=12),5.89,IF(OR(G96=13,G96=14,G96=15),6.09,IF(OR(G96=16,G96=17,G96=18),6.29,6.49)))))))))), IF(H96="Գ-2", IF(G96=0,3.88,IF(G96=1,4.01,IF(G96=2,4.14,IF(G96=3,4.27,IF(OR(G96=5,G96=4),4.41,IF(OR(G96=6,G96=7),4.55,IF(OR(G96=8,G96=9),4.7,IF(OR(G96=10,G96=11,G96=12),4.85,IF(OR(G96=13,G96=14,G96=15),5.01,IF(OR(G96=16,G96=17,G96=18),5.17,5.34)))))))))), IF(H96="Գ-3", IF(G96=0,3.21,IF(G96=1,3.31,IF(G96=2,3.42,IF(G96=3,3.53,IF(OR(G96=5,G96=4),3.64,IF(OR(G96=6,G96=7),3.76,IF(OR(G96=8,G96=9),3.88,IF(OR(G96=10,G96=11,G96=12),4.01,IF(OR(G96=13,G96=14,G96=15),4.13,IF(OR(G96=16,G96=17,G96=18),4.27,4.4)))))))))), IF(H96="Ա-1", IF(G96=0,2.66,IF(G96=1,2.75,IF(G96=2,2.83,IF(G96=3,2.92,IF(OR(G96=5,G96=4),3.02,IF(OR(G96=6,G96=7),3.11,IF(OR(G96=8,G96=9),3.21,IF(OR(G96=10,G96=11,G96=12),3.31,IF(OR(G96=13,G96=14,G96=15),3.42,IF(OR(G96=16,G96=17,G96=18),3.53,3.64)))))))))), IF(H96="Ա-2", IF(G96=0,2.28,IF(G96=1,2.35,IF(G96=2,2.43,IF(G96=3,2.5,IF(OR(G96=5,G96=4),2.58,IF(OR(G96=6,G96=7),2.66,IF(OR(G96=8,G96=9),2.75,IF(OR(G96=10,G96=11,G96=12),2.83,IF(OR(G96=13,G96=14,G96=15),2.92,IF(OR(G96=16,G96=17,G96=18),3.01,3.11)))))))))),IF(H96="Ա-3", IF(G96=0,1.96,IF(G96=1,2.02,IF(G96=2,2.08,IF(G96=3,2.15,IF(OR(G96=5,G96=4),2.21,IF(OR(G96=6,G96=7),2.28,IF(OR(G96=8,G96=9),2.35,IF(OR(G96=10,G96=11,G96=12),2.42,IF(OR(G96=13,G96=14,G96=15),2.5,IF(OR(G96=16,G96=17,G96=18),2.58,2.66)))))))))), IF(H96="Կ-1", IF(G96=0,1.68,IF(G96=1,1.73,IF(G96=2,1.79,IF(G96=3,1.84,IF(OR(G96=5,G96=4),1.9,IF(OR(G96=6,G96=7),1.96,IF(OR(G96=8,G96=9),2.02,IF(OR(G96=10,G96=11,G96=12),2.08,IF(OR(G96=13,G96=14,G96=15),2.14,IF(OR(G96=16,G96=17,G96=18),2.21,2.28)))))))))), IF(H96="Կ-2", IF(G96=0,1.45,IF(G96=1,1.49,IF(G96=2,1.54,IF(G96=3,1.59,IF(OR(G96=5,G96=4),1.63,IF(OR(G96=6,G96=7),1.68,IF(OR(G96=8,G96=9),1.73,IF(OR(G96=10,G96=11,G96=12),1.79,IF(OR(G96=13,G96=14,G96=15),1.84,IF(OR(G96=16,G96=17,G96=18),1.9,1.95)))))))))),IF(H96="Կ-3", IF(G96=0,1.25,IF(G96=1,1.29,IF(G96=2,1.33,IF(G96=3,1.37,IF(OR(G96=5,G96=4),1.41,IF(OR(G96=6,G96=7),1.45,IF(OR(G96=8,G96=9),1.49,IF(OR(G96=10,G96=11,G96=12),1.54,IF(OR(G96=13,G96=14,G96=15),1.58,IF(OR(G96=16,G96=17,G96=18),1.63,1.68)))))))))), "Error"))))))))))))</f>
        <v>1.73</v>
      </c>
      <c r="J96" s="913">
        <v>83200</v>
      </c>
      <c r="K96" s="914">
        <f>+J96*I96</f>
        <v>143936</v>
      </c>
      <c r="L96" s="915">
        <v>0</v>
      </c>
      <c r="M96" s="914">
        <f>+L96+K96</f>
        <v>143936</v>
      </c>
      <c r="N96" s="914">
        <f>+M96*13</f>
        <v>1871168</v>
      </c>
      <c r="O96" s="580">
        <v>1</v>
      </c>
      <c r="P96" s="644">
        <f>+G96+1</f>
        <v>2</v>
      </c>
      <c r="Q96" s="645" t="str">
        <f>+H96</f>
        <v>Կ-1</v>
      </c>
      <c r="R96" s="643">
        <f>IF(O96&lt;1,0,IF(Q96="Բ-1",IF(P96=0,6.94,IF(P96=1,7.17,IF(P96=2,7.41,IF(P96=3,7.66,IF(OR(P96=5,P96=4),7.92,IF(OR(P96=6,P96=7),8.18,IF(OR(P96=8,P96=9),8.46,IF(OR(P96=10,P96=11,P96=12),8.74,IF(OR(P96=13,P96=14,P96=15),9.03,IF(OR(P96=16,P96=17,P96=18),9.33,9.65)))))))))),IF(Q96="Բ-2", IF(P96=0,5.71,IF(P96=1,5.89,IF(P96=2,6.09,IF(P96=3,6.29,IF(OR(P96=5,P96=4),6.5,IF(OR(P96=6,P96=7),6.72,IF(OR(P96=8,P96=9),6.94,IF(OR(P96=10,P96=11,P96=12),7.17,IF(OR(P96=13,P96=14,P96=15),7.41,IF(OR(P96=16,P96=17,P96=18),7.65,7.91)))))))))), IF(Q96="Գ-1", IF(P96=0,4.7,IF(P96=1,4.86,IF(P96=2,5.01,IF(P96=3,5.18,IF(OR(P96=5,P96=4),5.35,IF(OR(P96=6,P96=7),5.52,IF(OR(P96=8,P96=9),5.71,IF(OR(P96=10,P96=11,P96=12),5.89,IF(OR(P96=13,P96=14,P96=15),6.09,IF(OR(P96=16,P96=17,P96=18),6.29,6.49)))))))))), IF(Q96="Գ-2", IF(P96=0,3.88,IF(P96=1,4.01,IF(P96=2,4.14,IF(P96=3,4.27,IF(OR(P96=5,P96=4),4.41,IF(OR(P96=6,P96=7),4.55,IF(OR(P96=8,P96=9),4.7,IF(OR(P96=10,P96=11,P96=12),4.85,IF(OR(P96=13,P96=14,P96=15),5.01,IF(OR(P96=16,P96=17,P96=18),5.17,5.34)))))))))), IF(Q96="Գ-3", IF(P96=0,3.21,IF(P96=1,3.31,IF(P96=2,3.42,IF(P96=3,3.53,IF(OR(P96=5,P96=4),3.64,IF(OR(P96=6,P96=7),3.76,IF(OR(P96=8,P96=9),3.88,IF(OR(P96=10,P96=11,P96=12),4.01,IF(OR(P96=13,P96=14,P96=15),4.13,IF(OR(P96=16,P96=17,P96=18),4.27,4.4)))))))))), IF(Q96="Ա-1", IF(P96=0,2.66,IF(P96=1,2.75,IF(P96=2,2.83,IF(P96=3,2.92,IF(OR(P96=5,P96=4),3.02,IF(OR(P96=6,P96=7),3.11,IF(OR(P96=8,P96=9),3.21,IF(OR(P96=10,P96=11,P96=12),3.31,IF(OR(P96=13,P96=14,P96=15),3.42,IF(OR(P96=16,P96=17,P96=18),3.53,3.64)))))))))), IF(Q96="Ա-2", IF(P96=0,2.28,IF(P96=1,2.35,IF(P96=2,2.43,IF(P96=3,2.5,IF(OR(P96=5,P96=4),2.58,IF(OR(P96=6,P96=7),2.66,IF(OR(P96=8,P96=9),2.75,IF(OR(P96=10,P96=11,P96=12),2.83,IF(OR(P96=13,P96=14,P96=15),2.92,IF(OR(P96=16,P96=17,P96=18),3.01,3.11)))))))))),IF(Q96="Ա-3", IF(P96=0,1.96,IF(P96=1,2.02,IF(P96=2,2.08,IF(P96=3,2.15,IF(OR(P96=5,P96=4),2.21,IF(OR(P96=6,P96=7),2.28,IF(OR(P96=8,P96=9),2.35,IF(OR(P96=10,P96=11,P96=12),2.42,IF(OR(P96=13,P96=14,P96=15),2.5,IF(OR(P96=16,P96=17,P96=18),2.58,2.66)))))))))), IF(Q96="Կ-1", IF(P96=0,1.68,IF(P96=1,1.73,IF(P96=2,1.79,IF(P96=3,1.84,IF(OR(P96=5,P96=4),1.9,IF(OR(P96=6,P96=7),1.96,IF(OR(P96=8,P96=9),2.02,IF(OR(P96=10,P96=11,P96=12),2.08,IF(OR(P96=13,P96=14,P96=15),2.14,IF(OR(P96=16,P96=17,P96=18),2.21,2.28)))))))))), IF(Q96="Կ-2", IF(P96=0,1.45,IF(P96=1,1.49,IF(P96=2,1.54,IF(P96=3,1.59,IF(OR(P96=5,P96=4),1.63,IF(OR(P96=6,P96=7),1.68,IF(OR(P96=8,P96=9),1.73,IF(OR(P96=10,P96=11,P96=12),1.79,IF(OR(P96=13,P96=14,P96=15),1.84,IF(OR(P96=16,P96=17,P96=18),1.9,1.95)))))))))),IF(Q96="Կ-3", IF(P96=0,1.25,IF(P96=1,1.29,IF(P96=2,1.33,IF(P96=3,1.37,IF(OR(P96=5,P96=4),1.41,IF(OR(P96=6,P96=7),1.45,IF(OR(P96=8,P96=9),1.49,IF(OR(P96=10,P96=11,P96=12),1.54,IF(OR(P96=13,P96=14,P96=15),1.58,IF(OR(P96=16,P96=17,P96=18),1.63,1.68)))))))))), "Error"))))))))))))</f>
        <v>1.79</v>
      </c>
      <c r="S96" s="776">
        <v>83200</v>
      </c>
      <c r="T96" s="776">
        <f>+S96*R96</f>
        <v>148928</v>
      </c>
      <c r="U96" s="777">
        <f>+L96</f>
        <v>0</v>
      </c>
      <c r="V96" s="776">
        <f>+U96+T96</f>
        <v>148928</v>
      </c>
      <c r="W96" s="776">
        <f>+V96*13</f>
        <v>1936064</v>
      </c>
      <c r="X96" s="580">
        <v>1</v>
      </c>
      <c r="Y96" s="644">
        <f>+P96+1</f>
        <v>3</v>
      </c>
      <c r="Z96" s="645" t="str">
        <f>+Q96</f>
        <v>Կ-1</v>
      </c>
      <c r="AA96" s="643">
        <f>IF(X96&lt;1,0,IF(Z96="Բ-1",IF(Y96=0,6.94,IF(Y96=1,7.17,IF(Y96=2,7.41,IF(Y96=3,7.66,IF(OR(Y96=5,Y96=4),7.92,IF(OR(Y96=6,Y96=7),8.18,IF(OR(Y96=8,Y96=9),8.46,IF(OR(Y96=10,Y96=11,Y96=12),8.74,IF(OR(Y96=13,Y96=14,Y96=15),9.03,IF(OR(Y96=16,Y96=17,Y96=18),9.33,9.65)))))))))),IF(Z96="Բ-2", IF(Y96=0,5.71,IF(Y96=1,5.89,IF(Y96=2,6.09,IF(Y96=3,6.29,IF(OR(Y96=5,Y96=4),6.5,IF(OR(Y96=6,Y96=7),6.72,IF(OR(Y96=8,Y96=9),6.94,IF(OR(Y96=10,Y96=11,Y96=12),7.17,IF(OR(Y96=13,Y96=14,Y96=15),7.41,IF(OR(Y96=16,Y96=17,Y96=18),7.65,7.91)))))))))), IF(Z96="Գ-1", IF(Y96=0,4.7,IF(Y96=1,4.86,IF(Y96=2,5.01,IF(Y96=3,5.18,IF(OR(Y96=5,Y96=4),5.35,IF(OR(Y96=6,Y96=7),5.52,IF(OR(Y96=8,Y96=9),5.71,IF(OR(Y96=10,Y96=11,Y96=12),5.89,IF(OR(Y96=13,Y96=14,Y96=15),6.09,IF(OR(Y96=16,Y96=17,Y96=18),6.29,6.49)))))))))), IF(Z96="Գ-2", IF(Y96=0,3.88,IF(Y96=1,4.01,IF(Y96=2,4.14,IF(Y96=3,4.27,IF(OR(Y96=5,Y96=4),4.41,IF(OR(Y96=6,Y96=7),4.55,IF(OR(Y96=8,Y96=9),4.7,IF(OR(Y96=10,Y96=11,Y96=12),4.85,IF(OR(Y96=13,Y96=14,Y96=15),5.01,IF(OR(Y96=16,Y96=17,Y96=18),5.17,5.34)))))))))), IF(Z96="Գ-3", IF(Y96=0,3.21,IF(Y96=1,3.31,IF(Y96=2,3.42,IF(Y96=3,3.53,IF(OR(Y96=5,Y96=4),3.64,IF(OR(Y96=6,Y96=7),3.76,IF(OR(Y96=8,Y96=9),3.88,IF(OR(Y96=10,Y96=11,Y96=12),4.01,IF(OR(Y96=13,Y96=14,Y96=15),4.13,IF(OR(Y96=16,Y96=17,Y96=18),4.27,4.4)))))))))), IF(Z96="Ա-1", IF(Y96=0,2.66,IF(Y96=1,2.75,IF(Y96=2,2.83,IF(Y96=3,2.92,IF(OR(Y96=5,Y96=4),3.02,IF(OR(Y96=6,Y96=7),3.11,IF(OR(Y96=8,Y96=9),3.21,IF(OR(Y96=10,Y96=11,Y96=12),3.31,IF(OR(Y96=13,Y96=14,Y96=15),3.42,IF(OR(Y96=16,Y96=17,Y96=18),3.53,3.64)))))))))), IF(Z96="Ա-2", IF(Y96=0,2.28,IF(Y96=1,2.35,IF(Y96=2,2.43,IF(Y96=3,2.5,IF(OR(Y96=5,Y96=4),2.58,IF(OR(Y96=6,Y96=7),2.66,IF(OR(Y96=8,Y96=9),2.75,IF(OR(Y96=10,Y96=11,Y96=12),2.83,IF(OR(Y96=13,Y96=14,Y96=15),2.92,IF(OR(Y96=16,Y96=17,Y96=18),3.01,3.11)))))))))),IF(Z96="Ա-3", IF(Y96=0,1.96,IF(Y96=1,2.02,IF(Y96=2,2.08,IF(Y96=3,2.15,IF(OR(Y96=5,Y96=4),2.21,IF(OR(Y96=6,Y96=7),2.28,IF(OR(Y96=8,Y96=9),2.35,IF(OR(Y96=10,Y96=11,Y96=12),2.42,IF(OR(Y96=13,Y96=14,Y96=15),2.5,IF(OR(Y96=16,Y96=17,Y96=18),2.58,2.66)))))))))), IF(Z96="Կ-1", IF(Y96=0,1.68,IF(Y96=1,1.73,IF(Y96=2,1.79,IF(Y96=3,1.84,IF(OR(Y96=5,Y96=4),1.9,IF(OR(Y96=6,Y96=7),1.96,IF(OR(Y96=8,Y96=9),2.02,IF(OR(Y96=10,Y96=11,Y96=12),2.08,IF(OR(Y96=13,Y96=14,Y96=15),2.14,IF(OR(Y96=16,Y96=17,Y96=18),2.21,2.28)))))))))), IF(Z96="Կ-2", IF(Y96=0,1.45,IF(Y96=1,1.49,IF(Y96=2,1.54,IF(Y96=3,1.59,IF(OR(Y96=5,Y96=4),1.63,IF(OR(Y96=6,Y96=7),1.68,IF(OR(Y96=8,Y96=9),1.73,IF(OR(Y96=10,Y96=11,Y96=12),1.79,IF(OR(Y96=13,Y96=14,Y96=15),1.84,IF(OR(Y96=16,Y96=17,Y96=18),1.9,1.95)))))))))),IF(Z96="Կ-3", IF(Y96=0,1.25,IF(Y96=1,1.29,IF(Y96=2,1.33,IF(Y96=3,1.37,IF(OR(Y96=5,Y96=4),1.41,IF(OR(Y96=6,Y96=7),1.45,IF(OR(Y96=8,Y96=9),1.49,IF(OR(Y96=10,Y96=11,Y96=12),1.54,IF(OR(Y96=13,Y96=14,Y96=15),1.58,IF(OR(Y96=16,Y96=17,Y96=18),1.63,1.68)))))))))), "Error"))))))))))))</f>
        <v>1.84</v>
      </c>
      <c r="AB96" s="776">
        <v>83200</v>
      </c>
      <c r="AC96" s="776">
        <f>+AB96*AA96</f>
        <v>153088</v>
      </c>
      <c r="AD96" s="777">
        <f>+U96</f>
        <v>0</v>
      </c>
      <c r="AE96" s="776">
        <f>+AD96+AC96</f>
        <v>153088</v>
      </c>
      <c r="AF96" s="776">
        <f>+AE96*13</f>
        <v>1990144</v>
      </c>
      <c r="AG96" s="580">
        <v>1</v>
      </c>
      <c r="AH96" s="644">
        <f>+Y96+1</f>
        <v>4</v>
      </c>
      <c r="AI96" s="645" t="str">
        <f>+Z96</f>
        <v>Կ-1</v>
      </c>
      <c r="AJ96" s="643">
        <f>IF(AG96&lt;1,0,IF(AI96="Բ-1",IF(AH96=0,6.94,IF(AH96=1,7.17,IF(AH96=2,7.41,IF(AH96=3,7.66,IF(OR(AH96=5,AH96=4),7.92,IF(OR(AH96=6,AH96=7),8.18,IF(OR(AH96=8,AH96=9),8.46,IF(OR(AH96=10,AH96=11,AH96=12),8.74,IF(OR(AH96=13,AH96=14,AH96=15),9.03,IF(OR(AH96=16,AH96=17,AH96=18),9.33,9.65)))))))))),IF(AI96="Բ-2", IF(AH96=0,5.71,IF(AH96=1,5.89,IF(AH96=2,6.09,IF(AH96=3,6.29,IF(OR(AH96=5,AH96=4),6.5,IF(OR(AH96=6,AH96=7),6.72,IF(OR(AH96=8,AH96=9),6.94,IF(OR(AH96=10,AH96=11,AH96=12),7.17,IF(OR(AH96=13,AH96=14,AH96=15),7.41,IF(OR(AH96=16,AH96=17,AH96=18),7.65,7.91)))))))))), IF(AI96="Գ-1", IF(AH96=0,4.7,IF(AH96=1,4.86,IF(AH96=2,5.01,IF(AH96=3,5.18,IF(OR(AH96=5,AH96=4),5.35,IF(OR(AH96=6,AH96=7),5.52,IF(OR(AH96=8,AH96=9),5.71,IF(OR(AH96=10,AH96=11,AH96=12),5.89,IF(OR(AH96=13,AH96=14,AH96=15),6.09,IF(OR(AH96=16,AH96=17,AH96=18),6.29,6.49)))))))))), IF(AI96="Գ-2", IF(AH96=0,3.88,IF(AH96=1,4.01,IF(AH96=2,4.14,IF(AH96=3,4.27,IF(OR(AH96=5,AH96=4),4.41,IF(OR(AH96=6,AH96=7),4.55,IF(OR(AH96=8,AH96=9),4.7,IF(OR(AH96=10,AH96=11,AH96=12),4.85,IF(OR(AH96=13,AH96=14,AH96=15),5.01,IF(OR(AH96=16,AH96=17,AH96=18),5.17,5.34)))))))))), IF(AI96="Գ-3", IF(AH96=0,3.21,IF(AH96=1,3.31,IF(AH96=2,3.42,IF(AH96=3,3.53,IF(OR(AH96=5,AH96=4),3.64,IF(OR(AH96=6,AH96=7),3.76,IF(OR(AH96=8,AH96=9),3.88,IF(OR(AH96=10,AH96=11,AH96=12),4.01,IF(OR(AH96=13,AH96=14,AH96=15),4.13,IF(OR(AH96=16,AH96=17,AH96=18),4.27,4.4)))))))))), IF(AI96="Ա-1", IF(AH96=0,2.66,IF(AH96=1,2.75,IF(AH96=2,2.83,IF(AH96=3,2.92,IF(OR(AH96=5,AH96=4),3.02,IF(OR(AH96=6,AH96=7),3.11,IF(OR(AH96=8,AH96=9),3.21,IF(OR(AH96=10,AH96=11,AH96=12),3.31,IF(OR(AH96=13,AH96=14,AH96=15),3.42,IF(OR(AH96=16,AH96=17,AH96=18),3.53,3.64)))))))))), IF(AI96="Ա-2", IF(AH96=0,2.28,IF(AH96=1,2.35,IF(AH96=2,2.43,IF(AH96=3,2.5,IF(OR(AH96=5,AH96=4),2.58,IF(OR(AH96=6,AH96=7),2.66,IF(OR(AH96=8,AH96=9),2.75,IF(OR(AH96=10,AH96=11,AH96=12),2.83,IF(OR(AH96=13,AH96=14,AH96=15),2.92,IF(OR(AH96=16,AH96=17,AH96=18),3.01,3.11)))))))))),IF(AI96="Ա-3", IF(AH96=0,1.96,IF(AH96=1,2.02,IF(AH96=2,2.08,IF(AH96=3,2.15,IF(OR(AH96=5,AH96=4),2.21,IF(OR(AH96=6,AH96=7),2.28,IF(OR(AH96=8,AH96=9),2.35,IF(OR(AH96=10,AH96=11,AH96=12),2.42,IF(OR(AH96=13,AH96=14,AH96=15),2.5,IF(OR(AH96=16,AH96=17,AH96=18),2.58,2.66)))))))))), IF(AI96="Կ-1", IF(AH96=0,1.68,IF(AH96=1,1.73,IF(AH96=2,1.79,IF(AH96=3,1.84,IF(OR(AH96=5,AH96=4),1.9,IF(OR(AH96=6,AH96=7),1.96,IF(OR(AH96=8,AH96=9),2.02,IF(OR(AH96=10,AH96=11,AH96=12),2.08,IF(OR(AH96=13,AH96=14,AH96=15),2.14,IF(OR(AH96=16,AH96=17,AH96=18),2.21,2.28)))))))))), IF(AI96="Կ-2", IF(AH96=0,1.45,IF(AH96=1,1.49,IF(AH96=2,1.54,IF(AH96=3,1.59,IF(OR(AH96=5,AH96=4),1.63,IF(OR(AH96=6,AH96=7),1.68,IF(OR(AH96=8,AH96=9),1.73,IF(OR(AH96=10,AH96=11,AH96=12),1.79,IF(OR(AH96=13,AH96=14,AH96=15),1.84,IF(OR(AH96=16,AH96=17,AH96=18),1.9,1.95)))))))))),IF(AI96="Կ-3", IF(AH96=0,1.25,IF(AH96=1,1.29,IF(AH96=2,1.33,IF(AH96=3,1.37,IF(OR(AH96=5,AH96=4),1.41,IF(OR(AH96=6,AH96=7),1.45,IF(OR(AH96=8,AH96=9),1.49,IF(OR(AH96=10,AH96=11,AH96=12),1.54,IF(OR(AH96=13,AH96=14,AH96=15),1.58,IF(OR(AH96=16,AH96=17,AH96=18),1.63,1.68)))))))))), "Error"))))))))))))</f>
        <v>1.9</v>
      </c>
      <c r="AK96" s="776">
        <v>83200</v>
      </c>
      <c r="AL96" s="776">
        <f>+AK96*AJ96</f>
        <v>158080</v>
      </c>
      <c r="AM96" s="777">
        <f>+AD96</f>
        <v>0</v>
      </c>
      <c r="AN96" s="776">
        <f>+AM96+AL96</f>
        <v>158080</v>
      </c>
      <c r="AO96" s="776">
        <f>+AN96*13</f>
        <v>2055040</v>
      </c>
    </row>
    <row r="97" spans="1:41" s="760" customFormat="1" ht="28.5" customHeight="1">
      <c r="A97" s="853">
        <v>55</v>
      </c>
      <c r="B97" s="903" t="s">
        <v>78</v>
      </c>
      <c r="C97" s="904"/>
      <c r="D97" s="904"/>
      <c r="E97" s="903" t="s">
        <v>1238</v>
      </c>
      <c r="F97" s="853">
        <v>1</v>
      </c>
      <c r="G97" s="911">
        <v>6</v>
      </c>
      <c r="H97" s="915" t="s">
        <v>86</v>
      </c>
      <c r="I97" s="912">
        <f>IF(F97&lt;1,0,IF(H97="Բ-1",IF(G97=0,6.94,IF(G97=1,7.17,IF(G97=2,7.41,IF(G97=3,7.66,IF(OR(G97=5,G97=4),7.92,IF(OR(G97=6,G97=7),8.18,IF(OR(G97=8,G97=9),8.46,IF(OR(G97=10,G97=11,G97=12),8.74,IF(OR(G97=13,G97=14,G97=15),9.03,IF(OR(G97=16,G97=17,G97=18),9.33,9.65)))))))))),IF(H97="Բ-2", IF(G97=0,5.71,IF(G97=1,5.89,IF(G97=2,6.09,IF(G97=3,6.29,IF(OR(G97=5,G97=4),6.5,IF(OR(G97=6,G97=7),6.72,IF(OR(G97=8,G97=9),6.94,IF(OR(G97=10,G97=11,G97=12),7.17,IF(OR(G97=13,G97=14,G97=15),7.41,IF(OR(G97=16,G97=17,G97=18),7.65,7.91)))))))))), IF(H97="Գ-1", IF(G97=0,4.7,IF(G97=1,4.86,IF(G97=2,5.01,IF(G97=3,5.18,IF(OR(G97=5,G97=4),5.35,IF(OR(G97=6,G97=7),5.52,IF(OR(G97=8,G97=9),5.71,IF(OR(G97=10,G97=11,G97=12),5.89,IF(OR(G97=13,G97=14,G97=15),6.09,IF(OR(G97=16,G97=17,G97=18),6.29,6.49)))))))))), IF(H97="Գ-2", IF(G97=0,3.88,IF(G97=1,4.01,IF(G97=2,4.14,IF(G97=3,4.27,IF(OR(G97=5,G97=4),4.41,IF(OR(G97=6,G97=7),4.55,IF(OR(G97=8,G97=9),4.7,IF(OR(G97=10,G97=11,G97=12),4.85,IF(OR(G97=13,G97=14,G97=15),5.01,IF(OR(G97=16,G97=17,G97=18),5.17,5.34)))))))))), IF(H97="Գ-3", IF(G97=0,3.21,IF(G97=1,3.31,IF(G97=2,3.42,IF(G97=3,3.53,IF(OR(G97=5,G97=4),3.64,IF(OR(G97=6,G97=7),3.76,IF(OR(G97=8,G97=9),3.88,IF(OR(G97=10,G97=11,G97=12),4.01,IF(OR(G97=13,G97=14,G97=15),4.13,IF(OR(G97=16,G97=17,G97=18),4.27,4.4)))))))))), IF(H97="Ա-1", IF(G97=0,2.66,IF(G97=1,2.75,IF(G97=2,2.83,IF(G97=3,2.92,IF(OR(G97=5,G97=4),3.02,IF(OR(G97=6,G97=7),3.11,IF(OR(G97=8,G97=9),3.21,IF(OR(G97=10,G97=11,G97=12),3.31,IF(OR(G97=13,G97=14,G97=15),3.42,IF(OR(G97=16,G97=17,G97=18),3.53,3.64)))))))))), IF(H97="Ա-2", IF(G97=0,2.28,IF(G97=1,2.35,IF(G97=2,2.43,IF(G97=3,2.5,IF(OR(G97=5,G97=4),2.58,IF(OR(G97=6,G97=7),2.66,IF(OR(G97=8,G97=9),2.75,IF(OR(G97=10,G97=11,G97=12),2.83,IF(OR(G97=13,G97=14,G97=15),2.92,IF(OR(G97=16,G97=17,G97=18),3.01,3.11)))))))))),IF(H97="Ա-3", IF(G97=0,1.96,IF(G97=1,2.02,IF(G97=2,2.08,IF(G97=3,2.15,IF(OR(G97=5,G97=4),2.21,IF(OR(G97=6,G97=7),2.28,IF(OR(G97=8,G97=9),2.35,IF(OR(G97=10,G97=11,G97=12),2.42,IF(OR(G97=13,G97=14,G97=15),2.5,IF(OR(G97=16,G97=17,G97=18),2.58,2.66)))))))))), IF(H97="Կ-1", IF(G97=0,1.68,IF(G97=1,1.73,IF(G97=2,1.79,IF(G97=3,1.84,IF(OR(G97=5,G97=4),1.9,IF(OR(G97=6,G97=7),1.96,IF(OR(G97=8,G97=9),2.02,IF(OR(G97=10,G97=11,G97=12),2.08,IF(OR(G97=13,G97=14,G97=15),2.14,IF(OR(G97=16,G97=17,G97=18),2.21,2.28)))))))))), IF(H97="Կ-2", IF(G97=0,1.45,IF(G97=1,1.49,IF(G97=2,1.54,IF(G97=3,1.59,IF(OR(G97=5,G97=4),1.63,IF(OR(G97=6,G97=7),1.68,IF(OR(G97=8,G97=9),1.73,IF(OR(G97=10,G97=11,G97=12),1.79,IF(OR(G97=13,G97=14,G97=15),1.84,IF(OR(G97=16,G97=17,G97=18),1.9,1.95)))))))))),IF(H97="Կ-3", IF(G97=0,1.25,IF(G97=1,1.29,IF(G97=2,1.33,IF(G97=3,1.37,IF(OR(G97=5,G97=4),1.41,IF(OR(G97=6,G97=7),1.45,IF(OR(G97=8,G97=9),1.49,IF(OR(G97=10,G97=11,G97=12),1.54,IF(OR(G97=13,G97=14,G97=15),1.58,IF(OR(G97=16,G97=17,G97=18),1.63,1.68)))))))))), "Error"))))))))))))</f>
        <v>1.96</v>
      </c>
      <c r="J97" s="913">
        <v>83200</v>
      </c>
      <c r="K97" s="914">
        <f>+J97*I97</f>
        <v>163072</v>
      </c>
      <c r="L97" s="915">
        <v>0</v>
      </c>
      <c r="M97" s="914">
        <f>+L97+K97</f>
        <v>163072</v>
      </c>
      <c r="N97" s="914">
        <f>+M97*13</f>
        <v>2119936</v>
      </c>
      <c r="O97" s="580">
        <v>1</v>
      </c>
      <c r="P97" s="644">
        <f>+G97+1</f>
        <v>7</v>
      </c>
      <c r="Q97" s="645" t="str">
        <f>+H97</f>
        <v>Կ-1</v>
      </c>
      <c r="R97" s="643">
        <f>IF(O97&lt;1,0,IF(Q97="Բ-1",IF(P97=0,6.94,IF(P97=1,7.17,IF(P97=2,7.41,IF(P97=3,7.66,IF(OR(P97=5,P97=4),7.92,IF(OR(P97=6,P97=7),8.18,IF(OR(P97=8,P97=9),8.46,IF(OR(P97=10,P97=11,P97=12),8.74,IF(OR(P97=13,P97=14,P97=15),9.03,IF(OR(P97=16,P97=17,P97=18),9.33,9.65)))))))))),IF(Q97="Բ-2", IF(P97=0,5.71,IF(P97=1,5.89,IF(P97=2,6.09,IF(P97=3,6.29,IF(OR(P97=5,P97=4),6.5,IF(OR(P97=6,P97=7),6.72,IF(OR(P97=8,P97=9),6.94,IF(OR(P97=10,P97=11,P97=12),7.17,IF(OR(P97=13,P97=14,P97=15),7.41,IF(OR(P97=16,P97=17,P97=18),7.65,7.91)))))))))), IF(Q97="Գ-1", IF(P97=0,4.7,IF(P97=1,4.86,IF(P97=2,5.01,IF(P97=3,5.18,IF(OR(P97=5,P97=4),5.35,IF(OR(P97=6,P97=7),5.52,IF(OR(P97=8,P97=9),5.71,IF(OR(P97=10,P97=11,P97=12),5.89,IF(OR(P97=13,P97=14,P97=15),6.09,IF(OR(P97=16,P97=17,P97=18),6.29,6.49)))))))))), IF(Q97="Գ-2", IF(P97=0,3.88,IF(P97=1,4.01,IF(P97=2,4.14,IF(P97=3,4.27,IF(OR(P97=5,P97=4),4.41,IF(OR(P97=6,P97=7),4.55,IF(OR(P97=8,P97=9),4.7,IF(OR(P97=10,P97=11,P97=12),4.85,IF(OR(P97=13,P97=14,P97=15),5.01,IF(OR(P97=16,P97=17,P97=18),5.17,5.34)))))))))), IF(Q97="Գ-3", IF(P97=0,3.21,IF(P97=1,3.31,IF(P97=2,3.42,IF(P97=3,3.53,IF(OR(P97=5,P97=4),3.64,IF(OR(P97=6,P97=7),3.76,IF(OR(P97=8,P97=9),3.88,IF(OR(P97=10,P97=11,P97=12),4.01,IF(OR(P97=13,P97=14,P97=15),4.13,IF(OR(P97=16,P97=17,P97=18),4.27,4.4)))))))))), IF(Q97="Ա-1", IF(P97=0,2.66,IF(P97=1,2.75,IF(P97=2,2.83,IF(P97=3,2.92,IF(OR(P97=5,P97=4),3.02,IF(OR(P97=6,P97=7),3.11,IF(OR(P97=8,P97=9),3.21,IF(OR(P97=10,P97=11,P97=12),3.31,IF(OR(P97=13,P97=14,P97=15),3.42,IF(OR(P97=16,P97=17,P97=18),3.53,3.64)))))))))), IF(Q97="Ա-2", IF(P97=0,2.28,IF(P97=1,2.35,IF(P97=2,2.43,IF(P97=3,2.5,IF(OR(P97=5,P97=4),2.58,IF(OR(P97=6,P97=7),2.66,IF(OR(P97=8,P97=9),2.75,IF(OR(P97=10,P97=11,P97=12),2.83,IF(OR(P97=13,P97=14,P97=15),2.92,IF(OR(P97=16,P97=17,P97=18),3.01,3.11)))))))))),IF(Q97="Ա-3", IF(P97=0,1.96,IF(P97=1,2.02,IF(P97=2,2.08,IF(P97=3,2.15,IF(OR(P97=5,P97=4),2.21,IF(OR(P97=6,P97=7),2.28,IF(OR(P97=8,P97=9),2.35,IF(OR(P97=10,P97=11,P97=12),2.42,IF(OR(P97=13,P97=14,P97=15),2.5,IF(OR(P97=16,P97=17,P97=18),2.58,2.66)))))))))), IF(Q97="Կ-1", IF(P97=0,1.68,IF(P97=1,1.73,IF(P97=2,1.79,IF(P97=3,1.84,IF(OR(P97=5,P97=4),1.9,IF(OR(P97=6,P97=7),1.96,IF(OR(P97=8,P97=9),2.02,IF(OR(P97=10,P97=11,P97=12),2.08,IF(OR(P97=13,P97=14,P97=15),2.14,IF(OR(P97=16,P97=17,P97=18),2.21,2.28)))))))))), IF(Q97="Կ-2", IF(P97=0,1.45,IF(P97=1,1.49,IF(P97=2,1.54,IF(P97=3,1.59,IF(OR(P97=5,P97=4),1.63,IF(OR(P97=6,P97=7),1.68,IF(OR(P97=8,P97=9),1.73,IF(OR(P97=10,P97=11,P97=12),1.79,IF(OR(P97=13,P97=14,P97=15),1.84,IF(OR(P97=16,P97=17,P97=18),1.9,1.95)))))))))),IF(Q97="Կ-3", IF(P97=0,1.25,IF(P97=1,1.29,IF(P97=2,1.33,IF(P97=3,1.37,IF(OR(P97=5,P97=4),1.41,IF(OR(P97=6,P97=7),1.45,IF(OR(P97=8,P97=9),1.49,IF(OR(P97=10,P97=11,P97=12),1.54,IF(OR(P97=13,P97=14,P97=15),1.58,IF(OR(P97=16,P97=17,P97=18),1.63,1.68)))))))))), "Error"))))))))))))</f>
        <v>1.96</v>
      </c>
      <c r="S97" s="776">
        <v>83200</v>
      </c>
      <c r="T97" s="776">
        <f>+S97*R97</f>
        <v>163072</v>
      </c>
      <c r="U97" s="777">
        <f>+L97</f>
        <v>0</v>
      </c>
      <c r="V97" s="776">
        <f>+U97+T97</f>
        <v>163072</v>
      </c>
      <c r="W97" s="776">
        <f>+V97*13</f>
        <v>2119936</v>
      </c>
      <c r="X97" s="580">
        <v>1</v>
      </c>
      <c r="Y97" s="644">
        <f>+P97+1</f>
        <v>8</v>
      </c>
      <c r="Z97" s="645" t="str">
        <f>+Q97</f>
        <v>Կ-1</v>
      </c>
      <c r="AA97" s="643">
        <f>IF(X97&lt;1,0,IF(Z97="Բ-1",IF(Y97=0,6.94,IF(Y97=1,7.17,IF(Y97=2,7.41,IF(Y97=3,7.66,IF(OR(Y97=5,Y97=4),7.92,IF(OR(Y97=6,Y97=7),8.18,IF(OR(Y97=8,Y97=9),8.46,IF(OR(Y97=10,Y97=11,Y97=12),8.74,IF(OR(Y97=13,Y97=14,Y97=15),9.03,IF(OR(Y97=16,Y97=17,Y97=18),9.33,9.65)))))))))),IF(Z97="Բ-2", IF(Y97=0,5.71,IF(Y97=1,5.89,IF(Y97=2,6.09,IF(Y97=3,6.29,IF(OR(Y97=5,Y97=4),6.5,IF(OR(Y97=6,Y97=7),6.72,IF(OR(Y97=8,Y97=9),6.94,IF(OR(Y97=10,Y97=11,Y97=12),7.17,IF(OR(Y97=13,Y97=14,Y97=15),7.41,IF(OR(Y97=16,Y97=17,Y97=18),7.65,7.91)))))))))), IF(Z97="Գ-1", IF(Y97=0,4.7,IF(Y97=1,4.86,IF(Y97=2,5.01,IF(Y97=3,5.18,IF(OR(Y97=5,Y97=4),5.35,IF(OR(Y97=6,Y97=7),5.52,IF(OR(Y97=8,Y97=9),5.71,IF(OR(Y97=10,Y97=11,Y97=12),5.89,IF(OR(Y97=13,Y97=14,Y97=15),6.09,IF(OR(Y97=16,Y97=17,Y97=18),6.29,6.49)))))))))), IF(Z97="Գ-2", IF(Y97=0,3.88,IF(Y97=1,4.01,IF(Y97=2,4.14,IF(Y97=3,4.27,IF(OR(Y97=5,Y97=4),4.41,IF(OR(Y97=6,Y97=7),4.55,IF(OR(Y97=8,Y97=9),4.7,IF(OR(Y97=10,Y97=11,Y97=12),4.85,IF(OR(Y97=13,Y97=14,Y97=15),5.01,IF(OR(Y97=16,Y97=17,Y97=18),5.17,5.34)))))))))), IF(Z97="Գ-3", IF(Y97=0,3.21,IF(Y97=1,3.31,IF(Y97=2,3.42,IF(Y97=3,3.53,IF(OR(Y97=5,Y97=4),3.64,IF(OR(Y97=6,Y97=7),3.76,IF(OR(Y97=8,Y97=9),3.88,IF(OR(Y97=10,Y97=11,Y97=12),4.01,IF(OR(Y97=13,Y97=14,Y97=15),4.13,IF(OR(Y97=16,Y97=17,Y97=18),4.27,4.4)))))))))), IF(Z97="Ա-1", IF(Y97=0,2.66,IF(Y97=1,2.75,IF(Y97=2,2.83,IF(Y97=3,2.92,IF(OR(Y97=5,Y97=4),3.02,IF(OR(Y97=6,Y97=7),3.11,IF(OR(Y97=8,Y97=9),3.21,IF(OR(Y97=10,Y97=11,Y97=12),3.31,IF(OR(Y97=13,Y97=14,Y97=15),3.42,IF(OR(Y97=16,Y97=17,Y97=18),3.53,3.64)))))))))), IF(Z97="Ա-2", IF(Y97=0,2.28,IF(Y97=1,2.35,IF(Y97=2,2.43,IF(Y97=3,2.5,IF(OR(Y97=5,Y97=4),2.58,IF(OR(Y97=6,Y97=7),2.66,IF(OR(Y97=8,Y97=9),2.75,IF(OR(Y97=10,Y97=11,Y97=12),2.83,IF(OR(Y97=13,Y97=14,Y97=15),2.92,IF(OR(Y97=16,Y97=17,Y97=18),3.01,3.11)))))))))),IF(Z97="Ա-3", IF(Y97=0,1.96,IF(Y97=1,2.02,IF(Y97=2,2.08,IF(Y97=3,2.15,IF(OR(Y97=5,Y97=4),2.21,IF(OR(Y97=6,Y97=7),2.28,IF(OR(Y97=8,Y97=9),2.35,IF(OR(Y97=10,Y97=11,Y97=12),2.42,IF(OR(Y97=13,Y97=14,Y97=15),2.5,IF(OR(Y97=16,Y97=17,Y97=18),2.58,2.66)))))))))), IF(Z97="Կ-1", IF(Y97=0,1.68,IF(Y97=1,1.73,IF(Y97=2,1.79,IF(Y97=3,1.84,IF(OR(Y97=5,Y97=4),1.9,IF(OR(Y97=6,Y97=7),1.96,IF(OR(Y97=8,Y97=9),2.02,IF(OR(Y97=10,Y97=11,Y97=12),2.08,IF(OR(Y97=13,Y97=14,Y97=15),2.14,IF(OR(Y97=16,Y97=17,Y97=18),2.21,2.28)))))))))), IF(Z97="Կ-2", IF(Y97=0,1.45,IF(Y97=1,1.49,IF(Y97=2,1.54,IF(Y97=3,1.59,IF(OR(Y97=5,Y97=4),1.63,IF(OR(Y97=6,Y97=7),1.68,IF(OR(Y97=8,Y97=9),1.73,IF(OR(Y97=10,Y97=11,Y97=12),1.79,IF(OR(Y97=13,Y97=14,Y97=15),1.84,IF(OR(Y97=16,Y97=17,Y97=18),1.9,1.95)))))))))),IF(Z97="Կ-3", IF(Y97=0,1.25,IF(Y97=1,1.29,IF(Y97=2,1.33,IF(Y97=3,1.37,IF(OR(Y97=5,Y97=4),1.41,IF(OR(Y97=6,Y97=7),1.45,IF(OR(Y97=8,Y97=9),1.49,IF(OR(Y97=10,Y97=11,Y97=12),1.54,IF(OR(Y97=13,Y97=14,Y97=15),1.58,IF(OR(Y97=16,Y97=17,Y97=18),1.63,1.68)))))))))), "Error"))))))))))))</f>
        <v>2.02</v>
      </c>
      <c r="AB97" s="776">
        <v>83200</v>
      </c>
      <c r="AC97" s="776">
        <f>+AB97*AA97</f>
        <v>168064</v>
      </c>
      <c r="AD97" s="777">
        <f>+U97</f>
        <v>0</v>
      </c>
      <c r="AE97" s="776">
        <f>+AD97+AC97</f>
        <v>168064</v>
      </c>
      <c r="AF97" s="776">
        <f>+AE97*13</f>
        <v>2184832</v>
      </c>
      <c r="AG97" s="580">
        <v>1</v>
      </c>
      <c r="AH97" s="644">
        <f>+Y97+1</f>
        <v>9</v>
      </c>
      <c r="AI97" s="645" t="str">
        <f>+Z97</f>
        <v>Կ-1</v>
      </c>
      <c r="AJ97" s="643">
        <f>IF(AG97&lt;1,0,IF(AI97="Բ-1",IF(AH97=0,6.94,IF(AH97=1,7.17,IF(AH97=2,7.41,IF(AH97=3,7.66,IF(OR(AH97=5,AH97=4),7.92,IF(OR(AH97=6,AH97=7),8.18,IF(OR(AH97=8,AH97=9),8.46,IF(OR(AH97=10,AH97=11,AH97=12),8.74,IF(OR(AH97=13,AH97=14,AH97=15),9.03,IF(OR(AH97=16,AH97=17,AH97=18),9.33,9.65)))))))))),IF(AI97="Բ-2", IF(AH97=0,5.71,IF(AH97=1,5.89,IF(AH97=2,6.09,IF(AH97=3,6.29,IF(OR(AH97=5,AH97=4),6.5,IF(OR(AH97=6,AH97=7),6.72,IF(OR(AH97=8,AH97=9),6.94,IF(OR(AH97=10,AH97=11,AH97=12),7.17,IF(OR(AH97=13,AH97=14,AH97=15),7.41,IF(OR(AH97=16,AH97=17,AH97=18),7.65,7.91)))))))))), IF(AI97="Գ-1", IF(AH97=0,4.7,IF(AH97=1,4.86,IF(AH97=2,5.01,IF(AH97=3,5.18,IF(OR(AH97=5,AH97=4),5.35,IF(OR(AH97=6,AH97=7),5.52,IF(OR(AH97=8,AH97=9),5.71,IF(OR(AH97=10,AH97=11,AH97=12),5.89,IF(OR(AH97=13,AH97=14,AH97=15),6.09,IF(OR(AH97=16,AH97=17,AH97=18),6.29,6.49)))))))))), IF(AI97="Գ-2", IF(AH97=0,3.88,IF(AH97=1,4.01,IF(AH97=2,4.14,IF(AH97=3,4.27,IF(OR(AH97=5,AH97=4),4.41,IF(OR(AH97=6,AH97=7),4.55,IF(OR(AH97=8,AH97=9),4.7,IF(OR(AH97=10,AH97=11,AH97=12),4.85,IF(OR(AH97=13,AH97=14,AH97=15),5.01,IF(OR(AH97=16,AH97=17,AH97=18),5.17,5.34)))))))))), IF(AI97="Գ-3", IF(AH97=0,3.21,IF(AH97=1,3.31,IF(AH97=2,3.42,IF(AH97=3,3.53,IF(OR(AH97=5,AH97=4),3.64,IF(OR(AH97=6,AH97=7),3.76,IF(OR(AH97=8,AH97=9),3.88,IF(OR(AH97=10,AH97=11,AH97=12),4.01,IF(OR(AH97=13,AH97=14,AH97=15),4.13,IF(OR(AH97=16,AH97=17,AH97=18),4.27,4.4)))))))))), IF(AI97="Ա-1", IF(AH97=0,2.66,IF(AH97=1,2.75,IF(AH97=2,2.83,IF(AH97=3,2.92,IF(OR(AH97=5,AH97=4),3.02,IF(OR(AH97=6,AH97=7),3.11,IF(OR(AH97=8,AH97=9),3.21,IF(OR(AH97=10,AH97=11,AH97=12),3.31,IF(OR(AH97=13,AH97=14,AH97=15),3.42,IF(OR(AH97=16,AH97=17,AH97=18),3.53,3.64)))))))))), IF(AI97="Ա-2", IF(AH97=0,2.28,IF(AH97=1,2.35,IF(AH97=2,2.43,IF(AH97=3,2.5,IF(OR(AH97=5,AH97=4),2.58,IF(OR(AH97=6,AH97=7),2.66,IF(OR(AH97=8,AH97=9),2.75,IF(OR(AH97=10,AH97=11,AH97=12),2.83,IF(OR(AH97=13,AH97=14,AH97=15),2.92,IF(OR(AH97=16,AH97=17,AH97=18),3.01,3.11)))))))))),IF(AI97="Ա-3", IF(AH97=0,1.96,IF(AH97=1,2.02,IF(AH97=2,2.08,IF(AH97=3,2.15,IF(OR(AH97=5,AH97=4),2.21,IF(OR(AH97=6,AH97=7),2.28,IF(OR(AH97=8,AH97=9),2.35,IF(OR(AH97=10,AH97=11,AH97=12),2.42,IF(OR(AH97=13,AH97=14,AH97=15),2.5,IF(OR(AH97=16,AH97=17,AH97=18),2.58,2.66)))))))))), IF(AI97="Կ-1", IF(AH97=0,1.68,IF(AH97=1,1.73,IF(AH97=2,1.79,IF(AH97=3,1.84,IF(OR(AH97=5,AH97=4),1.9,IF(OR(AH97=6,AH97=7),1.96,IF(OR(AH97=8,AH97=9),2.02,IF(OR(AH97=10,AH97=11,AH97=12),2.08,IF(OR(AH97=13,AH97=14,AH97=15),2.14,IF(OR(AH97=16,AH97=17,AH97=18),2.21,2.28)))))))))), IF(AI97="Կ-2", IF(AH97=0,1.45,IF(AH97=1,1.49,IF(AH97=2,1.54,IF(AH97=3,1.59,IF(OR(AH97=5,AH97=4),1.63,IF(OR(AH97=6,AH97=7),1.68,IF(OR(AH97=8,AH97=9),1.73,IF(OR(AH97=10,AH97=11,AH97=12),1.79,IF(OR(AH97=13,AH97=14,AH97=15),1.84,IF(OR(AH97=16,AH97=17,AH97=18),1.9,1.95)))))))))),IF(AI97="Կ-3", IF(AH97=0,1.25,IF(AH97=1,1.29,IF(AH97=2,1.33,IF(AH97=3,1.37,IF(OR(AH97=5,AH97=4),1.41,IF(OR(AH97=6,AH97=7),1.45,IF(OR(AH97=8,AH97=9),1.49,IF(OR(AH97=10,AH97=11,AH97=12),1.54,IF(OR(AH97=13,AH97=14,AH97=15),1.58,IF(OR(AH97=16,AH97=17,AH97=18),1.63,1.68)))))))))), "Error"))))))))))))</f>
        <v>2.02</v>
      </c>
      <c r="AK97" s="776">
        <v>83200</v>
      </c>
      <c r="AL97" s="776">
        <f>+AK97*AJ97</f>
        <v>168064</v>
      </c>
      <c r="AM97" s="777">
        <f>+AD97</f>
        <v>0</v>
      </c>
      <c r="AN97" s="776">
        <f>+AM97+AL97</f>
        <v>168064</v>
      </c>
      <c r="AO97" s="776">
        <f>+AN97*13</f>
        <v>2184832</v>
      </c>
    </row>
    <row r="98" spans="1:41" s="760" customFormat="1" ht="28.5" customHeight="1">
      <c r="A98" s="853">
        <v>56</v>
      </c>
      <c r="B98" s="903" t="s">
        <v>78</v>
      </c>
      <c r="C98" s="904"/>
      <c r="D98" s="904"/>
      <c r="E98" s="903" t="s">
        <v>1238</v>
      </c>
      <c r="F98" s="853">
        <v>1</v>
      </c>
      <c r="G98" s="911">
        <v>6</v>
      </c>
      <c r="H98" s="915" t="s">
        <v>86</v>
      </c>
      <c r="I98" s="912">
        <f>IF(F98&lt;1,0,IF(H98="Բ-1",IF(G98=0,6.94,IF(G98=1,7.17,IF(G98=2,7.41,IF(G98=3,7.66,IF(OR(G98=5,G98=4),7.92,IF(OR(G98=6,G98=7),8.18,IF(OR(G98=8,G98=9),8.46,IF(OR(G98=10,G98=11,G98=12),8.74,IF(OR(G98=13,G98=14,G98=15),9.03,IF(OR(G98=16,G98=17,G98=18),9.33,9.65)))))))))),IF(H98="Բ-2", IF(G98=0,5.71,IF(G98=1,5.89,IF(G98=2,6.09,IF(G98=3,6.29,IF(OR(G98=5,G98=4),6.5,IF(OR(G98=6,G98=7),6.72,IF(OR(G98=8,G98=9),6.94,IF(OR(G98=10,G98=11,G98=12),7.17,IF(OR(G98=13,G98=14,G98=15),7.41,IF(OR(G98=16,G98=17,G98=18),7.65,7.91)))))))))), IF(H98="Գ-1", IF(G98=0,4.7,IF(G98=1,4.86,IF(G98=2,5.01,IF(G98=3,5.18,IF(OR(G98=5,G98=4),5.35,IF(OR(G98=6,G98=7),5.52,IF(OR(G98=8,G98=9),5.71,IF(OR(G98=10,G98=11,G98=12),5.89,IF(OR(G98=13,G98=14,G98=15),6.09,IF(OR(G98=16,G98=17,G98=18),6.29,6.49)))))))))), IF(H98="Գ-2", IF(G98=0,3.88,IF(G98=1,4.01,IF(G98=2,4.14,IF(G98=3,4.27,IF(OR(G98=5,G98=4),4.41,IF(OR(G98=6,G98=7),4.55,IF(OR(G98=8,G98=9),4.7,IF(OR(G98=10,G98=11,G98=12),4.85,IF(OR(G98=13,G98=14,G98=15),5.01,IF(OR(G98=16,G98=17,G98=18),5.17,5.34)))))))))), IF(H98="Գ-3", IF(G98=0,3.21,IF(G98=1,3.31,IF(G98=2,3.42,IF(G98=3,3.53,IF(OR(G98=5,G98=4),3.64,IF(OR(G98=6,G98=7),3.76,IF(OR(G98=8,G98=9),3.88,IF(OR(G98=10,G98=11,G98=12),4.01,IF(OR(G98=13,G98=14,G98=15),4.13,IF(OR(G98=16,G98=17,G98=18),4.27,4.4)))))))))), IF(H98="Ա-1", IF(G98=0,2.66,IF(G98=1,2.75,IF(G98=2,2.83,IF(G98=3,2.92,IF(OR(G98=5,G98=4),3.02,IF(OR(G98=6,G98=7),3.11,IF(OR(G98=8,G98=9),3.21,IF(OR(G98=10,G98=11,G98=12),3.31,IF(OR(G98=13,G98=14,G98=15),3.42,IF(OR(G98=16,G98=17,G98=18),3.53,3.64)))))))))), IF(H98="Ա-2", IF(G98=0,2.28,IF(G98=1,2.35,IF(G98=2,2.43,IF(G98=3,2.5,IF(OR(G98=5,G98=4),2.58,IF(OR(G98=6,G98=7),2.66,IF(OR(G98=8,G98=9),2.75,IF(OR(G98=10,G98=11,G98=12),2.83,IF(OR(G98=13,G98=14,G98=15),2.92,IF(OR(G98=16,G98=17,G98=18),3.01,3.11)))))))))),IF(H98="Ա-3", IF(G98=0,1.96,IF(G98=1,2.02,IF(G98=2,2.08,IF(G98=3,2.15,IF(OR(G98=5,G98=4),2.21,IF(OR(G98=6,G98=7),2.28,IF(OR(G98=8,G98=9),2.35,IF(OR(G98=10,G98=11,G98=12),2.42,IF(OR(G98=13,G98=14,G98=15),2.5,IF(OR(G98=16,G98=17,G98=18),2.58,2.66)))))))))), IF(H98="Կ-1", IF(G98=0,1.68,IF(G98=1,1.73,IF(G98=2,1.79,IF(G98=3,1.84,IF(OR(G98=5,G98=4),1.9,IF(OR(G98=6,G98=7),1.96,IF(OR(G98=8,G98=9),2.02,IF(OR(G98=10,G98=11,G98=12),2.08,IF(OR(G98=13,G98=14,G98=15),2.14,IF(OR(G98=16,G98=17,G98=18),2.21,2.28)))))))))), IF(H98="Կ-2", IF(G98=0,1.45,IF(G98=1,1.49,IF(G98=2,1.54,IF(G98=3,1.59,IF(OR(G98=5,G98=4),1.63,IF(OR(G98=6,G98=7),1.68,IF(OR(G98=8,G98=9),1.73,IF(OR(G98=10,G98=11,G98=12),1.79,IF(OR(G98=13,G98=14,G98=15),1.84,IF(OR(G98=16,G98=17,G98=18),1.9,1.95)))))))))),IF(H98="Կ-3", IF(G98=0,1.25,IF(G98=1,1.29,IF(G98=2,1.33,IF(G98=3,1.37,IF(OR(G98=5,G98=4),1.41,IF(OR(G98=6,G98=7),1.45,IF(OR(G98=8,G98=9),1.49,IF(OR(G98=10,G98=11,G98=12),1.54,IF(OR(G98=13,G98=14,G98=15),1.58,IF(OR(G98=16,G98=17,G98=18),1.63,1.68)))))))))), "Error"))))))))))))</f>
        <v>1.96</v>
      </c>
      <c r="J98" s="913">
        <v>83200</v>
      </c>
      <c r="K98" s="914">
        <f>+J98*I98</f>
        <v>163072</v>
      </c>
      <c r="L98" s="915">
        <v>0</v>
      </c>
      <c r="M98" s="914">
        <f>+L98+K98</f>
        <v>163072</v>
      </c>
      <c r="N98" s="914">
        <f>+M98*13</f>
        <v>2119936</v>
      </c>
      <c r="O98" s="580">
        <v>1</v>
      </c>
      <c r="P98" s="644">
        <f>+G98+1</f>
        <v>7</v>
      </c>
      <c r="Q98" s="645" t="str">
        <f>+H98</f>
        <v>Կ-1</v>
      </c>
      <c r="R98" s="643">
        <f>IF(O98&lt;1,0,IF(Q98="Բ-1",IF(P98=0,6.94,IF(P98=1,7.17,IF(P98=2,7.41,IF(P98=3,7.66,IF(OR(P98=5,P98=4),7.92,IF(OR(P98=6,P98=7),8.18,IF(OR(P98=8,P98=9),8.46,IF(OR(P98=10,P98=11,P98=12),8.74,IF(OR(P98=13,P98=14,P98=15),9.03,IF(OR(P98=16,P98=17,P98=18),9.33,9.65)))))))))),IF(Q98="Բ-2", IF(P98=0,5.71,IF(P98=1,5.89,IF(P98=2,6.09,IF(P98=3,6.29,IF(OR(P98=5,P98=4),6.5,IF(OR(P98=6,P98=7),6.72,IF(OR(P98=8,P98=9),6.94,IF(OR(P98=10,P98=11,P98=12),7.17,IF(OR(P98=13,P98=14,P98=15),7.41,IF(OR(P98=16,P98=17,P98=18),7.65,7.91)))))))))), IF(Q98="Գ-1", IF(P98=0,4.7,IF(P98=1,4.86,IF(P98=2,5.01,IF(P98=3,5.18,IF(OR(P98=5,P98=4),5.35,IF(OR(P98=6,P98=7),5.52,IF(OR(P98=8,P98=9),5.71,IF(OR(P98=10,P98=11,P98=12),5.89,IF(OR(P98=13,P98=14,P98=15),6.09,IF(OR(P98=16,P98=17,P98=18),6.29,6.49)))))))))), IF(Q98="Գ-2", IF(P98=0,3.88,IF(P98=1,4.01,IF(P98=2,4.14,IF(P98=3,4.27,IF(OR(P98=5,P98=4),4.41,IF(OR(P98=6,P98=7),4.55,IF(OR(P98=8,P98=9),4.7,IF(OR(P98=10,P98=11,P98=12),4.85,IF(OR(P98=13,P98=14,P98=15),5.01,IF(OR(P98=16,P98=17,P98=18),5.17,5.34)))))))))), IF(Q98="Գ-3", IF(P98=0,3.21,IF(P98=1,3.31,IF(P98=2,3.42,IF(P98=3,3.53,IF(OR(P98=5,P98=4),3.64,IF(OR(P98=6,P98=7),3.76,IF(OR(P98=8,P98=9),3.88,IF(OR(P98=10,P98=11,P98=12),4.01,IF(OR(P98=13,P98=14,P98=15),4.13,IF(OR(P98=16,P98=17,P98=18),4.27,4.4)))))))))), IF(Q98="Ա-1", IF(P98=0,2.66,IF(P98=1,2.75,IF(P98=2,2.83,IF(P98=3,2.92,IF(OR(P98=5,P98=4),3.02,IF(OR(P98=6,P98=7),3.11,IF(OR(P98=8,P98=9),3.21,IF(OR(P98=10,P98=11,P98=12),3.31,IF(OR(P98=13,P98=14,P98=15),3.42,IF(OR(P98=16,P98=17,P98=18),3.53,3.64)))))))))), IF(Q98="Ա-2", IF(P98=0,2.28,IF(P98=1,2.35,IF(P98=2,2.43,IF(P98=3,2.5,IF(OR(P98=5,P98=4),2.58,IF(OR(P98=6,P98=7),2.66,IF(OR(P98=8,P98=9),2.75,IF(OR(P98=10,P98=11,P98=12),2.83,IF(OR(P98=13,P98=14,P98=15),2.92,IF(OR(P98=16,P98=17,P98=18),3.01,3.11)))))))))),IF(Q98="Ա-3", IF(P98=0,1.96,IF(P98=1,2.02,IF(P98=2,2.08,IF(P98=3,2.15,IF(OR(P98=5,P98=4),2.21,IF(OR(P98=6,P98=7),2.28,IF(OR(P98=8,P98=9),2.35,IF(OR(P98=10,P98=11,P98=12),2.42,IF(OR(P98=13,P98=14,P98=15),2.5,IF(OR(P98=16,P98=17,P98=18),2.58,2.66)))))))))), IF(Q98="Կ-1", IF(P98=0,1.68,IF(P98=1,1.73,IF(P98=2,1.79,IF(P98=3,1.84,IF(OR(P98=5,P98=4),1.9,IF(OR(P98=6,P98=7),1.96,IF(OR(P98=8,P98=9),2.02,IF(OR(P98=10,P98=11,P98=12),2.08,IF(OR(P98=13,P98=14,P98=15),2.14,IF(OR(P98=16,P98=17,P98=18),2.21,2.28)))))))))), IF(Q98="Կ-2", IF(P98=0,1.45,IF(P98=1,1.49,IF(P98=2,1.54,IF(P98=3,1.59,IF(OR(P98=5,P98=4),1.63,IF(OR(P98=6,P98=7),1.68,IF(OR(P98=8,P98=9),1.73,IF(OR(P98=10,P98=11,P98=12),1.79,IF(OR(P98=13,P98=14,P98=15),1.84,IF(OR(P98=16,P98=17,P98=18),1.9,1.95)))))))))),IF(Q98="Կ-3", IF(P98=0,1.25,IF(P98=1,1.29,IF(P98=2,1.33,IF(P98=3,1.37,IF(OR(P98=5,P98=4),1.41,IF(OR(P98=6,P98=7),1.45,IF(OR(P98=8,P98=9),1.49,IF(OR(P98=10,P98=11,P98=12),1.54,IF(OR(P98=13,P98=14,P98=15),1.58,IF(OR(P98=16,P98=17,P98=18),1.63,1.68)))))))))), "Error"))))))))))))</f>
        <v>1.96</v>
      </c>
      <c r="S98" s="776">
        <v>83200</v>
      </c>
      <c r="T98" s="776">
        <f>+S98*R98</f>
        <v>163072</v>
      </c>
      <c r="U98" s="777">
        <f>+L98</f>
        <v>0</v>
      </c>
      <c r="V98" s="776">
        <f>+U98+T98</f>
        <v>163072</v>
      </c>
      <c r="W98" s="776">
        <f>+V98*13</f>
        <v>2119936</v>
      </c>
      <c r="X98" s="580">
        <v>1</v>
      </c>
      <c r="Y98" s="644">
        <f>+P98+1</f>
        <v>8</v>
      </c>
      <c r="Z98" s="645" t="str">
        <f>+Q98</f>
        <v>Կ-1</v>
      </c>
      <c r="AA98" s="643">
        <f>IF(X98&lt;1,0,IF(Z98="Բ-1",IF(Y98=0,6.94,IF(Y98=1,7.17,IF(Y98=2,7.41,IF(Y98=3,7.66,IF(OR(Y98=5,Y98=4),7.92,IF(OR(Y98=6,Y98=7),8.18,IF(OR(Y98=8,Y98=9),8.46,IF(OR(Y98=10,Y98=11,Y98=12),8.74,IF(OR(Y98=13,Y98=14,Y98=15),9.03,IF(OR(Y98=16,Y98=17,Y98=18),9.33,9.65)))))))))),IF(Z98="Բ-2", IF(Y98=0,5.71,IF(Y98=1,5.89,IF(Y98=2,6.09,IF(Y98=3,6.29,IF(OR(Y98=5,Y98=4),6.5,IF(OR(Y98=6,Y98=7),6.72,IF(OR(Y98=8,Y98=9),6.94,IF(OR(Y98=10,Y98=11,Y98=12),7.17,IF(OR(Y98=13,Y98=14,Y98=15),7.41,IF(OR(Y98=16,Y98=17,Y98=18),7.65,7.91)))))))))), IF(Z98="Գ-1", IF(Y98=0,4.7,IF(Y98=1,4.86,IF(Y98=2,5.01,IF(Y98=3,5.18,IF(OR(Y98=5,Y98=4),5.35,IF(OR(Y98=6,Y98=7),5.52,IF(OR(Y98=8,Y98=9),5.71,IF(OR(Y98=10,Y98=11,Y98=12),5.89,IF(OR(Y98=13,Y98=14,Y98=15),6.09,IF(OR(Y98=16,Y98=17,Y98=18),6.29,6.49)))))))))), IF(Z98="Գ-2", IF(Y98=0,3.88,IF(Y98=1,4.01,IF(Y98=2,4.14,IF(Y98=3,4.27,IF(OR(Y98=5,Y98=4),4.41,IF(OR(Y98=6,Y98=7),4.55,IF(OR(Y98=8,Y98=9),4.7,IF(OR(Y98=10,Y98=11,Y98=12),4.85,IF(OR(Y98=13,Y98=14,Y98=15),5.01,IF(OR(Y98=16,Y98=17,Y98=18),5.17,5.34)))))))))), IF(Z98="Գ-3", IF(Y98=0,3.21,IF(Y98=1,3.31,IF(Y98=2,3.42,IF(Y98=3,3.53,IF(OR(Y98=5,Y98=4),3.64,IF(OR(Y98=6,Y98=7),3.76,IF(OR(Y98=8,Y98=9),3.88,IF(OR(Y98=10,Y98=11,Y98=12),4.01,IF(OR(Y98=13,Y98=14,Y98=15),4.13,IF(OR(Y98=16,Y98=17,Y98=18),4.27,4.4)))))))))), IF(Z98="Ա-1", IF(Y98=0,2.66,IF(Y98=1,2.75,IF(Y98=2,2.83,IF(Y98=3,2.92,IF(OR(Y98=5,Y98=4),3.02,IF(OR(Y98=6,Y98=7),3.11,IF(OR(Y98=8,Y98=9),3.21,IF(OR(Y98=10,Y98=11,Y98=12),3.31,IF(OR(Y98=13,Y98=14,Y98=15),3.42,IF(OR(Y98=16,Y98=17,Y98=18),3.53,3.64)))))))))), IF(Z98="Ա-2", IF(Y98=0,2.28,IF(Y98=1,2.35,IF(Y98=2,2.43,IF(Y98=3,2.5,IF(OR(Y98=5,Y98=4),2.58,IF(OR(Y98=6,Y98=7),2.66,IF(OR(Y98=8,Y98=9),2.75,IF(OR(Y98=10,Y98=11,Y98=12),2.83,IF(OR(Y98=13,Y98=14,Y98=15),2.92,IF(OR(Y98=16,Y98=17,Y98=18),3.01,3.11)))))))))),IF(Z98="Ա-3", IF(Y98=0,1.96,IF(Y98=1,2.02,IF(Y98=2,2.08,IF(Y98=3,2.15,IF(OR(Y98=5,Y98=4),2.21,IF(OR(Y98=6,Y98=7),2.28,IF(OR(Y98=8,Y98=9),2.35,IF(OR(Y98=10,Y98=11,Y98=12),2.42,IF(OR(Y98=13,Y98=14,Y98=15),2.5,IF(OR(Y98=16,Y98=17,Y98=18),2.58,2.66)))))))))), IF(Z98="Կ-1", IF(Y98=0,1.68,IF(Y98=1,1.73,IF(Y98=2,1.79,IF(Y98=3,1.84,IF(OR(Y98=5,Y98=4),1.9,IF(OR(Y98=6,Y98=7),1.96,IF(OR(Y98=8,Y98=9),2.02,IF(OR(Y98=10,Y98=11,Y98=12),2.08,IF(OR(Y98=13,Y98=14,Y98=15),2.14,IF(OR(Y98=16,Y98=17,Y98=18),2.21,2.28)))))))))), IF(Z98="Կ-2", IF(Y98=0,1.45,IF(Y98=1,1.49,IF(Y98=2,1.54,IF(Y98=3,1.59,IF(OR(Y98=5,Y98=4),1.63,IF(OR(Y98=6,Y98=7),1.68,IF(OR(Y98=8,Y98=9),1.73,IF(OR(Y98=10,Y98=11,Y98=12),1.79,IF(OR(Y98=13,Y98=14,Y98=15),1.84,IF(OR(Y98=16,Y98=17,Y98=18),1.9,1.95)))))))))),IF(Z98="Կ-3", IF(Y98=0,1.25,IF(Y98=1,1.29,IF(Y98=2,1.33,IF(Y98=3,1.37,IF(OR(Y98=5,Y98=4),1.41,IF(OR(Y98=6,Y98=7),1.45,IF(OR(Y98=8,Y98=9),1.49,IF(OR(Y98=10,Y98=11,Y98=12),1.54,IF(OR(Y98=13,Y98=14,Y98=15),1.58,IF(OR(Y98=16,Y98=17,Y98=18),1.63,1.68)))))))))), "Error"))))))))))))</f>
        <v>2.02</v>
      </c>
      <c r="AB98" s="776">
        <v>83200</v>
      </c>
      <c r="AC98" s="776">
        <f>+AB98*AA98</f>
        <v>168064</v>
      </c>
      <c r="AD98" s="777">
        <f>+U98</f>
        <v>0</v>
      </c>
      <c r="AE98" s="776">
        <f>+AD98+AC98</f>
        <v>168064</v>
      </c>
      <c r="AF98" s="776">
        <f>+AE98*13</f>
        <v>2184832</v>
      </c>
      <c r="AG98" s="580">
        <v>1</v>
      </c>
      <c r="AH98" s="644">
        <f>+Y98+1</f>
        <v>9</v>
      </c>
      <c r="AI98" s="645" t="str">
        <f>+Z98</f>
        <v>Կ-1</v>
      </c>
      <c r="AJ98" s="643">
        <f>IF(AG98&lt;1,0,IF(AI98="Բ-1",IF(AH98=0,6.94,IF(AH98=1,7.17,IF(AH98=2,7.41,IF(AH98=3,7.66,IF(OR(AH98=5,AH98=4),7.92,IF(OR(AH98=6,AH98=7),8.18,IF(OR(AH98=8,AH98=9),8.46,IF(OR(AH98=10,AH98=11,AH98=12),8.74,IF(OR(AH98=13,AH98=14,AH98=15),9.03,IF(OR(AH98=16,AH98=17,AH98=18),9.33,9.65)))))))))),IF(AI98="Բ-2", IF(AH98=0,5.71,IF(AH98=1,5.89,IF(AH98=2,6.09,IF(AH98=3,6.29,IF(OR(AH98=5,AH98=4),6.5,IF(OR(AH98=6,AH98=7),6.72,IF(OR(AH98=8,AH98=9),6.94,IF(OR(AH98=10,AH98=11,AH98=12),7.17,IF(OR(AH98=13,AH98=14,AH98=15),7.41,IF(OR(AH98=16,AH98=17,AH98=18),7.65,7.91)))))))))), IF(AI98="Գ-1", IF(AH98=0,4.7,IF(AH98=1,4.86,IF(AH98=2,5.01,IF(AH98=3,5.18,IF(OR(AH98=5,AH98=4),5.35,IF(OR(AH98=6,AH98=7),5.52,IF(OR(AH98=8,AH98=9),5.71,IF(OR(AH98=10,AH98=11,AH98=12),5.89,IF(OR(AH98=13,AH98=14,AH98=15),6.09,IF(OR(AH98=16,AH98=17,AH98=18),6.29,6.49)))))))))), IF(AI98="Գ-2", IF(AH98=0,3.88,IF(AH98=1,4.01,IF(AH98=2,4.14,IF(AH98=3,4.27,IF(OR(AH98=5,AH98=4),4.41,IF(OR(AH98=6,AH98=7),4.55,IF(OR(AH98=8,AH98=9),4.7,IF(OR(AH98=10,AH98=11,AH98=12),4.85,IF(OR(AH98=13,AH98=14,AH98=15),5.01,IF(OR(AH98=16,AH98=17,AH98=18),5.17,5.34)))))))))), IF(AI98="Գ-3", IF(AH98=0,3.21,IF(AH98=1,3.31,IF(AH98=2,3.42,IF(AH98=3,3.53,IF(OR(AH98=5,AH98=4),3.64,IF(OR(AH98=6,AH98=7),3.76,IF(OR(AH98=8,AH98=9),3.88,IF(OR(AH98=10,AH98=11,AH98=12),4.01,IF(OR(AH98=13,AH98=14,AH98=15),4.13,IF(OR(AH98=16,AH98=17,AH98=18),4.27,4.4)))))))))), IF(AI98="Ա-1", IF(AH98=0,2.66,IF(AH98=1,2.75,IF(AH98=2,2.83,IF(AH98=3,2.92,IF(OR(AH98=5,AH98=4),3.02,IF(OR(AH98=6,AH98=7),3.11,IF(OR(AH98=8,AH98=9),3.21,IF(OR(AH98=10,AH98=11,AH98=12),3.31,IF(OR(AH98=13,AH98=14,AH98=15),3.42,IF(OR(AH98=16,AH98=17,AH98=18),3.53,3.64)))))))))), IF(AI98="Ա-2", IF(AH98=0,2.28,IF(AH98=1,2.35,IF(AH98=2,2.43,IF(AH98=3,2.5,IF(OR(AH98=5,AH98=4),2.58,IF(OR(AH98=6,AH98=7),2.66,IF(OR(AH98=8,AH98=9),2.75,IF(OR(AH98=10,AH98=11,AH98=12),2.83,IF(OR(AH98=13,AH98=14,AH98=15),2.92,IF(OR(AH98=16,AH98=17,AH98=18),3.01,3.11)))))))))),IF(AI98="Ա-3", IF(AH98=0,1.96,IF(AH98=1,2.02,IF(AH98=2,2.08,IF(AH98=3,2.15,IF(OR(AH98=5,AH98=4),2.21,IF(OR(AH98=6,AH98=7),2.28,IF(OR(AH98=8,AH98=9),2.35,IF(OR(AH98=10,AH98=11,AH98=12),2.42,IF(OR(AH98=13,AH98=14,AH98=15),2.5,IF(OR(AH98=16,AH98=17,AH98=18),2.58,2.66)))))))))), IF(AI98="Կ-1", IF(AH98=0,1.68,IF(AH98=1,1.73,IF(AH98=2,1.79,IF(AH98=3,1.84,IF(OR(AH98=5,AH98=4),1.9,IF(OR(AH98=6,AH98=7),1.96,IF(OR(AH98=8,AH98=9),2.02,IF(OR(AH98=10,AH98=11,AH98=12),2.08,IF(OR(AH98=13,AH98=14,AH98=15),2.14,IF(OR(AH98=16,AH98=17,AH98=18),2.21,2.28)))))))))), IF(AI98="Կ-2", IF(AH98=0,1.45,IF(AH98=1,1.49,IF(AH98=2,1.54,IF(AH98=3,1.59,IF(OR(AH98=5,AH98=4),1.63,IF(OR(AH98=6,AH98=7),1.68,IF(OR(AH98=8,AH98=9),1.73,IF(OR(AH98=10,AH98=11,AH98=12),1.79,IF(OR(AH98=13,AH98=14,AH98=15),1.84,IF(OR(AH98=16,AH98=17,AH98=18),1.9,1.95)))))))))),IF(AI98="Կ-3", IF(AH98=0,1.25,IF(AH98=1,1.29,IF(AH98=2,1.33,IF(AH98=3,1.37,IF(OR(AH98=5,AH98=4),1.41,IF(OR(AH98=6,AH98=7),1.45,IF(OR(AH98=8,AH98=9),1.49,IF(OR(AH98=10,AH98=11,AH98=12),1.54,IF(OR(AH98=13,AH98=14,AH98=15),1.58,IF(OR(AH98=16,AH98=17,AH98=18),1.63,1.68)))))))))), "Error"))))))))))))</f>
        <v>2.02</v>
      </c>
      <c r="AK98" s="776">
        <v>83200</v>
      </c>
      <c r="AL98" s="776">
        <f>+AK98*AJ98</f>
        <v>168064</v>
      </c>
      <c r="AM98" s="777">
        <f>+AD98</f>
        <v>0</v>
      </c>
      <c r="AN98" s="776">
        <f>+AM98+AL98</f>
        <v>168064</v>
      </c>
      <c r="AO98" s="776">
        <f>+AN98*13</f>
        <v>2184832</v>
      </c>
    </row>
    <row r="99" spans="1:41" s="760" customFormat="1" ht="23.25" customHeight="1">
      <c r="A99" s="853">
        <v>57</v>
      </c>
      <c r="B99" s="903" t="s">
        <v>78</v>
      </c>
      <c r="C99" s="904"/>
      <c r="D99" s="904"/>
      <c r="E99" s="903" t="s">
        <v>1238</v>
      </c>
      <c r="F99" s="853">
        <v>1</v>
      </c>
      <c r="G99" s="911">
        <v>6</v>
      </c>
      <c r="H99" s="915" t="s">
        <v>86</v>
      </c>
      <c r="I99" s="912">
        <f>IF(F99&lt;1,0,IF(H99="Բ-1",IF(G99=0,6.94,IF(G99=1,7.17,IF(G99=2,7.41,IF(G99=3,7.66,IF(OR(G99=5,G99=4),7.92,IF(OR(G99=6,G99=7),8.18,IF(OR(G99=8,G99=9),8.46,IF(OR(G99=10,G99=11,G99=12),8.74,IF(OR(G99=13,G99=14,G99=15),9.03,IF(OR(G99=16,G99=17,G99=18),9.33,9.65)))))))))),IF(H99="Բ-2", IF(G99=0,5.71,IF(G99=1,5.89,IF(G99=2,6.09,IF(G99=3,6.29,IF(OR(G99=5,G99=4),6.5,IF(OR(G99=6,G99=7),6.72,IF(OR(G99=8,G99=9),6.94,IF(OR(G99=10,G99=11,G99=12),7.17,IF(OR(G99=13,G99=14,G99=15),7.41,IF(OR(G99=16,G99=17,G99=18),7.65,7.91)))))))))), IF(H99="Գ-1", IF(G99=0,4.7,IF(G99=1,4.86,IF(G99=2,5.01,IF(G99=3,5.18,IF(OR(G99=5,G99=4),5.35,IF(OR(G99=6,G99=7),5.52,IF(OR(G99=8,G99=9),5.71,IF(OR(G99=10,G99=11,G99=12),5.89,IF(OR(G99=13,G99=14,G99=15),6.09,IF(OR(G99=16,G99=17,G99=18),6.29,6.49)))))))))), IF(H99="Գ-2", IF(G99=0,3.88,IF(G99=1,4.01,IF(G99=2,4.14,IF(G99=3,4.27,IF(OR(G99=5,G99=4),4.41,IF(OR(G99=6,G99=7),4.55,IF(OR(G99=8,G99=9),4.7,IF(OR(G99=10,G99=11,G99=12),4.85,IF(OR(G99=13,G99=14,G99=15),5.01,IF(OR(G99=16,G99=17,G99=18),5.17,5.34)))))))))), IF(H99="Գ-3", IF(G99=0,3.21,IF(G99=1,3.31,IF(G99=2,3.42,IF(G99=3,3.53,IF(OR(G99=5,G99=4),3.64,IF(OR(G99=6,G99=7),3.76,IF(OR(G99=8,G99=9),3.88,IF(OR(G99=10,G99=11,G99=12),4.01,IF(OR(G99=13,G99=14,G99=15),4.13,IF(OR(G99=16,G99=17,G99=18),4.27,4.4)))))))))), IF(H99="Ա-1", IF(G99=0,2.66,IF(G99=1,2.75,IF(G99=2,2.83,IF(G99=3,2.92,IF(OR(G99=5,G99=4),3.02,IF(OR(G99=6,G99=7),3.11,IF(OR(G99=8,G99=9),3.21,IF(OR(G99=10,G99=11,G99=12),3.31,IF(OR(G99=13,G99=14,G99=15),3.42,IF(OR(G99=16,G99=17,G99=18),3.53,3.64)))))))))), IF(H99="Ա-2", IF(G99=0,2.28,IF(G99=1,2.35,IF(G99=2,2.43,IF(G99=3,2.5,IF(OR(G99=5,G99=4),2.58,IF(OR(G99=6,G99=7),2.66,IF(OR(G99=8,G99=9),2.75,IF(OR(G99=10,G99=11,G99=12),2.83,IF(OR(G99=13,G99=14,G99=15),2.92,IF(OR(G99=16,G99=17,G99=18),3.01,3.11)))))))))),IF(H99="Ա-3", IF(G99=0,1.96,IF(G99=1,2.02,IF(G99=2,2.08,IF(G99=3,2.15,IF(OR(G99=5,G99=4),2.21,IF(OR(G99=6,G99=7),2.28,IF(OR(G99=8,G99=9),2.35,IF(OR(G99=10,G99=11,G99=12),2.42,IF(OR(G99=13,G99=14,G99=15),2.5,IF(OR(G99=16,G99=17,G99=18),2.58,2.66)))))))))), IF(H99="Կ-1", IF(G99=0,1.68,IF(G99=1,1.73,IF(G99=2,1.79,IF(G99=3,1.84,IF(OR(G99=5,G99=4),1.9,IF(OR(G99=6,G99=7),1.96,IF(OR(G99=8,G99=9),2.02,IF(OR(G99=10,G99=11,G99=12),2.08,IF(OR(G99=13,G99=14,G99=15),2.14,IF(OR(G99=16,G99=17,G99=18),2.21,2.28)))))))))), IF(H99="Կ-2", IF(G99=0,1.45,IF(G99=1,1.49,IF(G99=2,1.54,IF(G99=3,1.59,IF(OR(G99=5,G99=4),1.63,IF(OR(G99=6,G99=7),1.68,IF(OR(G99=8,G99=9),1.73,IF(OR(G99=10,G99=11,G99=12),1.79,IF(OR(G99=13,G99=14,G99=15),1.84,IF(OR(G99=16,G99=17,G99=18),1.9,1.95)))))))))),IF(H99="Կ-3", IF(G99=0,1.25,IF(G99=1,1.29,IF(G99=2,1.33,IF(G99=3,1.37,IF(OR(G99=5,G99=4),1.41,IF(OR(G99=6,G99=7),1.45,IF(OR(G99=8,G99=9),1.49,IF(OR(G99=10,G99=11,G99=12),1.54,IF(OR(G99=13,G99=14,G99=15),1.58,IF(OR(G99=16,G99=17,G99=18),1.63,1.68)))))))))), "Error"))))))))))))</f>
        <v>1.96</v>
      </c>
      <c r="J99" s="913">
        <v>83200</v>
      </c>
      <c r="K99" s="914">
        <f>+J99*I99</f>
        <v>163072</v>
      </c>
      <c r="L99" s="915">
        <v>0</v>
      </c>
      <c r="M99" s="914">
        <f>+L99+K99</f>
        <v>163072</v>
      </c>
      <c r="N99" s="914">
        <f>+M99*13</f>
        <v>2119936</v>
      </c>
      <c r="O99" s="580">
        <v>1</v>
      </c>
      <c r="P99" s="644">
        <f>+G99+1</f>
        <v>7</v>
      </c>
      <c r="Q99" s="645" t="str">
        <f>+H99</f>
        <v>Կ-1</v>
      </c>
      <c r="R99" s="643">
        <f>IF(O99&lt;1,0,IF(Q99="Բ-1",IF(P99=0,6.94,IF(P99=1,7.17,IF(P99=2,7.41,IF(P99=3,7.66,IF(OR(P99=5,P99=4),7.92,IF(OR(P99=6,P99=7),8.18,IF(OR(P99=8,P99=9),8.46,IF(OR(P99=10,P99=11,P99=12),8.74,IF(OR(P99=13,P99=14,P99=15),9.03,IF(OR(P99=16,P99=17,P99=18),9.33,9.65)))))))))),IF(Q99="Բ-2", IF(P99=0,5.71,IF(P99=1,5.89,IF(P99=2,6.09,IF(P99=3,6.29,IF(OR(P99=5,P99=4),6.5,IF(OR(P99=6,P99=7),6.72,IF(OR(P99=8,P99=9),6.94,IF(OR(P99=10,P99=11,P99=12),7.17,IF(OR(P99=13,P99=14,P99=15),7.41,IF(OR(P99=16,P99=17,P99=18),7.65,7.91)))))))))), IF(Q99="Գ-1", IF(P99=0,4.7,IF(P99=1,4.86,IF(P99=2,5.01,IF(P99=3,5.18,IF(OR(P99=5,P99=4),5.35,IF(OR(P99=6,P99=7),5.52,IF(OR(P99=8,P99=9),5.71,IF(OR(P99=10,P99=11,P99=12),5.89,IF(OR(P99=13,P99=14,P99=15),6.09,IF(OR(P99=16,P99=17,P99=18),6.29,6.49)))))))))), IF(Q99="Գ-2", IF(P99=0,3.88,IF(P99=1,4.01,IF(P99=2,4.14,IF(P99=3,4.27,IF(OR(P99=5,P99=4),4.41,IF(OR(P99=6,P99=7),4.55,IF(OR(P99=8,P99=9),4.7,IF(OR(P99=10,P99=11,P99=12),4.85,IF(OR(P99=13,P99=14,P99=15),5.01,IF(OR(P99=16,P99=17,P99=18),5.17,5.34)))))))))), IF(Q99="Գ-3", IF(P99=0,3.21,IF(P99=1,3.31,IF(P99=2,3.42,IF(P99=3,3.53,IF(OR(P99=5,P99=4),3.64,IF(OR(P99=6,P99=7),3.76,IF(OR(P99=8,P99=9),3.88,IF(OR(P99=10,P99=11,P99=12),4.01,IF(OR(P99=13,P99=14,P99=15),4.13,IF(OR(P99=16,P99=17,P99=18),4.27,4.4)))))))))), IF(Q99="Ա-1", IF(P99=0,2.66,IF(P99=1,2.75,IF(P99=2,2.83,IF(P99=3,2.92,IF(OR(P99=5,P99=4),3.02,IF(OR(P99=6,P99=7),3.11,IF(OR(P99=8,P99=9),3.21,IF(OR(P99=10,P99=11,P99=12),3.31,IF(OR(P99=13,P99=14,P99=15),3.42,IF(OR(P99=16,P99=17,P99=18),3.53,3.64)))))))))), IF(Q99="Ա-2", IF(P99=0,2.28,IF(P99=1,2.35,IF(P99=2,2.43,IF(P99=3,2.5,IF(OR(P99=5,P99=4),2.58,IF(OR(P99=6,P99=7),2.66,IF(OR(P99=8,P99=9),2.75,IF(OR(P99=10,P99=11,P99=12),2.83,IF(OR(P99=13,P99=14,P99=15),2.92,IF(OR(P99=16,P99=17,P99=18),3.01,3.11)))))))))),IF(Q99="Ա-3", IF(P99=0,1.96,IF(P99=1,2.02,IF(P99=2,2.08,IF(P99=3,2.15,IF(OR(P99=5,P99=4),2.21,IF(OR(P99=6,P99=7),2.28,IF(OR(P99=8,P99=9),2.35,IF(OR(P99=10,P99=11,P99=12),2.42,IF(OR(P99=13,P99=14,P99=15),2.5,IF(OR(P99=16,P99=17,P99=18),2.58,2.66)))))))))), IF(Q99="Կ-1", IF(P99=0,1.68,IF(P99=1,1.73,IF(P99=2,1.79,IF(P99=3,1.84,IF(OR(P99=5,P99=4),1.9,IF(OR(P99=6,P99=7),1.96,IF(OR(P99=8,P99=9),2.02,IF(OR(P99=10,P99=11,P99=12),2.08,IF(OR(P99=13,P99=14,P99=15),2.14,IF(OR(P99=16,P99=17,P99=18),2.21,2.28)))))))))), IF(Q99="Կ-2", IF(P99=0,1.45,IF(P99=1,1.49,IF(P99=2,1.54,IF(P99=3,1.59,IF(OR(P99=5,P99=4),1.63,IF(OR(P99=6,P99=7),1.68,IF(OR(P99=8,P99=9),1.73,IF(OR(P99=10,P99=11,P99=12),1.79,IF(OR(P99=13,P99=14,P99=15),1.84,IF(OR(P99=16,P99=17,P99=18),1.9,1.95)))))))))),IF(Q99="Կ-3", IF(P99=0,1.25,IF(P99=1,1.29,IF(P99=2,1.33,IF(P99=3,1.37,IF(OR(P99=5,P99=4),1.41,IF(OR(P99=6,P99=7),1.45,IF(OR(P99=8,P99=9),1.49,IF(OR(P99=10,P99=11,P99=12),1.54,IF(OR(P99=13,P99=14,P99=15),1.58,IF(OR(P99=16,P99=17,P99=18),1.63,1.68)))))))))), "Error"))))))))))))</f>
        <v>1.96</v>
      </c>
      <c r="S99" s="776">
        <v>83200</v>
      </c>
      <c r="T99" s="776">
        <f>+S99*R99</f>
        <v>163072</v>
      </c>
      <c r="U99" s="777">
        <f>+L99</f>
        <v>0</v>
      </c>
      <c r="V99" s="776">
        <f>+U99+T99</f>
        <v>163072</v>
      </c>
      <c r="W99" s="776">
        <f>+V99*13</f>
        <v>2119936</v>
      </c>
      <c r="X99" s="580">
        <v>1</v>
      </c>
      <c r="Y99" s="644">
        <f>+P99+1</f>
        <v>8</v>
      </c>
      <c r="Z99" s="645" t="str">
        <f>+Q99</f>
        <v>Կ-1</v>
      </c>
      <c r="AA99" s="643">
        <f>IF(X99&lt;1,0,IF(Z99="Բ-1",IF(Y99=0,6.94,IF(Y99=1,7.17,IF(Y99=2,7.41,IF(Y99=3,7.66,IF(OR(Y99=5,Y99=4),7.92,IF(OR(Y99=6,Y99=7),8.18,IF(OR(Y99=8,Y99=9),8.46,IF(OR(Y99=10,Y99=11,Y99=12),8.74,IF(OR(Y99=13,Y99=14,Y99=15),9.03,IF(OR(Y99=16,Y99=17,Y99=18),9.33,9.65)))))))))),IF(Z99="Բ-2", IF(Y99=0,5.71,IF(Y99=1,5.89,IF(Y99=2,6.09,IF(Y99=3,6.29,IF(OR(Y99=5,Y99=4),6.5,IF(OR(Y99=6,Y99=7),6.72,IF(OR(Y99=8,Y99=9),6.94,IF(OR(Y99=10,Y99=11,Y99=12),7.17,IF(OR(Y99=13,Y99=14,Y99=15),7.41,IF(OR(Y99=16,Y99=17,Y99=18),7.65,7.91)))))))))), IF(Z99="Գ-1", IF(Y99=0,4.7,IF(Y99=1,4.86,IF(Y99=2,5.01,IF(Y99=3,5.18,IF(OR(Y99=5,Y99=4),5.35,IF(OR(Y99=6,Y99=7),5.52,IF(OR(Y99=8,Y99=9),5.71,IF(OR(Y99=10,Y99=11,Y99=12),5.89,IF(OR(Y99=13,Y99=14,Y99=15),6.09,IF(OR(Y99=16,Y99=17,Y99=18),6.29,6.49)))))))))), IF(Z99="Գ-2", IF(Y99=0,3.88,IF(Y99=1,4.01,IF(Y99=2,4.14,IF(Y99=3,4.27,IF(OR(Y99=5,Y99=4),4.41,IF(OR(Y99=6,Y99=7),4.55,IF(OR(Y99=8,Y99=9),4.7,IF(OR(Y99=10,Y99=11,Y99=12),4.85,IF(OR(Y99=13,Y99=14,Y99=15),5.01,IF(OR(Y99=16,Y99=17,Y99=18),5.17,5.34)))))))))), IF(Z99="Գ-3", IF(Y99=0,3.21,IF(Y99=1,3.31,IF(Y99=2,3.42,IF(Y99=3,3.53,IF(OR(Y99=5,Y99=4),3.64,IF(OR(Y99=6,Y99=7),3.76,IF(OR(Y99=8,Y99=9),3.88,IF(OR(Y99=10,Y99=11,Y99=12),4.01,IF(OR(Y99=13,Y99=14,Y99=15),4.13,IF(OR(Y99=16,Y99=17,Y99=18),4.27,4.4)))))))))), IF(Z99="Ա-1", IF(Y99=0,2.66,IF(Y99=1,2.75,IF(Y99=2,2.83,IF(Y99=3,2.92,IF(OR(Y99=5,Y99=4),3.02,IF(OR(Y99=6,Y99=7),3.11,IF(OR(Y99=8,Y99=9),3.21,IF(OR(Y99=10,Y99=11,Y99=12),3.31,IF(OR(Y99=13,Y99=14,Y99=15),3.42,IF(OR(Y99=16,Y99=17,Y99=18),3.53,3.64)))))))))), IF(Z99="Ա-2", IF(Y99=0,2.28,IF(Y99=1,2.35,IF(Y99=2,2.43,IF(Y99=3,2.5,IF(OR(Y99=5,Y99=4),2.58,IF(OR(Y99=6,Y99=7),2.66,IF(OR(Y99=8,Y99=9),2.75,IF(OR(Y99=10,Y99=11,Y99=12),2.83,IF(OR(Y99=13,Y99=14,Y99=15),2.92,IF(OR(Y99=16,Y99=17,Y99=18),3.01,3.11)))))))))),IF(Z99="Ա-3", IF(Y99=0,1.96,IF(Y99=1,2.02,IF(Y99=2,2.08,IF(Y99=3,2.15,IF(OR(Y99=5,Y99=4),2.21,IF(OR(Y99=6,Y99=7),2.28,IF(OR(Y99=8,Y99=9),2.35,IF(OR(Y99=10,Y99=11,Y99=12),2.42,IF(OR(Y99=13,Y99=14,Y99=15),2.5,IF(OR(Y99=16,Y99=17,Y99=18),2.58,2.66)))))))))), IF(Z99="Կ-1", IF(Y99=0,1.68,IF(Y99=1,1.73,IF(Y99=2,1.79,IF(Y99=3,1.84,IF(OR(Y99=5,Y99=4),1.9,IF(OR(Y99=6,Y99=7),1.96,IF(OR(Y99=8,Y99=9),2.02,IF(OR(Y99=10,Y99=11,Y99=12),2.08,IF(OR(Y99=13,Y99=14,Y99=15),2.14,IF(OR(Y99=16,Y99=17,Y99=18),2.21,2.28)))))))))), IF(Z99="Կ-2", IF(Y99=0,1.45,IF(Y99=1,1.49,IF(Y99=2,1.54,IF(Y99=3,1.59,IF(OR(Y99=5,Y99=4),1.63,IF(OR(Y99=6,Y99=7),1.68,IF(OR(Y99=8,Y99=9),1.73,IF(OR(Y99=10,Y99=11,Y99=12),1.79,IF(OR(Y99=13,Y99=14,Y99=15),1.84,IF(OR(Y99=16,Y99=17,Y99=18),1.9,1.95)))))))))),IF(Z99="Կ-3", IF(Y99=0,1.25,IF(Y99=1,1.29,IF(Y99=2,1.33,IF(Y99=3,1.37,IF(OR(Y99=5,Y99=4),1.41,IF(OR(Y99=6,Y99=7),1.45,IF(OR(Y99=8,Y99=9),1.49,IF(OR(Y99=10,Y99=11,Y99=12),1.54,IF(OR(Y99=13,Y99=14,Y99=15),1.58,IF(OR(Y99=16,Y99=17,Y99=18),1.63,1.68)))))))))), "Error"))))))))))))</f>
        <v>2.02</v>
      </c>
      <c r="AB99" s="776">
        <v>83200</v>
      </c>
      <c r="AC99" s="776">
        <f>+AB99*AA99</f>
        <v>168064</v>
      </c>
      <c r="AD99" s="777">
        <f>+U99</f>
        <v>0</v>
      </c>
      <c r="AE99" s="776">
        <f>+AD99+AC99</f>
        <v>168064</v>
      </c>
      <c r="AF99" s="776">
        <f>+AE99*13</f>
        <v>2184832</v>
      </c>
      <c r="AG99" s="580">
        <v>1</v>
      </c>
      <c r="AH99" s="644">
        <f>+Y99+1</f>
        <v>9</v>
      </c>
      <c r="AI99" s="645" t="str">
        <f>+Z99</f>
        <v>Կ-1</v>
      </c>
      <c r="AJ99" s="643">
        <f>IF(AG99&lt;1,0,IF(AI99="Բ-1",IF(AH99=0,6.94,IF(AH99=1,7.17,IF(AH99=2,7.41,IF(AH99=3,7.66,IF(OR(AH99=5,AH99=4),7.92,IF(OR(AH99=6,AH99=7),8.18,IF(OR(AH99=8,AH99=9),8.46,IF(OR(AH99=10,AH99=11,AH99=12),8.74,IF(OR(AH99=13,AH99=14,AH99=15),9.03,IF(OR(AH99=16,AH99=17,AH99=18),9.33,9.65)))))))))),IF(AI99="Բ-2", IF(AH99=0,5.71,IF(AH99=1,5.89,IF(AH99=2,6.09,IF(AH99=3,6.29,IF(OR(AH99=5,AH99=4),6.5,IF(OR(AH99=6,AH99=7),6.72,IF(OR(AH99=8,AH99=9),6.94,IF(OR(AH99=10,AH99=11,AH99=12),7.17,IF(OR(AH99=13,AH99=14,AH99=15),7.41,IF(OR(AH99=16,AH99=17,AH99=18),7.65,7.91)))))))))), IF(AI99="Գ-1", IF(AH99=0,4.7,IF(AH99=1,4.86,IF(AH99=2,5.01,IF(AH99=3,5.18,IF(OR(AH99=5,AH99=4),5.35,IF(OR(AH99=6,AH99=7),5.52,IF(OR(AH99=8,AH99=9),5.71,IF(OR(AH99=10,AH99=11,AH99=12),5.89,IF(OR(AH99=13,AH99=14,AH99=15),6.09,IF(OR(AH99=16,AH99=17,AH99=18),6.29,6.49)))))))))), IF(AI99="Գ-2", IF(AH99=0,3.88,IF(AH99=1,4.01,IF(AH99=2,4.14,IF(AH99=3,4.27,IF(OR(AH99=5,AH99=4),4.41,IF(OR(AH99=6,AH99=7),4.55,IF(OR(AH99=8,AH99=9),4.7,IF(OR(AH99=10,AH99=11,AH99=12),4.85,IF(OR(AH99=13,AH99=14,AH99=15),5.01,IF(OR(AH99=16,AH99=17,AH99=18),5.17,5.34)))))))))), IF(AI99="Գ-3", IF(AH99=0,3.21,IF(AH99=1,3.31,IF(AH99=2,3.42,IF(AH99=3,3.53,IF(OR(AH99=5,AH99=4),3.64,IF(OR(AH99=6,AH99=7),3.76,IF(OR(AH99=8,AH99=9),3.88,IF(OR(AH99=10,AH99=11,AH99=12),4.01,IF(OR(AH99=13,AH99=14,AH99=15),4.13,IF(OR(AH99=16,AH99=17,AH99=18),4.27,4.4)))))))))), IF(AI99="Ա-1", IF(AH99=0,2.66,IF(AH99=1,2.75,IF(AH99=2,2.83,IF(AH99=3,2.92,IF(OR(AH99=5,AH99=4),3.02,IF(OR(AH99=6,AH99=7),3.11,IF(OR(AH99=8,AH99=9),3.21,IF(OR(AH99=10,AH99=11,AH99=12),3.31,IF(OR(AH99=13,AH99=14,AH99=15),3.42,IF(OR(AH99=16,AH99=17,AH99=18),3.53,3.64)))))))))), IF(AI99="Ա-2", IF(AH99=0,2.28,IF(AH99=1,2.35,IF(AH99=2,2.43,IF(AH99=3,2.5,IF(OR(AH99=5,AH99=4),2.58,IF(OR(AH99=6,AH99=7),2.66,IF(OR(AH99=8,AH99=9),2.75,IF(OR(AH99=10,AH99=11,AH99=12),2.83,IF(OR(AH99=13,AH99=14,AH99=15),2.92,IF(OR(AH99=16,AH99=17,AH99=18),3.01,3.11)))))))))),IF(AI99="Ա-3", IF(AH99=0,1.96,IF(AH99=1,2.02,IF(AH99=2,2.08,IF(AH99=3,2.15,IF(OR(AH99=5,AH99=4),2.21,IF(OR(AH99=6,AH99=7),2.28,IF(OR(AH99=8,AH99=9),2.35,IF(OR(AH99=10,AH99=11,AH99=12),2.42,IF(OR(AH99=13,AH99=14,AH99=15),2.5,IF(OR(AH99=16,AH99=17,AH99=18),2.58,2.66)))))))))), IF(AI99="Կ-1", IF(AH99=0,1.68,IF(AH99=1,1.73,IF(AH99=2,1.79,IF(AH99=3,1.84,IF(OR(AH99=5,AH99=4),1.9,IF(OR(AH99=6,AH99=7),1.96,IF(OR(AH99=8,AH99=9),2.02,IF(OR(AH99=10,AH99=11,AH99=12),2.08,IF(OR(AH99=13,AH99=14,AH99=15),2.14,IF(OR(AH99=16,AH99=17,AH99=18),2.21,2.28)))))))))), IF(AI99="Կ-2", IF(AH99=0,1.45,IF(AH99=1,1.49,IF(AH99=2,1.54,IF(AH99=3,1.59,IF(OR(AH99=5,AH99=4),1.63,IF(OR(AH99=6,AH99=7),1.68,IF(OR(AH99=8,AH99=9),1.73,IF(OR(AH99=10,AH99=11,AH99=12),1.79,IF(OR(AH99=13,AH99=14,AH99=15),1.84,IF(OR(AH99=16,AH99=17,AH99=18),1.9,1.95)))))))))),IF(AI99="Կ-3", IF(AH99=0,1.25,IF(AH99=1,1.29,IF(AH99=2,1.33,IF(AH99=3,1.37,IF(OR(AH99=5,AH99=4),1.41,IF(OR(AH99=6,AH99=7),1.45,IF(OR(AH99=8,AH99=9),1.49,IF(OR(AH99=10,AH99=11,AH99=12),1.54,IF(OR(AH99=13,AH99=14,AH99=15),1.58,IF(OR(AH99=16,AH99=17,AH99=18),1.63,1.68)))))))))), "Error"))))))))))))</f>
        <v>2.02</v>
      </c>
      <c r="AK99" s="776">
        <v>83200</v>
      </c>
      <c r="AL99" s="776">
        <f>+AK99*AJ99</f>
        <v>168064</v>
      </c>
      <c r="AM99" s="777">
        <f>+AD99</f>
        <v>0</v>
      </c>
      <c r="AN99" s="776">
        <f>+AM99+AL99</f>
        <v>168064</v>
      </c>
      <c r="AO99" s="776">
        <f>+AN99*13</f>
        <v>2184832</v>
      </c>
    </row>
    <row r="100" spans="1:41" s="760" customFormat="1" ht="42.75">
      <c r="A100" s="853">
        <v>58</v>
      </c>
      <c r="B100" s="903" t="s">
        <v>3281</v>
      </c>
      <c r="C100" s="904" t="s">
        <v>1961</v>
      </c>
      <c r="D100" s="904" t="s">
        <v>2361</v>
      </c>
      <c r="E100" s="917" t="s">
        <v>1423</v>
      </c>
      <c r="F100" s="853">
        <v>1</v>
      </c>
      <c r="G100" s="911">
        <v>1</v>
      </c>
      <c r="H100" s="915" t="s">
        <v>83</v>
      </c>
      <c r="I100" s="912">
        <f t="shared" si="0"/>
        <v>4.01</v>
      </c>
      <c r="J100" s="913">
        <v>83200</v>
      </c>
      <c r="K100" s="914">
        <f t="shared" ref="K100:K124" si="51">+J100*I100</f>
        <v>333632</v>
      </c>
      <c r="L100" s="915">
        <v>0</v>
      </c>
      <c r="M100" s="914">
        <f t="shared" si="17"/>
        <v>333632</v>
      </c>
      <c r="N100" s="914">
        <f t="shared" si="18"/>
        <v>4337216</v>
      </c>
      <c r="O100" s="580">
        <v>1</v>
      </c>
      <c r="P100" s="644">
        <f t="shared" si="1"/>
        <v>2</v>
      </c>
      <c r="Q100" s="645" t="str">
        <f t="shared" si="2"/>
        <v>Գ-2</v>
      </c>
      <c r="R100" s="643">
        <f t="shared" si="3"/>
        <v>4.1399999999999997</v>
      </c>
      <c r="S100" s="776">
        <v>83200</v>
      </c>
      <c r="T100" s="776">
        <f t="shared" si="4"/>
        <v>344448</v>
      </c>
      <c r="U100" s="777">
        <f t="shared" si="5"/>
        <v>0</v>
      </c>
      <c r="V100" s="776">
        <f t="shared" si="19"/>
        <v>344448</v>
      </c>
      <c r="W100" s="776">
        <f t="shared" si="20"/>
        <v>4477824</v>
      </c>
      <c r="X100" s="580">
        <v>1</v>
      </c>
      <c r="Y100" s="644">
        <f t="shared" si="6"/>
        <v>3</v>
      </c>
      <c r="Z100" s="645" t="str">
        <f t="shared" si="7"/>
        <v>Գ-2</v>
      </c>
      <c r="AA100" s="643">
        <f t="shared" si="8"/>
        <v>4.2699999999999996</v>
      </c>
      <c r="AB100" s="776">
        <v>83200</v>
      </c>
      <c r="AC100" s="776">
        <f t="shared" si="9"/>
        <v>355263.99999999994</v>
      </c>
      <c r="AD100" s="777">
        <f t="shared" si="10"/>
        <v>0</v>
      </c>
      <c r="AE100" s="776">
        <f t="shared" si="11"/>
        <v>355263.99999999994</v>
      </c>
      <c r="AF100" s="776">
        <f t="shared" si="21"/>
        <v>4618431.9999999991</v>
      </c>
      <c r="AG100" s="580">
        <v>1</v>
      </c>
      <c r="AH100" s="644">
        <f t="shared" si="12"/>
        <v>4</v>
      </c>
      <c r="AI100" s="645" t="str">
        <f t="shared" si="13"/>
        <v>Գ-2</v>
      </c>
      <c r="AJ100" s="643">
        <f t="shared" si="14"/>
        <v>4.41</v>
      </c>
      <c r="AK100" s="776">
        <v>83200</v>
      </c>
      <c r="AL100" s="776">
        <f t="shared" si="15"/>
        <v>366912</v>
      </c>
      <c r="AM100" s="777">
        <f t="shared" si="16"/>
        <v>0</v>
      </c>
      <c r="AN100" s="776">
        <f t="shared" si="22"/>
        <v>366912</v>
      </c>
      <c r="AO100" s="776">
        <f t="shared" si="23"/>
        <v>4769856</v>
      </c>
    </row>
    <row r="101" spans="1:41" s="760" customFormat="1" ht="54">
      <c r="A101" s="853">
        <v>59</v>
      </c>
      <c r="B101" s="903" t="s">
        <v>3282</v>
      </c>
      <c r="C101" s="904" t="s">
        <v>1961</v>
      </c>
      <c r="D101" s="904" t="s">
        <v>2296</v>
      </c>
      <c r="E101" s="903" t="s">
        <v>1424</v>
      </c>
      <c r="F101" s="853">
        <v>1</v>
      </c>
      <c r="G101" s="911">
        <v>1</v>
      </c>
      <c r="H101" s="915" t="s">
        <v>84</v>
      </c>
      <c r="I101" s="912">
        <f t="shared" si="0"/>
        <v>2.75</v>
      </c>
      <c r="J101" s="913">
        <v>83200</v>
      </c>
      <c r="K101" s="914">
        <f t="shared" si="51"/>
        <v>228800</v>
      </c>
      <c r="L101" s="915">
        <v>0</v>
      </c>
      <c r="M101" s="914">
        <f t="shared" si="17"/>
        <v>228800</v>
      </c>
      <c r="N101" s="914">
        <f t="shared" si="18"/>
        <v>2974400</v>
      </c>
      <c r="O101" s="580">
        <v>1</v>
      </c>
      <c r="P101" s="644">
        <f t="shared" si="1"/>
        <v>2</v>
      </c>
      <c r="Q101" s="645" t="str">
        <f t="shared" si="2"/>
        <v>Ա-1</v>
      </c>
      <c r="R101" s="643">
        <f t="shared" si="3"/>
        <v>2.83</v>
      </c>
      <c r="S101" s="776">
        <v>83200</v>
      </c>
      <c r="T101" s="776">
        <f t="shared" si="4"/>
        <v>235456</v>
      </c>
      <c r="U101" s="777">
        <f t="shared" si="5"/>
        <v>0</v>
      </c>
      <c r="V101" s="776">
        <f t="shared" si="19"/>
        <v>235456</v>
      </c>
      <c r="W101" s="776">
        <f t="shared" si="20"/>
        <v>3060928</v>
      </c>
      <c r="X101" s="580">
        <v>1</v>
      </c>
      <c r="Y101" s="644">
        <f t="shared" si="6"/>
        <v>3</v>
      </c>
      <c r="Z101" s="645" t="str">
        <f t="shared" si="7"/>
        <v>Ա-1</v>
      </c>
      <c r="AA101" s="643">
        <f t="shared" si="8"/>
        <v>2.92</v>
      </c>
      <c r="AB101" s="776">
        <v>83200</v>
      </c>
      <c r="AC101" s="776">
        <f t="shared" si="9"/>
        <v>242944</v>
      </c>
      <c r="AD101" s="777">
        <f t="shared" si="10"/>
        <v>0</v>
      </c>
      <c r="AE101" s="776">
        <f t="shared" si="11"/>
        <v>242944</v>
      </c>
      <c r="AF101" s="776">
        <f t="shared" si="21"/>
        <v>3158272</v>
      </c>
      <c r="AG101" s="580">
        <v>1</v>
      </c>
      <c r="AH101" s="644">
        <f t="shared" si="12"/>
        <v>4</v>
      </c>
      <c r="AI101" s="645" t="str">
        <f t="shared" si="13"/>
        <v>Ա-1</v>
      </c>
      <c r="AJ101" s="643">
        <f t="shared" si="14"/>
        <v>3.02</v>
      </c>
      <c r="AK101" s="776">
        <v>83200</v>
      </c>
      <c r="AL101" s="776">
        <f t="shared" si="15"/>
        <v>251264</v>
      </c>
      <c r="AM101" s="777">
        <f t="shared" si="16"/>
        <v>0</v>
      </c>
      <c r="AN101" s="776">
        <f t="shared" si="22"/>
        <v>251264</v>
      </c>
      <c r="AO101" s="776">
        <f t="shared" si="23"/>
        <v>3266432</v>
      </c>
    </row>
    <row r="102" spans="1:41" s="760" customFormat="1" ht="36.75" customHeight="1">
      <c r="A102" s="853">
        <v>60</v>
      </c>
      <c r="B102" s="903" t="s">
        <v>1243</v>
      </c>
      <c r="C102" s="904" t="s">
        <v>1961</v>
      </c>
      <c r="D102" s="904" t="s">
        <v>2287</v>
      </c>
      <c r="E102" s="903" t="s">
        <v>1237</v>
      </c>
      <c r="F102" s="853">
        <v>1</v>
      </c>
      <c r="G102" s="911">
        <v>6</v>
      </c>
      <c r="H102" s="915" t="s">
        <v>419</v>
      </c>
      <c r="I102" s="912">
        <f t="shared" si="0"/>
        <v>2.2799999999999998</v>
      </c>
      <c r="J102" s="913">
        <v>83200</v>
      </c>
      <c r="K102" s="914">
        <f t="shared" si="51"/>
        <v>189695.99999999997</v>
      </c>
      <c r="L102" s="915">
        <v>0</v>
      </c>
      <c r="M102" s="914">
        <f t="shared" si="17"/>
        <v>189695.99999999997</v>
      </c>
      <c r="N102" s="914">
        <f t="shared" si="18"/>
        <v>2466047.9999999995</v>
      </c>
      <c r="O102" s="580">
        <v>1</v>
      </c>
      <c r="P102" s="644">
        <f t="shared" si="1"/>
        <v>7</v>
      </c>
      <c r="Q102" s="645" t="str">
        <f t="shared" si="2"/>
        <v>Ա-3</v>
      </c>
      <c r="R102" s="643">
        <f t="shared" si="3"/>
        <v>2.2799999999999998</v>
      </c>
      <c r="S102" s="776">
        <v>83200</v>
      </c>
      <c r="T102" s="776">
        <f t="shared" si="4"/>
        <v>189695.99999999997</v>
      </c>
      <c r="U102" s="777">
        <f t="shared" si="5"/>
        <v>0</v>
      </c>
      <c r="V102" s="776">
        <f t="shared" si="19"/>
        <v>189695.99999999997</v>
      </c>
      <c r="W102" s="776">
        <f t="shared" si="20"/>
        <v>2466047.9999999995</v>
      </c>
      <c r="X102" s="580">
        <v>1</v>
      </c>
      <c r="Y102" s="644">
        <f t="shared" si="6"/>
        <v>8</v>
      </c>
      <c r="Z102" s="645" t="str">
        <f t="shared" si="7"/>
        <v>Ա-3</v>
      </c>
      <c r="AA102" s="643">
        <f t="shared" si="8"/>
        <v>2.35</v>
      </c>
      <c r="AB102" s="776">
        <v>83200</v>
      </c>
      <c r="AC102" s="776">
        <f t="shared" si="9"/>
        <v>195520</v>
      </c>
      <c r="AD102" s="777">
        <f t="shared" si="10"/>
        <v>0</v>
      </c>
      <c r="AE102" s="776">
        <f t="shared" si="11"/>
        <v>195520</v>
      </c>
      <c r="AF102" s="776">
        <f t="shared" si="21"/>
        <v>2541760</v>
      </c>
      <c r="AG102" s="580">
        <v>1</v>
      </c>
      <c r="AH102" s="644">
        <f t="shared" si="12"/>
        <v>9</v>
      </c>
      <c r="AI102" s="645" t="str">
        <f t="shared" si="13"/>
        <v>Ա-3</v>
      </c>
      <c r="AJ102" s="643">
        <f t="shared" si="14"/>
        <v>2.35</v>
      </c>
      <c r="AK102" s="776">
        <v>83200</v>
      </c>
      <c r="AL102" s="776">
        <f t="shared" si="15"/>
        <v>195520</v>
      </c>
      <c r="AM102" s="777">
        <f t="shared" si="16"/>
        <v>0</v>
      </c>
      <c r="AN102" s="776">
        <f t="shared" si="22"/>
        <v>195520</v>
      </c>
      <c r="AO102" s="776">
        <f t="shared" si="23"/>
        <v>2541760</v>
      </c>
    </row>
    <row r="103" spans="1:41" s="760" customFormat="1" ht="23.25" customHeight="1">
      <c r="A103" s="853">
        <v>61</v>
      </c>
      <c r="B103" s="903" t="s">
        <v>1252</v>
      </c>
      <c r="C103" s="904" t="s">
        <v>1961</v>
      </c>
      <c r="D103" s="904" t="s">
        <v>2305</v>
      </c>
      <c r="E103" s="903" t="s">
        <v>1237</v>
      </c>
      <c r="F103" s="853">
        <v>1</v>
      </c>
      <c r="G103" s="911">
        <v>6</v>
      </c>
      <c r="H103" s="915" t="s">
        <v>419</v>
      </c>
      <c r="I103" s="912">
        <f t="shared" si="0"/>
        <v>2.2799999999999998</v>
      </c>
      <c r="J103" s="913">
        <v>83200</v>
      </c>
      <c r="K103" s="914">
        <f t="shared" si="51"/>
        <v>189695.99999999997</v>
      </c>
      <c r="L103" s="915">
        <v>0</v>
      </c>
      <c r="M103" s="914">
        <f t="shared" si="17"/>
        <v>189695.99999999997</v>
      </c>
      <c r="N103" s="914">
        <f t="shared" si="18"/>
        <v>2466047.9999999995</v>
      </c>
      <c r="O103" s="580">
        <v>1</v>
      </c>
      <c r="P103" s="644">
        <f t="shared" si="1"/>
        <v>7</v>
      </c>
      <c r="Q103" s="645" t="str">
        <f t="shared" si="2"/>
        <v>Ա-3</v>
      </c>
      <c r="R103" s="643">
        <f t="shared" si="3"/>
        <v>2.2799999999999998</v>
      </c>
      <c r="S103" s="776">
        <v>83200</v>
      </c>
      <c r="T103" s="776">
        <f t="shared" si="4"/>
        <v>189695.99999999997</v>
      </c>
      <c r="U103" s="777">
        <f t="shared" si="5"/>
        <v>0</v>
      </c>
      <c r="V103" s="776">
        <f t="shared" si="19"/>
        <v>189695.99999999997</v>
      </c>
      <c r="W103" s="776">
        <f t="shared" si="20"/>
        <v>2466047.9999999995</v>
      </c>
      <c r="X103" s="580">
        <v>1</v>
      </c>
      <c r="Y103" s="644">
        <f t="shared" si="6"/>
        <v>8</v>
      </c>
      <c r="Z103" s="645" t="str">
        <f t="shared" si="7"/>
        <v>Ա-3</v>
      </c>
      <c r="AA103" s="643">
        <f t="shared" si="8"/>
        <v>2.35</v>
      </c>
      <c r="AB103" s="776">
        <v>83200</v>
      </c>
      <c r="AC103" s="776">
        <f t="shared" si="9"/>
        <v>195520</v>
      </c>
      <c r="AD103" s="777">
        <f t="shared" si="10"/>
        <v>0</v>
      </c>
      <c r="AE103" s="776">
        <f t="shared" si="11"/>
        <v>195520</v>
      </c>
      <c r="AF103" s="776">
        <f t="shared" si="21"/>
        <v>2541760</v>
      </c>
      <c r="AG103" s="580">
        <v>1</v>
      </c>
      <c r="AH103" s="644">
        <f t="shared" si="12"/>
        <v>9</v>
      </c>
      <c r="AI103" s="645" t="str">
        <f t="shared" si="13"/>
        <v>Ա-3</v>
      </c>
      <c r="AJ103" s="643">
        <f t="shared" si="14"/>
        <v>2.35</v>
      </c>
      <c r="AK103" s="776">
        <v>83200</v>
      </c>
      <c r="AL103" s="776">
        <f t="shared" si="15"/>
        <v>195520</v>
      </c>
      <c r="AM103" s="777">
        <f t="shared" si="16"/>
        <v>0</v>
      </c>
      <c r="AN103" s="776">
        <f t="shared" si="22"/>
        <v>195520</v>
      </c>
      <c r="AO103" s="776">
        <f t="shared" si="23"/>
        <v>2541760</v>
      </c>
    </row>
    <row r="104" spans="1:41" s="760" customFormat="1" ht="36.75" customHeight="1">
      <c r="A104" s="853">
        <v>62</v>
      </c>
      <c r="B104" s="903" t="s">
        <v>3283</v>
      </c>
      <c r="C104" s="904" t="s">
        <v>1960</v>
      </c>
      <c r="D104" s="904" t="s">
        <v>2290</v>
      </c>
      <c r="E104" s="903" t="s">
        <v>1237</v>
      </c>
      <c r="F104" s="853">
        <v>1</v>
      </c>
      <c r="G104" s="911">
        <v>6</v>
      </c>
      <c r="H104" s="915" t="s">
        <v>419</v>
      </c>
      <c r="I104" s="912">
        <f t="shared" si="0"/>
        <v>2.2799999999999998</v>
      </c>
      <c r="J104" s="913">
        <v>83200</v>
      </c>
      <c r="K104" s="914">
        <f t="shared" si="51"/>
        <v>189695.99999999997</v>
      </c>
      <c r="L104" s="915">
        <v>0</v>
      </c>
      <c r="M104" s="914">
        <f t="shared" si="17"/>
        <v>189695.99999999997</v>
      </c>
      <c r="N104" s="914">
        <f t="shared" si="18"/>
        <v>2466047.9999999995</v>
      </c>
      <c r="O104" s="580">
        <v>1</v>
      </c>
      <c r="P104" s="644">
        <f t="shared" si="1"/>
        <v>7</v>
      </c>
      <c r="Q104" s="645" t="str">
        <f t="shared" si="2"/>
        <v>Ա-3</v>
      </c>
      <c r="R104" s="643">
        <f t="shared" si="3"/>
        <v>2.2799999999999998</v>
      </c>
      <c r="S104" s="776">
        <v>83200</v>
      </c>
      <c r="T104" s="776">
        <f t="shared" si="4"/>
        <v>189695.99999999997</v>
      </c>
      <c r="U104" s="777">
        <f t="shared" si="5"/>
        <v>0</v>
      </c>
      <c r="V104" s="776">
        <f t="shared" si="19"/>
        <v>189695.99999999997</v>
      </c>
      <c r="W104" s="776">
        <f t="shared" si="20"/>
        <v>2466047.9999999995</v>
      </c>
      <c r="X104" s="580">
        <v>1</v>
      </c>
      <c r="Y104" s="644">
        <f t="shared" si="6"/>
        <v>8</v>
      </c>
      <c r="Z104" s="645" t="str">
        <f t="shared" si="7"/>
        <v>Ա-3</v>
      </c>
      <c r="AA104" s="643">
        <f t="shared" si="8"/>
        <v>2.35</v>
      </c>
      <c r="AB104" s="776">
        <v>83200</v>
      </c>
      <c r="AC104" s="776">
        <f t="shared" si="9"/>
        <v>195520</v>
      </c>
      <c r="AD104" s="777">
        <f t="shared" si="10"/>
        <v>0</v>
      </c>
      <c r="AE104" s="776">
        <f t="shared" si="11"/>
        <v>195520</v>
      </c>
      <c r="AF104" s="776">
        <f t="shared" si="21"/>
        <v>2541760</v>
      </c>
      <c r="AG104" s="580">
        <v>1</v>
      </c>
      <c r="AH104" s="644">
        <f t="shared" si="12"/>
        <v>9</v>
      </c>
      <c r="AI104" s="645" t="str">
        <f t="shared" si="13"/>
        <v>Ա-3</v>
      </c>
      <c r="AJ104" s="643">
        <f t="shared" si="14"/>
        <v>2.35</v>
      </c>
      <c r="AK104" s="776">
        <v>83200</v>
      </c>
      <c r="AL104" s="776">
        <f t="shared" si="15"/>
        <v>195520</v>
      </c>
      <c r="AM104" s="777">
        <f t="shared" si="16"/>
        <v>0</v>
      </c>
      <c r="AN104" s="776">
        <f t="shared" si="22"/>
        <v>195520</v>
      </c>
      <c r="AO104" s="776">
        <f t="shared" si="23"/>
        <v>2541760</v>
      </c>
    </row>
    <row r="105" spans="1:41" s="760" customFormat="1" ht="36.75" customHeight="1">
      <c r="A105" s="853">
        <v>63</v>
      </c>
      <c r="B105" s="903" t="s">
        <v>1769</v>
      </c>
      <c r="C105" s="904" t="s">
        <v>1961</v>
      </c>
      <c r="D105" s="904" t="s">
        <v>2305</v>
      </c>
      <c r="E105" s="903" t="s">
        <v>1237</v>
      </c>
      <c r="F105" s="853">
        <v>1</v>
      </c>
      <c r="G105" s="911">
        <v>5</v>
      </c>
      <c r="H105" s="915" t="s">
        <v>419</v>
      </c>
      <c r="I105" s="912">
        <f>IF(F105&lt;1,0,IF(H105="Բ-1",IF(G105=0,6.94,IF(G105=1,7.17,IF(G105=2,7.41,IF(G105=3,7.66,IF(OR(G105=5,G105=4),7.92,IF(OR(G105=6,G105=7),8.18,IF(OR(G105=8,G105=9),8.46,IF(OR(G105=10,G105=11,G105=12),8.74,IF(OR(G105=13,G105=14,G105=15),9.03,IF(OR(G105=16,G105=17,G105=18),9.33,9.65)))))))))),IF(H105="Բ-2", IF(G105=0,5.71,IF(G105=1,5.89,IF(G105=2,6.09,IF(G105=3,6.29,IF(OR(G105=5,G105=4),6.5,IF(OR(G105=6,G105=7),6.72,IF(OR(G105=8,G105=9),6.94,IF(OR(G105=10,G105=11,G105=12),7.17,IF(OR(G105=13,G105=14,G105=15),7.41,IF(OR(G105=16,G105=17,G105=18),7.65,7.91)))))))))), IF(H105="Գ-1", IF(G105=0,4.7,IF(G105=1,4.86,IF(G105=2,5.01,IF(G105=3,5.18,IF(OR(G105=5,G105=4),5.35,IF(OR(G105=6,G105=7),5.52,IF(OR(G105=8,G105=9),5.71,IF(OR(G105=10,G105=11,G105=12),5.89,IF(OR(G105=13,G105=14,G105=15),6.09,IF(OR(G105=16,G105=17,G105=18),6.29,6.49)))))))))), IF(H105="Գ-2", IF(G105=0,3.88,IF(G105=1,4.01,IF(G105=2,4.14,IF(G105=3,4.27,IF(OR(G105=5,G105=4),4.41,IF(OR(G105=6,G105=7),4.55,IF(OR(G105=8,G105=9),4.7,IF(OR(G105=10,G105=11,G105=12),4.85,IF(OR(G105=13,G105=14,G105=15),5.01,IF(OR(G105=16,G105=17,G105=18),5.17,5.34)))))))))), IF(H105="Գ-3", IF(G105=0,3.21,IF(G105=1,3.31,IF(G105=2,3.42,IF(G105=3,3.53,IF(OR(G105=5,G105=4),3.64,IF(OR(G105=6,G105=7),3.76,IF(OR(G105=8,G105=9),3.88,IF(OR(G105=10,G105=11,G105=12),4.01,IF(OR(G105=13,G105=14,G105=15),4.13,IF(OR(G105=16,G105=17,G105=18),4.27,4.4)))))))))), IF(H105="Ա-1", IF(G105=0,2.66,IF(G105=1,2.75,IF(G105=2,2.83,IF(G105=3,2.92,IF(OR(G105=5,G105=4),3.02,IF(OR(G105=6,G105=7),3.11,IF(OR(G105=8,G105=9),3.21,IF(OR(G105=10,G105=11,G105=12),3.31,IF(OR(G105=13,G105=14,G105=15),3.42,IF(OR(G105=16,G105=17,G105=18),3.53,3.64)))))))))), IF(H105="Ա-2", IF(G105=0,2.28,IF(G105=1,2.35,IF(G105=2,2.43,IF(G105=3,2.5,IF(OR(G105=5,G105=4),2.58,IF(OR(G105=6,G105=7),2.66,IF(OR(G105=8,G105=9),2.75,IF(OR(G105=10,G105=11,G105=12),2.83,IF(OR(G105=13,G105=14,G105=15),2.92,IF(OR(G105=16,G105=17,G105=18),3.01,3.11)))))))))),IF(H105="Ա-3", IF(G105=0,1.96,IF(G105=1,2.02,IF(G105=2,2.08,IF(G105=3,2.15,IF(OR(G105=5,G105=4),2.21,IF(OR(G105=6,G105=7),2.28,IF(OR(G105=8,G105=9),2.35,IF(OR(G105=10,G105=11,G105=12),2.42,IF(OR(G105=13,G105=14,G105=15),2.5,IF(OR(G105=16,G105=17,G105=18),2.58,2.66)))))))))), IF(H105="Կ-1", IF(G105=0,1.68,IF(G105=1,1.73,IF(G105=2,1.79,IF(G105=3,1.84,IF(OR(G105=5,G105=4),1.9,IF(OR(G105=6,G105=7),1.96,IF(OR(G105=8,G105=9),2.02,IF(OR(G105=10,G105=11,G105=12),2.08,IF(OR(G105=13,G105=14,G105=15),2.14,IF(OR(G105=16,G105=17,G105=18),2.21,2.28)))))))))), IF(H105="Կ-2", IF(G105=0,1.45,IF(G105=1,1.49,IF(G105=2,1.54,IF(G105=3,1.59,IF(OR(G105=5,G105=4),1.63,IF(OR(G105=6,G105=7),1.68,IF(OR(G105=8,G105=9),1.73,IF(OR(G105=10,G105=11,G105=12),1.79,IF(OR(G105=13,G105=14,G105=15),1.84,IF(OR(G105=16,G105=17,G105=18),1.9,1.95)))))))))),IF(H105="Կ-3", IF(G105=0,1.25,IF(G105=1,1.29,IF(G105=2,1.33,IF(G105=3,1.37,IF(OR(G105=5,G105=4),1.41,IF(OR(G105=6,G105=7),1.45,IF(OR(G105=8,G105=9),1.49,IF(OR(G105=10,G105=11,G105=12),1.54,IF(OR(G105=13,G105=14,G105=15),1.58,IF(OR(G105=16,G105=17,G105=18),1.63,1.68)))))))))), "Error"))))))))))))</f>
        <v>2.21</v>
      </c>
      <c r="J105" s="913">
        <v>83200</v>
      </c>
      <c r="K105" s="914">
        <f>+J105*I105</f>
        <v>183872</v>
      </c>
      <c r="L105" s="915">
        <v>0</v>
      </c>
      <c r="M105" s="914">
        <f>+L105+K105</f>
        <v>183872</v>
      </c>
      <c r="N105" s="914">
        <f>+M105*13</f>
        <v>2390336</v>
      </c>
      <c r="O105" s="580">
        <v>1</v>
      </c>
      <c r="P105" s="644">
        <f>+G105+1</f>
        <v>6</v>
      </c>
      <c r="Q105" s="645" t="str">
        <f>+H105</f>
        <v>Ա-3</v>
      </c>
      <c r="R105" s="643">
        <f>IF(O105&lt;1,0,IF(Q105="Բ-1",IF(P105=0,6.94,IF(P105=1,7.17,IF(P105=2,7.41,IF(P105=3,7.66,IF(OR(P105=5,P105=4),7.92,IF(OR(P105=6,P105=7),8.18,IF(OR(P105=8,P105=9),8.46,IF(OR(P105=10,P105=11,P105=12),8.74,IF(OR(P105=13,P105=14,P105=15),9.03,IF(OR(P105=16,P105=17,P105=18),9.33,9.65)))))))))),IF(Q105="Բ-2", IF(P105=0,5.71,IF(P105=1,5.89,IF(P105=2,6.09,IF(P105=3,6.29,IF(OR(P105=5,P105=4),6.5,IF(OR(P105=6,P105=7),6.72,IF(OR(P105=8,P105=9),6.94,IF(OR(P105=10,P105=11,P105=12),7.17,IF(OR(P105=13,P105=14,P105=15),7.41,IF(OR(P105=16,P105=17,P105=18),7.65,7.91)))))))))), IF(Q105="Գ-1", IF(P105=0,4.7,IF(P105=1,4.86,IF(P105=2,5.01,IF(P105=3,5.18,IF(OR(P105=5,P105=4),5.35,IF(OR(P105=6,P105=7),5.52,IF(OR(P105=8,P105=9),5.71,IF(OR(P105=10,P105=11,P105=12),5.89,IF(OR(P105=13,P105=14,P105=15),6.09,IF(OR(P105=16,P105=17,P105=18),6.29,6.49)))))))))), IF(Q105="Գ-2", IF(P105=0,3.88,IF(P105=1,4.01,IF(P105=2,4.14,IF(P105=3,4.27,IF(OR(P105=5,P105=4),4.41,IF(OR(P105=6,P105=7),4.55,IF(OR(P105=8,P105=9),4.7,IF(OR(P105=10,P105=11,P105=12),4.85,IF(OR(P105=13,P105=14,P105=15),5.01,IF(OR(P105=16,P105=17,P105=18),5.17,5.34)))))))))), IF(Q105="Գ-3", IF(P105=0,3.21,IF(P105=1,3.31,IF(P105=2,3.42,IF(P105=3,3.53,IF(OR(P105=5,P105=4),3.64,IF(OR(P105=6,P105=7),3.76,IF(OR(P105=8,P105=9),3.88,IF(OR(P105=10,P105=11,P105=12),4.01,IF(OR(P105=13,P105=14,P105=15),4.13,IF(OR(P105=16,P105=17,P105=18),4.27,4.4)))))))))), IF(Q105="Ա-1", IF(P105=0,2.66,IF(P105=1,2.75,IF(P105=2,2.83,IF(P105=3,2.92,IF(OR(P105=5,P105=4),3.02,IF(OR(P105=6,P105=7),3.11,IF(OR(P105=8,P105=9),3.21,IF(OR(P105=10,P105=11,P105=12),3.31,IF(OR(P105=13,P105=14,P105=15),3.42,IF(OR(P105=16,P105=17,P105=18),3.53,3.64)))))))))), IF(Q105="Ա-2", IF(P105=0,2.28,IF(P105=1,2.35,IF(P105=2,2.43,IF(P105=3,2.5,IF(OR(P105=5,P105=4),2.58,IF(OR(P105=6,P105=7),2.66,IF(OR(P105=8,P105=9),2.75,IF(OR(P105=10,P105=11,P105=12),2.83,IF(OR(P105=13,P105=14,P105=15),2.92,IF(OR(P105=16,P105=17,P105=18),3.01,3.11)))))))))),IF(Q105="Ա-3", IF(P105=0,1.96,IF(P105=1,2.02,IF(P105=2,2.08,IF(P105=3,2.15,IF(OR(P105=5,P105=4),2.21,IF(OR(P105=6,P105=7),2.28,IF(OR(P105=8,P105=9),2.35,IF(OR(P105=10,P105=11,P105=12),2.42,IF(OR(P105=13,P105=14,P105=15),2.5,IF(OR(P105=16,P105=17,P105=18),2.58,2.66)))))))))), IF(Q105="Կ-1", IF(P105=0,1.68,IF(P105=1,1.73,IF(P105=2,1.79,IF(P105=3,1.84,IF(OR(P105=5,P105=4),1.9,IF(OR(P105=6,P105=7),1.96,IF(OR(P105=8,P105=9),2.02,IF(OR(P105=10,P105=11,P105=12),2.08,IF(OR(P105=13,P105=14,P105=15),2.14,IF(OR(P105=16,P105=17,P105=18),2.21,2.28)))))))))), IF(Q105="Կ-2", IF(P105=0,1.45,IF(P105=1,1.49,IF(P105=2,1.54,IF(P105=3,1.59,IF(OR(P105=5,P105=4),1.63,IF(OR(P105=6,P105=7),1.68,IF(OR(P105=8,P105=9),1.73,IF(OR(P105=10,P105=11,P105=12),1.79,IF(OR(P105=13,P105=14,P105=15),1.84,IF(OR(P105=16,P105=17,P105=18),1.9,1.95)))))))))),IF(Q105="Կ-3", IF(P105=0,1.25,IF(P105=1,1.29,IF(P105=2,1.33,IF(P105=3,1.37,IF(OR(P105=5,P105=4),1.41,IF(OR(P105=6,P105=7),1.45,IF(OR(P105=8,P105=9),1.49,IF(OR(P105=10,P105=11,P105=12),1.54,IF(OR(P105=13,P105=14,P105=15),1.58,IF(OR(P105=16,P105=17,P105=18),1.63,1.68)))))))))), "Error"))))))))))))</f>
        <v>2.2799999999999998</v>
      </c>
      <c r="S105" s="776">
        <v>83200</v>
      </c>
      <c r="T105" s="776">
        <f>+S105*R105</f>
        <v>189695.99999999997</v>
      </c>
      <c r="U105" s="777">
        <f>+L105</f>
        <v>0</v>
      </c>
      <c r="V105" s="776">
        <f>+U105+T105</f>
        <v>189695.99999999997</v>
      </c>
      <c r="W105" s="776">
        <f>+V105*13</f>
        <v>2466047.9999999995</v>
      </c>
      <c r="X105" s="580">
        <v>1</v>
      </c>
      <c r="Y105" s="644">
        <f>+P105+1</f>
        <v>7</v>
      </c>
      <c r="Z105" s="645" t="str">
        <f>+Q105</f>
        <v>Ա-3</v>
      </c>
      <c r="AA105" s="643">
        <f>IF(X105&lt;1,0,IF(Z105="Բ-1",IF(Y105=0,6.94,IF(Y105=1,7.17,IF(Y105=2,7.41,IF(Y105=3,7.66,IF(OR(Y105=5,Y105=4),7.92,IF(OR(Y105=6,Y105=7),8.18,IF(OR(Y105=8,Y105=9),8.46,IF(OR(Y105=10,Y105=11,Y105=12),8.74,IF(OR(Y105=13,Y105=14,Y105=15),9.03,IF(OR(Y105=16,Y105=17,Y105=18),9.33,9.65)))))))))),IF(Z105="Բ-2", IF(Y105=0,5.71,IF(Y105=1,5.89,IF(Y105=2,6.09,IF(Y105=3,6.29,IF(OR(Y105=5,Y105=4),6.5,IF(OR(Y105=6,Y105=7),6.72,IF(OR(Y105=8,Y105=9),6.94,IF(OR(Y105=10,Y105=11,Y105=12),7.17,IF(OR(Y105=13,Y105=14,Y105=15),7.41,IF(OR(Y105=16,Y105=17,Y105=18),7.65,7.91)))))))))), IF(Z105="Գ-1", IF(Y105=0,4.7,IF(Y105=1,4.86,IF(Y105=2,5.01,IF(Y105=3,5.18,IF(OR(Y105=5,Y105=4),5.35,IF(OR(Y105=6,Y105=7),5.52,IF(OR(Y105=8,Y105=9),5.71,IF(OR(Y105=10,Y105=11,Y105=12),5.89,IF(OR(Y105=13,Y105=14,Y105=15),6.09,IF(OR(Y105=16,Y105=17,Y105=18),6.29,6.49)))))))))), IF(Z105="Գ-2", IF(Y105=0,3.88,IF(Y105=1,4.01,IF(Y105=2,4.14,IF(Y105=3,4.27,IF(OR(Y105=5,Y105=4),4.41,IF(OR(Y105=6,Y105=7),4.55,IF(OR(Y105=8,Y105=9),4.7,IF(OR(Y105=10,Y105=11,Y105=12),4.85,IF(OR(Y105=13,Y105=14,Y105=15),5.01,IF(OR(Y105=16,Y105=17,Y105=18),5.17,5.34)))))))))), IF(Z105="Գ-3", IF(Y105=0,3.21,IF(Y105=1,3.31,IF(Y105=2,3.42,IF(Y105=3,3.53,IF(OR(Y105=5,Y105=4),3.64,IF(OR(Y105=6,Y105=7),3.76,IF(OR(Y105=8,Y105=9),3.88,IF(OR(Y105=10,Y105=11,Y105=12),4.01,IF(OR(Y105=13,Y105=14,Y105=15),4.13,IF(OR(Y105=16,Y105=17,Y105=18),4.27,4.4)))))))))), IF(Z105="Ա-1", IF(Y105=0,2.66,IF(Y105=1,2.75,IF(Y105=2,2.83,IF(Y105=3,2.92,IF(OR(Y105=5,Y105=4),3.02,IF(OR(Y105=6,Y105=7),3.11,IF(OR(Y105=8,Y105=9),3.21,IF(OR(Y105=10,Y105=11,Y105=12),3.31,IF(OR(Y105=13,Y105=14,Y105=15),3.42,IF(OR(Y105=16,Y105=17,Y105=18),3.53,3.64)))))))))), IF(Z105="Ա-2", IF(Y105=0,2.28,IF(Y105=1,2.35,IF(Y105=2,2.43,IF(Y105=3,2.5,IF(OR(Y105=5,Y105=4),2.58,IF(OR(Y105=6,Y105=7),2.66,IF(OR(Y105=8,Y105=9),2.75,IF(OR(Y105=10,Y105=11,Y105=12),2.83,IF(OR(Y105=13,Y105=14,Y105=15),2.92,IF(OR(Y105=16,Y105=17,Y105=18),3.01,3.11)))))))))),IF(Z105="Ա-3", IF(Y105=0,1.96,IF(Y105=1,2.02,IF(Y105=2,2.08,IF(Y105=3,2.15,IF(OR(Y105=5,Y105=4),2.21,IF(OR(Y105=6,Y105=7),2.28,IF(OR(Y105=8,Y105=9),2.35,IF(OR(Y105=10,Y105=11,Y105=12),2.42,IF(OR(Y105=13,Y105=14,Y105=15),2.5,IF(OR(Y105=16,Y105=17,Y105=18),2.58,2.66)))))))))), IF(Z105="Կ-1", IF(Y105=0,1.68,IF(Y105=1,1.73,IF(Y105=2,1.79,IF(Y105=3,1.84,IF(OR(Y105=5,Y105=4),1.9,IF(OR(Y105=6,Y105=7),1.96,IF(OR(Y105=8,Y105=9),2.02,IF(OR(Y105=10,Y105=11,Y105=12),2.08,IF(OR(Y105=13,Y105=14,Y105=15),2.14,IF(OR(Y105=16,Y105=17,Y105=18),2.21,2.28)))))))))), IF(Z105="Կ-2", IF(Y105=0,1.45,IF(Y105=1,1.49,IF(Y105=2,1.54,IF(Y105=3,1.59,IF(OR(Y105=5,Y105=4),1.63,IF(OR(Y105=6,Y105=7),1.68,IF(OR(Y105=8,Y105=9),1.73,IF(OR(Y105=10,Y105=11,Y105=12),1.79,IF(OR(Y105=13,Y105=14,Y105=15),1.84,IF(OR(Y105=16,Y105=17,Y105=18),1.9,1.95)))))))))),IF(Z105="Կ-3", IF(Y105=0,1.25,IF(Y105=1,1.29,IF(Y105=2,1.33,IF(Y105=3,1.37,IF(OR(Y105=5,Y105=4),1.41,IF(OR(Y105=6,Y105=7),1.45,IF(OR(Y105=8,Y105=9),1.49,IF(OR(Y105=10,Y105=11,Y105=12),1.54,IF(OR(Y105=13,Y105=14,Y105=15),1.58,IF(OR(Y105=16,Y105=17,Y105=18),1.63,1.68)))))))))), "Error"))))))))))))</f>
        <v>2.2799999999999998</v>
      </c>
      <c r="AB105" s="776">
        <v>83200</v>
      </c>
      <c r="AC105" s="776">
        <f>+AB105*AA105</f>
        <v>189695.99999999997</v>
      </c>
      <c r="AD105" s="777">
        <f>+U105</f>
        <v>0</v>
      </c>
      <c r="AE105" s="776">
        <f t="shared" ref="AE105:AE133" si="52">+AD105+AC105</f>
        <v>189695.99999999997</v>
      </c>
      <c r="AF105" s="776">
        <f>+AE105*13</f>
        <v>2466047.9999999995</v>
      </c>
      <c r="AG105" s="580">
        <v>1</v>
      </c>
      <c r="AH105" s="644">
        <f>+Y105+1</f>
        <v>8</v>
      </c>
      <c r="AI105" s="645" t="str">
        <f>+Z105</f>
        <v>Ա-3</v>
      </c>
      <c r="AJ105" s="643">
        <f>IF(AG105&lt;1,0,IF(AI105="Բ-1",IF(AH105=0,6.94,IF(AH105=1,7.17,IF(AH105=2,7.41,IF(AH105=3,7.66,IF(OR(AH105=5,AH105=4),7.92,IF(OR(AH105=6,AH105=7),8.18,IF(OR(AH105=8,AH105=9),8.46,IF(OR(AH105=10,AH105=11,AH105=12),8.74,IF(OR(AH105=13,AH105=14,AH105=15),9.03,IF(OR(AH105=16,AH105=17,AH105=18),9.33,9.65)))))))))),IF(AI105="Բ-2", IF(AH105=0,5.71,IF(AH105=1,5.89,IF(AH105=2,6.09,IF(AH105=3,6.29,IF(OR(AH105=5,AH105=4),6.5,IF(OR(AH105=6,AH105=7),6.72,IF(OR(AH105=8,AH105=9),6.94,IF(OR(AH105=10,AH105=11,AH105=12),7.17,IF(OR(AH105=13,AH105=14,AH105=15),7.41,IF(OR(AH105=16,AH105=17,AH105=18),7.65,7.91)))))))))), IF(AI105="Գ-1", IF(AH105=0,4.7,IF(AH105=1,4.86,IF(AH105=2,5.01,IF(AH105=3,5.18,IF(OR(AH105=5,AH105=4),5.35,IF(OR(AH105=6,AH105=7),5.52,IF(OR(AH105=8,AH105=9),5.71,IF(OR(AH105=10,AH105=11,AH105=12),5.89,IF(OR(AH105=13,AH105=14,AH105=15),6.09,IF(OR(AH105=16,AH105=17,AH105=18),6.29,6.49)))))))))), IF(AI105="Գ-2", IF(AH105=0,3.88,IF(AH105=1,4.01,IF(AH105=2,4.14,IF(AH105=3,4.27,IF(OR(AH105=5,AH105=4),4.41,IF(OR(AH105=6,AH105=7),4.55,IF(OR(AH105=8,AH105=9),4.7,IF(OR(AH105=10,AH105=11,AH105=12),4.85,IF(OR(AH105=13,AH105=14,AH105=15),5.01,IF(OR(AH105=16,AH105=17,AH105=18),5.17,5.34)))))))))), IF(AI105="Գ-3", IF(AH105=0,3.21,IF(AH105=1,3.31,IF(AH105=2,3.42,IF(AH105=3,3.53,IF(OR(AH105=5,AH105=4),3.64,IF(OR(AH105=6,AH105=7),3.76,IF(OR(AH105=8,AH105=9),3.88,IF(OR(AH105=10,AH105=11,AH105=12),4.01,IF(OR(AH105=13,AH105=14,AH105=15),4.13,IF(OR(AH105=16,AH105=17,AH105=18),4.27,4.4)))))))))), IF(AI105="Ա-1", IF(AH105=0,2.66,IF(AH105=1,2.75,IF(AH105=2,2.83,IF(AH105=3,2.92,IF(OR(AH105=5,AH105=4),3.02,IF(OR(AH105=6,AH105=7),3.11,IF(OR(AH105=8,AH105=9),3.21,IF(OR(AH105=10,AH105=11,AH105=12),3.31,IF(OR(AH105=13,AH105=14,AH105=15),3.42,IF(OR(AH105=16,AH105=17,AH105=18),3.53,3.64)))))))))), IF(AI105="Ա-2", IF(AH105=0,2.28,IF(AH105=1,2.35,IF(AH105=2,2.43,IF(AH105=3,2.5,IF(OR(AH105=5,AH105=4),2.58,IF(OR(AH105=6,AH105=7),2.66,IF(OR(AH105=8,AH105=9),2.75,IF(OR(AH105=10,AH105=11,AH105=12),2.83,IF(OR(AH105=13,AH105=14,AH105=15),2.92,IF(OR(AH105=16,AH105=17,AH105=18),3.01,3.11)))))))))),IF(AI105="Ա-3", IF(AH105=0,1.96,IF(AH105=1,2.02,IF(AH105=2,2.08,IF(AH105=3,2.15,IF(OR(AH105=5,AH105=4),2.21,IF(OR(AH105=6,AH105=7),2.28,IF(OR(AH105=8,AH105=9),2.35,IF(OR(AH105=10,AH105=11,AH105=12),2.42,IF(OR(AH105=13,AH105=14,AH105=15),2.5,IF(OR(AH105=16,AH105=17,AH105=18),2.58,2.66)))))))))), IF(AI105="Կ-1", IF(AH105=0,1.68,IF(AH105=1,1.73,IF(AH105=2,1.79,IF(AH105=3,1.84,IF(OR(AH105=5,AH105=4),1.9,IF(OR(AH105=6,AH105=7),1.96,IF(OR(AH105=8,AH105=9),2.02,IF(OR(AH105=10,AH105=11,AH105=12),2.08,IF(OR(AH105=13,AH105=14,AH105=15),2.14,IF(OR(AH105=16,AH105=17,AH105=18),2.21,2.28)))))))))), IF(AI105="Կ-2", IF(AH105=0,1.45,IF(AH105=1,1.49,IF(AH105=2,1.54,IF(AH105=3,1.59,IF(OR(AH105=5,AH105=4),1.63,IF(OR(AH105=6,AH105=7),1.68,IF(OR(AH105=8,AH105=9),1.73,IF(OR(AH105=10,AH105=11,AH105=12),1.79,IF(OR(AH105=13,AH105=14,AH105=15),1.84,IF(OR(AH105=16,AH105=17,AH105=18),1.9,1.95)))))))))),IF(AI105="Կ-3", IF(AH105=0,1.25,IF(AH105=1,1.29,IF(AH105=2,1.33,IF(AH105=3,1.37,IF(OR(AH105=5,AH105=4),1.41,IF(OR(AH105=6,AH105=7),1.45,IF(OR(AH105=8,AH105=9),1.49,IF(OR(AH105=10,AH105=11,AH105=12),1.54,IF(OR(AH105=13,AH105=14,AH105=15),1.58,IF(OR(AH105=16,AH105=17,AH105=18),1.63,1.68)))))))))), "Error"))))))))))))</f>
        <v>2.35</v>
      </c>
      <c r="AK105" s="776">
        <v>83200</v>
      </c>
      <c r="AL105" s="776">
        <f>+AK105*AJ105</f>
        <v>195520</v>
      </c>
      <c r="AM105" s="777">
        <f>+AD105</f>
        <v>0</v>
      </c>
      <c r="AN105" s="776">
        <f>+AM105+AL105</f>
        <v>195520</v>
      </c>
      <c r="AO105" s="776">
        <f>+AN105*13</f>
        <v>2541760</v>
      </c>
    </row>
    <row r="106" spans="1:41" s="760" customFormat="1" ht="27" customHeight="1">
      <c r="A106" s="853">
        <v>64</v>
      </c>
      <c r="B106" s="903" t="s">
        <v>1622</v>
      </c>
      <c r="C106" s="904" t="s">
        <v>1961</v>
      </c>
      <c r="D106" s="904" t="s">
        <v>2292</v>
      </c>
      <c r="E106" s="903" t="s">
        <v>1238</v>
      </c>
      <c r="F106" s="853">
        <v>1</v>
      </c>
      <c r="G106" s="911">
        <v>9</v>
      </c>
      <c r="H106" s="915" t="s">
        <v>86</v>
      </c>
      <c r="I106" s="912">
        <f t="shared" si="0"/>
        <v>2.02</v>
      </c>
      <c r="J106" s="913">
        <v>83200</v>
      </c>
      <c r="K106" s="914">
        <f t="shared" si="51"/>
        <v>168064</v>
      </c>
      <c r="L106" s="915">
        <v>0</v>
      </c>
      <c r="M106" s="914">
        <f t="shared" si="17"/>
        <v>168064</v>
      </c>
      <c r="N106" s="914">
        <f t="shared" si="18"/>
        <v>2184832</v>
      </c>
      <c r="O106" s="580">
        <v>1</v>
      </c>
      <c r="P106" s="644">
        <f t="shared" si="1"/>
        <v>10</v>
      </c>
      <c r="Q106" s="645" t="str">
        <f t="shared" si="2"/>
        <v>Կ-1</v>
      </c>
      <c r="R106" s="643">
        <f t="shared" si="3"/>
        <v>2.08</v>
      </c>
      <c r="S106" s="776">
        <v>83200</v>
      </c>
      <c r="T106" s="776">
        <f t="shared" si="4"/>
        <v>173056</v>
      </c>
      <c r="U106" s="777">
        <f t="shared" si="5"/>
        <v>0</v>
      </c>
      <c r="V106" s="776">
        <f t="shared" si="19"/>
        <v>173056</v>
      </c>
      <c r="W106" s="776">
        <f t="shared" si="20"/>
        <v>2249728</v>
      </c>
      <c r="X106" s="580">
        <v>1</v>
      </c>
      <c r="Y106" s="644">
        <f t="shared" si="6"/>
        <v>11</v>
      </c>
      <c r="Z106" s="645" t="str">
        <f t="shared" si="7"/>
        <v>Կ-1</v>
      </c>
      <c r="AA106" s="643">
        <f t="shared" si="8"/>
        <v>2.08</v>
      </c>
      <c r="AB106" s="776">
        <v>83200</v>
      </c>
      <c r="AC106" s="776">
        <f t="shared" si="9"/>
        <v>173056</v>
      </c>
      <c r="AD106" s="777">
        <f t="shared" si="10"/>
        <v>0</v>
      </c>
      <c r="AE106" s="776">
        <f t="shared" si="52"/>
        <v>173056</v>
      </c>
      <c r="AF106" s="776">
        <f t="shared" si="21"/>
        <v>2249728</v>
      </c>
      <c r="AG106" s="580">
        <v>1</v>
      </c>
      <c r="AH106" s="644">
        <f t="shared" si="12"/>
        <v>12</v>
      </c>
      <c r="AI106" s="645" t="str">
        <f t="shared" si="13"/>
        <v>Կ-1</v>
      </c>
      <c r="AJ106" s="643">
        <f t="shared" si="14"/>
        <v>2.08</v>
      </c>
      <c r="AK106" s="776">
        <v>83200</v>
      </c>
      <c r="AL106" s="776">
        <f t="shared" si="15"/>
        <v>173056</v>
      </c>
      <c r="AM106" s="777">
        <f t="shared" si="16"/>
        <v>0</v>
      </c>
      <c r="AN106" s="776">
        <f t="shared" si="22"/>
        <v>173056</v>
      </c>
      <c r="AO106" s="776">
        <f t="shared" si="23"/>
        <v>2249728</v>
      </c>
    </row>
    <row r="107" spans="1:41" s="760" customFormat="1" ht="17.25" customHeight="1">
      <c r="A107" s="853">
        <v>65</v>
      </c>
      <c r="B107" s="903" t="s">
        <v>799</v>
      </c>
      <c r="C107" s="904" t="s">
        <v>1960</v>
      </c>
      <c r="D107" s="904" t="s">
        <v>2287</v>
      </c>
      <c r="E107" s="903" t="s">
        <v>1238</v>
      </c>
      <c r="F107" s="853">
        <v>1</v>
      </c>
      <c r="G107" s="911">
        <v>20</v>
      </c>
      <c r="H107" s="915" t="s">
        <v>86</v>
      </c>
      <c r="I107" s="912">
        <f t="shared" ref="I107:I133" si="53">IF(F107&lt;1,0,IF(H107="Բ-1",IF(G107=0,6.94,IF(G107=1,7.17,IF(G107=2,7.41,IF(G107=3,7.66,IF(OR(G107=5,G107=4),7.92,IF(OR(G107=6,G107=7),8.18,IF(OR(G107=8,G107=9),8.46,IF(OR(G107=10,G107=11,G107=12),8.74,IF(OR(G107=13,G107=14,G107=15),9.03,IF(OR(G107=16,G107=17,G107=18),9.33,9.65)))))))))),IF(H107="Բ-2", IF(G107=0,5.71,IF(G107=1,5.89,IF(G107=2,6.09,IF(G107=3,6.29,IF(OR(G107=5,G107=4),6.5,IF(OR(G107=6,G107=7),6.72,IF(OR(G107=8,G107=9),6.94,IF(OR(G107=10,G107=11,G107=12),7.17,IF(OR(G107=13,G107=14,G107=15),7.41,IF(OR(G107=16,G107=17,G107=18),7.65,7.91)))))))))), IF(H107="Գ-1", IF(G107=0,4.7,IF(G107=1,4.86,IF(G107=2,5.01,IF(G107=3,5.18,IF(OR(G107=5,G107=4),5.35,IF(OR(G107=6,G107=7),5.52,IF(OR(G107=8,G107=9),5.71,IF(OR(G107=10,G107=11,G107=12),5.89,IF(OR(G107=13,G107=14,G107=15),6.09,IF(OR(G107=16,G107=17,G107=18),6.29,6.49)))))))))), IF(H107="Գ-2", IF(G107=0,3.88,IF(G107=1,4.01,IF(G107=2,4.14,IF(G107=3,4.27,IF(OR(G107=5,G107=4),4.41,IF(OR(G107=6,G107=7),4.55,IF(OR(G107=8,G107=9),4.7,IF(OR(G107=10,G107=11,G107=12),4.85,IF(OR(G107=13,G107=14,G107=15),5.01,IF(OR(G107=16,G107=17,G107=18),5.17,5.34)))))))))), IF(H107="Գ-3", IF(G107=0,3.21,IF(G107=1,3.31,IF(G107=2,3.42,IF(G107=3,3.53,IF(OR(G107=5,G107=4),3.64,IF(OR(G107=6,G107=7),3.76,IF(OR(G107=8,G107=9),3.88,IF(OR(G107=10,G107=11,G107=12),4.01,IF(OR(G107=13,G107=14,G107=15),4.13,IF(OR(G107=16,G107=17,G107=18),4.27,4.4)))))))))), IF(H107="Ա-1", IF(G107=0,2.66,IF(G107=1,2.75,IF(G107=2,2.83,IF(G107=3,2.92,IF(OR(G107=5,G107=4),3.02,IF(OR(G107=6,G107=7),3.11,IF(OR(G107=8,G107=9),3.21,IF(OR(G107=10,G107=11,G107=12),3.31,IF(OR(G107=13,G107=14,G107=15),3.42,IF(OR(G107=16,G107=17,G107=18),3.53,3.64)))))))))), IF(H107="Ա-2", IF(G107=0,2.28,IF(G107=1,2.35,IF(G107=2,2.43,IF(G107=3,2.5,IF(OR(G107=5,G107=4),2.58,IF(OR(G107=6,G107=7),2.66,IF(OR(G107=8,G107=9),2.75,IF(OR(G107=10,G107=11,G107=12),2.83,IF(OR(G107=13,G107=14,G107=15),2.92,IF(OR(G107=16,G107=17,G107=18),3.01,3.11)))))))))),IF(H107="Ա-3", IF(G107=0,1.96,IF(G107=1,2.02,IF(G107=2,2.08,IF(G107=3,2.15,IF(OR(G107=5,G107=4),2.21,IF(OR(G107=6,G107=7),2.28,IF(OR(G107=8,G107=9),2.35,IF(OR(G107=10,G107=11,G107=12),2.42,IF(OR(G107=13,G107=14,G107=15),2.5,IF(OR(G107=16,G107=17,G107=18),2.58,2.66)))))))))), IF(H107="Կ-1", IF(G107=0,1.68,IF(G107=1,1.73,IF(G107=2,1.79,IF(G107=3,1.84,IF(OR(G107=5,G107=4),1.9,IF(OR(G107=6,G107=7),1.96,IF(OR(G107=8,G107=9),2.02,IF(OR(G107=10,G107=11,G107=12),2.08,IF(OR(G107=13,G107=14,G107=15),2.14,IF(OR(G107=16,G107=17,G107=18),2.21,2.28)))))))))), IF(H107="Կ-2", IF(G107=0,1.45,IF(G107=1,1.49,IF(G107=2,1.54,IF(G107=3,1.59,IF(OR(G107=5,G107=4),1.63,IF(OR(G107=6,G107=7),1.68,IF(OR(G107=8,G107=9),1.73,IF(OR(G107=10,G107=11,G107=12),1.79,IF(OR(G107=13,G107=14,G107=15),1.84,IF(OR(G107=16,G107=17,G107=18),1.9,1.95)))))))))),IF(H107="Կ-3", IF(G107=0,1.25,IF(G107=1,1.29,IF(G107=2,1.33,IF(G107=3,1.37,IF(OR(G107=5,G107=4),1.41,IF(OR(G107=6,G107=7),1.45,IF(OR(G107=8,G107=9),1.49,IF(OR(G107=10,G107=11,G107=12),1.54,IF(OR(G107=13,G107=14,G107=15),1.58,IF(OR(G107=16,G107=17,G107=18),1.63,1.68)))))))))), "Error"))))))))))))</f>
        <v>2.2799999999999998</v>
      </c>
      <c r="J107" s="913">
        <v>83200</v>
      </c>
      <c r="K107" s="914">
        <f t="shared" si="51"/>
        <v>189695.99999999997</v>
      </c>
      <c r="L107" s="915">
        <v>0</v>
      </c>
      <c r="M107" s="914">
        <f t="shared" si="17"/>
        <v>189695.99999999997</v>
      </c>
      <c r="N107" s="914">
        <f t="shared" si="18"/>
        <v>2466047.9999999995</v>
      </c>
      <c r="O107" s="580">
        <v>1</v>
      </c>
      <c r="P107" s="644">
        <f t="shared" ref="P107:P133" si="54">+G107+1</f>
        <v>21</v>
      </c>
      <c r="Q107" s="645" t="str">
        <f t="shared" si="2"/>
        <v>Կ-1</v>
      </c>
      <c r="R107" s="643">
        <f t="shared" si="3"/>
        <v>2.2799999999999998</v>
      </c>
      <c r="S107" s="776">
        <v>83200</v>
      </c>
      <c r="T107" s="776">
        <f t="shared" si="4"/>
        <v>189695.99999999997</v>
      </c>
      <c r="U107" s="777">
        <f t="shared" si="5"/>
        <v>0</v>
      </c>
      <c r="V107" s="776">
        <f t="shared" si="19"/>
        <v>189695.99999999997</v>
      </c>
      <c r="W107" s="776">
        <f t="shared" si="20"/>
        <v>2466047.9999999995</v>
      </c>
      <c r="X107" s="580">
        <v>1</v>
      </c>
      <c r="Y107" s="644">
        <f t="shared" si="6"/>
        <v>22</v>
      </c>
      <c r="Z107" s="645" t="str">
        <f t="shared" si="7"/>
        <v>Կ-1</v>
      </c>
      <c r="AA107" s="643">
        <f t="shared" si="8"/>
        <v>2.2799999999999998</v>
      </c>
      <c r="AB107" s="776">
        <v>83200</v>
      </c>
      <c r="AC107" s="776">
        <f t="shared" si="9"/>
        <v>189695.99999999997</v>
      </c>
      <c r="AD107" s="777">
        <f t="shared" si="10"/>
        <v>0</v>
      </c>
      <c r="AE107" s="776">
        <f t="shared" si="52"/>
        <v>189695.99999999997</v>
      </c>
      <c r="AF107" s="776">
        <f t="shared" si="21"/>
        <v>2466047.9999999995</v>
      </c>
      <c r="AG107" s="580">
        <v>1</v>
      </c>
      <c r="AH107" s="644">
        <f t="shared" si="12"/>
        <v>23</v>
      </c>
      <c r="AI107" s="645" t="str">
        <f t="shared" si="13"/>
        <v>Կ-1</v>
      </c>
      <c r="AJ107" s="643">
        <f t="shared" si="14"/>
        <v>2.2799999999999998</v>
      </c>
      <c r="AK107" s="776">
        <v>83200</v>
      </c>
      <c r="AL107" s="776">
        <f t="shared" si="15"/>
        <v>189695.99999999997</v>
      </c>
      <c r="AM107" s="777">
        <f t="shared" si="16"/>
        <v>0</v>
      </c>
      <c r="AN107" s="776">
        <f t="shared" si="22"/>
        <v>189695.99999999997</v>
      </c>
      <c r="AO107" s="776">
        <f t="shared" si="23"/>
        <v>2466047.9999999995</v>
      </c>
    </row>
    <row r="108" spans="1:41" s="760" customFormat="1" ht="14.25">
      <c r="A108" s="853">
        <v>66</v>
      </c>
      <c r="B108" s="903" t="s">
        <v>1922</v>
      </c>
      <c r="C108" s="904" t="s">
        <v>1961</v>
      </c>
      <c r="D108" s="904" t="s">
        <v>2298</v>
      </c>
      <c r="E108" s="903" t="s">
        <v>1238</v>
      </c>
      <c r="F108" s="853">
        <v>1</v>
      </c>
      <c r="G108" s="911">
        <v>6</v>
      </c>
      <c r="H108" s="915" t="s">
        <v>86</v>
      </c>
      <c r="I108" s="912">
        <f t="shared" si="53"/>
        <v>1.96</v>
      </c>
      <c r="J108" s="913">
        <v>83200</v>
      </c>
      <c r="K108" s="914">
        <f>+J108*I108</f>
        <v>163072</v>
      </c>
      <c r="L108" s="915">
        <v>0</v>
      </c>
      <c r="M108" s="914">
        <f t="shared" ref="M108:M133" si="55">+L108+K108</f>
        <v>163072</v>
      </c>
      <c r="N108" s="914">
        <f t="shared" ref="N108:N133" si="56">+M108*13</f>
        <v>2119936</v>
      </c>
      <c r="O108" s="580">
        <v>1</v>
      </c>
      <c r="P108" s="644">
        <f t="shared" si="54"/>
        <v>7</v>
      </c>
      <c r="Q108" s="645" t="str">
        <f t="shared" si="2"/>
        <v>Կ-1</v>
      </c>
      <c r="R108" s="643">
        <f t="shared" si="3"/>
        <v>1.96</v>
      </c>
      <c r="S108" s="776">
        <v>83200</v>
      </c>
      <c r="T108" s="776">
        <f t="shared" si="4"/>
        <v>163072</v>
      </c>
      <c r="U108" s="777">
        <f t="shared" si="5"/>
        <v>0</v>
      </c>
      <c r="V108" s="776">
        <f t="shared" ref="V108:V133" si="57">+U108+T108</f>
        <v>163072</v>
      </c>
      <c r="W108" s="776">
        <f t="shared" ref="W108:W133" si="58">+V108*13</f>
        <v>2119936</v>
      </c>
      <c r="X108" s="580">
        <v>1</v>
      </c>
      <c r="Y108" s="644">
        <f t="shared" si="6"/>
        <v>8</v>
      </c>
      <c r="Z108" s="645" t="str">
        <f t="shared" si="7"/>
        <v>Կ-1</v>
      </c>
      <c r="AA108" s="643">
        <f t="shared" si="8"/>
        <v>2.02</v>
      </c>
      <c r="AB108" s="776">
        <v>83200</v>
      </c>
      <c r="AC108" s="776">
        <f t="shared" si="9"/>
        <v>168064</v>
      </c>
      <c r="AD108" s="777">
        <f t="shared" si="10"/>
        <v>0</v>
      </c>
      <c r="AE108" s="776">
        <f t="shared" si="52"/>
        <v>168064</v>
      </c>
      <c r="AF108" s="776">
        <f t="shared" ref="AF108:AF133" si="59">+AE108*13</f>
        <v>2184832</v>
      </c>
      <c r="AG108" s="580">
        <v>1</v>
      </c>
      <c r="AH108" s="644">
        <f t="shared" si="12"/>
        <v>9</v>
      </c>
      <c r="AI108" s="645" t="str">
        <f t="shared" si="13"/>
        <v>Կ-1</v>
      </c>
      <c r="AJ108" s="643">
        <f t="shared" si="14"/>
        <v>2.02</v>
      </c>
      <c r="AK108" s="776">
        <v>83200</v>
      </c>
      <c r="AL108" s="776">
        <f t="shared" si="15"/>
        <v>168064</v>
      </c>
      <c r="AM108" s="777">
        <f t="shared" si="16"/>
        <v>0</v>
      </c>
      <c r="AN108" s="776">
        <f t="shared" ref="AN108:AN133" si="60">+AM108+AL108</f>
        <v>168064</v>
      </c>
      <c r="AO108" s="776">
        <f t="shared" ref="AO108:AO133" si="61">+AN108*13</f>
        <v>2184832</v>
      </c>
    </row>
    <row r="109" spans="1:41" s="760" customFormat="1" ht="14.25">
      <c r="A109" s="853">
        <v>67</v>
      </c>
      <c r="B109" s="903" t="s">
        <v>1391</v>
      </c>
      <c r="C109" s="904" t="s">
        <v>1961</v>
      </c>
      <c r="D109" s="904" t="s">
        <v>2301</v>
      </c>
      <c r="E109" s="903" t="s">
        <v>1238</v>
      </c>
      <c r="F109" s="853">
        <v>1</v>
      </c>
      <c r="G109" s="911">
        <v>5</v>
      </c>
      <c r="H109" s="915" t="s">
        <v>86</v>
      </c>
      <c r="I109" s="912">
        <f t="shared" si="53"/>
        <v>1.9</v>
      </c>
      <c r="J109" s="913">
        <v>83200</v>
      </c>
      <c r="K109" s="914">
        <f t="shared" si="51"/>
        <v>158080</v>
      </c>
      <c r="L109" s="915">
        <v>0</v>
      </c>
      <c r="M109" s="914">
        <f t="shared" si="55"/>
        <v>158080</v>
      </c>
      <c r="N109" s="914">
        <f t="shared" si="56"/>
        <v>2055040</v>
      </c>
      <c r="O109" s="580">
        <v>1</v>
      </c>
      <c r="P109" s="644">
        <f t="shared" si="54"/>
        <v>6</v>
      </c>
      <c r="Q109" s="645" t="str">
        <f t="shared" si="2"/>
        <v>Կ-1</v>
      </c>
      <c r="R109" s="643">
        <f t="shared" si="3"/>
        <v>1.96</v>
      </c>
      <c r="S109" s="776">
        <v>83200</v>
      </c>
      <c r="T109" s="776">
        <f t="shared" si="4"/>
        <v>163072</v>
      </c>
      <c r="U109" s="777">
        <f t="shared" si="5"/>
        <v>0</v>
      </c>
      <c r="V109" s="776">
        <f t="shared" si="57"/>
        <v>163072</v>
      </c>
      <c r="W109" s="776">
        <f t="shared" si="58"/>
        <v>2119936</v>
      </c>
      <c r="X109" s="580">
        <v>1</v>
      </c>
      <c r="Y109" s="644">
        <f t="shared" si="6"/>
        <v>7</v>
      </c>
      <c r="Z109" s="645" t="str">
        <f t="shared" si="7"/>
        <v>Կ-1</v>
      </c>
      <c r="AA109" s="643">
        <f t="shared" si="8"/>
        <v>1.96</v>
      </c>
      <c r="AB109" s="776">
        <v>83200</v>
      </c>
      <c r="AC109" s="776">
        <f t="shared" si="9"/>
        <v>163072</v>
      </c>
      <c r="AD109" s="777">
        <f t="shared" si="10"/>
        <v>0</v>
      </c>
      <c r="AE109" s="776">
        <f t="shared" si="52"/>
        <v>163072</v>
      </c>
      <c r="AF109" s="776">
        <f t="shared" si="59"/>
        <v>2119936</v>
      </c>
      <c r="AG109" s="580">
        <v>1</v>
      </c>
      <c r="AH109" s="644">
        <f t="shared" si="12"/>
        <v>8</v>
      </c>
      <c r="AI109" s="645" t="str">
        <f t="shared" si="13"/>
        <v>Կ-1</v>
      </c>
      <c r="AJ109" s="643">
        <f t="shared" si="14"/>
        <v>2.02</v>
      </c>
      <c r="AK109" s="776">
        <v>83200</v>
      </c>
      <c r="AL109" s="776">
        <f t="shared" si="15"/>
        <v>168064</v>
      </c>
      <c r="AM109" s="777">
        <f t="shared" si="16"/>
        <v>0</v>
      </c>
      <c r="AN109" s="776">
        <f t="shared" si="60"/>
        <v>168064</v>
      </c>
      <c r="AO109" s="776">
        <f t="shared" si="61"/>
        <v>2184832</v>
      </c>
    </row>
    <row r="110" spans="1:41" s="760" customFormat="1" ht="14.25">
      <c r="A110" s="853">
        <v>68</v>
      </c>
      <c r="B110" s="903" t="s">
        <v>1662</v>
      </c>
      <c r="C110" s="904" t="s">
        <v>1961</v>
      </c>
      <c r="D110" s="904" t="s">
        <v>2369</v>
      </c>
      <c r="E110" s="903" t="s">
        <v>1238</v>
      </c>
      <c r="F110" s="853">
        <v>1</v>
      </c>
      <c r="G110" s="911">
        <v>4</v>
      </c>
      <c r="H110" s="915" t="s">
        <v>86</v>
      </c>
      <c r="I110" s="912">
        <f t="shared" si="53"/>
        <v>1.9</v>
      </c>
      <c r="J110" s="913">
        <v>83200</v>
      </c>
      <c r="K110" s="914">
        <f t="shared" si="51"/>
        <v>158080</v>
      </c>
      <c r="L110" s="915">
        <v>0</v>
      </c>
      <c r="M110" s="914">
        <f t="shared" si="55"/>
        <v>158080</v>
      </c>
      <c r="N110" s="914">
        <f t="shared" si="56"/>
        <v>2055040</v>
      </c>
      <c r="O110" s="580">
        <v>1</v>
      </c>
      <c r="P110" s="644">
        <f t="shared" si="54"/>
        <v>5</v>
      </c>
      <c r="Q110" s="645" t="str">
        <f t="shared" si="2"/>
        <v>Կ-1</v>
      </c>
      <c r="R110" s="643">
        <f t="shared" si="3"/>
        <v>1.9</v>
      </c>
      <c r="S110" s="776">
        <v>83200</v>
      </c>
      <c r="T110" s="776">
        <f t="shared" si="4"/>
        <v>158080</v>
      </c>
      <c r="U110" s="777">
        <f t="shared" si="5"/>
        <v>0</v>
      </c>
      <c r="V110" s="776">
        <f t="shared" si="57"/>
        <v>158080</v>
      </c>
      <c r="W110" s="776">
        <f t="shared" si="58"/>
        <v>2055040</v>
      </c>
      <c r="X110" s="580">
        <v>1</v>
      </c>
      <c r="Y110" s="644">
        <f t="shared" si="6"/>
        <v>6</v>
      </c>
      <c r="Z110" s="645" t="str">
        <f t="shared" si="7"/>
        <v>Կ-1</v>
      </c>
      <c r="AA110" s="643">
        <f t="shared" si="8"/>
        <v>1.96</v>
      </c>
      <c r="AB110" s="776">
        <v>83200</v>
      </c>
      <c r="AC110" s="776">
        <f t="shared" si="9"/>
        <v>163072</v>
      </c>
      <c r="AD110" s="777">
        <f t="shared" si="10"/>
        <v>0</v>
      </c>
      <c r="AE110" s="776">
        <f t="shared" si="52"/>
        <v>163072</v>
      </c>
      <c r="AF110" s="776">
        <f t="shared" si="59"/>
        <v>2119936</v>
      </c>
      <c r="AG110" s="580">
        <v>1</v>
      </c>
      <c r="AH110" s="644">
        <f t="shared" si="12"/>
        <v>7</v>
      </c>
      <c r="AI110" s="645" t="str">
        <f t="shared" si="13"/>
        <v>Կ-1</v>
      </c>
      <c r="AJ110" s="643">
        <f t="shared" si="14"/>
        <v>1.96</v>
      </c>
      <c r="AK110" s="776">
        <v>83200</v>
      </c>
      <c r="AL110" s="776">
        <f t="shared" si="15"/>
        <v>163072</v>
      </c>
      <c r="AM110" s="777">
        <f t="shared" si="16"/>
        <v>0</v>
      </c>
      <c r="AN110" s="776">
        <f t="shared" si="60"/>
        <v>163072</v>
      </c>
      <c r="AO110" s="776">
        <f t="shared" si="61"/>
        <v>2119936</v>
      </c>
    </row>
    <row r="111" spans="1:41" s="760" customFormat="1" ht="14.25">
      <c r="A111" s="853">
        <v>69</v>
      </c>
      <c r="B111" s="903" t="s">
        <v>683</v>
      </c>
      <c r="C111" s="904" t="s">
        <v>1960</v>
      </c>
      <c r="D111" s="904" t="s">
        <v>2281</v>
      </c>
      <c r="E111" s="903" t="s">
        <v>1238</v>
      </c>
      <c r="F111" s="853">
        <v>1</v>
      </c>
      <c r="G111" s="911">
        <v>6</v>
      </c>
      <c r="H111" s="915" t="s">
        <v>86</v>
      </c>
      <c r="I111" s="912">
        <f t="shared" si="53"/>
        <v>1.96</v>
      </c>
      <c r="J111" s="913">
        <v>83200</v>
      </c>
      <c r="K111" s="914">
        <f t="shared" si="51"/>
        <v>163072</v>
      </c>
      <c r="L111" s="915">
        <v>0</v>
      </c>
      <c r="M111" s="914">
        <f t="shared" si="55"/>
        <v>163072</v>
      </c>
      <c r="N111" s="914">
        <f t="shared" si="56"/>
        <v>2119936</v>
      </c>
      <c r="O111" s="580">
        <v>1</v>
      </c>
      <c r="P111" s="644">
        <f t="shared" si="54"/>
        <v>7</v>
      </c>
      <c r="Q111" s="645" t="str">
        <f t="shared" ref="Q111:Q182" si="62">+H111</f>
        <v>Կ-1</v>
      </c>
      <c r="R111" s="643">
        <f t="shared" ref="R111:R182" si="63">IF(O111&lt;1,0,IF(Q111="Բ-1",IF(P111=0,6.94,IF(P111=1,7.17,IF(P111=2,7.41,IF(P111=3,7.66,IF(OR(P111=5,P111=4),7.92,IF(OR(P111=6,P111=7),8.18,IF(OR(P111=8,P111=9),8.46,IF(OR(P111=10,P111=11,P111=12),8.74,IF(OR(P111=13,P111=14,P111=15),9.03,IF(OR(P111=16,P111=17,P111=18),9.33,9.65)))))))))),IF(Q111="Բ-2", IF(P111=0,5.71,IF(P111=1,5.89,IF(P111=2,6.09,IF(P111=3,6.29,IF(OR(P111=5,P111=4),6.5,IF(OR(P111=6,P111=7),6.72,IF(OR(P111=8,P111=9),6.94,IF(OR(P111=10,P111=11,P111=12),7.17,IF(OR(P111=13,P111=14,P111=15),7.41,IF(OR(P111=16,P111=17,P111=18),7.65,7.91)))))))))), IF(Q111="Գ-1", IF(P111=0,4.7,IF(P111=1,4.86,IF(P111=2,5.01,IF(P111=3,5.18,IF(OR(P111=5,P111=4),5.35,IF(OR(P111=6,P111=7),5.52,IF(OR(P111=8,P111=9),5.71,IF(OR(P111=10,P111=11,P111=12),5.89,IF(OR(P111=13,P111=14,P111=15),6.09,IF(OR(P111=16,P111=17,P111=18),6.29,6.49)))))))))), IF(Q111="Գ-2", IF(P111=0,3.88,IF(P111=1,4.01,IF(P111=2,4.14,IF(P111=3,4.27,IF(OR(P111=5,P111=4),4.41,IF(OR(P111=6,P111=7),4.55,IF(OR(P111=8,P111=9),4.7,IF(OR(P111=10,P111=11,P111=12),4.85,IF(OR(P111=13,P111=14,P111=15),5.01,IF(OR(P111=16,P111=17,P111=18),5.17,5.34)))))))))), IF(Q111="Գ-3", IF(P111=0,3.21,IF(P111=1,3.31,IF(P111=2,3.42,IF(P111=3,3.53,IF(OR(P111=5,P111=4),3.64,IF(OR(P111=6,P111=7),3.76,IF(OR(P111=8,P111=9),3.88,IF(OR(P111=10,P111=11,P111=12),4.01,IF(OR(P111=13,P111=14,P111=15),4.13,IF(OR(P111=16,P111=17,P111=18),4.27,4.4)))))))))), IF(Q111="Ա-1", IF(P111=0,2.66,IF(P111=1,2.75,IF(P111=2,2.83,IF(P111=3,2.92,IF(OR(P111=5,P111=4),3.02,IF(OR(P111=6,P111=7),3.11,IF(OR(P111=8,P111=9),3.21,IF(OR(P111=10,P111=11,P111=12),3.31,IF(OR(P111=13,P111=14,P111=15),3.42,IF(OR(P111=16,P111=17,P111=18),3.53,3.64)))))))))), IF(Q111="Ա-2", IF(P111=0,2.28,IF(P111=1,2.35,IF(P111=2,2.43,IF(P111=3,2.5,IF(OR(P111=5,P111=4),2.58,IF(OR(P111=6,P111=7),2.66,IF(OR(P111=8,P111=9),2.75,IF(OR(P111=10,P111=11,P111=12),2.83,IF(OR(P111=13,P111=14,P111=15),2.92,IF(OR(P111=16,P111=17,P111=18),3.01,3.11)))))))))),IF(Q111="Ա-3", IF(P111=0,1.96,IF(P111=1,2.02,IF(P111=2,2.08,IF(P111=3,2.15,IF(OR(P111=5,P111=4),2.21,IF(OR(P111=6,P111=7),2.28,IF(OR(P111=8,P111=9),2.35,IF(OR(P111=10,P111=11,P111=12),2.42,IF(OR(P111=13,P111=14,P111=15),2.5,IF(OR(P111=16,P111=17,P111=18),2.58,2.66)))))))))), IF(Q111="Կ-1", IF(P111=0,1.68,IF(P111=1,1.73,IF(P111=2,1.79,IF(P111=3,1.84,IF(OR(P111=5,P111=4),1.9,IF(OR(P111=6,P111=7),1.96,IF(OR(P111=8,P111=9),2.02,IF(OR(P111=10,P111=11,P111=12),2.08,IF(OR(P111=13,P111=14,P111=15),2.14,IF(OR(P111=16,P111=17,P111=18),2.21,2.28)))))))))), IF(Q111="Կ-2", IF(P111=0,1.45,IF(P111=1,1.49,IF(P111=2,1.54,IF(P111=3,1.59,IF(OR(P111=5,P111=4),1.63,IF(OR(P111=6,P111=7),1.68,IF(OR(P111=8,P111=9),1.73,IF(OR(P111=10,P111=11,P111=12),1.79,IF(OR(P111=13,P111=14,P111=15),1.84,IF(OR(P111=16,P111=17,P111=18),1.9,1.95)))))))))),IF(Q111="Կ-3", IF(P111=0,1.25,IF(P111=1,1.29,IF(P111=2,1.33,IF(P111=3,1.37,IF(OR(P111=5,P111=4),1.41,IF(OR(P111=6,P111=7),1.45,IF(OR(P111=8,P111=9),1.49,IF(OR(P111=10,P111=11,P111=12),1.54,IF(OR(P111=13,P111=14,P111=15),1.58,IF(OR(P111=16,P111=17,P111=18),1.63,1.68)))))))))), "Error"))))))))))))</f>
        <v>1.96</v>
      </c>
      <c r="S111" s="776">
        <v>83200</v>
      </c>
      <c r="T111" s="776">
        <f t="shared" ref="T111:T182" si="64">+S111*R111</f>
        <v>163072</v>
      </c>
      <c r="U111" s="777">
        <f t="shared" ref="U111:U182" si="65">+L111</f>
        <v>0</v>
      </c>
      <c r="V111" s="776">
        <f t="shared" si="57"/>
        <v>163072</v>
      </c>
      <c r="W111" s="776">
        <f t="shared" si="58"/>
        <v>2119936</v>
      </c>
      <c r="X111" s="580">
        <v>1</v>
      </c>
      <c r="Y111" s="644">
        <f t="shared" ref="Y111:Y182" si="66">+P111+1</f>
        <v>8</v>
      </c>
      <c r="Z111" s="645" t="str">
        <f t="shared" ref="Z111:Z182" si="67">+Q111</f>
        <v>Կ-1</v>
      </c>
      <c r="AA111" s="643">
        <f t="shared" ref="AA111:AA182" si="68">IF(X111&lt;1,0,IF(Z111="Բ-1",IF(Y111=0,6.94,IF(Y111=1,7.17,IF(Y111=2,7.41,IF(Y111=3,7.66,IF(OR(Y111=5,Y111=4),7.92,IF(OR(Y111=6,Y111=7),8.18,IF(OR(Y111=8,Y111=9),8.46,IF(OR(Y111=10,Y111=11,Y111=12),8.74,IF(OR(Y111=13,Y111=14,Y111=15),9.03,IF(OR(Y111=16,Y111=17,Y111=18),9.33,9.65)))))))))),IF(Z111="Բ-2", IF(Y111=0,5.71,IF(Y111=1,5.89,IF(Y111=2,6.09,IF(Y111=3,6.29,IF(OR(Y111=5,Y111=4),6.5,IF(OR(Y111=6,Y111=7),6.72,IF(OR(Y111=8,Y111=9),6.94,IF(OR(Y111=10,Y111=11,Y111=12),7.17,IF(OR(Y111=13,Y111=14,Y111=15),7.41,IF(OR(Y111=16,Y111=17,Y111=18),7.65,7.91)))))))))), IF(Z111="Գ-1", IF(Y111=0,4.7,IF(Y111=1,4.86,IF(Y111=2,5.01,IF(Y111=3,5.18,IF(OR(Y111=5,Y111=4),5.35,IF(OR(Y111=6,Y111=7),5.52,IF(OR(Y111=8,Y111=9),5.71,IF(OR(Y111=10,Y111=11,Y111=12),5.89,IF(OR(Y111=13,Y111=14,Y111=15),6.09,IF(OR(Y111=16,Y111=17,Y111=18),6.29,6.49)))))))))), IF(Z111="Գ-2", IF(Y111=0,3.88,IF(Y111=1,4.01,IF(Y111=2,4.14,IF(Y111=3,4.27,IF(OR(Y111=5,Y111=4),4.41,IF(OR(Y111=6,Y111=7),4.55,IF(OR(Y111=8,Y111=9),4.7,IF(OR(Y111=10,Y111=11,Y111=12),4.85,IF(OR(Y111=13,Y111=14,Y111=15),5.01,IF(OR(Y111=16,Y111=17,Y111=18),5.17,5.34)))))))))), IF(Z111="Գ-3", IF(Y111=0,3.21,IF(Y111=1,3.31,IF(Y111=2,3.42,IF(Y111=3,3.53,IF(OR(Y111=5,Y111=4),3.64,IF(OR(Y111=6,Y111=7),3.76,IF(OR(Y111=8,Y111=9),3.88,IF(OR(Y111=10,Y111=11,Y111=12),4.01,IF(OR(Y111=13,Y111=14,Y111=15),4.13,IF(OR(Y111=16,Y111=17,Y111=18),4.27,4.4)))))))))), IF(Z111="Ա-1", IF(Y111=0,2.66,IF(Y111=1,2.75,IF(Y111=2,2.83,IF(Y111=3,2.92,IF(OR(Y111=5,Y111=4),3.02,IF(OR(Y111=6,Y111=7),3.11,IF(OR(Y111=8,Y111=9),3.21,IF(OR(Y111=10,Y111=11,Y111=12),3.31,IF(OR(Y111=13,Y111=14,Y111=15),3.42,IF(OR(Y111=16,Y111=17,Y111=18),3.53,3.64)))))))))), IF(Z111="Ա-2", IF(Y111=0,2.28,IF(Y111=1,2.35,IF(Y111=2,2.43,IF(Y111=3,2.5,IF(OR(Y111=5,Y111=4),2.58,IF(OR(Y111=6,Y111=7),2.66,IF(OR(Y111=8,Y111=9),2.75,IF(OR(Y111=10,Y111=11,Y111=12),2.83,IF(OR(Y111=13,Y111=14,Y111=15),2.92,IF(OR(Y111=16,Y111=17,Y111=18),3.01,3.11)))))))))),IF(Z111="Ա-3", IF(Y111=0,1.96,IF(Y111=1,2.02,IF(Y111=2,2.08,IF(Y111=3,2.15,IF(OR(Y111=5,Y111=4),2.21,IF(OR(Y111=6,Y111=7),2.28,IF(OR(Y111=8,Y111=9),2.35,IF(OR(Y111=10,Y111=11,Y111=12),2.42,IF(OR(Y111=13,Y111=14,Y111=15),2.5,IF(OR(Y111=16,Y111=17,Y111=18),2.58,2.66)))))))))), IF(Z111="Կ-1", IF(Y111=0,1.68,IF(Y111=1,1.73,IF(Y111=2,1.79,IF(Y111=3,1.84,IF(OR(Y111=5,Y111=4),1.9,IF(OR(Y111=6,Y111=7),1.96,IF(OR(Y111=8,Y111=9),2.02,IF(OR(Y111=10,Y111=11,Y111=12),2.08,IF(OR(Y111=13,Y111=14,Y111=15),2.14,IF(OR(Y111=16,Y111=17,Y111=18),2.21,2.28)))))))))), IF(Z111="Կ-2", IF(Y111=0,1.45,IF(Y111=1,1.49,IF(Y111=2,1.54,IF(Y111=3,1.59,IF(OR(Y111=5,Y111=4),1.63,IF(OR(Y111=6,Y111=7),1.68,IF(OR(Y111=8,Y111=9),1.73,IF(OR(Y111=10,Y111=11,Y111=12),1.79,IF(OR(Y111=13,Y111=14,Y111=15),1.84,IF(OR(Y111=16,Y111=17,Y111=18),1.9,1.95)))))))))),IF(Z111="Կ-3", IF(Y111=0,1.25,IF(Y111=1,1.29,IF(Y111=2,1.33,IF(Y111=3,1.37,IF(OR(Y111=5,Y111=4),1.41,IF(OR(Y111=6,Y111=7),1.45,IF(OR(Y111=8,Y111=9),1.49,IF(OR(Y111=10,Y111=11,Y111=12),1.54,IF(OR(Y111=13,Y111=14,Y111=15),1.58,IF(OR(Y111=16,Y111=17,Y111=18),1.63,1.68)))))))))), "Error"))))))))))))</f>
        <v>2.02</v>
      </c>
      <c r="AB111" s="776">
        <v>83200</v>
      </c>
      <c r="AC111" s="776">
        <f t="shared" ref="AC111:AC182" si="69">+AB111*AA111</f>
        <v>168064</v>
      </c>
      <c r="AD111" s="777">
        <f t="shared" ref="AD111:AD182" si="70">+U111</f>
        <v>0</v>
      </c>
      <c r="AE111" s="776">
        <f t="shared" si="52"/>
        <v>168064</v>
      </c>
      <c r="AF111" s="776">
        <f t="shared" si="59"/>
        <v>2184832</v>
      </c>
      <c r="AG111" s="580">
        <v>1</v>
      </c>
      <c r="AH111" s="644">
        <f t="shared" ref="AH111:AH182" si="71">+Y111+1</f>
        <v>9</v>
      </c>
      <c r="AI111" s="645" t="str">
        <f t="shared" ref="AI111:AI182" si="72">+Z111</f>
        <v>Կ-1</v>
      </c>
      <c r="AJ111" s="643">
        <f t="shared" ref="AJ111:AJ182" si="73">IF(AG111&lt;1,0,IF(AI111="Բ-1",IF(AH111=0,6.94,IF(AH111=1,7.17,IF(AH111=2,7.41,IF(AH111=3,7.66,IF(OR(AH111=5,AH111=4),7.92,IF(OR(AH111=6,AH111=7),8.18,IF(OR(AH111=8,AH111=9),8.46,IF(OR(AH111=10,AH111=11,AH111=12),8.74,IF(OR(AH111=13,AH111=14,AH111=15),9.03,IF(OR(AH111=16,AH111=17,AH111=18),9.33,9.65)))))))))),IF(AI111="Բ-2", IF(AH111=0,5.71,IF(AH111=1,5.89,IF(AH111=2,6.09,IF(AH111=3,6.29,IF(OR(AH111=5,AH111=4),6.5,IF(OR(AH111=6,AH111=7),6.72,IF(OR(AH111=8,AH111=9),6.94,IF(OR(AH111=10,AH111=11,AH111=12),7.17,IF(OR(AH111=13,AH111=14,AH111=15),7.41,IF(OR(AH111=16,AH111=17,AH111=18),7.65,7.91)))))))))), IF(AI111="Գ-1", IF(AH111=0,4.7,IF(AH111=1,4.86,IF(AH111=2,5.01,IF(AH111=3,5.18,IF(OR(AH111=5,AH111=4),5.35,IF(OR(AH111=6,AH111=7),5.52,IF(OR(AH111=8,AH111=9),5.71,IF(OR(AH111=10,AH111=11,AH111=12),5.89,IF(OR(AH111=13,AH111=14,AH111=15),6.09,IF(OR(AH111=16,AH111=17,AH111=18),6.29,6.49)))))))))), IF(AI111="Գ-2", IF(AH111=0,3.88,IF(AH111=1,4.01,IF(AH111=2,4.14,IF(AH111=3,4.27,IF(OR(AH111=5,AH111=4),4.41,IF(OR(AH111=6,AH111=7),4.55,IF(OR(AH111=8,AH111=9),4.7,IF(OR(AH111=10,AH111=11,AH111=12),4.85,IF(OR(AH111=13,AH111=14,AH111=15),5.01,IF(OR(AH111=16,AH111=17,AH111=18),5.17,5.34)))))))))), IF(AI111="Գ-3", IF(AH111=0,3.21,IF(AH111=1,3.31,IF(AH111=2,3.42,IF(AH111=3,3.53,IF(OR(AH111=5,AH111=4),3.64,IF(OR(AH111=6,AH111=7),3.76,IF(OR(AH111=8,AH111=9),3.88,IF(OR(AH111=10,AH111=11,AH111=12),4.01,IF(OR(AH111=13,AH111=14,AH111=15),4.13,IF(OR(AH111=16,AH111=17,AH111=18),4.27,4.4)))))))))), IF(AI111="Ա-1", IF(AH111=0,2.66,IF(AH111=1,2.75,IF(AH111=2,2.83,IF(AH111=3,2.92,IF(OR(AH111=5,AH111=4),3.02,IF(OR(AH111=6,AH111=7),3.11,IF(OR(AH111=8,AH111=9),3.21,IF(OR(AH111=10,AH111=11,AH111=12),3.31,IF(OR(AH111=13,AH111=14,AH111=15),3.42,IF(OR(AH111=16,AH111=17,AH111=18),3.53,3.64)))))))))), IF(AI111="Ա-2", IF(AH111=0,2.28,IF(AH111=1,2.35,IF(AH111=2,2.43,IF(AH111=3,2.5,IF(OR(AH111=5,AH111=4),2.58,IF(OR(AH111=6,AH111=7),2.66,IF(OR(AH111=8,AH111=9),2.75,IF(OR(AH111=10,AH111=11,AH111=12),2.83,IF(OR(AH111=13,AH111=14,AH111=15),2.92,IF(OR(AH111=16,AH111=17,AH111=18),3.01,3.11)))))))))),IF(AI111="Ա-3", IF(AH111=0,1.96,IF(AH111=1,2.02,IF(AH111=2,2.08,IF(AH111=3,2.15,IF(OR(AH111=5,AH111=4),2.21,IF(OR(AH111=6,AH111=7),2.28,IF(OR(AH111=8,AH111=9),2.35,IF(OR(AH111=10,AH111=11,AH111=12),2.42,IF(OR(AH111=13,AH111=14,AH111=15),2.5,IF(OR(AH111=16,AH111=17,AH111=18),2.58,2.66)))))))))), IF(AI111="Կ-1", IF(AH111=0,1.68,IF(AH111=1,1.73,IF(AH111=2,1.79,IF(AH111=3,1.84,IF(OR(AH111=5,AH111=4),1.9,IF(OR(AH111=6,AH111=7),1.96,IF(OR(AH111=8,AH111=9),2.02,IF(OR(AH111=10,AH111=11,AH111=12),2.08,IF(OR(AH111=13,AH111=14,AH111=15),2.14,IF(OR(AH111=16,AH111=17,AH111=18),2.21,2.28)))))))))), IF(AI111="Կ-2", IF(AH111=0,1.45,IF(AH111=1,1.49,IF(AH111=2,1.54,IF(AH111=3,1.59,IF(OR(AH111=5,AH111=4),1.63,IF(OR(AH111=6,AH111=7),1.68,IF(OR(AH111=8,AH111=9),1.73,IF(OR(AH111=10,AH111=11,AH111=12),1.79,IF(OR(AH111=13,AH111=14,AH111=15),1.84,IF(OR(AH111=16,AH111=17,AH111=18),1.9,1.95)))))))))),IF(AI111="Կ-3", IF(AH111=0,1.25,IF(AH111=1,1.29,IF(AH111=2,1.33,IF(AH111=3,1.37,IF(OR(AH111=5,AH111=4),1.41,IF(OR(AH111=6,AH111=7),1.45,IF(OR(AH111=8,AH111=9),1.49,IF(OR(AH111=10,AH111=11,AH111=12),1.54,IF(OR(AH111=13,AH111=14,AH111=15),1.58,IF(OR(AH111=16,AH111=17,AH111=18),1.63,1.68)))))))))), "Error"))))))))))))</f>
        <v>2.02</v>
      </c>
      <c r="AK111" s="776">
        <v>83200</v>
      </c>
      <c r="AL111" s="776">
        <f t="shared" ref="AL111:AL182" si="74">+AK111*AJ111</f>
        <v>168064</v>
      </c>
      <c r="AM111" s="777">
        <f t="shared" ref="AM111:AM182" si="75">+AD111</f>
        <v>0</v>
      </c>
      <c r="AN111" s="776">
        <f t="shared" si="60"/>
        <v>168064</v>
      </c>
      <c r="AO111" s="776">
        <f t="shared" si="61"/>
        <v>2184832</v>
      </c>
    </row>
    <row r="112" spans="1:41" s="760" customFormat="1" ht="14.25">
      <c r="A112" s="853">
        <v>70</v>
      </c>
      <c r="B112" s="903" t="s">
        <v>1625</v>
      </c>
      <c r="C112" s="904" t="s">
        <v>1961</v>
      </c>
      <c r="D112" s="904" t="s">
        <v>2303</v>
      </c>
      <c r="E112" s="903" t="s">
        <v>1238</v>
      </c>
      <c r="F112" s="853">
        <v>1</v>
      </c>
      <c r="G112" s="911">
        <v>6</v>
      </c>
      <c r="H112" s="915" t="s">
        <v>86</v>
      </c>
      <c r="I112" s="912">
        <f t="shared" si="53"/>
        <v>1.96</v>
      </c>
      <c r="J112" s="913">
        <v>83200</v>
      </c>
      <c r="K112" s="914">
        <f t="shared" si="51"/>
        <v>163072</v>
      </c>
      <c r="L112" s="915">
        <v>0</v>
      </c>
      <c r="M112" s="914">
        <f t="shared" si="55"/>
        <v>163072</v>
      </c>
      <c r="N112" s="914">
        <f t="shared" si="56"/>
        <v>2119936</v>
      </c>
      <c r="O112" s="580">
        <v>1</v>
      </c>
      <c r="P112" s="644">
        <f t="shared" si="54"/>
        <v>7</v>
      </c>
      <c r="Q112" s="645" t="str">
        <f t="shared" si="62"/>
        <v>Կ-1</v>
      </c>
      <c r="R112" s="643">
        <f t="shared" si="63"/>
        <v>1.96</v>
      </c>
      <c r="S112" s="776">
        <v>83200</v>
      </c>
      <c r="T112" s="776">
        <f t="shared" si="64"/>
        <v>163072</v>
      </c>
      <c r="U112" s="777">
        <f t="shared" si="65"/>
        <v>0</v>
      </c>
      <c r="V112" s="776">
        <f t="shared" si="57"/>
        <v>163072</v>
      </c>
      <c r="W112" s="776">
        <f t="shared" si="58"/>
        <v>2119936</v>
      </c>
      <c r="X112" s="580">
        <v>1</v>
      </c>
      <c r="Y112" s="644">
        <f t="shared" si="66"/>
        <v>8</v>
      </c>
      <c r="Z112" s="645" t="str">
        <f t="shared" si="67"/>
        <v>Կ-1</v>
      </c>
      <c r="AA112" s="643">
        <f t="shared" si="68"/>
        <v>2.02</v>
      </c>
      <c r="AB112" s="776">
        <v>83200</v>
      </c>
      <c r="AC112" s="776">
        <f t="shared" si="69"/>
        <v>168064</v>
      </c>
      <c r="AD112" s="777">
        <f t="shared" si="70"/>
        <v>0</v>
      </c>
      <c r="AE112" s="776">
        <f t="shared" si="52"/>
        <v>168064</v>
      </c>
      <c r="AF112" s="776">
        <f t="shared" si="59"/>
        <v>2184832</v>
      </c>
      <c r="AG112" s="580">
        <v>1</v>
      </c>
      <c r="AH112" s="644">
        <f t="shared" si="71"/>
        <v>9</v>
      </c>
      <c r="AI112" s="645" t="str">
        <f t="shared" si="72"/>
        <v>Կ-1</v>
      </c>
      <c r="AJ112" s="643">
        <f t="shared" si="73"/>
        <v>2.02</v>
      </c>
      <c r="AK112" s="776">
        <v>83200</v>
      </c>
      <c r="AL112" s="776">
        <f t="shared" si="74"/>
        <v>168064</v>
      </c>
      <c r="AM112" s="777">
        <f t="shared" si="75"/>
        <v>0</v>
      </c>
      <c r="AN112" s="776">
        <f t="shared" si="60"/>
        <v>168064</v>
      </c>
      <c r="AO112" s="776">
        <f t="shared" si="61"/>
        <v>2184832</v>
      </c>
    </row>
    <row r="113" spans="1:41" s="760" customFormat="1" ht="14.25">
      <c r="A113" s="853">
        <v>71</v>
      </c>
      <c r="B113" s="903" t="s">
        <v>1623</v>
      </c>
      <c r="C113" s="904" t="s">
        <v>1961</v>
      </c>
      <c r="D113" s="904" t="s">
        <v>2290</v>
      </c>
      <c r="E113" s="903" t="s">
        <v>1238</v>
      </c>
      <c r="F113" s="853">
        <v>1</v>
      </c>
      <c r="G113" s="911">
        <v>11</v>
      </c>
      <c r="H113" s="915" t="s">
        <v>86</v>
      </c>
      <c r="I113" s="912">
        <f t="shared" si="53"/>
        <v>2.08</v>
      </c>
      <c r="J113" s="913">
        <v>83200</v>
      </c>
      <c r="K113" s="914">
        <f t="shared" si="51"/>
        <v>173056</v>
      </c>
      <c r="L113" s="915">
        <v>0</v>
      </c>
      <c r="M113" s="914">
        <f t="shared" si="55"/>
        <v>173056</v>
      </c>
      <c r="N113" s="914">
        <f t="shared" si="56"/>
        <v>2249728</v>
      </c>
      <c r="O113" s="580">
        <v>1</v>
      </c>
      <c r="P113" s="644">
        <f t="shared" si="54"/>
        <v>12</v>
      </c>
      <c r="Q113" s="645" t="str">
        <f t="shared" si="62"/>
        <v>Կ-1</v>
      </c>
      <c r="R113" s="643">
        <f t="shared" si="63"/>
        <v>2.08</v>
      </c>
      <c r="S113" s="776">
        <v>83200</v>
      </c>
      <c r="T113" s="776">
        <f t="shared" si="64"/>
        <v>173056</v>
      </c>
      <c r="U113" s="777">
        <f t="shared" si="65"/>
        <v>0</v>
      </c>
      <c r="V113" s="776">
        <f t="shared" si="57"/>
        <v>173056</v>
      </c>
      <c r="W113" s="776">
        <f t="shared" si="58"/>
        <v>2249728</v>
      </c>
      <c r="X113" s="580">
        <v>1</v>
      </c>
      <c r="Y113" s="644">
        <f t="shared" si="66"/>
        <v>13</v>
      </c>
      <c r="Z113" s="645" t="str">
        <f t="shared" si="67"/>
        <v>Կ-1</v>
      </c>
      <c r="AA113" s="643">
        <f t="shared" si="68"/>
        <v>2.14</v>
      </c>
      <c r="AB113" s="776">
        <v>83200</v>
      </c>
      <c r="AC113" s="776">
        <f t="shared" si="69"/>
        <v>178048</v>
      </c>
      <c r="AD113" s="777">
        <f t="shared" si="70"/>
        <v>0</v>
      </c>
      <c r="AE113" s="776">
        <f t="shared" si="52"/>
        <v>178048</v>
      </c>
      <c r="AF113" s="776">
        <f t="shared" si="59"/>
        <v>2314624</v>
      </c>
      <c r="AG113" s="580">
        <v>1</v>
      </c>
      <c r="AH113" s="644">
        <f t="shared" si="71"/>
        <v>14</v>
      </c>
      <c r="AI113" s="645" t="str">
        <f t="shared" si="72"/>
        <v>Կ-1</v>
      </c>
      <c r="AJ113" s="643">
        <f t="shared" si="73"/>
        <v>2.14</v>
      </c>
      <c r="AK113" s="776">
        <v>83200</v>
      </c>
      <c r="AL113" s="776">
        <f t="shared" si="74"/>
        <v>178048</v>
      </c>
      <c r="AM113" s="777">
        <f t="shared" si="75"/>
        <v>0</v>
      </c>
      <c r="AN113" s="776">
        <f t="shared" si="60"/>
        <v>178048</v>
      </c>
      <c r="AO113" s="776">
        <f t="shared" si="61"/>
        <v>2314624</v>
      </c>
    </row>
    <row r="114" spans="1:41" s="760" customFormat="1" ht="14.25">
      <c r="A114" s="853">
        <v>72</v>
      </c>
      <c r="B114" s="903" t="s">
        <v>1269</v>
      </c>
      <c r="C114" s="904" t="s">
        <v>1961</v>
      </c>
      <c r="D114" s="904" t="s">
        <v>2283</v>
      </c>
      <c r="E114" s="903" t="s">
        <v>1238</v>
      </c>
      <c r="F114" s="853">
        <v>1</v>
      </c>
      <c r="G114" s="911">
        <v>6</v>
      </c>
      <c r="H114" s="915" t="s">
        <v>86</v>
      </c>
      <c r="I114" s="912">
        <f t="shared" si="53"/>
        <v>1.96</v>
      </c>
      <c r="J114" s="913">
        <v>83200</v>
      </c>
      <c r="K114" s="914">
        <f t="shared" si="51"/>
        <v>163072</v>
      </c>
      <c r="L114" s="915">
        <v>0</v>
      </c>
      <c r="M114" s="914">
        <f t="shared" si="55"/>
        <v>163072</v>
      </c>
      <c r="N114" s="914">
        <f t="shared" si="56"/>
        <v>2119936</v>
      </c>
      <c r="O114" s="580">
        <v>1</v>
      </c>
      <c r="P114" s="644">
        <f t="shared" si="54"/>
        <v>7</v>
      </c>
      <c r="Q114" s="645" t="str">
        <f t="shared" si="62"/>
        <v>Կ-1</v>
      </c>
      <c r="R114" s="643">
        <f t="shared" si="63"/>
        <v>1.96</v>
      </c>
      <c r="S114" s="776">
        <v>83200</v>
      </c>
      <c r="T114" s="776">
        <f t="shared" si="64"/>
        <v>163072</v>
      </c>
      <c r="U114" s="777">
        <f t="shared" si="65"/>
        <v>0</v>
      </c>
      <c r="V114" s="776">
        <f t="shared" si="57"/>
        <v>163072</v>
      </c>
      <c r="W114" s="776">
        <f t="shared" si="58"/>
        <v>2119936</v>
      </c>
      <c r="X114" s="580">
        <v>1</v>
      </c>
      <c r="Y114" s="644">
        <f t="shared" si="66"/>
        <v>8</v>
      </c>
      <c r="Z114" s="645" t="str">
        <f t="shared" si="67"/>
        <v>Կ-1</v>
      </c>
      <c r="AA114" s="643">
        <f t="shared" si="68"/>
        <v>2.02</v>
      </c>
      <c r="AB114" s="776">
        <v>83200</v>
      </c>
      <c r="AC114" s="776">
        <f t="shared" si="69"/>
        <v>168064</v>
      </c>
      <c r="AD114" s="777">
        <f t="shared" si="70"/>
        <v>0</v>
      </c>
      <c r="AE114" s="776">
        <f t="shared" si="52"/>
        <v>168064</v>
      </c>
      <c r="AF114" s="776">
        <f t="shared" si="59"/>
        <v>2184832</v>
      </c>
      <c r="AG114" s="580">
        <v>1</v>
      </c>
      <c r="AH114" s="644">
        <f t="shared" si="71"/>
        <v>9</v>
      </c>
      <c r="AI114" s="645" t="str">
        <f t="shared" si="72"/>
        <v>Կ-1</v>
      </c>
      <c r="AJ114" s="643">
        <f t="shared" si="73"/>
        <v>2.02</v>
      </c>
      <c r="AK114" s="776">
        <v>83200</v>
      </c>
      <c r="AL114" s="776">
        <f t="shared" si="74"/>
        <v>168064</v>
      </c>
      <c r="AM114" s="777">
        <f t="shared" si="75"/>
        <v>0</v>
      </c>
      <c r="AN114" s="776">
        <f t="shared" si="60"/>
        <v>168064</v>
      </c>
      <c r="AO114" s="776">
        <f t="shared" si="61"/>
        <v>2184832</v>
      </c>
    </row>
    <row r="115" spans="1:41" s="760" customFormat="1" ht="14.25">
      <c r="A115" s="853">
        <v>73</v>
      </c>
      <c r="B115" s="903" t="s">
        <v>3284</v>
      </c>
      <c r="C115" s="904" t="s">
        <v>1960</v>
      </c>
      <c r="D115" s="904" t="s">
        <v>2283</v>
      </c>
      <c r="E115" s="903" t="s">
        <v>1238</v>
      </c>
      <c r="F115" s="853">
        <v>1</v>
      </c>
      <c r="G115" s="911">
        <v>20</v>
      </c>
      <c r="H115" s="915" t="s">
        <v>86</v>
      </c>
      <c r="I115" s="912">
        <f t="shared" si="53"/>
        <v>2.2799999999999998</v>
      </c>
      <c r="J115" s="913">
        <v>83200</v>
      </c>
      <c r="K115" s="914">
        <f t="shared" si="51"/>
        <v>189695.99999999997</v>
      </c>
      <c r="L115" s="915">
        <v>0</v>
      </c>
      <c r="M115" s="914">
        <f t="shared" si="55"/>
        <v>189695.99999999997</v>
      </c>
      <c r="N115" s="914">
        <f t="shared" si="56"/>
        <v>2466047.9999999995</v>
      </c>
      <c r="O115" s="580">
        <v>1</v>
      </c>
      <c r="P115" s="644">
        <f t="shared" si="54"/>
        <v>21</v>
      </c>
      <c r="Q115" s="645" t="str">
        <f t="shared" si="62"/>
        <v>Կ-1</v>
      </c>
      <c r="R115" s="643">
        <f t="shared" si="63"/>
        <v>2.2799999999999998</v>
      </c>
      <c r="S115" s="776">
        <v>83200</v>
      </c>
      <c r="T115" s="776">
        <f t="shared" si="64"/>
        <v>189695.99999999997</v>
      </c>
      <c r="U115" s="777">
        <f t="shared" si="65"/>
        <v>0</v>
      </c>
      <c r="V115" s="776">
        <f t="shared" si="57"/>
        <v>189695.99999999997</v>
      </c>
      <c r="W115" s="776">
        <f t="shared" si="58"/>
        <v>2466047.9999999995</v>
      </c>
      <c r="X115" s="580">
        <v>1</v>
      </c>
      <c r="Y115" s="644">
        <f t="shared" si="66"/>
        <v>22</v>
      </c>
      <c r="Z115" s="645" t="str">
        <f t="shared" si="67"/>
        <v>Կ-1</v>
      </c>
      <c r="AA115" s="643">
        <f t="shared" si="68"/>
        <v>2.2799999999999998</v>
      </c>
      <c r="AB115" s="776">
        <v>83200</v>
      </c>
      <c r="AC115" s="776">
        <f t="shared" si="69"/>
        <v>189695.99999999997</v>
      </c>
      <c r="AD115" s="777">
        <f t="shared" si="70"/>
        <v>0</v>
      </c>
      <c r="AE115" s="776">
        <f t="shared" si="52"/>
        <v>189695.99999999997</v>
      </c>
      <c r="AF115" s="776">
        <f t="shared" si="59"/>
        <v>2466047.9999999995</v>
      </c>
      <c r="AG115" s="580">
        <v>1</v>
      </c>
      <c r="AH115" s="644">
        <f t="shared" si="71"/>
        <v>23</v>
      </c>
      <c r="AI115" s="645" t="str">
        <f t="shared" si="72"/>
        <v>Կ-1</v>
      </c>
      <c r="AJ115" s="643">
        <f t="shared" si="73"/>
        <v>2.2799999999999998</v>
      </c>
      <c r="AK115" s="776">
        <v>83200</v>
      </c>
      <c r="AL115" s="776">
        <f t="shared" si="74"/>
        <v>189695.99999999997</v>
      </c>
      <c r="AM115" s="777">
        <f t="shared" si="75"/>
        <v>0</v>
      </c>
      <c r="AN115" s="776">
        <f t="shared" si="60"/>
        <v>189695.99999999997</v>
      </c>
      <c r="AO115" s="776">
        <f t="shared" si="61"/>
        <v>2466047.9999999995</v>
      </c>
    </row>
    <row r="116" spans="1:41" s="760" customFormat="1" ht="14.25">
      <c r="A116" s="853">
        <v>74</v>
      </c>
      <c r="B116" s="908" t="s">
        <v>2350</v>
      </c>
      <c r="C116" s="909" t="s">
        <v>1960</v>
      </c>
      <c r="D116" s="909" t="s">
        <v>2285</v>
      </c>
      <c r="E116" s="903" t="s">
        <v>1238</v>
      </c>
      <c r="F116" s="853">
        <v>1</v>
      </c>
      <c r="G116" s="911">
        <v>3</v>
      </c>
      <c r="H116" s="915" t="s">
        <v>86</v>
      </c>
      <c r="I116" s="912">
        <f t="shared" si="53"/>
        <v>1.84</v>
      </c>
      <c r="J116" s="913">
        <v>83200</v>
      </c>
      <c r="K116" s="914">
        <f t="shared" si="51"/>
        <v>153088</v>
      </c>
      <c r="L116" s="915">
        <v>0</v>
      </c>
      <c r="M116" s="914">
        <f t="shared" si="55"/>
        <v>153088</v>
      </c>
      <c r="N116" s="914">
        <f t="shared" si="56"/>
        <v>1990144</v>
      </c>
      <c r="O116" s="580">
        <v>1</v>
      </c>
      <c r="P116" s="644">
        <f t="shared" si="54"/>
        <v>4</v>
      </c>
      <c r="Q116" s="645" t="str">
        <f t="shared" si="62"/>
        <v>Կ-1</v>
      </c>
      <c r="R116" s="643">
        <f t="shared" si="63"/>
        <v>1.9</v>
      </c>
      <c r="S116" s="776">
        <v>83200</v>
      </c>
      <c r="T116" s="776">
        <f t="shared" si="64"/>
        <v>158080</v>
      </c>
      <c r="U116" s="777">
        <f t="shared" si="65"/>
        <v>0</v>
      </c>
      <c r="V116" s="776">
        <f t="shared" si="57"/>
        <v>158080</v>
      </c>
      <c r="W116" s="776">
        <f t="shared" si="58"/>
        <v>2055040</v>
      </c>
      <c r="X116" s="580">
        <v>1</v>
      </c>
      <c r="Y116" s="644">
        <f t="shared" si="66"/>
        <v>5</v>
      </c>
      <c r="Z116" s="645" t="str">
        <f t="shared" si="67"/>
        <v>Կ-1</v>
      </c>
      <c r="AA116" s="643">
        <f t="shared" si="68"/>
        <v>1.9</v>
      </c>
      <c r="AB116" s="776">
        <v>83200</v>
      </c>
      <c r="AC116" s="776">
        <f t="shared" si="69"/>
        <v>158080</v>
      </c>
      <c r="AD116" s="777">
        <f t="shared" si="70"/>
        <v>0</v>
      </c>
      <c r="AE116" s="776">
        <f t="shared" si="52"/>
        <v>158080</v>
      </c>
      <c r="AF116" s="776">
        <f t="shared" si="59"/>
        <v>2055040</v>
      </c>
      <c r="AG116" s="580">
        <v>1</v>
      </c>
      <c r="AH116" s="644">
        <f t="shared" si="71"/>
        <v>6</v>
      </c>
      <c r="AI116" s="645" t="str">
        <f t="shared" si="72"/>
        <v>Կ-1</v>
      </c>
      <c r="AJ116" s="643">
        <f t="shared" si="73"/>
        <v>1.96</v>
      </c>
      <c r="AK116" s="776">
        <v>83200</v>
      </c>
      <c r="AL116" s="776">
        <f t="shared" si="74"/>
        <v>163072</v>
      </c>
      <c r="AM116" s="777">
        <f t="shared" si="75"/>
        <v>0</v>
      </c>
      <c r="AN116" s="776">
        <f t="shared" si="60"/>
        <v>163072</v>
      </c>
      <c r="AO116" s="776">
        <f t="shared" si="61"/>
        <v>2119936</v>
      </c>
    </row>
    <row r="117" spans="1:41" s="760" customFormat="1" ht="14.25">
      <c r="A117" s="853">
        <v>75</v>
      </c>
      <c r="B117" s="908" t="s">
        <v>3285</v>
      </c>
      <c r="C117" s="909" t="s">
        <v>1961</v>
      </c>
      <c r="D117" s="909" t="s">
        <v>2296</v>
      </c>
      <c r="E117" s="903" t="s">
        <v>1238</v>
      </c>
      <c r="F117" s="853">
        <v>1</v>
      </c>
      <c r="G117" s="911">
        <v>1</v>
      </c>
      <c r="H117" s="915" t="s">
        <v>86</v>
      </c>
      <c r="I117" s="912">
        <f t="shared" si="53"/>
        <v>1.73</v>
      </c>
      <c r="J117" s="913">
        <v>83200</v>
      </c>
      <c r="K117" s="914">
        <f t="shared" si="51"/>
        <v>143936</v>
      </c>
      <c r="L117" s="915">
        <v>0</v>
      </c>
      <c r="M117" s="914">
        <f t="shared" si="55"/>
        <v>143936</v>
      </c>
      <c r="N117" s="914">
        <f t="shared" si="56"/>
        <v>1871168</v>
      </c>
      <c r="O117" s="580">
        <v>1</v>
      </c>
      <c r="P117" s="644">
        <f t="shared" si="54"/>
        <v>2</v>
      </c>
      <c r="Q117" s="645" t="str">
        <f t="shared" si="62"/>
        <v>Կ-1</v>
      </c>
      <c r="R117" s="643">
        <f t="shared" si="63"/>
        <v>1.79</v>
      </c>
      <c r="S117" s="776">
        <v>83200</v>
      </c>
      <c r="T117" s="776">
        <f t="shared" si="64"/>
        <v>148928</v>
      </c>
      <c r="U117" s="777">
        <f t="shared" si="65"/>
        <v>0</v>
      </c>
      <c r="V117" s="776">
        <f t="shared" si="57"/>
        <v>148928</v>
      </c>
      <c r="W117" s="776">
        <f t="shared" si="58"/>
        <v>1936064</v>
      </c>
      <c r="X117" s="580">
        <v>1</v>
      </c>
      <c r="Y117" s="644">
        <f t="shared" si="66"/>
        <v>3</v>
      </c>
      <c r="Z117" s="645" t="str">
        <f t="shared" si="67"/>
        <v>Կ-1</v>
      </c>
      <c r="AA117" s="643">
        <f t="shared" si="68"/>
        <v>1.84</v>
      </c>
      <c r="AB117" s="776">
        <v>83200</v>
      </c>
      <c r="AC117" s="776">
        <f t="shared" si="69"/>
        <v>153088</v>
      </c>
      <c r="AD117" s="777">
        <f t="shared" si="70"/>
        <v>0</v>
      </c>
      <c r="AE117" s="776">
        <f t="shared" si="52"/>
        <v>153088</v>
      </c>
      <c r="AF117" s="776">
        <f t="shared" si="59"/>
        <v>1990144</v>
      </c>
      <c r="AG117" s="580">
        <v>1</v>
      </c>
      <c r="AH117" s="644">
        <f t="shared" si="71"/>
        <v>4</v>
      </c>
      <c r="AI117" s="645" t="str">
        <f t="shared" si="72"/>
        <v>Կ-1</v>
      </c>
      <c r="AJ117" s="643">
        <f t="shared" si="73"/>
        <v>1.9</v>
      </c>
      <c r="AK117" s="776">
        <v>83200</v>
      </c>
      <c r="AL117" s="776">
        <f t="shared" si="74"/>
        <v>158080</v>
      </c>
      <c r="AM117" s="777">
        <f t="shared" si="75"/>
        <v>0</v>
      </c>
      <c r="AN117" s="776">
        <f t="shared" si="60"/>
        <v>158080</v>
      </c>
      <c r="AO117" s="776">
        <f t="shared" si="61"/>
        <v>2055040</v>
      </c>
    </row>
    <row r="118" spans="1:41" s="760" customFormat="1" ht="14.25">
      <c r="A118" s="853">
        <v>76</v>
      </c>
      <c r="B118" s="908" t="s">
        <v>78</v>
      </c>
      <c r="C118" s="909"/>
      <c r="D118" s="909"/>
      <c r="E118" s="903" t="s">
        <v>1238</v>
      </c>
      <c r="F118" s="853">
        <v>1</v>
      </c>
      <c r="G118" s="911">
        <v>6</v>
      </c>
      <c r="H118" s="915" t="s">
        <v>86</v>
      </c>
      <c r="I118" s="912">
        <f t="shared" si="53"/>
        <v>1.96</v>
      </c>
      <c r="J118" s="913">
        <v>83200</v>
      </c>
      <c r="K118" s="914">
        <f>+J118*I118</f>
        <v>163072</v>
      </c>
      <c r="L118" s="915">
        <v>0</v>
      </c>
      <c r="M118" s="914">
        <f t="shared" si="55"/>
        <v>163072</v>
      </c>
      <c r="N118" s="914">
        <f t="shared" si="56"/>
        <v>2119936</v>
      </c>
      <c r="O118" s="580">
        <v>1</v>
      </c>
      <c r="P118" s="644">
        <f t="shared" si="54"/>
        <v>7</v>
      </c>
      <c r="Q118" s="645" t="str">
        <f>+H118</f>
        <v>Կ-1</v>
      </c>
      <c r="R118" s="643">
        <f>IF(O118&lt;1,0,IF(Q118="Բ-1",IF(P118=0,6.94,IF(P118=1,7.17,IF(P118=2,7.41,IF(P118=3,7.66,IF(OR(P118=5,P118=4),7.92,IF(OR(P118=6,P118=7),8.18,IF(OR(P118=8,P118=9),8.46,IF(OR(P118=10,P118=11,P118=12),8.74,IF(OR(P118=13,P118=14,P118=15),9.03,IF(OR(P118=16,P118=17,P118=18),9.33,9.65)))))))))),IF(Q118="Բ-2", IF(P118=0,5.71,IF(P118=1,5.89,IF(P118=2,6.09,IF(P118=3,6.29,IF(OR(P118=5,P118=4),6.5,IF(OR(P118=6,P118=7),6.72,IF(OR(P118=8,P118=9),6.94,IF(OR(P118=10,P118=11,P118=12),7.17,IF(OR(P118=13,P118=14,P118=15),7.41,IF(OR(P118=16,P118=17,P118=18),7.65,7.91)))))))))), IF(Q118="Գ-1", IF(P118=0,4.7,IF(P118=1,4.86,IF(P118=2,5.01,IF(P118=3,5.18,IF(OR(P118=5,P118=4),5.35,IF(OR(P118=6,P118=7),5.52,IF(OR(P118=8,P118=9),5.71,IF(OR(P118=10,P118=11,P118=12),5.89,IF(OR(P118=13,P118=14,P118=15),6.09,IF(OR(P118=16,P118=17,P118=18),6.29,6.49)))))))))), IF(Q118="Գ-2", IF(P118=0,3.88,IF(P118=1,4.01,IF(P118=2,4.14,IF(P118=3,4.27,IF(OR(P118=5,P118=4),4.41,IF(OR(P118=6,P118=7),4.55,IF(OR(P118=8,P118=9),4.7,IF(OR(P118=10,P118=11,P118=12),4.85,IF(OR(P118=13,P118=14,P118=15),5.01,IF(OR(P118=16,P118=17,P118=18),5.17,5.34)))))))))), IF(Q118="Գ-3", IF(P118=0,3.21,IF(P118=1,3.31,IF(P118=2,3.42,IF(P118=3,3.53,IF(OR(P118=5,P118=4),3.64,IF(OR(P118=6,P118=7),3.76,IF(OR(P118=8,P118=9),3.88,IF(OR(P118=10,P118=11,P118=12),4.01,IF(OR(P118=13,P118=14,P118=15),4.13,IF(OR(P118=16,P118=17,P118=18),4.27,4.4)))))))))), IF(Q118="Ա-1", IF(P118=0,2.66,IF(P118=1,2.75,IF(P118=2,2.83,IF(P118=3,2.92,IF(OR(P118=5,P118=4),3.02,IF(OR(P118=6,P118=7),3.11,IF(OR(P118=8,P118=9),3.21,IF(OR(P118=10,P118=11,P118=12),3.31,IF(OR(P118=13,P118=14,P118=15),3.42,IF(OR(P118=16,P118=17,P118=18),3.53,3.64)))))))))), IF(Q118="Ա-2", IF(P118=0,2.28,IF(P118=1,2.35,IF(P118=2,2.43,IF(P118=3,2.5,IF(OR(P118=5,P118=4),2.58,IF(OR(P118=6,P118=7),2.66,IF(OR(P118=8,P118=9),2.75,IF(OR(P118=10,P118=11,P118=12),2.83,IF(OR(P118=13,P118=14,P118=15),2.92,IF(OR(P118=16,P118=17,P118=18),3.01,3.11)))))))))),IF(Q118="Ա-3", IF(P118=0,1.96,IF(P118=1,2.02,IF(P118=2,2.08,IF(P118=3,2.15,IF(OR(P118=5,P118=4),2.21,IF(OR(P118=6,P118=7),2.28,IF(OR(P118=8,P118=9),2.35,IF(OR(P118=10,P118=11,P118=12),2.42,IF(OR(P118=13,P118=14,P118=15),2.5,IF(OR(P118=16,P118=17,P118=18),2.58,2.66)))))))))), IF(Q118="Կ-1", IF(P118=0,1.68,IF(P118=1,1.73,IF(P118=2,1.79,IF(P118=3,1.84,IF(OR(P118=5,P118=4),1.9,IF(OR(P118=6,P118=7),1.96,IF(OR(P118=8,P118=9),2.02,IF(OR(P118=10,P118=11,P118=12),2.08,IF(OR(P118=13,P118=14,P118=15),2.14,IF(OR(P118=16,P118=17,P118=18),2.21,2.28)))))))))), IF(Q118="Կ-2", IF(P118=0,1.45,IF(P118=1,1.49,IF(P118=2,1.54,IF(P118=3,1.59,IF(OR(P118=5,P118=4),1.63,IF(OR(P118=6,P118=7),1.68,IF(OR(P118=8,P118=9),1.73,IF(OR(P118=10,P118=11,P118=12),1.79,IF(OR(P118=13,P118=14,P118=15),1.84,IF(OR(P118=16,P118=17,P118=18),1.9,1.95)))))))))),IF(Q118="Կ-3", IF(P118=0,1.25,IF(P118=1,1.29,IF(P118=2,1.33,IF(P118=3,1.37,IF(OR(P118=5,P118=4),1.41,IF(OR(P118=6,P118=7),1.45,IF(OR(P118=8,P118=9),1.49,IF(OR(P118=10,P118=11,P118=12),1.54,IF(OR(P118=13,P118=14,P118=15),1.58,IF(OR(P118=16,P118=17,P118=18),1.63,1.68)))))))))), "Error"))))))))))))</f>
        <v>1.96</v>
      </c>
      <c r="S118" s="776">
        <v>83200</v>
      </c>
      <c r="T118" s="776">
        <f>+S118*R118</f>
        <v>163072</v>
      </c>
      <c r="U118" s="777">
        <f>+L118</f>
        <v>0</v>
      </c>
      <c r="V118" s="776">
        <f t="shared" si="57"/>
        <v>163072</v>
      </c>
      <c r="W118" s="776">
        <f t="shared" si="58"/>
        <v>2119936</v>
      </c>
      <c r="X118" s="580">
        <v>1</v>
      </c>
      <c r="Y118" s="644">
        <f>+P118+1</f>
        <v>8</v>
      </c>
      <c r="Z118" s="645" t="str">
        <f>+Q118</f>
        <v>Կ-1</v>
      </c>
      <c r="AA118" s="643">
        <f>IF(X118&lt;1,0,IF(Z118="Բ-1",IF(Y118=0,6.94,IF(Y118=1,7.17,IF(Y118=2,7.41,IF(Y118=3,7.66,IF(OR(Y118=5,Y118=4),7.92,IF(OR(Y118=6,Y118=7),8.18,IF(OR(Y118=8,Y118=9),8.46,IF(OR(Y118=10,Y118=11,Y118=12),8.74,IF(OR(Y118=13,Y118=14,Y118=15),9.03,IF(OR(Y118=16,Y118=17,Y118=18),9.33,9.65)))))))))),IF(Z118="Բ-2", IF(Y118=0,5.71,IF(Y118=1,5.89,IF(Y118=2,6.09,IF(Y118=3,6.29,IF(OR(Y118=5,Y118=4),6.5,IF(OR(Y118=6,Y118=7),6.72,IF(OR(Y118=8,Y118=9),6.94,IF(OR(Y118=10,Y118=11,Y118=12),7.17,IF(OR(Y118=13,Y118=14,Y118=15),7.41,IF(OR(Y118=16,Y118=17,Y118=18),7.65,7.91)))))))))), IF(Z118="Գ-1", IF(Y118=0,4.7,IF(Y118=1,4.86,IF(Y118=2,5.01,IF(Y118=3,5.18,IF(OR(Y118=5,Y118=4),5.35,IF(OR(Y118=6,Y118=7),5.52,IF(OR(Y118=8,Y118=9),5.71,IF(OR(Y118=10,Y118=11,Y118=12),5.89,IF(OR(Y118=13,Y118=14,Y118=15),6.09,IF(OR(Y118=16,Y118=17,Y118=18),6.29,6.49)))))))))), IF(Z118="Գ-2", IF(Y118=0,3.88,IF(Y118=1,4.01,IF(Y118=2,4.14,IF(Y118=3,4.27,IF(OR(Y118=5,Y118=4),4.41,IF(OR(Y118=6,Y118=7),4.55,IF(OR(Y118=8,Y118=9),4.7,IF(OR(Y118=10,Y118=11,Y118=12),4.85,IF(OR(Y118=13,Y118=14,Y118=15),5.01,IF(OR(Y118=16,Y118=17,Y118=18),5.17,5.34)))))))))), IF(Z118="Գ-3", IF(Y118=0,3.21,IF(Y118=1,3.31,IF(Y118=2,3.42,IF(Y118=3,3.53,IF(OR(Y118=5,Y118=4),3.64,IF(OR(Y118=6,Y118=7),3.76,IF(OR(Y118=8,Y118=9),3.88,IF(OR(Y118=10,Y118=11,Y118=12),4.01,IF(OR(Y118=13,Y118=14,Y118=15),4.13,IF(OR(Y118=16,Y118=17,Y118=18),4.27,4.4)))))))))), IF(Z118="Ա-1", IF(Y118=0,2.66,IF(Y118=1,2.75,IF(Y118=2,2.83,IF(Y118=3,2.92,IF(OR(Y118=5,Y118=4),3.02,IF(OR(Y118=6,Y118=7),3.11,IF(OR(Y118=8,Y118=9),3.21,IF(OR(Y118=10,Y118=11,Y118=12),3.31,IF(OR(Y118=13,Y118=14,Y118=15),3.42,IF(OR(Y118=16,Y118=17,Y118=18),3.53,3.64)))))))))), IF(Z118="Ա-2", IF(Y118=0,2.28,IF(Y118=1,2.35,IF(Y118=2,2.43,IF(Y118=3,2.5,IF(OR(Y118=5,Y118=4),2.58,IF(OR(Y118=6,Y118=7),2.66,IF(OR(Y118=8,Y118=9),2.75,IF(OR(Y118=10,Y118=11,Y118=12),2.83,IF(OR(Y118=13,Y118=14,Y118=15),2.92,IF(OR(Y118=16,Y118=17,Y118=18),3.01,3.11)))))))))),IF(Z118="Ա-3", IF(Y118=0,1.96,IF(Y118=1,2.02,IF(Y118=2,2.08,IF(Y118=3,2.15,IF(OR(Y118=5,Y118=4),2.21,IF(OR(Y118=6,Y118=7),2.28,IF(OR(Y118=8,Y118=9),2.35,IF(OR(Y118=10,Y118=11,Y118=12),2.42,IF(OR(Y118=13,Y118=14,Y118=15),2.5,IF(OR(Y118=16,Y118=17,Y118=18),2.58,2.66)))))))))), IF(Z118="Կ-1", IF(Y118=0,1.68,IF(Y118=1,1.73,IF(Y118=2,1.79,IF(Y118=3,1.84,IF(OR(Y118=5,Y118=4),1.9,IF(OR(Y118=6,Y118=7),1.96,IF(OR(Y118=8,Y118=9),2.02,IF(OR(Y118=10,Y118=11,Y118=12),2.08,IF(OR(Y118=13,Y118=14,Y118=15),2.14,IF(OR(Y118=16,Y118=17,Y118=18),2.21,2.28)))))))))), IF(Z118="Կ-2", IF(Y118=0,1.45,IF(Y118=1,1.49,IF(Y118=2,1.54,IF(Y118=3,1.59,IF(OR(Y118=5,Y118=4),1.63,IF(OR(Y118=6,Y118=7),1.68,IF(OR(Y118=8,Y118=9),1.73,IF(OR(Y118=10,Y118=11,Y118=12),1.79,IF(OR(Y118=13,Y118=14,Y118=15),1.84,IF(OR(Y118=16,Y118=17,Y118=18),1.9,1.95)))))))))),IF(Z118="Կ-3", IF(Y118=0,1.25,IF(Y118=1,1.29,IF(Y118=2,1.33,IF(Y118=3,1.37,IF(OR(Y118=5,Y118=4),1.41,IF(OR(Y118=6,Y118=7),1.45,IF(OR(Y118=8,Y118=9),1.49,IF(OR(Y118=10,Y118=11,Y118=12),1.54,IF(OR(Y118=13,Y118=14,Y118=15),1.58,IF(OR(Y118=16,Y118=17,Y118=18),1.63,1.68)))))))))), "Error"))))))))))))</f>
        <v>2.02</v>
      </c>
      <c r="AB118" s="776">
        <v>83200</v>
      </c>
      <c r="AC118" s="776">
        <f>+AB118*AA118</f>
        <v>168064</v>
      </c>
      <c r="AD118" s="777">
        <f>+U118</f>
        <v>0</v>
      </c>
      <c r="AE118" s="776">
        <f t="shared" si="52"/>
        <v>168064</v>
      </c>
      <c r="AF118" s="776">
        <f t="shared" si="59"/>
        <v>2184832</v>
      </c>
      <c r="AG118" s="580">
        <v>1</v>
      </c>
      <c r="AH118" s="644">
        <f>+Y118+1</f>
        <v>9</v>
      </c>
      <c r="AI118" s="645" t="str">
        <f>+Z118</f>
        <v>Կ-1</v>
      </c>
      <c r="AJ118" s="643">
        <f>IF(AG118&lt;1,0,IF(AI118="Բ-1",IF(AH118=0,6.94,IF(AH118=1,7.17,IF(AH118=2,7.41,IF(AH118=3,7.66,IF(OR(AH118=5,AH118=4),7.92,IF(OR(AH118=6,AH118=7),8.18,IF(OR(AH118=8,AH118=9),8.46,IF(OR(AH118=10,AH118=11,AH118=12),8.74,IF(OR(AH118=13,AH118=14,AH118=15),9.03,IF(OR(AH118=16,AH118=17,AH118=18),9.33,9.65)))))))))),IF(AI118="Բ-2", IF(AH118=0,5.71,IF(AH118=1,5.89,IF(AH118=2,6.09,IF(AH118=3,6.29,IF(OR(AH118=5,AH118=4),6.5,IF(OR(AH118=6,AH118=7),6.72,IF(OR(AH118=8,AH118=9),6.94,IF(OR(AH118=10,AH118=11,AH118=12),7.17,IF(OR(AH118=13,AH118=14,AH118=15),7.41,IF(OR(AH118=16,AH118=17,AH118=18),7.65,7.91)))))))))), IF(AI118="Գ-1", IF(AH118=0,4.7,IF(AH118=1,4.86,IF(AH118=2,5.01,IF(AH118=3,5.18,IF(OR(AH118=5,AH118=4),5.35,IF(OR(AH118=6,AH118=7),5.52,IF(OR(AH118=8,AH118=9),5.71,IF(OR(AH118=10,AH118=11,AH118=12),5.89,IF(OR(AH118=13,AH118=14,AH118=15),6.09,IF(OR(AH118=16,AH118=17,AH118=18),6.29,6.49)))))))))), IF(AI118="Գ-2", IF(AH118=0,3.88,IF(AH118=1,4.01,IF(AH118=2,4.14,IF(AH118=3,4.27,IF(OR(AH118=5,AH118=4),4.41,IF(OR(AH118=6,AH118=7),4.55,IF(OR(AH118=8,AH118=9),4.7,IF(OR(AH118=10,AH118=11,AH118=12),4.85,IF(OR(AH118=13,AH118=14,AH118=15),5.01,IF(OR(AH118=16,AH118=17,AH118=18),5.17,5.34)))))))))), IF(AI118="Գ-3", IF(AH118=0,3.21,IF(AH118=1,3.31,IF(AH118=2,3.42,IF(AH118=3,3.53,IF(OR(AH118=5,AH118=4),3.64,IF(OR(AH118=6,AH118=7),3.76,IF(OR(AH118=8,AH118=9),3.88,IF(OR(AH118=10,AH118=11,AH118=12),4.01,IF(OR(AH118=13,AH118=14,AH118=15),4.13,IF(OR(AH118=16,AH118=17,AH118=18),4.27,4.4)))))))))), IF(AI118="Ա-1", IF(AH118=0,2.66,IF(AH118=1,2.75,IF(AH118=2,2.83,IF(AH118=3,2.92,IF(OR(AH118=5,AH118=4),3.02,IF(OR(AH118=6,AH118=7),3.11,IF(OR(AH118=8,AH118=9),3.21,IF(OR(AH118=10,AH118=11,AH118=12),3.31,IF(OR(AH118=13,AH118=14,AH118=15),3.42,IF(OR(AH118=16,AH118=17,AH118=18),3.53,3.64)))))))))), IF(AI118="Ա-2", IF(AH118=0,2.28,IF(AH118=1,2.35,IF(AH118=2,2.43,IF(AH118=3,2.5,IF(OR(AH118=5,AH118=4),2.58,IF(OR(AH118=6,AH118=7),2.66,IF(OR(AH118=8,AH118=9),2.75,IF(OR(AH118=10,AH118=11,AH118=12),2.83,IF(OR(AH118=13,AH118=14,AH118=15),2.92,IF(OR(AH118=16,AH118=17,AH118=18),3.01,3.11)))))))))),IF(AI118="Ա-3", IF(AH118=0,1.96,IF(AH118=1,2.02,IF(AH118=2,2.08,IF(AH118=3,2.15,IF(OR(AH118=5,AH118=4),2.21,IF(OR(AH118=6,AH118=7),2.28,IF(OR(AH118=8,AH118=9),2.35,IF(OR(AH118=10,AH118=11,AH118=12),2.42,IF(OR(AH118=13,AH118=14,AH118=15),2.5,IF(OR(AH118=16,AH118=17,AH118=18),2.58,2.66)))))))))), IF(AI118="Կ-1", IF(AH118=0,1.68,IF(AH118=1,1.73,IF(AH118=2,1.79,IF(AH118=3,1.84,IF(OR(AH118=5,AH118=4),1.9,IF(OR(AH118=6,AH118=7),1.96,IF(OR(AH118=8,AH118=9),2.02,IF(OR(AH118=10,AH118=11,AH118=12),2.08,IF(OR(AH118=13,AH118=14,AH118=15),2.14,IF(OR(AH118=16,AH118=17,AH118=18),2.21,2.28)))))))))), IF(AI118="Կ-2", IF(AH118=0,1.45,IF(AH118=1,1.49,IF(AH118=2,1.54,IF(AH118=3,1.59,IF(OR(AH118=5,AH118=4),1.63,IF(OR(AH118=6,AH118=7),1.68,IF(OR(AH118=8,AH118=9),1.73,IF(OR(AH118=10,AH118=11,AH118=12),1.79,IF(OR(AH118=13,AH118=14,AH118=15),1.84,IF(OR(AH118=16,AH118=17,AH118=18),1.9,1.95)))))))))),IF(AI118="Կ-3", IF(AH118=0,1.25,IF(AH118=1,1.29,IF(AH118=2,1.33,IF(AH118=3,1.37,IF(OR(AH118=5,AH118=4),1.41,IF(OR(AH118=6,AH118=7),1.45,IF(OR(AH118=8,AH118=9),1.49,IF(OR(AH118=10,AH118=11,AH118=12),1.54,IF(OR(AH118=13,AH118=14,AH118=15),1.58,IF(OR(AH118=16,AH118=17,AH118=18),1.63,1.68)))))))))), "Error"))))))))))))</f>
        <v>2.02</v>
      </c>
      <c r="AK118" s="776">
        <v>83200</v>
      </c>
      <c r="AL118" s="776">
        <f>+AK118*AJ118</f>
        <v>168064</v>
      </c>
      <c r="AM118" s="777">
        <f>+AD118</f>
        <v>0</v>
      </c>
      <c r="AN118" s="776">
        <f t="shared" si="60"/>
        <v>168064</v>
      </c>
      <c r="AO118" s="776">
        <f t="shared" si="61"/>
        <v>2184832</v>
      </c>
    </row>
    <row r="119" spans="1:41" s="760" customFormat="1" ht="14.25">
      <c r="A119" s="853">
        <v>77</v>
      </c>
      <c r="B119" s="908" t="s">
        <v>78</v>
      </c>
      <c r="C119" s="909"/>
      <c r="D119" s="909"/>
      <c r="E119" s="903" t="s">
        <v>1238</v>
      </c>
      <c r="F119" s="853">
        <v>1</v>
      </c>
      <c r="G119" s="911">
        <v>6</v>
      </c>
      <c r="H119" s="915" t="s">
        <v>86</v>
      </c>
      <c r="I119" s="912">
        <f t="shared" si="53"/>
        <v>1.96</v>
      </c>
      <c r="J119" s="913">
        <v>83200</v>
      </c>
      <c r="K119" s="914">
        <f>+J119*I119</f>
        <v>163072</v>
      </c>
      <c r="L119" s="915">
        <v>0</v>
      </c>
      <c r="M119" s="914">
        <f t="shared" si="55"/>
        <v>163072</v>
      </c>
      <c r="N119" s="914">
        <f t="shared" si="56"/>
        <v>2119936</v>
      </c>
      <c r="O119" s="580">
        <v>1</v>
      </c>
      <c r="P119" s="644">
        <f t="shared" si="54"/>
        <v>7</v>
      </c>
      <c r="Q119" s="645" t="str">
        <f>+H119</f>
        <v>Կ-1</v>
      </c>
      <c r="R119" s="643">
        <f>IF(O119&lt;1,0,IF(Q119="Բ-1",IF(P119=0,6.94,IF(P119=1,7.17,IF(P119=2,7.41,IF(P119=3,7.66,IF(OR(P119=5,P119=4),7.92,IF(OR(P119=6,P119=7),8.18,IF(OR(P119=8,P119=9),8.46,IF(OR(P119=10,P119=11,P119=12),8.74,IF(OR(P119=13,P119=14,P119=15),9.03,IF(OR(P119=16,P119=17,P119=18),9.33,9.65)))))))))),IF(Q119="Բ-2", IF(P119=0,5.71,IF(P119=1,5.89,IF(P119=2,6.09,IF(P119=3,6.29,IF(OR(P119=5,P119=4),6.5,IF(OR(P119=6,P119=7),6.72,IF(OR(P119=8,P119=9),6.94,IF(OR(P119=10,P119=11,P119=12),7.17,IF(OR(P119=13,P119=14,P119=15),7.41,IF(OR(P119=16,P119=17,P119=18),7.65,7.91)))))))))), IF(Q119="Գ-1", IF(P119=0,4.7,IF(P119=1,4.86,IF(P119=2,5.01,IF(P119=3,5.18,IF(OR(P119=5,P119=4),5.35,IF(OR(P119=6,P119=7),5.52,IF(OR(P119=8,P119=9),5.71,IF(OR(P119=10,P119=11,P119=12),5.89,IF(OR(P119=13,P119=14,P119=15),6.09,IF(OR(P119=16,P119=17,P119=18),6.29,6.49)))))))))), IF(Q119="Գ-2", IF(P119=0,3.88,IF(P119=1,4.01,IF(P119=2,4.14,IF(P119=3,4.27,IF(OR(P119=5,P119=4),4.41,IF(OR(P119=6,P119=7),4.55,IF(OR(P119=8,P119=9),4.7,IF(OR(P119=10,P119=11,P119=12),4.85,IF(OR(P119=13,P119=14,P119=15),5.01,IF(OR(P119=16,P119=17,P119=18),5.17,5.34)))))))))), IF(Q119="Գ-3", IF(P119=0,3.21,IF(P119=1,3.31,IF(P119=2,3.42,IF(P119=3,3.53,IF(OR(P119=5,P119=4),3.64,IF(OR(P119=6,P119=7),3.76,IF(OR(P119=8,P119=9),3.88,IF(OR(P119=10,P119=11,P119=12),4.01,IF(OR(P119=13,P119=14,P119=15),4.13,IF(OR(P119=16,P119=17,P119=18),4.27,4.4)))))))))), IF(Q119="Ա-1", IF(P119=0,2.66,IF(P119=1,2.75,IF(P119=2,2.83,IF(P119=3,2.92,IF(OR(P119=5,P119=4),3.02,IF(OR(P119=6,P119=7),3.11,IF(OR(P119=8,P119=9),3.21,IF(OR(P119=10,P119=11,P119=12),3.31,IF(OR(P119=13,P119=14,P119=15),3.42,IF(OR(P119=16,P119=17,P119=18),3.53,3.64)))))))))), IF(Q119="Ա-2", IF(P119=0,2.28,IF(P119=1,2.35,IF(P119=2,2.43,IF(P119=3,2.5,IF(OR(P119=5,P119=4),2.58,IF(OR(P119=6,P119=7),2.66,IF(OR(P119=8,P119=9),2.75,IF(OR(P119=10,P119=11,P119=12),2.83,IF(OR(P119=13,P119=14,P119=15),2.92,IF(OR(P119=16,P119=17,P119=18),3.01,3.11)))))))))),IF(Q119="Ա-3", IF(P119=0,1.96,IF(P119=1,2.02,IF(P119=2,2.08,IF(P119=3,2.15,IF(OR(P119=5,P119=4),2.21,IF(OR(P119=6,P119=7),2.28,IF(OR(P119=8,P119=9),2.35,IF(OR(P119=10,P119=11,P119=12),2.42,IF(OR(P119=13,P119=14,P119=15),2.5,IF(OR(P119=16,P119=17,P119=18),2.58,2.66)))))))))), IF(Q119="Կ-1", IF(P119=0,1.68,IF(P119=1,1.73,IF(P119=2,1.79,IF(P119=3,1.84,IF(OR(P119=5,P119=4),1.9,IF(OR(P119=6,P119=7),1.96,IF(OR(P119=8,P119=9),2.02,IF(OR(P119=10,P119=11,P119=12),2.08,IF(OR(P119=13,P119=14,P119=15),2.14,IF(OR(P119=16,P119=17,P119=18),2.21,2.28)))))))))), IF(Q119="Կ-2", IF(P119=0,1.45,IF(P119=1,1.49,IF(P119=2,1.54,IF(P119=3,1.59,IF(OR(P119=5,P119=4),1.63,IF(OR(P119=6,P119=7),1.68,IF(OR(P119=8,P119=9),1.73,IF(OR(P119=10,P119=11,P119=12),1.79,IF(OR(P119=13,P119=14,P119=15),1.84,IF(OR(P119=16,P119=17,P119=18),1.9,1.95)))))))))),IF(Q119="Կ-3", IF(P119=0,1.25,IF(P119=1,1.29,IF(P119=2,1.33,IF(P119=3,1.37,IF(OR(P119=5,P119=4),1.41,IF(OR(P119=6,P119=7),1.45,IF(OR(P119=8,P119=9),1.49,IF(OR(P119=10,P119=11,P119=12),1.54,IF(OR(P119=13,P119=14,P119=15),1.58,IF(OR(P119=16,P119=17,P119=18),1.63,1.68)))))))))), "Error"))))))))))))</f>
        <v>1.96</v>
      </c>
      <c r="S119" s="776">
        <v>83200</v>
      </c>
      <c r="T119" s="776">
        <f>+S119*R119</f>
        <v>163072</v>
      </c>
      <c r="U119" s="777">
        <f>+L119</f>
        <v>0</v>
      </c>
      <c r="V119" s="776">
        <f t="shared" si="57"/>
        <v>163072</v>
      </c>
      <c r="W119" s="776">
        <f t="shared" si="58"/>
        <v>2119936</v>
      </c>
      <c r="X119" s="580">
        <v>1</v>
      </c>
      <c r="Y119" s="644">
        <f>+P119+1</f>
        <v>8</v>
      </c>
      <c r="Z119" s="645" t="str">
        <f>+Q119</f>
        <v>Կ-1</v>
      </c>
      <c r="AA119" s="643">
        <f>IF(X119&lt;1,0,IF(Z119="Բ-1",IF(Y119=0,6.94,IF(Y119=1,7.17,IF(Y119=2,7.41,IF(Y119=3,7.66,IF(OR(Y119=5,Y119=4),7.92,IF(OR(Y119=6,Y119=7),8.18,IF(OR(Y119=8,Y119=9),8.46,IF(OR(Y119=10,Y119=11,Y119=12),8.74,IF(OR(Y119=13,Y119=14,Y119=15),9.03,IF(OR(Y119=16,Y119=17,Y119=18),9.33,9.65)))))))))),IF(Z119="Բ-2", IF(Y119=0,5.71,IF(Y119=1,5.89,IF(Y119=2,6.09,IF(Y119=3,6.29,IF(OR(Y119=5,Y119=4),6.5,IF(OR(Y119=6,Y119=7),6.72,IF(OR(Y119=8,Y119=9),6.94,IF(OR(Y119=10,Y119=11,Y119=12),7.17,IF(OR(Y119=13,Y119=14,Y119=15),7.41,IF(OR(Y119=16,Y119=17,Y119=18),7.65,7.91)))))))))), IF(Z119="Գ-1", IF(Y119=0,4.7,IF(Y119=1,4.86,IF(Y119=2,5.01,IF(Y119=3,5.18,IF(OR(Y119=5,Y119=4),5.35,IF(OR(Y119=6,Y119=7),5.52,IF(OR(Y119=8,Y119=9),5.71,IF(OR(Y119=10,Y119=11,Y119=12),5.89,IF(OR(Y119=13,Y119=14,Y119=15),6.09,IF(OR(Y119=16,Y119=17,Y119=18),6.29,6.49)))))))))), IF(Z119="Գ-2", IF(Y119=0,3.88,IF(Y119=1,4.01,IF(Y119=2,4.14,IF(Y119=3,4.27,IF(OR(Y119=5,Y119=4),4.41,IF(OR(Y119=6,Y119=7),4.55,IF(OR(Y119=8,Y119=9),4.7,IF(OR(Y119=10,Y119=11,Y119=12),4.85,IF(OR(Y119=13,Y119=14,Y119=15),5.01,IF(OR(Y119=16,Y119=17,Y119=18),5.17,5.34)))))))))), IF(Z119="Գ-3", IF(Y119=0,3.21,IF(Y119=1,3.31,IF(Y119=2,3.42,IF(Y119=3,3.53,IF(OR(Y119=5,Y119=4),3.64,IF(OR(Y119=6,Y119=7),3.76,IF(OR(Y119=8,Y119=9),3.88,IF(OR(Y119=10,Y119=11,Y119=12),4.01,IF(OR(Y119=13,Y119=14,Y119=15),4.13,IF(OR(Y119=16,Y119=17,Y119=18),4.27,4.4)))))))))), IF(Z119="Ա-1", IF(Y119=0,2.66,IF(Y119=1,2.75,IF(Y119=2,2.83,IF(Y119=3,2.92,IF(OR(Y119=5,Y119=4),3.02,IF(OR(Y119=6,Y119=7),3.11,IF(OR(Y119=8,Y119=9),3.21,IF(OR(Y119=10,Y119=11,Y119=12),3.31,IF(OR(Y119=13,Y119=14,Y119=15),3.42,IF(OR(Y119=16,Y119=17,Y119=18),3.53,3.64)))))))))), IF(Z119="Ա-2", IF(Y119=0,2.28,IF(Y119=1,2.35,IF(Y119=2,2.43,IF(Y119=3,2.5,IF(OR(Y119=5,Y119=4),2.58,IF(OR(Y119=6,Y119=7),2.66,IF(OR(Y119=8,Y119=9),2.75,IF(OR(Y119=10,Y119=11,Y119=12),2.83,IF(OR(Y119=13,Y119=14,Y119=15),2.92,IF(OR(Y119=16,Y119=17,Y119=18),3.01,3.11)))))))))),IF(Z119="Ա-3", IF(Y119=0,1.96,IF(Y119=1,2.02,IF(Y119=2,2.08,IF(Y119=3,2.15,IF(OR(Y119=5,Y119=4),2.21,IF(OR(Y119=6,Y119=7),2.28,IF(OR(Y119=8,Y119=9),2.35,IF(OR(Y119=10,Y119=11,Y119=12),2.42,IF(OR(Y119=13,Y119=14,Y119=15),2.5,IF(OR(Y119=16,Y119=17,Y119=18),2.58,2.66)))))))))), IF(Z119="Կ-1", IF(Y119=0,1.68,IF(Y119=1,1.73,IF(Y119=2,1.79,IF(Y119=3,1.84,IF(OR(Y119=5,Y119=4),1.9,IF(OR(Y119=6,Y119=7),1.96,IF(OR(Y119=8,Y119=9),2.02,IF(OR(Y119=10,Y119=11,Y119=12),2.08,IF(OR(Y119=13,Y119=14,Y119=15),2.14,IF(OR(Y119=16,Y119=17,Y119=18),2.21,2.28)))))))))), IF(Z119="Կ-2", IF(Y119=0,1.45,IF(Y119=1,1.49,IF(Y119=2,1.54,IF(Y119=3,1.59,IF(OR(Y119=5,Y119=4),1.63,IF(OR(Y119=6,Y119=7),1.68,IF(OR(Y119=8,Y119=9),1.73,IF(OR(Y119=10,Y119=11,Y119=12),1.79,IF(OR(Y119=13,Y119=14,Y119=15),1.84,IF(OR(Y119=16,Y119=17,Y119=18),1.9,1.95)))))))))),IF(Z119="Կ-3", IF(Y119=0,1.25,IF(Y119=1,1.29,IF(Y119=2,1.33,IF(Y119=3,1.37,IF(OR(Y119=5,Y119=4),1.41,IF(OR(Y119=6,Y119=7),1.45,IF(OR(Y119=8,Y119=9),1.49,IF(OR(Y119=10,Y119=11,Y119=12),1.54,IF(OR(Y119=13,Y119=14,Y119=15),1.58,IF(OR(Y119=16,Y119=17,Y119=18),1.63,1.68)))))))))), "Error"))))))))))))</f>
        <v>2.02</v>
      </c>
      <c r="AB119" s="776">
        <v>83200</v>
      </c>
      <c r="AC119" s="776">
        <f>+AB119*AA119</f>
        <v>168064</v>
      </c>
      <c r="AD119" s="777">
        <f>+U119</f>
        <v>0</v>
      </c>
      <c r="AE119" s="776">
        <f t="shared" si="52"/>
        <v>168064</v>
      </c>
      <c r="AF119" s="776">
        <f t="shared" si="59"/>
        <v>2184832</v>
      </c>
      <c r="AG119" s="580">
        <v>1</v>
      </c>
      <c r="AH119" s="644">
        <f>+Y119+1</f>
        <v>9</v>
      </c>
      <c r="AI119" s="645" t="str">
        <f>+Z119</f>
        <v>Կ-1</v>
      </c>
      <c r="AJ119" s="643">
        <f>IF(AG119&lt;1,0,IF(AI119="Բ-1",IF(AH119=0,6.94,IF(AH119=1,7.17,IF(AH119=2,7.41,IF(AH119=3,7.66,IF(OR(AH119=5,AH119=4),7.92,IF(OR(AH119=6,AH119=7),8.18,IF(OR(AH119=8,AH119=9),8.46,IF(OR(AH119=10,AH119=11,AH119=12),8.74,IF(OR(AH119=13,AH119=14,AH119=15),9.03,IF(OR(AH119=16,AH119=17,AH119=18),9.33,9.65)))))))))),IF(AI119="Բ-2", IF(AH119=0,5.71,IF(AH119=1,5.89,IF(AH119=2,6.09,IF(AH119=3,6.29,IF(OR(AH119=5,AH119=4),6.5,IF(OR(AH119=6,AH119=7),6.72,IF(OR(AH119=8,AH119=9),6.94,IF(OR(AH119=10,AH119=11,AH119=12),7.17,IF(OR(AH119=13,AH119=14,AH119=15),7.41,IF(OR(AH119=16,AH119=17,AH119=18),7.65,7.91)))))))))), IF(AI119="Գ-1", IF(AH119=0,4.7,IF(AH119=1,4.86,IF(AH119=2,5.01,IF(AH119=3,5.18,IF(OR(AH119=5,AH119=4),5.35,IF(OR(AH119=6,AH119=7),5.52,IF(OR(AH119=8,AH119=9),5.71,IF(OR(AH119=10,AH119=11,AH119=12),5.89,IF(OR(AH119=13,AH119=14,AH119=15),6.09,IF(OR(AH119=16,AH119=17,AH119=18),6.29,6.49)))))))))), IF(AI119="Գ-2", IF(AH119=0,3.88,IF(AH119=1,4.01,IF(AH119=2,4.14,IF(AH119=3,4.27,IF(OR(AH119=5,AH119=4),4.41,IF(OR(AH119=6,AH119=7),4.55,IF(OR(AH119=8,AH119=9),4.7,IF(OR(AH119=10,AH119=11,AH119=12),4.85,IF(OR(AH119=13,AH119=14,AH119=15),5.01,IF(OR(AH119=16,AH119=17,AH119=18),5.17,5.34)))))))))), IF(AI119="Գ-3", IF(AH119=0,3.21,IF(AH119=1,3.31,IF(AH119=2,3.42,IF(AH119=3,3.53,IF(OR(AH119=5,AH119=4),3.64,IF(OR(AH119=6,AH119=7),3.76,IF(OR(AH119=8,AH119=9),3.88,IF(OR(AH119=10,AH119=11,AH119=12),4.01,IF(OR(AH119=13,AH119=14,AH119=15),4.13,IF(OR(AH119=16,AH119=17,AH119=18),4.27,4.4)))))))))), IF(AI119="Ա-1", IF(AH119=0,2.66,IF(AH119=1,2.75,IF(AH119=2,2.83,IF(AH119=3,2.92,IF(OR(AH119=5,AH119=4),3.02,IF(OR(AH119=6,AH119=7),3.11,IF(OR(AH119=8,AH119=9),3.21,IF(OR(AH119=10,AH119=11,AH119=12),3.31,IF(OR(AH119=13,AH119=14,AH119=15),3.42,IF(OR(AH119=16,AH119=17,AH119=18),3.53,3.64)))))))))), IF(AI119="Ա-2", IF(AH119=0,2.28,IF(AH119=1,2.35,IF(AH119=2,2.43,IF(AH119=3,2.5,IF(OR(AH119=5,AH119=4),2.58,IF(OR(AH119=6,AH119=7),2.66,IF(OR(AH119=8,AH119=9),2.75,IF(OR(AH119=10,AH119=11,AH119=12),2.83,IF(OR(AH119=13,AH119=14,AH119=15),2.92,IF(OR(AH119=16,AH119=17,AH119=18),3.01,3.11)))))))))),IF(AI119="Ա-3", IF(AH119=0,1.96,IF(AH119=1,2.02,IF(AH119=2,2.08,IF(AH119=3,2.15,IF(OR(AH119=5,AH119=4),2.21,IF(OR(AH119=6,AH119=7),2.28,IF(OR(AH119=8,AH119=9),2.35,IF(OR(AH119=10,AH119=11,AH119=12),2.42,IF(OR(AH119=13,AH119=14,AH119=15),2.5,IF(OR(AH119=16,AH119=17,AH119=18),2.58,2.66)))))))))), IF(AI119="Կ-1", IF(AH119=0,1.68,IF(AH119=1,1.73,IF(AH119=2,1.79,IF(AH119=3,1.84,IF(OR(AH119=5,AH119=4),1.9,IF(OR(AH119=6,AH119=7),1.96,IF(OR(AH119=8,AH119=9),2.02,IF(OR(AH119=10,AH119=11,AH119=12),2.08,IF(OR(AH119=13,AH119=14,AH119=15),2.14,IF(OR(AH119=16,AH119=17,AH119=18),2.21,2.28)))))))))), IF(AI119="Կ-2", IF(AH119=0,1.45,IF(AH119=1,1.49,IF(AH119=2,1.54,IF(AH119=3,1.59,IF(OR(AH119=5,AH119=4),1.63,IF(OR(AH119=6,AH119=7),1.68,IF(OR(AH119=8,AH119=9),1.73,IF(OR(AH119=10,AH119=11,AH119=12),1.79,IF(OR(AH119=13,AH119=14,AH119=15),1.84,IF(OR(AH119=16,AH119=17,AH119=18),1.9,1.95)))))))))),IF(AI119="Կ-3", IF(AH119=0,1.25,IF(AH119=1,1.29,IF(AH119=2,1.33,IF(AH119=3,1.37,IF(OR(AH119=5,AH119=4),1.41,IF(OR(AH119=6,AH119=7),1.45,IF(OR(AH119=8,AH119=9),1.49,IF(OR(AH119=10,AH119=11,AH119=12),1.54,IF(OR(AH119=13,AH119=14,AH119=15),1.58,IF(OR(AH119=16,AH119=17,AH119=18),1.63,1.68)))))))))), "Error"))))))))))))</f>
        <v>2.02</v>
      </c>
      <c r="AK119" s="776">
        <v>83200</v>
      </c>
      <c r="AL119" s="776">
        <f>+AK119*AJ119</f>
        <v>168064</v>
      </c>
      <c r="AM119" s="777">
        <f>+AD119</f>
        <v>0</v>
      </c>
      <c r="AN119" s="776">
        <f t="shared" si="60"/>
        <v>168064</v>
      </c>
      <c r="AO119" s="776">
        <f t="shared" si="61"/>
        <v>2184832</v>
      </c>
    </row>
    <row r="120" spans="1:41" s="760" customFormat="1" ht="14.25">
      <c r="A120" s="853">
        <v>78</v>
      </c>
      <c r="B120" s="908" t="s">
        <v>78</v>
      </c>
      <c r="C120" s="909"/>
      <c r="D120" s="909"/>
      <c r="E120" s="903" t="s">
        <v>1238</v>
      </c>
      <c r="F120" s="853">
        <v>1</v>
      </c>
      <c r="G120" s="911">
        <v>6</v>
      </c>
      <c r="H120" s="915" t="s">
        <v>86</v>
      </c>
      <c r="I120" s="912">
        <f t="shared" si="53"/>
        <v>1.96</v>
      </c>
      <c r="J120" s="913">
        <v>83200</v>
      </c>
      <c r="K120" s="914">
        <f>+J120*I120</f>
        <v>163072</v>
      </c>
      <c r="L120" s="915">
        <v>0</v>
      </c>
      <c r="M120" s="914">
        <f t="shared" si="55"/>
        <v>163072</v>
      </c>
      <c r="N120" s="914">
        <f t="shared" si="56"/>
        <v>2119936</v>
      </c>
      <c r="O120" s="580">
        <v>1</v>
      </c>
      <c r="P120" s="644">
        <f t="shared" si="54"/>
        <v>7</v>
      </c>
      <c r="Q120" s="645" t="str">
        <f>+H120</f>
        <v>Կ-1</v>
      </c>
      <c r="R120" s="643">
        <f>IF(O120&lt;1,0,IF(Q120="Բ-1",IF(P120=0,6.94,IF(P120=1,7.17,IF(P120=2,7.41,IF(P120=3,7.66,IF(OR(P120=5,P120=4),7.92,IF(OR(P120=6,P120=7),8.18,IF(OR(P120=8,P120=9),8.46,IF(OR(P120=10,P120=11,P120=12),8.74,IF(OR(P120=13,P120=14,P120=15),9.03,IF(OR(P120=16,P120=17,P120=18),9.33,9.65)))))))))),IF(Q120="Բ-2", IF(P120=0,5.71,IF(P120=1,5.89,IF(P120=2,6.09,IF(P120=3,6.29,IF(OR(P120=5,P120=4),6.5,IF(OR(P120=6,P120=7),6.72,IF(OR(P120=8,P120=9),6.94,IF(OR(P120=10,P120=11,P120=12),7.17,IF(OR(P120=13,P120=14,P120=15),7.41,IF(OR(P120=16,P120=17,P120=18),7.65,7.91)))))))))), IF(Q120="Գ-1", IF(P120=0,4.7,IF(P120=1,4.86,IF(P120=2,5.01,IF(P120=3,5.18,IF(OR(P120=5,P120=4),5.35,IF(OR(P120=6,P120=7),5.52,IF(OR(P120=8,P120=9),5.71,IF(OR(P120=10,P120=11,P120=12),5.89,IF(OR(P120=13,P120=14,P120=15),6.09,IF(OR(P120=16,P120=17,P120=18),6.29,6.49)))))))))), IF(Q120="Գ-2", IF(P120=0,3.88,IF(P120=1,4.01,IF(P120=2,4.14,IF(P120=3,4.27,IF(OR(P120=5,P120=4),4.41,IF(OR(P120=6,P120=7),4.55,IF(OR(P120=8,P120=9),4.7,IF(OR(P120=10,P120=11,P120=12),4.85,IF(OR(P120=13,P120=14,P120=15),5.01,IF(OR(P120=16,P120=17,P120=18),5.17,5.34)))))))))), IF(Q120="Գ-3", IF(P120=0,3.21,IF(P120=1,3.31,IF(P120=2,3.42,IF(P120=3,3.53,IF(OR(P120=5,P120=4),3.64,IF(OR(P120=6,P120=7),3.76,IF(OR(P120=8,P120=9),3.88,IF(OR(P120=10,P120=11,P120=12),4.01,IF(OR(P120=13,P120=14,P120=15),4.13,IF(OR(P120=16,P120=17,P120=18),4.27,4.4)))))))))), IF(Q120="Ա-1", IF(P120=0,2.66,IF(P120=1,2.75,IF(P120=2,2.83,IF(P120=3,2.92,IF(OR(P120=5,P120=4),3.02,IF(OR(P120=6,P120=7),3.11,IF(OR(P120=8,P120=9),3.21,IF(OR(P120=10,P120=11,P120=12),3.31,IF(OR(P120=13,P120=14,P120=15),3.42,IF(OR(P120=16,P120=17,P120=18),3.53,3.64)))))))))), IF(Q120="Ա-2", IF(P120=0,2.28,IF(P120=1,2.35,IF(P120=2,2.43,IF(P120=3,2.5,IF(OR(P120=5,P120=4),2.58,IF(OR(P120=6,P120=7),2.66,IF(OR(P120=8,P120=9),2.75,IF(OR(P120=10,P120=11,P120=12),2.83,IF(OR(P120=13,P120=14,P120=15),2.92,IF(OR(P120=16,P120=17,P120=18),3.01,3.11)))))))))),IF(Q120="Ա-3", IF(P120=0,1.96,IF(P120=1,2.02,IF(P120=2,2.08,IF(P120=3,2.15,IF(OR(P120=5,P120=4),2.21,IF(OR(P120=6,P120=7),2.28,IF(OR(P120=8,P120=9),2.35,IF(OR(P120=10,P120=11,P120=12),2.42,IF(OR(P120=13,P120=14,P120=15),2.5,IF(OR(P120=16,P120=17,P120=18),2.58,2.66)))))))))), IF(Q120="Կ-1", IF(P120=0,1.68,IF(P120=1,1.73,IF(P120=2,1.79,IF(P120=3,1.84,IF(OR(P120=5,P120=4),1.9,IF(OR(P120=6,P120=7),1.96,IF(OR(P120=8,P120=9),2.02,IF(OR(P120=10,P120=11,P120=12),2.08,IF(OR(P120=13,P120=14,P120=15),2.14,IF(OR(P120=16,P120=17,P120=18),2.21,2.28)))))))))), IF(Q120="Կ-2", IF(P120=0,1.45,IF(P120=1,1.49,IF(P120=2,1.54,IF(P120=3,1.59,IF(OR(P120=5,P120=4),1.63,IF(OR(P120=6,P120=7),1.68,IF(OR(P120=8,P120=9),1.73,IF(OR(P120=10,P120=11,P120=12),1.79,IF(OR(P120=13,P120=14,P120=15),1.84,IF(OR(P120=16,P120=17,P120=18),1.9,1.95)))))))))),IF(Q120="Կ-3", IF(P120=0,1.25,IF(P120=1,1.29,IF(P120=2,1.33,IF(P120=3,1.37,IF(OR(P120=5,P120=4),1.41,IF(OR(P120=6,P120=7),1.45,IF(OR(P120=8,P120=9),1.49,IF(OR(P120=10,P120=11,P120=12),1.54,IF(OR(P120=13,P120=14,P120=15),1.58,IF(OR(P120=16,P120=17,P120=18),1.63,1.68)))))))))), "Error"))))))))))))</f>
        <v>1.96</v>
      </c>
      <c r="S120" s="776">
        <v>83200</v>
      </c>
      <c r="T120" s="776">
        <f>+S120*R120</f>
        <v>163072</v>
      </c>
      <c r="U120" s="777">
        <f>+L120</f>
        <v>0</v>
      </c>
      <c r="V120" s="776">
        <f t="shared" si="57"/>
        <v>163072</v>
      </c>
      <c r="W120" s="776">
        <f t="shared" si="58"/>
        <v>2119936</v>
      </c>
      <c r="X120" s="580">
        <v>1</v>
      </c>
      <c r="Y120" s="644">
        <f>+P120+1</f>
        <v>8</v>
      </c>
      <c r="Z120" s="645" t="str">
        <f>+Q120</f>
        <v>Կ-1</v>
      </c>
      <c r="AA120" s="643">
        <f>IF(X120&lt;1,0,IF(Z120="Բ-1",IF(Y120=0,6.94,IF(Y120=1,7.17,IF(Y120=2,7.41,IF(Y120=3,7.66,IF(OR(Y120=5,Y120=4),7.92,IF(OR(Y120=6,Y120=7),8.18,IF(OR(Y120=8,Y120=9),8.46,IF(OR(Y120=10,Y120=11,Y120=12),8.74,IF(OR(Y120=13,Y120=14,Y120=15),9.03,IF(OR(Y120=16,Y120=17,Y120=18),9.33,9.65)))))))))),IF(Z120="Բ-2", IF(Y120=0,5.71,IF(Y120=1,5.89,IF(Y120=2,6.09,IF(Y120=3,6.29,IF(OR(Y120=5,Y120=4),6.5,IF(OR(Y120=6,Y120=7),6.72,IF(OR(Y120=8,Y120=9),6.94,IF(OR(Y120=10,Y120=11,Y120=12),7.17,IF(OR(Y120=13,Y120=14,Y120=15),7.41,IF(OR(Y120=16,Y120=17,Y120=18),7.65,7.91)))))))))), IF(Z120="Գ-1", IF(Y120=0,4.7,IF(Y120=1,4.86,IF(Y120=2,5.01,IF(Y120=3,5.18,IF(OR(Y120=5,Y120=4),5.35,IF(OR(Y120=6,Y120=7),5.52,IF(OR(Y120=8,Y120=9),5.71,IF(OR(Y120=10,Y120=11,Y120=12),5.89,IF(OR(Y120=13,Y120=14,Y120=15),6.09,IF(OR(Y120=16,Y120=17,Y120=18),6.29,6.49)))))))))), IF(Z120="Գ-2", IF(Y120=0,3.88,IF(Y120=1,4.01,IF(Y120=2,4.14,IF(Y120=3,4.27,IF(OR(Y120=5,Y120=4),4.41,IF(OR(Y120=6,Y120=7),4.55,IF(OR(Y120=8,Y120=9),4.7,IF(OR(Y120=10,Y120=11,Y120=12),4.85,IF(OR(Y120=13,Y120=14,Y120=15),5.01,IF(OR(Y120=16,Y120=17,Y120=18),5.17,5.34)))))))))), IF(Z120="Գ-3", IF(Y120=0,3.21,IF(Y120=1,3.31,IF(Y120=2,3.42,IF(Y120=3,3.53,IF(OR(Y120=5,Y120=4),3.64,IF(OR(Y120=6,Y120=7),3.76,IF(OR(Y120=8,Y120=9),3.88,IF(OR(Y120=10,Y120=11,Y120=12),4.01,IF(OR(Y120=13,Y120=14,Y120=15),4.13,IF(OR(Y120=16,Y120=17,Y120=18),4.27,4.4)))))))))), IF(Z120="Ա-1", IF(Y120=0,2.66,IF(Y120=1,2.75,IF(Y120=2,2.83,IF(Y120=3,2.92,IF(OR(Y120=5,Y120=4),3.02,IF(OR(Y120=6,Y120=7),3.11,IF(OR(Y120=8,Y120=9),3.21,IF(OR(Y120=10,Y120=11,Y120=12),3.31,IF(OR(Y120=13,Y120=14,Y120=15),3.42,IF(OR(Y120=16,Y120=17,Y120=18),3.53,3.64)))))))))), IF(Z120="Ա-2", IF(Y120=0,2.28,IF(Y120=1,2.35,IF(Y120=2,2.43,IF(Y120=3,2.5,IF(OR(Y120=5,Y120=4),2.58,IF(OR(Y120=6,Y120=7),2.66,IF(OR(Y120=8,Y120=9),2.75,IF(OR(Y120=10,Y120=11,Y120=12),2.83,IF(OR(Y120=13,Y120=14,Y120=15),2.92,IF(OR(Y120=16,Y120=17,Y120=18),3.01,3.11)))))))))),IF(Z120="Ա-3", IF(Y120=0,1.96,IF(Y120=1,2.02,IF(Y120=2,2.08,IF(Y120=3,2.15,IF(OR(Y120=5,Y120=4),2.21,IF(OR(Y120=6,Y120=7),2.28,IF(OR(Y120=8,Y120=9),2.35,IF(OR(Y120=10,Y120=11,Y120=12),2.42,IF(OR(Y120=13,Y120=14,Y120=15),2.5,IF(OR(Y120=16,Y120=17,Y120=18),2.58,2.66)))))))))), IF(Z120="Կ-1", IF(Y120=0,1.68,IF(Y120=1,1.73,IF(Y120=2,1.79,IF(Y120=3,1.84,IF(OR(Y120=5,Y120=4),1.9,IF(OR(Y120=6,Y120=7),1.96,IF(OR(Y120=8,Y120=9),2.02,IF(OR(Y120=10,Y120=11,Y120=12),2.08,IF(OR(Y120=13,Y120=14,Y120=15),2.14,IF(OR(Y120=16,Y120=17,Y120=18),2.21,2.28)))))))))), IF(Z120="Կ-2", IF(Y120=0,1.45,IF(Y120=1,1.49,IF(Y120=2,1.54,IF(Y120=3,1.59,IF(OR(Y120=5,Y120=4),1.63,IF(OR(Y120=6,Y120=7),1.68,IF(OR(Y120=8,Y120=9),1.73,IF(OR(Y120=10,Y120=11,Y120=12),1.79,IF(OR(Y120=13,Y120=14,Y120=15),1.84,IF(OR(Y120=16,Y120=17,Y120=18),1.9,1.95)))))))))),IF(Z120="Կ-3", IF(Y120=0,1.25,IF(Y120=1,1.29,IF(Y120=2,1.33,IF(Y120=3,1.37,IF(OR(Y120=5,Y120=4),1.41,IF(OR(Y120=6,Y120=7),1.45,IF(OR(Y120=8,Y120=9),1.49,IF(OR(Y120=10,Y120=11,Y120=12),1.54,IF(OR(Y120=13,Y120=14,Y120=15),1.58,IF(OR(Y120=16,Y120=17,Y120=18),1.63,1.68)))))))))), "Error"))))))))))))</f>
        <v>2.02</v>
      </c>
      <c r="AB120" s="776">
        <v>83200</v>
      </c>
      <c r="AC120" s="776">
        <f>+AB120*AA120</f>
        <v>168064</v>
      </c>
      <c r="AD120" s="777">
        <f>+U120</f>
        <v>0</v>
      </c>
      <c r="AE120" s="776">
        <f t="shared" si="52"/>
        <v>168064</v>
      </c>
      <c r="AF120" s="776">
        <f t="shared" si="59"/>
        <v>2184832</v>
      </c>
      <c r="AG120" s="580">
        <v>1</v>
      </c>
      <c r="AH120" s="644">
        <f>+Y120+1</f>
        <v>9</v>
      </c>
      <c r="AI120" s="645" t="str">
        <f>+Z120</f>
        <v>Կ-1</v>
      </c>
      <c r="AJ120" s="643">
        <f>IF(AG120&lt;1,0,IF(AI120="Բ-1",IF(AH120=0,6.94,IF(AH120=1,7.17,IF(AH120=2,7.41,IF(AH120=3,7.66,IF(OR(AH120=5,AH120=4),7.92,IF(OR(AH120=6,AH120=7),8.18,IF(OR(AH120=8,AH120=9),8.46,IF(OR(AH120=10,AH120=11,AH120=12),8.74,IF(OR(AH120=13,AH120=14,AH120=15),9.03,IF(OR(AH120=16,AH120=17,AH120=18),9.33,9.65)))))))))),IF(AI120="Բ-2", IF(AH120=0,5.71,IF(AH120=1,5.89,IF(AH120=2,6.09,IF(AH120=3,6.29,IF(OR(AH120=5,AH120=4),6.5,IF(OR(AH120=6,AH120=7),6.72,IF(OR(AH120=8,AH120=9),6.94,IF(OR(AH120=10,AH120=11,AH120=12),7.17,IF(OR(AH120=13,AH120=14,AH120=15),7.41,IF(OR(AH120=16,AH120=17,AH120=18),7.65,7.91)))))))))), IF(AI120="Գ-1", IF(AH120=0,4.7,IF(AH120=1,4.86,IF(AH120=2,5.01,IF(AH120=3,5.18,IF(OR(AH120=5,AH120=4),5.35,IF(OR(AH120=6,AH120=7),5.52,IF(OR(AH120=8,AH120=9),5.71,IF(OR(AH120=10,AH120=11,AH120=12),5.89,IF(OR(AH120=13,AH120=14,AH120=15),6.09,IF(OR(AH120=16,AH120=17,AH120=18),6.29,6.49)))))))))), IF(AI120="Գ-2", IF(AH120=0,3.88,IF(AH120=1,4.01,IF(AH120=2,4.14,IF(AH120=3,4.27,IF(OR(AH120=5,AH120=4),4.41,IF(OR(AH120=6,AH120=7),4.55,IF(OR(AH120=8,AH120=9),4.7,IF(OR(AH120=10,AH120=11,AH120=12),4.85,IF(OR(AH120=13,AH120=14,AH120=15),5.01,IF(OR(AH120=16,AH120=17,AH120=18),5.17,5.34)))))))))), IF(AI120="Գ-3", IF(AH120=0,3.21,IF(AH120=1,3.31,IF(AH120=2,3.42,IF(AH120=3,3.53,IF(OR(AH120=5,AH120=4),3.64,IF(OR(AH120=6,AH120=7),3.76,IF(OR(AH120=8,AH120=9),3.88,IF(OR(AH120=10,AH120=11,AH120=12),4.01,IF(OR(AH120=13,AH120=14,AH120=15),4.13,IF(OR(AH120=16,AH120=17,AH120=18),4.27,4.4)))))))))), IF(AI120="Ա-1", IF(AH120=0,2.66,IF(AH120=1,2.75,IF(AH120=2,2.83,IF(AH120=3,2.92,IF(OR(AH120=5,AH120=4),3.02,IF(OR(AH120=6,AH120=7),3.11,IF(OR(AH120=8,AH120=9),3.21,IF(OR(AH120=10,AH120=11,AH120=12),3.31,IF(OR(AH120=13,AH120=14,AH120=15),3.42,IF(OR(AH120=16,AH120=17,AH120=18),3.53,3.64)))))))))), IF(AI120="Ա-2", IF(AH120=0,2.28,IF(AH120=1,2.35,IF(AH120=2,2.43,IF(AH120=3,2.5,IF(OR(AH120=5,AH120=4),2.58,IF(OR(AH120=6,AH120=7),2.66,IF(OR(AH120=8,AH120=9),2.75,IF(OR(AH120=10,AH120=11,AH120=12),2.83,IF(OR(AH120=13,AH120=14,AH120=15),2.92,IF(OR(AH120=16,AH120=17,AH120=18),3.01,3.11)))))))))),IF(AI120="Ա-3", IF(AH120=0,1.96,IF(AH120=1,2.02,IF(AH120=2,2.08,IF(AH120=3,2.15,IF(OR(AH120=5,AH120=4),2.21,IF(OR(AH120=6,AH120=7),2.28,IF(OR(AH120=8,AH120=9),2.35,IF(OR(AH120=10,AH120=11,AH120=12),2.42,IF(OR(AH120=13,AH120=14,AH120=15),2.5,IF(OR(AH120=16,AH120=17,AH120=18),2.58,2.66)))))))))), IF(AI120="Կ-1", IF(AH120=0,1.68,IF(AH120=1,1.73,IF(AH120=2,1.79,IF(AH120=3,1.84,IF(OR(AH120=5,AH120=4),1.9,IF(OR(AH120=6,AH120=7),1.96,IF(OR(AH120=8,AH120=9),2.02,IF(OR(AH120=10,AH120=11,AH120=12),2.08,IF(OR(AH120=13,AH120=14,AH120=15),2.14,IF(OR(AH120=16,AH120=17,AH120=18),2.21,2.28)))))))))), IF(AI120="Կ-2", IF(AH120=0,1.45,IF(AH120=1,1.49,IF(AH120=2,1.54,IF(AH120=3,1.59,IF(OR(AH120=5,AH120=4),1.63,IF(OR(AH120=6,AH120=7),1.68,IF(OR(AH120=8,AH120=9),1.73,IF(OR(AH120=10,AH120=11,AH120=12),1.79,IF(OR(AH120=13,AH120=14,AH120=15),1.84,IF(OR(AH120=16,AH120=17,AH120=18),1.9,1.95)))))))))),IF(AI120="Կ-3", IF(AH120=0,1.25,IF(AH120=1,1.29,IF(AH120=2,1.33,IF(AH120=3,1.37,IF(OR(AH120=5,AH120=4),1.41,IF(OR(AH120=6,AH120=7),1.45,IF(OR(AH120=8,AH120=9),1.49,IF(OR(AH120=10,AH120=11,AH120=12),1.54,IF(OR(AH120=13,AH120=14,AH120=15),1.58,IF(OR(AH120=16,AH120=17,AH120=18),1.63,1.68)))))))))), "Error"))))))))))))</f>
        <v>2.02</v>
      </c>
      <c r="AK120" s="776">
        <v>83200</v>
      </c>
      <c r="AL120" s="776">
        <f>+AK120*AJ120</f>
        <v>168064</v>
      </c>
      <c r="AM120" s="777">
        <f>+AD120</f>
        <v>0</v>
      </c>
      <c r="AN120" s="776">
        <f t="shared" si="60"/>
        <v>168064</v>
      </c>
      <c r="AO120" s="776">
        <f t="shared" si="61"/>
        <v>2184832</v>
      </c>
    </row>
    <row r="121" spans="1:41" s="760" customFormat="1" ht="85.5">
      <c r="A121" s="853">
        <v>79</v>
      </c>
      <c r="B121" s="903" t="s">
        <v>2307</v>
      </c>
      <c r="C121" s="904" t="s">
        <v>1961</v>
      </c>
      <c r="D121" s="904" t="s">
        <v>2291</v>
      </c>
      <c r="E121" s="917" t="s">
        <v>1425</v>
      </c>
      <c r="F121" s="853">
        <v>1</v>
      </c>
      <c r="G121" s="911">
        <v>20</v>
      </c>
      <c r="H121" s="915" t="s">
        <v>83</v>
      </c>
      <c r="I121" s="912">
        <f t="shared" si="53"/>
        <v>5.34</v>
      </c>
      <c r="J121" s="913">
        <v>83200</v>
      </c>
      <c r="K121" s="914">
        <f t="shared" si="51"/>
        <v>444288</v>
      </c>
      <c r="L121" s="915">
        <v>0</v>
      </c>
      <c r="M121" s="914">
        <f t="shared" si="55"/>
        <v>444288</v>
      </c>
      <c r="N121" s="914">
        <f t="shared" si="56"/>
        <v>5775744</v>
      </c>
      <c r="O121" s="580">
        <v>1</v>
      </c>
      <c r="P121" s="644">
        <f t="shared" si="54"/>
        <v>21</v>
      </c>
      <c r="Q121" s="645" t="str">
        <f t="shared" si="62"/>
        <v>Գ-2</v>
      </c>
      <c r="R121" s="643">
        <f t="shared" si="63"/>
        <v>5.34</v>
      </c>
      <c r="S121" s="776">
        <v>83200</v>
      </c>
      <c r="T121" s="776">
        <f t="shared" si="64"/>
        <v>444288</v>
      </c>
      <c r="U121" s="777">
        <f t="shared" si="65"/>
        <v>0</v>
      </c>
      <c r="V121" s="776">
        <f t="shared" si="57"/>
        <v>444288</v>
      </c>
      <c r="W121" s="776">
        <f t="shared" si="58"/>
        <v>5775744</v>
      </c>
      <c r="X121" s="580">
        <v>1</v>
      </c>
      <c r="Y121" s="644">
        <f t="shared" si="66"/>
        <v>22</v>
      </c>
      <c r="Z121" s="645" t="str">
        <f t="shared" si="67"/>
        <v>Գ-2</v>
      </c>
      <c r="AA121" s="643">
        <f t="shared" si="68"/>
        <v>5.34</v>
      </c>
      <c r="AB121" s="776">
        <v>83200</v>
      </c>
      <c r="AC121" s="776">
        <f t="shared" si="69"/>
        <v>444288</v>
      </c>
      <c r="AD121" s="777">
        <f t="shared" si="70"/>
        <v>0</v>
      </c>
      <c r="AE121" s="776">
        <f t="shared" si="52"/>
        <v>444288</v>
      </c>
      <c r="AF121" s="776">
        <f t="shared" si="59"/>
        <v>5775744</v>
      </c>
      <c r="AG121" s="580">
        <v>1</v>
      </c>
      <c r="AH121" s="644">
        <f t="shared" si="71"/>
        <v>23</v>
      </c>
      <c r="AI121" s="645" t="str">
        <f t="shared" si="72"/>
        <v>Գ-2</v>
      </c>
      <c r="AJ121" s="643">
        <f t="shared" si="73"/>
        <v>5.34</v>
      </c>
      <c r="AK121" s="776">
        <v>83200</v>
      </c>
      <c r="AL121" s="776">
        <f t="shared" si="74"/>
        <v>444288</v>
      </c>
      <c r="AM121" s="777">
        <f t="shared" si="75"/>
        <v>0</v>
      </c>
      <c r="AN121" s="776">
        <f t="shared" si="60"/>
        <v>444288</v>
      </c>
      <c r="AO121" s="776">
        <f t="shared" si="61"/>
        <v>5775744</v>
      </c>
    </row>
    <row r="122" spans="1:41" s="760" customFormat="1" ht="67.5">
      <c r="A122" s="853">
        <v>80</v>
      </c>
      <c r="B122" s="903" t="s">
        <v>754</v>
      </c>
      <c r="C122" s="904" t="s">
        <v>1961</v>
      </c>
      <c r="D122" s="904" t="s">
        <v>2288</v>
      </c>
      <c r="E122" s="903" t="s">
        <v>1426</v>
      </c>
      <c r="F122" s="853">
        <v>1</v>
      </c>
      <c r="G122" s="911">
        <v>4</v>
      </c>
      <c r="H122" s="915" t="s">
        <v>84</v>
      </c>
      <c r="I122" s="912">
        <f t="shared" si="53"/>
        <v>3.02</v>
      </c>
      <c r="J122" s="913">
        <v>83200</v>
      </c>
      <c r="K122" s="914">
        <f t="shared" si="51"/>
        <v>251264</v>
      </c>
      <c r="L122" s="915">
        <v>0</v>
      </c>
      <c r="M122" s="914">
        <f t="shared" si="55"/>
        <v>251264</v>
      </c>
      <c r="N122" s="914">
        <f t="shared" si="56"/>
        <v>3266432</v>
      </c>
      <c r="O122" s="580">
        <v>1</v>
      </c>
      <c r="P122" s="644">
        <f t="shared" si="54"/>
        <v>5</v>
      </c>
      <c r="Q122" s="645" t="str">
        <f t="shared" si="62"/>
        <v>Ա-1</v>
      </c>
      <c r="R122" s="643">
        <f t="shared" si="63"/>
        <v>3.02</v>
      </c>
      <c r="S122" s="776">
        <v>83200</v>
      </c>
      <c r="T122" s="776">
        <f t="shared" si="64"/>
        <v>251264</v>
      </c>
      <c r="U122" s="777">
        <f t="shared" si="65"/>
        <v>0</v>
      </c>
      <c r="V122" s="776">
        <f t="shared" si="57"/>
        <v>251264</v>
      </c>
      <c r="W122" s="776">
        <f t="shared" si="58"/>
        <v>3266432</v>
      </c>
      <c r="X122" s="580">
        <v>1</v>
      </c>
      <c r="Y122" s="644">
        <f t="shared" si="66"/>
        <v>6</v>
      </c>
      <c r="Z122" s="645" t="str">
        <f t="shared" si="67"/>
        <v>Ա-1</v>
      </c>
      <c r="AA122" s="643">
        <f t="shared" si="68"/>
        <v>3.11</v>
      </c>
      <c r="AB122" s="776">
        <v>83200</v>
      </c>
      <c r="AC122" s="776">
        <f t="shared" si="69"/>
        <v>258752</v>
      </c>
      <c r="AD122" s="777">
        <f t="shared" si="70"/>
        <v>0</v>
      </c>
      <c r="AE122" s="776">
        <f t="shared" si="52"/>
        <v>258752</v>
      </c>
      <c r="AF122" s="776">
        <f t="shared" si="59"/>
        <v>3363776</v>
      </c>
      <c r="AG122" s="580">
        <v>1</v>
      </c>
      <c r="AH122" s="644">
        <f t="shared" si="71"/>
        <v>7</v>
      </c>
      <c r="AI122" s="645" t="str">
        <f t="shared" si="72"/>
        <v>Ա-1</v>
      </c>
      <c r="AJ122" s="643">
        <f t="shared" si="73"/>
        <v>3.11</v>
      </c>
      <c r="AK122" s="776">
        <v>83200</v>
      </c>
      <c r="AL122" s="776">
        <f t="shared" si="74"/>
        <v>258752</v>
      </c>
      <c r="AM122" s="777">
        <f t="shared" si="75"/>
        <v>0</v>
      </c>
      <c r="AN122" s="776">
        <f t="shared" si="60"/>
        <v>258752</v>
      </c>
      <c r="AO122" s="776">
        <f t="shared" si="61"/>
        <v>3363776</v>
      </c>
    </row>
    <row r="123" spans="1:41" s="760" customFormat="1" ht="14.25">
      <c r="A123" s="853">
        <v>81</v>
      </c>
      <c r="B123" s="903" t="s">
        <v>1627</v>
      </c>
      <c r="C123" s="904" t="s">
        <v>1961</v>
      </c>
      <c r="D123" s="904" t="s">
        <v>2301</v>
      </c>
      <c r="E123" s="903" t="s">
        <v>1237</v>
      </c>
      <c r="F123" s="853">
        <v>1</v>
      </c>
      <c r="G123" s="911">
        <v>3</v>
      </c>
      <c r="H123" s="915" t="s">
        <v>419</v>
      </c>
      <c r="I123" s="912">
        <f t="shared" si="53"/>
        <v>2.15</v>
      </c>
      <c r="J123" s="913">
        <v>83200</v>
      </c>
      <c r="K123" s="914">
        <f t="shared" si="51"/>
        <v>178880</v>
      </c>
      <c r="L123" s="915">
        <v>0</v>
      </c>
      <c r="M123" s="914">
        <f t="shared" si="55"/>
        <v>178880</v>
      </c>
      <c r="N123" s="914">
        <f t="shared" si="56"/>
        <v>2325440</v>
      </c>
      <c r="O123" s="580">
        <v>1</v>
      </c>
      <c r="P123" s="644">
        <f t="shared" si="54"/>
        <v>4</v>
      </c>
      <c r="Q123" s="645" t="str">
        <f t="shared" si="62"/>
        <v>Ա-3</v>
      </c>
      <c r="R123" s="643">
        <f t="shared" si="63"/>
        <v>2.21</v>
      </c>
      <c r="S123" s="776">
        <v>83200</v>
      </c>
      <c r="T123" s="776">
        <f t="shared" si="64"/>
        <v>183872</v>
      </c>
      <c r="U123" s="777">
        <f t="shared" si="65"/>
        <v>0</v>
      </c>
      <c r="V123" s="776">
        <f t="shared" si="57"/>
        <v>183872</v>
      </c>
      <c r="W123" s="776">
        <f t="shared" si="58"/>
        <v>2390336</v>
      </c>
      <c r="X123" s="580">
        <v>1</v>
      </c>
      <c r="Y123" s="644">
        <f t="shared" si="66"/>
        <v>5</v>
      </c>
      <c r="Z123" s="645" t="str">
        <f t="shared" si="67"/>
        <v>Ա-3</v>
      </c>
      <c r="AA123" s="643">
        <f t="shared" si="68"/>
        <v>2.21</v>
      </c>
      <c r="AB123" s="776">
        <v>83200</v>
      </c>
      <c r="AC123" s="776">
        <f t="shared" si="69"/>
        <v>183872</v>
      </c>
      <c r="AD123" s="777">
        <f t="shared" si="70"/>
        <v>0</v>
      </c>
      <c r="AE123" s="776">
        <f t="shared" si="52"/>
        <v>183872</v>
      </c>
      <c r="AF123" s="776">
        <f t="shared" si="59"/>
        <v>2390336</v>
      </c>
      <c r="AG123" s="580">
        <v>1</v>
      </c>
      <c r="AH123" s="644">
        <f t="shared" si="71"/>
        <v>6</v>
      </c>
      <c r="AI123" s="645" t="str">
        <f t="shared" si="72"/>
        <v>Ա-3</v>
      </c>
      <c r="AJ123" s="643">
        <f t="shared" si="73"/>
        <v>2.2799999999999998</v>
      </c>
      <c r="AK123" s="776">
        <v>83200</v>
      </c>
      <c r="AL123" s="776">
        <f t="shared" si="74"/>
        <v>189695.99999999997</v>
      </c>
      <c r="AM123" s="777">
        <f t="shared" si="75"/>
        <v>0</v>
      </c>
      <c r="AN123" s="776">
        <f t="shared" si="60"/>
        <v>189695.99999999997</v>
      </c>
      <c r="AO123" s="776">
        <f t="shared" si="61"/>
        <v>2466047.9999999995</v>
      </c>
    </row>
    <row r="124" spans="1:41" s="760" customFormat="1" ht="14.25">
      <c r="A124" s="853">
        <v>82</v>
      </c>
      <c r="B124" s="903" t="s">
        <v>800</v>
      </c>
      <c r="C124" s="904" t="s">
        <v>1960</v>
      </c>
      <c r="D124" s="904" t="s">
        <v>2361</v>
      </c>
      <c r="E124" s="903" t="s">
        <v>1237</v>
      </c>
      <c r="F124" s="853">
        <v>1</v>
      </c>
      <c r="G124" s="911">
        <v>6</v>
      </c>
      <c r="H124" s="915" t="s">
        <v>419</v>
      </c>
      <c r="I124" s="912">
        <f t="shared" si="53"/>
        <v>2.2799999999999998</v>
      </c>
      <c r="J124" s="913">
        <v>83200</v>
      </c>
      <c r="K124" s="914">
        <f t="shared" si="51"/>
        <v>189695.99999999997</v>
      </c>
      <c r="L124" s="915">
        <v>0</v>
      </c>
      <c r="M124" s="914">
        <f t="shared" si="55"/>
        <v>189695.99999999997</v>
      </c>
      <c r="N124" s="914">
        <f t="shared" si="56"/>
        <v>2466047.9999999995</v>
      </c>
      <c r="O124" s="580">
        <v>1</v>
      </c>
      <c r="P124" s="644">
        <f t="shared" si="54"/>
        <v>7</v>
      </c>
      <c r="Q124" s="645" t="str">
        <f t="shared" si="62"/>
        <v>Ա-3</v>
      </c>
      <c r="R124" s="643">
        <f t="shared" si="63"/>
        <v>2.2799999999999998</v>
      </c>
      <c r="S124" s="776">
        <v>83200</v>
      </c>
      <c r="T124" s="776">
        <f t="shared" si="64"/>
        <v>189695.99999999997</v>
      </c>
      <c r="U124" s="777">
        <f t="shared" si="65"/>
        <v>0</v>
      </c>
      <c r="V124" s="776">
        <f t="shared" si="57"/>
        <v>189695.99999999997</v>
      </c>
      <c r="W124" s="776">
        <f t="shared" si="58"/>
        <v>2466047.9999999995</v>
      </c>
      <c r="X124" s="580">
        <v>1</v>
      </c>
      <c r="Y124" s="644">
        <f t="shared" si="66"/>
        <v>8</v>
      </c>
      <c r="Z124" s="645" t="str">
        <f t="shared" si="67"/>
        <v>Ա-3</v>
      </c>
      <c r="AA124" s="643">
        <f t="shared" si="68"/>
        <v>2.35</v>
      </c>
      <c r="AB124" s="776">
        <v>83200</v>
      </c>
      <c r="AC124" s="776">
        <f t="shared" si="69"/>
        <v>195520</v>
      </c>
      <c r="AD124" s="777">
        <f t="shared" si="70"/>
        <v>0</v>
      </c>
      <c r="AE124" s="776">
        <f t="shared" si="52"/>
        <v>195520</v>
      </c>
      <c r="AF124" s="776">
        <f t="shared" si="59"/>
        <v>2541760</v>
      </c>
      <c r="AG124" s="580">
        <v>1</v>
      </c>
      <c r="AH124" s="644">
        <f t="shared" si="71"/>
        <v>9</v>
      </c>
      <c r="AI124" s="645" t="str">
        <f t="shared" si="72"/>
        <v>Ա-3</v>
      </c>
      <c r="AJ124" s="643">
        <f t="shared" si="73"/>
        <v>2.35</v>
      </c>
      <c r="AK124" s="776">
        <v>83200</v>
      </c>
      <c r="AL124" s="776">
        <f t="shared" si="74"/>
        <v>195520</v>
      </c>
      <c r="AM124" s="777">
        <f t="shared" si="75"/>
        <v>0</v>
      </c>
      <c r="AN124" s="776">
        <f t="shared" si="60"/>
        <v>195520</v>
      </c>
      <c r="AO124" s="776">
        <f t="shared" si="61"/>
        <v>2541760</v>
      </c>
    </row>
    <row r="125" spans="1:41" s="760" customFormat="1" ht="14.25">
      <c r="A125" s="853">
        <v>83</v>
      </c>
      <c r="B125" s="903" t="s">
        <v>3286</v>
      </c>
      <c r="C125" s="904" t="s">
        <v>1961</v>
      </c>
      <c r="D125" s="904" t="s">
        <v>2288</v>
      </c>
      <c r="E125" s="903" t="s">
        <v>1237</v>
      </c>
      <c r="F125" s="853">
        <v>1</v>
      </c>
      <c r="G125" s="911">
        <v>1</v>
      </c>
      <c r="H125" s="915" t="s">
        <v>419</v>
      </c>
      <c r="I125" s="912">
        <f t="shared" si="53"/>
        <v>2.02</v>
      </c>
      <c r="J125" s="913">
        <v>83200</v>
      </c>
      <c r="K125" s="914">
        <f>+J125*I125</f>
        <v>168064</v>
      </c>
      <c r="L125" s="915">
        <v>0</v>
      </c>
      <c r="M125" s="914">
        <f t="shared" si="55"/>
        <v>168064</v>
      </c>
      <c r="N125" s="914">
        <f t="shared" si="56"/>
        <v>2184832</v>
      </c>
      <c r="O125" s="580">
        <v>1</v>
      </c>
      <c r="P125" s="644">
        <f t="shared" si="54"/>
        <v>2</v>
      </c>
      <c r="Q125" s="645" t="str">
        <f>+H125</f>
        <v>Ա-3</v>
      </c>
      <c r="R125" s="643">
        <f>IF(O125&lt;1,0,IF(Q125="Բ-1",IF(P125=0,6.94,IF(P125=1,7.17,IF(P125=2,7.41,IF(P125=3,7.66,IF(OR(P125=5,P125=4),7.92,IF(OR(P125=6,P125=7),8.18,IF(OR(P125=8,P125=9),8.46,IF(OR(P125=10,P125=11,P125=12),8.74,IF(OR(P125=13,P125=14,P125=15),9.03,IF(OR(P125=16,P125=17,P125=18),9.33,9.65)))))))))),IF(Q125="Բ-2", IF(P125=0,5.71,IF(P125=1,5.89,IF(P125=2,6.09,IF(P125=3,6.29,IF(OR(P125=5,P125=4),6.5,IF(OR(P125=6,P125=7),6.72,IF(OR(P125=8,P125=9),6.94,IF(OR(P125=10,P125=11,P125=12),7.17,IF(OR(P125=13,P125=14,P125=15),7.41,IF(OR(P125=16,P125=17,P125=18),7.65,7.91)))))))))), IF(Q125="Գ-1", IF(P125=0,4.7,IF(P125=1,4.86,IF(P125=2,5.01,IF(P125=3,5.18,IF(OR(P125=5,P125=4),5.35,IF(OR(P125=6,P125=7),5.52,IF(OR(P125=8,P125=9),5.71,IF(OR(P125=10,P125=11,P125=12),5.89,IF(OR(P125=13,P125=14,P125=15),6.09,IF(OR(P125=16,P125=17,P125=18),6.29,6.49)))))))))), IF(Q125="Գ-2", IF(P125=0,3.88,IF(P125=1,4.01,IF(P125=2,4.14,IF(P125=3,4.27,IF(OR(P125=5,P125=4),4.41,IF(OR(P125=6,P125=7),4.55,IF(OR(P125=8,P125=9),4.7,IF(OR(P125=10,P125=11,P125=12),4.85,IF(OR(P125=13,P125=14,P125=15),5.01,IF(OR(P125=16,P125=17,P125=18),5.17,5.34)))))))))), IF(Q125="Գ-3", IF(P125=0,3.21,IF(P125=1,3.31,IF(P125=2,3.42,IF(P125=3,3.53,IF(OR(P125=5,P125=4),3.64,IF(OR(P125=6,P125=7),3.76,IF(OR(P125=8,P125=9),3.88,IF(OR(P125=10,P125=11,P125=12),4.01,IF(OR(P125=13,P125=14,P125=15),4.13,IF(OR(P125=16,P125=17,P125=18),4.27,4.4)))))))))), IF(Q125="Ա-1", IF(P125=0,2.66,IF(P125=1,2.75,IF(P125=2,2.83,IF(P125=3,2.92,IF(OR(P125=5,P125=4),3.02,IF(OR(P125=6,P125=7),3.11,IF(OR(P125=8,P125=9),3.21,IF(OR(P125=10,P125=11,P125=12),3.31,IF(OR(P125=13,P125=14,P125=15),3.42,IF(OR(P125=16,P125=17,P125=18),3.53,3.64)))))))))), IF(Q125="Ա-2", IF(P125=0,2.28,IF(P125=1,2.35,IF(P125=2,2.43,IF(P125=3,2.5,IF(OR(P125=5,P125=4),2.58,IF(OR(P125=6,P125=7),2.66,IF(OR(P125=8,P125=9),2.75,IF(OR(P125=10,P125=11,P125=12),2.83,IF(OR(P125=13,P125=14,P125=15),2.92,IF(OR(P125=16,P125=17,P125=18),3.01,3.11)))))))))),IF(Q125="Ա-3", IF(P125=0,1.96,IF(P125=1,2.02,IF(P125=2,2.08,IF(P125=3,2.15,IF(OR(P125=5,P125=4),2.21,IF(OR(P125=6,P125=7),2.28,IF(OR(P125=8,P125=9),2.35,IF(OR(P125=10,P125=11,P125=12),2.42,IF(OR(P125=13,P125=14,P125=15),2.5,IF(OR(P125=16,P125=17,P125=18),2.58,2.66)))))))))), IF(Q125="Կ-1", IF(P125=0,1.68,IF(P125=1,1.73,IF(P125=2,1.79,IF(P125=3,1.84,IF(OR(P125=5,P125=4),1.9,IF(OR(P125=6,P125=7),1.96,IF(OR(P125=8,P125=9),2.02,IF(OR(P125=10,P125=11,P125=12),2.08,IF(OR(P125=13,P125=14,P125=15),2.14,IF(OR(P125=16,P125=17,P125=18),2.21,2.28)))))))))), IF(Q125="Կ-2", IF(P125=0,1.45,IF(P125=1,1.49,IF(P125=2,1.54,IF(P125=3,1.59,IF(OR(P125=5,P125=4),1.63,IF(OR(P125=6,P125=7),1.68,IF(OR(P125=8,P125=9),1.73,IF(OR(P125=10,P125=11,P125=12),1.79,IF(OR(P125=13,P125=14,P125=15),1.84,IF(OR(P125=16,P125=17,P125=18),1.9,1.95)))))))))),IF(Q125="Կ-3", IF(P125=0,1.25,IF(P125=1,1.29,IF(P125=2,1.33,IF(P125=3,1.37,IF(OR(P125=5,P125=4),1.41,IF(OR(P125=6,P125=7),1.45,IF(OR(P125=8,P125=9),1.49,IF(OR(P125=10,P125=11,P125=12),1.54,IF(OR(P125=13,P125=14,P125=15),1.58,IF(OR(P125=16,P125=17,P125=18),1.63,1.68)))))))))), "Error"))))))))))))</f>
        <v>2.08</v>
      </c>
      <c r="S125" s="776">
        <v>83200</v>
      </c>
      <c r="T125" s="776">
        <f>+S125*R125</f>
        <v>173056</v>
      </c>
      <c r="U125" s="777">
        <f>+L125</f>
        <v>0</v>
      </c>
      <c r="V125" s="776">
        <f t="shared" si="57"/>
        <v>173056</v>
      </c>
      <c r="W125" s="776">
        <f t="shared" si="58"/>
        <v>2249728</v>
      </c>
      <c r="X125" s="580">
        <v>1</v>
      </c>
      <c r="Y125" s="644">
        <f>+P125+1</f>
        <v>3</v>
      </c>
      <c r="Z125" s="645" t="str">
        <f>+Q125</f>
        <v>Ա-3</v>
      </c>
      <c r="AA125" s="643">
        <f>IF(X125&lt;1,0,IF(Z125="Բ-1",IF(Y125=0,6.94,IF(Y125=1,7.17,IF(Y125=2,7.41,IF(Y125=3,7.66,IF(OR(Y125=5,Y125=4),7.92,IF(OR(Y125=6,Y125=7),8.18,IF(OR(Y125=8,Y125=9),8.46,IF(OR(Y125=10,Y125=11,Y125=12),8.74,IF(OR(Y125=13,Y125=14,Y125=15),9.03,IF(OR(Y125=16,Y125=17,Y125=18),9.33,9.65)))))))))),IF(Z125="Բ-2", IF(Y125=0,5.71,IF(Y125=1,5.89,IF(Y125=2,6.09,IF(Y125=3,6.29,IF(OR(Y125=5,Y125=4),6.5,IF(OR(Y125=6,Y125=7),6.72,IF(OR(Y125=8,Y125=9),6.94,IF(OR(Y125=10,Y125=11,Y125=12),7.17,IF(OR(Y125=13,Y125=14,Y125=15),7.41,IF(OR(Y125=16,Y125=17,Y125=18),7.65,7.91)))))))))), IF(Z125="Գ-1", IF(Y125=0,4.7,IF(Y125=1,4.86,IF(Y125=2,5.01,IF(Y125=3,5.18,IF(OR(Y125=5,Y125=4),5.35,IF(OR(Y125=6,Y125=7),5.52,IF(OR(Y125=8,Y125=9),5.71,IF(OR(Y125=10,Y125=11,Y125=12),5.89,IF(OR(Y125=13,Y125=14,Y125=15),6.09,IF(OR(Y125=16,Y125=17,Y125=18),6.29,6.49)))))))))), IF(Z125="Գ-2", IF(Y125=0,3.88,IF(Y125=1,4.01,IF(Y125=2,4.14,IF(Y125=3,4.27,IF(OR(Y125=5,Y125=4),4.41,IF(OR(Y125=6,Y125=7),4.55,IF(OR(Y125=8,Y125=9),4.7,IF(OR(Y125=10,Y125=11,Y125=12),4.85,IF(OR(Y125=13,Y125=14,Y125=15),5.01,IF(OR(Y125=16,Y125=17,Y125=18),5.17,5.34)))))))))), IF(Z125="Գ-3", IF(Y125=0,3.21,IF(Y125=1,3.31,IF(Y125=2,3.42,IF(Y125=3,3.53,IF(OR(Y125=5,Y125=4),3.64,IF(OR(Y125=6,Y125=7),3.76,IF(OR(Y125=8,Y125=9),3.88,IF(OR(Y125=10,Y125=11,Y125=12),4.01,IF(OR(Y125=13,Y125=14,Y125=15),4.13,IF(OR(Y125=16,Y125=17,Y125=18),4.27,4.4)))))))))), IF(Z125="Ա-1", IF(Y125=0,2.66,IF(Y125=1,2.75,IF(Y125=2,2.83,IF(Y125=3,2.92,IF(OR(Y125=5,Y125=4),3.02,IF(OR(Y125=6,Y125=7),3.11,IF(OR(Y125=8,Y125=9),3.21,IF(OR(Y125=10,Y125=11,Y125=12),3.31,IF(OR(Y125=13,Y125=14,Y125=15),3.42,IF(OR(Y125=16,Y125=17,Y125=18),3.53,3.64)))))))))), IF(Z125="Ա-2", IF(Y125=0,2.28,IF(Y125=1,2.35,IF(Y125=2,2.43,IF(Y125=3,2.5,IF(OR(Y125=5,Y125=4),2.58,IF(OR(Y125=6,Y125=7),2.66,IF(OR(Y125=8,Y125=9),2.75,IF(OR(Y125=10,Y125=11,Y125=12),2.83,IF(OR(Y125=13,Y125=14,Y125=15),2.92,IF(OR(Y125=16,Y125=17,Y125=18),3.01,3.11)))))))))),IF(Z125="Ա-3", IF(Y125=0,1.96,IF(Y125=1,2.02,IF(Y125=2,2.08,IF(Y125=3,2.15,IF(OR(Y125=5,Y125=4),2.21,IF(OR(Y125=6,Y125=7),2.28,IF(OR(Y125=8,Y125=9),2.35,IF(OR(Y125=10,Y125=11,Y125=12),2.42,IF(OR(Y125=13,Y125=14,Y125=15),2.5,IF(OR(Y125=16,Y125=17,Y125=18),2.58,2.66)))))))))), IF(Z125="Կ-1", IF(Y125=0,1.68,IF(Y125=1,1.73,IF(Y125=2,1.79,IF(Y125=3,1.84,IF(OR(Y125=5,Y125=4),1.9,IF(OR(Y125=6,Y125=7),1.96,IF(OR(Y125=8,Y125=9),2.02,IF(OR(Y125=10,Y125=11,Y125=12),2.08,IF(OR(Y125=13,Y125=14,Y125=15),2.14,IF(OR(Y125=16,Y125=17,Y125=18),2.21,2.28)))))))))), IF(Z125="Կ-2", IF(Y125=0,1.45,IF(Y125=1,1.49,IF(Y125=2,1.54,IF(Y125=3,1.59,IF(OR(Y125=5,Y125=4),1.63,IF(OR(Y125=6,Y125=7),1.68,IF(OR(Y125=8,Y125=9),1.73,IF(OR(Y125=10,Y125=11,Y125=12),1.79,IF(OR(Y125=13,Y125=14,Y125=15),1.84,IF(OR(Y125=16,Y125=17,Y125=18),1.9,1.95)))))))))),IF(Z125="Կ-3", IF(Y125=0,1.25,IF(Y125=1,1.29,IF(Y125=2,1.33,IF(Y125=3,1.37,IF(OR(Y125=5,Y125=4),1.41,IF(OR(Y125=6,Y125=7),1.45,IF(OR(Y125=8,Y125=9),1.49,IF(OR(Y125=10,Y125=11,Y125=12),1.54,IF(OR(Y125=13,Y125=14,Y125=15),1.58,IF(OR(Y125=16,Y125=17,Y125=18),1.63,1.68)))))))))), "Error"))))))))))))</f>
        <v>2.15</v>
      </c>
      <c r="AB125" s="776">
        <v>83200</v>
      </c>
      <c r="AC125" s="776">
        <f>+AB125*AA125</f>
        <v>178880</v>
      </c>
      <c r="AD125" s="777">
        <f>+U125</f>
        <v>0</v>
      </c>
      <c r="AE125" s="776">
        <f t="shared" si="52"/>
        <v>178880</v>
      </c>
      <c r="AF125" s="776">
        <f t="shared" si="59"/>
        <v>2325440</v>
      </c>
      <c r="AG125" s="580">
        <v>1</v>
      </c>
      <c r="AH125" s="644">
        <f>+Y125+1</f>
        <v>4</v>
      </c>
      <c r="AI125" s="645" t="str">
        <f>+Z125</f>
        <v>Ա-3</v>
      </c>
      <c r="AJ125" s="643">
        <f>IF(AG125&lt;1,0,IF(AI125="Բ-1",IF(AH125=0,6.94,IF(AH125=1,7.17,IF(AH125=2,7.41,IF(AH125=3,7.66,IF(OR(AH125=5,AH125=4),7.92,IF(OR(AH125=6,AH125=7),8.18,IF(OR(AH125=8,AH125=9),8.46,IF(OR(AH125=10,AH125=11,AH125=12),8.74,IF(OR(AH125=13,AH125=14,AH125=15),9.03,IF(OR(AH125=16,AH125=17,AH125=18),9.33,9.65)))))))))),IF(AI125="Բ-2", IF(AH125=0,5.71,IF(AH125=1,5.89,IF(AH125=2,6.09,IF(AH125=3,6.29,IF(OR(AH125=5,AH125=4),6.5,IF(OR(AH125=6,AH125=7),6.72,IF(OR(AH125=8,AH125=9),6.94,IF(OR(AH125=10,AH125=11,AH125=12),7.17,IF(OR(AH125=13,AH125=14,AH125=15),7.41,IF(OR(AH125=16,AH125=17,AH125=18),7.65,7.91)))))))))), IF(AI125="Գ-1", IF(AH125=0,4.7,IF(AH125=1,4.86,IF(AH125=2,5.01,IF(AH125=3,5.18,IF(OR(AH125=5,AH125=4),5.35,IF(OR(AH125=6,AH125=7),5.52,IF(OR(AH125=8,AH125=9),5.71,IF(OR(AH125=10,AH125=11,AH125=12),5.89,IF(OR(AH125=13,AH125=14,AH125=15),6.09,IF(OR(AH125=16,AH125=17,AH125=18),6.29,6.49)))))))))), IF(AI125="Գ-2", IF(AH125=0,3.88,IF(AH125=1,4.01,IF(AH125=2,4.14,IF(AH125=3,4.27,IF(OR(AH125=5,AH125=4),4.41,IF(OR(AH125=6,AH125=7),4.55,IF(OR(AH125=8,AH125=9),4.7,IF(OR(AH125=10,AH125=11,AH125=12),4.85,IF(OR(AH125=13,AH125=14,AH125=15),5.01,IF(OR(AH125=16,AH125=17,AH125=18),5.17,5.34)))))))))), IF(AI125="Գ-3", IF(AH125=0,3.21,IF(AH125=1,3.31,IF(AH125=2,3.42,IF(AH125=3,3.53,IF(OR(AH125=5,AH125=4),3.64,IF(OR(AH125=6,AH125=7),3.76,IF(OR(AH125=8,AH125=9),3.88,IF(OR(AH125=10,AH125=11,AH125=12),4.01,IF(OR(AH125=13,AH125=14,AH125=15),4.13,IF(OR(AH125=16,AH125=17,AH125=18),4.27,4.4)))))))))), IF(AI125="Ա-1", IF(AH125=0,2.66,IF(AH125=1,2.75,IF(AH125=2,2.83,IF(AH125=3,2.92,IF(OR(AH125=5,AH125=4),3.02,IF(OR(AH125=6,AH125=7),3.11,IF(OR(AH125=8,AH125=9),3.21,IF(OR(AH125=10,AH125=11,AH125=12),3.31,IF(OR(AH125=13,AH125=14,AH125=15),3.42,IF(OR(AH125=16,AH125=17,AH125=18),3.53,3.64)))))))))), IF(AI125="Ա-2", IF(AH125=0,2.28,IF(AH125=1,2.35,IF(AH125=2,2.43,IF(AH125=3,2.5,IF(OR(AH125=5,AH125=4),2.58,IF(OR(AH125=6,AH125=7),2.66,IF(OR(AH125=8,AH125=9),2.75,IF(OR(AH125=10,AH125=11,AH125=12),2.83,IF(OR(AH125=13,AH125=14,AH125=15),2.92,IF(OR(AH125=16,AH125=17,AH125=18),3.01,3.11)))))))))),IF(AI125="Ա-3", IF(AH125=0,1.96,IF(AH125=1,2.02,IF(AH125=2,2.08,IF(AH125=3,2.15,IF(OR(AH125=5,AH125=4),2.21,IF(OR(AH125=6,AH125=7),2.28,IF(OR(AH125=8,AH125=9),2.35,IF(OR(AH125=10,AH125=11,AH125=12),2.42,IF(OR(AH125=13,AH125=14,AH125=15),2.5,IF(OR(AH125=16,AH125=17,AH125=18),2.58,2.66)))))))))), IF(AI125="Կ-1", IF(AH125=0,1.68,IF(AH125=1,1.73,IF(AH125=2,1.79,IF(AH125=3,1.84,IF(OR(AH125=5,AH125=4),1.9,IF(OR(AH125=6,AH125=7),1.96,IF(OR(AH125=8,AH125=9),2.02,IF(OR(AH125=10,AH125=11,AH125=12),2.08,IF(OR(AH125=13,AH125=14,AH125=15),2.14,IF(OR(AH125=16,AH125=17,AH125=18),2.21,2.28)))))))))), IF(AI125="Կ-2", IF(AH125=0,1.45,IF(AH125=1,1.49,IF(AH125=2,1.54,IF(AH125=3,1.59,IF(OR(AH125=5,AH125=4),1.63,IF(OR(AH125=6,AH125=7),1.68,IF(OR(AH125=8,AH125=9),1.73,IF(OR(AH125=10,AH125=11,AH125=12),1.79,IF(OR(AH125=13,AH125=14,AH125=15),1.84,IF(OR(AH125=16,AH125=17,AH125=18),1.9,1.95)))))))))),IF(AI125="Կ-3", IF(AH125=0,1.25,IF(AH125=1,1.29,IF(AH125=2,1.33,IF(AH125=3,1.37,IF(OR(AH125=5,AH125=4),1.41,IF(OR(AH125=6,AH125=7),1.45,IF(OR(AH125=8,AH125=9),1.49,IF(OR(AH125=10,AH125=11,AH125=12),1.54,IF(OR(AH125=13,AH125=14,AH125=15),1.58,IF(OR(AH125=16,AH125=17,AH125=18),1.63,1.68)))))))))), "Error"))))))))))))</f>
        <v>2.21</v>
      </c>
      <c r="AK125" s="776">
        <v>83200</v>
      </c>
      <c r="AL125" s="776">
        <f>+AK125*AJ125</f>
        <v>183872</v>
      </c>
      <c r="AM125" s="777">
        <f>+AD125</f>
        <v>0</v>
      </c>
      <c r="AN125" s="776">
        <f t="shared" si="60"/>
        <v>183872</v>
      </c>
      <c r="AO125" s="776">
        <f t="shared" si="61"/>
        <v>2390336</v>
      </c>
    </row>
    <row r="126" spans="1:41" s="760" customFormat="1" ht="14.25">
      <c r="A126" s="853">
        <v>84</v>
      </c>
      <c r="B126" s="903" t="s">
        <v>78</v>
      </c>
      <c r="C126" s="904"/>
      <c r="D126" s="904"/>
      <c r="E126" s="903" t="s">
        <v>1237</v>
      </c>
      <c r="F126" s="853">
        <v>1</v>
      </c>
      <c r="G126" s="911">
        <v>6</v>
      </c>
      <c r="H126" s="915" t="s">
        <v>419</v>
      </c>
      <c r="I126" s="912">
        <f t="shared" si="53"/>
        <v>2.2799999999999998</v>
      </c>
      <c r="J126" s="913">
        <v>83200</v>
      </c>
      <c r="K126" s="914">
        <f>+J126*I126</f>
        <v>189695.99999999997</v>
      </c>
      <c r="L126" s="915">
        <v>0</v>
      </c>
      <c r="M126" s="914">
        <f t="shared" si="55"/>
        <v>189695.99999999997</v>
      </c>
      <c r="N126" s="914">
        <f t="shared" si="56"/>
        <v>2466047.9999999995</v>
      </c>
      <c r="O126" s="580">
        <v>1</v>
      </c>
      <c r="P126" s="644">
        <f t="shared" si="54"/>
        <v>7</v>
      </c>
      <c r="Q126" s="645" t="str">
        <f>+H126</f>
        <v>Ա-3</v>
      </c>
      <c r="R126" s="643">
        <f>IF(O126&lt;1,0,IF(Q126="Բ-1",IF(P126=0,6.94,IF(P126=1,7.17,IF(P126=2,7.41,IF(P126=3,7.66,IF(OR(P126=5,P126=4),7.92,IF(OR(P126=6,P126=7),8.18,IF(OR(P126=8,P126=9),8.46,IF(OR(P126=10,P126=11,P126=12),8.74,IF(OR(P126=13,P126=14,P126=15),9.03,IF(OR(P126=16,P126=17,P126=18),9.33,9.65)))))))))),IF(Q126="Բ-2", IF(P126=0,5.71,IF(P126=1,5.89,IF(P126=2,6.09,IF(P126=3,6.29,IF(OR(P126=5,P126=4),6.5,IF(OR(P126=6,P126=7),6.72,IF(OR(P126=8,P126=9),6.94,IF(OR(P126=10,P126=11,P126=12),7.17,IF(OR(P126=13,P126=14,P126=15),7.41,IF(OR(P126=16,P126=17,P126=18),7.65,7.91)))))))))), IF(Q126="Գ-1", IF(P126=0,4.7,IF(P126=1,4.86,IF(P126=2,5.01,IF(P126=3,5.18,IF(OR(P126=5,P126=4),5.35,IF(OR(P126=6,P126=7),5.52,IF(OR(P126=8,P126=9),5.71,IF(OR(P126=10,P126=11,P126=12),5.89,IF(OR(P126=13,P126=14,P126=15),6.09,IF(OR(P126=16,P126=17,P126=18),6.29,6.49)))))))))), IF(Q126="Գ-2", IF(P126=0,3.88,IF(P126=1,4.01,IF(P126=2,4.14,IF(P126=3,4.27,IF(OR(P126=5,P126=4),4.41,IF(OR(P126=6,P126=7),4.55,IF(OR(P126=8,P126=9),4.7,IF(OR(P126=10,P126=11,P126=12),4.85,IF(OR(P126=13,P126=14,P126=15),5.01,IF(OR(P126=16,P126=17,P126=18),5.17,5.34)))))))))), IF(Q126="Գ-3", IF(P126=0,3.21,IF(P126=1,3.31,IF(P126=2,3.42,IF(P126=3,3.53,IF(OR(P126=5,P126=4),3.64,IF(OR(P126=6,P126=7),3.76,IF(OR(P126=8,P126=9),3.88,IF(OR(P126=10,P126=11,P126=12),4.01,IF(OR(P126=13,P126=14,P126=15),4.13,IF(OR(P126=16,P126=17,P126=18),4.27,4.4)))))))))), IF(Q126="Ա-1", IF(P126=0,2.66,IF(P126=1,2.75,IF(P126=2,2.83,IF(P126=3,2.92,IF(OR(P126=5,P126=4),3.02,IF(OR(P126=6,P126=7),3.11,IF(OR(P126=8,P126=9),3.21,IF(OR(P126=10,P126=11,P126=12),3.31,IF(OR(P126=13,P126=14,P126=15),3.42,IF(OR(P126=16,P126=17,P126=18),3.53,3.64)))))))))), IF(Q126="Ա-2", IF(P126=0,2.28,IF(P126=1,2.35,IF(P126=2,2.43,IF(P126=3,2.5,IF(OR(P126=5,P126=4),2.58,IF(OR(P126=6,P126=7),2.66,IF(OR(P126=8,P126=9),2.75,IF(OR(P126=10,P126=11,P126=12),2.83,IF(OR(P126=13,P126=14,P126=15),2.92,IF(OR(P126=16,P126=17,P126=18),3.01,3.11)))))))))),IF(Q126="Ա-3", IF(P126=0,1.96,IF(P126=1,2.02,IF(P126=2,2.08,IF(P126=3,2.15,IF(OR(P126=5,P126=4),2.21,IF(OR(P126=6,P126=7),2.28,IF(OR(P126=8,P126=9),2.35,IF(OR(P126=10,P126=11,P126=12),2.42,IF(OR(P126=13,P126=14,P126=15),2.5,IF(OR(P126=16,P126=17,P126=18),2.58,2.66)))))))))), IF(Q126="Կ-1", IF(P126=0,1.68,IF(P126=1,1.73,IF(P126=2,1.79,IF(P126=3,1.84,IF(OR(P126=5,P126=4),1.9,IF(OR(P126=6,P126=7),1.96,IF(OR(P126=8,P126=9),2.02,IF(OR(P126=10,P126=11,P126=12),2.08,IF(OR(P126=13,P126=14,P126=15),2.14,IF(OR(P126=16,P126=17,P126=18),2.21,2.28)))))))))), IF(Q126="Կ-2", IF(P126=0,1.45,IF(P126=1,1.49,IF(P126=2,1.54,IF(P126=3,1.59,IF(OR(P126=5,P126=4),1.63,IF(OR(P126=6,P126=7),1.68,IF(OR(P126=8,P126=9),1.73,IF(OR(P126=10,P126=11,P126=12),1.79,IF(OR(P126=13,P126=14,P126=15),1.84,IF(OR(P126=16,P126=17,P126=18),1.9,1.95)))))))))),IF(Q126="Կ-3", IF(P126=0,1.25,IF(P126=1,1.29,IF(P126=2,1.33,IF(P126=3,1.37,IF(OR(P126=5,P126=4),1.41,IF(OR(P126=6,P126=7),1.45,IF(OR(P126=8,P126=9),1.49,IF(OR(P126=10,P126=11,P126=12),1.54,IF(OR(P126=13,P126=14,P126=15),1.58,IF(OR(P126=16,P126=17,P126=18),1.63,1.68)))))))))), "Error"))))))))))))</f>
        <v>2.2799999999999998</v>
      </c>
      <c r="S126" s="776">
        <v>83200</v>
      </c>
      <c r="T126" s="776">
        <f>+S126*R126</f>
        <v>189695.99999999997</v>
      </c>
      <c r="U126" s="777">
        <f>+L126</f>
        <v>0</v>
      </c>
      <c r="V126" s="776">
        <f t="shared" si="57"/>
        <v>189695.99999999997</v>
      </c>
      <c r="W126" s="776">
        <f t="shared" si="58"/>
        <v>2466047.9999999995</v>
      </c>
      <c r="X126" s="580">
        <v>1</v>
      </c>
      <c r="Y126" s="644">
        <f>+P126+1</f>
        <v>8</v>
      </c>
      <c r="Z126" s="645" t="str">
        <f>+Q126</f>
        <v>Ա-3</v>
      </c>
      <c r="AA126" s="643">
        <f>IF(X126&lt;1,0,IF(Z126="Բ-1",IF(Y126=0,6.94,IF(Y126=1,7.17,IF(Y126=2,7.41,IF(Y126=3,7.66,IF(OR(Y126=5,Y126=4),7.92,IF(OR(Y126=6,Y126=7),8.18,IF(OR(Y126=8,Y126=9),8.46,IF(OR(Y126=10,Y126=11,Y126=12),8.74,IF(OR(Y126=13,Y126=14,Y126=15),9.03,IF(OR(Y126=16,Y126=17,Y126=18),9.33,9.65)))))))))),IF(Z126="Բ-2", IF(Y126=0,5.71,IF(Y126=1,5.89,IF(Y126=2,6.09,IF(Y126=3,6.29,IF(OR(Y126=5,Y126=4),6.5,IF(OR(Y126=6,Y126=7),6.72,IF(OR(Y126=8,Y126=9),6.94,IF(OR(Y126=10,Y126=11,Y126=12),7.17,IF(OR(Y126=13,Y126=14,Y126=15),7.41,IF(OR(Y126=16,Y126=17,Y126=18),7.65,7.91)))))))))), IF(Z126="Գ-1", IF(Y126=0,4.7,IF(Y126=1,4.86,IF(Y126=2,5.01,IF(Y126=3,5.18,IF(OR(Y126=5,Y126=4),5.35,IF(OR(Y126=6,Y126=7),5.52,IF(OR(Y126=8,Y126=9),5.71,IF(OR(Y126=10,Y126=11,Y126=12),5.89,IF(OR(Y126=13,Y126=14,Y126=15),6.09,IF(OR(Y126=16,Y126=17,Y126=18),6.29,6.49)))))))))), IF(Z126="Գ-2", IF(Y126=0,3.88,IF(Y126=1,4.01,IF(Y126=2,4.14,IF(Y126=3,4.27,IF(OR(Y126=5,Y126=4),4.41,IF(OR(Y126=6,Y126=7),4.55,IF(OR(Y126=8,Y126=9),4.7,IF(OR(Y126=10,Y126=11,Y126=12),4.85,IF(OR(Y126=13,Y126=14,Y126=15),5.01,IF(OR(Y126=16,Y126=17,Y126=18),5.17,5.34)))))))))), IF(Z126="Գ-3", IF(Y126=0,3.21,IF(Y126=1,3.31,IF(Y126=2,3.42,IF(Y126=3,3.53,IF(OR(Y126=5,Y126=4),3.64,IF(OR(Y126=6,Y126=7),3.76,IF(OR(Y126=8,Y126=9),3.88,IF(OR(Y126=10,Y126=11,Y126=12),4.01,IF(OR(Y126=13,Y126=14,Y126=15),4.13,IF(OR(Y126=16,Y126=17,Y126=18),4.27,4.4)))))))))), IF(Z126="Ա-1", IF(Y126=0,2.66,IF(Y126=1,2.75,IF(Y126=2,2.83,IF(Y126=3,2.92,IF(OR(Y126=5,Y126=4),3.02,IF(OR(Y126=6,Y126=7),3.11,IF(OR(Y126=8,Y126=9),3.21,IF(OR(Y126=10,Y126=11,Y126=12),3.31,IF(OR(Y126=13,Y126=14,Y126=15),3.42,IF(OR(Y126=16,Y126=17,Y126=18),3.53,3.64)))))))))), IF(Z126="Ա-2", IF(Y126=0,2.28,IF(Y126=1,2.35,IF(Y126=2,2.43,IF(Y126=3,2.5,IF(OR(Y126=5,Y126=4),2.58,IF(OR(Y126=6,Y126=7),2.66,IF(OR(Y126=8,Y126=9),2.75,IF(OR(Y126=10,Y126=11,Y126=12),2.83,IF(OR(Y126=13,Y126=14,Y126=15),2.92,IF(OR(Y126=16,Y126=17,Y126=18),3.01,3.11)))))))))),IF(Z126="Ա-3", IF(Y126=0,1.96,IF(Y126=1,2.02,IF(Y126=2,2.08,IF(Y126=3,2.15,IF(OR(Y126=5,Y126=4),2.21,IF(OR(Y126=6,Y126=7),2.28,IF(OR(Y126=8,Y126=9),2.35,IF(OR(Y126=10,Y126=11,Y126=12),2.42,IF(OR(Y126=13,Y126=14,Y126=15),2.5,IF(OR(Y126=16,Y126=17,Y126=18),2.58,2.66)))))))))), IF(Z126="Կ-1", IF(Y126=0,1.68,IF(Y126=1,1.73,IF(Y126=2,1.79,IF(Y126=3,1.84,IF(OR(Y126=5,Y126=4),1.9,IF(OR(Y126=6,Y126=7),1.96,IF(OR(Y126=8,Y126=9),2.02,IF(OR(Y126=10,Y126=11,Y126=12),2.08,IF(OR(Y126=13,Y126=14,Y126=15),2.14,IF(OR(Y126=16,Y126=17,Y126=18),2.21,2.28)))))))))), IF(Z126="Կ-2", IF(Y126=0,1.45,IF(Y126=1,1.49,IF(Y126=2,1.54,IF(Y126=3,1.59,IF(OR(Y126=5,Y126=4),1.63,IF(OR(Y126=6,Y126=7),1.68,IF(OR(Y126=8,Y126=9),1.73,IF(OR(Y126=10,Y126=11,Y126=12),1.79,IF(OR(Y126=13,Y126=14,Y126=15),1.84,IF(OR(Y126=16,Y126=17,Y126=18),1.9,1.95)))))))))),IF(Z126="Կ-3", IF(Y126=0,1.25,IF(Y126=1,1.29,IF(Y126=2,1.33,IF(Y126=3,1.37,IF(OR(Y126=5,Y126=4),1.41,IF(OR(Y126=6,Y126=7),1.45,IF(OR(Y126=8,Y126=9),1.49,IF(OR(Y126=10,Y126=11,Y126=12),1.54,IF(OR(Y126=13,Y126=14,Y126=15),1.58,IF(OR(Y126=16,Y126=17,Y126=18),1.63,1.68)))))))))), "Error"))))))))))))</f>
        <v>2.35</v>
      </c>
      <c r="AB126" s="776">
        <v>83200</v>
      </c>
      <c r="AC126" s="776">
        <f>+AB126*AA126</f>
        <v>195520</v>
      </c>
      <c r="AD126" s="777">
        <f>+U126</f>
        <v>0</v>
      </c>
      <c r="AE126" s="776">
        <f t="shared" si="52"/>
        <v>195520</v>
      </c>
      <c r="AF126" s="776">
        <f t="shared" si="59"/>
        <v>2541760</v>
      </c>
      <c r="AG126" s="580">
        <v>1</v>
      </c>
      <c r="AH126" s="644">
        <f>+Y126+1</f>
        <v>9</v>
      </c>
      <c r="AI126" s="645" t="str">
        <f>+Z126</f>
        <v>Ա-3</v>
      </c>
      <c r="AJ126" s="643">
        <f>IF(AG126&lt;1,0,IF(AI126="Բ-1",IF(AH126=0,6.94,IF(AH126=1,7.17,IF(AH126=2,7.41,IF(AH126=3,7.66,IF(OR(AH126=5,AH126=4),7.92,IF(OR(AH126=6,AH126=7),8.18,IF(OR(AH126=8,AH126=9),8.46,IF(OR(AH126=10,AH126=11,AH126=12),8.74,IF(OR(AH126=13,AH126=14,AH126=15),9.03,IF(OR(AH126=16,AH126=17,AH126=18),9.33,9.65)))))))))),IF(AI126="Բ-2", IF(AH126=0,5.71,IF(AH126=1,5.89,IF(AH126=2,6.09,IF(AH126=3,6.29,IF(OR(AH126=5,AH126=4),6.5,IF(OR(AH126=6,AH126=7),6.72,IF(OR(AH126=8,AH126=9),6.94,IF(OR(AH126=10,AH126=11,AH126=12),7.17,IF(OR(AH126=13,AH126=14,AH126=15),7.41,IF(OR(AH126=16,AH126=17,AH126=18),7.65,7.91)))))))))), IF(AI126="Գ-1", IF(AH126=0,4.7,IF(AH126=1,4.86,IF(AH126=2,5.01,IF(AH126=3,5.18,IF(OR(AH126=5,AH126=4),5.35,IF(OR(AH126=6,AH126=7),5.52,IF(OR(AH126=8,AH126=9),5.71,IF(OR(AH126=10,AH126=11,AH126=12),5.89,IF(OR(AH126=13,AH126=14,AH126=15),6.09,IF(OR(AH126=16,AH126=17,AH126=18),6.29,6.49)))))))))), IF(AI126="Գ-2", IF(AH126=0,3.88,IF(AH126=1,4.01,IF(AH126=2,4.14,IF(AH126=3,4.27,IF(OR(AH126=5,AH126=4),4.41,IF(OR(AH126=6,AH126=7),4.55,IF(OR(AH126=8,AH126=9),4.7,IF(OR(AH126=10,AH126=11,AH126=12),4.85,IF(OR(AH126=13,AH126=14,AH126=15),5.01,IF(OR(AH126=16,AH126=17,AH126=18),5.17,5.34)))))))))), IF(AI126="Գ-3", IF(AH126=0,3.21,IF(AH126=1,3.31,IF(AH126=2,3.42,IF(AH126=3,3.53,IF(OR(AH126=5,AH126=4),3.64,IF(OR(AH126=6,AH126=7),3.76,IF(OR(AH126=8,AH126=9),3.88,IF(OR(AH126=10,AH126=11,AH126=12),4.01,IF(OR(AH126=13,AH126=14,AH126=15),4.13,IF(OR(AH126=16,AH126=17,AH126=18),4.27,4.4)))))))))), IF(AI126="Ա-1", IF(AH126=0,2.66,IF(AH126=1,2.75,IF(AH126=2,2.83,IF(AH126=3,2.92,IF(OR(AH126=5,AH126=4),3.02,IF(OR(AH126=6,AH126=7),3.11,IF(OR(AH126=8,AH126=9),3.21,IF(OR(AH126=10,AH126=11,AH126=12),3.31,IF(OR(AH126=13,AH126=14,AH126=15),3.42,IF(OR(AH126=16,AH126=17,AH126=18),3.53,3.64)))))))))), IF(AI126="Ա-2", IF(AH126=0,2.28,IF(AH126=1,2.35,IF(AH126=2,2.43,IF(AH126=3,2.5,IF(OR(AH126=5,AH126=4),2.58,IF(OR(AH126=6,AH126=7),2.66,IF(OR(AH126=8,AH126=9),2.75,IF(OR(AH126=10,AH126=11,AH126=12),2.83,IF(OR(AH126=13,AH126=14,AH126=15),2.92,IF(OR(AH126=16,AH126=17,AH126=18),3.01,3.11)))))))))),IF(AI126="Ա-3", IF(AH126=0,1.96,IF(AH126=1,2.02,IF(AH126=2,2.08,IF(AH126=3,2.15,IF(OR(AH126=5,AH126=4),2.21,IF(OR(AH126=6,AH126=7),2.28,IF(OR(AH126=8,AH126=9),2.35,IF(OR(AH126=10,AH126=11,AH126=12),2.42,IF(OR(AH126=13,AH126=14,AH126=15),2.5,IF(OR(AH126=16,AH126=17,AH126=18),2.58,2.66)))))))))), IF(AI126="Կ-1", IF(AH126=0,1.68,IF(AH126=1,1.73,IF(AH126=2,1.79,IF(AH126=3,1.84,IF(OR(AH126=5,AH126=4),1.9,IF(OR(AH126=6,AH126=7),1.96,IF(OR(AH126=8,AH126=9),2.02,IF(OR(AH126=10,AH126=11,AH126=12),2.08,IF(OR(AH126=13,AH126=14,AH126=15),2.14,IF(OR(AH126=16,AH126=17,AH126=18),2.21,2.28)))))))))), IF(AI126="Կ-2", IF(AH126=0,1.45,IF(AH126=1,1.49,IF(AH126=2,1.54,IF(AH126=3,1.59,IF(OR(AH126=5,AH126=4),1.63,IF(OR(AH126=6,AH126=7),1.68,IF(OR(AH126=8,AH126=9),1.73,IF(OR(AH126=10,AH126=11,AH126=12),1.79,IF(OR(AH126=13,AH126=14,AH126=15),1.84,IF(OR(AH126=16,AH126=17,AH126=18),1.9,1.95)))))))))),IF(AI126="Կ-3", IF(AH126=0,1.25,IF(AH126=1,1.29,IF(AH126=2,1.33,IF(AH126=3,1.37,IF(OR(AH126=5,AH126=4),1.41,IF(OR(AH126=6,AH126=7),1.45,IF(OR(AH126=8,AH126=9),1.49,IF(OR(AH126=10,AH126=11,AH126=12),1.54,IF(OR(AH126=13,AH126=14,AH126=15),1.58,IF(OR(AH126=16,AH126=17,AH126=18),1.63,1.68)))))))))), "Error"))))))))))))</f>
        <v>2.35</v>
      </c>
      <c r="AK126" s="776">
        <v>83200</v>
      </c>
      <c r="AL126" s="776">
        <f>+AK126*AJ126</f>
        <v>195520</v>
      </c>
      <c r="AM126" s="777">
        <f>+AD126</f>
        <v>0</v>
      </c>
      <c r="AN126" s="776">
        <f t="shared" si="60"/>
        <v>195520</v>
      </c>
      <c r="AO126" s="776">
        <f t="shared" si="61"/>
        <v>2541760</v>
      </c>
    </row>
    <row r="127" spans="1:41" s="760" customFormat="1" ht="14.25">
      <c r="A127" s="853">
        <v>85</v>
      </c>
      <c r="B127" s="903" t="s">
        <v>1628</v>
      </c>
      <c r="C127" s="904" t="s">
        <v>1961</v>
      </c>
      <c r="D127" s="904" t="s">
        <v>2362</v>
      </c>
      <c r="E127" s="903" t="s">
        <v>1238</v>
      </c>
      <c r="F127" s="853">
        <v>1</v>
      </c>
      <c r="G127" s="911">
        <v>10</v>
      </c>
      <c r="H127" s="915" t="s">
        <v>86</v>
      </c>
      <c r="I127" s="912">
        <f t="shared" si="53"/>
        <v>2.08</v>
      </c>
      <c r="J127" s="913">
        <v>83200</v>
      </c>
      <c r="K127" s="914">
        <f t="shared" ref="K127:K132" si="76">+J127*I127</f>
        <v>173056</v>
      </c>
      <c r="L127" s="915">
        <v>0</v>
      </c>
      <c r="M127" s="914">
        <f t="shared" si="55"/>
        <v>173056</v>
      </c>
      <c r="N127" s="914">
        <f t="shared" si="56"/>
        <v>2249728</v>
      </c>
      <c r="O127" s="580">
        <v>1</v>
      </c>
      <c r="P127" s="644">
        <f t="shared" si="54"/>
        <v>11</v>
      </c>
      <c r="Q127" s="645" t="str">
        <f t="shared" si="62"/>
        <v>Կ-1</v>
      </c>
      <c r="R127" s="643">
        <f t="shared" si="63"/>
        <v>2.08</v>
      </c>
      <c r="S127" s="776">
        <v>83200</v>
      </c>
      <c r="T127" s="776">
        <f t="shared" si="64"/>
        <v>173056</v>
      </c>
      <c r="U127" s="777">
        <f t="shared" si="65"/>
        <v>0</v>
      </c>
      <c r="V127" s="776">
        <f t="shared" si="57"/>
        <v>173056</v>
      </c>
      <c r="W127" s="776">
        <f t="shared" si="58"/>
        <v>2249728</v>
      </c>
      <c r="X127" s="580">
        <v>1</v>
      </c>
      <c r="Y127" s="644">
        <f t="shared" si="66"/>
        <v>12</v>
      </c>
      <c r="Z127" s="645" t="str">
        <f t="shared" si="67"/>
        <v>Կ-1</v>
      </c>
      <c r="AA127" s="643">
        <f t="shared" si="68"/>
        <v>2.08</v>
      </c>
      <c r="AB127" s="776">
        <v>83200</v>
      </c>
      <c r="AC127" s="776">
        <f t="shared" si="69"/>
        <v>173056</v>
      </c>
      <c r="AD127" s="777">
        <f t="shared" si="70"/>
        <v>0</v>
      </c>
      <c r="AE127" s="776">
        <f t="shared" si="52"/>
        <v>173056</v>
      </c>
      <c r="AF127" s="776">
        <f t="shared" si="59"/>
        <v>2249728</v>
      </c>
      <c r="AG127" s="580">
        <v>1</v>
      </c>
      <c r="AH127" s="644">
        <f t="shared" si="71"/>
        <v>13</v>
      </c>
      <c r="AI127" s="645" t="str">
        <f t="shared" si="72"/>
        <v>Կ-1</v>
      </c>
      <c r="AJ127" s="643">
        <f t="shared" si="73"/>
        <v>2.14</v>
      </c>
      <c r="AK127" s="776">
        <v>83200</v>
      </c>
      <c r="AL127" s="776">
        <f t="shared" si="74"/>
        <v>178048</v>
      </c>
      <c r="AM127" s="777">
        <f t="shared" si="75"/>
        <v>0</v>
      </c>
      <c r="AN127" s="776">
        <f t="shared" si="60"/>
        <v>178048</v>
      </c>
      <c r="AO127" s="776">
        <f t="shared" si="61"/>
        <v>2314624</v>
      </c>
    </row>
    <row r="128" spans="1:41" s="760" customFormat="1" ht="14.25">
      <c r="A128" s="853">
        <v>86</v>
      </c>
      <c r="B128" s="903" t="s">
        <v>798</v>
      </c>
      <c r="C128" s="904" t="s">
        <v>1960</v>
      </c>
      <c r="D128" s="904" t="s">
        <v>2279</v>
      </c>
      <c r="E128" s="903" t="s">
        <v>1238</v>
      </c>
      <c r="F128" s="853">
        <v>1</v>
      </c>
      <c r="G128" s="911">
        <v>10</v>
      </c>
      <c r="H128" s="915" t="s">
        <v>86</v>
      </c>
      <c r="I128" s="912">
        <f t="shared" si="53"/>
        <v>2.08</v>
      </c>
      <c r="J128" s="913">
        <v>83200</v>
      </c>
      <c r="K128" s="914">
        <f t="shared" si="76"/>
        <v>173056</v>
      </c>
      <c r="L128" s="915">
        <v>0</v>
      </c>
      <c r="M128" s="914">
        <f t="shared" si="55"/>
        <v>173056</v>
      </c>
      <c r="N128" s="914">
        <f t="shared" si="56"/>
        <v>2249728</v>
      </c>
      <c r="O128" s="580">
        <v>1</v>
      </c>
      <c r="P128" s="644">
        <f t="shared" si="54"/>
        <v>11</v>
      </c>
      <c r="Q128" s="645" t="str">
        <f t="shared" si="62"/>
        <v>Կ-1</v>
      </c>
      <c r="R128" s="643">
        <f t="shared" si="63"/>
        <v>2.08</v>
      </c>
      <c r="S128" s="776">
        <v>83200</v>
      </c>
      <c r="T128" s="776">
        <f t="shared" si="64"/>
        <v>173056</v>
      </c>
      <c r="U128" s="777">
        <f t="shared" si="65"/>
        <v>0</v>
      </c>
      <c r="V128" s="776">
        <f t="shared" si="57"/>
        <v>173056</v>
      </c>
      <c r="W128" s="776">
        <f t="shared" si="58"/>
        <v>2249728</v>
      </c>
      <c r="X128" s="580">
        <v>1</v>
      </c>
      <c r="Y128" s="644">
        <f t="shared" si="66"/>
        <v>12</v>
      </c>
      <c r="Z128" s="645" t="str">
        <f t="shared" si="67"/>
        <v>Կ-1</v>
      </c>
      <c r="AA128" s="643">
        <f t="shared" si="68"/>
        <v>2.08</v>
      </c>
      <c r="AB128" s="776">
        <v>83200</v>
      </c>
      <c r="AC128" s="776">
        <f t="shared" si="69"/>
        <v>173056</v>
      </c>
      <c r="AD128" s="777">
        <f t="shared" si="70"/>
        <v>0</v>
      </c>
      <c r="AE128" s="776">
        <f t="shared" si="52"/>
        <v>173056</v>
      </c>
      <c r="AF128" s="776">
        <f t="shared" si="59"/>
        <v>2249728</v>
      </c>
      <c r="AG128" s="580">
        <v>1</v>
      </c>
      <c r="AH128" s="644">
        <f t="shared" si="71"/>
        <v>13</v>
      </c>
      <c r="AI128" s="645" t="str">
        <f t="shared" si="72"/>
        <v>Կ-1</v>
      </c>
      <c r="AJ128" s="643">
        <f t="shared" si="73"/>
        <v>2.14</v>
      </c>
      <c r="AK128" s="776">
        <v>83200</v>
      </c>
      <c r="AL128" s="776">
        <f t="shared" si="74"/>
        <v>178048</v>
      </c>
      <c r="AM128" s="777">
        <f t="shared" si="75"/>
        <v>0</v>
      </c>
      <c r="AN128" s="776">
        <f t="shared" si="60"/>
        <v>178048</v>
      </c>
      <c r="AO128" s="776">
        <f t="shared" si="61"/>
        <v>2314624</v>
      </c>
    </row>
    <row r="129" spans="1:41" s="760" customFormat="1" ht="14.25">
      <c r="A129" s="853">
        <v>87</v>
      </c>
      <c r="B129" s="903" t="s">
        <v>1387</v>
      </c>
      <c r="C129" s="904" t="s">
        <v>1960</v>
      </c>
      <c r="D129" s="904" t="s">
        <v>2285</v>
      </c>
      <c r="E129" s="903" t="s">
        <v>1238</v>
      </c>
      <c r="F129" s="853">
        <v>1</v>
      </c>
      <c r="G129" s="911">
        <v>5</v>
      </c>
      <c r="H129" s="915" t="s">
        <v>86</v>
      </c>
      <c r="I129" s="912">
        <f t="shared" si="53"/>
        <v>1.9</v>
      </c>
      <c r="J129" s="913">
        <v>83200</v>
      </c>
      <c r="K129" s="914">
        <f t="shared" si="76"/>
        <v>158080</v>
      </c>
      <c r="L129" s="915">
        <v>0</v>
      </c>
      <c r="M129" s="914">
        <f t="shared" si="55"/>
        <v>158080</v>
      </c>
      <c r="N129" s="914">
        <f t="shared" si="56"/>
        <v>2055040</v>
      </c>
      <c r="O129" s="580">
        <v>1</v>
      </c>
      <c r="P129" s="644">
        <f t="shared" si="54"/>
        <v>6</v>
      </c>
      <c r="Q129" s="645" t="str">
        <f t="shared" si="62"/>
        <v>Կ-1</v>
      </c>
      <c r="R129" s="643">
        <f t="shared" si="63"/>
        <v>1.96</v>
      </c>
      <c r="S129" s="776">
        <v>83200</v>
      </c>
      <c r="T129" s="776">
        <f t="shared" si="64"/>
        <v>163072</v>
      </c>
      <c r="U129" s="777">
        <f t="shared" si="65"/>
        <v>0</v>
      </c>
      <c r="V129" s="776">
        <f t="shared" si="57"/>
        <v>163072</v>
      </c>
      <c r="W129" s="776">
        <f t="shared" si="58"/>
        <v>2119936</v>
      </c>
      <c r="X129" s="580">
        <v>1</v>
      </c>
      <c r="Y129" s="644">
        <f t="shared" si="66"/>
        <v>7</v>
      </c>
      <c r="Z129" s="645" t="str">
        <f t="shared" si="67"/>
        <v>Կ-1</v>
      </c>
      <c r="AA129" s="643">
        <f t="shared" si="68"/>
        <v>1.96</v>
      </c>
      <c r="AB129" s="776">
        <v>83200</v>
      </c>
      <c r="AC129" s="776">
        <f t="shared" si="69"/>
        <v>163072</v>
      </c>
      <c r="AD129" s="777">
        <f t="shared" si="70"/>
        <v>0</v>
      </c>
      <c r="AE129" s="776">
        <f t="shared" si="52"/>
        <v>163072</v>
      </c>
      <c r="AF129" s="776">
        <f t="shared" si="59"/>
        <v>2119936</v>
      </c>
      <c r="AG129" s="580">
        <v>1</v>
      </c>
      <c r="AH129" s="644">
        <f t="shared" si="71"/>
        <v>8</v>
      </c>
      <c r="AI129" s="645" t="str">
        <f t="shared" si="72"/>
        <v>Կ-1</v>
      </c>
      <c r="AJ129" s="643">
        <f t="shared" si="73"/>
        <v>2.02</v>
      </c>
      <c r="AK129" s="776">
        <v>83200</v>
      </c>
      <c r="AL129" s="776">
        <f t="shared" si="74"/>
        <v>168064</v>
      </c>
      <c r="AM129" s="777">
        <f t="shared" si="75"/>
        <v>0</v>
      </c>
      <c r="AN129" s="776">
        <f t="shared" si="60"/>
        <v>168064</v>
      </c>
      <c r="AO129" s="776">
        <f t="shared" si="61"/>
        <v>2184832</v>
      </c>
    </row>
    <row r="130" spans="1:41" s="760" customFormat="1" ht="14.25">
      <c r="A130" s="853">
        <v>88</v>
      </c>
      <c r="B130" s="903" t="s">
        <v>1630</v>
      </c>
      <c r="C130" s="904" t="s">
        <v>1960</v>
      </c>
      <c r="D130" s="904" t="s">
        <v>2275</v>
      </c>
      <c r="E130" s="903" t="s">
        <v>1238</v>
      </c>
      <c r="F130" s="853">
        <v>1</v>
      </c>
      <c r="G130" s="911">
        <v>6</v>
      </c>
      <c r="H130" s="915" t="s">
        <v>86</v>
      </c>
      <c r="I130" s="912">
        <f t="shared" si="53"/>
        <v>1.96</v>
      </c>
      <c r="J130" s="913">
        <v>83200</v>
      </c>
      <c r="K130" s="914">
        <f t="shared" si="76"/>
        <v>163072</v>
      </c>
      <c r="L130" s="915">
        <v>0</v>
      </c>
      <c r="M130" s="914">
        <f t="shared" si="55"/>
        <v>163072</v>
      </c>
      <c r="N130" s="914">
        <f t="shared" si="56"/>
        <v>2119936</v>
      </c>
      <c r="O130" s="580">
        <v>1</v>
      </c>
      <c r="P130" s="644">
        <f t="shared" si="54"/>
        <v>7</v>
      </c>
      <c r="Q130" s="645" t="str">
        <f t="shared" si="62"/>
        <v>Կ-1</v>
      </c>
      <c r="R130" s="643">
        <f t="shared" si="63"/>
        <v>1.96</v>
      </c>
      <c r="S130" s="776">
        <v>83200</v>
      </c>
      <c r="T130" s="776">
        <f t="shared" si="64"/>
        <v>163072</v>
      </c>
      <c r="U130" s="777">
        <f t="shared" si="65"/>
        <v>0</v>
      </c>
      <c r="V130" s="776">
        <f t="shared" si="57"/>
        <v>163072</v>
      </c>
      <c r="W130" s="776">
        <f t="shared" si="58"/>
        <v>2119936</v>
      </c>
      <c r="X130" s="580">
        <v>1</v>
      </c>
      <c r="Y130" s="644">
        <f t="shared" si="66"/>
        <v>8</v>
      </c>
      <c r="Z130" s="645" t="str">
        <f t="shared" si="67"/>
        <v>Կ-1</v>
      </c>
      <c r="AA130" s="643">
        <f t="shared" si="68"/>
        <v>2.02</v>
      </c>
      <c r="AB130" s="776">
        <v>83200</v>
      </c>
      <c r="AC130" s="776">
        <f t="shared" si="69"/>
        <v>168064</v>
      </c>
      <c r="AD130" s="777">
        <f t="shared" si="70"/>
        <v>0</v>
      </c>
      <c r="AE130" s="776">
        <f t="shared" si="52"/>
        <v>168064</v>
      </c>
      <c r="AF130" s="776">
        <f t="shared" si="59"/>
        <v>2184832</v>
      </c>
      <c r="AG130" s="580">
        <v>1</v>
      </c>
      <c r="AH130" s="644">
        <f t="shared" si="71"/>
        <v>9</v>
      </c>
      <c r="AI130" s="645" t="str">
        <f t="shared" si="72"/>
        <v>Կ-1</v>
      </c>
      <c r="AJ130" s="643">
        <f t="shared" si="73"/>
        <v>2.02</v>
      </c>
      <c r="AK130" s="776">
        <v>83200</v>
      </c>
      <c r="AL130" s="776">
        <f t="shared" si="74"/>
        <v>168064</v>
      </c>
      <c r="AM130" s="777">
        <f t="shared" si="75"/>
        <v>0</v>
      </c>
      <c r="AN130" s="776">
        <f t="shared" si="60"/>
        <v>168064</v>
      </c>
      <c r="AO130" s="776">
        <f t="shared" si="61"/>
        <v>2184832</v>
      </c>
    </row>
    <row r="131" spans="1:41" s="760" customFormat="1" ht="14.25">
      <c r="A131" s="853">
        <v>89</v>
      </c>
      <c r="B131" s="903" t="s">
        <v>3287</v>
      </c>
      <c r="C131" s="904" t="s">
        <v>1961</v>
      </c>
      <c r="D131" s="904" t="s">
        <v>2296</v>
      </c>
      <c r="E131" s="903" t="s">
        <v>1238</v>
      </c>
      <c r="F131" s="853">
        <v>1</v>
      </c>
      <c r="G131" s="911">
        <v>9</v>
      </c>
      <c r="H131" s="915" t="s">
        <v>86</v>
      </c>
      <c r="I131" s="912">
        <f t="shared" si="53"/>
        <v>2.02</v>
      </c>
      <c r="J131" s="913">
        <v>83200</v>
      </c>
      <c r="K131" s="914">
        <f t="shared" si="76"/>
        <v>168064</v>
      </c>
      <c r="L131" s="915">
        <v>0</v>
      </c>
      <c r="M131" s="914">
        <f t="shared" si="55"/>
        <v>168064</v>
      </c>
      <c r="N131" s="914">
        <f t="shared" si="56"/>
        <v>2184832</v>
      </c>
      <c r="O131" s="580">
        <v>1</v>
      </c>
      <c r="P131" s="644">
        <f t="shared" si="54"/>
        <v>10</v>
      </c>
      <c r="Q131" s="645" t="str">
        <f t="shared" si="62"/>
        <v>Կ-1</v>
      </c>
      <c r="R131" s="643">
        <f t="shared" si="63"/>
        <v>2.08</v>
      </c>
      <c r="S131" s="776">
        <v>83200</v>
      </c>
      <c r="T131" s="776">
        <f t="shared" si="64"/>
        <v>173056</v>
      </c>
      <c r="U131" s="777">
        <f t="shared" si="65"/>
        <v>0</v>
      </c>
      <c r="V131" s="776">
        <f t="shared" si="57"/>
        <v>173056</v>
      </c>
      <c r="W131" s="776">
        <f t="shared" si="58"/>
        <v>2249728</v>
      </c>
      <c r="X131" s="580">
        <v>1</v>
      </c>
      <c r="Y131" s="644">
        <f t="shared" si="66"/>
        <v>11</v>
      </c>
      <c r="Z131" s="645" t="str">
        <f t="shared" si="67"/>
        <v>Կ-1</v>
      </c>
      <c r="AA131" s="643">
        <f t="shared" si="68"/>
        <v>2.08</v>
      </c>
      <c r="AB131" s="776">
        <v>83200</v>
      </c>
      <c r="AC131" s="776">
        <f t="shared" si="69"/>
        <v>173056</v>
      </c>
      <c r="AD131" s="777">
        <f t="shared" si="70"/>
        <v>0</v>
      </c>
      <c r="AE131" s="776">
        <f t="shared" si="52"/>
        <v>173056</v>
      </c>
      <c r="AF131" s="776">
        <f t="shared" si="59"/>
        <v>2249728</v>
      </c>
      <c r="AG131" s="580">
        <v>1</v>
      </c>
      <c r="AH131" s="644">
        <f t="shared" si="71"/>
        <v>12</v>
      </c>
      <c r="AI131" s="645" t="str">
        <f t="shared" si="72"/>
        <v>Կ-1</v>
      </c>
      <c r="AJ131" s="643">
        <f t="shared" si="73"/>
        <v>2.08</v>
      </c>
      <c r="AK131" s="776">
        <v>83200</v>
      </c>
      <c r="AL131" s="776">
        <f t="shared" si="74"/>
        <v>173056</v>
      </c>
      <c r="AM131" s="777">
        <f t="shared" si="75"/>
        <v>0</v>
      </c>
      <c r="AN131" s="776">
        <f t="shared" si="60"/>
        <v>173056</v>
      </c>
      <c r="AO131" s="776">
        <f t="shared" si="61"/>
        <v>2249728</v>
      </c>
    </row>
    <row r="132" spans="1:41" s="760" customFormat="1" ht="18.75" customHeight="1">
      <c r="A132" s="853">
        <v>90</v>
      </c>
      <c r="B132" s="903" t="s">
        <v>2308</v>
      </c>
      <c r="C132" s="904" t="s">
        <v>1960</v>
      </c>
      <c r="D132" s="904" t="s">
        <v>2363</v>
      </c>
      <c r="E132" s="903" t="s">
        <v>1238</v>
      </c>
      <c r="F132" s="853">
        <v>1</v>
      </c>
      <c r="G132" s="911">
        <v>3</v>
      </c>
      <c r="H132" s="915" t="s">
        <v>86</v>
      </c>
      <c r="I132" s="912">
        <f t="shared" si="53"/>
        <v>1.84</v>
      </c>
      <c r="J132" s="913">
        <v>83200</v>
      </c>
      <c r="K132" s="914">
        <f t="shared" si="76"/>
        <v>153088</v>
      </c>
      <c r="L132" s="915">
        <v>0</v>
      </c>
      <c r="M132" s="914">
        <f t="shared" si="55"/>
        <v>153088</v>
      </c>
      <c r="N132" s="914">
        <f t="shared" si="56"/>
        <v>1990144</v>
      </c>
      <c r="O132" s="580">
        <v>1</v>
      </c>
      <c r="P132" s="644">
        <f t="shared" si="54"/>
        <v>4</v>
      </c>
      <c r="Q132" s="645" t="str">
        <f t="shared" si="62"/>
        <v>Կ-1</v>
      </c>
      <c r="R132" s="643">
        <f t="shared" si="63"/>
        <v>1.9</v>
      </c>
      <c r="S132" s="776">
        <v>83200</v>
      </c>
      <c r="T132" s="776">
        <f t="shared" si="64"/>
        <v>158080</v>
      </c>
      <c r="U132" s="777">
        <f t="shared" si="65"/>
        <v>0</v>
      </c>
      <c r="V132" s="776">
        <f t="shared" si="57"/>
        <v>158080</v>
      </c>
      <c r="W132" s="776">
        <f t="shared" si="58"/>
        <v>2055040</v>
      </c>
      <c r="X132" s="580">
        <v>1</v>
      </c>
      <c r="Y132" s="644">
        <f t="shared" si="66"/>
        <v>5</v>
      </c>
      <c r="Z132" s="645" t="str">
        <f t="shared" si="67"/>
        <v>Կ-1</v>
      </c>
      <c r="AA132" s="643">
        <f t="shared" si="68"/>
        <v>1.9</v>
      </c>
      <c r="AB132" s="776">
        <v>83200</v>
      </c>
      <c r="AC132" s="776">
        <f t="shared" si="69"/>
        <v>158080</v>
      </c>
      <c r="AD132" s="777">
        <f t="shared" si="70"/>
        <v>0</v>
      </c>
      <c r="AE132" s="776">
        <f t="shared" si="52"/>
        <v>158080</v>
      </c>
      <c r="AF132" s="776">
        <f t="shared" si="59"/>
        <v>2055040</v>
      </c>
      <c r="AG132" s="580">
        <v>1</v>
      </c>
      <c r="AH132" s="644">
        <f t="shared" si="71"/>
        <v>6</v>
      </c>
      <c r="AI132" s="645" t="str">
        <f t="shared" si="72"/>
        <v>Կ-1</v>
      </c>
      <c r="AJ132" s="643">
        <f t="shared" si="73"/>
        <v>1.96</v>
      </c>
      <c r="AK132" s="776">
        <v>83200</v>
      </c>
      <c r="AL132" s="776">
        <f t="shared" si="74"/>
        <v>163072</v>
      </c>
      <c r="AM132" s="777">
        <f t="shared" si="75"/>
        <v>0</v>
      </c>
      <c r="AN132" s="776">
        <f t="shared" si="60"/>
        <v>163072</v>
      </c>
      <c r="AO132" s="776">
        <f t="shared" si="61"/>
        <v>2119936</v>
      </c>
    </row>
    <row r="133" spans="1:41" s="760" customFormat="1" ht="14.25">
      <c r="A133" s="853">
        <v>91</v>
      </c>
      <c r="B133" s="903" t="s">
        <v>821</v>
      </c>
      <c r="C133" s="904" t="s">
        <v>1960</v>
      </c>
      <c r="D133" s="904" t="s">
        <v>2281</v>
      </c>
      <c r="E133" s="903" t="s">
        <v>1238</v>
      </c>
      <c r="F133" s="853">
        <v>1</v>
      </c>
      <c r="G133" s="911">
        <v>10</v>
      </c>
      <c r="H133" s="915" t="s">
        <v>86</v>
      </c>
      <c r="I133" s="912">
        <f t="shared" si="53"/>
        <v>2.08</v>
      </c>
      <c r="J133" s="913">
        <v>83200</v>
      </c>
      <c r="K133" s="914">
        <f>+J133*I133</f>
        <v>173056</v>
      </c>
      <c r="L133" s="915">
        <v>0</v>
      </c>
      <c r="M133" s="914">
        <f t="shared" si="55"/>
        <v>173056</v>
      </c>
      <c r="N133" s="914">
        <f t="shared" si="56"/>
        <v>2249728</v>
      </c>
      <c r="O133" s="580">
        <v>1</v>
      </c>
      <c r="P133" s="644">
        <f t="shared" si="54"/>
        <v>11</v>
      </c>
      <c r="Q133" s="645" t="str">
        <f t="shared" si="62"/>
        <v>Կ-1</v>
      </c>
      <c r="R133" s="643">
        <f t="shared" si="63"/>
        <v>2.08</v>
      </c>
      <c r="S133" s="776">
        <v>83200</v>
      </c>
      <c r="T133" s="776">
        <f t="shared" si="64"/>
        <v>173056</v>
      </c>
      <c r="U133" s="777">
        <f t="shared" si="65"/>
        <v>0</v>
      </c>
      <c r="V133" s="776">
        <f t="shared" si="57"/>
        <v>173056</v>
      </c>
      <c r="W133" s="776">
        <f t="shared" si="58"/>
        <v>2249728</v>
      </c>
      <c r="X133" s="580">
        <v>1</v>
      </c>
      <c r="Y133" s="644">
        <f t="shared" si="66"/>
        <v>12</v>
      </c>
      <c r="Z133" s="645" t="str">
        <f t="shared" si="67"/>
        <v>Կ-1</v>
      </c>
      <c r="AA133" s="643">
        <f t="shared" si="68"/>
        <v>2.08</v>
      </c>
      <c r="AB133" s="776">
        <v>83200</v>
      </c>
      <c r="AC133" s="776">
        <f t="shared" si="69"/>
        <v>173056</v>
      </c>
      <c r="AD133" s="777">
        <f t="shared" si="70"/>
        <v>0</v>
      </c>
      <c r="AE133" s="776">
        <f t="shared" si="52"/>
        <v>173056</v>
      </c>
      <c r="AF133" s="776">
        <f t="shared" si="59"/>
        <v>2249728</v>
      </c>
      <c r="AG133" s="580">
        <v>1</v>
      </c>
      <c r="AH133" s="644">
        <f t="shared" si="71"/>
        <v>13</v>
      </c>
      <c r="AI133" s="645" t="str">
        <f t="shared" si="72"/>
        <v>Կ-1</v>
      </c>
      <c r="AJ133" s="643">
        <f t="shared" si="73"/>
        <v>2.14</v>
      </c>
      <c r="AK133" s="776">
        <v>83200</v>
      </c>
      <c r="AL133" s="776">
        <f t="shared" si="74"/>
        <v>178048</v>
      </c>
      <c r="AM133" s="777">
        <f t="shared" si="75"/>
        <v>0</v>
      </c>
      <c r="AN133" s="776">
        <f t="shared" si="60"/>
        <v>178048</v>
      </c>
      <c r="AO133" s="776">
        <f t="shared" si="61"/>
        <v>2314624</v>
      </c>
    </row>
    <row r="134" spans="1:41" s="760" customFormat="1" ht="14.25">
      <c r="A134" s="853">
        <v>92</v>
      </c>
      <c r="B134" s="903" t="s">
        <v>703</v>
      </c>
      <c r="C134" s="904" t="s">
        <v>1961</v>
      </c>
      <c r="D134" s="904" t="s">
        <v>2287</v>
      </c>
      <c r="E134" s="903" t="s">
        <v>1238</v>
      </c>
      <c r="F134" s="853">
        <v>1</v>
      </c>
      <c r="G134" s="911">
        <v>6</v>
      </c>
      <c r="H134" s="915" t="s">
        <v>86</v>
      </c>
      <c r="I134" s="912">
        <f t="shared" ref="I134:I139" si="77">IF(F134&lt;1,0,IF(H134="Բ-1",IF(G134=0,6.94,IF(G134=1,7.17,IF(G134=2,7.41,IF(G134=3,7.66,IF(OR(G134=5,G134=4),7.92,IF(OR(G134=6,G134=7),8.18,IF(OR(G134=8,G134=9),8.46,IF(OR(G134=10,G134=11,G134=12),8.74,IF(OR(G134=13,G134=14,G134=15),9.03,IF(OR(G134=16,G134=17,G134=18),9.33,9.65)))))))))),IF(H134="Բ-2", IF(G134=0,5.71,IF(G134=1,5.89,IF(G134=2,6.09,IF(G134=3,6.29,IF(OR(G134=5,G134=4),6.5,IF(OR(G134=6,G134=7),6.72,IF(OR(G134=8,G134=9),6.94,IF(OR(G134=10,G134=11,G134=12),7.17,IF(OR(G134=13,G134=14,G134=15),7.41,IF(OR(G134=16,G134=17,G134=18),7.65,7.91)))))))))), IF(H134="Գ-1", IF(G134=0,4.7,IF(G134=1,4.86,IF(G134=2,5.01,IF(G134=3,5.18,IF(OR(G134=5,G134=4),5.35,IF(OR(G134=6,G134=7),5.52,IF(OR(G134=8,G134=9),5.71,IF(OR(G134=10,G134=11,G134=12),5.89,IF(OR(G134=13,G134=14,G134=15),6.09,IF(OR(G134=16,G134=17,G134=18),6.29,6.49)))))))))), IF(H134="Գ-2", IF(G134=0,3.88,IF(G134=1,4.01,IF(G134=2,4.14,IF(G134=3,4.27,IF(OR(G134=5,G134=4),4.41,IF(OR(G134=6,G134=7),4.55,IF(OR(G134=8,G134=9),4.7,IF(OR(G134=10,G134=11,G134=12),4.85,IF(OR(G134=13,G134=14,G134=15),5.01,IF(OR(G134=16,G134=17,G134=18),5.17,5.34)))))))))), IF(H134="Գ-3", IF(G134=0,3.21,IF(G134=1,3.31,IF(G134=2,3.42,IF(G134=3,3.53,IF(OR(G134=5,G134=4),3.64,IF(OR(G134=6,G134=7),3.76,IF(OR(G134=8,G134=9),3.88,IF(OR(G134=10,G134=11,G134=12),4.01,IF(OR(G134=13,G134=14,G134=15),4.13,IF(OR(G134=16,G134=17,G134=18),4.27,4.4)))))))))), IF(H134="Ա-1", IF(G134=0,2.66,IF(G134=1,2.75,IF(G134=2,2.83,IF(G134=3,2.92,IF(OR(G134=5,G134=4),3.02,IF(OR(G134=6,G134=7),3.11,IF(OR(G134=8,G134=9),3.21,IF(OR(G134=10,G134=11,G134=12),3.31,IF(OR(G134=13,G134=14,G134=15),3.42,IF(OR(G134=16,G134=17,G134=18),3.53,3.64)))))))))), IF(H134="Ա-2", IF(G134=0,2.28,IF(G134=1,2.35,IF(G134=2,2.43,IF(G134=3,2.5,IF(OR(G134=5,G134=4),2.58,IF(OR(G134=6,G134=7),2.66,IF(OR(G134=8,G134=9),2.75,IF(OR(G134=10,G134=11,G134=12),2.83,IF(OR(G134=13,G134=14,G134=15),2.92,IF(OR(G134=16,G134=17,G134=18),3.01,3.11)))))))))),IF(H134="Ա-3", IF(G134=0,1.96,IF(G134=1,2.02,IF(G134=2,2.08,IF(G134=3,2.15,IF(OR(G134=5,G134=4),2.21,IF(OR(G134=6,G134=7),2.28,IF(OR(G134=8,G134=9),2.35,IF(OR(G134=10,G134=11,G134=12),2.42,IF(OR(G134=13,G134=14,G134=15),2.5,IF(OR(G134=16,G134=17,G134=18),2.58,2.66)))))))))), IF(H134="Կ-1", IF(G134=0,1.68,IF(G134=1,1.73,IF(G134=2,1.79,IF(G134=3,1.84,IF(OR(G134=5,G134=4),1.9,IF(OR(G134=6,G134=7),1.96,IF(OR(G134=8,G134=9),2.02,IF(OR(G134=10,G134=11,G134=12),2.08,IF(OR(G134=13,G134=14,G134=15),2.14,IF(OR(G134=16,G134=17,G134=18),2.21,2.28)))))))))), IF(H134="Կ-2", IF(G134=0,1.45,IF(G134=1,1.49,IF(G134=2,1.54,IF(G134=3,1.59,IF(OR(G134=5,G134=4),1.63,IF(OR(G134=6,G134=7),1.68,IF(OR(G134=8,G134=9),1.73,IF(OR(G134=10,G134=11,G134=12),1.79,IF(OR(G134=13,G134=14,G134=15),1.84,IF(OR(G134=16,G134=17,G134=18),1.9,1.95)))))))))),IF(H134="Կ-3", IF(G134=0,1.25,IF(G134=1,1.29,IF(G134=2,1.33,IF(G134=3,1.37,IF(OR(G134=5,G134=4),1.41,IF(OR(G134=6,G134=7),1.45,IF(OR(G134=8,G134=9),1.49,IF(OR(G134=10,G134=11,G134=12),1.54,IF(OR(G134=13,G134=14,G134=15),1.58,IF(OR(G134=16,G134=17,G134=18),1.63,1.68)))))))))), "Error"))))))))))))</f>
        <v>1.96</v>
      </c>
      <c r="J134" s="913">
        <v>83200</v>
      </c>
      <c r="K134" s="914">
        <f t="shared" ref="K134:K139" si="78">+J134*I134</f>
        <v>163072</v>
      </c>
      <c r="L134" s="915">
        <v>0</v>
      </c>
      <c r="M134" s="914">
        <f t="shared" ref="M134:M139" si="79">+L134+K134</f>
        <v>163072</v>
      </c>
      <c r="N134" s="914">
        <f t="shared" ref="N134:N139" si="80">+M134*13</f>
        <v>2119936</v>
      </c>
      <c r="O134" s="580">
        <v>1</v>
      </c>
      <c r="P134" s="644">
        <f t="shared" ref="P134:P139" si="81">+G134+1</f>
        <v>7</v>
      </c>
      <c r="Q134" s="645" t="str">
        <f t="shared" si="62"/>
        <v>Կ-1</v>
      </c>
      <c r="R134" s="643">
        <f t="shared" si="63"/>
        <v>1.96</v>
      </c>
      <c r="S134" s="776">
        <v>83200</v>
      </c>
      <c r="T134" s="776">
        <f t="shared" si="64"/>
        <v>163072</v>
      </c>
      <c r="U134" s="777">
        <f t="shared" si="65"/>
        <v>0</v>
      </c>
      <c r="V134" s="776">
        <f t="shared" ref="V134:V139" si="82">+U134+T134</f>
        <v>163072</v>
      </c>
      <c r="W134" s="776">
        <f t="shared" ref="W134:W139" si="83">+V134*13</f>
        <v>2119936</v>
      </c>
      <c r="X134" s="580">
        <v>1</v>
      </c>
      <c r="Y134" s="644">
        <f t="shared" si="66"/>
        <v>8</v>
      </c>
      <c r="Z134" s="645" t="str">
        <f t="shared" si="67"/>
        <v>Կ-1</v>
      </c>
      <c r="AA134" s="643">
        <f t="shared" si="68"/>
        <v>2.02</v>
      </c>
      <c r="AB134" s="776">
        <v>83200</v>
      </c>
      <c r="AC134" s="776">
        <f t="shared" si="69"/>
        <v>168064</v>
      </c>
      <c r="AD134" s="777">
        <f t="shared" si="70"/>
        <v>0</v>
      </c>
      <c r="AE134" s="776">
        <f t="shared" ref="AE134:AE139" si="84">+AD134+AC134</f>
        <v>168064</v>
      </c>
      <c r="AF134" s="776">
        <f t="shared" ref="AF134:AF139" si="85">+AE134*13</f>
        <v>2184832</v>
      </c>
      <c r="AG134" s="580">
        <v>1</v>
      </c>
      <c r="AH134" s="644">
        <f t="shared" si="71"/>
        <v>9</v>
      </c>
      <c r="AI134" s="645" t="str">
        <f t="shared" si="72"/>
        <v>Կ-1</v>
      </c>
      <c r="AJ134" s="643">
        <f t="shared" si="73"/>
        <v>2.02</v>
      </c>
      <c r="AK134" s="776">
        <v>83200</v>
      </c>
      <c r="AL134" s="776">
        <f t="shared" si="74"/>
        <v>168064</v>
      </c>
      <c r="AM134" s="777">
        <f t="shared" si="75"/>
        <v>0</v>
      </c>
      <c r="AN134" s="776">
        <f t="shared" ref="AN134:AN139" si="86">+AM134+AL134</f>
        <v>168064</v>
      </c>
      <c r="AO134" s="776">
        <f t="shared" ref="AO134:AO139" si="87">+AN134*13</f>
        <v>2184832</v>
      </c>
    </row>
    <row r="135" spans="1:41" s="760" customFormat="1" ht="14.25">
      <c r="A135" s="853">
        <v>93</v>
      </c>
      <c r="B135" s="903" t="s">
        <v>1244</v>
      </c>
      <c r="C135" s="904" t="s">
        <v>1961</v>
      </c>
      <c r="D135" s="904" t="s">
        <v>2285</v>
      </c>
      <c r="E135" s="903" t="s">
        <v>1238</v>
      </c>
      <c r="F135" s="853">
        <v>1</v>
      </c>
      <c r="G135" s="911">
        <v>6</v>
      </c>
      <c r="H135" s="915" t="s">
        <v>86</v>
      </c>
      <c r="I135" s="912">
        <f t="shared" si="77"/>
        <v>1.96</v>
      </c>
      <c r="J135" s="913">
        <v>83200</v>
      </c>
      <c r="K135" s="914">
        <f t="shared" si="78"/>
        <v>163072</v>
      </c>
      <c r="L135" s="915">
        <v>0</v>
      </c>
      <c r="M135" s="914">
        <f t="shared" si="79"/>
        <v>163072</v>
      </c>
      <c r="N135" s="914">
        <f t="shared" si="80"/>
        <v>2119936</v>
      </c>
      <c r="O135" s="580">
        <v>1</v>
      </c>
      <c r="P135" s="644">
        <f t="shared" si="81"/>
        <v>7</v>
      </c>
      <c r="Q135" s="645" t="str">
        <f t="shared" si="62"/>
        <v>Կ-1</v>
      </c>
      <c r="R135" s="643">
        <f t="shared" si="63"/>
        <v>1.96</v>
      </c>
      <c r="S135" s="776">
        <v>83200</v>
      </c>
      <c r="T135" s="776">
        <f t="shared" si="64"/>
        <v>163072</v>
      </c>
      <c r="U135" s="777">
        <f t="shared" si="65"/>
        <v>0</v>
      </c>
      <c r="V135" s="776">
        <f t="shared" si="82"/>
        <v>163072</v>
      </c>
      <c r="W135" s="776">
        <f t="shared" si="83"/>
        <v>2119936</v>
      </c>
      <c r="X135" s="580">
        <v>1</v>
      </c>
      <c r="Y135" s="644">
        <f t="shared" si="66"/>
        <v>8</v>
      </c>
      <c r="Z135" s="645" t="str">
        <f t="shared" si="67"/>
        <v>Կ-1</v>
      </c>
      <c r="AA135" s="643">
        <f t="shared" si="68"/>
        <v>2.02</v>
      </c>
      <c r="AB135" s="776">
        <v>83200</v>
      </c>
      <c r="AC135" s="776">
        <f t="shared" si="69"/>
        <v>168064</v>
      </c>
      <c r="AD135" s="777">
        <f t="shared" si="70"/>
        <v>0</v>
      </c>
      <c r="AE135" s="776">
        <f t="shared" si="84"/>
        <v>168064</v>
      </c>
      <c r="AF135" s="776">
        <f t="shared" si="85"/>
        <v>2184832</v>
      </c>
      <c r="AG135" s="580">
        <v>1</v>
      </c>
      <c r="AH135" s="644">
        <f t="shared" si="71"/>
        <v>9</v>
      </c>
      <c r="AI135" s="645" t="str">
        <f t="shared" si="72"/>
        <v>Կ-1</v>
      </c>
      <c r="AJ135" s="643">
        <f t="shared" si="73"/>
        <v>2.02</v>
      </c>
      <c r="AK135" s="776">
        <v>83200</v>
      </c>
      <c r="AL135" s="776">
        <f t="shared" si="74"/>
        <v>168064</v>
      </c>
      <c r="AM135" s="777">
        <f t="shared" si="75"/>
        <v>0</v>
      </c>
      <c r="AN135" s="776">
        <f t="shared" si="86"/>
        <v>168064</v>
      </c>
      <c r="AO135" s="776">
        <f t="shared" si="87"/>
        <v>2184832</v>
      </c>
    </row>
    <row r="136" spans="1:41" s="760" customFormat="1" ht="14.25">
      <c r="A136" s="853">
        <v>94</v>
      </c>
      <c r="B136" s="903" t="s">
        <v>701</v>
      </c>
      <c r="C136" s="904" t="s">
        <v>1961</v>
      </c>
      <c r="D136" s="904" t="s">
        <v>2284</v>
      </c>
      <c r="E136" s="903" t="s">
        <v>1238</v>
      </c>
      <c r="F136" s="853">
        <v>1</v>
      </c>
      <c r="G136" s="911">
        <v>8</v>
      </c>
      <c r="H136" s="915" t="s">
        <v>86</v>
      </c>
      <c r="I136" s="912">
        <f t="shared" si="77"/>
        <v>2.02</v>
      </c>
      <c r="J136" s="913">
        <v>83200</v>
      </c>
      <c r="K136" s="914">
        <f t="shared" si="78"/>
        <v>168064</v>
      </c>
      <c r="L136" s="915">
        <v>0</v>
      </c>
      <c r="M136" s="914">
        <f t="shared" si="79"/>
        <v>168064</v>
      </c>
      <c r="N136" s="914">
        <f t="shared" si="80"/>
        <v>2184832</v>
      </c>
      <c r="O136" s="580">
        <v>1</v>
      </c>
      <c r="P136" s="644">
        <f t="shared" si="81"/>
        <v>9</v>
      </c>
      <c r="Q136" s="645" t="str">
        <f t="shared" si="62"/>
        <v>Կ-1</v>
      </c>
      <c r="R136" s="643">
        <f t="shared" si="63"/>
        <v>2.02</v>
      </c>
      <c r="S136" s="776">
        <v>83200</v>
      </c>
      <c r="T136" s="776">
        <f t="shared" si="64"/>
        <v>168064</v>
      </c>
      <c r="U136" s="777">
        <f t="shared" si="65"/>
        <v>0</v>
      </c>
      <c r="V136" s="776">
        <f t="shared" si="82"/>
        <v>168064</v>
      </c>
      <c r="W136" s="776">
        <f t="shared" si="83"/>
        <v>2184832</v>
      </c>
      <c r="X136" s="580">
        <v>1</v>
      </c>
      <c r="Y136" s="644">
        <f t="shared" si="66"/>
        <v>10</v>
      </c>
      <c r="Z136" s="645" t="str">
        <f t="shared" si="67"/>
        <v>Կ-1</v>
      </c>
      <c r="AA136" s="643">
        <f t="shared" si="68"/>
        <v>2.08</v>
      </c>
      <c r="AB136" s="776">
        <v>83200</v>
      </c>
      <c r="AC136" s="776">
        <f t="shared" si="69"/>
        <v>173056</v>
      </c>
      <c r="AD136" s="777">
        <f t="shared" si="70"/>
        <v>0</v>
      </c>
      <c r="AE136" s="776">
        <f t="shared" si="84"/>
        <v>173056</v>
      </c>
      <c r="AF136" s="776">
        <f t="shared" si="85"/>
        <v>2249728</v>
      </c>
      <c r="AG136" s="580">
        <v>1</v>
      </c>
      <c r="AH136" s="644">
        <f t="shared" si="71"/>
        <v>11</v>
      </c>
      <c r="AI136" s="645" t="str">
        <f t="shared" si="72"/>
        <v>Կ-1</v>
      </c>
      <c r="AJ136" s="643">
        <f t="shared" si="73"/>
        <v>2.08</v>
      </c>
      <c r="AK136" s="776">
        <v>83200</v>
      </c>
      <c r="AL136" s="776">
        <f t="shared" si="74"/>
        <v>173056</v>
      </c>
      <c r="AM136" s="777">
        <f t="shared" si="75"/>
        <v>0</v>
      </c>
      <c r="AN136" s="776">
        <f t="shared" si="86"/>
        <v>173056</v>
      </c>
      <c r="AO136" s="776">
        <f t="shared" si="87"/>
        <v>2249728</v>
      </c>
    </row>
    <row r="137" spans="1:41" s="760" customFormat="1" ht="14.25">
      <c r="A137" s="853">
        <v>95</v>
      </c>
      <c r="B137" s="903" t="s">
        <v>1629</v>
      </c>
      <c r="C137" s="904" t="s">
        <v>1961</v>
      </c>
      <c r="D137" s="904" t="s">
        <v>2301</v>
      </c>
      <c r="E137" s="903" t="s">
        <v>1238</v>
      </c>
      <c r="F137" s="853">
        <v>1</v>
      </c>
      <c r="G137" s="911">
        <v>13</v>
      </c>
      <c r="H137" s="915" t="s">
        <v>86</v>
      </c>
      <c r="I137" s="912">
        <f t="shared" si="77"/>
        <v>2.14</v>
      </c>
      <c r="J137" s="913">
        <v>83200</v>
      </c>
      <c r="K137" s="914">
        <f t="shared" si="78"/>
        <v>178048</v>
      </c>
      <c r="L137" s="915">
        <v>0</v>
      </c>
      <c r="M137" s="914">
        <f t="shared" si="79"/>
        <v>178048</v>
      </c>
      <c r="N137" s="914">
        <f t="shared" si="80"/>
        <v>2314624</v>
      </c>
      <c r="O137" s="580">
        <v>1</v>
      </c>
      <c r="P137" s="644">
        <f t="shared" si="81"/>
        <v>14</v>
      </c>
      <c r="Q137" s="645" t="str">
        <f t="shared" si="62"/>
        <v>Կ-1</v>
      </c>
      <c r="R137" s="643">
        <f t="shared" si="63"/>
        <v>2.14</v>
      </c>
      <c r="S137" s="776">
        <v>83200</v>
      </c>
      <c r="T137" s="776">
        <f t="shared" si="64"/>
        <v>178048</v>
      </c>
      <c r="U137" s="777">
        <f t="shared" si="65"/>
        <v>0</v>
      </c>
      <c r="V137" s="776">
        <f t="shared" si="82"/>
        <v>178048</v>
      </c>
      <c r="W137" s="776">
        <f t="shared" si="83"/>
        <v>2314624</v>
      </c>
      <c r="X137" s="580">
        <v>1</v>
      </c>
      <c r="Y137" s="644">
        <f t="shared" si="66"/>
        <v>15</v>
      </c>
      <c r="Z137" s="645" t="str">
        <f t="shared" si="67"/>
        <v>Կ-1</v>
      </c>
      <c r="AA137" s="643">
        <f t="shared" si="68"/>
        <v>2.14</v>
      </c>
      <c r="AB137" s="776">
        <v>83200</v>
      </c>
      <c r="AC137" s="776">
        <f t="shared" si="69"/>
        <v>178048</v>
      </c>
      <c r="AD137" s="777">
        <f t="shared" si="70"/>
        <v>0</v>
      </c>
      <c r="AE137" s="776">
        <f t="shared" si="84"/>
        <v>178048</v>
      </c>
      <c r="AF137" s="776">
        <f t="shared" si="85"/>
        <v>2314624</v>
      </c>
      <c r="AG137" s="580">
        <v>1</v>
      </c>
      <c r="AH137" s="644">
        <f t="shared" si="71"/>
        <v>16</v>
      </c>
      <c r="AI137" s="645" t="str">
        <f t="shared" si="72"/>
        <v>Կ-1</v>
      </c>
      <c r="AJ137" s="643">
        <f t="shared" si="73"/>
        <v>2.21</v>
      </c>
      <c r="AK137" s="776">
        <v>83200</v>
      </c>
      <c r="AL137" s="776">
        <f t="shared" si="74"/>
        <v>183872</v>
      </c>
      <c r="AM137" s="777">
        <f t="shared" si="75"/>
        <v>0</v>
      </c>
      <c r="AN137" s="776">
        <f t="shared" si="86"/>
        <v>183872</v>
      </c>
      <c r="AO137" s="776">
        <f t="shared" si="87"/>
        <v>2390336</v>
      </c>
    </row>
    <row r="138" spans="1:41" s="760" customFormat="1" ht="14.25">
      <c r="A138" s="853">
        <v>96</v>
      </c>
      <c r="B138" s="903" t="s">
        <v>702</v>
      </c>
      <c r="C138" s="904" t="s">
        <v>1961</v>
      </c>
      <c r="D138" s="904" t="s">
        <v>2287</v>
      </c>
      <c r="E138" s="903" t="s">
        <v>1238</v>
      </c>
      <c r="F138" s="853">
        <v>1</v>
      </c>
      <c r="G138" s="911">
        <v>6</v>
      </c>
      <c r="H138" s="915" t="s">
        <v>86</v>
      </c>
      <c r="I138" s="912">
        <f t="shared" si="77"/>
        <v>1.96</v>
      </c>
      <c r="J138" s="913">
        <v>83200</v>
      </c>
      <c r="K138" s="914">
        <f t="shared" si="78"/>
        <v>163072</v>
      </c>
      <c r="L138" s="915">
        <v>0</v>
      </c>
      <c r="M138" s="914">
        <f t="shared" si="79"/>
        <v>163072</v>
      </c>
      <c r="N138" s="914">
        <f t="shared" si="80"/>
        <v>2119936</v>
      </c>
      <c r="O138" s="580">
        <v>1</v>
      </c>
      <c r="P138" s="644">
        <f t="shared" si="81"/>
        <v>7</v>
      </c>
      <c r="Q138" s="645" t="str">
        <f t="shared" si="62"/>
        <v>Կ-1</v>
      </c>
      <c r="R138" s="643">
        <f t="shared" si="63"/>
        <v>1.96</v>
      </c>
      <c r="S138" s="776">
        <v>83200</v>
      </c>
      <c r="T138" s="776">
        <f t="shared" si="64"/>
        <v>163072</v>
      </c>
      <c r="U138" s="777">
        <f t="shared" si="65"/>
        <v>0</v>
      </c>
      <c r="V138" s="776">
        <f t="shared" si="82"/>
        <v>163072</v>
      </c>
      <c r="W138" s="776">
        <f t="shared" si="83"/>
        <v>2119936</v>
      </c>
      <c r="X138" s="580">
        <v>1</v>
      </c>
      <c r="Y138" s="644">
        <f t="shared" si="66"/>
        <v>8</v>
      </c>
      <c r="Z138" s="645" t="str">
        <f t="shared" si="67"/>
        <v>Կ-1</v>
      </c>
      <c r="AA138" s="643">
        <f t="shared" si="68"/>
        <v>2.02</v>
      </c>
      <c r="AB138" s="776">
        <v>83200</v>
      </c>
      <c r="AC138" s="776">
        <f t="shared" si="69"/>
        <v>168064</v>
      </c>
      <c r="AD138" s="777">
        <f t="shared" si="70"/>
        <v>0</v>
      </c>
      <c r="AE138" s="776">
        <f t="shared" si="84"/>
        <v>168064</v>
      </c>
      <c r="AF138" s="776">
        <f t="shared" si="85"/>
        <v>2184832</v>
      </c>
      <c r="AG138" s="580">
        <v>1</v>
      </c>
      <c r="AH138" s="644">
        <f t="shared" si="71"/>
        <v>9</v>
      </c>
      <c r="AI138" s="645" t="str">
        <f t="shared" si="72"/>
        <v>Կ-1</v>
      </c>
      <c r="AJ138" s="643">
        <f t="shared" si="73"/>
        <v>2.02</v>
      </c>
      <c r="AK138" s="776">
        <v>83200</v>
      </c>
      <c r="AL138" s="776">
        <f t="shared" si="74"/>
        <v>168064</v>
      </c>
      <c r="AM138" s="777">
        <f t="shared" si="75"/>
        <v>0</v>
      </c>
      <c r="AN138" s="776">
        <f t="shared" si="86"/>
        <v>168064</v>
      </c>
      <c r="AO138" s="776">
        <f t="shared" si="87"/>
        <v>2184832</v>
      </c>
    </row>
    <row r="139" spans="1:41" s="760" customFormat="1" ht="14.25">
      <c r="A139" s="853">
        <v>97</v>
      </c>
      <c r="B139" s="903" t="s">
        <v>2309</v>
      </c>
      <c r="C139" s="904" t="s">
        <v>1961</v>
      </c>
      <c r="D139" s="904" t="s">
        <v>2289</v>
      </c>
      <c r="E139" s="903" t="s">
        <v>1238</v>
      </c>
      <c r="F139" s="853">
        <v>1</v>
      </c>
      <c r="G139" s="911">
        <v>3</v>
      </c>
      <c r="H139" s="915" t="s">
        <v>86</v>
      </c>
      <c r="I139" s="912">
        <f t="shared" si="77"/>
        <v>1.84</v>
      </c>
      <c r="J139" s="913">
        <v>83200</v>
      </c>
      <c r="K139" s="914">
        <f t="shared" si="78"/>
        <v>153088</v>
      </c>
      <c r="L139" s="915">
        <v>0</v>
      </c>
      <c r="M139" s="914">
        <f t="shared" si="79"/>
        <v>153088</v>
      </c>
      <c r="N139" s="914">
        <f t="shared" si="80"/>
        <v>1990144</v>
      </c>
      <c r="O139" s="580">
        <v>1</v>
      </c>
      <c r="P139" s="644">
        <f t="shared" si="81"/>
        <v>4</v>
      </c>
      <c r="Q139" s="645" t="str">
        <f t="shared" si="62"/>
        <v>Կ-1</v>
      </c>
      <c r="R139" s="643">
        <f t="shared" si="63"/>
        <v>1.9</v>
      </c>
      <c r="S139" s="776">
        <v>83200</v>
      </c>
      <c r="T139" s="776">
        <f t="shared" si="64"/>
        <v>158080</v>
      </c>
      <c r="U139" s="777">
        <f t="shared" si="65"/>
        <v>0</v>
      </c>
      <c r="V139" s="776">
        <f t="shared" si="82"/>
        <v>158080</v>
      </c>
      <c r="W139" s="776">
        <f t="shared" si="83"/>
        <v>2055040</v>
      </c>
      <c r="X139" s="580">
        <v>1</v>
      </c>
      <c r="Y139" s="644">
        <f t="shared" si="66"/>
        <v>5</v>
      </c>
      <c r="Z139" s="645" t="str">
        <f t="shared" si="67"/>
        <v>Կ-1</v>
      </c>
      <c r="AA139" s="643">
        <f t="shared" si="68"/>
        <v>1.9</v>
      </c>
      <c r="AB139" s="776">
        <v>83200</v>
      </c>
      <c r="AC139" s="776">
        <f t="shared" si="69"/>
        <v>158080</v>
      </c>
      <c r="AD139" s="777">
        <f t="shared" si="70"/>
        <v>0</v>
      </c>
      <c r="AE139" s="776">
        <f t="shared" si="84"/>
        <v>158080</v>
      </c>
      <c r="AF139" s="776">
        <f t="shared" si="85"/>
        <v>2055040</v>
      </c>
      <c r="AG139" s="580">
        <v>1</v>
      </c>
      <c r="AH139" s="644">
        <f t="shared" si="71"/>
        <v>6</v>
      </c>
      <c r="AI139" s="645" t="str">
        <f t="shared" si="72"/>
        <v>Կ-1</v>
      </c>
      <c r="AJ139" s="643">
        <f t="shared" si="73"/>
        <v>1.96</v>
      </c>
      <c r="AK139" s="776">
        <v>83200</v>
      </c>
      <c r="AL139" s="776">
        <f t="shared" si="74"/>
        <v>163072</v>
      </c>
      <c r="AM139" s="777">
        <f t="shared" si="75"/>
        <v>0</v>
      </c>
      <c r="AN139" s="776">
        <f t="shared" si="86"/>
        <v>163072</v>
      </c>
      <c r="AO139" s="776">
        <f t="shared" si="87"/>
        <v>2119936</v>
      </c>
    </row>
    <row r="140" spans="1:41" s="760" customFormat="1" ht="14.25">
      <c r="A140" s="853">
        <v>98</v>
      </c>
      <c r="B140" s="903" t="s">
        <v>2756</v>
      </c>
      <c r="C140" s="904" t="s">
        <v>1960</v>
      </c>
      <c r="D140" s="904" t="s">
        <v>2366</v>
      </c>
      <c r="E140" s="903" t="s">
        <v>1238</v>
      </c>
      <c r="F140" s="853">
        <v>1</v>
      </c>
      <c r="G140" s="911">
        <v>2</v>
      </c>
      <c r="H140" s="915" t="s">
        <v>86</v>
      </c>
      <c r="I140" s="912">
        <f>IF(F140&lt;1,0,IF(H140="Բ-1",IF(G140=0,6.94,IF(G140=1,7.17,IF(G140=2,7.41,IF(G140=3,7.66,IF(OR(G140=5,G140=4),7.92,IF(OR(G140=6,G140=7),8.18,IF(OR(G140=8,G140=9),8.46,IF(OR(G140=10,G140=11,G140=12),8.74,IF(OR(G140=13,G140=14,G140=15),9.03,IF(OR(G140=16,G140=17,G140=18),9.33,9.65)))))))))),IF(H140="Բ-2", IF(G140=0,5.71,IF(G140=1,5.89,IF(G140=2,6.09,IF(G140=3,6.29,IF(OR(G140=5,G140=4),6.5,IF(OR(G140=6,G140=7),6.72,IF(OR(G140=8,G140=9),6.94,IF(OR(G140=10,G140=11,G140=12),7.17,IF(OR(G140=13,G140=14,G140=15),7.41,IF(OR(G140=16,G140=17,G140=18),7.65,7.91)))))))))), IF(H140="Գ-1", IF(G140=0,4.7,IF(G140=1,4.86,IF(G140=2,5.01,IF(G140=3,5.18,IF(OR(G140=5,G140=4),5.35,IF(OR(G140=6,G140=7),5.52,IF(OR(G140=8,G140=9),5.71,IF(OR(G140=10,G140=11,G140=12),5.89,IF(OR(G140=13,G140=14,G140=15),6.09,IF(OR(G140=16,G140=17,G140=18),6.29,6.49)))))))))), IF(H140="Գ-2", IF(G140=0,3.88,IF(G140=1,4.01,IF(G140=2,4.14,IF(G140=3,4.27,IF(OR(G140=5,G140=4),4.41,IF(OR(G140=6,G140=7),4.55,IF(OR(G140=8,G140=9),4.7,IF(OR(G140=10,G140=11,G140=12),4.85,IF(OR(G140=13,G140=14,G140=15),5.01,IF(OR(G140=16,G140=17,G140=18),5.17,5.34)))))))))), IF(H140="Գ-3", IF(G140=0,3.21,IF(G140=1,3.31,IF(G140=2,3.42,IF(G140=3,3.53,IF(OR(G140=5,G140=4),3.64,IF(OR(G140=6,G140=7),3.76,IF(OR(G140=8,G140=9),3.88,IF(OR(G140=10,G140=11,G140=12),4.01,IF(OR(G140=13,G140=14,G140=15),4.13,IF(OR(G140=16,G140=17,G140=18),4.27,4.4)))))))))), IF(H140="Ա-1", IF(G140=0,2.66,IF(G140=1,2.75,IF(G140=2,2.83,IF(G140=3,2.92,IF(OR(G140=5,G140=4),3.02,IF(OR(G140=6,G140=7),3.11,IF(OR(G140=8,G140=9),3.21,IF(OR(G140=10,G140=11,G140=12),3.31,IF(OR(G140=13,G140=14,G140=15),3.42,IF(OR(G140=16,G140=17,G140=18),3.53,3.64)))))))))), IF(H140="Ա-2", IF(G140=0,2.28,IF(G140=1,2.35,IF(G140=2,2.43,IF(G140=3,2.5,IF(OR(G140=5,G140=4),2.58,IF(OR(G140=6,G140=7),2.66,IF(OR(G140=8,G140=9),2.75,IF(OR(G140=10,G140=11,G140=12),2.83,IF(OR(G140=13,G140=14,G140=15),2.92,IF(OR(G140=16,G140=17,G140=18),3.01,3.11)))))))))),IF(H140="Ա-3", IF(G140=0,1.96,IF(G140=1,2.02,IF(G140=2,2.08,IF(G140=3,2.15,IF(OR(G140=5,G140=4),2.21,IF(OR(G140=6,G140=7),2.28,IF(OR(G140=8,G140=9),2.35,IF(OR(G140=10,G140=11,G140=12),2.42,IF(OR(G140=13,G140=14,G140=15),2.5,IF(OR(G140=16,G140=17,G140=18),2.58,2.66)))))))))), IF(H140="Կ-1", IF(G140=0,1.68,IF(G140=1,1.73,IF(G140=2,1.79,IF(G140=3,1.84,IF(OR(G140=5,G140=4),1.9,IF(OR(G140=6,G140=7),1.96,IF(OR(G140=8,G140=9),2.02,IF(OR(G140=10,G140=11,G140=12),2.08,IF(OR(G140=13,G140=14,G140=15),2.14,IF(OR(G140=16,G140=17,G140=18),2.21,2.28)))))))))), IF(H140="Կ-2", IF(G140=0,1.45,IF(G140=1,1.49,IF(G140=2,1.54,IF(G140=3,1.59,IF(OR(G140=5,G140=4),1.63,IF(OR(G140=6,G140=7),1.68,IF(OR(G140=8,G140=9),1.73,IF(OR(G140=10,G140=11,G140=12),1.79,IF(OR(G140=13,G140=14,G140=15),1.84,IF(OR(G140=16,G140=17,G140=18),1.9,1.95)))))))))),IF(H140="Կ-3", IF(G140=0,1.25,IF(G140=1,1.29,IF(G140=2,1.33,IF(G140=3,1.37,IF(OR(G140=5,G140=4),1.41,IF(OR(G140=6,G140=7),1.45,IF(OR(G140=8,G140=9),1.49,IF(OR(G140=10,G140=11,G140=12),1.54,IF(OR(G140=13,G140=14,G140=15),1.58,IF(OR(G140=16,G140=17,G140=18),1.63,1.68)))))))))), "Error"))))))))))))</f>
        <v>1.79</v>
      </c>
      <c r="J140" s="913">
        <v>83200</v>
      </c>
      <c r="K140" s="914">
        <f>+J140*I140</f>
        <v>148928</v>
      </c>
      <c r="L140" s="915">
        <v>0</v>
      </c>
      <c r="M140" s="914">
        <f>+L140+K140</f>
        <v>148928</v>
      </c>
      <c r="N140" s="914">
        <f>+M140*13</f>
        <v>1936064</v>
      </c>
      <c r="O140" s="580">
        <v>1</v>
      </c>
      <c r="P140" s="644">
        <f>+G140+1</f>
        <v>3</v>
      </c>
      <c r="Q140" s="645" t="str">
        <f t="shared" si="62"/>
        <v>Կ-1</v>
      </c>
      <c r="R140" s="643">
        <f t="shared" si="63"/>
        <v>1.84</v>
      </c>
      <c r="S140" s="776">
        <v>83200</v>
      </c>
      <c r="T140" s="776">
        <f t="shared" si="64"/>
        <v>153088</v>
      </c>
      <c r="U140" s="777">
        <f t="shared" si="65"/>
        <v>0</v>
      </c>
      <c r="V140" s="776">
        <f>+U140+T140</f>
        <v>153088</v>
      </c>
      <c r="W140" s="776">
        <f>+V140*13</f>
        <v>1990144</v>
      </c>
      <c r="X140" s="580">
        <v>1</v>
      </c>
      <c r="Y140" s="644">
        <f t="shared" si="66"/>
        <v>4</v>
      </c>
      <c r="Z140" s="645" t="str">
        <f t="shared" si="67"/>
        <v>Կ-1</v>
      </c>
      <c r="AA140" s="643">
        <f t="shared" si="68"/>
        <v>1.9</v>
      </c>
      <c r="AB140" s="776">
        <v>83200</v>
      </c>
      <c r="AC140" s="776">
        <f t="shared" si="69"/>
        <v>158080</v>
      </c>
      <c r="AD140" s="777">
        <f t="shared" si="70"/>
        <v>0</v>
      </c>
      <c r="AE140" s="776">
        <f>+AD140+AC140</f>
        <v>158080</v>
      </c>
      <c r="AF140" s="776">
        <f>+AE140*13</f>
        <v>2055040</v>
      </c>
      <c r="AG140" s="580">
        <v>1</v>
      </c>
      <c r="AH140" s="644">
        <f t="shared" si="71"/>
        <v>5</v>
      </c>
      <c r="AI140" s="645" t="str">
        <f t="shared" si="72"/>
        <v>Կ-1</v>
      </c>
      <c r="AJ140" s="643">
        <f t="shared" si="73"/>
        <v>1.9</v>
      </c>
      <c r="AK140" s="776">
        <v>83200</v>
      </c>
      <c r="AL140" s="776">
        <f t="shared" si="74"/>
        <v>158080</v>
      </c>
      <c r="AM140" s="777">
        <f t="shared" si="75"/>
        <v>0</v>
      </c>
      <c r="AN140" s="776">
        <f>+AM140+AL140</f>
        <v>158080</v>
      </c>
      <c r="AO140" s="776">
        <f>+AN140*13</f>
        <v>2055040</v>
      </c>
    </row>
    <row r="141" spans="1:41" s="760" customFormat="1" ht="14.25">
      <c r="A141" s="853">
        <v>99</v>
      </c>
      <c r="B141" s="903" t="s">
        <v>2757</v>
      </c>
      <c r="C141" s="904" t="s">
        <v>1960</v>
      </c>
      <c r="D141" s="904" t="s">
        <v>2374</v>
      </c>
      <c r="E141" s="903" t="s">
        <v>1238</v>
      </c>
      <c r="F141" s="853">
        <v>1</v>
      </c>
      <c r="G141" s="911">
        <v>2</v>
      </c>
      <c r="H141" s="915" t="s">
        <v>86</v>
      </c>
      <c r="I141" s="912">
        <f>IF(F141&lt;1,0,IF(H141="Բ-1",IF(G141=0,6.94,IF(G141=1,7.17,IF(G141=2,7.41,IF(G141=3,7.66,IF(OR(G141=5,G141=4),7.92,IF(OR(G141=6,G141=7),8.18,IF(OR(G141=8,G141=9),8.46,IF(OR(G141=10,G141=11,G141=12),8.74,IF(OR(G141=13,G141=14,G141=15),9.03,IF(OR(G141=16,G141=17,G141=18),9.33,9.65)))))))))),IF(H141="Բ-2", IF(G141=0,5.71,IF(G141=1,5.89,IF(G141=2,6.09,IF(G141=3,6.29,IF(OR(G141=5,G141=4),6.5,IF(OR(G141=6,G141=7),6.72,IF(OR(G141=8,G141=9),6.94,IF(OR(G141=10,G141=11,G141=12),7.17,IF(OR(G141=13,G141=14,G141=15),7.41,IF(OR(G141=16,G141=17,G141=18),7.65,7.91)))))))))), IF(H141="Գ-1", IF(G141=0,4.7,IF(G141=1,4.86,IF(G141=2,5.01,IF(G141=3,5.18,IF(OR(G141=5,G141=4),5.35,IF(OR(G141=6,G141=7),5.52,IF(OR(G141=8,G141=9),5.71,IF(OR(G141=10,G141=11,G141=12),5.89,IF(OR(G141=13,G141=14,G141=15),6.09,IF(OR(G141=16,G141=17,G141=18),6.29,6.49)))))))))), IF(H141="Գ-2", IF(G141=0,3.88,IF(G141=1,4.01,IF(G141=2,4.14,IF(G141=3,4.27,IF(OR(G141=5,G141=4),4.41,IF(OR(G141=6,G141=7),4.55,IF(OR(G141=8,G141=9),4.7,IF(OR(G141=10,G141=11,G141=12),4.85,IF(OR(G141=13,G141=14,G141=15),5.01,IF(OR(G141=16,G141=17,G141=18),5.17,5.34)))))))))), IF(H141="Գ-3", IF(G141=0,3.21,IF(G141=1,3.31,IF(G141=2,3.42,IF(G141=3,3.53,IF(OR(G141=5,G141=4),3.64,IF(OR(G141=6,G141=7),3.76,IF(OR(G141=8,G141=9),3.88,IF(OR(G141=10,G141=11,G141=12),4.01,IF(OR(G141=13,G141=14,G141=15),4.13,IF(OR(G141=16,G141=17,G141=18),4.27,4.4)))))))))), IF(H141="Ա-1", IF(G141=0,2.66,IF(G141=1,2.75,IF(G141=2,2.83,IF(G141=3,2.92,IF(OR(G141=5,G141=4),3.02,IF(OR(G141=6,G141=7),3.11,IF(OR(G141=8,G141=9),3.21,IF(OR(G141=10,G141=11,G141=12),3.31,IF(OR(G141=13,G141=14,G141=15),3.42,IF(OR(G141=16,G141=17,G141=18),3.53,3.64)))))))))), IF(H141="Ա-2", IF(G141=0,2.28,IF(G141=1,2.35,IF(G141=2,2.43,IF(G141=3,2.5,IF(OR(G141=5,G141=4),2.58,IF(OR(G141=6,G141=7),2.66,IF(OR(G141=8,G141=9),2.75,IF(OR(G141=10,G141=11,G141=12),2.83,IF(OR(G141=13,G141=14,G141=15),2.92,IF(OR(G141=16,G141=17,G141=18),3.01,3.11)))))))))),IF(H141="Ա-3", IF(G141=0,1.96,IF(G141=1,2.02,IF(G141=2,2.08,IF(G141=3,2.15,IF(OR(G141=5,G141=4),2.21,IF(OR(G141=6,G141=7),2.28,IF(OR(G141=8,G141=9),2.35,IF(OR(G141=10,G141=11,G141=12),2.42,IF(OR(G141=13,G141=14,G141=15),2.5,IF(OR(G141=16,G141=17,G141=18),2.58,2.66)))))))))), IF(H141="Կ-1", IF(G141=0,1.68,IF(G141=1,1.73,IF(G141=2,1.79,IF(G141=3,1.84,IF(OR(G141=5,G141=4),1.9,IF(OR(G141=6,G141=7),1.96,IF(OR(G141=8,G141=9),2.02,IF(OR(G141=10,G141=11,G141=12),2.08,IF(OR(G141=13,G141=14,G141=15),2.14,IF(OR(G141=16,G141=17,G141=18),2.21,2.28)))))))))), IF(H141="Կ-2", IF(G141=0,1.45,IF(G141=1,1.49,IF(G141=2,1.54,IF(G141=3,1.59,IF(OR(G141=5,G141=4),1.63,IF(OR(G141=6,G141=7),1.68,IF(OR(G141=8,G141=9),1.73,IF(OR(G141=10,G141=11,G141=12),1.79,IF(OR(G141=13,G141=14,G141=15),1.84,IF(OR(G141=16,G141=17,G141=18),1.9,1.95)))))))))),IF(H141="Կ-3", IF(G141=0,1.25,IF(G141=1,1.29,IF(G141=2,1.33,IF(G141=3,1.37,IF(OR(G141=5,G141=4),1.41,IF(OR(G141=6,G141=7),1.45,IF(OR(G141=8,G141=9),1.49,IF(OR(G141=10,G141=11,G141=12),1.54,IF(OR(G141=13,G141=14,G141=15),1.58,IF(OR(G141=16,G141=17,G141=18),1.63,1.68)))))))))), "Error"))))))))))))</f>
        <v>1.79</v>
      </c>
      <c r="J141" s="913">
        <v>83200</v>
      </c>
      <c r="K141" s="914">
        <f>+J141*I141</f>
        <v>148928</v>
      </c>
      <c r="L141" s="915">
        <v>0</v>
      </c>
      <c r="M141" s="914">
        <f>+L141+K141</f>
        <v>148928</v>
      </c>
      <c r="N141" s="914">
        <f>+M141*13</f>
        <v>1936064</v>
      </c>
      <c r="O141" s="580">
        <v>1</v>
      </c>
      <c r="P141" s="644">
        <f>+G141+1</f>
        <v>3</v>
      </c>
      <c r="Q141" s="645" t="str">
        <f t="shared" si="62"/>
        <v>Կ-1</v>
      </c>
      <c r="R141" s="643">
        <f t="shared" si="63"/>
        <v>1.84</v>
      </c>
      <c r="S141" s="776">
        <v>83200</v>
      </c>
      <c r="T141" s="776">
        <f t="shared" si="64"/>
        <v>153088</v>
      </c>
      <c r="U141" s="777">
        <f t="shared" si="65"/>
        <v>0</v>
      </c>
      <c r="V141" s="776">
        <f>+U141+T141</f>
        <v>153088</v>
      </c>
      <c r="W141" s="776">
        <f>+V141*13</f>
        <v>1990144</v>
      </c>
      <c r="X141" s="580">
        <v>1</v>
      </c>
      <c r="Y141" s="644">
        <f t="shared" si="66"/>
        <v>4</v>
      </c>
      <c r="Z141" s="645" t="str">
        <f t="shared" si="67"/>
        <v>Կ-1</v>
      </c>
      <c r="AA141" s="643">
        <f t="shared" si="68"/>
        <v>1.9</v>
      </c>
      <c r="AB141" s="776">
        <v>83200</v>
      </c>
      <c r="AC141" s="776">
        <f t="shared" si="69"/>
        <v>158080</v>
      </c>
      <c r="AD141" s="777">
        <f t="shared" si="70"/>
        <v>0</v>
      </c>
      <c r="AE141" s="776">
        <f>+AD141+AC141</f>
        <v>158080</v>
      </c>
      <c r="AF141" s="776">
        <f>+AE141*13</f>
        <v>2055040</v>
      </c>
      <c r="AG141" s="580">
        <v>1</v>
      </c>
      <c r="AH141" s="644">
        <f t="shared" si="71"/>
        <v>5</v>
      </c>
      <c r="AI141" s="645" t="str">
        <f t="shared" si="72"/>
        <v>Կ-1</v>
      </c>
      <c r="AJ141" s="643">
        <f t="shared" si="73"/>
        <v>1.9</v>
      </c>
      <c r="AK141" s="776">
        <v>83200</v>
      </c>
      <c r="AL141" s="776">
        <f t="shared" si="74"/>
        <v>158080</v>
      </c>
      <c r="AM141" s="777">
        <f t="shared" si="75"/>
        <v>0</v>
      </c>
      <c r="AN141" s="776">
        <f>+AM141+AL141</f>
        <v>158080</v>
      </c>
      <c r="AO141" s="776">
        <f>+AN141*13</f>
        <v>2055040</v>
      </c>
    </row>
    <row r="142" spans="1:41" s="760" customFormat="1" ht="14.25">
      <c r="A142" s="853">
        <v>100</v>
      </c>
      <c r="B142" s="903" t="s">
        <v>3288</v>
      </c>
      <c r="C142" s="904" t="s">
        <v>1961</v>
      </c>
      <c r="D142" s="904" t="s">
        <v>2374</v>
      </c>
      <c r="E142" s="903" t="s">
        <v>1238</v>
      </c>
      <c r="F142" s="853">
        <v>1</v>
      </c>
      <c r="G142" s="911">
        <v>1</v>
      </c>
      <c r="H142" s="915" t="s">
        <v>86</v>
      </c>
      <c r="I142" s="912">
        <f t="shared" ref="I142:I148" si="88">IF(F142&lt;1,0,IF(H142="Բ-1",IF(G142=0,6.94,IF(G142=1,7.17,IF(G142=2,7.41,IF(G142=3,7.66,IF(OR(G142=5,G142=4),7.92,IF(OR(G142=6,G142=7),8.18,IF(OR(G142=8,G142=9),8.46,IF(OR(G142=10,G142=11,G142=12),8.74,IF(OR(G142=13,G142=14,G142=15),9.03,IF(OR(G142=16,G142=17,G142=18),9.33,9.65)))))))))),IF(H142="Բ-2", IF(G142=0,5.71,IF(G142=1,5.89,IF(G142=2,6.09,IF(G142=3,6.29,IF(OR(G142=5,G142=4),6.5,IF(OR(G142=6,G142=7),6.72,IF(OR(G142=8,G142=9),6.94,IF(OR(G142=10,G142=11,G142=12),7.17,IF(OR(G142=13,G142=14,G142=15),7.41,IF(OR(G142=16,G142=17,G142=18),7.65,7.91)))))))))), IF(H142="Գ-1", IF(G142=0,4.7,IF(G142=1,4.86,IF(G142=2,5.01,IF(G142=3,5.18,IF(OR(G142=5,G142=4),5.35,IF(OR(G142=6,G142=7),5.52,IF(OR(G142=8,G142=9),5.71,IF(OR(G142=10,G142=11,G142=12),5.89,IF(OR(G142=13,G142=14,G142=15),6.09,IF(OR(G142=16,G142=17,G142=18),6.29,6.49)))))))))), IF(H142="Գ-2", IF(G142=0,3.88,IF(G142=1,4.01,IF(G142=2,4.14,IF(G142=3,4.27,IF(OR(G142=5,G142=4),4.41,IF(OR(G142=6,G142=7),4.55,IF(OR(G142=8,G142=9),4.7,IF(OR(G142=10,G142=11,G142=12),4.85,IF(OR(G142=13,G142=14,G142=15),5.01,IF(OR(G142=16,G142=17,G142=18),5.17,5.34)))))))))), IF(H142="Գ-3", IF(G142=0,3.21,IF(G142=1,3.31,IF(G142=2,3.42,IF(G142=3,3.53,IF(OR(G142=5,G142=4),3.64,IF(OR(G142=6,G142=7),3.76,IF(OR(G142=8,G142=9),3.88,IF(OR(G142=10,G142=11,G142=12),4.01,IF(OR(G142=13,G142=14,G142=15),4.13,IF(OR(G142=16,G142=17,G142=18),4.27,4.4)))))))))), IF(H142="Ա-1", IF(G142=0,2.66,IF(G142=1,2.75,IF(G142=2,2.83,IF(G142=3,2.92,IF(OR(G142=5,G142=4),3.02,IF(OR(G142=6,G142=7),3.11,IF(OR(G142=8,G142=9),3.21,IF(OR(G142=10,G142=11,G142=12),3.31,IF(OR(G142=13,G142=14,G142=15),3.42,IF(OR(G142=16,G142=17,G142=18),3.53,3.64)))))))))), IF(H142="Ա-2", IF(G142=0,2.28,IF(G142=1,2.35,IF(G142=2,2.43,IF(G142=3,2.5,IF(OR(G142=5,G142=4),2.58,IF(OR(G142=6,G142=7),2.66,IF(OR(G142=8,G142=9),2.75,IF(OR(G142=10,G142=11,G142=12),2.83,IF(OR(G142=13,G142=14,G142=15),2.92,IF(OR(G142=16,G142=17,G142=18),3.01,3.11)))))))))),IF(H142="Ա-3", IF(G142=0,1.96,IF(G142=1,2.02,IF(G142=2,2.08,IF(G142=3,2.15,IF(OR(G142=5,G142=4),2.21,IF(OR(G142=6,G142=7),2.28,IF(OR(G142=8,G142=9),2.35,IF(OR(G142=10,G142=11,G142=12),2.42,IF(OR(G142=13,G142=14,G142=15),2.5,IF(OR(G142=16,G142=17,G142=18),2.58,2.66)))))))))), IF(H142="Կ-1", IF(G142=0,1.68,IF(G142=1,1.73,IF(G142=2,1.79,IF(G142=3,1.84,IF(OR(G142=5,G142=4),1.9,IF(OR(G142=6,G142=7),1.96,IF(OR(G142=8,G142=9),2.02,IF(OR(G142=10,G142=11,G142=12),2.08,IF(OR(G142=13,G142=14,G142=15),2.14,IF(OR(G142=16,G142=17,G142=18),2.21,2.28)))))))))), IF(H142="Կ-2", IF(G142=0,1.45,IF(G142=1,1.49,IF(G142=2,1.54,IF(G142=3,1.59,IF(OR(G142=5,G142=4),1.63,IF(OR(G142=6,G142=7),1.68,IF(OR(G142=8,G142=9),1.73,IF(OR(G142=10,G142=11,G142=12),1.79,IF(OR(G142=13,G142=14,G142=15),1.84,IF(OR(G142=16,G142=17,G142=18),1.9,1.95)))))))))),IF(H142="Կ-3", IF(G142=0,1.25,IF(G142=1,1.29,IF(G142=2,1.33,IF(G142=3,1.37,IF(OR(G142=5,G142=4),1.41,IF(OR(G142=6,G142=7),1.45,IF(OR(G142=8,G142=9),1.49,IF(OR(G142=10,G142=11,G142=12),1.54,IF(OR(G142=13,G142=14,G142=15),1.58,IF(OR(G142=16,G142=17,G142=18),1.63,1.68)))))))))), "Error"))))))))))))</f>
        <v>1.73</v>
      </c>
      <c r="J142" s="913">
        <v>83200</v>
      </c>
      <c r="K142" s="914">
        <f t="shared" ref="K142:K148" si="89">+J142*I142</f>
        <v>143936</v>
      </c>
      <c r="L142" s="915">
        <v>0</v>
      </c>
      <c r="M142" s="914">
        <f t="shared" ref="M142:M148" si="90">+L142+K142</f>
        <v>143936</v>
      </c>
      <c r="N142" s="914">
        <f t="shared" ref="N142:N148" si="91">+M142*13</f>
        <v>1871168</v>
      </c>
      <c r="O142" s="580">
        <v>1</v>
      </c>
      <c r="P142" s="644">
        <f t="shared" ref="P142:P148" si="92">+G142+1</f>
        <v>2</v>
      </c>
      <c r="Q142" s="645" t="str">
        <f t="shared" ref="Q142:Q148" si="93">+H142</f>
        <v>Կ-1</v>
      </c>
      <c r="R142" s="643">
        <f t="shared" ref="R142:R148" si="94">IF(O142&lt;1,0,IF(Q142="Բ-1",IF(P142=0,6.94,IF(P142=1,7.17,IF(P142=2,7.41,IF(P142=3,7.66,IF(OR(P142=5,P142=4),7.92,IF(OR(P142=6,P142=7),8.18,IF(OR(P142=8,P142=9),8.46,IF(OR(P142=10,P142=11,P142=12),8.74,IF(OR(P142=13,P142=14,P142=15),9.03,IF(OR(P142=16,P142=17,P142=18),9.33,9.65)))))))))),IF(Q142="Բ-2", IF(P142=0,5.71,IF(P142=1,5.89,IF(P142=2,6.09,IF(P142=3,6.29,IF(OR(P142=5,P142=4),6.5,IF(OR(P142=6,P142=7),6.72,IF(OR(P142=8,P142=9),6.94,IF(OR(P142=10,P142=11,P142=12),7.17,IF(OR(P142=13,P142=14,P142=15),7.41,IF(OR(P142=16,P142=17,P142=18),7.65,7.91)))))))))), IF(Q142="Գ-1", IF(P142=0,4.7,IF(P142=1,4.86,IF(P142=2,5.01,IF(P142=3,5.18,IF(OR(P142=5,P142=4),5.35,IF(OR(P142=6,P142=7),5.52,IF(OR(P142=8,P142=9),5.71,IF(OR(P142=10,P142=11,P142=12),5.89,IF(OR(P142=13,P142=14,P142=15),6.09,IF(OR(P142=16,P142=17,P142=18),6.29,6.49)))))))))), IF(Q142="Գ-2", IF(P142=0,3.88,IF(P142=1,4.01,IF(P142=2,4.14,IF(P142=3,4.27,IF(OR(P142=5,P142=4),4.41,IF(OR(P142=6,P142=7),4.55,IF(OR(P142=8,P142=9),4.7,IF(OR(P142=10,P142=11,P142=12),4.85,IF(OR(P142=13,P142=14,P142=15),5.01,IF(OR(P142=16,P142=17,P142=18),5.17,5.34)))))))))), IF(Q142="Գ-3", IF(P142=0,3.21,IF(P142=1,3.31,IF(P142=2,3.42,IF(P142=3,3.53,IF(OR(P142=5,P142=4),3.64,IF(OR(P142=6,P142=7),3.76,IF(OR(P142=8,P142=9),3.88,IF(OR(P142=10,P142=11,P142=12),4.01,IF(OR(P142=13,P142=14,P142=15),4.13,IF(OR(P142=16,P142=17,P142=18),4.27,4.4)))))))))), IF(Q142="Ա-1", IF(P142=0,2.66,IF(P142=1,2.75,IF(P142=2,2.83,IF(P142=3,2.92,IF(OR(P142=5,P142=4),3.02,IF(OR(P142=6,P142=7),3.11,IF(OR(P142=8,P142=9),3.21,IF(OR(P142=10,P142=11,P142=12),3.31,IF(OR(P142=13,P142=14,P142=15),3.42,IF(OR(P142=16,P142=17,P142=18),3.53,3.64)))))))))), IF(Q142="Ա-2", IF(P142=0,2.28,IF(P142=1,2.35,IF(P142=2,2.43,IF(P142=3,2.5,IF(OR(P142=5,P142=4),2.58,IF(OR(P142=6,P142=7),2.66,IF(OR(P142=8,P142=9),2.75,IF(OR(P142=10,P142=11,P142=12),2.83,IF(OR(P142=13,P142=14,P142=15),2.92,IF(OR(P142=16,P142=17,P142=18),3.01,3.11)))))))))),IF(Q142="Ա-3", IF(P142=0,1.96,IF(P142=1,2.02,IF(P142=2,2.08,IF(P142=3,2.15,IF(OR(P142=5,P142=4),2.21,IF(OR(P142=6,P142=7),2.28,IF(OR(P142=8,P142=9),2.35,IF(OR(P142=10,P142=11,P142=12),2.42,IF(OR(P142=13,P142=14,P142=15),2.5,IF(OR(P142=16,P142=17,P142=18),2.58,2.66)))))))))), IF(Q142="Կ-1", IF(P142=0,1.68,IF(P142=1,1.73,IF(P142=2,1.79,IF(P142=3,1.84,IF(OR(P142=5,P142=4),1.9,IF(OR(P142=6,P142=7),1.96,IF(OR(P142=8,P142=9),2.02,IF(OR(P142=10,P142=11,P142=12),2.08,IF(OR(P142=13,P142=14,P142=15),2.14,IF(OR(P142=16,P142=17,P142=18),2.21,2.28)))))))))), IF(Q142="Կ-2", IF(P142=0,1.45,IF(P142=1,1.49,IF(P142=2,1.54,IF(P142=3,1.59,IF(OR(P142=5,P142=4),1.63,IF(OR(P142=6,P142=7),1.68,IF(OR(P142=8,P142=9),1.73,IF(OR(P142=10,P142=11,P142=12),1.79,IF(OR(P142=13,P142=14,P142=15),1.84,IF(OR(P142=16,P142=17,P142=18),1.9,1.95)))))))))),IF(Q142="Կ-3", IF(P142=0,1.25,IF(P142=1,1.29,IF(P142=2,1.33,IF(P142=3,1.37,IF(OR(P142=5,P142=4),1.41,IF(OR(P142=6,P142=7),1.45,IF(OR(P142=8,P142=9),1.49,IF(OR(P142=10,P142=11,P142=12),1.54,IF(OR(P142=13,P142=14,P142=15),1.58,IF(OR(P142=16,P142=17,P142=18),1.63,1.68)))))))))), "Error"))))))))))))</f>
        <v>1.79</v>
      </c>
      <c r="S142" s="776">
        <v>83200</v>
      </c>
      <c r="T142" s="776">
        <f t="shared" ref="T142:T148" si="95">+S142*R142</f>
        <v>148928</v>
      </c>
      <c r="U142" s="777">
        <f t="shared" ref="U142:U148" si="96">+L142</f>
        <v>0</v>
      </c>
      <c r="V142" s="776">
        <f t="shared" ref="V142:V148" si="97">+U142+T142</f>
        <v>148928</v>
      </c>
      <c r="W142" s="776">
        <f t="shared" ref="W142:W148" si="98">+V142*13</f>
        <v>1936064</v>
      </c>
      <c r="X142" s="580">
        <v>1</v>
      </c>
      <c r="Y142" s="644">
        <f t="shared" ref="Y142:Y148" si="99">+P142+1</f>
        <v>3</v>
      </c>
      <c r="Z142" s="645" t="str">
        <f t="shared" ref="Z142:Z148" si="100">+Q142</f>
        <v>Կ-1</v>
      </c>
      <c r="AA142" s="643">
        <f t="shared" ref="AA142:AA148" si="101">IF(X142&lt;1,0,IF(Z142="Բ-1",IF(Y142=0,6.94,IF(Y142=1,7.17,IF(Y142=2,7.41,IF(Y142=3,7.66,IF(OR(Y142=5,Y142=4),7.92,IF(OR(Y142=6,Y142=7),8.18,IF(OR(Y142=8,Y142=9),8.46,IF(OR(Y142=10,Y142=11,Y142=12),8.74,IF(OR(Y142=13,Y142=14,Y142=15),9.03,IF(OR(Y142=16,Y142=17,Y142=18),9.33,9.65)))))))))),IF(Z142="Բ-2", IF(Y142=0,5.71,IF(Y142=1,5.89,IF(Y142=2,6.09,IF(Y142=3,6.29,IF(OR(Y142=5,Y142=4),6.5,IF(OR(Y142=6,Y142=7),6.72,IF(OR(Y142=8,Y142=9),6.94,IF(OR(Y142=10,Y142=11,Y142=12),7.17,IF(OR(Y142=13,Y142=14,Y142=15),7.41,IF(OR(Y142=16,Y142=17,Y142=18),7.65,7.91)))))))))), IF(Z142="Գ-1", IF(Y142=0,4.7,IF(Y142=1,4.86,IF(Y142=2,5.01,IF(Y142=3,5.18,IF(OR(Y142=5,Y142=4),5.35,IF(OR(Y142=6,Y142=7),5.52,IF(OR(Y142=8,Y142=9),5.71,IF(OR(Y142=10,Y142=11,Y142=12),5.89,IF(OR(Y142=13,Y142=14,Y142=15),6.09,IF(OR(Y142=16,Y142=17,Y142=18),6.29,6.49)))))))))), IF(Z142="Գ-2", IF(Y142=0,3.88,IF(Y142=1,4.01,IF(Y142=2,4.14,IF(Y142=3,4.27,IF(OR(Y142=5,Y142=4),4.41,IF(OR(Y142=6,Y142=7),4.55,IF(OR(Y142=8,Y142=9),4.7,IF(OR(Y142=10,Y142=11,Y142=12),4.85,IF(OR(Y142=13,Y142=14,Y142=15),5.01,IF(OR(Y142=16,Y142=17,Y142=18),5.17,5.34)))))))))), IF(Z142="Գ-3", IF(Y142=0,3.21,IF(Y142=1,3.31,IF(Y142=2,3.42,IF(Y142=3,3.53,IF(OR(Y142=5,Y142=4),3.64,IF(OR(Y142=6,Y142=7),3.76,IF(OR(Y142=8,Y142=9),3.88,IF(OR(Y142=10,Y142=11,Y142=12),4.01,IF(OR(Y142=13,Y142=14,Y142=15),4.13,IF(OR(Y142=16,Y142=17,Y142=18),4.27,4.4)))))))))), IF(Z142="Ա-1", IF(Y142=0,2.66,IF(Y142=1,2.75,IF(Y142=2,2.83,IF(Y142=3,2.92,IF(OR(Y142=5,Y142=4),3.02,IF(OR(Y142=6,Y142=7),3.11,IF(OR(Y142=8,Y142=9),3.21,IF(OR(Y142=10,Y142=11,Y142=12),3.31,IF(OR(Y142=13,Y142=14,Y142=15),3.42,IF(OR(Y142=16,Y142=17,Y142=18),3.53,3.64)))))))))), IF(Z142="Ա-2", IF(Y142=0,2.28,IF(Y142=1,2.35,IF(Y142=2,2.43,IF(Y142=3,2.5,IF(OR(Y142=5,Y142=4),2.58,IF(OR(Y142=6,Y142=7),2.66,IF(OR(Y142=8,Y142=9),2.75,IF(OR(Y142=10,Y142=11,Y142=12),2.83,IF(OR(Y142=13,Y142=14,Y142=15),2.92,IF(OR(Y142=16,Y142=17,Y142=18),3.01,3.11)))))))))),IF(Z142="Ա-3", IF(Y142=0,1.96,IF(Y142=1,2.02,IF(Y142=2,2.08,IF(Y142=3,2.15,IF(OR(Y142=5,Y142=4),2.21,IF(OR(Y142=6,Y142=7),2.28,IF(OR(Y142=8,Y142=9),2.35,IF(OR(Y142=10,Y142=11,Y142=12),2.42,IF(OR(Y142=13,Y142=14,Y142=15),2.5,IF(OR(Y142=16,Y142=17,Y142=18),2.58,2.66)))))))))), IF(Z142="Կ-1", IF(Y142=0,1.68,IF(Y142=1,1.73,IF(Y142=2,1.79,IF(Y142=3,1.84,IF(OR(Y142=5,Y142=4),1.9,IF(OR(Y142=6,Y142=7),1.96,IF(OR(Y142=8,Y142=9),2.02,IF(OR(Y142=10,Y142=11,Y142=12),2.08,IF(OR(Y142=13,Y142=14,Y142=15),2.14,IF(OR(Y142=16,Y142=17,Y142=18),2.21,2.28)))))))))), IF(Z142="Կ-2", IF(Y142=0,1.45,IF(Y142=1,1.49,IF(Y142=2,1.54,IF(Y142=3,1.59,IF(OR(Y142=5,Y142=4),1.63,IF(OR(Y142=6,Y142=7),1.68,IF(OR(Y142=8,Y142=9),1.73,IF(OR(Y142=10,Y142=11,Y142=12),1.79,IF(OR(Y142=13,Y142=14,Y142=15),1.84,IF(OR(Y142=16,Y142=17,Y142=18),1.9,1.95)))))))))),IF(Z142="Կ-3", IF(Y142=0,1.25,IF(Y142=1,1.29,IF(Y142=2,1.33,IF(Y142=3,1.37,IF(OR(Y142=5,Y142=4),1.41,IF(OR(Y142=6,Y142=7),1.45,IF(OR(Y142=8,Y142=9),1.49,IF(OR(Y142=10,Y142=11,Y142=12),1.54,IF(OR(Y142=13,Y142=14,Y142=15),1.58,IF(OR(Y142=16,Y142=17,Y142=18),1.63,1.68)))))))))), "Error"))))))))))))</f>
        <v>1.84</v>
      </c>
      <c r="AB142" s="776">
        <v>83200</v>
      </c>
      <c r="AC142" s="776">
        <f t="shared" ref="AC142:AC148" si="102">+AB142*AA142</f>
        <v>153088</v>
      </c>
      <c r="AD142" s="777">
        <f t="shared" ref="AD142:AD148" si="103">+U142</f>
        <v>0</v>
      </c>
      <c r="AE142" s="776">
        <f t="shared" ref="AE142:AE148" si="104">+AD142+AC142</f>
        <v>153088</v>
      </c>
      <c r="AF142" s="776">
        <f t="shared" ref="AF142:AF148" si="105">+AE142*13</f>
        <v>1990144</v>
      </c>
      <c r="AG142" s="580">
        <v>1</v>
      </c>
      <c r="AH142" s="644">
        <f t="shared" ref="AH142:AH148" si="106">+Y142+1</f>
        <v>4</v>
      </c>
      <c r="AI142" s="645" t="str">
        <f t="shared" ref="AI142:AI148" si="107">+Z142</f>
        <v>Կ-1</v>
      </c>
      <c r="AJ142" s="643">
        <f t="shared" ref="AJ142:AJ148" si="108">IF(AG142&lt;1,0,IF(AI142="Բ-1",IF(AH142=0,6.94,IF(AH142=1,7.17,IF(AH142=2,7.41,IF(AH142=3,7.66,IF(OR(AH142=5,AH142=4),7.92,IF(OR(AH142=6,AH142=7),8.18,IF(OR(AH142=8,AH142=9),8.46,IF(OR(AH142=10,AH142=11,AH142=12),8.74,IF(OR(AH142=13,AH142=14,AH142=15),9.03,IF(OR(AH142=16,AH142=17,AH142=18),9.33,9.65)))))))))),IF(AI142="Բ-2", IF(AH142=0,5.71,IF(AH142=1,5.89,IF(AH142=2,6.09,IF(AH142=3,6.29,IF(OR(AH142=5,AH142=4),6.5,IF(OR(AH142=6,AH142=7),6.72,IF(OR(AH142=8,AH142=9),6.94,IF(OR(AH142=10,AH142=11,AH142=12),7.17,IF(OR(AH142=13,AH142=14,AH142=15),7.41,IF(OR(AH142=16,AH142=17,AH142=18),7.65,7.91)))))))))), IF(AI142="Գ-1", IF(AH142=0,4.7,IF(AH142=1,4.86,IF(AH142=2,5.01,IF(AH142=3,5.18,IF(OR(AH142=5,AH142=4),5.35,IF(OR(AH142=6,AH142=7),5.52,IF(OR(AH142=8,AH142=9),5.71,IF(OR(AH142=10,AH142=11,AH142=12),5.89,IF(OR(AH142=13,AH142=14,AH142=15),6.09,IF(OR(AH142=16,AH142=17,AH142=18),6.29,6.49)))))))))), IF(AI142="Գ-2", IF(AH142=0,3.88,IF(AH142=1,4.01,IF(AH142=2,4.14,IF(AH142=3,4.27,IF(OR(AH142=5,AH142=4),4.41,IF(OR(AH142=6,AH142=7),4.55,IF(OR(AH142=8,AH142=9),4.7,IF(OR(AH142=10,AH142=11,AH142=12),4.85,IF(OR(AH142=13,AH142=14,AH142=15),5.01,IF(OR(AH142=16,AH142=17,AH142=18),5.17,5.34)))))))))), IF(AI142="Գ-3", IF(AH142=0,3.21,IF(AH142=1,3.31,IF(AH142=2,3.42,IF(AH142=3,3.53,IF(OR(AH142=5,AH142=4),3.64,IF(OR(AH142=6,AH142=7),3.76,IF(OR(AH142=8,AH142=9),3.88,IF(OR(AH142=10,AH142=11,AH142=12),4.01,IF(OR(AH142=13,AH142=14,AH142=15),4.13,IF(OR(AH142=16,AH142=17,AH142=18),4.27,4.4)))))))))), IF(AI142="Ա-1", IF(AH142=0,2.66,IF(AH142=1,2.75,IF(AH142=2,2.83,IF(AH142=3,2.92,IF(OR(AH142=5,AH142=4),3.02,IF(OR(AH142=6,AH142=7),3.11,IF(OR(AH142=8,AH142=9),3.21,IF(OR(AH142=10,AH142=11,AH142=12),3.31,IF(OR(AH142=13,AH142=14,AH142=15),3.42,IF(OR(AH142=16,AH142=17,AH142=18),3.53,3.64)))))))))), IF(AI142="Ա-2", IF(AH142=0,2.28,IF(AH142=1,2.35,IF(AH142=2,2.43,IF(AH142=3,2.5,IF(OR(AH142=5,AH142=4),2.58,IF(OR(AH142=6,AH142=7),2.66,IF(OR(AH142=8,AH142=9),2.75,IF(OR(AH142=10,AH142=11,AH142=12),2.83,IF(OR(AH142=13,AH142=14,AH142=15),2.92,IF(OR(AH142=16,AH142=17,AH142=18),3.01,3.11)))))))))),IF(AI142="Ա-3", IF(AH142=0,1.96,IF(AH142=1,2.02,IF(AH142=2,2.08,IF(AH142=3,2.15,IF(OR(AH142=5,AH142=4),2.21,IF(OR(AH142=6,AH142=7),2.28,IF(OR(AH142=8,AH142=9),2.35,IF(OR(AH142=10,AH142=11,AH142=12),2.42,IF(OR(AH142=13,AH142=14,AH142=15),2.5,IF(OR(AH142=16,AH142=17,AH142=18),2.58,2.66)))))))))), IF(AI142="Կ-1", IF(AH142=0,1.68,IF(AH142=1,1.73,IF(AH142=2,1.79,IF(AH142=3,1.84,IF(OR(AH142=5,AH142=4),1.9,IF(OR(AH142=6,AH142=7),1.96,IF(OR(AH142=8,AH142=9),2.02,IF(OR(AH142=10,AH142=11,AH142=12),2.08,IF(OR(AH142=13,AH142=14,AH142=15),2.14,IF(OR(AH142=16,AH142=17,AH142=18),2.21,2.28)))))))))), IF(AI142="Կ-2", IF(AH142=0,1.45,IF(AH142=1,1.49,IF(AH142=2,1.54,IF(AH142=3,1.59,IF(OR(AH142=5,AH142=4),1.63,IF(OR(AH142=6,AH142=7),1.68,IF(OR(AH142=8,AH142=9),1.73,IF(OR(AH142=10,AH142=11,AH142=12),1.79,IF(OR(AH142=13,AH142=14,AH142=15),1.84,IF(OR(AH142=16,AH142=17,AH142=18),1.9,1.95)))))))))),IF(AI142="Կ-3", IF(AH142=0,1.25,IF(AH142=1,1.29,IF(AH142=2,1.33,IF(AH142=3,1.37,IF(OR(AH142=5,AH142=4),1.41,IF(OR(AH142=6,AH142=7),1.45,IF(OR(AH142=8,AH142=9),1.49,IF(OR(AH142=10,AH142=11,AH142=12),1.54,IF(OR(AH142=13,AH142=14,AH142=15),1.58,IF(OR(AH142=16,AH142=17,AH142=18),1.63,1.68)))))))))), "Error"))))))))))))</f>
        <v>1.9</v>
      </c>
      <c r="AK142" s="776">
        <v>83200</v>
      </c>
      <c r="AL142" s="776">
        <f t="shared" ref="AL142:AL148" si="109">+AK142*AJ142</f>
        <v>158080</v>
      </c>
      <c r="AM142" s="777">
        <f t="shared" ref="AM142:AM148" si="110">+AD142</f>
        <v>0</v>
      </c>
      <c r="AN142" s="776">
        <f t="shared" ref="AN142:AN148" si="111">+AM142+AL142</f>
        <v>158080</v>
      </c>
      <c r="AO142" s="776">
        <f t="shared" ref="AO142:AO148" si="112">+AN142*13</f>
        <v>2055040</v>
      </c>
    </row>
    <row r="143" spans="1:41" s="760" customFormat="1" ht="14.25">
      <c r="A143" s="853">
        <v>101</v>
      </c>
      <c r="B143" s="903" t="s">
        <v>78</v>
      </c>
      <c r="C143" s="904"/>
      <c r="D143" s="904"/>
      <c r="E143" s="903" t="s">
        <v>1238</v>
      </c>
      <c r="F143" s="853">
        <v>1</v>
      </c>
      <c r="G143" s="911">
        <v>6</v>
      </c>
      <c r="H143" s="915" t="s">
        <v>86</v>
      </c>
      <c r="I143" s="912">
        <f t="shared" si="88"/>
        <v>1.96</v>
      </c>
      <c r="J143" s="913">
        <v>83200</v>
      </c>
      <c r="K143" s="914">
        <f t="shared" si="89"/>
        <v>163072</v>
      </c>
      <c r="L143" s="915">
        <v>0</v>
      </c>
      <c r="M143" s="914">
        <f t="shared" si="90"/>
        <v>163072</v>
      </c>
      <c r="N143" s="914">
        <f t="shared" si="91"/>
        <v>2119936</v>
      </c>
      <c r="O143" s="580">
        <v>1</v>
      </c>
      <c r="P143" s="644">
        <f t="shared" si="92"/>
        <v>7</v>
      </c>
      <c r="Q143" s="645" t="str">
        <f t="shared" si="93"/>
        <v>Կ-1</v>
      </c>
      <c r="R143" s="643">
        <f t="shared" si="94"/>
        <v>1.96</v>
      </c>
      <c r="S143" s="776">
        <v>83200</v>
      </c>
      <c r="T143" s="776">
        <f t="shared" si="95"/>
        <v>163072</v>
      </c>
      <c r="U143" s="777">
        <f t="shared" si="96"/>
        <v>0</v>
      </c>
      <c r="V143" s="776">
        <f t="shared" si="97"/>
        <v>163072</v>
      </c>
      <c r="W143" s="776">
        <f t="shared" si="98"/>
        <v>2119936</v>
      </c>
      <c r="X143" s="580">
        <v>1</v>
      </c>
      <c r="Y143" s="644">
        <f t="shared" si="99"/>
        <v>8</v>
      </c>
      <c r="Z143" s="645" t="str">
        <f t="shared" si="100"/>
        <v>Կ-1</v>
      </c>
      <c r="AA143" s="643">
        <f t="shared" si="101"/>
        <v>2.02</v>
      </c>
      <c r="AB143" s="776">
        <v>83200</v>
      </c>
      <c r="AC143" s="776">
        <f t="shared" si="102"/>
        <v>168064</v>
      </c>
      <c r="AD143" s="777">
        <f t="shared" si="103"/>
        <v>0</v>
      </c>
      <c r="AE143" s="776">
        <f t="shared" si="104"/>
        <v>168064</v>
      </c>
      <c r="AF143" s="776">
        <f t="shared" si="105"/>
        <v>2184832</v>
      </c>
      <c r="AG143" s="580">
        <v>1</v>
      </c>
      <c r="AH143" s="644">
        <f t="shared" si="106"/>
        <v>9</v>
      </c>
      <c r="AI143" s="645" t="str">
        <f t="shared" si="107"/>
        <v>Կ-1</v>
      </c>
      <c r="AJ143" s="643">
        <f t="shared" si="108"/>
        <v>2.02</v>
      </c>
      <c r="AK143" s="776">
        <v>83200</v>
      </c>
      <c r="AL143" s="776">
        <f t="shared" si="109"/>
        <v>168064</v>
      </c>
      <c r="AM143" s="777">
        <f t="shared" si="110"/>
        <v>0</v>
      </c>
      <c r="AN143" s="776">
        <f t="shared" si="111"/>
        <v>168064</v>
      </c>
      <c r="AO143" s="776">
        <f t="shared" si="112"/>
        <v>2184832</v>
      </c>
    </row>
    <row r="144" spans="1:41" s="760" customFormat="1" ht="14.25">
      <c r="A144" s="853">
        <v>102</v>
      </c>
      <c r="B144" s="903" t="s">
        <v>78</v>
      </c>
      <c r="C144" s="904"/>
      <c r="D144" s="904"/>
      <c r="E144" s="903" t="s">
        <v>1238</v>
      </c>
      <c r="F144" s="853">
        <v>1</v>
      </c>
      <c r="G144" s="911">
        <v>6</v>
      </c>
      <c r="H144" s="915" t="s">
        <v>86</v>
      </c>
      <c r="I144" s="912">
        <f t="shared" si="88"/>
        <v>1.96</v>
      </c>
      <c r="J144" s="913">
        <v>83200</v>
      </c>
      <c r="K144" s="914">
        <f t="shared" si="89"/>
        <v>163072</v>
      </c>
      <c r="L144" s="915">
        <v>0</v>
      </c>
      <c r="M144" s="914">
        <f t="shared" si="90"/>
        <v>163072</v>
      </c>
      <c r="N144" s="914">
        <f t="shared" si="91"/>
        <v>2119936</v>
      </c>
      <c r="O144" s="580">
        <v>1</v>
      </c>
      <c r="P144" s="644">
        <f t="shared" si="92"/>
        <v>7</v>
      </c>
      <c r="Q144" s="645" t="str">
        <f t="shared" si="93"/>
        <v>Կ-1</v>
      </c>
      <c r="R144" s="643">
        <f t="shared" si="94"/>
        <v>1.96</v>
      </c>
      <c r="S144" s="776">
        <v>83200</v>
      </c>
      <c r="T144" s="776">
        <f t="shared" si="95"/>
        <v>163072</v>
      </c>
      <c r="U144" s="777">
        <f t="shared" si="96"/>
        <v>0</v>
      </c>
      <c r="V144" s="776">
        <f t="shared" si="97"/>
        <v>163072</v>
      </c>
      <c r="W144" s="776">
        <f t="shared" si="98"/>
        <v>2119936</v>
      </c>
      <c r="X144" s="580">
        <v>1</v>
      </c>
      <c r="Y144" s="644">
        <f t="shared" si="99"/>
        <v>8</v>
      </c>
      <c r="Z144" s="645" t="str">
        <f t="shared" si="100"/>
        <v>Կ-1</v>
      </c>
      <c r="AA144" s="643">
        <f t="shared" si="101"/>
        <v>2.02</v>
      </c>
      <c r="AB144" s="776">
        <v>83200</v>
      </c>
      <c r="AC144" s="776">
        <f t="shared" si="102"/>
        <v>168064</v>
      </c>
      <c r="AD144" s="777">
        <f t="shared" si="103"/>
        <v>0</v>
      </c>
      <c r="AE144" s="776">
        <f t="shared" si="104"/>
        <v>168064</v>
      </c>
      <c r="AF144" s="776">
        <f t="shared" si="105"/>
        <v>2184832</v>
      </c>
      <c r="AG144" s="580">
        <v>1</v>
      </c>
      <c r="AH144" s="644">
        <f t="shared" si="106"/>
        <v>9</v>
      </c>
      <c r="AI144" s="645" t="str">
        <f t="shared" si="107"/>
        <v>Կ-1</v>
      </c>
      <c r="AJ144" s="643">
        <f t="shared" si="108"/>
        <v>2.02</v>
      </c>
      <c r="AK144" s="776">
        <v>83200</v>
      </c>
      <c r="AL144" s="776">
        <f t="shared" si="109"/>
        <v>168064</v>
      </c>
      <c r="AM144" s="777">
        <f t="shared" si="110"/>
        <v>0</v>
      </c>
      <c r="AN144" s="776">
        <f t="shared" si="111"/>
        <v>168064</v>
      </c>
      <c r="AO144" s="776">
        <f t="shared" si="112"/>
        <v>2184832</v>
      </c>
    </row>
    <row r="145" spans="1:41" s="760" customFormat="1" ht="14.25">
      <c r="A145" s="853">
        <v>103</v>
      </c>
      <c r="B145" s="903" t="s">
        <v>78</v>
      </c>
      <c r="C145" s="904"/>
      <c r="D145" s="904"/>
      <c r="E145" s="903" t="s">
        <v>1238</v>
      </c>
      <c r="F145" s="853">
        <v>1</v>
      </c>
      <c r="G145" s="911">
        <v>6</v>
      </c>
      <c r="H145" s="915" t="s">
        <v>86</v>
      </c>
      <c r="I145" s="912">
        <f t="shared" si="88"/>
        <v>1.96</v>
      </c>
      <c r="J145" s="913">
        <v>83200</v>
      </c>
      <c r="K145" s="914">
        <f t="shared" si="89"/>
        <v>163072</v>
      </c>
      <c r="L145" s="915">
        <v>0</v>
      </c>
      <c r="M145" s="914">
        <f t="shared" si="90"/>
        <v>163072</v>
      </c>
      <c r="N145" s="914">
        <f t="shared" si="91"/>
        <v>2119936</v>
      </c>
      <c r="O145" s="580">
        <v>1</v>
      </c>
      <c r="P145" s="644">
        <f t="shared" si="92"/>
        <v>7</v>
      </c>
      <c r="Q145" s="645" t="str">
        <f t="shared" si="93"/>
        <v>Կ-1</v>
      </c>
      <c r="R145" s="643">
        <f t="shared" si="94"/>
        <v>1.96</v>
      </c>
      <c r="S145" s="776">
        <v>83200</v>
      </c>
      <c r="T145" s="776">
        <f t="shared" si="95"/>
        <v>163072</v>
      </c>
      <c r="U145" s="777">
        <f t="shared" si="96"/>
        <v>0</v>
      </c>
      <c r="V145" s="776">
        <f t="shared" si="97"/>
        <v>163072</v>
      </c>
      <c r="W145" s="776">
        <f t="shared" si="98"/>
        <v>2119936</v>
      </c>
      <c r="X145" s="580">
        <v>1</v>
      </c>
      <c r="Y145" s="644">
        <f t="shared" si="99"/>
        <v>8</v>
      </c>
      <c r="Z145" s="645" t="str">
        <f t="shared" si="100"/>
        <v>Կ-1</v>
      </c>
      <c r="AA145" s="643">
        <f t="shared" si="101"/>
        <v>2.02</v>
      </c>
      <c r="AB145" s="776">
        <v>83200</v>
      </c>
      <c r="AC145" s="776">
        <f t="shared" si="102"/>
        <v>168064</v>
      </c>
      <c r="AD145" s="777">
        <f t="shared" si="103"/>
        <v>0</v>
      </c>
      <c r="AE145" s="776">
        <f t="shared" si="104"/>
        <v>168064</v>
      </c>
      <c r="AF145" s="776">
        <f t="shared" si="105"/>
        <v>2184832</v>
      </c>
      <c r="AG145" s="580">
        <v>1</v>
      </c>
      <c r="AH145" s="644">
        <f t="shared" si="106"/>
        <v>9</v>
      </c>
      <c r="AI145" s="645" t="str">
        <f t="shared" si="107"/>
        <v>Կ-1</v>
      </c>
      <c r="AJ145" s="643">
        <f t="shared" si="108"/>
        <v>2.02</v>
      </c>
      <c r="AK145" s="776">
        <v>83200</v>
      </c>
      <c r="AL145" s="776">
        <f t="shared" si="109"/>
        <v>168064</v>
      </c>
      <c r="AM145" s="777">
        <f t="shared" si="110"/>
        <v>0</v>
      </c>
      <c r="AN145" s="776">
        <f t="shared" si="111"/>
        <v>168064</v>
      </c>
      <c r="AO145" s="776">
        <f t="shared" si="112"/>
        <v>2184832</v>
      </c>
    </row>
    <row r="146" spans="1:41" s="760" customFormat="1" ht="14.25">
      <c r="A146" s="853">
        <v>104</v>
      </c>
      <c r="B146" s="903" t="s">
        <v>78</v>
      </c>
      <c r="C146" s="904"/>
      <c r="D146" s="904"/>
      <c r="E146" s="903" t="s">
        <v>1238</v>
      </c>
      <c r="F146" s="853">
        <v>1</v>
      </c>
      <c r="G146" s="911">
        <v>6</v>
      </c>
      <c r="H146" s="915" t="s">
        <v>86</v>
      </c>
      <c r="I146" s="912">
        <f t="shared" si="88"/>
        <v>1.96</v>
      </c>
      <c r="J146" s="913">
        <v>83200</v>
      </c>
      <c r="K146" s="914">
        <f t="shared" si="89"/>
        <v>163072</v>
      </c>
      <c r="L146" s="915">
        <v>0</v>
      </c>
      <c r="M146" s="914">
        <f t="shared" si="90"/>
        <v>163072</v>
      </c>
      <c r="N146" s="914">
        <f t="shared" si="91"/>
        <v>2119936</v>
      </c>
      <c r="O146" s="580">
        <v>1</v>
      </c>
      <c r="P146" s="644">
        <f t="shared" si="92"/>
        <v>7</v>
      </c>
      <c r="Q146" s="645" t="str">
        <f t="shared" si="93"/>
        <v>Կ-1</v>
      </c>
      <c r="R146" s="643">
        <f t="shared" si="94"/>
        <v>1.96</v>
      </c>
      <c r="S146" s="776">
        <v>83200</v>
      </c>
      <c r="T146" s="776">
        <f t="shared" si="95"/>
        <v>163072</v>
      </c>
      <c r="U146" s="777">
        <f t="shared" si="96"/>
        <v>0</v>
      </c>
      <c r="V146" s="776">
        <f t="shared" si="97"/>
        <v>163072</v>
      </c>
      <c r="W146" s="776">
        <f t="shared" si="98"/>
        <v>2119936</v>
      </c>
      <c r="X146" s="580">
        <v>1</v>
      </c>
      <c r="Y146" s="644">
        <f t="shared" si="99"/>
        <v>8</v>
      </c>
      <c r="Z146" s="645" t="str">
        <f t="shared" si="100"/>
        <v>Կ-1</v>
      </c>
      <c r="AA146" s="643">
        <f t="shared" si="101"/>
        <v>2.02</v>
      </c>
      <c r="AB146" s="776">
        <v>83200</v>
      </c>
      <c r="AC146" s="776">
        <f t="shared" si="102"/>
        <v>168064</v>
      </c>
      <c r="AD146" s="777">
        <f t="shared" si="103"/>
        <v>0</v>
      </c>
      <c r="AE146" s="776">
        <f t="shared" si="104"/>
        <v>168064</v>
      </c>
      <c r="AF146" s="776">
        <f t="shared" si="105"/>
        <v>2184832</v>
      </c>
      <c r="AG146" s="580">
        <v>1</v>
      </c>
      <c r="AH146" s="644">
        <f t="shared" si="106"/>
        <v>9</v>
      </c>
      <c r="AI146" s="645" t="str">
        <f t="shared" si="107"/>
        <v>Կ-1</v>
      </c>
      <c r="AJ146" s="643">
        <f t="shared" si="108"/>
        <v>2.02</v>
      </c>
      <c r="AK146" s="776">
        <v>83200</v>
      </c>
      <c r="AL146" s="776">
        <f t="shared" si="109"/>
        <v>168064</v>
      </c>
      <c r="AM146" s="777">
        <f t="shared" si="110"/>
        <v>0</v>
      </c>
      <c r="AN146" s="776">
        <f t="shared" si="111"/>
        <v>168064</v>
      </c>
      <c r="AO146" s="776">
        <f t="shared" si="112"/>
        <v>2184832</v>
      </c>
    </row>
    <row r="147" spans="1:41" s="760" customFormat="1" ht="14.25">
      <c r="A147" s="853">
        <v>105</v>
      </c>
      <c r="B147" s="903" t="s">
        <v>78</v>
      </c>
      <c r="C147" s="904"/>
      <c r="D147" s="904"/>
      <c r="E147" s="903" t="s">
        <v>1238</v>
      </c>
      <c r="F147" s="853">
        <v>1</v>
      </c>
      <c r="G147" s="911">
        <v>6</v>
      </c>
      <c r="H147" s="915" t="s">
        <v>86</v>
      </c>
      <c r="I147" s="912">
        <f t="shared" si="88"/>
        <v>1.96</v>
      </c>
      <c r="J147" s="913">
        <v>83200</v>
      </c>
      <c r="K147" s="914">
        <f t="shared" si="89"/>
        <v>163072</v>
      </c>
      <c r="L147" s="915">
        <v>0</v>
      </c>
      <c r="M147" s="914">
        <f t="shared" si="90"/>
        <v>163072</v>
      </c>
      <c r="N147" s="914">
        <f t="shared" si="91"/>
        <v>2119936</v>
      </c>
      <c r="O147" s="580">
        <v>1</v>
      </c>
      <c r="P147" s="644">
        <f t="shared" si="92"/>
        <v>7</v>
      </c>
      <c r="Q147" s="645" t="str">
        <f t="shared" si="93"/>
        <v>Կ-1</v>
      </c>
      <c r="R147" s="643">
        <f t="shared" si="94"/>
        <v>1.96</v>
      </c>
      <c r="S147" s="776">
        <v>83200</v>
      </c>
      <c r="T147" s="776">
        <f t="shared" si="95"/>
        <v>163072</v>
      </c>
      <c r="U147" s="777">
        <f t="shared" si="96"/>
        <v>0</v>
      </c>
      <c r="V147" s="776">
        <f t="shared" si="97"/>
        <v>163072</v>
      </c>
      <c r="W147" s="776">
        <f t="shared" si="98"/>
        <v>2119936</v>
      </c>
      <c r="X147" s="580">
        <v>1</v>
      </c>
      <c r="Y147" s="644">
        <f t="shared" si="99"/>
        <v>8</v>
      </c>
      <c r="Z147" s="645" t="str">
        <f t="shared" si="100"/>
        <v>Կ-1</v>
      </c>
      <c r="AA147" s="643">
        <f t="shared" si="101"/>
        <v>2.02</v>
      </c>
      <c r="AB147" s="776">
        <v>83200</v>
      </c>
      <c r="AC147" s="776">
        <f t="shared" si="102"/>
        <v>168064</v>
      </c>
      <c r="AD147" s="777">
        <f t="shared" si="103"/>
        <v>0</v>
      </c>
      <c r="AE147" s="776">
        <f t="shared" si="104"/>
        <v>168064</v>
      </c>
      <c r="AF147" s="776">
        <f t="shared" si="105"/>
        <v>2184832</v>
      </c>
      <c r="AG147" s="580">
        <v>1</v>
      </c>
      <c r="AH147" s="644">
        <f t="shared" si="106"/>
        <v>9</v>
      </c>
      <c r="AI147" s="645" t="str">
        <f t="shared" si="107"/>
        <v>Կ-1</v>
      </c>
      <c r="AJ147" s="643">
        <f t="shared" si="108"/>
        <v>2.02</v>
      </c>
      <c r="AK147" s="776">
        <v>83200</v>
      </c>
      <c r="AL147" s="776">
        <f t="shared" si="109"/>
        <v>168064</v>
      </c>
      <c r="AM147" s="777">
        <f t="shared" si="110"/>
        <v>0</v>
      </c>
      <c r="AN147" s="776">
        <f t="shared" si="111"/>
        <v>168064</v>
      </c>
      <c r="AO147" s="776">
        <f t="shared" si="112"/>
        <v>2184832</v>
      </c>
    </row>
    <row r="148" spans="1:41" s="760" customFormat="1" ht="14.25">
      <c r="A148" s="853">
        <v>106</v>
      </c>
      <c r="B148" s="903" t="s">
        <v>78</v>
      </c>
      <c r="C148" s="904"/>
      <c r="D148" s="904"/>
      <c r="E148" s="903" t="s">
        <v>1238</v>
      </c>
      <c r="F148" s="853">
        <v>1</v>
      </c>
      <c r="G148" s="911">
        <v>6</v>
      </c>
      <c r="H148" s="915" t="s">
        <v>86</v>
      </c>
      <c r="I148" s="912">
        <f t="shared" si="88"/>
        <v>1.96</v>
      </c>
      <c r="J148" s="913">
        <v>83200</v>
      </c>
      <c r="K148" s="914">
        <f t="shared" si="89"/>
        <v>163072</v>
      </c>
      <c r="L148" s="915">
        <v>0</v>
      </c>
      <c r="M148" s="914">
        <f t="shared" si="90"/>
        <v>163072</v>
      </c>
      <c r="N148" s="914">
        <f t="shared" si="91"/>
        <v>2119936</v>
      </c>
      <c r="O148" s="580">
        <v>1</v>
      </c>
      <c r="P148" s="644">
        <f t="shared" si="92"/>
        <v>7</v>
      </c>
      <c r="Q148" s="645" t="str">
        <f t="shared" si="93"/>
        <v>Կ-1</v>
      </c>
      <c r="R148" s="643">
        <f t="shared" si="94"/>
        <v>1.96</v>
      </c>
      <c r="S148" s="776">
        <v>83200</v>
      </c>
      <c r="T148" s="776">
        <f t="shared" si="95"/>
        <v>163072</v>
      </c>
      <c r="U148" s="777">
        <f t="shared" si="96"/>
        <v>0</v>
      </c>
      <c r="V148" s="776">
        <f t="shared" si="97"/>
        <v>163072</v>
      </c>
      <c r="W148" s="776">
        <f t="shared" si="98"/>
        <v>2119936</v>
      </c>
      <c r="X148" s="580">
        <v>1</v>
      </c>
      <c r="Y148" s="644">
        <f t="shared" si="99"/>
        <v>8</v>
      </c>
      <c r="Z148" s="645" t="str">
        <f t="shared" si="100"/>
        <v>Կ-1</v>
      </c>
      <c r="AA148" s="643">
        <f t="shared" si="101"/>
        <v>2.02</v>
      </c>
      <c r="AB148" s="776">
        <v>83200</v>
      </c>
      <c r="AC148" s="776">
        <f t="shared" si="102"/>
        <v>168064</v>
      </c>
      <c r="AD148" s="777">
        <f t="shared" si="103"/>
        <v>0</v>
      </c>
      <c r="AE148" s="776">
        <f t="shared" si="104"/>
        <v>168064</v>
      </c>
      <c r="AF148" s="776">
        <f t="shared" si="105"/>
        <v>2184832</v>
      </c>
      <c r="AG148" s="580">
        <v>1</v>
      </c>
      <c r="AH148" s="644">
        <f t="shared" si="106"/>
        <v>9</v>
      </c>
      <c r="AI148" s="645" t="str">
        <f t="shared" si="107"/>
        <v>Կ-1</v>
      </c>
      <c r="AJ148" s="643">
        <f t="shared" si="108"/>
        <v>2.02</v>
      </c>
      <c r="AK148" s="776">
        <v>83200</v>
      </c>
      <c r="AL148" s="776">
        <f t="shared" si="109"/>
        <v>168064</v>
      </c>
      <c r="AM148" s="777">
        <f t="shared" si="110"/>
        <v>0</v>
      </c>
      <c r="AN148" s="776">
        <f t="shared" si="111"/>
        <v>168064</v>
      </c>
      <c r="AO148" s="776">
        <f t="shared" si="112"/>
        <v>2184832</v>
      </c>
    </row>
    <row r="149" spans="1:41" s="760" customFormat="1" ht="60" customHeight="1">
      <c r="A149" s="853">
        <v>107</v>
      </c>
      <c r="B149" s="903" t="s">
        <v>2760</v>
      </c>
      <c r="C149" s="904" t="s">
        <v>1961</v>
      </c>
      <c r="D149" s="904" t="s">
        <v>2375</v>
      </c>
      <c r="E149" s="917" t="s">
        <v>2758</v>
      </c>
      <c r="F149" s="853">
        <v>1</v>
      </c>
      <c r="G149" s="911">
        <v>2</v>
      </c>
      <c r="H149" s="915" t="s">
        <v>83</v>
      </c>
      <c r="I149" s="912">
        <f t="shared" ref="I149:I156" si="113">IF(F149&lt;1,0,IF(H149="Բ-1",IF(G149=0,6.94,IF(G149=1,7.17,IF(G149=2,7.41,IF(G149=3,7.66,IF(OR(G149=5,G149=4),7.92,IF(OR(G149=6,G149=7),8.18,IF(OR(G149=8,G149=9),8.46,IF(OR(G149=10,G149=11,G149=12),8.74,IF(OR(G149=13,G149=14,G149=15),9.03,IF(OR(G149=16,G149=17,G149=18),9.33,9.65)))))))))),IF(H149="Բ-2", IF(G149=0,5.71,IF(G149=1,5.89,IF(G149=2,6.09,IF(G149=3,6.29,IF(OR(G149=5,G149=4),6.5,IF(OR(G149=6,G149=7),6.72,IF(OR(G149=8,G149=9),6.94,IF(OR(G149=10,G149=11,G149=12),7.17,IF(OR(G149=13,G149=14,G149=15),7.41,IF(OR(G149=16,G149=17,G149=18),7.65,7.91)))))))))), IF(H149="Գ-1", IF(G149=0,4.7,IF(G149=1,4.86,IF(G149=2,5.01,IF(G149=3,5.18,IF(OR(G149=5,G149=4),5.35,IF(OR(G149=6,G149=7),5.52,IF(OR(G149=8,G149=9),5.71,IF(OR(G149=10,G149=11,G149=12),5.89,IF(OR(G149=13,G149=14,G149=15),6.09,IF(OR(G149=16,G149=17,G149=18),6.29,6.49)))))))))), IF(H149="Գ-2", IF(G149=0,3.88,IF(G149=1,4.01,IF(G149=2,4.14,IF(G149=3,4.27,IF(OR(G149=5,G149=4),4.41,IF(OR(G149=6,G149=7),4.55,IF(OR(G149=8,G149=9),4.7,IF(OR(G149=10,G149=11,G149=12),4.85,IF(OR(G149=13,G149=14,G149=15),5.01,IF(OR(G149=16,G149=17,G149=18),5.17,5.34)))))))))), IF(H149="Գ-3", IF(G149=0,3.21,IF(G149=1,3.31,IF(G149=2,3.42,IF(G149=3,3.53,IF(OR(G149=5,G149=4),3.64,IF(OR(G149=6,G149=7),3.76,IF(OR(G149=8,G149=9),3.88,IF(OR(G149=10,G149=11,G149=12),4.01,IF(OR(G149=13,G149=14,G149=15),4.13,IF(OR(G149=16,G149=17,G149=18),4.27,4.4)))))))))), IF(H149="Ա-1", IF(G149=0,2.66,IF(G149=1,2.75,IF(G149=2,2.83,IF(G149=3,2.92,IF(OR(G149=5,G149=4),3.02,IF(OR(G149=6,G149=7),3.11,IF(OR(G149=8,G149=9),3.21,IF(OR(G149=10,G149=11,G149=12),3.31,IF(OR(G149=13,G149=14,G149=15),3.42,IF(OR(G149=16,G149=17,G149=18),3.53,3.64)))))))))), IF(H149="Ա-2", IF(G149=0,2.28,IF(G149=1,2.35,IF(G149=2,2.43,IF(G149=3,2.5,IF(OR(G149=5,G149=4),2.58,IF(OR(G149=6,G149=7),2.66,IF(OR(G149=8,G149=9),2.75,IF(OR(G149=10,G149=11,G149=12),2.83,IF(OR(G149=13,G149=14,G149=15),2.92,IF(OR(G149=16,G149=17,G149=18),3.01,3.11)))))))))),IF(H149="Ա-3", IF(G149=0,1.96,IF(G149=1,2.02,IF(G149=2,2.08,IF(G149=3,2.15,IF(OR(G149=5,G149=4),2.21,IF(OR(G149=6,G149=7),2.28,IF(OR(G149=8,G149=9),2.35,IF(OR(G149=10,G149=11,G149=12),2.42,IF(OR(G149=13,G149=14,G149=15),2.5,IF(OR(G149=16,G149=17,G149=18),2.58,2.66)))))))))), IF(H149="Կ-1", IF(G149=0,1.68,IF(G149=1,1.73,IF(G149=2,1.79,IF(G149=3,1.84,IF(OR(G149=5,G149=4),1.9,IF(OR(G149=6,G149=7),1.96,IF(OR(G149=8,G149=9),2.02,IF(OR(G149=10,G149=11,G149=12),2.08,IF(OR(G149=13,G149=14,G149=15),2.14,IF(OR(G149=16,G149=17,G149=18),2.21,2.28)))))))))), IF(H149="Կ-2", IF(G149=0,1.45,IF(G149=1,1.49,IF(G149=2,1.54,IF(G149=3,1.59,IF(OR(G149=5,G149=4),1.63,IF(OR(G149=6,G149=7),1.68,IF(OR(G149=8,G149=9),1.73,IF(OR(G149=10,G149=11,G149=12),1.79,IF(OR(G149=13,G149=14,G149=15),1.84,IF(OR(G149=16,G149=17,G149=18),1.9,1.95)))))))))),IF(H149="Կ-3", IF(G149=0,1.25,IF(G149=1,1.29,IF(G149=2,1.33,IF(G149=3,1.37,IF(OR(G149=5,G149=4),1.41,IF(OR(G149=6,G149=7),1.45,IF(OR(G149=8,G149=9),1.49,IF(OR(G149=10,G149=11,G149=12),1.54,IF(OR(G149=13,G149=14,G149=15),1.58,IF(OR(G149=16,G149=17,G149=18),1.63,1.68)))))))))), "Error"))))))))))))</f>
        <v>4.1399999999999997</v>
      </c>
      <c r="J149" s="913">
        <v>83200</v>
      </c>
      <c r="K149" s="914">
        <f t="shared" ref="K149:K154" si="114">+J149*I149</f>
        <v>344448</v>
      </c>
      <c r="L149" s="915">
        <v>0</v>
      </c>
      <c r="M149" s="914">
        <f t="shared" ref="M149:M156" si="115">+L149+K149</f>
        <v>344448</v>
      </c>
      <c r="N149" s="914">
        <f t="shared" ref="N149:N156" si="116">+M149*13</f>
        <v>4477824</v>
      </c>
      <c r="O149" s="580">
        <v>1</v>
      </c>
      <c r="P149" s="644">
        <f t="shared" ref="P149:P156" si="117">+G149+1</f>
        <v>3</v>
      </c>
      <c r="Q149" s="645" t="str">
        <f t="shared" si="62"/>
        <v>Գ-2</v>
      </c>
      <c r="R149" s="643">
        <f t="shared" si="63"/>
        <v>4.2699999999999996</v>
      </c>
      <c r="S149" s="776">
        <v>83200</v>
      </c>
      <c r="T149" s="776">
        <f t="shared" si="64"/>
        <v>355263.99999999994</v>
      </c>
      <c r="U149" s="777">
        <f t="shared" si="65"/>
        <v>0</v>
      </c>
      <c r="V149" s="776">
        <f t="shared" ref="V149:V156" si="118">+U149+T149</f>
        <v>355263.99999999994</v>
      </c>
      <c r="W149" s="776">
        <f t="shared" ref="W149:W156" si="119">+V149*13</f>
        <v>4618431.9999999991</v>
      </c>
      <c r="X149" s="580">
        <v>1</v>
      </c>
      <c r="Y149" s="644">
        <f t="shared" si="66"/>
        <v>4</v>
      </c>
      <c r="Z149" s="645" t="str">
        <f t="shared" si="67"/>
        <v>Գ-2</v>
      </c>
      <c r="AA149" s="643">
        <f t="shared" si="68"/>
        <v>4.41</v>
      </c>
      <c r="AB149" s="776">
        <v>83200</v>
      </c>
      <c r="AC149" s="776">
        <f t="shared" si="69"/>
        <v>366912</v>
      </c>
      <c r="AD149" s="777">
        <f t="shared" si="70"/>
        <v>0</v>
      </c>
      <c r="AE149" s="776">
        <f t="shared" ref="AE149:AE156" si="120">+AD149+AC149</f>
        <v>366912</v>
      </c>
      <c r="AF149" s="776">
        <f t="shared" ref="AF149:AF156" si="121">+AE149*13</f>
        <v>4769856</v>
      </c>
      <c r="AG149" s="580">
        <v>1</v>
      </c>
      <c r="AH149" s="644">
        <f t="shared" si="71"/>
        <v>5</v>
      </c>
      <c r="AI149" s="645" t="str">
        <f t="shared" si="72"/>
        <v>Գ-2</v>
      </c>
      <c r="AJ149" s="643">
        <f t="shared" si="73"/>
        <v>4.41</v>
      </c>
      <c r="AK149" s="776">
        <v>83200</v>
      </c>
      <c r="AL149" s="776">
        <f t="shared" si="74"/>
        <v>366912</v>
      </c>
      <c r="AM149" s="777">
        <f t="shared" si="75"/>
        <v>0</v>
      </c>
      <c r="AN149" s="776">
        <f t="shared" ref="AN149:AN156" si="122">+AM149+AL149</f>
        <v>366912</v>
      </c>
      <c r="AO149" s="776">
        <f t="shared" ref="AO149:AO156" si="123">+AN149*13</f>
        <v>4769856</v>
      </c>
    </row>
    <row r="150" spans="1:41" s="760" customFormat="1" ht="77.25" customHeight="1">
      <c r="A150" s="853">
        <v>108</v>
      </c>
      <c r="B150" s="903" t="s">
        <v>1247</v>
      </c>
      <c r="C150" s="904" t="s">
        <v>1961</v>
      </c>
      <c r="D150" s="904" t="s">
        <v>2290</v>
      </c>
      <c r="E150" s="903" t="s">
        <v>2759</v>
      </c>
      <c r="F150" s="853">
        <v>1</v>
      </c>
      <c r="G150" s="911">
        <v>20</v>
      </c>
      <c r="H150" s="915" t="s">
        <v>84</v>
      </c>
      <c r="I150" s="912">
        <f t="shared" si="113"/>
        <v>3.64</v>
      </c>
      <c r="J150" s="913">
        <v>83200</v>
      </c>
      <c r="K150" s="914">
        <f t="shared" si="114"/>
        <v>302848</v>
      </c>
      <c r="L150" s="915">
        <v>0</v>
      </c>
      <c r="M150" s="914">
        <f t="shared" si="115"/>
        <v>302848</v>
      </c>
      <c r="N150" s="914">
        <f t="shared" si="116"/>
        <v>3937024</v>
      </c>
      <c r="O150" s="580">
        <v>1</v>
      </c>
      <c r="P150" s="644">
        <f t="shared" si="117"/>
        <v>21</v>
      </c>
      <c r="Q150" s="645" t="str">
        <f t="shared" si="62"/>
        <v>Ա-1</v>
      </c>
      <c r="R150" s="643">
        <f t="shared" si="63"/>
        <v>3.64</v>
      </c>
      <c r="S150" s="776">
        <v>83200</v>
      </c>
      <c r="T150" s="776">
        <f t="shared" si="64"/>
        <v>302848</v>
      </c>
      <c r="U150" s="777">
        <f t="shared" si="65"/>
        <v>0</v>
      </c>
      <c r="V150" s="776">
        <f t="shared" si="118"/>
        <v>302848</v>
      </c>
      <c r="W150" s="776">
        <f t="shared" si="119"/>
        <v>3937024</v>
      </c>
      <c r="X150" s="580">
        <v>1</v>
      </c>
      <c r="Y150" s="644">
        <f t="shared" si="66"/>
        <v>22</v>
      </c>
      <c r="Z150" s="645" t="str">
        <f t="shared" si="67"/>
        <v>Ա-1</v>
      </c>
      <c r="AA150" s="643">
        <f t="shared" si="68"/>
        <v>3.64</v>
      </c>
      <c r="AB150" s="776">
        <v>83200</v>
      </c>
      <c r="AC150" s="776">
        <f t="shared" si="69"/>
        <v>302848</v>
      </c>
      <c r="AD150" s="777">
        <f t="shared" si="70"/>
        <v>0</v>
      </c>
      <c r="AE150" s="776">
        <f t="shared" si="120"/>
        <v>302848</v>
      </c>
      <c r="AF150" s="776">
        <f t="shared" si="121"/>
        <v>3937024</v>
      </c>
      <c r="AG150" s="580">
        <v>1</v>
      </c>
      <c r="AH150" s="644">
        <f t="shared" si="71"/>
        <v>23</v>
      </c>
      <c r="AI150" s="645" t="str">
        <f t="shared" si="72"/>
        <v>Ա-1</v>
      </c>
      <c r="AJ150" s="643">
        <f t="shared" si="73"/>
        <v>3.64</v>
      </c>
      <c r="AK150" s="776">
        <v>83200</v>
      </c>
      <c r="AL150" s="776">
        <f t="shared" si="74"/>
        <v>302848</v>
      </c>
      <c r="AM150" s="777">
        <f t="shared" si="75"/>
        <v>0</v>
      </c>
      <c r="AN150" s="776">
        <f t="shared" si="122"/>
        <v>302848</v>
      </c>
      <c r="AO150" s="776">
        <f t="shared" si="123"/>
        <v>3937024</v>
      </c>
    </row>
    <row r="151" spans="1:41" s="760" customFormat="1" ht="14.25">
      <c r="A151" s="853">
        <v>109</v>
      </c>
      <c r="B151" s="903" t="s">
        <v>2761</v>
      </c>
      <c r="C151" s="904" t="s">
        <v>1961</v>
      </c>
      <c r="D151" s="904" t="s">
        <v>2376</v>
      </c>
      <c r="E151" s="903" t="s">
        <v>1237</v>
      </c>
      <c r="F151" s="853">
        <v>1</v>
      </c>
      <c r="G151" s="911">
        <v>20</v>
      </c>
      <c r="H151" s="915" t="s">
        <v>419</v>
      </c>
      <c r="I151" s="912">
        <f>IF(F151&lt;1,0,IF(H151="Բ-1",IF(G151=0,6.94,IF(G151=1,7.17,IF(G151=2,7.41,IF(G151=3,7.66,IF(OR(G151=5,G151=4),7.92,IF(OR(G151=6,G151=7),8.18,IF(OR(G151=8,G151=9),8.46,IF(OR(G151=10,G151=11,G151=12),8.74,IF(OR(G151=13,G151=14,G151=15),9.03,IF(OR(G151=16,G151=17,G151=18),9.33,9.65)))))))))),IF(H151="Բ-2", IF(G151=0,5.71,IF(G151=1,5.89,IF(G151=2,6.09,IF(G151=3,6.29,IF(OR(G151=5,G151=4),6.5,IF(OR(G151=6,G151=7),6.72,IF(OR(G151=8,G151=9),6.94,IF(OR(G151=10,G151=11,G151=12),7.17,IF(OR(G151=13,G151=14,G151=15),7.41,IF(OR(G151=16,G151=17,G151=18),7.65,7.91)))))))))), IF(H151="Գ-1", IF(G151=0,4.7,IF(G151=1,4.86,IF(G151=2,5.01,IF(G151=3,5.18,IF(OR(G151=5,G151=4),5.35,IF(OR(G151=6,G151=7),5.52,IF(OR(G151=8,G151=9),5.71,IF(OR(G151=10,G151=11,G151=12),5.89,IF(OR(G151=13,G151=14,G151=15),6.09,IF(OR(G151=16,G151=17,G151=18),6.29,6.49)))))))))), IF(H151="Գ-2", IF(G151=0,3.88,IF(G151=1,4.01,IF(G151=2,4.14,IF(G151=3,4.27,IF(OR(G151=5,G151=4),4.41,IF(OR(G151=6,G151=7),4.55,IF(OR(G151=8,G151=9),4.7,IF(OR(G151=10,G151=11,G151=12),4.85,IF(OR(G151=13,G151=14,G151=15),5.01,IF(OR(G151=16,G151=17,G151=18),5.17,5.34)))))))))), IF(H151="Գ-3", IF(G151=0,3.21,IF(G151=1,3.31,IF(G151=2,3.42,IF(G151=3,3.53,IF(OR(G151=5,G151=4),3.64,IF(OR(G151=6,G151=7),3.76,IF(OR(G151=8,G151=9),3.88,IF(OR(G151=10,G151=11,G151=12),4.01,IF(OR(G151=13,G151=14,G151=15),4.13,IF(OR(G151=16,G151=17,G151=18),4.27,4.4)))))))))), IF(H151="Ա-1", IF(G151=0,2.66,IF(G151=1,2.75,IF(G151=2,2.83,IF(G151=3,2.92,IF(OR(G151=5,G151=4),3.02,IF(OR(G151=6,G151=7),3.11,IF(OR(G151=8,G151=9),3.21,IF(OR(G151=10,G151=11,G151=12),3.31,IF(OR(G151=13,G151=14,G151=15),3.42,IF(OR(G151=16,G151=17,G151=18),3.53,3.64)))))))))), IF(H151="Ա-2", IF(G151=0,2.28,IF(G151=1,2.35,IF(G151=2,2.43,IF(G151=3,2.5,IF(OR(G151=5,G151=4),2.58,IF(OR(G151=6,G151=7),2.66,IF(OR(G151=8,G151=9),2.75,IF(OR(G151=10,G151=11,G151=12),2.83,IF(OR(G151=13,G151=14,G151=15),2.92,IF(OR(G151=16,G151=17,G151=18),3.01,3.11)))))))))),IF(H151="Ա-3", IF(G151=0,1.96,IF(G151=1,2.02,IF(G151=2,2.08,IF(G151=3,2.15,IF(OR(G151=5,G151=4),2.21,IF(OR(G151=6,G151=7),2.28,IF(OR(G151=8,G151=9),2.35,IF(OR(G151=10,G151=11,G151=12),2.42,IF(OR(G151=13,G151=14,G151=15),2.5,IF(OR(G151=16,G151=17,G151=18),2.58,2.66)))))))))), IF(H151="Կ-1", IF(G151=0,1.68,IF(G151=1,1.73,IF(G151=2,1.79,IF(G151=3,1.84,IF(OR(G151=5,G151=4),1.9,IF(OR(G151=6,G151=7),1.96,IF(OR(G151=8,G151=9),2.02,IF(OR(G151=10,G151=11,G151=12),2.08,IF(OR(G151=13,G151=14,G151=15),2.14,IF(OR(G151=16,G151=17,G151=18),2.21,2.28)))))))))), IF(H151="Կ-2", IF(G151=0,1.45,IF(G151=1,1.49,IF(G151=2,1.54,IF(G151=3,1.59,IF(OR(G151=5,G151=4),1.63,IF(OR(G151=6,G151=7),1.68,IF(OR(G151=8,G151=9),1.73,IF(OR(G151=10,G151=11,G151=12),1.79,IF(OR(G151=13,G151=14,G151=15),1.84,IF(OR(G151=16,G151=17,G151=18),1.9,1.95)))))))))),IF(H151="Կ-3", IF(G151=0,1.25,IF(G151=1,1.29,IF(G151=2,1.33,IF(G151=3,1.37,IF(OR(G151=5,G151=4),1.41,IF(OR(G151=6,G151=7),1.45,IF(OR(G151=8,G151=9),1.49,IF(OR(G151=10,G151=11,G151=12),1.54,IF(OR(G151=13,G151=14,G151=15),1.58,IF(OR(G151=16,G151=17,G151=18),1.63,1.68)))))))))), "Error"))))))))))))</f>
        <v>2.66</v>
      </c>
      <c r="J151" s="913">
        <v>83200</v>
      </c>
      <c r="K151" s="914">
        <f t="shared" si="114"/>
        <v>221312</v>
      </c>
      <c r="L151" s="915">
        <v>0</v>
      </c>
      <c r="M151" s="914">
        <f>+L151+K151</f>
        <v>221312</v>
      </c>
      <c r="N151" s="914">
        <f>+M151*13</f>
        <v>2877056</v>
      </c>
      <c r="O151" s="580">
        <v>1</v>
      </c>
      <c r="P151" s="644">
        <f>+G151+1</f>
        <v>21</v>
      </c>
      <c r="Q151" s="645" t="str">
        <f>+H151</f>
        <v>Ա-3</v>
      </c>
      <c r="R151" s="643">
        <f>IF(O151&lt;1,0,IF(Q151="Բ-1",IF(P151=0,6.94,IF(P151=1,7.17,IF(P151=2,7.41,IF(P151=3,7.66,IF(OR(P151=5,P151=4),7.92,IF(OR(P151=6,P151=7),8.18,IF(OR(P151=8,P151=9),8.46,IF(OR(P151=10,P151=11,P151=12),8.74,IF(OR(P151=13,P151=14,P151=15),9.03,IF(OR(P151=16,P151=17,P151=18),9.33,9.65)))))))))),IF(Q151="Բ-2", IF(P151=0,5.71,IF(P151=1,5.89,IF(P151=2,6.09,IF(P151=3,6.29,IF(OR(P151=5,P151=4),6.5,IF(OR(P151=6,P151=7),6.72,IF(OR(P151=8,P151=9),6.94,IF(OR(P151=10,P151=11,P151=12),7.17,IF(OR(P151=13,P151=14,P151=15),7.41,IF(OR(P151=16,P151=17,P151=18),7.65,7.91)))))))))), IF(Q151="Գ-1", IF(P151=0,4.7,IF(P151=1,4.86,IF(P151=2,5.01,IF(P151=3,5.18,IF(OR(P151=5,P151=4),5.35,IF(OR(P151=6,P151=7),5.52,IF(OR(P151=8,P151=9),5.71,IF(OR(P151=10,P151=11,P151=12),5.89,IF(OR(P151=13,P151=14,P151=15),6.09,IF(OR(P151=16,P151=17,P151=18),6.29,6.49)))))))))), IF(Q151="Գ-2", IF(P151=0,3.88,IF(P151=1,4.01,IF(P151=2,4.14,IF(P151=3,4.27,IF(OR(P151=5,P151=4),4.41,IF(OR(P151=6,P151=7),4.55,IF(OR(P151=8,P151=9),4.7,IF(OR(P151=10,P151=11,P151=12),4.85,IF(OR(P151=13,P151=14,P151=15),5.01,IF(OR(P151=16,P151=17,P151=18),5.17,5.34)))))))))), IF(Q151="Գ-3", IF(P151=0,3.21,IF(P151=1,3.31,IF(P151=2,3.42,IF(P151=3,3.53,IF(OR(P151=5,P151=4),3.64,IF(OR(P151=6,P151=7),3.76,IF(OR(P151=8,P151=9),3.88,IF(OR(P151=10,P151=11,P151=12),4.01,IF(OR(P151=13,P151=14,P151=15),4.13,IF(OR(P151=16,P151=17,P151=18),4.27,4.4)))))))))), IF(Q151="Ա-1", IF(P151=0,2.66,IF(P151=1,2.75,IF(P151=2,2.83,IF(P151=3,2.92,IF(OR(P151=5,P151=4),3.02,IF(OR(P151=6,P151=7),3.11,IF(OR(P151=8,P151=9),3.21,IF(OR(P151=10,P151=11,P151=12),3.31,IF(OR(P151=13,P151=14,P151=15),3.42,IF(OR(P151=16,P151=17,P151=18),3.53,3.64)))))))))), IF(Q151="Ա-2", IF(P151=0,2.28,IF(P151=1,2.35,IF(P151=2,2.43,IF(P151=3,2.5,IF(OR(P151=5,P151=4),2.58,IF(OR(P151=6,P151=7),2.66,IF(OR(P151=8,P151=9),2.75,IF(OR(P151=10,P151=11,P151=12),2.83,IF(OR(P151=13,P151=14,P151=15),2.92,IF(OR(P151=16,P151=17,P151=18),3.01,3.11)))))))))),IF(Q151="Ա-3", IF(P151=0,1.96,IF(P151=1,2.02,IF(P151=2,2.08,IF(P151=3,2.15,IF(OR(P151=5,P151=4),2.21,IF(OR(P151=6,P151=7),2.28,IF(OR(P151=8,P151=9),2.35,IF(OR(P151=10,P151=11,P151=12),2.42,IF(OR(P151=13,P151=14,P151=15),2.5,IF(OR(P151=16,P151=17,P151=18),2.58,2.66)))))))))), IF(Q151="Կ-1", IF(P151=0,1.68,IF(P151=1,1.73,IF(P151=2,1.79,IF(P151=3,1.84,IF(OR(P151=5,P151=4),1.9,IF(OR(P151=6,P151=7),1.96,IF(OR(P151=8,P151=9),2.02,IF(OR(P151=10,P151=11,P151=12),2.08,IF(OR(P151=13,P151=14,P151=15),2.14,IF(OR(P151=16,P151=17,P151=18),2.21,2.28)))))))))), IF(Q151="Կ-2", IF(P151=0,1.45,IF(P151=1,1.49,IF(P151=2,1.54,IF(P151=3,1.59,IF(OR(P151=5,P151=4),1.63,IF(OR(P151=6,P151=7),1.68,IF(OR(P151=8,P151=9),1.73,IF(OR(P151=10,P151=11,P151=12),1.79,IF(OR(P151=13,P151=14,P151=15),1.84,IF(OR(P151=16,P151=17,P151=18),1.9,1.95)))))))))),IF(Q151="Կ-3", IF(P151=0,1.25,IF(P151=1,1.29,IF(P151=2,1.33,IF(P151=3,1.37,IF(OR(P151=5,P151=4),1.41,IF(OR(P151=6,P151=7),1.45,IF(OR(P151=8,P151=9),1.49,IF(OR(P151=10,P151=11,P151=12),1.54,IF(OR(P151=13,P151=14,P151=15),1.58,IF(OR(P151=16,P151=17,P151=18),1.63,1.68)))))))))), "Error"))))))))))))</f>
        <v>2.66</v>
      </c>
      <c r="S151" s="776">
        <v>83200</v>
      </c>
      <c r="T151" s="776">
        <f>+S151*R151</f>
        <v>221312</v>
      </c>
      <c r="U151" s="777">
        <f>+L151</f>
        <v>0</v>
      </c>
      <c r="V151" s="776">
        <f>+U151+T151</f>
        <v>221312</v>
      </c>
      <c r="W151" s="776">
        <f>+V151*13</f>
        <v>2877056</v>
      </c>
      <c r="X151" s="580">
        <v>1</v>
      </c>
      <c r="Y151" s="644">
        <f>+P151+1</f>
        <v>22</v>
      </c>
      <c r="Z151" s="645" t="str">
        <f>+Q151</f>
        <v>Ա-3</v>
      </c>
      <c r="AA151" s="643">
        <f>IF(X151&lt;1,0,IF(Z151="Բ-1",IF(Y151=0,6.94,IF(Y151=1,7.17,IF(Y151=2,7.41,IF(Y151=3,7.66,IF(OR(Y151=5,Y151=4),7.92,IF(OR(Y151=6,Y151=7),8.18,IF(OR(Y151=8,Y151=9),8.46,IF(OR(Y151=10,Y151=11,Y151=12),8.74,IF(OR(Y151=13,Y151=14,Y151=15),9.03,IF(OR(Y151=16,Y151=17,Y151=18),9.33,9.65)))))))))),IF(Z151="Բ-2", IF(Y151=0,5.71,IF(Y151=1,5.89,IF(Y151=2,6.09,IF(Y151=3,6.29,IF(OR(Y151=5,Y151=4),6.5,IF(OR(Y151=6,Y151=7),6.72,IF(OR(Y151=8,Y151=9),6.94,IF(OR(Y151=10,Y151=11,Y151=12),7.17,IF(OR(Y151=13,Y151=14,Y151=15),7.41,IF(OR(Y151=16,Y151=17,Y151=18),7.65,7.91)))))))))), IF(Z151="Գ-1", IF(Y151=0,4.7,IF(Y151=1,4.86,IF(Y151=2,5.01,IF(Y151=3,5.18,IF(OR(Y151=5,Y151=4),5.35,IF(OR(Y151=6,Y151=7),5.52,IF(OR(Y151=8,Y151=9),5.71,IF(OR(Y151=10,Y151=11,Y151=12),5.89,IF(OR(Y151=13,Y151=14,Y151=15),6.09,IF(OR(Y151=16,Y151=17,Y151=18),6.29,6.49)))))))))), IF(Z151="Գ-2", IF(Y151=0,3.88,IF(Y151=1,4.01,IF(Y151=2,4.14,IF(Y151=3,4.27,IF(OR(Y151=5,Y151=4),4.41,IF(OR(Y151=6,Y151=7),4.55,IF(OR(Y151=8,Y151=9),4.7,IF(OR(Y151=10,Y151=11,Y151=12),4.85,IF(OR(Y151=13,Y151=14,Y151=15),5.01,IF(OR(Y151=16,Y151=17,Y151=18),5.17,5.34)))))))))), IF(Z151="Գ-3", IF(Y151=0,3.21,IF(Y151=1,3.31,IF(Y151=2,3.42,IF(Y151=3,3.53,IF(OR(Y151=5,Y151=4),3.64,IF(OR(Y151=6,Y151=7),3.76,IF(OR(Y151=8,Y151=9),3.88,IF(OR(Y151=10,Y151=11,Y151=12),4.01,IF(OR(Y151=13,Y151=14,Y151=15),4.13,IF(OR(Y151=16,Y151=17,Y151=18),4.27,4.4)))))))))), IF(Z151="Ա-1", IF(Y151=0,2.66,IF(Y151=1,2.75,IF(Y151=2,2.83,IF(Y151=3,2.92,IF(OR(Y151=5,Y151=4),3.02,IF(OR(Y151=6,Y151=7),3.11,IF(OR(Y151=8,Y151=9),3.21,IF(OR(Y151=10,Y151=11,Y151=12),3.31,IF(OR(Y151=13,Y151=14,Y151=15),3.42,IF(OR(Y151=16,Y151=17,Y151=18),3.53,3.64)))))))))), IF(Z151="Ա-2", IF(Y151=0,2.28,IF(Y151=1,2.35,IF(Y151=2,2.43,IF(Y151=3,2.5,IF(OR(Y151=5,Y151=4),2.58,IF(OR(Y151=6,Y151=7),2.66,IF(OR(Y151=8,Y151=9),2.75,IF(OR(Y151=10,Y151=11,Y151=12),2.83,IF(OR(Y151=13,Y151=14,Y151=15),2.92,IF(OR(Y151=16,Y151=17,Y151=18),3.01,3.11)))))))))),IF(Z151="Ա-3", IF(Y151=0,1.96,IF(Y151=1,2.02,IF(Y151=2,2.08,IF(Y151=3,2.15,IF(OR(Y151=5,Y151=4),2.21,IF(OR(Y151=6,Y151=7),2.28,IF(OR(Y151=8,Y151=9),2.35,IF(OR(Y151=10,Y151=11,Y151=12),2.42,IF(OR(Y151=13,Y151=14,Y151=15),2.5,IF(OR(Y151=16,Y151=17,Y151=18),2.58,2.66)))))))))), IF(Z151="Կ-1", IF(Y151=0,1.68,IF(Y151=1,1.73,IF(Y151=2,1.79,IF(Y151=3,1.84,IF(OR(Y151=5,Y151=4),1.9,IF(OR(Y151=6,Y151=7),1.96,IF(OR(Y151=8,Y151=9),2.02,IF(OR(Y151=10,Y151=11,Y151=12),2.08,IF(OR(Y151=13,Y151=14,Y151=15),2.14,IF(OR(Y151=16,Y151=17,Y151=18),2.21,2.28)))))))))), IF(Z151="Կ-2", IF(Y151=0,1.45,IF(Y151=1,1.49,IF(Y151=2,1.54,IF(Y151=3,1.59,IF(OR(Y151=5,Y151=4),1.63,IF(OR(Y151=6,Y151=7),1.68,IF(OR(Y151=8,Y151=9),1.73,IF(OR(Y151=10,Y151=11,Y151=12),1.79,IF(OR(Y151=13,Y151=14,Y151=15),1.84,IF(OR(Y151=16,Y151=17,Y151=18),1.9,1.95)))))))))),IF(Z151="Կ-3", IF(Y151=0,1.25,IF(Y151=1,1.29,IF(Y151=2,1.33,IF(Y151=3,1.37,IF(OR(Y151=5,Y151=4),1.41,IF(OR(Y151=6,Y151=7),1.45,IF(OR(Y151=8,Y151=9),1.49,IF(OR(Y151=10,Y151=11,Y151=12),1.54,IF(OR(Y151=13,Y151=14,Y151=15),1.58,IF(OR(Y151=16,Y151=17,Y151=18),1.63,1.68)))))))))), "Error"))))))))))))</f>
        <v>2.66</v>
      </c>
      <c r="AB151" s="776">
        <v>83200</v>
      </c>
      <c r="AC151" s="776">
        <f>+AB151*AA151</f>
        <v>221312</v>
      </c>
      <c r="AD151" s="777">
        <f>+U151</f>
        <v>0</v>
      </c>
      <c r="AE151" s="776">
        <f>+AD151+AC151</f>
        <v>221312</v>
      </c>
      <c r="AF151" s="776">
        <f>+AE151*13</f>
        <v>2877056</v>
      </c>
      <c r="AG151" s="580">
        <v>1</v>
      </c>
      <c r="AH151" s="644">
        <f>+Y151+1</f>
        <v>23</v>
      </c>
      <c r="AI151" s="645" t="str">
        <f>+Z151</f>
        <v>Ա-3</v>
      </c>
      <c r="AJ151" s="643">
        <f>IF(AG151&lt;1,0,IF(AI151="Բ-1",IF(AH151=0,6.94,IF(AH151=1,7.17,IF(AH151=2,7.41,IF(AH151=3,7.66,IF(OR(AH151=5,AH151=4),7.92,IF(OR(AH151=6,AH151=7),8.18,IF(OR(AH151=8,AH151=9),8.46,IF(OR(AH151=10,AH151=11,AH151=12),8.74,IF(OR(AH151=13,AH151=14,AH151=15),9.03,IF(OR(AH151=16,AH151=17,AH151=18),9.33,9.65)))))))))),IF(AI151="Բ-2", IF(AH151=0,5.71,IF(AH151=1,5.89,IF(AH151=2,6.09,IF(AH151=3,6.29,IF(OR(AH151=5,AH151=4),6.5,IF(OR(AH151=6,AH151=7),6.72,IF(OR(AH151=8,AH151=9),6.94,IF(OR(AH151=10,AH151=11,AH151=12),7.17,IF(OR(AH151=13,AH151=14,AH151=15),7.41,IF(OR(AH151=16,AH151=17,AH151=18),7.65,7.91)))))))))), IF(AI151="Գ-1", IF(AH151=0,4.7,IF(AH151=1,4.86,IF(AH151=2,5.01,IF(AH151=3,5.18,IF(OR(AH151=5,AH151=4),5.35,IF(OR(AH151=6,AH151=7),5.52,IF(OR(AH151=8,AH151=9),5.71,IF(OR(AH151=10,AH151=11,AH151=12),5.89,IF(OR(AH151=13,AH151=14,AH151=15),6.09,IF(OR(AH151=16,AH151=17,AH151=18),6.29,6.49)))))))))), IF(AI151="Գ-2", IF(AH151=0,3.88,IF(AH151=1,4.01,IF(AH151=2,4.14,IF(AH151=3,4.27,IF(OR(AH151=5,AH151=4),4.41,IF(OR(AH151=6,AH151=7),4.55,IF(OR(AH151=8,AH151=9),4.7,IF(OR(AH151=10,AH151=11,AH151=12),4.85,IF(OR(AH151=13,AH151=14,AH151=15),5.01,IF(OR(AH151=16,AH151=17,AH151=18),5.17,5.34)))))))))), IF(AI151="Գ-3", IF(AH151=0,3.21,IF(AH151=1,3.31,IF(AH151=2,3.42,IF(AH151=3,3.53,IF(OR(AH151=5,AH151=4),3.64,IF(OR(AH151=6,AH151=7),3.76,IF(OR(AH151=8,AH151=9),3.88,IF(OR(AH151=10,AH151=11,AH151=12),4.01,IF(OR(AH151=13,AH151=14,AH151=15),4.13,IF(OR(AH151=16,AH151=17,AH151=18),4.27,4.4)))))))))), IF(AI151="Ա-1", IF(AH151=0,2.66,IF(AH151=1,2.75,IF(AH151=2,2.83,IF(AH151=3,2.92,IF(OR(AH151=5,AH151=4),3.02,IF(OR(AH151=6,AH151=7),3.11,IF(OR(AH151=8,AH151=9),3.21,IF(OR(AH151=10,AH151=11,AH151=12),3.31,IF(OR(AH151=13,AH151=14,AH151=15),3.42,IF(OR(AH151=16,AH151=17,AH151=18),3.53,3.64)))))))))), IF(AI151="Ա-2", IF(AH151=0,2.28,IF(AH151=1,2.35,IF(AH151=2,2.43,IF(AH151=3,2.5,IF(OR(AH151=5,AH151=4),2.58,IF(OR(AH151=6,AH151=7),2.66,IF(OR(AH151=8,AH151=9),2.75,IF(OR(AH151=10,AH151=11,AH151=12),2.83,IF(OR(AH151=13,AH151=14,AH151=15),2.92,IF(OR(AH151=16,AH151=17,AH151=18),3.01,3.11)))))))))),IF(AI151="Ա-3", IF(AH151=0,1.96,IF(AH151=1,2.02,IF(AH151=2,2.08,IF(AH151=3,2.15,IF(OR(AH151=5,AH151=4),2.21,IF(OR(AH151=6,AH151=7),2.28,IF(OR(AH151=8,AH151=9),2.35,IF(OR(AH151=10,AH151=11,AH151=12),2.42,IF(OR(AH151=13,AH151=14,AH151=15),2.5,IF(OR(AH151=16,AH151=17,AH151=18),2.58,2.66)))))))))), IF(AI151="Կ-1", IF(AH151=0,1.68,IF(AH151=1,1.73,IF(AH151=2,1.79,IF(AH151=3,1.84,IF(OR(AH151=5,AH151=4),1.9,IF(OR(AH151=6,AH151=7),1.96,IF(OR(AH151=8,AH151=9),2.02,IF(OR(AH151=10,AH151=11,AH151=12),2.08,IF(OR(AH151=13,AH151=14,AH151=15),2.14,IF(OR(AH151=16,AH151=17,AH151=18),2.21,2.28)))))))))), IF(AI151="Կ-2", IF(AH151=0,1.45,IF(AH151=1,1.49,IF(AH151=2,1.54,IF(AH151=3,1.59,IF(OR(AH151=5,AH151=4),1.63,IF(OR(AH151=6,AH151=7),1.68,IF(OR(AH151=8,AH151=9),1.73,IF(OR(AH151=10,AH151=11,AH151=12),1.79,IF(OR(AH151=13,AH151=14,AH151=15),1.84,IF(OR(AH151=16,AH151=17,AH151=18),1.9,1.95)))))))))),IF(AI151="Կ-3", IF(AH151=0,1.25,IF(AH151=1,1.29,IF(AH151=2,1.33,IF(AH151=3,1.37,IF(OR(AH151=5,AH151=4),1.41,IF(OR(AH151=6,AH151=7),1.45,IF(OR(AH151=8,AH151=9),1.49,IF(OR(AH151=10,AH151=11,AH151=12),1.54,IF(OR(AH151=13,AH151=14,AH151=15),1.58,IF(OR(AH151=16,AH151=17,AH151=18),1.63,1.68)))))))))), "Error"))))))))))))</f>
        <v>2.66</v>
      </c>
      <c r="AK151" s="776">
        <v>83200</v>
      </c>
      <c r="AL151" s="776">
        <f>+AK151*AJ151</f>
        <v>221312</v>
      </c>
      <c r="AM151" s="777">
        <f>+AD151</f>
        <v>0</v>
      </c>
      <c r="AN151" s="776">
        <f>+AM151+AL151</f>
        <v>221312</v>
      </c>
      <c r="AO151" s="776">
        <f>+AN151*13</f>
        <v>2877056</v>
      </c>
    </row>
    <row r="152" spans="1:41" s="760" customFormat="1" ht="14.25">
      <c r="A152" s="853">
        <v>110</v>
      </c>
      <c r="B152" s="903" t="s">
        <v>2310</v>
      </c>
      <c r="C152" s="904" t="s">
        <v>1961</v>
      </c>
      <c r="D152" s="904" t="s">
        <v>2366</v>
      </c>
      <c r="E152" s="903" t="s">
        <v>1237</v>
      </c>
      <c r="F152" s="853">
        <v>1</v>
      </c>
      <c r="G152" s="911">
        <v>3</v>
      </c>
      <c r="H152" s="915" t="s">
        <v>419</v>
      </c>
      <c r="I152" s="912">
        <f t="shared" si="113"/>
        <v>2.15</v>
      </c>
      <c r="J152" s="913">
        <v>83200</v>
      </c>
      <c r="K152" s="914">
        <f t="shared" si="114"/>
        <v>178880</v>
      </c>
      <c r="L152" s="915">
        <v>0</v>
      </c>
      <c r="M152" s="914">
        <f t="shared" si="115"/>
        <v>178880</v>
      </c>
      <c r="N152" s="914">
        <f t="shared" si="116"/>
        <v>2325440</v>
      </c>
      <c r="O152" s="580">
        <v>1</v>
      </c>
      <c r="P152" s="644">
        <f t="shared" si="117"/>
        <v>4</v>
      </c>
      <c r="Q152" s="645" t="str">
        <f t="shared" si="62"/>
        <v>Ա-3</v>
      </c>
      <c r="R152" s="643">
        <f t="shared" si="63"/>
        <v>2.21</v>
      </c>
      <c r="S152" s="776">
        <v>83200</v>
      </c>
      <c r="T152" s="776">
        <f t="shared" si="64"/>
        <v>183872</v>
      </c>
      <c r="U152" s="777">
        <f t="shared" si="65"/>
        <v>0</v>
      </c>
      <c r="V152" s="776">
        <f t="shared" si="118"/>
        <v>183872</v>
      </c>
      <c r="W152" s="776">
        <f t="shared" si="119"/>
        <v>2390336</v>
      </c>
      <c r="X152" s="580">
        <v>1</v>
      </c>
      <c r="Y152" s="644">
        <f t="shared" si="66"/>
        <v>5</v>
      </c>
      <c r="Z152" s="645" t="str">
        <f t="shared" si="67"/>
        <v>Ա-3</v>
      </c>
      <c r="AA152" s="643">
        <f t="shared" si="68"/>
        <v>2.21</v>
      </c>
      <c r="AB152" s="776">
        <v>83200</v>
      </c>
      <c r="AC152" s="776">
        <f t="shared" si="69"/>
        <v>183872</v>
      </c>
      <c r="AD152" s="777">
        <f t="shared" si="70"/>
        <v>0</v>
      </c>
      <c r="AE152" s="776">
        <f t="shared" si="120"/>
        <v>183872</v>
      </c>
      <c r="AF152" s="776">
        <f t="shared" si="121"/>
        <v>2390336</v>
      </c>
      <c r="AG152" s="580">
        <v>1</v>
      </c>
      <c r="AH152" s="644">
        <f t="shared" si="71"/>
        <v>6</v>
      </c>
      <c r="AI152" s="645" t="str">
        <f t="shared" si="72"/>
        <v>Ա-3</v>
      </c>
      <c r="AJ152" s="643">
        <f t="shared" si="73"/>
        <v>2.2799999999999998</v>
      </c>
      <c r="AK152" s="776">
        <v>83200</v>
      </c>
      <c r="AL152" s="776">
        <f t="shared" si="74"/>
        <v>189695.99999999997</v>
      </c>
      <c r="AM152" s="777">
        <f t="shared" si="75"/>
        <v>0</v>
      </c>
      <c r="AN152" s="776">
        <f t="shared" si="122"/>
        <v>189695.99999999997</v>
      </c>
      <c r="AO152" s="776">
        <f t="shared" si="123"/>
        <v>2466047.9999999995</v>
      </c>
    </row>
    <row r="153" spans="1:41" s="760" customFormat="1" ht="14.25">
      <c r="A153" s="853">
        <v>111</v>
      </c>
      <c r="B153" s="903" t="s">
        <v>78</v>
      </c>
      <c r="C153" s="904"/>
      <c r="D153" s="904"/>
      <c r="E153" s="903" t="s">
        <v>1237</v>
      </c>
      <c r="F153" s="853">
        <v>1</v>
      </c>
      <c r="G153" s="911">
        <v>6</v>
      </c>
      <c r="H153" s="915" t="s">
        <v>419</v>
      </c>
      <c r="I153" s="912">
        <f>IF(F153&lt;1,0,IF(H153="Բ-1",IF(G153=0,6.94,IF(G153=1,7.17,IF(G153=2,7.41,IF(G153=3,7.66,IF(OR(G153=5,G153=4),7.92,IF(OR(G153=6,G153=7),8.18,IF(OR(G153=8,G153=9),8.46,IF(OR(G153=10,G153=11,G153=12),8.74,IF(OR(G153=13,G153=14,G153=15),9.03,IF(OR(G153=16,G153=17,G153=18),9.33,9.65)))))))))),IF(H153="Բ-2", IF(G153=0,5.71,IF(G153=1,5.89,IF(G153=2,6.09,IF(G153=3,6.29,IF(OR(G153=5,G153=4),6.5,IF(OR(G153=6,G153=7),6.72,IF(OR(G153=8,G153=9),6.94,IF(OR(G153=10,G153=11,G153=12),7.17,IF(OR(G153=13,G153=14,G153=15),7.41,IF(OR(G153=16,G153=17,G153=18),7.65,7.91)))))))))), IF(H153="Գ-1", IF(G153=0,4.7,IF(G153=1,4.86,IF(G153=2,5.01,IF(G153=3,5.18,IF(OR(G153=5,G153=4),5.35,IF(OR(G153=6,G153=7),5.52,IF(OR(G153=8,G153=9),5.71,IF(OR(G153=10,G153=11,G153=12),5.89,IF(OR(G153=13,G153=14,G153=15),6.09,IF(OR(G153=16,G153=17,G153=18),6.29,6.49)))))))))), IF(H153="Գ-2", IF(G153=0,3.88,IF(G153=1,4.01,IF(G153=2,4.14,IF(G153=3,4.27,IF(OR(G153=5,G153=4),4.41,IF(OR(G153=6,G153=7),4.55,IF(OR(G153=8,G153=9),4.7,IF(OR(G153=10,G153=11,G153=12),4.85,IF(OR(G153=13,G153=14,G153=15),5.01,IF(OR(G153=16,G153=17,G153=18),5.17,5.34)))))))))), IF(H153="Գ-3", IF(G153=0,3.21,IF(G153=1,3.31,IF(G153=2,3.42,IF(G153=3,3.53,IF(OR(G153=5,G153=4),3.64,IF(OR(G153=6,G153=7),3.76,IF(OR(G153=8,G153=9),3.88,IF(OR(G153=10,G153=11,G153=12),4.01,IF(OR(G153=13,G153=14,G153=15),4.13,IF(OR(G153=16,G153=17,G153=18),4.27,4.4)))))))))), IF(H153="Ա-1", IF(G153=0,2.66,IF(G153=1,2.75,IF(G153=2,2.83,IF(G153=3,2.92,IF(OR(G153=5,G153=4),3.02,IF(OR(G153=6,G153=7),3.11,IF(OR(G153=8,G153=9),3.21,IF(OR(G153=10,G153=11,G153=12),3.31,IF(OR(G153=13,G153=14,G153=15),3.42,IF(OR(G153=16,G153=17,G153=18),3.53,3.64)))))))))), IF(H153="Ա-2", IF(G153=0,2.28,IF(G153=1,2.35,IF(G153=2,2.43,IF(G153=3,2.5,IF(OR(G153=5,G153=4),2.58,IF(OR(G153=6,G153=7),2.66,IF(OR(G153=8,G153=9),2.75,IF(OR(G153=10,G153=11,G153=12),2.83,IF(OR(G153=13,G153=14,G153=15),2.92,IF(OR(G153=16,G153=17,G153=18),3.01,3.11)))))))))),IF(H153="Ա-3", IF(G153=0,1.96,IF(G153=1,2.02,IF(G153=2,2.08,IF(G153=3,2.15,IF(OR(G153=5,G153=4),2.21,IF(OR(G153=6,G153=7),2.28,IF(OR(G153=8,G153=9),2.35,IF(OR(G153=10,G153=11,G153=12),2.42,IF(OR(G153=13,G153=14,G153=15),2.5,IF(OR(G153=16,G153=17,G153=18),2.58,2.66)))))))))), IF(H153="Կ-1", IF(G153=0,1.68,IF(G153=1,1.73,IF(G153=2,1.79,IF(G153=3,1.84,IF(OR(G153=5,G153=4),1.9,IF(OR(G153=6,G153=7),1.96,IF(OR(G153=8,G153=9),2.02,IF(OR(G153=10,G153=11,G153=12),2.08,IF(OR(G153=13,G153=14,G153=15),2.14,IF(OR(G153=16,G153=17,G153=18),2.21,2.28)))))))))), IF(H153="Կ-2", IF(G153=0,1.45,IF(G153=1,1.49,IF(G153=2,1.54,IF(G153=3,1.59,IF(OR(G153=5,G153=4),1.63,IF(OR(G153=6,G153=7),1.68,IF(OR(G153=8,G153=9),1.73,IF(OR(G153=10,G153=11,G153=12),1.79,IF(OR(G153=13,G153=14,G153=15),1.84,IF(OR(G153=16,G153=17,G153=18),1.9,1.95)))))))))),IF(H153="Կ-3", IF(G153=0,1.25,IF(G153=1,1.29,IF(G153=2,1.33,IF(G153=3,1.37,IF(OR(G153=5,G153=4),1.41,IF(OR(G153=6,G153=7),1.45,IF(OR(G153=8,G153=9),1.49,IF(OR(G153=10,G153=11,G153=12),1.54,IF(OR(G153=13,G153=14,G153=15),1.58,IF(OR(G153=16,G153=17,G153=18),1.63,1.68)))))))))), "Error"))))))))))))</f>
        <v>2.2799999999999998</v>
      </c>
      <c r="J153" s="913">
        <v>83200</v>
      </c>
      <c r="K153" s="914">
        <f t="shared" si="114"/>
        <v>189695.99999999997</v>
      </c>
      <c r="L153" s="915">
        <v>0</v>
      </c>
      <c r="M153" s="914">
        <f>+L153+K153</f>
        <v>189695.99999999997</v>
      </c>
      <c r="N153" s="914">
        <f>+M153*13</f>
        <v>2466047.9999999995</v>
      </c>
      <c r="O153" s="580">
        <v>1</v>
      </c>
      <c r="P153" s="644">
        <f>+G153+1</f>
        <v>7</v>
      </c>
      <c r="Q153" s="645" t="str">
        <f>+H153</f>
        <v>Ա-3</v>
      </c>
      <c r="R153" s="643">
        <f>IF(O153&lt;1,0,IF(Q153="Բ-1",IF(P153=0,6.94,IF(P153=1,7.17,IF(P153=2,7.41,IF(P153=3,7.66,IF(OR(P153=5,P153=4),7.92,IF(OR(P153=6,P153=7),8.18,IF(OR(P153=8,P153=9),8.46,IF(OR(P153=10,P153=11,P153=12),8.74,IF(OR(P153=13,P153=14,P153=15),9.03,IF(OR(P153=16,P153=17,P153=18),9.33,9.65)))))))))),IF(Q153="Բ-2", IF(P153=0,5.71,IF(P153=1,5.89,IF(P153=2,6.09,IF(P153=3,6.29,IF(OR(P153=5,P153=4),6.5,IF(OR(P153=6,P153=7),6.72,IF(OR(P153=8,P153=9),6.94,IF(OR(P153=10,P153=11,P153=12),7.17,IF(OR(P153=13,P153=14,P153=15),7.41,IF(OR(P153=16,P153=17,P153=18),7.65,7.91)))))))))), IF(Q153="Գ-1", IF(P153=0,4.7,IF(P153=1,4.86,IF(P153=2,5.01,IF(P153=3,5.18,IF(OR(P153=5,P153=4),5.35,IF(OR(P153=6,P153=7),5.52,IF(OR(P153=8,P153=9),5.71,IF(OR(P153=10,P153=11,P153=12),5.89,IF(OR(P153=13,P153=14,P153=15),6.09,IF(OR(P153=16,P153=17,P153=18),6.29,6.49)))))))))), IF(Q153="Գ-2", IF(P153=0,3.88,IF(P153=1,4.01,IF(P153=2,4.14,IF(P153=3,4.27,IF(OR(P153=5,P153=4),4.41,IF(OR(P153=6,P153=7),4.55,IF(OR(P153=8,P153=9),4.7,IF(OR(P153=10,P153=11,P153=12),4.85,IF(OR(P153=13,P153=14,P153=15),5.01,IF(OR(P153=16,P153=17,P153=18),5.17,5.34)))))))))), IF(Q153="Գ-3", IF(P153=0,3.21,IF(P153=1,3.31,IF(P153=2,3.42,IF(P153=3,3.53,IF(OR(P153=5,P153=4),3.64,IF(OR(P153=6,P153=7),3.76,IF(OR(P153=8,P153=9),3.88,IF(OR(P153=10,P153=11,P153=12),4.01,IF(OR(P153=13,P153=14,P153=15),4.13,IF(OR(P153=16,P153=17,P153=18),4.27,4.4)))))))))), IF(Q153="Ա-1", IF(P153=0,2.66,IF(P153=1,2.75,IF(P153=2,2.83,IF(P153=3,2.92,IF(OR(P153=5,P153=4),3.02,IF(OR(P153=6,P153=7),3.11,IF(OR(P153=8,P153=9),3.21,IF(OR(P153=10,P153=11,P153=12),3.31,IF(OR(P153=13,P153=14,P153=15),3.42,IF(OR(P153=16,P153=17,P153=18),3.53,3.64)))))))))), IF(Q153="Ա-2", IF(P153=0,2.28,IF(P153=1,2.35,IF(P153=2,2.43,IF(P153=3,2.5,IF(OR(P153=5,P153=4),2.58,IF(OR(P153=6,P153=7),2.66,IF(OR(P153=8,P153=9),2.75,IF(OR(P153=10,P153=11,P153=12),2.83,IF(OR(P153=13,P153=14,P153=15),2.92,IF(OR(P153=16,P153=17,P153=18),3.01,3.11)))))))))),IF(Q153="Ա-3", IF(P153=0,1.96,IF(P153=1,2.02,IF(P153=2,2.08,IF(P153=3,2.15,IF(OR(P153=5,P153=4),2.21,IF(OR(P153=6,P153=7),2.28,IF(OR(P153=8,P153=9),2.35,IF(OR(P153=10,P153=11,P153=12),2.42,IF(OR(P153=13,P153=14,P153=15),2.5,IF(OR(P153=16,P153=17,P153=18),2.58,2.66)))))))))), IF(Q153="Կ-1", IF(P153=0,1.68,IF(P153=1,1.73,IF(P153=2,1.79,IF(P153=3,1.84,IF(OR(P153=5,P153=4),1.9,IF(OR(P153=6,P153=7),1.96,IF(OR(P153=8,P153=9),2.02,IF(OR(P153=10,P153=11,P153=12),2.08,IF(OR(P153=13,P153=14,P153=15),2.14,IF(OR(P153=16,P153=17,P153=18),2.21,2.28)))))))))), IF(Q153="Կ-2", IF(P153=0,1.45,IF(P153=1,1.49,IF(P153=2,1.54,IF(P153=3,1.59,IF(OR(P153=5,P153=4),1.63,IF(OR(P153=6,P153=7),1.68,IF(OR(P153=8,P153=9),1.73,IF(OR(P153=10,P153=11,P153=12),1.79,IF(OR(P153=13,P153=14,P153=15),1.84,IF(OR(P153=16,P153=17,P153=18),1.9,1.95)))))))))),IF(Q153="Կ-3", IF(P153=0,1.25,IF(P153=1,1.29,IF(P153=2,1.33,IF(P153=3,1.37,IF(OR(P153=5,P153=4),1.41,IF(OR(P153=6,P153=7),1.45,IF(OR(P153=8,P153=9),1.49,IF(OR(P153=10,P153=11,P153=12),1.54,IF(OR(P153=13,P153=14,P153=15),1.58,IF(OR(P153=16,P153=17,P153=18),1.63,1.68)))))))))), "Error"))))))))))))</f>
        <v>2.2799999999999998</v>
      </c>
      <c r="S153" s="776">
        <v>83200</v>
      </c>
      <c r="T153" s="776">
        <f>+S153*R153</f>
        <v>189695.99999999997</v>
      </c>
      <c r="U153" s="777">
        <f>+L153</f>
        <v>0</v>
      </c>
      <c r="V153" s="776">
        <f>+U153+T153</f>
        <v>189695.99999999997</v>
      </c>
      <c r="W153" s="776">
        <f>+V153*13</f>
        <v>2466047.9999999995</v>
      </c>
      <c r="X153" s="580">
        <v>1</v>
      </c>
      <c r="Y153" s="644">
        <f>+P153+1</f>
        <v>8</v>
      </c>
      <c r="Z153" s="645" t="str">
        <f>+Q153</f>
        <v>Ա-3</v>
      </c>
      <c r="AA153" s="643">
        <f>IF(X153&lt;1,0,IF(Z153="Բ-1",IF(Y153=0,6.94,IF(Y153=1,7.17,IF(Y153=2,7.41,IF(Y153=3,7.66,IF(OR(Y153=5,Y153=4),7.92,IF(OR(Y153=6,Y153=7),8.18,IF(OR(Y153=8,Y153=9),8.46,IF(OR(Y153=10,Y153=11,Y153=12),8.74,IF(OR(Y153=13,Y153=14,Y153=15),9.03,IF(OR(Y153=16,Y153=17,Y153=18),9.33,9.65)))))))))),IF(Z153="Բ-2", IF(Y153=0,5.71,IF(Y153=1,5.89,IF(Y153=2,6.09,IF(Y153=3,6.29,IF(OR(Y153=5,Y153=4),6.5,IF(OR(Y153=6,Y153=7),6.72,IF(OR(Y153=8,Y153=9),6.94,IF(OR(Y153=10,Y153=11,Y153=12),7.17,IF(OR(Y153=13,Y153=14,Y153=15),7.41,IF(OR(Y153=16,Y153=17,Y153=18),7.65,7.91)))))))))), IF(Z153="Գ-1", IF(Y153=0,4.7,IF(Y153=1,4.86,IF(Y153=2,5.01,IF(Y153=3,5.18,IF(OR(Y153=5,Y153=4),5.35,IF(OR(Y153=6,Y153=7),5.52,IF(OR(Y153=8,Y153=9),5.71,IF(OR(Y153=10,Y153=11,Y153=12),5.89,IF(OR(Y153=13,Y153=14,Y153=15),6.09,IF(OR(Y153=16,Y153=17,Y153=18),6.29,6.49)))))))))), IF(Z153="Գ-2", IF(Y153=0,3.88,IF(Y153=1,4.01,IF(Y153=2,4.14,IF(Y153=3,4.27,IF(OR(Y153=5,Y153=4),4.41,IF(OR(Y153=6,Y153=7),4.55,IF(OR(Y153=8,Y153=9),4.7,IF(OR(Y153=10,Y153=11,Y153=12),4.85,IF(OR(Y153=13,Y153=14,Y153=15),5.01,IF(OR(Y153=16,Y153=17,Y153=18),5.17,5.34)))))))))), IF(Z153="Գ-3", IF(Y153=0,3.21,IF(Y153=1,3.31,IF(Y153=2,3.42,IF(Y153=3,3.53,IF(OR(Y153=5,Y153=4),3.64,IF(OR(Y153=6,Y153=7),3.76,IF(OR(Y153=8,Y153=9),3.88,IF(OR(Y153=10,Y153=11,Y153=12),4.01,IF(OR(Y153=13,Y153=14,Y153=15),4.13,IF(OR(Y153=16,Y153=17,Y153=18),4.27,4.4)))))))))), IF(Z153="Ա-1", IF(Y153=0,2.66,IF(Y153=1,2.75,IF(Y153=2,2.83,IF(Y153=3,2.92,IF(OR(Y153=5,Y153=4),3.02,IF(OR(Y153=6,Y153=7),3.11,IF(OR(Y153=8,Y153=9),3.21,IF(OR(Y153=10,Y153=11,Y153=12),3.31,IF(OR(Y153=13,Y153=14,Y153=15),3.42,IF(OR(Y153=16,Y153=17,Y153=18),3.53,3.64)))))))))), IF(Z153="Ա-2", IF(Y153=0,2.28,IF(Y153=1,2.35,IF(Y153=2,2.43,IF(Y153=3,2.5,IF(OR(Y153=5,Y153=4),2.58,IF(OR(Y153=6,Y153=7),2.66,IF(OR(Y153=8,Y153=9),2.75,IF(OR(Y153=10,Y153=11,Y153=12),2.83,IF(OR(Y153=13,Y153=14,Y153=15),2.92,IF(OR(Y153=16,Y153=17,Y153=18),3.01,3.11)))))))))),IF(Z153="Ա-3", IF(Y153=0,1.96,IF(Y153=1,2.02,IF(Y153=2,2.08,IF(Y153=3,2.15,IF(OR(Y153=5,Y153=4),2.21,IF(OR(Y153=6,Y153=7),2.28,IF(OR(Y153=8,Y153=9),2.35,IF(OR(Y153=10,Y153=11,Y153=12),2.42,IF(OR(Y153=13,Y153=14,Y153=15),2.5,IF(OR(Y153=16,Y153=17,Y153=18),2.58,2.66)))))))))), IF(Z153="Կ-1", IF(Y153=0,1.68,IF(Y153=1,1.73,IF(Y153=2,1.79,IF(Y153=3,1.84,IF(OR(Y153=5,Y153=4),1.9,IF(OR(Y153=6,Y153=7),1.96,IF(OR(Y153=8,Y153=9),2.02,IF(OR(Y153=10,Y153=11,Y153=12),2.08,IF(OR(Y153=13,Y153=14,Y153=15),2.14,IF(OR(Y153=16,Y153=17,Y153=18),2.21,2.28)))))))))), IF(Z153="Կ-2", IF(Y153=0,1.45,IF(Y153=1,1.49,IF(Y153=2,1.54,IF(Y153=3,1.59,IF(OR(Y153=5,Y153=4),1.63,IF(OR(Y153=6,Y153=7),1.68,IF(OR(Y153=8,Y153=9),1.73,IF(OR(Y153=10,Y153=11,Y153=12),1.79,IF(OR(Y153=13,Y153=14,Y153=15),1.84,IF(OR(Y153=16,Y153=17,Y153=18),1.9,1.95)))))))))),IF(Z153="Կ-3", IF(Y153=0,1.25,IF(Y153=1,1.29,IF(Y153=2,1.33,IF(Y153=3,1.37,IF(OR(Y153=5,Y153=4),1.41,IF(OR(Y153=6,Y153=7),1.45,IF(OR(Y153=8,Y153=9),1.49,IF(OR(Y153=10,Y153=11,Y153=12),1.54,IF(OR(Y153=13,Y153=14,Y153=15),1.58,IF(OR(Y153=16,Y153=17,Y153=18),1.63,1.68)))))))))), "Error"))))))))))))</f>
        <v>2.35</v>
      </c>
      <c r="AB153" s="776">
        <v>83200</v>
      </c>
      <c r="AC153" s="776">
        <f>+AB153*AA153</f>
        <v>195520</v>
      </c>
      <c r="AD153" s="777">
        <f>+U153</f>
        <v>0</v>
      </c>
      <c r="AE153" s="776">
        <f>+AD153+AC153</f>
        <v>195520</v>
      </c>
      <c r="AF153" s="776">
        <f>+AE153*13</f>
        <v>2541760</v>
      </c>
      <c r="AG153" s="580">
        <v>1</v>
      </c>
      <c r="AH153" s="644">
        <f>+Y153+1</f>
        <v>9</v>
      </c>
      <c r="AI153" s="645" t="str">
        <f>+Z153</f>
        <v>Ա-3</v>
      </c>
      <c r="AJ153" s="643">
        <f>IF(AG153&lt;1,0,IF(AI153="Բ-1",IF(AH153=0,6.94,IF(AH153=1,7.17,IF(AH153=2,7.41,IF(AH153=3,7.66,IF(OR(AH153=5,AH153=4),7.92,IF(OR(AH153=6,AH153=7),8.18,IF(OR(AH153=8,AH153=9),8.46,IF(OR(AH153=10,AH153=11,AH153=12),8.74,IF(OR(AH153=13,AH153=14,AH153=15),9.03,IF(OR(AH153=16,AH153=17,AH153=18),9.33,9.65)))))))))),IF(AI153="Բ-2", IF(AH153=0,5.71,IF(AH153=1,5.89,IF(AH153=2,6.09,IF(AH153=3,6.29,IF(OR(AH153=5,AH153=4),6.5,IF(OR(AH153=6,AH153=7),6.72,IF(OR(AH153=8,AH153=9),6.94,IF(OR(AH153=10,AH153=11,AH153=12),7.17,IF(OR(AH153=13,AH153=14,AH153=15),7.41,IF(OR(AH153=16,AH153=17,AH153=18),7.65,7.91)))))))))), IF(AI153="Գ-1", IF(AH153=0,4.7,IF(AH153=1,4.86,IF(AH153=2,5.01,IF(AH153=3,5.18,IF(OR(AH153=5,AH153=4),5.35,IF(OR(AH153=6,AH153=7),5.52,IF(OR(AH153=8,AH153=9),5.71,IF(OR(AH153=10,AH153=11,AH153=12),5.89,IF(OR(AH153=13,AH153=14,AH153=15),6.09,IF(OR(AH153=16,AH153=17,AH153=18),6.29,6.49)))))))))), IF(AI153="Գ-2", IF(AH153=0,3.88,IF(AH153=1,4.01,IF(AH153=2,4.14,IF(AH153=3,4.27,IF(OR(AH153=5,AH153=4),4.41,IF(OR(AH153=6,AH153=7),4.55,IF(OR(AH153=8,AH153=9),4.7,IF(OR(AH153=10,AH153=11,AH153=12),4.85,IF(OR(AH153=13,AH153=14,AH153=15),5.01,IF(OR(AH153=16,AH153=17,AH153=18),5.17,5.34)))))))))), IF(AI153="Գ-3", IF(AH153=0,3.21,IF(AH153=1,3.31,IF(AH153=2,3.42,IF(AH153=3,3.53,IF(OR(AH153=5,AH153=4),3.64,IF(OR(AH153=6,AH153=7),3.76,IF(OR(AH153=8,AH153=9),3.88,IF(OR(AH153=10,AH153=11,AH153=12),4.01,IF(OR(AH153=13,AH153=14,AH153=15),4.13,IF(OR(AH153=16,AH153=17,AH153=18),4.27,4.4)))))))))), IF(AI153="Ա-1", IF(AH153=0,2.66,IF(AH153=1,2.75,IF(AH153=2,2.83,IF(AH153=3,2.92,IF(OR(AH153=5,AH153=4),3.02,IF(OR(AH153=6,AH153=7),3.11,IF(OR(AH153=8,AH153=9),3.21,IF(OR(AH153=10,AH153=11,AH153=12),3.31,IF(OR(AH153=13,AH153=14,AH153=15),3.42,IF(OR(AH153=16,AH153=17,AH153=18),3.53,3.64)))))))))), IF(AI153="Ա-2", IF(AH153=0,2.28,IF(AH153=1,2.35,IF(AH153=2,2.43,IF(AH153=3,2.5,IF(OR(AH153=5,AH153=4),2.58,IF(OR(AH153=6,AH153=7),2.66,IF(OR(AH153=8,AH153=9),2.75,IF(OR(AH153=10,AH153=11,AH153=12),2.83,IF(OR(AH153=13,AH153=14,AH153=15),2.92,IF(OR(AH153=16,AH153=17,AH153=18),3.01,3.11)))))))))),IF(AI153="Ա-3", IF(AH153=0,1.96,IF(AH153=1,2.02,IF(AH153=2,2.08,IF(AH153=3,2.15,IF(OR(AH153=5,AH153=4),2.21,IF(OR(AH153=6,AH153=7),2.28,IF(OR(AH153=8,AH153=9),2.35,IF(OR(AH153=10,AH153=11,AH153=12),2.42,IF(OR(AH153=13,AH153=14,AH153=15),2.5,IF(OR(AH153=16,AH153=17,AH153=18),2.58,2.66)))))))))), IF(AI153="Կ-1", IF(AH153=0,1.68,IF(AH153=1,1.73,IF(AH153=2,1.79,IF(AH153=3,1.84,IF(OR(AH153=5,AH153=4),1.9,IF(OR(AH153=6,AH153=7),1.96,IF(OR(AH153=8,AH153=9),2.02,IF(OR(AH153=10,AH153=11,AH153=12),2.08,IF(OR(AH153=13,AH153=14,AH153=15),2.14,IF(OR(AH153=16,AH153=17,AH153=18),2.21,2.28)))))))))), IF(AI153="Կ-2", IF(AH153=0,1.45,IF(AH153=1,1.49,IF(AH153=2,1.54,IF(AH153=3,1.59,IF(OR(AH153=5,AH153=4),1.63,IF(OR(AH153=6,AH153=7),1.68,IF(OR(AH153=8,AH153=9),1.73,IF(OR(AH153=10,AH153=11,AH153=12),1.79,IF(OR(AH153=13,AH153=14,AH153=15),1.84,IF(OR(AH153=16,AH153=17,AH153=18),1.9,1.95)))))))))),IF(AI153="Կ-3", IF(AH153=0,1.25,IF(AH153=1,1.29,IF(AH153=2,1.33,IF(AH153=3,1.37,IF(OR(AH153=5,AH153=4),1.41,IF(OR(AH153=6,AH153=7),1.45,IF(OR(AH153=8,AH153=9),1.49,IF(OR(AH153=10,AH153=11,AH153=12),1.54,IF(OR(AH153=13,AH153=14,AH153=15),1.58,IF(OR(AH153=16,AH153=17,AH153=18),1.63,1.68)))))))))), "Error"))))))))))))</f>
        <v>2.35</v>
      </c>
      <c r="AK153" s="776">
        <v>83200</v>
      </c>
      <c r="AL153" s="776">
        <f>+AK153*AJ153</f>
        <v>195520</v>
      </c>
      <c r="AM153" s="777">
        <f>+AD153</f>
        <v>0</v>
      </c>
      <c r="AN153" s="776">
        <f>+AM153+AL153</f>
        <v>195520</v>
      </c>
      <c r="AO153" s="776">
        <f>+AN153*13</f>
        <v>2541760</v>
      </c>
    </row>
    <row r="154" spans="1:41" s="760" customFormat="1" ht="14.25">
      <c r="A154" s="853">
        <v>112</v>
      </c>
      <c r="B154" s="903" t="s">
        <v>78</v>
      </c>
      <c r="C154" s="904"/>
      <c r="D154" s="904"/>
      <c r="E154" s="903" t="s">
        <v>1237</v>
      </c>
      <c r="F154" s="853">
        <v>1</v>
      </c>
      <c r="G154" s="911">
        <v>6</v>
      </c>
      <c r="H154" s="915" t="s">
        <v>419</v>
      </c>
      <c r="I154" s="912">
        <f>IF(F154&lt;1,0,IF(H154="Բ-1",IF(G154=0,6.94,IF(G154=1,7.17,IF(G154=2,7.41,IF(G154=3,7.66,IF(OR(G154=5,G154=4),7.92,IF(OR(G154=6,G154=7),8.18,IF(OR(G154=8,G154=9),8.46,IF(OR(G154=10,G154=11,G154=12),8.74,IF(OR(G154=13,G154=14,G154=15),9.03,IF(OR(G154=16,G154=17,G154=18),9.33,9.65)))))))))),IF(H154="Բ-2", IF(G154=0,5.71,IF(G154=1,5.89,IF(G154=2,6.09,IF(G154=3,6.29,IF(OR(G154=5,G154=4),6.5,IF(OR(G154=6,G154=7),6.72,IF(OR(G154=8,G154=9),6.94,IF(OR(G154=10,G154=11,G154=12),7.17,IF(OR(G154=13,G154=14,G154=15),7.41,IF(OR(G154=16,G154=17,G154=18),7.65,7.91)))))))))), IF(H154="Գ-1", IF(G154=0,4.7,IF(G154=1,4.86,IF(G154=2,5.01,IF(G154=3,5.18,IF(OR(G154=5,G154=4),5.35,IF(OR(G154=6,G154=7),5.52,IF(OR(G154=8,G154=9),5.71,IF(OR(G154=10,G154=11,G154=12),5.89,IF(OR(G154=13,G154=14,G154=15),6.09,IF(OR(G154=16,G154=17,G154=18),6.29,6.49)))))))))), IF(H154="Գ-2", IF(G154=0,3.88,IF(G154=1,4.01,IF(G154=2,4.14,IF(G154=3,4.27,IF(OR(G154=5,G154=4),4.41,IF(OR(G154=6,G154=7),4.55,IF(OR(G154=8,G154=9),4.7,IF(OR(G154=10,G154=11,G154=12),4.85,IF(OR(G154=13,G154=14,G154=15),5.01,IF(OR(G154=16,G154=17,G154=18),5.17,5.34)))))))))), IF(H154="Գ-3", IF(G154=0,3.21,IF(G154=1,3.31,IF(G154=2,3.42,IF(G154=3,3.53,IF(OR(G154=5,G154=4),3.64,IF(OR(G154=6,G154=7),3.76,IF(OR(G154=8,G154=9),3.88,IF(OR(G154=10,G154=11,G154=12),4.01,IF(OR(G154=13,G154=14,G154=15),4.13,IF(OR(G154=16,G154=17,G154=18),4.27,4.4)))))))))), IF(H154="Ա-1", IF(G154=0,2.66,IF(G154=1,2.75,IF(G154=2,2.83,IF(G154=3,2.92,IF(OR(G154=5,G154=4),3.02,IF(OR(G154=6,G154=7),3.11,IF(OR(G154=8,G154=9),3.21,IF(OR(G154=10,G154=11,G154=12),3.31,IF(OR(G154=13,G154=14,G154=15),3.42,IF(OR(G154=16,G154=17,G154=18),3.53,3.64)))))))))), IF(H154="Ա-2", IF(G154=0,2.28,IF(G154=1,2.35,IF(G154=2,2.43,IF(G154=3,2.5,IF(OR(G154=5,G154=4),2.58,IF(OR(G154=6,G154=7),2.66,IF(OR(G154=8,G154=9),2.75,IF(OR(G154=10,G154=11,G154=12),2.83,IF(OR(G154=13,G154=14,G154=15),2.92,IF(OR(G154=16,G154=17,G154=18),3.01,3.11)))))))))),IF(H154="Ա-3", IF(G154=0,1.96,IF(G154=1,2.02,IF(G154=2,2.08,IF(G154=3,2.15,IF(OR(G154=5,G154=4),2.21,IF(OR(G154=6,G154=7),2.28,IF(OR(G154=8,G154=9),2.35,IF(OR(G154=10,G154=11,G154=12),2.42,IF(OR(G154=13,G154=14,G154=15),2.5,IF(OR(G154=16,G154=17,G154=18),2.58,2.66)))))))))), IF(H154="Կ-1", IF(G154=0,1.68,IF(G154=1,1.73,IF(G154=2,1.79,IF(G154=3,1.84,IF(OR(G154=5,G154=4),1.9,IF(OR(G154=6,G154=7),1.96,IF(OR(G154=8,G154=9),2.02,IF(OR(G154=10,G154=11,G154=12),2.08,IF(OR(G154=13,G154=14,G154=15),2.14,IF(OR(G154=16,G154=17,G154=18),2.21,2.28)))))))))), IF(H154="Կ-2", IF(G154=0,1.45,IF(G154=1,1.49,IF(G154=2,1.54,IF(G154=3,1.59,IF(OR(G154=5,G154=4),1.63,IF(OR(G154=6,G154=7),1.68,IF(OR(G154=8,G154=9),1.73,IF(OR(G154=10,G154=11,G154=12),1.79,IF(OR(G154=13,G154=14,G154=15),1.84,IF(OR(G154=16,G154=17,G154=18),1.9,1.95)))))))))),IF(H154="Կ-3", IF(G154=0,1.25,IF(G154=1,1.29,IF(G154=2,1.33,IF(G154=3,1.37,IF(OR(G154=5,G154=4),1.41,IF(OR(G154=6,G154=7),1.45,IF(OR(G154=8,G154=9),1.49,IF(OR(G154=10,G154=11,G154=12),1.54,IF(OR(G154=13,G154=14,G154=15),1.58,IF(OR(G154=16,G154=17,G154=18),1.63,1.68)))))))))), "Error"))))))))))))</f>
        <v>2.2799999999999998</v>
      </c>
      <c r="J154" s="913">
        <v>83200</v>
      </c>
      <c r="K154" s="914">
        <f t="shared" si="114"/>
        <v>189695.99999999997</v>
      </c>
      <c r="L154" s="915">
        <v>0</v>
      </c>
      <c r="M154" s="914">
        <f>+L154+K154</f>
        <v>189695.99999999997</v>
      </c>
      <c r="N154" s="914">
        <f>+M154*13</f>
        <v>2466047.9999999995</v>
      </c>
      <c r="O154" s="580">
        <v>1</v>
      </c>
      <c r="P154" s="644">
        <f>+G154+1</f>
        <v>7</v>
      </c>
      <c r="Q154" s="645" t="str">
        <f t="shared" si="62"/>
        <v>Ա-3</v>
      </c>
      <c r="R154" s="643">
        <f t="shared" si="63"/>
        <v>2.2799999999999998</v>
      </c>
      <c r="S154" s="776">
        <v>83200</v>
      </c>
      <c r="T154" s="776">
        <f t="shared" si="64"/>
        <v>189695.99999999997</v>
      </c>
      <c r="U154" s="777">
        <f t="shared" si="65"/>
        <v>0</v>
      </c>
      <c r="V154" s="776">
        <f>+U154+T154</f>
        <v>189695.99999999997</v>
      </c>
      <c r="W154" s="776">
        <f>+V154*13</f>
        <v>2466047.9999999995</v>
      </c>
      <c r="X154" s="580">
        <v>1</v>
      </c>
      <c r="Y154" s="644">
        <f t="shared" si="66"/>
        <v>8</v>
      </c>
      <c r="Z154" s="645" t="str">
        <f t="shared" si="67"/>
        <v>Ա-3</v>
      </c>
      <c r="AA154" s="643">
        <f t="shared" si="68"/>
        <v>2.35</v>
      </c>
      <c r="AB154" s="776">
        <v>83200</v>
      </c>
      <c r="AC154" s="776">
        <f t="shared" si="69"/>
        <v>195520</v>
      </c>
      <c r="AD154" s="777">
        <f t="shared" si="70"/>
        <v>0</v>
      </c>
      <c r="AE154" s="776">
        <f>+AD154+AC154</f>
        <v>195520</v>
      </c>
      <c r="AF154" s="776">
        <f>+AE154*13</f>
        <v>2541760</v>
      </c>
      <c r="AG154" s="580">
        <v>1</v>
      </c>
      <c r="AH154" s="644">
        <f t="shared" si="71"/>
        <v>9</v>
      </c>
      <c r="AI154" s="645" t="str">
        <f t="shared" si="72"/>
        <v>Ա-3</v>
      </c>
      <c r="AJ154" s="643">
        <f t="shared" si="73"/>
        <v>2.35</v>
      </c>
      <c r="AK154" s="776">
        <v>83200</v>
      </c>
      <c r="AL154" s="776">
        <f t="shared" si="74"/>
        <v>195520</v>
      </c>
      <c r="AM154" s="777">
        <f t="shared" si="75"/>
        <v>0</v>
      </c>
      <c r="AN154" s="776">
        <f>+AM154+AL154</f>
        <v>195520</v>
      </c>
      <c r="AO154" s="776">
        <f>+AN154*13</f>
        <v>2541760</v>
      </c>
    </row>
    <row r="155" spans="1:41" s="760" customFormat="1" ht="14.25">
      <c r="A155" s="853">
        <v>113</v>
      </c>
      <c r="B155" s="903" t="s">
        <v>681</v>
      </c>
      <c r="C155" s="904" t="s">
        <v>1961</v>
      </c>
      <c r="D155" s="904" t="s">
        <v>2281</v>
      </c>
      <c r="E155" s="903" t="s">
        <v>1238</v>
      </c>
      <c r="F155" s="853">
        <v>1</v>
      </c>
      <c r="G155" s="911">
        <v>8</v>
      </c>
      <c r="H155" s="915" t="s">
        <v>86</v>
      </c>
      <c r="I155" s="912">
        <f t="shared" si="113"/>
        <v>2.02</v>
      </c>
      <c r="J155" s="913">
        <v>83200</v>
      </c>
      <c r="K155" s="914">
        <f t="shared" ref="K155:K160" si="124">+J155*I155</f>
        <v>168064</v>
      </c>
      <c r="L155" s="915">
        <v>0</v>
      </c>
      <c r="M155" s="914">
        <f t="shared" si="115"/>
        <v>168064</v>
      </c>
      <c r="N155" s="914">
        <f t="shared" si="116"/>
        <v>2184832</v>
      </c>
      <c r="O155" s="580">
        <v>1</v>
      </c>
      <c r="P155" s="644">
        <f t="shared" si="117"/>
        <v>9</v>
      </c>
      <c r="Q155" s="645" t="str">
        <f t="shared" si="62"/>
        <v>Կ-1</v>
      </c>
      <c r="R155" s="643">
        <f t="shared" si="63"/>
        <v>2.02</v>
      </c>
      <c r="S155" s="776">
        <v>83200</v>
      </c>
      <c r="T155" s="776">
        <f t="shared" si="64"/>
        <v>168064</v>
      </c>
      <c r="U155" s="777">
        <f t="shared" si="65"/>
        <v>0</v>
      </c>
      <c r="V155" s="776">
        <f t="shared" si="118"/>
        <v>168064</v>
      </c>
      <c r="W155" s="776">
        <f t="shared" si="119"/>
        <v>2184832</v>
      </c>
      <c r="X155" s="580">
        <v>1</v>
      </c>
      <c r="Y155" s="644">
        <f t="shared" si="66"/>
        <v>10</v>
      </c>
      <c r="Z155" s="645" t="str">
        <f t="shared" si="67"/>
        <v>Կ-1</v>
      </c>
      <c r="AA155" s="643">
        <f t="shared" si="68"/>
        <v>2.08</v>
      </c>
      <c r="AB155" s="776">
        <v>83200</v>
      </c>
      <c r="AC155" s="776">
        <f t="shared" si="69"/>
        <v>173056</v>
      </c>
      <c r="AD155" s="777">
        <f t="shared" si="70"/>
        <v>0</v>
      </c>
      <c r="AE155" s="776">
        <f t="shared" si="120"/>
        <v>173056</v>
      </c>
      <c r="AF155" s="776">
        <f t="shared" si="121"/>
        <v>2249728</v>
      </c>
      <c r="AG155" s="580">
        <v>1</v>
      </c>
      <c r="AH155" s="644">
        <f t="shared" si="71"/>
        <v>11</v>
      </c>
      <c r="AI155" s="645" t="str">
        <f t="shared" si="72"/>
        <v>Կ-1</v>
      </c>
      <c r="AJ155" s="643">
        <f t="shared" si="73"/>
        <v>2.08</v>
      </c>
      <c r="AK155" s="776">
        <v>83200</v>
      </c>
      <c r="AL155" s="776">
        <f t="shared" si="74"/>
        <v>173056</v>
      </c>
      <c r="AM155" s="777">
        <f t="shared" si="75"/>
        <v>0</v>
      </c>
      <c r="AN155" s="776">
        <f t="shared" si="122"/>
        <v>173056</v>
      </c>
      <c r="AO155" s="776">
        <f t="shared" si="123"/>
        <v>2249728</v>
      </c>
    </row>
    <row r="156" spans="1:41" s="760" customFormat="1" ht="14.25">
      <c r="A156" s="853">
        <v>114</v>
      </c>
      <c r="B156" s="903" t="s">
        <v>2311</v>
      </c>
      <c r="C156" s="904" t="s">
        <v>1961</v>
      </c>
      <c r="D156" s="904" t="s">
        <v>2282</v>
      </c>
      <c r="E156" s="903" t="s">
        <v>1238</v>
      </c>
      <c r="F156" s="853">
        <v>1</v>
      </c>
      <c r="G156" s="911">
        <v>3</v>
      </c>
      <c r="H156" s="915" t="s">
        <v>86</v>
      </c>
      <c r="I156" s="912">
        <f t="shared" si="113"/>
        <v>1.84</v>
      </c>
      <c r="J156" s="913">
        <v>83200</v>
      </c>
      <c r="K156" s="914">
        <f t="shared" si="124"/>
        <v>153088</v>
      </c>
      <c r="L156" s="915">
        <v>0</v>
      </c>
      <c r="M156" s="914">
        <f t="shared" si="115"/>
        <v>153088</v>
      </c>
      <c r="N156" s="914">
        <f t="shared" si="116"/>
        <v>1990144</v>
      </c>
      <c r="O156" s="580">
        <v>1</v>
      </c>
      <c r="P156" s="644">
        <f t="shared" si="117"/>
        <v>4</v>
      </c>
      <c r="Q156" s="645" t="str">
        <f t="shared" si="62"/>
        <v>Կ-1</v>
      </c>
      <c r="R156" s="643">
        <f t="shared" si="63"/>
        <v>1.9</v>
      </c>
      <c r="S156" s="776">
        <v>83200</v>
      </c>
      <c r="T156" s="776">
        <f t="shared" si="64"/>
        <v>158080</v>
      </c>
      <c r="U156" s="777">
        <f t="shared" si="65"/>
        <v>0</v>
      </c>
      <c r="V156" s="776">
        <f t="shared" si="118"/>
        <v>158080</v>
      </c>
      <c r="W156" s="776">
        <f t="shared" si="119"/>
        <v>2055040</v>
      </c>
      <c r="X156" s="580">
        <v>1</v>
      </c>
      <c r="Y156" s="644">
        <f t="shared" si="66"/>
        <v>5</v>
      </c>
      <c r="Z156" s="645" t="str">
        <f t="shared" si="67"/>
        <v>Կ-1</v>
      </c>
      <c r="AA156" s="643">
        <f t="shared" si="68"/>
        <v>1.9</v>
      </c>
      <c r="AB156" s="776">
        <v>83200</v>
      </c>
      <c r="AC156" s="776">
        <f t="shared" si="69"/>
        <v>158080</v>
      </c>
      <c r="AD156" s="777">
        <f t="shared" si="70"/>
        <v>0</v>
      </c>
      <c r="AE156" s="776">
        <f t="shared" si="120"/>
        <v>158080</v>
      </c>
      <c r="AF156" s="776">
        <f t="shared" si="121"/>
        <v>2055040</v>
      </c>
      <c r="AG156" s="580">
        <v>1</v>
      </c>
      <c r="AH156" s="644">
        <f t="shared" si="71"/>
        <v>6</v>
      </c>
      <c r="AI156" s="645" t="str">
        <f t="shared" si="72"/>
        <v>Կ-1</v>
      </c>
      <c r="AJ156" s="643">
        <f t="shared" si="73"/>
        <v>1.96</v>
      </c>
      <c r="AK156" s="776">
        <v>83200</v>
      </c>
      <c r="AL156" s="776">
        <f t="shared" si="74"/>
        <v>163072</v>
      </c>
      <c r="AM156" s="777">
        <f t="shared" si="75"/>
        <v>0</v>
      </c>
      <c r="AN156" s="776">
        <f t="shared" si="122"/>
        <v>163072</v>
      </c>
      <c r="AO156" s="776">
        <f t="shared" si="123"/>
        <v>2119936</v>
      </c>
    </row>
    <row r="157" spans="1:41" s="760" customFormat="1" ht="14.25">
      <c r="A157" s="853">
        <v>115</v>
      </c>
      <c r="B157" s="903" t="s">
        <v>1385</v>
      </c>
      <c r="C157" s="904" t="s">
        <v>1961</v>
      </c>
      <c r="D157" s="904" t="s">
        <v>2295</v>
      </c>
      <c r="E157" s="903" t="s">
        <v>1238</v>
      </c>
      <c r="F157" s="853">
        <v>1</v>
      </c>
      <c r="G157" s="911">
        <v>5</v>
      </c>
      <c r="H157" s="915" t="s">
        <v>86</v>
      </c>
      <c r="I157" s="912">
        <f>IF(F157&lt;1,0,IF(H157="Բ-1",IF(G157=0,6.94,IF(G157=1,7.17,IF(G157=2,7.41,IF(G157=3,7.66,IF(OR(G157=5,G157=4),7.92,IF(OR(G157=6,G157=7),8.18,IF(OR(G157=8,G157=9),8.46,IF(OR(G157=10,G157=11,G157=12),8.74,IF(OR(G157=13,G157=14,G157=15),9.03,IF(OR(G157=16,G157=17,G157=18),9.33,9.65)))))))))),IF(H157="Բ-2", IF(G157=0,5.71,IF(G157=1,5.89,IF(G157=2,6.09,IF(G157=3,6.29,IF(OR(G157=5,G157=4),6.5,IF(OR(G157=6,G157=7),6.72,IF(OR(G157=8,G157=9),6.94,IF(OR(G157=10,G157=11,G157=12),7.17,IF(OR(G157=13,G157=14,G157=15),7.41,IF(OR(G157=16,G157=17,G157=18),7.65,7.91)))))))))), IF(H157="Գ-1", IF(G157=0,4.7,IF(G157=1,4.86,IF(G157=2,5.01,IF(G157=3,5.18,IF(OR(G157=5,G157=4),5.35,IF(OR(G157=6,G157=7),5.52,IF(OR(G157=8,G157=9),5.71,IF(OR(G157=10,G157=11,G157=12),5.89,IF(OR(G157=13,G157=14,G157=15),6.09,IF(OR(G157=16,G157=17,G157=18),6.29,6.49)))))))))), IF(H157="Գ-2", IF(G157=0,3.88,IF(G157=1,4.01,IF(G157=2,4.14,IF(G157=3,4.27,IF(OR(G157=5,G157=4),4.41,IF(OR(G157=6,G157=7),4.55,IF(OR(G157=8,G157=9),4.7,IF(OR(G157=10,G157=11,G157=12),4.85,IF(OR(G157=13,G157=14,G157=15),5.01,IF(OR(G157=16,G157=17,G157=18),5.17,5.34)))))))))), IF(H157="Գ-3", IF(G157=0,3.21,IF(G157=1,3.31,IF(G157=2,3.42,IF(G157=3,3.53,IF(OR(G157=5,G157=4),3.64,IF(OR(G157=6,G157=7),3.76,IF(OR(G157=8,G157=9),3.88,IF(OR(G157=10,G157=11,G157=12),4.01,IF(OR(G157=13,G157=14,G157=15),4.13,IF(OR(G157=16,G157=17,G157=18),4.27,4.4)))))))))), IF(H157="Ա-1", IF(G157=0,2.66,IF(G157=1,2.75,IF(G157=2,2.83,IF(G157=3,2.92,IF(OR(G157=5,G157=4),3.02,IF(OR(G157=6,G157=7),3.11,IF(OR(G157=8,G157=9),3.21,IF(OR(G157=10,G157=11,G157=12),3.31,IF(OR(G157=13,G157=14,G157=15),3.42,IF(OR(G157=16,G157=17,G157=18),3.53,3.64)))))))))), IF(H157="Ա-2", IF(G157=0,2.28,IF(G157=1,2.35,IF(G157=2,2.43,IF(G157=3,2.5,IF(OR(G157=5,G157=4),2.58,IF(OR(G157=6,G157=7),2.66,IF(OR(G157=8,G157=9),2.75,IF(OR(G157=10,G157=11,G157=12),2.83,IF(OR(G157=13,G157=14,G157=15),2.92,IF(OR(G157=16,G157=17,G157=18),3.01,3.11)))))))))),IF(H157="Ա-3", IF(G157=0,1.96,IF(G157=1,2.02,IF(G157=2,2.08,IF(G157=3,2.15,IF(OR(G157=5,G157=4),2.21,IF(OR(G157=6,G157=7),2.28,IF(OR(G157=8,G157=9),2.35,IF(OR(G157=10,G157=11,G157=12),2.42,IF(OR(G157=13,G157=14,G157=15),2.5,IF(OR(G157=16,G157=17,G157=18),2.58,2.66)))))))))), IF(H157="Կ-1", IF(G157=0,1.68,IF(G157=1,1.73,IF(G157=2,1.79,IF(G157=3,1.84,IF(OR(G157=5,G157=4),1.9,IF(OR(G157=6,G157=7),1.96,IF(OR(G157=8,G157=9),2.02,IF(OR(G157=10,G157=11,G157=12),2.08,IF(OR(G157=13,G157=14,G157=15),2.14,IF(OR(G157=16,G157=17,G157=18),2.21,2.28)))))))))), IF(H157="Կ-2", IF(G157=0,1.45,IF(G157=1,1.49,IF(G157=2,1.54,IF(G157=3,1.59,IF(OR(G157=5,G157=4),1.63,IF(OR(G157=6,G157=7),1.68,IF(OR(G157=8,G157=9),1.73,IF(OR(G157=10,G157=11,G157=12),1.79,IF(OR(G157=13,G157=14,G157=15),1.84,IF(OR(G157=16,G157=17,G157=18),1.9,1.95)))))))))),IF(H157="Կ-3", IF(G157=0,1.25,IF(G157=1,1.29,IF(G157=2,1.33,IF(G157=3,1.37,IF(OR(G157=5,G157=4),1.41,IF(OR(G157=6,G157=7),1.45,IF(OR(G157=8,G157=9),1.49,IF(OR(G157=10,G157=11,G157=12),1.54,IF(OR(G157=13,G157=14,G157=15),1.58,IF(OR(G157=16,G157=17,G157=18),1.63,1.68)))))))))), "Error"))))))))))))</f>
        <v>1.9</v>
      </c>
      <c r="J157" s="913">
        <v>83200</v>
      </c>
      <c r="K157" s="914">
        <f>+J157*I157</f>
        <v>158080</v>
      </c>
      <c r="L157" s="915">
        <v>0</v>
      </c>
      <c r="M157" s="914">
        <f>+L157+K157</f>
        <v>158080</v>
      </c>
      <c r="N157" s="914">
        <f>+M157*13</f>
        <v>2055040</v>
      </c>
      <c r="O157" s="580">
        <v>1</v>
      </c>
      <c r="P157" s="644">
        <f>+G157+1</f>
        <v>6</v>
      </c>
      <c r="Q157" s="645" t="str">
        <f>+H157</f>
        <v>Կ-1</v>
      </c>
      <c r="R157" s="643">
        <f>IF(O157&lt;1,0,IF(Q157="Բ-1",IF(P157=0,6.94,IF(P157=1,7.17,IF(P157=2,7.41,IF(P157=3,7.66,IF(OR(P157=5,P157=4),7.92,IF(OR(P157=6,P157=7),8.18,IF(OR(P157=8,P157=9),8.46,IF(OR(P157=10,P157=11,P157=12),8.74,IF(OR(P157=13,P157=14,P157=15),9.03,IF(OR(P157=16,P157=17,P157=18),9.33,9.65)))))))))),IF(Q157="Բ-2", IF(P157=0,5.71,IF(P157=1,5.89,IF(P157=2,6.09,IF(P157=3,6.29,IF(OR(P157=5,P157=4),6.5,IF(OR(P157=6,P157=7),6.72,IF(OR(P157=8,P157=9),6.94,IF(OR(P157=10,P157=11,P157=12),7.17,IF(OR(P157=13,P157=14,P157=15),7.41,IF(OR(P157=16,P157=17,P157=18),7.65,7.91)))))))))), IF(Q157="Գ-1", IF(P157=0,4.7,IF(P157=1,4.86,IF(P157=2,5.01,IF(P157=3,5.18,IF(OR(P157=5,P157=4),5.35,IF(OR(P157=6,P157=7),5.52,IF(OR(P157=8,P157=9),5.71,IF(OR(P157=10,P157=11,P157=12),5.89,IF(OR(P157=13,P157=14,P157=15),6.09,IF(OR(P157=16,P157=17,P157=18),6.29,6.49)))))))))), IF(Q157="Գ-2", IF(P157=0,3.88,IF(P157=1,4.01,IF(P157=2,4.14,IF(P157=3,4.27,IF(OR(P157=5,P157=4),4.41,IF(OR(P157=6,P157=7),4.55,IF(OR(P157=8,P157=9),4.7,IF(OR(P157=10,P157=11,P157=12),4.85,IF(OR(P157=13,P157=14,P157=15),5.01,IF(OR(P157=16,P157=17,P157=18),5.17,5.34)))))))))), IF(Q157="Գ-3", IF(P157=0,3.21,IF(P157=1,3.31,IF(P157=2,3.42,IF(P157=3,3.53,IF(OR(P157=5,P157=4),3.64,IF(OR(P157=6,P157=7),3.76,IF(OR(P157=8,P157=9),3.88,IF(OR(P157=10,P157=11,P157=12),4.01,IF(OR(P157=13,P157=14,P157=15),4.13,IF(OR(P157=16,P157=17,P157=18),4.27,4.4)))))))))), IF(Q157="Ա-1", IF(P157=0,2.66,IF(P157=1,2.75,IF(P157=2,2.83,IF(P157=3,2.92,IF(OR(P157=5,P157=4),3.02,IF(OR(P157=6,P157=7),3.11,IF(OR(P157=8,P157=9),3.21,IF(OR(P157=10,P157=11,P157=12),3.31,IF(OR(P157=13,P157=14,P157=15),3.42,IF(OR(P157=16,P157=17,P157=18),3.53,3.64)))))))))), IF(Q157="Ա-2", IF(P157=0,2.28,IF(P157=1,2.35,IF(P157=2,2.43,IF(P157=3,2.5,IF(OR(P157=5,P157=4),2.58,IF(OR(P157=6,P157=7),2.66,IF(OR(P157=8,P157=9),2.75,IF(OR(P157=10,P157=11,P157=12),2.83,IF(OR(P157=13,P157=14,P157=15),2.92,IF(OR(P157=16,P157=17,P157=18),3.01,3.11)))))))))),IF(Q157="Ա-3", IF(P157=0,1.96,IF(P157=1,2.02,IF(P157=2,2.08,IF(P157=3,2.15,IF(OR(P157=5,P157=4),2.21,IF(OR(P157=6,P157=7),2.28,IF(OR(P157=8,P157=9),2.35,IF(OR(P157=10,P157=11,P157=12),2.42,IF(OR(P157=13,P157=14,P157=15),2.5,IF(OR(P157=16,P157=17,P157=18),2.58,2.66)))))))))), IF(Q157="Կ-1", IF(P157=0,1.68,IF(P157=1,1.73,IF(P157=2,1.79,IF(P157=3,1.84,IF(OR(P157=5,P157=4),1.9,IF(OR(P157=6,P157=7),1.96,IF(OR(P157=8,P157=9),2.02,IF(OR(P157=10,P157=11,P157=12),2.08,IF(OR(P157=13,P157=14,P157=15),2.14,IF(OR(P157=16,P157=17,P157=18),2.21,2.28)))))))))), IF(Q157="Կ-2", IF(P157=0,1.45,IF(P157=1,1.49,IF(P157=2,1.54,IF(P157=3,1.59,IF(OR(P157=5,P157=4),1.63,IF(OR(P157=6,P157=7),1.68,IF(OR(P157=8,P157=9),1.73,IF(OR(P157=10,P157=11,P157=12),1.79,IF(OR(P157=13,P157=14,P157=15),1.84,IF(OR(P157=16,P157=17,P157=18),1.9,1.95)))))))))),IF(Q157="Կ-3", IF(P157=0,1.25,IF(P157=1,1.29,IF(P157=2,1.33,IF(P157=3,1.37,IF(OR(P157=5,P157=4),1.41,IF(OR(P157=6,P157=7),1.45,IF(OR(P157=8,P157=9),1.49,IF(OR(P157=10,P157=11,P157=12),1.54,IF(OR(P157=13,P157=14,P157=15),1.58,IF(OR(P157=16,P157=17,P157=18),1.63,1.68)))))))))), "Error"))))))))))))</f>
        <v>1.96</v>
      </c>
      <c r="S157" s="776">
        <v>83200</v>
      </c>
      <c r="T157" s="776">
        <f>+S157*R157</f>
        <v>163072</v>
      </c>
      <c r="U157" s="777">
        <f>+L157</f>
        <v>0</v>
      </c>
      <c r="V157" s="776">
        <f>+U157+T157</f>
        <v>163072</v>
      </c>
      <c r="W157" s="776">
        <f>+V157*13</f>
        <v>2119936</v>
      </c>
      <c r="X157" s="580">
        <v>1</v>
      </c>
      <c r="Y157" s="644">
        <f>+P157+1</f>
        <v>7</v>
      </c>
      <c r="Z157" s="645" t="str">
        <f>+Q157</f>
        <v>Կ-1</v>
      </c>
      <c r="AA157" s="643">
        <f>IF(X157&lt;1,0,IF(Z157="Բ-1",IF(Y157=0,6.94,IF(Y157=1,7.17,IF(Y157=2,7.41,IF(Y157=3,7.66,IF(OR(Y157=5,Y157=4),7.92,IF(OR(Y157=6,Y157=7),8.18,IF(OR(Y157=8,Y157=9),8.46,IF(OR(Y157=10,Y157=11,Y157=12),8.74,IF(OR(Y157=13,Y157=14,Y157=15),9.03,IF(OR(Y157=16,Y157=17,Y157=18),9.33,9.65)))))))))),IF(Z157="Բ-2", IF(Y157=0,5.71,IF(Y157=1,5.89,IF(Y157=2,6.09,IF(Y157=3,6.29,IF(OR(Y157=5,Y157=4),6.5,IF(OR(Y157=6,Y157=7),6.72,IF(OR(Y157=8,Y157=9),6.94,IF(OR(Y157=10,Y157=11,Y157=12),7.17,IF(OR(Y157=13,Y157=14,Y157=15),7.41,IF(OR(Y157=16,Y157=17,Y157=18),7.65,7.91)))))))))), IF(Z157="Գ-1", IF(Y157=0,4.7,IF(Y157=1,4.86,IF(Y157=2,5.01,IF(Y157=3,5.18,IF(OR(Y157=5,Y157=4),5.35,IF(OR(Y157=6,Y157=7),5.52,IF(OR(Y157=8,Y157=9),5.71,IF(OR(Y157=10,Y157=11,Y157=12),5.89,IF(OR(Y157=13,Y157=14,Y157=15),6.09,IF(OR(Y157=16,Y157=17,Y157=18),6.29,6.49)))))))))), IF(Z157="Գ-2", IF(Y157=0,3.88,IF(Y157=1,4.01,IF(Y157=2,4.14,IF(Y157=3,4.27,IF(OR(Y157=5,Y157=4),4.41,IF(OR(Y157=6,Y157=7),4.55,IF(OR(Y157=8,Y157=9),4.7,IF(OR(Y157=10,Y157=11,Y157=12),4.85,IF(OR(Y157=13,Y157=14,Y157=15),5.01,IF(OR(Y157=16,Y157=17,Y157=18),5.17,5.34)))))))))), IF(Z157="Գ-3", IF(Y157=0,3.21,IF(Y157=1,3.31,IF(Y157=2,3.42,IF(Y157=3,3.53,IF(OR(Y157=5,Y157=4),3.64,IF(OR(Y157=6,Y157=7),3.76,IF(OR(Y157=8,Y157=9),3.88,IF(OR(Y157=10,Y157=11,Y157=12),4.01,IF(OR(Y157=13,Y157=14,Y157=15),4.13,IF(OR(Y157=16,Y157=17,Y157=18),4.27,4.4)))))))))), IF(Z157="Ա-1", IF(Y157=0,2.66,IF(Y157=1,2.75,IF(Y157=2,2.83,IF(Y157=3,2.92,IF(OR(Y157=5,Y157=4),3.02,IF(OR(Y157=6,Y157=7),3.11,IF(OR(Y157=8,Y157=9),3.21,IF(OR(Y157=10,Y157=11,Y157=12),3.31,IF(OR(Y157=13,Y157=14,Y157=15),3.42,IF(OR(Y157=16,Y157=17,Y157=18),3.53,3.64)))))))))), IF(Z157="Ա-2", IF(Y157=0,2.28,IF(Y157=1,2.35,IF(Y157=2,2.43,IF(Y157=3,2.5,IF(OR(Y157=5,Y157=4),2.58,IF(OR(Y157=6,Y157=7),2.66,IF(OR(Y157=8,Y157=9),2.75,IF(OR(Y157=10,Y157=11,Y157=12),2.83,IF(OR(Y157=13,Y157=14,Y157=15),2.92,IF(OR(Y157=16,Y157=17,Y157=18),3.01,3.11)))))))))),IF(Z157="Ա-3", IF(Y157=0,1.96,IF(Y157=1,2.02,IF(Y157=2,2.08,IF(Y157=3,2.15,IF(OR(Y157=5,Y157=4),2.21,IF(OR(Y157=6,Y157=7),2.28,IF(OR(Y157=8,Y157=9),2.35,IF(OR(Y157=10,Y157=11,Y157=12),2.42,IF(OR(Y157=13,Y157=14,Y157=15),2.5,IF(OR(Y157=16,Y157=17,Y157=18),2.58,2.66)))))))))), IF(Z157="Կ-1", IF(Y157=0,1.68,IF(Y157=1,1.73,IF(Y157=2,1.79,IF(Y157=3,1.84,IF(OR(Y157=5,Y157=4),1.9,IF(OR(Y157=6,Y157=7),1.96,IF(OR(Y157=8,Y157=9),2.02,IF(OR(Y157=10,Y157=11,Y157=12),2.08,IF(OR(Y157=13,Y157=14,Y157=15),2.14,IF(OR(Y157=16,Y157=17,Y157=18),2.21,2.28)))))))))), IF(Z157="Կ-2", IF(Y157=0,1.45,IF(Y157=1,1.49,IF(Y157=2,1.54,IF(Y157=3,1.59,IF(OR(Y157=5,Y157=4),1.63,IF(OR(Y157=6,Y157=7),1.68,IF(OR(Y157=8,Y157=9),1.73,IF(OR(Y157=10,Y157=11,Y157=12),1.79,IF(OR(Y157=13,Y157=14,Y157=15),1.84,IF(OR(Y157=16,Y157=17,Y157=18),1.9,1.95)))))))))),IF(Z157="Կ-3", IF(Y157=0,1.25,IF(Y157=1,1.29,IF(Y157=2,1.33,IF(Y157=3,1.37,IF(OR(Y157=5,Y157=4),1.41,IF(OR(Y157=6,Y157=7),1.45,IF(OR(Y157=8,Y157=9),1.49,IF(OR(Y157=10,Y157=11,Y157=12),1.54,IF(OR(Y157=13,Y157=14,Y157=15),1.58,IF(OR(Y157=16,Y157=17,Y157=18),1.63,1.68)))))))))), "Error"))))))))))))</f>
        <v>1.96</v>
      </c>
      <c r="AB157" s="776">
        <v>83200</v>
      </c>
      <c r="AC157" s="776">
        <f>+AB157*AA157</f>
        <v>163072</v>
      </c>
      <c r="AD157" s="777">
        <f>+U157</f>
        <v>0</v>
      </c>
      <c r="AE157" s="776">
        <f>+AD157+AC157</f>
        <v>163072</v>
      </c>
      <c r="AF157" s="776">
        <f>+AE157*13</f>
        <v>2119936</v>
      </c>
      <c r="AG157" s="580">
        <v>1</v>
      </c>
      <c r="AH157" s="644">
        <f>+Y157+1</f>
        <v>8</v>
      </c>
      <c r="AI157" s="645" t="str">
        <f>+Z157</f>
        <v>Կ-1</v>
      </c>
      <c r="AJ157" s="643">
        <f>IF(AG157&lt;1,0,IF(AI157="Բ-1",IF(AH157=0,6.94,IF(AH157=1,7.17,IF(AH157=2,7.41,IF(AH157=3,7.66,IF(OR(AH157=5,AH157=4),7.92,IF(OR(AH157=6,AH157=7),8.18,IF(OR(AH157=8,AH157=9),8.46,IF(OR(AH157=10,AH157=11,AH157=12),8.74,IF(OR(AH157=13,AH157=14,AH157=15),9.03,IF(OR(AH157=16,AH157=17,AH157=18),9.33,9.65)))))))))),IF(AI157="Բ-2", IF(AH157=0,5.71,IF(AH157=1,5.89,IF(AH157=2,6.09,IF(AH157=3,6.29,IF(OR(AH157=5,AH157=4),6.5,IF(OR(AH157=6,AH157=7),6.72,IF(OR(AH157=8,AH157=9),6.94,IF(OR(AH157=10,AH157=11,AH157=12),7.17,IF(OR(AH157=13,AH157=14,AH157=15),7.41,IF(OR(AH157=16,AH157=17,AH157=18),7.65,7.91)))))))))), IF(AI157="Գ-1", IF(AH157=0,4.7,IF(AH157=1,4.86,IF(AH157=2,5.01,IF(AH157=3,5.18,IF(OR(AH157=5,AH157=4),5.35,IF(OR(AH157=6,AH157=7),5.52,IF(OR(AH157=8,AH157=9),5.71,IF(OR(AH157=10,AH157=11,AH157=12),5.89,IF(OR(AH157=13,AH157=14,AH157=15),6.09,IF(OR(AH157=16,AH157=17,AH157=18),6.29,6.49)))))))))), IF(AI157="Գ-2", IF(AH157=0,3.88,IF(AH157=1,4.01,IF(AH157=2,4.14,IF(AH157=3,4.27,IF(OR(AH157=5,AH157=4),4.41,IF(OR(AH157=6,AH157=7),4.55,IF(OR(AH157=8,AH157=9),4.7,IF(OR(AH157=10,AH157=11,AH157=12),4.85,IF(OR(AH157=13,AH157=14,AH157=15),5.01,IF(OR(AH157=16,AH157=17,AH157=18),5.17,5.34)))))))))), IF(AI157="Գ-3", IF(AH157=0,3.21,IF(AH157=1,3.31,IF(AH157=2,3.42,IF(AH157=3,3.53,IF(OR(AH157=5,AH157=4),3.64,IF(OR(AH157=6,AH157=7),3.76,IF(OR(AH157=8,AH157=9),3.88,IF(OR(AH157=10,AH157=11,AH157=12),4.01,IF(OR(AH157=13,AH157=14,AH157=15),4.13,IF(OR(AH157=16,AH157=17,AH157=18),4.27,4.4)))))))))), IF(AI157="Ա-1", IF(AH157=0,2.66,IF(AH157=1,2.75,IF(AH157=2,2.83,IF(AH157=3,2.92,IF(OR(AH157=5,AH157=4),3.02,IF(OR(AH157=6,AH157=7),3.11,IF(OR(AH157=8,AH157=9),3.21,IF(OR(AH157=10,AH157=11,AH157=12),3.31,IF(OR(AH157=13,AH157=14,AH157=15),3.42,IF(OR(AH157=16,AH157=17,AH157=18),3.53,3.64)))))))))), IF(AI157="Ա-2", IF(AH157=0,2.28,IF(AH157=1,2.35,IF(AH157=2,2.43,IF(AH157=3,2.5,IF(OR(AH157=5,AH157=4),2.58,IF(OR(AH157=6,AH157=7),2.66,IF(OR(AH157=8,AH157=9),2.75,IF(OR(AH157=10,AH157=11,AH157=12),2.83,IF(OR(AH157=13,AH157=14,AH157=15),2.92,IF(OR(AH157=16,AH157=17,AH157=18),3.01,3.11)))))))))),IF(AI157="Ա-3", IF(AH157=0,1.96,IF(AH157=1,2.02,IF(AH157=2,2.08,IF(AH157=3,2.15,IF(OR(AH157=5,AH157=4),2.21,IF(OR(AH157=6,AH157=7),2.28,IF(OR(AH157=8,AH157=9),2.35,IF(OR(AH157=10,AH157=11,AH157=12),2.42,IF(OR(AH157=13,AH157=14,AH157=15),2.5,IF(OR(AH157=16,AH157=17,AH157=18),2.58,2.66)))))))))), IF(AI157="Կ-1", IF(AH157=0,1.68,IF(AH157=1,1.73,IF(AH157=2,1.79,IF(AH157=3,1.84,IF(OR(AH157=5,AH157=4),1.9,IF(OR(AH157=6,AH157=7),1.96,IF(OR(AH157=8,AH157=9),2.02,IF(OR(AH157=10,AH157=11,AH157=12),2.08,IF(OR(AH157=13,AH157=14,AH157=15),2.14,IF(OR(AH157=16,AH157=17,AH157=18),2.21,2.28)))))))))), IF(AI157="Կ-2", IF(AH157=0,1.45,IF(AH157=1,1.49,IF(AH157=2,1.54,IF(AH157=3,1.59,IF(OR(AH157=5,AH157=4),1.63,IF(OR(AH157=6,AH157=7),1.68,IF(OR(AH157=8,AH157=9),1.73,IF(OR(AH157=10,AH157=11,AH157=12),1.79,IF(OR(AH157=13,AH157=14,AH157=15),1.84,IF(OR(AH157=16,AH157=17,AH157=18),1.9,1.95)))))))))),IF(AI157="Կ-3", IF(AH157=0,1.25,IF(AH157=1,1.29,IF(AH157=2,1.33,IF(AH157=3,1.37,IF(OR(AH157=5,AH157=4),1.41,IF(OR(AH157=6,AH157=7),1.45,IF(OR(AH157=8,AH157=9),1.49,IF(OR(AH157=10,AH157=11,AH157=12),1.54,IF(OR(AH157=13,AH157=14,AH157=15),1.58,IF(OR(AH157=16,AH157=17,AH157=18),1.63,1.68)))))))))), "Error"))))))))))))</f>
        <v>2.02</v>
      </c>
      <c r="AK157" s="776">
        <v>83200</v>
      </c>
      <c r="AL157" s="776">
        <f>+AK157*AJ157</f>
        <v>168064</v>
      </c>
      <c r="AM157" s="777">
        <f>+AD157</f>
        <v>0</v>
      </c>
      <c r="AN157" s="776">
        <f>+AM157+AL157</f>
        <v>168064</v>
      </c>
      <c r="AO157" s="776">
        <f>+AN157*13</f>
        <v>2184832</v>
      </c>
    </row>
    <row r="158" spans="1:41" s="760" customFormat="1" ht="14.25">
      <c r="A158" s="853">
        <v>116</v>
      </c>
      <c r="B158" s="903" t="s">
        <v>1626</v>
      </c>
      <c r="C158" s="904" t="s">
        <v>1961</v>
      </c>
      <c r="D158" s="904" t="s">
        <v>2275</v>
      </c>
      <c r="E158" s="903" t="s">
        <v>1238</v>
      </c>
      <c r="F158" s="853">
        <v>1</v>
      </c>
      <c r="G158" s="911">
        <v>20</v>
      </c>
      <c r="H158" s="915" t="s">
        <v>86</v>
      </c>
      <c r="I158" s="912">
        <f t="shared" ref="I158:I165" si="125">IF(F158&lt;1,0,IF(H158="Բ-1",IF(G158=0,6.94,IF(G158=1,7.17,IF(G158=2,7.41,IF(G158=3,7.66,IF(OR(G158=5,G158=4),7.92,IF(OR(G158=6,G158=7),8.18,IF(OR(G158=8,G158=9),8.46,IF(OR(G158=10,G158=11,G158=12),8.74,IF(OR(G158=13,G158=14,G158=15),9.03,IF(OR(G158=16,G158=17,G158=18),9.33,9.65)))))))))),IF(H158="Բ-2", IF(G158=0,5.71,IF(G158=1,5.89,IF(G158=2,6.09,IF(G158=3,6.29,IF(OR(G158=5,G158=4),6.5,IF(OR(G158=6,G158=7),6.72,IF(OR(G158=8,G158=9),6.94,IF(OR(G158=10,G158=11,G158=12),7.17,IF(OR(G158=13,G158=14,G158=15),7.41,IF(OR(G158=16,G158=17,G158=18),7.65,7.91)))))))))), IF(H158="Գ-1", IF(G158=0,4.7,IF(G158=1,4.86,IF(G158=2,5.01,IF(G158=3,5.18,IF(OR(G158=5,G158=4),5.35,IF(OR(G158=6,G158=7),5.52,IF(OR(G158=8,G158=9),5.71,IF(OR(G158=10,G158=11,G158=12),5.89,IF(OR(G158=13,G158=14,G158=15),6.09,IF(OR(G158=16,G158=17,G158=18),6.29,6.49)))))))))), IF(H158="Գ-2", IF(G158=0,3.88,IF(G158=1,4.01,IF(G158=2,4.14,IF(G158=3,4.27,IF(OR(G158=5,G158=4),4.41,IF(OR(G158=6,G158=7),4.55,IF(OR(G158=8,G158=9),4.7,IF(OR(G158=10,G158=11,G158=12),4.85,IF(OR(G158=13,G158=14,G158=15),5.01,IF(OR(G158=16,G158=17,G158=18),5.17,5.34)))))))))), IF(H158="Գ-3", IF(G158=0,3.21,IF(G158=1,3.31,IF(G158=2,3.42,IF(G158=3,3.53,IF(OR(G158=5,G158=4),3.64,IF(OR(G158=6,G158=7),3.76,IF(OR(G158=8,G158=9),3.88,IF(OR(G158=10,G158=11,G158=12),4.01,IF(OR(G158=13,G158=14,G158=15),4.13,IF(OR(G158=16,G158=17,G158=18),4.27,4.4)))))))))), IF(H158="Ա-1", IF(G158=0,2.66,IF(G158=1,2.75,IF(G158=2,2.83,IF(G158=3,2.92,IF(OR(G158=5,G158=4),3.02,IF(OR(G158=6,G158=7),3.11,IF(OR(G158=8,G158=9),3.21,IF(OR(G158=10,G158=11,G158=12),3.31,IF(OR(G158=13,G158=14,G158=15),3.42,IF(OR(G158=16,G158=17,G158=18),3.53,3.64)))))))))), IF(H158="Ա-2", IF(G158=0,2.28,IF(G158=1,2.35,IF(G158=2,2.43,IF(G158=3,2.5,IF(OR(G158=5,G158=4),2.58,IF(OR(G158=6,G158=7),2.66,IF(OR(G158=8,G158=9),2.75,IF(OR(G158=10,G158=11,G158=12),2.83,IF(OR(G158=13,G158=14,G158=15),2.92,IF(OR(G158=16,G158=17,G158=18),3.01,3.11)))))))))),IF(H158="Ա-3", IF(G158=0,1.96,IF(G158=1,2.02,IF(G158=2,2.08,IF(G158=3,2.15,IF(OR(G158=5,G158=4),2.21,IF(OR(G158=6,G158=7),2.28,IF(OR(G158=8,G158=9),2.35,IF(OR(G158=10,G158=11,G158=12),2.42,IF(OR(G158=13,G158=14,G158=15),2.5,IF(OR(G158=16,G158=17,G158=18),2.58,2.66)))))))))), IF(H158="Կ-1", IF(G158=0,1.68,IF(G158=1,1.73,IF(G158=2,1.79,IF(G158=3,1.84,IF(OR(G158=5,G158=4),1.9,IF(OR(G158=6,G158=7),1.96,IF(OR(G158=8,G158=9),2.02,IF(OR(G158=10,G158=11,G158=12),2.08,IF(OR(G158=13,G158=14,G158=15),2.14,IF(OR(G158=16,G158=17,G158=18),2.21,2.28)))))))))), IF(H158="Կ-2", IF(G158=0,1.45,IF(G158=1,1.49,IF(G158=2,1.54,IF(G158=3,1.59,IF(OR(G158=5,G158=4),1.63,IF(OR(G158=6,G158=7),1.68,IF(OR(G158=8,G158=9),1.73,IF(OR(G158=10,G158=11,G158=12),1.79,IF(OR(G158=13,G158=14,G158=15),1.84,IF(OR(G158=16,G158=17,G158=18),1.9,1.95)))))))))),IF(H158="Կ-3", IF(G158=0,1.25,IF(G158=1,1.29,IF(G158=2,1.33,IF(G158=3,1.37,IF(OR(G158=5,G158=4),1.41,IF(OR(G158=6,G158=7),1.45,IF(OR(G158=8,G158=9),1.49,IF(OR(G158=10,G158=11,G158=12),1.54,IF(OR(G158=13,G158=14,G158=15),1.58,IF(OR(G158=16,G158=17,G158=18),1.63,1.68)))))))))), "Error"))))))))))))</f>
        <v>2.2799999999999998</v>
      </c>
      <c r="J158" s="913">
        <v>83200</v>
      </c>
      <c r="K158" s="914">
        <f t="shared" si="124"/>
        <v>189695.99999999997</v>
      </c>
      <c r="L158" s="915">
        <v>0</v>
      </c>
      <c r="M158" s="914">
        <f t="shared" ref="M158:M165" si="126">+L158+K158</f>
        <v>189695.99999999997</v>
      </c>
      <c r="N158" s="914">
        <f t="shared" ref="N158:N165" si="127">+M158*13</f>
        <v>2466047.9999999995</v>
      </c>
      <c r="O158" s="580">
        <v>1</v>
      </c>
      <c r="P158" s="644">
        <f t="shared" ref="P158:P165" si="128">+G158+1</f>
        <v>21</v>
      </c>
      <c r="Q158" s="645" t="str">
        <f t="shared" si="62"/>
        <v>Կ-1</v>
      </c>
      <c r="R158" s="643">
        <f t="shared" si="63"/>
        <v>2.2799999999999998</v>
      </c>
      <c r="S158" s="776">
        <v>83200</v>
      </c>
      <c r="T158" s="776">
        <f t="shared" si="64"/>
        <v>189695.99999999997</v>
      </c>
      <c r="U158" s="777">
        <f t="shared" si="65"/>
        <v>0</v>
      </c>
      <c r="V158" s="776">
        <f t="shared" ref="V158:V165" si="129">+U158+T158</f>
        <v>189695.99999999997</v>
      </c>
      <c r="W158" s="776">
        <f t="shared" ref="W158:W165" si="130">+V158*13</f>
        <v>2466047.9999999995</v>
      </c>
      <c r="X158" s="580">
        <v>1</v>
      </c>
      <c r="Y158" s="644">
        <f t="shared" si="66"/>
        <v>22</v>
      </c>
      <c r="Z158" s="645" t="str">
        <f t="shared" si="67"/>
        <v>Կ-1</v>
      </c>
      <c r="AA158" s="643">
        <f t="shared" si="68"/>
        <v>2.2799999999999998</v>
      </c>
      <c r="AB158" s="776">
        <v>83200</v>
      </c>
      <c r="AC158" s="776">
        <f t="shared" si="69"/>
        <v>189695.99999999997</v>
      </c>
      <c r="AD158" s="777">
        <f t="shared" si="70"/>
        <v>0</v>
      </c>
      <c r="AE158" s="776">
        <f t="shared" ref="AE158:AE165" si="131">+AD158+AC158</f>
        <v>189695.99999999997</v>
      </c>
      <c r="AF158" s="776">
        <f t="shared" ref="AF158:AF165" si="132">+AE158*13</f>
        <v>2466047.9999999995</v>
      </c>
      <c r="AG158" s="580">
        <v>1</v>
      </c>
      <c r="AH158" s="644">
        <f t="shared" si="71"/>
        <v>23</v>
      </c>
      <c r="AI158" s="645" t="str">
        <f t="shared" si="72"/>
        <v>Կ-1</v>
      </c>
      <c r="AJ158" s="643">
        <f t="shared" si="73"/>
        <v>2.2799999999999998</v>
      </c>
      <c r="AK158" s="776">
        <v>83200</v>
      </c>
      <c r="AL158" s="776">
        <f t="shared" si="74"/>
        <v>189695.99999999997</v>
      </c>
      <c r="AM158" s="777">
        <f t="shared" si="75"/>
        <v>0</v>
      </c>
      <c r="AN158" s="776">
        <f t="shared" ref="AN158:AN165" si="133">+AM158+AL158</f>
        <v>189695.99999999997</v>
      </c>
      <c r="AO158" s="776">
        <f t="shared" ref="AO158:AO165" si="134">+AN158*13</f>
        <v>2466047.9999999995</v>
      </c>
    </row>
    <row r="159" spans="1:41" s="760" customFormat="1" ht="14.25">
      <c r="A159" s="853">
        <v>117</v>
      </c>
      <c r="B159" s="903" t="s">
        <v>1884</v>
      </c>
      <c r="C159" s="904" t="s">
        <v>1961</v>
      </c>
      <c r="D159" s="904" t="s">
        <v>2279</v>
      </c>
      <c r="E159" s="903" t="s">
        <v>1238</v>
      </c>
      <c r="F159" s="853">
        <v>1</v>
      </c>
      <c r="G159" s="911">
        <v>20</v>
      </c>
      <c r="H159" s="915" t="s">
        <v>86</v>
      </c>
      <c r="I159" s="912">
        <f t="shared" si="125"/>
        <v>2.2799999999999998</v>
      </c>
      <c r="J159" s="913">
        <v>83200</v>
      </c>
      <c r="K159" s="914">
        <f t="shared" si="124"/>
        <v>189695.99999999997</v>
      </c>
      <c r="L159" s="915">
        <v>0</v>
      </c>
      <c r="M159" s="914">
        <f t="shared" si="126"/>
        <v>189695.99999999997</v>
      </c>
      <c r="N159" s="914">
        <f t="shared" si="127"/>
        <v>2466047.9999999995</v>
      </c>
      <c r="O159" s="580">
        <v>1</v>
      </c>
      <c r="P159" s="644">
        <f t="shared" si="128"/>
        <v>21</v>
      </c>
      <c r="Q159" s="645" t="str">
        <f t="shared" si="62"/>
        <v>Կ-1</v>
      </c>
      <c r="R159" s="643">
        <f t="shared" si="63"/>
        <v>2.2799999999999998</v>
      </c>
      <c r="S159" s="776">
        <v>83200</v>
      </c>
      <c r="T159" s="776">
        <f t="shared" si="64"/>
        <v>189695.99999999997</v>
      </c>
      <c r="U159" s="777">
        <f t="shared" si="65"/>
        <v>0</v>
      </c>
      <c r="V159" s="776">
        <f t="shared" si="129"/>
        <v>189695.99999999997</v>
      </c>
      <c r="W159" s="776">
        <f t="shared" si="130"/>
        <v>2466047.9999999995</v>
      </c>
      <c r="X159" s="580">
        <v>1</v>
      </c>
      <c r="Y159" s="644">
        <f t="shared" si="66"/>
        <v>22</v>
      </c>
      <c r="Z159" s="645" t="str">
        <f t="shared" si="67"/>
        <v>Կ-1</v>
      </c>
      <c r="AA159" s="643">
        <f t="shared" si="68"/>
        <v>2.2799999999999998</v>
      </c>
      <c r="AB159" s="776">
        <v>83200</v>
      </c>
      <c r="AC159" s="776">
        <f t="shared" si="69"/>
        <v>189695.99999999997</v>
      </c>
      <c r="AD159" s="777">
        <f t="shared" si="70"/>
        <v>0</v>
      </c>
      <c r="AE159" s="776">
        <f t="shared" si="131"/>
        <v>189695.99999999997</v>
      </c>
      <c r="AF159" s="776">
        <f t="shared" si="132"/>
        <v>2466047.9999999995</v>
      </c>
      <c r="AG159" s="580">
        <v>1</v>
      </c>
      <c r="AH159" s="644">
        <f t="shared" si="71"/>
        <v>23</v>
      </c>
      <c r="AI159" s="645" t="str">
        <f t="shared" si="72"/>
        <v>Կ-1</v>
      </c>
      <c r="AJ159" s="643">
        <f t="shared" si="73"/>
        <v>2.2799999999999998</v>
      </c>
      <c r="AK159" s="776">
        <v>83200</v>
      </c>
      <c r="AL159" s="776">
        <f t="shared" si="74"/>
        <v>189695.99999999997</v>
      </c>
      <c r="AM159" s="777">
        <f t="shared" si="75"/>
        <v>0</v>
      </c>
      <c r="AN159" s="776">
        <f t="shared" si="133"/>
        <v>189695.99999999997</v>
      </c>
      <c r="AO159" s="776">
        <f t="shared" si="134"/>
        <v>2466047.9999999995</v>
      </c>
    </row>
    <row r="160" spans="1:41" s="760" customFormat="1" ht="18.75" customHeight="1">
      <c r="A160" s="853">
        <v>118</v>
      </c>
      <c r="B160" s="903" t="s">
        <v>1656</v>
      </c>
      <c r="C160" s="904" t="s">
        <v>1961</v>
      </c>
      <c r="D160" s="904" t="s">
        <v>2286</v>
      </c>
      <c r="E160" s="903" t="s">
        <v>1238</v>
      </c>
      <c r="F160" s="853">
        <v>1</v>
      </c>
      <c r="G160" s="911">
        <v>4</v>
      </c>
      <c r="H160" s="915" t="s">
        <v>86</v>
      </c>
      <c r="I160" s="912">
        <f t="shared" si="125"/>
        <v>1.9</v>
      </c>
      <c r="J160" s="913">
        <v>83200</v>
      </c>
      <c r="K160" s="914">
        <f t="shared" si="124"/>
        <v>158080</v>
      </c>
      <c r="L160" s="915">
        <v>0</v>
      </c>
      <c r="M160" s="914">
        <f t="shared" si="126"/>
        <v>158080</v>
      </c>
      <c r="N160" s="914">
        <f t="shared" si="127"/>
        <v>2055040</v>
      </c>
      <c r="O160" s="580">
        <v>1</v>
      </c>
      <c r="P160" s="644">
        <f t="shared" si="128"/>
        <v>5</v>
      </c>
      <c r="Q160" s="645" t="str">
        <f t="shared" si="62"/>
        <v>Կ-1</v>
      </c>
      <c r="R160" s="643">
        <f t="shared" si="63"/>
        <v>1.9</v>
      </c>
      <c r="S160" s="776">
        <v>83200</v>
      </c>
      <c r="T160" s="776">
        <f t="shared" si="64"/>
        <v>158080</v>
      </c>
      <c r="U160" s="777">
        <f t="shared" si="65"/>
        <v>0</v>
      </c>
      <c r="V160" s="776">
        <f t="shared" si="129"/>
        <v>158080</v>
      </c>
      <c r="W160" s="776">
        <f t="shared" si="130"/>
        <v>2055040</v>
      </c>
      <c r="X160" s="580">
        <v>1</v>
      </c>
      <c r="Y160" s="644">
        <f t="shared" si="66"/>
        <v>6</v>
      </c>
      <c r="Z160" s="645" t="str">
        <f t="shared" si="67"/>
        <v>Կ-1</v>
      </c>
      <c r="AA160" s="643">
        <f t="shared" si="68"/>
        <v>1.96</v>
      </c>
      <c r="AB160" s="776">
        <v>83200</v>
      </c>
      <c r="AC160" s="776">
        <f t="shared" si="69"/>
        <v>163072</v>
      </c>
      <c r="AD160" s="777">
        <f t="shared" si="70"/>
        <v>0</v>
      </c>
      <c r="AE160" s="776">
        <f t="shared" si="131"/>
        <v>163072</v>
      </c>
      <c r="AF160" s="776">
        <f t="shared" si="132"/>
        <v>2119936</v>
      </c>
      <c r="AG160" s="580">
        <v>1</v>
      </c>
      <c r="AH160" s="644">
        <f t="shared" si="71"/>
        <v>7</v>
      </c>
      <c r="AI160" s="645" t="str">
        <f t="shared" si="72"/>
        <v>Կ-1</v>
      </c>
      <c r="AJ160" s="643">
        <f t="shared" si="73"/>
        <v>1.96</v>
      </c>
      <c r="AK160" s="776">
        <v>83200</v>
      </c>
      <c r="AL160" s="776">
        <f t="shared" si="74"/>
        <v>163072</v>
      </c>
      <c r="AM160" s="777">
        <f t="shared" si="75"/>
        <v>0</v>
      </c>
      <c r="AN160" s="776">
        <f t="shared" si="133"/>
        <v>163072</v>
      </c>
      <c r="AO160" s="776">
        <f t="shared" si="134"/>
        <v>2119936</v>
      </c>
    </row>
    <row r="161" spans="1:41" s="760" customFormat="1" ht="14.25">
      <c r="A161" s="853">
        <v>119</v>
      </c>
      <c r="B161" s="903" t="s">
        <v>2312</v>
      </c>
      <c r="C161" s="904" t="s">
        <v>1961</v>
      </c>
      <c r="D161" s="904" t="s">
        <v>2274</v>
      </c>
      <c r="E161" s="903" t="s">
        <v>1238</v>
      </c>
      <c r="F161" s="853">
        <v>1</v>
      </c>
      <c r="G161" s="911">
        <v>3</v>
      </c>
      <c r="H161" s="915" t="s">
        <v>86</v>
      </c>
      <c r="I161" s="912">
        <f t="shared" si="125"/>
        <v>1.84</v>
      </c>
      <c r="J161" s="913">
        <v>83200</v>
      </c>
      <c r="K161" s="914">
        <f t="shared" ref="K161:K185" si="135">+J161*I161</f>
        <v>153088</v>
      </c>
      <c r="L161" s="915">
        <v>0</v>
      </c>
      <c r="M161" s="914">
        <f t="shared" si="126"/>
        <v>153088</v>
      </c>
      <c r="N161" s="914">
        <f t="shared" si="127"/>
        <v>1990144</v>
      </c>
      <c r="O161" s="580">
        <v>1</v>
      </c>
      <c r="P161" s="644">
        <f t="shared" si="128"/>
        <v>4</v>
      </c>
      <c r="Q161" s="645" t="str">
        <f t="shared" si="62"/>
        <v>Կ-1</v>
      </c>
      <c r="R161" s="643">
        <f t="shared" si="63"/>
        <v>1.9</v>
      </c>
      <c r="S161" s="776">
        <v>83200</v>
      </c>
      <c r="T161" s="776">
        <f t="shared" si="64"/>
        <v>158080</v>
      </c>
      <c r="U161" s="777">
        <f t="shared" si="65"/>
        <v>0</v>
      </c>
      <c r="V161" s="776">
        <f t="shared" si="129"/>
        <v>158080</v>
      </c>
      <c r="W161" s="776">
        <f t="shared" si="130"/>
        <v>2055040</v>
      </c>
      <c r="X161" s="580">
        <v>1</v>
      </c>
      <c r="Y161" s="644">
        <f t="shared" si="66"/>
        <v>5</v>
      </c>
      <c r="Z161" s="645" t="str">
        <f t="shared" si="67"/>
        <v>Կ-1</v>
      </c>
      <c r="AA161" s="643">
        <f t="shared" si="68"/>
        <v>1.9</v>
      </c>
      <c r="AB161" s="776">
        <v>83200</v>
      </c>
      <c r="AC161" s="776">
        <f t="shared" si="69"/>
        <v>158080</v>
      </c>
      <c r="AD161" s="777">
        <f t="shared" si="70"/>
        <v>0</v>
      </c>
      <c r="AE161" s="776">
        <f t="shared" si="131"/>
        <v>158080</v>
      </c>
      <c r="AF161" s="776">
        <f t="shared" si="132"/>
        <v>2055040</v>
      </c>
      <c r="AG161" s="580">
        <v>1</v>
      </c>
      <c r="AH161" s="644">
        <f t="shared" si="71"/>
        <v>6</v>
      </c>
      <c r="AI161" s="645" t="str">
        <f t="shared" si="72"/>
        <v>Կ-1</v>
      </c>
      <c r="AJ161" s="643">
        <f t="shared" si="73"/>
        <v>1.96</v>
      </c>
      <c r="AK161" s="776">
        <v>83200</v>
      </c>
      <c r="AL161" s="776">
        <f t="shared" si="74"/>
        <v>163072</v>
      </c>
      <c r="AM161" s="777">
        <f t="shared" si="75"/>
        <v>0</v>
      </c>
      <c r="AN161" s="776">
        <f t="shared" si="133"/>
        <v>163072</v>
      </c>
      <c r="AO161" s="776">
        <f t="shared" si="134"/>
        <v>2119936</v>
      </c>
    </row>
    <row r="162" spans="1:41" s="760" customFormat="1" ht="14.25">
      <c r="A162" s="853">
        <v>120</v>
      </c>
      <c r="B162" s="903" t="s">
        <v>1624</v>
      </c>
      <c r="C162" s="904" t="s">
        <v>1961</v>
      </c>
      <c r="D162" s="904" t="s">
        <v>2301</v>
      </c>
      <c r="E162" s="903" t="s">
        <v>1238</v>
      </c>
      <c r="F162" s="853">
        <v>1</v>
      </c>
      <c r="G162" s="911">
        <v>4</v>
      </c>
      <c r="H162" s="915" t="s">
        <v>86</v>
      </c>
      <c r="I162" s="912">
        <f t="shared" si="125"/>
        <v>1.9</v>
      </c>
      <c r="J162" s="913">
        <v>83200</v>
      </c>
      <c r="K162" s="914">
        <f t="shared" si="135"/>
        <v>158080</v>
      </c>
      <c r="L162" s="915">
        <v>0</v>
      </c>
      <c r="M162" s="914">
        <f t="shared" si="126"/>
        <v>158080</v>
      </c>
      <c r="N162" s="914">
        <f t="shared" si="127"/>
        <v>2055040</v>
      </c>
      <c r="O162" s="580">
        <v>1</v>
      </c>
      <c r="P162" s="644">
        <f t="shared" si="128"/>
        <v>5</v>
      </c>
      <c r="Q162" s="645" t="str">
        <f t="shared" si="62"/>
        <v>Կ-1</v>
      </c>
      <c r="R162" s="643">
        <f t="shared" si="63"/>
        <v>1.9</v>
      </c>
      <c r="S162" s="776">
        <v>83200</v>
      </c>
      <c r="T162" s="776">
        <f t="shared" si="64"/>
        <v>158080</v>
      </c>
      <c r="U162" s="777">
        <f t="shared" si="65"/>
        <v>0</v>
      </c>
      <c r="V162" s="776">
        <f t="shared" si="129"/>
        <v>158080</v>
      </c>
      <c r="W162" s="776">
        <f t="shared" si="130"/>
        <v>2055040</v>
      </c>
      <c r="X162" s="580">
        <v>1</v>
      </c>
      <c r="Y162" s="644">
        <f t="shared" si="66"/>
        <v>6</v>
      </c>
      <c r="Z162" s="645" t="str">
        <f t="shared" si="67"/>
        <v>Կ-1</v>
      </c>
      <c r="AA162" s="643">
        <f t="shared" si="68"/>
        <v>1.96</v>
      </c>
      <c r="AB162" s="776">
        <v>83200</v>
      </c>
      <c r="AC162" s="776">
        <f t="shared" si="69"/>
        <v>163072</v>
      </c>
      <c r="AD162" s="777">
        <f t="shared" si="70"/>
        <v>0</v>
      </c>
      <c r="AE162" s="776">
        <f t="shared" si="131"/>
        <v>163072</v>
      </c>
      <c r="AF162" s="776">
        <f t="shared" si="132"/>
        <v>2119936</v>
      </c>
      <c r="AG162" s="580">
        <v>1</v>
      </c>
      <c r="AH162" s="644">
        <f t="shared" si="71"/>
        <v>7</v>
      </c>
      <c r="AI162" s="645" t="str">
        <f t="shared" si="72"/>
        <v>Կ-1</v>
      </c>
      <c r="AJ162" s="643">
        <f t="shared" si="73"/>
        <v>1.96</v>
      </c>
      <c r="AK162" s="776">
        <v>83200</v>
      </c>
      <c r="AL162" s="776">
        <f t="shared" si="74"/>
        <v>163072</v>
      </c>
      <c r="AM162" s="777">
        <f t="shared" si="75"/>
        <v>0</v>
      </c>
      <c r="AN162" s="776">
        <f t="shared" si="133"/>
        <v>163072</v>
      </c>
      <c r="AO162" s="776">
        <f t="shared" si="134"/>
        <v>2119936</v>
      </c>
    </row>
    <row r="163" spans="1:41" s="760" customFormat="1" ht="14.25">
      <c r="A163" s="853">
        <v>121</v>
      </c>
      <c r="B163" s="903" t="s">
        <v>2763</v>
      </c>
      <c r="C163" s="904" t="s">
        <v>1960</v>
      </c>
      <c r="D163" s="904" t="s">
        <v>2273</v>
      </c>
      <c r="E163" s="903" t="s">
        <v>1238</v>
      </c>
      <c r="F163" s="853">
        <v>1</v>
      </c>
      <c r="G163" s="911">
        <v>3</v>
      </c>
      <c r="H163" s="915" t="s">
        <v>86</v>
      </c>
      <c r="I163" s="912">
        <f t="shared" si="125"/>
        <v>1.84</v>
      </c>
      <c r="J163" s="913">
        <v>83200</v>
      </c>
      <c r="K163" s="914">
        <f t="shared" si="135"/>
        <v>153088</v>
      </c>
      <c r="L163" s="915">
        <v>0</v>
      </c>
      <c r="M163" s="914">
        <f t="shared" si="126"/>
        <v>153088</v>
      </c>
      <c r="N163" s="914">
        <f t="shared" si="127"/>
        <v>1990144</v>
      </c>
      <c r="O163" s="580">
        <v>1</v>
      </c>
      <c r="P163" s="644">
        <f t="shared" si="128"/>
        <v>4</v>
      </c>
      <c r="Q163" s="645" t="str">
        <f t="shared" si="62"/>
        <v>Կ-1</v>
      </c>
      <c r="R163" s="643">
        <f t="shared" si="63"/>
        <v>1.9</v>
      </c>
      <c r="S163" s="776">
        <v>83200</v>
      </c>
      <c r="T163" s="776">
        <f t="shared" si="64"/>
        <v>158080</v>
      </c>
      <c r="U163" s="777">
        <f t="shared" si="65"/>
        <v>0</v>
      </c>
      <c r="V163" s="776">
        <f t="shared" si="129"/>
        <v>158080</v>
      </c>
      <c r="W163" s="776">
        <f t="shared" si="130"/>
        <v>2055040</v>
      </c>
      <c r="X163" s="580">
        <v>1</v>
      </c>
      <c r="Y163" s="644">
        <f t="shared" si="66"/>
        <v>5</v>
      </c>
      <c r="Z163" s="645" t="str">
        <f t="shared" si="67"/>
        <v>Կ-1</v>
      </c>
      <c r="AA163" s="643">
        <f t="shared" si="68"/>
        <v>1.9</v>
      </c>
      <c r="AB163" s="776">
        <v>83200</v>
      </c>
      <c r="AC163" s="776">
        <f t="shared" si="69"/>
        <v>158080</v>
      </c>
      <c r="AD163" s="777">
        <f t="shared" si="70"/>
        <v>0</v>
      </c>
      <c r="AE163" s="776">
        <f t="shared" si="131"/>
        <v>158080</v>
      </c>
      <c r="AF163" s="776">
        <f t="shared" si="132"/>
        <v>2055040</v>
      </c>
      <c r="AG163" s="580">
        <v>1</v>
      </c>
      <c r="AH163" s="644">
        <f t="shared" si="71"/>
        <v>6</v>
      </c>
      <c r="AI163" s="645" t="str">
        <f t="shared" si="72"/>
        <v>Կ-1</v>
      </c>
      <c r="AJ163" s="643">
        <f t="shared" si="73"/>
        <v>1.96</v>
      </c>
      <c r="AK163" s="776">
        <v>83200</v>
      </c>
      <c r="AL163" s="776">
        <f t="shared" si="74"/>
        <v>163072</v>
      </c>
      <c r="AM163" s="777">
        <f t="shared" si="75"/>
        <v>0</v>
      </c>
      <c r="AN163" s="776">
        <f t="shared" si="133"/>
        <v>163072</v>
      </c>
      <c r="AO163" s="776">
        <f t="shared" si="134"/>
        <v>2119936</v>
      </c>
    </row>
    <row r="164" spans="1:41" s="760" customFormat="1" ht="14.25">
      <c r="A164" s="853">
        <v>122</v>
      </c>
      <c r="B164" s="903" t="s">
        <v>3289</v>
      </c>
      <c r="C164" s="904" t="s">
        <v>1960</v>
      </c>
      <c r="D164" s="904" t="s">
        <v>2286</v>
      </c>
      <c r="E164" s="903" t="s">
        <v>1238</v>
      </c>
      <c r="F164" s="853">
        <v>1</v>
      </c>
      <c r="G164" s="911">
        <v>1</v>
      </c>
      <c r="H164" s="915" t="s">
        <v>86</v>
      </c>
      <c r="I164" s="912">
        <f>IF(F164&lt;1,0,IF(H164="Բ-1",IF(G164=0,6.94,IF(G164=1,7.17,IF(G164=2,7.41,IF(G164=3,7.66,IF(OR(G164=5,G164=4),7.92,IF(OR(G164=6,G164=7),8.18,IF(OR(G164=8,G164=9),8.46,IF(OR(G164=10,G164=11,G164=12),8.74,IF(OR(G164=13,G164=14,G164=15),9.03,IF(OR(G164=16,G164=17,G164=18),9.33,9.65)))))))))),IF(H164="Բ-2", IF(G164=0,5.71,IF(G164=1,5.89,IF(G164=2,6.09,IF(G164=3,6.29,IF(OR(G164=5,G164=4),6.5,IF(OR(G164=6,G164=7),6.72,IF(OR(G164=8,G164=9),6.94,IF(OR(G164=10,G164=11,G164=12),7.17,IF(OR(G164=13,G164=14,G164=15),7.41,IF(OR(G164=16,G164=17,G164=18),7.65,7.91)))))))))), IF(H164="Գ-1", IF(G164=0,4.7,IF(G164=1,4.86,IF(G164=2,5.01,IF(G164=3,5.18,IF(OR(G164=5,G164=4),5.35,IF(OR(G164=6,G164=7),5.52,IF(OR(G164=8,G164=9),5.71,IF(OR(G164=10,G164=11,G164=12),5.89,IF(OR(G164=13,G164=14,G164=15),6.09,IF(OR(G164=16,G164=17,G164=18),6.29,6.49)))))))))), IF(H164="Գ-2", IF(G164=0,3.88,IF(G164=1,4.01,IF(G164=2,4.14,IF(G164=3,4.27,IF(OR(G164=5,G164=4),4.41,IF(OR(G164=6,G164=7),4.55,IF(OR(G164=8,G164=9),4.7,IF(OR(G164=10,G164=11,G164=12),4.85,IF(OR(G164=13,G164=14,G164=15),5.01,IF(OR(G164=16,G164=17,G164=18),5.17,5.34)))))))))), IF(H164="Գ-3", IF(G164=0,3.21,IF(G164=1,3.31,IF(G164=2,3.42,IF(G164=3,3.53,IF(OR(G164=5,G164=4),3.64,IF(OR(G164=6,G164=7),3.76,IF(OR(G164=8,G164=9),3.88,IF(OR(G164=10,G164=11,G164=12),4.01,IF(OR(G164=13,G164=14,G164=15),4.13,IF(OR(G164=16,G164=17,G164=18),4.27,4.4)))))))))), IF(H164="Ա-1", IF(G164=0,2.66,IF(G164=1,2.75,IF(G164=2,2.83,IF(G164=3,2.92,IF(OR(G164=5,G164=4),3.02,IF(OR(G164=6,G164=7),3.11,IF(OR(G164=8,G164=9),3.21,IF(OR(G164=10,G164=11,G164=12),3.31,IF(OR(G164=13,G164=14,G164=15),3.42,IF(OR(G164=16,G164=17,G164=18),3.53,3.64)))))))))), IF(H164="Ա-2", IF(G164=0,2.28,IF(G164=1,2.35,IF(G164=2,2.43,IF(G164=3,2.5,IF(OR(G164=5,G164=4),2.58,IF(OR(G164=6,G164=7),2.66,IF(OR(G164=8,G164=9),2.75,IF(OR(G164=10,G164=11,G164=12),2.83,IF(OR(G164=13,G164=14,G164=15),2.92,IF(OR(G164=16,G164=17,G164=18),3.01,3.11)))))))))),IF(H164="Ա-3", IF(G164=0,1.96,IF(G164=1,2.02,IF(G164=2,2.08,IF(G164=3,2.15,IF(OR(G164=5,G164=4),2.21,IF(OR(G164=6,G164=7),2.28,IF(OR(G164=8,G164=9),2.35,IF(OR(G164=10,G164=11,G164=12),2.42,IF(OR(G164=13,G164=14,G164=15),2.5,IF(OR(G164=16,G164=17,G164=18),2.58,2.66)))))))))), IF(H164="Կ-1", IF(G164=0,1.68,IF(G164=1,1.73,IF(G164=2,1.79,IF(G164=3,1.84,IF(OR(G164=5,G164=4),1.9,IF(OR(G164=6,G164=7),1.96,IF(OR(G164=8,G164=9),2.02,IF(OR(G164=10,G164=11,G164=12),2.08,IF(OR(G164=13,G164=14,G164=15),2.14,IF(OR(G164=16,G164=17,G164=18),2.21,2.28)))))))))), IF(H164="Կ-2", IF(G164=0,1.45,IF(G164=1,1.49,IF(G164=2,1.54,IF(G164=3,1.59,IF(OR(G164=5,G164=4),1.63,IF(OR(G164=6,G164=7),1.68,IF(OR(G164=8,G164=9),1.73,IF(OR(G164=10,G164=11,G164=12),1.79,IF(OR(G164=13,G164=14,G164=15),1.84,IF(OR(G164=16,G164=17,G164=18),1.9,1.95)))))))))),IF(H164="Կ-3", IF(G164=0,1.25,IF(G164=1,1.29,IF(G164=2,1.33,IF(G164=3,1.37,IF(OR(G164=5,G164=4),1.41,IF(OR(G164=6,G164=7),1.45,IF(OR(G164=8,G164=9),1.49,IF(OR(G164=10,G164=11,G164=12),1.54,IF(OR(G164=13,G164=14,G164=15),1.58,IF(OR(G164=16,G164=17,G164=18),1.63,1.68)))))))))), "Error"))))))))))))</f>
        <v>1.73</v>
      </c>
      <c r="J164" s="913">
        <v>83200</v>
      </c>
      <c r="K164" s="914">
        <f t="shared" si="135"/>
        <v>143936</v>
      </c>
      <c r="L164" s="915">
        <v>0</v>
      </c>
      <c r="M164" s="914">
        <f>+L164+K164</f>
        <v>143936</v>
      </c>
      <c r="N164" s="914">
        <f>+M164*13</f>
        <v>1871168</v>
      </c>
      <c r="O164" s="580">
        <v>1</v>
      </c>
      <c r="P164" s="644">
        <f>+G164+1</f>
        <v>2</v>
      </c>
      <c r="Q164" s="645" t="str">
        <f>+H164</f>
        <v>Կ-1</v>
      </c>
      <c r="R164" s="643">
        <f>IF(O164&lt;1,0,IF(Q164="Բ-1",IF(P164=0,6.94,IF(P164=1,7.17,IF(P164=2,7.41,IF(P164=3,7.66,IF(OR(P164=5,P164=4),7.92,IF(OR(P164=6,P164=7),8.18,IF(OR(P164=8,P164=9),8.46,IF(OR(P164=10,P164=11,P164=12),8.74,IF(OR(P164=13,P164=14,P164=15),9.03,IF(OR(P164=16,P164=17,P164=18),9.33,9.65)))))))))),IF(Q164="Բ-2", IF(P164=0,5.71,IF(P164=1,5.89,IF(P164=2,6.09,IF(P164=3,6.29,IF(OR(P164=5,P164=4),6.5,IF(OR(P164=6,P164=7),6.72,IF(OR(P164=8,P164=9),6.94,IF(OR(P164=10,P164=11,P164=12),7.17,IF(OR(P164=13,P164=14,P164=15),7.41,IF(OR(P164=16,P164=17,P164=18),7.65,7.91)))))))))), IF(Q164="Գ-1", IF(P164=0,4.7,IF(P164=1,4.86,IF(P164=2,5.01,IF(P164=3,5.18,IF(OR(P164=5,P164=4),5.35,IF(OR(P164=6,P164=7),5.52,IF(OR(P164=8,P164=9),5.71,IF(OR(P164=10,P164=11,P164=12),5.89,IF(OR(P164=13,P164=14,P164=15),6.09,IF(OR(P164=16,P164=17,P164=18),6.29,6.49)))))))))), IF(Q164="Գ-2", IF(P164=0,3.88,IF(P164=1,4.01,IF(P164=2,4.14,IF(P164=3,4.27,IF(OR(P164=5,P164=4),4.41,IF(OR(P164=6,P164=7),4.55,IF(OR(P164=8,P164=9),4.7,IF(OR(P164=10,P164=11,P164=12),4.85,IF(OR(P164=13,P164=14,P164=15),5.01,IF(OR(P164=16,P164=17,P164=18),5.17,5.34)))))))))), IF(Q164="Գ-3", IF(P164=0,3.21,IF(P164=1,3.31,IF(P164=2,3.42,IF(P164=3,3.53,IF(OR(P164=5,P164=4),3.64,IF(OR(P164=6,P164=7),3.76,IF(OR(P164=8,P164=9),3.88,IF(OR(P164=10,P164=11,P164=12),4.01,IF(OR(P164=13,P164=14,P164=15),4.13,IF(OR(P164=16,P164=17,P164=18),4.27,4.4)))))))))), IF(Q164="Ա-1", IF(P164=0,2.66,IF(P164=1,2.75,IF(P164=2,2.83,IF(P164=3,2.92,IF(OR(P164=5,P164=4),3.02,IF(OR(P164=6,P164=7),3.11,IF(OR(P164=8,P164=9),3.21,IF(OR(P164=10,P164=11,P164=12),3.31,IF(OR(P164=13,P164=14,P164=15),3.42,IF(OR(P164=16,P164=17,P164=18),3.53,3.64)))))))))), IF(Q164="Ա-2", IF(P164=0,2.28,IF(P164=1,2.35,IF(P164=2,2.43,IF(P164=3,2.5,IF(OR(P164=5,P164=4),2.58,IF(OR(P164=6,P164=7),2.66,IF(OR(P164=8,P164=9),2.75,IF(OR(P164=10,P164=11,P164=12),2.83,IF(OR(P164=13,P164=14,P164=15),2.92,IF(OR(P164=16,P164=17,P164=18),3.01,3.11)))))))))),IF(Q164="Ա-3", IF(P164=0,1.96,IF(P164=1,2.02,IF(P164=2,2.08,IF(P164=3,2.15,IF(OR(P164=5,P164=4),2.21,IF(OR(P164=6,P164=7),2.28,IF(OR(P164=8,P164=9),2.35,IF(OR(P164=10,P164=11,P164=12),2.42,IF(OR(P164=13,P164=14,P164=15),2.5,IF(OR(P164=16,P164=17,P164=18),2.58,2.66)))))))))), IF(Q164="Կ-1", IF(P164=0,1.68,IF(P164=1,1.73,IF(P164=2,1.79,IF(P164=3,1.84,IF(OR(P164=5,P164=4),1.9,IF(OR(P164=6,P164=7),1.96,IF(OR(P164=8,P164=9),2.02,IF(OR(P164=10,P164=11,P164=12),2.08,IF(OR(P164=13,P164=14,P164=15),2.14,IF(OR(P164=16,P164=17,P164=18),2.21,2.28)))))))))), IF(Q164="Կ-2", IF(P164=0,1.45,IF(P164=1,1.49,IF(P164=2,1.54,IF(P164=3,1.59,IF(OR(P164=5,P164=4),1.63,IF(OR(P164=6,P164=7),1.68,IF(OR(P164=8,P164=9),1.73,IF(OR(P164=10,P164=11,P164=12),1.79,IF(OR(P164=13,P164=14,P164=15),1.84,IF(OR(P164=16,P164=17,P164=18),1.9,1.95)))))))))),IF(Q164="Կ-3", IF(P164=0,1.25,IF(P164=1,1.29,IF(P164=2,1.33,IF(P164=3,1.37,IF(OR(P164=5,P164=4),1.41,IF(OR(P164=6,P164=7),1.45,IF(OR(P164=8,P164=9),1.49,IF(OR(P164=10,P164=11,P164=12),1.54,IF(OR(P164=13,P164=14,P164=15),1.58,IF(OR(P164=16,P164=17,P164=18),1.63,1.68)))))))))), "Error"))))))))))))</f>
        <v>1.79</v>
      </c>
      <c r="S164" s="776">
        <v>83200</v>
      </c>
      <c r="T164" s="776">
        <f>+S164*R164</f>
        <v>148928</v>
      </c>
      <c r="U164" s="777">
        <f>+L164</f>
        <v>0</v>
      </c>
      <c r="V164" s="776">
        <f>+U164+T164</f>
        <v>148928</v>
      </c>
      <c r="W164" s="776">
        <f>+V164*13</f>
        <v>1936064</v>
      </c>
      <c r="X164" s="580">
        <v>1</v>
      </c>
      <c r="Y164" s="644">
        <f>+P164+1</f>
        <v>3</v>
      </c>
      <c r="Z164" s="645" t="str">
        <f>+Q164</f>
        <v>Կ-1</v>
      </c>
      <c r="AA164" s="643">
        <f>IF(X164&lt;1,0,IF(Z164="Բ-1",IF(Y164=0,6.94,IF(Y164=1,7.17,IF(Y164=2,7.41,IF(Y164=3,7.66,IF(OR(Y164=5,Y164=4),7.92,IF(OR(Y164=6,Y164=7),8.18,IF(OR(Y164=8,Y164=9),8.46,IF(OR(Y164=10,Y164=11,Y164=12),8.74,IF(OR(Y164=13,Y164=14,Y164=15),9.03,IF(OR(Y164=16,Y164=17,Y164=18),9.33,9.65)))))))))),IF(Z164="Բ-2", IF(Y164=0,5.71,IF(Y164=1,5.89,IF(Y164=2,6.09,IF(Y164=3,6.29,IF(OR(Y164=5,Y164=4),6.5,IF(OR(Y164=6,Y164=7),6.72,IF(OR(Y164=8,Y164=9),6.94,IF(OR(Y164=10,Y164=11,Y164=12),7.17,IF(OR(Y164=13,Y164=14,Y164=15),7.41,IF(OR(Y164=16,Y164=17,Y164=18),7.65,7.91)))))))))), IF(Z164="Գ-1", IF(Y164=0,4.7,IF(Y164=1,4.86,IF(Y164=2,5.01,IF(Y164=3,5.18,IF(OR(Y164=5,Y164=4),5.35,IF(OR(Y164=6,Y164=7),5.52,IF(OR(Y164=8,Y164=9),5.71,IF(OR(Y164=10,Y164=11,Y164=12),5.89,IF(OR(Y164=13,Y164=14,Y164=15),6.09,IF(OR(Y164=16,Y164=17,Y164=18),6.29,6.49)))))))))), IF(Z164="Գ-2", IF(Y164=0,3.88,IF(Y164=1,4.01,IF(Y164=2,4.14,IF(Y164=3,4.27,IF(OR(Y164=5,Y164=4),4.41,IF(OR(Y164=6,Y164=7),4.55,IF(OR(Y164=8,Y164=9),4.7,IF(OR(Y164=10,Y164=11,Y164=12),4.85,IF(OR(Y164=13,Y164=14,Y164=15),5.01,IF(OR(Y164=16,Y164=17,Y164=18),5.17,5.34)))))))))), IF(Z164="Գ-3", IF(Y164=0,3.21,IF(Y164=1,3.31,IF(Y164=2,3.42,IF(Y164=3,3.53,IF(OR(Y164=5,Y164=4),3.64,IF(OR(Y164=6,Y164=7),3.76,IF(OR(Y164=8,Y164=9),3.88,IF(OR(Y164=10,Y164=11,Y164=12),4.01,IF(OR(Y164=13,Y164=14,Y164=15),4.13,IF(OR(Y164=16,Y164=17,Y164=18),4.27,4.4)))))))))), IF(Z164="Ա-1", IF(Y164=0,2.66,IF(Y164=1,2.75,IF(Y164=2,2.83,IF(Y164=3,2.92,IF(OR(Y164=5,Y164=4),3.02,IF(OR(Y164=6,Y164=7),3.11,IF(OR(Y164=8,Y164=9),3.21,IF(OR(Y164=10,Y164=11,Y164=12),3.31,IF(OR(Y164=13,Y164=14,Y164=15),3.42,IF(OR(Y164=16,Y164=17,Y164=18),3.53,3.64)))))))))), IF(Z164="Ա-2", IF(Y164=0,2.28,IF(Y164=1,2.35,IF(Y164=2,2.43,IF(Y164=3,2.5,IF(OR(Y164=5,Y164=4),2.58,IF(OR(Y164=6,Y164=7),2.66,IF(OR(Y164=8,Y164=9),2.75,IF(OR(Y164=10,Y164=11,Y164=12),2.83,IF(OR(Y164=13,Y164=14,Y164=15),2.92,IF(OR(Y164=16,Y164=17,Y164=18),3.01,3.11)))))))))),IF(Z164="Ա-3", IF(Y164=0,1.96,IF(Y164=1,2.02,IF(Y164=2,2.08,IF(Y164=3,2.15,IF(OR(Y164=5,Y164=4),2.21,IF(OR(Y164=6,Y164=7),2.28,IF(OR(Y164=8,Y164=9),2.35,IF(OR(Y164=10,Y164=11,Y164=12),2.42,IF(OR(Y164=13,Y164=14,Y164=15),2.5,IF(OR(Y164=16,Y164=17,Y164=18),2.58,2.66)))))))))), IF(Z164="Կ-1", IF(Y164=0,1.68,IF(Y164=1,1.73,IF(Y164=2,1.79,IF(Y164=3,1.84,IF(OR(Y164=5,Y164=4),1.9,IF(OR(Y164=6,Y164=7),1.96,IF(OR(Y164=8,Y164=9),2.02,IF(OR(Y164=10,Y164=11,Y164=12),2.08,IF(OR(Y164=13,Y164=14,Y164=15),2.14,IF(OR(Y164=16,Y164=17,Y164=18),2.21,2.28)))))))))), IF(Z164="Կ-2", IF(Y164=0,1.45,IF(Y164=1,1.49,IF(Y164=2,1.54,IF(Y164=3,1.59,IF(OR(Y164=5,Y164=4),1.63,IF(OR(Y164=6,Y164=7),1.68,IF(OR(Y164=8,Y164=9),1.73,IF(OR(Y164=10,Y164=11,Y164=12),1.79,IF(OR(Y164=13,Y164=14,Y164=15),1.84,IF(OR(Y164=16,Y164=17,Y164=18),1.9,1.95)))))))))),IF(Z164="Կ-3", IF(Y164=0,1.25,IF(Y164=1,1.29,IF(Y164=2,1.33,IF(Y164=3,1.37,IF(OR(Y164=5,Y164=4),1.41,IF(OR(Y164=6,Y164=7),1.45,IF(OR(Y164=8,Y164=9),1.49,IF(OR(Y164=10,Y164=11,Y164=12),1.54,IF(OR(Y164=13,Y164=14,Y164=15),1.58,IF(OR(Y164=16,Y164=17,Y164=18),1.63,1.68)))))))))), "Error"))))))))))))</f>
        <v>1.84</v>
      </c>
      <c r="AB164" s="776">
        <v>83200</v>
      </c>
      <c r="AC164" s="776">
        <f>+AB164*AA164</f>
        <v>153088</v>
      </c>
      <c r="AD164" s="777">
        <f>+U164</f>
        <v>0</v>
      </c>
      <c r="AE164" s="776">
        <f>+AD164+AC164</f>
        <v>153088</v>
      </c>
      <c r="AF164" s="776">
        <f>+AE164*13</f>
        <v>1990144</v>
      </c>
      <c r="AG164" s="580">
        <v>1</v>
      </c>
      <c r="AH164" s="644">
        <f>+Y164+1</f>
        <v>4</v>
      </c>
      <c r="AI164" s="645" t="str">
        <f>+Z164</f>
        <v>Կ-1</v>
      </c>
      <c r="AJ164" s="643">
        <f>IF(AG164&lt;1,0,IF(AI164="Բ-1",IF(AH164=0,6.94,IF(AH164=1,7.17,IF(AH164=2,7.41,IF(AH164=3,7.66,IF(OR(AH164=5,AH164=4),7.92,IF(OR(AH164=6,AH164=7),8.18,IF(OR(AH164=8,AH164=9),8.46,IF(OR(AH164=10,AH164=11,AH164=12),8.74,IF(OR(AH164=13,AH164=14,AH164=15),9.03,IF(OR(AH164=16,AH164=17,AH164=18),9.33,9.65)))))))))),IF(AI164="Բ-2", IF(AH164=0,5.71,IF(AH164=1,5.89,IF(AH164=2,6.09,IF(AH164=3,6.29,IF(OR(AH164=5,AH164=4),6.5,IF(OR(AH164=6,AH164=7),6.72,IF(OR(AH164=8,AH164=9),6.94,IF(OR(AH164=10,AH164=11,AH164=12),7.17,IF(OR(AH164=13,AH164=14,AH164=15),7.41,IF(OR(AH164=16,AH164=17,AH164=18),7.65,7.91)))))))))), IF(AI164="Գ-1", IF(AH164=0,4.7,IF(AH164=1,4.86,IF(AH164=2,5.01,IF(AH164=3,5.18,IF(OR(AH164=5,AH164=4),5.35,IF(OR(AH164=6,AH164=7),5.52,IF(OR(AH164=8,AH164=9),5.71,IF(OR(AH164=10,AH164=11,AH164=12),5.89,IF(OR(AH164=13,AH164=14,AH164=15),6.09,IF(OR(AH164=16,AH164=17,AH164=18),6.29,6.49)))))))))), IF(AI164="Գ-2", IF(AH164=0,3.88,IF(AH164=1,4.01,IF(AH164=2,4.14,IF(AH164=3,4.27,IF(OR(AH164=5,AH164=4),4.41,IF(OR(AH164=6,AH164=7),4.55,IF(OR(AH164=8,AH164=9),4.7,IF(OR(AH164=10,AH164=11,AH164=12),4.85,IF(OR(AH164=13,AH164=14,AH164=15),5.01,IF(OR(AH164=16,AH164=17,AH164=18),5.17,5.34)))))))))), IF(AI164="Գ-3", IF(AH164=0,3.21,IF(AH164=1,3.31,IF(AH164=2,3.42,IF(AH164=3,3.53,IF(OR(AH164=5,AH164=4),3.64,IF(OR(AH164=6,AH164=7),3.76,IF(OR(AH164=8,AH164=9),3.88,IF(OR(AH164=10,AH164=11,AH164=12),4.01,IF(OR(AH164=13,AH164=14,AH164=15),4.13,IF(OR(AH164=16,AH164=17,AH164=18),4.27,4.4)))))))))), IF(AI164="Ա-1", IF(AH164=0,2.66,IF(AH164=1,2.75,IF(AH164=2,2.83,IF(AH164=3,2.92,IF(OR(AH164=5,AH164=4),3.02,IF(OR(AH164=6,AH164=7),3.11,IF(OR(AH164=8,AH164=9),3.21,IF(OR(AH164=10,AH164=11,AH164=12),3.31,IF(OR(AH164=13,AH164=14,AH164=15),3.42,IF(OR(AH164=16,AH164=17,AH164=18),3.53,3.64)))))))))), IF(AI164="Ա-2", IF(AH164=0,2.28,IF(AH164=1,2.35,IF(AH164=2,2.43,IF(AH164=3,2.5,IF(OR(AH164=5,AH164=4),2.58,IF(OR(AH164=6,AH164=7),2.66,IF(OR(AH164=8,AH164=9),2.75,IF(OR(AH164=10,AH164=11,AH164=12),2.83,IF(OR(AH164=13,AH164=14,AH164=15),2.92,IF(OR(AH164=16,AH164=17,AH164=18),3.01,3.11)))))))))),IF(AI164="Ա-3", IF(AH164=0,1.96,IF(AH164=1,2.02,IF(AH164=2,2.08,IF(AH164=3,2.15,IF(OR(AH164=5,AH164=4),2.21,IF(OR(AH164=6,AH164=7),2.28,IF(OR(AH164=8,AH164=9),2.35,IF(OR(AH164=10,AH164=11,AH164=12),2.42,IF(OR(AH164=13,AH164=14,AH164=15),2.5,IF(OR(AH164=16,AH164=17,AH164=18),2.58,2.66)))))))))), IF(AI164="Կ-1", IF(AH164=0,1.68,IF(AH164=1,1.73,IF(AH164=2,1.79,IF(AH164=3,1.84,IF(OR(AH164=5,AH164=4),1.9,IF(OR(AH164=6,AH164=7),1.96,IF(OR(AH164=8,AH164=9),2.02,IF(OR(AH164=10,AH164=11,AH164=12),2.08,IF(OR(AH164=13,AH164=14,AH164=15),2.14,IF(OR(AH164=16,AH164=17,AH164=18),2.21,2.28)))))))))), IF(AI164="Կ-2", IF(AH164=0,1.45,IF(AH164=1,1.49,IF(AH164=2,1.54,IF(AH164=3,1.59,IF(OR(AH164=5,AH164=4),1.63,IF(OR(AH164=6,AH164=7),1.68,IF(OR(AH164=8,AH164=9),1.73,IF(OR(AH164=10,AH164=11,AH164=12),1.79,IF(OR(AH164=13,AH164=14,AH164=15),1.84,IF(OR(AH164=16,AH164=17,AH164=18),1.9,1.95)))))))))),IF(AI164="Կ-3", IF(AH164=0,1.25,IF(AH164=1,1.29,IF(AH164=2,1.33,IF(AH164=3,1.37,IF(OR(AH164=5,AH164=4),1.41,IF(OR(AH164=6,AH164=7),1.45,IF(OR(AH164=8,AH164=9),1.49,IF(OR(AH164=10,AH164=11,AH164=12),1.54,IF(OR(AH164=13,AH164=14,AH164=15),1.58,IF(OR(AH164=16,AH164=17,AH164=18),1.63,1.68)))))))))), "Error"))))))))))))</f>
        <v>1.9</v>
      </c>
      <c r="AK164" s="776">
        <v>83200</v>
      </c>
      <c r="AL164" s="776">
        <f>+AK164*AJ164</f>
        <v>158080</v>
      </c>
      <c r="AM164" s="777">
        <f>+AD164</f>
        <v>0</v>
      </c>
      <c r="AN164" s="776">
        <f>+AM164+AL164</f>
        <v>158080</v>
      </c>
      <c r="AO164" s="776">
        <f>+AN164*13</f>
        <v>2055040</v>
      </c>
    </row>
    <row r="165" spans="1:41" s="760" customFormat="1" ht="14.25">
      <c r="A165" s="853">
        <v>123</v>
      </c>
      <c r="B165" s="903" t="s">
        <v>3290</v>
      </c>
      <c r="C165" s="904" t="s">
        <v>1960</v>
      </c>
      <c r="D165" s="904" t="s">
        <v>2370</v>
      </c>
      <c r="E165" s="903" t="s">
        <v>1238</v>
      </c>
      <c r="F165" s="853">
        <v>1</v>
      </c>
      <c r="G165" s="911">
        <v>1</v>
      </c>
      <c r="H165" s="915" t="s">
        <v>86</v>
      </c>
      <c r="I165" s="912">
        <f t="shared" si="125"/>
        <v>1.73</v>
      </c>
      <c r="J165" s="913">
        <v>83200</v>
      </c>
      <c r="K165" s="914">
        <f t="shared" si="135"/>
        <v>143936</v>
      </c>
      <c r="L165" s="915">
        <v>0</v>
      </c>
      <c r="M165" s="914">
        <f t="shared" si="126"/>
        <v>143936</v>
      </c>
      <c r="N165" s="914">
        <f t="shared" si="127"/>
        <v>1871168</v>
      </c>
      <c r="O165" s="580">
        <v>1</v>
      </c>
      <c r="P165" s="644">
        <f t="shared" si="128"/>
        <v>2</v>
      </c>
      <c r="Q165" s="645" t="str">
        <f t="shared" si="62"/>
        <v>Կ-1</v>
      </c>
      <c r="R165" s="643">
        <f t="shared" si="63"/>
        <v>1.79</v>
      </c>
      <c r="S165" s="776">
        <v>83200</v>
      </c>
      <c r="T165" s="776">
        <f t="shared" si="64"/>
        <v>148928</v>
      </c>
      <c r="U165" s="777">
        <f t="shared" si="65"/>
        <v>0</v>
      </c>
      <c r="V165" s="776">
        <f t="shared" si="129"/>
        <v>148928</v>
      </c>
      <c r="W165" s="776">
        <f t="shared" si="130"/>
        <v>1936064</v>
      </c>
      <c r="X165" s="580">
        <v>1</v>
      </c>
      <c r="Y165" s="644">
        <f t="shared" si="66"/>
        <v>3</v>
      </c>
      <c r="Z165" s="645" t="str">
        <f t="shared" si="67"/>
        <v>Կ-1</v>
      </c>
      <c r="AA165" s="643">
        <f t="shared" si="68"/>
        <v>1.84</v>
      </c>
      <c r="AB165" s="776">
        <v>83200</v>
      </c>
      <c r="AC165" s="776">
        <f t="shared" si="69"/>
        <v>153088</v>
      </c>
      <c r="AD165" s="777">
        <f t="shared" si="70"/>
        <v>0</v>
      </c>
      <c r="AE165" s="776">
        <f t="shared" si="131"/>
        <v>153088</v>
      </c>
      <c r="AF165" s="776">
        <f t="shared" si="132"/>
        <v>1990144</v>
      </c>
      <c r="AG165" s="580">
        <v>1</v>
      </c>
      <c r="AH165" s="644">
        <f t="shared" si="71"/>
        <v>4</v>
      </c>
      <c r="AI165" s="645" t="str">
        <f t="shared" si="72"/>
        <v>Կ-1</v>
      </c>
      <c r="AJ165" s="643">
        <f t="shared" si="73"/>
        <v>1.9</v>
      </c>
      <c r="AK165" s="776">
        <v>83200</v>
      </c>
      <c r="AL165" s="776">
        <f t="shared" si="74"/>
        <v>158080</v>
      </c>
      <c r="AM165" s="777">
        <f t="shared" si="75"/>
        <v>0</v>
      </c>
      <c r="AN165" s="776">
        <f t="shared" si="133"/>
        <v>158080</v>
      </c>
      <c r="AO165" s="776">
        <f t="shared" si="134"/>
        <v>2055040</v>
      </c>
    </row>
    <row r="166" spans="1:41" s="760" customFormat="1" ht="14.25">
      <c r="A166" s="853">
        <v>124</v>
      </c>
      <c r="B166" s="903" t="s">
        <v>78</v>
      </c>
      <c r="C166" s="904"/>
      <c r="D166" s="904"/>
      <c r="E166" s="903" t="s">
        <v>1238</v>
      </c>
      <c r="F166" s="853">
        <v>1</v>
      </c>
      <c r="G166" s="911">
        <v>6</v>
      </c>
      <c r="H166" s="915" t="s">
        <v>86</v>
      </c>
      <c r="I166" s="912">
        <f t="shared" ref="I166:I182" si="136">IF(F166&lt;1,0,IF(H166="Բ-1",IF(G166=0,6.94,IF(G166=1,7.17,IF(G166=2,7.41,IF(G166=3,7.66,IF(OR(G166=5,G166=4),7.92,IF(OR(G166=6,G166=7),8.18,IF(OR(G166=8,G166=9),8.46,IF(OR(G166=10,G166=11,G166=12),8.74,IF(OR(G166=13,G166=14,G166=15),9.03,IF(OR(G166=16,G166=17,G166=18),9.33,9.65)))))))))),IF(H166="Բ-2", IF(G166=0,5.71,IF(G166=1,5.89,IF(G166=2,6.09,IF(G166=3,6.29,IF(OR(G166=5,G166=4),6.5,IF(OR(G166=6,G166=7),6.72,IF(OR(G166=8,G166=9),6.94,IF(OR(G166=10,G166=11,G166=12),7.17,IF(OR(G166=13,G166=14,G166=15),7.41,IF(OR(G166=16,G166=17,G166=18),7.65,7.91)))))))))), IF(H166="Գ-1", IF(G166=0,4.7,IF(G166=1,4.86,IF(G166=2,5.01,IF(G166=3,5.18,IF(OR(G166=5,G166=4),5.35,IF(OR(G166=6,G166=7),5.52,IF(OR(G166=8,G166=9),5.71,IF(OR(G166=10,G166=11,G166=12),5.89,IF(OR(G166=13,G166=14,G166=15),6.09,IF(OR(G166=16,G166=17,G166=18),6.29,6.49)))))))))), IF(H166="Գ-2", IF(G166=0,3.88,IF(G166=1,4.01,IF(G166=2,4.14,IF(G166=3,4.27,IF(OR(G166=5,G166=4),4.41,IF(OR(G166=6,G166=7),4.55,IF(OR(G166=8,G166=9),4.7,IF(OR(G166=10,G166=11,G166=12),4.85,IF(OR(G166=13,G166=14,G166=15),5.01,IF(OR(G166=16,G166=17,G166=18),5.17,5.34)))))))))), IF(H166="Գ-3", IF(G166=0,3.21,IF(G166=1,3.31,IF(G166=2,3.42,IF(G166=3,3.53,IF(OR(G166=5,G166=4),3.64,IF(OR(G166=6,G166=7),3.76,IF(OR(G166=8,G166=9),3.88,IF(OR(G166=10,G166=11,G166=12),4.01,IF(OR(G166=13,G166=14,G166=15),4.13,IF(OR(G166=16,G166=17,G166=18),4.27,4.4)))))))))), IF(H166="Ա-1", IF(G166=0,2.66,IF(G166=1,2.75,IF(G166=2,2.83,IF(G166=3,2.92,IF(OR(G166=5,G166=4),3.02,IF(OR(G166=6,G166=7),3.11,IF(OR(G166=8,G166=9),3.21,IF(OR(G166=10,G166=11,G166=12),3.31,IF(OR(G166=13,G166=14,G166=15),3.42,IF(OR(G166=16,G166=17,G166=18),3.53,3.64)))))))))), IF(H166="Ա-2", IF(G166=0,2.28,IF(G166=1,2.35,IF(G166=2,2.43,IF(G166=3,2.5,IF(OR(G166=5,G166=4),2.58,IF(OR(G166=6,G166=7),2.66,IF(OR(G166=8,G166=9),2.75,IF(OR(G166=10,G166=11,G166=12),2.83,IF(OR(G166=13,G166=14,G166=15),2.92,IF(OR(G166=16,G166=17,G166=18),3.01,3.11)))))))))),IF(H166="Ա-3", IF(G166=0,1.96,IF(G166=1,2.02,IF(G166=2,2.08,IF(G166=3,2.15,IF(OR(G166=5,G166=4),2.21,IF(OR(G166=6,G166=7),2.28,IF(OR(G166=8,G166=9),2.35,IF(OR(G166=10,G166=11,G166=12),2.42,IF(OR(G166=13,G166=14,G166=15),2.5,IF(OR(G166=16,G166=17,G166=18),2.58,2.66)))))))))), IF(H166="Կ-1", IF(G166=0,1.68,IF(G166=1,1.73,IF(G166=2,1.79,IF(G166=3,1.84,IF(OR(G166=5,G166=4),1.9,IF(OR(G166=6,G166=7),1.96,IF(OR(G166=8,G166=9),2.02,IF(OR(G166=10,G166=11,G166=12),2.08,IF(OR(G166=13,G166=14,G166=15),2.14,IF(OR(G166=16,G166=17,G166=18),2.21,2.28)))))))))), IF(H166="Կ-2", IF(G166=0,1.45,IF(G166=1,1.49,IF(G166=2,1.54,IF(G166=3,1.59,IF(OR(G166=5,G166=4),1.63,IF(OR(G166=6,G166=7),1.68,IF(OR(G166=8,G166=9),1.73,IF(OR(G166=10,G166=11,G166=12),1.79,IF(OR(G166=13,G166=14,G166=15),1.84,IF(OR(G166=16,G166=17,G166=18),1.9,1.95)))))))))),IF(H166="Կ-3", IF(G166=0,1.25,IF(G166=1,1.29,IF(G166=2,1.33,IF(G166=3,1.37,IF(OR(G166=5,G166=4),1.41,IF(OR(G166=6,G166=7),1.45,IF(OR(G166=8,G166=9),1.49,IF(OR(G166=10,G166=11,G166=12),1.54,IF(OR(G166=13,G166=14,G166=15),1.58,IF(OR(G166=16,G166=17,G166=18),1.63,1.68)))))))))), "Error"))))))))))))</f>
        <v>1.96</v>
      </c>
      <c r="J166" s="913">
        <v>83200</v>
      </c>
      <c r="K166" s="914">
        <f t="shared" si="135"/>
        <v>163072</v>
      </c>
      <c r="L166" s="915">
        <v>0</v>
      </c>
      <c r="M166" s="914">
        <f t="shared" ref="M166:M191" si="137">+L166+K166</f>
        <v>163072</v>
      </c>
      <c r="N166" s="914">
        <f t="shared" ref="N166:N191" si="138">+M166*13</f>
        <v>2119936</v>
      </c>
      <c r="O166" s="580">
        <v>1</v>
      </c>
      <c r="P166" s="644">
        <f t="shared" ref="P166:P191" si="139">+G166+1</f>
        <v>7</v>
      </c>
      <c r="Q166" s="645" t="str">
        <f>+H166</f>
        <v>Կ-1</v>
      </c>
      <c r="R166" s="643">
        <f>IF(O166&lt;1,0,IF(Q166="Բ-1",IF(P166=0,6.94,IF(P166=1,7.17,IF(P166=2,7.41,IF(P166=3,7.66,IF(OR(P166=5,P166=4),7.92,IF(OR(P166=6,P166=7),8.18,IF(OR(P166=8,P166=9),8.46,IF(OR(P166=10,P166=11,P166=12),8.74,IF(OR(P166=13,P166=14,P166=15),9.03,IF(OR(P166=16,P166=17,P166=18),9.33,9.65)))))))))),IF(Q166="Բ-2", IF(P166=0,5.71,IF(P166=1,5.89,IF(P166=2,6.09,IF(P166=3,6.29,IF(OR(P166=5,P166=4),6.5,IF(OR(P166=6,P166=7),6.72,IF(OR(P166=8,P166=9),6.94,IF(OR(P166=10,P166=11,P166=12),7.17,IF(OR(P166=13,P166=14,P166=15),7.41,IF(OR(P166=16,P166=17,P166=18),7.65,7.91)))))))))), IF(Q166="Գ-1", IF(P166=0,4.7,IF(P166=1,4.86,IF(P166=2,5.01,IF(P166=3,5.18,IF(OR(P166=5,P166=4),5.35,IF(OR(P166=6,P166=7),5.52,IF(OR(P166=8,P166=9),5.71,IF(OR(P166=10,P166=11,P166=12),5.89,IF(OR(P166=13,P166=14,P166=15),6.09,IF(OR(P166=16,P166=17,P166=18),6.29,6.49)))))))))), IF(Q166="Գ-2", IF(P166=0,3.88,IF(P166=1,4.01,IF(P166=2,4.14,IF(P166=3,4.27,IF(OR(P166=5,P166=4),4.41,IF(OR(P166=6,P166=7),4.55,IF(OR(P166=8,P166=9),4.7,IF(OR(P166=10,P166=11,P166=12),4.85,IF(OR(P166=13,P166=14,P166=15),5.01,IF(OR(P166=16,P166=17,P166=18),5.17,5.34)))))))))), IF(Q166="Գ-3", IF(P166=0,3.21,IF(P166=1,3.31,IF(P166=2,3.42,IF(P166=3,3.53,IF(OR(P166=5,P166=4),3.64,IF(OR(P166=6,P166=7),3.76,IF(OR(P166=8,P166=9),3.88,IF(OR(P166=10,P166=11,P166=12),4.01,IF(OR(P166=13,P166=14,P166=15),4.13,IF(OR(P166=16,P166=17,P166=18),4.27,4.4)))))))))), IF(Q166="Ա-1", IF(P166=0,2.66,IF(P166=1,2.75,IF(P166=2,2.83,IF(P166=3,2.92,IF(OR(P166=5,P166=4),3.02,IF(OR(P166=6,P166=7),3.11,IF(OR(P166=8,P166=9),3.21,IF(OR(P166=10,P166=11,P166=12),3.31,IF(OR(P166=13,P166=14,P166=15),3.42,IF(OR(P166=16,P166=17,P166=18),3.53,3.64)))))))))), IF(Q166="Ա-2", IF(P166=0,2.28,IF(P166=1,2.35,IF(P166=2,2.43,IF(P166=3,2.5,IF(OR(P166=5,P166=4),2.58,IF(OR(P166=6,P166=7),2.66,IF(OR(P166=8,P166=9),2.75,IF(OR(P166=10,P166=11,P166=12),2.83,IF(OR(P166=13,P166=14,P166=15),2.92,IF(OR(P166=16,P166=17,P166=18),3.01,3.11)))))))))),IF(Q166="Ա-3", IF(P166=0,1.96,IF(P166=1,2.02,IF(P166=2,2.08,IF(P166=3,2.15,IF(OR(P166=5,P166=4),2.21,IF(OR(P166=6,P166=7),2.28,IF(OR(P166=8,P166=9),2.35,IF(OR(P166=10,P166=11,P166=12),2.42,IF(OR(P166=13,P166=14,P166=15),2.5,IF(OR(P166=16,P166=17,P166=18),2.58,2.66)))))))))), IF(Q166="Կ-1", IF(P166=0,1.68,IF(P166=1,1.73,IF(P166=2,1.79,IF(P166=3,1.84,IF(OR(P166=5,P166=4),1.9,IF(OR(P166=6,P166=7),1.96,IF(OR(P166=8,P166=9),2.02,IF(OR(P166=10,P166=11,P166=12),2.08,IF(OR(P166=13,P166=14,P166=15),2.14,IF(OR(P166=16,P166=17,P166=18),2.21,2.28)))))))))), IF(Q166="Կ-2", IF(P166=0,1.45,IF(P166=1,1.49,IF(P166=2,1.54,IF(P166=3,1.59,IF(OR(P166=5,P166=4),1.63,IF(OR(P166=6,P166=7),1.68,IF(OR(P166=8,P166=9),1.73,IF(OR(P166=10,P166=11,P166=12),1.79,IF(OR(P166=13,P166=14,P166=15),1.84,IF(OR(P166=16,P166=17,P166=18),1.9,1.95)))))))))),IF(Q166="Կ-3", IF(P166=0,1.25,IF(P166=1,1.29,IF(P166=2,1.33,IF(P166=3,1.37,IF(OR(P166=5,P166=4),1.41,IF(OR(P166=6,P166=7),1.45,IF(OR(P166=8,P166=9),1.49,IF(OR(P166=10,P166=11,P166=12),1.54,IF(OR(P166=13,P166=14,P166=15),1.58,IF(OR(P166=16,P166=17,P166=18),1.63,1.68)))))))))), "Error"))))))))))))</f>
        <v>1.96</v>
      </c>
      <c r="S166" s="776">
        <v>83200</v>
      </c>
      <c r="T166" s="776">
        <f>+S166*R166</f>
        <v>163072</v>
      </c>
      <c r="U166" s="777">
        <f>+L166</f>
        <v>0</v>
      </c>
      <c r="V166" s="776">
        <f t="shared" ref="V166:V191" si="140">+U166+T166</f>
        <v>163072</v>
      </c>
      <c r="W166" s="776">
        <f t="shared" ref="W166:W191" si="141">+V166*13</f>
        <v>2119936</v>
      </c>
      <c r="X166" s="580">
        <v>1</v>
      </c>
      <c r="Y166" s="644">
        <f>+P166+1</f>
        <v>8</v>
      </c>
      <c r="Z166" s="645" t="str">
        <f>+Q166</f>
        <v>Կ-1</v>
      </c>
      <c r="AA166" s="643">
        <f>IF(X166&lt;1,0,IF(Z166="Բ-1",IF(Y166=0,6.94,IF(Y166=1,7.17,IF(Y166=2,7.41,IF(Y166=3,7.66,IF(OR(Y166=5,Y166=4),7.92,IF(OR(Y166=6,Y166=7),8.18,IF(OR(Y166=8,Y166=9),8.46,IF(OR(Y166=10,Y166=11,Y166=12),8.74,IF(OR(Y166=13,Y166=14,Y166=15),9.03,IF(OR(Y166=16,Y166=17,Y166=18),9.33,9.65)))))))))),IF(Z166="Բ-2", IF(Y166=0,5.71,IF(Y166=1,5.89,IF(Y166=2,6.09,IF(Y166=3,6.29,IF(OR(Y166=5,Y166=4),6.5,IF(OR(Y166=6,Y166=7),6.72,IF(OR(Y166=8,Y166=9),6.94,IF(OR(Y166=10,Y166=11,Y166=12),7.17,IF(OR(Y166=13,Y166=14,Y166=15),7.41,IF(OR(Y166=16,Y166=17,Y166=18),7.65,7.91)))))))))), IF(Z166="Գ-1", IF(Y166=0,4.7,IF(Y166=1,4.86,IF(Y166=2,5.01,IF(Y166=3,5.18,IF(OR(Y166=5,Y166=4),5.35,IF(OR(Y166=6,Y166=7),5.52,IF(OR(Y166=8,Y166=9),5.71,IF(OR(Y166=10,Y166=11,Y166=12),5.89,IF(OR(Y166=13,Y166=14,Y166=15),6.09,IF(OR(Y166=16,Y166=17,Y166=18),6.29,6.49)))))))))), IF(Z166="Գ-2", IF(Y166=0,3.88,IF(Y166=1,4.01,IF(Y166=2,4.14,IF(Y166=3,4.27,IF(OR(Y166=5,Y166=4),4.41,IF(OR(Y166=6,Y166=7),4.55,IF(OR(Y166=8,Y166=9),4.7,IF(OR(Y166=10,Y166=11,Y166=12),4.85,IF(OR(Y166=13,Y166=14,Y166=15),5.01,IF(OR(Y166=16,Y166=17,Y166=18),5.17,5.34)))))))))), IF(Z166="Գ-3", IF(Y166=0,3.21,IF(Y166=1,3.31,IF(Y166=2,3.42,IF(Y166=3,3.53,IF(OR(Y166=5,Y166=4),3.64,IF(OR(Y166=6,Y166=7),3.76,IF(OR(Y166=8,Y166=9),3.88,IF(OR(Y166=10,Y166=11,Y166=12),4.01,IF(OR(Y166=13,Y166=14,Y166=15),4.13,IF(OR(Y166=16,Y166=17,Y166=18),4.27,4.4)))))))))), IF(Z166="Ա-1", IF(Y166=0,2.66,IF(Y166=1,2.75,IF(Y166=2,2.83,IF(Y166=3,2.92,IF(OR(Y166=5,Y166=4),3.02,IF(OR(Y166=6,Y166=7),3.11,IF(OR(Y166=8,Y166=9),3.21,IF(OR(Y166=10,Y166=11,Y166=12),3.31,IF(OR(Y166=13,Y166=14,Y166=15),3.42,IF(OR(Y166=16,Y166=17,Y166=18),3.53,3.64)))))))))), IF(Z166="Ա-2", IF(Y166=0,2.28,IF(Y166=1,2.35,IF(Y166=2,2.43,IF(Y166=3,2.5,IF(OR(Y166=5,Y166=4),2.58,IF(OR(Y166=6,Y166=7),2.66,IF(OR(Y166=8,Y166=9),2.75,IF(OR(Y166=10,Y166=11,Y166=12),2.83,IF(OR(Y166=13,Y166=14,Y166=15),2.92,IF(OR(Y166=16,Y166=17,Y166=18),3.01,3.11)))))))))),IF(Z166="Ա-3", IF(Y166=0,1.96,IF(Y166=1,2.02,IF(Y166=2,2.08,IF(Y166=3,2.15,IF(OR(Y166=5,Y166=4),2.21,IF(OR(Y166=6,Y166=7),2.28,IF(OR(Y166=8,Y166=9),2.35,IF(OR(Y166=10,Y166=11,Y166=12),2.42,IF(OR(Y166=13,Y166=14,Y166=15),2.5,IF(OR(Y166=16,Y166=17,Y166=18),2.58,2.66)))))))))), IF(Z166="Կ-1", IF(Y166=0,1.68,IF(Y166=1,1.73,IF(Y166=2,1.79,IF(Y166=3,1.84,IF(OR(Y166=5,Y166=4),1.9,IF(OR(Y166=6,Y166=7),1.96,IF(OR(Y166=8,Y166=9),2.02,IF(OR(Y166=10,Y166=11,Y166=12),2.08,IF(OR(Y166=13,Y166=14,Y166=15),2.14,IF(OR(Y166=16,Y166=17,Y166=18),2.21,2.28)))))))))), IF(Z166="Կ-2", IF(Y166=0,1.45,IF(Y166=1,1.49,IF(Y166=2,1.54,IF(Y166=3,1.59,IF(OR(Y166=5,Y166=4),1.63,IF(OR(Y166=6,Y166=7),1.68,IF(OR(Y166=8,Y166=9),1.73,IF(OR(Y166=10,Y166=11,Y166=12),1.79,IF(OR(Y166=13,Y166=14,Y166=15),1.84,IF(OR(Y166=16,Y166=17,Y166=18),1.9,1.95)))))))))),IF(Z166="Կ-3", IF(Y166=0,1.25,IF(Y166=1,1.29,IF(Y166=2,1.33,IF(Y166=3,1.37,IF(OR(Y166=5,Y166=4),1.41,IF(OR(Y166=6,Y166=7),1.45,IF(OR(Y166=8,Y166=9),1.49,IF(OR(Y166=10,Y166=11,Y166=12),1.54,IF(OR(Y166=13,Y166=14,Y166=15),1.58,IF(OR(Y166=16,Y166=17,Y166=18),1.63,1.68)))))))))), "Error"))))))))))))</f>
        <v>2.02</v>
      </c>
      <c r="AB166" s="776">
        <v>83200</v>
      </c>
      <c r="AC166" s="776">
        <f>+AB166*AA166</f>
        <v>168064</v>
      </c>
      <c r="AD166" s="777">
        <f>+U166</f>
        <v>0</v>
      </c>
      <c r="AE166" s="776">
        <f t="shared" ref="AE166:AE177" si="142">+AD166+AC166</f>
        <v>168064</v>
      </c>
      <c r="AF166" s="776">
        <f t="shared" ref="AF166:AF191" si="143">+AE166*13</f>
        <v>2184832</v>
      </c>
      <c r="AG166" s="580">
        <v>1</v>
      </c>
      <c r="AH166" s="644">
        <f>+Y166+1</f>
        <v>9</v>
      </c>
      <c r="AI166" s="645" t="str">
        <f>+Z166</f>
        <v>Կ-1</v>
      </c>
      <c r="AJ166" s="643">
        <f>IF(AG166&lt;1,0,IF(AI166="Բ-1",IF(AH166=0,6.94,IF(AH166=1,7.17,IF(AH166=2,7.41,IF(AH166=3,7.66,IF(OR(AH166=5,AH166=4),7.92,IF(OR(AH166=6,AH166=7),8.18,IF(OR(AH166=8,AH166=9),8.46,IF(OR(AH166=10,AH166=11,AH166=12),8.74,IF(OR(AH166=13,AH166=14,AH166=15),9.03,IF(OR(AH166=16,AH166=17,AH166=18),9.33,9.65)))))))))),IF(AI166="Բ-2", IF(AH166=0,5.71,IF(AH166=1,5.89,IF(AH166=2,6.09,IF(AH166=3,6.29,IF(OR(AH166=5,AH166=4),6.5,IF(OR(AH166=6,AH166=7),6.72,IF(OR(AH166=8,AH166=9),6.94,IF(OR(AH166=10,AH166=11,AH166=12),7.17,IF(OR(AH166=13,AH166=14,AH166=15),7.41,IF(OR(AH166=16,AH166=17,AH166=18),7.65,7.91)))))))))), IF(AI166="Գ-1", IF(AH166=0,4.7,IF(AH166=1,4.86,IF(AH166=2,5.01,IF(AH166=3,5.18,IF(OR(AH166=5,AH166=4),5.35,IF(OR(AH166=6,AH166=7),5.52,IF(OR(AH166=8,AH166=9),5.71,IF(OR(AH166=10,AH166=11,AH166=12),5.89,IF(OR(AH166=13,AH166=14,AH166=15),6.09,IF(OR(AH166=16,AH166=17,AH166=18),6.29,6.49)))))))))), IF(AI166="Գ-2", IF(AH166=0,3.88,IF(AH166=1,4.01,IF(AH166=2,4.14,IF(AH166=3,4.27,IF(OR(AH166=5,AH166=4),4.41,IF(OR(AH166=6,AH166=7),4.55,IF(OR(AH166=8,AH166=9),4.7,IF(OR(AH166=10,AH166=11,AH166=12),4.85,IF(OR(AH166=13,AH166=14,AH166=15),5.01,IF(OR(AH166=16,AH166=17,AH166=18),5.17,5.34)))))))))), IF(AI166="Գ-3", IF(AH166=0,3.21,IF(AH166=1,3.31,IF(AH166=2,3.42,IF(AH166=3,3.53,IF(OR(AH166=5,AH166=4),3.64,IF(OR(AH166=6,AH166=7),3.76,IF(OR(AH166=8,AH166=9),3.88,IF(OR(AH166=10,AH166=11,AH166=12),4.01,IF(OR(AH166=13,AH166=14,AH166=15),4.13,IF(OR(AH166=16,AH166=17,AH166=18),4.27,4.4)))))))))), IF(AI166="Ա-1", IF(AH166=0,2.66,IF(AH166=1,2.75,IF(AH166=2,2.83,IF(AH166=3,2.92,IF(OR(AH166=5,AH166=4),3.02,IF(OR(AH166=6,AH166=7),3.11,IF(OR(AH166=8,AH166=9),3.21,IF(OR(AH166=10,AH166=11,AH166=12),3.31,IF(OR(AH166=13,AH166=14,AH166=15),3.42,IF(OR(AH166=16,AH166=17,AH166=18),3.53,3.64)))))))))), IF(AI166="Ա-2", IF(AH166=0,2.28,IF(AH166=1,2.35,IF(AH166=2,2.43,IF(AH166=3,2.5,IF(OR(AH166=5,AH166=4),2.58,IF(OR(AH166=6,AH166=7),2.66,IF(OR(AH166=8,AH166=9),2.75,IF(OR(AH166=10,AH166=11,AH166=12),2.83,IF(OR(AH166=13,AH166=14,AH166=15),2.92,IF(OR(AH166=16,AH166=17,AH166=18),3.01,3.11)))))))))),IF(AI166="Ա-3", IF(AH166=0,1.96,IF(AH166=1,2.02,IF(AH166=2,2.08,IF(AH166=3,2.15,IF(OR(AH166=5,AH166=4),2.21,IF(OR(AH166=6,AH166=7),2.28,IF(OR(AH166=8,AH166=9),2.35,IF(OR(AH166=10,AH166=11,AH166=12),2.42,IF(OR(AH166=13,AH166=14,AH166=15),2.5,IF(OR(AH166=16,AH166=17,AH166=18),2.58,2.66)))))))))), IF(AI166="Կ-1", IF(AH166=0,1.68,IF(AH166=1,1.73,IF(AH166=2,1.79,IF(AH166=3,1.84,IF(OR(AH166=5,AH166=4),1.9,IF(OR(AH166=6,AH166=7),1.96,IF(OR(AH166=8,AH166=9),2.02,IF(OR(AH166=10,AH166=11,AH166=12),2.08,IF(OR(AH166=13,AH166=14,AH166=15),2.14,IF(OR(AH166=16,AH166=17,AH166=18),2.21,2.28)))))))))), IF(AI166="Կ-2", IF(AH166=0,1.45,IF(AH166=1,1.49,IF(AH166=2,1.54,IF(AH166=3,1.59,IF(OR(AH166=5,AH166=4),1.63,IF(OR(AH166=6,AH166=7),1.68,IF(OR(AH166=8,AH166=9),1.73,IF(OR(AH166=10,AH166=11,AH166=12),1.79,IF(OR(AH166=13,AH166=14,AH166=15),1.84,IF(OR(AH166=16,AH166=17,AH166=18),1.9,1.95)))))))))),IF(AI166="Կ-3", IF(AH166=0,1.25,IF(AH166=1,1.29,IF(AH166=2,1.33,IF(AH166=3,1.37,IF(OR(AH166=5,AH166=4),1.41,IF(OR(AH166=6,AH166=7),1.45,IF(OR(AH166=8,AH166=9),1.49,IF(OR(AH166=10,AH166=11,AH166=12),1.54,IF(OR(AH166=13,AH166=14,AH166=15),1.58,IF(OR(AH166=16,AH166=17,AH166=18),1.63,1.68)))))))))), "Error"))))))))))))</f>
        <v>2.02</v>
      </c>
      <c r="AK166" s="776">
        <v>83200</v>
      </c>
      <c r="AL166" s="776">
        <f>+AK166*AJ166</f>
        <v>168064</v>
      </c>
      <c r="AM166" s="777">
        <f>+AD166</f>
        <v>0</v>
      </c>
      <c r="AN166" s="776">
        <f t="shared" ref="AN166:AN191" si="144">+AM166+AL166</f>
        <v>168064</v>
      </c>
      <c r="AO166" s="776">
        <f t="shared" ref="AO166:AO191" si="145">+AN166*13</f>
        <v>2184832</v>
      </c>
    </row>
    <row r="167" spans="1:41" s="760" customFormat="1" ht="14.25">
      <c r="A167" s="853">
        <v>125</v>
      </c>
      <c r="B167" s="903" t="s">
        <v>78</v>
      </c>
      <c r="C167" s="904"/>
      <c r="D167" s="904"/>
      <c r="E167" s="903" t="s">
        <v>1238</v>
      </c>
      <c r="F167" s="853">
        <v>1</v>
      </c>
      <c r="G167" s="911">
        <v>6</v>
      </c>
      <c r="H167" s="915" t="s">
        <v>86</v>
      </c>
      <c r="I167" s="912">
        <f t="shared" si="136"/>
        <v>1.96</v>
      </c>
      <c r="J167" s="913">
        <v>83200</v>
      </c>
      <c r="K167" s="914">
        <f t="shared" si="135"/>
        <v>163072</v>
      </c>
      <c r="L167" s="915">
        <v>0</v>
      </c>
      <c r="M167" s="914">
        <f t="shared" si="137"/>
        <v>163072</v>
      </c>
      <c r="N167" s="914">
        <f t="shared" si="138"/>
        <v>2119936</v>
      </c>
      <c r="O167" s="580">
        <v>1</v>
      </c>
      <c r="P167" s="644">
        <f t="shared" si="139"/>
        <v>7</v>
      </c>
      <c r="Q167" s="645" t="str">
        <f>+H167</f>
        <v>Կ-1</v>
      </c>
      <c r="R167" s="643">
        <f>IF(O167&lt;1,0,IF(Q167="Բ-1",IF(P167=0,6.94,IF(P167=1,7.17,IF(P167=2,7.41,IF(P167=3,7.66,IF(OR(P167=5,P167=4),7.92,IF(OR(P167=6,P167=7),8.18,IF(OR(P167=8,P167=9),8.46,IF(OR(P167=10,P167=11,P167=12),8.74,IF(OR(P167=13,P167=14,P167=15),9.03,IF(OR(P167=16,P167=17,P167=18),9.33,9.65)))))))))),IF(Q167="Բ-2", IF(P167=0,5.71,IF(P167=1,5.89,IF(P167=2,6.09,IF(P167=3,6.29,IF(OR(P167=5,P167=4),6.5,IF(OR(P167=6,P167=7),6.72,IF(OR(P167=8,P167=9),6.94,IF(OR(P167=10,P167=11,P167=12),7.17,IF(OR(P167=13,P167=14,P167=15),7.41,IF(OR(P167=16,P167=17,P167=18),7.65,7.91)))))))))), IF(Q167="Գ-1", IF(P167=0,4.7,IF(P167=1,4.86,IF(P167=2,5.01,IF(P167=3,5.18,IF(OR(P167=5,P167=4),5.35,IF(OR(P167=6,P167=7),5.52,IF(OR(P167=8,P167=9),5.71,IF(OR(P167=10,P167=11,P167=12),5.89,IF(OR(P167=13,P167=14,P167=15),6.09,IF(OR(P167=16,P167=17,P167=18),6.29,6.49)))))))))), IF(Q167="Գ-2", IF(P167=0,3.88,IF(P167=1,4.01,IF(P167=2,4.14,IF(P167=3,4.27,IF(OR(P167=5,P167=4),4.41,IF(OR(P167=6,P167=7),4.55,IF(OR(P167=8,P167=9),4.7,IF(OR(P167=10,P167=11,P167=12),4.85,IF(OR(P167=13,P167=14,P167=15),5.01,IF(OR(P167=16,P167=17,P167=18),5.17,5.34)))))))))), IF(Q167="Գ-3", IF(P167=0,3.21,IF(P167=1,3.31,IF(P167=2,3.42,IF(P167=3,3.53,IF(OR(P167=5,P167=4),3.64,IF(OR(P167=6,P167=7),3.76,IF(OR(P167=8,P167=9),3.88,IF(OR(P167=10,P167=11,P167=12),4.01,IF(OR(P167=13,P167=14,P167=15),4.13,IF(OR(P167=16,P167=17,P167=18),4.27,4.4)))))))))), IF(Q167="Ա-1", IF(P167=0,2.66,IF(P167=1,2.75,IF(P167=2,2.83,IF(P167=3,2.92,IF(OR(P167=5,P167=4),3.02,IF(OR(P167=6,P167=7),3.11,IF(OR(P167=8,P167=9),3.21,IF(OR(P167=10,P167=11,P167=12),3.31,IF(OR(P167=13,P167=14,P167=15),3.42,IF(OR(P167=16,P167=17,P167=18),3.53,3.64)))))))))), IF(Q167="Ա-2", IF(P167=0,2.28,IF(P167=1,2.35,IF(P167=2,2.43,IF(P167=3,2.5,IF(OR(P167=5,P167=4),2.58,IF(OR(P167=6,P167=7),2.66,IF(OR(P167=8,P167=9),2.75,IF(OR(P167=10,P167=11,P167=12),2.83,IF(OR(P167=13,P167=14,P167=15),2.92,IF(OR(P167=16,P167=17,P167=18),3.01,3.11)))))))))),IF(Q167="Ա-3", IF(P167=0,1.96,IF(P167=1,2.02,IF(P167=2,2.08,IF(P167=3,2.15,IF(OR(P167=5,P167=4),2.21,IF(OR(P167=6,P167=7),2.28,IF(OR(P167=8,P167=9),2.35,IF(OR(P167=10,P167=11,P167=12),2.42,IF(OR(P167=13,P167=14,P167=15),2.5,IF(OR(P167=16,P167=17,P167=18),2.58,2.66)))))))))), IF(Q167="Կ-1", IF(P167=0,1.68,IF(P167=1,1.73,IF(P167=2,1.79,IF(P167=3,1.84,IF(OR(P167=5,P167=4),1.9,IF(OR(P167=6,P167=7),1.96,IF(OR(P167=8,P167=9),2.02,IF(OR(P167=10,P167=11,P167=12),2.08,IF(OR(P167=13,P167=14,P167=15),2.14,IF(OR(P167=16,P167=17,P167=18),2.21,2.28)))))))))), IF(Q167="Կ-2", IF(P167=0,1.45,IF(P167=1,1.49,IF(P167=2,1.54,IF(P167=3,1.59,IF(OR(P167=5,P167=4),1.63,IF(OR(P167=6,P167=7),1.68,IF(OR(P167=8,P167=9),1.73,IF(OR(P167=10,P167=11,P167=12),1.79,IF(OR(P167=13,P167=14,P167=15),1.84,IF(OR(P167=16,P167=17,P167=18),1.9,1.95)))))))))),IF(Q167="Կ-3", IF(P167=0,1.25,IF(P167=1,1.29,IF(P167=2,1.33,IF(P167=3,1.37,IF(OR(P167=5,P167=4),1.41,IF(OR(P167=6,P167=7),1.45,IF(OR(P167=8,P167=9),1.49,IF(OR(P167=10,P167=11,P167=12),1.54,IF(OR(P167=13,P167=14,P167=15),1.58,IF(OR(P167=16,P167=17,P167=18),1.63,1.68)))))))))), "Error"))))))))))))</f>
        <v>1.96</v>
      </c>
      <c r="S167" s="776">
        <v>83200</v>
      </c>
      <c r="T167" s="776">
        <f>+S167*R167</f>
        <v>163072</v>
      </c>
      <c r="U167" s="777">
        <f>+L167</f>
        <v>0</v>
      </c>
      <c r="V167" s="776">
        <f t="shared" si="140"/>
        <v>163072</v>
      </c>
      <c r="W167" s="776">
        <f t="shared" si="141"/>
        <v>2119936</v>
      </c>
      <c r="X167" s="580">
        <v>1</v>
      </c>
      <c r="Y167" s="644">
        <f>+P167+1</f>
        <v>8</v>
      </c>
      <c r="Z167" s="645" t="str">
        <f>+Q167</f>
        <v>Կ-1</v>
      </c>
      <c r="AA167" s="643">
        <f>IF(X167&lt;1,0,IF(Z167="Բ-1",IF(Y167=0,6.94,IF(Y167=1,7.17,IF(Y167=2,7.41,IF(Y167=3,7.66,IF(OR(Y167=5,Y167=4),7.92,IF(OR(Y167=6,Y167=7),8.18,IF(OR(Y167=8,Y167=9),8.46,IF(OR(Y167=10,Y167=11,Y167=12),8.74,IF(OR(Y167=13,Y167=14,Y167=15),9.03,IF(OR(Y167=16,Y167=17,Y167=18),9.33,9.65)))))))))),IF(Z167="Բ-2", IF(Y167=0,5.71,IF(Y167=1,5.89,IF(Y167=2,6.09,IF(Y167=3,6.29,IF(OR(Y167=5,Y167=4),6.5,IF(OR(Y167=6,Y167=7),6.72,IF(OR(Y167=8,Y167=9),6.94,IF(OR(Y167=10,Y167=11,Y167=12),7.17,IF(OR(Y167=13,Y167=14,Y167=15),7.41,IF(OR(Y167=16,Y167=17,Y167=18),7.65,7.91)))))))))), IF(Z167="Գ-1", IF(Y167=0,4.7,IF(Y167=1,4.86,IF(Y167=2,5.01,IF(Y167=3,5.18,IF(OR(Y167=5,Y167=4),5.35,IF(OR(Y167=6,Y167=7),5.52,IF(OR(Y167=8,Y167=9),5.71,IF(OR(Y167=10,Y167=11,Y167=12),5.89,IF(OR(Y167=13,Y167=14,Y167=15),6.09,IF(OR(Y167=16,Y167=17,Y167=18),6.29,6.49)))))))))), IF(Z167="Գ-2", IF(Y167=0,3.88,IF(Y167=1,4.01,IF(Y167=2,4.14,IF(Y167=3,4.27,IF(OR(Y167=5,Y167=4),4.41,IF(OR(Y167=6,Y167=7),4.55,IF(OR(Y167=8,Y167=9),4.7,IF(OR(Y167=10,Y167=11,Y167=12),4.85,IF(OR(Y167=13,Y167=14,Y167=15),5.01,IF(OR(Y167=16,Y167=17,Y167=18),5.17,5.34)))))))))), IF(Z167="Գ-3", IF(Y167=0,3.21,IF(Y167=1,3.31,IF(Y167=2,3.42,IF(Y167=3,3.53,IF(OR(Y167=5,Y167=4),3.64,IF(OR(Y167=6,Y167=7),3.76,IF(OR(Y167=8,Y167=9),3.88,IF(OR(Y167=10,Y167=11,Y167=12),4.01,IF(OR(Y167=13,Y167=14,Y167=15),4.13,IF(OR(Y167=16,Y167=17,Y167=18),4.27,4.4)))))))))), IF(Z167="Ա-1", IF(Y167=0,2.66,IF(Y167=1,2.75,IF(Y167=2,2.83,IF(Y167=3,2.92,IF(OR(Y167=5,Y167=4),3.02,IF(OR(Y167=6,Y167=7),3.11,IF(OR(Y167=8,Y167=9),3.21,IF(OR(Y167=10,Y167=11,Y167=12),3.31,IF(OR(Y167=13,Y167=14,Y167=15),3.42,IF(OR(Y167=16,Y167=17,Y167=18),3.53,3.64)))))))))), IF(Z167="Ա-2", IF(Y167=0,2.28,IF(Y167=1,2.35,IF(Y167=2,2.43,IF(Y167=3,2.5,IF(OR(Y167=5,Y167=4),2.58,IF(OR(Y167=6,Y167=7),2.66,IF(OR(Y167=8,Y167=9),2.75,IF(OR(Y167=10,Y167=11,Y167=12),2.83,IF(OR(Y167=13,Y167=14,Y167=15),2.92,IF(OR(Y167=16,Y167=17,Y167=18),3.01,3.11)))))))))),IF(Z167="Ա-3", IF(Y167=0,1.96,IF(Y167=1,2.02,IF(Y167=2,2.08,IF(Y167=3,2.15,IF(OR(Y167=5,Y167=4),2.21,IF(OR(Y167=6,Y167=7),2.28,IF(OR(Y167=8,Y167=9),2.35,IF(OR(Y167=10,Y167=11,Y167=12),2.42,IF(OR(Y167=13,Y167=14,Y167=15),2.5,IF(OR(Y167=16,Y167=17,Y167=18),2.58,2.66)))))))))), IF(Z167="Կ-1", IF(Y167=0,1.68,IF(Y167=1,1.73,IF(Y167=2,1.79,IF(Y167=3,1.84,IF(OR(Y167=5,Y167=4),1.9,IF(OR(Y167=6,Y167=7),1.96,IF(OR(Y167=8,Y167=9),2.02,IF(OR(Y167=10,Y167=11,Y167=12),2.08,IF(OR(Y167=13,Y167=14,Y167=15),2.14,IF(OR(Y167=16,Y167=17,Y167=18),2.21,2.28)))))))))), IF(Z167="Կ-2", IF(Y167=0,1.45,IF(Y167=1,1.49,IF(Y167=2,1.54,IF(Y167=3,1.59,IF(OR(Y167=5,Y167=4),1.63,IF(OR(Y167=6,Y167=7),1.68,IF(OR(Y167=8,Y167=9),1.73,IF(OR(Y167=10,Y167=11,Y167=12),1.79,IF(OR(Y167=13,Y167=14,Y167=15),1.84,IF(OR(Y167=16,Y167=17,Y167=18),1.9,1.95)))))))))),IF(Z167="Կ-3", IF(Y167=0,1.25,IF(Y167=1,1.29,IF(Y167=2,1.33,IF(Y167=3,1.37,IF(OR(Y167=5,Y167=4),1.41,IF(OR(Y167=6,Y167=7),1.45,IF(OR(Y167=8,Y167=9),1.49,IF(OR(Y167=10,Y167=11,Y167=12),1.54,IF(OR(Y167=13,Y167=14,Y167=15),1.58,IF(OR(Y167=16,Y167=17,Y167=18),1.63,1.68)))))))))), "Error"))))))))))))</f>
        <v>2.02</v>
      </c>
      <c r="AB167" s="776">
        <v>83200</v>
      </c>
      <c r="AC167" s="776">
        <f>+AB167*AA167</f>
        <v>168064</v>
      </c>
      <c r="AD167" s="777">
        <f>+U167</f>
        <v>0</v>
      </c>
      <c r="AE167" s="776">
        <f t="shared" si="142"/>
        <v>168064</v>
      </c>
      <c r="AF167" s="776">
        <f t="shared" si="143"/>
        <v>2184832</v>
      </c>
      <c r="AG167" s="580">
        <v>1</v>
      </c>
      <c r="AH167" s="644">
        <f>+Y167+1</f>
        <v>9</v>
      </c>
      <c r="AI167" s="645" t="str">
        <f>+Z167</f>
        <v>Կ-1</v>
      </c>
      <c r="AJ167" s="643">
        <f>IF(AG167&lt;1,0,IF(AI167="Բ-1",IF(AH167=0,6.94,IF(AH167=1,7.17,IF(AH167=2,7.41,IF(AH167=3,7.66,IF(OR(AH167=5,AH167=4),7.92,IF(OR(AH167=6,AH167=7),8.18,IF(OR(AH167=8,AH167=9),8.46,IF(OR(AH167=10,AH167=11,AH167=12),8.74,IF(OR(AH167=13,AH167=14,AH167=15),9.03,IF(OR(AH167=16,AH167=17,AH167=18),9.33,9.65)))))))))),IF(AI167="Բ-2", IF(AH167=0,5.71,IF(AH167=1,5.89,IF(AH167=2,6.09,IF(AH167=3,6.29,IF(OR(AH167=5,AH167=4),6.5,IF(OR(AH167=6,AH167=7),6.72,IF(OR(AH167=8,AH167=9),6.94,IF(OR(AH167=10,AH167=11,AH167=12),7.17,IF(OR(AH167=13,AH167=14,AH167=15),7.41,IF(OR(AH167=16,AH167=17,AH167=18),7.65,7.91)))))))))), IF(AI167="Գ-1", IF(AH167=0,4.7,IF(AH167=1,4.86,IF(AH167=2,5.01,IF(AH167=3,5.18,IF(OR(AH167=5,AH167=4),5.35,IF(OR(AH167=6,AH167=7),5.52,IF(OR(AH167=8,AH167=9),5.71,IF(OR(AH167=10,AH167=11,AH167=12),5.89,IF(OR(AH167=13,AH167=14,AH167=15),6.09,IF(OR(AH167=16,AH167=17,AH167=18),6.29,6.49)))))))))), IF(AI167="Գ-2", IF(AH167=0,3.88,IF(AH167=1,4.01,IF(AH167=2,4.14,IF(AH167=3,4.27,IF(OR(AH167=5,AH167=4),4.41,IF(OR(AH167=6,AH167=7),4.55,IF(OR(AH167=8,AH167=9),4.7,IF(OR(AH167=10,AH167=11,AH167=12),4.85,IF(OR(AH167=13,AH167=14,AH167=15),5.01,IF(OR(AH167=16,AH167=17,AH167=18),5.17,5.34)))))))))), IF(AI167="Գ-3", IF(AH167=0,3.21,IF(AH167=1,3.31,IF(AH167=2,3.42,IF(AH167=3,3.53,IF(OR(AH167=5,AH167=4),3.64,IF(OR(AH167=6,AH167=7),3.76,IF(OR(AH167=8,AH167=9),3.88,IF(OR(AH167=10,AH167=11,AH167=12),4.01,IF(OR(AH167=13,AH167=14,AH167=15),4.13,IF(OR(AH167=16,AH167=17,AH167=18),4.27,4.4)))))))))), IF(AI167="Ա-1", IF(AH167=0,2.66,IF(AH167=1,2.75,IF(AH167=2,2.83,IF(AH167=3,2.92,IF(OR(AH167=5,AH167=4),3.02,IF(OR(AH167=6,AH167=7),3.11,IF(OR(AH167=8,AH167=9),3.21,IF(OR(AH167=10,AH167=11,AH167=12),3.31,IF(OR(AH167=13,AH167=14,AH167=15),3.42,IF(OR(AH167=16,AH167=17,AH167=18),3.53,3.64)))))))))), IF(AI167="Ա-2", IF(AH167=0,2.28,IF(AH167=1,2.35,IF(AH167=2,2.43,IF(AH167=3,2.5,IF(OR(AH167=5,AH167=4),2.58,IF(OR(AH167=6,AH167=7),2.66,IF(OR(AH167=8,AH167=9),2.75,IF(OR(AH167=10,AH167=11,AH167=12),2.83,IF(OR(AH167=13,AH167=14,AH167=15),2.92,IF(OR(AH167=16,AH167=17,AH167=18),3.01,3.11)))))))))),IF(AI167="Ա-3", IF(AH167=0,1.96,IF(AH167=1,2.02,IF(AH167=2,2.08,IF(AH167=3,2.15,IF(OR(AH167=5,AH167=4),2.21,IF(OR(AH167=6,AH167=7),2.28,IF(OR(AH167=8,AH167=9),2.35,IF(OR(AH167=10,AH167=11,AH167=12),2.42,IF(OR(AH167=13,AH167=14,AH167=15),2.5,IF(OR(AH167=16,AH167=17,AH167=18),2.58,2.66)))))))))), IF(AI167="Կ-1", IF(AH167=0,1.68,IF(AH167=1,1.73,IF(AH167=2,1.79,IF(AH167=3,1.84,IF(OR(AH167=5,AH167=4),1.9,IF(OR(AH167=6,AH167=7),1.96,IF(OR(AH167=8,AH167=9),2.02,IF(OR(AH167=10,AH167=11,AH167=12),2.08,IF(OR(AH167=13,AH167=14,AH167=15),2.14,IF(OR(AH167=16,AH167=17,AH167=18),2.21,2.28)))))))))), IF(AI167="Կ-2", IF(AH167=0,1.45,IF(AH167=1,1.49,IF(AH167=2,1.54,IF(AH167=3,1.59,IF(OR(AH167=5,AH167=4),1.63,IF(OR(AH167=6,AH167=7),1.68,IF(OR(AH167=8,AH167=9),1.73,IF(OR(AH167=10,AH167=11,AH167=12),1.79,IF(OR(AH167=13,AH167=14,AH167=15),1.84,IF(OR(AH167=16,AH167=17,AH167=18),1.9,1.95)))))))))),IF(AI167="Կ-3", IF(AH167=0,1.25,IF(AH167=1,1.29,IF(AH167=2,1.33,IF(AH167=3,1.37,IF(OR(AH167=5,AH167=4),1.41,IF(OR(AH167=6,AH167=7),1.45,IF(OR(AH167=8,AH167=9),1.49,IF(OR(AH167=10,AH167=11,AH167=12),1.54,IF(OR(AH167=13,AH167=14,AH167=15),1.58,IF(OR(AH167=16,AH167=17,AH167=18),1.63,1.68)))))))))), "Error"))))))))))))</f>
        <v>2.02</v>
      </c>
      <c r="AK167" s="776">
        <v>83200</v>
      </c>
      <c r="AL167" s="776">
        <f>+AK167*AJ167</f>
        <v>168064</v>
      </c>
      <c r="AM167" s="777">
        <f>+AD167</f>
        <v>0</v>
      </c>
      <c r="AN167" s="776">
        <f t="shared" si="144"/>
        <v>168064</v>
      </c>
      <c r="AO167" s="776">
        <f t="shared" si="145"/>
        <v>2184832</v>
      </c>
    </row>
    <row r="168" spans="1:41" s="760" customFormat="1" ht="14.25">
      <c r="A168" s="853">
        <v>126</v>
      </c>
      <c r="B168" s="903" t="s">
        <v>78</v>
      </c>
      <c r="C168" s="904"/>
      <c r="D168" s="904"/>
      <c r="E168" s="903" t="s">
        <v>1238</v>
      </c>
      <c r="F168" s="853">
        <v>1</v>
      </c>
      <c r="G168" s="911">
        <v>6</v>
      </c>
      <c r="H168" s="915" t="s">
        <v>86</v>
      </c>
      <c r="I168" s="912">
        <f t="shared" si="136"/>
        <v>1.96</v>
      </c>
      <c r="J168" s="913">
        <v>83200</v>
      </c>
      <c r="K168" s="914">
        <f t="shared" si="135"/>
        <v>163072</v>
      </c>
      <c r="L168" s="915">
        <v>0</v>
      </c>
      <c r="M168" s="914">
        <f t="shared" si="137"/>
        <v>163072</v>
      </c>
      <c r="N168" s="914">
        <f t="shared" si="138"/>
        <v>2119936</v>
      </c>
      <c r="O168" s="580">
        <v>1</v>
      </c>
      <c r="P168" s="644">
        <f t="shared" si="139"/>
        <v>7</v>
      </c>
      <c r="Q168" s="645" t="str">
        <f>+H168</f>
        <v>Կ-1</v>
      </c>
      <c r="R168" s="643">
        <f>IF(O168&lt;1,0,IF(Q168="Բ-1",IF(P168=0,6.94,IF(P168=1,7.17,IF(P168=2,7.41,IF(P168=3,7.66,IF(OR(P168=5,P168=4),7.92,IF(OR(P168=6,P168=7),8.18,IF(OR(P168=8,P168=9),8.46,IF(OR(P168=10,P168=11,P168=12),8.74,IF(OR(P168=13,P168=14,P168=15),9.03,IF(OR(P168=16,P168=17,P168=18),9.33,9.65)))))))))),IF(Q168="Բ-2", IF(P168=0,5.71,IF(P168=1,5.89,IF(P168=2,6.09,IF(P168=3,6.29,IF(OR(P168=5,P168=4),6.5,IF(OR(P168=6,P168=7),6.72,IF(OR(P168=8,P168=9),6.94,IF(OR(P168=10,P168=11,P168=12),7.17,IF(OR(P168=13,P168=14,P168=15),7.41,IF(OR(P168=16,P168=17,P168=18),7.65,7.91)))))))))), IF(Q168="Գ-1", IF(P168=0,4.7,IF(P168=1,4.86,IF(P168=2,5.01,IF(P168=3,5.18,IF(OR(P168=5,P168=4),5.35,IF(OR(P168=6,P168=7),5.52,IF(OR(P168=8,P168=9),5.71,IF(OR(P168=10,P168=11,P168=12),5.89,IF(OR(P168=13,P168=14,P168=15),6.09,IF(OR(P168=16,P168=17,P168=18),6.29,6.49)))))))))), IF(Q168="Գ-2", IF(P168=0,3.88,IF(P168=1,4.01,IF(P168=2,4.14,IF(P168=3,4.27,IF(OR(P168=5,P168=4),4.41,IF(OR(P168=6,P168=7),4.55,IF(OR(P168=8,P168=9),4.7,IF(OR(P168=10,P168=11,P168=12),4.85,IF(OR(P168=13,P168=14,P168=15),5.01,IF(OR(P168=16,P168=17,P168=18),5.17,5.34)))))))))), IF(Q168="Գ-3", IF(P168=0,3.21,IF(P168=1,3.31,IF(P168=2,3.42,IF(P168=3,3.53,IF(OR(P168=5,P168=4),3.64,IF(OR(P168=6,P168=7),3.76,IF(OR(P168=8,P168=9),3.88,IF(OR(P168=10,P168=11,P168=12),4.01,IF(OR(P168=13,P168=14,P168=15),4.13,IF(OR(P168=16,P168=17,P168=18),4.27,4.4)))))))))), IF(Q168="Ա-1", IF(P168=0,2.66,IF(P168=1,2.75,IF(P168=2,2.83,IF(P168=3,2.92,IF(OR(P168=5,P168=4),3.02,IF(OR(P168=6,P168=7),3.11,IF(OR(P168=8,P168=9),3.21,IF(OR(P168=10,P168=11,P168=12),3.31,IF(OR(P168=13,P168=14,P168=15),3.42,IF(OR(P168=16,P168=17,P168=18),3.53,3.64)))))))))), IF(Q168="Ա-2", IF(P168=0,2.28,IF(P168=1,2.35,IF(P168=2,2.43,IF(P168=3,2.5,IF(OR(P168=5,P168=4),2.58,IF(OR(P168=6,P168=7),2.66,IF(OR(P168=8,P168=9),2.75,IF(OR(P168=10,P168=11,P168=12),2.83,IF(OR(P168=13,P168=14,P168=15),2.92,IF(OR(P168=16,P168=17,P168=18),3.01,3.11)))))))))),IF(Q168="Ա-3", IF(P168=0,1.96,IF(P168=1,2.02,IF(P168=2,2.08,IF(P168=3,2.15,IF(OR(P168=5,P168=4),2.21,IF(OR(P168=6,P168=7),2.28,IF(OR(P168=8,P168=9),2.35,IF(OR(P168=10,P168=11,P168=12),2.42,IF(OR(P168=13,P168=14,P168=15),2.5,IF(OR(P168=16,P168=17,P168=18),2.58,2.66)))))))))), IF(Q168="Կ-1", IF(P168=0,1.68,IF(P168=1,1.73,IF(P168=2,1.79,IF(P168=3,1.84,IF(OR(P168=5,P168=4),1.9,IF(OR(P168=6,P168=7),1.96,IF(OR(P168=8,P168=9),2.02,IF(OR(P168=10,P168=11,P168=12),2.08,IF(OR(P168=13,P168=14,P168=15),2.14,IF(OR(P168=16,P168=17,P168=18),2.21,2.28)))))))))), IF(Q168="Կ-2", IF(P168=0,1.45,IF(P168=1,1.49,IF(P168=2,1.54,IF(P168=3,1.59,IF(OR(P168=5,P168=4),1.63,IF(OR(P168=6,P168=7),1.68,IF(OR(P168=8,P168=9),1.73,IF(OR(P168=10,P168=11,P168=12),1.79,IF(OR(P168=13,P168=14,P168=15),1.84,IF(OR(P168=16,P168=17,P168=18),1.9,1.95)))))))))),IF(Q168="Կ-3", IF(P168=0,1.25,IF(P168=1,1.29,IF(P168=2,1.33,IF(P168=3,1.37,IF(OR(P168=5,P168=4),1.41,IF(OR(P168=6,P168=7),1.45,IF(OR(P168=8,P168=9),1.49,IF(OR(P168=10,P168=11,P168=12),1.54,IF(OR(P168=13,P168=14,P168=15),1.58,IF(OR(P168=16,P168=17,P168=18),1.63,1.68)))))))))), "Error"))))))))))))</f>
        <v>1.96</v>
      </c>
      <c r="S168" s="776">
        <v>83200</v>
      </c>
      <c r="T168" s="776">
        <f>+S168*R168</f>
        <v>163072</v>
      </c>
      <c r="U168" s="777">
        <f>+L168</f>
        <v>0</v>
      </c>
      <c r="V168" s="776">
        <f t="shared" si="140"/>
        <v>163072</v>
      </c>
      <c r="W168" s="776">
        <f t="shared" si="141"/>
        <v>2119936</v>
      </c>
      <c r="X168" s="580">
        <v>1</v>
      </c>
      <c r="Y168" s="644">
        <f>+P168+1</f>
        <v>8</v>
      </c>
      <c r="Z168" s="645" t="str">
        <f>+Q168</f>
        <v>Կ-1</v>
      </c>
      <c r="AA168" s="643">
        <f>IF(X168&lt;1,0,IF(Z168="Բ-1",IF(Y168=0,6.94,IF(Y168=1,7.17,IF(Y168=2,7.41,IF(Y168=3,7.66,IF(OR(Y168=5,Y168=4),7.92,IF(OR(Y168=6,Y168=7),8.18,IF(OR(Y168=8,Y168=9),8.46,IF(OR(Y168=10,Y168=11,Y168=12),8.74,IF(OR(Y168=13,Y168=14,Y168=15),9.03,IF(OR(Y168=16,Y168=17,Y168=18),9.33,9.65)))))))))),IF(Z168="Բ-2", IF(Y168=0,5.71,IF(Y168=1,5.89,IF(Y168=2,6.09,IF(Y168=3,6.29,IF(OR(Y168=5,Y168=4),6.5,IF(OR(Y168=6,Y168=7),6.72,IF(OR(Y168=8,Y168=9),6.94,IF(OR(Y168=10,Y168=11,Y168=12),7.17,IF(OR(Y168=13,Y168=14,Y168=15),7.41,IF(OR(Y168=16,Y168=17,Y168=18),7.65,7.91)))))))))), IF(Z168="Գ-1", IF(Y168=0,4.7,IF(Y168=1,4.86,IF(Y168=2,5.01,IF(Y168=3,5.18,IF(OR(Y168=5,Y168=4),5.35,IF(OR(Y168=6,Y168=7),5.52,IF(OR(Y168=8,Y168=9),5.71,IF(OR(Y168=10,Y168=11,Y168=12),5.89,IF(OR(Y168=13,Y168=14,Y168=15),6.09,IF(OR(Y168=16,Y168=17,Y168=18),6.29,6.49)))))))))), IF(Z168="Գ-2", IF(Y168=0,3.88,IF(Y168=1,4.01,IF(Y168=2,4.14,IF(Y168=3,4.27,IF(OR(Y168=5,Y168=4),4.41,IF(OR(Y168=6,Y168=7),4.55,IF(OR(Y168=8,Y168=9),4.7,IF(OR(Y168=10,Y168=11,Y168=12),4.85,IF(OR(Y168=13,Y168=14,Y168=15),5.01,IF(OR(Y168=16,Y168=17,Y168=18),5.17,5.34)))))))))), IF(Z168="Գ-3", IF(Y168=0,3.21,IF(Y168=1,3.31,IF(Y168=2,3.42,IF(Y168=3,3.53,IF(OR(Y168=5,Y168=4),3.64,IF(OR(Y168=6,Y168=7),3.76,IF(OR(Y168=8,Y168=9),3.88,IF(OR(Y168=10,Y168=11,Y168=12),4.01,IF(OR(Y168=13,Y168=14,Y168=15),4.13,IF(OR(Y168=16,Y168=17,Y168=18),4.27,4.4)))))))))), IF(Z168="Ա-1", IF(Y168=0,2.66,IF(Y168=1,2.75,IF(Y168=2,2.83,IF(Y168=3,2.92,IF(OR(Y168=5,Y168=4),3.02,IF(OR(Y168=6,Y168=7),3.11,IF(OR(Y168=8,Y168=9),3.21,IF(OR(Y168=10,Y168=11,Y168=12),3.31,IF(OR(Y168=13,Y168=14,Y168=15),3.42,IF(OR(Y168=16,Y168=17,Y168=18),3.53,3.64)))))))))), IF(Z168="Ա-2", IF(Y168=0,2.28,IF(Y168=1,2.35,IF(Y168=2,2.43,IF(Y168=3,2.5,IF(OR(Y168=5,Y168=4),2.58,IF(OR(Y168=6,Y168=7),2.66,IF(OR(Y168=8,Y168=9),2.75,IF(OR(Y168=10,Y168=11,Y168=12),2.83,IF(OR(Y168=13,Y168=14,Y168=15),2.92,IF(OR(Y168=16,Y168=17,Y168=18),3.01,3.11)))))))))),IF(Z168="Ա-3", IF(Y168=0,1.96,IF(Y168=1,2.02,IF(Y168=2,2.08,IF(Y168=3,2.15,IF(OR(Y168=5,Y168=4),2.21,IF(OR(Y168=6,Y168=7),2.28,IF(OR(Y168=8,Y168=9),2.35,IF(OR(Y168=10,Y168=11,Y168=12),2.42,IF(OR(Y168=13,Y168=14,Y168=15),2.5,IF(OR(Y168=16,Y168=17,Y168=18),2.58,2.66)))))))))), IF(Z168="Կ-1", IF(Y168=0,1.68,IF(Y168=1,1.73,IF(Y168=2,1.79,IF(Y168=3,1.84,IF(OR(Y168=5,Y168=4),1.9,IF(OR(Y168=6,Y168=7),1.96,IF(OR(Y168=8,Y168=9),2.02,IF(OR(Y168=10,Y168=11,Y168=12),2.08,IF(OR(Y168=13,Y168=14,Y168=15),2.14,IF(OR(Y168=16,Y168=17,Y168=18),2.21,2.28)))))))))), IF(Z168="Կ-2", IF(Y168=0,1.45,IF(Y168=1,1.49,IF(Y168=2,1.54,IF(Y168=3,1.59,IF(OR(Y168=5,Y168=4),1.63,IF(OR(Y168=6,Y168=7),1.68,IF(OR(Y168=8,Y168=9),1.73,IF(OR(Y168=10,Y168=11,Y168=12),1.79,IF(OR(Y168=13,Y168=14,Y168=15),1.84,IF(OR(Y168=16,Y168=17,Y168=18),1.9,1.95)))))))))),IF(Z168="Կ-3", IF(Y168=0,1.25,IF(Y168=1,1.29,IF(Y168=2,1.33,IF(Y168=3,1.37,IF(OR(Y168=5,Y168=4),1.41,IF(OR(Y168=6,Y168=7),1.45,IF(OR(Y168=8,Y168=9),1.49,IF(OR(Y168=10,Y168=11,Y168=12),1.54,IF(OR(Y168=13,Y168=14,Y168=15),1.58,IF(OR(Y168=16,Y168=17,Y168=18),1.63,1.68)))))))))), "Error"))))))))))))</f>
        <v>2.02</v>
      </c>
      <c r="AB168" s="776">
        <v>83200</v>
      </c>
      <c r="AC168" s="776">
        <f>+AB168*AA168</f>
        <v>168064</v>
      </c>
      <c r="AD168" s="777">
        <f>+U168</f>
        <v>0</v>
      </c>
      <c r="AE168" s="776">
        <f t="shared" si="142"/>
        <v>168064</v>
      </c>
      <c r="AF168" s="776">
        <f t="shared" si="143"/>
        <v>2184832</v>
      </c>
      <c r="AG168" s="580">
        <v>1</v>
      </c>
      <c r="AH168" s="644">
        <f>+Y168+1</f>
        <v>9</v>
      </c>
      <c r="AI168" s="645" t="str">
        <f>+Z168</f>
        <v>Կ-1</v>
      </c>
      <c r="AJ168" s="643">
        <f>IF(AG168&lt;1,0,IF(AI168="Բ-1",IF(AH168=0,6.94,IF(AH168=1,7.17,IF(AH168=2,7.41,IF(AH168=3,7.66,IF(OR(AH168=5,AH168=4),7.92,IF(OR(AH168=6,AH168=7),8.18,IF(OR(AH168=8,AH168=9),8.46,IF(OR(AH168=10,AH168=11,AH168=12),8.74,IF(OR(AH168=13,AH168=14,AH168=15),9.03,IF(OR(AH168=16,AH168=17,AH168=18),9.33,9.65)))))))))),IF(AI168="Բ-2", IF(AH168=0,5.71,IF(AH168=1,5.89,IF(AH168=2,6.09,IF(AH168=3,6.29,IF(OR(AH168=5,AH168=4),6.5,IF(OR(AH168=6,AH168=7),6.72,IF(OR(AH168=8,AH168=9),6.94,IF(OR(AH168=10,AH168=11,AH168=12),7.17,IF(OR(AH168=13,AH168=14,AH168=15),7.41,IF(OR(AH168=16,AH168=17,AH168=18),7.65,7.91)))))))))), IF(AI168="Գ-1", IF(AH168=0,4.7,IF(AH168=1,4.86,IF(AH168=2,5.01,IF(AH168=3,5.18,IF(OR(AH168=5,AH168=4),5.35,IF(OR(AH168=6,AH168=7),5.52,IF(OR(AH168=8,AH168=9),5.71,IF(OR(AH168=10,AH168=11,AH168=12),5.89,IF(OR(AH168=13,AH168=14,AH168=15),6.09,IF(OR(AH168=16,AH168=17,AH168=18),6.29,6.49)))))))))), IF(AI168="Գ-2", IF(AH168=0,3.88,IF(AH168=1,4.01,IF(AH168=2,4.14,IF(AH168=3,4.27,IF(OR(AH168=5,AH168=4),4.41,IF(OR(AH168=6,AH168=7),4.55,IF(OR(AH168=8,AH168=9),4.7,IF(OR(AH168=10,AH168=11,AH168=12),4.85,IF(OR(AH168=13,AH168=14,AH168=15),5.01,IF(OR(AH168=16,AH168=17,AH168=18),5.17,5.34)))))))))), IF(AI168="Գ-3", IF(AH168=0,3.21,IF(AH168=1,3.31,IF(AH168=2,3.42,IF(AH168=3,3.53,IF(OR(AH168=5,AH168=4),3.64,IF(OR(AH168=6,AH168=7),3.76,IF(OR(AH168=8,AH168=9),3.88,IF(OR(AH168=10,AH168=11,AH168=12),4.01,IF(OR(AH168=13,AH168=14,AH168=15),4.13,IF(OR(AH168=16,AH168=17,AH168=18),4.27,4.4)))))))))), IF(AI168="Ա-1", IF(AH168=0,2.66,IF(AH168=1,2.75,IF(AH168=2,2.83,IF(AH168=3,2.92,IF(OR(AH168=5,AH168=4),3.02,IF(OR(AH168=6,AH168=7),3.11,IF(OR(AH168=8,AH168=9),3.21,IF(OR(AH168=10,AH168=11,AH168=12),3.31,IF(OR(AH168=13,AH168=14,AH168=15),3.42,IF(OR(AH168=16,AH168=17,AH168=18),3.53,3.64)))))))))), IF(AI168="Ա-2", IF(AH168=0,2.28,IF(AH168=1,2.35,IF(AH168=2,2.43,IF(AH168=3,2.5,IF(OR(AH168=5,AH168=4),2.58,IF(OR(AH168=6,AH168=7),2.66,IF(OR(AH168=8,AH168=9),2.75,IF(OR(AH168=10,AH168=11,AH168=12),2.83,IF(OR(AH168=13,AH168=14,AH168=15),2.92,IF(OR(AH168=16,AH168=17,AH168=18),3.01,3.11)))))))))),IF(AI168="Ա-3", IF(AH168=0,1.96,IF(AH168=1,2.02,IF(AH168=2,2.08,IF(AH168=3,2.15,IF(OR(AH168=5,AH168=4),2.21,IF(OR(AH168=6,AH168=7),2.28,IF(OR(AH168=8,AH168=9),2.35,IF(OR(AH168=10,AH168=11,AH168=12),2.42,IF(OR(AH168=13,AH168=14,AH168=15),2.5,IF(OR(AH168=16,AH168=17,AH168=18),2.58,2.66)))))))))), IF(AI168="Կ-1", IF(AH168=0,1.68,IF(AH168=1,1.73,IF(AH168=2,1.79,IF(AH168=3,1.84,IF(OR(AH168=5,AH168=4),1.9,IF(OR(AH168=6,AH168=7),1.96,IF(OR(AH168=8,AH168=9),2.02,IF(OR(AH168=10,AH168=11,AH168=12),2.08,IF(OR(AH168=13,AH168=14,AH168=15),2.14,IF(OR(AH168=16,AH168=17,AH168=18),2.21,2.28)))))))))), IF(AI168="Կ-2", IF(AH168=0,1.45,IF(AH168=1,1.49,IF(AH168=2,1.54,IF(AH168=3,1.59,IF(OR(AH168=5,AH168=4),1.63,IF(OR(AH168=6,AH168=7),1.68,IF(OR(AH168=8,AH168=9),1.73,IF(OR(AH168=10,AH168=11,AH168=12),1.79,IF(OR(AH168=13,AH168=14,AH168=15),1.84,IF(OR(AH168=16,AH168=17,AH168=18),1.9,1.95)))))))))),IF(AI168="Կ-3", IF(AH168=0,1.25,IF(AH168=1,1.29,IF(AH168=2,1.33,IF(AH168=3,1.37,IF(OR(AH168=5,AH168=4),1.41,IF(OR(AH168=6,AH168=7),1.45,IF(OR(AH168=8,AH168=9),1.49,IF(OR(AH168=10,AH168=11,AH168=12),1.54,IF(OR(AH168=13,AH168=14,AH168=15),1.58,IF(OR(AH168=16,AH168=17,AH168=18),1.63,1.68)))))))))), "Error"))))))))))))</f>
        <v>2.02</v>
      </c>
      <c r="AK168" s="776">
        <v>83200</v>
      </c>
      <c r="AL168" s="776">
        <f>+AK168*AJ168</f>
        <v>168064</v>
      </c>
      <c r="AM168" s="777">
        <f>+AD168</f>
        <v>0</v>
      </c>
      <c r="AN168" s="776">
        <f t="shared" si="144"/>
        <v>168064</v>
      </c>
      <c r="AO168" s="776">
        <f t="shared" si="145"/>
        <v>2184832</v>
      </c>
    </row>
    <row r="169" spans="1:41" s="760" customFormat="1" ht="14.25">
      <c r="A169" s="853">
        <v>127</v>
      </c>
      <c r="B169" s="903" t="s">
        <v>78</v>
      </c>
      <c r="C169" s="904"/>
      <c r="D169" s="904"/>
      <c r="E169" s="903" t="s">
        <v>1238</v>
      </c>
      <c r="F169" s="853">
        <v>1</v>
      </c>
      <c r="G169" s="911">
        <v>6</v>
      </c>
      <c r="H169" s="915" t="s">
        <v>86</v>
      </c>
      <c r="I169" s="912">
        <f t="shared" si="136"/>
        <v>1.96</v>
      </c>
      <c r="J169" s="913">
        <v>83200</v>
      </c>
      <c r="K169" s="914">
        <f t="shared" si="135"/>
        <v>163072</v>
      </c>
      <c r="L169" s="915">
        <v>0</v>
      </c>
      <c r="M169" s="914">
        <f t="shared" si="137"/>
        <v>163072</v>
      </c>
      <c r="N169" s="914">
        <f t="shared" si="138"/>
        <v>2119936</v>
      </c>
      <c r="O169" s="580">
        <v>1</v>
      </c>
      <c r="P169" s="644">
        <f t="shared" si="139"/>
        <v>7</v>
      </c>
      <c r="Q169" s="645" t="str">
        <f>+H169</f>
        <v>Կ-1</v>
      </c>
      <c r="R169" s="643">
        <f>IF(O169&lt;1,0,IF(Q169="Բ-1",IF(P169=0,6.94,IF(P169=1,7.17,IF(P169=2,7.41,IF(P169=3,7.66,IF(OR(P169=5,P169=4),7.92,IF(OR(P169=6,P169=7),8.18,IF(OR(P169=8,P169=9),8.46,IF(OR(P169=10,P169=11,P169=12),8.74,IF(OR(P169=13,P169=14,P169=15),9.03,IF(OR(P169=16,P169=17,P169=18),9.33,9.65)))))))))),IF(Q169="Բ-2", IF(P169=0,5.71,IF(P169=1,5.89,IF(P169=2,6.09,IF(P169=3,6.29,IF(OR(P169=5,P169=4),6.5,IF(OR(P169=6,P169=7),6.72,IF(OR(P169=8,P169=9),6.94,IF(OR(P169=10,P169=11,P169=12),7.17,IF(OR(P169=13,P169=14,P169=15),7.41,IF(OR(P169=16,P169=17,P169=18),7.65,7.91)))))))))), IF(Q169="Գ-1", IF(P169=0,4.7,IF(P169=1,4.86,IF(P169=2,5.01,IF(P169=3,5.18,IF(OR(P169=5,P169=4),5.35,IF(OR(P169=6,P169=7),5.52,IF(OR(P169=8,P169=9),5.71,IF(OR(P169=10,P169=11,P169=12),5.89,IF(OR(P169=13,P169=14,P169=15),6.09,IF(OR(P169=16,P169=17,P169=18),6.29,6.49)))))))))), IF(Q169="Գ-2", IF(P169=0,3.88,IF(P169=1,4.01,IF(P169=2,4.14,IF(P169=3,4.27,IF(OR(P169=5,P169=4),4.41,IF(OR(P169=6,P169=7),4.55,IF(OR(P169=8,P169=9),4.7,IF(OR(P169=10,P169=11,P169=12),4.85,IF(OR(P169=13,P169=14,P169=15),5.01,IF(OR(P169=16,P169=17,P169=18),5.17,5.34)))))))))), IF(Q169="Գ-3", IF(P169=0,3.21,IF(P169=1,3.31,IF(P169=2,3.42,IF(P169=3,3.53,IF(OR(P169=5,P169=4),3.64,IF(OR(P169=6,P169=7),3.76,IF(OR(P169=8,P169=9),3.88,IF(OR(P169=10,P169=11,P169=12),4.01,IF(OR(P169=13,P169=14,P169=15),4.13,IF(OR(P169=16,P169=17,P169=18),4.27,4.4)))))))))), IF(Q169="Ա-1", IF(P169=0,2.66,IF(P169=1,2.75,IF(P169=2,2.83,IF(P169=3,2.92,IF(OR(P169=5,P169=4),3.02,IF(OR(P169=6,P169=7),3.11,IF(OR(P169=8,P169=9),3.21,IF(OR(P169=10,P169=11,P169=12),3.31,IF(OR(P169=13,P169=14,P169=15),3.42,IF(OR(P169=16,P169=17,P169=18),3.53,3.64)))))))))), IF(Q169="Ա-2", IF(P169=0,2.28,IF(P169=1,2.35,IF(P169=2,2.43,IF(P169=3,2.5,IF(OR(P169=5,P169=4),2.58,IF(OR(P169=6,P169=7),2.66,IF(OR(P169=8,P169=9),2.75,IF(OR(P169=10,P169=11,P169=12),2.83,IF(OR(P169=13,P169=14,P169=15),2.92,IF(OR(P169=16,P169=17,P169=18),3.01,3.11)))))))))),IF(Q169="Ա-3", IF(P169=0,1.96,IF(P169=1,2.02,IF(P169=2,2.08,IF(P169=3,2.15,IF(OR(P169=5,P169=4),2.21,IF(OR(P169=6,P169=7),2.28,IF(OR(P169=8,P169=9),2.35,IF(OR(P169=10,P169=11,P169=12),2.42,IF(OR(P169=13,P169=14,P169=15),2.5,IF(OR(P169=16,P169=17,P169=18),2.58,2.66)))))))))), IF(Q169="Կ-1", IF(P169=0,1.68,IF(P169=1,1.73,IF(P169=2,1.79,IF(P169=3,1.84,IF(OR(P169=5,P169=4),1.9,IF(OR(P169=6,P169=7),1.96,IF(OR(P169=8,P169=9),2.02,IF(OR(P169=10,P169=11,P169=12),2.08,IF(OR(P169=13,P169=14,P169=15),2.14,IF(OR(P169=16,P169=17,P169=18),2.21,2.28)))))))))), IF(Q169="Կ-2", IF(P169=0,1.45,IF(P169=1,1.49,IF(P169=2,1.54,IF(P169=3,1.59,IF(OR(P169=5,P169=4),1.63,IF(OR(P169=6,P169=7),1.68,IF(OR(P169=8,P169=9),1.73,IF(OR(P169=10,P169=11,P169=12),1.79,IF(OR(P169=13,P169=14,P169=15),1.84,IF(OR(P169=16,P169=17,P169=18),1.9,1.95)))))))))),IF(Q169="Կ-3", IF(P169=0,1.25,IF(P169=1,1.29,IF(P169=2,1.33,IF(P169=3,1.37,IF(OR(P169=5,P169=4),1.41,IF(OR(P169=6,P169=7),1.45,IF(OR(P169=8,P169=9),1.49,IF(OR(P169=10,P169=11,P169=12),1.54,IF(OR(P169=13,P169=14,P169=15),1.58,IF(OR(P169=16,P169=17,P169=18),1.63,1.68)))))))))), "Error"))))))))))))</f>
        <v>1.96</v>
      </c>
      <c r="S169" s="776">
        <v>83200</v>
      </c>
      <c r="T169" s="776">
        <f>+S169*R169</f>
        <v>163072</v>
      </c>
      <c r="U169" s="777">
        <f>+L169</f>
        <v>0</v>
      </c>
      <c r="V169" s="776">
        <f t="shared" si="140"/>
        <v>163072</v>
      </c>
      <c r="W169" s="776">
        <f t="shared" si="141"/>
        <v>2119936</v>
      </c>
      <c r="X169" s="580">
        <v>1</v>
      </c>
      <c r="Y169" s="644">
        <f>+P169+1</f>
        <v>8</v>
      </c>
      <c r="Z169" s="645" t="str">
        <f>+Q169</f>
        <v>Կ-1</v>
      </c>
      <c r="AA169" s="643">
        <f>IF(X169&lt;1,0,IF(Z169="Բ-1",IF(Y169=0,6.94,IF(Y169=1,7.17,IF(Y169=2,7.41,IF(Y169=3,7.66,IF(OR(Y169=5,Y169=4),7.92,IF(OR(Y169=6,Y169=7),8.18,IF(OR(Y169=8,Y169=9),8.46,IF(OR(Y169=10,Y169=11,Y169=12),8.74,IF(OR(Y169=13,Y169=14,Y169=15),9.03,IF(OR(Y169=16,Y169=17,Y169=18),9.33,9.65)))))))))),IF(Z169="Բ-2", IF(Y169=0,5.71,IF(Y169=1,5.89,IF(Y169=2,6.09,IF(Y169=3,6.29,IF(OR(Y169=5,Y169=4),6.5,IF(OR(Y169=6,Y169=7),6.72,IF(OR(Y169=8,Y169=9),6.94,IF(OR(Y169=10,Y169=11,Y169=12),7.17,IF(OR(Y169=13,Y169=14,Y169=15),7.41,IF(OR(Y169=16,Y169=17,Y169=18),7.65,7.91)))))))))), IF(Z169="Գ-1", IF(Y169=0,4.7,IF(Y169=1,4.86,IF(Y169=2,5.01,IF(Y169=3,5.18,IF(OR(Y169=5,Y169=4),5.35,IF(OR(Y169=6,Y169=7),5.52,IF(OR(Y169=8,Y169=9),5.71,IF(OR(Y169=10,Y169=11,Y169=12),5.89,IF(OR(Y169=13,Y169=14,Y169=15),6.09,IF(OR(Y169=16,Y169=17,Y169=18),6.29,6.49)))))))))), IF(Z169="Գ-2", IF(Y169=0,3.88,IF(Y169=1,4.01,IF(Y169=2,4.14,IF(Y169=3,4.27,IF(OR(Y169=5,Y169=4),4.41,IF(OR(Y169=6,Y169=7),4.55,IF(OR(Y169=8,Y169=9),4.7,IF(OR(Y169=10,Y169=11,Y169=12),4.85,IF(OR(Y169=13,Y169=14,Y169=15),5.01,IF(OR(Y169=16,Y169=17,Y169=18),5.17,5.34)))))))))), IF(Z169="Գ-3", IF(Y169=0,3.21,IF(Y169=1,3.31,IF(Y169=2,3.42,IF(Y169=3,3.53,IF(OR(Y169=5,Y169=4),3.64,IF(OR(Y169=6,Y169=7),3.76,IF(OR(Y169=8,Y169=9),3.88,IF(OR(Y169=10,Y169=11,Y169=12),4.01,IF(OR(Y169=13,Y169=14,Y169=15),4.13,IF(OR(Y169=16,Y169=17,Y169=18),4.27,4.4)))))))))), IF(Z169="Ա-1", IF(Y169=0,2.66,IF(Y169=1,2.75,IF(Y169=2,2.83,IF(Y169=3,2.92,IF(OR(Y169=5,Y169=4),3.02,IF(OR(Y169=6,Y169=7),3.11,IF(OR(Y169=8,Y169=9),3.21,IF(OR(Y169=10,Y169=11,Y169=12),3.31,IF(OR(Y169=13,Y169=14,Y169=15),3.42,IF(OR(Y169=16,Y169=17,Y169=18),3.53,3.64)))))))))), IF(Z169="Ա-2", IF(Y169=0,2.28,IF(Y169=1,2.35,IF(Y169=2,2.43,IF(Y169=3,2.5,IF(OR(Y169=5,Y169=4),2.58,IF(OR(Y169=6,Y169=7),2.66,IF(OR(Y169=8,Y169=9),2.75,IF(OR(Y169=10,Y169=11,Y169=12),2.83,IF(OR(Y169=13,Y169=14,Y169=15),2.92,IF(OR(Y169=16,Y169=17,Y169=18),3.01,3.11)))))))))),IF(Z169="Ա-3", IF(Y169=0,1.96,IF(Y169=1,2.02,IF(Y169=2,2.08,IF(Y169=3,2.15,IF(OR(Y169=5,Y169=4),2.21,IF(OR(Y169=6,Y169=7),2.28,IF(OR(Y169=8,Y169=9),2.35,IF(OR(Y169=10,Y169=11,Y169=12),2.42,IF(OR(Y169=13,Y169=14,Y169=15),2.5,IF(OR(Y169=16,Y169=17,Y169=18),2.58,2.66)))))))))), IF(Z169="Կ-1", IF(Y169=0,1.68,IF(Y169=1,1.73,IF(Y169=2,1.79,IF(Y169=3,1.84,IF(OR(Y169=5,Y169=4),1.9,IF(OR(Y169=6,Y169=7),1.96,IF(OR(Y169=8,Y169=9),2.02,IF(OR(Y169=10,Y169=11,Y169=12),2.08,IF(OR(Y169=13,Y169=14,Y169=15),2.14,IF(OR(Y169=16,Y169=17,Y169=18),2.21,2.28)))))))))), IF(Z169="Կ-2", IF(Y169=0,1.45,IF(Y169=1,1.49,IF(Y169=2,1.54,IF(Y169=3,1.59,IF(OR(Y169=5,Y169=4),1.63,IF(OR(Y169=6,Y169=7),1.68,IF(OR(Y169=8,Y169=9),1.73,IF(OR(Y169=10,Y169=11,Y169=12),1.79,IF(OR(Y169=13,Y169=14,Y169=15),1.84,IF(OR(Y169=16,Y169=17,Y169=18),1.9,1.95)))))))))),IF(Z169="Կ-3", IF(Y169=0,1.25,IF(Y169=1,1.29,IF(Y169=2,1.33,IF(Y169=3,1.37,IF(OR(Y169=5,Y169=4),1.41,IF(OR(Y169=6,Y169=7),1.45,IF(OR(Y169=8,Y169=9),1.49,IF(OR(Y169=10,Y169=11,Y169=12),1.54,IF(OR(Y169=13,Y169=14,Y169=15),1.58,IF(OR(Y169=16,Y169=17,Y169=18),1.63,1.68)))))))))), "Error"))))))))))))</f>
        <v>2.02</v>
      </c>
      <c r="AB169" s="776">
        <v>83200</v>
      </c>
      <c r="AC169" s="776">
        <f>+AB169*AA169</f>
        <v>168064</v>
      </c>
      <c r="AD169" s="777">
        <f>+U169</f>
        <v>0</v>
      </c>
      <c r="AE169" s="776">
        <f t="shared" si="142"/>
        <v>168064</v>
      </c>
      <c r="AF169" s="776">
        <f t="shared" si="143"/>
        <v>2184832</v>
      </c>
      <c r="AG169" s="580">
        <v>1</v>
      </c>
      <c r="AH169" s="644">
        <f>+Y169+1</f>
        <v>9</v>
      </c>
      <c r="AI169" s="645" t="str">
        <f>+Z169</f>
        <v>Կ-1</v>
      </c>
      <c r="AJ169" s="643">
        <f>IF(AG169&lt;1,0,IF(AI169="Բ-1",IF(AH169=0,6.94,IF(AH169=1,7.17,IF(AH169=2,7.41,IF(AH169=3,7.66,IF(OR(AH169=5,AH169=4),7.92,IF(OR(AH169=6,AH169=7),8.18,IF(OR(AH169=8,AH169=9),8.46,IF(OR(AH169=10,AH169=11,AH169=12),8.74,IF(OR(AH169=13,AH169=14,AH169=15),9.03,IF(OR(AH169=16,AH169=17,AH169=18),9.33,9.65)))))))))),IF(AI169="Բ-2", IF(AH169=0,5.71,IF(AH169=1,5.89,IF(AH169=2,6.09,IF(AH169=3,6.29,IF(OR(AH169=5,AH169=4),6.5,IF(OR(AH169=6,AH169=7),6.72,IF(OR(AH169=8,AH169=9),6.94,IF(OR(AH169=10,AH169=11,AH169=12),7.17,IF(OR(AH169=13,AH169=14,AH169=15),7.41,IF(OR(AH169=16,AH169=17,AH169=18),7.65,7.91)))))))))), IF(AI169="Գ-1", IF(AH169=0,4.7,IF(AH169=1,4.86,IF(AH169=2,5.01,IF(AH169=3,5.18,IF(OR(AH169=5,AH169=4),5.35,IF(OR(AH169=6,AH169=7),5.52,IF(OR(AH169=8,AH169=9),5.71,IF(OR(AH169=10,AH169=11,AH169=12),5.89,IF(OR(AH169=13,AH169=14,AH169=15),6.09,IF(OR(AH169=16,AH169=17,AH169=18),6.29,6.49)))))))))), IF(AI169="Գ-2", IF(AH169=0,3.88,IF(AH169=1,4.01,IF(AH169=2,4.14,IF(AH169=3,4.27,IF(OR(AH169=5,AH169=4),4.41,IF(OR(AH169=6,AH169=7),4.55,IF(OR(AH169=8,AH169=9),4.7,IF(OR(AH169=10,AH169=11,AH169=12),4.85,IF(OR(AH169=13,AH169=14,AH169=15),5.01,IF(OR(AH169=16,AH169=17,AH169=18),5.17,5.34)))))))))), IF(AI169="Գ-3", IF(AH169=0,3.21,IF(AH169=1,3.31,IF(AH169=2,3.42,IF(AH169=3,3.53,IF(OR(AH169=5,AH169=4),3.64,IF(OR(AH169=6,AH169=7),3.76,IF(OR(AH169=8,AH169=9),3.88,IF(OR(AH169=10,AH169=11,AH169=12),4.01,IF(OR(AH169=13,AH169=14,AH169=15),4.13,IF(OR(AH169=16,AH169=17,AH169=18),4.27,4.4)))))))))), IF(AI169="Ա-1", IF(AH169=0,2.66,IF(AH169=1,2.75,IF(AH169=2,2.83,IF(AH169=3,2.92,IF(OR(AH169=5,AH169=4),3.02,IF(OR(AH169=6,AH169=7),3.11,IF(OR(AH169=8,AH169=9),3.21,IF(OR(AH169=10,AH169=11,AH169=12),3.31,IF(OR(AH169=13,AH169=14,AH169=15),3.42,IF(OR(AH169=16,AH169=17,AH169=18),3.53,3.64)))))))))), IF(AI169="Ա-2", IF(AH169=0,2.28,IF(AH169=1,2.35,IF(AH169=2,2.43,IF(AH169=3,2.5,IF(OR(AH169=5,AH169=4),2.58,IF(OR(AH169=6,AH169=7),2.66,IF(OR(AH169=8,AH169=9),2.75,IF(OR(AH169=10,AH169=11,AH169=12),2.83,IF(OR(AH169=13,AH169=14,AH169=15),2.92,IF(OR(AH169=16,AH169=17,AH169=18),3.01,3.11)))))))))),IF(AI169="Ա-3", IF(AH169=0,1.96,IF(AH169=1,2.02,IF(AH169=2,2.08,IF(AH169=3,2.15,IF(OR(AH169=5,AH169=4),2.21,IF(OR(AH169=6,AH169=7),2.28,IF(OR(AH169=8,AH169=9),2.35,IF(OR(AH169=10,AH169=11,AH169=12),2.42,IF(OR(AH169=13,AH169=14,AH169=15),2.5,IF(OR(AH169=16,AH169=17,AH169=18),2.58,2.66)))))))))), IF(AI169="Կ-1", IF(AH169=0,1.68,IF(AH169=1,1.73,IF(AH169=2,1.79,IF(AH169=3,1.84,IF(OR(AH169=5,AH169=4),1.9,IF(OR(AH169=6,AH169=7),1.96,IF(OR(AH169=8,AH169=9),2.02,IF(OR(AH169=10,AH169=11,AH169=12),2.08,IF(OR(AH169=13,AH169=14,AH169=15),2.14,IF(OR(AH169=16,AH169=17,AH169=18),2.21,2.28)))))))))), IF(AI169="Կ-2", IF(AH169=0,1.45,IF(AH169=1,1.49,IF(AH169=2,1.54,IF(AH169=3,1.59,IF(OR(AH169=5,AH169=4),1.63,IF(OR(AH169=6,AH169=7),1.68,IF(OR(AH169=8,AH169=9),1.73,IF(OR(AH169=10,AH169=11,AH169=12),1.79,IF(OR(AH169=13,AH169=14,AH169=15),1.84,IF(OR(AH169=16,AH169=17,AH169=18),1.9,1.95)))))))))),IF(AI169="Կ-3", IF(AH169=0,1.25,IF(AH169=1,1.29,IF(AH169=2,1.33,IF(AH169=3,1.37,IF(OR(AH169=5,AH169=4),1.41,IF(OR(AH169=6,AH169=7),1.45,IF(OR(AH169=8,AH169=9),1.49,IF(OR(AH169=10,AH169=11,AH169=12),1.54,IF(OR(AH169=13,AH169=14,AH169=15),1.58,IF(OR(AH169=16,AH169=17,AH169=18),1.63,1.68)))))))))), "Error"))))))))))))</f>
        <v>2.02</v>
      </c>
      <c r="AK169" s="776">
        <v>83200</v>
      </c>
      <c r="AL169" s="776">
        <f>+AK169*AJ169</f>
        <v>168064</v>
      </c>
      <c r="AM169" s="777">
        <f>+AD169</f>
        <v>0</v>
      </c>
      <c r="AN169" s="776">
        <f t="shared" si="144"/>
        <v>168064</v>
      </c>
      <c r="AO169" s="776">
        <f t="shared" si="145"/>
        <v>2184832</v>
      </c>
    </row>
    <row r="170" spans="1:41" s="760" customFormat="1" ht="14.25">
      <c r="A170" s="853">
        <v>128</v>
      </c>
      <c r="B170" s="903" t="s">
        <v>78</v>
      </c>
      <c r="C170" s="904"/>
      <c r="D170" s="904"/>
      <c r="E170" s="903" t="s">
        <v>1238</v>
      </c>
      <c r="F170" s="853">
        <v>1</v>
      </c>
      <c r="G170" s="911">
        <v>6</v>
      </c>
      <c r="H170" s="915" t="s">
        <v>86</v>
      </c>
      <c r="I170" s="912">
        <f t="shared" si="136"/>
        <v>1.96</v>
      </c>
      <c r="J170" s="913">
        <v>83200</v>
      </c>
      <c r="K170" s="914">
        <f t="shared" si="135"/>
        <v>163072</v>
      </c>
      <c r="L170" s="915">
        <v>0</v>
      </c>
      <c r="M170" s="914">
        <f t="shared" si="137"/>
        <v>163072</v>
      </c>
      <c r="N170" s="914">
        <f t="shared" si="138"/>
        <v>2119936</v>
      </c>
      <c r="O170" s="580">
        <v>1</v>
      </c>
      <c r="P170" s="644">
        <f t="shared" si="139"/>
        <v>7</v>
      </c>
      <c r="Q170" s="645" t="str">
        <f>+H170</f>
        <v>Կ-1</v>
      </c>
      <c r="R170" s="643">
        <f>IF(O170&lt;1,0,IF(Q170="Բ-1",IF(P170=0,6.94,IF(P170=1,7.17,IF(P170=2,7.41,IF(P170=3,7.66,IF(OR(P170=5,P170=4),7.92,IF(OR(P170=6,P170=7),8.18,IF(OR(P170=8,P170=9),8.46,IF(OR(P170=10,P170=11,P170=12),8.74,IF(OR(P170=13,P170=14,P170=15),9.03,IF(OR(P170=16,P170=17,P170=18),9.33,9.65)))))))))),IF(Q170="Բ-2", IF(P170=0,5.71,IF(P170=1,5.89,IF(P170=2,6.09,IF(P170=3,6.29,IF(OR(P170=5,P170=4),6.5,IF(OR(P170=6,P170=7),6.72,IF(OR(P170=8,P170=9),6.94,IF(OR(P170=10,P170=11,P170=12),7.17,IF(OR(P170=13,P170=14,P170=15),7.41,IF(OR(P170=16,P170=17,P170=18),7.65,7.91)))))))))), IF(Q170="Գ-1", IF(P170=0,4.7,IF(P170=1,4.86,IF(P170=2,5.01,IF(P170=3,5.18,IF(OR(P170=5,P170=4),5.35,IF(OR(P170=6,P170=7),5.52,IF(OR(P170=8,P170=9),5.71,IF(OR(P170=10,P170=11,P170=12),5.89,IF(OR(P170=13,P170=14,P170=15),6.09,IF(OR(P170=16,P170=17,P170=18),6.29,6.49)))))))))), IF(Q170="Գ-2", IF(P170=0,3.88,IF(P170=1,4.01,IF(P170=2,4.14,IF(P170=3,4.27,IF(OR(P170=5,P170=4),4.41,IF(OR(P170=6,P170=7),4.55,IF(OR(P170=8,P170=9),4.7,IF(OR(P170=10,P170=11,P170=12),4.85,IF(OR(P170=13,P170=14,P170=15),5.01,IF(OR(P170=16,P170=17,P170=18),5.17,5.34)))))))))), IF(Q170="Գ-3", IF(P170=0,3.21,IF(P170=1,3.31,IF(P170=2,3.42,IF(P170=3,3.53,IF(OR(P170=5,P170=4),3.64,IF(OR(P170=6,P170=7),3.76,IF(OR(P170=8,P170=9),3.88,IF(OR(P170=10,P170=11,P170=12),4.01,IF(OR(P170=13,P170=14,P170=15),4.13,IF(OR(P170=16,P170=17,P170=18),4.27,4.4)))))))))), IF(Q170="Ա-1", IF(P170=0,2.66,IF(P170=1,2.75,IF(P170=2,2.83,IF(P170=3,2.92,IF(OR(P170=5,P170=4),3.02,IF(OR(P170=6,P170=7),3.11,IF(OR(P170=8,P170=9),3.21,IF(OR(P170=10,P170=11,P170=12),3.31,IF(OR(P170=13,P170=14,P170=15),3.42,IF(OR(P170=16,P170=17,P170=18),3.53,3.64)))))))))), IF(Q170="Ա-2", IF(P170=0,2.28,IF(P170=1,2.35,IF(P170=2,2.43,IF(P170=3,2.5,IF(OR(P170=5,P170=4),2.58,IF(OR(P170=6,P170=7),2.66,IF(OR(P170=8,P170=9),2.75,IF(OR(P170=10,P170=11,P170=12),2.83,IF(OR(P170=13,P170=14,P170=15),2.92,IF(OR(P170=16,P170=17,P170=18),3.01,3.11)))))))))),IF(Q170="Ա-3", IF(P170=0,1.96,IF(P170=1,2.02,IF(P170=2,2.08,IF(P170=3,2.15,IF(OR(P170=5,P170=4),2.21,IF(OR(P170=6,P170=7),2.28,IF(OR(P170=8,P170=9),2.35,IF(OR(P170=10,P170=11,P170=12),2.42,IF(OR(P170=13,P170=14,P170=15),2.5,IF(OR(P170=16,P170=17,P170=18),2.58,2.66)))))))))), IF(Q170="Կ-1", IF(P170=0,1.68,IF(P170=1,1.73,IF(P170=2,1.79,IF(P170=3,1.84,IF(OR(P170=5,P170=4),1.9,IF(OR(P170=6,P170=7),1.96,IF(OR(P170=8,P170=9),2.02,IF(OR(P170=10,P170=11,P170=12),2.08,IF(OR(P170=13,P170=14,P170=15),2.14,IF(OR(P170=16,P170=17,P170=18),2.21,2.28)))))))))), IF(Q170="Կ-2", IF(P170=0,1.45,IF(P170=1,1.49,IF(P170=2,1.54,IF(P170=3,1.59,IF(OR(P170=5,P170=4),1.63,IF(OR(P170=6,P170=7),1.68,IF(OR(P170=8,P170=9),1.73,IF(OR(P170=10,P170=11,P170=12),1.79,IF(OR(P170=13,P170=14,P170=15),1.84,IF(OR(P170=16,P170=17,P170=18),1.9,1.95)))))))))),IF(Q170="Կ-3", IF(P170=0,1.25,IF(P170=1,1.29,IF(P170=2,1.33,IF(P170=3,1.37,IF(OR(P170=5,P170=4),1.41,IF(OR(P170=6,P170=7),1.45,IF(OR(P170=8,P170=9),1.49,IF(OR(P170=10,P170=11,P170=12),1.54,IF(OR(P170=13,P170=14,P170=15),1.58,IF(OR(P170=16,P170=17,P170=18),1.63,1.68)))))))))), "Error"))))))))))))</f>
        <v>1.96</v>
      </c>
      <c r="S170" s="776">
        <v>83200</v>
      </c>
      <c r="T170" s="776">
        <f>+S170*R170</f>
        <v>163072</v>
      </c>
      <c r="U170" s="777">
        <f>+L170</f>
        <v>0</v>
      </c>
      <c r="V170" s="776">
        <f t="shared" si="140"/>
        <v>163072</v>
      </c>
      <c r="W170" s="776">
        <f t="shared" si="141"/>
        <v>2119936</v>
      </c>
      <c r="X170" s="580">
        <v>1</v>
      </c>
      <c r="Y170" s="644">
        <f>+P170+1</f>
        <v>8</v>
      </c>
      <c r="Z170" s="645" t="str">
        <f>+Q170</f>
        <v>Կ-1</v>
      </c>
      <c r="AA170" s="643">
        <f>IF(X170&lt;1,0,IF(Z170="Բ-1",IF(Y170=0,6.94,IF(Y170=1,7.17,IF(Y170=2,7.41,IF(Y170=3,7.66,IF(OR(Y170=5,Y170=4),7.92,IF(OR(Y170=6,Y170=7),8.18,IF(OR(Y170=8,Y170=9),8.46,IF(OR(Y170=10,Y170=11,Y170=12),8.74,IF(OR(Y170=13,Y170=14,Y170=15),9.03,IF(OR(Y170=16,Y170=17,Y170=18),9.33,9.65)))))))))),IF(Z170="Բ-2", IF(Y170=0,5.71,IF(Y170=1,5.89,IF(Y170=2,6.09,IF(Y170=3,6.29,IF(OR(Y170=5,Y170=4),6.5,IF(OR(Y170=6,Y170=7),6.72,IF(OR(Y170=8,Y170=9),6.94,IF(OR(Y170=10,Y170=11,Y170=12),7.17,IF(OR(Y170=13,Y170=14,Y170=15),7.41,IF(OR(Y170=16,Y170=17,Y170=18),7.65,7.91)))))))))), IF(Z170="Գ-1", IF(Y170=0,4.7,IF(Y170=1,4.86,IF(Y170=2,5.01,IF(Y170=3,5.18,IF(OR(Y170=5,Y170=4),5.35,IF(OR(Y170=6,Y170=7),5.52,IF(OR(Y170=8,Y170=9),5.71,IF(OR(Y170=10,Y170=11,Y170=12),5.89,IF(OR(Y170=13,Y170=14,Y170=15),6.09,IF(OR(Y170=16,Y170=17,Y170=18),6.29,6.49)))))))))), IF(Z170="Գ-2", IF(Y170=0,3.88,IF(Y170=1,4.01,IF(Y170=2,4.14,IF(Y170=3,4.27,IF(OR(Y170=5,Y170=4),4.41,IF(OR(Y170=6,Y170=7),4.55,IF(OR(Y170=8,Y170=9),4.7,IF(OR(Y170=10,Y170=11,Y170=12),4.85,IF(OR(Y170=13,Y170=14,Y170=15),5.01,IF(OR(Y170=16,Y170=17,Y170=18),5.17,5.34)))))))))), IF(Z170="Գ-3", IF(Y170=0,3.21,IF(Y170=1,3.31,IF(Y170=2,3.42,IF(Y170=3,3.53,IF(OR(Y170=5,Y170=4),3.64,IF(OR(Y170=6,Y170=7),3.76,IF(OR(Y170=8,Y170=9),3.88,IF(OR(Y170=10,Y170=11,Y170=12),4.01,IF(OR(Y170=13,Y170=14,Y170=15),4.13,IF(OR(Y170=16,Y170=17,Y170=18),4.27,4.4)))))))))), IF(Z170="Ա-1", IF(Y170=0,2.66,IF(Y170=1,2.75,IF(Y170=2,2.83,IF(Y170=3,2.92,IF(OR(Y170=5,Y170=4),3.02,IF(OR(Y170=6,Y170=7),3.11,IF(OR(Y170=8,Y170=9),3.21,IF(OR(Y170=10,Y170=11,Y170=12),3.31,IF(OR(Y170=13,Y170=14,Y170=15),3.42,IF(OR(Y170=16,Y170=17,Y170=18),3.53,3.64)))))))))), IF(Z170="Ա-2", IF(Y170=0,2.28,IF(Y170=1,2.35,IF(Y170=2,2.43,IF(Y170=3,2.5,IF(OR(Y170=5,Y170=4),2.58,IF(OR(Y170=6,Y170=7),2.66,IF(OR(Y170=8,Y170=9),2.75,IF(OR(Y170=10,Y170=11,Y170=12),2.83,IF(OR(Y170=13,Y170=14,Y170=15),2.92,IF(OR(Y170=16,Y170=17,Y170=18),3.01,3.11)))))))))),IF(Z170="Ա-3", IF(Y170=0,1.96,IF(Y170=1,2.02,IF(Y170=2,2.08,IF(Y170=3,2.15,IF(OR(Y170=5,Y170=4),2.21,IF(OR(Y170=6,Y170=7),2.28,IF(OR(Y170=8,Y170=9),2.35,IF(OR(Y170=10,Y170=11,Y170=12),2.42,IF(OR(Y170=13,Y170=14,Y170=15),2.5,IF(OR(Y170=16,Y170=17,Y170=18),2.58,2.66)))))))))), IF(Z170="Կ-1", IF(Y170=0,1.68,IF(Y170=1,1.73,IF(Y170=2,1.79,IF(Y170=3,1.84,IF(OR(Y170=5,Y170=4),1.9,IF(OR(Y170=6,Y170=7),1.96,IF(OR(Y170=8,Y170=9),2.02,IF(OR(Y170=10,Y170=11,Y170=12),2.08,IF(OR(Y170=13,Y170=14,Y170=15),2.14,IF(OR(Y170=16,Y170=17,Y170=18),2.21,2.28)))))))))), IF(Z170="Կ-2", IF(Y170=0,1.45,IF(Y170=1,1.49,IF(Y170=2,1.54,IF(Y170=3,1.59,IF(OR(Y170=5,Y170=4),1.63,IF(OR(Y170=6,Y170=7),1.68,IF(OR(Y170=8,Y170=9),1.73,IF(OR(Y170=10,Y170=11,Y170=12),1.79,IF(OR(Y170=13,Y170=14,Y170=15),1.84,IF(OR(Y170=16,Y170=17,Y170=18),1.9,1.95)))))))))),IF(Z170="Կ-3", IF(Y170=0,1.25,IF(Y170=1,1.29,IF(Y170=2,1.33,IF(Y170=3,1.37,IF(OR(Y170=5,Y170=4),1.41,IF(OR(Y170=6,Y170=7),1.45,IF(OR(Y170=8,Y170=9),1.49,IF(OR(Y170=10,Y170=11,Y170=12),1.54,IF(OR(Y170=13,Y170=14,Y170=15),1.58,IF(OR(Y170=16,Y170=17,Y170=18),1.63,1.68)))))))))), "Error"))))))))))))</f>
        <v>2.02</v>
      </c>
      <c r="AB170" s="776">
        <v>83200</v>
      </c>
      <c r="AC170" s="776">
        <f>+AB170*AA170</f>
        <v>168064</v>
      </c>
      <c r="AD170" s="777">
        <f>+U170</f>
        <v>0</v>
      </c>
      <c r="AE170" s="776">
        <f t="shared" si="142"/>
        <v>168064</v>
      </c>
      <c r="AF170" s="776">
        <f t="shared" si="143"/>
        <v>2184832</v>
      </c>
      <c r="AG170" s="580">
        <v>1</v>
      </c>
      <c r="AH170" s="644">
        <f>+Y170+1</f>
        <v>9</v>
      </c>
      <c r="AI170" s="645" t="str">
        <f>+Z170</f>
        <v>Կ-1</v>
      </c>
      <c r="AJ170" s="643">
        <f>IF(AG170&lt;1,0,IF(AI170="Բ-1",IF(AH170=0,6.94,IF(AH170=1,7.17,IF(AH170=2,7.41,IF(AH170=3,7.66,IF(OR(AH170=5,AH170=4),7.92,IF(OR(AH170=6,AH170=7),8.18,IF(OR(AH170=8,AH170=9),8.46,IF(OR(AH170=10,AH170=11,AH170=12),8.74,IF(OR(AH170=13,AH170=14,AH170=15),9.03,IF(OR(AH170=16,AH170=17,AH170=18),9.33,9.65)))))))))),IF(AI170="Բ-2", IF(AH170=0,5.71,IF(AH170=1,5.89,IF(AH170=2,6.09,IF(AH170=3,6.29,IF(OR(AH170=5,AH170=4),6.5,IF(OR(AH170=6,AH170=7),6.72,IF(OR(AH170=8,AH170=9),6.94,IF(OR(AH170=10,AH170=11,AH170=12),7.17,IF(OR(AH170=13,AH170=14,AH170=15),7.41,IF(OR(AH170=16,AH170=17,AH170=18),7.65,7.91)))))))))), IF(AI170="Գ-1", IF(AH170=0,4.7,IF(AH170=1,4.86,IF(AH170=2,5.01,IF(AH170=3,5.18,IF(OR(AH170=5,AH170=4),5.35,IF(OR(AH170=6,AH170=7),5.52,IF(OR(AH170=8,AH170=9),5.71,IF(OR(AH170=10,AH170=11,AH170=12),5.89,IF(OR(AH170=13,AH170=14,AH170=15),6.09,IF(OR(AH170=16,AH170=17,AH170=18),6.29,6.49)))))))))), IF(AI170="Գ-2", IF(AH170=0,3.88,IF(AH170=1,4.01,IF(AH170=2,4.14,IF(AH170=3,4.27,IF(OR(AH170=5,AH170=4),4.41,IF(OR(AH170=6,AH170=7),4.55,IF(OR(AH170=8,AH170=9),4.7,IF(OR(AH170=10,AH170=11,AH170=12),4.85,IF(OR(AH170=13,AH170=14,AH170=15),5.01,IF(OR(AH170=16,AH170=17,AH170=18),5.17,5.34)))))))))), IF(AI170="Գ-3", IF(AH170=0,3.21,IF(AH170=1,3.31,IF(AH170=2,3.42,IF(AH170=3,3.53,IF(OR(AH170=5,AH170=4),3.64,IF(OR(AH170=6,AH170=7),3.76,IF(OR(AH170=8,AH170=9),3.88,IF(OR(AH170=10,AH170=11,AH170=12),4.01,IF(OR(AH170=13,AH170=14,AH170=15),4.13,IF(OR(AH170=16,AH170=17,AH170=18),4.27,4.4)))))))))), IF(AI170="Ա-1", IF(AH170=0,2.66,IF(AH170=1,2.75,IF(AH170=2,2.83,IF(AH170=3,2.92,IF(OR(AH170=5,AH170=4),3.02,IF(OR(AH170=6,AH170=7),3.11,IF(OR(AH170=8,AH170=9),3.21,IF(OR(AH170=10,AH170=11,AH170=12),3.31,IF(OR(AH170=13,AH170=14,AH170=15),3.42,IF(OR(AH170=16,AH170=17,AH170=18),3.53,3.64)))))))))), IF(AI170="Ա-2", IF(AH170=0,2.28,IF(AH170=1,2.35,IF(AH170=2,2.43,IF(AH170=3,2.5,IF(OR(AH170=5,AH170=4),2.58,IF(OR(AH170=6,AH170=7),2.66,IF(OR(AH170=8,AH170=9),2.75,IF(OR(AH170=10,AH170=11,AH170=12),2.83,IF(OR(AH170=13,AH170=14,AH170=15),2.92,IF(OR(AH170=16,AH170=17,AH170=18),3.01,3.11)))))))))),IF(AI170="Ա-3", IF(AH170=0,1.96,IF(AH170=1,2.02,IF(AH170=2,2.08,IF(AH170=3,2.15,IF(OR(AH170=5,AH170=4),2.21,IF(OR(AH170=6,AH170=7),2.28,IF(OR(AH170=8,AH170=9),2.35,IF(OR(AH170=10,AH170=11,AH170=12),2.42,IF(OR(AH170=13,AH170=14,AH170=15),2.5,IF(OR(AH170=16,AH170=17,AH170=18),2.58,2.66)))))))))), IF(AI170="Կ-1", IF(AH170=0,1.68,IF(AH170=1,1.73,IF(AH170=2,1.79,IF(AH170=3,1.84,IF(OR(AH170=5,AH170=4),1.9,IF(OR(AH170=6,AH170=7),1.96,IF(OR(AH170=8,AH170=9),2.02,IF(OR(AH170=10,AH170=11,AH170=12),2.08,IF(OR(AH170=13,AH170=14,AH170=15),2.14,IF(OR(AH170=16,AH170=17,AH170=18),2.21,2.28)))))))))), IF(AI170="Կ-2", IF(AH170=0,1.45,IF(AH170=1,1.49,IF(AH170=2,1.54,IF(AH170=3,1.59,IF(OR(AH170=5,AH170=4),1.63,IF(OR(AH170=6,AH170=7),1.68,IF(OR(AH170=8,AH170=9),1.73,IF(OR(AH170=10,AH170=11,AH170=12),1.79,IF(OR(AH170=13,AH170=14,AH170=15),1.84,IF(OR(AH170=16,AH170=17,AH170=18),1.9,1.95)))))))))),IF(AI170="Կ-3", IF(AH170=0,1.25,IF(AH170=1,1.29,IF(AH170=2,1.33,IF(AH170=3,1.37,IF(OR(AH170=5,AH170=4),1.41,IF(OR(AH170=6,AH170=7),1.45,IF(OR(AH170=8,AH170=9),1.49,IF(OR(AH170=10,AH170=11,AH170=12),1.54,IF(OR(AH170=13,AH170=14,AH170=15),1.58,IF(OR(AH170=16,AH170=17,AH170=18),1.63,1.68)))))))))), "Error"))))))))))))</f>
        <v>2.02</v>
      </c>
      <c r="AK170" s="776">
        <v>83200</v>
      </c>
      <c r="AL170" s="776">
        <f>+AK170*AJ170</f>
        <v>168064</v>
      </c>
      <c r="AM170" s="777">
        <f>+AD170</f>
        <v>0</v>
      </c>
      <c r="AN170" s="776">
        <f t="shared" si="144"/>
        <v>168064</v>
      </c>
      <c r="AO170" s="776">
        <f t="shared" si="145"/>
        <v>2184832</v>
      </c>
    </row>
    <row r="171" spans="1:41" s="760" customFormat="1" ht="71.25">
      <c r="A171" s="853">
        <v>129</v>
      </c>
      <c r="B171" s="903" t="s">
        <v>743</v>
      </c>
      <c r="C171" s="904" t="s">
        <v>1961</v>
      </c>
      <c r="D171" s="904" t="s">
        <v>2282</v>
      </c>
      <c r="E171" s="917" t="s">
        <v>2313</v>
      </c>
      <c r="F171" s="853">
        <v>1</v>
      </c>
      <c r="G171" s="911">
        <v>4</v>
      </c>
      <c r="H171" s="915" t="s">
        <v>83</v>
      </c>
      <c r="I171" s="912">
        <f t="shared" si="136"/>
        <v>4.41</v>
      </c>
      <c r="J171" s="913">
        <v>83200</v>
      </c>
      <c r="K171" s="914">
        <f t="shared" si="135"/>
        <v>366912</v>
      </c>
      <c r="L171" s="915">
        <v>0</v>
      </c>
      <c r="M171" s="914">
        <f t="shared" si="137"/>
        <v>366912</v>
      </c>
      <c r="N171" s="914">
        <f t="shared" si="138"/>
        <v>4769856</v>
      </c>
      <c r="O171" s="580">
        <v>1</v>
      </c>
      <c r="P171" s="644">
        <f t="shared" si="139"/>
        <v>5</v>
      </c>
      <c r="Q171" s="645" t="str">
        <f t="shared" si="62"/>
        <v>Գ-2</v>
      </c>
      <c r="R171" s="643">
        <f t="shared" si="63"/>
        <v>4.41</v>
      </c>
      <c r="S171" s="776">
        <v>83200</v>
      </c>
      <c r="T171" s="776">
        <f t="shared" si="64"/>
        <v>366912</v>
      </c>
      <c r="U171" s="777">
        <f t="shared" si="65"/>
        <v>0</v>
      </c>
      <c r="V171" s="776">
        <f t="shared" si="140"/>
        <v>366912</v>
      </c>
      <c r="W171" s="776">
        <f t="shared" si="141"/>
        <v>4769856</v>
      </c>
      <c r="X171" s="580">
        <v>1</v>
      </c>
      <c r="Y171" s="644">
        <f t="shared" si="66"/>
        <v>6</v>
      </c>
      <c r="Z171" s="645" t="str">
        <f t="shared" si="67"/>
        <v>Գ-2</v>
      </c>
      <c r="AA171" s="643">
        <f t="shared" si="68"/>
        <v>4.55</v>
      </c>
      <c r="AB171" s="776">
        <v>83200</v>
      </c>
      <c r="AC171" s="776">
        <f t="shared" si="69"/>
        <v>378560</v>
      </c>
      <c r="AD171" s="777">
        <f t="shared" si="70"/>
        <v>0</v>
      </c>
      <c r="AE171" s="776">
        <f t="shared" si="142"/>
        <v>378560</v>
      </c>
      <c r="AF171" s="776">
        <f t="shared" si="143"/>
        <v>4921280</v>
      </c>
      <c r="AG171" s="580">
        <v>1</v>
      </c>
      <c r="AH171" s="644">
        <f t="shared" si="71"/>
        <v>7</v>
      </c>
      <c r="AI171" s="645" t="str">
        <f t="shared" si="72"/>
        <v>Գ-2</v>
      </c>
      <c r="AJ171" s="643">
        <f t="shared" si="73"/>
        <v>4.55</v>
      </c>
      <c r="AK171" s="776">
        <v>83200</v>
      </c>
      <c r="AL171" s="776">
        <f t="shared" si="74"/>
        <v>378560</v>
      </c>
      <c r="AM171" s="777">
        <f t="shared" si="75"/>
        <v>0</v>
      </c>
      <c r="AN171" s="776">
        <f t="shared" si="144"/>
        <v>378560</v>
      </c>
      <c r="AO171" s="776">
        <f t="shared" si="145"/>
        <v>4921280</v>
      </c>
    </row>
    <row r="172" spans="1:41" s="760" customFormat="1" ht="67.5">
      <c r="A172" s="853">
        <v>130</v>
      </c>
      <c r="B172" s="903" t="s">
        <v>1258</v>
      </c>
      <c r="C172" s="904" t="s">
        <v>1961</v>
      </c>
      <c r="D172" s="904" t="s">
        <v>2287</v>
      </c>
      <c r="E172" s="903" t="s">
        <v>2314</v>
      </c>
      <c r="F172" s="853">
        <v>1</v>
      </c>
      <c r="G172" s="911">
        <v>6</v>
      </c>
      <c r="H172" s="915" t="s">
        <v>84</v>
      </c>
      <c r="I172" s="912">
        <f t="shared" si="136"/>
        <v>3.11</v>
      </c>
      <c r="J172" s="913">
        <v>83200</v>
      </c>
      <c r="K172" s="914">
        <f t="shared" si="135"/>
        <v>258752</v>
      </c>
      <c r="L172" s="915">
        <v>0</v>
      </c>
      <c r="M172" s="914">
        <f t="shared" si="137"/>
        <v>258752</v>
      </c>
      <c r="N172" s="914">
        <f t="shared" si="138"/>
        <v>3363776</v>
      </c>
      <c r="O172" s="580">
        <v>1</v>
      </c>
      <c r="P172" s="644">
        <f t="shared" si="139"/>
        <v>7</v>
      </c>
      <c r="Q172" s="645" t="str">
        <f t="shared" si="62"/>
        <v>Ա-1</v>
      </c>
      <c r="R172" s="643">
        <f t="shared" si="63"/>
        <v>3.11</v>
      </c>
      <c r="S172" s="776">
        <v>83200</v>
      </c>
      <c r="T172" s="776">
        <f t="shared" si="64"/>
        <v>258752</v>
      </c>
      <c r="U172" s="777">
        <f t="shared" si="65"/>
        <v>0</v>
      </c>
      <c r="V172" s="776">
        <f t="shared" si="140"/>
        <v>258752</v>
      </c>
      <c r="W172" s="776">
        <f t="shared" si="141"/>
        <v>3363776</v>
      </c>
      <c r="X172" s="580">
        <v>1</v>
      </c>
      <c r="Y172" s="644">
        <f t="shared" si="66"/>
        <v>8</v>
      </c>
      <c r="Z172" s="645" t="str">
        <f t="shared" si="67"/>
        <v>Ա-1</v>
      </c>
      <c r="AA172" s="643">
        <f t="shared" si="68"/>
        <v>3.21</v>
      </c>
      <c r="AB172" s="776">
        <v>83200</v>
      </c>
      <c r="AC172" s="776">
        <f t="shared" si="69"/>
        <v>267072</v>
      </c>
      <c r="AD172" s="777">
        <f t="shared" si="70"/>
        <v>0</v>
      </c>
      <c r="AE172" s="776">
        <f t="shared" si="142"/>
        <v>267072</v>
      </c>
      <c r="AF172" s="776">
        <f t="shared" si="143"/>
        <v>3471936</v>
      </c>
      <c r="AG172" s="580">
        <v>1</v>
      </c>
      <c r="AH172" s="644">
        <f t="shared" si="71"/>
        <v>9</v>
      </c>
      <c r="AI172" s="645" t="str">
        <f t="shared" si="72"/>
        <v>Ա-1</v>
      </c>
      <c r="AJ172" s="643">
        <f t="shared" si="73"/>
        <v>3.21</v>
      </c>
      <c r="AK172" s="776">
        <v>83200</v>
      </c>
      <c r="AL172" s="776">
        <f t="shared" si="74"/>
        <v>267072</v>
      </c>
      <c r="AM172" s="777">
        <f t="shared" si="75"/>
        <v>0</v>
      </c>
      <c r="AN172" s="776">
        <f t="shared" si="144"/>
        <v>267072</v>
      </c>
      <c r="AO172" s="776">
        <f t="shared" si="145"/>
        <v>3471936</v>
      </c>
    </row>
    <row r="173" spans="1:41" s="760" customFormat="1" ht="67.5">
      <c r="A173" s="853">
        <v>131</v>
      </c>
      <c r="B173" s="903" t="s">
        <v>3291</v>
      </c>
      <c r="C173" s="904" t="s">
        <v>1961</v>
      </c>
      <c r="D173" s="904" t="s">
        <v>2374</v>
      </c>
      <c r="E173" s="903" t="s">
        <v>2314</v>
      </c>
      <c r="F173" s="853">
        <v>1</v>
      </c>
      <c r="G173" s="911">
        <v>1</v>
      </c>
      <c r="H173" s="915" t="s">
        <v>84</v>
      </c>
      <c r="I173" s="912">
        <f t="shared" si="136"/>
        <v>2.75</v>
      </c>
      <c r="J173" s="913">
        <v>83200</v>
      </c>
      <c r="K173" s="914">
        <f t="shared" si="135"/>
        <v>228800</v>
      </c>
      <c r="L173" s="915">
        <v>0</v>
      </c>
      <c r="M173" s="914">
        <f t="shared" si="137"/>
        <v>228800</v>
      </c>
      <c r="N173" s="914">
        <f t="shared" si="138"/>
        <v>2974400</v>
      </c>
      <c r="O173" s="580">
        <v>1</v>
      </c>
      <c r="P173" s="644">
        <f t="shared" si="139"/>
        <v>2</v>
      </c>
      <c r="Q173" s="645" t="str">
        <f t="shared" si="62"/>
        <v>Ա-1</v>
      </c>
      <c r="R173" s="643">
        <f t="shared" si="63"/>
        <v>2.83</v>
      </c>
      <c r="S173" s="776">
        <v>83200</v>
      </c>
      <c r="T173" s="776">
        <f t="shared" si="64"/>
        <v>235456</v>
      </c>
      <c r="U173" s="777">
        <f t="shared" si="65"/>
        <v>0</v>
      </c>
      <c r="V173" s="776">
        <f t="shared" si="140"/>
        <v>235456</v>
      </c>
      <c r="W173" s="776">
        <f t="shared" si="141"/>
        <v>3060928</v>
      </c>
      <c r="X173" s="580">
        <v>1</v>
      </c>
      <c r="Y173" s="644">
        <f t="shared" si="66"/>
        <v>3</v>
      </c>
      <c r="Z173" s="645" t="str">
        <f t="shared" si="67"/>
        <v>Ա-1</v>
      </c>
      <c r="AA173" s="643">
        <f t="shared" si="68"/>
        <v>2.92</v>
      </c>
      <c r="AB173" s="776">
        <v>83200</v>
      </c>
      <c r="AC173" s="776">
        <f t="shared" si="69"/>
        <v>242944</v>
      </c>
      <c r="AD173" s="777">
        <f t="shared" si="70"/>
        <v>0</v>
      </c>
      <c r="AE173" s="776">
        <f t="shared" si="142"/>
        <v>242944</v>
      </c>
      <c r="AF173" s="776">
        <f t="shared" si="143"/>
        <v>3158272</v>
      </c>
      <c r="AG173" s="580">
        <v>1</v>
      </c>
      <c r="AH173" s="644">
        <f t="shared" si="71"/>
        <v>4</v>
      </c>
      <c r="AI173" s="645" t="str">
        <f t="shared" si="72"/>
        <v>Ա-1</v>
      </c>
      <c r="AJ173" s="643">
        <f t="shared" si="73"/>
        <v>3.02</v>
      </c>
      <c r="AK173" s="776">
        <v>83200</v>
      </c>
      <c r="AL173" s="776">
        <f t="shared" si="74"/>
        <v>251264</v>
      </c>
      <c r="AM173" s="777">
        <f t="shared" si="75"/>
        <v>0</v>
      </c>
      <c r="AN173" s="776">
        <f t="shared" si="144"/>
        <v>251264</v>
      </c>
      <c r="AO173" s="776">
        <f t="shared" si="145"/>
        <v>3266432</v>
      </c>
    </row>
    <row r="174" spans="1:41" s="760" customFormat="1" ht="17.25" customHeight="1">
      <c r="A174" s="853">
        <v>132</v>
      </c>
      <c r="B174" s="903" t="s">
        <v>1929</v>
      </c>
      <c r="C174" s="904" t="s">
        <v>1961</v>
      </c>
      <c r="D174" s="904" t="s">
        <v>2301</v>
      </c>
      <c r="E174" s="903" t="s">
        <v>1237</v>
      </c>
      <c r="F174" s="853">
        <v>1</v>
      </c>
      <c r="G174" s="911">
        <v>4</v>
      </c>
      <c r="H174" s="915" t="s">
        <v>419</v>
      </c>
      <c r="I174" s="912">
        <f t="shared" si="136"/>
        <v>2.21</v>
      </c>
      <c r="J174" s="913">
        <v>83200</v>
      </c>
      <c r="K174" s="914">
        <f t="shared" si="135"/>
        <v>183872</v>
      </c>
      <c r="L174" s="915">
        <v>0</v>
      </c>
      <c r="M174" s="914">
        <f t="shared" si="137"/>
        <v>183872</v>
      </c>
      <c r="N174" s="914">
        <f t="shared" si="138"/>
        <v>2390336</v>
      </c>
      <c r="O174" s="580">
        <v>1</v>
      </c>
      <c r="P174" s="644">
        <f t="shared" si="139"/>
        <v>5</v>
      </c>
      <c r="Q174" s="645" t="str">
        <f>+H174</f>
        <v>Ա-3</v>
      </c>
      <c r="R174" s="643">
        <f>IF(O174&lt;1,0,IF(Q174="Բ-1",IF(P174=0,6.94,IF(P174=1,7.17,IF(P174=2,7.41,IF(P174=3,7.66,IF(OR(P174=5,P174=4),7.92,IF(OR(P174=6,P174=7),8.18,IF(OR(P174=8,P174=9),8.46,IF(OR(P174=10,P174=11,P174=12),8.74,IF(OR(P174=13,P174=14,P174=15),9.03,IF(OR(P174=16,P174=17,P174=18),9.33,9.65)))))))))),IF(Q174="Բ-2", IF(P174=0,5.71,IF(P174=1,5.89,IF(P174=2,6.09,IF(P174=3,6.29,IF(OR(P174=5,P174=4),6.5,IF(OR(P174=6,P174=7),6.72,IF(OR(P174=8,P174=9),6.94,IF(OR(P174=10,P174=11,P174=12),7.17,IF(OR(P174=13,P174=14,P174=15),7.41,IF(OR(P174=16,P174=17,P174=18),7.65,7.91)))))))))), IF(Q174="Գ-1", IF(P174=0,4.7,IF(P174=1,4.86,IF(P174=2,5.01,IF(P174=3,5.18,IF(OR(P174=5,P174=4),5.35,IF(OR(P174=6,P174=7),5.52,IF(OR(P174=8,P174=9),5.71,IF(OR(P174=10,P174=11,P174=12),5.89,IF(OR(P174=13,P174=14,P174=15),6.09,IF(OR(P174=16,P174=17,P174=18),6.29,6.49)))))))))), IF(Q174="Գ-2", IF(P174=0,3.88,IF(P174=1,4.01,IF(P174=2,4.14,IF(P174=3,4.27,IF(OR(P174=5,P174=4),4.41,IF(OR(P174=6,P174=7),4.55,IF(OR(P174=8,P174=9),4.7,IF(OR(P174=10,P174=11,P174=12),4.85,IF(OR(P174=13,P174=14,P174=15),5.01,IF(OR(P174=16,P174=17,P174=18),5.17,5.34)))))))))), IF(Q174="Գ-3", IF(P174=0,3.21,IF(P174=1,3.31,IF(P174=2,3.42,IF(P174=3,3.53,IF(OR(P174=5,P174=4),3.64,IF(OR(P174=6,P174=7),3.76,IF(OR(P174=8,P174=9),3.88,IF(OR(P174=10,P174=11,P174=12),4.01,IF(OR(P174=13,P174=14,P174=15),4.13,IF(OR(P174=16,P174=17,P174=18),4.27,4.4)))))))))), IF(Q174="Ա-1", IF(P174=0,2.66,IF(P174=1,2.75,IF(P174=2,2.83,IF(P174=3,2.92,IF(OR(P174=5,P174=4),3.02,IF(OR(P174=6,P174=7),3.11,IF(OR(P174=8,P174=9),3.21,IF(OR(P174=10,P174=11,P174=12),3.31,IF(OR(P174=13,P174=14,P174=15),3.42,IF(OR(P174=16,P174=17,P174=18),3.53,3.64)))))))))), IF(Q174="Ա-2", IF(P174=0,2.28,IF(P174=1,2.35,IF(P174=2,2.43,IF(P174=3,2.5,IF(OR(P174=5,P174=4),2.58,IF(OR(P174=6,P174=7),2.66,IF(OR(P174=8,P174=9),2.75,IF(OR(P174=10,P174=11,P174=12),2.83,IF(OR(P174=13,P174=14,P174=15),2.92,IF(OR(P174=16,P174=17,P174=18),3.01,3.11)))))))))),IF(Q174="Ա-3", IF(P174=0,1.96,IF(P174=1,2.02,IF(P174=2,2.08,IF(P174=3,2.15,IF(OR(P174=5,P174=4),2.21,IF(OR(P174=6,P174=7),2.28,IF(OR(P174=8,P174=9),2.35,IF(OR(P174=10,P174=11,P174=12),2.42,IF(OR(P174=13,P174=14,P174=15),2.5,IF(OR(P174=16,P174=17,P174=18),2.58,2.66)))))))))), IF(Q174="Կ-1", IF(P174=0,1.68,IF(P174=1,1.73,IF(P174=2,1.79,IF(P174=3,1.84,IF(OR(P174=5,P174=4),1.9,IF(OR(P174=6,P174=7),1.96,IF(OR(P174=8,P174=9),2.02,IF(OR(P174=10,P174=11,P174=12),2.08,IF(OR(P174=13,P174=14,P174=15),2.14,IF(OR(P174=16,P174=17,P174=18),2.21,2.28)))))))))), IF(Q174="Կ-2", IF(P174=0,1.45,IF(P174=1,1.49,IF(P174=2,1.54,IF(P174=3,1.59,IF(OR(P174=5,P174=4),1.63,IF(OR(P174=6,P174=7),1.68,IF(OR(P174=8,P174=9),1.73,IF(OR(P174=10,P174=11,P174=12),1.79,IF(OR(P174=13,P174=14,P174=15),1.84,IF(OR(P174=16,P174=17,P174=18),1.9,1.95)))))))))),IF(Q174="Կ-3", IF(P174=0,1.25,IF(P174=1,1.29,IF(P174=2,1.33,IF(P174=3,1.37,IF(OR(P174=5,P174=4),1.41,IF(OR(P174=6,P174=7),1.45,IF(OR(P174=8,P174=9),1.49,IF(OR(P174=10,P174=11,P174=12),1.54,IF(OR(P174=13,P174=14,P174=15),1.58,IF(OR(P174=16,P174=17,P174=18),1.63,1.68)))))))))), "Error"))))))))))))</f>
        <v>2.21</v>
      </c>
      <c r="S174" s="776">
        <v>83200</v>
      </c>
      <c r="T174" s="776">
        <f>+S174*R174</f>
        <v>183872</v>
      </c>
      <c r="U174" s="777">
        <f>+L174</f>
        <v>0</v>
      </c>
      <c r="V174" s="776">
        <f t="shared" si="140"/>
        <v>183872</v>
      </c>
      <c r="W174" s="776">
        <f t="shared" si="141"/>
        <v>2390336</v>
      </c>
      <c r="X174" s="580">
        <v>1</v>
      </c>
      <c r="Y174" s="644">
        <f>+P174+1</f>
        <v>6</v>
      </c>
      <c r="Z174" s="645" t="str">
        <f>+Q174</f>
        <v>Ա-3</v>
      </c>
      <c r="AA174" s="643">
        <f>IF(X174&lt;1,0,IF(Z174="Բ-1",IF(Y174=0,6.94,IF(Y174=1,7.17,IF(Y174=2,7.41,IF(Y174=3,7.66,IF(OR(Y174=5,Y174=4),7.92,IF(OR(Y174=6,Y174=7),8.18,IF(OR(Y174=8,Y174=9),8.46,IF(OR(Y174=10,Y174=11,Y174=12),8.74,IF(OR(Y174=13,Y174=14,Y174=15),9.03,IF(OR(Y174=16,Y174=17,Y174=18),9.33,9.65)))))))))),IF(Z174="Բ-2", IF(Y174=0,5.71,IF(Y174=1,5.89,IF(Y174=2,6.09,IF(Y174=3,6.29,IF(OR(Y174=5,Y174=4),6.5,IF(OR(Y174=6,Y174=7),6.72,IF(OR(Y174=8,Y174=9),6.94,IF(OR(Y174=10,Y174=11,Y174=12),7.17,IF(OR(Y174=13,Y174=14,Y174=15),7.41,IF(OR(Y174=16,Y174=17,Y174=18),7.65,7.91)))))))))), IF(Z174="Գ-1", IF(Y174=0,4.7,IF(Y174=1,4.86,IF(Y174=2,5.01,IF(Y174=3,5.18,IF(OR(Y174=5,Y174=4),5.35,IF(OR(Y174=6,Y174=7),5.52,IF(OR(Y174=8,Y174=9),5.71,IF(OR(Y174=10,Y174=11,Y174=12),5.89,IF(OR(Y174=13,Y174=14,Y174=15),6.09,IF(OR(Y174=16,Y174=17,Y174=18),6.29,6.49)))))))))), IF(Z174="Գ-2", IF(Y174=0,3.88,IF(Y174=1,4.01,IF(Y174=2,4.14,IF(Y174=3,4.27,IF(OR(Y174=5,Y174=4),4.41,IF(OR(Y174=6,Y174=7),4.55,IF(OR(Y174=8,Y174=9),4.7,IF(OR(Y174=10,Y174=11,Y174=12),4.85,IF(OR(Y174=13,Y174=14,Y174=15),5.01,IF(OR(Y174=16,Y174=17,Y174=18),5.17,5.34)))))))))), IF(Z174="Գ-3", IF(Y174=0,3.21,IF(Y174=1,3.31,IF(Y174=2,3.42,IF(Y174=3,3.53,IF(OR(Y174=5,Y174=4),3.64,IF(OR(Y174=6,Y174=7),3.76,IF(OR(Y174=8,Y174=9),3.88,IF(OR(Y174=10,Y174=11,Y174=12),4.01,IF(OR(Y174=13,Y174=14,Y174=15),4.13,IF(OR(Y174=16,Y174=17,Y174=18),4.27,4.4)))))))))), IF(Z174="Ա-1", IF(Y174=0,2.66,IF(Y174=1,2.75,IF(Y174=2,2.83,IF(Y174=3,2.92,IF(OR(Y174=5,Y174=4),3.02,IF(OR(Y174=6,Y174=7),3.11,IF(OR(Y174=8,Y174=9),3.21,IF(OR(Y174=10,Y174=11,Y174=12),3.31,IF(OR(Y174=13,Y174=14,Y174=15),3.42,IF(OR(Y174=16,Y174=17,Y174=18),3.53,3.64)))))))))), IF(Z174="Ա-2", IF(Y174=0,2.28,IF(Y174=1,2.35,IF(Y174=2,2.43,IF(Y174=3,2.5,IF(OR(Y174=5,Y174=4),2.58,IF(OR(Y174=6,Y174=7),2.66,IF(OR(Y174=8,Y174=9),2.75,IF(OR(Y174=10,Y174=11,Y174=12),2.83,IF(OR(Y174=13,Y174=14,Y174=15),2.92,IF(OR(Y174=16,Y174=17,Y174=18),3.01,3.11)))))))))),IF(Z174="Ա-3", IF(Y174=0,1.96,IF(Y174=1,2.02,IF(Y174=2,2.08,IF(Y174=3,2.15,IF(OR(Y174=5,Y174=4),2.21,IF(OR(Y174=6,Y174=7),2.28,IF(OR(Y174=8,Y174=9),2.35,IF(OR(Y174=10,Y174=11,Y174=12),2.42,IF(OR(Y174=13,Y174=14,Y174=15),2.5,IF(OR(Y174=16,Y174=17,Y174=18),2.58,2.66)))))))))), IF(Z174="Կ-1", IF(Y174=0,1.68,IF(Y174=1,1.73,IF(Y174=2,1.79,IF(Y174=3,1.84,IF(OR(Y174=5,Y174=4),1.9,IF(OR(Y174=6,Y174=7),1.96,IF(OR(Y174=8,Y174=9),2.02,IF(OR(Y174=10,Y174=11,Y174=12),2.08,IF(OR(Y174=13,Y174=14,Y174=15),2.14,IF(OR(Y174=16,Y174=17,Y174=18),2.21,2.28)))))))))), IF(Z174="Կ-2", IF(Y174=0,1.45,IF(Y174=1,1.49,IF(Y174=2,1.54,IF(Y174=3,1.59,IF(OR(Y174=5,Y174=4),1.63,IF(OR(Y174=6,Y174=7),1.68,IF(OR(Y174=8,Y174=9),1.73,IF(OR(Y174=10,Y174=11,Y174=12),1.79,IF(OR(Y174=13,Y174=14,Y174=15),1.84,IF(OR(Y174=16,Y174=17,Y174=18),1.9,1.95)))))))))),IF(Z174="Կ-3", IF(Y174=0,1.25,IF(Y174=1,1.29,IF(Y174=2,1.33,IF(Y174=3,1.37,IF(OR(Y174=5,Y174=4),1.41,IF(OR(Y174=6,Y174=7),1.45,IF(OR(Y174=8,Y174=9),1.49,IF(OR(Y174=10,Y174=11,Y174=12),1.54,IF(OR(Y174=13,Y174=14,Y174=15),1.58,IF(OR(Y174=16,Y174=17,Y174=18),1.63,1.68)))))))))), "Error"))))))))))))</f>
        <v>2.2799999999999998</v>
      </c>
      <c r="AB174" s="776">
        <v>83200</v>
      </c>
      <c r="AC174" s="776">
        <f>+AB174*AA174</f>
        <v>189695.99999999997</v>
      </c>
      <c r="AD174" s="777">
        <f>+U174</f>
        <v>0</v>
      </c>
      <c r="AE174" s="776">
        <f t="shared" si="142"/>
        <v>189695.99999999997</v>
      </c>
      <c r="AF174" s="776">
        <f t="shared" si="143"/>
        <v>2466047.9999999995</v>
      </c>
      <c r="AG174" s="580">
        <v>1</v>
      </c>
      <c r="AH174" s="644">
        <f>+Y174+1</f>
        <v>7</v>
      </c>
      <c r="AI174" s="645" t="str">
        <f>+Z174</f>
        <v>Ա-3</v>
      </c>
      <c r="AJ174" s="643">
        <f>IF(AG174&lt;1,0,IF(AI174="Բ-1",IF(AH174=0,6.94,IF(AH174=1,7.17,IF(AH174=2,7.41,IF(AH174=3,7.66,IF(OR(AH174=5,AH174=4),7.92,IF(OR(AH174=6,AH174=7),8.18,IF(OR(AH174=8,AH174=9),8.46,IF(OR(AH174=10,AH174=11,AH174=12),8.74,IF(OR(AH174=13,AH174=14,AH174=15),9.03,IF(OR(AH174=16,AH174=17,AH174=18),9.33,9.65)))))))))),IF(AI174="Բ-2", IF(AH174=0,5.71,IF(AH174=1,5.89,IF(AH174=2,6.09,IF(AH174=3,6.29,IF(OR(AH174=5,AH174=4),6.5,IF(OR(AH174=6,AH174=7),6.72,IF(OR(AH174=8,AH174=9),6.94,IF(OR(AH174=10,AH174=11,AH174=12),7.17,IF(OR(AH174=13,AH174=14,AH174=15),7.41,IF(OR(AH174=16,AH174=17,AH174=18),7.65,7.91)))))))))), IF(AI174="Գ-1", IF(AH174=0,4.7,IF(AH174=1,4.86,IF(AH174=2,5.01,IF(AH174=3,5.18,IF(OR(AH174=5,AH174=4),5.35,IF(OR(AH174=6,AH174=7),5.52,IF(OR(AH174=8,AH174=9),5.71,IF(OR(AH174=10,AH174=11,AH174=12),5.89,IF(OR(AH174=13,AH174=14,AH174=15),6.09,IF(OR(AH174=16,AH174=17,AH174=18),6.29,6.49)))))))))), IF(AI174="Գ-2", IF(AH174=0,3.88,IF(AH174=1,4.01,IF(AH174=2,4.14,IF(AH174=3,4.27,IF(OR(AH174=5,AH174=4),4.41,IF(OR(AH174=6,AH174=7),4.55,IF(OR(AH174=8,AH174=9),4.7,IF(OR(AH174=10,AH174=11,AH174=12),4.85,IF(OR(AH174=13,AH174=14,AH174=15),5.01,IF(OR(AH174=16,AH174=17,AH174=18),5.17,5.34)))))))))), IF(AI174="Գ-3", IF(AH174=0,3.21,IF(AH174=1,3.31,IF(AH174=2,3.42,IF(AH174=3,3.53,IF(OR(AH174=5,AH174=4),3.64,IF(OR(AH174=6,AH174=7),3.76,IF(OR(AH174=8,AH174=9),3.88,IF(OR(AH174=10,AH174=11,AH174=12),4.01,IF(OR(AH174=13,AH174=14,AH174=15),4.13,IF(OR(AH174=16,AH174=17,AH174=18),4.27,4.4)))))))))), IF(AI174="Ա-1", IF(AH174=0,2.66,IF(AH174=1,2.75,IF(AH174=2,2.83,IF(AH174=3,2.92,IF(OR(AH174=5,AH174=4),3.02,IF(OR(AH174=6,AH174=7),3.11,IF(OR(AH174=8,AH174=9),3.21,IF(OR(AH174=10,AH174=11,AH174=12),3.31,IF(OR(AH174=13,AH174=14,AH174=15),3.42,IF(OR(AH174=16,AH174=17,AH174=18),3.53,3.64)))))))))), IF(AI174="Ա-2", IF(AH174=0,2.28,IF(AH174=1,2.35,IF(AH174=2,2.43,IF(AH174=3,2.5,IF(OR(AH174=5,AH174=4),2.58,IF(OR(AH174=6,AH174=7),2.66,IF(OR(AH174=8,AH174=9),2.75,IF(OR(AH174=10,AH174=11,AH174=12),2.83,IF(OR(AH174=13,AH174=14,AH174=15),2.92,IF(OR(AH174=16,AH174=17,AH174=18),3.01,3.11)))))))))),IF(AI174="Ա-3", IF(AH174=0,1.96,IF(AH174=1,2.02,IF(AH174=2,2.08,IF(AH174=3,2.15,IF(OR(AH174=5,AH174=4),2.21,IF(OR(AH174=6,AH174=7),2.28,IF(OR(AH174=8,AH174=9),2.35,IF(OR(AH174=10,AH174=11,AH174=12),2.42,IF(OR(AH174=13,AH174=14,AH174=15),2.5,IF(OR(AH174=16,AH174=17,AH174=18),2.58,2.66)))))))))), IF(AI174="Կ-1", IF(AH174=0,1.68,IF(AH174=1,1.73,IF(AH174=2,1.79,IF(AH174=3,1.84,IF(OR(AH174=5,AH174=4),1.9,IF(OR(AH174=6,AH174=7),1.96,IF(OR(AH174=8,AH174=9),2.02,IF(OR(AH174=10,AH174=11,AH174=12),2.08,IF(OR(AH174=13,AH174=14,AH174=15),2.14,IF(OR(AH174=16,AH174=17,AH174=18),2.21,2.28)))))))))), IF(AI174="Կ-2", IF(AH174=0,1.45,IF(AH174=1,1.49,IF(AH174=2,1.54,IF(AH174=3,1.59,IF(OR(AH174=5,AH174=4),1.63,IF(OR(AH174=6,AH174=7),1.68,IF(OR(AH174=8,AH174=9),1.73,IF(OR(AH174=10,AH174=11,AH174=12),1.79,IF(OR(AH174=13,AH174=14,AH174=15),1.84,IF(OR(AH174=16,AH174=17,AH174=18),1.9,1.95)))))))))),IF(AI174="Կ-3", IF(AH174=0,1.25,IF(AH174=1,1.29,IF(AH174=2,1.33,IF(AH174=3,1.37,IF(OR(AH174=5,AH174=4),1.41,IF(OR(AH174=6,AH174=7),1.45,IF(OR(AH174=8,AH174=9),1.49,IF(OR(AH174=10,AH174=11,AH174=12),1.54,IF(OR(AH174=13,AH174=14,AH174=15),1.58,IF(OR(AH174=16,AH174=17,AH174=18),1.63,1.68)))))))))), "Error"))))))))))))</f>
        <v>2.2799999999999998</v>
      </c>
      <c r="AK174" s="776">
        <v>83200</v>
      </c>
      <c r="AL174" s="776">
        <f>+AK174*AJ174</f>
        <v>189695.99999999997</v>
      </c>
      <c r="AM174" s="777">
        <f>+AD174</f>
        <v>0</v>
      </c>
      <c r="AN174" s="776">
        <f t="shared" si="144"/>
        <v>189695.99999999997</v>
      </c>
      <c r="AO174" s="776">
        <f t="shared" si="145"/>
        <v>2466047.9999999995</v>
      </c>
    </row>
    <row r="175" spans="1:41" s="760" customFormat="1" ht="17.25" customHeight="1">
      <c r="A175" s="853">
        <v>133</v>
      </c>
      <c r="B175" s="903" t="s">
        <v>2315</v>
      </c>
      <c r="C175" s="904" t="s">
        <v>1961</v>
      </c>
      <c r="D175" s="904" t="s">
        <v>2365</v>
      </c>
      <c r="E175" s="903" t="s">
        <v>1237</v>
      </c>
      <c r="F175" s="853">
        <v>1</v>
      </c>
      <c r="G175" s="911">
        <v>3</v>
      </c>
      <c r="H175" s="915" t="s">
        <v>419</v>
      </c>
      <c r="I175" s="912">
        <f t="shared" si="136"/>
        <v>2.15</v>
      </c>
      <c r="J175" s="913">
        <v>83200</v>
      </c>
      <c r="K175" s="914">
        <f t="shared" si="135"/>
        <v>178880</v>
      </c>
      <c r="L175" s="915">
        <v>0</v>
      </c>
      <c r="M175" s="914">
        <f t="shared" si="137"/>
        <v>178880</v>
      </c>
      <c r="N175" s="914">
        <f t="shared" si="138"/>
        <v>2325440</v>
      </c>
      <c r="O175" s="580">
        <v>1</v>
      </c>
      <c r="P175" s="644">
        <f t="shared" si="139"/>
        <v>4</v>
      </c>
      <c r="Q175" s="645" t="str">
        <f>+H175</f>
        <v>Ա-3</v>
      </c>
      <c r="R175" s="643">
        <f>IF(O175&lt;1,0,IF(Q175="Բ-1",IF(P175=0,6.94,IF(P175=1,7.17,IF(P175=2,7.41,IF(P175=3,7.66,IF(OR(P175=5,P175=4),7.92,IF(OR(P175=6,P175=7),8.18,IF(OR(P175=8,P175=9),8.46,IF(OR(P175=10,P175=11,P175=12),8.74,IF(OR(P175=13,P175=14,P175=15),9.03,IF(OR(P175=16,P175=17,P175=18),9.33,9.65)))))))))),IF(Q175="Բ-2", IF(P175=0,5.71,IF(P175=1,5.89,IF(P175=2,6.09,IF(P175=3,6.29,IF(OR(P175=5,P175=4),6.5,IF(OR(P175=6,P175=7),6.72,IF(OR(P175=8,P175=9),6.94,IF(OR(P175=10,P175=11,P175=12),7.17,IF(OR(P175=13,P175=14,P175=15),7.41,IF(OR(P175=16,P175=17,P175=18),7.65,7.91)))))))))), IF(Q175="Գ-1", IF(P175=0,4.7,IF(P175=1,4.86,IF(P175=2,5.01,IF(P175=3,5.18,IF(OR(P175=5,P175=4),5.35,IF(OR(P175=6,P175=7),5.52,IF(OR(P175=8,P175=9),5.71,IF(OR(P175=10,P175=11,P175=12),5.89,IF(OR(P175=13,P175=14,P175=15),6.09,IF(OR(P175=16,P175=17,P175=18),6.29,6.49)))))))))), IF(Q175="Գ-2", IF(P175=0,3.88,IF(P175=1,4.01,IF(P175=2,4.14,IF(P175=3,4.27,IF(OR(P175=5,P175=4),4.41,IF(OR(P175=6,P175=7),4.55,IF(OR(P175=8,P175=9),4.7,IF(OR(P175=10,P175=11,P175=12),4.85,IF(OR(P175=13,P175=14,P175=15),5.01,IF(OR(P175=16,P175=17,P175=18),5.17,5.34)))))))))), IF(Q175="Գ-3", IF(P175=0,3.21,IF(P175=1,3.31,IF(P175=2,3.42,IF(P175=3,3.53,IF(OR(P175=5,P175=4),3.64,IF(OR(P175=6,P175=7),3.76,IF(OR(P175=8,P175=9),3.88,IF(OR(P175=10,P175=11,P175=12),4.01,IF(OR(P175=13,P175=14,P175=15),4.13,IF(OR(P175=16,P175=17,P175=18),4.27,4.4)))))))))), IF(Q175="Ա-1", IF(P175=0,2.66,IF(P175=1,2.75,IF(P175=2,2.83,IF(P175=3,2.92,IF(OR(P175=5,P175=4),3.02,IF(OR(P175=6,P175=7),3.11,IF(OR(P175=8,P175=9),3.21,IF(OR(P175=10,P175=11,P175=12),3.31,IF(OR(P175=13,P175=14,P175=15),3.42,IF(OR(P175=16,P175=17,P175=18),3.53,3.64)))))))))), IF(Q175="Ա-2", IF(P175=0,2.28,IF(P175=1,2.35,IF(P175=2,2.43,IF(P175=3,2.5,IF(OR(P175=5,P175=4),2.58,IF(OR(P175=6,P175=7),2.66,IF(OR(P175=8,P175=9),2.75,IF(OR(P175=10,P175=11,P175=12),2.83,IF(OR(P175=13,P175=14,P175=15),2.92,IF(OR(P175=16,P175=17,P175=18),3.01,3.11)))))))))),IF(Q175="Ա-3", IF(P175=0,1.96,IF(P175=1,2.02,IF(P175=2,2.08,IF(P175=3,2.15,IF(OR(P175=5,P175=4),2.21,IF(OR(P175=6,P175=7),2.28,IF(OR(P175=8,P175=9),2.35,IF(OR(P175=10,P175=11,P175=12),2.42,IF(OR(P175=13,P175=14,P175=15),2.5,IF(OR(P175=16,P175=17,P175=18),2.58,2.66)))))))))), IF(Q175="Կ-1", IF(P175=0,1.68,IF(P175=1,1.73,IF(P175=2,1.79,IF(P175=3,1.84,IF(OR(P175=5,P175=4),1.9,IF(OR(P175=6,P175=7),1.96,IF(OR(P175=8,P175=9),2.02,IF(OR(P175=10,P175=11,P175=12),2.08,IF(OR(P175=13,P175=14,P175=15),2.14,IF(OR(P175=16,P175=17,P175=18),2.21,2.28)))))))))), IF(Q175="Կ-2", IF(P175=0,1.45,IF(P175=1,1.49,IF(P175=2,1.54,IF(P175=3,1.59,IF(OR(P175=5,P175=4),1.63,IF(OR(P175=6,P175=7),1.68,IF(OR(P175=8,P175=9),1.73,IF(OR(P175=10,P175=11,P175=12),1.79,IF(OR(P175=13,P175=14,P175=15),1.84,IF(OR(P175=16,P175=17,P175=18),1.9,1.95)))))))))),IF(Q175="Կ-3", IF(P175=0,1.25,IF(P175=1,1.29,IF(P175=2,1.33,IF(P175=3,1.37,IF(OR(P175=5,P175=4),1.41,IF(OR(P175=6,P175=7),1.45,IF(OR(P175=8,P175=9),1.49,IF(OR(P175=10,P175=11,P175=12),1.54,IF(OR(P175=13,P175=14,P175=15),1.58,IF(OR(P175=16,P175=17,P175=18),1.63,1.68)))))))))), "Error"))))))))))))</f>
        <v>2.21</v>
      </c>
      <c r="S175" s="776">
        <v>83200</v>
      </c>
      <c r="T175" s="776">
        <f>+S175*R175</f>
        <v>183872</v>
      </c>
      <c r="U175" s="777">
        <f>+L175</f>
        <v>0</v>
      </c>
      <c r="V175" s="776">
        <f t="shared" si="140"/>
        <v>183872</v>
      </c>
      <c r="W175" s="776">
        <f t="shared" si="141"/>
        <v>2390336</v>
      </c>
      <c r="X175" s="580">
        <v>1</v>
      </c>
      <c r="Y175" s="644">
        <f>+P175+1</f>
        <v>5</v>
      </c>
      <c r="Z175" s="645" t="str">
        <f>+Q175</f>
        <v>Ա-3</v>
      </c>
      <c r="AA175" s="643">
        <f>IF(X175&lt;1,0,IF(Z175="Բ-1",IF(Y175=0,6.94,IF(Y175=1,7.17,IF(Y175=2,7.41,IF(Y175=3,7.66,IF(OR(Y175=5,Y175=4),7.92,IF(OR(Y175=6,Y175=7),8.18,IF(OR(Y175=8,Y175=9),8.46,IF(OR(Y175=10,Y175=11,Y175=12),8.74,IF(OR(Y175=13,Y175=14,Y175=15),9.03,IF(OR(Y175=16,Y175=17,Y175=18),9.33,9.65)))))))))),IF(Z175="Բ-2", IF(Y175=0,5.71,IF(Y175=1,5.89,IF(Y175=2,6.09,IF(Y175=3,6.29,IF(OR(Y175=5,Y175=4),6.5,IF(OR(Y175=6,Y175=7),6.72,IF(OR(Y175=8,Y175=9),6.94,IF(OR(Y175=10,Y175=11,Y175=12),7.17,IF(OR(Y175=13,Y175=14,Y175=15),7.41,IF(OR(Y175=16,Y175=17,Y175=18),7.65,7.91)))))))))), IF(Z175="Գ-1", IF(Y175=0,4.7,IF(Y175=1,4.86,IF(Y175=2,5.01,IF(Y175=3,5.18,IF(OR(Y175=5,Y175=4),5.35,IF(OR(Y175=6,Y175=7),5.52,IF(OR(Y175=8,Y175=9),5.71,IF(OR(Y175=10,Y175=11,Y175=12),5.89,IF(OR(Y175=13,Y175=14,Y175=15),6.09,IF(OR(Y175=16,Y175=17,Y175=18),6.29,6.49)))))))))), IF(Z175="Գ-2", IF(Y175=0,3.88,IF(Y175=1,4.01,IF(Y175=2,4.14,IF(Y175=3,4.27,IF(OR(Y175=5,Y175=4),4.41,IF(OR(Y175=6,Y175=7),4.55,IF(OR(Y175=8,Y175=9),4.7,IF(OR(Y175=10,Y175=11,Y175=12),4.85,IF(OR(Y175=13,Y175=14,Y175=15),5.01,IF(OR(Y175=16,Y175=17,Y175=18),5.17,5.34)))))))))), IF(Z175="Գ-3", IF(Y175=0,3.21,IF(Y175=1,3.31,IF(Y175=2,3.42,IF(Y175=3,3.53,IF(OR(Y175=5,Y175=4),3.64,IF(OR(Y175=6,Y175=7),3.76,IF(OR(Y175=8,Y175=9),3.88,IF(OR(Y175=10,Y175=11,Y175=12),4.01,IF(OR(Y175=13,Y175=14,Y175=15),4.13,IF(OR(Y175=16,Y175=17,Y175=18),4.27,4.4)))))))))), IF(Z175="Ա-1", IF(Y175=0,2.66,IF(Y175=1,2.75,IF(Y175=2,2.83,IF(Y175=3,2.92,IF(OR(Y175=5,Y175=4),3.02,IF(OR(Y175=6,Y175=7),3.11,IF(OR(Y175=8,Y175=9),3.21,IF(OR(Y175=10,Y175=11,Y175=12),3.31,IF(OR(Y175=13,Y175=14,Y175=15),3.42,IF(OR(Y175=16,Y175=17,Y175=18),3.53,3.64)))))))))), IF(Z175="Ա-2", IF(Y175=0,2.28,IF(Y175=1,2.35,IF(Y175=2,2.43,IF(Y175=3,2.5,IF(OR(Y175=5,Y175=4),2.58,IF(OR(Y175=6,Y175=7),2.66,IF(OR(Y175=8,Y175=9),2.75,IF(OR(Y175=10,Y175=11,Y175=12),2.83,IF(OR(Y175=13,Y175=14,Y175=15),2.92,IF(OR(Y175=16,Y175=17,Y175=18),3.01,3.11)))))))))),IF(Z175="Ա-3", IF(Y175=0,1.96,IF(Y175=1,2.02,IF(Y175=2,2.08,IF(Y175=3,2.15,IF(OR(Y175=5,Y175=4),2.21,IF(OR(Y175=6,Y175=7),2.28,IF(OR(Y175=8,Y175=9),2.35,IF(OR(Y175=10,Y175=11,Y175=12),2.42,IF(OR(Y175=13,Y175=14,Y175=15),2.5,IF(OR(Y175=16,Y175=17,Y175=18),2.58,2.66)))))))))), IF(Z175="Կ-1", IF(Y175=0,1.68,IF(Y175=1,1.73,IF(Y175=2,1.79,IF(Y175=3,1.84,IF(OR(Y175=5,Y175=4),1.9,IF(OR(Y175=6,Y175=7),1.96,IF(OR(Y175=8,Y175=9),2.02,IF(OR(Y175=10,Y175=11,Y175=12),2.08,IF(OR(Y175=13,Y175=14,Y175=15),2.14,IF(OR(Y175=16,Y175=17,Y175=18),2.21,2.28)))))))))), IF(Z175="Կ-2", IF(Y175=0,1.45,IF(Y175=1,1.49,IF(Y175=2,1.54,IF(Y175=3,1.59,IF(OR(Y175=5,Y175=4),1.63,IF(OR(Y175=6,Y175=7),1.68,IF(OR(Y175=8,Y175=9),1.73,IF(OR(Y175=10,Y175=11,Y175=12),1.79,IF(OR(Y175=13,Y175=14,Y175=15),1.84,IF(OR(Y175=16,Y175=17,Y175=18),1.9,1.95)))))))))),IF(Z175="Կ-3", IF(Y175=0,1.25,IF(Y175=1,1.29,IF(Y175=2,1.33,IF(Y175=3,1.37,IF(OR(Y175=5,Y175=4),1.41,IF(OR(Y175=6,Y175=7),1.45,IF(OR(Y175=8,Y175=9),1.49,IF(OR(Y175=10,Y175=11,Y175=12),1.54,IF(OR(Y175=13,Y175=14,Y175=15),1.58,IF(OR(Y175=16,Y175=17,Y175=18),1.63,1.68)))))))))), "Error"))))))))))))</f>
        <v>2.21</v>
      </c>
      <c r="AB175" s="776">
        <v>83200</v>
      </c>
      <c r="AC175" s="776">
        <f>+AB175*AA175</f>
        <v>183872</v>
      </c>
      <c r="AD175" s="777">
        <f>+U175</f>
        <v>0</v>
      </c>
      <c r="AE175" s="776">
        <f t="shared" si="142"/>
        <v>183872</v>
      </c>
      <c r="AF175" s="776">
        <f t="shared" si="143"/>
        <v>2390336</v>
      </c>
      <c r="AG175" s="580">
        <v>1</v>
      </c>
      <c r="AH175" s="644">
        <f>+Y175+1</f>
        <v>6</v>
      </c>
      <c r="AI175" s="645" t="str">
        <f>+Z175</f>
        <v>Ա-3</v>
      </c>
      <c r="AJ175" s="643">
        <f>IF(AG175&lt;1,0,IF(AI175="Բ-1",IF(AH175=0,6.94,IF(AH175=1,7.17,IF(AH175=2,7.41,IF(AH175=3,7.66,IF(OR(AH175=5,AH175=4),7.92,IF(OR(AH175=6,AH175=7),8.18,IF(OR(AH175=8,AH175=9),8.46,IF(OR(AH175=10,AH175=11,AH175=12),8.74,IF(OR(AH175=13,AH175=14,AH175=15),9.03,IF(OR(AH175=16,AH175=17,AH175=18),9.33,9.65)))))))))),IF(AI175="Բ-2", IF(AH175=0,5.71,IF(AH175=1,5.89,IF(AH175=2,6.09,IF(AH175=3,6.29,IF(OR(AH175=5,AH175=4),6.5,IF(OR(AH175=6,AH175=7),6.72,IF(OR(AH175=8,AH175=9),6.94,IF(OR(AH175=10,AH175=11,AH175=12),7.17,IF(OR(AH175=13,AH175=14,AH175=15),7.41,IF(OR(AH175=16,AH175=17,AH175=18),7.65,7.91)))))))))), IF(AI175="Գ-1", IF(AH175=0,4.7,IF(AH175=1,4.86,IF(AH175=2,5.01,IF(AH175=3,5.18,IF(OR(AH175=5,AH175=4),5.35,IF(OR(AH175=6,AH175=7),5.52,IF(OR(AH175=8,AH175=9),5.71,IF(OR(AH175=10,AH175=11,AH175=12),5.89,IF(OR(AH175=13,AH175=14,AH175=15),6.09,IF(OR(AH175=16,AH175=17,AH175=18),6.29,6.49)))))))))), IF(AI175="Գ-2", IF(AH175=0,3.88,IF(AH175=1,4.01,IF(AH175=2,4.14,IF(AH175=3,4.27,IF(OR(AH175=5,AH175=4),4.41,IF(OR(AH175=6,AH175=7),4.55,IF(OR(AH175=8,AH175=9),4.7,IF(OR(AH175=10,AH175=11,AH175=12),4.85,IF(OR(AH175=13,AH175=14,AH175=15),5.01,IF(OR(AH175=16,AH175=17,AH175=18),5.17,5.34)))))))))), IF(AI175="Գ-3", IF(AH175=0,3.21,IF(AH175=1,3.31,IF(AH175=2,3.42,IF(AH175=3,3.53,IF(OR(AH175=5,AH175=4),3.64,IF(OR(AH175=6,AH175=7),3.76,IF(OR(AH175=8,AH175=9),3.88,IF(OR(AH175=10,AH175=11,AH175=12),4.01,IF(OR(AH175=13,AH175=14,AH175=15),4.13,IF(OR(AH175=16,AH175=17,AH175=18),4.27,4.4)))))))))), IF(AI175="Ա-1", IF(AH175=0,2.66,IF(AH175=1,2.75,IF(AH175=2,2.83,IF(AH175=3,2.92,IF(OR(AH175=5,AH175=4),3.02,IF(OR(AH175=6,AH175=7),3.11,IF(OR(AH175=8,AH175=9),3.21,IF(OR(AH175=10,AH175=11,AH175=12),3.31,IF(OR(AH175=13,AH175=14,AH175=15),3.42,IF(OR(AH175=16,AH175=17,AH175=18),3.53,3.64)))))))))), IF(AI175="Ա-2", IF(AH175=0,2.28,IF(AH175=1,2.35,IF(AH175=2,2.43,IF(AH175=3,2.5,IF(OR(AH175=5,AH175=4),2.58,IF(OR(AH175=6,AH175=7),2.66,IF(OR(AH175=8,AH175=9),2.75,IF(OR(AH175=10,AH175=11,AH175=12),2.83,IF(OR(AH175=13,AH175=14,AH175=15),2.92,IF(OR(AH175=16,AH175=17,AH175=18),3.01,3.11)))))))))),IF(AI175="Ա-3", IF(AH175=0,1.96,IF(AH175=1,2.02,IF(AH175=2,2.08,IF(AH175=3,2.15,IF(OR(AH175=5,AH175=4),2.21,IF(OR(AH175=6,AH175=7),2.28,IF(OR(AH175=8,AH175=9),2.35,IF(OR(AH175=10,AH175=11,AH175=12),2.42,IF(OR(AH175=13,AH175=14,AH175=15),2.5,IF(OR(AH175=16,AH175=17,AH175=18),2.58,2.66)))))))))), IF(AI175="Կ-1", IF(AH175=0,1.68,IF(AH175=1,1.73,IF(AH175=2,1.79,IF(AH175=3,1.84,IF(OR(AH175=5,AH175=4),1.9,IF(OR(AH175=6,AH175=7),1.96,IF(OR(AH175=8,AH175=9),2.02,IF(OR(AH175=10,AH175=11,AH175=12),2.08,IF(OR(AH175=13,AH175=14,AH175=15),2.14,IF(OR(AH175=16,AH175=17,AH175=18),2.21,2.28)))))))))), IF(AI175="Կ-2", IF(AH175=0,1.45,IF(AH175=1,1.49,IF(AH175=2,1.54,IF(AH175=3,1.59,IF(OR(AH175=5,AH175=4),1.63,IF(OR(AH175=6,AH175=7),1.68,IF(OR(AH175=8,AH175=9),1.73,IF(OR(AH175=10,AH175=11,AH175=12),1.79,IF(OR(AH175=13,AH175=14,AH175=15),1.84,IF(OR(AH175=16,AH175=17,AH175=18),1.9,1.95)))))))))),IF(AI175="Կ-3", IF(AH175=0,1.25,IF(AH175=1,1.29,IF(AH175=2,1.33,IF(AH175=3,1.37,IF(OR(AH175=5,AH175=4),1.41,IF(OR(AH175=6,AH175=7),1.45,IF(OR(AH175=8,AH175=9),1.49,IF(OR(AH175=10,AH175=11,AH175=12),1.54,IF(OR(AH175=13,AH175=14,AH175=15),1.58,IF(OR(AH175=16,AH175=17,AH175=18),1.63,1.68)))))))))), "Error"))))))))))))</f>
        <v>2.2799999999999998</v>
      </c>
      <c r="AK175" s="776">
        <v>83200</v>
      </c>
      <c r="AL175" s="776">
        <f>+AK175*AJ175</f>
        <v>189695.99999999997</v>
      </c>
      <c r="AM175" s="777">
        <f>+AD175</f>
        <v>0</v>
      </c>
      <c r="AN175" s="776">
        <f t="shared" si="144"/>
        <v>189695.99999999997</v>
      </c>
      <c r="AO175" s="776">
        <f t="shared" si="145"/>
        <v>2466047.9999999995</v>
      </c>
    </row>
    <row r="176" spans="1:41" s="760" customFormat="1" ht="17.25" customHeight="1">
      <c r="A176" s="853">
        <v>134</v>
      </c>
      <c r="B176" s="903" t="s">
        <v>690</v>
      </c>
      <c r="C176" s="904" t="s">
        <v>1961</v>
      </c>
      <c r="D176" s="904" t="s">
        <v>2281</v>
      </c>
      <c r="E176" s="903" t="s">
        <v>1237</v>
      </c>
      <c r="F176" s="853">
        <v>1</v>
      </c>
      <c r="G176" s="911">
        <v>5</v>
      </c>
      <c r="H176" s="915" t="s">
        <v>419</v>
      </c>
      <c r="I176" s="912">
        <f t="shared" si="136"/>
        <v>2.21</v>
      </c>
      <c r="J176" s="913">
        <v>83200</v>
      </c>
      <c r="K176" s="914">
        <f t="shared" si="135"/>
        <v>183872</v>
      </c>
      <c r="L176" s="915">
        <v>0</v>
      </c>
      <c r="M176" s="914">
        <f t="shared" si="137"/>
        <v>183872</v>
      </c>
      <c r="N176" s="914">
        <f t="shared" si="138"/>
        <v>2390336</v>
      </c>
      <c r="O176" s="580">
        <v>1</v>
      </c>
      <c r="P176" s="644">
        <f t="shared" si="139"/>
        <v>6</v>
      </c>
      <c r="Q176" s="645" t="str">
        <f t="shared" si="62"/>
        <v>Ա-3</v>
      </c>
      <c r="R176" s="643">
        <f t="shared" si="63"/>
        <v>2.2799999999999998</v>
      </c>
      <c r="S176" s="776">
        <v>83200</v>
      </c>
      <c r="T176" s="776">
        <f t="shared" si="64"/>
        <v>189695.99999999997</v>
      </c>
      <c r="U176" s="777">
        <f t="shared" si="65"/>
        <v>0</v>
      </c>
      <c r="V176" s="776">
        <f t="shared" si="140"/>
        <v>189695.99999999997</v>
      </c>
      <c r="W176" s="776">
        <f t="shared" si="141"/>
        <v>2466047.9999999995</v>
      </c>
      <c r="X176" s="580">
        <v>1</v>
      </c>
      <c r="Y176" s="644">
        <f t="shared" si="66"/>
        <v>7</v>
      </c>
      <c r="Z176" s="645" t="str">
        <f t="shared" si="67"/>
        <v>Ա-3</v>
      </c>
      <c r="AA176" s="643">
        <f t="shared" si="68"/>
        <v>2.2799999999999998</v>
      </c>
      <c r="AB176" s="776">
        <v>83200</v>
      </c>
      <c r="AC176" s="776">
        <f t="shared" si="69"/>
        <v>189695.99999999997</v>
      </c>
      <c r="AD176" s="777">
        <f t="shared" si="70"/>
        <v>0</v>
      </c>
      <c r="AE176" s="776">
        <f t="shared" si="142"/>
        <v>189695.99999999997</v>
      </c>
      <c r="AF176" s="776">
        <f t="shared" si="143"/>
        <v>2466047.9999999995</v>
      </c>
      <c r="AG176" s="580">
        <v>1</v>
      </c>
      <c r="AH176" s="644">
        <f t="shared" si="71"/>
        <v>8</v>
      </c>
      <c r="AI176" s="645" t="str">
        <f t="shared" si="72"/>
        <v>Ա-3</v>
      </c>
      <c r="AJ176" s="643">
        <f t="shared" si="73"/>
        <v>2.35</v>
      </c>
      <c r="AK176" s="776">
        <v>83200</v>
      </c>
      <c r="AL176" s="776">
        <f t="shared" si="74"/>
        <v>195520</v>
      </c>
      <c r="AM176" s="777">
        <f t="shared" si="75"/>
        <v>0</v>
      </c>
      <c r="AN176" s="776">
        <f t="shared" si="144"/>
        <v>195520</v>
      </c>
      <c r="AO176" s="776">
        <f t="shared" si="145"/>
        <v>2541760</v>
      </c>
    </row>
    <row r="177" spans="1:41" s="760" customFormat="1" ht="17.25" customHeight="1">
      <c r="A177" s="853">
        <v>135</v>
      </c>
      <c r="B177" s="903" t="s">
        <v>3292</v>
      </c>
      <c r="C177" s="904" t="s">
        <v>1961</v>
      </c>
      <c r="D177" s="904" t="s">
        <v>2301</v>
      </c>
      <c r="E177" s="903" t="s">
        <v>1237</v>
      </c>
      <c r="F177" s="853">
        <v>1</v>
      </c>
      <c r="G177" s="911">
        <v>1</v>
      </c>
      <c r="H177" s="915" t="s">
        <v>419</v>
      </c>
      <c r="I177" s="912">
        <f t="shared" si="136"/>
        <v>2.02</v>
      </c>
      <c r="J177" s="913">
        <v>83200</v>
      </c>
      <c r="K177" s="914">
        <f t="shared" si="135"/>
        <v>168064</v>
      </c>
      <c r="L177" s="915">
        <v>0</v>
      </c>
      <c r="M177" s="914">
        <f t="shared" si="137"/>
        <v>168064</v>
      </c>
      <c r="N177" s="914">
        <f t="shared" si="138"/>
        <v>2184832</v>
      </c>
      <c r="O177" s="580">
        <v>1</v>
      </c>
      <c r="P177" s="644">
        <f t="shared" si="139"/>
        <v>2</v>
      </c>
      <c r="Q177" s="645" t="str">
        <f t="shared" si="62"/>
        <v>Ա-3</v>
      </c>
      <c r="R177" s="643">
        <f t="shared" si="63"/>
        <v>2.08</v>
      </c>
      <c r="S177" s="776">
        <v>83200</v>
      </c>
      <c r="T177" s="776">
        <f t="shared" si="64"/>
        <v>173056</v>
      </c>
      <c r="U177" s="777">
        <f t="shared" si="65"/>
        <v>0</v>
      </c>
      <c r="V177" s="776">
        <f t="shared" si="140"/>
        <v>173056</v>
      </c>
      <c r="W177" s="776">
        <f t="shared" si="141"/>
        <v>2249728</v>
      </c>
      <c r="X177" s="580">
        <v>1</v>
      </c>
      <c r="Y177" s="644">
        <f t="shared" si="66"/>
        <v>3</v>
      </c>
      <c r="Z177" s="645" t="str">
        <f t="shared" si="67"/>
        <v>Ա-3</v>
      </c>
      <c r="AA177" s="643">
        <f t="shared" si="68"/>
        <v>2.15</v>
      </c>
      <c r="AB177" s="776">
        <v>83200</v>
      </c>
      <c r="AC177" s="776">
        <f t="shared" si="69"/>
        <v>178880</v>
      </c>
      <c r="AD177" s="777">
        <f t="shared" si="70"/>
        <v>0</v>
      </c>
      <c r="AE177" s="776">
        <f t="shared" si="142"/>
        <v>178880</v>
      </c>
      <c r="AF177" s="776">
        <f t="shared" si="143"/>
        <v>2325440</v>
      </c>
      <c r="AG177" s="580">
        <v>1</v>
      </c>
      <c r="AH177" s="644">
        <f t="shared" si="71"/>
        <v>4</v>
      </c>
      <c r="AI177" s="645" t="str">
        <f t="shared" si="72"/>
        <v>Ա-3</v>
      </c>
      <c r="AJ177" s="643">
        <f t="shared" si="73"/>
        <v>2.21</v>
      </c>
      <c r="AK177" s="776">
        <v>83200</v>
      </c>
      <c r="AL177" s="776">
        <f t="shared" si="74"/>
        <v>183872</v>
      </c>
      <c r="AM177" s="777">
        <f t="shared" si="75"/>
        <v>0</v>
      </c>
      <c r="AN177" s="776">
        <f t="shared" si="144"/>
        <v>183872</v>
      </c>
      <c r="AO177" s="776">
        <f t="shared" si="145"/>
        <v>2390336</v>
      </c>
    </row>
    <row r="178" spans="1:41" s="760" customFormat="1" ht="14.25">
      <c r="A178" s="853">
        <v>136</v>
      </c>
      <c r="B178" s="903" t="s">
        <v>3293</v>
      </c>
      <c r="C178" s="904" t="s">
        <v>1961</v>
      </c>
      <c r="D178" s="904" t="s">
        <v>2276</v>
      </c>
      <c r="E178" s="903" t="s">
        <v>1237</v>
      </c>
      <c r="F178" s="853">
        <v>1</v>
      </c>
      <c r="G178" s="911">
        <v>1</v>
      </c>
      <c r="H178" s="915" t="s">
        <v>419</v>
      </c>
      <c r="I178" s="912">
        <f t="shared" si="136"/>
        <v>2.02</v>
      </c>
      <c r="J178" s="913">
        <v>83200</v>
      </c>
      <c r="K178" s="914">
        <f t="shared" si="135"/>
        <v>168064</v>
      </c>
      <c r="L178" s="915">
        <v>0</v>
      </c>
      <c r="M178" s="914">
        <f t="shared" si="137"/>
        <v>168064</v>
      </c>
      <c r="N178" s="914">
        <f t="shared" si="138"/>
        <v>2184832</v>
      </c>
      <c r="O178" s="580">
        <v>1</v>
      </c>
      <c r="P178" s="644">
        <f t="shared" si="139"/>
        <v>2</v>
      </c>
      <c r="Q178" s="645" t="str">
        <f t="shared" si="62"/>
        <v>Ա-3</v>
      </c>
      <c r="R178" s="643">
        <f t="shared" si="63"/>
        <v>2.08</v>
      </c>
      <c r="S178" s="776">
        <v>83200</v>
      </c>
      <c r="T178" s="776">
        <f t="shared" si="64"/>
        <v>173056</v>
      </c>
      <c r="U178" s="777">
        <f t="shared" si="65"/>
        <v>0</v>
      </c>
      <c r="V178" s="776">
        <f t="shared" si="140"/>
        <v>173056</v>
      </c>
      <c r="W178" s="776">
        <f t="shared" si="141"/>
        <v>2249728</v>
      </c>
      <c r="X178" s="580">
        <v>1</v>
      </c>
      <c r="Y178" s="644">
        <f t="shared" si="66"/>
        <v>3</v>
      </c>
      <c r="Z178" s="645" t="str">
        <f t="shared" si="67"/>
        <v>Ա-3</v>
      </c>
      <c r="AA178" s="643">
        <f t="shared" si="68"/>
        <v>2.15</v>
      </c>
      <c r="AB178" s="776">
        <v>83200</v>
      </c>
      <c r="AC178" s="776">
        <f t="shared" si="69"/>
        <v>178880</v>
      </c>
      <c r="AD178" s="777">
        <f t="shared" si="70"/>
        <v>0</v>
      </c>
      <c r="AE178" s="776">
        <f t="shared" ref="AE178:AE249" si="146">+AD178+AC178</f>
        <v>178880</v>
      </c>
      <c r="AF178" s="776">
        <f t="shared" si="143"/>
        <v>2325440</v>
      </c>
      <c r="AG178" s="580">
        <v>1</v>
      </c>
      <c r="AH178" s="644">
        <f t="shared" si="71"/>
        <v>4</v>
      </c>
      <c r="AI178" s="645" t="str">
        <f t="shared" si="72"/>
        <v>Ա-3</v>
      </c>
      <c r="AJ178" s="643">
        <f t="shared" si="73"/>
        <v>2.21</v>
      </c>
      <c r="AK178" s="776">
        <v>83200</v>
      </c>
      <c r="AL178" s="776">
        <f t="shared" si="74"/>
        <v>183872</v>
      </c>
      <c r="AM178" s="777">
        <f t="shared" si="75"/>
        <v>0</v>
      </c>
      <c r="AN178" s="776">
        <f t="shared" si="144"/>
        <v>183872</v>
      </c>
      <c r="AO178" s="776">
        <f t="shared" si="145"/>
        <v>2390336</v>
      </c>
    </row>
    <row r="179" spans="1:41" s="760" customFormat="1" ht="23.25" customHeight="1">
      <c r="A179" s="853">
        <v>137</v>
      </c>
      <c r="B179" s="903" t="s">
        <v>78</v>
      </c>
      <c r="C179" s="904"/>
      <c r="D179" s="904"/>
      <c r="E179" s="903" t="s">
        <v>1237</v>
      </c>
      <c r="F179" s="853">
        <v>1</v>
      </c>
      <c r="G179" s="911">
        <v>6</v>
      </c>
      <c r="H179" s="915" t="s">
        <v>419</v>
      </c>
      <c r="I179" s="912">
        <f t="shared" si="136"/>
        <v>2.2799999999999998</v>
      </c>
      <c r="J179" s="913">
        <v>83200</v>
      </c>
      <c r="K179" s="914">
        <f t="shared" si="135"/>
        <v>189695.99999999997</v>
      </c>
      <c r="L179" s="915">
        <v>0</v>
      </c>
      <c r="M179" s="914">
        <f t="shared" si="137"/>
        <v>189695.99999999997</v>
      </c>
      <c r="N179" s="914">
        <f t="shared" si="138"/>
        <v>2466047.9999999995</v>
      </c>
      <c r="O179" s="580">
        <v>1</v>
      </c>
      <c r="P179" s="644">
        <f t="shared" si="139"/>
        <v>7</v>
      </c>
      <c r="Q179" s="645" t="str">
        <f>+H179</f>
        <v>Ա-3</v>
      </c>
      <c r="R179" s="643">
        <f>IF(O179&lt;1,0,IF(Q179="Բ-1",IF(P179=0,6.94,IF(P179=1,7.17,IF(P179=2,7.41,IF(P179=3,7.66,IF(OR(P179=5,P179=4),7.92,IF(OR(P179=6,P179=7),8.18,IF(OR(P179=8,P179=9),8.46,IF(OR(P179=10,P179=11,P179=12),8.74,IF(OR(P179=13,P179=14,P179=15),9.03,IF(OR(P179=16,P179=17,P179=18),9.33,9.65)))))))))),IF(Q179="Բ-2", IF(P179=0,5.71,IF(P179=1,5.89,IF(P179=2,6.09,IF(P179=3,6.29,IF(OR(P179=5,P179=4),6.5,IF(OR(P179=6,P179=7),6.72,IF(OR(P179=8,P179=9),6.94,IF(OR(P179=10,P179=11,P179=12),7.17,IF(OR(P179=13,P179=14,P179=15),7.41,IF(OR(P179=16,P179=17,P179=18),7.65,7.91)))))))))), IF(Q179="Գ-1", IF(P179=0,4.7,IF(P179=1,4.86,IF(P179=2,5.01,IF(P179=3,5.18,IF(OR(P179=5,P179=4),5.35,IF(OR(P179=6,P179=7),5.52,IF(OR(P179=8,P179=9),5.71,IF(OR(P179=10,P179=11,P179=12),5.89,IF(OR(P179=13,P179=14,P179=15),6.09,IF(OR(P179=16,P179=17,P179=18),6.29,6.49)))))))))), IF(Q179="Գ-2", IF(P179=0,3.88,IF(P179=1,4.01,IF(P179=2,4.14,IF(P179=3,4.27,IF(OR(P179=5,P179=4),4.41,IF(OR(P179=6,P179=7),4.55,IF(OR(P179=8,P179=9),4.7,IF(OR(P179=10,P179=11,P179=12),4.85,IF(OR(P179=13,P179=14,P179=15),5.01,IF(OR(P179=16,P179=17,P179=18),5.17,5.34)))))))))), IF(Q179="Գ-3", IF(P179=0,3.21,IF(P179=1,3.31,IF(P179=2,3.42,IF(P179=3,3.53,IF(OR(P179=5,P179=4),3.64,IF(OR(P179=6,P179=7),3.76,IF(OR(P179=8,P179=9),3.88,IF(OR(P179=10,P179=11,P179=12),4.01,IF(OR(P179=13,P179=14,P179=15),4.13,IF(OR(P179=16,P179=17,P179=18),4.27,4.4)))))))))), IF(Q179="Ա-1", IF(P179=0,2.66,IF(P179=1,2.75,IF(P179=2,2.83,IF(P179=3,2.92,IF(OR(P179=5,P179=4),3.02,IF(OR(P179=6,P179=7),3.11,IF(OR(P179=8,P179=9),3.21,IF(OR(P179=10,P179=11,P179=12),3.31,IF(OR(P179=13,P179=14,P179=15),3.42,IF(OR(P179=16,P179=17,P179=18),3.53,3.64)))))))))), IF(Q179="Ա-2", IF(P179=0,2.28,IF(P179=1,2.35,IF(P179=2,2.43,IF(P179=3,2.5,IF(OR(P179=5,P179=4),2.58,IF(OR(P179=6,P179=7),2.66,IF(OR(P179=8,P179=9),2.75,IF(OR(P179=10,P179=11,P179=12),2.83,IF(OR(P179=13,P179=14,P179=15),2.92,IF(OR(P179=16,P179=17,P179=18),3.01,3.11)))))))))),IF(Q179="Ա-3", IF(P179=0,1.96,IF(P179=1,2.02,IF(P179=2,2.08,IF(P179=3,2.15,IF(OR(P179=5,P179=4),2.21,IF(OR(P179=6,P179=7),2.28,IF(OR(P179=8,P179=9),2.35,IF(OR(P179=10,P179=11,P179=12),2.42,IF(OR(P179=13,P179=14,P179=15),2.5,IF(OR(P179=16,P179=17,P179=18),2.58,2.66)))))))))), IF(Q179="Կ-1", IF(P179=0,1.68,IF(P179=1,1.73,IF(P179=2,1.79,IF(P179=3,1.84,IF(OR(P179=5,P179=4),1.9,IF(OR(P179=6,P179=7),1.96,IF(OR(P179=8,P179=9),2.02,IF(OR(P179=10,P179=11,P179=12),2.08,IF(OR(P179=13,P179=14,P179=15),2.14,IF(OR(P179=16,P179=17,P179=18),2.21,2.28)))))))))), IF(Q179="Կ-2", IF(P179=0,1.45,IF(P179=1,1.49,IF(P179=2,1.54,IF(P179=3,1.59,IF(OR(P179=5,P179=4),1.63,IF(OR(P179=6,P179=7),1.68,IF(OR(P179=8,P179=9),1.73,IF(OR(P179=10,P179=11,P179=12),1.79,IF(OR(P179=13,P179=14,P179=15),1.84,IF(OR(P179=16,P179=17,P179=18),1.9,1.95)))))))))),IF(Q179="Կ-3", IF(P179=0,1.25,IF(P179=1,1.29,IF(P179=2,1.33,IF(P179=3,1.37,IF(OR(P179=5,P179=4),1.41,IF(OR(P179=6,P179=7),1.45,IF(OR(P179=8,P179=9),1.49,IF(OR(P179=10,P179=11,P179=12),1.54,IF(OR(P179=13,P179=14,P179=15),1.58,IF(OR(P179=16,P179=17,P179=18),1.63,1.68)))))))))), "Error"))))))))))))</f>
        <v>2.2799999999999998</v>
      </c>
      <c r="S179" s="776">
        <v>83200</v>
      </c>
      <c r="T179" s="776">
        <f>+S179*R179</f>
        <v>189695.99999999997</v>
      </c>
      <c r="U179" s="777">
        <f>+L179</f>
        <v>0</v>
      </c>
      <c r="V179" s="776">
        <f t="shared" si="140"/>
        <v>189695.99999999997</v>
      </c>
      <c r="W179" s="776">
        <f t="shared" si="141"/>
        <v>2466047.9999999995</v>
      </c>
      <c r="X179" s="580">
        <v>1</v>
      </c>
      <c r="Y179" s="644">
        <f>+P179+1</f>
        <v>8</v>
      </c>
      <c r="Z179" s="645" t="str">
        <f>+Q179</f>
        <v>Ա-3</v>
      </c>
      <c r="AA179" s="643">
        <f>IF(X179&lt;1,0,IF(Z179="Բ-1",IF(Y179=0,6.94,IF(Y179=1,7.17,IF(Y179=2,7.41,IF(Y179=3,7.66,IF(OR(Y179=5,Y179=4),7.92,IF(OR(Y179=6,Y179=7),8.18,IF(OR(Y179=8,Y179=9),8.46,IF(OR(Y179=10,Y179=11,Y179=12),8.74,IF(OR(Y179=13,Y179=14,Y179=15),9.03,IF(OR(Y179=16,Y179=17,Y179=18),9.33,9.65)))))))))),IF(Z179="Բ-2", IF(Y179=0,5.71,IF(Y179=1,5.89,IF(Y179=2,6.09,IF(Y179=3,6.29,IF(OR(Y179=5,Y179=4),6.5,IF(OR(Y179=6,Y179=7),6.72,IF(OR(Y179=8,Y179=9),6.94,IF(OR(Y179=10,Y179=11,Y179=12),7.17,IF(OR(Y179=13,Y179=14,Y179=15),7.41,IF(OR(Y179=16,Y179=17,Y179=18),7.65,7.91)))))))))), IF(Z179="Գ-1", IF(Y179=0,4.7,IF(Y179=1,4.86,IF(Y179=2,5.01,IF(Y179=3,5.18,IF(OR(Y179=5,Y179=4),5.35,IF(OR(Y179=6,Y179=7),5.52,IF(OR(Y179=8,Y179=9),5.71,IF(OR(Y179=10,Y179=11,Y179=12),5.89,IF(OR(Y179=13,Y179=14,Y179=15),6.09,IF(OR(Y179=16,Y179=17,Y179=18),6.29,6.49)))))))))), IF(Z179="Գ-2", IF(Y179=0,3.88,IF(Y179=1,4.01,IF(Y179=2,4.14,IF(Y179=3,4.27,IF(OR(Y179=5,Y179=4),4.41,IF(OR(Y179=6,Y179=7),4.55,IF(OR(Y179=8,Y179=9),4.7,IF(OR(Y179=10,Y179=11,Y179=12),4.85,IF(OR(Y179=13,Y179=14,Y179=15),5.01,IF(OR(Y179=16,Y179=17,Y179=18),5.17,5.34)))))))))), IF(Z179="Գ-3", IF(Y179=0,3.21,IF(Y179=1,3.31,IF(Y179=2,3.42,IF(Y179=3,3.53,IF(OR(Y179=5,Y179=4),3.64,IF(OR(Y179=6,Y179=7),3.76,IF(OR(Y179=8,Y179=9),3.88,IF(OR(Y179=10,Y179=11,Y179=12),4.01,IF(OR(Y179=13,Y179=14,Y179=15),4.13,IF(OR(Y179=16,Y179=17,Y179=18),4.27,4.4)))))))))), IF(Z179="Ա-1", IF(Y179=0,2.66,IF(Y179=1,2.75,IF(Y179=2,2.83,IF(Y179=3,2.92,IF(OR(Y179=5,Y179=4),3.02,IF(OR(Y179=6,Y179=7),3.11,IF(OR(Y179=8,Y179=9),3.21,IF(OR(Y179=10,Y179=11,Y179=12),3.31,IF(OR(Y179=13,Y179=14,Y179=15),3.42,IF(OR(Y179=16,Y179=17,Y179=18),3.53,3.64)))))))))), IF(Z179="Ա-2", IF(Y179=0,2.28,IF(Y179=1,2.35,IF(Y179=2,2.43,IF(Y179=3,2.5,IF(OR(Y179=5,Y179=4),2.58,IF(OR(Y179=6,Y179=7),2.66,IF(OR(Y179=8,Y179=9),2.75,IF(OR(Y179=10,Y179=11,Y179=12),2.83,IF(OR(Y179=13,Y179=14,Y179=15),2.92,IF(OR(Y179=16,Y179=17,Y179=18),3.01,3.11)))))))))),IF(Z179="Ա-3", IF(Y179=0,1.96,IF(Y179=1,2.02,IF(Y179=2,2.08,IF(Y179=3,2.15,IF(OR(Y179=5,Y179=4),2.21,IF(OR(Y179=6,Y179=7),2.28,IF(OR(Y179=8,Y179=9),2.35,IF(OR(Y179=10,Y179=11,Y179=12),2.42,IF(OR(Y179=13,Y179=14,Y179=15),2.5,IF(OR(Y179=16,Y179=17,Y179=18),2.58,2.66)))))))))), IF(Z179="Կ-1", IF(Y179=0,1.68,IF(Y179=1,1.73,IF(Y179=2,1.79,IF(Y179=3,1.84,IF(OR(Y179=5,Y179=4),1.9,IF(OR(Y179=6,Y179=7),1.96,IF(OR(Y179=8,Y179=9),2.02,IF(OR(Y179=10,Y179=11,Y179=12),2.08,IF(OR(Y179=13,Y179=14,Y179=15),2.14,IF(OR(Y179=16,Y179=17,Y179=18),2.21,2.28)))))))))), IF(Z179="Կ-2", IF(Y179=0,1.45,IF(Y179=1,1.49,IF(Y179=2,1.54,IF(Y179=3,1.59,IF(OR(Y179=5,Y179=4),1.63,IF(OR(Y179=6,Y179=7),1.68,IF(OR(Y179=8,Y179=9),1.73,IF(OR(Y179=10,Y179=11,Y179=12),1.79,IF(OR(Y179=13,Y179=14,Y179=15),1.84,IF(OR(Y179=16,Y179=17,Y179=18),1.9,1.95)))))))))),IF(Z179="Կ-3", IF(Y179=0,1.25,IF(Y179=1,1.29,IF(Y179=2,1.33,IF(Y179=3,1.37,IF(OR(Y179=5,Y179=4),1.41,IF(OR(Y179=6,Y179=7),1.45,IF(OR(Y179=8,Y179=9),1.49,IF(OR(Y179=10,Y179=11,Y179=12),1.54,IF(OR(Y179=13,Y179=14,Y179=15),1.58,IF(OR(Y179=16,Y179=17,Y179=18),1.63,1.68)))))))))), "Error"))))))))))))</f>
        <v>2.35</v>
      </c>
      <c r="AB179" s="776">
        <v>83200</v>
      </c>
      <c r="AC179" s="776">
        <f>+AB179*AA179</f>
        <v>195520</v>
      </c>
      <c r="AD179" s="777">
        <f>+U179</f>
        <v>0</v>
      </c>
      <c r="AE179" s="776">
        <f>+AD179+AC179</f>
        <v>195520</v>
      </c>
      <c r="AF179" s="776">
        <f t="shared" si="143"/>
        <v>2541760</v>
      </c>
      <c r="AG179" s="580">
        <v>1</v>
      </c>
      <c r="AH179" s="644">
        <f>+Y179+1</f>
        <v>9</v>
      </c>
      <c r="AI179" s="645" t="str">
        <f>+Z179</f>
        <v>Ա-3</v>
      </c>
      <c r="AJ179" s="643">
        <f>IF(AG179&lt;1,0,IF(AI179="Բ-1",IF(AH179=0,6.94,IF(AH179=1,7.17,IF(AH179=2,7.41,IF(AH179=3,7.66,IF(OR(AH179=5,AH179=4),7.92,IF(OR(AH179=6,AH179=7),8.18,IF(OR(AH179=8,AH179=9),8.46,IF(OR(AH179=10,AH179=11,AH179=12),8.74,IF(OR(AH179=13,AH179=14,AH179=15),9.03,IF(OR(AH179=16,AH179=17,AH179=18),9.33,9.65)))))))))),IF(AI179="Բ-2", IF(AH179=0,5.71,IF(AH179=1,5.89,IF(AH179=2,6.09,IF(AH179=3,6.29,IF(OR(AH179=5,AH179=4),6.5,IF(OR(AH179=6,AH179=7),6.72,IF(OR(AH179=8,AH179=9),6.94,IF(OR(AH179=10,AH179=11,AH179=12),7.17,IF(OR(AH179=13,AH179=14,AH179=15),7.41,IF(OR(AH179=16,AH179=17,AH179=18),7.65,7.91)))))))))), IF(AI179="Գ-1", IF(AH179=0,4.7,IF(AH179=1,4.86,IF(AH179=2,5.01,IF(AH179=3,5.18,IF(OR(AH179=5,AH179=4),5.35,IF(OR(AH179=6,AH179=7),5.52,IF(OR(AH179=8,AH179=9),5.71,IF(OR(AH179=10,AH179=11,AH179=12),5.89,IF(OR(AH179=13,AH179=14,AH179=15),6.09,IF(OR(AH179=16,AH179=17,AH179=18),6.29,6.49)))))))))), IF(AI179="Գ-2", IF(AH179=0,3.88,IF(AH179=1,4.01,IF(AH179=2,4.14,IF(AH179=3,4.27,IF(OR(AH179=5,AH179=4),4.41,IF(OR(AH179=6,AH179=7),4.55,IF(OR(AH179=8,AH179=9),4.7,IF(OR(AH179=10,AH179=11,AH179=12),4.85,IF(OR(AH179=13,AH179=14,AH179=15),5.01,IF(OR(AH179=16,AH179=17,AH179=18),5.17,5.34)))))))))), IF(AI179="Գ-3", IF(AH179=0,3.21,IF(AH179=1,3.31,IF(AH179=2,3.42,IF(AH179=3,3.53,IF(OR(AH179=5,AH179=4),3.64,IF(OR(AH179=6,AH179=7),3.76,IF(OR(AH179=8,AH179=9),3.88,IF(OR(AH179=10,AH179=11,AH179=12),4.01,IF(OR(AH179=13,AH179=14,AH179=15),4.13,IF(OR(AH179=16,AH179=17,AH179=18),4.27,4.4)))))))))), IF(AI179="Ա-1", IF(AH179=0,2.66,IF(AH179=1,2.75,IF(AH179=2,2.83,IF(AH179=3,2.92,IF(OR(AH179=5,AH179=4),3.02,IF(OR(AH179=6,AH179=7),3.11,IF(OR(AH179=8,AH179=9),3.21,IF(OR(AH179=10,AH179=11,AH179=12),3.31,IF(OR(AH179=13,AH179=14,AH179=15),3.42,IF(OR(AH179=16,AH179=17,AH179=18),3.53,3.64)))))))))), IF(AI179="Ա-2", IF(AH179=0,2.28,IF(AH179=1,2.35,IF(AH179=2,2.43,IF(AH179=3,2.5,IF(OR(AH179=5,AH179=4),2.58,IF(OR(AH179=6,AH179=7),2.66,IF(OR(AH179=8,AH179=9),2.75,IF(OR(AH179=10,AH179=11,AH179=12),2.83,IF(OR(AH179=13,AH179=14,AH179=15),2.92,IF(OR(AH179=16,AH179=17,AH179=18),3.01,3.11)))))))))),IF(AI179="Ա-3", IF(AH179=0,1.96,IF(AH179=1,2.02,IF(AH179=2,2.08,IF(AH179=3,2.15,IF(OR(AH179=5,AH179=4),2.21,IF(OR(AH179=6,AH179=7),2.28,IF(OR(AH179=8,AH179=9),2.35,IF(OR(AH179=10,AH179=11,AH179=12),2.42,IF(OR(AH179=13,AH179=14,AH179=15),2.5,IF(OR(AH179=16,AH179=17,AH179=18),2.58,2.66)))))))))), IF(AI179="Կ-1", IF(AH179=0,1.68,IF(AH179=1,1.73,IF(AH179=2,1.79,IF(AH179=3,1.84,IF(OR(AH179=5,AH179=4),1.9,IF(OR(AH179=6,AH179=7),1.96,IF(OR(AH179=8,AH179=9),2.02,IF(OR(AH179=10,AH179=11,AH179=12),2.08,IF(OR(AH179=13,AH179=14,AH179=15),2.14,IF(OR(AH179=16,AH179=17,AH179=18),2.21,2.28)))))))))), IF(AI179="Կ-2", IF(AH179=0,1.45,IF(AH179=1,1.49,IF(AH179=2,1.54,IF(AH179=3,1.59,IF(OR(AH179=5,AH179=4),1.63,IF(OR(AH179=6,AH179=7),1.68,IF(OR(AH179=8,AH179=9),1.73,IF(OR(AH179=10,AH179=11,AH179=12),1.79,IF(OR(AH179=13,AH179=14,AH179=15),1.84,IF(OR(AH179=16,AH179=17,AH179=18),1.9,1.95)))))))))),IF(AI179="Կ-3", IF(AH179=0,1.25,IF(AH179=1,1.29,IF(AH179=2,1.33,IF(AH179=3,1.37,IF(OR(AH179=5,AH179=4),1.41,IF(OR(AH179=6,AH179=7),1.45,IF(OR(AH179=8,AH179=9),1.49,IF(OR(AH179=10,AH179=11,AH179=12),1.54,IF(OR(AH179=13,AH179=14,AH179=15),1.58,IF(OR(AH179=16,AH179=17,AH179=18),1.63,1.68)))))))))), "Error"))))))))))))</f>
        <v>2.35</v>
      </c>
      <c r="AK179" s="776">
        <v>83200</v>
      </c>
      <c r="AL179" s="776">
        <f>+AK179*AJ179</f>
        <v>195520</v>
      </c>
      <c r="AM179" s="777">
        <f>+AD179</f>
        <v>0</v>
      </c>
      <c r="AN179" s="776">
        <f t="shared" si="144"/>
        <v>195520</v>
      </c>
      <c r="AO179" s="776">
        <f t="shared" si="145"/>
        <v>2541760</v>
      </c>
    </row>
    <row r="180" spans="1:41" s="760" customFormat="1" ht="14.25">
      <c r="A180" s="853">
        <v>138</v>
      </c>
      <c r="B180" s="903" t="s">
        <v>2316</v>
      </c>
      <c r="C180" s="904" t="s">
        <v>1961</v>
      </c>
      <c r="D180" s="904" t="s">
        <v>2366</v>
      </c>
      <c r="E180" s="903" t="s">
        <v>1238</v>
      </c>
      <c r="F180" s="853">
        <v>1</v>
      </c>
      <c r="G180" s="911">
        <v>3</v>
      </c>
      <c r="H180" s="915" t="s">
        <v>86</v>
      </c>
      <c r="I180" s="912">
        <f t="shared" si="136"/>
        <v>1.84</v>
      </c>
      <c r="J180" s="913">
        <v>83200</v>
      </c>
      <c r="K180" s="914">
        <f t="shared" si="135"/>
        <v>153088</v>
      </c>
      <c r="L180" s="915">
        <v>0</v>
      </c>
      <c r="M180" s="914">
        <f t="shared" si="137"/>
        <v>153088</v>
      </c>
      <c r="N180" s="914">
        <f t="shared" si="138"/>
        <v>1990144</v>
      </c>
      <c r="O180" s="580">
        <v>1</v>
      </c>
      <c r="P180" s="644">
        <f t="shared" si="139"/>
        <v>4</v>
      </c>
      <c r="Q180" s="645" t="str">
        <f t="shared" si="62"/>
        <v>Կ-1</v>
      </c>
      <c r="R180" s="643">
        <f t="shared" si="63"/>
        <v>1.9</v>
      </c>
      <c r="S180" s="776">
        <v>83200</v>
      </c>
      <c r="T180" s="776">
        <f t="shared" si="64"/>
        <v>158080</v>
      </c>
      <c r="U180" s="777">
        <f t="shared" si="65"/>
        <v>0</v>
      </c>
      <c r="V180" s="776">
        <f t="shared" si="140"/>
        <v>158080</v>
      </c>
      <c r="W180" s="776">
        <f t="shared" si="141"/>
        <v>2055040</v>
      </c>
      <c r="X180" s="580">
        <v>1</v>
      </c>
      <c r="Y180" s="644">
        <f t="shared" si="66"/>
        <v>5</v>
      </c>
      <c r="Z180" s="645" t="str">
        <f t="shared" si="67"/>
        <v>Կ-1</v>
      </c>
      <c r="AA180" s="643">
        <f t="shared" si="68"/>
        <v>1.9</v>
      </c>
      <c r="AB180" s="776">
        <v>83200</v>
      </c>
      <c r="AC180" s="776">
        <f t="shared" si="69"/>
        <v>158080</v>
      </c>
      <c r="AD180" s="777">
        <f t="shared" si="70"/>
        <v>0</v>
      </c>
      <c r="AE180" s="776">
        <f t="shared" si="146"/>
        <v>158080</v>
      </c>
      <c r="AF180" s="776">
        <f t="shared" si="143"/>
        <v>2055040</v>
      </c>
      <c r="AG180" s="580">
        <v>1</v>
      </c>
      <c r="AH180" s="644">
        <f t="shared" si="71"/>
        <v>6</v>
      </c>
      <c r="AI180" s="645" t="str">
        <f t="shared" si="72"/>
        <v>Կ-1</v>
      </c>
      <c r="AJ180" s="643">
        <f t="shared" si="73"/>
        <v>1.96</v>
      </c>
      <c r="AK180" s="776">
        <v>83200</v>
      </c>
      <c r="AL180" s="776">
        <f t="shared" si="74"/>
        <v>163072</v>
      </c>
      <c r="AM180" s="777">
        <f t="shared" si="75"/>
        <v>0</v>
      </c>
      <c r="AN180" s="776">
        <f t="shared" si="144"/>
        <v>163072</v>
      </c>
      <c r="AO180" s="776">
        <f t="shared" si="145"/>
        <v>2119936</v>
      </c>
    </row>
    <row r="181" spans="1:41" s="760" customFormat="1" ht="27">
      <c r="A181" s="853">
        <v>139</v>
      </c>
      <c r="B181" s="903" t="s">
        <v>1634</v>
      </c>
      <c r="C181" s="904" t="s">
        <v>1961</v>
      </c>
      <c r="D181" s="904" t="s">
        <v>2304</v>
      </c>
      <c r="E181" s="903" t="s">
        <v>1238</v>
      </c>
      <c r="F181" s="853">
        <v>1</v>
      </c>
      <c r="G181" s="911">
        <v>6</v>
      </c>
      <c r="H181" s="915" t="s">
        <v>86</v>
      </c>
      <c r="I181" s="912">
        <f t="shared" si="136"/>
        <v>1.96</v>
      </c>
      <c r="J181" s="913">
        <v>83200</v>
      </c>
      <c r="K181" s="914">
        <f t="shared" si="135"/>
        <v>163072</v>
      </c>
      <c r="L181" s="915">
        <v>0</v>
      </c>
      <c r="M181" s="914">
        <f t="shared" si="137"/>
        <v>163072</v>
      </c>
      <c r="N181" s="914">
        <f t="shared" si="138"/>
        <v>2119936</v>
      </c>
      <c r="O181" s="580">
        <v>1</v>
      </c>
      <c r="P181" s="644">
        <f t="shared" si="139"/>
        <v>7</v>
      </c>
      <c r="Q181" s="645" t="str">
        <f t="shared" si="62"/>
        <v>Կ-1</v>
      </c>
      <c r="R181" s="643">
        <f t="shared" si="63"/>
        <v>1.96</v>
      </c>
      <c r="S181" s="776">
        <v>83200</v>
      </c>
      <c r="T181" s="776">
        <f t="shared" si="64"/>
        <v>163072</v>
      </c>
      <c r="U181" s="777">
        <f t="shared" si="65"/>
        <v>0</v>
      </c>
      <c r="V181" s="776">
        <f t="shared" si="140"/>
        <v>163072</v>
      </c>
      <c r="W181" s="776">
        <f t="shared" si="141"/>
        <v>2119936</v>
      </c>
      <c r="X181" s="580">
        <v>1</v>
      </c>
      <c r="Y181" s="644">
        <f t="shared" si="66"/>
        <v>8</v>
      </c>
      <c r="Z181" s="645" t="str">
        <f t="shared" si="67"/>
        <v>Կ-1</v>
      </c>
      <c r="AA181" s="643">
        <f t="shared" si="68"/>
        <v>2.02</v>
      </c>
      <c r="AB181" s="776">
        <v>83200</v>
      </c>
      <c r="AC181" s="776">
        <f t="shared" si="69"/>
        <v>168064</v>
      </c>
      <c r="AD181" s="777">
        <f t="shared" si="70"/>
        <v>0</v>
      </c>
      <c r="AE181" s="776">
        <f t="shared" si="146"/>
        <v>168064</v>
      </c>
      <c r="AF181" s="776">
        <f t="shared" si="143"/>
        <v>2184832</v>
      </c>
      <c r="AG181" s="580">
        <v>1</v>
      </c>
      <c r="AH181" s="644">
        <f t="shared" si="71"/>
        <v>9</v>
      </c>
      <c r="AI181" s="645" t="str">
        <f t="shared" si="72"/>
        <v>Կ-1</v>
      </c>
      <c r="AJ181" s="643">
        <f t="shared" si="73"/>
        <v>2.02</v>
      </c>
      <c r="AK181" s="776">
        <v>83200</v>
      </c>
      <c r="AL181" s="776">
        <f t="shared" si="74"/>
        <v>168064</v>
      </c>
      <c r="AM181" s="777">
        <f t="shared" si="75"/>
        <v>0</v>
      </c>
      <c r="AN181" s="776">
        <f t="shared" si="144"/>
        <v>168064</v>
      </c>
      <c r="AO181" s="776">
        <f t="shared" si="145"/>
        <v>2184832</v>
      </c>
    </row>
    <row r="182" spans="1:41" s="760" customFormat="1" ht="14.25">
      <c r="A182" s="853">
        <v>140</v>
      </c>
      <c r="B182" s="903" t="s">
        <v>3294</v>
      </c>
      <c r="C182" s="904" t="s">
        <v>1961</v>
      </c>
      <c r="D182" s="904" t="s">
        <v>2364</v>
      </c>
      <c r="E182" s="903" t="s">
        <v>1238</v>
      </c>
      <c r="F182" s="853">
        <v>1</v>
      </c>
      <c r="G182" s="911">
        <v>1</v>
      </c>
      <c r="H182" s="915" t="s">
        <v>86</v>
      </c>
      <c r="I182" s="912">
        <f t="shared" si="136"/>
        <v>1.73</v>
      </c>
      <c r="J182" s="913">
        <v>83200</v>
      </c>
      <c r="K182" s="914">
        <f t="shared" si="135"/>
        <v>143936</v>
      </c>
      <c r="L182" s="915">
        <v>0</v>
      </c>
      <c r="M182" s="914">
        <f t="shared" si="137"/>
        <v>143936</v>
      </c>
      <c r="N182" s="914">
        <f t="shared" si="138"/>
        <v>1871168</v>
      </c>
      <c r="O182" s="580">
        <v>1</v>
      </c>
      <c r="P182" s="644">
        <f t="shared" si="139"/>
        <v>2</v>
      </c>
      <c r="Q182" s="645" t="str">
        <f t="shared" si="62"/>
        <v>Կ-1</v>
      </c>
      <c r="R182" s="643">
        <f t="shared" si="63"/>
        <v>1.79</v>
      </c>
      <c r="S182" s="776">
        <v>83200</v>
      </c>
      <c r="T182" s="776">
        <f t="shared" si="64"/>
        <v>148928</v>
      </c>
      <c r="U182" s="777">
        <f t="shared" si="65"/>
        <v>0</v>
      </c>
      <c r="V182" s="776">
        <f t="shared" si="140"/>
        <v>148928</v>
      </c>
      <c r="W182" s="776">
        <f t="shared" si="141"/>
        <v>1936064</v>
      </c>
      <c r="X182" s="580">
        <v>1</v>
      </c>
      <c r="Y182" s="644">
        <f t="shared" si="66"/>
        <v>3</v>
      </c>
      <c r="Z182" s="645" t="str">
        <f t="shared" si="67"/>
        <v>Կ-1</v>
      </c>
      <c r="AA182" s="643">
        <f t="shared" si="68"/>
        <v>1.84</v>
      </c>
      <c r="AB182" s="776">
        <v>83200</v>
      </c>
      <c r="AC182" s="776">
        <f t="shared" si="69"/>
        <v>153088</v>
      </c>
      <c r="AD182" s="777">
        <f t="shared" si="70"/>
        <v>0</v>
      </c>
      <c r="AE182" s="776">
        <f t="shared" si="146"/>
        <v>153088</v>
      </c>
      <c r="AF182" s="776">
        <f t="shared" si="143"/>
        <v>1990144</v>
      </c>
      <c r="AG182" s="580">
        <v>1</v>
      </c>
      <c r="AH182" s="644">
        <f t="shared" si="71"/>
        <v>4</v>
      </c>
      <c r="AI182" s="645" t="str">
        <f t="shared" si="72"/>
        <v>Կ-1</v>
      </c>
      <c r="AJ182" s="643">
        <f t="shared" si="73"/>
        <v>1.9</v>
      </c>
      <c r="AK182" s="776">
        <v>83200</v>
      </c>
      <c r="AL182" s="776">
        <f t="shared" si="74"/>
        <v>158080</v>
      </c>
      <c r="AM182" s="777">
        <f t="shared" si="75"/>
        <v>0</v>
      </c>
      <c r="AN182" s="776">
        <f t="shared" si="144"/>
        <v>158080</v>
      </c>
      <c r="AO182" s="776">
        <f t="shared" si="145"/>
        <v>2055040</v>
      </c>
    </row>
    <row r="183" spans="1:41" s="760" customFormat="1" ht="14.25">
      <c r="A183" s="853">
        <v>141</v>
      </c>
      <c r="B183" s="903" t="s">
        <v>1638</v>
      </c>
      <c r="C183" s="904" t="s">
        <v>1960</v>
      </c>
      <c r="D183" s="904" t="s">
        <v>2298</v>
      </c>
      <c r="E183" s="903" t="s">
        <v>1238</v>
      </c>
      <c r="F183" s="853">
        <v>1</v>
      </c>
      <c r="G183" s="911">
        <v>4</v>
      </c>
      <c r="H183" s="915" t="s">
        <v>86</v>
      </c>
      <c r="I183" s="912">
        <f t="shared" ref="I183:I406" si="147">IF(F183&lt;1,0,IF(H183="Բ-1",IF(G183=0,6.94,IF(G183=1,7.17,IF(G183=2,7.41,IF(G183=3,7.66,IF(OR(G183=5,G183=4),7.92,IF(OR(G183=6,G183=7),8.18,IF(OR(G183=8,G183=9),8.46,IF(OR(G183=10,G183=11,G183=12),8.74,IF(OR(G183=13,G183=14,G183=15),9.03,IF(OR(G183=16,G183=17,G183=18),9.33,9.65)))))))))),IF(H183="Բ-2", IF(G183=0,5.71,IF(G183=1,5.89,IF(G183=2,6.09,IF(G183=3,6.29,IF(OR(G183=5,G183=4),6.5,IF(OR(G183=6,G183=7),6.72,IF(OR(G183=8,G183=9),6.94,IF(OR(G183=10,G183=11,G183=12),7.17,IF(OR(G183=13,G183=14,G183=15),7.41,IF(OR(G183=16,G183=17,G183=18),7.65,7.91)))))))))), IF(H183="Գ-1", IF(G183=0,4.7,IF(G183=1,4.86,IF(G183=2,5.01,IF(G183=3,5.18,IF(OR(G183=5,G183=4),5.35,IF(OR(G183=6,G183=7),5.52,IF(OR(G183=8,G183=9),5.71,IF(OR(G183=10,G183=11,G183=12),5.89,IF(OR(G183=13,G183=14,G183=15),6.09,IF(OR(G183=16,G183=17,G183=18),6.29,6.49)))))))))), IF(H183="Գ-2", IF(G183=0,3.88,IF(G183=1,4.01,IF(G183=2,4.14,IF(G183=3,4.27,IF(OR(G183=5,G183=4),4.41,IF(OR(G183=6,G183=7),4.55,IF(OR(G183=8,G183=9),4.7,IF(OR(G183=10,G183=11,G183=12),4.85,IF(OR(G183=13,G183=14,G183=15),5.01,IF(OR(G183=16,G183=17,G183=18),5.17,5.34)))))))))), IF(H183="Գ-3", IF(G183=0,3.21,IF(G183=1,3.31,IF(G183=2,3.42,IF(G183=3,3.53,IF(OR(G183=5,G183=4),3.64,IF(OR(G183=6,G183=7),3.76,IF(OR(G183=8,G183=9),3.88,IF(OR(G183=10,G183=11,G183=12),4.01,IF(OR(G183=13,G183=14,G183=15),4.13,IF(OR(G183=16,G183=17,G183=18),4.27,4.4)))))))))), IF(H183="Ա-1", IF(G183=0,2.66,IF(G183=1,2.75,IF(G183=2,2.83,IF(G183=3,2.92,IF(OR(G183=5,G183=4),3.02,IF(OR(G183=6,G183=7),3.11,IF(OR(G183=8,G183=9),3.21,IF(OR(G183=10,G183=11,G183=12),3.31,IF(OR(G183=13,G183=14,G183=15),3.42,IF(OR(G183=16,G183=17,G183=18),3.53,3.64)))))))))), IF(H183="Ա-2", IF(G183=0,2.28,IF(G183=1,2.35,IF(G183=2,2.43,IF(G183=3,2.5,IF(OR(G183=5,G183=4),2.58,IF(OR(G183=6,G183=7),2.66,IF(OR(G183=8,G183=9),2.75,IF(OR(G183=10,G183=11,G183=12),2.83,IF(OR(G183=13,G183=14,G183=15),2.92,IF(OR(G183=16,G183=17,G183=18),3.01,3.11)))))))))),IF(H183="Ա-3", IF(G183=0,1.96,IF(G183=1,2.02,IF(G183=2,2.08,IF(G183=3,2.15,IF(OR(G183=5,G183=4),2.21,IF(OR(G183=6,G183=7),2.28,IF(OR(G183=8,G183=9),2.35,IF(OR(G183=10,G183=11,G183=12),2.42,IF(OR(G183=13,G183=14,G183=15),2.5,IF(OR(G183=16,G183=17,G183=18),2.58,2.66)))))))))), IF(H183="Կ-1", IF(G183=0,1.68,IF(G183=1,1.73,IF(G183=2,1.79,IF(G183=3,1.84,IF(OR(G183=5,G183=4),1.9,IF(OR(G183=6,G183=7),1.96,IF(OR(G183=8,G183=9),2.02,IF(OR(G183=10,G183=11,G183=12),2.08,IF(OR(G183=13,G183=14,G183=15),2.14,IF(OR(G183=16,G183=17,G183=18),2.21,2.28)))))))))), IF(H183="Կ-2", IF(G183=0,1.45,IF(G183=1,1.49,IF(G183=2,1.54,IF(G183=3,1.59,IF(OR(G183=5,G183=4),1.63,IF(OR(G183=6,G183=7),1.68,IF(OR(G183=8,G183=9),1.73,IF(OR(G183=10,G183=11,G183=12),1.79,IF(OR(G183=13,G183=14,G183=15),1.84,IF(OR(G183=16,G183=17,G183=18),1.9,1.95)))))))))),IF(H183="Կ-3", IF(G183=0,1.25,IF(G183=1,1.29,IF(G183=2,1.33,IF(G183=3,1.37,IF(OR(G183=5,G183=4),1.41,IF(OR(G183=6,G183=7),1.45,IF(OR(G183=8,G183=9),1.49,IF(OR(G183=10,G183=11,G183=12),1.54,IF(OR(G183=13,G183=14,G183=15),1.58,IF(OR(G183=16,G183=17,G183=18),1.63,1.68)))))))))), "Error"))))))))))))</f>
        <v>1.9</v>
      </c>
      <c r="J183" s="913">
        <v>83200</v>
      </c>
      <c r="K183" s="914">
        <f t="shared" si="135"/>
        <v>158080</v>
      </c>
      <c r="L183" s="915">
        <v>0</v>
      </c>
      <c r="M183" s="914">
        <f t="shared" si="137"/>
        <v>158080</v>
      </c>
      <c r="N183" s="914">
        <f t="shared" si="138"/>
        <v>2055040</v>
      </c>
      <c r="O183" s="580">
        <v>1</v>
      </c>
      <c r="P183" s="644">
        <f t="shared" si="139"/>
        <v>5</v>
      </c>
      <c r="Q183" s="645" t="str">
        <f t="shared" ref="Q183:Q261" si="148">+H183</f>
        <v>Կ-1</v>
      </c>
      <c r="R183" s="643">
        <f t="shared" ref="R183:R261" si="149">IF(O183&lt;1,0,IF(Q183="Բ-1",IF(P183=0,6.94,IF(P183=1,7.17,IF(P183=2,7.41,IF(P183=3,7.66,IF(OR(P183=5,P183=4),7.92,IF(OR(P183=6,P183=7),8.18,IF(OR(P183=8,P183=9),8.46,IF(OR(P183=10,P183=11,P183=12),8.74,IF(OR(P183=13,P183=14,P183=15),9.03,IF(OR(P183=16,P183=17,P183=18),9.33,9.65)))))))))),IF(Q183="Բ-2", IF(P183=0,5.71,IF(P183=1,5.89,IF(P183=2,6.09,IF(P183=3,6.29,IF(OR(P183=5,P183=4),6.5,IF(OR(P183=6,P183=7),6.72,IF(OR(P183=8,P183=9),6.94,IF(OR(P183=10,P183=11,P183=12),7.17,IF(OR(P183=13,P183=14,P183=15),7.41,IF(OR(P183=16,P183=17,P183=18),7.65,7.91)))))))))), IF(Q183="Գ-1", IF(P183=0,4.7,IF(P183=1,4.86,IF(P183=2,5.01,IF(P183=3,5.18,IF(OR(P183=5,P183=4),5.35,IF(OR(P183=6,P183=7),5.52,IF(OR(P183=8,P183=9),5.71,IF(OR(P183=10,P183=11,P183=12),5.89,IF(OR(P183=13,P183=14,P183=15),6.09,IF(OR(P183=16,P183=17,P183=18),6.29,6.49)))))))))), IF(Q183="Գ-2", IF(P183=0,3.88,IF(P183=1,4.01,IF(P183=2,4.14,IF(P183=3,4.27,IF(OR(P183=5,P183=4),4.41,IF(OR(P183=6,P183=7),4.55,IF(OR(P183=8,P183=9),4.7,IF(OR(P183=10,P183=11,P183=12),4.85,IF(OR(P183=13,P183=14,P183=15),5.01,IF(OR(P183=16,P183=17,P183=18),5.17,5.34)))))))))), IF(Q183="Գ-3", IF(P183=0,3.21,IF(P183=1,3.31,IF(P183=2,3.42,IF(P183=3,3.53,IF(OR(P183=5,P183=4),3.64,IF(OR(P183=6,P183=7),3.76,IF(OR(P183=8,P183=9),3.88,IF(OR(P183=10,P183=11,P183=12),4.01,IF(OR(P183=13,P183=14,P183=15),4.13,IF(OR(P183=16,P183=17,P183=18),4.27,4.4)))))))))), IF(Q183="Ա-1", IF(P183=0,2.66,IF(P183=1,2.75,IF(P183=2,2.83,IF(P183=3,2.92,IF(OR(P183=5,P183=4),3.02,IF(OR(P183=6,P183=7),3.11,IF(OR(P183=8,P183=9),3.21,IF(OR(P183=10,P183=11,P183=12),3.31,IF(OR(P183=13,P183=14,P183=15),3.42,IF(OR(P183=16,P183=17,P183=18),3.53,3.64)))))))))), IF(Q183="Ա-2", IF(P183=0,2.28,IF(P183=1,2.35,IF(P183=2,2.43,IF(P183=3,2.5,IF(OR(P183=5,P183=4),2.58,IF(OR(P183=6,P183=7),2.66,IF(OR(P183=8,P183=9),2.75,IF(OR(P183=10,P183=11,P183=12),2.83,IF(OR(P183=13,P183=14,P183=15),2.92,IF(OR(P183=16,P183=17,P183=18),3.01,3.11)))))))))),IF(Q183="Ա-3", IF(P183=0,1.96,IF(P183=1,2.02,IF(P183=2,2.08,IF(P183=3,2.15,IF(OR(P183=5,P183=4),2.21,IF(OR(P183=6,P183=7),2.28,IF(OR(P183=8,P183=9),2.35,IF(OR(P183=10,P183=11,P183=12),2.42,IF(OR(P183=13,P183=14,P183=15),2.5,IF(OR(P183=16,P183=17,P183=18),2.58,2.66)))))))))), IF(Q183="Կ-1", IF(P183=0,1.68,IF(P183=1,1.73,IF(P183=2,1.79,IF(P183=3,1.84,IF(OR(P183=5,P183=4),1.9,IF(OR(P183=6,P183=7),1.96,IF(OR(P183=8,P183=9),2.02,IF(OR(P183=10,P183=11,P183=12),2.08,IF(OR(P183=13,P183=14,P183=15),2.14,IF(OR(P183=16,P183=17,P183=18),2.21,2.28)))))))))), IF(Q183="Կ-2", IF(P183=0,1.45,IF(P183=1,1.49,IF(P183=2,1.54,IF(P183=3,1.59,IF(OR(P183=5,P183=4),1.63,IF(OR(P183=6,P183=7),1.68,IF(OR(P183=8,P183=9),1.73,IF(OR(P183=10,P183=11,P183=12),1.79,IF(OR(P183=13,P183=14,P183=15),1.84,IF(OR(P183=16,P183=17,P183=18),1.9,1.95)))))))))),IF(Q183="Կ-3", IF(P183=0,1.25,IF(P183=1,1.29,IF(P183=2,1.33,IF(P183=3,1.37,IF(OR(P183=5,P183=4),1.41,IF(OR(P183=6,P183=7),1.45,IF(OR(P183=8,P183=9),1.49,IF(OR(P183=10,P183=11,P183=12),1.54,IF(OR(P183=13,P183=14,P183=15),1.58,IF(OR(P183=16,P183=17,P183=18),1.63,1.68)))))))))), "Error"))))))))))))</f>
        <v>1.9</v>
      </c>
      <c r="S183" s="776">
        <v>83200</v>
      </c>
      <c r="T183" s="776">
        <f t="shared" ref="T183:T261" si="150">+S183*R183</f>
        <v>158080</v>
      </c>
      <c r="U183" s="777">
        <f t="shared" ref="U183:U261" si="151">+L183</f>
        <v>0</v>
      </c>
      <c r="V183" s="776">
        <f t="shared" si="140"/>
        <v>158080</v>
      </c>
      <c r="W183" s="776">
        <f t="shared" si="141"/>
        <v>2055040</v>
      </c>
      <c r="X183" s="580">
        <v>1</v>
      </c>
      <c r="Y183" s="644">
        <f t="shared" ref="Y183:Y261" si="152">+P183+1</f>
        <v>6</v>
      </c>
      <c r="Z183" s="645" t="str">
        <f t="shared" ref="Z183:Z261" si="153">+Q183</f>
        <v>Կ-1</v>
      </c>
      <c r="AA183" s="643">
        <f t="shared" ref="AA183:AA261" si="154">IF(X183&lt;1,0,IF(Z183="Բ-1",IF(Y183=0,6.94,IF(Y183=1,7.17,IF(Y183=2,7.41,IF(Y183=3,7.66,IF(OR(Y183=5,Y183=4),7.92,IF(OR(Y183=6,Y183=7),8.18,IF(OR(Y183=8,Y183=9),8.46,IF(OR(Y183=10,Y183=11,Y183=12),8.74,IF(OR(Y183=13,Y183=14,Y183=15),9.03,IF(OR(Y183=16,Y183=17,Y183=18),9.33,9.65)))))))))),IF(Z183="Բ-2", IF(Y183=0,5.71,IF(Y183=1,5.89,IF(Y183=2,6.09,IF(Y183=3,6.29,IF(OR(Y183=5,Y183=4),6.5,IF(OR(Y183=6,Y183=7),6.72,IF(OR(Y183=8,Y183=9),6.94,IF(OR(Y183=10,Y183=11,Y183=12),7.17,IF(OR(Y183=13,Y183=14,Y183=15),7.41,IF(OR(Y183=16,Y183=17,Y183=18),7.65,7.91)))))))))), IF(Z183="Գ-1", IF(Y183=0,4.7,IF(Y183=1,4.86,IF(Y183=2,5.01,IF(Y183=3,5.18,IF(OR(Y183=5,Y183=4),5.35,IF(OR(Y183=6,Y183=7),5.52,IF(OR(Y183=8,Y183=9),5.71,IF(OR(Y183=10,Y183=11,Y183=12),5.89,IF(OR(Y183=13,Y183=14,Y183=15),6.09,IF(OR(Y183=16,Y183=17,Y183=18),6.29,6.49)))))))))), IF(Z183="Գ-2", IF(Y183=0,3.88,IF(Y183=1,4.01,IF(Y183=2,4.14,IF(Y183=3,4.27,IF(OR(Y183=5,Y183=4),4.41,IF(OR(Y183=6,Y183=7),4.55,IF(OR(Y183=8,Y183=9),4.7,IF(OR(Y183=10,Y183=11,Y183=12),4.85,IF(OR(Y183=13,Y183=14,Y183=15),5.01,IF(OR(Y183=16,Y183=17,Y183=18),5.17,5.34)))))))))), IF(Z183="Գ-3", IF(Y183=0,3.21,IF(Y183=1,3.31,IF(Y183=2,3.42,IF(Y183=3,3.53,IF(OR(Y183=5,Y183=4),3.64,IF(OR(Y183=6,Y183=7),3.76,IF(OR(Y183=8,Y183=9),3.88,IF(OR(Y183=10,Y183=11,Y183=12),4.01,IF(OR(Y183=13,Y183=14,Y183=15),4.13,IF(OR(Y183=16,Y183=17,Y183=18),4.27,4.4)))))))))), IF(Z183="Ա-1", IF(Y183=0,2.66,IF(Y183=1,2.75,IF(Y183=2,2.83,IF(Y183=3,2.92,IF(OR(Y183=5,Y183=4),3.02,IF(OR(Y183=6,Y183=7),3.11,IF(OR(Y183=8,Y183=9),3.21,IF(OR(Y183=10,Y183=11,Y183=12),3.31,IF(OR(Y183=13,Y183=14,Y183=15),3.42,IF(OR(Y183=16,Y183=17,Y183=18),3.53,3.64)))))))))), IF(Z183="Ա-2", IF(Y183=0,2.28,IF(Y183=1,2.35,IF(Y183=2,2.43,IF(Y183=3,2.5,IF(OR(Y183=5,Y183=4),2.58,IF(OR(Y183=6,Y183=7),2.66,IF(OR(Y183=8,Y183=9),2.75,IF(OR(Y183=10,Y183=11,Y183=12),2.83,IF(OR(Y183=13,Y183=14,Y183=15),2.92,IF(OR(Y183=16,Y183=17,Y183=18),3.01,3.11)))))))))),IF(Z183="Ա-3", IF(Y183=0,1.96,IF(Y183=1,2.02,IF(Y183=2,2.08,IF(Y183=3,2.15,IF(OR(Y183=5,Y183=4),2.21,IF(OR(Y183=6,Y183=7),2.28,IF(OR(Y183=8,Y183=9),2.35,IF(OR(Y183=10,Y183=11,Y183=12),2.42,IF(OR(Y183=13,Y183=14,Y183=15),2.5,IF(OR(Y183=16,Y183=17,Y183=18),2.58,2.66)))))))))), IF(Z183="Կ-1", IF(Y183=0,1.68,IF(Y183=1,1.73,IF(Y183=2,1.79,IF(Y183=3,1.84,IF(OR(Y183=5,Y183=4),1.9,IF(OR(Y183=6,Y183=7),1.96,IF(OR(Y183=8,Y183=9),2.02,IF(OR(Y183=10,Y183=11,Y183=12),2.08,IF(OR(Y183=13,Y183=14,Y183=15),2.14,IF(OR(Y183=16,Y183=17,Y183=18),2.21,2.28)))))))))), IF(Z183="Կ-2", IF(Y183=0,1.45,IF(Y183=1,1.49,IF(Y183=2,1.54,IF(Y183=3,1.59,IF(OR(Y183=5,Y183=4),1.63,IF(OR(Y183=6,Y183=7),1.68,IF(OR(Y183=8,Y183=9),1.73,IF(OR(Y183=10,Y183=11,Y183=12),1.79,IF(OR(Y183=13,Y183=14,Y183=15),1.84,IF(OR(Y183=16,Y183=17,Y183=18),1.9,1.95)))))))))),IF(Z183="Կ-3", IF(Y183=0,1.25,IF(Y183=1,1.29,IF(Y183=2,1.33,IF(Y183=3,1.37,IF(OR(Y183=5,Y183=4),1.41,IF(OR(Y183=6,Y183=7),1.45,IF(OR(Y183=8,Y183=9),1.49,IF(OR(Y183=10,Y183=11,Y183=12),1.54,IF(OR(Y183=13,Y183=14,Y183=15),1.58,IF(OR(Y183=16,Y183=17,Y183=18),1.63,1.68)))))))))), "Error"))))))))))))</f>
        <v>1.96</v>
      </c>
      <c r="AB183" s="776">
        <v>83200</v>
      </c>
      <c r="AC183" s="776">
        <f t="shared" ref="AC183:AC261" si="155">+AB183*AA183</f>
        <v>163072</v>
      </c>
      <c r="AD183" s="777">
        <f t="shared" ref="AD183:AD261" si="156">+U183</f>
        <v>0</v>
      </c>
      <c r="AE183" s="776">
        <f t="shared" si="146"/>
        <v>163072</v>
      </c>
      <c r="AF183" s="776">
        <f t="shared" si="143"/>
        <v>2119936</v>
      </c>
      <c r="AG183" s="580">
        <v>1</v>
      </c>
      <c r="AH183" s="644">
        <f t="shared" ref="AH183:AH261" si="157">+Y183+1</f>
        <v>7</v>
      </c>
      <c r="AI183" s="645" t="str">
        <f t="shared" ref="AI183:AI261" si="158">+Z183</f>
        <v>Կ-1</v>
      </c>
      <c r="AJ183" s="643">
        <f t="shared" ref="AJ183:AJ261" si="159">IF(AG183&lt;1,0,IF(AI183="Բ-1",IF(AH183=0,6.94,IF(AH183=1,7.17,IF(AH183=2,7.41,IF(AH183=3,7.66,IF(OR(AH183=5,AH183=4),7.92,IF(OR(AH183=6,AH183=7),8.18,IF(OR(AH183=8,AH183=9),8.46,IF(OR(AH183=10,AH183=11,AH183=12),8.74,IF(OR(AH183=13,AH183=14,AH183=15),9.03,IF(OR(AH183=16,AH183=17,AH183=18),9.33,9.65)))))))))),IF(AI183="Բ-2", IF(AH183=0,5.71,IF(AH183=1,5.89,IF(AH183=2,6.09,IF(AH183=3,6.29,IF(OR(AH183=5,AH183=4),6.5,IF(OR(AH183=6,AH183=7),6.72,IF(OR(AH183=8,AH183=9),6.94,IF(OR(AH183=10,AH183=11,AH183=12),7.17,IF(OR(AH183=13,AH183=14,AH183=15),7.41,IF(OR(AH183=16,AH183=17,AH183=18),7.65,7.91)))))))))), IF(AI183="Գ-1", IF(AH183=0,4.7,IF(AH183=1,4.86,IF(AH183=2,5.01,IF(AH183=3,5.18,IF(OR(AH183=5,AH183=4),5.35,IF(OR(AH183=6,AH183=7),5.52,IF(OR(AH183=8,AH183=9),5.71,IF(OR(AH183=10,AH183=11,AH183=12),5.89,IF(OR(AH183=13,AH183=14,AH183=15),6.09,IF(OR(AH183=16,AH183=17,AH183=18),6.29,6.49)))))))))), IF(AI183="Գ-2", IF(AH183=0,3.88,IF(AH183=1,4.01,IF(AH183=2,4.14,IF(AH183=3,4.27,IF(OR(AH183=5,AH183=4),4.41,IF(OR(AH183=6,AH183=7),4.55,IF(OR(AH183=8,AH183=9),4.7,IF(OR(AH183=10,AH183=11,AH183=12),4.85,IF(OR(AH183=13,AH183=14,AH183=15),5.01,IF(OR(AH183=16,AH183=17,AH183=18),5.17,5.34)))))))))), IF(AI183="Գ-3", IF(AH183=0,3.21,IF(AH183=1,3.31,IF(AH183=2,3.42,IF(AH183=3,3.53,IF(OR(AH183=5,AH183=4),3.64,IF(OR(AH183=6,AH183=7),3.76,IF(OR(AH183=8,AH183=9),3.88,IF(OR(AH183=10,AH183=11,AH183=12),4.01,IF(OR(AH183=13,AH183=14,AH183=15),4.13,IF(OR(AH183=16,AH183=17,AH183=18),4.27,4.4)))))))))), IF(AI183="Ա-1", IF(AH183=0,2.66,IF(AH183=1,2.75,IF(AH183=2,2.83,IF(AH183=3,2.92,IF(OR(AH183=5,AH183=4),3.02,IF(OR(AH183=6,AH183=7),3.11,IF(OR(AH183=8,AH183=9),3.21,IF(OR(AH183=10,AH183=11,AH183=12),3.31,IF(OR(AH183=13,AH183=14,AH183=15),3.42,IF(OR(AH183=16,AH183=17,AH183=18),3.53,3.64)))))))))), IF(AI183="Ա-2", IF(AH183=0,2.28,IF(AH183=1,2.35,IF(AH183=2,2.43,IF(AH183=3,2.5,IF(OR(AH183=5,AH183=4),2.58,IF(OR(AH183=6,AH183=7),2.66,IF(OR(AH183=8,AH183=9),2.75,IF(OR(AH183=10,AH183=11,AH183=12),2.83,IF(OR(AH183=13,AH183=14,AH183=15),2.92,IF(OR(AH183=16,AH183=17,AH183=18),3.01,3.11)))))))))),IF(AI183="Ա-3", IF(AH183=0,1.96,IF(AH183=1,2.02,IF(AH183=2,2.08,IF(AH183=3,2.15,IF(OR(AH183=5,AH183=4),2.21,IF(OR(AH183=6,AH183=7),2.28,IF(OR(AH183=8,AH183=9),2.35,IF(OR(AH183=10,AH183=11,AH183=12),2.42,IF(OR(AH183=13,AH183=14,AH183=15),2.5,IF(OR(AH183=16,AH183=17,AH183=18),2.58,2.66)))))))))), IF(AI183="Կ-1", IF(AH183=0,1.68,IF(AH183=1,1.73,IF(AH183=2,1.79,IF(AH183=3,1.84,IF(OR(AH183=5,AH183=4),1.9,IF(OR(AH183=6,AH183=7),1.96,IF(OR(AH183=8,AH183=9),2.02,IF(OR(AH183=10,AH183=11,AH183=12),2.08,IF(OR(AH183=13,AH183=14,AH183=15),2.14,IF(OR(AH183=16,AH183=17,AH183=18),2.21,2.28)))))))))), IF(AI183="Կ-2", IF(AH183=0,1.45,IF(AH183=1,1.49,IF(AH183=2,1.54,IF(AH183=3,1.59,IF(OR(AH183=5,AH183=4),1.63,IF(OR(AH183=6,AH183=7),1.68,IF(OR(AH183=8,AH183=9),1.73,IF(OR(AH183=10,AH183=11,AH183=12),1.79,IF(OR(AH183=13,AH183=14,AH183=15),1.84,IF(OR(AH183=16,AH183=17,AH183=18),1.9,1.95)))))))))),IF(AI183="Կ-3", IF(AH183=0,1.25,IF(AH183=1,1.29,IF(AH183=2,1.33,IF(AH183=3,1.37,IF(OR(AH183=5,AH183=4),1.41,IF(OR(AH183=6,AH183=7),1.45,IF(OR(AH183=8,AH183=9),1.49,IF(OR(AH183=10,AH183=11,AH183=12),1.54,IF(OR(AH183=13,AH183=14,AH183=15),1.58,IF(OR(AH183=16,AH183=17,AH183=18),1.63,1.68)))))))))), "Error"))))))))))))</f>
        <v>1.96</v>
      </c>
      <c r="AK183" s="776">
        <v>83200</v>
      </c>
      <c r="AL183" s="776">
        <f t="shared" ref="AL183:AL261" si="160">+AK183*AJ183</f>
        <v>163072</v>
      </c>
      <c r="AM183" s="777">
        <f t="shared" ref="AM183:AM261" si="161">+AD183</f>
        <v>0</v>
      </c>
      <c r="AN183" s="776">
        <f t="shared" si="144"/>
        <v>163072</v>
      </c>
      <c r="AO183" s="776">
        <f t="shared" si="145"/>
        <v>2119936</v>
      </c>
    </row>
    <row r="184" spans="1:41" s="760" customFormat="1" ht="14.25">
      <c r="A184" s="853">
        <v>142</v>
      </c>
      <c r="B184" s="903" t="s">
        <v>1635</v>
      </c>
      <c r="C184" s="904" t="s">
        <v>1960</v>
      </c>
      <c r="D184" s="904" t="s">
        <v>2290</v>
      </c>
      <c r="E184" s="903" t="s">
        <v>1238</v>
      </c>
      <c r="F184" s="853">
        <v>1</v>
      </c>
      <c r="G184" s="911">
        <v>9</v>
      </c>
      <c r="H184" s="915" t="s">
        <v>86</v>
      </c>
      <c r="I184" s="912">
        <f t="shared" si="147"/>
        <v>2.02</v>
      </c>
      <c r="J184" s="913">
        <v>83200</v>
      </c>
      <c r="K184" s="914">
        <f t="shared" si="135"/>
        <v>168064</v>
      </c>
      <c r="L184" s="915">
        <v>0</v>
      </c>
      <c r="M184" s="914">
        <f t="shared" si="137"/>
        <v>168064</v>
      </c>
      <c r="N184" s="914">
        <f t="shared" si="138"/>
        <v>2184832</v>
      </c>
      <c r="O184" s="580">
        <v>1</v>
      </c>
      <c r="P184" s="644">
        <f t="shared" si="139"/>
        <v>10</v>
      </c>
      <c r="Q184" s="645" t="str">
        <f t="shared" si="148"/>
        <v>Կ-1</v>
      </c>
      <c r="R184" s="643">
        <f t="shared" si="149"/>
        <v>2.08</v>
      </c>
      <c r="S184" s="776">
        <v>83200</v>
      </c>
      <c r="T184" s="776">
        <f t="shared" si="150"/>
        <v>173056</v>
      </c>
      <c r="U184" s="777">
        <f t="shared" si="151"/>
        <v>0</v>
      </c>
      <c r="V184" s="776">
        <f t="shared" si="140"/>
        <v>173056</v>
      </c>
      <c r="W184" s="776">
        <f t="shared" si="141"/>
        <v>2249728</v>
      </c>
      <c r="X184" s="580">
        <v>1</v>
      </c>
      <c r="Y184" s="644">
        <f t="shared" si="152"/>
        <v>11</v>
      </c>
      <c r="Z184" s="645" t="str">
        <f t="shared" si="153"/>
        <v>Կ-1</v>
      </c>
      <c r="AA184" s="643">
        <f t="shared" si="154"/>
        <v>2.08</v>
      </c>
      <c r="AB184" s="776">
        <v>83200</v>
      </c>
      <c r="AC184" s="776">
        <f t="shared" si="155"/>
        <v>173056</v>
      </c>
      <c r="AD184" s="777">
        <f t="shared" si="156"/>
        <v>0</v>
      </c>
      <c r="AE184" s="776">
        <f t="shared" si="146"/>
        <v>173056</v>
      </c>
      <c r="AF184" s="776">
        <f t="shared" si="143"/>
        <v>2249728</v>
      </c>
      <c r="AG184" s="580">
        <v>1</v>
      </c>
      <c r="AH184" s="644">
        <f t="shared" si="157"/>
        <v>12</v>
      </c>
      <c r="AI184" s="645" t="str">
        <f t="shared" si="158"/>
        <v>Կ-1</v>
      </c>
      <c r="AJ184" s="643">
        <f t="shared" si="159"/>
        <v>2.08</v>
      </c>
      <c r="AK184" s="776">
        <v>83200</v>
      </c>
      <c r="AL184" s="776">
        <f t="shared" si="160"/>
        <v>173056</v>
      </c>
      <c r="AM184" s="777">
        <f t="shared" si="161"/>
        <v>0</v>
      </c>
      <c r="AN184" s="776">
        <f t="shared" si="144"/>
        <v>173056</v>
      </c>
      <c r="AO184" s="776">
        <f t="shared" si="145"/>
        <v>2249728</v>
      </c>
    </row>
    <row r="185" spans="1:41" s="760" customFormat="1" ht="14.25">
      <c r="A185" s="853">
        <v>143</v>
      </c>
      <c r="B185" s="903" t="s">
        <v>1636</v>
      </c>
      <c r="C185" s="904" t="s">
        <v>1961</v>
      </c>
      <c r="D185" s="904" t="s">
        <v>2304</v>
      </c>
      <c r="E185" s="903" t="s">
        <v>1238</v>
      </c>
      <c r="F185" s="853">
        <v>1</v>
      </c>
      <c r="G185" s="911">
        <v>13</v>
      </c>
      <c r="H185" s="915" t="s">
        <v>86</v>
      </c>
      <c r="I185" s="912">
        <f t="shared" si="147"/>
        <v>2.14</v>
      </c>
      <c r="J185" s="913">
        <v>83200</v>
      </c>
      <c r="K185" s="914">
        <f t="shared" si="135"/>
        <v>178048</v>
      </c>
      <c r="L185" s="915">
        <v>0</v>
      </c>
      <c r="M185" s="914">
        <f t="shared" si="137"/>
        <v>178048</v>
      </c>
      <c r="N185" s="914">
        <f t="shared" si="138"/>
        <v>2314624</v>
      </c>
      <c r="O185" s="580">
        <v>1</v>
      </c>
      <c r="P185" s="644">
        <f t="shared" si="139"/>
        <v>14</v>
      </c>
      <c r="Q185" s="645" t="str">
        <f t="shared" si="148"/>
        <v>Կ-1</v>
      </c>
      <c r="R185" s="643">
        <f t="shared" si="149"/>
        <v>2.14</v>
      </c>
      <c r="S185" s="776">
        <v>83200</v>
      </c>
      <c r="T185" s="776">
        <f t="shared" si="150"/>
        <v>178048</v>
      </c>
      <c r="U185" s="777">
        <f t="shared" si="151"/>
        <v>0</v>
      </c>
      <c r="V185" s="776">
        <f t="shared" si="140"/>
        <v>178048</v>
      </c>
      <c r="W185" s="776">
        <f t="shared" si="141"/>
        <v>2314624</v>
      </c>
      <c r="X185" s="580">
        <v>1</v>
      </c>
      <c r="Y185" s="644">
        <f t="shared" si="152"/>
        <v>15</v>
      </c>
      <c r="Z185" s="645" t="str">
        <f t="shared" si="153"/>
        <v>Կ-1</v>
      </c>
      <c r="AA185" s="643">
        <f t="shared" si="154"/>
        <v>2.14</v>
      </c>
      <c r="AB185" s="776">
        <v>83200</v>
      </c>
      <c r="AC185" s="776">
        <f t="shared" si="155"/>
        <v>178048</v>
      </c>
      <c r="AD185" s="777">
        <f t="shared" si="156"/>
        <v>0</v>
      </c>
      <c r="AE185" s="776">
        <f t="shared" si="146"/>
        <v>178048</v>
      </c>
      <c r="AF185" s="776">
        <f t="shared" si="143"/>
        <v>2314624</v>
      </c>
      <c r="AG185" s="580">
        <v>1</v>
      </c>
      <c r="AH185" s="644">
        <f t="shared" si="157"/>
        <v>16</v>
      </c>
      <c r="AI185" s="645" t="str">
        <f t="shared" si="158"/>
        <v>Կ-1</v>
      </c>
      <c r="AJ185" s="643">
        <f t="shared" si="159"/>
        <v>2.21</v>
      </c>
      <c r="AK185" s="776">
        <v>83200</v>
      </c>
      <c r="AL185" s="776">
        <f t="shared" si="160"/>
        <v>183872</v>
      </c>
      <c r="AM185" s="777">
        <f t="shared" si="161"/>
        <v>0</v>
      </c>
      <c r="AN185" s="776">
        <f t="shared" si="144"/>
        <v>183872</v>
      </c>
      <c r="AO185" s="776">
        <f t="shared" si="145"/>
        <v>2390336</v>
      </c>
    </row>
    <row r="186" spans="1:41" s="760" customFormat="1" ht="18" customHeight="1">
      <c r="A186" s="853">
        <v>144</v>
      </c>
      <c r="B186" s="903" t="s">
        <v>2318</v>
      </c>
      <c r="C186" s="904" t="s">
        <v>1961</v>
      </c>
      <c r="D186" s="904" t="s">
        <v>2300</v>
      </c>
      <c r="E186" s="903" t="s">
        <v>1238</v>
      </c>
      <c r="F186" s="853">
        <v>1</v>
      </c>
      <c r="G186" s="911">
        <v>3</v>
      </c>
      <c r="H186" s="915" t="s">
        <v>86</v>
      </c>
      <c r="I186" s="912">
        <f t="shared" si="147"/>
        <v>1.84</v>
      </c>
      <c r="J186" s="913">
        <v>83200</v>
      </c>
      <c r="K186" s="914">
        <f t="shared" ref="K186:K331" si="162">+J186*I186</f>
        <v>153088</v>
      </c>
      <c r="L186" s="915">
        <v>0</v>
      </c>
      <c r="M186" s="914">
        <f t="shared" si="137"/>
        <v>153088</v>
      </c>
      <c r="N186" s="914">
        <f t="shared" si="138"/>
        <v>1990144</v>
      </c>
      <c r="O186" s="580">
        <v>1</v>
      </c>
      <c r="P186" s="644">
        <f t="shared" si="139"/>
        <v>4</v>
      </c>
      <c r="Q186" s="645" t="str">
        <f t="shared" si="148"/>
        <v>Կ-1</v>
      </c>
      <c r="R186" s="643">
        <f t="shared" si="149"/>
        <v>1.9</v>
      </c>
      <c r="S186" s="776">
        <v>83200</v>
      </c>
      <c r="T186" s="776">
        <f t="shared" si="150"/>
        <v>158080</v>
      </c>
      <c r="U186" s="777">
        <f t="shared" si="151"/>
        <v>0</v>
      </c>
      <c r="V186" s="776">
        <f t="shared" si="140"/>
        <v>158080</v>
      </c>
      <c r="W186" s="776">
        <f t="shared" si="141"/>
        <v>2055040</v>
      </c>
      <c r="X186" s="580">
        <v>1</v>
      </c>
      <c r="Y186" s="644">
        <f t="shared" si="152"/>
        <v>5</v>
      </c>
      <c r="Z186" s="645" t="str">
        <f t="shared" si="153"/>
        <v>Կ-1</v>
      </c>
      <c r="AA186" s="643">
        <f t="shared" si="154"/>
        <v>1.9</v>
      </c>
      <c r="AB186" s="776">
        <v>83200</v>
      </c>
      <c r="AC186" s="776">
        <f t="shared" si="155"/>
        <v>158080</v>
      </c>
      <c r="AD186" s="777">
        <f t="shared" si="156"/>
        <v>0</v>
      </c>
      <c r="AE186" s="776">
        <f t="shared" si="146"/>
        <v>158080</v>
      </c>
      <c r="AF186" s="776">
        <f t="shared" si="143"/>
        <v>2055040</v>
      </c>
      <c r="AG186" s="580">
        <v>1</v>
      </c>
      <c r="AH186" s="644">
        <f t="shared" si="157"/>
        <v>6</v>
      </c>
      <c r="AI186" s="645" t="str">
        <f t="shared" si="158"/>
        <v>Կ-1</v>
      </c>
      <c r="AJ186" s="643">
        <f t="shared" si="159"/>
        <v>1.96</v>
      </c>
      <c r="AK186" s="776">
        <v>83200</v>
      </c>
      <c r="AL186" s="776">
        <f t="shared" si="160"/>
        <v>163072</v>
      </c>
      <c r="AM186" s="777">
        <f t="shared" si="161"/>
        <v>0</v>
      </c>
      <c r="AN186" s="776">
        <f t="shared" si="144"/>
        <v>163072</v>
      </c>
      <c r="AO186" s="776">
        <f t="shared" si="145"/>
        <v>2119936</v>
      </c>
    </row>
    <row r="187" spans="1:41" s="760" customFormat="1" ht="15.75" customHeight="1">
      <c r="A187" s="853">
        <v>145</v>
      </c>
      <c r="B187" s="903" t="s">
        <v>2319</v>
      </c>
      <c r="C187" s="904" t="s">
        <v>1961</v>
      </c>
      <c r="D187" s="904" t="s">
        <v>2296</v>
      </c>
      <c r="E187" s="903" t="s">
        <v>1238</v>
      </c>
      <c r="F187" s="853">
        <v>1</v>
      </c>
      <c r="G187" s="911">
        <v>3</v>
      </c>
      <c r="H187" s="915" t="s">
        <v>86</v>
      </c>
      <c r="I187" s="912">
        <f t="shared" si="147"/>
        <v>1.84</v>
      </c>
      <c r="J187" s="913">
        <v>83200</v>
      </c>
      <c r="K187" s="914">
        <f t="shared" si="162"/>
        <v>153088</v>
      </c>
      <c r="L187" s="915">
        <v>0</v>
      </c>
      <c r="M187" s="914">
        <f t="shared" si="137"/>
        <v>153088</v>
      </c>
      <c r="N187" s="914">
        <f t="shared" si="138"/>
        <v>1990144</v>
      </c>
      <c r="O187" s="580">
        <v>1</v>
      </c>
      <c r="P187" s="644">
        <f t="shared" si="139"/>
        <v>4</v>
      </c>
      <c r="Q187" s="645" t="str">
        <f t="shared" si="148"/>
        <v>Կ-1</v>
      </c>
      <c r="R187" s="643">
        <f t="shared" si="149"/>
        <v>1.9</v>
      </c>
      <c r="S187" s="776">
        <v>83200</v>
      </c>
      <c r="T187" s="776">
        <f t="shared" si="150"/>
        <v>158080</v>
      </c>
      <c r="U187" s="777">
        <f t="shared" si="151"/>
        <v>0</v>
      </c>
      <c r="V187" s="776">
        <f t="shared" si="140"/>
        <v>158080</v>
      </c>
      <c r="W187" s="776">
        <f t="shared" si="141"/>
        <v>2055040</v>
      </c>
      <c r="X187" s="580">
        <v>1</v>
      </c>
      <c r="Y187" s="644">
        <f t="shared" si="152"/>
        <v>5</v>
      </c>
      <c r="Z187" s="645" t="str">
        <f t="shared" si="153"/>
        <v>Կ-1</v>
      </c>
      <c r="AA187" s="643">
        <f t="shared" si="154"/>
        <v>1.9</v>
      </c>
      <c r="AB187" s="776">
        <v>83200</v>
      </c>
      <c r="AC187" s="776">
        <f t="shared" si="155"/>
        <v>158080</v>
      </c>
      <c r="AD187" s="777">
        <f t="shared" si="156"/>
        <v>0</v>
      </c>
      <c r="AE187" s="776">
        <f t="shared" si="146"/>
        <v>158080</v>
      </c>
      <c r="AF187" s="776">
        <f t="shared" si="143"/>
        <v>2055040</v>
      </c>
      <c r="AG187" s="580">
        <v>1</v>
      </c>
      <c r="AH187" s="644">
        <f t="shared" si="157"/>
        <v>6</v>
      </c>
      <c r="AI187" s="645" t="str">
        <f t="shared" si="158"/>
        <v>Կ-1</v>
      </c>
      <c r="AJ187" s="643">
        <f t="shared" si="159"/>
        <v>1.96</v>
      </c>
      <c r="AK187" s="776">
        <v>83200</v>
      </c>
      <c r="AL187" s="776">
        <f t="shared" si="160"/>
        <v>163072</v>
      </c>
      <c r="AM187" s="777">
        <f t="shared" si="161"/>
        <v>0</v>
      </c>
      <c r="AN187" s="776">
        <f t="shared" si="144"/>
        <v>163072</v>
      </c>
      <c r="AO187" s="776">
        <f t="shared" si="145"/>
        <v>2119936</v>
      </c>
    </row>
    <row r="188" spans="1:41" s="760" customFormat="1" ht="14.25">
      <c r="A188" s="853">
        <v>146</v>
      </c>
      <c r="B188" s="903" t="s">
        <v>2766</v>
      </c>
      <c r="C188" s="904" t="s">
        <v>1960</v>
      </c>
      <c r="D188" s="904" t="s">
        <v>2306</v>
      </c>
      <c r="E188" s="903" t="s">
        <v>1238</v>
      </c>
      <c r="F188" s="853">
        <v>1</v>
      </c>
      <c r="G188" s="911">
        <v>1</v>
      </c>
      <c r="H188" s="915" t="s">
        <v>86</v>
      </c>
      <c r="I188" s="912">
        <f t="shared" si="147"/>
        <v>1.73</v>
      </c>
      <c r="J188" s="913">
        <v>83200</v>
      </c>
      <c r="K188" s="914">
        <f t="shared" si="162"/>
        <v>143936</v>
      </c>
      <c r="L188" s="915">
        <v>0</v>
      </c>
      <c r="M188" s="914">
        <f t="shared" si="137"/>
        <v>143936</v>
      </c>
      <c r="N188" s="914">
        <f t="shared" si="138"/>
        <v>1871168</v>
      </c>
      <c r="O188" s="580">
        <v>1</v>
      </c>
      <c r="P188" s="644">
        <f t="shared" si="139"/>
        <v>2</v>
      </c>
      <c r="Q188" s="645" t="str">
        <f t="shared" si="148"/>
        <v>Կ-1</v>
      </c>
      <c r="R188" s="643">
        <f t="shared" si="149"/>
        <v>1.79</v>
      </c>
      <c r="S188" s="776">
        <v>83200</v>
      </c>
      <c r="T188" s="776">
        <f t="shared" si="150"/>
        <v>148928</v>
      </c>
      <c r="U188" s="777">
        <f t="shared" si="151"/>
        <v>0</v>
      </c>
      <c r="V188" s="776">
        <f t="shared" si="140"/>
        <v>148928</v>
      </c>
      <c r="W188" s="776">
        <f t="shared" si="141"/>
        <v>1936064</v>
      </c>
      <c r="X188" s="580">
        <v>1</v>
      </c>
      <c r="Y188" s="644">
        <f t="shared" si="152"/>
        <v>3</v>
      </c>
      <c r="Z188" s="645" t="str">
        <f t="shared" si="153"/>
        <v>Կ-1</v>
      </c>
      <c r="AA188" s="643">
        <f t="shared" si="154"/>
        <v>1.84</v>
      </c>
      <c r="AB188" s="776">
        <v>83200</v>
      </c>
      <c r="AC188" s="776">
        <f t="shared" si="155"/>
        <v>153088</v>
      </c>
      <c r="AD188" s="777">
        <f t="shared" si="156"/>
        <v>0</v>
      </c>
      <c r="AE188" s="776">
        <f t="shared" si="146"/>
        <v>153088</v>
      </c>
      <c r="AF188" s="776">
        <f t="shared" si="143"/>
        <v>1990144</v>
      </c>
      <c r="AG188" s="580">
        <v>1</v>
      </c>
      <c r="AH188" s="644">
        <f t="shared" si="157"/>
        <v>4</v>
      </c>
      <c r="AI188" s="645" t="str">
        <f t="shared" si="158"/>
        <v>Կ-1</v>
      </c>
      <c r="AJ188" s="643">
        <f t="shared" si="159"/>
        <v>1.9</v>
      </c>
      <c r="AK188" s="776">
        <v>83200</v>
      </c>
      <c r="AL188" s="776">
        <f t="shared" si="160"/>
        <v>158080</v>
      </c>
      <c r="AM188" s="777">
        <f t="shared" si="161"/>
        <v>0</v>
      </c>
      <c r="AN188" s="776">
        <f t="shared" si="144"/>
        <v>158080</v>
      </c>
      <c r="AO188" s="776">
        <f t="shared" si="145"/>
        <v>2055040</v>
      </c>
    </row>
    <row r="189" spans="1:41" s="760" customFormat="1" ht="17.25" customHeight="1">
      <c r="A189" s="853">
        <v>147</v>
      </c>
      <c r="B189" s="903" t="s">
        <v>2320</v>
      </c>
      <c r="C189" s="904" t="s">
        <v>1961</v>
      </c>
      <c r="D189" s="904" t="s">
        <v>2286</v>
      </c>
      <c r="E189" s="903" t="s">
        <v>1238</v>
      </c>
      <c r="F189" s="853">
        <v>1</v>
      </c>
      <c r="G189" s="911">
        <v>3</v>
      </c>
      <c r="H189" s="915" t="s">
        <v>86</v>
      </c>
      <c r="I189" s="912">
        <f t="shared" si="147"/>
        <v>1.84</v>
      </c>
      <c r="J189" s="913">
        <v>83200</v>
      </c>
      <c r="K189" s="914">
        <f t="shared" si="162"/>
        <v>153088</v>
      </c>
      <c r="L189" s="915">
        <v>0</v>
      </c>
      <c r="M189" s="914">
        <f t="shared" si="137"/>
        <v>153088</v>
      </c>
      <c r="N189" s="914">
        <f t="shared" si="138"/>
        <v>1990144</v>
      </c>
      <c r="O189" s="580">
        <v>1</v>
      </c>
      <c r="P189" s="644">
        <f t="shared" si="139"/>
        <v>4</v>
      </c>
      <c r="Q189" s="645" t="str">
        <f t="shared" si="148"/>
        <v>Կ-1</v>
      </c>
      <c r="R189" s="643">
        <f t="shared" si="149"/>
        <v>1.9</v>
      </c>
      <c r="S189" s="776">
        <v>83200</v>
      </c>
      <c r="T189" s="776">
        <f t="shared" si="150"/>
        <v>158080</v>
      </c>
      <c r="U189" s="777">
        <f t="shared" si="151"/>
        <v>0</v>
      </c>
      <c r="V189" s="776">
        <f t="shared" si="140"/>
        <v>158080</v>
      </c>
      <c r="W189" s="776">
        <f t="shared" si="141"/>
        <v>2055040</v>
      </c>
      <c r="X189" s="580">
        <v>1</v>
      </c>
      <c r="Y189" s="644">
        <f t="shared" si="152"/>
        <v>5</v>
      </c>
      <c r="Z189" s="645" t="str">
        <f t="shared" si="153"/>
        <v>Կ-1</v>
      </c>
      <c r="AA189" s="643">
        <f t="shared" si="154"/>
        <v>1.9</v>
      </c>
      <c r="AB189" s="776">
        <v>83200</v>
      </c>
      <c r="AC189" s="776">
        <f t="shared" si="155"/>
        <v>158080</v>
      </c>
      <c r="AD189" s="777">
        <f t="shared" si="156"/>
        <v>0</v>
      </c>
      <c r="AE189" s="776">
        <f t="shared" si="146"/>
        <v>158080</v>
      </c>
      <c r="AF189" s="776">
        <f t="shared" si="143"/>
        <v>2055040</v>
      </c>
      <c r="AG189" s="580">
        <v>1</v>
      </c>
      <c r="AH189" s="644">
        <f t="shared" si="157"/>
        <v>6</v>
      </c>
      <c r="AI189" s="645" t="str">
        <f t="shared" si="158"/>
        <v>Կ-1</v>
      </c>
      <c r="AJ189" s="643">
        <f t="shared" si="159"/>
        <v>1.96</v>
      </c>
      <c r="AK189" s="776">
        <v>83200</v>
      </c>
      <c r="AL189" s="776">
        <f t="shared" si="160"/>
        <v>163072</v>
      </c>
      <c r="AM189" s="777">
        <f t="shared" si="161"/>
        <v>0</v>
      </c>
      <c r="AN189" s="776">
        <f t="shared" si="144"/>
        <v>163072</v>
      </c>
      <c r="AO189" s="776">
        <f t="shared" si="145"/>
        <v>2119936</v>
      </c>
    </row>
    <row r="190" spans="1:41" s="760" customFormat="1" ht="14.25">
      <c r="A190" s="853">
        <v>148</v>
      </c>
      <c r="B190" s="903" t="s">
        <v>2767</v>
      </c>
      <c r="C190" s="904" t="s">
        <v>1961</v>
      </c>
      <c r="D190" s="904" t="s">
        <v>2370</v>
      </c>
      <c r="E190" s="903" t="s">
        <v>1238</v>
      </c>
      <c r="F190" s="853">
        <v>1</v>
      </c>
      <c r="G190" s="911">
        <v>2</v>
      </c>
      <c r="H190" s="915" t="s">
        <v>86</v>
      </c>
      <c r="I190" s="912">
        <f t="shared" si="147"/>
        <v>1.79</v>
      </c>
      <c r="J190" s="913">
        <v>83200</v>
      </c>
      <c r="K190" s="914">
        <f t="shared" si="162"/>
        <v>148928</v>
      </c>
      <c r="L190" s="915">
        <v>0</v>
      </c>
      <c r="M190" s="914">
        <f t="shared" si="137"/>
        <v>148928</v>
      </c>
      <c r="N190" s="914">
        <f t="shared" si="138"/>
        <v>1936064</v>
      </c>
      <c r="O190" s="580">
        <v>1</v>
      </c>
      <c r="P190" s="644">
        <f t="shared" si="139"/>
        <v>3</v>
      </c>
      <c r="Q190" s="645" t="str">
        <f t="shared" si="148"/>
        <v>Կ-1</v>
      </c>
      <c r="R190" s="643">
        <f t="shared" si="149"/>
        <v>1.84</v>
      </c>
      <c r="S190" s="776">
        <v>83200</v>
      </c>
      <c r="T190" s="776">
        <f t="shared" si="150"/>
        <v>153088</v>
      </c>
      <c r="U190" s="777">
        <f t="shared" si="151"/>
        <v>0</v>
      </c>
      <c r="V190" s="776">
        <f t="shared" si="140"/>
        <v>153088</v>
      </c>
      <c r="W190" s="776">
        <f t="shared" si="141"/>
        <v>1990144</v>
      </c>
      <c r="X190" s="580">
        <v>1</v>
      </c>
      <c r="Y190" s="644">
        <f t="shared" si="152"/>
        <v>4</v>
      </c>
      <c r="Z190" s="645" t="str">
        <f t="shared" si="153"/>
        <v>Կ-1</v>
      </c>
      <c r="AA190" s="643">
        <f t="shared" si="154"/>
        <v>1.9</v>
      </c>
      <c r="AB190" s="776">
        <v>83200</v>
      </c>
      <c r="AC190" s="776">
        <f t="shared" si="155"/>
        <v>158080</v>
      </c>
      <c r="AD190" s="777">
        <f t="shared" si="156"/>
        <v>0</v>
      </c>
      <c r="AE190" s="776">
        <f t="shared" si="146"/>
        <v>158080</v>
      </c>
      <c r="AF190" s="776">
        <f t="shared" si="143"/>
        <v>2055040</v>
      </c>
      <c r="AG190" s="580">
        <v>1</v>
      </c>
      <c r="AH190" s="644">
        <f t="shared" si="157"/>
        <v>5</v>
      </c>
      <c r="AI190" s="645" t="str">
        <f t="shared" si="158"/>
        <v>Կ-1</v>
      </c>
      <c r="AJ190" s="643">
        <f t="shared" si="159"/>
        <v>1.9</v>
      </c>
      <c r="AK190" s="776">
        <v>83200</v>
      </c>
      <c r="AL190" s="776">
        <f t="shared" si="160"/>
        <v>158080</v>
      </c>
      <c r="AM190" s="777">
        <f t="shared" si="161"/>
        <v>0</v>
      </c>
      <c r="AN190" s="776">
        <f t="shared" si="144"/>
        <v>158080</v>
      </c>
      <c r="AO190" s="776">
        <f t="shared" si="145"/>
        <v>2055040</v>
      </c>
    </row>
    <row r="191" spans="1:41" s="760" customFormat="1" ht="15" customHeight="1">
      <c r="A191" s="853">
        <v>149</v>
      </c>
      <c r="B191" s="903" t="s">
        <v>3295</v>
      </c>
      <c r="C191" s="904" t="s">
        <v>1961</v>
      </c>
      <c r="D191" s="904" t="s">
        <v>2360</v>
      </c>
      <c r="E191" s="903" t="s">
        <v>1238</v>
      </c>
      <c r="F191" s="853">
        <v>1</v>
      </c>
      <c r="G191" s="911">
        <v>1</v>
      </c>
      <c r="H191" s="915" t="s">
        <v>86</v>
      </c>
      <c r="I191" s="912">
        <f t="shared" si="147"/>
        <v>1.73</v>
      </c>
      <c r="J191" s="913">
        <v>83200</v>
      </c>
      <c r="K191" s="914">
        <f t="shared" si="162"/>
        <v>143936</v>
      </c>
      <c r="L191" s="915">
        <v>0</v>
      </c>
      <c r="M191" s="914">
        <f t="shared" si="137"/>
        <v>143936</v>
      </c>
      <c r="N191" s="914">
        <f t="shared" si="138"/>
        <v>1871168</v>
      </c>
      <c r="O191" s="580">
        <v>1</v>
      </c>
      <c r="P191" s="644">
        <f t="shared" si="139"/>
        <v>2</v>
      </c>
      <c r="Q191" s="645" t="str">
        <f t="shared" si="148"/>
        <v>Կ-1</v>
      </c>
      <c r="R191" s="643">
        <f t="shared" si="149"/>
        <v>1.79</v>
      </c>
      <c r="S191" s="776">
        <v>83200</v>
      </c>
      <c r="T191" s="776">
        <f t="shared" si="150"/>
        <v>148928</v>
      </c>
      <c r="U191" s="777">
        <f t="shared" si="151"/>
        <v>0</v>
      </c>
      <c r="V191" s="776">
        <f t="shared" si="140"/>
        <v>148928</v>
      </c>
      <c r="W191" s="776">
        <f t="shared" si="141"/>
        <v>1936064</v>
      </c>
      <c r="X191" s="580">
        <v>1</v>
      </c>
      <c r="Y191" s="644">
        <f t="shared" si="152"/>
        <v>3</v>
      </c>
      <c r="Z191" s="645" t="str">
        <f t="shared" si="153"/>
        <v>Կ-1</v>
      </c>
      <c r="AA191" s="643">
        <f t="shared" si="154"/>
        <v>1.84</v>
      </c>
      <c r="AB191" s="776">
        <v>83200</v>
      </c>
      <c r="AC191" s="776">
        <f t="shared" si="155"/>
        <v>153088</v>
      </c>
      <c r="AD191" s="777">
        <f t="shared" si="156"/>
        <v>0</v>
      </c>
      <c r="AE191" s="776">
        <f t="shared" si="146"/>
        <v>153088</v>
      </c>
      <c r="AF191" s="776">
        <f t="shared" si="143"/>
        <v>1990144</v>
      </c>
      <c r="AG191" s="580">
        <v>1</v>
      </c>
      <c r="AH191" s="644">
        <f t="shared" si="157"/>
        <v>4</v>
      </c>
      <c r="AI191" s="645" t="str">
        <f t="shared" si="158"/>
        <v>Կ-1</v>
      </c>
      <c r="AJ191" s="643">
        <f t="shared" si="159"/>
        <v>1.9</v>
      </c>
      <c r="AK191" s="776">
        <v>83200</v>
      </c>
      <c r="AL191" s="776">
        <f t="shared" si="160"/>
        <v>158080</v>
      </c>
      <c r="AM191" s="777">
        <f t="shared" si="161"/>
        <v>0</v>
      </c>
      <c r="AN191" s="776">
        <f t="shared" si="144"/>
        <v>158080</v>
      </c>
      <c r="AO191" s="776">
        <f t="shared" si="145"/>
        <v>2055040</v>
      </c>
    </row>
    <row r="192" spans="1:41" s="760" customFormat="1" ht="19.5" customHeight="1">
      <c r="A192" s="853">
        <v>150</v>
      </c>
      <c r="B192" s="903" t="s">
        <v>2331</v>
      </c>
      <c r="C192" s="904" t="s">
        <v>1961</v>
      </c>
      <c r="D192" s="904" t="s">
        <v>2369</v>
      </c>
      <c r="E192" s="903" t="s">
        <v>1238</v>
      </c>
      <c r="F192" s="853">
        <v>1</v>
      </c>
      <c r="G192" s="911">
        <v>3</v>
      </c>
      <c r="H192" s="915" t="s">
        <v>86</v>
      </c>
      <c r="I192" s="912">
        <f t="shared" ref="I192:I197" si="163">IF(F192&lt;1,0,IF(H192="Բ-1",IF(G192=0,6.94,IF(G192=1,7.17,IF(G192=2,7.41,IF(G192=3,7.66,IF(OR(G192=5,G192=4),7.92,IF(OR(G192=6,G192=7),8.18,IF(OR(G192=8,G192=9),8.46,IF(OR(G192=10,G192=11,G192=12),8.74,IF(OR(G192=13,G192=14,G192=15),9.03,IF(OR(G192=16,G192=17,G192=18),9.33,9.65)))))))))),IF(H192="Բ-2", IF(G192=0,5.71,IF(G192=1,5.89,IF(G192=2,6.09,IF(G192=3,6.29,IF(OR(G192=5,G192=4),6.5,IF(OR(G192=6,G192=7),6.72,IF(OR(G192=8,G192=9),6.94,IF(OR(G192=10,G192=11,G192=12),7.17,IF(OR(G192=13,G192=14,G192=15),7.41,IF(OR(G192=16,G192=17,G192=18),7.65,7.91)))))))))), IF(H192="Գ-1", IF(G192=0,4.7,IF(G192=1,4.86,IF(G192=2,5.01,IF(G192=3,5.18,IF(OR(G192=5,G192=4),5.35,IF(OR(G192=6,G192=7),5.52,IF(OR(G192=8,G192=9),5.71,IF(OR(G192=10,G192=11,G192=12),5.89,IF(OR(G192=13,G192=14,G192=15),6.09,IF(OR(G192=16,G192=17,G192=18),6.29,6.49)))))))))), IF(H192="Գ-2", IF(G192=0,3.88,IF(G192=1,4.01,IF(G192=2,4.14,IF(G192=3,4.27,IF(OR(G192=5,G192=4),4.41,IF(OR(G192=6,G192=7),4.55,IF(OR(G192=8,G192=9),4.7,IF(OR(G192=10,G192=11,G192=12),4.85,IF(OR(G192=13,G192=14,G192=15),5.01,IF(OR(G192=16,G192=17,G192=18),5.17,5.34)))))))))), IF(H192="Գ-3", IF(G192=0,3.21,IF(G192=1,3.31,IF(G192=2,3.42,IF(G192=3,3.53,IF(OR(G192=5,G192=4),3.64,IF(OR(G192=6,G192=7),3.76,IF(OR(G192=8,G192=9),3.88,IF(OR(G192=10,G192=11,G192=12),4.01,IF(OR(G192=13,G192=14,G192=15),4.13,IF(OR(G192=16,G192=17,G192=18),4.27,4.4)))))))))), IF(H192="Ա-1", IF(G192=0,2.66,IF(G192=1,2.75,IF(G192=2,2.83,IF(G192=3,2.92,IF(OR(G192=5,G192=4),3.02,IF(OR(G192=6,G192=7),3.11,IF(OR(G192=8,G192=9),3.21,IF(OR(G192=10,G192=11,G192=12),3.31,IF(OR(G192=13,G192=14,G192=15),3.42,IF(OR(G192=16,G192=17,G192=18),3.53,3.64)))))))))), IF(H192="Ա-2", IF(G192=0,2.28,IF(G192=1,2.35,IF(G192=2,2.43,IF(G192=3,2.5,IF(OR(G192=5,G192=4),2.58,IF(OR(G192=6,G192=7),2.66,IF(OR(G192=8,G192=9),2.75,IF(OR(G192=10,G192=11,G192=12),2.83,IF(OR(G192=13,G192=14,G192=15),2.92,IF(OR(G192=16,G192=17,G192=18),3.01,3.11)))))))))),IF(H192="Ա-3", IF(G192=0,1.96,IF(G192=1,2.02,IF(G192=2,2.08,IF(G192=3,2.15,IF(OR(G192=5,G192=4),2.21,IF(OR(G192=6,G192=7),2.28,IF(OR(G192=8,G192=9),2.35,IF(OR(G192=10,G192=11,G192=12),2.42,IF(OR(G192=13,G192=14,G192=15),2.5,IF(OR(G192=16,G192=17,G192=18),2.58,2.66)))))))))), IF(H192="Կ-1", IF(G192=0,1.68,IF(G192=1,1.73,IF(G192=2,1.79,IF(G192=3,1.84,IF(OR(G192=5,G192=4),1.9,IF(OR(G192=6,G192=7),1.96,IF(OR(G192=8,G192=9),2.02,IF(OR(G192=10,G192=11,G192=12),2.08,IF(OR(G192=13,G192=14,G192=15),2.14,IF(OR(G192=16,G192=17,G192=18),2.21,2.28)))))))))), IF(H192="Կ-2", IF(G192=0,1.45,IF(G192=1,1.49,IF(G192=2,1.54,IF(G192=3,1.59,IF(OR(G192=5,G192=4),1.63,IF(OR(G192=6,G192=7),1.68,IF(OR(G192=8,G192=9),1.73,IF(OR(G192=10,G192=11,G192=12),1.79,IF(OR(G192=13,G192=14,G192=15),1.84,IF(OR(G192=16,G192=17,G192=18),1.9,1.95)))))))))),IF(H192="Կ-3", IF(G192=0,1.25,IF(G192=1,1.29,IF(G192=2,1.33,IF(G192=3,1.37,IF(OR(G192=5,G192=4),1.41,IF(OR(G192=6,G192=7),1.45,IF(OR(G192=8,G192=9),1.49,IF(OR(G192=10,G192=11,G192=12),1.54,IF(OR(G192=13,G192=14,G192=15),1.58,IF(OR(G192=16,G192=17,G192=18),1.63,1.68)))))))))), "Error"))))))))))))</f>
        <v>1.84</v>
      </c>
      <c r="J192" s="913">
        <v>83200</v>
      </c>
      <c r="K192" s="914">
        <f t="shared" ref="K192:K197" si="164">+J192*I192</f>
        <v>153088</v>
      </c>
      <c r="L192" s="915">
        <v>0</v>
      </c>
      <c r="M192" s="914">
        <f t="shared" ref="M192:M197" si="165">+L192+K192</f>
        <v>153088</v>
      </c>
      <c r="N192" s="914">
        <f t="shared" ref="N192:N197" si="166">+M192*13</f>
        <v>1990144</v>
      </c>
      <c r="O192" s="580">
        <v>1</v>
      </c>
      <c r="P192" s="644">
        <f t="shared" ref="P192:P197" si="167">+G192+1</f>
        <v>4</v>
      </c>
      <c r="Q192" s="645" t="str">
        <f t="shared" ref="Q192:Q197" si="168">+H192</f>
        <v>Կ-1</v>
      </c>
      <c r="R192" s="643">
        <f t="shared" ref="R192:R197" si="169">IF(O192&lt;1,0,IF(Q192="Բ-1",IF(P192=0,6.94,IF(P192=1,7.17,IF(P192=2,7.41,IF(P192=3,7.66,IF(OR(P192=5,P192=4),7.92,IF(OR(P192=6,P192=7),8.18,IF(OR(P192=8,P192=9),8.46,IF(OR(P192=10,P192=11,P192=12),8.74,IF(OR(P192=13,P192=14,P192=15),9.03,IF(OR(P192=16,P192=17,P192=18),9.33,9.65)))))))))),IF(Q192="Բ-2", IF(P192=0,5.71,IF(P192=1,5.89,IF(P192=2,6.09,IF(P192=3,6.29,IF(OR(P192=5,P192=4),6.5,IF(OR(P192=6,P192=7),6.72,IF(OR(P192=8,P192=9),6.94,IF(OR(P192=10,P192=11,P192=12),7.17,IF(OR(P192=13,P192=14,P192=15),7.41,IF(OR(P192=16,P192=17,P192=18),7.65,7.91)))))))))), IF(Q192="Գ-1", IF(P192=0,4.7,IF(P192=1,4.86,IF(P192=2,5.01,IF(P192=3,5.18,IF(OR(P192=5,P192=4),5.35,IF(OR(P192=6,P192=7),5.52,IF(OR(P192=8,P192=9),5.71,IF(OR(P192=10,P192=11,P192=12),5.89,IF(OR(P192=13,P192=14,P192=15),6.09,IF(OR(P192=16,P192=17,P192=18),6.29,6.49)))))))))), IF(Q192="Գ-2", IF(P192=0,3.88,IF(P192=1,4.01,IF(P192=2,4.14,IF(P192=3,4.27,IF(OR(P192=5,P192=4),4.41,IF(OR(P192=6,P192=7),4.55,IF(OR(P192=8,P192=9),4.7,IF(OR(P192=10,P192=11,P192=12),4.85,IF(OR(P192=13,P192=14,P192=15),5.01,IF(OR(P192=16,P192=17,P192=18),5.17,5.34)))))))))), IF(Q192="Գ-3", IF(P192=0,3.21,IF(P192=1,3.31,IF(P192=2,3.42,IF(P192=3,3.53,IF(OR(P192=5,P192=4),3.64,IF(OR(P192=6,P192=7),3.76,IF(OR(P192=8,P192=9),3.88,IF(OR(P192=10,P192=11,P192=12),4.01,IF(OR(P192=13,P192=14,P192=15),4.13,IF(OR(P192=16,P192=17,P192=18),4.27,4.4)))))))))), IF(Q192="Ա-1", IF(P192=0,2.66,IF(P192=1,2.75,IF(P192=2,2.83,IF(P192=3,2.92,IF(OR(P192=5,P192=4),3.02,IF(OR(P192=6,P192=7),3.11,IF(OR(P192=8,P192=9),3.21,IF(OR(P192=10,P192=11,P192=12),3.31,IF(OR(P192=13,P192=14,P192=15),3.42,IF(OR(P192=16,P192=17,P192=18),3.53,3.64)))))))))), IF(Q192="Ա-2", IF(P192=0,2.28,IF(P192=1,2.35,IF(P192=2,2.43,IF(P192=3,2.5,IF(OR(P192=5,P192=4),2.58,IF(OR(P192=6,P192=7),2.66,IF(OR(P192=8,P192=9),2.75,IF(OR(P192=10,P192=11,P192=12),2.83,IF(OR(P192=13,P192=14,P192=15),2.92,IF(OR(P192=16,P192=17,P192=18),3.01,3.11)))))))))),IF(Q192="Ա-3", IF(P192=0,1.96,IF(P192=1,2.02,IF(P192=2,2.08,IF(P192=3,2.15,IF(OR(P192=5,P192=4),2.21,IF(OR(P192=6,P192=7),2.28,IF(OR(P192=8,P192=9),2.35,IF(OR(P192=10,P192=11,P192=12),2.42,IF(OR(P192=13,P192=14,P192=15),2.5,IF(OR(P192=16,P192=17,P192=18),2.58,2.66)))))))))), IF(Q192="Կ-1", IF(P192=0,1.68,IF(P192=1,1.73,IF(P192=2,1.79,IF(P192=3,1.84,IF(OR(P192=5,P192=4),1.9,IF(OR(P192=6,P192=7),1.96,IF(OR(P192=8,P192=9),2.02,IF(OR(P192=10,P192=11,P192=12),2.08,IF(OR(P192=13,P192=14,P192=15),2.14,IF(OR(P192=16,P192=17,P192=18),2.21,2.28)))))))))), IF(Q192="Կ-2", IF(P192=0,1.45,IF(P192=1,1.49,IF(P192=2,1.54,IF(P192=3,1.59,IF(OR(P192=5,P192=4),1.63,IF(OR(P192=6,P192=7),1.68,IF(OR(P192=8,P192=9),1.73,IF(OR(P192=10,P192=11,P192=12),1.79,IF(OR(P192=13,P192=14,P192=15),1.84,IF(OR(P192=16,P192=17,P192=18),1.9,1.95)))))))))),IF(Q192="Կ-3", IF(P192=0,1.25,IF(P192=1,1.29,IF(P192=2,1.33,IF(P192=3,1.37,IF(OR(P192=5,P192=4),1.41,IF(OR(P192=6,P192=7),1.45,IF(OR(P192=8,P192=9),1.49,IF(OR(P192=10,P192=11,P192=12),1.54,IF(OR(P192=13,P192=14,P192=15),1.58,IF(OR(P192=16,P192=17,P192=18),1.63,1.68)))))))))), "Error"))))))))))))</f>
        <v>1.9</v>
      </c>
      <c r="S192" s="776">
        <v>83200</v>
      </c>
      <c r="T192" s="776">
        <f t="shared" ref="T192:T197" si="170">+S192*R192</f>
        <v>158080</v>
      </c>
      <c r="U192" s="777">
        <f t="shared" ref="U192:U197" si="171">+L192</f>
        <v>0</v>
      </c>
      <c r="V192" s="776">
        <f t="shared" ref="V192:V197" si="172">+U192+T192</f>
        <v>158080</v>
      </c>
      <c r="W192" s="776">
        <f t="shared" ref="W192:W197" si="173">+V192*13</f>
        <v>2055040</v>
      </c>
      <c r="X192" s="580">
        <v>1</v>
      </c>
      <c r="Y192" s="644">
        <f t="shared" ref="Y192:Y197" si="174">+P192+1</f>
        <v>5</v>
      </c>
      <c r="Z192" s="645" t="str">
        <f t="shared" ref="Z192:Z197" si="175">+Q192</f>
        <v>Կ-1</v>
      </c>
      <c r="AA192" s="643">
        <f t="shared" ref="AA192:AA197" si="176">IF(X192&lt;1,0,IF(Z192="Բ-1",IF(Y192=0,6.94,IF(Y192=1,7.17,IF(Y192=2,7.41,IF(Y192=3,7.66,IF(OR(Y192=5,Y192=4),7.92,IF(OR(Y192=6,Y192=7),8.18,IF(OR(Y192=8,Y192=9),8.46,IF(OR(Y192=10,Y192=11,Y192=12),8.74,IF(OR(Y192=13,Y192=14,Y192=15),9.03,IF(OR(Y192=16,Y192=17,Y192=18),9.33,9.65)))))))))),IF(Z192="Բ-2", IF(Y192=0,5.71,IF(Y192=1,5.89,IF(Y192=2,6.09,IF(Y192=3,6.29,IF(OR(Y192=5,Y192=4),6.5,IF(OR(Y192=6,Y192=7),6.72,IF(OR(Y192=8,Y192=9),6.94,IF(OR(Y192=10,Y192=11,Y192=12),7.17,IF(OR(Y192=13,Y192=14,Y192=15),7.41,IF(OR(Y192=16,Y192=17,Y192=18),7.65,7.91)))))))))), IF(Z192="Գ-1", IF(Y192=0,4.7,IF(Y192=1,4.86,IF(Y192=2,5.01,IF(Y192=3,5.18,IF(OR(Y192=5,Y192=4),5.35,IF(OR(Y192=6,Y192=7),5.52,IF(OR(Y192=8,Y192=9),5.71,IF(OR(Y192=10,Y192=11,Y192=12),5.89,IF(OR(Y192=13,Y192=14,Y192=15),6.09,IF(OR(Y192=16,Y192=17,Y192=18),6.29,6.49)))))))))), IF(Z192="Գ-2", IF(Y192=0,3.88,IF(Y192=1,4.01,IF(Y192=2,4.14,IF(Y192=3,4.27,IF(OR(Y192=5,Y192=4),4.41,IF(OR(Y192=6,Y192=7),4.55,IF(OR(Y192=8,Y192=9),4.7,IF(OR(Y192=10,Y192=11,Y192=12),4.85,IF(OR(Y192=13,Y192=14,Y192=15),5.01,IF(OR(Y192=16,Y192=17,Y192=18),5.17,5.34)))))))))), IF(Z192="Գ-3", IF(Y192=0,3.21,IF(Y192=1,3.31,IF(Y192=2,3.42,IF(Y192=3,3.53,IF(OR(Y192=5,Y192=4),3.64,IF(OR(Y192=6,Y192=7),3.76,IF(OR(Y192=8,Y192=9),3.88,IF(OR(Y192=10,Y192=11,Y192=12),4.01,IF(OR(Y192=13,Y192=14,Y192=15),4.13,IF(OR(Y192=16,Y192=17,Y192=18),4.27,4.4)))))))))), IF(Z192="Ա-1", IF(Y192=0,2.66,IF(Y192=1,2.75,IF(Y192=2,2.83,IF(Y192=3,2.92,IF(OR(Y192=5,Y192=4),3.02,IF(OR(Y192=6,Y192=7),3.11,IF(OR(Y192=8,Y192=9),3.21,IF(OR(Y192=10,Y192=11,Y192=12),3.31,IF(OR(Y192=13,Y192=14,Y192=15),3.42,IF(OR(Y192=16,Y192=17,Y192=18),3.53,3.64)))))))))), IF(Z192="Ա-2", IF(Y192=0,2.28,IF(Y192=1,2.35,IF(Y192=2,2.43,IF(Y192=3,2.5,IF(OR(Y192=5,Y192=4),2.58,IF(OR(Y192=6,Y192=7),2.66,IF(OR(Y192=8,Y192=9),2.75,IF(OR(Y192=10,Y192=11,Y192=12),2.83,IF(OR(Y192=13,Y192=14,Y192=15),2.92,IF(OR(Y192=16,Y192=17,Y192=18),3.01,3.11)))))))))),IF(Z192="Ա-3", IF(Y192=0,1.96,IF(Y192=1,2.02,IF(Y192=2,2.08,IF(Y192=3,2.15,IF(OR(Y192=5,Y192=4),2.21,IF(OR(Y192=6,Y192=7),2.28,IF(OR(Y192=8,Y192=9),2.35,IF(OR(Y192=10,Y192=11,Y192=12),2.42,IF(OR(Y192=13,Y192=14,Y192=15),2.5,IF(OR(Y192=16,Y192=17,Y192=18),2.58,2.66)))))))))), IF(Z192="Կ-1", IF(Y192=0,1.68,IF(Y192=1,1.73,IF(Y192=2,1.79,IF(Y192=3,1.84,IF(OR(Y192=5,Y192=4),1.9,IF(OR(Y192=6,Y192=7),1.96,IF(OR(Y192=8,Y192=9),2.02,IF(OR(Y192=10,Y192=11,Y192=12),2.08,IF(OR(Y192=13,Y192=14,Y192=15),2.14,IF(OR(Y192=16,Y192=17,Y192=18),2.21,2.28)))))))))), IF(Z192="Կ-2", IF(Y192=0,1.45,IF(Y192=1,1.49,IF(Y192=2,1.54,IF(Y192=3,1.59,IF(OR(Y192=5,Y192=4),1.63,IF(OR(Y192=6,Y192=7),1.68,IF(OR(Y192=8,Y192=9),1.73,IF(OR(Y192=10,Y192=11,Y192=12),1.79,IF(OR(Y192=13,Y192=14,Y192=15),1.84,IF(OR(Y192=16,Y192=17,Y192=18),1.9,1.95)))))))))),IF(Z192="Կ-3", IF(Y192=0,1.25,IF(Y192=1,1.29,IF(Y192=2,1.33,IF(Y192=3,1.37,IF(OR(Y192=5,Y192=4),1.41,IF(OR(Y192=6,Y192=7),1.45,IF(OR(Y192=8,Y192=9),1.49,IF(OR(Y192=10,Y192=11,Y192=12),1.54,IF(OR(Y192=13,Y192=14,Y192=15),1.58,IF(OR(Y192=16,Y192=17,Y192=18),1.63,1.68)))))))))), "Error"))))))))))))</f>
        <v>1.9</v>
      </c>
      <c r="AB192" s="776">
        <v>83200</v>
      </c>
      <c r="AC192" s="776">
        <f t="shared" ref="AC192:AC197" si="177">+AB192*AA192</f>
        <v>158080</v>
      </c>
      <c r="AD192" s="777">
        <f t="shared" ref="AD192:AD197" si="178">+U192</f>
        <v>0</v>
      </c>
      <c r="AE192" s="776">
        <f t="shared" ref="AE192:AE197" si="179">+AD192+AC192</f>
        <v>158080</v>
      </c>
      <c r="AF192" s="776">
        <f t="shared" ref="AF192:AF197" si="180">+AE192*13</f>
        <v>2055040</v>
      </c>
      <c r="AG192" s="580">
        <v>1</v>
      </c>
      <c r="AH192" s="644">
        <f t="shared" ref="AH192:AH197" si="181">+Y192+1</f>
        <v>6</v>
      </c>
      <c r="AI192" s="645" t="str">
        <f t="shared" ref="AI192:AI197" si="182">+Z192</f>
        <v>Կ-1</v>
      </c>
      <c r="AJ192" s="643">
        <f t="shared" ref="AJ192:AJ197" si="183">IF(AG192&lt;1,0,IF(AI192="Բ-1",IF(AH192=0,6.94,IF(AH192=1,7.17,IF(AH192=2,7.41,IF(AH192=3,7.66,IF(OR(AH192=5,AH192=4),7.92,IF(OR(AH192=6,AH192=7),8.18,IF(OR(AH192=8,AH192=9),8.46,IF(OR(AH192=10,AH192=11,AH192=12),8.74,IF(OR(AH192=13,AH192=14,AH192=15),9.03,IF(OR(AH192=16,AH192=17,AH192=18),9.33,9.65)))))))))),IF(AI192="Բ-2", IF(AH192=0,5.71,IF(AH192=1,5.89,IF(AH192=2,6.09,IF(AH192=3,6.29,IF(OR(AH192=5,AH192=4),6.5,IF(OR(AH192=6,AH192=7),6.72,IF(OR(AH192=8,AH192=9),6.94,IF(OR(AH192=10,AH192=11,AH192=12),7.17,IF(OR(AH192=13,AH192=14,AH192=15),7.41,IF(OR(AH192=16,AH192=17,AH192=18),7.65,7.91)))))))))), IF(AI192="Գ-1", IF(AH192=0,4.7,IF(AH192=1,4.86,IF(AH192=2,5.01,IF(AH192=3,5.18,IF(OR(AH192=5,AH192=4),5.35,IF(OR(AH192=6,AH192=7),5.52,IF(OR(AH192=8,AH192=9),5.71,IF(OR(AH192=10,AH192=11,AH192=12),5.89,IF(OR(AH192=13,AH192=14,AH192=15),6.09,IF(OR(AH192=16,AH192=17,AH192=18),6.29,6.49)))))))))), IF(AI192="Գ-2", IF(AH192=0,3.88,IF(AH192=1,4.01,IF(AH192=2,4.14,IF(AH192=3,4.27,IF(OR(AH192=5,AH192=4),4.41,IF(OR(AH192=6,AH192=7),4.55,IF(OR(AH192=8,AH192=9),4.7,IF(OR(AH192=10,AH192=11,AH192=12),4.85,IF(OR(AH192=13,AH192=14,AH192=15),5.01,IF(OR(AH192=16,AH192=17,AH192=18),5.17,5.34)))))))))), IF(AI192="Գ-3", IF(AH192=0,3.21,IF(AH192=1,3.31,IF(AH192=2,3.42,IF(AH192=3,3.53,IF(OR(AH192=5,AH192=4),3.64,IF(OR(AH192=6,AH192=7),3.76,IF(OR(AH192=8,AH192=9),3.88,IF(OR(AH192=10,AH192=11,AH192=12),4.01,IF(OR(AH192=13,AH192=14,AH192=15),4.13,IF(OR(AH192=16,AH192=17,AH192=18),4.27,4.4)))))))))), IF(AI192="Ա-1", IF(AH192=0,2.66,IF(AH192=1,2.75,IF(AH192=2,2.83,IF(AH192=3,2.92,IF(OR(AH192=5,AH192=4),3.02,IF(OR(AH192=6,AH192=7),3.11,IF(OR(AH192=8,AH192=9),3.21,IF(OR(AH192=10,AH192=11,AH192=12),3.31,IF(OR(AH192=13,AH192=14,AH192=15),3.42,IF(OR(AH192=16,AH192=17,AH192=18),3.53,3.64)))))))))), IF(AI192="Ա-2", IF(AH192=0,2.28,IF(AH192=1,2.35,IF(AH192=2,2.43,IF(AH192=3,2.5,IF(OR(AH192=5,AH192=4),2.58,IF(OR(AH192=6,AH192=7),2.66,IF(OR(AH192=8,AH192=9),2.75,IF(OR(AH192=10,AH192=11,AH192=12),2.83,IF(OR(AH192=13,AH192=14,AH192=15),2.92,IF(OR(AH192=16,AH192=17,AH192=18),3.01,3.11)))))))))),IF(AI192="Ա-3", IF(AH192=0,1.96,IF(AH192=1,2.02,IF(AH192=2,2.08,IF(AH192=3,2.15,IF(OR(AH192=5,AH192=4),2.21,IF(OR(AH192=6,AH192=7),2.28,IF(OR(AH192=8,AH192=9),2.35,IF(OR(AH192=10,AH192=11,AH192=12),2.42,IF(OR(AH192=13,AH192=14,AH192=15),2.5,IF(OR(AH192=16,AH192=17,AH192=18),2.58,2.66)))))))))), IF(AI192="Կ-1", IF(AH192=0,1.68,IF(AH192=1,1.73,IF(AH192=2,1.79,IF(AH192=3,1.84,IF(OR(AH192=5,AH192=4),1.9,IF(OR(AH192=6,AH192=7),1.96,IF(OR(AH192=8,AH192=9),2.02,IF(OR(AH192=10,AH192=11,AH192=12),2.08,IF(OR(AH192=13,AH192=14,AH192=15),2.14,IF(OR(AH192=16,AH192=17,AH192=18),2.21,2.28)))))))))), IF(AI192="Կ-2", IF(AH192=0,1.45,IF(AH192=1,1.49,IF(AH192=2,1.54,IF(AH192=3,1.59,IF(OR(AH192=5,AH192=4),1.63,IF(OR(AH192=6,AH192=7),1.68,IF(OR(AH192=8,AH192=9),1.73,IF(OR(AH192=10,AH192=11,AH192=12),1.79,IF(OR(AH192=13,AH192=14,AH192=15),1.84,IF(OR(AH192=16,AH192=17,AH192=18),1.9,1.95)))))))))),IF(AI192="Կ-3", IF(AH192=0,1.25,IF(AH192=1,1.29,IF(AH192=2,1.33,IF(AH192=3,1.37,IF(OR(AH192=5,AH192=4),1.41,IF(OR(AH192=6,AH192=7),1.45,IF(OR(AH192=8,AH192=9),1.49,IF(OR(AH192=10,AH192=11,AH192=12),1.54,IF(OR(AH192=13,AH192=14,AH192=15),1.58,IF(OR(AH192=16,AH192=17,AH192=18),1.63,1.68)))))))))), "Error"))))))))))))</f>
        <v>1.96</v>
      </c>
      <c r="AK192" s="776">
        <v>83200</v>
      </c>
      <c r="AL192" s="776">
        <f t="shared" ref="AL192:AL197" si="184">+AK192*AJ192</f>
        <v>163072</v>
      </c>
      <c r="AM192" s="777">
        <f t="shared" ref="AM192:AM197" si="185">+AD192</f>
        <v>0</v>
      </c>
      <c r="AN192" s="776">
        <f t="shared" ref="AN192:AN197" si="186">+AM192+AL192</f>
        <v>163072</v>
      </c>
      <c r="AO192" s="776">
        <f t="shared" ref="AO192:AO197" si="187">+AN192*13</f>
        <v>2119936</v>
      </c>
    </row>
    <row r="193" spans="1:41" s="760" customFormat="1" ht="19.5" customHeight="1">
      <c r="A193" s="853">
        <v>151</v>
      </c>
      <c r="B193" s="903" t="s">
        <v>3296</v>
      </c>
      <c r="C193" s="904" t="s">
        <v>1961</v>
      </c>
      <c r="D193" s="904" t="s">
        <v>2286</v>
      </c>
      <c r="E193" s="903" t="s">
        <v>1238</v>
      </c>
      <c r="F193" s="853">
        <v>1</v>
      </c>
      <c r="G193" s="911">
        <v>1</v>
      </c>
      <c r="H193" s="915" t="s">
        <v>86</v>
      </c>
      <c r="I193" s="912">
        <f t="shared" si="163"/>
        <v>1.73</v>
      </c>
      <c r="J193" s="913">
        <v>83200</v>
      </c>
      <c r="K193" s="914">
        <f t="shared" si="164"/>
        <v>143936</v>
      </c>
      <c r="L193" s="915">
        <v>0</v>
      </c>
      <c r="M193" s="914">
        <f t="shared" si="165"/>
        <v>143936</v>
      </c>
      <c r="N193" s="914">
        <f t="shared" si="166"/>
        <v>1871168</v>
      </c>
      <c r="O193" s="580">
        <v>1</v>
      </c>
      <c r="P193" s="644">
        <f t="shared" si="167"/>
        <v>2</v>
      </c>
      <c r="Q193" s="645" t="str">
        <f t="shared" si="168"/>
        <v>Կ-1</v>
      </c>
      <c r="R193" s="643">
        <f t="shared" si="169"/>
        <v>1.79</v>
      </c>
      <c r="S193" s="776">
        <v>83200</v>
      </c>
      <c r="T193" s="776">
        <f t="shared" si="170"/>
        <v>148928</v>
      </c>
      <c r="U193" s="777">
        <f t="shared" si="171"/>
        <v>0</v>
      </c>
      <c r="V193" s="776">
        <f t="shared" si="172"/>
        <v>148928</v>
      </c>
      <c r="W193" s="776">
        <f t="shared" si="173"/>
        <v>1936064</v>
      </c>
      <c r="X193" s="580">
        <v>1</v>
      </c>
      <c r="Y193" s="644">
        <f t="shared" si="174"/>
        <v>3</v>
      </c>
      <c r="Z193" s="645" t="str">
        <f t="shared" si="175"/>
        <v>Կ-1</v>
      </c>
      <c r="AA193" s="643">
        <f t="shared" si="176"/>
        <v>1.84</v>
      </c>
      <c r="AB193" s="776">
        <v>83200</v>
      </c>
      <c r="AC193" s="776">
        <f t="shared" si="177"/>
        <v>153088</v>
      </c>
      <c r="AD193" s="777">
        <f t="shared" si="178"/>
        <v>0</v>
      </c>
      <c r="AE193" s="776">
        <f t="shared" si="179"/>
        <v>153088</v>
      </c>
      <c r="AF193" s="776">
        <f t="shared" si="180"/>
        <v>1990144</v>
      </c>
      <c r="AG193" s="580">
        <v>1</v>
      </c>
      <c r="AH193" s="644">
        <f t="shared" si="181"/>
        <v>4</v>
      </c>
      <c r="AI193" s="645" t="str">
        <f t="shared" si="182"/>
        <v>Կ-1</v>
      </c>
      <c r="AJ193" s="643">
        <f t="shared" si="183"/>
        <v>1.9</v>
      </c>
      <c r="AK193" s="776">
        <v>83200</v>
      </c>
      <c r="AL193" s="776">
        <f t="shared" si="184"/>
        <v>158080</v>
      </c>
      <c r="AM193" s="777">
        <f t="shared" si="185"/>
        <v>0</v>
      </c>
      <c r="AN193" s="776">
        <f t="shared" si="186"/>
        <v>158080</v>
      </c>
      <c r="AO193" s="776">
        <f t="shared" si="187"/>
        <v>2055040</v>
      </c>
    </row>
    <row r="194" spans="1:41" s="760" customFormat="1" ht="19.5" customHeight="1">
      <c r="A194" s="853">
        <v>152</v>
      </c>
      <c r="B194" s="903" t="s">
        <v>2768</v>
      </c>
      <c r="C194" s="904" t="s">
        <v>1960</v>
      </c>
      <c r="D194" s="904" t="s">
        <v>2291</v>
      </c>
      <c r="E194" s="903" t="s">
        <v>1238</v>
      </c>
      <c r="F194" s="853">
        <v>1</v>
      </c>
      <c r="G194" s="911">
        <v>2</v>
      </c>
      <c r="H194" s="915" t="s">
        <v>86</v>
      </c>
      <c r="I194" s="912">
        <f t="shared" si="163"/>
        <v>1.79</v>
      </c>
      <c r="J194" s="913">
        <v>83200</v>
      </c>
      <c r="K194" s="914">
        <f t="shared" si="164"/>
        <v>148928</v>
      </c>
      <c r="L194" s="915">
        <v>0</v>
      </c>
      <c r="M194" s="914">
        <f t="shared" si="165"/>
        <v>148928</v>
      </c>
      <c r="N194" s="914">
        <f t="shared" si="166"/>
        <v>1936064</v>
      </c>
      <c r="O194" s="580">
        <v>1</v>
      </c>
      <c r="P194" s="644">
        <f t="shared" si="167"/>
        <v>3</v>
      </c>
      <c r="Q194" s="645" t="str">
        <f t="shared" si="168"/>
        <v>Կ-1</v>
      </c>
      <c r="R194" s="643">
        <f t="shared" si="169"/>
        <v>1.84</v>
      </c>
      <c r="S194" s="776">
        <v>83200</v>
      </c>
      <c r="T194" s="776">
        <f t="shared" si="170"/>
        <v>153088</v>
      </c>
      <c r="U194" s="777">
        <f t="shared" si="171"/>
        <v>0</v>
      </c>
      <c r="V194" s="776">
        <f t="shared" si="172"/>
        <v>153088</v>
      </c>
      <c r="W194" s="776">
        <f t="shared" si="173"/>
        <v>1990144</v>
      </c>
      <c r="X194" s="580">
        <v>1</v>
      </c>
      <c r="Y194" s="644">
        <f t="shared" si="174"/>
        <v>4</v>
      </c>
      <c r="Z194" s="645" t="str">
        <f t="shared" si="175"/>
        <v>Կ-1</v>
      </c>
      <c r="AA194" s="643">
        <f t="shared" si="176"/>
        <v>1.9</v>
      </c>
      <c r="AB194" s="776">
        <v>83200</v>
      </c>
      <c r="AC194" s="776">
        <f t="shared" si="177"/>
        <v>158080</v>
      </c>
      <c r="AD194" s="777">
        <f t="shared" si="178"/>
        <v>0</v>
      </c>
      <c r="AE194" s="776">
        <f t="shared" si="179"/>
        <v>158080</v>
      </c>
      <c r="AF194" s="776">
        <f t="shared" si="180"/>
        <v>2055040</v>
      </c>
      <c r="AG194" s="580">
        <v>1</v>
      </c>
      <c r="AH194" s="644">
        <f t="shared" si="181"/>
        <v>5</v>
      </c>
      <c r="AI194" s="645" t="str">
        <f t="shared" si="182"/>
        <v>Կ-1</v>
      </c>
      <c r="AJ194" s="643">
        <f t="shared" si="183"/>
        <v>1.9</v>
      </c>
      <c r="AK194" s="776">
        <v>83200</v>
      </c>
      <c r="AL194" s="776">
        <f t="shared" si="184"/>
        <v>158080</v>
      </c>
      <c r="AM194" s="777">
        <f t="shared" si="185"/>
        <v>0</v>
      </c>
      <c r="AN194" s="776">
        <f t="shared" si="186"/>
        <v>158080</v>
      </c>
      <c r="AO194" s="776">
        <f t="shared" si="187"/>
        <v>2055040</v>
      </c>
    </row>
    <row r="195" spans="1:41" s="760" customFormat="1" ht="19.5" customHeight="1">
      <c r="A195" s="853">
        <v>153</v>
      </c>
      <c r="B195" s="903" t="s">
        <v>2769</v>
      </c>
      <c r="C195" s="904" t="s">
        <v>1960</v>
      </c>
      <c r="D195" s="904" t="s">
        <v>2765</v>
      </c>
      <c r="E195" s="903" t="s">
        <v>1238</v>
      </c>
      <c r="F195" s="853">
        <v>1</v>
      </c>
      <c r="G195" s="911">
        <v>2</v>
      </c>
      <c r="H195" s="915" t="s">
        <v>86</v>
      </c>
      <c r="I195" s="912">
        <f t="shared" si="163"/>
        <v>1.79</v>
      </c>
      <c r="J195" s="913">
        <v>83200</v>
      </c>
      <c r="K195" s="914">
        <f t="shared" si="164"/>
        <v>148928</v>
      </c>
      <c r="L195" s="915">
        <v>0</v>
      </c>
      <c r="M195" s="914">
        <f t="shared" si="165"/>
        <v>148928</v>
      </c>
      <c r="N195" s="914">
        <f t="shared" si="166"/>
        <v>1936064</v>
      </c>
      <c r="O195" s="580">
        <v>1</v>
      </c>
      <c r="P195" s="644">
        <f t="shared" si="167"/>
        <v>3</v>
      </c>
      <c r="Q195" s="645" t="str">
        <f t="shared" si="168"/>
        <v>Կ-1</v>
      </c>
      <c r="R195" s="643">
        <f t="shared" si="169"/>
        <v>1.84</v>
      </c>
      <c r="S195" s="776">
        <v>83200</v>
      </c>
      <c r="T195" s="776">
        <f t="shared" si="170"/>
        <v>153088</v>
      </c>
      <c r="U195" s="777">
        <f t="shared" si="171"/>
        <v>0</v>
      </c>
      <c r="V195" s="776">
        <f t="shared" si="172"/>
        <v>153088</v>
      </c>
      <c r="W195" s="776">
        <f t="shared" si="173"/>
        <v>1990144</v>
      </c>
      <c r="X195" s="580">
        <v>1</v>
      </c>
      <c r="Y195" s="644">
        <f t="shared" si="174"/>
        <v>4</v>
      </c>
      <c r="Z195" s="645" t="str">
        <f t="shared" si="175"/>
        <v>Կ-1</v>
      </c>
      <c r="AA195" s="643">
        <f t="shared" si="176"/>
        <v>1.9</v>
      </c>
      <c r="AB195" s="776">
        <v>83200</v>
      </c>
      <c r="AC195" s="776">
        <f t="shared" si="177"/>
        <v>158080</v>
      </c>
      <c r="AD195" s="777">
        <f t="shared" si="178"/>
        <v>0</v>
      </c>
      <c r="AE195" s="776">
        <f t="shared" si="179"/>
        <v>158080</v>
      </c>
      <c r="AF195" s="776">
        <f t="shared" si="180"/>
        <v>2055040</v>
      </c>
      <c r="AG195" s="580">
        <v>1</v>
      </c>
      <c r="AH195" s="644">
        <f t="shared" si="181"/>
        <v>5</v>
      </c>
      <c r="AI195" s="645" t="str">
        <f t="shared" si="182"/>
        <v>Կ-1</v>
      </c>
      <c r="AJ195" s="643">
        <f t="shared" si="183"/>
        <v>1.9</v>
      </c>
      <c r="AK195" s="776">
        <v>83200</v>
      </c>
      <c r="AL195" s="776">
        <f t="shared" si="184"/>
        <v>158080</v>
      </c>
      <c r="AM195" s="777">
        <f t="shared" si="185"/>
        <v>0</v>
      </c>
      <c r="AN195" s="776">
        <f t="shared" si="186"/>
        <v>158080</v>
      </c>
      <c r="AO195" s="776">
        <f t="shared" si="187"/>
        <v>2055040</v>
      </c>
    </row>
    <row r="196" spans="1:41" s="760" customFormat="1" ht="19.5" customHeight="1">
      <c r="A196" s="853">
        <v>154</v>
      </c>
      <c r="B196" s="903" t="s">
        <v>2770</v>
      </c>
      <c r="C196" s="904" t="s">
        <v>1961</v>
      </c>
      <c r="D196" s="904" t="s">
        <v>2306</v>
      </c>
      <c r="E196" s="903" t="s">
        <v>1238</v>
      </c>
      <c r="F196" s="853">
        <v>1</v>
      </c>
      <c r="G196" s="911">
        <v>2</v>
      </c>
      <c r="H196" s="915" t="s">
        <v>86</v>
      </c>
      <c r="I196" s="912">
        <f t="shared" si="163"/>
        <v>1.79</v>
      </c>
      <c r="J196" s="913">
        <v>83200</v>
      </c>
      <c r="K196" s="914">
        <f t="shared" si="164"/>
        <v>148928</v>
      </c>
      <c r="L196" s="915">
        <v>0</v>
      </c>
      <c r="M196" s="914">
        <f t="shared" si="165"/>
        <v>148928</v>
      </c>
      <c r="N196" s="914">
        <f t="shared" si="166"/>
        <v>1936064</v>
      </c>
      <c r="O196" s="580">
        <v>1</v>
      </c>
      <c r="P196" s="644">
        <f t="shared" si="167"/>
        <v>3</v>
      </c>
      <c r="Q196" s="645" t="str">
        <f t="shared" si="168"/>
        <v>Կ-1</v>
      </c>
      <c r="R196" s="643">
        <f t="shared" si="169"/>
        <v>1.84</v>
      </c>
      <c r="S196" s="776">
        <v>83200</v>
      </c>
      <c r="T196" s="776">
        <f t="shared" si="170"/>
        <v>153088</v>
      </c>
      <c r="U196" s="777">
        <f t="shared" si="171"/>
        <v>0</v>
      </c>
      <c r="V196" s="776">
        <f t="shared" si="172"/>
        <v>153088</v>
      </c>
      <c r="W196" s="776">
        <f t="shared" si="173"/>
        <v>1990144</v>
      </c>
      <c r="X196" s="580">
        <v>1</v>
      </c>
      <c r="Y196" s="644">
        <f t="shared" si="174"/>
        <v>4</v>
      </c>
      <c r="Z196" s="645" t="str">
        <f t="shared" si="175"/>
        <v>Կ-1</v>
      </c>
      <c r="AA196" s="643">
        <f t="shared" si="176"/>
        <v>1.9</v>
      </c>
      <c r="AB196" s="776">
        <v>83200</v>
      </c>
      <c r="AC196" s="776">
        <f t="shared" si="177"/>
        <v>158080</v>
      </c>
      <c r="AD196" s="777">
        <f t="shared" si="178"/>
        <v>0</v>
      </c>
      <c r="AE196" s="776">
        <f t="shared" si="179"/>
        <v>158080</v>
      </c>
      <c r="AF196" s="776">
        <f t="shared" si="180"/>
        <v>2055040</v>
      </c>
      <c r="AG196" s="580">
        <v>1</v>
      </c>
      <c r="AH196" s="644">
        <f t="shared" si="181"/>
        <v>5</v>
      </c>
      <c r="AI196" s="645" t="str">
        <f t="shared" si="182"/>
        <v>Կ-1</v>
      </c>
      <c r="AJ196" s="643">
        <f t="shared" si="183"/>
        <v>1.9</v>
      </c>
      <c r="AK196" s="776">
        <v>83200</v>
      </c>
      <c r="AL196" s="776">
        <f t="shared" si="184"/>
        <v>158080</v>
      </c>
      <c r="AM196" s="777">
        <f t="shared" si="185"/>
        <v>0</v>
      </c>
      <c r="AN196" s="776">
        <f t="shared" si="186"/>
        <v>158080</v>
      </c>
      <c r="AO196" s="776">
        <f t="shared" si="187"/>
        <v>2055040</v>
      </c>
    </row>
    <row r="197" spans="1:41" s="760" customFormat="1" ht="19.5" customHeight="1">
      <c r="A197" s="853">
        <v>155</v>
      </c>
      <c r="B197" s="903" t="s">
        <v>3297</v>
      </c>
      <c r="C197" s="904" t="s">
        <v>1961</v>
      </c>
      <c r="D197" s="904" t="s">
        <v>2361</v>
      </c>
      <c r="E197" s="903" t="s">
        <v>1238</v>
      </c>
      <c r="F197" s="853">
        <v>1</v>
      </c>
      <c r="G197" s="911">
        <v>1</v>
      </c>
      <c r="H197" s="915" t="s">
        <v>86</v>
      </c>
      <c r="I197" s="912">
        <f t="shared" si="163"/>
        <v>1.73</v>
      </c>
      <c r="J197" s="913">
        <v>83200</v>
      </c>
      <c r="K197" s="914">
        <f t="shared" si="164"/>
        <v>143936</v>
      </c>
      <c r="L197" s="915">
        <v>0</v>
      </c>
      <c r="M197" s="914">
        <f t="shared" si="165"/>
        <v>143936</v>
      </c>
      <c r="N197" s="914">
        <f t="shared" si="166"/>
        <v>1871168</v>
      </c>
      <c r="O197" s="580">
        <v>1</v>
      </c>
      <c r="P197" s="644">
        <f t="shared" si="167"/>
        <v>2</v>
      </c>
      <c r="Q197" s="645" t="str">
        <f t="shared" si="168"/>
        <v>Կ-1</v>
      </c>
      <c r="R197" s="643">
        <f t="shared" si="169"/>
        <v>1.79</v>
      </c>
      <c r="S197" s="776">
        <v>83200</v>
      </c>
      <c r="T197" s="776">
        <f t="shared" si="170"/>
        <v>148928</v>
      </c>
      <c r="U197" s="777">
        <f t="shared" si="171"/>
        <v>0</v>
      </c>
      <c r="V197" s="776">
        <f t="shared" si="172"/>
        <v>148928</v>
      </c>
      <c r="W197" s="776">
        <f t="shared" si="173"/>
        <v>1936064</v>
      </c>
      <c r="X197" s="580">
        <v>1</v>
      </c>
      <c r="Y197" s="644">
        <f t="shared" si="174"/>
        <v>3</v>
      </c>
      <c r="Z197" s="645" t="str">
        <f t="shared" si="175"/>
        <v>Կ-1</v>
      </c>
      <c r="AA197" s="643">
        <f t="shared" si="176"/>
        <v>1.84</v>
      </c>
      <c r="AB197" s="776">
        <v>83200</v>
      </c>
      <c r="AC197" s="776">
        <f t="shared" si="177"/>
        <v>153088</v>
      </c>
      <c r="AD197" s="777">
        <f t="shared" si="178"/>
        <v>0</v>
      </c>
      <c r="AE197" s="776">
        <f t="shared" si="179"/>
        <v>153088</v>
      </c>
      <c r="AF197" s="776">
        <f t="shared" si="180"/>
        <v>1990144</v>
      </c>
      <c r="AG197" s="580">
        <v>1</v>
      </c>
      <c r="AH197" s="644">
        <f t="shared" si="181"/>
        <v>4</v>
      </c>
      <c r="AI197" s="645" t="str">
        <f t="shared" si="182"/>
        <v>Կ-1</v>
      </c>
      <c r="AJ197" s="643">
        <f t="shared" si="183"/>
        <v>1.9</v>
      </c>
      <c r="AK197" s="776">
        <v>83200</v>
      </c>
      <c r="AL197" s="776">
        <f t="shared" si="184"/>
        <v>158080</v>
      </c>
      <c r="AM197" s="777">
        <f t="shared" si="185"/>
        <v>0</v>
      </c>
      <c r="AN197" s="776">
        <f t="shared" si="186"/>
        <v>158080</v>
      </c>
      <c r="AO197" s="776">
        <f t="shared" si="187"/>
        <v>2055040</v>
      </c>
    </row>
    <row r="198" spans="1:41" s="760" customFormat="1" ht="19.5" customHeight="1">
      <c r="A198" s="853">
        <v>156</v>
      </c>
      <c r="B198" s="903" t="s">
        <v>3298</v>
      </c>
      <c r="C198" s="904" t="s">
        <v>1960</v>
      </c>
      <c r="D198" s="904" t="s">
        <v>2772</v>
      </c>
      <c r="E198" s="903" t="s">
        <v>1238</v>
      </c>
      <c r="F198" s="853">
        <v>1</v>
      </c>
      <c r="G198" s="911">
        <v>1</v>
      </c>
      <c r="H198" s="915" t="s">
        <v>86</v>
      </c>
      <c r="I198" s="912">
        <f t="shared" si="147"/>
        <v>1.73</v>
      </c>
      <c r="J198" s="913">
        <v>83200</v>
      </c>
      <c r="K198" s="914">
        <f t="shared" si="162"/>
        <v>143936</v>
      </c>
      <c r="L198" s="915">
        <v>0</v>
      </c>
      <c r="M198" s="914">
        <f>+L198+K198</f>
        <v>143936</v>
      </c>
      <c r="N198" s="914">
        <f>+M198*13</f>
        <v>1871168</v>
      </c>
      <c r="O198" s="580">
        <v>1</v>
      </c>
      <c r="P198" s="644">
        <f>+G198+1</f>
        <v>2</v>
      </c>
      <c r="Q198" s="645" t="str">
        <f t="shared" si="148"/>
        <v>Կ-1</v>
      </c>
      <c r="R198" s="643">
        <f t="shared" si="149"/>
        <v>1.79</v>
      </c>
      <c r="S198" s="776">
        <v>83200</v>
      </c>
      <c r="T198" s="776">
        <f t="shared" si="150"/>
        <v>148928</v>
      </c>
      <c r="U198" s="777">
        <f t="shared" si="151"/>
        <v>0</v>
      </c>
      <c r="V198" s="776">
        <f>+U198+T198</f>
        <v>148928</v>
      </c>
      <c r="W198" s="776">
        <f>+V198*13</f>
        <v>1936064</v>
      </c>
      <c r="X198" s="580">
        <v>1</v>
      </c>
      <c r="Y198" s="644">
        <f t="shared" si="152"/>
        <v>3</v>
      </c>
      <c r="Z198" s="645" t="str">
        <f t="shared" si="153"/>
        <v>Կ-1</v>
      </c>
      <c r="AA198" s="643">
        <f t="shared" si="154"/>
        <v>1.84</v>
      </c>
      <c r="AB198" s="776">
        <v>83200</v>
      </c>
      <c r="AC198" s="776">
        <f t="shared" si="155"/>
        <v>153088</v>
      </c>
      <c r="AD198" s="777">
        <f t="shared" si="156"/>
        <v>0</v>
      </c>
      <c r="AE198" s="776">
        <f t="shared" si="146"/>
        <v>153088</v>
      </c>
      <c r="AF198" s="776">
        <f>+AE198*13</f>
        <v>1990144</v>
      </c>
      <c r="AG198" s="580">
        <v>1</v>
      </c>
      <c r="AH198" s="644">
        <f t="shared" si="157"/>
        <v>4</v>
      </c>
      <c r="AI198" s="645" t="str">
        <f t="shared" si="158"/>
        <v>Կ-1</v>
      </c>
      <c r="AJ198" s="643">
        <f t="shared" si="159"/>
        <v>1.9</v>
      </c>
      <c r="AK198" s="776">
        <v>83200</v>
      </c>
      <c r="AL198" s="776">
        <f t="shared" si="160"/>
        <v>158080</v>
      </c>
      <c r="AM198" s="777">
        <f t="shared" si="161"/>
        <v>0</v>
      </c>
      <c r="AN198" s="776">
        <f>+AM198+AL198</f>
        <v>158080</v>
      </c>
      <c r="AO198" s="776">
        <f>+AN198*13</f>
        <v>2055040</v>
      </c>
    </row>
    <row r="199" spans="1:41" s="760" customFormat="1" ht="19.5" customHeight="1">
      <c r="A199" s="853">
        <v>157</v>
      </c>
      <c r="B199" s="903" t="s">
        <v>3299</v>
      </c>
      <c r="C199" s="904" t="s">
        <v>1960</v>
      </c>
      <c r="D199" s="904" t="s">
        <v>2370</v>
      </c>
      <c r="E199" s="903" t="s">
        <v>1238</v>
      </c>
      <c r="F199" s="853">
        <v>1</v>
      </c>
      <c r="G199" s="911">
        <v>1</v>
      </c>
      <c r="H199" s="915" t="s">
        <v>86</v>
      </c>
      <c r="I199" s="912">
        <f t="shared" ref="I199:I204" si="188">IF(F199&lt;1,0,IF(H199="Բ-1",IF(G199=0,6.94,IF(G199=1,7.17,IF(G199=2,7.41,IF(G199=3,7.66,IF(OR(G199=5,G199=4),7.92,IF(OR(G199=6,G199=7),8.18,IF(OR(G199=8,G199=9),8.46,IF(OR(G199=10,G199=11,G199=12),8.74,IF(OR(G199=13,G199=14,G199=15),9.03,IF(OR(G199=16,G199=17,G199=18),9.33,9.65)))))))))),IF(H199="Բ-2", IF(G199=0,5.71,IF(G199=1,5.89,IF(G199=2,6.09,IF(G199=3,6.29,IF(OR(G199=5,G199=4),6.5,IF(OR(G199=6,G199=7),6.72,IF(OR(G199=8,G199=9),6.94,IF(OR(G199=10,G199=11,G199=12),7.17,IF(OR(G199=13,G199=14,G199=15),7.41,IF(OR(G199=16,G199=17,G199=18),7.65,7.91)))))))))), IF(H199="Գ-1", IF(G199=0,4.7,IF(G199=1,4.86,IF(G199=2,5.01,IF(G199=3,5.18,IF(OR(G199=5,G199=4),5.35,IF(OR(G199=6,G199=7),5.52,IF(OR(G199=8,G199=9),5.71,IF(OR(G199=10,G199=11,G199=12),5.89,IF(OR(G199=13,G199=14,G199=15),6.09,IF(OR(G199=16,G199=17,G199=18),6.29,6.49)))))))))), IF(H199="Գ-2", IF(G199=0,3.88,IF(G199=1,4.01,IF(G199=2,4.14,IF(G199=3,4.27,IF(OR(G199=5,G199=4),4.41,IF(OR(G199=6,G199=7),4.55,IF(OR(G199=8,G199=9),4.7,IF(OR(G199=10,G199=11,G199=12),4.85,IF(OR(G199=13,G199=14,G199=15),5.01,IF(OR(G199=16,G199=17,G199=18),5.17,5.34)))))))))), IF(H199="Գ-3", IF(G199=0,3.21,IF(G199=1,3.31,IF(G199=2,3.42,IF(G199=3,3.53,IF(OR(G199=5,G199=4),3.64,IF(OR(G199=6,G199=7),3.76,IF(OR(G199=8,G199=9),3.88,IF(OR(G199=10,G199=11,G199=12),4.01,IF(OR(G199=13,G199=14,G199=15),4.13,IF(OR(G199=16,G199=17,G199=18),4.27,4.4)))))))))), IF(H199="Ա-1", IF(G199=0,2.66,IF(G199=1,2.75,IF(G199=2,2.83,IF(G199=3,2.92,IF(OR(G199=5,G199=4),3.02,IF(OR(G199=6,G199=7),3.11,IF(OR(G199=8,G199=9),3.21,IF(OR(G199=10,G199=11,G199=12),3.31,IF(OR(G199=13,G199=14,G199=15),3.42,IF(OR(G199=16,G199=17,G199=18),3.53,3.64)))))))))), IF(H199="Ա-2", IF(G199=0,2.28,IF(G199=1,2.35,IF(G199=2,2.43,IF(G199=3,2.5,IF(OR(G199=5,G199=4),2.58,IF(OR(G199=6,G199=7),2.66,IF(OR(G199=8,G199=9),2.75,IF(OR(G199=10,G199=11,G199=12),2.83,IF(OR(G199=13,G199=14,G199=15),2.92,IF(OR(G199=16,G199=17,G199=18),3.01,3.11)))))))))),IF(H199="Ա-3", IF(G199=0,1.96,IF(G199=1,2.02,IF(G199=2,2.08,IF(G199=3,2.15,IF(OR(G199=5,G199=4),2.21,IF(OR(G199=6,G199=7),2.28,IF(OR(G199=8,G199=9),2.35,IF(OR(G199=10,G199=11,G199=12),2.42,IF(OR(G199=13,G199=14,G199=15),2.5,IF(OR(G199=16,G199=17,G199=18),2.58,2.66)))))))))), IF(H199="Կ-1", IF(G199=0,1.68,IF(G199=1,1.73,IF(G199=2,1.79,IF(G199=3,1.84,IF(OR(G199=5,G199=4),1.9,IF(OR(G199=6,G199=7),1.96,IF(OR(G199=8,G199=9),2.02,IF(OR(G199=10,G199=11,G199=12),2.08,IF(OR(G199=13,G199=14,G199=15),2.14,IF(OR(G199=16,G199=17,G199=18),2.21,2.28)))))))))), IF(H199="Կ-2", IF(G199=0,1.45,IF(G199=1,1.49,IF(G199=2,1.54,IF(G199=3,1.59,IF(OR(G199=5,G199=4),1.63,IF(OR(G199=6,G199=7),1.68,IF(OR(G199=8,G199=9),1.73,IF(OR(G199=10,G199=11,G199=12),1.79,IF(OR(G199=13,G199=14,G199=15),1.84,IF(OR(G199=16,G199=17,G199=18),1.9,1.95)))))))))),IF(H199="Կ-3", IF(G199=0,1.25,IF(G199=1,1.29,IF(G199=2,1.33,IF(G199=3,1.37,IF(OR(G199=5,G199=4),1.41,IF(OR(G199=6,G199=7),1.45,IF(OR(G199=8,G199=9),1.49,IF(OR(G199=10,G199=11,G199=12),1.54,IF(OR(G199=13,G199=14,G199=15),1.58,IF(OR(G199=16,G199=17,G199=18),1.63,1.68)))))))))), "Error"))))))))))))</f>
        <v>1.73</v>
      </c>
      <c r="J199" s="913">
        <v>83200</v>
      </c>
      <c r="K199" s="914">
        <f t="shared" ref="K199:K204" si="189">+J199*I199</f>
        <v>143936</v>
      </c>
      <c r="L199" s="915">
        <v>0</v>
      </c>
      <c r="M199" s="914">
        <f t="shared" ref="M199:M204" si="190">+L199+K199</f>
        <v>143936</v>
      </c>
      <c r="N199" s="914">
        <f t="shared" ref="N199:N204" si="191">+M199*13</f>
        <v>1871168</v>
      </c>
      <c r="O199" s="580">
        <v>1</v>
      </c>
      <c r="P199" s="644">
        <f t="shared" ref="P199:P204" si="192">+G199+1</f>
        <v>2</v>
      </c>
      <c r="Q199" s="645" t="str">
        <f t="shared" ref="Q199:Q204" si="193">+H199</f>
        <v>Կ-1</v>
      </c>
      <c r="R199" s="643">
        <f t="shared" ref="R199:R204" si="194">IF(O199&lt;1,0,IF(Q199="Բ-1",IF(P199=0,6.94,IF(P199=1,7.17,IF(P199=2,7.41,IF(P199=3,7.66,IF(OR(P199=5,P199=4),7.92,IF(OR(P199=6,P199=7),8.18,IF(OR(P199=8,P199=9),8.46,IF(OR(P199=10,P199=11,P199=12),8.74,IF(OR(P199=13,P199=14,P199=15),9.03,IF(OR(P199=16,P199=17,P199=18),9.33,9.65)))))))))),IF(Q199="Բ-2", IF(P199=0,5.71,IF(P199=1,5.89,IF(P199=2,6.09,IF(P199=3,6.29,IF(OR(P199=5,P199=4),6.5,IF(OR(P199=6,P199=7),6.72,IF(OR(P199=8,P199=9),6.94,IF(OR(P199=10,P199=11,P199=12),7.17,IF(OR(P199=13,P199=14,P199=15),7.41,IF(OR(P199=16,P199=17,P199=18),7.65,7.91)))))))))), IF(Q199="Գ-1", IF(P199=0,4.7,IF(P199=1,4.86,IF(P199=2,5.01,IF(P199=3,5.18,IF(OR(P199=5,P199=4),5.35,IF(OR(P199=6,P199=7),5.52,IF(OR(P199=8,P199=9),5.71,IF(OR(P199=10,P199=11,P199=12),5.89,IF(OR(P199=13,P199=14,P199=15),6.09,IF(OR(P199=16,P199=17,P199=18),6.29,6.49)))))))))), IF(Q199="Գ-2", IF(P199=0,3.88,IF(P199=1,4.01,IF(P199=2,4.14,IF(P199=3,4.27,IF(OR(P199=5,P199=4),4.41,IF(OR(P199=6,P199=7),4.55,IF(OR(P199=8,P199=9),4.7,IF(OR(P199=10,P199=11,P199=12),4.85,IF(OR(P199=13,P199=14,P199=15),5.01,IF(OR(P199=16,P199=17,P199=18),5.17,5.34)))))))))), IF(Q199="Գ-3", IF(P199=0,3.21,IF(P199=1,3.31,IF(P199=2,3.42,IF(P199=3,3.53,IF(OR(P199=5,P199=4),3.64,IF(OR(P199=6,P199=7),3.76,IF(OR(P199=8,P199=9),3.88,IF(OR(P199=10,P199=11,P199=12),4.01,IF(OR(P199=13,P199=14,P199=15),4.13,IF(OR(P199=16,P199=17,P199=18),4.27,4.4)))))))))), IF(Q199="Ա-1", IF(P199=0,2.66,IF(P199=1,2.75,IF(P199=2,2.83,IF(P199=3,2.92,IF(OR(P199=5,P199=4),3.02,IF(OR(P199=6,P199=7),3.11,IF(OR(P199=8,P199=9),3.21,IF(OR(P199=10,P199=11,P199=12),3.31,IF(OR(P199=13,P199=14,P199=15),3.42,IF(OR(P199=16,P199=17,P199=18),3.53,3.64)))))))))), IF(Q199="Ա-2", IF(P199=0,2.28,IF(P199=1,2.35,IF(P199=2,2.43,IF(P199=3,2.5,IF(OR(P199=5,P199=4),2.58,IF(OR(P199=6,P199=7),2.66,IF(OR(P199=8,P199=9),2.75,IF(OR(P199=10,P199=11,P199=12),2.83,IF(OR(P199=13,P199=14,P199=15),2.92,IF(OR(P199=16,P199=17,P199=18),3.01,3.11)))))))))),IF(Q199="Ա-3", IF(P199=0,1.96,IF(P199=1,2.02,IF(P199=2,2.08,IF(P199=3,2.15,IF(OR(P199=5,P199=4),2.21,IF(OR(P199=6,P199=7),2.28,IF(OR(P199=8,P199=9),2.35,IF(OR(P199=10,P199=11,P199=12),2.42,IF(OR(P199=13,P199=14,P199=15),2.5,IF(OR(P199=16,P199=17,P199=18),2.58,2.66)))))))))), IF(Q199="Կ-1", IF(P199=0,1.68,IF(P199=1,1.73,IF(P199=2,1.79,IF(P199=3,1.84,IF(OR(P199=5,P199=4),1.9,IF(OR(P199=6,P199=7),1.96,IF(OR(P199=8,P199=9),2.02,IF(OR(P199=10,P199=11,P199=12),2.08,IF(OR(P199=13,P199=14,P199=15),2.14,IF(OR(P199=16,P199=17,P199=18),2.21,2.28)))))))))), IF(Q199="Կ-2", IF(P199=0,1.45,IF(P199=1,1.49,IF(P199=2,1.54,IF(P199=3,1.59,IF(OR(P199=5,P199=4),1.63,IF(OR(P199=6,P199=7),1.68,IF(OR(P199=8,P199=9),1.73,IF(OR(P199=10,P199=11,P199=12),1.79,IF(OR(P199=13,P199=14,P199=15),1.84,IF(OR(P199=16,P199=17,P199=18),1.9,1.95)))))))))),IF(Q199="Կ-3", IF(P199=0,1.25,IF(P199=1,1.29,IF(P199=2,1.33,IF(P199=3,1.37,IF(OR(P199=5,P199=4),1.41,IF(OR(P199=6,P199=7),1.45,IF(OR(P199=8,P199=9),1.49,IF(OR(P199=10,P199=11,P199=12),1.54,IF(OR(P199=13,P199=14,P199=15),1.58,IF(OR(P199=16,P199=17,P199=18),1.63,1.68)))))))))), "Error"))))))))))))</f>
        <v>1.79</v>
      </c>
      <c r="S199" s="776">
        <v>83200</v>
      </c>
      <c r="T199" s="776">
        <f t="shared" ref="T199:T204" si="195">+S199*R199</f>
        <v>148928</v>
      </c>
      <c r="U199" s="777">
        <f t="shared" ref="U199:U204" si="196">+L199</f>
        <v>0</v>
      </c>
      <c r="V199" s="776">
        <f t="shared" ref="V199:V204" si="197">+U199+T199</f>
        <v>148928</v>
      </c>
      <c r="W199" s="776">
        <f t="shared" ref="W199:W204" si="198">+V199*13</f>
        <v>1936064</v>
      </c>
      <c r="X199" s="580">
        <v>1</v>
      </c>
      <c r="Y199" s="644">
        <f t="shared" ref="Y199:Y204" si="199">+P199+1</f>
        <v>3</v>
      </c>
      <c r="Z199" s="645" t="str">
        <f t="shared" ref="Z199:Z204" si="200">+Q199</f>
        <v>Կ-1</v>
      </c>
      <c r="AA199" s="643">
        <f t="shared" ref="AA199:AA204" si="201">IF(X199&lt;1,0,IF(Z199="Բ-1",IF(Y199=0,6.94,IF(Y199=1,7.17,IF(Y199=2,7.41,IF(Y199=3,7.66,IF(OR(Y199=5,Y199=4),7.92,IF(OR(Y199=6,Y199=7),8.18,IF(OR(Y199=8,Y199=9),8.46,IF(OR(Y199=10,Y199=11,Y199=12),8.74,IF(OR(Y199=13,Y199=14,Y199=15),9.03,IF(OR(Y199=16,Y199=17,Y199=18),9.33,9.65)))))))))),IF(Z199="Բ-2", IF(Y199=0,5.71,IF(Y199=1,5.89,IF(Y199=2,6.09,IF(Y199=3,6.29,IF(OR(Y199=5,Y199=4),6.5,IF(OR(Y199=6,Y199=7),6.72,IF(OR(Y199=8,Y199=9),6.94,IF(OR(Y199=10,Y199=11,Y199=12),7.17,IF(OR(Y199=13,Y199=14,Y199=15),7.41,IF(OR(Y199=16,Y199=17,Y199=18),7.65,7.91)))))))))), IF(Z199="Գ-1", IF(Y199=0,4.7,IF(Y199=1,4.86,IF(Y199=2,5.01,IF(Y199=3,5.18,IF(OR(Y199=5,Y199=4),5.35,IF(OR(Y199=6,Y199=7),5.52,IF(OR(Y199=8,Y199=9),5.71,IF(OR(Y199=10,Y199=11,Y199=12),5.89,IF(OR(Y199=13,Y199=14,Y199=15),6.09,IF(OR(Y199=16,Y199=17,Y199=18),6.29,6.49)))))))))), IF(Z199="Գ-2", IF(Y199=0,3.88,IF(Y199=1,4.01,IF(Y199=2,4.14,IF(Y199=3,4.27,IF(OR(Y199=5,Y199=4),4.41,IF(OR(Y199=6,Y199=7),4.55,IF(OR(Y199=8,Y199=9),4.7,IF(OR(Y199=10,Y199=11,Y199=12),4.85,IF(OR(Y199=13,Y199=14,Y199=15),5.01,IF(OR(Y199=16,Y199=17,Y199=18),5.17,5.34)))))))))), IF(Z199="Գ-3", IF(Y199=0,3.21,IF(Y199=1,3.31,IF(Y199=2,3.42,IF(Y199=3,3.53,IF(OR(Y199=5,Y199=4),3.64,IF(OR(Y199=6,Y199=7),3.76,IF(OR(Y199=8,Y199=9),3.88,IF(OR(Y199=10,Y199=11,Y199=12),4.01,IF(OR(Y199=13,Y199=14,Y199=15),4.13,IF(OR(Y199=16,Y199=17,Y199=18),4.27,4.4)))))))))), IF(Z199="Ա-1", IF(Y199=0,2.66,IF(Y199=1,2.75,IF(Y199=2,2.83,IF(Y199=3,2.92,IF(OR(Y199=5,Y199=4),3.02,IF(OR(Y199=6,Y199=7),3.11,IF(OR(Y199=8,Y199=9),3.21,IF(OR(Y199=10,Y199=11,Y199=12),3.31,IF(OR(Y199=13,Y199=14,Y199=15),3.42,IF(OR(Y199=16,Y199=17,Y199=18),3.53,3.64)))))))))), IF(Z199="Ա-2", IF(Y199=0,2.28,IF(Y199=1,2.35,IF(Y199=2,2.43,IF(Y199=3,2.5,IF(OR(Y199=5,Y199=4),2.58,IF(OR(Y199=6,Y199=7),2.66,IF(OR(Y199=8,Y199=9),2.75,IF(OR(Y199=10,Y199=11,Y199=12),2.83,IF(OR(Y199=13,Y199=14,Y199=15),2.92,IF(OR(Y199=16,Y199=17,Y199=18),3.01,3.11)))))))))),IF(Z199="Ա-3", IF(Y199=0,1.96,IF(Y199=1,2.02,IF(Y199=2,2.08,IF(Y199=3,2.15,IF(OR(Y199=5,Y199=4),2.21,IF(OR(Y199=6,Y199=7),2.28,IF(OR(Y199=8,Y199=9),2.35,IF(OR(Y199=10,Y199=11,Y199=12),2.42,IF(OR(Y199=13,Y199=14,Y199=15),2.5,IF(OR(Y199=16,Y199=17,Y199=18),2.58,2.66)))))))))), IF(Z199="Կ-1", IF(Y199=0,1.68,IF(Y199=1,1.73,IF(Y199=2,1.79,IF(Y199=3,1.84,IF(OR(Y199=5,Y199=4),1.9,IF(OR(Y199=6,Y199=7),1.96,IF(OR(Y199=8,Y199=9),2.02,IF(OR(Y199=10,Y199=11,Y199=12),2.08,IF(OR(Y199=13,Y199=14,Y199=15),2.14,IF(OR(Y199=16,Y199=17,Y199=18),2.21,2.28)))))))))), IF(Z199="Կ-2", IF(Y199=0,1.45,IF(Y199=1,1.49,IF(Y199=2,1.54,IF(Y199=3,1.59,IF(OR(Y199=5,Y199=4),1.63,IF(OR(Y199=6,Y199=7),1.68,IF(OR(Y199=8,Y199=9),1.73,IF(OR(Y199=10,Y199=11,Y199=12),1.79,IF(OR(Y199=13,Y199=14,Y199=15),1.84,IF(OR(Y199=16,Y199=17,Y199=18),1.9,1.95)))))))))),IF(Z199="Կ-3", IF(Y199=0,1.25,IF(Y199=1,1.29,IF(Y199=2,1.33,IF(Y199=3,1.37,IF(OR(Y199=5,Y199=4),1.41,IF(OR(Y199=6,Y199=7),1.45,IF(OR(Y199=8,Y199=9),1.49,IF(OR(Y199=10,Y199=11,Y199=12),1.54,IF(OR(Y199=13,Y199=14,Y199=15),1.58,IF(OR(Y199=16,Y199=17,Y199=18),1.63,1.68)))))))))), "Error"))))))))))))</f>
        <v>1.84</v>
      </c>
      <c r="AB199" s="776">
        <v>83200</v>
      </c>
      <c r="AC199" s="776">
        <f t="shared" ref="AC199:AC204" si="202">+AB199*AA199</f>
        <v>153088</v>
      </c>
      <c r="AD199" s="777">
        <f t="shared" ref="AD199:AD204" si="203">+U199</f>
        <v>0</v>
      </c>
      <c r="AE199" s="776">
        <f t="shared" ref="AE199:AE204" si="204">+AD199+AC199</f>
        <v>153088</v>
      </c>
      <c r="AF199" s="776">
        <f t="shared" ref="AF199:AF204" si="205">+AE199*13</f>
        <v>1990144</v>
      </c>
      <c r="AG199" s="580">
        <v>1</v>
      </c>
      <c r="AH199" s="644">
        <f t="shared" ref="AH199:AH204" si="206">+Y199+1</f>
        <v>4</v>
      </c>
      <c r="AI199" s="645" t="str">
        <f t="shared" ref="AI199:AI204" si="207">+Z199</f>
        <v>Կ-1</v>
      </c>
      <c r="AJ199" s="643">
        <f t="shared" ref="AJ199:AJ204" si="208">IF(AG199&lt;1,0,IF(AI199="Բ-1",IF(AH199=0,6.94,IF(AH199=1,7.17,IF(AH199=2,7.41,IF(AH199=3,7.66,IF(OR(AH199=5,AH199=4),7.92,IF(OR(AH199=6,AH199=7),8.18,IF(OR(AH199=8,AH199=9),8.46,IF(OR(AH199=10,AH199=11,AH199=12),8.74,IF(OR(AH199=13,AH199=14,AH199=15),9.03,IF(OR(AH199=16,AH199=17,AH199=18),9.33,9.65)))))))))),IF(AI199="Բ-2", IF(AH199=0,5.71,IF(AH199=1,5.89,IF(AH199=2,6.09,IF(AH199=3,6.29,IF(OR(AH199=5,AH199=4),6.5,IF(OR(AH199=6,AH199=7),6.72,IF(OR(AH199=8,AH199=9),6.94,IF(OR(AH199=10,AH199=11,AH199=12),7.17,IF(OR(AH199=13,AH199=14,AH199=15),7.41,IF(OR(AH199=16,AH199=17,AH199=18),7.65,7.91)))))))))), IF(AI199="Գ-1", IF(AH199=0,4.7,IF(AH199=1,4.86,IF(AH199=2,5.01,IF(AH199=3,5.18,IF(OR(AH199=5,AH199=4),5.35,IF(OR(AH199=6,AH199=7),5.52,IF(OR(AH199=8,AH199=9),5.71,IF(OR(AH199=10,AH199=11,AH199=12),5.89,IF(OR(AH199=13,AH199=14,AH199=15),6.09,IF(OR(AH199=16,AH199=17,AH199=18),6.29,6.49)))))))))), IF(AI199="Գ-2", IF(AH199=0,3.88,IF(AH199=1,4.01,IF(AH199=2,4.14,IF(AH199=3,4.27,IF(OR(AH199=5,AH199=4),4.41,IF(OR(AH199=6,AH199=7),4.55,IF(OR(AH199=8,AH199=9),4.7,IF(OR(AH199=10,AH199=11,AH199=12),4.85,IF(OR(AH199=13,AH199=14,AH199=15),5.01,IF(OR(AH199=16,AH199=17,AH199=18),5.17,5.34)))))))))), IF(AI199="Գ-3", IF(AH199=0,3.21,IF(AH199=1,3.31,IF(AH199=2,3.42,IF(AH199=3,3.53,IF(OR(AH199=5,AH199=4),3.64,IF(OR(AH199=6,AH199=7),3.76,IF(OR(AH199=8,AH199=9),3.88,IF(OR(AH199=10,AH199=11,AH199=12),4.01,IF(OR(AH199=13,AH199=14,AH199=15),4.13,IF(OR(AH199=16,AH199=17,AH199=18),4.27,4.4)))))))))), IF(AI199="Ա-1", IF(AH199=0,2.66,IF(AH199=1,2.75,IF(AH199=2,2.83,IF(AH199=3,2.92,IF(OR(AH199=5,AH199=4),3.02,IF(OR(AH199=6,AH199=7),3.11,IF(OR(AH199=8,AH199=9),3.21,IF(OR(AH199=10,AH199=11,AH199=12),3.31,IF(OR(AH199=13,AH199=14,AH199=15),3.42,IF(OR(AH199=16,AH199=17,AH199=18),3.53,3.64)))))))))), IF(AI199="Ա-2", IF(AH199=0,2.28,IF(AH199=1,2.35,IF(AH199=2,2.43,IF(AH199=3,2.5,IF(OR(AH199=5,AH199=4),2.58,IF(OR(AH199=6,AH199=7),2.66,IF(OR(AH199=8,AH199=9),2.75,IF(OR(AH199=10,AH199=11,AH199=12),2.83,IF(OR(AH199=13,AH199=14,AH199=15),2.92,IF(OR(AH199=16,AH199=17,AH199=18),3.01,3.11)))))))))),IF(AI199="Ա-3", IF(AH199=0,1.96,IF(AH199=1,2.02,IF(AH199=2,2.08,IF(AH199=3,2.15,IF(OR(AH199=5,AH199=4),2.21,IF(OR(AH199=6,AH199=7),2.28,IF(OR(AH199=8,AH199=9),2.35,IF(OR(AH199=10,AH199=11,AH199=12),2.42,IF(OR(AH199=13,AH199=14,AH199=15),2.5,IF(OR(AH199=16,AH199=17,AH199=18),2.58,2.66)))))))))), IF(AI199="Կ-1", IF(AH199=0,1.68,IF(AH199=1,1.73,IF(AH199=2,1.79,IF(AH199=3,1.84,IF(OR(AH199=5,AH199=4),1.9,IF(OR(AH199=6,AH199=7),1.96,IF(OR(AH199=8,AH199=9),2.02,IF(OR(AH199=10,AH199=11,AH199=12),2.08,IF(OR(AH199=13,AH199=14,AH199=15),2.14,IF(OR(AH199=16,AH199=17,AH199=18),2.21,2.28)))))))))), IF(AI199="Կ-2", IF(AH199=0,1.45,IF(AH199=1,1.49,IF(AH199=2,1.54,IF(AH199=3,1.59,IF(OR(AH199=5,AH199=4),1.63,IF(OR(AH199=6,AH199=7),1.68,IF(OR(AH199=8,AH199=9),1.73,IF(OR(AH199=10,AH199=11,AH199=12),1.79,IF(OR(AH199=13,AH199=14,AH199=15),1.84,IF(OR(AH199=16,AH199=17,AH199=18),1.9,1.95)))))))))),IF(AI199="Կ-3", IF(AH199=0,1.25,IF(AH199=1,1.29,IF(AH199=2,1.33,IF(AH199=3,1.37,IF(OR(AH199=5,AH199=4),1.41,IF(OR(AH199=6,AH199=7),1.45,IF(OR(AH199=8,AH199=9),1.49,IF(OR(AH199=10,AH199=11,AH199=12),1.54,IF(OR(AH199=13,AH199=14,AH199=15),1.58,IF(OR(AH199=16,AH199=17,AH199=18),1.63,1.68)))))))))), "Error"))))))))))))</f>
        <v>1.9</v>
      </c>
      <c r="AK199" s="776">
        <v>83200</v>
      </c>
      <c r="AL199" s="776">
        <f t="shared" ref="AL199:AL204" si="209">+AK199*AJ199</f>
        <v>158080</v>
      </c>
      <c r="AM199" s="777">
        <f t="shared" ref="AM199:AM204" si="210">+AD199</f>
        <v>0</v>
      </c>
      <c r="AN199" s="776">
        <f t="shared" ref="AN199:AN204" si="211">+AM199+AL199</f>
        <v>158080</v>
      </c>
      <c r="AO199" s="776">
        <f t="shared" ref="AO199:AO204" si="212">+AN199*13</f>
        <v>2055040</v>
      </c>
    </row>
    <row r="200" spans="1:41" s="760" customFormat="1" ht="19.5" customHeight="1">
      <c r="A200" s="853">
        <v>158</v>
      </c>
      <c r="B200" s="903" t="s">
        <v>78</v>
      </c>
      <c r="C200" s="904"/>
      <c r="D200" s="904"/>
      <c r="E200" s="903" t="s">
        <v>1238</v>
      </c>
      <c r="F200" s="853">
        <v>1</v>
      </c>
      <c r="G200" s="911">
        <v>6</v>
      </c>
      <c r="H200" s="915" t="s">
        <v>86</v>
      </c>
      <c r="I200" s="912">
        <f t="shared" si="188"/>
        <v>1.96</v>
      </c>
      <c r="J200" s="913">
        <v>83200</v>
      </c>
      <c r="K200" s="914">
        <f t="shared" si="189"/>
        <v>163072</v>
      </c>
      <c r="L200" s="915">
        <v>0</v>
      </c>
      <c r="M200" s="914">
        <f t="shared" si="190"/>
        <v>163072</v>
      </c>
      <c r="N200" s="914">
        <f t="shared" si="191"/>
        <v>2119936</v>
      </c>
      <c r="O200" s="580">
        <v>1</v>
      </c>
      <c r="P200" s="644">
        <f t="shared" si="192"/>
        <v>7</v>
      </c>
      <c r="Q200" s="645" t="str">
        <f t="shared" si="193"/>
        <v>Կ-1</v>
      </c>
      <c r="R200" s="643">
        <f t="shared" si="194"/>
        <v>1.96</v>
      </c>
      <c r="S200" s="776">
        <v>83200</v>
      </c>
      <c r="T200" s="776">
        <f t="shared" si="195"/>
        <v>163072</v>
      </c>
      <c r="U200" s="777">
        <f t="shared" si="196"/>
        <v>0</v>
      </c>
      <c r="V200" s="776">
        <f t="shared" si="197"/>
        <v>163072</v>
      </c>
      <c r="W200" s="776">
        <f t="shared" si="198"/>
        <v>2119936</v>
      </c>
      <c r="X200" s="580">
        <v>1</v>
      </c>
      <c r="Y200" s="644">
        <f t="shared" si="199"/>
        <v>8</v>
      </c>
      <c r="Z200" s="645" t="str">
        <f t="shared" si="200"/>
        <v>Կ-1</v>
      </c>
      <c r="AA200" s="643">
        <f t="shared" si="201"/>
        <v>2.02</v>
      </c>
      <c r="AB200" s="776">
        <v>83200</v>
      </c>
      <c r="AC200" s="776">
        <f t="shared" si="202"/>
        <v>168064</v>
      </c>
      <c r="AD200" s="777">
        <f t="shared" si="203"/>
        <v>0</v>
      </c>
      <c r="AE200" s="776">
        <f t="shared" si="204"/>
        <v>168064</v>
      </c>
      <c r="AF200" s="776">
        <f t="shared" si="205"/>
        <v>2184832</v>
      </c>
      <c r="AG200" s="580">
        <v>1</v>
      </c>
      <c r="AH200" s="644">
        <f t="shared" si="206"/>
        <v>9</v>
      </c>
      <c r="AI200" s="645" t="str">
        <f t="shared" si="207"/>
        <v>Կ-1</v>
      </c>
      <c r="AJ200" s="643">
        <f t="shared" si="208"/>
        <v>2.02</v>
      </c>
      <c r="AK200" s="776">
        <v>83200</v>
      </c>
      <c r="AL200" s="776">
        <f t="shared" si="209"/>
        <v>168064</v>
      </c>
      <c r="AM200" s="777">
        <f t="shared" si="210"/>
        <v>0</v>
      </c>
      <c r="AN200" s="776">
        <f t="shared" si="211"/>
        <v>168064</v>
      </c>
      <c r="AO200" s="776">
        <f t="shared" si="212"/>
        <v>2184832</v>
      </c>
    </row>
    <row r="201" spans="1:41" s="760" customFormat="1" ht="19.5" customHeight="1">
      <c r="A201" s="853">
        <v>159</v>
      </c>
      <c r="B201" s="903" t="s">
        <v>78</v>
      </c>
      <c r="C201" s="904"/>
      <c r="D201" s="904"/>
      <c r="E201" s="903" t="s">
        <v>1238</v>
      </c>
      <c r="F201" s="853">
        <v>1</v>
      </c>
      <c r="G201" s="911">
        <v>6</v>
      </c>
      <c r="H201" s="915" t="s">
        <v>86</v>
      </c>
      <c r="I201" s="912">
        <f t="shared" si="188"/>
        <v>1.96</v>
      </c>
      <c r="J201" s="913">
        <v>83200</v>
      </c>
      <c r="K201" s="914">
        <f t="shared" si="189"/>
        <v>163072</v>
      </c>
      <c r="L201" s="915">
        <v>0</v>
      </c>
      <c r="M201" s="914">
        <f t="shared" si="190"/>
        <v>163072</v>
      </c>
      <c r="N201" s="914">
        <f t="shared" si="191"/>
        <v>2119936</v>
      </c>
      <c r="O201" s="580">
        <v>1</v>
      </c>
      <c r="P201" s="644">
        <f t="shared" si="192"/>
        <v>7</v>
      </c>
      <c r="Q201" s="645" t="str">
        <f t="shared" si="193"/>
        <v>Կ-1</v>
      </c>
      <c r="R201" s="643">
        <f t="shared" si="194"/>
        <v>1.96</v>
      </c>
      <c r="S201" s="776">
        <v>83200</v>
      </c>
      <c r="T201" s="776">
        <f t="shared" si="195"/>
        <v>163072</v>
      </c>
      <c r="U201" s="777">
        <f t="shared" si="196"/>
        <v>0</v>
      </c>
      <c r="V201" s="776">
        <f t="shared" si="197"/>
        <v>163072</v>
      </c>
      <c r="W201" s="776">
        <f t="shared" si="198"/>
        <v>2119936</v>
      </c>
      <c r="X201" s="580">
        <v>1</v>
      </c>
      <c r="Y201" s="644">
        <f t="shared" si="199"/>
        <v>8</v>
      </c>
      <c r="Z201" s="645" t="str">
        <f t="shared" si="200"/>
        <v>Կ-1</v>
      </c>
      <c r="AA201" s="643">
        <f t="shared" si="201"/>
        <v>2.02</v>
      </c>
      <c r="AB201" s="776">
        <v>83200</v>
      </c>
      <c r="AC201" s="776">
        <f t="shared" si="202"/>
        <v>168064</v>
      </c>
      <c r="AD201" s="777">
        <f t="shared" si="203"/>
        <v>0</v>
      </c>
      <c r="AE201" s="776">
        <f t="shared" si="204"/>
        <v>168064</v>
      </c>
      <c r="AF201" s="776">
        <f t="shared" si="205"/>
        <v>2184832</v>
      </c>
      <c r="AG201" s="580">
        <v>1</v>
      </c>
      <c r="AH201" s="644">
        <f t="shared" si="206"/>
        <v>9</v>
      </c>
      <c r="AI201" s="645" t="str">
        <f t="shared" si="207"/>
        <v>Կ-1</v>
      </c>
      <c r="AJ201" s="643">
        <f t="shared" si="208"/>
        <v>2.02</v>
      </c>
      <c r="AK201" s="776">
        <v>83200</v>
      </c>
      <c r="AL201" s="776">
        <f t="shared" si="209"/>
        <v>168064</v>
      </c>
      <c r="AM201" s="777">
        <f t="shared" si="210"/>
        <v>0</v>
      </c>
      <c r="AN201" s="776">
        <f t="shared" si="211"/>
        <v>168064</v>
      </c>
      <c r="AO201" s="776">
        <f t="shared" si="212"/>
        <v>2184832</v>
      </c>
    </row>
    <row r="202" spans="1:41" s="760" customFormat="1" ht="19.5" customHeight="1">
      <c r="A202" s="853">
        <v>160</v>
      </c>
      <c r="B202" s="903" t="s">
        <v>78</v>
      </c>
      <c r="C202" s="904"/>
      <c r="D202" s="904"/>
      <c r="E202" s="903" t="s">
        <v>1238</v>
      </c>
      <c r="F202" s="853">
        <v>1</v>
      </c>
      <c r="G202" s="911">
        <v>6</v>
      </c>
      <c r="H202" s="915" t="s">
        <v>86</v>
      </c>
      <c r="I202" s="912">
        <f t="shared" si="188"/>
        <v>1.96</v>
      </c>
      <c r="J202" s="913">
        <v>83200</v>
      </c>
      <c r="K202" s="914">
        <f t="shared" si="189"/>
        <v>163072</v>
      </c>
      <c r="L202" s="915">
        <v>0</v>
      </c>
      <c r="M202" s="914">
        <f t="shared" si="190"/>
        <v>163072</v>
      </c>
      <c r="N202" s="914">
        <f t="shared" si="191"/>
        <v>2119936</v>
      </c>
      <c r="O202" s="580">
        <v>1</v>
      </c>
      <c r="P202" s="644">
        <f t="shared" si="192"/>
        <v>7</v>
      </c>
      <c r="Q202" s="645" t="str">
        <f t="shared" si="193"/>
        <v>Կ-1</v>
      </c>
      <c r="R202" s="643">
        <f t="shared" si="194"/>
        <v>1.96</v>
      </c>
      <c r="S202" s="776">
        <v>83200</v>
      </c>
      <c r="T202" s="776">
        <f t="shared" si="195"/>
        <v>163072</v>
      </c>
      <c r="U202" s="777">
        <f t="shared" si="196"/>
        <v>0</v>
      </c>
      <c r="V202" s="776">
        <f t="shared" si="197"/>
        <v>163072</v>
      </c>
      <c r="W202" s="776">
        <f t="shared" si="198"/>
        <v>2119936</v>
      </c>
      <c r="X202" s="580">
        <v>1</v>
      </c>
      <c r="Y202" s="644">
        <f t="shared" si="199"/>
        <v>8</v>
      </c>
      <c r="Z202" s="645" t="str">
        <f t="shared" si="200"/>
        <v>Կ-1</v>
      </c>
      <c r="AA202" s="643">
        <f t="shared" si="201"/>
        <v>2.02</v>
      </c>
      <c r="AB202" s="776">
        <v>83200</v>
      </c>
      <c r="AC202" s="776">
        <f t="shared" si="202"/>
        <v>168064</v>
      </c>
      <c r="AD202" s="777">
        <f t="shared" si="203"/>
        <v>0</v>
      </c>
      <c r="AE202" s="776">
        <f t="shared" si="204"/>
        <v>168064</v>
      </c>
      <c r="AF202" s="776">
        <f t="shared" si="205"/>
        <v>2184832</v>
      </c>
      <c r="AG202" s="580">
        <v>1</v>
      </c>
      <c r="AH202" s="644">
        <f t="shared" si="206"/>
        <v>9</v>
      </c>
      <c r="AI202" s="645" t="str">
        <f t="shared" si="207"/>
        <v>Կ-1</v>
      </c>
      <c r="AJ202" s="643">
        <f t="shared" si="208"/>
        <v>2.02</v>
      </c>
      <c r="AK202" s="776">
        <v>83200</v>
      </c>
      <c r="AL202" s="776">
        <f t="shared" si="209"/>
        <v>168064</v>
      </c>
      <c r="AM202" s="777">
        <f t="shared" si="210"/>
        <v>0</v>
      </c>
      <c r="AN202" s="776">
        <f t="shared" si="211"/>
        <v>168064</v>
      </c>
      <c r="AO202" s="776">
        <f t="shared" si="212"/>
        <v>2184832</v>
      </c>
    </row>
    <row r="203" spans="1:41" s="760" customFormat="1" ht="19.5" customHeight="1">
      <c r="A203" s="853">
        <v>161</v>
      </c>
      <c r="B203" s="903" t="s">
        <v>78</v>
      </c>
      <c r="C203" s="904"/>
      <c r="D203" s="904"/>
      <c r="E203" s="903" t="s">
        <v>1238</v>
      </c>
      <c r="F203" s="853">
        <v>1</v>
      </c>
      <c r="G203" s="911">
        <v>6</v>
      </c>
      <c r="H203" s="915" t="s">
        <v>86</v>
      </c>
      <c r="I203" s="912">
        <f t="shared" si="188"/>
        <v>1.96</v>
      </c>
      <c r="J203" s="913">
        <v>83200</v>
      </c>
      <c r="K203" s="914">
        <f t="shared" si="189"/>
        <v>163072</v>
      </c>
      <c r="L203" s="915">
        <v>0</v>
      </c>
      <c r="M203" s="914">
        <f t="shared" si="190"/>
        <v>163072</v>
      </c>
      <c r="N203" s="914">
        <f t="shared" si="191"/>
        <v>2119936</v>
      </c>
      <c r="O203" s="580">
        <v>1</v>
      </c>
      <c r="P203" s="644">
        <f t="shared" si="192"/>
        <v>7</v>
      </c>
      <c r="Q203" s="645" t="str">
        <f t="shared" si="193"/>
        <v>Կ-1</v>
      </c>
      <c r="R203" s="643">
        <f t="shared" si="194"/>
        <v>1.96</v>
      </c>
      <c r="S203" s="776">
        <v>83200</v>
      </c>
      <c r="T203" s="776">
        <f t="shared" si="195"/>
        <v>163072</v>
      </c>
      <c r="U203" s="777">
        <f t="shared" si="196"/>
        <v>0</v>
      </c>
      <c r="V203" s="776">
        <f t="shared" si="197"/>
        <v>163072</v>
      </c>
      <c r="W203" s="776">
        <f t="shared" si="198"/>
        <v>2119936</v>
      </c>
      <c r="X203" s="580">
        <v>1</v>
      </c>
      <c r="Y203" s="644">
        <f t="shared" si="199"/>
        <v>8</v>
      </c>
      <c r="Z203" s="645" t="str">
        <f t="shared" si="200"/>
        <v>Կ-1</v>
      </c>
      <c r="AA203" s="643">
        <f t="shared" si="201"/>
        <v>2.02</v>
      </c>
      <c r="AB203" s="776">
        <v>83200</v>
      </c>
      <c r="AC203" s="776">
        <f t="shared" si="202"/>
        <v>168064</v>
      </c>
      <c r="AD203" s="777">
        <f t="shared" si="203"/>
        <v>0</v>
      </c>
      <c r="AE203" s="776">
        <f t="shared" si="204"/>
        <v>168064</v>
      </c>
      <c r="AF203" s="776">
        <f t="shared" si="205"/>
        <v>2184832</v>
      </c>
      <c r="AG203" s="580">
        <v>1</v>
      </c>
      <c r="AH203" s="644">
        <f t="shared" si="206"/>
        <v>9</v>
      </c>
      <c r="AI203" s="645" t="str">
        <f t="shared" si="207"/>
        <v>Կ-1</v>
      </c>
      <c r="AJ203" s="643">
        <f t="shared" si="208"/>
        <v>2.02</v>
      </c>
      <c r="AK203" s="776">
        <v>83200</v>
      </c>
      <c r="AL203" s="776">
        <f t="shared" si="209"/>
        <v>168064</v>
      </c>
      <c r="AM203" s="777">
        <f t="shared" si="210"/>
        <v>0</v>
      </c>
      <c r="AN203" s="776">
        <f t="shared" si="211"/>
        <v>168064</v>
      </c>
      <c r="AO203" s="776">
        <f t="shared" si="212"/>
        <v>2184832</v>
      </c>
    </row>
    <row r="204" spans="1:41" s="760" customFormat="1" ht="19.5" customHeight="1">
      <c r="A204" s="853">
        <v>162</v>
      </c>
      <c r="B204" s="903" t="s">
        <v>78</v>
      </c>
      <c r="C204" s="904"/>
      <c r="D204" s="904"/>
      <c r="E204" s="903" t="s">
        <v>1238</v>
      </c>
      <c r="F204" s="853">
        <v>1</v>
      </c>
      <c r="G204" s="911">
        <v>6</v>
      </c>
      <c r="H204" s="915" t="s">
        <v>86</v>
      </c>
      <c r="I204" s="912">
        <f t="shared" si="188"/>
        <v>1.96</v>
      </c>
      <c r="J204" s="913">
        <v>83200</v>
      </c>
      <c r="K204" s="914">
        <f t="shared" si="189"/>
        <v>163072</v>
      </c>
      <c r="L204" s="915">
        <v>0</v>
      </c>
      <c r="M204" s="914">
        <f t="shared" si="190"/>
        <v>163072</v>
      </c>
      <c r="N204" s="914">
        <f t="shared" si="191"/>
        <v>2119936</v>
      </c>
      <c r="O204" s="580">
        <v>1</v>
      </c>
      <c r="P204" s="644">
        <f t="shared" si="192"/>
        <v>7</v>
      </c>
      <c r="Q204" s="645" t="str">
        <f t="shared" si="193"/>
        <v>Կ-1</v>
      </c>
      <c r="R204" s="643">
        <f t="shared" si="194"/>
        <v>1.96</v>
      </c>
      <c r="S204" s="776">
        <v>83200</v>
      </c>
      <c r="T204" s="776">
        <f t="shared" si="195"/>
        <v>163072</v>
      </c>
      <c r="U204" s="777">
        <f t="shared" si="196"/>
        <v>0</v>
      </c>
      <c r="V204" s="776">
        <f t="shared" si="197"/>
        <v>163072</v>
      </c>
      <c r="W204" s="776">
        <f t="shared" si="198"/>
        <v>2119936</v>
      </c>
      <c r="X204" s="580">
        <v>1</v>
      </c>
      <c r="Y204" s="644">
        <f t="shared" si="199"/>
        <v>8</v>
      </c>
      <c r="Z204" s="645" t="str">
        <f t="shared" si="200"/>
        <v>Կ-1</v>
      </c>
      <c r="AA204" s="643">
        <f t="shared" si="201"/>
        <v>2.02</v>
      </c>
      <c r="AB204" s="776">
        <v>83200</v>
      </c>
      <c r="AC204" s="776">
        <f t="shared" si="202"/>
        <v>168064</v>
      </c>
      <c r="AD204" s="777">
        <f t="shared" si="203"/>
        <v>0</v>
      </c>
      <c r="AE204" s="776">
        <f t="shared" si="204"/>
        <v>168064</v>
      </c>
      <c r="AF204" s="776">
        <f t="shared" si="205"/>
        <v>2184832</v>
      </c>
      <c r="AG204" s="580">
        <v>1</v>
      </c>
      <c r="AH204" s="644">
        <f t="shared" si="206"/>
        <v>9</v>
      </c>
      <c r="AI204" s="645" t="str">
        <f t="shared" si="207"/>
        <v>Կ-1</v>
      </c>
      <c r="AJ204" s="643">
        <f t="shared" si="208"/>
        <v>2.02</v>
      </c>
      <c r="AK204" s="776">
        <v>83200</v>
      </c>
      <c r="AL204" s="776">
        <f t="shared" si="209"/>
        <v>168064</v>
      </c>
      <c r="AM204" s="777">
        <f t="shared" si="210"/>
        <v>0</v>
      </c>
      <c r="AN204" s="776">
        <f t="shared" si="211"/>
        <v>168064</v>
      </c>
      <c r="AO204" s="776">
        <f t="shared" si="212"/>
        <v>2184832</v>
      </c>
    </row>
    <row r="205" spans="1:41" s="760" customFormat="1" ht="42.75">
      <c r="A205" s="853">
        <v>163</v>
      </c>
      <c r="B205" s="903" t="s">
        <v>1389</v>
      </c>
      <c r="C205" s="904" t="s">
        <v>1961</v>
      </c>
      <c r="D205" s="904" t="s">
        <v>2279</v>
      </c>
      <c r="E205" s="917" t="s">
        <v>1639</v>
      </c>
      <c r="F205" s="853">
        <v>1</v>
      </c>
      <c r="G205" s="911">
        <v>6</v>
      </c>
      <c r="H205" s="915" t="s">
        <v>83</v>
      </c>
      <c r="I205" s="912">
        <f t="shared" si="147"/>
        <v>4.55</v>
      </c>
      <c r="J205" s="913">
        <v>83200</v>
      </c>
      <c r="K205" s="914">
        <f t="shared" si="162"/>
        <v>378560</v>
      </c>
      <c r="L205" s="915">
        <v>0</v>
      </c>
      <c r="M205" s="914">
        <f t="shared" ref="M205:M236" si="213">+L205+K205</f>
        <v>378560</v>
      </c>
      <c r="N205" s="914">
        <f t="shared" ref="N205:N236" si="214">+M205*13</f>
        <v>4921280</v>
      </c>
      <c r="O205" s="580">
        <v>1</v>
      </c>
      <c r="P205" s="644">
        <f t="shared" ref="P205:P236" si="215">+G205+1</f>
        <v>7</v>
      </c>
      <c r="Q205" s="645" t="str">
        <f t="shared" si="148"/>
        <v>Գ-2</v>
      </c>
      <c r="R205" s="643">
        <f t="shared" si="149"/>
        <v>4.55</v>
      </c>
      <c r="S205" s="776">
        <v>83200</v>
      </c>
      <c r="T205" s="776">
        <f t="shared" si="150"/>
        <v>378560</v>
      </c>
      <c r="U205" s="777">
        <f t="shared" si="151"/>
        <v>0</v>
      </c>
      <c r="V205" s="776">
        <f t="shared" ref="V205:V236" si="216">+U205+T205</f>
        <v>378560</v>
      </c>
      <c r="W205" s="776">
        <f t="shared" ref="W205:W236" si="217">+V205*13</f>
        <v>4921280</v>
      </c>
      <c r="X205" s="580">
        <v>1</v>
      </c>
      <c r="Y205" s="644">
        <f t="shared" si="152"/>
        <v>8</v>
      </c>
      <c r="Z205" s="645" t="str">
        <f t="shared" si="153"/>
        <v>Գ-2</v>
      </c>
      <c r="AA205" s="643">
        <f t="shared" si="154"/>
        <v>4.7</v>
      </c>
      <c r="AB205" s="776">
        <v>83200</v>
      </c>
      <c r="AC205" s="776">
        <f t="shared" si="155"/>
        <v>391040</v>
      </c>
      <c r="AD205" s="777">
        <f t="shared" si="156"/>
        <v>0</v>
      </c>
      <c r="AE205" s="776">
        <f t="shared" si="146"/>
        <v>391040</v>
      </c>
      <c r="AF205" s="776">
        <f t="shared" ref="AF205:AF236" si="218">+AE205*13</f>
        <v>5083520</v>
      </c>
      <c r="AG205" s="580">
        <v>1</v>
      </c>
      <c r="AH205" s="644">
        <f t="shared" si="157"/>
        <v>9</v>
      </c>
      <c r="AI205" s="645" t="str">
        <f t="shared" si="158"/>
        <v>Գ-2</v>
      </c>
      <c r="AJ205" s="643">
        <f t="shared" si="159"/>
        <v>4.7</v>
      </c>
      <c r="AK205" s="776">
        <v>83200</v>
      </c>
      <c r="AL205" s="776">
        <f t="shared" si="160"/>
        <v>391040</v>
      </c>
      <c r="AM205" s="777">
        <f t="shared" si="161"/>
        <v>0</v>
      </c>
      <c r="AN205" s="776">
        <f t="shared" ref="AN205:AN236" si="219">+AM205+AL205</f>
        <v>391040</v>
      </c>
      <c r="AO205" s="776">
        <f t="shared" ref="AO205:AO236" si="220">+AN205*13</f>
        <v>5083520</v>
      </c>
    </row>
    <row r="206" spans="1:41" s="760" customFormat="1" ht="14.25">
      <c r="A206" s="853">
        <v>164</v>
      </c>
      <c r="B206" s="903" t="s">
        <v>698</v>
      </c>
      <c r="C206" s="904" t="s">
        <v>1960</v>
      </c>
      <c r="D206" s="904" t="s">
        <v>2276</v>
      </c>
      <c r="E206" s="903" t="s">
        <v>1237</v>
      </c>
      <c r="F206" s="853">
        <v>1</v>
      </c>
      <c r="G206" s="911">
        <v>4</v>
      </c>
      <c r="H206" s="915" t="s">
        <v>419</v>
      </c>
      <c r="I206" s="912">
        <f t="shared" si="147"/>
        <v>2.21</v>
      </c>
      <c r="J206" s="913">
        <v>83200</v>
      </c>
      <c r="K206" s="914">
        <f t="shared" si="162"/>
        <v>183872</v>
      </c>
      <c r="L206" s="915">
        <v>0</v>
      </c>
      <c r="M206" s="914">
        <f t="shared" si="213"/>
        <v>183872</v>
      </c>
      <c r="N206" s="914">
        <f t="shared" si="214"/>
        <v>2390336</v>
      </c>
      <c r="O206" s="580">
        <v>1</v>
      </c>
      <c r="P206" s="644">
        <f t="shared" si="215"/>
        <v>5</v>
      </c>
      <c r="Q206" s="645" t="str">
        <f t="shared" si="148"/>
        <v>Ա-3</v>
      </c>
      <c r="R206" s="643">
        <f t="shared" si="149"/>
        <v>2.21</v>
      </c>
      <c r="S206" s="776">
        <v>83200</v>
      </c>
      <c r="T206" s="776">
        <f t="shared" si="150"/>
        <v>183872</v>
      </c>
      <c r="U206" s="777">
        <f t="shared" si="151"/>
        <v>0</v>
      </c>
      <c r="V206" s="776">
        <f t="shared" si="216"/>
        <v>183872</v>
      </c>
      <c r="W206" s="776">
        <f t="shared" si="217"/>
        <v>2390336</v>
      </c>
      <c r="X206" s="580">
        <v>1</v>
      </c>
      <c r="Y206" s="644">
        <f t="shared" si="152"/>
        <v>6</v>
      </c>
      <c r="Z206" s="645" t="str">
        <f t="shared" si="153"/>
        <v>Ա-3</v>
      </c>
      <c r="AA206" s="643">
        <f t="shared" si="154"/>
        <v>2.2799999999999998</v>
      </c>
      <c r="AB206" s="776">
        <v>83200</v>
      </c>
      <c r="AC206" s="776">
        <f t="shared" si="155"/>
        <v>189695.99999999997</v>
      </c>
      <c r="AD206" s="777">
        <f t="shared" si="156"/>
        <v>0</v>
      </c>
      <c r="AE206" s="776">
        <f t="shared" si="146"/>
        <v>189695.99999999997</v>
      </c>
      <c r="AF206" s="776">
        <f t="shared" si="218"/>
        <v>2466047.9999999995</v>
      </c>
      <c r="AG206" s="580">
        <v>1</v>
      </c>
      <c r="AH206" s="644">
        <f t="shared" si="157"/>
        <v>7</v>
      </c>
      <c r="AI206" s="645" t="str">
        <f t="shared" si="158"/>
        <v>Ա-3</v>
      </c>
      <c r="AJ206" s="643">
        <f t="shared" si="159"/>
        <v>2.2799999999999998</v>
      </c>
      <c r="AK206" s="776">
        <v>83200</v>
      </c>
      <c r="AL206" s="776">
        <f t="shared" si="160"/>
        <v>189695.99999999997</v>
      </c>
      <c r="AM206" s="777">
        <f t="shared" si="161"/>
        <v>0</v>
      </c>
      <c r="AN206" s="776">
        <f t="shared" si="219"/>
        <v>189695.99999999997</v>
      </c>
      <c r="AO206" s="776">
        <f t="shared" si="220"/>
        <v>2466047.9999999995</v>
      </c>
    </row>
    <row r="207" spans="1:41" s="760" customFormat="1" ht="14.25">
      <c r="A207" s="853">
        <v>165</v>
      </c>
      <c r="B207" s="903" t="s">
        <v>1657</v>
      </c>
      <c r="C207" s="904" t="s">
        <v>1961</v>
      </c>
      <c r="D207" s="904" t="s">
        <v>2287</v>
      </c>
      <c r="E207" s="903" t="s">
        <v>1237</v>
      </c>
      <c r="F207" s="853">
        <v>1</v>
      </c>
      <c r="G207" s="911">
        <v>6</v>
      </c>
      <c r="H207" s="915" t="s">
        <v>419</v>
      </c>
      <c r="I207" s="912">
        <f t="shared" si="147"/>
        <v>2.2799999999999998</v>
      </c>
      <c r="J207" s="913">
        <v>83200</v>
      </c>
      <c r="K207" s="914">
        <f t="shared" si="162"/>
        <v>189695.99999999997</v>
      </c>
      <c r="L207" s="915">
        <v>0</v>
      </c>
      <c r="M207" s="914">
        <f t="shared" si="213"/>
        <v>189695.99999999997</v>
      </c>
      <c r="N207" s="914">
        <f t="shared" si="214"/>
        <v>2466047.9999999995</v>
      </c>
      <c r="O207" s="580">
        <v>1</v>
      </c>
      <c r="P207" s="644">
        <f t="shared" si="215"/>
        <v>7</v>
      </c>
      <c r="Q207" s="645" t="str">
        <f t="shared" si="148"/>
        <v>Ա-3</v>
      </c>
      <c r="R207" s="643">
        <f t="shared" si="149"/>
        <v>2.2799999999999998</v>
      </c>
      <c r="S207" s="776">
        <v>83200</v>
      </c>
      <c r="T207" s="776">
        <f t="shared" si="150"/>
        <v>189695.99999999997</v>
      </c>
      <c r="U207" s="777">
        <f t="shared" si="151"/>
        <v>0</v>
      </c>
      <c r="V207" s="776">
        <f t="shared" si="216"/>
        <v>189695.99999999997</v>
      </c>
      <c r="W207" s="776">
        <f t="shared" si="217"/>
        <v>2466047.9999999995</v>
      </c>
      <c r="X207" s="580">
        <v>1</v>
      </c>
      <c r="Y207" s="644">
        <f t="shared" si="152"/>
        <v>8</v>
      </c>
      <c r="Z207" s="645" t="str">
        <f t="shared" si="153"/>
        <v>Ա-3</v>
      </c>
      <c r="AA207" s="643">
        <f t="shared" si="154"/>
        <v>2.35</v>
      </c>
      <c r="AB207" s="776">
        <v>83200</v>
      </c>
      <c r="AC207" s="776">
        <f t="shared" si="155"/>
        <v>195520</v>
      </c>
      <c r="AD207" s="777">
        <f t="shared" si="156"/>
        <v>0</v>
      </c>
      <c r="AE207" s="776">
        <f t="shared" si="146"/>
        <v>195520</v>
      </c>
      <c r="AF207" s="776">
        <f t="shared" si="218"/>
        <v>2541760</v>
      </c>
      <c r="AG207" s="580">
        <v>1</v>
      </c>
      <c r="AH207" s="644">
        <f t="shared" si="157"/>
        <v>9</v>
      </c>
      <c r="AI207" s="645" t="str">
        <f t="shared" si="158"/>
        <v>Ա-3</v>
      </c>
      <c r="AJ207" s="643">
        <f t="shared" si="159"/>
        <v>2.35</v>
      </c>
      <c r="AK207" s="776">
        <v>83200</v>
      </c>
      <c r="AL207" s="776">
        <f t="shared" si="160"/>
        <v>195520</v>
      </c>
      <c r="AM207" s="777">
        <f t="shared" si="161"/>
        <v>0</v>
      </c>
      <c r="AN207" s="776">
        <f t="shared" si="219"/>
        <v>195520</v>
      </c>
      <c r="AO207" s="776">
        <f t="shared" si="220"/>
        <v>2541760</v>
      </c>
    </row>
    <row r="208" spans="1:41" s="760" customFormat="1" ht="14.25">
      <c r="A208" s="853">
        <v>166</v>
      </c>
      <c r="B208" s="903" t="s">
        <v>78</v>
      </c>
      <c r="C208" s="904"/>
      <c r="D208" s="904"/>
      <c r="E208" s="903" t="s">
        <v>1237</v>
      </c>
      <c r="F208" s="853">
        <v>1</v>
      </c>
      <c r="G208" s="911">
        <v>6</v>
      </c>
      <c r="H208" s="915" t="s">
        <v>419</v>
      </c>
      <c r="I208" s="912">
        <f t="shared" si="147"/>
        <v>2.2799999999999998</v>
      </c>
      <c r="J208" s="913">
        <v>83200</v>
      </c>
      <c r="K208" s="914">
        <f t="shared" si="162"/>
        <v>189695.99999999997</v>
      </c>
      <c r="L208" s="915">
        <v>0</v>
      </c>
      <c r="M208" s="914">
        <f t="shared" si="213"/>
        <v>189695.99999999997</v>
      </c>
      <c r="N208" s="914">
        <f t="shared" si="214"/>
        <v>2466047.9999999995</v>
      </c>
      <c r="O208" s="580">
        <v>1</v>
      </c>
      <c r="P208" s="644">
        <f t="shared" si="215"/>
        <v>7</v>
      </c>
      <c r="Q208" s="645" t="str">
        <f t="shared" si="148"/>
        <v>Ա-3</v>
      </c>
      <c r="R208" s="643">
        <f t="shared" si="149"/>
        <v>2.2799999999999998</v>
      </c>
      <c r="S208" s="776">
        <v>83200</v>
      </c>
      <c r="T208" s="776">
        <f t="shared" si="150"/>
        <v>189695.99999999997</v>
      </c>
      <c r="U208" s="777">
        <f t="shared" si="151"/>
        <v>0</v>
      </c>
      <c r="V208" s="776">
        <f t="shared" si="216"/>
        <v>189695.99999999997</v>
      </c>
      <c r="W208" s="776">
        <f t="shared" si="217"/>
        <v>2466047.9999999995</v>
      </c>
      <c r="X208" s="580">
        <v>1</v>
      </c>
      <c r="Y208" s="644">
        <f t="shared" si="152"/>
        <v>8</v>
      </c>
      <c r="Z208" s="645" t="str">
        <f t="shared" si="153"/>
        <v>Ա-3</v>
      </c>
      <c r="AA208" s="643">
        <f t="shared" si="154"/>
        <v>2.35</v>
      </c>
      <c r="AB208" s="776">
        <v>83200</v>
      </c>
      <c r="AC208" s="776">
        <f t="shared" si="155"/>
        <v>195520</v>
      </c>
      <c r="AD208" s="777">
        <f t="shared" si="156"/>
        <v>0</v>
      </c>
      <c r="AE208" s="776">
        <f t="shared" si="146"/>
        <v>195520</v>
      </c>
      <c r="AF208" s="776">
        <f t="shared" si="218"/>
        <v>2541760</v>
      </c>
      <c r="AG208" s="580">
        <v>1</v>
      </c>
      <c r="AH208" s="644">
        <f t="shared" si="157"/>
        <v>9</v>
      </c>
      <c r="AI208" s="645" t="str">
        <f t="shared" si="158"/>
        <v>Ա-3</v>
      </c>
      <c r="AJ208" s="643">
        <f t="shared" si="159"/>
        <v>2.35</v>
      </c>
      <c r="AK208" s="776">
        <v>83200</v>
      </c>
      <c r="AL208" s="776">
        <f t="shared" si="160"/>
        <v>195520</v>
      </c>
      <c r="AM208" s="777">
        <f t="shared" si="161"/>
        <v>0</v>
      </c>
      <c r="AN208" s="776">
        <f t="shared" si="219"/>
        <v>195520</v>
      </c>
      <c r="AO208" s="776">
        <f t="shared" si="220"/>
        <v>2541760</v>
      </c>
    </row>
    <row r="209" spans="1:41" s="760" customFormat="1" ht="14.25">
      <c r="A209" s="853">
        <v>167</v>
      </c>
      <c r="B209" s="903" t="s">
        <v>78</v>
      </c>
      <c r="C209" s="904"/>
      <c r="D209" s="904"/>
      <c r="E209" s="903" t="s">
        <v>1237</v>
      </c>
      <c r="F209" s="853">
        <v>1</v>
      </c>
      <c r="G209" s="911">
        <v>6</v>
      </c>
      <c r="H209" s="915" t="s">
        <v>419</v>
      </c>
      <c r="I209" s="912">
        <f t="shared" si="147"/>
        <v>2.2799999999999998</v>
      </c>
      <c r="J209" s="913">
        <v>83200</v>
      </c>
      <c r="K209" s="914">
        <f t="shared" si="162"/>
        <v>189695.99999999997</v>
      </c>
      <c r="L209" s="915">
        <v>0</v>
      </c>
      <c r="M209" s="914">
        <f t="shared" si="213"/>
        <v>189695.99999999997</v>
      </c>
      <c r="N209" s="914">
        <f t="shared" si="214"/>
        <v>2466047.9999999995</v>
      </c>
      <c r="O209" s="580">
        <v>1</v>
      </c>
      <c r="P209" s="644">
        <f t="shared" si="215"/>
        <v>7</v>
      </c>
      <c r="Q209" s="645" t="str">
        <f t="shared" si="148"/>
        <v>Ա-3</v>
      </c>
      <c r="R209" s="643">
        <f t="shared" si="149"/>
        <v>2.2799999999999998</v>
      </c>
      <c r="S209" s="776">
        <v>83200</v>
      </c>
      <c r="T209" s="776">
        <f t="shared" si="150"/>
        <v>189695.99999999997</v>
      </c>
      <c r="U209" s="777">
        <f t="shared" si="151"/>
        <v>0</v>
      </c>
      <c r="V209" s="776">
        <f t="shared" si="216"/>
        <v>189695.99999999997</v>
      </c>
      <c r="W209" s="776">
        <f t="shared" si="217"/>
        <v>2466047.9999999995</v>
      </c>
      <c r="X209" s="580">
        <v>1</v>
      </c>
      <c r="Y209" s="644">
        <f t="shared" si="152"/>
        <v>8</v>
      </c>
      <c r="Z209" s="645" t="str">
        <f t="shared" si="153"/>
        <v>Ա-3</v>
      </c>
      <c r="AA209" s="643">
        <f t="shared" si="154"/>
        <v>2.35</v>
      </c>
      <c r="AB209" s="776">
        <v>83200</v>
      </c>
      <c r="AC209" s="776">
        <f t="shared" si="155"/>
        <v>195520</v>
      </c>
      <c r="AD209" s="777">
        <f t="shared" si="156"/>
        <v>0</v>
      </c>
      <c r="AE209" s="776">
        <f t="shared" si="146"/>
        <v>195520</v>
      </c>
      <c r="AF209" s="776">
        <f t="shared" si="218"/>
        <v>2541760</v>
      </c>
      <c r="AG209" s="580">
        <v>1</v>
      </c>
      <c r="AH209" s="644">
        <f t="shared" si="157"/>
        <v>9</v>
      </c>
      <c r="AI209" s="645" t="str">
        <f t="shared" si="158"/>
        <v>Ա-3</v>
      </c>
      <c r="AJ209" s="643">
        <f t="shared" si="159"/>
        <v>2.35</v>
      </c>
      <c r="AK209" s="776">
        <v>83200</v>
      </c>
      <c r="AL209" s="776">
        <f t="shared" si="160"/>
        <v>195520</v>
      </c>
      <c r="AM209" s="777">
        <f t="shared" si="161"/>
        <v>0</v>
      </c>
      <c r="AN209" s="776">
        <f t="shared" si="219"/>
        <v>195520</v>
      </c>
      <c r="AO209" s="776">
        <f t="shared" si="220"/>
        <v>2541760</v>
      </c>
    </row>
    <row r="210" spans="1:41" s="760" customFormat="1" ht="14.25">
      <c r="A210" s="853">
        <v>168</v>
      </c>
      <c r="B210" s="903" t="s">
        <v>704</v>
      </c>
      <c r="C210" s="904" t="s">
        <v>1961</v>
      </c>
      <c r="D210" s="904" t="s">
        <v>2367</v>
      </c>
      <c r="E210" s="903" t="s">
        <v>1238</v>
      </c>
      <c r="F210" s="853">
        <v>1</v>
      </c>
      <c r="G210" s="911">
        <v>8</v>
      </c>
      <c r="H210" s="915" t="s">
        <v>86</v>
      </c>
      <c r="I210" s="912">
        <f t="shared" si="147"/>
        <v>2.02</v>
      </c>
      <c r="J210" s="913">
        <v>83200</v>
      </c>
      <c r="K210" s="914">
        <f t="shared" si="162"/>
        <v>168064</v>
      </c>
      <c r="L210" s="915">
        <v>0</v>
      </c>
      <c r="M210" s="914">
        <f t="shared" si="213"/>
        <v>168064</v>
      </c>
      <c r="N210" s="914">
        <f t="shared" si="214"/>
        <v>2184832</v>
      </c>
      <c r="O210" s="580">
        <v>1</v>
      </c>
      <c r="P210" s="644">
        <f t="shared" si="215"/>
        <v>9</v>
      </c>
      <c r="Q210" s="645" t="str">
        <f t="shared" si="148"/>
        <v>Կ-1</v>
      </c>
      <c r="R210" s="643">
        <f t="shared" si="149"/>
        <v>2.02</v>
      </c>
      <c r="S210" s="776">
        <v>83200</v>
      </c>
      <c r="T210" s="776">
        <f t="shared" si="150"/>
        <v>168064</v>
      </c>
      <c r="U210" s="777">
        <f t="shared" si="151"/>
        <v>0</v>
      </c>
      <c r="V210" s="776">
        <f t="shared" si="216"/>
        <v>168064</v>
      </c>
      <c r="W210" s="776">
        <f t="shared" si="217"/>
        <v>2184832</v>
      </c>
      <c r="X210" s="580">
        <v>1</v>
      </c>
      <c r="Y210" s="644">
        <f t="shared" si="152"/>
        <v>10</v>
      </c>
      <c r="Z210" s="645" t="str">
        <f t="shared" si="153"/>
        <v>Կ-1</v>
      </c>
      <c r="AA210" s="643">
        <f t="shared" si="154"/>
        <v>2.08</v>
      </c>
      <c r="AB210" s="776">
        <v>83200</v>
      </c>
      <c r="AC210" s="776">
        <f t="shared" si="155"/>
        <v>173056</v>
      </c>
      <c r="AD210" s="777">
        <f t="shared" si="156"/>
        <v>0</v>
      </c>
      <c r="AE210" s="776">
        <f t="shared" si="146"/>
        <v>173056</v>
      </c>
      <c r="AF210" s="776">
        <f t="shared" si="218"/>
        <v>2249728</v>
      </c>
      <c r="AG210" s="580">
        <v>1</v>
      </c>
      <c r="AH210" s="644">
        <f t="shared" si="157"/>
        <v>11</v>
      </c>
      <c r="AI210" s="645" t="str">
        <f t="shared" si="158"/>
        <v>Կ-1</v>
      </c>
      <c r="AJ210" s="643">
        <f t="shared" si="159"/>
        <v>2.08</v>
      </c>
      <c r="AK210" s="776">
        <v>83200</v>
      </c>
      <c r="AL210" s="776">
        <f t="shared" si="160"/>
        <v>173056</v>
      </c>
      <c r="AM210" s="777">
        <f t="shared" si="161"/>
        <v>0</v>
      </c>
      <c r="AN210" s="776">
        <f t="shared" si="219"/>
        <v>173056</v>
      </c>
      <c r="AO210" s="776">
        <f t="shared" si="220"/>
        <v>2249728</v>
      </c>
    </row>
    <row r="211" spans="1:41" s="760" customFormat="1" ht="14.25">
      <c r="A211" s="853">
        <v>169</v>
      </c>
      <c r="B211" s="903" t="s">
        <v>1254</v>
      </c>
      <c r="C211" s="904" t="s">
        <v>1961</v>
      </c>
      <c r="D211" s="904" t="s">
        <v>2290</v>
      </c>
      <c r="E211" s="903" t="s">
        <v>1238</v>
      </c>
      <c r="F211" s="853">
        <v>1</v>
      </c>
      <c r="G211" s="911">
        <v>6</v>
      </c>
      <c r="H211" s="915" t="s">
        <v>86</v>
      </c>
      <c r="I211" s="912">
        <f t="shared" si="147"/>
        <v>1.96</v>
      </c>
      <c r="J211" s="913">
        <v>83200</v>
      </c>
      <c r="K211" s="914">
        <f t="shared" si="162"/>
        <v>163072</v>
      </c>
      <c r="L211" s="915">
        <v>0</v>
      </c>
      <c r="M211" s="914">
        <f t="shared" si="213"/>
        <v>163072</v>
      </c>
      <c r="N211" s="914">
        <f t="shared" si="214"/>
        <v>2119936</v>
      </c>
      <c r="O211" s="580">
        <v>1</v>
      </c>
      <c r="P211" s="644">
        <f t="shared" si="215"/>
        <v>7</v>
      </c>
      <c r="Q211" s="645" t="str">
        <f t="shared" si="148"/>
        <v>Կ-1</v>
      </c>
      <c r="R211" s="643">
        <f t="shared" si="149"/>
        <v>1.96</v>
      </c>
      <c r="S211" s="776">
        <v>83200</v>
      </c>
      <c r="T211" s="776">
        <f t="shared" si="150"/>
        <v>163072</v>
      </c>
      <c r="U211" s="777">
        <f t="shared" si="151"/>
        <v>0</v>
      </c>
      <c r="V211" s="776">
        <f t="shared" si="216"/>
        <v>163072</v>
      </c>
      <c r="W211" s="776">
        <f t="shared" si="217"/>
        <v>2119936</v>
      </c>
      <c r="X211" s="580">
        <v>1</v>
      </c>
      <c r="Y211" s="644">
        <f t="shared" si="152"/>
        <v>8</v>
      </c>
      <c r="Z211" s="645" t="str">
        <f t="shared" si="153"/>
        <v>Կ-1</v>
      </c>
      <c r="AA211" s="643">
        <f t="shared" si="154"/>
        <v>2.02</v>
      </c>
      <c r="AB211" s="776">
        <v>83200</v>
      </c>
      <c r="AC211" s="776">
        <f t="shared" si="155"/>
        <v>168064</v>
      </c>
      <c r="AD211" s="777">
        <f t="shared" si="156"/>
        <v>0</v>
      </c>
      <c r="AE211" s="776">
        <f t="shared" si="146"/>
        <v>168064</v>
      </c>
      <c r="AF211" s="776">
        <f t="shared" si="218"/>
        <v>2184832</v>
      </c>
      <c r="AG211" s="580">
        <v>1</v>
      </c>
      <c r="AH211" s="644">
        <f t="shared" si="157"/>
        <v>9</v>
      </c>
      <c r="AI211" s="645" t="str">
        <f t="shared" si="158"/>
        <v>Կ-1</v>
      </c>
      <c r="AJ211" s="643">
        <f t="shared" si="159"/>
        <v>2.02</v>
      </c>
      <c r="AK211" s="776">
        <v>83200</v>
      </c>
      <c r="AL211" s="776">
        <f t="shared" si="160"/>
        <v>168064</v>
      </c>
      <c r="AM211" s="777">
        <f t="shared" si="161"/>
        <v>0</v>
      </c>
      <c r="AN211" s="776">
        <f t="shared" si="219"/>
        <v>168064</v>
      </c>
      <c r="AO211" s="776">
        <f t="shared" si="220"/>
        <v>2184832</v>
      </c>
    </row>
    <row r="212" spans="1:41" s="760" customFormat="1" ht="14.25">
      <c r="A212" s="853">
        <v>170</v>
      </c>
      <c r="B212" s="903" t="s">
        <v>695</v>
      </c>
      <c r="C212" s="904" t="s">
        <v>1961</v>
      </c>
      <c r="D212" s="904" t="s">
        <v>2289</v>
      </c>
      <c r="E212" s="903" t="s">
        <v>1238</v>
      </c>
      <c r="F212" s="853">
        <v>1</v>
      </c>
      <c r="G212" s="911">
        <v>6</v>
      </c>
      <c r="H212" s="915" t="s">
        <v>86</v>
      </c>
      <c r="I212" s="912">
        <f t="shared" si="147"/>
        <v>1.96</v>
      </c>
      <c r="J212" s="913">
        <v>83200</v>
      </c>
      <c r="K212" s="914">
        <f t="shared" si="162"/>
        <v>163072</v>
      </c>
      <c r="L212" s="915">
        <v>0</v>
      </c>
      <c r="M212" s="914">
        <f t="shared" si="213"/>
        <v>163072</v>
      </c>
      <c r="N212" s="914">
        <f t="shared" si="214"/>
        <v>2119936</v>
      </c>
      <c r="O212" s="580">
        <v>1</v>
      </c>
      <c r="P212" s="644">
        <f t="shared" si="215"/>
        <v>7</v>
      </c>
      <c r="Q212" s="645" t="str">
        <f t="shared" si="148"/>
        <v>Կ-1</v>
      </c>
      <c r="R212" s="643">
        <f t="shared" si="149"/>
        <v>1.96</v>
      </c>
      <c r="S212" s="776">
        <v>83200</v>
      </c>
      <c r="T212" s="776">
        <f t="shared" si="150"/>
        <v>163072</v>
      </c>
      <c r="U212" s="777">
        <f t="shared" si="151"/>
        <v>0</v>
      </c>
      <c r="V212" s="776">
        <f t="shared" si="216"/>
        <v>163072</v>
      </c>
      <c r="W212" s="776">
        <f t="shared" si="217"/>
        <v>2119936</v>
      </c>
      <c r="X212" s="580">
        <v>1</v>
      </c>
      <c r="Y212" s="644">
        <f t="shared" si="152"/>
        <v>8</v>
      </c>
      <c r="Z212" s="645" t="str">
        <f t="shared" si="153"/>
        <v>Կ-1</v>
      </c>
      <c r="AA212" s="643">
        <f t="shared" si="154"/>
        <v>2.02</v>
      </c>
      <c r="AB212" s="776">
        <v>83200</v>
      </c>
      <c r="AC212" s="776">
        <f t="shared" si="155"/>
        <v>168064</v>
      </c>
      <c r="AD212" s="777">
        <f t="shared" si="156"/>
        <v>0</v>
      </c>
      <c r="AE212" s="776">
        <f t="shared" si="146"/>
        <v>168064</v>
      </c>
      <c r="AF212" s="776">
        <f t="shared" si="218"/>
        <v>2184832</v>
      </c>
      <c r="AG212" s="580">
        <v>1</v>
      </c>
      <c r="AH212" s="644">
        <f t="shared" si="157"/>
        <v>9</v>
      </c>
      <c r="AI212" s="645" t="str">
        <f t="shared" si="158"/>
        <v>Կ-1</v>
      </c>
      <c r="AJ212" s="643">
        <f t="shared" si="159"/>
        <v>2.02</v>
      </c>
      <c r="AK212" s="776">
        <v>83200</v>
      </c>
      <c r="AL212" s="776">
        <f t="shared" si="160"/>
        <v>168064</v>
      </c>
      <c r="AM212" s="777">
        <f t="shared" si="161"/>
        <v>0</v>
      </c>
      <c r="AN212" s="776">
        <f t="shared" si="219"/>
        <v>168064</v>
      </c>
      <c r="AO212" s="776">
        <f t="shared" si="220"/>
        <v>2184832</v>
      </c>
    </row>
    <row r="213" spans="1:41" s="760" customFormat="1" ht="14.25">
      <c r="A213" s="853">
        <v>171</v>
      </c>
      <c r="B213" s="903" t="s">
        <v>696</v>
      </c>
      <c r="C213" s="904" t="s">
        <v>1961</v>
      </c>
      <c r="D213" s="904" t="s">
        <v>2289</v>
      </c>
      <c r="E213" s="903" t="s">
        <v>1238</v>
      </c>
      <c r="F213" s="853">
        <v>1</v>
      </c>
      <c r="G213" s="911">
        <v>6</v>
      </c>
      <c r="H213" s="915" t="s">
        <v>86</v>
      </c>
      <c r="I213" s="912">
        <f t="shared" si="147"/>
        <v>1.96</v>
      </c>
      <c r="J213" s="913">
        <v>83200</v>
      </c>
      <c r="K213" s="914">
        <f t="shared" si="162"/>
        <v>163072</v>
      </c>
      <c r="L213" s="915">
        <v>0</v>
      </c>
      <c r="M213" s="914">
        <f t="shared" si="213"/>
        <v>163072</v>
      </c>
      <c r="N213" s="914">
        <f t="shared" si="214"/>
        <v>2119936</v>
      </c>
      <c r="O213" s="580">
        <v>1</v>
      </c>
      <c r="P213" s="644">
        <f t="shared" si="215"/>
        <v>7</v>
      </c>
      <c r="Q213" s="645" t="str">
        <f t="shared" si="148"/>
        <v>Կ-1</v>
      </c>
      <c r="R213" s="643">
        <f t="shared" si="149"/>
        <v>1.96</v>
      </c>
      <c r="S213" s="776">
        <v>83200</v>
      </c>
      <c r="T213" s="776">
        <f t="shared" si="150"/>
        <v>163072</v>
      </c>
      <c r="U213" s="777">
        <f t="shared" si="151"/>
        <v>0</v>
      </c>
      <c r="V213" s="776">
        <f t="shared" si="216"/>
        <v>163072</v>
      </c>
      <c r="W213" s="776">
        <f t="shared" si="217"/>
        <v>2119936</v>
      </c>
      <c r="X213" s="580">
        <v>1</v>
      </c>
      <c r="Y213" s="644">
        <f t="shared" si="152"/>
        <v>8</v>
      </c>
      <c r="Z213" s="645" t="str">
        <f t="shared" si="153"/>
        <v>Կ-1</v>
      </c>
      <c r="AA213" s="643">
        <f t="shared" si="154"/>
        <v>2.02</v>
      </c>
      <c r="AB213" s="776">
        <v>83200</v>
      </c>
      <c r="AC213" s="776">
        <f t="shared" si="155"/>
        <v>168064</v>
      </c>
      <c r="AD213" s="777">
        <f t="shared" si="156"/>
        <v>0</v>
      </c>
      <c r="AE213" s="776">
        <f t="shared" si="146"/>
        <v>168064</v>
      </c>
      <c r="AF213" s="776">
        <f t="shared" si="218"/>
        <v>2184832</v>
      </c>
      <c r="AG213" s="580">
        <v>1</v>
      </c>
      <c r="AH213" s="644">
        <f t="shared" si="157"/>
        <v>9</v>
      </c>
      <c r="AI213" s="645" t="str">
        <f t="shared" si="158"/>
        <v>Կ-1</v>
      </c>
      <c r="AJ213" s="643">
        <f t="shared" si="159"/>
        <v>2.02</v>
      </c>
      <c r="AK213" s="776">
        <v>83200</v>
      </c>
      <c r="AL213" s="776">
        <f t="shared" si="160"/>
        <v>168064</v>
      </c>
      <c r="AM213" s="777">
        <f t="shared" si="161"/>
        <v>0</v>
      </c>
      <c r="AN213" s="776">
        <f t="shared" si="219"/>
        <v>168064</v>
      </c>
      <c r="AO213" s="776">
        <f t="shared" si="220"/>
        <v>2184832</v>
      </c>
    </row>
    <row r="214" spans="1:41" s="760" customFormat="1" ht="17.25" customHeight="1">
      <c r="A214" s="853">
        <v>172</v>
      </c>
      <c r="B214" s="903" t="s">
        <v>808</v>
      </c>
      <c r="C214" s="904" t="s">
        <v>1960</v>
      </c>
      <c r="D214" s="904" t="s">
        <v>2361</v>
      </c>
      <c r="E214" s="903" t="s">
        <v>1238</v>
      </c>
      <c r="F214" s="853">
        <v>1</v>
      </c>
      <c r="G214" s="911">
        <v>6</v>
      </c>
      <c r="H214" s="915" t="s">
        <v>86</v>
      </c>
      <c r="I214" s="912">
        <f t="shared" si="147"/>
        <v>1.96</v>
      </c>
      <c r="J214" s="913">
        <v>83200</v>
      </c>
      <c r="K214" s="914">
        <f t="shared" si="162"/>
        <v>163072</v>
      </c>
      <c r="L214" s="915">
        <v>0</v>
      </c>
      <c r="M214" s="914">
        <f t="shared" si="213"/>
        <v>163072</v>
      </c>
      <c r="N214" s="914">
        <f t="shared" si="214"/>
        <v>2119936</v>
      </c>
      <c r="O214" s="580">
        <v>1</v>
      </c>
      <c r="P214" s="644">
        <f t="shared" si="215"/>
        <v>7</v>
      </c>
      <c r="Q214" s="645" t="str">
        <f t="shared" si="148"/>
        <v>Կ-1</v>
      </c>
      <c r="R214" s="643">
        <f t="shared" si="149"/>
        <v>1.96</v>
      </c>
      <c r="S214" s="776">
        <v>83200</v>
      </c>
      <c r="T214" s="776">
        <f t="shared" si="150"/>
        <v>163072</v>
      </c>
      <c r="U214" s="777">
        <f t="shared" si="151"/>
        <v>0</v>
      </c>
      <c r="V214" s="776">
        <f t="shared" si="216"/>
        <v>163072</v>
      </c>
      <c r="W214" s="776">
        <f t="shared" si="217"/>
        <v>2119936</v>
      </c>
      <c r="X214" s="580">
        <v>1</v>
      </c>
      <c r="Y214" s="644">
        <f t="shared" si="152"/>
        <v>8</v>
      </c>
      <c r="Z214" s="645" t="str">
        <f t="shared" si="153"/>
        <v>Կ-1</v>
      </c>
      <c r="AA214" s="643">
        <f t="shared" si="154"/>
        <v>2.02</v>
      </c>
      <c r="AB214" s="776">
        <v>83200</v>
      </c>
      <c r="AC214" s="776">
        <f t="shared" si="155"/>
        <v>168064</v>
      </c>
      <c r="AD214" s="777">
        <f t="shared" si="156"/>
        <v>0</v>
      </c>
      <c r="AE214" s="776">
        <f t="shared" si="146"/>
        <v>168064</v>
      </c>
      <c r="AF214" s="776">
        <f t="shared" si="218"/>
        <v>2184832</v>
      </c>
      <c r="AG214" s="580">
        <v>1</v>
      </c>
      <c r="AH214" s="644">
        <f t="shared" si="157"/>
        <v>9</v>
      </c>
      <c r="AI214" s="645" t="str">
        <f t="shared" si="158"/>
        <v>Կ-1</v>
      </c>
      <c r="AJ214" s="643">
        <f t="shared" si="159"/>
        <v>2.02</v>
      </c>
      <c r="AK214" s="776">
        <v>83200</v>
      </c>
      <c r="AL214" s="776">
        <f t="shared" si="160"/>
        <v>168064</v>
      </c>
      <c r="AM214" s="777">
        <f t="shared" si="161"/>
        <v>0</v>
      </c>
      <c r="AN214" s="776">
        <f t="shared" si="219"/>
        <v>168064</v>
      </c>
      <c r="AO214" s="776">
        <f t="shared" si="220"/>
        <v>2184832</v>
      </c>
    </row>
    <row r="215" spans="1:41" s="760" customFormat="1" ht="14.25">
      <c r="A215" s="853">
        <v>173</v>
      </c>
      <c r="B215" s="903" t="s">
        <v>1658</v>
      </c>
      <c r="C215" s="904" t="s">
        <v>1961</v>
      </c>
      <c r="D215" s="904" t="s">
        <v>2275</v>
      </c>
      <c r="E215" s="903" t="s">
        <v>1238</v>
      </c>
      <c r="F215" s="853">
        <v>1</v>
      </c>
      <c r="G215" s="911">
        <v>10</v>
      </c>
      <c r="H215" s="915" t="s">
        <v>86</v>
      </c>
      <c r="I215" s="912">
        <f t="shared" si="147"/>
        <v>2.08</v>
      </c>
      <c r="J215" s="913">
        <v>83200</v>
      </c>
      <c r="K215" s="914">
        <f t="shared" si="162"/>
        <v>173056</v>
      </c>
      <c r="L215" s="915">
        <v>0</v>
      </c>
      <c r="M215" s="914">
        <f t="shared" si="213"/>
        <v>173056</v>
      </c>
      <c r="N215" s="914">
        <f t="shared" si="214"/>
        <v>2249728</v>
      </c>
      <c r="O215" s="580">
        <v>1</v>
      </c>
      <c r="P215" s="644">
        <f t="shared" si="215"/>
        <v>11</v>
      </c>
      <c r="Q215" s="645" t="str">
        <f t="shared" si="148"/>
        <v>Կ-1</v>
      </c>
      <c r="R215" s="643">
        <f t="shared" si="149"/>
        <v>2.08</v>
      </c>
      <c r="S215" s="776">
        <v>83200</v>
      </c>
      <c r="T215" s="776">
        <f t="shared" si="150"/>
        <v>173056</v>
      </c>
      <c r="U215" s="777">
        <f t="shared" si="151"/>
        <v>0</v>
      </c>
      <c r="V215" s="776">
        <f t="shared" si="216"/>
        <v>173056</v>
      </c>
      <c r="W215" s="776">
        <f t="shared" si="217"/>
        <v>2249728</v>
      </c>
      <c r="X215" s="580">
        <v>1</v>
      </c>
      <c r="Y215" s="644">
        <f t="shared" si="152"/>
        <v>12</v>
      </c>
      <c r="Z215" s="645" t="str">
        <f t="shared" si="153"/>
        <v>Կ-1</v>
      </c>
      <c r="AA215" s="643">
        <f t="shared" si="154"/>
        <v>2.08</v>
      </c>
      <c r="AB215" s="776">
        <v>83200</v>
      </c>
      <c r="AC215" s="776">
        <f t="shared" si="155"/>
        <v>173056</v>
      </c>
      <c r="AD215" s="777">
        <f t="shared" si="156"/>
        <v>0</v>
      </c>
      <c r="AE215" s="776">
        <f t="shared" si="146"/>
        <v>173056</v>
      </c>
      <c r="AF215" s="776">
        <f t="shared" si="218"/>
        <v>2249728</v>
      </c>
      <c r="AG215" s="580">
        <v>1</v>
      </c>
      <c r="AH215" s="644">
        <f t="shared" si="157"/>
        <v>13</v>
      </c>
      <c r="AI215" s="645" t="str">
        <f t="shared" si="158"/>
        <v>Կ-1</v>
      </c>
      <c r="AJ215" s="643">
        <f t="shared" si="159"/>
        <v>2.14</v>
      </c>
      <c r="AK215" s="776">
        <v>83200</v>
      </c>
      <c r="AL215" s="776">
        <f t="shared" si="160"/>
        <v>178048</v>
      </c>
      <c r="AM215" s="777">
        <f t="shared" si="161"/>
        <v>0</v>
      </c>
      <c r="AN215" s="776">
        <f t="shared" si="219"/>
        <v>178048</v>
      </c>
      <c r="AO215" s="776">
        <f t="shared" si="220"/>
        <v>2314624</v>
      </c>
    </row>
    <row r="216" spans="1:41" s="760" customFormat="1" ht="14.25">
      <c r="A216" s="853">
        <v>174</v>
      </c>
      <c r="B216" s="903" t="s">
        <v>2321</v>
      </c>
      <c r="C216" s="904" t="s">
        <v>1961</v>
      </c>
      <c r="D216" s="904" t="s">
        <v>2369</v>
      </c>
      <c r="E216" s="903" t="s">
        <v>1238</v>
      </c>
      <c r="F216" s="853">
        <v>1</v>
      </c>
      <c r="G216" s="911">
        <v>3</v>
      </c>
      <c r="H216" s="915" t="s">
        <v>86</v>
      </c>
      <c r="I216" s="912">
        <f t="shared" si="147"/>
        <v>1.84</v>
      </c>
      <c r="J216" s="913">
        <v>83200</v>
      </c>
      <c r="K216" s="914">
        <f t="shared" si="162"/>
        <v>153088</v>
      </c>
      <c r="L216" s="915">
        <v>0</v>
      </c>
      <c r="M216" s="914">
        <f t="shared" si="213"/>
        <v>153088</v>
      </c>
      <c r="N216" s="914">
        <f t="shared" si="214"/>
        <v>1990144</v>
      </c>
      <c r="O216" s="580">
        <v>1</v>
      </c>
      <c r="P216" s="644">
        <f t="shared" si="215"/>
        <v>4</v>
      </c>
      <c r="Q216" s="645" t="str">
        <f t="shared" si="148"/>
        <v>Կ-1</v>
      </c>
      <c r="R216" s="643">
        <f t="shared" si="149"/>
        <v>1.9</v>
      </c>
      <c r="S216" s="776">
        <v>83200</v>
      </c>
      <c r="T216" s="776">
        <f t="shared" si="150"/>
        <v>158080</v>
      </c>
      <c r="U216" s="777">
        <f t="shared" si="151"/>
        <v>0</v>
      </c>
      <c r="V216" s="776">
        <f t="shared" si="216"/>
        <v>158080</v>
      </c>
      <c r="W216" s="776">
        <f t="shared" si="217"/>
        <v>2055040</v>
      </c>
      <c r="X216" s="580">
        <v>1</v>
      </c>
      <c r="Y216" s="644">
        <f t="shared" si="152"/>
        <v>5</v>
      </c>
      <c r="Z216" s="645" t="str">
        <f t="shared" si="153"/>
        <v>Կ-1</v>
      </c>
      <c r="AA216" s="643">
        <f t="shared" si="154"/>
        <v>1.9</v>
      </c>
      <c r="AB216" s="776">
        <v>83200</v>
      </c>
      <c r="AC216" s="776">
        <f t="shared" si="155"/>
        <v>158080</v>
      </c>
      <c r="AD216" s="777">
        <f t="shared" si="156"/>
        <v>0</v>
      </c>
      <c r="AE216" s="776">
        <f t="shared" si="146"/>
        <v>158080</v>
      </c>
      <c r="AF216" s="776">
        <f t="shared" si="218"/>
        <v>2055040</v>
      </c>
      <c r="AG216" s="580">
        <v>1</v>
      </c>
      <c r="AH216" s="644">
        <f t="shared" si="157"/>
        <v>6</v>
      </c>
      <c r="AI216" s="645" t="str">
        <f t="shared" si="158"/>
        <v>Կ-1</v>
      </c>
      <c r="AJ216" s="643">
        <f t="shared" si="159"/>
        <v>1.96</v>
      </c>
      <c r="AK216" s="776">
        <v>83200</v>
      </c>
      <c r="AL216" s="776">
        <f t="shared" si="160"/>
        <v>163072</v>
      </c>
      <c r="AM216" s="777">
        <f t="shared" si="161"/>
        <v>0</v>
      </c>
      <c r="AN216" s="776">
        <f t="shared" si="219"/>
        <v>163072</v>
      </c>
      <c r="AO216" s="776">
        <f t="shared" si="220"/>
        <v>2119936</v>
      </c>
    </row>
    <row r="217" spans="1:41" s="760" customFormat="1" ht="14.25">
      <c r="A217" s="853">
        <v>175</v>
      </c>
      <c r="B217" s="903" t="s">
        <v>697</v>
      </c>
      <c r="C217" s="904" t="s">
        <v>1960</v>
      </c>
      <c r="D217" s="904" t="s">
        <v>2299</v>
      </c>
      <c r="E217" s="903" t="s">
        <v>1238</v>
      </c>
      <c r="F217" s="853">
        <v>1</v>
      </c>
      <c r="G217" s="911">
        <v>6</v>
      </c>
      <c r="H217" s="915" t="s">
        <v>86</v>
      </c>
      <c r="I217" s="912">
        <f t="shared" si="147"/>
        <v>1.96</v>
      </c>
      <c r="J217" s="913">
        <v>83200</v>
      </c>
      <c r="K217" s="914">
        <f t="shared" si="162"/>
        <v>163072</v>
      </c>
      <c r="L217" s="915">
        <v>0</v>
      </c>
      <c r="M217" s="914">
        <f t="shared" si="213"/>
        <v>163072</v>
      </c>
      <c r="N217" s="914">
        <f t="shared" si="214"/>
        <v>2119936</v>
      </c>
      <c r="O217" s="580">
        <v>1</v>
      </c>
      <c r="P217" s="644">
        <f t="shared" si="215"/>
        <v>7</v>
      </c>
      <c r="Q217" s="645" t="str">
        <f t="shared" si="148"/>
        <v>Կ-1</v>
      </c>
      <c r="R217" s="643">
        <f t="shared" si="149"/>
        <v>1.96</v>
      </c>
      <c r="S217" s="776">
        <v>83200</v>
      </c>
      <c r="T217" s="776">
        <f t="shared" si="150"/>
        <v>163072</v>
      </c>
      <c r="U217" s="777">
        <f t="shared" si="151"/>
        <v>0</v>
      </c>
      <c r="V217" s="776">
        <f t="shared" si="216"/>
        <v>163072</v>
      </c>
      <c r="W217" s="776">
        <f t="shared" si="217"/>
        <v>2119936</v>
      </c>
      <c r="X217" s="580">
        <v>1</v>
      </c>
      <c r="Y217" s="644">
        <f t="shared" si="152"/>
        <v>8</v>
      </c>
      <c r="Z217" s="645" t="str">
        <f t="shared" si="153"/>
        <v>Կ-1</v>
      </c>
      <c r="AA217" s="643">
        <f t="shared" si="154"/>
        <v>2.02</v>
      </c>
      <c r="AB217" s="776">
        <v>83200</v>
      </c>
      <c r="AC217" s="776">
        <f t="shared" si="155"/>
        <v>168064</v>
      </c>
      <c r="AD217" s="777">
        <f t="shared" si="156"/>
        <v>0</v>
      </c>
      <c r="AE217" s="776">
        <f t="shared" si="146"/>
        <v>168064</v>
      </c>
      <c r="AF217" s="776">
        <f t="shared" si="218"/>
        <v>2184832</v>
      </c>
      <c r="AG217" s="580">
        <v>1</v>
      </c>
      <c r="AH217" s="644">
        <f t="shared" si="157"/>
        <v>9</v>
      </c>
      <c r="AI217" s="645" t="str">
        <f t="shared" si="158"/>
        <v>Կ-1</v>
      </c>
      <c r="AJ217" s="643">
        <f t="shared" si="159"/>
        <v>2.02</v>
      </c>
      <c r="AK217" s="776">
        <v>83200</v>
      </c>
      <c r="AL217" s="776">
        <f t="shared" si="160"/>
        <v>168064</v>
      </c>
      <c r="AM217" s="777">
        <f t="shared" si="161"/>
        <v>0</v>
      </c>
      <c r="AN217" s="776">
        <f t="shared" si="219"/>
        <v>168064</v>
      </c>
      <c r="AO217" s="776">
        <f t="shared" si="220"/>
        <v>2184832</v>
      </c>
    </row>
    <row r="218" spans="1:41" s="760" customFormat="1" ht="14.25">
      <c r="A218" s="853">
        <v>176</v>
      </c>
      <c r="B218" s="903" t="s">
        <v>1659</v>
      </c>
      <c r="C218" s="904" t="s">
        <v>1961</v>
      </c>
      <c r="D218" s="904" t="s">
        <v>2296</v>
      </c>
      <c r="E218" s="903" t="s">
        <v>1238</v>
      </c>
      <c r="F218" s="853">
        <v>1</v>
      </c>
      <c r="G218" s="911">
        <v>6</v>
      </c>
      <c r="H218" s="915" t="s">
        <v>86</v>
      </c>
      <c r="I218" s="912">
        <f t="shared" si="147"/>
        <v>1.96</v>
      </c>
      <c r="J218" s="913">
        <v>83200</v>
      </c>
      <c r="K218" s="914">
        <f t="shared" si="162"/>
        <v>163072</v>
      </c>
      <c r="L218" s="915">
        <v>0</v>
      </c>
      <c r="M218" s="914">
        <f t="shared" si="213"/>
        <v>163072</v>
      </c>
      <c r="N218" s="914">
        <f t="shared" si="214"/>
        <v>2119936</v>
      </c>
      <c r="O218" s="580">
        <v>1</v>
      </c>
      <c r="P218" s="644">
        <f t="shared" si="215"/>
        <v>7</v>
      </c>
      <c r="Q218" s="645" t="str">
        <f t="shared" si="148"/>
        <v>Կ-1</v>
      </c>
      <c r="R218" s="643">
        <f t="shared" si="149"/>
        <v>1.96</v>
      </c>
      <c r="S218" s="776">
        <v>83200</v>
      </c>
      <c r="T218" s="776">
        <f t="shared" si="150"/>
        <v>163072</v>
      </c>
      <c r="U218" s="777">
        <f t="shared" si="151"/>
        <v>0</v>
      </c>
      <c r="V218" s="776">
        <f t="shared" si="216"/>
        <v>163072</v>
      </c>
      <c r="W218" s="776">
        <f t="shared" si="217"/>
        <v>2119936</v>
      </c>
      <c r="X218" s="580">
        <v>1</v>
      </c>
      <c r="Y218" s="644">
        <f t="shared" si="152"/>
        <v>8</v>
      </c>
      <c r="Z218" s="645" t="str">
        <f t="shared" si="153"/>
        <v>Կ-1</v>
      </c>
      <c r="AA218" s="643">
        <f t="shared" si="154"/>
        <v>2.02</v>
      </c>
      <c r="AB218" s="776">
        <v>83200</v>
      </c>
      <c r="AC218" s="776">
        <f t="shared" si="155"/>
        <v>168064</v>
      </c>
      <c r="AD218" s="777">
        <f t="shared" si="156"/>
        <v>0</v>
      </c>
      <c r="AE218" s="776">
        <f t="shared" si="146"/>
        <v>168064</v>
      </c>
      <c r="AF218" s="776">
        <f t="shared" si="218"/>
        <v>2184832</v>
      </c>
      <c r="AG218" s="580">
        <v>1</v>
      </c>
      <c r="AH218" s="644">
        <f t="shared" si="157"/>
        <v>9</v>
      </c>
      <c r="AI218" s="645" t="str">
        <f t="shared" si="158"/>
        <v>Կ-1</v>
      </c>
      <c r="AJ218" s="643">
        <f t="shared" si="159"/>
        <v>2.02</v>
      </c>
      <c r="AK218" s="776">
        <v>83200</v>
      </c>
      <c r="AL218" s="776">
        <f t="shared" si="160"/>
        <v>168064</v>
      </c>
      <c r="AM218" s="777">
        <f t="shared" si="161"/>
        <v>0</v>
      </c>
      <c r="AN218" s="776">
        <f t="shared" si="219"/>
        <v>168064</v>
      </c>
      <c r="AO218" s="776">
        <f t="shared" si="220"/>
        <v>2184832</v>
      </c>
    </row>
    <row r="219" spans="1:41" s="760" customFormat="1" ht="14.25">
      <c r="A219" s="853">
        <v>177</v>
      </c>
      <c r="B219" s="903" t="s">
        <v>1390</v>
      </c>
      <c r="C219" s="904" t="s">
        <v>1961</v>
      </c>
      <c r="D219" s="904" t="s">
        <v>2298</v>
      </c>
      <c r="E219" s="903" t="s">
        <v>1238</v>
      </c>
      <c r="F219" s="853">
        <v>1</v>
      </c>
      <c r="G219" s="911">
        <v>5</v>
      </c>
      <c r="H219" s="915" t="s">
        <v>86</v>
      </c>
      <c r="I219" s="912">
        <f t="shared" si="147"/>
        <v>1.9</v>
      </c>
      <c r="J219" s="913">
        <v>83200</v>
      </c>
      <c r="K219" s="914">
        <f t="shared" si="162"/>
        <v>158080</v>
      </c>
      <c r="L219" s="915">
        <v>0</v>
      </c>
      <c r="M219" s="914">
        <f t="shared" si="213"/>
        <v>158080</v>
      </c>
      <c r="N219" s="914">
        <f t="shared" si="214"/>
        <v>2055040</v>
      </c>
      <c r="O219" s="580">
        <v>1</v>
      </c>
      <c r="P219" s="644">
        <f t="shared" si="215"/>
        <v>6</v>
      </c>
      <c r="Q219" s="645" t="str">
        <f t="shared" si="148"/>
        <v>Կ-1</v>
      </c>
      <c r="R219" s="643">
        <f t="shared" si="149"/>
        <v>1.96</v>
      </c>
      <c r="S219" s="776">
        <v>83200</v>
      </c>
      <c r="T219" s="776">
        <f t="shared" si="150"/>
        <v>163072</v>
      </c>
      <c r="U219" s="777">
        <f t="shared" si="151"/>
        <v>0</v>
      </c>
      <c r="V219" s="776">
        <f t="shared" si="216"/>
        <v>163072</v>
      </c>
      <c r="W219" s="776">
        <f t="shared" si="217"/>
        <v>2119936</v>
      </c>
      <c r="X219" s="580">
        <v>1</v>
      </c>
      <c r="Y219" s="644">
        <f t="shared" si="152"/>
        <v>7</v>
      </c>
      <c r="Z219" s="645" t="str">
        <f t="shared" si="153"/>
        <v>Կ-1</v>
      </c>
      <c r="AA219" s="643">
        <f t="shared" si="154"/>
        <v>1.96</v>
      </c>
      <c r="AB219" s="776">
        <v>83200</v>
      </c>
      <c r="AC219" s="776">
        <f t="shared" si="155"/>
        <v>163072</v>
      </c>
      <c r="AD219" s="777">
        <f t="shared" si="156"/>
        <v>0</v>
      </c>
      <c r="AE219" s="776">
        <f t="shared" si="146"/>
        <v>163072</v>
      </c>
      <c r="AF219" s="776">
        <f t="shared" si="218"/>
        <v>2119936</v>
      </c>
      <c r="AG219" s="580">
        <v>1</v>
      </c>
      <c r="AH219" s="644">
        <f t="shared" si="157"/>
        <v>8</v>
      </c>
      <c r="AI219" s="645" t="str">
        <f t="shared" si="158"/>
        <v>Կ-1</v>
      </c>
      <c r="AJ219" s="643">
        <f t="shared" si="159"/>
        <v>2.02</v>
      </c>
      <c r="AK219" s="776">
        <v>83200</v>
      </c>
      <c r="AL219" s="776">
        <f t="shared" si="160"/>
        <v>168064</v>
      </c>
      <c r="AM219" s="777">
        <f t="shared" si="161"/>
        <v>0</v>
      </c>
      <c r="AN219" s="776">
        <f t="shared" si="219"/>
        <v>168064</v>
      </c>
      <c r="AO219" s="776">
        <f t="shared" si="220"/>
        <v>2184832</v>
      </c>
    </row>
    <row r="220" spans="1:41" s="760" customFormat="1" ht="14.25">
      <c r="A220" s="853">
        <v>178</v>
      </c>
      <c r="B220" s="903" t="s">
        <v>1631</v>
      </c>
      <c r="C220" s="904" t="s">
        <v>1961</v>
      </c>
      <c r="D220" s="904" t="s">
        <v>2304</v>
      </c>
      <c r="E220" s="903" t="s">
        <v>1238</v>
      </c>
      <c r="F220" s="853">
        <v>1</v>
      </c>
      <c r="G220" s="911">
        <v>4</v>
      </c>
      <c r="H220" s="915" t="s">
        <v>86</v>
      </c>
      <c r="I220" s="912">
        <f t="shared" si="147"/>
        <v>1.9</v>
      </c>
      <c r="J220" s="913">
        <v>83200</v>
      </c>
      <c r="K220" s="914">
        <f t="shared" si="162"/>
        <v>158080</v>
      </c>
      <c r="L220" s="915">
        <v>0</v>
      </c>
      <c r="M220" s="914">
        <f t="shared" si="213"/>
        <v>158080</v>
      </c>
      <c r="N220" s="914">
        <f t="shared" si="214"/>
        <v>2055040</v>
      </c>
      <c r="O220" s="580">
        <v>1</v>
      </c>
      <c r="P220" s="644">
        <f t="shared" si="215"/>
        <v>5</v>
      </c>
      <c r="Q220" s="645" t="str">
        <f t="shared" si="148"/>
        <v>Կ-1</v>
      </c>
      <c r="R220" s="643">
        <f t="shared" si="149"/>
        <v>1.9</v>
      </c>
      <c r="S220" s="776">
        <v>83200</v>
      </c>
      <c r="T220" s="776">
        <f t="shared" si="150"/>
        <v>158080</v>
      </c>
      <c r="U220" s="777">
        <f t="shared" si="151"/>
        <v>0</v>
      </c>
      <c r="V220" s="776">
        <f t="shared" si="216"/>
        <v>158080</v>
      </c>
      <c r="W220" s="776">
        <f t="shared" si="217"/>
        <v>2055040</v>
      </c>
      <c r="X220" s="580">
        <v>1</v>
      </c>
      <c r="Y220" s="644">
        <f t="shared" si="152"/>
        <v>6</v>
      </c>
      <c r="Z220" s="645" t="str">
        <f t="shared" si="153"/>
        <v>Կ-1</v>
      </c>
      <c r="AA220" s="643">
        <f t="shared" si="154"/>
        <v>1.96</v>
      </c>
      <c r="AB220" s="776">
        <v>83200</v>
      </c>
      <c r="AC220" s="776">
        <f t="shared" si="155"/>
        <v>163072</v>
      </c>
      <c r="AD220" s="777">
        <f t="shared" si="156"/>
        <v>0</v>
      </c>
      <c r="AE220" s="776">
        <f t="shared" si="146"/>
        <v>163072</v>
      </c>
      <c r="AF220" s="776">
        <f t="shared" si="218"/>
        <v>2119936</v>
      </c>
      <c r="AG220" s="580">
        <v>1</v>
      </c>
      <c r="AH220" s="644">
        <f t="shared" si="157"/>
        <v>7</v>
      </c>
      <c r="AI220" s="645" t="str">
        <f t="shared" si="158"/>
        <v>Կ-1</v>
      </c>
      <c r="AJ220" s="643">
        <f t="shared" si="159"/>
        <v>1.96</v>
      </c>
      <c r="AK220" s="776">
        <v>83200</v>
      </c>
      <c r="AL220" s="776">
        <f t="shared" si="160"/>
        <v>163072</v>
      </c>
      <c r="AM220" s="777">
        <f t="shared" si="161"/>
        <v>0</v>
      </c>
      <c r="AN220" s="776">
        <f t="shared" si="219"/>
        <v>163072</v>
      </c>
      <c r="AO220" s="776">
        <f t="shared" si="220"/>
        <v>2119936</v>
      </c>
    </row>
    <row r="221" spans="1:41" s="760" customFormat="1" ht="14.25">
      <c r="A221" s="853">
        <v>179</v>
      </c>
      <c r="B221" s="903" t="s">
        <v>1637</v>
      </c>
      <c r="C221" s="904" t="s">
        <v>1961</v>
      </c>
      <c r="D221" s="904" t="s">
        <v>2284</v>
      </c>
      <c r="E221" s="903" t="s">
        <v>1238</v>
      </c>
      <c r="F221" s="853">
        <v>1</v>
      </c>
      <c r="G221" s="911">
        <v>8</v>
      </c>
      <c r="H221" s="915" t="s">
        <v>86</v>
      </c>
      <c r="I221" s="912">
        <f t="shared" si="147"/>
        <v>2.02</v>
      </c>
      <c r="J221" s="913">
        <v>83200</v>
      </c>
      <c r="K221" s="914">
        <f t="shared" si="162"/>
        <v>168064</v>
      </c>
      <c r="L221" s="915">
        <v>0</v>
      </c>
      <c r="M221" s="914">
        <f t="shared" si="213"/>
        <v>168064</v>
      </c>
      <c r="N221" s="914">
        <f t="shared" si="214"/>
        <v>2184832</v>
      </c>
      <c r="O221" s="580">
        <v>1</v>
      </c>
      <c r="P221" s="644">
        <f t="shared" si="215"/>
        <v>9</v>
      </c>
      <c r="Q221" s="645" t="str">
        <f t="shared" si="148"/>
        <v>Կ-1</v>
      </c>
      <c r="R221" s="643">
        <f t="shared" si="149"/>
        <v>2.02</v>
      </c>
      <c r="S221" s="776">
        <v>83200</v>
      </c>
      <c r="T221" s="776">
        <f t="shared" si="150"/>
        <v>168064</v>
      </c>
      <c r="U221" s="777">
        <f t="shared" si="151"/>
        <v>0</v>
      </c>
      <c r="V221" s="776">
        <f t="shared" si="216"/>
        <v>168064</v>
      </c>
      <c r="W221" s="776">
        <f t="shared" si="217"/>
        <v>2184832</v>
      </c>
      <c r="X221" s="580">
        <v>1</v>
      </c>
      <c r="Y221" s="644">
        <f t="shared" si="152"/>
        <v>10</v>
      </c>
      <c r="Z221" s="645" t="str">
        <f t="shared" si="153"/>
        <v>Կ-1</v>
      </c>
      <c r="AA221" s="643">
        <f t="shared" si="154"/>
        <v>2.08</v>
      </c>
      <c r="AB221" s="776">
        <v>83200</v>
      </c>
      <c r="AC221" s="776">
        <f t="shared" si="155"/>
        <v>173056</v>
      </c>
      <c r="AD221" s="777">
        <f t="shared" si="156"/>
        <v>0</v>
      </c>
      <c r="AE221" s="776">
        <f t="shared" si="146"/>
        <v>173056</v>
      </c>
      <c r="AF221" s="776">
        <f t="shared" si="218"/>
        <v>2249728</v>
      </c>
      <c r="AG221" s="580">
        <v>1</v>
      </c>
      <c r="AH221" s="644">
        <f t="shared" si="157"/>
        <v>11</v>
      </c>
      <c r="AI221" s="645" t="str">
        <f t="shared" si="158"/>
        <v>Կ-1</v>
      </c>
      <c r="AJ221" s="643">
        <f t="shared" si="159"/>
        <v>2.08</v>
      </c>
      <c r="AK221" s="776">
        <v>83200</v>
      </c>
      <c r="AL221" s="776">
        <f t="shared" si="160"/>
        <v>173056</v>
      </c>
      <c r="AM221" s="777">
        <f t="shared" si="161"/>
        <v>0</v>
      </c>
      <c r="AN221" s="776">
        <f t="shared" si="219"/>
        <v>173056</v>
      </c>
      <c r="AO221" s="776">
        <f t="shared" si="220"/>
        <v>2249728</v>
      </c>
    </row>
    <row r="222" spans="1:41" s="760" customFormat="1" ht="18.75" customHeight="1">
      <c r="A222" s="853">
        <v>180</v>
      </c>
      <c r="B222" s="903" t="s">
        <v>2322</v>
      </c>
      <c r="C222" s="904" t="s">
        <v>1961</v>
      </c>
      <c r="D222" s="904" t="s">
        <v>2360</v>
      </c>
      <c r="E222" s="903" t="s">
        <v>1238</v>
      </c>
      <c r="F222" s="853">
        <v>1</v>
      </c>
      <c r="G222" s="911">
        <v>3</v>
      </c>
      <c r="H222" s="915" t="s">
        <v>86</v>
      </c>
      <c r="I222" s="912">
        <f t="shared" si="147"/>
        <v>1.84</v>
      </c>
      <c r="J222" s="913">
        <v>83200</v>
      </c>
      <c r="K222" s="914">
        <f t="shared" si="162"/>
        <v>153088</v>
      </c>
      <c r="L222" s="915">
        <v>0</v>
      </c>
      <c r="M222" s="914">
        <f t="shared" si="213"/>
        <v>153088</v>
      </c>
      <c r="N222" s="914">
        <f t="shared" si="214"/>
        <v>1990144</v>
      </c>
      <c r="O222" s="580">
        <v>1</v>
      </c>
      <c r="P222" s="644">
        <f t="shared" si="215"/>
        <v>4</v>
      </c>
      <c r="Q222" s="645" t="str">
        <f t="shared" si="148"/>
        <v>Կ-1</v>
      </c>
      <c r="R222" s="643">
        <f t="shared" si="149"/>
        <v>1.9</v>
      </c>
      <c r="S222" s="776">
        <v>83200</v>
      </c>
      <c r="T222" s="776">
        <f t="shared" si="150"/>
        <v>158080</v>
      </c>
      <c r="U222" s="777">
        <f t="shared" si="151"/>
        <v>0</v>
      </c>
      <c r="V222" s="776">
        <f t="shared" si="216"/>
        <v>158080</v>
      </c>
      <c r="W222" s="776">
        <f t="shared" si="217"/>
        <v>2055040</v>
      </c>
      <c r="X222" s="580">
        <v>1</v>
      </c>
      <c r="Y222" s="644">
        <f t="shared" si="152"/>
        <v>5</v>
      </c>
      <c r="Z222" s="645" t="str">
        <f t="shared" si="153"/>
        <v>Կ-1</v>
      </c>
      <c r="AA222" s="643">
        <f t="shared" si="154"/>
        <v>1.9</v>
      </c>
      <c r="AB222" s="776">
        <v>83200</v>
      </c>
      <c r="AC222" s="776">
        <f t="shared" si="155"/>
        <v>158080</v>
      </c>
      <c r="AD222" s="777">
        <f t="shared" si="156"/>
        <v>0</v>
      </c>
      <c r="AE222" s="776">
        <f t="shared" si="146"/>
        <v>158080</v>
      </c>
      <c r="AF222" s="776">
        <f t="shared" si="218"/>
        <v>2055040</v>
      </c>
      <c r="AG222" s="580">
        <v>1</v>
      </c>
      <c r="AH222" s="644">
        <f t="shared" si="157"/>
        <v>6</v>
      </c>
      <c r="AI222" s="645" t="str">
        <f t="shared" si="158"/>
        <v>Կ-1</v>
      </c>
      <c r="AJ222" s="643">
        <f t="shared" si="159"/>
        <v>1.96</v>
      </c>
      <c r="AK222" s="776">
        <v>83200</v>
      </c>
      <c r="AL222" s="776">
        <f t="shared" si="160"/>
        <v>163072</v>
      </c>
      <c r="AM222" s="777">
        <f t="shared" si="161"/>
        <v>0</v>
      </c>
      <c r="AN222" s="776">
        <f t="shared" si="219"/>
        <v>163072</v>
      </c>
      <c r="AO222" s="776">
        <f t="shared" si="220"/>
        <v>2119936</v>
      </c>
    </row>
    <row r="223" spans="1:41" s="760" customFormat="1" ht="14.25">
      <c r="A223" s="853">
        <v>181</v>
      </c>
      <c r="B223" s="903" t="s">
        <v>2323</v>
      </c>
      <c r="C223" s="904" t="s">
        <v>1961</v>
      </c>
      <c r="D223" s="904" t="s">
        <v>2286</v>
      </c>
      <c r="E223" s="903" t="s">
        <v>1238</v>
      </c>
      <c r="F223" s="853">
        <v>1</v>
      </c>
      <c r="G223" s="911">
        <v>3</v>
      </c>
      <c r="H223" s="915" t="s">
        <v>86</v>
      </c>
      <c r="I223" s="912">
        <f t="shared" si="147"/>
        <v>1.84</v>
      </c>
      <c r="J223" s="913">
        <v>83200</v>
      </c>
      <c r="K223" s="914">
        <f t="shared" si="162"/>
        <v>153088</v>
      </c>
      <c r="L223" s="915">
        <v>0</v>
      </c>
      <c r="M223" s="914">
        <f t="shared" si="213"/>
        <v>153088</v>
      </c>
      <c r="N223" s="914">
        <f t="shared" si="214"/>
        <v>1990144</v>
      </c>
      <c r="O223" s="580">
        <v>1</v>
      </c>
      <c r="P223" s="644">
        <f t="shared" si="215"/>
        <v>4</v>
      </c>
      <c r="Q223" s="645" t="str">
        <f t="shared" si="148"/>
        <v>Կ-1</v>
      </c>
      <c r="R223" s="643">
        <f t="shared" si="149"/>
        <v>1.9</v>
      </c>
      <c r="S223" s="776">
        <v>83200</v>
      </c>
      <c r="T223" s="776">
        <f t="shared" si="150"/>
        <v>158080</v>
      </c>
      <c r="U223" s="777">
        <f t="shared" si="151"/>
        <v>0</v>
      </c>
      <c r="V223" s="776">
        <f t="shared" si="216"/>
        <v>158080</v>
      </c>
      <c r="W223" s="776">
        <f t="shared" si="217"/>
        <v>2055040</v>
      </c>
      <c r="X223" s="580">
        <v>1</v>
      </c>
      <c r="Y223" s="644">
        <f t="shared" si="152"/>
        <v>5</v>
      </c>
      <c r="Z223" s="645" t="str">
        <f t="shared" si="153"/>
        <v>Կ-1</v>
      </c>
      <c r="AA223" s="643">
        <f t="shared" si="154"/>
        <v>1.9</v>
      </c>
      <c r="AB223" s="776">
        <v>83200</v>
      </c>
      <c r="AC223" s="776">
        <f t="shared" si="155"/>
        <v>158080</v>
      </c>
      <c r="AD223" s="777">
        <f t="shared" si="156"/>
        <v>0</v>
      </c>
      <c r="AE223" s="776">
        <f t="shared" si="146"/>
        <v>158080</v>
      </c>
      <c r="AF223" s="776">
        <f t="shared" si="218"/>
        <v>2055040</v>
      </c>
      <c r="AG223" s="580">
        <v>1</v>
      </c>
      <c r="AH223" s="644">
        <f t="shared" si="157"/>
        <v>6</v>
      </c>
      <c r="AI223" s="645" t="str">
        <f t="shared" si="158"/>
        <v>Կ-1</v>
      </c>
      <c r="AJ223" s="643">
        <f t="shared" si="159"/>
        <v>1.96</v>
      </c>
      <c r="AK223" s="776">
        <v>83200</v>
      </c>
      <c r="AL223" s="776">
        <f t="shared" si="160"/>
        <v>163072</v>
      </c>
      <c r="AM223" s="777">
        <f t="shared" si="161"/>
        <v>0</v>
      </c>
      <c r="AN223" s="776">
        <f t="shared" si="219"/>
        <v>163072</v>
      </c>
      <c r="AO223" s="776">
        <f t="shared" si="220"/>
        <v>2119936</v>
      </c>
    </row>
    <row r="224" spans="1:41" s="760" customFormat="1" ht="14.25">
      <c r="A224" s="853">
        <v>182</v>
      </c>
      <c r="B224" s="903" t="s">
        <v>1633</v>
      </c>
      <c r="C224" s="904" t="s">
        <v>1960</v>
      </c>
      <c r="D224" s="904" t="s">
        <v>2287</v>
      </c>
      <c r="E224" s="903" t="s">
        <v>1238</v>
      </c>
      <c r="F224" s="853">
        <v>1</v>
      </c>
      <c r="G224" s="911">
        <v>9</v>
      </c>
      <c r="H224" s="915" t="s">
        <v>86</v>
      </c>
      <c r="I224" s="912">
        <f t="shared" si="147"/>
        <v>2.02</v>
      </c>
      <c r="J224" s="913">
        <v>83200</v>
      </c>
      <c r="K224" s="914">
        <f t="shared" si="162"/>
        <v>168064</v>
      </c>
      <c r="L224" s="915">
        <v>0</v>
      </c>
      <c r="M224" s="914">
        <f t="shared" si="213"/>
        <v>168064</v>
      </c>
      <c r="N224" s="914">
        <f t="shared" si="214"/>
        <v>2184832</v>
      </c>
      <c r="O224" s="580">
        <v>1</v>
      </c>
      <c r="P224" s="644">
        <f t="shared" si="215"/>
        <v>10</v>
      </c>
      <c r="Q224" s="645" t="str">
        <f t="shared" si="148"/>
        <v>Կ-1</v>
      </c>
      <c r="R224" s="643">
        <f t="shared" si="149"/>
        <v>2.08</v>
      </c>
      <c r="S224" s="776">
        <v>83200</v>
      </c>
      <c r="T224" s="776">
        <f t="shared" si="150"/>
        <v>173056</v>
      </c>
      <c r="U224" s="777">
        <f t="shared" si="151"/>
        <v>0</v>
      </c>
      <c r="V224" s="776">
        <f t="shared" si="216"/>
        <v>173056</v>
      </c>
      <c r="W224" s="776">
        <f t="shared" si="217"/>
        <v>2249728</v>
      </c>
      <c r="X224" s="580">
        <v>1</v>
      </c>
      <c r="Y224" s="644">
        <f t="shared" si="152"/>
        <v>11</v>
      </c>
      <c r="Z224" s="645" t="str">
        <f t="shared" si="153"/>
        <v>Կ-1</v>
      </c>
      <c r="AA224" s="643">
        <f t="shared" si="154"/>
        <v>2.08</v>
      </c>
      <c r="AB224" s="776">
        <v>83200</v>
      </c>
      <c r="AC224" s="776">
        <f t="shared" si="155"/>
        <v>173056</v>
      </c>
      <c r="AD224" s="777">
        <f t="shared" si="156"/>
        <v>0</v>
      </c>
      <c r="AE224" s="776">
        <f t="shared" si="146"/>
        <v>173056</v>
      </c>
      <c r="AF224" s="776">
        <f t="shared" si="218"/>
        <v>2249728</v>
      </c>
      <c r="AG224" s="580">
        <v>1</v>
      </c>
      <c r="AH224" s="644">
        <f t="shared" si="157"/>
        <v>12</v>
      </c>
      <c r="AI224" s="645" t="str">
        <f t="shared" si="158"/>
        <v>Կ-1</v>
      </c>
      <c r="AJ224" s="643">
        <f t="shared" si="159"/>
        <v>2.08</v>
      </c>
      <c r="AK224" s="776">
        <v>83200</v>
      </c>
      <c r="AL224" s="776">
        <f t="shared" si="160"/>
        <v>173056</v>
      </c>
      <c r="AM224" s="777">
        <f t="shared" si="161"/>
        <v>0</v>
      </c>
      <c r="AN224" s="776">
        <f t="shared" si="219"/>
        <v>173056</v>
      </c>
      <c r="AO224" s="776">
        <f t="shared" si="220"/>
        <v>2249728</v>
      </c>
    </row>
    <row r="225" spans="1:41" s="760" customFormat="1" ht="14.25">
      <c r="A225" s="853">
        <v>183</v>
      </c>
      <c r="B225" s="903" t="s">
        <v>3300</v>
      </c>
      <c r="C225" s="904" t="s">
        <v>1961</v>
      </c>
      <c r="D225" s="904" t="s">
        <v>2366</v>
      </c>
      <c r="E225" s="903" t="s">
        <v>1238</v>
      </c>
      <c r="F225" s="853">
        <v>1</v>
      </c>
      <c r="G225" s="911">
        <v>1</v>
      </c>
      <c r="H225" s="915" t="s">
        <v>86</v>
      </c>
      <c r="I225" s="912">
        <f>IF(F225&lt;1,0,IF(H225="Բ-1",IF(G225=0,6.94,IF(G225=1,7.17,IF(G225=2,7.41,IF(G225=3,7.66,IF(OR(G225=5,G225=4),7.92,IF(OR(G225=6,G225=7),8.18,IF(OR(G225=8,G225=9),8.46,IF(OR(G225=10,G225=11,G225=12),8.74,IF(OR(G225=13,G225=14,G225=15),9.03,IF(OR(G225=16,G225=17,G225=18),9.33,9.65)))))))))),IF(H225="Բ-2", IF(G225=0,5.71,IF(G225=1,5.89,IF(G225=2,6.09,IF(G225=3,6.29,IF(OR(G225=5,G225=4),6.5,IF(OR(G225=6,G225=7),6.72,IF(OR(G225=8,G225=9),6.94,IF(OR(G225=10,G225=11,G225=12),7.17,IF(OR(G225=13,G225=14,G225=15),7.41,IF(OR(G225=16,G225=17,G225=18),7.65,7.91)))))))))), IF(H225="Գ-1", IF(G225=0,4.7,IF(G225=1,4.86,IF(G225=2,5.01,IF(G225=3,5.18,IF(OR(G225=5,G225=4),5.35,IF(OR(G225=6,G225=7),5.52,IF(OR(G225=8,G225=9),5.71,IF(OR(G225=10,G225=11,G225=12),5.89,IF(OR(G225=13,G225=14,G225=15),6.09,IF(OR(G225=16,G225=17,G225=18),6.29,6.49)))))))))), IF(H225="Գ-2", IF(G225=0,3.88,IF(G225=1,4.01,IF(G225=2,4.14,IF(G225=3,4.27,IF(OR(G225=5,G225=4),4.41,IF(OR(G225=6,G225=7),4.55,IF(OR(G225=8,G225=9),4.7,IF(OR(G225=10,G225=11,G225=12),4.85,IF(OR(G225=13,G225=14,G225=15),5.01,IF(OR(G225=16,G225=17,G225=18),5.17,5.34)))))))))), IF(H225="Գ-3", IF(G225=0,3.21,IF(G225=1,3.31,IF(G225=2,3.42,IF(G225=3,3.53,IF(OR(G225=5,G225=4),3.64,IF(OR(G225=6,G225=7),3.76,IF(OR(G225=8,G225=9),3.88,IF(OR(G225=10,G225=11,G225=12),4.01,IF(OR(G225=13,G225=14,G225=15),4.13,IF(OR(G225=16,G225=17,G225=18),4.27,4.4)))))))))), IF(H225="Ա-1", IF(G225=0,2.66,IF(G225=1,2.75,IF(G225=2,2.83,IF(G225=3,2.92,IF(OR(G225=5,G225=4),3.02,IF(OR(G225=6,G225=7),3.11,IF(OR(G225=8,G225=9),3.21,IF(OR(G225=10,G225=11,G225=12),3.31,IF(OR(G225=13,G225=14,G225=15),3.42,IF(OR(G225=16,G225=17,G225=18),3.53,3.64)))))))))), IF(H225="Ա-2", IF(G225=0,2.28,IF(G225=1,2.35,IF(G225=2,2.43,IF(G225=3,2.5,IF(OR(G225=5,G225=4),2.58,IF(OR(G225=6,G225=7),2.66,IF(OR(G225=8,G225=9),2.75,IF(OR(G225=10,G225=11,G225=12),2.83,IF(OR(G225=13,G225=14,G225=15),2.92,IF(OR(G225=16,G225=17,G225=18),3.01,3.11)))))))))),IF(H225="Ա-3", IF(G225=0,1.96,IF(G225=1,2.02,IF(G225=2,2.08,IF(G225=3,2.15,IF(OR(G225=5,G225=4),2.21,IF(OR(G225=6,G225=7),2.28,IF(OR(G225=8,G225=9),2.35,IF(OR(G225=10,G225=11,G225=12),2.42,IF(OR(G225=13,G225=14,G225=15),2.5,IF(OR(G225=16,G225=17,G225=18),2.58,2.66)))))))))), IF(H225="Կ-1", IF(G225=0,1.68,IF(G225=1,1.73,IF(G225=2,1.79,IF(G225=3,1.84,IF(OR(G225=5,G225=4),1.9,IF(OR(G225=6,G225=7),1.96,IF(OR(G225=8,G225=9),2.02,IF(OR(G225=10,G225=11,G225=12),2.08,IF(OR(G225=13,G225=14,G225=15),2.14,IF(OR(G225=16,G225=17,G225=18),2.21,2.28)))))))))), IF(H225="Կ-2", IF(G225=0,1.45,IF(G225=1,1.49,IF(G225=2,1.54,IF(G225=3,1.59,IF(OR(G225=5,G225=4),1.63,IF(OR(G225=6,G225=7),1.68,IF(OR(G225=8,G225=9),1.73,IF(OR(G225=10,G225=11,G225=12),1.79,IF(OR(G225=13,G225=14,G225=15),1.84,IF(OR(G225=16,G225=17,G225=18),1.9,1.95)))))))))),IF(H225="Կ-3", IF(G225=0,1.25,IF(G225=1,1.29,IF(G225=2,1.33,IF(G225=3,1.37,IF(OR(G225=5,G225=4),1.41,IF(OR(G225=6,G225=7),1.45,IF(OR(G225=8,G225=9),1.49,IF(OR(G225=10,G225=11,G225=12),1.54,IF(OR(G225=13,G225=14,G225=15),1.58,IF(OR(G225=16,G225=17,G225=18),1.63,1.68)))))))))), "Error"))))))))))))</f>
        <v>1.73</v>
      </c>
      <c r="J225" s="913">
        <v>83200</v>
      </c>
      <c r="K225" s="914">
        <f>+J225*I225</f>
        <v>143936</v>
      </c>
      <c r="L225" s="915">
        <v>0</v>
      </c>
      <c r="M225" s="914">
        <f t="shared" si="213"/>
        <v>143936</v>
      </c>
      <c r="N225" s="914">
        <f t="shared" si="214"/>
        <v>1871168</v>
      </c>
      <c r="O225" s="580">
        <v>1</v>
      </c>
      <c r="P225" s="644">
        <f t="shared" si="215"/>
        <v>2</v>
      </c>
      <c r="Q225" s="645" t="str">
        <f>+H225</f>
        <v>Կ-1</v>
      </c>
      <c r="R225" s="643">
        <f>IF(O225&lt;1,0,IF(Q225="Բ-1",IF(P225=0,6.94,IF(P225=1,7.17,IF(P225=2,7.41,IF(P225=3,7.66,IF(OR(P225=5,P225=4),7.92,IF(OR(P225=6,P225=7),8.18,IF(OR(P225=8,P225=9),8.46,IF(OR(P225=10,P225=11,P225=12),8.74,IF(OR(P225=13,P225=14,P225=15),9.03,IF(OR(P225=16,P225=17,P225=18),9.33,9.65)))))))))),IF(Q225="Բ-2", IF(P225=0,5.71,IF(P225=1,5.89,IF(P225=2,6.09,IF(P225=3,6.29,IF(OR(P225=5,P225=4),6.5,IF(OR(P225=6,P225=7),6.72,IF(OR(P225=8,P225=9),6.94,IF(OR(P225=10,P225=11,P225=12),7.17,IF(OR(P225=13,P225=14,P225=15),7.41,IF(OR(P225=16,P225=17,P225=18),7.65,7.91)))))))))), IF(Q225="Գ-1", IF(P225=0,4.7,IF(P225=1,4.86,IF(P225=2,5.01,IF(P225=3,5.18,IF(OR(P225=5,P225=4),5.35,IF(OR(P225=6,P225=7),5.52,IF(OR(P225=8,P225=9),5.71,IF(OR(P225=10,P225=11,P225=12),5.89,IF(OR(P225=13,P225=14,P225=15),6.09,IF(OR(P225=16,P225=17,P225=18),6.29,6.49)))))))))), IF(Q225="Գ-2", IF(P225=0,3.88,IF(P225=1,4.01,IF(P225=2,4.14,IF(P225=3,4.27,IF(OR(P225=5,P225=4),4.41,IF(OR(P225=6,P225=7),4.55,IF(OR(P225=8,P225=9),4.7,IF(OR(P225=10,P225=11,P225=12),4.85,IF(OR(P225=13,P225=14,P225=15),5.01,IF(OR(P225=16,P225=17,P225=18),5.17,5.34)))))))))), IF(Q225="Գ-3", IF(P225=0,3.21,IF(P225=1,3.31,IF(P225=2,3.42,IF(P225=3,3.53,IF(OR(P225=5,P225=4),3.64,IF(OR(P225=6,P225=7),3.76,IF(OR(P225=8,P225=9),3.88,IF(OR(P225=10,P225=11,P225=12),4.01,IF(OR(P225=13,P225=14,P225=15),4.13,IF(OR(P225=16,P225=17,P225=18),4.27,4.4)))))))))), IF(Q225="Ա-1", IF(P225=0,2.66,IF(P225=1,2.75,IF(P225=2,2.83,IF(P225=3,2.92,IF(OR(P225=5,P225=4),3.02,IF(OR(P225=6,P225=7),3.11,IF(OR(P225=8,P225=9),3.21,IF(OR(P225=10,P225=11,P225=12),3.31,IF(OR(P225=13,P225=14,P225=15),3.42,IF(OR(P225=16,P225=17,P225=18),3.53,3.64)))))))))), IF(Q225="Ա-2", IF(P225=0,2.28,IF(P225=1,2.35,IF(P225=2,2.43,IF(P225=3,2.5,IF(OR(P225=5,P225=4),2.58,IF(OR(P225=6,P225=7),2.66,IF(OR(P225=8,P225=9),2.75,IF(OR(P225=10,P225=11,P225=12),2.83,IF(OR(P225=13,P225=14,P225=15),2.92,IF(OR(P225=16,P225=17,P225=18),3.01,3.11)))))))))),IF(Q225="Ա-3", IF(P225=0,1.96,IF(P225=1,2.02,IF(P225=2,2.08,IF(P225=3,2.15,IF(OR(P225=5,P225=4),2.21,IF(OR(P225=6,P225=7),2.28,IF(OR(P225=8,P225=9),2.35,IF(OR(P225=10,P225=11,P225=12),2.42,IF(OR(P225=13,P225=14,P225=15),2.5,IF(OR(P225=16,P225=17,P225=18),2.58,2.66)))))))))), IF(Q225="Կ-1", IF(P225=0,1.68,IF(P225=1,1.73,IF(P225=2,1.79,IF(P225=3,1.84,IF(OR(P225=5,P225=4),1.9,IF(OR(P225=6,P225=7),1.96,IF(OR(P225=8,P225=9),2.02,IF(OR(P225=10,P225=11,P225=12),2.08,IF(OR(P225=13,P225=14,P225=15),2.14,IF(OR(P225=16,P225=17,P225=18),2.21,2.28)))))))))), IF(Q225="Կ-2", IF(P225=0,1.45,IF(P225=1,1.49,IF(P225=2,1.54,IF(P225=3,1.59,IF(OR(P225=5,P225=4),1.63,IF(OR(P225=6,P225=7),1.68,IF(OR(P225=8,P225=9),1.73,IF(OR(P225=10,P225=11,P225=12),1.79,IF(OR(P225=13,P225=14,P225=15),1.84,IF(OR(P225=16,P225=17,P225=18),1.9,1.95)))))))))),IF(Q225="Կ-3", IF(P225=0,1.25,IF(P225=1,1.29,IF(P225=2,1.33,IF(P225=3,1.37,IF(OR(P225=5,P225=4),1.41,IF(OR(P225=6,P225=7),1.45,IF(OR(P225=8,P225=9),1.49,IF(OR(P225=10,P225=11,P225=12),1.54,IF(OR(P225=13,P225=14,P225=15),1.58,IF(OR(P225=16,P225=17,P225=18),1.63,1.68)))))))))), "Error"))))))))))))</f>
        <v>1.79</v>
      </c>
      <c r="S225" s="776">
        <v>83200</v>
      </c>
      <c r="T225" s="776">
        <f>+S225*R225</f>
        <v>148928</v>
      </c>
      <c r="U225" s="777">
        <f>+L225</f>
        <v>0</v>
      </c>
      <c r="V225" s="776">
        <f t="shared" si="216"/>
        <v>148928</v>
      </c>
      <c r="W225" s="776">
        <f t="shared" si="217"/>
        <v>1936064</v>
      </c>
      <c r="X225" s="580">
        <v>1</v>
      </c>
      <c r="Y225" s="644">
        <f>+P225+1</f>
        <v>3</v>
      </c>
      <c r="Z225" s="645" t="str">
        <f>+Q225</f>
        <v>Կ-1</v>
      </c>
      <c r="AA225" s="643">
        <f>IF(X225&lt;1,0,IF(Z225="Բ-1",IF(Y225=0,6.94,IF(Y225=1,7.17,IF(Y225=2,7.41,IF(Y225=3,7.66,IF(OR(Y225=5,Y225=4),7.92,IF(OR(Y225=6,Y225=7),8.18,IF(OR(Y225=8,Y225=9),8.46,IF(OR(Y225=10,Y225=11,Y225=12),8.74,IF(OR(Y225=13,Y225=14,Y225=15),9.03,IF(OR(Y225=16,Y225=17,Y225=18),9.33,9.65)))))))))),IF(Z225="Բ-2", IF(Y225=0,5.71,IF(Y225=1,5.89,IF(Y225=2,6.09,IF(Y225=3,6.29,IF(OR(Y225=5,Y225=4),6.5,IF(OR(Y225=6,Y225=7),6.72,IF(OR(Y225=8,Y225=9),6.94,IF(OR(Y225=10,Y225=11,Y225=12),7.17,IF(OR(Y225=13,Y225=14,Y225=15),7.41,IF(OR(Y225=16,Y225=17,Y225=18),7.65,7.91)))))))))), IF(Z225="Գ-1", IF(Y225=0,4.7,IF(Y225=1,4.86,IF(Y225=2,5.01,IF(Y225=3,5.18,IF(OR(Y225=5,Y225=4),5.35,IF(OR(Y225=6,Y225=7),5.52,IF(OR(Y225=8,Y225=9),5.71,IF(OR(Y225=10,Y225=11,Y225=12),5.89,IF(OR(Y225=13,Y225=14,Y225=15),6.09,IF(OR(Y225=16,Y225=17,Y225=18),6.29,6.49)))))))))), IF(Z225="Գ-2", IF(Y225=0,3.88,IF(Y225=1,4.01,IF(Y225=2,4.14,IF(Y225=3,4.27,IF(OR(Y225=5,Y225=4),4.41,IF(OR(Y225=6,Y225=7),4.55,IF(OR(Y225=8,Y225=9),4.7,IF(OR(Y225=10,Y225=11,Y225=12),4.85,IF(OR(Y225=13,Y225=14,Y225=15),5.01,IF(OR(Y225=16,Y225=17,Y225=18),5.17,5.34)))))))))), IF(Z225="Գ-3", IF(Y225=0,3.21,IF(Y225=1,3.31,IF(Y225=2,3.42,IF(Y225=3,3.53,IF(OR(Y225=5,Y225=4),3.64,IF(OR(Y225=6,Y225=7),3.76,IF(OR(Y225=8,Y225=9),3.88,IF(OR(Y225=10,Y225=11,Y225=12),4.01,IF(OR(Y225=13,Y225=14,Y225=15),4.13,IF(OR(Y225=16,Y225=17,Y225=18),4.27,4.4)))))))))), IF(Z225="Ա-1", IF(Y225=0,2.66,IF(Y225=1,2.75,IF(Y225=2,2.83,IF(Y225=3,2.92,IF(OR(Y225=5,Y225=4),3.02,IF(OR(Y225=6,Y225=7),3.11,IF(OR(Y225=8,Y225=9),3.21,IF(OR(Y225=10,Y225=11,Y225=12),3.31,IF(OR(Y225=13,Y225=14,Y225=15),3.42,IF(OR(Y225=16,Y225=17,Y225=18),3.53,3.64)))))))))), IF(Z225="Ա-2", IF(Y225=0,2.28,IF(Y225=1,2.35,IF(Y225=2,2.43,IF(Y225=3,2.5,IF(OR(Y225=5,Y225=4),2.58,IF(OR(Y225=6,Y225=7),2.66,IF(OR(Y225=8,Y225=9),2.75,IF(OR(Y225=10,Y225=11,Y225=12),2.83,IF(OR(Y225=13,Y225=14,Y225=15),2.92,IF(OR(Y225=16,Y225=17,Y225=18),3.01,3.11)))))))))),IF(Z225="Ա-3", IF(Y225=0,1.96,IF(Y225=1,2.02,IF(Y225=2,2.08,IF(Y225=3,2.15,IF(OR(Y225=5,Y225=4),2.21,IF(OR(Y225=6,Y225=7),2.28,IF(OR(Y225=8,Y225=9),2.35,IF(OR(Y225=10,Y225=11,Y225=12),2.42,IF(OR(Y225=13,Y225=14,Y225=15),2.5,IF(OR(Y225=16,Y225=17,Y225=18),2.58,2.66)))))))))), IF(Z225="Կ-1", IF(Y225=0,1.68,IF(Y225=1,1.73,IF(Y225=2,1.79,IF(Y225=3,1.84,IF(OR(Y225=5,Y225=4),1.9,IF(OR(Y225=6,Y225=7),1.96,IF(OR(Y225=8,Y225=9),2.02,IF(OR(Y225=10,Y225=11,Y225=12),2.08,IF(OR(Y225=13,Y225=14,Y225=15),2.14,IF(OR(Y225=16,Y225=17,Y225=18),2.21,2.28)))))))))), IF(Z225="Կ-2", IF(Y225=0,1.45,IF(Y225=1,1.49,IF(Y225=2,1.54,IF(Y225=3,1.59,IF(OR(Y225=5,Y225=4),1.63,IF(OR(Y225=6,Y225=7),1.68,IF(OR(Y225=8,Y225=9),1.73,IF(OR(Y225=10,Y225=11,Y225=12),1.79,IF(OR(Y225=13,Y225=14,Y225=15),1.84,IF(OR(Y225=16,Y225=17,Y225=18),1.9,1.95)))))))))),IF(Z225="Կ-3", IF(Y225=0,1.25,IF(Y225=1,1.29,IF(Y225=2,1.33,IF(Y225=3,1.37,IF(OR(Y225=5,Y225=4),1.41,IF(OR(Y225=6,Y225=7),1.45,IF(OR(Y225=8,Y225=9),1.49,IF(OR(Y225=10,Y225=11,Y225=12),1.54,IF(OR(Y225=13,Y225=14,Y225=15),1.58,IF(OR(Y225=16,Y225=17,Y225=18),1.63,1.68)))))))))), "Error"))))))))))))</f>
        <v>1.84</v>
      </c>
      <c r="AB225" s="776">
        <v>83200</v>
      </c>
      <c r="AC225" s="776">
        <f>+AB225*AA225</f>
        <v>153088</v>
      </c>
      <c r="AD225" s="777">
        <f>+U225</f>
        <v>0</v>
      </c>
      <c r="AE225" s="776">
        <f>+AD225+AC225</f>
        <v>153088</v>
      </c>
      <c r="AF225" s="776">
        <f t="shared" si="218"/>
        <v>1990144</v>
      </c>
      <c r="AG225" s="580">
        <v>1</v>
      </c>
      <c r="AH225" s="644">
        <f>+Y225+1</f>
        <v>4</v>
      </c>
      <c r="AI225" s="645" t="str">
        <f>+Z225</f>
        <v>Կ-1</v>
      </c>
      <c r="AJ225" s="643">
        <f>IF(AG225&lt;1,0,IF(AI225="Բ-1",IF(AH225=0,6.94,IF(AH225=1,7.17,IF(AH225=2,7.41,IF(AH225=3,7.66,IF(OR(AH225=5,AH225=4),7.92,IF(OR(AH225=6,AH225=7),8.18,IF(OR(AH225=8,AH225=9),8.46,IF(OR(AH225=10,AH225=11,AH225=12),8.74,IF(OR(AH225=13,AH225=14,AH225=15),9.03,IF(OR(AH225=16,AH225=17,AH225=18),9.33,9.65)))))))))),IF(AI225="Բ-2", IF(AH225=0,5.71,IF(AH225=1,5.89,IF(AH225=2,6.09,IF(AH225=3,6.29,IF(OR(AH225=5,AH225=4),6.5,IF(OR(AH225=6,AH225=7),6.72,IF(OR(AH225=8,AH225=9),6.94,IF(OR(AH225=10,AH225=11,AH225=12),7.17,IF(OR(AH225=13,AH225=14,AH225=15),7.41,IF(OR(AH225=16,AH225=17,AH225=18),7.65,7.91)))))))))), IF(AI225="Գ-1", IF(AH225=0,4.7,IF(AH225=1,4.86,IF(AH225=2,5.01,IF(AH225=3,5.18,IF(OR(AH225=5,AH225=4),5.35,IF(OR(AH225=6,AH225=7),5.52,IF(OR(AH225=8,AH225=9),5.71,IF(OR(AH225=10,AH225=11,AH225=12),5.89,IF(OR(AH225=13,AH225=14,AH225=15),6.09,IF(OR(AH225=16,AH225=17,AH225=18),6.29,6.49)))))))))), IF(AI225="Գ-2", IF(AH225=0,3.88,IF(AH225=1,4.01,IF(AH225=2,4.14,IF(AH225=3,4.27,IF(OR(AH225=5,AH225=4),4.41,IF(OR(AH225=6,AH225=7),4.55,IF(OR(AH225=8,AH225=9),4.7,IF(OR(AH225=10,AH225=11,AH225=12),4.85,IF(OR(AH225=13,AH225=14,AH225=15),5.01,IF(OR(AH225=16,AH225=17,AH225=18),5.17,5.34)))))))))), IF(AI225="Գ-3", IF(AH225=0,3.21,IF(AH225=1,3.31,IF(AH225=2,3.42,IF(AH225=3,3.53,IF(OR(AH225=5,AH225=4),3.64,IF(OR(AH225=6,AH225=7),3.76,IF(OR(AH225=8,AH225=9),3.88,IF(OR(AH225=10,AH225=11,AH225=12),4.01,IF(OR(AH225=13,AH225=14,AH225=15),4.13,IF(OR(AH225=16,AH225=17,AH225=18),4.27,4.4)))))))))), IF(AI225="Ա-1", IF(AH225=0,2.66,IF(AH225=1,2.75,IF(AH225=2,2.83,IF(AH225=3,2.92,IF(OR(AH225=5,AH225=4),3.02,IF(OR(AH225=6,AH225=7),3.11,IF(OR(AH225=8,AH225=9),3.21,IF(OR(AH225=10,AH225=11,AH225=12),3.31,IF(OR(AH225=13,AH225=14,AH225=15),3.42,IF(OR(AH225=16,AH225=17,AH225=18),3.53,3.64)))))))))), IF(AI225="Ա-2", IF(AH225=0,2.28,IF(AH225=1,2.35,IF(AH225=2,2.43,IF(AH225=3,2.5,IF(OR(AH225=5,AH225=4),2.58,IF(OR(AH225=6,AH225=7),2.66,IF(OR(AH225=8,AH225=9),2.75,IF(OR(AH225=10,AH225=11,AH225=12),2.83,IF(OR(AH225=13,AH225=14,AH225=15),2.92,IF(OR(AH225=16,AH225=17,AH225=18),3.01,3.11)))))))))),IF(AI225="Ա-3", IF(AH225=0,1.96,IF(AH225=1,2.02,IF(AH225=2,2.08,IF(AH225=3,2.15,IF(OR(AH225=5,AH225=4),2.21,IF(OR(AH225=6,AH225=7),2.28,IF(OR(AH225=8,AH225=9),2.35,IF(OR(AH225=10,AH225=11,AH225=12),2.42,IF(OR(AH225=13,AH225=14,AH225=15),2.5,IF(OR(AH225=16,AH225=17,AH225=18),2.58,2.66)))))))))), IF(AI225="Կ-1", IF(AH225=0,1.68,IF(AH225=1,1.73,IF(AH225=2,1.79,IF(AH225=3,1.84,IF(OR(AH225=5,AH225=4),1.9,IF(OR(AH225=6,AH225=7),1.96,IF(OR(AH225=8,AH225=9),2.02,IF(OR(AH225=10,AH225=11,AH225=12),2.08,IF(OR(AH225=13,AH225=14,AH225=15),2.14,IF(OR(AH225=16,AH225=17,AH225=18),2.21,2.28)))))))))), IF(AI225="Կ-2", IF(AH225=0,1.45,IF(AH225=1,1.49,IF(AH225=2,1.54,IF(AH225=3,1.59,IF(OR(AH225=5,AH225=4),1.63,IF(OR(AH225=6,AH225=7),1.68,IF(OR(AH225=8,AH225=9),1.73,IF(OR(AH225=10,AH225=11,AH225=12),1.79,IF(OR(AH225=13,AH225=14,AH225=15),1.84,IF(OR(AH225=16,AH225=17,AH225=18),1.9,1.95)))))))))),IF(AI225="Կ-3", IF(AH225=0,1.25,IF(AH225=1,1.29,IF(AH225=2,1.33,IF(AH225=3,1.37,IF(OR(AH225=5,AH225=4),1.41,IF(OR(AH225=6,AH225=7),1.45,IF(OR(AH225=8,AH225=9),1.49,IF(OR(AH225=10,AH225=11,AH225=12),1.54,IF(OR(AH225=13,AH225=14,AH225=15),1.58,IF(OR(AH225=16,AH225=17,AH225=18),1.63,1.68)))))))))), "Error"))))))))))))</f>
        <v>1.9</v>
      </c>
      <c r="AK225" s="776">
        <v>83200</v>
      </c>
      <c r="AL225" s="776">
        <f>+AK225*AJ225</f>
        <v>158080</v>
      </c>
      <c r="AM225" s="777">
        <f>+AD225</f>
        <v>0</v>
      </c>
      <c r="AN225" s="776">
        <f t="shared" si="219"/>
        <v>158080</v>
      </c>
      <c r="AO225" s="776">
        <f t="shared" si="220"/>
        <v>2055040</v>
      </c>
    </row>
    <row r="226" spans="1:41" s="760" customFormat="1" ht="14.25">
      <c r="A226" s="853">
        <v>184</v>
      </c>
      <c r="B226" s="903" t="s">
        <v>78</v>
      </c>
      <c r="C226" s="904"/>
      <c r="D226" s="904"/>
      <c r="E226" s="903" t="s">
        <v>1238</v>
      </c>
      <c r="F226" s="853">
        <v>1</v>
      </c>
      <c r="G226" s="911">
        <v>6</v>
      </c>
      <c r="H226" s="915" t="s">
        <v>86</v>
      </c>
      <c r="I226" s="912">
        <f>IF(F226&lt;1,0,IF(H226="Բ-1",IF(G226=0,6.94,IF(G226=1,7.17,IF(G226=2,7.41,IF(G226=3,7.66,IF(OR(G226=5,G226=4),7.92,IF(OR(G226=6,G226=7),8.18,IF(OR(G226=8,G226=9),8.46,IF(OR(G226=10,G226=11,G226=12),8.74,IF(OR(G226=13,G226=14,G226=15),9.03,IF(OR(G226=16,G226=17,G226=18),9.33,9.65)))))))))),IF(H226="Բ-2", IF(G226=0,5.71,IF(G226=1,5.89,IF(G226=2,6.09,IF(G226=3,6.29,IF(OR(G226=5,G226=4),6.5,IF(OR(G226=6,G226=7),6.72,IF(OR(G226=8,G226=9),6.94,IF(OR(G226=10,G226=11,G226=12),7.17,IF(OR(G226=13,G226=14,G226=15),7.41,IF(OR(G226=16,G226=17,G226=18),7.65,7.91)))))))))), IF(H226="Գ-1", IF(G226=0,4.7,IF(G226=1,4.86,IF(G226=2,5.01,IF(G226=3,5.18,IF(OR(G226=5,G226=4),5.35,IF(OR(G226=6,G226=7),5.52,IF(OR(G226=8,G226=9),5.71,IF(OR(G226=10,G226=11,G226=12),5.89,IF(OR(G226=13,G226=14,G226=15),6.09,IF(OR(G226=16,G226=17,G226=18),6.29,6.49)))))))))), IF(H226="Գ-2", IF(G226=0,3.88,IF(G226=1,4.01,IF(G226=2,4.14,IF(G226=3,4.27,IF(OR(G226=5,G226=4),4.41,IF(OR(G226=6,G226=7),4.55,IF(OR(G226=8,G226=9),4.7,IF(OR(G226=10,G226=11,G226=12),4.85,IF(OR(G226=13,G226=14,G226=15),5.01,IF(OR(G226=16,G226=17,G226=18),5.17,5.34)))))))))), IF(H226="Գ-3", IF(G226=0,3.21,IF(G226=1,3.31,IF(G226=2,3.42,IF(G226=3,3.53,IF(OR(G226=5,G226=4),3.64,IF(OR(G226=6,G226=7),3.76,IF(OR(G226=8,G226=9),3.88,IF(OR(G226=10,G226=11,G226=12),4.01,IF(OR(G226=13,G226=14,G226=15),4.13,IF(OR(G226=16,G226=17,G226=18),4.27,4.4)))))))))), IF(H226="Ա-1", IF(G226=0,2.66,IF(G226=1,2.75,IF(G226=2,2.83,IF(G226=3,2.92,IF(OR(G226=5,G226=4),3.02,IF(OR(G226=6,G226=7),3.11,IF(OR(G226=8,G226=9),3.21,IF(OR(G226=10,G226=11,G226=12),3.31,IF(OR(G226=13,G226=14,G226=15),3.42,IF(OR(G226=16,G226=17,G226=18),3.53,3.64)))))))))), IF(H226="Ա-2", IF(G226=0,2.28,IF(G226=1,2.35,IF(G226=2,2.43,IF(G226=3,2.5,IF(OR(G226=5,G226=4),2.58,IF(OR(G226=6,G226=7),2.66,IF(OR(G226=8,G226=9),2.75,IF(OR(G226=10,G226=11,G226=12),2.83,IF(OR(G226=13,G226=14,G226=15),2.92,IF(OR(G226=16,G226=17,G226=18),3.01,3.11)))))))))),IF(H226="Ա-3", IF(G226=0,1.96,IF(G226=1,2.02,IF(G226=2,2.08,IF(G226=3,2.15,IF(OR(G226=5,G226=4),2.21,IF(OR(G226=6,G226=7),2.28,IF(OR(G226=8,G226=9),2.35,IF(OR(G226=10,G226=11,G226=12),2.42,IF(OR(G226=13,G226=14,G226=15),2.5,IF(OR(G226=16,G226=17,G226=18),2.58,2.66)))))))))), IF(H226="Կ-1", IF(G226=0,1.68,IF(G226=1,1.73,IF(G226=2,1.79,IF(G226=3,1.84,IF(OR(G226=5,G226=4),1.9,IF(OR(G226=6,G226=7),1.96,IF(OR(G226=8,G226=9),2.02,IF(OR(G226=10,G226=11,G226=12),2.08,IF(OR(G226=13,G226=14,G226=15),2.14,IF(OR(G226=16,G226=17,G226=18),2.21,2.28)))))))))), IF(H226="Կ-2", IF(G226=0,1.45,IF(G226=1,1.49,IF(G226=2,1.54,IF(G226=3,1.59,IF(OR(G226=5,G226=4),1.63,IF(OR(G226=6,G226=7),1.68,IF(OR(G226=8,G226=9),1.73,IF(OR(G226=10,G226=11,G226=12),1.79,IF(OR(G226=13,G226=14,G226=15),1.84,IF(OR(G226=16,G226=17,G226=18),1.9,1.95)))))))))),IF(H226="Կ-3", IF(G226=0,1.25,IF(G226=1,1.29,IF(G226=2,1.33,IF(G226=3,1.37,IF(OR(G226=5,G226=4),1.41,IF(OR(G226=6,G226=7),1.45,IF(OR(G226=8,G226=9),1.49,IF(OR(G226=10,G226=11,G226=12),1.54,IF(OR(G226=13,G226=14,G226=15),1.58,IF(OR(G226=16,G226=17,G226=18),1.63,1.68)))))))))), "Error"))))))))))))</f>
        <v>1.96</v>
      </c>
      <c r="J226" s="913">
        <v>83200</v>
      </c>
      <c r="K226" s="914">
        <f>+J226*I226</f>
        <v>163072</v>
      </c>
      <c r="L226" s="915">
        <v>0</v>
      </c>
      <c r="M226" s="914">
        <f t="shared" si="213"/>
        <v>163072</v>
      </c>
      <c r="N226" s="914">
        <f t="shared" si="214"/>
        <v>2119936</v>
      </c>
      <c r="O226" s="580">
        <v>1</v>
      </c>
      <c r="P226" s="644">
        <f t="shared" si="215"/>
        <v>7</v>
      </c>
      <c r="Q226" s="645" t="str">
        <f>+H226</f>
        <v>Կ-1</v>
      </c>
      <c r="R226" s="643">
        <f>IF(O226&lt;1,0,IF(Q226="Բ-1",IF(P226=0,6.94,IF(P226=1,7.17,IF(P226=2,7.41,IF(P226=3,7.66,IF(OR(P226=5,P226=4),7.92,IF(OR(P226=6,P226=7),8.18,IF(OR(P226=8,P226=9),8.46,IF(OR(P226=10,P226=11,P226=12),8.74,IF(OR(P226=13,P226=14,P226=15),9.03,IF(OR(P226=16,P226=17,P226=18),9.33,9.65)))))))))),IF(Q226="Բ-2", IF(P226=0,5.71,IF(P226=1,5.89,IF(P226=2,6.09,IF(P226=3,6.29,IF(OR(P226=5,P226=4),6.5,IF(OR(P226=6,P226=7),6.72,IF(OR(P226=8,P226=9),6.94,IF(OR(P226=10,P226=11,P226=12),7.17,IF(OR(P226=13,P226=14,P226=15),7.41,IF(OR(P226=16,P226=17,P226=18),7.65,7.91)))))))))), IF(Q226="Գ-1", IF(P226=0,4.7,IF(P226=1,4.86,IF(P226=2,5.01,IF(P226=3,5.18,IF(OR(P226=5,P226=4),5.35,IF(OR(P226=6,P226=7),5.52,IF(OR(P226=8,P226=9),5.71,IF(OR(P226=10,P226=11,P226=12),5.89,IF(OR(P226=13,P226=14,P226=15),6.09,IF(OR(P226=16,P226=17,P226=18),6.29,6.49)))))))))), IF(Q226="Գ-2", IF(P226=0,3.88,IF(P226=1,4.01,IF(P226=2,4.14,IF(P226=3,4.27,IF(OR(P226=5,P226=4),4.41,IF(OR(P226=6,P226=7),4.55,IF(OR(P226=8,P226=9),4.7,IF(OR(P226=10,P226=11,P226=12),4.85,IF(OR(P226=13,P226=14,P226=15),5.01,IF(OR(P226=16,P226=17,P226=18),5.17,5.34)))))))))), IF(Q226="Գ-3", IF(P226=0,3.21,IF(P226=1,3.31,IF(P226=2,3.42,IF(P226=3,3.53,IF(OR(P226=5,P226=4),3.64,IF(OR(P226=6,P226=7),3.76,IF(OR(P226=8,P226=9),3.88,IF(OR(P226=10,P226=11,P226=12),4.01,IF(OR(P226=13,P226=14,P226=15),4.13,IF(OR(P226=16,P226=17,P226=18),4.27,4.4)))))))))), IF(Q226="Ա-1", IF(P226=0,2.66,IF(P226=1,2.75,IF(P226=2,2.83,IF(P226=3,2.92,IF(OR(P226=5,P226=4),3.02,IF(OR(P226=6,P226=7),3.11,IF(OR(P226=8,P226=9),3.21,IF(OR(P226=10,P226=11,P226=12),3.31,IF(OR(P226=13,P226=14,P226=15),3.42,IF(OR(P226=16,P226=17,P226=18),3.53,3.64)))))))))), IF(Q226="Ա-2", IF(P226=0,2.28,IF(P226=1,2.35,IF(P226=2,2.43,IF(P226=3,2.5,IF(OR(P226=5,P226=4),2.58,IF(OR(P226=6,P226=7),2.66,IF(OR(P226=8,P226=9),2.75,IF(OR(P226=10,P226=11,P226=12),2.83,IF(OR(P226=13,P226=14,P226=15),2.92,IF(OR(P226=16,P226=17,P226=18),3.01,3.11)))))))))),IF(Q226="Ա-3", IF(P226=0,1.96,IF(P226=1,2.02,IF(P226=2,2.08,IF(P226=3,2.15,IF(OR(P226=5,P226=4),2.21,IF(OR(P226=6,P226=7),2.28,IF(OR(P226=8,P226=9),2.35,IF(OR(P226=10,P226=11,P226=12),2.42,IF(OR(P226=13,P226=14,P226=15),2.5,IF(OR(P226=16,P226=17,P226=18),2.58,2.66)))))))))), IF(Q226="Կ-1", IF(P226=0,1.68,IF(P226=1,1.73,IF(P226=2,1.79,IF(P226=3,1.84,IF(OR(P226=5,P226=4),1.9,IF(OR(P226=6,P226=7),1.96,IF(OR(P226=8,P226=9),2.02,IF(OR(P226=10,P226=11,P226=12),2.08,IF(OR(P226=13,P226=14,P226=15),2.14,IF(OR(P226=16,P226=17,P226=18),2.21,2.28)))))))))), IF(Q226="Կ-2", IF(P226=0,1.45,IF(P226=1,1.49,IF(P226=2,1.54,IF(P226=3,1.59,IF(OR(P226=5,P226=4),1.63,IF(OR(P226=6,P226=7),1.68,IF(OR(P226=8,P226=9),1.73,IF(OR(P226=10,P226=11,P226=12),1.79,IF(OR(P226=13,P226=14,P226=15),1.84,IF(OR(P226=16,P226=17,P226=18),1.9,1.95)))))))))),IF(Q226="Կ-3", IF(P226=0,1.25,IF(P226=1,1.29,IF(P226=2,1.33,IF(P226=3,1.37,IF(OR(P226=5,P226=4),1.41,IF(OR(P226=6,P226=7),1.45,IF(OR(P226=8,P226=9),1.49,IF(OR(P226=10,P226=11,P226=12),1.54,IF(OR(P226=13,P226=14,P226=15),1.58,IF(OR(P226=16,P226=17,P226=18),1.63,1.68)))))))))), "Error"))))))))))))</f>
        <v>1.96</v>
      </c>
      <c r="S226" s="776">
        <v>83200</v>
      </c>
      <c r="T226" s="776">
        <f>+S226*R226</f>
        <v>163072</v>
      </c>
      <c r="U226" s="777">
        <f>+L226</f>
        <v>0</v>
      </c>
      <c r="V226" s="776">
        <f t="shared" si="216"/>
        <v>163072</v>
      </c>
      <c r="W226" s="776">
        <f t="shared" si="217"/>
        <v>2119936</v>
      </c>
      <c r="X226" s="580">
        <v>1</v>
      </c>
      <c r="Y226" s="644">
        <f>+P226+1</f>
        <v>8</v>
      </c>
      <c r="Z226" s="645" t="str">
        <f>+Q226</f>
        <v>Կ-1</v>
      </c>
      <c r="AA226" s="643">
        <f>IF(X226&lt;1,0,IF(Z226="Բ-1",IF(Y226=0,6.94,IF(Y226=1,7.17,IF(Y226=2,7.41,IF(Y226=3,7.66,IF(OR(Y226=5,Y226=4),7.92,IF(OR(Y226=6,Y226=7),8.18,IF(OR(Y226=8,Y226=9),8.46,IF(OR(Y226=10,Y226=11,Y226=12),8.74,IF(OR(Y226=13,Y226=14,Y226=15),9.03,IF(OR(Y226=16,Y226=17,Y226=18),9.33,9.65)))))))))),IF(Z226="Բ-2", IF(Y226=0,5.71,IF(Y226=1,5.89,IF(Y226=2,6.09,IF(Y226=3,6.29,IF(OR(Y226=5,Y226=4),6.5,IF(OR(Y226=6,Y226=7),6.72,IF(OR(Y226=8,Y226=9),6.94,IF(OR(Y226=10,Y226=11,Y226=12),7.17,IF(OR(Y226=13,Y226=14,Y226=15),7.41,IF(OR(Y226=16,Y226=17,Y226=18),7.65,7.91)))))))))), IF(Z226="Գ-1", IF(Y226=0,4.7,IF(Y226=1,4.86,IF(Y226=2,5.01,IF(Y226=3,5.18,IF(OR(Y226=5,Y226=4),5.35,IF(OR(Y226=6,Y226=7),5.52,IF(OR(Y226=8,Y226=9),5.71,IF(OR(Y226=10,Y226=11,Y226=12),5.89,IF(OR(Y226=13,Y226=14,Y226=15),6.09,IF(OR(Y226=16,Y226=17,Y226=18),6.29,6.49)))))))))), IF(Z226="Գ-2", IF(Y226=0,3.88,IF(Y226=1,4.01,IF(Y226=2,4.14,IF(Y226=3,4.27,IF(OR(Y226=5,Y226=4),4.41,IF(OR(Y226=6,Y226=7),4.55,IF(OR(Y226=8,Y226=9),4.7,IF(OR(Y226=10,Y226=11,Y226=12),4.85,IF(OR(Y226=13,Y226=14,Y226=15),5.01,IF(OR(Y226=16,Y226=17,Y226=18),5.17,5.34)))))))))), IF(Z226="Գ-3", IF(Y226=0,3.21,IF(Y226=1,3.31,IF(Y226=2,3.42,IF(Y226=3,3.53,IF(OR(Y226=5,Y226=4),3.64,IF(OR(Y226=6,Y226=7),3.76,IF(OR(Y226=8,Y226=9),3.88,IF(OR(Y226=10,Y226=11,Y226=12),4.01,IF(OR(Y226=13,Y226=14,Y226=15),4.13,IF(OR(Y226=16,Y226=17,Y226=18),4.27,4.4)))))))))), IF(Z226="Ա-1", IF(Y226=0,2.66,IF(Y226=1,2.75,IF(Y226=2,2.83,IF(Y226=3,2.92,IF(OR(Y226=5,Y226=4),3.02,IF(OR(Y226=6,Y226=7),3.11,IF(OR(Y226=8,Y226=9),3.21,IF(OR(Y226=10,Y226=11,Y226=12),3.31,IF(OR(Y226=13,Y226=14,Y226=15),3.42,IF(OR(Y226=16,Y226=17,Y226=18),3.53,3.64)))))))))), IF(Z226="Ա-2", IF(Y226=0,2.28,IF(Y226=1,2.35,IF(Y226=2,2.43,IF(Y226=3,2.5,IF(OR(Y226=5,Y226=4),2.58,IF(OR(Y226=6,Y226=7),2.66,IF(OR(Y226=8,Y226=9),2.75,IF(OR(Y226=10,Y226=11,Y226=12),2.83,IF(OR(Y226=13,Y226=14,Y226=15),2.92,IF(OR(Y226=16,Y226=17,Y226=18),3.01,3.11)))))))))),IF(Z226="Ա-3", IF(Y226=0,1.96,IF(Y226=1,2.02,IF(Y226=2,2.08,IF(Y226=3,2.15,IF(OR(Y226=5,Y226=4),2.21,IF(OR(Y226=6,Y226=7),2.28,IF(OR(Y226=8,Y226=9),2.35,IF(OR(Y226=10,Y226=11,Y226=12),2.42,IF(OR(Y226=13,Y226=14,Y226=15),2.5,IF(OR(Y226=16,Y226=17,Y226=18),2.58,2.66)))))))))), IF(Z226="Կ-1", IF(Y226=0,1.68,IF(Y226=1,1.73,IF(Y226=2,1.79,IF(Y226=3,1.84,IF(OR(Y226=5,Y226=4),1.9,IF(OR(Y226=6,Y226=7),1.96,IF(OR(Y226=8,Y226=9),2.02,IF(OR(Y226=10,Y226=11,Y226=12),2.08,IF(OR(Y226=13,Y226=14,Y226=15),2.14,IF(OR(Y226=16,Y226=17,Y226=18),2.21,2.28)))))))))), IF(Z226="Կ-2", IF(Y226=0,1.45,IF(Y226=1,1.49,IF(Y226=2,1.54,IF(Y226=3,1.59,IF(OR(Y226=5,Y226=4),1.63,IF(OR(Y226=6,Y226=7),1.68,IF(OR(Y226=8,Y226=9),1.73,IF(OR(Y226=10,Y226=11,Y226=12),1.79,IF(OR(Y226=13,Y226=14,Y226=15),1.84,IF(OR(Y226=16,Y226=17,Y226=18),1.9,1.95)))))))))),IF(Z226="Կ-3", IF(Y226=0,1.25,IF(Y226=1,1.29,IF(Y226=2,1.33,IF(Y226=3,1.37,IF(OR(Y226=5,Y226=4),1.41,IF(OR(Y226=6,Y226=7),1.45,IF(OR(Y226=8,Y226=9),1.49,IF(OR(Y226=10,Y226=11,Y226=12),1.54,IF(OR(Y226=13,Y226=14,Y226=15),1.58,IF(OR(Y226=16,Y226=17,Y226=18),1.63,1.68)))))))))), "Error"))))))))))))</f>
        <v>2.02</v>
      </c>
      <c r="AB226" s="776">
        <v>83200</v>
      </c>
      <c r="AC226" s="776">
        <f>+AB226*AA226</f>
        <v>168064</v>
      </c>
      <c r="AD226" s="777">
        <f>+U226</f>
        <v>0</v>
      </c>
      <c r="AE226" s="776">
        <f>+AD226+AC226</f>
        <v>168064</v>
      </c>
      <c r="AF226" s="776">
        <f t="shared" si="218"/>
        <v>2184832</v>
      </c>
      <c r="AG226" s="580">
        <v>1</v>
      </c>
      <c r="AH226" s="644">
        <f>+Y226+1</f>
        <v>9</v>
      </c>
      <c r="AI226" s="645" t="str">
        <f>+Z226</f>
        <v>Կ-1</v>
      </c>
      <c r="AJ226" s="643">
        <f>IF(AG226&lt;1,0,IF(AI226="Բ-1",IF(AH226=0,6.94,IF(AH226=1,7.17,IF(AH226=2,7.41,IF(AH226=3,7.66,IF(OR(AH226=5,AH226=4),7.92,IF(OR(AH226=6,AH226=7),8.18,IF(OR(AH226=8,AH226=9),8.46,IF(OR(AH226=10,AH226=11,AH226=12),8.74,IF(OR(AH226=13,AH226=14,AH226=15),9.03,IF(OR(AH226=16,AH226=17,AH226=18),9.33,9.65)))))))))),IF(AI226="Բ-2", IF(AH226=0,5.71,IF(AH226=1,5.89,IF(AH226=2,6.09,IF(AH226=3,6.29,IF(OR(AH226=5,AH226=4),6.5,IF(OR(AH226=6,AH226=7),6.72,IF(OR(AH226=8,AH226=9),6.94,IF(OR(AH226=10,AH226=11,AH226=12),7.17,IF(OR(AH226=13,AH226=14,AH226=15),7.41,IF(OR(AH226=16,AH226=17,AH226=18),7.65,7.91)))))))))), IF(AI226="Գ-1", IF(AH226=0,4.7,IF(AH226=1,4.86,IF(AH226=2,5.01,IF(AH226=3,5.18,IF(OR(AH226=5,AH226=4),5.35,IF(OR(AH226=6,AH226=7),5.52,IF(OR(AH226=8,AH226=9),5.71,IF(OR(AH226=10,AH226=11,AH226=12),5.89,IF(OR(AH226=13,AH226=14,AH226=15),6.09,IF(OR(AH226=16,AH226=17,AH226=18),6.29,6.49)))))))))), IF(AI226="Գ-2", IF(AH226=0,3.88,IF(AH226=1,4.01,IF(AH226=2,4.14,IF(AH226=3,4.27,IF(OR(AH226=5,AH226=4),4.41,IF(OR(AH226=6,AH226=7),4.55,IF(OR(AH226=8,AH226=9),4.7,IF(OR(AH226=10,AH226=11,AH226=12),4.85,IF(OR(AH226=13,AH226=14,AH226=15),5.01,IF(OR(AH226=16,AH226=17,AH226=18),5.17,5.34)))))))))), IF(AI226="Գ-3", IF(AH226=0,3.21,IF(AH226=1,3.31,IF(AH226=2,3.42,IF(AH226=3,3.53,IF(OR(AH226=5,AH226=4),3.64,IF(OR(AH226=6,AH226=7),3.76,IF(OR(AH226=8,AH226=9),3.88,IF(OR(AH226=10,AH226=11,AH226=12),4.01,IF(OR(AH226=13,AH226=14,AH226=15),4.13,IF(OR(AH226=16,AH226=17,AH226=18),4.27,4.4)))))))))), IF(AI226="Ա-1", IF(AH226=0,2.66,IF(AH226=1,2.75,IF(AH226=2,2.83,IF(AH226=3,2.92,IF(OR(AH226=5,AH226=4),3.02,IF(OR(AH226=6,AH226=7),3.11,IF(OR(AH226=8,AH226=9),3.21,IF(OR(AH226=10,AH226=11,AH226=12),3.31,IF(OR(AH226=13,AH226=14,AH226=15),3.42,IF(OR(AH226=16,AH226=17,AH226=18),3.53,3.64)))))))))), IF(AI226="Ա-2", IF(AH226=0,2.28,IF(AH226=1,2.35,IF(AH226=2,2.43,IF(AH226=3,2.5,IF(OR(AH226=5,AH226=4),2.58,IF(OR(AH226=6,AH226=7),2.66,IF(OR(AH226=8,AH226=9),2.75,IF(OR(AH226=10,AH226=11,AH226=12),2.83,IF(OR(AH226=13,AH226=14,AH226=15),2.92,IF(OR(AH226=16,AH226=17,AH226=18),3.01,3.11)))))))))),IF(AI226="Ա-3", IF(AH226=0,1.96,IF(AH226=1,2.02,IF(AH226=2,2.08,IF(AH226=3,2.15,IF(OR(AH226=5,AH226=4),2.21,IF(OR(AH226=6,AH226=7),2.28,IF(OR(AH226=8,AH226=9),2.35,IF(OR(AH226=10,AH226=11,AH226=12),2.42,IF(OR(AH226=13,AH226=14,AH226=15),2.5,IF(OR(AH226=16,AH226=17,AH226=18),2.58,2.66)))))))))), IF(AI226="Կ-1", IF(AH226=0,1.68,IF(AH226=1,1.73,IF(AH226=2,1.79,IF(AH226=3,1.84,IF(OR(AH226=5,AH226=4),1.9,IF(OR(AH226=6,AH226=7),1.96,IF(OR(AH226=8,AH226=9),2.02,IF(OR(AH226=10,AH226=11,AH226=12),2.08,IF(OR(AH226=13,AH226=14,AH226=15),2.14,IF(OR(AH226=16,AH226=17,AH226=18),2.21,2.28)))))))))), IF(AI226="Կ-2", IF(AH226=0,1.45,IF(AH226=1,1.49,IF(AH226=2,1.54,IF(AH226=3,1.59,IF(OR(AH226=5,AH226=4),1.63,IF(OR(AH226=6,AH226=7),1.68,IF(OR(AH226=8,AH226=9),1.73,IF(OR(AH226=10,AH226=11,AH226=12),1.79,IF(OR(AH226=13,AH226=14,AH226=15),1.84,IF(OR(AH226=16,AH226=17,AH226=18),1.9,1.95)))))))))),IF(AI226="Կ-3", IF(AH226=0,1.25,IF(AH226=1,1.29,IF(AH226=2,1.33,IF(AH226=3,1.37,IF(OR(AH226=5,AH226=4),1.41,IF(OR(AH226=6,AH226=7),1.45,IF(OR(AH226=8,AH226=9),1.49,IF(OR(AH226=10,AH226=11,AH226=12),1.54,IF(OR(AH226=13,AH226=14,AH226=15),1.58,IF(OR(AH226=16,AH226=17,AH226=18),1.63,1.68)))))))))), "Error"))))))))))))</f>
        <v>2.02</v>
      </c>
      <c r="AK226" s="776">
        <v>83200</v>
      </c>
      <c r="AL226" s="776">
        <f>+AK226*AJ226</f>
        <v>168064</v>
      </c>
      <c r="AM226" s="777">
        <f>+AD226</f>
        <v>0</v>
      </c>
      <c r="AN226" s="776">
        <f t="shared" si="219"/>
        <v>168064</v>
      </c>
      <c r="AO226" s="776">
        <f t="shared" si="220"/>
        <v>2184832</v>
      </c>
    </row>
    <row r="227" spans="1:41" s="760" customFormat="1" ht="14.25">
      <c r="A227" s="853">
        <v>185</v>
      </c>
      <c r="B227" s="903" t="s">
        <v>78</v>
      </c>
      <c r="C227" s="904"/>
      <c r="D227" s="904"/>
      <c r="E227" s="903" t="s">
        <v>1238</v>
      </c>
      <c r="F227" s="853">
        <v>1</v>
      </c>
      <c r="G227" s="911">
        <v>6</v>
      </c>
      <c r="H227" s="915" t="s">
        <v>86</v>
      </c>
      <c r="I227" s="912">
        <f>IF(F227&lt;1,0,IF(H227="Բ-1",IF(G227=0,6.94,IF(G227=1,7.17,IF(G227=2,7.41,IF(G227=3,7.66,IF(OR(G227=5,G227=4),7.92,IF(OR(G227=6,G227=7),8.18,IF(OR(G227=8,G227=9),8.46,IF(OR(G227=10,G227=11,G227=12),8.74,IF(OR(G227=13,G227=14,G227=15),9.03,IF(OR(G227=16,G227=17,G227=18),9.33,9.65)))))))))),IF(H227="Բ-2", IF(G227=0,5.71,IF(G227=1,5.89,IF(G227=2,6.09,IF(G227=3,6.29,IF(OR(G227=5,G227=4),6.5,IF(OR(G227=6,G227=7),6.72,IF(OR(G227=8,G227=9),6.94,IF(OR(G227=10,G227=11,G227=12),7.17,IF(OR(G227=13,G227=14,G227=15),7.41,IF(OR(G227=16,G227=17,G227=18),7.65,7.91)))))))))), IF(H227="Գ-1", IF(G227=0,4.7,IF(G227=1,4.86,IF(G227=2,5.01,IF(G227=3,5.18,IF(OR(G227=5,G227=4),5.35,IF(OR(G227=6,G227=7),5.52,IF(OR(G227=8,G227=9),5.71,IF(OR(G227=10,G227=11,G227=12),5.89,IF(OR(G227=13,G227=14,G227=15),6.09,IF(OR(G227=16,G227=17,G227=18),6.29,6.49)))))))))), IF(H227="Գ-2", IF(G227=0,3.88,IF(G227=1,4.01,IF(G227=2,4.14,IF(G227=3,4.27,IF(OR(G227=5,G227=4),4.41,IF(OR(G227=6,G227=7),4.55,IF(OR(G227=8,G227=9),4.7,IF(OR(G227=10,G227=11,G227=12),4.85,IF(OR(G227=13,G227=14,G227=15),5.01,IF(OR(G227=16,G227=17,G227=18),5.17,5.34)))))))))), IF(H227="Գ-3", IF(G227=0,3.21,IF(G227=1,3.31,IF(G227=2,3.42,IF(G227=3,3.53,IF(OR(G227=5,G227=4),3.64,IF(OR(G227=6,G227=7),3.76,IF(OR(G227=8,G227=9),3.88,IF(OR(G227=10,G227=11,G227=12),4.01,IF(OR(G227=13,G227=14,G227=15),4.13,IF(OR(G227=16,G227=17,G227=18),4.27,4.4)))))))))), IF(H227="Ա-1", IF(G227=0,2.66,IF(G227=1,2.75,IF(G227=2,2.83,IF(G227=3,2.92,IF(OR(G227=5,G227=4),3.02,IF(OR(G227=6,G227=7),3.11,IF(OR(G227=8,G227=9),3.21,IF(OR(G227=10,G227=11,G227=12),3.31,IF(OR(G227=13,G227=14,G227=15),3.42,IF(OR(G227=16,G227=17,G227=18),3.53,3.64)))))))))), IF(H227="Ա-2", IF(G227=0,2.28,IF(G227=1,2.35,IF(G227=2,2.43,IF(G227=3,2.5,IF(OR(G227=5,G227=4),2.58,IF(OR(G227=6,G227=7),2.66,IF(OR(G227=8,G227=9),2.75,IF(OR(G227=10,G227=11,G227=12),2.83,IF(OR(G227=13,G227=14,G227=15),2.92,IF(OR(G227=16,G227=17,G227=18),3.01,3.11)))))))))),IF(H227="Ա-3", IF(G227=0,1.96,IF(G227=1,2.02,IF(G227=2,2.08,IF(G227=3,2.15,IF(OR(G227=5,G227=4),2.21,IF(OR(G227=6,G227=7),2.28,IF(OR(G227=8,G227=9),2.35,IF(OR(G227=10,G227=11,G227=12),2.42,IF(OR(G227=13,G227=14,G227=15),2.5,IF(OR(G227=16,G227=17,G227=18),2.58,2.66)))))))))), IF(H227="Կ-1", IF(G227=0,1.68,IF(G227=1,1.73,IF(G227=2,1.79,IF(G227=3,1.84,IF(OR(G227=5,G227=4),1.9,IF(OR(G227=6,G227=7),1.96,IF(OR(G227=8,G227=9),2.02,IF(OR(G227=10,G227=11,G227=12),2.08,IF(OR(G227=13,G227=14,G227=15),2.14,IF(OR(G227=16,G227=17,G227=18),2.21,2.28)))))))))), IF(H227="Կ-2", IF(G227=0,1.45,IF(G227=1,1.49,IF(G227=2,1.54,IF(G227=3,1.59,IF(OR(G227=5,G227=4),1.63,IF(OR(G227=6,G227=7),1.68,IF(OR(G227=8,G227=9),1.73,IF(OR(G227=10,G227=11,G227=12),1.79,IF(OR(G227=13,G227=14,G227=15),1.84,IF(OR(G227=16,G227=17,G227=18),1.9,1.95)))))))))),IF(H227="Կ-3", IF(G227=0,1.25,IF(G227=1,1.29,IF(G227=2,1.33,IF(G227=3,1.37,IF(OR(G227=5,G227=4),1.41,IF(OR(G227=6,G227=7),1.45,IF(OR(G227=8,G227=9),1.49,IF(OR(G227=10,G227=11,G227=12),1.54,IF(OR(G227=13,G227=14,G227=15),1.58,IF(OR(G227=16,G227=17,G227=18),1.63,1.68)))))))))), "Error"))))))))))))</f>
        <v>1.96</v>
      </c>
      <c r="J227" s="913">
        <v>83200</v>
      </c>
      <c r="K227" s="914">
        <f>+J227*I227</f>
        <v>163072</v>
      </c>
      <c r="L227" s="915">
        <v>0</v>
      </c>
      <c r="M227" s="914">
        <f t="shared" si="213"/>
        <v>163072</v>
      </c>
      <c r="N227" s="914">
        <f t="shared" si="214"/>
        <v>2119936</v>
      </c>
      <c r="O227" s="580">
        <v>1</v>
      </c>
      <c r="P227" s="644">
        <f t="shared" si="215"/>
        <v>7</v>
      </c>
      <c r="Q227" s="645" t="str">
        <f>+H227</f>
        <v>Կ-1</v>
      </c>
      <c r="R227" s="643">
        <f>IF(O227&lt;1,0,IF(Q227="Բ-1",IF(P227=0,6.94,IF(P227=1,7.17,IF(P227=2,7.41,IF(P227=3,7.66,IF(OR(P227=5,P227=4),7.92,IF(OR(P227=6,P227=7),8.18,IF(OR(P227=8,P227=9),8.46,IF(OR(P227=10,P227=11,P227=12),8.74,IF(OR(P227=13,P227=14,P227=15),9.03,IF(OR(P227=16,P227=17,P227=18),9.33,9.65)))))))))),IF(Q227="Բ-2", IF(P227=0,5.71,IF(P227=1,5.89,IF(P227=2,6.09,IF(P227=3,6.29,IF(OR(P227=5,P227=4),6.5,IF(OR(P227=6,P227=7),6.72,IF(OR(P227=8,P227=9),6.94,IF(OR(P227=10,P227=11,P227=12),7.17,IF(OR(P227=13,P227=14,P227=15),7.41,IF(OR(P227=16,P227=17,P227=18),7.65,7.91)))))))))), IF(Q227="Գ-1", IF(P227=0,4.7,IF(P227=1,4.86,IF(P227=2,5.01,IF(P227=3,5.18,IF(OR(P227=5,P227=4),5.35,IF(OR(P227=6,P227=7),5.52,IF(OR(P227=8,P227=9),5.71,IF(OR(P227=10,P227=11,P227=12),5.89,IF(OR(P227=13,P227=14,P227=15),6.09,IF(OR(P227=16,P227=17,P227=18),6.29,6.49)))))))))), IF(Q227="Գ-2", IF(P227=0,3.88,IF(P227=1,4.01,IF(P227=2,4.14,IF(P227=3,4.27,IF(OR(P227=5,P227=4),4.41,IF(OR(P227=6,P227=7),4.55,IF(OR(P227=8,P227=9),4.7,IF(OR(P227=10,P227=11,P227=12),4.85,IF(OR(P227=13,P227=14,P227=15),5.01,IF(OR(P227=16,P227=17,P227=18),5.17,5.34)))))))))), IF(Q227="Գ-3", IF(P227=0,3.21,IF(P227=1,3.31,IF(P227=2,3.42,IF(P227=3,3.53,IF(OR(P227=5,P227=4),3.64,IF(OR(P227=6,P227=7),3.76,IF(OR(P227=8,P227=9),3.88,IF(OR(P227=10,P227=11,P227=12),4.01,IF(OR(P227=13,P227=14,P227=15),4.13,IF(OR(P227=16,P227=17,P227=18),4.27,4.4)))))))))), IF(Q227="Ա-1", IF(P227=0,2.66,IF(P227=1,2.75,IF(P227=2,2.83,IF(P227=3,2.92,IF(OR(P227=5,P227=4),3.02,IF(OR(P227=6,P227=7),3.11,IF(OR(P227=8,P227=9),3.21,IF(OR(P227=10,P227=11,P227=12),3.31,IF(OR(P227=13,P227=14,P227=15),3.42,IF(OR(P227=16,P227=17,P227=18),3.53,3.64)))))))))), IF(Q227="Ա-2", IF(P227=0,2.28,IF(P227=1,2.35,IF(P227=2,2.43,IF(P227=3,2.5,IF(OR(P227=5,P227=4),2.58,IF(OR(P227=6,P227=7),2.66,IF(OR(P227=8,P227=9),2.75,IF(OR(P227=10,P227=11,P227=12),2.83,IF(OR(P227=13,P227=14,P227=15),2.92,IF(OR(P227=16,P227=17,P227=18),3.01,3.11)))))))))),IF(Q227="Ա-3", IF(P227=0,1.96,IF(P227=1,2.02,IF(P227=2,2.08,IF(P227=3,2.15,IF(OR(P227=5,P227=4),2.21,IF(OR(P227=6,P227=7),2.28,IF(OR(P227=8,P227=9),2.35,IF(OR(P227=10,P227=11,P227=12),2.42,IF(OR(P227=13,P227=14,P227=15),2.5,IF(OR(P227=16,P227=17,P227=18),2.58,2.66)))))))))), IF(Q227="Կ-1", IF(P227=0,1.68,IF(P227=1,1.73,IF(P227=2,1.79,IF(P227=3,1.84,IF(OR(P227=5,P227=4),1.9,IF(OR(P227=6,P227=7),1.96,IF(OR(P227=8,P227=9),2.02,IF(OR(P227=10,P227=11,P227=12),2.08,IF(OR(P227=13,P227=14,P227=15),2.14,IF(OR(P227=16,P227=17,P227=18),2.21,2.28)))))))))), IF(Q227="Կ-2", IF(P227=0,1.45,IF(P227=1,1.49,IF(P227=2,1.54,IF(P227=3,1.59,IF(OR(P227=5,P227=4),1.63,IF(OR(P227=6,P227=7),1.68,IF(OR(P227=8,P227=9),1.73,IF(OR(P227=10,P227=11,P227=12),1.79,IF(OR(P227=13,P227=14,P227=15),1.84,IF(OR(P227=16,P227=17,P227=18),1.9,1.95)))))))))),IF(Q227="Կ-3", IF(P227=0,1.25,IF(P227=1,1.29,IF(P227=2,1.33,IF(P227=3,1.37,IF(OR(P227=5,P227=4),1.41,IF(OR(P227=6,P227=7),1.45,IF(OR(P227=8,P227=9),1.49,IF(OR(P227=10,P227=11,P227=12),1.54,IF(OR(P227=13,P227=14,P227=15),1.58,IF(OR(P227=16,P227=17,P227=18),1.63,1.68)))))))))), "Error"))))))))))))</f>
        <v>1.96</v>
      </c>
      <c r="S227" s="776">
        <v>83200</v>
      </c>
      <c r="T227" s="776">
        <f>+S227*R227</f>
        <v>163072</v>
      </c>
      <c r="U227" s="777">
        <f>+L227</f>
        <v>0</v>
      </c>
      <c r="V227" s="776">
        <f t="shared" si="216"/>
        <v>163072</v>
      </c>
      <c r="W227" s="776">
        <f t="shared" si="217"/>
        <v>2119936</v>
      </c>
      <c r="X227" s="580">
        <v>1</v>
      </c>
      <c r="Y227" s="644">
        <f>+P227+1</f>
        <v>8</v>
      </c>
      <c r="Z227" s="645" t="str">
        <f>+Q227</f>
        <v>Կ-1</v>
      </c>
      <c r="AA227" s="643">
        <f>IF(X227&lt;1,0,IF(Z227="Բ-1",IF(Y227=0,6.94,IF(Y227=1,7.17,IF(Y227=2,7.41,IF(Y227=3,7.66,IF(OR(Y227=5,Y227=4),7.92,IF(OR(Y227=6,Y227=7),8.18,IF(OR(Y227=8,Y227=9),8.46,IF(OR(Y227=10,Y227=11,Y227=12),8.74,IF(OR(Y227=13,Y227=14,Y227=15),9.03,IF(OR(Y227=16,Y227=17,Y227=18),9.33,9.65)))))))))),IF(Z227="Բ-2", IF(Y227=0,5.71,IF(Y227=1,5.89,IF(Y227=2,6.09,IF(Y227=3,6.29,IF(OR(Y227=5,Y227=4),6.5,IF(OR(Y227=6,Y227=7),6.72,IF(OR(Y227=8,Y227=9),6.94,IF(OR(Y227=10,Y227=11,Y227=12),7.17,IF(OR(Y227=13,Y227=14,Y227=15),7.41,IF(OR(Y227=16,Y227=17,Y227=18),7.65,7.91)))))))))), IF(Z227="Գ-1", IF(Y227=0,4.7,IF(Y227=1,4.86,IF(Y227=2,5.01,IF(Y227=3,5.18,IF(OR(Y227=5,Y227=4),5.35,IF(OR(Y227=6,Y227=7),5.52,IF(OR(Y227=8,Y227=9),5.71,IF(OR(Y227=10,Y227=11,Y227=12),5.89,IF(OR(Y227=13,Y227=14,Y227=15),6.09,IF(OR(Y227=16,Y227=17,Y227=18),6.29,6.49)))))))))), IF(Z227="Գ-2", IF(Y227=0,3.88,IF(Y227=1,4.01,IF(Y227=2,4.14,IF(Y227=3,4.27,IF(OR(Y227=5,Y227=4),4.41,IF(OR(Y227=6,Y227=7),4.55,IF(OR(Y227=8,Y227=9),4.7,IF(OR(Y227=10,Y227=11,Y227=12),4.85,IF(OR(Y227=13,Y227=14,Y227=15),5.01,IF(OR(Y227=16,Y227=17,Y227=18),5.17,5.34)))))))))), IF(Z227="Գ-3", IF(Y227=0,3.21,IF(Y227=1,3.31,IF(Y227=2,3.42,IF(Y227=3,3.53,IF(OR(Y227=5,Y227=4),3.64,IF(OR(Y227=6,Y227=7),3.76,IF(OR(Y227=8,Y227=9),3.88,IF(OR(Y227=10,Y227=11,Y227=12),4.01,IF(OR(Y227=13,Y227=14,Y227=15),4.13,IF(OR(Y227=16,Y227=17,Y227=18),4.27,4.4)))))))))), IF(Z227="Ա-1", IF(Y227=0,2.66,IF(Y227=1,2.75,IF(Y227=2,2.83,IF(Y227=3,2.92,IF(OR(Y227=5,Y227=4),3.02,IF(OR(Y227=6,Y227=7),3.11,IF(OR(Y227=8,Y227=9),3.21,IF(OR(Y227=10,Y227=11,Y227=12),3.31,IF(OR(Y227=13,Y227=14,Y227=15),3.42,IF(OR(Y227=16,Y227=17,Y227=18),3.53,3.64)))))))))), IF(Z227="Ա-2", IF(Y227=0,2.28,IF(Y227=1,2.35,IF(Y227=2,2.43,IF(Y227=3,2.5,IF(OR(Y227=5,Y227=4),2.58,IF(OR(Y227=6,Y227=7),2.66,IF(OR(Y227=8,Y227=9),2.75,IF(OR(Y227=10,Y227=11,Y227=12),2.83,IF(OR(Y227=13,Y227=14,Y227=15),2.92,IF(OR(Y227=16,Y227=17,Y227=18),3.01,3.11)))))))))),IF(Z227="Ա-3", IF(Y227=0,1.96,IF(Y227=1,2.02,IF(Y227=2,2.08,IF(Y227=3,2.15,IF(OR(Y227=5,Y227=4),2.21,IF(OR(Y227=6,Y227=7),2.28,IF(OR(Y227=8,Y227=9),2.35,IF(OR(Y227=10,Y227=11,Y227=12),2.42,IF(OR(Y227=13,Y227=14,Y227=15),2.5,IF(OR(Y227=16,Y227=17,Y227=18),2.58,2.66)))))))))), IF(Z227="Կ-1", IF(Y227=0,1.68,IF(Y227=1,1.73,IF(Y227=2,1.79,IF(Y227=3,1.84,IF(OR(Y227=5,Y227=4),1.9,IF(OR(Y227=6,Y227=7),1.96,IF(OR(Y227=8,Y227=9),2.02,IF(OR(Y227=10,Y227=11,Y227=12),2.08,IF(OR(Y227=13,Y227=14,Y227=15),2.14,IF(OR(Y227=16,Y227=17,Y227=18),2.21,2.28)))))))))), IF(Z227="Կ-2", IF(Y227=0,1.45,IF(Y227=1,1.49,IF(Y227=2,1.54,IF(Y227=3,1.59,IF(OR(Y227=5,Y227=4),1.63,IF(OR(Y227=6,Y227=7),1.68,IF(OR(Y227=8,Y227=9),1.73,IF(OR(Y227=10,Y227=11,Y227=12),1.79,IF(OR(Y227=13,Y227=14,Y227=15),1.84,IF(OR(Y227=16,Y227=17,Y227=18),1.9,1.95)))))))))),IF(Z227="Կ-3", IF(Y227=0,1.25,IF(Y227=1,1.29,IF(Y227=2,1.33,IF(Y227=3,1.37,IF(OR(Y227=5,Y227=4),1.41,IF(OR(Y227=6,Y227=7),1.45,IF(OR(Y227=8,Y227=9),1.49,IF(OR(Y227=10,Y227=11,Y227=12),1.54,IF(OR(Y227=13,Y227=14,Y227=15),1.58,IF(OR(Y227=16,Y227=17,Y227=18),1.63,1.68)))))))))), "Error"))))))))))))</f>
        <v>2.02</v>
      </c>
      <c r="AB227" s="776">
        <v>83200</v>
      </c>
      <c r="AC227" s="776">
        <f>+AB227*AA227</f>
        <v>168064</v>
      </c>
      <c r="AD227" s="777">
        <f>+U227</f>
        <v>0</v>
      </c>
      <c r="AE227" s="776">
        <f>+AD227+AC227</f>
        <v>168064</v>
      </c>
      <c r="AF227" s="776">
        <f t="shared" si="218"/>
        <v>2184832</v>
      </c>
      <c r="AG227" s="580">
        <v>1</v>
      </c>
      <c r="AH227" s="644">
        <f>+Y227+1</f>
        <v>9</v>
      </c>
      <c r="AI227" s="645" t="str">
        <f>+Z227</f>
        <v>Կ-1</v>
      </c>
      <c r="AJ227" s="643">
        <f>IF(AG227&lt;1,0,IF(AI227="Բ-1",IF(AH227=0,6.94,IF(AH227=1,7.17,IF(AH227=2,7.41,IF(AH227=3,7.66,IF(OR(AH227=5,AH227=4),7.92,IF(OR(AH227=6,AH227=7),8.18,IF(OR(AH227=8,AH227=9),8.46,IF(OR(AH227=10,AH227=11,AH227=12),8.74,IF(OR(AH227=13,AH227=14,AH227=15),9.03,IF(OR(AH227=16,AH227=17,AH227=18),9.33,9.65)))))))))),IF(AI227="Բ-2", IF(AH227=0,5.71,IF(AH227=1,5.89,IF(AH227=2,6.09,IF(AH227=3,6.29,IF(OR(AH227=5,AH227=4),6.5,IF(OR(AH227=6,AH227=7),6.72,IF(OR(AH227=8,AH227=9),6.94,IF(OR(AH227=10,AH227=11,AH227=12),7.17,IF(OR(AH227=13,AH227=14,AH227=15),7.41,IF(OR(AH227=16,AH227=17,AH227=18),7.65,7.91)))))))))), IF(AI227="Գ-1", IF(AH227=0,4.7,IF(AH227=1,4.86,IF(AH227=2,5.01,IF(AH227=3,5.18,IF(OR(AH227=5,AH227=4),5.35,IF(OR(AH227=6,AH227=7),5.52,IF(OR(AH227=8,AH227=9),5.71,IF(OR(AH227=10,AH227=11,AH227=12),5.89,IF(OR(AH227=13,AH227=14,AH227=15),6.09,IF(OR(AH227=16,AH227=17,AH227=18),6.29,6.49)))))))))), IF(AI227="Գ-2", IF(AH227=0,3.88,IF(AH227=1,4.01,IF(AH227=2,4.14,IF(AH227=3,4.27,IF(OR(AH227=5,AH227=4),4.41,IF(OR(AH227=6,AH227=7),4.55,IF(OR(AH227=8,AH227=9),4.7,IF(OR(AH227=10,AH227=11,AH227=12),4.85,IF(OR(AH227=13,AH227=14,AH227=15),5.01,IF(OR(AH227=16,AH227=17,AH227=18),5.17,5.34)))))))))), IF(AI227="Գ-3", IF(AH227=0,3.21,IF(AH227=1,3.31,IF(AH227=2,3.42,IF(AH227=3,3.53,IF(OR(AH227=5,AH227=4),3.64,IF(OR(AH227=6,AH227=7),3.76,IF(OR(AH227=8,AH227=9),3.88,IF(OR(AH227=10,AH227=11,AH227=12),4.01,IF(OR(AH227=13,AH227=14,AH227=15),4.13,IF(OR(AH227=16,AH227=17,AH227=18),4.27,4.4)))))))))), IF(AI227="Ա-1", IF(AH227=0,2.66,IF(AH227=1,2.75,IF(AH227=2,2.83,IF(AH227=3,2.92,IF(OR(AH227=5,AH227=4),3.02,IF(OR(AH227=6,AH227=7),3.11,IF(OR(AH227=8,AH227=9),3.21,IF(OR(AH227=10,AH227=11,AH227=12),3.31,IF(OR(AH227=13,AH227=14,AH227=15),3.42,IF(OR(AH227=16,AH227=17,AH227=18),3.53,3.64)))))))))), IF(AI227="Ա-2", IF(AH227=0,2.28,IF(AH227=1,2.35,IF(AH227=2,2.43,IF(AH227=3,2.5,IF(OR(AH227=5,AH227=4),2.58,IF(OR(AH227=6,AH227=7),2.66,IF(OR(AH227=8,AH227=9),2.75,IF(OR(AH227=10,AH227=11,AH227=12),2.83,IF(OR(AH227=13,AH227=14,AH227=15),2.92,IF(OR(AH227=16,AH227=17,AH227=18),3.01,3.11)))))))))),IF(AI227="Ա-3", IF(AH227=0,1.96,IF(AH227=1,2.02,IF(AH227=2,2.08,IF(AH227=3,2.15,IF(OR(AH227=5,AH227=4),2.21,IF(OR(AH227=6,AH227=7),2.28,IF(OR(AH227=8,AH227=9),2.35,IF(OR(AH227=10,AH227=11,AH227=12),2.42,IF(OR(AH227=13,AH227=14,AH227=15),2.5,IF(OR(AH227=16,AH227=17,AH227=18),2.58,2.66)))))))))), IF(AI227="Կ-1", IF(AH227=0,1.68,IF(AH227=1,1.73,IF(AH227=2,1.79,IF(AH227=3,1.84,IF(OR(AH227=5,AH227=4),1.9,IF(OR(AH227=6,AH227=7),1.96,IF(OR(AH227=8,AH227=9),2.02,IF(OR(AH227=10,AH227=11,AH227=12),2.08,IF(OR(AH227=13,AH227=14,AH227=15),2.14,IF(OR(AH227=16,AH227=17,AH227=18),2.21,2.28)))))))))), IF(AI227="Կ-2", IF(AH227=0,1.45,IF(AH227=1,1.49,IF(AH227=2,1.54,IF(AH227=3,1.59,IF(OR(AH227=5,AH227=4),1.63,IF(OR(AH227=6,AH227=7),1.68,IF(OR(AH227=8,AH227=9),1.73,IF(OR(AH227=10,AH227=11,AH227=12),1.79,IF(OR(AH227=13,AH227=14,AH227=15),1.84,IF(OR(AH227=16,AH227=17,AH227=18),1.9,1.95)))))))))),IF(AI227="Կ-3", IF(AH227=0,1.25,IF(AH227=1,1.29,IF(AH227=2,1.33,IF(AH227=3,1.37,IF(OR(AH227=5,AH227=4),1.41,IF(OR(AH227=6,AH227=7),1.45,IF(OR(AH227=8,AH227=9),1.49,IF(OR(AH227=10,AH227=11,AH227=12),1.54,IF(OR(AH227=13,AH227=14,AH227=15),1.58,IF(OR(AH227=16,AH227=17,AH227=18),1.63,1.68)))))))))), "Error"))))))))))))</f>
        <v>2.02</v>
      </c>
      <c r="AK227" s="776">
        <v>83200</v>
      </c>
      <c r="AL227" s="776">
        <f>+AK227*AJ227</f>
        <v>168064</v>
      </c>
      <c r="AM227" s="777">
        <f>+AD227</f>
        <v>0</v>
      </c>
      <c r="AN227" s="776">
        <f t="shared" si="219"/>
        <v>168064</v>
      </c>
      <c r="AO227" s="776">
        <f t="shared" si="220"/>
        <v>2184832</v>
      </c>
    </row>
    <row r="228" spans="1:41" s="760" customFormat="1" ht="14.25">
      <c r="A228" s="853">
        <v>186</v>
      </c>
      <c r="B228" s="903" t="s">
        <v>78</v>
      </c>
      <c r="C228" s="904"/>
      <c r="D228" s="904"/>
      <c r="E228" s="903" t="s">
        <v>1238</v>
      </c>
      <c r="F228" s="853">
        <v>1</v>
      </c>
      <c r="G228" s="911">
        <v>6</v>
      </c>
      <c r="H228" s="915" t="s">
        <v>86</v>
      </c>
      <c r="I228" s="912">
        <f>IF(F228&lt;1,0,IF(H228="Բ-1",IF(G228=0,6.94,IF(G228=1,7.17,IF(G228=2,7.41,IF(G228=3,7.66,IF(OR(G228=5,G228=4),7.92,IF(OR(G228=6,G228=7),8.18,IF(OR(G228=8,G228=9),8.46,IF(OR(G228=10,G228=11,G228=12),8.74,IF(OR(G228=13,G228=14,G228=15),9.03,IF(OR(G228=16,G228=17,G228=18),9.33,9.65)))))))))),IF(H228="Բ-2", IF(G228=0,5.71,IF(G228=1,5.89,IF(G228=2,6.09,IF(G228=3,6.29,IF(OR(G228=5,G228=4),6.5,IF(OR(G228=6,G228=7),6.72,IF(OR(G228=8,G228=9),6.94,IF(OR(G228=10,G228=11,G228=12),7.17,IF(OR(G228=13,G228=14,G228=15),7.41,IF(OR(G228=16,G228=17,G228=18),7.65,7.91)))))))))), IF(H228="Գ-1", IF(G228=0,4.7,IF(G228=1,4.86,IF(G228=2,5.01,IF(G228=3,5.18,IF(OR(G228=5,G228=4),5.35,IF(OR(G228=6,G228=7),5.52,IF(OR(G228=8,G228=9),5.71,IF(OR(G228=10,G228=11,G228=12),5.89,IF(OR(G228=13,G228=14,G228=15),6.09,IF(OR(G228=16,G228=17,G228=18),6.29,6.49)))))))))), IF(H228="Գ-2", IF(G228=0,3.88,IF(G228=1,4.01,IF(G228=2,4.14,IF(G228=3,4.27,IF(OR(G228=5,G228=4),4.41,IF(OR(G228=6,G228=7),4.55,IF(OR(G228=8,G228=9),4.7,IF(OR(G228=10,G228=11,G228=12),4.85,IF(OR(G228=13,G228=14,G228=15),5.01,IF(OR(G228=16,G228=17,G228=18),5.17,5.34)))))))))), IF(H228="Գ-3", IF(G228=0,3.21,IF(G228=1,3.31,IF(G228=2,3.42,IF(G228=3,3.53,IF(OR(G228=5,G228=4),3.64,IF(OR(G228=6,G228=7),3.76,IF(OR(G228=8,G228=9),3.88,IF(OR(G228=10,G228=11,G228=12),4.01,IF(OR(G228=13,G228=14,G228=15),4.13,IF(OR(G228=16,G228=17,G228=18),4.27,4.4)))))))))), IF(H228="Ա-1", IF(G228=0,2.66,IF(G228=1,2.75,IF(G228=2,2.83,IF(G228=3,2.92,IF(OR(G228=5,G228=4),3.02,IF(OR(G228=6,G228=7),3.11,IF(OR(G228=8,G228=9),3.21,IF(OR(G228=10,G228=11,G228=12),3.31,IF(OR(G228=13,G228=14,G228=15),3.42,IF(OR(G228=16,G228=17,G228=18),3.53,3.64)))))))))), IF(H228="Ա-2", IF(G228=0,2.28,IF(G228=1,2.35,IF(G228=2,2.43,IF(G228=3,2.5,IF(OR(G228=5,G228=4),2.58,IF(OR(G228=6,G228=7),2.66,IF(OR(G228=8,G228=9),2.75,IF(OR(G228=10,G228=11,G228=12),2.83,IF(OR(G228=13,G228=14,G228=15),2.92,IF(OR(G228=16,G228=17,G228=18),3.01,3.11)))))))))),IF(H228="Ա-3", IF(G228=0,1.96,IF(G228=1,2.02,IF(G228=2,2.08,IF(G228=3,2.15,IF(OR(G228=5,G228=4),2.21,IF(OR(G228=6,G228=7),2.28,IF(OR(G228=8,G228=9),2.35,IF(OR(G228=10,G228=11,G228=12),2.42,IF(OR(G228=13,G228=14,G228=15),2.5,IF(OR(G228=16,G228=17,G228=18),2.58,2.66)))))))))), IF(H228="Կ-1", IF(G228=0,1.68,IF(G228=1,1.73,IF(G228=2,1.79,IF(G228=3,1.84,IF(OR(G228=5,G228=4),1.9,IF(OR(G228=6,G228=7),1.96,IF(OR(G228=8,G228=9),2.02,IF(OR(G228=10,G228=11,G228=12),2.08,IF(OR(G228=13,G228=14,G228=15),2.14,IF(OR(G228=16,G228=17,G228=18),2.21,2.28)))))))))), IF(H228="Կ-2", IF(G228=0,1.45,IF(G228=1,1.49,IF(G228=2,1.54,IF(G228=3,1.59,IF(OR(G228=5,G228=4),1.63,IF(OR(G228=6,G228=7),1.68,IF(OR(G228=8,G228=9),1.73,IF(OR(G228=10,G228=11,G228=12),1.79,IF(OR(G228=13,G228=14,G228=15),1.84,IF(OR(G228=16,G228=17,G228=18),1.9,1.95)))))))))),IF(H228="Կ-3", IF(G228=0,1.25,IF(G228=1,1.29,IF(G228=2,1.33,IF(G228=3,1.37,IF(OR(G228=5,G228=4),1.41,IF(OR(G228=6,G228=7),1.45,IF(OR(G228=8,G228=9),1.49,IF(OR(G228=10,G228=11,G228=12),1.54,IF(OR(G228=13,G228=14,G228=15),1.58,IF(OR(G228=16,G228=17,G228=18),1.63,1.68)))))))))), "Error"))))))))))))</f>
        <v>1.96</v>
      </c>
      <c r="J228" s="913">
        <v>83200</v>
      </c>
      <c r="K228" s="914">
        <f>+J228*I228</f>
        <v>163072</v>
      </c>
      <c r="L228" s="915">
        <v>0</v>
      </c>
      <c r="M228" s="914">
        <f t="shared" si="213"/>
        <v>163072</v>
      </c>
      <c r="N228" s="914">
        <f t="shared" si="214"/>
        <v>2119936</v>
      </c>
      <c r="O228" s="580">
        <v>1</v>
      </c>
      <c r="P228" s="644">
        <f t="shared" si="215"/>
        <v>7</v>
      </c>
      <c r="Q228" s="645" t="str">
        <f>+H228</f>
        <v>Կ-1</v>
      </c>
      <c r="R228" s="643">
        <f>IF(O228&lt;1,0,IF(Q228="Բ-1",IF(P228=0,6.94,IF(P228=1,7.17,IF(P228=2,7.41,IF(P228=3,7.66,IF(OR(P228=5,P228=4),7.92,IF(OR(P228=6,P228=7),8.18,IF(OR(P228=8,P228=9),8.46,IF(OR(P228=10,P228=11,P228=12),8.74,IF(OR(P228=13,P228=14,P228=15),9.03,IF(OR(P228=16,P228=17,P228=18),9.33,9.65)))))))))),IF(Q228="Բ-2", IF(P228=0,5.71,IF(P228=1,5.89,IF(P228=2,6.09,IF(P228=3,6.29,IF(OR(P228=5,P228=4),6.5,IF(OR(P228=6,P228=7),6.72,IF(OR(P228=8,P228=9),6.94,IF(OR(P228=10,P228=11,P228=12),7.17,IF(OR(P228=13,P228=14,P228=15),7.41,IF(OR(P228=16,P228=17,P228=18),7.65,7.91)))))))))), IF(Q228="Գ-1", IF(P228=0,4.7,IF(P228=1,4.86,IF(P228=2,5.01,IF(P228=3,5.18,IF(OR(P228=5,P228=4),5.35,IF(OR(P228=6,P228=7),5.52,IF(OR(P228=8,P228=9),5.71,IF(OR(P228=10,P228=11,P228=12),5.89,IF(OR(P228=13,P228=14,P228=15),6.09,IF(OR(P228=16,P228=17,P228=18),6.29,6.49)))))))))), IF(Q228="Գ-2", IF(P228=0,3.88,IF(P228=1,4.01,IF(P228=2,4.14,IF(P228=3,4.27,IF(OR(P228=5,P228=4),4.41,IF(OR(P228=6,P228=7),4.55,IF(OR(P228=8,P228=9),4.7,IF(OR(P228=10,P228=11,P228=12),4.85,IF(OR(P228=13,P228=14,P228=15),5.01,IF(OR(P228=16,P228=17,P228=18),5.17,5.34)))))))))), IF(Q228="Գ-3", IF(P228=0,3.21,IF(P228=1,3.31,IF(P228=2,3.42,IF(P228=3,3.53,IF(OR(P228=5,P228=4),3.64,IF(OR(P228=6,P228=7),3.76,IF(OR(P228=8,P228=9),3.88,IF(OR(P228=10,P228=11,P228=12),4.01,IF(OR(P228=13,P228=14,P228=15),4.13,IF(OR(P228=16,P228=17,P228=18),4.27,4.4)))))))))), IF(Q228="Ա-1", IF(P228=0,2.66,IF(P228=1,2.75,IF(P228=2,2.83,IF(P228=3,2.92,IF(OR(P228=5,P228=4),3.02,IF(OR(P228=6,P228=7),3.11,IF(OR(P228=8,P228=9),3.21,IF(OR(P228=10,P228=11,P228=12),3.31,IF(OR(P228=13,P228=14,P228=15),3.42,IF(OR(P228=16,P228=17,P228=18),3.53,3.64)))))))))), IF(Q228="Ա-2", IF(P228=0,2.28,IF(P228=1,2.35,IF(P228=2,2.43,IF(P228=3,2.5,IF(OR(P228=5,P228=4),2.58,IF(OR(P228=6,P228=7),2.66,IF(OR(P228=8,P228=9),2.75,IF(OR(P228=10,P228=11,P228=12),2.83,IF(OR(P228=13,P228=14,P228=15),2.92,IF(OR(P228=16,P228=17,P228=18),3.01,3.11)))))))))),IF(Q228="Ա-3", IF(P228=0,1.96,IF(P228=1,2.02,IF(P228=2,2.08,IF(P228=3,2.15,IF(OR(P228=5,P228=4),2.21,IF(OR(P228=6,P228=7),2.28,IF(OR(P228=8,P228=9),2.35,IF(OR(P228=10,P228=11,P228=12),2.42,IF(OR(P228=13,P228=14,P228=15),2.5,IF(OR(P228=16,P228=17,P228=18),2.58,2.66)))))))))), IF(Q228="Կ-1", IF(P228=0,1.68,IF(P228=1,1.73,IF(P228=2,1.79,IF(P228=3,1.84,IF(OR(P228=5,P228=4),1.9,IF(OR(P228=6,P228=7),1.96,IF(OR(P228=8,P228=9),2.02,IF(OR(P228=10,P228=11,P228=12),2.08,IF(OR(P228=13,P228=14,P228=15),2.14,IF(OR(P228=16,P228=17,P228=18),2.21,2.28)))))))))), IF(Q228="Կ-2", IF(P228=0,1.45,IF(P228=1,1.49,IF(P228=2,1.54,IF(P228=3,1.59,IF(OR(P228=5,P228=4),1.63,IF(OR(P228=6,P228=7),1.68,IF(OR(P228=8,P228=9),1.73,IF(OR(P228=10,P228=11,P228=12),1.79,IF(OR(P228=13,P228=14,P228=15),1.84,IF(OR(P228=16,P228=17,P228=18),1.9,1.95)))))))))),IF(Q228="Կ-3", IF(P228=0,1.25,IF(P228=1,1.29,IF(P228=2,1.33,IF(P228=3,1.37,IF(OR(P228=5,P228=4),1.41,IF(OR(P228=6,P228=7),1.45,IF(OR(P228=8,P228=9),1.49,IF(OR(P228=10,P228=11,P228=12),1.54,IF(OR(P228=13,P228=14,P228=15),1.58,IF(OR(P228=16,P228=17,P228=18),1.63,1.68)))))))))), "Error"))))))))))))</f>
        <v>1.96</v>
      </c>
      <c r="S228" s="776">
        <v>83200</v>
      </c>
      <c r="T228" s="776">
        <f>+S228*R228</f>
        <v>163072</v>
      </c>
      <c r="U228" s="777">
        <f>+L228</f>
        <v>0</v>
      </c>
      <c r="V228" s="776">
        <f t="shared" si="216"/>
        <v>163072</v>
      </c>
      <c r="W228" s="776">
        <f t="shared" si="217"/>
        <v>2119936</v>
      </c>
      <c r="X228" s="580">
        <v>1</v>
      </c>
      <c r="Y228" s="644">
        <f>+P228+1</f>
        <v>8</v>
      </c>
      <c r="Z228" s="645" t="str">
        <f>+Q228</f>
        <v>Կ-1</v>
      </c>
      <c r="AA228" s="643">
        <f>IF(X228&lt;1,0,IF(Z228="Բ-1",IF(Y228=0,6.94,IF(Y228=1,7.17,IF(Y228=2,7.41,IF(Y228=3,7.66,IF(OR(Y228=5,Y228=4),7.92,IF(OR(Y228=6,Y228=7),8.18,IF(OR(Y228=8,Y228=9),8.46,IF(OR(Y228=10,Y228=11,Y228=12),8.74,IF(OR(Y228=13,Y228=14,Y228=15),9.03,IF(OR(Y228=16,Y228=17,Y228=18),9.33,9.65)))))))))),IF(Z228="Բ-2", IF(Y228=0,5.71,IF(Y228=1,5.89,IF(Y228=2,6.09,IF(Y228=3,6.29,IF(OR(Y228=5,Y228=4),6.5,IF(OR(Y228=6,Y228=7),6.72,IF(OR(Y228=8,Y228=9),6.94,IF(OR(Y228=10,Y228=11,Y228=12),7.17,IF(OR(Y228=13,Y228=14,Y228=15),7.41,IF(OR(Y228=16,Y228=17,Y228=18),7.65,7.91)))))))))), IF(Z228="Գ-1", IF(Y228=0,4.7,IF(Y228=1,4.86,IF(Y228=2,5.01,IF(Y228=3,5.18,IF(OR(Y228=5,Y228=4),5.35,IF(OR(Y228=6,Y228=7),5.52,IF(OR(Y228=8,Y228=9),5.71,IF(OR(Y228=10,Y228=11,Y228=12),5.89,IF(OR(Y228=13,Y228=14,Y228=15),6.09,IF(OR(Y228=16,Y228=17,Y228=18),6.29,6.49)))))))))), IF(Z228="Գ-2", IF(Y228=0,3.88,IF(Y228=1,4.01,IF(Y228=2,4.14,IF(Y228=3,4.27,IF(OR(Y228=5,Y228=4),4.41,IF(OR(Y228=6,Y228=7),4.55,IF(OR(Y228=8,Y228=9),4.7,IF(OR(Y228=10,Y228=11,Y228=12),4.85,IF(OR(Y228=13,Y228=14,Y228=15),5.01,IF(OR(Y228=16,Y228=17,Y228=18),5.17,5.34)))))))))), IF(Z228="Գ-3", IF(Y228=0,3.21,IF(Y228=1,3.31,IF(Y228=2,3.42,IF(Y228=3,3.53,IF(OR(Y228=5,Y228=4),3.64,IF(OR(Y228=6,Y228=7),3.76,IF(OR(Y228=8,Y228=9),3.88,IF(OR(Y228=10,Y228=11,Y228=12),4.01,IF(OR(Y228=13,Y228=14,Y228=15),4.13,IF(OR(Y228=16,Y228=17,Y228=18),4.27,4.4)))))))))), IF(Z228="Ա-1", IF(Y228=0,2.66,IF(Y228=1,2.75,IF(Y228=2,2.83,IF(Y228=3,2.92,IF(OR(Y228=5,Y228=4),3.02,IF(OR(Y228=6,Y228=7),3.11,IF(OR(Y228=8,Y228=9),3.21,IF(OR(Y228=10,Y228=11,Y228=12),3.31,IF(OR(Y228=13,Y228=14,Y228=15),3.42,IF(OR(Y228=16,Y228=17,Y228=18),3.53,3.64)))))))))), IF(Z228="Ա-2", IF(Y228=0,2.28,IF(Y228=1,2.35,IF(Y228=2,2.43,IF(Y228=3,2.5,IF(OR(Y228=5,Y228=4),2.58,IF(OR(Y228=6,Y228=7),2.66,IF(OR(Y228=8,Y228=9),2.75,IF(OR(Y228=10,Y228=11,Y228=12),2.83,IF(OR(Y228=13,Y228=14,Y228=15),2.92,IF(OR(Y228=16,Y228=17,Y228=18),3.01,3.11)))))))))),IF(Z228="Ա-3", IF(Y228=0,1.96,IF(Y228=1,2.02,IF(Y228=2,2.08,IF(Y228=3,2.15,IF(OR(Y228=5,Y228=4),2.21,IF(OR(Y228=6,Y228=7),2.28,IF(OR(Y228=8,Y228=9),2.35,IF(OR(Y228=10,Y228=11,Y228=12),2.42,IF(OR(Y228=13,Y228=14,Y228=15),2.5,IF(OR(Y228=16,Y228=17,Y228=18),2.58,2.66)))))))))), IF(Z228="Կ-1", IF(Y228=0,1.68,IF(Y228=1,1.73,IF(Y228=2,1.79,IF(Y228=3,1.84,IF(OR(Y228=5,Y228=4),1.9,IF(OR(Y228=6,Y228=7),1.96,IF(OR(Y228=8,Y228=9),2.02,IF(OR(Y228=10,Y228=11,Y228=12),2.08,IF(OR(Y228=13,Y228=14,Y228=15),2.14,IF(OR(Y228=16,Y228=17,Y228=18),2.21,2.28)))))))))), IF(Z228="Կ-2", IF(Y228=0,1.45,IF(Y228=1,1.49,IF(Y228=2,1.54,IF(Y228=3,1.59,IF(OR(Y228=5,Y228=4),1.63,IF(OR(Y228=6,Y228=7),1.68,IF(OR(Y228=8,Y228=9),1.73,IF(OR(Y228=10,Y228=11,Y228=12),1.79,IF(OR(Y228=13,Y228=14,Y228=15),1.84,IF(OR(Y228=16,Y228=17,Y228=18),1.9,1.95)))))))))),IF(Z228="Կ-3", IF(Y228=0,1.25,IF(Y228=1,1.29,IF(Y228=2,1.33,IF(Y228=3,1.37,IF(OR(Y228=5,Y228=4),1.41,IF(OR(Y228=6,Y228=7),1.45,IF(OR(Y228=8,Y228=9),1.49,IF(OR(Y228=10,Y228=11,Y228=12),1.54,IF(OR(Y228=13,Y228=14,Y228=15),1.58,IF(OR(Y228=16,Y228=17,Y228=18),1.63,1.68)))))))))), "Error"))))))))))))</f>
        <v>2.02</v>
      </c>
      <c r="AB228" s="776">
        <v>83200</v>
      </c>
      <c r="AC228" s="776">
        <f>+AB228*AA228</f>
        <v>168064</v>
      </c>
      <c r="AD228" s="777">
        <f>+U228</f>
        <v>0</v>
      </c>
      <c r="AE228" s="776">
        <f>+AD228+AC228</f>
        <v>168064</v>
      </c>
      <c r="AF228" s="776">
        <f t="shared" si="218"/>
        <v>2184832</v>
      </c>
      <c r="AG228" s="580">
        <v>1</v>
      </c>
      <c r="AH228" s="644">
        <f>+Y228+1</f>
        <v>9</v>
      </c>
      <c r="AI228" s="645" t="str">
        <f>+Z228</f>
        <v>Կ-1</v>
      </c>
      <c r="AJ228" s="643">
        <f>IF(AG228&lt;1,0,IF(AI228="Բ-1",IF(AH228=0,6.94,IF(AH228=1,7.17,IF(AH228=2,7.41,IF(AH228=3,7.66,IF(OR(AH228=5,AH228=4),7.92,IF(OR(AH228=6,AH228=7),8.18,IF(OR(AH228=8,AH228=9),8.46,IF(OR(AH228=10,AH228=11,AH228=12),8.74,IF(OR(AH228=13,AH228=14,AH228=15),9.03,IF(OR(AH228=16,AH228=17,AH228=18),9.33,9.65)))))))))),IF(AI228="Բ-2", IF(AH228=0,5.71,IF(AH228=1,5.89,IF(AH228=2,6.09,IF(AH228=3,6.29,IF(OR(AH228=5,AH228=4),6.5,IF(OR(AH228=6,AH228=7),6.72,IF(OR(AH228=8,AH228=9),6.94,IF(OR(AH228=10,AH228=11,AH228=12),7.17,IF(OR(AH228=13,AH228=14,AH228=15),7.41,IF(OR(AH228=16,AH228=17,AH228=18),7.65,7.91)))))))))), IF(AI228="Գ-1", IF(AH228=0,4.7,IF(AH228=1,4.86,IF(AH228=2,5.01,IF(AH228=3,5.18,IF(OR(AH228=5,AH228=4),5.35,IF(OR(AH228=6,AH228=7),5.52,IF(OR(AH228=8,AH228=9),5.71,IF(OR(AH228=10,AH228=11,AH228=12),5.89,IF(OR(AH228=13,AH228=14,AH228=15),6.09,IF(OR(AH228=16,AH228=17,AH228=18),6.29,6.49)))))))))), IF(AI228="Գ-2", IF(AH228=0,3.88,IF(AH228=1,4.01,IF(AH228=2,4.14,IF(AH228=3,4.27,IF(OR(AH228=5,AH228=4),4.41,IF(OR(AH228=6,AH228=7),4.55,IF(OR(AH228=8,AH228=9),4.7,IF(OR(AH228=10,AH228=11,AH228=12),4.85,IF(OR(AH228=13,AH228=14,AH228=15),5.01,IF(OR(AH228=16,AH228=17,AH228=18),5.17,5.34)))))))))), IF(AI228="Գ-3", IF(AH228=0,3.21,IF(AH228=1,3.31,IF(AH228=2,3.42,IF(AH228=3,3.53,IF(OR(AH228=5,AH228=4),3.64,IF(OR(AH228=6,AH228=7),3.76,IF(OR(AH228=8,AH228=9),3.88,IF(OR(AH228=10,AH228=11,AH228=12),4.01,IF(OR(AH228=13,AH228=14,AH228=15),4.13,IF(OR(AH228=16,AH228=17,AH228=18),4.27,4.4)))))))))), IF(AI228="Ա-1", IF(AH228=0,2.66,IF(AH228=1,2.75,IF(AH228=2,2.83,IF(AH228=3,2.92,IF(OR(AH228=5,AH228=4),3.02,IF(OR(AH228=6,AH228=7),3.11,IF(OR(AH228=8,AH228=9),3.21,IF(OR(AH228=10,AH228=11,AH228=12),3.31,IF(OR(AH228=13,AH228=14,AH228=15),3.42,IF(OR(AH228=16,AH228=17,AH228=18),3.53,3.64)))))))))), IF(AI228="Ա-2", IF(AH228=0,2.28,IF(AH228=1,2.35,IF(AH228=2,2.43,IF(AH228=3,2.5,IF(OR(AH228=5,AH228=4),2.58,IF(OR(AH228=6,AH228=7),2.66,IF(OR(AH228=8,AH228=9),2.75,IF(OR(AH228=10,AH228=11,AH228=12),2.83,IF(OR(AH228=13,AH228=14,AH228=15),2.92,IF(OR(AH228=16,AH228=17,AH228=18),3.01,3.11)))))))))),IF(AI228="Ա-3", IF(AH228=0,1.96,IF(AH228=1,2.02,IF(AH228=2,2.08,IF(AH228=3,2.15,IF(OR(AH228=5,AH228=4),2.21,IF(OR(AH228=6,AH228=7),2.28,IF(OR(AH228=8,AH228=9),2.35,IF(OR(AH228=10,AH228=11,AH228=12),2.42,IF(OR(AH228=13,AH228=14,AH228=15),2.5,IF(OR(AH228=16,AH228=17,AH228=18),2.58,2.66)))))))))), IF(AI228="Կ-1", IF(AH228=0,1.68,IF(AH228=1,1.73,IF(AH228=2,1.79,IF(AH228=3,1.84,IF(OR(AH228=5,AH228=4),1.9,IF(OR(AH228=6,AH228=7),1.96,IF(OR(AH228=8,AH228=9),2.02,IF(OR(AH228=10,AH228=11,AH228=12),2.08,IF(OR(AH228=13,AH228=14,AH228=15),2.14,IF(OR(AH228=16,AH228=17,AH228=18),2.21,2.28)))))))))), IF(AI228="Կ-2", IF(AH228=0,1.45,IF(AH228=1,1.49,IF(AH228=2,1.54,IF(AH228=3,1.59,IF(OR(AH228=5,AH228=4),1.63,IF(OR(AH228=6,AH228=7),1.68,IF(OR(AH228=8,AH228=9),1.73,IF(OR(AH228=10,AH228=11,AH228=12),1.79,IF(OR(AH228=13,AH228=14,AH228=15),1.84,IF(OR(AH228=16,AH228=17,AH228=18),1.9,1.95)))))))))),IF(AI228="Կ-3", IF(AH228=0,1.25,IF(AH228=1,1.29,IF(AH228=2,1.33,IF(AH228=3,1.37,IF(OR(AH228=5,AH228=4),1.41,IF(OR(AH228=6,AH228=7),1.45,IF(OR(AH228=8,AH228=9),1.49,IF(OR(AH228=10,AH228=11,AH228=12),1.54,IF(OR(AH228=13,AH228=14,AH228=15),1.58,IF(OR(AH228=16,AH228=17,AH228=18),1.63,1.68)))))))))), "Error"))))))))))))</f>
        <v>2.02</v>
      </c>
      <c r="AK228" s="776">
        <v>83200</v>
      </c>
      <c r="AL228" s="776">
        <f>+AK228*AJ228</f>
        <v>168064</v>
      </c>
      <c r="AM228" s="777">
        <f>+AD228</f>
        <v>0</v>
      </c>
      <c r="AN228" s="776">
        <f t="shared" si="219"/>
        <v>168064</v>
      </c>
      <c r="AO228" s="776">
        <f t="shared" si="220"/>
        <v>2184832</v>
      </c>
    </row>
    <row r="229" spans="1:41" s="760" customFormat="1" ht="85.5">
      <c r="A229" s="853">
        <v>187</v>
      </c>
      <c r="B229" s="903" t="s">
        <v>1257</v>
      </c>
      <c r="C229" s="904" t="s">
        <v>1961</v>
      </c>
      <c r="D229" s="904" t="s">
        <v>2368</v>
      </c>
      <c r="E229" s="917" t="s">
        <v>3302</v>
      </c>
      <c r="F229" s="853">
        <v>1</v>
      </c>
      <c r="G229" s="911">
        <v>6</v>
      </c>
      <c r="H229" s="915" t="s">
        <v>83</v>
      </c>
      <c r="I229" s="912">
        <f t="shared" si="147"/>
        <v>4.55</v>
      </c>
      <c r="J229" s="913">
        <v>83200</v>
      </c>
      <c r="K229" s="914">
        <f t="shared" si="162"/>
        <v>378560</v>
      </c>
      <c r="L229" s="915">
        <v>0</v>
      </c>
      <c r="M229" s="914">
        <f t="shared" si="213"/>
        <v>378560</v>
      </c>
      <c r="N229" s="914">
        <f t="shared" si="214"/>
        <v>4921280</v>
      </c>
      <c r="O229" s="580">
        <v>1</v>
      </c>
      <c r="P229" s="644">
        <f t="shared" si="215"/>
        <v>7</v>
      </c>
      <c r="Q229" s="645" t="str">
        <f t="shared" si="148"/>
        <v>Գ-2</v>
      </c>
      <c r="R229" s="643">
        <f t="shared" si="149"/>
        <v>4.55</v>
      </c>
      <c r="S229" s="776">
        <v>83200</v>
      </c>
      <c r="T229" s="776">
        <f t="shared" si="150"/>
        <v>378560</v>
      </c>
      <c r="U229" s="777">
        <f t="shared" si="151"/>
        <v>0</v>
      </c>
      <c r="V229" s="776">
        <f t="shared" si="216"/>
        <v>378560</v>
      </c>
      <c r="W229" s="776">
        <f t="shared" si="217"/>
        <v>4921280</v>
      </c>
      <c r="X229" s="580">
        <v>1</v>
      </c>
      <c r="Y229" s="644">
        <f t="shared" si="152"/>
        <v>8</v>
      </c>
      <c r="Z229" s="645" t="str">
        <f t="shared" si="153"/>
        <v>Գ-2</v>
      </c>
      <c r="AA229" s="643">
        <f t="shared" si="154"/>
        <v>4.7</v>
      </c>
      <c r="AB229" s="776">
        <v>83200</v>
      </c>
      <c r="AC229" s="776">
        <f t="shared" si="155"/>
        <v>391040</v>
      </c>
      <c r="AD229" s="777">
        <f t="shared" si="156"/>
        <v>0</v>
      </c>
      <c r="AE229" s="776">
        <f t="shared" si="146"/>
        <v>391040</v>
      </c>
      <c r="AF229" s="776">
        <f t="shared" si="218"/>
        <v>5083520</v>
      </c>
      <c r="AG229" s="580">
        <v>1</v>
      </c>
      <c r="AH229" s="644">
        <f t="shared" si="157"/>
        <v>9</v>
      </c>
      <c r="AI229" s="645" t="str">
        <f t="shared" si="158"/>
        <v>Գ-2</v>
      </c>
      <c r="AJ229" s="643">
        <f t="shared" si="159"/>
        <v>4.7</v>
      </c>
      <c r="AK229" s="776">
        <v>83200</v>
      </c>
      <c r="AL229" s="776">
        <f t="shared" si="160"/>
        <v>391040</v>
      </c>
      <c r="AM229" s="777">
        <f t="shared" si="161"/>
        <v>0</v>
      </c>
      <c r="AN229" s="776">
        <f t="shared" si="219"/>
        <v>391040</v>
      </c>
      <c r="AO229" s="776">
        <f t="shared" si="220"/>
        <v>5083520</v>
      </c>
    </row>
    <row r="230" spans="1:41" s="760" customFormat="1" ht="14.25">
      <c r="A230" s="853">
        <v>188</v>
      </c>
      <c r="B230" s="903" t="s">
        <v>806</v>
      </c>
      <c r="C230" s="904" t="s">
        <v>1961</v>
      </c>
      <c r="D230" s="904" t="s">
        <v>2367</v>
      </c>
      <c r="E230" s="903" t="s">
        <v>1237</v>
      </c>
      <c r="F230" s="853">
        <v>1</v>
      </c>
      <c r="G230" s="911">
        <v>20</v>
      </c>
      <c r="H230" s="915" t="s">
        <v>419</v>
      </c>
      <c r="I230" s="912">
        <f t="shared" si="147"/>
        <v>2.66</v>
      </c>
      <c r="J230" s="913">
        <v>83200</v>
      </c>
      <c r="K230" s="914">
        <f t="shared" si="162"/>
        <v>221312</v>
      </c>
      <c r="L230" s="915">
        <v>0</v>
      </c>
      <c r="M230" s="914">
        <f t="shared" si="213"/>
        <v>221312</v>
      </c>
      <c r="N230" s="914">
        <f t="shared" si="214"/>
        <v>2877056</v>
      </c>
      <c r="O230" s="580">
        <v>1</v>
      </c>
      <c r="P230" s="644">
        <f t="shared" si="215"/>
        <v>21</v>
      </c>
      <c r="Q230" s="645" t="str">
        <f t="shared" si="148"/>
        <v>Ա-3</v>
      </c>
      <c r="R230" s="643">
        <f t="shared" si="149"/>
        <v>2.66</v>
      </c>
      <c r="S230" s="776">
        <v>83200</v>
      </c>
      <c r="T230" s="776">
        <f t="shared" si="150"/>
        <v>221312</v>
      </c>
      <c r="U230" s="777">
        <f t="shared" si="151"/>
        <v>0</v>
      </c>
      <c r="V230" s="776">
        <f t="shared" si="216"/>
        <v>221312</v>
      </c>
      <c r="W230" s="776">
        <f t="shared" si="217"/>
        <v>2877056</v>
      </c>
      <c r="X230" s="580">
        <v>1</v>
      </c>
      <c r="Y230" s="644">
        <f t="shared" si="152"/>
        <v>22</v>
      </c>
      <c r="Z230" s="645" t="str">
        <f t="shared" si="153"/>
        <v>Ա-3</v>
      </c>
      <c r="AA230" s="643">
        <f t="shared" si="154"/>
        <v>2.66</v>
      </c>
      <c r="AB230" s="776">
        <v>83200</v>
      </c>
      <c r="AC230" s="776">
        <f t="shared" si="155"/>
        <v>221312</v>
      </c>
      <c r="AD230" s="777">
        <f t="shared" si="156"/>
        <v>0</v>
      </c>
      <c r="AE230" s="776">
        <f t="shared" si="146"/>
        <v>221312</v>
      </c>
      <c r="AF230" s="776">
        <f t="shared" si="218"/>
        <v>2877056</v>
      </c>
      <c r="AG230" s="580">
        <v>1</v>
      </c>
      <c r="AH230" s="644">
        <f t="shared" si="157"/>
        <v>23</v>
      </c>
      <c r="AI230" s="645" t="str">
        <f t="shared" si="158"/>
        <v>Ա-3</v>
      </c>
      <c r="AJ230" s="643">
        <f t="shared" si="159"/>
        <v>2.66</v>
      </c>
      <c r="AK230" s="776">
        <v>83200</v>
      </c>
      <c r="AL230" s="776">
        <f t="shared" si="160"/>
        <v>221312</v>
      </c>
      <c r="AM230" s="777">
        <f t="shared" si="161"/>
        <v>0</v>
      </c>
      <c r="AN230" s="776">
        <f t="shared" si="219"/>
        <v>221312</v>
      </c>
      <c r="AO230" s="776">
        <f t="shared" si="220"/>
        <v>2877056</v>
      </c>
    </row>
    <row r="231" spans="1:41" s="760" customFormat="1" ht="14.25">
      <c r="A231" s="853">
        <v>189</v>
      </c>
      <c r="B231" s="903" t="s">
        <v>1916</v>
      </c>
      <c r="C231" s="904" t="s">
        <v>1961</v>
      </c>
      <c r="D231" s="904" t="s">
        <v>2287</v>
      </c>
      <c r="E231" s="903" t="s">
        <v>1237</v>
      </c>
      <c r="F231" s="853">
        <v>1</v>
      </c>
      <c r="G231" s="911">
        <v>4</v>
      </c>
      <c r="H231" s="915" t="s">
        <v>419</v>
      </c>
      <c r="I231" s="912">
        <f t="shared" si="147"/>
        <v>2.21</v>
      </c>
      <c r="J231" s="913">
        <v>83200</v>
      </c>
      <c r="K231" s="914">
        <f t="shared" si="162"/>
        <v>183872</v>
      </c>
      <c r="L231" s="915">
        <v>0</v>
      </c>
      <c r="M231" s="914">
        <f t="shared" si="213"/>
        <v>183872</v>
      </c>
      <c r="N231" s="914">
        <f t="shared" si="214"/>
        <v>2390336</v>
      </c>
      <c r="O231" s="580">
        <v>1</v>
      </c>
      <c r="P231" s="644">
        <f t="shared" si="215"/>
        <v>5</v>
      </c>
      <c r="Q231" s="645" t="str">
        <f t="shared" si="148"/>
        <v>Ա-3</v>
      </c>
      <c r="R231" s="643">
        <f t="shared" si="149"/>
        <v>2.21</v>
      </c>
      <c r="S231" s="776">
        <v>83200</v>
      </c>
      <c r="T231" s="776">
        <f t="shared" si="150"/>
        <v>183872</v>
      </c>
      <c r="U231" s="777">
        <f t="shared" si="151"/>
        <v>0</v>
      </c>
      <c r="V231" s="776">
        <f t="shared" si="216"/>
        <v>183872</v>
      </c>
      <c r="W231" s="776">
        <f t="shared" si="217"/>
        <v>2390336</v>
      </c>
      <c r="X231" s="580">
        <v>1</v>
      </c>
      <c r="Y231" s="644">
        <f t="shared" si="152"/>
        <v>6</v>
      </c>
      <c r="Z231" s="645" t="str">
        <f t="shared" si="153"/>
        <v>Ա-3</v>
      </c>
      <c r="AA231" s="643">
        <f t="shared" si="154"/>
        <v>2.2799999999999998</v>
      </c>
      <c r="AB231" s="776">
        <v>83200</v>
      </c>
      <c r="AC231" s="776">
        <f t="shared" si="155"/>
        <v>189695.99999999997</v>
      </c>
      <c r="AD231" s="777">
        <f t="shared" si="156"/>
        <v>0</v>
      </c>
      <c r="AE231" s="776">
        <f t="shared" si="146"/>
        <v>189695.99999999997</v>
      </c>
      <c r="AF231" s="776">
        <f t="shared" si="218"/>
        <v>2466047.9999999995</v>
      </c>
      <c r="AG231" s="580">
        <v>1</v>
      </c>
      <c r="AH231" s="644">
        <f t="shared" si="157"/>
        <v>7</v>
      </c>
      <c r="AI231" s="645" t="str">
        <f t="shared" si="158"/>
        <v>Ա-3</v>
      </c>
      <c r="AJ231" s="643">
        <f t="shared" si="159"/>
        <v>2.2799999999999998</v>
      </c>
      <c r="AK231" s="776">
        <v>83200</v>
      </c>
      <c r="AL231" s="776">
        <f t="shared" si="160"/>
        <v>189695.99999999997</v>
      </c>
      <c r="AM231" s="777">
        <f t="shared" si="161"/>
        <v>0</v>
      </c>
      <c r="AN231" s="776">
        <f t="shared" si="219"/>
        <v>189695.99999999997</v>
      </c>
      <c r="AO231" s="776">
        <f t="shared" si="220"/>
        <v>2466047.9999999995</v>
      </c>
    </row>
    <row r="232" spans="1:41" s="760" customFormat="1" ht="14.25">
      <c r="A232" s="853">
        <v>190</v>
      </c>
      <c r="B232" s="903" t="s">
        <v>78</v>
      </c>
      <c r="C232" s="904"/>
      <c r="D232" s="904"/>
      <c r="E232" s="903" t="s">
        <v>1237</v>
      </c>
      <c r="F232" s="853">
        <v>1</v>
      </c>
      <c r="G232" s="911">
        <v>6</v>
      </c>
      <c r="H232" s="915" t="s">
        <v>419</v>
      </c>
      <c r="I232" s="912">
        <f>IF(F232&lt;1,0,IF(H232="Բ-1",IF(G232=0,6.94,IF(G232=1,7.17,IF(G232=2,7.41,IF(G232=3,7.66,IF(OR(G232=5,G232=4),7.92,IF(OR(G232=6,G232=7),8.18,IF(OR(G232=8,G232=9),8.46,IF(OR(G232=10,G232=11,G232=12),8.74,IF(OR(G232=13,G232=14,G232=15),9.03,IF(OR(G232=16,G232=17,G232=18),9.33,9.65)))))))))),IF(H232="Բ-2", IF(G232=0,5.71,IF(G232=1,5.89,IF(G232=2,6.09,IF(G232=3,6.29,IF(OR(G232=5,G232=4),6.5,IF(OR(G232=6,G232=7),6.72,IF(OR(G232=8,G232=9),6.94,IF(OR(G232=10,G232=11,G232=12),7.17,IF(OR(G232=13,G232=14,G232=15),7.41,IF(OR(G232=16,G232=17,G232=18),7.65,7.91)))))))))), IF(H232="Գ-1", IF(G232=0,4.7,IF(G232=1,4.86,IF(G232=2,5.01,IF(G232=3,5.18,IF(OR(G232=5,G232=4),5.35,IF(OR(G232=6,G232=7),5.52,IF(OR(G232=8,G232=9),5.71,IF(OR(G232=10,G232=11,G232=12),5.89,IF(OR(G232=13,G232=14,G232=15),6.09,IF(OR(G232=16,G232=17,G232=18),6.29,6.49)))))))))), IF(H232="Գ-2", IF(G232=0,3.88,IF(G232=1,4.01,IF(G232=2,4.14,IF(G232=3,4.27,IF(OR(G232=5,G232=4),4.41,IF(OR(G232=6,G232=7),4.55,IF(OR(G232=8,G232=9),4.7,IF(OR(G232=10,G232=11,G232=12),4.85,IF(OR(G232=13,G232=14,G232=15),5.01,IF(OR(G232=16,G232=17,G232=18),5.17,5.34)))))))))), IF(H232="Գ-3", IF(G232=0,3.21,IF(G232=1,3.31,IF(G232=2,3.42,IF(G232=3,3.53,IF(OR(G232=5,G232=4),3.64,IF(OR(G232=6,G232=7),3.76,IF(OR(G232=8,G232=9),3.88,IF(OR(G232=10,G232=11,G232=12),4.01,IF(OR(G232=13,G232=14,G232=15),4.13,IF(OR(G232=16,G232=17,G232=18),4.27,4.4)))))))))), IF(H232="Ա-1", IF(G232=0,2.66,IF(G232=1,2.75,IF(G232=2,2.83,IF(G232=3,2.92,IF(OR(G232=5,G232=4),3.02,IF(OR(G232=6,G232=7),3.11,IF(OR(G232=8,G232=9),3.21,IF(OR(G232=10,G232=11,G232=12),3.31,IF(OR(G232=13,G232=14,G232=15),3.42,IF(OR(G232=16,G232=17,G232=18),3.53,3.64)))))))))), IF(H232="Ա-2", IF(G232=0,2.28,IF(G232=1,2.35,IF(G232=2,2.43,IF(G232=3,2.5,IF(OR(G232=5,G232=4),2.58,IF(OR(G232=6,G232=7),2.66,IF(OR(G232=8,G232=9),2.75,IF(OR(G232=10,G232=11,G232=12),2.83,IF(OR(G232=13,G232=14,G232=15),2.92,IF(OR(G232=16,G232=17,G232=18),3.01,3.11)))))))))),IF(H232="Ա-3", IF(G232=0,1.96,IF(G232=1,2.02,IF(G232=2,2.08,IF(G232=3,2.15,IF(OR(G232=5,G232=4),2.21,IF(OR(G232=6,G232=7),2.28,IF(OR(G232=8,G232=9),2.35,IF(OR(G232=10,G232=11,G232=12),2.42,IF(OR(G232=13,G232=14,G232=15),2.5,IF(OR(G232=16,G232=17,G232=18),2.58,2.66)))))))))), IF(H232="Կ-1", IF(G232=0,1.68,IF(G232=1,1.73,IF(G232=2,1.79,IF(G232=3,1.84,IF(OR(G232=5,G232=4),1.9,IF(OR(G232=6,G232=7),1.96,IF(OR(G232=8,G232=9),2.02,IF(OR(G232=10,G232=11,G232=12),2.08,IF(OR(G232=13,G232=14,G232=15),2.14,IF(OR(G232=16,G232=17,G232=18),2.21,2.28)))))))))), IF(H232="Կ-2", IF(G232=0,1.45,IF(G232=1,1.49,IF(G232=2,1.54,IF(G232=3,1.59,IF(OR(G232=5,G232=4),1.63,IF(OR(G232=6,G232=7),1.68,IF(OR(G232=8,G232=9),1.73,IF(OR(G232=10,G232=11,G232=12),1.79,IF(OR(G232=13,G232=14,G232=15),1.84,IF(OR(G232=16,G232=17,G232=18),1.9,1.95)))))))))),IF(H232="Կ-3", IF(G232=0,1.25,IF(G232=1,1.29,IF(G232=2,1.33,IF(G232=3,1.37,IF(OR(G232=5,G232=4),1.41,IF(OR(G232=6,G232=7),1.45,IF(OR(G232=8,G232=9),1.49,IF(OR(G232=10,G232=11,G232=12),1.54,IF(OR(G232=13,G232=14,G232=15),1.58,IF(OR(G232=16,G232=17,G232=18),1.63,1.68)))))))))), "Error"))))))))))))</f>
        <v>2.2799999999999998</v>
      </c>
      <c r="J232" s="913">
        <v>83200</v>
      </c>
      <c r="K232" s="914">
        <f>+J232*I232</f>
        <v>189695.99999999997</v>
      </c>
      <c r="L232" s="915">
        <v>0</v>
      </c>
      <c r="M232" s="914">
        <f t="shared" si="213"/>
        <v>189695.99999999997</v>
      </c>
      <c r="N232" s="914">
        <f t="shared" si="214"/>
        <v>2466047.9999999995</v>
      </c>
      <c r="O232" s="580">
        <v>1</v>
      </c>
      <c r="P232" s="644">
        <f t="shared" si="215"/>
        <v>7</v>
      </c>
      <c r="Q232" s="645" t="str">
        <f>+H232</f>
        <v>Ա-3</v>
      </c>
      <c r="R232" s="643">
        <f>IF(O232&lt;1,0,IF(Q232="Բ-1",IF(P232=0,6.94,IF(P232=1,7.17,IF(P232=2,7.41,IF(P232=3,7.66,IF(OR(P232=5,P232=4),7.92,IF(OR(P232=6,P232=7),8.18,IF(OR(P232=8,P232=9),8.46,IF(OR(P232=10,P232=11,P232=12),8.74,IF(OR(P232=13,P232=14,P232=15),9.03,IF(OR(P232=16,P232=17,P232=18),9.33,9.65)))))))))),IF(Q232="Բ-2", IF(P232=0,5.71,IF(P232=1,5.89,IF(P232=2,6.09,IF(P232=3,6.29,IF(OR(P232=5,P232=4),6.5,IF(OR(P232=6,P232=7),6.72,IF(OR(P232=8,P232=9),6.94,IF(OR(P232=10,P232=11,P232=12),7.17,IF(OR(P232=13,P232=14,P232=15),7.41,IF(OR(P232=16,P232=17,P232=18),7.65,7.91)))))))))), IF(Q232="Գ-1", IF(P232=0,4.7,IF(P232=1,4.86,IF(P232=2,5.01,IF(P232=3,5.18,IF(OR(P232=5,P232=4),5.35,IF(OR(P232=6,P232=7),5.52,IF(OR(P232=8,P232=9),5.71,IF(OR(P232=10,P232=11,P232=12),5.89,IF(OR(P232=13,P232=14,P232=15),6.09,IF(OR(P232=16,P232=17,P232=18),6.29,6.49)))))))))), IF(Q232="Գ-2", IF(P232=0,3.88,IF(P232=1,4.01,IF(P232=2,4.14,IF(P232=3,4.27,IF(OR(P232=5,P232=4),4.41,IF(OR(P232=6,P232=7),4.55,IF(OR(P232=8,P232=9),4.7,IF(OR(P232=10,P232=11,P232=12),4.85,IF(OR(P232=13,P232=14,P232=15),5.01,IF(OR(P232=16,P232=17,P232=18),5.17,5.34)))))))))), IF(Q232="Գ-3", IF(P232=0,3.21,IF(P232=1,3.31,IF(P232=2,3.42,IF(P232=3,3.53,IF(OR(P232=5,P232=4),3.64,IF(OR(P232=6,P232=7),3.76,IF(OR(P232=8,P232=9),3.88,IF(OR(P232=10,P232=11,P232=12),4.01,IF(OR(P232=13,P232=14,P232=15),4.13,IF(OR(P232=16,P232=17,P232=18),4.27,4.4)))))))))), IF(Q232="Ա-1", IF(P232=0,2.66,IF(P232=1,2.75,IF(P232=2,2.83,IF(P232=3,2.92,IF(OR(P232=5,P232=4),3.02,IF(OR(P232=6,P232=7),3.11,IF(OR(P232=8,P232=9),3.21,IF(OR(P232=10,P232=11,P232=12),3.31,IF(OR(P232=13,P232=14,P232=15),3.42,IF(OR(P232=16,P232=17,P232=18),3.53,3.64)))))))))), IF(Q232="Ա-2", IF(P232=0,2.28,IF(P232=1,2.35,IF(P232=2,2.43,IF(P232=3,2.5,IF(OR(P232=5,P232=4),2.58,IF(OR(P232=6,P232=7),2.66,IF(OR(P232=8,P232=9),2.75,IF(OR(P232=10,P232=11,P232=12),2.83,IF(OR(P232=13,P232=14,P232=15),2.92,IF(OR(P232=16,P232=17,P232=18),3.01,3.11)))))))))),IF(Q232="Ա-3", IF(P232=0,1.96,IF(P232=1,2.02,IF(P232=2,2.08,IF(P232=3,2.15,IF(OR(P232=5,P232=4),2.21,IF(OR(P232=6,P232=7),2.28,IF(OR(P232=8,P232=9),2.35,IF(OR(P232=10,P232=11,P232=12),2.42,IF(OR(P232=13,P232=14,P232=15),2.5,IF(OR(P232=16,P232=17,P232=18),2.58,2.66)))))))))), IF(Q232="Կ-1", IF(P232=0,1.68,IF(P232=1,1.73,IF(P232=2,1.79,IF(P232=3,1.84,IF(OR(P232=5,P232=4),1.9,IF(OR(P232=6,P232=7),1.96,IF(OR(P232=8,P232=9),2.02,IF(OR(P232=10,P232=11,P232=12),2.08,IF(OR(P232=13,P232=14,P232=15),2.14,IF(OR(P232=16,P232=17,P232=18),2.21,2.28)))))))))), IF(Q232="Կ-2", IF(P232=0,1.45,IF(P232=1,1.49,IF(P232=2,1.54,IF(P232=3,1.59,IF(OR(P232=5,P232=4),1.63,IF(OR(P232=6,P232=7),1.68,IF(OR(P232=8,P232=9),1.73,IF(OR(P232=10,P232=11,P232=12),1.79,IF(OR(P232=13,P232=14,P232=15),1.84,IF(OR(P232=16,P232=17,P232=18),1.9,1.95)))))))))),IF(Q232="Կ-3", IF(P232=0,1.25,IF(P232=1,1.29,IF(P232=2,1.33,IF(P232=3,1.37,IF(OR(P232=5,P232=4),1.41,IF(OR(P232=6,P232=7),1.45,IF(OR(P232=8,P232=9),1.49,IF(OR(P232=10,P232=11,P232=12),1.54,IF(OR(P232=13,P232=14,P232=15),1.58,IF(OR(P232=16,P232=17,P232=18),1.63,1.68)))))))))), "Error"))))))))))))</f>
        <v>2.2799999999999998</v>
      </c>
      <c r="S232" s="776">
        <v>83200</v>
      </c>
      <c r="T232" s="776">
        <f>+S232*R232</f>
        <v>189695.99999999997</v>
      </c>
      <c r="U232" s="777">
        <f>+L232</f>
        <v>0</v>
      </c>
      <c r="V232" s="776">
        <f t="shared" si="216"/>
        <v>189695.99999999997</v>
      </c>
      <c r="W232" s="776">
        <f t="shared" si="217"/>
        <v>2466047.9999999995</v>
      </c>
      <c r="X232" s="580">
        <v>1</v>
      </c>
      <c r="Y232" s="644">
        <f>+P232+1</f>
        <v>8</v>
      </c>
      <c r="Z232" s="645" t="str">
        <f>+Q232</f>
        <v>Ա-3</v>
      </c>
      <c r="AA232" s="643">
        <f>IF(X232&lt;1,0,IF(Z232="Բ-1",IF(Y232=0,6.94,IF(Y232=1,7.17,IF(Y232=2,7.41,IF(Y232=3,7.66,IF(OR(Y232=5,Y232=4),7.92,IF(OR(Y232=6,Y232=7),8.18,IF(OR(Y232=8,Y232=9),8.46,IF(OR(Y232=10,Y232=11,Y232=12),8.74,IF(OR(Y232=13,Y232=14,Y232=15),9.03,IF(OR(Y232=16,Y232=17,Y232=18),9.33,9.65)))))))))),IF(Z232="Բ-2", IF(Y232=0,5.71,IF(Y232=1,5.89,IF(Y232=2,6.09,IF(Y232=3,6.29,IF(OR(Y232=5,Y232=4),6.5,IF(OR(Y232=6,Y232=7),6.72,IF(OR(Y232=8,Y232=9),6.94,IF(OR(Y232=10,Y232=11,Y232=12),7.17,IF(OR(Y232=13,Y232=14,Y232=15),7.41,IF(OR(Y232=16,Y232=17,Y232=18),7.65,7.91)))))))))), IF(Z232="Գ-1", IF(Y232=0,4.7,IF(Y232=1,4.86,IF(Y232=2,5.01,IF(Y232=3,5.18,IF(OR(Y232=5,Y232=4),5.35,IF(OR(Y232=6,Y232=7),5.52,IF(OR(Y232=8,Y232=9),5.71,IF(OR(Y232=10,Y232=11,Y232=12),5.89,IF(OR(Y232=13,Y232=14,Y232=15),6.09,IF(OR(Y232=16,Y232=17,Y232=18),6.29,6.49)))))))))), IF(Z232="Գ-2", IF(Y232=0,3.88,IF(Y232=1,4.01,IF(Y232=2,4.14,IF(Y232=3,4.27,IF(OR(Y232=5,Y232=4),4.41,IF(OR(Y232=6,Y232=7),4.55,IF(OR(Y232=8,Y232=9),4.7,IF(OR(Y232=10,Y232=11,Y232=12),4.85,IF(OR(Y232=13,Y232=14,Y232=15),5.01,IF(OR(Y232=16,Y232=17,Y232=18),5.17,5.34)))))))))), IF(Z232="Գ-3", IF(Y232=0,3.21,IF(Y232=1,3.31,IF(Y232=2,3.42,IF(Y232=3,3.53,IF(OR(Y232=5,Y232=4),3.64,IF(OR(Y232=6,Y232=7),3.76,IF(OR(Y232=8,Y232=9),3.88,IF(OR(Y232=10,Y232=11,Y232=12),4.01,IF(OR(Y232=13,Y232=14,Y232=15),4.13,IF(OR(Y232=16,Y232=17,Y232=18),4.27,4.4)))))))))), IF(Z232="Ա-1", IF(Y232=0,2.66,IF(Y232=1,2.75,IF(Y232=2,2.83,IF(Y232=3,2.92,IF(OR(Y232=5,Y232=4),3.02,IF(OR(Y232=6,Y232=7),3.11,IF(OR(Y232=8,Y232=9),3.21,IF(OR(Y232=10,Y232=11,Y232=12),3.31,IF(OR(Y232=13,Y232=14,Y232=15),3.42,IF(OR(Y232=16,Y232=17,Y232=18),3.53,3.64)))))))))), IF(Z232="Ա-2", IF(Y232=0,2.28,IF(Y232=1,2.35,IF(Y232=2,2.43,IF(Y232=3,2.5,IF(OR(Y232=5,Y232=4),2.58,IF(OR(Y232=6,Y232=7),2.66,IF(OR(Y232=8,Y232=9),2.75,IF(OR(Y232=10,Y232=11,Y232=12),2.83,IF(OR(Y232=13,Y232=14,Y232=15),2.92,IF(OR(Y232=16,Y232=17,Y232=18),3.01,3.11)))))))))),IF(Z232="Ա-3", IF(Y232=0,1.96,IF(Y232=1,2.02,IF(Y232=2,2.08,IF(Y232=3,2.15,IF(OR(Y232=5,Y232=4),2.21,IF(OR(Y232=6,Y232=7),2.28,IF(OR(Y232=8,Y232=9),2.35,IF(OR(Y232=10,Y232=11,Y232=12),2.42,IF(OR(Y232=13,Y232=14,Y232=15),2.5,IF(OR(Y232=16,Y232=17,Y232=18),2.58,2.66)))))))))), IF(Z232="Կ-1", IF(Y232=0,1.68,IF(Y232=1,1.73,IF(Y232=2,1.79,IF(Y232=3,1.84,IF(OR(Y232=5,Y232=4),1.9,IF(OR(Y232=6,Y232=7),1.96,IF(OR(Y232=8,Y232=9),2.02,IF(OR(Y232=10,Y232=11,Y232=12),2.08,IF(OR(Y232=13,Y232=14,Y232=15),2.14,IF(OR(Y232=16,Y232=17,Y232=18),2.21,2.28)))))))))), IF(Z232="Կ-2", IF(Y232=0,1.45,IF(Y232=1,1.49,IF(Y232=2,1.54,IF(Y232=3,1.59,IF(OR(Y232=5,Y232=4),1.63,IF(OR(Y232=6,Y232=7),1.68,IF(OR(Y232=8,Y232=9),1.73,IF(OR(Y232=10,Y232=11,Y232=12),1.79,IF(OR(Y232=13,Y232=14,Y232=15),1.84,IF(OR(Y232=16,Y232=17,Y232=18),1.9,1.95)))))))))),IF(Z232="Կ-3", IF(Y232=0,1.25,IF(Y232=1,1.29,IF(Y232=2,1.33,IF(Y232=3,1.37,IF(OR(Y232=5,Y232=4),1.41,IF(OR(Y232=6,Y232=7),1.45,IF(OR(Y232=8,Y232=9),1.49,IF(OR(Y232=10,Y232=11,Y232=12),1.54,IF(OR(Y232=13,Y232=14,Y232=15),1.58,IF(OR(Y232=16,Y232=17,Y232=18),1.63,1.68)))))))))), "Error"))))))))))))</f>
        <v>2.35</v>
      </c>
      <c r="AB232" s="776">
        <v>83200</v>
      </c>
      <c r="AC232" s="776">
        <f>+AB232*AA232</f>
        <v>195520</v>
      </c>
      <c r="AD232" s="777">
        <f>+U232</f>
        <v>0</v>
      </c>
      <c r="AE232" s="776">
        <f>+AD232+AC232</f>
        <v>195520</v>
      </c>
      <c r="AF232" s="776">
        <f t="shared" si="218"/>
        <v>2541760</v>
      </c>
      <c r="AG232" s="580">
        <v>1</v>
      </c>
      <c r="AH232" s="644">
        <f>+Y232+1</f>
        <v>9</v>
      </c>
      <c r="AI232" s="645" t="str">
        <f>+Z232</f>
        <v>Ա-3</v>
      </c>
      <c r="AJ232" s="643">
        <f>IF(AG232&lt;1,0,IF(AI232="Բ-1",IF(AH232=0,6.94,IF(AH232=1,7.17,IF(AH232=2,7.41,IF(AH232=3,7.66,IF(OR(AH232=5,AH232=4),7.92,IF(OR(AH232=6,AH232=7),8.18,IF(OR(AH232=8,AH232=9),8.46,IF(OR(AH232=10,AH232=11,AH232=12),8.74,IF(OR(AH232=13,AH232=14,AH232=15),9.03,IF(OR(AH232=16,AH232=17,AH232=18),9.33,9.65)))))))))),IF(AI232="Բ-2", IF(AH232=0,5.71,IF(AH232=1,5.89,IF(AH232=2,6.09,IF(AH232=3,6.29,IF(OR(AH232=5,AH232=4),6.5,IF(OR(AH232=6,AH232=7),6.72,IF(OR(AH232=8,AH232=9),6.94,IF(OR(AH232=10,AH232=11,AH232=12),7.17,IF(OR(AH232=13,AH232=14,AH232=15),7.41,IF(OR(AH232=16,AH232=17,AH232=18),7.65,7.91)))))))))), IF(AI232="Գ-1", IF(AH232=0,4.7,IF(AH232=1,4.86,IF(AH232=2,5.01,IF(AH232=3,5.18,IF(OR(AH232=5,AH232=4),5.35,IF(OR(AH232=6,AH232=7),5.52,IF(OR(AH232=8,AH232=9),5.71,IF(OR(AH232=10,AH232=11,AH232=12),5.89,IF(OR(AH232=13,AH232=14,AH232=15),6.09,IF(OR(AH232=16,AH232=17,AH232=18),6.29,6.49)))))))))), IF(AI232="Գ-2", IF(AH232=0,3.88,IF(AH232=1,4.01,IF(AH232=2,4.14,IF(AH232=3,4.27,IF(OR(AH232=5,AH232=4),4.41,IF(OR(AH232=6,AH232=7),4.55,IF(OR(AH232=8,AH232=9),4.7,IF(OR(AH232=10,AH232=11,AH232=12),4.85,IF(OR(AH232=13,AH232=14,AH232=15),5.01,IF(OR(AH232=16,AH232=17,AH232=18),5.17,5.34)))))))))), IF(AI232="Գ-3", IF(AH232=0,3.21,IF(AH232=1,3.31,IF(AH232=2,3.42,IF(AH232=3,3.53,IF(OR(AH232=5,AH232=4),3.64,IF(OR(AH232=6,AH232=7),3.76,IF(OR(AH232=8,AH232=9),3.88,IF(OR(AH232=10,AH232=11,AH232=12),4.01,IF(OR(AH232=13,AH232=14,AH232=15),4.13,IF(OR(AH232=16,AH232=17,AH232=18),4.27,4.4)))))))))), IF(AI232="Ա-1", IF(AH232=0,2.66,IF(AH232=1,2.75,IF(AH232=2,2.83,IF(AH232=3,2.92,IF(OR(AH232=5,AH232=4),3.02,IF(OR(AH232=6,AH232=7),3.11,IF(OR(AH232=8,AH232=9),3.21,IF(OR(AH232=10,AH232=11,AH232=12),3.31,IF(OR(AH232=13,AH232=14,AH232=15),3.42,IF(OR(AH232=16,AH232=17,AH232=18),3.53,3.64)))))))))), IF(AI232="Ա-2", IF(AH232=0,2.28,IF(AH232=1,2.35,IF(AH232=2,2.43,IF(AH232=3,2.5,IF(OR(AH232=5,AH232=4),2.58,IF(OR(AH232=6,AH232=7),2.66,IF(OR(AH232=8,AH232=9),2.75,IF(OR(AH232=10,AH232=11,AH232=12),2.83,IF(OR(AH232=13,AH232=14,AH232=15),2.92,IF(OR(AH232=16,AH232=17,AH232=18),3.01,3.11)))))))))),IF(AI232="Ա-3", IF(AH232=0,1.96,IF(AH232=1,2.02,IF(AH232=2,2.08,IF(AH232=3,2.15,IF(OR(AH232=5,AH232=4),2.21,IF(OR(AH232=6,AH232=7),2.28,IF(OR(AH232=8,AH232=9),2.35,IF(OR(AH232=10,AH232=11,AH232=12),2.42,IF(OR(AH232=13,AH232=14,AH232=15),2.5,IF(OR(AH232=16,AH232=17,AH232=18),2.58,2.66)))))))))), IF(AI232="Կ-1", IF(AH232=0,1.68,IF(AH232=1,1.73,IF(AH232=2,1.79,IF(AH232=3,1.84,IF(OR(AH232=5,AH232=4),1.9,IF(OR(AH232=6,AH232=7),1.96,IF(OR(AH232=8,AH232=9),2.02,IF(OR(AH232=10,AH232=11,AH232=12),2.08,IF(OR(AH232=13,AH232=14,AH232=15),2.14,IF(OR(AH232=16,AH232=17,AH232=18),2.21,2.28)))))))))), IF(AI232="Կ-2", IF(AH232=0,1.45,IF(AH232=1,1.49,IF(AH232=2,1.54,IF(AH232=3,1.59,IF(OR(AH232=5,AH232=4),1.63,IF(OR(AH232=6,AH232=7),1.68,IF(OR(AH232=8,AH232=9),1.73,IF(OR(AH232=10,AH232=11,AH232=12),1.79,IF(OR(AH232=13,AH232=14,AH232=15),1.84,IF(OR(AH232=16,AH232=17,AH232=18),1.9,1.95)))))))))),IF(AI232="Կ-3", IF(AH232=0,1.25,IF(AH232=1,1.29,IF(AH232=2,1.33,IF(AH232=3,1.37,IF(OR(AH232=5,AH232=4),1.41,IF(OR(AH232=6,AH232=7),1.45,IF(OR(AH232=8,AH232=9),1.49,IF(OR(AH232=10,AH232=11,AH232=12),1.54,IF(OR(AH232=13,AH232=14,AH232=15),1.58,IF(OR(AH232=16,AH232=17,AH232=18),1.63,1.68)))))))))), "Error"))))))))))))</f>
        <v>2.35</v>
      </c>
      <c r="AK232" s="776">
        <v>83200</v>
      </c>
      <c r="AL232" s="776">
        <f>+AK232*AJ232</f>
        <v>195520</v>
      </c>
      <c r="AM232" s="777">
        <f>+AD232</f>
        <v>0</v>
      </c>
      <c r="AN232" s="776">
        <f t="shared" si="219"/>
        <v>195520</v>
      </c>
      <c r="AO232" s="776">
        <f t="shared" si="220"/>
        <v>2541760</v>
      </c>
    </row>
    <row r="233" spans="1:41" s="760" customFormat="1" ht="14.25">
      <c r="A233" s="853">
        <v>191</v>
      </c>
      <c r="B233" s="903" t="s">
        <v>1923</v>
      </c>
      <c r="C233" s="904" t="s">
        <v>1961</v>
      </c>
      <c r="D233" s="904" t="s">
        <v>2291</v>
      </c>
      <c r="E233" s="903" t="s">
        <v>1238</v>
      </c>
      <c r="F233" s="853">
        <v>1</v>
      </c>
      <c r="G233" s="911">
        <v>4</v>
      </c>
      <c r="H233" s="915" t="s">
        <v>86</v>
      </c>
      <c r="I233" s="912">
        <f t="shared" si="147"/>
        <v>1.9</v>
      </c>
      <c r="J233" s="913">
        <v>83200</v>
      </c>
      <c r="K233" s="914">
        <f t="shared" si="162"/>
        <v>158080</v>
      </c>
      <c r="L233" s="915">
        <v>0</v>
      </c>
      <c r="M233" s="914">
        <f t="shared" si="213"/>
        <v>158080</v>
      </c>
      <c r="N233" s="914">
        <f t="shared" si="214"/>
        <v>2055040</v>
      </c>
      <c r="O233" s="580">
        <v>1</v>
      </c>
      <c r="P233" s="644">
        <f t="shared" si="215"/>
        <v>5</v>
      </c>
      <c r="Q233" s="645" t="str">
        <f t="shared" si="148"/>
        <v>Կ-1</v>
      </c>
      <c r="R233" s="643">
        <f t="shared" si="149"/>
        <v>1.9</v>
      </c>
      <c r="S233" s="776">
        <v>83200</v>
      </c>
      <c r="T233" s="776">
        <f t="shared" si="150"/>
        <v>158080</v>
      </c>
      <c r="U233" s="777">
        <f t="shared" si="151"/>
        <v>0</v>
      </c>
      <c r="V233" s="776">
        <f t="shared" si="216"/>
        <v>158080</v>
      </c>
      <c r="W233" s="776">
        <f t="shared" si="217"/>
        <v>2055040</v>
      </c>
      <c r="X233" s="580">
        <v>1</v>
      </c>
      <c r="Y233" s="644">
        <f t="shared" si="152"/>
        <v>6</v>
      </c>
      <c r="Z233" s="645" t="str">
        <f t="shared" si="153"/>
        <v>Կ-1</v>
      </c>
      <c r="AA233" s="643">
        <f t="shared" si="154"/>
        <v>1.96</v>
      </c>
      <c r="AB233" s="776">
        <v>83200</v>
      </c>
      <c r="AC233" s="776">
        <f t="shared" si="155"/>
        <v>163072</v>
      </c>
      <c r="AD233" s="777">
        <f t="shared" si="156"/>
        <v>0</v>
      </c>
      <c r="AE233" s="776">
        <f t="shared" si="146"/>
        <v>163072</v>
      </c>
      <c r="AF233" s="776">
        <f t="shared" si="218"/>
        <v>2119936</v>
      </c>
      <c r="AG233" s="580">
        <v>1</v>
      </c>
      <c r="AH233" s="644">
        <f t="shared" si="157"/>
        <v>7</v>
      </c>
      <c r="AI233" s="645" t="str">
        <f t="shared" si="158"/>
        <v>Կ-1</v>
      </c>
      <c r="AJ233" s="643">
        <f t="shared" si="159"/>
        <v>1.96</v>
      </c>
      <c r="AK233" s="776">
        <v>83200</v>
      </c>
      <c r="AL233" s="776">
        <f t="shared" si="160"/>
        <v>163072</v>
      </c>
      <c r="AM233" s="777">
        <f t="shared" si="161"/>
        <v>0</v>
      </c>
      <c r="AN233" s="776">
        <f t="shared" si="219"/>
        <v>163072</v>
      </c>
      <c r="AO233" s="776">
        <f t="shared" si="220"/>
        <v>2119936</v>
      </c>
    </row>
    <row r="234" spans="1:41" s="760" customFormat="1" ht="14.25">
      <c r="A234" s="853">
        <v>192</v>
      </c>
      <c r="B234" s="903" t="s">
        <v>3301</v>
      </c>
      <c r="C234" s="904" t="s">
        <v>1960</v>
      </c>
      <c r="D234" s="904" t="s">
        <v>2366</v>
      </c>
      <c r="E234" s="903" t="s">
        <v>1238</v>
      </c>
      <c r="F234" s="853">
        <v>1</v>
      </c>
      <c r="G234" s="911">
        <v>1</v>
      </c>
      <c r="H234" s="915" t="s">
        <v>86</v>
      </c>
      <c r="I234" s="912">
        <f t="shared" si="147"/>
        <v>1.73</v>
      </c>
      <c r="J234" s="913">
        <v>83200</v>
      </c>
      <c r="K234" s="914">
        <f t="shared" si="162"/>
        <v>143936</v>
      </c>
      <c r="L234" s="915">
        <v>0</v>
      </c>
      <c r="M234" s="914">
        <f t="shared" si="213"/>
        <v>143936</v>
      </c>
      <c r="N234" s="914">
        <f t="shared" si="214"/>
        <v>1871168</v>
      </c>
      <c r="O234" s="580">
        <v>1</v>
      </c>
      <c r="P234" s="644">
        <f t="shared" si="215"/>
        <v>2</v>
      </c>
      <c r="Q234" s="645" t="str">
        <f t="shared" si="148"/>
        <v>Կ-1</v>
      </c>
      <c r="R234" s="643">
        <f t="shared" si="149"/>
        <v>1.79</v>
      </c>
      <c r="S234" s="776">
        <v>83200</v>
      </c>
      <c r="T234" s="776">
        <f t="shared" si="150"/>
        <v>148928</v>
      </c>
      <c r="U234" s="777">
        <f t="shared" si="151"/>
        <v>0</v>
      </c>
      <c r="V234" s="776">
        <f t="shared" si="216"/>
        <v>148928</v>
      </c>
      <c r="W234" s="776">
        <f t="shared" si="217"/>
        <v>1936064</v>
      </c>
      <c r="X234" s="580">
        <v>1</v>
      </c>
      <c r="Y234" s="644">
        <f t="shared" si="152"/>
        <v>3</v>
      </c>
      <c r="Z234" s="645" t="str">
        <f t="shared" si="153"/>
        <v>Կ-1</v>
      </c>
      <c r="AA234" s="643">
        <f t="shared" si="154"/>
        <v>1.84</v>
      </c>
      <c r="AB234" s="776">
        <v>83200</v>
      </c>
      <c r="AC234" s="776">
        <f t="shared" si="155"/>
        <v>153088</v>
      </c>
      <c r="AD234" s="777">
        <f t="shared" si="156"/>
        <v>0</v>
      </c>
      <c r="AE234" s="776">
        <f t="shared" si="146"/>
        <v>153088</v>
      </c>
      <c r="AF234" s="776">
        <f t="shared" si="218"/>
        <v>1990144</v>
      </c>
      <c r="AG234" s="580">
        <v>1</v>
      </c>
      <c r="AH234" s="644">
        <f t="shared" si="157"/>
        <v>4</v>
      </c>
      <c r="AI234" s="645" t="str">
        <f t="shared" si="158"/>
        <v>Կ-1</v>
      </c>
      <c r="AJ234" s="643">
        <f t="shared" si="159"/>
        <v>1.9</v>
      </c>
      <c r="AK234" s="776">
        <v>83200</v>
      </c>
      <c r="AL234" s="776">
        <f t="shared" si="160"/>
        <v>158080</v>
      </c>
      <c r="AM234" s="777">
        <f t="shared" si="161"/>
        <v>0</v>
      </c>
      <c r="AN234" s="776">
        <f t="shared" si="219"/>
        <v>158080</v>
      </c>
      <c r="AO234" s="776">
        <f t="shared" si="220"/>
        <v>2055040</v>
      </c>
    </row>
    <row r="235" spans="1:41" s="760" customFormat="1" ht="14.25">
      <c r="A235" s="853">
        <v>193</v>
      </c>
      <c r="B235" s="903" t="s">
        <v>1918</v>
      </c>
      <c r="C235" s="904" t="s">
        <v>1961</v>
      </c>
      <c r="D235" s="904" t="s">
        <v>2279</v>
      </c>
      <c r="E235" s="903" t="s">
        <v>1238</v>
      </c>
      <c r="F235" s="853">
        <v>1</v>
      </c>
      <c r="G235" s="911">
        <v>9</v>
      </c>
      <c r="H235" s="915" t="s">
        <v>86</v>
      </c>
      <c r="I235" s="912">
        <f t="shared" si="147"/>
        <v>2.02</v>
      </c>
      <c r="J235" s="913">
        <v>83200</v>
      </c>
      <c r="K235" s="914">
        <f t="shared" si="162"/>
        <v>168064</v>
      </c>
      <c r="L235" s="915">
        <v>0</v>
      </c>
      <c r="M235" s="914">
        <f t="shared" si="213"/>
        <v>168064</v>
      </c>
      <c r="N235" s="914">
        <f t="shared" si="214"/>
        <v>2184832</v>
      </c>
      <c r="O235" s="580">
        <v>1</v>
      </c>
      <c r="P235" s="644">
        <f t="shared" si="215"/>
        <v>10</v>
      </c>
      <c r="Q235" s="645" t="str">
        <f t="shared" si="148"/>
        <v>Կ-1</v>
      </c>
      <c r="R235" s="643">
        <f t="shared" si="149"/>
        <v>2.08</v>
      </c>
      <c r="S235" s="776">
        <v>83200</v>
      </c>
      <c r="T235" s="776">
        <f t="shared" si="150"/>
        <v>173056</v>
      </c>
      <c r="U235" s="777">
        <f t="shared" si="151"/>
        <v>0</v>
      </c>
      <c r="V235" s="776">
        <f t="shared" si="216"/>
        <v>173056</v>
      </c>
      <c r="W235" s="776">
        <f t="shared" si="217"/>
        <v>2249728</v>
      </c>
      <c r="X235" s="580">
        <v>1</v>
      </c>
      <c r="Y235" s="644">
        <f t="shared" si="152"/>
        <v>11</v>
      </c>
      <c r="Z235" s="645" t="str">
        <f t="shared" si="153"/>
        <v>Կ-1</v>
      </c>
      <c r="AA235" s="643">
        <f t="shared" si="154"/>
        <v>2.08</v>
      </c>
      <c r="AB235" s="776">
        <v>83200</v>
      </c>
      <c r="AC235" s="776">
        <f t="shared" si="155"/>
        <v>173056</v>
      </c>
      <c r="AD235" s="777">
        <f t="shared" si="156"/>
        <v>0</v>
      </c>
      <c r="AE235" s="776">
        <f t="shared" si="146"/>
        <v>173056</v>
      </c>
      <c r="AF235" s="776">
        <f t="shared" si="218"/>
        <v>2249728</v>
      </c>
      <c r="AG235" s="580">
        <v>1</v>
      </c>
      <c r="AH235" s="644">
        <f t="shared" si="157"/>
        <v>12</v>
      </c>
      <c r="AI235" s="645" t="str">
        <f t="shared" si="158"/>
        <v>Կ-1</v>
      </c>
      <c r="AJ235" s="643">
        <f t="shared" si="159"/>
        <v>2.08</v>
      </c>
      <c r="AK235" s="776">
        <v>83200</v>
      </c>
      <c r="AL235" s="776">
        <f t="shared" si="160"/>
        <v>173056</v>
      </c>
      <c r="AM235" s="777">
        <f t="shared" si="161"/>
        <v>0</v>
      </c>
      <c r="AN235" s="776">
        <f t="shared" si="219"/>
        <v>173056</v>
      </c>
      <c r="AO235" s="776">
        <f t="shared" si="220"/>
        <v>2249728</v>
      </c>
    </row>
    <row r="236" spans="1:41" s="760" customFormat="1" ht="14.25">
      <c r="A236" s="853">
        <v>194</v>
      </c>
      <c r="B236" s="903" t="s">
        <v>692</v>
      </c>
      <c r="C236" s="904" t="s">
        <v>1961</v>
      </c>
      <c r="D236" s="904" t="s">
        <v>2299</v>
      </c>
      <c r="E236" s="903" t="s">
        <v>1238</v>
      </c>
      <c r="F236" s="853">
        <v>1</v>
      </c>
      <c r="G236" s="911">
        <v>6</v>
      </c>
      <c r="H236" s="915" t="s">
        <v>86</v>
      </c>
      <c r="I236" s="912">
        <f t="shared" si="147"/>
        <v>1.96</v>
      </c>
      <c r="J236" s="913">
        <v>83200</v>
      </c>
      <c r="K236" s="914">
        <f t="shared" si="162"/>
        <v>163072</v>
      </c>
      <c r="L236" s="915">
        <v>0</v>
      </c>
      <c r="M236" s="914">
        <f t="shared" si="213"/>
        <v>163072</v>
      </c>
      <c r="N236" s="914">
        <f t="shared" si="214"/>
        <v>2119936</v>
      </c>
      <c r="O236" s="580">
        <v>1</v>
      </c>
      <c r="P236" s="644">
        <f t="shared" si="215"/>
        <v>7</v>
      </c>
      <c r="Q236" s="645" t="str">
        <f t="shared" si="148"/>
        <v>Կ-1</v>
      </c>
      <c r="R236" s="643">
        <f t="shared" si="149"/>
        <v>1.96</v>
      </c>
      <c r="S236" s="776">
        <v>83200</v>
      </c>
      <c r="T236" s="776">
        <f t="shared" si="150"/>
        <v>163072</v>
      </c>
      <c r="U236" s="777">
        <f t="shared" si="151"/>
        <v>0</v>
      </c>
      <c r="V236" s="776">
        <f t="shared" si="216"/>
        <v>163072</v>
      </c>
      <c r="W236" s="776">
        <f t="shared" si="217"/>
        <v>2119936</v>
      </c>
      <c r="X236" s="580">
        <v>1</v>
      </c>
      <c r="Y236" s="644">
        <f t="shared" si="152"/>
        <v>8</v>
      </c>
      <c r="Z236" s="645" t="str">
        <f t="shared" si="153"/>
        <v>Կ-1</v>
      </c>
      <c r="AA236" s="643">
        <f t="shared" si="154"/>
        <v>2.02</v>
      </c>
      <c r="AB236" s="776">
        <v>83200</v>
      </c>
      <c r="AC236" s="776">
        <f t="shared" si="155"/>
        <v>168064</v>
      </c>
      <c r="AD236" s="777">
        <f t="shared" si="156"/>
        <v>0</v>
      </c>
      <c r="AE236" s="776">
        <f t="shared" si="146"/>
        <v>168064</v>
      </c>
      <c r="AF236" s="776">
        <f t="shared" si="218"/>
        <v>2184832</v>
      </c>
      <c r="AG236" s="580">
        <v>1</v>
      </c>
      <c r="AH236" s="644">
        <f t="shared" si="157"/>
        <v>9</v>
      </c>
      <c r="AI236" s="645" t="str">
        <f t="shared" si="158"/>
        <v>Կ-1</v>
      </c>
      <c r="AJ236" s="643">
        <f t="shared" si="159"/>
        <v>2.02</v>
      </c>
      <c r="AK236" s="776">
        <v>83200</v>
      </c>
      <c r="AL236" s="776">
        <f t="shared" si="160"/>
        <v>168064</v>
      </c>
      <c r="AM236" s="777">
        <f t="shared" si="161"/>
        <v>0</v>
      </c>
      <c r="AN236" s="776">
        <f t="shared" si="219"/>
        <v>168064</v>
      </c>
      <c r="AO236" s="776">
        <f t="shared" si="220"/>
        <v>2184832</v>
      </c>
    </row>
    <row r="237" spans="1:41" s="760" customFormat="1" ht="14.25">
      <c r="A237" s="853">
        <v>195</v>
      </c>
      <c r="B237" s="903" t="s">
        <v>1919</v>
      </c>
      <c r="C237" s="904" t="s">
        <v>1961</v>
      </c>
      <c r="D237" s="904" t="s">
        <v>2281</v>
      </c>
      <c r="E237" s="903" t="s">
        <v>1238</v>
      </c>
      <c r="F237" s="853">
        <v>1</v>
      </c>
      <c r="G237" s="911">
        <v>6</v>
      </c>
      <c r="H237" s="915" t="s">
        <v>86</v>
      </c>
      <c r="I237" s="912">
        <f t="shared" si="147"/>
        <v>1.96</v>
      </c>
      <c r="J237" s="913">
        <v>83200</v>
      </c>
      <c r="K237" s="914">
        <f t="shared" si="162"/>
        <v>163072</v>
      </c>
      <c r="L237" s="915">
        <v>0</v>
      </c>
      <c r="M237" s="914">
        <f t="shared" ref="M237:M268" si="221">+L237+K237</f>
        <v>163072</v>
      </c>
      <c r="N237" s="914">
        <f t="shared" ref="N237:N268" si="222">+M237*13</f>
        <v>2119936</v>
      </c>
      <c r="O237" s="580">
        <v>1</v>
      </c>
      <c r="P237" s="644">
        <f t="shared" ref="P237:P268" si="223">+G237+1</f>
        <v>7</v>
      </c>
      <c r="Q237" s="645" t="str">
        <f t="shared" si="148"/>
        <v>Կ-1</v>
      </c>
      <c r="R237" s="643">
        <f t="shared" si="149"/>
        <v>1.96</v>
      </c>
      <c r="S237" s="776">
        <v>83200</v>
      </c>
      <c r="T237" s="776">
        <f t="shared" si="150"/>
        <v>163072</v>
      </c>
      <c r="U237" s="777">
        <f t="shared" si="151"/>
        <v>0</v>
      </c>
      <c r="V237" s="776">
        <f t="shared" ref="V237:V268" si="224">+U237+T237</f>
        <v>163072</v>
      </c>
      <c r="W237" s="776">
        <f t="shared" ref="W237:W268" si="225">+V237*13</f>
        <v>2119936</v>
      </c>
      <c r="X237" s="580">
        <v>1</v>
      </c>
      <c r="Y237" s="644">
        <f t="shared" si="152"/>
        <v>8</v>
      </c>
      <c r="Z237" s="645" t="str">
        <f t="shared" si="153"/>
        <v>Կ-1</v>
      </c>
      <c r="AA237" s="643">
        <f t="shared" si="154"/>
        <v>2.02</v>
      </c>
      <c r="AB237" s="776">
        <v>83200</v>
      </c>
      <c r="AC237" s="776">
        <f t="shared" si="155"/>
        <v>168064</v>
      </c>
      <c r="AD237" s="777">
        <f t="shared" si="156"/>
        <v>0</v>
      </c>
      <c r="AE237" s="776">
        <f t="shared" si="146"/>
        <v>168064</v>
      </c>
      <c r="AF237" s="776">
        <f t="shared" ref="AF237:AF268" si="226">+AE237*13</f>
        <v>2184832</v>
      </c>
      <c r="AG237" s="580">
        <v>1</v>
      </c>
      <c r="AH237" s="644">
        <f t="shared" si="157"/>
        <v>9</v>
      </c>
      <c r="AI237" s="645" t="str">
        <f t="shared" si="158"/>
        <v>Կ-1</v>
      </c>
      <c r="AJ237" s="643">
        <f t="shared" si="159"/>
        <v>2.02</v>
      </c>
      <c r="AK237" s="776">
        <v>83200</v>
      </c>
      <c r="AL237" s="776">
        <f t="shared" si="160"/>
        <v>168064</v>
      </c>
      <c r="AM237" s="777">
        <f t="shared" si="161"/>
        <v>0</v>
      </c>
      <c r="AN237" s="776">
        <f t="shared" ref="AN237:AN268" si="227">+AM237+AL237</f>
        <v>168064</v>
      </c>
      <c r="AO237" s="776">
        <f t="shared" ref="AO237:AO268" si="228">+AN237*13</f>
        <v>2184832</v>
      </c>
    </row>
    <row r="238" spans="1:41" s="760" customFormat="1" ht="14.25">
      <c r="A238" s="853">
        <v>196</v>
      </c>
      <c r="B238" s="903" t="s">
        <v>1920</v>
      </c>
      <c r="C238" s="904" t="s">
        <v>1960</v>
      </c>
      <c r="D238" s="904" t="s">
        <v>2292</v>
      </c>
      <c r="E238" s="903" t="s">
        <v>1238</v>
      </c>
      <c r="F238" s="853">
        <v>1</v>
      </c>
      <c r="G238" s="911">
        <v>6</v>
      </c>
      <c r="H238" s="915" t="s">
        <v>86</v>
      </c>
      <c r="I238" s="912">
        <f t="shared" si="147"/>
        <v>1.96</v>
      </c>
      <c r="J238" s="913">
        <v>83200</v>
      </c>
      <c r="K238" s="914">
        <f t="shared" si="162"/>
        <v>163072</v>
      </c>
      <c r="L238" s="915">
        <v>0</v>
      </c>
      <c r="M238" s="914">
        <f t="shared" si="221"/>
        <v>163072</v>
      </c>
      <c r="N238" s="914">
        <f t="shared" si="222"/>
        <v>2119936</v>
      </c>
      <c r="O238" s="580">
        <v>1</v>
      </c>
      <c r="P238" s="644">
        <f t="shared" si="223"/>
        <v>7</v>
      </c>
      <c r="Q238" s="645" t="str">
        <f t="shared" si="148"/>
        <v>Կ-1</v>
      </c>
      <c r="R238" s="643">
        <f t="shared" si="149"/>
        <v>1.96</v>
      </c>
      <c r="S238" s="776">
        <v>83200</v>
      </c>
      <c r="T238" s="776">
        <f t="shared" si="150"/>
        <v>163072</v>
      </c>
      <c r="U238" s="777">
        <f t="shared" si="151"/>
        <v>0</v>
      </c>
      <c r="V238" s="776">
        <f t="shared" si="224"/>
        <v>163072</v>
      </c>
      <c r="W238" s="776">
        <f t="shared" si="225"/>
        <v>2119936</v>
      </c>
      <c r="X238" s="580">
        <v>1</v>
      </c>
      <c r="Y238" s="644">
        <f t="shared" si="152"/>
        <v>8</v>
      </c>
      <c r="Z238" s="645" t="str">
        <f t="shared" si="153"/>
        <v>Կ-1</v>
      </c>
      <c r="AA238" s="643">
        <f t="shared" si="154"/>
        <v>2.02</v>
      </c>
      <c r="AB238" s="776">
        <v>83200</v>
      </c>
      <c r="AC238" s="776">
        <f t="shared" si="155"/>
        <v>168064</v>
      </c>
      <c r="AD238" s="777">
        <f t="shared" si="156"/>
        <v>0</v>
      </c>
      <c r="AE238" s="776">
        <f t="shared" si="146"/>
        <v>168064</v>
      </c>
      <c r="AF238" s="776">
        <f t="shared" si="226"/>
        <v>2184832</v>
      </c>
      <c r="AG238" s="580">
        <v>1</v>
      </c>
      <c r="AH238" s="644">
        <f t="shared" si="157"/>
        <v>9</v>
      </c>
      <c r="AI238" s="645" t="str">
        <f t="shared" si="158"/>
        <v>Կ-1</v>
      </c>
      <c r="AJ238" s="643">
        <f t="shared" si="159"/>
        <v>2.02</v>
      </c>
      <c r="AK238" s="776">
        <v>83200</v>
      </c>
      <c r="AL238" s="776">
        <f t="shared" si="160"/>
        <v>168064</v>
      </c>
      <c r="AM238" s="777">
        <f t="shared" si="161"/>
        <v>0</v>
      </c>
      <c r="AN238" s="776">
        <f t="shared" si="227"/>
        <v>168064</v>
      </c>
      <c r="AO238" s="776">
        <f t="shared" si="228"/>
        <v>2184832</v>
      </c>
    </row>
    <row r="239" spans="1:41" s="760" customFormat="1" ht="14.25">
      <c r="A239" s="853">
        <v>197</v>
      </c>
      <c r="B239" s="903" t="s">
        <v>1921</v>
      </c>
      <c r="C239" s="904" t="s">
        <v>1961</v>
      </c>
      <c r="D239" s="904" t="s">
        <v>2360</v>
      </c>
      <c r="E239" s="903" t="s">
        <v>1238</v>
      </c>
      <c r="F239" s="853">
        <v>1</v>
      </c>
      <c r="G239" s="911">
        <v>10</v>
      </c>
      <c r="H239" s="915" t="s">
        <v>86</v>
      </c>
      <c r="I239" s="912">
        <f t="shared" si="147"/>
        <v>2.08</v>
      </c>
      <c r="J239" s="913">
        <v>83200</v>
      </c>
      <c r="K239" s="914">
        <f t="shared" si="162"/>
        <v>173056</v>
      </c>
      <c r="L239" s="915">
        <v>0</v>
      </c>
      <c r="M239" s="914">
        <f t="shared" si="221"/>
        <v>173056</v>
      </c>
      <c r="N239" s="914">
        <f t="shared" si="222"/>
        <v>2249728</v>
      </c>
      <c r="O239" s="580">
        <v>1</v>
      </c>
      <c r="P239" s="644">
        <f t="shared" si="223"/>
        <v>11</v>
      </c>
      <c r="Q239" s="645" t="str">
        <f t="shared" si="148"/>
        <v>Կ-1</v>
      </c>
      <c r="R239" s="643">
        <f t="shared" si="149"/>
        <v>2.08</v>
      </c>
      <c r="S239" s="776">
        <v>83200</v>
      </c>
      <c r="T239" s="776">
        <f t="shared" si="150"/>
        <v>173056</v>
      </c>
      <c r="U239" s="777">
        <f t="shared" si="151"/>
        <v>0</v>
      </c>
      <c r="V239" s="776">
        <f t="shared" si="224"/>
        <v>173056</v>
      </c>
      <c r="W239" s="776">
        <f t="shared" si="225"/>
        <v>2249728</v>
      </c>
      <c r="X239" s="580">
        <v>1</v>
      </c>
      <c r="Y239" s="644">
        <f t="shared" si="152"/>
        <v>12</v>
      </c>
      <c r="Z239" s="645" t="str">
        <f t="shared" si="153"/>
        <v>Կ-1</v>
      </c>
      <c r="AA239" s="643">
        <f t="shared" si="154"/>
        <v>2.08</v>
      </c>
      <c r="AB239" s="776">
        <v>83200</v>
      </c>
      <c r="AC239" s="776">
        <f t="shared" si="155"/>
        <v>173056</v>
      </c>
      <c r="AD239" s="777">
        <f t="shared" si="156"/>
        <v>0</v>
      </c>
      <c r="AE239" s="776">
        <f t="shared" si="146"/>
        <v>173056</v>
      </c>
      <c r="AF239" s="776">
        <f t="shared" si="226"/>
        <v>2249728</v>
      </c>
      <c r="AG239" s="580">
        <v>1</v>
      </c>
      <c r="AH239" s="644">
        <f t="shared" si="157"/>
        <v>13</v>
      </c>
      <c r="AI239" s="645" t="str">
        <f t="shared" si="158"/>
        <v>Կ-1</v>
      </c>
      <c r="AJ239" s="643">
        <f t="shared" si="159"/>
        <v>2.14</v>
      </c>
      <c r="AK239" s="776">
        <v>83200</v>
      </c>
      <c r="AL239" s="776">
        <f t="shared" si="160"/>
        <v>178048</v>
      </c>
      <c r="AM239" s="777">
        <f t="shared" si="161"/>
        <v>0</v>
      </c>
      <c r="AN239" s="776">
        <f t="shared" si="227"/>
        <v>178048</v>
      </c>
      <c r="AO239" s="776">
        <f t="shared" si="228"/>
        <v>2314624</v>
      </c>
    </row>
    <row r="240" spans="1:41" s="760" customFormat="1" ht="14.25">
      <c r="A240" s="853">
        <v>198</v>
      </c>
      <c r="B240" s="903" t="s">
        <v>2324</v>
      </c>
      <c r="C240" s="904" t="s">
        <v>1961</v>
      </c>
      <c r="D240" s="904" t="s">
        <v>2367</v>
      </c>
      <c r="E240" s="903" t="s">
        <v>1238</v>
      </c>
      <c r="F240" s="853">
        <v>1</v>
      </c>
      <c r="G240" s="911">
        <v>3</v>
      </c>
      <c r="H240" s="915" t="s">
        <v>86</v>
      </c>
      <c r="I240" s="912">
        <f t="shared" si="147"/>
        <v>1.84</v>
      </c>
      <c r="J240" s="913">
        <v>83200</v>
      </c>
      <c r="K240" s="914">
        <f t="shared" si="162"/>
        <v>153088</v>
      </c>
      <c r="L240" s="915">
        <v>0</v>
      </c>
      <c r="M240" s="914">
        <f t="shared" si="221"/>
        <v>153088</v>
      </c>
      <c r="N240" s="914">
        <f t="shared" si="222"/>
        <v>1990144</v>
      </c>
      <c r="O240" s="580">
        <v>1</v>
      </c>
      <c r="P240" s="644">
        <f t="shared" si="223"/>
        <v>4</v>
      </c>
      <c r="Q240" s="645" t="str">
        <f t="shared" si="148"/>
        <v>Կ-1</v>
      </c>
      <c r="R240" s="643">
        <f t="shared" si="149"/>
        <v>1.9</v>
      </c>
      <c r="S240" s="776">
        <v>83200</v>
      </c>
      <c r="T240" s="776">
        <f t="shared" si="150"/>
        <v>158080</v>
      </c>
      <c r="U240" s="777">
        <f t="shared" si="151"/>
        <v>0</v>
      </c>
      <c r="V240" s="776">
        <f t="shared" si="224"/>
        <v>158080</v>
      </c>
      <c r="W240" s="776">
        <f t="shared" si="225"/>
        <v>2055040</v>
      </c>
      <c r="X240" s="580">
        <v>1</v>
      </c>
      <c r="Y240" s="644">
        <f t="shared" si="152"/>
        <v>5</v>
      </c>
      <c r="Z240" s="645" t="str">
        <f t="shared" si="153"/>
        <v>Կ-1</v>
      </c>
      <c r="AA240" s="643">
        <f t="shared" si="154"/>
        <v>1.9</v>
      </c>
      <c r="AB240" s="776">
        <v>83200</v>
      </c>
      <c r="AC240" s="776">
        <f t="shared" si="155"/>
        <v>158080</v>
      </c>
      <c r="AD240" s="777">
        <f t="shared" si="156"/>
        <v>0</v>
      </c>
      <c r="AE240" s="776">
        <f t="shared" si="146"/>
        <v>158080</v>
      </c>
      <c r="AF240" s="776">
        <f t="shared" si="226"/>
        <v>2055040</v>
      </c>
      <c r="AG240" s="580">
        <v>1</v>
      </c>
      <c r="AH240" s="644">
        <f t="shared" si="157"/>
        <v>6</v>
      </c>
      <c r="AI240" s="645" t="str">
        <f t="shared" si="158"/>
        <v>Կ-1</v>
      </c>
      <c r="AJ240" s="643">
        <f t="shared" si="159"/>
        <v>1.96</v>
      </c>
      <c r="AK240" s="776">
        <v>83200</v>
      </c>
      <c r="AL240" s="776">
        <f t="shared" si="160"/>
        <v>163072</v>
      </c>
      <c r="AM240" s="777">
        <f t="shared" si="161"/>
        <v>0</v>
      </c>
      <c r="AN240" s="776">
        <f t="shared" si="227"/>
        <v>163072</v>
      </c>
      <c r="AO240" s="776">
        <f t="shared" si="228"/>
        <v>2119936</v>
      </c>
    </row>
    <row r="241" spans="1:41" s="760" customFormat="1" ht="14.25">
      <c r="A241" s="853">
        <v>199</v>
      </c>
      <c r="B241" s="903" t="s">
        <v>1246</v>
      </c>
      <c r="C241" s="904" t="s">
        <v>1961</v>
      </c>
      <c r="D241" s="904" t="s">
        <v>2295</v>
      </c>
      <c r="E241" s="903" t="s">
        <v>1238</v>
      </c>
      <c r="F241" s="853">
        <v>1</v>
      </c>
      <c r="G241" s="911">
        <v>6</v>
      </c>
      <c r="H241" s="915" t="s">
        <v>86</v>
      </c>
      <c r="I241" s="912">
        <f t="shared" si="147"/>
        <v>1.96</v>
      </c>
      <c r="J241" s="913">
        <v>83200</v>
      </c>
      <c r="K241" s="914">
        <f t="shared" si="162"/>
        <v>163072</v>
      </c>
      <c r="L241" s="915">
        <v>0</v>
      </c>
      <c r="M241" s="914">
        <f t="shared" si="221"/>
        <v>163072</v>
      </c>
      <c r="N241" s="914">
        <f t="shared" si="222"/>
        <v>2119936</v>
      </c>
      <c r="O241" s="580">
        <v>1</v>
      </c>
      <c r="P241" s="644">
        <f t="shared" si="223"/>
        <v>7</v>
      </c>
      <c r="Q241" s="645" t="str">
        <f t="shared" si="148"/>
        <v>Կ-1</v>
      </c>
      <c r="R241" s="643">
        <f t="shared" si="149"/>
        <v>1.96</v>
      </c>
      <c r="S241" s="776">
        <v>83200</v>
      </c>
      <c r="T241" s="776">
        <f t="shared" si="150"/>
        <v>163072</v>
      </c>
      <c r="U241" s="777">
        <f t="shared" si="151"/>
        <v>0</v>
      </c>
      <c r="V241" s="776">
        <f t="shared" si="224"/>
        <v>163072</v>
      </c>
      <c r="W241" s="776">
        <f t="shared" si="225"/>
        <v>2119936</v>
      </c>
      <c r="X241" s="580">
        <v>1</v>
      </c>
      <c r="Y241" s="644">
        <f t="shared" si="152"/>
        <v>8</v>
      </c>
      <c r="Z241" s="645" t="str">
        <f t="shared" si="153"/>
        <v>Կ-1</v>
      </c>
      <c r="AA241" s="643">
        <f t="shared" si="154"/>
        <v>2.02</v>
      </c>
      <c r="AB241" s="776">
        <v>83200</v>
      </c>
      <c r="AC241" s="776">
        <f t="shared" si="155"/>
        <v>168064</v>
      </c>
      <c r="AD241" s="777">
        <f t="shared" si="156"/>
        <v>0</v>
      </c>
      <c r="AE241" s="776">
        <f t="shared" si="146"/>
        <v>168064</v>
      </c>
      <c r="AF241" s="776">
        <f t="shared" si="226"/>
        <v>2184832</v>
      </c>
      <c r="AG241" s="580">
        <v>1</v>
      </c>
      <c r="AH241" s="644">
        <f t="shared" si="157"/>
        <v>9</v>
      </c>
      <c r="AI241" s="645" t="str">
        <f t="shared" si="158"/>
        <v>Կ-1</v>
      </c>
      <c r="AJ241" s="643">
        <f t="shared" si="159"/>
        <v>2.02</v>
      </c>
      <c r="AK241" s="776">
        <v>83200</v>
      </c>
      <c r="AL241" s="776">
        <f t="shared" si="160"/>
        <v>168064</v>
      </c>
      <c r="AM241" s="777">
        <f t="shared" si="161"/>
        <v>0</v>
      </c>
      <c r="AN241" s="776">
        <f t="shared" si="227"/>
        <v>168064</v>
      </c>
      <c r="AO241" s="776">
        <f t="shared" si="228"/>
        <v>2184832</v>
      </c>
    </row>
    <row r="242" spans="1:41" s="760" customFormat="1" ht="14.25">
      <c r="A242" s="853">
        <v>200</v>
      </c>
      <c r="B242" s="903" t="s">
        <v>813</v>
      </c>
      <c r="C242" s="904" t="s">
        <v>1960</v>
      </c>
      <c r="D242" s="904" t="s">
        <v>2360</v>
      </c>
      <c r="E242" s="903" t="s">
        <v>1238</v>
      </c>
      <c r="F242" s="853">
        <v>1</v>
      </c>
      <c r="G242" s="911">
        <v>6</v>
      </c>
      <c r="H242" s="915" t="s">
        <v>86</v>
      </c>
      <c r="I242" s="912">
        <f t="shared" si="147"/>
        <v>1.96</v>
      </c>
      <c r="J242" s="913">
        <v>83200</v>
      </c>
      <c r="K242" s="914">
        <f t="shared" si="162"/>
        <v>163072</v>
      </c>
      <c r="L242" s="915">
        <v>0</v>
      </c>
      <c r="M242" s="914">
        <f t="shared" si="221"/>
        <v>163072</v>
      </c>
      <c r="N242" s="914">
        <f t="shared" si="222"/>
        <v>2119936</v>
      </c>
      <c r="O242" s="580">
        <v>1</v>
      </c>
      <c r="P242" s="644">
        <f t="shared" si="223"/>
        <v>7</v>
      </c>
      <c r="Q242" s="645" t="str">
        <f t="shared" si="148"/>
        <v>Կ-1</v>
      </c>
      <c r="R242" s="643">
        <f t="shared" si="149"/>
        <v>1.96</v>
      </c>
      <c r="S242" s="776">
        <v>83200</v>
      </c>
      <c r="T242" s="776">
        <f t="shared" si="150"/>
        <v>163072</v>
      </c>
      <c r="U242" s="777">
        <f t="shared" si="151"/>
        <v>0</v>
      </c>
      <c r="V242" s="776">
        <f t="shared" si="224"/>
        <v>163072</v>
      </c>
      <c r="W242" s="776">
        <f t="shared" si="225"/>
        <v>2119936</v>
      </c>
      <c r="X242" s="580">
        <v>1</v>
      </c>
      <c r="Y242" s="644">
        <f t="shared" si="152"/>
        <v>8</v>
      </c>
      <c r="Z242" s="645" t="str">
        <f t="shared" si="153"/>
        <v>Կ-1</v>
      </c>
      <c r="AA242" s="643">
        <f t="shared" si="154"/>
        <v>2.02</v>
      </c>
      <c r="AB242" s="776">
        <v>83200</v>
      </c>
      <c r="AC242" s="776">
        <f t="shared" si="155"/>
        <v>168064</v>
      </c>
      <c r="AD242" s="777">
        <f t="shared" si="156"/>
        <v>0</v>
      </c>
      <c r="AE242" s="776">
        <f t="shared" si="146"/>
        <v>168064</v>
      </c>
      <c r="AF242" s="776">
        <f t="shared" si="226"/>
        <v>2184832</v>
      </c>
      <c r="AG242" s="580">
        <v>1</v>
      </c>
      <c r="AH242" s="644">
        <f t="shared" si="157"/>
        <v>9</v>
      </c>
      <c r="AI242" s="645" t="str">
        <f t="shared" si="158"/>
        <v>Կ-1</v>
      </c>
      <c r="AJ242" s="643">
        <f t="shared" si="159"/>
        <v>2.02</v>
      </c>
      <c r="AK242" s="776">
        <v>83200</v>
      </c>
      <c r="AL242" s="776">
        <f t="shared" si="160"/>
        <v>168064</v>
      </c>
      <c r="AM242" s="777">
        <f t="shared" si="161"/>
        <v>0</v>
      </c>
      <c r="AN242" s="776">
        <f t="shared" si="227"/>
        <v>168064</v>
      </c>
      <c r="AO242" s="776">
        <f t="shared" si="228"/>
        <v>2184832</v>
      </c>
    </row>
    <row r="243" spans="1:41" s="760" customFormat="1" ht="14.25">
      <c r="A243" s="853">
        <v>201</v>
      </c>
      <c r="B243" s="903" t="s">
        <v>2325</v>
      </c>
      <c r="C243" s="904" t="s">
        <v>1961</v>
      </c>
      <c r="D243" s="904" t="s">
        <v>2364</v>
      </c>
      <c r="E243" s="903" t="s">
        <v>1238</v>
      </c>
      <c r="F243" s="853">
        <v>1</v>
      </c>
      <c r="G243" s="911">
        <v>3</v>
      </c>
      <c r="H243" s="915" t="s">
        <v>86</v>
      </c>
      <c r="I243" s="912">
        <f t="shared" si="147"/>
        <v>1.84</v>
      </c>
      <c r="J243" s="913">
        <v>83200</v>
      </c>
      <c r="K243" s="914">
        <f t="shared" si="162"/>
        <v>153088</v>
      </c>
      <c r="L243" s="915">
        <v>0</v>
      </c>
      <c r="M243" s="914">
        <f t="shared" si="221"/>
        <v>153088</v>
      </c>
      <c r="N243" s="914">
        <f t="shared" si="222"/>
        <v>1990144</v>
      </c>
      <c r="O243" s="580">
        <v>1</v>
      </c>
      <c r="P243" s="644">
        <f t="shared" si="223"/>
        <v>4</v>
      </c>
      <c r="Q243" s="645" t="str">
        <f t="shared" si="148"/>
        <v>Կ-1</v>
      </c>
      <c r="R243" s="643">
        <f t="shared" si="149"/>
        <v>1.9</v>
      </c>
      <c r="S243" s="776">
        <v>83200</v>
      </c>
      <c r="T243" s="776">
        <f t="shared" si="150"/>
        <v>158080</v>
      </c>
      <c r="U243" s="777">
        <f t="shared" si="151"/>
        <v>0</v>
      </c>
      <c r="V243" s="776">
        <f t="shared" si="224"/>
        <v>158080</v>
      </c>
      <c r="W243" s="776">
        <f t="shared" si="225"/>
        <v>2055040</v>
      </c>
      <c r="X243" s="580">
        <v>1</v>
      </c>
      <c r="Y243" s="644">
        <f t="shared" si="152"/>
        <v>5</v>
      </c>
      <c r="Z243" s="645" t="str">
        <f t="shared" si="153"/>
        <v>Կ-1</v>
      </c>
      <c r="AA243" s="643">
        <f t="shared" si="154"/>
        <v>1.9</v>
      </c>
      <c r="AB243" s="776">
        <v>83200</v>
      </c>
      <c r="AC243" s="776">
        <f t="shared" si="155"/>
        <v>158080</v>
      </c>
      <c r="AD243" s="777">
        <f t="shared" si="156"/>
        <v>0</v>
      </c>
      <c r="AE243" s="776">
        <f t="shared" si="146"/>
        <v>158080</v>
      </c>
      <c r="AF243" s="776">
        <f t="shared" si="226"/>
        <v>2055040</v>
      </c>
      <c r="AG243" s="580">
        <v>1</v>
      </c>
      <c r="AH243" s="644">
        <f t="shared" si="157"/>
        <v>6</v>
      </c>
      <c r="AI243" s="645" t="str">
        <f t="shared" si="158"/>
        <v>Կ-1</v>
      </c>
      <c r="AJ243" s="643">
        <f t="shared" si="159"/>
        <v>1.96</v>
      </c>
      <c r="AK243" s="776">
        <v>83200</v>
      </c>
      <c r="AL243" s="776">
        <f t="shared" si="160"/>
        <v>163072</v>
      </c>
      <c r="AM243" s="777">
        <f t="shared" si="161"/>
        <v>0</v>
      </c>
      <c r="AN243" s="776">
        <f t="shared" si="227"/>
        <v>163072</v>
      </c>
      <c r="AO243" s="776">
        <f t="shared" si="228"/>
        <v>2119936</v>
      </c>
    </row>
    <row r="244" spans="1:41" s="760" customFormat="1" ht="14.25">
      <c r="A244" s="853">
        <v>202</v>
      </c>
      <c r="B244" s="903" t="s">
        <v>78</v>
      </c>
      <c r="C244" s="904"/>
      <c r="D244" s="904"/>
      <c r="E244" s="903" t="s">
        <v>1238</v>
      </c>
      <c r="F244" s="853">
        <v>1</v>
      </c>
      <c r="G244" s="911">
        <v>6</v>
      </c>
      <c r="H244" s="915" t="s">
        <v>86</v>
      </c>
      <c r="I244" s="912">
        <f>IF(F244&lt;1,0,IF(H244="Բ-1",IF(G244=0,6.94,IF(G244=1,7.17,IF(G244=2,7.41,IF(G244=3,7.66,IF(OR(G244=5,G244=4),7.92,IF(OR(G244=6,G244=7),8.18,IF(OR(G244=8,G244=9),8.46,IF(OR(G244=10,G244=11,G244=12),8.74,IF(OR(G244=13,G244=14,G244=15),9.03,IF(OR(G244=16,G244=17,G244=18),9.33,9.65)))))))))),IF(H244="Բ-2", IF(G244=0,5.71,IF(G244=1,5.89,IF(G244=2,6.09,IF(G244=3,6.29,IF(OR(G244=5,G244=4),6.5,IF(OR(G244=6,G244=7),6.72,IF(OR(G244=8,G244=9),6.94,IF(OR(G244=10,G244=11,G244=12),7.17,IF(OR(G244=13,G244=14,G244=15),7.41,IF(OR(G244=16,G244=17,G244=18),7.65,7.91)))))))))), IF(H244="Գ-1", IF(G244=0,4.7,IF(G244=1,4.86,IF(G244=2,5.01,IF(G244=3,5.18,IF(OR(G244=5,G244=4),5.35,IF(OR(G244=6,G244=7),5.52,IF(OR(G244=8,G244=9),5.71,IF(OR(G244=10,G244=11,G244=12),5.89,IF(OR(G244=13,G244=14,G244=15),6.09,IF(OR(G244=16,G244=17,G244=18),6.29,6.49)))))))))), IF(H244="Գ-2", IF(G244=0,3.88,IF(G244=1,4.01,IF(G244=2,4.14,IF(G244=3,4.27,IF(OR(G244=5,G244=4),4.41,IF(OR(G244=6,G244=7),4.55,IF(OR(G244=8,G244=9),4.7,IF(OR(G244=10,G244=11,G244=12),4.85,IF(OR(G244=13,G244=14,G244=15),5.01,IF(OR(G244=16,G244=17,G244=18),5.17,5.34)))))))))), IF(H244="Գ-3", IF(G244=0,3.21,IF(G244=1,3.31,IF(G244=2,3.42,IF(G244=3,3.53,IF(OR(G244=5,G244=4),3.64,IF(OR(G244=6,G244=7),3.76,IF(OR(G244=8,G244=9),3.88,IF(OR(G244=10,G244=11,G244=12),4.01,IF(OR(G244=13,G244=14,G244=15),4.13,IF(OR(G244=16,G244=17,G244=18),4.27,4.4)))))))))), IF(H244="Ա-1", IF(G244=0,2.66,IF(G244=1,2.75,IF(G244=2,2.83,IF(G244=3,2.92,IF(OR(G244=5,G244=4),3.02,IF(OR(G244=6,G244=7),3.11,IF(OR(G244=8,G244=9),3.21,IF(OR(G244=10,G244=11,G244=12),3.31,IF(OR(G244=13,G244=14,G244=15),3.42,IF(OR(G244=16,G244=17,G244=18),3.53,3.64)))))))))), IF(H244="Ա-2", IF(G244=0,2.28,IF(G244=1,2.35,IF(G244=2,2.43,IF(G244=3,2.5,IF(OR(G244=5,G244=4),2.58,IF(OR(G244=6,G244=7),2.66,IF(OR(G244=8,G244=9),2.75,IF(OR(G244=10,G244=11,G244=12),2.83,IF(OR(G244=13,G244=14,G244=15),2.92,IF(OR(G244=16,G244=17,G244=18),3.01,3.11)))))))))),IF(H244="Ա-3", IF(G244=0,1.96,IF(G244=1,2.02,IF(G244=2,2.08,IF(G244=3,2.15,IF(OR(G244=5,G244=4),2.21,IF(OR(G244=6,G244=7),2.28,IF(OR(G244=8,G244=9),2.35,IF(OR(G244=10,G244=11,G244=12),2.42,IF(OR(G244=13,G244=14,G244=15),2.5,IF(OR(G244=16,G244=17,G244=18),2.58,2.66)))))))))), IF(H244="Կ-1", IF(G244=0,1.68,IF(G244=1,1.73,IF(G244=2,1.79,IF(G244=3,1.84,IF(OR(G244=5,G244=4),1.9,IF(OR(G244=6,G244=7),1.96,IF(OR(G244=8,G244=9),2.02,IF(OR(G244=10,G244=11,G244=12),2.08,IF(OR(G244=13,G244=14,G244=15),2.14,IF(OR(G244=16,G244=17,G244=18),2.21,2.28)))))))))), IF(H244="Կ-2", IF(G244=0,1.45,IF(G244=1,1.49,IF(G244=2,1.54,IF(G244=3,1.59,IF(OR(G244=5,G244=4),1.63,IF(OR(G244=6,G244=7),1.68,IF(OR(G244=8,G244=9),1.73,IF(OR(G244=10,G244=11,G244=12),1.79,IF(OR(G244=13,G244=14,G244=15),1.84,IF(OR(G244=16,G244=17,G244=18),1.9,1.95)))))))))),IF(H244="Կ-3", IF(G244=0,1.25,IF(G244=1,1.29,IF(G244=2,1.33,IF(G244=3,1.37,IF(OR(G244=5,G244=4),1.41,IF(OR(G244=6,G244=7),1.45,IF(OR(G244=8,G244=9),1.49,IF(OR(G244=10,G244=11,G244=12),1.54,IF(OR(G244=13,G244=14,G244=15),1.58,IF(OR(G244=16,G244=17,G244=18),1.63,1.68)))))))))), "Error"))))))))))))</f>
        <v>1.96</v>
      </c>
      <c r="J244" s="913">
        <v>83200</v>
      </c>
      <c r="K244" s="914">
        <f>+J244*I244</f>
        <v>163072</v>
      </c>
      <c r="L244" s="915">
        <v>0</v>
      </c>
      <c r="M244" s="914">
        <f t="shared" si="221"/>
        <v>163072</v>
      </c>
      <c r="N244" s="914">
        <f t="shared" si="222"/>
        <v>2119936</v>
      </c>
      <c r="O244" s="580">
        <v>1</v>
      </c>
      <c r="P244" s="644">
        <f t="shared" si="223"/>
        <v>7</v>
      </c>
      <c r="Q244" s="645" t="str">
        <f>+H244</f>
        <v>Կ-1</v>
      </c>
      <c r="R244" s="643">
        <f>IF(O244&lt;1,0,IF(Q244="Բ-1",IF(P244=0,6.94,IF(P244=1,7.17,IF(P244=2,7.41,IF(P244=3,7.66,IF(OR(P244=5,P244=4),7.92,IF(OR(P244=6,P244=7),8.18,IF(OR(P244=8,P244=9),8.46,IF(OR(P244=10,P244=11,P244=12),8.74,IF(OR(P244=13,P244=14,P244=15),9.03,IF(OR(P244=16,P244=17,P244=18),9.33,9.65)))))))))),IF(Q244="Բ-2", IF(P244=0,5.71,IF(P244=1,5.89,IF(P244=2,6.09,IF(P244=3,6.29,IF(OR(P244=5,P244=4),6.5,IF(OR(P244=6,P244=7),6.72,IF(OR(P244=8,P244=9),6.94,IF(OR(P244=10,P244=11,P244=12),7.17,IF(OR(P244=13,P244=14,P244=15),7.41,IF(OR(P244=16,P244=17,P244=18),7.65,7.91)))))))))), IF(Q244="Գ-1", IF(P244=0,4.7,IF(P244=1,4.86,IF(P244=2,5.01,IF(P244=3,5.18,IF(OR(P244=5,P244=4),5.35,IF(OR(P244=6,P244=7),5.52,IF(OR(P244=8,P244=9),5.71,IF(OR(P244=10,P244=11,P244=12),5.89,IF(OR(P244=13,P244=14,P244=15),6.09,IF(OR(P244=16,P244=17,P244=18),6.29,6.49)))))))))), IF(Q244="Գ-2", IF(P244=0,3.88,IF(P244=1,4.01,IF(P244=2,4.14,IF(P244=3,4.27,IF(OR(P244=5,P244=4),4.41,IF(OR(P244=6,P244=7),4.55,IF(OR(P244=8,P244=9),4.7,IF(OR(P244=10,P244=11,P244=12),4.85,IF(OR(P244=13,P244=14,P244=15),5.01,IF(OR(P244=16,P244=17,P244=18),5.17,5.34)))))))))), IF(Q244="Գ-3", IF(P244=0,3.21,IF(P244=1,3.31,IF(P244=2,3.42,IF(P244=3,3.53,IF(OR(P244=5,P244=4),3.64,IF(OR(P244=6,P244=7),3.76,IF(OR(P244=8,P244=9),3.88,IF(OR(P244=10,P244=11,P244=12),4.01,IF(OR(P244=13,P244=14,P244=15),4.13,IF(OR(P244=16,P244=17,P244=18),4.27,4.4)))))))))), IF(Q244="Ա-1", IF(P244=0,2.66,IF(P244=1,2.75,IF(P244=2,2.83,IF(P244=3,2.92,IF(OR(P244=5,P244=4),3.02,IF(OR(P244=6,P244=7),3.11,IF(OR(P244=8,P244=9),3.21,IF(OR(P244=10,P244=11,P244=12),3.31,IF(OR(P244=13,P244=14,P244=15),3.42,IF(OR(P244=16,P244=17,P244=18),3.53,3.64)))))))))), IF(Q244="Ա-2", IF(P244=0,2.28,IF(P244=1,2.35,IF(P244=2,2.43,IF(P244=3,2.5,IF(OR(P244=5,P244=4),2.58,IF(OR(P244=6,P244=7),2.66,IF(OR(P244=8,P244=9),2.75,IF(OR(P244=10,P244=11,P244=12),2.83,IF(OR(P244=13,P244=14,P244=15),2.92,IF(OR(P244=16,P244=17,P244=18),3.01,3.11)))))))))),IF(Q244="Ա-3", IF(P244=0,1.96,IF(P244=1,2.02,IF(P244=2,2.08,IF(P244=3,2.15,IF(OR(P244=5,P244=4),2.21,IF(OR(P244=6,P244=7),2.28,IF(OR(P244=8,P244=9),2.35,IF(OR(P244=10,P244=11,P244=12),2.42,IF(OR(P244=13,P244=14,P244=15),2.5,IF(OR(P244=16,P244=17,P244=18),2.58,2.66)))))))))), IF(Q244="Կ-1", IF(P244=0,1.68,IF(P244=1,1.73,IF(P244=2,1.79,IF(P244=3,1.84,IF(OR(P244=5,P244=4),1.9,IF(OR(P244=6,P244=7),1.96,IF(OR(P244=8,P244=9),2.02,IF(OR(P244=10,P244=11,P244=12),2.08,IF(OR(P244=13,P244=14,P244=15),2.14,IF(OR(P244=16,P244=17,P244=18),2.21,2.28)))))))))), IF(Q244="Կ-2", IF(P244=0,1.45,IF(P244=1,1.49,IF(P244=2,1.54,IF(P244=3,1.59,IF(OR(P244=5,P244=4),1.63,IF(OR(P244=6,P244=7),1.68,IF(OR(P244=8,P244=9),1.73,IF(OR(P244=10,P244=11,P244=12),1.79,IF(OR(P244=13,P244=14,P244=15),1.84,IF(OR(P244=16,P244=17,P244=18),1.9,1.95)))))))))),IF(Q244="Կ-3", IF(P244=0,1.25,IF(P244=1,1.29,IF(P244=2,1.33,IF(P244=3,1.37,IF(OR(P244=5,P244=4),1.41,IF(OR(P244=6,P244=7),1.45,IF(OR(P244=8,P244=9),1.49,IF(OR(P244=10,P244=11,P244=12),1.54,IF(OR(P244=13,P244=14,P244=15),1.58,IF(OR(P244=16,P244=17,P244=18),1.63,1.68)))))))))), "Error"))))))))))))</f>
        <v>1.96</v>
      </c>
      <c r="S244" s="776">
        <v>83200</v>
      </c>
      <c r="T244" s="776">
        <f>+S244*R244</f>
        <v>163072</v>
      </c>
      <c r="U244" s="777">
        <f>+L244</f>
        <v>0</v>
      </c>
      <c r="V244" s="776">
        <f t="shared" si="224"/>
        <v>163072</v>
      </c>
      <c r="W244" s="776">
        <f t="shared" si="225"/>
        <v>2119936</v>
      </c>
      <c r="X244" s="580">
        <v>1</v>
      </c>
      <c r="Y244" s="644">
        <f>+P244+1</f>
        <v>8</v>
      </c>
      <c r="Z244" s="645" t="str">
        <f>+Q244</f>
        <v>Կ-1</v>
      </c>
      <c r="AA244" s="643">
        <f>IF(X244&lt;1,0,IF(Z244="Բ-1",IF(Y244=0,6.94,IF(Y244=1,7.17,IF(Y244=2,7.41,IF(Y244=3,7.66,IF(OR(Y244=5,Y244=4),7.92,IF(OR(Y244=6,Y244=7),8.18,IF(OR(Y244=8,Y244=9),8.46,IF(OR(Y244=10,Y244=11,Y244=12),8.74,IF(OR(Y244=13,Y244=14,Y244=15),9.03,IF(OR(Y244=16,Y244=17,Y244=18),9.33,9.65)))))))))),IF(Z244="Բ-2", IF(Y244=0,5.71,IF(Y244=1,5.89,IF(Y244=2,6.09,IF(Y244=3,6.29,IF(OR(Y244=5,Y244=4),6.5,IF(OR(Y244=6,Y244=7),6.72,IF(OR(Y244=8,Y244=9),6.94,IF(OR(Y244=10,Y244=11,Y244=12),7.17,IF(OR(Y244=13,Y244=14,Y244=15),7.41,IF(OR(Y244=16,Y244=17,Y244=18),7.65,7.91)))))))))), IF(Z244="Գ-1", IF(Y244=0,4.7,IF(Y244=1,4.86,IF(Y244=2,5.01,IF(Y244=3,5.18,IF(OR(Y244=5,Y244=4),5.35,IF(OR(Y244=6,Y244=7),5.52,IF(OR(Y244=8,Y244=9),5.71,IF(OR(Y244=10,Y244=11,Y244=12),5.89,IF(OR(Y244=13,Y244=14,Y244=15),6.09,IF(OR(Y244=16,Y244=17,Y244=18),6.29,6.49)))))))))), IF(Z244="Գ-2", IF(Y244=0,3.88,IF(Y244=1,4.01,IF(Y244=2,4.14,IF(Y244=3,4.27,IF(OR(Y244=5,Y244=4),4.41,IF(OR(Y244=6,Y244=7),4.55,IF(OR(Y244=8,Y244=9),4.7,IF(OR(Y244=10,Y244=11,Y244=12),4.85,IF(OR(Y244=13,Y244=14,Y244=15),5.01,IF(OR(Y244=16,Y244=17,Y244=18),5.17,5.34)))))))))), IF(Z244="Գ-3", IF(Y244=0,3.21,IF(Y244=1,3.31,IF(Y244=2,3.42,IF(Y244=3,3.53,IF(OR(Y244=5,Y244=4),3.64,IF(OR(Y244=6,Y244=7),3.76,IF(OR(Y244=8,Y244=9),3.88,IF(OR(Y244=10,Y244=11,Y244=12),4.01,IF(OR(Y244=13,Y244=14,Y244=15),4.13,IF(OR(Y244=16,Y244=17,Y244=18),4.27,4.4)))))))))), IF(Z244="Ա-1", IF(Y244=0,2.66,IF(Y244=1,2.75,IF(Y244=2,2.83,IF(Y244=3,2.92,IF(OR(Y244=5,Y244=4),3.02,IF(OR(Y244=6,Y244=7),3.11,IF(OR(Y244=8,Y244=9),3.21,IF(OR(Y244=10,Y244=11,Y244=12),3.31,IF(OR(Y244=13,Y244=14,Y244=15),3.42,IF(OR(Y244=16,Y244=17,Y244=18),3.53,3.64)))))))))), IF(Z244="Ա-2", IF(Y244=0,2.28,IF(Y244=1,2.35,IF(Y244=2,2.43,IF(Y244=3,2.5,IF(OR(Y244=5,Y244=4),2.58,IF(OR(Y244=6,Y244=7),2.66,IF(OR(Y244=8,Y244=9),2.75,IF(OR(Y244=10,Y244=11,Y244=12),2.83,IF(OR(Y244=13,Y244=14,Y244=15),2.92,IF(OR(Y244=16,Y244=17,Y244=18),3.01,3.11)))))))))),IF(Z244="Ա-3", IF(Y244=0,1.96,IF(Y244=1,2.02,IF(Y244=2,2.08,IF(Y244=3,2.15,IF(OR(Y244=5,Y244=4),2.21,IF(OR(Y244=6,Y244=7),2.28,IF(OR(Y244=8,Y244=9),2.35,IF(OR(Y244=10,Y244=11,Y244=12),2.42,IF(OR(Y244=13,Y244=14,Y244=15),2.5,IF(OR(Y244=16,Y244=17,Y244=18),2.58,2.66)))))))))), IF(Z244="Կ-1", IF(Y244=0,1.68,IF(Y244=1,1.73,IF(Y244=2,1.79,IF(Y244=3,1.84,IF(OR(Y244=5,Y244=4),1.9,IF(OR(Y244=6,Y244=7),1.96,IF(OR(Y244=8,Y244=9),2.02,IF(OR(Y244=10,Y244=11,Y244=12),2.08,IF(OR(Y244=13,Y244=14,Y244=15),2.14,IF(OR(Y244=16,Y244=17,Y244=18),2.21,2.28)))))))))), IF(Z244="Կ-2", IF(Y244=0,1.45,IF(Y244=1,1.49,IF(Y244=2,1.54,IF(Y244=3,1.59,IF(OR(Y244=5,Y244=4),1.63,IF(OR(Y244=6,Y244=7),1.68,IF(OR(Y244=8,Y244=9),1.73,IF(OR(Y244=10,Y244=11,Y244=12),1.79,IF(OR(Y244=13,Y244=14,Y244=15),1.84,IF(OR(Y244=16,Y244=17,Y244=18),1.9,1.95)))))))))),IF(Z244="Կ-3", IF(Y244=0,1.25,IF(Y244=1,1.29,IF(Y244=2,1.33,IF(Y244=3,1.37,IF(OR(Y244=5,Y244=4),1.41,IF(OR(Y244=6,Y244=7),1.45,IF(OR(Y244=8,Y244=9),1.49,IF(OR(Y244=10,Y244=11,Y244=12),1.54,IF(OR(Y244=13,Y244=14,Y244=15),1.58,IF(OR(Y244=16,Y244=17,Y244=18),1.63,1.68)))))))))), "Error"))))))))))))</f>
        <v>2.02</v>
      </c>
      <c r="AB244" s="776">
        <v>83200</v>
      </c>
      <c r="AC244" s="776">
        <f>+AB244*AA244</f>
        <v>168064</v>
      </c>
      <c r="AD244" s="777">
        <f>+U244</f>
        <v>0</v>
      </c>
      <c r="AE244" s="776">
        <f>+AD244+AC244</f>
        <v>168064</v>
      </c>
      <c r="AF244" s="776">
        <f t="shared" si="226"/>
        <v>2184832</v>
      </c>
      <c r="AG244" s="580">
        <v>1</v>
      </c>
      <c r="AH244" s="644">
        <f>+Y244+1</f>
        <v>9</v>
      </c>
      <c r="AI244" s="645" t="str">
        <f>+Z244</f>
        <v>Կ-1</v>
      </c>
      <c r="AJ244" s="643">
        <f>IF(AG244&lt;1,0,IF(AI244="Բ-1",IF(AH244=0,6.94,IF(AH244=1,7.17,IF(AH244=2,7.41,IF(AH244=3,7.66,IF(OR(AH244=5,AH244=4),7.92,IF(OR(AH244=6,AH244=7),8.18,IF(OR(AH244=8,AH244=9),8.46,IF(OR(AH244=10,AH244=11,AH244=12),8.74,IF(OR(AH244=13,AH244=14,AH244=15),9.03,IF(OR(AH244=16,AH244=17,AH244=18),9.33,9.65)))))))))),IF(AI244="Բ-2", IF(AH244=0,5.71,IF(AH244=1,5.89,IF(AH244=2,6.09,IF(AH244=3,6.29,IF(OR(AH244=5,AH244=4),6.5,IF(OR(AH244=6,AH244=7),6.72,IF(OR(AH244=8,AH244=9),6.94,IF(OR(AH244=10,AH244=11,AH244=12),7.17,IF(OR(AH244=13,AH244=14,AH244=15),7.41,IF(OR(AH244=16,AH244=17,AH244=18),7.65,7.91)))))))))), IF(AI244="Գ-1", IF(AH244=0,4.7,IF(AH244=1,4.86,IF(AH244=2,5.01,IF(AH244=3,5.18,IF(OR(AH244=5,AH244=4),5.35,IF(OR(AH244=6,AH244=7),5.52,IF(OR(AH244=8,AH244=9),5.71,IF(OR(AH244=10,AH244=11,AH244=12),5.89,IF(OR(AH244=13,AH244=14,AH244=15),6.09,IF(OR(AH244=16,AH244=17,AH244=18),6.29,6.49)))))))))), IF(AI244="Գ-2", IF(AH244=0,3.88,IF(AH244=1,4.01,IF(AH244=2,4.14,IF(AH244=3,4.27,IF(OR(AH244=5,AH244=4),4.41,IF(OR(AH244=6,AH244=7),4.55,IF(OR(AH244=8,AH244=9),4.7,IF(OR(AH244=10,AH244=11,AH244=12),4.85,IF(OR(AH244=13,AH244=14,AH244=15),5.01,IF(OR(AH244=16,AH244=17,AH244=18),5.17,5.34)))))))))), IF(AI244="Գ-3", IF(AH244=0,3.21,IF(AH244=1,3.31,IF(AH244=2,3.42,IF(AH244=3,3.53,IF(OR(AH244=5,AH244=4),3.64,IF(OR(AH244=6,AH244=7),3.76,IF(OR(AH244=8,AH244=9),3.88,IF(OR(AH244=10,AH244=11,AH244=12),4.01,IF(OR(AH244=13,AH244=14,AH244=15),4.13,IF(OR(AH244=16,AH244=17,AH244=18),4.27,4.4)))))))))), IF(AI244="Ա-1", IF(AH244=0,2.66,IF(AH244=1,2.75,IF(AH244=2,2.83,IF(AH244=3,2.92,IF(OR(AH244=5,AH244=4),3.02,IF(OR(AH244=6,AH244=7),3.11,IF(OR(AH244=8,AH244=9),3.21,IF(OR(AH244=10,AH244=11,AH244=12),3.31,IF(OR(AH244=13,AH244=14,AH244=15),3.42,IF(OR(AH244=16,AH244=17,AH244=18),3.53,3.64)))))))))), IF(AI244="Ա-2", IF(AH244=0,2.28,IF(AH244=1,2.35,IF(AH244=2,2.43,IF(AH244=3,2.5,IF(OR(AH244=5,AH244=4),2.58,IF(OR(AH244=6,AH244=7),2.66,IF(OR(AH244=8,AH244=9),2.75,IF(OR(AH244=10,AH244=11,AH244=12),2.83,IF(OR(AH244=13,AH244=14,AH244=15),2.92,IF(OR(AH244=16,AH244=17,AH244=18),3.01,3.11)))))))))),IF(AI244="Ա-3", IF(AH244=0,1.96,IF(AH244=1,2.02,IF(AH244=2,2.08,IF(AH244=3,2.15,IF(OR(AH244=5,AH244=4),2.21,IF(OR(AH244=6,AH244=7),2.28,IF(OR(AH244=8,AH244=9),2.35,IF(OR(AH244=10,AH244=11,AH244=12),2.42,IF(OR(AH244=13,AH244=14,AH244=15),2.5,IF(OR(AH244=16,AH244=17,AH244=18),2.58,2.66)))))))))), IF(AI244="Կ-1", IF(AH244=0,1.68,IF(AH244=1,1.73,IF(AH244=2,1.79,IF(AH244=3,1.84,IF(OR(AH244=5,AH244=4),1.9,IF(OR(AH244=6,AH244=7),1.96,IF(OR(AH244=8,AH244=9),2.02,IF(OR(AH244=10,AH244=11,AH244=12),2.08,IF(OR(AH244=13,AH244=14,AH244=15),2.14,IF(OR(AH244=16,AH244=17,AH244=18),2.21,2.28)))))))))), IF(AI244="Կ-2", IF(AH244=0,1.45,IF(AH244=1,1.49,IF(AH244=2,1.54,IF(AH244=3,1.59,IF(OR(AH244=5,AH244=4),1.63,IF(OR(AH244=6,AH244=7),1.68,IF(OR(AH244=8,AH244=9),1.73,IF(OR(AH244=10,AH244=11,AH244=12),1.79,IF(OR(AH244=13,AH244=14,AH244=15),1.84,IF(OR(AH244=16,AH244=17,AH244=18),1.9,1.95)))))))))),IF(AI244="Կ-3", IF(AH244=0,1.25,IF(AH244=1,1.29,IF(AH244=2,1.33,IF(AH244=3,1.37,IF(OR(AH244=5,AH244=4),1.41,IF(OR(AH244=6,AH244=7),1.45,IF(OR(AH244=8,AH244=9),1.49,IF(OR(AH244=10,AH244=11,AH244=12),1.54,IF(OR(AH244=13,AH244=14,AH244=15),1.58,IF(OR(AH244=16,AH244=17,AH244=18),1.63,1.68)))))))))), "Error"))))))))))))</f>
        <v>2.02</v>
      </c>
      <c r="AK244" s="776">
        <v>83200</v>
      </c>
      <c r="AL244" s="776">
        <f>+AK244*AJ244</f>
        <v>168064</v>
      </c>
      <c r="AM244" s="777">
        <f>+AD244</f>
        <v>0</v>
      </c>
      <c r="AN244" s="776">
        <f t="shared" si="227"/>
        <v>168064</v>
      </c>
      <c r="AO244" s="776">
        <f t="shared" si="228"/>
        <v>2184832</v>
      </c>
    </row>
    <row r="245" spans="1:41" s="760" customFormat="1" ht="14.25">
      <c r="A245" s="853">
        <v>203</v>
      </c>
      <c r="B245" s="903" t="s">
        <v>78</v>
      </c>
      <c r="C245" s="904"/>
      <c r="D245" s="904"/>
      <c r="E245" s="903" t="s">
        <v>1238</v>
      </c>
      <c r="F245" s="853">
        <v>1</v>
      </c>
      <c r="G245" s="911">
        <v>6</v>
      </c>
      <c r="H245" s="915" t="s">
        <v>86</v>
      </c>
      <c r="I245" s="912">
        <f>IF(F245&lt;1,0,IF(H245="Բ-1",IF(G245=0,6.94,IF(G245=1,7.17,IF(G245=2,7.41,IF(G245=3,7.66,IF(OR(G245=5,G245=4),7.92,IF(OR(G245=6,G245=7),8.18,IF(OR(G245=8,G245=9),8.46,IF(OR(G245=10,G245=11,G245=12),8.74,IF(OR(G245=13,G245=14,G245=15),9.03,IF(OR(G245=16,G245=17,G245=18),9.33,9.65)))))))))),IF(H245="Բ-2", IF(G245=0,5.71,IF(G245=1,5.89,IF(G245=2,6.09,IF(G245=3,6.29,IF(OR(G245=5,G245=4),6.5,IF(OR(G245=6,G245=7),6.72,IF(OR(G245=8,G245=9),6.94,IF(OR(G245=10,G245=11,G245=12),7.17,IF(OR(G245=13,G245=14,G245=15),7.41,IF(OR(G245=16,G245=17,G245=18),7.65,7.91)))))))))), IF(H245="Գ-1", IF(G245=0,4.7,IF(G245=1,4.86,IF(G245=2,5.01,IF(G245=3,5.18,IF(OR(G245=5,G245=4),5.35,IF(OR(G245=6,G245=7),5.52,IF(OR(G245=8,G245=9),5.71,IF(OR(G245=10,G245=11,G245=12),5.89,IF(OR(G245=13,G245=14,G245=15),6.09,IF(OR(G245=16,G245=17,G245=18),6.29,6.49)))))))))), IF(H245="Գ-2", IF(G245=0,3.88,IF(G245=1,4.01,IF(G245=2,4.14,IF(G245=3,4.27,IF(OR(G245=5,G245=4),4.41,IF(OR(G245=6,G245=7),4.55,IF(OR(G245=8,G245=9),4.7,IF(OR(G245=10,G245=11,G245=12),4.85,IF(OR(G245=13,G245=14,G245=15),5.01,IF(OR(G245=16,G245=17,G245=18),5.17,5.34)))))))))), IF(H245="Գ-3", IF(G245=0,3.21,IF(G245=1,3.31,IF(G245=2,3.42,IF(G245=3,3.53,IF(OR(G245=5,G245=4),3.64,IF(OR(G245=6,G245=7),3.76,IF(OR(G245=8,G245=9),3.88,IF(OR(G245=10,G245=11,G245=12),4.01,IF(OR(G245=13,G245=14,G245=15),4.13,IF(OR(G245=16,G245=17,G245=18),4.27,4.4)))))))))), IF(H245="Ա-1", IF(G245=0,2.66,IF(G245=1,2.75,IF(G245=2,2.83,IF(G245=3,2.92,IF(OR(G245=5,G245=4),3.02,IF(OR(G245=6,G245=7),3.11,IF(OR(G245=8,G245=9),3.21,IF(OR(G245=10,G245=11,G245=12),3.31,IF(OR(G245=13,G245=14,G245=15),3.42,IF(OR(G245=16,G245=17,G245=18),3.53,3.64)))))))))), IF(H245="Ա-2", IF(G245=0,2.28,IF(G245=1,2.35,IF(G245=2,2.43,IF(G245=3,2.5,IF(OR(G245=5,G245=4),2.58,IF(OR(G245=6,G245=7),2.66,IF(OR(G245=8,G245=9),2.75,IF(OR(G245=10,G245=11,G245=12),2.83,IF(OR(G245=13,G245=14,G245=15),2.92,IF(OR(G245=16,G245=17,G245=18),3.01,3.11)))))))))),IF(H245="Ա-3", IF(G245=0,1.96,IF(G245=1,2.02,IF(G245=2,2.08,IF(G245=3,2.15,IF(OR(G245=5,G245=4),2.21,IF(OR(G245=6,G245=7),2.28,IF(OR(G245=8,G245=9),2.35,IF(OR(G245=10,G245=11,G245=12),2.42,IF(OR(G245=13,G245=14,G245=15),2.5,IF(OR(G245=16,G245=17,G245=18),2.58,2.66)))))))))), IF(H245="Կ-1", IF(G245=0,1.68,IF(G245=1,1.73,IF(G245=2,1.79,IF(G245=3,1.84,IF(OR(G245=5,G245=4),1.9,IF(OR(G245=6,G245=7),1.96,IF(OR(G245=8,G245=9),2.02,IF(OR(G245=10,G245=11,G245=12),2.08,IF(OR(G245=13,G245=14,G245=15),2.14,IF(OR(G245=16,G245=17,G245=18),2.21,2.28)))))))))), IF(H245="Կ-2", IF(G245=0,1.45,IF(G245=1,1.49,IF(G245=2,1.54,IF(G245=3,1.59,IF(OR(G245=5,G245=4),1.63,IF(OR(G245=6,G245=7),1.68,IF(OR(G245=8,G245=9),1.73,IF(OR(G245=10,G245=11,G245=12),1.79,IF(OR(G245=13,G245=14,G245=15),1.84,IF(OR(G245=16,G245=17,G245=18),1.9,1.95)))))))))),IF(H245="Կ-3", IF(G245=0,1.25,IF(G245=1,1.29,IF(G245=2,1.33,IF(G245=3,1.37,IF(OR(G245=5,G245=4),1.41,IF(OR(G245=6,G245=7),1.45,IF(OR(G245=8,G245=9),1.49,IF(OR(G245=10,G245=11,G245=12),1.54,IF(OR(G245=13,G245=14,G245=15),1.58,IF(OR(G245=16,G245=17,G245=18),1.63,1.68)))))))))), "Error"))))))))))))</f>
        <v>1.96</v>
      </c>
      <c r="J245" s="913">
        <v>83200</v>
      </c>
      <c r="K245" s="914">
        <f>+J245*I245</f>
        <v>163072</v>
      </c>
      <c r="L245" s="915">
        <v>0</v>
      </c>
      <c r="M245" s="914">
        <f t="shared" si="221"/>
        <v>163072</v>
      </c>
      <c r="N245" s="914">
        <f t="shared" si="222"/>
        <v>2119936</v>
      </c>
      <c r="O245" s="580">
        <v>1</v>
      </c>
      <c r="P245" s="644">
        <f t="shared" si="223"/>
        <v>7</v>
      </c>
      <c r="Q245" s="645" t="str">
        <f>+H245</f>
        <v>Կ-1</v>
      </c>
      <c r="R245" s="643">
        <f>IF(O245&lt;1,0,IF(Q245="Բ-1",IF(P245=0,6.94,IF(P245=1,7.17,IF(P245=2,7.41,IF(P245=3,7.66,IF(OR(P245=5,P245=4),7.92,IF(OR(P245=6,P245=7),8.18,IF(OR(P245=8,P245=9),8.46,IF(OR(P245=10,P245=11,P245=12),8.74,IF(OR(P245=13,P245=14,P245=15),9.03,IF(OR(P245=16,P245=17,P245=18),9.33,9.65)))))))))),IF(Q245="Բ-2", IF(P245=0,5.71,IF(P245=1,5.89,IF(P245=2,6.09,IF(P245=3,6.29,IF(OR(P245=5,P245=4),6.5,IF(OR(P245=6,P245=7),6.72,IF(OR(P245=8,P245=9),6.94,IF(OR(P245=10,P245=11,P245=12),7.17,IF(OR(P245=13,P245=14,P245=15),7.41,IF(OR(P245=16,P245=17,P245=18),7.65,7.91)))))))))), IF(Q245="Գ-1", IF(P245=0,4.7,IF(P245=1,4.86,IF(P245=2,5.01,IF(P245=3,5.18,IF(OR(P245=5,P245=4),5.35,IF(OR(P245=6,P245=7),5.52,IF(OR(P245=8,P245=9),5.71,IF(OR(P245=10,P245=11,P245=12),5.89,IF(OR(P245=13,P245=14,P245=15),6.09,IF(OR(P245=16,P245=17,P245=18),6.29,6.49)))))))))), IF(Q245="Գ-2", IF(P245=0,3.88,IF(P245=1,4.01,IF(P245=2,4.14,IF(P245=3,4.27,IF(OR(P245=5,P245=4),4.41,IF(OR(P245=6,P245=7),4.55,IF(OR(P245=8,P245=9),4.7,IF(OR(P245=10,P245=11,P245=12),4.85,IF(OR(P245=13,P245=14,P245=15),5.01,IF(OR(P245=16,P245=17,P245=18),5.17,5.34)))))))))), IF(Q245="Գ-3", IF(P245=0,3.21,IF(P245=1,3.31,IF(P245=2,3.42,IF(P245=3,3.53,IF(OR(P245=5,P245=4),3.64,IF(OR(P245=6,P245=7),3.76,IF(OR(P245=8,P245=9),3.88,IF(OR(P245=10,P245=11,P245=12),4.01,IF(OR(P245=13,P245=14,P245=15),4.13,IF(OR(P245=16,P245=17,P245=18),4.27,4.4)))))))))), IF(Q245="Ա-1", IF(P245=0,2.66,IF(P245=1,2.75,IF(P245=2,2.83,IF(P245=3,2.92,IF(OR(P245=5,P245=4),3.02,IF(OR(P245=6,P245=7),3.11,IF(OR(P245=8,P245=9),3.21,IF(OR(P245=10,P245=11,P245=12),3.31,IF(OR(P245=13,P245=14,P245=15),3.42,IF(OR(P245=16,P245=17,P245=18),3.53,3.64)))))))))), IF(Q245="Ա-2", IF(P245=0,2.28,IF(P245=1,2.35,IF(P245=2,2.43,IF(P245=3,2.5,IF(OR(P245=5,P245=4),2.58,IF(OR(P245=6,P245=7),2.66,IF(OR(P245=8,P245=9),2.75,IF(OR(P245=10,P245=11,P245=12),2.83,IF(OR(P245=13,P245=14,P245=15),2.92,IF(OR(P245=16,P245=17,P245=18),3.01,3.11)))))))))),IF(Q245="Ա-3", IF(P245=0,1.96,IF(P245=1,2.02,IF(P245=2,2.08,IF(P245=3,2.15,IF(OR(P245=5,P245=4),2.21,IF(OR(P245=6,P245=7),2.28,IF(OR(P245=8,P245=9),2.35,IF(OR(P245=10,P245=11,P245=12),2.42,IF(OR(P245=13,P245=14,P245=15),2.5,IF(OR(P245=16,P245=17,P245=18),2.58,2.66)))))))))), IF(Q245="Կ-1", IF(P245=0,1.68,IF(P245=1,1.73,IF(P245=2,1.79,IF(P245=3,1.84,IF(OR(P245=5,P245=4),1.9,IF(OR(P245=6,P245=7),1.96,IF(OR(P245=8,P245=9),2.02,IF(OR(P245=10,P245=11,P245=12),2.08,IF(OR(P245=13,P245=14,P245=15),2.14,IF(OR(P245=16,P245=17,P245=18),2.21,2.28)))))))))), IF(Q245="Կ-2", IF(P245=0,1.45,IF(P245=1,1.49,IF(P245=2,1.54,IF(P245=3,1.59,IF(OR(P245=5,P245=4),1.63,IF(OR(P245=6,P245=7),1.68,IF(OR(P245=8,P245=9),1.73,IF(OR(P245=10,P245=11,P245=12),1.79,IF(OR(P245=13,P245=14,P245=15),1.84,IF(OR(P245=16,P245=17,P245=18),1.9,1.95)))))))))),IF(Q245="Կ-3", IF(P245=0,1.25,IF(P245=1,1.29,IF(P245=2,1.33,IF(P245=3,1.37,IF(OR(P245=5,P245=4),1.41,IF(OR(P245=6,P245=7),1.45,IF(OR(P245=8,P245=9),1.49,IF(OR(P245=10,P245=11,P245=12),1.54,IF(OR(P245=13,P245=14,P245=15),1.58,IF(OR(P245=16,P245=17,P245=18),1.63,1.68)))))))))), "Error"))))))))))))</f>
        <v>1.96</v>
      </c>
      <c r="S245" s="776">
        <v>83200</v>
      </c>
      <c r="T245" s="776">
        <f>+S245*R245</f>
        <v>163072</v>
      </c>
      <c r="U245" s="777">
        <f>+L245</f>
        <v>0</v>
      </c>
      <c r="V245" s="776">
        <f t="shared" si="224"/>
        <v>163072</v>
      </c>
      <c r="W245" s="776">
        <f t="shared" si="225"/>
        <v>2119936</v>
      </c>
      <c r="X245" s="580">
        <v>1</v>
      </c>
      <c r="Y245" s="644">
        <f>+P245+1</f>
        <v>8</v>
      </c>
      <c r="Z245" s="645" t="str">
        <f>+Q245</f>
        <v>Կ-1</v>
      </c>
      <c r="AA245" s="643">
        <f>IF(X245&lt;1,0,IF(Z245="Բ-1",IF(Y245=0,6.94,IF(Y245=1,7.17,IF(Y245=2,7.41,IF(Y245=3,7.66,IF(OR(Y245=5,Y245=4),7.92,IF(OR(Y245=6,Y245=7),8.18,IF(OR(Y245=8,Y245=9),8.46,IF(OR(Y245=10,Y245=11,Y245=12),8.74,IF(OR(Y245=13,Y245=14,Y245=15),9.03,IF(OR(Y245=16,Y245=17,Y245=18),9.33,9.65)))))))))),IF(Z245="Բ-2", IF(Y245=0,5.71,IF(Y245=1,5.89,IF(Y245=2,6.09,IF(Y245=3,6.29,IF(OR(Y245=5,Y245=4),6.5,IF(OR(Y245=6,Y245=7),6.72,IF(OR(Y245=8,Y245=9),6.94,IF(OR(Y245=10,Y245=11,Y245=12),7.17,IF(OR(Y245=13,Y245=14,Y245=15),7.41,IF(OR(Y245=16,Y245=17,Y245=18),7.65,7.91)))))))))), IF(Z245="Գ-1", IF(Y245=0,4.7,IF(Y245=1,4.86,IF(Y245=2,5.01,IF(Y245=3,5.18,IF(OR(Y245=5,Y245=4),5.35,IF(OR(Y245=6,Y245=7),5.52,IF(OR(Y245=8,Y245=9),5.71,IF(OR(Y245=10,Y245=11,Y245=12),5.89,IF(OR(Y245=13,Y245=14,Y245=15),6.09,IF(OR(Y245=16,Y245=17,Y245=18),6.29,6.49)))))))))), IF(Z245="Գ-2", IF(Y245=0,3.88,IF(Y245=1,4.01,IF(Y245=2,4.14,IF(Y245=3,4.27,IF(OR(Y245=5,Y245=4),4.41,IF(OR(Y245=6,Y245=7),4.55,IF(OR(Y245=8,Y245=9),4.7,IF(OR(Y245=10,Y245=11,Y245=12),4.85,IF(OR(Y245=13,Y245=14,Y245=15),5.01,IF(OR(Y245=16,Y245=17,Y245=18),5.17,5.34)))))))))), IF(Z245="Գ-3", IF(Y245=0,3.21,IF(Y245=1,3.31,IF(Y245=2,3.42,IF(Y245=3,3.53,IF(OR(Y245=5,Y245=4),3.64,IF(OR(Y245=6,Y245=7),3.76,IF(OR(Y245=8,Y245=9),3.88,IF(OR(Y245=10,Y245=11,Y245=12),4.01,IF(OR(Y245=13,Y245=14,Y245=15),4.13,IF(OR(Y245=16,Y245=17,Y245=18),4.27,4.4)))))))))), IF(Z245="Ա-1", IF(Y245=0,2.66,IF(Y245=1,2.75,IF(Y245=2,2.83,IF(Y245=3,2.92,IF(OR(Y245=5,Y245=4),3.02,IF(OR(Y245=6,Y245=7),3.11,IF(OR(Y245=8,Y245=9),3.21,IF(OR(Y245=10,Y245=11,Y245=12),3.31,IF(OR(Y245=13,Y245=14,Y245=15),3.42,IF(OR(Y245=16,Y245=17,Y245=18),3.53,3.64)))))))))), IF(Z245="Ա-2", IF(Y245=0,2.28,IF(Y245=1,2.35,IF(Y245=2,2.43,IF(Y245=3,2.5,IF(OR(Y245=5,Y245=4),2.58,IF(OR(Y245=6,Y245=7),2.66,IF(OR(Y245=8,Y245=9),2.75,IF(OR(Y245=10,Y245=11,Y245=12),2.83,IF(OR(Y245=13,Y245=14,Y245=15),2.92,IF(OR(Y245=16,Y245=17,Y245=18),3.01,3.11)))))))))),IF(Z245="Ա-3", IF(Y245=0,1.96,IF(Y245=1,2.02,IF(Y245=2,2.08,IF(Y245=3,2.15,IF(OR(Y245=5,Y245=4),2.21,IF(OR(Y245=6,Y245=7),2.28,IF(OR(Y245=8,Y245=9),2.35,IF(OR(Y245=10,Y245=11,Y245=12),2.42,IF(OR(Y245=13,Y245=14,Y245=15),2.5,IF(OR(Y245=16,Y245=17,Y245=18),2.58,2.66)))))))))), IF(Z245="Կ-1", IF(Y245=0,1.68,IF(Y245=1,1.73,IF(Y245=2,1.79,IF(Y245=3,1.84,IF(OR(Y245=5,Y245=4),1.9,IF(OR(Y245=6,Y245=7),1.96,IF(OR(Y245=8,Y245=9),2.02,IF(OR(Y245=10,Y245=11,Y245=12),2.08,IF(OR(Y245=13,Y245=14,Y245=15),2.14,IF(OR(Y245=16,Y245=17,Y245=18),2.21,2.28)))))))))), IF(Z245="Կ-2", IF(Y245=0,1.45,IF(Y245=1,1.49,IF(Y245=2,1.54,IF(Y245=3,1.59,IF(OR(Y245=5,Y245=4),1.63,IF(OR(Y245=6,Y245=7),1.68,IF(OR(Y245=8,Y245=9),1.73,IF(OR(Y245=10,Y245=11,Y245=12),1.79,IF(OR(Y245=13,Y245=14,Y245=15),1.84,IF(OR(Y245=16,Y245=17,Y245=18),1.9,1.95)))))))))),IF(Z245="Կ-3", IF(Y245=0,1.25,IF(Y245=1,1.29,IF(Y245=2,1.33,IF(Y245=3,1.37,IF(OR(Y245=5,Y245=4),1.41,IF(OR(Y245=6,Y245=7),1.45,IF(OR(Y245=8,Y245=9),1.49,IF(OR(Y245=10,Y245=11,Y245=12),1.54,IF(OR(Y245=13,Y245=14,Y245=15),1.58,IF(OR(Y245=16,Y245=17,Y245=18),1.63,1.68)))))))))), "Error"))))))))))))</f>
        <v>2.02</v>
      </c>
      <c r="AB245" s="776">
        <v>83200</v>
      </c>
      <c r="AC245" s="776">
        <f>+AB245*AA245</f>
        <v>168064</v>
      </c>
      <c r="AD245" s="777">
        <f>+U245</f>
        <v>0</v>
      </c>
      <c r="AE245" s="776">
        <f>+AD245+AC245</f>
        <v>168064</v>
      </c>
      <c r="AF245" s="776">
        <f t="shared" si="226"/>
        <v>2184832</v>
      </c>
      <c r="AG245" s="580">
        <v>1</v>
      </c>
      <c r="AH245" s="644">
        <f>+Y245+1</f>
        <v>9</v>
      </c>
      <c r="AI245" s="645" t="str">
        <f>+Z245</f>
        <v>Կ-1</v>
      </c>
      <c r="AJ245" s="643">
        <f>IF(AG245&lt;1,0,IF(AI245="Բ-1",IF(AH245=0,6.94,IF(AH245=1,7.17,IF(AH245=2,7.41,IF(AH245=3,7.66,IF(OR(AH245=5,AH245=4),7.92,IF(OR(AH245=6,AH245=7),8.18,IF(OR(AH245=8,AH245=9),8.46,IF(OR(AH245=10,AH245=11,AH245=12),8.74,IF(OR(AH245=13,AH245=14,AH245=15),9.03,IF(OR(AH245=16,AH245=17,AH245=18),9.33,9.65)))))))))),IF(AI245="Բ-2", IF(AH245=0,5.71,IF(AH245=1,5.89,IF(AH245=2,6.09,IF(AH245=3,6.29,IF(OR(AH245=5,AH245=4),6.5,IF(OR(AH245=6,AH245=7),6.72,IF(OR(AH245=8,AH245=9),6.94,IF(OR(AH245=10,AH245=11,AH245=12),7.17,IF(OR(AH245=13,AH245=14,AH245=15),7.41,IF(OR(AH245=16,AH245=17,AH245=18),7.65,7.91)))))))))), IF(AI245="Գ-1", IF(AH245=0,4.7,IF(AH245=1,4.86,IF(AH245=2,5.01,IF(AH245=3,5.18,IF(OR(AH245=5,AH245=4),5.35,IF(OR(AH245=6,AH245=7),5.52,IF(OR(AH245=8,AH245=9),5.71,IF(OR(AH245=10,AH245=11,AH245=12),5.89,IF(OR(AH245=13,AH245=14,AH245=15),6.09,IF(OR(AH245=16,AH245=17,AH245=18),6.29,6.49)))))))))), IF(AI245="Գ-2", IF(AH245=0,3.88,IF(AH245=1,4.01,IF(AH245=2,4.14,IF(AH245=3,4.27,IF(OR(AH245=5,AH245=4),4.41,IF(OR(AH245=6,AH245=7),4.55,IF(OR(AH245=8,AH245=9),4.7,IF(OR(AH245=10,AH245=11,AH245=12),4.85,IF(OR(AH245=13,AH245=14,AH245=15),5.01,IF(OR(AH245=16,AH245=17,AH245=18),5.17,5.34)))))))))), IF(AI245="Գ-3", IF(AH245=0,3.21,IF(AH245=1,3.31,IF(AH245=2,3.42,IF(AH245=3,3.53,IF(OR(AH245=5,AH245=4),3.64,IF(OR(AH245=6,AH245=7),3.76,IF(OR(AH245=8,AH245=9),3.88,IF(OR(AH245=10,AH245=11,AH245=12),4.01,IF(OR(AH245=13,AH245=14,AH245=15),4.13,IF(OR(AH245=16,AH245=17,AH245=18),4.27,4.4)))))))))), IF(AI245="Ա-1", IF(AH245=0,2.66,IF(AH245=1,2.75,IF(AH245=2,2.83,IF(AH245=3,2.92,IF(OR(AH245=5,AH245=4),3.02,IF(OR(AH245=6,AH245=7),3.11,IF(OR(AH245=8,AH245=9),3.21,IF(OR(AH245=10,AH245=11,AH245=12),3.31,IF(OR(AH245=13,AH245=14,AH245=15),3.42,IF(OR(AH245=16,AH245=17,AH245=18),3.53,3.64)))))))))), IF(AI245="Ա-2", IF(AH245=0,2.28,IF(AH245=1,2.35,IF(AH245=2,2.43,IF(AH245=3,2.5,IF(OR(AH245=5,AH245=4),2.58,IF(OR(AH245=6,AH245=7),2.66,IF(OR(AH245=8,AH245=9),2.75,IF(OR(AH245=10,AH245=11,AH245=12),2.83,IF(OR(AH245=13,AH245=14,AH245=15),2.92,IF(OR(AH245=16,AH245=17,AH245=18),3.01,3.11)))))))))),IF(AI245="Ա-3", IF(AH245=0,1.96,IF(AH245=1,2.02,IF(AH245=2,2.08,IF(AH245=3,2.15,IF(OR(AH245=5,AH245=4),2.21,IF(OR(AH245=6,AH245=7),2.28,IF(OR(AH245=8,AH245=9),2.35,IF(OR(AH245=10,AH245=11,AH245=12),2.42,IF(OR(AH245=13,AH245=14,AH245=15),2.5,IF(OR(AH245=16,AH245=17,AH245=18),2.58,2.66)))))))))), IF(AI245="Կ-1", IF(AH245=0,1.68,IF(AH245=1,1.73,IF(AH245=2,1.79,IF(AH245=3,1.84,IF(OR(AH245=5,AH245=4),1.9,IF(OR(AH245=6,AH245=7),1.96,IF(OR(AH245=8,AH245=9),2.02,IF(OR(AH245=10,AH245=11,AH245=12),2.08,IF(OR(AH245=13,AH245=14,AH245=15),2.14,IF(OR(AH245=16,AH245=17,AH245=18),2.21,2.28)))))))))), IF(AI245="Կ-2", IF(AH245=0,1.45,IF(AH245=1,1.49,IF(AH245=2,1.54,IF(AH245=3,1.59,IF(OR(AH245=5,AH245=4),1.63,IF(OR(AH245=6,AH245=7),1.68,IF(OR(AH245=8,AH245=9),1.73,IF(OR(AH245=10,AH245=11,AH245=12),1.79,IF(OR(AH245=13,AH245=14,AH245=15),1.84,IF(OR(AH245=16,AH245=17,AH245=18),1.9,1.95)))))))))),IF(AI245="Կ-3", IF(AH245=0,1.25,IF(AH245=1,1.29,IF(AH245=2,1.33,IF(AH245=3,1.37,IF(OR(AH245=5,AH245=4),1.41,IF(OR(AH245=6,AH245=7),1.45,IF(OR(AH245=8,AH245=9),1.49,IF(OR(AH245=10,AH245=11,AH245=12),1.54,IF(OR(AH245=13,AH245=14,AH245=15),1.58,IF(OR(AH245=16,AH245=17,AH245=18),1.63,1.68)))))))))), "Error"))))))))))))</f>
        <v>2.02</v>
      </c>
      <c r="AK245" s="776">
        <v>83200</v>
      </c>
      <c r="AL245" s="776">
        <f>+AK245*AJ245</f>
        <v>168064</v>
      </c>
      <c r="AM245" s="777">
        <f>+AD245</f>
        <v>0</v>
      </c>
      <c r="AN245" s="776">
        <f t="shared" si="227"/>
        <v>168064</v>
      </c>
      <c r="AO245" s="776">
        <f t="shared" si="228"/>
        <v>2184832</v>
      </c>
    </row>
    <row r="246" spans="1:41" s="760" customFormat="1" ht="14.25">
      <c r="A246" s="853">
        <v>204</v>
      </c>
      <c r="B246" s="903" t="s">
        <v>78</v>
      </c>
      <c r="C246" s="904"/>
      <c r="D246" s="904"/>
      <c r="E246" s="903" t="s">
        <v>1238</v>
      </c>
      <c r="F246" s="853">
        <v>1</v>
      </c>
      <c r="G246" s="911">
        <v>6</v>
      </c>
      <c r="H246" s="915" t="s">
        <v>86</v>
      </c>
      <c r="I246" s="912">
        <f>IF(F246&lt;1,0,IF(H246="Բ-1",IF(G246=0,6.94,IF(G246=1,7.17,IF(G246=2,7.41,IF(G246=3,7.66,IF(OR(G246=5,G246=4),7.92,IF(OR(G246=6,G246=7),8.18,IF(OR(G246=8,G246=9),8.46,IF(OR(G246=10,G246=11,G246=12),8.74,IF(OR(G246=13,G246=14,G246=15),9.03,IF(OR(G246=16,G246=17,G246=18),9.33,9.65)))))))))),IF(H246="Բ-2", IF(G246=0,5.71,IF(G246=1,5.89,IF(G246=2,6.09,IF(G246=3,6.29,IF(OR(G246=5,G246=4),6.5,IF(OR(G246=6,G246=7),6.72,IF(OR(G246=8,G246=9),6.94,IF(OR(G246=10,G246=11,G246=12),7.17,IF(OR(G246=13,G246=14,G246=15),7.41,IF(OR(G246=16,G246=17,G246=18),7.65,7.91)))))))))), IF(H246="Գ-1", IF(G246=0,4.7,IF(G246=1,4.86,IF(G246=2,5.01,IF(G246=3,5.18,IF(OR(G246=5,G246=4),5.35,IF(OR(G246=6,G246=7),5.52,IF(OR(G246=8,G246=9),5.71,IF(OR(G246=10,G246=11,G246=12),5.89,IF(OR(G246=13,G246=14,G246=15),6.09,IF(OR(G246=16,G246=17,G246=18),6.29,6.49)))))))))), IF(H246="Գ-2", IF(G246=0,3.88,IF(G246=1,4.01,IF(G246=2,4.14,IF(G246=3,4.27,IF(OR(G246=5,G246=4),4.41,IF(OR(G246=6,G246=7),4.55,IF(OR(G246=8,G246=9),4.7,IF(OR(G246=10,G246=11,G246=12),4.85,IF(OR(G246=13,G246=14,G246=15),5.01,IF(OR(G246=16,G246=17,G246=18),5.17,5.34)))))))))), IF(H246="Գ-3", IF(G246=0,3.21,IF(G246=1,3.31,IF(G246=2,3.42,IF(G246=3,3.53,IF(OR(G246=5,G246=4),3.64,IF(OR(G246=6,G246=7),3.76,IF(OR(G246=8,G246=9),3.88,IF(OR(G246=10,G246=11,G246=12),4.01,IF(OR(G246=13,G246=14,G246=15),4.13,IF(OR(G246=16,G246=17,G246=18),4.27,4.4)))))))))), IF(H246="Ա-1", IF(G246=0,2.66,IF(G246=1,2.75,IF(G246=2,2.83,IF(G246=3,2.92,IF(OR(G246=5,G246=4),3.02,IF(OR(G246=6,G246=7),3.11,IF(OR(G246=8,G246=9),3.21,IF(OR(G246=10,G246=11,G246=12),3.31,IF(OR(G246=13,G246=14,G246=15),3.42,IF(OR(G246=16,G246=17,G246=18),3.53,3.64)))))))))), IF(H246="Ա-2", IF(G246=0,2.28,IF(G246=1,2.35,IF(G246=2,2.43,IF(G246=3,2.5,IF(OR(G246=5,G246=4),2.58,IF(OR(G246=6,G246=7),2.66,IF(OR(G246=8,G246=9),2.75,IF(OR(G246=10,G246=11,G246=12),2.83,IF(OR(G246=13,G246=14,G246=15),2.92,IF(OR(G246=16,G246=17,G246=18),3.01,3.11)))))))))),IF(H246="Ա-3", IF(G246=0,1.96,IF(G246=1,2.02,IF(G246=2,2.08,IF(G246=3,2.15,IF(OR(G246=5,G246=4),2.21,IF(OR(G246=6,G246=7),2.28,IF(OR(G246=8,G246=9),2.35,IF(OR(G246=10,G246=11,G246=12),2.42,IF(OR(G246=13,G246=14,G246=15),2.5,IF(OR(G246=16,G246=17,G246=18),2.58,2.66)))))))))), IF(H246="Կ-1", IF(G246=0,1.68,IF(G246=1,1.73,IF(G246=2,1.79,IF(G246=3,1.84,IF(OR(G246=5,G246=4),1.9,IF(OR(G246=6,G246=7),1.96,IF(OR(G246=8,G246=9),2.02,IF(OR(G246=10,G246=11,G246=12),2.08,IF(OR(G246=13,G246=14,G246=15),2.14,IF(OR(G246=16,G246=17,G246=18),2.21,2.28)))))))))), IF(H246="Կ-2", IF(G246=0,1.45,IF(G246=1,1.49,IF(G246=2,1.54,IF(G246=3,1.59,IF(OR(G246=5,G246=4),1.63,IF(OR(G246=6,G246=7),1.68,IF(OR(G246=8,G246=9),1.73,IF(OR(G246=10,G246=11,G246=12),1.79,IF(OR(G246=13,G246=14,G246=15),1.84,IF(OR(G246=16,G246=17,G246=18),1.9,1.95)))))))))),IF(H246="Կ-3", IF(G246=0,1.25,IF(G246=1,1.29,IF(G246=2,1.33,IF(G246=3,1.37,IF(OR(G246=5,G246=4),1.41,IF(OR(G246=6,G246=7),1.45,IF(OR(G246=8,G246=9),1.49,IF(OR(G246=10,G246=11,G246=12),1.54,IF(OR(G246=13,G246=14,G246=15),1.58,IF(OR(G246=16,G246=17,G246=18),1.63,1.68)))))))))), "Error"))))))))))))</f>
        <v>1.96</v>
      </c>
      <c r="J246" s="913">
        <v>83200</v>
      </c>
      <c r="K246" s="914">
        <f>+J246*I246</f>
        <v>163072</v>
      </c>
      <c r="L246" s="915">
        <v>0</v>
      </c>
      <c r="M246" s="914">
        <f t="shared" si="221"/>
        <v>163072</v>
      </c>
      <c r="N246" s="914">
        <f t="shared" si="222"/>
        <v>2119936</v>
      </c>
      <c r="O246" s="580">
        <v>1</v>
      </c>
      <c r="P246" s="644">
        <f t="shared" si="223"/>
        <v>7</v>
      </c>
      <c r="Q246" s="645" t="str">
        <f>+H246</f>
        <v>Կ-1</v>
      </c>
      <c r="R246" s="643">
        <f>IF(O246&lt;1,0,IF(Q246="Բ-1",IF(P246=0,6.94,IF(P246=1,7.17,IF(P246=2,7.41,IF(P246=3,7.66,IF(OR(P246=5,P246=4),7.92,IF(OR(P246=6,P246=7),8.18,IF(OR(P246=8,P246=9),8.46,IF(OR(P246=10,P246=11,P246=12),8.74,IF(OR(P246=13,P246=14,P246=15),9.03,IF(OR(P246=16,P246=17,P246=18),9.33,9.65)))))))))),IF(Q246="Բ-2", IF(P246=0,5.71,IF(P246=1,5.89,IF(P246=2,6.09,IF(P246=3,6.29,IF(OR(P246=5,P246=4),6.5,IF(OR(P246=6,P246=7),6.72,IF(OR(P246=8,P246=9),6.94,IF(OR(P246=10,P246=11,P246=12),7.17,IF(OR(P246=13,P246=14,P246=15),7.41,IF(OR(P246=16,P246=17,P246=18),7.65,7.91)))))))))), IF(Q246="Գ-1", IF(P246=0,4.7,IF(P246=1,4.86,IF(P246=2,5.01,IF(P246=3,5.18,IF(OR(P246=5,P246=4),5.35,IF(OR(P246=6,P246=7),5.52,IF(OR(P246=8,P246=9),5.71,IF(OR(P246=10,P246=11,P246=12),5.89,IF(OR(P246=13,P246=14,P246=15),6.09,IF(OR(P246=16,P246=17,P246=18),6.29,6.49)))))))))), IF(Q246="Գ-2", IF(P246=0,3.88,IF(P246=1,4.01,IF(P246=2,4.14,IF(P246=3,4.27,IF(OR(P246=5,P246=4),4.41,IF(OR(P246=6,P246=7),4.55,IF(OR(P246=8,P246=9),4.7,IF(OR(P246=10,P246=11,P246=12),4.85,IF(OR(P246=13,P246=14,P246=15),5.01,IF(OR(P246=16,P246=17,P246=18),5.17,5.34)))))))))), IF(Q246="Գ-3", IF(P246=0,3.21,IF(P246=1,3.31,IF(P246=2,3.42,IF(P246=3,3.53,IF(OR(P246=5,P246=4),3.64,IF(OR(P246=6,P246=7),3.76,IF(OR(P246=8,P246=9),3.88,IF(OR(P246=10,P246=11,P246=12),4.01,IF(OR(P246=13,P246=14,P246=15),4.13,IF(OR(P246=16,P246=17,P246=18),4.27,4.4)))))))))), IF(Q246="Ա-1", IF(P246=0,2.66,IF(P246=1,2.75,IF(P246=2,2.83,IF(P246=3,2.92,IF(OR(P246=5,P246=4),3.02,IF(OR(P246=6,P246=7),3.11,IF(OR(P246=8,P246=9),3.21,IF(OR(P246=10,P246=11,P246=12),3.31,IF(OR(P246=13,P246=14,P246=15),3.42,IF(OR(P246=16,P246=17,P246=18),3.53,3.64)))))))))), IF(Q246="Ա-2", IF(P246=0,2.28,IF(P246=1,2.35,IF(P246=2,2.43,IF(P246=3,2.5,IF(OR(P246=5,P246=4),2.58,IF(OR(P246=6,P246=7),2.66,IF(OR(P246=8,P246=9),2.75,IF(OR(P246=10,P246=11,P246=12),2.83,IF(OR(P246=13,P246=14,P246=15),2.92,IF(OR(P246=16,P246=17,P246=18),3.01,3.11)))))))))),IF(Q246="Ա-3", IF(P246=0,1.96,IF(P246=1,2.02,IF(P246=2,2.08,IF(P246=3,2.15,IF(OR(P246=5,P246=4),2.21,IF(OR(P246=6,P246=7),2.28,IF(OR(P246=8,P246=9),2.35,IF(OR(P246=10,P246=11,P246=12),2.42,IF(OR(P246=13,P246=14,P246=15),2.5,IF(OR(P246=16,P246=17,P246=18),2.58,2.66)))))))))), IF(Q246="Կ-1", IF(P246=0,1.68,IF(P246=1,1.73,IF(P246=2,1.79,IF(P246=3,1.84,IF(OR(P246=5,P246=4),1.9,IF(OR(P246=6,P246=7),1.96,IF(OR(P246=8,P246=9),2.02,IF(OR(P246=10,P246=11,P246=12),2.08,IF(OR(P246=13,P246=14,P246=15),2.14,IF(OR(P246=16,P246=17,P246=18),2.21,2.28)))))))))), IF(Q246="Կ-2", IF(P246=0,1.45,IF(P246=1,1.49,IF(P246=2,1.54,IF(P246=3,1.59,IF(OR(P246=5,P246=4),1.63,IF(OR(P246=6,P246=7),1.68,IF(OR(P246=8,P246=9),1.73,IF(OR(P246=10,P246=11,P246=12),1.79,IF(OR(P246=13,P246=14,P246=15),1.84,IF(OR(P246=16,P246=17,P246=18),1.9,1.95)))))))))),IF(Q246="Կ-3", IF(P246=0,1.25,IF(P246=1,1.29,IF(P246=2,1.33,IF(P246=3,1.37,IF(OR(P246=5,P246=4),1.41,IF(OR(P246=6,P246=7),1.45,IF(OR(P246=8,P246=9),1.49,IF(OR(P246=10,P246=11,P246=12),1.54,IF(OR(P246=13,P246=14,P246=15),1.58,IF(OR(P246=16,P246=17,P246=18),1.63,1.68)))))))))), "Error"))))))))))))</f>
        <v>1.96</v>
      </c>
      <c r="S246" s="776">
        <v>83200</v>
      </c>
      <c r="T246" s="776">
        <f>+S246*R246</f>
        <v>163072</v>
      </c>
      <c r="U246" s="777">
        <f>+L246</f>
        <v>0</v>
      </c>
      <c r="V246" s="776">
        <f t="shared" si="224"/>
        <v>163072</v>
      </c>
      <c r="W246" s="776">
        <f t="shared" si="225"/>
        <v>2119936</v>
      </c>
      <c r="X246" s="580">
        <v>1</v>
      </c>
      <c r="Y246" s="644">
        <f>+P246+1</f>
        <v>8</v>
      </c>
      <c r="Z246" s="645" t="str">
        <f>+Q246</f>
        <v>Կ-1</v>
      </c>
      <c r="AA246" s="643">
        <f>IF(X246&lt;1,0,IF(Z246="Բ-1",IF(Y246=0,6.94,IF(Y246=1,7.17,IF(Y246=2,7.41,IF(Y246=3,7.66,IF(OR(Y246=5,Y246=4),7.92,IF(OR(Y246=6,Y246=7),8.18,IF(OR(Y246=8,Y246=9),8.46,IF(OR(Y246=10,Y246=11,Y246=12),8.74,IF(OR(Y246=13,Y246=14,Y246=15),9.03,IF(OR(Y246=16,Y246=17,Y246=18),9.33,9.65)))))))))),IF(Z246="Բ-2", IF(Y246=0,5.71,IF(Y246=1,5.89,IF(Y246=2,6.09,IF(Y246=3,6.29,IF(OR(Y246=5,Y246=4),6.5,IF(OR(Y246=6,Y246=7),6.72,IF(OR(Y246=8,Y246=9),6.94,IF(OR(Y246=10,Y246=11,Y246=12),7.17,IF(OR(Y246=13,Y246=14,Y246=15),7.41,IF(OR(Y246=16,Y246=17,Y246=18),7.65,7.91)))))))))), IF(Z246="Գ-1", IF(Y246=0,4.7,IF(Y246=1,4.86,IF(Y246=2,5.01,IF(Y246=3,5.18,IF(OR(Y246=5,Y246=4),5.35,IF(OR(Y246=6,Y246=7),5.52,IF(OR(Y246=8,Y246=9),5.71,IF(OR(Y246=10,Y246=11,Y246=12),5.89,IF(OR(Y246=13,Y246=14,Y246=15),6.09,IF(OR(Y246=16,Y246=17,Y246=18),6.29,6.49)))))))))), IF(Z246="Գ-2", IF(Y246=0,3.88,IF(Y246=1,4.01,IF(Y246=2,4.14,IF(Y246=3,4.27,IF(OR(Y246=5,Y246=4),4.41,IF(OR(Y246=6,Y246=7),4.55,IF(OR(Y246=8,Y246=9),4.7,IF(OR(Y246=10,Y246=11,Y246=12),4.85,IF(OR(Y246=13,Y246=14,Y246=15),5.01,IF(OR(Y246=16,Y246=17,Y246=18),5.17,5.34)))))))))), IF(Z246="Գ-3", IF(Y246=0,3.21,IF(Y246=1,3.31,IF(Y246=2,3.42,IF(Y246=3,3.53,IF(OR(Y246=5,Y246=4),3.64,IF(OR(Y246=6,Y246=7),3.76,IF(OR(Y246=8,Y246=9),3.88,IF(OR(Y246=10,Y246=11,Y246=12),4.01,IF(OR(Y246=13,Y246=14,Y246=15),4.13,IF(OR(Y246=16,Y246=17,Y246=18),4.27,4.4)))))))))), IF(Z246="Ա-1", IF(Y246=0,2.66,IF(Y246=1,2.75,IF(Y246=2,2.83,IF(Y246=3,2.92,IF(OR(Y246=5,Y246=4),3.02,IF(OR(Y246=6,Y246=7),3.11,IF(OR(Y246=8,Y246=9),3.21,IF(OR(Y246=10,Y246=11,Y246=12),3.31,IF(OR(Y246=13,Y246=14,Y246=15),3.42,IF(OR(Y246=16,Y246=17,Y246=18),3.53,3.64)))))))))), IF(Z246="Ա-2", IF(Y246=0,2.28,IF(Y246=1,2.35,IF(Y246=2,2.43,IF(Y246=3,2.5,IF(OR(Y246=5,Y246=4),2.58,IF(OR(Y246=6,Y246=7),2.66,IF(OR(Y246=8,Y246=9),2.75,IF(OR(Y246=10,Y246=11,Y246=12),2.83,IF(OR(Y246=13,Y246=14,Y246=15),2.92,IF(OR(Y246=16,Y246=17,Y246=18),3.01,3.11)))))))))),IF(Z246="Ա-3", IF(Y246=0,1.96,IF(Y246=1,2.02,IF(Y246=2,2.08,IF(Y246=3,2.15,IF(OR(Y246=5,Y246=4),2.21,IF(OR(Y246=6,Y246=7),2.28,IF(OR(Y246=8,Y246=9),2.35,IF(OR(Y246=10,Y246=11,Y246=12),2.42,IF(OR(Y246=13,Y246=14,Y246=15),2.5,IF(OR(Y246=16,Y246=17,Y246=18),2.58,2.66)))))))))), IF(Z246="Կ-1", IF(Y246=0,1.68,IF(Y246=1,1.73,IF(Y246=2,1.79,IF(Y246=3,1.84,IF(OR(Y246=5,Y246=4),1.9,IF(OR(Y246=6,Y246=7),1.96,IF(OR(Y246=8,Y246=9),2.02,IF(OR(Y246=10,Y246=11,Y246=12),2.08,IF(OR(Y246=13,Y246=14,Y246=15),2.14,IF(OR(Y246=16,Y246=17,Y246=18),2.21,2.28)))))))))), IF(Z246="Կ-2", IF(Y246=0,1.45,IF(Y246=1,1.49,IF(Y246=2,1.54,IF(Y246=3,1.59,IF(OR(Y246=5,Y246=4),1.63,IF(OR(Y246=6,Y246=7),1.68,IF(OR(Y246=8,Y246=9),1.73,IF(OR(Y246=10,Y246=11,Y246=12),1.79,IF(OR(Y246=13,Y246=14,Y246=15),1.84,IF(OR(Y246=16,Y246=17,Y246=18),1.9,1.95)))))))))),IF(Z246="Կ-3", IF(Y246=0,1.25,IF(Y246=1,1.29,IF(Y246=2,1.33,IF(Y246=3,1.37,IF(OR(Y246=5,Y246=4),1.41,IF(OR(Y246=6,Y246=7),1.45,IF(OR(Y246=8,Y246=9),1.49,IF(OR(Y246=10,Y246=11,Y246=12),1.54,IF(OR(Y246=13,Y246=14,Y246=15),1.58,IF(OR(Y246=16,Y246=17,Y246=18),1.63,1.68)))))))))), "Error"))))))))))))</f>
        <v>2.02</v>
      </c>
      <c r="AB246" s="776">
        <v>83200</v>
      </c>
      <c r="AC246" s="776">
        <f>+AB246*AA246</f>
        <v>168064</v>
      </c>
      <c r="AD246" s="777">
        <f>+U246</f>
        <v>0</v>
      </c>
      <c r="AE246" s="776">
        <f>+AD246+AC246</f>
        <v>168064</v>
      </c>
      <c r="AF246" s="776">
        <f t="shared" si="226"/>
        <v>2184832</v>
      </c>
      <c r="AG246" s="580">
        <v>1</v>
      </c>
      <c r="AH246" s="644">
        <f>+Y246+1</f>
        <v>9</v>
      </c>
      <c r="AI246" s="645" t="str">
        <f>+Z246</f>
        <v>Կ-1</v>
      </c>
      <c r="AJ246" s="643">
        <f>IF(AG246&lt;1,0,IF(AI246="Բ-1",IF(AH246=0,6.94,IF(AH246=1,7.17,IF(AH246=2,7.41,IF(AH246=3,7.66,IF(OR(AH246=5,AH246=4),7.92,IF(OR(AH246=6,AH246=7),8.18,IF(OR(AH246=8,AH246=9),8.46,IF(OR(AH246=10,AH246=11,AH246=12),8.74,IF(OR(AH246=13,AH246=14,AH246=15),9.03,IF(OR(AH246=16,AH246=17,AH246=18),9.33,9.65)))))))))),IF(AI246="Բ-2", IF(AH246=0,5.71,IF(AH246=1,5.89,IF(AH246=2,6.09,IF(AH246=3,6.29,IF(OR(AH246=5,AH246=4),6.5,IF(OR(AH246=6,AH246=7),6.72,IF(OR(AH246=8,AH246=9),6.94,IF(OR(AH246=10,AH246=11,AH246=12),7.17,IF(OR(AH246=13,AH246=14,AH246=15),7.41,IF(OR(AH246=16,AH246=17,AH246=18),7.65,7.91)))))))))), IF(AI246="Գ-1", IF(AH246=0,4.7,IF(AH246=1,4.86,IF(AH246=2,5.01,IF(AH246=3,5.18,IF(OR(AH246=5,AH246=4),5.35,IF(OR(AH246=6,AH246=7),5.52,IF(OR(AH246=8,AH246=9),5.71,IF(OR(AH246=10,AH246=11,AH246=12),5.89,IF(OR(AH246=13,AH246=14,AH246=15),6.09,IF(OR(AH246=16,AH246=17,AH246=18),6.29,6.49)))))))))), IF(AI246="Գ-2", IF(AH246=0,3.88,IF(AH246=1,4.01,IF(AH246=2,4.14,IF(AH246=3,4.27,IF(OR(AH246=5,AH246=4),4.41,IF(OR(AH246=6,AH246=7),4.55,IF(OR(AH246=8,AH246=9),4.7,IF(OR(AH246=10,AH246=11,AH246=12),4.85,IF(OR(AH246=13,AH246=14,AH246=15),5.01,IF(OR(AH246=16,AH246=17,AH246=18),5.17,5.34)))))))))), IF(AI246="Գ-3", IF(AH246=0,3.21,IF(AH246=1,3.31,IF(AH246=2,3.42,IF(AH246=3,3.53,IF(OR(AH246=5,AH246=4),3.64,IF(OR(AH246=6,AH246=7),3.76,IF(OR(AH246=8,AH246=9),3.88,IF(OR(AH246=10,AH246=11,AH246=12),4.01,IF(OR(AH246=13,AH246=14,AH246=15),4.13,IF(OR(AH246=16,AH246=17,AH246=18),4.27,4.4)))))))))), IF(AI246="Ա-1", IF(AH246=0,2.66,IF(AH246=1,2.75,IF(AH246=2,2.83,IF(AH246=3,2.92,IF(OR(AH246=5,AH246=4),3.02,IF(OR(AH246=6,AH246=7),3.11,IF(OR(AH246=8,AH246=9),3.21,IF(OR(AH246=10,AH246=11,AH246=12),3.31,IF(OR(AH246=13,AH246=14,AH246=15),3.42,IF(OR(AH246=16,AH246=17,AH246=18),3.53,3.64)))))))))), IF(AI246="Ա-2", IF(AH246=0,2.28,IF(AH246=1,2.35,IF(AH246=2,2.43,IF(AH246=3,2.5,IF(OR(AH246=5,AH246=4),2.58,IF(OR(AH246=6,AH246=7),2.66,IF(OR(AH246=8,AH246=9),2.75,IF(OR(AH246=10,AH246=11,AH246=12),2.83,IF(OR(AH246=13,AH246=14,AH246=15),2.92,IF(OR(AH246=16,AH246=17,AH246=18),3.01,3.11)))))))))),IF(AI246="Ա-3", IF(AH246=0,1.96,IF(AH246=1,2.02,IF(AH246=2,2.08,IF(AH246=3,2.15,IF(OR(AH246=5,AH246=4),2.21,IF(OR(AH246=6,AH246=7),2.28,IF(OR(AH246=8,AH246=9),2.35,IF(OR(AH246=10,AH246=11,AH246=12),2.42,IF(OR(AH246=13,AH246=14,AH246=15),2.5,IF(OR(AH246=16,AH246=17,AH246=18),2.58,2.66)))))))))), IF(AI246="Կ-1", IF(AH246=0,1.68,IF(AH246=1,1.73,IF(AH246=2,1.79,IF(AH246=3,1.84,IF(OR(AH246=5,AH246=4),1.9,IF(OR(AH246=6,AH246=7),1.96,IF(OR(AH246=8,AH246=9),2.02,IF(OR(AH246=10,AH246=11,AH246=12),2.08,IF(OR(AH246=13,AH246=14,AH246=15),2.14,IF(OR(AH246=16,AH246=17,AH246=18),2.21,2.28)))))))))), IF(AI246="Կ-2", IF(AH246=0,1.45,IF(AH246=1,1.49,IF(AH246=2,1.54,IF(AH246=3,1.59,IF(OR(AH246=5,AH246=4),1.63,IF(OR(AH246=6,AH246=7),1.68,IF(OR(AH246=8,AH246=9),1.73,IF(OR(AH246=10,AH246=11,AH246=12),1.79,IF(OR(AH246=13,AH246=14,AH246=15),1.84,IF(OR(AH246=16,AH246=17,AH246=18),1.9,1.95)))))))))),IF(AI246="Կ-3", IF(AH246=0,1.25,IF(AH246=1,1.29,IF(AH246=2,1.33,IF(AH246=3,1.37,IF(OR(AH246=5,AH246=4),1.41,IF(OR(AH246=6,AH246=7),1.45,IF(OR(AH246=8,AH246=9),1.49,IF(OR(AH246=10,AH246=11,AH246=12),1.54,IF(OR(AH246=13,AH246=14,AH246=15),1.58,IF(OR(AH246=16,AH246=17,AH246=18),1.63,1.68)))))))))), "Error"))))))))))))</f>
        <v>2.02</v>
      </c>
      <c r="AK246" s="776">
        <v>83200</v>
      </c>
      <c r="AL246" s="776">
        <f>+AK246*AJ246</f>
        <v>168064</v>
      </c>
      <c r="AM246" s="777">
        <f>+AD246</f>
        <v>0</v>
      </c>
      <c r="AN246" s="776">
        <f t="shared" si="227"/>
        <v>168064</v>
      </c>
      <c r="AO246" s="776">
        <f t="shared" si="228"/>
        <v>2184832</v>
      </c>
    </row>
    <row r="247" spans="1:41" s="760" customFormat="1" ht="14.25">
      <c r="A247" s="853">
        <v>205</v>
      </c>
      <c r="B247" s="903" t="s">
        <v>78</v>
      </c>
      <c r="C247" s="904"/>
      <c r="D247" s="904"/>
      <c r="E247" s="903" t="s">
        <v>1238</v>
      </c>
      <c r="F247" s="853">
        <v>1</v>
      </c>
      <c r="G247" s="911">
        <v>6</v>
      </c>
      <c r="H247" s="915" t="s">
        <v>86</v>
      </c>
      <c r="I247" s="912">
        <f>IF(F247&lt;1,0,IF(H247="Բ-1",IF(G247=0,6.94,IF(G247=1,7.17,IF(G247=2,7.41,IF(G247=3,7.66,IF(OR(G247=5,G247=4),7.92,IF(OR(G247=6,G247=7),8.18,IF(OR(G247=8,G247=9),8.46,IF(OR(G247=10,G247=11,G247=12),8.74,IF(OR(G247=13,G247=14,G247=15),9.03,IF(OR(G247=16,G247=17,G247=18),9.33,9.65)))))))))),IF(H247="Բ-2", IF(G247=0,5.71,IF(G247=1,5.89,IF(G247=2,6.09,IF(G247=3,6.29,IF(OR(G247=5,G247=4),6.5,IF(OR(G247=6,G247=7),6.72,IF(OR(G247=8,G247=9),6.94,IF(OR(G247=10,G247=11,G247=12),7.17,IF(OR(G247=13,G247=14,G247=15),7.41,IF(OR(G247=16,G247=17,G247=18),7.65,7.91)))))))))), IF(H247="Գ-1", IF(G247=0,4.7,IF(G247=1,4.86,IF(G247=2,5.01,IF(G247=3,5.18,IF(OR(G247=5,G247=4),5.35,IF(OR(G247=6,G247=7),5.52,IF(OR(G247=8,G247=9),5.71,IF(OR(G247=10,G247=11,G247=12),5.89,IF(OR(G247=13,G247=14,G247=15),6.09,IF(OR(G247=16,G247=17,G247=18),6.29,6.49)))))))))), IF(H247="Գ-2", IF(G247=0,3.88,IF(G247=1,4.01,IF(G247=2,4.14,IF(G247=3,4.27,IF(OR(G247=5,G247=4),4.41,IF(OR(G247=6,G247=7),4.55,IF(OR(G247=8,G247=9),4.7,IF(OR(G247=10,G247=11,G247=12),4.85,IF(OR(G247=13,G247=14,G247=15),5.01,IF(OR(G247=16,G247=17,G247=18),5.17,5.34)))))))))), IF(H247="Գ-3", IF(G247=0,3.21,IF(G247=1,3.31,IF(G247=2,3.42,IF(G247=3,3.53,IF(OR(G247=5,G247=4),3.64,IF(OR(G247=6,G247=7),3.76,IF(OR(G247=8,G247=9),3.88,IF(OR(G247=10,G247=11,G247=12),4.01,IF(OR(G247=13,G247=14,G247=15),4.13,IF(OR(G247=16,G247=17,G247=18),4.27,4.4)))))))))), IF(H247="Ա-1", IF(G247=0,2.66,IF(G247=1,2.75,IF(G247=2,2.83,IF(G247=3,2.92,IF(OR(G247=5,G247=4),3.02,IF(OR(G247=6,G247=7),3.11,IF(OR(G247=8,G247=9),3.21,IF(OR(G247=10,G247=11,G247=12),3.31,IF(OR(G247=13,G247=14,G247=15),3.42,IF(OR(G247=16,G247=17,G247=18),3.53,3.64)))))))))), IF(H247="Ա-2", IF(G247=0,2.28,IF(G247=1,2.35,IF(G247=2,2.43,IF(G247=3,2.5,IF(OR(G247=5,G247=4),2.58,IF(OR(G247=6,G247=7),2.66,IF(OR(G247=8,G247=9),2.75,IF(OR(G247=10,G247=11,G247=12),2.83,IF(OR(G247=13,G247=14,G247=15),2.92,IF(OR(G247=16,G247=17,G247=18),3.01,3.11)))))))))),IF(H247="Ա-3", IF(G247=0,1.96,IF(G247=1,2.02,IF(G247=2,2.08,IF(G247=3,2.15,IF(OR(G247=5,G247=4),2.21,IF(OR(G247=6,G247=7),2.28,IF(OR(G247=8,G247=9),2.35,IF(OR(G247=10,G247=11,G247=12),2.42,IF(OR(G247=13,G247=14,G247=15),2.5,IF(OR(G247=16,G247=17,G247=18),2.58,2.66)))))))))), IF(H247="Կ-1", IF(G247=0,1.68,IF(G247=1,1.73,IF(G247=2,1.79,IF(G247=3,1.84,IF(OR(G247=5,G247=4),1.9,IF(OR(G247=6,G247=7),1.96,IF(OR(G247=8,G247=9),2.02,IF(OR(G247=10,G247=11,G247=12),2.08,IF(OR(G247=13,G247=14,G247=15),2.14,IF(OR(G247=16,G247=17,G247=18),2.21,2.28)))))))))), IF(H247="Կ-2", IF(G247=0,1.45,IF(G247=1,1.49,IF(G247=2,1.54,IF(G247=3,1.59,IF(OR(G247=5,G247=4),1.63,IF(OR(G247=6,G247=7),1.68,IF(OR(G247=8,G247=9),1.73,IF(OR(G247=10,G247=11,G247=12),1.79,IF(OR(G247=13,G247=14,G247=15),1.84,IF(OR(G247=16,G247=17,G247=18),1.9,1.95)))))))))),IF(H247="Կ-3", IF(G247=0,1.25,IF(G247=1,1.29,IF(G247=2,1.33,IF(G247=3,1.37,IF(OR(G247=5,G247=4),1.41,IF(OR(G247=6,G247=7),1.45,IF(OR(G247=8,G247=9),1.49,IF(OR(G247=10,G247=11,G247=12),1.54,IF(OR(G247=13,G247=14,G247=15),1.58,IF(OR(G247=16,G247=17,G247=18),1.63,1.68)))))))))), "Error"))))))))))))</f>
        <v>1.96</v>
      </c>
      <c r="J247" s="913">
        <v>83200</v>
      </c>
      <c r="K247" s="914">
        <f>+J247*I247</f>
        <v>163072</v>
      </c>
      <c r="L247" s="915">
        <v>0</v>
      </c>
      <c r="M247" s="914">
        <f t="shared" si="221"/>
        <v>163072</v>
      </c>
      <c r="N247" s="914">
        <f t="shared" si="222"/>
        <v>2119936</v>
      </c>
      <c r="O247" s="580">
        <v>1</v>
      </c>
      <c r="P247" s="644">
        <f t="shared" si="223"/>
        <v>7</v>
      </c>
      <c r="Q247" s="645" t="str">
        <f>+H247</f>
        <v>Կ-1</v>
      </c>
      <c r="R247" s="643">
        <f>IF(O247&lt;1,0,IF(Q247="Բ-1",IF(P247=0,6.94,IF(P247=1,7.17,IF(P247=2,7.41,IF(P247=3,7.66,IF(OR(P247=5,P247=4),7.92,IF(OR(P247=6,P247=7),8.18,IF(OR(P247=8,P247=9),8.46,IF(OR(P247=10,P247=11,P247=12),8.74,IF(OR(P247=13,P247=14,P247=15),9.03,IF(OR(P247=16,P247=17,P247=18),9.33,9.65)))))))))),IF(Q247="Բ-2", IF(P247=0,5.71,IF(P247=1,5.89,IF(P247=2,6.09,IF(P247=3,6.29,IF(OR(P247=5,P247=4),6.5,IF(OR(P247=6,P247=7),6.72,IF(OR(P247=8,P247=9),6.94,IF(OR(P247=10,P247=11,P247=12),7.17,IF(OR(P247=13,P247=14,P247=15),7.41,IF(OR(P247=16,P247=17,P247=18),7.65,7.91)))))))))), IF(Q247="Գ-1", IF(P247=0,4.7,IF(P247=1,4.86,IF(P247=2,5.01,IF(P247=3,5.18,IF(OR(P247=5,P247=4),5.35,IF(OR(P247=6,P247=7),5.52,IF(OR(P247=8,P247=9),5.71,IF(OR(P247=10,P247=11,P247=12),5.89,IF(OR(P247=13,P247=14,P247=15),6.09,IF(OR(P247=16,P247=17,P247=18),6.29,6.49)))))))))), IF(Q247="Գ-2", IF(P247=0,3.88,IF(P247=1,4.01,IF(P247=2,4.14,IF(P247=3,4.27,IF(OR(P247=5,P247=4),4.41,IF(OR(P247=6,P247=7),4.55,IF(OR(P247=8,P247=9),4.7,IF(OR(P247=10,P247=11,P247=12),4.85,IF(OR(P247=13,P247=14,P247=15),5.01,IF(OR(P247=16,P247=17,P247=18),5.17,5.34)))))))))), IF(Q247="Գ-3", IF(P247=0,3.21,IF(P247=1,3.31,IF(P247=2,3.42,IF(P247=3,3.53,IF(OR(P247=5,P247=4),3.64,IF(OR(P247=6,P247=7),3.76,IF(OR(P247=8,P247=9),3.88,IF(OR(P247=10,P247=11,P247=12),4.01,IF(OR(P247=13,P247=14,P247=15),4.13,IF(OR(P247=16,P247=17,P247=18),4.27,4.4)))))))))), IF(Q247="Ա-1", IF(P247=0,2.66,IF(P247=1,2.75,IF(P247=2,2.83,IF(P247=3,2.92,IF(OR(P247=5,P247=4),3.02,IF(OR(P247=6,P247=7),3.11,IF(OR(P247=8,P247=9),3.21,IF(OR(P247=10,P247=11,P247=12),3.31,IF(OR(P247=13,P247=14,P247=15),3.42,IF(OR(P247=16,P247=17,P247=18),3.53,3.64)))))))))), IF(Q247="Ա-2", IF(P247=0,2.28,IF(P247=1,2.35,IF(P247=2,2.43,IF(P247=3,2.5,IF(OR(P247=5,P247=4),2.58,IF(OR(P247=6,P247=7),2.66,IF(OR(P247=8,P247=9),2.75,IF(OR(P247=10,P247=11,P247=12),2.83,IF(OR(P247=13,P247=14,P247=15),2.92,IF(OR(P247=16,P247=17,P247=18),3.01,3.11)))))))))),IF(Q247="Ա-3", IF(P247=0,1.96,IF(P247=1,2.02,IF(P247=2,2.08,IF(P247=3,2.15,IF(OR(P247=5,P247=4),2.21,IF(OR(P247=6,P247=7),2.28,IF(OR(P247=8,P247=9),2.35,IF(OR(P247=10,P247=11,P247=12),2.42,IF(OR(P247=13,P247=14,P247=15),2.5,IF(OR(P247=16,P247=17,P247=18),2.58,2.66)))))))))), IF(Q247="Կ-1", IF(P247=0,1.68,IF(P247=1,1.73,IF(P247=2,1.79,IF(P247=3,1.84,IF(OR(P247=5,P247=4),1.9,IF(OR(P247=6,P247=7),1.96,IF(OR(P247=8,P247=9),2.02,IF(OR(P247=10,P247=11,P247=12),2.08,IF(OR(P247=13,P247=14,P247=15),2.14,IF(OR(P247=16,P247=17,P247=18),2.21,2.28)))))))))), IF(Q247="Կ-2", IF(P247=0,1.45,IF(P247=1,1.49,IF(P247=2,1.54,IF(P247=3,1.59,IF(OR(P247=5,P247=4),1.63,IF(OR(P247=6,P247=7),1.68,IF(OR(P247=8,P247=9),1.73,IF(OR(P247=10,P247=11,P247=12),1.79,IF(OR(P247=13,P247=14,P247=15),1.84,IF(OR(P247=16,P247=17,P247=18),1.9,1.95)))))))))),IF(Q247="Կ-3", IF(P247=0,1.25,IF(P247=1,1.29,IF(P247=2,1.33,IF(P247=3,1.37,IF(OR(P247=5,P247=4),1.41,IF(OR(P247=6,P247=7),1.45,IF(OR(P247=8,P247=9),1.49,IF(OR(P247=10,P247=11,P247=12),1.54,IF(OR(P247=13,P247=14,P247=15),1.58,IF(OR(P247=16,P247=17,P247=18),1.63,1.68)))))))))), "Error"))))))))))))</f>
        <v>1.96</v>
      </c>
      <c r="S247" s="776">
        <v>83200</v>
      </c>
      <c r="T247" s="776">
        <f>+S247*R247</f>
        <v>163072</v>
      </c>
      <c r="U247" s="777">
        <f>+L247</f>
        <v>0</v>
      </c>
      <c r="V247" s="776">
        <f t="shared" si="224"/>
        <v>163072</v>
      </c>
      <c r="W247" s="776">
        <f t="shared" si="225"/>
        <v>2119936</v>
      </c>
      <c r="X247" s="580">
        <v>1</v>
      </c>
      <c r="Y247" s="644">
        <f>+P247+1</f>
        <v>8</v>
      </c>
      <c r="Z247" s="645" t="str">
        <f>+Q247</f>
        <v>Կ-1</v>
      </c>
      <c r="AA247" s="643">
        <f>IF(X247&lt;1,0,IF(Z247="Բ-1",IF(Y247=0,6.94,IF(Y247=1,7.17,IF(Y247=2,7.41,IF(Y247=3,7.66,IF(OR(Y247=5,Y247=4),7.92,IF(OR(Y247=6,Y247=7),8.18,IF(OR(Y247=8,Y247=9),8.46,IF(OR(Y247=10,Y247=11,Y247=12),8.74,IF(OR(Y247=13,Y247=14,Y247=15),9.03,IF(OR(Y247=16,Y247=17,Y247=18),9.33,9.65)))))))))),IF(Z247="Բ-2", IF(Y247=0,5.71,IF(Y247=1,5.89,IF(Y247=2,6.09,IF(Y247=3,6.29,IF(OR(Y247=5,Y247=4),6.5,IF(OR(Y247=6,Y247=7),6.72,IF(OR(Y247=8,Y247=9),6.94,IF(OR(Y247=10,Y247=11,Y247=12),7.17,IF(OR(Y247=13,Y247=14,Y247=15),7.41,IF(OR(Y247=16,Y247=17,Y247=18),7.65,7.91)))))))))), IF(Z247="Գ-1", IF(Y247=0,4.7,IF(Y247=1,4.86,IF(Y247=2,5.01,IF(Y247=3,5.18,IF(OR(Y247=5,Y247=4),5.35,IF(OR(Y247=6,Y247=7),5.52,IF(OR(Y247=8,Y247=9),5.71,IF(OR(Y247=10,Y247=11,Y247=12),5.89,IF(OR(Y247=13,Y247=14,Y247=15),6.09,IF(OR(Y247=16,Y247=17,Y247=18),6.29,6.49)))))))))), IF(Z247="Գ-2", IF(Y247=0,3.88,IF(Y247=1,4.01,IF(Y247=2,4.14,IF(Y247=3,4.27,IF(OR(Y247=5,Y247=4),4.41,IF(OR(Y247=6,Y247=7),4.55,IF(OR(Y247=8,Y247=9),4.7,IF(OR(Y247=10,Y247=11,Y247=12),4.85,IF(OR(Y247=13,Y247=14,Y247=15),5.01,IF(OR(Y247=16,Y247=17,Y247=18),5.17,5.34)))))))))), IF(Z247="Գ-3", IF(Y247=0,3.21,IF(Y247=1,3.31,IF(Y247=2,3.42,IF(Y247=3,3.53,IF(OR(Y247=5,Y247=4),3.64,IF(OR(Y247=6,Y247=7),3.76,IF(OR(Y247=8,Y247=9),3.88,IF(OR(Y247=10,Y247=11,Y247=12),4.01,IF(OR(Y247=13,Y247=14,Y247=15),4.13,IF(OR(Y247=16,Y247=17,Y247=18),4.27,4.4)))))))))), IF(Z247="Ա-1", IF(Y247=0,2.66,IF(Y247=1,2.75,IF(Y247=2,2.83,IF(Y247=3,2.92,IF(OR(Y247=5,Y247=4),3.02,IF(OR(Y247=6,Y247=7),3.11,IF(OR(Y247=8,Y247=9),3.21,IF(OR(Y247=10,Y247=11,Y247=12),3.31,IF(OR(Y247=13,Y247=14,Y247=15),3.42,IF(OR(Y247=16,Y247=17,Y247=18),3.53,3.64)))))))))), IF(Z247="Ա-2", IF(Y247=0,2.28,IF(Y247=1,2.35,IF(Y247=2,2.43,IF(Y247=3,2.5,IF(OR(Y247=5,Y247=4),2.58,IF(OR(Y247=6,Y247=7),2.66,IF(OR(Y247=8,Y247=9),2.75,IF(OR(Y247=10,Y247=11,Y247=12),2.83,IF(OR(Y247=13,Y247=14,Y247=15),2.92,IF(OR(Y247=16,Y247=17,Y247=18),3.01,3.11)))))))))),IF(Z247="Ա-3", IF(Y247=0,1.96,IF(Y247=1,2.02,IF(Y247=2,2.08,IF(Y247=3,2.15,IF(OR(Y247=5,Y247=4),2.21,IF(OR(Y247=6,Y247=7),2.28,IF(OR(Y247=8,Y247=9),2.35,IF(OR(Y247=10,Y247=11,Y247=12),2.42,IF(OR(Y247=13,Y247=14,Y247=15),2.5,IF(OR(Y247=16,Y247=17,Y247=18),2.58,2.66)))))))))), IF(Z247="Կ-1", IF(Y247=0,1.68,IF(Y247=1,1.73,IF(Y247=2,1.79,IF(Y247=3,1.84,IF(OR(Y247=5,Y247=4),1.9,IF(OR(Y247=6,Y247=7),1.96,IF(OR(Y247=8,Y247=9),2.02,IF(OR(Y247=10,Y247=11,Y247=12),2.08,IF(OR(Y247=13,Y247=14,Y247=15),2.14,IF(OR(Y247=16,Y247=17,Y247=18),2.21,2.28)))))))))), IF(Z247="Կ-2", IF(Y247=0,1.45,IF(Y247=1,1.49,IF(Y247=2,1.54,IF(Y247=3,1.59,IF(OR(Y247=5,Y247=4),1.63,IF(OR(Y247=6,Y247=7),1.68,IF(OR(Y247=8,Y247=9),1.73,IF(OR(Y247=10,Y247=11,Y247=12),1.79,IF(OR(Y247=13,Y247=14,Y247=15),1.84,IF(OR(Y247=16,Y247=17,Y247=18),1.9,1.95)))))))))),IF(Z247="Կ-3", IF(Y247=0,1.25,IF(Y247=1,1.29,IF(Y247=2,1.33,IF(Y247=3,1.37,IF(OR(Y247=5,Y247=4),1.41,IF(OR(Y247=6,Y247=7),1.45,IF(OR(Y247=8,Y247=9),1.49,IF(OR(Y247=10,Y247=11,Y247=12),1.54,IF(OR(Y247=13,Y247=14,Y247=15),1.58,IF(OR(Y247=16,Y247=17,Y247=18),1.63,1.68)))))))))), "Error"))))))))))))</f>
        <v>2.02</v>
      </c>
      <c r="AB247" s="776">
        <v>83200</v>
      </c>
      <c r="AC247" s="776">
        <f>+AB247*AA247</f>
        <v>168064</v>
      </c>
      <c r="AD247" s="777">
        <f>+U247</f>
        <v>0</v>
      </c>
      <c r="AE247" s="776">
        <f>+AD247+AC247</f>
        <v>168064</v>
      </c>
      <c r="AF247" s="776">
        <f t="shared" si="226"/>
        <v>2184832</v>
      </c>
      <c r="AG247" s="580">
        <v>1</v>
      </c>
      <c r="AH247" s="644">
        <f>+Y247+1</f>
        <v>9</v>
      </c>
      <c r="AI247" s="645" t="str">
        <f>+Z247</f>
        <v>Կ-1</v>
      </c>
      <c r="AJ247" s="643">
        <f>IF(AG247&lt;1,0,IF(AI247="Բ-1",IF(AH247=0,6.94,IF(AH247=1,7.17,IF(AH247=2,7.41,IF(AH247=3,7.66,IF(OR(AH247=5,AH247=4),7.92,IF(OR(AH247=6,AH247=7),8.18,IF(OR(AH247=8,AH247=9),8.46,IF(OR(AH247=10,AH247=11,AH247=12),8.74,IF(OR(AH247=13,AH247=14,AH247=15),9.03,IF(OR(AH247=16,AH247=17,AH247=18),9.33,9.65)))))))))),IF(AI247="Բ-2", IF(AH247=0,5.71,IF(AH247=1,5.89,IF(AH247=2,6.09,IF(AH247=3,6.29,IF(OR(AH247=5,AH247=4),6.5,IF(OR(AH247=6,AH247=7),6.72,IF(OR(AH247=8,AH247=9),6.94,IF(OR(AH247=10,AH247=11,AH247=12),7.17,IF(OR(AH247=13,AH247=14,AH247=15),7.41,IF(OR(AH247=16,AH247=17,AH247=18),7.65,7.91)))))))))), IF(AI247="Գ-1", IF(AH247=0,4.7,IF(AH247=1,4.86,IF(AH247=2,5.01,IF(AH247=3,5.18,IF(OR(AH247=5,AH247=4),5.35,IF(OR(AH247=6,AH247=7),5.52,IF(OR(AH247=8,AH247=9),5.71,IF(OR(AH247=10,AH247=11,AH247=12),5.89,IF(OR(AH247=13,AH247=14,AH247=15),6.09,IF(OR(AH247=16,AH247=17,AH247=18),6.29,6.49)))))))))), IF(AI247="Գ-2", IF(AH247=0,3.88,IF(AH247=1,4.01,IF(AH247=2,4.14,IF(AH247=3,4.27,IF(OR(AH247=5,AH247=4),4.41,IF(OR(AH247=6,AH247=7),4.55,IF(OR(AH247=8,AH247=9),4.7,IF(OR(AH247=10,AH247=11,AH247=12),4.85,IF(OR(AH247=13,AH247=14,AH247=15),5.01,IF(OR(AH247=16,AH247=17,AH247=18),5.17,5.34)))))))))), IF(AI247="Գ-3", IF(AH247=0,3.21,IF(AH247=1,3.31,IF(AH247=2,3.42,IF(AH247=3,3.53,IF(OR(AH247=5,AH247=4),3.64,IF(OR(AH247=6,AH247=7),3.76,IF(OR(AH247=8,AH247=9),3.88,IF(OR(AH247=10,AH247=11,AH247=12),4.01,IF(OR(AH247=13,AH247=14,AH247=15),4.13,IF(OR(AH247=16,AH247=17,AH247=18),4.27,4.4)))))))))), IF(AI247="Ա-1", IF(AH247=0,2.66,IF(AH247=1,2.75,IF(AH247=2,2.83,IF(AH247=3,2.92,IF(OR(AH247=5,AH247=4),3.02,IF(OR(AH247=6,AH247=7),3.11,IF(OR(AH247=8,AH247=9),3.21,IF(OR(AH247=10,AH247=11,AH247=12),3.31,IF(OR(AH247=13,AH247=14,AH247=15),3.42,IF(OR(AH247=16,AH247=17,AH247=18),3.53,3.64)))))))))), IF(AI247="Ա-2", IF(AH247=0,2.28,IF(AH247=1,2.35,IF(AH247=2,2.43,IF(AH247=3,2.5,IF(OR(AH247=5,AH247=4),2.58,IF(OR(AH247=6,AH247=7),2.66,IF(OR(AH247=8,AH247=9),2.75,IF(OR(AH247=10,AH247=11,AH247=12),2.83,IF(OR(AH247=13,AH247=14,AH247=15),2.92,IF(OR(AH247=16,AH247=17,AH247=18),3.01,3.11)))))))))),IF(AI247="Ա-3", IF(AH247=0,1.96,IF(AH247=1,2.02,IF(AH247=2,2.08,IF(AH247=3,2.15,IF(OR(AH247=5,AH247=4),2.21,IF(OR(AH247=6,AH247=7),2.28,IF(OR(AH247=8,AH247=9),2.35,IF(OR(AH247=10,AH247=11,AH247=12),2.42,IF(OR(AH247=13,AH247=14,AH247=15),2.5,IF(OR(AH247=16,AH247=17,AH247=18),2.58,2.66)))))))))), IF(AI247="Կ-1", IF(AH247=0,1.68,IF(AH247=1,1.73,IF(AH247=2,1.79,IF(AH247=3,1.84,IF(OR(AH247=5,AH247=4),1.9,IF(OR(AH247=6,AH247=7),1.96,IF(OR(AH247=8,AH247=9),2.02,IF(OR(AH247=10,AH247=11,AH247=12),2.08,IF(OR(AH247=13,AH247=14,AH247=15),2.14,IF(OR(AH247=16,AH247=17,AH247=18),2.21,2.28)))))))))), IF(AI247="Կ-2", IF(AH247=0,1.45,IF(AH247=1,1.49,IF(AH247=2,1.54,IF(AH247=3,1.59,IF(OR(AH247=5,AH247=4),1.63,IF(OR(AH247=6,AH247=7),1.68,IF(OR(AH247=8,AH247=9),1.73,IF(OR(AH247=10,AH247=11,AH247=12),1.79,IF(OR(AH247=13,AH247=14,AH247=15),1.84,IF(OR(AH247=16,AH247=17,AH247=18),1.9,1.95)))))))))),IF(AI247="Կ-3", IF(AH247=0,1.25,IF(AH247=1,1.29,IF(AH247=2,1.33,IF(AH247=3,1.37,IF(OR(AH247=5,AH247=4),1.41,IF(OR(AH247=6,AH247=7),1.45,IF(OR(AH247=8,AH247=9),1.49,IF(OR(AH247=10,AH247=11,AH247=12),1.54,IF(OR(AH247=13,AH247=14,AH247=15),1.58,IF(OR(AH247=16,AH247=17,AH247=18),1.63,1.68)))))))))), "Error"))))))))))))</f>
        <v>2.02</v>
      </c>
      <c r="AK247" s="776">
        <v>83200</v>
      </c>
      <c r="AL247" s="776">
        <f>+AK247*AJ247</f>
        <v>168064</v>
      </c>
      <c r="AM247" s="777">
        <f>+AD247</f>
        <v>0</v>
      </c>
      <c r="AN247" s="776">
        <f t="shared" si="227"/>
        <v>168064</v>
      </c>
      <c r="AO247" s="776">
        <f t="shared" si="228"/>
        <v>2184832</v>
      </c>
    </row>
    <row r="248" spans="1:41" s="760" customFormat="1" ht="71.25">
      <c r="A248" s="853">
        <v>206</v>
      </c>
      <c r="B248" s="903" t="s">
        <v>1924</v>
      </c>
      <c r="C248" s="904" t="s">
        <v>1961</v>
      </c>
      <c r="D248" s="904" t="s">
        <v>2279</v>
      </c>
      <c r="E248" s="917" t="s">
        <v>3303</v>
      </c>
      <c r="F248" s="853">
        <v>1</v>
      </c>
      <c r="G248" s="911">
        <v>4</v>
      </c>
      <c r="H248" s="915" t="s">
        <v>83</v>
      </c>
      <c r="I248" s="912">
        <f t="shared" si="147"/>
        <v>4.41</v>
      </c>
      <c r="J248" s="913">
        <v>83200</v>
      </c>
      <c r="K248" s="914">
        <f t="shared" si="162"/>
        <v>366912</v>
      </c>
      <c r="L248" s="915">
        <v>0</v>
      </c>
      <c r="M248" s="914">
        <f t="shared" si="221"/>
        <v>366912</v>
      </c>
      <c r="N248" s="914">
        <f t="shared" si="222"/>
        <v>4769856</v>
      </c>
      <c r="O248" s="580">
        <v>1</v>
      </c>
      <c r="P248" s="644">
        <f t="shared" si="223"/>
        <v>5</v>
      </c>
      <c r="Q248" s="645" t="str">
        <f t="shared" si="148"/>
        <v>Գ-2</v>
      </c>
      <c r="R248" s="643">
        <f t="shared" si="149"/>
        <v>4.41</v>
      </c>
      <c r="S248" s="776">
        <v>83200</v>
      </c>
      <c r="T248" s="776">
        <f t="shared" si="150"/>
        <v>366912</v>
      </c>
      <c r="U248" s="777">
        <f t="shared" si="151"/>
        <v>0</v>
      </c>
      <c r="V248" s="776">
        <f t="shared" si="224"/>
        <v>366912</v>
      </c>
      <c r="W248" s="776">
        <f t="shared" si="225"/>
        <v>4769856</v>
      </c>
      <c r="X248" s="580">
        <v>1</v>
      </c>
      <c r="Y248" s="644">
        <f t="shared" si="152"/>
        <v>6</v>
      </c>
      <c r="Z248" s="645" t="str">
        <f t="shared" si="153"/>
        <v>Գ-2</v>
      </c>
      <c r="AA248" s="643">
        <f t="shared" si="154"/>
        <v>4.55</v>
      </c>
      <c r="AB248" s="776">
        <v>83200</v>
      </c>
      <c r="AC248" s="776">
        <f t="shared" si="155"/>
        <v>378560</v>
      </c>
      <c r="AD248" s="777">
        <f t="shared" si="156"/>
        <v>0</v>
      </c>
      <c r="AE248" s="776">
        <f t="shared" si="146"/>
        <v>378560</v>
      </c>
      <c r="AF248" s="776">
        <f t="shared" si="226"/>
        <v>4921280</v>
      </c>
      <c r="AG248" s="580">
        <v>1</v>
      </c>
      <c r="AH248" s="644">
        <f t="shared" si="157"/>
        <v>7</v>
      </c>
      <c r="AI248" s="645" t="str">
        <f t="shared" si="158"/>
        <v>Գ-2</v>
      </c>
      <c r="AJ248" s="643">
        <f t="shared" si="159"/>
        <v>4.55</v>
      </c>
      <c r="AK248" s="776">
        <v>83200</v>
      </c>
      <c r="AL248" s="776">
        <f t="shared" si="160"/>
        <v>378560</v>
      </c>
      <c r="AM248" s="777">
        <f t="shared" si="161"/>
        <v>0</v>
      </c>
      <c r="AN248" s="776">
        <f t="shared" si="227"/>
        <v>378560</v>
      </c>
      <c r="AO248" s="776">
        <f t="shared" si="228"/>
        <v>4921280</v>
      </c>
    </row>
    <row r="249" spans="1:41" s="760" customFormat="1" ht="40.5">
      <c r="A249" s="853">
        <v>207</v>
      </c>
      <c r="B249" s="903" t="s">
        <v>1396</v>
      </c>
      <c r="C249" s="904" t="s">
        <v>1961</v>
      </c>
      <c r="D249" s="904" t="s">
        <v>2277</v>
      </c>
      <c r="E249" s="903" t="s">
        <v>972</v>
      </c>
      <c r="F249" s="853">
        <v>1</v>
      </c>
      <c r="G249" s="911">
        <v>13</v>
      </c>
      <c r="H249" s="915" t="s">
        <v>84</v>
      </c>
      <c r="I249" s="912">
        <f t="shared" si="147"/>
        <v>3.42</v>
      </c>
      <c r="J249" s="913">
        <v>83200</v>
      </c>
      <c r="K249" s="914">
        <f t="shared" si="162"/>
        <v>284544</v>
      </c>
      <c r="L249" s="915">
        <v>0</v>
      </c>
      <c r="M249" s="914">
        <f t="shared" si="221"/>
        <v>284544</v>
      </c>
      <c r="N249" s="914">
        <f t="shared" si="222"/>
        <v>3699072</v>
      </c>
      <c r="O249" s="580">
        <v>1</v>
      </c>
      <c r="P249" s="644">
        <f t="shared" si="223"/>
        <v>14</v>
      </c>
      <c r="Q249" s="645" t="str">
        <f t="shared" si="148"/>
        <v>Ա-1</v>
      </c>
      <c r="R249" s="643">
        <f t="shared" si="149"/>
        <v>3.42</v>
      </c>
      <c r="S249" s="776">
        <v>83200</v>
      </c>
      <c r="T249" s="776">
        <f t="shared" si="150"/>
        <v>284544</v>
      </c>
      <c r="U249" s="777">
        <f t="shared" si="151"/>
        <v>0</v>
      </c>
      <c r="V249" s="776">
        <f t="shared" si="224"/>
        <v>284544</v>
      </c>
      <c r="W249" s="776">
        <f t="shared" si="225"/>
        <v>3699072</v>
      </c>
      <c r="X249" s="580">
        <v>1</v>
      </c>
      <c r="Y249" s="644">
        <f t="shared" si="152"/>
        <v>15</v>
      </c>
      <c r="Z249" s="645" t="str">
        <f t="shared" si="153"/>
        <v>Ա-1</v>
      </c>
      <c r="AA249" s="643">
        <f t="shared" si="154"/>
        <v>3.42</v>
      </c>
      <c r="AB249" s="776">
        <v>83200</v>
      </c>
      <c r="AC249" s="776">
        <f t="shared" si="155"/>
        <v>284544</v>
      </c>
      <c r="AD249" s="777">
        <f t="shared" si="156"/>
        <v>0</v>
      </c>
      <c r="AE249" s="776">
        <f t="shared" si="146"/>
        <v>284544</v>
      </c>
      <c r="AF249" s="776">
        <f t="shared" si="226"/>
        <v>3699072</v>
      </c>
      <c r="AG249" s="580">
        <v>1</v>
      </c>
      <c r="AH249" s="644">
        <f t="shared" si="157"/>
        <v>16</v>
      </c>
      <c r="AI249" s="645" t="str">
        <f t="shared" si="158"/>
        <v>Ա-1</v>
      </c>
      <c r="AJ249" s="643">
        <f t="shared" si="159"/>
        <v>3.53</v>
      </c>
      <c r="AK249" s="776">
        <v>83200</v>
      </c>
      <c r="AL249" s="776">
        <f t="shared" si="160"/>
        <v>293696</v>
      </c>
      <c r="AM249" s="777">
        <f t="shared" si="161"/>
        <v>0</v>
      </c>
      <c r="AN249" s="776">
        <f t="shared" si="227"/>
        <v>293696</v>
      </c>
      <c r="AO249" s="776">
        <f t="shared" si="228"/>
        <v>3818048</v>
      </c>
    </row>
    <row r="250" spans="1:41" s="760" customFormat="1" ht="14.25">
      <c r="A250" s="853">
        <v>208</v>
      </c>
      <c r="B250" s="903" t="s">
        <v>746</v>
      </c>
      <c r="C250" s="904" t="s">
        <v>1960</v>
      </c>
      <c r="D250" s="904" t="s">
        <v>2305</v>
      </c>
      <c r="E250" s="903" t="s">
        <v>1237</v>
      </c>
      <c r="F250" s="853">
        <v>1</v>
      </c>
      <c r="G250" s="911">
        <v>12</v>
      </c>
      <c r="H250" s="915" t="s">
        <v>419</v>
      </c>
      <c r="I250" s="912">
        <f t="shared" si="147"/>
        <v>2.42</v>
      </c>
      <c r="J250" s="913">
        <v>83200</v>
      </c>
      <c r="K250" s="914">
        <f t="shared" si="162"/>
        <v>201344</v>
      </c>
      <c r="L250" s="915">
        <v>0</v>
      </c>
      <c r="M250" s="914">
        <f t="shared" si="221"/>
        <v>201344</v>
      </c>
      <c r="N250" s="914">
        <f t="shared" si="222"/>
        <v>2617472</v>
      </c>
      <c r="O250" s="580">
        <v>1</v>
      </c>
      <c r="P250" s="644">
        <f t="shared" si="223"/>
        <v>13</v>
      </c>
      <c r="Q250" s="645" t="str">
        <f t="shared" si="148"/>
        <v>Ա-3</v>
      </c>
      <c r="R250" s="643">
        <f t="shared" si="149"/>
        <v>2.5</v>
      </c>
      <c r="S250" s="776">
        <v>83200</v>
      </c>
      <c r="T250" s="776">
        <f t="shared" si="150"/>
        <v>208000</v>
      </c>
      <c r="U250" s="777">
        <f t="shared" si="151"/>
        <v>0</v>
      </c>
      <c r="V250" s="776">
        <f t="shared" si="224"/>
        <v>208000</v>
      </c>
      <c r="W250" s="776">
        <f t="shared" si="225"/>
        <v>2704000</v>
      </c>
      <c r="X250" s="580">
        <v>1</v>
      </c>
      <c r="Y250" s="644">
        <f t="shared" si="152"/>
        <v>14</v>
      </c>
      <c r="Z250" s="645" t="str">
        <f t="shared" si="153"/>
        <v>Ա-3</v>
      </c>
      <c r="AA250" s="643">
        <f t="shared" si="154"/>
        <v>2.5</v>
      </c>
      <c r="AB250" s="776">
        <v>83200</v>
      </c>
      <c r="AC250" s="776">
        <f t="shared" si="155"/>
        <v>208000</v>
      </c>
      <c r="AD250" s="777">
        <f t="shared" si="156"/>
        <v>0</v>
      </c>
      <c r="AE250" s="776">
        <f t="shared" ref="AE250:AE269" si="229">+AD250+AC250</f>
        <v>208000</v>
      </c>
      <c r="AF250" s="776">
        <f t="shared" si="226"/>
        <v>2704000</v>
      </c>
      <c r="AG250" s="580">
        <v>1</v>
      </c>
      <c r="AH250" s="644">
        <f t="shared" si="157"/>
        <v>15</v>
      </c>
      <c r="AI250" s="645" t="str">
        <f t="shared" si="158"/>
        <v>Ա-3</v>
      </c>
      <c r="AJ250" s="643">
        <f t="shared" si="159"/>
        <v>2.5</v>
      </c>
      <c r="AK250" s="776">
        <v>83200</v>
      </c>
      <c r="AL250" s="776">
        <f t="shared" si="160"/>
        <v>208000</v>
      </c>
      <c r="AM250" s="777">
        <f t="shared" si="161"/>
        <v>0</v>
      </c>
      <c r="AN250" s="776">
        <f t="shared" si="227"/>
        <v>208000</v>
      </c>
      <c r="AO250" s="776">
        <f t="shared" si="228"/>
        <v>2704000</v>
      </c>
    </row>
    <row r="251" spans="1:41" s="760" customFormat="1" ht="14.25">
      <c r="A251" s="853">
        <v>209</v>
      </c>
      <c r="B251" s="903" t="s">
        <v>1398</v>
      </c>
      <c r="C251" s="904" t="s">
        <v>1961</v>
      </c>
      <c r="D251" s="904" t="s">
        <v>2295</v>
      </c>
      <c r="E251" s="903" t="s">
        <v>1237</v>
      </c>
      <c r="F251" s="853">
        <v>1</v>
      </c>
      <c r="G251" s="911">
        <v>3</v>
      </c>
      <c r="H251" s="915" t="s">
        <v>419</v>
      </c>
      <c r="I251" s="912">
        <f t="shared" si="147"/>
        <v>2.15</v>
      </c>
      <c r="J251" s="913">
        <v>83200</v>
      </c>
      <c r="K251" s="914">
        <f t="shared" si="162"/>
        <v>178880</v>
      </c>
      <c r="L251" s="915">
        <v>0</v>
      </c>
      <c r="M251" s="914">
        <f t="shared" si="221"/>
        <v>178880</v>
      </c>
      <c r="N251" s="914">
        <f t="shared" si="222"/>
        <v>2325440</v>
      </c>
      <c r="O251" s="580">
        <v>1</v>
      </c>
      <c r="P251" s="644">
        <f t="shared" si="223"/>
        <v>4</v>
      </c>
      <c r="Q251" s="645" t="str">
        <f t="shared" si="148"/>
        <v>Ա-3</v>
      </c>
      <c r="R251" s="643">
        <f t="shared" si="149"/>
        <v>2.21</v>
      </c>
      <c r="S251" s="776">
        <v>83200</v>
      </c>
      <c r="T251" s="776">
        <f t="shared" si="150"/>
        <v>183872</v>
      </c>
      <c r="U251" s="777">
        <f t="shared" si="151"/>
        <v>0</v>
      </c>
      <c r="V251" s="776">
        <f t="shared" si="224"/>
        <v>183872</v>
      </c>
      <c r="W251" s="776">
        <f t="shared" si="225"/>
        <v>2390336</v>
      </c>
      <c r="X251" s="580">
        <v>1</v>
      </c>
      <c r="Y251" s="644">
        <f t="shared" si="152"/>
        <v>5</v>
      </c>
      <c r="Z251" s="645" t="str">
        <f t="shared" si="153"/>
        <v>Ա-3</v>
      </c>
      <c r="AA251" s="643">
        <f t="shared" si="154"/>
        <v>2.21</v>
      </c>
      <c r="AB251" s="776">
        <v>83200</v>
      </c>
      <c r="AC251" s="776">
        <f t="shared" si="155"/>
        <v>183872</v>
      </c>
      <c r="AD251" s="777">
        <f t="shared" si="156"/>
        <v>0</v>
      </c>
      <c r="AE251" s="776">
        <f t="shared" si="229"/>
        <v>183872</v>
      </c>
      <c r="AF251" s="776">
        <f t="shared" si="226"/>
        <v>2390336</v>
      </c>
      <c r="AG251" s="580">
        <v>1</v>
      </c>
      <c r="AH251" s="644">
        <f t="shared" si="157"/>
        <v>6</v>
      </c>
      <c r="AI251" s="645" t="str">
        <f t="shared" si="158"/>
        <v>Ա-3</v>
      </c>
      <c r="AJ251" s="643">
        <f t="shared" si="159"/>
        <v>2.2799999999999998</v>
      </c>
      <c r="AK251" s="776">
        <v>83200</v>
      </c>
      <c r="AL251" s="776">
        <f t="shared" si="160"/>
        <v>189695.99999999997</v>
      </c>
      <c r="AM251" s="777">
        <f t="shared" si="161"/>
        <v>0</v>
      </c>
      <c r="AN251" s="776">
        <f t="shared" si="227"/>
        <v>189695.99999999997</v>
      </c>
      <c r="AO251" s="776">
        <f t="shared" si="228"/>
        <v>2466047.9999999995</v>
      </c>
    </row>
    <row r="252" spans="1:41" s="760" customFormat="1" ht="14.25">
      <c r="A252" s="853">
        <v>210</v>
      </c>
      <c r="B252" s="903" t="s">
        <v>1925</v>
      </c>
      <c r="C252" s="904" t="s">
        <v>1961</v>
      </c>
      <c r="D252" s="904" t="s">
        <v>2279</v>
      </c>
      <c r="E252" s="903" t="s">
        <v>1237</v>
      </c>
      <c r="F252" s="853">
        <v>1</v>
      </c>
      <c r="G252" s="911">
        <v>9</v>
      </c>
      <c r="H252" s="915" t="s">
        <v>419</v>
      </c>
      <c r="I252" s="912">
        <f t="shared" si="147"/>
        <v>2.35</v>
      </c>
      <c r="J252" s="913">
        <v>83200</v>
      </c>
      <c r="K252" s="914">
        <f t="shared" si="162"/>
        <v>195520</v>
      </c>
      <c r="L252" s="915">
        <v>0</v>
      </c>
      <c r="M252" s="914">
        <f t="shared" si="221"/>
        <v>195520</v>
      </c>
      <c r="N252" s="914">
        <f t="shared" si="222"/>
        <v>2541760</v>
      </c>
      <c r="O252" s="580">
        <v>1</v>
      </c>
      <c r="P252" s="644">
        <f t="shared" si="223"/>
        <v>10</v>
      </c>
      <c r="Q252" s="645" t="str">
        <f t="shared" si="148"/>
        <v>Ա-3</v>
      </c>
      <c r="R252" s="643">
        <f t="shared" si="149"/>
        <v>2.42</v>
      </c>
      <c r="S252" s="776">
        <v>83200</v>
      </c>
      <c r="T252" s="776">
        <f t="shared" si="150"/>
        <v>201344</v>
      </c>
      <c r="U252" s="777">
        <f t="shared" si="151"/>
        <v>0</v>
      </c>
      <c r="V252" s="776">
        <f t="shared" si="224"/>
        <v>201344</v>
      </c>
      <c r="W252" s="776">
        <f t="shared" si="225"/>
        <v>2617472</v>
      </c>
      <c r="X252" s="580">
        <v>1</v>
      </c>
      <c r="Y252" s="644">
        <f t="shared" si="152"/>
        <v>11</v>
      </c>
      <c r="Z252" s="645" t="str">
        <f t="shared" si="153"/>
        <v>Ա-3</v>
      </c>
      <c r="AA252" s="643">
        <f t="shared" si="154"/>
        <v>2.42</v>
      </c>
      <c r="AB252" s="776">
        <v>83200</v>
      </c>
      <c r="AC252" s="776">
        <f t="shared" si="155"/>
        <v>201344</v>
      </c>
      <c r="AD252" s="777">
        <f t="shared" si="156"/>
        <v>0</v>
      </c>
      <c r="AE252" s="776">
        <f t="shared" si="229"/>
        <v>201344</v>
      </c>
      <c r="AF252" s="776">
        <f t="shared" si="226"/>
        <v>2617472</v>
      </c>
      <c r="AG252" s="580">
        <v>1</v>
      </c>
      <c r="AH252" s="644">
        <f t="shared" si="157"/>
        <v>12</v>
      </c>
      <c r="AI252" s="645" t="str">
        <f t="shared" si="158"/>
        <v>Ա-3</v>
      </c>
      <c r="AJ252" s="643">
        <f t="shared" si="159"/>
        <v>2.42</v>
      </c>
      <c r="AK252" s="776">
        <v>83200</v>
      </c>
      <c r="AL252" s="776">
        <f t="shared" si="160"/>
        <v>201344</v>
      </c>
      <c r="AM252" s="777">
        <f t="shared" si="161"/>
        <v>0</v>
      </c>
      <c r="AN252" s="776">
        <f t="shared" si="227"/>
        <v>201344</v>
      </c>
      <c r="AO252" s="776">
        <f t="shared" si="228"/>
        <v>2617472</v>
      </c>
    </row>
    <row r="253" spans="1:41" s="760" customFormat="1" ht="14.25">
      <c r="A253" s="853">
        <v>211</v>
      </c>
      <c r="B253" s="903" t="s">
        <v>1397</v>
      </c>
      <c r="C253" s="904" t="s">
        <v>1961</v>
      </c>
      <c r="D253" s="904" t="s">
        <v>2360</v>
      </c>
      <c r="E253" s="903" t="s">
        <v>1237</v>
      </c>
      <c r="F253" s="853">
        <v>1</v>
      </c>
      <c r="G253" s="911">
        <v>5</v>
      </c>
      <c r="H253" s="853" t="s">
        <v>419</v>
      </c>
      <c r="I253" s="912">
        <f t="shared" si="147"/>
        <v>2.21</v>
      </c>
      <c r="J253" s="913">
        <v>83200</v>
      </c>
      <c r="K253" s="914">
        <f t="shared" si="162"/>
        <v>183872</v>
      </c>
      <c r="L253" s="915">
        <v>0</v>
      </c>
      <c r="M253" s="914">
        <f t="shared" si="221"/>
        <v>183872</v>
      </c>
      <c r="N253" s="914">
        <f t="shared" si="222"/>
        <v>2390336</v>
      </c>
      <c r="O253" s="580">
        <v>1</v>
      </c>
      <c r="P253" s="644">
        <f t="shared" si="223"/>
        <v>6</v>
      </c>
      <c r="Q253" s="645" t="str">
        <f t="shared" si="148"/>
        <v>Ա-3</v>
      </c>
      <c r="R253" s="643">
        <f t="shared" si="149"/>
        <v>2.2799999999999998</v>
      </c>
      <c r="S253" s="776">
        <v>83200</v>
      </c>
      <c r="T253" s="776">
        <f t="shared" si="150"/>
        <v>189695.99999999997</v>
      </c>
      <c r="U253" s="777">
        <f t="shared" si="151"/>
        <v>0</v>
      </c>
      <c r="V253" s="776">
        <f t="shared" si="224"/>
        <v>189695.99999999997</v>
      </c>
      <c r="W253" s="776">
        <f t="shared" si="225"/>
        <v>2466047.9999999995</v>
      </c>
      <c r="X253" s="580">
        <v>1</v>
      </c>
      <c r="Y253" s="644">
        <f t="shared" si="152"/>
        <v>7</v>
      </c>
      <c r="Z253" s="645" t="str">
        <f t="shared" si="153"/>
        <v>Ա-3</v>
      </c>
      <c r="AA253" s="643">
        <f t="shared" si="154"/>
        <v>2.2799999999999998</v>
      </c>
      <c r="AB253" s="776">
        <v>83200</v>
      </c>
      <c r="AC253" s="776">
        <f t="shared" si="155"/>
        <v>189695.99999999997</v>
      </c>
      <c r="AD253" s="777">
        <f t="shared" si="156"/>
        <v>0</v>
      </c>
      <c r="AE253" s="776">
        <f t="shared" si="229"/>
        <v>189695.99999999997</v>
      </c>
      <c r="AF253" s="776">
        <f t="shared" si="226"/>
        <v>2466047.9999999995</v>
      </c>
      <c r="AG253" s="580">
        <v>1</v>
      </c>
      <c r="AH253" s="644">
        <f t="shared" si="157"/>
        <v>8</v>
      </c>
      <c r="AI253" s="645" t="str">
        <f t="shared" si="158"/>
        <v>Ա-3</v>
      </c>
      <c r="AJ253" s="643">
        <f t="shared" si="159"/>
        <v>2.35</v>
      </c>
      <c r="AK253" s="776">
        <v>83200</v>
      </c>
      <c r="AL253" s="776">
        <f t="shared" si="160"/>
        <v>195520</v>
      </c>
      <c r="AM253" s="777">
        <f t="shared" si="161"/>
        <v>0</v>
      </c>
      <c r="AN253" s="776">
        <f t="shared" si="227"/>
        <v>195520</v>
      </c>
      <c r="AO253" s="776">
        <f t="shared" si="228"/>
        <v>2541760</v>
      </c>
    </row>
    <row r="254" spans="1:41" s="760" customFormat="1" ht="14.25">
      <c r="A254" s="853">
        <v>212</v>
      </c>
      <c r="B254" s="903" t="s">
        <v>78</v>
      </c>
      <c r="C254" s="904"/>
      <c r="D254" s="904"/>
      <c r="E254" s="903" t="s">
        <v>1237</v>
      </c>
      <c r="F254" s="853">
        <v>1</v>
      </c>
      <c r="G254" s="911">
        <v>6</v>
      </c>
      <c r="H254" s="853" t="s">
        <v>419</v>
      </c>
      <c r="I254" s="912">
        <f>IF(F254&lt;1,0,IF(H254="Բ-1",IF(G254=0,6.94,IF(G254=1,7.17,IF(G254=2,7.41,IF(G254=3,7.66,IF(OR(G254=5,G254=4),7.92,IF(OR(G254=6,G254=7),8.18,IF(OR(G254=8,G254=9),8.46,IF(OR(G254=10,G254=11,G254=12),8.74,IF(OR(G254=13,G254=14,G254=15),9.03,IF(OR(G254=16,G254=17,G254=18),9.33,9.65)))))))))),IF(H254="Բ-2", IF(G254=0,5.71,IF(G254=1,5.89,IF(G254=2,6.09,IF(G254=3,6.29,IF(OR(G254=5,G254=4),6.5,IF(OR(G254=6,G254=7),6.72,IF(OR(G254=8,G254=9),6.94,IF(OR(G254=10,G254=11,G254=12),7.17,IF(OR(G254=13,G254=14,G254=15),7.41,IF(OR(G254=16,G254=17,G254=18),7.65,7.91)))))))))), IF(H254="Գ-1", IF(G254=0,4.7,IF(G254=1,4.86,IF(G254=2,5.01,IF(G254=3,5.18,IF(OR(G254=5,G254=4),5.35,IF(OR(G254=6,G254=7),5.52,IF(OR(G254=8,G254=9),5.71,IF(OR(G254=10,G254=11,G254=12),5.89,IF(OR(G254=13,G254=14,G254=15),6.09,IF(OR(G254=16,G254=17,G254=18),6.29,6.49)))))))))), IF(H254="Գ-2", IF(G254=0,3.88,IF(G254=1,4.01,IF(G254=2,4.14,IF(G254=3,4.27,IF(OR(G254=5,G254=4),4.41,IF(OR(G254=6,G254=7),4.55,IF(OR(G254=8,G254=9),4.7,IF(OR(G254=10,G254=11,G254=12),4.85,IF(OR(G254=13,G254=14,G254=15),5.01,IF(OR(G254=16,G254=17,G254=18),5.17,5.34)))))))))), IF(H254="Գ-3", IF(G254=0,3.21,IF(G254=1,3.31,IF(G254=2,3.42,IF(G254=3,3.53,IF(OR(G254=5,G254=4),3.64,IF(OR(G254=6,G254=7),3.76,IF(OR(G254=8,G254=9),3.88,IF(OR(G254=10,G254=11,G254=12),4.01,IF(OR(G254=13,G254=14,G254=15),4.13,IF(OR(G254=16,G254=17,G254=18),4.27,4.4)))))))))), IF(H254="Ա-1", IF(G254=0,2.66,IF(G254=1,2.75,IF(G254=2,2.83,IF(G254=3,2.92,IF(OR(G254=5,G254=4),3.02,IF(OR(G254=6,G254=7),3.11,IF(OR(G254=8,G254=9),3.21,IF(OR(G254=10,G254=11,G254=12),3.31,IF(OR(G254=13,G254=14,G254=15),3.42,IF(OR(G254=16,G254=17,G254=18),3.53,3.64)))))))))), IF(H254="Ա-2", IF(G254=0,2.28,IF(G254=1,2.35,IF(G254=2,2.43,IF(G254=3,2.5,IF(OR(G254=5,G254=4),2.58,IF(OR(G254=6,G254=7),2.66,IF(OR(G254=8,G254=9),2.75,IF(OR(G254=10,G254=11,G254=12),2.83,IF(OR(G254=13,G254=14,G254=15),2.92,IF(OR(G254=16,G254=17,G254=18),3.01,3.11)))))))))),IF(H254="Ա-3", IF(G254=0,1.96,IF(G254=1,2.02,IF(G254=2,2.08,IF(G254=3,2.15,IF(OR(G254=5,G254=4),2.21,IF(OR(G254=6,G254=7),2.28,IF(OR(G254=8,G254=9),2.35,IF(OR(G254=10,G254=11,G254=12),2.42,IF(OR(G254=13,G254=14,G254=15),2.5,IF(OR(G254=16,G254=17,G254=18),2.58,2.66)))))))))), IF(H254="Կ-1", IF(G254=0,1.68,IF(G254=1,1.73,IF(G254=2,1.79,IF(G254=3,1.84,IF(OR(G254=5,G254=4),1.9,IF(OR(G254=6,G254=7),1.96,IF(OR(G254=8,G254=9),2.02,IF(OR(G254=10,G254=11,G254=12),2.08,IF(OR(G254=13,G254=14,G254=15),2.14,IF(OR(G254=16,G254=17,G254=18),2.21,2.28)))))))))), IF(H254="Կ-2", IF(G254=0,1.45,IF(G254=1,1.49,IF(G254=2,1.54,IF(G254=3,1.59,IF(OR(G254=5,G254=4),1.63,IF(OR(G254=6,G254=7),1.68,IF(OR(G254=8,G254=9),1.73,IF(OR(G254=10,G254=11,G254=12),1.79,IF(OR(G254=13,G254=14,G254=15),1.84,IF(OR(G254=16,G254=17,G254=18),1.9,1.95)))))))))),IF(H254="Կ-3", IF(G254=0,1.25,IF(G254=1,1.29,IF(G254=2,1.33,IF(G254=3,1.37,IF(OR(G254=5,G254=4),1.41,IF(OR(G254=6,G254=7),1.45,IF(OR(G254=8,G254=9),1.49,IF(OR(G254=10,G254=11,G254=12),1.54,IF(OR(G254=13,G254=14,G254=15),1.58,IF(OR(G254=16,G254=17,G254=18),1.63,1.68)))))))))), "Error"))))))))))))</f>
        <v>2.2799999999999998</v>
      </c>
      <c r="J254" s="913">
        <v>83200</v>
      </c>
      <c r="K254" s="914">
        <f>+J254*I254</f>
        <v>189695.99999999997</v>
      </c>
      <c r="L254" s="915">
        <v>0</v>
      </c>
      <c r="M254" s="914">
        <f t="shared" si="221"/>
        <v>189695.99999999997</v>
      </c>
      <c r="N254" s="914">
        <f t="shared" si="222"/>
        <v>2466047.9999999995</v>
      </c>
      <c r="O254" s="580">
        <v>1</v>
      </c>
      <c r="P254" s="644">
        <f t="shared" si="223"/>
        <v>7</v>
      </c>
      <c r="Q254" s="645" t="str">
        <f>+H254</f>
        <v>Ա-3</v>
      </c>
      <c r="R254" s="643">
        <f>IF(O254&lt;1,0,IF(Q254="Բ-1",IF(P254=0,6.94,IF(P254=1,7.17,IF(P254=2,7.41,IF(P254=3,7.66,IF(OR(P254=5,P254=4),7.92,IF(OR(P254=6,P254=7),8.18,IF(OR(P254=8,P254=9),8.46,IF(OR(P254=10,P254=11,P254=12),8.74,IF(OR(P254=13,P254=14,P254=15),9.03,IF(OR(P254=16,P254=17,P254=18),9.33,9.65)))))))))),IF(Q254="Բ-2", IF(P254=0,5.71,IF(P254=1,5.89,IF(P254=2,6.09,IF(P254=3,6.29,IF(OR(P254=5,P254=4),6.5,IF(OR(P254=6,P254=7),6.72,IF(OR(P254=8,P254=9),6.94,IF(OR(P254=10,P254=11,P254=12),7.17,IF(OR(P254=13,P254=14,P254=15),7.41,IF(OR(P254=16,P254=17,P254=18),7.65,7.91)))))))))), IF(Q254="Գ-1", IF(P254=0,4.7,IF(P254=1,4.86,IF(P254=2,5.01,IF(P254=3,5.18,IF(OR(P254=5,P254=4),5.35,IF(OR(P254=6,P254=7),5.52,IF(OR(P254=8,P254=9),5.71,IF(OR(P254=10,P254=11,P254=12),5.89,IF(OR(P254=13,P254=14,P254=15),6.09,IF(OR(P254=16,P254=17,P254=18),6.29,6.49)))))))))), IF(Q254="Գ-2", IF(P254=0,3.88,IF(P254=1,4.01,IF(P254=2,4.14,IF(P254=3,4.27,IF(OR(P254=5,P254=4),4.41,IF(OR(P254=6,P254=7),4.55,IF(OR(P254=8,P254=9),4.7,IF(OR(P254=10,P254=11,P254=12),4.85,IF(OR(P254=13,P254=14,P254=15),5.01,IF(OR(P254=16,P254=17,P254=18),5.17,5.34)))))))))), IF(Q254="Գ-3", IF(P254=0,3.21,IF(P254=1,3.31,IF(P254=2,3.42,IF(P254=3,3.53,IF(OR(P254=5,P254=4),3.64,IF(OR(P254=6,P254=7),3.76,IF(OR(P254=8,P254=9),3.88,IF(OR(P254=10,P254=11,P254=12),4.01,IF(OR(P254=13,P254=14,P254=15),4.13,IF(OR(P254=16,P254=17,P254=18),4.27,4.4)))))))))), IF(Q254="Ա-1", IF(P254=0,2.66,IF(P254=1,2.75,IF(P254=2,2.83,IF(P254=3,2.92,IF(OR(P254=5,P254=4),3.02,IF(OR(P254=6,P254=7),3.11,IF(OR(P254=8,P254=9),3.21,IF(OR(P254=10,P254=11,P254=12),3.31,IF(OR(P254=13,P254=14,P254=15),3.42,IF(OR(P254=16,P254=17,P254=18),3.53,3.64)))))))))), IF(Q254="Ա-2", IF(P254=0,2.28,IF(P254=1,2.35,IF(P254=2,2.43,IF(P254=3,2.5,IF(OR(P254=5,P254=4),2.58,IF(OR(P254=6,P254=7),2.66,IF(OR(P254=8,P254=9),2.75,IF(OR(P254=10,P254=11,P254=12),2.83,IF(OR(P254=13,P254=14,P254=15),2.92,IF(OR(P254=16,P254=17,P254=18),3.01,3.11)))))))))),IF(Q254="Ա-3", IF(P254=0,1.96,IF(P254=1,2.02,IF(P254=2,2.08,IF(P254=3,2.15,IF(OR(P254=5,P254=4),2.21,IF(OR(P254=6,P254=7),2.28,IF(OR(P254=8,P254=9),2.35,IF(OR(P254=10,P254=11,P254=12),2.42,IF(OR(P254=13,P254=14,P254=15),2.5,IF(OR(P254=16,P254=17,P254=18),2.58,2.66)))))))))), IF(Q254="Կ-1", IF(P254=0,1.68,IF(P254=1,1.73,IF(P254=2,1.79,IF(P254=3,1.84,IF(OR(P254=5,P254=4),1.9,IF(OR(P254=6,P254=7),1.96,IF(OR(P254=8,P254=9),2.02,IF(OR(P254=10,P254=11,P254=12),2.08,IF(OR(P254=13,P254=14,P254=15),2.14,IF(OR(P254=16,P254=17,P254=18),2.21,2.28)))))))))), IF(Q254="Կ-2", IF(P254=0,1.45,IF(P254=1,1.49,IF(P254=2,1.54,IF(P254=3,1.59,IF(OR(P254=5,P254=4),1.63,IF(OR(P254=6,P254=7),1.68,IF(OR(P254=8,P254=9),1.73,IF(OR(P254=10,P254=11,P254=12),1.79,IF(OR(P254=13,P254=14,P254=15),1.84,IF(OR(P254=16,P254=17,P254=18),1.9,1.95)))))))))),IF(Q254="Կ-3", IF(P254=0,1.25,IF(P254=1,1.29,IF(P254=2,1.33,IF(P254=3,1.37,IF(OR(P254=5,P254=4),1.41,IF(OR(P254=6,P254=7),1.45,IF(OR(P254=8,P254=9),1.49,IF(OR(P254=10,P254=11,P254=12),1.54,IF(OR(P254=13,P254=14,P254=15),1.58,IF(OR(P254=16,P254=17,P254=18),1.63,1.68)))))))))), "Error"))))))))))))</f>
        <v>2.2799999999999998</v>
      </c>
      <c r="S254" s="776">
        <v>83200</v>
      </c>
      <c r="T254" s="776">
        <f>+S254*R254</f>
        <v>189695.99999999997</v>
      </c>
      <c r="U254" s="777">
        <f>+L254</f>
        <v>0</v>
      </c>
      <c r="V254" s="776">
        <f t="shared" si="224"/>
        <v>189695.99999999997</v>
      </c>
      <c r="W254" s="776">
        <f t="shared" si="225"/>
        <v>2466047.9999999995</v>
      </c>
      <c r="X254" s="580">
        <v>1</v>
      </c>
      <c r="Y254" s="644">
        <f>+P254+1</f>
        <v>8</v>
      </c>
      <c r="Z254" s="645" t="str">
        <f>+Q254</f>
        <v>Ա-3</v>
      </c>
      <c r="AA254" s="643">
        <f>IF(X254&lt;1,0,IF(Z254="Բ-1",IF(Y254=0,6.94,IF(Y254=1,7.17,IF(Y254=2,7.41,IF(Y254=3,7.66,IF(OR(Y254=5,Y254=4),7.92,IF(OR(Y254=6,Y254=7),8.18,IF(OR(Y254=8,Y254=9),8.46,IF(OR(Y254=10,Y254=11,Y254=12),8.74,IF(OR(Y254=13,Y254=14,Y254=15),9.03,IF(OR(Y254=16,Y254=17,Y254=18),9.33,9.65)))))))))),IF(Z254="Բ-2", IF(Y254=0,5.71,IF(Y254=1,5.89,IF(Y254=2,6.09,IF(Y254=3,6.29,IF(OR(Y254=5,Y254=4),6.5,IF(OR(Y254=6,Y254=7),6.72,IF(OR(Y254=8,Y254=9),6.94,IF(OR(Y254=10,Y254=11,Y254=12),7.17,IF(OR(Y254=13,Y254=14,Y254=15),7.41,IF(OR(Y254=16,Y254=17,Y254=18),7.65,7.91)))))))))), IF(Z254="Գ-1", IF(Y254=0,4.7,IF(Y254=1,4.86,IF(Y254=2,5.01,IF(Y254=3,5.18,IF(OR(Y254=5,Y254=4),5.35,IF(OR(Y254=6,Y254=7),5.52,IF(OR(Y254=8,Y254=9),5.71,IF(OR(Y254=10,Y254=11,Y254=12),5.89,IF(OR(Y254=13,Y254=14,Y254=15),6.09,IF(OR(Y254=16,Y254=17,Y254=18),6.29,6.49)))))))))), IF(Z254="Գ-2", IF(Y254=0,3.88,IF(Y254=1,4.01,IF(Y254=2,4.14,IF(Y254=3,4.27,IF(OR(Y254=5,Y254=4),4.41,IF(OR(Y254=6,Y254=7),4.55,IF(OR(Y254=8,Y254=9),4.7,IF(OR(Y254=10,Y254=11,Y254=12),4.85,IF(OR(Y254=13,Y254=14,Y254=15),5.01,IF(OR(Y254=16,Y254=17,Y254=18),5.17,5.34)))))))))), IF(Z254="Գ-3", IF(Y254=0,3.21,IF(Y254=1,3.31,IF(Y254=2,3.42,IF(Y254=3,3.53,IF(OR(Y254=5,Y254=4),3.64,IF(OR(Y254=6,Y254=7),3.76,IF(OR(Y254=8,Y254=9),3.88,IF(OR(Y254=10,Y254=11,Y254=12),4.01,IF(OR(Y254=13,Y254=14,Y254=15),4.13,IF(OR(Y254=16,Y254=17,Y254=18),4.27,4.4)))))))))), IF(Z254="Ա-1", IF(Y254=0,2.66,IF(Y254=1,2.75,IF(Y254=2,2.83,IF(Y254=3,2.92,IF(OR(Y254=5,Y254=4),3.02,IF(OR(Y254=6,Y254=7),3.11,IF(OR(Y254=8,Y254=9),3.21,IF(OR(Y254=10,Y254=11,Y254=12),3.31,IF(OR(Y254=13,Y254=14,Y254=15),3.42,IF(OR(Y254=16,Y254=17,Y254=18),3.53,3.64)))))))))), IF(Z254="Ա-2", IF(Y254=0,2.28,IF(Y254=1,2.35,IF(Y254=2,2.43,IF(Y254=3,2.5,IF(OR(Y254=5,Y254=4),2.58,IF(OR(Y254=6,Y254=7),2.66,IF(OR(Y254=8,Y254=9),2.75,IF(OR(Y254=10,Y254=11,Y254=12),2.83,IF(OR(Y254=13,Y254=14,Y254=15),2.92,IF(OR(Y254=16,Y254=17,Y254=18),3.01,3.11)))))))))),IF(Z254="Ա-3", IF(Y254=0,1.96,IF(Y254=1,2.02,IF(Y254=2,2.08,IF(Y254=3,2.15,IF(OR(Y254=5,Y254=4),2.21,IF(OR(Y254=6,Y254=7),2.28,IF(OR(Y254=8,Y254=9),2.35,IF(OR(Y254=10,Y254=11,Y254=12),2.42,IF(OR(Y254=13,Y254=14,Y254=15),2.5,IF(OR(Y254=16,Y254=17,Y254=18),2.58,2.66)))))))))), IF(Z254="Կ-1", IF(Y254=0,1.68,IF(Y254=1,1.73,IF(Y254=2,1.79,IF(Y254=3,1.84,IF(OR(Y254=5,Y254=4),1.9,IF(OR(Y254=6,Y254=7),1.96,IF(OR(Y254=8,Y254=9),2.02,IF(OR(Y254=10,Y254=11,Y254=12),2.08,IF(OR(Y254=13,Y254=14,Y254=15),2.14,IF(OR(Y254=16,Y254=17,Y254=18),2.21,2.28)))))))))), IF(Z254="Կ-2", IF(Y254=0,1.45,IF(Y254=1,1.49,IF(Y254=2,1.54,IF(Y254=3,1.59,IF(OR(Y254=5,Y254=4),1.63,IF(OR(Y254=6,Y254=7),1.68,IF(OR(Y254=8,Y254=9),1.73,IF(OR(Y254=10,Y254=11,Y254=12),1.79,IF(OR(Y254=13,Y254=14,Y254=15),1.84,IF(OR(Y254=16,Y254=17,Y254=18),1.9,1.95)))))))))),IF(Z254="Կ-3", IF(Y254=0,1.25,IF(Y254=1,1.29,IF(Y254=2,1.33,IF(Y254=3,1.37,IF(OR(Y254=5,Y254=4),1.41,IF(OR(Y254=6,Y254=7),1.45,IF(OR(Y254=8,Y254=9),1.49,IF(OR(Y254=10,Y254=11,Y254=12),1.54,IF(OR(Y254=13,Y254=14,Y254=15),1.58,IF(OR(Y254=16,Y254=17,Y254=18),1.63,1.68)))))))))), "Error"))))))))))))</f>
        <v>2.35</v>
      </c>
      <c r="AB254" s="776">
        <v>83200</v>
      </c>
      <c r="AC254" s="776">
        <f>+AB254*AA254</f>
        <v>195520</v>
      </c>
      <c r="AD254" s="777">
        <f>+U254</f>
        <v>0</v>
      </c>
      <c r="AE254" s="776">
        <f>+AD254+AC254</f>
        <v>195520</v>
      </c>
      <c r="AF254" s="776">
        <f t="shared" si="226"/>
        <v>2541760</v>
      </c>
      <c r="AG254" s="580">
        <v>1</v>
      </c>
      <c r="AH254" s="644">
        <f>+Y254+1</f>
        <v>9</v>
      </c>
      <c r="AI254" s="645" t="str">
        <f>+Z254</f>
        <v>Ա-3</v>
      </c>
      <c r="AJ254" s="643">
        <f>IF(AG254&lt;1,0,IF(AI254="Բ-1",IF(AH254=0,6.94,IF(AH254=1,7.17,IF(AH254=2,7.41,IF(AH254=3,7.66,IF(OR(AH254=5,AH254=4),7.92,IF(OR(AH254=6,AH254=7),8.18,IF(OR(AH254=8,AH254=9),8.46,IF(OR(AH254=10,AH254=11,AH254=12),8.74,IF(OR(AH254=13,AH254=14,AH254=15),9.03,IF(OR(AH254=16,AH254=17,AH254=18),9.33,9.65)))))))))),IF(AI254="Բ-2", IF(AH254=0,5.71,IF(AH254=1,5.89,IF(AH254=2,6.09,IF(AH254=3,6.29,IF(OR(AH254=5,AH254=4),6.5,IF(OR(AH254=6,AH254=7),6.72,IF(OR(AH254=8,AH254=9),6.94,IF(OR(AH254=10,AH254=11,AH254=12),7.17,IF(OR(AH254=13,AH254=14,AH254=15),7.41,IF(OR(AH254=16,AH254=17,AH254=18),7.65,7.91)))))))))), IF(AI254="Գ-1", IF(AH254=0,4.7,IF(AH254=1,4.86,IF(AH254=2,5.01,IF(AH254=3,5.18,IF(OR(AH254=5,AH254=4),5.35,IF(OR(AH254=6,AH254=7),5.52,IF(OR(AH254=8,AH254=9),5.71,IF(OR(AH254=10,AH254=11,AH254=12),5.89,IF(OR(AH254=13,AH254=14,AH254=15),6.09,IF(OR(AH254=16,AH254=17,AH254=18),6.29,6.49)))))))))), IF(AI254="Գ-2", IF(AH254=0,3.88,IF(AH254=1,4.01,IF(AH254=2,4.14,IF(AH254=3,4.27,IF(OR(AH254=5,AH254=4),4.41,IF(OR(AH254=6,AH254=7),4.55,IF(OR(AH254=8,AH254=9),4.7,IF(OR(AH254=10,AH254=11,AH254=12),4.85,IF(OR(AH254=13,AH254=14,AH254=15),5.01,IF(OR(AH254=16,AH254=17,AH254=18),5.17,5.34)))))))))), IF(AI254="Գ-3", IF(AH254=0,3.21,IF(AH254=1,3.31,IF(AH254=2,3.42,IF(AH254=3,3.53,IF(OR(AH254=5,AH254=4),3.64,IF(OR(AH254=6,AH254=7),3.76,IF(OR(AH254=8,AH254=9),3.88,IF(OR(AH254=10,AH254=11,AH254=12),4.01,IF(OR(AH254=13,AH254=14,AH254=15),4.13,IF(OR(AH254=16,AH254=17,AH254=18),4.27,4.4)))))))))), IF(AI254="Ա-1", IF(AH254=0,2.66,IF(AH254=1,2.75,IF(AH254=2,2.83,IF(AH254=3,2.92,IF(OR(AH254=5,AH254=4),3.02,IF(OR(AH254=6,AH254=7),3.11,IF(OR(AH254=8,AH254=9),3.21,IF(OR(AH254=10,AH254=11,AH254=12),3.31,IF(OR(AH254=13,AH254=14,AH254=15),3.42,IF(OR(AH254=16,AH254=17,AH254=18),3.53,3.64)))))))))), IF(AI254="Ա-2", IF(AH254=0,2.28,IF(AH254=1,2.35,IF(AH254=2,2.43,IF(AH254=3,2.5,IF(OR(AH254=5,AH254=4),2.58,IF(OR(AH254=6,AH254=7),2.66,IF(OR(AH254=8,AH254=9),2.75,IF(OR(AH254=10,AH254=11,AH254=12),2.83,IF(OR(AH254=13,AH254=14,AH254=15),2.92,IF(OR(AH254=16,AH254=17,AH254=18),3.01,3.11)))))))))),IF(AI254="Ա-3", IF(AH254=0,1.96,IF(AH254=1,2.02,IF(AH254=2,2.08,IF(AH254=3,2.15,IF(OR(AH254=5,AH254=4),2.21,IF(OR(AH254=6,AH254=7),2.28,IF(OR(AH254=8,AH254=9),2.35,IF(OR(AH254=10,AH254=11,AH254=12),2.42,IF(OR(AH254=13,AH254=14,AH254=15),2.5,IF(OR(AH254=16,AH254=17,AH254=18),2.58,2.66)))))))))), IF(AI254="Կ-1", IF(AH254=0,1.68,IF(AH254=1,1.73,IF(AH254=2,1.79,IF(AH254=3,1.84,IF(OR(AH254=5,AH254=4),1.9,IF(OR(AH254=6,AH254=7),1.96,IF(OR(AH254=8,AH254=9),2.02,IF(OR(AH254=10,AH254=11,AH254=12),2.08,IF(OR(AH254=13,AH254=14,AH254=15),2.14,IF(OR(AH254=16,AH254=17,AH254=18),2.21,2.28)))))))))), IF(AI254="Կ-2", IF(AH254=0,1.45,IF(AH254=1,1.49,IF(AH254=2,1.54,IF(AH254=3,1.59,IF(OR(AH254=5,AH254=4),1.63,IF(OR(AH254=6,AH254=7),1.68,IF(OR(AH254=8,AH254=9),1.73,IF(OR(AH254=10,AH254=11,AH254=12),1.79,IF(OR(AH254=13,AH254=14,AH254=15),1.84,IF(OR(AH254=16,AH254=17,AH254=18),1.9,1.95)))))))))),IF(AI254="Կ-3", IF(AH254=0,1.25,IF(AH254=1,1.29,IF(AH254=2,1.33,IF(AH254=3,1.37,IF(OR(AH254=5,AH254=4),1.41,IF(OR(AH254=6,AH254=7),1.45,IF(OR(AH254=8,AH254=9),1.49,IF(OR(AH254=10,AH254=11,AH254=12),1.54,IF(OR(AH254=13,AH254=14,AH254=15),1.58,IF(OR(AH254=16,AH254=17,AH254=18),1.63,1.68)))))))))), "Error"))))))))))))</f>
        <v>2.35</v>
      </c>
      <c r="AK254" s="776">
        <v>83200</v>
      </c>
      <c r="AL254" s="776">
        <f>+AK254*AJ254</f>
        <v>195520</v>
      </c>
      <c r="AM254" s="777">
        <f>+AD254</f>
        <v>0</v>
      </c>
      <c r="AN254" s="776">
        <f t="shared" si="227"/>
        <v>195520</v>
      </c>
      <c r="AO254" s="776">
        <f t="shared" si="228"/>
        <v>2541760</v>
      </c>
    </row>
    <row r="255" spans="1:41" s="760" customFormat="1" ht="14.25">
      <c r="A255" s="853">
        <v>213</v>
      </c>
      <c r="B255" s="903" t="s">
        <v>1268</v>
      </c>
      <c r="C255" s="904" t="s">
        <v>1960</v>
      </c>
      <c r="D255" s="904" t="s">
        <v>2283</v>
      </c>
      <c r="E255" s="903" t="s">
        <v>1238</v>
      </c>
      <c r="F255" s="853">
        <v>1</v>
      </c>
      <c r="G255" s="911">
        <v>6</v>
      </c>
      <c r="H255" s="915" t="s">
        <v>86</v>
      </c>
      <c r="I255" s="912">
        <f t="shared" si="147"/>
        <v>1.96</v>
      </c>
      <c r="J255" s="913">
        <v>83200</v>
      </c>
      <c r="K255" s="914">
        <f t="shared" si="162"/>
        <v>163072</v>
      </c>
      <c r="L255" s="915">
        <v>0</v>
      </c>
      <c r="M255" s="914">
        <f t="shared" si="221"/>
        <v>163072</v>
      </c>
      <c r="N255" s="914">
        <f t="shared" si="222"/>
        <v>2119936</v>
      </c>
      <c r="O255" s="580">
        <v>1</v>
      </c>
      <c r="P255" s="644">
        <f t="shared" si="223"/>
        <v>7</v>
      </c>
      <c r="Q255" s="645" t="str">
        <f t="shared" si="148"/>
        <v>Կ-1</v>
      </c>
      <c r="R255" s="643">
        <f t="shared" si="149"/>
        <v>1.96</v>
      </c>
      <c r="S255" s="776">
        <v>83200</v>
      </c>
      <c r="T255" s="776">
        <f t="shared" si="150"/>
        <v>163072</v>
      </c>
      <c r="U255" s="777">
        <f t="shared" si="151"/>
        <v>0</v>
      </c>
      <c r="V255" s="776">
        <f t="shared" si="224"/>
        <v>163072</v>
      </c>
      <c r="W255" s="776">
        <f t="shared" si="225"/>
        <v>2119936</v>
      </c>
      <c r="X255" s="580">
        <v>1</v>
      </c>
      <c r="Y255" s="644">
        <f t="shared" si="152"/>
        <v>8</v>
      </c>
      <c r="Z255" s="645" t="str">
        <f t="shared" si="153"/>
        <v>Կ-1</v>
      </c>
      <c r="AA255" s="643">
        <f t="shared" si="154"/>
        <v>2.02</v>
      </c>
      <c r="AB255" s="776">
        <v>83200</v>
      </c>
      <c r="AC255" s="776">
        <f t="shared" si="155"/>
        <v>168064</v>
      </c>
      <c r="AD255" s="777">
        <f t="shared" si="156"/>
        <v>0</v>
      </c>
      <c r="AE255" s="776">
        <f t="shared" si="229"/>
        <v>168064</v>
      </c>
      <c r="AF255" s="776">
        <f t="shared" si="226"/>
        <v>2184832</v>
      </c>
      <c r="AG255" s="580">
        <v>1</v>
      </c>
      <c r="AH255" s="644">
        <f t="shared" si="157"/>
        <v>9</v>
      </c>
      <c r="AI255" s="645" t="str">
        <f t="shared" si="158"/>
        <v>Կ-1</v>
      </c>
      <c r="AJ255" s="643">
        <f t="shared" si="159"/>
        <v>2.02</v>
      </c>
      <c r="AK255" s="776">
        <v>83200</v>
      </c>
      <c r="AL255" s="776">
        <f t="shared" si="160"/>
        <v>168064</v>
      </c>
      <c r="AM255" s="777">
        <f t="shared" si="161"/>
        <v>0</v>
      </c>
      <c r="AN255" s="776">
        <f t="shared" si="227"/>
        <v>168064</v>
      </c>
      <c r="AO255" s="776">
        <f t="shared" si="228"/>
        <v>2184832</v>
      </c>
    </row>
    <row r="256" spans="1:41" s="760" customFormat="1" ht="14.25">
      <c r="A256" s="853">
        <v>214</v>
      </c>
      <c r="B256" s="903" t="s">
        <v>3304</v>
      </c>
      <c r="C256" s="904" t="s">
        <v>1961</v>
      </c>
      <c r="D256" s="904" t="s">
        <v>2300</v>
      </c>
      <c r="E256" s="903" t="s">
        <v>1238</v>
      </c>
      <c r="F256" s="853">
        <v>1</v>
      </c>
      <c r="G256" s="911">
        <v>2</v>
      </c>
      <c r="H256" s="915" t="s">
        <v>86</v>
      </c>
      <c r="I256" s="912">
        <f t="shared" si="147"/>
        <v>1.79</v>
      </c>
      <c r="J256" s="913">
        <v>83200</v>
      </c>
      <c r="K256" s="914">
        <f t="shared" si="162"/>
        <v>148928</v>
      </c>
      <c r="L256" s="915"/>
      <c r="M256" s="914">
        <f t="shared" si="221"/>
        <v>148928</v>
      </c>
      <c r="N256" s="914">
        <f t="shared" si="222"/>
        <v>1936064</v>
      </c>
      <c r="O256" s="580">
        <v>1</v>
      </c>
      <c r="P256" s="644">
        <f t="shared" si="223"/>
        <v>3</v>
      </c>
      <c r="Q256" s="645" t="str">
        <f t="shared" si="148"/>
        <v>Կ-1</v>
      </c>
      <c r="R256" s="643">
        <f t="shared" si="149"/>
        <v>1.84</v>
      </c>
      <c r="S256" s="776">
        <v>83200</v>
      </c>
      <c r="T256" s="776">
        <f t="shared" si="150"/>
        <v>153088</v>
      </c>
      <c r="U256" s="777">
        <f t="shared" si="151"/>
        <v>0</v>
      </c>
      <c r="V256" s="776">
        <f t="shared" si="224"/>
        <v>153088</v>
      </c>
      <c r="W256" s="776">
        <f t="shared" si="225"/>
        <v>1990144</v>
      </c>
      <c r="X256" s="580">
        <v>1</v>
      </c>
      <c r="Y256" s="644">
        <f t="shared" si="152"/>
        <v>4</v>
      </c>
      <c r="Z256" s="645" t="str">
        <f t="shared" si="153"/>
        <v>Կ-1</v>
      </c>
      <c r="AA256" s="643">
        <f t="shared" si="154"/>
        <v>1.9</v>
      </c>
      <c r="AB256" s="776">
        <v>83200</v>
      </c>
      <c r="AC256" s="776">
        <f t="shared" si="155"/>
        <v>158080</v>
      </c>
      <c r="AD256" s="777">
        <f t="shared" si="156"/>
        <v>0</v>
      </c>
      <c r="AE256" s="776">
        <f t="shared" si="229"/>
        <v>158080</v>
      </c>
      <c r="AF256" s="776">
        <f t="shared" si="226"/>
        <v>2055040</v>
      </c>
      <c r="AG256" s="580">
        <v>1</v>
      </c>
      <c r="AH256" s="644">
        <f t="shared" si="157"/>
        <v>5</v>
      </c>
      <c r="AI256" s="645" t="str">
        <f t="shared" si="158"/>
        <v>Կ-1</v>
      </c>
      <c r="AJ256" s="643">
        <f t="shared" si="159"/>
        <v>1.9</v>
      </c>
      <c r="AK256" s="776">
        <v>83200</v>
      </c>
      <c r="AL256" s="776">
        <f t="shared" si="160"/>
        <v>158080</v>
      </c>
      <c r="AM256" s="777">
        <f t="shared" si="161"/>
        <v>0</v>
      </c>
      <c r="AN256" s="776">
        <f t="shared" si="227"/>
        <v>158080</v>
      </c>
      <c r="AO256" s="776">
        <f t="shared" si="228"/>
        <v>2055040</v>
      </c>
    </row>
    <row r="257" spans="1:41" s="760" customFormat="1" ht="14.25">
      <c r="A257" s="853">
        <v>215</v>
      </c>
      <c r="B257" s="903" t="s">
        <v>1926</v>
      </c>
      <c r="C257" s="904" t="s">
        <v>1960</v>
      </c>
      <c r="D257" s="904" t="s">
        <v>2288</v>
      </c>
      <c r="E257" s="903" t="s">
        <v>1238</v>
      </c>
      <c r="F257" s="853">
        <v>1</v>
      </c>
      <c r="G257" s="911">
        <v>9</v>
      </c>
      <c r="H257" s="915" t="s">
        <v>86</v>
      </c>
      <c r="I257" s="912">
        <f t="shared" si="147"/>
        <v>2.02</v>
      </c>
      <c r="J257" s="913">
        <v>83200</v>
      </c>
      <c r="K257" s="914">
        <f t="shared" si="162"/>
        <v>168064</v>
      </c>
      <c r="L257" s="915"/>
      <c r="M257" s="914">
        <f t="shared" si="221"/>
        <v>168064</v>
      </c>
      <c r="N257" s="914">
        <f t="shared" si="222"/>
        <v>2184832</v>
      </c>
      <c r="O257" s="580">
        <v>1</v>
      </c>
      <c r="P257" s="644">
        <f t="shared" si="223"/>
        <v>10</v>
      </c>
      <c r="Q257" s="645" t="str">
        <f t="shared" si="148"/>
        <v>Կ-1</v>
      </c>
      <c r="R257" s="643">
        <f t="shared" si="149"/>
        <v>2.08</v>
      </c>
      <c r="S257" s="776">
        <v>83200</v>
      </c>
      <c r="T257" s="776">
        <f t="shared" si="150"/>
        <v>173056</v>
      </c>
      <c r="U257" s="777">
        <f t="shared" si="151"/>
        <v>0</v>
      </c>
      <c r="V257" s="776">
        <f t="shared" si="224"/>
        <v>173056</v>
      </c>
      <c r="W257" s="776">
        <f t="shared" si="225"/>
        <v>2249728</v>
      </c>
      <c r="X257" s="580">
        <v>1</v>
      </c>
      <c r="Y257" s="644">
        <f t="shared" si="152"/>
        <v>11</v>
      </c>
      <c r="Z257" s="645" t="str">
        <f t="shared" si="153"/>
        <v>Կ-1</v>
      </c>
      <c r="AA257" s="643">
        <f t="shared" si="154"/>
        <v>2.08</v>
      </c>
      <c r="AB257" s="776">
        <v>83200</v>
      </c>
      <c r="AC257" s="776">
        <f t="shared" si="155"/>
        <v>173056</v>
      </c>
      <c r="AD257" s="777">
        <f t="shared" si="156"/>
        <v>0</v>
      </c>
      <c r="AE257" s="776">
        <f t="shared" si="229"/>
        <v>173056</v>
      </c>
      <c r="AF257" s="776">
        <f t="shared" si="226"/>
        <v>2249728</v>
      </c>
      <c r="AG257" s="580">
        <v>1</v>
      </c>
      <c r="AH257" s="644">
        <f t="shared" si="157"/>
        <v>12</v>
      </c>
      <c r="AI257" s="645" t="str">
        <f t="shared" si="158"/>
        <v>Կ-1</v>
      </c>
      <c r="AJ257" s="643">
        <f t="shared" si="159"/>
        <v>2.08</v>
      </c>
      <c r="AK257" s="776">
        <v>83200</v>
      </c>
      <c r="AL257" s="776">
        <f t="shared" si="160"/>
        <v>173056</v>
      </c>
      <c r="AM257" s="777">
        <f t="shared" si="161"/>
        <v>0</v>
      </c>
      <c r="AN257" s="776">
        <f t="shared" si="227"/>
        <v>173056</v>
      </c>
      <c r="AO257" s="776">
        <f t="shared" si="228"/>
        <v>2249728</v>
      </c>
    </row>
    <row r="258" spans="1:41" s="760" customFormat="1" ht="14.25">
      <c r="A258" s="853">
        <v>216</v>
      </c>
      <c r="B258" s="903" t="s">
        <v>2326</v>
      </c>
      <c r="C258" s="904" t="s">
        <v>1961</v>
      </c>
      <c r="D258" s="904" t="s">
        <v>2366</v>
      </c>
      <c r="E258" s="903" t="s">
        <v>1238</v>
      </c>
      <c r="F258" s="853">
        <v>1</v>
      </c>
      <c r="G258" s="911">
        <v>3</v>
      </c>
      <c r="H258" s="915" t="s">
        <v>86</v>
      </c>
      <c r="I258" s="912">
        <f t="shared" si="147"/>
        <v>1.84</v>
      </c>
      <c r="J258" s="913">
        <v>83200</v>
      </c>
      <c r="K258" s="914">
        <f t="shared" si="162"/>
        <v>153088</v>
      </c>
      <c r="L258" s="915"/>
      <c r="M258" s="914">
        <f t="shared" si="221"/>
        <v>153088</v>
      </c>
      <c r="N258" s="914">
        <f t="shared" si="222"/>
        <v>1990144</v>
      </c>
      <c r="O258" s="580">
        <v>1</v>
      </c>
      <c r="P258" s="644">
        <f t="shared" si="223"/>
        <v>4</v>
      </c>
      <c r="Q258" s="645" t="str">
        <f t="shared" si="148"/>
        <v>Կ-1</v>
      </c>
      <c r="R258" s="643">
        <f t="shared" si="149"/>
        <v>1.9</v>
      </c>
      <c r="S258" s="776">
        <v>83200</v>
      </c>
      <c r="T258" s="776">
        <f t="shared" si="150"/>
        <v>158080</v>
      </c>
      <c r="U258" s="777">
        <f t="shared" si="151"/>
        <v>0</v>
      </c>
      <c r="V258" s="776">
        <f t="shared" si="224"/>
        <v>158080</v>
      </c>
      <c r="W258" s="776">
        <f t="shared" si="225"/>
        <v>2055040</v>
      </c>
      <c r="X258" s="580">
        <v>1</v>
      </c>
      <c r="Y258" s="644">
        <f t="shared" si="152"/>
        <v>5</v>
      </c>
      <c r="Z258" s="645" t="str">
        <f t="shared" si="153"/>
        <v>Կ-1</v>
      </c>
      <c r="AA258" s="643">
        <f t="shared" si="154"/>
        <v>1.9</v>
      </c>
      <c r="AB258" s="776">
        <v>83200</v>
      </c>
      <c r="AC258" s="776">
        <f t="shared" si="155"/>
        <v>158080</v>
      </c>
      <c r="AD258" s="777">
        <f t="shared" si="156"/>
        <v>0</v>
      </c>
      <c r="AE258" s="776">
        <f t="shared" si="229"/>
        <v>158080</v>
      </c>
      <c r="AF258" s="776">
        <f t="shared" si="226"/>
        <v>2055040</v>
      </c>
      <c r="AG258" s="580">
        <v>1</v>
      </c>
      <c r="AH258" s="644">
        <f t="shared" si="157"/>
        <v>6</v>
      </c>
      <c r="AI258" s="645" t="str">
        <f t="shared" si="158"/>
        <v>Կ-1</v>
      </c>
      <c r="AJ258" s="643">
        <f t="shared" si="159"/>
        <v>1.96</v>
      </c>
      <c r="AK258" s="776">
        <v>83200</v>
      </c>
      <c r="AL258" s="776">
        <f t="shared" si="160"/>
        <v>163072</v>
      </c>
      <c r="AM258" s="777">
        <f t="shared" si="161"/>
        <v>0</v>
      </c>
      <c r="AN258" s="776">
        <f t="shared" si="227"/>
        <v>163072</v>
      </c>
      <c r="AO258" s="776">
        <f t="shared" si="228"/>
        <v>2119936</v>
      </c>
    </row>
    <row r="259" spans="1:41" s="760" customFormat="1" ht="14.25">
      <c r="A259" s="853">
        <v>217</v>
      </c>
      <c r="B259" s="903" t="s">
        <v>2771</v>
      </c>
      <c r="C259" s="904" t="s">
        <v>1960</v>
      </c>
      <c r="D259" s="904" t="s">
        <v>2772</v>
      </c>
      <c r="E259" s="903" t="s">
        <v>1238</v>
      </c>
      <c r="F259" s="853">
        <v>1</v>
      </c>
      <c r="G259" s="911">
        <v>2</v>
      </c>
      <c r="H259" s="915" t="s">
        <v>86</v>
      </c>
      <c r="I259" s="912">
        <f t="shared" si="147"/>
        <v>1.79</v>
      </c>
      <c r="J259" s="913">
        <v>83200</v>
      </c>
      <c r="K259" s="914">
        <f t="shared" si="162"/>
        <v>148928</v>
      </c>
      <c r="L259" s="915"/>
      <c r="M259" s="914">
        <f t="shared" si="221"/>
        <v>148928</v>
      </c>
      <c r="N259" s="914">
        <f t="shared" si="222"/>
        <v>1936064</v>
      </c>
      <c r="O259" s="580">
        <v>1</v>
      </c>
      <c r="P259" s="644">
        <f t="shared" si="223"/>
        <v>3</v>
      </c>
      <c r="Q259" s="645" t="str">
        <f t="shared" si="148"/>
        <v>Կ-1</v>
      </c>
      <c r="R259" s="643">
        <f t="shared" si="149"/>
        <v>1.84</v>
      </c>
      <c r="S259" s="776">
        <v>83200</v>
      </c>
      <c r="T259" s="776">
        <f t="shared" si="150"/>
        <v>153088</v>
      </c>
      <c r="U259" s="777">
        <f t="shared" si="151"/>
        <v>0</v>
      </c>
      <c r="V259" s="776">
        <f t="shared" si="224"/>
        <v>153088</v>
      </c>
      <c r="W259" s="776">
        <f t="shared" si="225"/>
        <v>1990144</v>
      </c>
      <c r="X259" s="580">
        <v>1</v>
      </c>
      <c r="Y259" s="644">
        <f t="shared" si="152"/>
        <v>4</v>
      </c>
      <c r="Z259" s="645" t="str">
        <f t="shared" si="153"/>
        <v>Կ-1</v>
      </c>
      <c r="AA259" s="643">
        <f t="shared" si="154"/>
        <v>1.9</v>
      </c>
      <c r="AB259" s="776">
        <v>83200</v>
      </c>
      <c r="AC259" s="776">
        <f t="shared" si="155"/>
        <v>158080</v>
      </c>
      <c r="AD259" s="777">
        <f t="shared" si="156"/>
        <v>0</v>
      </c>
      <c r="AE259" s="776">
        <f t="shared" si="229"/>
        <v>158080</v>
      </c>
      <c r="AF259" s="776">
        <f t="shared" si="226"/>
        <v>2055040</v>
      </c>
      <c r="AG259" s="580">
        <v>1</v>
      </c>
      <c r="AH259" s="644">
        <f t="shared" si="157"/>
        <v>5</v>
      </c>
      <c r="AI259" s="645" t="str">
        <f t="shared" si="158"/>
        <v>Կ-1</v>
      </c>
      <c r="AJ259" s="643">
        <f t="shared" si="159"/>
        <v>1.9</v>
      </c>
      <c r="AK259" s="776">
        <v>83200</v>
      </c>
      <c r="AL259" s="776">
        <f t="shared" si="160"/>
        <v>158080</v>
      </c>
      <c r="AM259" s="777">
        <f t="shared" si="161"/>
        <v>0</v>
      </c>
      <c r="AN259" s="776">
        <f t="shared" si="227"/>
        <v>158080</v>
      </c>
      <c r="AO259" s="776">
        <f t="shared" si="228"/>
        <v>2055040</v>
      </c>
    </row>
    <row r="260" spans="1:41" s="760" customFormat="1" ht="14.25">
      <c r="A260" s="853">
        <v>218</v>
      </c>
      <c r="B260" s="903" t="s">
        <v>1927</v>
      </c>
      <c r="C260" s="904" t="s">
        <v>1961</v>
      </c>
      <c r="D260" s="904" t="s">
        <v>2297</v>
      </c>
      <c r="E260" s="903" t="s">
        <v>1238</v>
      </c>
      <c r="F260" s="853">
        <v>1</v>
      </c>
      <c r="G260" s="911">
        <v>6</v>
      </c>
      <c r="H260" s="915" t="s">
        <v>86</v>
      </c>
      <c r="I260" s="912">
        <f t="shared" si="147"/>
        <v>1.96</v>
      </c>
      <c r="J260" s="913">
        <v>83200</v>
      </c>
      <c r="K260" s="914">
        <f t="shared" si="162"/>
        <v>163072</v>
      </c>
      <c r="L260" s="915"/>
      <c r="M260" s="914">
        <f t="shared" si="221"/>
        <v>163072</v>
      </c>
      <c r="N260" s="914">
        <f t="shared" si="222"/>
        <v>2119936</v>
      </c>
      <c r="O260" s="580">
        <v>1</v>
      </c>
      <c r="P260" s="644">
        <f t="shared" si="223"/>
        <v>7</v>
      </c>
      <c r="Q260" s="645" t="str">
        <f t="shared" si="148"/>
        <v>Կ-1</v>
      </c>
      <c r="R260" s="643">
        <f t="shared" si="149"/>
        <v>1.96</v>
      </c>
      <c r="S260" s="776">
        <v>83200</v>
      </c>
      <c r="T260" s="776">
        <f t="shared" si="150"/>
        <v>163072</v>
      </c>
      <c r="U260" s="777">
        <f t="shared" si="151"/>
        <v>0</v>
      </c>
      <c r="V260" s="776">
        <f t="shared" si="224"/>
        <v>163072</v>
      </c>
      <c r="W260" s="776">
        <f t="shared" si="225"/>
        <v>2119936</v>
      </c>
      <c r="X260" s="580">
        <v>1</v>
      </c>
      <c r="Y260" s="644">
        <f t="shared" si="152"/>
        <v>8</v>
      </c>
      <c r="Z260" s="645" t="str">
        <f t="shared" si="153"/>
        <v>Կ-1</v>
      </c>
      <c r="AA260" s="643">
        <f t="shared" si="154"/>
        <v>2.02</v>
      </c>
      <c r="AB260" s="776">
        <v>83200</v>
      </c>
      <c r="AC260" s="776">
        <f t="shared" si="155"/>
        <v>168064</v>
      </c>
      <c r="AD260" s="777">
        <f t="shared" si="156"/>
        <v>0</v>
      </c>
      <c r="AE260" s="776">
        <f t="shared" si="229"/>
        <v>168064</v>
      </c>
      <c r="AF260" s="776">
        <f t="shared" si="226"/>
        <v>2184832</v>
      </c>
      <c r="AG260" s="580">
        <v>1</v>
      </c>
      <c r="AH260" s="644">
        <f t="shared" si="157"/>
        <v>9</v>
      </c>
      <c r="AI260" s="645" t="str">
        <f t="shared" si="158"/>
        <v>Կ-1</v>
      </c>
      <c r="AJ260" s="643">
        <f t="shared" si="159"/>
        <v>2.02</v>
      </c>
      <c r="AK260" s="776">
        <v>83200</v>
      </c>
      <c r="AL260" s="776">
        <f t="shared" si="160"/>
        <v>168064</v>
      </c>
      <c r="AM260" s="777">
        <f t="shared" si="161"/>
        <v>0</v>
      </c>
      <c r="AN260" s="776">
        <f t="shared" si="227"/>
        <v>168064</v>
      </c>
      <c r="AO260" s="776">
        <f t="shared" si="228"/>
        <v>2184832</v>
      </c>
    </row>
    <row r="261" spans="1:41" s="760" customFormat="1" ht="14.25">
      <c r="A261" s="853">
        <v>219</v>
      </c>
      <c r="B261" s="903" t="s">
        <v>2773</v>
      </c>
      <c r="C261" s="904" t="s">
        <v>1960</v>
      </c>
      <c r="D261" s="904" t="s">
        <v>2300</v>
      </c>
      <c r="E261" s="903" t="s">
        <v>1238</v>
      </c>
      <c r="F261" s="853">
        <v>1</v>
      </c>
      <c r="G261" s="911">
        <v>2</v>
      </c>
      <c r="H261" s="915" t="s">
        <v>86</v>
      </c>
      <c r="I261" s="912">
        <f t="shared" si="147"/>
        <v>1.79</v>
      </c>
      <c r="J261" s="913">
        <v>83200</v>
      </c>
      <c r="K261" s="914">
        <f t="shared" si="162"/>
        <v>148928</v>
      </c>
      <c r="L261" s="915"/>
      <c r="M261" s="914">
        <f t="shared" si="221"/>
        <v>148928</v>
      </c>
      <c r="N261" s="914">
        <f t="shared" si="222"/>
        <v>1936064</v>
      </c>
      <c r="O261" s="580">
        <v>1</v>
      </c>
      <c r="P261" s="644">
        <f t="shared" si="223"/>
        <v>3</v>
      </c>
      <c r="Q261" s="645" t="str">
        <f t="shared" si="148"/>
        <v>Կ-1</v>
      </c>
      <c r="R261" s="643">
        <f t="shared" si="149"/>
        <v>1.84</v>
      </c>
      <c r="S261" s="776">
        <v>83200</v>
      </c>
      <c r="T261" s="776">
        <f t="shared" si="150"/>
        <v>153088</v>
      </c>
      <c r="U261" s="777">
        <f t="shared" si="151"/>
        <v>0</v>
      </c>
      <c r="V261" s="776">
        <f t="shared" si="224"/>
        <v>153088</v>
      </c>
      <c r="W261" s="776">
        <f t="shared" si="225"/>
        <v>1990144</v>
      </c>
      <c r="X261" s="580">
        <v>1</v>
      </c>
      <c r="Y261" s="644">
        <f t="shared" si="152"/>
        <v>4</v>
      </c>
      <c r="Z261" s="645" t="str">
        <f t="shared" si="153"/>
        <v>Կ-1</v>
      </c>
      <c r="AA261" s="643">
        <f t="shared" si="154"/>
        <v>1.9</v>
      </c>
      <c r="AB261" s="776">
        <v>83200</v>
      </c>
      <c r="AC261" s="776">
        <f t="shared" si="155"/>
        <v>158080</v>
      </c>
      <c r="AD261" s="777">
        <f t="shared" si="156"/>
        <v>0</v>
      </c>
      <c r="AE261" s="776">
        <f t="shared" si="229"/>
        <v>158080</v>
      </c>
      <c r="AF261" s="776">
        <f t="shared" si="226"/>
        <v>2055040</v>
      </c>
      <c r="AG261" s="580">
        <v>1</v>
      </c>
      <c r="AH261" s="644">
        <f t="shared" si="157"/>
        <v>5</v>
      </c>
      <c r="AI261" s="645" t="str">
        <f t="shared" si="158"/>
        <v>Կ-1</v>
      </c>
      <c r="AJ261" s="643">
        <f t="shared" si="159"/>
        <v>1.9</v>
      </c>
      <c r="AK261" s="776">
        <v>83200</v>
      </c>
      <c r="AL261" s="776">
        <f t="shared" si="160"/>
        <v>158080</v>
      </c>
      <c r="AM261" s="777">
        <f t="shared" si="161"/>
        <v>0</v>
      </c>
      <c r="AN261" s="776">
        <f t="shared" si="227"/>
        <v>158080</v>
      </c>
      <c r="AO261" s="776">
        <f t="shared" si="228"/>
        <v>2055040</v>
      </c>
    </row>
    <row r="262" spans="1:41" s="760" customFormat="1" ht="14.25">
      <c r="A262" s="853">
        <v>220</v>
      </c>
      <c r="B262" s="903" t="s">
        <v>3305</v>
      </c>
      <c r="C262" s="904" t="s">
        <v>1961</v>
      </c>
      <c r="D262" s="904" t="s">
        <v>2306</v>
      </c>
      <c r="E262" s="903" t="s">
        <v>1238</v>
      </c>
      <c r="F262" s="853">
        <v>1</v>
      </c>
      <c r="G262" s="911">
        <v>1</v>
      </c>
      <c r="H262" s="915" t="s">
        <v>86</v>
      </c>
      <c r="I262" s="912">
        <f t="shared" si="147"/>
        <v>1.73</v>
      </c>
      <c r="J262" s="913">
        <v>83200</v>
      </c>
      <c r="K262" s="914">
        <f t="shared" si="162"/>
        <v>143936</v>
      </c>
      <c r="L262" s="915"/>
      <c r="M262" s="914">
        <f t="shared" si="221"/>
        <v>143936</v>
      </c>
      <c r="N262" s="914">
        <f t="shared" si="222"/>
        <v>1871168</v>
      </c>
      <c r="O262" s="580">
        <v>1</v>
      </c>
      <c r="P262" s="644">
        <f t="shared" si="223"/>
        <v>2</v>
      </c>
      <c r="Q262" s="645" t="str">
        <f t="shared" ref="Q262:Q343" si="230">+H262</f>
        <v>Կ-1</v>
      </c>
      <c r="R262" s="643">
        <f t="shared" ref="R262:R343" si="231">IF(O262&lt;1,0,IF(Q262="Բ-1",IF(P262=0,6.94,IF(P262=1,7.17,IF(P262=2,7.41,IF(P262=3,7.66,IF(OR(P262=5,P262=4),7.92,IF(OR(P262=6,P262=7),8.18,IF(OR(P262=8,P262=9),8.46,IF(OR(P262=10,P262=11,P262=12),8.74,IF(OR(P262=13,P262=14,P262=15),9.03,IF(OR(P262=16,P262=17,P262=18),9.33,9.65)))))))))),IF(Q262="Բ-2", IF(P262=0,5.71,IF(P262=1,5.89,IF(P262=2,6.09,IF(P262=3,6.29,IF(OR(P262=5,P262=4),6.5,IF(OR(P262=6,P262=7),6.72,IF(OR(P262=8,P262=9),6.94,IF(OR(P262=10,P262=11,P262=12),7.17,IF(OR(P262=13,P262=14,P262=15),7.41,IF(OR(P262=16,P262=17,P262=18),7.65,7.91)))))))))), IF(Q262="Գ-1", IF(P262=0,4.7,IF(P262=1,4.86,IF(P262=2,5.01,IF(P262=3,5.18,IF(OR(P262=5,P262=4),5.35,IF(OR(P262=6,P262=7),5.52,IF(OR(P262=8,P262=9),5.71,IF(OR(P262=10,P262=11,P262=12),5.89,IF(OR(P262=13,P262=14,P262=15),6.09,IF(OR(P262=16,P262=17,P262=18),6.29,6.49)))))))))), IF(Q262="Գ-2", IF(P262=0,3.88,IF(P262=1,4.01,IF(P262=2,4.14,IF(P262=3,4.27,IF(OR(P262=5,P262=4),4.41,IF(OR(P262=6,P262=7),4.55,IF(OR(P262=8,P262=9),4.7,IF(OR(P262=10,P262=11,P262=12),4.85,IF(OR(P262=13,P262=14,P262=15),5.01,IF(OR(P262=16,P262=17,P262=18),5.17,5.34)))))))))), IF(Q262="Գ-3", IF(P262=0,3.21,IF(P262=1,3.31,IF(P262=2,3.42,IF(P262=3,3.53,IF(OR(P262=5,P262=4),3.64,IF(OR(P262=6,P262=7),3.76,IF(OR(P262=8,P262=9),3.88,IF(OR(P262=10,P262=11,P262=12),4.01,IF(OR(P262=13,P262=14,P262=15),4.13,IF(OR(P262=16,P262=17,P262=18),4.27,4.4)))))))))), IF(Q262="Ա-1", IF(P262=0,2.66,IF(P262=1,2.75,IF(P262=2,2.83,IF(P262=3,2.92,IF(OR(P262=5,P262=4),3.02,IF(OR(P262=6,P262=7),3.11,IF(OR(P262=8,P262=9),3.21,IF(OR(P262=10,P262=11,P262=12),3.31,IF(OR(P262=13,P262=14,P262=15),3.42,IF(OR(P262=16,P262=17,P262=18),3.53,3.64)))))))))), IF(Q262="Ա-2", IF(P262=0,2.28,IF(P262=1,2.35,IF(P262=2,2.43,IF(P262=3,2.5,IF(OR(P262=5,P262=4),2.58,IF(OR(P262=6,P262=7),2.66,IF(OR(P262=8,P262=9),2.75,IF(OR(P262=10,P262=11,P262=12),2.83,IF(OR(P262=13,P262=14,P262=15),2.92,IF(OR(P262=16,P262=17,P262=18),3.01,3.11)))))))))),IF(Q262="Ա-3", IF(P262=0,1.96,IF(P262=1,2.02,IF(P262=2,2.08,IF(P262=3,2.15,IF(OR(P262=5,P262=4),2.21,IF(OR(P262=6,P262=7),2.28,IF(OR(P262=8,P262=9),2.35,IF(OR(P262=10,P262=11,P262=12),2.42,IF(OR(P262=13,P262=14,P262=15),2.5,IF(OR(P262=16,P262=17,P262=18),2.58,2.66)))))))))), IF(Q262="Կ-1", IF(P262=0,1.68,IF(P262=1,1.73,IF(P262=2,1.79,IF(P262=3,1.84,IF(OR(P262=5,P262=4),1.9,IF(OR(P262=6,P262=7),1.96,IF(OR(P262=8,P262=9),2.02,IF(OR(P262=10,P262=11,P262=12),2.08,IF(OR(P262=13,P262=14,P262=15),2.14,IF(OR(P262=16,P262=17,P262=18),2.21,2.28)))))))))), IF(Q262="Կ-2", IF(P262=0,1.45,IF(P262=1,1.49,IF(P262=2,1.54,IF(P262=3,1.59,IF(OR(P262=5,P262=4),1.63,IF(OR(P262=6,P262=7),1.68,IF(OR(P262=8,P262=9),1.73,IF(OR(P262=10,P262=11,P262=12),1.79,IF(OR(P262=13,P262=14,P262=15),1.84,IF(OR(P262=16,P262=17,P262=18),1.9,1.95)))))))))),IF(Q262="Կ-3", IF(P262=0,1.25,IF(P262=1,1.29,IF(P262=2,1.33,IF(P262=3,1.37,IF(OR(P262=5,P262=4),1.41,IF(OR(P262=6,P262=7),1.45,IF(OR(P262=8,P262=9),1.49,IF(OR(P262=10,P262=11,P262=12),1.54,IF(OR(P262=13,P262=14,P262=15),1.58,IF(OR(P262=16,P262=17,P262=18),1.63,1.68)))))))))), "Error"))))))))))))</f>
        <v>1.79</v>
      </c>
      <c r="S262" s="776">
        <v>83200</v>
      </c>
      <c r="T262" s="776">
        <f t="shared" ref="T262:T343" si="232">+S262*R262</f>
        <v>148928</v>
      </c>
      <c r="U262" s="777">
        <f t="shared" ref="U262:U343" si="233">+L262</f>
        <v>0</v>
      </c>
      <c r="V262" s="776">
        <f t="shared" si="224"/>
        <v>148928</v>
      </c>
      <c r="W262" s="776">
        <f t="shared" si="225"/>
        <v>1936064</v>
      </c>
      <c r="X262" s="580">
        <v>1</v>
      </c>
      <c r="Y262" s="644">
        <f t="shared" ref="Y262:Y343" si="234">+P262+1</f>
        <v>3</v>
      </c>
      <c r="Z262" s="645" t="str">
        <f t="shared" ref="Z262:Z343" si="235">+Q262</f>
        <v>Կ-1</v>
      </c>
      <c r="AA262" s="643">
        <f t="shared" ref="AA262:AA343" si="236">IF(X262&lt;1,0,IF(Z262="Բ-1",IF(Y262=0,6.94,IF(Y262=1,7.17,IF(Y262=2,7.41,IF(Y262=3,7.66,IF(OR(Y262=5,Y262=4),7.92,IF(OR(Y262=6,Y262=7),8.18,IF(OR(Y262=8,Y262=9),8.46,IF(OR(Y262=10,Y262=11,Y262=12),8.74,IF(OR(Y262=13,Y262=14,Y262=15),9.03,IF(OR(Y262=16,Y262=17,Y262=18),9.33,9.65)))))))))),IF(Z262="Բ-2", IF(Y262=0,5.71,IF(Y262=1,5.89,IF(Y262=2,6.09,IF(Y262=3,6.29,IF(OR(Y262=5,Y262=4),6.5,IF(OR(Y262=6,Y262=7),6.72,IF(OR(Y262=8,Y262=9),6.94,IF(OR(Y262=10,Y262=11,Y262=12),7.17,IF(OR(Y262=13,Y262=14,Y262=15),7.41,IF(OR(Y262=16,Y262=17,Y262=18),7.65,7.91)))))))))), IF(Z262="Գ-1", IF(Y262=0,4.7,IF(Y262=1,4.86,IF(Y262=2,5.01,IF(Y262=3,5.18,IF(OR(Y262=5,Y262=4),5.35,IF(OR(Y262=6,Y262=7),5.52,IF(OR(Y262=8,Y262=9),5.71,IF(OR(Y262=10,Y262=11,Y262=12),5.89,IF(OR(Y262=13,Y262=14,Y262=15),6.09,IF(OR(Y262=16,Y262=17,Y262=18),6.29,6.49)))))))))), IF(Z262="Գ-2", IF(Y262=0,3.88,IF(Y262=1,4.01,IF(Y262=2,4.14,IF(Y262=3,4.27,IF(OR(Y262=5,Y262=4),4.41,IF(OR(Y262=6,Y262=7),4.55,IF(OR(Y262=8,Y262=9),4.7,IF(OR(Y262=10,Y262=11,Y262=12),4.85,IF(OR(Y262=13,Y262=14,Y262=15),5.01,IF(OR(Y262=16,Y262=17,Y262=18),5.17,5.34)))))))))), IF(Z262="Գ-3", IF(Y262=0,3.21,IF(Y262=1,3.31,IF(Y262=2,3.42,IF(Y262=3,3.53,IF(OR(Y262=5,Y262=4),3.64,IF(OR(Y262=6,Y262=7),3.76,IF(OR(Y262=8,Y262=9),3.88,IF(OR(Y262=10,Y262=11,Y262=12),4.01,IF(OR(Y262=13,Y262=14,Y262=15),4.13,IF(OR(Y262=16,Y262=17,Y262=18),4.27,4.4)))))))))), IF(Z262="Ա-1", IF(Y262=0,2.66,IF(Y262=1,2.75,IF(Y262=2,2.83,IF(Y262=3,2.92,IF(OR(Y262=5,Y262=4),3.02,IF(OR(Y262=6,Y262=7),3.11,IF(OR(Y262=8,Y262=9),3.21,IF(OR(Y262=10,Y262=11,Y262=12),3.31,IF(OR(Y262=13,Y262=14,Y262=15),3.42,IF(OR(Y262=16,Y262=17,Y262=18),3.53,3.64)))))))))), IF(Z262="Ա-2", IF(Y262=0,2.28,IF(Y262=1,2.35,IF(Y262=2,2.43,IF(Y262=3,2.5,IF(OR(Y262=5,Y262=4),2.58,IF(OR(Y262=6,Y262=7),2.66,IF(OR(Y262=8,Y262=9),2.75,IF(OR(Y262=10,Y262=11,Y262=12),2.83,IF(OR(Y262=13,Y262=14,Y262=15),2.92,IF(OR(Y262=16,Y262=17,Y262=18),3.01,3.11)))))))))),IF(Z262="Ա-3", IF(Y262=0,1.96,IF(Y262=1,2.02,IF(Y262=2,2.08,IF(Y262=3,2.15,IF(OR(Y262=5,Y262=4),2.21,IF(OR(Y262=6,Y262=7),2.28,IF(OR(Y262=8,Y262=9),2.35,IF(OR(Y262=10,Y262=11,Y262=12),2.42,IF(OR(Y262=13,Y262=14,Y262=15),2.5,IF(OR(Y262=16,Y262=17,Y262=18),2.58,2.66)))))))))), IF(Z262="Կ-1", IF(Y262=0,1.68,IF(Y262=1,1.73,IF(Y262=2,1.79,IF(Y262=3,1.84,IF(OR(Y262=5,Y262=4),1.9,IF(OR(Y262=6,Y262=7),1.96,IF(OR(Y262=8,Y262=9),2.02,IF(OR(Y262=10,Y262=11,Y262=12),2.08,IF(OR(Y262=13,Y262=14,Y262=15),2.14,IF(OR(Y262=16,Y262=17,Y262=18),2.21,2.28)))))))))), IF(Z262="Կ-2", IF(Y262=0,1.45,IF(Y262=1,1.49,IF(Y262=2,1.54,IF(Y262=3,1.59,IF(OR(Y262=5,Y262=4),1.63,IF(OR(Y262=6,Y262=7),1.68,IF(OR(Y262=8,Y262=9),1.73,IF(OR(Y262=10,Y262=11,Y262=12),1.79,IF(OR(Y262=13,Y262=14,Y262=15),1.84,IF(OR(Y262=16,Y262=17,Y262=18),1.9,1.95)))))))))),IF(Z262="Կ-3", IF(Y262=0,1.25,IF(Y262=1,1.29,IF(Y262=2,1.33,IF(Y262=3,1.37,IF(OR(Y262=5,Y262=4),1.41,IF(OR(Y262=6,Y262=7),1.45,IF(OR(Y262=8,Y262=9),1.49,IF(OR(Y262=10,Y262=11,Y262=12),1.54,IF(OR(Y262=13,Y262=14,Y262=15),1.58,IF(OR(Y262=16,Y262=17,Y262=18),1.63,1.68)))))))))), "Error"))))))))))))</f>
        <v>1.84</v>
      </c>
      <c r="AB262" s="776">
        <v>83200</v>
      </c>
      <c r="AC262" s="776">
        <f t="shared" ref="AC262:AC343" si="237">+AB262*AA262</f>
        <v>153088</v>
      </c>
      <c r="AD262" s="777">
        <f t="shared" ref="AD262:AD343" si="238">+U262</f>
        <v>0</v>
      </c>
      <c r="AE262" s="776">
        <f t="shared" si="229"/>
        <v>153088</v>
      </c>
      <c r="AF262" s="776">
        <f t="shared" si="226"/>
        <v>1990144</v>
      </c>
      <c r="AG262" s="580">
        <v>1</v>
      </c>
      <c r="AH262" s="644">
        <f t="shared" ref="AH262:AH343" si="239">+Y262+1</f>
        <v>4</v>
      </c>
      <c r="AI262" s="645" t="str">
        <f t="shared" ref="AI262:AI343" si="240">+Z262</f>
        <v>Կ-1</v>
      </c>
      <c r="AJ262" s="643">
        <f t="shared" ref="AJ262:AJ343" si="241">IF(AG262&lt;1,0,IF(AI262="Բ-1",IF(AH262=0,6.94,IF(AH262=1,7.17,IF(AH262=2,7.41,IF(AH262=3,7.66,IF(OR(AH262=5,AH262=4),7.92,IF(OR(AH262=6,AH262=7),8.18,IF(OR(AH262=8,AH262=9),8.46,IF(OR(AH262=10,AH262=11,AH262=12),8.74,IF(OR(AH262=13,AH262=14,AH262=15),9.03,IF(OR(AH262=16,AH262=17,AH262=18),9.33,9.65)))))))))),IF(AI262="Բ-2", IF(AH262=0,5.71,IF(AH262=1,5.89,IF(AH262=2,6.09,IF(AH262=3,6.29,IF(OR(AH262=5,AH262=4),6.5,IF(OR(AH262=6,AH262=7),6.72,IF(OR(AH262=8,AH262=9),6.94,IF(OR(AH262=10,AH262=11,AH262=12),7.17,IF(OR(AH262=13,AH262=14,AH262=15),7.41,IF(OR(AH262=16,AH262=17,AH262=18),7.65,7.91)))))))))), IF(AI262="Գ-1", IF(AH262=0,4.7,IF(AH262=1,4.86,IF(AH262=2,5.01,IF(AH262=3,5.18,IF(OR(AH262=5,AH262=4),5.35,IF(OR(AH262=6,AH262=7),5.52,IF(OR(AH262=8,AH262=9),5.71,IF(OR(AH262=10,AH262=11,AH262=12),5.89,IF(OR(AH262=13,AH262=14,AH262=15),6.09,IF(OR(AH262=16,AH262=17,AH262=18),6.29,6.49)))))))))), IF(AI262="Գ-2", IF(AH262=0,3.88,IF(AH262=1,4.01,IF(AH262=2,4.14,IF(AH262=3,4.27,IF(OR(AH262=5,AH262=4),4.41,IF(OR(AH262=6,AH262=7),4.55,IF(OR(AH262=8,AH262=9),4.7,IF(OR(AH262=10,AH262=11,AH262=12),4.85,IF(OR(AH262=13,AH262=14,AH262=15),5.01,IF(OR(AH262=16,AH262=17,AH262=18),5.17,5.34)))))))))), IF(AI262="Գ-3", IF(AH262=0,3.21,IF(AH262=1,3.31,IF(AH262=2,3.42,IF(AH262=3,3.53,IF(OR(AH262=5,AH262=4),3.64,IF(OR(AH262=6,AH262=7),3.76,IF(OR(AH262=8,AH262=9),3.88,IF(OR(AH262=10,AH262=11,AH262=12),4.01,IF(OR(AH262=13,AH262=14,AH262=15),4.13,IF(OR(AH262=16,AH262=17,AH262=18),4.27,4.4)))))))))), IF(AI262="Ա-1", IF(AH262=0,2.66,IF(AH262=1,2.75,IF(AH262=2,2.83,IF(AH262=3,2.92,IF(OR(AH262=5,AH262=4),3.02,IF(OR(AH262=6,AH262=7),3.11,IF(OR(AH262=8,AH262=9),3.21,IF(OR(AH262=10,AH262=11,AH262=12),3.31,IF(OR(AH262=13,AH262=14,AH262=15),3.42,IF(OR(AH262=16,AH262=17,AH262=18),3.53,3.64)))))))))), IF(AI262="Ա-2", IF(AH262=0,2.28,IF(AH262=1,2.35,IF(AH262=2,2.43,IF(AH262=3,2.5,IF(OR(AH262=5,AH262=4),2.58,IF(OR(AH262=6,AH262=7),2.66,IF(OR(AH262=8,AH262=9),2.75,IF(OR(AH262=10,AH262=11,AH262=12),2.83,IF(OR(AH262=13,AH262=14,AH262=15),2.92,IF(OR(AH262=16,AH262=17,AH262=18),3.01,3.11)))))))))),IF(AI262="Ա-3", IF(AH262=0,1.96,IF(AH262=1,2.02,IF(AH262=2,2.08,IF(AH262=3,2.15,IF(OR(AH262=5,AH262=4),2.21,IF(OR(AH262=6,AH262=7),2.28,IF(OR(AH262=8,AH262=9),2.35,IF(OR(AH262=10,AH262=11,AH262=12),2.42,IF(OR(AH262=13,AH262=14,AH262=15),2.5,IF(OR(AH262=16,AH262=17,AH262=18),2.58,2.66)))))))))), IF(AI262="Կ-1", IF(AH262=0,1.68,IF(AH262=1,1.73,IF(AH262=2,1.79,IF(AH262=3,1.84,IF(OR(AH262=5,AH262=4),1.9,IF(OR(AH262=6,AH262=7),1.96,IF(OR(AH262=8,AH262=9),2.02,IF(OR(AH262=10,AH262=11,AH262=12),2.08,IF(OR(AH262=13,AH262=14,AH262=15),2.14,IF(OR(AH262=16,AH262=17,AH262=18),2.21,2.28)))))))))), IF(AI262="Կ-2", IF(AH262=0,1.45,IF(AH262=1,1.49,IF(AH262=2,1.54,IF(AH262=3,1.59,IF(OR(AH262=5,AH262=4),1.63,IF(OR(AH262=6,AH262=7),1.68,IF(OR(AH262=8,AH262=9),1.73,IF(OR(AH262=10,AH262=11,AH262=12),1.79,IF(OR(AH262=13,AH262=14,AH262=15),1.84,IF(OR(AH262=16,AH262=17,AH262=18),1.9,1.95)))))))))),IF(AI262="Կ-3", IF(AH262=0,1.25,IF(AH262=1,1.29,IF(AH262=2,1.33,IF(AH262=3,1.37,IF(OR(AH262=5,AH262=4),1.41,IF(OR(AH262=6,AH262=7),1.45,IF(OR(AH262=8,AH262=9),1.49,IF(OR(AH262=10,AH262=11,AH262=12),1.54,IF(OR(AH262=13,AH262=14,AH262=15),1.58,IF(OR(AH262=16,AH262=17,AH262=18),1.63,1.68)))))))))), "Error"))))))))))))</f>
        <v>1.9</v>
      </c>
      <c r="AK262" s="776">
        <v>83200</v>
      </c>
      <c r="AL262" s="776">
        <f t="shared" ref="AL262:AL343" si="242">+AK262*AJ262</f>
        <v>158080</v>
      </c>
      <c r="AM262" s="777">
        <f t="shared" ref="AM262:AM343" si="243">+AD262</f>
        <v>0</v>
      </c>
      <c r="AN262" s="776">
        <f t="shared" si="227"/>
        <v>158080</v>
      </c>
      <c r="AO262" s="776">
        <f t="shared" si="228"/>
        <v>2055040</v>
      </c>
    </row>
    <row r="263" spans="1:41" s="760" customFormat="1" ht="14.25">
      <c r="A263" s="853">
        <v>221</v>
      </c>
      <c r="B263" s="903" t="s">
        <v>1928</v>
      </c>
      <c r="C263" s="904" t="s">
        <v>1961</v>
      </c>
      <c r="D263" s="904" t="s">
        <v>2361</v>
      </c>
      <c r="E263" s="903" t="s">
        <v>1238</v>
      </c>
      <c r="F263" s="853">
        <v>1</v>
      </c>
      <c r="G263" s="911">
        <v>10</v>
      </c>
      <c r="H263" s="915" t="s">
        <v>86</v>
      </c>
      <c r="I263" s="912">
        <f t="shared" si="147"/>
        <v>2.08</v>
      </c>
      <c r="J263" s="913">
        <v>83200</v>
      </c>
      <c r="K263" s="914">
        <f t="shared" si="162"/>
        <v>173056</v>
      </c>
      <c r="L263" s="915"/>
      <c r="M263" s="914">
        <f t="shared" si="221"/>
        <v>173056</v>
      </c>
      <c r="N263" s="914">
        <f t="shared" si="222"/>
        <v>2249728</v>
      </c>
      <c r="O263" s="580">
        <v>1</v>
      </c>
      <c r="P263" s="644">
        <f t="shared" si="223"/>
        <v>11</v>
      </c>
      <c r="Q263" s="645" t="str">
        <f t="shared" si="230"/>
        <v>Կ-1</v>
      </c>
      <c r="R263" s="643">
        <f t="shared" si="231"/>
        <v>2.08</v>
      </c>
      <c r="S263" s="776">
        <v>83200</v>
      </c>
      <c r="T263" s="776">
        <f t="shared" si="232"/>
        <v>173056</v>
      </c>
      <c r="U263" s="777">
        <f t="shared" si="233"/>
        <v>0</v>
      </c>
      <c r="V263" s="776">
        <f t="shared" si="224"/>
        <v>173056</v>
      </c>
      <c r="W263" s="776">
        <f t="shared" si="225"/>
        <v>2249728</v>
      </c>
      <c r="X263" s="580">
        <v>1</v>
      </c>
      <c r="Y263" s="644">
        <f t="shared" si="234"/>
        <v>12</v>
      </c>
      <c r="Z263" s="645" t="str">
        <f t="shared" si="235"/>
        <v>Կ-1</v>
      </c>
      <c r="AA263" s="643">
        <f t="shared" si="236"/>
        <v>2.08</v>
      </c>
      <c r="AB263" s="776">
        <v>83200</v>
      </c>
      <c r="AC263" s="776">
        <f t="shared" si="237"/>
        <v>173056</v>
      </c>
      <c r="AD263" s="777">
        <f t="shared" si="238"/>
        <v>0</v>
      </c>
      <c r="AE263" s="776">
        <f t="shared" si="229"/>
        <v>173056</v>
      </c>
      <c r="AF263" s="776">
        <f t="shared" si="226"/>
        <v>2249728</v>
      </c>
      <c r="AG263" s="580">
        <v>1</v>
      </c>
      <c r="AH263" s="644">
        <f t="shared" si="239"/>
        <v>13</v>
      </c>
      <c r="AI263" s="645" t="str">
        <f t="shared" si="240"/>
        <v>Կ-1</v>
      </c>
      <c r="AJ263" s="643">
        <f t="shared" si="241"/>
        <v>2.14</v>
      </c>
      <c r="AK263" s="776">
        <v>83200</v>
      </c>
      <c r="AL263" s="776">
        <f t="shared" si="242"/>
        <v>178048</v>
      </c>
      <c r="AM263" s="777">
        <f t="shared" si="243"/>
        <v>0</v>
      </c>
      <c r="AN263" s="776">
        <f t="shared" si="227"/>
        <v>178048</v>
      </c>
      <c r="AO263" s="776">
        <f t="shared" si="228"/>
        <v>2314624</v>
      </c>
    </row>
    <row r="264" spans="1:41" s="760" customFormat="1" ht="14.25">
      <c r="A264" s="853">
        <v>222</v>
      </c>
      <c r="B264" s="903" t="s">
        <v>1400</v>
      </c>
      <c r="C264" s="904" t="s">
        <v>1961</v>
      </c>
      <c r="D264" s="904" t="s">
        <v>2281</v>
      </c>
      <c r="E264" s="903" t="s">
        <v>1238</v>
      </c>
      <c r="F264" s="853">
        <v>1</v>
      </c>
      <c r="G264" s="911">
        <v>11</v>
      </c>
      <c r="H264" s="915" t="s">
        <v>86</v>
      </c>
      <c r="I264" s="912">
        <f t="shared" si="147"/>
        <v>2.08</v>
      </c>
      <c r="J264" s="913">
        <v>83200</v>
      </c>
      <c r="K264" s="914">
        <f t="shared" si="162"/>
        <v>173056</v>
      </c>
      <c r="L264" s="915"/>
      <c r="M264" s="914">
        <f t="shared" si="221"/>
        <v>173056</v>
      </c>
      <c r="N264" s="914">
        <f t="shared" si="222"/>
        <v>2249728</v>
      </c>
      <c r="O264" s="580">
        <v>1</v>
      </c>
      <c r="P264" s="644">
        <f t="shared" si="223"/>
        <v>12</v>
      </c>
      <c r="Q264" s="645" t="str">
        <f t="shared" si="230"/>
        <v>Կ-1</v>
      </c>
      <c r="R264" s="643">
        <f t="shared" si="231"/>
        <v>2.08</v>
      </c>
      <c r="S264" s="776">
        <v>83200</v>
      </c>
      <c r="T264" s="776">
        <f t="shared" si="232"/>
        <v>173056</v>
      </c>
      <c r="U264" s="777">
        <f t="shared" si="233"/>
        <v>0</v>
      </c>
      <c r="V264" s="776">
        <f t="shared" si="224"/>
        <v>173056</v>
      </c>
      <c r="W264" s="776">
        <f t="shared" si="225"/>
        <v>2249728</v>
      </c>
      <c r="X264" s="580">
        <v>1</v>
      </c>
      <c r="Y264" s="644">
        <f t="shared" si="234"/>
        <v>13</v>
      </c>
      <c r="Z264" s="645" t="str">
        <f t="shared" si="235"/>
        <v>Կ-1</v>
      </c>
      <c r="AA264" s="643">
        <f t="shared" si="236"/>
        <v>2.14</v>
      </c>
      <c r="AB264" s="776">
        <v>83200</v>
      </c>
      <c r="AC264" s="776">
        <f t="shared" si="237"/>
        <v>178048</v>
      </c>
      <c r="AD264" s="777">
        <f t="shared" si="238"/>
        <v>0</v>
      </c>
      <c r="AE264" s="776">
        <f t="shared" si="229"/>
        <v>178048</v>
      </c>
      <c r="AF264" s="776">
        <f t="shared" si="226"/>
        <v>2314624</v>
      </c>
      <c r="AG264" s="580">
        <v>1</v>
      </c>
      <c r="AH264" s="644">
        <f t="shared" si="239"/>
        <v>14</v>
      </c>
      <c r="AI264" s="645" t="str">
        <f t="shared" si="240"/>
        <v>Կ-1</v>
      </c>
      <c r="AJ264" s="643">
        <f t="shared" si="241"/>
        <v>2.14</v>
      </c>
      <c r="AK264" s="776">
        <v>83200</v>
      </c>
      <c r="AL264" s="776">
        <f t="shared" si="242"/>
        <v>178048</v>
      </c>
      <c r="AM264" s="777">
        <f t="shared" si="243"/>
        <v>0</v>
      </c>
      <c r="AN264" s="776">
        <f t="shared" si="227"/>
        <v>178048</v>
      </c>
      <c r="AO264" s="776">
        <f t="shared" si="228"/>
        <v>2314624</v>
      </c>
    </row>
    <row r="265" spans="1:41" s="760" customFormat="1" ht="27">
      <c r="A265" s="853">
        <v>223</v>
      </c>
      <c r="B265" s="903" t="s">
        <v>753</v>
      </c>
      <c r="C265" s="904" t="s">
        <v>1961</v>
      </c>
      <c r="D265" s="904" t="s">
        <v>2297</v>
      </c>
      <c r="E265" s="903" t="s">
        <v>1238</v>
      </c>
      <c r="F265" s="853">
        <v>1</v>
      </c>
      <c r="G265" s="911">
        <v>6</v>
      </c>
      <c r="H265" s="915" t="s">
        <v>86</v>
      </c>
      <c r="I265" s="912">
        <f t="shared" si="147"/>
        <v>1.96</v>
      </c>
      <c r="J265" s="913">
        <v>83200</v>
      </c>
      <c r="K265" s="914">
        <f>+J265*I265</f>
        <v>163072</v>
      </c>
      <c r="L265" s="915"/>
      <c r="M265" s="914">
        <f t="shared" si="221"/>
        <v>163072</v>
      </c>
      <c r="N265" s="914">
        <f t="shared" si="222"/>
        <v>2119936</v>
      </c>
      <c r="O265" s="580">
        <v>1</v>
      </c>
      <c r="P265" s="644">
        <f t="shared" si="223"/>
        <v>7</v>
      </c>
      <c r="Q265" s="645" t="str">
        <f t="shared" si="230"/>
        <v>Կ-1</v>
      </c>
      <c r="R265" s="643">
        <f t="shared" si="231"/>
        <v>1.96</v>
      </c>
      <c r="S265" s="776">
        <v>83200</v>
      </c>
      <c r="T265" s="776">
        <f t="shared" si="232"/>
        <v>163072</v>
      </c>
      <c r="U265" s="777">
        <f t="shared" si="233"/>
        <v>0</v>
      </c>
      <c r="V265" s="776">
        <f t="shared" si="224"/>
        <v>163072</v>
      </c>
      <c r="W265" s="776">
        <f t="shared" si="225"/>
        <v>2119936</v>
      </c>
      <c r="X265" s="580">
        <v>1</v>
      </c>
      <c r="Y265" s="644">
        <f t="shared" si="234"/>
        <v>8</v>
      </c>
      <c r="Z265" s="645" t="str">
        <f t="shared" si="235"/>
        <v>Կ-1</v>
      </c>
      <c r="AA265" s="643">
        <f t="shared" si="236"/>
        <v>2.02</v>
      </c>
      <c r="AB265" s="776">
        <v>83200</v>
      </c>
      <c r="AC265" s="776">
        <f t="shared" si="237"/>
        <v>168064</v>
      </c>
      <c r="AD265" s="777">
        <f t="shared" si="238"/>
        <v>0</v>
      </c>
      <c r="AE265" s="776">
        <f t="shared" si="229"/>
        <v>168064</v>
      </c>
      <c r="AF265" s="776">
        <f t="shared" si="226"/>
        <v>2184832</v>
      </c>
      <c r="AG265" s="580">
        <v>1</v>
      </c>
      <c r="AH265" s="644">
        <f t="shared" si="239"/>
        <v>9</v>
      </c>
      <c r="AI265" s="645" t="str">
        <f t="shared" si="240"/>
        <v>Կ-1</v>
      </c>
      <c r="AJ265" s="643">
        <f t="shared" si="241"/>
        <v>2.02</v>
      </c>
      <c r="AK265" s="776">
        <v>83200</v>
      </c>
      <c r="AL265" s="776">
        <f t="shared" si="242"/>
        <v>168064</v>
      </c>
      <c r="AM265" s="777">
        <f t="shared" si="243"/>
        <v>0</v>
      </c>
      <c r="AN265" s="776">
        <f t="shared" si="227"/>
        <v>168064</v>
      </c>
      <c r="AO265" s="776">
        <f t="shared" si="228"/>
        <v>2184832</v>
      </c>
    </row>
    <row r="266" spans="1:41" s="760" customFormat="1" ht="14.25">
      <c r="A266" s="853">
        <v>224</v>
      </c>
      <c r="B266" s="903" t="s">
        <v>2327</v>
      </c>
      <c r="C266" s="904" t="s">
        <v>1961</v>
      </c>
      <c r="D266" s="904" t="s">
        <v>2369</v>
      </c>
      <c r="E266" s="903" t="s">
        <v>1238</v>
      </c>
      <c r="F266" s="853">
        <v>1</v>
      </c>
      <c r="G266" s="911">
        <v>3</v>
      </c>
      <c r="H266" s="915" t="s">
        <v>86</v>
      </c>
      <c r="I266" s="912">
        <f t="shared" si="147"/>
        <v>1.84</v>
      </c>
      <c r="J266" s="913">
        <v>83200</v>
      </c>
      <c r="K266" s="914">
        <f>+J266*I266</f>
        <v>153088</v>
      </c>
      <c r="L266" s="915"/>
      <c r="M266" s="914">
        <f t="shared" si="221"/>
        <v>153088</v>
      </c>
      <c r="N266" s="914">
        <f t="shared" si="222"/>
        <v>1990144</v>
      </c>
      <c r="O266" s="580">
        <v>1</v>
      </c>
      <c r="P266" s="644">
        <f t="shared" si="223"/>
        <v>4</v>
      </c>
      <c r="Q266" s="645" t="str">
        <f t="shared" si="230"/>
        <v>Կ-1</v>
      </c>
      <c r="R266" s="643">
        <f t="shared" si="231"/>
        <v>1.9</v>
      </c>
      <c r="S266" s="776">
        <v>83200</v>
      </c>
      <c r="T266" s="776">
        <f t="shared" si="232"/>
        <v>158080</v>
      </c>
      <c r="U266" s="777">
        <f t="shared" si="233"/>
        <v>0</v>
      </c>
      <c r="V266" s="776">
        <f t="shared" si="224"/>
        <v>158080</v>
      </c>
      <c r="W266" s="776">
        <f t="shared" si="225"/>
        <v>2055040</v>
      </c>
      <c r="X266" s="580">
        <v>1</v>
      </c>
      <c r="Y266" s="644">
        <f t="shared" si="234"/>
        <v>5</v>
      </c>
      <c r="Z266" s="645" t="str">
        <f t="shared" si="235"/>
        <v>Կ-1</v>
      </c>
      <c r="AA266" s="643">
        <f t="shared" si="236"/>
        <v>1.9</v>
      </c>
      <c r="AB266" s="776">
        <v>83200</v>
      </c>
      <c r="AC266" s="776">
        <f t="shared" si="237"/>
        <v>158080</v>
      </c>
      <c r="AD266" s="777">
        <f t="shared" si="238"/>
        <v>0</v>
      </c>
      <c r="AE266" s="776">
        <f t="shared" si="229"/>
        <v>158080</v>
      </c>
      <c r="AF266" s="776">
        <f t="shared" si="226"/>
        <v>2055040</v>
      </c>
      <c r="AG266" s="580">
        <v>1</v>
      </c>
      <c r="AH266" s="644">
        <f t="shared" si="239"/>
        <v>6</v>
      </c>
      <c r="AI266" s="645" t="str">
        <f t="shared" si="240"/>
        <v>Կ-1</v>
      </c>
      <c r="AJ266" s="643">
        <f t="shared" si="241"/>
        <v>1.96</v>
      </c>
      <c r="AK266" s="776">
        <v>83200</v>
      </c>
      <c r="AL266" s="776">
        <f t="shared" si="242"/>
        <v>163072</v>
      </c>
      <c r="AM266" s="777">
        <f t="shared" si="243"/>
        <v>0</v>
      </c>
      <c r="AN266" s="776">
        <f t="shared" si="227"/>
        <v>163072</v>
      </c>
      <c r="AO266" s="776">
        <f t="shared" si="228"/>
        <v>2119936</v>
      </c>
    </row>
    <row r="267" spans="1:41" s="760" customFormat="1" ht="14.25">
      <c r="A267" s="853">
        <v>225</v>
      </c>
      <c r="B267" s="903" t="s">
        <v>2328</v>
      </c>
      <c r="C267" s="904" t="s">
        <v>1961</v>
      </c>
      <c r="D267" s="904" t="s">
        <v>2369</v>
      </c>
      <c r="E267" s="903" t="s">
        <v>1238</v>
      </c>
      <c r="F267" s="853">
        <v>1</v>
      </c>
      <c r="G267" s="911">
        <v>3</v>
      </c>
      <c r="H267" s="915" t="s">
        <v>86</v>
      </c>
      <c r="I267" s="912">
        <f t="shared" si="147"/>
        <v>1.84</v>
      </c>
      <c r="J267" s="913">
        <v>83200</v>
      </c>
      <c r="K267" s="914">
        <f t="shared" si="162"/>
        <v>153088</v>
      </c>
      <c r="L267" s="915"/>
      <c r="M267" s="914">
        <f t="shared" si="221"/>
        <v>153088</v>
      </c>
      <c r="N267" s="914">
        <f t="shared" si="222"/>
        <v>1990144</v>
      </c>
      <c r="O267" s="580">
        <v>1</v>
      </c>
      <c r="P267" s="644">
        <f t="shared" si="223"/>
        <v>4</v>
      </c>
      <c r="Q267" s="645" t="str">
        <f t="shared" si="230"/>
        <v>Կ-1</v>
      </c>
      <c r="R267" s="643">
        <f t="shared" si="231"/>
        <v>1.9</v>
      </c>
      <c r="S267" s="776">
        <v>83200</v>
      </c>
      <c r="T267" s="776">
        <f t="shared" si="232"/>
        <v>158080</v>
      </c>
      <c r="U267" s="777">
        <f t="shared" si="233"/>
        <v>0</v>
      </c>
      <c r="V267" s="776">
        <f t="shared" si="224"/>
        <v>158080</v>
      </c>
      <c r="W267" s="776">
        <f t="shared" si="225"/>
        <v>2055040</v>
      </c>
      <c r="X267" s="580">
        <v>1</v>
      </c>
      <c r="Y267" s="644">
        <f t="shared" si="234"/>
        <v>5</v>
      </c>
      <c r="Z267" s="645" t="str">
        <f t="shared" si="235"/>
        <v>Կ-1</v>
      </c>
      <c r="AA267" s="643">
        <f t="shared" si="236"/>
        <v>1.9</v>
      </c>
      <c r="AB267" s="776">
        <v>83200</v>
      </c>
      <c r="AC267" s="776">
        <f t="shared" si="237"/>
        <v>158080</v>
      </c>
      <c r="AD267" s="777">
        <f t="shared" si="238"/>
        <v>0</v>
      </c>
      <c r="AE267" s="776">
        <f t="shared" si="229"/>
        <v>158080</v>
      </c>
      <c r="AF267" s="776">
        <f t="shared" si="226"/>
        <v>2055040</v>
      </c>
      <c r="AG267" s="580">
        <v>1</v>
      </c>
      <c r="AH267" s="644">
        <f t="shared" si="239"/>
        <v>6</v>
      </c>
      <c r="AI267" s="645" t="str">
        <f t="shared" si="240"/>
        <v>Կ-1</v>
      </c>
      <c r="AJ267" s="643">
        <f t="shared" si="241"/>
        <v>1.96</v>
      </c>
      <c r="AK267" s="776">
        <v>83200</v>
      </c>
      <c r="AL267" s="776">
        <f t="shared" si="242"/>
        <v>163072</v>
      </c>
      <c r="AM267" s="777">
        <f t="shared" si="243"/>
        <v>0</v>
      </c>
      <c r="AN267" s="776">
        <f t="shared" si="227"/>
        <v>163072</v>
      </c>
      <c r="AO267" s="776">
        <f t="shared" si="228"/>
        <v>2119936</v>
      </c>
    </row>
    <row r="268" spans="1:41" s="760" customFormat="1" ht="14.25">
      <c r="A268" s="853">
        <v>226</v>
      </c>
      <c r="B268" s="903" t="s">
        <v>2774</v>
      </c>
      <c r="C268" s="904" t="s">
        <v>1961</v>
      </c>
      <c r="D268" s="904" t="s">
        <v>2292</v>
      </c>
      <c r="E268" s="903" t="s">
        <v>1238</v>
      </c>
      <c r="F268" s="853">
        <v>1</v>
      </c>
      <c r="G268" s="911">
        <v>2</v>
      </c>
      <c r="H268" s="915" t="s">
        <v>86</v>
      </c>
      <c r="I268" s="912">
        <f t="shared" si="147"/>
        <v>1.79</v>
      </c>
      <c r="J268" s="913">
        <v>83200</v>
      </c>
      <c r="K268" s="914">
        <f t="shared" si="162"/>
        <v>148928</v>
      </c>
      <c r="L268" s="915"/>
      <c r="M268" s="914">
        <f t="shared" si="221"/>
        <v>148928</v>
      </c>
      <c r="N268" s="914">
        <f t="shared" si="222"/>
        <v>1936064</v>
      </c>
      <c r="O268" s="580">
        <v>1</v>
      </c>
      <c r="P268" s="644">
        <f t="shared" si="223"/>
        <v>3</v>
      </c>
      <c r="Q268" s="645" t="str">
        <f t="shared" si="230"/>
        <v>Կ-1</v>
      </c>
      <c r="R268" s="643">
        <f t="shared" si="231"/>
        <v>1.84</v>
      </c>
      <c r="S268" s="776">
        <v>83200</v>
      </c>
      <c r="T268" s="776">
        <f t="shared" si="232"/>
        <v>153088</v>
      </c>
      <c r="U268" s="777">
        <f t="shared" si="233"/>
        <v>0</v>
      </c>
      <c r="V268" s="776">
        <f t="shared" si="224"/>
        <v>153088</v>
      </c>
      <c r="W268" s="776">
        <f t="shared" si="225"/>
        <v>1990144</v>
      </c>
      <c r="X268" s="580">
        <v>1</v>
      </c>
      <c r="Y268" s="644">
        <f t="shared" si="234"/>
        <v>4</v>
      </c>
      <c r="Z268" s="645" t="str">
        <f t="shared" si="235"/>
        <v>Կ-1</v>
      </c>
      <c r="AA268" s="643">
        <f t="shared" si="236"/>
        <v>1.9</v>
      </c>
      <c r="AB268" s="776">
        <v>83200</v>
      </c>
      <c r="AC268" s="776">
        <f t="shared" si="237"/>
        <v>158080</v>
      </c>
      <c r="AD268" s="777">
        <f t="shared" si="238"/>
        <v>0</v>
      </c>
      <c r="AE268" s="776">
        <f t="shared" si="229"/>
        <v>158080</v>
      </c>
      <c r="AF268" s="776">
        <f t="shared" si="226"/>
        <v>2055040</v>
      </c>
      <c r="AG268" s="580">
        <v>1</v>
      </c>
      <c r="AH268" s="644">
        <f t="shared" si="239"/>
        <v>5</v>
      </c>
      <c r="AI268" s="645" t="str">
        <f t="shared" si="240"/>
        <v>Կ-1</v>
      </c>
      <c r="AJ268" s="643">
        <f t="shared" si="241"/>
        <v>1.9</v>
      </c>
      <c r="AK268" s="776">
        <v>83200</v>
      </c>
      <c r="AL268" s="776">
        <f t="shared" si="242"/>
        <v>158080</v>
      </c>
      <c r="AM268" s="777">
        <f t="shared" si="243"/>
        <v>0</v>
      </c>
      <c r="AN268" s="776">
        <f t="shared" si="227"/>
        <v>158080</v>
      </c>
      <c r="AO268" s="776">
        <f t="shared" si="228"/>
        <v>2055040</v>
      </c>
    </row>
    <row r="269" spans="1:41" s="760" customFormat="1" ht="14.25">
      <c r="A269" s="853">
        <v>227</v>
      </c>
      <c r="B269" s="903" t="s">
        <v>2775</v>
      </c>
      <c r="C269" s="904" t="s">
        <v>1961</v>
      </c>
      <c r="D269" s="904" t="s">
        <v>2306</v>
      </c>
      <c r="E269" s="903" t="s">
        <v>1238</v>
      </c>
      <c r="F269" s="853">
        <v>1</v>
      </c>
      <c r="G269" s="911">
        <v>2</v>
      </c>
      <c r="H269" s="915" t="s">
        <v>86</v>
      </c>
      <c r="I269" s="912">
        <f t="shared" si="147"/>
        <v>1.79</v>
      </c>
      <c r="J269" s="913">
        <v>83200</v>
      </c>
      <c r="K269" s="914">
        <f>+J269*I269</f>
        <v>148928</v>
      </c>
      <c r="L269" s="915"/>
      <c r="M269" s="914">
        <f t="shared" ref="M269:M300" si="244">+L269+K269</f>
        <v>148928</v>
      </c>
      <c r="N269" s="914">
        <f t="shared" ref="N269:N300" si="245">+M269*13</f>
        <v>1936064</v>
      </c>
      <c r="O269" s="580">
        <v>1</v>
      </c>
      <c r="P269" s="644">
        <f t="shared" ref="P269:P278" si="246">+G269+1</f>
        <v>3</v>
      </c>
      <c r="Q269" s="645" t="str">
        <f t="shared" si="230"/>
        <v>Կ-1</v>
      </c>
      <c r="R269" s="643">
        <f t="shared" si="231"/>
        <v>1.84</v>
      </c>
      <c r="S269" s="776">
        <v>83200</v>
      </c>
      <c r="T269" s="776">
        <f t="shared" si="232"/>
        <v>153088</v>
      </c>
      <c r="U269" s="777">
        <f t="shared" si="233"/>
        <v>0</v>
      </c>
      <c r="V269" s="776">
        <f t="shared" ref="V269:V300" si="247">+U269+T269</f>
        <v>153088</v>
      </c>
      <c r="W269" s="776">
        <f t="shared" ref="W269:W300" si="248">+V269*13</f>
        <v>1990144</v>
      </c>
      <c r="X269" s="580">
        <v>1</v>
      </c>
      <c r="Y269" s="644">
        <f t="shared" si="234"/>
        <v>4</v>
      </c>
      <c r="Z269" s="645" t="str">
        <f t="shared" si="235"/>
        <v>Կ-1</v>
      </c>
      <c r="AA269" s="643">
        <f t="shared" si="236"/>
        <v>1.9</v>
      </c>
      <c r="AB269" s="776">
        <v>83200</v>
      </c>
      <c r="AC269" s="776">
        <f t="shared" si="237"/>
        <v>158080</v>
      </c>
      <c r="AD269" s="777">
        <f t="shared" si="238"/>
        <v>0</v>
      </c>
      <c r="AE269" s="776">
        <f t="shared" si="229"/>
        <v>158080</v>
      </c>
      <c r="AF269" s="776">
        <f t="shared" ref="AF269:AF300" si="249">+AE269*13</f>
        <v>2055040</v>
      </c>
      <c r="AG269" s="580">
        <v>1</v>
      </c>
      <c r="AH269" s="644">
        <f t="shared" si="239"/>
        <v>5</v>
      </c>
      <c r="AI269" s="645" t="str">
        <f t="shared" si="240"/>
        <v>Կ-1</v>
      </c>
      <c r="AJ269" s="643">
        <f t="shared" si="241"/>
        <v>1.9</v>
      </c>
      <c r="AK269" s="776">
        <v>83200</v>
      </c>
      <c r="AL269" s="776">
        <f t="shared" si="242"/>
        <v>158080</v>
      </c>
      <c r="AM269" s="777">
        <f t="shared" si="243"/>
        <v>0</v>
      </c>
      <c r="AN269" s="776">
        <f t="shared" ref="AN269:AN300" si="250">+AM269+AL269</f>
        <v>158080</v>
      </c>
      <c r="AO269" s="776">
        <f t="shared" ref="AO269:AO300" si="251">+AN269*13</f>
        <v>2055040</v>
      </c>
    </row>
    <row r="270" spans="1:41" s="760" customFormat="1" ht="14.25">
      <c r="A270" s="853">
        <v>228</v>
      </c>
      <c r="B270" s="903" t="s">
        <v>3306</v>
      </c>
      <c r="C270" s="904" t="s">
        <v>1961</v>
      </c>
      <c r="D270" s="904" t="s">
        <v>2369</v>
      </c>
      <c r="E270" s="903" t="s">
        <v>1238</v>
      </c>
      <c r="F270" s="853">
        <v>1</v>
      </c>
      <c r="G270" s="911">
        <v>1</v>
      </c>
      <c r="H270" s="915" t="s">
        <v>86</v>
      </c>
      <c r="I270" s="912">
        <f t="shared" ref="I270:I278" si="252">IF(F270&lt;1,0,IF(H270="Բ-1",IF(G270=0,6.94,IF(G270=1,7.17,IF(G270=2,7.41,IF(G270=3,7.66,IF(OR(G270=5,G270=4),7.92,IF(OR(G270=6,G270=7),8.18,IF(OR(G270=8,G270=9),8.46,IF(OR(G270=10,G270=11,G270=12),8.74,IF(OR(G270=13,G270=14,G270=15),9.03,IF(OR(G270=16,G270=17,G270=18),9.33,9.65)))))))))),IF(H270="Բ-2", IF(G270=0,5.71,IF(G270=1,5.89,IF(G270=2,6.09,IF(G270=3,6.29,IF(OR(G270=5,G270=4),6.5,IF(OR(G270=6,G270=7),6.72,IF(OR(G270=8,G270=9),6.94,IF(OR(G270=10,G270=11,G270=12),7.17,IF(OR(G270=13,G270=14,G270=15),7.41,IF(OR(G270=16,G270=17,G270=18),7.65,7.91)))))))))), IF(H270="Գ-1", IF(G270=0,4.7,IF(G270=1,4.86,IF(G270=2,5.01,IF(G270=3,5.18,IF(OR(G270=5,G270=4),5.35,IF(OR(G270=6,G270=7),5.52,IF(OR(G270=8,G270=9),5.71,IF(OR(G270=10,G270=11,G270=12),5.89,IF(OR(G270=13,G270=14,G270=15),6.09,IF(OR(G270=16,G270=17,G270=18),6.29,6.49)))))))))), IF(H270="Գ-2", IF(G270=0,3.88,IF(G270=1,4.01,IF(G270=2,4.14,IF(G270=3,4.27,IF(OR(G270=5,G270=4),4.41,IF(OR(G270=6,G270=7),4.55,IF(OR(G270=8,G270=9),4.7,IF(OR(G270=10,G270=11,G270=12),4.85,IF(OR(G270=13,G270=14,G270=15),5.01,IF(OR(G270=16,G270=17,G270=18),5.17,5.34)))))))))), IF(H270="Գ-3", IF(G270=0,3.21,IF(G270=1,3.31,IF(G270=2,3.42,IF(G270=3,3.53,IF(OR(G270=5,G270=4),3.64,IF(OR(G270=6,G270=7),3.76,IF(OR(G270=8,G270=9),3.88,IF(OR(G270=10,G270=11,G270=12),4.01,IF(OR(G270=13,G270=14,G270=15),4.13,IF(OR(G270=16,G270=17,G270=18),4.27,4.4)))))))))), IF(H270="Ա-1", IF(G270=0,2.66,IF(G270=1,2.75,IF(G270=2,2.83,IF(G270=3,2.92,IF(OR(G270=5,G270=4),3.02,IF(OR(G270=6,G270=7),3.11,IF(OR(G270=8,G270=9),3.21,IF(OR(G270=10,G270=11,G270=12),3.31,IF(OR(G270=13,G270=14,G270=15),3.42,IF(OR(G270=16,G270=17,G270=18),3.53,3.64)))))))))), IF(H270="Ա-2", IF(G270=0,2.28,IF(G270=1,2.35,IF(G270=2,2.43,IF(G270=3,2.5,IF(OR(G270=5,G270=4),2.58,IF(OR(G270=6,G270=7),2.66,IF(OR(G270=8,G270=9),2.75,IF(OR(G270=10,G270=11,G270=12),2.83,IF(OR(G270=13,G270=14,G270=15),2.92,IF(OR(G270=16,G270=17,G270=18),3.01,3.11)))))))))),IF(H270="Ա-3", IF(G270=0,1.96,IF(G270=1,2.02,IF(G270=2,2.08,IF(G270=3,2.15,IF(OR(G270=5,G270=4),2.21,IF(OR(G270=6,G270=7),2.28,IF(OR(G270=8,G270=9),2.35,IF(OR(G270=10,G270=11,G270=12),2.42,IF(OR(G270=13,G270=14,G270=15),2.5,IF(OR(G270=16,G270=17,G270=18),2.58,2.66)))))))))), IF(H270="Կ-1", IF(G270=0,1.68,IF(G270=1,1.73,IF(G270=2,1.79,IF(G270=3,1.84,IF(OR(G270=5,G270=4),1.9,IF(OR(G270=6,G270=7),1.96,IF(OR(G270=8,G270=9),2.02,IF(OR(G270=10,G270=11,G270=12),2.08,IF(OR(G270=13,G270=14,G270=15),2.14,IF(OR(G270=16,G270=17,G270=18),2.21,2.28)))))))))), IF(H270="Կ-2", IF(G270=0,1.45,IF(G270=1,1.49,IF(G270=2,1.54,IF(G270=3,1.59,IF(OR(G270=5,G270=4),1.63,IF(OR(G270=6,G270=7),1.68,IF(OR(G270=8,G270=9),1.73,IF(OR(G270=10,G270=11,G270=12),1.79,IF(OR(G270=13,G270=14,G270=15),1.84,IF(OR(G270=16,G270=17,G270=18),1.9,1.95)))))))))),IF(H270="Կ-3", IF(G270=0,1.25,IF(G270=1,1.29,IF(G270=2,1.33,IF(G270=3,1.37,IF(OR(G270=5,G270=4),1.41,IF(OR(G270=6,G270=7),1.45,IF(OR(G270=8,G270=9),1.49,IF(OR(G270=10,G270=11,G270=12),1.54,IF(OR(G270=13,G270=14,G270=15),1.58,IF(OR(G270=16,G270=17,G270=18),1.63,1.68)))))))))), "Error"))))))))))))</f>
        <v>1.73</v>
      </c>
      <c r="J270" s="913">
        <v>83200</v>
      </c>
      <c r="K270" s="914">
        <f>+J270*I270</f>
        <v>143936</v>
      </c>
      <c r="L270" s="915"/>
      <c r="M270" s="914">
        <f t="shared" si="244"/>
        <v>143936</v>
      </c>
      <c r="N270" s="914">
        <f t="shared" si="245"/>
        <v>1871168</v>
      </c>
      <c r="O270" s="580">
        <v>1</v>
      </c>
      <c r="P270" s="644">
        <f t="shared" si="246"/>
        <v>2</v>
      </c>
      <c r="Q270" s="645" t="str">
        <f>+H270</f>
        <v>Կ-1</v>
      </c>
      <c r="R270" s="643">
        <f>IF(O270&lt;1,0,IF(Q270="Բ-1",IF(P270=0,6.94,IF(P270=1,7.17,IF(P270=2,7.41,IF(P270=3,7.66,IF(OR(P270=5,P270=4),7.92,IF(OR(P270=6,P270=7),8.18,IF(OR(P270=8,P270=9),8.46,IF(OR(P270=10,P270=11,P270=12),8.74,IF(OR(P270=13,P270=14,P270=15),9.03,IF(OR(P270=16,P270=17,P270=18),9.33,9.65)))))))))),IF(Q270="Բ-2", IF(P270=0,5.71,IF(P270=1,5.89,IF(P270=2,6.09,IF(P270=3,6.29,IF(OR(P270=5,P270=4),6.5,IF(OR(P270=6,P270=7),6.72,IF(OR(P270=8,P270=9),6.94,IF(OR(P270=10,P270=11,P270=12),7.17,IF(OR(P270=13,P270=14,P270=15),7.41,IF(OR(P270=16,P270=17,P270=18),7.65,7.91)))))))))), IF(Q270="Գ-1", IF(P270=0,4.7,IF(P270=1,4.86,IF(P270=2,5.01,IF(P270=3,5.18,IF(OR(P270=5,P270=4),5.35,IF(OR(P270=6,P270=7),5.52,IF(OR(P270=8,P270=9),5.71,IF(OR(P270=10,P270=11,P270=12),5.89,IF(OR(P270=13,P270=14,P270=15),6.09,IF(OR(P270=16,P270=17,P270=18),6.29,6.49)))))))))), IF(Q270="Գ-2", IF(P270=0,3.88,IF(P270=1,4.01,IF(P270=2,4.14,IF(P270=3,4.27,IF(OR(P270=5,P270=4),4.41,IF(OR(P270=6,P270=7),4.55,IF(OR(P270=8,P270=9),4.7,IF(OR(P270=10,P270=11,P270=12),4.85,IF(OR(P270=13,P270=14,P270=15),5.01,IF(OR(P270=16,P270=17,P270=18),5.17,5.34)))))))))), IF(Q270="Գ-3", IF(P270=0,3.21,IF(P270=1,3.31,IF(P270=2,3.42,IF(P270=3,3.53,IF(OR(P270=5,P270=4),3.64,IF(OR(P270=6,P270=7),3.76,IF(OR(P270=8,P270=9),3.88,IF(OR(P270=10,P270=11,P270=12),4.01,IF(OR(P270=13,P270=14,P270=15),4.13,IF(OR(P270=16,P270=17,P270=18),4.27,4.4)))))))))), IF(Q270="Ա-1", IF(P270=0,2.66,IF(P270=1,2.75,IF(P270=2,2.83,IF(P270=3,2.92,IF(OR(P270=5,P270=4),3.02,IF(OR(P270=6,P270=7),3.11,IF(OR(P270=8,P270=9),3.21,IF(OR(P270=10,P270=11,P270=12),3.31,IF(OR(P270=13,P270=14,P270=15),3.42,IF(OR(P270=16,P270=17,P270=18),3.53,3.64)))))))))), IF(Q270="Ա-2", IF(P270=0,2.28,IF(P270=1,2.35,IF(P270=2,2.43,IF(P270=3,2.5,IF(OR(P270=5,P270=4),2.58,IF(OR(P270=6,P270=7),2.66,IF(OR(P270=8,P270=9),2.75,IF(OR(P270=10,P270=11,P270=12),2.83,IF(OR(P270=13,P270=14,P270=15),2.92,IF(OR(P270=16,P270=17,P270=18),3.01,3.11)))))))))),IF(Q270="Ա-3", IF(P270=0,1.96,IF(P270=1,2.02,IF(P270=2,2.08,IF(P270=3,2.15,IF(OR(P270=5,P270=4),2.21,IF(OR(P270=6,P270=7),2.28,IF(OR(P270=8,P270=9),2.35,IF(OR(P270=10,P270=11,P270=12),2.42,IF(OR(P270=13,P270=14,P270=15),2.5,IF(OR(P270=16,P270=17,P270=18),2.58,2.66)))))))))), IF(Q270="Կ-1", IF(P270=0,1.68,IF(P270=1,1.73,IF(P270=2,1.79,IF(P270=3,1.84,IF(OR(P270=5,P270=4),1.9,IF(OR(P270=6,P270=7),1.96,IF(OR(P270=8,P270=9),2.02,IF(OR(P270=10,P270=11,P270=12),2.08,IF(OR(P270=13,P270=14,P270=15),2.14,IF(OR(P270=16,P270=17,P270=18),2.21,2.28)))))))))), IF(Q270="Կ-2", IF(P270=0,1.45,IF(P270=1,1.49,IF(P270=2,1.54,IF(P270=3,1.59,IF(OR(P270=5,P270=4),1.63,IF(OR(P270=6,P270=7),1.68,IF(OR(P270=8,P270=9),1.73,IF(OR(P270=10,P270=11,P270=12),1.79,IF(OR(P270=13,P270=14,P270=15),1.84,IF(OR(P270=16,P270=17,P270=18),1.9,1.95)))))))))),IF(Q270="Կ-3", IF(P270=0,1.25,IF(P270=1,1.29,IF(P270=2,1.33,IF(P270=3,1.37,IF(OR(P270=5,P270=4),1.41,IF(OR(P270=6,P270=7),1.45,IF(OR(P270=8,P270=9),1.49,IF(OR(P270=10,P270=11,P270=12),1.54,IF(OR(P270=13,P270=14,P270=15),1.58,IF(OR(P270=16,P270=17,P270=18),1.63,1.68)))))))))), "Error"))))))))))))</f>
        <v>1.79</v>
      </c>
      <c r="S270" s="776">
        <v>83200</v>
      </c>
      <c r="T270" s="776">
        <f>+S270*R270</f>
        <v>148928</v>
      </c>
      <c r="U270" s="777">
        <f>+L270</f>
        <v>0</v>
      </c>
      <c r="V270" s="776">
        <f t="shared" si="247"/>
        <v>148928</v>
      </c>
      <c r="W270" s="776">
        <f t="shared" si="248"/>
        <v>1936064</v>
      </c>
      <c r="X270" s="580">
        <v>1</v>
      </c>
      <c r="Y270" s="644">
        <f>+P270+1</f>
        <v>3</v>
      </c>
      <c r="Z270" s="645" t="str">
        <f>+Q270</f>
        <v>Կ-1</v>
      </c>
      <c r="AA270" s="643">
        <f>IF(X270&lt;1,0,IF(Z270="Բ-1",IF(Y270=0,6.94,IF(Y270=1,7.17,IF(Y270=2,7.41,IF(Y270=3,7.66,IF(OR(Y270=5,Y270=4),7.92,IF(OR(Y270=6,Y270=7),8.18,IF(OR(Y270=8,Y270=9),8.46,IF(OR(Y270=10,Y270=11,Y270=12),8.74,IF(OR(Y270=13,Y270=14,Y270=15),9.03,IF(OR(Y270=16,Y270=17,Y270=18),9.33,9.65)))))))))),IF(Z270="Բ-2", IF(Y270=0,5.71,IF(Y270=1,5.89,IF(Y270=2,6.09,IF(Y270=3,6.29,IF(OR(Y270=5,Y270=4),6.5,IF(OR(Y270=6,Y270=7),6.72,IF(OR(Y270=8,Y270=9),6.94,IF(OR(Y270=10,Y270=11,Y270=12),7.17,IF(OR(Y270=13,Y270=14,Y270=15),7.41,IF(OR(Y270=16,Y270=17,Y270=18),7.65,7.91)))))))))), IF(Z270="Գ-1", IF(Y270=0,4.7,IF(Y270=1,4.86,IF(Y270=2,5.01,IF(Y270=3,5.18,IF(OR(Y270=5,Y270=4),5.35,IF(OR(Y270=6,Y270=7),5.52,IF(OR(Y270=8,Y270=9),5.71,IF(OR(Y270=10,Y270=11,Y270=12),5.89,IF(OR(Y270=13,Y270=14,Y270=15),6.09,IF(OR(Y270=16,Y270=17,Y270=18),6.29,6.49)))))))))), IF(Z270="Գ-2", IF(Y270=0,3.88,IF(Y270=1,4.01,IF(Y270=2,4.14,IF(Y270=3,4.27,IF(OR(Y270=5,Y270=4),4.41,IF(OR(Y270=6,Y270=7),4.55,IF(OR(Y270=8,Y270=9),4.7,IF(OR(Y270=10,Y270=11,Y270=12),4.85,IF(OR(Y270=13,Y270=14,Y270=15),5.01,IF(OR(Y270=16,Y270=17,Y270=18),5.17,5.34)))))))))), IF(Z270="Գ-3", IF(Y270=0,3.21,IF(Y270=1,3.31,IF(Y270=2,3.42,IF(Y270=3,3.53,IF(OR(Y270=5,Y270=4),3.64,IF(OR(Y270=6,Y270=7),3.76,IF(OR(Y270=8,Y270=9),3.88,IF(OR(Y270=10,Y270=11,Y270=12),4.01,IF(OR(Y270=13,Y270=14,Y270=15),4.13,IF(OR(Y270=16,Y270=17,Y270=18),4.27,4.4)))))))))), IF(Z270="Ա-1", IF(Y270=0,2.66,IF(Y270=1,2.75,IF(Y270=2,2.83,IF(Y270=3,2.92,IF(OR(Y270=5,Y270=4),3.02,IF(OR(Y270=6,Y270=7),3.11,IF(OR(Y270=8,Y270=9),3.21,IF(OR(Y270=10,Y270=11,Y270=12),3.31,IF(OR(Y270=13,Y270=14,Y270=15),3.42,IF(OR(Y270=16,Y270=17,Y270=18),3.53,3.64)))))))))), IF(Z270="Ա-2", IF(Y270=0,2.28,IF(Y270=1,2.35,IF(Y270=2,2.43,IF(Y270=3,2.5,IF(OR(Y270=5,Y270=4),2.58,IF(OR(Y270=6,Y270=7),2.66,IF(OR(Y270=8,Y270=9),2.75,IF(OR(Y270=10,Y270=11,Y270=12),2.83,IF(OR(Y270=13,Y270=14,Y270=15),2.92,IF(OR(Y270=16,Y270=17,Y270=18),3.01,3.11)))))))))),IF(Z270="Ա-3", IF(Y270=0,1.96,IF(Y270=1,2.02,IF(Y270=2,2.08,IF(Y270=3,2.15,IF(OR(Y270=5,Y270=4),2.21,IF(OR(Y270=6,Y270=7),2.28,IF(OR(Y270=8,Y270=9),2.35,IF(OR(Y270=10,Y270=11,Y270=12),2.42,IF(OR(Y270=13,Y270=14,Y270=15),2.5,IF(OR(Y270=16,Y270=17,Y270=18),2.58,2.66)))))))))), IF(Z270="Կ-1", IF(Y270=0,1.68,IF(Y270=1,1.73,IF(Y270=2,1.79,IF(Y270=3,1.84,IF(OR(Y270=5,Y270=4),1.9,IF(OR(Y270=6,Y270=7),1.96,IF(OR(Y270=8,Y270=9),2.02,IF(OR(Y270=10,Y270=11,Y270=12),2.08,IF(OR(Y270=13,Y270=14,Y270=15),2.14,IF(OR(Y270=16,Y270=17,Y270=18),2.21,2.28)))))))))), IF(Z270="Կ-2", IF(Y270=0,1.45,IF(Y270=1,1.49,IF(Y270=2,1.54,IF(Y270=3,1.59,IF(OR(Y270=5,Y270=4),1.63,IF(OR(Y270=6,Y270=7),1.68,IF(OR(Y270=8,Y270=9),1.73,IF(OR(Y270=10,Y270=11,Y270=12),1.79,IF(OR(Y270=13,Y270=14,Y270=15),1.84,IF(OR(Y270=16,Y270=17,Y270=18),1.9,1.95)))))))))),IF(Z270="Կ-3", IF(Y270=0,1.25,IF(Y270=1,1.29,IF(Y270=2,1.33,IF(Y270=3,1.37,IF(OR(Y270=5,Y270=4),1.41,IF(OR(Y270=6,Y270=7),1.45,IF(OR(Y270=8,Y270=9),1.49,IF(OR(Y270=10,Y270=11,Y270=12),1.54,IF(OR(Y270=13,Y270=14,Y270=15),1.58,IF(OR(Y270=16,Y270=17,Y270=18),1.63,1.68)))))))))), "Error"))))))))))))</f>
        <v>1.84</v>
      </c>
      <c r="AB270" s="776">
        <v>83200</v>
      </c>
      <c r="AC270" s="776">
        <f>+AB270*AA270</f>
        <v>153088</v>
      </c>
      <c r="AD270" s="777">
        <f>+U270</f>
        <v>0</v>
      </c>
      <c r="AE270" s="776">
        <f t="shared" ref="AE270:AE278" si="253">+AD270+AC270</f>
        <v>153088</v>
      </c>
      <c r="AF270" s="776">
        <f t="shared" si="249"/>
        <v>1990144</v>
      </c>
      <c r="AG270" s="580">
        <v>1</v>
      </c>
      <c r="AH270" s="644">
        <f>+Y270+1</f>
        <v>4</v>
      </c>
      <c r="AI270" s="645" t="str">
        <f>+Z270</f>
        <v>Կ-1</v>
      </c>
      <c r="AJ270" s="643">
        <f>IF(AG270&lt;1,0,IF(AI270="Բ-1",IF(AH270=0,6.94,IF(AH270=1,7.17,IF(AH270=2,7.41,IF(AH270=3,7.66,IF(OR(AH270=5,AH270=4),7.92,IF(OR(AH270=6,AH270=7),8.18,IF(OR(AH270=8,AH270=9),8.46,IF(OR(AH270=10,AH270=11,AH270=12),8.74,IF(OR(AH270=13,AH270=14,AH270=15),9.03,IF(OR(AH270=16,AH270=17,AH270=18),9.33,9.65)))))))))),IF(AI270="Բ-2", IF(AH270=0,5.71,IF(AH270=1,5.89,IF(AH270=2,6.09,IF(AH270=3,6.29,IF(OR(AH270=5,AH270=4),6.5,IF(OR(AH270=6,AH270=7),6.72,IF(OR(AH270=8,AH270=9),6.94,IF(OR(AH270=10,AH270=11,AH270=12),7.17,IF(OR(AH270=13,AH270=14,AH270=15),7.41,IF(OR(AH270=16,AH270=17,AH270=18),7.65,7.91)))))))))), IF(AI270="Գ-1", IF(AH270=0,4.7,IF(AH270=1,4.86,IF(AH270=2,5.01,IF(AH270=3,5.18,IF(OR(AH270=5,AH270=4),5.35,IF(OR(AH270=6,AH270=7),5.52,IF(OR(AH270=8,AH270=9),5.71,IF(OR(AH270=10,AH270=11,AH270=12),5.89,IF(OR(AH270=13,AH270=14,AH270=15),6.09,IF(OR(AH270=16,AH270=17,AH270=18),6.29,6.49)))))))))), IF(AI270="Գ-2", IF(AH270=0,3.88,IF(AH270=1,4.01,IF(AH270=2,4.14,IF(AH270=3,4.27,IF(OR(AH270=5,AH270=4),4.41,IF(OR(AH270=6,AH270=7),4.55,IF(OR(AH270=8,AH270=9),4.7,IF(OR(AH270=10,AH270=11,AH270=12),4.85,IF(OR(AH270=13,AH270=14,AH270=15),5.01,IF(OR(AH270=16,AH270=17,AH270=18),5.17,5.34)))))))))), IF(AI270="Գ-3", IF(AH270=0,3.21,IF(AH270=1,3.31,IF(AH270=2,3.42,IF(AH270=3,3.53,IF(OR(AH270=5,AH270=4),3.64,IF(OR(AH270=6,AH270=7),3.76,IF(OR(AH270=8,AH270=9),3.88,IF(OR(AH270=10,AH270=11,AH270=12),4.01,IF(OR(AH270=13,AH270=14,AH270=15),4.13,IF(OR(AH270=16,AH270=17,AH270=18),4.27,4.4)))))))))), IF(AI270="Ա-1", IF(AH270=0,2.66,IF(AH270=1,2.75,IF(AH270=2,2.83,IF(AH270=3,2.92,IF(OR(AH270=5,AH270=4),3.02,IF(OR(AH270=6,AH270=7),3.11,IF(OR(AH270=8,AH270=9),3.21,IF(OR(AH270=10,AH270=11,AH270=12),3.31,IF(OR(AH270=13,AH270=14,AH270=15),3.42,IF(OR(AH270=16,AH270=17,AH270=18),3.53,3.64)))))))))), IF(AI270="Ա-2", IF(AH270=0,2.28,IF(AH270=1,2.35,IF(AH270=2,2.43,IF(AH270=3,2.5,IF(OR(AH270=5,AH270=4),2.58,IF(OR(AH270=6,AH270=7),2.66,IF(OR(AH270=8,AH270=9),2.75,IF(OR(AH270=10,AH270=11,AH270=12),2.83,IF(OR(AH270=13,AH270=14,AH270=15),2.92,IF(OR(AH270=16,AH270=17,AH270=18),3.01,3.11)))))))))),IF(AI270="Ա-3", IF(AH270=0,1.96,IF(AH270=1,2.02,IF(AH270=2,2.08,IF(AH270=3,2.15,IF(OR(AH270=5,AH270=4),2.21,IF(OR(AH270=6,AH270=7),2.28,IF(OR(AH270=8,AH270=9),2.35,IF(OR(AH270=10,AH270=11,AH270=12),2.42,IF(OR(AH270=13,AH270=14,AH270=15),2.5,IF(OR(AH270=16,AH270=17,AH270=18),2.58,2.66)))))))))), IF(AI270="Կ-1", IF(AH270=0,1.68,IF(AH270=1,1.73,IF(AH270=2,1.79,IF(AH270=3,1.84,IF(OR(AH270=5,AH270=4),1.9,IF(OR(AH270=6,AH270=7),1.96,IF(OR(AH270=8,AH270=9),2.02,IF(OR(AH270=10,AH270=11,AH270=12),2.08,IF(OR(AH270=13,AH270=14,AH270=15),2.14,IF(OR(AH270=16,AH270=17,AH270=18),2.21,2.28)))))))))), IF(AI270="Կ-2", IF(AH270=0,1.45,IF(AH270=1,1.49,IF(AH270=2,1.54,IF(AH270=3,1.59,IF(OR(AH270=5,AH270=4),1.63,IF(OR(AH270=6,AH270=7),1.68,IF(OR(AH270=8,AH270=9),1.73,IF(OR(AH270=10,AH270=11,AH270=12),1.79,IF(OR(AH270=13,AH270=14,AH270=15),1.84,IF(OR(AH270=16,AH270=17,AH270=18),1.9,1.95)))))))))),IF(AI270="Կ-3", IF(AH270=0,1.25,IF(AH270=1,1.29,IF(AH270=2,1.33,IF(AH270=3,1.37,IF(OR(AH270=5,AH270=4),1.41,IF(OR(AH270=6,AH270=7),1.45,IF(OR(AH270=8,AH270=9),1.49,IF(OR(AH270=10,AH270=11,AH270=12),1.54,IF(OR(AH270=13,AH270=14,AH270=15),1.58,IF(OR(AH270=16,AH270=17,AH270=18),1.63,1.68)))))))))), "Error"))))))))))))</f>
        <v>1.9</v>
      </c>
      <c r="AK270" s="776">
        <v>83200</v>
      </c>
      <c r="AL270" s="776">
        <f>+AK270*AJ270</f>
        <v>158080</v>
      </c>
      <c r="AM270" s="777">
        <f>+AD270</f>
        <v>0</v>
      </c>
      <c r="AN270" s="776">
        <f t="shared" si="250"/>
        <v>158080</v>
      </c>
      <c r="AO270" s="776">
        <f t="shared" si="251"/>
        <v>2055040</v>
      </c>
    </row>
    <row r="271" spans="1:41" s="760" customFormat="1" ht="14.25">
      <c r="A271" s="853">
        <v>229</v>
      </c>
      <c r="B271" s="903" t="s">
        <v>3307</v>
      </c>
      <c r="C271" s="904" t="s">
        <v>1961</v>
      </c>
      <c r="D271" s="904" t="s">
        <v>2369</v>
      </c>
      <c r="E271" s="903" t="s">
        <v>1238</v>
      </c>
      <c r="F271" s="853">
        <v>1</v>
      </c>
      <c r="G271" s="911">
        <v>1</v>
      </c>
      <c r="H271" s="915" t="s">
        <v>86</v>
      </c>
      <c r="I271" s="912">
        <f t="shared" si="252"/>
        <v>1.73</v>
      </c>
      <c r="J271" s="913">
        <v>83200</v>
      </c>
      <c r="K271" s="914">
        <f>+J271*I271</f>
        <v>143936</v>
      </c>
      <c r="L271" s="915"/>
      <c r="M271" s="914">
        <f t="shared" si="244"/>
        <v>143936</v>
      </c>
      <c r="N271" s="914">
        <f t="shared" si="245"/>
        <v>1871168</v>
      </c>
      <c r="O271" s="580">
        <v>1</v>
      </c>
      <c r="P271" s="644">
        <f t="shared" si="246"/>
        <v>2</v>
      </c>
      <c r="Q271" s="645" t="str">
        <f>+H271</f>
        <v>Կ-1</v>
      </c>
      <c r="R271" s="643">
        <f>IF(O271&lt;1,0,IF(Q271="Բ-1",IF(P271=0,6.94,IF(P271=1,7.17,IF(P271=2,7.41,IF(P271=3,7.66,IF(OR(P271=5,P271=4),7.92,IF(OR(P271=6,P271=7),8.18,IF(OR(P271=8,P271=9),8.46,IF(OR(P271=10,P271=11,P271=12),8.74,IF(OR(P271=13,P271=14,P271=15),9.03,IF(OR(P271=16,P271=17,P271=18),9.33,9.65)))))))))),IF(Q271="Բ-2", IF(P271=0,5.71,IF(P271=1,5.89,IF(P271=2,6.09,IF(P271=3,6.29,IF(OR(P271=5,P271=4),6.5,IF(OR(P271=6,P271=7),6.72,IF(OR(P271=8,P271=9),6.94,IF(OR(P271=10,P271=11,P271=12),7.17,IF(OR(P271=13,P271=14,P271=15),7.41,IF(OR(P271=16,P271=17,P271=18),7.65,7.91)))))))))), IF(Q271="Գ-1", IF(P271=0,4.7,IF(P271=1,4.86,IF(P271=2,5.01,IF(P271=3,5.18,IF(OR(P271=5,P271=4),5.35,IF(OR(P271=6,P271=7),5.52,IF(OR(P271=8,P271=9),5.71,IF(OR(P271=10,P271=11,P271=12),5.89,IF(OR(P271=13,P271=14,P271=15),6.09,IF(OR(P271=16,P271=17,P271=18),6.29,6.49)))))))))), IF(Q271="Գ-2", IF(P271=0,3.88,IF(P271=1,4.01,IF(P271=2,4.14,IF(P271=3,4.27,IF(OR(P271=5,P271=4),4.41,IF(OR(P271=6,P271=7),4.55,IF(OR(P271=8,P271=9),4.7,IF(OR(P271=10,P271=11,P271=12),4.85,IF(OR(P271=13,P271=14,P271=15),5.01,IF(OR(P271=16,P271=17,P271=18),5.17,5.34)))))))))), IF(Q271="Գ-3", IF(P271=0,3.21,IF(P271=1,3.31,IF(P271=2,3.42,IF(P271=3,3.53,IF(OR(P271=5,P271=4),3.64,IF(OR(P271=6,P271=7),3.76,IF(OR(P271=8,P271=9),3.88,IF(OR(P271=10,P271=11,P271=12),4.01,IF(OR(P271=13,P271=14,P271=15),4.13,IF(OR(P271=16,P271=17,P271=18),4.27,4.4)))))))))), IF(Q271="Ա-1", IF(P271=0,2.66,IF(P271=1,2.75,IF(P271=2,2.83,IF(P271=3,2.92,IF(OR(P271=5,P271=4),3.02,IF(OR(P271=6,P271=7),3.11,IF(OR(P271=8,P271=9),3.21,IF(OR(P271=10,P271=11,P271=12),3.31,IF(OR(P271=13,P271=14,P271=15),3.42,IF(OR(P271=16,P271=17,P271=18),3.53,3.64)))))))))), IF(Q271="Ա-2", IF(P271=0,2.28,IF(P271=1,2.35,IF(P271=2,2.43,IF(P271=3,2.5,IF(OR(P271=5,P271=4),2.58,IF(OR(P271=6,P271=7),2.66,IF(OR(P271=8,P271=9),2.75,IF(OR(P271=10,P271=11,P271=12),2.83,IF(OR(P271=13,P271=14,P271=15),2.92,IF(OR(P271=16,P271=17,P271=18),3.01,3.11)))))))))),IF(Q271="Ա-3", IF(P271=0,1.96,IF(P271=1,2.02,IF(P271=2,2.08,IF(P271=3,2.15,IF(OR(P271=5,P271=4),2.21,IF(OR(P271=6,P271=7),2.28,IF(OR(P271=8,P271=9),2.35,IF(OR(P271=10,P271=11,P271=12),2.42,IF(OR(P271=13,P271=14,P271=15),2.5,IF(OR(P271=16,P271=17,P271=18),2.58,2.66)))))))))), IF(Q271="Կ-1", IF(P271=0,1.68,IF(P271=1,1.73,IF(P271=2,1.79,IF(P271=3,1.84,IF(OR(P271=5,P271=4),1.9,IF(OR(P271=6,P271=7),1.96,IF(OR(P271=8,P271=9),2.02,IF(OR(P271=10,P271=11,P271=12),2.08,IF(OR(P271=13,P271=14,P271=15),2.14,IF(OR(P271=16,P271=17,P271=18),2.21,2.28)))))))))), IF(Q271="Կ-2", IF(P271=0,1.45,IF(P271=1,1.49,IF(P271=2,1.54,IF(P271=3,1.59,IF(OR(P271=5,P271=4),1.63,IF(OR(P271=6,P271=7),1.68,IF(OR(P271=8,P271=9),1.73,IF(OR(P271=10,P271=11,P271=12),1.79,IF(OR(P271=13,P271=14,P271=15),1.84,IF(OR(P271=16,P271=17,P271=18),1.9,1.95)))))))))),IF(Q271="Կ-3", IF(P271=0,1.25,IF(P271=1,1.29,IF(P271=2,1.33,IF(P271=3,1.37,IF(OR(P271=5,P271=4),1.41,IF(OR(P271=6,P271=7),1.45,IF(OR(P271=8,P271=9),1.49,IF(OR(P271=10,P271=11,P271=12),1.54,IF(OR(P271=13,P271=14,P271=15),1.58,IF(OR(P271=16,P271=17,P271=18),1.63,1.68)))))))))), "Error"))))))))))))</f>
        <v>1.79</v>
      </c>
      <c r="S271" s="776">
        <v>83200</v>
      </c>
      <c r="T271" s="776">
        <f>+S271*R271</f>
        <v>148928</v>
      </c>
      <c r="U271" s="777">
        <f>+L271</f>
        <v>0</v>
      </c>
      <c r="V271" s="776">
        <f t="shared" si="247"/>
        <v>148928</v>
      </c>
      <c r="W271" s="776">
        <f t="shared" si="248"/>
        <v>1936064</v>
      </c>
      <c r="X271" s="580">
        <v>1</v>
      </c>
      <c r="Y271" s="644">
        <f>+P271+1</f>
        <v>3</v>
      </c>
      <c r="Z271" s="645" t="str">
        <f>+Q271</f>
        <v>Կ-1</v>
      </c>
      <c r="AA271" s="643">
        <f>IF(X271&lt;1,0,IF(Z271="Բ-1",IF(Y271=0,6.94,IF(Y271=1,7.17,IF(Y271=2,7.41,IF(Y271=3,7.66,IF(OR(Y271=5,Y271=4),7.92,IF(OR(Y271=6,Y271=7),8.18,IF(OR(Y271=8,Y271=9),8.46,IF(OR(Y271=10,Y271=11,Y271=12),8.74,IF(OR(Y271=13,Y271=14,Y271=15),9.03,IF(OR(Y271=16,Y271=17,Y271=18),9.33,9.65)))))))))),IF(Z271="Բ-2", IF(Y271=0,5.71,IF(Y271=1,5.89,IF(Y271=2,6.09,IF(Y271=3,6.29,IF(OR(Y271=5,Y271=4),6.5,IF(OR(Y271=6,Y271=7),6.72,IF(OR(Y271=8,Y271=9),6.94,IF(OR(Y271=10,Y271=11,Y271=12),7.17,IF(OR(Y271=13,Y271=14,Y271=15),7.41,IF(OR(Y271=16,Y271=17,Y271=18),7.65,7.91)))))))))), IF(Z271="Գ-1", IF(Y271=0,4.7,IF(Y271=1,4.86,IF(Y271=2,5.01,IF(Y271=3,5.18,IF(OR(Y271=5,Y271=4),5.35,IF(OR(Y271=6,Y271=7),5.52,IF(OR(Y271=8,Y271=9),5.71,IF(OR(Y271=10,Y271=11,Y271=12),5.89,IF(OR(Y271=13,Y271=14,Y271=15),6.09,IF(OR(Y271=16,Y271=17,Y271=18),6.29,6.49)))))))))), IF(Z271="Գ-2", IF(Y271=0,3.88,IF(Y271=1,4.01,IF(Y271=2,4.14,IF(Y271=3,4.27,IF(OR(Y271=5,Y271=4),4.41,IF(OR(Y271=6,Y271=7),4.55,IF(OR(Y271=8,Y271=9),4.7,IF(OR(Y271=10,Y271=11,Y271=12),4.85,IF(OR(Y271=13,Y271=14,Y271=15),5.01,IF(OR(Y271=16,Y271=17,Y271=18),5.17,5.34)))))))))), IF(Z271="Գ-3", IF(Y271=0,3.21,IF(Y271=1,3.31,IF(Y271=2,3.42,IF(Y271=3,3.53,IF(OR(Y271=5,Y271=4),3.64,IF(OR(Y271=6,Y271=7),3.76,IF(OR(Y271=8,Y271=9),3.88,IF(OR(Y271=10,Y271=11,Y271=12),4.01,IF(OR(Y271=13,Y271=14,Y271=15),4.13,IF(OR(Y271=16,Y271=17,Y271=18),4.27,4.4)))))))))), IF(Z271="Ա-1", IF(Y271=0,2.66,IF(Y271=1,2.75,IF(Y271=2,2.83,IF(Y271=3,2.92,IF(OR(Y271=5,Y271=4),3.02,IF(OR(Y271=6,Y271=7),3.11,IF(OR(Y271=8,Y271=9),3.21,IF(OR(Y271=10,Y271=11,Y271=12),3.31,IF(OR(Y271=13,Y271=14,Y271=15),3.42,IF(OR(Y271=16,Y271=17,Y271=18),3.53,3.64)))))))))), IF(Z271="Ա-2", IF(Y271=0,2.28,IF(Y271=1,2.35,IF(Y271=2,2.43,IF(Y271=3,2.5,IF(OR(Y271=5,Y271=4),2.58,IF(OR(Y271=6,Y271=7),2.66,IF(OR(Y271=8,Y271=9),2.75,IF(OR(Y271=10,Y271=11,Y271=12),2.83,IF(OR(Y271=13,Y271=14,Y271=15),2.92,IF(OR(Y271=16,Y271=17,Y271=18),3.01,3.11)))))))))),IF(Z271="Ա-3", IF(Y271=0,1.96,IF(Y271=1,2.02,IF(Y271=2,2.08,IF(Y271=3,2.15,IF(OR(Y271=5,Y271=4),2.21,IF(OR(Y271=6,Y271=7),2.28,IF(OR(Y271=8,Y271=9),2.35,IF(OR(Y271=10,Y271=11,Y271=12),2.42,IF(OR(Y271=13,Y271=14,Y271=15),2.5,IF(OR(Y271=16,Y271=17,Y271=18),2.58,2.66)))))))))), IF(Z271="Կ-1", IF(Y271=0,1.68,IF(Y271=1,1.73,IF(Y271=2,1.79,IF(Y271=3,1.84,IF(OR(Y271=5,Y271=4),1.9,IF(OR(Y271=6,Y271=7),1.96,IF(OR(Y271=8,Y271=9),2.02,IF(OR(Y271=10,Y271=11,Y271=12),2.08,IF(OR(Y271=13,Y271=14,Y271=15),2.14,IF(OR(Y271=16,Y271=17,Y271=18),2.21,2.28)))))))))), IF(Z271="Կ-2", IF(Y271=0,1.45,IF(Y271=1,1.49,IF(Y271=2,1.54,IF(Y271=3,1.59,IF(OR(Y271=5,Y271=4),1.63,IF(OR(Y271=6,Y271=7),1.68,IF(OR(Y271=8,Y271=9),1.73,IF(OR(Y271=10,Y271=11,Y271=12),1.79,IF(OR(Y271=13,Y271=14,Y271=15),1.84,IF(OR(Y271=16,Y271=17,Y271=18),1.9,1.95)))))))))),IF(Z271="Կ-3", IF(Y271=0,1.25,IF(Y271=1,1.29,IF(Y271=2,1.33,IF(Y271=3,1.37,IF(OR(Y271=5,Y271=4),1.41,IF(OR(Y271=6,Y271=7),1.45,IF(OR(Y271=8,Y271=9),1.49,IF(OR(Y271=10,Y271=11,Y271=12),1.54,IF(OR(Y271=13,Y271=14,Y271=15),1.58,IF(OR(Y271=16,Y271=17,Y271=18),1.63,1.68)))))))))), "Error"))))))))))))</f>
        <v>1.84</v>
      </c>
      <c r="AB271" s="776">
        <v>83200</v>
      </c>
      <c r="AC271" s="776">
        <f>+AB271*AA271</f>
        <v>153088</v>
      </c>
      <c r="AD271" s="777">
        <f>+U271</f>
        <v>0</v>
      </c>
      <c r="AE271" s="776">
        <f t="shared" si="253"/>
        <v>153088</v>
      </c>
      <c r="AF271" s="776">
        <f t="shared" si="249"/>
        <v>1990144</v>
      </c>
      <c r="AG271" s="580">
        <v>1</v>
      </c>
      <c r="AH271" s="644">
        <f>+Y271+1</f>
        <v>4</v>
      </c>
      <c r="AI271" s="645" t="str">
        <f>+Z271</f>
        <v>Կ-1</v>
      </c>
      <c r="AJ271" s="643">
        <f>IF(AG271&lt;1,0,IF(AI271="Բ-1",IF(AH271=0,6.94,IF(AH271=1,7.17,IF(AH271=2,7.41,IF(AH271=3,7.66,IF(OR(AH271=5,AH271=4),7.92,IF(OR(AH271=6,AH271=7),8.18,IF(OR(AH271=8,AH271=9),8.46,IF(OR(AH271=10,AH271=11,AH271=12),8.74,IF(OR(AH271=13,AH271=14,AH271=15),9.03,IF(OR(AH271=16,AH271=17,AH271=18),9.33,9.65)))))))))),IF(AI271="Բ-2", IF(AH271=0,5.71,IF(AH271=1,5.89,IF(AH271=2,6.09,IF(AH271=3,6.29,IF(OR(AH271=5,AH271=4),6.5,IF(OR(AH271=6,AH271=7),6.72,IF(OR(AH271=8,AH271=9),6.94,IF(OR(AH271=10,AH271=11,AH271=12),7.17,IF(OR(AH271=13,AH271=14,AH271=15),7.41,IF(OR(AH271=16,AH271=17,AH271=18),7.65,7.91)))))))))), IF(AI271="Գ-1", IF(AH271=0,4.7,IF(AH271=1,4.86,IF(AH271=2,5.01,IF(AH271=3,5.18,IF(OR(AH271=5,AH271=4),5.35,IF(OR(AH271=6,AH271=7),5.52,IF(OR(AH271=8,AH271=9),5.71,IF(OR(AH271=10,AH271=11,AH271=12),5.89,IF(OR(AH271=13,AH271=14,AH271=15),6.09,IF(OR(AH271=16,AH271=17,AH271=18),6.29,6.49)))))))))), IF(AI271="Գ-2", IF(AH271=0,3.88,IF(AH271=1,4.01,IF(AH271=2,4.14,IF(AH271=3,4.27,IF(OR(AH271=5,AH271=4),4.41,IF(OR(AH271=6,AH271=7),4.55,IF(OR(AH271=8,AH271=9),4.7,IF(OR(AH271=10,AH271=11,AH271=12),4.85,IF(OR(AH271=13,AH271=14,AH271=15),5.01,IF(OR(AH271=16,AH271=17,AH271=18),5.17,5.34)))))))))), IF(AI271="Գ-3", IF(AH271=0,3.21,IF(AH271=1,3.31,IF(AH271=2,3.42,IF(AH271=3,3.53,IF(OR(AH271=5,AH271=4),3.64,IF(OR(AH271=6,AH271=7),3.76,IF(OR(AH271=8,AH271=9),3.88,IF(OR(AH271=10,AH271=11,AH271=12),4.01,IF(OR(AH271=13,AH271=14,AH271=15),4.13,IF(OR(AH271=16,AH271=17,AH271=18),4.27,4.4)))))))))), IF(AI271="Ա-1", IF(AH271=0,2.66,IF(AH271=1,2.75,IF(AH271=2,2.83,IF(AH271=3,2.92,IF(OR(AH271=5,AH271=4),3.02,IF(OR(AH271=6,AH271=7),3.11,IF(OR(AH271=8,AH271=9),3.21,IF(OR(AH271=10,AH271=11,AH271=12),3.31,IF(OR(AH271=13,AH271=14,AH271=15),3.42,IF(OR(AH271=16,AH271=17,AH271=18),3.53,3.64)))))))))), IF(AI271="Ա-2", IF(AH271=0,2.28,IF(AH271=1,2.35,IF(AH271=2,2.43,IF(AH271=3,2.5,IF(OR(AH271=5,AH271=4),2.58,IF(OR(AH271=6,AH271=7),2.66,IF(OR(AH271=8,AH271=9),2.75,IF(OR(AH271=10,AH271=11,AH271=12),2.83,IF(OR(AH271=13,AH271=14,AH271=15),2.92,IF(OR(AH271=16,AH271=17,AH271=18),3.01,3.11)))))))))),IF(AI271="Ա-3", IF(AH271=0,1.96,IF(AH271=1,2.02,IF(AH271=2,2.08,IF(AH271=3,2.15,IF(OR(AH271=5,AH271=4),2.21,IF(OR(AH271=6,AH271=7),2.28,IF(OR(AH271=8,AH271=9),2.35,IF(OR(AH271=10,AH271=11,AH271=12),2.42,IF(OR(AH271=13,AH271=14,AH271=15),2.5,IF(OR(AH271=16,AH271=17,AH271=18),2.58,2.66)))))))))), IF(AI271="Կ-1", IF(AH271=0,1.68,IF(AH271=1,1.73,IF(AH271=2,1.79,IF(AH271=3,1.84,IF(OR(AH271=5,AH271=4),1.9,IF(OR(AH271=6,AH271=7),1.96,IF(OR(AH271=8,AH271=9),2.02,IF(OR(AH271=10,AH271=11,AH271=12),2.08,IF(OR(AH271=13,AH271=14,AH271=15),2.14,IF(OR(AH271=16,AH271=17,AH271=18),2.21,2.28)))))))))), IF(AI271="Կ-2", IF(AH271=0,1.45,IF(AH271=1,1.49,IF(AH271=2,1.54,IF(AH271=3,1.59,IF(OR(AH271=5,AH271=4),1.63,IF(OR(AH271=6,AH271=7),1.68,IF(OR(AH271=8,AH271=9),1.73,IF(OR(AH271=10,AH271=11,AH271=12),1.79,IF(OR(AH271=13,AH271=14,AH271=15),1.84,IF(OR(AH271=16,AH271=17,AH271=18),1.9,1.95)))))))))),IF(AI271="Կ-3", IF(AH271=0,1.25,IF(AH271=1,1.29,IF(AH271=2,1.33,IF(AH271=3,1.37,IF(OR(AH271=5,AH271=4),1.41,IF(OR(AH271=6,AH271=7),1.45,IF(OR(AH271=8,AH271=9),1.49,IF(OR(AH271=10,AH271=11,AH271=12),1.54,IF(OR(AH271=13,AH271=14,AH271=15),1.58,IF(OR(AH271=16,AH271=17,AH271=18),1.63,1.68)))))))))), "Error"))))))))))))</f>
        <v>1.9</v>
      </c>
      <c r="AK271" s="776">
        <v>83200</v>
      </c>
      <c r="AL271" s="776">
        <f>+AK271*AJ271</f>
        <v>158080</v>
      </c>
      <c r="AM271" s="777">
        <f>+AD271</f>
        <v>0</v>
      </c>
      <c r="AN271" s="776">
        <f t="shared" si="250"/>
        <v>158080</v>
      </c>
      <c r="AO271" s="776">
        <f t="shared" si="251"/>
        <v>2055040</v>
      </c>
    </row>
    <row r="272" spans="1:41" s="760" customFormat="1" ht="14.25">
      <c r="A272" s="853">
        <v>230</v>
      </c>
      <c r="B272" s="903" t="s">
        <v>78</v>
      </c>
      <c r="C272" s="904"/>
      <c r="D272" s="904"/>
      <c r="E272" s="903" t="s">
        <v>1238</v>
      </c>
      <c r="F272" s="853">
        <v>1</v>
      </c>
      <c r="G272" s="911">
        <v>6</v>
      </c>
      <c r="H272" s="915" t="s">
        <v>86</v>
      </c>
      <c r="I272" s="912">
        <f t="shared" si="252"/>
        <v>1.96</v>
      </c>
      <c r="J272" s="913">
        <v>83200</v>
      </c>
      <c r="K272" s="914">
        <f>+J272*I272</f>
        <v>163072</v>
      </c>
      <c r="L272" s="915"/>
      <c r="M272" s="914">
        <f t="shared" si="244"/>
        <v>163072</v>
      </c>
      <c r="N272" s="914">
        <f t="shared" si="245"/>
        <v>2119936</v>
      </c>
      <c r="O272" s="580">
        <v>1</v>
      </c>
      <c r="P272" s="644">
        <f t="shared" si="246"/>
        <v>7</v>
      </c>
      <c r="Q272" s="645" t="str">
        <f>+H272</f>
        <v>Կ-1</v>
      </c>
      <c r="R272" s="643">
        <f>IF(O272&lt;1,0,IF(Q272="Բ-1",IF(P272=0,6.94,IF(P272=1,7.17,IF(P272=2,7.41,IF(P272=3,7.66,IF(OR(P272=5,P272=4),7.92,IF(OR(P272=6,P272=7),8.18,IF(OR(P272=8,P272=9),8.46,IF(OR(P272=10,P272=11,P272=12),8.74,IF(OR(P272=13,P272=14,P272=15),9.03,IF(OR(P272=16,P272=17,P272=18),9.33,9.65)))))))))),IF(Q272="Բ-2", IF(P272=0,5.71,IF(P272=1,5.89,IF(P272=2,6.09,IF(P272=3,6.29,IF(OR(P272=5,P272=4),6.5,IF(OR(P272=6,P272=7),6.72,IF(OR(P272=8,P272=9),6.94,IF(OR(P272=10,P272=11,P272=12),7.17,IF(OR(P272=13,P272=14,P272=15),7.41,IF(OR(P272=16,P272=17,P272=18),7.65,7.91)))))))))), IF(Q272="Գ-1", IF(P272=0,4.7,IF(P272=1,4.86,IF(P272=2,5.01,IF(P272=3,5.18,IF(OR(P272=5,P272=4),5.35,IF(OR(P272=6,P272=7),5.52,IF(OR(P272=8,P272=9),5.71,IF(OR(P272=10,P272=11,P272=12),5.89,IF(OR(P272=13,P272=14,P272=15),6.09,IF(OR(P272=16,P272=17,P272=18),6.29,6.49)))))))))), IF(Q272="Գ-2", IF(P272=0,3.88,IF(P272=1,4.01,IF(P272=2,4.14,IF(P272=3,4.27,IF(OR(P272=5,P272=4),4.41,IF(OR(P272=6,P272=7),4.55,IF(OR(P272=8,P272=9),4.7,IF(OR(P272=10,P272=11,P272=12),4.85,IF(OR(P272=13,P272=14,P272=15),5.01,IF(OR(P272=16,P272=17,P272=18),5.17,5.34)))))))))), IF(Q272="Գ-3", IF(P272=0,3.21,IF(P272=1,3.31,IF(P272=2,3.42,IF(P272=3,3.53,IF(OR(P272=5,P272=4),3.64,IF(OR(P272=6,P272=7),3.76,IF(OR(P272=8,P272=9),3.88,IF(OR(P272=10,P272=11,P272=12),4.01,IF(OR(P272=13,P272=14,P272=15),4.13,IF(OR(P272=16,P272=17,P272=18),4.27,4.4)))))))))), IF(Q272="Ա-1", IF(P272=0,2.66,IF(P272=1,2.75,IF(P272=2,2.83,IF(P272=3,2.92,IF(OR(P272=5,P272=4),3.02,IF(OR(P272=6,P272=7),3.11,IF(OR(P272=8,P272=9),3.21,IF(OR(P272=10,P272=11,P272=12),3.31,IF(OR(P272=13,P272=14,P272=15),3.42,IF(OR(P272=16,P272=17,P272=18),3.53,3.64)))))))))), IF(Q272="Ա-2", IF(P272=0,2.28,IF(P272=1,2.35,IF(P272=2,2.43,IF(P272=3,2.5,IF(OR(P272=5,P272=4),2.58,IF(OR(P272=6,P272=7),2.66,IF(OR(P272=8,P272=9),2.75,IF(OR(P272=10,P272=11,P272=12),2.83,IF(OR(P272=13,P272=14,P272=15),2.92,IF(OR(P272=16,P272=17,P272=18),3.01,3.11)))))))))),IF(Q272="Ա-3", IF(P272=0,1.96,IF(P272=1,2.02,IF(P272=2,2.08,IF(P272=3,2.15,IF(OR(P272=5,P272=4),2.21,IF(OR(P272=6,P272=7),2.28,IF(OR(P272=8,P272=9),2.35,IF(OR(P272=10,P272=11,P272=12),2.42,IF(OR(P272=13,P272=14,P272=15),2.5,IF(OR(P272=16,P272=17,P272=18),2.58,2.66)))))))))), IF(Q272="Կ-1", IF(P272=0,1.68,IF(P272=1,1.73,IF(P272=2,1.79,IF(P272=3,1.84,IF(OR(P272=5,P272=4),1.9,IF(OR(P272=6,P272=7),1.96,IF(OR(P272=8,P272=9),2.02,IF(OR(P272=10,P272=11,P272=12),2.08,IF(OR(P272=13,P272=14,P272=15),2.14,IF(OR(P272=16,P272=17,P272=18),2.21,2.28)))))))))), IF(Q272="Կ-2", IF(P272=0,1.45,IF(P272=1,1.49,IF(P272=2,1.54,IF(P272=3,1.59,IF(OR(P272=5,P272=4),1.63,IF(OR(P272=6,P272=7),1.68,IF(OR(P272=8,P272=9),1.73,IF(OR(P272=10,P272=11,P272=12),1.79,IF(OR(P272=13,P272=14,P272=15),1.84,IF(OR(P272=16,P272=17,P272=18),1.9,1.95)))))))))),IF(Q272="Կ-3", IF(P272=0,1.25,IF(P272=1,1.29,IF(P272=2,1.33,IF(P272=3,1.37,IF(OR(P272=5,P272=4),1.41,IF(OR(P272=6,P272=7),1.45,IF(OR(P272=8,P272=9),1.49,IF(OR(P272=10,P272=11,P272=12),1.54,IF(OR(P272=13,P272=14,P272=15),1.58,IF(OR(P272=16,P272=17,P272=18),1.63,1.68)))))))))), "Error"))))))))))))</f>
        <v>1.96</v>
      </c>
      <c r="S272" s="776">
        <v>83200</v>
      </c>
      <c r="T272" s="776">
        <f>+S272*R272</f>
        <v>163072</v>
      </c>
      <c r="U272" s="777">
        <f>+L272</f>
        <v>0</v>
      </c>
      <c r="V272" s="776">
        <f t="shared" si="247"/>
        <v>163072</v>
      </c>
      <c r="W272" s="776">
        <f t="shared" si="248"/>
        <v>2119936</v>
      </c>
      <c r="X272" s="580">
        <v>1</v>
      </c>
      <c r="Y272" s="644">
        <f>+P272+1</f>
        <v>8</v>
      </c>
      <c r="Z272" s="645" t="str">
        <f>+Q272</f>
        <v>Կ-1</v>
      </c>
      <c r="AA272" s="643">
        <f>IF(X272&lt;1,0,IF(Z272="Բ-1",IF(Y272=0,6.94,IF(Y272=1,7.17,IF(Y272=2,7.41,IF(Y272=3,7.66,IF(OR(Y272=5,Y272=4),7.92,IF(OR(Y272=6,Y272=7),8.18,IF(OR(Y272=8,Y272=9),8.46,IF(OR(Y272=10,Y272=11,Y272=12),8.74,IF(OR(Y272=13,Y272=14,Y272=15),9.03,IF(OR(Y272=16,Y272=17,Y272=18),9.33,9.65)))))))))),IF(Z272="Բ-2", IF(Y272=0,5.71,IF(Y272=1,5.89,IF(Y272=2,6.09,IF(Y272=3,6.29,IF(OR(Y272=5,Y272=4),6.5,IF(OR(Y272=6,Y272=7),6.72,IF(OR(Y272=8,Y272=9),6.94,IF(OR(Y272=10,Y272=11,Y272=12),7.17,IF(OR(Y272=13,Y272=14,Y272=15),7.41,IF(OR(Y272=16,Y272=17,Y272=18),7.65,7.91)))))))))), IF(Z272="Գ-1", IF(Y272=0,4.7,IF(Y272=1,4.86,IF(Y272=2,5.01,IF(Y272=3,5.18,IF(OR(Y272=5,Y272=4),5.35,IF(OR(Y272=6,Y272=7),5.52,IF(OR(Y272=8,Y272=9),5.71,IF(OR(Y272=10,Y272=11,Y272=12),5.89,IF(OR(Y272=13,Y272=14,Y272=15),6.09,IF(OR(Y272=16,Y272=17,Y272=18),6.29,6.49)))))))))), IF(Z272="Գ-2", IF(Y272=0,3.88,IF(Y272=1,4.01,IF(Y272=2,4.14,IF(Y272=3,4.27,IF(OR(Y272=5,Y272=4),4.41,IF(OR(Y272=6,Y272=7),4.55,IF(OR(Y272=8,Y272=9),4.7,IF(OR(Y272=10,Y272=11,Y272=12),4.85,IF(OR(Y272=13,Y272=14,Y272=15),5.01,IF(OR(Y272=16,Y272=17,Y272=18),5.17,5.34)))))))))), IF(Z272="Գ-3", IF(Y272=0,3.21,IF(Y272=1,3.31,IF(Y272=2,3.42,IF(Y272=3,3.53,IF(OR(Y272=5,Y272=4),3.64,IF(OR(Y272=6,Y272=7),3.76,IF(OR(Y272=8,Y272=9),3.88,IF(OR(Y272=10,Y272=11,Y272=12),4.01,IF(OR(Y272=13,Y272=14,Y272=15),4.13,IF(OR(Y272=16,Y272=17,Y272=18),4.27,4.4)))))))))), IF(Z272="Ա-1", IF(Y272=0,2.66,IF(Y272=1,2.75,IF(Y272=2,2.83,IF(Y272=3,2.92,IF(OR(Y272=5,Y272=4),3.02,IF(OR(Y272=6,Y272=7),3.11,IF(OR(Y272=8,Y272=9),3.21,IF(OR(Y272=10,Y272=11,Y272=12),3.31,IF(OR(Y272=13,Y272=14,Y272=15),3.42,IF(OR(Y272=16,Y272=17,Y272=18),3.53,3.64)))))))))), IF(Z272="Ա-2", IF(Y272=0,2.28,IF(Y272=1,2.35,IF(Y272=2,2.43,IF(Y272=3,2.5,IF(OR(Y272=5,Y272=4),2.58,IF(OR(Y272=6,Y272=7),2.66,IF(OR(Y272=8,Y272=9),2.75,IF(OR(Y272=10,Y272=11,Y272=12),2.83,IF(OR(Y272=13,Y272=14,Y272=15),2.92,IF(OR(Y272=16,Y272=17,Y272=18),3.01,3.11)))))))))),IF(Z272="Ա-3", IF(Y272=0,1.96,IF(Y272=1,2.02,IF(Y272=2,2.08,IF(Y272=3,2.15,IF(OR(Y272=5,Y272=4),2.21,IF(OR(Y272=6,Y272=7),2.28,IF(OR(Y272=8,Y272=9),2.35,IF(OR(Y272=10,Y272=11,Y272=12),2.42,IF(OR(Y272=13,Y272=14,Y272=15),2.5,IF(OR(Y272=16,Y272=17,Y272=18),2.58,2.66)))))))))), IF(Z272="Կ-1", IF(Y272=0,1.68,IF(Y272=1,1.73,IF(Y272=2,1.79,IF(Y272=3,1.84,IF(OR(Y272=5,Y272=4),1.9,IF(OR(Y272=6,Y272=7),1.96,IF(OR(Y272=8,Y272=9),2.02,IF(OR(Y272=10,Y272=11,Y272=12),2.08,IF(OR(Y272=13,Y272=14,Y272=15),2.14,IF(OR(Y272=16,Y272=17,Y272=18),2.21,2.28)))))))))), IF(Z272="Կ-2", IF(Y272=0,1.45,IF(Y272=1,1.49,IF(Y272=2,1.54,IF(Y272=3,1.59,IF(OR(Y272=5,Y272=4),1.63,IF(OR(Y272=6,Y272=7),1.68,IF(OR(Y272=8,Y272=9),1.73,IF(OR(Y272=10,Y272=11,Y272=12),1.79,IF(OR(Y272=13,Y272=14,Y272=15),1.84,IF(OR(Y272=16,Y272=17,Y272=18),1.9,1.95)))))))))),IF(Z272="Կ-3", IF(Y272=0,1.25,IF(Y272=1,1.29,IF(Y272=2,1.33,IF(Y272=3,1.37,IF(OR(Y272=5,Y272=4),1.41,IF(OR(Y272=6,Y272=7),1.45,IF(OR(Y272=8,Y272=9),1.49,IF(OR(Y272=10,Y272=11,Y272=12),1.54,IF(OR(Y272=13,Y272=14,Y272=15),1.58,IF(OR(Y272=16,Y272=17,Y272=18),1.63,1.68)))))))))), "Error"))))))))))))</f>
        <v>2.02</v>
      </c>
      <c r="AB272" s="776">
        <v>83200</v>
      </c>
      <c r="AC272" s="776">
        <f>+AB272*AA272</f>
        <v>168064</v>
      </c>
      <c r="AD272" s="777">
        <f>+U272</f>
        <v>0</v>
      </c>
      <c r="AE272" s="776">
        <f t="shared" si="253"/>
        <v>168064</v>
      </c>
      <c r="AF272" s="776">
        <f t="shared" si="249"/>
        <v>2184832</v>
      </c>
      <c r="AG272" s="580">
        <v>1</v>
      </c>
      <c r="AH272" s="644">
        <f>+Y272+1</f>
        <v>9</v>
      </c>
      <c r="AI272" s="645" t="str">
        <f>+Z272</f>
        <v>Կ-1</v>
      </c>
      <c r="AJ272" s="643">
        <f>IF(AG272&lt;1,0,IF(AI272="Բ-1",IF(AH272=0,6.94,IF(AH272=1,7.17,IF(AH272=2,7.41,IF(AH272=3,7.66,IF(OR(AH272=5,AH272=4),7.92,IF(OR(AH272=6,AH272=7),8.18,IF(OR(AH272=8,AH272=9),8.46,IF(OR(AH272=10,AH272=11,AH272=12),8.74,IF(OR(AH272=13,AH272=14,AH272=15),9.03,IF(OR(AH272=16,AH272=17,AH272=18),9.33,9.65)))))))))),IF(AI272="Բ-2", IF(AH272=0,5.71,IF(AH272=1,5.89,IF(AH272=2,6.09,IF(AH272=3,6.29,IF(OR(AH272=5,AH272=4),6.5,IF(OR(AH272=6,AH272=7),6.72,IF(OR(AH272=8,AH272=9),6.94,IF(OR(AH272=10,AH272=11,AH272=12),7.17,IF(OR(AH272=13,AH272=14,AH272=15),7.41,IF(OR(AH272=16,AH272=17,AH272=18),7.65,7.91)))))))))), IF(AI272="Գ-1", IF(AH272=0,4.7,IF(AH272=1,4.86,IF(AH272=2,5.01,IF(AH272=3,5.18,IF(OR(AH272=5,AH272=4),5.35,IF(OR(AH272=6,AH272=7),5.52,IF(OR(AH272=8,AH272=9),5.71,IF(OR(AH272=10,AH272=11,AH272=12),5.89,IF(OR(AH272=13,AH272=14,AH272=15),6.09,IF(OR(AH272=16,AH272=17,AH272=18),6.29,6.49)))))))))), IF(AI272="Գ-2", IF(AH272=0,3.88,IF(AH272=1,4.01,IF(AH272=2,4.14,IF(AH272=3,4.27,IF(OR(AH272=5,AH272=4),4.41,IF(OR(AH272=6,AH272=7),4.55,IF(OR(AH272=8,AH272=9),4.7,IF(OR(AH272=10,AH272=11,AH272=12),4.85,IF(OR(AH272=13,AH272=14,AH272=15),5.01,IF(OR(AH272=16,AH272=17,AH272=18),5.17,5.34)))))))))), IF(AI272="Գ-3", IF(AH272=0,3.21,IF(AH272=1,3.31,IF(AH272=2,3.42,IF(AH272=3,3.53,IF(OR(AH272=5,AH272=4),3.64,IF(OR(AH272=6,AH272=7),3.76,IF(OR(AH272=8,AH272=9),3.88,IF(OR(AH272=10,AH272=11,AH272=12),4.01,IF(OR(AH272=13,AH272=14,AH272=15),4.13,IF(OR(AH272=16,AH272=17,AH272=18),4.27,4.4)))))))))), IF(AI272="Ա-1", IF(AH272=0,2.66,IF(AH272=1,2.75,IF(AH272=2,2.83,IF(AH272=3,2.92,IF(OR(AH272=5,AH272=4),3.02,IF(OR(AH272=6,AH272=7),3.11,IF(OR(AH272=8,AH272=9),3.21,IF(OR(AH272=10,AH272=11,AH272=12),3.31,IF(OR(AH272=13,AH272=14,AH272=15),3.42,IF(OR(AH272=16,AH272=17,AH272=18),3.53,3.64)))))))))), IF(AI272="Ա-2", IF(AH272=0,2.28,IF(AH272=1,2.35,IF(AH272=2,2.43,IF(AH272=3,2.5,IF(OR(AH272=5,AH272=4),2.58,IF(OR(AH272=6,AH272=7),2.66,IF(OR(AH272=8,AH272=9),2.75,IF(OR(AH272=10,AH272=11,AH272=12),2.83,IF(OR(AH272=13,AH272=14,AH272=15),2.92,IF(OR(AH272=16,AH272=17,AH272=18),3.01,3.11)))))))))),IF(AI272="Ա-3", IF(AH272=0,1.96,IF(AH272=1,2.02,IF(AH272=2,2.08,IF(AH272=3,2.15,IF(OR(AH272=5,AH272=4),2.21,IF(OR(AH272=6,AH272=7),2.28,IF(OR(AH272=8,AH272=9),2.35,IF(OR(AH272=10,AH272=11,AH272=12),2.42,IF(OR(AH272=13,AH272=14,AH272=15),2.5,IF(OR(AH272=16,AH272=17,AH272=18),2.58,2.66)))))))))), IF(AI272="Կ-1", IF(AH272=0,1.68,IF(AH272=1,1.73,IF(AH272=2,1.79,IF(AH272=3,1.84,IF(OR(AH272=5,AH272=4),1.9,IF(OR(AH272=6,AH272=7),1.96,IF(OR(AH272=8,AH272=9),2.02,IF(OR(AH272=10,AH272=11,AH272=12),2.08,IF(OR(AH272=13,AH272=14,AH272=15),2.14,IF(OR(AH272=16,AH272=17,AH272=18),2.21,2.28)))))))))), IF(AI272="Կ-2", IF(AH272=0,1.45,IF(AH272=1,1.49,IF(AH272=2,1.54,IF(AH272=3,1.59,IF(OR(AH272=5,AH272=4),1.63,IF(OR(AH272=6,AH272=7),1.68,IF(OR(AH272=8,AH272=9),1.73,IF(OR(AH272=10,AH272=11,AH272=12),1.79,IF(OR(AH272=13,AH272=14,AH272=15),1.84,IF(OR(AH272=16,AH272=17,AH272=18),1.9,1.95)))))))))),IF(AI272="Կ-3", IF(AH272=0,1.25,IF(AH272=1,1.29,IF(AH272=2,1.33,IF(AH272=3,1.37,IF(OR(AH272=5,AH272=4),1.41,IF(OR(AH272=6,AH272=7),1.45,IF(OR(AH272=8,AH272=9),1.49,IF(OR(AH272=10,AH272=11,AH272=12),1.54,IF(OR(AH272=13,AH272=14,AH272=15),1.58,IF(OR(AH272=16,AH272=17,AH272=18),1.63,1.68)))))))))), "Error"))))))))))))</f>
        <v>2.02</v>
      </c>
      <c r="AK272" s="776">
        <v>83200</v>
      </c>
      <c r="AL272" s="776">
        <f>+AK272*AJ272</f>
        <v>168064</v>
      </c>
      <c r="AM272" s="777">
        <f>+AD272</f>
        <v>0</v>
      </c>
      <c r="AN272" s="776">
        <f t="shared" si="250"/>
        <v>168064</v>
      </c>
      <c r="AO272" s="776">
        <f t="shared" si="251"/>
        <v>2184832</v>
      </c>
    </row>
    <row r="273" spans="1:41" s="760" customFormat="1" ht="14.25">
      <c r="A273" s="853">
        <v>231</v>
      </c>
      <c r="B273" s="903" t="s">
        <v>78</v>
      </c>
      <c r="C273" s="904"/>
      <c r="D273" s="904"/>
      <c r="E273" s="903" t="s">
        <v>1238</v>
      </c>
      <c r="F273" s="853">
        <v>1</v>
      </c>
      <c r="G273" s="911">
        <v>6</v>
      </c>
      <c r="H273" s="915" t="s">
        <v>86</v>
      </c>
      <c r="I273" s="912">
        <f t="shared" si="252"/>
        <v>1.96</v>
      </c>
      <c r="J273" s="913">
        <v>83200</v>
      </c>
      <c r="K273" s="914">
        <f>+J273*I273</f>
        <v>163072</v>
      </c>
      <c r="L273" s="915"/>
      <c r="M273" s="914">
        <f t="shared" si="244"/>
        <v>163072</v>
      </c>
      <c r="N273" s="914">
        <f t="shared" si="245"/>
        <v>2119936</v>
      </c>
      <c r="O273" s="580">
        <v>1</v>
      </c>
      <c r="P273" s="644">
        <f t="shared" si="246"/>
        <v>7</v>
      </c>
      <c r="Q273" s="645" t="str">
        <f>+H273</f>
        <v>Կ-1</v>
      </c>
      <c r="R273" s="643">
        <f>IF(O273&lt;1,0,IF(Q273="Բ-1",IF(P273=0,6.94,IF(P273=1,7.17,IF(P273=2,7.41,IF(P273=3,7.66,IF(OR(P273=5,P273=4),7.92,IF(OR(P273=6,P273=7),8.18,IF(OR(P273=8,P273=9),8.46,IF(OR(P273=10,P273=11,P273=12),8.74,IF(OR(P273=13,P273=14,P273=15),9.03,IF(OR(P273=16,P273=17,P273=18),9.33,9.65)))))))))),IF(Q273="Բ-2", IF(P273=0,5.71,IF(P273=1,5.89,IF(P273=2,6.09,IF(P273=3,6.29,IF(OR(P273=5,P273=4),6.5,IF(OR(P273=6,P273=7),6.72,IF(OR(P273=8,P273=9),6.94,IF(OR(P273=10,P273=11,P273=12),7.17,IF(OR(P273=13,P273=14,P273=15),7.41,IF(OR(P273=16,P273=17,P273=18),7.65,7.91)))))))))), IF(Q273="Գ-1", IF(P273=0,4.7,IF(P273=1,4.86,IF(P273=2,5.01,IF(P273=3,5.18,IF(OR(P273=5,P273=4),5.35,IF(OR(P273=6,P273=7),5.52,IF(OR(P273=8,P273=9),5.71,IF(OR(P273=10,P273=11,P273=12),5.89,IF(OR(P273=13,P273=14,P273=15),6.09,IF(OR(P273=16,P273=17,P273=18),6.29,6.49)))))))))), IF(Q273="Գ-2", IF(P273=0,3.88,IF(P273=1,4.01,IF(P273=2,4.14,IF(P273=3,4.27,IF(OR(P273=5,P273=4),4.41,IF(OR(P273=6,P273=7),4.55,IF(OR(P273=8,P273=9),4.7,IF(OR(P273=10,P273=11,P273=12),4.85,IF(OR(P273=13,P273=14,P273=15),5.01,IF(OR(P273=16,P273=17,P273=18),5.17,5.34)))))))))), IF(Q273="Գ-3", IF(P273=0,3.21,IF(P273=1,3.31,IF(P273=2,3.42,IF(P273=3,3.53,IF(OR(P273=5,P273=4),3.64,IF(OR(P273=6,P273=7),3.76,IF(OR(P273=8,P273=9),3.88,IF(OR(P273=10,P273=11,P273=12),4.01,IF(OR(P273=13,P273=14,P273=15),4.13,IF(OR(P273=16,P273=17,P273=18),4.27,4.4)))))))))), IF(Q273="Ա-1", IF(P273=0,2.66,IF(P273=1,2.75,IF(P273=2,2.83,IF(P273=3,2.92,IF(OR(P273=5,P273=4),3.02,IF(OR(P273=6,P273=7),3.11,IF(OR(P273=8,P273=9),3.21,IF(OR(P273=10,P273=11,P273=12),3.31,IF(OR(P273=13,P273=14,P273=15),3.42,IF(OR(P273=16,P273=17,P273=18),3.53,3.64)))))))))), IF(Q273="Ա-2", IF(P273=0,2.28,IF(P273=1,2.35,IF(P273=2,2.43,IF(P273=3,2.5,IF(OR(P273=5,P273=4),2.58,IF(OR(P273=6,P273=7),2.66,IF(OR(P273=8,P273=9),2.75,IF(OR(P273=10,P273=11,P273=12),2.83,IF(OR(P273=13,P273=14,P273=15),2.92,IF(OR(P273=16,P273=17,P273=18),3.01,3.11)))))))))),IF(Q273="Ա-3", IF(P273=0,1.96,IF(P273=1,2.02,IF(P273=2,2.08,IF(P273=3,2.15,IF(OR(P273=5,P273=4),2.21,IF(OR(P273=6,P273=7),2.28,IF(OR(P273=8,P273=9),2.35,IF(OR(P273=10,P273=11,P273=12),2.42,IF(OR(P273=13,P273=14,P273=15),2.5,IF(OR(P273=16,P273=17,P273=18),2.58,2.66)))))))))), IF(Q273="Կ-1", IF(P273=0,1.68,IF(P273=1,1.73,IF(P273=2,1.79,IF(P273=3,1.84,IF(OR(P273=5,P273=4),1.9,IF(OR(P273=6,P273=7),1.96,IF(OR(P273=8,P273=9),2.02,IF(OR(P273=10,P273=11,P273=12),2.08,IF(OR(P273=13,P273=14,P273=15),2.14,IF(OR(P273=16,P273=17,P273=18),2.21,2.28)))))))))), IF(Q273="Կ-2", IF(P273=0,1.45,IF(P273=1,1.49,IF(P273=2,1.54,IF(P273=3,1.59,IF(OR(P273=5,P273=4),1.63,IF(OR(P273=6,P273=7),1.68,IF(OR(P273=8,P273=9),1.73,IF(OR(P273=10,P273=11,P273=12),1.79,IF(OR(P273=13,P273=14,P273=15),1.84,IF(OR(P273=16,P273=17,P273=18),1.9,1.95)))))))))),IF(Q273="Կ-3", IF(P273=0,1.25,IF(P273=1,1.29,IF(P273=2,1.33,IF(P273=3,1.37,IF(OR(P273=5,P273=4),1.41,IF(OR(P273=6,P273=7),1.45,IF(OR(P273=8,P273=9),1.49,IF(OR(P273=10,P273=11,P273=12),1.54,IF(OR(P273=13,P273=14,P273=15),1.58,IF(OR(P273=16,P273=17,P273=18),1.63,1.68)))))))))), "Error"))))))))))))</f>
        <v>1.96</v>
      </c>
      <c r="S273" s="776">
        <v>83200</v>
      </c>
      <c r="T273" s="776">
        <f>+S273*R273</f>
        <v>163072</v>
      </c>
      <c r="U273" s="777">
        <f>+L273</f>
        <v>0</v>
      </c>
      <c r="V273" s="776">
        <f t="shared" si="247"/>
        <v>163072</v>
      </c>
      <c r="W273" s="776">
        <f t="shared" si="248"/>
        <v>2119936</v>
      </c>
      <c r="X273" s="580">
        <v>1</v>
      </c>
      <c r="Y273" s="644">
        <f>+P273+1</f>
        <v>8</v>
      </c>
      <c r="Z273" s="645" t="str">
        <f>+Q273</f>
        <v>Կ-1</v>
      </c>
      <c r="AA273" s="643">
        <f>IF(X273&lt;1,0,IF(Z273="Բ-1",IF(Y273=0,6.94,IF(Y273=1,7.17,IF(Y273=2,7.41,IF(Y273=3,7.66,IF(OR(Y273=5,Y273=4),7.92,IF(OR(Y273=6,Y273=7),8.18,IF(OR(Y273=8,Y273=9),8.46,IF(OR(Y273=10,Y273=11,Y273=12),8.74,IF(OR(Y273=13,Y273=14,Y273=15),9.03,IF(OR(Y273=16,Y273=17,Y273=18),9.33,9.65)))))))))),IF(Z273="Բ-2", IF(Y273=0,5.71,IF(Y273=1,5.89,IF(Y273=2,6.09,IF(Y273=3,6.29,IF(OR(Y273=5,Y273=4),6.5,IF(OR(Y273=6,Y273=7),6.72,IF(OR(Y273=8,Y273=9),6.94,IF(OR(Y273=10,Y273=11,Y273=12),7.17,IF(OR(Y273=13,Y273=14,Y273=15),7.41,IF(OR(Y273=16,Y273=17,Y273=18),7.65,7.91)))))))))), IF(Z273="Գ-1", IF(Y273=0,4.7,IF(Y273=1,4.86,IF(Y273=2,5.01,IF(Y273=3,5.18,IF(OR(Y273=5,Y273=4),5.35,IF(OR(Y273=6,Y273=7),5.52,IF(OR(Y273=8,Y273=9),5.71,IF(OR(Y273=10,Y273=11,Y273=12),5.89,IF(OR(Y273=13,Y273=14,Y273=15),6.09,IF(OR(Y273=16,Y273=17,Y273=18),6.29,6.49)))))))))), IF(Z273="Գ-2", IF(Y273=0,3.88,IF(Y273=1,4.01,IF(Y273=2,4.14,IF(Y273=3,4.27,IF(OR(Y273=5,Y273=4),4.41,IF(OR(Y273=6,Y273=7),4.55,IF(OR(Y273=8,Y273=9),4.7,IF(OR(Y273=10,Y273=11,Y273=12),4.85,IF(OR(Y273=13,Y273=14,Y273=15),5.01,IF(OR(Y273=16,Y273=17,Y273=18),5.17,5.34)))))))))), IF(Z273="Գ-3", IF(Y273=0,3.21,IF(Y273=1,3.31,IF(Y273=2,3.42,IF(Y273=3,3.53,IF(OR(Y273=5,Y273=4),3.64,IF(OR(Y273=6,Y273=7),3.76,IF(OR(Y273=8,Y273=9),3.88,IF(OR(Y273=10,Y273=11,Y273=12),4.01,IF(OR(Y273=13,Y273=14,Y273=15),4.13,IF(OR(Y273=16,Y273=17,Y273=18),4.27,4.4)))))))))), IF(Z273="Ա-1", IF(Y273=0,2.66,IF(Y273=1,2.75,IF(Y273=2,2.83,IF(Y273=3,2.92,IF(OR(Y273=5,Y273=4),3.02,IF(OR(Y273=6,Y273=7),3.11,IF(OR(Y273=8,Y273=9),3.21,IF(OR(Y273=10,Y273=11,Y273=12),3.31,IF(OR(Y273=13,Y273=14,Y273=15),3.42,IF(OR(Y273=16,Y273=17,Y273=18),3.53,3.64)))))))))), IF(Z273="Ա-2", IF(Y273=0,2.28,IF(Y273=1,2.35,IF(Y273=2,2.43,IF(Y273=3,2.5,IF(OR(Y273=5,Y273=4),2.58,IF(OR(Y273=6,Y273=7),2.66,IF(OR(Y273=8,Y273=9),2.75,IF(OR(Y273=10,Y273=11,Y273=12),2.83,IF(OR(Y273=13,Y273=14,Y273=15),2.92,IF(OR(Y273=16,Y273=17,Y273=18),3.01,3.11)))))))))),IF(Z273="Ա-3", IF(Y273=0,1.96,IF(Y273=1,2.02,IF(Y273=2,2.08,IF(Y273=3,2.15,IF(OR(Y273=5,Y273=4),2.21,IF(OR(Y273=6,Y273=7),2.28,IF(OR(Y273=8,Y273=9),2.35,IF(OR(Y273=10,Y273=11,Y273=12),2.42,IF(OR(Y273=13,Y273=14,Y273=15),2.5,IF(OR(Y273=16,Y273=17,Y273=18),2.58,2.66)))))))))), IF(Z273="Կ-1", IF(Y273=0,1.68,IF(Y273=1,1.73,IF(Y273=2,1.79,IF(Y273=3,1.84,IF(OR(Y273=5,Y273=4),1.9,IF(OR(Y273=6,Y273=7),1.96,IF(OR(Y273=8,Y273=9),2.02,IF(OR(Y273=10,Y273=11,Y273=12),2.08,IF(OR(Y273=13,Y273=14,Y273=15),2.14,IF(OR(Y273=16,Y273=17,Y273=18),2.21,2.28)))))))))), IF(Z273="Կ-2", IF(Y273=0,1.45,IF(Y273=1,1.49,IF(Y273=2,1.54,IF(Y273=3,1.59,IF(OR(Y273=5,Y273=4),1.63,IF(OR(Y273=6,Y273=7),1.68,IF(OR(Y273=8,Y273=9),1.73,IF(OR(Y273=10,Y273=11,Y273=12),1.79,IF(OR(Y273=13,Y273=14,Y273=15),1.84,IF(OR(Y273=16,Y273=17,Y273=18),1.9,1.95)))))))))),IF(Z273="Կ-3", IF(Y273=0,1.25,IF(Y273=1,1.29,IF(Y273=2,1.33,IF(Y273=3,1.37,IF(OR(Y273=5,Y273=4),1.41,IF(OR(Y273=6,Y273=7),1.45,IF(OR(Y273=8,Y273=9),1.49,IF(OR(Y273=10,Y273=11,Y273=12),1.54,IF(OR(Y273=13,Y273=14,Y273=15),1.58,IF(OR(Y273=16,Y273=17,Y273=18),1.63,1.68)))))))))), "Error"))))))))))))</f>
        <v>2.02</v>
      </c>
      <c r="AB273" s="776">
        <v>83200</v>
      </c>
      <c r="AC273" s="776">
        <f>+AB273*AA273</f>
        <v>168064</v>
      </c>
      <c r="AD273" s="777">
        <f>+U273</f>
        <v>0</v>
      </c>
      <c r="AE273" s="776">
        <f t="shared" si="253"/>
        <v>168064</v>
      </c>
      <c r="AF273" s="776">
        <f t="shared" si="249"/>
        <v>2184832</v>
      </c>
      <c r="AG273" s="580">
        <v>1</v>
      </c>
      <c r="AH273" s="644">
        <f>+Y273+1</f>
        <v>9</v>
      </c>
      <c r="AI273" s="645" t="str">
        <f>+Z273</f>
        <v>Կ-1</v>
      </c>
      <c r="AJ273" s="643">
        <f>IF(AG273&lt;1,0,IF(AI273="Բ-1",IF(AH273=0,6.94,IF(AH273=1,7.17,IF(AH273=2,7.41,IF(AH273=3,7.66,IF(OR(AH273=5,AH273=4),7.92,IF(OR(AH273=6,AH273=7),8.18,IF(OR(AH273=8,AH273=9),8.46,IF(OR(AH273=10,AH273=11,AH273=12),8.74,IF(OR(AH273=13,AH273=14,AH273=15),9.03,IF(OR(AH273=16,AH273=17,AH273=18),9.33,9.65)))))))))),IF(AI273="Բ-2", IF(AH273=0,5.71,IF(AH273=1,5.89,IF(AH273=2,6.09,IF(AH273=3,6.29,IF(OR(AH273=5,AH273=4),6.5,IF(OR(AH273=6,AH273=7),6.72,IF(OR(AH273=8,AH273=9),6.94,IF(OR(AH273=10,AH273=11,AH273=12),7.17,IF(OR(AH273=13,AH273=14,AH273=15),7.41,IF(OR(AH273=16,AH273=17,AH273=18),7.65,7.91)))))))))), IF(AI273="Գ-1", IF(AH273=0,4.7,IF(AH273=1,4.86,IF(AH273=2,5.01,IF(AH273=3,5.18,IF(OR(AH273=5,AH273=4),5.35,IF(OR(AH273=6,AH273=7),5.52,IF(OR(AH273=8,AH273=9),5.71,IF(OR(AH273=10,AH273=11,AH273=12),5.89,IF(OR(AH273=13,AH273=14,AH273=15),6.09,IF(OR(AH273=16,AH273=17,AH273=18),6.29,6.49)))))))))), IF(AI273="Գ-2", IF(AH273=0,3.88,IF(AH273=1,4.01,IF(AH273=2,4.14,IF(AH273=3,4.27,IF(OR(AH273=5,AH273=4),4.41,IF(OR(AH273=6,AH273=7),4.55,IF(OR(AH273=8,AH273=9),4.7,IF(OR(AH273=10,AH273=11,AH273=12),4.85,IF(OR(AH273=13,AH273=14,AH273=15),5.01,IF(OR(AH273=16,AH273=17,AH273=18),5.17,5.34)))))))))), IF(AI273="Գ-3", IF(AH273=0,3.21,IF(AH273=1,3.31,IF(AH273=2,3.42,IF(AH273=3,3.53,IF(OR(AH273=5,AH273=4),3.64,IF(OR(AH273=6,AH273=7),3.76,IF(OR(AH273=8,AH273=9),3.88,IF(OR(AH273=10,AH273=11,AH273=12),4.01,IF(OR(AH273=13,AH273=14,AH273=15),4.13,IF(OR(AH273=16,AH273=17,AH273=18),4.27,4.4)))))))))), IF(AI273="Ա-1", IF(AH273=0,2.66,IF(AH273=1,2.75,IF(AH273=2,2.83,IF(AH273=3,2.92,IF(OR(AH273=5,AH273=4),3.02,IF(OR(AH273=6,AH273=7),3.11,IF(OR(AH273=8,AH273=9),3.21,IF(OR(AH273=10,AH273=11,AH273=12),3.31,IF(OR(AH273=13,AH273=14,AH273=15),3.42,IF(OR(AH273=16,AH273=17,AH273=18),3.53,3.64)))))))))), IF(AI273="Ա-2", IF(AH273=0,2.28,IF(AH273=1,2.35,IF(AH273=2,2.43,IF(AH273=3,2.5,IF(OR(AH273=5,AH273=4),2.58,IF(OR(AH273=6,AH273=7),2.66,IF(OR(AH273=8,AH273=9),2.75,IF(OR(AH273=10,AH273=11,AH273=12),2.83,IF(OR(AH273=13,AH273=14,AH273=15),2.92,IF(OR(AH273=16,AH273=17,AH273=18),3.01,3.11)))))))))),IF(AI273="Ա-3", IF(AH273=0,1.96,IF(AH273=1,2.02,IF(AH273=2,2.08,IF(AH273=3,2.15,IF(OR(AH273=5,AH273=4),2.21,IF(OR(AH273=6,AH273=7),2.28,IF(OR(AH273=8,AH273=9),2.35,IF(OR(AH273=10,AH273=11,AH273=12),2.42,IF(OR(AH273=13,AH273=14,AH273=15),2.5,IF(OR(AH273=16,AH273=17,AH273=18),2.58,2.66)))))))))), IF(AI273="Կ-1", IF(AH273=0,1.68,IF(AH273=1,1.73,IF(AH273=2,1.79,IF(AH273=3,1.84,IF(OR(AH273=5,AH273=4),1.9,IF(OR(AH273=6,AH273=7),1.96,IF(OR(AH273=8,AH273=9),2.02,IF(OR(AH273=10,AH273=11,AH273=12),2.08,IF(OR(AH273=13,AH273=14,AH273=15),2.14,IF(OR(AH273=16,AH273=17,AH273=18),2.21,2.28)))))))))), IF(AI273="Կ-2", IF(AH273=0,1.45,IF(AH273=1,1.49,IF(AH273=2,1.54,IF(AH273=3,1.59,IF(OR(AH273=5,AH273=4),1.63,IF(OR(AH273=6,AH273=7),1.68,IF(OR(AH273=8,AH273=9),1.73,IF(OR(AH273=10,AH273=11,AH273=12),1.79,IF(OR(AH273=13,AH273=14,AH273=15),1.84,IF(OR(AH273=16,AH273=17,AH273=18),1.9,1.95)))))))))),IF(AI273="Կ-3", IF(AH273=0,1.25,IF(AH273=1,1.29,IF(AH273=2,1.33,IF(AH273=3,1.37,IF(OR(AH273=5,AH273=4),1.41,IF(OR(AH273=6,AH273=7),1.45,IF(OR(AH273=8,AH273=9),1.49,IF(OR(AH273=10,AH273=11,AH273=12),1.54,IF(OR(AH273=13,AH273=14,AH273=15),1.58,IF(OR(AH273=16,AH273=17,AH273=18),1.63,1.68)))))))))), "Error"))))))))))))</f>
        <v>2.02</v>
      </c>
      <c r="AK273" s="776">
        <v>83200</v>
      </c>
      <c r="AL273" s="776">
        <f>+AK273*AJ273</f>
        <v>168064</v>
      </c>
      <c r="AM273" s="777">
        <f>+AD273</f>
        <v>0</v>
      </c>
      <c r="AN273" s="776">
        <f t="shared" si="250"/>
        <v>168064</v>
      </c>
      <c r="AO273" s="776">
        <f t="shared" si="251"/>
        <v>2184832</v>
      </c>
    </row>
    <row r="274" spans="1:41" s="760" customFormat="1" ht="71.25">
      <c r="A274" s="853">
        <v>232</v>
      </c>
      <c r="B274" s="903" t="s">
        <v>1640</v>
      </c>
      <c r="C274" s="904" t="s">
        <v>1961</v>
      </c>
      <c r="D274" s="904" t="s">
        <v>2295</v>
      </c>
      <c r="E274" s="917" t="s">
        <v>3308</v>
      </c>
      <c r="F274" s="853">
        <v>1</v>
      </c>
      <c r="G274" s="911">
        <v>4</v>
      </c>
      <c r="H274" s="915" t="s">
        <v>83</v>
      </c>
      <c r="I274" s="912">
        <f t="shared" si="252"/>
        <v>4.41</v>
      </c>
      <c r="J274" s="913">
        <v>83200</v>
      </c>
      <c r="K274" s="914">
        <f t="shared" si="162"/>
        <v>366912</v>
      </c>
      <c r="L274" s="915">
        <v>0</v>
      </c>
      <c r="M274" s="914">
        <f t="shared" si="244"/>
        <v>366912</v>
      </c>
      <c r="N274" s="914">
        <f t="shared" si="245"/>
        <v>4769856</v>
      </c>
      <c r="O274" s="580">
        <v>1</v>
      </c>
      <c r="P274" s="644">
        <f t="shared" si="246"/>
        <v>5</v>
      </c>
      <c r="Q274" s="645" t="str">
        <f t="shared" si="230"/>
        <v>Գ-2</v>
      </c>
      <c r="R274" s="643">
        <f t="shared" si="231"/>
        <v>4.41</v>
      </c>
      <c r="S274" s="776">
        <v>83200</v>
      </c>
      <c r="T274" s="776">
        <f t="shared" si="232"/>
        <v>366912</v>
      </c>
      <c r="U274" s="777">
        <f t="shared" si="233"/>
        <v>0</v>
      </c>
      <c r="V274" s="776">
        <f t="shared" si="247"/>
        <v>366912</v>
      </c>
      <c r="W274" s="776">
        <f t="shared" si="248"/>
        <v>4769856</v>
      </c>
      <c r="X274" s="580">
        <v>1</v>
      </c>
      <c r="Y274" s="644">
        <f t="shared" si="234"/>
        <v>6</v>
      </c>
      <c r="Z274" s="645" t="str">
        <f t="shared" si="235"/>
        <v>Գ-2</v>
      </c>
      <c r="AA274" s="643">
        <f t="shared" si="236"/>
        <v>4.55</v>
      </c>
      <c r="AB274" s="776">
        <v>83200</v>
      </c>
      <c r="AC274" s="776">
        <f t="shared" si="237"/>
        <v>378560</v>
      </c>
      <c r="AD274" s="777">
        <f t="shared" si="238"/>
        <v>0</v>
      </c>
      <c r="AE274" s="776">
        <f t="shared" si="253"/>
        <v>378560</v>
      </c>
      <c r="AF274" s="776">
        <f t="shared" si="249"/>
        <v>4921280</v>
      </c>
      <c r="AG274" s="580">
        <v>1</v>
      </c>
      <c r="AH274" s="644">
        <f t="shared" si="239"/>
        <v>7</v>
      </c>
      <c r="AI274" s="645" t="str">
        <f t="shared" si="240"/>
        <v>Գ-2</v>
      </c>
      <c r="AJ274" s="643">
        <f t="shared" si="241"/>
        <v>4.55</v>
      </c>
      <c r="AK274" s="776">
        <v>83200</v>
      </c>
      <c r="AL274" s="776">
        <f t="shared" si="242"/>
        <v>378560</v>
      </c>
      <c r="AM274" s="777">
        <f t="shared" si="243"/>
        <v>0</v>
      </c>
      <c r="AN274" s="776">
        <f t="shared" si="250"/>
        <v>378560</v>
      </c>
      <c r="AO274" s="776">
        <f t="shared" si="251"/>
        <v>4921280</v>
      </c>
    </row>
    <row r="275" spans="1:41" s="760" customFormat="1" ht="40.5">
      <c r="A275" s="853">
        <v>233</v>
      </c>
      <c r="B275" s="903" t="s">
        <v>1267</v>
      </c>
      <c r="C275" s="904" t="s">
        <v>1961</v>
      </c>
      <c r="D275" s="904" t="s">
        <v>2290</v>
      </c>
      <c r="E275" s="903" t="s">
        <v>972</v>
      </c>
      <c r="F275" s="853">
        <v>1</v>
      </c>
      <c r="G275" s="911">
        <v>4</v>
      </c>
      <c r="H275" s="915" t="s">
        <v>84</v>
      </c>
      <c r="I275" s="912">
        <f t="shared" si="252"/>
        <v>3.02</v>
      </c>
      <c r="J275" s="913">
        <v>83200</v>
      </c>
      <c r="K275" s="914">
        <f t="shared" si="162"/>
        <v>251264</v>
      </c>
      <c r="L275" s="915">
        <v>0</v>
      </c>
      <c r="M275" s="914">
        <f t="shared" si="244"/>
        <v>251264</v>
      </c>
      <c r="N275" s="914">
        <f t="shared" si="245"/>
        <v>3266432</v>
      </c>
      <c r="O275" s="580">
        <v>1</v>
      </c>
      <c r="P275" s="644">
        <f t="shared" si="246"/>
        <v>5</v>
      </c>
      <c r="Q275" s="645" t="str">
        <f t="shared" si="230"/>
        <v>Ա-1</v>
      </c>
      <c r="R275" s="643">
        <f t="shared" si="231"/>
        <v>3.02</v>
      </c>
      <c r="S275" s="776">
        <v>83200</v>
      </c>
      <c r="T275" s="776">
        <f t="shared" si="232"/>
        <v>251264</v>
      </c>
      <c r="U275" s="777">
        <f t="shared" si="233"/>
        <v>0</v>
      </c>
      <c r="V275" s="776">
        <f t="shared" si="247"/>
        <v>251264</v>
      </c>
      <c r="W275" s="776">
        <f t="shared" si="248"/>
        <v>3266432</v>
      </c>
      <c r="X275" s="580">
        <v>1</v>
      </c>
      <c r="Y275" s="644">
        <f t="shared" si="234"/>
        <v>6</v>
      </c>
      <c r="Z275" s="645" t="str">
        <f t="shared" si="235"/>
        <v>Ա-1</v>
      </c>
      <c r="AA275" s="643">
        <f t="shared" si="236"/>
        <v>3.11</v>
      </c>
      <c r="AB275" s="776">
        <v>83200</v>
      </c>
      <c r="AC275" s="776">
        <f t="shared" si="237"/>
        <v>258752</v>
      </c>
      <c r="AD275" s="777">
        <f t="shared" si="238"/>
        <v>0</v>
      </c>
      <c r="AE275" s="776">
        <f t="shared" si="253"/>
        <v>258752</v>
      </c>
      <c r="AF275" s="776">
        <f t="shared" si="249"/>
        <v>3363776</v>
      </c>
      <c r="AG275" s="580">
        <v>1</v>
      </c>
      <c r="AH275" s="644">
        <f t="shared" si="239"/>
        <v>7</v>
      </c>
      <c r="AI275" s="645" t="str">
        <f t="shared" si="240"/>
        <v>Ա-1</v>
      </c>
      <c r="AJ275" s="643">
        <f t="shared" si="241"/>
        <v>3.11</v>
      </c>
      <c r="AK275" s="776">
        <v>83200</v>
      </c>
      <c r="AL275" s="776">
        <f t="shared" si="242"/>
        <v>258752</v>
      </c>
      <c r="AM275" s="777">
        <f t="shared" si="243"/>
        <v>0</v>
      </c>
      <c r="AN275" s="776">
        <f t="shared" si="250"/>
        <v>258752</v>
      </c>
      <c r="AO275" s="776">
        <f t="shared" si="251"/>
        <v>3363776</v>
      </c>
    </row>
    <row r="276" spans="1:41" s="760" customFormat="1" ht="14.25">
      <c r="A276" s="853">
        <v>234</v>
      </c>
      <c r="B276" s="903" t="s">
        <v>2776</v>
      </c>
      <c r="C276" s="904" t="s">
        <v>1961</v>
      </c>
      <c r="D276" s="904" t="s">
        <v>2276</v>
      </c>
      <c r="E276" s="903" t="s">
        <v>1237</v>
      </c>
      <c r="F276" s="853">
        <v>1</v>
      </c>
      <c r="G276" s="911">
        <v>2</v>
      </c>
      <c r="H276" s="915" t="s">
        <v>419</v>
      </c>
      <c r="I276" s="912">
        <f t="shared" si="252"/>
        <v>2.08</v>
      </c>
      <c r="J276" s="913">
        <v>83200</v>
      </c>
      <c r="K276" s="914">
        <f t="shared" si="162"/>
        <v>173056</v>
      </c>
      <c r="L276" s="915">
        <v>0</v>
      </c>
      <c r="M276" s="914">
        <f t="shared" si="244"/>
        <v>173056</v>
      </c>
      <c r="N276" s="914">
        <f t="shared" si="245"/>
        <v>2249728</v>
      </c>
      <c r="O276" s="580">
        <v>1</v>
      </c>
      <c r="P276" s="644">
        <f t="shared" si="246"/>
        <v>3</v>
      </c>
      <c r="Q276" s="645" t="str">
        <f t="shared" si="230"/>
        <v>Ա-3</v>
      </c>
      <c r="R276" s="643">
        <f t="shared" si="231"/>
        <v>2.15</v>
      </c>
      <c r="S276" s="776">
        <v>83200</v>
      </c>
      <c r="T276" s="776">
        <f t="shared" si="232"/>
        <v>178880</v>
      </c>
      <c r="U276" s="777">
        <f t="shared" si="233"/>
        <v>0</v>
      </c>
      <c r="V276" s="776">
        <f t="shared" si="247"/>
        <v>178880</v>
      </c>
      <c r="W276" s="776">
        <f t="shared" si="248"/>
        <v>2325440</v>
      </c>
      <c r="X276" s="580">
        <v>1</v>
      </c>
      <c r="Y276" s="644">
        <f t="shared" si="234"/>
        <v>4</v>
      </c>
      <c r="Z276" s="645" t="str">
        <f t="shared" si="235"/>
        <v>Ա-3</v>
      </c>
      <c r="AA276" s="643">
        <f t="shared" si="236"/>
        <v>2.21</v>
      </c>
      <c r="AB276" s="776">
        <v>83200</v>
      </c>
      <c r="AC276" s="776">
        <f t="shared" si="237"/>
        <v>183872</v>
      </c>
      <c r="AD276" s="777">
        <f t="shared" si="238"/>
        <v>0</v>
      </c>
      <c r="AE276" s="776">
        <f t="shared" si="253"/>
        <v>183872</v>
      </c>
      <c r="AF276" s="776">
        <f t="shared" si="249"/>
        <v>2390336</v>
      </c>
      <c r="AG276" s="580">
        <v>1</v>
      </c>
      <c r="AH276" s="644">
        <f t="shared" si="239"/>
        <v>5</v>
      </c>
      <c r="AI276" s="645" t="str">
        <f t="shared" si="240"/>
        <v>Ա-3</v>
      </c>
      <c r="AJ276" s="643">
        <f t="shared" si="241"/>
        <v>2.21</v>
      </c>
      <c r="AK276" s="776">
        <v>83200</v>
      </c>
      <c r="AL276" s="776">
        <f t="shared" si="242"/>
        <v>183872</v>
      </c>
      <c r="AM276" s="777">
        <f t="shared" si="243"/>
        <v>0</v>
      </c>
      <c r="AN276" s="776">
        <f t="shared" si="250"/>
        <v>183872</v>
      </c>
      <c r="AO276" s="776">
        <f t="shared" si="251"/>
        <v>2390336</v>
      </c>
    </row>
    <row r="277" spans="1:41" s="760" customFormat="1" ht="14.25">
      <c r="A277" s="853">
        <v>235</v>
      </c>
      <c r="B277" s="903" t="s">
        <v>1661</v>
      </c>
      <c r="C277" s="904" t="s">
        <v>1961</v>
      </c>
      <c r="D277" s="904" t="s">
        <v>2360</v>
      </c>
      <c r="E277" s="903" t="s">
        <v>1237</v>
      </c>
      <c r="F277" s="853">
        <v>1</v>
      </c>
      <c r="G277" s="911">
        <v>6</v>
      </c>
      <c r="H277" s="915" t="s">
        <v>419</v>
      </c>
      <c r="I277" s="912">
        <f t="shared" si="252"/>
        <v>2.2799999999999998</v>
      </c>
      <c r="J277" s="913">
        <v>83200</v>
      </c>
      <c r="K277" s="914">
        <f t="shared" si="162"/>
        <v>189695.99999999997</v>
      </c>
      <c r="L277" s="915">
        <v>0</v>
      </c>
      <c r="M277" s="914">
        <f t="shared" si="244"/>
        <v>189695.99999999997</v>
      </c>
      <c r="N277" s="914">
        <f t="shared" si="245"/>
        <v>2466047.9999999995</v>
      </c>
      <c r="O277" s="580">
        <v>1</v>
      </c>
      <c r="P277" s="644">
        <f t="shared" si="246"/>
        <v>7</v>
      </c>
      <c r="Q277" s="645" t="str">
        <f t="shared" si="230"/>
        <v>Ա-3</v>
      </c>
      <c r="R277" s="643">
        <f t="shared" si="231"/>
        <v>2.2799999999999998</v>
      </c>
      <c r="S277" s="776">
        <v>83200</v>
      </c>
      <c r="T277" s="776">
        <f t="shared" si="232"/>
        <v>189695.99999999997</v>
      </c>
      <c r="U277" s="777">
        <f t="shared" si="233"/>
        <v>0</v>
      </c>
      <c r="V277" s="776">
        <f t="shared" si="247"/>
        <v>189695.99999999997</v>
      </c>
      <c r="W277" s="776">
        <f t="shared" si="248"/>
        <v>2466047.9999999995</v>
      </c>
      <c r="X277" s="580">
        <v>1</v>
      </c>
      <c r="Y277" s="644">
        <f t="shared" si="234"/>
        <v>8</v>
      </c>
      <c r="Z277" s="645" t="str">
        <f t="shared" si="235"/>
        <v>Ա-3</v>
      </c>
      <c r="AA277" s="643">
        <f t="shared" si="236"/>
        <v>2.35</v>
      </c>
      <c r="AB277" s="776">
        <v>83200</v>
      </c>
      <c r="AC277" s="776">
        <f t="shared" si="237"/>
        <v>195520</v>
      </c>
      <c r="AD277" s="777">
        <f t="shared" si="238"/>
        <v>0</v>
      </c>
      <c r="AE277" s="776">
        <f t="shared" si="253"/>
        <v>195520</v>
      </c>
      <c r="AF277" s="776">
        <f t="shared" si="249"/>
        <v>2541760</v>
      </c>
      <c r="AG277" s="580">
        <v>1</v>
      </c>
      <c r="AH277" s="644">
        <f t="shared" si="239"/>
        <v>9</v>
      </c>
      <c r="AI277" s="645" t="str">
        <f t="shared" si="240"/>
        <v>Ա-3</v>
      </c>
      <c r="AJ277" s="643">
        <f t="shared" si="241"/>
        <v>2.35</v>
      </c>
      <c r="AK277" s="776">
        <v>83200</v>
      </c>
      <c r="AL277" s="776">
        <f t="shared" si="242"/>
        <v>195520</v>
      </c>
      <c r="AM277" s="777">
        <f t="shared" si="243"/>
        <v>0</v>
      </c>
      <c r="AN277" s="776">
        <f t="shared" si="250"/>
        <v>195520</v>
      </c>
      <c r="AO277" s="776">
        <f t="shared" si="251"/>
        <v>2541760</v>
      </c>
    </row>
    <row r="278" spans="1:41" s="760" customFormat="1" ht="14.25">
      <c r="A278" s="853">
        <v>236</v>
      </c>
      <c r="B278" s="903" t="s">
        <v>700</v>
      </c>
      <c r="C278" s="904" t="s">
        <v>1961</v>
      </c>
      <c r="D278" s="904" t="s">
        <v>2298</v>
      </c>
      <c r="E278" s="903" t="s">
        <v>1237</v>
      </c>
      <c r="F278" s="853">
        <v>1</v>
      </c>
      <c r="G278" s="911">
        <v>3</v>
      </c>
      <c r="H278" s="915" t="s">
        <v>419</v>
      </c>
      <c r="I278" s="912">
        <f t="shared" si="252"/>
        <v>2.15</v>
      </c>
      <c r="J278" s="913">
        <v>83200</v>
      </c>
      <c r="K278" s="914">
        <f t="shared" si="162"/>
        <v>178880</v>
      </c>
      <c r="L278" s="915">
        <v>0</v>
      </c>
      <c r="M278" s="914">
        <f t="shared" si="244"/>
        <v>178880</v>
      </c>
      <c r="N278" s="914">
        <f t="shared" si="245"/>
        <v>2325440</v>
      </c>
      <c r="O278" s="580">
        <v>1</v>
      </c>
      <c r="P278" s="644">
        <f t="shared" si="246"/>
        <v>4</v>
      </c>
      <c r="Q278" s="645" t="str">
        <f t="shared" si="230"/>
        <v>Ա-3</v>
      </c>
      <c r="R278" s="643">
        <f t="shared" si="231"/>
        <v>2.21</v>
      </c>
      <c r="S278" s="776">
        <v>83200</v>
      </c>
      <c r="T278" s="776">
        <f t="shared" si="232"/>
        <v>183872</v>
      </c>
      <c r="U278" s="777">
        <f t="shared" si="233"/>
        <v>0</v>
      </c>
      <c r="V278" s="776">
        <f t="shared" si="247"/>
        <v>183872</v>
      </c>
      <c r="W278" s="776">
        <f t="shared" si="248"/>
        <v>2390336</v>
      </c>
      <c r="X278" s="580">
        <v>1</v>
      </c>
      <c r="Y278" s="644">
        <f t="shared" si="234"/>
        <v>5</v>
      </c>
      <c r="Z278" s="645" t="str">
        <f t="shared" si="235"/>
        <v>Ա-3</v>
      </c>
      <c r="AA278" s="643">
        <f t="shared" si="236"/>
        <v>2.21</v>
      </c>
      <c r="AB278" s="776">
        <v>83200</v>
      </c>
      <c r="AC278" s="776">
        <f t="shared" si="237"/>
        <v>183872</v>
      </c>
      <c r="AD278" s="777">
        <f t="shared" si="238"/>
        <v>0</v>
      </c>
      <c r="AE278" s="776">
        <f t="shared" si="253"/>
        <v>183872</v>
      </c>
      <c r="AF278" s="776">
        <f t="shared" si="249"/>
        <v>2390336</v>
      </c>
      <c r="AG278" s="580">
        <v>1</v>
      </c>
      <c r="AH278" s="644">
        <f t="shared" si="239"/>
        <v>6</v>
      </c>
      <c r="AI278" s="645" t="str">
        <f t="shared" si="240"/>
        <v>Ա-3</v>
      </c>
      <c r="AJ278" s="643">
        <f t="shared" si="241"/>
        <v>2.2799999999999998</v>
      </c>
      <c r="AK278" s="776">
        <v>83200</v>
      </c>
      <c r="AL278" s="776">
        <f t="shared" si="242"/>
        <v>189695.99999999997</v>
      </c>
      <c r="AM278" s="777">
        <f t="shared" si="243"/>
        <v>0</v>
      </c>
      <c r="AN278" s="776">
        <f t="shared" si="250"/>
        <v>189695.99999999997</v>
      </c>
      <c r="AO278" s="776">
        <f t="shared" si="251"/>
        <v>2466047.9999999995</v>
      </c>
    </row>
    <row r="279" spans="1:41" s="760" customFormat="1" ht="14.25">
      <c r="A279" s="853">
        <v>237</v>
      </c>
      <c r="B279" s="903" t="s">
        <v>1660</v>
      </c>
      <c r="C279" s="904" t="s">
        <v>1961</v>
      </c>
      <c r="D279" s="904" t="s">
        <v>2301</v>
      </c>
      <c r="E279" s="903" t="s">
        <v>1237</v>
      </c>
      <c r="F279" s="853">
        <v>1</v>
      </c>
      <c r="G279" s="911">
        <v>5</v>
      </c>
      <c r="H279" s="915" t="s">
        <v>419</v>
      </c>
      <c r="I279" s="912">
        <f t="shared" ref="I279:I315" si="254">IF(F279&lt;1,0,IF(H279="Բ-1",IF(G279=0,6.94,IF(G279=1,7.17,IF(G279=2,7.41,IF(G279=3,7.66,IF(OR(G279=5,G279=4),7.92,IF(OR(G279=6,G279=7),8.18,IF(OR(G279=8,G279=9),8.46,IF(OR(G279=10,G279=11,G279=12),8.74,IF(OR(G279=13,G279=14,G279=15),9.03,IF(OR(G279=16,G279=17,G279=18),9.33,9.65)))))))))),IF(H279="Բ-2", IF(G279=0,5.71,IF(G279=1,5.89,IF(G279=2,6.09,IF(G279=3,6.29,IF(OR(G279=5,G279=4),6.5,IF(OR(G279=6,G279=7),6.72,IF(OR(G279=8,G279=9),6.94,IF(OR(G279=10,G279=11,G279=12),7.17,IF(OR(G279=13,G279=14,G279=15),7.41,IF(OR(G279=16,G279=17,G279=18),7.65,7.91)))))))))), IF(H279="Գ-1", IF(G279=0,4.7,IF(G279=1,4.86,IF(G279=2,5.01,IF(G279=3,5.18,IF(OR(G279=5,G279=4),5.35,IF(OR(G279=6,G279=7),5.52,IF(OR(G279=8,G279=9),5.71,IF(OR(G279=10,G279=11,G279=12),5.89,IF(OR(G279=13,G279=14,G279=15),6.09,IF(OR(G279=16,G279=17,G279=18),6.29,6.49)))))))))), IF(H279="Գ-2", IF(G279=0,3.88,IF(G279=1,4.01,IF(G279=2,4.14,IF(G279=3,4.27,IF(OR(G279=5,G279=4),4.41,IF(OR(G279=6,G279=7),4.55,IF(OR(G279=8,G279=9),4.7,IF(OR(G279=10,G279=11,G279=12),4.85,IF(OR(G279=13,G279=14,G279=15),5.01,IF(OR(G279=16,G279=17,G279=18),5.17,5.34)))))))))), IF(H279="Գ-3", IF(G279=0,3.21,IF(G279=1,3.31,IF(G279=2,3.42,IF(G279=3,3.53,IF(OR(G279=5,G279=4),3.64,IF(OR(G279=6,G279=7),3.76,IF(OR(G279=8,G279=9),3.88,IF(OR(G279=10,G279=11,G279=12),4.01,IF(OR(G279=13,G279=14,G279=15),4.13,IF(OR(G279=16,G279=17,G279=18),4.27,4.4)))))))))), IF(H279="Ա-1", IF(G279=0,2.66,IF(G279=1,2.75,IF(G279=2,2.83,IF(G279=3,2.92,IF(OR(G279=5,G279=4),3.02,IF(OR(G279=6,G279=7),3.11,IF(OR(G279=8,G279=9),3.21,IF(OR(G279=10,G279=11,G279=12),3.31,IF(OR(G279=13,G279=14,G279=15),3.42,IF(OR(G279=16,G279=17,G279=18),3.53,3.64)))))))))), IF(H279="Ա-2", IF(G279=0,2.28,IF(G279=1,2.35,IF(G279=2,2.43,IF(G279=3,2.5,IF(OR(G279=5,G279=4),2.58,IF(OR(G279=6,G279=7),2.66,IF(OR(G279=8,G279=9),2.75,IF(OR(G279=10,G279=11,G279=12),2.83,IF(OR(G279=13,G279=14,G279=15),2.92,IF(OR(G279=16,G279=17,G279=18),3.01,3.11)))))))))),IF(H279="Ա-3", IF(G279=0,1.96,IF(G279=1,2.02,IF(G279=2,2.08,IF(G279=3,2.15,IF(OR(G279=5,G279=4),2.21,IF(OR(G279=6,G279=7),2.28,IF(OR(G279=8,G279=9),2.35,IF(OR(G279=10,G279=11,G279=12),2.42,IF(OR(G279=13,G279=14,G279=15),2.5,IF(OR(G279=16,G279=17,G279=18),2.58,2.66)))))))))), IF(H279="Կ-1", IF(G279=0,1.68,IF(G279=1,1.73,IF(G279=2,1.79,IF(G279=3,1.84,IF(OR(G279=5,G279=4),1.9,IF(OR(G279=6,G279=7),1.96,IF(OR(G279=8,G279=9),2.02,IF(OR(G279=10,G279=11,G279=12),2.08,IF(OR(G279=13,G279=14,G279=15),2.14,IF(OR(G279=16,G279=17,G279=18),2.21,2.28)))))))))), IF(H279="Կ-2", IF(G279=0,1.45,IF(G279=1,1.49,IF(G279=2,1.54,IF(G279=3,1.59,IF(OR(G279=5,G279=4),1.63,IF(OR(G279=6,G279=7),1.68,IF(OR(G279=8,G279=9),1.73,IF(OR(G279=10,G279=11,G279=12),1.79,IF(OR(G279=13,G279=14,G279=15),1.84,IF(OR(G279=16,G279=17,G279=18),1.9,1.95)))))))))),IF(H279="Կ-3", IF(G279=0,1.25,IF(G279=1,1.29,IF(G279=2,1.33,IF(G279=3,1.37,IF(OR(G279=5,G279=4),1.41,IF(OR(G279=6,G279=7),1.45,IF(OR(G279=8,G279=9),1.49,IF(OR(G279=10,G279=11,G279=12),1.54,IF(OR(G279=13,G279=14,G279=15),1.58,IF(OR(G279=16,G279=17,G279=18),1.63,1.68)))))))))), "Error"))))))))))))</f>
        <v>2.21</v>
      </c>
      <c r="J279" s="913">
        <v>83200</v>
      </c>
      <c r="K279" s="914">
        <f t="shared" si="162"/>
        <v>183872</v>
      </c>
      <c r="L279" s="915">
        <v>0</v>
      </c>
      <c r="M279" s="914">
        <f t="shared" ref="M279:M315" si="255">+L279+K279</f>
        <v>183872</v>
      </c>
      <c r="N279" s="914">
        <f t="shared" ref="N279:N315" si="256">+M279*13</f>
        <v>2390336</v>
      </c>
      <c r="O279" s="580">
        <v>1</v>
      </c>
      <c r="P279" s="644">
        <f t="shared" ref="P279:P315" si="257">+G279+1</f>
        <v>6</v>
      </c>
      <c r="Q279" s="645" t="str">
        <f t="shared" si="230"/>
        <v>Ա-3</v>
      </c>
      <c r="R279" s="643">
        <f t="shared" si="231"/>
        <v>2.2799999999999998</v>
      </c>
      <c r="S279" s="776">
        <v>83200</v>
      </c>
      <c r="T279" s="776">
        <f t="shared" si="232"/>
        <v>189695.99999999997</v>
      </c>
      <c r="U279" s="777">
        <f t="shared" si="233"/>
        <v>0</v>
      </c>
      <c r="V279" s="776">
        <f t="shared" ref="V279:V315" si="258">+U279+T279</f>
        <v>189695.99999999997</v>
      </c>
      <c r="W279" s="776">
        <f t="shared" ref="W279:W315" si="259">+V279*13</f>
        <v>2466047.9999999995</v>
      </c>
      <c r="X279" s="580">
        <v>1</v>
      </c>
      <c r="Y279" s="644">
        <f t="shared" si="234"/>
        <v>7</v>
      </c>
      <c r="Z279" s="645" t="str">
        <f t="shared" si="235"/>
        <v>Ա-3</v>
      </c>
      <c r="AA279" s="643">
        <f t="shared" si="236"/>
        <v>2.2799999999999998</v>
      </c>
      <c r="AB279" s="776">
        <v>83200</v>
      </c>
      <c r="AC279" s="776">
        <f t="shared" si="237"/>
        <v>189695.99999999997</v>
      </c>
      <c r="AD279" s="777">
        <f t="shared" si="238"/>
        <v>0</v>
      </c>
      <c r="AE279" s="776">
        <f t="shared" ref="AE279:AE345" si="260">+AD279+AC279</f>
        <v>189695.99999999997</v>
      </c>
      <c r="AF279" s="776">
        <f t="shared" ref="AF279:AF315" si="261">+AE279*13</f>
        <v>2466047.9999999995</v>
      </c>
      <c r="AG279" s="580">
        <v>1</v>
      </c>
      <c r="AH279" s="644">
        <f t="shared" si="239"/>
        <v>8</v>
      </c>
      <c r="AI279" s="645" t="str">
        <f t="shared" si="240"/>
        <v>Ա-3</v>
      </c>
      <c r="AJ279" s="643">
        <f t="shared" si="241"/>
        <v>2.35</v>
      </c>
      <c r="AK279" s="776">
        <v>83200</v>
      </c>
      <c r="AL279" s="776">
        <f t="shared" si="242"/>
        <v>195520</v>
      </c>
      <c r="AM279" s="777">
        <f t="shared" si="243"/>
        <v>0</v>
      </c>
      <c r="AN279" s="776">
        <f t="shared" ref="AN279:AN315" si="262">+AM279+AL279</f>
        <v>195520</v>
      </c>
      <c r="AO279" s="776">
        <f t="shared" ref="AO279:AO315" si="263">+AN279*13</f>
        <v>2541760</v>
      </c>
    </row>
    <row r="280" spans="1:41" s="760" customFormat="1" ht="14.25">
      <c r="A280" s="853">
        <v>238</v>
      </c>
      <c r="B280" s="903" t="s">
        <v>78</v>
      </c>
      <c r="C280" s="904"/>
      <c r="D280" s="904"/>
      <c r="E280" s="903" t="s">
        <v>1237</v>
      </c>
      <c r="F280" s="853">
        <v>1</v>
      </c>
      <c r="G280" s="911">
        <v>6</v>
      </c>
      <c r="H280" s="915" t="s">
        <v>419</v>
      </c>
      <c r="I280" s="912">
        <f>IF(F280&lt;1,0,IF(H280="Բ-1",IF(G280=0,6.94,IF(G280=1,7.17,IF(G280=2,7.41,IF(G280=3,7.66,IF(OR(G280=5,G280=4),7.92,IF(OR(G280=6,G280=7),8.18,IF(OR(G280=8,G280=9),8.46,IF(OR(G280=10,G280=11,G280=12),8.74,IF(OR(G280=13,G280=14,G280=15),9.03,IF(OR(G280=16,G280=17,G280=18),9.33,9.65)))))))))),IF(H280="Բ-2", IF(G280=0,5.71,IF(G280=1,5.89,IF(G280=2,6.09,IF(G280=3,6.29,IF(OR(G280=5,G280=4),6.5,IF(OR(G280=6,G280=7),6.72,IF(OR(G280=8,G280=9),6.94,IF(OR(G280=10,G280=11,G280=12),7.17,IF(OR(G280=13,G280=14,G280=15),7.41,IF(OR(G280=16,G280=17,G280=18),7.65,7.91)))))))))), IF(H280="Գ-1", IF(G280=0,4.7,IF(G280=1,4.86,IF(G280=2,5.01,IF(G280=3,5.18,IF(OR(G280=5,G280=4),5.35,IF(OR(G280=6,G280=7),5.52,IF(OR(G280=8,G280=9),5.71,IF(OR(G280=10,G280=11,G280=12),5.89,IF(OR(G280=13,G280=14,G280=15),6.09,IF(OR(G280=16,G280=17,G280=18),6.29,6.49)))))))))), IF(H280="Գ-2", IF(G280=0,3.88,IF(G280=1,4.01,IF(G280=2,4.14,IF(G280=3,4.27,IF(OR(G280=5,G280=4),4.41,IF(OR(G280=6,G280=7),4.55,IF(OR(G280=8,G280=9),4.7,IF(OR(G280=10,G280=11,G280=12),4.85,IF(OR(G280=13,G280=14,G280=15),5.01,IF(OR(G280=16,G280=17,G280=18),5.17,5.34)))))))))), IF(H280="Գ-3", IF(G280=0,3.21,IF(G280=1,3.31,IF(G280=2,3.42,IF(G280=3,3.53,IF(OR(G280=5,G280=4),3.64,IF(OR(G280=6,G280=7),3.76,IF(OR(G280=8,G280=9),3.88,IF(OR(G280=10,G280=11,G280=12),4.01,IF(OR(G280=13,G280=14,G280=15),4.13,IF(OR(G280=16,G280=17,G280=18),4.27,4.4)))))))))), IF(H280="Ա-1", IF(G280=0,2.66,IF(G280=1,2.75,IF(G280=2,2.83,IF(G280=3,2.92,IF(OR(G280=5,G280=4),3.02,IF(OR(G280=6,G280=7),3.11,IF(OR(G280=8,G280=9),3.21,IF(OR(G280=10,G280=11,G280=12),3.31,IF(OR(G280=13,G280=14,G280=15),3.42,IF(OR(G280=16,G280=17,G280=18),3.53,3.64)))))))))), IF(H280="Ա-2", IF(G280=0,2.28,IF(G280=1,2.35,IF(G280=2,2.43,IF(G280=3,2.5,IF(OR(G280=5,G280=4),2.58,IF(OR(G280=6,G280=7),2.66,IF(OR(G280=8,G280=9),2.75,IF(OR(G280=10,G280=11,G280=12),2.83,IF(OR(G280=13,G280=14,G280=15),2.92,IF(OR(G280=16,G280=17,G280=18),3.01,3.11)))))))))),IF(H280="Ա-3", IF(G280=0,1.96,IF(G280=1,2.02,IF(G280=2,2.08,IF(G280=3,2.15,IF(OR(G280=5,G280=4),2.21,IF(OR(G280=6,G280=7),2.28,IF(OR(G280=8,G280=9),2.35,IF(OR(G280=10,G280=11,G280=12),2.42,IF(OR(G280=13,G280=14,G280=15),2.5,IF(OR(G280=16,G280=17,G280=18),2.58,2.66)))))))))), IF(H280="Կ-1", IF(G280=0,1.68,IF(G280=1,1.73,IF(G280=2,1.79,IF(G280=3,1.84,IF(OR(G280=5,G280=4),1.9,IF(OR(G280=6,G280=7),1.96,IF(OR(G280=8,G280=9),2.02,IF(OR(G280=10,G280=11,G280=12),2.08,IF(OR(G280=13,G280=14,G280=15),2.14,IF(OR(G280=16,G280=17,G280=18),2.21,2.28)))))))))), IF(H280="Կ-2", IF(G280=0,1.45,IF(G280=1,1.49,IF(G280=2,1.54,IF(G280=3,1.59,IF(OR(G280=5,G280=4),1.63,IF(OR(G280=6,G280=7),1.68,IF(OR(G280=8,G280=9),1.73,IF(OR(G280=10,G280=11,G280=12),1.79,IF(OR(G280=13,G280=14,G280=15),1.84,IF(OR(G280=16,G280=17,G280=18),1.9,1.95)))))))))),IF(H280="Կ-3", IF(G280=0,1.25,IF(G280=1,1.29,IF(G280=2,1.33,IF(G280=3,1.37,IF(OR(G280=5,G280=4),1.41,IF(OR(G280=6,G280=7),1.45,IF(OR(G280=8,G280=9),1.49,IF(OR(G280=10,G280=11,G280=12),1.54,IF(OR(G280=13,G280=14,G280=15),1.58,IF(OR(G280=16,G280=17,G280=18),1.63,1.68)))))))))), "Error"))))))))))))</f>
        <v>2.2799999999999998</v>
      </c>
      <c r="J280" s="913">
        <v>83200</v>
      </c>
      <c r="K280" s="914">
        <f>+J280*I280</f>
        <v>189695.99999999997</v>
      </c>
      <c r="L280" s="915">
        <v>0</v>
      </c>
      <c r="M280" s="914">
        <f>+L280+K280</f>
        <v>189695.99999999997</v>
      </c>
      <c r="N280" s="914">
        <f>+M280*13</f>
        <v>2466047.9999999995</v>
      </c>
      <c r="O280" s="580">
        <v>1</v>
      </c>
      <c r="P280" s="644">
        <f>+G280+1</f>
        <v>7</v>
      </c>
      <c r="Q280" s="645" t="str">
        <f>+H280</f>
        <v>Ա-3</v>
      </c>
      <c r="R280" s="643">
        <f>IF(O280&lt;1,0,IF(Q280="Բ-1",IF(P280=0,6.94,IF(P280=1,7.17,IF(P280=2,7.41,IF(P280=3,7.66,IF(OR(P280=5,P280=4),7.92,IF(OR(P280=6,P280=7),8.18,IF(OR(P280=8,P280=9),8.46,IF(OR(P280=10,P280=11,P280=12),8.74,IF(OR(P280=13,P280=14,P280=15),9.03,IF(OR(P280=16,P280=17,P280=18),9.33,9.65)))))))))),IF(Q280="Բ-2", IF(P280=0,5.71,IF(P280=1,5.89,IF(P280=2,6.09,IF(P280=3,6.29,IF(OR(P280=5,P280=4),6.5,IF(OR(P280=6,P280=7),6.72,IF(OR(P280=8,P280=9),6.94,IF(OR(P280=10,P280=11,P280=12),7.17,IF(OR(P280=13,P280=14,P280=15),7.41,IF(OR(P280=16,P280=17,P280=18),7.65,7.91)))))))))), IF(Q280="Գ-1", IF(P280=0,4.7,IF(P280=1,4.86,IF(P280=2,5.01,IF(P280=3,5.18,IF(OR(P280=5,P280=4),5.35,IF(OR(P280=6,P280=7),5.52,IF(OR(P280=8,P280=9),5.71,IF(OR(P280=10,P280=11,P280=12),5.89,IF(OR(P280=13,P280=14,P280=15),6.09,IF(OR(P280=16,P280=17,P280=18),6.29,6.49)))))))))), IF(Q280="Գ-2", IF(P280=0,3.88,IF(P280=1,4.01,IF(P280=2,4.14,IF(P280=3,4.27,IF(OR(P280=5,P280=4),4.41,IF(OR(P280=6,P280=7),4.55,IF(OR(P280=8,P280=9),4.7,IF(OR(P280=10,P280=11,P280=12),4.85,IF(OR(P280=13,P280=14,P280=15),5.01,IF(OR(P280=16,P280=17,P280=18),5.17,5.34)))))))))), IF(Q280="Գ-3", IF(P280=0,3.21,IF(P280=1,3.31,IF(P280=2,3.42,IF(P280=3,3.53,IF(OR(P280=5,P280=4),3.64,IF(OR(P280=6,P280=7),3.76,IF(OR(P280=8,P280=9),3.88,IF(OR(P280=10,P280=11,P280=12),4.01,IF(OR(P280=13,P280=14,P280=15),4.13,IF(OR(P280=16,P280=17,P280=18),4.27,4.4)))))))))), IF(Q280="Ա-1", IF(P280=0,2.66,IF(P280=1,2.75,IF(P280=2,2.83,IF(P280=3,2.92,IF(OR(P280=5,P280=4),3.02,IF(OR(P280=6,P280=7),3.11,IF(OR(P280=8,P280=9),3.21,IF(OR(P280=10,P280=11,P280=12),3.31,IF(OR(P280=13,P280=14,P280=15),3.42,IF(OR(P280=16,P280=17,P280=18),3.53,3.64)))))))))), IF(Q280="Ա-2", IF(P280=0,2.28,IF(P280=1,2.35,IF(P280=2,2.43,IF(P280=3,2.5,IF(OR(P280=5,P280=4),2.58,IF(OR(P280=6,P280=7),2.66,IF(OR(P280=8,P280=9),2.75,IF(OR(P280=10,P280=11,P280=12),2.83,IF(OR(P280=13,P280=14,P280=15),2.92,IF(OR(P280=16,P280=17,P280=18),3.01,3.11)))))))))),IF(Q280="Ա-3", IF(P280=0,1.96,IF(P280=1,2.02,IF(P280=2,2.08,IF(P280=3,2.15,IF(OR(P280=5,P280=4),2.21,IF(OR(P280=6,P280=7),2.28,IF(OR(P280=8,P280=9),2.35,IF(OR(P280=10,P280=11,P280=12),2.42,IF(OR(P280=13,P280=14,P280=15),2.5,IF(OR(P280=16,P280=17,P280=18),2.58,2.66)))))))))), IF(Q280="Կ-1", IF(P280=0,1.68,IF(P280=1,1.73,IF(P280=2,1.79,IF(P280=3,1.84,IF(OR(P280=5,P280=4),1.9,IF(OR(P280=6,P280=7),1.96,IF(OR(P280=8,P280=9),2.02,IF(OR(P280=10,P280=11,P280=12),2.08,IF(OR(P280=13,P280=14,P280=15),2.14,IF(OR(P280=16,P280=17,P280=18),2.21,2.28)))))))))), IF(Q280="Կ-2", IF(P280=0,1.45,IF(P280=1,1.49,IF(P280=2,1.54,IF(P280=3,1.59,IF(OR(P280=5,P280=4),1.63,IF(OR(P280=6,P280=7),1.68,IF(OR(P280=8,P280=9),1.73,IF(OR(P280=10,P280=11,P280=12),1.79,IF(OR(P280=13,P280=14,P280=15),1.84,IF(OR(P280=16,P280=17,P280=18),1.9,1.95)))))))))),IF(Q280="Կ-3", IF(P280=0,1.25,IF(P280=1,1.29,IF(P280=2,1.33,IF(P280=3,1.37,IF(OR(P280=5,P280=4),1.41,IF(OR(P280=6,P280=7),1.45,IF(OR(P280=8,P280=9),1.49,IF(OR(P280=10,P280=11,P280=12),1.54,IF(OR(P280=13,P280=14,P280=15),1.58,IF(OR(P280=16,P280=17,P280=18),1.63,1.68)))))))))), "Error"))))))))))))</f>
        <v>2.2799999999999998</v>
      </c>
      <c r="S280" s="776">
        <v>83200</v>
      </c>
      <c r="T280" s="776">
        <f>+S280*R280</f>
        <v>189695.99999999997</v>
      </c>
      <c r="U280" s="777">
        <f>+L280</f>
        <v>0</v>
      </c>
      <c r="V280" s="776">
        <f>+U280+T280</f>
        <v>189695.99999999997</v>
      </c>
      <c r="W280" s="776">
        <f>+V280*13</f>
        <v>2466047.9999999995</v>
      </c>
      <c r="X280" s="580">
        <v>1</v>
      </c>
      <c r="Y280" s="644">
        <f>+P280+1</f>
        <v>8</v>
      </c>
      <c r="Z280" s="645" t="str">
        <f>+Q280</f>
        <v>Ա-3</v>
      </c>
      <c r="AA280" s="643">
        <f>IF(X280&lt;1,0,IF(Z280="Բ-1",IF(Y280=0,6.94,IF(Y280=1,7.17,IF(Y280=2,7.41,IF(Y280=3,7.66,IF(OR(Y280=5,Y280=4),7.92,IF(OR(Y280=6,Y280=7),8.18,IF(OR(Y280=8,Y280=9),8.46,IF(OR(Y280=10,Y280=11,Y280=12),8.74,IF(OR(Y280=13,Y280=14,Y280=15),9.03,IF(OR(Y280=16,Y280=17,Y280=18),9.33,9.65)))))))))),IF(Z280="Բ-2", IF(Y280=0,5.71,IF(Y280=1,5.89,IF(Y280=2,6.09,IF(Y280=3,6.29,IF(OR(Y280=5,Y280=4),6.5,IF(OR(Y280=6,Y280=7),6.72,IF(OR(Y280=8,Y280=9),6.94,IF(OR(Y280=10,Y280=11,Y280=12),7.17,IF(OR(Y280=13,Y280=14,Y280=15),7.41,IF(OR(Y280=16,Y280=17,Y280=18),7.65,7.91)))))))))), IF(Z280="Գ-1", IF(Y280=0,4.7,IF(Y280=1,4.86,IF(Y280=2,5.01,IF(Y280=3,5.18,IF(OR(Y280=5,Y280=4),5.35,IF(OR(Y280=6,Y280=7),5.52,IF(OR(Y280=8,Y280=9),5.71,IF(OR(Y280=10,Y280=11,Y280=12),5.89,IF(OR(Y280=13,Y280=14,Y280=15),6.09,IF(OR(Y280=16,Y280=17,Y280=18),6.29,6.49)))))))))), IF(Z280="Գ-2", IF(Y280=0,3.88,IF(Y280=1,4.01,IF(Y280=2,4.14,IF(Y280=3,4.27,IF(OR(Y280=5,Y280=4),4.41,IF(OR(Y280=6,Y280=7),4.55,IF(OR(Y280=8,Y280=9),4.7,IF(OR(Y280=10,Y280=11,Y280=12),4.85,IF(OR(Y280=13,Y280=14,Y280=15),5.01,IF(OR(Y280=16,Y280=17,Y280=18),5.17,5.34)))))))))), IF(Z280="Գ-3", IF(Y280=0,3.21,IF(Y280=1,3.31,IF(Y280=2,3.42,IF(Y280=3,3.53,IF(OR(Y280=5,Y280=4),3.64,IF(OR(Y280=6,Y280=7),3.76,IF(OR(Y280=8,Y280=9),3.88,IF(OR(Y280=10,Y280=11,Y280=12),4.01,IF(OR(Y280=13,Y280=14,Y280=15),4.13,IF(OR(Y280=16,Y280=17,Y280=18),4.27,4.4)))))))))), IF(Z280="Ա-1", IF(Y280=0,2.66,IF(Y280=1,2.75,IF(Y280=2,2.83,IF(Y280=3,2.92,IF(OR(Y280=5,Y280=4),3.02,IF(OR(Y280=6,Y280=7),3.11,IF(OR(Y280=8,Y280=9),3.21,IF(OR(Y280=10,Y280=11,Y280=12),3.31,IF(OR(Y280=13,Y280=14,Y280=15),3.42,IF(OR(Y280=16,Y280=17,Y280=18),3.53,3.64)))))))))), IF(Z280="Ա-2", IF(Y280=0,2.28,IF(Y280=1,2.35,IF(Y280=2,2.43,IF(Y280=3,2.5,IF(OR(Y280=5,Y280=4),2.58,IF(OR(Y280=6,Y280=7),2.66,IF(OR(Y280=8,Y280=9),2.75,IF(OR(Y280=10,Y280=11,Y280=12),2.83,IF(OR(Y280=13,Y280=14,Y280=15),2.92,IF(OR(Y280=16,Y280=17,Y280=18),3.01,3.11)))))))))),IF(Z280="Ա-3", IF(Y280=0,1.96,IF(Y280=1,2.02,IF(Y280=2,2.08,IF(Y280=3,2.15,IF(OR(Y280=5,Y280=4),2.21,IF(OR(Y280=6,Y280=7),2.28,IF(OR(Y280=8,Y280=9),2.35,IF(OR(Y280=10,Y280=11,Y280=12),2.42,IF(OR(Y280=13,Y280=14,Y280=15),2.5,IF(OR(Y280=16,Y280=17,Y280=18),2.58,2.66)))))))))), IF(Z280="Կ-1", IF(Y280=0,1.68,IF(Y280=1,1.73,IF(Y280=2,1.79,IF(Y280=3,1.84,IF(OR(Y280=5,Y280=4),1.9,IF(OR(Y280=6,Y280=7),1.96,IF(OR(Y280=8,Y280=9),2.02,IF(OR(Y280=10,Y280=11,Y280=12),2.08,IF(OR(Y280=13,Y280=14,Y280=15),2.14,IF(OR(Y280=16,Y280=17,Y280=18),2.21,2.28)))))))))), IF(Z280="Կ-2", IF(Y280=0,1.45,IF(Y280=1,1.49,IF(Y280=2,1.54,IF(Y280=3,1.59,IF(OR(Y280=5,Y280=4),1.63,IF(OR(Y280=6,Y280=7),1.68,IF(OR(Y280=8,Y280=9),1.73,IF(OR(Y280=10,Y280=11,Y280=12),1.79,IF(OR(Y280=13,Y280=14,Y280=15),1.84,IF(OR(Y280=16,Y280=17,Y280=18),1.9,1.95)))))))))),IF(Z280="Կ-3", IF(Y280=0,1.25,IF(Y280=1,1.29,IF(Y280=2,1.33,IF(Y280=3,1.37,IF(OR(Y280=5,Y280=4),1.41,IF(OR(Y280=6,Y280=7),1.45,IF(OR(Y280=8,Y280=9),1.49,IF(OR(Y280=10,Y280=11,Y280=12),1.54,IF(OR(Y280=13,Y280=14,Y280=15),1.58,IF(OR(Y280=16,Y280=17,Y280=18),1.63,1.68)))))))))), "Error"))))))))))))</f>
        <v>2.35</v>
      </c>
      <c r="AB280" s="776">
        <v>83200</v>
      </c>
      <c r="AC280" s="776">
        <f>+AB280*AA280</f>
        <v>195520</v>
      </c>
      <c r="AD280" s="777">
        <f>+U280</f>
        <v>0</v>
      </c>
      <c r="AE280" s="776">
        <f>+AD280+AC280</f>
        <v>195520</v>
      </c>
      <c r="AF280" s="776">
        <f>+AE280*13</f>
        <v>2541760</v>
      </c>
      <c r="AG280" s="580">
        <v>1</v>
      </c>
      <c r="AH280" s="644">
        <f>+Y280+1</f>
        <v>9</v>
      </c>
      <c r="AI280" s="645" t="str">
        <f>+Z280</f>
        <v>Ա-3</v>
      </c>
      <c r="AJ280" s="643">
        <f>IF(AG280&lt;1,0,IF(AI280="Բ-1",IF(AH280=0,6.94,IF(AH280=1,7.17,IF(AH280=2,7.41,IF(AH280=3,7.66,IF(OR(AH280=5,AH280=4),7.92,IF(OR(AH280=6,AH280=7),8.18,IF(OR(AH280=8,AH280=9),8.46,IF(OR(AH280=10,AH280=11,AH280=12),8.74,IF(OR(AH280=13,AH280=14,AH280=15),9.03,IF(OR(AH280=16,AH280=17,AH280=18),9.33,9.65)))))))))),IF(AI280="Բ-2", IF(AH280=0,5.71,IF(AH280=1,5.89,IF(AH280=2,6.09,IF(AH280=3,6.29,IF(OR(AH280=5,AH280=4),6.5,IF(OR(AH280=6,AH280=7),6.72,IF(OR(AH280=8,AH280=9),6.94,IF(OR(AH280=10,AH280=11,AH280=12),7.17,IF(OR(AH280=13,AH280=14,AH280=15),7.41,IF(OR(AH280=16,AH280=17,AH280=18),7.65,7.91)))))))))), IF(AI280="Գ-1", IF(AH280=0,4.7,IF(AH280=1,4.86,IF(AH280=2,5.01,IF(AH280=3,5.18,IF(OR(AH280=5,AH280=4),5.35,IF(OR(AH280=6,AH280=7),5.52,IF(OR(AH280=8,AH280=9),5.71,IF(OR(AH280=10,AH280=11,AH280=12),5.89,IF(OR(AH280=13,AH280=14,AH280=15),6.09,IF(OR(AH280=16,AH280=17,AH280=18),6.29,6.49)))))))))), IF(AI280="Գ-2", IF(AH280=0,3.88,IF(AH280=1,4.01,IF(AH280=2,4.14,IF(AH280=3,4.27,IF(OR(AH280=5,AH280=4),4.41,IF(OR(AH280=6,AH280=7),4.55,IF(OR(AH280=8,AH280=9),4.7,IF(OR(AH280=10,AH280=11,AH280=12),4.85,IF(OR(AH280=13,AH280=14,AH280=15),5.01,IF(OR(AH280=16,AH280=17,AH280=18),5.17,5.34)))))))))), IF(AI280="Գ-3", IF(AH280=0,3.21,IF(AH280=1,3.31,IF(AH280=2,3.42,IF(AH280=3,3.53,IF(OR(AH280=5,AH280=4),3.64,IF(OR(AH280=6,AH280=7),3.76,IF(OR(AH280=8,AH280=9),3.88,IF(OR(AH280=10,AH280=11,AH280=12),4.01,IF(OR(AH280=13,AH280=14,AH280=15),4.13,IF(OR(AH280=16,AH280=17,AH280=18),4.27,4.4)))))))))), IF(AI280="Ա-1", IF(AH280=0,2.66,IF(AH280=1,2.75,IF(AH280=2,2.83,IF(AH280=3,2.92,IF(OR(AH280=5,AH280=4),3.02,IF(OR(AH280=6,AH280=7),3.11,IF(OR(AH280=8,AH280=9),3.21,IF(OR(AH280=10,AH280=11,AH280=12),3.31,IF(OR(AH280=13,AH280=14,AH280=15),3.42,IF(OR(AH280=16,AH280=17,AH280=18),3.53,3.64)))))))))), IF(AI280="Ա-2", IF(AH280=0,2.28,IF(AH280=1,2.35,IF(AH280=2,2.43,IF(AH280=3,2.5,IF(OR(AH280=5,AH280=4),2.58,IF(OR(AH280=6,AH280=7),2.66,IF(OR(AH280=8,AH280=9),2.75,IF(OR(AH280=10,AH280=11,AH280=12),2.83,IF(OR(AH280=13,AH280=14,AH280=15),2.92,IF(OR(AH280=16,AH280=17,AH280=18),3.01,3.11)))))))))),IF(AI280="Ա-3", IF(AH280=0,1.96,IF(AH280=1,2.02,IF(AH280=2,2.08,IF(AH280=3,2.15,IF(OR(AH280=5,AH280=4),2.21,IF(OR(AH280=6,AH280=7),2.28,IF(OR(AH280=8,AH280=9),2.35,IF(OR(AH280=10,AH280=11,AH280=12),2.42,IF(OR(AH280=13,AH280=14,AH280=15),2.5,IF(OR(AH280=16,AH280=17,AH280=18),2.58,2.66)))))))))), IF(AI280="Կ-1", IF(AH280=0,1.68,IF(AH280=1,1.73,IF(AH280=2,1.79,IF(AH280=3,1.84,IF(OR(AH280=5,AH280=4),1.9,IF(OR(AH280=6,AH280=7),1.96,IF(OR(AH280=8,AH280=9),2.02,IF(OR(AH280=10,AH280=11,AH280=12),2.08,IF(OR(AH280=13,AH280=14,AH280=15),2.14,IF(OR(AH280=16,AH280=17,AH280=18),2.21,2.28)))))))))), IF(AI280="Կ-2", IF(AH280=0,1.45,IF(AH280=1,1.49,IF(AH280=2,1.54,IF(AH280=3,1.59,IF(OR(AH280=5,AH280=4),1.63,IF(OR(AH280=6,AH280=7),1.68,IF(OR(AH280=8,AH280=9),1.73,IF(OR(AH280=10,AH280=11,AH280=12),1.79,IF(OR(AH280=13,AH280=14,AH280=15),1.84,IF(OR(AH280=16,AH280=17,AH280=18),1.9,1.95)))))))))),IF(AI280="Կ-3", IF(AH280=0,1.25,IF(AH280=1,1.29,IF(AH280=2,1.33,IF(AH280=3,1.37,IF(OR(AH280=5,AH280=4),1.41,IF(OR(AH280=6,AH280=7),1.45,IF(OR(AH280=8,AH280=9),1.49,IF(OR(AH280=10,AH280=11,AH280=12),1.54,IF(OR(AH280=13,AH280=14,AH280=15),1.58,IF(OR(AH280=16,AH280=17,AH280=18),1.63,1.68)))))))))), "Error"))))))))))))</f>
        <v>2.35</v>
      </c>
      <c r="AK280" s="776">
        <v>83200</v>
      </c>
      <c r="AL280" s="776">
        <f>+AK280*AJ280</f>
        <v>195520</v>
      </c>
      <c r="AM280" s="777">
        <f>+AD280</f>
        <v>0</v>
      </c>
      <c r="AN280" s="776">
        <f>+AM280+AL280</f>
        <v>195520</v>
      </c>
      <c r="AO280" s="776">
        <f>+AN280*13</f>
        <v>2541760</v>
      </c>
    </row>
    <row r="281" spans="1:41" s="760" customFormat="1" ht="14.25">
      <c r="A281" s="853">
        <v>239</v>
      </c>
      <c r="B281" s="903" t="s">
        <v>2777</v>
      </c>
      <c r="C281" s="904" t="s">
        <v>1961</v>
      </c>
      <c r="D281" s="904" t="s">
        <v>2297</v>
      </c>
      <c r="E281" s="903" t="s">
        <v>1238</v>
      </c>
      <c r="F281" s="853">
        <v>1</v>
      </c>
      <c r="G281" s="911">
        <v>6</v>
      </c>
      <c r="H281" s="915" t="s">
        <v>86</v>
      </c>
      <c r="I281" s="912">
        <f t="shared" si="254"/>
        <v>1.96</v>
      </c>
      <c r="J281" s="913">
        <v>83200</v>
      </c>
      <c r="K281" s="914">
        <f t="shared" si="162"/>
        <v>163072</v>
      </c>
      <c r="L281" s="915">
        <v>0</v>
      </c>
      <c r="M281" s="914">
        <f t="shared" si="255"/>
        <v>163072</v>
      </c>
      <c r="N281" s="914">
        <f t="shared" si="256"/>
        <v>2119936</v>
      </c>
      <c r="O281" s="580">
        <v>1</v>
      </c>
      <c r="P281" s="644">
        <f t="shared" si="257"/>
        <v>7</v>
      </c>
      <c r="Q281" s="645" t="str">
        <f t="shared" si="230"/>
        <v>Կ-1</v>
      </c>
      <c r="R281" s="643">
        <f t="shared" si="231"/>
        <v>1.96</v>
      </c>
      <c r="S281" s="776">
        <v>83200</v>
      </c>
      <c r="T281" s="776">
        <f t="shared" si="232"/>
        <v>163072</v>
      </c>
      <c r="U281" s="777">
        <f t="shared" si="233"/>
        <v>0</v>
      </c>
      <c r="V281" s="776">
        <f t="shared" si="258"/>
        <v>163072</v>
      </c>
      <c r="W281" s="776">
        <f t="shared" si="259"/>
        <v>2119936</v>
      </c>
      <c r="X281" s="580">
        <v>1</v>
      </c>
      <c r="Y281" s="644">
        <f t="shared" si="234"/>
        <v>8</v>
      </c>
      <c r="Z281" s="645" t="str">
        <f t="shared" si="235"/>
        <v>Կ-1</v>
      </c>
      <c r="AA281" s="643">
        <f t="shared" si="236"/>
        <v>2.02</v>
      </c>
      <c r="AB281" s="776">
        <v>83200</v>
      </c>
      <c r="AC281" s="776">
        <f t="shared" si="237"/>
        <v>168064</v>
      </c>
      <c r="AD281" s="777">
        <f t="shared" si="238"/>
        <v>0</v>
      </c>
      <c r="AE281" s="776">
        <f t="shared" si="260"/>
        <v>168064</v>
      </c>
      <c r="AF281" s="776">
        <f t="shared" si="261"/>
        <v>2184832</v>
      </c>
      <c r="AG281" s="580">
        <v>1</v>
      </c>
      <c r="AH281" s="644">
        <f t="shared" si="239"/>
        <v>9</v>
      </c>
      <c r="AI281" s="645" t="str">
        <f t="shared" si="240"/>
        <v>Կ-1</v>
      </c>
      <c r="AJ281" s="643">
        <f t="shared" si="241"/>
        <v>2.02</v>
      </c>
      <c r="AK281" s="776">
        <v>83200</v>
      </c>
      <c r="AL281" s="776">
        <f t="shared" si="242"/>
        <v>168064</v>
      </c>
      <c r="AM281" s="777">
        <f t="shared" si="243"/>
        <v>0</v>
      </c>
      <c r="AN281" s="776">
        <f t="shared" si="262"/>
        <v>168064</v>
      </c>
      <c r="AO281" s="776">
        <f t="shared" si="263"/>
        <v>2184832</v>
      </c>
    </row>
    <row r="282" spans="1:41" s="760" customFormat="1" ht="14.25">
      <c r="A282" s="853">
        <v>240</v>
      </c>
      <c r="B282" s="903" t="s">
        <v>691</v>
      </c>
      <c r="C282" s="904" t="s">
        <v>1961</v>
      </c>
      <c r="D282" s="904" t="s">
        <v>2287</v>
      </c>
      <c r="E282" s="903" t="s">
        <v>1238</v>
      </c>
      <c r="F282" s="853">
        <v>1</v>
      </c>
      <c r="G282" s="911">
        <v>6</v>
      </c>
      <c r="H282" s="915" t="s">
        <v>86</v>
      </c>
      <c r="I282" s="912">
        <f t="shared" si="254"/>
        <v>1.96</v>
      </c>
      <c r="J282" s="913">
        <v>83200</v>
      </c>
      <c r="K282" s="914">
        <f t="shared" si="162"/>
        <v>163072</v>
      </c>
      <c r="L282" s="915">
        <v>0</v>
      </c>
      <c r="M282" s="914">
        <f t="shared" si="255"/>
        <v>163072</v>
      </c>
      <c r="N282" s="914">
        <f t="shared" si="256"/>
        <v>2119936</v>
      </c>
      <c r="O282" s="580">
        <v>1</v>
      </c>
      <c r="P282" s="644">
        <f t="shared" si="257"/>
        <v>7</v>
      </c>
      <c r="Q282" s="645" t="str">
        <f t="shared" si="230"/>
        <v>Կ-1</v>
      </c>
      <c r="R282" s="643">
        <f t="shared" si="231"/>
        <v>1.96</v>
      </c>
      <c r="S282" s="776">
        <v>83200</v>
      </c>
      <c r="T282" s="776">
        <f t="shared" si="232"/>
        <v>163072</v>
      </c>
      <c r="U282" s="777">
        <f t="shared" si="233"/>
        <v>0</v>
      </c>
      <c r="V282" s="776">
        <f t="shared" si="258"/>
        <v>163072</v>
      </c>
      <c r="W282" s="776">
        <f t="shared" si="259"/>
        <v>2119936</v>
      </c>
      <c r="X282" s="580">
        <v>1</v>
      </c>
      <c r="Y282" s="644">
        <f t="shared" si="234"/>
        <v>8</v>
      </c>
      <c r="Z282" s="645" t="str">
        <f t="shared" si="235"/>
        <v>Կ-1</v>
      </c>
      <c r="AA282" s="643">
        <f t="shared" si="236"/>
        <v>2.02</v>
      </c>
      <c r="AB282" s="776">
        <v>83200</v>
      </c>
      <c r="AC282" s="776">
        <f t="shared" si="237"/>
        <v>168064</v>
      </c>
      <c r="AD282" s="777">
        <f t="shared" si="238"/>
        <v>0</v>
      </c>
      <c r="AE282" s="776">
        <f t="shared" si="260"/>
        <v>168064</v>
      </c>
      <c r="AF282" s="776">
        <f t="shared" si="261"/>
        <v>2184832</v>
      </c>
      <c r="AG282" s="580">
        <v>1</v>
      </c>
      <c r="AH282" s="644">
        <f t="shared" si="239"/>
        <v>9</v>
      </c>
      <c r="AI282" s="645" t="str">
        <f t="shared" si="240"/>
        <v>Կ-1</v>
      </c>
      <c r="AJ282" s="643">
        <f t="shared" si="241"/>
        <v>2.02</v>
      </c>
      <c r="AK282" s="776">
        <v>83200</v>
      </c>
      <c r="AL282" s="776">
        <f t="shared" si="242"/>
        <v>168064</v>
      </c>
      <c r="AM282" s="777">
        <f t="shared" si="243"/>
        <v>0</v>
      </c>
      <c r="AN282" s="776">
        <f t="shared" si="262"/>
        <v>168064</v>
      </c>
      <c r="AO282" s="776">
        <f t="shared" si="263"/>
        <v>2184832</v>
      </c>
    </row>
    <row r="283" spans="1:41" s="760" customFormat="1" ht="14.25">
      <c r="A283" s="853">
        <v>241</v>
      </c>
      <c r="B283" s="903" t="s">
        <v>2778</v>
      </c>
      <c r="C283" s="904" t="s">
        <v>1960</v>
      </c>
      <c r="D283" s="904" t="s">
        <v>2370</v>
      </c>
      <c r="E283" s="903" t="s">
        <v>1238</v>
      </c>
      <c r="F283" s="853">
        <v>1</v>
      </c>
      <c r="G283" s="911">
        <v>1</v>
      </c>
      <c r="H283" s="915" t="s">
        <v>86</v>
      </c>
      <c r="I283" s="912">
        <f t="shared" si="254"/>
        <v>1.73</v>
      </c>
      <c r="J283" s="913">
        <v>83200</v>
      </c>
      <c r="K283" s="914">
        <f t="shared" si="162"/>
        <v>143936</v>
      </c>
      <c r="L283" s="915">
        <v>0</v>
      </c>
      <c r="M283" s="914">
        <f t="shared" si="255"/>
        <v>143936</v>
      </c>
      <c r="N283" s="914">
        <f t="shared" si="256"/>
        <v>1871168</v>
      </c>
      <c r="O283" s="580">
        <v>1</v>
      </c>
      <c r="P283" s="644">
        <f t="shared" si="257"/>
        <v>2</v>
      </c>
      <c r="Q283" s="645" t="str">
        <f t="shared" si="230"/>
        <v>Կ-1</v>
      </c>
      <c r="R283" s="643">
        <f t="shared" si="231"/>
        <v>1.79</v>
      </c>
      <c r="S283" s="776">
        <v>83200</v>
      </c>
      <c r="T283" s="776">
        <f t="shared" si="232"/>
        <v>148928</v>
      </c>
      <c r="U283" s="777">
        <f t="shared" si="233"/>
        <v>0</v>
      </c>
      <c r="V283" s="776">
        <f t="shared" si="258"/>
        <v>148928</v>
      </c>
      <c r="W283" s="776">
        <f t="shared" si="259"/>
        <v>1936064</v>
      </c>
      <c r="X283" s="580">
        <v>1</v>
      </c>
      <c r="Y283" s="644">
        <f t="shared" si="234"/>
        <v>3</v>
      </c>
      <c r="Z283" s="645" t="str">
        <f t="shared" si="235"/>
        <v>Կ-1</v>
      </c>
      <c r="AA283" s="643">
        <f t="shared" si="236"/>
        <v>1.84</v>
      </c>
      <c r="AB283" s="776">
        <v>83200</v>
      </c>
      <c r="AC283" s="776">
        <f t="shared" si="237"/>
        <v>153088</v>
      </c>
      <c r="AD283" s="777">
        <f t="shared" si="238"/>
        <v>0</v>
      </c>
      <c r="AE283" s="776">
        <f t="shared" si="260"/>
        <v>153088</v>
      </c>
      <c r="AF283" s="776">
        <f t="shared" si="261"/>
        <v>1990144</v>
      </c>
      <c r="AG283" s="580">
        <v>1</v>
      </c>
      <c r="AH283" s="644">
        <f t="shared" si="239"/>
        <v>4</v>
      </c>
      <c r="AI283" s="645" t="str">
        <f t="shared" si="240"/>
        <v>Կ-1</v>
      </c>
      <c r="AJ283" s="643">
        <f t="shared" si="241"/>
        <v>1.9</v>
      </c>
      <c r="AK283" s="776">
        <v>83200</v>
      </c>
      <c r="AL283" s="776">
        <f t="shared" si="242"/>
        <v>158080</v>
      </c>
      <c r="AM283" s="777">
        <f t="shared" si="243"/>
        <v>0</v>
      </c>
      <c r="AN283" s="776">
        <f t="shared" si="262"/>
        <v>158080</v>
      </c>
      <c r="AO283" s="776">
        <f t="shared" si="263"/>
        <v>2055040</v>
      </c>
    </row>
    <row r="284" spans="1:41" s="760" customFormat="1" ht="14.25">
      <c r="A284" s="853">
        <v>242</v>
      </c>
      <c r="B284" s="903" t="s">
        <v>2332</v>
      </c>
      <c r="C284" s="904" t="s">
        <v>1961</v>
      </c>
      <c r="D284" s="904" t="s">
        <v>2306</v>
      </c>
      <c r="E284" s="903" t="s">
        <v>1238</v>
      </c>
      <c r="F284" s="853">
        <v>1</v>
      </c>
      <c r="G284" s="911">
        <v>3</v>
      </c>
      <c r="H284" s="915" t="s">
        <v>86</v>
      </c>
      <c r="I284" s="912">
        <f t="shared" si="254"/>
        <v>1.84</v>
      </c>
      <c r="J284" s="913">
        <v>83200</v>
      </c>
      <c r="K284" s="914">
        <f t="shared" si="162"/>
        <v>153088</v>
      </c>
      <c r="L284" s="915">
        <v>0</v>
      </c>
      <c r="M284" s="914">
        <f t="shared" si="255"/>
        <v>153088</v>
      </c>
      <c r="N284" s="914">
        <f t="shared" si="256"/>
        <v>1990144</v>
      </c>
      <c r="O284" s="580">
        <v>1</v>
      </c>
      <c r="P284" s="644">
        <f t="shared" si="257"/>
        <v>4</v>
      </c>
      <c r="Q284" s="645" t="str">
        <f t="shared" si="230"/>
        <v>Կ-1</v>
      </c>
      <c r="R284" s="643">
        <f t="shared" si="231"/>
        <v>1.9</v>
      </c>
      <c r="S284" s="776">
        <v>83200</v>
      </c>
      <c r="T284" s="776">
        <f t="shared" si="232"/>
        <v>158080</v>
      </c>
      <c r="U284" s="777">
        <f t="shared" si="233"/>
        <v>0</v>
      </c>
      <c r="V284" s="776">
        <f t="shared" si="258"/>
        <v>158080</v>
      </c>
      <c r="W284" s="776">
        <f t="shared" si="259"/>
        <v>2055040</v>
      </c>
      <c r="X284" s="580">
        <v>1</v>
      </c>
      <c r="Y284" s="644">
        <f t="shared" si="234"/>
        <v>5</v>
      </c>
      <c r="Z284" s="645" t="str">
        <f t="shared" si="235"/>
        <v>Կ-1</v>
      </c>
      <c r="AA284" s="643">
        <f t="shared" si="236"/>
        <v>1.9</v>
      </c>
      <c r="AB284" s="776">
        <v>83200</v>
      </c>
      <c r="AC284" s="776">
        <f t="shared" si="237"/>
        <v>158080</v>
      </c>
      <c r="AD284" s="777">
        <f t="shared" si="238"/>
        <v>0</v>
      </c>
      <c r="AE284" s="776">
        <f t="shared" si="260"/>
        <v>158080</v>
      </c>
      <c r="AF284" s="776">
        <f t="shared" si="261"/>
        <v>2055040</v>
      </c>
      <c r="AG284" s="580">
        <v>1</v>
      </c>
      <c r="AH284" s="644">
        <f t="shared" si="239"/>
        <v>6</v>
      </c>
      <c r="AI284" s="645" t="str">
        <f t="shared" si="240"/>
        <v>Կ-1</v>
      </c>
      <c r="AJ284" s="643">
        <f t="shared" si="241"/>
        <v>1.96</v>
      </c>
      <c r="AK284" s="776">
        <v>83200</v>
      </c>
      <c r="AL284" s="776">
        <f t="shared" si="242"/>
        <v>163072</v>
      </c>
      <c r="AM284" s="777">
        <f t="shared" si="243"/>
        <v>0</v>
      </c>
      <c r="AN284" s="776">
        <f t="shared" si="262"/>
        <v>163072</v>
      </c>
      <c r="AO284" s="776">
        <f t="shared" si="263"/>
        <v>2119936</v>
      </c>
    </row>
    <row r="285" spans="1:41" s="760" customFormat="1" ht="14.25">
      <c r="A285" s="853">
        <v>243</v>
      </c>
      <c r="B285" s="903" t="s">
        <v>2329</v>
      </c>
      <c r="C285" s="904" t="s">
        <v>1961</v>
      </c>
      <c r="D285" s="904" t="s">
        <v>2303</v>
      </c>
      <c r="E285" s="903" t="s">
        <v>1238</v>
      </c>
      <c r="F285" s="853">
        <v>1</v>
      </c>
      <c r="G285" s="911">
        <v>20</v>
      </c>
      <c r="H285" s="915" t="s">
        <v>86</v>
      </c>
      <c r="I285" s="912">
        <f t="shared" si="254"/>
        <v>2.2799999999999998</v>
      </c>
      <c r="J285" s="913">
        <v>83200</v>
      </c>
      <c r="K285" s="914">
        <f t="shared" si="162"/>
        <v>189695.99999999997</v>
      </c>
      <c r="L285" s="915">
        <v>0</v>
      </c>
      <c r="M285" s="914">
        <f t="shared" si="255"/>
        <v>189695.99999999997</v>
      </c>
      <c r="N285" s="914">
        <f t="shared" si="256"/>
        <v>2466047.9999999995</v>
      </c>
      <c r="O285" s="580">
        <v>1</v>
      </c>
      <c r="P285" s="644">
        <f t="shared" si="257"/>
        <v>21</v>
      </c>
      <c r="Q285" s="645" t="str">
        <f t="shared" si="230"/>
        <v>Կ-1</v>
      </c>
      <c r="R285" s="643">
        <f t="shared" si="231"/>
        <v>2.2799999999999998</v>
      </c>
      <c r="S285" s="776">
        <v>83200</v>
      </c>
      <c r="T285" s="776">
        <f t="shared" si="232"/>
        <v>189695.99999999997</v>
      </c>
      <c r="U285" s="777">
        <f t="shared" si="233"/>
        <v>0</v>
      </c>
      <c r="V285" s="776">
        <f t="shared" si="258"/>
        <v>189695.99999999997</v>
      </c>
      <c r="W285" s="776">
        <f t="shared" si="259"/>
        <v>2466047.9999999995</v>
      </c>
      <c r="X285" s="580">
        <v>1</v>
      </c>
      <c r="Y285" s="644">
        <f t="shared" si="234"/>
        <v>22</v>
      </c>
      <c r="Z285" s="645" t="str">
        <f t="shared" si="235"/>
        <v>Կ-1</v>
      </c>
      <c r="AA285" s="643">
        <f t="shared" si="236"/>
        <v>2.2799999999999998</v>
      </c>
      <c r="AB285" s="776">
        <v>83200</v>
      </c>
      <c r="AC285" s="776">
        <f t="shared" si="237"/>
        <v>189695.99999999997</v>
      </c>
      <c r="AD285" s="777">
        <f t="shared" si="238"/>
        <v>0</v>
      </c>
      <c r="AE285" s="776">
        <f t="shared" si="260"/>
        <v>189695.99999999997</v>
      </c>
      <c r="AF285" s="776">
        <f t="shared" si="261"/>
        <v>2466047.9999999995</v>
      </c>
      <c r="AG285" s="580">
        <v>1</v>
      </c>
      <c r="AH285" s="644">
        <f t="shared" si="239"/>
        <v>23</v>
      </c>
      <c r="AI285" s="645" t="str">
        <f t="shared" si="240"/>
        <v>Կ-1</v>
      </c>
      <c r="AJ285" s="643">
        <f t="shared" si="241"/>
        <v>2.2799999999999998</v>
      </c>
      <c r="AK285" s="776">
        <v>83200</v>
      </c>
      <c r="AL285" s="776">
        <f t="shared" si="242"/>
        <v>189695.99999999997</v>
      </c>
      <c r="AM285" s="777">
        <f t="shared" si="243"/>
        <v>0</v>
      </c>
      <c r="AN285" s="776">
        <f t="shared" si="262"/>
        <v>189695.99999999997</v>
      </c>
      <c r="AO285" s="776">
        <f t="shared" si="263"/>
        <v>2466047.9999999995</v>
      </c>
    </row>
    <row r="286" spans="1:41" s="760" customFormat="1" ht="14.25">
      <c r="A286" s="853">
        <v>244</v>
      </c>
      <c r="B286" s="903" t="s">
        <v>2330</v>
      </c>
      <c r="C286" s="904" t="s">
        <v>1960</v>
      </c>
      <c r="D286" s="904" t="s">
        <v>2364</v>
      </c>
      <c r="E286" s="903" t="s">
        <v>1238</v>
      </c>
      <c r="F286" s="853">
        <v>1</v>
      </c>
      <c r="G286" s="911">
        <v>3</v>
      </c>
      <c r="H286" s="915" t="s">
        <v>86</v>
      </c>
      <c r="I286" s="912">
        <f t="shared" si="254"/>
        <v>1.84</v>
      </c>
      <c r="J286" s="913">
        <v>83200</v>
      </c>
      <c r="K286" s="914">
        <f t="shared" si="162"/>
        <v>153088</v>
      </c>
      <c r="L286" s="915">
        <v>0</v>
      </c>
      <c r="M286" s="914">
        <f t="shared" si="255"/>
        <v>153088</v>
      </c>
      <c r="N286" s="914">
        <f t="shared" si="256"/>
        <v>1990144</v>
      </c>
      <c r="O286" s="580">
        <v>1</v>
      </c>
      <c r="P286" s="644">
        <f t="shared" si="257"/>
        <v>4</v>
      </c>
      <c r="Q286" s="645" t="str">
        <f t="shared" si="230"/>
        <v>Կ-1</v>
      </c>
      <c r="R286" s="643">
        <f t="shared" si="231"/>
        <v>1.9</v>
      </c>
      <c r="S286" s="776">
        <v>83200</v>
      </c>
      <c r="T286" s="776">
        <f t="shared" si="232"/>
        <v>158080</v>
      </c>
      <c r="U286" s="777">
        <f t="shared" si="233"/>
        <v>0</v>
      </c>
      <c r="V286" s="776">
        <f t="shared" si="258"/>
        <v>158080</v>
      </c>
      <c r="W286" s="776">
        <f t="shared" si="259"/>
        <v>2055040</v>
      </c>
      <c r="X286" s="580">
        <v>1</v>
      </c>
      <c r="Y286" s="644">
        <f t="shared" si="234"/>
        <v>5</v>
      </c>
      <c r="Z286" s="645" t="str">
        <f t="shared" si="235"/>
        <v>Կ-1</v>
      </c>
      <c r="AA286" s="643">
        <f t="shared" si="236"/>
        <v>1.9</v>
      </c>
      <c r="AB286" s="776">
        <v>83200</v>
      </c>
      <c r="AC286" s="776">
        <f t="shared" si="237"/>
        <v>158080</v>
      </c>
      <c r="AD286" s="777">
        <f t="shared" si="238"/>
        <v>0</v>
      </c>
      <c r="AE286" s="776">
        <f t="shared" si="260"/>
        <v>158080</v>
      </c>
      <c r="AF286" s="776">
        <f t="shared" si="261"/>
        <v>2055040</v>
      </c>
      <c r="AG286" s="580">
        <v>1</v>
      </c>
      <c r="AH286" s="644">
        <f t="shared" si="239"/>
        <v>6</v>
      </c>
      <c r="AI286" s="645" t="str">
        <f t="shared" si="240"/>
        <v>Կ-1</v>
      </c>
      <c r="AJ286" s="643">
        <f t="shared" si="241"/>
        <v>1.96</v>
      </c>
      <c r="AK286" s="776">
        <v>83200</v>
      </c>
      <c r="AL286" s="776">
        <f t="shared" si="242"/>
        <v>163072</v>
      </c>
      <c r="AM286" s="777">
        <f t="shared" si="243"/>
        <v>0</v>
      </c>
      <c r="AN286" s="776">
        <f t="shared" si="262"/>
        <v>163072</v>
      </c>
      <c r="AO286" s="776">
        <f t="shared" si="263"/>
        <v>2119936</v>
      </c>
    </row>
    <row r="287" spans="1:41" s="760" customFormat="1" ht="14.25">
      <c r="A287" s="853">
        <v>245</v>
      </c>
      <c r="B287" s="903" t="s">
        <v>1239</v>
      </c>
      <c r="C287" s="904" t="s">
        <v>1961</v>
      </c>
      <c r="D287" s="904" t="s">
        <v>2366</v>
      </c>
      <c r="E287" s="903" t="s">
        <v>1238</v>
      </c>
      <c r="F287" s="853">
        <v>1</v>
      </c>
      <c r="G287" s="911">
        <v>6</v>
      </c>
      <c r="H287" s="915" t="s">
        <v>86</v>
      </c>
      <c r="I287" s="912">
        <f t="shared" si="254"/>
        <v>1.96</v>
      </c>
      <c r="J287" s="913">
        <v>83200</v>
      </c>
      <c r="K287" s="914">
        <f t="shared" si="162"/>
        <v>163072</v>
      </c>
      <c r="L287" s="915">
        <v>0</v>
      </c>
      <c r="M287" s="914">
        <f t="shared" si="255"/>
        <v>163072</v>
      </c>
      <c r="N287" s="914">
        <f t="shared" si="256"/>
        <v>2119936</v>
      </c>
      <c r="O287" s="580">
        <v>1</v>
      </c>
      <c r="P287" s="644">
        <f t="shared" si="257"/>
        <v>7</v>
      </c>
      <c r="Q287" s="645" t="str">
        <f t="shared" si="230"/>
        <v>Կ-1</v>
      </c>
      <c r="R287" s="643">
        <f t="shared" si="231"/>
        <v>1.96</v>
      </c>
      <c r="S287" s="776">
        <v>83200</v>
      </c>
      <c r="T287" s="776">
        <f t="shared" si="232"/>
        <v>163072</v>
      </c>
      <c r="U287" s="777">
        <f t="shared" si="233"/>
        <v>0</v>
      </c>
      <c r="V287" s="776">
        <f t="shared" si="258"/>
        <v>163072</v>
      </c>
      <c r="W287" s="776">
        <f t="shared" si="259"/>
        <v>2119936</v>
      </c>
      <c r="X287" s="580">
        <v>1</v>
      </c>
      <c r="Y287" s="644">
        <f t="shared" si="234"/>
        <v>8</v>
      </c>
      <c r="Z287" s="645" t="str">
        <f t="shared" si="235"/>
        <v>Կ-1</v>
      </c>
      <c r="AA287" s="643">
        <f t="shared" si="236"/>
        <v>2.02</v>
      </c>
      <c r="AB287" s="776">
        <v>83200</v>
      </c>
      <c r="AC287" s="776">
        <f t="shared" si="237"/>
        <v>168064</v>
      </c>
      <c r="AD287" s="777">
        <f t="shared" si="238"/>
        <v>0</v>
      </c>
      <c r="AE287" s="776">
        <f t="shared" si="260"/>
        <v>168064</v>
      </c>
      <c r="AF287" s="776">
        <f t="shared" si="261"/>
        <v>2184832</v>
      </c>
      <c r="AG287" s="580">
        <v>1</v>
      </c>
      <c r="AH287" s="644">
        <f t="shared" si="239"/>
        <v>9</v>
      </c>
      <c r="AI287" s="645" t="str">
        <f t="shared" si="240"/>
        <v>Կ-1</v>
      </c>
      <c r="AJ287" s="643">
        <f t="shared" si="241"/>
        <v>2.02</v>
      </c>
      <c r="AK287" s="776">
        <v>83200</v>
      </c>
      <c r="AL287" s="776">
        <f t="shared" si="242"/>
        <v>168064</v>
      </c>
      <c r="AM287" s="777">
        <f t="shared" si="243"/>
        <v>0</v>
      </c>
      <c r="AN287" s="776">
        <f t="shared" si="262"/>
        <v>168064</v>
      </c>
      <c r="AO287" s="776">
        <f t="shared" si="263"/>
        <v>2184832</v>
      </c>
    </row>
    <row r="288" spans="1:41" s="760" customFormat="1" ht="14.25">
      <c r="A288" s="853">
        <v>246</v>
      </c>
      <c r="B288" s="903" t="s">
        <v>727</v>
      </c>
      <c r="C288" s="904" t="s">
        <v>1961</v>
      </c>
      <c r="D288" s="904" t="s">
        <v>2273</v>
      </c>
      <c r="E288" s="903" t="s">
        <v>1238</v>
      </c>
      <c r="F288" s="853">
        <v>1</v>
      </c>
      <c r="G288" s="911">
        <v>6</v>
      </c>
      <c r="H288" s="915" t="s">
        <v>86</v>
      </c>
      <c r="I288" s="912">
        <f t="shared" si="254"/>
        <v>1.96</v>
      </c>
      <c r="J288" s="913">
        <v>83200</v>
      </c>
      <c r="K288" s="914">
        <f t="shared" si="162"/>
        <v>163072</v>
      </c>
      <c r="L288" s="915">
        <v>0</v>
      </c>
      <c r="M288" s="914">
        <f t="shared" si="255"/>
        <v>163072</v>
      </c>
      <c r="N288" s="914">
        <f t="shared" si="256"/>
        <v>2119936</v>
      </c>
      <c r="O288" s="580">
        <v>1</v>
      </c>
      <c r="P288" s="644">
        <f t="shared" si="257"/>
        <v>7</v>
      </c>
      <c r="Q288" s="645" t="str">
        <f t="shared" si="230"/>
        <v>Կ-1</v>
      </c>
      <c r="R288" s="643">
        <f t="shared" si="231"/>
        <v>1.96</v>
      </c>
      <c r="S288" s="776">
        <v>83200</v>
      </c>
      <c r="T288" s="776">
        <f t="shared" si="232"/>
        <v>163072</v>
      </c>
      <c r="U288" s="777">
        <f t="shared" si="233"/>
        <v>0</v>
      </c>
      <c r="V288" s="776">
        <f t="shared" si="258"/>
        <v>163072</v>
      </c>
      <c r="W288" s="776">
        <f t="shared" si="259"/>
        <v>2119936</v>
      </c>
      <c r="X288" s="580">
        <v>1</v>
      </c>
      <c r="Y288" s="644">
        <f t="shared" si="234"/>
        <v>8</v>
      </c>
      <c r="Z288" s="645" t="str">
        <f t="shared" si="235"/>
        <v>Կ-1</v>
      </c>
      <c r="AA288" s="643">
        <f t="shared" si="236"/>
        <v>2.02</v>
      </c>
      <c r="AB288" s="776">
        <v>83200</v>
      </c>
      <c r="AC288" s="776">
        <f t="shared" si="237"/>
        <v>168064</v>
      </c>
      <c r="AD288" s="777">
        <f t="shared" si="238"/>
        <v>0</v>
      </c>
      <c r="AE288" s="776">
        <f t="shared" si="260"/>
        <v>168064</v>
      </c>
      <c r="AF288" s="776">
        <f t="shared" si="261"/>
        <v>2184832</v>
      </c>
      <c r="AG288" s="580">
        <v>1</v>
      </c>
      <c r="AH288" s="644">
        <f t="shared" si="239"/>
        <v>9</v>
      </c>
      <c r="AI288" s="645" t="str">
        <f t="shared" si="240"/>
        <v>Կ-1</v>
      </c>
      <c r="AJ288" s="643">
        <f t="shared" si="241"/>
        <v>2.02</v>
      </c>
      <c r="AK288" s="776">
        <v>83200</v>
      </c>
      <c r="AL288" s="776">
        <f t="shared" si="242"/>
        <v>168064</v>
      </c>
      <c r="AM288" s="777">
        <f t="shared" si="243"/>
        <v>0</v>
      </c>
      <c r="AN288" s="776">
        <f t="shared" si="262"/>
        <v>168064</v>
      </c>
      <c r="AO288" s="776">
        <f t="shared" si="263"/>
        <v>2184832</v>
      </c>
    </row>
    <row r="289" spans="1:41" s="760" customFormat="1" ht="18" customHeight="1">
      <c r="A289" s="853">
        <v>247</v>
      </c>
      <c r="B289" s="903" t="s">
        <v>725</v>
      </c>
      <c r="C289" s="904" t="s">
        <v>1961</v>
      </c>
      <c r="D289" s="904" t="s">
        <v>2297</v>
      </c>
      <c r="E289" s="903" t="s">
        <v>1238</v>
      </c>
      <c r="F289" s="853">
        <v>1</v>
      </c>
      <c r="G289" s="911">
        <v>6</v>
      </c>
      <c r="H289" s="915" t="s">
        <v>86</v>
      </c>
      <c r="I289" s="912">
        <f t="shared" si="254"/>
        <v>1.96</v>
      </c>
      <c r="J289" s="913">
        <v>83200</v>
      </c>
      <c r="K289" s="914">
        <f t="shared" si="162"/>
        <v>163072</v>
      </c>
      <c r="L289" s="915">
        <v>0</v>
      </c>
      <c r="M289" s="914">
        <f t="shared" si="255"/>
        <v>163072</v>
      </c>
      <c r="N289" s="914">
        <f t="shared" si="256"/>
        <v>2119936</v>
      </c>
      <c r="O289" s="580">
        <v>1</v>
      </c>
      <c r="P289" s="644">
        <f t="shared" si="257"/>
        <v>7</v>
      </c>
      <c r="Q289" s="645" t="str">
        <f t="shared" si="230"/>
        <v>Կ-1</v>
      </c>
      <c r="R289" s="643">
        <f t="shared" si="231"/>
        <v>1.96</v>
      </c>
      <c r="S289" s="776">
        <v>83200</v>
      </c>
      <c r="T289" s="776">
        <f t="shared" si="232"/>
        <v>163072</v>
      </c>
      <c r="U289" s="777">
        <f t="shared" si="233"/>
        <v>0</v>
      </c>
      <c r="V289" s="776">
        <f t="shared" si="258"/>
        <v>163072</v>
      </c>
      <c r="W289" s="776">
        <f t="shared" si="259"/>
        <v>2119936</v>
      </c>
      <c r="X289" s="580">
        <v>1</v>
      </c>
      <c r="Y289" s="644">
        <f t="shared" si="234"/>
        <v>8</v>
      </c>
      <c r="Z289" s="645" t="str">
        <f t="shared" si="235"/>
        <v>Կ-1</v>
      </c>
      <c r="AA289" s="643">
        <f t="shared" si="236"/>
        <v>2.02</v>
      </c>
      <c r="AB289" s="776">
        <v>83200</v>
      </c>
      <c r="AC289" s="776">
        <f t="shared" si="237"/>
        <v>168064</v>
      </c>
      <c r="AD289" s="777">
        <f t="shared" si="238"/>
        <v>0</v>
      </c>
      <c r="AE289" s="776">
        <f t="shared" si="260"/>
        <v>168064</v>
      </c>
      <c r="AF289" s="776">
        <f t="shared" si="261"/>
        <v>2184832</v>
      </c>
      <c r="AG289" s="580">
        <v>1</v>
      </c>
      <c r="AH289" s="644">
        <f t="shared" si="239"/>
        <v>9</v>
      </c>
      <c r="AI289" s="645" t="str">
        <f t="shared" si="240"/>
        <v>Կ-1</v>
      </c>
      <c r="AJ289" s="643">
        <f t="shared" si="241"/>
        <v>2.02</v>
      </c>
      <c r="AK289" s="776">
        <v>83200</v>
      </c>
      <c r="AL289" s="776">
        <f t="shared" si="242"/>
        <v>168064</v>
      </c>
      <c r="AM289" s="777">
        <f t="shared" si="243"/>
        <v>0</v>
      </c>
      <c r="AN289" s="776">
        <f t="shared" si="262"/>
        <v>168064</v>
      </c>
      <c r="AO289" s="776">
        <f t="shared" si="263"/>
        <v>2184832</v>
      </c>
    </row>
    <row r="290" spans="1:41" s="760" customFormat="1" ht="18" customHeight="1">
      <c r="A290" s="853">
        <v>248</v>
      </c>
      <c r="B290" s="903" t="s">
        <v>3309</v>
      </c>
      <c r="C290" s="904" t="s">
        <v>1961</v>
      </c>
      <c r="D290" s="904" t="s">
        <v>2301</v>
      </c>
      <c r="E290" s="903" t="s">
        <v>1238</v>
      </c>
      <c r="F290" s="853">
        <v>1</v>
      </c>
      <c r="G290" s="911">
        <v>1</v>
      </c>
      <c r="H290" s="915" t="s">
        <v>86</v>
      </c>
      <c r="I290" s="912">
        <f t="shared" si="254"/>
        <v>1.73</v>
      </c>
      <c r="J290" s="913">
        <v>83200</v>
      </c>
      <c r="K290" s="914">
        <f t="shared" si="162"/>
        <v>143936</v>
      </c>
      <c r="L290" s="915">
        <v>0</v>
      </c>
      <c r="M290" s="914">
        <f t="shared" si="255"/>
        <v>143936</v>
      </c>
      <c r="N290" s="914">
        <f t="shared" si="256"/>
        <v>1871168</v>
      </c>
      <c r="O290" s="580">
        <v>1</v>
      </c>
      <c r="P290" s="644">
        <f t="shared" si="257"/>
        <v>2</v>
      </c>
      <c r="Q290" s="645" t="str">
        <f t="shared" si="230"/>
        <v>Կ-1</v>
      </c>
      <c r="R290" s="643">
        <f t="shared" si="231"/>
        <v>1.79</v>
      </c>
      <c r="S290" s="776">
        <v>83200</v>
      </c>
      <c r="T290" s="776">
        <f t="shared" si="232"/>
        <v>148928</v>
      </c>
      <c r="U290" s="777">
        <f t="shared" si="233"/>
        <v>0</v>
      </c>
      <c r="V290" s="776">
        <f t="shared" si="258"/>
        <v>148928</v>
      </c>
      <c r="W290" s="776">
        <f t="shared" si="259"/>
        <v>1936064</v>
      </c>
      <c r="X290" s="580">
        <v>1</v>
      </c>
      <c r="Y290" s="644">
        <f t="shared" si="234"/>
        <v>3</v>
      </c>
      <c r="Z290" s="645" t="str">
        <f t="shared" si="235"/>
        <v>Կ-1</v>
      </c>
      <c r="AA290" s="643">
        <f t="shared" si="236"/>
        <v>1.84</v>
      </c>
      <c r="AB290" s="776">
        <v>83200</v>
      </c>
      <c r="AC290" s="776">
        <f t="shared" si="237"/>
        <v>153088</v>
      </c>
      <c r="AD290" s="777">
        <f t="shared" si="238"/>
        <v>0</v>
      </c>
      <c r="AE290" s="776">
        <f t="shared" si="260"/>
        <v>153088</v>
      </c>
      <c r="AF290" s="776">
        <f t="shared" si="261"/>
        <v>1990144</v>
      </c>
      <c r="AG290" s="580">
        <v>1</v>
      </c>
      <c r="AH290" s="644">
        <f t="shared" si="239"/>
        <v>4</v>
      </c>
      <c r="AI290" s="645" t="str">
        <f t="shared" si="240"/>
        <v>Կ-1</v>
      </c>
      <c r="AJ290" s="643">
        <f t="shared" si="241"/>
        <v>1.9</v>
      </c>
      <c r="AK290" s="776">
        <v>83200</v>
      </c>
      <c r="AL290" s="776">
        <f t="shared" si="242"/>
        <v>158080</v>
      </c>
      <c r="AM290" s="777">
        <f t="shared" si="243"/>
        <v>0</v>
      </c>
      <c r="AN290" s="776">
        <f t="shared" si="262"/>
        <v>158080</v>
      </c>
      <c r="AO290" s="776">
        <f t="shared" si="263"/>
        <v>2055040</v>
      </c>
    </row>
    <row r="291" spans="1:41" s="760" customFormat="1" ht="14.25">
      <c r="A291" s="853">
        <v>249</v>
      </c>
      <c r="B291" s="903" t="s">
        <v>3310</v>
      </c>
      <c r="C291" s="904" t="s">
        <v>1961</v>
      </c>
      <c r="D291" s="904" t="s">
        <v>2772</v>
      </c>
      <c r="E291" s="903" t="s">
        <v>1238</v>
      </c>
      <c r="F291" s="853">
        <v>1</v>
      </c>
      <c r="G291" s="911">
        <v>1</v>
      </c>
      <c r="H291" s="915" t="s">
        <v>86</v>
      </c>
      <c r="I291" s="912">
        <f t="shared" si="254"/>
        <v>1.73</v>
      </c>
      <c r="J291" s="913">
        <v>83200</v>
      </c>
      <c r="K291" s="914">
        <f>+J291*I291</f>
        <v>143936</v>
      </c>
      <c r="L291" s="915">
        <v>0</v>
      </c>
      <c r="M291" s="914">
        <f t="shared" si="255"/>
        <v>143936</v>
      </c>
      <c r="N291" s="914">
        <f t="shared" si="256"/>
        <v>1871168</v>
      </c>
      <c r="O291" s="580">
        <v>1</v>
      </c>
      <c r="P291" s="644">
        <f t="shared" si="257"/>
        <v>2</v>
      </c>
      <c r="Q291" s="645" t="str">
        <f t="shared" si="230"/>
        <v>Կ-1</v>
      </c>
      <c r="R291" s="643">
        <f t="shared" si="231"/>
        <v>1.79</v>
      </c>
      <c r="S291" s="776">
        <v>83200</v>
      </c>
      <c r="T291" s="776">
        <f t="shared" si="232"/>
        <v>148928</v>
      </c>
      <c r="U291" s="777">
        <f t="shared" si="233"/>
        <v>0</v>
      </c>
      <c r="V291" s="776">
        <f t="shared" si="258"/>
        <v>148928</v>
      </c>
      <c r="W291" s="776">
        <f t="shared" si="259"/>
        <v>1936064</v>
      </c>
      <c r="X291" s="580">
        <v>1</v>
      </c>
      <c r="Y291" s="644">
        <f t="shared" si="234"/>
        <v>3</v>
      </c>
      <c r="Z291" s="645" t="str">
        <f t="shared" si="235"/>
        <v>Կ-1</v>
      </c>
      <c r="AA291" s="643">
        <f t="shared" si="236"/>
        <v>1.84</v>
      </c>
      <c r="AB291" s="776">
        <v>83200</v>
      </c>
      <c r="AC291" s="776">
        <f t="shared" si="237"/>
        <v>153088</v>
      </c>
      <c r="AD291" s="777">
        <f t="shared" si="238"/>
        <v>0</v>
      </c>
      <c r="AE291" s="776">
        <f t="shared" si="260"/>
        <v>153088</v>
      </c>
      <c r="AF291" s="776">
        <f t="shared" si="261"/>
        <v>1990144</v>
      </c>
      <c r="AG291" s="580">
        <v>1</v>
      </c>
      <c r="AH291" s="644">
        <f t="shared" si="239"/>
        <v>4</v>
      </c>
      <c r="AI291" s="645" t="str">
        <f t="shared" si="240"/>
        <v>Կ-1</v>
      </c>
      <c r="AJ291" s="643">
        <f t="shared" si="241"/>
        <v>1.9</v>
      </c>
      <c r="AK291" s="776">
        <v>83200</v>
      </c>
      <c r="AL291" s="776">
        <f t="shared" si="242"/>
        <v>158080</v>
      </c>
      <c r="AM291" s="777">
        <f t="shared" si="243"/>
        <v>0</v>
      </c>
      <c r="AN291" s="776">
        <f t="shared" si="262"/>
        <v>158080</v>
      </c>
      <c r="AO291" s="776">
        <f t="shared" si="263"/>
        <v>2055040</v>
      </c>
    </row>
    <row r="292" spans="1:41" s="760" customFormat="1" ht="14.25">
      <c r="A292" s="853">
        <v>250</v>
      </c>
      <c r="B292" s="903" t="s">
        <v>2785</v>
      </c>
      <c r="C292" s="904" t="s">
        <v>1961</v>
      </c>
      <c r="D292" s="904" t="s">
        <v>2293</v>
      </c>
      <c r="E292" s="903" t="s">
        <v>1238</v>
      </c>
      <c r="F292" s="853">
        <v>1</v>
      </c>
      <c r="G292" s="911">
        <v>20</v>
      </c>
      <c r="H292" s="915" t="s">
        <v>86</v>
      </c>
      <c r="I292" s="912">
        <f t="shared" si="254"/>
        <v>2.2799999999999998</v>
      </c>
      <c r="J292" s="913">
        <v>83200</v>
      </c>
      <c r="K292" s="914">
        <f t="shared" ref="K292:K313" si="264">+J292*I292</f>
        <v>189695.99999999997</v>
      </c>
      <c r="L292" s="915">
        <v>0</v>
      </c>
      <c r="M292" s="914">
        <f t="shared" si="255"/>
        <v>189695.99999999997</v>
      </c>
      <c r="N292" s="914">
        <f t="shared" si="256"/>
        <v>2466047.9999999995</v>
      </c>
      <c r="O292" s="580">
        <v>1</v>
      </c>
      <c r="P292" s="644">
        <f t="shared" si="257"/>
        <v>21</v>
      </c>
      <c r="Q292" s="645" t="str">
        <f t="shared" si="230"/>
        <v>Կ-1</v>
      </c>
      <c r="R292" s="643">
        <f t="shared" si="231"/>
        <v>2.2799999999999998</v>
      </c>
      <c r="S292" s="776">
        <v>83200</v>
      </c>
      <c r="T292" s="776">
        <f t="shared" si="232"/>
        <v>189695.99999999997</v>
      </c>
      <c r="U292" s="777">
        <f t="shared" si="233"/>
        <v>0</v>
      </c>
      <c r="V292" s="776">
        <f t="shared" si="258"/>
        <v>189695.99999999997</v>
      </c>
      <c r="W292" s="776">
        <f t="shared" si="259"/>
        <v>2466047.9999999995</v>
      </c>
      <c r="X292" s="580">
        <v>1</v>
      </c>
      <c r="Y292" s="644">
        <f t="shared" si="234"/>
        <v>22</v>
      </c>
      <c r="Z292" s="645" t="str">
        <f t="shared" si="235"/>
        <v>Կ-1</v>
      </c>
      <c r="AA292" s="643">
        <f t="shared" si="236"/>
        <v>2.2799999999999998</v>
      </c>
      <c r="AB292" s="776">
        <v>83200</v>
      </c>
      <c r="AC292" s="776">
        <f t="shared" si="237"/>
        <v>189695.99999999997</v>
      </c>
      <c r="AD292" s="777">
        <f t="shared" si="238"/>
        <v>0</v>
      </c>
      <c r="AE292" s="776">
        <f t="shared" si="260"/>
        <v>189695.99999999997</v>
      </c>
      <c r="AF292" s="776">
        <f t="shared" si="261"/>
        <v>2466047.9999999995</v>
      </c>
      <c r="AG292" s="580">
        <v>1</v>
      </c>
      <c r="AH292" s="644">
        <f t="shared" si="239"/>
        <v>23</v>
      </c>
      <c r="AI292" s="645" t="str">
        <f t="shared" si="240"/>
        <v>Կ-1</v>
      </c>
      <c r="AJ292" s="643">
        <f t="shared" si="241"/>
        <v>2.2799999999999998</v>
      </c>
      <c r="AK292" s="776">
        <v>83200</v>
      </c>
      <c r="AL292" s="776">
        <f t="shared" si="242"/>
        <v>189695.99999999997</v>
      </c>
      <c r="AM292" s="777">
        <f t="shared" si="243"/>
        <v>0</v>
      </c>
      <c r="AN292" s="776">
        <f t="shared" si="262"/>
        <v>189695.99999999997</v>
      </c>
      <c r="AO292" s="776">
        <f t="shared" si="263"/>
        <v>2466047.9999999995</v>
      </c>
    </row>
    <row r="293" spans="1:41" s="760" customFormat="1" ht="14.25">
      <c r="A293" s="853">
        <v>251</v>
      </c>
      <c r="B293" s="903" t="s">
        <v>78</v>
      </c>
      <c r="C293" s="904"/>
      <c r="D293" s="904"/>
      <c r="E293" s="903" t="s">
        <v>1238</v>
      </c>
      <c r="F293" s="853">
        <v>1</v>
      </c>
      <c r="G293" s="911">
        <v>6</v>
      </c>
      <c r="H293" s="915" t="s">
        <v>86</v>
      </c>
      <c r="I293" s="912">
        <f t="shared" si="254"/>
        <v>1.96</v>
      </c>
      <c r="J293" s="913">
        <v>83200</v>
      </c>
      <c r="K293" s="914">
        <f t="shared" si="264"/>
        <v>163072</v>
      </c>
      <c r="L293" s="915">
        <v>0</v>
      </c>
      <c r="M293" s="914">
        <f t="shared" si="255"/>
        <v>163072</v>
      </c>
      <c r="N293" s="914">
        <f t="shared" si="256"/>
        <v>2119936</v>
      </c>
      <c r="O293" s="580">
        <v>1</v>
      </c>
      <c r="P293" s="644">
        <f t="shared" si="257"/>
        <v>7</v>
      </c>
      <c r="Q293" s="645" t="str">
        <f t="shared" si="230"/>
        <v>Կ-1</v>
      </c>
      <c r="R293" s="643">
        <f t="shared" si="231"/>
        <v>1.96</v>
      </c>
      <c r="S293" s="776">
        <v>83200</v>
      </c>
      <c r="T293" s="776">
        <f t="shared" si="232"/>
        <v>163072</v>
      </c>
      <c r="U293" s="777">
        <f t="shared" si="233"/>
        <v>0</v>
      </c>
      <c r="V293" s="776">
        <f t="shared" si="258"/>
        <v>163072</v>
      </c>
      <c r="W293" s="776">
        <f t="shared" si="259"/>
        <v>2119936</v>
      </c>
      <c r="X293" s="580">
        <v>1</v>
      </c>
      <c r="Y293" s="644">
        <f t="shared" si="234"/>
        <v>8</v>
      </c>
      <c r="Z293" s="645" t="str">
        <f t="shared" si="235"/>
        <v>Կ-1</v>
      </c>
      <c r="AA293" s="643">
        <f t="shared" si="236"/>
        <v>2.02</v>
      </c>
      <c r="AB293" s="776">
        <v>83200</v>
      </c>
      <c r="AC293" s="776">
        <f t="shared" si="237"/>
        <v>168064</v>
      </c>
      <c r="AD293" s="777">
        <f t="shared" si="238"/>
        <v>0</v>
      </c>
      <c r="AE293" s="776">
        <f t="shared" si="260"/>
        <v>168064</v>
      </c>
      <c r="AF293" s="776">
        <f t="shared" si="261"/>
        <v>2184832</v>
      </c>
      <c r="AG293" s="580">
        <v>1</v>
      </c>
      <c r="AH293" s="644">
        <f t="shared" si="239"/>
        <v>9</v>
      </c>
      <c r="AI293" s="645" t="str">
        <f t="shared" si="240"/>
        <v>Կ-1</v>
      </c>
      <c r="AJ293" s="643">
        <f t="shared" si="241"/>
        <v>2.02</v>
      </c>
      <c r="AK293" s="776">
        <v>83200</v>
      </c>
      <c r="AL293" s="776">
        <f t="shared" si="242"/>
        <v>168064</v>
      </c>
      <c r="AM293" s="777">
        <f t="shared" si="243"/>
        <v>0</v>
      </c>
      <c r="AN293" s="776">
        <f t="shared" si="262"/>
        <v>168064</v>
      </c>
      <c r="AO293" s="776">
        <f t="shared" si="263"/>
        <v>2184832</v>
      </c>
    </row>
    <row r="294" spans="1:41" s="760" customFormat="1" ht="14.25">
      <c r="A294" s="853">
        <v>252</v>
      </c>
      <c r="B294" s="903" t="s">
        <v>78</v>
      </c>
      <c r="C294" s="904"/>
      <c r="D294" s="904"/>
      <c r="E294" s="903" t="s">
        <v>1238</v>
      </c>
      <c r="F294" s="853">
        <v>1</v>
      </c>
      <c r="G294" s="911">
        <v>6</v>
      </c>
      <c r="H294" s="915" t="s">
        <v>86</v>
      </c>
      <c r="I294" s="912">
        <f t="shared" ref="I294:I299" si="265">IF(F294&lt;1,0,IF(H294="Բ-1",IF(G294=0,6.94,IF(G294=1,7.17,IF(G294=2,7.41,IF(G294=3,7.66,IF(OR(G294=5,G294=4),7.92,IF(OR(G294=6,G294=7),8.18,IF(OR(G294=8,G294=9),8.46,IF(OR(G294=10,G294=11,G294=12),8.74,IF(OR(G294=13,G294=14,G294=15),9.03,IF(OR(G294=16,G294=17,G294=18),9.33,9.65)))))))))),IF(H294="Բ-2", IF(G294=0,5.71,IF(G294=1,5.89,IF(G294=2,6.09,IF(G294=3,6.29,IF(OR(G294=5,G294=4),6.5,IF(OR(G294=6,G294=7),6.72,IF(OR(G294=8,G294=9),6.94,IF(OR(G294=10,G294=11,G294=12),7.17,IF(OR(G294=13,G294=14,G294=15),7.41,IF(OR(G294=16,G294=17,G294=18),7.65,7.91)))))))))), IF(H294="Գ-1", IF(G294=0,4.7,IF(G294=1,4.86,IF(G294=2,5.01,IF(G294=3,5.18,IF(OR(G294=5,G294=4),5.35,IF(OR(G294=6,G294=7),5.52,IF(OR(G294=8,G294=9),5.71,IF(OR(G294=10,G294=11,G294=12),5.89,IF(OR(G294=13,G294=14,G294=15),6.09,IF(OR(G294=16,G294=17,G294=18),6.29,6.49)))))))))), IF(H294="Գ-2", IF(G294=0,3.88,IF(G294=1,4.01,IF(G294=2,4.14,IF(G294=3,4.27,IF(OR(G294=5,G294=4),4.41,IF(OR(G294=6,G294=7),4.55,IF(OR(G294=8,G294=9),4.7,IF(OR(G294=10,G294=11,G294=12),4.85,IF(OR(G294=13,G294=14,G294=15),5.01,IF(OR(G294=16,G294=17,G294=18),5.17,5.34)))))))))), IF(H294="Գ-3", IF(G294=0,3.21,IF(G294=1,3.31,IF(G294=2,3.42,IF(G294=3,3.53,IF(OR(G294=5,G294=4),3.64,IF(OR(G294=6,G294=7),3.76,IF(OR(G294=8,G294=9),3.88,IF(OR(G294=10,G294=11,G294=12),4.01,IF(OR(G294=13,G294=14,G294=15),4.13,IF(OR(G294=16,G294=17,G294=18),4.27,4.4)))))))))), IF(H294="Ա-1", IF(G294=0,2.66,IF(G294=1,2.75,IF(G294=2,2.83,IF(G294=3,2.92,IF(OR(G294=5,G294=4),3.02,IF(OR(G294=6,G294=7),3.11,IF(OR(G294=8,G294=9),3.21,IF(OR(G294=10,G294=11,G294=12),3.31,IF(OR(G294=13,G294=14,G294=15),3.42,IF(OR(G294=16,G294=17,G294=18),3.53,3.64)))))))))), IF(H294="Ա-2", IF(G294=0,2.28,IF(G294=1,2.35,IF(G294=2,2.43,IF(G294=3,2.5,IF(OR(G294=5,G294=4),2.58,IF(OR(G294=6,G294=7),2.66,IF(OR(G294=8,G294=9),2.75,IF(OR(G294=10,G294=11,G294=12),2.83,IF(OR(G294=13,G294=14,G294=15),2.92,IF(OR(G294=16,G294=17,G294=18),3.01,3.11)))))))))),IF(H294="Ա-3", IF(G294=0,1.96,IF(G294=1,2.02,IF(G294=2,2.08,IF(G294=3,2.15,IF(OR(G294=5,G294=4),2.21,IF(OR(G294=6,G294=7),2.28,IF(OR(G294=8,G294=9),2.35,IF(OR(G294=10,G294=11,G294=12),2.42,IF(OR(G294=13,G294=14,G294=15),2.5,IF(OR(G294=16,G294=17,G294=18),2.58,2.66)))))))))), IF(H294="Կ-1", IF(G294=0,1.68,IF(G294=1,1.73,IF(G294=2,1.79,IF(G294=3,1.84,IF(OR(G294=5,G294=4),1.9,IF(OR(G294=6,G294=7),1.96,IF(OR(G294=8,G294=9),2.02,IF(OR(G294=10,G294=11,G294=12),2.08,IF(OR(G294=13,G294=14,G294=15),2.14,IF(OR(G294=16,G294=17,G294=18),2.21,2.28)))))))))), IF(H294="Կ-2", IF(G294=0,1.45,IF(G294=1,1.49,IF(G294=2,1.54,IF(G294=3,1.59,IF(OR(G294=5,G294=4),1.63,IF(OR(G294=6,G294=7),1.68,IF(OR(G294=8,G294=9),1.73,IF(OR(G294=10,G294=11,G294=12),1.79,IF(OR(G294=13,G294=14,G294=15),1.84,IF(OR(G294=16,G294=17,G294=18),1.9,1.95)))))))))),IF(H294="Կ-3", IF(G294=0,1.25,IF(G294=1,1.29,IF(G294=2,1.33,IF(G294=3,1.37,IF(OR(G294=5,G294=4),1.41,IF(OR(G294=6,G294=7),1.45,IF(OR(G294=8,G294=9),1.49,IF(OR(G294=10,G294=11,G294=12),1.54,IF(OR(G294=13,G294=14,G294=15),1.58,IF(OR(G294=16,G294=17,G294=18),1.63,1.68)))))))))), "Error"))))))))))))</f>
        <v>1.96</v>
      </c>
      <c r="J294" s="913">
        <v>83200</v>
      </c>
      <c r="K294" s="914">
        <f t="shared" ref="K294:K299" si="266">+J294*I294</f>
        <v>163072</v>
      </c>
      <c r="L294" s="915">
        <v>0</v>
      </c>
      <c r="M294" s="914">
        <f t="shared" ref="M294:M299" si="267">+L294+K294</f>
        <v>163072</v>
      </c>
      <c r="N294" s="914">
        <f t="shared" ref="N294:N299" si="268">+M294*13</f>
        <v>2119936</v>
      </c>
      <c r="O294" s="580">
        <v>1</v>
      </c>
      <c r="P294" s="644">
        <f t="shared" ref="P294:P299" si="269">+G294+1</f>
        <v>7</v>
      </c>
      <c r="Q294" s="645" t="str">
        <f t="shared" ref="Q294:Q299" si="270">+H294</f>
        <v>Կ-1</v>
      </c>
      <c r="R294" s="643">
        <f t="shared" ref="R294:R299" si="271">IF(O294&lt;1,0,IF(Q294="Բ-1",IF(P294=0,6.94,IF(P294=1,7.17,IF(P294=2,7.41,IF(P294=3,7.66,IF(OR(P294=5,P294=4),7.92,IF(OR(P294=6,P294=7),8.18,IF(OR(P294=8,P294=9),8.46,IF(OR(P294=10,P294=11,P294=12),8.74,IF(OR(P294=13,P294=14,P294=15),9.03,IF(OR(P294=16,P294=17,P294=18),9.33,9.65)))))))))),IF(Q294="Բ-2", IF(P294=0,5.71,IF(P294=1,5.89,IF(P294=2,6.09,IF(P294=3,6.29,IF(OR(P294=5,P294=4),6.5,IF(OR(P294=6,P294=7),6.72,IF(OR(P294=8,P294=9),6.94,IF(OR(P294=10,P294=11,P294=12),7.17,IF(OR(P294=13,P294=14,P294=15),7.41,IF(OR(P294=16,P294=17,P294=18),7.65,7.91)))))))))), IF(Q294="Գ-1", IF(P294=0,4.7,IF(P294=1,4.86,IF(P294=2,5.01,IF(P294=3,5.18,IF(OR(P294=5,P294=4),5.35,IF(OR(P294=6,P294=7),5.52,IF(OR(P294=8,P294=9),5.71,IF(OR(P294=10,P294=11,P294=12),5.89,IF(OR(P294=13,P294=14,P294=15),6.09,IF(OR(P294=16,P294=17,P294=18),6.29,6.49)))))))))), IF(Q294="Գ-2", IF(P294=0,3.88,IF(P294=1,4.01,IF(P294=2,4.14,IF(P294=3,4.27,IF(OR(P294=5,P294=4),4.41,IF(OR(P294=6,P294=7),4.55,IF(OR(P294=8,P294=9),4.7,IF(OR(P294=10,P294=11,P294=12),4.85,IF(OR(P294=13,P294=14,P294=15),5.01,IF(OR(P294=16,P294=17,P294=18),5.17,5.34)))))))))), IF(Q294="Գ-3", IF(P294=0,3.21,IF(P294=1,3.31,IF(P294=2,3.42,IF(P294=3,3.53,IF(OR(P294=5,P294=4),3.64,IF(OR(P294=6,P294=7),3.76,IF(OR(P294=8,P294=9),3.88,IF(OR(P294=10,P294=11,P294=12),4.01,IF(OR(P294=13,P294=14,P294=15),4.13,IF(OR(P294=16,P294=17,P294=18),4.27,4.4)))))))))), IF(Q294="Ա-1", IF(P294=0,2.66,IF(P294=1,2.75,IF(P294=2,2.83,IF(P294=3,2.92,IF(OR(P294=5,P294=4),3.02,IF(OR(P294=6,P294=7),3.11,IF(OR(P294=8,P294=9),3.21,IF(OR(P294=10,P294=11,P294=12),3.31,IF(OR(P294=13,P294=14,P294=15),3.42,IF(OR(P294=16,P294=17,P294=18),3.53,3.64)))))))))), IF(Q294="Ա-2", IF(P294=0,2.28,IF(P294=1,2.35,IF(P294=2,2.43,IF(P294=3,2.5,IF(OR(P294=5,P294=4),2.58,IF(OR(P294=6,P294=7),2.66,IF(OR(P294=8,P294=9),2.75,IF(OR(P294=10,P294=11,P294=12),2.83,IF(OR(P294=13,P294=14,P294=15),2.92,IF(OR(P294=16,P294=17,P294=18),3.01,3.11)))))))))),IF(Q294="Ա-3", IF(P294=0,1.96,IF(P294=1,2.02,IF(P294=2,2.08,IF(P294=3,2.15,IF(OR(P294=5,P294=4),2.21,IF(OR(P294=6,P294=7),2.28,IF(OR(P294=8,P294=9),2.35,IF(OR(P294=10,P294=11,P294=12),2.42,IF(OR(P294=13,P294=14,P294=15),2.5,IF(OR(P294=16,P294=17,P294=18),2.58,2.66)))))))))), IF(Q294="Կ-1", IF(P294=0,1.68,IF(P294=1,1.73,IF(P294=2,1.79,IF(P294=3,1.84,IF(OR(P294=5,P294=4),1.9,IF(OR(P294=6,P294=7),1.96,IF(OR(P294=8,P294=9),2.02,IF(OR(P294=10,P294=11,P294=12),2.08,IF(OR(P294=13,P294=14,P294=15),2.14,IF(OR(P294=16,P294=17,P294=18),2.21,2.28)))))))))), IF(Q294="Կ-2", IF(P294=0,1.45,IF(P294=1,1.49,IF(P294=2,1.54,IF(P294=3,1.59,IF(OR(P294=5,P294=4),1.63,IF(OR(P294=6,P294=7),1.68,IF(OR(P294=8,P294=9),1.73,IF(OR(P294=10,P294=11,P294=12),1.79,IF(OR(P294=13,P294=14,P294=15),1.84,IF(OR(P294=16,P294=17,P294=18),1.9,1.95)))))))))),IF(Q294="Կ-3", IF(P294=0,1.25,IF(P294=1,1.29,IF(P294=2,1.33,IF(P294=3,1.37,IF(OR(P294=5,P294=4),1.41,IF(OR(P294=6,P294=7),1.45,IF(OR(P294=8,P294=9),1.49,IF(OR(P294=10,P294=11,P294=12),1.54,IF(OR(P294=13,P294=14,P294=15),1.58,IF(OR(P294=16,P294=17,P294=18),1.63,1.68)))))))))), "Error"))))))))))))</f>
        <v>1.96</v>
      </c>
      <c r="S294" s="776">
        <v>83200</v>
      </c>
      <c r="T294" s="776">
        <f t="shared" ref="T294:T299" si="272">+S294*R294</f>
        <v>163072</v>
      </c>
      <c r="U294" s="777">
        <f t="shared" ref="U294:U299" si="273">+L294</f>
        <v>0</v>
      </c>
      <c r="V294" s="776">
        <f t="shared" ref="V294:V299" si="274">+U294+T294</f>
        <v>163072</v>
      </c>
      <c r="W294" s="776">
        <f t="shared" ref="W294:W299" si="275">+V294*13</f>
        <v>2119936</v>
      </c>
      <c r="X294" s="580">
        <v>1</v>
      </c>
      <c r="Y294" s="644">
        <f t="shared" ref="Y294:Y299" si="276">+P294+1</f>
        <v>8</v>
      </c>
      <c r="Z294" s="645" t="str">
        <f t="shared" ref="Z294:Z299" si="277">+Q294</f>
        <v>Կ-1</v>
      </c>
      <c r="AA294" s="643">
        <f t="shared" ref="AA294:AA299" si="278">IF(X294&lt;1,0,IF(Z294="Բ-1",IF(Y294=0,6.94,IF(Y294=1,7.17,IF(Y294=2,7.41,IF(Y294=3,7.66,IF(OR(Y294=5,Y294=4),7.92,IF(OR(Y294=6,Y294=7),8.18,IF(OR(Y294=8,Y294=9),8.46,IF(OR(Y294=10,Y294=11,Y294=12),8.74,IF(OR(Y294=13,Y294=14,Y294=15),9.03,IF(OR(Y294=16,Y294=17,Y294=18),9.33,9.65)))))))))),IF(Z294="Բ-2", IF(Y294=0,5.71,IF(Y294=1,5.89,IF(Y294=2,6.09,IF(Y294=3,6.29,IF(OR(Y294=5,Y294=4),6.5,IF(OR(Y294=6,Y294=7),6.72,IF(OR(Y294=8,Y294=9),6.94,IF(OR(Y294=10,Y294=11,Y294=12),7.17,IF(OR(Y294=13,Y294=14,Y294=15),7.41,IF(OR(Y294=16,Y294=17,Y294=18),7.65,7.91)))))))))), IF(Z294="Գ-1", IF(Y294=0,4.7,IF(Y294=1,4.86,IF(Y294=2,5.01,IF(Y294=3,5.18,IF(OR(Y294=5,Y294=4),5.35,IF(OR(Y294=6,Y294=7),5.52,IF(OR(Y294=8,Y294=9),5.71,IF(OR(Y294=10,Y294=11,Y294=12),5.89,IF(OR(Y294=13,Y294=14,Y294=15),6.09,IF(OR(Y294=16,Y294=17,Y294=18),6.29,6.49)))))))))), IF(Z294="Գ-2", IF(Y294=0,3.88,IF(Y294=1,4.01,IF(Y294=2,4.14,IF(Y294=3,4.27,IF(OR(Y294=5,Y294=4),4.41,IF(OR(Y294=6,Y294=7),4.55,IF(OR(Y294=8,Y294=9),4.7,IF(OR(Y294=10,Y294=11,Y294=12),4.85,IF(OR(Y294=13,Y294=14,Y294=15),5.01,IF(OR(Y294=16,Y294=17,Y294=18),5.17,5.34)))))))))), IF(Z294="Գ-3", IF(Y294=0,3.21,IF(Y294=1,3.31,IF(Y294=2,3.42,IF(Y294=3,3.53,IF(OR(Y294=5,Y294=4),3.64,IF(OR(Y294=6,Y294=7),3.76,IF(OR(Y294=8,Y294=9),3.88,IF(OR(Y294=10,Y294=11,Y294=12),4.01,IF(OR(Y294=13,Y294=14,Y294=15),4.13,IF(OR(Y294=16,Y294=17,Y294=18),4.27,4.4)))))))))), IF(Z294="Ա-1", IF(Y294=0,2.66,IF(Y294=1,2.75,IF(Y294=2,2.83,IF(Y294=3,2.92,IF(OR(Y294=5,Y294=4),3.02,IF(OR(Y294=6,Y294=7),3.11,IF(OR(Y294=8,Y294=9),3.21,IF(OR(Y294=10,Y294=11,Y294=12),3.31,IF(OR(Y294=13,Y294=14,Y294=15),3.42,IF(OR(Y294=16,Y294=17,Y294=18),3.53,3.64)))))))))), IF(Z294="Ա-2", IF(Y294=0,2.28,IF(Y294=1,2.35,IF(Y294=2,2.43,IF(Y294=3,2.5,IF(OR(Y294=5,Y294=4),2.58,IF(OR(Y294=6,Y294=7),2.66,IF(OR(Y294=8,Y294=9),2.75,IF(OR(Y294=10,Y294=11,Y294=12),2.83,IF(OR(Y294=13,Y294=14,Y294=15),2.92,IF(OR(Y294=16,Y294=17,Y294=18),3.01,3.11)))))))))),IF(Z294="Ա-3", IF(Y294=0,1.96,IF(Y294=1,2.02,IF(Y294=2,2.08,IF(Y294=3,2.15,IF(OR(Y294=5,Y294=4),2.21,IF(OR(Y294=6,Y294=7),2.28,IF(OR(Y294=8,Y294=9),2.35,IF(OR(Y294=10,Y294=11,Y294=12),2.42,IF(OR(Y294=13,Y294=14,Y294=15),2.5,IF(OR(Y294=16,Y294=17,Y294=18),2.58,2.66)))))))))), IF(Z294="Կ-1", IF(Y294=0,1.68,IF(Y294=1,1.73,IF(Y294=2,1.79,IF(Y294=3,1.84,IF(OR(Y294=5,Y294=4),1.9,IF(OR(Y294=6,Y294=7),1.96,IF(OR(Y294=8,Y294=9),2.02,IF(OR(Y294=10,Y294=11,Y294=12),2.08,IF(OR(Y294=13,Y294=14,Y294=15),2.14,IF(OR(Y294=16,Y294=17,Y294=18),2.21,2.28)))))))))), IF(Z294="Կ-2", IF(Y294=0,1.45,IF(Y294=1,1.49,IF(Y294=2,1.54,IF(Y294=3,1.59,IF(OR(Y294=5,Y294=4),1.63,IF(OR(Y294=6,Y294=7),1.68,IF(OR(Y294=8,Y294=9),1.73,IF(OR(Y294=10,Y294=11,Y294=12),1.79,IF(OR(Y294=13,Y294=14,Y294=15),1.84,IF(OR(Y294=16,Y294=17,Y294=18),1.9,1.95)))))))))),IF(Z294="Կ-3", IF(Y294=0,1.25,IF(Y294=1,1.29,IF(Y294=2,1.33,IF(Y294=3,1.37,IF(OR(Y294=5,Y294=4),1.41,IF(OR(Y294=6,Y294=7),1.45,IF(OR(Y294=8,Y294=9),1.49,IF(OR(Y294=10,Y294=11,Y294=12),1.54,IF(OR(Y294=13,Y294=14,Y294=15),1.58,IF(OR(Y294=16,Y294=17,Y294=18),1.63,1.68)))))))))), "Error"))))))))))))</f>
        <v>2.02</v>
      </c>
      <c r="AB294" s="776">
        <v>83200</v>
      </c>
      <c r="AC294" s="776">
        <f t="shared" ref="AC294:AC299" si="279">+AB294*AA294</f>
        <v>168064</v>
      </c>
      <c r="AD294" s="777">
        <f t="shared" ref="AD294:AD299" si="280">+U294</f>
        <v>0</v>
      </c>
      <c r="AE294" s="776">
        <f t="shared" ref="AE294:AE299" si="281">+AD294+AC294</f>
        <v>168064</v>
      </c>
      <c r="AF294" s="776">
        <f t="shared" ref="AF294:AF299" si="282">+AE294*13</f>
        <v>2184832</v>
      </c>
      <c r="AG294" s="580">
        <v>1</v>
      </c>
      <c r="AH294" s="644">
        <f t="shared" ref="AH294:AH299" si="283">+Y294+1</f>
        <v>9</v>
      </c>
      <c r="AI294" s="645" t="str">
        <f t="shared" ref="AI294:AI299" si="284">+Z294</f>
        <v>Կ-1</v>
      </c>
      <c r="AJ294" s="643">
        <f t="shared" ref="AJ294:AJ299" si="285">IF(AG294&lt;1,0,IF(AI294="Բ-1",IF(AH294=0,6.94,IF(AH294=1,7.17,IF(AH294=2,7.41,IF(AH294=3,7.66,IF(OR(AH294=5,AH294=4),7.92,IF(OR(AH294=6,AH294=7),8.18,IF(OR(AH294=8,AH294=9),8.46,IF(OR(AH294=10,AH294=11,AH294=12),8.74,IF(OR(AH294=13,AH294=14,AH294=15),9.03,IF(OR(AH294=16,AH294=17,AH294=18),9.33,9.65)))))))))),IF(AI294="Բ-2", IF(AH294=0,5.71,IF(AH294=1,5.89,IF(AH294=2,6.09,IF(AH294=3,6.29,IF(OR(AH294=5,AH294=4),6.5,IF(OR(AH294=6,AH294=7),6.72,IF(OR(AH294=8,AH294=9),6.94,IF(OR(AH294=10,AH294=11,AH294=12),7.17,IF(OR(AH294=13,AH294=14,AH294=15),7.41,IF(OR(AH294=16,AH294=17,AH294=18),7.65,7.91)))))))))), IF(AI294="Գ-1", IF(AH294=0,4.7,IF(AH294=1,4.86,IF(AH294=2,5.01,IF(AH294=3,5.18,IF(OR(AH294=5,AH294=4),5.35,IF(OR(AH294=6,AH294=7),5.52,IF(OR(AH294=8,AH294=9),5.71,IF(OR(AH294=10,AH294=11,AH294=12),5.89,IF(OR(AH294=13,AH294=14,AH294=15),6.09,IF(OR(AH294=16,AH294=17,AH294=18),6.29,6.49)))))))))), IF(AI294="Գ-2", IF(AH294=0,3.88,IF(AH294=1,4.01,IF(AH294=2,4.14,IF(AH294=3,4.27,IF(OR(AH294=5,AH294=4),4.41,IF(OR(AH294=6,AH294=7),4.55,IF(OR(AH294=8,AH294=9),4.7,IF(OR(AH294=10,AH294=11,AH294=12),4.85,IF(OR(AH294=13,AH294=14,AH294=15),5.01,IF(OR(AH294=16,AH294=17,AH294=18),5.17,5.34)))))))))), IF(AI294="Գ-3", IF(AH294=0,3.21,IF(AH294=1,3.31,IF(AH294=2,3.42,IF(AH294=3,3.53,IF(OR(AH294=5,AH294=4),3.64,IF(OR(AH294=6,AH294=7),3.76,IF(OR(AH294=8,AH294=9),3.88,IF(OR(AH294=10,AH294=11,AH294=12),4.01,IF(OR(AH294=13,AH294=14,AH294=15),4.13,IF(OR(AH294=16,AH294=17,AH294=18),4.27,4.4)))))))))), IF(AI294="Ա-1", IF(AH294=0,2.66,IF(AH294=1,2.75,IF(AH294=2,2.83,IF(AH294=3,2.92,IF(OR(AH294=5,AH294=4),3.02,IF(OR(AH294=6,AH294=7),3.11,IF(OR(AH294=8,AH294=9),3.21,IF(OR(AH294=10,AH294=11,AH294=12),3.31,IF(OR(AH294=13,AH294=14,AH294=15),3.42,IF(OR(AH294=16,AH294=17,AH294=18),3.53,3.64)))))))))), IF(AI294="Ա-2", IF(AH294=0,2.28,IF(AH294=1,2.35,IF(AH294=2,2.43,IF(AH294=3,2.5,IF(OR(AH294=5,AH294=4),2.58,IF(OR(AH294=6,AH294=7),2.66,IF(OR(AH294=8,AH294=9),2.75,IF(OR(AH294=10,AH294=11,AH294=12),2.83,IF(OR(AH294=13,AH294=14,AH294=15),2.92,IF(OR(AH294=16,AH294=17,AH294=18),3.01,3.11)))))))))),IF(AI294="Ա-3", IF(AH294=0,1.96,IF(AH294=1,2.02,IF(AH294=2,2.08,IF(AH294=3,2.15,IF(OR(AH294=5,AH294=4),2.21,IF(OR(AH294=6,AH294=7),2.28,IF(OR(AH294=8,AH294=9),2.35,IF(OR(AH294=10,AH294=11,AH294=12),2.42,IF(OR(AH294=13,AH294=14,AH294=15),2.5,IF(OR(AH294=16,AH294=17,AH294=18),2.58,2.66)))))))))), IF(AI294="Կ-1", IF(AH294=0,1.68,IF(AH294=1,1.73,IF(AH294=2,1.79,IF(AH294=3,1.84,IF(OR(AH294=5,AH294=4),1.9,IF(OR(AH294=6,AH294=7),1.96,IF(OR(AH294=8,AH294=9),2.02,IF(OR(AH294=10,AH294=11,AH294=12),2.08,IF(OR(AH294=13,AH294=14,AH294=15),2.14,IF(OR(AH294=16,AH294=17,AH294=18),2.21,2.28)))))))))), IF(AI294="Կ-2", IF(AH294=0,1.45,IF(AH294=1,1.49,IF(AH294=2,1.54,IF(AH294=3,1.59,IF(OR(AH294=5,AH294=4),1.63,IF(OR(AH294=6,AH294=7),1.68,IF(OR(AH294=8,AH294=9),1.73,IF(OR(AH294=10,AH294=11,AH294=12),1.79,IF(OR(AH294=13,AH294=14,AH294=15),1.84,IF(OR(AH294=16,AH294=17,AH294=18),1.9,1.95)))))))))),IF(AI294="Կ-3", IF(AH294=0,1.25,IF(AH294=1,1.29,IF(AH294=2,1.33,IF(AH294=3,1.37,IF(OR(AH294=5,AH294=4),1.41,IF(OR(AH294=6,AH294=7),1.45,IF(OR(AH294=8,AH294=9),1.49,IF(OR(AH294=10,AH294=11,AH294=12),1.54,IF(OR(AH294=13,AH294=14,AH294=15),1.58,IF(OR(AH294=16,AH294=17,AH294=18),1.63,1.68)))))))))), "Error"))))))))))))</f>
        <v>2.02</v>
      </c>
      <c r="AK294" s="776">
        <v>83200</v>
      </c>
      <c r="AL294" s="776">
        <f t="shared" ref="AL294:AL299" si="286">+AK294*AJ294</f>
        <v>168064</v>
      </c>
      <c r="AM294" s="777">
        <f t="shared" ref="AM294:AM299" si="287">+AD294</f>
        <v>0</v>
      </c>
      <c r="AN294" s="776">
        <f t="shared" ref="AN294:AN299" si="288">+AM294+AL294</f>
        <v>168064</v>
      </c>
      <c r="AO294" s="776">
        <f t="shared" ref="AO294:AO299" si="289">+AN294*13</f>
        <v>2184832</v>
      </c>
    </row>
    <row r="295" spans="1:41" s="760" customFormat="1" ht="14.25">
      <c r="A295" s="853">
        <v>253</v>
      </c>
      <c r="B295" s="903" t="s">
        <v>78</v>
      </c>
      <c r="C295" s="904"/>
      <c r="D295" s="904"/>
      <c r="E295" s="903" t="s">
        <v>1238</v>
      </c>
      <c r="F295" s="853">
        <v>1</v>
      </c>
      <c r="G295" s="911">
        <v>6</v>
      </c>
      <c r="H295" s="915" t="s">
        <v>86</v>
      </c>
      <c r="I295" s="912">
        <f t="shared" si="265"/>
        <v>1.96</v>
      </c>
      <c r="J295" s="913">
        <v>83200</v>
      </c>
      <c r="K295" s="914">
        <f t="shared" si="266"/>
        <v>163072</v>
      </c>
      <c r="L295" s="915">
        <v>0</v>
      </c>
      <c r="M295" s="914">
        <f t="shared" si="267"/>
        <v>163072</v>
      </c>
      <c r="N295" s="914">
        <f t="shared" si="268"/>
        <v>2119936</v>
      </c>
      <c r="O295" s="580">
        <v>1</v>
      </c>
      <c r="P295" s="644">
        <f t="shared" si="269"/>
        <v>7</v>
      </c>
      <c r="Q295" s="645" t="str">
        <f t="shared" si="270"/>
        <v>Կ-1</v>
      </c>
      <c r="R295" s="643">
        <f t="shared" si="271"/>
        <v>1.96</v>
      </c>
      <c r="S295" s="776">
        <v>83200</v>
      </c>
      <c r="T295" s="776">
        <f t="shared" si="272"/>
        <v>163072</v>
      </c>
      <c r="U295" s="777">
        <f t="shared" si="273"/>
        <v>0</v>
      </c>
      <c r="V295" s="776">
        <f t="shared" si="274"/>
        <v>163072</v>
      </c>
      <c r="W295" s="776">
        <f t="shared" si="275"/>
        <v>2119936</v>
      </c>
      <c r="X295" s="580">
        <v>1</v>
      </c>
      <c r="Y295" s="644">
        <f t="shared" si="276"/>
        <v>8</v>
      </c>
      <c r="Z295" s="645" t="str">
        <f t="shared" si="277"/>
        <v>Կ-1</v>
      </c>
      <c r="AA295" s="643">
        <f t="shared" si="278"/>
        <v>2.02</v>
      </c>
      <c r="AB295" s="776">
        <v>83200</v>
      </c>
      <c r="AC295" s="776">
        <f t="shared" si="279"/>
        <v>168064</v>
      </c>
      <c r="AD295" s="777">
        <f t="shared" si="280"/>
        <v>0</v>
      </c>
      <c r="AE295" s="776">
        <f t="shared" si="281"/>
        <v>168064</v>
      </c>
      <c r="AF295" s="776">
        <f t="shared" si="282"/>
        <v>2184832</v>
      </c>
      <c r="AG295" s="580">
        <v>1</v>
      </c>
      <c r="AH295" s="644">
        <f t="shared" si="283"/>
        <v>9</v>
      </c>
      <c r="AI295" s="645" t="str">
        <f t="shared" si="284"/>
        <v>Կ-1</v>
      </c>
      <c r="AJ295" s="643">
        <f t="shared" si="285"/>
        <v>2.02</v>
      </c>
      <c r="AK295" s="776">
        <v>83200</v>
      </c>
      <c r="AL295" s="776">
        <f t="shared" si="286"/>
        <v>168064</v>
      </c>
      <c r="AM295" s="777">
        <f t="shared" si="287"/>
        <v>0</v>
      </c>
      <c r="AN295" s="776">
        <f t="shared" si="288"/>
        <v>168064</v>
      </c>
      <c r="AO295" s="776">
        <f t="shared" si="289"/>
        <v>2184832</v>
      </c>
    </row>
    <row r="296" spans="1:41" s="760" customFormat="1" ht="14.25">
      <c r="A296" s="853">
        <v>254</v>
      </c>
      <c r="B296" s="903" t="s">
        <v>78</v>
      </c>
      <c r="C296" s="904"/>
      <c r="D296" s="904"/>
      <c r="E296" s="903" t="s">
        <v>1238</v>
      </c>
      <c r="F296" s="853">
        <v>1</v>
      </c>
      <c r="G296" s="911">
        <v>6</v>
      </c>
      <c r="H296" s="915" t="s">
        <v>86</v>
      </c>
      <c r="I296" s="912">
        <f t="shared" si="265"/>
        <v>1.96</v>
      </c>
      <c r="J296" s="913">
        <v>83200</v>
      </c>
      <c r="K296" s="914">
        <f t="shared" si="266"/>
        <v>163072</v>
      </c>
      <c r="L296" s="915">
        <v>0</v>
      </c>
      <c r="M296" s="914">
        <f t="shared" si="267"/>
        <v>163072</v>
      </c>
      <c r="N296" s="914">
        <f t="shared" si="268"/>
        <v>2119936</v>
      </c>
      <c r="O296" s="580">
        <v>1</v>
      </c>
      <c r="P296" s="644">
        <f t="shared" si="269"/>
        <v>7</v>
      </c>
      <c r="Q296" s="645" t="str">
        <f t="shared" si="270"/>
        <v>Կ-1</v>
      </c>
      <c r="R296" s="643">
        <f t="shared" si="271"/>
        <v>1.96</v>
      </c>
      <c r="S296" s="776">
        <v>83200</v>
      </c>
      <c r="T296" s="776">
        <f t="shared" si="272"/>
        <v>163072</v>
      </c>
      <c r="U296" s="777">
        <f t="shared" si="273"/>
        <v>0</v>
      </c>
      <c r="V296" s="776">
        <f t="shared" si="274"/>
        <v>163072</v>
      </c>
      <c r="W296" s="776">
        <f t="shared" si="275"/>
        <v>2119936</v>
      </c>
      <c r="X296" s="580">
        <v>1</v>
      </c>
      <c r="Y296" s="644">
        <f t="shared" si="276"/>
        <v>8</v>
      </c>
      <c r="Z296" s="645" t="str">
        <f t="shared" si="277"/>
        <v>Կ-1</v>
      </c>
      <c r="AA296" s="643">
        <f t="shared" si="278"/>
        <v>2.02</v>
      </c>
      <c r="AB296" s="776">
        <v>83200</v>
      </c>
      <c r="AC296" s="776">
        <f t="shared" si="279"/>
        <v>168064</v>
      </c>
      <c r="AD296" s="777">
        <f t="shared" si="280"/>
        <v>0</v>
      </c>
      <c r="AE296" s="776">
        <f t="shared" si="281"/>
        <v>168064</v>
      </c>
      <c r="AF296" s="776">
        <f t="shared" si="282"/>
        <v>2184832</v>
      </c>
      <c r="AG296" s="580">
        <v>1</v>
      </c>
      <c r="AH296" s="644">
        <f t="shared" si="283"/>
        <v>9</v>
      </c>
      <c r="AI296" s="645" t="str">
        <f t="shared" si="284"/>
        <v>Կ-1</v>
      </c>
      <c r="AJ296" s="643">
        <f t="shared" si="285"/>
        <v>2.02</v>
      </c>
      <c r="AK296" s="776">
        <v>83200</v>
      </c>
      <c r="AL296" s="776">
        <f t="shared" si="286"/>
        <v>168064</v>
      </c>
      <c r="AM296" s="777">
        <f t="shared" si="287"/>
        <v>0</v>
      </c>
      <c r="AN296" s="776">
        <f t="shared" si="288"/>
        <v>168064</v>
      </c>
      <c r="AO296" s="776">
        <f t="shared" si="289"/>
        <v>2184832</v>
      </c>
    </row>
    <row r="297" spans="1:41" s="760" customFormat="1" ht="14.25">
      <c r="A297" s="853">
        <v>255</v>
      </c>
      <c r="B297" s="903" t="s">
        <v>78</v>
      </c>
      <c r="C297" s="904"/>
      <c r="D297" s="904"/>
      <c r="E297" s="903" t="s">
        <v>1238</v>
      </c>
      <c r="F297" s="853">
        <v>1</v>
      </c>
      <c r="G297" s="911">
        <v>6</v>
      </c>
      <c r="H297" s="915" t="s">
        <v>86</v>
      </c>
      <c r="I297" s="912">
        <f t="shared" si="265"/>
        <v>1.96</v>
      </c>
      <c r="J297" s="913">
        <v>83200</v>
      </c>
      <c r="K297" s="914">
        <f t="shared" si="266"/>
        <v>163072</v>
      </c>
      <c r="L297" s="915">
        <v>0</v>
      </c>
      <c r="M297" s="914">
        <f t="shared" si="267"/>
        <v>163072</v>
      </c>
      <c r="N297" s="914">
        <f t="shared" si="268"/>
        <v>2119936</v>
      </c>
      <c r="O297" s="580">
        <v>1</v>
      </c>
      <c r="P297" s="644">
        <f t="shared" si="269"/>
        <v>7</v>
      </c>
      <c r="Q297" s="645" t="str">
        <f t="shared" si="270"/>
        <v>Կ-1</v>
      </c>
      <c r="R297" s="643">
        <f t="shared" si="271"/>
        <v>1.96</v>
      </c>
      <c r="S297" s="776">
        <v>83200</v>
      </c>
      <c r="T297" s="776">
        <f t="shared" si="272"/>
        <v>163072</v>
      </c>
      <c r="U297" s="777">
        <f t="shared" si="273"/>
        <v>0</v>
      </c>
      <c r="V297" s="776">
        <f t="shared" si="274"/>
        <v>163072</v>
      </c>
      <c r="W297" s="776">
        <f t="shared" si="275"/>
        <v>2119936</v>
      </c>
      <c r="X297" s="580">
        <v>1</v>
      </c>
      <c r="Y297" s="644">
        <f t="shared" si="276"/>
        <v>8</v>
      </c>
      <c r="Z297" s="645" t="str">
        <f t="shared" si="277"/>
        <v>Կ-1</v>
      </c>
      <c r="AA297" s="643">
        <f t="shared" si="278"/>
        <v>2.02</v>
      </c>
      <c r="AB297" s="776">
        <v>83200</v>
      </c>
      <c r="AC297" s="776">
        <f t="shared" si="279"/>
        <v>168064</v>
      </c>
      <c r="AD297" s="777">
        <f t="shared" si="280"/>
        <v>0</v>
      </c>
      <c r="AE297" s="776">
        <f t="shared" si="281"/>
        <v>168064</v>
      </c>
      <c r="AF297" s="776">
        <f t="shared" si="282"/>
        <v>2184832</v>
      </c>
      <c r="AG297" s="580">
        <v>1</v>
      </c>
      <c r="AH297" s="644">
        <f t="shared" si="283"/>
        <v>9</v>
      </c>
      <c r="AI297" s="645" t="str">
        <f t="shared" si="284"/>
        <v>Կ-1</v>
      </c>
      <c r="AJ297" s="643">
        <f t="shared" si="285"/>
        <v>2.02</v>
      </c>
      <c r="AK297" s="776">
        <v>83200</v>
      </c>
      <c r="AL297" s="776">
        <f t="shared" si="286"/>
        <v>168064</v>
      </c>
      <c r="AM297" s="777">
        <f t="shared" si="287"/>
        <v>0</v>
      </c>
      <c r="AN297" s="776">
        <f t="shared" si="288"/>
        <v>168064</v>
      </c>
      <c r="AO297" s="776">
        <f t="shared" si="289"/>
        <v>2184832</v>
      </c>
    </row>
    <row r="298" spans="1:41" s="760" customFormat="1" ht="14.25">
      <c r="A298" s="853">
        <v>256</v>
      </c>
      <c r="B298" s="903" t="s">
        <v>78</v>
      </c>
      <c r="C298" s="904"/>
      <c r="D298" s="904"/>
      <c r="E298" s="903" t="s">
        <v>1238</v>
      </c>
      <c r="F298" s="853">
        <v>1</v>
      </c>
      <c r="G298" s="911">
        <v>6</v>
      </c>
      <c r="H298" s="915" t="s">
        <v>86</v>
      </c>
      <c r="I298" s="912">
        <f t="shared" si="265"/>
        <v>1.96</v>
      </c>
      <c r="J298" s="913">
        <v>83200</v>
      </c>
      <c r="K298" s="914">
        <f t="shared" si="266"/>
        <v>163072</v>
      </c>
      <c r="L298" s="915">
        <v>0</v>
      </c>
      <c r="M298" s="914">
        <f t="shared" si="267"/>
        <v>163072</v>
      </c>
      <c r="N298" s="914">
        <f t="shared" si="268"/>
        <v>2119936</v>
      </c>
      <c r="O298" s="580">
        <v>1</v>
      </c>
      <c r="P298" s="644">
        <f t="shared" si="269"/>
        <v>7</v>
      </c>
      <c r="Q298" s="645" t="str">
        <f t="shared" si="270"/>
        <v>Կ-1</v>
      </c>
      <c r="R298" s="643">
        <f t="shared" si="271"/>
        <v>1.96</v>
      </c>
      <c r="S298" s="776">
        <v>83200</v>
      </c>
      <c r="T298" s="776">
        <f t="shared" si="272"/>
        <v>163072</v>
      </c>
      <c r="U298" s="777">
        <f t="shared" si="273"/>
        <v>0</v>
      </c>
      <c r="V298" s="776">
        <f t="shared" si="274"/>
        <v>163072</v>
      </c>
      <c r="W298" s="776">
        <f t="shared" si="275"/>
        <v>2119936</v>
      </c>
      <c r="X298" s="580">
        <v>1</v>
      </c>
      <c r="Y298" s="644">
        <f t="shared" si="276"/>
        <v>8</v>
      </c>
      <c r="Z298" s="645" t="str">
        <f t="shared" si="277"/>
        <v>Կ-1</v>
      </c>
      <c r="AA298" s="643">
        <f t="shared" si="278"/>
        <v>2.02</v>
      </c>
      <c r="AB298" s="776">
        <v>83200</v>
      </c>
      <c r="AC298" s="776">
        <f t="shared" si="279"/>
        <v>168064</v>
      </c>
      <c r="AD298" s="777">
        <f t="shared" si="280"/>
        <v>0</v>
      </c>
      <c r="AE298" s="776">
        <f t="shared" si="281"/>
        <v>168064</v>
      </c>
      <c r="AF298" s="776">
        <f t="shared" si="282"/>
        <v>2184832</v>
      </c>
      <c r="AG298" s="580">
        <v>1</v>
      </c>
      <c r="AH298" s="644">
        <f t="shared" si="283"/>
        <v>9</v>
      </c>
      <c r="AI298" s="645" t="str">
        <f t="shared" si="284"/>
        <v>Կ-1</v>
      </c>
      <c r="AJ298" s="643">
        <f t="shared" si="285"/>
        <v>2.02</v>
      </c>
      <c r="AK298" s="776">
        <v>83200</v>
      </c>
      <c r="AL298" s="776">
        <f t="shared" si="286"/>
        <v>168064</v>
      </c>
      <c r="AM298" s="777">
        <f t="shared" si="287"/>
        <v>0</v>
      </c>
      <c r="AN298" s="776">
        <f t="shared" si="288"/>
        <v>168064</v>
      </c>
      <c r="AO298" s="776">
        <f t="shared" si="289"/>
        <v>2184832</v>
      </c>
    </row>
    <row r="299" spans="1:41" s="760" customFormat="1" ht="14.25">
      <c r="A299" s="853">
        <v>257</v>
      </c>
      <c r="B299" s="903" t="s">
        <v>78</v>
      </c>
      <c r="C299" s="904"/>
      <c r="D299" s="904"/>
      <c r="E299" s="903" t="s">
        <v>1238</v>
      </c>
      <c r="F299" s="853">
        <v>1</v>
      </c>
      <c r="G299" s="911">
        <v>6</v>
      </c>
      <c r="H299" s="915" t="s">
        <v>86</v>
      </c>
      <c r="I299" s="912">
        <f t="shared" si="265"/>
        <v>1.96</v>
      </c>
      <c r="J299" s="913">
        <v>83200</v>
      </c>
      <c r="K299" s="914">
        <f t="shared" si="266"/>
        <v>163072</v>
      </c>
      <c r="L299" s="915">
        <v>0</v>
      </c>
      <c r="M299" s="914">
        <f t="shared" si="267"/>
        <v>163072</v>
      </c>
      <c r="N299" s="914">
        <f t="shared" si="268"/>
        <v>2119936</v>
      </c>
      <c r="O299" s="580">
        <v>1</v>
      </c>
      <c r="P299" s="644">
        <f t="shared" si="269"/>
        <v>7</v>
      </c>
      <c r="Q299" s="645" t="str">
        <f t="shared" si="270"/>
        <v>Կ-1</v>
      </c>
      <c r="R299" s="643">
        <f t="shared" si="271"/>
        <v>1.96</v>
      </c>
      <c r="S299" s="776">
        <v>83200</v>
      </c>
      <c r="T299" s="776">
        <f t="shared" si="272"/>
        <v>163072</v>
      </c>
      <c r="U299" s="777">
        <f t="shared" si="273"/>
        <v>0</v>
      </c>
      <c r="V299" s="776">
        <f t="shared" si="274"/>
        <v>163072</v>
      </c>
      <c r="W299" s="776">
        <f t="shared" si="275"/>
        <v>2119936</v>
      </c>
      <c r="X299" s="580">
        <v>1</v>
      </c>
      <c r="Y299" s="644">
        <f t="shared" si="276"/>
        <v>8</v>
      </c>
      <c r="Z299" s="645" t="str">
        <f t="shared" si="277"/>
        <v>Կ-1</v>
      </c>
      <c r="AA299" s="643">
        <f t="shared" si="278"/>
        <v>2.02</v>
      </c>
      <c r="AB299" s="776">
        <v>83200</v>
      </c>
      <c r="AC299" s="776">
        <f t="shared" si="279"/>
        <v>168064</v>
      </c>
      <c r="AD299" s="777">
        <f t="shared" si="280"/>
        <v>0</v>
      </c>
      <c r="AE299" s="776">
        <f t="shared" si="281"/>
        <v>168064</v>
      </c>
      <c r="AF299" s="776">
        <f t="shared" si="282"/>
        <v>2184832</v>
      </c>
      <c r="AG299" s="580">
        <v>1</v>
      </c>
      <c r="AH299" s="644">
        <f t="shared" si="283"/>
        <v>9</v>
      </c>
      <c r="AI299" s="645" t="str">
        <f t="shared" si="284"/>
        <v>Կ-1</v>
      </c>
      <c r="AJ299" s="643">
        <f t="shared" si="285"/>
        <v>2.02</v>
      </c>
      <c r="AK299" s="776">
        <v>83200</v>
      </c>
      <c r="AL299" s="776">
        <f t="shared" si="286"/>
        <v>168064</v>
      </c>
      <c r="AM299" s="777">
        <f t="shared" si="287"/>
        <v>0</v>
      </c>
      <c r="AN299" s="776">
        <f t="shared" si="288"/>
        <v>168064</v>
      </c>
      <c r="AO299" s="776">
        <f t="shared" si="289"/>
        <v>2184832</v>
      </c>
    </row>
    <row r="300" spans="1:41" s="760" customFormat="1" ht="85.5">
      <c r="A300" s="853">
        <v>258</v>
      </c>
      <c r="B300" s="903" t="s">
        <v>1255</v>
      </c>
      <c r="C300" s="904" t="s">
        <v>1961</v>
      </c>
      <c r="D300" s="904" t="s">
        <v>2301</v>
      </c>
      <c r="E300" s="917" t="s">
        <v>3311</v>
      </c>
      <c r="F300" s="853">
        <v>1</v>
      </c>
      <c r="G300" s="911">
        <v>6</v>
      </c>
      <c r="H300" s="915" t="s">
        <v>83</v>
      </c>
      <c r="I300" s="912">
        <f t="shared" si="254"/>
        <v>4.55</v>
      </c>
      <c r="J300" s="913">
        <v>83200</v>
      </c>
      <c r="K300" s="914">
        <f t="shared" si="264"/>
        <v>378560</v>
      </c>
      <c r="L300" s="915">
        <v>0</v>
      </c>
      <c r="M300" s="914">
        <f t="shared" si="255"/>
        <v>378560</v>
      </c>
      <c r="N300" s="914">
        <f t="shared" si="256"/>
        <v>4921280</v>
      </c>
      <c r="O300" s="580">
        <v>1</v>
      </c>
      <c r="P300" s="644">
        <f t="shared" si="257"/>
        <v>7</v>
      </c>
      <c r="Q300" s="645" t="str">
        <f t="shared" si="230"/>
        <v>Գ-2</v>
      </c>
      <c r="R300" s="643">
        <f t="shared" si="231"/>
        <v>4.55</v>
      </c>
      <c r="S300" s="776">
        <v>83200</v>
      </c>
      <c r="T300" s="776">
        <f t="shared" si="232"/>
        <v>378560</v>
      </c>
      <c r="U300" s="777">
        <f t="shared" si="233"/>
        <v>0</v>
      </c>
      <c r="V300" s="776">
        <f t="shared" si="258"/>
        <v>378560</v>
      </c>
      <c r="W300" s="776">
        <f t="shared" si="259"/>
        <v>4921280</v>
      </c>
      <c r="X300" s="580">
        <v>1</v>
      </c>
      <c r="Y300" s="644">
        <f t="shared" si="234"/>
        <v>8</v>
      </c>
      <c r="Z300" s="645" t="str">
        <f t="shared" si="235"/>
        <v>Գ-2</v>
      </c>
      <c r="AA300" s="643">
        <f t="shared" si="236"/>
        <v>4.7</v>
      </c>
      <c r="AB300" s="776">
        <v>83200</v>
      </c>
      <c r="AC300" s="776">
        <f t="shared" si="237"/>
        <v>391040</v>
      </c>
      <c r="AD300" s="777">
        <f t="shared" si="238"/>
        <v>0</v>
      </c>
      <c r="AE300" s="776">
        <f t="shared" si="260"/>
        <v>391040</v>
      </c>
      <c r="AF300" s="776">
        <f t="shared" si="261"/>
        <v>5083520</v>
      </c>
      <c r="AG300" s="580">
        <v>1</v>
      </c>
      <c r="AH300" s="644">
        <f t="shared" si="239"/>
        <v>9</v>
      </c>
      <c r="AI300" s="645" t="str">
        <f t="shared" si="240"/>
        <v>Գ-2</v>
      </c>
      <c r="AJ300" s="643">
        <f t="shared" si="241"/>
        <v>4.7</v>
      </c>
      <c r="AK300" s="776">
        <v>83200</v>
      </c>
      <c r="AL300" s="776">
        <f t="shared" si="242"/>
        <v>391040</v>
      </c>
      <c r="AM300" s="777">
        <f t="shared" si="243"/>
        <v>0</v>
      </c>
      <c r="AN300" s="776">
        <f t="shared" si="262"/>
        <v>391040</v>
      </c>
      <c r="AO300" s="776">
        <f t="shared" si="263"/>
        <v>5083520</v>
      </c>
    </row>
    <row r="301" spans="1:41" s="760" customFormat="1" ht="14.25">
      <c r="A301" s="853">
        <v>259</v>
      </c>
      <c r="B301" s="903" t="s">
        <v>3313</v>
      </c>
      <c r="C301" s="904" t="s">
        <v>1961</v>
      </c>
      <c r="D301" s="904" t="s">
        <v>2371</v>
      </c>
      <c r="E301" s="903" t="s">
        <v>1237</v>
      </c>
      <c r="F301" s="853">
        <v>1</v>
      </c>
      <c r="G301" s="911">
        <v>1</v>
      </c>
      <c r="H301" s="915" t="s">
        <v>419</v>
      </c>
      <c r="I301" s="912">
        <f t="shared" si="254"/>
        <v>2.02</v>
      </c>
      <c r="J301" s="913">
        <v>83200</v>
      </c>
      <c r="K301" s="914">
        <f t="shared" si="264"/>
        <v>168064</v>
      </c>
      <c r="L301" s="915">
        <v>0</v>
      </c>
      <c r="M301" s="914">
        <f t="shared" si="255"/>
        <v>168064</v>
      </c>
      <c r="N301" s="914">
        <f t="shared" si="256"/>
        <v>2184832</v>
      </c>
      <c r="O301" s="580">
        <v>1</v>
      </c>
      <c r="P301" s="644">
        <f t="shared" si="257"/>
        <v>2</v>
      </c>
      <c r="Q301" s="645" t="str">
        <f t="shared" si="230"/>
        <v>Ա-3</v>
      </c>
      <c r="R301" s="643">
        <f t="shared" si="231"/>
        <v>2.08</v>
      </c>
      <c r="S301" s="776">
        <v>83200</v>
      </c>
      <c r="T301" s="776">
        <f t="shared" si="232"/>
        <v>173056</v>
      </c>
      <c r="U301" s="777">
        <f t="shared" si="233"/>
        <v>0</v>
      </c>
      <c r="V301" s="776">
        <f t="shared" si="258"/>
        <v>173056</v>
      </c>
      <c r="W301" s="776">
        <f t="shared" si="259"/>
        <v>2249728</v>
      </c>
      <c r="X301" s="580">
        <v>1</v>
      </c>
      <c r="Y301" s="644">
        <f t="shared" si="234"/>
        <v>3</v>
      </c>
      <c r="Z301" s="645" t="str">
        <f t="shared" si="235"/>
        <v>Ա-3</v>
      </c>
      <c r="AA301" s="643">
        <f t="shared" si="236"/>
        <v>2.15</v>
      </c>
      <c r="AB301" s="776">
        <v>83200</v>
      </c>
      <c r="AC301" s="776">
        <f t="shared" si="237"/>
        <v>178880</v>
      </c>
      <c r="AD301" s="777">
        <f t="shared" si="238"/>
        <v>0</v>
      </c>
      <c r="AE301" s="776">
        <f t="shared" si="260"/>
        <v>178880</v>
      </c>
      <c r="AF301" s="776">
        <f t="shared" si="261"/>
        <v>2325440</v>
      </c>
      <c r="AG301" s="580">
        <v>1</v>
      </c>
      <c r="AH301" s="644">
        <f t="shared" si="239"/>
        <v>4</v>
      </c>
      <c r="AI301" s="645" t="str">
        <f t="shared" si="240"/>
        <v>Ա-3</v>
      </c>
      <c r="AJ301" s="643">
        <f t="shared" si="241"/>
        <v>2.21</v>
      </c>
      <c r="AK301" s="776">
        <v>83200</v>
      </c>
      <c r="AL301" s="776">
        <f t="shared" si="242"/>
        <v>183872</v>
      </c>
      <c r="AM301" s="777">
        <f t="shared" si="243"/>
        <v>0</v>
      </c>
      <c r="AN301" s="776">
        <f t="shared" si="262"/>
        <v>183872</v>
      </c>
      <c r="AO301" s="776">
        <f t="shared" si="263"/>
        <v>2390336</v>
      </c>
    </row>
    <row r="302" spans="1:41" s="760" customFormat="1" ht="14.25">
      <c r="A302" s="853">
        <v>260</v>
      </c>
      <c r="B302" s="903" t="s">
        <v>2333</v>
      </c>
      <c r="C302" s="904" t="s">
        <v>1961</v>
      </c>
      <c r="D302" s="904" t="s">
        <v>2287</v>
      </c>
      <c r="E302" s="903" t="s">
        <v>1237</v>
      </c>
      <c r="F302" s="853">
        <v>1</v>
      </c>
      <c r="G302" s="911">
        <v>6</v>
      </c>
      <c r="H302" s="915" t="s">
        <v>419</v>
      </c>
      <c r="I302" s="912">
        <f t="shared" si="254"/>
        <v>2.2799999999999998</v>
      </c>
      <c r="J302" s="913">
        <v>83200</v>
      </c>
      <c r="K302" s="914">
        <f t="shared" si="264"/>
        <v>189695.99999999997</v>
      </c>
      <c r="L302" s="915">
        <v>0</v>
      </c>
      <c r="M302" s="914">
        <f t="shared" si="255"/>
        <v>189695.99999999997</v>
      </c>
      <c r="N302" s="914">
        <f t="shared" si="256"/>
        <v>2466047.9999999995</v>
      </c>
      <c r="O302" s="580">
        <v>1</v>
      </c>
      <c r="P302" s="644">
        <f t="shared" si="257"/>
        <v>7</v>
      </c>
      <c r="Q302" s="645" t="str">
        <f t="shared" si="230"/>
        <v>Ա-3</v>
      </c>
      <c r="R302" s="643">
        <f t="shared" si="231"/>
        <v>2.2799999999999998</v>
      </c>
      <c r="S302" s="776">
        <v>83200</v>
      </c>
      <c r="T302" s="776">
        <f t="shared" si="232"/>
        <v>189695.99999999997</v>
      </c>
      <c r="U302" s="777">
        <f t="shared" si="233"/>
        <v>0</v>
      </c>
      <c r="V302" s="776">
        <f t="shared" si="258"/>
        <v>189695.99999999997</v>
      </c>
      <c r="W302" s="776">
        <f t="shared" si="259"/>
        <v>2466047.9999999995</v>
      </c>
      <c r="X302" s="580">
        <v>1</v>
      </c>
      <c r="Y302" s="644">
        <f t="shared" si="234"/>
        <v>8</v>
      </c>
      <c r="Z302" s="645" t="str">
        <f t="shared" si="235"/>
        <v>Ա-3</v>
      </c>
      <c r="AA302" s="643">
        <f t="shared" si="236"/>
        <v>2.35</v>
      </c>
      <c r="AB302" s="776">
        <v>83200</v>
      </c>
      <c r="AC302" s="776">
        <f t="shared" si="237"/>
        <v>195520</v>
      </c>
      <c r="AD302" s="777">
        <f t="shared" si="238"/>
        <v>0</v>
      </c>
      <c r="AE302" s="776">
        <f t="shared" si="260"/>
        <v>195520</v>
      </c>
      <c r="AF302" s="776">
        <f t="shared" si="261"/>
        <v>2541760</v>
      </c>
      <c r="AG302" s="580">
        <v>1</v>
      </c>
      <c r="AH302" s="644">
        <f t="shared" si="239"/>
        <v>9</v>
      </c>
      <c r="AI302" s="645" t="str">
        <f t="shared" si="240"/>
        <v>Ա-3</v>
      </c>
      <c r="AJ302" s="643">
        <f t="shared" si="241"/>
        <v>2.35</v>
      </c>
      <c r="AK302" s="776">
        <v>83200</v>
      </c>
      <c r="AL302" s="776">
        <f t="shared" si="242"/>
        <v>195520</v>
      </c>
      <c r="AM302" s="777">
        <f t="shared" si="243"/>
        <v>0</v>
      </c>
      <c r="AN302" s="776">
        <f t="shared" si="262"/>
        <v>195520</v>
      </c>
      <c r="AO302" s="776">
        <f t="shared" si="263"/>
        <v>2541760</v>
      </c>
    </row>
    <row r="303" spans="1:41" s="760" customFormat="1" ht="14.25">
      <c r="A303" s="853">
        <v>261</v>
      </c>
      <c r="B303" s="903" t="s">
        <v>78</v>
      </c>
      <c r="C303" s="904"/>
      <c r="D303" s="904"/>
      <c r="E303" s="903" t="s">
        <v>1237</v>
      </c>
      <c r="F303" s="853">
        <v>1</v>
      </c>
      <c r="G303" s="911">
        <v>6</v>
      </c>
      <c r="H303" s="915" t="s">
        <v>419</v>
      </c>
      <c r="I303" s="912">
        <f t="shared" si="254"/>
        <v>2.2799999999999998</v>
      </c>
      <c r="J303" s="913">
        <v>83200</v>
      </c>
      <c r="K303" s="914">
        <f t="shared" si="264"/>
        <v>189695.99999999997</v>
      </c>
      <c r="L303" s="915">
        <v>0</v>
      </c>
      <c r="M303" s="914">
        <f t="shared" si="255"/>
        <v>189695.99999999997</v>
      </c>
      <c r="N303" s="914">
        <f t="shared" si="256"/>
        <v>2466047.9999999995</v>
      </c>
      <c r="O303" s="580">
        <v>1</v>
      </c>
      <c r="P303" s="644">
        <f t="shared" si="257"/>
        <v>7</v>
      </c>
      <c r="Q303" s="645" t="str">
        <f t="shared" si="230"/>
        <v>Ա-3</v>
      </c>
      <c r="R303" s="643">
        <f t="shared" si="231"/>
        <v>2.2799999999999998</v>
      </c>
      <c r="S303" s="776">
        <v>83200</v>
      </c>
      <c r="T303" s="776">
        <f t="shared" si="232"/>
        <v>189695.99999999997</v>
      </c>
      <c r="U303" s="777">
        <f t="shared" si="233"/>
        <v>0</v>
      </c>
      <c r="V303" s="776">
        <f t="shared" si="258"/>
        <v>189695.99999999997</v>
      </c>
      <c r="W303" s="776">
        <f t="shared" si="259"/>
        <v>2466047.9999999995</v>
      </c>
      <c r="X303" s="580">
        <v>1</v>
      </c>
      <c r="Y303" s="644">
        <f t="shared" si="234"/>
        <v>8</v>
      </c>
      <c r="Z303" s="645" t="str">
        <f t="shared" si="235"/>
        <v>Ա-3</v>
      </c>
      <c r="AA303" s="643">
        <f t="shared" si="236"/>
        <v>2.35</v>
      </c>
      <c r="AB303" s="776">
        <v>83200</v>
      </c>
      <c r="AC303" s="776">
        <f t="shared" si="237"/>
        <v>195520</v>
      </c>
      <c r="AD303" s="777">
        <f t="shared" si="238"/>
        <v>0</v>
      </c>
      <c r="AE303" s="776">
        <f t="shared" si="260"/>
        <v>195520</v>
      </c>
      <c r="AF303" s="776">
        <f t="shared" si="261"/>
        <v>2541760</v>
      </c>
      <c r="AG303" s="580">
        <v>1</v>
      </c>
      <c r="AH303" s="644">
        <f t="shared" si="239"/>
        <v>9</v>
      </c>
      <c r="AI303" s="645" t="str">
        <f t="shared" si="240"/>
        <v>Ա-3</v>
      </c>
      <c r="AJ303" s="643">
        <f t="shared" si="241"/>
        <v>2.35</v>
      </c>
      <c r="AK303" s="776">
        <v>83200</v>
      </c>
      <c r="AL303" s="776">
        <f t="shared" si="242"/>
        <v>195520</v>
      </c>
      <c r="AM303" s="777">
        <f t="shared" si="243"/>
        <v>0</v>
      </c>
      <c r="AN303" s="776">
        <f t="shared" si="262"/>
        <v>195520</v>
      </c>
      <c r="AO303" s="776">
        <f t="shared" si="263"/>
        <v>2541760</v>
      </c>
    </row>
    <row r="304" spans="1:41" s="760" customFormat="1" ht="14.25">
      <c r="A304" s="853">
        <v>262</v>
      </c>
      <c r="B304" s="903" t="s">
        <v>2334</v>
      </c>
      <c r="C304" s="904" t="s">
        <v>1961</v>
      </c>
      <c r="D304" s="904" t="s">
        <v>2366</v>
      </c>
      <c r="E304" s="903" t="s">
        <v>1238</v>
      </c>
      <c r="F304" s="853">
        <v>1</v>
      </c>
      <c r="G304" s="911">
        <v>3</v>
      </c>
      <c r="H304" s="915" t="s">
        <v>86</v>
      </c>
      <c r="I304" s="912">
        <f t="shared" si="254"/>
        <v>1.84</v>
      </c>
      <c r="J304" s="913">
        <v>83200</v>
      </c>
      <c r="K304" s="914">
        <f t="shared" si="264"/>
        <v>153088</v>
      </c>
      <c r="L304" s="915">
        <v>0</v>
      </c>
      <c r="M304" s="914">
        <f t="shared" si="255"/>
        <v>153088</v>
      </c>
      <c r="N304" s="914">
        <f t="shared" si="256"/>
        <v>1990144</v>
      </c>
      <c r="O304" s="580">
        <v>1</v>
      </c>
      <c r="P304" s="644">
        <f t="shared" si="257"/>
        <v>4</v>
      </c>
      <c r="Q304" s="645" t="str">
        <f t="shared" si="230"/>
        <v>Կ-1</v>
      </c>
      <c r="R304" s="643">
        <f t="shared" si="231"/>
        <v>1.9</v>
      </c>
      <c r="S304" s="776">
        <v>83200</v>
      </c>
      <c r="T304" s="776">
        <f t="shared" si="232"/>
        <v>158080</v>
      </c>
      <c r="U304" s="777">
        <f t="shared" si="233"/>
        <v>0</v>
      </c>
      <c r="V304" s="776">
        <f t="shared" si="258"/>
        <v>158080</v>
      </c>
      <c r="W304" s="776">
        <f t="shared" si="259"/>
        <v>2055040</v>
      </c>
      <c r="X304" s="580">
        <v>1</v>
      </c>
      <c r="Y304" s="644">
        <f t="shared" si="234"/>
        <v>5</v>
      </c>
      <c r="Z304" s="645" t="str">
        <f t="shared" si="235"/>
        <v>Կ-1</v>
      </c>
      <c r="AA304" s="643">
        <f t="shared" si="236"/>
        <v>1.9</v>
      </c>
      <c r="AB304" s="776">
        <v>83200</v>
      </c>
      <c r="AC304" s="776">
        <f t="shared" si="237"/>
        <v>158080</v>
      </c>
      <c r="AD304" s="777">
        <f t="shared" si="238"/>
        <v>0</v>
      </c>
      <c r="AE304" s="776">
        <f t="shared" si="260"/>
        <v>158080</v>
      </c>
      <c r="AF304" s="776">
        <f t="shared" si="261"/>
        <v>2055040</v>
      </c>
      <c r="AG304" s="580">
        <v>1</v>
      </c>
      <c r="AH304" s="644">
        <f t="shared" si="239"/>
        <v>6</v>
      </c>
      <c r="AI304" s="645" t="str">
        <f t="shared" si="240"/>
        <v>Կ-1</v>
      </c>
      <c r="AJ304" s="643">
        <f t="shared" si="241"/>
        <v>1.96</v>
      </c>
      <c r="AK304" s="776">
        <v>83200</v>
      </c>
      <c r="AL304" s="776">
        <f t="shared" si="242"/>
        <v>163072</v>
      </c>
      <c r="AM304" s="777">
        <f t="shared" si="243"/>
        <v>0</v>
      </c>
      <c r="AN304" s="776">
        <f t="shared" si="262"/>
        <v>163072</v>
      </c>
      <c r="AO304" s="776">
        <f t="shared" si="263"/>
        <v>2119936</v>
      </c>
    </row>
    <row r="305" spans="1:41" s="760" customFormat="1" ht="14.25">
      <c r="A305" s="853">
        <v>263</v>
      </c>
      <c r="B305" s="903" t="s">
        <v>2338</v>
      </c>
      <c r="C305" s="904" t="s">
        <v>1961</v>
      </c>
      <c r="D305" s="904" t="s">
        <v>2300</v>
      </c>
      <c r="E305" s="903" t="s">
        <v>1238</v>
      </c>
      <c r="F305" s="853">
        <v>1</v>
      </c>
      <c r="G305" s="911">
        <v>3</v>
      </c>
      <c r="H305" s="915" t="s">
        <v>86</v>
      </c>
      <c r="I305" s="912">
        <f t="shared" si="254"/>
        <v>1.84</v>
      </c>
      <c r="J305" s="913">
        <v>83200</v>
      </c>
      <c r="K305" s="914">
        <f t="shared" si="264"/>
        <v>153088</v>
      </c>
      <c r="L305" s="915">
        <v>0</v>
      </c>
      <c r="M305" s="914">
        <f t="shared" si="255"/>
        <v>153088</v>
      </c>
      <c r="N305" s="914">
        <f t="shared" si="256"/>
        <v>1990144</v>
      </c>
      <c r="O305" s="580">
        <v>1</v>
      </c>
      <c r="P305" s="644">
        <f t="shared" si="257"/>
        <v>4</v>
      </c>
      <c r="Q305" s="645" t="str">
        <f t="shared" si="230"/>
        <v>Կ-1</v>
      </c>
      <c r="R305" s="643">
        <f t="shared" si="231"/>
        <v>1.9</v>
      </c>
      <c r="S305" s="776">
        <v>83200</v>
      </c>
      <c r="T305" s="776">
        <f t="shared" si="232"/>
        <v>158080</v>
      </c>
      <c r="U305" s="777">
        <f t="shared" si="233"/>
        <v>0</v>
      </c>
      <c r="V305" s="776">
        <f t="shared" si="258"/>
        <v>158080</v>
      </c>
      <c r="W305" s="776">
        <f t="shared" si="259"/>
        <v>2055040</v>
      </c>
      <c r="X305" s="580">
        <v>1</v>
      </c>
      <c r="Y305" s="644">
        <f t="shared" si="234"/>
        <v>5</v>
      </c>
      <c r="Z305" s="645" t="str">
        <f t="shared" si="235"/>
        <v>Կ-1</v>
      </c>
      <c r="AA305" s="643">
        <f t="shared" si="236"/>
        <v>1.9</v>
      </c>
      <c r="AB305" s="776">
        <v>83200</v>
      </c>
      <c r="AC305" s="776">
        <f t="shared" si="237"/>
        <v>158080</v>
      </c>
      <c r="AD305" s="777">
        <f t="shared" si="238"/>
        <v>0</v>
      </c>
      <c r="AE305" s="776">
        <f t="shared" si="260"/>
        <v>158080</v>
      </c>
      <c r="AF305" s="776">
        <f t="shared" si="261"/>
        <v>2055040</v>
      </c>
      <c r="AG305" s="580">
        <v>1</v>
      </c>
      <c r="AH305" s="644">
        <f t="shared" si="239"/>
        <v>6</v>
      </c>
      <c r="AI305" s="645" t="str">
        <f t="shared" si="240"/>
        <v>Կ-1</v>
      </c>
      <c r="AJ305" s="643">
        <f t="shared" si="241"/>
        <v>1.96</v>
      </c>
      <c r="AK305" s="776">
        <v>83200</v>
      </c>
      <c r="AL305" s="776">
        <f t="shared" si="242"/>
        <v>163072</v>
      </c>
      <c r="AM305" s="777">
        <f t="shared" si="243"/>
        <v>0</v>
      </c>
      <c r="AN305" s="776">
        <f t="shared" si="262"/>
        <v>163072</v>
      </c>
      <c r="AO305" s="776">
        <f t="shared" si="263"/>
        <v>2119936</v>
      </c>
    </row>
    <row r="306" spans="1:41" s="760" customFormat="1" ht="14.25">
      <c r="A306" s="853">
        <v>264</v>
      </c>
      <c r="B306" s="903" t="s">
        <v>2335</v>
      </c>
      <c r="C306" s="904" t="s">
        <v>1960</v>
      </c>
      <c r="D306" s="904" t="s">
        <v>2370</v>
      </c>
      <c r="E306" s="903" t="s">
        <v>1238</v>
      </c>
      <c r="F306" s="853">
        <v>1</v>
      </c>
      <c r="G306" s="911">
        <v>3</v>
      </c>
      <c r="H306" s="915" t="s">
        <v>86</v>
      </c>
      <c r="I306" s="912">
        <f t="shared" si="254"/>
        <v>1.84</v>
      </c>
      <c r="J306" s="913">
        <v>83200</v>
      </c>
      <c r="K306" s="914">
        <f t="shared" si="264"/>
        <v>153088</v>
      </c>
      <c r="L306" s="915">
        <v>0</v>
      </c>
      <c r="M306" s="914">
        <f t="shared" si="255"/>
        <v>153088</v>
      </c>
      <c r="N306" s="914">
        <f t="shared" si="256"/>
        <v>1990144</v>
      </c>
      <c r="O306" s="580">
        <v>1</v>
      </c>
      <c r="P306" s="644">
        <f t="shared" si="257"/>
        <v>4</v>
      </c>
      <c r="Q306" s="645" t="str">
        <f t="shared" si="230"/>
        <v>Կ-1</v>
      </c>
      <c r="R306" s="643">
        <f t="shared" si="231"/>
        <v>1.9</v>
      </c>
      <c r="S306" s="776">
        <v>83200</v>
      </c>
      <c r="T306" s="776">
        <f t="shared" si="232"/>
        <v>158080</v>
      </c>
      <c r="U306" s="777">
        <f t="shared" si="233"/>
        <v>0</v>
      </c>
      <c r="V306" s="776">
        <f t="shared" si="258"/>
        <v>158080</v>
      </c>
      <c r="W306" s="776">
        <f t="shared" si="259"/>
        <v>2055040</v>
      </c>
      <c r="X306" s="580">
        <v>1</v>
      </c>
      <c r="Y306" s="644">
        <f t="shared" si="234"/>
        <v>5</v>
      </c>
      <c r="Z306" s="645" t="str">
        <f t="shared" si="235"/>
        <v>Կ-1</v>
      </c>
      <c r="AA306" s="643">
        <f t="shared" si="236"/>
        <v>1.9</v>
      </c>
      <c r="AB306" s="776">
        <v>83200</v>
      </c>
      <c r="AC306" s="776">
        <f t="shared" si="237"/>
        <v>158080</v>
      </c>
      <c r="AD306" s="777">
        <f t="shared" si="238"/>
        <v>0</v>
      </c>
      <c r="AE306" s="776">
        <f t="shared" si="260"/>
        <v>158080</v>
      </c>
      <c r="AF306" s="776">
        <f t="shared" si="261"/>
        <v>2055040</v>
      </c>
      <c r="AG306" s="580">
        <v>1</v>
      </c>
      <c r="AH306" s="644">
        <f t="shared" si="239"/>
        <v>6</v>
      </c>
      <c r="AI306" s="645" t="str">
        <f t="shared" si="240"/>
        <v>Կ-1</v>
      </c>
      <c r="AJ306" s="643">
        <f t="shared" si="241"/>
        <v>1.96</v>
      </c>
      <c r="AK306" s="776">
        <v>83200</v>
      </c>
      <c r="AL306" s="776">
        <f t="shared" si="242"/>
        <v>163072</v>
      </c>
      <c r="AM306" s="777">
        <f t="shared" si="243"/>
        <v>0</v>
      </c>
      <c r="AN306" s="776">
        <f t="shared" si="262"/>
        <v>163072</v>
      </c>
      <c r="AO306" s="776">
        <f t="shared" si="263"/>
        <v>2119936</v>
      </c>
    </row>
    <row r="307" spans="1:41" s="760" customFormat="1" ht="14.25">
      <c r="A307" s="853">
        <v>265</v>
      </c>
      <c r="B307" s="903" t="s">
        <v>3314</v>
      </c>
      <c r="C307" s="904" t="s">
        <v>1960</v>
      </c>
      <c r="D307" s="904" t="s">
        <v>2765</v>
      </c>
      <c r="E307" s="903" t="s">
        <v>1238</v>
      </c>
      <c r="F307" s="853">
        <v>1</v>
      </c>
      <c r="G307" s="911">
        <v>1</v>
      </c>
      <c r="H307" s="915" t="s">
        <v>86</v>
      </c>
      <c r="I307" s="912">
        <f t="shared" si="254"/>
        <v>1.73</v>
      </c>
      <c r="J307" s="913">
        <v>83200</v>
      </c>
      <c r="K307" s="914">
        <f t="shared" si="264"/>
        <v>143936</v>
      </c>
      <c r="L307" s="915">
        <v>0</v>
      </c>
      <c r="M307" s="914">
        <f t="shared" si="255"/>
        <v>143936</v>
      </c>
      <c r="N307" s="914">
        <f t="shared" si="256"/>
        <v>1871168</v>
      </c>
      <c r="O307" s="580">
        <v>1</v>
      </c>
      <c r="P307" s="644">
        <f t="shared" si="257"/>
        <v>2</v>
      </c>
      <c r="Q307" s="645" t="str">
        <f t="shared" si="230"/>
        <v>Կ-1</v>
      </c>
      <c r="R307" s="643">
        <f t="shared" si="231"/>
        <v>1.79</v>
      </c>
      <c r="S307" s="776">
        <v>83200</v>
      </c>
      <c r="T307" s="776">
        <f t="shared" si="232"/>
        <v>148928</v>
      </c>
      <c r="U307" s="777">
        <f t="shared" si="233"/>
        <v>0</v>
      </c>
      <c r="V307" s="776">
        <f t="shared" si="258"/>
        <v>148928</v>
      </c>
      <c r="W307" s="776">
        <f t="shared" si="259"/>
        <v>1936064</v>
      </c>
      <c r="X307" s="580">
        <v>1</v>
      </c>
      <c r="Y307" s="644">
        <f t="shared" si="234"/>
        <v>3</v>
      </c>
      <c r="Z307" s="645" t="str">
        <f t="shared" si="235"/>
        <v>Կ-1</v>
      </c>
      <c r="AA307" s="643">
        <f t="shared" si="236"/>
        <v>1.84</v>
      </c>
      <c r="AB307" s="776">
        <v>83200</v>
      </c>
      <c r="AC307" s="776">
        <f t="shared" si="237"/>
        <v>153088</v>
      </c>
      <c r="AD307" s="777">
        <f t="shared" si="238"/>
        <v>0</v>
      </c>
      <c r="AE307" s="776">
        <f t="shared" si="260"/>
        <v>153088</v>
      </c>
      <c r="AF307" s="776">
        <f t="shared" si="261"/>
        <v>1990144</v>
      </c>
      <c r="AG307" s="580">
        <v>1</v>
      </c>
      <c r="AH307" s="644">
        <f t="shared" si="239"/>
        <v>4</v>
      </c>
      <c r="AI307" s="645" t="str">
        <f t="shared" si="240"/>
        <v>Կ-1</v>
      </c>
      <c r="AJ307" s="643">
        <f t="shared" si="241"/>
        <v>1.9</v>
      </c>
      <c r="AK307" s="776">
        <v>83200</v>
      </c>
      <c r="AL307" s="776">
        <f t="shared" si="242"/>
        <v>158080</v>
      </c>
      <c r="AM307" s="777">
        <f t="shared" si="243"/>
        <v>0</v>
      </c>
      <c r="AN307" s="776">
        <f t="shared" si="262"/>
        <v>158080</v>
      </c>
      <c r="AO307" s="776">
        <f t="shared" si="263"/>
        <v>2055040</v>
      </c>
    </row>
    <row r="308" spans="1:41" s="760" customFormat="1" ht="14.25">
      <c r="A308" s="853">
        <v>266</v>
      </c>
      <c r="B308" s="903" t="s">
        <v>2779</v>
      </c>
      <c r="C308" s="904" t="s">
        <v>1961</v>
      </c>
      <c r="D308" s="904" t="s">
        <v>2371</v>
      </c>
      <c r="E308" s="903" t="s">
        <v>1238</v>
      </c>
      <c r="F308" s="853">
        <v>1</v>
      </c>
      <c r="G308" s="911">
        <v>6</v>
      </c>
      <c r="H308" s="915" t="s">
        <v>86</v>
      </c>
      <c r="I308" s="912">
        <f t="shared" si="254"/>
        <v>1.96</v>
      </c>
      <c r="J308" s="913">
        <v>83200</v>
      </c>
      <c r="K308" s="914">
        <f t="shared" si="264"/>
        <v>163072</v>
      </c>
      <c r="L308" s="915">
        <v>0</v>
      </c>
      <c r="M308" s="914">
        <f t="shared" si="255"/>
        <v>163072</v>
      </c>
      <c r="N308" s="914">
        <f t="shared" si="256"/>
        <v>2119936</v>
      </c>
      <c r="O308" s="580">
        <v>1</v>
      </c>
      <c r="P308" s="644">
        <f t="shared" si="257"/>
        <v>7</v>
      </c>
      <c r="Q308" s="645" t="str">
        <f t="shared" si="230"/>
        <v>Կ-1</v>
      </c>
      <c r="R308" s="643">
        <f t="shared" si="231"/>
        <v>1.96</v>
      </c>
      <c r="S308" s="776">
        <v>83200</v>
      </c>
      <c r="T308" s="776">
        <f t="shared" si="232"/>
        <v>163072</v>
      </c>
      <c r="U308" s="777">
        <f t="shared" si="233"/>
        <v>0</v>
      </c>
      <c r="V308" s="776">
        <f t="shared" si="258"/>
        <v>163072</v>
      </c>
      <c r="W308" s="776">
        <f t="shared" si="259"/>
        <v>2119936</v>
      </c>
      <c r="X308" s="580">
        <v>1</v>
      </c>
      <c r="Y308" s="644">
        <f t="shared" si="234"/>
        <v>8</v>
      </c>
      <c r="Z308" s="645" t="str">
        <f t="shared" si="235"/>
        <v>Կ-1</v>
      </c>
      <c r="AA308" s="643">
        <f t="shared" si="236"/>
        <v>2.02</v>
      </c>
      <c r="AB308" s="776">
        <v>83200</v>
      </c>
      <c r="AC308" s="776">
        <f t="shared" si="237"/>
        <v>168064</v>
      </c>
      <c r="AD308" s="777">
        <f t="shared" si="238"/>
        <v>0</v>
      </c>
      <c r="AE308" s="776">
        <f t="shared" si="260"/>
        <v>168064</v>
      </c>
      <c r="AF308" s="776">
        <f t="shared" si="261"/>
        <v>2184832</v>
      </c>
      <c r="AG308" s="580">
        <v>1</v>
      </c>
      <c r="AH308" s="644">
        <f t="shared" si="239"/>
        <v>9</v>
      </c>
      <c r="AI308" s="645" t="str">
        <f t="shared" si="240"/>
        <v>Կ-1</v>
      </c>
      <c r="AJ308" s="643">
        <f t="shared" si="241"/>
        <v>2.02</v>
      </c>
      <c r="AK308" s="776">
        <v>83200</v>
      </c>
      <c r="AL308" s="776">
        <f t="shared" si="242"/>
        <v>168064</v>
      </c>
      <c r="AM308" s="777">
        <f t="shared" si="243"/>
        <v>0</v>
      </c>
      <c r="AN308" s="776">
        <f t="shared" si="262"/>
        <v>168064</v>
      </c>
      <c r="AO308" s="776">
        <f t="shared" si="263"/>
        <v>2184832</v>
      </c>
    </row>
    <row r="309" spans="1:41" s="760" customFormat="1" ht="14.25">
      <c r="A309" s="853">
        <v>267</v>
      </c>
      <c r="B309" s="903" t="s">
        <v>2780</v>
      </c>
      <c r="C309" s="904" t="s">
        <v>1961</v>
      </c>
      <c r="D309" s="904" t="s">
        <v>2306</v>
      </c>
      <c r="E309" s="903" t="s">
        <v>1238</v>
      </c>
      <c r="F309" s="853">
        <v>1</v>
      </c>
      <c r="G309" s="911">
        <v>2</v>
      </c>
      <c r="H309" s="915" t="s">
        <v>86</v>
      </c>
      <c r="I309" s="912">
        <f t="shared" si="254"/>
        <v>1.79</v>
      </c>
      <c r="J309" s="913">
        <v>83200</v>
      </c>
      <c r="K309" s="914">
        <f t="shared" si="264"/>
        <v>148928</v>
      </c>
      <c r="L309" s="915">
        <v>0</v>
      </c>
      <c r="M309" s="914">
        <f t="shared" si="255"/>
        <v>148928</v>
      </c>
      <c r="N309" s="914">
        <f t="shared" si="256"/>
        <v>1936064</v>
      </c>
      <c r="O309" s="580">
        <v>1</v>
      </c>
      <c r="P309" s="644">
        <f t="shared" si="257"/>
        <v>3</v>
      </c>
      <c r="Q309" s="645" t="str">
        <f t="shared" si="230"/>
        <v>Կ-1</v>
      </c>
      <c r="R309" s="643">
        <f t="shared" si="231"/>
        <v>1.84</v>
      </c>
      <c r="S309" s="776">
        <v>83200</v>
      </c>
      <c r="T309" s="776">
        <f t="shared" si="232"/>
        <v>153088</v>
      </c>
      <c r="U309" s="777">
        <f t="shared" si="233"/>
        <v>0</v>
      </c>
      <c r="V309" s="776">
        <f t="shared" si="258"/>
        <v>153088</v>
      </c>
      <c r="W309" s="776">
        <f t="shared" si="259"/>
        <v>1990144</v>
      </c>
      <c r="X309" s="580">
        <v>1</v>
      </c>
      <c r="Y309" s="644">
        <f t="shared" si="234"/>
        <v>4</v>
      </c>
      <c r="Z309" s="645" t="str">
        <f t="shared" si="235"/>
        <v>Կ-1</v>
      </c>
      <c r="AA309" s="643">
        <f t="shared" si="236"/>
        <v>1.9</v>
      </c>
      <c r="AB309" s="776">
        <v>83200</v>
      </c>
      <c r="AC309" s="776">
        <f t="shared" si="237"/>
        <v>158080</v>
      </c>
      <c r="AD309" s="777">
        <f t="shared" si="238"/>
        <v>0</v>
      </c>
      <c r="AE309" s="776">
        <f t="shared" si="260"/>
        <v>158080</v>
      </c>
      <c r="AF309" s="776">
        <f t="shared" si="261"/>
        <v>2055040</v>
      </c>
      <c r="AG309" s="580">
        <v>1</v>
      </c>
      <c r="AH309" s="644">
        <f t="shared" si="239"/>
        <v>5</v>
      </c>
      <c r="AI309" s="645" t="str">
        <f t="shared" si="240"/>
        <v>Կ-1</v>
      </c>
      <c r="AJ309" s="643">
        <f t="shared" si="241"/>
        <v>1.9</v>
      </c>
      <c r="AK309" s="776">
        <v>83200</v>
      </c>
      <c r="AL309" s="776">
        <f t="shared" si="242"/>
        <v>158080</v>
      </c>
      <c r="AM309" s="777">
        <f t="shared" si="243"/>
        <v>0</v>
      </c>
      <c r="AN309" s="776">
        <f t="shared" si="262"/>
        <v>158080</v>
      </c>
      <c r="AO309" s="776">
        <f t="shared" si="263"/>
        <v>2055040</v>
      </c>
    </row>
    <row r="310" spans="1:41" s="760" customFormat="1" ht="27">
      <c r="A310" s="853">
        <v>268</v>
      </c>
      <c r="B310" s="903" t="s">
        <v>1667</v>
      </c>
      <c r="C310" s="904" t="s">
        <v>1961</v>
      </c>
      <c r="D310" s="904" t="s">
        <v>2372</v>
      </c>
      <c r="E310" s="903" t="s">
        <v>1238</v>
      </c>
      <c r="F310" s="853">
        <v>1</v>
      </c>
      <c r="G310" s="911">
        <v>10</v>
      </c>
      <c r="H310" s="915" t="s">
        <v>86</v>
      </c>
      <c r="I310" s="912">
        <f t="shared" si="254"/>
        <v>2.08</v>
      </c>
      <c r="J310" s="913">
        <v>83200</v>
      </c>
      <c r="K310" s="914">
        <f t="shared" si="264"/>
        <v>173056</v>
      </c>
      <c r="L310" s="915">
        <v>0</v>
      </c>
      <c r="M310" s="914">
        <f t="shared" si="255"/>
        <v>173056</v>
      </c>
      <c r="N310" s="914">
        <f t="shared" si="256"/>
        <v>2249728</v>
      </c>
      <c r="O310" s="580">
        <v>1</v>
      </c>
      <c r="P310" s="644">
        <f t="shared" si="257"/>
        <v>11</v>
      </c>
      <c r="Q310" s="645" t="str">
        <f t="shared" si="230"/>
        <v>Կ-1</v>
      </c>
      <c r="R310" s="643">
        <f t="shared" si="231"/>
        <v>2.08</v>
      </c>
      <c r="S310" s="776">
        <v>83200</v>
      </c>
      <c r="T310" s="776">
        <f t="shared" si="232"/>
        <v>173056</v>
      </c>
      <c r="U310" s="777">
        <f t="shared" si="233"/>
        <v>0</v>
      </c>
      <c r="V310" s="776">
        <f t="shared" si="258"/>
        <v>173056</v>
      </c>
      <c r="W310" s="776">
        <f t="shared" si="259"/>
        <v>2249728</v>
      </c>
      <c r="X310" s="580">
        <v>1</v>
      </c>
      <c r="Y310" s="644">
        <f t="shared" si="234"/>
        <v>12</v>
      </c>
      <c r="Z310" s="645" t="str">
        <f t="shared" si="235"/>
        <v>Կ-1</v>
      </c>
      <c r="AA310" s="643">
        <f t="shared" si="236"/>
        <v>2.08</v>
      </c>
      <c r="AB310" s="776">
        <v>83200</v>
      </c>
      <c r="AC310" s="776">
        <f t="shared" si="237"/>
        <v>173056</v>
      </c>
      <c r="AD310" s="777">
        <f t="shared" si="238"/>
        <v>0</v>
      </c>
      <c r="AE310" s="776">
        <f t="shared" si="260"/>
        <v>173056</v>
      </c>
      <c r="AF310" s="776">
        <f t="shared" si="261"/>
        <v>2249728</v>
      </c>
      <c r="AG310" s="580">
        <v>1</v>
      </c>
      <c r="AH310" s="644">
        <f t="shared" si="239"/>
        <v>13</v>
      </c>
      <c r="AI310" s="645" t="str">
        <f t="shared" si="240"/>
        <v>Կ-1</v>
      </c>
      <c r="AJ310" s="643">
        <f t="shared" si="241"/>
        <v>2.14</v>
      </c>
      <c r="AK310" s="776">
        <v>83200</v>
      </c>
      <c r="AL310" s="776">
        <f t="shared" si="242"/>
        <v>178048</v>
      </c>
      <c r="AM310" s="777">
        <f t="shared" si="243"/>
        <v>0</v>
      </c>
      <c r="AN310" s="776">
        <f t="shared" si="262"/>
        <v>178048</v>
      </c>
      <c r="AO310" s="776">
        <f t="shared" si="263"/>
        <v>2314624</v>
      </c>
    </row>
    <row r="311" spans="1:41" s="760" customFormat="1" ht="14.25">
      <c r="A311" s="853">
        <v>269</v>
      </c>
      <c r="B311" s="903" t="s">
        <v>1256</v>
      </c>
      <c r="C311" s="904" t="s">
        <v>1961</v>
      </c>
      <c r="D311" s="904" t="s">
        <v>2285</v>
      </c>
      <c r="E311" s="903" t="s">
        <v>1238</v>
      </c>
      <c r="F311" s="853">
        <v>1</v>
      </c>
      <c r="G311" s="911">
        <v>6</v>
      </c>
      <c r="H311" s="915" t="s">
        <v>86</v>
      </c>
      <c r="I311" s="912">
        <f t="shared" si="254"/>
        <v>1.96</v>
      </c>
      <c r="J311" s="913">
        <v>83200</v>
      </c>
      <c r="K311" s="914">
        <f t="shared" si="264"/>
        <v>163072</v>
      </c>
      <c r="L311" s="915">
        <v>0</v>
      </c>
      <c r="M311" s="914">
        <f t="shared" si="255"/>
        <v>163072</v>
      </c>
      <c r="N311" s="914">
        <f t="shared" si="256"/>
        <v>2119936</v>
      </c>
      <c r="O311" s="580">
        <v>1</v>
      </c>
      <c r="P311" s="644">
        <f t="shared" si="257"/>
        <v>7</v>
      </c>
      <c r="Q311" s="645" t="str">
        <f t="shared" si="230"/>
        <v>Կ-1</v>
      </c>
      <c r="R311" s="643">
        <f t="shared" si="231"/>
        <v>1.96</v>
      </c>
      <c r="S311" s="776">
        <v>83200</v>
      </c>
      <c r="T311" s="776">
        <f t="shared" si="232"/>
        <v>163072</v>
      </c>
      <c r="U311" s="777">
        <f t="shared" si="233"/>
        <v>0</v>
      </c>
      <c r="V311" s="776">
        <f t="shared" si="258"/>
        <v>163072</v>
      </c>
      <c r="W311" s="776">
        <f t="shared" si="259"/>
        <v>2119936</v>
      </c>
      <c r="X311" s="580">
        <v>1</v>
      </c>
      <c r="Y311" s="644">
        <f t="shared" si="234"/>
        <v>8</v>
      </c>
      <c r="Z311" s="645" t="str">
        <f t="shared" si="235"/>
        <v>Կ-1</v>
      </c>
      <c r="AA311" s="643">
        <f t="shared" si="236"/>
        <v>2.02</v>
      </c>
      <c r="AB311" s="776">
        <v>83200</v>
      </c>
      <c r="AC311" s="776">
        <f t="shared" si="237"/>
        <v>168064</v>
      </c>
      <c r="AD311" s="777">
        <f t="shared" si="238"/>
        <v>0</v>
      </c>
      <c r="AE311" s="776">
        <f t="shared" si="260"/>
        <v>168064</v>
      </c>
      <c r="AF311" s="776">
        <f t="shared" si="261"/>
        <v>2184832</v>
      </c>
      <c r="AG311" s="580">
        <v>1</v>
      </c>
      <c r="AH311" s="644">
        <f t="shared" si="239"/>
        <v>9</v>
      </c>
      <c r="AI311" s="645" t="str">
        <f t="shared" si="240"/>
        <v>Կ-1</v>
      </c>
      <c r="AJ311" s="643">
        <f t="shared" si="241"/>
        <v>2.02</v>
      </c>
      <c r="AK311" s="776">
        <v>83200</v>
      </c>
      <c r="AL311" s="776">
        <f t="shared" si="242"/>
        <v>168064</v>
      </c>
      <c r="AM311" s="777">
        <f t="shared" si="243"/>
        <v>0</v>
      </c>
      <c r="AN311" s="776">
        <f t="shared" si="262"/>
        <v>168064</v>
      </c>
      <c r="AO311" s="776">
        <f t="shared" si="263"/>
        <v>2184832</v>
      </c>
    </row>
    <row r="312" spans="1:41" s="760" customFormat="1" ht="18" customHeight="1">
      <c r="A312" s="853">
        <v>270</v>
      </c>
      <c r="B312" s="903" t="s">
        <v>2337</v>
      </c>
      <c r="C312" s="904" t="s">
        <v>1961</v>
      </c>
      <c r="D312" s="904" t="s">
        <v>2366</v>
      </c>
      <c r="E312" s="903" t="s">
        <v>1238</v>
      </c>
      <c r="F312" s="853">
        <v>1</v>
      </c>
      <c r="G312" s="911">
        <v>3</v>
      </c>
      <c r="H312" s="915" t="s">
        <v>86</v>
      </c>
      <c r="I312" s="912">
        <f t="shared" si="254"/>
        <v>1.84</v>
      </c>
      <c r="J312" s="913">
        <v>83200</v>
      </c>
      <c r="K312" s="914">
        <f t="shared" si="264"/>
        <v>153088</v>
      </c>
      <c r="L312" s="915">
        <v>0</v>
      </c>
      <c r="M312" s="914">
        <f t="shared" si="255"/>
        <v>153088</v>
      </c>
      <c r="N312" s="914">
        <f t="shared" si="256"/>
        <v>1990144</v>
      </c>
      <c r="O312" s="580">
        <v>1</v>
      </c>
      <c r="P312" s="644">
        <f t="shared" si="257"/>
        <v>4</v>
      </c>
      <c r="Q312" s="645" t="str">
        <f t="shared" si="230"/>
        <v>Կ-1</v>
      </c>
      <c r="R312" s="643">
        <f t="shared" si="231"/>
        <v>1.9</v>
      </c>
      <c r="S312" s="776">
        <v>83200</v>
      </c>
      <c r="T312" s="776">
        <f t="shared" si="232"/>
        <v>158080</v>
      </c>
      <c r="U312" s="777">
        <f t="shared" si="233"/>
        <v>0</v>
      </c>
      <c r="V312" s="776">
        <f t="shared" si="258"/>
        <v>158080</v>
      </c>
      <c r="W312" s="776">
        <f t="shared" si="259"/>
        <v>2055040</v>
      </c>
      <c r="X312" s="580">
        <v>1</v>
      </c>
      <c r="Y312" s="644">
        <f t="shared" si="234"/>
        <v>5</v>
      </c>
      <c r="Z312" s="645" t="str">
        <f t="shared" si="235"/>
        <v>Կ-1</v>
      </c>
      <c r="AA312" s="643">
        <f t="shared" si="236"/>
        <v>1.9</v>
      </c>
      <c r="AB312" s="776">
        <v>83200</v>
      </c>
      <c r="AC312" s="776">
        <f t="shared" si="237"/>
        <v>158080</v>
      </c>
      <c r="AD312" s="777">
        <f t="shared" si="238"/>
        <v>0</v>
      </c>
      <c r="AE312" s="776">
        <f t="shared" si="260"/>
        <v>158080</v>
      </c>
      <c r="AF312" s="776">
        <f t="shared" si="261"/>
        <v>2055040</v>
      </c>
      <c r="AG312" s="580">
        <v>1</v>
      </c>
      <c r="AH312" s="644">
        <f t="shared" si="239"/>
        <v>6</v>
      </c>
      <c r="AI312" s="645" t="str">
        <f t="shared" si="240"/>
        <v>Կ-1</v>
      </c>
      <c r="AJ312" s="643">
        <f t="shared" si="241"/>
        <v>1.96</v>
      </c>
      <c r="AK312" s="776">
        <v>83200</v>
      </c>
      <c r="AL312" s="776">
        <f t="shared" si="242"/>
        <v>163072</v>
      </c>
      <c r="AM312" s="777">
        <f t="shared" si="243"/>
        <v>0</v>
      </c>
      <c r="AN312" s="776">
        <f t="shared" si="262"/>
        <v>163072</v>
      </c>
      <c r="AO312" s="776">
        <f t="shared" si="263"/>
        <v>2119936</v>
      </c>
    </row>
    <row r="313" spans="1:41" s="760" customFormat="1" ht="18" customHeight="1">
      <c r="A313" s="853">
        <v>271</v>
      </c>
      <c r="B313" s="903" t="s">
        <v>3315</v>
      </c>
      <c r="C313" s="904" t="s">
        <v>1961</v>
      </c>
      <c r="D313" s="904" t="s">
        <v>2289</v>
      </c>
      <c r="E313" s="903" t="s">
        <v>1238</v>
      </c>
      <c r="F313" s="853">
        <v>1</v>
      </c>
      <c r="G313" s="911">
        <v>1</v>
      </c>
      <c r="H313" s="915" t="s">
        <v>86</v>
      </c>
      <c r="I313" s="912">
        <f t="shared" si="254"/>
        <v>1.73</v>
      </c>
      <c r="J313" s="913">
        <v>83200</v>
      </c>
      <c r="K313" s="914">
        <f t="shared" si="264"/>
        <v>143936</v>
      </c>
      <c r="L313" s="915">
        <v>0</v>
      </c>
      <c r="M313" s="914">
        <f t="shared" si="255"/>
        <v>143936</v>
      </c>
      <c r="N313" s="914">
        <f t="shared" si="256"/>
        <v>1871168</v>
      </c>
      <c r="O313" s="580">
        <v>1</v>
      </c>
      <c r="P313" s="644">
        <f t="shared" si="257"/>
        <v>2</v>
      </c>
      <c r="Q313" s="645" t="str">
        <f t="shared" si="230"/>
        <v>Կ-1</v>
      </c>
      <c r="R313" s="643">
        <f t="shared" si="231"/>
        <v>1.79</v>
      </c>
      <c r="S313" s="776">
        <v>83200</v>
      </c>
      <c r="T313" s="776">
        <f t="shared" si="232"/>
        <v>148928</v>
      </c>
      <c r="U313" s="777">
        <f t="shared" si="233"/>
        <v>0</v>
      </c>
      <c r="V313" s="776">
        <f t="shared" si="258"/>
        <v>148928</v>
      </c>
      <c r="W313" s="776">
        <f t="shared" si="259"/>
        <v>1936064</v>
      </c>
      <c r="X313" s="580">
        <v>1</v>
      </c>
      <c r="Y313" s="644">
        <f t="shared" si="234"/>
        <v>3</v>
      </c>
      <c r="Z313" s="645" t="str">
        <f t="shared" si="235"/>
        <v>Կ-1</v>
      </c>
      <c r="AA313" s="643">
        <f t="shared" si="236"/>
        <v>1.84</v>
      </c>
      <c r="AB313" s="776">
        <v>83200</v>
      </c>
      <c r="AC313" s="776">
        <f t="shared" si="237"/>
        <v>153088</v>
      </c>
      <c r="AD313" s="777">
        <f t="shared" si="238"/>
        <v>0</v>
      </c>
      <c r="AE313" s="776">
        <f t="shared" si="260"/>
        <v>153088</v>
      </c>
      <c r="AF313" s="776">
        <f t="shared" si="261"/>
        <v>1990144</v>
      </c>
      <c r="AG313" s="580">
        <v>1</v>
      </c>
      <c r="AH313" s="644">
        <f t="shared" si="239"/>
        <v>4</v>
      </c>
      <c r="AI313" s="645" t="str">
        <f t="shared" si="240"/>
        <v>Կ-1</v>
      </c>
      <c r="AJ313" s="643">
        <f t="shared" si="241"/>
        <v>1.9</v>
      </c>
      <c r="AK313" s="776">
        <v>83200</v>
      </c>
      <c r="AL313" s="776">
        <f t="shared" si="242"/>
        <v>158080</v>
      </c>
      <c r="AM313" s="777">
        <f t="shared" si="243"/>
        <v>0</v>
      </c>
      <c r="AN313" s="776">
        <f t="shared" si="262"/>
        <v>158080</v>
      </c>
      <c r="AO313" s="776">
        <f t="shared" si="263"/>
        <v>2055040</v>
      </c>
    </row>
    <row r="314" spans="1:41" s="760" customFormat="1" ht="14.25">
      <c r="A314" s="853">
        <v>272</v>
      </c>
      <c r="B314" s="903" t="s">
        <v>3316</v>
      </c>
      <c r="C314" s="904" t="s">
        <v>1960</v>
      </c>
      <c r="D314" s="904" t="s">
        <v>2306</v>
      </c>
      <c r="E314" s="903" t="s">
        <v>1238</v>
      </c>
      <c r="F314" s="853">
        <v>1</v>
      </c>
      <c r="G314" s="911">
        <v>1</v>
      </c>
      <c r="H314" s="915" t="s">
        <v>86</v>
      </c>
      <c r="I314" s="912">
        <f t="shared" si="254"/>
        <v>1.73</v>
      </c>
      <c r="J314" s="913">
        <v>83200</v>
      </c>
      <c r="K314" s="914">
        <f>+J314*I314</f>
        <v>143936</v>
      </c>
      <c r="L314" s="915">
        <v>0</v>
      </c>
      <c r="M314" s="914">
        <f t="shared" si="255"/>
        <v>143936</v>
      </c>
      <c r="N314" s="914">
        <f t="shared" si="256"/>
        <v>1871168</v>
      </c>
      <c r="O314" s="580">
        <v>1</v>
      </c>
      <c r="P314" s="644">
        <f t="shared" si="257"/>
        <v>2</v>
      </c>
      <c r="Q314" s="645" t="str">
        <f t="shared" si="230"/>
        <v>Կ-1</v>
      </c>
      <c r="R314" s="643">
        <f t="shared" si="231"/>
        <v>1.79</v>
      </c>
      <c r="S314" s="776">
        <v>83200</v>
      </c>
      <c r="T314" s="776">
        <f t="shared" si="232"/>
        <v>148928</v>
      </c>
      <c r="U314" s="777">
        <f t="shared" si="233"/>
        <v>0</v>
      </c>
      <c r="V314" s="776">
        <f t="shared" si="258"/>
        <v>148928</v>
      </c>
      <c r="W314" s="776">
        <f t="shared" si="259"/>
        <v>1936064</v>
      </c>
      <c r="X314" s="580">
        <v>1</v>
      </c>
      <c r="Y314" s="644">
        <f t="shared" si="234"/>
        <v>3</v>
      </c>
      <c r="Z314" s="645" t="str">
        <f t="shared" si="235"/>
        <v>Կ-1</v>
      </c>
      <c r="AA314" s="643">
        <f t="shared" si="236"/>
        <v>1.84</v>
      </c>
      <c r="AB314" s="776">
        <v>83200</v>
      </c>
      <c r="AC314" s="776">
        <f t="shared" si="237"/>
        <v>153088</v>
      </c>
      <c r="AD314" s="777">
        <f t="shared" si="238"/>
        <v>0</v>
      </c>
      <c r="AE314" s="776">
        <f t="shared" si="260"/>
        <v>153088</v>
      </c>
      <c r="AF314" s="776">
        <f t="shared" si="261"/>
        <v>1990144</v>
      </c>
      <c r="AG314" s="580">
        <v>1</v>
      </c>
      <c r="AH314" s="644">
        <f t="shared" si="239"/>
        <v>4</v>
      </c>
      <c r="AI314" s="645" t="str">
        <f t="shared" si="240"/>
        <v>Կ-1</v>
      </c>
      <c r="AJ314" s="643">
        <f t="shared" si="241"/>
        <v>1.9</v>
      </c>
      <c r="AK314" s="776">
        <v>83200</v>
      </c>
      <c r="AL314" s="776">
        <f t="shared" si="242"/>
        <v>158080</v>
      </c>
      <c r="AM314" s="777">
        <f t="shared" si="243"/>
        <v>0</v>
      </c>
      <c r="AN314" s="776">
        <f t="shared" si="262"/>
        <v>158080</v>
      </c>
      <c r="AO314" s="776">
        <f t="shared" si="263"/>
        <v>2055040</v>
      </c>
    </row>
    <row r="315" spans="1:41" s="760" customFormat="1" ht="14.25">
      <c r="A315" s="853">
        <v>273</v>
      </c>
      <c r="B315" s="903" t="s">
        <v>3317</v>
      </c>
      <c r="C315" s="904" t="s">
        <v>1961</v>
      </c>
      <c r="D315" s="904" t="s">
        <v>2370</v>
      </c>
      <c r="E315" s="903" t="s">
        <v>1238</v>
      </c>
      <c r="F315" s="853">
        <v>1</v>
      </c>
      <c r="G315" s="911">
        <v>1</v>
      </c>
      <c r="H315" s="915" t="s">
        <v>86</v>
      </c>
      <c r="I315" s="912">
        <f t="shared" si="254"/>
        <v>1.73</v>
      </c>
      <c r="J315" s="913">
        <v>83200</v>
      </c>
      <c r="K315" s="914">
        <f>+J315*I315</f>
        <v>143936</v>
      </c>
      <c r="L315" s="915">
        <v>0</v>
      </c>
      <c r="M315" s="914">
        <f t="shared" si="255"/>
        <v>143936</v>
      </c>
      <c r="N315" s="914">
        <f t="shared" si="256"/>
        <v>1871168</v>
      </c>
      <c r="O315" s="580">
        <v>1</v>
      </c>
      <c r="P315" s="644">
        <f t="shared" si="257"/>
        <v>2</v>
      </c>
      <c r="Q315" s="645" t="str">
        <f t="shared" si="230"/>
        <v>Կ-1</v>
      </c>
      <c r="R315" s="643">
        <f t="shared" si="231"/>
        <v>1.79</v>
      </c>
      <c r="S315" s="776">
        <v>83200</v>
      </c>
      <c r="T315" s="776">
        <f t="shared" si="232"/>
        <v>148928</v>
      </c>
      <c r="U315" s="777">
        <f t="shared" si="233"/>
        <v>0</v>
      </c>
      <c r="V315" s="776">
        <f t="shared" si="258"/>
        <v>148928</v>
      </c>
      <c r="W315" s="776">
        <f t="shared" si="259"/>
        <v>1936064</v>
      </c>
      <c r="X315" s="580">
        <v>1</v>
      </c>
      <c r="Y315" s="644">
        <f t="shared" si="234"/>
        <v>3</v>
      </c>
      <c r="Z315" s="645" t="str">
        <f t="shared" si="235"/>
        <v>Կ-1</v>
      </c>
      <c r="AA315" s="643">
        <f t="shared" si="236"/>
        <v>1.84</v>
      </c>
      <c r="AB315" s="776">
        <v>83200</v>
      </c>
      <c r="AC315" s="776">
        <f t="shared" si="237"/>
        <v>153088</v>
      </c>
      <c r="AD315" s="777">
        <f t="shared" si="238"/>
        <v>0</v>
      </c>
      <c r="AE315" s="776">
        <f t="shared" si="260"/>
        <v>153088</v>
      </c>
      <c r="AF315" s="776">
        <f t="shared" si="261"/>
        <v>1990144</v>
      </c>
      <c r="AG315" s="580">
        <v>1</v>
      </c>
      <c r="AH315" s="644">
        <f t="shared" si="239"/>
        <v>4</v>
      </c>
      <c r="AI315" s="645" t="str">
        <f t="shared" si="240"/>
        <v>Կ-1</v>
      </c>
      <c r="AJ315" s="643">
        <f t="shared" si="241"/>
        <v>1.9</v>
      </c>
      <c r="AK315" s="776">
        <v>83200</v>
      </c>
      <c r="AL315" s="776">
        <f t="shared" si="242"/>
        <v>158080</v>
      </c>
      <c r="AM315" s="777">
        <f t="shared" si="243"/>
        <v>0</v>
      </c>
      <c r="AN315" s="776">
        <f t="shared" si="262"/>
        <v>158080</v>
      </c>
      <c r="AO315" s="776">
        <f t="shared" si="263"/>
        <v>2055040</v>
      </c>
    </row>
    <row r="316" spans="1:41" s="760" customFormat="1" ht="14.25">
      <c r="A316" s="853">
        <v>274</v>
      </c>
      <c r="B316" s="903" t="s">
        <v>78</v>
      </c>
      <c r="C316" s="904"/>
      <c r="D316" s="904"/>
      <c r="E316" s="903" t="s">
        <v>1238</v>
      </c>
      <c r="F316" s="853">
        <v>1</v>
      </c>
      <c r="G316" s="911">
        <v>6</v>
      </c>
      <c r="H316" s="915" t="s">
        <v>86</v>
      </c>
      <c r="I316" s="912">
        <f t="shared" ref="I316:I323" si="290">IF(F316&lt;1,0,IF(H316="Բ-1",IF(G316=0,6.94,IF(G316=1,7.17,IF(G316=2,7.41,IF(G316=3,7.66,IF(OR(G316=5,G316=4),7.92,IF(OR(G316=6,G316=7),8.18,IF(OR(G316=8,G316=9),8.46,IF(OR(G316=10,G316=11,G316=12),8.74,IF(OR(G316=13,G316=14,G316=15),9.03,IF(OR(G316=16,G316=17,G316=18),9.33,9.65)))))))))),IF(H316="Բ-2", IF(G316=0,5.71,IF(G316=1,5.89,IF(G316=2,6.09,IF(G316=3,6.29,IF(OR(G316=5,G316=4),6.5,IF(OR(G316=6,G316=7),6.72,IF(OR(G316=8,G316=9),6.94,IF(OR(G316=10,G316=11,G316=12),7.17,IF(OR(G316=13,G316=14,G316=15),7.41,IF(OR(G316=16,G316=17,G316=18),7.65,7.91)))))))))), IF(H316="Գ-1", IF(G316=0,4.7,IF(G316=1,4.86,IF(G316=2,5.01,IF(G316=3,5.18,IF(OR(G316=5,G316=4),5.35,IF(OR(G316=6,G316=7),5.52,IF(OR(G316=8,G316=9),5.71,IF(OR(G316=10,G316=11,G316=12),5.89,IF(OR(G316=13,G316=14,G316=15),6.09,IF(OR(G316=16,G316=17,G316=18),6.29,6.49)))))))))), IF(H316="Գ-2", IF(G316=0,3.88,IF(G316=1,4.01,IF(G316=2,4.14,IF(G316=3,4.27,IF(OR(G316=5,G316=4),4.41,IF(OR(G316=6,G316=7),4.55,IF(OR(G316=8,G316=9),4.7,IF(OR(G316=10,G316=11,G316=12),4.85,IF(OR(G316=13,G316=14,G316=15),5.01,IF(OR(G316=16,G316=17,G316=18),5.17,5.34)))))))))), IF(H316="Գ-3", IF(G316=0,3.21,IF(G316=1,3.31,IF(G316=2,3.42,IF(G316=3,3.53,IF(OR(G316=5,G316=4),3.64,IF(OR(G316=6,G316=7),3.76,IF(OR(G316=8,G316=9),3.88,IF(OR(G316=10,G316=11,G316=12),4.01,IF(OR(G316=13,G316=14,G316=15),4.13,IF(OR(G316=16,G316=17,G316=18),4.27,4.4)))))))))), IF(H316="Ա-1", IF(G316=0,2.66,IF(G316=1,2.75,IF(G316=2,2.83,IF(G316=3,2.92,IF(OR(G316=5,G316=4),3.02,IF(OR(G316=6,G316=7),3.11,IF(OR(G316=8,G316=9),3.21,IF(OR(G316=10,G316=11,G316=12),3.31,IF(OR(G316=13,G316=14,G316=15),3.42,IF(OR(G316=16,G316=17,G316=18),3.53,3.64)))))))))), IF(H316="Ա-2", IF(G316=0,2.28,IF(G316=1,2.35,IF(G316=2,2.43,IF(G316=3,2.5,IF(OR(G316=5,G316=4),2.58,IF(OR(G316=6,G316=7),2.66,IF(OR(G316=8,G316=9),2.75,IF(OR(G316=10,G316=11,G316=12),2.83,IF(OR(G316=13,G316=14,G316=15),2.92,IF(OR(G316=16,G316=17,G316=18),3.01,3.11)))))))))),IF(H316="Ա-3", IF(G316=0,1.96,IF(G316=1,2.02,IF(G316=2,2.08,IF(G316=3,2.15,IF(OR(G316=5,G316=4),2.21,IF(OR(G316=6,G316=7),2.28,IF(OR(G316=8,G316=9),2.35,IF(OR(G316=10,G316=11,G316=12),2.42,IF(OR(G316=13,G316=14,G316=15),2.5,IF(OR(G316=16,G316=17,G316=18),2.58,2.66)))))))))), IF(H316="Կ-1", IF(G316=0,1.68,IF(G316=1,1.73,IF(G316=2,1.79,IF(G316=3,1.84,IF(OR(G316=5,G316=4),1.9,IF(OR(G316=6,G316=7),1.96,IF(OR(G316=8,G316=9),2.02,IF(OR(G316=10,G316=11,G316=12),2.08,IF(OR(G316=13,G316=14,G316=15),2.14,IF(OR(G316=16,G316=17,G316=18),2.21,2.28)))))))))), IF(H316="Կ-2", IF(G316=0,1.45,IF(G316=1,1.49,IF(G316=2,1.54,IF(G316=3,1.59,IF(OR(G316=5,G316=4),1.63,IF(OR(G316=6,G316=7),1.68,IF(OR(G316=8,G316=9),1.73,IF(OR(G316=10,G316=11,G316=12),1.79,IF(OR(G316=13,G316=14,G316=15),1.84,IF(OR(G316=16,G316=17,G316=18),1.9,1.95)))))))))),IF(H316="Կ-3", IF(G316=0,1.25,IF(G316=1,1.29,IF(G316=2,1.33,IF(G316=3,1.37,IF(OR(G316=5,G316=4),1.41,IF(OR(G316=6,G316=7),1.45,IF(OR(G316=8,G316=9),1.49,IF(OR(G316=10,G316=11,G316=12),1.54,IF(OR(G316=13,G316=14,G316=15),1.58,IF(OR(G316=16,G316=17,G316=18),1.63,1.68)))))))))), "Error"))))))))))))</f>
        <v>1.96</v>
      </c>
      <c r="J316" s="913">
        <v>83200</v>
      </c>
      <c r="K316" s="914">
        <f t="shared" ref="K316:K323" si="291">+J316*I316</f>
        <v>163072</v>
      </c>
      <c r="L316" s="915">
        <v>0</v>
      </c>
      <c r="M316" s="914">
        <f t="shared" ref="M316:M323" si="292">+L316+K316</f>
        <v>163072</v>
      </c>
      <c r="N316" s="914">
        <f t="shared" ref="N316:N323" si="293">+M316*13</f>
        <v>2119936</v>
      </c>
      <c r="O316" s="580">
        <v>1</v>
      </c>
      <c r="P316" s="644">
        <f t="shared" ref="P316:P323" si="294">+G316+1</f>
        <v>7</v>
      </c>
      <c r="Q316" s="645" t="str">
        <f t="shared" ref="Q316:Q323" si="295">+H316</f>
        <v>Կ-1</v>
      </c>
      <c r="R316" s="643">
        <f t="shared" ref="R316:R323" si="296">IF(O316&lt;1,0,IF(Q316="Բ-1",IF(P316=0,6.94,IF(P316=1,7.17,IF(P316=2,7.41,IF(P316=3,7.66,IF(OR(P316=5,P316=4),7.92,IF(OR(P316=6,P316=7),8.18,IF(OR(P316=8,P316=9),8.46,IF(OR(P316=10,P316=11,P316=12),8.74,IF(OR(P316=13,P316=14,P316=15),9.03,IF(OR(P316=16,P316=17,P316=18),9.33,9.65)))))))))),IF(Q316="Բ-2", IF(P316=0,5.71,IF(P316=1,5.89,IF(P316=2,6.09,IF(P316=3,6.29,IF(OR(P316=5,P316=4),6.5,IF(OR(P316=6,P316=7),6.72,IF(OR(P316=8,P316=9),6.94,IF(OR(P316=10,P316=11,P316=12),7.17,IF(OR(P316=13,P316=14,P316=15),7.41,IF(OR(P316=16,P316=17,P316=18),7.65,7.91)))))))))), IF(Q316="Գ-1", IF(P316=0,4.7,IF(P316=1,4.86,IF(P316=2,5.01,IF(P316=3,5.18,IF(OR(P316=5,P316=4),5.35,IF(OR(P316=6,P316=7),5.52,IF(OR(P316=8,P316=9),5.71,IF(OR(P316=10,P316=11,P316=12),5.89,IF(OR(P316=13,P316=14,P316=15),6.09,IF(OR(P316=16,P316=17,P316=18),6.29,6.49)))))))))), IF(Q316="Գ-2", IF(P316=0,3.88,IF(P316=1,4.01,IF(P316=2,4.14,IF(P316=3,4.27,IF(OR(P316=5,P316=4),4.41,IF(OR(P316=6,P316=7),4.55,IF(OR(P316=8,P316=9),4.7,IF(OR(P316=10,P316=11,P316=12),4.85,IF(OR(P316=13,P316=14,P316=15),5.01,IF(OR(P316=16,P316=17,P316=18),5.17,5.34)))))))))), IF(Q316="Գ-3", IF(P316=0,3.21,IF(P316=1,3.31,IF(P316=2,3.42,IF(P316=3,3.53,IF(OR(P316=5,P316=4),3.64,IF(OR(P316=6,P316=7),3.76,IF(OR(P316=8,P316=9),3.88,IF(OR(P316=10,P316=11,P316=12),4.01,IF(OR(P316=13,P316=14,P316=15),4.13,IF(OR(P316=16,P316=17,P316=18),4.27,4.4)))))))))), IF(Q316="Ա-1", IF(P316=0,2.66,IF(P316=1,2.75,IF(P316=2,2.83,IF(P316=3,2.92,IF(OR(P316=5,P316=4),3.02,IF(OR(P316=6,P316=7),3.11,IF(OR(P316=8,P316=9),3.21,IF(OR(P316=10,P316=11,P316=12),3.31,IF(OR(P316=13,P316=14,P316=15),3.42,IF(OR(P316=16,P316=17,P316=18),3.53,3.64)))))))))), IF(Q316="Ա-2", IF(P316=0,2.28,IF(P316=1,2.35,IF(P316=2,2.43,IF(P316=3,2.5,IF(OR(P316=5,P316=4),2.58,IF(OR(P316=6,P316=7),2.66,IF(OR(P316=8,P316=9),2.75,IF(OR(P316=10,P316=11,P316=12),2.83,IF(OR(P316=13,P316=14,P316=15),2.92,IF(OR(P316=16,P316=17,P316=18),3.01,3.11)))))))))),IF(Q316="Ա-3", IF(P316=0,1.96,IF(P316=1,2.02,IF(P316=2,2.08,IF(P316=3,2.15,IF(OR(P316=5,P316=4),2.21,IF(OR(P316=6,P316=7),2.28,IF(OR(P316=8,P316=9),2.35,IF(OR(P316=10,P316=11,P316=12),2.42,IF(OR(P316=13,P316=14,P316=15),2.5,IF(OR(P316=16,P316=17,P316=18),2.58,2.66)))))))))), IF(Q316="Կ-1", IF(P316=0,1.68,IF(P316=1,1.73,IF(P316=2,1.79,IF(P316=3,1.84,IF(OR(P316=5,P316=4),1.9,IF(OR(P316=6,P316=7),1.96,IF(OR(P316=8,P316=9),2.02,IF(OR(P316=10,P316=11,P316=12),2.08,IF(OR(P316=13,P316=14,P316=15),2.14,IF(OR(P316=16,P316=17,P316=18),2.21,2.28)))))))))), IF(Q316="Կ-2", IF(P316=0,1.45,IF(P316=1,1.49,IF(P316=2,1.54,IF(P316=3,1.59,IF(OR(P316=5,P316=4),1.63,IF(OR(P316=6,P316=7),1.68,IF(OR(P316=8,P316=9),1.73,IF(OR(P316=10,P316=11,P316=12),1.79,IF(OR(P316=13,P316=14,P316=15),1.84,IF(OR(P316=16,P316=17,P316=18),1.9,1.95)))))))))),IF(Q316="Կ-3", IF(P316=0,1.25,IF(P316=1,1.29,IF(P316=2,1.33,IF(P316=3,1.37,IF(OR(P316=5,P316=4),1.41,IF(OR(P316=6,P316=7),1.45,IF(OR(P316=8,P316=9),1.49,IF(OR(P316=10,P316=11,P316=12),1.54,IF(OR(P316=13,P316=14,P316=15),1.58,IF(OR(P316=16,P316=17,P316=18),1.63,1.68)))))))))), "Error"))))))))))))</f>
        <v>1.96</v>
      </c>
      <c r="S316" s="776">
        <v>83200</v>
      </c>
      <c r="T316" s="776">
        <f t="shared" ref="T316:T323" si="297">+S316*R316</f>
        <v>163072</v>
      </c>
      <c r="U316" s="777">
        <f t="shared" ref="U316:U323" si="298">+L316</f>
        <v>0</v>
      </c>
      <c r="V316" s="776">
        <f t="shared" ref="V316:V323" si="299">+U316+T316</f>
        <v>163072</v>
      </c>
      <c r="W316" s="776">
        <f t="shared" ref="W316:W323" si="300">+V316*13</f>
        <v>2119936</v>
      </c>
      <c r="X316" s="580">
        <v>1</v>
      </c>
      <c r="Y316" s="644">
        <f t="shared" ref="Y316:Y323" si="301">+P316+1</f>
        <v>8</v>
      </c>
      <c r="Z316" s="645" t="str">
        <f t="shared" ref="Z316:Z323" si="302">+Q316</f>
        <v>Կ-1</v>
      </c>
      <c r="AA316" s="643">
        <f t="shared" ref="AA316:AA323" si="303">IF(X316&lt;1,0,IF(Z316="Բ-1",IF(Y316=0,6.94,IF(Y316=1,7.17,IF(Y316=2,7.41,IF(Y316=3,7.66,IF(OR(Y316=5,Y316=4),7.92,IF(OR(Y316=6,Y316=7),8.18,IF(OR(Y316=8,Y316=9),8.46,IF(OR(Y316=10,Y316=11,Y316=12),8.74,IF(OR(Y316=13,Y316=14,Y316=15),9.03,IF(OR(Y316=16,Y316=17,Y316=18),9.33,9.65)))))))))),IF(Z316="Բ-2", IF(Y316=0,5.71,IF(Y316=1,5.89,IF(Y316=2,6.09,IF(Y316=3,6.29,IF(OR(Y316=5,Y316=4),6.5,IF(OR(Y316=6,Y316=7),6.72,IF(OR(Y316=8,Y316=9),6.94,IF(OR(Y316=10,Y316=11,Y316=12),7.17,IF(OR(Y316=13,Y316=14,Y316=15),7.41,IF(OR(Y316=16,Y316=17,Y316=18),7.65,7.91)))))))))), IF(Z316="Գ-1", IF(Y316=0,4.7,IF(Y316=1,4.86,IF(Y316=2,5.01,IF(Y316=3,5.18,IF(OR(Y316=5,Y316=4),5.35,IF(OR(Y316=6,Y316=7),5.52,IF(OR(Y316=8,Y316=9),5.71,IF(OR(Y316=10,Y316=11,Y316=12),5.89,IF(OR(Y316=13,Y316=14,Y316=15),6.09,IF(OR(Y316=16,Y316=17,Y316=18),6.29,6.49)))))))))), IF(Z316="Գ-2", IF(Y316=0,3.88,IF(Y316=1,4.01,IF(Y316=2,4.14,IF(Y316=3,4.27,IF(OR(Y316=5,Y316=4),4.41,IF(OR(Y316=6,Y316=7),4.55,IF(OR(Y316=8,Y316=9),4.7,IF(OR(Y316=10,Y316=11,Y316=12),4.85,IF(OR(Y316=13,Y316=14,Y316=15),5.01,IF(OR(Y316=16,Y316=17,Y316=18),5.17,5.34)))))))))), IF(Z316="Գ-3", IF(Y316=0,3.21,IF(Y316=1,3.31,IF(Y316=2,3.42,IF(Y316=3,3.53,IF(OR(Y316=5,Y316=4),3.64,IF(OR(Y316=6,Y316=7),3.76,IF(OR(Y316=8,Y316=9),3.88,IF(OR(Y316=10,Y316=11,Y316=12),4.01,IF(OR(Y316=13,Y316=14,Y316=15),4.13,IF(OR(Y316=16,Y316=17,Y316=18),4.27,4.4)))))))))), IF(Z316="Ա-1", IF(Y316=0,2.66,IF(Y316=1,2.75,IF(Y316=2,2.83,IF(Y316=3,2.92,IF(OR(Y316=5,Y316=4),3.02,IF(OR(Y316=6,Y316=7),3.11,IF(OR(Y316=8,Y316=9),3.21,IF(OR(Y316=10,Y316=11,Y316=12),3.31,IF(OR(Y316=13,Y316=14,Y316=15),3.42,IF(OR(Y316=16,Y316=17,Y316=18),3.53,3.64)))))))))), IF(Z316="Ա-2", IF(Y316=0,2.28,IF(Y316=1,2.35,IF(Y316=2,2.43,IF(Y316=3,2.5,IF(OR(Y316=5,Y316=4),2.58,IF(OR(Y316=6,Y316=7),2.66,IF(OR(Y316=8,Y316=9),2.75,IF(OR(Y316=10,Y316=11,Y316=12),2.83,IF(OR(Y316=13,Y316=14,Y316=15),2.92,IF(OR(Y316=16,Y316=17,Y316=18),3.01,3.11)))))))))),IF(Z316="Ա-3", IF(Y316=0,1.96,IF(Y316=1,2.02,IF(Y316=2,2.08,IF(Y316=3,2.15,IF(OR(Y316=5,Y316=4),2.21,IF(OR(Y316=6,Y316=7),2.28,IF(OR(Y316=8,Y316=9),2.35,IF(OR(Y316=10,Y316=11,Y316=12),2.42,IF(OR(Y316=13,Y316=14,Y316=15),2.5,IF(OR(Y316=16,Y316=17,Y316=18),2.58,2.66)))))))))), IF(Z316="Կ-1", IF(Y316=0,1.68,IF(Y316=1,1.73,IF(Y316=2,1.79,IF(Y316=3,1.84,IF(OR(Y316=5,Y316=4),1.9,IF(OR(Y316=6,Y316=7),1.96,IF(OR(Y316=8,Y316=9),2.02,IF(OR(Y316=10,Y316=11,Y316=12),2.08,IF(OR(Y316=13,Y316=14,Y316=15),2.14,IF(OR(Y316=16,Y316=17,Y316=18),2.21,2.28)))))))))), IF(Z316="Կ-2", IF(Y316=0,1.45,IF(Y316=1,1.49,IF(Y316=2,1.54,IF(Y316=3,1.59,IF(OR(Y316=5,Y316=4),1.63,IF(OR(Y316=6,Y316=7),1.68,IF(OR(Y316=8,Y316=9),1.73,IF(OR(Y316=10,Y316=11,Y316=12),1.79,IF(OR(Y316=13,Y316=14,Y316=15),1.84,IF(OR(Y316=16,Y316=17,Y316=18),1.9,1.95)))))))))),IF(Z316="Կ-3", IF(Y316=0,1.25,IF(Y316=1,1.29,IF(Y316=2,1.33,IF(Y316=3,1.37,IF(OR(Y316=5,Y316=4),1.41,IF(OR(Y316=6,Y316=7),1.45,IF(OR(Y316=8,Y316=9),1.49,IF(OR(Y316=10,Y316=11,Y316=12),1.54,IF(OR(Y316=13,Y316=14,Y316=15),1.58,IF(OR(Y316=16,Y316=17,Y316=18),1.63,1.68)))))))))), "Error"))))))))))))</f>
        <v>2.02</v>
      </c>
      <c r="AB316" s="776">
        <v>83200</v>
      </c>
      <c r="AC316" s="776">
        <f t="shared" ref="AC316:AC323" si="304">+AB316*AA316</f>
        <v>168064</v>
      </c>
      <c r="AD316" s="777">
        <f t="shared" ref="AD316:AD323" si="305">+U316</f>
        <v>0</v>
      </c>
      <c r="AE316" s="776">
        <f t="shared" ref="AE316:AE323" si="306">+AD316+AC316</f>
        <v>168064</v>
      </c>
      <c r="AF316" s="776">
        <f t="shared" ref="AF316:AF323" si="307">+AE316*13</f>
        <v>2184832</v>
      </c>
      <c r="AG316" s="580">
        <v>1</v>
      </c>
      <c r="AH316" s="644">
        <f t="shared" ref="AH316:AH323" si="308">+Y316+1</f>
        <v>9</v>
      </c>
      <c r="AI316" s="645" t="str">
        <f t="shared" ref="AI316:AI323" si="309">+Z316</f>
        <v>Կ-1</v>
      </c>
      <c r="AJ316" s="643">
        <f t="shared" ref="AJ316:AJ323" si="310">IF(AG316&lt;1,0,IF(AI316="Բ-1",IF(AH316=0,6.94,IF(AH316=1,7.17,IF(AH316=2,7.41,IF(AH316=3,7.66,IF(OR(AH316=5,AH316=4),7.92,IF(OR(AH316=6,AH316=7),8.18,IF(OR(AH316=8,AH316=9),8.46,IF(OR(AH316=10,AH316=11,AH316=12),8.74,IF(OR(AH316=13,AH316=14,AH316=15),9.03,IF(OR(AH316=16,AH316=17,AH316=18),9.33,9.65)))))))))),IF(AI316="Բ-2", IF(AH316=0,5.71,IF(AH316=1,5.89,IF(AH316=2,6.09,IF(AH316=3,6.29,IF(OR(AH316=5,AH316=4),6.5,IF(OR(AH316=6,AH316=7),6.72,IF(OR(AH316=8,AH316=9),6.94,IF(OR(AH316=10,AH316=11,AH316=12),7.17,IF(OR(AH316=13,AH316=14,AH316=15),7.41,IF(OR(AH316=16,AH316=17,AH316=18),7.65,7.91)))))))))), IF(AI316="Գ-1", IF(AH316=0,4.7,IF(AH316=1,4.86,IF(AH316=2,5.01,IF(AH316=3,5.18,IF(OR(AH316=5,AH316=4),5.35,IF(OR(AH316=6,AH316=7),5.52,IF(OR(AH316=8,AH316=9),5.71,IF(OR(AH316=10,AH316=11,AH316=12),5.89,IF(OR(AH316=13,AH316=14,AH316=15),6.09,IF(OR(AH316=16,AH316=17,AH316=18),6.29,6.49)))))))))), IF(AI316="Գ-2", IF(AH316=0,3.88,IF(AH316=1,4.01,IF(AH316=2,4.14,IF(AH316=3,4.27,IF(OR(AH316=5,AH316=4),4.41,IF(OR(AH316=6,AH316=7),4.55,IF(OR(AH316=8,AH316=9),4.7,IF(OR(AH316=10,AH316=11,AH316=12),4.85,IF(OR(AH316=13,AH316=14,AH316=15),5.01,IF(OR(AH316=16,AH316=17,AH316=18),5.17,5.34)))))))))), IF(AI316="Գ-3", IF(AH316=0,3.21,IF(AH316=1,3.31,IF(AH316=2,3.42,IF(AH316=3,3.53,IF(OR(AH316=5,AH316=4),3.64,IF(OR(AH316=6,AH316=7),3.76,IF(OR(AH316=8,AH316=9),3.88,IF(OR(AH316=10,AH316=11,AH316=12),4.01,IF(OR(AH316=13,AH316=14,AH316=15),4.13,IF(OR(AH316=16,AH316=17,AH316=18),4.27,4.4)))))))))), IF(AI316="Ա-1", IF(AH316=0,2.66,IF(AH316=1,2.75,IF(AH316=2,2.83,IF(AH316=3,2.92,IF(OR(AH316=5,AH316=4),3.02,IF(OR(AH316=6,AH316=7),3.11,IF(OR(AH316=8,AH316=9),3.21,IF(OR(AH316=10,AH316=11,AH316=12),3.31,IF(OR(AH316=13,AH316=14,AH316=15),3.42,IF(OR(AH316=16,AH316=17,AH316=18),3.53,3.64)))))))))), IF(AI316="Ա-2", IF(AH316=0,2.28,IF(AH316=1,2.35,IF(AH316=2,2.43,IF(AH316=3,2.5,IF(OR(AH316=5,AH316=4),2.58,IF(OR(AH316=6,AH316=7),2.66,IF(OR(AH316=8,AH316=9),2.75,IF(OR(AH316=10,AH316=11,AH316=12),2.83,IF(OR(AH316=13,AH316=14,AH316=15),2.92,IF(OR(AH316=16,AH316=17,AH316=18),3.01,3.11)))))))))),IF(AI316="Ա-3", IF(AH316=0,1.96,IF(AH316=1,2.02,IF(AH316=2,2.08,IF(AH316=3,2.15,IF(OR(AH316=5,AH316=4),2.21,IF(OR(AH316=6,AH316=7),2.28,IF(OR(AH316=8,AH316=9),2.35,IF(OR(AH316=10,AH316=11,AH316=12),2.42,IF(OR(AH316=13,AH316=14,AH316=15),2.5,IF(OR(AH316=16,AH316=17,AH316=18),2.58,2.66)))))))))), IF(AI316="Կ-1", IF(AH316=0,1.68,IF(AH316=1,1.73,IF(AH316=2,1.79,IF(AH316=3,1.84,IF(OR(AH316=5,AH316=4),1.9,IF(OR(AH316=6,AH316=7),1.96,IF(OR(AH316=8,AH316=9),2.02,IF(OR(AH316=10,AH316=11,AH316=12),2.08,IF(OR(AH316=13,AH316=14,AH316=15),2.14,IF(OR(AH316=16,AH316=17,AH316=18),2.21,2.28)))))))))), IF(AI316="Կ-2", IF(AH316=0,1.45,IF(AH316=1,1.49,IF(AH316=2,1.54,IF(AH316=3,1.59,IF(OR(AH316=5,AH316=4),1.63,IF(OR(AH316=6,AH316=7),1.68,IF(OR(AH316=8,AH316=9),1.73,IF(OR(AH316=10,AH316=11,AH316=12),1.79,IF(OR(AH316=13,AH316=14,AH316=15),1.84,IF(OR(AH316=16,AH316=17,AH316=18),1.9,1.95)))))))))),IF(AI316="Կ-3", IF(AH316=0,1.25,IF(AH316=1,1.29,IF(AH316=2,1.33,IF(AH316=3,1.37,IF(OR(AH316=5,AH316=4),1.41,IF(OR(AH316=6,AH316=7),1.45,IF(OR(AH316=8,AH316=9),1.49,IF(OR(AH316=10,AH316=11,AH316=12),1.54,IF(OR(AH316=13,AH316=14,AH316=15),1.58,IF(OR(AH316=16,AH316=17,AH316=18),1.63,1.68)))))))))), "Error"))))))))))))</f>
        <v>2.02</v>
      </c>
      <c r="AK316" s="776">
        <v>83200</v>
      </c>
      <c r="AL316" s="776">
        <f t="shared" ref="AL316:AL323" si="311">+AK316*AJ316</f>
        <v>168064</v>
      </c>
      <c r="AM316" s="777">
        <f t="shared" ref="AM316:AM323" si="312">+AD316</f>
        <v>0</v>
      </c>
      <c r="AN316" s="776">
        <f t="shared" ref="AN316:AN323" si="313">+AM316+AL316</f>
        <v>168064</v>
      </c>
      <c r="AO316" s="776">
        <f t="shared" ref="AO316:AO323" si="314">+AN316*13</f>
        <v>2184832</v>
      </c>
    </row>
    <row r="317" spans="1:41" s="760" customFormat="1" ht="14.25">
      <c r="A317" s="853">
        <v>275</v>
      </c>
      <c r="B317" s="903" t="s">
        <v>78</v>
      </c>
      <c r="C317" s="904"/>
      <c r="D317" s="904"/>
      <c r="E317" s="903" t="s">
        <v>1238</v>
      </c>
      <c r="F317" s="853">
        <v>1</v>
      </c>
      <c r="G317" s="911">
        <v>6</v>
      </c>
      <c r="H317" s="915" t="s">
        <v>86</v>
      </c>
      <c r="I317" s="912">
        <f t="shared" si="290"/>
        <v>1.96</v>
      </c>
      <c r="J317" s="913">
        <v>83200</v>
      </c>
      <c r="K317" s="914">
        <f t="shared" si="291"/>
        <v>163072</v>
      </c>
      <c r="L317" s="915">
        <v>0</v>
      </c>
      <c r="M317" s="914">
        <f t="shared" si="292"/>
        <v>163072</v>
      </c>
      <c r="N317" s="914">
        <f t="shared" si="293"/>
        <v>2119936</v>
      </c>
      <c r="O317" s="580">
        <v>1</v>
      </c>
      <c r="P317" s="644">
        <f t="shared" si="294"/>
        <v>7</v>
      </c>
      <c r="Q317" s="645" t="str">
        <f t="shared" si="295"/>
        <v>Կ-1</v>
      </c>
      <c r="R317" s="643">
        <f t="shared" si="296"/>
        <v>1.96</v>
      </c>
      <c r="S317" s="776">
        <v>83200</v>
      </c>
      <c r="T317" s="776">
        <f t="shared" si="297"/>
        <v>163072</v>
      </c>
      <c r="U317" s="777">
        <f t="shared" si="298"/>
        <v>0</v>
      </c>
      <c r="V317" s="776">
        <f t="shared" si="299"/>
        <v>163072</v>
      </c>
      <c r="W317" s="776">
        <f t="shared" si="300"/>
        <v>2119936</v>
      </c>
      <c r="X317" s="580">
        <v>1</v>
      </c>
      <c r="Y317" s="644">
        <f t="shared" si="301"/>
        <v>8</v>
      </c>
      <c r="Z317" s="645" t="str">
        <f t="shared" si="302"/>
        <v>Կ-1</v>
      </c>
      <c r="AA317" s="643">
        <f t="shared" si="303"/>
        <v>2.02</v>
      </c>
      <c r="AB317" s="776">
        <v>83200</v>
      </c>
      <c r="AC317" s="776">
        <f t="shared" si="304"/>
        <v>168064</v>
      </c>
      <c r="AD317" s="777">
        <f t="shared" si="305"/>
        <v>0</v>
      </c>
      <c r="AE317" s="776">
        <f t="shared" si="306"/>
        <v>168064</v>
      </c>
      <c r="AF317" s="776">
        <f t="shared" si="307"/>
        <v>2184832</v>
      </c>
      <c r="AG317" s="580">
        <v>1</v>
      </c>
      <c r="AH317" s="644">
        <f t="shared" si="308"/>
        <v>9</v>
      </c>
      <c r="AI317" s="645" t="str">
        <f t="shared" si="309"/>
        <v>Կ-1</v>
      </c>
      <c r="AJ317" s="643">
        <f t="shared" si="310"/>
        <v>2.02</v>
      </c>
      <c r="AK317" s="776">
        <v>83200</v>
      </c>
      <c r="AL317" s="776">
        <f t="shared" si="311"/>
        <v>168064</v>
      </c>
      <c r="AM317" s="777">
        <f t="shared" si="312"/>
        <v>0</v>
      </c>
      <c r="AN317" s="776">
        <f t="shared" si="313"/>
        <v>168064</v>
      </c>
      <c r="AO317" s="776">
        <f t="shared" si="314"/>
        <v>2184832</v>
      </c>
    </row>
    <row r="318" spans="1:41" s="760" customFormat="1" ht="14.25">
      <c r="A318" s="853">
        <v>276</v>
      </c>
      <c r="B318" s="903" t="s">
        <v>78</v>
      </c>
      <c r="C318" s="904"/>
      <c r="D318" s="904"/>
      <c r="E318" s="903" t="s">
        <v>1238</v>
      </c>
      <c r="F318" s="853">
        <v>1</v>
      </c>
      <c r="G318" s="911">
        <v>6</v>
      </c>
      <c r="H318" s="915" t="s">
        <v>86</v>
      </c>
      <c r="I318" s="912">
        <f t="shared" si="290"/>
        <v>1.96</v>
      </c>
      <c r="J318" s="913">
        <v>83200</v>
      </c>
      <c r="K318" s="914">
        <f t="shared" si="291"/>
        <v>163072</v>
      </c>
      <c r="L318" s="915">
        <v>0</v>
      </c>
      <c r="M318" s="914">
        <f t="shared" si="292"/>
        <v>163072</v>
      </c>
      <c r="N318" s="914">
        <f t="shared" si="293"/>
        <v>2119936</v>
      </c>
      <c r="O318" s="580">
        <v>1</v>
      </c>
      <c r="P318" s="644">
        <f t="shared" si="294"/>
        <v>7</v>
      </c>
      <c r="Q318" s="645" t="str">
        <f t="shared" si="295"/>
        <v>Կ-1</v>
      </c>
      <c r="R318" s="643">
        <f t="shared" si="296"/>
        <v>1.96</v>
      </c>
      <c r="S318" s="776">
        <v>83200</v>
      </c>
      <c r="T318" s="776">
        <f t="shared" si="297"/>
        <v>163072</v>
      </c>
      <c r="U318" s="777">
        <f t="shared" si="298"/>
        <v>0</v>
      </c>
      <c r="V318" s="776">
        <f t="shared" si="299"/>
        <v>163072</v>
      </c>
      <c r="W318" s="776">
        <f t="shared" si="300"/>
        <v>2119936</v>
      </c>
      <c r="X318" s="580">
        <v>1</v>
      </c>
      <c r="Y318" s="644">
        <f t="shared" si="301"/>
        <v>8</v>
      </c>
      <c r="Z318" s="645" t="str">
        <f t="shared" si="302"/>
        <v>Կ-1</v>
      </c>
      <c r="AA318" s="643">
        <f t="shared" si="303"/>
        <v>2.02</v>
      </c>
      <c r="AB318" s="776">
        <v>83200</v>
      </c>
      <c r="AC318" s="776">
        <f t="shared" si="304"/>
        <v>168064</v>
      </c>
      <c r="AD318" s="777">
        <f t="shared" si="305"/>
        <v>0</v>
      </c>
      <c r="AE318" s="776">
        <f t="shared" si="306"/>
        <v>168064</v>
      </c>
      <c r="AF318" s="776">
        <f t="shared" si="307"/>
        <v>2184832</v>
      </c>
      <c r="AG318" s="580">
        <v>1</v>
      </c>
      <c r="AH318" s="644">
        <f t="shared" si="308"/>
        <v>9</v>
      </c>
      <c r="AI318" s="645" t="str">
        <f t="shared" si="309"/>
        <v>Կ-1</v>
      </c>
      <c r="AJ318" s="643">
        <f t="shared" si="310"/>
        <v>2.02</v>
      </c>
      <c r="AK318" s="776">
        <v>83200</v>
      </c>
      <c r="AL318" s="776">
        <f t="shared" si="311"/>
        <v>168064</v>
      </c>
      <c r="AM318" s="777">
        <f t="shared" si="312"/>
        <v>0</v>
      </c>
      <c r="AN318" s="776">
        <f t="shared" si="313"/>
        <v>168064</v>
      </c>
      <c r="AO318" s="776">
        <f t="shared" si="314"/>
        <v>2184832</v>
      </c>
    </row>
    <row r="319" spans="1:41" s="760" customFormat="1" ht="14.25">
      <c r="A319" s="853">
        <v>277</v>
      </c>
      <c r="B319" s="903" t="s">
        <v>78</v>
      </c>
      <c r="C319" s="904"/>
      <c r="D319" s="904"/>
      <c r="E319" s="903" t="s">
        <v>1238</v>
      </c>
      <c r="F319" s="853">
        <v>1</v>
      </c>
      <c r="G319" s="911">
        <v>6</v>
      </c>
      <c r="H319" s="915" t="s">
        <v>86</v>
      </c>
      <c r="I319" s="912">
        <f t="shared" si="290"/>
        <v>1.96</v>
      </c>
      <c r="J319" s="913">
        <v>83200</v>
      </c>
      <c r="K319" s="914">
        <f t="shared" si="291"/>
        <v>163072</v>
      </c>
      <c r="L319" s="915">
        <v>0</v>
      </c>
      <c r="M319" s="914">
        <f t="shared" si="292"/>
        <v>163072</v>
      </c>
      <c r="N319" s="914">
        <f t="shared" si="293"/>
        <v>2119936</v>
      </c>
      <c r="O319" s="580">
        <v>1</v>
      </c>
      <c r="P319" s="644">
        <f t="shared" si="294"/>
        <v>7</v>
      </c>
      <c r="Q319" s="645" t="str">
        <f t="shared" si="295"/>
        <v>Կ-1</v>
      </c>
      <c r="R319" s="643">
        <f t="shared" si="296"/>
        <v>1.96</v>
      </c>
      <c r="S319" s="776">
        <v>83200</v>
      </c>
      <c r="T319" s="776">
        <f t="shared" si="297"/>
        <v>163072</v>
      </c>
      <c r="U319" s="777">
        <f t="shared" si="298"/>
        <v>0</v>
      </c>
      <c r="V319" s="776">
        <f t="shared" si="299"/>
        <v>163072</v>
      </c>
      <c r="W319" s="776">
        <f t="shared" si="300"/>
        <v>2119936</v>
      </c>
      <c r="X319" s="580">
        <v>1</v>
      </c>
      <c r="Y319" s="644">
        <f t="shared" si="301"/>
        <v>8</v>
      </c>
      <c r="Z319" s="645" t="str">
        <f t="shared" si="302"/>
        <v>Կ-1</v>
      </c>
      <c r="AA319" s="643">
        <f t="shared" si="303"/>
        <v>2.02</v>
      </c>
      <c r="AB319" s="776">
        <v>83200</v>
      </c>
      <c r="AC319" s="776">
        <f t="shared" si="304"/>
        <v>168064</v>
      </c>
      <c r="AD319" s="777">
        <f t="shared" si="305"/>
        <v>0</v>
      </c>
      <c r="AE319" s="776">
        <f t="shared" si="306"/>
        <v>168064</v>
      </c>
      <c r="AF319" s="776">
        <f t="shared" si="307"/>
        <v>2184832</v>
      </c>
      <c r="AG319" s="580">
        <v>1</v>
      </c>
      <c r="AH319" s="644">
        <f t="shared" si="308"/>
        <v>9</v>
      </c>
      <c r="AI319" s="645" t="str">
        <f t="shared" si="309"/>
        <v>Կ-1</v>
      </c>
      <c r="AJ319" s="643">
        <f t="shared" si="310"/>
        <v>2.02</v>
      </c>
      <c r="AK319" s="776">
        <v>83200</v>
      </c>
      <c r="AL319" s="776">
        <f t="shared" si="311"/>
        <v>168064</v>
      </c>
      <c r="AM319" s="777">
        <f t="shared" si="312"/>
        <v>0</v>
      </c>
      <c r="AN319" s="776">
        <f t="shared" si="313"/>
        <v>168064</v>
      </c>
      <c r="AO319" s="776">
        <f t="shared" si="314"/>
        <v>2184832</v>
      </c>
    </row>
    <row r="320" spans="1:41" s="760" customFormat="1" ht="14.25">
      <c r="A320" s="853">
        <v>278</v>
      </c>
      <c r="B320" s="903" t="s">
        <v>78</v>
      </c>
      <c r="C320" s="904"/>
      <c r="D320" s="904"/>
      <c r="E320" s="903" t="s">
        <v>1238</v>
      </c>
      <c r="F320" s="853">
        <v>1</v>
      </c>
      <c r="G320" s="911">
        <v>6</v>
      </c>
      <c r="H320" s="915" t="s">
        <v>86</v>
      </c>
      <c r="I320" s="912">
        <f t="shared" si="290"/>
        <v>1.96</v>
      </c>
      <c r="J320" s="913">
        <v>83200</v>
      </c>
      <c r="K320" s="914">
        <f t="shared" si="291"/>
        <v>163072</v>
      </c>
      <c r="L320" s="915">
        <v>0</v>
      </c>
      <c r="M320" s="914">
        <f t="shared" si="292"/>
        <v>163072</v>
      </c>
      <c r="N320" s="914">
        <f t="shared" si="293"/>
        <v>2119936</v>
      </c>
      <c r="O320" s="580">
        <v>1</v>
      </c>
      <c r="P320" s="644">
        <f t="shared" si="294"/>
        <v>7</v>
      </c>
      <c r="Q320" s="645" t="str">
        <f t="shared" si="295"/>
        <v>Կ-1</v>
      </c>
      <c r="R320" s="643">
        <f t="shared" si="296"/>
        <v>1.96</v>
      </c>
      <c r="S320" s="776">
        <v>83200</v>
      </c>
      <c r="T320" s="776">
        <f t="shared" si="297"/>
        <v>163072</v>
      </c>
      <c r="U320" s="777">
        <f t="shared" si="298"/>
        <v>0</v>
      </c>
      <c r="V320" s="776">
        <f t="shared" si="299"/>
        <v>163072</v>
      </c>
      <c r="W320" s="776">
        <f t="shared" si="300"/>
        <v>2119936</v>
      </c>
      <c r="X320" s="580">
        <v>1</v>
      </c>
      <c r="Y320" s="644">
        <f t="shared" si="301"/>
        <v>8</v>
      </c>
      <c r="Z320" s="645" t="str">
        <f t="shared" si="302"/>
        <v>Կ-1</v>
      </c>
      <c r="AA320" s="643">
        <f t="shared" si="303"/>
        <v>2.02</v>
      </c>
      <c r="AB320" s="776">
        <v>83200</v>
      </c>
      <c r="AC320" s="776">
        <f t="shared" si="304"/>
        <v>168064</v>
      </c>
      <c r="AD320" s="777">
        <f t="shared" si="305"/>
        <v>0</v>
      </c>
      <c r="AE320" s="776">
        <f t="shared" si="306"/>
        <v>168064</v>
      </c>
      <c r="AF320" s="776">
        <f t="shared" si="307"/>
        <v>2184832</v>
      </c>
      <c r="AG320" s="580">
        <v>1</v>
      </c>
      <c r="AH320" s="644">
        <f t="shared" si="308"/>
        <v>9</v>
      </c>
      <c r="AI320" s="645" t="str">
        <f t="shared" si="309"/>
        <v>Կ-1</v>
      </c>
      <c r="AJ320" s="643">
        <f t="shared" si="310"/>
        <v>2.02</v>
      </c>
      <c r="AK320" s="776">
        <v>83200</v>
      </c>
      <c r="AL320" s="776">
        <f t="shared" si="311"/>
        <v>168064</v>
      </c>
      <c r="AM320" s="777">
        <f t="shared" si="312"/>
        <v>0</v>
      </c>
      <c r="AN320" s="776">
        <f t="shared" si="313"/>
        <v>168064</v>
      </c>
      <c r="AO320" s="776">
        <f t="shared" si="314"/>
        <v>2184832</v>
      </c>
    </row>
    <row r="321" spans="1:41" s="760" customFormat="1" ht="14.25">
      <c r="A321" s="853">
        <v>279</v>
      </c>
      <c r="B321" s="903" t="s">
        <v>78</v>
      </c>
      <c r="C321" s="904"/>
      <c r="D321" s="904"/>
      <c r="E321" s="903" t="s">
        <v>1238</v>
      </c>
      <c r="F321" s="853">
        <v>1</v>
      </c>
      <c r="G321" s="911">
        <v>6</v>
      </c>
      <c r="H321" s="915" t="s">
        <v>86</v>
      </c>
      <c r="I321" s="912">
        <f t="shared" si="290"/>
        <v>1.96</v>
      </c>
      <c r="J321" s="913">
        <v>83200</v>
      </c>
      <c r="K321" s="914">
        <f t="shared" si="291"/>
        <v>163072</v>
      </c>
      <c r="L321" s="915">
        <v>0</v>
      </c>
      <c r="M321" s="914">
        <f t="shared" si="292"/>
        <v>163072</v>
      </c>
      <c r="N321" s="914">
        <f t="shared" si="293"/>
        <v>2119936</v>
      </c>
      <c r="O321" s="580">
        <v>1</v>
      </c>
      <c r="P321" s="644">
        <f t="shared" si="294"/>
        <v>7</v>
      </c>
      <c r="Q321" s="645" t="str">
        <f t="shared" si="295"/>
        <v>Կ-1</v>
      </c>
      <c r="R321" s="643">
        <f t="shared" si="296"/>
        <v>1.96</v>
      </c>
      <c r="S321" s="776">
        <v>83200</v>
      </c>
      <c r="T321" s="776">
        <f t="shared" si="297"/>
        <v>163072</v>
      </c>
      <c r="U321" s="777">
        <f t="shared" si="298"/>
        <v>0</v>
      </c>
      <c r="V321" s="776">
        <f t="shared" si="299"/>
        <v>163072</v>
      </c>
      <c r="W321" s="776">
        <f t="shared" si="300"/>
        <v>2119936</v>
      </c>
      <c r="X321" s="580">
        <v>1</v>
      </c>
      <c r="Y321" s="644">
        <f t="shared" si="301"/>
        <v>8</v>
      </c>
      <c r="Z321" s="645" t="str">
        <f t="shared" si="302"/>
        <v>Կ-1</v>
      </c>
      <c r="AA321" s="643">
        <f t="shared" si="303"/>
        <v>2.02</v>
      </c>
      <c r="AB321" s="776">
        <v>83200</v>
      </c>
      <c r="AC321" s="776">
        <f t="shared" si="304"/>
        <v>168064</v>
      </c>
      <c r="AD321" s="777">
        <f t="shared" si="305"/>
        <v>0</v>
      </c>
      <c r="AE321" s="776">
        <f t="shared" si="306"/>
        <v>168064</v>
      </c>
      <c r="AF321" s="776">
        <f t="shared" si="307"/>
        <v>2184832</v>
      </c>
      <c r="AG321" s="580">
        <v>1</v>
      </c>
      <c r="AH321" s="644">
        <f t="shared" si="308"/>
        <v>9</v>
      </c>
      <c r="AI321" s="645" t="str">
        <f t="shared" si="309"/>
        <v>Կ-1</v>
      </c>
      <c r="AJ321" s="643">
        <f t="shared" si="310"/>
        <v>2.02</v>
      </c>
      <c r="AK321" s="776">
        <v>83200</v>
      </c>
      <c r="AL321" s="776">
        <f t="shared" si="311"/>
        <v>168064</v>
      </c>
      <c r="AM321" s="777">
        <f t="shared" si="312"/>
        <v>0</v>
      </c>
      <c r="AN321" s="776">
        <f t="shared" si="313"/>
        <v>168064</v>
      </c>
      <c r="AO321" s="776">
        <f t="shared" si="314"/>
        <v>2184832</v>
      </c>
    </row>
    <row r="322" spans="1:41" s="760" customFormat="1" ht="14.25">
      <c r="A322" s="853">
        <v>280</v>
      </c>
      <c r="B322" s="903" t="s">
        <v>78</v>
      </c>
      <c r="C322" s="904"/>
      <c r="D322" s="904"/>
      <c r="E322" s="903" t="s">
        <v>1238</v>
      </c>
      <c r="F322" s="853">
        <v>1</v>
      </c>
      <c r="G322" s="911">
        <v>6</v>
      </c>
      <c r="H322" s="915" t="s">
        <v>86</v>
      </c>
      <c r="I322" s="912">
        <f t="shared" si="290"/>
        <v>1.96</v>
      </c>
      <c r="J322" s="913">
        <v>83200</v>
      </c>
      <c r="K322" s="914">
        <f t="shared" si="291"/>
        <v>163072</v>
      </c>
      <c r="L322" s="915">
        <v>0</v>
      </c>
      <c r="M322" s="914">
        <f t="shared" si="292"/>
        <v>163072</v>
      </c>
      <c r="N322" s="914">
        <f t="shared" si="293"/>
        <v>2119936</v>
      </c>
      <c r="O322" s="580">
        <v>1</v>
      </c>
      <c r="P322" s="644">
        <f t="shared" si="294"/>
        <v>7</v>
      </c>
      <c r="Q322" s="645" t="str">
        <f t="shared" si="295"/>
        <v>Կ-1</v>
      </c>
      <c r="R322" s="643">
        <f t="shared" si="296"/>
        <v>1.96</v>
      </c>
      <c r="S322" s="776">
        <v>83200</v>
      </c>
      <c r="T322" s="776">
        <f t="shared" si="297"/>
        <v>163072</v>
      </c>
      <c r="U322" s="777">
        <f t="shared" si="298"/>
        <v>0</v>
      </c>
      <c r="V322" s="776">
        <f t="shared" si="299"/>
        <v>163072</v>
      </c>
      <c r="W322" s="776">
        <f t="shared" si="300"/>
        <v>2119936</v>
      </c>
      <c r="X322" s="580">
        <v>1</v>
      </c>
      <c r="Y322" s="644">
        <f t="shared" si="301"/>
        <v>8</v>
      </c>
      <c r="Z322" s="645" t="str">
        <f t="shared" si="302"/>
        <v>Կ-1</v>
      </c>
      <c r="AA322" s="643">
        <f t="shared" si="303"/>
        <v>2.02</v>
      </c>
      <c r="AB322" s="776">
        <v>83200</v>
      </c>
      <c r="AC322" s="776">
        <f t="shared" si="304"/>
        <v>168064</v>
      </c>
      <c r="AD322" s="777">
        <f t="shared" si="305"/>
        <v>0</v>
      </c>
      <c r="AE322" s="776">
        <f t="shared" si="306"/>
        <v>168064</v>
      </c>
      <c r="AF322" s="776">
        <f t="shared" si="307"/>
        <v>2184832</v>
      </c>
      <c r="AG322" s="580">
        <v>1</v>
      </c>
      <c r="AH322" s="644">
        <f t="shared" si="308"/>
        <v>9</v>
      </c>
      <c r="AI322" s="645" t="str">
        <f t="shared" si="309"/>
        <v>Կ-1</v>
      </c>
      <c r="AJ322" s="643">
        <f t="shared" si="310"/>
        <v>2.02</v>
      </c>
      <c r="AK322" s="776">
        <v>83200</v>
      </c>
      <c r="AL322" s="776">
        <f t="shared" si="311"/>
        <v>168064</v>
      </c>
      <c r="AM322" s="777">
        <f t="shared" si="312"/>
        <v>0</v>
      </c>
      <c r="AN322" s="776">
        <f t="shared" si="313"/>
        <v>168064</v>
      </c>
      <c r="AO322" s="776">
        <f t="shared" si="314"/>
        <v>2184832</v>
      </c>
    </row>
    <row r="323" spans="1:41" s="760" customFormat="1" ht="14.25">
      <c r="A323" s="853">
        <v>281</v>
      </c>
      <c r="B323" s="903" t="s">
        <v>78</v>
      </c>
      <c r="C323" s="904"/>
      <c r="D323" s="904"/>
      <c r="E323" s="903" t="s">
        <v>1238</v>
      </c>
      <c r="F323" s="853">
        <v>1</v>
      </c>
      <c r="G323" s="911">
        <v>6</v>
      </c>
      <c r="H323" s="915" t="s">
        <v>86</v>
      </c>
      <c r="I323" s="912">
        <f t="shared" si="290"/>
        <v>1.96</v>
      </c>
      <c r="J323" s="913">
        <v>83200</v>
      </c>
      <c r="K323" s="914">
        <f t="shared" si="291"/>
        <v>163072</v>
      </c>
      <c r="L323" s="915">
        <v>0</v>
      </c>
      <c r="M323" s="914">
        <f t="shared" si="292"/>
        <v>163072</v>
      </c>
      <c r="N323" s="914">
        <f t="shared" si="293"/>
        <v>2119936</v>
      </c>
      <c r="O323" s="580">
        <v>1</v>
      </c>
      <c r="P323" s="644">
        <f t="shared" si="294"/>
        <v>7</v>
      </c>
      <c r="Q323" s="645" t="str">
        <f t="shared" si="295"/>
        <v>Կ-1</v>
      </c>
      <c r="R323" s="643">
        <f t="shared" si="296"/>
        <v>1.96</v>
      </c>
      <c r="S323" s="776">
        <v>83200</v>
      </c>
      <c r="T323" s="776">
        <f t="shared" si="297"/>
        <v>163072</v>
      </c>
      <c r="U323" s="777">
        <f t="shared" si="298"/>
        <v>0</v>
      </c>
      <c r="V323" s="776">
        <f t="shared" si="299"/>
        <v>163072</v>
      </c>
      <c r="W323" s="776">
        <f t="shared" si="300"/>
        <v>2119936</v>
      </c>
      <c r="X323" s="580">
        <v>1</v>
      </c>
      <c r="Y323" s="644">
        <f t="shared" si="301"/>
        <v>8</v>
      </c>
      <c r="Z323" s="645" t="str">
        <f t="shared" si="302"/>
        <v>Կ-1</v>
      </c>
      <c r="AA323" s="643">
        <f t="shared" si="303"/>
        <v>2.02</v>
      </c>
      <c r="AB323" s="776">
        <v>83200</v>
      </c>
      <c r="AC323" s="776">
        <f t="shared" si="304"/>
        <v>168064</v>
      </c>
      <c r="AD323" s="777">
        <f t="shared" si="305"/>
        <v>0</v>
      </c>
      <c r="AE323" s="776">
        <f t="shared" si="306"/>
        <v>168064</v>
      </c>
      <c r="AF323" s="776">
        <f t="shared" si="307"/>
        <v>2184832</v>
      </c>
      <c r="AG323" s="580">
        <v>1</v>
      </c>
      <c r="AH323" s="644">
        <f t="shared" si="308"/>
        <v>9</v>
      </c>
      <c r="AI323" s="645" t="str">
        <f t="shared" si="309"/>
        <v>Կ-1</v>
      </c>
      <c r="AJ323" s="643">
        <f t="shared" si="310"/>
        <v>2.02</v>
      </c>
      <c r="AK323" s="776">
        <v>83200</v>
      </c>
      <c r="AL323" s="776">
        <f t="shared" si="311"/>
        <v>168064</v>
      </c>
      <c r="AM323" s="777">
        <f t="shared" si="312"/>
        <v>0</v>
      </c>
      <c r="AN323" s="776">
        <f t="shared" si="313"/>
        <v>168064</v>
      </c>
      <c r="AO323" s="776">
        <f t="shared" si="314"/>
        <v>2184832</v>
      </c>
    </row>
    <row r="324" spans="1:41" s="760" customFormat="1" ht="71.25">
      <c r="A324" s="853">
        <v>282</v>
      </c>
      <c r="B324" s="903" t="s">
        <v>1641</v>
      </c>
      <c r="C324" s="904" t="s">
        <v>1961</v>
      </c>
      <c r="D324" s="904" t="s">
        <v>2301</v>
      </c>
      <c r="E324" s="917" t="s">
        <v>3312</v>
      </c>
      <c r="F324" s="853">
        <v>1</v>
      </c>
      <c r="G324" s="916">
        <v>5</v>
      </c>
      <c r="H324" s="915" t="s">
        <v>83</v>
      </c>
      <c r="I324" s="912">
        <f t="shared" si="147"/>
        <v>4.41</v>
      </c>
      <c r="J324" s="913">
        <v>83200</v>
      </c>
      <c r="K324" s="914">
        <f t="shared" si="162"/>
        <v>366912</v>
      </c>
      <c r="L324" s="915">
        <v>0</v>
      </c>
      <c r="M324" s="914">
        <f t="shared" ref="M324:M333" si="315">+L324+K324</f>
        <v>366912</v>
      </c>
      <c r="N324" s="914">
        <f t="shared" ref="N324:N333" si="316">+M324*13</f>
        <v>4769856</v>
      </c>
      <c r="O324" s="580">
        <v>1</v>
      </c>
      <c r="P324" s="644">
        <f t="shared" ref="P324:P332" si="317">+G324+1</f>
        <v>6</v>
      </c>
      <c r="Q324" s="645" t="str">
        <f t="shared" si="230"/>
        <v>Գ-2</v>
      </c>
      <c r="R324" s="643">
        <f t="shared" si="231"/>
        <v>4.55</v>
      </c>
      <c r="S324" s="776">
        <v>83200</v>
      </c>
      <c r="T324" s="776">
        <f t="shared" si="232"/>
        <v>378560</v>
      </c>
      <c r="U324" s="777">
        <f t="shared" si="233"/>
        <v>0</v>
      </c>
      <c r="V324" s="776">
        <f t="shared" ref="V324:V333" si="318">+U324+T324</f>
        <v>378560</v>
      </c>
      <c r="W324" s="776">
        <f t="shared" ref="W324:W333" si="319">+V324*13</f>
        <v>4921280</v>
      </c>
      <c r="X324" s="580">
        <v>1</v>
      </c>
      <c r="Y324" s="644">
        <f t="shared" si="234"/>
        <v>7</v>
      </c>
      <c r="Z324" s="645" t="str">
        <f t="shared" si="235"/>
        <v>Գ-2</v>
      </c>
      <c r="AA324" s="643">
        <f t="shared" si="236"/>
        <v>4.55</v>
      </c>
      <c r="AB324" s="776">
        <v>83200</v>
      </c>
      <c r="AC324" s="776">
        <f t="shared" si="237"/>
        <v>378560</v>
      </c>
      <c r="AD324" s="777">
        <f t="shared" si="238"/>
        <v>0</v>
      </c>
      <c r="AE324" s="776">
        <f t="shared" si="260"/>
        <v>378560</v>
      </c>
      <c r="AF324" s="776">
        <f t="shared" ref="AF324:AF333" si="320">+AE324*13</f>
        <v>4921280</v>
      </c>
      <c r="AG324" s="580">
        <v>1</v>
      </c>
      <c r="AH324" s="644">
        <f t="shared" si="239"/>
        <v>8</v>
      </c>
      <c r="AI324" s="645" t="str">
        <f t="shared" si="240"/>
        <v>Գ-2</v>
      </c>
      <c r="AJ324" s="643">
        <f t="shared" si="241"/>
        <v>4.7</v>
      </c>
      <c r="AK324" s="776">
        <v>83200</v>
      </c>
      <c r="AL324" s="776">
        <f t="shared" si="242"/>
        <v>391040</v>
      </c>
      <c r="AM324" s="777">
        <f t="shared" si="243"/>
        <v>0</v>
      </c>
      <c r="AN324" s="776">
        <f t="shared" ref="AN324:AN333" si="321">+AM324+AL324</f>
        <v>391040</v>
      </c>
      <c r="AO324" s="776">
        <f t="shared" ref="AO324:AO333" si="322">+AN324*13</f>
        <v>5083520</v>
      </c>
    </row>
    <row r="325" spans="1:41" s="760" customFormat="1" ht="14.25">
      <c r="A325" s="853">
        <v>283</v>
      </c>
      <c r="B325" s="903" t="s">
        <v>1250</v>
      </c>
      <c r="C325" s="904" t="s">
        <v>1961</v>
      </c>
      <c r="D325" s="904" t="s">
        <v>2361</v>
      </c>
      <c r="E325" s="903" t="s">
        <v>1242</v>
      </c>
      <c r="F325" s="853">
        <v>1</v>
      </c>
      <c r="G325" s="916">
        <v>4</v>
      </c>
      <c r="H325" s="915" t="s">
        <v>84</v>
      </c>
      <c r="I325" s="912">
        <f t="shared" si="147"/>
        <v>3.02</v>
      </c>
      <c r="J325" s="913">
        <v>83200</v>
      </c>
      <c r="K325" s="914">
        <f t="shared" si="162"/>
        <v>251264</v>
      </c>
      <c r="L325" s="915">
        <v>0</v>
      </c>
      <c r="M325" s="914">
        <f t="shared" si="315"/>
        <v>251264</v>
      </c>
      <c r="N325" s="914">
        <f t="shared" si="316"/>
        <v>3266432</v>
      </c>
      <c r="O325" s="580">
        <v>1</v>
      </c>
      <c r="P325" s="644">
        <f t="shared" si="317"/>
        <v>5</v>
      </c>
      <c r="Q325" s="645" t="str">
        <f t="shared" si="230"/>
        <v>Ա-1</v>
      </c>
      <c r="R325" s="643">
        <f t="shared" si="231"/>
        <v>3.02</v>
      </c>
      <c r="S325" s="776">
        <v>83200</v>
      </c>
      <c r="T325" s="776">
        <f t="shared" si="232"/>
        <v>251264</v>
      </c>
      <c r="U325" s="777">
        <f t="shared" si="233"/>
        <v>0</v>
      </c>
      <c r="V325" s="776">
        <f t="shared" si="318"/>
        <v>251264</v>
      </c>
      <c r="W325" s="776">
        <f t="shared" si="319"/>
        <v>3266432</v>
      </c>
      <c r="X325" s="580">
        <v>1</v>
      </c>
      <c r="Y325" s="644">
        <f t="shared" si="234"/>
        <v>6</v>
      </c>
      <c r="Z325" s="645" t="str">
        <f t="shared" si="235"/>
        <v>Ա-1</v>
      </c>
      <c r="AA325" s="643">
        <f t="shared" si="236"/>
        <v>3.11</v>
      </c>
      <c r="AB325" s="776">
        <v>83200</v>
      </c>
      <c r="AC325" s="776">
        <f t="shared" si="237"/>
        <v>258752</v>
      </c>
      <c r="AD325" s="777">
        <f t="shared" si="238"/>
        <v>0</v>
      </c>
      <c r="AE325" s="776">
        <f t="shared" si="260"/>
        <v>258752</v>
      </c>
      <c r="AF325" s="776">
        <f t="shared" si="320"/>
        <v>3363776</v>
      </c>
      <c r="AG325" s="580">
        <v>1</v>
      </c>
      <c r="AH325" s="644">
        <f t="shared" si="239"/>
        <v>7</v>
      </c>
      <c r="AI325" s="645" t="str">
        <f t="shared" si="240"/>
        <v>Ա-1</v>
      </c>
      <c r="AJ325" s="643">
        <f t="shared" si="241"/>
        <v>3.11</v>
      </c>
      <c r="AK325" s="776">
        <v>83200</v>
      </c>
      <c r="AL325" s="776">
        <f t="shared" si="242"/>
        <v>258752</v>
      </c>
      <c r="AM325" s="777">
        <f t="shared" si="243"/>
        <v>0</v>
      </c>
      <c r="AN325" s="776">
        <f t="shared" si="321"/>
        <v>258752</v>
      </c>
      <c r="AO325" s="776">
        <f t="shared" si="322"/>
        <v>3363776</v>
      </c>
    </row>
    <row r="326" spans="1:41" s="760" customFormat="1" ht="14.25">
      <c r="A326" s="853">
        <v>284</v>
      </c>
      <c r="B326" s="903" t="s">
        <v>689</v>
      </c>
      <c r="C326" s="904" t="s">
        <v>1961</v>
      </c>
      <c r="D326" s="904" t="s">
        <v>2282</v>
      </c>
      <c r="E326" s="903" t="s">
        <v>1237</v>
      </c>
      <c r="F326" s="853">
        <v>1</v>
      </c>
      <c r="G326" s="916">
        <v>5</v>
      </c>
      <c r="H326" s="915" t="s">
        <v>419</v>
      </c>
      <c r="I326" s="912">
        <f>IF(F326&lt;1,0,IF(H326="Բ-1",IF(G326=0,6.94,IF(G326=1,7.17,IF(G326=2,7.41,IF(G326=3,7.66,IF(OR(G326=5,G326=4),7.92,IF(OR(G326=6,G326=7),8.18,IF(OR(G326=8,G326=9),8.46,IF(OR(G326=10,G326=11,G326=12),8.74,IF(OR(G326=13,G326=14,G326=15),9.03,IF(OR(G326=16,G326=17,G326=18),9.33,9.65)))))))))),IF(H326="Բ-2", IF(G326=0,5.71,IF(G326=1,5.89,IF(G326=2,6.09,IF(G326=3,6.29,IF(OR(G326=5,G326=4),6.5,IF(OR(G326=6,G326=7),6.72,IF(OR(G326=8,G326=9),6.94,IF(OR(G326=10,G326=11,G326=12),7.17,IF(OR(G326=13,G326=14,G326=15),7.41,IF(OR(G326=16,G326=17,G326=18),7.65,7.91)))))))))), IF(H326="Գ-1", IF(G326=0,4.7,IF(G326=1,4.86,IF(G326=2,5.01,IF(G326=3,5.18,IF(OR(G326=5,G326=4),5.35,IF(OR(G326=6,G326=7),5.52,IF(OR(G326=8,G326=9),5.71,IF(OR(G326=10,G326=11,G326=12),5.89,IF(OR(G326=13,G326=14,G326=15),6.09,IF(OR(G326=16,G326=17,G326=18),6.29,6.49)))))))))), IF(H326="Գ-2", IF(G326=0,3.88,IF(G326=1,4.01,IF(G326=2,4.14,IF(G326=3,4.27,IF(OR(G326=5,G326=4),4.41,IF(OR(G326=6,G326=7),4.55,IF(OR(G326=8,G326=9),4.7,IF(OR(G326=10,G326=11,G326=12),4.85,IF(OR(G326=13,G326=14,G326=15),5.01,IF(OR(G326=16,G326=17,G326=18),5.17,5.34)))))))))), IF(H326="Գ-3", IF(G326=0,3.21,IF(G326=1,3.31,IF(G326=2,3.42,IF(G326=3,3.53,IF(OR(G326=5,G326=4),3.64,IF(OR(G326=6,G326=7),3.76,IF(OR(G326=8,G326=9),3.88,IF(OR(G326=10,G326=11,G326=12),4.01,IF(OR(G326=13,G326=14,G326=15),4.13,IF(OR(G326=16,G326=17,G326=18),4.27,4.4)))))))))), IF(H326="Ա-1", IF(G326=0,2.66,IF(G326=1,2.75,IF(G326=2,2.83,IF(G326=3,2.92,IF(OR(G326=5,G326=4),3.02,IF(OR(G326=6,G326=7),3.11,IF(OR(G326=8,G326=9),3.21,IF(OR(G326=10,G326=11,G326=12),3.31,IF(OR(G326=13,G326=14,G326=15),3.42,IF(OR(G326=16,G326=17,G326=18),3.53,3.64)))))))))), IF(H326="Ա-2", IF(G326=0,2.28,IF(G326=1,2.35,IF(G326=2,2.43,IF(G326=3,2.5,IF(OR(G326=5,G326=4),2.58,IF(OR(G326=6,G326=7),2.66,IF(OR(G326=8,G326=9),2.75,IF(OR(G326=10,G326=11,G326=12),2.83,IF(OR(G326=13,G326=14,G326=15),2.92,IF(OR(G326=16,G326=17,G326=18),3.01,3.11)))))))))),IF(H326="Ա-3", IF(G326=0,1.96,IF(G326=1,2.02,IF(G326=2,2.08,IF(G326=3,2.15,IF(OR(G326=5,G326=4),2.21,IF(OR(G326=6,G326=7),2.28,IF(OR(G326=8,G326=9),2.35,IF(OR(G326=10,G326=11,G326=12),2.42,IF(OR(G326=13,G326=14,G326=15),2.5,IF(OR(G326=16,G326=17,G326=18),2.58,2.66)))))))))), IF(H326="Կ-1", IF(G326=0,1.68,IF(G326=1,1.73,IF(G326=2,1.79,IF(G326=3,1.84,IF(OR(G326=5,G326=4),1.9,IF(OR(G326=6,G326=7),1.96,IF(OR(G326=8,G326=9),2.02,IF(OR(G326=10,G326=11,G326=12),2.08,IF(OR(G326=13,G326=14,G326=15),2.14,IF(OR(G326=16,G326=17,G326=18),2.21,2.28)))))))))), IF(H326="Կ-2", IF(G326=0,1.45,IF(G326=1,1.49,IF(G326=2,1.54,IF(G326=3,1.59,IF(OR(G326=5,G326=4),1.63,IF(OR(G326=6,G326=7),1.68,IF(OR(G326=8,G326=9),1.73,IF(OR(G326=10,G326=11,G326=12),1.79,IF(OR(G326=13,G326=14,G326=15),1.84,IF(OR(G326=16,G326=17,G326=18),1.9,1.95)))))))))),IF(H326="Կ-3", IF(G326=0,1.25,IF(G326=1,1.29,IF(G326=2,1.33,IF(G326=3,1.37,IF(OR(G326=5,G326=4),1.41,IF(OR(G326=6,G326=7),1.45,IF(OR(G326=8,G326=9),1.49,IF(OR(G326=10,G326=11,G326=12),1.54,IF(OR(G326=13,G326=14,G326=15),1.58,IF(OR(G326=16,G326=17,G326=18),1.63,1.68)))))))))), "Error"))))))))))))</f>
        <v>2.21</v>
      </c>
      <c r="J326" s="913">
        <v>83200</v>
      </c>
      <c r="K326" s="914">
        <f t="shared" si="162"/>
        <v>183872</v>
      </c>
      <c r="L326" s="915">
        <v>0</v>
      </c>
      <c r="M326" s="914">
        <f t="shared" si="315"/>
        <v>183872</v>
      </c>
      <c r="N326" s="914">
        <f t="shared" si="316"/>
        <v>2390336</v>
      </c>
      <c r="O326" s="580">
        <v>1</v>
      </c>
      <c r="P326" s="644">
        <f t="shared" si="317"/>
        <v>6</v>
      </c>
      <c r="Q326" s="645" t="str">
        <f t="shared" si="230"/>
        <v>Ա-3</v>
      </c>
      <c r="R326" s="643">
        <f t="shared" si="231"/>
        <v>2.2799999999999998</v>
      </c>
      <c r="S326" s="776">
        <v>83200</v>
      </c>
      <c r="T326" s="776">
        <f t="shared" si="232"/>
        <v>189695.99999999997</v>
      </c>
      <c r="U326" s="777">
        <f t="shared" si="233"/>
        <v>0</v>
      </c>
      <c r="V326" s="776">
        <f t="shared" si="318"/>
        <v>189695.99999999997</v>
      </c>
      <c r="W326" s="776">
        <f t="shared" si="319"/>
        <v>2466047.9999999995</v>
      </c>
      <c r="X326" s="580">
        <v>1</v>
      </c>
      <c r="Y326" s="644">
        <f t="shared" si="234"/>
        <v>7</v>
      </c>
      <c r="Z326" s="645" t="str">
        <f t="shared" si="235"/>
        <v>Ա-3</v>
      </c>
      <c r="AA326" s="643">
        <f t="shared" si="236"/>
        <v>2.2799999999999998</v>
      </c>
      <c r="AB326" s="776">
        <v>83200</v>
      </c>
      <c r="AC326" s="776">
        <f t="shared" si="237"/>
        <v>189695.99999999997</v>
      </c>
      <c r="AD326" s="777">
        <f t="shared" si="238"/>
        <v>0</v>
      </c>
      <c r="AE326" s="776">
        <f t="shared" si="260"/>
        <v>189695.99999999997</v>
      </c>
      <c r="AF326" s="776">
        <f t="shared" si="320"/>
        <v>2466047.9999999995</v>
      </c>
      <c r="AG326" s="580">
        <v>1</v>
      </c>
      <c r="AH326" s="644">
        <f t="shared" si="239"/>
        <v>8</v>
      </c>
      <c r="AI326" s="645" t="str">
        <f t="shared" si="240"/>
        <v>Ա-3</v>
      </c>
      <c r="AJ326" s="643">
        <f t="shared" si="241"/>
        <v>2.35</v>
      </c>
      <c r="AK326" s="776">
        <v>83200</v>
      </c>
      <c r="AL326" s="776">
        <f t="shared" si="242"/>
        <v>195520</v>
      </c>
      <c r="AM326" s="777">
        <f t="shared" si="243"/>
        <v>0</v>
      </c>
      <c r="AN326" s="776">
        <f t="shared" si="321"/>
        <v>195520</v>
      </c>
      <c r="AO326" s="776">
        <f t="shared" si="322"/>
        <v>2541760</v>
      </c>
    </row>
    <row r="327" spans="1:41" s="760" customFormat="1" ht="14.25">
      <c r="A327" s="853">
        <v>285</v>
      </c>
      <c r="B327" s="903" t="s">
        <v>1648</v>
      </c>
      <c r="C327" s="904" t="s">
        <v>1961</v>
      </c>
      <c r="D327" s="904" t="s">
        <v>2301</v>
      </c>
      <c r="E327" s="903" t="s">
        <v>1237</v>
      </c>
      <c r="F327" s="853">
        <v>1</v>
      </c>
      <c r="G327" s="916">
        <v>8</v>
      </c>
      <c r="H327" s="915" t="s">
        <v>419</v>
      </c>
      <c r="I327" s="912">
        <f t="shared" si="147"/>
        <v>2.35</v>
      </c>
      <c r="J327" s="913">
        <v>83200</v>
      </c>
      <c r="K327" s="914">
        <f t="shared" si="162"/>
        <v>195520</v>
      </c>
      <c r="L327" s="915">
        <v>0</v>
      </c>
      <c r="M327" s="914">
        <f t="shared" si="315"/>
        <v>195520</v>
      </c>
      <c r="N327" s="914">
        <f t="shared" si="316"/>
        <v>2541760</v>
      </c>
      <c r="O327" s="580">
        <v>1</v>
      </c>
      <c r="P327" s="644">
        <f t="shared" si="317"/>
        <v>9</v>
      </c>
      <c r="Q327" s="645" t="str">
        <f t="shared" si="230"/>
        <v>Ա-3</v>
      </c>
      <c r="R327" s="643">
        <f t="shared" si="231"/>
        <v>2.35</v>
      </c>
      <c r="S327" s="776">
        <v>83200</v>
      </c>
      <c r="T327" s="776">
        <f t="shared" si="232"/>
        <v>195520</v>
      </c>
      <c r="U327" s="777">
        <f t="shared" si="233"/>
        <v>0</v>
      </c>
      <c r="V327" s="776">
        <f t="shared" si="318"/>
        <v>195520</v>
      </c>
      <c r="W327" s="776">
        <f t="shared" si="319"/>
        <v>2541760</v>
      </c>
      <c r="X327" s="580">
        <v>1</v>
      </c>
      <c r="Y327" s="644">
        <f t="shared" si="234"/>
        <v>10</v>
      </c>
      <c r="Z327" s="645" t="str">
        <f t="shared" si="235"/>
        <v>Ա-3</v>
      </c>
      <c r="AA327" s="643">
        <f t="shared" si="236"/>
        <v>2.42</v>
      </c>
      <c r="AB327" s="776">
        <v>83200</v>
      </c>
      <c r="AC327" s="776">
        <f t="shared" si="237"/>
        <v>201344</v>
      </c>
      <c r="AD327" s="777">
        <f t="shared" si="238"/>
        <v>0</v>
      </c>
      <c r="AE327" s="776">
        <f t="shared" si="260"/>
        <v>201344</v>
      </c>
      <c r="AF327" s="776">
        <f t="shared" si="320"/>
        <v>2617472</v>
      </c>
      <c r="AG327" s="580">
        <v>1</v>
      </c>
      <c r="AH327" s="644">
        <f t="shared" si="239"/>
        <v>11</v>
      </c>
      <c r="AI327" s="645" t="str">
        <f t="shared" si="240"/>
        <v>Ա-3</v>
      </c>
      <c r="AJ327" s="643">
        <f t="shared" si="241"/>
        <v>2.42</v>
      </c>
      <c r="AK327" s="776">
        <v>83200</v>
      </c>
      <c r="AL327" s="776">
        <f t="shared" si="242"/>
        <v>201344</v>
      </c>
      <c r="AM327" s="777">
        <f t="shared" si="243"/>
        <v>0</v>
      </c>
      <c r="AN327" s="776">
        <f t="shared" si="321"/>
        <v>201344</v>
      </c>
      <c r="AO327" s="776">
        <f t="shared" si="322"/>
        <v>2617472</v>
      </c>
    </row>
    <row r="328" spans="1:41" s="760" customFormat="1" ht="14.25">
      <c r="A328" s="853">
        <v>286</v>
      </c>
      <c r="B328" s="903" t="s">
        <v>2339</v>
      </c>
      <c r="C328" s="904" t="s">
        <v>1961</v>
      </c>
      <c r="D328" s="904" t="s">
        <v>2363</v>
      </c>
      <c r="E328" s="903" t="s">
        <v>1237</v>
      </c>
      <c r="F328" s="853">
        <v>1</v>
      </c>
      <c r="G328" s="916">
        <v>3</v>
      </c>
      <c r="H328" s="915" t="s">
        <v>419</v>
      </c>
      <c r="I328" s="912">
        <f t="shared" si="147"/>
        <v>2.15</v>
      </c>
      <c r="J328" s="913">
        <v>83200</v>
      </c>
      <c r="K328" s="914">
        <f t="shared" si="162"/>
        <v>178880</v>
      </c>
      <c r="L328" s="915">
        <v>0</v>
      </c>
      <c r="M328" s="914">
        <f t="shared" si="315"/>
        <v>178880</v>
      </c>
      <c r="N328" s="914">
        <f t="shared" si="316"/>
        <v>2325440</v>
      </c>
      <c r="O328" s="580">
        <v>1</v>
      </c>
      <c r="P328" s="644">
        <f t="shared" si="317"/>
        <v>4</v>
      </c>
      <c r="Q328" s="645" t="str">
        <f t="shared" si="230"/>
        <v>Ա-3</v>
      </c>
      <c r="R328" s="643">
        <f t="shared" si="231"/>
        <v>2.21</v>
      </c>
      <c r="S328" s="776">
        <v>83200</v>
      </c>
      <c r="T328" s="776">
        <f t="shared" si="232"/>
        <v>183872</v>
      </c>
      <c r="U328" s="777">
        <f t="shared" si="233"/>
        <v>0</v>
      </c>
      <c r="V328" s="776">
        <f t="shared" si="318"/>
        <v>183872</v>
      </c>
      <c r="W328" s="776">
        <f t="shared" si="319"/>
        <v>2390336</v>
      </c>
      <c r="X328" s="580">
        <v>1</v>
      </c>
      <c r="Y328" s="644">
        <f t="shared" si="234"/>
        <v>5</v>
      </c>
      <c r="Z328" s="645" t="str">
        <f t="shared" si="235"/>
        <v>Ա-3</v>
      </c>
      <c r="AA328" s="643">
        <f t="shared" si="236"/>
        <v>2.21</v>
      </c>
      <c r="AB328" s="776">
        <v>83200</v>
      </c>
      <c r="AC328" s="776">
        <f t="shared" si="237"/>
        <v>183872</v>
      </c>
      <c r="AD328" s="777">
        <f t="shared" si="238"/>
        <v>0</v>
      </c>
      <c r="AE328" s="776">
        <f t="shared" si="260"/>
        <v>183872</v>
      </c>
      <c r="AF328" s="776">
        <f t="shared" si="320"/>
        <v>2390336</v>
      </c>
      <c r="AG328" s="580">
        <v>1</v>
      </c>
      <c r="AH328" s="644">
        <f t="shared" si="239"/>
        <v>6</v>
      </c>
      <c r="AI328" s="645" t="str">
        <f t="shared" si="240"/>
        <v>Ա-3</v>
      </c>
      <c r="AJ328" s="643">
        <f t="shared" si="241"/>
        <v>2.2799999999999998</v>
      </c>
      <c r="AK328" s="776">
        <v>83200</v>
      </c>
      <c r="AL328" s="776">
        <f t="shared" si="242"/>
        <v>189695.99999999997</v>
      </c>
      <c r="AM328" s="777">
        <f t="shared" si="243"/>
        <v>0</v>
      </c>
      <c r="AN328" s="776">
        <f t="shared" si="321"/>
        <v>189695.99999999997</v>
      </c>
      <c r="AO328" s="776">
        <f t="shared" si="322"/>
        <v>2466047.9999999995</v>
      </c>
    </row>
    <row r="329" spans="1:41" s="760" customFormat="1" ht="14.25">
      <c r="A329" s="853">
        <v>287</v>
      </c>
      <c r="B329" s="903" t="s">
        <v>3318</v>
      </c>
      <c r="C329" s="904" t="s">
        <v>1961</v>
      </c>
      <c r="D329" s="904" t="s">
        <v>2305</v>
      </c>
      <c r="E329" s="903" t="s">
        <v>1237</v>
      </c>
      <c r="F329" s="853">
        <v>1</v>
      </c>
      <c r="G329" s="916">
        <v>1</v>
      </c>
      <c r="H329" s="915" t="s">
        <v>419</v>
      </c>
      <c r="I329" s="912">
        <f t="shared" si="147"/>
        <v>2.02</v>
      </c>
      <c r="J329" s="913">
        <v>83200</v>
      </c>
      <c r="K329" s="914">
        <f t="shared" si="162"/>
        <v>168064</v>
      </c>
      <c r="L329" s="915">
        <v>0</v>
      </c>
      <c r="M329" s="914">
        <f t="shared" si="315"/>
        <v>168064</v>
      </c>
      <c r="N329" s="914">
        <f t="shared" si="316"/>
        <v>2184832</v>
      </c>
      <c r="O329" s="580">
        <v>1</v>
      </c>
      <c r="P329" s="644">
        <f t="shared" si="317"/>
        <v>2</v>
      </c>
      <c r="Q329" s="645" t="str">
        <f t="shared" si="230"/>
        <v>Ա-3</v>
      </c>
      <c r="R329" s="643">
        <f t="shared" si="231"/>
        <v>2.08</v>
      </c>
      <c r="S329" s="776">
        <v>83200</v>
      </c>
      <c r="T329" s="776">
        <f t="shared" si="232"/>
        <v>173056</v>
      </c>
      <c r="U329" s="777">
        <f t="shared" si="233"/>
        <v>0</v>
      </c>
      <c r="V329" s="776">
        <f t="shared" si="318"/>
        <v>173056</v>
      </c>
      <c r="W329" s="776">
        <f t="shared" si="319"/>
        <v>2249728</v>
      </c>
      <c r="X329" s="580">
        <v>1</v>
      </c>
      <c r="Y329" s="644">
        <f t="shared" si="234"/>
        <v>3</v>
      </c>
      <c r="Z329" s="645" t="str">
        <f t="shared" si="235"/>
        <v>Ա-3</v>
      </c>
      <c r="AA329" s="643">
        <f t="shared" si="236"/>
        <v>2.15</v>
      </c>
      <c r="AB329" s="776">
        <v>83200</v>
      </c>
      <c r="AC329" s="776">
        <f t="shared" si="237"/>
        <v>178880</v>
      </c>
      <c r="AD329" s="777">
        <f t="shared" si="238"/>
        <v>0</v>
      </c>
      <c r="AE329" s="776">
        <f t="shared" si="260"/>
        <v>178880</v>
      </c>
      <c r="AF329" s="776">
        <f t="shared" si="320"/>
        <v>2325440</v>
      </c>
      <c r="AG329" s="580">
        <v>1</v>
      </c>
      <c r="AH329" s="644">
        <f t="shared" si="239"/>
        <v>4</v>
      </c>
      <c r="AI329" s="645" t="str">
        <f t="shared" si="240"/>
        <v>Ա-3</v>
      </c>
      <c r="AJ329" s="643">
        <f t="shared" si="241"/>
        <v>2.21</v>
      </c>
      <c r="AK329" s="776">
        <v>83200</v>
      </c>
      <c r="AL329" s="776">
        <f t="shared" si="242"/>
        <v>183872</v>
      </c>
      <c r="AM329" s="777">
        <f t="shared" si="243"/>
        <v>0</v>
      </c>
      <c r="AN329" s="776">
        <f t="shared" si="321"/>
        <v>183872</v>
      </c>
      <c r="AO329" s="776">
        <f t="shared" si="322"/>
        <v>2390336</v>
      </c>
    </row>
    <row r="330" spans="1:41" s="760" customFormat="1" ht="14.25">
      <c r="A330" s="853">
        <v>288</v>
      </c>
      <c r="B330" s="903" t="s">
        <v>78</v>
      </c>
      <c r="C330" s="904"/>
      <c r="D330" s="904"/>
      <c r="E330" s="903" t="s">
        <v>1237</v>
      </c>
      <c r="F330" s="853">
        <v>1</v>
      </c>
      <c r="G330" s="916">
        <v>6</v>
      </c>
      <c r="H330" s="915" t="s">
        <v>419</v>
      </c>
      <c r="I330" s="912">
        <f>IF(F330&lt;1,0,IF(H330="Բ-1",IF(G330=0,6.94,IF(G330=1,7.17,IF(G330=2,7.41,IF(G330=3,7.66,IF(OR(G330=5,G330=4),7.92,IF(OR(G330=6,G330=7),8.18,IF(OR(G330=8,G330=9),8.46,IF(OR(G330=10,G330=11,G330=12),8.74,IF(OR(G330=13,G330=14,G330=15),9.03,IF(OR(G330=16,G330=17,G330=18),9.33,9.65)))))))))),IF(H330="Բ-2", IF(G330=0,5.71,IF(G330=1,5.89,IF(G330=2,6.09,IF(G330=3,6.29,IF(OR(G330=5,G330=4),6.5,IF(OR(G330=6,G330=7),6.72,IF(OR(G330=8,G330=9),6.94,IF(OR(G330=10,G330=11,G330=12),7.17,IF(OR(G330=13,G330=14,G330=15),7.41,IF(OR(G330=16,G330=17,G330=18),7.65,7.91)))))))))), IF(H330="Գ-1", IF(G330=0,4.7,IF(G330=1,4.86,IF(G330=2,5.01,IF(G330=3,5.18,IF(OR(G330=5,G330=4),5.35,IF(OR(G330=6,G330=7),5.52,IF(OR(G330=8,G330=9),5.71,IF(OR(G330=10,G330=11,G330=12),5.89,IF(OR(G330=13,G330=14,G330=15),6.09,IF(OR(G330=16,G330=17,G330=18),6.29,6.49)))))))))), IF(H330="Գ-2", IF(G330=0,3.88,IF(G330=1,4.01,IF(G330=2,4.14,IF(G330=3,4.27,IF(OR(G330=5,G330=4),4.41,IF(OR(G330=6,G330=7),4.55,IF(OR(G330=8,G330=9),4.7,IF(OR(G330=10,G330=11,G330=12),4.85,IF(OR(G330=13,G330=14,G330=15),5.01,IF(OR(G330=16,G330=17,G330=18),5.17,5.34)))))))))), IF(H330="Գ-3", IF(G330=0,3.21,IF(G330=1,3.31,IF(G330=2,3.42,IF(G330=3,3.53,IF(OR(G330=5,G330=4),3.64,IF(OR(G330=6,G330=7),3.76,IF(OR(G330=8,G330=9),3.88,IF(OR(G330=10,G330=11,G330=12),4.01,IF(OR(G330=13,G330=14,G330=15),4.13,IF(OR(G330=16,G330=17,G330=18),4.27,4.4)))))))))), IF(H330="Ա-1", IF(G330=0,2.66,IF(G330=1,2.75,IF(G330=2,2.83,IF(G330=3,2.92,IF(OR(G330=5,G330=4),3.02,IF(OR(G330=6,G330=7),3.11,IF(OR(G330=8,G330=9),3.21,IF(OR(G330=10,G330=11,G330=12),3.31,IF(OR(G330=13,G330=14,G330=15),3.42,IF(OR(G330=16,G330=17,G330=18),3.53,3.64)))))))))), IF(H330="Ա-2", IF(G330=0,2.28,IF(G330=1,2.35,IF(G330=2,2.43,IF(G330=3,2.5,IF(OR(G330=5,G330=4),2.58,IF(OR(G330=6,G330=7),2.66,IF(OR(G330=8,G330=9),2.75,IF(OR(G330=10,G330=11,G330=12),2.83,IF(OR(G330=13,G330=14,G330=15),2.92,IF(OR(G330=16,G330=17,G330=18),3.01,3.11)))))))))),IF(H330="Ա-3", IF(G330=0,1.96,IF(G330=1,2.02,IF(G330=2,2.08,IF(G330=3,2.15,IF(OR(G330=5,G330=4),2.21,IF(OR(G330=6,G330=7),2.28,IF(OR(G330=8,G330=9),2.35,IF(OR(G330=10,G330=11,G330=12),2.42,IF(OR(G330=13,G330=14,G330=15),2.5,IF(OR(G330=16,G330=17,G330=18),2.58,2.66)))))))))), IF(H330="Կ-1", IF(G330=0,1.68,IF(G330=1,1.73,IF(G330=2,1.79,IF(G330=3,1.84,IF(OR(G330=5,G330=4),1.9,IF(OR(G330=6,G330=7),1.96,IF(OR(G330=8,G330=9),2.02,IF(OR(G330=10,G330=11,G330=12),2.08,IF(OR(G330=13,G330=14,G330=15),2.14,IF(OR(G330=16,G330=17,G330=18),2.21,2.28)))))))))), IF(H330="Կ-2", IF(G330=0,1.45,IF(G330=1,1.49,IF(G330=2,1.54,IF(G330=3,1.59,IF(OR(G330=5,G330=4),1.63,IF(OR(G330=6,G330=7),1.68,IF(OR(G330=8,G330=9),1.73,IF(OR(G330=10,G330=11,G330=12),1.79,IF(OR(G330=13,G330=14,G330=15),1.84,IF(OR(G330=16,G330=17,G330=18),1.9,1.95)))))))))),IF(H330="Կ-3", IF(G330=0,1.25,IF(G330=1,1.29,IF(G330=2,1.33,IF(G330=3,1.37,IF(OR(G330=5,G330=4),1.41,IF(OR(G330=6,G330=7),1.45,IF(OR(G330=8,G330=9),1.49,IF(OR(G330=10,G330=11,G330=12),1.54,IF(OR(G330=13,G330=14,G330=15),1.58,IF(OR(G330=16,G330=17,G330=18),1.63,1.68)))))))))), "Error"))))))))))))</f>
        <v>2.2799999999999998</v>
      </c>
      <c r="J330" s="913">
        <v>83200</v>
      </c>
      <c r="K330" s="914">
        <f>+J330*I330</f>
        <v>189695.99999999997</v>
      </c>
      <c r="L330" s="915">
        <v>0</v>
      </c>
      <c r="M330" s="914">
        <f t="shared" si="315"/>
        <v>189695.99999999997</v>
      </c>
      <c r="N330" s="914">
        <f t="shared" si="316"/>
        <v>2466047.9999999995</v>
      </c>
      <c r="O330" s="580">
        <v>1</v>
      </c>
      <c r="P330" s="644">
        <f t="shared" si="317"/>
        <v>7</v>
      </c>
      <c r="Q330" s="645" t="str">
        <f>+H330</f>
        <v>Ա-3</v>
      </c>
      <c r="R330" s="643">
        <f>IF(O330&lt;1,0,IF(Q330="Բ-1",IF(P330=0,6.94,IF(P330=1,7.17,IF(P330=2,7.41,IF(P330=3,7.66,IF(OR(P330=5,P330=4),7.92,IF(OR(P330=6,P330=7),8.18,IF(OR(P330=8,P330=9),8.46,IF(OR(P330=10,P330=11,P330=12),8.74,IF(OR(P330=13,P330=14,P330=15),9.03,IF(OR(P330=16,P330=17,P330=18),9.33,9.65)))))))))),IF(Q330="Բ-2", IF(P330=0,5.71,IF(P330=1,5.89,IF(P330=2,6.09,IF(P330=3,6.29,IF(OR(P330=5,P330=4),6.5,IF(OR(P330=6,P330=7),6.72,IF(OR(P330=8,P330=9),6.94,IF(OR(P330=10,P330=11,P330=12),7.17,IF(OR(P330=13,P330=14,P330=15),7.41,IF(OR(P330=16,P330=17,P330=18),7.65,7.91)))))))))), IF(Q330="Գ-1", IF(P330=0,4.7,IF(P330=1,4.86,IF(P330=2,5.01,IF(P330=3,5.18,IF(OR(P330=5,P330=4),5.35,IF(OR(P330=6,P330=7),5.52,IF(OR(P330=8,P330=9),5.71,IF(OR(P330=10,P330=11,P330=12),5.89,IF(OR(P330=13,P330=14,P330=15),6.09,IF(OR(P330=16,P330=17,P330=18),6.29,6.49)))))))))), IF(Q330="Գ-2", IF(P330=0,3.88,IF(P330=1,4.01,IF(P330=2,4.14,IF(P330=3,4.27,IF(OR(P330=5,P330=4),4.41,IF(OR(P330=6,P330=7),4.55,IF(OR(P330=8,P330=9),4.7,IF(OR(P330=10,P330=11,P330=12),4.85,IF(OR(P330=13,P330=14,P330=15),5.01,IF(OR(P330=16,P330=17,P330=18),5.17,5.34)))))))))), IF(Q330="Գ-3", IF(P330=0,3.21,IF(P330=1,3.31,IF(P330=2,3.42,IF(P330=3,3.53,IF(OR(P330=5,P330=4),3.64,IF(OR(P330=6,P330=7),3.76,IF(OR(P330=8,P330=9),3.88,IF(OR(P330=10,P330=11,P330=12),4.01,IF(OR(P330=13,P330=14,P330=15),4.13,IF(OR(P330=16,P330=17,P330=18),4.27,4.4)))))))))), IF(Q330="Ա-1", IF(P330=0,2.66,IF(P330=1,2.75,IF(P330=2,2.83,IF(P330=3,2.92,IF(OR(P330=5,P330=4),3.02,IF(OR(P330=6,P330=7),3.11,IF(OR(P330=8,P330=9),3.21,IF(OR(P330=10,P330=11,P330=12),3.31,IF(OR(P330=13,P330=14,P330=15),3.42,IF(OR(P330=16,P330=17,P330=18),3.53,3.64)))))))))), IF(Q330="Ա-2", IF(P330=0,2.28,IF(P330=1,2.35,IF(P330=2,2.43,IF(P330=3,2.5,IF(OR(P330=5,P330=4),2.58,IF(OR(P330=6,P330=7),2.66,IF(OR(P330=8,P330=9),2.75,IF(OR(P330=10,P330=11,P330=12),2.83,IF(OR(P330=13,P330=14,P330=15),2.92,IF(OR(P330=16,P330=17,P330=18),3.01,3.11)))))))))),IF(Q330="Ա-3", IF(P330=0,1.96,IF(P330=1,2.02,IF(P330=2,2.08,IF(P330=3,2.15,IF(OR(P330=5,P330=4),2.21,IF(OR(P330=6,P330=7),2.28,IF(OR(P330=8,P330=9),2.35,IF(OR(P330=10,P330=11,P330=12),2.42,IF(OR(P330=13,P330=14,P330=15),2.5,IF(OR(P330=16,P330=17,P330=18),2.58,2.66)))))))))), IF(Q330="Կ-1", IF(P330=0,1.68,IF(P330=1,1.73,IF(P330=2,1.79,IF(P330=3,1.84,IF(OR(P330=5,P330=4),1.9,IF(OR(P330=6,P330=7),1.96,IF(OR(P330=8,P330=9),2.02,IF(OR(P330=10,P330=11,P330=12),2.08,IF(OR(P330=13,P330=14,P330=15),2.14,IF(OR(P330=16,P330=17,P330=18),2.21,2.28)))))))))), IF(Q330="Կ-2", IF(P330=0,1.45,IF(P330=1,1.49,IF(P330=2,1.54,IF(P330=3,1.59,IF(OR(P330=5,P330=4),1.63,IF(OR(P330=6,P330=7),1.68,IF(OR(P330=8,P330=9),1.73,IF(OR(P330=10,P330=11,P330=12),1.79,IF(OR(P330=13,P330=14,P330=15),1.84,IF(OR(P330=16,P330=17,P330=18),1.9,1.95)))))))))),IF(Q330="Կ-3", IF(P330=0,1.25,IF(P330=1,1.29,IF(P330=2,1.33,IF(P330=3,1.37,IF(OR(P330=5,P330=4),1.41,IF(OR(P330=6,P330=7),1.45,IF(OR(P330=8,P330=9),1.49,IF(OR(P330=10,P330=11,P330=12),1.54,IF(OR(P330=13,P330=14,P330=15),1.58,IF(OR(P330=16,P330=17,P330=18),1.63,1.68)))))))))), "Error"))))))))))))</f>
        <v>2.2799999999999998</v>
      </c>
      <c r="S330" s="776">
        <v>83200</v>
      </c>
      <c r="T330" s="776">
        <f>+S330*R330</f>
        <v>189695.99999999997</v>
      </c>
      <c r="U330" s="777">
        <f>+L330</f>
        <v>0</v>
      </c>
      <c r="V330" s="776">
        <f t="shared" si="318"/>
        <v>189695.99999999997</v>
      </c>
      <c r="W330" s="776">
        <f t="shared" si="319"/>
        <v>2466047.9999999995</v>
      </c>
      <c r="X330" s="580">
        <v>1</v>
      </c>
      <c r="Y330" s="644">
        <f>+P330+1</f>
        <v>8</v>
      </c>
      <c r="Z330" s="645" t="str">
        <f>+Q330</f>
        <v>Ա-3</v>
      </c>
      <c r="AA330" s="643">
        <f>IF(X330&lt;1,0,IF(Z330="Բ-1",IF(Y330=0,6.94,IF(Y330=1,7.17,IF(Y330=2,7.41,IF(Y330=3,7.66,IF(OR(Y330=5,Y330=4),7.92,IF(OR(Y330=6,Y330=7),8.18,IF(OR(Y330=8,Y330=9),8.46,IF(OR(Y330=10,Y330=11,Y330=12),8.74,IF(OR(Y330=13,Y330=14,Y330=15),9.03,IF(OR(Y330=16,Y330=17,Y330=18),9.33,9.65)))))))))),IF(Z330="Բ-2", IF(Y330=0,5.71,IF(Y330=1,5.89,IF(Y330=2,6.09,IF(Y330=3,6.29,IF(OR(Y330=5,Y330=4),6.5,IF(OR(Y330=6,Y330=7),6.72,IF(OR(Y330=8,Y330=9),6.94,IF(OR(Y330=10,Y330=11,Y330=12),7.17,IF(OR(Y330=13,Y330=14,Y330=15),7.41,IF(OR(Y330=16,Y330=17,Y330=18),7.65,7.91)))))))))), IF(Z330="Գ-1", IF(Y330=0,4.7,IF(Y330=1,4.86,IF(Y330=2,5.01,IF(Y330=3,5.18,IF(OR(Y330=5,Y330=4),5.35,IF(OR(Y330=6,Y330=7),5.52,IF(OR(Y330=8,Y330=9),5.71,IF(OR(Y330=10,Y330=11,Y330=12),5.89,IF(OR(Y330=13,Y330=14,Y330=15),6.09,IF(OR(Y330=16,Y330=17,Y330=18),6.29,6.49)))))))))), IF(Z330="Գ-2", IF(Y330=0,3.88,IF(Y330=1,4.01,IF(Y330=2,4.14,IF(Y330=3,4.27,IF(OR(Y330=5,Y330=4),4.41,IF(OR(Y330=6,Y330=7),4.55,IF(OR(Y330=8,Y330=9),4.7,IF(OR(Y330=10,Y330=11,Y330=12),4.85,IF(OR(Y330=13,Y330=14,Y330=15),5.01,IF(OR(Y330=16,Y330=17,Y330=18),5.17,5.34)))))))))), IF(Z330="Գ-3", IF(Y330=0,3.21,IF(Y330=1,3.31,IF(Y330=2,3.42,IF(Y330=3,3.53,IF(OR(Y330=5,Y330=4),3.64,IF(OR(Y330=6,Y330=7),3.76,IF(OR(Y330=8,Y330=9),3.88,IF(OR(Y330=10,Y330=11,Y330=12),4.01,IF(OR(Y330=13,Y330=14,Y330=15),4.13,IF(OR(Y330=16,Y330=17,Y330=18),4.27,4.4)))))))))), IF(Z330="Ա-1", IF(Y330=0,2.66,IF(Y330=1,2.75,IF(Y330=2,2.83,IF(Y330=3,2.92,IF(OR(Y330=5,Y330=4),3.02,IF(OR(Y330=6,Y330=7),3.11,IF(OR(Y330=8,Y330=9),3.21,IF(OR(Y330=10,Y330=11,Y330=12),3.31,IF(OR(Y330=13,Y330=14,Y330=15),3.42,IF(OR(Y330=16,Y330=17,Y330=18),3.53,3.64)))))))))), IF(Z330="Ա-2", IF(Y330=0,2.28,IF(Y330=1,2.35,IF(Y330=2,2.43,IF(Y330=3,2.5,IF(OR(Y330=5,Y330=4),2.58,IF(OR(Y330=6,Y330=7),2.66,IF(OR(Y330=8,Y330=9),2.75,IF(OR(Y330=10,Y330=11,Y330=12),2.83,IF(OR(Y330=13,Y330=14,Y330=15),2.92,IF(OR(Y330=16,Y330=17,Y330=18),3.01,3.11)))))))))),IF(Z330="Ա-3", IF(Y330=0,1.96,IF(Y330=1,2.02,IF(Y330=2,2.08,IF(Y330=3,2.15,IF(OR(Y330=5,Y330=4),2.21,IF(OR(Y330=6,Y330=7),2.28,IF(OR(Y330=8,Y330=9),2.35,IF(OR(Y330=10,Y330=11,Y330=12),2.42,IF(OR(Y330=13,Y330=14,Y330=15),2.5,IF(OR(Y330=16,Y330=17,Y330=18),2.58,2.66)))))))))), IF(Z330="Կ-1", IF(Y330=0,1.68,IF(Y330=1,1.73,IF(Y330=2,1.79,IF(Y330=3,1.84,IF(OR(Y330=5,Y330=4),1.9,IF(OR(Y330=6,Y330=7),1.96,IF(OR(Y330=8,Y330=9),2.02,IF(OR(Y330=10,Y330=11,Y330=12),2.08,IF(OR(Y330=13,Y330=14,Y330=15),2.14,IF(OR(Y330=16,Y330=17,Y330=18),2.21,2.28)))))))))), IF(Z330="Կ-2", IF(Y330=0,1.45,IF(Y330=1,1.49,IF(Y330=2,1.54,IF(Y330=3,1.59,IF(OR(Y330=5,Y330=4),1.63,IF(OR(Y330=6,Y330=7),1.68,IF(OR(Y330=8,Y330=9),1.73,IF(OR(Y330=10,Y330=11,Y330=12),1.79,IF(OR(Y330=13,Y330=14,Y330=15),1.84,IF(OR(Y330=16,Y330=17,Y330=18),1.9,1.95)))))))))),IF(Z330="Կ-3", IF(Y330=0,1.25,IF(Y330=1,1.29,IF(Y330=2,1.33,IF(Y330=3,1.37,IF(OR(Y330=5,Y330=4),1.41,IF(OR(Y330=6,Y330=7),1.45,IF(OR(Y330=8,Y330=9),1.49,IF(OR(Y330=10,Y330=11,Y330=12),1.54,IF(OR(Y330=13,Y330=14,Y330=15),1.58,IF(OR(Y330=16,Y330=17,Y330=18),1.63,1.68)))))))))), "Error"))))))))))))</f>
        <v>2.35</v>
      </c>
      <c r="AB330" s="776">
        <v>83200</v>
      </c>
      <c r="AC330" s="776">
        <f>+AB330*AA330</f>
        <v>195520</v>
      </c>
      <c r="AD330" s="777">
        <f>+U330</f>
        <v>0</v>
      </c>
      <c r="AE330" s="776">
        <f>+AD330+AC330</f>
        <v>195520</v>
      </c>
      <c r="AF330" s="776">
        <f t="shared" si="320"/>
        <v>2541760</v>
      </c>
      <c r="AG330" s="580">
        <v>1</v>
      </c>
      <c r="AH330" s="644">
        <f>+Y330+1</f>
        <v>9</v>
      </c>
      <c r="AI330" s="645" t="str">
        <f>+Z330</f>
        <v>Ա-3</v>
      </c>
      <c r="AJ330" s="643">
        <f>IF(AG330&lt;1,0,IF(AI330="Բ-1",IF(AH330=0,6.94,IF(AH330=1,7.17,IF(AH330=2,7.41,IF(AH330=3,7.66,IF(OR(AH330=5,AH330=4),7.92,IF(OR(AH330=6,AH330=7),8.18,IF(OR(AH330=8,AH330=9),8.46,IF(OR(AH330=10,AH330=11,AH330=12),8.74,IF(OR(AH330=13,AH330=14,AH330=15),9.03,IF(OR(AH330=16,AH330=17,AH330=18),9.33,9.65)))))))))),IF(AI330="Բ-2", IF(AH330=0,5.71,IF(AH330=1,5.89,IF(AH330=2,6.09,IF(AH330=3,6.29,IF(OR(AH330=5,AH330=4),6.5,IF(OR(AH330=6,AH330=7),6.72,IF(OR(AH330=8,AH330=9),6.94,IF(OR(AH330=10,AH330=11,AH330=12),7.17,IF(OR(AH330=13,AH330=14,AH330=15),7.41,IF(OR(AH330=16,AH330=17,AH330=18),7.65,7.91)))))))))), IF(AI330="Գ-1", IF(AH330=0,4.7,IF(AH330=1,4.86,IF(AH330=2,5.01,IF(AH330=3,5.18,IF(OR(AH330=5,AH330=4),5.35,IF(OR(AH330=6,AH330=7),5.52,IF(OR(AH330=8,AH330=9),5.71,IF(OR(AH330=10,AH330=11,AH330=12),5.89,IF(OR(AH330=13,AH330=14,AH330=15),6.09,IF(OR(AH330=16,AH330=17,AH330=18),6.29,6.49)))))))))), IF(AI330="Գ-2", IF(AH330=0,3.88,IF(AH330=1,4.01,IF(AH330=2,4.14,IF(AH330=3,4.27,IF(OR(AH330=5,AH330=4),4.41,IF(OR(AH330=6,AH330=7),4.55,IF(OR(AH330=8,AH330=9),4.7,IF(OR(AH330=10,AH330=11,AH330=12),4.85,IF(OR(AH330=13,AH330=14,AH330=15),5.01,IF(OR(AH330=16,AH330=17,AH330=18),5.17,5.34)))))))))), IF(AI330="Գ-3", IF(AH330=0,3.21,IF(AH330=1,3.31,IF(AH330=2,3.42,IF(AH330=3,3.53,IF(OR(AH330=5,AH330=4),3.64,IF(OR(AH330=6,AH330=7),3.76,IF(OR(AH330=8,AH330=9),3.88,IF(OR(AH330=10,AH330=11,AH330=12),4.01,IF(OR(AH330=13,AH330=14,AH330=15),4.13,IF(OR(AH330=16,AH330=17,AH330=18),4.27,4.4)))))))))), IF(AI330="Ա-1", IF(AH330=0,2.66,IF(AH330=1,2.75,IF(AH330=2,2.83,IF(AH330=3,2.92,IF(OR(AH330=5,AH330=4),3.02,IF(OR(AH330=6,AH330=7),3.11,IF(OR(AH330=8,AH330=9),3.21,IF(OR(AH330=10,AH330=11,AH330=12),3.31,IF(OR(AH330=13,AH330=14,AH330=15),3.42,IF(OR(AH330=16,AH330=17,AH330=18),3.53,3.64)))))))))), IF(AI330="Ա-2", IF(AH330=0,2.28,IF(AH330=1,2.35,IF(AH330=2,2.43,IF(AH330=3,2.5,IF(OR(AH330=5,AH330=4),2.58,IF(OR(AH330=6,AH330=7),2.66,IF(OR(AH330=8,AH330=9),2.75,IF(OR(AH330=10,AH330=11,AH330=12),2.83,IF(OR(AH330=13,AH330=14,AH330=15),2.92,IF(OR(AH330=16,AH330=17,AH330=18),3.01,3.11)))))))))),IF(AI330="Ա-3", IF(AH330=0,1.96,IF(AH330=1,2.02,IF(AH330=2,2.08,IF(AH330=3,2.15,IF(OR(AH330=5,AH330=4),2.21,IF(OR(AH330=6,AH330=7),2.28,IF(OR(AH330=8,AH330=9),2.35,IF(OR(AH330=10,AH330=11,AH330=12),2.42,IF(OR(AH330=13,AH330=14,AH330=15),2.5,IF(OR(AH330=16,AH330=17,AH330=18),2.58,2.66)))))))))), IF(AI330="Կ-1", IF(AH330=0,1.68,IF(AH330=1,1.73,IF(AH330=2,1.79,IF(AH330=3,1.84,IF(OR(AH330=5,AH330=4),1.9,IF(OR(AH330=6,AH330=7),1.96,IF(OR(AH330=8,AH330=9),2.02,IF(OR(AH330=10,AH330=11,AH330=12),2.08,IF(OR(AH330=13,AH330=14,AH330=15),2.14,IF(OR(AH330=16,AH330=17,AH330=18),2.21,2.28)))))))))), IF(AI330="Կ-2", IF(AH330=0,1.45,IF(AH330=1,1.49,IF(AH330=2,1.54,IF(AH330=3,1.59,IF(OR(AH330=5,AH330=4),1.63,IF(OR(AH330=6,AH330=7),1.68,IF(OR(AH330=8,AH330=9),1.73,IF(OR(AH330=10,AH330=11,AH330=12),1.79,IF(OR(AH330=13,AH330=14,AH330=15),1.84,IF(OR(AH330=16,AH330=17,AH330=18),1.9,1.95)))))))))),IF(AI330="Կ-3", IF(AH330=0,1.25,IF(AH330=1,1.29,IF(AH330=2,1.33,IF(AH330=3,1.37,IF(OR(AH330=5,AH330=4),1.41,IF(OR(AH330=6,AH330=7),1.45,IF(OR(AH330=8,AH330=9),1.49,IF(OR(AH330=10,AH330=11,AH330=12),1.54,IF(OR(AH330=13,AH330=14,AH330=15),1.58,IF(OR(AH330=16,AH330=17,AH330=18),1.63,1.68)))))))))), "Error"))))))))))))</f>
        <v>2.35</v>
      </c>
      <c r="AK330" s="776">
        <v>83200</v>
      </c>
      <c r="AL330" s="776">
        <f>+AK330*AJ330</f>
        <v>195520</v>
      </c>
      <c r="AM330" s="777">
        <f>+AD330</f>
        <v>0</v>
      </c>
      <c r="AN330" s="776">
        <f t="shared" si="321"/>
        <v>195520</v>
      </c>
      <c r="AO330" s="776">
        <f t="shared" si="322"/>
        <v>2541760</v>
      </c>
    </row>
    <row r="331" spans="1:41" s="760" customFormat="1" ht="14.25">
      <c r="A331" s="853">
        <v>289</v>
      </c>
      <c r="B331" s="903" t="s">
        <v>1734</v>
      </c>
      <c r="C331" s="904" t="s">
        <v>1961</v>
      </c>
      <c r="D331" s="904" t="s">
        <v>2276</v>
      </c>
      <c r="E331" s="903" t="s">
        <v>1238</v>
      </c>
      <c r="F331" s="853">
        <v>1</v>
      </c>
      <c r="G331" s="916">
        <v>8</v>
      </c>
      <c r="H331" s="915" t="s">
        <v>86</v>
      </c>
      <c r="I331" s="912">
        <f t="shared" si="147"/>
        <v>2.02</v>
      </c>
      <c r="J331" s="913">
        <v>83200</v>
      </c>
      <c r="K331" s="914">
        <f t="shared" si="162"/>
        <v>168064</v>
      </c>
      <c r="L331" s="915">
        <v>0</v>
      </c>
      <c r="M331" s="914">
        <f t="shared" si="315"/>
        <v>168064</v>
      </c>
      <c r="N331" s="914">
        <f t="shared" si="316"/>
        <v>2184832</v>
      </c>
      <c r="O331" s="580">
        <v>1</v>
      </c>
      <c r="P331" s="644">
        <f t="shared" si="317"/>
        <v>9</v>
      </c>
      <c r="Q331" s="645" t="str">
        <f t="shared" si="230"/>
        <v>Կ-1</v>
      </c>
      <c r="R331" s="643">
        <f t="shared" si="231"/>
        <v>2.02</v>
      </c>
      <c r="S331" s="776">
        <v>83200</v>
      </c>
      <c r="T331" s="776">
        <f t="shared" si="232"/>
        <v>168064</v>
      </c>
      <c r="U331" s="777">
        <f t="shared" si="233"/>
        <v>0</v>
      </c>
      <c r="V331" s="776">
        <f t="shared" si="318"/>
        <v>168064</v>
      </c>
      <c r="W331" s="776">
        <f t="shared" si="319"/>
        <v>2184832</v>
      </c>
      <c r="X331" s="580">
        <v>1</v>
      </c>
      <c r="Y331" s="644">
        <f t="shared" si="234"/>
        <v>10</v>
      </c>
      <c r="Z331" s="645" t="str">
        <f t="shared" si="235"/>
        <v>Կ-1</v>
      </c>
      <c r="AA331" s="643">
        <f t="shared" si="236"/>
        <v>2.08</v>
      </c>
      <c r="AB331" s="776">
        <v>83200</v>
      </c>
      <c r="AC331" s="776">
        <f t="shared" si="237"/>
        <v>173056</v>
      </c>
      <c r="AD331" s="777">
        <f t="shared" si="238"/>
        <v>0</v>
      </c>
      <c r="AE331" s="776">
        <f t="shared" si="260"/>
        <v>173056</v>
      </c>
      <c r="AF331" s="776">
        <f t="shared" si="320"/>
        <v>2249728</v>
      </c>
      <c r="AG331" s="580">
        <v>1</v>
      </c>
      <c r="AH331" s="644">
        <f t="shared" si="239"/>
        <v>11</v>
      </c>
      <c r="AI331" s="645" t="str">
        <f t="shared" si="240"/>
        <v>Կ-1</v>
      </c>
      <c r="AJ331" s="643">
        <f t="shared" si="241"/>
        <v>2.08</v>
      </c>
      <c r="AK331" s="776">
        <v>83200</v>
      </c>
      <c r="AL331" s="776">
        <f t="shared" si="242"/>
        <v>173056</v>
      </c>
      <c r="AM331" s="777">
        <f t="shared" si="243"/>
        <v>0</v>
      </c>
      <c r="AN331" s="776">
        <f t="shared" si="321"/>
        <v>173056</v>
      </c>
      <c r="AO331" s="776">
        <f t="shared" si="322"/>
        <v>2249728</v>
      </c>
    </row>
    <row r="332" spans="1:41" s="760" customFormat="1" ht="14.25">
      <c r="A332" s="853">
        <v>290</v>
      </c>
      <c r="B332" s="903" t="s">
        <v>1643</v>
      </c>
      <c r="C332" s="904" t="s">
        <v>1960</v>
      </c>
      <c r="D332" s="904" t="s">
        <v>2290</v>
      </c>
      <c r="E332" s="903" t="s">
        <v>1238</v>
      </c>
      <c r="F332" s="853">
        <v>1</v>
      </c>
      <c r="G332" s="916">
        <v>10</v>
      </c>
      <c r="H332" s="915" t="s">
        <v>86</v>
      </c>
      <c r="I332" s="912">
        <f t="shared" si="147"/>
        <v>2.08</v>
      </c>
      <c r="J332" s="913">
        <v>83200</v>
      </c>
      <c r="K332" s="914">
        <f t="shared" ref="K332:K345" si="323">+J332*I332</f>
        <v>173056</v>
      </c>
      <c r="L332" s="914">
        <v>0</v>
      </c>
      <c r="M332" s="914">
        <f t="shared" si="315"/>
        <v>173056</v>
      </c>
      <c r="N332" s="914">
        <f t="shared" si="316"/>
        <v>2249728</v>
      </c>
      <c r="O332" s="580">
        <v>1</v>
      </c>
      <c r="P332" s="644">
        <f t="shared" si="317"/>
        <v>11</v>
      </c>
      <c r="Q332" s="645" t="str">
        <f t="shared" si="230"/>
        <v>Կ-1</v>
      </c>
      <c r="R332" s="643">
        <f t="shared" si="231"/>
        <v>2.08</v>
      </c>
      <c r="S332" s="776">
        <v>83200</v>
      </c>
      <c r="T332" s="776">
        <f t="shared" si="232"/>
        <v>173056</v>
      </c>
      <c r="U332" s="777">
        <f t="shared" si="233"/>
        <v>0</v>
      </c>
      <c r="V332" s="776">
        <f t="shared" si="318"/>
        <v>173056</v>
      </c>
      <c r="W332" s="776">
        <f t="shared" si="319"/>
        <v>2249728</v>
      </c>
      <c r="X332" s="580">
        <v>1</v>
      </c>
      <c r="Y332" s="644">
        <f t="shared" si="234"/>
        <v>12</v>
      </c>
      <c r="Z332" s="645" t="str">
        <f t="shared" si="235"/>
        <v>Կ-1</v>
      </c>
      <c r="AA332" s="643">
        <f t="shared" si="236"/>
        <v>2.08</v>
      </c>
      <c r="AB332" s="776">
        <v>83200</v>
      </c>
      <c r="AC332" s="776">
        <f t="shared" si="237"/>
        <v>173056</v>
      </c>
      <c r="AD332" s="777">
        <f t="shared" si="238"/>
        <v>0</v>
      </c>
      <c r="AE332" s="776">
        <f t="shared" si="260"/>
        <v>173056</v>
      </c>
      <c r="AF332" s="776">
        <f t="shared" si="320"/>
        <v>2249728</v>
      </c>
      <c r="AG332" s="580">
        <v>1</v>
      </c>
      <c r="AH332" s="644">
        <f t="shared" si="239"/>
        <v>13</v>
      </c>
      <c r="AI332" s="645" t="str">
        <f t="shared" si="240"/>
        <v>Կ-1</v>
      </c>
      <c r="AJ332" s="643">
        <f t="shared" si="241"/>
        <v>2.14</v>
      </c>
      <c r="AK332" s="776">
        <v>83200</v>
      </c>
      <c r="AL332" s="776">
        <f t="shared" si="242"/>
        <v>178048</v>
      </c>
      <c r="AM332" s="777">
        <f t="shared" si="243"/>
        <v>0</v>
      </c>
      <c r="AN332" s="776">
        <f t="shared" si="321"/>
        <v>178048</v>
      </c>
      <c r="AO332" s="776">
        <f t="shared" si="322"/>
        <v>2314624</v>
      </c>
    </row>
    <row r="333" spans="1:41" s="760" customFormat="1" ht="14.25">
      <c r="A333" s="853">
        <v>291</v>
      </c>
      <c r="B333" s="903" t="s">
        <v>3319</v>
      </c>
      <c r="C333" s="904" t="s">
        <v>1961</v>
      </c>
      <c r="D333" s="904" t="s">
        <v>2274</v>
      </c>
      <c r="E333" s="903" t="s">
        <v>1238</v>
      </c>
      <c r="F333" s="853">
        <v>1</v>
      </c>
      <c r="G333" s="916">
        <v>1</v>
      </c>
      <c r="H333" s="915" t="s">
        <v>86</v>
      </c>
      <c r="I333" s="912">
        <f t="shared" si="147"/>
        <v>1.73</v>
      </c>
      <c r="J333" s="913">
        <v>83200</v>
      </c>
      <c r="K333" s="914">
        <f t="shared" si="323"/>
        <v>143936</v>
      </c>
      <c r="L333" s="914">
        <v>0</v>
      </c>
      <c r="M333" s="914">
        <f t="shared" si="315"/>
        <v>143936</v>
      </c>
      <c r="N333" s="914">
        <f t="shared" si="316"/>
        <v>1871168</v>
      </c>
      <c r="O333" s="580">
        <v>1</v>
      </c>
      <c r="P333" s="644">
        <f t="shared" ref="P333:P407" si="324">+G333+1</f>
        <v>2</v>
      </c>
      <c r="Q333" s="645" t="str">
        <f t="shared" si="230"/>
        <v>Կ-1</v>
      </c>
      <c r="R333" s="643">
        <f t="shared" si="231"/>
        <v>1.79</v>
      </c>
      <c r="S333" s="776">
        <v>83200</v>
      </c>
      <c r="T333" s="776">
        <f t="shared" si="232"/>
        <v>148928</v>
      </c>
      <c r="U333" s="777">
        <f t="shared" si="233"/>
        <v>0</v>
      </c>
      <c r="V333" s="776">
        <f t="shared" si="318"/>
        <v>148928</v>
      </c>
      <c r="W333" s="776">
        <f t="shared" si="319"/>
        <v>1936064</v>
      </c>
      <c r="X333" s="580">
        <v>1</v>
      </c>
      <c r="Y333" s="644">
        <f t="shared" si="234"/>
        <v>3</v>
      </c>
      <c r="Z333" s="645" t="str">
        <f t="shared" si="235"/>
        <v>Կ-1</v>
      </c>
      <c r="AA333" s="643">
        <f t="shared" si="236"/>
        <v>1.84</v>
      </c>
      <c r="AB333" s="776">
        <v>83200</v>
      </c>
      <c r="AC333" s="776">
        <f t="shared" si="237"/>
        <v>153088</v>
      </c>
      <c r="AD333" s="777">
        <f t="shared" si="238"/>
        <v>0</v>
      </c>
      <c r="AE333" s="776">
        <f t="shared" si="260"/>
        <v>153088</v>
      </c>
      <c r="AF333" s="776">
        <f t="shared" si="320"/>
        <v>1990144</v>
      </c>
      <c r="AG333" s="580">
        <v>1</v>
      </c>
      <c r="AH333" s="644">
        <f t="shared" si="239"/>
        <v>4</v>
      </c>
      <c r="AI333" s="645" t="str">
        <f t="shared" si="240"/>
        <v>Կ-1</v>
      </c>
      <c r="AJ333" s="643">
        <f t="shared" si="241"/>
        <v>1.9</v>
      </c>
      <c r="AK333" s="776">
        <v>83200</v>
      </c>
      <c r="AL333" s="776">
        <f t="shared" si="242"/>
        <v>158080</v>
      </c>
      <c r="AM333" s="777">
        <f t="shared" si="243"/>
        <v>0</v>
      </c>
      <c r="AN333" s="776">
        <f t="shared" si="321"/>
        <v>158080</v>
      </c>
      <c r="AO333" s="776">
        <f t="shared" si="322"/>
        <v>2055040</v>
      </c>
    </row>
    <row r="334" spans="1:41" s="760" customFormat="1" ht="14.25" customHeight="1">
      <c r="A334" s="853">
        <v>292</v>
      </c>
      <c r="B334" s="903" t="s">
        <v>807</v>
      </c>
      <c r="C334" s="904" t="s">
        <v>1961</v>
      </c>
      <c r="D334" s="904" t="s">
        <v>2301</v>
      </c>
      <c r="E334" s="903" t="s">
        <v>1238</v>
      </c>
      <c r="F334" s="853">
        <v>1</v>
      </c>
      <c r="G334" s="916">
        <v>6</v>
      </c>
      <c r="H334" s="915" t="s">
        <v>86</v>
      </c>
      <c r="I334" s="912">
        <f t="shared" si="147"/>
        <v>1.96</v>
      </c>
      <c r="J334" s="913">
        <v>83200</v>
      </c>
      <c r="K334" s="914">
        <f t="shared" si="323"/>
        <v>163072</v>
      </c>
      <c r="L334" s="914">
        <v>0</v>
      </c>
      <c r="M334" s="914">
        <f t="shared" ref="M334:M408" si="325">+L334+K334</f>
        <v>163072</v>
      </c>
      <c r="N334" s="914">
        <f t="shared" ref="N334:N408" si="326">+M334*13</f>
        <v>2119936</v>
      </c>
      <c r="O334" s="580">
        <v>1</v>
      </c>
      <c r="P334" s="644">
        <f t="shared" si="324"/>
        <v>7</v>
      </c>
      <c r="Q334" s="645" t="str">
        <f t="shared" si="230"/>
        <v>Կ-1</v>
      </c>
      <c r="R334" s="643">
        <f t="shared" si="231"/>
        <v>1.96</v>
      </c>
      <c r="S334" s="776">
        <v>83200</v>
      </c>
      <c r="T334" s="776">
        <f t="shared" si="232"/>
        <v>163072</v>
      </c>
      <c r="U334" s="777">
        <f t="shared" si="233"/>
        <v>0</v>
      </c>
      <c r="V334" s="776">
        <f t="shared" ref="V334:V408" si="327">+U334+T334</f>
        <v>163072</v>
      </c>
      <c r="W334" s="776">
        <f t="shared" ref="W334:W408" si="328">+V334*13</f>
        <v>2119936</v>
      </c>
      <c r="X334" s="580">
        <v>1</v>
      </c>
      <c r="Y334" s="644">
        <f t="shared" si="234"/>
        <v>8</v>
      </c>
      <c r="Z334" s="645" t="str">
        <f t="shared" si="235"/>
        <v>Կ-1</v>
      </c>
      <c r="AA334" s="643">
        <f t="shared" si="236"/>
        <v>2.02</v>
      </c>
      <c r="AB334" s="776">
        <v>83200</v>
      </c>
      <c r="AC334" s="776">
        <f t="shared" si="237"/>
        <v>168064</v>
      </c>
      <c r="AD334" s="777">
        <f t="shared" si="238"/>
        <v>0</v>
      </c>
      <c r="AE334" s="776">
        <f t="shared" si="260"/>
        <v>168064</v>
      </c>
      <c r="AF334" s="776">
        <f t="shared" ref="AF334:AF408" si="329">+AE334*13</f>
        <v>2184832</v>
      </c>
      <c r="AG334" s="580">
        <v>1</v>
      </c>
      <c r="AH334" s="644">
        <f t="shared" si="239"/>
        <v>9</v>
      </c>
      <c r="AI334" s="645" t="str">
        <f t="shared" si="240"/>
        <v>Կ-1</v>
      </c>
      <c r="AJ334" s="643">
        <f t="shared" si="241"/>
        <v>2.02</v>
      </c>
      <c r="AK334" s="776">
        <v>83200</v>
      </c>
      <c r="AL334" s="776">
        <f t="shared" si="242"/>
        <v>168064</v>
      </c>
      <c r="AM334" s="777">
        <f t="shared" si="243"/>
        <v>0</v>
      </c>
      <c r="AN334" s="776">
        <f t="shared" ref="AN334:AN408" si="330">+AM334+AL334</f>
        <v>168064</v>
      </c>
      <c r="AO334" s="776">
        <f t="shared" ref="AO334:AO408" si="331">+AN334*13</f>
        <v>2184832</v>
      </c>
    </row>
    <row r="335" spans="1:41" s="760" customFormat="1" ht="14.25" customHeight="1">
      <c r="A335" s="853">
        <v>293</v>
      </c>
      <c r="B335" s="903" t="s">
        <v>1645</v>
      </c>
      <c r="C335" s="904" t="s">
        <v>1960</v>
      </c>
      <c r="D335" s="904" t="s">
        <v>2301</v>
      </c>
      <c r="E335" s="903" t="s">
        <v>1238</v>
      </c>
      <c r="F335" s="853">
        <v>1</v>
      </c>
      <c r="G335" s="916">
        <v>8</v>
      </c>
      <c r="H335" s="915" t="s">
        <v>86</v>
      </c>
      <c r="I335" s="912">
        <f t="shared" si="147"/>
        <v>2.02</v>
      </c>
      <c r="J335" s="913">
        <v>83200</v>
      </c>
      <c r="K335" s="914">
        <f t="shared" si="323"/>
        <v>168064</v>
      </c>
      <c r="L335" s="914">
        <v>0</v>
      </c>
      <c r="M335" s="914">
        <f t="shared" si="325"/>
        <v>168064</v>
      </c>
      <c r="N335" s="914">
        <f t="shared" si="326"/>
        <v>2184832</v>
      </c>
      <c r="O335" s="580">
        <v>1</v>
      </c>
      <c r="P335" s="644">
        <f t="shared" si="324"/>
        <v>9</v>
      </c>
      <c r="Q335" s="645" t="str">
        <f t="shared" si="230"/>
        <v>Կ-1</v>
      </c>
      <c r="R335" s="643">
        <f t="shared" si="231"/>
        <v>2.02</v>
      </c>
      <c r="S335" s="776">
        <v>83200</v>
      </c>
      <c r="T335" s="776">
        <f t="shared" si="232"/>
        <v>168064</v>
      </c>
      <c r="U335" s="777">
        <f t="shared" si="233"/>
        <v>0</v>
      </c>
      <c r="V335" s="776">
        <f t="shared" si="327"/>
        <v>168064</v>
      </c>
      <c r="W335" s="776">
        <f t="shared" si="328"/>
        <v>2184832</v>
      </c>
      <c r="X335" s="580">
        <v>1</v>
      </c>
      <c r="Y335" s="644">
        <f t="shared" si="234"/>
        <v>10</v>
      </c>
      <c r="Z335" s="645" t="str">
        <f t="shared" si="235"/>
        <v>Կ-1</v>
      </c>
      <c r="AA335" s="643">
        <f t="shared" si="236"/>
        <v>2.08</v>
      </c>
      <c r="AB335" s="776">
        <v>83200</v>
      </c>
      <c r="AC335" s="776">
        <f t="shared" si="237"/>
        <v>173056</v>
      </c>
      <c r="AD335" s="777">
        <f t="shared" si="238"/>
        <v>0</v>
      </c>
      <c r="AE335" s="776">
        <f t="shared" si="260"/>
        <v>173056</v>
      </c>
      <c r="AF335" s="776">
        <f t="shared" si="329"/>
        <v>2249728</v>
      </c>
      <c r="AG335" s="580">
        <v>1</v>
      </c>
      <c r="AH335" s="644">
        <f t="shared" si="239"/>
        <v>11</v>
      </c>
      <c r="AI335" s="645" t="str">
        <f t="shared" si="240"/>
        <v>Կ-1</v>
      </c>
      <c r="AJ335" s="643">
        <f t="shared" si="241"/>
        <v>2.08</v>
      </c>
      <c r="AK335" s="776">
        <v>83200</v>
      </c>
      <c r="AL335" s="776">
        <f t="shared" si="242"/>
        <v>173056</v>
      </c>
      <c r="AM335" s="777">
        <f t="shared" si="243"/>
        <v>0</v>
      </c>
      <c r="AN335" s="776">
        <f t="shared" si="330"/>
        <v>173056</v>
      </c>
      <c r="AO335" s="776">
        <f t="shared" si="331"/>
        <v>2249728</v>
      </c>
    </row>
    <row r="336" spans="1:41" s="760" customFormat="1" ht="17.25" customHeight="1">
      <c r="A336" s="853">
        <v>294</v>
      </c>
      <c r="B336" s="903" t="s">
        <v>3320</v>
      </c>
      <c r="C336" s="904" t="s">
        <v>1960</v>
      </c>
      <c r="D336" s="904" t="s">
        <v>2299</v>
      </c>
      <c r="E336" s="903" t="s">
        <v>1238</v>
      </c>
      <c r="F336" s="853">
        <v>1</v>
      </c>
      <c r="G336" s="916">
        <v>1</v>
      </c>
      <c r="H336" s="915" t="s">
        <v>86</v>
      </c>
      <c r="I336" s="912">
        <f t="shared" si="147"/>
        <v>1.73</v>
      </c>
      <c r="J336" s="913">
        <v>83200</v>
      </c>
      <c r="K336" s="914">
        <f t="shared" si="323"/>
        <v>143936</v>
      </c>
      <c r="L336" s="914">
        <v>0</v>
      </c>
      <c r="M336" s="914">
        <f t="shared" si="325"/>
        <v>143936</v>
      </c>
      <c r="N336" s="914">
        <f t="shared" si="326"/>
        <v>1871168</v>
      </c>
      <c r="O336" s="580">
        <v>1</v>
      </c>
      <c r="P336" s="644">
        <f t="shared" si="324"/>
        <v>2</v>
      </c>
      <c r="Q336" s="645" t="str">
        <f t="shared" si="230"/>
        <v>Կ-1</v>
      </c>
      <c r="R336" s="643">
        <f t="shared" si="231"/>
        <v>1.79</v>
      </c>
      <c r="S336" s="776">
        <v>83200</v>
      </c>
      <c r="T336" s="776">
        <f t="shared" si="232"/>
        <v>148928</v>
      </c>
      <c r="U336" s="777">
        <f t="shared" si="233"/>
        <v>0</v>
      </c>
      <c r="V336" s="776">
        <f t="shared" si="327"/>
        <v>148928</v>
      </c>
      <c r="W336" s="776">
        <f t="shared" si="328"/>
        <v>1936064</v>
      </c>
      <c r="X336" s="580">
        <v>1</v>
      </c>
      <c r="Y336" s="644">
        <f t="shared" si="234"/>
        <v>3</v>
      </c>
      <c r="Z336" s="645" t="str">
        <f t="shared" si="235"/>
        <v>Կ-1</v>
      </c>
      <c r="AA336" s="643">
        <f t="shared" si="236"/>
        <v>1.84</v>
      </c>
      <c r="AB336" s="776">
        <v>83200</v>
      </c>
      <c r="AC336" s="776">
        <f t="shared" si="237"/>
        <v>153088</v>
      </c>
      <c r="AD336" s="777">
        <f t="shared" si="238"/>
        <v>0</v>
      </c>
      <c r="AE336" s="776">
        <f t="shared" si="260"/>
        <v>153088</v>
      </c>
      <c r="AF336" s="776">
        <f t="shared" si="329"/>
        <v>1990144</v>
      </c>
      <c r="AG336" s="580">
        <v>1</v>
      </c>
      <c r="AH336" s="644">
        <f t="shared" si="239"/>
        <v>4</v>
      </c>
      <c r="AI336" s="645" t="str">
        <f t="shared" si="240"/>
        <v>Կ-1</v>
      </c>
      <c r="AJ336" s="643">
        <f t="shared" si="241"/>
        <v>1.9</v>
      </c>
      <c r="AK336" s="776">
        <v>83200</v>
      </c>
      <c r="AL336" s="776">
        <f t="shared" si="242"/>
        <v>158080</v>
      </c>
      <c r="AM336" s="777">
        <f t="shared" si="243"/>
        <v>0</v>
      </c>
      <c r="AN336" s="776">
        <f t="shared" si="330"/>
        <v>158080</v>
      </c>
      <c r="AO336" s="776">
        <f t="shared" si="331"/>
        <v>2055040</v>
      </c>
    </row>
    <row r="337" spans="1:41" s="760" customFormat="1" ht="14.25">
      <c r="A337" s="853">
        <v>295</v>
      </c>
      <c r="B337" s="903" t="s">
        <v>1646</v>
      </c>
      <c r="C337" s="904" t="s">
        <v>1961</v>
      </c>
      <c r="D337" s="904" t="s">
        <v>2298</v>
      </c>
      <c r="E337" s="903" t="s">
        <v>1238</v>
      </c>
      <c r="F337" s="853">
        <v>1</v>
      </c>
      <c r="G337" s="916">
        <v>4</v>
      </c>
      <c r="H337" s="915" t="s">
        <v>86</v>
      </c>
      <c r="I337" s="912">
        <f t="shared" si="147"/>
        <v>1.9</v>
      </c>
      <c r="J337" s="913">
        <v>83200</v>
      </c>
      <c r="K337" s="914">
        <f t="shared" si="323"/>
        <v>158080</v>
      </c>
      <c r="L337" s="914">
        <v>0</v>
      </c>
      <c r="M337" s="914">
        <f t="shared" si="325"/>
        <v>158080</v>
      </c>
      <c r="N337" s="914">
        <f t="shared" si="326"/>
        <v>2055040</v>
      </c>
      <c r="O337" s="580">
        <v>1</v>
      </c>
      <c r="P337" s="644">
        <f t="shared" si="324"/>
        <v>5</v>
      </c>
      <c r="Q337" s="645" t="str">
        <f t="shared" si="230"/>
        <v>Կ-1</v>
      </c>
      <c r="R337" s="643">
        <f t="shared" si="231"/>
        <v>1.9</v>
      </c>
      <c r="S337" s="776">
        <v>83200</v>
      </c>
      <c r="T337" s="776">
        <f t="shared" si="232"/>
        <v>158080</v>
      </c>
      <c r="U337" s="777">
        <f t="shared" si="233"/>
        <v>0</v>
      </c>
      <c r="V337" s="776">
        <f t="shared" si="327"/>
        <v>158080</v>
      </c>
      <c r="W337" s="776">
        <f t="shared" si="328"/>
        <v>2055040</v>
      </c>
      <c r="X337" s="580">
        <v>1</v>
      </c>
      <c r="Y337" s="644">
        <f t="shared" si="234"/>
        <v>6</v>
      </c>
      <c r="Z337" s="645" t="str">
        <f t="shared" si="235"/>
        <v>Կ-1</v>
      </c>
      <c r="AA337" s="643">
        <f t="shared" si="236"/>
        <v>1.96</v>
      </c>
      <c r="AB337" s="776">
        <v>83200</v>
      </c>
      <c r="AC337" s="776">
        <f t="shared" si="237"/>
        <v>163072</v>
      </c>
      <c r="AD337" s="777">
        <f t="shared" si="238"/>
        <v>0</v>
      </c>
      <c r="AE337" s="776">
        <f t="shared" si="260"/>
        <v>163072</v>
      </c>
      <c r="AF337" s="776">
        <f t="shared" si="329"/>
        <v>2119936</v>
      </c>
      <c r="AG337" s="580">
        <v>1</v>
      </c>
      <c r="AH337" s="644">
        <f t="shared" si="239"/>
        <v>7</v>
      </c>
      <c r="AI337" s="645" t="str">
        <f t="shared" si="240"/>
        <v>Կ-1</v>
      </c>
      <c r="AJ337" s="643">
        <f t="shared" si="241"/>
        <v>1.96</v>
      </c>
      <c r="AK337" s="776">
        <v>83200</v>
      </c>
      <c r="AL337" s="776">
        <f t="shared" si="242"/>
        <v>163072</v>
      </c>
      <c r="AM337" s="777">
        <f t="shared" si="243"/>
        <v>0</v>
      </c>
      <c r="AN337" s="776">
        <f t="shared" si="330"/>
        <v>163072</v>
      </c>
      <c r="AO337" s="776">
        <f t="shared" si="331"/>
        <v>2119936</v>
      </c>
    </row>
    <row r="338" spans="1:41" s="760" customFormat="1" ht="14.25">
      <c r="A338" s="853">
        <v>296</v>
      </c>
      <c r="B338" s="903" t="s">
        <v>2317</v>
      </c>
      <c r="C338" s="904" t="s">
        <v>1960</v>
      </c>
      <c r="D338" s="904" t="s">
        <v>2297</v>
      </c>
      <c r="E338" s="903" t="s">
        <v>1238</v>
      </c>
      <c r="F338" s="853">
        <v>1</v>
      </c>
      <c r="G338" s="916">
        <v>3</v>
      </c>
      <c r="H338" s="915" t="s">
        <v>86</v>
      </c>
      <c r="I338" s="912">
        <f t="shared" si="147"/>
        <v>1.84</v>
      </c>
      <c r="J338" s="913">
        <v>83200</v>
      </c>
      <c r="K338" s="914">
        <f t="shared" si="323"/>
        <v>153088</v>
      </c>
      <c r="L338" s="914">
        <v>0</v>
      </c>
      <c r="M338" s="914">
        <f t="shared" si="325"/>
        <v>153088</v>
      </c>
      <c r="N338" s="914">
        <f t="shared" si="326"/>
        <v>1990144</v>
      </c>
      <c r="O338" s="580">
        <v>1</v>
      </c>
      <c r="P338" s="644">
        <f t="shared" si="324"/>
        <v>4</v>
      </c>
      <c r="Q338" s="645" t="str">
        <f t="shared" si="230"/>
        <v>Կ-1</v>
      </c>
      <c r="R338" s="643">
        <f t="shared" si="231"/>
        <v>1.9</v>
      </c>
      <c r="S338" s="776">
        <v>83200</v>
      </c>
      <c r="T338" s="776">
        <f t="shared" si="232"/>
        <v>158080</v>
      </c>
      <c r="U338" s="777">
        <f t="shared" si="233"/>
        <v>0</v>
      </c>
      <c r="V338" s="776">
        <f t="shared" si="327"/>
        <v>158080</v>
      </c>
      <c r="W338" s="776">
        <f t="shared" si="328"/>
        <v>2055040</v>
      </c>
      <c r="X338" s="580">
        <v>1</v>
      </c>
      <c r="Y338" s="644">
        <f t="shared" si="234"/>
        <v>5</v>
      </c>
      <c r="Z338" s="645" t="str">
        <f t="shared" si="235"/>
        <v>Կ-1</v>
      </c>
      <c r="AA338" s="643">
        <f t="shared" si="236"/>
        <v>1.9</v>
      </c>
      <c r="AB338" s="776">
        <v>83200</v>
      </c>
      <c r="AC338" s="776">
        <f t="shared" si="237"/>
        <v>158080</v>
      </c>
      <c r="AD338" s="777">
        <f t="shared" si="238"/>
        <v>0</v>
      </c>
      <c r="AE338" s="776">
        <f t="shared" si="260"/>
        <v>158080</v>
      </c>
      <c r="AF338" s="776">
        <f t="shared" si="329"/>
        <v>2055040</v>
      </c>
      <c r="AG338" s="580">
        <v>1</v>
      </c>
      <c r="AH338" s="644">
        <f t="shared" si="239"/>
        <v>6</v>
      </c>
      <c r="AI338" s="645" t="str">
        <f t="shared" si="240"/>
        <v>Կ-1</v>
      </c>
      <c r="AJ338" s="643">
        <f t="shared" si="241"/>
        <v>1.96</v>
      </c>
      <c r="AK338" s="776">
        <v>83200</v>
      </c>
      <c r="AL338" s="776">
        <f t="shared" si="242"/>
        <v>163072</v>
      </c>
      <c r="AM338" s="777">
        <f t="shared" si="243"/>
        <v>0</v>
      </c>
      <c r="AN338" s="776">
        <f t="shared" si="330"/>
        <v>163072</v>
      </c>
      <c r="AO338" s="776">
        <f t="shared" si="331"/>
        <v>2119936</v>
      </c>
    </row>
    <row r="339" spans="1:41" s="760" customFormat="1" ht="14.25">
      <c r="A339" s="853">
        <v>297</v>
      </c>
      <c r="B339" s="903" t="s">
        <v>1647</v>
      </c>
      <c r="C339" s="904" t="s">
        <v>1961</v>
      </c>
      <c r="D339" s="904" t="s">
        <v>2369</v>
      </c>
      <c r="E339" s="903" t="s">
        <v>1238</v>
      </c>
      <c r="F339" s="853">
        <v>1</v>
      </c>
      <c r="G339" s="916">
        <v>4</v>
      </c>
      <c r="H339" s="915" t="s">
        <v>86</v>
      </c>
      <c r="I339" s="912">
        <f t="shared" si="147"/>
        <v>1.9</v>
      </c>
      <c r="J339" s="913">
        <v>83200</v>
      </c>
      <c r="K339" s="914">
        <f t="shared" si="323"/>
        <v>158080</v>
      </c>
      <c r="L339" s="914">
        <v>0</v>
      </c>
      <c r="M339" s="914">
        <f t="shared" si="325"/>
        <v>158080</v>
      </c>
      <c r="N339" s="914">
        <f t="shared" si="326"/>
        <v>2055040</v>
      </c>
      <c r="O339" s="580">
        <v>1</v>
      </c>
      <c r="P339" s="644">
        <f t="shared" si="324"/>
        <v>5</v>
      </c>
      <c r="Q339" s="645" t="str">
        <f t="shared" si="230"/>
        <v>Կ-1</v>
      </c>
      <c r="R339" s="643">
        <f t="shared" si="231"/>
        <v>1.9</v>
      </c>
      <c r="S339" s="776">
        <v>83200</v>
      </c>
      <c r="T339" s="776">
        <f t="shared" si="232"/>
        <v>158080</v>
      </c>
      <c r="U339" s="777">
        <f t="shared" si="233"/>
        <v>0</v>
      </c>
      <c r="V339" s="776">
        <f t="shared" si="327"/>
        <v>158080</v>
      </c>
      <c r="W339" s="776">
        <f t="shared" si="328"/>
        <v>2055040</v>
      </c>
      <c r="X339" s="580">
        <v>1</v>
      </c>
      <c r="Y339" s="644">
        <f t="shared" si="234"/>
        <v>6</v>
      </c>
      <c r="Z339" s="645" t="str">
        <f t="shared" si="235"/>
        <v>Կ-1</v>
      </c>
      <c r="AA339" s="643">
        <f t="shared" si="236"/>
        <v>1.96</v>
      </c>
      <c r="AB339" s="776">
        <v>83200</v>
      </c>
      <c r="AC339" s="776">
        <f t="shared" si="237"/>
        <v>163072</v>
      </c>
      <c r="AD339" s="777">
        <f t="shared" si="238"/>
        <v>0</v>
      </c>
      <c r="AE339" s="776">
        <f t="shared" si="260"/>
        <v>163072</v>
      </c>
      <c r="AF339" s="776">
        <f t="shared" si="329"/>
        <v>2119936</v>
      </c>
      <c r="AG339" s="580">
        <v>1</v>
      </c>
      <c r="AH339" s="644">
        <f t="shared" si="239"/>
        <v>7</v>
      </c>
      <c r="AI339" s="645" t="str">
        <f t="shared" si="240"/>
        <v>Կ-1</v>
      </c>
      <c r="AJ339" s="643">
        <f t="shared" si="241"/>
        <v>1.96</v>
      </c>
      <c r="AK339" s="776">
        <v>83200</v>
      </c>
      <c r="AL339" s="776">
        <f t="shared" si="242"/>
        <v>163072</v>
      </c>
      <c r="AM339" s="777">
        <f t="shared" si="243"/>
        <v>0</v>
      </c>
      <c r="AN339" s="776">
        <f t="shared" si="330"/>
        <v>163072</v>
      </c>
      <c r="AO339" s="776">
        <f t="shared" si="331"/>
        <v>2119936</v>
      </c>
    </row>
    <row r="340" spans="1:41" s="760" customFormat="1" ht="14.25">
      <c r="A340" s="853">
        <v>298</v>
      </c>
      <c r="B340" s="903" t="s">
        <v>1251</v>
      </c>
      <c r="C340" s="904" t="s">
        <v>1961</v>
      </c>
      <c r="D340" s="904" t="s">
        <v>2297</v>
      </c>
      <c r="E340" s="903" t="s">
        <v>1238</v>
      </c>
      <c r="F340" s="853">
        <v>1</v>
      </c>
      <c r="G340" s="916">
        <v>6</v>
      </c>
      <c r="H340" s="915" t="s">
        <v>86</v>
      </c>
      <c r="I340" s="912">
        <f t="shared" si="147"/>
        <v>1.96</v>
      </c>
      <c r="J340" s="913">
        <v>83200</v>
      </c>
      <c r="K340" s="914">
        <f t="shared" si="323"/>
        <v>163072</v>
      </c>
      <c r="L340" s="914">
        <v>0</v>
      </c>
      <c r="M340" s="914">
        <f t="shared" si="325"/>
        <v>163072</v>
      </c>
      <c r="N340" s="914">
        <f t="shared" si="326"/>
        <v>2119936</v>
      </c>
      <c r="O340" s="580">
        <v>1</v>
      </c>
      <c r="P340" s="644">
        <f t="shared" si="324"/>
        <v>7</v>
      </c>
      <c r="Q340" s="645" t="str">
        <f t="shared" si="230"/>
        <v>Կ-1</v>
      </c>
      <c r="R340" s="643">
        <f t="shared" si="231"/>
        <v>1.96</v>
      </c>
      <c r="S340" s="776">
        <v>83200</v>
      </c>
      <c r="T340" s="776">
        <f t="shared" si="232"/>
        <v>163072</v>
      </c>
      <c r="U340" s="777">
        <f t="shared" si="233"/>
        <v>0</v>
      </c>
      <c r="V340" s="776">
        <f t="shared" si="327"/>
        <v>163072</v>
      </c>
      <c r="W340" s="776">
        <f t="shared" si="328"/>
        <v>2119936</v>
      </c>
      <c r="X340" s="580">
        <v>1</v>
      </c>
      <c r="Y340" s="644">
        <f t="shared" si="234"/>
        <v>8</v>
      </c>
      <c r="Z340" s="645" t="str">
        <f t="shared" si="235"/>
        <v>Կ-1</v>
      </c>
      <c r="AA340" s="643">
        <f t="shared" si="236"/>
        <v>2.02</v>
      </c>
      <c r="AB340" s="776">
        <v>83200</v>
      </c>
      <c r="AC340" s="776">
        <f t="shared" si="237"/>
        <v>168064</v>
      </c>
      <c r="AD340" s="777">
        <f t="shared" si="238"/>
        <v>0</v>
      </c>
      <c r="AE340" s="776">
        <f t="shared" si="260"/>
        <v>168064</v>
      </c>
      <c r="AF340" s="776">
        <f t="shared" si="329"/>
        <v>2184832</v>
      </c>
      <c r="AG340" s="580">
        <v>1</v>
      </c>
      <c r="AH340" s="644">
        <f t="shared" si="239"/>
        <v>9</v>
      </c>
      <c r="AI340" s="645" t="str">
        <f t="shared" si="240"/>
        <v>Կ-1</v>
      </c>
      <c r="AJ340" s="643">
        <f t="shared" si="241"/>
        <v>2.02</v>
      </c>
      <c r="AK340" s="776">
        <v>83200</v>
      </c>
      <c r="AL340" s="776">
        <f t="shared" si="242"/>
        <v>168064</v>
      </c>
      <c r="AM340" s="777">
        <f t="shared" si="243"/>
        <v>0</v>
      </c>
      <c r="AN340" s="776">
        <f t="shared" si="330"/>
        <v>168064</v>
      </c>
      <c r="AO340" s="776">
        <f t="shared" si="331"/>
        <v>2184832</v>
      </c>
    </row>
    <row r="341" spans="1:41" s="760" customFormat="1" ht="14.25">
      <c r="A341" s="853">
        <v>299</v>
      </c>
      <c r="B341" s="903" t="s">
        <v>1649</v>
      </c>
      <c r="C341" s="904" t="s">
        <v>1961</v>
      </c>
      <c r="D341" s="904" t="s">
        <v>2366</v>
      </c>
      <c r="E341" s="903" t="s">
        <v>1238</v>
      </c>
      <c r="F341" s="853">
        <v>1</v>
      </c>
      <c r="G341" s="916">
        <v>4</v>
      </c>
      <c r="H341" s="915" t="s">
        <v>86</v>
      </c>
      <c r="I341" s="912">
        <f t="shared" si="147"/>
        <v>1.9</v>
      </c>
      <c r="J341" s="913">
        <v>83200</v>
      </c>
      <c r="K341" s="914">
        <f t="shared" si="323"/>
        <v>158080</v>
      </c>
      <c r="L341" s="914">
        <v>0</v>
      </c>
      <c r="M341" s="914">
        <f t="shared" si="325"/>
        <v>158080</v>
      </c>
      <c r="N341" s="914">
        <f t="shared" si="326"/>
        <v>2055040</v>
      </c>
      <c r="O341" s="580">
        <v>1</v>
      </c>
      <c r="P341" s="644">
        <f t="shared" si="324"/>
        <v>5</v>
      </c>
      <c r="Q341" s="645" t="str">
        <f t="shared" si="230"/>
        <v>Կ-1</v>
      </c>
      <c r="R341" s="643">
        <f t="shared" si="231"/>
        <v>1.9</v>
      </c>
      <c r="S341" s="776">
        <v>83200</v>
      </c>
      <c r="T341" s="776">
        <f t="shared" si="232"/>
        <v>158080</v>
      </c>
      <c r="U341" s="777">
        <f t="shared" si="233"/>
        <v>0</v>
      </c>
      <c r="V341" s="776">
        <f t="shared" si="327"/>
        <v>158080</v>
      </c>
      <c r="W341" s="776">
        <f t="shared" si="328"/>
        <v>2055040</v>
      </c>
      <c r="X341" s="580">
        <v>1</v>
      </c>
      <c r="Y341" s="644">
        <f t="shared" si="234"/>
        <v>6</v>
      </c>
      <c r="Z341" s="645" t="str">
        <f t="shared" si="235"/>
        <v>Կ-1</v>
      </c>
      <c r="AA341" s="643">
        <f t="shared" si="236"/>
        <v>1.96</v>
      </c>
      <c r="AB341" s="776">
        <v>83200</v>
      </c>
      <c r="AC341" s="776">
        <f t="shared" si="237"/>
        <v>163072</v>
      </c>
      <c r="AD341" s="777">
        <f t="shared" si="238"/>
        <v>0</v>
      </c>
      <c r="AE341" s="776">
        <f t="shared" si="260"/>
        <v>163072</v>
      </c>
      <c r="AF341" s="776">
        <f t="shared" si="329"/>
        <v>2119936</v>
      </c>
      <c r="AG341" s="580">
        <v>1</v>
      </c>
      <c r="AH341" s="644">
        <f t="shared" si="239"/>
        <v>7</v>
      </c>
      <c r="AI341" s="645" t="str">
        <f t="shared" si="240"/>
        <v>Կ-1</v>
      </c>
      <c r="AJ341" s="643">
        <f t="shared" si="241"/>
        <v>1.96</v>
      </c>
      <c r="AK341" s="776">
        <v>83200</v>
      </c>
      <c r="AL341" s="776">
        <f t="shared" si="242"/>
        <v>163072</v>
      </c>
      <c r="AM341" s="777">
        <f t="shared" si="243"/>
        <v>0</v>
      </c>
      <c r="AN341" s="776">
        <f t="shared" si="330"/>
        <v>163072</v>
      </c>
      <c r="AO341" s="776">
        <f t="shared" si="331"/>
        <v>2119936</v>
      </c>
    </row>
    <row r="342" spans="1:41" s="760" customFormat="1" ht="14.25">
      <c r="A342" s="853">
        <v>300</v>
      </c>
      <c r="B342" s="903" t="s">
        <v>2781</v>
      </c>
      <c r="C342" s="904" t="s">
        <v>1961</v>
      </c>
      <c r="D342" s="904" t="s">
        <v>2301</v>
      </c>
      <c r="E342" s="903" t="s">
        <v>1238</v>
      </c>
      <c r="F342" s="853">
        <v>1</v>
      </c>
      <c r="G342" s="916">
        <v>2</v>
      </c>
      <c r="H342" s="915" t="s">
        <v>86</v>
      </c>
      <c r="I342" s="912">
        <f t="shared" si="147"/>
        <v>1.79</v>
      </c>
      <c r="J342" s="913">
        <v>83200</v>
      </c>
      <c r="K342" s="914">
        <f t="shared" si="323"/>
        <v>148928</v>
      </c>
      <c r="L342" s="914">
        <v>0</v>
      </c>
      <c r="M342" s="914">
        <f t="shared" si="325"/>
        <v>148928</v>
      </c>
      <c r="N342" s="914">
        <f t="shared" si="326"/>
        <v>1936064</v>
      </c>
      <c r="O342" s="580">
        <v>1</v>
      </c>
      <c r="P342" s="644">
        <f t="shared" si="324"/>
        <v>3</v>
      </c>
      <c r="Q342" s="645" t="str">
        <f t="shared" si="230"/>
        <v>Կ-1</v>
      </c>
      <c r="R342" s="643">
        <f t="shared" si="231"/>
        <v>1.84</v>
      </c>
      <c r="S342" s="776">
        <v>83200</v>
      </c>
      <c r="T342" s="776">
        <f t="shared" si="232"/>
        <v>153088</v>
      </c>
      <c r="U342" s="777">
        <f t="shared" si="233"/>
        <v>0</v>
      </c>
      <c r="V342" s="776">
        <f t="shared" si="327"/>
        <v>153088</v>
      </c>
      <c r="W342" s="776">
        <f t="shared" si="328"/>
        <v>1990144</v>
      </c>
      <c r="X342" s="580">
        <v>1</v>
      </c>
      <c r="Y342" s="644">
        <f t="shared" si="234"/>
        <v>4</v>
      </c>
      <c r="Z342" s="645" t="str">
        <f t="shared" si="235"/>
        <v>Կ-1</v>
      </c>
      <c r="AA342" s="643">
        <f t="shared" si="236"/>
        <v>1.9</v>
      </c>
      <c r="AB342" s="776">
        <v>83200</v>
      </c>
      <c r="AC342" s="776">
        <f t="shared" si="237"/>
        <v>158080</v>
      </c>
      <c r="AD342" s="777">
        <f t="shared" si="238"/>
        <v>0</v>
      </c>
      <c r="AE342" s="776">
        <f t="shared" si="260"/>
        <v>158080</v>
      </c>
      <c r="AF342" s="776">
        <f t="shared" si="329"/>
        <v>2055040</v>
      </c>
      <c r="AG342" s="580">
        <v>1</v>
      </c>
      <c r="AH342" s="644">
        <f t="shared" si="239"/>
        <v>5</v>
      </c>
      <c r="AI342" s="645" t="str">
        <f t="shared" si="240"/>
        <v>Կ-1</v>
      </c>
      <c r="AJ342" s="643">
        <f t="shared" si="241"/>
        <v>1.9</v>
      </c>
      <c r="AK342" s="776">
        <v>83200</v>
      </c>
      <c r="AL342" s="776">
        <f t="shared" si="242"/>
        <v>158080</v>
      </c>
      <c r="AM342" s="777">
        <f t="shared" si="243"/>
        <v>0</v>
      </c>
      <c r="AN342" s="776">
        <f t="shared" si="330"/>
        <v>158080</v>
      </c>
      <c r="AO342" s="776">
        <f t="shared" si="331"/>
        <v>2055040</v>
      </c>
    </row>
    <row r="343" spans="1:41" s="760" customFormat="1" ht="14.25">
      <c r="A343" s="853">
        <v>301</v>
      </c>
      <c r="B343" s="903" t="s">
        <v>78</v>
      </c>
      <c r="C343" s="904"/>
      <c r="D343" s="904"/>
      <c r="E343" s="903" t="s">
        <v>1238</v>
      </c>
      <c r="F343" s="853">
        <v>1</v>
      </c>
      <c r="G343" s="916">
        <v>6</v>
      </c>
      <c r="H343" s="915" t="s">
        <v>86</v>
      </c>
      <c r="I343" s="912">
        <f t="shared" si="147"/>
        <v>1.96</v>
      </c>
      <c r="J343" s="913">
        <v>83200</v>
      </c>
      <c r="K343" s="914">
        <f t="shared" si="323"/>
        <v>163072</v>
      </c>
      <c r="L343" s="914">
        <v>0</v>
      </c>
      <c r="M343" s="914">
        <f t="shared" si="325"/>
        <v>163072</v>
      </c>
      <c r="N343" s="914">
        <f t="shared" si="326"/>
        <v>2119936</v>
      </c>
      <c r="O343" s="580">
        <v>1</v>
      </c>
      <c r="P343" s="644">
        <f t="shared" si="324"/>
        <v>7</v>
      </c>
      <c r="Q343" s="645" t="str">
        <f t="shared" si="230"/>
        <v>Կ-1</v>
      </c>
      <c r="R343" s="643">
        <f t="shared" si="231"/>
        <v>1.96</v>
      </c>
      <c r="S343" s="776">
        <v>83200</v>
      </c>
      <c r="T343" s="776">
        <f t="shared" si="232"/>
        <v>163072</v>
      </c>
      <c r="U343" s="777">
        <f t="shared" si="233"/>
        <v>0</v>
      </c>
      <c r="V343" s="776">
        <f t="shared" si="327"/>
        <v>163072</v>
      </c>
      <c r="W343" s="776">
        <f t="shared" si="328"/>
        <v>2119936</v>
      </c>
      <c r="X343" s="580">
        <v>1</v>
      </c>
      <c r="Y343" s="644">
        <f t="shared" si="234"/>
        <v>8</v>
      </c>
      <c r="Z343" s="645" t="str">
        <f t="shared" si="235"/>
        <v>Կ-1</v>
      </c>
      <c r="AA343" s="643">
        <f t="shared" si="236"/>
        <v>2.02</v>
      </c>
      <c r="AB343" s="776">
        <v>83200</v>
      </c>
      <c r="AC343" s="776">
        <f t="shared" si="237"/>
        <v>168064</v>
      </c>
      <c r="AD343" s="777">
        <f t="shared" si="238"/>
        <v>0</v>
      </c>
      <c r="AE343" s="776">
        <f t="shared" si="260"/>
        <v>168064</v>
      </c>
      <c r="AF343" s="776">
        <f t="shared" si="329"/>
        <v>2184832</v>
      </c>
      <c r="AG343" s="580">
        <v>1</v>
      </c>
      <c r="AH343" s="644">
        <f t="shared" si="239"/>
        <v>9</v>
      </c>
      <c r="AI343" s="645" t="str">
        <f t="shared" si="240"/>
        <v>Կ-1</v>
      </c>
      <c r="AJ343" s="643">
        <f t="shared" si="241"/>
        <v>2.02</v>
      </c>
      <c r="AK343" s="776">
        <v>83200</v>
      </c>
      <c r="AL343" s="776">
        <f t="shared" si="242"/>
        <v>168064</v>
      </c>
      <c r="AM343" s="777">
        <f t="shared" si="243"/>
        <v>0</v>
      </c>
      <c r="AN343" s="776">
        <f t="shared" si="330"/>
        <v>168064</v>
      </c>
      <c r="AO343" s="776">
        <f t="shared" si="331"/>
        <v>2184832</v>
      </c>
    </row>
    <row r="344" spans="1:41" s="760" customFormat="1" ht="14.25">
      <c r="A344" s="853">
        <v>302</v>
      </c>
      <c r="B344" s="903" t="s">
        <v>78</v>
      </c>
      <c r="C344" s="904"/>
      <c r="D344" s="904"/>
      <c r="E344" s="903" t="s">
        <v>1238</v>
      </c>
      <c r="F344" s="853">
        <v>1</v>
      </c>
      <c r="G344" s="916">
        <v>6</v>
      </c>
      <c r="H344" s="915" t="s">
        <v>86</v>
      </c>
      <c r="I344" s="912">
        <f t="shared" si="147"/>
        <v>1.96</v>
      </c>
      <c r="J344" s="913">
        <v>83200</v>
      </c>
      <c r="K344" s="914">
        <f t="shared" si="323"/>
        <v>163072</v>
      </c>
      <c r="L344" s="914">
        <v>0</v>
      </c>
      <c r="M344" s="914">
        <f t="shared" si="325"/>
        <v>163072</v>
      </c>
      <c r="N344" s="914">
        <f t="shared" si="326"/>
        <v>2119936</v>
      </c>
      <c r="O344" s="580">
        <v>1</v>
      </c>
      <c r="P344" s="644">
        <f t="shared" si="324"/>
        <v>7</v>
      </c>
      <c r="Q344" s="645" t="str">
        <f t="shared" ref="Q344:Q419" si="332">+H344</f>
        <v>Կ-1</v>
      </c>
      <c r="R344" s="643">
        <f t="shared" ref="R344:R419" si="333">IF(O344&lt;1,0,IF(Q344="Բ-1",IF(P344=0,6.94,IF(P344=1,7.17,IF(P344=2,7.41,IF(P344=3,7.66,IF(OR(P344=5,P344=4),7.92,IF(OR(P344=6,P344=7),8.18,IF(OR(P344=8,P344=9),8.46,IF(OR(P344=10,P344=11,P344=12),8.74,IF(OR(P344=13,P344=14,P344=15),9.03,IF(OR(P344=16,P344=17,P344=18),9.33,9.65)))))))))),IF(Q344="Բ-2", IF(P344=0,5.71,IF(P344=1,5.89,IF(P344=2,6.09,IF(P344=3,6.29,IF(OR(P344=5,P344=4),6.5,IF(OR(P344=6,P344=7),6.72,IF(OR(P344=8,P344=9),6.94,IF(OR(P344=10,P344=11,P344=12),7.17,IF(OR(P344=13,P344=14,P344=15),7.41,IF(OR(P344=16,P344=17,P344=18),7.65,7.91)))))))))), IF(Q344="Գ-1", IF(P344=0,4.7,IF(P344=1,4.86,IF(P344=2,5.01,IF(P344=3,5.18,IF(OR(P344=5,P344=4),5.35,IF(OR(P344=6,P344=7),5.52,IF(OR(P344=8,P344=9),5.71,IF(OR(P344=10,P344=11,P344=12),5.89,IF(OR(P344=13,P344=14,P344=15),6.09,IF(OR(P344=16,P344=17,P344=18),6.29,6.49)))))))))), IF(Q344="Գ-2", IF(P344=0,3.88,IF(P344=1,4.01,IF(P344=2,4.14,IF(P344=3,4.27,IF(OR(P344=5,P344=4),4.41,IF(OR(P344=6,P344=7),4.55,IF(OR(P344=8,P344=9),4.7,IF(OR(P344=10,P344=11,P344=12),4.85,IF(OR(P344=13,P344=14,P344=15),5.01,IF(OR(P344=16,P344=17,P344=18),5.17,5.34)))))))))), IF(Q344="Գ-3", IF(P344=0,3.21,IF(P344=1,3.31,IF(P344=2,3.42,IF(P344=3,3.53,IF(OR(P344=5,P344=4),3.64,IF(OR(P344=6,P344=7),3.76,IF(OR(P344=8,P344=9),3.88,IF(OR(P344=10,P344=11,P344=12),4.01,IF(OR(P344=13,P344=14,P344=15),4.13,IF(OR(P344=16,P344=17,P344=18),4.27,4.4)))))))))), IF(Q344="Ա-1", IF(P344=0,2.66,IF(P344=1,2.75,IF(P344=2,2.83,IF(P344=3,2.92,IF(OR(P344=5,P344=4),3.02,IF(OR(P344=6,P344=7),3.11,IF(OR(P344=8,P344=9),3.21,IF(OR(P344=10,P344=11,P344=12),3.31,IF(OR(P344=13,P344=14,P344=15),3.42,IF(OR(P344=16,P344=17,P344=18),3.53,3.64)))))))))), IF(Q344="Ա-2", IF(P344=0,2.28,IF(P344=1,2.35,IF(P344=2,2.43,IF(P344=3,2.5,IF(OR(P344=5,P344=4),2.58,IF(OR(P344=6,P344=7),2.66,IF(OR(P344=8,P344=9),2.75,IF(OR(P344=10,P344=11,P344=12),2.83,IF(OR(P344=13,P344=14,P344=15),2.92,IF(OR(P344=16,P344=17,P344=18),3.01,3.11)))))))))),IF(Q344="Ա-3", IF(P344=0,1.96,IF(P344=1,2.02,IF(P344=2,2.08,IF(P344=3,2.15,IF(OR(P344=5,P344=4),2.21,IF(OR(P344=6,P344=7),2.28,IF(OR(P344=8,P344=9),2.35,IF(OR(P344=10,P344=11,P344=12),2.42,IF(OR(P344=13,P344=14,P344=15),2.5,IF(OR(P344=16,P344=17,P344=18),2.58,2.66)))))))))), IF(Q344="Կ-1", IF(P344=0,1.68,IF(P344=1,1.73,IF(P344=2,1.79,IF(P344=3,1.84,IF(OR(P344=5,P344=4),1.9,IF(OR(P344=6,P344=7),1.96,IF(OR(P344=8,P344=9),2.02,IF(OR(P344=10,P344=11,P344=12),2.08,IF(OR(P344=13,P344=14,P344=15),2.14,IF(OR(P344=16,P344=17,P344=18),2.21,2.28)))))))))), IF(Q344="Կ-2", IF(P344=0,1.45,IF(P344=1,1.49,IF(P344=2,1.54,IF(P344=3,1.59,IF(OR(P344=5,P344=4),1.63,IF(OR(P344=6,P344=7),1.68,IF(OR(P344=8,P344=9),1.73,IF(OR(P344=10,P344=11,P344=12),1.79,IF(OR(P344=13,P344=14,P344=15),1.84,IF(OR(P344=16,P344=17,P344=18),1.9,1.95)))))))))),IF(Q344="Կ-3", IF(P344=0,1.25,IF(P344=1,1.29,IF(P344=2,1.33,IF(P344=3,1.37,IF(OR(P344=5,P344=4),1.41,IF(OR(P344=6,P344=7),1.45,IF(OR(P344=8,P344=9),1.49,IF(OR(P344=10,P344=11,P344=12),1.54,IF(OR(P344=13,P344=14,P344=15),1.58,IF(OR(P344=16,P344=17,P344=18),1.63,1.68)))))))))), "Error"))))))))))))</f>
        <v>1.96</v>
      </c>
      <c r="S344" s="776">
        <v>83200</v>
      </c>
      <c r="T344" s="776">
        <f t="shared" ref="T344:T419" si="334">+S344*R344</f>
        <v>163072</v>
      </c>
      <c r="U344" s="777">
        <f t="shared" ref="U344:U419" si="335">+L344</f>
        <v>0</v>
      </c>
      <c r="V344" s="776">
        <f t="shared" si="327"/>
        <v>163072</v>
      </c>
      <c r="W344" s="776">
        <f t="shared" si="328"/>
        <v>2119936</v>
      </c>
      <c r="X344" s="580">
        <v>1</v>
      </c>
      <c r="Y344" s="644">
        <f t="shared" ref="Y344:Y419" si="336">+P344+1</f>
        <v>8</v>
      </c>
      <c r="Z344" s="645" t="str">
        <f t="shared" ref="Z344:Z419" si="337">+Q344</f>
        <v>Կ-1</v>
      </c>
      <c r="AA344" s="643">
        <f t="shared" ref="AA344:AA419" si="338">IF(X344&lt;1,0,IF(Z344="Բ-1",IF(Y344=0,6.94,IF(Y344=1,7.17,IF(Y344=2,7.41,IF(Y344=3,7.66,IF(OR(Y344=5,Y344=4),7.92,IF(OR(Y344=6,Y344=7),8.18,IF(OR(Y344=8,Y344=9),8.46,IF(OR(Y344=10,Y344=11,Y344=12),8.74,IF(OR(Y344=13,Y344=14,Y344=15),9.03,IF(OR(Y344=16,Y344=17,Y344=18),9.33,9.65)))))))))),IF(Z344="Բ-2", IF(Y344=0,5.71,IF(Y344=1,5.89,IF(Y344=2,6.09,IF(Y344=3,6.29,IF(OR(Y344=5,Y344=4),6.5,IF(OR(Y344=6,Y344=7),6.72,IF(OR(Y344=8,Y344=9),6.94,IF(OR(Y344=10,Y344=11,Y344=12),7.17,IF(OR(Y344=13,Y344=14,Y344=15),7.41,IF(OR(Y344=16,Y344=17,Y344=18),7.65,7.91)))))))))), IF(Z344="Գ-1", IF(Y344=0,4.7,IF(Y344=1,4.86,IF(Y344=2,5.01,IF(Y344=3,5.18,IF(OR(Y344=5,Y344=4),5.35,IF(OR(Y344=6,Y344=7),5.52,IF(OR(Y344=8,Y344=9),5.71,IF(OR(Y344=10,Y344=11,Y344=12),5.89,IF(OR(Y344=13,Y344=14,Y344=15),6.09,IF(OR(Y344=16,Y344=17,Y344=18),6.29,6.49)))))))))), IF(Z344="Գ-2", IF(Y344=0,3.88,IF(Y344=1,4.01,IF(Y344=2,4.14,IF(Y344=3,4.27,IF(OR(Y344=5,Y344=4),4.41,IF(OR(Y344=6,Y344=7),4.55,IF(OR(Y344=8,Y344=9),4.7,IF(OR(Y344=10,Y344=11,Y344=12),4.85,IF(OR(Y344=13,Y344=14,Y344=15),5.01,IF(OR(Y344=16,Y344=17,Y344=18),5.17,5.34)))))))))), IF(Z344="Գ-3", IF(Y344=0,3.21,IF(Y344=1,3.31,IF(Y344=2,3.42,IF(Y344=3,3.53,IF(OR(Y344=5,Y344=4),3.64,IF(OR(Y344=6,Y344=7),3.76,IF(OR(Y344=8,Y344=9),3.88,IF(OR(Y344=10,Y344=11,Y344=12),4.01,IF(OR(Y344=13,Y344=14,Y344=15),4.13,IF(OR(Y344=16,Y344=17,Y344=18),4.27,4.4)))))))))), IF(Z344="Ա-1", IF(Y344=0,2.66,IF(Y344=1,2.75,IF(Y344=2,2.83,IF(Y344=3,2.92,IF(OR(Y344=5,Y344=4),3.02,IF(OR(Y344=6,Y344=7),3.11,IF(OR(Y344=8,Y344=9),3.21,IF(OR(Y344=10,Y344=11,Y344=12),3.31,IF(OR(Y344=13,Y344=14,Y344=15),3.42,IF(OR(Y344=16,Y344=17,Y344=18),3.53,3.64)))))))))), IF(Z344="Ա-2", IF(Y344=0,2.28,IF(Y344=1,2.35,IF(Y344=2,2.43,IF(Y344=3,2.5,IF(OR(Y344=5,Y344=4),2.58,IF(OR(Y344=6,Y344=7),2.66,IF(OR(Y344=8,Y344=9),2.75,IF(OR(Y344=10,Y344=11,Y344=12),2.83,IF(OR(Y344=13,Y344=14,Y344=15),2.92,IF(OR(Y344=16,Y344=17,Y344=18),3.01,3.11)))))))))),IF(Z344="Ա-3", IF(Y344=0,1.96,IF(Y344=1,2.02,IF(Y344=2,2.08,IF(Y344=3,2.15,IF(OR(Y344=5,Y344=4),2.21,IF(OR(Y344=6,Y344=7),2.28,IF(OR(Y344=8,Y344=9),2.35,IF(OR(Y344=10,Y344=11,Y344=12),2.42,IF(OR(Y344=13,Y344=14,Y344=15),2.5,IF(OR(Y344=16,Y344=17,Y344=18),2.58,2.66)))))))))), IF(Z344="Կ-1", IF(Y344=0,1.68,IF(Y344=1,1.73,IF(Y344=2,1.79,IF(Y344=3,1.84,IF(OR(Y344=5,Y344=4),1.9,IF(OR(Y344=6,Y344=7),1.96,IF(OR(Y344=8,Y344=9),2.02,IF(OR(Y344=10,Y344=11,Y344=12),2.08,IF(OR(Y344=13,Y344=14,Y344=15),2.14,IF(OR(Y344=16,Y344=17,Y344=18),2.21,2.28)))))))))), IF(Z344="Կ-2", IF(Y344=0,1.45,IF(Y344=1,1.49,IF(Y344=2,1.54,IF(Y344=3,1.59,IF(OR(Y344=5,Y344=4),1.63,IF(OR(Y344=6,Y344=7),1.68,IF(OR(Y344=8,Y344=9),1.73,IF(OR(Y344=10,Y344=11,Y344=12),1.79,IF(OR(Y344=13,Y344=14,Y344=15),1.84,IF(OR(Y344=16,Y344=17,Y344=18),1.9,1.95)))))))))),IF(Z344="Կ-3", IF(Y344=0,1.25,IF(Y344=1,1.29,IF(Y344=2,1.33,IF(Y344=3,1.37,IF(OR(Y344=5,Y344=4),1.41,IF(OR(Y344=6,Y344=7),1.45,IF(OR(Y344=8,Y344=9),1.49,IF(OR(Y344=10,Y344=11,Y344=12),1.54,IF(OR(Y344=13,Y344=14,Y344=15),1.58,IF(OR(Y344=16,Y344=17,Y344=18),1.63,1.68)))))))))), "Error"))))))))))))</f>
        <v>2.02</v>
      </c>
      <c r="AB344" s="776">
        <v>83200</v>
      </c>
      <c r="AC344" s="776">
        <f t="shared" ref="AC344:AC419" si="339">+AB344*AA344</f>
        <v>168064</v>
      </c>
      <c r="AD344" s="777">
        <f t="shared" ref="AD344:AD419" si="340">+U344</f>
        <v>0</v>
      </c>
      <c r="AE344" s="776">
        <f t="shared" si="260"/>
        <v>168064</v>
      </c>
      <c r="AF344" s="776">
        <f t="shared" si="329"/>
        <v>2184832</v>
      </c>
      <c r="AG344" s="580">
        <v>1</v>
      </c>
      <c r="AH344" s="644">
        <f t="shared" ref="AH344:AH419" si="341">+Y344+1</f>
        <v>9</v>
      </c>
      <c r="AI344" s="645" t="str">
        <f t="shared" ref="AI344:AI419" si="342">+Z344</f>
        <v>Կ-1</v>
      </c>
      <c r="AJ344" s="643">
        <f t="shared" ref="AJ344:AJ419" si="343">IF(AG344&lt;1,0,IF(AI344="Բ-1",IF(AH344=0,6.94,IF(AH344=1,7.17,IF(AH344=2,7.41,IF(AH344=3,7.66,IF(OR(AH344=5,AH344=4),7.92,IF(OR(AH344=6,AH344=7),8.18,IF(OR(AH344=8,AH344=9),8.46,IF(OR(AH344=10,AH344=11,AH344=12),8.74,IF(OR(AH344=13,AH344=14,AH344=15),9.03,IF(OR(AH344=16,AH344=17,AH344=18),9.33,9.65)))))))))),IF(AI344="Բ-2", IF(AH344=0,5.71,IF(AH344=1,5.89,IF(AH344=2,6.09,IF(AH344=3,6.29,IF(OR(AH344=5,AH344=4),6.5,IF(OR(AH344=6,AH344=7),6.72,IF(OR(AH344=8,AH344=9),6.94,IF(OR(AH344=10,AH344=11,AH344=12),7.17,IF(OR(AH344=13,AH344=14,AH344=15),7.41,IF(OR(AH344=16,AH344=17,AH344=18),7.65,7.91)))))))))), IF(AI344="Գ-1", IF(AH344=0,4.7,IF(AH344=1,4.86,IF(AH344=2,5.01,IF(AH344=3,5.18,IF(OR(AH344=5,AH344=4),5.35,IF(OR(AH344=6,AH344=7),5.52,IF(OR(AH344=8,AH344=9),5.71,IF(OR(AH344=10,AH344=11,AH344=12),5.89,IF(OR(AH344=13,AH344=14,AH344=15),6.09,IF(OR(AH344=16,AH344=17,AH344=18),6.29,6.49)))))))))), IF(AI344="Գ-2", IF(AH344=0,3.88,IF(AH344=1,4.01,IF(AH344=2,4.14,IF(AH344=3,4.27,IF(OR(AH344=5,AH344=4),4.41,IF(OR(AH344=6,AH344=7),4.55,IF(OR(AH344=8,AH344=9),4.7,IF(OR(AH344=10,AH344=11,AH344=12),4.85,IF(OR(AH344=13,AH344=14,AH344=15),5.01,IF(OR(AH344=16,AH344=17,AH344=18),5.17,5.34)))))))))), IF(AI344="Գ-3", IF(AH344=0,3.21,IF(AH344=1,3.31,IF(AH344=2,3.42,IF(AH344=3,3.53,IF(OR(AH344=5,AH344=4),3.64,IF(OR(AH344=6,AH344=7),3.76,IF(OR(AH344=8,AH344=9),3.88,IF(OR(AH344=10,AH344=11,AH344=12),4.01,IF(OR(AH344=13,AH344=14,AH344=15),4.13,IF(OR(AH344=16,AH344=17,AH344=18),4.27,4.4)))))))))), IF(AI344="Ա-1", IF(AH344=0,2.66,IF(AH344=1,2.75,IF(AH344=2,2.83,IF(AH344=3,2.92,IF(OR(AH344=5,AH344=4),3.02,IF(OR(AH344=6,AH344=7),3.11,IF(OR(AH344=8,AH344=9),3.21,IF(OR(AH344=10,AH344=11,AH344=12),3.31,IF(OR(AH344=13,AH344=14,AH344=15),3.42,IF(OR(AH344=16,AH344=17,AH344=18),3.53,3.64)))))))))), IF(AI344="Ա-2", IF(AH344=0,2.28,IF(AH344=1,2.35,IF(AH344=2,2.43,IF(AH344=3,2.5,IF(OR(AH344=5,AH344=4),2.58,IF(OR(AH344=6,AH344=7),2.66,IF(OR(AH344=8,AH344=9),2.75,IF(OR(AH344=10,AH344=11,AH344=12),2.83,IF(OR(AH344=13,AH344=14,AH344=15),2.92,IF(OR(AH344=16,AH344=17,AH344=18),3.01,3.11)))))))))),IF(AI344="Ա-3", IF(AH344=0,1.96,IF(AH344=1,2.02,IF(AH344=2,2.08,IF(AH344=3,2.15,IF(OR(AH344=5,AH344=4),2.21,IF(OR(AH344=6,AH344=7),2.28,IF(OR(AH344=8,AH344=9),2.35,IF(OR(AH344=10,AH344=11,AH344=12),2.42,IF(OR(AH344=13,AH344=14,AH344=15),2.5,IF(OR(AH344=16,AH344=17,AH344=18),2.58,2.66)))))))))), IF(AI344="Կ-1", IF(AH344=0,1.68,IF(AH344=1,1.73,IF(AH344=2,1.79,IF(AH344=3,1.84,IF(OR(AH344=5,AH344=4),1.9,IF(OR(AH344=6,AH344=7),1.96,IF(OR(AH344=8,AH344=9),2.02,IF(OR(AH344=10,AH344=11,AH344=12),2.08,IF(OR(AH344=13,AH344=14,AH344=15),2.14,IF(OR(AH344=16,AH344=17,AH344=18),2.21,2.28)))))))))), IF(AI344="Կ-2", IF(AH344=0,1.45,IF(AH344=1,1.49,IF(AH344=2,1.54,IF(AH344=3,1.59,IF(OR(AH344=5,AH344=4),1.63,IF(OR(AH344=6,AH344=7),1.68,IF(OR(AH344=8,AH344=9),1.73,IF(OR(AH344=10,AH344=11,AH344=12),1.79,IF(OR(AH344=13,AH344=14,AH344=15),1.84,IF(OR(AH344=16,AH344=17,AH344=18),1.9,1.95)))))))))),IF(AI344="Կ-3", IF(AH344=0,1.25,IF(AH344=1,1.29,IF(AH344=2,1.33,IF(AH344=3,1.37,IF(OR(AH344=5,AH344=4),1.41,IF(OR(AH344=6,AH344=7),1.45,IF(OR(AH344=8,AH344=9),1.49,IF(OR(AH344=10,AH344=11,AH344=12),1.54,IF(OR(AH344=13,AH344=14,AH344=15),1.58,IF(OR(AH344=16,AH344=17,AH344=18),1.63,1.68)))))))))), "Error"))))))))))))</f>
        <v>2.02</v>
      </c>
      <c r="AK344" s="776">
        <v>83200</v>
      </c>
      <c r="AL344" s="776">
        <f t="shared" ref="AL344:AL419" si="344">+AK344*AJ344</f>
        <v>168064</v>
      </c>
      <c r="AM344" s="777">
        <f t="shared" ref="AM344:AM419" si="345">+AD344</f>
        <v>0</v>
      </c>
      <c r="AN344" s="776">
        <f t="shared" si="330"/>
        <v>168064</v>
      </c>
      <c r="AO344" s="776">
        <f t="shared" si="331"/>
        <v>2184832</v>
      </c>
    </row>
    <row r="345" spans="1:41" s="760" customFormat="1" ht="14.25">
      <c r="A345" s="853">
        <v>303</v>
      </c>
      <c r="B345" s="903" t="s">
        <v>78</v>
      </c>
      <c r="C345" s="904"/>
      <c r="D345" s="904"/>
      <c r="E345" s="903" t="s">
        <v>1238</v>
      </c>
      <c r="F345" s="853">
        <v>1</v>
      </c>
      <c r="G345" s="916">
        <v>6</v>
      </c>
      <c r="H345" s="915" t="s">
        <v>86</v>
      </c>
      <c r="I345" s="912">
        <f t="shared" si="147"/>
        <v>1.96</v>
      </c>
      <c r="J345" s="913">
        <v>83200</v>
      </c>
      <c r="K345" s="914">
        <f t="shared" si="323"/>
        <v>163072</v>
      </c>
      <c r="L345" s="914">
        <v>0</v>
      </c>
      <c r="M345" s="914">
        <f t="shared" si="325"/>
        <v>163072</v>
      </c>
      <c r="N345" s="914">
        <f t="shared" si="326"/>
        <v>2119936</v>
      </c>
      <c r="O345" s="580">
        <v>1</v>
      </c>
      <c r="P345" s="644">
        <f t="shared" si="324"/>
        <v>7</v>
      </c>
      <c r="Q345" s="645" t="str">
        <f t="shared" si="332"/>
        <v>Կ-1</v>
      </c>
      <c r="R345" s="643">
        <f t="shared" si="333"/>
        <v>1.96</v>
      </c>
      <c r="S345" s="776">
        <v>83200</v>
      </c>
      <c r="T345" s="776">
        <f t="shared" si="334"/>
        <v>163072</v>
      </c>
      <c r="U345" s="777">
        <f t="shared" si="335"/>
        <v>0</v>
      </c>
      <c r="V345" s="776">
        <f t="shared" si="327"/>
        <v>163072</v>
      </c>
      <c r="W345" s="776">
        <f t="shared" si="328"/>
        <v>2119936</v>
      </c>
      <c r="X345" s="580">
        <v>1</v>
      </c>
      <c r="Y345" s="644">
        <f t="shared" si="336"/>
        <v>8</v>
      </c>
      <c r="Z345" s="645" t="str">
        <f t="shared" si="337"/>
        <v>Կ-1</v>
      </c>
      <c r="AA345" s="643">
        <f t="shared" si="338"/>
        <v>2.02</v>
      </c>
      <c r="AB345" s="776">
        <v>83200</v>
      </c>
      <c r="AC345" s="776">
        <f t="shared" si="339"/>
        <v>168064</v>
      </c>
      <c r="AD345" s="777">
        <f t="shared" si="340"/>
        <v>0</v>
      </c>
      <c r="AE345" s="776">
        <f t="shared" si="260"/>
        <v>168064</v>
      </c>
      <c r="AF345" s="776">
        <f t="shared" si="329"/>
        <v>2184832</v>
      </c>
      <c r="AG345" s="580">
        <v>1</v>
      </c>
      <c r="AH345" s="644">
        <f t="shared" si="341"/>
        <v>9</v>
      </c>
      <c r="AI345" s="645" t="str">
        <f t="shared" si="342"/>
        <v>Կ-1</v>
      </c>
      <c r="AJ345" s="643">
        <f t="shared" si="343"/>
        <v>2.02</v>
      </c>
      <c r="AK345" s="776">
        <v>83200</v>
      </c>
      <c r="AL345" s="776">
        <f t="shared" si="344"/>
        <v>168064</v>
      </c>
      <c r="AM345" s="777">
        <f t="shared" si="345"/>
        <v>0</v>
      </c>
      <c r="AN345" s="776">
        <f t="shared" si="330"/>
        <v>168064</v>
      </c>
      <c r="AO345" s="776">
        <f t="shared" si="331"/>
        <v>2184832</v>
      </c>
    </row>
    <row r="346" spans="1:41" s="760" customFormat="1" ht="14.25">
      <c r="A346" s="853">
        <v>304</v>
      </c>
      <c r="B346" s="903" t="s">
        <v>78</v>
      </c>
      <c r="C346" s="904"/>
      <c r="D346" s="904"/>
      <c r="E346" s="903" t="s">
        <v>1238</v>
      </c>
      <c r="F346" s="853">
        <v>1</v>
      </c>
      <c r="G346" s="916">
        <v>6</v>
      </c>
      <c r="H346" s="915" t="s">
        <v>86</v>
      </c>
      <c r="I346" s="912">
        <f>IF(F346&lt;1,0,IF(H346="Բ-1",IF(G346=0,6.94,IF(G346=1,7.17,IF(G346=2,7.41,IF(G346=3,7.66,IF(OR(G346=5,G346=4),7.92,IF(OR(G346=6,G346=7),8.18,IF(OR(G346=8,G346=9),8.46,IF(OR(G346=10,G346=11,G346=12),8.74,IF(OR(G346=13,G346=14,G346=15),9.03,IF(OR(G346=16,G346=17,G346=18),9.33,9.65)))))))))),IF(H346="Բ-2", IF(G346=0,5.71,IF(G346=1,5.89,IF(G346=2,6.09,IF(G346=3,6.29,IF(OR(G346=5,G346=4),6.5,IF(OR(G346=6,G346=7),6.72,IF(OR(G346=8,G346=9),6.94,IF(OR(G346=10,G346=11,G346=12),7.17,IF(OR(G346=13,G346=14,G346=15),7.41,IF(OR(G346=16,G346=17,G346=18),7.65,7.91)))))))))), IF(H346="Գ-1", IF(G346=0,4.7,IF(G346=1,4.86,IF(G346=2,5.01,IF(G346=3,5.18,IF(OR(G346=5,G346=4),5.35,IF(OR(G346=6,G346=7),5.52,IF(OR(G346=8,G346=9),5.71,IF(OR(G346=10,G346=11,G346=12),5.89,IF(OR(G346=13,G346=14,G346=15),6.09,IF(OR(G346=16,G346=17,G346=18),6.29,6.49)))))))))), IF(H346="Գ-2", IF(G346=0,3.88,IF(G346=1,4.01,IF(G346=2,4.14,IF(G346=3,4.27,IF(OR(G346=5,G346=4),4.41,IF(OR(G346=6,G346=7),4.55,IF(OR(G346=8,G346=9),4.7,IF(OR(G346=10,G346=11,G346=12),4.85,IF(OR(G346=13,G346=14,G346=15),5.01,IF(OR(G346=16,G346=17,G346=18),5.17,5.34)))))))))), IF(H346="Գ-3", IF(G346=0,3.21,IF(G346=1,3.31,IF(G346=2,3.42,IF(G346=3,3.53,IF(OR(G346=5,G346=4),3.64,IF(OR(G346=6,G346=7),3.76,IF(OR(G346=8,G346=9),3.88,IF(OR(G346=10,G346=11,G346=12),4.01,IF(OR(G346=13,G346=14,G346=15),4.13,IF(OR(G346=16,G346=17,G346=18),4.27,4.4)))))))))), IF(H346="Ա-1", IF(G346=0,2.66,IF(G346=1,2.75,IF(G346=2,2.83,IF(G346=3,2.92,IF(OR(G346=5,G346=4),3.02,IF(OR(G346=6,G346=7),3.11,IF(OR(G346=8,G346=9),3.21,IF(OR(G346=10,G346=11,G346=12),3.31,IF(OR(G346=13,G346=14,G346=15),3.42,IF(OR(G346=16,G346=17,G346=18),3.53,3.64)))))))))), IF(H346="Ա-2", IF(G346=0,2.28,IF(G346=1,2.35,IF(G346=2,2.43,IF(G346=3,2.5,IF(OR(G346=5,G346=4),2.58,IF(OR(G346=6,G346=7),2.66,IF(OR(G346=8,G346=9),2.75,IF(OR(G346=10,G346=11,G346=12),2.83,IF(OR(G346=13,G346=14,G346=15),2.92,IF(OR(G346=16,G346=17,G346=18),3.01,3.11)))))))))),IF(H346="Ա-3", IF(G346=0,1.96,IF(G346=1,2.02,IF(G346=2,2.08,IF(G346=3,2.15,IF(OR(G346=5,G346=4),2.21,IF(OR(G346=6,G346=7),2.28,IF(OR(G346=8,G346=9),2.35,IF(OR(G346=10,G346=11,G346=12),2.42,IF(OR(G346=13,G346=14,G346=15),2.5,IF(OR(G346=16,G346=17,G346=18),2.58,2.66)))))))))), IF(H346="Կ-1", IF(G346=0,1.68,IF(G346=1,1.73,IF(G346=2,1.79,IF(G346=3,1.84,IF(OR(G346=5,G346=4),1.9,IF(OR(G346=6,G346=7),1.96,IF(OR(G346=8,G346=9),2.02,IF(OR(G346=10,G346=11,G346=12),2.08,IF(OR(G346=13,G346=14,G346=15),2.14,IF(OR(G346=16,G346=17,G346=18),2.21,2.28)))))))))), IF(H346="Կ-2", IF(G346=0,1.45,IF(G346=1,1.49,IF(G346=2,1.54,IF(G346=3,1.59,IF(OR(G346=5,G346=4),1.63,IF(OR(G346=6,G346=7),1.68,IF(OR(G346=8,G346=9),1.73,IF(OR(G346=10,G346=11,G346=12),1.79,IF(OR(G346=13,G346=14,G346=15),1.84,IF(OR(G346=16,G346=17,G346=18),1.9,1.95)))))))))),IF(H346="Կ-3", IF(G346=0,1.25,IF(G346=1,1.29,IF(G346=2,1.33,IF(G346=3,1.37,IF(OR(G346=5,G346=4),1.41,IF(OR(G346=6,G346=7),1.45,IF(OR(G346=8,G346=9),1.49,IF(OR(G346=10,G346=11,G346=12),1.54,IF(OR(G346=13,G346=14,G346=15),1.58,IF(OR(G346=16,G346=17,G346=18),1.63,1.68)))))))))), "Error"))))))))))))</f>
        <v>1.96</v>
      </c>
      <c r="J346" s="913">
        <v>83200</v>
      </c>
      <c r="K346" s="914">
        <f t="shared" ref="K346:K353" si="346">+J346*I346</f>
        <v>163072</v>
      </c>
      <c r="L346" s="914">
        <v>0</v>
      </c>
      <c r="M346" s="914">
        <f>+L346+K346</f>
        <v>163072</v>
      </c>
      <c r="N346" s="914">
        <f>+M346*13</f>
        <v>2119936</v>
      </c>
      <c r="O346" s="580">
        <v>1</v>
      </c>
      <c r="P346" s="644">
        <f>+G346+1</f>
        <v>7</v>
      </c>
      <c r="Q346" s="645" t="str">
        <f>+H346</f>
        <v>Կ-1</v>
      </c>
      <c r="R346" s="643">
        <f>IF(O346&lt;1,0,IF(Q346="Բ-1",IF(P346=0,6.94,IF(P346=1,7.17,IF(P346=2,7.41,IF(P346=3,7.66,IF(OR(P346=5,P346=4),7.92,IF(OR(P346=6,P346=7),8.18,IF(OR(P346=8,P346=9),8.46,IF(OR(P346=10,P346=11,P346=12),8.74,IF(OR(P346=13,P346=14,P346=15),9.03,IF(OR(P346=16,P346=17,P346=18),9.33,9.65)))))))))),IF(Q346="Բ-2", IF(P346=0,5.71,IF(P346=1,5.89,IF(P346=2,6.09,IF(P346=3,6.29,IF(OR(P346=5,P346=4),6.5,IF(OR(P346=6,P346=7),6.72,IF(OR(P346=8,P346=9),6.94,IF(OR(P346=10,P346=11,P346=12),7.17,IF(OR(P346=13,P346=14,P346=15),7.41,IF(OR(P346=16,P346=17,P346=18),7.65,7.91)))))))))), IF(Q346="Գ-1", IF(P346=0,4.7,IF(P346=1,4.86,IF(P346=2,5.01,IF(P346=3,5.18,IF(OR(P346=5,P346=4),5.35,IF(OR(P346=6,P346=7),5.52,IF(OR(P346=8,P346=9),5.71,IF(OR(P346=10,P346=11,P346=12),5.89,IF(OR(P346=13,P346=14,P346=15),6.09,IF(OR(P346=16,P346=17,P346=18),6.29,6.49)))))))))), IF(Q346="Գ-2", IF(P346=0,3.88,IF(P346=1,4.01,IF(P346=2,4.14,IF(P346=3,4.27,IF(OR(P346=5,P346=4),4.41,IF(OR(P346=6,P346=7),4.55,IF(OR(P346=8,P346=9),4.7,IF(OR(P346=10,P346=11,P346=12),4.85,IF(OR(P346=13,P346=14,P346=15),5.01,IF(OR(P346=16,P346=17,P346=18),5.17,5.34)))))))))), IF(Q346="Գ-3", IF(P346=0,3.21,IF(P346=1,3.31,IF(P346=2,3.42,IF(P346=3,3.53,IF(OR(P346=5,P346=4),3.64,IF(OR(P346=6,P346=7),3.76,IF(OR(P346=8,P346=9),3.88,IF(OR(P346=10,P346=11,P346=12),4.01,IF(OR(P346=13,P346=14,P346=15),4.13,IF(OR(P346=16,P346=17,P346=18),4.27,4.4)))))))))), IF(Q346="Ա-1", IF(P346=0,2.66,IF(P346=1,2.75,IF(P346=2,2.83,IF(P346=3,2.92,IF(OR(P346=5,P346=4),3.02,IF(OR(P346=6,P346=7),3.11,IF(OR(P346=8,P346=9),3.21,IF(OR(P346=10,P346=11,P346=12),3.31,IF(OR(P346=13,P346=14,P346=15),3.42,IF(OR(P346=16,P346=17,P346=18),3.53,3.64)))))))))), IF(Q346="Ա-2", IF(P346=0,2.28,IF(P346=1,2.35,IF(P346=2,2.43,IF(P346=3,2.5,IF(OR(P346=5,P346=4),2.58,IF(OR(P346=6,P346=7),2.66,IF(OR(P346=8,P346=9),2.75,IF(OR(P346=10,P346=11,P346=12),2.83,IF(OR(P346=13,P346=14,P346=15),2.92,IF(OR(P346=16,P346=17,P346=18),3.01,3.11)))))))))),IF(Q346="Ա-3", IF(P346=0,1.96,IF(P346=1,2.02,IF(P346=2,2.08,IF(P346=3,2.15,IF(OR(P346=5,P346=4),2.21,IF(OR(P346=6,P346=7),2.28,IF(OR(P346=8,P346=9),2.35,IF(OR(P346=10,P346=11,P346=12),2.42,IF(OR(P346=13,P346=14,P346=15),2.5,IF(OR(P346=16,P346=17,P346=18),2.58,2.66)))))))))), IF(Q346="Կ-1", IF(P346=0,1.68,IF(P346=1,1.73,IF(P346=2,1.79,IF(P346=3,1.84,IF(OR(P346=5,P346=4),1.9,IF(OR(P346=6,P346=7),1.96,IF(OR(P346=8,P346=9),2.02,IF(OR(P346=10,P346=11,P346=12),2.08,IF(OR(P346=13,P346=14,P346=15),2.14,IF(OR(P346=16,P346=17,P346=18),2.21,2.28)))))))))), IF(Q346="Կ-2", IF(P346=0,1.45,IF(P346=1,1.49,IF(P346=2,1.54,IF(P346=3,1.59,IF(OR(P346=5,P346=4),1.63,IF(OR(P346=6,P346=7),1.68,IF(OR(P346=8,P346=9),1.73,IF(OR(P346=10,P346=11,P346=12),1.79,IF(OR(P346=13,P346=14,P346=15),1.84,IF(OR(P346=16,P346=17,P346=18),1.9,1.95)))))))))),IF(Q346="Կ-3", IF(P346=0,1.25,IF(P346=1,1.29,IF(P346=2,1.33,IF(P346=3,1.37,IF(OR(P346=5,P346=4),1.41,IF(OR(P346=6,P346=7),1.45,IF(OR(P346=8,P346=9),1.49,IF(OR(P346=10,P346=11,P346=12),1.54,IF(OR(P346=13,P346=14,P346=15),1.58,IF(OR(P346=16,P346=17,P346=18),1.63,1.68)))))))))), "Error"))))))))))))</f>
        <v>1.96</v>
      </c>
      <c r="S346" s="776">
        <v>83200</v>
      </c>
      <c r="T346" s="776">
        <f>+S346*R346</f>
        <v>163072</v>
      </c>
      <c r="U346" s="777">
        <f>+L346</f>
        <v>0</v>
      </c>
      <c r="V346" s="776">
        <f>+U346+T346</f>
        <v>163072</v>
      </c>
      <c r="W346" s="776">
        <f>+V346*13</f>
        <v>2119936</v>
      </c>
      <c r="X346" s="580">
        <v>1</v>
      </c>
      <c r="Y346" s="644">
        <f>+P346+1</f>
        <v>8</v>
      </c>
      <c r="Z346" s="645" t="str">
        <f>+Q346</f>
        <v>Կ-1</v>
      </c>
      <c r="AA346" s="643">
        <f>IF(X346&lt;1,0,IF(Z346="Բ-1",IF(Y346=0,6.94,IF(Y346=1,7.17,IF(Y346=2,7.41,IF(Y346=3,7.66,IF(OR(Y346=5,Y346=4),7.92,IF(OR(Y346=6,Y346=7),8.18,IF(OR(Y346=8,Y346=9),8.46,IF(OR(Y346=10,Y346=11,Y346=12),8.74,IF(OR(Y346=13,Y346=14,Y346=15),9.03,IF(OR(Y346=16,Y346=17,Y346=18),9.33,9.65)))))))))),IF(Z346="Բ-2", IF(Y346=0,5.71,IF(Y346=1,5.89,IF(Y346=2,6.09,IF(Y346=3,6.29,IF(OR(Y346=5,Y346=4),6.5,IF(OR(Y346=6,Y346=7),6.72,IF(OR(Y346=8,Y346=9),6.94,IF(OR(Y346=10,Y346=11,Y346=12),7.17,IF(OR(Y346=13,Y346=14,Y346=15),7.41,IF(OR(Y346=16,Y346=17,Y346=18),7.65,7.91)))))))))), IF(Z346="Գ-1", IF(Y346=0,4.7,IF(Y346=1,4.86,IF(Y346=2,5.01,IF(Y346=3,5.18,IF(OR(Y346=5,Y346=4),5.35,IF(OR(Y346=6,Y346=7),5.52,IF(OR(Y346=8,Y346=9),5.71,IF(OR(Y346=10,Y346=11,Y346=12),5.89,IF(OR(Y346=13,Y346=14,Y346=15),6.09,IF(OR(Y346=16,Y346=17,Y346=18),6.29,6.49)))))))))), IF(Z346="Գ-2", IF(Y346=0,3.88,IF(Y346=1,4.01,IF(Y346=2,4.14,IF(Y346=3,4.27,IF(OR(Y346=5,Y346=4),4.41,IF(OR(Y346=6,Y346=7),4.55,IF(OR(Y346=8,Y346=9),4.7,IF(OR(Y346=10,Y346=11,Y346=12),4.85,IF(OR(Y346=13,Y346=14,Y346=15),5.01,IF(OR(Y346=16,Y346=17,Y346=18),5.17,5.34)))))))))), IF(Z346="Գ-3", IF(Y346=0,3.21,IF(Y346=1,3.31,IF(Y346=2,3.42,IF(Y346=3,3.53,IF(OR(Y346=5,Y346=4),3.64,IF(OR(Y346=6,Y346=7),3.76,IF(OR(Y346=8,Y346=9),3.88,IF(OR(Y346=10,Y346=11,Y346=12),4.01,IF(OR(Y346=13,Y346=14,Y346=15),4.13,IF(OR(Y346=16,Y346=17,Y346=18),4.27,4.4)))))))))), IF(Z346="Ա-1", IF(Y346=0,2.66,IF(Y346=1,2.75,IF(Y346=2,2.83,IF(Y346=3,2.92,IF(OR(Y346=5,Y346=4),3.02,IF(OR(Y346=6,Y346=7),3.11,IF(OR(Y346=8,Y346=9),3.21,IF(OR(Y346=10,Y346=11,Y346=12),3.31,IF(OR(Y346=13,Y346=14,Y346=15),3.42,IF(OR(Y346=16,Y346=17,Y346=18),3.53,3.64)))))))))), IF(Z346="Ա-2", IF(Y346=0,2.28,IF(Y346=1,2.35,IF(Y346=2,2.43,IF(Y346=3,2.5,IF(OR(Y346=5,Y346=4),2.58,IF(OR(Y346=6,Y346=7),2.66,IF(OR(Y346=8,Y346=9),2.75,IF(OR(Y346=10,Y346=11,Y346=12),2.83,IF(OR(Y346=13,Y346=14,Y346=15),2.92,IF(OR(Y346=16,Y346=17,Y346=18),3.01,3.11)))))))))),IF(Z346="Ա-3", IF(Y346=0,1.96,IF(Y346=1,2.02,IF(Y346=2,2.08,IF(Y346=3,2.15,IF(OR(Y346=5,Y346=4),2.21,IF(OR(Y346=6,Y346=7),2.28,IF(OR(Y346=8,Y346=9),2.35,IF(OR(Y346=10,Y346=11,Y346=12),2.42,IF(OR(Y346=13,Y346=14,Y346=15),2.5,IF(OR(Y346=16,Y346=17,Y346=18),2.58,2.66)))))))))), IF(Z346="Կ-1", IF(Y346=0,1.68,IF(Y346=1,1.73,IF(Y346=2,1.79,IF(Y346=3,1.84,IF(OR(Y346=5,Y346=4),1.9,IF(OR(Y346=6,Y346=7),1.96,IF(OR(Y346=8,Y346=9),2.02,IF(OR(Y346=10,Y346=11,Y346=12),2.08,IF(OR(Y346=13,Y346=14,Y346=15),2.14,IF(OR(Y346=16,Y346=17,Y346=18),2.21,2.28)))))))))), IF(Z346="Կ-2", IF(Y346=0,1.45,IF(Y346=1,1.49,IF(Y346=2,1.54,IF(Y346=3,1.59,IF(OR(Y346=5,Y346=4),1.63,IF(OR(Y346=6,Y346=7),1.68,IF(OR(Y346=8,Y346=9),1.73,IF(OR(Y346=10,Y346=11,Y346=12),1.79,IF(OR(Y346=13,Y346=14,Y346=15),1.84,IF(OR(Y346=16,Y346=17,Y346=18),1.9,1.95)))))))))),IF(Z346="Կ-3", IF(Y346=0,1.25,IF(Y346=1,1.29,IF(Y346=2,1.33,IF(Y346=3,1.37,IF(OR(Y346=5,Y346=4),1.41,IF(OR(Y346=6,Y346=7),1.45,IF(OR(Y346=8,Y346=9),1.49,IF(OR(Y346=10,Y346=11,Y346=12),1.54,IF(OR(Y346=13,Y346=14,Y346=15),1.58,IF(OR(Y346=16,Y346=17,Y346=18),1.63,1.68)))))))))), "Error"))))))))))))</f>
        <v>2.02</v>
      </c>
      <c r="AB346" s="776">
        <v>83200</v>
      </c>
      <c r="AC346" s="776">
        <f>+AB346*AA346</f>
        <v>168064</v>
      </c>
      <c r="AD346" s="777">
        <f>+U346</f>
        <v>0</v>
      </c>
      <c r="AE346" s="776">
        <f>+AD346+AC346</f>
        <v>168064</v>
      </c>
      <c r="AF346" s="776">
        <f>+AE346*13</f>
        <v>2184832</v>
      </c>
      <c r="AG346" s="580">
        <v>1</v>
      </c>
      <c r="AH346" s="644">
        <f>+Y346+1</f>
        <v>9</v>
      </c>
      <c r="AI346" s="645" t="str">
        <f>+Z346</f>
        <v>Կ-1</v>
      </c>
      <c r="AJ346" s="643">
        <f>IF(AG346&lt;1,0,IF(AI346="Բ-1",IF(AH346=0,6.94,IF(AH346=1,7.17,IF(AH346=2,7.41,IF(AH346=3,7.66,IF(OR(AH346=5,AH346=4),7.92,IF(OR(AH346=6,AH346=7),8.18,IF(OR(AH346=8,AH346=9),8.46,IF(OR(AH346=10,AH346=11,AH346=12),8.74,IF(OR(AH346=13,AH346=14,AH346=15),9.03,IF(OR(AH346=16,AH346=17,AH346=18),9.33,9.65)))))))))),IF(AI346="Բ-2", IF(AH346=0,5.71,IF(AH346=1,5.89,IF(AH346=2,6.09,IF(AH346=3,6.29,IF(OR(AH346=5,AH346=4),6.5,IF(OR(AH346=6,AH346=7),6.72,IF(OR(AH346=8,AH346=9),6.94,IF(OR(AH346=10,AH346=11,AH346=12),7.17,IF(OR(AH346=13,AH346=14,AH346=15),7.41,IF(OR(AH346=16,AH346=17,AH346=18),7.65,7.91)))))))))), IF(AI346="Գ-1", IF(AH346=0,4.7,IF(AH346=1,4.86,IF(AH346=2,5.01,IF(AH346=3,5.18,IF(OR(AH346=5,AH346=4),5.35,IF(OR(AH346=6,AH346=7),5.52,IF(OR(AH346=8,AH346=9),5.71,IF(OR(AH346=10,AH346=11,AH346=12),5.89,IF(OR(AH346=13,AH346=14,AH346=15),6.09,IF(OR(AH346=16,AH346=17,AH346=18),6.29,6.49)))))))))), IF(AI346="Գ-2", IF(AH346=0,3.88,IF(AH346=1,4.01,IF(AH346=2,4.14,IF(AH346=3,4.27,IF(OR(AH346=5,AH346=4),4.41,IF(OR(AH346=6,AH346=7),4.55,IF(OR(AH346=8,AH346=9),4.7,IF(OR(AH346=10,AH346=11,AH346=12),4.85,IF(OR(AH346=13,AH346=14,AH346=15),5.01,IF(OR(AH346=16,AH346=17,AH346=18),5.17,5.34)))))))))), IF(AI346="Գ-3", IF(AH346=0,3.21,IF(AH346=1,3.31,IF(AH346=2,3.42,IF(AH346=3,3.53,IF(OR(AH346=5,AH346=4),3.64,IF(OR(AH346=6,AH346=7),3.76,IF(OR(AH346=8,AH346=9),3.88,IF(OR(AH346=10,AH346=11,AH346=12),4.01,IF(OR(AH346=13,AH346=14,AH346=15),4.13,IF(OR(AH346=16,AH346=17,AH346=18),4.27,4.4)))))))))), IF(AI346="Ա-1", IF(AH346=0,2.66,IF(AH346=1,2.75,IF(AH346=2,2.83,IF(AH346=3,2.92,IF(OR(AH346=5,AH346=4),3.02,IF(OR(AH346=6,AH346=7),3.11,IF(OR(AH346=8,AH346=9),3.21,IF(OR(AH346=10,AH346=11,AH346=12),3.31,IF(OR(AH346=13,AH346=14,AH346=15),3.42,IF(OR(AH346=16,AH346=17,AH346=18),3.53,3.64)))))))))), IF(AI346="Ա-2", IF(AH346=0,2.28,IF(AH346=1,2.35,IF(AH346=2,2.43,IF(AH346=3,2.5,IF(OR(AH346=5,AH346=4),2.58,IF(OR(AH346=6,AH346=7),2.66,IF(OR(AH346=8,AH346=9),2.75,IF(OR(AH346=10,AH346=11,AH346=12),2.83,IF(OR(AH346=13,AH346=14,AH346=15),2.92,IF(OR(AH346=16,AH346=17,AH346=18),3.01,3.11)))))))))),IF(AI346="Ա-3", IF(AH346=0,1.96,IF(AH346=1,2.02,IF(AH346=2,2.08,IF(AH346=3,2.15,IF(OR(AH346=5,AH346=4),2.21,IF(OR(AH346=6,AH346=7),2.28,IF(OR(AH346=8,AH346=9),2.35,IF(OR(AH346=10,AH346=11,AH346=12),2.42,IF(OR(AH346=13,AH346=14,AH346=15),2.5,IF(OR(AH346=16,AH346=17,AH346=18),2.58,2.66)))))))))), IF(AI346="Կ-1", IF(AH346=0,1.68,IF(AH346=1,1.73,IF(AH346=2,1.79,IF(AH346=3,1.84,IF(OR(AH346=5,AH346=4),1.9,IF(OR(AH346=6,AH346=7),1.96,IF(OR(AH346=8,AH346=9),2.02,IF(OR(AH346=10,AH346=11,AH346=12),2.08,IF(OR(AH346=13,AH346=14,AH346=15),2.14,IF(OR(AH346=16,AH346=17,AH346=18),2.21,2.28)))))))))), IF(AI346="Կ-2", IF(AH346=0,1.45,IF(AH346=1,1.49,IF(AH346=2,1.54,IF(AH346=3,1.59,IF(OR(AH346=5,AH346=4),1.63,IF(OR(AH346=6,AH346=7),1.68,IF(OR(AH346=8,AH346=9),1.73,IF(OR(AH346=10,AH346=11,AH346=12),1.79,IF(OR(AH346=13,AH346=14,AH346=15),1.84,IF(OR(AH346=16,AH346=17,AH346=18),1.9,1.95)))))))))),IF(AI346="Կ-3", IF(AH346=0,1.25,IF(AH346=1,1.29,IF(AH346=2,1.33,IF(AH346=3,1.37,IF(OR(AH346=5,AH346=4),1.41,IF(OR(AH346=6,AH346=7),1.45,IF(OR(AH346=8,AH346=9),1.49,IF(OR(AH346=10,AH346=11,AH346=12),1.54,IF(OR(AH346=13,AH346=14,AH346=15),1.58,IF(OR(AH346=16,AH346=17,AH346=18),1.63,1.68)))))))))), "Error"))))))))))))</f>
        <v>2.02</v>
      </c>
      <c r="AK346" s="776">
        <v>83200</v>
      </c>
      <c r="AL346" s="776">
        <f>+AK346*AJ346</f>
        <v>168064</v>
      </c>
      <c r="AM346" s="777">
        <f>+AD346</f>
        <v>0</v>
      </c>
      <c r="AN346" s="776">
        <f>+AM346+AL346</f>
        <v>168064</v>
      </c>
      <c r="AO346" s="776">
        <f>+AN346*13</f>
        <v>2184832</v>
      </c>
    </row>
    <row r="347" spans="1:41" s="760" customFormat="1" ht="14.25">
      <c r="A347" s="853">
        <v>305</v>
      </c>
      <c r="B347" s="903" t="s">
        <v>78</v>
      </c>
      <c r="C347" s="904"/>
      <c r="D347" s="904"/>
      <c r="E347" s="903" t="s">
        <v>1238</v>
      </c>
      <c r="F347" s="853">
        <v>1</v>
      </c>
      <c r="G347" s="916">
        <v>6</v>
      </c>
      <c r="H347" s="915" t="s">
        <v>86</v>
      </c>
      <c r="I347" s="912">
        <f>IF(F347&lt;1,0,IF(H347="Բ-1",IF(G347=0,6.94,IF(G347=1,7.17,IF(G347=2,7.41,IF(G347=3,7.66,IF(OR(G347=5,G347=4),7.92,IF(OR(G347=6,G347=7),8.18,IF(OR(G347=8,G347=9),8.46,IF(OR(G347=10,G347=11,G347=12),8.74,IF(OR(G347=13,G347=14,G347=15),9.03,IF(OR(G347=16,G347=17,G347=18),9.33,9.65)))))))))),IF(H347="Բ-2", IF(G347=0,5.71,IF(G347=1,5.89,IF(G347=2,6.09,IF(G347=3,6.29,IF(OR(G347=5,G347=4),6.5,IF(OR(G347=6,G347=7),6.72,IF(OR(G347=8,G347=9),6.94,IF(OR(G347=10,G347=11,G347=12),7.17,IF(OR(G347=13,G347=14,G347=15),7.41,IF(OR(G347=16,G347=17,G347=18),7.65,7.91)))))))))), IF(H347="Գ-1", IF(G347=0,4.7,IF(G347=1,4.86,IF(G347=2,5.01,IF(G347=3,5.18,IF(OR(G347=5,G347=4),5.35,IF(OR(G347=6,G347=7),5.52,IF(OR(G347=8,G347=9),5.71,IF(OR(G347=10,G347=11,G347=12),5.89,IF(OR(G347=13,G347=14,G347=15),6.09,IF(OR(G347=16,G347=17,G347=18),6.29,6.49)))))))))), IF(H347="Գ-2", IF(G347=0,3.88,IF(G347=1,4.01,IF(G347=2,4.14,IF(G347=3,4.27,IF(OR(G347=5,G347=4),4.41,IF(OR(G347=6,G347=7),4.55,IF(OR(G347=8,G347=9),4.7,IF(OR(G347=10,G347=11,G347=12),4.85,IF(OR(G347=13,G347=14,G347=15),5.01,IF(OR(G347=16,G347=17,G347=18),5.17,5.34)))))))))), IF(H347="Գ-3", IF(G347=0,3.21,IF(G347=1,3.31,IF(G347=2,3.42,IF(G347=3,3.53,IF(OR(G347=5,G347=4),3.64,IF(OR(G347=6,G347=7),3.76,IF(OR(G347=8,G347=9),3.88,IF(OR(G347=10,G347=11,G347=12),4.01,IF(OR(G347=13,G347=14,G347=15),4.13,IF(OR(G347=16,G347=17,G347=18),4.27,4.4)))))))))), IF(H347="Ա-1", IF(G347=0,2.66,IF(G347=1,2.75,IF(G347=2,2.83,IF(G347=3,2.92,IF(OR(G347=5,G347=4),3.02,IF(OR(G347=6,G347=7),3.11,IF(OR(G347=8,G347=9),3.21,IF(OR(G347=10,G347=11,G347=12),3.31,IF(OR(G347=13,G347=14,G347=15),3.42,IF(OR(G347=16,G347=17,G347=18),3.53,3.64)))))))))), IF(H347="Ա-2", IF(G347=0,2.28,IF(G347=1,2.35,IF(G347=2,2.43,IF(G347=3,2.5,IF(OR(G347=5,G347=4),2.58,IF(OR(G347=6,G347=7),2.66,IF(OR(G347=8,G347=9),2.75,IF(OR(G347=10,G347=11,G347=12),2.83,IF(OR(G347=13,G347=14,G347=15),2.92,IF(OR(G347=16,G347=17,G347=18),3.01,3.11)))))))))),IF(H347="Ա-3", IF(G347=0,1.96,IF(G347=1,2.02,IF(G347=2,2.08,IF(G347=3,2.15,IF(OR(G347=5,G347=4),2.21,IF(OR(G347=6,G347=7),2.28,IF(OR(G347=8,G347=9),2.35,IF(OR(G347=10,G347=11,G347=12),2.42,IF(OR(G347=13,G347=14,G347=15),2.5,IF(OR(G347=16,G347=17,G347=18),2.58,2.66)))))))))), IF(H347="Կ-1", IF(G347=0,1.68,IF(G347=1,1.73,IF(G347=2,1.79,IF(G347=3,1.84,IF(OR(G347=5,G347=4),1.9,IF(OR(G347=6,G347=7),1.96,IF(OR(G347=8,G347=9),2.02,IF(OR(G347=10,G347=11,G347=12),2.08,IF(OR(G347=13,G347=14,G347=15),2.14,IF(OR(G347=16,G347=17,G347=18),2.21,2.28)))))))))), IF(H347="Կ-2", IF(G347=0,1.45,IF(G347=1,1.49,IF(G347=2,1.54,IF(G347=3,1.59,IF(OR(G347=5,G347=4),1.63,IF(OR(G347=6,G347=7),1.68,IF(OR(G347=8,G347=9),1.73,IF(OR(G347=10,G347=11,G347=12),1.79,IF(OR(G347=13,G347=14,G347=15),1.84,IF(OR(G347=16,G347=17,G347=18),1.9,1.95)))))))))),IF(H347="Կ-3", IF(G347=0,1.25,IF(G347=1,1.29,IF(G347=2,1.33,IF(G347=3,1.37,IF(OR(G347=5,G347=4),1.41,IF(OR(G347=6,G347=7),1.45,IF(OR(G347=8,G347=9),1.49,IF(OR(G347=10,G347=11,G347=12),1.54,IF(OR(G347=13,G347=14,G347=15),1.58,IF(OR(G347=16,G347=17,G347=18),1.63,1.68)))))))))), "Error"))))))))))))</f>
        <v>1.96</v>
      </c>
      <c r="J347" s="913">
        <v>83200</v>
      </c>
      <c r="K347" s="914">
        <f t="shared" si="346"/>
        <v>163072</v>
      </c>
      <c r="L347" s="914">
        <v>0</v>
      </c>
      <c r="M347" s="914">
        <f>+L347+K347</f>
        <v>163072</v>
      </c>
      <c r="N347" s="914">
        <f>+M347*13</f>
        <v>2119936</v>
      </c>
      <c r="O347" s="580">
        <v>1</v>
      </c>
      <c r="P347" s="644">
        <f>+G347+1</f>
        <v>7</v>
      </c>
      <c r="Q347" s="645" t="str">
        <f>+H347</f>
        <v>Կ-1</v>
      </c>
      <c r="R347" s="643">
        <f>IF(O347&lt;1,0,IF(Q347="Բ-1",IF(P347=0,6.94,IF(P347=1,7.17,IF(P347=2,7.41,IF(P347=3,7.66,IF(OR(P347=5,P347=4),7.92,IF(OR(P347=6,P347=7),8.18,IF(OR(P347=8,P347=9),8.46,IF(OR(P347=10,P347=11,P347=12),8.74,IF(OR(P347=13,P347=14,P347=15),9.03,IF(OR(P347=16,P347=17,P347=18),9.33,9.65)))))))))),IF(Q347="Բ-2", IF(P347=0,5.71,IF(P347=1,5.89,IF(P347=2,6.09,IF(P347=3,6.29,IF(OR(P347=5,P347=4),6.5,IF(OR(P347=6,P347=7),6.72,IF(OR(P347=8,P347=9),6.94,IF(OR(P347=10,P347=11,P347=12),7.17,IF(OR(P347=13,P347=14,P347=15),7.41,IF(OR(P347=16,P347=17,P347=18),7.65,7.91)))))))))), IF(Q347="Գ-1", IF(P347=0,4.7,IF(P347=1,4.86,IF(P347=2,5.01,IF(P347=3,5.18,IF(OR(P347=5,P347=4),5.35,IF(OR(P347=6,P347=7),5.52,IF(OR(P347=8,P347=9),5.71,IF(OR(P347=10,P347=11,P347=12),5.89,IF(OR(P347=13,P347=14,P347=15),6.09,IF(OR(P347=16,P347=17,P347=18),6.29,6.49)))))))))), IF(Q347="Գ-2", IF(P347=0,3.88,IF(P347=1,4.01,IF(P347=2,4.14,IF(P347=3,4.27,IF(OR(P347=5,P347=4),4.41,IF(OR(P347=6,P347=7),4.55,IF(OR(P347=8,P347=9),4.7,IF(OR(P347=10,P347=11,P347=12),4.85,IF(OR(P347=13,P347=14,P347=15),5.01,IF(OR(P347=16,P347=17,P347=18),5.17,5.34)))))))))), IF(Q347="Գ-3", IF(P347=0,3.21,IF(P347=1,3.31,IF(P347=2,3.42,IF(P347=3,3.53,IF(OR(P347=5,P347=4),3.64,IF(OR(P347=6,P347=7),3.76,IF(OR(P347=8,P347=9),3.88,IF(OR(P347=10,P347=11,P347=12),4.01,IF(OR(P347=13,P347=14,P347=15),4.13,IF(OR(P347=16,P347=17,P347=18),4.27,4.4)))))))))), IF(Q347="Ա-1", IF(P347=0,2.66,IF(P347=1,2.75,IF(P347=2,2.83,IF(P347=3,2.92,IF(OR(P347=5,P347=4),3.02,IF(OR(P347=6,P347=7),3.11,IF(OR(P347=8,P347=9),3.21,IF(OR(P347=10,P347=11,P347=12),3.31,IF(OR(P347=13,P347=14,P347=15),3.42,IF(OR(P347=16,P347=17,P347=18),3.53,3.64)))))))))), IF(Q347="Ա-2", IF(P347=0,2.28,IF(P347=1,2.35,IF(P347=2,2.43,IF(P347=3,2.5,IF(OR(P347=5,P347=4),2.58,IF(OR(P347=6,P347=7),2.66,IF(OR(P347=8,P347=9),2.75,IF(OR(P347=10,P347=11,P347=12),2.83,IF(OR(P347=13,P347=14,P347=15),2.92,IF(OR(P347=16,P347=17,P347=18),3.01,3.11)))))))))),IF(Q347="Ա-3", IF(P347=0,1.96,IF(P347=1,2.02,IF(P347=2,2.08,IF(P347=3,2.15,IF(OR(P347=5,P347=4),2.21,IF(OR(P347=6,P347=7),2.28,IF(OR(P347=8,P347=9),2.35,IF(OR(P347=10,P347=11,P347=12),2.42,IF(OR(P347=13,P347=14,P347=15),2.5,IF(OR(P347=16,P347=17,P347=18),2.58,2.66)))))))))), IF(Q347="Կ-1", IF(P347=0,1.68,IF(P347=1,1.73,IF(P347=2,1.79,IF(P347=3,1.84,IF(OR(P347=5,P347=4),1.9,IF(OR(P347=6,P347=7),1.96,IF(OR(P347=8,P347=9),2.02,IF(OR(P347=10,P347=11,P347=12),2.08,IF(OR(P347=13,P347=14,P347=15),2.14,IF(OR(P347=16,P347=17,P347=18),2.21,2.28)))))))))), IF(Q347="Կ-2", IF(P347=0,1.45,IF(P347=1,1.49,IF(P347=2,1.54,IF(P347=3,1.59,IF(OR(P347=5,P347=4),1.63,IF(OR(P347=6,P347=7),1.68,IF(OR(P347=8,P347=9),1.73,IF(OR(P347=10,P347=11,P347=12),1.79,IF(OR(P347=13,P347=14,P347=15),1.84,IF(OR(P347=16,P347=17,P347=18),1.9,1.95)))))))))),IF(Q347="Կ-3", IF(P347=0,1.25,IF(P347=1,1.29,IF(P347=2,1.33,IF(P347=3,1.37,IF(OR(P347=5,P347=4),1.41,IF(OR(P347=6,P347=7),1.45,IF(OR(P347=8,P347=9),1.49,IF(OR(P347=10,P347=11,P347=12),1.54,IF(OR(P347=13,P347=14,P347=15),1.58,IF(OR(P347=16,P347=17,P347=18),1.63,1.68)))))))))), "Error"))))))))))))</f>
        <v>1.96</v>
      </c>
      <c r="S347" s="776">
        <v>83200</v>
      </c>
      <c r="T347" s="776">
        <f>+S347*R347</f>
        <v>163072</v>
      </c>
      <c r="U347" s="777">
        <f>+L347</f>
        <v>0</v>
      </c>
      <c r="V347" s="776">
        <f>+U347+T347</f>
        <v>163072</v>
      </c>
      <c r="W347" s="776">
        <f>+V347*13</f>
        <v>2119936</v>
      </c>
      <c r="X347" s="580">
        <v>1</v>
      </c>
      <c r="Y347" s="644">
        <f>+P347+1</f>
        <v>8</v>
      </c>
      <c r="Z347" s="645" t="str">
        <f>+Q347</f>
        <v>Կ-1</v>
      </c>
      <c r="AA347" s="643">
        <f>IF(X347&lt;1,0,IF(Z347="Բ-1",IF(Y347=0,6.94,IF(Y347=1,7.17,IF(Y347=2,7.41,IF(Y347=3,7.66,IF(OR(Y347=5,Y347=4),7.92,IF(OR(Y347=6,Y347=7),8.18,IF(OR(Y347=8,Y347=9),8.46,IF(OR(Y347=10,Y347=11,Y347=12),8.74,IF(OR(Y347=13,Y347=14,Y347=15),9.03,IF(OR(Y347=16,Y347=17,Y347=18),9.33,9.65)))))))))),IF(Z347="Բ-2", IF(Y347=0,5.71,IF(Y347=1,5.89,IF(Y347=2,6.09,IF(Y347=3,6.29,IF(OR(Y347=5,Y347=4),6.5,IF(OR(Y347=6,Y347=7),6.72,IF(OR(Y347=8,Y347=9),6.94,IF(OR(Y347=10,Y347=11,Y347=12),7.17,IF(OR(Y347=13,Y347=14,Y347=15),7.41,IF(OR(Y347=16,Y347=17,Y347=18),7.65,7.91)))))))))), IF(Z347="Գ-1", IF(Y347=0,4.7,IF(Y347=1,4.86,IF(Y347=2,5.01,IF(Y347=3,5.18,IF(OR(Y347=5,Y347=4),5.35,IF(OR(Y347=6,Y347=7),5.52,IF(OR(Y347=8,Y347=9),5.71,IF(OR(Y347=10,Y347=11,Y347=12),5.89,IF(OR(Y347=13,Y347=14,Y347=15),6.09,IF(OR(Y347=16,Y347=17,Y347=18),6.29,6.49)))))))))), IF(Z347="Գ-2", IF(Y347=0,3.88,IF(Y347=1,4.01,IF(Y347=2,4.14,IF(Y347=3,4.27,IF(OR(Y347=5,Y347=4),4.41,IF(OR(Y347=6,Y347=7),4.55,IF(OR(Y347=8,Y347=9),4.7,IF(OR(Y347=10,Y347=11,Y347=12),4.85,IF(OR(Y347=13,Y347=14,Y347=15),5.01,IF(OR(Y347=16,Y347=17,Y347=18),5.17,5.34)))))))))), IF(Z347="Գ-3", IF(Y347=0,3.21,IF(Y347=1,3.31,IF(Y347=2,3.42,IF(Y347=3,3.53,IF(OR(Y347=5,Y347=4),3.64,IF(OR(Y347=6,Y347=7),3.76,IF(OR(Y347=8,Y347=9),3.88,IF(OR(Y347=10,Y347=11,Y347=12),4.01,IF(OR(Y347=13,Y347=14,Y347=15),4.13,IF(OR(Y347=16,Y347=17,Y347=18),4.27,4.4)))))))))), IF(Z347="Ա-1", IF(Y347=0,2.66,IF(Y347=1,2.75,IF(Y347=2,2.83,IF(Y347=3,2.92,IF(OR(Y347=5,Y347=4),3.02,IF(OR(Y347=6,Y347=7),3.11,IF(OR(Y347=8,Y347=9),3.21,IF(OR(Y347=10,Y347=11,Y347=12),3.31,IF(OR(Y347=13,Y347=14,Y347=15),3.42,IF(OR(Y347=16,Y347=17,Y347=18),3.53,3.64)))))))))), IF(Z347="Ա-2", IF(Y347=0,2.28,IF(Y347=1,2.35,IF(Y347=2,2.43,IF(Y347=3,2.5,IF(OR(Y347=5,Y347=4),2.58,IF(OR(Y347=6,Y347=7),2.66,IF(OR(Y347=8,Y347=9),2.75,IF(OR(Y347=10,Y347=11,Y347=12),2.83,IF(OR(Y347=13,Y347=14,Y347=15),2.92,IF(OR(Y347=16,Y347=17,Y347=18),3.01,3.11)))))))))),IF(Z347="Ա-3", IF(Y347=0,1.96,IF(Y347=1,2.02,IF(Y347=2,2.08,IF(Y347=3,2.15,IF(OR(Y347=5,Y347=4),2.21,IF(OR(Y347=6,Y347=7),2.28,IF(OR(Y347=8,Y347=9),2.35,IF(OR(Y347=10,Y347=11,Y347=12),2.42,IF(OR(Y347=13,Y347=14,Y347=15),2.5,IF(OR(Y347=16,Y347=17,Y347=18),2.58,2.66)))))))))), IF(Z347="Կ-1", IF(Y347=0,1.68,IF(Y347=1,1.73,IF(Y347=2,1.79,IF(Y347=3,1.84,IF(OR(Y347=5,Y347=4),1.9,IF(OR(Y347=6,Y347=7),1.96,IF(OR(Y347=8,Y347=9),2.02,IF(OR(Y347=10,Y347=11,Y347=12),2.08,IF(OR(Y347=13,Y347=14,Y347=15),2.14,IF(OR(Y347=16,Y347=17,Y347=18),2.21,2.28)))))))))), IF(Z347="Կ-2", IF(Y347=0,1.45,IF(Y347=1,1.49,IF(Y347=2,1.54,IF(Y347=3,1.59,IF(OR(Y347=5,Y347=4),1.63,IF(OR(Y347=6,Y347=7),1.68,IF(OR(Y347=8,Y347=9),1.73,IF(OR(Y347=10,Y347=11,Y347=12),1.79,IF(OR(Y347=13,Y347=14,Y347=15),1.84,IF(OR(Y347=16,Y347=17,Y347=18),1.9,1.95)))))))))),IF(Z347="Կ-3", IF(Y347=0,1.25,IF(Y347=1,1.29,IF(Y347=2,1.33,IF(Y347=3,1.37,IF(OR(Y347=5,Y347=4),1.41,IF(OR(Y347=6,Y347=7),1.45,IF(OR(Y347=8,Y347=9),1.49,IF(OR(Y347=10,Y347=11,Y347=12),1.54,IF(OR(Y347=13,Y347=14,Y347=15),1.58,IF(OR(Y347=16,Y347=17,Y347=18),1.63,1.68)))))))))), "Error"))))))))))))</f>
        <v>2.02</v>
      </c>
      <c r="AB347" s="776">
        <v>83200</v>
      </c>
      <c r="AC347" s="776">
        <f>+AB347*AA347</f>
        <v>168064</v>
      </c>
      <c r="AD347" s="777">
        <f>+U347</f>
        <v>0</v>
      </c>
      <c r="AE347" s="776">
        <f>+AD347+AC347</f>
        <v>168064</v>
      </c>
      <c r="AF347" s="776">
        <f>+AE347*13</f>
        <v>2184832</v>
      </c>
      <c r="AG347" s="580">
        <v>1</v>
      </c>
      <c r="AH347" s="644">
        <f>+Y347+1</f>
        <v>9</v>
      </c>
      <c r="AI347" s="645" t="str">
        <f>+Z347</f>
        <v>Կ-1</v>
      </c>
      <c r="AJ347" s="643">
        <f>IF(AG347&lt;1,0,IF(AI347="Բ-1",IF(AH347=0,6.94,IF(AH347=1,7.17,IF(AH347=2,7.41,IF(AH347=3,7.66,IF(OR(AH347=5,AH347=4),7.92,IF(OR(AH347=6,AH347=7),8.18,IF(OR(AH347=8,AH347=9),8.46,IF(OR(AH347=10,AH347=11,AH347=12),8.74,IF(OR(AH347=13,AH347=14,AH347=15),9.03,IF(OR(AH347=16,AH347=17,AH347=18),9.33,9.65)))))))))),IF(AI347="Բ-2", IF(AH347=0,5.71,IF(AH347=1,5.89,IF(AH347=2,6.09,IF(AH347=3,6.29,IF(OR(AH347=5,AH347=4),6.5,IF(OR(AH347=6,AH347=7),6.72,IF(OR(AH347=8,AH347=9),6.94,IF(OR(AH347=10,AH347=11,AH347=12),7.17,IF(OR(AH347=13,AH347=14,AH347=15),7.41,IF(OR(AH347=16,AH347=17,AH347=18),7.65,7.91)))))))))), IF(AI347="Գ-1", IF(AH347=0,4.7,IF(AH347=1,4.86,IF(AH347=2,5.01,IF(AH347=3,5.18,IF(OR(AH347=5,AH347=4),5.35,IF(OR(AH347=6,AH347=7),5.52,IF(OR(AH347=8,AH347=9),5.71,IF(OR(AH347=10,AH347=11,AH347=12),5.89,IF(OR(AH347=13,AH347=14,AH347=15),6.09,IF(OR(AH347=16,AH347=17,AH347=18),6.29,6.49)))))))))), IF(AI347="Գ-2", IF(AH347=0,3.88,IF(AH347=1,4.01,IF(AH347=2,4.14,IF(AH347=3,4.27,IF(OR(AH347=5,AH347=4),4.41,IF(OR(AH347=6,AH347=7),4.55,IF(OR(AH347=8,AH347=9),4.7,IF(OR(AH347=10,AH347=11,AH347=12),4.85,IF(OR(AH347=13,AH347=14,AH347=15),5.01,IF(OR(AH347=16,AH347=17,AH347=18),5.17,5.34)))))))))), IF(AI347="Գ-3", IF(AH347=0,3.21,IF(AH347=1,3.31,IF(AH347=2,3.42,IF(AH347=3,3.53,IF(OR(AH347=5,AH347=4),3.64,IF(OR(AH347=6,AH347=7),3.76,IF(OR(AH347=8,AH347=9),3.88,IF(OR(AH347=10,AH347=11,AH347=12),4.01,IF(OR(AH347=13,AH347=14,AH347=15),4.13,IF(OR(AH347=16,AH347=17,AH347=18),4.27,4.4)))))))))), IF(AI347="Ա-1", IF(AH347=0,2.66,IF(AH347=1,2.75,IF(AH347=2,2.83,IF(AH347=3,2.92,IF(OR(AH347=5,AH347=4),3.02,IF(OR(AH347=6,AH347=7),3.11,IF(OR(AH347=8,AH347=9),3.21,IF(OR(AH347=10,AH347=11,AH347=12),3.31,IF(OR(AH347=13,AH347=14,AH347=15),3.42,IF(OR(AH347=16,AH347=17,AH347=18),3.53,3.64)))))))))), IF(AI347="Ա-2", IF(AH347=0,2.28,IF(AH347=1,2.35,IF(AH347=2,2.43,IF(AH347=3,2.5,IF(OR(AH347=5,AH347=4),2.58,IF(OR(AH347=6,AH347=7),2.66,IF(OR(AH347=8,AH347=9),2.75,IF(OR(AH347=10,AH347=11,AH347=12),2.83,IF(OR(AH347=13,AH347=14,AH347=15),2.92,IF(OR(AH347=16,AH347=17,AH347=18),3.01,3.11)))))))))),IF(AI347="Ա-3", IF(AH347=0,1.96,IF(AH347=1,2.02,IF(AH347=2,2.08,IF(AH347=3,2.15,IF(OR(AH347=5,AH347=4),2.21,IF(OR(AH347=6,AH347=7),2.28,IF(OR(AH347=8,AH347=9),2.35,IF(OR(AH347=10,AH347=11,AH347=12),2.42,IF(OR(AH347=13,AH347=14,AH347=15),2.5,IF(OR(AH347=16,AH347=17,AH347=18),2.58,2.66)))))))))), IF(AI347="Կ-1", IF(AH347=0,1.68,IF(AH347=1,1.73,IF(AH347=2,1.79,IF(AH347=3,1.84,IF(OR(AH347=5,AH347=4),1.9,IF(OR(AH347=6,AH347=7),1.96,IF(OR(AH347=8,AH347=9),2.02,IF(OR(AH347=10,AH347=11,AH347=12),2.08,IF(OR(AH347=13,AH347=14,AH347=15),2.14,IF(OR(AH347=16,AH347=17,AH347=18),2.21,2.28)))))))))), IF(AI347="Կ-2", IF(AH347=0,1.45,IF(AH347=1,1.49,IF(AH347=2,1.54,IF(AH347=3,1.59,IF(OR(AH347=5,AH347=4),1.63,IF(OR(AH347=6,AH347=7),1.68,IF(OR(AH347=8,AH347=9),1.73,IF(OR(AH347=10,AH347=11,AH347=12),1.79,IF(OR(AH347=13,AH347=14,AH347=15),1.84,IF(OR(AH347=16,AH347=17,AH347=18),1.9,1.95)))))))))),IF(AI347="Կ-3", IF(AH347=0,1.25,IF(AH347=1,1.29,IF(AH347=2,1.33,IF(AH347=3,1.37,IF(OR(AH347=5,AH347=4),1.41,IF(OR(AH347=6,AH347=7),1.45,IF(OR(AH347=8,AH347=9),1.49,IF(OR(AH347=10,AH347=11,AH347=12),1.54,IF(OR(AH347=13,AH347=14,AH347=15),1.58,IF(OR(AH347=16,AH347=17,AH347=18),1.63,1.68)))))))))), "Error"))))))))))))</f>
        <v>2.02</v>
      </c>
      <c r="AK347" s="776">
        <v>83200</v>
      </c>
      <c r="AL347" s="776">
        <f>+AK347*AJ347</f>
        <v>168064</v>
      </c>
      <c r="AM347" s="777">
        <f>+AD347</f>
        <v>0</v>
      </c>
      <c r="AN347" s="776">
        <f>+AM347+AL347</f>
        <v>168064</v>
      </c>
      <c r="AO347" s="776">
        <f>+AN347*13</f>
        <v>2184832</v>
      </c>
    </row>
    <row r="348" spans="1:41" s="760" customFormat="1" ht="14.25">
      <c r="A348" s="853">
        <v>306</v>
      </c>
      <c r="B348" s="903" t="s">
        <v>78</v>
      </c>
      <c r="C348" s="904"/>
      <c r="D348" s="904"/>
      <c r="E348" s="903" t="s">
        <v>1238</v>
      </c>
      <c r="F348" s="853">
        <v>1</v>
      </c>
      <c r="G348" s="916">
        <v>6</v>
      </c>
      <c r="H348" s="915" t="s">
        <v>86</v>
      </c>
      <c r="I348" s="912">
        <f>IF(F348&lt;1,0,IF(H348="Բ-1",IF(G348=0,6.94,IF(G348=1,7.17,IF(G348=2,7.41,IF(G348=3,7.66,IF(OR(G348=5,G348=4),7.92,IF(OR(G348=6,G348=7),8.18,IF(OR(G348=8,G348=9),8.46,IF(OR(G348=10,G348=11,G348=12),8.74,IF(OR(G348=13,G348=14,G348=15),9.03,IF(OR(G348=16,G348=17,G348=18),9.33,9.65)))))))))),IF(H348="Բ-2", IF(G348=0,5.71,IF(G348=1,5.89,IF(G348=2,6.09,IF(G348=3,6.29,IF(OR(G348=5,G348=4),6.5,IF(OR(G348=6,G348=7),6.72,IF(OR(G348=8,G348=9),6.94,IF(OR(G348=10,G348=11,G348=12),7.17,IF(OR(G348=13,G348=14,G348=15),7.41,IF(OR(G348=16,G348=17,G348=18),7.65,7.91)))))))))), IF(H348="Գ-1", IF(G348=0,4.7,IF(G348=1,4.86,IF(G348=2,5.01,IF(G348=3,5.18,IF(OR(G348=5,G348=4),5.35,IF(OR(G348=6,G348=7),5.52,IF(OR(G348=8,G348=9),5.71,IF(OR(G348=10,G348=11,G348=12),5.89,IF(OR(G348=13,G348=14,G348=15),6.09,IF(OR(G348=16,G348=17,G348=18),6.29,6.49)))))))))), IF(H348="Գ-2", IF(G348=0,3.88,IF(G348=1,4.01,IF(G348=2,4.14,IF(G348=3,4.27,IF(OR(G348=5,G348=4),4.41,IF(OR(G348=6,G348=7),4.55,IF(OR(G348=8,G348=9),4.7,IF(OR(G348=10,G348=11,G348=12),4.85,IF(OR(G348=13,G348=14,G348=15),5.01,IF(OR(G348=16,G348=17,G348=18),5.17,5.34)))))))))), IF(H348="Գ-3", IF(G348=0,3.21,IF(G348=1,3.31,IF(G348=2,3.42,IF(G348=3,3.53,IF(OR(G348=5,G348=4),3.64,IF(OR(G348=6,G348=7),3.76,IF(OR(G348=8,G348=9),3.88,IF(OR(G348=10,G348=11,G348=12),4.01,IF(OR(G348=13,G348=14,G348=15),4.13,IF(OR(G348=16,G348=17,G348=18),4.27,4.4)))))))))), IF(H348="Ա-1", IF(G348=0,2.66,IF(G348=1,2.75,IF(G348=2,2.83,IF(G348=3,2.92,IF(OR(G348=5,G348=4),3.02,IF(OR(G348=6,G348=7),3.11,IF(OR(G348=8,G348=9),3.21,IF(OR(G348=10,G348=11,G348=12),3.31,IF(OR(G348=13,G348=14,G348=15),3.42,IF(OR(G348=16,G348=17,G348=18),3.53,3.64)))))))))), IF(H348="Ա-2", IF(G348=0,2.28,IF(G348=1,2.35,IF(G348=2,2.43,IF(G348=3,2.5,IF(OR(G348=5,G348=4),2.58,IF(OR(G348=6,G348=7),2.66,IF(OR(G348=8,G348=9),2.75,IF(OR(G348=10,G348=11,G348=12),2.83,IF(OR(G348=13,G348=14,G348=15),2.92,IF(OR(G348=16,G348=17,G348=18),3.01,3.11)))))))))),IF(H348="Ա-3", IF(G348=0,1.96,IF(G348=1,2.02,IF(G348=2,2.08,IF(G348=3,2.15,IF(OR(G348=5,G348=4),2.21,IF(OR(G348=6,G348=7),2.28,IF(OR(G348=8,G348=9),2.35,IF(OR(G348=10,G348=11,G348=12),2.42,IF(OR(G348=13,G348=14,G348=15),2.5,IF(OR(G348=16,G348=17,G348=18),2.58,2.66)))))))))), IF(H348="Կ-1", IF(G348=0,1.68,IF(G348=1,1.73,IF(G348=2,1.79,IF(G348=3,1.84,IF(OR(G348=5,G348=4),1.9,IF(OR(G348=6,G348=7),1.96,IF(OR(G348=8,G348=9),2.02,IF(OR(G348=10,G348=11,G348=12),2.08,IF(OR(G348=13,G348=14,G348=15),2.14,IF(OR(G348=16,G348=17,G348=18),2.21,2.28)))))))))), IF(H348="Կ-2", IF(G348=0,1.45,IF(G348=1,1.49,IF(G348=2,1.54,IF(G348=3,1.59,IF(OR(G348=5,G348=4),1.63,IF(OR(G348=6,G348=7),1.68,IF(OR(G348=8,G348=9),1.73,IF(OR(G348=10,G348=11,G348=12),1.79,IF(OR(G348=13,G348=14,G348=15),1.84,IF(OR(G348=16,G348=17,G348=18),1.9,1.95)))))))))),IF(H348="Կ-3", IF(G348=0,1.25,IF(G348=1,1.29,IF(G348=2,1.33,IF(G348=3,1.37,IF(OR(G348=5,G348=4),1.41,IF(OR(G348=6,G348=7),1.45,IF(OR(G348=8,G348=9),1.49,IF(OR(G348=10,G348=11,G348=12),1.54,IF(OR(G348=13,G348=14,G348=15),1.58,IF(OR(G348=16,G348=17,G348=18),1.63,1.68)))))))))), "Error"))))))))))))</f>
        <v>1.96</v>
      </c>
      <c r="J348" s="913">
        <v>83200</v>
      </c>
      <c r="K348" s="914">
        <f t="shared" si="346"/>
        <v>163072</v>
      </c>
      <c r="L348" s="914">
        <v>0</v>
      </c>
      <c r="M348" s="914">
        <f>+L348+K348</f>
        <v>163072</v>
      </c>
      <c r="N348" s="914">
        <f>+M348*13</f>
        <v>2119936</v>
      </c>
      <c r="O348" s="580">
        <v>1</v>
      </c>
      <c r="P348" s="644">
        <f>+G348+1</f>
        <v>7</v>
      </c>
      <c r="Q348" s="645" t="str">
        <f>+H348</f>
        <v>Կ-1</v>
      </c>
      <c r="R348" s="643">
        <f>IF(O348&lt;1,0,IF(Q348="Բ-1",IF(P348=0,6.94,IF(P348=1,7.17,IF(P348=2,7.41,IF(P348=3,7.66,IF(OR(P348=5,P348=4),7.92,IF(OR(P348=6,P348=7),8.18,IF(OR(P348=8,P348=9),8.46,IF(OR(P348=10,P348=11,P348=12),8.74,IF(OR(P348=13,P348=14,P348=15),9.03,IF(OR(P348=16,P348=17,P348=18),9.33,9.65)))))))))),IF(Q348="Բ-2", IF(P348=0,5.71,IF(P348=1,5.89,IF(P348=2,6.09,IF(P348=3,6.29,IF(OR(P348=5,P348=4),6.5,IF(OR(P348=6,P348=7),6.72,IF(OR(P348=8,P348=9),6.94,IF(OR(P348=10,P348=11,P348=12),7.17,IF(OR(P348=13,P348=14,P348=15),7.41,IF(OR(P348=16,P348=17,P348=18),7.65,7.91)))))))))), IF(Q348="Գ-1", IF(P348=0,4.7,IF(P348=1,4.86,IF(P348=2,5.01,IF(P348=3,5.18,IF(OR(P348=5,P348=4),5.35,IF(OR(P348=6,P348=7),5.52,IF(OR(P348=8,P348=9),5.71,IF(OR(P348=10,P348=11,P348=12),5.89,IF(OR(P348=13,P348=14,P348=15),6.09,IF(OR(P348=16,P348=17,P348=18),6.29,6.49)))))))))), IF(Q348="Գ-2", IF(P348=0,3.88,IF(P348=1,4.01,IF(P348=2,4.14,IF(P348=3,4.27,IF(OR(P348=5,P348=4),4.41,IF(OR(P348=6,P348=7),4.55,IF(OR(P348=8,P348=9),4.7,IF(OR(P348=10,P348=11,P348=12),4.85,IF(OR(P348=13,P348=14,P348=15),5.01,IF(OR(P348=16,P348=17,P348=18),5.17,5.34)))))))))), IF(Q348="Գ-3", IF(P348=0,3.21,IF(P348=1,3.31,IF(P348=2,3.42,IF(P348=3,3.53,IF(OR(P348=5,P348=4),3.64,IF(OR(P348=6,P348=7),3.76,IF(OR(P348=8,P348=9),3.88,IF(OR(P348=10,P348=11,P348=12),4.01,IF(OR(P348=13,P348=14,P348=15),4.13,IF(OR(P348=16,P348=17,P348=18),4.27,4.4)))))))))), IF(Q348="Ա-1", IF(P348=0,2.66,IF(P348=1,2.75,IF(P348=2,2.83,IF(P348=3,2.92,IF(OR(P348=5,P348=4),3.02,IF(OR(P348=6,P348=7),3.11,IF(OR(P348=8,P348=9),3.21,IF(OR(P348=10,P348=11,P348=12),3.31,IF(OR(P348=13,P348=14,P348=15),3.42,IF(OR(P348=16,P348=17,P348=18),3.53,3.64)))))))))), IF(Q348="Ա-2", IF(P348=0,2.28,IF(P348=1,2.35,IF(P348=2,2.43,IF(P348=3,2.5,IF(OR(P348=5,P348=4),2.58,IF(OR(P348=6,P348=7),2.66,IF(OR(P348=8,P348=9),2.75,IF(OR(P348=10,P348=11,P348=12),2.83,IF(OR(P348=13,P348=14,P348=15),2.92,IF(OR(P348=16,P348=17,P348=18),3.01,3.11)))))))))),IF(Q348="Ա-3", IF(P348=0,1.96,IF(P348=1,2.02,IF(P348=2,2.08,IF(P348=3,2.15,IF(OR(P348=5,P348=4),2.21,IF(OR(P348=6,P348=7),2.28,IF(OR(P348=8,P348=9),2.35,IF(OR(P348=10,P348=11,P348=12),2.42,IF(OR(P348=13,P348=14,P348=15),2.5,IF(OR(P348=16,P348=17,P348=18),2.58,2.66)))))))))), IF(Q348="Կ-1", IF(P348=0,1.68,IF(P348=1,1.73,IF(P348=2,1.79,IF(P348=3,1.84,IF(OR(P348=5,P348=4),1.9,IF(OR(P348=6,P348=7),1.96,IF(OR(P348=8,P348=9),2.02,IF(OR(P348=10,P348=11,P348=12),2.08,IF(OR(P348=13,P348=14,P348=15),2.14,IF(OR(P348=16,P348=17,P348=18),2.21,2.28)))))))))), IF(Q348="Կ-2", IF(P348=0,1.45,IF(P348=1,1.49,IF(P348=2,1.54,IF(P348=3,1.59,IF(OR(P348=5,P348=4),1.63,IF(OR(P348=6,P348=7),1.68,IF(OR(P348=8,P348=9),1.73,IF(OR(P348=10,P348=11,P348=12),1.79,IF(OR(P348=13,P348=14,P348=15),1.84,IF(OR(P348=16,P348=17,P348=18),1.9,1.95)))))))))),IF(Q348="Կ-3", IF(P348=0,1.25,IF(P348=1,1.29,IF(P348=2,1.33,IF(P348=3,1.37,IF(OR(P348=5,P348=4),1.41,IF(OR(P348=6,P348=7),1.45,IF(OR(P348=8,P348=9),1.49,IF(OR(P348=10,P348=11,P348=12),1.54,IF(OR(P348=13,P348=14,P348=15),1.58,IF(OR(P348=16,P348=17,P348=18),1.63,1.68)))))))))), "Error"))))))))))))</f>
        <v>1.96</v>
      </c>
      <c r="S348" s="776">
        <v>83200</v>
      </c>
      <c r="T348" s="776">
        <f>+S348*R348</f>
        <v>163072</v>
      </c>
      <c r="U348" s="777">
        <f>+L348</f>
        <v>0</v>
      </c>
      <c r="V348" s="776">
        <f>+U348+T348</f>
        <v>163072</v>
      </c>
      <c r="W348" s="776">
        <f>+V348*13</f>
        <v>2119936</v>
      </c>
      <c r="X348" s="580">
        <v>1</v>
      </c>
      <c r="Y348" s="644">
        <f>+P348+1</f>
        <v>8</v>
      </c>
      <c r="Z348" s="645" t="str">
        <f>+Q348</f>
        <v>Կ-1</v>
      </c>
      <c r="AA348" s="643">
        <f>IF(X348&lt;1,0,IF(Z348="Բ-1",IF(Y348=0,6.94,IF(Y348=1,7.17,IF(Y348=2,7.41,IF(Y348=3,7.66,IF(OR(Y348=5,Y348=4),7.92,IF(OR(Y348=6,Y348=7),8.18,IF(OR(Y348=8,Y348=9),8.46,IF(OR(Y348=10,Y348=11,Y348=12),8.74,IF(OR(Y348=13,Y348=14,Y348=15),9.03,IF(OR(Y348=16,Y348=17,Y348=18),9.33,9.65)))))))))),IF(Z348="Բ-2", IF(Y348=0,5.71,IF(Y348=1,5.89,IF(Y348=2,6.09,IF(Y348=3,6.29,IF(OR(Y348=5,Y348=4),6.5,IF(OR(Y348=6,Y348=7),6.72,IF(OR(Y348=8,Y348=9),6.94,IF(OR(Y348=10,Y348=11,Y348=12),7.17,IF(OR(Y348=13,Y348=14,Y348=15),7.41,IF(OR(Y348=16,Y348=17,Y348=18),7.65,7.91)))))))))), IF(Z348="Գ-1", IF(Y348=0,4.7,IF(Y348=1,4.86,IF(Y348=2,5.01,IF(Y348=3,5.18,IF(OR(Y348=5,Y348=4),5.35,IF(OR(Y348=6,Y348=7),5.52,IF(OR(Y348=8,Y348=9),5.71,IF(OR(Y348=10,Y348=11,Y348=12),5.89,IF(OR(Y348=13,Y348=14,Y348=15),6.09,IF(OR(Y348=16,Y348=17,Y348=18),6.29,6.49)))))))))), IF(Z348="Գ-2", IF(Y348=0,3.88,IF(Y348=1,4.01,IF(Y348=2,4.14,IF(Y348=3,4.27,IF(OR(Y348=5,Y348=4),4.41,IF(OR(Y348=6,Y348=7),4.55,IF(OR(Y348=8,Y348=9),4.7,IF(OR(Y348=10,Y348=11,Y348=12),4.85,IF(OR(Y348=13,Y348=14,Y348=15),5.01,IF(OR(Y348=16,Y348=17,Y348=18),5.17,5.34)))))))))), IF(Z348="Գ-3", IF(Y348=0,3.21,IF(Y348=1,3.31,IF(Y348=2,3.42,IF(Y348=3,3.53,IF(OR(Y348=5,Y348=4),3.64,IF(OR(Y348=6,Y348=7),3.76,IF(OR(Y348=8,Y348=9),3.88,IF(OR(Y348=10,Y348=11,Y348=12),4.01,IF(OR(Y348=13,Y348=14,Y348=15),4.13,IF(OR(Y348=16,Y348=17,Y348=18),4.27,4.4)))))))))), IF(Z348="Ա-1", IF(Y348=0,2.66,IF(Y348=1,2.75,IF(Y348=2,2.83,IF(Y348=3,2.92,IF(OR(Y348=5,Y348=4),3.02,IF(OR(Y348=6,Y348=7),3.11,IF(OR(Y348=8,Y348=9),3.21,IF(OR(Y348=10,Y348=11,Y348=12),3.31,IF(OR(Y348=13,Y348=14,Y348=15),3.42,IF(OR(Y348=16,Y348=17,Y348=18),3.53,3.64)))))))))), IF(Z348="Ա-2", IF(Y348=0,2.28,IF(Y348=1,2.35,IF(Y348=2,2.43,IF(Y348=3,2.5,IF(OR(Y348=5,Y348=4),2.58,IF(OR(Y348=6,Y348=7),2.66,IF(OR(Y348=8,Y348=9),2.75,IF(OR(Y348=10,Y348=11,Y348=12),2.83,IF(OR(Y348=13,Y348=14,Y348=15),2.92,IF(OR(Y348=16,Y348=17,Y348=18),3.01,3.11)))))))))),IF(Z348="Ա-3", IF(Y348=0,1.96,IF(Y348=1,2.02,IF(Y348=2,2.08,IF(Y348=3,2.15,IF(OR(Y348=5,Y348=4),2.21,IF(OR(Y348=6,Y348=7),2.28,IF(OR(Y348=8,Y348=9),2.35,IF(OR(Y348=10,Y348=11,Y348=12),2.42,IF(OR(Y348=13,Y348=14,Y348=15),2.5,IF(OR(Y348=16,Y348=17,Y348=18),2.58,2.66)))))))))), IF(Z348="Կ-1", IF(Y348=0,1.68,IF(Y348=1,1.73,IF(Y348=2,1.79,IF(Y348=3,1.84,IF(OR(Y348=5,Y348=4),1.9,IF(OR(Y348=6,Y348=7),1.96,IF(OR(Y348=8,Y348=9),2.02,IF(OR(Y348=10,Y348=11,Y348=12),2.08,IF(OR(Y348=13,Y348=14,Y348=15),2.14,IF(OR(Y348=16,Y348=17,Y348=18),2.21,2.28)))))))))), IF(Z348="Կ-2", IF(Y348=0,1.45,IF(Y348=1,1.49,IF(Y348=2,1.54,IF(Y348=3,1.59,IF(OR(Y348=5,Y348=4),1.63,IF(OR(Y348=6,Y348=7),1.68,IF(OR(Y348=8,Y348=9),1.73,IF(OR(Y348=10,Y348=11,Y348=12),1.79,IF(OR(Y348=13,Y348=14,Y348=15),1.84,IF(OR(Y348=16,Y348=17,Y348=18),1.9,1.95)))))))))),IF(Z348="Կ-3", IF(Y348=0,1.25,IF(Y348=1,1.29,IF(Y348=2,1.33,IF(Y348=3,1.37,IF(OR(Y348=5,Y348=4),1.41,IF(OR(Y348=6,Y348=7),1.45,IF(OR(Y348=8,Y348=9),1.49,IF(OR(Y348=10,Y348=11,Y348=12),1.54,IF(OR(Y348=13,Y348=14,Y348=15),1.58,IF(OR(Y348=16,Y348=17,Y348=18),1.63,1.68)))))))))), "Error"))))))))))))</f>
        <v>2.02</v>
      </c>
      <c r="AB348" s="776">
        <v>83200</v>
      </c>
      <c r="AC348" s="776">
        <f>+AB348*AA348</f>
        <v>168064</v>
      </c>
      <c r="AD348" s="777">
        <f>+U348</f>
        <v>0</v>
      </c>
      <c r="AE348" s="776">
        <f>+AD348+AC348</f>
        <v>168064</v>
      </c>
      <c r="AF348" s="776">
        <f>+AE348*13</f>
        <v>2184832</v>
      </c>
      <c r="AG348" s="580">
        <v>1</v>
      </c>
      <c r="AH348" s="644">
        <f>+Y348+1</f>
        <v>9</v>
      </c>
      <c r="AI348" s="645" t="str">
        <f>+Z348</f>
        <v>Կ-1</v>
      </c>
      <c r="AJ348" s="643">
        <f>IF(AG348&lt;1,0,IF(AI348="Բ-1",IF(AH348=0,6.94,IF(AH348=1,7.17,IF(AH348=2,7.41,IF(AH348=3,7.66,IF(OR(AH348=5,AH348=4),7.92,IF(OR(AH348=6,AH348=7),8.18,IF(OR(AH348=8,AH348=9),8.46,IF(OR(AH348=10,AH348=11,AH348=12),8.74,IF(OR(AH348=13,AH348=14,AH348=15),9.03,IF(OR(AH348=16,AH348=17,AH348=18),9.33,9.65)))))))))),IF(AI348="Բ-2", IF(AH348=0,5.71,IF(AH348=1,5.89,IF(AH348=2,6.09,IF(AH348=3,6.29,IF(OR(AH348=5,AH348=4),6.5,IF(OR(AH348=6,AH348=7),6.72,IF(OR(AH348=8,AH348=9),6.94,IF(OR(AH348=10,AH348=11,AH348=12),7.17,IF(OR(AH348=13,AH348=14,AH348=15),7.41,IF(OR(AH348=16,AH348=17,AH348=18),7.65,7.91)))))))))), IF(AI348="Գ-1", IF(AH348=0,4.7,IF(AH348=1,4.86,IF(AH348=2,5.01,IF(AH348=3,5.18,IF(OR(AH348=5,AH348=4),5.35,IF(OR(AH348=6,AH348=7),5.52,IF(OR(AH348=8,AH348=9),5.71,IF(OR(AH348=10,AH348=11,AH348=12),5.89,IF(OR(AH348=13,AH348=14,AH348=15),6.09,IF(OR(AH348=16,AH348=17,AH348=18),6.29,6.49)))))))))), IF(AI348="Գ-2", IF(AH348=0,3.88,IF(AH348=1,4.01,IF(AH348=2,4.14,IF(AH348=3,4.27,IF(OR(AH348=5,AH348=4),4.41,IF(OR(AH348=6,AH348=7),4.55,IF(OR(AH348=8,AH348=9),4.7,IF(OR(AH348=10,AH348=11,AH348=12),4.85,IF(OR(AH348=13,AH348=14,AH348=15),5.01,IF(OR(AH348=16,AH348=17,AH348=18),5.17,5.34)))))))))), IF(AI348="Գ-3", IF(AH348=0,3.21,IF(AH348=1,3.31,IF(AH348=2,3.42,IF(AH348=3,3.53,IF(OR(AH348=5,AH348=4),3.64,IF(OR(AH348=6,AH348=7),3.76,IF(OR(AH348=8,AH348=9),3.88,IF(OR(AH348=10,AH348=11,AH348=12),4.01,IF(OR(AH348=13,AH348=14,AH348=15),4.13,IF(OR(AH348=16,AH348=17,AH348=18),4.27,4.4)))))))))), IF(AI348="Ա-1", IF(AH348=0,2.66,IF(AH348=1,2.75,IF(AH348=2,2.83,IF(AH348=3,2.92,IF(OR(AH348=5,AH348=4),3.02,IF(OR(AH348=6,AH348=7),3.11,IF(OR(AH348=8,AH348=9),3.21,IF(OR(AH348=10,AH348=11,AH348=12),3.31,IF(OR(AH348=13,AH348=14,AH348=15),3.42,IF(OR(AH348=16,AH348=17,AH348=18),3.53,3.64)))))))))), IF(AI348="Ա-2", IF(AH348=0,2.28,IF(AH348=1,2.35,IF(AH348=2,2.43,IF(AH348=3,2.5,IF(OR(AH348=5,AH348=4),2.58,IF(OR(AH348=6,AH348=7),2.66,IF(OR(AH348=8,AH348=9),2.75,IF(OR(AH348=10,AH348=11,AH348=12),2.83,IF(OR(AH348=13,AH348=14,AH348=15),2.92,IF(OR(AH348=16,AH348=17,AH348=18),3.01,3.11)))))))))),IF(AI348="Ա-3", IF(AH348=0,1.96,IF(AH348=1,2.02,IF(AH348=2,2.08,IF(AH348=3,2.15,IF(OR(AH348=5,AH348=4),2.21,IF(OR(AH348=6,AH348=7),2.28,IF(OR(AH348=8,AH348=9),2.35,IF(OR(AH348=10,AH348=11,AH348=12),2.42,IF(OR(AH348=13,AH348=14,AH348=15),2.5,IF(OR(AH348=16,AH348=17,AH348=18),2.58,2.66)))))))))), IF(AI348="Կ-1", IF(AH348=0,1.68,IF(AH348=1,1.73,IF(AH348=2,1.79,IF(AH348=3,1.84,IF(OR(AH348=5,AH348=4),1.9,IF(OR(AH348=6,AH348=7),1.96,IF(OR(AH348=8,AH348=9),2.02,IF(OR(AH348=10,AH348=11,AH348=12),2.08,IF(OR(AH348=13,AH348=14,AH348=15),2.14,IF(OR(AH348=16,AH348=17,AH348=18),2.21,2.28)))))))))), IF(AI348="Կ-2", IF(AH348=0,1.45,IF(AH348=1,1.49,IF(AH348=2,1.54,IF(AH348=3,1.59,IF(OR(AH348=5,AH348=4),1.63,IF(OR(AH348=6,AH348=7),1.68,IF(OR(AH348=8,AH348=9),1.73,IF(OR(AH348=10,AH348=11,AH348=12),1.79,IF(OR(AH348=13,AH348=14,AH348=15),1.84,IF(OR(AH348=16,AH348=17,AH348=18),1.9,1.95)))))))))),IF(AI348="Կ-3", IF(AH348=0,1.25,IF(AH348=1,1.29,IF(AH348=2,1.33,IF(AH348=3,1.37,IF(OR(AH348=5,AH348=4),1.41,IF(OR(AH348=6,AH348=7),1.45,IF(OR(AH348=8,AH348=9),1.49,IF(OR(AH348=10,AH348=11,AH348=12),1.54,IF(OR(AH348=13,AH348=14,AH348=15),1.58,IF(OR(AH348=16,AH348=17,AH348=18),1.63,1.68)))))))))), "Error"))))))))))))</f>
        <v>2.02</v>
      </c>
      <c r="AK348" s="776">
        <v>83200</v>
      </c>
      <c r="AL348" s="776">
        <f>+AK348*AJ348</f>
        <v>168064</v>
      </c>
      <c r="AM348" s="777">
        <f>+AD348</f>
        <v>0</v>
      </c>
      <c r="AN348" s="776">
        <f>+AM348+AL348</f>
        <v>168064</v>
      </c>
      <c r="AO348" s="776">
        <f>+AN348*13</f>
        <v>2184832</v>
      </c>
    </row>
    <row r="349" spans="1:41" s="760" customFormat="1" ht="14.25">
      <c r="A349" s="853">
        <v>307</v>
      </c>
      <c r="B349" s="903" t="s">
        <v>78</v>
      </c>
      <c r="C349" s="904"/>
      <c r="D349" s="904"/>
      <c r="E349" s="903" t="s">
        <v>1238</v>
      </c>
      <c r="F349" s="853">
        <v>1</v>
      </c>
      <c r="G349" s="916">
        <v>6</v>
      </c>
      <c r="H349" s="915" t="s">
        <v>86</v>
      </c>
      <c r="I349" s="912">
        <f>IF(F349&lt;1,0,IF(H349="Բ-1",IF(G349=0,6.94,IF(G349=1,7.17,IF(G349=2,7.41,IF(G349=3,7.66,IF(OR(G349=5,G349=4),7.92,IF(OR(G349=6,G349=7),8.18,IF(OR(G349=8,G349=9),8.46,IF(OR(G349=10,G349=11,G349=12),8.74,IF(OR(G349=13,G349=14,G349=15),9.03,IF(OR(G349=16,G349=17,G349=18),9.33,9.65)))))))))),IF(H349="Բ-2", IF(G349=0,5.71,IF(G349=1,5.89,IF(G349=2,6.09,IF(G349=3,6.29,IF(OR(G349=5,G349=4),6.5,IF(OR(G349=6,G349=7),6.72,IF(OR(G349=8,G349=9),6.94,IF(OR(G349=10,G349=11,G349=12),7.17,IF(OR(G349=13,G349=14,G349=15),7.41,IF(OR(G349=16,G349=17,G349=18),7.65,7.91)))))))))), IF(H349="Գ-1", IF(G349=0,4.7,IF(G349=1,4.86,IF(G349=2,5.01,IF(G349=3,5.18,IF(OR(G349=5,G349=4),5.35,IF(OR(G349=6,G349=7),5.52,IF(OR(G349=8,G349=9),5.71,IF(OR(G349=10,G349=11,G349=12),5.89,IF(OR(G349=13,G349=14,G349=15),6.09,IF(OR(G349=16,G349=17,G349=18),6.29,6.49)))))))))), IF(H349="Գ-2", IF(G349=0,3.88,IF(G349=1,4.01,IF(G349=2,4.14,IF(G349=3,4.27,IF(OR(G349=5,G349=4),4.41,IF(OR(G349=6,G349=7),4.55,IF(OR(G349=8,G349=9),4.7,IF(OR(G349=10,G349=11,G349=12),4.85,IF(OR(G349=13,G349=14,G349=15),5.01,IF(OR(G349=16,G349=17,G349=18),5.17,5.34)))))))))), IF(H349="Գ-3", IF(G349=0,3.21,IF(G349=1,3.31,IF(G349=2,3.42,IF(G349=3,3.53,IF(OR(G349=5,G349=4),3.64,IF(OR(G349=6,G349=7),3.76,IF(OR(G349=8,G349=9),3.88,IF(OR(G349=10,G349=11,G349=12),4.01,IF(OR(G349=13,G349=14,G349=15),4.13,IF(OR(G349=16,G349=17,G349=18),4.27,4.4)))))))))), IF(H349="Ա-1", IF(G349=0,2.66,IF(G349=1,2.75,IF(G349=2,2.83,IF(G349=3,2.92,IF(OR(G349=5,G349=4),3.02,IF(OR(G349=6,G349=7),3.11,IF(OR(G349=8,G349=9),3.21,IF(OR(G349=10,G349=11,G349=12),3.31,IF(OR(G349=13,G349=14,G349=15),3.42,IF(OR(G349=16,G349=17,G349=18),3.53,3.64)))))))))), IF(H349="Ա-2", IF(G349=0,2.28,IF(G349=1,2.35,IF(G349=2,2.43,IF(G349=3,2.5,IF(OR(G349=5,G349=4),2.58,IF(OR(G349=6,G349=7),2.66,IF(OR(G349=8,G349=9),2.75,IF(OR(G349=10,G349=11,G349=12),2.83,IF(OR(G349=13,G349=14,G349=15),2.92,IF(OR(G349=16,G349=17,G349=18),3.01,3.11)))))))))),IF(H349="Ա-3", IF(G349=0,1.96,IF(G349=1,2.02,IF(G349=2,2.08,IF(G349=3,2.15,IF(OR(G349=5,G349=4),2.21,IF(OR(G349=6,G349=7),2.28,IF(OR(G349=8,G349=9),2.35,IF(OR(G349=10,G349=11,G349=12),2.42,IF(OR(G349=13,G349=14,G349=15),2.5,IF(OR(G349=16,G349=17,G349=18),2.58,2.66)))))))))), IF(H349="Կ-1", IF(G349=0,1.68,IF(G349=1,1.73,IF(G349=2,1.79,IF(G349=3,1.84,IF(OR(G349=5,G349=4),1.9,IF(OR(G349=6,G349=7),1.96,IF(OR(G349=8,G349=9),2.02,IF(OR(G349=10,G349=11,G349=12),2.08,IF(OR(G349=13,G349=14,G349=15),2.14,IF(OR(G349=16,G349=17,G349=18),2.21,2.28)))))))))), IF(H349="Կ-2", IF(G349=0,1.45,IF(G349=1,1.49,IF(G349=2,1.54,IF(G349=3,1.59,IF(OR(G349=5,G349=4),1.63,IF(OR(G349=6,G349=7),1.68,IF(OR(G349=8,G349=9),1.73,IF(OR(G349=10,G349=11,G349=12),1.79,IF(OR(G349=13,G349=14,G349=15),1.84,IF(OR(G349=16,G349=17,G349=18),1.9,1.95)))))))))),IF(H349="Կ-3", IF(G349=0,1.25,IF(G349=1,1.29,IF(G349=2,1.33,IF(G349=3,1.37,IF(OR(G349=5,G349=4),1.41,IF(OR(G349=6,G349=7),1.45,IF(OR(G349=8,G349=9),1.49,IF(OR(G349=10,G349=11,G349=12),1.54,IF(OR(G349=13,G349=14,G349=15),1.58,IF(OR(G349=16,G349=17,G349=18),1.63,1.68)))))))))), "Error"))))))))))))</f>
        <v>1.96</v>
      </c>
      <c r="J349" s="913">
        <v>83200</v>
      </c>
      <c r="K349" s="914">
        <f t="shared" si="346"/>
        <v>163072</v>
      </c>
      <c r="L349" s="914">
        <v>0</v>
      </c>
      <c r="M349" s="914">
        <f>+L349+K349</f>
        <v>163072</v>
      </c>
      <c r="N349" s="914">
        <f>+M349*13</f>
        <v>2119936</v>
      </c>
      <c r="O349" s="580">
        <v>1</v>
      </c>
      <c r="P349" s="644">
        <f>+G349+1</f>
        <v>7</v>
      </c>
      <c r="Q349" s="645" t="str">
        <f>+H349</f>
        <v>Կ-1</v>
      </c>
      <c r="R349" s="643">
        <f>IF(O349&lt;1,0,IF(Q349="Բ-1",IF(P349=0,6.94,IF(P349=1,7.17,IF(P349=2,7.41,IF(P349=3,7.66,IF(OR(P349=5,P349=4),7.92,IF(OR(P349=6,P349=7),8.18,IF(OR(P349=8,P349=9),8.46,IF(OR(P349=10,P349=11,P349=12),8.74,IF(OR(P349=13,P349=14,P349=15),9.03,IF(OR(P349=16,P349=17,P349=18),9.33,9.65)))))))))),IF(Q349="Բ-2", IF(P349=0,5.71,IF(P349=1,5.89,IF(P349=2,6.09,IF(P349=3,6.29,IF(OR(P349=5,P349=4),6.5,IF(OR(P349=6,P349=7),6.72,IF(OR(P349=8,P349=9),6.94,IF(OR(P349=10,P349=11,P349=12),7.17,IF(OR(P349=13,P349=14,P349=15),7.41,IF(OR(P349=16,P349=17,P349=18),7.65,7.91)))))))))), IF(Q349="Գ-1", IF(P349=0,4.7,IF(P349=1,4.86,IF(P349=2,5.01,IF(P349=3,5.18,IF(OR(P349=5,P349=4),5.35,IF(OR(P349=6,P349=7),5.52,IF(OR(P349=8,P349=9),5.71,IF(OR(P349=10,P349=11,P349=12),5.89,IF(OR(P349=13,P349=14,P349=15),6.09,IF(OR(P349=16,P349=17,P349=18),6.29,6.49)))))))))), IF(Q349="Գ-2", IF(P349=0,3.88,IF(P349=1,4.01,IF(P349=2,4.14,IF(P349=3,4.27,IF(OR(P349=5,P349=4),4.41,IF(OR(P349=6,P349=7),4.55,IF(OR(P349=8,P349=9),4.7,IF(OR(P349=10,P349=11,P349=12),4.85,IF(OR(P349=13,P349=14,P349=15),5.01,IF(OR(P349=16,P349=17,P349=18),5.17,5.34)))))))))), IF(Q349="Գ-3", IF(P349=0,3.21,IF(P349=1,3.31,IF(P349=2,3.42,IF(P349=3,3.53,IF(OR(P349=5,P349=4),3.64,IF(OR(P349=6,P349=7),3.76,IF(OR(P349=8,P349=9),3.88,IF(OR(P349=10,P349=11,P349=12),4.01,IF(OR(P349=13,P349=14,P349=15),4.13,IF(OR(P349=16,P349=17,P349=18),4.27,4.4)))))))))), IF(Q349="Ա-1", IF(P349=0,2.66,IF(P349=1,2.75,IF(P349=2,2.83,IF(P349=3,2.92,IF(OR(P349=5,P349=4),3.02,IF(OR(P349=6,P349=7),3.11,IF(OR(P349=8,P349=9),3.21,IF(OR(P349=10,P349=11,P349=12),3.31,IF(OR(P349=13,P349=14,P349=15),3.42,IF(OR(P349=16,P349=17,P349=18),3.53,3.64)))))))))), IF(Q349="Ա-2", IF(P349=0,2.28,IF(P349=1,2.35,IF(P349=2,2.43,IF(P349=3,2.5,IF(OR(P349=5,P349=4),2.58,IF(OR(P349=6,P349=7),2.66,IF(OR(P349=8,P349=9),2.75,IF(OR(P349=10,P349=11,P349=12),2.83,IF(OR(P349=13,P349=14,P349=15),2.92,IF(OR(P349=16,P349=17,P349=18),3.01,3.11)))))))))),IF(Q349="Ա-3", IF(P349=0,1.96,IF(P349=1,2.02,IF(P349=2,2.08,IF(P349=3,2.15,IF(OR(P349=5,P349=4),2.21,IF(OR(P349=6,P349=7),2.28,IF(OR(P349=8,P349=9),2.35,IF(OR(P349=10,P349=11,P349=12),2.42,IF(OR(P349=13,P349=14,P349=15),2.5,IF(OR(P349=16,P349=17,P349=18),2.58,2.66)))))))))), IF(Q349="Կ-1", IF(P349=0,1.68,IF(P349=1,1.73,IF(P349=2,1.79,IF(P349=3,1.84,IF(OR(P349=5,P349=4),1.9,IF(OR(P349=6,P349=7),1.96,IF(OR(P349=8,P349=9),2.02,IF(OR(P349=10,P349=11,P349=12),2.08,IF(OR(P349=13,P349=14,P349=15),2.14,IF(OR(P349=16,P349=17,P349=18),2.21,2.28)))))))))), IF(Q349="Կ-2", IF(P349=0,1.45,IF(P349=1,1.49,IF(P349=2,1.54,IF(P349=3,1.59,IF(OR(P349=5,P349=4),1.63,IF(OR(P349=6,P349=7),1.68,IF(OR(P349=8,P349=9),1.73,IF(OR(P349=10,P349=11,P349=12),1.79,IF(OR(P349=13,P349=14,P349=15),1.84,IF(OR(P349=16,P349=17,P349=18),1.9,1.95)))))))))),IF(Q349="Կ-3", IF(P349=0,1.25,IF(P349=1,1.29,IF(P349=2,1.33,IF(P349=3,1.37,IF(OR(P349=5,P349=4),1.41,IF(OR(P349=6,P349=7),1.45,IF(OR(P349=8,P349=9),1.49,IF(OR(P349=10,P349=11,P349=12),1.54,IF(OR(P349=13,P349=14,P349=15),1.58,IF(OR(P349=16,P349=17,P349=18),1.63,1.68)))))))))), "Error"))))))))))))</f>
        <v>1.96</v>
      </c>
      <c r="S349" s="776">
        <v>83200</v>
      </c>
      <c r="T349" s="776">
        <f>+S349*R349</f>
        <v>163072</v>
      </c>
      <c r="U349" s="777">
        <f>+L349</f>
        <v>0</v>
      </c>
      <c r="V349" s="776">
        <f>+U349+T349</f>
        <v>163072</v>
      </c>
      <c r="W349" s="776">
        <f>+V349*13</f>
        <v>2119936</v>
      </c>
      <c r="X349" s="580">
        <v>1</v>
      </c>
      <c r="Y349" s="644">
        <f>+P349+1</f>
        <v>8</v>
      </c>
      <c r="Z349" s="645" t="str">
        <f>+Q349</f>
        <v>Կ-1</v>
      </c>
      <c r="AA349" s="643">
        <f>IF(X349&lt;1,0,IF(Z349="Բ-1",IF(Y349=0,6.94,IF(Y349=1,7.17,IF(Y349=2,7.41,IF(Y349=3,7.66,IF(OR(Y349=5,Y349=4),7.92,IF(OR(Y349=6,Y349=7),8.18,IF(OR(Y349=8,Y349=9),8.46,IF(OR(Y349=10,Y349=11,Y349=12),8.74,IF(OR(Y349=13,Y349=14,Y349=15),9.03,IF(OR(Y349=16,Y349=17,Y349=18),9.33,9.65)))))))))),IF(Z349="Բ-2", IF(Y349=0,5.71,IF(Y349=1,5.89,IF(Y349=2,6.09,IF(Y349=3,6.29,IF(OR(Y349=5,Y349=4),6.5,IF(OR(Y349=6,Y349=7),6.72,IF(OR(Y349=8,Y349=9),6.94,IF(OR(Y349=10,Y349=11,Y349=12),7.17,IF(OR(Y349=13,Y349=14,Y349=15),7.41,IF(OR(Y349=16,Y349=17,Y349=18),7.65,7.91)))))))))), IF(Z349="Գ-1", IF(Y349=0,4.7,IF(Y349=1,4.86,IF(Y349=2,5.01,IF(Y349=3,5.18,IF(OR(Y349=5,Y349=4),5.35,IF(OR(Y349=6,Y349=7),5.52,IF(OR(Y349=8,Y349=9),5.71,IF(OR(Y349=10,Y349=11,Y349=12),5.89,IF(OR(Y349=13,Y349=14,Y349=15),6.09,IF(OR(Y349=16,Y349=17,Y349=18),6.29,6.49)))))))))), IF(Z349="Գ-2", IF(Y349=0,3.88,IF(Y349=1,4.01,IF(Y349=2,4.14,IF(Y349=3,4.27,IF(OR(Y349=5,Y349=4),4.41,IF(OR(Y349=6,Y349=7),4.55,IF(OR(Y349=8,Y349=9),4.7,IF(OR(Y349=10,Y349=11,Y349=12),4.85,IF(OR(Y349=13,Y349=14,Y349=15),5.01,IF(OR(Y349=16,Y349=17,Y349=18),5.17,5.34)))))))))), IF(Z349="Գ-3", IF(Y349=0,3.21,IF(Y349=1,3.31,IF(Y349=2,3.42,IF(Y349=3,3.53,IF(OR(Y349=5,Y349=4),3.64,IF(OR(Y349=6,Y349=7),3.76,IF(OR(Y349=8,Y349=9),3.88,IF(OR(Y349=10,Y349=11,Y349=12),4.01,IF(OR(Y349=13,Y349=14,Y349=15),4.13,IF(OR(Y349=16,Y349=17,Y349=18),4.27,4.4)))))))))), IF(Z349="Ա-1", IF(Y349=0,2.66,IF(Y349=1,2.75,IF(Y349=2,2.83,IF(Y349=3,2.92,IF(OR(Y349=5,Y349=4),3.02,IF(OR(Y349=6,Y349=7),3.11,IF(OR(Y349=8,Y349=9),3.21,IF(OR(Y349=10,Y349=11,Y349=12),3.31,IF(OR(Y349=13,Y349=14,Y349=15),3.42,IF(OR(Y349=16,Y349=17,Y349=18),3.53,3.64)))))))))), IF(Z349="Ա-2", IF(Y349=0,2.28,IF(Y349=1,2.35,IF(Y349=2,2.43,IF(Y349=3,2.5,IF(OR(Y349=5,Y349=4),2.58,IF(OR(Y349=6,Y349=7),2.66,IF(OR(Y349=8,Y349=9),2.75,IF(OR(Y349=10,Y349=11,Y349=12),2.83,IF(OR(Y349=13,Y349=14,Y349=15),2.92,IF(OR(Y349=16,Y349=17,Y349=18),3.01,3.11)))))))))),IF(Z349="Ա-3", IF(Y349=0,1.96,IF(Y349=1,2.02,IF(Y349=2,2.08,IF(Y349=3,2.15,IF(OR(Y349=5,Y349=4),2.21,IF(OR(Y349=6,Y349=7),2.28,IF(OR(Y349=8,Y349=9),2.35,IF(OR(Y349=10,Y349=11,Y349=12),2.42,IF(OR(Y349=13,Y349=14,Y349=15),2.5,IF(OR(Y349=16,Y349=17,Y349=18),2.58,2.66)))))))))), IF(Z349="Կ-1", IF(Y349=0,1.68,IF(Y349=1,1.73,IF(Y349=2,1.79,IF(Y349=3,1.84,IF(OR(Y349=5,Y349=4),1.9,IF(OR(Y349=6,Y349=7),1.96,IF(OR(Y349=8,Y349=9),2.02,IF(OR(Y349=10,Y349=11,Y349=12),2.08,IF(OR(Y349=13,Y349=14,Y349=15),2.14,IF(OR(Y349=16,Y349=17,Y349=18),2.21,2.28)))))))))), IF(Z349="Կ-2", IF(Y349=0,1.45,IF(Y349=1,1.49,IF(Y349=2,1.54,IF(Y349=3,1.59,IF(OR(Y349=5,Y349=4),1.63,IF(OR(Y349=6,Y349=7),1.68,IF(OR(Y349=8,Y349=9),1.73,IF(OR(Y349=10,Y349=11,Y349=12),1.79,IF(OR(Y349=13,Y349=14,Y349=15),1.84,IF(OR(Y349=16,Y349=17,Y349=18),1.9,1.95)))))))))),IF(Z349="Կ-3", IF(Y349=0,1.25,IF(Y349=1,1.29,IF(Y349=2,1.33,IF(Y349=3,1.37,IF(OR(Y349=5,Y349=4),1.41,IF(OR(Y349=6,Y349=7),1.45,IF(OR(Y349=8,Y349=9),1.49,IF(OR(Y349=10,Y349=11,Y349=12),1.54,IF(OR(Y349=13,Y349=14,Y349=15),1.58,IF(OR(Y349=16,Y349=17,Y349=18),1.63,1.68)))))))))), "Error"))))))))))))</f>
        <v>2.02</v>
      </c>
      <c r="AB349" s="776">
        <v>83200</v>
      </c>
      <c r="AC349" s="776">
        <f>+AB349*AA349</f>
        <v>168064</v>
      </c>
      <c r="AD349" s="777">
        <f>+U349</f>
        <v>0</v>
      </c>
      <c r="AE349" s="776">
        <f>+AD349+AC349</f>
        <v>168064</v>
      </c>
      <c r="AF349" s="776">
        <f>+AE349*13</f>
        <v>2184832</v>
      </c>
      <c r="AG349" s="580">
        <v>1</v>
      </c>
      <c r="AH349" s="644">
        <f>+Y349+1</f>
        <v>9</v>
      </c>
      <c r="AI349" s="645" t="str">
        <f>+Z349</f>
        <v>Կ-1</v>
      </c>
      <c r="AJ349" s="643">
        <f>IF(AG349&lt;1,0,IF(AI349="Բ-1",IF(AH349=0,6.94,IF(AH349=1,7.17,IF(AH349=2,7.41,IF(AH349=3,7.66,IF(OR(AH349=5,AH349=4),7.92,IF(OR(AH349=6,AH349=7),8.18,IF(OR(AH349=8,AH349=9),8.46,IF(OR(AH349=10,AH349=11,AH349=12),8.74,IF(OR(AH349=13,AH349=14,AH349=15),9.03,IF(OR(AH349=16,AH349=17,AH349=18),9.33,9.65)))))))))),IF(AI349="Բ-2", IF(AH349=0,5.71,IF(AH349=1,5.89,IF(AH349=2,6.09,IF(AH349=3,6.29,IF(OR(AH349=5,AH349=4),6.5,IF(OR(AH349=6,AH349=7),6.72,IF(OR(AH349=8,AH349=9),6.94,IF(OR(AH349=10,AH349=11,AH349=12),7.17,IF(OR(AH349=13,AH349=14,AH349=15),7.41,IF(OR(AH349=16,AH349=17,AH349=18),7.65,7.91)))))))))), IF(AI349="Գ-1", IF(AH349=0,4.7,IF(AH349=1,4.86,IF(AH349=2,5.01,IF(AH349=3,5.18,IF(OR(AH349=5,AH349=4),5.35,IF(OR(AH349=6,AH349=7),5.52,IF(OR(AH349=8,AH349=9),5.71,IF(OR(AH349=10,AH349=11,AH349=12),5.89,IF(OR(AH349=13,AH349=14,AH349=15),6.09,IF(OR(AH349=16,AH349=17,AH349=18),6.29,6.49)))))))))), IF(AI349="Գ-2", IF(AH349=0,3.88,IF(AH349=1,4.01,IF(AH349=2,4.14,IF(AH349=3,4.27,IF(OR(AH349=5,AH349=4),4.41,IF(OR(AH349=6,AH349=7),4.55,IF(OR(AH349=8,AH349=9),4.7,IF(OR(AH349=10,AH349=11,AH349=12),4.85,IF(OR(AH349=13,AH349=14,AH349=15),5.01,IF(OR(AH349=16,AH349=17,AH349=18),5.17,5.34)))))))))), IF(AI349="Գ-3", IF(AH349=0,3.21,IF(AH349=1,3.31,IF(AH349=2,3.42,IF(AH349=3,3.53,IF(OR(AH349=5,AH349=4),3.64,IF(OR(AH349=6,AH349=7),3.76,IF(OR(AH349=8,AH349=9),3.88,IF(OR(AH349=10,AH349=11,AH349=12),4.01,IF(OR(AH349=13,AH349=14,AH349=15),4.13,IF(OR(AH349=16,AH349=17,AH349=18),4.27,4.4)))))))))), IF(AI349="Ա-1", IF(AH349=0,2.66,IF(AH349=1,2.75,IF(AH349=2,2.83,IF(AH349=3,2.92,IF(OR(AH349=5,AH349=4),3.02,IF(OR(AH349=6,AH349=7),3.11,IF(OR(AH349=8,AH349=9),3.21,IF(OR(AH349=10,AH349=11,AH349=12),3.31,IF(OR(AH349=13,AH349=14,AH349=15),3.42,IF(OR(AH349=16,AH349=17,AH349=18),3.53,3.64)))))))))), IF(AI349="Ա-2", IF(AH349=0,2.28,IF(AH349=1,2.35,IF(AH349=2,2.43,IF(AH349=3,2.5,IF(OR(AH349=5,AH349=4),2.58,IF(OR(AH349=6,AH349=7),2.66,IF(OR(AH349=8,AH349=9),2.75,IF(OR(AH349=10,AH349=11,AH349=12),2.83,IF(OR(AH349=13,AH349=14,AH349=15),2.92,IF(OR(AH349=16,AH349=17,AH349=18),3.01,3.11)))))))))),IF(AI349="Ա-3", IF(AH349=0,1.96,IF(AH349=1,2.02,IF(AH349=2,2.08,IF(AH349=3,2.15,IF(OR(AH349=5,AH349=4),2.21,IF(OR(AH349=6,AH349=7),2.28,IF(OR(AH349=8,AH349=9),2.35,IF(OR(AH349=10,AH349=11,AH349=12),2.42,IF(OR(AH349=13,AH349=14,AH349=15),2.5,IF(OR(AH349=16,AH349=17,AH349=18),2.58,2.66)))))))))), IF(AI349="Կ-1", IF(AH349=0,1.68,IF(AH349=1,1.73,IF(AH349=2,1.79,IF(AH349=3,1.84,IF(OR(AH349=5,AH349=4),1.9,IF(OR(AH349=6,AH349=7),1.96,IF(OR(AH349=8,AH349=9),2.02,IF(OR(AH349=10,AH349=11,AH349=12),2.08,IF(OR(AH349=13,AH349=14,AH349=15),2.14,IF(OR(AH349=16,AH349=17,AH349=18),2.21,2.28)))))))))), IF(AI349="Կ-2", IF(AH349=0,1.45,IF(AH349=1,1.49,IF(AH349=2,1.54,IF(AH349=3,1.59,IF(OR(AH349=5,AH349=4),1.63,IF(OR(AH349=6,AH349=7),1.68,IF(OR(AH349=8,AH349=9),1.73,IF(OR(AH349=10,AH349=11,AH349=12),1.79,IF(OR(AH349=13,AH349=14,AH349=15),1.84,IF(OR(AH349=16,AH349=17,AH349=18),1.9,1.95)))))))))),IF(AI349="Կ-3", IF(AH349=0,1.25,IF(AH349=1,1.29,IF(AH349=2,1.33,IF(AH349=3,1.37,IF(OR(AH349=5,AH349=4),1.41,IF(OR(AH349=6,AH349=7),1.45,IF(OR(AH349=8,AH349=9),1.49,IF(OR(AH349=10,AH349=11,AH349=12),1.54,IF(OR(AH349=13,AH349=14,AH349=15),1.58,IF(OR(AH349=16,AH349=17,AH349=18),1.63,1.68)))))))))), "Error"))))))))))))</f>
        <v>2.02</v>
      </c>
      <c r="AK349" s="776">
        <v>83200</v>
      </c>
      <c r="AL349" s="776">
        <f>+AK349*AJ349</f>
        <v>168064</v>
      </c>
      <c r="AM349" s="777">
        <f>+AD349</f>
        <v>0</v>
      </c>
      <c r="AN349" s="776">
        <f>+AM349+AL349</f>
        <v>168064</v>
      </c>
      <c r="AO349" s="776">
        <f>+AN349*13</f>
        <v>2184832</v>
      </c>
    </row>
    <row r="350" spans="1:41" s="760" customFormat="1" ht="85.5">
      <c r="A350" s="853">
        <v>308</v>
      </c>
      <c r="B350" s="903" t="s">
        <v>1663</v>
      </c>
      <c r="C350" s="904" t="s">
        <v>1961</v>
      </c>
      <c r="D350" s="904" t="s">
        <v>2291</v>
      </c>
      <c r="E350" s="917" t="s">
        <v>3321</v>
      </c>
      <c r="F350" s="853">
        <v>1</v>
      </c>
      <c r="G350" s="911">
        <v>6</v>
      </c>
      <c r="H350" s="915" t="s">
        <v>83</v>
      </c>
      <c r="I350" s="912">
        <f t="shared" si="147"/>
        <v>4.55</v>
      </c>
      <c r="J350" s="913">
        <v>83200</v>
      </c>
      <c r="K350" s="914">
        <f t="shared" si="346"/>
        <v>378560</v>
      </c>
      <c r="L350" s="915">
        <v>0</v>
      </c>
      <c r="M350" s="914">
        <f t="shared" si="325"/>
        <v>378560</v>
      </c>
      <c r="N350" s="914">
        <f t="shared" si="326"/>
        <v>4921280</v>
      </c>
      <c r="O350" s="580">
        <v>1</v>
      </c>
      <c r="P350" s="644">
        <f t="shared" si="324"/>
        <v>7</v>
      </c>
      <c r="Q350" s="645" t="str">
        <f t="shared" si="332"/>
        <v>Գ-2</v>
      </c>
      <c r="R350" s="643">
        <f t="shared" si="333"/>
        <v>4.55</v>
      </c>
      <c r="S350" s="776">
        <v>83200</v>
      </c>
      <c r="T350" s="776">
        <f t="shared" si="334"/>
        <v>378560</v>
      </c>
      <c r="U350" s="777">
        <f t="shared" si="335"/>
        <v>0</v>
      </c>
      <c r="V350" s="776">
        <f t="shared" si="327"/>
        <v>378560</v>
      </c>
      <c r="W350" s="776">
        <f t="shared" si="328"/>
        <v>4921280</v>
      </c>
      <c r="X350" s="580">
        <v>1</v>
      </c>
      <c r="Y350" s="644">
        <f t="shared" si="336"/>
        <v>8</v>
      </c>
      <c r="Z350" s="645" t="str">
        <f t="shared" si="337"/>
        <v>Գ-2</v>
      </c>
      <c r="AA350" s="643">
        <f t="shared" si="338"/>
        <v>4.7</v>
      </c>
      <c r="AB350" s="776">
        <v>83200</v>
      </c>
      <c r="AC350" s="776">
        <f t="shared" si="339"/>
        <v>391040</v>
      </c>
      <c r="AD350" s="777">
        <f t="shared" si="340"/>
        <v>0</v>
      </c>
      <c r="AE350" s="776">
        <f t="shared" ref="AE350:AE423" si="347">+AD350+AC350</f>
        <v>391040</v>
      </c>
      <c r="AF350" s="776">
        <f t="shared" si="329"/>
        <v>5083520</v>
      </c>
      <c r="AG350" s="580">
        <v>1</v>
      </c>
      <c r="AH350" s="644">
        <f t="shared" si="341"/>
        <v>9</v>
      </c>
      <c r="AI350" s="645" t="str">
        <f t="shared" si="342"/>
        <v>Գ-2</v>
      </c>
      <c r="AJ350" s="643">
        <f t="shared" si="343"/>
        <v>4.7</v>
      </c>
      <c r="AK350" s="776">
        <v>83200</v>
      </c>
      <c r="AL350" s="776">
        <f t="shared" si="344"/>
        <v>391040</v>
      </c>
      <c r="AM350" s="777">
        <f t="shared" si="345"/>
        <v>0</v>
      </c>
      <c r="AN350" s="776">
        <f t="shared" si="330"/>
        <v>391040</v>
      </c>
      <c r="AO350" s="776">
        <f t="shared" si="331"/>
        <v>5083520</v>
      </c>
    </row>
    <row r="351" spans="1:41" s="760" customFormat="1" ht="14.25">
      <c r="A351" s="853">
        <v>309</v>
      </c>
      <c r="B351" s="903" t="s">
        <v>1664</v>
      </c>
      <c r="C351" s="904" t="s">
        <v>1961</v>
      </c>
      <c r="D351" s="904" t="s">
        <v>2364</v>
      </c>
      <c r="E351" s="903" t="s">
        <v>1237</v>
      </c>
      <c r="F351" s="853">
        <v>1</v>
      </c>
      <c r="G351" s="911">
        <v>6</v>
      </c>
      <c r="H351" s="915" t="s">
        <v>419</v>
      </c>
      <c r="I351" s="912">
        <f t="shared" si="147"/>
        <v>2.2799999999999998</v>
      </c>
      <c r="J351" s="913">
        <v>83200</v>
      </c>
      <c r="K351" s="914">
        <f t="shared" si="346"/>
        <v>189695.99999999997</v>
      </c>
      <c r="L351" s="915">
        <v>0</v>
      </c>
      <c r="M351" s="914">
        <f t="shared" si="325"/>
        <v>189695.99999999997</v>
      </c>
      <c r="N351" s="914">
        <f t="shared" si="326"/>
        <v>2466047.9999999995</v>
      </c>
      <c r="O351" s="580">
        <v>1</v>
      </c>
      <c r="P351" s="644">
        <f t="shared" si="324"/>
        <v>7</v>
      </c>
      <c r="Q351" s="645" t="str">
        <f t="shared" si="332"/>
        <v>Ա-3</v>
      </c>
      <c r="R351" s="643">
        <f t="shared" si="333"/>
        <v>2.2799999999999998</v>
      </c>
      <c r="S351" s="776">
        <v>83200</v>
      </c>
      <c r="T351" s="776">
        <f t="shared" si="334"/>
        <v>189695.99999999997</v>
      </c>
      <c r="U351" s="777">
        <f t="shared" si="335"/>
        <v>0</v>
      </c>
      <c r="V351" s="776">
        <f t="shared" si="327"/>
        <v>189695.99999999997</v>
      </c>
      <c r="W351" s="776">
        <f t="shared" si="328"/>
        <v>2466047.9999999995</v>
      </c>
      <c r="X351" s="580">
        <v>1</v>
      </c>
      <c r="Y351" s="644">
        <f t="shared" si="336"/>
        <v>8</v>
      </c>
      <c r="Z351" s="645" t="str">
        <f t="shared" si="337"/>
        <v>Ա-3</v>
      </c>
      <c r="AA351" s="643">
        <f t="shared" si="338"/>
        <v>2.35</v>
      </c>
      <c r="AB351" s="776">
        <v>83200</v>
      </c>
      <c r="AC351" s="776">
        <f t="shared" si="339"/>
        <v>195520</v>
      </c>
      <c r="AD351" s="777">
        <f t="shared" si="340"/>
        <v>0</v>
      </c>
      <c r="AE351" s="776">
        <f t="shared" si="347"/>
        <v>195520</v>
      </c>
      <c r="AF351" s="776">
        <f t="shared" si="329"/>
        <v>2541760</v>
      </c>
      <c r="AG351" s="580">
        <v>1</v>
      </c>
      <c r="AH351" s="644">
        <f t="shared" si="341"/>
        <v>9</v>
      </c>
      <c r="AI351" s="645" t="str">
        <f t="shared" si="342"/>
        <v>Ա-3</v>
      </c>
      <c r="AJ351" s="643">
        <f t="shared" si="343"/>
        <v>2.35</v>
      </c>
      <c r="AK351" s="776">
        <v>83200</v>
      </c>
      <c r="AL351" s="776">
        <f t="shared" si="344"/>
        <v>195520</v>
      </c>
      <c r="AM351" s="777">
        <f t="shared" si="345"/>
        <v>0</v>
      </c>
      <c r="AN351" s="776">
        <f t="shared" si="330"/>
        <v>195520</v>
      </c>
      <c r="AO351" s="776">
        <f t="shared" si="331"/>
        <v>2541760</v>
      </c>
    </row>
    <row r="352" spans="1:41" s="760" customFormat="1" ht="14.25">
      <c r="A352" s="853">
        <v>310</v>
      </c>
      <c r="B352" s="903" t="s">
        <v>1665</v>
      </c>
      <c r="C352" s="904" t="s">
        <v>1961</v>
      </c>
      <c r="D352" s="904" t="s">
        <v>2277</v>
      </c>
      <c r="E352" s="903" t="s">
        <v>1237</v>
      </c>
      <c r="F352" s="853">
        <v>1</v>
      </c>
      <c r="G352" s="911">
        <v>8</v>
      </c>
      <c r="H352" s="915" t="s">
        <v>419</v>
      </c>
      <c r="I352" s="912">
        <f t="shared" si="147"/>
        <v>2.35</v>
      </c>
      <c r="J352" s="913">
        <v>83200</v>
      </c>
      <c r="K352" s="914">
        <f t="shared" si="346"/>
        <v>195520</v>
      </c>
      <c r="L352" s="915">
        <v>0</v>
      </c>
      <c r="M352" s="914">
        <f t="shared" si="325"/>
        <v>195520</v>
      </c>
      <c r="N352" s="914">
        <f t="shared" si="326"/>
        <v>2541760</v>
      </c>
      <c r="O352" s="580">
        <v>1</v>
      </c>
      <c r="P352" s="644">
        <f t="shared" si="324"/>
        <v>9</v>
      </c>
      <c r="Q352" s="645" t="str">
        <f t="shared" si="332"/>
        <v>Ա-3</v>
      </c>
      <c r="R352" s="643">
        <f t="shared" si="333"/>
        <v>2.35</v>
      </c>
      <c r="S352" s="776">
        <v>83200</v>
      </c>
      <c r="T352" s="776">
        <f t="shared" si="334"/>
        <v>195520</v>
      </c>
      <c r="U352" s="777">
        <f t="shared" si="335"/>
        <v>0</v>
      </c>
      <c r="V352" s="776">
        <f t="shared" si="327"/>
        <v>195520</v>
      </c>
      <c r="W352" s="776">
        <f t="shared" si="328"/>
        <v>2541760</v>
      </c>
      <c r="X352" s="580">
        <v>1</v>
      </c>
      <c r="Y352" s="644">
        <f t="shared" si="336"/>
        <v>10</v>
      </c>
      <c r="Z352" s="645" t="str">
        <f t="shared" si="337"/>
        <v>Ա-3</v>
      </c>
      <c r="AA352" s="643">
        <f t="shared" si="338"/>
        <v>2.42</v>
      </c>
      <c r="AB352" s="776">
        <v>83200</v>
      </c>
      <c r="AC352" s="776">
        <f t="shared" si="339"/>
        <v>201344</v>
      </c>
      <c r="AD352" s="777">
        <f t="shared" si="340"/>
        <v>0</v>
      </c>
      <c r="AE352" s="776">
        <f t="shared" si="347"/>
        <v>201344</v>
      </c>
      <c r="AF352" s="776">
        <f t="shared" si="329"/>
        <v>2617472</v>
      </c>
      <c r="AG352" s="580">
        <v>1</v>
      </c>
      <c r="AH352" s="644">
        <f t="shared" si="341"/>
        <v>11</v>
      </c>
      <c r="AI352" s="645" t="str">
        <f t="shared" si="342"/>
        <v>Ա-3</v>
      </c>
      <c r="AJ352" s="643">
        <f t="shared" si="343"/>
        <v>2.42</v>
      </c>
      <c r="AK352" s="776">
        <v>83200</v>
      </c>
      <c r="AL352" s="776">
        <f t="shared" si="344"/>
        <v>201344</v>
      </c>
      <c r="AM352" s="777">
        <f t="shared" si="345"/>
        <v>0</v>
      </c>
      <c r="AN352" s="776">
        <f t="shared" si="330"/>
        <v>201344</v>
      </c>
      <c r="AO352" s="776">
        <f t="shared" si="331"/>
        <v>2617472</v>
      </c>
    </row>
    <row r="353" spans="1:41" s="760" customFormat="1" ht="14.25">
      <c r="A353" s="853">
        <v>311</v>
      </c>
      <c r="B353" s="903" t="s">
        <v>1395</v>
      </c>
      <c r="C353" s="904" t="s">
        <v>1961</v>
      </c>
      <c r="D353" s="904" t="s">
        <v>2303</v>
      </c>
      <c r="E353" s="903" t="s">
        <v>1237</v>
      </c>
      <c r="F353" s="853">
        <v>1</v>
      </c>
      <c r="G353" s="911">
        <v>9</v>
      </c>
      <c r="H353" s="915" t="s">
        <v>419</v>
      </c>
      <c r="I353" s="912">
        <f t="shared" si="147"/>
        <v>2.35</v>
      </c>
      <c r="J353" s="913">
        <v>83200</v>
      </c>
      <c r="K353" s="914">
        <f t="shared" si="346"/>
        <v>195520</v>
      </c>
      <c r="L353" s="915">
        <v>0</v>
      </c>
      <c r="M353" s="914">
        <f t="shared" si="325"/>
        <v>195520</v>
      </c>
      <c r="N353" s="914">
        <f t="shared" si="326"/>
        <v>2541760</v>
      </c>
      <c r="O353" s="580">
        <v>1</v>
      </c>
      <c r="P353" s="644">
        <f t="shared" si="324"/>
        <v>10</v>
      </c>
      <c r="Q353" s="645" t="str">
        <f t="shared" si="332"/>
        <v>Ա-3</v>
      </c>
      <c r="R353" s="643">
        <f t="shared" si="333"/>
        <v>2.42</v>
      </c>
      <c r="S353" s="776">
        <v>83200</v>
      </c>
      <c r="T353" s="776">
        <f t="shared" si="334"/>
        <v>201344</v>
      </c>
      <c r="U353" s="777">
        <f t="shared" si="335"/>
        <v>0</v>
      </c>
      <c r="V353" s="776">
        <f t="shared" si="327"/>
        <v>201344</v>
      </c>
      <c r="W353" s="776">
        <f t="shared" si="328"/>
        <v>2617472</v>
      </c>
      <c r="X353" s="580">
        <v>1</v>
      </c>
      <c r="Y353" s="644">
        <f t="shared" si="336"/>
        <v>11</v>
      </c>
      <c r="Z353" s="645" t="str">
        <f t="shared" si="337"/>
        <v>Ա-3</v>
      </c>
      <c r="AA353" s="643">
        <f t="shared" si="338"/>
        <v>2.42</v>
      </c>
      <c r="AB353" s="776">
        <v>83200</v>
      </c>
      <c r="AC353" s="776">
        <f t="shared" si="339"/>
        <v>201344</v>
      </c>
      <c r="AD353" s="777">
        <f t="shared" si="340"/>
        <v>0</v>
      </c>
      <c r="AE353" s="776">
        <f t="shared" si="347"/>
        <v>201344</v>
      </c>
      <c r="AF353" s="776">
        <f t="shared" si="329"/>
        <v>2617472</v>
      </c>
      <c r="AG353" s="580">
        <v>1</v>
      </c>
      <c r="AH353" s="644">
        <f t="shared" si="341"/>
        <v>12</v>
      </c>
      <c r="AI353" s="645" t="str">
        <f t="shared" si="342"/>
        <v>Ա-3</v>
      </c>
      <c r="AJ353" s="643">
        <f t="shared" si="343"/>
        <v>2.42</v>
      </c>
      <c r="AK353" s="776">
        <v>83200</v>
      </c>
      <c r="AL353" s="776">
        <f t="shared" si="344"/>
        <v>201344</v>
      </c>
      <c r="AM353" s="777">
        <f t="shared" si="345"/>
        <v>0</v>
      </c>
      <c r="AN353" s="776">
        <f t="shared" si="330"/>
        <v>201344</v>
      </c>
      <c r="AO353" s="776">
        <f t="shared" si="331"/>
        <v>2617472</v>
      </c>
    </row>
    <row r="354" spans="1:41" s="760" customFormat="1" ht="17.25" customHeight="1">
      <c r="A354" s="853">
        <v>312</v>
      </c>
      <c r="B354" s="903" t="s">
        <v>1670</v>
      </c>
      <c r="C354" s="904" t="s">
        <v>1961</v>
      </c>
      <c r="D354" s="904" t="s">
        <v>2290</v>
      </c>
      <c r="E354" s="903" t="s">
        <v>1238</v>
      </c>
      <c r="F354" s="853">
        <v>1</v>
      </c>
      <c r="G354" s="911">
        <v>20</v>
      </c>
      <c r="H354" s="915" t="s">
        <v>86</v>
      </c>
      <c r="I354" s="912">
        <f t="shared" si="147"/>
        <v>2.2799999999999998</v>
      </c>
      <c r="J354" s="913">
        <v>83200</v>
      </c>
      <c r="K354" s="914">
        <f t="shared" ref="K354:K364" si="348">+J354*I354</f>
        <v>189695.99999999997</v>
      </c>
      <c r="L354" s="915">
        <v>0</v>
      </c>
      <c r="M354" s="914">
        <f t="shared" si="325"/>
        <v>189695.99999999997</v>
      </c>
      <c r="N354" s="914">
        <f t="shared" si="326"/>
        <v>2466047.9999999995</v>
      </c>
      <c r="O354" s="580">
        <v>1</v>
      </c>
      <c r="P354" s="644">
        <f t="shared" si="324"/>
        <v>21</v>
      </c>
      <c r="Q354" s="645" t="str">
        <f t="shared" si="332"/>
        <v>Կ-1</v>
      </c>
      <c r="R354" s="643">
        <f t="shared" si="333"/>
        <v>2.2799999999999998</v>
      </c>
      <c r="S354" s="776">
        <v>83200</v>
      </c>
      <c r="T354" s="776">
        <f t="shared" si="334"/>
        <v>189695.99999999997</v>
      </c>
      <c r="U354" s="777">
        <f t="shared" si="335"/>
        <v>0</v>
      </c>
      <c r="V354" s="776">
        <f t="shared" si="327"/>
        <v>189695.99999999997</v>
      </c>
      <c r="W354" s="776">
        <f t="shared" si="328"/>
        <v>2466047.9999999995</v>
      </c>
      <c r="X354" s="580">
        <v>1</v>
      </c>
      <c r="Y354" s="644">
        <f t="shared" si="336"/>
        <v>22</v>
      </c>
      <c r="Z354" s="645" t="str">
        <f t="shared" si="337"/>
        <v>Կ-1</v>
      </c>
      <c r="AA354" s="643">
        <f t="shared" si="338"/>
        <v>2.2799999999999998</v>
      </c>
      <c r="AB354" s="776">
        <v>83200</v>
      </c>
      <c r="AC354" s="776">
        <f t="shared" si="339"/>
        <v>189695.99999999997</v>
      </c>
      <c r="AD354" s="777">
        <f t="shared" si="340"/>
        <v>0</v>
      </c>
      <c r="AE354" s="776">
        <f t="shared" si="347"/>
        <v>189695.99999999997</v>
      </c>
      <c r="AF354" s="776">
        <f t="shared" si="329"/>
        <v>2466047.9999999995</v>
      </c>
      <c r="AG354" s="580">
        <v>1</v>
      </c>
      <c r="AH354" s="644">
        <f t="shared" si="341"/>
        <v>23</v>
      </c>
      <c r="AI354" s="645" t="str">
        <f t="shared" si="342"/>
        <v>Կ-1</v>
      </c>
      <c r="AJ354" s="643">
        <f t="shared" si="343"/>
        <v>2.2799999999999998</v>
      </c>
      <c r="AK354" s="776">
        <v>83200</v>
      </c>
      <c r="AL354" s="776">
        <f t="shared" si="344"/>
        <v>189695.99999999997</v>
      </c>
      <c r="AM354" s="777">
        <f t="shared" si="345"/>
        <v>0</v>
      </c>
      <c r="AN354" s="776">
        <f t="shared" si="330"/>
        <v>189695.99999999997</v>
      </c>
      <c r="AO354" s="776">
        <f t="shared" si="331"/>
        <v>2466047.9999999995</v>
      </c>
    </row>
    <row r="355" spans="1:41" s="760" customFormat="1" ht="14.25">
      <c r="A355" s="853">
        <v>313</v>
      </c>
      <c r="B355" s="903" t="s">
        <v>1386</v>
      </c>
      <c r="C355" s="904" t="s">
        <v>1960</v>
      </c>
      <c r="D355" s="904" t="s">
        <v>2282</v>
      </c>
      <c r="E355" s="903" t="s">
        <v>1238</v>
      </c>
      <c r="F355" s="853">
        <v>1</v>
      </c>
      <c r="G355" s="911">
        <v>5</v>
      </c>
      <c r="H355" s="915" t="s">
        <v>86</v>
      </c>
      <c r="I355" s="912">
        <f t="shared" si="147"/>
        <v>1.9</v>
      </c>
      <c r="J355" s="913">
        <v>83200</v>
      </c>
      <c r="K355" s="914">
        <f t="shared" si="348"/>
        <v>158080</v>
      </c>
      <c r="L355" s="915">
        <v>0</v>
      </c>
      <c r="M355" s="914">
        <f t="shared" si="325"/>
        <v>158080</v>
      </c>
      <c r="N355" s="914">
        <f t="shared" si="326"/>
        <v>2055040</v>
      </c>
      <c r="O355" s="580">
        <v>1</v>
      </c>
      <c r="P355" s="644">
        <f t="shared" si="324"/>
        <v>6</v>
      </c>
      <c r="Q355" s="645" t="str">
        <f t="shared" si="332"/>
        <v>Կ-1</v>
      </c>
      <c r="R355" s="643">
        <f t="shared" si="333"/>
        <v>1.96</v>
      </c>
      <c r="S355" s="776">
        <v>83200</v>
      </c>
      <c r="T355" s="776">
        <f t="shared" si="334"/>
        <v>163072</v>
      </c>
      <c r="U355" s="777">
        <f t="shared" si="335"/>
        <v>0</v>
      </c>
      <c r="V355" s="776">
        <f t="shared" si="327"/>
        <v>163072</v>
      </c>
      <c r="W355" s="776">
        <f t="shared" si="328"/>
        <v>2119936</v>
      </c>
      <c r="X355" s="580">
        <v>1</v>
      </c>
      <c r="Y355" s="644">
        <f t="shared" si="336"/>
        <v>7</v>
      </c>
      <c r="Z355" s="645" t="str">
        <f t="shared" si="337"/>
        <v>Կ-1</v>
      </c>
      <c r="AA355" s="643">
        <f t="shared" si="338"/>
        <v>1.96</v>
      </c>
      <c r="AB355" s="776">
        <v>83200</v>
      </c>
      <c r="AC355" s="776">
        <f t="shared" si="339"/>
        <v>163072</v>
      </c>
      <c r="AD355" s="777">
        <f t="shared" si="340"/>
        <v>0</v>
      </c>
      <c r="AE355" s="776">
        <f t="shared" si="347"/>
        <v>163072</v>
      </c>
      <c r="AF355" s="776">
        <f t="shared" si="329"/>
        <v>2119936</v>
      </c>
      <c r="AG355" s="580">
        <v>1</v>
      </c>
      <c r="AH355" s="644">
        <f t="shared" si="341"/>
        <v>8</v>
      </c>
      <c r="AI355" s="645" t="str">
        <f t="shared" si="342"/>
        <v>Կ-1</v>
      </c>
      <c r="AJ355" s="643">
        <f t="shared" si="343"/>
        <v>2.02</v>
      </c>
      <c r="AK355" s="776">
        <v>83200</v>
      </c>
      <c r="AL355" s="776">
        <f t="shared" si="344"/>
        <v>168064</v>
      </c>
      <c r="AM355" s="777">
        <f t="shared" si="345"/>
        <v>0</v>
      </c>
      <c r="AN355" s="776">
        <f t="shared" si="330"/>
        <v>168064</v>
      </c>
      <c r="AO355" s="776">
        <f t="shared" si="331"/>
        <v>2184832</v>
      </c>
    </row>
    <row r="356" spans="1:41" s="760" customFormat="1" ht="14.25">
      <c r="A356" s="853">
        <v>314</v>
      </c>
      <c r="B356" s="903" t="s">
        <v>1666</v>
      </c>
      <c r="C356" s="904" t="s">
        <v>1961</v>
      </c>
      <c r="D356" s="904" t="s">
        <v>2273</v>
      </c>
      <c r="E356" s="903" t="s">
        <v>1238</v>
      </c>
      <c r="F356" s="853">
        <v>1</v>
      </c>
      <c r="G356" s="911">
        <v>10</v>
      </c>
      <c r="H356" s="915" t="s">
        <v>86</v>
      </c>
      <c r="I356" s="912">
        <f t="shared" si="147"/>
        <v>2.08</v>
      </c>
      <c r="J356" s="913">
        <v>83200</v>
      </c>
      <c r="K356" s="914">
        <f t="shared" si="348"/>
        <v>173056</v>
      </c>
      <c r="L356" s="915">
        <v>0</v>
      </c>
      <c r="M356" s="914">
        <f t="shared" si="325"/>
        <v>173056</v>
      </c>
      <c r="N356" s="914">
        <f t="shared" si="326"/>
        <v>2249728</v>
      </c>
      <c r="O356" s="580">
        <v>1</v>
      </c>
      <c r="P356" s="644">
        <f t="shared" si="324"/>
        <v>11</v>
      </c>
      <c r="Q356" s="645" t="str">
        <f t="shared" si="332"/>
        <v>Կ-1</v>
      </c>
      <c r="R356" s="643">
        <f t="shared" si="333"/>
        <v>2.08</v>
      </c>
      <c r="S356" s="776">
        <v>83200</v>
      </c>
      <c r="T356" s="776">
        <f t="shared" si="334"/>
        <v>173056</v>
      </c>
      <c r="U356" s="777">
        <f t="shared" si="335"/>
        <v>0</v>
      </c>
      <c r="V356" s="776">
        <f t="shared" si="327"/>
        <v>173056</v>
      </c>
      <c r="W356" s="776">
        <f t="shared" si="328"/>
        <v>2249728</v>
      </c>
      <c r="X356" s="580">
        <v>1</v>
      </c>
      <c r="Y356" s="644">
        <f t="shared" si="336"/>
        <v>12</v>
      </c>
      <c r="Z356" s="645" t="str">
        <f t="shared" si="337"/>
        <v>Կ-1</v>
      </c>
      <c r="AA356" s="643">
        <f t="shared" si="338"/>
        <v>2.08</v>
      </c>
      <c r="AB356" s="776">
        <v>83200</v>
      </c>
      <c r="AC356" s="776">
        <f t="shared" si="339"/>
        <v>173056</v>
      </c>
      <c r="AD356" s="777">
        <f t="shared" si="340"/>
        <v>0</v>
      </c>
      <c r="AE356" s="776">
        <f t="shared" si="347"/>
        <v>173056</v>
      </c>
      <c r="AF356" s="776">
        <f t="shared" si="329"/>
        <v>2249728</v>
      </c>
      <c r="AG356" s="580">
        <v>1</v>
      </c>
      <c r="AH356" s="644">
        <f t="shared" si="341"/>
        <v>13</v>
      </c>
      <c r="AI356" s="645" t="str">
        <f t="shared" si="342"/>
        <v>Կ-1</v>
      </c>
      <c r="AJ356" s="643">
        <f t="shared" si="343"/>
        <v>2.14</v>
      </c>
      <c r="AK356" s="776">
        <v>83200</v>
      </c>
      <c r="AL356" s="776">
        <f t="shared" si="344"/>
        <v>178048</v>
      </c>
      <c r="AM356" s="777">
        <f t="shared" si="345"/>
        <v>0</v>
      </c>
      <c r="AN356" s="776">
        <f t="shared" si="330"/>
        <v>178048</v>
      </c>
      <c r="AO356" s="776">
        <f t="shared" si="331"/>
        <v>2314624</v>
      </c>
    </row>
    <row r="357" spans="1:41" s="760" customFormat="1" ht="14.25">
      <c r="A357" s="853">
        <v>315</v>
      </c>
      <c r="B357" s="903" t="s">
        <v>693</v>
      </c>
      <c r="C357" s="904" t="s">
        <v>1960</v>
      </c>
      <c r="D357" s="904" t="s">
        <v>2279</v>
      </c>
      <c r="E357" s="903" t="s">
        <v>1238</v>
      </c>
      <c r="F357" s="853">
        <v>1</v>
      </c>
      <c r="G357" s="911">
        <v>6</v>
      </c>
      <c r="H357" s="915" t="s">
        <v>86</v>
      </c>
      <c r="I357" s="912">
        <f t="shared" si="147"/>
        <v>1.96</v>
      </c>
      <c r="J357" s="913">
        <v>83200</v>
      </c>
      <c r="K357" s="914">
        <f t="shared" si="348"/>
        <v>163072</v>
      </c>
      <c r="L357" s="915">
        <v>0</v>
      </c>
      <c r="M357" s="914">
        <f t="shared" si="325"/>
        <v>163072</v>
      </c>
      <c r="N357" s="914">
        <f t="shared" si="326"/>
        <v>2119936</v>
      </c>
      <c r="O357" s="580">
        <v>1</v>
      </c>
      <c r="P357" s="644">
        <f t="shared" si="324"/>
        <v>7</v>
      </c>
      <c r="Q357" s="645" t="str">
        <f t="shared" si="332"/>
        <v>Կ-1</v>
      </c>
      <c r="R357" s="643">
        <f t="shared" si="333"/>
        <v>1.96</v>
      </c>
      <c r="S357" s="776">
        <v>83200</v>
      </c>
      <c r="T357" s="776">
        <f t="shared" si="334"/>
        <v>163072</v>
      </c>
      <c r="U357" s="777">
        <f t="shared" si="335"/>
        <v>0</v>
      </c>
      <c r="V357" s="776">
        <f t="shared" si="327"/>
        <v>163072</v>
      </c>
      <c r="W357" s="776">
        <f t="shared" si="328"/>
        <v>2119936</v>
      </c>
      <c r="X357" s="580">
        <v>1</v>
      </c>
      <c r="Y357" s="644">
        <f t="shared" si="336"/>
        <v>8</v>
      </c>
      <c r="Z357" s="645" t="str">
        <f t="shared" si="337"/>
        <v>Կ-1</v>
      </c>
      <c r="AA357" s="643">
        <f t="shared" si="338"/>
        <v>2.02</v>
      </c>
      <c r="AB357" s="776">
        <v>83200</v>
      </c>
      <c r="AC357" s="776">
        <f t="shared" si="339"/>
        <v>168064</v>
      </c>
      <c r="AD357" s="777">
        <f t="shared" si="340"/>
        <v>0</v>
      </c>
      <c r="AE357" s="776">
        <f t="shared" si="347"/>
        <v>168064</v>
      </c>
      <c r="AF357" s="776">
        <f t="shared" si="329"/>
        <v>2184832</v>
      </c>
      <c r="AG357" s="580">
        <v>1</v>
      </c>
      <c r="AH357" s="644">
        <f t="shared" si="341"/>
        <v>9</v>
      </c>
      <c r="AI357" s="645" t="str">
        <f t="shared" si="342"/>
        <v>Կ-1</v>
      </c>
      <c r="AJ357" s="643">
        <f t="shared" si="343"/>
        <v>2.02</v>
      </c>
      <c r="AK357" s="776">
        <v>83200</v>
      </c>
      <c r="AL357" s="776">
        <f t="shared" si="344"/>
        <v>168064</v>
      </c>
      <c r="AM357" s="777">
        <f t="shared" si="345"/>
        <v>0</v>
      </c>
      <c r="AN357" s="776">
        <f t="shared" si="330"/>
        <v>168064</v>
      </c>
      <c r="AO357" s="776">
        <f t="shared" si="331"/>
        <v>2184832</v>
      </c>
    </row>
    <row r="358" spans="1:41" s="760" customFormat="1" ht="14.25">
      <c r="A358" s="853">
        <v>316</v>
      </c>
      <c r="B358" s="903" t="s">
        <v>1668</v>
      </c>
      <c r="C358" s="904" t="s">
        <v>1961</v>
      </c>
      <c r="D358" s="904" t="s">
        <v>2371</v>
      </c>
      <c r="E358" s="903" t="s">
        <v>1238</v>
      </c>
      <c r="F358" s="853">
        <v>1</v>
      </c>
      <c r="G358" s="911">
        <v>10</v>
      </c>
      <c r="H358" s="915" t="s">
        <v>86</v>
      </c>
      <c r="I358" s="912">
        <f t="shared" si="147"/>
        <v>2.08</v>
      </c>
      <c r="J358" s="913">
        <v>83200</v>
      </c>
      <c r="K358" s="914">
        <f t="shared" si="348"/>
        <v>173056</v>
      </c>
      <c r="L358" s="915">
        <v>0</v>
      </c>
      <c r="M358" s="914">
        <f t="shared" si="325"/>
        <v>173056</v>
      </c>
      <c r="N358" s="914">
        <f t="shared" si="326"/>
        <v>2249728</v>
      </c>
      <c r="O358" s="580">
        <v>1</v>
      </c>
      <c r="P358" s="644">
        <f t="shared" si="324"/>
        <v>11</v>
      </c>
      <c r="Q358" s="645" t="str">
        <f t="shared" si="332"/>
        <v>Կ-1</v>
      </c>
      <c r="R358" s="643">
        <f t="shared" si="333"/>
        <v>2.08</v>
      </c>
      <c r="S358" s="776">
        <v>83200</v>
      </c>
      <c r="T358" s="776">
        <f t="shared" si="334"/>
        <v>173056</v>
      </c>
      <c r="U358" s="777">
        <f t="shared" si="335"/>
        <v>0</v>
      </c>
      <c r="V358" s="776">
        <f t="shared" si="327"/>
        <v>173056</v>
      </c>
      <c r="W358" s="776">
        <f t="shared" si="328"/>
        <v>2249728</v>
      </c>
      <c r="X358" s="580">
        <v>1</v>
      </c>
      <c r="Y358" s="644">
        <f t="shared" si="336"/>
        <v>12</v>
      </c>
      <c r="Z358" s="645" t="str">
        <f t="shared" si="337"/>
        <v>Կ-1</v>
      </c>
      <c r="AA358" s="643">
        <f t="shared" si="338"/>
        <v>2.08</v>
      </c>
      <c r="AB358" s="776">
        <v>83200</v>
      </c>
      <c r="AC358" s="776">
        <f t="shared" si="339"/>
        <v>173056</v>
      </c>
      <c r="AD358" s="777">
        <f t="shared" si="340"/>
        <v>0</v>
      </c>
      <c r="AE358" s="776">
        <f t="shared" si="347"/>
        <v>173056</v>
      </c>
      <c r="AF358" s="776">
        <f t="shared" si="329"/>
        <v>2249728</v>
      </c>
      <c r="AG358" s="580">
        <v>1</v>
      </c>
      <c r="AH358" s="644">
        <f t="shared" si="341"/>
        <v>13</v>
      </c>
      <c r="AI358" s="645" t="str">
        <f t="shared" si="342"/>
        <v>Կ-1</v>
      </c>
      <c r="AJ358" s="643">
        <f t="shared" si="343"/>
        <v>2.14</v>
      </c>
      <c r="AK358" s="776">
        <v>83200</v>
      </c>
      <c r="AL358" s="776">
        <f t="shared" si="344"/>
        <v>178048</v>
      </c>
      <c r="AM358" s="777">
        <f t="shared" si="345"/>
        <v>0</v>
      </c>
      <c r="AN358" s="776">
        <f t="shared" si="330"/>
        <v>178048</v>
      </c>
      <c r="AO358" s="776">
        <f t="shared" si="331"/>
        <v>2314624</v>
      </c>
    </row>
    <row r="359" spans="1:41" s="760" customFormat="1" ht="14.25">
      <c r="A359" s="853">
        <v>317</v>
      </c>
      <c r="B359" s="903" t="s">
        <v>1669</v>
      </c>
      <c r="C359" s="904" t="s">
        <v>1960</v>
      </c>
      <c r="D359" s="904" t="s">
        <v>2297</v>
      </c>
      <c r="E359" s="903" t="s">
        <v>1238</v>
      </c>
      <c r="F359" s="853">
        <v>1</v>
      </c>
      <c r="G359" s="911">
        <v>4</v>
      </c>
      <c r="H359" s="915" t="s">
        <v>86</v>
      </c>
      <c r="I359" s="912">
        <f t="shared" si="147"/>
        <v>1.9</v>
      </c>
      <c r="J359" s="913">
        <v>83200</v>
      </c>
      <c r="K359" s="914">
        <f t="shared" si="348"/>
        <v>158080</v>
      </c>
      <c r="L359" s="915">
        <v>0</v>
      </c>
      <c r="M359" s="914">
        <f t="shared" si="325"/>
        <v>158080</v>
      </c>
      <c r="N359" s="914">
        <f t="shared" si="326"/>
        <v>2055040</v>
      </c>
      <c r="O359" s="580">
        <v>1</v>
      </c>
      <c r="P359" s="644">
        <f t="shared" si="324"/>
        <v>5</v>
      </c>
      <c r="Q359" s="645" t="str">
        <f t="shared" si="332"/>
        <v>Կ-1</v>
      </c>
      <c r="R359" s="643">
        <f t="shared" si="333"/>
        <v>1.9</v>
      </c>
      <c r="S359" s="776">
        <v>83200</v>
      </c>
      <c r="T359" s="776">
        <f t="shared" si="334"/>
        <v>158080</v>
      </c>
      <c r="U359" s="777">
        <f t="shared" si="335"/>
        <v>0</v>
      </c>
      <c r="V359" s="776">
        <f t="shared" si="327"/>
        <v>158080</v>
      </c>
      <c r="W359" s="776">
        <f t="shared" si="328"/>
        <v>2055040</v>
      </c>
      <c r="X359" s="580">
        <v>1</v>
      </c>
      <c r="Y359" s="644">
        <f t="shared" si="336"/>
        <v>6</v>
      </c>
      <c r="Z359" s="645" t="str">
        <f t="shared" si="337"/>
        <v>Կ-1</v>
      </c>
      <c r="AA359" s="643">
        <f t="shared" si="338"/>
        <v>1.96</v>
      </c>
      <c r="AB359" s="776">
        <v>83200</v>
      </c>
      <c r="AC359" s="776">
        <f t="shared" si="339"/>
        <v>163072</v>
      </c>
      <c r="AD359" s="777">
        <f t="shared" si="340"/>
        <v>0</v>
      </c>
      <c r="AE359" s="776">
        <f t="shared" si="347"/>
        <v>163072</v>
      </c>
      <c r="AF359" s="776">
        <f t="shared" si="329"/>
        <v>2119936</v>
      </c>
      <c r="AG359" s="580">
        <v>1</v>
      </c>
      <c r="AH359" s="644">
        <f t="shared" si="341"/>
        <v>7</v>
      </c>
      <c r="AI359" s="645" t="str">
        <f t="shared" si="342"/>
        <v>Կ-1</v>
      </c>
      <c r="AJ359" s="643">
        <f t="shared" si="343"/>
        <v>1.96</v>
      </c>
      <c r="AK359" s="776">
        <v>83200</v>
      </c>
      <c r="AL359" s="776">
        <f t="shared" si="344"/>
        <v>163072</v>
      </c>
      <c r="AM359" s="777">
        <f t="shared" si="345"/>
        <v>0</v>
      </c>
      <c r="AN359" s="776">
        <f t="shared" si="330"/>
        <v>163072</v>
      </c>
      <c r="AO359" s="776">
        <f t="shared" si="331"/>
        <v>2119936</v>
      </c>
    </row>
    <row r="360" spans="1:41" s="760" customFormat="1" ht="14.25">
      <c r="A360" s="853">
        <v>318</v>
      </c>
      <c r="B360" s="903" t="s">
        <v>688</v>
      </c>
      <c r="C360" s="904" t="s">
        <v>1961</v>
      </c>
      <c r="D360" s="904" t="s">
        <v>2301</v>
      </c>
      <c r="E360" s="903" t="s">
        <v>1238</v>
      </c>
      <c r="F360" s="853">
        <v>1</v>
      </c>
      <c r="G360" s="911">
        <v>6</v>
      </c>
      <c r="H360" s="915" t="s">
        <v>86</v>
      </c>
      <c r="I360" s="912">
        <f t="shared" si="147"/>
        <v>1.96</v>
      </c>
      <c r="J360" s="913">
        <v>83200</v>
      </c>
      <c r="K360" s="914">
        <f t="shared" si="348"/>
        <v>163072</v>
      </c>
      <c r="L360" s="915">
        <v>0</v>
      </c>
      <c r="M360" s="914">
        <f t="shared" si="325"/>
        <v>163072</v>
      </c>
      <c r="N360" s="914">
        <f t="shared" si="326"/>
        <v>2119936</v>
      </c>
      <c r="O360" s="580">
        <v>1</v>
      </c>
      <c r="P360" s="644">
        <f t="shared" si="324"/>
        <v>7</v>
      </c>
      <c r="Q360" s="645" t="str">
        <f t="shared" si="332"/>
        <v>Կ-1</v>
      </c>
      <c r="R360" s="643">
        <f t="shared" si="333"/>
        <v>1.96</v>
      </c>
      <c r="S360" s="776">
        <v>83200</v>
      </c>
      <c r="T360" s="776">
        <f t="shared" si="334"/>
        <v>163072</v>
      </c>
      <c r="U360" s="777">
        <f t="shared" si="335"/>
        <v>0</v>
      </c>
      <c r="V360" s="776">
        <f t="shared" si="327"/>
        <v>163072</v>
      </c>
      <c r="W360" s="776">
        <f t="shared" si="328"/>
        <v>2119936</v>
      </c>
      <c r="X360" s="580">
        <v>1</v>
      </c>
      <c r="Y360" s="644">
        <f t="shared" si="336"/>
        <v>8</v>
      </c>
      <c r="Z360" s="645" t="str">
        <f t="shared" si="337"/>
        <v>Կ-1</v>
      </c>
      <c r="AA360" s="643">
        <f t="shared" si="338"/>
        <v>2.02</v>
      </c>
      <c r="AB360" s="776">
        <v>83200</v>
      </c>
      <c r="AC360" s="776">
        <f t="shared" si="339"/>
        <v>168064</v>
      </c>
      <c r="AD360" s="777">
        <f t="shared" si="340"/>
        <v>0</v>
      </c>
      <c r="AE360" s="776">
        <f t="shared" si="347"/>
        <v>168064</v>
      </c>
      <c r="AF360" s="776">
        <f t="shared" si="329"/>
        <v>2184832</v>
      </c>
      <c r="AG360" s="580">
        <v>1</v>
      </c>
      <c r="AH360" s="644">
        <f t="shared" si="341"/>
        <v>9</v>
      </c>
      <c r="AI360" s="645" t="str">
        <f t="shared" si="342"/>
        <v>Կ-1</v>
      </c>
      <c r="AJ360" s="643">
        <f t="shared" si="343"/>
        <v>2.02</v>
      </c>
      <c r="AK360" s="776">
        <v>83200</v>
      </c>
      <c r="AL360" s="776">
        <f t="shared" si="344"/>
        <v>168064</v>
      </c>
      <c r="AM360" s="777">
        <f t="shared" si="345"/>
        <v>0</v>
      </c>
      <c r="AN360" s="776">
        <f t="shared" si="330"/>
        <v>168064</v>
      </c>
      <c r="AO360" s="776">
        <f t="shared" si="331"/>
        <v>2184832</v>
      </c>
    </row>
    <row r="361" spans="1:41" s="760" customFormat="1" ht="14.25">
      <c r="A361" s="853">
        <v>319</v>
      </c>
      <c r="B361" s="903" t="s">
        <v>814</v>
      </c>
      <c r="C361" s="904" t="s">
        <v>1961</v>
      </c>
      <c r="D361" s="904" t="s">
        <v>2287</v>
      </c>
      <c r="E361" s="903" t="s">
        <v>1238</v>
      </c>
      <c r="F361" s="853">
        <v>1</v>
      </c>
      <c r="G361" s="911">
        <v>6</v>
      </c>
      <c r="H361" s="915" t="s">
        <v>86</v>
      </c>
      <c r="I361" s="912">
        <f t="shared" si="147"/>
        <v>1.96</v>
      </c>
      <c r="J361" s="913">
        <v>83200</v>
      </c>
      <c r="K361" s="914">
        <f t="shared" si="348"/>
        <v>163072</v>
      </c>
      <c r="L361" s="915">
        <v>0</v>
      </c>
      <c r="M361" s="914">
        <f t="shared" si="325"/>
        <v>163072</v>
      </c>
      <c r="N361" s="914">
        <f t="shared" si="326"/>
        <v>2119936</v>
      </c>
      <c r="O361" s="580">
        <v>1</v>
      </c>
      <c r="P361" s="644">
        <f t="shared" si="324"/>
        <v>7</v>
      </c>
      <c r="Q361" s="645" t="str">
        <f t="shared" si="332"/>
        <v>Կ-1</v>
      </c>
      <c r="R361" s="643">
        <f t="shared" si="333"/>
        <v>1.96</v>
      </c>
      <c r="S361" s="776">
        <v>83200</v>
      </c>
      <c r="T361" s="776">
        <f t="shared" si="334"/>
        <v>163072</v>
      </c>
      <c r="U361" s="777">
        <f t="shared" si="335"/>
        <v>0</v>
      </c>
      <c r="V361" s="776">
        <f t="shared" si="327"/>
        <v>163072</v>
      </c>
      <c r="W361" s="776">
        <f t="shared" si="328"/>
        <v>2119936</v>
      </c>
      <c r="X361" s="580">
        <v>1</v>
      </c>
      <c r="Y361" s="644">
        <f t="shared" si="336"/>
        <v>8</v>
      </c>
      <c r="Z361" s="645" t="str">
        <f t="shared" si="337"/>
        <v>Կ-1</v>
      </c>
      <c r="AA361" s="643">
        <f t="shared" si="338"/>
        <v>2.02</v>
      </c>
      <c r="AB361" s="776">
        <v>83200</v>
      </c>
      <c r="AC361" s="776">
        <f t="shared" si="339"/>
        <v>168064</v>
      </c>
      <c r="AD361" s="777">
        <f t="shared" si="340"/>
        <v>0</v>
      </c>
      <c r="AE361" s="776">
        <f t="shared" si="347"/>
        <v>168064</v>
      </c>
      <c r="AF361" s="776">
        <f t="shared" si="329"/>
        <v>2184832</v>
      </c>
      <c r="AG361" s="580">
        <v>1</v>
      </c>
      <c r="AH361" s="644">
        <f t="shared" si="341"/>
        <v>9</v>
      </c>
      <c r="AI361" s="645" t="str">
        <f t="shared" si="342"/>
        <v>Կ-1</v>
      </c>
      <c r="AJ361" s="643">
        <f t="shared" si="343"/>
        <v>2.02</v>
      </c>
      <c r="AK361" s="776">
        <v>83200</v>
      </c>
      <c r="AL361" s="776">
        <f t="shared" si="344"/>
        <v>168064</v>
      </c>
      <c r="AM361" s="777">
        <f t="shared" si="345"/>
        <v>0</v>
      </c>
      <c r="AN361" s="776">
        <f t="shared" si="330"/>
        <v>168064</v>
      </c>
      <c r="AO361" s="776">
        <f t="shared" si="331"/>
        <v>2184832</v>
      </c>
    </row>
    <row r="362" spans="1:41" s="760" customFormat="1" ht="14.25">
      <c r="A362" s="853">
        <v>320</v>
      </c>
      <c r="B362" s="903" t="s">
        <v>1248</v>
      </c>
      <c r="C362" s="904" t="s">
        <v>1960</v>
      </c>
      <c r="D362" s="904" t="s">
        <v>2301</v>
      </c>
      <c r="E362" s="903" t="s">
        <v>1238</v>
      </c>
      <c r="F362" s="853">
        <v>1</v>
      </c>
      <c r="G362" s="911">
        <v>6</v>
      </c>
      <c r="H362" s="915" t="s">
        <v>86</v>
      </c>
      <c r="I362" s="912">
        <f t="shared" si="147"/>
        <v>1.96</v>
      </c>
      <c r="J362" s="913">
        <v>83200</v>
      </c>
      <c r="K362" s="914">
        <f t="shared" si="348"/>
        <v>163072</v>
      </c>
      <c r="L362" s="915">
        <v>0</v>
      </c>
      <c r="M362" s="914">
        <f t="shared" si="325"/>
        <v>163072</v>
      </c>
      <c r="N362" s="914">
        <f t="shared" si="326"/>
        <v>2119936</v>
      </c>
      <c r="O362" s="580">
        <v>1</v>
      </c>
      <c r="P362" s="644">
        <f t="shared" si="324"/>
        <v>7</v>
      </c>
      <c r="Q362" s="645" t="str">
        <f t="shared" si="332"/>
        <v>Կ-1</v>
      </c>
      <c r="R362" s="643">
        <f t="shared" si="333"/>
        <v>1.96</v>
      </c>
      <c r="S362" s="776">
        <v>83200</v>
      </c>
      <c r="T362" s="776">
        <f t="shared" si="334"/>
        <v>163072</v>
      </c>
      <c r="U362" s="777">
        <f t="shared" si="335"/>
        <v>0</v>
      </c>
      <c r="V362" s="776">
        <f t="shared" si="327"/>
        <v>163072</v>
      </c>
      <c r="W362" s="776">
        <f t="shared" si="328"/>
        <v>2119936</v>
      </c>
      <c r="X362" s="580">
        <v>1</v>
      </c>
      <c r="Y362" s="644">
        <f t="shared" si="336"/>
        <v>8</v>
      </c>
      <c r="Z362" s="645" t="str">
        <f t="shared" si="337"/>
        <v>Կ-1</v>
      </c>
      <c r="AA362" s="643">
        <f t="shared" si="338"/>
        <v>2.02</v>
      </c>
      <c r="AB362" s="776">
        <v>83200</v>
      </c>
      <c r="AC362" s="776">
        <f t="shared" si="339"/>
        <v>168064</v>
      </c>
      <c r="AD362" s="777">
        <f t="shared" si="340"/>
        <v>0</v>
      </c>
      <c r="AE362" s="776">
        <f t="shared" si="347"/>
        <v>168064</v>
      </c>
      <c r="AF362" s="776">
        <f t="shared" si="329"/>
        <v>2184832</v>
      </c>
      <c r="AG362" s="580">
        <v>1</v>
      </c>
      <c r="AH362" s="644">
        <f t="shared" si="341"/>
        <v>9</v>
      </c>
      <c r="AI362" s="645" t="str">
        <f t="shared" si="342"/>
        <v>Կ-1</v>
      </c>
      <c r="AJ362" s="643">
        <f t="shared" si="343"/>
        <v>2.02</v>
      </c>
      <c r="AK362" s="776">
        <v>83200</v>
      </c>
      <c r="AL362" s="776">
        <f t="shared" si="344"/>
        <v>168064</v>
      </c>
      <c r="AM362" s="777">
        <f t="shared" si="345"/>
        <v>0</v>
      </c>
      <c r="AN362" s="776">
        <f t="shared" si="330"/>
        <v>168064</v>
      </c>
      <c r="AO362" s="776">
        <f t="shared" si="331"/>
        <v>2184832</v>
      </c>
    </row>
    <row r="363" spans="1:41" s="760" customFormat="1" ht="14.25">
      <c r="A363" s="853">
        <v>321</v>
      </c>
      <c r="B363" s="903" t="s">
        <v>2782</v>
      </c>
      <c r="C363" s="904" t="s">
        <v>1960</v>
      </c>
      <c r="D363" s="904" t="s">
        <v>2293</v>
      </c>
      <c r="E363" s="903" t="s">
        <v>1238</v>
      </c>
      <c r="F363" s="853">
        <v>1</v>
      </c>
      <c r="G363" s="911">
        <v>10</v>
      </c>
      <c r="H363" s="915" t="s">
        <v>86</v>
      </c>
      <c r="I363" s="912">
        <f t="shared" si="147"/>
        <v>2.08</v>
      </c>
      <c r="J363" s="913">
        <v>83200</v>
      </c>
      <c r="K363" s="914">
        <f t="shared" si="348"/>
        <v>173056</v>
      </c>
      <c r="L363" s="915">
        <v>0</v>
      </c>
      <c r="M363" s="914">
        <f t="shared" si="325"/>
        <v>173056</v>
      </c>
      <c r="N363" s="914">
        <f t="shared" si="326"/>
        <v>2249728</v>
      </c>
      <c r="O363" s="580">
        <v>1</v>
      </c>
      <c r="P363" s="644">
        <f t="shared" si="324"/>
        <v>11</v>
      </c>
      <c r="Q363" s="645" t="str">
        <f t="shared" si="332"/>
        <v>Կ-1</v>
      </c>
      <c r="R363" s="643">
        <f t="shared" si="333"/>
        <v>2.08</v>
      </c>
      <c r="S363" s="776">
        <v>83200</v>
      </c>
      <c r="T363" s="776">
        <f t="shared" si="334"/>
        <v>173056</v>
      </c>
      <c r="U363" s="777">
        <f t="shared" si="335"/>
        <v>0</v>
      </c>
      <c r="V363" s="776">
        <f t="shared" si="327"/>
        <v>173056</v>
      </c>
      <c r="W363" s="776">
        <f t="shared" si="328"/>
        <v>2249728</v>
      </c>
      <c r="X363" s="580">
        <v>1</v>
      </c>
      <c r="Y363" s="644">
        <f t="shared" si="336"/>
        <v>12</v>
      </c>
      <c r="Z363" s="645" t="str">
        <f t="shared" si="337"/>
        <v>Կ-1</v>
      </c>
      <c r="AA363" s="643">
        <f t="shared" si="338"/>
        <v>2.08</v>
      </c>
      <c r="AB363" s="776">
        <v>83200</v>
      </c>
      <c r="AC363" s="776">
        <f t="shared" si="339"/>
        <v>173056</v>
      </c>
      <c r="AD363" s="777">
        <f t="shared" si="340"/>
        <v>0</v>
      </c>
      <c r="AE363" s="776">
        <f t="shared" si="347"/>
        <v>173056</v>
      </c>
      <c r="AF363" s="776">
        <f t="shared" si="329"/>
        <v>2249728</v>
      </c>
      <c r="AG363" s="580">
        <v>1</v>
      </c>
      <c r="AH363" s="644">
        <f t="shared" si="341"/>
        <v>13</v>
      </c>
      <c r="AI363" s="645" t="str">
        <f t="shared" si="342"/>
        <v>Կ-1</v>
      </c>
      <c r="AJ363" s="643">
        <f t="shared" si="343"/>
        <v>2.14</v>
      </c>
      <c r="AK363" s="776">
        <v>83200</v>
      </c>
      <c r="AL363" s="776">
        <f t="shared" si="344"/>
        <v>178048</v>
      </c>
      <c r="AM363" s="777">
        <f t="shared" si="345"/>
        <v>0</v>
      </c>
      <c r="AN363" s="776">
        <f t="shared" si="330"/>
        <v>178048</v>
      </c>
      <c r="AO363" s="776">
        <f t="shared" si="331"/>
        <v>2314624</v>
      </c>
    </row>
    <row r="364" spans="1:41" s="760" customFormat="1" ht="14.25">
      <c r="A364" s="853">
        <v>322</v>
      </c>
      <c r="B364" s="903" t="s">
        <v>2783</v>
      </c>
      <c r="C364" s="904" t="s">
        <v>1960</v>
      </c>
      <c r="D364" s="904" t="s">
        <v>2298</v>
      </c>
      <c r="E364" s="903" t="s">
        <v>1238</v>
      </c>
      <c r="F364" s="853">
        <v>1</v>
      </c>
      <c r="G364" s="911">
        <v>1</v>
      </c>
      <c r="H364" s="915" t="s">
        <v>86</v>
      </c>
      <c r="I364" s="912">
        <f t="shared" si="147"/>
        <v>1.73</v>
      </c>
      <c r="J364" s="913">
        <v>83200</v>
      </c>
      <c r="K364" s="914">
        <f t="shared" si="348"/>
        <v>143936</v>
      </c>
      <c r="L364" s="915">
        <v>0</v>
      </c>
      <c r="M364" s="914">
        <f t="shared" si="325"/>
        <v>143936</v>
      </c>
      <c r="N364" s="914">
        <f t="shared" si="326"/>
        <v>1871168</v>
      </c>
      <c r="O364" s="580">
        <v>1</v>
      </c>
      <c r="P364" s="644">
        <f t="shared" si="324"/>
        <v>2</v>
      </c>
      <c r="Q364" s="645" t="str">
        <f t="shared" si="332"/>
        <v>Կ-1</v>
      </c>
      <c r="R364" s="643">
        <f t="shared" si="333"/>
        <v>1.79</v>
      </c>
      <c r="S364" s="776">
        <v>83200</v>
      </c>
      <c r="T364" s="776">
        <f t="shared" si="334"/>
        <v>148928</v>
      </c>
      <c r="U364" s="777">
        <f t="shared" si="335"/>
        <v>0</v>
      </c>
      <c r="V364" s="776">
        <f t="shared" si="327"/>
        <v>148928</v>
      </c>
      <c r="W364" s="776">
        <f t="shared" si="328"/>
        <v>1936064</v>
      </c>
      <c r="X364" s="580">
        <v>1</v>
      </c>
      <c r="Y364" s="644">
        <f t="shared" si="336"/>
        <v>3</v>
      </c>
      <c r="Z364" s="645" t="str">
        <f t="shared" si="337"/>
        <v>Կ-1</v>
      </c>
      <c r="AA364" s="643">
        <f t="shared" si="338"/>
        <v>1.84</v>
      </c>
      <c r="AB364" s="776">
        <v>83200</v>
      </c>
      <c r="AC364" s="776">
        <f t="shared" si="339"/>
        <v>153088</v>
      </c>
      <c r="AD364" s="777">
        <f t="shared" si="340"/>
        <v>0</v>
      </c>
      <c r="AE364" s="776">
        <f t="shared" si="347"/>
        <v>153088</v>
      </c>
      <c r="AF364" s="776">
        <f t="shared" si="329"/>
        <v>1990144</v>
      </c>
      <c r="AG364" s="580">
        <v>1</v>
      </c>
      <c r="AH364" s="644">
        <f t="shared" si="341"/>
        <v>4</v>
      </c>
      <c r="AI364" s="645" t="str">
        <f t="shared" si="342"/>
        <v>Կ-1</v>
      </c>
      <c r="AJ364" s="643">
        <f t="shared" si="343"/>
        <v>1.9</v>
      </c>
      <c r="AK364" s="776">
        <v>83200</v>
      </c>
      <c r="AL364" s="776">
        <f t="shared" si="344"/>
        <v>158080</v>
      </c>
      <c r="AM364" s="777">
        <f t="shared" si="345"/>
        <v>0</v>
      </c>
      <c r="AN364" s="776">
        <f t="shared" si="330"/>
        <v>158080</v>
      </c>
      <c r="AO364" s="776">
        <f t="shared" si="331"/>
        <v>2055040</v>
      </c>
    </row>
    <row r="365" spans="1:41" s="760" customFormat="1" ht="14.25">
      <c r="A365" s="853">
        <v>323</v>
      </c>
      <c r="B365" s="903" t="s">
        <v>2341</v>
      </c>
      <c r="C365" s="904" t="s">
        <v>1961</v>
      </c>
      <c r="D365" s="904" t="s">
        <v>2369</v>
      </c>
      <c r="E365" s="903" t="s">
        <v>1238</v>
      </c>
      <c r="F365" s="853">
        <v>1</v>
      </c>
      <c r="G365" s="911">
        <v>3</v>
      </c>
      <c r="H365" s="915" t="s">
        <v>86</v>
      </c>
      <c r="I365" s="912">
        <f t="shared" si="147"/>
        <v>1.84</v>
      </c>
      <c r="J365" s="913">
        <v>83200</v>
      </c>
      <c r="K365" s="914">
        <f>+J365*I365</f>
        <v>153088</v>
      </c>
      <c r="L365" s="915">
        <v>0</v>
      </c>
      <c r="M365" s="914">
        <f t="shared" si="325"/>
        <v>153088</v>
      </c>
      <c r="N365" s="914">
        <f t="shared" si="326"/>
        <v>1990144</v>
      </c>
      <c r="O365" s="580">
        <v>1</v>
      </c>
      <c r="P365" s="644">
        <f t="shared" si="324"/>
        <v>4</v>
      </c>
      <c r="Q365" s="645" t="str">
        <f t="shared" si="332"/>
        <v>Կ-1</v>
      </c>
      <c r="R365" s="643">
        <f t="shared" si="333"/>
        <v>1.9</v>
      </c>
      <c r="S365" s="776">
        <v>83200</v>
      </c>
      <c r="T365" s="776">
        <f t="shared" si="334"/>
        <v>158080</v>
      </c>
      <c r="U365" s="777">
        <f t="shared" si="335"/>
        <v>0</v>
      </c>
      <c r="V365" s="776">
        <f t="shared" si="327"/>
        <v>158080</v>
      </c>
      <c r="W365" s="776">
        <f t="shared" si="328"/>
        <v>2055040</v>
      </c>
      <c r="X365" s="580">
        <v>1</v>
      </c>
      <c r="Y365" s="644">
        <f t="shared" si="336"/>
        <v>5</v>
      </c>
      <c r="Z365" s="645" t="str">
        <f t="shared" si="337"/>
        <v>Կ-1</v>
      </c>
      <c r="AA365" s="643">
        <f t="shared" si="338"/>
        <v>1.9</v>
      </c>
      <c r="AB365" s="776">
        <v>83200</v>
      </c>
      <c r="AC365" s="776">
        <f t="shared" si="339"/>
        <v>158080</v>
      </c>
      <c r="AD365" s="777">
        <f t="shared" si="340"/>
        <v>0</v>
      </c>
      <c r="AE365" s="776">
        <f t="shared" si="347"/>
        <v>158080</v>
      </c>
      <c r="AF365" s="776">
        <f t="shared" si="329"/>
        <v>2055040</v>
      </c>
      <c r="AG365" s="580">
        <v>1</v>
      </c>
      <c r="AH365" s="644">
        <f t="shared" si="341"/>
        <v>6</v>
      </c>
      <c r="AI365" s="645" t="str">
        <f t="shared" si="342"/>
        <v>Կ-1</v>
      </c>
      <c r="AJ365" s="643">
        <f t="shared" si="343"/>
        <v>1.96</v>
      </c>
      <c r="AK365" s="776">
        <v>83200</v>
      </c>
      <c r="AL365" s="776">
        <f t="shared" si="344"/>
        <v>163072</v>
      </c>
      <c r="AM365" s="777">
        <f t="shared" si="345"/>
        <v>0</v>
      </c>
      <c r="AN365" s="776">
        <f t="shared" si="330"/>
        <v>163072</v>
      </c>
      <c r="AO365" s="776">
        <f t="shared" si="331"/>
        <v>2119936</v>
      </c>
    </row>
    <row r="366" spans="1:41" s="760" customFormat="1" ht="14.25">
      <c r="A366" s="853">
        <v>324</v>
      </c>
      <c r="B366" s="903" t="s">
        <v>686</v>
      </c>
      <c r="C366" s="904" t="s">
        <v>1961</v>
      </c>
      <c r="D366" s="904" t="s">
        <v>2277</v>
      </c>
      <c r="E366" s="903" t="s">
        <v>1238</v>
      </c>
      <c r="F366" s="853">
        <v>1</v>
      </c>
      <c r="G366" s="911">
        <v>20</v>
      </c>
      <c r="H366" s="915" t="s">
        <v>86</v>
      </c>
      <c r="I366" s="912">
        <f t="shared" si="147"/>
        <v>2.2799999999999998</v>
      </c>
      <c r="J366" s="913">
        <v>83200</v>
      </c>
      <c r="K366" s="914">
        <f>+J366*I366</f>
        <v>189695.99999999997</v>
      </c>
      <c r="L366" s="915">
        <v>0</v>
      </c>
      <c r="M366" s="914">
        <f t="shared" si="325"/>
        <v>189695.99999999997</v>
      </c>
      <c r="N366" s="914">
        <f t="shared" si="326"/>
        <v>2466047.9999999995</v>
      </c>
      <c r="O366" s="580">
        <v>1</v>
      </c>
      <c r="P366" s="644">
        <f t="shared" si="324"/>
        <v>21</v>
      </c>
      <c r="Q366" s="645" t="str">
        <f t="shared" si="332"/>
        <v>Կ-1</v>
      </c>
      <c r="R366" s="643">
        <f t="shared" si="333"/>
        <v>2.2799999999999998</v>
      </c>
      <c r="S366" s="776">
        <v>83200</v>
      </c>
      <c r="T366" s="776">
        <f t="shared" si="334"/>
        <v>189695.99999999997</v>
      </c>
      <c r="U366" s="777">
        <f t="shared" si="335"/>
        <v>0</v>
      </c>
      <c r="V366" s="776">
        <f t="shared" si="327"/>
        <v>189695.99999999997</v>
      </c>
      <c r="W366" s="776">
        <f t="shared" si="328"/>
        <v>2466047.9999999995</v>
      </c>
      <c r="X366" s="580">
        <v>1</v>
      </c>
      <c r="Y366" s="644">
        <f t="shared" si="336"/>
        <v>22</v>
      </c>
      <c r="Z366" s="645" t="str">
        <f t="shared" si="337"/>
        <v>Կ-1</v>
      </c>
      <c r="AA366" s="643">
        <f t="shared" si="338"/>
        <v>2.2799999999999998</v>
      </c>
      <c r="AB366" s="776">
        <v>83200</v>
      </c>
      <c r="AC366" s="776">
        <f t="shared" si="339"/>
        <v>189695.99999999997</v>
      </c>
      <c r="AD366" s="777">
        <f t="shared" si="340"/>
        <v>0</v>
      </c>
      <c r="AE366" s="776">
        <f t="shared" si="347"/>
        <v>189695.99999999997</v>
      </c>
      <c r="AF366" s="776">
        <f t="shared" si="329"/>
        <v>2466047.9999999995</v>
      </c>
      <c r="AG366" s="580">
        <v>1</v>
      </c>
      <c r="AH366" s="644">
        <f t="shared" si="341"/>
        <v>23</v>
      </c>
      <c r="AI366" s="645" t="str">
        <f t="shared" si="342"/>
        <v>Կ-1</v>
      </c>
      <c r="AJ366" s="643">
        <f t="shared" si="343"/>
        <v>2.2799999999999998</v>
      </c>
      <c r="AK366" s="776">
        <v>83200</v>
      </c>
      <c r="AL366" s="776">
        <f t="shared" si="344"/>
        <v>189695.99999999997</v>
      </c>
      <c r="AM366" s="777">
        <f t="shared" si="345"/>
        <v>0</v>
      </c>
      <c r="AN366" s="776">
        <f t="shared" si="330"/>
        <v>189695.99999999997</v>
      </c>
      <c r="AO366" s="776">
        <f t="shared" si="331"/>
        <v>2466047.9999999995</v>
      </c>
    </row>
    <row r="367" spans="1:41" s="760" customFormat="1" ht="14.25" customHeight="1">
      <c r="A367" s="853">
        <v>325</v>
      </c>
      <c r="B367" s="903" t="s">
        <v>78</v>
      </c>
      <c r="C367" s="904"/>
      <c r="D367" s="904"/>
      <c r="E367" s="903" t="s">
        <v>1238</v>
      </c>
      <c r="F367" s="853">
        <v>1</v>
      </c>
      <c r="G367" s="911">
        <v>6</v>
      </c>
      <c r="H367" s="915" t="s">
        <v>86</v>
      </c>
      <c r="I367" s="912">
        <f t="shared" si="147"/>
        <v>1.96</v>
      </c>
      <c r="J367" s="913">
        <v>83200</v>
      </c>
      <c r="K367" s="914">
        <f>+J367*I367</f>
        <v>163072</v>
      </c>
      <c r="L367" s="915">
        <v>0</v>
      </c>
      <c r="M367" s="914">
        <f t="shared" si="325"/>
        <v>163072</v>
      </c>
      <c r="N367" s="914">
        <f t="shared" si="326"/>
        <v>2119936</v>
      </c>
      <c r="O367" s="580">
        <v>1</v>
      </c>
      <c r="P367" s="644">
        <f t="shared" si="324"/>
        <v>7</v>
      </c>
      <c r="Q367" s="645" t="str">
        <f t="shared" si="332"/>
        <v>Կ-1</v>
      </c>
      <c r="R367" s="643">
        <f t="shared" si="333"/>
        <v>1.96</v>
      </c>
      <c r="S367" s="776">
        <v>83200</v>
      </c>
      <c r="T367" s="776">
        <f t="shared" si="334"/>
        <v>163072</v>
      </c>
      <c r="U367" s="777">
        <f t="shared" si="335"/>
        <v>0</v>
      </c>
      <c r="V367" s="776">
        <f t="shared" si="327"/>
        <v>163072</v>
      </c>
      <c r="W367" s="776">
        <f t="shared" si="328"/>
        <v>2119936</v>
      </c>
      <c r="X367" s="580">
        <v>1</v>
      </c>
      <c r="Y367" s="644">
        <f t="shared" si="336"/>
        <v>8</v>
      </c>
      <c r="Z367" s="645" t="str">
        <f t="shared" si="337"/>
        <v>Կ-1</v>
      </c>
      <c r="AA367" s="643">
        <f t="shared" si="338"/>
        <v>2.02</v>
      </c>
      <c r="AB367" s="776">
        <v>83200</v>
      </c>
      <c r="AC367" s="776">
        <f t="shared" si="339"/>
        <v>168064</v>
      </c>
      <c r="AD367" s="777">
        <f t="shared" si="340"/>
        <v>0</v>
      </c>
      <c r="AE367" s="776">
        <f t="shared" si="347"/>
        <v>168064</v>
      </c>
      <c r="AF367" s="776">
        <f t="shared" si="329"/>
        <v>2184832</v>
      </c>
      <c r="AG367" s="580">
        <v>1</v>
      </c>
      <c r="AH367" s="644">
        <f t="shared" si="341"/>
        <v>9</v>
      </c>
      <c r="AI367" s="645" t="str">
        <f t="shared" si="342"/>
        <v>Կ-1</v>
      </c>
      <c r="AJ367" s="643">
        <f t="shared" si="343"/>
        <v>2.02</v>
      </c>
      <c r="AK367" s="776">
        <v>83200</v>
      </c>
      <c r="AL367" s="776">
        <f t="shared" si="344"/>
        <v>168064</v>
      </c>
      <c r="AM367" s="777">
        <f t="shared" si="345"/>
        <v>0</v>
      </c>
      <c r="AN367" s="776">
        <f t="shared" si="330"/>
        <v>168064</v>
      </c>
      <c r="AO367" s="776">
        <f t="shared" si="331"/>
        <v>2184832</v>
      </c>
    </row>
    <row r="368" spans="1:41" s="760" customFormat="1" ht="14.25" customHeight="1">
      <c r="A368" s="853">
        <v>326</v>
      </c>
      <c r="B368" s="903" t="s">
        <v>78</v>
      </c>
      <c r="C368" s="904"/>
      <c r="D368" s="904"/>
      <c r="E368" s="903" t="s">
        <v>1238</v>
      </c>
      <c r="F368" s="853">
        <v>1</v>
      </c>
      <c r="G368" s="911">
        <v>6</v>
      </c>
      <c r="H368" s="915" t="s">
        <v>86</v>
      </c>
      <c r="I368" s="912">
        <f t="shared" ref="I368:I373" si="349">IF(F368&lt;1,0,IF(H368="Բ-1",IF(G368=0,6.94,IF(G368=1,7.17,IF(G368=2,7.41,IF(G368=3,7.66,IF(OR(G368=5,G368=4),7.92,IF(OR(G368=6,G368=7),8.18,IF(OR(G368=8,G368=9),8.46,IF(OR(G368=10,G368=11,G368=12),8.74,IF(OR(G368=13,G368=14,G368=15),9.03,IF(OR(G368=16,G368=17,G368=18),9.33,9.65)))))))))),IF(H368="Բ-2", IF(G368=0,5.71,IF(G368=1,5.89,IF(G368=2,6.09,IF(G368=3,6.29,IF(OR(G368=5,G368=4),6.5,IF(OR(G368=6,G368=7),6.72,IF(OR(G368=8,G368=9),6.94,IF(OR(G368=10,G368=11,G368=12),7.17,IF(OR(G368=13,G368=14,G368=15),7.41,IF(OR(G368=16,G368=17,G368=18),7.65,7.91)))))))))), IF(H368="Գ-1", IF(G368=0,4.7,IF(G368=1,4.86,IF(G368=2,5.01,IF(G368=3,5.18,IF(OR(G368=5,G368=4),5.35,IF(OR(G368=6,G368=7),5.52,IF(OR(G368=8,G368=9),5.71,IF(OR(G368=10,G368=11,G368=12),5.89,IF(OR(G368=13,G368=14,G368=15),6.09,IF(OR(G368=16,G368=17,G368=18),6.29,6.49)))))))))), IF(H368="Գ-2", IF(G368=0,3.88,IF(G368=1,4.01,IF(G368=2,4.14,IF(G368=3,4.27,IF(OR(G368=5,G368=4),4.41,IF(OR(G368=6,G368=7),4.55,IF(OR(G368=8,G368=9),4.7,IF(OR(G368=10,G368=11,G368=12),4.85,IF(OR(G368=13,G368=14,G368=15),5.01,IF(OR(G368=16,G368=17,G368=18),5.17,5.34)))))))))), IF(H368="Գ-3", IF(G368=0,3.21,IF(G368=1,3.31,IF(G368=2,3.42,IF(G368=3,3.53,IF(OR(G368=5,G368=4),3.64,IF(OR(G368=6,G368=7),3.76,IF(OR(G368=8,G368=9),3.88,IF(OR(G368=10,G368=11,G368=12),4.01,IF(OR(G368=13,G368=14,G368=15),4.13,IF(OR(G368=16,G368=17,G368=18),4.27,4.4)))))))))), IF(H368="Ա-1", IF(G368=0,2.66,IF(G368=1,2.75,IF(G368=2,2.83,IF(G368=3,2.92,IF(OR(G368=5,G368=4),3.02,IF(OR(G368=6,G368=7),3.11,IF(OR(G368=8,G368=9),3.21,IF(OR(G368=10,G368=11,G368=12),3.31,IF(OR(G368=13,G368=14,G368=15),3.42,IF(OR(G368=16,G368=17,G368=18),3.53,3.64)))))))))), IF(H368="Ա-2", IF(G368=0,2.28,IF(G368=1,2.35,IF(G368=2,2.43,IF(G368=3,2.5,IF(OR(G368=5,G368=4),2.58,IF(OR(G368=6,G368=7),2.66,IF(OR(G368=8,G368=9),2.75,IF(OR(G368=10,G368=11,G368=12),2.83,IF(OR(G368=13,G368=14,G368=15),2.92,IF(OR(G368=16,G368=17,G368=18),3.01,3.11)))))))))),IF(H368="Ա-3", IF(G368=0,1.96,IF(G368=1,2.02,IF(G368=2,2.08,IF(G368=3,2.15,IF(OR(G368=5,G368=4),2.21,IF(OR(G368=6,G368=7),2.28,IF(OR(G368=8,G368=9),2.35,IF(OR(G368=10,G368=11,G368=12),2.42,IF(OR(G368=13,G368=14,G368=15),2.5,IF(OR(G368=16,G368=17,G368=18),2.58,2.66)))))))))), IF(H368="Կ-1", IF(G368=0,1.68,IF(G368=1,1.73,IF(G368=2,1.79,IF(G368=3,1.84,IF(OR(G368=5,G368=4),1.9,IF(OR(G368=6,G368=7),1.96,IF(OR(G368=8,G368=9),2.02,IF(OR(G368=10,G368=11,G368=12),2.08,IF(OR(G368=13,G368=14,G368=15),2.14,IF(OR(G368=16,G368=17,G368=18),2.21,2.28)))))))))), IF(H368="Կ-2", IF(G368=0,1.45,IF(G368=1,1.49,IF(G368=2,1.54,IF(G368=3,1.59,IF(OR(G368=5,G368=4),1.63,IF(OR(G368=6,G368=7),1.68,IF(OR(G368=8,G368=9),1.73,IF(OR(G368=10,G368=11,G368=12),1.79,IF(OR(G368=13,G368=14,G368=15),1.84,IF(OR(G368=16,G368=17,G368=18),1.9,1.95)))))))))),IF(H368="Կ-3", IF(G368=0,1.25,IF(G368=1,1.29,IF(G368=2,1.33,IF(G368=3,1.37,IF(OR(G368=5,G368=4),1.41,IF(OR(G368=6,G368=7),1.45,IF(OR(G368=8,G368=9),1.49,IF(OR(G368=10,G368=11,G368=12),1.54,IF(OR(G368=13,G368=14,G368=15),1.58,IF(OR(G368=16,G368=17,G368=18),1.63,1.68)))))))))), "Error"))))))))))))</f>
        <v>1.96</v>
      </c>
      <c r="J368" s="913">
        <v>83200</v>
      </c>
      <c r="K368" s="914">
        <f t="shared" ref="K368:K373" si="350">+J368*I368</f>
        <v>163072</v>
      </c>
      <c r="L368" s="915">
        <v>0</v>
      </c>
      <c r="M368" s="914">
        <f t="shared" ref="M368:M373" si="351">+L368+K368</f>
        <v>163072</v>
      </c>
      <c r="N368" s="914">
        <f t="shared" ref="N368:N373" si="352">+M368*13</f>
        <v>2119936</v>
      </c>
      <c r="O368" s="580">
        <v>1</v>
      </c>
      <c r="P368" s="644">
        <f t="shared" ref="P368:P373" si="353">+G368+1</f>
        <v>7</v>
      </c>
      <c r="Q368" s="645" t="str">
        <f t="shared" ref="Q368:Q373" si="354">+H368</f>
        <v>Կ-1</v>
      </c>
      <c r="R368" s="643">
        <f t="shared" ref="R368:R373" si="355">IF(O368&lt;1,0,IF(Q368="Բ-1",IF(P368=0,6.94,IF(P368=1,7.17,IF(P368=2,7.41,IF(P368=3,7.66,IF(OR(P368=5,P368=4),7.92,IF(OR(P368=6,P368=7),8.18,IF(OR(P368=8,P368=9),8.46,IF(OR(P368=10,P368=11,P368=12),8.74,IF(OR(P368=13,P368=14,P368=15),9.03,IF(OR(P368=16,P368=17,P368=18),9.33,9.65)))))))))),IF(Q368="Բ-2", IF(P368=0,5.71,IF(P368=1,5.89,IF(P368=2,6.09,IF(P368=3,6.29,IF(OR(P368=5,P368=4),6.5,IF(OR(P368=6,P368=7),6.72,IF(OR(P368=8,P368=9),6.94,IF(OR(P368=10,P368=11,P368=12),7.17,IF(OR(P368=13,P368=14,P368=15),7.41,IF(OR(P368=16,P368=17,P368=18),7.65,7.91)))))))))), IF(Q368="Գ-1", IF(P368=0,4.7,IF(P368=1,4.86,IF(P368=2,5.01,IF(P368=3,5.18,IF(OR(P368=5,P368=4),5.35,IF(OR(P368=6,P368=7),5.52,IF(OR(P368=8,P368=9),5.71,IF(OR(P368=10,P368=11,P368=12),5.89,IF(OR(P368=13,P368=14,P368=15),6.09,IF(OR(P368=16,P368=17,P368=18),6.29,6.49)))))))))), IF(Q368="Գ-2", IF(P368=0,3.88,IF(P368=1,4.01,IF(P368=2,4.14,IF(P368=3,4.27,IF(OR(P368=5,P368=4),4.41,IF(OR(P368=6,P368=7),4.55,IF(OR(P368=8,P368=9),4.7,IF(OR(P368=10,P368=11,P368=12),4.85,IF(OR(P368=13,P368=14,P368=15),5.01,IF(OR(P368=16,P368=17,P368=18),5.17,5.34)))))))))), IF(Q368="Գ-3", IF(P368=0,3.21,IF(P368=1,3.31,IF(P368=2,3.42,IF(P368=3,3.53,IF(OR(P368=5,P368=4),3.64,IF(OR(P368=6,P368=7),3.76,IF(OR(P368=8,P368=9),3.88,IF(OR(P368=10,P368=11,P368=12),4.01,IF(OR(P368=13,P368=14,P368=15),4.13,IF(OR(P368=16,P368=17,P368=18),4.27,4.4)))))))))), IF(Q368="Ա-1", IF(P368=0,2.66,IF(P368=1,2.75,IF(P368=2,2.83,IF(P368=3,2.92,IF(OR(P368=5,P368=4),3.02,IF(OR(P368=6,P368=7),3.11,IF(OR(P368=8,P368=9),3.21,IF(OR(P368=10,P368=11,P368=12),3.31,IF(OR(P368=13,P368=14,P368=15),3.42,IF(OR(P368=16,P368=17,P368=18),3.53,3.64)))))))))), IF(Q368="Ա-2", IF(P368=0,2.28,IF(P368=1,2.35,IF(P368=2,2.43,IF(P368=3,2.5,IF(OR(P368=5,P368=4),2.58,IF(OR(P368=6,P368=7),2.66,IF(OR(P368=8,P368=9),2.75,IF(OR(P368=10,P368=11,P368=12),2.83,IF(OR(P368=13,P368=14,P368=15),2.92,IF(OR(P368=16,P368=17,P368=18),3.01,3.11)))))))))),IF(Q368="Ա-3", IF(P368=0,1.96,IF(P368=1,2.02,IF(P368=2,2.08,IF(P368=3,2.15,IF(OR(P368=5,P368=4),2.21,IF(OR(P368=6,P368=7),2.28,IF(OR(P368=8,P368=9),2.35,IF(OR(P368=10,P368=11,P368=12),2.42,IF(OR(P368=13,P368=14,P368=15),2.5,IF(OR(P368=16,P368=17,P368=18),2.58,2.66)))))))))), IF(Q368="Կ-1", IF(P368=0,1.68,IF(P368=1,1.73,IF(P368=2,1.79,IF(P368=3,1.84,IF(OR(P368=5,P368=4),1.9,IF(OR(P368=6,P368=7),1.96,IF(OR(P368=8,P368=9),2.02,IF(OR(P368=10,P368=11,P368=12),2.08,IF(OR(P368=13,P368=14,P368=15),2.14,IF(OR(P368=16,P368=17,P368=18),2.21,2.28)))))))))), IF(Q368="Կ-2", IF(P368=0,1.45,IF(P368=1,1.49,IF(P368=2,1.54,IF(P368=3,1.59,IF(OR(P368=5,P368=4),1.63,IF(OR(P368=6,P368=7),1.68,IF(OR(P368=8,P368=9),1.73,IF(OR(P368=10,P368=11,P368=12),1.79,IF(OR(P368=13,P368=14,P368=15),1.84,IF(OR(P368=16,P368=17,P368=18),1.9,1.95)))))))))),IF(Q368="Կ-3", IF(P368=0,1.25,IF(P368=1,1.29,IF(P368=2,1.33,IF(P368=3,1.37,IF(OR(P368=5,P368=4),1.41,IF(OR(P368=6,P368=7),1.45,IF(OR(P368=8,P368=9),1.49,IF(OR(P368=10,P368=11,P368=12),1.54,IF(OR(P368=13,P368=14,P368=15),1.58,IF(OR(P368=16,P368=17,P368=18),1.63,1.68)))))))))), "Error"))))))))))))</f>
        <v>1.96</v>
      </c>
      <c r="S368" s="776">
        <v>83200</v>
      </c>
      <c r="T368" s="776">
        <f t="shared" ref="T368:T373" si="356">+S368*R368</f>
        <v>163072</v>
      </c>
      <c r="U368" s="777">
        <f t="shared" ref="U368:U373" si="357">+L368</f>
        <v>0</v>
      </c>
      <c r="V368" s="776">
        <f t="shared" ref="V368:V373" si="358">+U368+T368</f>
        <v>163072</v>
      </c>
      <c r="W368" s="776">
        <f t="shared" ref="W368:W373" si="359">+V368*13</f>
        <v>2119936</v>
      </c>
      <c r="X368" s="580">
        <v>1</v>
      </c>
      <c r="Y368" s="644">
        <f t="shared" ref="Y368:Y373" si="360">+P368+1</f>
        <v>8</v>
      </c>
      <c r="Z368" s="645" t="str">
        <f t="shared" ref="Z368:Z373" si="361">+Q368</f>
        <v>Կ-1</v>
      </c>
      <c r="AA368" s="643">
        <f t="shared" ref="AA368:AA373" si="362">IF(X368&lt;1,0,IF(Z368="Բ-1",IF(Y368=0,6.94,IF(Y368=1,7.17,IF(Y368=2,7.41,IF(Y368=3,7.66,IF(OR(Y368=5,Y368=4),7.92,IF(OR(Y368=6,Y368=7),8.18,IF(OR(Y368=8,Y368=9),8.46,IF(OR(Y368=10,Y368=11,Y368=12),8.74,IF(OR(Y368=13,Y368=14,Y368=15),9.03,IF(OR(Y368=16,Y368=17,Y368=18),9.33,9.65)))))))))),IF(Z368="Բ-2", IF(Y368=0,5.71,IF(Y368=1,5.89,IF(Y368=2,6.09,IF(Y368=3,6.29,IF(OR(Y368=5,Y368=4),6.5,IF(OR(Y368=6,Y368=7),6.72,IF(OR(Y368=8,Y368=9),6.94,IF(OR(Y368=10,Y368=11,Y368=12),7.17,IF(OR(Y368=13,Y368=14,Y368=15),7.41,IF(OR(Y368=16,Y368=17,Y368=18),7.65,7.91)))))))))), IF(Z368="Գ-1", IF(Y368=0,4.7,IF(Y368=1,4.86,IF(Y368=2,5.01,IF(Y368=3,5.18,IF(OR(Y368=5,Y368=4),5.35,IF(OR(Y368=6,Y368=7),5.52,IF(OR(Y368=8,Y368=9),5.71,IF(OR(Y368=10,Y368=11,Y368=12),5.89,IF(OR(Y368=13,Y368=14,Y368=15),6.09,IF(OR(Y368=16,Y368=17,Y368=18),6.29,6.49)))))))))), IF(Z368="Գ-2", IF(Y368=0,3.88,IF(Y368=1,4.01,IF(Y368=2,4.14,IF(Y368=3,4.27,IF(OR(Y368=5,Y368=4),4.41,IF(OR(Y368=6,Y368=7),4.55,IF(OR(Y368=8,Y368=9),4.7,IF(OR(Y368=10,Y368=11,Y368=12),4.85,IF(OR(Y368=13,Y368=14,Y368=15),5.01,IF(OR(Y368=16,Y368=17,Y368=18),5.17,5.34)))))))))), IF(Z368="Գ-3", IF(Y368=0,3.21,IF(Y368=1,3.31,IF(Y368=2,3.42,IF(Y368=3,3.53,IF(OR(Y368=5,Y368=4),3.64,IF(OR(Y368=6,Y368=7),3.76,IF(OR(Y368=8,Y368=9),3.88,IF(OR(Y368=10,Y368=11,Y368=12),4.01,IF(OR(Y368=13,Y368=14,Y368=15),4.13,IF(OR(Y368=16,Y368=17,Y368=18),4.27,4.4)))))))))), IF(Z368="Ա-1", IF(Y368=0,2.66,IF(Y368=1,2.75,IF(Y368=2,2.83,IF(Y368=3,2.92,IF(OR(Y368=5,Y368=4),3.02,IF(OR(Y368=6,Y368=7),3.11,IF(OR(Y368=8,Y368=9),3.21,IF(OR(Y368=10,Y368=11,Y368=12),3.31,IF(OR(Y368=13,Y368=14,Y368=15),3.42,IF(OR(Y368=16,Y368=17,Y368=18),3.53,3.64)))))))))), IF(Z368="Ա-2", IF(Y368=0,2.28,IF(Y368=1,2.35,IF(Y368=2,2.43,IF(Y368=3,2.5,IF(OR(Y368=5,Y368=4),2.58,IF(OR(Y368=6,Y368=7),2.66,IF(OR(Y368=8,Y368=9),2.75,IF(OR(Y368=10,Y368=11,Y368=12),2.83,IF(OR(Y368=13,Y368=14,Y368=15),2.92,IF(OR(Y368=16,Y368=17,Y368=18),3.01,3.11)))))))))),IF(Z368="Ա-3", IF(Y368=0,1.96,IF(Y368=1,2.02,IF(Y368=2,2.08,IF(Y368=3,2.15,IF(OR(Y368=5,Y368=4),2.21,IF(OR(Y368=6,Y368=7),2.28,IF(OR(Y368=8,Y368=9),2.35,IF(OR(Y368=10,Y368=11,Y368=12),2.42,IF(OR(Y368=13,Y368=14,Y368=15),2.5,IF(OR(Y368=16,Y368=17,Y368=18),2.58,2.66)))))))))), IF(Z368="Կ-1", IF(Y368=0,1.68,IF(Y368=1,1.73,IF(Y368=2,1.79,IF(Y368=3,1.84,IF(OR(Y368=5,Y368=4),1.9,IF(OR(Y368=6,Y368=7),1.96,IF(OR(Y368=8,Y368=9),2.02,IF(OR(Y368=10,Y368=11,Y368=12),2.08,IF(OR(Y368=13,Y368=14,Y368=15),2.14,IF(OR(Y368=16,Y368=17,Y368=18),2.21,2.28)))))))))), IF(Z368="Կ-2", IF(Y368=0,1.45,IF(Y368=1,1.49,IF(Y368=2,1.54,IF(Y368=3,1.59,IF(OR(Y368=5,Y368=4),1.63,IF(OR(Y368=6,Y368=7),1.68,IF(OR(Y368=8,Y368=9),1.73,IF(OR(Y368=10,Y368=11,Y368=12),1.79,IF(OR(Y368=13,Y368=14,Y368=15),1.84,IF(OR(Y368=16,Y368=17,Y368=18),1.9,1.95)))))))))),IF(Z368="Կ-3", IF(Y368=0,1.25,IF(Y368=1,1.29,IF(Y368=2,1.33,IF(Y368=3,1.37,IF(OR(Y368=5,Y368=4),1.41,IF(OR(Y368=6,Y368=7),1.45,IF(OR(Y368=8,Y368=9),1.49,IF(OR(Y368=10,Y368=11,Y368=12),1.54,IF(OR(Y368=13,Y368=14,Y368=15),1.58,IF(OR(Y368=16,Y368=17,Y368=18),1.63,1.68)))))))))), "Error"))))))))))))</f>
        <v>2.02</v>
      </c>
      <c r="AB368" s="776">
        <v>83200</v>
      </c>
      <c r="AC368" s="776">
        <f t="shared" ref="AC368:AC373" si="363">+AB368*AA368</f>
        <v>168064</v>
      </c>
      <c r="AD368" s="777">
        <f t="shared" ref="AD368:AD373" si="364">+U368</f>
        <v>0</v>
      </c>
      <c r="AE368" s="776">
        <f t="shared" ref="AE368:AE373" si="365">+AD368+AC368</f>
        <v>168064</v>
      </c>
      <c r="AF368" s="776">
        <f t="shared" ref="AF368:AF373" si="366">+AE368*13</f>
        <v>2184832</v>
      </c>
      <c r="AG368" s="580">
        <v>1</v>
      </c>
      <c r="AH368" s="644">
        <f t="shared" ref="AH368:AH373" si="367">+Y368+1</f>
        <v>9</v>
      </c>
      <c r="AI368" s="645" t="str">
        <f t="shared" ref="AI368:AI373" si="368">+Z368</f>
        <v>Կ-1</v>
      </c>
      <c r="AJ368" s="643">
        <f t="shared" ref="AJ368:AJ373" si="369">IF(AG368&lt;1,0,IF(AI368="Բ-1",IF(AH368=0,6.94,IF(AH368=1,7.17,IF(AH368=2,7.41,IF(AH368=3,7.66,IF(OR(AH368=5,AH368=4),7.92,IF(OR(AH368=6,AH368=7),8.18,IF(OR(AH368=8,AH368=9),8.46,IF(OR(AH368=10,AH368=11,AH368=12),8.74,IF(OR(AH368=13,AH368=14,AH368=15),9.03,IF(OR(AH368=16,AH368=17,AH368=18),9.33,9.65)))))))))),IF(AI368="Բ-2", IF(AH368=0,5.71,IF(AH368=1,5.89,IF(AH368=2,6.09,IF(AH368=3,6.29,IF(OR(AH368=5,AH368=4),6.5,IF(OR(AH368=6,AH368=7),6.72,IF(OR(AH368=8,AH368=9),6.94,IF(OR(AH368=10,AH368=11,AH368=12),7.17,IF(OR(AH368=13,AH368=14,AH368=15),7.41,IF(OR(AH368=16,AH368=17,AH368=18),7.65,7.91)))))))))), IF(AI368="Գ-1", IF(AH368=0,4.7,IF(AH368=1,4.86,IF(AH368=2,5.01,IF(AH368=3,5.18,IF(OR(AH368=5,AH368=4),5.35,IF(OR(AH368=6,AH368=7),5.52,IF(OR(AH368=8,AH368=9),5.71,IF(OR(AH368=10,AH368=11,AH368=12),5.89,IF(OR(AH368=13,AH368=14,AH368=15),6.09,IF(OR(AH368=16,AH368=17,AH368=18),6.29,6.49)))))))))), IF(AI368="Գ-2", IF(AH368=0,3.88,IF(AH368=1,4.01,IF(AH368=2,4.14,IF(AH368=3,4.27,IF(OR(AH368=5,AH368=4),4.41,IF(OR(AH368=6,AH368=7),4.55,IF(OR(AH368=8,AH368=9),4.7,IF(OR(AH368=10,AH368=11,AH368=12),4.85,IF(OR(AH368=13,AH368=14,AH368=15),5.01,IF(OR(AH368=16,AH368=17,AH368=18),5.17,5.34)))))))))), IF(AI368="Գ-3", IF(AH368=0,3.21,IF(AH368=1,3.31,IF(AH368=2,3.42,IF(AH368=3,3.53,IF(OR(AH368=5,AH368=4),3.64,IF(OR(AH368=6,AH368=7),3.76,IF(OR(AH368=8,AH368=9),3.88,IF(OR(AH368=10,AH368=11,AH368=12),4.01,IF(OR(AH368=13,AH368=14,AH368=15),4.13,IF(OR(AH368=16,AH368=17,AH368=18),4.27,4.4)))))))))), IF(AI368="Ա-1", IF(AH368=0,2.66,IF(AH368=1,2.75,IF(AH368=2,2.83,IF(AH368=3,2.92,IF(OR(AH368=5,AH368=4),3.02,IF(OR(AH368=6,AH368=7),3.11,IF(OR(AH368=8,AH368=9),3.21,IF(OR(AH368=10,AH368=11,AH368=12),3.31,IF(OR(AH368=13,AH368=14,AH368=15),3.42,IF(OR(AH368=16,AH368=17,AH368=18),3.53,3.64)))))))))), IF(AI368="Ա-2", IF(AH368=0,2.28,IF(AH368=1,2.35,IF(AH368=2,2.43,IF(AH368=3,2.5,IF(OR(AH368=5,AH368=4),2.58,IF(OR(AH368=6,AH368=7),2.66,IF(OR(AH368=8,AH368=9),2.75,IF(OR(AH368=10,AH368=11,AH368=12),2.83,IF(OR(AH368=13,AH368=14,AH368=15),2.92,IF(OR(AH368=16,AH368=17,AH368=18),3.01,3.11)))))))))),IF(AI368="Ա-3", IF(AH368=0,1.96,IF(AH368=1,2.02,IF(AH368=2,2.08,IF(AH368=3,2.15,IF(OR(AH368=5,AH368=4),2.21,IF(OR(AH368=6,AH368=7),2.28,IF(OR(AH368=8,AH368=9),2.35,IF(OR(AH368=10,AH368=11,AH368=12),2.42,IF(OR(AH368=13,AH368=14,AH368=15),2.5,IF(OR(AH368=16,AH368=17,AH368=18),2.58,2.66)))))))))), IF(AI368="Կ-1", IF(AH368=0,1.68,IF(AH368=1,1.73,IF(AH368=2,1.79,IF(AH368=3,1.84,IF(OR(AH368=5,AH368=4),1.9,IF(OR(AH368=6,AH368=7),1.96,IF(OR(AH368=8,AH368=9),2.02,IF(OR(AH368=10,AH368=11,AH368=12),2.08,IF(OR(AH368=13,AH368=14,AH368=15),2.14,IF(OR(AH368=16,AH368=17,AH368=18),2.21,2.28)))))))))), IF(AI368="Կ-2", IF(AH368=0,1.45,IF(AH368=1,1.49,IF(AH368=2,1.54,IF(AH368=3,1.59,IF(OR(AH368=5,AH368=4),1.63,IF(OR(AH368=6,AH368=7),1.68,IF(OR(AH368=8,AH368=9),1.73,IF(OR(AH368=10,AH368=11,AH368=12),1.79,IF(OR(AH368=13,AH368=14,AH368=15),1.84,IF(OR(AH368=16,AH368=17,AH368=18),1.9,1.95)))))))))),IF(AI368="Կ-3", IF(AH368=0,1.25,IF(AH368=1,1.29,IF(AH368=2,1.33,IF(AH368=3,1.37,IF(OR(AH368=5,AH368=4),1.41,IF(OR(AH368=6,AH368=7),1.45,IF(OR(AH368=8,AH368=9),1.49,IF(OR(AH368=10,AH368=11,AH368=12),1.54,IF(OR(AH368=13,AH368=14,AH368=15),1.58,IF(OR(AH368=16,AH368=17,AH368=18),1.63,1.68)))))))))), "Error"))))))))))))</f>
        <v>2.02</v>
      </c>
      <c r="AK368" s="776">
        <v>83200</v>
      </c>
      <c r="AL368" s="776">
        <f t="shared" ref="AL368:AL373" si="370">+AK368*AJ368</f>
        <v>168064</v>
      </c>
      <c r="AM368" s="777">
        <f t="shared" ref="AM368:AM373" si="371">+AD368</f>
        <v>0</v>
      </c>
      <c r="AN368" s="776">
        <f t="shared" ref="AN368:AN373" si="372">+AM368+AL368</f>
        <v>168064</v>
      </c>
      <c r="AO368" s="776">
        <f t="shared" ref="AO368:AO373" si="373">+AN368*13</f>
        <v>2184832</v>
      </c>
    </row>
    <row r="369" spans="1:41" s="760" customFormat="1" ht="14.25" customHeight="1">
      <c r="A369" s="853">
        <v>327</v>
      </c>
      <c r="B369" s="903" t="s">
        <v>78</v>
      </c>
      <c r="C369" s="904"/>
      <c r="D369" s="904"/>
      <c r="E369" s="903" t="s">
        <v>1238</v>
      </c>
      <c r="F369" s="853">
        <v>1</v>
      </c>
      <c r="G369" s="911">
        <v>6</v>
      </c>
      <c r="H369" s="915" t="s">
        <v>86</v>
      </c>
      <c r="I369" s="912">
        <f t="shared" si="349"/>
        <v>1.96</v>
      </c>
      <c r="J369" s="913">
        <v>83200</v>
      </c>
      <c r="K369" s="914">
        <f t="shared" si="350"/>
        <v>163072</v>
      </c>
      <c r="L369" s="915">
        <v>0</v>
      </c>
      <c r="M369" s="914">
        <f t="shared" si="351"/>
        <v>163072</v>
      </c>
      <c r="N369" s="914">
        <f t="shared" si="352"/>
        <v>2119936</v>
      </c>
      <c r="O369" s="580">
        <v>1</v>
      </c>
      <c r="P369" s="644">
        <f t="shared" si="353"/>
        <v>7</v>
      </c>
      <c r="Q369" s="645" t="str">
        <f t="shared" si="354"/>
        <v>Կ-1</v>
      </c>
      <c r="R369" s="643">
        <f t="shared" si="355"/>
        <v>1.96</v>
      </c>
      <c r="S369" s="776">
        <v>83200</v>
      </c>
      <c r="T369" s="776">
        <f t="shared" si="356"/>
        <v>163072</v>
      </c>
      <c r="U369" s="777">
        <f t="shared" si="357"/>
        <v>0</v>
      </c>
      <c r="V369" s="776">
        <f t="shared" si="358"/>
        <v>163072</v>
      </c>
      <c r="W369" s="776">
        <f t="shared" si="359"/>
        <v>2119936</v>
      </c>
      <c r="X369" s="580">
        <v>1</v>
      </c>
      <c r="Y369" s="644">
        <f t="shared" si="360"/>
        <v>8</v>
      </c>
      <c r="Z369" s="645" t="str">
        <f t="shared" si="361"/>
        <v>Կ-1</v>
      </c>
      <c r="AA369" s="643">
        <f t="shared" si="362"/>
        <v>2.02</v>
      </c>
      <c r="AB369" s="776">
        <v>83200</v>
      </c>
      <c r="AC369" s="776">
        <f t="shared" si="363"/>
        <v>168064</v>
      </c>
      <c r="AD369" s="777">
        <f t="shared" si="364"/>
        <v>0</v>
      </c>
      <c r="AE369" s="776">
        <f t="shared" si="365"/>
        <v>168064</v>
      </c>
      <c r="AF369" s="776">
        <f t="shared" si="366"/>
        <v>2184832</v>
      </c>
      <c r="AG369" s="580">
        <v>1</v>
      </c>
      <c r="AH369" s="644">
        <f t="shared" si="367"/>
        <v>9</v>
      </c>
      <c r="AI369" s="645" t="str">
        <f t="shared" si="368"/>
        <v>Կ-1</v>
      </c>
      <c r="AJ369" s="643">
        <f t="shared" si="369"/>
        <v>2.02</v>
      </c>
      <c r="AK369" s="776">
        <v>83200</v>
      </c>
      <c r="AL369" s="776">
        <f t="shared" si="370"/>
        <v>168064</v>
      </c>
      <c r="AM369" s="777">
        <f t="shared" si="371"/>
        <v>0</v>
      </c>
      <c r="AN369" s="776">
        <f t="shared" si="372"/>
        <v>168064</v>
      </c>
      <c r="AO369" s="776">
        <f t="shared" si="373"/>
        <v>2184832</v>
      </c>
    </row>
    <row r="370" spans="1:41" s="760" customFormat="1" ht="14.25" customHeight="1">
      <c r="A370" s="853">
        <v>328</v>
      </c>
      <c r="B370" s="903" t="s">
        <v>78</v>
      </c>
      <c r="C370" s="904"/>
      <c r="D370" s="904"/>
      <c r="E370" s="903" t="s">
        <v>1238</v>
      </c>
      <c r="F370" s="853">
        <v>1</v>
      </c>
      <c r="G370" s="911">
        <v>6</v>
      </c>
      <c r="H370" s="915" t="s">
        <v>86</v>
      </c>
      <c r="I370" s="912">
        <f t="shared" si="349"/>
        <v>1.96</v>
      </c>
      <c r="J370" s="913">
        <v>83200</v>
      </c>
      <c r="K370" s="914">
        <f t="shared" si="350"/>
        <v>163072</v>
      </c>
      <c r="L370" s="915">
        <v>0</v>
      </c>
      <c r="M370" s="914">
        <f t="shared" si="351"/>
        <v>163072</v>
      </c>
      <c r="N370" s="914">
        <f t="shared" si="352"/>
        <v>2119936</v>
      </c>
      <c r="O370" s="580">
        <v>1</v>
      </c>
      <c r="P370" s="644">
        <f t="shared" si="353"/>
        <v>7</v>
      </c>
      <c r="Q370" s="645" t="str">
        <f t="shared" si="354"/>
        <v>Կ-1</v>
      </c>
      <c r="R370" s="643">
        <f t="shared" si="355"/>
        <v>1.96</v>
      </c>
      <c r="S370" s="776">
        <v>83200</v>
      </c>
      <c r="T370" s="776">
        <f t="shared" si="356"/>
        <v>163072</v>
      </c>
      <c r="U370" s="777">
        <f t="shared" si="357"/>
        <v>0</v>
      </c>
      <c r="V370" s="776">
        <f t="shared" si="358"/>
        <v>163072</v>
      </c>
      <c r="W370" s="776">
        <f t="shared" si="359"/>
        <v>2119936</v>
      </c>
      <c r="X370" s="580">
        <v>1</v>
      </c>
      <c r="Y370" s="644">
        <f t="shared" si="360"/>
        <v>8</v>
      </c>
      <c r="Z370" s="645" t="str">
        <f t="shared" si="361"/>
        <v>Կ-1</v>
      </c>
      <c r="AA370" s="643">
        <f t="shared" si="362"/>
        <v>2.02</v>
      </c>
      <c r="AB370" s="776">
        <v>83200</v>
      </c>
      <c r="AC370" s="776">
        <f t="shared" si="363"/>
        <v>168064</v>
      </c>
      <c r="AD370" s="777">
        <f t="shared" si="364"/>
        <v>0</v>
      </c>
      <c r="AE370" s="776">
        <f t="shared" si="365"/>
        <v>168064</v>
      </c>
      <c r="AF370" s="776">
        <f t="shared" si="366"/>
        <v>2184832</v>
      </c>
      <c r="AG370" s="580">
        <v>1</v>
      </c>
      <c r="AH370" s="644">
        <f t="shared" si="367"/>
        <v>9</v>
      </c>
      <c r="AI370" s="645" t="str">
        <f t="shared" si="368"/>
        <v>Կ-1</v>
      </c>
      <c r="AJ370" s="643">
        <f t="shared" si="369"/>
        <v>2.02</v>
      </c>
      <c r="AK370" s="776">
        <v>83200</v>
      </c>
      <c r="AL370" s="776">
        <f t="shared" si="370"/>
        <v>168064</v>
      </c>
      <c r="AM370" s="777">
        <f t="shared" si="371"/>
        <v>0</v>
      </c>
      <c r="AN370" s="776">
        <f t="shared" si="372"/>
        <v>168064</v>
      </c>
      <c r="AO370" s="776">
        <f t="shared" si="373"/>
        <v>2184832</v>
      </c>
    </row>
    <row r="371" spans="1:41" s="760" customFormat="1" ht="14.25" customHeight="1">
      <c r="A371" s="853">
        <v>329</v>
      </c>
      <c r="B371" s="903" t="s">
        <v>78</v>
      </c>
      <c r="C371" s="904"/>
      <c r="D371" s="904"/>
      <c r="E371" s="903" t="s">
        <v>1238</v>
      </c>
      <c r="F371" s="853">
        <v>1</v>
      </c>
      <c r="G371" s="911">
        <v>6</v>
      </c>
      <c r="H371" s="915" t="s">
        <v>86</v>
      </c>
      <c r="I371" s="912">
        <f t="shared" si="349"/>
        <v>1.96</v>
      </c>
      <c r="J371" s="913">
        <v>83200</v>
      </c>
      <c r="K371" s="914">
        <f t="shared" si="350"/>
        <v>163072</v>
      </c>
      <c r="L371" s="915">
        <v>0</v>
      </c>
      <c r="M371" s="914">
        <f t="shared" si="351"/>
        <v>163072</v>
      </c>
      <c r="N371" s="914">
        <f t="shared" si="352"/>
        <v>2119936</v>
      </c>
      <c r="O371" s="580">
        <v>1</v>
      </c>
      <c r="P371" s="644">
        <f t="shared" si="353"/>
        <v>7</v>
      </c>
      <c r="Q371" s="645" t="str">
        <f t="shared" si="354"/>
        <v>Կ-1</v>
      </c>
      <c r="R371" s="643">
        <f t="shared" si="355"/>
        <v>1.96</v>
      </c>
      <c r="S371" s="776">
        <v>83200</v>
      </c>
      <c r="T371" s="776">
        <f t="shared" si="356"/>
        <v>163072</v>
      </c>
      <c r="U371" s="777">
        <f t="shared" si="357"/>
        <v>0</v>
      </c>
      <c r="V371" s="776">
        <f t="shared" si="358"/>
        <v>163072</v>
      </c>
      <c r="W371" s="776">
        <f t="shared" si="359"/>
        <v>2119936</v>
      </c>
      <c r="X371" s="580">
        <v>1</v>
      </c>
      <c r="Y371" s="644">
        <f t="shared" si="360"/>
        <v>8</v>
      </c>
      <c r="Z371" s="645" t="str">
        <f t="shared" si="361"/>
        <v>Կ-1</v>
      </c>
      <c r="AA371" s="643">
        <f t="shared" si="362"/>
        <v>2.02</v>
      </c>
      <c r="AB371" s="776">
        <v>83200</v>
      </c>
      <c r="AC371" s="776">
        <f t="shared" si="363"/>
        <v>168064</v>
      </c>
      <c r="AD371" s="777">
        <f t="shared" si="364"/>
        <v>0</v>
      </c>
      <c r="AE371" s="776">
        <f t="shared" si="365"/>
        <v>168064</v>
      </c>
      <c r="AF371" s="776">
        <f t="shared" si="366"/>
        <v>2184832</v>
      </c>
      <c r="AG371" s="580">
        <v>1</v>
      </c>
      <c r="AH371" s="644">
        <f t="shared" si="367"/>
        <v>9</v>
      </c>
      <c r="AI371" s="645" t="str">
        <f t="shared" si="368"/>
        <v>Կ-1</v>
      </c>
      <c r="AJ371" s="643">
        <f t="shared" si="369"/>
        <v>2.02</v>
      </c>
      <c r="AK371" s="776">
        <v>83200</v>
      </c>
      <c r="AL371" s="776">
        <f t="shared" si="370"/>
        <v>168064</v>
      </c>
      <c r="AM371" s="777">
        <f t="shared" si="371"/>
        <v>0</v>
      </c>
      <c r="AN371" s="776">
        <f t="shared" si="372"/>
        <v>168064</v>
      </c>
      <c r="AO371" s="776">
        <f t="shared" si="373"/>
        <v>2184832</v>
      </c>
    </row>
    <row r="372" spans="1:41" s="760" customFormat="1" ht="14.25" customHeight="1">
      <c r="A372" s="853">
        <v>330</v>
      </c>
      <c r="B372" s="903" t="s">
        <v>78</v>
      </c>
      <c r="C372" s="904"/>
      <c r="D372" s="904"/>
      <c r="E372" s="903" t="s">
        <v>1238</v>
      </c>
      <c r="F372" s="853">
        <v>1</v>
      </c>
      <c r="G372" s="911">
        <v>6</v>
      </c>
      <c r="H372" s="915" t="s">
        <v>86</v>
      </c>
      <c r="I372" s="912">
        <f t="shared" si="349"/>
        <v>1.96</v>
      </c>
      <c r="J372" s="913">
        <v>83200</v>
      </c>
      <c r="K372" s="914">
        <f t="shared" si="350"/>
        <v>163072</v>
      </c>
      <c r="L372" s="915">
        <v>0</v>
      </c>
      <c r="M372" s="914">
        <f t="shared" si="351"/>
        <v>163072</v>
      </c>
      <c r="N372" s="914">
        <f t="shared" si="352"/>
        <v>2119936</v>
      </c>
      <c r="O372" s="580">
        <v>1</v>
      </c>
      <c r="P372" s="644">
        <f t="shared" si="353"/>
        <v>7</v>
      </c>
      <c r="Q372" s="645" t="str">
        <f t="shared" si="354"/>
        <v>Կ-1</v>
      </c>
      <c r="R372" s="643">
        <f t="shared" si="355"/>
        <v>1.96</v>
      </c>
      <c r="S372" s="776">
        <v>83200</v>
      </c>
      <c r="T372" s="776">
        <f t="shared" si="356"/>
        <v>163072</v>
      </c>
      <c r="U372" s="777">
        <f t="shared" si="357"/>
        <v>0</v>
      </c>
      <c r="V372" s="776">
        <f t="shared" si="358"/>
        <v>163072</v>
      </c>
      <c r="W372" s="776">
        <f t="shared" si="359"/>
        <v>2119936</v>
      </c>
      <c r="X372" s="580">
        <v>1</v>
      </c>
      <c r="Y372" s="644">
        <f t="shared" si="360"/>
        <v>8</v>
      </c>
      <c r="Z372" s="645" t="str">
        <f t="shared" si="361"/>
        <v>Կ-1</v>
      </c>
      <c r="AA372" s="643">
        <f t="shared" si="362"/>
        <v>2.02</v>
      </c>
      <c r="AB372" s="776">
        <v>83200</v>
      </c>
      <c r="AC372" s="776">
        <f t="shared" si="363"/>
        <v>168064</v>
      </c>
      <c r="AD372" s="777">
        <f t="shared" si="364"/>
        <v>0</v>
      </c>
      <c r="AE372" s="776">
        <f t="shared" si="365"/>
        <v>168064</v>
      </c>
      <c r="AF372" s="776">
        <f t="shared" si="366"/>
        <v>2184832</v>
      </c>
      <c r="AG372" s="580">
        <v>1</v>
      </c>
      <c r="AH372" s="644">
        <f t="shared" si="367"/>
        <v>9</v>
      </c>
      <c r="AI372" s="645" t="str">
        <f t="shared" si="368"/>
        <v>Կ-1</v>
      </c>
      <c r="AJ372" s="643">
        <f t="shared" si="369"/>
        <v>2.02</v>
      </c>
      <c r="AK372" s="776">
        <v>83200</v>
      </c>
      <c r="AL372" s="776">
        <f t="shared" si="370"/>
        <v>168064</v>
      </c>
      <c r="AM372" s="777">
        <f t="shared" si="371"/>
        <v>0</v>
      </c>
      <c r="AN372" s="776">
        <f t="shared" si="372"/>
        <v>168064</v>
      </c>
      <c r="AO372" s="776">
        <f t="shared" si="373"/>
        <v>2184832</v>
      </c>
    </row>
    <row r="373" spans="1:41" s="760" customFormat="1" ht="14.25" customHeight="1">
      <c r="A373" s="853">
        <v>331</v>
      </c>
      <c r="B373" s="903" t="s">
        <v>78</v>
      </c>
      <c r="C373" s="904"/>
      <c r="D373" s="904"/>
      <c r="E373" s="903" t="s">
        <v>1238</v>
      </c>
      <c r="F373" s="853">
        <v>1</v>
      </c>
      <c r="G373" s="911">
        <v>6</v>
      </c>
      <c r="H373" s="915" t="s">
        <v>86</v>
      </c>
      <c r="I373" s="912">
        <f t="shared" si="349"/>
        <v>1.96</v>
      </c>
      <c r="J373" s="913">
        <v>83200</v>
      </c>
      <c r="K373" s="914">
        <f t="shared" si="350"/>
        <v>163072</v>
      </c>
      <c r="L373" s="915">
        <v>0</v>
      </c>
      <c r="M373" s="914">
        <f t="shared" si="351"/>
        <v>163072</v>
      </c>
      <c r="N373" s="914">
        <f t="shared" si="352"/>
        <v>2119936</v>
      </c>
      <c r="O373" s="580">
        <v>1</v>
      </c>
      <c r="P373" s="644">
        <f t="shared" si="353"/>
        <v>7</v>
      </c>
      <c r="Q373" s="645" t="str">
        <f t="shared" si="354"/>
        <v>Կ-1</v>
      </c>
      <c r="R373" s="643">
        <f t="shared" si="355"/>
        <v>1.96</v>
      </c>
      <c r="S373" s="776">
        <v>83200</v>
      </c>
      <c r="T373" s="776">
        <f t="shared" si="356"/>
        <v>163072</v>
      </c>
      <c r="U373" s="777">
        <f t="shared" si="357"/>
        <v>0</v>
      </c>
      <c r="V373" s="776">
        <f t="shared" si="358"/>
        <v>163072</v>
      </c>
      <c r="W373" s="776">
        <f t="shared" si="359"/>
        <v>2119936</v>
      </c>
      <c r="X373" s="580">
        <v>1</v>
      </c>
      <c r="Y373" s="644">
        <f t="shared" si="360"/>
        <v>8</v>
      </c>
      <c r="Z373" s="645" t="str">
        <f t="shared" si="361"/>
        <v>Կ-1</v>
      </c>
      <c r="AA373" s="643">
        <f t="shared" si="362"/>
        <v>2.02</v>
      </c>
      <c r="AB373" s="776">
        <v>83200</v>
      </c>
      <c r="AC373" s="776">
        <f t="shared" si="363"/>
        <v>168064</v>
      </c>
      <c r="AD373" s="777">
        <f t="shared" si="364"/>
        <v>0</v>
      </c>
      <c r="AE373" s="776">
        <f t="shared" si="365"/>
        <v>168064</v>
      </c>
      <c r="AF373" s="776">
        <f t="shared" si="366"/>
        <v>2184832</v>
      </c>
      <c r="AG373" s="580">
        <v>1</v>
      </c>
      <c r="AH373" s="644">
        <f t="shared" si="367"/>
        <v>9</v>
      </c>
      <c r="AI373" s="645" t="str">
        <f t="shared" si="368"/>
        <v>Կ-1</v>
      </c>
      <c r="AJ373" s="643">
        <f t="shared" si="369"/>
        <v>2.02</v>
      </c>
      <c r="AK373" s="776">
        <v>83200</v>
      </c>
      <c r="AL373" s="776">
        <f t="shared" si="370"/>
        <v>168064</v>
      </c>
      <c r="AM373" s="777">
        <f t="shared" si="371"/>
        <v>0</v>
      </c>
      <c r="AN373" s="776">
        <f t="shared" si="372"/>
        <v>168064</v>
      </c>
      <c r="AO373" s="776">
        <f t="shared" si="373"/>
        <v>2184832</v>
      </c>
    </row>
    <row r="374" spans="1:41" s="760" customFormat="1" ht="71.25">
      <c r="A374" s="853">
        <v>332</v>
      </c>
      <c r="B374" s="903" t="s">
        <v>1245</v>
      </c>
      <c r="C374" s="904" t="s">
        <v>1961</v>
      </c>
      <c r="D374" s="904" t="s">
        <v>2275</v>
      </c>
      <c r="E374" s="917" t="s">
        <v>3322</v>
      </c>
      <c r="F374" s="853">
        <v>1</v>
      </c>
      <c r="G374" s="911">
        <v>6</v>
      </c>
      <c r="H374" s="915" t="s">
        <v>83</v>
      </c>
      <c r="I374" s="912">
        <f t="shared" si="147"/>
        <v>4.55</v>
      </c>
      <c r="J374" s="913">
        <v>83200</v>
      </c>
      <c r="K374" s="914">
        <f t="shared" ref="K374:K442" si="374">+J374*I374</f>
        <v>378560</v>
      </c>
      <c r="L374" s="915">
        <v>0</v>
      </c>
      <c r="M374" s="914">
        <f t="shared" si="325"/>
        <v>378560</v>
      </c>
      <c r="N374" s="914">
        <f t="shared" si="326"/>
        <v>4921280</v>
      </c>
      <c r="O374" s="580">
        <v>1</v>
      </c>
      <c r="P374" s="644">
        <f t="shared" si="324"/>
        <v>7</v>
      </c>
      <c r="Q374" s="645" t="str">
        <f t="shared" si="332"/>
        <v>Գ-2</v>
      </c>
      <c r="R374" s="643">
        <f t="shared" si="333"/>
        <v>4.55</v>
      </c>
      <c r="S374" s="776">
        <v>83200</v>
      </c>
      <c r="T374" s="776">
        <f t="shared" si="334"/>
        <v>378560</v>
      </c>
      <c r="U374" s="777">
        <f t="shared" si="335"/>
        <v>0</v>
      </c>
      <c r="V374" s="776">
        <f t="shared" si="327"/>
        <v>378560</v>
      </c>
      <c r="W374" s="776">
        <f t="shared" si="328"/>
        <v>4921280</v>
      </c>
      <c r="X374" s="580">
        <v>1</v>
      </c>
      <c r="Y374" s="644">
        <f t="shared" si="336"/>
        <v>8</v>
      </c>
      <c r="Z374" s="645" t="str">
        <f t="shared" si="337"/>
        <v>Գ-2</v>
      </c>
      <c r="AA374" s="643">
        <f t="shared" si="338"/>
        <v>4.7</v>
      </c>
      <c r="AB374" s="776">
        <v>83200</v>
      </c>
      <c r="AC374" s="776">
        <f t="shared" si="339"/>
        <v>391040</v>
      </c>
      <c r="AD374" s="777">
        <f t="shared" si="340"/>
        <v>0</v>
      </c>
      <c r="AE374" s="776">
        <f t="shared" si="347"/>
        <v>391040</v>
      </c>
      <c r="AF374" s="776">
        <f t="shared" si="329"/>
        <v>5083520</v>
      </c>
      <c r="AG374" s="580">
        <v>1</v>
      </c>
      <c r="AH374" s="644">
        <f t="shared" si="341"/>
        <v>9</v>
      </c>
      <c r="AI374" s="645" t="str">
        <f t="shared" si="342"/>
        <v>Գ-2</v>
      </c>
      <c r="AJ374" s="643">
        <f t="shared" si="343"/>
        <v>4.7</v>
      </c>
      <c r="AK374" s="776">
        <v>83200</v>
      </c>
      <c r="AL374" s="776">
        <f t="shared" si="344"/>
        <v>391040</v>
      </c>
      <c r="AM374" s="777">
        <f t="shared" si="345"/>
        <v>0</v>
      </c>
      <c r="AN374" s="776">
        <f t="shared" si="330"/>
        <v>391040</v>
      </c>
      <c r="AO374" s="776">
        <f t="shared" si="331"/>
        <v>5083520</v>
      </c>
    </row>
    <row r="375" spans="1:41" s="760" customFormat="1" ht="40.5">
      <c r="A375" s="853">
        <v>333</v>
      </c>
      <c r="B375" s="903" t="s">
        <v>2784</v>
      </c>
      <c r="C375" s="904" t="s">
        <v>1961</v>
      </c>
      <c r="D375" s="904" t="s">
        <v>2290</v>
      </c>
      <c r="E375" s="903" t="s">
        <v>972</v>
      </c>
      <c r="F375" s="853">
        <v>1</v>
      </c>
      <c r="G375" s="911">
        <v>2</v>
      </c>
      <c r="H375" s="915" t="s">
        <v>84</v>
      </c>
      <c r="I375" s="912">
        <f t="shared" si="147"/>
        <v>2.83</v>
      </c>
      <c r="J375" s="913">
        <v>83200</v>
      </c>
      <c r="K375" s="914">
        <f t="shared" si="374"/>
        <v>235456</v>
      </c>
      <c r="L375" s="915">
        <v>0</v>
      </c>
      <c r="M375" s="914">
        <f t="shared" si="325"/>
        <v>235456</v>
      </c>
      <c r="N375" s="914">
        <f t="shared" si="326"/>
        <v>3060928</v>
      </c>
      <c r="O375" s="580">
        <v>1</v>
      </c>
      <c r="P375" s="644">
        <f t="shared" si="324"/>
        <v>3</v>
      </c>
      <c r="Q375" s="645" t="str">
        <f t="shared" si="332"/>
        <v>Ա-1</v>
      </c>
      <c r="R375" s="643">
        <f t="shared" si="333"/>
        <v>2.92</v>
      </c>
      <c r="S375" s="776">
        <v>83200</v>
      </c>
      <c r="T375" s="776">
        <f t="shared" si="334"/>
        <v>242944</v>
      </c>
      <c r="U375" s="777">
        <f t="shared" si="335"/>
        <v>0</v>
      </c>
      <c r="V375" s="776">
        <f t="shared" si="327"/>
        <v>242944</v>
      </c>
      <c r="W375" s="776">
        <f t="shared" si="328"/>
        <v>3158272</v>
      </c>
      <c r="X375" s="580">
        <v>1</v>
      </c>
      <c r="Y375" s="644">
        <f t="shared" si="336"/>
        <v>4</v>
      </c>
      <c r="Z375" s="645" t="str">
        <f t="shared" si="337"/>
        <v>Ա-1</v>
      </c>
      <c r="AA375" s="643">
        <f t="shared" si="338"/>
        <v>3.02</v>
      </c>
      <c r="AB375" s="776">
        <v>83200</v>
      </c>
      <c r="AC375" s="776">
        <f t="shared" si="339"/>
        <v>251264</v>
      </c>
      <c r="AD375" s="777">
        <f t="shared" si="340"/>
        <v>0</v>
      </c>
      <c r="AE375" s="776">
        <f t="shared" si="347"/>
        <v>251264</v>
      </c>
      <c r="AF375" s="776">
        <f t="shared" si="329"/>
        <v>3266432</v>
      </c>
      <c r="AG375" s="580">
        <v>1</v>
      </c>
      <c r="AH375" s="644">
        <f t="shared" si="341"/>
        <v>5</v>
      </c>
      <c r="AI375" s="645" t="str">
        <f t="shared" si="342"/>
        <v>Ա-1</v>
      </c>
      <c r="AJ375" s="643">
        <f t="shared" si="343"/>
        <v>3.02</v>
      </c>
      <c r="AK375" s="776">
        <v>83200</v>
      </c>
      <c r="AL375" s="776">
        <f t="shared" si="344"/>
        <v>251264</v>
      </c>
      <c r="AM375" s="777">
        <f t="shared" si="345"/>
        <v>0</v>
      </c>
      <c r="AN375" s="776">
        <f t="shared" si="330"/>
        <v>251264</v>
      </c>
      <c r="AO375" s="776">
        <f t="shared" si="331"/>
        <v>3266432</v>
      </c>
    </row>
    <row r="376" spans="1:41" s="760" customFormat="1" ht="17.25" customHeight="1">
      <c r="A376" s="853">
        <v>334</v>
      </c>
      <c r="B376" s="903" t="s">
        <v>1650</v>
      </c>
      <c r="C376" s="904" t="s">
        <v>1961</v>
      </c>
      <c r="D376" s="904" t="s">
        <v>2291</v>
      </c>
      <c r="E376" s="903" t="s">
        <v>1237</v>
      </c>
      <c r="F376" s="853">
        <v>1</v>
      </c>
      <c r="G376" s="911">
        <v>6</v>
      </c>
      <c r="H376" s="915" t="s">
        <v>419</v>
      </c>
      <c r="I376" s="912">
        <f t="shared" si="147"/>
        <v>2.2799999999999998</v>
      </c>
      <c r="J376" s="913">
        <v>83200</v>
      </c>
      <c r="K376" s="914">
        <f t="shared" si="374"/>
        <v>189695.99999999997</v>
      </c>
      <c r="L376" s="915">
        <v>0</v>
      </c>
      <c r="M376" s="914">
        <f t="shared" si="325"/>
        <v>189695.99999999997</v>
      </c>
      <c r="N376" s="914">
        <f t="shared" si="326"/>
        <v>2466047.9999999995</v>
      </c>
      <c r="O376" s="580">
        <v>1</v>
      </c>
      <c r="P376" s="644">
        <f t="shared" si="324"/>
        <v>7</v>
      </c>
      <c r="Q376" s="645" t="str">
        <f t="shared" si="332"/>
        <v>Ա-3</v>
      </c>
      <c r="R376" s="643">
        <f t="shared" si="333"/>
        <v>2.2799999999999998</v>
      </c>
      <c r="S376" s="776">
        <v>83200</v>
      </c>
      <c r="T376" s="776">
        <f t="shared" si="334"/>
        <v>189695.99999999997</v>
      </c>
      <c r="U376" s="777">
        <f t="shared" si="335"/>
        <v>0</v>
      </c>
      <c r="V376" s="776">
        <f t="shared" si="327"/>
        <v>189695.99999999997</v>
      </c>
      <c r="W376" s="776">
        <f t="shared" si="328"/>
        <v>2466047.9999999995</v>
      </c>
      <c r="X376" s="580">
        <v>1</v>
      </c>
      <c r="Y376" s="644">
        <f t="shared" si="336"/>
        <v>8</v>
      </c>
      <c r="Z376" s="645" t="str">
        <f t="shared" si="337"/>
        <v>Ա-3</v>
      </c>
      <c r="AA376" s="643">
        <f t="shared" si="338"/>
        <v>2.35</v>
      </c>
      <c r="AB376" s="776">
        <v>83200</v>
      </c>
      <c r="AC376" s="776">
        <f t="shared" si="339"/>
        <v>195520</v>
      </c>
      <c r="AD376" s="777">
        <f t="shared" si="340"/>
        <v>0</v>
      </c>
      <c r="AE376" s="776">
        <f t="shared" si="347"/>
        <v>195520</v>
      </c>
      <c r="AF376" s="776">
        <f t="shared" si="329"/>
        <v>2541760</v>
      </c>
      <c r="AG376" s="580">
        <v>1</v>
      </c>
      <c r="AH376" s="644">
        <f t="shared" si="341"/>
        <v>9</v>
      </c>
      <c r="AI376" s="645" t="str">
        <f t="shared" si="342"/>
        <v>Ա-3</v>
      </c>
      <c r="AJ376" s="643">
        <f t="shared" si="343"/>
        <v>2.35</v>
      </c>
      <c r="AK376" s="776">
        <v>83200</v>
      </c>
      <c r="AL376" s="776">
        <f t="shared" si="344"/>
        <v>195520</v>
      </c>
      <c r="AM376" s="777">
        <f t="shared" si="345"/>
        <v>0</v>
      </c>
      <c r="AN376" s="776">
        <f t="shared" si="330"/>
        <v>195520</v>
      </c>
      <c r="AO376" s="776">
        <f t="shared" si="331"/>
        <v>2541760</v>
      </c>
    </row>
    <row r="377" spans="1:41" s="760" customFormat="1" ht="14.25">
      <c r="A377" s="853">
        <v>335</v>
      </c>
      <c r="B377" s="903" t="s">
        <v>1253</v>
      </c>
      <c r="C377" s="904" t="s">
        <v>1961</v>
      </c>
      <c r="D377" s="904" t="s">
        <v>2290</v>
      </c>
      <c r="E377" s="903" t="s">
        <v>1237</v>
      </c>
      <c r="F377" s="853">
        <v>1</v>
      </c>
      <c r="G377" s="911">
        <v>6</v>
      </c>
      <c r="H377" s="915" t="s">
        <v>419</v>
      </c>
      <c r="I377" s="912">
        <f t="shared" si="147"/>
        <v>2.2799999999999998</v>
      </c>
      <c r="J377" s="913">
        <v>83200</v>
      </c>
      <c r="K377" s="914">
        <f t="shared" si="374"/>
        <v>189695.99999999997</v>
      </c>
      <c r="L377" s="915">
        <v>0</v>
      </c>
      <c r="M377" s="914">
        <f t="shared" si="325"/>
        <v>189695.99999999997</v>
      </c>
      <c r="N377" s="914">
        <f t="shared" si="326"/>
        <v>2466047.9999999995</v>
      </c>
      <c r="O377" s="580">
        <v>1</v>
      </c>
      <c r="P377" s="644">
        <f t="shared" si="324"/>
        <v>7</v>
      </c>
      <c r="Q377" s="645" t="str">
        <f t="shared" si="332"/>
        <v>Ա-3</v>
      </c>
      <c r="R377" s="643">
        <f t="shared" si="333"/>
        <v>2.2799999999999998</v>
      </c>
      <c r="S377" s="776">
        <v>83200</v>
      </c>
      <c r="T377" s="776">
        <f t="shared" si="334"/>
        <v>189695.99999999997</v>
      </c>
      <c r="U377" s="777">
        <f t="shared" si="335"/>
        <v>0</v>
      </c>
      <c r="V377" s="776">
        <f t="shared" si="327"/>
        <v>189695.99999999997</v>
      </c>
      <c r="W377" s="776">
        <f t="shared" si="328"/>
        <v>2466047.9999999995</v>
      </c>
      <c r="X377" s="580">
        <v>1</v>
      </c>
      <c r="Y377" s="644">
        <f t="shared" si="336"/>
        <v>8</v>
      </c>
      <c r="Z377" s="645" t="str">
        <f t="shared" si="337"/>
        <v>Ա-3</v>
      </c>
      <c r="AA377" s="643">
        <f t="shared" si="338"/>
        <v>2.35</v>
      </c>
      <c r="AB377" s="776">
        <v>83200</v>
      </c>
      <c r="AC377" s="776">
        <f t="shared" si="339"/>
        <v>195520</v>
      </c>
      <c r="AD377" s="777">
        <f t="shared" si="340"/>
        <v>0</v>
      </c>
      <c r="AE377" s="776">
        <f t="shared" si="347"/>
        <v>195520</v>
      </c>
      <c r="AF377" s="776">
        <f t="shared" si="329"/>
        <v>2541760</v>
      </c>
      <c r="AG377" s="580">
        <v>1</v>
      </c>
      <c r="AH377" s="644">
        <f t="shared" si="341"/>
        <v>9</v>
      </c>
      <c r="AI377" s="645" t="str">
        <f t="shared" si="342"/>
        <v>Ա-3</v>
      </c>
      <c r="AJ377" s="643">
        <f t="shared" si="343"/>
        <v>2.35</v>
      </c>
      <c r="AK377" s="776">
        <v>83200</v>
      </c>
      <c r="AL377" s="776">
        <f t="shared" si="344"/>
        <v>195520</v>
      </c>
      <c r="AM377" s="777">
        <f t="shared" si="345"/>
        <v>0</v>
      </c>
      <c r="AN377" s="776">
        <f t="shared" si="330"/>
        <v>195520</v>
      </c>
      <c r="AO377" s="776">
        <f t="shared" si="331"/>
        <v>2541760</v>
      </c>
    </row>
    <row r="378" spans="1:41" s="760" customFormat="1" ht="17.25" customHeight="1">
      <c r="A378" s="853">
        <v>336</v>
      </c>
      <c r="B378" s="903" t="s">
        <v>3323</v>
      </c>
      <c r="C378" s="904" t="s">
        <v>1961</v>
      </c>
      <c r="D378" s="904" t="s">
        <v>2361</v>
      </c>
      <c r="E378" s="903" t="s">
        <v>1237</v>
      </c>
      <c r="F378" s="853">
        <v>1</v>
      </c>
      <c r="G378" s="911">
        <v>1</v>
      </c>
      <c r="H378" s="915" t="s">
        <v>419</v>
      </c>
      <c r="I378" s="912">
        <f t="shared" si="147"/>
        <v>2.02</v>
      </c>
      <c r="J378" s="913">
        <v>83200</v>
      </c>
      <c r="K378" s="914">
        <f t="shared" si="374"/>
        <v>168064</v>
      </c>
      <c r="L378" s="915">
        <v>0</v>
      </c>
      <c r="M378" s="914">
        <f t="shared" si="325"/>
        <v>168064</v>
      </c>
      <c r="N378" s="914">
        <f t="shared" si="326"/>
        <v>2184832</v>
      </c>
      <c r="O378" s="580">
        <v>1</v>
      </c>
      <c r="P378" s="644">
        <f t="shared" si="324"/>
        <v>2</v>
      </c>
      <c r="Q378" s="645" t="str">
        <f t="shared" si="332"/>
        <v>Ա-3</v>
      </c>
      <c r="R378" s="643">
        <f t="shared" si="333"/>
        <v>2.08</v>
      </c>
      <c r="S378" s="776">
        <v>83200</v>
      </c>
      <c r="T378" s="776">
        <f t="shared" si="334"/>
        <v>173056</v>
      </c>
      <c r="U378" s="777">
        <f t="shared" si="335"/>
        <v>0</v>
      </c>
      <c r="V378" s="776">
        <f t="shared" si="327"/>
        <v>173056</v>
      </c>
      <c r="W378" s="776">
        <f t="shared" si="328"/>
        <v>2249728</v>
      </c>
      <c r="X378" s="580">
        <v>1</v>
      </c>
      <c r="Y378" s="644">
        <f t="shared" si="336"/>
        <v>3</v>
      </c>
      <c r="Z378" s="645" t="str">
        <f t="shared" si="337"/>
        <v>Ա-3</v>
      </c>
      <c r="AA378" s="643">
        <f t="shared" si="338"/>
        <v>2.15</v>
      </c>
      <c r="AB378" s="776">
        <v>83200</v>
      </c>
      <c r="AC378" s="776">
        <f t="shared" si="339"/>
        <v>178880</v>
      </c>
      <c r="AD378" s="777">
        <f t="shared" si="340"/>
        <v>0</v>
      </c>
      <c r="AE378" s="776">
        <f t="shared" si="347"/>
        <v>178880</v>
      </c>
      <c r="AF378" s="776">
        <f t="shared" si="329"/>
        <v>2325440</v>
      </c>
      <c r="AG378" s="580">
        <v>1</v>
      </c>
      <c r="AH378" s="644">
        <f t="shared" si="341"/>
        <v>4</v>
      </c>
      <c r="AI378" s="645" t="str">
        <f t="shared" si="342"/>
        <v>Ա-3</v>
      </c>
      <c r="AJ378" s="643">
        <f t="shared" si="343"/>
        <v>2.21</v>
      </c>
      <c r="AK378" s="776">
        <v>83200</v>
      </c>
      <c r="AL378" s="776">
        <f t="shared" si="344"/>
        <v>183872</v>
      </c>
      <c r="AM378" s="777">
        <f t="shared" si="345"/>
        <v>0</v>
      </c>
      <c r="AN378" s="776">
        <f t="shared" si="330"/>
        <v>183872</v>
      </c>
      <c r="AO378" s="776">
        <f t="shared" si="331"/>
        <v>2390336</v>
      </c>
    </row>
    <row r="379" spans="1:41" s="760" customFormat="1" ht="17.25" customHeight="1">
      <c r="A379" s="853">
        <v>337</v>
      </c>
      <c r="B379" s="903" t="s">
        <v>78</v>
      </c>
      <c r="C379" s="904"/>
      <c r="D379" s="904"/>
      <c r="E379" s="903" t="s">
        <v>1237</v>
      </c>
      <c r="F379" s="853">
        <v>1</v>
      </c>
      <c r="G379" s="911">
        <v>6</v>
      </c>
      <c r="H379" s="915" t="s">
        <v>419</v>
      </c>
      <c r="I379" s="912">
        <f>IF(F379&lt;1,0,IF(H379="Բ-1",IF(G379=0,6.94,IF(G379=1,7.17,IF(G379=2,7.41,IF(G379=3,7.66,IF(OR(G379=5,G379=4),7.92,IF(OR(G379=6,G379=7),8.18,IF(OR(G379=8,G379=9),8.46,IF(OR(G379=10,G379=11,G379=12),8.74,IF(OR(G379=13,G379=14,G379=15),9.03,IF(OR(G379=16,G379=17,G379=18),9.33,9.65)))))))))),IF(H379="Բ-2", IF(G379=0,5.71,IF(G379=1,5.89,IF(G379=2,6.09,IF(G379=3,6.29,IF(OR(G379=5,G379=4),6.5,IF(OR(G379=6,G379=7),6.72,IF(OR(G379=8,G379=9),6.94,IF(OR(G379=10,G379=11,G379=12),7.17,IF(OR(G379=13,G379=14,G379=15),7.41,IF(OR(G379=16,G379=17,G379=18),7.65,7.91)))))))))), IF(H379="Գ-1", IF(G379=0,4.7,IF(G379=1,4.86,IF(G379=2,5.01,IF(G379=3,5.18,IF(OR(G379=5,G379=4),5.35,IF(OR(G379=6,G379=7),5.52,IF(OR(G379=8,G379=9),5.71,IF(OR(G379=10,G379=11,G379=12),5.89,IF(OR(G379=13,G379=14,G379=15),6.09,IF(OR(G379=16,G379=17,G379=18),6.29,6.49)))))))))), IF(H379="Գ-2", IF(G379=0,3.88,IF(G379=1,4.01,IF(G379=2,4.14,IF(G379=3,4.27,IF(OR(G379=5,G379=4),4.41,IF(OR(G379=6,G379=7),4.55,IF(OR(G379=8,G379=9),4.7,IF(OR(G379=10,G379=11,G379=12),4.85,IF(OR(G379=13,G379=14,G379=15),5.01,IF(OR(G379=16,G379=17,G379=18),5.17,5.34)))))))))), IF(H379="Գ-3", IF(G379=0,3.21,IF(G379=1,3.31,IF(G379=2,3.42,IF(G379=3,3.53,IF(OR(G379=5,G379=4),3.64,IF(OR(G379=6,G379=7),3.76,IF(OR(G379=8,G379=9),3.88,IF(OR(G379=10,G379=11,G379=12),4.01,IF(OR(G379=13,G379=14,G379=15),4.13,IF(OR(G379=16,G379=17,G379=18),4.27,4.4)))))))))), IF(H379="Ա-1", IF(G379=0,2.66,IF(G379=1,2.75,IF(G379=2,2.83,IF(G379=3,2.92,IF(OR(G379=5,G379=4),3.02,IF(OR(G379=6,G379=7),3.11,IF(OR(G379=8,G379=9),3.21,IF(OR(G379=10,G379=11,G379=12),3.31,IF(OR(G379=13,G379=14,G379=15),3.42,IF(OR(G379=16,G379=17,G379=18),3.53,3.64)))))))))), IF(H379="Ա-2", IF(G379=0,2.28,IF(G379=1,2.35,IF(G379=2,2.43,IF(G379=3,2.5,IF(OR(G379=5,G379=4),2.58,IF(OR(G379=6,G379=7),2.66,IF(OR(G379=8,G379=9),2.75,IF(OR(G379=10,G379=11,G379=12),2.83,IF(OR(G379=13,G379=14,G379=15),2.92,IF(OR(G379=16,G379=17,G379=18),3.01,3.11)))))))))),IF(H379="Ա-3", IF(G379=0,1.96,IF(G379=1,2.02,IF(G379=2,2.08,IF(G379=3,2.15,IF(OR(G379=5,G379=4),2.21,IF(OR(G379=6,G379=7),2.28,IF(OR(G379=8,G379=9),2.35,IF(OR(G379=10,G379=11,G379=12),2.42,IF(OR(G379=13,G379=14,G379=15),2.5,IF(OR(G379=16,G379=17,G379=18),2.58,2.66)))))))))), IF(H379="Կ-1", IF(G379=0,1.68,IF(G379=1,1.73,IF(G379=2,1.79,IF(G379=3,1.84,IF(OR(G379=5,G379=4),1.9,IF(OR(G379=6,G379=7),1.96,IF(OR(G379=8,G379=9),2.02,IF(OR(G379=10,G379=11,G379=12),2.08,IF(OR(G379=13,G379=14,G379=15),2.14,IF(OR(G379=16,G379=17,G379=18),2.21,2.28)))))))))), IF(H379="Կ-2", IF(G379=0,1.45,IF(G379=1,1.49,IF(G379=2,1.54,IF(G379=3,1.59,IF(OR(G379=5,G379=4),1.63,IF(OR(G379=6,G379=7),1.68,IF(OR(G379=8,G379=9),1.73,IF(OR(G379=10,G379=11,G379=12),1.79,IF(OR(G379=13,G379=14,G379=15),1.84,IF(OR(G379=16,G379=17,G379=18),1.9,1.95)))))))))),IF(H379="Կ-3", IF(G379=0,1.25,IF(G379=1,1.29,IF(G379=2,1.33,IF(G379=3,1.37,IF(OR(G379=5,G379=4),1.41,IF(OR(G379=6,G379=7),1.45,IF(OR(G379=8,G379=9),1.49,IF(OR(G379=10,G379=11,G379=12),1.54,IF(OR(G379=13,G379=14,G379=15),1.58,IF(OR(G379=16,G379=17,G379=18),1.63,1.68)))))))))), "Error"))))))))))))</f>
        <v>2.2799999999999998</v>
      </c>
      <c r="J379" s="913">
        <v>83200</v>
      </c>
      <c r="K379" s="914">
        <f>+J379*I379</f>
        <v>189695.99999999997</v>
      </c>
      <c r="L379" s="915">
        <v>0</v>
      </c>
      <c r="M379" s="914">
        <f>+L379+K379</f>
        <v>189695.99999999997</v>
      </c>
      <c r="N379" s="914">
        <f>+M379*13</f>
        <v>2466047.9999999995</v>
      </c>
      <c r="O379" s="580">
        <v>1</v>
      </c>
      <c r="P379" s="644">
        <f>+G379+1</f>
        <v>7</v>
      </c>
      <c r="Q379" s="645" t="str">
        <f>+H379</f>
        <v>Ա-3</v>
      </c>
      <c r="R379" s="643">
        <f>IF(O379&lt;1,0,IF(Q379="Բ-1",IF(P379=0,6.94,IF(P379=1,7.17,IF(P379=2,7.41,IF(P379=3,7.66,IF(OR(P379=5,P379=4),7.92,IF(OR(P379=6,P379=7),8.18,IF(OR(P379=8,P379=9),8.46,IF(OR(P379=10,P379=11,P379=12),8.74,IF(OR(P379=13,P379=14,P379=15),9.03,IF(OR(P379=16,P379=17,P379=18),9.33,9.65)))))))))),IF(Q379="Բ-2", IF(P379=0,5.71,IF(P379=1,5.89,IF(P379=2,6.09,IF(P379=3,6.29,IF(OR(P379=5,P379=4),6.5,IF(OR(P379=6,P379=7),6.72,IF(OR(P379=8,P379=9),6.94,IF(OR(P379=10,P379=11,P379=12),7.17,IF(OR(P379=13,P379=14,P379=15),7.41,IF(OR(P379=16,P379=17,P379=18),7.65,7.91)))))))))), IF(Q379="Գ-1", IF(P379=0,4.7,IF(P379=1,4.86,IF(P379=2,5.01,IF(P379=3,5.18,IF(OR(P379=5,P379=4),5.35,IF(OR(P379=6,P379=7),5.52,IF(OR(P379=8,P379=9),5.71,IF(OR(P379=10,P379=11,P379=12),5.89,IF(OR(P379=13,P379=14,P379=15),6.09,IF(OR(P379=16,P379=17,P379=18),6.29,6.49)))))))))), IF(Q379="Գ-2", IF(P379=0,3.88,IF(P379=1,4.01,IF(P379=2,4.14,IF(P379=3,4.27,IF(OR(P379=5,P379=4),4.41,IF(OR(P379=6,P379=7),4.55,IF(OR(P379=8,P379=9),4.7,IF(OR(P379=10,P379=11,P379=12),4.85,IF(OR(P379=13,P379=14,P379=15),5.01,IF(OR(P379=16,P379=17,P379=18),5.17,5.34)))))))))), IF(Q379="Գ-3", IF(P379=0,3.21,IF(P379=1,3.31,IF(P379=2,3.42,IF(P379=3,3.53,IF(OR(P379=5,P379=4),3.64,IF(OR(P379=6,P379=7),3.76,IF(OR(P379=8,P379=9),3.88,IF(OR(P379=10,P379=11,P379=12),4.01,IF(OR(P379=13,P379=14,P379=15),4.13,IF(OR(P379=16,P379=17,P379=18),4.27,4.4)))))))))), IF(Q379="Ա-1", IF(P379=0,2.66,IF(P379=1,2.75,IF(P379=2,2.83,IF(P379=3,2.92,IF(OR(P379=5,P379=4),3.02,IF(OR(P379=6,P379=7),3.11,IF(OR(P379=8,P379=9),3.21,IF(OR(P379=10,P379=11,P379=12),3.31,IF(OR(P379=13,P379=14,P379=15),3.42,IF(OR(P379=16,P379=17,P379=18),3.53,3.64)))))))))), IF(Q379="Ա-2", IF(P379=0,2.28,IF(P379=1,2.35,IF(P379=2,2.43,IF(P379=3,2.5,IF(OR(P379=5,P379=4),2.58,IF(OR(P379=6,P379=7),2.66,IF(OR(P379=8,P379=9),2.75,IF(OR(P379=10,P379=11,P379=12),2.83,IF(OR(P379=13,P379=14,P379=15),2.92,IF(OR(P379=16,P379=17,P379=18),3.01,3.11)))))))))),IF(Q379="Ա-3", IF(P379=0,1.96,IF(P379=1,2.02,IF(P379=2,2.08,IF(P379=3,2.15,IF(OR(P379=5,P379=4),2.21,IF(OR(P379=6,P379=7),2.28,IF(OR(P379=8,P379=9),2.35,IF(OR(P379=10,P379=11,P379=12),2.42,IF(OR(P379=13,P379=14,P379=15),2.5,IF(OR(P379=16,P379=17,P379=18),2.58,2.66)))))))))), IF(Q379="Կ-1", IF(P379=0,1.68,IF(P379=1,1.73,IF(P379=2,1.79,IF(P379=3,1.84,IF(OR(P379=5,P379=4),1.9,IF(OR(P379=6,P379=7),1.96,IF(OR(P379=8,P379=9),2.02,IF(OR(P379=10,P379=11,P379=12),2.08,IF(OR(P379=13,P379=14,P379=15),2.14,IF(OR(P379=16,P379=17,P379=18),2.21,2.28)))))))))), IF(Q379="Կ-2", IF(P379=0,1.45,IF(P379=1,1.49,IF(P379=2,1.54,IF(P379=3,1.59,IF(OR(P379=5,P379=4),1.63,IF(OR(P379=6,P379=7),1.68,IF(OR(P379=8,P379=9),1.73,IF(OR(P379=10,P379=11,P379=12),1.79,IF(OR(P379=13,P379=14,P379=15),1.84,IF(OR(P379=16,P379=17,P379=18),1.9,1.95)))))))))),IF(Q379="Կ-3", IF(P379=0,1.25,IF(P379=1,1.29,IF(P379=2,1.33,IF(P379=3,1.37,IF(OR(P379=5,P379=4),1.41,IF(OR(P379=6,P379=7),1.45,IF(OR(P379=8,P379=9),1.49,IF(OR(P379=10,P379=11,P379=12),1.54,IF(OR(P379=13,P379=14,P379=15),1.58,IF(OR(P379=16,P379=17,P379=18),1.63,1.68)))))))))), "Error"))))))))))))</f>
        <v>2.2799999999999998</v>
      </c>
      <c r="S379" s="776">
        <v>83200</v>
      </c>
      <c r="T379" s="776">
        <f>+S379*R379</f>
        <v>189695.99999999997</v>
      </c>
      <c r="U379" s="777">
        <f>+L379</f>
        <v>0</v>
      </c>
      <c r="V379" s="776">
        <f>+U379+T379</f>
        <v>189695.99999999997</v>
      </c>
      <c r="W379" s="776">
        <f>+V379*13</f>
        <v>2466047.9999999995</v>
      </c>
      <c r="X379" s="580">
        <v>1</v>
      </c>
      <c r="Y379" s="644">
        <f>+P379+1</f>
        <v>8</v>
      </c>
      <c r="Z379" s="645" t="str">
        <f>+Q379</f>
        <v>Ա-3</v>
      </c>
      <c r="AA379" s="643">
        <f>IF(X379&lt;1,0,IF(Z379="Բ-1",IF(Y379=0,6.94,IF(Y379=1,7.17,IF(Y379=2,7.41,IF(Y379=3,7.66,IF(OR(Y379=5,Y379=4),7.92,IF(OR(Y379=6,Y379=7),8.18,IF(OR(Y379=8,Y379=9),8.46,IF(OR(Y379=10,Y379=11,Y379=12),8.74,IF(OR(Y379=13,Y379=14,Y379=15),9.03,IF(OR(Y379=16,Y379=17,Y379=18),9.33,9.65)))))))))),IF(Z379="Բ-2", IF(Y379=0,5.71,IF(Y379=1,5.89,IF(Y379=2,6.09,IF(Y379=3,6.29,IF(OR(Y379=5,Y379=4),6.5,IF(OR(Y379=6,Y379=7),6.72,IF(OR(Y379=8,Y379=9),6.94,IF(OR(Y379=10,Y379=11,Y379=12),7.17,IF(OR(Y379=13,Y379=14,Y379=15),7.41,IF(OR(Y379=16,Y379=17,Y379=18),7.65,7.91)))))))))), IF(Z379="Գ-1", IF(Y379=0,4.7,IF(Y379=1,4.86,IF(Y379=2,5.01,IF(Y379=3,5.18,IF(OR(Y379=5,Y379=4),5.35,IF(OR(Y379=6,Y379=7),5.52,IF(OR(Y379=8,Y379=9),5.71,IF(OR(Y379=10,Y379=11,Y379=12),5.89,IF(OR(Y379=13,Y379=14,Y379=15),6.09,IF(OR(Y379=16,Y379=17,Y379=18),6.29,6.49)))))))))), IF(Z379="Գ-2", IF(Y379=0,3.88,IF(Y379=1,4.01,IF(Y379=2,4.14,IF(Y379=3,4.27,IF(OR(Y379=5,Y379=4),4.41,IF(OR(Y379=6,Y379=7),4.55,IF(OR(Y379=8,Y379=9),4.7,IF(OR(Y379=10,Y379=11,Y379=12),4.85,IF(OR(Y379=13,Y379=14,Y379=15),5.01,IF(OR(Y379=16,Y379=17,Y379=18),5.17,5.34)))))))))), IF(Z379="Գ-3", IF(Y379=0,3.21,IF(Y379=1,3.31,IF(Y379=2,3.42,IF(Y379=3,3.53,IF(OR(Y379=5,Y379=4),3.64,IF(OR(Y379=6,Y379=7),3.76,IF(OR(Y379=8,Y379=9),3.88,IF(OR(Y379=10,Y379=11,Y379=12),4.01,IF(OR(Y379=13,Y379=14,Y379=15),4.13,IF(OR(Y379=16,Y379=17,Y379=18),4.27,4.4)))))))))), IF(Z379="Ա-1", IF(Y379=0,2.66,IF(Y379=1,2.75,IF(Y379=2,2.83,IF(Y379=3,2.92,IF(OR(Y379=5,Y379=4),3.02,IF(OR(Y379=6,Y379=7),3.11,IF(OR(Y379=8,Y379=9),3.21,IF(OR(Y379=10,Y379=11,Y379=12),3.31,IF(OR(Y379=13,Y379=14,Y379=15),3.42,IF(OR(Y379=16,Y379=17,Y379=18),3.53,3.64)))))))))), IF(Z379="Ա-2", IF(Y379=0,2.28,IF(Y379=1,2.35,IF(Y379=2,2.43,IF(Y379=3,2.5,IF(OR(Y379=5,Y379=4),2.58,IF(OR(Y379=6,Y379=7),2.66,IF(OR(Y379=8,Y379=9),2.75,IF(OR(Y379=10,Y379=11,Y379=12),2.83,IF(OR(Y379=13,Y379=14,Y379=15),2.92,IF(OR(Y379=16,Y379=17,Y379=18),3.01,3.11)))))))))),IF(Z379="Ա-3", IF(Y379=0,1.96,IF(Y379=1,2.02,IF(Y379=2,2.08,IF(Y379=3,2.15,IF(OR(Y379=5,Y379=4),2.21,IF(OR(Y379=6,Y379=7),2.28,IF(OR(Y379=8,Y379=9),2.35,IF(OR(Y379=10,Y379=11,Y379=12),2.42,IF(OR(Y379=13,Y379=14,Y379=15),2.5,IF(OR(Y379=16,Y379=17,Y379=18),2.58,2.66)))))))))), IF(Z379="Կ-1", IF(Y379=0,1.68,IF(Y379=1,1.73,IF(Y379=2,1.79,IF(Y379=3,1.84,IF(OR(Y379=5,Y379=4),1.9,IF(OR(Y379=6,Y379=7),1.96,IF(OR(Y379=8,Y379=9),2.02,IF(OR(Y379=10,Y379=11,Y379=12),2.08,IF(OR(Y379=13,Y379=14,Y379=15),2.14,IF(OR(Y379=16,Y379=17,Y379=18),2.21,2.28)))))))))), IF(Z379="Կ-2", IF(Y379=0,1.45,IF(Y379=1,1.49,IF(Y379=2,1.54,IF(Y379=3,1.59,IF(OR(Y379=5,Y379=4),1.63,IF(OR(Y379=6,Y379=7),1.68,IF(OR(Y379=8,Y379=9),1.73,IF(OR(Y379=10,Y379=11,Y379=12),1.79,IF(OR(Y379=13,Y379=14,Y379=15),1.84,IF(OR(Y379=16,Y379=17,Y379=18),1.9,1.95)))))))))),IF(Z379="Կ-3", IF(Y379=0,1.25,IF(Y379=1,1.29,IF(Y379=2,1.33,IF(Y379=3,1.37,IF(OR(Y379=5,Y379=4),1.41,IF(OR(Y379=6,Y379=7),1.45,IF(OR(Y379=8,Y379=9),1.49,IF(OR(Y379=10,Y379=11,Y379=12),1.54,IF(OR(Y379=13,Y379=14,Y379=15),1.58,IF(OR(Y379=16,Y379=17,Y379=18),1.63,1.68)))))))))), "Error"))))))))))))</f>
        <v>2.35</v>
      </c>
      <c r="AB379" s="776">
        <v>83200</v>
      </c>
      <c r="AC379" s="776">
        <f>+AB379*AA379</f>
        <v>195520</v>
      </c>
      <c r="AD379" s="777">
        <f>+U379</f>
        <v>0</v>
      </c>
      <c r="AE379" s="776">
        <f>+AD379+AC379</f>
        <v>195520</v>
      </c>
      <c r="AF379" s="776">
        <f>+AE379*13</f>
        <v>2541760</v>
      </c>
      <c r="AG379" s="580">
        <v>1</v>
      </c>
      <c r="AH379" s="644">
        <f>+Y379+1</f>
        <v>9</v>
      </c>
      <c r="AI379" s="645" t="str">
        <f>+Z379</f>
        <v>Ա-3</v>
      </c>
      <c r="AJ379" s="643">
        <f>IF(AG379&lt;1,0,IF(AI379="Բ-1",IF(AH379=0,6.94,IF(AH379=1,7.17,IF(AH379=2,7.41,IF(AH379=3,7.66,IF(OR(AH379=5,AH379=4),7.92,IF(OR(AH379=6,AH379=7),8.18,IF(OR(AH379=8,AH379=9),8.46,IF(OR(AH379=10,AH379=11,AH379=12),8.74,IF(OR(AH379=13,AH379=14,AH379=15),9.03,IF(OR(AH379=16,AH379=17,AH379=18),9.33,9.65)))))))))),IF(AI379="Բ-2", IF(AH379=0,5.71,IF(AH379=1,5.89,IF(AH379=2,6.09,IF(AH379=3,6.29,IF(OR(AH379=5,AH379=4),6.5,IF(OR(AH379=6,AH379=7),6.72,IF(OR(AH379=8,AH379=9),6.94,IF(OR(AH379=10,AH379=11,AH379=12),7.17,IF(OR(AH379=13,AH379=14,AH379=15),7.41,IF(OR(AH379=16,AH379=17,AH379=18),7.65,7.91)))))))))), IF(AI379="Գ-1", IF(AH379=0,4.7,IF(AH379=1,4.86,IF(AH379=2,5.01,IF(AH379=3,5.18,IF(OR(AH379=5,AH379=4),5.35,IF(OR(AH379=6,AH379=7),5.52,IF(OR(AH379=8,AH379=9),5.71,IF(OR(AH379=10,AH379=11,AH379=12),5.89,IF(OR(AH379=13,AH379=14,AH379=15),6.09,IF(OR(AH379=16,AH379=17,AH379=18),6.29,6.49)))))))))), IF(AI379="Գ-2", IF(AH379=0,3.88,IF(AH379=1,4.01,IF(AH379=2,4.14,IF(AH379=3,4.27,IF(OR(AH379=5,AH379=4),4.41,IF(OR(AH379=6,AH379=7),4.55,IF(OR(AH379=8,AH379=9),4.7,IF(OR(AH379=10,AH379=11,AH379=12),4.85,IF(OR(AH379=13,AH379=14,AH379=15),5.01,IF(OR(AH379=16,AH379=17,AH379=18),5.17,5.34)))))))))), IF(AI379="Գ-3", IF(AH379=0,3.21,IF(AH379=1,3.31,IF(AH379=2,3.42,IF(AH379=3,3.53,IF(OR(AH379=5,AH379=4),3.64,IF(OR(AH379=6,AH379=7),3.76,IF(OR(AH379=8,AH379=9),3.88,IF(OR(AH379=10,AH379=11,AH379=12),4.01,IF(OR(AH379=13,AH379=14,AH379=15),4.13,IF(OR(AH379=16,AH379=17,AH379=18),4.27,4.4)))))))))), IF(AI379="Ա-1", IF(AH379=0,2.66,IF(AH379=1,2.75,IF(AH379=2,2.83,IF(AH379=3,2.92,IF(OR(AH379=5,AH379=4),3.02,IF(OR(AH379=6,AH379=7),3.11,IF(OR(AH379=8,AH379=9),3.21,IF(OR(AH379=10,AH379=11,AH379=12),3.31,IF(OR(AH379=13,AH379=14,AH379=15),3.42,IF(OR(AH379=16,AH379=17,AH379=18),3.53,3.64)))))))))), IF(AI379="Ա-2", IF(AH379=0,2.28,IF(AH379=1,2.35,IF(AH379=2,2.43,IF(AH379=3,2.5,IF(OR(AH379=5,AH379=4),2.58,IF(OR(AH379=6,AH379=7),2.66,IF(OR(AH379=8,AH379=9),2.75,IF(OR(AH379=10,AH379=11,AH379=12),2.83,IF(OR(AH379=13,AH379=14,AH379=15),2.92,IF(OR(AH379=16,AH379=17,AH379=18),3.01,3.11)))))))))),IF(AI379="Ա-3", IF(AH379=0,1.96,IF(AH379=1,2.02,IF(AH379=2,2.08,IF(AH379=3,2.15,IF(OR(AH379=5,AH379=4),2.21,IF(OR(AH379=6,AH379=7),2.28,IF(OR(AH379=8,AH379=9),2.35,IF(OR(AH379=10,AH379=11,AH379=12),2.42,IF(OR(AH379=13,AH379=14,AH379=15),2.5,IF(OR(AH379=16,AH379=17,AH379=18),2.58,2.66)))))))))), IF(AI379="Կ-1", IF(AH379=0,1.68,IF(AH379=1,1.73,IF(AH379=2,1.79,IF(AH379=3,1.84,IF(OR(AH379=5,AH379=4),1.9,IF(OR(AH379=6,AH379=7),1.96,IF(OR(AH379=8,AH379=9),2.02,IF(OR(AH379=10,AH379=11,AH379=12),2.08,IF(OR(AH379=13,AH379=14,AH379=15),2.14,IF(OR(AH379=16,AH379=17,AH379=18),2.21,2.28)))))))))), IF(AI379="Կ-2", IF(AH379=0,1.45,IF(AH379=1,1.49,IF(AH379=2,1.54,IF(AH379=3,1.59,IF(OR(AH379=5,AH379=4),1.63,IF(OR(AH379=6,AH379=7),1.68,IF(OR(AH379=8,AH379=9),1.73,IF(OR(AH379=10,AH379=11,AH379=12),1.79,IF(OR(AH379=13,AH379=14,AH379=15),1.84,IF(OR(AH379=16,AH379=17,AH379=18),1.9,1.95)))))))))),IF(AI379="Կ-3", IF(AH379=0,1.25,IF(AH379=1,1.29,IF(AH379=2,1.33,IF(AH379=3,1.37,IF(OR(AH379=5,AH379=4),1.41,IF(OR(AH379=6,AH379=7),1.45,IF(OR(AH379=8,AH379=9),1.49,IF(OR(AH379=10,AH379=11,AH379=12),1.54,IF(OR(AH379=13,AH379=14,AH379=15),1.58,IF(OR(AH379=16,AH379=17,AH379=18),1.63,1.68)))))))))), "Error"))))))))))))</f>
        <v>2.35</v>
      </c>
      <c r="AK379" s="776">
        <v>83200</v>
      </c>
      <c r="AL379" s="776">
        <f>+AK379*AJ379</f>
        <v>195520</v>
      </c>
      <c r="AM379" s="777">
        <f>+AD379</f>
        <v>0</v>
      </c>
      <c r="AN379" s="776">
        <f>+AM379+AL379</f>
        <v>195520</v>
      </c>
      <c r="AO379" s="776">
        <f>+AN379*13</f>
        <v>2541760</v>
      </c>
    </row>
    <row r="380" spans="1:41" s="760" customFormat="1" ht="17.25" customHeight="1">
      <c r="A380" s="853">
        <v>338</v>
      </c>
      <c r="B380" s="903" t="s">
        <v>78</v>
      </c>
      <c r="C380" s="904"/>
      <c r="D380" s="904"/>
      <c r="E380" s="903" t="s">
        <v>1237</v>
      </c>
      <c r="F380" s="853">
        <v>1</v>
      </c>
      <c r="G380" s="911">
        <v>6</v>
      </c>
      <c r="H380" s="915" t="s">
        <v>419</v>
      </c>
      <c r="I380" s="912">
        <f>IF(F380&lt;1,0,IF(H380="Բ-1",IF(G380=0,6.94,IF(G380=1,7.17,IF(G380=2,7.41,IF(G380=3,7.66,IF(OR(G380=5,G380=4),7.92,IF(OR(G380=6,G380=7),8.18,IF(OR(G380=8,G380=9),8.46,IF(OR(G380=10,G380=11,G380=12),8.74,IF(OR(G380=13,G380=14,G380=15),9.03,IF(OR(G380=16,G380=17,G380=18),9.33,9.65)))))))))),IF(H380="Բ-2", IF(G380=0,5.71,IF(G380=1,5.89,IF(G380=2,6.09,IF(G380=3,6.29,IF(OR(G380=5,G380=4),6.5,IF(OR(G380=6,G380=7),6.72,IF(OR(G380=8,G380=9),6.94,IF(OR(G380=10,G380=11,G380=12),7.17,IF(OR(G380=13,G380=14,G380=15),7.41,IF(OR(G380=16,G380=17,G380=18),7.65,7.91)))))))))), IF(H380="Գ-1", IF(G380=0,4.7,IF(G380=1,4.86,IF(G380=2,5.01,IF(G380=3,5.18,IF(OR(G380=5,G380=4),5.35,IF(OR(G380=6,G380=7),5.52,IF(OR(G380=8,G380=9),5.71,IF(OR(G380=10,G380=11,G380=12),5.89,IF(OR(G380=13,G380=14,G380=15),6.09,IF(OR(G380=16,G380=17,G380=18),6.29,6.49)))))))))), IF(H380="Գ-2", IF(G380=0,3.88,IF(G380=1,4.01,IF(G380=2,4.14,IF(G380=3,4.27,IF(OR(G380=5,G380=4),4.41,IF(OR(G380=6,G380=7),4.55,IF(OR(G380=8,G380=9),4.7,IF(OR(G380=10,G380=11,G380=12),4.85,IF(OR(G380=13,G380=14,G380=15),5.01,IF(OR(G380=16,G380=17,G380=18),5.17,5.34)))))))))), IF(H380="Գ-3", IF(G380=0,3.21,IF(G380=1,3.31,IF(G380=2,3.42,IF(G380=3,3.53,IF(OR(G380=5,G380=4),3.64,IF(OR(G380=6,G380=7),3.76,IF(OR(G380=8,G380=9),3.88,IF(OR(G380=10,G380=11,G380=12),4.01,IF(OR(G380=13,G380=14,G380=15),4.13,IF(OR(G380=16,G380=17,G380=18),4.27,4.4)))))))))), IF(H380="Ա-1", IF(G380=0,2.66,IF(G380=1,2.75,IF(G380=2,2.83,IF(G380=3,2.92,IF(OR(G380=5,G380=4),3.02,IF(OR(G380=6,G380=7),3.11,IF(OR(G380=8,G380=9),3.21,IF(OR(G380=10,G380=11,G380=12),3.31,IF(OR(G380=13,G380=14,G380=15),3.42,IF(OR(G380=16,G380=17,G380=18),3.53,3.64)))))))))), IF(H380="Ա-2", IF(G380=0,2.28,IF(G380=1,2.35,IF(G380=2,2.43,IF(G380=3,2.5,IF(OR(G380=5,G380=4),2.58,IF(OR(G380=6,G380=7),2.66,IF(OR(G380=8,G380=9),2.75,IF(OR(G380=10,G380=11,G380=12),2.83,IF(OR(G380=13,G380=14,G380=15),2.92,IF(OR(G380=16,G380=17,G380=18),3.01,3.11)))))))))),IF(H380="Ա-3", IF(G380=0,1.96,IF(G380=1,2.02,IF(G380=2,2.08,IF(G380=3,2.15,IF(OR(G380=5,G380=4),2.21,IF(OR(G380=6,G380=7),2.28,IF(OR(G380=8,G380=9),2.35,IF(OR(G380=10,G380=11,G380=12),2.42,IF(OR(G380=13,G380=14,G380=15),2.5,IF(OR(G380=16,G380=17,G380=18),2.58,2.66)))))))))), IF(H380="Կ-1", IF(G380=0,1.68,IF(G380=1,1.73,IF(G380=2,1.79,IF(G380=3,1.84,IF(OR(G380=5,G380=4),1.9,IF(OR(G380=6,G380=7),1.96,IF(OR(G380=8,G380=9),2.02,IF(OR(G380=10,G380=11,G380=12),2.08,IF(OR(G380=13,G380=14,G380=15),2.14,IF(OR(G380=16,G380=17,G380=18),2.21,2.28)))))))))), IF(H380="Կ-2", IF(G380=0,1.45,IF(G380=1,1.49,IF(G380=2,1.54,IF(G380=3,1.59,IF(OR(G380=5,G380=4),1.63,IF(OR(G380=6,G380=7),1.68,IF(OR(G380=8,G380=9),1.73,IF(OR(G380=10,G380=11,G380=12),1.79,IF(OR(G380=13,G380=14,G380=15),1.84,IF(OR(G380=16,G380=17,G380=18),1.9,1.95)))))))))),IF(H380="Կ-3", IF(G380=0,1.25,IF(G380=1,1.29,IF(G380=2,1.33,IF(G380=3,1.37,IF(OR(G380=5,G380=4),1.41,IF(OR(G380=6,G380=7),1.45,IF(OR(G380=8,G380=9),1.49,IF(OR(G380=10,G380=11,G380=12),1.54,IF(OR(G380=13,G380=14,G380=15),1.58,IF(OR(G380=16,G380=17,G380=18),1.63,1.68)))))))))), "Error"))))))))))))</f>
        <v>2.2799999999999998</v>
      </c>
      <c r="J380" s="913">
        <v>83200</v>
      </c>
      <c r="K380" s="914">
        <f>+J380*I380</f>
        <v>189695.99999999997</v>
      </c>
      <c r="L380" s="915">
        <v>0</v>
      </c>
      <c r="M380" s="914">
        <f>+L380+K380</f>
        <v>189695.99999999997</v>
      </c>
      <c r="N380" s="914">
        <f>+M380*13</f>
        <v>2466047.9999999995</v>
      </c>
      <c r="O380" s="580">
        <v>1</v>
      </c>
      <c r="P380" s="644">
        <f>+G380+1</f>
        <v>7</v>
      </c>
      <c r="Q380" s="645" t="str">
        <f>+H380</f>
        <v>Ա-3</v>
      </c>
      <c r="R380" s="643">
        <f>IF(O380&lt;1,0,IF(Q380="Բ-1",IF(P380=0,6.94,IF(P380=1,7.17,IF(P380=2,7.41,IF(P380=3,7.66,IF(OR(P380=5,P380=4),7.92,IF(OR(P380=6,P380=7),8.18,IF(OR(P380=8,P380=9),8.46,IF(OR(P380=10,P380=11,P380=12),8.74,IF(OR(P380=13,P380=14,P380=15),9.03,IF(OR(P380=16,P380=17,P380=18),9.33,9.65)))))))))),IF(Q380="Բ-2", IF(P380=0,5.71,IF(P380=1,5.89,IF(P380=2,6.09,IF(P380=3,6.29,IF(OR(P380=5,P380=4),6.5,IF(OR(P380=6,P380=7),6.72,IF(OR(P380=8,P380=9),6.94,IF(OR(P380=10,P380=11,P380=12),7.17,IF(OR(P380=13,P380=14,P380=15),7.41,IF(OR(P380=16,P380=17,P380=18),7.65,7.91)))))))))), IF(Q380="Գ-1", IF(P380=0,4.7,IF(P380=1,4.86,IF(P380=2,5.01,IF(P380=3,5.18,IF(OR(P380=5,P380=4),5.35,IF(OR(P380=6,P380=7),5.52,IF(OR(P380=8,P380=9),5.71,IF(OR(P380=10,P380=11,P380=12),5.89,IF(OR(P380=13,P380=14,P380=15),6.09,IF(OR(P380=16,P380=17,P380=18),6.29,6.49)))))))))), IF(Q380="Գ-2", IF(P380=0,3.88,IF(P380=1,4.01,IF(P380=2,4.14,IF(P380=3,4.27,IF(OR(P380=5,P380=4),4.41,IF(OR(P380=6,P380=7),4.55,IF(OR(P380=8,P380=9),4.7,IF(OR(P380=10,P380=11,P380=12),4.85,IF(OR(P380=13,P380=14,P380=15),5.01,IF(OR(P380=16,P380=17,P380=18),5.17,5.34)))))))))), IF(Q380="Գ-3", IF(P380=0,3.21,IF(P380=1,3.31,IF(P380=2,3.42,IF(P380=3,3.53,IF(OR(P380=5,P380=4),3.64,IF(OR(P380=6,P380=7),3.76,IF(OR(P380=8,P380=9),3.88,IF(OR(P380=10,P380=11,P380=12),4.01,IF(OR(P380=13,P380=14,P380=15),4.13,IF(OR(P380=16,P380=17,P380=18),4.27,4.4)))))))))), IF(Q380="Ա-1", IF(P380=0,2.66,IF(P380=1,2.75,IF(P380=2,2.83,IF(P380=3,2.92,IF(OR(P380=5,P380=4),3.02,IF(OR(P380=6,P380=7),3.11,IF(OR(P380=8,P380=9),3.21,IF(OR(P380=10,P380=11,P380=12),3.31,IF(OR(P380=13,P380=14,P380=15),3.42,IF(OR(P380=16,P380=17,P380=18),3.53,3.64)))))))))), IF(Q380="Ա-2", IF(P380=0,2.28,IF(P380=1,2.35,IF(P380=2,2.43,IF(P380=3,2.5,IF(OR(P380=5,P380=4),2.58,IF(OR(P380=6,P380=7),2.66,IF(OR(P380=8,P380=9),2.75,IF(OR(P380=10,P380=11,P380=12),2.83,IF(OR(P380=13,P380=14,P380=15),2.92,IF(OR(P380=16,P380=17,P380=18),3.01,3.11)))))))))),IF(Q380="Ա-3", IF(P380=0,1.96,IF(P380=1,2.02,IF(P380=2,2.08,IF(P380=3,2.15,IF(OR(P380=5,P380=4),2.21,IF(OR(P380=6,P380=7),2.28,IF(OR(P380=8,P380=9),2.35,IF(OR(P380=10,P380=11,P380=12),2.42,IF(OR(P380=13,P380=14,P380=15),2.5,IF(OR(P380=16,P380=17,P380=18),2.58,2.66)))))))))), IF(Q380="Կ-1", IF(P380=0,1.68,IF(P380=1,1.73,IF(P380=2,1.79,IF(P380=3,1.84,IF(OR(P380=5,P380=4),1.9,IF(OR(P380=6,P380=7),1.96,IF(OR(P380=8,P380=9),2.02,IF(OR(P380=10,P380=11,P380=12),2.08,IF(OR(P380=13,P380=14,P380=15),2.14,IF(OR(P380=16,P380=17,P380=18),2.21,2.28)))))))))), IF(Q380="Կ-2", IF(P380=0,1.45,IF(P380=1,1.49,IF(P380=2,1.54,IF(P380=3,1.59,IF(OR(P380=5,P380=4),1.63,IF(OR(P380=6,P380=7),1.68,IF(OR(P380=8,P380=9),1.73,IF(OR(P380=10,P380=11,P380=12),1.79,IF(OR(P380=13,P380=14,P380=15),1.84,IF(OR(P380=16,P380=17,P380=18),1.9,1.95)))))))))),IF(Q380="Կ-3", IF(P380=0,1.25,IF(P380=1,1.29,IF(P380=2,1.33,IF(P380=3,1.37,IF(OR(P380=5,P380=4),1.41,IF(OR(P380=6,P380=7),1.45,IF(OR(P380=8,P380=9),1.49,IF(OR(P380=10,P380=11,P380=12),1.54,IF(OR(P380=13,P380=14,P380=15),1.58,IF(OR(P380=16,P380=17,P380=18),1.63,1.68)))))))))), "Error"))))))))))))</f>
        <v>2.2799999999999998</v>
      </c>
      <c r="S380" s="776">
        <v>83200</v>
      </c>
      <c r="T380" s="776">
        <f>+S380*R380</f>
        <v>189695.99999999997</v>
      </c>
      <c r="U380" s="777">
        <f>+L380</f>
        <v>0</v>
      </c>
      <c r="V380" s="776">
        <f>+U380+T380</f>
        <v>189695.99999999997</v>
      </c>
      <c r="W380" s="776">
        <f>+V380*13</f>
        <v>2466047.9999999995</v>
      </c>
      <c r="X380" s="580">
        <v>1</v>
      </c>
      <c r="Y380" s="644">
        <f>+P380+1</f>
        <v>8</v>
      </c>
      <c r="Z380" s="645" t="str">
        <f>+Q380</f>
        <v>Ա-3</v>
      </c>
      <c r="AA380" s="643">
        <f>IF(X380&lt;1,0,IF(Z380="Բ-1",IF(Y380=0,6.94,IF(Y380=1,7.17,IF(Y380=2,7.41,IF(Y380=3,7.66,IF(OR(Y380=5,Y380=4),7.92,IF(OR(Y380=6,Y380=7),8.18,IF(OR(Y380=8,Y380=9),8.46,IF(OR(Y380=10,Y380=11,Y380=12),8.74,IF(OR(Y380=13,Y380=14,Y380=15),9.03,IF(OR(Y380=16,Y380=17,Y380=18),9.33,9.65)))))))))),IF(Z380="Բ-2", IF(Y380=0,5.71,IF(Y380=1,5.89,IF(Y380=2,6.09,IF(Y380=3,6.29,IF(OR(Y380=5,Y380=4),6.5,IF(OR(Y380=6,Y380=7),6.72,IF(OR(Y380=8,Y380=9),6.94,IF(OR(Y380=10,Y380=11,Y380=12),7.17,IF(OR(Y380=13,Y380=14,Y380=15),7.41,IF(OR(Y380=16,Y380=17,Y380=18),7.65,7.91)))))))))), IF(Z380="Գ-1", IF(Y380=0,4.7,IF(Y380=1,4.86,IF(Y380=2,5.01,IF(Y380=3,5.18,IF(OR(Y380=5,Y380=4),5.35,IF(OR(Y380=6,Y380=7),5.52,IF(OR(Y380=8,Y380=9),5.71,IF(OR(Y380=10,Y380=11,Y380=12),5.89,IF(OR(Y380=13,Y380=14,Y380=15),6.09,IF(OR(Y380=16,Y380=17,Y380=18),6.29,6.49)))))))))), IF(Z380="Գ-2", IF(Y380=0,3.88,IF(Y380=1,4.01,IF(Y380=2,4.14,IF(Y380=3,4.27,IF(OR(Y380=5,Y380=4),4.41,IF(OR(Y380=6,Y380=7),4.55,IF(OR(Y380=8,Y380=9),4.7,IF(OR(Y380=10,Y380=11,Y380=12),4.85,IF(OR(Y380=13,Y380=14,Y380=15),5.01,IF(OR(Y380=16,Y380=17,Y380=18),5.17,5.34)))))))))), IF(Z380="Գ-3", IF(Y380=0,3.21,IF(Y380=1,3.31,IF(Y380=2,3.42,IF(Y380=3,3.53,IF(OR(Y380=5,Y380=4),3.64,IF(OR(Y380=6,Y380=7),3.76,IF(OR(Y380=8,Y380=9),3.88,IF(OR(Y380=10,Y380=11,Y380=12),4.01,IF(OR(Y380=13,Y380=14,Y380=15),4.13,IF(OR(Y380=16,Y380=17,Y380=18),4.27,4.4)))))))))), IF(Z380="Ա-1", IF(Y380=0,2.66,IF(Y380=1,2.75,IF(Y380=2,2.83,IF(Y380=3,2.92,IF(OR(Y380=5,Y380=4),3.02,IF(OR(Y380=6,Y380=7),3.11,IF(OR(Y380=8,Y380=9),3.21,IF(OR(Y380=10,Y380=11,Y380=12),3.31,IF(OR(Y380=13,Y380=14,Y380=15),3.42,IF(OR(Y380=16,Y380=17,Y380=18),3.53,3.64)))))))))), IF(Z380="Ա-2", IF(Y380=0,2.28,IF(Y380=1,2.35,IF(Y380=2,2.43,IF(Y380=3,2.5,IF(OR(Y380=5,Y380=4),2.58,IF(OR(Y380=6,Y380=7),2.66,IF(OR(Y380=8,Y380=9),2.75,IF(OR(Y380=10,Y380=11,Y380=12),2.83,IF(OR(Y380=13,Y380=14,Y380=15),2.92,IF(OR(Y380=16,Y380=17,Y380=18),3.01,3.11)))))))))),IF(Z380="Ա-3", IF(Y380=0,1.96,IF(Y380=1,2.02,IF(Y380=2,2.08,IF(Y380=3,2.15,IF(OR(Y380=5,Y380=4),2.21,IF(OR(Y380=6,Y380=7),2.28,IF(OR(Y380=8,Y380=9),2.35,IF(OR(Y380=10,Y380=11,Y380=12),2.42,IF(OR(Y380=13,Y380=14,Y380=15),2.5,IF(OR(Y380=16,Y380=17,Y380=18),2.58,2.66)))))))))), IF(Z380="Կ-1", IF(Y380=0,1.68,IF(Y380=1,1.73,IF(Y380=2,1.79,IF(Y380=3,1.84,IF(OR(Y380=5,Y380=4),1.9,IF(OR(Y380=6,Y380=7),1.96,IF(OR(Y380=8,Y380=9),2.02,IF(OR(Y380=10,Y380=11,Y380=12),2.08,IF(OR(Y380=13,Y380=14,Y380=15),2.14,IF(OR(Y380=16,Y380=17,Y380=18),2.21,2.28)))))))))), IF(Z380="Կ-2", IF(Y380=0,1.45,IF(Y380=1,1.49,IF(Y380=2,1.54,IF(Y380=3,1.59,IF(OR(Y380=5,Y380=4),1.63,IF(OR(Y380=6,Y380=7),1.68,IF(OR(Y380=8,Y380=9),1.73,IF(OR(Y380=10,Y380=11,Y380=12),1.79,IF(OR(Y380=13,Y380=14,Y380=15),1.84,IF(OR(Y380=16,Y380=17,Y380=18),1.9,1.95)))))))))),IF(Z380="Կ-3", IF(Y380=0,1.25,IF(Y380=1,1.29,IF(Y380=2,1.33,IF(Y380=3,1.37,IF(OR(Y380=5,Y380=4),1.41,IF(OR(Y380=6,Y380=7),1.45,IF(OR(Y380=8,Y380=9),1.49,IF(OR(Y380=10,Y380=11,Y380=12),1.54,IF(OR(Y380=13,Y380=14,Y380=15),1.58,IF(OR(Y380=16,Y380=17,Y380=18),1.63,1.68)))))))))), "Error"))))))))))))</f>
        <v>2.35</v>
      </c>
      <c r="AB380" s="776">
        <v>83200</v>
      </c>
      <c r="AC380" s="776">
        <f>+AB380*AA380</f>
        <v>195520</v>
      </c>
      <c r="AD380" s="777">
        <f>+U380</f>
        <v>0</v>
      </c>
      <c r="AE380" s="776">
        <f>+AD380+AC380</f>
        <v>195520</v>
      </c>
      <c r="AF380" s="776">
        <f>+AE380*13</f>
        <v>2541760</v>
      </c>
      <c r="AG380" s="580">
        <v>1</v>
      </c>
      <c r="AH380" s="644">
        <f>+Y380+1</f>
        <v>9</v>
      </c>
      <c r="AI380" s="645" t="str">
        <f>+Z380</f>
        <v>Ա-3</v>
      </c>
      <c r="AJ380" s="643">
        <f>IF(AG380&lt;1,0,IF(AI380="Բ-1",IF(AH380=0,6.94,IF(AH380=1,7.17,IF(AH380=2,7.41,IF(AH380=3,7.66,IF(OR(AH380=5,AH380=4),7.92,IF(OR(AH380=6,AH380=7),8.18,IF(OR(AH380=8,AH380=9),8.46,IF(OR(AH380=10,AH380=11,AH380=12),8.74,IF(OR(AH380=13,AH380=14,AH380=15),9.03,IF(OR(AH380=16,AH380=17,AH380=18),9.33,9.65)))))))))),IF(AI380="Բ-2", IF(AH380=0,5.71,IF(AH380=1,5.89,IF(AH380=2,6.09,IF(AH380=3,6.29,IF(OR(AH380=5,AH380=4),6.5,IF(OR(AH380=6,AH380=7),6.72,IF(OR(AH380=8,AH380=9),6.94,IF(OR(AH380=10,AH380=11,AH380=12),7.17,IF(OR(AH380=13,AH380=14,AH380=15),7.41,IF(OR(AH380=16,AH380=17,AH380=18),7.65,7.91)))))))))), IF(AI380="Գ-1", IF(AH380=0,4.7,IF(AH380=1,4.86,IF(AH380=2,5.01,IF(AH380=3,5.18,IF(OR(AH380=5,AH380=4),5.35,IF(OR(AH380=6,AH380=7),5.52,IF(OR(AH380=8,AH380=9),5.71,IF(OR(AH380=10,AH380=11,AH380=12),5.89,IF(OR(AH380=13,AH380=14,AH380=15),6.09,IF(OR(AH380=16,AH380=17,AH380=18),6.29,6.49)))))))))), IF(AI380="Գ-2", IF(AH380=0,3.88,IF(AH380=1,4.01,IF(AH380=2,4.14,IF(AH380=3,4.27,IF(OR(AH380=5,AH380=4),4.41,IF(OR(AH380=6,AH380=7),4.55,IF(OR(AH380=8,AH380=9),4.7,IF(OR(AH380=10,AH380=11,AH380=12),4.85,IF(OR(AH380=13,AH380=14,AH380=15),5.01,IF(OR(AH380=16,AH380=17,AH380=18),5.17,5.34)))))))))), IF(AI380="Գ-3", IF(AH380=0,3.21,IF(AH380=1,3.31,IF(AH380=2,3.42,IF(AH380=3,3.53,IF(OR(AH380=5,AH380=4),3.64,IF(OR(AH380=6,AH380=7),3.76,IF(OR(AH380=8,AH380=9),3.88,IF(OR(AH380=10,AH380=11,AH380=12),4.01,IF(OR(AH380=13,AH380=14,AH380=15),4.13,IF(OR(AH380=16,AH380=17,AH380=18),4.27,4.4)))))))))), IF(AI380="Ա-1", IF(AH380=0,2.66,IF(AH380=1,2.75,IF(AH380=2,2.83,IF(AH380=3,2.92,IF(OR(AH380=5,AH380=4),3.02,IF(OR(AH380=6,AH380=7),3.11,IF(OR(AH380=8,AH380=9),3.21,IF(OR(AH380=10,AH380=11,AH380=12),3.31,IF(OR(AH380=13,AH380=14,AH380=15),3.42,IF(OR(AH380=16,AH380=17,AH380=18),3.53,3.64)))))))))), IF(AI380="Ա-2", IF(AH380=0,2.28,IF(AH380=1,2.35,IF(AH380=2,2.43,IF(AH380=3,2.5,IF(OR(AH380=5,AH380=4),2.58,IF(OR(AH380=6,AH380=7),2.66,IF(OR(AH380=8,AH380=9),2.75,IF(OR(AH380=10,AH380=11,AH380=12),2.83,IF(OR(AH380=13,AH380=14,AH380=15),2.92,IF(OR(AH380=16,AH380=17,AH380=18),3.01,3.11)))))))))),IF(AI380="Ա-3", IF(AH380=0,1.96,IF(AH380=1,2.02,IF(AH380=2,2.08,IF(AH380=3,2.15,IF(OR(AH380=5,AH380=4),2.21,IF(OR(AH380=6,AH380=7),2.28,IF(OR(AH380=8,AH380=9),2.35,IF(OR(AH380=10,AH380=11,AH380=12),2.42,IF(OR(AH380=13,AH380=14,AH380=15),2.5,IF(OR(AH380=16,AH380=17,AH380=18),2.58,2.66)))))))))), IF(AI380="Կ-1", IF(AH380=0,1.68,IF(AH380=1,1.73,IF(AH380=2,1.79,IF(AH380=3,1.84,IF(OR(AH380=5,AH380=4),1.9,IF(OR(AH380=6,AH380=7),1.96,IF(OR(AH380=8,AH380=9),2.02,IF(OR(AH380=10,AH380=11,AH380=12),2.08,IF(OR(AH380=13,AH380=14,AH380=15),2.14,IF(OR(AH380=16,AH380=17,AH380=18),2.21,2.28)))))))))), IF(AI380="Կ-2", IF(AH380=0,1.45,IF(AH380=1,1.49,IF(AH380=2,1.54,IF(AH380=3,1.59,IF(OR(AH380=5,AH380=4),1.63,IF(OR(AH380=6,AH380=7),1.68,IF(OR(AH380=8,AH380=9),1.73,IF(OR(AH380=10,AH380=11,AH380=12),1.79,IF(OR(AH380=13,AH380=14,AH380=15),1.84,IF(OR(AH380=16,AH380=17,AH380=18),1.9,1.95)))))))))),IF(AI380="Կ-3", IF(AH380=0,1.25,IF(AH380=1,1.29,IF(AH380=2,1.33,IF(AH380=3,1.37,IF(OR(AH380=5,AH380=4),1.41,IF(OR(AH380=6,AH380=7),1.45,IF(OR(AH380=8,AH380=9),1.49,IF(OR(AH380=10,AH380=11,AH380=12),1.54,IF(OR(AH380=13,AH380=14,AH380=15),1.58,IF(OR(AH380=16,AH380=17,AH380=18),1.63,1.68)))))))))), "Error"))))))))))))</f>
        <v>2.35</v>
      </c>
      <c r="AK380" s="776">
        <v>83200</v>
      </c>
      <c r="AL380" s="776">
        <f>+AK380*AJ380</f>
        <v>195520</v>
      </c>
      <c r="AM380" s="777">
        <f>+AD380</f>
        <v>0</v>
      </c>
      <c r="AN380" s="776">
        <f>+AM380+AL380</f>
        <v>195520</v>
      </c>
      <c r="AO380" s="776">
        <f>+AN380*13</f>
        <v>2541760</v>
      </c>
    </row>
    <row r="381" spans="1:41" s="760" customFormat="1" ht="27">
      <c r="A381" s="853">
        <v>339</v>
      </c>
      <c r="B381" s="903" t="s">
        <v>1651</v>
      </c>
      <c r="C381" s="904" t="s">
        <v>1961</v>
      </c>
      <c r="D381" s="904" t="s">
        <v>2365</v>
      </c>
      <c r="E381" s="903" t="s">
        <v>1238</v>
      </c>
      <c r="F381" s="853">
        <v>1</v>
      </c>
      <c r="G381" s="911">
        <v>16</v>
      </c>
      <c r="H381" s="915" t="s">
        <v>86</v>
      </c>
      <c r="I381" s="912">
        <f t="shared" si="147"/>
        <v>2.21</v>
      </c>
      <c r="J381" s="913">
        <v>83200</v>
      </c>
      <c r="K381" s="914">
        <f t="shared" si="374"/>
        <v>183872</v>
      </c>
      <c r="L381" s="915">
        <v>0</v>
      </c>
      <c r="M381" s="914">
        <f t="shared" si="325"/>
        <v>183872</v>
      </c>
      <c r="N381" s="914">
        <f t="shared" si="326"/>
        <v>2390336</v>
      </c>
      <c r="O381" s="580">
        <v>1</v>
      </c>
      <c r="P381" s="644">
        <f t="shared" si="324"/>
        <v>17</v>
      </c>
      <c r="Q381" s="645" t="str">
        <f t="shared" si="332"/>
        <v>Կ-1</v>
      </c>
      <c r="R381" s="643">
        <f t="shared" si="333"/>
        <v>2.21</v>
      </c>
      <c r="S381" s="776">
        <v>83200</v>
      </c>
      <c r="T381" s="776">
        <f t="shared" si="334"/>
        <v>183872</v>
      </c>
      <c r="U381" s="777">
        <f t="shared" si="335"/>
        <v>0</v>
      </c>
      <c r="V381" s="776">
        <f t="shared" si="327"/>
        <v>183872</v>
      </c>
      <c r="W381" s="776">
        <f t="shared" si="328"/>
        <v>2390336</v>
      </c>
      <c r="X381" s="580">
        <v>1</v>
      </c>
      <c r="Y381" s="644">
        <f t="shared" si="336"/>
        <v>18</v>
      </c>
      <c r="Z381" s="645" t="str">
        <f t="shared" si="337"/>
        <v>Կ-1</v>
      </c>
      <c r="AA381" s="643">
        <f t="shared" si="338"/>
        <v>2.21</v>
      </c>
      <c r="AB381" s="776">
        <v>83200</v>
      </c>
      <c r="AC381" s="776">
        <f t="shared" si="339"/>
        <v>183872</v>
      </c>
      <c r="AD381" s="777">
        <f t="shared" si="340"/>
        <v>0</v>
      </c>
      <c r="AE381" s="776">
        <f t="shared" si="347"/>
        <v>183872</v>
      </c>
      <c r="AF381" s="776">
        <f t="shared" si="329"/>
        <v>2390336</v>
      </c>
      <c r="AG381" s="580">
        <v>1</v>
      </c>
      <c r="AH381" s="644">
        <f t="shared" si="341"/>
        <v>19</v>
      </c>
      <c r="AI381" s="645" t="str">
        <f t="shared" si="342"/>
        <v>Կ-1</v>
      </c>
      <c r="AJ381" s="643">
        <f t="shared" si="343"/>
        <v>2.2799999999999998</v>
      </c>
      <c r="AK381" s="776">
        <v>83200</v>
      </c>
      <c r="AL381" s="776">
        <f t="shared" si="344"/>
        <v>189695.99999999997</v>
      </c>
      <c r="AM381" s="777">
        <f t="shared" si="345"/>
        <v>0</v>
      </c>
      <c r="AN381" s="776">
        <f t="shared" si="330"/>
        <v>189695.99999999997</v>
      </c>
      <c r="AO381" s="776">
        <f t="shared" si="331"/>
        <v>2466047.9999999995</v>
      </c>
    </row>
    <row r="382" spans="1:41" s="760" customFormat="1" ht="14.25">
      <c r="A382" s="853">
        <v>340</v>
      </c>
      <c r="B382" s="903" t="s">
        <v>1652</v>
      </c>
      <c r="C382" s="904" t="s">
        <v>1960</v>
      </c>
      <c r="D382" s="904" t="s">
        <v>2283</v>
      </c>
      <c r="E382" s="903" t="s">
        <v>1238</v>
      </c>
      <c r="F382" s="853">
        <v>1</v>
      </c>
      <c r="G382" s="911">
        <v>10</v>
      </c>
      <c r="H382" s="915" t="s">
        <v>86</v>
      </c>
      <c r="I382" s="912">
        <f t="shared" si="147"/>
        <v>2.08</v>
      </c>
      <c r="J382" s="913">
        <v>83200</v>
      </c>
      <c r="K382" s="914">
        <f t="shared" si="374"/>
        <v>173056</v>
      </c>
      <c r="L382" s="915">
        <v>0</v>
      </c>
      <c r="M382" s="914">
        <f t="shared" si="325"/>
        <v>173056</v>
      </c>
      <c r="N382" s="914">
        <f t="shared" si="326"/>
        <v>2249728</v>
      </c>
      <c r="O382" s="580">
        <v>1</v>
      </c>
      <c r="P382" s="644">
        <f t="shared" si="324"/>
        <v>11</v>
      </c>
      <c r="Q382" s="645" t="str">
        <f t="shared" si="332"/>
        <v>Կ-1</v>
      </c>
      <c r="R382" s="643">
        <f t="shared" si="333"/>
        <v>2.08</v>
      </c>
      <c r="S382" s="776">
        <v>83200</v>
      </c>
      <c r="T382" s="776">
        <f t="shared" si="334"/>
        <v>173056</v>
      </c>
      <c r="U382" s="777">
        <f t="shared" si="335"/>
        <v>0</v>
      </c>
      <c r="V382" s="776">
        <f t="shared" si="327"/>
        <v>173056</v>
      </c>
      <c r="W382" s="776">
        <f t="shared" si="328"/>
        <v>2249728</v>
      </c>
      <c r="X382" s="580">
        <v>1</v>
      </c>
      <c r="Y382" s="644">
        <f t="shared" si="336"/>
        <v>12</v>
      </c>
      <c r="Z382" s="645" t="str">
        <f t="shared" si="337"/>
        <v>Կ-1</v>
      </c>
      <c r="AA382" s="643">
        <f t="shared" si="338"/>
        <v>2.08</v>
      </c>
      <c r="AB382" s="776">
        <v>83200</v>
      </c>
      <c r="AC382" s="776">
        <f t="shared" si="339"/>
        <v>173056</v>
      </c>
      <c r="AD382" s="777">
        <f t="shared" si="340"/>
        <v>0</v>
      </c>
      <c r="AE382" s="776">
        <f t="shared" si="347"/>
        <v>173056</v>
      </c>
      <c r="AF382" s="776">
        <f t="shared" si="329"/>
        <v>2249728</v>
      </c>
      <c r="AG382" s="580">
        <v>1</v>
      </c>
      <c r="AH382" s="644">
        <f t="shared" si="341"/>
        <v>13</v>
      </c>
      <c r="AI382" s="645" t="str">
        <f t="shared" si="342"/>
        <v>Կ-1</v>
      </c>
      <c r="AJ382" s="643">
        <f t="shared" si="343"/>
        <v>2.14</v>
      </c>
      <c r="AK382" s="776">
        <v>83200</v>
      </c>
      <c r="AL382" s="776">
        <f t="shared" si="344"/>
        <v>178048</v>
      </c>
      <c r="AM382" s="777">
        <f t="shared" si="345"/>
        <v>0</v>
      </c>
      <c r="AN382" s="776">
        <f t="shared" si="330"/>
        <v>178048</v>
      </c>
      <c r="AO382" s="776">
        <f t="shared" si="331"/>
        <v>2314624</v>
      </c>
    </row>
    <row r="383" spans="1:41" s="760" customFormat="1" ht="14.25">
      <c r="A383" s="853">
        <v>341</v>
      </c>
      <c r="B383" s="903" t="s">
        <v>1653</v>
      </c>
      <c r="C383" s="904" t="s">
        <v>1961</v>
      </c>
      <c r="D383" s="904" t="s">
        <v>2287</v>
      </c>
      <c r="E383" s="903" t="s">
        <v>1238</v>
      </c>
      <c r="F383" s="853">
        <v>1</v>
      </c>
      <c r="G383" s="911">
        <v>6</v>
      </c>
      <c r="H383" s="915" t="s">
        <v>86</v>
      </c>
      <c r="I383" s="912">
        <f t="shared" si="147"/>
        <v>1.96</v>
      </c>
      <c r="J383" s="913">
        <v>83200</v>
      </c>
      <c r="K383" s="914">
        <f t="shared" si="374"/>
        <v>163072</v>
      </c>
      <c r="L383" s="915">
        <v>0</v>
      </c>
      <c r="M383" s="914">
        <f t="shared" si="325"/>
        <v>163072</v>
      </c>
      <c r="N383" s="914">
        <f t="shared" si="326"/>
        <v>2119936</v>
      </c>
      <c r="O383" s="580">
        <v>1</v>
      </c>
      <c r="P383" s="644">
        <f t="shared" si="324"/>
        <v>7</v>
      </c>
      <c r="Q383" s="645" t="str">
        <f t="shared" si="332"/>
        <v>Կ-1</v>
      </c>
      <c r="R383" s="643">
        <f t="shared" si="333"/>
        <v>1.96</v>
      </c>
      <c r="S383" s="776">
        <v>83200</v>
      </c>
      <c r="T383" s="776">
        <f t="shared" si="334"/>
        <v>163072</v>
      </c>
      <c r="U383" s="777">
        <f t="shared" si="335"/>
        <v>0</v>
      </c>
      <c r="V383" s="776">
        <f t="shared" si="327"/>
        <v>163072</v>
      </c>
      <c r="W383" s="776">
        <f t="shared" si="328"/>
        <v>2119936</v>
      </c>
      <c r="X383" s="580">
        <v>1</v>
      </c>
      <c r="Y383" s="644">
        <f t="shared" si="336"/>
        <v>8</v>
      </c>
      <c r="Z383" s="645" t="str">
        <f t="shared" si="337"/>
        <v>Կ-1</v>
      </c>
      <c r="AA383" s="643">
        <f t="shared" si="338"/>
        <v>2.02</v>
      </c>
      <c r="AB383" s="776">
        <v>83200</v>
      </c>
      <c r="AC383" s="776">
        <f t="shared" si="339"/>
        <v>168064</v>
      </c>
      <c r="AD383" s="777">
        <f t="shared" si="340"/>
        <v>0</v>
      </c>
      <c r="AE383" s="776">
        <f t="shared" si="347"/>
        <v>168064</v>
      </c>
      <c r="AF383" s="776">
        <f t="shared" si="329"/>
        <v>2184832</v>
      </c>
      <c r="AG383" s="580">
        <v>1</v>
      </c>
      <c r="AH383" s="644">
        <f t="shared" si="341"/>
        <v>9</v>
      </c>
      <c r="AI383" s="645" t="str">
        <f t="shared" si="342"/>
        <v>Կ-1</v>
      </c>
      <c r="AJ383" s="643">
        <f t="shared" si="343"/>
        <v>2.02</v>
      </c>
      <c r="AK383" s="776">
        <v>83200</v>
      </c>
      <c r="AL383" s="776">
        <f t="shared" si="344"/>
        <v>168064</v>
      </c>
      <c r="AM383" s="777">
        <f t="shared" si="345"/>
        <v>0</v>
      </c>
      <c r="AN383" s="776">
        <f t="shared" si="330"/>
        <v>168064</v>
      </c>
      <c r="AO383" s="776">
        <f t="shared" si="331"/>
        <v>2184832</v>
      </c>
    </row>
    <row r="384" spans="1:41" s="760" customFormat="1" ht="14.25">
      <c r="A384" s="853">
        <v>342</v>
      </c>
      <c r="B384" s="903" t="s">
        <v>1766</v>
      </c>
      <c r="C384" s="904" t="s">
        <v>1961</v>
      </c>
      <c r="D384" s="904" t="s">
        <v>2301</v>
      </c>
      <c r="E384" s="903" t="s">
        <v>1238</v>
      </c>
      <c r="F384" s="853">
        <v>1</v>
      </c>
      <c r="G384" s="911">
        <v>6</v>
      </c>
      <c r="H384" s="915" t="s">
        <v>86</v>
      </c>
      <c r="I384" s="912">
        <f t="shared" si="147"/>
        <v>1.96</v>
      </c>
      <c r="J384" s="913">
        <v>83200</v>
      </c>
      <c r="K384" s="914">
        <f t="shared" si="374"/>
        <v>163072</v>
      </c>
      <c r="L384" s="915">
        <v>0</v>
      </c>
      <c r="M384" s="914">
        <f t="shared" si="325"/>
        <v>163072</v>
      </c>
      <c r="N384" s="914">
        <f t="shared" si="326"/>
        <v>2119936</v>
      </c>
      <c r="O384" s="580">
        <v>1</v>
      </c>
      <c r="P384" s="644">
        <f t="shared" si="324"/>
        <v>7</v>
      </c>
      <c r="Q384" s="645" t="str">
        <f t="shared" si="332"/>
        <v>Կ-1</v>
      </c>
      <c r="R384" s="643">
        <f t="shared" si="333"/>
        <v>1.96</v>
      </c>
      <c r="S384" s="776">
        <v>83200</v>
      </c>
      <c r="T384" s="776">
        <f t="shared" si="334"/>
        <v>163072</v>
      </c>
      <c r="U384" s="777">
        <f t="shared" si="335"/>
        <v>0</v>
      </c>
      <c r="V384" s="776">
        <f t="shared" si="327"/>
        <v>163072</v>
      </c>
      <c r="W384" s="776">
        <f t="shared" si="328"/>
        <v>2119936</v>
      </c>
      <c r="X384" s="580">
        <v>1</v>
      </c>
      <c r="Y384" s="644">
        <f t="shared" si="336"/>
        <v>8</v>
      </c>
      <c r="Z384" s="645" t="str">
        <f t="shared" si="337"/>
        <v>Կ-1</v>
      </c>
      <c r="AA384" s="643">
        <f t="shared" si="338"/>
        <v>2.02</v>
      </c>
      <c r="AB384" s="776">
        <v>83200</v>
      </c>
      <c r="AC384" s="776">
        <f t="shared" si="339"/>
        <v>168064</v>
      </c>
      <c r="AD384" s="777">
        <f t="shared" si="340"/>
        <v>0</v>
      </c>
      <c r="AE384" s="776">
        <f t="shared" si="347"/>
        <v>168064</v>
      </c>
      <c r="AF384" s="776">
        <f t="shared" si="329"/>
        <v>2184832</v>
      </c>
      <c r="AG384" s="580">
        <v>1</v>
      </c>
      <c r="AH384" s="644">
        <f t="shared" si="341"/>
        <v>9</v>
      </c>
      <c r="AI384" s="645" t="str">
        <f t="shared" si="342"/>
        <v>Կ-1</v>
      </c>
      <c r="AJ384" s="643">
        <f t="shared" si="343"/>
        <v>2.02</v>
      </c>
      <c r="AK384" s="776">
        <v>83200</v>
      </c>
      <c r="AL384" s="776">
        <f t="shared" si="344"/>
        <v>168064</v>
      </c>
      <c r="AM384" s="777">
        <f t="shared" si="345"/>
        <v>0</v>
      </c>
      <c r="AN384" s="776">
        <f t="shared" si="330"/>
        <v>168064</v>
      </c>
      <c r="AO384" s="776">
        <f t="shared" si="331"/>
        <v>2184832</v>
      </c>
    </row>
    <row r="385" spans="1:41" s="760" customFormat="1" ht="14.25">
      <c r="A385" s="853">
        <v>343</v>
      </c>
      <c r="B385" s="903" t="s">
        <v>1655</v>
      </c>
      <c r="C385" s="904" t="s">
        <v>1960</v>
      </c>
      <c r="D385" s="904" t="s">
        <v>2360</v>
      </c>
      <c r="E385" s="903" t="s">
        <v>1238</v>
      </c>
      <c r="F385" s="853">
        <v>1</v>
      </c>
      <c r="G385" s="911">
        <v>9</v>
      </c>
      <c r="H385" s="915" t="s">
        <v>86</v>
      </c>
      <c r="I385" s="912">
        <f t="shared" si="147"/>
        <v>2.02</v>
      </c>
      <c r="J385" s="913">
        <v>83200</v>
      </c>
      <c r="K385" s="914">
        <f t="shared" si="374"/>
        <v>168064</v>
      </c>
      <c r="L385" s="915">
        <v>0</v>
      </c>
      <c r="M385" s="914">
        <f t="shared" si="325"/>
        <v>168064</v>
      </c>
      <c r="N385" s="914">
        <f t="shared" si="326"/>
        <v>2184832</v>
      </c>
      <c r="O385" s="580">
        <v>1</v>
      </c>
      <c r="P385" s="644">
        <f t="shared" si="324"/>
        <v>10</v>
      </c>
      <c r="Q385" s="645" t="str">
        <f t="shared" si="332"/>
        <v>Կ-1</v>
      </c>
      <c r="R385" s="643">
        <f t="shared" si="333"/>
        <v>2.08</v>
      </c>
      <c r="S385" s="776">
        <v>83200</v>
      </c>
      <c r="T385" s="776">
        <f t="shared" si="334"/>
        <v>173056</v>
      </c>
      <c r="U385" s="777">
        <f t="shared" si="335"/>
        <v>0</v>
      </c>
      <c r="V385" s="776">
        <f t="shared" si="327"/>
        <v>173056</v>
      </c>
      <c r="W385" s="776">
        <f t="shared" si="328"/>
        <v>2249728</v>
      </c>
      <c r="X385" s="580">
        <v>1</v>
      </c>
      <c r="Y385" s="644">
        <f t="shared" si="336"/>
        <v>11</v>
      </c>
      <c r="Z385" s="645" t="str">
        <f t="shared" si="337"/>
        <v>Կ-1</v>
      </c>
      <c r="AA385" s="643">
        <f t="shared" si="338"/>
        <v>2.08</v>
      </c>
      <c r="AB385" s="776">
        <v>83200</v>
      </c>
      <c r="AC385" s="776">
        <f t="shared" si="339"/>
        <v>173056</v>
      </c>
      <c r="AD385" s="777">
        <f t="shared" si="340"/>
        <v>0</v>
      </c>
      <c r="AE385" s="776">
        <f t="shared" si="347"/>
        <v>173056</v>
      </c>
      <c r="AF385" s="776">
        <f t="shared" si="329"/>
        <v>2249728</v>
      </c>
      <c r="AG385" s="580">
        <v>1</v>
      </c>
      <c r="AH385" s="644">
        <f t="shared" si="341"/>
        <v>12</v>
      </c>
      <c r="AI385" s="645" t="str">
        <f t="shared" si="342"/>
        <v>Կ-1</v>
      </c>
      <c r="AJ385" s="643">
        <f t="shared" si="343"/>
        <v>2.08</v>
      </c>
      <c r="AK385" s="776">
        <v>83200</v>
      </c>
      <c r="AL385" s="776">
        <f t="shared" si="344"/>
        <v>173056</v>
      </c>
      <c r="AM385" s="777">
        <f t="shared" si="345"/>
        <v>0</v>
      </c>
      <c r="AN385" s="776">
        <f t="shared" si="330"/>
        <v>173056</v>
      </c>
      <c r="AO385" s="776">
        <f t="shared" si="331"/>
        <v>2249728</v>
      </c>
    </row>
    <row r="386" spans="1:41" s="760" customFormat="1" ht="14.25">
      <c r="A386" s="853">
        <v>344</v>
      </c>
      <c r="B386" s="903" t="s">
        <v>2786</v>
      </c>
      <c r="C386" s="904" t="s">
        <v>1960</v>
      </c>
      <c r="D386" s="904" t="s">
        <v>2288</v>
      </c>
      <c r="E386" s="903" t="s">
        <v>1238</v>
      </c>
      <c r="F386" s="853">
        <v>1</v>
      </c>
      <c r="G386" s="911">
        <v>6</v>
      </c>
      <c r="H386" s="915" t="s">
        <v>86</v>
      </c>
      <c r="I386" s="912">
        <f t="shared" si="147"/>
        <v>1.96</v>
      </c>
      <c r="J386" s="913">
        <v>83200</v>
      </c>
      <c r="K386" s="914">
        <f t="shared" si="374"/>
        <v>163072</v>
      </c>
      <c r="L386" s="915">
        <v>0</v>
      </c>
      <c r="M386" s="914">
        <f t="shared" si="325"/>
        <v>163072</v>
      </c>
      <c r="N386" s="914">
        <f t="shared" si="326"/>
        <v>2119936</v>
      </c>
      <c r="O386" s="580">
        <v>1</v>
      </c>
      <c r="P386" s="644">
        <f t="shared" si="324"/>
        <v>7</v>
      </c>
      <c r="Q386" s="645" t="str">
        <f t="shared" si="332"/>
        <v>Կ-1</v>
      </c>
      <c r="R386" s="643">
        <f t="shared" si="333"/>
        <v>1.96</v>
      </c>
      <c r="S386" s="776">
        <v>83200</v>
      </c>
      <c r="T386" s="776">
        <f t="shared" si="334"/>
        <v>163072</v>
      </c>
      <c r="U386" s="777">
        <f t="shared" si="335"/>
        <v>0</v>
      </c>
      <c r="V386" s="776">
        <f t="shared" si="327"/>
        <v>163072</v>
      </c>
      <c r="W386" s="776">
        <f t="shared" si="328"/>
        <v>2119936</v>
      </c>
      <c r="X386" s="580">
        <v>1</v>
      </c>
      <c r="Y386" s="644">
        <f t="shared" si="336"/>
        <v>8</v>
      </c>
      <c r="Z386" s="645" t="str">
        <f t="shared" si="337"/>
        <v>Կ-1</v>
      </c>
      <c r="AA386" s="643">
        <f t="shared" si="338"/>
        <v>2.02</v>
      </c>
      <c r="AB386" s="776">
        <v>83200</v>
      </c>
      <c r="AC386" s="776">
        <f t="shared" si="339"/>
        <v>168064</v>
      </c>
      <c r="AD386" s="777">
        <f t="shared" si="340"/>
        <v>0</v>
      </c>
      <c r="AE386" s="776">
        <f t="shared" si="347"/>
        <v>168064</v>
      </c>
      <c r="AF386" s="776">
        <f t="shared" si="329"/>
        <v>2184832</v>
      </c>
      <c r="AG386" s="580">
        <v>1</v>
      </c>
      <c r="AH386" s="644">
        <f t="shared" si="341"/>
        <v>9</v>
      </c>
      <c r="AI386" s="645" t="str">
        <f t="shared" si="342"/>
        <v>Կ-1</v>
      </c>
      <c r="AJ386" s="643">
        <f t="shared" si="343"/>
        <v>2.02</v>
      </c>
      <c r="AK386" s="776">
        <v>83200</v>
      </c>
      <c r="AL386" s="776">
        <f t="shared" si="344"/>
        <v>168064</v>
      </c>
      <c r="AM386" s="777">
        <f t="shared" si="345"/>
        <v>0</v>
      </c>
      <c r="AN386" s="776">
        <f t="shared" si="330"/>
        <v>168064</v>
      </c>
      <c r="AO386" s="776">
        <f t="shared" si="331"/>
        <v>2184832</v>
      </c>
    </row>
    <row r="387" spans="1:41" s="760" customFormat="1" ht="14.25">
      <c r="A387" s="853">
        <v>345</v>
      </c>
      <c r="B387" s="903" t="s">
        <v>1737</v>
      </c>
      <c r="C387" s="904" t="s">
        <v>1961</v>
      </c>
      <c r="D387" s="904" t="s">
        <v>2286</v>
      </c>
      <c r="E387" s="903" t="s">
        <v>1238</v>
      </c>
      <c r="F387" s="853">
        <v>1</v>
      </c>
      <c r="G387" s="911">
        <v>4</v>
      </c>
      <c r="H387" s="915" t="s">
        <v>86</v>
      </c>
      <c r="I387" s="912">
        <f t="shared" si="147"/>
        <v>1.9</v>
      </c>
      <c r="J387" s="913">
        <v>83200</v>
      </c>
      <c r="K387" s="914">
        <f t="shared" si="374"/>
        <v>158080</v>
      </c>
      <c r="L387" s="915">
        <v>0</v>
      </c>
      <c r="M387" s="914">
        <f t="shared" si="325"/>
        <v>158080</v>
      </c>
      <c r="N387" s="914">
        <f t="shared" si="326"/>
        <v>2055040</v>
      </c>
      <c r="O387" s="580">
        <v>1</v>
      </c>
      <c r="P387" s="644">
        <f t="shared" si="324"/>
        <v>5</v>
      </c>
      <c r="Q387" s="645" t="str">
        <f t="shared" si="332"/>
        <v>Կ-1</v>
      </c>
      <c r="R387" s="643">
        <f t="shared" si="333"/>
        <v>1.9</v>
      </c>
      <c r="S387" s="776">
        <v>83200</v>
      </c>
      <c r="T387" s="776">
        <f t="shared" si="334"/>
        <v>158080</v>
      </c>
      <c r="U387" s="777">
        <f t="shared" si="335"/>
        <v>0</v>
      </c>
      <c r="V387" s="776">
        <f t="shared" si="327"/>
        <v>158080</v>
      </c>
      <c r="W387" s="776">
        <f t="shared" si="328"/>
        <v>2055040</v>
      </c>
      <c r="X387" s="580">
        <v>1</v>
      </c>
      <c r="Y387" s="644">
        <f t="shared" si="336"/>
        <v>6</v>
      </c>
      <c r="Z387" s="645" t="str">
        <f t="shared" si="337"/>
        <v>Կ-1</v>
      </c>
      <c r="AA387" s="643">
        <f t="shared" si="338"/>
        <v>1.96</v>
      </c>
      <c r="AB387" s="776">
        <v>83200</v>
      </c>
      <c r="AC387" s="776">
        <f t="shared" si="339"/>
        <v>163072</v>
      </c>
      <c r="AD387" s="777">
        <f t="shared" si="340"/>
        <v>0</v>
      </c>
      <c r="AE387" s="776">
        <f t="shared" si="347"/>
        <v>163072</v>
      </c>
      <c r="AF387" s="776">
        <f t="shared" si="329"/>
        <v>2119936</v>
      </c>
      <c r="AG387" s="580">
        <v>1</v>
      </c>
      <c r="AH387" s="644">
        <f t="shared" si="341"/>
        <v>7</v>
      </c>
      <c r="AI387" s="645" t="str">
        <f t="shared" si="342"/>
        <v>Կ-1</v>
      </c>
      <c r="AJ387" s="643">
        <f t="shared" si="343"/>
        <v>1.96</v>
      </c>
      <c r="AK387" s="776">
        <v>83200</v>
      </c>
      <c r="AL387" s="776">
        <f t="shared" si="344"/>
        <v>163072</v>
      </c>
      <c r="AM387" s="777">
        <f t="shared" si="345"/>
        <v>0</v>
      </c>
      <c r="AN387" s="776">
        <f t="shared" si="330"/>
        <v>163072</v>
      </c>
      <c r="AO387" s="776">
        <f t="shared" si="331"/>
        <v>2119936</v>
      </c>
    </row>
    <row r="388" spans="1:41" s="760" customFormat="1" ht="14.25">
      <c r="A388" s="853">
        <v>346</v>
      </c>
      <c r="B388" s="903" t="s">
        <v>2762</v>
      </c>
      <c r="C388" s="904" t="s">
        <v>1961</v>
      </c>
      <c r="D388" s="904" t="s">
        <v>2289</v>
      </c>
      <c r="E388" s="903" t="s">
        <v>1238</v>
      </c>
      <c r="F388" s="853">
        <v>1</v>
      </c>
      <c r="G388" s="911">
        <v>8</v>
      </c>
      <c r="H388" s="915" t="s">
        <v>86</v>
      </c>
      <c r="I388" s="912">
        <f t="shared" si="147"/>
        <v>2.02</v>
      </c>
      <c r="J388" s="913">
        <v>83200</v>
      </c>
      <c r="K388" s="914">
        <f t="shared" si="374"/>
        <v>168064</v>
      </c>
      <c r="L388" s="915">
        <v>0</v>
      </c>
      <c r="M388" s="914">
        <f t="shared" si="325"/>
        <v>168064</v>
      </c>
      <c r="N388" s="914">
        <f t="shared" si="326"/>
        <v>2184832</v>
      </c>
      <c r="O388" s="580">
        <v>1</v>
      </c>
      <c r="P388" s="644">
        <f t="shared" si="324"/>
        <v>9</v>
      </c>
      <c r="Q388" s="645" t="str">
        <f t="shared" si="332"/>
        <v>Կ-1</v>
      </c>
      <c r="R388" s="643">
        <f t="shared" si="333"/>
        <v>2.02</v>
      </c>
      <c r="S388" s="776">
        <v>83200</v>
      </c>
      <c r="T388" s="776">
        <f t="shared" si="334"/>
        <v>168064</v>
      </c>
      <c r="U388" s="777">
        <f t="shared" si="335"/>
        <v>0</v>
      </c>
      <c r="V388" s="776">
        <f t="shared" si="327"/>
        <v>168064</v>
      </c>
      <c r="W388" s="776">
        <f t="shared" si="328"/>
        <v>2184832</v>
      </c>
      <c r="X388" s="580">
        <v>1</v>
      </c>
      <c r="Y388" s="644">
        <f t="shared" si="336"/>
        <v>10</v>
      </c>
      <c r="Z388" s="645" t="str">
        <f t="shared" si="337"/>
        <v>Կ-1</v>
      </c>
      <c r="AA388" s="643">
        <f t="shared" si="338"/>
        <v>2.08</v>
      </c>
      <c r="AB388" s="776">
        <v>83200</v>
      </c>
      <c r="AC388" s="776">
        <f t="shared" si="339"/>
        <v>173056</v>
      </c>
      <c r="AD388" s="777">
        <f t="shared" si="340"/>
        <v>0</v>
      </c>
      <c r="AE388" s="776">
        <f t="shared" si="347"/>
        <v>173056</v>
      </c>
      <c r="AF388" s="776">
        <f t="shared" si="329"/>
        <v>2249728</v>
      </c>
      <c r="AG388" s="580">
        <v>1</v>
      </c>
      <c r="AH388" s="644">
        <f t="shared" si="341"/>
        <v>11</v>
      </c>
      <c r="AI388" s="645" t="str">
        <f t="shared" si="342"/>
        <v>Կ-1</v>
      </c>
      <c r="AJ388" s="643">
        <f t="shared" si="343"/>
        <v>2.08</v>
      </c>
      <c r="AK388" s="776">
        <v>83200</v>
      </c>
      <c r="AL388" s="776">
        <f t="shared" si="344"/>
        <v>173056</v>
      </c>
      <c r="AM388" s="777">
        <f t="shared" si="345"/>
        <v>0</v>
      </c>
      <c r="AN388" s="776">
        <f t="shared" si="330"/>
        <v>173056</v>
      </c>
      <c r="AO388" s="776">
        <f t="shared" si="331"/>
        <v>2249728</v>
      </c>
    </row>
    <row r="389" spans="1:41" s="760" customFormat="1" ht="14.25">
      <c r="A389" s="853">
        <v>347</v>
      </c>
      <c r="B389" s="903" t="s">
        <v>1751</v>
      </c>
      <c r="C389" s="904" t="s">
        <v>1961</v>
      </c>
      <c r="D389" s="904" t="s">
        <v>2371</v>
      </c>
      <c r="E389" s="903" t="s">
        <v>1238</v>
      </c>
      <c r="F389" s="853">
        <v>1</v>
      </c>
      <c r="G389" s="911">
        <v>10</v>
      </c>
      <c r="H389" s="915" t="s">
        <v>86</v>
      </c>
      <c r="I389" s="912">
        <f t="shared" si="147"/>
        <v>2.08</v>
      </c>
      <c r="J389" s="913">
        <v>83200</v>
      </c>
      <c r="K389" s="914">
        <f t="shared" si="374"/>
        <v>173056</v>
      </c>
      <c r="L389" s="915">
        <v>0</v>
      </c>
      <c r="M389" s="914">
        <f t="shared" si="325"/>
        <v>173056</v>
      </c>
      <c r="N389" s="914">
        <f t="shared" si="326"/>
        <v>2249728</v>
      </c>
      <c r="O389" s="580">
        <v>1</v>
      </c>
      <c r="P389" s="644">
        <f t="shared" si="324"/>
        <v>11</v>
      </c>
      <c r="Q389" s="645" t="str">
        <f t="shared" si="332"/>
        <v>Կ-1</v>
      </c>
      <c r="R389" s="643">
        <f t="shared" si="333"/>
        <v>2.08</v>
      </c>
      <c r="S389" s="776">
        <v>83200</v>
      </c>
      <c r="T389" s="776">
        <f t="shared" si="334"/>
        <v>173056</v>
      </c>
      <c r="U389" s="777">
        <f t="shared" si="335"/>
        <v>0</v>
      </c>
      <c r="V389" s="776">
        <f t="shared" si="327"/>
        <v>173056</v>
      </c>
      <c r="W389" s="776">
        <f t="shared" si="328"/>
        <v>2249728</v>
      </c>
      <c r="X389" s="580">
        <v>1</v>
      </c>
      <c r="Y389" s="644">
        <f t="shared" si="336"/>
        <v>12</v>
      </c>
      <c r="Z389" s="645" t="str">
        <f t="shared" si="337"/>
        <v>Կ-1</v>
      </c>
      <c r="AA389" s="643">
        <f t="shared" si="338"/>
        <v>2.08</v>
      </c>
      <c r="AB389" s="776">
        <v>83200</v>
      </c>
      <c r="AC389" s="776">
        <f t="shared" si="339"/>
        <v>173056</v>
      </c>
      <c r="AD389" s="777">
        <f t="shared" si="340"/>
        <v>0</v>
      </c>
      <c r="AE389" s="776">
        <f t="shared" si="347"/>
        <v>173056</v>
      </c>
      <c r="AF389" s="776">
        <f t="shared" si="329"/>
        <v>2249728</v>
      </c>
      <c r="AG389" s="580">
        <v>1</v>
      </c>
      <c r="AH389" s="644">
        <f t="shared" si="341"/>
        <v>13</v>
      </c>
      <c r="AI389" s="645" t="str">
        <f t="shared" si="342"/>
        <v>Կ-1</v>
      </c>
      <c r="AJ389" s="643">
        <f t="shared" si="343"/>
        <v>2.14</v>
      </c>
      <c r="AK389" s="776">
        <v>83200</v>
      </c>
      <c r="AL389" s="776">
        <f t="shared" si="344"/>
        <v>178048</v>
      </c>
      <c r="AM389" s="777">
        <f t="shared" si="345"/>
        <v>0</v>
      </c>
      <c r="AN389" s="776">
        <f t="shared" si="330"/>
        <v>178048</v>
      </c>
      <c r="AO389" s="776">
        <f t="shared" si="331"/>
        <v>2314624</v>
      </c>
    </row>
    <row r="390" spans="1:41" s="760" customFormat="1" ht="14.25">
      <c r="A390" s="853">
        <v>348</v>
      </c>
      <c r="B390" s="903" t="s">
        <v>2787</v>
      </c>
      <c r="C390" s="904" t="s">
        <v>1961</v>
      </c>
      <c r="D390" s="904" t="s">
        <v>2369</v>
      </c>
      <c r="E390" s="903" t="s">
        <v>1238</v>
      </c>
      <c r="F390" s="853">
        <v>1</v>
      </c>
      <c r="G390" s="911">
        <v>2</v>
      </c>
      <c r="H390" s="915" t="s">
        <v>86</v>
      </c>
      <c r="I390" s="912">
        <f t="shared" si="147"/>
        <v>1.79</v>
      </c>
      <c r="J390" s="913">
        <v>83200</v>
      </c>
      <c r="K390" s="914">
        <f t="shared" si="374"/>
        <v>148928</v>
      </c>
      <c r="L390" s="915">
        <v>0</v>
      </c>
      <c r="M390" s="914">
        <f t="shared" si="325"/>
        <v>148928</v>
      </c>
      <c r="N390" s="914">
        <f t="shared" si="326"/>
        <v>1936064</v>
      </c>
      <c r="O390" s="580">
        <v>1</v>
      </c>
      <c r="P390" s="644">
        <f t="shared" si="324"/>
        <v>3</v>
      </c>
      <c r="Q390" s="645" t="str">
        <f t="shared" si="332"/>
        <v>Կ-1</v>
      </c>
      <c r="R390" s="643">
        <f t="shared" si="333"/>
        <v>1.84</v>
      </c>
      <c r="S390" s="776">
        <v>83200</v>
      </c>
      <c r="T390" s="776">
        <f t="shared" si="334"/>
        <v>153088</v>
      </c>
      <c r="U390" s="777">
        <f t="shared" si="335"/>
        <v>0</v>
      </c>
      <c r="V390" s="776">
        <f t="shared" si="327"/>
        <v>153088</v>
      </c>
      <c r="W390" s="776">
        <f t="shared" si="328"/>
        <v>1990144</v>
      </c>
      <c r="X390" s="580">
        <v>1</v>
      </c>
      <c r="Y390" s="644">
        <f t="shared" si="336"/>
        <v>4</v>
      </c>
      <c r="Z390" s="645" t="str">
        <f t="shared" si="337"/>
        <v>Կ-1</v>
      </c>
      <c r="AA390" s="643">
        <f t="shared" si="338"/>
        <v>1.9</v>
      </c>
      <c r="AB390" s="776">
        <v>83200</v>
      </c>
      <c r="AC390" s="776">
        <f t="shared" si="339"/>
        <v>158080</v>
      </c>
      <c r="AD390" s="777">
        <f t="shared" si="340"/>
        <v>0</v>
      </c>
      <c r="AE390" s="776">
        <f t="shared" si="347"/>
        <v>158080</v>
      </c>
      <c r="AF390" s="776">
        <f t="shared" si="329"/>
        <v>2055040</v>
      </c>
      <c r="AG390" s="580">
        <v>1</v>
      </c>
      <c r="AH390" s="644">
        <f t="shared" si="341"/>
        <v>5</v>
      </c>
      <c r="AI390" s="645" t="str">
        <f t="shared" si="342"/>
        <v>Կ-1</v>
      </c>
      <c r="AJ390" s="643">
        <f t="shared" si="343"/>
        <v>1.9</v>
      </c>
      <c r="AK390" s="776">
        <v>83200</v>
      </c>
      <c r="AL390" s="776">
        <f t="shared" si="344"/>
        <v>158080</v>
      </c>
      <c r="AM390" s="777">
        <f t="shared" si="345"/>
        <v>0</v>
      </c>
      <c r="AN390" s="776">
        <f t="shared" si="330"/>
        <v>158080</v>
      </c>
      <c r="AO390" s="776">
        <f t="shared" si="331"/>
        <v>2055040</v>
      </c>
    </row>
    <row r="391" spans="1:41" s="760" customFormat="1" ht="14.25">
      <c r="A391" s="853">
        <v>349</v>
      </c>
      <c r="B391" s="903" t="s">
        <v>1632</v>
      </c>
      <c r="C391" s="904" t="s">
        <v>1961</v>
      </c>
      <c r="D391" s="904" t="s">
        <v>2364</v>
      </c>
      <c r="E391" s="903" t="s">
        <v>1238</v>
      </c>
      <c r="F391" s="853">
        <v>1</v>
      </c>
      <c r="G391" s="911">
        <v>20</v>
      </c>
      <c r="H391" s="915" t="s">
        <v>86</v>
      </c>
      <c r="I391" s="912">
        <f t="shared" si="147"/>
        <v>2.2799999999999998</v>
      </c>
      <c r="J391" s="913">
        <v>83200</v>
      </c>
      <c r="K391" s="914">
        <f t="shared" si="374"/>
        <v>189695.99999999997</v>
      </c>
      <c r="L391" s="915">
        <v>0</v>
      </c>
      <c r="M391" s="914">
        <f t="shared" si="325"/>
        <v>189695.99999999997</v>
      </c>
      <c r="N391" s="914">
        <f t="shared" si="326"/>
        <v>2466047.9999999995</v>
      </c>
      <c r="O391" s="580">
        <v>1</v>
      </c>
      <c r="P391" s="644">
        <f t="shared" si="324"/>
        <v>21</v>
      </c>
      <c r="Q391" s="645" t="str">
        <f t="shared" si="332"/>
        <v>Կ-1</v>
      </c>
      <c r="R391" s="643">
        <f t="shared" si="333"/>
        <v>2.2799999999999998</v>
      </c>
      <c r="S391" s="776">
        <v>83200</v>
      </c>
      <c r="T391" s="776">
        <f t="shared" si="334"/>
        <v>189695.99999999997</v>
      </c>
      <c r="U391" s="777">
        <f t="shared" si="335"/>
        <v>0</v>
      </c>
      <c r="V391" s="776">
        <f t="shared" si="327"/>
        <v>189695.99999999997</v>
      </c>
      <c r="W391" s="776">
        <f t="shared" si="328"/>
        <v>2466047.9999999995</v>
      </c>
      <c r="X391" s="580">
        <v>1</v>
      </c>
      <c r="Y391" s="644">
        <f t="shared" si="336"/>
        <v>22</v>
      </c>
      <c r="Z391" s="645" t="str">
        <f t="shared" si="337"/>
        <v>Կ-1</v>
      </c>
      <c r="AA391" s="643">
        <f t="shared" si="338"/>
        <v>2.2799999999999998</v>
      </c>
      <c r="AB391" s="776">
        <v>83200</v>
      </c>
      <c r="AC391" s="776">
        <f t="shared" si="339"/>
        <v>189695.99999999997</v>
      </c>
      <c r="AD391" s="777">
        <f t="shared" si="340"/>
        <v>0</v>
      </c>
      <c r="AE391" s="776">
        <f t="shared" si="347"/>
        <v>189695.99999999997</v>
      </c>
      <c r="AF391" s="776">
        <f t="shared" si="329"/>
        <v>2466047.9999999995</v>
      </c>
      <c r="AG391" s="580">
        <v>1</v>
      </c>
      <c r="AH391" s="644">
        <f t="shared" si="341"/>
        <v>23</v>
      </c>
      <c r="AI391" s="645" t="str">
        <f t="shared" si="342"/>
        <v>Կ-1</v>
      </c>
      <c r="AJ391" s="643">
        <f t="shared" si="343"/>
        <v>2.2799999999999998</v>
      </c>
      <c r="AK391" s="776">
        <v>83200</v>
      </c>
      <c r="AL391" s="776">
        <f t="shared" si="344"/>
        <v>189695.99999999997</v>
      </c>
      <c r="AM391" s="777">
        <f t="shared" si="345"/>
        <v>0</v>
      </c>
      <c r="AN391" s="776">
        <f t="shared" si="330"/>
        <v>189695.99999999997</v>
      </c>
      <c r="AO391" s="776">
        <f t="shared" si="331"/>
        <v>2466047.9999999995</v>
      </c>
    </row>
    <row r="392" spans="1:41" s="760" customFormat="1" ht="14.25">
      <c r="A392" s="853">
        <v>350</v>
      </c>
      <c r="B392" s="903" t="s">
        <v>78</v>
      </c>
      <c r="C392" s="904"/>
      <c r="D392" s="904"/>
      <c r="E392" s="903" t="s">
        <v>1238</v>
      </c>
      <c r="F392" s="853">
        <v>1</v>
      </c>
      <c r="G392" s="911">
        <v>6</v>
      </c>
      <c r="H392" s="915" t="s">
        <v>86</v>
      </c>
      <c r="I392" s="912">
        <f t="shared" si="147"/>
        <v>1.96</v>
      </c>
      <c r="J392" s="913">
        <v>83200</v>
      </c>
      <c r="K392" s="914">
        <f t="shared" si="374"/>
        <v>163072</v>
      </c>
      <c r="L392" s="915">
        <v>0</v>
      </c>
      <c r="M392" s="914">
        <f t="shared" si="325"/>
        <v>163072</v>
      </c>
      <c r="N392" s="914">
        <f t="shared" si="326"/>
        <v>2119936</v>
      </c>
      <c r="O392" s="580">
        <v>1</v>
      </c>
      <c r="P392" s="644">
        <f t="shared" si="324"/>
        <v>7</v>
      </c>
      <c r="Q392" s="645" t="str">
        <f t="shared" si="332"/>
        <v>Կ-1</v>
      </c>
      <c r="R392" s="643">
        <f t="shared" si="333"/>
        <v>1.96</v>
      </c>
      <c r="S392" s="776">
        <v>83200</v>
      </c>
      <c r="T392" s="776">
        <f t="shared" si="334"/>
        <v>163072</v>
      </c>
      <c r="U392" s="777">
        <f t="shared" si="335"/>
        <v>0</v>
      </c>
      <c r="V392" s="776">
        <f t="shared" si="327"/>
        <v>163072</v>
      </c>
      <c r="W392" s="776">
        <f t="shared" si="328"/>
        <v>2119936</v>
      </c>
      <c r="X392" s="580">
        <v>1</v>
      </c>
      <c r="Y392" s="644">
        <f t="shared" si="336"/>
        <v>8</v>
      </c>
      <c r="Z392" s="645" t="str">
        <f t="shared" si="337"/>
        <v>Կ-1</v>
      </c>
      <c r="AA392" s="643">
        <f t="shared" si="338"/>
        <v>2.02</v>
      </c>
      <c r="AB392" s="776">
        <v>83200</v>
      </c>
      <c r="AC392" s="776">
        <f t="shared" si="339"/>
        <v>168064</v>
      </c>
      <c r="AD392" s="777">
        <f t="shared" si="340"/>
        <v>0</v>
      </c>
      <c r="AE392" s="776">
        <f t="shared" si="347"/>
        <v>168064</v>
      </c>
      <c r="AF392" s="776">
        <f t="shared" si="329"/>
        <v>2184832</v>
      </c>
      <c r="AG392" s="580">
        <v>1</v>
      </c>
      <c r="AH392" s="644">
        <f t="shared" si="341"/>
        <v>9</v>
      </c>
      <c r="AI392" s="645" t="str">
        <f t="shared" si="342"/>
        <v>Կ-1</v>
      </c>
      <c r="AJ392" s="643">
        <f t="shared" si="343"/>
        <v>2.02</v>
      </c>
      <c r="AK392" s="776">
        <v>83200</v>
      </c>
      <c r="AL392" s="776">
        <f t="shared" si="344"/>
        <v>168064</v>
      </c>
      <c r="AM392" s="777">
        <f t="shared" si="345"/>
        <v>0</v>
      </c>
      <c r="AN392" s="776">
        <f t="shared" si="330"/>
        <v>168064</v>
      </c>
      <c r="AO392" s="776">
        <f t="shared" si="331"/>
        <v>2184832</v>
      </c>
    </row>
    <row r="393" spans="1:41" s="760" customFormat="1" ht="18.75" customHeight="1">
      <c r="A393" s="853">
        <v>351</v>
      </c>
      <c r="B393" s="903" t="s">
        <v>78</v>
      </c>
      <c r="C393" s="904"/>
      <c r="D393" s="904"/>
      <c r="E393" s="903" t="s">
        <v>1238</v>
      </c>
      <c r="F393" s="853">
        <v>1</v>
      </c>
      <c r="G393" s="911">
        <v>6</v>
      </c>
      <c r="H393" s="915" t="s">
        <v>86</v>
      </c>
      <c r="I393" s="912">
        <f t="shared" si="147"/>
        <v>1.96</v>
      </c>
      <c r="J393" s="913">
        <v>83200</v>
      </c>
      <c r="K393" s="914">
        <f t="shared" si="374"/>
        <v>163072</v>
      </c>
      <c r="L393" s="915">
        <v>0</v>
      </c>
      <c r="M393" s="914">
        <f t="shared" si="325"/>
        <v>163072</v>
      </c>
      <c r="N393" s="914">
        <f t="shared" si="326"/>
        <v>2119936</v>
      </c>
      <c r="O393" s="580">
        <v>1</v>
      </c>
      <c r="P393" s="644">
        <f t="shared" si="324"/>
        <v>7</v>
      </c>
      <c r="Q393" s="645" t="str">
        <f t="shared" si="332"/>
        <v>Կ-1</v>
      </c>
      <c r="R393" s="643">
        <f t="shared" si="333"/>
        <v>1.96</v>
      </c>
      <c r="S393" s="776">
        <v>83200</v>
      </c>
      <c r="T393" s="776">
        <f t="shared" si="334"/>
        <v>163072</v>
      </c>
      <c r="U393" s="777">
        <f t="shared" si="335"/>
        <v>0</v>
      </c>
      <c r="V393" s="776">
        <f t="shared" si="327"/>
        <v>163072</v>
      </c>
      <c r="W393" s="776">
        <f t="shared" si="328"/>
        <v>2119936</v>
      </c>
      <c r="X393" s="580">
        <v>1</v>
      </c>
      <c r="Y393" s="644">
        <f t="shared" si="336"/>
        <v>8</v>
      </c>
      <c r="Z393" s="645" t="str">
        <f t="shared" si="337"/>
        <v>Կ-1</v>
      </c>
      <c r="AA393" s="643">
        <f t="shared" si="338"/>
        <v>2.02</v>
      </c>
      <c r="AB393" s="776">
        <v>83200</v>
      </c>
      <c r="AC393" s="776">
        <f t="shared" si="339"/>
        <v>168064</v>
      </c>
      <c r="AD393" s="777">
        <f t="shared" si="340"/>
        <v>0</v>
      </c>
      <c r="AE393" s="776">
        <f t="shared" si="347"/>
        <v>168064</v>
      </c>
      <c r="AF393" s="776">
        <f t="shared" si="329"/>
        <v>2184832</v>
      </c>
      <c r="AG393" s="580">
        <v>1</v>
      </c>
      <c r="AH393" s="644">
        <f t="shared" si="341"/>
        <v>9</v>
      </c>
      <c r="AI393" s="645" t="str">
        <f t="shared" si="342"/>
        <v>Կ-1</v>
      </c>
      <c r="AJ393" s="643">
        <f t="shared" si="343"/>
        <v>2.02</v>
      </c>
      <c r="AK393" s="776">
        <v>83200</v>
      </c>
      <c r="AL393" s="776">
        <f t="shared" si="344"/>
        <v>168064</v>
      </c>
      <c r="AM393" s="777">
        <f t="shared" si="345"/>
        <v>0</v>
      </c>
      <c r="AN393" s="776">
        <f t="shared" si="330"/>
        <v>168064</v>
      </c>
      <c r="AO393" s="776">
        <f t="shared" si="331"/>
        <v>2184832</v>
      </c>
    </row>
    <row r="394" spans="1:41" s="760" customFormat="1" ht="18.75" customHeight="1">
      <c r="A394" s="853">
        <v>352</v>
      </c>
      <c r="B394" s="903" t="s">
        <v>78</v>
      </c>
      <c r="C394" s="904"/>
      <c r="D394" s="904"/>
      <c r="E394" s="903" t="s">
        <v>1238</v>
      </c>
      <c r="F394" s="853">
        <v>1</v>
      </c>
      <c r="G394" s="911">
        <v>6</v>
      </c>
      <c r="H394" s="915" t="s">
        <v>86</v>
      </c>
      <c r="I394" s="912">
        <f t="shared" si="147"/>
        <v>1.96</v>
      </c>
      <c r="J394" s="913">
        <v>83200</v>
      </c>
      <c r="K394" s="914">
        <f t="shared" si="374"/>
        <v>163072</v>
      </c>
      <c r="L394" s="915">
        <v>0</v>
      </c>
      <c r="M394" s="914">
        <f t="shared" si="325"/>
        <v>163072</v>
      </c>
      <c r="N394" s="914">
        <f t="shared" si="326"/>
        <v>2119936</v>
      </c>
      <c r="O394" s="580">
        <v>1</v>
      </c>
      <c r="P394" s="644">
        <f t="shared" si="324"/>
        <v>7</v>
      </c>
      <c r="Q394" s="645" t="str">
        <f t="shared" si="332"/>
        <v>Կ-1</v>
      </c>
      <c r="R394" s="643">
        <f t="shared" si="333"/>
        <v>1.96</v>
      </c>
      <c r="S394" s="776">
        <v>83200</v>
      </c>
      <c r="T394" s="776">
        <f t="shared" si="334"/>
        <v>163072</v>
      </c>
      <c r="U394" s="777">
        <f t="shared" si="335"/>
        <v>0</v>
      </c>
      <c r="V394" s="776">
        <f t="shared" si="327"/>
        <v>163072</v>
      </c>
      <c r="W394" s="776">
        <f t="shared" si="328"/>
        <v>2119936</v>
      </c>
      <c r="X394" s="580">
        <v>1</v>
      </c>
      <c r="Y394" s="644">
        <f t="shared" si="336"/>
        <v>8</v>
      </c>
      <c r="Z394" s="645" t="str">
        <f t="shared" si="337"/>
        <v>Կ-1</v>
      </c>
      <c r="AA394" s="643">
        <f t="shared" si="338"/>
        <v>2.02</v>
      </c>
      <c r="AB394" s="776">
        <v>83200</v>
      </c>
      <c r="AC394" s="776">
        <f t="shared" si="339"/>
        <v>168064</v>
      </c>
      <c r="AD394" s="777">
        <f t="shared" si="340"/>
        <v>0</v>
      </c>
      <c r="AE394" s="776">
        <f t="shared" si="347"/>
        <v>168064</v>
      </c>
      <c r="AF394" s="776">
        <f t="shared" si="329"/>
        <v>2184832</v>
      </c>
      <c r="AG394" s="580">
        <v>1</v>
      </c>
      <c r="AH394" s="644">
        <f t="shared" si="341"/>
        <v>9</v>
      </c>
      <c r="AI394" s="645" t="str">
        <f t="shared" si="342"/>
        <v>Կ-1</v>
      </c>
      <c r="AJ394" s="643">
        <f t="shared" si="343"/>
        <v>2.02</v>
      </c>
      <c r="AK394" s="776">
        <v>83200</v>
      </c>
      <c r="AL394" s="776">
        <f t="shared" si="344"/>
        <v>168064</v>
      </c>
      <c r="AM394" s="777">
        <f t="shared" si="345"/>
        <v>0</v>
      </c>
      <c r="AN394" s="776">
        <f t="shared" si="330"/>
        <v>168064</v>
      </c>
      <c r="AO394" s="776">
        <f t="shared" si="331"/>
        <v>2184832</v>
      </c>
    </row>
    <row r="395" spans="1:41" s="760" customFormat="1" ht="18.75" customHeight="1">
      <c r="A395" s="853">
        <v>353</v>
      </c>
      <c r="B395" s="903" t="s">
        <v>78</v>
      </c>
      <c r="C395" s="904"/>
      <c r="D395" s="904"/>
      <c r="E395" s="903" t="s">
        <v>1238</v>
      </c>
      <c r="F395" s="853">
        <v>1</v>
      </c>
      <c r="G395" s="911">
        <v>6</v>
      </c>
      <c r="H395" s="915" t="s">
        <v>86</v>
      </c>
      <c r="I395" s="912">
        <f t="shared" si="147"/>
        <v>1.96</v>
      </c>
      <c r="J395" s="913">
        <v>83200</v>
      </c>
      <c r="K395" s="914">
        <f t="shared" si="374"/>
        <v>163072</v>
      </c>
      <c r="L395" s="915">
        <v>0</v>
      </c>
      <c r="M395" s="914">
        <f t="shared" si="325"/>
        <v>163072</v>
      </c>
      <c r="N395" s="914">
        <f t="shared" si="326"/>
        <v>2119936</v>
      </c>
      <c r="O395" s="580">
        <v>1</v>
      </c>
      <c r="P395" s="644">
        <f t="shared" si="324"/>
        <v>7</v>
      </c>
      <c r="Q395" s="645" t="str">
        <f t="shared" si="332"/>
        <v>Կ-1</v>
      </c>
      <c r="R395" s="643">
        <f t="shared" si="333"/>
        <v>1.96</v>
      </c>
      <c r="S395" s="776">
        <v>83200</v>
      </c>
      <c r="T395" s="776">
        <f t="shared" si="334"/>
        <v>163072</v>
      </c>
      <c r="U395" s="777">
        <f t="shared" si="335"/>
        <v>0</v>
      </c>
      <c r="V395" s="776">
        <f t="shared" si="327"/>
        <v>163072</v>
      </c>
      <c r="W395" s="776">
        <f t="shared" si="328"/>
        <v>2119936</v>
      </c>
      <c r="X395" s="580">
        <v>1</v>
      </c>
      <c r="Y395" s="644">
        <f t="shared" si="336"/>
        <v>8</v>
      </c>
      <c r="Z395" s="645" t="str">
        <f t="shared" si="337"/>
        <v>Կ-1</v>
      </c>
      <c r="AA395" s="643">
        <f t="shared" si="338"/>
        <v>2.02</v>
      </c>
      <c r="AB395" s="776">
        <v>83200</v>
      </c>
      <c r="AC395" s="776">
        <f t="shared" si="339"/>
        <v>168064</v>
      </c>
      <c r="AD395" s="777">
        <f t="shared" si="340"/>
        <v>0</v>
      </c>
      <c r="AE395" s="776">
        <f t="shared" si="347"/>
        <v>168064</v>
      </c>
      <c r="AF395" s="776">
        <f t="shared" si="329"/>
        <v>2184832</v>
      </c>
      <c r="AG395" s="580">
        <v>1</v>
      </c>
      <c r="AH395" s="644">
        <f t="shared" si="341"/>
        <v>9</v>
      </c>
      <c r="AI395" s="645" t="str">
        <f t="shared" si="342"/>
        <v>Կ-1</v>
      </c>
      <c r="AJ395" s="643">
        <f t="shared" si="343"/>
        <v>2.02</v>
      </c>
      <c r="AK395" s="776">
        <v>83200</v>
      </c>
      <c r="AL395" s="776">
        <f t="shared" si="344"/>
        <v>168064</v>
      </c>
      <c r="AM395" s="777">
        <f t="shared" si="345"/>
        <v>0</v>
      </c>
      <c r="AN395" s="776">
        <f t="shared" si="330"/>
        <v>168064</v>
      </c>
      <c r="AO395" s="776">
        <f t="shared" si="331"/>
        <v>2184832</v>
      </c>
    </row>
    <row r="396" spans="1:41" s="760" customFormat="1" ht="18.75" customHeight="1">
      <c r="A396" s="853">
        <v>354</v>
      </c>
      <c r="B396" s="903" t="s">
        <v>78</v>
      </c>
      <c r="C396" s="904"/>
      <c r="D396" s="904"/>
      <c r="E396" s="903" t="s">
        <v>1238</v>
      </c>
      <c r="F396" s="853">
        <v>1</v>
      </c>
      <c r="G396" s="911">
        <v>6</v>
      </c>
      <c r="H396" s="915" t="s">
        <v>86</v>
      </c>
      <c r="I396" s="912">
        <f>IF(F396&lt;1,0,IF(H396="Բ-1",IF(G396=0,6.94,IF(G396=1,7.17,IF(G396=2,7.41,IF(G396=3,7.66,IF(OR(G396=5,G396=4),7.92,IF(OR(G396=6,G396=7),8.18,IF(OR(G396=8,G396=9),8.46,IF(OR(G396=10,G396=11,G396=12),8.74,IF(OR(G396=13,G396=14,G396=15),9.03,IF(OR(G396=16,G396=17,G396=18),9.33,9.65)))))))))),IF(H396="Բ-2", IF(G396=0,5.71,IF(G396=1,5.89,IF(G396=2,6.09,IF(G396=3,6.29,IF(OR(G396=5,G396=4),6.5,IF(OR(G396=6,G396=7),6.72,IF(OR(G396=8,G396=9),6.94,IF(OR(G396=10,G396=11,G396=12),7.17,IF(OR(G396=13,G396=14,G396=15),7.41,IF(OR(G396=16,G396=17,G396=18),7.65,7.91)))))))))), IF(H396="Գ-1", IF(G396=0,4.7,IF(G396=1,4.86,IF(G396=2,5.01,IF(G396=3,5.18,IF(OR(G396=5,G396=4),5.35,IF(OR(G396=6,G396=7),5.52,IF(OR(G396=8,G396=9),5.71,IF(OR(G396=10,G396=11,G396=12),5.89,IF(OR(G396=13,G396=14,G396=15),6.09,IF(OR(G396=16,G396=17,G396=18),6.29,6.49)))))))))), IF(H396="Գ-2", IF(G396=0,3.88,IF(G396=1,4.01,IF(G396=2,4.14,IF(G396=3,4.27,IF(OR(G396=5,G396=4),4.41,IF(OR(G396=6,G396=7),4.55,IF(OR(G396=8,G396=9),4.7,IF(OR(G396=10,G396=11,G396=12),4.85,IF(OR(G396=13,G396=14,G396=15),5.01,IF(OR(G396=16,G396=17,G396=18),5.17,5.34)))))))))), IF(H396="Գ-3", IF(G396=0,3.21,IF(G396=1,3.31,IF(G396=2,3.42,IF(G396=3,3.53,IF(OR(G396=5,G396=4),3.64,IF(OR(G396=6,G396=7),3.76,IF(OR(G396=8,G396=9),3.88,IF(OR(G396=10,G396=11,G396=12),4.01,IF(OR(G396=13,G396=14,G396=15),4.13,IF(OR(G396=16,G396=17,G396=18),4.27,4.4)))))))))), IF(H396="Ա-1", IF(G396=0,2.66,IF(G396=1,2.75,IF(G396=2,2.83,IF(G396=3,2.92,IF(OR(G396=5,G396=4),3.02,IF(OR(G396=6,G396=7),3.11,IF(OR(G396=8,G396=9),3.21,IF(OR(G396=10,G396=11,G396=12),3.31,IF(OR(G396=13,G396=14,G396=15),3.42,IF(OR(G396=16,G396=17,G396=18),3.53,3.64)))))))))), IF(H396="Ա-2", IF(G396=0,2.28,IF(G396=1,2.35,IF(G396=2,2.43,IF(G396=3,2.5,IF(OR(G396=5,G396=4),2.58,IF(OR(G396=6,G396=7),2.66,IF(OR(G396=8,G396=9),2.75,IF(OR(G396=10,G396=11,G396=12),2.83,IF(OR(G396=13,G396=14,G396=15),2.92,IF(OR(G396=16,G396=17,G396=18),3.01,3.11)))))))))),IF(H396="Ա-3", IF(G396=0,1.96,IF(G396=1,2.02,IF(G396=2,2.08,IF(G396=3,2.15,IF(OR(G396=5,G396=4),2.21,IF(OR(G396=6,G396=7),2.28,IF(OR(G396=8,G396=9),2.35,IF(OR(G396=10,G396=11,G396=12),2.42,IF(OR(G396=13,G396=14,G396=15),2.5,IF(OR(G396=16,G396=17,G396=18),2.58,2.66)))))))))), IF(H396="Կ-1", IF(G396=0,1.68,IF(G396=1,1.73,IF(G396=2,1.79,IF(G396=3,1.84,IF(OR(G396=5,G396=4),1.9,IF(OR(G396=6,G396=7),1.96,IF(OR(G396=8,G396=9),2.02,IF(OR(G396=10,G396=11,G396=12),2.08,IF(OR(G396=13,G396=14,G396=15),2.14,IF(OR(G396=16,G396=17,G396=18),2.21,2.28)))))))))), IF(H396="Կ-2", IF(G396=0,1.45,IF(G396=1,1.49,IF(G396=2,1.54,IF(G396=3,1.59,IF(OR(G396=5,G396=4),1.63,IF(OR(G396=6,G396=7),1.68,IF(OR(G396=8,G396=9),1.73,IF(OR(G396=10,G396=11,G396=12),1.79,IF(OR(G396=13,G396=14,G396=15),1.84,IF(OR(G396=16,G396=17,G396=18),1.9,1.95)))))))))),IF(H396="Կ-3", IF(G396=0,1.25,IF(G396=1,1.29,IF(G396=2,1.33,IF(G396=3,1.37,IF(OR(G396=5,G396=4),1.41,IF(OR(G396=6,G396=7),1.45,IF(OR(G396=8,G396=9),1.49,IF(OR(G396=10,G396=11,G396=12),1.54,IF(OR(G396=13,G396=14,G396=15),1.58,IF(OR(G396=16,G396=17,G396=18),1.63,1.68)))))))))), "Error"))))))))))))</f>
        <v>1.96</v>
      </c>
      <c r="J396" s="913">
        <v>83200</v>
      </c>
      <c r="K396" s="914">
        <f>+J396*I396</f>
        <v>163072</v>
      </c>
      <c r="L396" s="915">
        <v>0</v>
      </c>
      <c r="M396" s="914">
        <f>+L396+K396</f>
        <v>163072</v>
      </c>
      <c r="N396" s="914">
        <f>+M396*13</f>
        <v>2119936</v>
      </c>
      <c r="O396" s="580">
        <v>1</v>
      </c>
      <c r="P396" s="644">
        <f>+G396+1</f>
        <v>7</v>
      </c>
      <c r="Q396" s="645" t="str">
        <f>+H396</f>
        <v>Կ-1</v>
      </c>
      <c r="R396" s="643">
        <f>IF(O396&lt;1,0,IF(Q396="Բ-1",IF(P396=0,6.94,IF(P396=1,7.17,IF(P396=2,7.41,IF(P396=3,7.66,IF(OR(P396=5,P396=4),7.92,IF(OR(P396=6,P396=7),8.18,IF(OR(P396=8,P396=9),8.46,IF(OR(P396=10,P396=11,P396=12),8.74,IF(OR(P396=13,P396=14,P396=15),9.03,IF(OR(P396=16,P396=17,P396=18),9.33,9.65)))))))))),IF(Q396="Բ-2", IF(P396=0,5.71,IF(P396=1,5.89,IF(P396=2,6.09,IF(P396=3,6.29,IF(OR(P396=5,P396=4),6.5,IF(OR(P396=6,P396=7),6.72,IF(OR(P396=8,P396=9),6.94,IF(OR(P396=10,P396=11,P396=12),7.17,IF(OR(P396=13,P396=14,P396=15),7.41,IF(OR(P396=16,P396=17,P396=18),7.65,7.91)))))))))), IF(Q396="Գ-1", IF(P396=0,4.7,IF(P396=1,4.86,IF(P396=2,5.01,IF(P396=3,5.18,IF(OR(P396=5,P396=4),5.35,IF(OR(P396=6,P396=7),5.52,IF(OR(P396=8,P396=9),5.71,IF(OR(P396=10,P396=11,P396=12),5.89,IF(OR(P396=13,P396=14,P396=15),6.09,IF(OR(P396=16,P396=17,P396=18),6.29,6.49)))))))))), IF(Q396="Գ-2", IF(P396=0,3.88,IF(P396=1,4.01,IF(P396=2,4.14,IF(P396=3,4.27,IF(OR(P396=5,P396=4),4.41,IF(OR(P396=6,P396=7),4.55,IF(OR(P396=8,P396=9),4.7,IF(OR(P396=10,P396=11,P396=12),4.85,IF(OR(P396=13,P396=14,P396=15),5.01,IF(OR(P396=16,P396=17,P396=18),5.17,5.34)))))))))), IF(Q396="Գ-3", IF(P396=0,3.21,IF(P396=1,3.31,IF(P396=2,3.42,IF(P396=3,3.53,IF(OR(P396=5,P396=4),3.64,IF(OR(P396=6,P396=7),3.76,IF(OR(P396=8,P396=9),3.88,IF(OR(P396=10,P396=11,P396=12),4.01,IF(OR(P396=13,P396=14,P396=15),4.13,IF(OR(P396=16,P396=17,P396=18),4.27,4.4)))))))))), IF(Q396="Ա-1", IF(P396=0,2.66,IF(P396=1,2.75,IF(P396=2,2.83,IF(P396=3,2.92,IF(OR(P396=5,P396=4),3.02,IF(OR(P396=6,P396=7),3.11,IF(OR(P396=8,P396=9),3.21,IF(OR(P396=10,P396=11,P396=12),3.31,IF(OR(P396=13,P396=14,P396=15),3.42,IF(OR(P396=16,P396=17,P396=18),3.53,3.64)))))))))), IF(Q396="Ա-2", IF(P396=0,2.28,IF(P396=1,2.35,IF(P396=2,2.43,IF(P396=3,2.5,IF(OR(P396=5,P396=4),2.58,IF(OR(P396=6,P396=7),2.66,IF(OR(P396=8,P396=9),2.75,IF(OR(P396=10,P396=11,P396=12),2.83,IF(OR(P396=13,P396=14,P396=15),2.92,IF(OR(P396=16,P396=17,P396=18),3.01,3.11)))))))))),IF(Q396="Ա-3", IF(P396=0,1.96,IF(P396=1,2.02,IF(P396=2,2.08,IF(P396=3,2.15,IF(OR(P396=5,P396=4),2.21,IF(OR(P396=6,P396=7),2.28,IF(OR(P396=8,P396=9),2.35,IF(OR(P396=10,P396=11,P396=12),2.42,IF(OR(P396=13,P396=14,P396=15),2.5,IF(OR(P396=16,P396=17,P396=18),2.58,2.66)))))))))), IF(Q396="Կ-1", IF(P396=0,1.68,IF(P396=1,1.73,IF(P396=2,1.79,IF(P396=3,1.84,IF(OR(P396=5,P396=4),1.9,IF(OR(P396=6,P396=7),1.96,IF(OR(P396=8,P396=9),2.02,IF(OR(P396=10,P396=11,P396=12),2.08,IF(OR(P396=13,P396=14,P396=15),2.14,IF(OR(P396=16,P396=17,P396=18),2.21,2.28)))))))))), IF(Q396="Կ-2", IF(P396=0,1.45,IF(P396=1,1.49,IF(P396=2,1.54,IF(P396=3,1.59,IF(OR(P396=5,P396=4),1.63,IF(OR(P396=6,P396=7),1.68,IF(OR(P396=8,P396=9),1.73,IF(OR(P396=10,P396=11,P396=12),1.79,IF(OR(P396=13,P396=14,P396=15),1.84,IF(OR(P396=16,P396=17,P396=18),1.9,1.95)))))))))),IF(Q396="Կ-3", IF(P396=0,1.25,IF(P396=1,1.29,IF(P396=2,1.33,IF(P396=3,1.37,IF(OR(P396=5,P396=4),1.41,IF(OR(P396=6,P396=7),1.45,IF(OR(P396=8,P396=9),1.49,IF(OR(P396=10,P396=11,P396=12),1.54,IF(OR(P396=13,P396=14,P396=15),1.58,IF(OR(P396=16,P396=17,P396=18),1.63,1.68)))))))))), "Error"))))))))))))</f>
        <v>1.96</v>
      </c>
      <c r="S396" s="776">
        <v>83200</v>
      </c>
      <c r="T396" s="776">
        <f>+S396*R396</f>
        <v>163072</v>
      </c>
      <c r="U396" s="777">
        <f>+L396</f>
        <v>0</v>
      </c>
      <c r="V396" s="776">
        <f>+U396+T396</f>
        <v>163072</v>
      </c>
      <c r="W396" s="776">
        <f>+V396*13</f>
        <v>2119936</v>
      </c>
      <c r="X396" s="580">
        <v>1</v>
      </c>
      <c r="Y396" s="644">
        <f>+P396+1</f>
        <v>8</v>
      </c>
      <c r="Z396" s="645" t="str">
        <f>+Q396</f>
        <v>Կ-1</v>
      </c>
      <c r="AA396" s="643">
        <f>IF(X396&lt;1,0,IF(Z396="Բ-1",IF(Y396=0,6.94,IF(Y396=1,7.17,IF(Y396=2,7.41,IF(Y396=3,7.66,IF(OR(Y396=5,Y396=4),7.92,IF(OR(Y396=6,Y396=7),8.18,IF(OR(Y396=8,Y396=9),8.46,IF(OR(Y396=10,Y396=11,Y396=12),8.74,IF(OR(Y396=13,Y396=14,Y396=15),9.03,IF(OR(Y396=16,Y396=17,Y396=18),9.33,9.65)))))))))),IF(Z396="Բ-2", IF(Y396=0,5.71,IF(Y396=1,5.89,IF(Y396=2,6.09,IF(Y396=3,6.29,IF(OR(Y396=5,Y396=4),6.5,IF(OR(Y396=6,Y396=7),6.72,IF(OR(Y396=8,Y396=9),6.94,IF(OR(Y396=10,Y396=11,Y396=12),7.17,IF(OR(Y396=13,Y396=14,Y396=15),7.41,IF(OR(Y396=16,Y396=17,Y396=18),7.65,7.91)))))))))), IF(Z396="Գ-1", IF(Y396=0,4.7,IF(Y396=1,4.86,IF(Y396=2,5.01,IF(Y396=3,5.18,IF(OR(Y396=5,Y396=4),5.35,IF(OR(Y396=6,Y396=7),5.52,IF(OR(Y396=8,Y396=9),5.71,IF(OR(Y396=10,Y396=11,Y396=12),5.89,IF(OR(Y396=13,Y396=14,Y396=15),6.09,IF(OR(Y396=16,Y396=17,Y396=18),6.29,6.49)))))))))), IF(Z396="Գ-2", IF(Y396=0,3.88,IF(Y396=1,4.01,IF(Y396=2,4.14,IF(Y396=3,4.27,IF(OR(Y396=5,Y396=4),4.41,IF(OR(Y396=6,Y396=7),4.55,IF(OR(Y396=8,Y396=9),4.7,IF(OR(Y396=10,Y396=11,Y396=12),4.85,IF(OR(Y396=13,Y396=14,Y396=15),5.01,IF(OR(Y396=16,Y396=17,Y396=18),5.17,5.34)))))))))), IF(Z396="Գ-3", IF(Y396=0,3.21,IF(Y396=1,3.31,IF(Y396=2,3.42,IF(Y396=3,3.53,IF(OR(Y396=5,Y396=4),3.64,IF(OR(Y396=6,Y396=7),3.76,IF(OR(Y396=8,Y396=9),3.88,IF(OR(Y396=10,Y396=11,Y396=12),4.01,IF(OR(Y396=13,Y396=14,Y396=15),4.13,IF(OR(Y396=16,Y396=17,Y396=18),4.27,4.4)))))))))), IF(Z396="Ա-1", IF(Y396=0,2.66,IF(Y396=1,2.75,IF(Y396=2,2.83,IF(Y396=3,2.92,IF(OR(Y396=5,Y396=4),3.02,IF(OR(Y396=6,Y396=7),3.11,IF(OR(Y396=8,Y396=9),3.21,IF(OR(Y396=10,Y396=11,Y396=12),3.31,IF(OR(Y396=13,Y396=14,Y396=15),3.42,IF(OR(Y396=16,Y396=17,Y396=18),3.53,3.64)))))))))), IF(Z396="Ա-2", IF(Y396=0,2.28,IF(Y396=1,2.35,IF(Y396=2,2.43,IF(Y396=3,2.5,IF(OR(Y396=5,Y396=4),2.58,IF(OR(Y396=6,Y396=7),2.66,IF(OR(Y396=8,Y396=9),2.75,IF(OR(Y396=10,Y396=11,Y396=12),2.83,IF(OR(Y396=13,Y396=14,Y396=15),2.92,IF(OR(Y396=16,Y396=17,Y396=18),3.01,3.11)))))))))),IF(Z396="Ա-3", IF(Y396=0,1.96,IF(Y396=1,2.02,IF(Y396=2,2.08,IF(Y396=3,2.15,IF(OR(Y396=5,Y396=4),2.21,IF(OR(Y396=6,Y396=7),2.28,IF(OR(Y396=8,Y396=9),2.35,IF(OR(Y396=10,Y396=11,Y396=12),2.42,IF(OR(Y396=13,Y396=14,Y396=15),2.5,IF(OR(Y396=16,Y396=17,Y396=18),2.58,2.66)))))))))), IF(Z396="Կ-1", IF(Y396=0,1.68,IF(Y396=1,1.73,IF(Y396=2,1.79,IF(Y396=3,1.84,IF(OR(Y396=5,Y396=4),1.9,IF(OR(Y396=6,Y396=7),1.96,IF(OR(Y396=8,Y396=9),2.02,IF(OR(Y396=10,Y396=11,Y396=12),2.08,IF(OR(Y396=13,Y396=14,Y396=15),2.14,IF(OR(Y396=16,Y396=17,Y396=18),2.21,2.28)))))))))), IF(Z396="Կ-2", IF(Y396=0,1.45,IF(Y396=1,1.49,IF(Y396=2,1.54,IF(Y396=3,1.59,IF(OR(Y396=5,Y396=4),1.63,IF(OR(Y396=6,Y396=7),1.68,IF(OR(Y396=8,Y396=9),1.73,IF(OR(Y396=10,Y396=11,Y396=12),1.79,IF(OR(Y396=13,Y396=14,Y396=15),1.84,IF(OR(Y396=16,Y396=17,Y396=18),1.9,1.95)))))))))),IF(Z396="Կ-3", IF(Y396=0,1.25,IF(Y396=1,1.29,IF(Y396=2,1.33,IF(Y396=3,1.37,IF(OR(Y396=5,Y396=4),1.41,IF(OR(Y396=6,Y396=7),1.45,IF(OR(Y396=8,Y396=9),1.49,IF(OR(Y396=10,Y396=11,Y396=12),1.54,IF(OR(Y396=13,Y396=14,Y396=15),1.58,IF(OR(Y396=16,Y396=17,Y396=18),1.63,1.68)))))))))), "Error"))))))))))))</f>
        <v>2.02</v>
      </c>
      <c r="AB396" s="776">
        <v>83200</v>
      </c>
      <c r="AC396" s="776">
        <f>+AB396*AA396</f>
        <v>168064</v>
      </c>
      <c r="AD396" s="777">
        <f>+U396</f>
        <v>0</v>
      </c>
      <c r="AE396" s="776">
        <f>+AD396+AC396</f>
        <v>168064</v>
      </c>
      <c r="AF396" s="776">
        <f>+AE396*13</f>
        <v>2184832</v>
      </c>
      <c r="AG396" s="580">
        <v>1</v>
      </c>
      <c r="AH396" s="644">
        <f>+Y396+1</f>
        <v>9</v>
      </c>
      <c r="AI396" s="645" t="str">
        <f>+Z396</f>
        <v>Կ-1</v>
      </c>
      <c r="AJ396" s="643">
        <f>IF(AG396&lt;1,0,IF(AI396="Բ-1",IF(AH396=0,6.94,IF(AH396=1,7.17,IF(AH396=2,7.41,IF(AH396=3,7.66,IF(OR(AH396=5,AH396=4),7.92,IF(OR(AH396=6,AH396=7),8.18,IF(OR(AH396=8,AH396=9),8.46,IF(OR(AH396=10,AH396=11,AH396=12),8.74,IF(OR(AH396=13,AH396=14,AH396=15),9.03,IF(OR(AH396=16,AH396=17,AH396=18),9.33,9.65)))))))))),IF(AI396="Բ-2", IF(AH396=0,5.71,IF(AH396=1,5.89,IF(AH396=2,6.09,IF(AH396=3,6.29,IF(OR(AH396=5,AH396=4),6.5,IF(OR(AH396=6,AH396=7),6.72,IF(OR(AH396=8,AH396=9),6.94,IF(OR(AH396=10,AH396=11,AH396=12),7.17,IF(OR(AH396=13,AH396=14,AH396=15),7.41,IF(OR(AH396=16,AH396=17,AH396=18),7.65,7.91)))))))))), IF(AI396="Գ-1", IF(AH396=0,4.7,IF(AH396=1,4.86,IF(AH396=2,5.01,IF(AH396=3,5.18,IF(OR(AH396=5,AH396=4),5.35,IF(OR(AH396=6,AH396=7),5.52,IF(OR(AH396=8,AH396=9),5.71,IF(OR(AH396=10,AH396=11,AH396=12),5.89,IF(OR(AH396=13,AH396=14,AH396=15),6.09,IF(OR(AH396=16,AH396=17,AH396=18),6.29,6.49)))))))))), IF(AI396="Գ-2", IF(AH396=0,3.88,IF(AH396=1,4.01,IF(AH396=2,4.14,IF(AH396=3,4.27,IF(OR(AH396=5,AH396=4),4.41,IF(OR(AH396=6,AH396=7),4.55,IF(OR(AH396=8,AH396=9),4.7,IF(OR(AH396=10,AH396=11,AH396=12),4.85,IF(OR(AH396=13,AH396=14,AH396=15),5.01,IF(OR(AH396=16,AH396=17,AH396=18),5.17,5.34)))))))))), IF(AI396="Գ-3", IF(AH396=0,3.21,IF(AH396=1,3.31,IF(AH396=2,3.42,IF(AH396=3,3.53,IF(OR(AH396=5,AH396=4),3.64,IF(OR(AH396=6,AH396=7),3.76,IF(OR(AH396=8,AH396=9),3.88,IF(OR(AH396=10,AH396=11,AH396=12),4.01,IF(OR(AH396=13,AH396=14,AH396=15),4.13,IF(OR(AH396=16,AH396=17,AH396=18),4.27,4.4)))))))))), IF(AI396="Ա-1", IF(AH396=0,2.66,IF(AH396=1,2.75,IF(AH396=2,2.83,IF(AH396=3,2.92,IF(OR(AH396=5,AH396=4),3.02,IF(OR(AH396=6,AH396=7),3.11,IF(OR(AH396=8,AH396=9),3.21,IF(OR(AH396=10,AH396=11,AH396=12),3.31,IF(OR(AH396=13,AH396=14,AH396=15),3.42,IF(OR(AH396=16,AH396=17,AH396=18),3.53,3.64)))))))))), IF(AI396="Ա-2", IF(AH396=0,2.28,IF(AH396=1,2.35,IF(AH396=2,2.43,IF(AH396=3,2.5,IF(OR(AH396=5,AH396=4),2.58,IF(OR(AH396=6,AH396=7),2.66,IF(OR(AH396=8,AH396=9),2.75,IF(OR(AH396=10,AH396=11,AH396=12),2.83,IF(OR(AH396=13,AH396=14,AH396=15),2.92,IF(OR(AH396=16,AH396=17,AH396=18),3.01,3.11)))))))))),IF(AI396="Ա-3", IF(AH396=0,1.96,IF(AH396=1,2.02,IF(AH396=2,2.08,IF(AH396=3,2.15,IF(OR(AH396=5,AH396=4),2.21,IF(OR(AH396=6,AH396=7),2.28,IF(OR(AH396=8,AH396=9),2.35,IF(OR(AH396=10,AH396=11,AH396=12),2.42,IF(OR(AH396=13,AH396=14,AH396=15),2.5,IF(OR(AH396=16,AH396=17,AH396=18),2.58,2.66)))))))))), IF(AI396="Կ-1", IF(AH396=0,1.68,IF(AH396=1,1.73,IF(AH396=2,1.79,IF(AH396=3,1.84,IF(OR(AH396=5,AH396=4),1.9,IF(OR(AH396=6,AH396=7),1.96,IF(OR(AH396=8,AH396=9),2.02,IF(OR(AH396=10,AH396=11,AH396=12),2.08,IF(OR(AH396=13,AH396=14,AH396=15),2.14,IF(OR(AH396=16,AH396=17,AH396=18),2.21,2.28)))))))))), IF(AI396="Կ-2", IF(AH396=0,1.45,IF(AH396=1,1.49,IF(AH396=2,1.54,IF(AH396=3,1.59,IF(OR(AH396=5,AH396=4),1.63,IF(OR(AH396=6,AH396=7),1.68,IF(OR(AH396=8,AH396=9),1.73,IF(OR(AH396=10,AH396=11,AH396=12),1.79,IF(OR(AH396=13,AH396=14,AH396=15),1.84,IF(OR(AH396=16,AH396=17,AH396=18),1.9,1.95)))))))))),IF(AI396="Կ-3", IF(AH396=0,1.25,IF(AH396=1,1.29,IF(AH396=2,1.33,IF(AH396=3,1.37,IF(OR(AH396=5,AH396=4),1.41,IF(OR(AH396=6,AH396=7),1.45,IF(OR(AH396=8,AH396=9),1.49,IF(OR(AH396=10,AH396=11,AH396=12),1.54,IF(OR(AH396=13,AH396=14,AH396=15),1.58,IF(OR(AH396=16,AH396=17,AH396=18),1.63,1.68)))))))))), "Error"))))))))))))</f>
        <v>2.02</v>
      </c>
      <c r="AK396" s="776">
        <v>83200</v>
      </c>
      <c r="AL396" s="776">
        <f>+AK396*AJ396</f>
        <v>168064</v>
      </c>
      <c r="AM396" s="777">
        <f>+AD396</f>
        <v>0</v>
      </c>
      <c r="AN396" s="776">
        <f>+AM396+AL396</f>
        <v>168064</v>
      </c>
      <c r="AO396" s="776">
        <f>+AN396*13</f>
        <v>2184832</v>
      </c>
    </row>
    <row r="397" spans="1:41" s="760" customFormat="1" ht="18.75" customHeight="1">
      <c r="A397" s="853">
        <v>355</v>
      </c>
      <c r="B397" s="903" t="s">
        <v>78</v>
      </c>
      <c r="C397" s="904"/>
      <c r="D397" s="904"/>
      <c r="E397" s="903" t="s">
        <v>1238</v>
      </c>
      <c r="F397" s="853">
        <v>1</v>
      </c>
      <c r="G397" s="911">
        <v>6</v>
      </c>
      <c r="H397" s="915" t="s">
        <v>86</v>
      </c>
      <c r="I397" s="912">
        <f>IF(F397&lt;1,0,IF(H397="Բ-1",IF(G397=0,6.94,IF(G397=1,7.17,IF(G397=2,7.41,IF(G397=3,7.66,IF(OR(G397=5,G397=4),7.92,IF(OR(G397=6,G397=7),8.18,IF(OR(G397=8,G397=9),8.46,IF(OR(G397=10,G397=11,G397=12),8.74,IF(OR(G397=13,G397=14,G397=15),9.03,IF(OR(G397=16,G397=17,G397=18),9.33,9.65)))))))))),IF(H397="Բ-2", IF(G397=0,5.71,IF(G397=1,5.89,IF(G397=2,6.09,IF(G397=3,6.29,IF(OR(G397=5,G397=4),6.5,IF(OR(G397=6,G397=7),6.72,IF(OR(G397=8,G397=9),6.94,IF(OR(G397=10,G397=11,G397=12),7.17,IF(OR(G397=13,G397=14,G397=15),7.41,IF(OR(G397=16,G397=17,G397=18),7.65,7.91)))))))))), IF(H397="Գ-1", IF(G397=0,4.7,IF(G397=1,4.86,IF(G397=2,5.01,IF(G397=3,5.18,IF(OR(G397=5,G397=4),5.35,IF(OR(G397=6,G397=7),5.52,IF(OR(G397=8,G397=9),5.71,IF(OR(G397=10,G397=11,G397=12),5.89,IF(OR(G397=13,G397=14,G397=15),6.09,IF(OR(G397=16,G397=17,G397=18),6.29,6.49)))))))))), IF(H397="Գ-2", IF(G397=0,3.88,IF(G397=1,4.01,IF(G397=2,4.14,IF(G397=3,4.27,IF(OR(G397=5,G397=4),4.41,IF(OR(G397=6,G397=7),4.55,IF(OR(G397=8,G397=9),4.7,IF(OR(G397=10,G397=11,G397=12),4.85,IF(OR(G397=13,G397=14,G397=15),5.01,IF(OR(G397=16,G397=17,G397=18),5.17,5.34)))))))))), IF(H397="Գ-3", IF(G397=0,3.21,IF(G397=1,3.31,IF(G397=2,3.42,IF(G397=3,3.53,IF(OR(G397=5,G397=4),3.64,IF(OR(G397=6,G397=7),3.76,IF(OR(G397=8,G397=9),3.88,IF(OR(G397=10,G397=11,G397=12),4.01,IF(OR(G397=13,G397=14,G397=15),4.13,IF(OR(G397=16,G397=17,G397=18),4.27,4.4)))))))))), IF(H397="Ա-1", IF(G397=0,2.66,IF(G397=1,2.75,IF(G397=2,2.83,IF(G397=3,2.92,IF(OR(G397=5,G397=4),3.02,IF(OR(G397=6,G397=7),3.11,IF(OR(G397=8,G397=9),3.21,IF(OR(G397=10,G397=11,G397=12),3.31,IF(OR(G397=13,G397=14,G397=15),3.42,IF(OR(G397=16,G397=17,G397=18),3.53,3.64)))))))))), IF(H397="Ա-2", IF(G397=0,2.28,IF(G397=1,2.35,IF(G397=2,2.43,IF(G397=3,2.5,IF(OR(G397=5,G397=4),2.58,IF(OR(G397=6,G397=7),2.66,IF(OR(G397=8,G397=9),2.75,IF(OR(G397=10,G397=11,G397=12),2.83,IF(OR(G397=13,G397=14,G397=15),2.92,IF(OR(G397=16,G397=17,G397=18),3.01,3.11)))))))))),IF(H397="Ա-3", IF(G397=0,1.96,IF(G397=1,2.02,IF(G397=2,2.08,IF(G397=3,2.15,IF(OR(G397=5,G397=4),2.21,IF(OR(G397=6,G397=7),2.28,IF(OR(G397=8,G397=9),2.35,IF(OR(G397=10,G397=11,G397=12),2.42,IF(OR(G397=13,G397=14,G397=15),2.5,IF(OR(G397=16,G397=17,G397=18),2.58,2.66)))))))))), IF(H397="Կ-1", IF(G397=0,1.68,IF(G397=1,1.73,IF(G397=2,1.79,IF(G397=3,1.84,IF(OR(G397=5,G397=4),1.9,IF(OR(G397=6,G397=7),1.96,IF(OR(G397=8,G397=9),2.02,IF(OR(G397=10,G397=11,G397=12),2.08,IF(OR(G397=13,G397=14,G397=15),2.14,IF(OR(G397=16,G397=17,G397=18),2.21,2.28)))))))))), IF(H397="Կ-2", IF(G397=0,1.45,IF(G397=1,1.49,IF(G397=2,1.54,IF(G397=3,1.59,IF(OR(G397=5,G397=4),1.63,IF(OR(G397=6,G397=7),1.68,IF(OR(G397=8,G397=9),1.73,IF(OR(G397=10,G397=11,G397=12),1.79,IF(OR(G397=13,G397=14,G397=15),1.84,IF(OR(G397=16,G397=17,G397=18),1.9,1.95)))))))))),IF(H397="Կ-3", IF(G397=0,1.25,IF(G397=1,1.29,IF(G397=2,1.33,IF(G397=3,1.37,IF(OR(G397=5,G397=4),1.41,IF(OR(G397=6,G397=7),1.45,IF(OR(G397=8,G397=9),1.49,IF(OR(G397=10,G397=11,G397=12),1.54,IF(OR(G397=13,G397=14,G397=15),1.58,IF(OR(G397=16,G397=17,G397=18),1.63,1.68)))))))))), "Error"))))))))))))</f>
        <v>1.96</v>
      </c>
      <c r="J397" s="913">
        <v>83200</v>
      </c>
      <c r="K397" s="914">
        <f>+J397*I397</f>
        <v>163072</v>
      </c>
      <c r="L397" s="915">
        <v>0</v>
      </c>
      <c r="M397" s="914">
        <f>+L397+K397</f>
        <v>163072</v>
      </c>
      <c r="N397" s="914">
        <f>+M397*13</f>
        <v>2119936</v>
      </c>
      <c r="O397" s="580">
        <v>1</v>
      </c>
      <c r="P397" s="644">
        <f>+G397+1</f>
        <v>7</v>
      </c>
      <c r="Q397" s="645" t="str">
        <f>+H397</f>
        <v>Կ-1</v>
      </c>
      <c r="R397" s="643">
        <f>IF(O397&lt;1,0,IF(Q397="Բ-1",IF(P397=0,6.94,IF(P397=1,7.17,IF(P397=2,7.41,IF(P397=3,7.66,IF(OR(P397=5,P397=4),7.92,IF(OR(P397=6,P397=7),8.18,IF(OR(P397=8,P397=9),8.46,IF(OR(P397=10,P397=11,P397=12),8.74,IF(OR(P397=13,P397=14,P397=15),9.03,IF(OR(P397=16,P397=17,P397=18),9.33,9.65)))))))))),IF(Q397="Բ-2", IF(P397=0,5.71,IF(P397=1,5.89,IF(P397=2,6.09,IF(P397=3,6.29,IF(OR(P397=5,P397=4),6.5,IF(OR(P397=6,P397=7),6.72,IF(OR(P397=8,P397=9),6.94,IF(OR(P397=10,P397=11,P397=12),7.17,IF(OR(P397=13,P397=14,P397=15),7.41,IF(OR(P397=16,P397=17,P397=18),7.65,7.91)))))))))), IF(Q397="Գ-1", IF(P397=0,4.7,IF(P397=1,4.86,IF(P397=2,5.01,IF(P397=3,5.18,IF(OR(P397=5,P397=4),5.35,IF(OR(P397=6,P397=7),5.52,IF(OR(P397=8,P397=9),5.71,IF(OR(P397=10,P397=11,P397=12),5.89,IF(OR(P397=13,P397=14,P397=15),6.09,IF(OR(P397=16,P397=17,P397=18),6.29,6.49)))))))))), IF(Q397="Գ-2", IF(P397=0,3.88,IF(P397=1,4.01,IF(P397=2,4.14,IF(P397=3,4.27,IF(OR(P397=5,P397=4),4.41,IF(OR(P397=6,P397=7),4.55,IF(OR(P397=8,P397=9),4.7,IF(OR(P397=10,P397=11,P397=12),4.85,IF(OR(P397=13,P397=14,P397=15),5.01,IF(OR(P397=16,P397=17,P397=18),5.17,5.34)))))))))), IF(Q397="Գ-3", IF(P397=0,3.21,IF(P397=1,3.31,IF(P397=2,3.42,IF(P397=3,3.53,IF(OR(P397=5,P397=4),3.64,IF(OR(P397=6,P397=7),3.76,IF(OR(P397=8,P397=9),3.88,IF(OR(P397=10,P397=11,P397=12),4.01,IF(OR(P397=13,P397=14,P397=15),4.13,IF(OR(P397=16,P397=17,P397=18),4.27,4.4)))))))))), IF(Q397="Ա-1", IF(P397=0,2.66,IF(P397=1,2.75,IF(P397=2,2.83,IF(P397=3,2.92,IF(OR(P397=5,P397=4),3.02,IF(OR(P397=6,P397=7),3.11,IF(OR(P397=8,P397=9),3.21,IF(OR(P397=10,P397=11,P397=12),3.31,IF(OR(P397=13,P397=14,P397=15),3.42,IF(OR(P397=16,P397=17,P397=18),3.53,3.64)))))))))), IF(Q397="Ա-2", IF(P397=0,2.28,IF(P397=1,2.35,IF(P397=2,2.43,IF(P397=3,2.5,IF(OR(P397=5,P397=4),2.58,IF(OR(P397=6,P397=7),2.66,IF(OR(P397=8,P397=9),2.75,IF(OR(P397=10,P397=11,P397=12),2.83,IF(OR(P397=13,P397=14,P397=15),2.92,IF(OR(P397=16,P397=17,P397=18),3.01,3.11)))))))))),IF(Q397="Ա-3", IF(P397=0,1.96,IF(P397=1,2.02,IF(P397=2,2.08,IF(P397=3,2.15,IF(OR(P397=5,P397=4),2.21,IF(OR(P397=6,P397=7),2.28,IF(OR(P397=8,P397=9),2.35,IF(OR(P397=10,P397=11,P397=12),2.42,IF(OR(P397=13,P397=14,P397=15),2.5,IF(OR(P397=16,P397=17,P397=18),2.58,2.66)))))))))), IF(Q397="Կ-1", IF(P397=0,1.68,IF(P397=1,1.73,IF(P397=2,1.79,IF(P397=3,1.84,IF(OR(P397=5,P397=4),1.9,IF(OR(P397=6,P397=7),1.96,IF(OR(P397=8,P397=9),2.02,IF(OR(P397=10,P397=11,P397=12),2.08,IF(OR(P397=13,P397=14,P397=15),2.14,IF(OR(P397=16,P397=17,P397=18),2.21,2.28)))))))))), IF(Q397="Կ-2", IF(P397=0,1.45,IF(P397=1,1.49,IF(P397=2,1.54,IF(P397=3,1.59,IF(OR(P397=5,P397=4),1.63,IF(OR(P397=6,P397=7),1.68,IF(OR(P397=8,P397=9),1.73,IF(OR(P397=10,P397=11,P397=12),1.79,IF(OR(P397=13,P397=14,P397=15),1.84,IF(OR(P397=16,P397=17,P397=18),1.9,1.95)))))))))),IF(Q397="Կ-3", IF(P397=0,1.25,IF(P397=1,1.29,IF(P397=2,1.33,IF(P397=3,1.37,IF(OR(P397=5,P397=4),1.41,IF(OR(P397=6,P397=7),1.45,IF(OR(P397=8,P397=9),1.49,IF(OR(P397=10,P397=11,P397=12),1.54,IF(OR(P397=13,P397=14,P397=15),1.58,IF(OR(P397=16,P397=17,P397=18),1.63,1.68)))))))))), "Error"))))))))))))</f>
        <v>1.96</v>
      </c>
      <c r="S397" s="776">
        <v>83200</v>
      </c>
      <c r="T397" s="776">
        <f>+S397*R397</f>
        <v>163072</v>
      </c>
      <c r="U397" s="777">
        <f>+L397</f>
        <v>0</v>
      </c>
      <c r="V397" s="776">
        <f>+U397+T397</f>
        <v>163072</v>
      </c>
      <c r="W397" s="776">
        <f>+V397*13</f>
        <v>2119936</v>
      </c>
      <c r="X397" s="580">
        <v>1</v>
      </c>
      <c r="Y397" s="644">
        <f>+P397+1</f>
        <v>8</v>
      </c>
      <c r="Z397" s="645" t="str">
        <f>+Q397</f>
        <v>Կ-1</v>
      </c>
      <c r="AA397" s="643">
        <f>IF(X397&lt;1,0,IF(Z397="Բ-1",IF(Y397=0,6.94,IF(Y397=1,7.17,IF(Y397=2,7.41,IF(Y397=3,7.66,IF(OR(Y397=5,Y397=4),7.92,IF(OR(Y397=6,Y397=7),8.18,IF(OR(Y397=8,Y397=9),8.46,IF(OR(Y397=10,Y397=11,Y397=12),8.74,IF(OR(Y397=13,Y397=14,Y397=15),9.03,IF(OR(Y397=16,Y397=17,Y397=18),9.33,9.65)))))))))),IF(Z397="Բ-2", IF(Y397=0,5.71,IF(Y397=1,5.89,IF(Y397=2,6.09,IF(Y397=3,6.29,IF(OR(Y397=5,Y397=4),6.5,IF(OR(Y397=6,Y397=7),6.72,IF(OR(Y397=8,Y397=9),6.94,IF(OR(Y397=10,Y397=11,Y397=12),7.17,IF(OR(Y397=13,Y397=14,Y397=15),7.41,IF(OR(Y397=16,Y397=17,Y397=18),7.65,7.91)))))))))), IF(Z397="Գ-1", IF(Y397=0,4.7,IF(Y397=1,4.86,IF(Y397=2,5.01,IF(Y397=3,5.18,IF(OR(Y397=5,Y397=4),5.35,IF(OR(Y397=6,Y397=7),5.52,IF(OR(Y397=8,Y397=9),5.71,IF(OR(Y397=10,Y397=11,Y397=12),5.89,IF(OR(Y397=13,Y397=14,Y397=15),6.09,IF(OR(Y397=16,Y397=17,Y397=18),6.29,6.49)))))))))), IF(Z397="Գ-2", IF(Y397=0,3.88,IF(Y397=1,4.01,IF(Y397=2,4.14,IF(Y397=3,4.27,IF(OR(Y397=5,Y397=4),4.41,IF(OR(Y397=6,Y397=7),4.55,IF(OR(Y397=8,Y397=9),4.7,IF(OR(Y397=10,Y397=11,Y397=12),4.85,IF(OR(Y397=13,Y397=14,Y397=15),5.01,IF(OR(Y397=16,Y397=17,Y397=18),5.17,5.34)))))))))), IF(Z397="Գ-3", IF(Y397=0,3.21,IF(Y397=1,3.31,IF(Y397=2,3.42,IF(Y397=3,3.53,IF(OR(Y397=5,Y397=4),3.64,IF(OR(Y397=6,Y397=7),3.76,IF(OR(Y397=8,Y397=9),3.88,IF(OR(Y397=10,Y397=11,Y397=12),4.01,IF(OR(Y397=13,Y397=14,Y397=15),4.13,IF(OR(Y397=16,Y397=17,Y397=18),4.27,4.4)))))))))), IF(Z397="Ա-1", IF(Y397=0,2.66,IF(Y397=1,2.75,IF(Y397=2,2.83,IF(Y397=3,2.92,IF(OR(Y397=5,Y397=4),3.02,IF(OR(Y397=6,Y397=7),3.11,IF(OR(Y397=8,Y397=9),3.21,IF(OR(Y397=10,Y397=11,Y397=12),3.31,IF(OR(Y397=13,Y397=14,Y397=15),3.42,IF(OR(Y397=16,Y397=17,Y397=18),3.53,3.64)))))))))), IF(Z397="Ա-2", IF(Y397=0,2.28,IF(Y397=1,2.35,IF(Y397=2,2.43,IF(Y397=3,2.5,IF(OR(Y397=5,Y397=4),2.58,IF(OR(Y397=6,Y397=7),2.66,IF(OR(Y397=8,Y397=9),2.75,IF(OR(Y397=10,Y397=11,Y397=12),2.83,IF(OR(Y397=13,Y397=14,Y397=15),2.92,IF(OR(Y397=16,Y397=17,Y397=18),3.01,3.11)))))))))),IF(Z397="Ա-3", IF(Y397=0,1.96,IF(Y397=1,2.02,IF(Y397=2,2.08,IF(Y397=3,2.15,IF(OR(Y397=5,Y397=4),2.21,IF(OR(Y397=6,Y397=7),2.28,IF(OR(Y397=8,Y397=9),2.35,IF(OR(Y397=10,Y397=11,Y397=12),2.42,IF(OR(Y397=13,Y397=14,Y397=15),2.5,IF(OR(Y397=16,Y397=17,Y397=18),2.58,2.66)))))))))), IF(Z397="Կ-1", IF(Y397=0,1.68,IF(Y397=1,1.73,IF(Y397=2,1.79,IF(Y397=3,1.84,IF(OR(Y397=5,Y397=4),1.9,IF(OR(Y397=6,Y397=7),1.96,IF(OR(Y397=8,Y397=9),2.02,IF(OR(Y397=10,Y397=11,Y397=12),2.08,IF(OR(Y397=13,Y397=14,Y397=15),2.14,IF(OR(Y397=16,Y397=17,Y397=18),2.21,2.28)))))))))), IF(Z397="Կ-2", IF(Y397=0,1.45,IF(Y397=1,1.49,IF(Y397=2,1.54,IF(Y397=3,1.59,IF(OR(Y397=5,Y397=4),1.63,IF(OR(Y397=6,Y397=7),1.68,IF(OR(Y397=8,Y397=9),1.73,IF(OR(Y397=10,Y397=11,Y397=12),1.79,IF(OR(Y397=13,Y397=14,Y397=15),1.84,IF(OR(Y397=16,Y397=17,Y397=18),1.9,1.95)))))))))),IF(Z397="Կ-3", IF(Y397=0,1.25,IF(Y397=1,1.29,IF(Y397=2,1.33,IF(Y397=3,1.37,IF(OR(Y397=5,Y397=4),1.41,IF(OR(Y397=6,Y397=7),1.45,IF(OR(Y397=8,Y397=9),1.49,IF(OR(Y397=10,Y397=11,Y397=12),1.54,IF(OR(Y397=13,Y397=14,Y397=15),1.58,IF(OR(Y397=16,Y397=17,Y397=18),1.63,1.68)))))))))), "Error"))))))))))))</f>
        <v>2.02</v>
      </c>
      <c r="AB397" s="776">
        <v>83200</v>
      </c>
      <c r="AC397" s="776">
        <f>+AB397*AA397</f>
        <v>168064</v>
      </c>
      <c r="AD397" s="777">
        <f>+U397</f>
        <v>0</v>
      </c>
      <c r="AE397" s="776">
        <f>+AD397+AC397</f>
        <v>168064</v>
      </c>
      <c r="AF397" s="776">
        <f>+AE397*13</f>
        <v>2184832</v>
      </c>
      <c r="AG397" s="580">
        <v>1</v>
      </c>
      <c r="AH397" s="644">
        <f>+Y397+1</f>
        <v>9</v>
      </c>
      <c r="AI397" s="645" t="str">
        <f>+Z397</f>
        <v>Կ-1</v>
      </c>
      <c r="AJ397" s="643">
        <f>IF(AG397&lt;1,0,IF(AI397="Բ-1",IF(AH397=0,6.94,IF(AH397=1,7.17,IF(AH397=2,7.41,IF(AH397=3,7.66,IF(OR(AH397=5,AH397=4),7.92,IF(OR(AH397=6,AH397=7),8.18,IF(OR(AH397=8,AH397=9),8.46,IF(OR(AH397=10,AH397=11,AH397=12),8.74,IF(OR(AH397=13,AH397=14,AH397=15),9.03,IF(OR(AH397=16,AH397=17,AH397=18),9.33,9.65)))))))))),IF(AI397="Բ-2", IF(AH397=0,5.71,IF(AH397=1,5.89,IF(AH397=2,6.09,IF(AH397=3,6.29,IF(OR(AH397=5,AH397=4),6.5,IF(OR(AH397=6,AH397=7),6.72,IF(OR(AH397=8,AH397=9),6.94,IF(OR(AH397=10,AH397=11,AH397=12),7.17,IF(OR(AH397=13,AH397=14,AH397=15),7.41,IF(OR(AH397=16,AH397=17,AH397=18),7.65,7.91)))))))))), IF(AI397="Գ-1", IF(AH397=0,4.7,IF(AH397=1,4.86,IF(AH397=2,5.01,IF(AH397=3,5.18,IF(OR(AH397=5,AH397=4),5.35,IF(OR(AH397=6,AH397=7),5.52,IF(OR(AH397=8,AH397=9),5.71,IF(OR(AH397=10,AH397=11,AH397=12),5.89,IF(OR(AH397=13,AH397=14,AH397=15),6.09,IF(OR(AH397=16,AH397=17,AH397=18),6.29,6.49)))))))))), IF(AI397="Գ-2", IF(AH397=0,3.88,IF(AH397=1,4.01,IF(AH397=2,4.14,IF(AH397=3,4.27,IF(OR(AH397=5,AH397=4),4.41,IF(OR(AH397=6,AH397=7),4.55,IF(OR(AH397=8,AH397=9),4.7,IF(OR(AH397=10,AH397=11,AH397=12),4.85,IF(OR(AH397=13,AH397=14,AH397=15),5.01,IF(OR(AH397=16,AH397=17,AH397=18),5.17,5.34)))))))))), IF(AI397="Գ-3", IF(AH397=0,3.21,IF(AH397=1,3.31,IF(AH397=2,3.42,IF(AH397=3,3.53,IF(OR(AH397=5,AH397=4),3.64,IF(OR(AH397=6,AH397=7),3.76,IF(OR(AH397=8,AH397=9),3.88,IF(OR(AH397=10,AH397=11,AH397=12),4.01,IF(OR(AH397=13,AH397=14,AH397=15),4.13,IF(OR(AH397=16,AH397=17,AH397=18),4.27,4.4)))))))))), IF(AI397="Ա-1", IF(AH397=0,2.66,IF(AH397=1,2.75,IF(AH397=2,2.83,IF(AH397=3,2.92,IF(OR(AH397=5,AH397=4),3.02,IF(OR(AH397=6,AH397=7),3.11,IF(OR(AH397=8,AH397=9),3.21,IF(OR(AH397=10,AH397=11,AH397=12),3.31,IF(OR(AH397=13,AH397=14,AH397=15),3.42,IF(OR(AH397=16,AH397=17,AH397=18),3.53,3.64)))))))))), IF(AI397="Ա-2", IF(AH397=0,2.28,IF(AH397=1,2.35,IF(AH397=2,2.43,IF(AH397=3,2.5,IF(OR(AH397=5,AH397=4),2.58,IF(OR(AH397=6,AH397=7),2.66,IF(OR(AH397=8,AH397=9),2.75,IF(OR(AH397=10,AH397=11,AH397=12),2.83,IF(OR(AH397=13,AH397=14,AH397=15),2.92,IF(OR(AH397=16,AH397=17,AH397=18),3.01,3.11)))))))))),IF(AI397="Ա-3", IF(AH397=0,1.96,IF(AH397=1,2.02,IF(AH397=2,2.08,IF(AH397=3,2.15,IF(OR(AH397=5,AH397=4),2.21,IF(OR(AH397=6,AH397=7),2.28,IF(OR(AH397=8,AH397=9),2.35,IF(OR(AH397=10,AH397=11,AH397=12),2.42,IF(OR(AH397=13,AH397=14,AH397=15),2.5,IF(OR(AH397=16,AH397=17,AH397=18),2.58,2.66)))))))))), IF(AI397="Կ-1", IF(AH397=0,1.68,IF(AH397=1,1.73,IF(AH397=2,1.79,IF(AH397=3,1.84,IF(OR(AH397=5,AH397=4),1.9,IF(OR(AH397=6,AH397=7),1.96,IF(OR(AH397=8,AH397=9),2.02,IF(OR(AH397=10,AH397=11,AH397=12),2.08,IF(OR(AH397=13,AH397=14,AH397=15),2.14,IF(OR(AH397=16,AH397=17,AH397=18),2.21,2.28)))))))))), IF(AI397="Կ-2", IF(AH397=0,1.45,IF(AH397=1,1.49,IF(AH397=2,1.54,IF(AH397=3,1.59,IF(OR(AH397=5,AH397=4),1.63,IF(OR(AH397=6,AH397=7),1.68,IF(OR(AH397=8,AH397=9),1.73,IF(OR(AH397=10,AH397=11,AH397=12),1.79,IF(OR(AH397=13,AH397=14,AH397=15),1.84,IF(OR(AH397=16,AH397=17,AH397=18),1.9,1.95)))))))))),IF(AI397="Կ-3", IF(AH397=0,1.25,IF(AH397=1,1.29,IF(AH397=2,1.33,IF(AH397=3,1.37,IF(OR(AH397=5,AH397=4),1.41,IF(OR(AH397=6,AH397=7),1.45,IF(OR(AH397=8,AH397=9),1.49,IF(OR(AH397=10,AH397=11,AH397=12),1.54,IF(OR(AH397=13,AH397=14,AH397=15),1.58,IF(OR(AH397=16,AH397=17,AH397=18),1.63,1.68)))))))))), "Error"))))))))))))</f>
        <v>2.02</v>
      </c>
      <c r="AK397" s="776">
        <v>83200</v>
      </c>
      <c r="AL397" s="776">
        <f>+AK397*AJ397</f>
        <v>168064</v>
      </c>
      <c r="AM397" s="777">
        <f>+AD397</f>
        <v>0</v>
      </c>
      <c r="AN397" s="776">
        <f>+AM397+AL397</f>
        <v>168064</v>
      </c>
      <c r="AO397" s="776">
        <f>+AN397*13</f>
        <v>2184832</v>
      </c>
    </row>
    <row r="398" spans="1:41" s="760" customFormat="1" ht="18.75" customHeight="1">
      <c r="A398" s="853">
        <v>356</v>
      </c>
      <c r="B398" s="903" t="s">
        <v>78</v>
      </c>
      <c r="C398" s="904"/>
      <c r="D398" s="904"/>
      <c r="E398" s="903" t="s">
        <v>1238</v>
      </c>
      <c r="F398" s="853">
        <v>1</v>
      </c>
      <c r="G398" s="911">
        <v>6</v>
      </c>
      <c r="H398" s="915" t="s">
        <v>86</v>
      </c>
      <c r="I398" s="912">
        <f>IF(F398&lt;1,0,IF(H398="Բ-1",IF(G398=0,6.94,IF(G398=1,7.17,IF(G398=2,7.41,IF(G398=3,7.66,IF(OR(G398=5,G398=4),7.92,IF(OR(G398=6,G398=7),8.18,IF(OR(G398=8,G398=9),8.46,IF(OR(G398=10,G398=11,G398=12),8.74,IF(OR(G398=13,G398=14,G398=15),9.03,IF(OR(G398=16,G398=17,G398=18),9.33,9.65)))))))))),IF(H398="Բ-2", IF(G398=0,5.71,IF(G398=1,5.89,IF(G398=2,6.09,IF(G398=3,6.29,IF(OR(G398=5,G398=4),6.5,IF(OR(G398=6,G398=7),6.72,IF(OR(G398=8,G398=9),6.94,IF(OR(G398=10,G398=11,G398=12),7.17,IF(OR(G398=13,G398=14,G398=15),7.41,IF(OR(G398=16,G398=17,G398=18),7.65,7.91)))))))))), IF(H398="Գ-1", IF(G398=0,4.7,IF(G398=1,4.86,IF(G398=2,5.01,IF(G398=3,5.18,IF(OR(G398=5,G398=4),5.35,IF(OR(G398=6,G398=7),5.52,IF(OR(G398=8,G398=9),5.71,IF(OR(G398=10,G398=11,G398=12),5.89,IF(OR(G398=13,G398=14,G398=15),6.09,IF(OR(G398=16,G398=17,G398=18),6.29,6.49)))))))))), IF(H398="Գ-2", IF(G398=0,3.88,IF(G398=1,4.01,IF(G398=2,4.14,IF(G398=3,4.27,IF(OR(G398=5,G398=4),4.41,IF(OR(G398=6,G398=7),4.55,IF(OR(G398=8,G398=9),4.7,IF(OR(G398=10,G398=11,G398=12),4.85,IF(OR(G398=13,G398=14,G398=15),5.01,IF(OR(G398=16,G398=17,G398=18),5.17,5.34)))))))))), IF(H398="Գ-3", IF(G398=0,3.21,IF(G398=1,3.31,IF(G398=2,3.42,IF(G398=3,3.53,IF(OR(G398=5,G398=4),3.64,IF(OR(G398=6,G398=7),3.76,IF(OR(G398=8,G398=9),3.88,IF(OR(G398=10,G398=11,G398=12),4.01,IF(OR(G398=13,G398=14,G398=15),4.13,IF(OR(G398=16,G398=17,G398=18),4.27,4.4)))))))))), IF(H398="Ա-1", IF(G398=0,2.66,IF(G398=1,2.75,IF(G398=2,2.83,IF(G398=3,2.92,IF(OR(G398=5,G398=4),3.02,IF(OR(G398=6,G398=7),3.11,IF(OR(G398=8,G398=9),3.21,IF(OR(G398=10,G398=11,G398=12),3.31,IF(OR(G398=13,G398=14,G398=15),3.42,IF(OR(G398=16,G398=17,G398=18),3.53,3.64)))))))))), IF(H398="Ա-2", IF(G398=0,2.28,IF(G398=1,2.35,IF(G398=2,2.43,IF(G398=3,2.5,IF(OR(G398=5,G398=4),2.58,IF(OR(G398=6,G398=7),2.66,IF(OR(G398=8,G398=9),2.75,IF(OR(G398=10,G398=11,G398=12),2.83,IF(OR(G398=13,G398=14,G398=15),2.92,IF(OR(G398=16,G398=17,G398=18),3.01,3.11)))))))))),IF(H398="Ա-3", IF(G398=0,1.96,IF(G398=1,2.02,IF(G398=2,2.08,IF(G398=3,2.15,IF(OR(G398=5,G398=4),2.21,IF(OR(G398=6,G398=7),2.28,IF(OR(G398=8,G398=9),2.35,IF(OR(G398=10,G398=11,G398=12),2.42,IF(OR(G398=13,G398=14,G398=15),2.5,IF(OR(G398=16,G398=17,G398=18),2.58,2.66)))))))))), IF(H398="Կ-1", IF(G398=0,1.68,IF(G398=1,1.73,IF(G398=2,1.79,IF(G398=3,1.84,IF(OR(G398=5,G398=4),1.9,IF(OR(G398=6,G398=7),1.96,IF(OR(G398=8,G398=9),2.02,IF(OR(G398=10,G398=11,G398=12),2.08,IF(OR(G398=13,G398=14,G398=15),2.14,IF(OR(G398=16,G398=17,G398=18),2.21,2.28)))))))))), IF(H398="Կ-2", IF(G398=0,1.45,IF(G398=1,1.49,IF(G398=2,1.54,IF(G398=3,1.59,IF(OR(G398=5,G398=4),1.63,IF(OR(G398=6,G398=7),1.68,IF(OR(G398=8,G398=9),1.73,IF(OR(G398=10,G398=11,G398=12),1.79,IF(OR(G398=13,G398=14,G398=15),1.84,IF(OR(G398=16,G398=17,G398=18),1.9,1.95)))))))))),IF(H398="Կ-3", IF(G398=0,1.25,IF(G398=1,1.29,IF(G398=2,1.33,IF(G398=3,1.37,IF(OR(G398=5,G398=4),1.41,IF(OR(G398=6,G398=7),1.45,IF(OR(G398=8,G398=9),1.49,IF(OR(G398=10,G398=11,G398=12),1.54,IF(OR(G398=13,G398=14,G398=15),1.58,IF(OR(G398=16,G398=17,G398=18),1.63,1.68)))))))))), "Error"))))))))))))</f>
        <v>1.96</v>
      </c>
      <c r="J398" s="913">
        <v>83200</v>
      </c>
      <c r="K398" s="914">
        <f>+J398*I398</f>
        <v>163072</v>
      </c>
      <c r="L398" s="915">
        <v>0</v>
      </c>
      <c r="M398" s="914">
        <f>+L398+K398</f>
        <v>163072</v>
      </c>
      <c r="N398" s="914">
        <f>+M398*13</f>
        <v>2119936</v>
      </c>
      <c r="O398" s="580">
        <v>1</v>
      </c>
      <c r="P398" s="644">
        <f>+G398+1</f>
        <v>7</v>
      </c>
      <c r="Q398" s="645" t="str">
        <f>+H398</f>
        <v>Կ-1</v>
      </c>
      <c r="R398" s="643">
        <f>IF(O398&lt;1,0,IF(Q398="Բ-1",IF(P398=0,6.94,IF(P398=1,7.17,IF(P398=2,7.41,IF(P398=3,7.66,IF(OR(P398=5,P398=4),7.92,IF(OR(P398=6,P398=7),8.18,IF(OR(P398=8,P398=9),8.46,IF(OR(P398=10,P398=11,P398=12),8.74,IF(OR(P398=13,P398=14,P398=15),9.03,IF(OR(P398=16,P398=17,P398=18),9.33,9.65)))))))))),IF(Q398="Բ-2", IF(P398=0,5.71,IF(P398=1,5.89,IF(P398=2,6.09,IF(P398=3,6.29,IF(OR(P398=5,P398=4),6.5,IF(OR(P398=6,P398=7),6.72,IF(OR(P398=8,P398=9),6.94,IF(OR(P398=10,P398=11,P398=12),7.17,IF(OR(P398=13,P398=14,P398=15),7.41,IF(OR(P398=16,P398=17,P398=18),7.65,7.91)))))))))), IF(Q398="Գ-1", IF(P398=0,4.7,IF(P398=1,4.86,IF(P398=2,5.01,IF(P398=3,5.18,IF(OR(P398=5,P398=4),5.35,IF(OR(P398=6,P398=7),5.52,IF(OR(P398=8,P398=9),5.71,IF(OR(P398=10,P398=11,P398=12),5.89,IF(OR(P398=13,P398=14,P398=15),6.09,IF(OR(P398=16,P398=17,P398=18),6.29,6.49)))))))))), IF(Q398="Գ-2", IF(P398=0,3.88,IF(P398=1,4.01,IF(P398=2,4.14,IF(P398=3,4.27,IF(OR(P398=5,P398=4),4.41,IF(OR(P398=6,P398=7),4.55,IF(OR(P398=8,P398=9),4.7,IF(OR(P398=10,P398=11,P398=12),4.85,IF(OR(P398=13,P398=14,P398=15),5.01,IF(OR(P398=16,P398=17,P398=18),5.17,5.34)))))))))), IF(Q398="Գ-3", IF(P398=0,3.21,IF(P398=1,3.31,IF(P398=2,3.42,IF(P398=3,3.53,IF(OR(P398=5,P398=4),3.64,IF(OR(P398=6,P398=7),3.76,IF(OR(P398=8,P398=9),3.88,IF(OR(P398=10,P398=11,P398=12),4.01,IF(OR(P398=13,P398=14,P398=15),4.13,IF(OR(P398=16,P398=17,P398=18),4.27,4.4)))))))))), IF(Q398="Ա-1", IF(P398=0,2.66,IF(P398=1,2.75,IF(P398=2,2.83,IF(P398=3,2.92,IF(OR(P398=5,P398=4),3.02,IF(OR(P398=6,P398=7),3.11,IF(OR(P398=8,P398=9),3.21,IF(OR(P398=10,P398=11,P398=12),3.31,IF(OR(P398=13,P398=14,P398=15),3.42,IF(OR(P398=16,P398=17,P398=18),3.53,3.64)))))))))), IF(Q398="Ա-2", IF(P398=0,2.28,IF(P398=1,2.35,IF(P398=2,2.43,IF(P398=3,2.5,IF(OR(P398=5,P398=4),2.58,IF(OR(P398=6,P398=7),2.66,IF(OR(P398=8,P398=9),2.75,IF(OR(P398=10,P398=11,P398=12),2.83,IF(OR(P398=13,P398=14,P398=15),2.92,IF(OR(P398=16,P398=17,P398=18),3.01,3.11)))))))))),IF(Q398="Ա-3", IF(P398=0,1.96,IF(P398=1,2.02,IF(P398=2,2.08,IF(P398=3,2.15,IF(OR(P398=5,P398=4),2.21,IF(OR(P398=6,P398=7),2.28,IF(OR(P398=8,P398=9),2.35,IF(OR(P398=10,P398=11,P398=12),2.42,IF(OR(P398=13,P398=14,P398=15),2.5,IF(OR(P398=16,P398=17,P398=18),2.58,2.66)))))))))), IF(Q398="Կ-1", IF(P398=0,1.68,IF(P398=1,1.73,IF(P398=2,1.79,IF(P398=3,1.84,IF(OR(P398=5,P398=4),1.9,IF(OR(P398=6,P398=7),1.96,IF(OR(P398=8,P398=9),2.02,IF(OR(P398=10,P398=11,P398=12),2.08,IF(OR(P398=13,P398=14,P398=15),2.14,IF(OR(P398=16,P398=17,P398=18),2.21,2.28)))))))))), IF(Q398="Կ-2", IF(P398=0,1.45,IF(P398=1,1.49,IF(P398=2,1.54,IF(P398=3,1.59,IF(OR(P398=5,P398=4),1.63,IF(OR(P398=6,P398=7),1.68,IF(OR(P398=8,P398=9),1.73,IF(OR(P398=10,P398=11,P398=12),1.79,IF(OR(P398=13,P398=14,P398=15),1.84,IF(OR(P398=16,P398=17,P398=18),1.9,1.95)))))))))),IF(Q398="Կ-3", IF(P398=0,1.25,IF(P398=1,1.29,IF(P398=2,1.33,IF(P398=3,1.37,IF(OR(P398=5,P398=4),1.41,IF(OR(P398=6,P398=7),1.45,IF(OR(P398=8,P398=9),1.49,IF(OR(P398=10,P398=11,P398=12),1.54,IF(OR(P398=13,P398=14,P398=15),1.58,IF(OR(P398=16,P398=17,P398=18),1.63,1.68)))))))))), "Error"))))))))))))</f>
        <v>1.96</v>
      </c>
      <c r="S398" s="776">
        <v>83200</v>
      </c>
      <c r="T398" s="776">
        <f>+S398*R398</f>
        <v>163072</v>
      </c>
      <c r="U398" s="777">
        <f>+L398</f>
        <v>0</v>
      </c>
      <c r="V398" s="776">
        <f>+U398+T398</f>
        <v>163072</v>
      </c>
      <c r="W398" s="776">
        <f>+V398*13</f>
        <v>2119936</v>
      </c>
      <c r="X398" s="580">
        <v>1</v>
      </c>
      <c r="Y398" s="644">
        <f>+P398+1</f>
        <v>8</v>
      </c>
      <c r="Z398" s="645" t="str">
        <f>+Q398</f>
        <v>Կ-1</v>
      </c>
      <c r="AA398" s="643">
        <f>IF(X398&lt;1,0,IF(Z398="Բ-1",IF(Y398=0,6.94,IF(Y398=1,7.17,IF(Y398=2,7.41,IF(Y398=3,7.66,IF(OR(Y398=5,Y398=4),7.92,IF(OR(Y398=6,Y398=7),8.18,IF(OR(Y398=8,Y398=9),8.46,IF(OR(Y398=10,Y398=11,Y398=12),8.74,IF(OR(Y398=13,Y398=14,Y398=15),9.03,IF(OR(Y398=16,Y398=17,Y398=18),9.33,9.65)))))))))),IF(Z398="Բ-2", IF(Y398=0,5.71,IF(Y398=1,5.89,IF(Y398=2,6.09,IF(Y398=3,6.29,IF(OR(Y398=5,Y398=4),6.5,IF(OR(Y398=6,Y398=7),6.72,IF(OR(Y398=8,Y398=9),6.94,IF(OR(Y398=10,Y398=11,Y398=12),7.17,IF(OR(Y398=13,Y398=14,Y398=15),7.41,IF(OR(Y398=16,Y398=17,Y398=18),7.65,7.91)))))))))), IF(Z398="Գ-1", IF(Y398=0,4.7,IF(Y398=1,4.86,IF(Y398=2,5.01,IF(Y398=3,5.18,IF(OR(Y398=5,Y398=4),5.35,IF(OR(Y398=6,Y398=7),5.52,IF(OR(Y398=8,Y398=9),5.71,IF(OR(Y398=10,Y398=11,Y398=12),5.89,IF(OR(Y398=13,Y398=14,Y398=15),6.09,IF(OR(Y398=16,Y398=17,Y398=18),6.29,6.49)))))))))), IF(Z398="Գ-2", IF(Y398=0,3.88,IF(Y398=1,4.01,IF(Y398=2,4.14,IF(Y398=3,4.27,IF(OR(Y398=5,Y398=4),4.41,IF(OR(Y398=6,Y398=7),4.55,IF(OR(Y398=8,Y398=9),4.7,IF(OR(Y398=10,Y398=11,Y398=12),4.85,IF(OR(Y398=13,Y398=14,Y398=15),5.01,IF(OR(Y398=16,Y398=17,Y398=18),5.17,5.34)))))))))), IF(Z398="Գ-3", IF(Y398=0,3.21,IF(Y398=1,3.31,IF(Y398=2,3.42,IF(Y398=3,3.53,IF(OR(Y398=5,Y398=4),3.64,IF(OR(Y398=6,Y398=7),3.76,IF(OR(Y398=8,Y398=9),3.88,IF(OR(Y398=10,Y398=11,Y398=12),4.01,IF(OR(Y398=13,Y398=14,Y398=15),4.13,IF(OR(Y398=16,Y398=17,Y398=18),4.27,4.4)))))))))), IF(Z398="Ա-1", IF(Y398=0,2.66,IF(Y398=1,2.75,IF(Y398=2,2.83,IF(Y398=3,2.92,IF(OR(Y398=5,Y398=4),3.02,IF(OR(Y398=6,Y398=7),3.11,IF(OR(Y398=8,Y398=9),3.21,IF(OR(Y398=10,Y398=11,Y398=12),3.31,IF(OR(Y398=13,Y398=14,Y398=15),3.42,IF(OR(Y398=16,Y398=17,Y398=18),3.53,3.64)))))))))), IF(Z398="Ա-2", IF(Y398=0,2.28,IF(Y398=1,2.35,IF(Y398=2,2.43,IF(Y398=3,2.5,IF(OR(Y398=5,Y398=4),2.58,IF(OR(Y398=6,Y398=7),2.66,IF(OR(Y398=8,Y398=9),2.75,IF(OR(Y398=10,Y398=11,Y398=12),2.83,IF(OR(Y398=13,Y398=14,Y398=15),2.92,IF(OR(Y398=16,Y398=17,Y398=18),3.01,3.11)))))))))),IF(Z398="Ա-3", IF(Y398=0,1.96,IF(Y398=1,2.02,IF(Y398=2,2.08,IF(Y398=3,2.15,IF(OR(Y398=5,Y398=4),2.21,IF(OR(Y398=6,Y398=7),2.28,IF(OR(Y398=8,Y398=9),2.35,IF(OR(Y398=10,Y398=11,Y398=12),2.42,IF(OR(Y398=13,Y398=14,Y398=15),2.5,IF(OR(Y398=16,Y398=17,Y398=18),2.58,2.66)))))))))), IF(Z398="Կ-1", IF(Y398=0,1.68,IF(Y398=1,1.73,IF(Y398=2,1.79,IF(Y398=3,1.84,IF(OR(Y398=5,Y398=4),1.9,IF(OR(Y398=6,Y398=7),1.96,IF(OR(Y398=8,Y398=9),2.02,IF(OR(Y398=10,Y398=11,Y398=12),2.08,IF(OR(Y398=13,Y398=14,Y398=15),2.14,IF(OR(Y398=16,Y398=17,Y398=18),2.21,2.28)))))))))), IF(Z398="Կ-2", IF(Y398=0,1.45,IF(Y398=1,1.49,IF(Y398=2,1.54,IF(Y398=3,1.59,IF(OR(Y398=5,Y398=4),1.63,IF(OR(Y398=6,Y398=7),1.68,IF(OR(Y398=8,Y398=9),1.73,IF(OR(Y398=10,Y398=11,Y398=12),1.79,IF(OR(Y398=13,Y398=14,Y398=15),1.84,IF(OR(Y398=16,Y398=17,Y398=18),1.9,1.95)))))))))),IF(Z398="Կ-3", IF(Y398=0,1.25,IF(Y398=1,1.29,IF(Y398=2,1.33,IF(Y398=3,1.37,IF(OR(Y398=5,Y398=4),1.41,IF(OR(Y398=6,Y398=7),1.45,IF(OR(Y398=8,Y398=9),1.49,IF(OR(Y398=10,Y398=11,Y398=12),1.54,IF(OR(Y398=13,Y398=14,Y398=15),1.58,IF(OR(Y398=16,Y398=17,Y398=18),1.63,1.68)))))))))), "Error"))))))))))))</f>
        <v>2.02</v>
      </c>
      <c r="AB398" s="776">
        <v>83200</v>
      </c>
      <c r="AC398" s="776">
        <f>+AB398*AA398</f>
        <v>168064</v>
      </c>
      <c r="AD398" s="777">
        <f>+U398</f>
        <v>0</v>
      </c>
      <c r="AE398" s="776">
        <f>+AD398+AC398</f>
        <v>168064</v>
      </c>
      <c r="AF398" s="776">
        <f>+AE398*13</f>
        <v>2184832</v>
      </c>
      <c r="AG398" s="580">
        <v>1</v>
      </c>
      <c r="AH398" s="644">
        <f>+Y398+1</f>
        <v>9</v>
      </c>
      <c r="AI398" s="645" t="str">
        <f>+Z398</f>
        <v>Կ-1</v>
      </c>
      <c r="AJ398" s="643">
        <f>IF(AG398&lt;1,0,IF(AI398="Բ-1",IF(AH398=0,6.94,IF(AH398=1,7.17,IF(AH398=2,7.41,IF(AH398=3,7.66,IF(OR(AH398=5,AH398=4),7.92,IF(OR(AH398=6,AH398=7),8.18,IF(OR(AH398=8,AH398=9),8.46,IF(OR(AH398=10,AH398=11,AH398=12),8.74,IF(OR(AH398=13,AH398=14,AH398=15),9.03,IF(OR(AH398=16,AH398=17,AH398=18),9.33,9.65)))))))))),IF(AI398="Բ-2", IF(AH398=0,5.71,IF(AH398=1,5.89,IF(AH398=2,6.09,IF(AH398=3,6.29,IF(OR(AH398=5,AH398=4),6.5,IF(OR(AH398=6,AH398=7),6.72,IF(OR(AH398=8,AH398=9),6.94,IF(OR(AH398=10,AH398=11,AH398=12),7.17,IF(OR(AH398=13,AH398=14,AH398=15),7.41,IF(OR(AH398=16,AH398=17,AH398=18),7.65,7.91)))))))))), IF(AI398="Գ-1", IF(AH398=0,4.7,IF(AH398=1,4.86,IF(AH398=2,5.01,IF(AH398=3,5.18,IF(OR(AH398=5,AH398=4),5.35,IF(OR(AH398=6,AH398=7),5.52,IF(OR(AH398=8,AH398=9),5.71,IF(OR(AH398=10,AH398=11,AH398=12),5.89,IF(OR(AH398=13,AH398=14,AH398=15),6.09,IF(OR(AH398=16,AH398=17,AH398=18),6.29,6.49)))))))))), IF(AI398="Գ-2", IF(AH398=0,3.88,IF(AH398=1,4.01,IF(AH398=2,4.14,IF(AH398=3,4.27,IF(OR(AH398=5,AH398=4),4.41,IF(OR(AH398=6,AH398=7),4.55,IF(OR(AH398=8,AH398=9),4.7,IF(OR(AH398=10,AH398=11,AH398=12),4.85,IF(OR(AH398=13,AH398=14,AH398=15),5.01,IF(OR(AH398=16,AH398=17,AH398=18),5.17,5.34)))))))))), IF(AI398="Գ-3", IF(AH398=0,3.21,IF(AH398=1,3.31,IF(AH398=2,3.42,IF(AH398=3,3.53,IF(OR(AH398=5,AH398=4),3.64,IF(OR(AH398=6,AH398=7),3.76,IF(OR(AH398=8,AH398=9),3.88,IF(OR(AH398=10,AH398=11,AH398=12),4.01,IF(OR(AH398=13,AH398=14,AH398=15),4.13,IF(OR(AH398=16,AH398=17,AH398=18),4.27,4.4)))))))))), IF(AI398="Ա-1", IF(AH398=0,2.66,IF(AH398=1,2.75,IF(AH398=2,2.83,IF(AH398=3,2.92,IF(OR(AH398=5,AH398=4),3.02,IF(OR(AH398=6,AH398=7),3.11,IF(OR(AH398=8,AH398=9),3.21,IF(OR(AH398=10,AH398=11,AH398=12),3.31,IF(OR(AH398=13,AH398=14,AH398=15),3.42,IF(OR(AH398=16,AH398=17,AH398=18),3.53,3.64)))))))))), IF(AI398="Ա-2", IF(AH398=0,2.28,IF(AH398=1,2.35,IF(AH398=2,2.43,IF(AH398=3,2.5,IF(OR(AH398=5,AH398=4),2.58,IF(OR(AH398=6,AH398=7),2.66,IF(OR(AH398=8,AH398=9),2.75,IF(OR(AH398=10,AH398=11,AH398=12),2.83,IF(OR(AH398=13,AH398=14,AH398=15),2.92,IF(OR(AH398=16,AH398=17,AH398=18),3.01,3.11)))))))))),IF(AI398="Ա-3", IF(AH398=0,1.96,IF(AH398=1,2.02,IF(AH398=2,2.08,IF(AH398=3,2.15,IF(OR(AH398=5,AH398=4),2.21,IF(OR(AH398=6,AH398=7),2.28,IF(OR(AH398=8,AH398=9),2.35,IF(OR(AH398=10,AH398=11,AH398=12),2.42,IF(OR(AH398=13,AH398=14,AH398=15),2.5,IF(OR(AH398=16,AH398=17,AH398=18),2.58,2.66)))))))))), IF(AI398="Կ-1", IF(AH398=0,1.68,IF(AH398=1,1.73,IF(AH398=2,1.79,IF(AH398=3,1.84,IF(OR(AH398=5,AH398=4),1.9,IF(OR(AH398=6,AH398=7),1.96,IF(OR(AH398=8,AH398=9),2.02,IF(OR(AH398=10,AH398=11,AH398=12),2.08,IF(OR(AH398=13,AH398=14,AH398=15),2.14,IF(OR(AH398=16,AH398=17,AH398=18),2.21,2.28)))))))))), IF(AI398="Կ-2", IF(AH398=0,1.45,IF(AH398=1,1.49,IF(AH398=2,1.54,IF(AH398=3,1.59,IF(OR(AH398=5,AH398=4),1.63,IF(OR(AH398=6,AH398=7),1.68,IF(OR(AH398=8,AH398=9),1.73,IF(OR(AH398=10,AH398=11,AH398=12),1.79,IF(OR(AH398=13,AH398=14,AH398=15),1.84,IF(OR(AH398=16,AH398=17,AH398=18),1.9,1.95)))))))))),IF(AI398="Կ-3", IF(AH398=0,1.25,IF(AH398=1,1.29,IF(AH398=2,1.33,IF(AH398=3,1.37,IF(OR(AH398=5,AH398=4),1.41,IF(OR(AH398=6,AH398=7),1.45,IF(OR(AH398=8,AH398=9),1.49,IF(OR(AH398=10,AH398=11,AH398=12),1.54,IF(OR(AH398=13,AH398=14,AH398=15),1.58,IF(OR(AH398=16,AH398=17,AH398=18),1.63,1.68)))))))))), "Error"))))))))))))</f>
        <v>2.02</v>
      </c>
      <c r="AK398" s="776">
        <v>83200</v>
      </c>
      <c r="AL398" s="776">
        <f>+AK398*AJ398</f>
        <v>168064</v>
      </c>
      <c r="AM398" s="777">
        <f>+AD398</f>
        <v>0</v>
      </c>
      <c r="AN398" s="776">
        <f>+AM398+AL398</f>
        <v>168064</v>
      </c>
      <c r="AO398" s="776">
        <f>+AN398*13</f>
        <v>2184832</v>
      </c>
    </row>
    <row r="399" spans="1:41" s="760" customFormat="1" ht="18.75" customHeight="1">
      <c r="A399" s="853">
        <v>357</v>
      </c>
      <c r="B399" s="903" t="s">
        <v>78</v>
      </c>
      <c r="C399" s="904"/>
      <c r="D399" s="904"/>
      <c r="E399" s="903" t="s">
        <v>1238</v>
      </c>
      <c r="F399" s="853">
        <v>1</v>
      </c>
      <c r="G399" s="911">
        <v>6</v>
      </c>
      <c r="H399" s="915" t="s">
        <v>86</v>
      </c>
      <c r="I399" s="912">
        <f>IF(F399&lt;1,0,IF(H399="Բ-1",IF(G399=0,6.94,IF(G399=1,7.17,IF(G399=2,7.41,IF(G399=3,7.66,IF(OR(G399=5,G399=4),7.92,IF(OR(G399=6,G399=7),8.18,IF(OR(G399=8,G399=9),8.46,IF(OR(G399=10,G399=11,G399=12),8.74,IF(OR(G399=13,G399=14,G399=15),9.03,IF(OR(G399=16,G399=17,G399=18),9.33,9.65)))))))))),IF(H399="Բ-2", IF(G399=0,5.71,IF(G399=1,5.89,IF(G399=2,6.09,IF(G399=3,6.29,IF(OR(G399=5,G399=4),6.5,IF(OR(G399=6,G399=7),6.72,IF(OR(G399=8,G399=9),6.94,IF(OR(G399=10,G399=11,G399=12),7.17,IF(OR(G399=13,G399=14,G399=15),7.41,IF(OR(G399=16,G399=17,G399=18),7.65,7.91)))))))))), IF(H399="Գ-1", IF(G399=0,4.7,IF(G399=1,4.86,IF(G399=2,5.01,IF(G399=3,5.18,IF(OR(G399=5,G399=4),5.35,IF(OR(G399=6,G399=7),5.52,IF(OR(G399=8,G399=9),5.71,IF(OR(G399=10,G399=11,G399=12),5.89,IF(OR(G399=13,G399=14,G399=15),6.09,IF(OR(G399=16,G399=17,G399=18),6.29,6.49)))))))))), IF(H399="Գ-2", IF(G399=0,3.88,IF(G399=1,4.01,IF(G399=2,4.14,IF(G399=3,4.27,IF(OR(G399=5,G399=4),4.41,IF(OR(G399=6,G399=7),4.55,IF(OR(G399=8,G399=9),4.7,IF(OR(G399=10,G399=11,G399=12),4.85,IF(OR(G399=13,G399=14,G399=15),5.01,IF(OR(G399=16,G399=17,G399=18),5.17,5.34)))))))))), IF(H399="Գ-3", IF(G399=0,3.21,IF(G399=1,3.31,IF(G399=2,3.42,IF(G399=3,3.53,IF(OR(G399=5,G399=4),3.64,IF(OR(G399=6,G399=7),3.76,IF(OR(G399=8,G399=9),3.88,IF(OR(G399=10,G399=11,G399=12),4.01,IF(OR(G399=13,G399=14,G399=15),4.13,IF(OR(G399=16,G399=17,G399=18),4.27,4.4)))))))))), IF(H399="Ա-1", IF(G399=0,2.66,IF(G399=1,2.75,IF(G399=2,2.83,IF(G399=3,2.92,IF(OR(G399=5,G399=4),3.02,IF(OR(G399=6,G399=7),3.11,IF(OR(G399=8,G399=9),3.21,IF(OR(G399=10,G399=11,G399=12),3.31,IF(OR(G399=13,G399=14,G399=15),3.42,IF(OR(G399=16,G399=17,G399=18),3.53,3.64)))))))))), IF(H399="Ա-2", IF(G399=0,2.28,IF(G399=1,2.35,IF(G399=2,2.43,IF(G399=3,2.5,IF(OR(G399=5,G399=4),2.58,IF(OR(G399=6,G399=7),2.66,IF(OR(G399=8,G399=9),2.75,IF(OR(G399=10,G399=11,G399=12),2.83,IF(OR(G399=13,G399=14,G399=15),2.92,IF(OR(G399=16,G399=17,G399=18),3.01,3.11)))))))))),IF(H399="Ա-3", IF(G399=0,1.96,IF(G399=1,2.02,IF(G399=2,2.08,IF(G399=3,2.15,IF(OR(G399=5,G399=4),2.21,IF(OR(G399=6,G399=7),2.28,IF(OR(G399=8,G399=9),2.35,IF(OR(G399=10,G399=11,G399=12),2.42,IF(OR(G399=13,G399=14,G399=15),2.5,IF(OR(G399=16,G399=17,G399=18),2.58,2.66)))))))))), IF(H399="Կ-1", IF(G399=0,1.68,IF(G399=1,1.73,IF(G399=2,1.79,IF(G399=3,1.84,IF(OR(G399=5,G399=4),1.9,IF(OR(G399=6,G399=7),1.96,IF(OR(G399=8,G399=9),2.02,IF(OR(G399=10,G399=11,G399=12),2.08,IF(OR(G399=13,G399=14,G399=15),2.14,IF(OR(G399=16,G399=17,G399=18),2.21,2.28)))))))))), IF(H399="Կ-2", IF(G399=0,1.45,IF(G399=1,1.49,IF(G399=2,1.54,IF(G399=3,1.59,IF(OR(G399=5,G399=4),1.63,IF(OR(G399=6,G399=7),1.68,IF(OR(G399=8,G399=9),1.73,IF(OR(G399=10,G399=11,G399=12),1.79,IF(OR(G399=13,G399=14,G399=15),1.84,IF(OR(G399=16,G399=17,G399=18),1.9,1.95)))))))))),IF(H399="Կ-3", IF(G399=0,1.25,IF(G399=1,1.29,IF(G399=2,1.33,IF(G399=3,1.37,IF(OR(G399=5,G399=4),1.41,IF(OR(G399=6,G399=7),1.45,IF(OR(G399=8,G399=9),1.49,IF(OR(G399=10,G399=11,G399=12),1.54,IF(OR(G399=13,G399=14,G399=15),1.58,IF(OR(G399=16,G399=17,G399=18),1.63,1.68)))))))))), "Error"))))))))))))</f>
        <v>1.96</v>
      </c>
      <c r="J399" s="913">
        <v>83200</v>
      </c>
      <c r="K399" s="914">
        <f>+J399*I399</f>
        <v>163072</v>
      </c>
      <c r="L399" s="915">
        <v>0</v>
      </c>
      <c r="M399" s="914">
        <f>+L399+K399</f>
        <v>163072</v>
      </c>
      <c r="N399" s="914">
        <f>+M399*13</f>
        <v>2119936</v>
      </c>
      <c r="O399" s="580">
        <v>1</v>
      </c>
      <c r="P399" s="644">
        <f>+G399+1</f>
        <v>7</v>
      </c>
      <c r="Q399" s="645" t="str">
        <f>+H399</f>
        <v>Կ-1</v>
      </c>
      <c r="R399" s="643">
        <f>IF(O399&lt;1,0,IF(Q399="Բ-1",IF(P399=0,6.94,IF(P399=1,7.17,IF(P399=2,7.41,IF(P399=3,7.66,IF(OR(P399=5,P399=4),7.92,IF(OR(P399=6,P399=7),8.18,IF(OR(P399=8,P399=9),8.46,IF(OR(P399=10,P399=11,P399=12),8.74,IF(OR(P399=13,P399=14,P399=15),9.03,IF(OR(P399=16,P399=17,P399=18),9.33,9.65)))))))))),IF(Q399="Բ-2", IF(P399=0,5.71,IF(P399=1,5.89,IF(P399=2,6.09,IF(P399=3,6.29,IF(OR(P399=5,P399=4),6.5,IF(OR(P399=6,P399=7),6.72,IF(OR(P399=8,P399=9),6.94,IF(OR(P399=10,P399=11,P399=12),7.17,IF(OR(P399=13,P399=14,P399=15),7.41,IF(OR(P399=16,P399=17,P399=18),7.65,7.91)))))))))), IF(Q399="Գ-1", IF(P399=0,4.7,IF(P399=1,4.86,IF(P399=2,5.01,IF(P399=3,5.18,IF(OR(P399=5,P399=4),5.35,IF(OR(P399=6,P399=7),5.52,IF(OR(P399=8,P399=9),5.71,IF(OR(P399=10,P399=11,P399=12),5.89,IF(OR(P399=13,P399=14,P399=15),6.09,IF(OR(P399=16,P399=17,P399=18),6.29,6.49)))))))))), IF(Q399="Գ-2", IF(P399=0,3.88,IF(P399=1,4.01,IF(P399=2,4.14,IF(P399=3,4.27,IF(OR(P399=5,P399=4),4.41,IF(OR(P399=6,P399=7),4.55,IF(OR(P399=8,P399=9),4.7,IF(OR(P399=10,P399=11,P399=12),4.85,IF(OR(P399=13,P399=14,P399=15),5.01,IF(OR(P399=16,P399=17,P399=18),5.17,5.34)))))))))), IF(Q399="Գ-3", IF(P399=0,3.21,IF(P399=1,3.31,IF(P399=2,3.42,IF(P399=3,3.53,IF(OR(P399=5,P399=4),3.64,IF(OR(P399=6,P399=7),3.76,IF(OR(P399=8,P399=9),3.88,IF(OR(P399=10,P399=11,P399=12),4.01,IF(OR(P399=13,P399=14,P399=15),4.13,IF(OR(P399=16,P399=17,P399=18),4.27,4.4)))))))))), IF(Q399="Ա-1", IF(P399=0,2.66,IF(P399=1,2.75,IF(P399=2,2.83,IF(P399=3,2.92,IF(OR(P399=5,P399=4),3.02,IF(OR(P399=6,P399=7),3.11,IF(OR(P399=8,P399=9),3.21,IF(OR(P399=10,P399=11,P399=12),3.31,IF(OR(P399=13,P399=14,P399=15),3.42,IF(OR(P399=16,P399=17,P399=18),3.53,3.64)))))))))), IF(Q399="Ա-2", IF(P399=0,2.28,IF(P399=1,2.35,IF(P399=2,2.43,IF(P399=3,2.5,IF(OR(P399=5,P399=4),2.58,IF(OR(P399=6,P399=7),2.66,IF(OR(P399=8,P399=9),2.75,IF(OR(P399=10,P399=11,P399=12),2.83,IF(OR(P399=13,P399=14,P399=15),2.92,IF(OR(P399=16,P399=17,P399=18),3.01,3.11)))))))))),IF(Q399="Ա-3", IF(P399=0,1.96,IF(P399=1,2.02,IF(P399=2,2.08,IF(P399=3,2.15,IF(OR(P399=5,P399=4),2.21,IF(OR(P399=6,P399=7),2.28,IF(OR(P399=8,P399=9),2.35,IF(OR(P399=10,P399=11,P399=12),2.42,IF(OR(P399=13,P399=14,P399=15),2.5,IF(OR(P399=16,P399=17,P399=18),2.58,2.66)))))))))), IF(Q399="Կ-1", IF(P399=0,1.68,IF(P399=1,1.73,IF(P399=2,1.79,IF(P399=3,1.84,IF(OR(P399=5,P399=4),1.9,IF(OR(P399=6,P399=7),1.96,IF(OR(P399=8,P399=9),2.02,IF(OR(P399=10,P399=11,P399=12),2.08,IF(OR(P399=13,P399=14,P399=15),2.14,IF(OR(P399=16,P399=17,P399=18),2.21,2.28)))))))))), IF(Q399="Կ-2", IF(P399=0,1.45,IF(P399=1,1.49,IF(P399=2,1.54,IF(P399=3,1.59,IF(OR(P399=5,P399=4),1.63,IF(OR(P399=6,P399=7),1.68,IF(OR(P399=8,P399=9),1.73,IF(OR(P399=10,P399=11,P399=12),1.79,IF(OR(P399=13,P399=14,P399=15),1.84,IF(OR(P399=16,P399=17,P399=18),1.9,1.95)))))))))),IF(Q399="Կ-3", IF(P399=0,1.25,IF(P399=1,1.29,IF(P399=2,1.33,IF(P399=3,1.37,IF(OR(P399=5,P399=4),1.41,IF(OR(P399=6,P399=7),1.45,IF(OR(P399=8,P399=9),1.49,IF(OR(P399=10,P399=11,P399=12),1.54,IF(OR(P399=13,P399=14,P399=15),1.58,IF(OR(P399=16,P399=17,P399=18),1.63,1.68)))))))))), "Error"))))))))))))</f>
        <v>1.96</v>
      </c>
      <c r="S399" s="776">
        <v>83200</v>
      </c>
      <c r="T399" s="776">
        <f>+S399*R399</f>
        <v>163072</v>
      </c>
      <c r="U399" s="777">
        <f>+L399</f>
        <v>0</v>
      </c>
      <c r="V399" s="776">
        <f>+U399+T399</f>
        <v>163072</v>
      </c>
      <c r="W399" s="776">
        <f>+V399*13</f>
        <v>2119936</v>
      </c>
      <c r="X399" s="580">
        <v>1</v>
      </c>
      <c r="Y399" s="644">
        <f>+P399+1</f>
        <v>8</v>
      </c>
      <c r="Z399" s="645" t="str">
        <f>+Q399</f>
        <v>Կ-1</v>
      </c>
      <c r="AA399" s="643">
        <f>IF(X399&lt;1,0,IF(Z399="Բ-1",IF(Y399=0,6.94,IF(Y399=1,7.17,IF(Y399=2,7.41,IF(Y399=3,7.66,IF(OR(Y399=5,Y399=4),7.92,IF(OR(Y399=6,Y399=7),8.18,IF(OR(Y399=8,Y399=9),8.46,IF(OR(Y399=10,Y399=11,Y399=12),8.74,IF(OR(Y399=13,Y399=14,Y399=15),9.03,IF(OR(Y399=16,Y399=17,Y399=18),9.33,9.65)))))))))),IF(Z399="Բ-2", IF(Y399=0,5.71,IF(Y399=1,5.89,IF(Y399=2,6.09,IF(Y399=3,6.29,IF(OR(Y399=5,Y399=4),6.5,IF(OR(Y399=6,Y399=7),6.72,IF(OR(Y399=8,Y399=9),6.94,IF(OR(Y399=10,Y399=11,Y399=12),7.17,IF(OR(Y399=13,Y399=14,Y399=15),7.41,IF(OR(Y399=16,Y399=17,Y399=18),7.65,7.91)))))))))), IF(Z399="Գ-1", IF(Y399=0,4.7,IF(Y399=1,4.86,IF(Y399=2,5.01,IF(Y399=3,5.18,IF(OR(Y399=5,Y399=4),5.35,IF(OR(Y399=6,Y399=7),5.52,IF(OR(Y399=8,Y399=9),5.71,IF(OR(Y399=10,Y399=11,Y399=12),5.89,IF(OR(Y399=13,Y399=14,Y399=15),6.09,IF(OR(Y399=16,Y399=17,Y399=18),6.29,6.49)))))))))), IF(Z399="Գ-2", IF(Y399=0,3.88,IF(Y399=1,4.01,IF(Y399=2,4.14,IF(Y399=3,4.27,IF(OR(Y399=5,Y399=4),4.41,IF(OR(Y399=6,Y399=7),4.55,IF(OR(Y399=8,Y399=9),4.7,IF(OR(Y399=10,Y399=11,Y399=12),4.85,IF(OR(Y399=13,Y399=14,Y399=15),5.01,IF(OR(Y399=16,Y399=17,Y399=18),5.17,5.34)))))))))), IF(Z399="Գ-3", IF(Y399=0,3.21,IF(Y399=1,3.31,IF(Y399=2,3.42,IF(Y399=3,3.53,IF(OR(Y399=5,Y399=4),3.64,IF(OR(Y399=6,Y399=7),3.76,IF(OR(Y399=8,Y399=9),3.88,IF(OR(Y399=10,Y399=11,Y399=12),4.01,IF(OR(Y399=13,Y399=14,Y399=15),4.13,IF(OR(Y399=16,Y399=17,Y399=18),4.27,4.4)))))))))), IF(Z399="Ա-1", IF(Y399=0,2.66,IF(Y399=1,2.75,IF(Y399=2,2.83,IF(Y399=3,2.92,IF(OR(Y399=5,Y399=4),3.02,IF(OR(Y399=6,Y399=7),3.11,IF(OR(Y399=8,Y399=9),3.21,IF(OR(Y399=10,Y399=11,Y399=12),3.31,IF(OR(Y399=13,Y399=14,Y399=15),3.42,IF(OR(Y399=16,Y399=17,Y399=18),3.53,3.64)))))))))), IF(Z399="Ա-2", IF(Y399=0,2.28,IF(Y399=1,2.35,IF(Y399=2,2.43,IF(Y399=3,2.5,IF(OR(Y399=5,Y399=4),2.58,IF(OR(Y399=6,Y399=7),2.66,IF(OR(Y399=8,Y399=9),2.75,IF(OR(Y399=10,Y399=11,Y399=12),2.83,IF(OR(Y399=13,Y399=14,Y399=15),2.92,IF(OR(Y399=16,Y399=17,Y399=18),3.01,3.11)))))))))),IF(Z399="Ա-3", IF(Y399=0,1.96,IF(Y399=1,2.02,IF(Y399=2,2.08,IF(Y399=3,2.15,IF(OR(Y399=5,Y399=4),2.21,IF(OR(Y399=6,Y399=7),2.28,IF(OR(Y399=8,Y399=9),2.35,IF(OR(Y399=10,Y399=11,Y399=12),2.42,IF(OR(Y399=13,Y399=14,Y399=15),2.5,IF(OR(Y399=16,Y399=17,Y399=18),2.58,2.66)))))))))), IF(Z399="Կ-1", IF(Y399=0,1.68,IF(Y399=1,1.73,IF(Y399=2,1.79,IF(Y399=3,1.84,IF(OR(Y399=5,Y399=4),1.9,IF(OR(Y399=6,Y399=7),1.96,IF(OR(Y399=8,Y399=9),2.02,IF(OR(Y399=10,Y399=11,Y399=12),2.08,IF(OR(Y399=13,Y399=14,Y399=15),2.14,IF(OR(Y399=16,Y399=17,Y399=18),2.21,2.28)))))))))), IF(Z399="Կ-2", IF(Y399=0,1.45,IF(Y399=1,1.49,IF(Y399=2,1.54,IF(Y399=3,1.59,IF(OR(Y399=5,Y399=4),1.63,IF(OR(Y399=6,Y399=7),1.68,IF(OR(Y399=8,Y399=9),1.73,IF(OR(Y399=10,Y399=11,Y399=12),1.79,IF(OR(Y399=13,Y399=14,Y399=15),1.84,IF(OR(Y399=16,Y399=17,Y399=18),1.9,1.95)))))))))),IF(Z399="Կ-3", IF(Y399=0,1.25,IF(Y399=1,1.29,IF(Y399=2,1.33,IF(Y399=3,1.37,IF(OR(Y399=5,Y399=4),1.41,IF(OR(Y399=6,Y399=7),1.45,IF(OR(Y399=8,Y399=9),1.49,IF(OR(Y399=10,Y399=11,Y399=12),1.54,IF(OR(Y399=13,Y399=14,Y399=15),1.58,IF(OR(Y399=16,Y399=17,Y399=18),1.63,1.68)))))))))), "Error"))))))))))))</f>
        <v>2.02</v>
      </c>
      <c r="AB399" s="776">
        <v>83200</v>
      </c>
      <c r="AC399" s="776">
        <f>+AB399*AA399</f>
        <v>168064</v>
      </c>
      <c r="AD399" s="777">
        <f>+U399</f>
        <v>0</v>
      </c>
      <c r="AE399" s="776">
        <f>+AD399+AC399</f>
        <v>168064</v>
      </c>
      <c r="AF399" s="776">
        <f>+AE399*13</f>
        <v>2184832</v>
      </c>
      <c r="AG399" s="580">
        <v>1</v>
      </c>
      <c r="AH399" s="644">
        <f>+Y399+1</f>
        <v>9</v>
      </c>
      <c r="AI399" s="645" t="str">
        <f>+Z399</f>
        <v>Կ-1</v>
      </c>
      <c r="AJ399" s="643">
        <f>IF(AG399&lt;1,0,IF(AI399="Բ-1",IF(AH399=0,6.94,IF(AH399=1,7.17,IF(AH399=2,7.41,IF(AH399=3,7.66,IF(OR(AH399=5,AH399=4),7.92,IF(OR(AH399=6,AH399=7),8.18,IF(OR(AH399=8,AH399=9),8.46,IF(OR(AH399=10,AH399=11,AH399=12),8.74,IF(OR(AH399=13,AH399=14,AH399=15),9.03,IF(OR(AH399=16,AH399=17,AH399=18),9.33,9.65)))))))))),IF(AI399="Բ-2", IF(AH399=0,5.71,IF(AH399=1,5.89,IF(AH399=2,6.09,IF(AH399=3,6.29,IF(OR(AH399=5,AH399=4),6.5,IF(OR(AH399=6,AH399=7),6.72,IF(OR(AH399=8,AH399=9),6.94,IF(OR(AH399=10,AH399=11,AH399=12),7.17,IF(OR(AH399=13,AH399=14,AH399=15),7.41,IF(OR(AH399=16,AH399=17,AH399=18),7.65,7.91)))))))))), IF(AI399="Գ-1", IF(AH399=0,4.7,IF(AH399=1,4.86,IF(AH399=2,5.01,IF(AH399=3,5.18,IF(OR(AH399=5,AH399=4),5.35,IF(OR(AH399=6,AH399=7),5.52,IF(OR(AH399=8,AH399=9),5.71,IF(OR(AH399=10,AH399=11,AH399=12),5.89,IF(OR(AH399=13,AH399=14,AH399=15),6.09,IF(OR(AH399=16,AH399=17,AH399=18),6.29,6.49)))))))))), IF(AI399="Գ-2", IF(AH399=0,3.88,IF(AH399=1,4.01,IF(AH399=2,4.14,IF(AH399=3,4.27,IF(OR(AH399=5,AH399=4),4.41,IF(OR(AH399=6,AH399=7),4.55,IF(OR(AH399=8,AH399=9),4.7,IF(OR(AH399=10,AH399=11,AH399=12),4.85,IF(OR(AH399=13,AH399=14,AH399=15),5.01,IF(OR(AH399=16,AH399=17,AH399=18),5.17,5.34)))))))))), IF(AI399="Գ-3", IF(AH399=0,3.21,IF(AH399=1,3.31,IF(AH399=2,3.42,IF(AH399=3,3.53,IF(OR(AH399=5,AH399=4),3.64,IF(OR(AH399=6,AH399=7),3.76,IF(OR(AH399=8,AH399=9),3.88,IF(OR(AH399=10,AH399=11,AH399=12),4.01,IF(OR(AH399=13,AH399=14,AH399=15),4.13,IF(OR(AH399=16,AH399=17,AH399=18),4.27,4.4)))))))))), IF(AI399="Ա-1", IF(AH399=0,2.66,IF(AH399=1,2.75,IF(AH399=2,2.83,IF(AH399=3,2.92,IF(OR(AH399=5,AH399=4),3.02,IF(OR(AH399=6,AH399=7),3.11,IF(OR(AH399=8,AH399=9),3.21,IF(OR(AH399=10,AH399=11,AH399=12),3.31,IF(OR(AH399=13,AH399=14,AH399=15),3.42,IF(OR(AH399=16,AH399=17,AH399=18),3.53,3.64)))))))))), IF(AI399="Ա-2", IF(AH399=0,2.28,IF(AH399=1,2.35,IF(AH399=2,2.43,IF(AH399=3,2.5,IF(OR(AH399=5,AH399=4),2.58,IF(OR(AH399=6,AH399=7),2.66,IF(OR(AH399=8,AH399=9),2.75,IF(OR(AH399=10,AH399=11,AH399=12),2.83,IF(OR(AH399=13,AH399=14,AH399=15),2.92,IF(OR(AH399=16,AH399=17,AH399=18),3.01,3.11)))))))))),IF(AI399="Ա-3", IF(AH399=0,1.96,IF(AH399=1,2.02,IF(AH399=2,2.08,IF(AH399=3,2.15,IF(OR(AH399=5,AH399=4),2.21,IF(OR(AH399=6,AH399=7),2.28,IF(OR(AH399=8,AH399=9),2.35,IF(OR(AH399=10,AH399=11,AH399=12),2.42,IF(OR(AH399=13,AH399=14,AH399=15),2.5,IF(OR(AH399=16,AH399=17,AH399=18),2.58,2.66)))))))))), IF(AI399="Կ-1", IF(AH399=0,1.68,IF(AH399=1,1.73,IF(AH399=2,1.79,IF(AH399=3,1.84,IF(OR(AH399=5,AH399=4),1.9,IF(OR(AH399=6,AH399=7),1.96,IF(OR(AH399=8,AH399=9),2.02,IF(OR(AH399=10,AH399=11,AH399=12),2.08,IF(OR(AH399=13,AH399=14,AH399=15),2.14,IF(OR(AH399=16,AH399=17,AH399=18),2.21,2.28)))))))))), IF(AI399="Կ-2", IF(AH399=0,1.45,IF(AH399=1,1.49,IF(AH399=2,1.54,IF(AH399=3,1.59,IF(OR(AH399=5,AH399=4),1.63,IF(OR(AH399=6,AH399=7),1.68,IF(OR(AH399=8,AH399=9),1.73,IF(OR(AH399=10,AH399=11,AH399=12),1.79,IF(OR(AH399=13,AH399=14,AH399=15),1.84,IF(OR(AH399=16,AH399=17,AH399=18),1.9,1.95)))))))))),IF(AI399="Կ-3", IF(AH399=0,1.25,IF(AH399=1,1.29,IF(AH399=2,1.33,IF(AH399=3,1.37,IF(OR(AH399=5,AH399=4),1.41,IF(OR(AH399=6,AH399=7),1.45,IF(OR(AH399=8,AH399=9),1.49,IF(OR(AH399=10,AH399=11,AH399=12),1.54,IF(OR(AH399=13,AH399=14,AH399=15),1.58,IF(OR(AH399=16,AH399=17,AH399=18),1.63,1.68)))))))))), "Error"))))))))))))</f>
        <v>2.02</v>
      </c>
      <c r="AK399" s="776">
        <v>83200</v>
      </c>
      <c r="AL399" s="776">
        <f>+AK399*AJ399</f>
        <v>168064</v>
      </c>
      <c r="AM399" s="777">
        <f>+AD399</f>
        <v>0</v>
      </c>
      <c r="AN399" s="776">
        <f>+AM399+AL399</f>
        <v>168064</v>
      </c>
      <c r="AO399" s="776">
        <f>+AN399*13</f>
        <v>2184832</v>
      </c>
    </row>
    <row r="400" spans="1:41" s="760" customFormat="1" ht="71.25">
      <c r="A400" s="853">
        <v>358</v>
      </c>
      <c r="B400" s="903" t="s">
        <v>2342</v>
      </c>
      <c r="C400" s="904" t="s">
        <v>1961</v>
      </c>
      <c r="D400" s="904" t="s">
        <v>2279</v>
      </c>
      <c r="E400" s="917" t="s">
        <v>1852</v>
      </c>
      <c r="F400" s="853">
        <v>1</v>
      </c>
      <c r="G400" s="911">
        <v>2</v>
      </c>
      <c r="H400" s="915" t="s">
        <v>83</v>
      </c>
      <c r="I400" s="912">
        <f t="shared" si="147"/>
        <v>4.1399999999999997</v>
      </c>
      <c r="J400" s="913">
        <v>83200</v>
      </c>
      <c r="K400" s="914">
        <f t="shared" si="374"/>
        <v>344448</v>
      </c>
      <c r="L400" s="915"/>
      <c r="M400" s="914">
        <f t="shared" si="325"/>
        <v>344448</v>
      </c>
      <c r="N400" s="914">
        <f t="shared" si="326"/>
        <v>4477824</v>
      </c>
      <c r="O400" s="580">
        <v>1</v>
      </c>
      <c r="P400" s="644">
        <f t="shared" si="324"/>
        <v>3</v>
      </c>
      <c r="Q400" s="645" t="str">
        <f t="shared" si="332"/>
        <v>Գ-2</v>
      </c>
      <c r="R400" s="643">
        <f t="shared" si="333"/>
        <v>4.2699999999999996</v>
      </c>
      <c r="S400" s="776">
        <v>83200</v>
      </c>
      <c r="T400" s="776">
        <f t="shared" si="334"/>
        <v>355263.99999999994</v>
      </c>
      <c r="U400" s="777">
        <f t="shared" si="335"/>
        <v>0</v>
      </c>
      <c r="V400" s="776">
        <f t="shared" si="327"/>
        <v>355263.99999999994</v>
      </c>
      <c r="W400" s="776">
        <f t="shared" si="328"/>
        <v>4618431.9999999991</v>
      </c>
      <c r="X400" s="580">
        <v>1</v>
      </c>
      <c r="Y400" s="644">
        <f t="shared" si="336"/>
        <v>4</v>
      </c>
      <c r="Z400" s="645" t="str">
        <f t="shared" si="337"/>
        <v>Գ-2</v>
      </c>
      <c r="AA400" s="643">
        <f t="shared" si="338"/>
        <v>4.41</v>
      </c>
      <c r="AB400" s="776">
        <v>83200</v>
      </c>
      <c r="AC400" s="776">
        <f t="shared" si="339"/>
        <v>366912</v>
      </c>
      <c r="AD400" s="777">
        <f t="shared" si="340"/>
        <v>0</v>
      </c>
      <c r="AE400" s="776">
        <f t="shared" si="347"/>
        <v>366912</v>
      </c>
      <c r="AF400" s="776">
        <f t="shared" si="329"/>
        <v>4769856</v>
      </c>
      <c r="AG400" s="580">
        <v>1</v>
      </c>
      <c r="AH400" s="644">
        <f t="shared" si="341"/>
        <v>5</v>
      </c>
      <c r="AI400" s="645" t="str">
        <f t="shared" si="342"/>
        <v>Գ-2</v>
      </c>
      <c r="AJ400" s="643">
        <f t="shared" si="343"/>
        <v>4.41</v>
      </c>
      <c r="AK400" s="776">
        <v>83200</v>
      </c>
      <c r="AL400" s="776">
        <f t="shared" si="344"/>
        <v>366912</v>
      </c>
      <c r="AM400" s="777">
        <f t="shared" si="345"/>
        <v>0</v>
      </c>
      <c r="AN400" s="776">
        <f t="shared" si="330"/>
        <v>366912</v>
      </c>
      <c r="AO400" s="776">
        <f t="shared" si="331"/>
        <v>4769856</v>
      </c>
    </row>
    <row r="401" spans="1:41" s="760" customFormat="1" ht="40.5">
      <c r="A401" s="853">
        <v>359</v>
      </c>
      <c r="B401" s="903" t="s">
        <v>2764</v>
      </c>
      <c r="C401" s="904" t="s">
        <v>1961</v>
      </c>
      <c r="D401" s="904" t="s">
        <v>2363</v>
      </c>
      <c r="E401" s="903" t="s">
        <v>972</v>
      </c>
      <c r="F401" s="853">
        <v>1</v>
      </c>
      <c r="G401" s="911">
        <v>1</v>
      </c>
      <c r="H401" s="915" t="s">
        <v>84</v>
      </c>
      <c r="I401" s="912">
        <f t="shared" si="147"/>
        <v>2.75</v>
      </c>
      <c r="J401" s="913">
        <v>83200</v>
      </c>
      <c r="K401" s="914">
        <f t="shared" si="374"/>
        <v>228800</v>
      </c>
      <c r="L401" s="915"/>
      <c r="M401" s="914">
        <f t="shared" si="325"/>
        <v>228800</v>
      </c>
      <c r="N401" s="914">
        <f t="shared" si="326"/>
        <v>2974400</v>
      </c>
      <c r="O401" s="580">
        <v>1</v>
      </c>
      <c r="P401" s="644">
        <f t="shared" si="324"/>
        <v>2</v>
      </c>
      <c r="Q401" s="645" t="str">
        <f t="shared" si="332"/>
        <v>Ա-1</v>
      </c>
      <c r="R401" s="643">
        <f t="shared" si="333"/>
        <v>2.83</v>
      </c>
      <c r="S401" s="776">
        <v>83200</v>
      </c>
      <c r="T401" s="776">
        <f t="shared" si="334"/>
        <v>235456</v>
      </c>
      <c r="U401" s="777">
        <f t="shared" si="335"/>
        <v>0</v>
      </c>
      <c r="V401" s="776">
        <f t="shared" si="327"/>
        <v>235456</v>
      </c>
      <c r="W401" s="776">
        <f t="shared" si="328"/>
        <v>3060928</v>
      </c>
      <c r="X401" s="580">
        <v>1</v>
      </c>
      <c r="Y401" s="644">
        <f t="shared" si="336"/>
        <v>3</v>
      </c>
      <c r="Z401" s="645" t="str">
        <f t="shared" si="337"/>
        <v>Ա-1</v>
      </c>
      <c r="AA401" s="643">
        <f t="shared" si="338"/>
        <v>2.92</v>
      </c>
      <c r="AB401" s="776">
        <v>83200</v>
      </c>
      <c r="AC401" s="776">
        <f t="shared" si="339"/>
        <v>242944</v>
      </c>
      <c r="AD401" s="777">
        <f t="shared" si="340"/>
        <v>0</v>
      </c>
      <c r="AE401" s="776">
        <f t="shared" si="347"/>
        <v>242944</v>
      </c>
      <c r="AF401" s="776">
        <f t="shared" si="329"/>
        <v>3158272</v>
      </c>
      <c r="AG401" s="580">
        <v>1</v>
      </c>
      <c r="AH401" s="644">
        <f t="shared" si="341"/>
        <v>4</v>
      </c>
      <c r="AI401" s="645" t="str">
        <f t="shared" si="342"/>
        <v>Ա-1</v>
      </c>
      <c r="AJ401" s="643">
        <f t="shared" si="343"/>
        <v>3.02</v>
      </c>
      <c r="AK401" s="776">
        <v>83200</v>
      </c>
      <c r="AL401" s="776">
        <f t="shared" si="344"/>
        <v>251264</v>
      </c>
      <c r="AM401" s="777">
        <f t="shared" si="345"/>
        <v>0</v>
      </c>
      <c r="AN401" s="776">
        <f t="shared" si="330"/>
        <v>251264</v>
      </c>
      <c r="AO401" s="776">
        <f t="shared" si="331"/>
        <v>3266432</v>
      </c>
    </row>
    <row r="402" spans="1:41" s="760" customFormat="1" ht="40.5">
      <c r="A402" s="853">
        <v>360</v>
      </c>
      <c r="B402" s="903" t="s">
        <v>1859</v>
      </c>
      <c r="C402" s="904" t="s">
        <v>1961</v>
      </c>
      <c r="D402" s="904" t="s">
        <v>2297</v>
      </c>
      <c r="E402" s="903" t="s">
        <v>973</v>
      </c>
      <c r="F402" s="853">
        <v>1</v>
      </c>
      <c r="G402" s="911">
        <v>3</v>
      </c>
      <c r="H402" s="853" t="s">
        <v>85</v>
      </c>
      <c r="I402" s="912">
        <f t="shared" si="147"/>
        <v>2.5</v>
      </c>
      <c r="J402" s="913">
        <v>83200</v>
      </c>
      <c r="K402" s="914">
        <f t="shared" si="374"/>
        <v>208000</v>
      </c>
      <c r="L402" s="915"/>
      <c r="M402" s="914">
        <f t="shared" si="325"/>
        <v>208000</v>
      </c>
      <c r="N402" s="914">
        <f t="shared" si="326"/>
        <v>2704000</v>
      </c>
      <c r="O402" s="580">
        <v>1</v>
      </c>
      <c r="P402" s="644">
        <f t="shared" si="324"/>
        <v>4</v>
      </c>
      <c r="Q402" s="645" t="str">
        <f t="shared" si="332"/>
        <v>Ա-2</v>
      </c>
      <c r="R402" s="643">
        <f t="shared" si="333"/>
        <v>2.58</v>
      </c>
      <c r="S402" s="776">
        <v>83200</v>
      </c>
      <c r="T402" s="776">
        <f t="shared" si="334"/>
        <v>214656</v>
      </c>
      <c r="U402" s="777">
        <f t="shared" si="335"/>
        <v>0</v>
      </c>
      <c r="V402" s="776">
        <f t="shared" si="327"/>
        <v>214656</v>
      </c>
      <c r="W402" s="776">
        <f t="shared" si="328"/>
        <v>2790528</v>
      </c>
      <c r="X402" s="580">
        <v>1</v>
      </c>
      <c r="Y402" s="644">
        <f t="shared" si="336"/>
        <v>5</v>
      </c>
      <c r="Z402" s="645" t="str">
        <f t="shared" si="337"/>
        <v>Ա-2</v>
      </c>
      <c r="AA402" s="643">
        <f t="shared" si="338"/>
        <v>2.58</v>
      </c>
      <c r="AB402" s="776">
        <v>83200</v>
      </c>
      <c r="AC402" s="776">
        <f t="shared" si="339"/>
        <v>214656</v>
      </c>
      <c r="AD402" s="777">
        <f t="shared" si="340"/>
        <v>0</v>
      </c>
      <c r="AE402" s="776">
        <f t="shared" si="347"/>
        <v>214656</v>
      </c>
      <c r="AF402" s="776">
        <f t="shared" si="329"/>
        <v>2790528</v>
      </c>
      <c r="AG402" s="580">
        <v>1</v>
      </c>
      <c r="AH402" s="644">
        <f t="shared" si="341"/>
        <v>6</v>
      </c>
      <c r="AI402" s="645" t="str">
        <f t="shared" si="342"/>
        <v>Ա-2</v>
      </c>
      <c r="AJ402" s="643">
        <f t="shared" si="343"/>
        <v>2.66</v>
      </c>
      <c r="AK402" s="776">
        <v>83200</v>
      </c>
      <c r="AL402" s="776">
        <f t="shared" si="344"/>
        <v>221312</v>
      </c>
      <c r="AM402" s="777">
        <f t="shared" si="345"/>
        <v>0</v>
      </c>
      <c r="AN402" s="776">
        <f t="shared" si="330"/>
        <v>221312</v>
      </c>
      <c r="AO402" s="776">
        <f t="shared" si="331"/>
        <v>2877056</v>
      </c>
    </row>
    <row r="403" spans="1:41" s="760" customFormat="1" ht="40.5">
      <c r="A403" s="853">
        <v>361</v>
      </c>
      <c r="B403" s="903" t="s">
        <v>1853</v>
      </c>
      <c r="C403" s="904" t="s">
        <v>1961</v>
      </c>
      <c r="D403" s="904" t="s">
        <v>2289</v>
      </c>
      <c r="E403" s="903" t="s">
        <v>973</v>
      </c>
      <c r="F403" s="853">
        <v>1</v>
      </c>
      <c r="G403" s="911">
        <v>4</v>
      </c>
      <c r="H403" s="915" t="s">
        <v>85</v>
      </c>
      <c r="I403" s="912">
        <f t="shared" si="147"/>
        <v>2.58</v>
      </c>
      <c r="J403" s="913">
        <v>83200</v>
      </c>
      <c r="K403" s="914">
        <f t="shared" si="374"/>
        <v>214656</v>
      </c>
      <c r="L403" s="915"/>
      <c r="M403" s="914">
        <f t="shared" si="325"/>
        <v>214656</v>
      </c>
      <c r="N403" s="914">
        <f t="shared" si="326"/>
        <v>2790528</v>
      </c>
      <c r="O403" s="580">
        <v>1</v>
      </c>
      <c r="P403" s="644">
        <f t="shared" si="324"/>
        <v>5</v>
      </c>
      <c r="Q403" s="645" t="str">
        <f t="shared" si="332"/>
        <v>Ա-2</v>
      </c>
      <c r="R403" s="643">
        <f t="shared" si="333"/>
        <v>2.58</v>
      </c>
      <c r="S403" s="776">
        <v>83200</v>
      </c>
      <c r="T403" s="776">
        <f t="shared" si="334"/>
        <v>214656</v>
      </c>
      <c r="U403" s="777">
        <f t="shared" si="335"/>
        <v>0</v>
      </c>
      <c r="V403" s="776">
        <f t="shared" si="327"/>
        <v>214656</v>
      </c>
      <c r="W403" s="776">
        <f t="shared" si="328"/>
        <v>2790528</v>
      </c>
      <c r="X403" s="580">
        <v>1</v>
      </c>
      <c r="Y403" s="644">
        <f t="shared" si="336"/>
        <v>6</v>
      </c>
      <c r="Z403" s="645" t="str">
        <f t="shared" si="337"/>
        <v>Ա-2</v>
      </c>
      <c r="AA403" s="643">
        <f t="shared" si="338"/>
        <v>2.66</v>
      </c>
      <c r="AB403" s="776">
        <v>83200</v>
      </c>
      <c r="AC403" s="776">
        <f t="shared" si="339"/>
        <v>221312</v>
      </c>
      <c r="AD403" s="777">
        <f t="shared" si="340"/>
        <v>0</v>
      </c>
      <c r="AE403" s="776">
        <f t="shared" si="347"/>
        <v>221312</v>
      </c>
      <c r="AF403" s="776">
        <f t="shared" si="329"/>
        <v>2877056</v>
      </c>
      <c r="AG403" s="580">
        <v>1</v>
      </c>
      <c r="AH403" s="644">
        <f t="shared" si="341"/>
        <v>7</v>
      </c>
      <c r="AI403" s="645" t="str">
        <f t="shared" si="342"/>
        <v>Ա-2</v>
      </c>
      <c r="AJ403" s="643">
        <f t="shared" si="343"/>
        <v>2.66</v>
      </c>
      <c r="AK403" s="776">
        <v>83200</v>
      </c>
      <c r="AL403" s="776">
        <f t="shared" si="344"/>
        <v>221312</v>
      </c>
      <c r="AM403" s="777">
        <f t="shared" si="345"/>
        <v>0</v>
      </c>
      <c r="AN403" s="776">
        <f t="shared" si="330"/>
        <v>221312</v>
      </c>
      <c r="AO403" s="776">
        <f t="shared" si="331"/>
        <v>2877056</v>
      </c>
    </row>
    <row r="404" spans="1:41" s="760" customFormat="1" ht="40.5">
      <c r="A404" s="853">
        <v>362</v>
      </c>
      <c r="B404" s="903" t="s">
        <v>1855</v>
      </c>
      <c r="C404" s="904" t="s">
        <v>1960</v>
      </c>
      <c r="D404" s="904" t="s">
        <v>2273</v>
      </c>
      <c r="E404" s="903" t="s">
        <v>973</v>
      </c>
      <c r="F404" s="853">
        <v>1</v>
      </c>
      <c r="G404" s="911">
        <v>1</v>
      </c>
      <c r="H404" s="915" t="s">
        <v>85</v>
      </c>
      <c r="I404" s="912">
        <f t="shared" si="147"/>
        <v>2.35</v>
      </c>
      <c r="J404" s="913">
        <v>83200</v>
      </c>
      <c r="K404" s="914">
        <f t="shared" si="374"/>
        <v>195520</v>
      </c>
      <c r="L404" s="915"/>
      <c r="M404" s="914">
        <f t="shared" si="325"/>
        <v>195520</v>
      </c>
      <c r="N404" s="914">
        <f t="shared" si="326"/>
        <v>2541760</v>
      </c>
      <c r="O404" s="580">
        <v>1</v>
      </c>
      <c r="P404" s="644">
        <f t="shared" si="324"/>
        <v>2</v>
      </c>
      <c r="Q404" s="645" t="str">
        <f t="shared" si="332"/>
        <v>Ա-2</v>
      </c>
      <c r="R404" s="643">
        <f t="shared" si="333"/>
        <v>2.4300000000000002</v>
      </c>
      <c r="S404" s="776">
        <v>83200</v>
      </c>
      <c r="T404" s="776">
        <f t="shared" si="334"/>
        <v>202176</v>
      </c>
      <c r="U404" s="777">
        <f t="shared" si="335"/>
        <v>0</v>
      </c>
      <c r="V404" s="776">
        <f t="shared" si="327"/>
        <v>202176</v>
      </c>
      <c r="W404" s="776">
        <f t="shared" si="328"/>
        <v>2628288</v>
      </c>
      <c r="X404" s="580">
        <v>1</v>
      </c>
      <c r="Y404" s="644">
        <f t="shared" si="336"/>
        <v>3</v>
      </c>
      <c r="Z404" s="645" t="str">
        <f t="shared" si="337"/>
        <v>Ա-2</v>
      </c>
      <c r="AA404" s="643">
        <f t="shared" si="338"/>
        <v>2.5</v>
      </c>
      <c r="AB404" s="776">
        <v>83200</v>
      </c>
      <c r="AC404" s="776">
        <f t="shared" si="339"/>
        <v>208000</v>
      </c>
      <c r="AD404" s="777">
        <f t="shared" si="340"/>
        <v>0</v>
      </c>
      <c r="AE404" s="776">
        <f t="shared" si="347"/>
        <v>208000</v>
      </c>
      <c r="AF404" s="776">
        <f t="shared" si="329"/>
        <v>2704000</v>
      </c>
      <c r="AG404" s="580">
        <v>1</v>
      </c>
      <c r="AH404" s="644">
        <f t="shared" si="341"/>
        <v>4</v>
      </c>
      <c r="AI404" s="645" t="str">
        <f t="shared" si="342"/>
        <v>Ա-2</v>
      </c>
      <c r="AJ404" s="643">
        <f t="shared" si="343"/>
        <v>2.58</v>
      </c>
      <c r="AK404" s="776">
        <v>83200</v>
      </c>
      <c r="AL404" s="776">
        <f t="shared" si="344"/>
        <v>214656</v>
      </c>
      <c r="AM404" s="777">
        <f t="shared" si="345"/>
        <v>0</v>
      </c>
      <c r="AN404" s="776">
        <f t="shared" si="330"/>
        <v>214656</v>
      </c>
      <c r="AO404" s="776">
        <f t="shared" si="331"/>
        <v>2790528</v>
      </c>
    </row>
    <row r="405" spans="1:41" s="760" customFormat="1" ht="14.25">
      <c r="A405" s="853">
        <v>363</v>
      </c>
      <c r="B405" s="903" t="s">
        <v>78</v>
      </c>
      <c r="C405" s="904"/>
      <c r="D405" s="904"/>
      <c r="E405" s="903" t="s">
        <v>1237</v>
      </c>
      <c r="F405" s="853">
        <v>1</v>
      </c>
      <c r="G405" s="911">
        <v>6</v>
      </c>
      <c r="H405" s="915" t="s">
        <v>419</v>
      </c>
      <c r="I405" s="912">
        <f t="shared" si="147"/>
        <v>2.2799999999999998</v>
      </c>
      <c r="J405" s="913">
        <v>83200</v>
      </c>
      <c r="K405" s="914">
        <f t="shared" si="374"/>
        <v>189695.99999999997</v>
      </c>
      <c r="L405" s="915"/>
      <c r="M405" s="914">
        <f t="shared" si="325"/>
        <v>189695.99999999997</v>
      </c>
      <c r="N405" s="914">
        <f t="shared" si="326"/>
        <v>2466047.9999999995</v>
      </c>
      <c r="O405" s="580">
        <v>1</v>
      </c>
      <c r="P405" s="644">
        <f t="shared" si="324"/>
        <v>7</v>
      </c>
      <c r="Q405" s="645" t="str">
        <f t="shared" si="332"/>
        <v>Ա-3</v>
      </c>
      <c r="R405" s="643">
        <f t="shared" si="333"/>
        <v>2.2799999999999998</v>
      </c>
      <c r="S405" s="776">
        <v>83200</v>
      </c>
      <c r="T405" s="776">
        <f t="shared" si="334"/>
        <v>189695.99999999997</v>
      </c>
      <c r="U405" s="777">
        <f t="shared" si="335"/>
        <v>0</v>
      </c>
      <c r="V405" s="776">
        <f t="shared" si="327"/>
        <v>189695.99999999997</v>
      </c>
      <c r="W405" s="776">
        <f t="shared" si="328"/>
        <v>2466047.9999999995</v>
      </c>
      <c r="X405" s="580">
        <v>1</v>
      </c>
      <c r="Y405" s="644">
        <f t="shared" si="336"/>
        <v>8</v>
      </c>
      <c r="Z405" s="645" t="str">
        <f t="shared" si="337"/>
        <v>Ա-3</v>
      </c>
      <c r="AA405" s="643">
        <f t="shared" si="338"/>
        <v>2.35</v>
      </c>
      <c r="AB405" s="776">
        <v>83200</v>
      </c>
      <c r="AC405" s="776">
        <f t="shared" si="339"/>
        <v>195520</v>
      </c>
      <c r="AD405" s="777">
        <f t="shared" si="340"/>
        <v>0</v>
      </c>
      <c r="AE405" s="776">
        <f t="shared" si="347"/>
        <v>195520</v>
      </c>
      <c r="AF405" s="776">
        <f t="shared" si="329"/>
        <v>2541760</v>
      </c>
      <c r="AG405" s="580">
        <v>1</v>
      </c>
      <c r="AH405" s="644">
        <f t="shared" si="341"/>
        <v>9</v>
      </c>
      <c r="AI405" s="645" t="str">
        <f t="shared" si="342"/>
        <v>Ա-3</v>
      </c>
      <c r="AJ405" s="643">
        <f t="shared" si="343"/>
        <v>2.35</v>
      </c>
      <c r="AK405" s="776">
        <v>83200</v>
      </c>
      <c r="AL405" s="776">
        <f t="shared" si="344"/>
        <v>195520</v>
      </c>
      <c r="AM405" s="777">
        <f t="shared" si="345"/>
        <v>0</v>
      </c>
      <c r="AN405" s="776">
        <f t="shared" si="330"/>
        <v>195520</v>
      </c>
      <c r="AO405" s="776">
        <f t="shared" si="331"/>
        <v>2541760</v>
      </c>
    </row>
    <row r="406" spans="1:41" s="760" customFormat="1" ht="14.25">
      <c r="A406" s="853">
        <v>364</v>
      </c>
      <c r="B406" s="903" t="s">
        <v>1854</v>
      </c>
      <c r="C406" s="904" t="s">
        <v>1961</v>
      </c>
      <c r="D406" s="904" t="s">
        <v>2277</v>
      </c>
      <c r="E406" s="903" t="s">
        <v>1237</v>
      </c>
      <c r="F406" s="853">
        <v>1</v>
      </c>
      <c r="G406" s="911">
        <v>9</v>
      </c>
      <c r="H406" s="915" t="s">
        <v>419</v>
      </c>
      <c r="I406" s="912">
        <f t="shared" si="147"/>
        <v>2.35</v>
      </c>
      <c r="J406" s="913">
        <v>83200</v>
      </c>
      <c r="K406" s="914">
        <f t="shared" si="374"/>
        <v>195520</v>
      </c>
      <c r="L406" s="915"/>
      <c r="M406" s="914">
        <f t="shared" si="325"/>
        <v>195520</v>
      </c>
      <c r="N406" s="914">
        <f t="shared" si="326"/>
        <v>2541760</v>
      </c>
      <c r="O406" s="580">
        <v>1</v>
      </c>
      <c r="P406" s="644">
        <f t="shared" si="324"/>
        <v>10</v>
      </c>
      <c r="Q406" s="645" t="str">
        <f t="shared" si="332"/>
        <v>Ա-3</v>
      </c>
      <c r="R406" s="643">
        <f t="shared" si="333"/>
        <v>2.42</v>
      </c>
      <c r="S406" s="776">
        <v>83200</v>
      </c>
      <c r="T406" s="776">
        <f t="shared" si="334"/>
        <v>201344</v>
      </c>
      <c r="U406" s="777">
        <f t="shared" si="335"/>
        <v>0</v>
      </c>
      <c r="V406" s="776">
        <f t="shared" si="327"/>
        <v>201344</v>
      </c>
      <c r="W406" s="776">
        <f t="shared" si="328"/>
        <v>2617472</v>
      </c>
      <c r="X406" s="580">
        <v>1</v>
      </c>
      <c r="Y406" s="644">
        <f t="shared" si="336"/>
        <v>11</v>
      </c>
      <c r="Z406" s="645" t="str">
        <f t="shared" si="337"/>
        <v>Ա-3</v>
      </c>
      <c r="AA406" s="643">
        <f t="shared" si="338"/>
        <v>2.42</v>
      </c>
      <c r="AB406" s="776">
        <v>83200</v>
      </c>
      <c r="AC406" s="776">
        <f t="shared" si="339"/>
        <v>201344</v>
      </c>
      <c r="AD406" s="777">
        <f t="shared" si="340"/>
        <v>0</v>
      </c>
      <c r="AE406" s="776">
        <f t="shared" si="347"/>
        <v>201344</v>
      </c>
      <c r="AF406" s="776">
        <f t="shared" si="329"/>
        <v>2617472</v>
      </c>
      <c r="AG406" s="580">
        <v>1</v>
      </c>
      <c r="AH406" s="644">
        <f t="shared" si="341"/>
        <v>12</v>
      </c>
      <c r="AI406" s="645" t="str">
        <f t="shared" si="342"/>
        <v>Ա-3</v>
      </c>
      <c r="AJ406" s="643">
        <f t="shared" si="343"/>
        <v>2.42</v>
      </c>
      <c r="AK406" s="776">
        <v>83200</v>
      </c>
      <c r="AL406" s="776">
        <f t="shared" si="344"/>
        <v>201344</v>
      </c>
      <c r="AM406" s="777">
        <f t="shared" si="345"/>
        <v>0</v>
      </c>
      <c r="AN406" s="776">
        <f t="shared" si="330"/>
        <v>201344</v>
      </c>
      <c r="AO406" s="776">
        <f t="shared" si="331"/>
        <v>2617472</v>
      </c>
    </row>
    <row r="407" spans="1:41" s="760" customFormat="1" ht="14.25">
      <c r="A407" s="853">
        <v>365</v>
      </c>
      <c r="B407" s="903" t="s">
        <v>1856</v>
      </c>
      <c r="C407" s="904" t="s">
        <v>1961</v>
      </c>
      <c r="D407" s="904" t="s">
        <v>2288</v>
      </c>
      <c r="E407" s="903" t="s">
        <v>1237</v>
      </c>
      <c r="F407" s="853">
        <v>1</v>
      </c>
      <c r="G407" s="911">
        <v>6</v>
      </c>
      <c r="H407" s="915" t="s">
        <v>419</v>
      </c>
      <c r="I407" s="912">
        <f t="shared" ref="I407:I473" si="375">IF(F407&lt;1,0,IF(H407="Բ-1",IF(G407=0,6.94,IF(G407=1,7.17,IF(G407=2,7.41,IF(G407=3,7.66,IF(OR(G407=5,G407=4),7.92,IF(OR(G407=6,G407=7),8.18,IF(OR(G407=8,G407=9),8.46,IF(OR(G407=10,G407=11,G407=12),8.74,IF(OR(G407=13,G407=14,G407=15),9.03,IF(OR(G407=16,G407=17,G407=18),9.33,9.65)))))))))),IF(H407="Բ-2", IF(G407=0,5.71,IF(G407=1,5.89,IF(G407=2,6.09,IF(G407=3,6.29,IF(OR(G407=5,G407=4),6.5,IF(OR(G407=6,G407=7),6.72,IF(OR(G407=8,G407=9),6.94,IF(OR(G407=10,G407=11,G407=12),7.17,IF(OR(G407=13,G407=14,G407=15),7.41,IF(OR(G407=16,G407=17,G407=18),7.65,7.91)))))))))), IF(H407="Գ-1", IF(G407=0,4.7,IF(G407=1,4.86,IF(G407=2,5.01,IF(G407=3,5.18,IF(OR(G407=5,G407=4),5.35,IF(OR(G407=6,G407=7),5.52,IF(OR(G407=8,G407=9),5.71,IF(OR(G407=10,G407=11,G407=12),5.89,IF(OR(G407=13,G407=14,G407=15),6.09,IF(OR(G407=16,G407=17,G407=18),6.29,6.49)))))))))), IF(H407="Գ-2", IF(G407=0,3.88,IF(G407=1,4.01,IF(G407=2,4.14,IF(G407=3,4.27,IF(OR(G407=5,G407=4),4.41,IF(OR(G407=6,G407=7),4.55,IF(OR(G407=8,G407=9),4.7,IF(OR(G407=10,G407=11,G407=12),4.85,IF(OR(G407=13,G407=14,G407=15),5.01,IF(OR(G407=16,G407=17,G407=18),5.17,5.34)))))))))), IF(H407="Գ-3", IF(G407=0,3.21,IF(G407=1,3.31,IF(G407=2,3.42,IF(G407=3,3.53,IF(OR(G407=5,G407=4),3.64,IF(OR(G407=6,G407=7),3.76,IF(OR(G407=8,G407=9),3.88,IF(OR(G407=10,G407=11,G407=12),4.01,IF(OR(G407=13,G407=14,G407=15),4.13,IF(OR(G407=16,G407=17,G407=18),4.27,4.4)))))))))), IF(H407="Ա-1", IF(G407=0,2.66,IF(G407=1,2.75,IF(G407=2,2.83,IF(G407=3,2.92,IF(OR(G407=5,G407=4),3.02,IF(OR(G407=6,G407=7),3.11,IF(OR(G407=8,G407=9),3.21,IF(OR(G407=10,G407=11,G407=12),3.31,IF(OR(G407=13,G407=14,G407=15),3.42,IF(OR(G407=16,G407=17,G407=18),3.53,3.64)))))))))), IF(H407="Ա-2", IF(G407=0,2.28,IF(G407=1,2.35,IF(G407=2,2.43,IF(G407=3,2.5,IF(OR(G407=5,G407=4),2.58,IF(OR(G407=6,G407=7),2.66,IF(OR(G407=8,G407=9),2.75,IF(OR(G407=10,G407=11,G407=12),2.83,IF(OR(G407=13,G407=14,G407=15),2.92,IF(OR(G407=16,G407=17,G407=18),3.01,3.11)))))))))),IF(H407="Ա-3", IF(G407=0,1.96,IF(G407=1,2.02,IF(G407=2,2.08,IF(G407=3,2.15,IF(OR(G407=5,G407=4),2.21,IF(OR(G407=6,G407=7),2.28,IF(OR(G407=8,G407=9),2.35,IF(OR(G407=10,G407=11,G407=12),2.42,IF(OR(G407=13,G407=14,G407=15),2.5,IF(OR(G407=16,G407=17,G407=18),2.58,2.66)))))))))), IF(H407="Կ-1", IF(G407=0,1.68,IF(G407=1,1.73,IF(G407=2,1.79,IF(G407=3,1.84,IF(OR(G407=5,G407=4),1.9,IF(OR(G407=6,G407=7),1.96,IF(OR(G407=8,G407=9),2.02,IF(OR(G407=10,G407=11,G407=12),2.08,IF(OR(G407=13,G407=14,G407=15),2.14,IF(OR(G407=16,G407=17,G407=18),2.21,2.28)))))))))), IF(H407="Կ-2", IF(G407=0,1.45,IF(G407=1,1.49,IF(G407=2,1.54,IF(G407=3,1.59,IF(OR(G407=5,G407=4),1.63,IF(OR(G407=6,G407=7),1.68,IF(OR(G407=8,G407=9),1.73,IF(OR(G407=10,G407=11,G407=12),1.79,IF(OR(G407=13,G407=14,G407=15),1.84,IF(OR(G407=16,G407=17,G407=18),1.9,1.95)))))))))),IF(H407="Կ-3", IF(G407=0,1.25,IF(G407=1,1.29,IF(G407=2,1.33,IF(G407=3,1.37,IF(OR(G407=5,G407=4),1.41,IF(OR(G407=6,G407=7),1.45,IF(OR(G407=8,G407=9),1.49,IF(OR(G407=10,G407=11,G407=12),1.54,IF(OR(G407=13,G407=14,G407=15),1.58,IF(OR(G407=16,G407=17,G407=18),1.63,1.68)))))))))), "Error"))))))))))))</f>
        <v>2.2799999999999998</v>
      </c>
      <c r="J407" s="913">
        <v>83200</v>
      </c>
      <c r="K407" s="914">
        <f t="shared" si="374"/>
        <v>189695.99999999997</v>
      </c>
      <c r="L407" s="915"/>
      <c r="M407" s="914">
        <f t="shared" si="325"/>
        <v>189695.99999999997</v>
      </c>
      <c r="N407" s="914">
        <f t="shared" si="326"/>
        <v>2466047.9999999995</v>
      </c>
      <c r="O407" s="580">
        <v>1</v>
      </c>
      <c r="P407" s="644">
        <f t="shared" si="324"/>
        <v>7</v>
      </c>
      <c r="Q407" s="645" t="str">
        <f t="shared" si="332"/>
        <v>Ա-3</v>
      </c>
      <c r="R407" s="643">
        <f t="shared" si="333"/>
        <v>2.2799999999999998</v>
      </c>
      <c r="S407" s="776">
        <v>83200</v>
      </c>
      <c r="T407" s="776">
        <f t="shared" si="334"/>
        <v>189695.99999999997</v>
      </c>
      <c r="U407" s="777">
        <f t="shared" si="335"/>
        <v>0</v>
      </c>
      <c r="V407" s="776">
        <f t="shared" si="327"/>
        <v>189695.99999999997</v>
      </c>
      <c r="W407" s="776">
        <f t="shared" si="328"/>
        <v>2466047.9999999995</v>
      </c>
      <c r="X407" s="580">
        <v>1</v>
      </c>
      <c r="Y407" s="644">
        <f t="shared" si="336"/>
        <v>8</v>
      </c>
      <c r="Z407" s="645" t="str">
        <f t="shared" si="337"/>
        <v>Ա-3</v>
      </c>
      <c r="AA407" s="643">
        <f t="shared" si="338"/>
        <v>2.35</v>
      </c>
      <c r="AB407" s="776">
        <v>83200</v>
      </c>
      <c r="AC407" s="776">
        <f t="shared" si="339"/>
        <v>195520</v>
      </c>
      <c r="AD407" s="777">
        <f t="shared" si="340"/>
        <v>0</v>
      </c>
      <c r="AE407" s="776">
        <f t="shared" si="347"/>
        <v>195520</v>
      </c>
      <c r="AF407" s="776">
        <f t="shared" si="329"/>
        <v>2541760</v>
      </c>
      <c r="AG407" s="580">
        <v>1</v>
      </c>
      <c r="AH407" s="644">
        <f t="shared" si="341"/>
        <v>9</v>
      </c>
      <c r="AI407" s="645" t="str">
        <f t="shared" si="342"/>
        <v>Ա-3</v>
      </c>
      <c r="AJ407" s="643">
        <f t="shared" si="343"/>
        <v>2.35</v>
      </c>
      <c r="AK407" s="776">
        <v>83200</v>
      </c>
      <c r="AL407" s="776">
        <f t="shared" si="344"/>
        <v>195520</v>
      </c>
      <c r="AM407" s="777">
        <f t="shared" si="345"/>
        <v>0</v>
      </c>
      <c r="AN407" s="776">
        <f t="shared" si="330"/>
        <v>195520</v>
      </c>
      <c r="AO407" s="776">
        <f t="shared" si="331"/>
        <v>2541760</v>
      </c>
    </row>
    <row r="408" spans="1:41" s="760" customFormat="1" ht="14.25">
      <c r="A408" s="853">
        <v>366</v>
      </c>
      <c r="B408" s="903" t="s">
        <v>1857</v>
      </c>
      <c r="C408" s="904" t="s">
        <v>1960</v>
      </c>
      <c r="D408" s="904" t="s">
        <v>2296</v>
      </c>
      <c r="E408" s="903" t="s">
        <v>1237</v>
      </c>
      <c r="F408" s="853">
        <v>1</v>
      </c>
      <c r="G408" s="911">
        <v>6</v>
      </c>
      <c r="H408" s="915" t="s">
        <v>419</v>
      </c>
      <c r="I408" s="912">
        <f t="shared" si="375"/>
        <v>2.2799999999999998</v>
      </c>
      <c r="J408" s="913">
        <v>83200</v>
      </c>
      <c r="K408" s="914">
        <f t="shared" si="374"/>
        <v>189695.99999999997</v>
      </c>
      <c r="L408" s="915"/>
      <c r="M408" s="914">
        <f t="shared" si="325"/>
        <v>189695.99999999997</v>
      </c>
      <c r="N408" s="914">
        <f t="shared" si="326"/>
        <v>2466047.9999999995</v>
      </c>
      <c r="O408" s="580">
        <v>1</v>
      </c>
      <c r="P408" s="644">
        <f t="shared" ref="P408:P474" si="376">+G408+1</f>
        <v>7</v>
      </c>
      <c r="Q408" s="645" t="str">
        <f t="shared" si="332"/>
        <v>Ա-3</v>
      </c>
      <c r="R408" s="643">
        <f t="shared" si="333"/>
        <v>2.2799999999999998</v>
      </c>
      <c r="S408" s="776">
        <v>83200</v>
      </c>
      <c r="T408" s="776">
        <f t="shared" si="334"/>
        <v>189695.99999999997</v>
      </c>
      <c r="U408" s="777">
        <f t="shared" si="335"/>
        <v>0</v>
      </c>
      <c r="V408" s="776">
        <f t="shared" si="327"/>
        <v>189695.99999999997</v>
      </c>
      <c r="W408" s="776">
        <f t="shared" si="328"/>
        <v>2466047.9999999995</v>
      </c>
      <c r="X408" s="580">
        <v>1</v>
      </c>
      <c r="Y408" s="644">
        <f t="shared" si="336"/>
        <v>8</v>
      </c>
      <c r="Z408" s="645" t="str">
        <f t="shared" si="337"/>
        <v>Ա-3</v>
      </c>
      <c r="AA408" s="643">
        <f t="shared" si="338"/>
        <v>2.35</v>
      </c>
      <c r="AB408" s="776">
        <v>83200</v>
      </c>
      <c r="AC408" s="776">
        <f t="shared" si="339"/>
        <v>195520</v>
      </c>
      <c r="AD408" s="777">
        <f t="shared" si="340"/>
        <v>0</v>
      </c>
      <c r="AE408" s="776">
        <f t="shared" si="347"/>
        <v>195520</v>
      </c>
      <c r="AF408" s="776">
        <f t="shared" si="329"/>
        <v>2541760</v>
      </c>
      <c r="AG408" s="580">
        <v>1</v>
      </c>
      <c r="AH408" s="644">
        <f t="shared" si="341"/>
        <v>9</v>
      </c>
      <c r="AI408" s="645" t="str">
        <f t="shared" si="342"/>
        <v>Ա-3</v>
      </c>
      <c r="AJ408" s="643">
        <f t="shared" si="343"/>
        <v>2.35</v>
      </c>
      <c r="AK408" s="776">
        <v>83200</v>
      </c>
      <c r="AL408" s="776">
        <f t="shared" si="344"/>
        <v>195520</v>
      </c>
      <c r="AM408" s="777">
        <f t="shared" si="345"/>
        <v>0</v>
      </c>
      <c r="AN408" s="776">
        <f t="shared" si="330"/>
        <v>195520</v>
      </c>
      <c r="AO408" s="776">
        <f t="shared" si="331"/>
        <v>2541760</v>
      </c>
    </row>
    <row r="409" spans="1:41" s="760" customFormat="1" ht="14.25">
      <c r="A409" s="853">
        <v>367</v>
      </c>
      <c r="B409" s="903" t="s">
        <v>2788</v>
      </c>
      <c r="C409" s="904" t="s">
        <v>1960</v>
      </c>
      <c r="D409" s="904" t="s">
        <v>2293</v>
      </c>
      <c r="E409" s="903" t="s">
        <v>1237</v>
      </c>
      <c r="F409" s="853">
        <v>1</v>
      </c>
      <c r="G409" s="911">
        <v>6</v>
      </c>
      <c r="H409" s="915" t="s">
        <v>419</v>
      </c>
      <c r="I409" s="912">
        <f t="shared" si="375"/>
        <v>2.2799999999999998</v>
      </c>
      <c r="J409" s="913">
        <v>83200</v>
      </c>
      <c r="K409" s="914">
        <f t="shared" si="374"/>
        <v>189695.99999999997</v>
      </c>
      <c r="L409" s="915"/>
      <c r="M409" s="914">
        <f t="shared" ref="M409:M475" si="377">+L409+K409</f>
        <v>189695.99999999997</v>
      </c>
      <c r="N409" s="914">
        <f t="shared" ref="N409:N475" si="378">+M409*13</f>
        <v>2466047.9999999995</v>
      </c>
      <c r="O409" s="580">
        <v>1</v>
      </c>
      <c r="P409" s="644">
        <f t="shared" si="376"/>
        <v>7</v>
      </c>
      <c r="Q409" s="645" t="str">
        <f t="shared" si="332"/>
        <v>Ա-3</v>
      </c>
      <c r="R409" s="643">
        <f t="shared" si="333"/>
        <v>2.2799999999999998</v>
      </c>
      <c r="S409" s="776">
        <v>83200</v>
      </c>
      <c r="T409" s="776">
        <f t="shared" si="334"/>
        <v>189695.99999999997</v>
      </c>
      <c r="U409" s="777">
        <f t="shared" si="335"/>
        <v>0</v>
      </c>
      <c r="V409" s="776">
        <f t="shared" ref="V409:V475" si="379">+U409+T409</f>
        <v>189695.99999999997</v>
      </c>
      <c r="W409" s="776">
        <f t="shared" ref="W409:W475" si="380">+V409*13</f>
        <v>2466047.9999999995</v>
      </c>
      <c r="X409" s="580">
        <v>1</v>
      </c>
      <c r="Y409" s="644">
        <f t="shared" si="336"/>
        <v>8</v>
      </c>
      <c r="Z409" s="645" t="str">
        <f t="shared" si="337"/>
        <v>Ա-3</v>
      </c>
      <c r="AA409" s="643">
        <f t="shared" si="338"/>
        <v>2.35</v>
      </c>
      <c r="AB409" s="776">
        <v>83200</v>
      </c>
      <c r="AC409" s="776">
        <f t="shared" si="339"/>
        <v>195520</v>
      </c>
      <c r="AD409" s="777">
        <f t="shared" si="340"/>
        <v>0</v>
      </c>
      <c r="AE409" s="776">
        <f t="shared" si="347"/>
        <v>195520</v>
      </c>
      <c r="AF409" s="776">
        <f t="shared" ref="AF409:AF475" si="381">+AE409*13</f>
        <v>2541760</v>
      </c>
      <c r="AG409" s="580">
        <v>1</v>
      </c>
      <c r="AH409" s="644">
        <f t="shared" si="341"/>
        <v>9</v>
      </c>
      <c r="AI409" s="645" t="str">
        <f t="shared" si="342"/>
        <v>Ա-3</v>
      </c>
      <c r="AJ409" s="643">
        <f t="shared" si="343"/>
        <v>2.35</v>
      </c>
      <c r="AK409" s="776">
        <v>83200</v>
      </c>
      <c r="AL409" s="776">
        <f t="shared" si="344"/>
        <v>195520</v>
      </c>
      <c r="AM409" s="777">
        <f t="shared" si="345"/>
        <v>0</v>
      </c>
      <c r="AN409" s="776">
        <f t="shared" ref="AN409:AN475" si="382">+AM409+AL409</f>
        <v>195520</v>
      </c>
      <c r="AO409" s="776">
        <f t="shared" ref="AO409:AO475" si="383">+AN409*13</f>
        <v>2541760</v>
      </c>
    </row>
    <row r="410" spans="1:41" s="760" customFormat="1" ht="14.25">
      <c r="A410" s="853">
        <v>368</v>
      </c>
      <c r="B410" s="903" t="s">
        <v>1858</v>
      </c>
      <c r="C410" s="904" t="s">
        <v>1960</v>
      </c>
      <c r="D410" s="904" t="s">
        <v>2360</v>
      </c>
      <c r="E410" s="903" t="s">
        <v>1237</v>
      </c>
      <c r="F410" s="853">
        <v>1</v>
      </c>
      <c r="G410" s="911">
        <v>3</v>
      </c>
      <c r="H410" s="915" t="s">
        <v>419</v>
      </c>
      <c r="I410" s="912">
        <f t="shared" si="375"/>
        <v>2.15</v>
      </c>
      <c r="J410" s="913">
        <v>83200</v>
      </c>
      <c r="K410" s="914">
        <f t="shared" si="374"/>
        <v>178880</v>
      </c>
      <c r="L410" s="915"/>
      <c r="M410" s="914">
        <f t="shared" si="377"/>
        <v>178880</v>
      </c>
      <c r="N410" s="914">
        <f t="shared" si="378"/>
        <v>2325440</v>
      </c>
      <c r="O410" s="580">
        <v>1</v>
      </c>
      <c r="P410" s="644">
        <f t="shared" si="376"/>
        <v>4</v>
      </c>
      <c r="Q410" s="645" t="str">
        <f t="shared" si="332"/>
        <v>Ա-3</v>
      </c>
      <c r="R410" s="643">
        <f t="shared" si="333"/>
        <v>2.21</v>
      </c>
      <c r="S410" s="776">
        <v>83200</v>
      </c>
      <c r="T410" s="776">
        <f t="shared" si="334"/>
        <v>183872</v>
      </c>
      <c r="U410" s="777">
        <f t="shared" si="335"/>
        <v>0</v>
      </c>
      <c r="V410" s="776">
        <f t="shared" si="379"/>
        <v>183872</v>
      </c>
      <c r="W410" s="776">
        <f t="shared" si="380"/>
        <v>2390336</v>
      </c>
      <c r="X410" s="580">
        <v>1</v>
      </c>
      <c r="Y410" s="644">
        <f t="shared" si="336"/>
        <v>5</v>
      </c>
      <c r="Z410" s="645" t="str">
        <f t="shared" si="337"/>
        <v>Ա-3</v>
      </c>
      <c r="AA410" s="643">
        <f t="shared" si="338"/>
        <v>2.21</v>
      </c>
      <c r="AB410" s="776">
        <v>83200</v>
      </c>
      <c r="AC410" s="776">
        <f t="shared" si="339"/>
        <v>183872</v>
      </c>
      <c r="AD410" s="777">
        <f t="shared" si="340"/>
        <v>0</v>
      </c>
      <c r="AE410" s="776">
        <f t="shared" si="347"/>
        <v>183872</v>
      </c>
      <c r="AF410" s="776">
        <f t="shared" si="381"/>
        <v>2390336</v>
      </c>
      <c r="AG410" s="580">
        <v>1</v>
      </c>
      <c r="AH410" s="644">
        <f t="shared" si="341"/>
        <v>6</v>
      </c>
      <c r="AI410" s="645" t="str">
        <f t="shared" si="342"/>
        <v>Ա-3</v>
      </c>
      <c r="AJ410" s="643">
        <f t="shared" si="343"/>
        <v>2.2799999999999998</v>
      </c>
      <c r="AK410" s="776">
        <v>83200</v>
      </c>
      <c r="AL410" s="776">
        <f t="shared" si="344"/>
        <v>189695.99999999997</v>
      </c>
      <c r="AM410" s="777">
        <f t="shared" si="345"/>
        <v>0</v>
      </c>
      <c r="AN410" s="776">
        <f t="shared" si="382"/>
        <v>189695.99999999997</v>
      </c>
      <c r="AO410" s="776">
        <f t="shared" si="383"/>
        <v>2466047.9999999995</v>
      </c>
    </row>
    <row r="411" spans="1:41" s="760" customFormat="1" ht="14.25">
      <c r="A411" s="853">
        <v>369</v>
      </c>
      <c r="B411" s="903" t="s">
        <v>78</v>
      </c>
      <c r="C411" s="904"/>
      <c r="D411" s="904"/>
      <c r="E411" s="903" t="s">
        <v>1237</v>
      </c>
      <c r="F411" s="853">
        <v>1</v>
      </c>
      <c r="G411" s="911">
        <v>6</v>
      </c>
      <c r="H411" s="915" t="s">
        <v>419</v>
      </c>
      <c r="I411" s="912">
        <f>IF(F411&lt;1,0,IF(H411="Բ-1",IF(G411=0,6.94,IF(G411=1,7.17,IF(G411=2,7.41,IF(G411=3,7.66,IF(OR(G411=5,G411=4),7.92,IF(OR(G411=6,G411=7),8.18,IF(OR(G411=8,G411=9),8.46,IF(OR(G411=10,G411=11,G411=12),8.74,IF(OR(G411=13,G411=14,G411=15),9.03,IF(OR(G411=16,G411=17,G411=18),9.33,9.65)))))))))),IF(H411="Բ-2", IF(G411=0,5.71,IF(G411=1,5.89,IF(G411=2,6.09,IF(G411=3,6.29,IF(OR(G411=5,G411=4),6.5,IF(OR(G411=6,G411=7),6.72,IF(OR(G411=8,G411=9),6.94,IF(OR(G411=10,G411=11,G411=12),7.17,IF(OR(G411=13,G411=14,G411=15),7.41,IF(OR(G411=16,G411=17,G411=18),7.65,7.91)))))))))), IF(H411="Գ-1", IF(G411=0,4.7,IF(G411=1,4.86,IF(G411=2,5.01,IF(G411=3,5.18,IF(OR(G411=5,G411=4),5.35,IF(OR(G411=6,G411=7),5.52,IF(OR(G411=8,G411=9),5.71,IF(OR(G411=10,G411=11,G411=12),5.89,IF(OR(G411=13,G411=14,G411=15),6.09,IF(OR(G411=16,G411=17,G411=18),6.29,6.49)))))))))), IF(H411="Գ-2", IF(G411=0,3.88,IF(G411=1,4.01,IF(G411=2,4.14,IF(G411=3,4.27,IF(OR(G411=5,G411=4),4.41,IF(OR(G411=6,G411=7),4.55,IF(OR(G411=8,G411=9),4.7,IF(OR(G411=10,G411=11,G411=12),4.85,IF(OR(G411=13,G411=14,G411=15),5.01,IF(OR(G411=16,G411=17,G411=18),5.17,5.34)))))))))), IF(H411="Գ-3", IF(G411=0,3.21,IF(G411=1,3.31,IF(G411=2,3.42,IF(G411=3,3.53,IF(OR(G411=5,G411=4),3.64,IF(OR(G411=6,G411=7),3.76,IF(OR(G411=8,G411=9),3.88,IF(OR(G411=10,G411=11,G411=12),4.01,IF(OR(G411=13,G411=14,G411=15),4.13,IF(OR(G411=16,G411=17,G411=18),4.27,4.4)))))))))), IF(H411="Ա-1", IF(G411=0,2.66,IF(G411=1,2.75,IF(G411=2,2.83,IF(G411=3,2.92,IF(OR(G411=5,G411=4),3.02,IF(OR(G411=6,G411=7),3.11,IF(OR(G411=8,G411=9),3.21,IF(OR(G411=10,G411=11,G411=12),3.31,IF(OR(G411=13,G411=14,G411=15),3.42,IF(OR(G411=16,G411=17,G411=18),3.53,3.64)))))))))), IF(H411="Ա-2", IF(G411=0,2.28,IF(G411=1,2.35,IF(G411=2,2.43,IF(G411=3,2.5,IF(OR(G411=5,G411=4),2.58,IF(OR(G411=6,G411=7),2.66,IF(OR(G411=8,G411=9),2.75,IF(OR(G411=10,G411=11,G411=12),2.83,IF(OR(G411=13,G411=14,G411=15),2.92,IF(OR(G411=16,G411=17,G411=18),3.01,3.11)))))))))),IF(H411="Ա-3", IF(G411=0,1.96,IF(G411=1,2.02,IF(G411=2,2.08,IF(G411=3,2.15,IF(OR(G411=5,G411=4),2.21,IF(OR(G411=6,G411=7),2.28,IF(OR(G411=8,G411=9),2.35,IF(OR(G411=10,G411=11,G411=12),2.42,IF(OR(G411=13,G411=14,G411=15),2.5,IF(OR(G411=16,G411=17,G411=18),2.58,2.66)))))))))), IF(H411="Կ-1", IF(G411=0,1.68,IF(G411=1,1.73,IF(G411=2,1.79,IF(G411=3,1.84,IF(OR(G411=5,G411=4),1.9,IF(OR(G411=6,G411=7),1.96,IF(OR(G411=8,G411=9),2.02,IF(OR(G411=10,G411=11,G411=12),2.08,IF(OR(G411=13,G411=14,G411=15),2.14,IF(OR(G411=16,G411=17,G411=18),2.21,2.28)))))))))), IF(H411="Կ-2", IF(G411=0,1.45,IF(G411=1,1.49,IF(G411=2,1.54,IF(G411=3,1.59,IF(OR(G411=5,G411=4),1.63,IF(OR(G411=6,G411=7),1.68,IF(OR(G411=8,G411=9),1.73,IF(OR(G411=10,G411=11,G411=12),1.79,IF(OR(G411=13,G411=14,G411=15),1.84,IF(OR(G411=16,G411=17,G411=18),1.9,1.95)))))))))),IF(H411="Կ-3", IF(G411=0,1.25,IF(G411=1,1.29,IF(G411=2,1.33,IF(G411=3,1.37,IF(OR(G411=5,G411=4),1.41,IF(OR(G411=6,G411=7),1.45,IF(OR(G411=8,G411=9),1.49,IF(OR(G411=10,G411=11,G411=12),1.54,IF(OR(G411=13,G411=14,G411=15),1.58,IF(OR(G411=16,G411=17,G411=18),1.63,1.68)))))))))), "Error"))))))))))))</f>
        <v>2.2799999999999998</v>
      </c>
      <c r="J411" s="913">
        <v>83200</v>
      </c>
      <c r="K411" s="914">
        <f>+J411*I411</f>
        <v>189695.99999999997</v>
      </c>
      <c r="L411" s="915"/>
      <c r="M411" s="914">
        <f>+L411+K411</f>
        <v>189695.99999999997</v>
      </c>
      <c r="N411" s="914">
        <f>+M411*13</f>
        <v>2466047.9999999995</v>
      </c>
      <c r="O411" s="580">
        <v>1</v>
      </c>
      <c r="P411" s="644">
        <f>+G411+1</f>
        <v>7</v>
      </c>
      <c r="Q411" s="645" t="str">
        <f>+H411</f>
        <v>Ա-3</v>
      </c>
      <c r="R411" s="643">
        <f>IF(O411&lt;1,0,IF(Q411="Բ-1",IF(P411=0,6.94,IF(P411=1,7.17,IF(P411=2,7.41,IF(P411=3,7.66,IF(OR(P411=5,P411=4),7.92,IF(OR(P411=6,P411=7),8.18,IF(OR(P411=8,P411=9),8.46,IF(OR(P411=10,P411=11,P411=12),8.74,IF(OR(P411=13,P411=14,P411=15),9.03,IF(OR(P411=16,P411=17,P411=18),9.33,9.65)))))))))),IF(Q411="Բ-2", IF(P411=0,5.71,IF(P411=1,5.89,IF(P411=2,6.09,IF(P411=3,6.29,IF(OR(P411=5,P411=4),6.5,IF(OR(P411=6,P411=7),6.72,IF(OR(P411=8,P411=9),6.94,IF(OR(P411=10,P411=11,P411=12),7.17,IF(OR(P411=13,P411=14,P411=15),7.41,IF(OR(P411=16,P411=17,P411=18),7.65,7.91)))))))))), IF(Q411="Գ-1", IF(P411=0,4.7,IF(P411=1,4.86,IF(P411=2,5.01,IF(P411=3,5.18,IF(OR(P411=5,P411=4),5.35,IF(OR(P411=6,P411=7),5.52,IF(OR(P411=8,P411=9),5.71,IF(OR(P411=10,P411=11,P411=12),5.89,IF(OR(P411=13,P411=14,P411=15),6.09,IF(OR(P411=16,P411=17,P411=18),6.29,6.49)))))))))), IF(Q411="Գ-2", IF(P411=0,3.88,IF(P411=1,4.01,IF(P411=2,4.14,IF(P411=3,4.27,IF(OR(P411=5,P411=4),4.41,IF(OR(P411=6,P411=7),4.55,IF(OR(P411=8,P411=9),4.7,IF(OR(P411=10,P411=11,P411=12),4.85,IF(OR(P411=13,P411=14,P411=15),5.01,IF(OR(P411=16,P411=17,P411=18),5.17,5.34)))))))))), IF(Q411="Գ-3", IF(P411=0,3.21,IF(P411=1,3.31,IF(P411=2,3.42,IF(P411=3,3.53,IF(OR(P411=5,P411=4),3.64,IF(OR(P411=6,P411=7),3.76,IF(OR(P411=8,P411=9),3.88,IF(OR(P411=10,P411=11,P411=12),4.01,IF(OR(P411=13,P411=14,P411=15),4.13,IF(OR(P411=16,P411=17,P411=18),4.27,4.4)))))))))), IF(Q411="Ա-1", IF(P411=0,2.66,IF(P411=1,2.75,IF(P411=2,2.83,IF(P411=3,2.92,IF(OR(P411=5,P411=4),3.02,IF(OR(P411=6,P411=7),3.11,IF(OR(P411=8,P411=9),3.21,IF(OR(P411=10,P411=11,P411=12),3.31,IF(OR(P411=13,P411=14,P411=15),3.42,IF(OR(P411=16,P411=17,P411=18),3.53,3.64)))))))))), IF(Q411="Ա-2", IF(P411=0,2.28,IF(P411=1,2.35,IF(P411=2,2.43,IF(P411=3,2.5,IF(OR(P411=5,P411=4),2.58,IF(OR(P411=6,P411=7),2.66,IF(OR(P411=8,P411=9),2.75,IF(OR(P411=10,P411=11,P411=12),2.83,IF(OR(P411=13,P411=14,P411=15),2.92,IF(OR(P411=16,P411=17,P411=18),3.01,3.11)))))))))),IF(Q411="Ա-3", IF(P411=0,1.96,IF(P411=1,2.02,IF(P411=2,2.08,IF(P411=3,2.15,IF(OR(P411=5,P411=4),2.21,IF(OR(P411=6,P411=7),2.28,IF(OR(P411=8,P411=9),2.35,IF(OR(P411=10,P411=11,P411=12),2.42,IF(OR(P411=13,P411=14,P411=15),2.5,IF(OR(P411=16,P411=17,P411=18),2.58,2.66)))))))))), IF(Q411="Կ-1", IF(P411=0,1.68,IF(P411=1,1.73,IF(P411=2,1.79,IF(P411=3,1.84,IF(OR(P411=5,P411=4),1.9,IF(OR(P411=6,P411=7),1.96,IF(OR(P411=8,P411=9),2.02,IF(OR(P411=10,P411=11,P411=12),2.08,IF(OR(P411=13,P411=14,P411=15),2.14,IF(OR(P411=16,P411=17,P411=18),2.21,2.28)))))))))), IF(Q411="Կ-2", IF(P411=0,1.45,IF(P411=1,1.49,IF(P411=2,1.54,IF(P411=3,1.59,IF(OR(P411=5,P411=4),1.63,IF(OR(P411=6,P411=7),1.68,IF(OR(P411=8,P411=9),1.73,IF(OR(P411=10,P411=11,P411=12),1.79,IF(OR(P411=13,P411=14,P411=15),1.84,IF(OR(P411=16,P411=17,P411=18),1.9,1.95)))))))))),IF(Q411="Կ-3", IF(P411=0,1.25,IF(P411=1,1.29,IF(P411=2,1.33,IF(P411=3,1.37,IF(OR(P411=5,P411=4),1.41,IF(OR(P411=6,P411=7),1.45,IF(OR(P411=8,P411=9),1.49,IF(OR(P411=10,P411=11,P411=12),1.54,IF(OR(P411=13,P411=14,P411=15),1.58,IF(OR(P411=16,P411=17,P411=18),1.63,1.68)))))))))), "Error"))))))))))))</f>
        <v>2.2799999999999998</v>
      </c>
      <c r="S411" s="776">
        <v>83200</v>
      </c>
      <c r="T411" s="776">
        <f>+S411*R411</f>
        <v>189695.99999999997</v>
      </c>
      <c r="U411" s="777">
        <f>+L411</f>
        <v>0</v>
      </c>
      <c r="V411" s="776">
        <f>+U411+T411</f>
        <v>189695.99999999997</v>
      </c>
      <c r="W411" s="776">
        <f>+V411*13</f>
        <v>2466047.9999999995</v>
      </c>
      <c r="X411" s="580">
        <v>1</v>
      </c>
      <c r="Y411" s="644">
        <f>+P411+1</f>
        <v>8</v>
      </c>
      <c r="Z411" s="645" t="str">
        <f>+Q411</f>
        <v>Ա-3</v>
      </c>
      <c r="AA411" s="643">
        <f>IF(X411&lt;1,0,IF(Z411="Բ-1",IF(Y411=0,6.94,IF(Y411=1,7.17,IF(Y411=2,7.41,IF(Y411=3,7.66,IF(OR(Y411=5,Y411=4),7.92,IF(OR(Y411=6,Y411=7),8.18,IF(OR(Y411=8,Y411=9),8.46,IF(OR(Y411=10,Y411=11,Y411=12),8.74,IF(OR(Y411=13,Y411=14,Y411=15),9.03,IF(OR(Y411=16,Y411=17,Y411=18),9.33,9.65)))))))))),IF(Z411="Բ-2", IF(Y411=0,5.71,IF(Y411=1,5.89,IF(Y411=2,6.09,IF(Y411=3,6.29,IF(OR(Y411=5,Y411=4),6.5,IF(OR(Y411=6,Y411=7),6.72,IF(OR(Y411=8,Y411=9),6.94,IF(OR(Y411=10,Y411=11,Y411=12),7.17,IF(OR(Y411=13,Y411=14,Y411=15),7.41,IF(OR(Y411=16,Y411=17,Y411=18),7.65,7.91)))))))))), IF(Z411="Գ-1", IF(Y411=0,4.7,IF(Y411=1,4.86,IF(Y411=2,5.01,IF(Y411=3,5.18,IF(OR(Y411=5,Y411=4),5.35,IF(OR(Y411=6,Y411=7),5.52,IF(OR(Y411=8,Y411=9),5.71,IF(OR(Y411=10,Y411=11,Y411=12),5.89,IF(OR(Y411=13,Y411=14,Y411=15),6.09,IF(OR(Y411=16,Y411=17,Y411=18),6.29,6.49)))))))))), IF(Z411="Գ-2", IF(Y411=0,3.88,IF(Y411=1,4.01,IF(Y411=2,4.14,IF(Y411=3,4.27,IF(OR(Y411=5,Y411=4),4.41,IF(OR(Y411=6,Y411=7),4.55,IF(OR(Y411=8,Y411=9),4.7,IF(OR(Y411=10,Y411=11,Y411=12),4.85,IF(OR(Y411=13,Y411=14,Y411=15),5.01,IF(OR(Y411=16,Y411=17,Y411=18),5.17,5.34)))))))))), IF(Z411="Գ-3", IF(Y411=0,3.21,IF(Y411=1,3.31,IF(Y411=2,3.42,IF(Y411=3,3.53,IF(OR(Y411=5,Y411=4),3.64,IF(OR(Y411=6,Y411=7),3.76,IF(OR(Y411=8,Y411=9),3.88,IF(OR(Y411=10,Y411=11,Y411=12),4.01,IF(OR(Y411=13,Y411=14,Y411=15),4.13,IF(OR(Y411=16,Y411=17,Y411=18),4.27,4.4)))))))))), IF(Z411="Ա-1", IF(Y411=0,2.66,IF(Y411=1,2.75,IF(Y411=2,2.83,IF(Y411=3,2.92,IF(OR(Y411=5,Y411=4),3.02,IF(OR(Y411=6,Y411=7),3.11,IF(OR(Y411=8,Y411=9),3.21,IF(OR(Y411=10,Y411=11,Y411=12),3.31,IF(OR(Y411=13,Y411=14,Y411=15),3.42,IF(OR(Y411=16,Y411=17,Y411=18),3.53,3.64)))))))))), IF(Z411="Ա-2", IF(Y411=0,2.28,IF(Y411=1,2.35,IF(Y411=2,2.43,IF(Y411=3,2.5,IF(OR(Y411=5,Y411=4),2.58,IF(OR(Y411=6,Y411=7),2.66,IF(OR(Y411=8,Y411=9),2.75,IF(OR(Y411=10,Y411=11,Y411=12),2.83,IF(OR(Y411=13,Y411=14,Y411=15),2.92,IF(OR(Y411=16,Y411=17,Y411=18),3.01,3.11)))))))))),IF(Z411="Ա-3", IF(Y411=0,1.96,IF(Y411=1,2.02,IF(Y411=2,2.08,IF(Y411=3,2.15,IF(OR(Y411=5,Y411=4),2.21,IF(OR(Y411=6,Y411=7),2.28,IF(OR(Y411=8,Y411=9),2.35,IF(OR(Y411=10,Y411=11,Y411=12),2.42,IF(OR(Y411=13,Y411=14,Y411=15),2.5,IF(OR(Y411=16,Y411=17,Y411=18),2.58,2.66)))))))))), IF(Z411="Կ-1", IF(Y411=0,1.68,IF(Y411=1,1.73,IF(Y411=2,1.79,IF(Y411=3,1.84,IF(OR(Y411=5,Y411=4),1.9,IF(OR(Y411=6,Y411=7),1.96,IF(OR(Y411=8,Y411=9),2.02,IF(OR(Y411=10,Y411=11,Y411=12),2.08,IF(OR(Y411=13,Y411=14,Y411=15),2.14,IF(OR(Y411=16,Y411=17,Y411=18),2.21,2.28)))))))))), IF(Z411="Կ-2", IF(Y411=0,1.45,IF(Y411=1,1.49,IF(Y411=2,1.54,IF(Y411=3,1.59,IF(OR(Y411=5,Y411=4),1.63,IF(OR(Y411=6,Y411=7),1.68,IF(OR(Y411=8,Y411=9),1.73,IF(OR(Y411=10,Y411=11,Y411=12),1.79,IF(OR(Y411=13,Y411=14,Y411=15),1.84,IF(OR(Y411=16,Y411=17,Y411=18),1.9,1.95)))))))))),IF(Z411="Կ-3", IF(Y411=0,1.25,IF(Y411=1,1.29,IF(Y411=2,1.33,IF(Y411=3,1.37,IF(OR(Y411=5,Y411=4),1.41,IF(OR(Y411=6,Y411=7),1.45,IF(OR(Y411=8,Y411=9),1.49,IF(OR(Y411=10,Y411=11,Y411=12),1.54,IF(OR(Y411=13,Y411=14,Y411=15),1.58,IF(OR(Y411=16,Y411=17,Y411=18),1.63,1.68)))))))))), "Error"))))))))))))</f>
        <v>2.35</v>
      </c>
      <c r="AB411" s="776">
        <v>83200</v>
      </c>
      <c r="AC411" s="776">
        <f>+AB411*AA411</f>
        <v>195520</v>
      </c>
      <c r="AD411" s="777">
        <f>+U411</f>
        <v>0</v>
      </c>
      <c r="AE411" s="776">
        <f>+AD411+AC411</f>
        <v>195520</v>
      </c>
      <c r="AF411" s="776">
        <f>+AE411*13</f>
        <v>2541760</v>
      </c>
      <c r="AG411" s="580">
        <v>1</v>
      </c>
      <c r="AH411" s="644">
        <f>+Y411+1</f>
        <v>9</v>
      </c>
      <c r="AI411" s="645" t="str">
        <f>+Z411</f>
        <v>Ա-3</v>
      </c>
      <c r="AJ411" s="643">
        <f>IF(AG411&lt;1,0,IF(AI411="Բ-1",IF(AH411=0,6.94,IF(AH411=1,7.17,IF(AH411=2,7.41,IF(AH411=3,7.66,IF(OR(AH411=5,AH411=4),7.92,IF(OR(AH411=6,AH411=7),8.18,IF(OR(AH411=8,AH411=9),8.46,IF(OR(AH411=10,AH411=11,AH411=12),8.74,IF(OR(AH411=13,AH411=14,AH411=15),9.03,IF(OR(AH411=16,AH411=17,AH411=18),9.33,9.65)))))))))),IF(AI411="Բ-2", IF(AH411=0,5.71,IF(AH411=1,5.89,IF(AH411=2,6.09,IF(AH411=3,6.29,IF(OR(AH411=5,AH411=4),6.5,IF(OR(AH411=6,AH411=7),6.72,IF(OR(AH411=8,AH411=9),6.94,IF(OR(AH411=10,AH411=11,AH411=12),7.17,IF(OR(AH411=13,AH411=14,AH411=15),7.41,IF(OR(AH411=16,AH411=17,AH411=18),7.65,7.91)))))))))), IF(AI411="Գ-1", IF(AH411=0,4.7,IF(AH411=1,4.86,IF(AH411=2,5.01,IF(AH411=3,5.18,IF(OR(AH411=5,AH411=4),5.35,IF(OR(AH411=6,AH411=7),5.52,IF(OR(AH411=8,AH411=9),5.71,IF(OR(AH411=10,AH411=11,AH411=12),5.89,IF(OR(AH411=13,AH411=14,AH411=15),6.09,IF(OR(AH411=16,AH411=17,AH411=18),6.29,6.49)))))))))), IF(AI411="Գ-2", IF(AH411=0,3.88,IF(AH411=1,4.01,IF(AH411=2,4.14,IF(AH411=3,4.27,IF(OR(AH411=5,AH411=4),4.41,IF(OR(AH411=6,AH411=7),4.55,IF(OR(AH411=8,AH411=9),4.7,IF(OR(AH411=10,AH411=11,AH411=12),4.85,IF(OR(AH411=13,AH411=14,AH411=15),5.01,IF(OR(AH411=16,AH411=17,AH411=18),5.17,5.34)))))))))), IF(AI411="Գ-3", IF(AH411=0,3.21,IF(AH411=1,3.31,IF(AH411=2,3.42,IF(AH411=3,3.53,IF(OR(AH411=5,AH411=4),3.64,IF(OR(AH411=6,AH411=7),3.76,IF(OR(AH411=8,AH411=9),3.88,IF(OR(AH411=10,AH411=11,AH411=12),4.01,IF(OR(AH411=13,AH411=14,AH411=15),4.13,IF(OR(AH411=16,AH411=17,AH411=18),4.27,4.4)))))))))), IF(AI411="Ա-1", IF(AH411=0,2.66,IF(AH411=1,2.75,IF(AH411=2,2.83,IF(AH411=3,2.92,IF(OR(AH411=5,AH411=4),3.02,IF(OR(AH411=6,AH411=7),3.11,IF(OR(AH411=8,AH411=9),3.21,IF(OR(AH411=10,AH411=11,AH411=12),3.31,IF(OR(AH411=13,AH411=14,AH411=15),3.42,IF(OR(AH411=16,AH411=17,AH411=18),3.53,3.64)))))))))), IF(AI411="Ա-2", IF(AH411=0,2.28,IF(AH411=1,2.35,IF(AH411=2,2.43,IF(AH411=3,2.5,IF(OR(AH411=5,AH411=4),2.58,IF(OR(AH411=6,AH411=7),2.66,IF(OR(AH411=8,AH411=9),2.75,IF(OR(AH411=10,AH411=11,AH411=12),2.83,IF(OR(AH411=13,AH411=14,AH411=15),2.92,IF(OR(AH411=16,AH411=17,AH411=18),3.01,3.11)))))))))),IF(AI411="Ա-3", IF(AH411=0,1.96,IF(AH411=1,2.02,IF(AH411=2,2.08,IF(AH411=3,2.15,IF(OR(AH411=5,AH411=4),2.21,IF(OR(AH411=6,AH411=7),2.28,IF(OR(AH411=8,AH411=9),2.35,IF(OR(AH411=10,AH411=11,AH411=12),2.42,IF(OR(AH411=13,AH411=14,AH411=15),2.5,IF(OR(AH411=16,AH411=17,AH411=18),2.58,2.66)))))))))), IF(AI411="Կ-1", IF(AH411=0,1.68,IF(AH411=1,1.73,IF(AH411=2,1.79,IF(AH411=3,1.84,IF(OR(AH411=5,AH411=4),1.9,IF(OR(AH411=6,AH411=7),1.96,IF(OR(AH411=8,AH411=9),2.02,IF(OR(AH411=10,AH411=11,AH411=12),2.08,IF(OR(AH411=13,AH411=14,AH411=15),2.14,IF(OR(AH411=16,AH411=17,AH411=18),2.21,2.28)))))))))), IF(AI411="Կ-2", IF(AH411=0,1.45,IF(AH411=1,1.49,IF(AH411=2,1.54,IF(AH411=3,1.59,IF(OR(AH411=5,AH411=4),1.63,IF(OR(AH411=6,AH411=7),1.68,IF(OR(AH411=8,AH411=9),1.73,IF(OR(AH411=10,AH411=11,AH411=12),1.79,IF(OR(AH411=13,AH411=14,AH411=15),1.84,IF(OR(AH411=16,AH411=17,AH411=18),1.9,1.95)))))))))),IF(AI411="Կ-3", IF(AH411=0,1.25,IF(AH411=1,1.29,IF(AH411=2,1.33,IF(AH411=3,1.37,IF(OR(AH411=5,AH411=4),1.41,IF(OR(AH411=6,AH411=7),1.45,IF(OR(AH411=8,AH411=9),1.49,IF(OR(AH411=10,AH411=11,AH411=12),1.54,IF(OR(AH411=13,AH411=14,AH411=15),1.58,IF(OR(AH411=16,AH411=17,AH411=18),1.63,1.68)))))))))), "Error"))))))))))))</f>
        <v>2.35</v>
      </c>
      <c r="AK411" s="776">
        <v>83200</v>
      </c>
      <c r="AL411" s="776">
        <f>+AK411*AJ411</f>
        <v>195520</v>
      </c>
      <c r="AM411" s="777">
        <f>+AD411</f>
        <v>0</v>
      </c>
      <c r="AN411" s="776">
        <f>+AM411+AL411</f>
        <v>195520</v>
      </c>
      <c r="AO411" s="776">
        <f>+AN411*13</f>
        <v>2541760</v>
      </c>
    </row>
    <row r="412" spans="1:41" s="760" customFormat="1" ht="14.25">
      <c r="A412" s="853">
        <v>370</v>
      </c>
      <c r="B412" s="903" t="s">
        <v>2343</v>
      </c>
      <c r="C412" s="904" t="s">
        <v>1961</v>
      </c>
      <c r="D412" s="904" t="s">
        <v>2282</v>
      </c>
      <c r="E412" s="903" t="s">
        <v>1238</v>
      </c>
      <c r="F412" s="853">
        <v>1</v>
      </c>
      <c r="G412" s="911">
        <v>3</v>
      </c>
      <c r="H412" s="915" t="s">
        <v>86</v>
      </c>
      <c r="I412" s="912">
        <f t="shared" si="375"/>
        <v>1.84</v>
      </c>
      <c r="J412" s="913">
        <v>83200</v>
      </c>
      <c r="K412" s="914">
        <f t="shared" si="374"/>
        <v>153088</v>
      </c>
      <c r="L412" s="915"/>
      <c r="M412" s="914">
        <f t="shared" si="377"/>
        <v>153088</v>
      </c>
      <c r="N412" s="914">
        <f t="shared" si="378"/>
        <v>1990144</v>
      </c>
      <c r="O412" s="580">
        <v>1</v>
      </c>
      <c r="P412" s="644">
        <f t="shared" si="376"/>
        <v>4</v>
      </c>
      <c r="Q412" s="645" t="str">
        <f t="shared" si="332"/>
        <v>Կ-1</v>
      </c>
      <c r="R412" s="643">
        <f t="shared" si="333"/>
        <v>1.9</v>
      </c>
      <c r="S412" s="776">
        <v>83200</v>
      </c>
      <c r="T412" s="776">
        <f t="shared" si="334"/>
        <v>158080</v>
      </c>
      <c r="U412" s="777">
        <f t="shared" si="335"/>
        <v>0</v>
      </c>
      <c r="V412" s="776">
        <f t="shared" si="379"/>
        <v>158080</v>
      </c>
      <c r="W412" s="776">
        <f t="shared" si="380"/>
        <v>2055040</v>
      </c>
      <c r="X412" s="580">
        <v>1</v>
      </c>
      <c r="Y412" s="644">
        <f t="shared" si="336"/>
        <v>5</v>
      </c>
      <c r="Z412" s="645" t="str">
        <f t="shared" si="337"/>
        <v>Կ-1</v>
      </c>
      <c r="AA412" s="643">
        <f t="shared" si="338"/>
        <v>1.9</v>
      </c>
      <c r="AB412" s="776">
        <v>83200</v>
      </c>
      <c r="AC412" s="776">
        <f t="shared" si="339"/>
        <v>158080</v>
      </c>
      <c r="AD412" s="777">
        <f t="shared" si="340"/>
        <v>0</v>
      </c>
      <c r="AE412" s="776">
        <f t="shared" si="347"/>
        <v>158080</v>
      </c>
      <c r="AF412" s="776">
        <f t="shared" si="381"/>
        <v>2055040</v>
      </c>
      <c r="AG412" s="580">
        <v>1</v>
      </c>
      <c r="AH412" s="644">
        <f t="shared" si="341"/>
        <v>6</v>
      </c>
      <c r="AI412" s="645" t="str">
        <f t="shared" si="342"/>
        <v>Կ-1</v>
      </c>
      <c r="AJ412" s="643">
        <f t="shared" si="343"/>
        <v>1.96</v>
      </c>
      <c r="AK412" s="776">
        <v>83200</v>
      </c>
      <c r="AL412" s="776">
        <f t="shared" si="344"/>
        <v>163072</v>
      </c>
      <c r="AM412" s="777">
        <f t="shared" si="345"/>
        <v>0</v>
      </c>
      <c r="AN412" s="776">
        <f t="shared" si="382"/>
        <v>163072</v>
      </c>
      <c r="AO412" s="776">
        <f t="shared" si="383"/>
        <v>2119936</v>
      </c>
    </row>
    <row r="413" spans="1:41" s="760" customFormat="1" ht="36.75" customHeight="1">
      <c r="A413" s="853">
        <v>371</v>
      </c>
      <c r="B413" s="903" t="s">
        <v>1860</v>
      </c>
      <c r="C413" s="904" t="s">
        <v>1960</v>
      </c>
      <c r="D413" s="904" t="s">
        <v>2279</v>
      </c>
      <c r="E413" s="903" t="s">
        <v>1238</v>
      </c>
      <c r="F413" s="853">
        <v>1</v>
      </c>
      <c r="G413" s="911">
        <v>10</v>
      </c>
      <c r="H413" s="915" t="s">
        <v>86</v>
      </c>
      <c r="I413" s="912">
        <f t="shared" si="375"/>
        <v>2.08</v>
      </c>
      <c r="J413" s="913">
        <v>83200</v>
      </c>
      <c r="K413" s="914">
        <f t="shared" si="374"/>
        <v>173056</v>
      </c>
      <c r="L413" s="915"/>
      <c r="M413" s="914">
        <f t="shared" si="377"/>
        <v>173056</v>
      </c>
      <c r="N413" s="914">
        <f t="shared" si="378"/>
        <v>2249728</v>
      </c>
      <c r="O413" s="580">
        <v>1</v>
      </c>
      <c r="P413" s="644">
        <f t="shared" si="376"/>
        <v>11</v>
      </c>
      <c r="Q413" s="645" t="str">
        <f t="shared" si="332"/>
        <v>Կ-1</v>
      </c>
      <c r="R413" s="643">
        <f t="shared" si="333"/>
        <v>2.08</v>
      </c>
      <c r="S413" s="776">
        <v>83200</v>
      </c>
      <c r="T413" s="776">
        <f t="shared" si="334"/>
        <v>173056</v>
      </c>
      <c r="U413" s="777">
        <f t="shared" si="335"/>
        <v>0</v>
      </c>
      <c r="V413" s="776">
        <f t="shared" si="379"/>
        <v>173056</v>
      </c>
      <c r="W413" s="776">
        <f t="shared" si="380"/>
        <v>2249728</v>
      </c>
      <c r="X413" s="580">
        <v>1</v>
      </c>
      <c r="Y413" s="644">
        <f t="shared" si="336"/>
        <v>12</v>
      </c>
      <c r="Z413" s="645" t="str">
        <f t="shared" si="337"/>
        <v>Կ-1</v>
      </c>
      <c r="AA413" s="643">
        <f t="shared" si="338"/>
        <v>2.08</v>
      </c>
      <c r="AB413" s="776">
        <v>83200</v>
      </c>
      <c r="AC413" s="776">
        <f t="shared" si="339"/>
        <v>173056</v>
      </c>
      <c r="AD413" s="777">
        <f t="shared" si="340"/>
        <v>0</v>
      </c>
      <c r="AE413" s="776">
        <f t="shared" si="347"/>
        <v>173056</v>
      </c>
      <c r="AF413" s="776">
        <f t="shared" si="381"/>
        <v>2249728</v>
      </c>
      <c r="AG413" s="580">
        <v>1</v>
      </c>
      <c r="AH413" s="644">
        <f t="shared" si="341"/>
        <v>13</v>
      </c>
      <c r="AI413" s="645" t="str">
        <f t="shared" si="342"/>
        <v>Կ-1</v>
      </c>
      <c r="AJ413" s="643">
        <f t="shared" si="343"/>
        <v>2.14</v>
      </c>
      <c r="AK413" s="776">
        <v>83200</v>
      </c>
      <c r="AL413" s="776">
        <f t="shared" si="344"/>
        <v>178048</v>
      </c>
      <c r="AM413" s="777">
        <f t="shared" si="345"/>
        <v>0</v>
      </c>
      <c r="AN413" s="776">
        <f t="shared" si="382"/>
        <v>178048</v>
      </c>
      <c r="AO413" s="776">
        <f t="shared" si="383"/>
        <v>2314624</v>
      </c>
    </row>
    <row r="414" spans="1:41" s="760" customFormat="1" ht="23.25" customHeight="1">
      <c r="A414" s="853">
        <v>372</v>
      </c>
      <c r="B414" s="903" t="s">
        <v>1861</v>
      </c>
      <c r="C414" s="904" t="s">
        <v>1961</v>
      </c>
      <c r="D414" s="904" t="s">
        <v>2277</v>
      </c>
      <c r="E414" s="903" t="s">
        <v>1238</v>
      </c>
      <c r="F414" s="853">
        <v>1</v>
      </c>
      <c r="G414" s="911">
        <v>10</v>
      </c>
      <c r="H414" s="915" t="s">
        <v>86</v>
      </c>
      <c r="I414" s="912">
        <f t="shared" si="375"/>
        <v>2.08</v>
      </c>
      <c r="J414" s="913">
        <v>83200</v>
      </c>
      <c r="K414" s="914">
        <f t="shared" si="374"/>
        <v>173056</v>
      </c>
      <c r="L414" s="915"/>
      <c r="M414" s="914">
        <f t="shared" si="377"/>
        <v>173056</v>
      </c>
      <c r="N414" s="914">
        <f t="shared" si="378"/>
        <v>2249728</v>
      </c>
      <c r="O414" s="580">
        <v>1</v>
      </c>
      <c r="P414" s="644">
        <f t="shared" si="376"/>
        <v>11</v>
      </c>
      <c r="Q414" s="645" t="str">
        <f t="shared" si="332"/>
        <v>Կ-1</v>
      </c>
      <c r="R414" s="643">
        <f t="shared" si="333"/>
        <v>2.08</v>
      </c>
      <c r="S414" s="776">
        <v>83200</v>
      </c>
      <c r="T414" s="776">
        <f t="shared" si="334"/>
        <v>173056</v>
      </c>
      <c r="U414" s="777">
        <f t="shared" si="335"/>
        <v>0</v>
      </c>
      <c r="V414" s="776">
        <f t="shared" si="379"/>
        <v>173056</v>
      </c>
      <c r="W414" s="776">
        <f t="shared" si="380"/>
        <v>2249728</v>
      </c>
      <c r="X414" s="580">
        <v>1</v>
      </c>
      <c r="Y414" s="644">
        <f t="shared" si="336"/>
        <v>12</v>
      </c>
      <c r="Z414" s="645" t="str">
        <f t="shared" si="337"/>
        <v>Կ-1</v>
      </c>
      <c r="AA414" s="643">
        <f t="shared" si="338"/>
        <v>2.08</v>
      </c>
      <c r="AB414" s="776">
        <v>83200</v>
      </c>
      <c r="AC414" s="776">
        <f t="shared" si="339"/>
        <v>173056</v>
      </c>
      <c r="AD414" s="777">
        <f t="shared" si="340"/>
        <v>0</v>
      </c>
      <c r="AE414" s="776">
        <f t="shared" si="347"/>
        <v>173056</v>
      </c>
      <c r="AF414" s="776">
        <f t="shared" si="381"/>
        <v>2249728</v>
      </c>
      <c r="AG414" s="580">
        <v>1</v>
      </c>
      <c r="AH414" s="644">
        <f t="shared" si="341"/>
        <v>13</v>
      </c>
      <c r="AI414" s="645" t="str">
        <f t="shared" si="342"/>
        <v>Կ-1</v>
      </c>
      <c r="AJ414" s="643">
        <f t="shared" si="343"/>
        <v>2.14</v>
      </c>
      <c r="AK414" s="776">
        <v>83200</v>
      </c>
      <c r="AL414" s="776">
        <f t="shared" si="344"/>
        <v>178048</v>
      </c>
      <c r="AM414" s="777">
        <f t="shared" si="345"/>
        <v>0</v>
      </c>
      <c r="AN414" s="776">
        <f t="shared" si="382"/>
        <v>178048</v>
      </c>
      <c r="AO414" s="776">
        <f t="shared" si="383"/>
        <v>2314624</v>
      </c>
    </row>
    <row r="415" spans="1:41" s="760" customFormat="1" ht="21" customHeight="1">
      <c r="A415" s="853">
        <v>373</v>
      </c>
      <c r="B415" s="903" t="s">
        <v>957</v>
      </c>
      <c r="C415" s="904" t="s">
        <v>1960</v>
      </c>
      <c r="D415" s="904" t="s">
        <v>2281</v>
      </c>
      <c r="E415" s="903" t="s">
        <v>1238</v>
      </c>
      <c r="F415" s="853">
        <v>1</v>
      </c>
      <c r="G415" s="911">
        <v>6</v>
      </c>
      <c r="H415" s="915" t="s">
        <v>86</v>
      </c>
      <c r="I415" s="912">
        <f t="shared" si="375"/>
        <v>1.96</v>
      </c>
      <c r="J415" s="913">
        <v>83200</v>
      </c>
      <c r="K415" s="914">
        <f t="shared" si="374"/>
        <v>163072</v>
      </c>
      <c r="L415" s="915"/>
      <c r="M415" s="914">
        <f t="shared" si="377"/>
        <v>163072</v>
      </c>
      <c r="N415" s="914">
        <f t="shared" si="378"/>
        <v>2119936</v>
      </c>
      <c r="O415" s="580">
        <v>1</v>
      </c>
      <c r="P415" s="644">
        <f t="shared" si="376"/>
        <v>7</v>
      </c>
      <c r="Q415" s="645" t="str">
        <f t="shared" si="332"/>
        <v>Կ-1</v>
      </c>
      <c r="R415" s="643">
        <f t="shared" si="333"/>
        <v>1.96</v>
      </c>
      <c r="S415" s="776">
        <v>83200</v>
      </c>
      <c r="T415" s="776">
        <f t="shared" si="334"/>
        <v>163072</v>
      </c>
      <c r="U415" s="777">
        <f t="shared" si="335"/>
        <v>0</v>
      </c>
      <c r="V415" s="776">
        <f t="shared" si="379"/>
        <v>163072</v>
      </c>
      <c r="W415" s="776">
        <f t="shared" si="380"/>
        <v>2119936</v>
      </c>
      <c r="X415" s="580">
        <v>1</v>
      </c>
      <c r="Y415" s="644">
        <f t="shared" si="336"/>
        <v>8</v>
      </c>
      <c r="Z415" s="645" t="str">
        <f t="shared" si="337"/>
        <v>Կ-1</v>
      </c>
      <c r="AA415" s="643">
        <f t="shared" si="338"/>
        <v>2.02</v>
      </c>
      <c r="AB415" s="776">
        <v>83200</v>
      </c>
      <c r="AC415" s="776">
        <f t="shared" si="339"/>
        <v>168064</v>
      </c>
      <c r="AD415" s="777">
        <f t="shared" si="340"/>
        <v>0</v>
      </c>
      <c r="AE415" s="776">
        <f t="shared" si="347"/>
        <v>168064</v>
      </c>
      <c r="AF415" s="776">
        <f t="shared" si="381"/>
        <v>2184832</v>
      </c>
      <c r="AG415" s="580">
        <v>1</v>
      </c>
      <c r="AH415" s="644">
        <f t="shared" si="341"/>
        <v>9</v>
      </c>
      <c r="AI415" s="645" t="str">
        <f t="shared" si="342"/>
        <v>Կ-1</v>
      </c>
      <c r="AJ415" s="643">
        <f t="shared" si="343"/>
        <v>2.02</v>
      </c>
      <c r="AK415" s="776">
        <v>83200</v>
      </c>
      <c r="AL415" s="776">
        <f t="shared" si="344"/>
        <v>168064</v>
      </c>
      <c r="AM415" s="777">
        <f t="shared" si="345"/>
        <v>0</v>
      </c>
      <c r="AN415" s="776">
        <f t="shared" si="382"/>
        <v>168064</v>
      </c>
      <c r="AO415" s="776">
        <f t="shared" si="383"/>
        <v>2184832</v>
      </c>
    </row>
    <row r="416" spans="1:41" s="760" customFormat="1" ht="17.25" customHeight="1">
      <c r="A416" s="853">
        <v>374</v>
      </c>
      <c r="B416" s="903" t="s">
        <v>1862</v>
      </c>
      <c r="C416" s="904" t="s">
        <v>1961</v>
      </c>
      <c r="D416" s="904" t="s">
        <v>2289</v>
      </c>
      <c r="E416" s="903" t="s">
        <v>1238</v>
      </c>
      <c r="F416" s="853">
        <v>1</v>
      </c>
      <c r="G416" s="911">
        <v>4</v>
      </c>
      <c r="H416" s="915" t="s">
        <v>86</v>
      </c>
      <c r="I416" s="912">
        <f t="shared" si="375"/>
        <v>1.9</v>
      </c>
      <c r="J416" s="913">
        <v>83200</v>
      </c>
      <c r="K416" s="914">
        <f t="shared" si="374"/>
        <v>158080</v>
      </c>
      <c r="L416" s="915"/>
      <c r="M416" s="914">
        <f t="shared" si="377"/>
        <v>158080</v>
      </c>
      <c r="N416" s="914">
        <f t="shared" si="378"/>
        <v>2055040</v>
      </c>
      <c r="O416" s="580">
        <v>1</v>
      </c>
      <c r="P416" s="644">
        <f t="shared" si="376"/>
        <v>5</v>
      </c>
      <c r="Q416" s="645" t="str">
        <f t="shared" si="332"/>
        <v>Կ-1</v>
      </c>
      <c r="R416" s="643">
        <f t="shared" si="333"/>
        <v>1.9</v>
      </c>
      <c r="S416" s="776">
        <v>83200</v>
      </c>
      <c r="T416" s="776">
        <f t="shared" si="334"/>
        <v>158080</v>
      </c>
      <c r="U416" s="777">
        <f t="shared" si="335"/>
        <v>0</v>
      </c>
      <c r="V416" s="776">
        <f t="shared" si="379"/>
        <v>158080</v>
      </c>
      <c r="W416" s="776">
        <f t="shared" si="380"/>
        <v>2055040</v>
      </c>
      <c r="X416" s="580">
        <v>1</v>
      </c>
      <c r="Y416" s="644">
        <f t="shared" si="336"/>
        <v>6</v>
      </c>
      <c r="Z416" s="645" t="str">
        <f t="shared" si="337"/>
        <v>Կ-1</v>
      </c>
      <c r="AA416" s="643">
        <f t="shared" si="338"/>
        <v>1.96</v>
      </c>
      <c r="AB416" s="776">
        <v>83200</v>
      </c>
      <c r="AC416" s="776">
        <f t="shared" si="339"/>
        <v>163072</v>
      </c>
      <c r="AD416" s="777">
        <f t="shared" si="340"/>
        <v>0</v>
      </c>
      <c r="AE416" s="776">
        <f t="shared" si="347"/>
        <v>163072</v>
      </c>
      <c r="AF416" s="776">
        <f t="shared" si="381"/>
        <v>2119936</v>
      </c>
      <c r="AG416" s="580">
        <v>1</v>
      </c>
      <c r="AH416" s="644">
        <f t="shared" si="341"/>
        <v>7</v>
      </c>
      <c r="AI416" s="645" t="str">
        <f t="shared" si="342"/>
        <v>Կ-1</v>
      </c>
      <c r="AJ416" s="643">
        <f t="shared" si="343"/>
        <v>1.96</v>
      </c>
      <c r="AK416" s="776">
        <v>83200</v>
      </c>
      <c r="AL416" s="776">
        <f t="shared" si="344"/>
        <v>163072</v>
      </c>
      <c r="AM416" s="777">
        <f t="shared" si="345"/>
        <v>0</v>
      </c>
      <c r="AN416" s="776">
        <f t="shared" si="382"/>
        <v>163072</v>
      </c>
      <c r="AO416" s="776">
        <f t="shared" si="383"/>
        <v>2119936</v>
      </c>
    </row>
    <row r="417" spans="1:41" s="760" customFormat="1" ht="14.25">
      <c r="A417" s="853">
        <v>375</v>
      </c>
      <c r="B417" s="903" t="s">
        <v>1863</v>
      </c>
      <c r="C417" s="904" t="s">
        <v>1961</v>
      </c>
      <c r="D417" s="904" t="s">
        <v>2305</v>
      </c>
      <c r="E417" s="903" t="s">
        <v>1238</v>
      </c>
      <c r="F417" s="853">
        <v>1</v>
      </c>
      <c r="G417" s="911">
        <v>10</v>
      </c>
      <c r="H417" s="915" t="s">
        <v>86</v>
      </c>
      <c r="I417" s="912">
        <f t="shared" si="375"/>
        <v>2.08</v>
      </c>
      <c r="J417" s="913">
        <v>83200</v>
      </c>
      <c r="K417" s="914">
        <f t="shared" si="374"/>
        <v>173056</v>
      </c>
      <c r="L417" s="915"/>
      <c r="M417" s="914">
        <f t="shared" si="377"/>
        <v>173056</v>
      </c>
      <c r="N417" s="914">
        <f t="shared" si="378"/>
        <v>2249728</v>
      </c>
      <c r="O417" s="580">
        <v>1</v>
      </c>
      <c r="P417" s="644">
        <f t="shared" si="376"/>
        <v>11</v>
      </c>
      <c r="Q417" s="645" t="str">
        <f t="shared" si="332"/>
        <v>Կ-1</v>
      </c>
      <c r="R417" s="643">
        <f t="shared" si="333"/>
        <v>2.08</v>
      </c>
      <c r="S417" s="776">
        <v>83200</v>
      </c>
      <c r="T417" s="776">
        <f t="shared" si="334"/>
        <v>173056</v>
      </c>
      <c r="U417" s="777">
        <f t="shared" si="335"/>
        <v>0</v>
      </c>
      <c r="V417" s="776">
        <f t="shared" si="379"/>
        <v>173056</v>
      </c>
      <c r="W417" s="776">
        <f t="shared" si="380"/>
        <v>2249728</v>
      </c>
      <c r="X417" s="580">
        <v>1</v>
      </c>
      <c r="Y417" s="644">
        <f t="shared" si="336"/>
        <v>12</v>
      </c>
      <c r="Z417" s="645" t="str">
        <f t="shared" si="337"/>
        <v>Կ-1</v>
      </c>
      <c r="AA417" s="643">
        <f t="shared" si="338"/>
        <v>2.08</v>
      </c>
      <c r="AB417" s="776">
        <v>83200</v>
      </c>
      <c r="AC417" s="776">
        <f t="shared" si="339"/>
        <v>173056</v>
      </c>
      <c r="AD417" s="777">
        <f t="shared" si="340"/>
        <v>0</v>
      </c>
      <c r="AE417" s="776">
        <f t="shared" si="347"/>
        <v>173056</v>
      </c>
      <c r="AF417" s="776">
        <f t="shared" si="381"/>
        <v>2249728</v>
      </c>
      <c r="AG417" s="580">
        <v>1</v>
      </c>
      <c r="AH417" s="644">
        <f t="shared" si="341"/>
        <v>13</v>
      </c>
      <c r="AI417" s="645" t="str">
        <f t="shared" si="342"/>
        <v>Կ-1</v>
      </c>
      <c r="AJ417" s="643">
        <f t="shared" si="343"/>
        <v>2.14</v>
      </c>
      <c r="AK417" s="776">
        <v>83200</v>
      </c>
      <c r="AL417" s="776">
        <f t="shared" si="344"/>
        <v>178048</v>
      </c>
      <c r="AM417" s="777">
        <f t="shared" si="345"/>
        <v>0</v>
      </c>
      <c r="AN417" s="776">
        <f t="shared" si="382"/>
        <v>178048</v>
      </c>
      <c r="AO417" s="776">
        <f t="shared" si="383"/>
        <v>2314624</v>
      </c>
    </row>
    <row r="418" spans="1:41" s="760" customFormat="1" ht="14.25">
      <c r="A418" s="853">
        <v>376</v>
      </c>
      <c r="B418" s="903" t="s">
        <v>1864</v>
      </c>
      <c r="C418" s="904" t="s">
        <v>1961</v>
      </c>
      <c r="D418" s="904" t="s">
        <v>2290</v>
      </c>
      <c r="E418" s="903" t="s">
        <v>1238</v>
      </c>
      <c r="F418" s="853">
        <v>1</v>
      </c>
      <c r="G418" s="911">
        <v>10</v>
      </c>
      <c r="H418" s="915" t="s">
        <v>86</v>
      </c>
      <c r="I418" s="912">
        <f t="shared" si="375"/>
        <v>2.08</v>
      </c>
      <c r="J418" s="913">
        <v>83200</v>
      </c>
      <c r="K418" s="914">
        <f t="shared" si="374"/>
        <v>173056</v>
      </c>
      <c r="L418" s="915"/>
      <c r="M418" s="914">
        <f t="shared" si="377"/>
        <v>173056</v>
      </c>
      <c r="N418" s="914">
        <f t="shared" si="378"/>
        <v>2249728</v>
      </c>
      <c r="O418" s="580">
        <v>1</v>
      </c>
      <c r="P418" s="644">
        <f t="shared" si="376"/>
        <v>11</v>
      </c>
      <c r="Q418" s="645" t="str">
        <f t="shared" si="332"/>
        <v>Կ-1</v>
      </c>
      <c r="R418" s="643">
        <f t="shared" si="333"/>
        <v>2.08</v>
      </c>
      <c r="S418" s="776">
        <v>83200</v>
      </c>
      <c r="T418" s="776">
        <f t="shared" si="334"/>
        <v>173056</v>
      </c>
      <c r="U418" s="777">
        <f t="shared" si="335"/>
        <v>0</v>
      </c>
      <c r="V418" s="776">
        <f t="shared" si="379"/>
        <v>173056</v>
      </c>
      <c r="W418" s="776">
        <f t="shared" si="380"/>
        <v>2249728</v>
      </c>
      <c r="X418" s="580">
        <v>1</v>
      </c>
      <c r="Y418" s="644">
        <f t="shared" si="336"/>
        <v>12</v>
      </c>
      <c r="Z418" s="645" t="str">
        <f t="shared" si="337"/>
        <v>Կ-1</v>
      </c>
      <c r="AA418" s="643">
        <f t="shared" si="338"/>
        <v>2.08</v>
      </c>
      <c r="AB418" s="776">
        <v>83200</v>
      </c>
      <c r="AC418" s="776">
        <f t="shared" si="339"/>
        <v>173056</v>
      </c>
      <c r="AD418" s="777">
        <f t="shared" si="340"/>
        <v>0</v>
      </c>
      <c r="AE418" s="776">
        <f t="shared" si="347"/>
        <v>173056</v>
      </c>
      <c r="AF418" s="776">
        <f t="shared" si="381"/>
        <v>2249728</v>
      </c>
      <c r="AG418" s="580">
        <v>1</v>
      </c>
      <c r="AH418" s="644">
        <f t="shared" si="341"/>
        <v>13</v>
      </c>
      <c r="AI418" s="645" t="str">
        <f t="shared" si="342"/>
        <v>Կ-1</v>
      </c>
      <c r="AJ418" s="643">
        <f t="shared" si="343"/>
        <v>2.14</v>
      </c>
      <c r="AK418" s="776">
        <v>83200</v>
      </c>
      <c r="AL418" s="776">
        <f t="shared" si="344"/>
        <v>178048</v>
      </c>
      <c r="AM418" s="777">
        <f t="shared" si="345"/>
        <v>0</v>
      </c>
      <c r="AN418" s="776">
        <f t="shared" si="382"/>
        <v>178048</v>
      </c>
      <c r="AO418" s="776">
        <f t="shared" si="383"/>
        <v>2314624</v>
      </c>
    </row>
    <row r="419" spans="1:41" s="760" customFormat="1" ht="14.25">
      <c r="A419" s="853">
        <v>377</v>
      </c>
      <c r="B419" s="903" t="s">
        <v>1865</v>
      </c>
      <c r="C419" s="904" t="s">
        <v>1961</v>
      </c>
      <c r="D419" s="904" t="s">
        <v>2289</v>
      </c>
      <c r="E419" s="903" t="s">
        <v>1238</v>
      </c>
      <c r="F419" s="853">
        <v>1</v>
      </c>
      <c r="G419" s="911">
        <v>6</v>
      </c>
      <c r="H419" s="915" t="s">
        <v>86</v>
      </c>
      <c r="I419" s="912">
        <f t="shared" si="375"/>
        <v>1.96</v>
      </c>
      <c r="J419" s="913">
        <v>83200</v>
      </c>
      <c r="K419" s="914">
        <f t="shared" si="374"/>
        <v>163072</v>
      </c>
      <c r="L419" s="915"/>
      <c r="M419" s="914">
        <f t="shared" si="377"/>
        <v>163072</v>
      </c>
      <c r="N419" s="914">
        <f t="shared" si="378"/>
        <v>2119936</v>
      </c>
      <c r="O419" s="580">
        <v>1</v>
      </c>
      <c r="P419" s="644">
        <f t="shared" si="376"/>
        <v>7</v>
      </c>
      <c r="Q419" s="645" t="str">
        <f t="shared" si="332"/>
        <v>Կ-1</v>
      </c>
      <c r="R419" s="643">
        <f t="shared" si="333"/>
        <v>1.96</v>
      </c>
      <c r="S419" s="776">
        <v>83200</v>
      </c>
      <c r="T419" s="776">
        <f t="shared" si="334"/>
        <v>163072</v>
      </c>
      <c r="U419" s="777">
        <f t="shared" si="335"/>
        <v>0</v>
      </c>
      <c r="V419" s="776">
        <f t="shared" si="379"/>
        <v>163072</v>
      </c>
      <c r="W419" s="776">
        <f t="shared" si="380"/>
        <v>2119936</v>
      </c>
      <c r="X419" s="580">
        <v>1</v>
      </c>
      <c r="Y419" s="644">
        <f t="shared" si="336"/>
        <v>8</v>
      </c>
      <c r="Z419" s="645" t="str">
        <f t="shared" si="337"/>
        <v>Կ-1</v>
      </c>
      <c r="AA419" s="643">
        <f t="shared" si="338"/>
        <v>2.02</v>
      </c>
      <c r="AB419" s="776">
        <v>83200</v>
      </c>
      <c r="AC419" s="776">
        <f t="shared" si="339"/>
        <v>168064</v>
      </c>
      <c r="AD419" s="777">
        <f t="shared" si="340"/>
        <v>0</v>
      </c>
      <c r="AE419" s="776">
        <f t="shared" si="347"/>
        <v>168064</v>
      </c>
      <c r="AF419" s="776">
        <f t="shared" si="381"/>
        <v>2184832</v>
      </c>
      <c r="AG419" s="580">
        <v>1</v>
      </c>
      <c r="AH419" s="644">
        <f t="shared" si="341"/>
        <v>9</v>
      </c>
      <c r="AI419" s="645" t="str">
        <f t="shared" si="342"/>
        <v>Կ-1</v>
      </c>
      <c r="AJ419" s="643">
        <f t="shared" si="343"/>
        <v>2.02</v>
      </c>
      <c r="AK419" s="776">
        <v>83200</v>
      </c>
      <c r="AL419" s="776">
        <f t="shared" si="344"/>
        <v>168064</v>
      </c>
      <c r="AM419" s="777">
        <f t="shared" si="345"/>
        <v>0</v>
      </c>
      <c r="AN419" s="776">
        <f t="shared" si="382"/>
        <v>168064</v>
      </c>
      <c r="AO419" s="776">
        <f t="shared" si="383"/>
        <v>2184832</v>
      </c>
    </row>
    <row r="420" spans="1:41" s="760" customFormat="1" ht="14.25">
      <c r="A420" s="853">
        <v>378</v>
      </c>
      <c r="B420" s="903" t="s">
        <v>1866</v>
      </c>
      <c r="C420" s="904" t="s">
        <v>1961</v>
      </c>
      <c r="D420" s="904" t="s">
        <v>2305</v>
      </c>
      <c r="E420" s="903" t="s">
        <v>1238</v>
      </c>
      <c r="F420" s="853">
        <v>1</v>
      </c>
      <c r="G420" s="911">
        <v>10</v>
      </c>
      <c r="H420" s="915" t="s">
        <v>86</v>
      </c>
      <c r="I420" s="912">
        <f t="shared" si="375"/>
        <v>2.08</v>
      </c>
      <c r="J420" s="913">
        <v>83200</v>
      </c>
      <c r="K420" s="914">
        <f t="shared" si="374"/>
        <v>173056</v>
      </c>
      <c r="L420" s="915"/>
      <c r="M420" s="914">
        <f t="shared" si="377"/>
        <v>173056</v>
      </c>
      <c r="N420" s="914">
        <f t="shared" si="378"/>
        <v>2249728</v>
      </c>
      <c r="O420" s="580">
        <v>1</v>
      </c>
      <c r="P420" s="644">
        <f t="shared" si="376"/>
        <v>11</v>
      </c>
      <c r="Q420" s="645" t="str">
        <f t="shared" ref="Q420:Q485" si="384">+H420</f>
        <v>Կ-1</v>
      </c>
      <c r="R420" s="643">
        <f t="shared" ref="R420:R485" si="385">IF(O420&lt;1,0,IF(Q420="Բ-1",IF(P420=0,6.94,IF(P420=1,7.17,IF(P420=2,7.41,IF(P420=3,7.66,IF(OR(P420=5,P420=4),7.92,IF(OR(P420=6,P420=7),8.18,IF(OR(P420=8,P420=9),8.46,IF(OR(P420=10,P420=11,P420=12),8.74,IF(OR(P420=13,P420=14,P420=15),9.03,IF(OR(P420=16,P420=17,P420=18),9.33,9.65)))))))))),IF(Q420="Բ-2", IF(P420=0,5.71,IF(P420=1,5.89,IF(P420=2,6.09,IF(P420=3,6.29,IF(OR(P420=5,P420=4),6.5,IF(OR(P420=6,P420=7),6.72,IF(OR(P420=8,P420=9),6.94,IF(OR(P420=10,P420=11,P420=12),7.17,IF(OR(P420=13,P420=14,P420=15),7.41,IF(OR(P420=16,P420=17,P420=18),7.65,7.91)))))))))), IF(Q420="Գ-1", IF(P420=0,4.7,IF(P420=1,4.86,IF(P420=2,5.01,IF(P420=3,5.18,IF(OR(P420=5,P420=4),5.35,IF(OR(P420=6,P420=7),5.52,IF(OR(P420=8,P420=9),5.71,IF(OR(P420=10,P420=11,P420=12),5.89,IF(OR(P420=13,P420=14,P420=15),6.09,IF(OR(P420=16,P420=17,P420=18),6.29,6.49)))))))))), IF(Q420="Գ-2", IF(P420=0,3.88,IF(P420=1,4.01,IF(P420=2,4.14,IF(P420=3,4.27,IF(OR(P420=5,P420=4),4.41,IF(OR(P420=6,P420=7),4.55,IF(OR(P420=8,P420=9),4.7,IF(OR(P420=10,P420=11,P420=12),4.85,IF(OR(P420=13,P420=14,P420=15),5.01,IF(OR(P420=16,P420=17,P420=18),5.17,5.34)))))))))), IF(Q420="Գ-3", IF(P420=0,3.21,IF(P420=1,3.31,IF(P420=2,3.42,IF(P420=3,3.53,IF(OR(P420=5,P420=4),3.64,IF(OR(P420=6,P420=7),3.76,IF(OR(P420=8,P420=9),3.88,IF(OR(P420=10,P420=11,P420=12),4.01,IF(OR(P420=13,P420=14,P420=15),4.13,IF(OR(P420=16,P420=17,P420=18),4.27,4.4)))))))))), IF(Q420="Ա-1", IF(P420=0,2.66,IF(P420=1,2.75,IF(P420=2,2.83,IF(P420=3,2.92,IF(OR(P420=5,P420=4),3.02,IF(OR(P420=6,P420=7),3.11,IF(OR(P420=8,P420=9),3.21,IF(OR(P420=10,P420=11,P420=12),3.31,IF(OR(P420=13,P420=14,P420=15),3.42,IF(OR(P420=16,P420=17,P420=18),3.53,3.64)))))))))), IF(Q420="Ա-2", IF(P420=0,2.28,IF(P420=1,2.35,IF(P420=2,2.43,IF(P420=3,2.5,IF(OR(P420=5,P420=4),2.58,IF(OR(P420=6,P420=7),2.66,IF(OR(P420=8,P420=9),2.75,IF(OR(P420=10,P420=11,P420=12),2.83,IF(OR(P420=13,P420=14,P420=15),2.92,IF(OR(P420=16,P420=17,P420=18),3.01,3.11)))))))))),IF(Q420="Ա-3", IF(P420=0,1.96,IF(P420=1,2.02,IF(P420=2,2.08,IF(P420=3,2.15,IF(OR(P420=5,P420=4),2.21,IF(OR(P420=6,P420=7),2.28,IF(OR(P420=8,P420=9),2.35,IF(OR(P420=10,P420=11,P420=12),2.42,IF(OR(P420=13,P420=14,P420=15),2.5,IF(OR(P420=16,P420=17,P420=18),2.58,2.66)))))))))), IF(Q420="Կ-1", IF(P420=0,1.68,IF(P420=1,1.73,IF(P420=2,1.79,IF(P420=3,1.84,IF(OR(P420=5,P420=4),1.9,IF(OR(P420=6,P420=7),1.96,IF(OR(P420=8,P420=9),2.02,IF(OR(P420=10,P420=11,P420=12),2.08,IF(OR(P420=13,P420=14,P420=15),2.14,IF(OR(P420=16,P420=17,P420=18),2.21,2.28)))))))))), IF(Q420="Կ-2", IF(P420=0,1.45,IF(P420=1,1.49,IF(P420=2,1.54,IF(P420=3,1.59,IF(OR(P420=5,P420=4),1.63,IF(OR(P420=6,P420=7),1.68,IF(OR(P420=8,P420=9),1.73,IF(OR(P420=10,P420=11,P420=12),1.79,IF(OR(P420=13,P420=14,P420=15),1.84,IF(OR(P420=16,P420=17,P420=18),1.9,1.95)))))))))),IF(Q420="Կ-3", IF(P420=0,1.25,IF(P420=1,1.29,IF(P420=2,1.33,IF(P420=3,1.37,IF(OR(P420=5,P420=4),1.41,IF(OR(P420=6,P420=7),1.45,IF(OR(P420=8,P420=9),1.49,IF(OR(P420=10,P420=11,P420=12),1.54,IF(OR(P420=13,P420=14,P420=15),1.58,IF(OR(P420=16,P420=17,P420=18),1.63,1.68)))))))))), "Error"))))))))))))</f>
        <v>2.08</v>
      </c>
      <c r="S420" s="776">
        <v>83200</v>
      </c>
      <c r="T420" s="776">
        <f t="shared" ref="T420:T485" si="386">+S420*R420</f>
        <v>173056</v>
      </c>
      <c r="U420" s="777">
        <f t="shared" ref="U420:U485" si="387">+L420</f>
        <v>0</v>
      </c>
      <c r="V420" s="776">
        <f t="shared" si="379"/>
        <v>173056</v>
      </c>
      <c r="W420" s="776">
        <f t="shared" si="380"/>
        <v>2249728</v>
      </c>
      <c r="X420" s="580">
        <v>1</v>
      </c>
      <c r="Y420" s="644">
        <f t="shared" ref="Y420:Y485" si="388">+P420+1</f>
        <v>12</v>
      </c>
      <c r="Z420" s="645" t="str">
        <f t="shared" ref="Z420:Z485" si="389">+Q420</f>
        <v>Կ-1</v>
      </c>
      <c r="AA420" s="643">
        <f t="shared" ref="AA420:AA485" si="390">IF(X420&lt;1,0,IF(Z420="Բ-1",IF(Y420=0,6.94,IF(Y420=1,7.17,IF(Y420=2,7.41,IF(Y420=3,7.66,IF(OR(Y420=5,Y420=4),7.92,IF(OR(Y420=6,Y420=7),8.18,IF(OR(Y420=8,Y420=9),8.46,IF(OR(Y420=10,Y420=11,Y420=12),8.74,IF(OR(Y420=13,Y420=14,Y420=15),9.03,IF(OR(Y420=16,Y420=17,Y420=18),9.33,9.65)))))))))),IF(Z420="Բ-2", IF(Y420=0,5.71,IF(Y420=1,5.89,IF(Y420=2,6.09,IF(Y420=3,6.29,IF(OR(Y420=5,Y420=4),6.5,IF(OR(Y420=6,Y420=7),6.72,IF(OR(Y420=8,Y420=9),6.94,IF(OR(Y420=10,Y420=11,Y420=12),7.17,IF(OR(Y420=13,Y420=14,Y420=15),7.41,IF(OR(Y420=16,Y420=17,Y420=18),7.65,7.91)))))))))), IF(Z420="Գ-1", IF(Y420=0,4.7,IF(Y420=1,4.86,IF(Y420=2,5.01,IF(Y420=3,5.18,IF(OR(Y420=5,Y420=4),5.35,IF(OR(Y420=6,Y420=7),5.52,IF(OR(Y420=8,Y420=9),5.71,IF(OR(Y420=10,Y420=11,Y420=12),5.89,IF(OR(Y420=13,Y420=14,Y420=15),6.09,IF(OR(Y420=16,Y420=17,Y420=18),6.29,6.49)))))))))), IF(Z420="Գ-2", IF(Y420=0,3.88,IF(Y420=1,4.01,IF(Y420=2,4.14,IF(Y420=3,4.27,IF(OR(Y420=5,Y420=4),4.41,IF(OR(Y420=6,Y420=7),4.55,IF(OR(Y420=8,Y420=9),4.7,IF(OR(Y420=10,Y420=11,Y420=12),4.85,IF(OR(Y420=13,Y420=14,Y420=15),5.01,IF(OR(Y420=16,Y420=17,Y420=18),5.17,5.34)))))))))), IF(Z420="Գ-3", IF(Y420=0,3.21,IF(Y420=1,3.31,IF(Y420=2,3.42,IF(Y420=3,3.53,IF(OR(Y420=5,Y420=4),3.64,IF(OR(Y420=6,Y420=7),3.76,IF(OR(Y420=8,Y420=9),3.88,IF(OR(Y420=10,Y420=11,Y420=12),4.01,IF(OR(Y420=13,Y420=14,Y420=15),4.13,IF(OR(Y420=16,Y420=17,Y420=18),4.27,4.4)))))))))), IF(Z420="Ա-1", IF(Y420=0,2.66,IF(Y420=1,2.75,IF(Y420=2,2.83,IF(Y420=3,2.92,IF(OR(Y420=5,Y420=4),3.02,IF(OR(Y420=6,Y420=7),3.11,IF(OR(Y420=8,Y420=9),3.21,IF(OR(Y420=10,Y420=11,Y420=12),3.31,IF(OR(Y420=13,Y420=14,Y420=15),3.42,IF(OR(Y420=16,Y420=17,Y420=18),3.53,3.64)))))))))), IF(Z420="Ա-2", IF(Y420=0,2.28,IF(Y420=1,2.35,IF(Y420=2,2.43,IF(Y420=3,2.5,IF(OR(Y420=5,Y420=4),2.58,IF(OR(Y420=6,Y420=7),2.66,IF(OR(Y420=8,Y420=9),2.75,IF(OR(Y420=10,Y420=11,Y420=12),2.83,IF(OR(Y420=13,Y420=14,Y420=15),2.92,IF(OR(Y420=16,Y420=17,Y420=18),3.01,3.11)))))))))),IF(Z420="Ա-3", IF(Y420=0,1.96,IF(Y420=1,2.02,IF(Y420=2,2.08,IF(Y420=3,2.15,IF(OR(Y420=5,Y420=4),2.21,IF(OR(Y420=6,Y420=7),2.28,IF(OR(Y420=8,Y420=9),2.35,IF(OR(Y420=10,Y420=11,Y420=12),2.42,IF(OR(Y420=13,Y420=14,Y420=15),2.5,IF(OR(Y420=16,Y420=17,Y420=18),2.58,2.66)))))))))), IF(Z420="Կ-1", IF(Y420=0,1.68,IF(Y420=1,1.73,IF(Y420=2,1.79,IF(Y420=3,1.84,IF(OR(Y420=5,Y420=4),1.9,IF(OR(Y420=6,Y420=7),1.96,IF(OR(Y420=8,Y420=9),2.02,IF(OR(Y420=10,Y420=11,Y420=12),2.08,IF(OR(Y420=13,Y420=14,Y420=15),2.14,IF(OR(Y420=16,Y420=17,Y420=18),2.21,2.28)))))))))), IF(Z420="Կ-2", IF(Y420=0,1.45,IF(Y420=1,1.49,IF(Y420=2,1.54,IF(Y420=3,1.59,IF(OR(Y420=5,Y420=4),1.63,IF(OR(Y420=6,Y420=7),1.68,IF(OR(Y420=8,Y420=9),1.73,IF(OR(Y420=10,Y420=11,Y420=12),1.79,IF(OR(Y420=13,Y420=14,Y420=15),1.84,IF(OR(Y420=16,Y420=17,Y420=18),1.9,1.95)))))))))),IF(Z420="Կ-3", IF(Y420=0,1.25,IF(Y420=1,1.29,IF(Y420=2,1.33,IF(Y420=3,1.37,IF(OR(Y420=5,Y420=4),1.41,IF(OR(Y420=6,Y420=7),1.45,IF(OR(Y420=8,Y420=9),1.49,IF(OR(Y420=10,Y420=11,Y420=12),1.54,IF(OR(Y420=13,Y420=14,Y420=15),1.58,IF(OR(Y420=16,Y420=17,Y420=18),1.63,1.68)))))))))), "Error"))))))))))))</f>
        <v>2.08</v>
      </c>
      <c r="AB420" s="776">
        <v>83200</v>
      </c>
      <c r="AC420" s="776">
        <f t="shared" ref="AC420:AC485" si="391">+AB420*AA420</f>
        <v>173056</v>
      </c>
      <c r="AD420" s="777">
        <f t="shared" ref="AD420:AD485" si="392">+U420</f>
        <v>0</v>
      </c>
      <c r="AE420" s="776">
        <f t="shared" si="347"/>
        <v>173056</v>
      </c>
      <c r="AF420" s="776">
        <f t="shared" si="381"/>
        <v>2249728</v>
      </c>
      <c r="AG420" s="580">
        <v>1</v>
      </c>
      <c r="AH420" s="644">
        <f t="shared" ref="AH420:AH485" si="393">+Y420+1</f>
        <v>13</v>
      </c>
      <c r="AI420" s="645" t="str">
        <f t="shared" ref="AI420:AI485" si="394">+Z420</f>
        <v>Կ-1</v>
      </c>
      <c r="AJ420" s="643">
        <f t="shared" ref="AJ420:AJ485" si="395">IF(AG420&lt;1,0,IF(AI420="Բ-1",IF(AH420=0,6.94,IF(AH420=1,7.17,IF(AH420=2,7.41,IF(AH420=3,7.66,IF(OR(AH420=5,AH420=4),7.92,IF(OR(AH420=6,AH420=7),8.18,IF(OR(AH420=8,AH420=9),8.46,IF(OR(AH420=10,AH420=11,AH420=12),8.74,IF(OR(AH420=13,AH420=14,AH420=15),9.03,IF(OR(AH420=16,AH420=17,AH420=18),9.33,9.65)))))))))),IF(AI420="Բ-2", IF(AH420=0,5.71,IF(AH420=1,5.89,IF(AH420=2,6.09,IF(AH420=3,6.29,IF(OR(AH420=5,AH420=4),6.5,IF(OR(AH420=6,AH420=7),6.72,IF(OR(AH420=8,AH420=9),6.94,IF(OR(AH420=10,AH420=11,AH420=12),7.17,IF(OR(AH420=13,AH420=14,AH420=15),7.41,IF(OR(AH420=16,AH420=17,AH420=18),7.65,7.91)))))))))), IF(AI420="Գ-1", IF(AH420=0,4.7,IF(AH420=1,4.86,IF(AH420=2,5.01,IF(AH420=3,5.18,IF(OR(AH420=5,AH420=4),5.35,IF(OR(AH420=6,AH420=7),5.52,IF(OR(AH420=8,AH420=9),5.71,IF(OR(AH420=10,AH420=11,AH420=12),5.89,IF(OR(AH420=13,AH420=14,AH420=15),6.09,IF(OR(AH420=16,AH420=17,AH420=18),6.29,6.49)))))))))), IF(AI420="Գ-2", IF(AH420=0,3.88,IF(AH420=1,4.01,IF(AH420=2,4.14,IF(AH420=3,4.27,IF(OR(AH420=5,AH420=4),4.41,IF(OR(AH420=6,AH420=7),4.55,IF(OR(AH420=8,AH420=9),4.7,IF(OR(AH420=10,AH420=11,AH420=12),4.85,IF(OR(AH420=13,AH420=14,AH420=15),5.01,IF(OR(AH420=16,AH420=17,AH420=18),5.17,5.34)))))))))), IF(AI420="Գ-3", IF(AH420=0,3.21,IF(AH420=1,3.31,IF(AH420=2,3.42,IF(AH420=3,3.53,IF(OR(AH420=5,AH420=4),3.64,IF(OR(AH420=6,AH420=7),3.76,IF(OR(AH420=8,AH420=9),3.88,IF(OR(AH420=10,AH420=11,AH420=12),4.01,IF(OR(AH420=13,AH420=14,AH420=15),4.13,IF(OR(AH420=16,AH420=17,AH420=18),4.27,4.4)))))))))), IF(AI420="Ա-1", IF(AH420=0,2.66,IF(AH420=1,2.75,IF(AH420=2,2.83,IF(AH420=3,2.92,IF(OR(AH420=5,AH420=4),3.02,IF(OR(AH420=6,AH420=7),3.11,IF(OR(AH420=8,AH420=9),3.21,IF(OR(AH420=10,AH420=11,AH420=12),3.31,IF(OR(AH420=13,AH420=14,AH420=15),3.42,IF(OR(AH420=16,AH420=17,AH420=18),3.53,3.64)))))))))), IF(AI420="Ա-2", IF(AH420=0,2.28,IF(AH420=1,2.35,IF(AH420=2,2.43,IF(AH420=3,2.5,IF(OR(AH420=5,AH420=4),2.58,IF(OR(AH420=6,AH420=7),2.66,IF(OR(AH420=8,AH420=9),2.75,IF(OR(AH420=10,AH420=11,AH420=12),2.83,IF(OR(AH420=13,AH420=14,AH420=15),2.92,IF(OR(AH420=16,AH420=17,AH420=18),3.01,3.11)))))))))),IF(AI420="Ա-3", IF(AH420=0,1.96,IF(AH420=1,2.02,IF(AH420=2,2.08,IF(AH420=3,2.15,IF(OR(AH420=5,AH420=4),2.21,IF(OR(AH420=6,AH420=7),2.28,IF(OR(AH420=8,AH420=9),2.35,IF(OR(AH420=10,AH420=11,AH420=12),2.42,IF(OR(AH420=13,AH420=14,AH420=15),2.5,IF(OR(AH420=16,AH420=17,AH420=18),2.58,2.66)))))))))), IF(AI420="Կ-1", IF(AH420=0,1.68,IF(AH420=1,1.73,IF(AH420=2,1.79,IF(AH420=3,1.84,IF(OR(AH420=5,AH420=4),1.9,IF(OR(AH420=6,AH420=7),1.96,IF(OR(AH420=8,AH420=9),2.02,IF(OR(AH420=10,AH420=11,AH420=12),2.08,IF(OR(AH420=13,AH420=14,AH420=15),2.14,IF(OR(AH420=16,AH420=17,AH420=18),2.21,2.28)))))))))), IF(AI420="Կ-2", IF(AH420=0,1.45,IF(AH420=1,1.49,IF(AH420=2,1.54,IF(AH420=3,1.59,IF(OR(AH420=5,AH420=4),1.63,IF(OR(AH420=6,AH420=7),1.68,IF(OR(AH420=8,AH420=9),1.73,IF(OR(AH420=10,AH420=11,AH420=12),1.79,IF(OR(AH420=13,AH420=14,AH420=15),1.84,IF(OR(AH420=16,AH420=17,AH420=18),1.9,1.95)))))))))),IF(AI420="Կ-3", IF(AH420=0,1.25,IF(AH420=1,1.29,IF(AH420=2,1.33,IF(AH420=3,1.37,IF(OR(AH420=5,AH420=4),1.41,IF(OR(AH420=6,AH420=7),1.45,IF(OR(AH420=8,AH420=9),1.49,IF(OR(AH420=10,AH420=11,AH420=12),1.54,IF(OR(AH420=13,AH420=14,AH420=15),1.58,IF(OR(AH420=16,AH420=17,AH420=18),1.63,1.68)))))))))), "Error"))))))))))))</f>
        <v>2.14</v>
      </c>
      <c r="AK420" s="776">
        <v>83200</v>
      </c>
      <c r="AL420" s="776">
        <f t="shared" ref="AL420:AL485" si="396">+AK420*AJ420</f>
        <v>178048</v>
      </c>
      <c r="AM420" s="777">
        <f t="shared" ref="AM420:AM485" si="397">+AD420</f>
        <v>0</v>
      </c>
      <c r="AN420" s="776">
        <f t="shared" si="382"/>
        <v>178048</v>
      </c>
      <c r="AO420" s="776">
        <f t="shared" si="383"/>
        <v>2314624</v>
      </c>
    </row>
    <row r="421" spans="1:41" s="760" customFormat="1" ht="27">
      <c r="A421" s="853">
        <v>379</v>
      </c>
      <c r="B421" s="903" t="s">
        <v>1879</v>
      </c>
      <c r="C421" s="904" t="s">
        <v>1961</v>
      </c>
      <c r="D421" s="904" t="s">
        <v>2273</v>
      </c>
      <c r="E421" s="903" t="s">
        <v>1238</v>
      </c>
      <c r="F421" s="853">
        <v>1</v>
      </c>
      <c r="G421" s="911">
        <v>10</v>
      </c>
      <c r="H421" s="915" t="s">
        <v>86</v>
      </c>
      <c r="I421" s="912">
        <f t="shared" si="375"/>
        <v>2.08</v>
      </c>
      <c r="J421" s="913">
        <v>83200</v>
      </c>
      <c r="K421" s="914">
        <f t="shared" si="374"/>
        <v>173056</v>
      </c>
      <c r="L421" s="915"/>
      <c r="M421" s="914">
        <f t="shared" si="377"/>
        <v>173056</v>
      </c>
      <c r="N421" s="914">
        <f t="shared" si="378"/>
        <v>2249728</v>
      </c>
      <c r="O421" s="580">
        <v>1</v>
      </c>
      <c r="P421" s="644">
        <f t="shared" si="376"/>
        <v>11</v>
      </c>
      <c r="Q421" s="645" t="str">
        <f t="shared" si="384"/>
        <v>Կ-1</v>
      </c>
      <c r="R421" s="643">
        <f t="shared" si="385"/>
        <v>2.08</v>
      </c>
      <c r="S421" s="776">
        <v>83200</v>
      </c>
      <c r="T421" s="776">
        <f t="shared" si="386"/>
        <v>173056</v>
      </c>
      <c r="U421" s="777">
        <f t="shared" si="387"/>
        <v>0</v>
      </c>
      <c r="V421" s="776">
        <f t="shared" si="379"/>
        <v>173056</v>
      </c>
      <c r="W421" s="776">
        <f t="shared" si="380"/>
        <v>2249728</v>
      </c>
      <c r="X421" s="580">
        <v>1</v>
      </c>
      <c r="Y421" s="644">
        <f t="shared" si="388"/>
        <v>12</v>
      </c>
      <c r="Z421" s="645" t="str">
        <f t="shared" si="389"/>
        <v>Կ-1</v>
      </c>
      <c r="AA421" s="643">
        <f t="shared" si="390"/>
        <v>2.08</v>
      </c>
      <c r="AB421" s="776">
        <v>83200</v>
      </c>
      <c r="AC421" s="776">
        <f t="shared" si="391"/>
        <v>173056</v>
      </c>
      <c r="AD421" s="777">
        <f t="shared" si="392"/>
        <v>0</v>
      </c>
      <c r="AE421" s="776">
        <f t="shared" si="347"/>
        <v>173056</v>
      </c>
      <c r="AF421" s="776">
        <f t="shared" si="381"/>
        <v>2249728</v>
      </c>
      <c r="AG421" s="580">
        <v>1</v>
      </c>
      <c r="AH421" s="644">
        <f t="shared" si="393"/>
        <v>13</v>
      </c>
      <c r="AI421" s="645" t="str">
        <f t="shared" si="394"/>
        <v>Կ-1</v>
      </c>
      <c r="AJ421" s="643">
        <f t="shared" si="395"/>
        <v>2.14</v>
      </c>
      <c r="AK421" s="776">
        <v>83200</v>
      </c>
      <c r="AL421" s="776">
        <f t="shared" si="396"/>
        <v>178048</v>
      </c>
      <c r="AM421" s="777">
        <f t="shared" si="397"/>
        <v>0</v>
      </c>
      <c r="AN421" s="776">
        <f t="shared" si="382"/>
        <v>178048</v>
      </c>
      <c r="AO421" s="776">
        <f t="shared" si="383"/>
        <v>2314624</v>
      </c>
    </row>
    <row r="422" spans="1:41" s="760" customFormat="1" ht="14.25">
      <c r="A422" s="853">
        <v>380</v>
      </c>
      <c r="B422" s="903" t="s">
        <v>1867</v>
      </c>
      <c r="C422" s="904" t="s">
        <v>1961</v>
      </c>
      <c r="D422" s="904" t="s">
        <v>2304</v>
      </c>
      <c r="E422" s="903" t="s">
        <v>1238</v>
      </c>
      <c r="F422" s="853">
        <v>1</v>
      </c>
      <c r="G422" s="911">
        <v>10</v>
      </c>
      <c r="H422" s="915" t="s">
        <v>86</v>
      </c>
      <c r="I422" s="912">
        <f t="shared" si="375"/>
        <v>2.08</v>
      </c>
      <c r="J422" s="913">
        <v>83200</v>
      </c>
      <c r="K422" s="914">
        <f t="shared" si="374"/>
        <v>173056</v>
      </c>
      <c r="L422" s="915"/>
      <c r="M422" s="914">
        <f t="shared" si="377"/>
        <v>173056</v>
      </c>
      <c r="N422" s="914">
        <f t="shared" si="378"/>
        <v>2249728</v>
      </c>
      <c r="O422" s="580">
        <v>1</v>
      </c>
      <c r="P422" s="644">
        <f t="shared" si="376"/>
        <v>11</v>
      </c>
      <c r="Q422" s="645" t="str">
        <f t="shared" si="384"/>
        <v>Կ-1</v>
      </c>
      <c r="R422" s="643">
        <f t="shared" si="385"/>
        <v>2.08</v>
      </c>
      <c r="S422" s="776">
        <v>83200</v>
      </c>
      <c r="T422" s="776">
        <f t="shared" si="386"/>
        <v>173056</v>
      </c>
      <c r="U422" s="777">
        <f t="shared" si="387"/>
        <v>0</v>
      </c>
      <c r="V422" s="776">
        <f t="shared" si="379"/>
        <v>173056</v>
      </c>
      <c r="W422" s="776">
        <f t="shared" si="380"/>
        <v>2249728</v>
      </c>
      <c r="X422" s="580">
        <v>1</v>
      </c>
      <c r="Y422" s="644">
        <f t="shared" si="388"/>
        <v>12</v>
      </c>
      <c r="Z422" s="645" t="str">
        <f t="shared" si="389"/>
        <v>Կ-1</v>
      </c>
      <c r="AA422" s="643">
        <f t="shared" si="390"/>
        <v>2.08</v>
      </c>
      <c r="AB422" s="776">
        <v>83200</v>
      </c>
      <c r="AC422" s="776">
        <f t="shared" si="391"/>
        <v>173056</v>
      </c>
      <c r="AD422" s="777">
        <f t="shared" si="392"/>
        <v>0</v>
      </c>
      <c r="AE422" s="776">
        <f t="shared" si="347"/>
        <v>173056</v>
      </c>
      <c r="AF422" s="776">
        <f t="shared" si="381"/>
        <v>2249728</v>
      </c>
      <c r="AG422" s="580">
        <v>1</v>
      </c>
      <c r="AH422" s="644">
        <f t="shared" si="393"/>
        <v>13</v>
      </c>
      <c r="AI422" s="645" t="str">
        <f t="shared" si="394"/>
        <v>Կ-1</v>
      </c>
      <c r="AJ422" s="643">
        <f t="shared" si="395"/>
        <v>2.14</v>
      </c>
      <c r="AK422" s="776">
        <v>83200</v>
      </c>
      <c r="AL422" s="776">
        <f t="shared" si="396"/>
        <v>178048</v>
      </c>
      <c r="AM422" s="777">
        <f t="shared" si="397"/>
        <v>0</v>
      </c>
      <c r="AN422" s="776">
        <f t="shared" si="382"/>
        <v>178048</v>
      </c>
      <c r="AO422" s="776">
        <f t="shared" si="383"/>
        <v>2314624</v>
      </c>
    </row>
    <row r="423" spans="1:41" s="760" customFormat="1" ht="14.25">
      <c r="A423" s="853">
        <v>381</v>
      </c>
      <c r="B423" s="903" t="s">
        <v>1868</v>
      </c>
      <c r="C423" s="904" t="s">
        <v>1961</v>
      </c>
      <c r="D423" s="904" t="s">
        <v>2287</v>
      </c>
      <c r="E423" s="903" t="s">
        <v>1238</v>
      </c>
      <c r="F423" s="853">
        <v>1</v>
      </c>
      <c r="G423" s="911">
        <v>9</v>
      </c>
      <c r="H423" s="915" t="s">
        <v>86</v>
      </c>
      <c r="I423" s="912">
        <f t="shared" si="375"/>
        <v>2.02</v>
      </c>
      <c r="J423" s="913">
        <v>83200</v>
      </c>
      <c r="K423" s="914">
        <f t="shared" si="374"/>
        <v>168064</v>
      </c>
      <c r="L423" s="915"/>
      <c r="M423" s="914">
        <f t="shared" si="377"/>
        <v>168064</v>
      </c>
      <c r="N423" s="914">
        <f t="shared" si="378"/>
        <v>2184832</v>
      </c>
      <c r="O423" s="580">
        <v>1</v>
      </c>
      <c r="P423" s="644">
        <f t="shared" si="376"/>
        <v>10</v>
      </c>
      <c r="Q423" s="645" t="str">
        <f t="shared" si="384"/>
        <v>Կ-1</v>
      </c>
      <c r="R423" s="643">
        <f t="shared" si="385"/>
        <v>2.08</v>
      </c>
      <c r="S423" s="776">
        <v>83200</v>
      </c>
      <c r="T423" s="776">
        <f t="shared" si="386"/>
        <v>173056</v>
      </c>
      <c r="U423" s="777">
        <f t="shared" si="387"/>
        <v>0</v>
      </c>
      <c r="V423" s="776">
        <f t="shared" si="379"/>
        <v>173056</v>
      </c>
      <c r="W423" s="776">
        <f t="shared" si="380"/>
        <v>2249728</v>
      </c>
      <c r="X423" s="580">
        <v>1</v>
      </c>
      <c r="Y423" s="644">
        <f t="shared" si="388"/>
        <v>11</v>
      </c>
      <c r="Z423" s="645" t="str">
        <f t="shared" si="389"/>
        <v>Կ-1</v>
      </c>
      <c r="AA423" s="643">
        <f t="shared" si="390"/>
        <v>2.08</v>
      </c>
      <c r="AB423" s="776">
        <v>83200</v>
      </c>
      <c r="AC423" s="776">
        <f t="shared" si="391"/>
        <v>173056</v>
      </c>
      <c r="AD423" s="777">
        <f t="shared" si="392"/>
        <v>0</v>
      </c>
      <c r="AE423" s="776">
        <f t="shared" si="347"/>
        <v>173056</v>
      </c>
      <c r="AF423" s="776">
        <f t="shared" si="381"/>
        <v>2249728</v>
      </c>
      <c r="AG423" s="580">
        <v>1</v>
      </c>
      <c r="AH423" s="644">
        <f t="shared" si="393"/>
        <v>12</v>
      </c>
      <c r="AI423" s="645" t="str">
        <f t="shared" si="394"/>
        <v>Կ-1</v>
      </c>
      <c r="AJ423" s="643">
        <f t="shared" si="395"/>
        <v>2.08</v>
      </c>
      <c r="AK423" s="776">
        <v>83200</v>
      </c>
      <c r="AL423" s="776">
        <f t="shared" si="396"/>
        <v>173056</v>
      </c>
      <c r="AM423" s="777">
        <f t="shared" si="397"/>
        <v>0</v>
      </c>
      <c r="AN423" s="776">
        <f t="shared" si="382"/>
        <v>173056</v>
      </c>
      <c r="AO423" s="776">
        <f t="shared" si="383"/>
        <v>2249728</v>
      </c>
    </row>
    <row r="424" spans="1:41" s="760" customFormat="1" ht="14.25">
      <c r="A424" s="853">
        <v>382</v>
      </c>
      <c r="B424" s="903" t="s">
        <v>1869</v>
      </c>
      <c r="C424" s="904" t="s">
        <v>1961</v>
      </c>
      <c r="D424" s="904" t="s">
        <v>2288</v>
      </c>
      <c r="E424" s="903" t="s">
        <v>1238</v>
      </c>
      <c r="F424" s="853">
        <v>1</v>
      </c>
      <c r="G424" s="911">
        <v>10</v>
      </c>
      <c r="H424" s="915" t="s">
        <v>86</v>
      </c>
      <c r="I424" s="912">
        <f t="shared" si="375"/>
        <v>2.08</v>
      </c>
      <c r="J424" s="913">
        <v>83200</v>
      </c>
      <c r="K424" s="914">
        <f t="shared" si="374"/>
        <v>173056</v>
      </c>
      <c r="L424" s="915"/>
      <c r="M424" s="914">
        <f t="shared" si="377"/>
        <v>173056</v>
      </c>
      <c r="N424" s="914">
        <f t="shared" si="378"/>
        <v>2249728</v>
      </c>
      <c r="O424" s="580">
        <v>1</v>
      </c>
      <c r="P424" s="644">
        <f t="shared" si="376"/>
        <v>11</v>
      </c>
      <c r="Q424" s="645" t="str">
        <f t="shared" si="384"/>
        <v>Կ-1</v>
      </c>
      <c r="R424" s="643">
        <f t="shared" si="385"/>
        <v>2.08</v>
      </c>
      <c r="S424" s="776">
        <v>83200</v>
      </c>
      <c r="T424" s="776">
        <f t="shared" si="386"/>
        <v>173056</v>
      </c>
      <c r="U424" s="777">
        <f t="shared" si="387"/>
        <v>0</v>
      </c>
      <c r="V424" s="776">
        <f t="shared" si="379"/>
        <v>173056</v>
      </c>
      <c r="W424" s="776">
        <f t="shared" si="380"/>
        <v>2249728</v>
      </c>
      <c r="X424" s="580">
        <v>1</v>
      </c>
      <c r="Y424" s="644">
        <f t="shared" si="388"/>
        <v>12</v>
      </c>
      <c r="Z424" s="645" t="str">
        <f t="shared" si="389"/>
        <v>Կ-1</v>
      </c>
      <c r="AA424" s="643">
        <f t="shared" si="390"/>
        <v>2.08</v>
      </c>
      <c r="AB424" s="776">
        <v>83200</v>
      </c>
      <c r="AC424" s="776">
        <f t="shared" si="391"/>
        <v>173056</v>
      </c>
      <c r="AD424" s="777">
        <f t="shared" si="392"/>
        <v>0</v>
      </c>
      <c r="AE424" s="776">
        <f t="shared" ref="AE424:AE489" si="398">+AD424+AC424</f>
        <v>173056</v>
      </c>
      <c r="AF424" s="776">
        <f t="shared" si="381"/>
        <v>2249728</v>
      </c>
      <c r="AG424" s="580">
        <v>1</v>
      </c>
      <c r="AH424" s="644">
        <f t="shared" si="393"/>
        <v>13</v>
      </c>
      <c r="AI424" s="645" t="str">
        <f t="shared" si="394"/>
        <v>Կ-1</v>
      </c>
      <c r="AJ424" s="643">
        <f t="shared" si="395"/>
        <v>2.14</v>
      </c>
      <c r="AK424" s="776">
        <v>83200</v>
      </c>
      <c r="AL424" s="776">
        <f t="shared" si="396"/>
        <v>178048</v>
      </c>
      <c r="AM424" s="777">
        <f t="shared" si="397"/>
        <v>0</v>
      </c>
      <c r="AN424" s="776">
        <f t="shared" si="382"/>
        <v>178048</v>
      </c>
      <c r="AO424" s="776">
        <f t="shared" si="383"/>
        <v>2314624</v>
      </c>
    </row>
    <row r="425" spans="1:41" s="760" customFormat="1" ht="14.25">
      <c r="A425" s="853">
        <v>383</v>
      </c>
      <c r="B425" s="903" t="s">
        <v>1870</v>
      </c>
      <c r="C425" s="904" t="s">
        <v>1961</v>
      </c>
      <c r="D425" s="904" t="s">
        <v>2287</v>
      </c>
      <c r="E425" s="903" t="s">
        <v>1238</v>
      </c>
      <c r="F425" s="853">
        <v>1</v>
      </c>
      <c r="G425" s="911">
        <v>9</v>
      </c>
      <c r="H425" s="915" t="s">
        <v>86</v>
      </c>
      <c r="I425" s="912">
        <f t="shared" si="375"/>
        <v>2.02</v>
      </c>
      <c r="J425" s="913">
        <v>83200</v>
      </c>
      <c r="K425" s="914">
        <f t="shared" si="374"/>
        <v>168064</v>
      </c>
      <c r="L425" s="915"/>
      <c r="M425" s="914">
        <f t="shared" si="377"/>
        <v>168064</v>
      </c>
      <c r="N425" s="914">
        <f t="shared" si="378"/>
        <v>2184832</v>
      </c>
      <c r="O425" s="580">
        <v>1</v>
      </c>
      <c r="P425" s="644">
        <f t="shared" si="376"/>
        <v>10</v>
      </c>
      <c r="Q425" s="645" t="str">
        <f t="shared" si="384"/>
        <v>Կ-1</v>
      </c>
      <c r="R425" s="643">
        <f t="shared" si="385"/>
        <v>2.08</v>
      </c>
      <c r="S425" s="776">
        <v>83200</v>
      </c>
      <c r="T425" s="776">
        <f t="shared" si="386"/>
        <v>173056</v>
      </c>
      <c r="U425" s="777">
        <f t="shared" si="387"/>
        <v>0</v>
      </c>
      <c r="V425" s="776">
        <f t="shared" si="379"/>
        <v>173056</v>
      </c>
      <c r="W425" s="776">
        <f t="shared" si="380"/>
        <v>2249728</v>
      </c>
      <c r="X425" s="580">
        <v>1</v>
      </c>
      <c r="Y425" s="644">
        <f t="shared" si="388"/>
        <v>11</v>
      </c>
      <c r="Z425" s="645" t="str">
        <f t="shared" si="389"/>
        <v>Կ-1</v>
      </c>
      <c r="AA425" s="643">
        <f t="shared" si="390"/>
        <v>2.08</v>
      </c>
      <c r="AB425" s="776">
        <v>83200</v>
      </c>
      <c r="AC425" s="776">
        <f t="shared" si="391"/>
        <v>173056</v>
      </c>
      <c r="AD425" s="777">
        <f t="shared" si="392"/>
        <v>0</v>
      </c>
      <c r="AE425" s="776">
        <f t="shared" si="398"/>
        <v>173056</v>
      </c>
      <c r="AF425" s="776">
        <f t="shared" si="381"/>
        <v>2249728</v>
      </c>
      <c r="AG425" s="580">
        <v>1</v>
      </c>
      <c r="AH425" s="644">
        <f t="shared" si="393"/>
        <v>12</v>
      </c>
      <c r="AI425" s="645" t="str">
        <f t="shared" si="394"/>
        <v>Կ-1</v>
      </c>
      <c r="AJ425" s="643">
        <f t="shared" si="395"/>
        <v>2.08</v>
      </c>
      <c r="AK425" s="776">
        <v>83200</v>
      </c>
      <c r="AL425" s="776">
        <f t="shared" si="396"/>
        <v>173056</v>
      </c>
      <c r="AM425" s="777">
        <f t="shared" si="397"/>
        <v>0</v>
      </c>
      <c r="AN425" s="776">
        <f t="shared" si="382"/>
        <v>173056</v>
      </c>
      <c r="AO425" s="776">
        <f t="shared" si="383"/>
        <v>2249728</v>
      </c>
    </row>
    <row r="426" spans="1:41" s="760" customFormat="1" ht="14.25">
      <c r="A426" s="853">
        <v>384</v>
      </c>
      <c r="B426" s="903" t="s">
        <v>1881</v>
      </c>
      <c r="C426" s="904" t="s">
        <v>1961</v>
      </c>
      <c r="D426" s="904" t="s">
        <v>2298</v>
      </c>
      <c r="E426" s="903" t="s">
        <v>1238</v>
      </c>
      <c r="F426" s="853">
        <v>1</v>
      </c>
      <c r="G426" s="911">
        <v>4</v>
      </c>
      <c r="H426" s="915" t="s">
        <v>86</v>
      </c>
      <c r="I426" s="912">
        <f t="shared" si="375"/>
        <v>1.9</v>
      </c>
      <c r="J426" s="913">
        <v>83200</v>
      </c>
      <c r="K426" s="914">
        <f t="shared" si="374"/>
        <v>158080</v>
      </c>
      <c r="L426" s="915"/>
      <c r="M426" s="914">
        <f t="shared" si="377"/>
        <v>158080</v>
      </c>
      <c r="N426" s="914">
        <f t="shared" si="378"/>
        <v>2055040</v>
      </c>
      <c r="O426" s="580">
        <v>1</v>
      </c>
      <c r="P426" s="644">
        <f t="shared" si="376"/>
        <v>5</v>
      </c>
      <c r="Q426" s="645" t="str">
        <f t="shared" si="384"/>
        <v>Կ-1</v>
      </c>
      <c r="R426" s="643">
        <f t="shared" si="385"/>
        <v>1.9</v>
      </c>
      <c r="S426" s="776">
        <v>83200</v>
      </c>
      <c r="T426" s="776">
        <f t="shared" si="386"/>
        <v>158080</v>
      </c>
      <c r="U426" s="777">
        <f t="shared" si="387"/>
        <v>0</v>
      </c>
      <c r="V426" s="776">
        <f t="shared" si="379"/>
        <v>158080</v>
      </c>
      <c r="W426" s="776">
        <f t="shared" si="380"/>
        <v>2055040</v>
      </c>
      <c r="X426" s="580">
        <v>1</v>
      </c>
      <c r="Y426" s="644">
        <f t="shared" si="388"/>
        <v>6</v>
      </c>
      <c r="Z426" s="645" t="str">
        <f t="shared" si="389"/>
        <v>Կ-1</v>
      </c>
      <c r="AA426" s="643">
        <f t="shared" si="390"/>
        <v>1.96</v>
      </c>
      <c r="AB426" s="776">
        <v>83200</v>
      </c>
      <c r="AC426" s="776">
        <f t="shared" si="391"/>
        <v>163072</v>
      </c>
      <c r="AD426" s="777">
        <f t="shared" si="392"/>
        <v>0</v>
      </c>
      <c r="AE426" s="776">
        <f t="shared" si="398"/>
        <v>163072</v>
      </c>
      <c r="AF426" s="776">
        <f t="shared" si="381"/>
        <v>2119936</v>
      </c>
      <c r="AG426" s="580">
        <v>1</v>
      </c>
      <c r="AH426" s="644">
        <f t="shared" si="393"/>
        <v>7</v>
      </c>
      <c r="AI426" s="645" t="str">
        <f t="shared" si="394"/>
        <v>Կ-1</v>
      </c>
      <c r="AJ426" s="643">
        <f t="shared" si="395"/>
        <v>1.96</v>
      </c>
      <c r="AK426" s="776">
        <v>83200</v>
      </c>
      <c r="AL426" s="776">
        <f t="shared" si="396"/>
        <v>163072</v>
      </c>
      <c r="AM426" s="777">
        <f t="shared" si="397"/>
        <v>0</v>
      </c>
      <c r="AN426" s="776">
        <f t="shared" si="382"/>
        <v>163072</v>
      </c>
      <c r="AO426" s="776">
        <f t="shared" si="383"/>
        <v>2119936</v>
      </c>
    </row>
    <row r="427" spans="1:41" s="760" customFormat="1" ht="14.25">
      <c r="A427" s="853">
        <v>385</v>
      </c>
      <c r="B427" s="903" t="s">
        <v>1871</v>
      </c>
      <c r="C427" s="904" t="s">
        <v>1961</v>
      </c>
      <c r="D427" s="904" t="s">
        <v>2301</v>
      </c>
      <c r="E427" s="903" t="s">
        <v>1238</v>
      </c>
      <c r="F427" s="853">
        <v>1</v>
      </c>
      <c r="G427" s="911">
        <v>8</v>
      </c>
      <c r="H427" s="915" t="s">
        <v>86</v>
      </c>
      <c r="I427" s="912">
        <f t="shared" si="375"/>
        <v>2.02</v>
      </c>
      <c r="J427" s="913">
        <v>83200</v>
      </c>
      <c r="K427" s="914">
        <f t="shared" si="374"/>
        <v>168064</v>
      </c>
      <c r="L427" s="915"/>
      <c r="M427" s="914">
        <f t="shared" si="377"/>
        <v>168064</v>
      </c>
      <c r="N427" s="914">
        <f t="shared" si="378"/>
        <v>2184832</v>
      </c>
      <c r="O427" s="580">
        <v>1</v>
      </c>
      <c r="P427" s="644">
        <f t="shared" si="376"/>
        <v>9</v>
      </c>
      <c r="Q427" s="645" t="str">
        <f t="shared" si="384"/>
        <v>Կ-1</v>
      </c>
      <c r="R427" s="643">
        <f t="shared" si="385"/>
        <v>2.02</v>
      </c>
      <c r="S427" s="776">
        <v>83200</v>
      </c>
      <c r="T427" s="776">
        <f t="shared" si="386"/>
        <v>168064</v>
      </c>
      <c r="U427" s="777">
        <f t="shared" si="387"/>
        <v>0</v>
      </c>
      <c r="V427" s="776">
        <f t="shared" si="379"/>
        <v>168064</v>
      </c>
      <c r="W427" s="776">
        <f t="shared" si="380"/>
        <v>2184832</v>
      </c>
      <c r="X427" s="580">
        <v>1</v>
      </c>
      <c r="Y427" s="644">
        <f t="shared" si="388"/>
        <v>10</v>
      </c>
      <c r="Z427" s="645" t="str">
        <f t="shared" si="389"/>
        <v>Կ-1</v>
      </c>
      <c r="AA427" s="643">
        <f t="shared" si="390"/>
        <v>2.08</v>
      </c>
      <c r="AB427" s="776">
        <v>83200</v>
      </c>
      <c r="AC427" s="776">
        <f t="shared" si="391"/>
        <v>173056</v>
      </c>
      <c r="AD427" s="777">
        <f t="shared" si="392"/>
        <v>0</v>
      </c>
      <c r="AE427" s="776">
        <f t="shared" si="398"/>
        <v>173056</v>
      </c>
      <c r="AF427" s="776">
        <f t="shared" si="381"/>
        <v>2249728</v>
      </c>
      <c r="AG427" s="580">
        <v>1</v>
      </c>
      <c r="AH427" s="644">
        <f t="shared" si="393"/>
        <v>11</v>
      </c>
      <c r="AI427" s="645" t="str">
        <f t="shared" si="394"/>
        <v>Կ-1</v>
      </c>
      <c r="AJ427" s="643">
        <f t="shared" si="395"/>
        <v>2.08</v>
      </c>
      <c r="AK427" s="776">
        <v>83200</v>
      </c>
      <c r="AL427" s="776">
        <f t="shared" si="396"/>
        <v>173056</v>
      </c>
      <c r="AM427" s="777">
        <f t="shared" si="397"/>
        <v>0</v>
      </c>
      <c r="AN427" s="776">
        <f t="shared" si="382"/>
        <v>173056</v>
      </c>
      <c r="AO427" s="776">
        <f t="shared" si="383"/>
        <v>2249728</v>
      </c>
    </row>
    <row r="428" spans="1:41" s="760" customFormat="1" ht="14.25">
      <c r="A428" s="853">
        <v>386</v>
      </c>
      <c r="B428" s="903" t="s">
        <v>2789</v>
      </c>
      <c r="C428" s="904" t="s">
        <v>1961</v>
      </c>
      <c r="D428" s="904" t="s">
        <v>2301</v>
      </c>
      <c r="E428" s="903" t="s">
        <v>1238</v>
      </c>
      <c r="F428" s="853">
        <v>1</v>
      </c>
      <c r="G428" s="911">
        <v>8</v>
      </c>
      <c r="H428" s="915" t="s">
        <v>86</v>
      </c>
      <c r="I428" s="912">
        <f t="shared" si="375"/>
        <v>2.02</v>
      </c>
      <c r="J428" s="913">
        <v>83200</v>
      </c>
      <c r="K428" s="914">
        <f t="shared" si="374"/>
        <v>168064</v>
      </c>
      <c r="L428" s="915"/>
      <c r="M428" s="914">
        <f t="shared" si="377"/>
        <v>168064</v>
      </c>
      <c r="N428" s="914">
        <f t="shared" si="378"/>
        <v>2184832</v>
      </c>
      <c r="O428" s="580">
        <v>1</v>
      </c>
      <c r="P428" s="644">
        <f t="shared" si="376"/>
        <v>9</v>
      </c>
      <c r="Q428" s="645" t="str">
        <f t="shared" si="384"/>
        <v>Կ-1</v>
      </c>
      <c r="R428" s="643">
        <f t="shared" si="385"/>
        <v>2.02</v>
      </c>
      <c r="S428" s="776">
        <v>83200</v>
      </c>
      <c r="T428" s="776">
        <f t="shared" si="386"/>
        <v>168064</v>
      </c>
      <c r="U428" s="777">
        <f t="shared" si="387"/>
        <v>0</v>
      </c>
      <c r="V428" s="776">
        <f t="shared" si="379"/>
        <v>168064</v>
      </c>
      <c r="W428" s="776">
        <f t="shared" si="380"/>
        <v>2184832</v>
      </c>
      <c r="X428" s="580">
        <v>1</v>
      </c>
      <c r="Y428" s="644">
        <f t="shared" si="388"/>
        <v>10</v>
      </c>
      <c r="Z428" s="645" t="str">
        <f t="shared" si="389"/>
        <v>Կ-1</v>
      </c>
      <c r="AA428" s="643">
        <f t="shared" si="390"/>
        <v>2.08</v>
      </c>
      <c r="AB428" s="776">
        <v>83200</v>
      </c>
      <c r="AC428" s="776">
        <f t="shared" si="391"/>
        <v>173056</v>
      </c>
      <c r="AD428" s="777">
        <f t="shared" si="392"/>
        <v>0</v>
      </c>
      <c r="AE428" s="776">
        <f t="shared" si="398"/>
        <v>173056</v>
      </c>
      <c r="AF428" s="776">
        <f t="shared" si="381"/>
        <v>2249728</v>
      </c>
      <c r="AG428" s="580">
        <v>1</v>
      </c>
      <c r="AH428" s="644">
        <f t="shared" si="393"/>
        <v>11</v>
      </c>
      <c r="AI428" s="645" t="str">
        <f t="shared" si="394"/>
        <v>Կ-1</v>
      </c>
      <c r="AJ428" s="643">
        <f t="shared" si="395"/>
        <v>2.08</v>
      </c>
      <c r="AK428" s="776">
        <v>83200</v>
      </c>
      <c r="AL428" s="776">
        <f t="shared" si="396"/>
        <v>173056</v>
      </c>
      <c r="AM428" s="777">
        <f t="shared" si="397"/>
        <v>0</v>
      </c>
      <c r="AN428" s="776">
        <f t="shared" si="382"/>
        <v>173056</v>
      </c>
      <c r="AO428" s="776">
        <f t="shared" si="383"/>
        <v>2249728</v>
      </c>
    </row>
    <row r="429" spans="1:41" s="760" customFormat="1" ht="14.25">
      <c r="A429" s="853">
        <v>387</v>
      </c>
      <c r="B429" s="903" t="s">
        <v>1872</v>
      </c>
      <c r="C429" s="904" t="s">
        <v>1961</v>
      </c>
      <c r="D429" s="904" t="s">
        <v>2301</v>
      </c>
      <c r="E429" s="903" t="s">
        <v>1238</v>
      </c>
      <c r="F429" s="853">
        <v>1</v>
      </c>
      <c r="G429" s="911">
        <v>8</v>
      </c>
      <c r="H429" s="915" t="s">
        <v>86</v>
      </c>
      <c r="I429" s="912">
        <f t="shared" si="375"/>
        <v>2.02</v>
      </c>
      <c r="J429" s="913">
        <v>83200</v>
      </c>
      <c r="K429" s="914">
        <f t="shared" si="374"/>
        <v>168064</v>
      </c>
      <c r="L429" s="915"/>
      <c r="M429" s="914">
        <f t="shared" si="377"/>
        <v>168064</v>
      </c>
      <c r="N429" s="914">
        <f t="shared" si="378"/>
        <v>2184832</v>
      </c>
      <c r="O429" s="580">
        <v>1</v>
      </c>
      <c r="P429" s="644">
        <f t="shared" si="376"/>
        <v>9</v>
      </c>
      <c r="Q429" s="645" t="str">
        <f t="shared" si="384"/>
        <v>Կ-1</v>
      </c>
      <c r="R429" s="643">
        <f t="shared" si="385"/>
        <v>2.02</v>
      </c>
      <c r="S429" s="776">
        <v>83200</v>
      </c>
      <c r="T429" s="776">
        <f t="shared" si="386"/>
        <v>168064</v>
      </c>
      <c r="U429" s="777">
        <f t="shared" si="387"/>
        <v>0</v>
      </c>
      <c r="V429" s="776">
        <f t="shared" si="379"/>
        <v>168064</v>
      </c>
      <c r="W429" s="776">
        <f t="shared" si="380"/>
        <v>2184832</v>
      </c>
      <c r="X429" s="580">
        <v>1</v>
      </c>
      <c r="Y429" s="644">
        <f t="shared" si="388"/>
        <v>10</v>
      </c>
      <c r="Z429" s="645" t="str">
        <f t="shared" si="389"/>
        <v>Կ-1</v>
      </c>
      <c r="AA429" s="643">
        <f t="shared" si="390"/>
        <v>2.08</v>
      </c>
      <c r="AB429" s="776">
        <v>83200</v>
      </c>
      <c r="AC429" s="776">
        <f t="shared" si="391"/>
        <v>173056</v>
      </c>
      <c r="AD429" s="777">
        <f t="shared" si="392"/>
        <v>0</v>
      </c>
      <c r="AE429" s="776">
        <f t="shared" si="398"/>
        <v>173056</v>
      </c>
      <c r="AF429" s="776">
        <f t="shared" si="381"/>
        <v>2249728</v>
      </c>
      <c r="AG429" s="580">
        <v>1</v>
      </c>
      <c r="AH429" s="644">
        <f t="shared" si="393"/>
        <v>11</v>
      </c>
      <c r="AI429" s="645" t="str">
        <f t="shared" si="394"/>
        <v>Կ-1</v>
      </c>
      <c r="AJ429" s="643">
        <f t="shared" si="395"/>
        <v>2.08</v>
      </c>
      <c r="AK429" s="776">
        <v>83200</v>
      </c>
      <c r="AL429" s="776">
        <f t="shared" si="396"/>
        <v>173056</v>
      </c>
      <c r="AM429" s="777">
        <f t="shared" si="397"/>
        <v>0</v>
      </c>
      <c r="AN429" s="776">
        <f t="shared" si="382"/>
        <v>173056</v>
      </c>
      <c r="AO429" s="776">
        <f t="shared" si="383"/>
        <v>2249728</v>
      </c>
    </row>
    <row r="430" spans="1:41" s="760" customFormat="1" ht="14.25">
      <c r="A430" s="853">
        <v>388</v>
      </c>
      <c r="B430" s="903" t="s">
        <v>1873</v>
      </c>
      <c r="C430" s="904" t="s">
        <v>1961</v>
      </c>
      <c r="D430" s="904" t="s">
        <v>2301</v>
      </c>
      <c r="E430" s="903" t="s">
        <v>1238</v>
      </c>
      <c r="F430" s="853">
        <v>1</v>
      </c>
      <c r="G430" s="911">
        <v>8</v>
      </c>
      <c r="H430" s="915" t="s">
        <v>86</v>
      </c>
      <c r="I430" s="912">
        <f t="shared" si="375"/>
        <v>2.02</v>
      </c>
      <c r="J430" s="913">
        <v>83200</v>
      </c>
      <c r="K430" s="914">
        <f t="shared" si="374"/>
        <v>168064</v>
      </c>
      <c r="L430" s="915"/>
      <c r="M430" s="914">
        <f t="shared" si="377"/>
        <v>168064</v>
      </c>
      <c r="N430" s="914">
        <f t="shared" si="378"/>
        <v>2184832</v>
      </c>
      <c r="O430" s="580">
        <v>1</v>
      </c>
      <c r="P430" s="644">
        <f t="shared" si="376"/>
        <v>9</v>
      </c>
      <c r="Q430" s="645" t="str">
        <f t="shared" si="384"/>
        <v>Կ-1</v>
      </c>
      <c r="R430" s="643">
        <f t="shared" si="385"/>
        <v>2.02</v>
      </c>
      <c r="S430" s="776">
        <v>83200</v>
      </c>
      <c r="T430" s="776">
        <f t="shared" si="386"/>
        <v>168064</v>
      </c>
      <c r="U430" s="777">
        <f t="shared" si="387"/>
        <v>0</v>
      </c>
      <c r="V430" s="776">
        <f t="shared" si="379"/>
        <v>168064</v>
      </c>
      <c r="W430" s="776">
        <f t="shared" si="380"/>
        <v>2184832</v>
      </c>
      <c r="X430" s="580">
        <v>1</v>
      </c>
      <c r="Y430" s="644">
        <f t="shared" si="388"/>
        <v>10</v>
      </c>
      <c r="Z430" s="645" t="str">
        <f t="shared" si="389"/>
        <v>Կ-1</v>
      </c>
      <c r="AA430" s="643">
        <f t="shared" si="390"/>
        <v>2.08</v>
      </c>
      <c r="AB430" s="776">
        <v>83200</v>
      </c>
      <c r="AC430" s="776">
        <f t="shared" si="391"/>
        <v>173056</v>
      </c>
      <c r="AD430" s="777">
        <f t="shared" si="392"/>
        <v>0</v>
      </c>
      <c r="AE430" s="776">
        <f t="shared" si="398"/>
        <v>173056</v>
      </c>
      <c r="AF430" s="776">
        <f t="shared" si="381"/>
        <v>2249728</v>
      </c>
      <c r="AG430" s="580">
        <v>1</v>
      </c>
      <c r="AH430" s="644">
        <f t="shared" si="393"/>
        <v>11</v>
      </c>
      <c r="AI430" s="645" t="str">
        <f t="shared" si="394"/>
        <v>Կ-1</v>
      </c>
      <c r="AJ430" s="643">
        <f t="shared" si="395"/>
        <v>2.08</v>
      </c>
      <c r="AK430" s="776">
        <v>83200</v>
      </c>
      <c r="AL430" s="776">
        <f t="shared" si="396"/>
        <v>173056</v>
      </c>
      <c r="AM430" s="777">
        <f t="shared" si="397"/>
        <v>0</v>
      </c>
      <c r="AN430" s="776">
        <f t="shared" si="382"/>
        <v>173056</v>
      </c>
      <c r="AO430" s="776">
        <f t="shared" si="383"/>
        <v>2249728</v>
      </c>
    </row>
    <row r="431" spans="1:41" s="760" customFormat="1" ht="14.25">
      <c r="A431" s="853">
        <v>389</v>
      </c>
      <c r="B431" s="903" t="s">
        <v>1874</v>
      </c>
      <c r="C431" s="904" t="s">
        <v>1961</v>
      </c>
      <c r="D431" s="904" t="s">
        <v>2281</v>
      </c>
      <c r="E431" s="903" t="s">
        <v>1238</v>
      </c>
      <c r="F431" s="853">
        <v>1</v>
      </c>
      <c r="G431" s="911">
        <v>8</v>
      </c>
      <c r="H431" s="915" t="s">
        <v>86</v>
      </c>
      <c r="I431" s="912">
        <f t="shared" si="375"/>
        <v>2.02</v>
      </c>
      <c r="J431" s="913">
        <v>83200</v>
      </c>
      <c r="K431" s="914">
        <f t="shared" si="374"/>
        <v>168064</v>
      </c>
      <c r="L431" s="915"/>
      <c r="M431" s="914">
        <f t="shared" si="377"/>
        <v>168064</v>
      </c>
      <c r="N431" s="914">
        <f t="shared" si="378"/>
        <v>2184832</v>
      </c>
      <c r="O431" s="580">
        <v>1</v>
      </c>
      <c r="P431" s="644">
        <f t="shared" si="376"/>
        <v>9</v>
      </c>
      <c r="Q431" s="645" t="str">
        <f t="shared" si="384"/>
        <v>Կ-1</v>
      </c>
      <c r="R431" s="643">
        <f t="shared" si="385"/>
        <v>2.02</v>
      </c>
      <c r="S431" s="776">
        <v>83200</v>
      </c>
      <c r="T431" s="776">
        <f t="shared" si="386"/>
        <v>168064</v>
      </c>
      <c r="U431" s="777">
        <f t="shared" si="387"/>
        <v>0</v>
      </c>
      <c r="V431" s="776">
        <f t="shared" si="379"/>
        <v>168064</v>
      </c>
      <c r="W431" s="776">
        <f t="shared" si="380"/>
        <v>2184832</v>
      </c>
      <c r="X431" s="580">
        <v>1</v>
      </c>
      <c r="Y431" s="644">
        <f t="shared" si="388"/>
        <v>10</v>
      </c>
      <c r="Z431" s="645" t="str">
        <f t="shared" si="389"/>
        <v>Կ-1</v>
      </c>
      <c r="AA431" s="643">
        <f t="shared" si="390"/>
        <v>2.08</v>
      </c>
      <c r="AB431" s="776">
        <v>83200</v>
      </c>
      <c r="AC431" s="776">
        <f t="shared" si="391"/>
        <v>173056</v>
      </c>
      <c r="AD431" s="777">
        <f t="shared" si="392"/>
        <v>0</v>
      </c>
      <c r="AE431" s="776">
        <f t="shared" si="398"/>
        <v>173056</v>
      </c>
      <c r="AF431" s="776">
        <f t="shared" si="381"/>
        <v>2249728</v>
      </c>
      <c r="AG431" s="580">
        <v>1</v>
      </c>
      <c r="AH431" s="644">
        <f t="shared" si="393"/>
        <v>11</v>
      </c>
      <c r="AI431" s="645" t="str">
        <f t="shared" si="394"/>
        <v>Կ-1</v>
      </c>
      <c r="AJ431" s="643">
        <f t="shared" si="395"/>
        <v>2.08</v>
      </c>
      <c r="AK431" s="776">
        <v>83200</v>
      </c>
      <c r="AL431" s="776">
        <f t="shared" si="396"/>
        <v>173056</v>
      </c>
      <c r="AM431" s="777">
        <f t="shared" si="397"/>
        <v>0</v>
      </c>
      <c r="AN431" s="776">
        <f t="shared" si="382"/>
        <v>173056</v>
      </c>
      <c r="AO431" s="776">
        <f t="shared" si="383"/>
        <v>2249728</v>
      </c>
    </row>
    <row r="432" spans="1:41" s="760" customFormat="1" ht="14.25">
      <c r="A432" s="853">
        <v>390</v>
      </c>
      <c r="B432" s="903" t="s">
        <v>751</v>
      </c>
      <c r="C432" s="904" t="s">
        <v>1961</v>
      </c>
      <c r="D432" s="904" t="s">
        <v>2303</v>
      </c>
      <c r="E432" s="903" t="s">
        <v>1238</v>
      </c>
      <c r="F432" s="853">
        <v>1</v>
      </c>
      <c r="G432" s="911">
        <v>6</v>
      </c>
      <c r="H432" s="915" t="s">
        <v>86</v>
      </c>
      <c r="I432" s="912">
        <f t="shared" si="375"/>
        <v>1.96</v>
      </c>
      <c r="J432" s="913">
        <v>83200</v>
      </c>
      <c r="K432" s="914">
        <f t="shared" si="374"/>
        <v>163072</v>
      </c>
      <c r="L432" s="915"/>
      <c r="M432" s="914">
        <f t="shared" si="377"/>
        <v>163072</v>
      </c>
      <c r="N432" s="914">
        <f t="shared" si="378"/>
        <v>2119936</v>
      </c>
      <c r="O432" s="580">
        <v>1</v>
      </c>
      <c r="P432" s="644">
        <f t="shared" si="376"/>
        <v>7</v>
      </c>
      <c r="Q432" s="645" t="str">
        <f t="shared" si="384"/>
        <v>Կ-1</v>
      </c>
      <c r="R432" s="643">
        <f t="shared" si="385"/>
        <v>1.96</v>
      </c>
      <c r="S432" s="776">
        <v>83200</v>
      </c>
      <c r="T432" s="776">
        <f t="shared" si="386"/>
        <v>163072</v>
      </c>
      <c r="U432" s="777">
        <f t="shared" si="387"/>
        <v>0</v>
      </c>
      <c r="V432" s="776">
        <f t="shared" si="379"/>
        <v>163072</v>
      </c>
      <c r="W432" s="776">
        <f t="shared" si="380"/>
        <v>2119936</v>
      </c>
      <c r="X432" s="580">
        <v>1</v>
      </c>
      <c r="Y432" s="644">
        <f t="shared" si="388"/>
        <v>8</v>
      </c>
      <c r="Z432" s="645" t="str">
        <f t="shared" si="389"/>
        <v>Կ-1</v>
      </c>
      <c r="AA432" s="643">
        <f t="shared" si="390"/>
        <v>2.02</v>
      </c>
      <c r="AB432" s="776">
        <v>83200</v>
      </c>
      <c r="AC432" s="776">
        <f t="shared" si="391"/>
        <v>168064</v>
      </c>
      <c r="AD432" s="777">
        <f t="shared" si="392"/>
        <v>0</v>
      </c>
      <c r="AE432" s="776">
        <f t="shared" si="398"/>
        <v>168064</v>
      </c>
      <c r="AF432" s="776">
        <f t="shared" si="381"/>
        <v>2184832</v>
      </c>
      <c r="AG432" s="580">
        <v>1</v>
      </c>
      <c r="AH432" s="644">
        <f t="shared" si="393"/>
        <v>9</v>
      </c>
      <c r="AI432" s="645" t="str">
        <f t="shared" si="394"/>
        <v>Կ-1</v>
      </c>
      <c r="AJ432" s="643">
        <f t="shared" si="395"/>
        <v>2.02</v>
      </c>
      <c r="AK432" s="776">
        <v>83200</v>
      </c>
      <c r="AL432" s="776">
        <f t="shared" si="396"/>
        <v>168064</v>
      </c>
      <c r="AM432" s="777">
        <f t="shared" si="397"/>
        <v>0</v>
      </c>
      <c r="AN432" s="776">
        <f t="shared" si="382"/>
        <v>168064</v>
      </c>
      <c r="AO432" s="776">
        <f t="shared" si="383"/>
        <v>2184832</v>
      </c>
    </row>
    <row r="433" spans="1:41" s="760" customFormat="1" ht="14.25">
      <c r="A433" s="853">
        <v>391</v>
      </c>
      <c r="B433" s="903" t="s">
        <v>1875</v>
      </c>
      <c r="C433" s="904" t="s">
        <v>1960</v>
      </c>
      <c r="D433" s="904" t="s">
        <v>2281</v>
      </c>
      <c r="E433" s="903" t="s">
        <v>1238</v>
      </c>
      <c r="F433" s="853">
        <v>1</v>
      </c>
      <c r="G433" s="911">
        <v>6</v>
      </c>
      <c r="H433" s="915" t="s">
        <v>86</v>
      </c>
      <c r="I433" s="912">
        <f t="shared" si="375"/>
        <v>1.96</v>
      </c>
      <c r="J433" s="913">
        <v>83200</v>
      </c>
      <c r="K433" s="914">
        <f t="shared" si="374"/>
        <v>163072</v>
      </c>
      <c r="L433" s="915"/>
      <c r="M433" s="914">
        <f t="shared" si="377"/>
        <v>163072</v>
      </c>
      <c r="N433" s="914">
        <f t="shared" si="378"/>
        <v>2119936</v>
      </c>
      <c r="O433" s="580">
        <v>1</v>
      </c>
      <c r="P433" s="644">
        <f t="shared" si="376"/>
        <v>7</v>
      </c>
      <c r="Q433" s="645" t="str">
        <f t="shared" si="384"/>
        <v>Կ-1</v>
      </c>
      <c r="R433" s="643">
        <f t="shared" si="385"/>
        <v>1.96</v>
      </c>
      <c r="S433" s="776">
        <v>83200</v>
      </c>
      <c r="T433" s="776">
        <f t="shared" si="386"/>
        <v>163072</v>
      </c>
      <c r="U433" s="777">
        <f t="shared" si="387"/>
        <v>0</v>
      </c>
      <c r="V433" s="776">
        <f t="shared" si="379"/>
        <v>163072</v>
      </c>
      <c r="W433" s="776">
        <f t="shared" si="380"/>
        <v>2119936</v>
      </c>
      <c r="X433" s="580">
        <v>1</v>
      </c>
      <c r="Y433" s="644">
        <f t="shared" si="388"/>
        <v>8</v>
      </c>
      <c r="Z433" s="645" t="str">
        <f t="shared" si="389"/>
        <v>Կ-1</v>
      </c>
      <c r="AA433" s="643">
        <f t="shared" si="390"/>
        <v>2.02</v>
      </c>
      <c r="AB433" s="776">
        <v>83200</v>
      </c>
      <c r="AC433" s="776">
        <f t="shared" si="391"/>
        <v>168064</v>
      </c>
      <c r="AD433" s="777">
        <f t="shared" si="392"/>
        <v>0</v>
      </c>
      <c r="AE433" s="776">
        <f t="shared" si="398"/>
        <v>168064</v>
      </c>
      <c r="AF433" s="776">
        <f t="shared" si="381"/>
        <v>2184832</v>
      </c>
      <c r="AG433" s="580">
        <v>1</v>
      </c>
      <c r="AH433" s="644">
        <f t="shared" si="393"/>
        <v>9</v>
      </c>
      <c r="AI433" s="645" t="str">
        <f t="shared" si="394"/>
        <v>Կ-1</v>
      </c>
      <c r="AJ433" s="643">
        <f t="shared" si="395"/>
        <v>2.02</v>
      </c>
      <c r="AK433" s="776">
        <v>83200</v>
      </c>
      <c r="AL433" s="776">
        <f t="shared" si="396"/>
        <v>168064</v>
      </c>
      <c r="AM433" s="777">
        <f t="shared" si="397"/>
        <v>0</v>
      </c>
      <c r="AN433" s="776">
        <f t="shared" si="382"/>
        <v>168064</v>
      </c>
      <c r="AO433" s="776">
        <f t="shared" si="383"/>
        <v>2184832</v>
      </c>
    </row>
    <row r="434" spans="1:41" s="760" customFormat="1" ht="14.25">
      <c r="A434" s="853">
        <v>392</v>
      </c>
      <c r="B434" s="903" t="s">
        <v>741</v>
      </c>
      <c r="C434" s="904" t="s">
        <v>1961</v>
      </c>
      <c r="D434" s="904" t="s">
        <v>2281</v>
      </c>
      <c r="E434" s="903" t="s">
        <v>1238</v>
      </c>
      <c r="F434" s="853">
        <v>1</v>
      </c>
      <c r="G434" s="911">
        <v>6</v>
      </c>
      <c r="H434" s="915" t="s">
        <v>86</v>
      </c>
      <c r="I434" s="912">
        <f t="shared" si="375"/>
        <v>1.96</v>
      </c>
      <c r="J434" s="913">
        <v>83200</v>
      </c>
      <c r="K434" s="914">
        <f t="shared" si="374"/>
        <v>163072</v>
      </c>
      <c r="L434" s="915"/>
      <c r="M434" s="914">
        <f t="shared" si="377"/>
        <v>163072</v>
      </c>
      <c r="N434" s="914">
        <f t="shared" si="378"/>
        <v>2119936</v>
      </c>
      <c r="O434" s="580">
        <v>1</v>
      </c>
      <c r="P434" s="644">
        <f t="shared" si="376"/>
        <v>7</v>
      </c>
      <c r="Q434" s="645" t="str">
        <f t="shared" si="384"/>
        <v>Կ-1</v>
      </c>
      <c r="R434" s="643">
        <f t="shared" si="385"/>
        <v>1.96</v>
      </c>
      <c r="S434" s="776">
        <v>83200</v>
      </c>
      <c r="T434" s="776">
        <f t="shared" si="386"/>
        <v>163072</v>
      </c>
      <c r="U434" s="777">
        <f t="shared" si="387"/>
        <v>0</v>
      </c>
      <c r="V434" s="776">
        <f t="shared" si="379"/>
        <v>163072</v>
      </c>
      <c r="W434" s="776">
        <f t="shared" si="380"/>
        <v>2119936</v>
      </c>
      <c r="X434" s="580">
        <v>1</v>
      </c>
      <c r="Y434" s="644">
        <f t="shared" si="388"/>
        <v>8</v>
      </c>
      <c r="Z434" s="645" t="str">
        <f t="shared" si="389"/>
        <v>Կ-1</v>
      </c>
      <c r="AA434" s="643">
        <f t="shared" si="390"/>
        <v>2.02</v>
      </c>
      <c r="AB434" s="776">
        <v>83200</v>
      </c>
      <c r="AC434" s="776">
        <f t="shared" si="391"/>
        <v>168064</v>
      </c>
      <c r="AD434" s="777">
        <f t="shared" si="392"/>
        <v>0</v>
      </c>
      <c r="AE434" s="776">
        <f t="shared" si="398"/>
        <v>168064</v>
      </c>
      <c r="AF434" s="776">
        <f t="shared" si="381"/>
        <v>2184832</v>
      </c>
      <c r="AG434" s="580">
        <v>1</v>
      </c>
      <c r="AH434" s="644">
        <f t="shared" si="393"/>
        <v>9</v>
      </c>
      <c r="AI434" s="645" t="str">
        <f t="shared" si="394"/>
        <v>Կ-1</v>
      </c>
      <c r="AJ434" s="643">
        <f t="shared" si="395"/>
        <v>2.02</v>
      </c>
      <c r="AK434" s="776">
        <v>83200</v>
      </c>
      <c r="AL434" s="776">
        <f t="shared" si="396"/>
        <v>168064</v>
      </c>
      <c r="AM434" s="777">
        <f t="shared" si="397"/>
        <v>0</v>
      </c>
      <c r="AN434" s="776">
        <f t="shared" si="382"/>
        <v>168064</v>
      </c>
      <c r="AO434" s="776">
        <f t="shared" si="383"/>
        <v>2184832</v>
      </c>
    </row>
    <row r="435" spans="1:41" s="760" customFormat="1" ht="14.25">
      <c r="A435" s="853">
        <v>393</v>
      </c>
      <c r="B435" s="903" t="s">
        <v>2790</v>
      </c>
      <c r="C435" s="904" t="s">
        <v>1961</v>
      </c>
      <c r="D435" s="904" t="s">
        <v>2290</v>
      </c>
      <c r="E435" s="903" t="s">
        <v>1238</v>
      </c>
      <c r="F435" s="853">
        <v>1</v>
      </c>
      <c r="G435" s="911">
        <v>6</v>
      </c>
      <c r="H435" s="915" t="s">
        <v>86</v>
      </c>
      <c r="I435" s="912">
        <f t="shared" si="375"/>
        <v>1.96</v>
      </c>
      <c r="J435" s="913">
        <v>83200</v>
      </c>
      <c r="K435" s="914">
        <f t="shared" si="374"/>
        <v>163072</v>
      </c>
      <c r="L435" s="915"/>
      <c r="M435" s="914">
        <f t="shared" si="377"/>
        <v>163072</v>
      </c>
      <c r="N435" s="914">
        <f t="shared" si="378"/>
        <v>2119936</v>
      </c>
      <c r="O435" s="580">
        <v>1</v>
      </c>
      <c r="P435" s="644">
        <f t="shared" si="376"/>
        <v>7</v>
      </c>
      <c r="Q435" s="645" t="str">
        <f t="shared" si="384"/>
        <v>Կ-1</v>
      </c>
      <c r="R435" s="643">
        <f t="shared" si="385"/>
        <v>1.96</v>
      </c>
      <c r="S435" s="776">
        <v>83200</v>
      </c>
      <c r="T435" s="776">
        <f t="shared" si="386"/>
        <v>163072</v>
      </c>
      <c r="U435" s="777">
        <f t="shared" si="387"/>
        <v>0</v>
      </c>
      <c r="V435" s="776">
        <f t="shared" si="379"/>
        <v>163072</v>
      </c>
      <c r="W435" s="776">
        <f t="shared" si="380"/>
        <v>2119936</v>
      </c>
      <c r="X435" s="580">
        <v>1</v>
      </c>
      <c r="Y435" s="644">
        <f t="shared" si="388"/>
        <v>8</v>
      </c>
      <c r="Z435" s="645" t="str">
        <f t="shared" si="389"/>
        <v>Կ-1</v>
      </c>
      <c r="AA435" s="643">
        <f t="shared" si="390"/>
        <v>2.02</v>
      </c>
      <c r="AB435" s="776">
        <v>83200</v>
      </c>
      <c r="AC435" s="776">
        <f t="shared" si="391"/>
        <v>168064</v>
      </c>
      <c r="AD435" s="777">
        <f t="shared" si="392"/>
        <v>0</v>
      </c>
      <c r="AE435" s="776">
        <f t="shared" si="398"/>
        <v>168064</v>
      </c>
      <c r="AF435" s="776">
        <f t="shared" si="381"/>
        <v>2184832</v>
      </c>
      <c r="AG435" s="580">
        <v>1</v>
      </c>
      <c r="AH435" s="644">
        <f t="shared" si="393"/>
        <v>9</v>
      </c>
      <c r="AI435" s="645" t="str">
        <f t="shared" si="394"/>
        <v>Կ-1</v>
      </c>
      <c r="AJ435" s="643">
        <f t="shared" si="395"/>
        <v>2.02</v>
      </c>
      <c r="AK435" s="776">
        <v>83200</v>
      </c>
      <c r="AL435" s="776">
        <f t="shared" si="396"/>
        <v>168064</v>
      </c>
      <c r="AM435" s="777">
        <f t="shared" si="397"/>
        <v>0</v>
      </c>
      <c r="AN435" s="776">
        <f t="shared" si="382"/>
        <v>168064</v>
      </c>
      <c r="AO435" s="776">
        <f t="shared" si="383"/>
        <v>2184832</v>
      </c>
    </row>
    <row r="436" spans="1:41" s="760" customFormat="1" ht="14.25">
      <c r="A436" s="853">
        <v>394</v>
      </c>
      <c r="B436" s="903" t="s">
        <v>742</v>
      </c>
      <c r="C436" s="904" t="s">
        <v>1961</v>
      </c>
      <c r="D436" s="904" t="s">
        <v>2360</v>
      </c>
      <c r="E436" s="903" t="s">
        <v>1238</v>
      </c>
      <c r="F436" s="853">
        <v>1</v>
      </c>
      <c r="G436" s="911">
        <v>6</v>
      </c>
      <c r="H436" s="915" t="s">
        <v>86</v>
      </c>
      <c r="I436" s="912">
        <f t="shared" si="375"/>
        <v>1.96</v>
      </c>
      <c r="J436" s="913">
        <v>83200</v>
      </c>
      <c r="K436" s="914">
        <f t="shared" si="374"/>
        <v>163072</v>
      </c>
      <c r="L436" s="915"/>
      <c r="M436" s="914">
        <f t="shared" si="377"/>
        <v>163072</v>
      </c>
      <c r="N436" s="914">
        <f t="shared" si="378"/>
        <v>2119936</v>
      </c>
      <c r="O436" s="580">
        <v>1</v>
      </c>
      <c r="P436" s="644">
        <f t="shared" si="376"/>
        <v>7</v>
      </c>
      <c r="Q436" s="645" t="str">
        <f t="shared" si="384"/>
        <v>Կ-1</v>
      </c>
      <c r="R436" s="643">
        <f t="shared" si="385"/>
        <v>1.96</v>
      </c>
      <c r="S436" s="776">
        <v>83200</v>
      </c>
      <c r="T436" s="776">
        <f t="shared" si="386"/>
        <v>163072</v>
      </c>
      <c r="U436" s="777">
        <f t="shared" si="387"/>
        <v>0</v>
      </c>
      <c r="V436" s="776">
        <f t="shared" si="379"/>
        <v>163072</v>
      </c>
      <c r="W436" s="776">
        <f t="shared" si="380"/>
        <v>2119936</v>
      </c>
      <c r="X436" s="580">
        <v>1</v>
      </c>
      <c r="Y436" s="644">
        <f t="shared" si="388"/>
        <v>8</v>
      </c>
      <c r="Z436" s="645" t="str">
        <f t="shared" si="389"/>
        <v>Կ-1</v>
      </c>
      <c r="AA436" s="643">
        <f t="shared" si="390"/>
        <v>2.02</v>
      </c>
      <c r="AB436" s="776">
        <v>83200</v>
      </c>
      <c r="AC436" s="776">
        <f t="shared" si="391"/>
        <v>168064</v>
      </c>
      <c r="AD436" s="777">
        <f t="shared" si="392"/>
        <v>0</v>
      </c>
      <c r="AE436" s="776">
        <f t="shared" si="398"/>
        <v>168064</v>
      </c>
      <c r="AF436" s="776">
        <f t="shared" si="381"/>
        <v>2184832</v>
      </c>
      <c r="AG436" s="580">
        <v>1</v>
      </c>
      <c r="AH436" s="644">
        <f t="shared" si="393"/>
        <v>9</v>
      </c>
      <c r="AI436" s="645" t="str">
        <f t="shared" si="394"/>
        <v>Կ-1</v>
      </c>
      <c r="AJ436" s="643">
        <f t="shared" si="395"/>
        <v>2.02</v>
      </c>
      <c r="AK436" s="776">
        <v>83200</v>
      </c>
      <c r="AL436" s="776">
        <f t="shared" si="396"/>
        <v>168064</v>
      </c>
      <c r="AM436" s="777">
        <f t="shared" si="397"/>
        <v>0</v>
      </c>
      <c r="AN436" s="776">
        <f t="shared" si="382"/>
        <v>168064</v>
      </c>
      <c r="AO436" s="776">
        <f t="shared" si="383"/>
        <v>2184832</v>
      </c>
    </row>
    <row r="437" spans="1:41" s="760" customFormat="1" ht="14.25">
      <c r="A437" s="853">
        <v>395</v>
      </c>
      <c r="B437" s="903" t="s">
        <v>1876</v>
      </c>
      <c r="C437" s="904" t="s">
        <v>1961</v>
      </c>
      <c r="D437" s="904" t="s">
        <v>2297</v>
      </c>
      <c r="E437" s="903" t="s">
        <v>1238</v>
      </c>
      <c r="F437" s="853">
        <v>1</v>
      </c>
      <c r="G437" s="911">
        <v>6</v>
      </c>
      <c r="H437" s="915" t="s">
        <v>86</v>
      </c>
      <c r="I437" s="912">
        <f t="shared" si="375"/>
        <v>1.96</v>
      </c>
      <c r="J437" s="913">
        <v>83200</v>
      </c>
      <c r="K437" s="914">
        <f t="shared" si="374"/>
        <v>163072</v>
      </c>
      <c r="L437" s="915"/>
      <c r="M437" s="914">
        <f t="shared" si="377"/>
        <v>163072</v>
      </c>
      <c r="N437" s="914">
        <f t="shared" si="378"/>
        <v>2119936</v>
      </c>
      <c r="O437" s="580">
        <v>1</v>
      </c>
      <c r="P437" s="644">
        <f t="shared" si="376"/>
        <v>7</v>
      </c>
      <c r="Q437" s="645" t="str">
        <f t="shared" si="384"/>
        <v>Կ-1</v>
      </c>
      <c r="R437" s="643">
        <f t="shared" si="385"/>
        <v>1.96</v>
      </c>
      <c r="S437" s="776">
        <v>83200</v>
      </c>
      <c r="T437" s="776">
        <f t="shared" si="386"/>
        <v>163072</v>
      </c>
      <c r="U437" s="777">
        <f t="shared" si="387"/>
        <v>0</v>
      </c>
      <c r="V437" s="776">
        <f t="shared" si="379"/>
        <v>163072</v>
      </c>
      <c r="W437" s="776">
        <f t="shared" si="380"/>
        <v>2119936</v>
      </c>
      <c r="X437" s="580">
        <v>1</v>
      </c>
      <c r="Y437" s="644">
        <f t="shared" si="388"/>
        <v>8</v>
      </c>
      <c r="Z437" s="645" t="str">
        <f t="shared" si="389"/>
        <v>Կ-1</v>
      </c>
      <c r="AA437" s="643">
        <f t="shared" si="390"/>
        <v>2.02</v>
      </c>
      <c r="AB437" s="776">
        <v>83200</v>
      </c>
      <c r="AC437" s="776">
        <f t="shared" si="391"/>
        <v>168064</v>
      </c>
      <c r="AD437" s="777">
        <f t="shared" si="392"/>
        <v>0</v>
      </c>
      <c r="AE437" s="776">
        <f t="shared" si="398"/>
        <v>168064</v>
      </c>
      <c r="AF437" s="776">
        <f t="shared" si="381"/>
        <v>2184832</v>
      </c>
      <c r="AG437" s="580">
        <v>1</v>
      </c>
      <c r="AH437" s="644">
        <f t="shared" si="393"/>
        <v>9</v>
      </c>
      <c r="AI437" s="645" t="str">
        <f t="shared" si="394"/>
        <v>Կ-1</v>
      </c>
      <c r="AJ437" s="643">
        <f t="shared" si="395"/>
        <v>2.02</v>
      </c>
      <c r="AK437" s="776">
        <v>83200</v>
      </c>
      <c r="AL437" s="776">
        <f t="shared" si="396"/>
        <v>168064</v>
      </c>
      <c r="AM437" s="777">
        <f t="shared" si="397"/>
        <v>0</v>
      </c>
      <c r="AN437" s="776">
        <f t="shared" si="382"/>
        <v>168064</v>
      </c>
      <c r="AO437" s="776">
        <f t="shared" si="383"/>
        <v>2184832</v>
      </c>
    </row>
    <row r="438" spans="1:41" s="760" customFormat="1" ht="14.25">
      <c r="A438" s="853">
        <v>396</v>
      </c>
      <c r="B438" s="903" t="s">
        <v>1877</v>
      </c>
      <c r="C438" s="904" t="s">
        <v>1961</v>
      </c>
      <c r="D438" s="904" t="s">
        <v>2289</v>
      </c>
      <c r="E438" s="903" t="s">
        <v>1238</v>
      </c>
      <c r="F438" s="853">
        <v>1</v>
      </c>
      <c r="G438" s="911">
        <v>6</v>
      </c>
      <c r="H438" s="915" t="s">
        <v>86</v>
      </c>
      <c r="I438" s="912">
        <f t="shared" si="375"/>
        <v>1.96</v>
      </c>
      <c r="J438" s="913">
        <v>83200</v>
      </c>
      <c r="K438" s="914">
        <f t="shared" si="374"/>
        <v>163072</v>
      </c>
      <c r="L438" s="915"/>
      <c r="M438" s="914">
        <f t="shared" si="377"/>
        <v>163072</v>
      </c>
      <c r="N438" s="914">
        <f t="shared" si="378"/>
        <v>2119936</v>
      </c>
      <c r="O438" s="580">
        <v>1</v>
      </c>
      <c r="P438" s="644">
        <f t="shared" si="376"/>
        <v>7</v>
      </c>
      <c r="Q438" s="645" t="str">
        <f t="shared" si="384"/>
        <v>Կ-1</v>
      </c>
      <c r="R438" s="643">
        <f t="shared" si="385"/>
        <v>1.96</v>
      </c>
      <c r="S438" s="776">
        <v>83200</v>
      </c>
      <c r="T438" s="776">
        <f t="shared" si="386"/>
        <v>163072</v>
      </c>
      <c r="U438" s="777">
        <f t="shared" si="387"/>
        <v>0</v>
      </c>
      <c r="V438" s="776">
        <f t="shared" si="379"/>
        <v>163072</v>
      </c>
      <c r="W438" s="776">
        <f t="shared" si="380"/>
        <v>2119936</v>
      </c>
      <c r="X438" s="580">
        <v>1</v>
      </c>
      <c r="Y438" s="644">
        <f t="shared" si="388"/>
        <v>8</v>
      </c>
      <c r="Z438" s="645" t="str">
        <f t="shared" si="389"/>
        <v>Կ-1</v>
      </c>
      <c r="AA438" s="643">
        <f t="shared" si="390"/>
        <v>2.02</v>
      </c>
      <c r="AB438" s="776">
        <v>83200</v>
      </c>
      <c r="AC438" s="776">
        <f t="shared" si="391"/>
        <v>168064</v>
      </c>
      <c r="AD438" s="777">
        <f t="shared" si="392"/>
        <v>0</v>
      </c>
      <c r="AE438" s="776">
        <f t="shared" si="398"/>
        <v>168064</v>
      </c>
      <c r="AF438" s="776">
        <f t="shared" si="381"/>
        <v>2184832</v>
      </c>
      <c r="AG438" s="580">
        <v>1</v>
      </c>
      <c r="AH438" s="644">
        <f t="shared" si="393"/>
        <v>9</v>
      </c>
      <c r="AI438" s="645" t="str">
        <f t="shared" si="394"/>
        <v>Կ-1</v>
      </c>
      <c r="AJ438" s="643">
        <f t="shared" si="395"/>
        <v>2.02</v>
      </c>
      <c r="AK438" s="776">
        <v>83200</v>
      </c>
      <c r="AL438" s="776">
        <f t="shared" si="396"/>
        <v>168064</v>
      </c>
      <c r="AM438" s="777">
        <f t="shared" si="397"/>
        <v>0</v>
      </c>
      <c r="AN438" s="776">
        <f t="shared" si="382"/>
        <v>168064</v>
      </c>
      <c r="AO438" s="776">
        <f t="shared" si="383"/>
        <v>2184832</v>
      </c>
    </row>
    <row r="439" spans="1:41" s="760" customFormat="1" ht="14.25">
      <c r="A439" s="853">
        <v>397</v>
      </c>
      <c r="B439" s="903" t="s">
        <v>1880</v>
      </c>
      <c r="C439" s="904" t="s">
        <v>1961</v>
      </c>
      <c r="D439" s="904" t="s">
        <v>2369</v>
      </c>
      <c r="E439" s="903" t="s">
        <v>1238</v>
      </c>
      <c r="F439" s="853">
        <v>1</v>
      </c>
      <c r="G439" s="911">
        <v>4</v>
      </c>
      <c r="H439" s="915" t="s">
        <v>86</v>
      </c>
      <c r="I439" s="912">
        <f t="shared" si="375"/>
        <v>1.9</v>
      </c>
      <c r="J439" s="913">
        <v>83200</v>
      </c>
      <c r="K439" s="914">
        <f t="shared" si="374"/>
        <v>158080</v>
      </c>
      <c r="L439" s="915"/>
      <c r="M439" s="914">
        <f t="shared" si="377"/>
        <v>158080</v>
      </c>
      <c r="N439" s="914">
        <f t="shared" si="378"/>
        <v>2055040</v>
      </c>
      <c r="O439" s="580">
        <v>1</v>
      </c>
      <c r="P439" s="644">
        <f t="shared" si="376"/>
        <v>5</v>
      </c>
      <c r="Q439" s="645" t="str">
        <f t="shared" si="384"/>
        <v>Կ-1</v>
      </c>
      <c r="R439" s="643">
        <f t="shared" si="385"/>
        <v>1.9</v>
      </c>
      <c r="S439" s="776">
        <v>83200</v>
      </c>
      <c r="T439" s="776">
        <f t="shared" si="386"/>
        <v>158080</v>
      </c>
      <c r="U439" s="777">
        <f t="shared" si="387"/>
        <v>0</v>
      </c>
      <c r="V439" s="776">
        <f t="shared" si="379"/>
        <v>158080</v>
      </c>
      <c r="W439" s="776">
        <f t="shared" si="380"/>
        <v>2055040</v>
      </c>
      <c r="X439" s="580">
        <v>1</v>
      </c>
      <c r="Y439" s="644">
        <f t="shared" si="388"/>
        <v>6</v>
      </c>
      <c r="Z439" s="645" t="str">
        <f t="shared" si="389"/>
        <v>Կ-1</v>
      </c>
      <c r="AA439" s="643">
        <f t="shared" si="390"/>
        <v>1.96</v>
      </c>
      <c r="AB439" s="776">
        <v>83200</v>
      </c>
      <c r="AC439" s="776">
        <f t="shared" si="391"/>
        <v>163072</v>
      </c>
      <c r="AD439" s="777">
        <f t="shared" si="392"/>
        <v>0</v>
      </c>
      <c r="AE439" s="776">
        <f t="shared" si="398"/>
        <v>163072</v>
      </c>
      <c r="AF439" s="776">
        <f t="shared" si="381"/>
        <v>2119936</v>
      </c>
      <c r="AG439" s="580">
        <v>1</v>
      </c>
      <c r="AH439" s="644">
        <f t="shared" si="393"/>
        <v>7</v>
      </c>
      <c r="AI439" s="645" t="str">
        <f t="shared" si="394"/>
        <v>Կ-1</v>
      </c>
      <c r="AJ439" s="643">
        <f t="shared" si="395"/>
        <v>1.96</v>
      </c>
      <c r="AK439" s="776">
        <v>83200</v>
      </c>
      <c r="AL439" s="776">
        <f t="shared" si="396"/>
        <v>163072</v>
      </c>
      <c r="AM439" s="777">
        <f t="shared" si="397"/>
        <v>0</v>
      </c>
      <c r="AN439" s="776">
        <f t="shared" si="382"/>
        <v>163072</v>
      </c>
      <c r="AO439" s="776">
        <f t="shared" si="383"/>
        <v>2119936</v>
      </c>
    </row>
    <row r="440" spans="1:41" s="760" customFormat="1" ht="14.25">
      <c r="A440" s="853">
        <v>398</v>
      </c>
      <c r="B440" s="903" t="s">
        <v>744</v>
      </c>
      <c r="C440" s="904" t="s">
        <v>1961</v>
      </c>
      <c r="D440" s="904" t="s">
        <v>2288</v>
      </c>
      <c r="E440" s="903" t="s">
        <v>1238</v>
      </c>
      <c r="F440" s="853">
        <v>1</v>
      </c>
      <c r="G440" s="911">
        <v>6</v>
      </c>
      <c r="H440" s="915" t="s">
        <v>86</v>
      </c>
      <c r="I440" s="912">
        <f t="shared" si="375"/>
        <v>1.96</v>
      </c>
      <c r="J440" s="913">
        <v>83200</v>
      </c>
      <c r="K440" s="914">
        <f t="shared" si="374"/>
        <v>163072</v>
      </c>
      <c r="L440" s="915"/>
      <c r="M440" s="914">
        <f t="shared" si="377"/>
        <v>163072</v>
      </c>
      <c r="N440" s="914">
        <f t="shared" si="378"/>
        <v>2119936</v>
      </c>
      <c r="O440" s="580">
        <v>1</v>
      </c>
      <c r="P440" s="644">
        <f t="shared" si="376"/>
        <v>7</v>
      </c>
      <c r="Q440" s="645" t="str">
        <f t="shared" si="384"/>
        <v>Կ-1</v>
      </c>
      <c r="R440" s="643">
        <f t="shared" si="385"/>
        <v>1.96</v>
      </c>
      <c r="S440" s="776">
        <v>83200</v>
      </c>
      <c r="T440" s="776">
        <f t="shared" si="386"/>
        <v>163072</v>
      </c>
      <c r="U440" s="777">
        <f t="shared" si="387"/>
        <v>0</v>
      </c>
      <c r="V440" s="776">
        <f t="shared" si="379"/>
        <v>163072</v>
      </c>
      <c r="W440" s="776">
        <f t="shared" si="380"/>
        <v>2119936</v>
      </c>
      <c r="X440" s="580">
        <v>1</v>
      </c>
      <c r="Y440" s="644">
        <f t="shared" si="388"/>
        <v>8</v>
      </c>
      <c r="Z440" s="645" t="str">
        <f t="shared" si="389"/>
        <v>Կ-1</v>
      </c>
      <c r="AA440" s="643">
        <f t="shared" si="390"/>
        <v>2.02</v>
      </c>
      <c r="AB440" s="776">
        <v>83200</v>
      </c>
      <c r="AC440" s="776">
        <f t="shared" si="391"/>
        <v>168064</v>
      </c>
      <c r="AD440" s="777">
        <f t="shared" si="392"/>
        <v>0</v>
      </c>
      <c r="AE440" s="776">
        <f t="shared" si="398"/>
        <v>168064</v>
      </c>
      <c r="AF440" s="776">
        <f t="shared" si="381"/>
        <v>2184832</v>
      </c>
      <c r="AG440" s="580">
        <v>1</v>
      </c>
      <c r="AH440" s="644">
        <f t="shared" si="393"/>
        <v>9</v>
      </c>
      <c r="AI440" s="645" t="str">
        <f t="shared" si="394"/>
        <v>Կ-1</v>
      </c>
      <c r="AJ440" s="643">
        <f t="shared" si="395"/>
        <v>2.02</v>
      </c>
      <c r="AK440" s="776">
        <v>83200</v>
      </c>
      <c r="AL440" s="776">
        <f t="shared" si="396"/>
        <v>168064</v>
      </c>
      <c r="AM440" s="777">
        <f t="shared" si="397"/>
        <v>0</v>
      </c>
      <c r="AN440" s="776">
        <f t="shared" si="382"/>
        <v>168064</v>
      </c>
      <c r="AO440" s="776">
        <f t="shared" si="383"/>
        <v>2184832</v>
      </c>
    </row>
    <row r="441" spans="1:41" s="760" customFormat="1" ht="14.25">
      <c r="A441" s="853">
        <v>399</v>
      </c>
      <c r="B441" s="903" t="s">
        <v>745</v>
      </c>
      <c r="C441" s="904" t="s">
        <v>1960</v>
      </c>
      <c r="D441" s="904" t="s">
        <v>2287</v>
      </c>
      <c r="E441" s="903" t="s">
        <v>1238</v>
      </c>
      <c r="F441" s="853">
        <v>1</v>
      </c>
      <c r="G441" s="911">
        <v>6</v>
      </c>
      <c r="H441" s="915" t="s">
        <v>86</v>
      </c>
      <c r="I441" s="912">
        <f t="shared" si="375"/>
        <v>1.96</v>
      </c>
      <c r="J441" s="913">
        <v>83200</v>
      </c>
      <c r="K441" s="914">
        <f t="shared" si="374"/>
        <v>163072</v>
      </c>
      <c r="L441" s="915"/>
      <c r="M441" s="914">
        <f t="shared" si="377"/>
        <v>163072</v>
      </c>
      <c r="N441" s="914">
        <f t="shared" si="378"/>
        <v>2119936</v>
      </c>
      <c r="O441" s="580">
        <v>1</v>
      </c>
      <c r="P441" s="644">
        <f t="shared" si="376"/>
        <v>7</v>
      </c>
      <c r="Q441" s="645" t="str">
        <f t="shared" si="384"/>
        <v>Կ-1</v>
      </c>
      <c r="R441" s="643">
        <f t="shared" si="385"/>
        <v>1.96</v>
      </c>
      <c r="S441" s="776">
        <v>83200</v>
      </c>
      <c r="T441" s="776">
        <f t="shared" si="386"/>
        <v>163072</v>
      </c>
      <c r="U441" s="777">
        <f t="shared" si="387"/>
        <v>0</v>
      </c>
      <c r="V441" s="776">
        <f t="shared" si="379"/>
        <v>163072</v>
      </c>
      <c r="W441" s="776">
        <f t="shared" si="380"/>
        <v>2119936</v>
      </c>
      <c r="X441" s="580">
        <v>1</v>
      </c>
      <c r="Y441" s="644">
        <f t="shared" si="388"/>
        <v>8</v>
      </c>
      <c r="Z441" s="645" t="str">
        <f t="shared" si="389"/>
        <v>Կ-1</v>
      </c>
      <c r="AA441" s="643">
        <f t="shared" si="390"/>
        <v>2.02</v>
      </c>
      <c r="AB441" s="776">
        <v>83200</v>
      </c>
      <c r="AC441" s="776">
        <f t="shared" si="391"/>
        <v>168064</v>
      </c>
      <c r="AD441" s="777">
        <f t="shared" si="392"/>
        <v>0</v>
      </c>
      <c r="AE441" s="776">
        <f t="shared" si="398"/>
        <v>168064</v>
      </c>
      <c r="AF441" s="776">
        <f t="shared" si="381"/>
        <v>2184832</v>
      </c>
      <c r="AG441" s="580">
        <v>1</v>
      </c>
      <c r="AH441" s="644">
        <f t="shared" si="393"/>
        <v>9</v>
      </c>
      <c r="AI441" s="645" t="str">
        <f t="shared" si="394"/>
        <v>Կ-1</v>
      </c>
      <c r="AJ441" s="643">
        <f t="shared" si="395"/>
        <v>2.02</v>
      </c>
      <c r="AK441" s="776">
        <v>83200</v>
      </c>
      <c r="AL441" s="776">
        <f t="shared" si="396"/>
        <v>168064</v>
      </c>
      <c r="AM441" s="777">
        <f t="shared" si="397"/>
        <v>0</v>
      </c>
      <c r="AN441" s="776">
        <f t="shared" si="382"/>
        <v>168064</v>
      </c>
      <c r="AO441" s="776">
        <f t="shared" si="383"/>
        <v>2184832</v>
      </c>
    </row>
    <row r="442" spans="1:41" s="760" customFormat="1" ht="14.25">
      <c r="A442" s="853">
        <v>400</v>
      </c>
      <c r="B442" s="903" t="s">
        <v>803</v>
      </c>
      <c r="C442" s="904" t="s">
        <v>1961</v>
      </c>
      <c r="D442" s="904" t="s">
        <v>2295</v>
      </c>
      <c r="E442" s="903" t="s">
        <v>1238</v>
      </c>
      <c r="F442" s="853">
        <v>1</v>
      </c>
      <c r="G442" s="911">
        <v>6</v>
      </c>
      <c r="H442" s="915" t="s">
        <v>86</v>
      </c>
      <c r="I442" s="912">
        <f t="shared" si="375"/>
        <v>1.96</v>
      </c>
      <c r="J442" s="913">
        <v>83200</v>
      </c>
      <c r="K442" s="914">
        <f t="shared" si="374"/>
        <v>163072</v>
      </c>
      <c r="L442" s="915"/>
      <c r="M442" s="914">
        <f t="shared" si="377"/>
        <v>163072</v>
      </c>
      <c r="N442" s="914">
        <f t="shared" si="378"/>
        <v>2119936</v>
      </c>
      <c r="O442" s="580">
        <v>1</v>
      </c>
      <c r="P442" s="644">
        <f t="shared" si="376"/>
        <v>7</v>
      </c>
      <c r="Q442" s="645" t="str">
        <f t="shared" si="384"/>
        <v>Կ-1</v>
      </c>
      <c r="R442" s="643">
        <f t="shared" si="385"/>
        <v>1.96</v>
      </c>
      <c r="S442" s="776">
        <v>83200</v>
      </c>
      <c r="T442" s="776">
        <f t="shared" si="386"/>
        <v>163072</v>
      </c>
      <c r="U442" s="777">
        <f t="shared" si="387"/>
        <v>0</v>
      </c>
      <c r="V442" s="776">
        <f t="shared" si="379"/>
        <v>163072</v>
      </c>
      <c r="W442" s="776">
        <f t="shared" si="380"/>
        <v>2119936</v>
      </c>
      <c r="X442" s="580">
        <v>1</v>
      </c>
      <c r="Y442" s="644">
        <f t="shared" si="388"/>
        <v>8</v>
      </c>
      <c r="Z442" s="645" t="str">
        <f t="shared" si="389"/>
        <v>Կ-1</v>
      </c>
      <c r="AA442" s="643">
        <f t="shared" si="390"/>
        <v>2.02</v>
      </c>
      <c r="AB442" s="776">
        <v>83200</v>
      </c>
      <c r="AC442" s="776">
        <f t="shared" si="391"/>
        <v>168064</v>
      </c>
      <c r="AD442" s="777">
        <f t="shared" si="392"/>
        <v>0</v>
      </c>
      <c r="AE442" s="776">
        <f t="shared" si="398"/>
        <v>168064</v>
      </c>
      <c r="AF442" s="776">
        <f t="shared" si="381"/>
        <v>2184832</v>
      </c>
      <c r="AG442" s="580">
        <v>1</v>
      </c>
      <c r="AH442" s="644">
        <f t="shared" si="393"/>
        <v>9</v>
      </c>
      <c r="AI442" s="645" t="str">
        <f t="shared" si="394"/>
        <v>Կ-1</v>
      </c>
      <c r="AJ442" s="643">
        <f t="shared" si="395"/>
        <v>2.02</v>
      </c>
      <c r="AK442" s="776">
        <v>83200</v>
      </c>
      <c r="AL442" s="776">
        <f t="shared" si="396"/>
        <v>168064</v>
      </c>
      <c r="AM442" s="777">
        <f t="shared" si="397"/>
        <v>0</v>
      </c>
      <c r="AN442" s="776">
        <f t="shared" si="382"/>
        <v>168064</v>
      </c>
      <c r="AO442" s="776">
        <f t="shared" si="383"/>
        <v>2184832</v>
      </c>
    </row>
    <row r="443" spans="1:41" s="760" customFormat="1" ht="14.25">
      <c r="A443" s="853">
        <v>401</v>
      </c>
      <c r="B443" s="903" t="s">
        <v>747</v>
      </c>
      <c r="C443" s="904" t="s">
        <v>1961</v>
      </c>
      <c r="D443" s="904" t="s">
        <v>2288</v>
      </c>
      <c r="E443" s="903" t="s">
        <v>1238</v>
      </c>
      <c r="F443" s="853">
        <v>1</v>
      </c>
      <c r="G443" s="911">
        <v>6</v>
      </c>
      <c r="H443" s="915" t="s">
        <v>86</v>
      </c>
      <c r="I443" s="912">
        <f t="shared" si="375"/>
        <v>1.96</v>
      </c>
      <c r="J443" s="913">
        <v>83200</v>
      </c>
      <c r="K443" s="914">
        <f t="shared" ref="K443:K508" si="399">+J443*I443</f>
        <v>163072</v>
      </c>
      <c r="L443" s="915"/>
      <c r="M443" s="914">
        <f t="shared" si="377"/>
        <v>163072</v>
      </c>
      <c r="N443" s="914">
        <f t="shared" si="378"/>
        <v>2119936</v>
      </c>
      <c r="O443" s="580">
        <v>1</v>
      </c>
      <c r="P443" s="644">
        <f t="shared" si="376"/>
        <v>7</v>
      </c>
      <c r="Q443" s="645" t="str">
        <f t="shared" si="384"/>
        <v>Կ-1</v>
      </c>
      <c r="R443" s="643">
        <f t="shared" si="385"/>
        <v>1.96</v>
      </c>
      <c r="S443" s="776">
        <v>83200</v>
      </c>
      <c r="T443" s="776">
        <f t="shared" si="386"/>
        <v>163072</v>
      </c>
      <c r="U443" s="777">
        <f t="shared" si="387"/>
        <v>0</v>
      </c>
      <c r="V443" s="776">
        <f t="shared" si="379"/>
        <v>163072</v>
      </c>
      <c r="W443" s="776">
        <f t="shared" si="380"/>
        <v>2119936</v>
      </c>
      <c r="X443" s="580">
        <v>1</v>
      </c>
      <c r="Y443" s="644">
        <f t="shared" si="388"/>
        <v>8</v>
      </c>
      <c r="Z443" s="645" t="str">
        <f t="shared" si="389"/>
        <v>Կ-1</v>
      </c>
      <c r="AA443" s="643">
        <f t="shared" si="390"/>
        <v>2.02</v>
      </c>
      <c r="AB443" s="776">
        <v>83200</v>
      </c>
      <c r="AC443" s="776">
        <f t="shared" si="391"/>
        <v>168064</v>
      </c>
      <c r="AD443" s="777">
        <f t="shared" si="392"/>
        <v>0</v>
      </c>
      <c r="AE443" s="776">
        <f t="shared" si="398"/>
        <v>168064</v>
      </c>
      <c r="AF443" s="776">
        <f t="shared" si="381"/>
        <v>2184832</v>
      </c>
      <c r="AG443" s="580">
        <v>1</v>
      </c>
      <c r="AH443" s="644">
        <f t="shared" si="393"/>
        <v>9</v>
      </c>
      <c r="AI443" s="645" t="str">
        <f t="shared" si="394"/>
        <v>Կ-1</v>
      </c>
      <c r="AJ443" s="643">
        <f t="shared" si="395"/>
        <v>2.02</v>
      </c>
      <c r="AK443" s="776">
        <v>83200</v>
      </c>
      <c r="AL443" s="776">
        <f t="shared" si="396"/>
        <v>168064</v>
      </c>
      <c r="AM443" s="777">
        <f t="shared" si="397"/>
        <v>0</v>
      </c>
      <c r="AN443" s="776">
        <f t="shared" si="382"/>
        <v>168064</v>
      </c>
      <c r="AO443" s="776">
        <f t="shared" si="383"/>
        <v>2184832</v>
      </c>
    </row>
    <row r="444" spans="1:41" s="760" customFormat="1" ht="14.25">
      <c r="A444" s="853">
        <v>402</v>
      </c>
      <c r="B444" s="903" t="s">
        <v>748</v>
      </c>
      <c r="C444" s="904" t="s">
        <v>1961</v>
      </c>
      <c r="D444" s="904" t="s">
        <v>2295</v>
      </c>
      <c r="E444" s="903" t="s">
        <v>1238</v>
      </c>
      <c r="F444" s="853">
        <v>1</v>
      </c>
      <c r="G444" s="911">
        <v>6</v>
      </c>
      <c r="H444" s="915" t="s">
        <v>86</v>
      </c>
      <c r="I444" s="912">
        <f t="shared" si="375"/>
        <v>1.96</v>
      </c>
      <c r="J444" s="913">
        <v>83200</v>
      </c>
      <c r="K444" s="914">
        <f t="shared" si="399"/>
        <v>163072</v>
      </c>
      <c r="L444" s="915"/>
      <c r="M444" s="914">
        <f t="shared" si="377"/>
        <v>163072</v>
      </c>
      <c r="N444" s="914">
        <f t="shared" si="378"/>
        <v>2119936</v>
      </c>
      <c r="O444" s="580">
        <v>1</v>
      </c>
      <c r="P444" s="644">
        <f t="shared" si="376"/>
        <v>7</v>
      </c>
      <c r="Q444" s="645" t="str">
        <f t="shared" si="384"/>
        <v>Կ-1</v>
      </c>
      <c r="R444" s="643">
        <f t="shared" si="385"/>
        <v>1.96</v>
      </c>
      <c r="S444" s="776">
        <v>83200</v>
      </c>
      <c r="T444" s="776">
        <f t="shared" si="386"/>
        <v>163072</v>
      </c>
      <c r="U444" s="777">
        <f t="shared" si="387"/>
        <v>0</v>
      </c>
      <c r="V444" s="776">
        <f t="shared" si="379"/>
        <v>163072</v>
      </c>
      <c r="W444" s="776">
        <f t="shared" si="380"/>
        <v>2119936</v>
      </c>
      <c r="X444" s="580">
        <v>1</v>
      </c>
      <c r="Y444" s="644">
        <f t="shared" si="388"/>
        <v>8</v>
      </c>
      <c r="Z444" s="645" t="str">
        <f t="shared" si="389"/>
        <v>Կ-1</v>
      </c>
      <c r="AA444" s="643">
        <f t="shared" si="390"/>
        <v>2.02</v>
      </c>
      <c r="AB444" s="776">
        <v>83200</v>
      </c>
      <c r="AC444" s="776">
        <f t="shared" si="391"/>
        <v>168064</v>
      </c>
      <c r="AD444" s="777">
        <f t="shared" si="392"/>
        <v>0</v>
      </c>
      <c r="AE444" s="776">
        <f t="shared" si="398"/>
        <v>168064</v>
      </c>
      <c r="AF444" s="776">
        <f t="shared" si="381"/>
        <v>2184832</v>
      </c>
      <c r="AG444" s="580">
        <v>1</v>
      </c>
      <c r="AH444" s="644">
        <f t="shared" si="393"/>
        <v>9</v>
      </c>
      <c r="AI444" s="645" t="str">
        <f t="shared" si="394"/>
        <v>Կ-1</v>
      </c>
      <c r="AJ444" s="643">
        <f t="shared" si="395"/>
        <v>2.02</v>
      </c>
      <c r="AK444" s="776">
        <v>83200</v>
      </c>
      <c r="AL444" s="776">
        <f t="shared" si="396"/>
        <v>168064</v>
      </c>
      <c r="AM444" s="777">
        <f t="shared" si="397"/>
        <v>0</v>
      </c>
      <c r="AN444" s="776">
        <f t="shared" si="382"/>
        <v>168064</v>
      </c>
      <c r="AO444" s="776">
        <f t="shared" si="383"/>
        <v>2184832</v>
      </c>
    </row>
    <row r="445" spans="1:41" s="760" customFormat="1" ht="14.25">
      <c r="A445" s="853">
        <v>403</v>
      </c>
      <c r="B445" s="903" t="s">
        <v>2344</v>
      </c>
      <c r="C445" s="904" t="s">
        <v>1960</v>
      </c>
      <c r="D445" s="904" t="s">
        <v>2299</v>
      </c>
      <c r="E445" s="903" t="s">
        <v>1238</v>
      </c>
      <c r="F445" s="853">
        <v>1</v>
      </c>
      <c r="G445" s="911">
        <v>3</v>
      </c>
      <c r="H445" s="915" t="s">
        <v>86</v>
      </c>
      <c r="I445" s="912">
        <f t="shared" si="375"/>
        <v>1.84</v>
      </c>
      <c r="J445" s="913">
        <v>83200</v>
      </c>
      <c r="K445" s="914">
        <f t="shared" si="399"/>
        <v>153088</v>
      </c>
      <c r="L445" s="915"/>
      <c r="M445" s="914">
        <f t="shared" si="377"/>
        <v>153088</v>
      </c>
      <c r="N445" s="914">
        <f t="shared" si="378"/>
        <v>1990144</v>
      </c>
      <c r="O445" s="580">
        <v>1</v>
      </c>
      <c r="P445" s="644">
        <f t="shared" si="376"/>
        <v>4</v>
      </c>
      <c r="Q445" s="645" t="str">
        <f t="shared" si="384"/>
        <v>Կ-1</v>
      </c>
      <c r="R445" s="643">
        <f t="shared" si="385"/>
        <v>1.9</v>
      </c>
      <c r="S445" s="776">
        <v>83200</v>
      </c>
      <c r="T445" s="776">
        <f t="shared" si="386"/>
        <v>158080</v>
      </c>
      <c r="U445" s="777">
        <f t="shared" si="387"/>
        <v>0</v>
      </c>
      <c r="V445" s="776">
        <f t="shared" si="379"/>
        <v>158080</v>
      </c>
      <c r="W445" s="776">
        <f t="shared" si="380"/>
        <v>2055040</v>
      </c>
      <c r="X445" s="580">
        <v>1</v>
      </c>
      <c r="Y445" s="644">
        <f t="shared" si="388"/>
        <v>5</v>
      </c>
      <c r="Z445" s="645" t="str">
        <f t="shared" si="389"/>
        <v>Կ-1</v>
      </c>
      <c r="AA445" s="643">
        <f t="shared" si="390"/>
        <v>1.9</v>
      </c>
      <c r="AB445" s="776">
        <v>83200</v>
      </c>
      <c r="AC445" s="776">
        <f t="shared" si="391"/>
        <v>158080</v>
      </c>
      <c r="AD445" s="777">
        <f t="shared" si="392"/>
        <v>0</v>
      </c>
      <c r="AE445" s="776">
        <f t="shared" si="398"/>
        <v>158080</v>
      </c>
      <c r="AF445" s="776">
        <f t="shared" si="381"/>
        <v>2055040</v>
      </c>
      <c r="AG445" s="580">
        <v>1</v>
      </c>
      <c r="AH445" s="644">
        <f t="shared" si="393"/>
        <v>6</v>
      </c>
      <c r="AI445" s="645" t="str">
        <f t="shared" si="394"/>
        <v>Կ-1</v>
      </c>
      <c r="AJ445" s="643">
        <f t="shared" si="395"/>
        <v>1.96</v>
      </c>
      <c r="AK445" s="776">
        <v>83200</v>
      </c>
      <c r="AL445" s="776">
        <f t="shared" si="396"/>
        <v>163072</v>
      </c>
      <c r="AM445" s="777">
        <f t="shared" si="397"/>
        <v>0</v>
      </c>
      <c r="AN445" s="776">
        <f t="shared" si="382"/>
        <v>163072</v>
      </c>
      <c r="AO445" s="776">
        <f t="shared" si="383"/>
        <v>2119936</v>
      </c>
    </row>
    <row r="446" spans="1:41" s="760" customFormat="1" ht="14.25">
      <c r="A446" s="853">
        <v>404</v>
      </c>
      <c r="B446" s="903" t="s">
        <v>1266</v>
      </c>
      <c r="C446" s="904" t="s">
        <v>1961</v>
      </c>
      <c r="D446" s="904" t="s">
        <v>2291</v>
      </c>
      <c r="E446" s="903" t="s">
        <v>1238</v>
      </c>
      <c r="F446" s="853">
        <v>1</v>
      </c>
      <c r="G446" s="911">
        <v>8</v>
      </c>
      <c r="H446" s="915" t="s">
        <v>86</v>
      </c>
      <c r="I446" s="912">
        <f t="shared" si="375"/>
        <v>2.02</v>
      </c>
      <c r="J446" s="913">
        <v>83200</v>
      </c>
      <c r="K446" s="914">
        <f t="shared" si="399"/>
        <v>168064</v>
      </c>
      <c r="L446" s="915"/>
      <c r="M446" s="914">
        <f t="shared" si="377"/>
        <v>168064</v>
      </c>
      <c r="N446" s="914">
        <f t="shared" si="378"/>
        <v>2184832</v>
      </c>
      <c r="O446" s="580">
        <v>1</v>
      </c>
      <c r="P446" s="644">
        <f t="shared" si="376"/>
        <v>9</v>
      </c>
      <c r="Q446" s="645" t="str">
        <f t="shared" si="384"/>
        <v>Կ-1</v>
      </c>
      <c r="R446" s="643">
        <f t="shared" si="385"/>
        <v>2.02</v>
      </c>
      <c r="S446" s="776">
        <v>83200</v>
      </c>
      <c r="T446" s="776">
        <f t="shared" si="386"/>
        <v>168064</v>
      </c>
      <c r="U446" s="777">
        <f t="shared" si="387"/>
        <v>0</v>
      </c>
      <c r="V446" s="776">
        <f t="shared" si="379"/>
        <v>168064</v>
      </c>
      <c r="W446" s="776">
        <f t="shared" si="380"/>
        <v>2184832</v>
      </c>
      <c r="X446" s="580">
        <v>1</v>
      </c>
      <c r="Y446" s="644">
        <f t="shared" si="388"/>
        <v>10</v>
      </c>
      <c r="Z446" s="645" t="str">
        <f t="shared" si="389"/>
        <v>Կ-1</v>
      </c>
      <c r="AA446" s="643">
        <f t="shared" si="390"/>
        <v>2.08</v>
      </c>
      <c r="AB446" s="776">
        <v>83200</v>
      </c>
      <c r="AC446" s="776">
        <f t="shared" si="391"/>
        <v>173056</v>
      </c>
      <c r="AD446" s="777">
        <f t="shared" si="392"/>
        <v>0</v>
      </c>
      <c r="AE446" s="776">
        <f t="shared" si="398"/>
        <v>173056</v>
      </c>
      <c r="AF446" s="776">
        <f t="shared" si="381"/>
        <v>2249728</v>
      </c>
      <c r="AG446" s="580">
        <v>1</v>
      </c>
      <c r="AH446" s="644">
        <f t="shared" si="393"/>
        <v>11</v>
      </c>
      <c r="AI446" s="645" t="str">
        <f t="shared" si="394"/>
        <v>Կ-1</v>
      </c>
      <c r="AJ446" s="643">
        <f t="shared" si="395"/>
        <v>2.08</v>
      </c>
      <c r="AK446" s="776">
        <v>83200</v>
      </c>
      <c r="AL446" s="776">
        <f t="shared" si="396"/>
        <v>173056</v>
      </c>
      <c r="AM446" s="777">
        <f t="shared" si="397"/>
        <v>0</v>
      </c>
      <c r="AN446" s="776">
        <f t="shared" si="382"/>
        <v>173056</v>
      </c>
      <c r="AO446" s="776">
        <f t="shared" si="383"/>
        <v>2249728</v>
      </c>
    </row>
    <row r="447" spans="1:41" s="760" customFormat="1" ht="14.25">
      <c r="A447" s="853">
        <v>405</v>
      </c>
      <c r="B447" s="903" t="s">
        <v>1394</v>
      </c>
      <c r="C447" s="904" t="s">
        <v>1961</v>
      </c>
      <c r="D447" s="904" t="s">
        <v>2293</v>
      </c>
      <c r="E447" s="903" t="s">
        <v>1238</v>
      </c>
      <c r="F447" s="853">
        <v>1</v>
      </c>
      <c r="G447" s="911">
        <v>5</v>
      </c>
      <c r="H447" s="915" t="s">
        <v>86</v>
      </c>
      <c r="I447" s="912">
        <f t="shared" si="375"/>
        <v>1.9</v>
      </c>
      <c r="J447" s="913">
        <v>83200</v>
      </c>
      <c r="K447" s="914">
        <f t="shared" si="399"/>
        <v>158080</v>
      </c>
      <c r="L447" s="915"/>
      <c r="M447" s="914">
        <f t="shared" si="377"/>
        <v>158080</v>
      </c>
      <c r="N447" s="914">
        <f t="shared" si="378"/>
        <v>2055040</v>
      </c>
      <c r="O447" s="580">
        <v>1</v>
      </c>
      <c r="P447" s="644">
        <f t="shared" si="376"/>
        <v>6</v>
      </c>
      <c r="Q447" s="645" t="str">
        <f t="shared" si="384"/>
        <v>Կ-1</v>
      </c>
      <c r="R447" s="643">
        <f t="shared" si="385"/>
        <v>1.96</v>
      </c>
      <c r="S447" s="776">
        <v>83200</v>
      </c>
      <c r="T447" s="776">
        <f t="shared" si="386"/>
        <v>163072</v>
      </c>
      <c r="U447" s="777">
        <f t="shared" si="387"/>
        <v>0</v>
      </c>
      <c r="V447" s="776">
        <f t="shared" si="379"/>
        <v>163072</v>
      </c>
      <c r="W447" s="776">
        <f t="shared" si="380"/>
        <v>2119936</v>
      </c>
      <c r="X447" s="580">
        <v>1</v>
      </c>
      <c r="Y447" s="644">
        <f t="shared" si="388"/>
        <v>7</v>
      </c>
      <c r="Z447" s="645" t="str">
        <f t="shared" si="389"/>
        <v>Կ-1</v>
      </c>
      <c r="AA447" s="643">
        <f t="shared" si="390"/>
        <v>1.96</v>
      </c>
      <c r="AB447" s="776">
        <v>83200</v>
      </c>
      <c r="AC447" s="776">
        <f t="shared" si="391"/>
        <v>163072</v>
      </c>
      <c r="AD447" s="777">
        <f t="shared" si="392"/>
        <v>0</v>
      </c>
      <c r="AE447" s="776">
        <f t="shared" si="398"/>
        <v>163072</v>
      </c>
      <c r="AF447" s="776">
        <f t="shared" si="381"/>
        <v>2119936</v>
      </c>
      <c r="AG447" s="580">
        <v>1</v>
      </c>
      <c r="AH447" s="644">
        <f t="shared" si="393"/>
        <v>8</v>
      </c>
      <c r="AI447" s="645" t="str">
        <f t="shared" si="394"/>
        <v>Կ-1</v>
      </c>
      <c r="AJ447" s="643">
        <f t="shared" si="395"/>
        <v>2.02</v>
      </c>
      <c r="AK447" s="776">
        <v>83200</v>
      </c>
      <c r="AL447" s="776">
        <f t="shared" si="396"/>
        <v>168064</v>
      </c>
      <c r="AM447" s="777">
        <f t="shared" si="397"/>
        <v>0</v>
      </c>
      <c r="AN447" s="776">
        <f t="shared" si="382"/>
        <v>168064</v>
      </c>
      <c r="AO447" s="776">
        <f t="shared" si="383"/>
        <v>2184832</v>
      </c>
    </row>
    <row r="448" spans="1:41" s="760" customFormat="1" ht="14.25">
      <c r="A448" s="853">
        <v>406</v>
      </c>
      <c r="B448" s="903" t="s">
        <v>750</v>
      </c>
      <c r="C448" s="904" t="s">
        <v>1961</v>
      </c>
      <c r="D448" s="904" t="s">
        <v>2360</v>
      </c>
      <c r="E448" s="903" t="s">
        <v>1238</v>
      </c>
      <c r="F448" s="853">
        <v>1</v>
      </c>
      <c r="G448" s="911">
        <v>6</v>
      </c>
      <c r="H448" s="915" t="s">
        <v>86</v>
      </c>
      <c r="I448" s="912">
        <f t="shared" si="375"/>
        <v>1.96</v>
      </c>
      <c r="J448" s="913">
        <v>83200</v>
      </c>
      <c r="K448" s="914">
        <f t="shared" si="399"/>
        <v>163072</v>
      </c>
      <c r="L448" s="915"/>
      <c r="M448" s="914">
        <f t="shared" si="377"/>
        <v>163072</v>
      </c>
      <c r="N448" s="914">
        <f t="shared" si="378"/>
        <v>2119936</v>
      </c>
      <c r="O448" s="580">
        <v>1</v>
      </c>
      <c r="P448" s="644">
        <f t="shared" si="376"/>
        <v>7</v>
      </c>
      <c r="Q448" s="645" t="str">
        <f t="shared" si="384"/>
        <v>Կ-1</v>
      </c>
      <c r="R448" s="643">
        <f t="shared" si="385"/>
        <v>1.96</v>
      </c>
      <c r="S448" s="776">
        <v>83200</v>
      </c>
      <c r="T448" s="776">
        <f t="shared" si="386"/>
        <v>163072</v>
      </c>
      <c r="U448" s="777">
        <f t="shared" si="387"/>
        <v>0</v>
      </c>
      <c r="V448" s="776">
        <f t="shared" si="379"/>
        <v>163072</v>
      </c>
      <c r="W448" s="776">
        <f t="shared" si="380"/>
        <v>2119936</v>
      </c>
      <c r="X448" s="580">
        <v>1</v>
      </c>
      <c r="Y448" s="644">
        <f t="shared" si="388"/>
        <v>8</v>
      </c>
      <c r="Z448" s="645" t="str">
        <f t="shared" si="389"/>
        <v>Կ-1</v>
      </c>
      <c r="AA448" s="643">
        <f t="shared" si="390"/>
        <v>2.02</v>
      </c>
      <c r="AB448" s="776">
        <v>83200</v>
      </c>
      <c r="AC448" s="776">
        <f t="shared" si="391"/>
        <v>168064</v>
      </c>
      <c r="AD448" s="777">
        <f t="shared" si="392"/>
        <v>0</v>
      </c>
      <c r="AE448" s="776">
        <f t="shared" si="398"/>
        <v>168064</v>
      </c>
      <c r="AF448" s="776">
        <f t="shared" si="381"/>
        <v>2184832</v>
      </c>
      <c r="AG448" s="580">
        <v>1</v>
      </c>
      <c r="AH448" s="644">
        <f t="shared" si="393"/>
        <v>9</v>
      </c>
      <c r="AI448" s="645" t="str">
        <f t="shared" si="394"/>
        <v>Կ-1</v>
      </c>
      <c r="AJ448" s="643">
        <f t="shared" si="395"/>
        <v>2.02</v>
      </c>
      <c r="AK448" s="776">
        <v>83200</v>
      </c>
      <c r="AL448" s="776">
        <f t="shared" si="396"/>
        <v>168064</v>
      </c>
      <c r="AM448" s="777">
        <f t="shared" si="397"/>
        <v>0</v>
      </c>
      <c r="AN448" s="776">
        <f t="shared" si="382"/>
        <v>168064</v>
      </c>
      <c r="AO448" s="776">
        <f t="shared" si="383"/>
        <v>2184832</v>
      </c>
    </row>
    <row r="449" spans="1:41" s="760" customFormat="1" ht="14.25">
      <c r="A449" s="853">
        <v>407</v>
      </c>
      <c r="B449" s="903" t="s">
        <v>1878</v>
      </c>
      <c r="C449" s="904" t="s">
        <v>1961</v>
      </c>
      <c r="D449" s="904" t="s">
        <v>2305</v>
      </c>
      <c r="E449" s="903" t="s">
        <v>1238</v>
      </c>
      <c r="F449" s="853">
        <v>1</v>
      </c>
      <c r="G449" s="911">
        <v>6</v>
      </c>
      <c r="H449" s="915" t="s">
        <v>86</v>
      </c>
      <c r="I449" s="912">
        <f t="shared" si="375"/>
        <v>1.96</v>
      </c>
      <c r="J449" s="913">
        <v>83200</v>
      </c>
      <c r="K449" s="914">
        <f t="shared" si="399"/>
        <v>163072</v>
      </c>
      <c r="L449" s="915"/>
      <c r="M449" s="914">
        <f t="shared" si="377"/>
        <v>163072</v>
      </c>
      <c r="N449" s="914">
        <f t="shared" si="378"/>
        <v>2119936</v>
      </c>
      <c r="O449" s="580">
        <v>1</v>
      </c>
      <c r="P449" s="644">
        <f t="shared" si="376"/>
        <v>7</v>
      </c>
      <c r="Q449" s="645" t="str">
        <f t="shared" si="384"/>
        <v>Կ-1</v>
      </c>
      <c r="R449" s="643">
        <f t="shared" si="385"/>
        <v>1.96</v>
      </c>
      <c r="S449" s="776">
        <v>83200</v>
      </c>
      <c r="T449" s="776">
        <f t="shared" si="386"/>
        <v>163072</v>
      </c>
      <c r="U449" s="777">
        <f t="shared" si="387"/>
        <v>0</v>
      </c>
      <c r="V449" s="776">
        <f t="shared" si="379"/>
        <v>163072</v>
      </c>
      <c r="W449" s="776">
        <f t="shared" si="380"/>
        <v>2119936</v>
      </c>
      <c r="X449" s="580">
        <v>1</v>
      </c>
      <c r="Y449" s="644">
        <f t="shared" si="388"/>
        <v>8</v>
      </c>
      <c r="Z449" s="645" t="str">
        <f t="shared" si="389"/>
        <v>Կ-1</v>
      </c>
      <c r="AA449" s="643">
        <f t="shared" si="390"/>
        <v>2.02</v>
      </c>
      <c r="AB449" s="776">
        <v>83200</v>
      </c>
      <c r="AC449" s="776">
        <f t="shared" si="391"/>
        <v>168064</v>
      </c>
      <c r="AD449" s="777">
        <f t="shared" si="392"/>
        <v>0</v>
      </c>
      <c r="AE449" s="776">
        <f t="shared" si="398"/>
        <v>168064</v>
      </c>
      <c r="AF449" s="776">
        <f t="shared" si="381"/>
        <v>2184832</v>
      </c>
      <c r="AG449" s="580">
        <v>1</v>
      </c>
      <c r="AH449" s="644">
        <f t="shared" si="393"/>
        <v>9</v>
      </c>
      <c r="AI449" s="645" t="str">
        <f t="shared" si="394"/>
        <v>Կ-1</v>
      </c>
      <c r="AJ449" s="643">
        <f t="shared" si="395"/>
        <v>2.02</v>
      </c>
      <c r="AK449" s="776">
        <v>83200</v>
      </c>
      <c r="AL449" s="776">
        <f t="shared" si="396"/>
        <v>168064</v>
      </c>
      <c r="AM449" s="777">
        <f t="shared" si="397"/>
        <v>0</v>
      </c>
      <c r="AN449" s="776">
        <f t="shared" si="382"/>
        <v>168064</v>
      </c>
      <c r="AO449" s="776">
        <f t="shared" si="383"/>
        <v>2184832</v>
      </c>
    </row>
    <row r="450" spans="1:41" s="760" customFormat="1" ht="14.25">
      <c r="A450" s="853">
        <v>408</v>
      </c>
      <c r="B450" s="903" t="s">
        <v>2791</v>
      </c>
      <c r="C450" s="904" t="s">
        <v>1961</v>
      </c>
      <c r="D450" s="904" t="s">
        <v>2305</v>
      </c>
      <c r="E450" s="903" t="s">
        <v>1238</v>
      </c>
      <c r="F450" s="853">
        <v>1</v>
      </c>
      <c r="G450" s="911">
        <v>2</v>
      </c>
      <c r="H450" s="915" t="s">
        <v>86</v>
      </c>
      <c r="I450" s="912">
        <f t="shared" si="375"/>
        <v>1.79</v>
      </c>
      <c r="J450" s="913">
        <v>83200</v>
      </c>
      <c r="K450" s="914">
        <f t="shared" si="399"/>
        <v>148928</v>
      </c>
      <c r="L450" s="915"/>
      <c r="M450" s="914">
        <f t="shared" si="377"/>
        <v>148928</v>
      </c>
      <c r="N450" s="914">
        <f t="shared" si="378"/>
        <v>1936064</v>
      </c>
      <c r="O450" s="580">
        <v>1</v>
      </c>
      <c r="P450" s="644">
        <f t="shared" si="376"/>
        <v>3</v>
      </c>
      <c r="Q450" s="645" t="str">
        <f t="shared" si="384"/>
        <v>Կ-1</v>
      </c>
      <c r="R450" s="643">
        <f t="shared" si="385"/>
        <v>1.84</v>
      </c>
      <c r="S450" s="776">
        <v>83200</v>
      </c>
      <c r="T450" s="776">
        <f t="shared" si="386"/>
        <v>153088</v>
      </c>
      <c r="U450" s="777">
        <f t="shared" si="387"/>
        <v>0</v>
      </c>
      <c r="V450" s="776">
        <f t="shared" si="379"/>
        <v>153088</v>
      </c>
      <c r="W450" s="776">
        <f t="shared" si="380"/>
        <v>1990144</v>
      </c>
      <c r="X450" s="580">
        <v>1</v>
      </c>
      <c r="Y450" s="644">
        <f t="shared" si="388"/>
        <v>4</v>
      </c>
      <c r="Z450" s="645" t="str">
        <f t="shared" si="389"/>
        <v>Կ-1</v>
      </c>
      <c r="AA450" s="643">
        <f t="shared" si="390"/>
        <v>1.9</v>
      </c>
      <c r="AB450" s="776">
        <v>83200</v>
      </c>
      <c r="AC450" s="776">
        <f t="shared" si="391"/>
        <v>158080</v>
      </c>
      <c r="AD450" s="777">
        <f t="shared" si="392"/>
        <v>0</v>
      </c>
      <c r="AE450" s="776">
        <f t="shared" si="398"/>
        <v>158080</v>
      </c>
      <c r="AF450" s="776">
        <f t="shared" si="381"/>
        <v>2055040</v>
      </c>
      <c r="AG450" s="580">
        <v>1</v>
      </c>
      <c r="AH450" s="644">
        <f t="shared" si="393"/>
        <v>5</v>
      </c>
      <c r="AI450" s="645" t="str">
        <f t="shared" si="394"/>
        <v>Կ-1</v>
      </c>
      <c r="AJ450" s="643">
        <f t="shared" si="395"/>
        <v>1.9</v>
      </c>
      <c r="AK450" s="776">
        <v>83200</v>
      </c>
      <c r="AL450" s="776">
        <f t="shared" si="396"/>
        <v>158080</v>
      </c>
      <c r="AM450" s="777">
        <f t="shared" si="397"/>
        <v>0</v>
      </c>
      <c r="AN450" s="776">
        <f t="shared" si="382"/>
        <v>158080</v>
      </c>
      <c r="AO450" s="776">
        <f t="shared" si="383"/>
        <v>2055040</v>
      </c>
    </row>
    <row r="451" spans="1:41" s="760" customFormat="1" ht="14.25">
      <c r="A451" s="853">
        <v>409</v>
      </c>
      <c r="B451" s="903" t="s">
        <v>2792</v>
      </c>
      <c r="C451" s="904" t="s">
        <v>1961</v>
      </c>
      <c r="D451" s="904" t="s">
        <v>2303</v>
      </c>
      <c r="E451" s="903" t="s">
        <v>1238</v>
      </c>
      <c r="F451" s="853">
        <v>1</v>
      </c>
      <c r="G451" s="911">
        <v>2</v>
      </c>
      <c r="H451" s="915" t="s">
        <v>86</v>
      </c>
      <c r="I451" s="912">
        <f t="shared" si="375"/>
        <v>1.79</v>
      </c>
      <c r="J451" s="913">
        <v>83200</v>
      </c>
      <c r="K451" s="914">
        <f t="shared" si="399"/>
        <v>148928</v>
      </c>
      <c r="L451" s="915"/>
      <c r="M451" s="914">
        <f t="shared" si="377"/>
        <v>148928</v>
      </c>
      <c r="N451" s="914">
        <f t="shared" si="378"/>
        <v>1936064</v>
      </c>
      <c r="O451" s="580">
        <v>1</v>
      </c>
      <c r="P451" s="644">
        <f t="shared" si="376"/>
        <v>3</v>
      </c>
      <c r="Q451" s="645" t="str">
        <f t="shared" si="384"/>
        <v>Կ-1</v>
      </c>
      <c r="R451" s="643">
        <f t="shared" si="385"/>
        <v>1.84</v>
      </c>
      <c r="S451" s="776">
        <v>83200</v>
      </c>
      <c r="T451" s="776">
        <f t="shared" si="386"/>
        <v>153088</v>
      </c>
      <c r="U451" s="777">
        <f t="shared" si="387"/>
        <v>0</v>
      </c>
      <c r="V451" s="776">
        <f t="shared" si="379"/>
        <v>153088</v>
      </c>
      <c r="W451" s="776">
        <f t="shared" si="380"/>
        <v>1990144</v>
      </c>
      <c r="X451" s="580">
        <v>1</v>
      </c>
      <c r="Y451" s="644">
        <f t="shared" si="388"/>
        <v>4</v>
      </c>
      <c r="Z451" s="645" t="str">
        <f t="shared" si="389"/>
        <v>Կ-1</v>
      </c>
      <c r="AA451" s="643">
        <f t="shared" si="390"/>
        <v>1.9</v>
      </c>
      <c r="AB451" s="776">
        <v>83200</v>
      </c>
      <c r="AC451" s="776">
        <f t="shared" si="391"/>
        <v>158080</v>
      </c>
      <c r="AD451" s="777">
        <f t="shared" si="392"/>
        <v>0</v>
      </c>
      <c r="AE451" s="776">
        <f t="shared" si="398"/>
        <v>158080</v>
      </c>
      <c r="AF451" s="776">
        <f t="shared" si="381"/>
        <v>2055040</v>
      </c>
      <c r="AG451" s="580">
        <v>1</v>
      </c>
      <c r="AH451" s="644">
        <f t="shared" si="393"/>
        <v>5</v>
      </c>
      <c r="AI451" s="645" t="str">
        <f t="shared" si="394"/>
        <v>Կ-1</v>
      </c>
      <c r="AJ451" s="643">
        <f t="shared" si="395"/>
        <v>1.9</v>
      </c>
      <c r="AK451" s="776">
        <v>83200</v>
      </c>
      <c r="AL451" s="776">
        <f t="shared" si="396"/>
        <v>158080</v>
      </c>
      <c r="AM451" s="777">
        <f t="shared" si="397"/>
        <v>0</v>
      </c>
      <c r="AN451" s="776">
        <f t="shared" si="382"/>
        <v>158080</v>
      </c>
      <c r="AO451" s="776">
        <f t="shared" si="383"/>
        <v>2055040</v>
      </c>
    </row>
    <row r="452" spans="1:41" s="760" customFormat="1" ht="27">
      <c r="A452" s="853">
        <v>410</v>
      </c>
      <c r="B452" s="903" t="s">
        <v>2793</v>
      </c>
      <c r="C452" s="904" t="s">
        <v>1960</v>
      </c>
      <c r="D452" s="904" t="s">
        <v>2369</v>
      </c>
      <c r="E452" s="903" t="s">
        <v>1238</v>
      </c>
      <c r="F452" s="853">
        <v>1</v>
      </c>
      <c r="G452" s="911">
        <v>2</v>
      </c>
      <c r="H452" s="915" t="s">
        <v>86</v>
      </c>
      <c r="I452" s="912">
        <f t="shared" si="375"/>
        <v>1.79</v>
      </c>
      <c r="J452" s="913">
        <v>83200</v>
      </c>
      <c r="K452" s="914">
        <f t="shared" si="399"/>
        <v>148928</v>
      </c>
      <c r="L452" s="915"/>
      <c r="M452" s="914">
        <f t="shared" si="377"/>
        <v>148928</v>
      </c>
      <c r="N452" s="914">
        <f t="shared" si="378"/>
        <v>1936064</v>
      </c>
      <c r="O452" s="580">
        <v>1</v>
      </c>
      <c r="P452" s="644">
        <f t="shared" si="376"/>
        <v>3</v>
      </c>
      <c r="Q452" s="645" t="str">
        <f t="shared" si="384"/>
        <v>Կ-1</v>
      </c>
      <c r="R452" s="643">
        <f t="shared" si="385"/>
        <v>1.84</v>
      </c>
      <c r="S452" s="776">
        <v>83200</v>
      </c>
      <c r="T452" s="776">
        <f t="shared" si="386"/>
        <v>153088</v>
      </c>
      <c r="U452" s="777">
        <f t="shared" si="387"/>
        <v>0</v>
      </c>
      <c r="V452" s="776">
        <f t="shared" si="379"/>
        <v>153088</v>
      </c>
      <c r="W452" s="776">
        <f t="shared" si="380"/>
        <v>1990144</v>
      </c>
      <c r="X452" s="580">
        <v>1</v>
      </c>
      <c r="Y452" s="644">
        <f t="shared" si="388"/>
        <v>4</v>
      </c>
      <c r="Z452" s="645" t="str">
        <f t="shared" si="389"/>
        <v>Կ-1</v>
      </c>
      <c r="AA452" s="643">
        <f t="shared" si="390"/>
        <v>1.9</v>
      </c>
      <c r="AB452" s="776">
        <v>83200</v>
      </c>
      <c r="AC452" s="776">
        <f t="shared" si="391"/>
        <v>158080</v>
      </c>
      <c r="AD452" s="777">
        <f t="shared" si="392"/>
        <v>0</v>
      </c>
      <c r="AE452" s="776">
        <f t="shared" si="398"/>
        <v>158080</v>
      </c>
      <c r="AF452" s="776">
        <f t="shared" si="381"/>
        <v>2055040</v>
      </c>
      <c r="AG452" s="580">
        <v>1</v>
      </c>
      <c r="AH452" s="644">
        <f t="shared" si="393"/>
        <v>5</v>
      </c>
      <c r="AI452" s="645" t="str">
        <f t="shared" si="394"/>
        <v>Կ-1</v>
      </c>
      <c r="AJ452" s="643">
        <f t="shared" si="395"/>
        <v>1.9</v>
      </c>
      <c r="AK452" s="776">
        <v>83200</v>
      </c>
      <c r="AL452" s="776">
        <f t="shared" si="396"/>
        <v>158080</v>
      </c>
      <c r="AM452" s="777">
        <f t="shared" si="397"/>
        <v>0</v>
      </c>
      <c r="AN452" s="776">
        <f t="shared" si="382"/>
        <v>158080</v>
      </c>
      <c r="AO452" s="776">
        <f t="shared" si="383"/>
        <v>2055040</v>
      </c>
    </row>
    <row r="453" spans="1:41" s="760" customFormat="1" ht="14.25">
      <c r="A453" s="853">
        <v>411</v>
      </c>
      <c r="B453" s="903" t="s">
        <v>3324</v>
      </c>
      <c r="C453" s="904" t="s">
        <v>1961</v>
      </c>
      <c r="D453" s="904" t="s">
        <v>2286</v>
      </c>
      <c r="E453" s="903" t="s">
        <v>1238</v>
      </c>
      <c r="F453" s="853">
        <v>1</v>
      </c>
      <c r="G453" s="911">
        <v>1</v>
      </c>
      <c r="H453" s="915" t="s">
        <v>86</v>
      </c>
      <c r="I453" s="912">
        <f>IF(F453&lt;1,0,IF(H453="Բ-1",IF(G453=0,6.94,IF(G453=1,7.17,IF(G453=2,7.41,IF(G453=3,7.66,IF(OR(G453=5,G453=4),7.92,IF(OR(G453=6,G453=7),8.18,IF(OR(G453=8,G453=9),8.46,IF(OR(G453=10,G453=11,G453=12),8.74,IF(OR(G453=13,G453=14,G453=15),9.03,IF(OR(G453=16,G453=17,G453=18),9.33,9.65)))))))))),IF(H453="Բ-2", IF(G453=0,5.71,IF(G453=1,5.89,IF(G453=2,6.09,IF(G453=3,6.29,IF(OR(G453=5,G453=4),6.5,IF(OR(G453=6,G453=7),6.72,IF(OR(G453=8,G453=9),6.94,IF(OR(G453=10,G453=11,G453=12),7.17,IF(OR(G453=13,G453=14,G453=15),7.41,IF(OR(G453=16,G453=17,G453=18),7.65,7.91)))))))))), IF(H453="Գ-1", IF(G453=0,4.7,IF(G453=1,4.86,IF(G453=2,5.01,IF(G453=3,5.18,IF(OR(G453=5,G453=4),5.35,IF(OR(G453=6,G453=7),5.52,IF(OR(G453=8,G453=9),5.71,IF(OR(G453=10,G453=11,G453=12),5.89,IF(OR(G453=13,G453=14,G453=15),6.09,IF(OR(G453=16,G453=17,G453=18),6.29,6.49)))))))))), IF(H453="Գ-2", IF(G453=0,3.88,IF(G453=1,4.01,IF(G453=2,4.14,IF(G453=3,4.27,IF(OR(G453=5,G453=4),4.41,IF(OR(G453=6,G453=7),4.55,IF(OR(G453=8,G453=9),4.7,IF(OR(G453=10,G453=11,G453=12),4.85,IF(OR(G453=13,G453=14,G453=15),5.01,IF(OR(G453=16,G453=17,G453=18),5.17,5.34)))))))))), IF(H453="Գ-3", IF(G453=0,3.21,IF(G453=1,3.31,IF(G453=2,3.42,IF(G453=3,3.53,IF(OR(G453=5,G453=4),3.64,IF(OR(G453=6,G453=7),3.76,IF(OR(G453=8,G453=9),3.88,IF(OR(G453=10,G453=11,G453=12),4.01,IF(OR(G453=13,G453=14,G453=15),4.13,IF(OR(G453=16,G453=17,G453=18),4.27,4.4)))))))))), IF(H453="Ա-1", IF(G453=0,2.66,IF(G453=1,2.75,IF(G453=2,2.83,IF(G453=3,2.92,IF(OR(G453=5,G453=4),3.02,IF(OR(G453=6,G453=7),3.11,IF(OR(G453=8,G453=9),3.21,IF(OR(G453=10,G453=11,G453=12),3.31,IF(OR(G453=13,G453=14,G453=15),3.42,IF(OR(G453=16,G453=17,G453=18),3.53,3.64)))))))))), IF(H453="Ա-2", IF(G453=0,2.28,IF(G453=1,2.35,IF(G453=2,2.43,IF(G453=3,2.5,IF(OR(G453=5,G453=4),2.58,IF(OR(G453=6,G453=7),2.66,IF(OR(G453=8,G453=9),2.75,IF(OR(G453=10,G453=11,G453=12),2.83,IF(OR(G453=13,G453=14,G453=15),2.92,IF(OR(G453=16,G453=17,G453=18),3.01,3.11)))))))))),IF(H453="Ա-3", IF(G453=0,1.96,IF(G453=1,2.02,IF(G453=2,2.08,IF(G453=3,2.15,IF(OR(G453=5,G453=4),2.21,IF(OR(G453=6,G453=7),2.28,IF(OR(G453=8,G453=9),2.35,IF(OR(G453=10,G453=11,G453=12),2.42,IF(OR(G453=13,G453=14,G453=15),2.5,IF(OR(G453=16,G453=17,G453=18),2.58,2.66)))))))))), IF(H453="Կ-1", IF(G453=0,1.68,IF(G453=1,1.73,IF(G453=2,1.79,IF(G453=3,1.84,IF(OR(G453=5,G453=4),1.9,IF(OR(G453=6,G453=7),1.96,IF(OR(G453=8,G453=9),2.02,IF(OR(G453=10,G453=11,G453=12),2.08,IF(OR(G453=13,G453=14,G453=15),2.14,IF(OR(G453=16,G453=17,G453=18),2.21,2.28)))))))))), IF(H453="Կ-2", IF(G453=0,1.45,IF(G453=1,1.49,IF(G453=2,1.54,IF(G453=3,1.59,IF(OR(G453=5,G453=4),1.63,IF(OR(G453=6,G453=7),1.68,IF(OR(G453=8,G453=9),1.73,IF(OR(G453=10,G453=11,G453=12),1.79,IF(OR(G453=13,G453=14,G453=15),1.84,IF(OR(G453=16,G453=17,G453=18),1.9,1.95)))))))))),IF(H453="Կ-3", IF(G453=0,1.25,IF(G453=1,1.29,IF(G453=2,1.33,IF(G453=3,1.37,IF(OR(G453=5,G453=4),1.41,IF(OR(G453=6,G453=7),1.45,IF(OR(G453=8,G453=9),1.49,IF(OR(G453=10,G453=11,G453=12),1.54,IF(OR(G453=13,G453=14,G453=15),1.58,IF(OR(G453=16,G453=17,G453=18),1.63,1.68)))))))))), "Error"))))))))))))</f>
        <v>1.73</v>
      </c>
      <c r="J453" s="913">
        <v>83200</v>
      </c>
      <c r="K453" s="914">
        <f>+J453*I453</f>
        <v>143936</v>
      </c>
      <c r="L453" s="915"/>
      <c r="M453" s="914">
        <f>+L453+K453</f>
        <v>143936</v>
      </c>
      <c r="N453" s="914">
        <f>+M453*13</f>
        <v>1871168</v>
      </c>
      <c r="O453" s="580">
        <v>1</v>
      </c>
      <c r="P453" s="644">
        <f>+G453+1</f>
        <v>2</v>
      </c>
      <c r="Q453" s="645" t="str">
        <f>+H453</f>
        <v>Կ-1</v>
      </c>
      <c r="R453" s="643">
        <f>IF(O453&lt;1,0,IF(Q453="Բ-1",IF(P453=0,6.94,IF(P453=1,7.17,IF(P453=2,7.41,IF(P453=3,7.66,IF(OR(P453=5,P453=4),7.92,IF(OR(P453=6,P453=7),8.18,IF(OR(P453=8,P453=9),8.46,IF(OR(P453=10,P453=11,P453=12),8.74,IF(OR(P453=13,P453=14,P453=15),9.03,IF(OR(P453=16,P453=17,P453=18),9.33,9.65)))))))))),IF(Q453="Բ-2", IF(P453=0,5.71,IF(P453=1,5.89,IF(P453=2,6.09,IF(P453=3,6.29,IF(OR(P453=5,P453=4),6.5,IF(OR(P453=6,P453=7),6.72,IF(OR(P453=8,P453=9),6.94,IF(OR(P453=10,P453=11,P453=12),7.17,IF(OR(P453=13,P453=14,P453=15),7.41,IF(OR(P453=16,P453=17,P453=18),7.65,7.91)))))))))), IF(Q453="Գ-1", IF(P453=0,4.7,IF(P453=1,4.86,IF(P453=2,5.01,IF(P453=3,5.18,IF(OR(P453=5,P453=4),5.35,IF(OR(P453=6,P453=7),5.52,IF(OR(P453=8,P453=9),5.71,IF(OR(P453=10,P453=11,P453=12),5.89,IF(OR(P453=13,P453=14,P453=15),6.09,IF(OR(P453=16,P453=17,P453=18),6.29,6.49)))))))))), IF(Q453="Գ-2", IF(P453=0,3.88,IF(P453=1,4.01,IF(P453=2,4.14,IF(P453=3,4.27,IF(OR(P453=5,P453=4),4.41,IF(OR(P453=6,P453=7),4.55,IF(OR(P453=8,P453=9),4.7,IF(OR(P453=10,P453=11,P453=12),4.85,IF(OR(P453=13,P453=14,P453=15),5.01,IF(OR(P453=16,P453=17,P453=18),5.17,5.34)))))))))), IF(Q453="Գ-3", IF(P453=0,3.21,IF(P453=1,3.31,IF(P453=2,3.42,IF(P453=3,3.53,IF(OR(P453=5,P453=4),3.64,IF(OR(P453=6,P453=7),3.76,IF(OR(P453=8,P453=9),3.88,IF(OR(P453=10,P453=11,P453=12),4.01,IF(OR(P453=13,P453=14,P453=15),4.13,IF(OR(P453=16,P453=17,P453=18),4.27,4.4)))))))))), IF(Q453="Ա-1", IF(P453=0,2.66,IF(P453=1,2.75,IF(P453=2,2.83,IF(P453=3,2.92,IF(OR(P453=5,P453=4),3.02,IF(OR(P453=6,P453=7),3.11,IF(OR(P453=8,P453=9),3.21,IF(OR(P453=10,P453=11,P453=12),3.31,IF(OR(P453=13,P453=14,P453=15),3.42,IF(OR(P453=16,P453=17,P453=18),3.53,3.64)))))))))), IF(Q453="Ա-2", IF(P453=0,2.28,IF(P453=1,2.35,IF(P453=2,2.43,IF(P453=3,2.5,IF(OR(P453=5,P453=4),2.58,IF(OR(P453=6,P453=7),2.66,IF(OR(P453=8,P453=9),2.75,IF(OR(P453=10,P453=11,P453=12),2.83,IF(OR(P453=13,P453=14,P453=15),2.92,IF(OR(P453=16,P453=17,P453=18),3.01,3.11)))))))))),IF(Q453="Ա-3", IF(P453=0,1.96,IF(P453=1,2.02,IF(P453=2,2.08,IF(P453=3,2.15,IF(OR(P453=5,P453=4),2.21,IF(OR(P453=6,P453=7),2.28,IF(OR(P453=8,P453=9),2.35,IF(OR(P453=10,P453=11,P453=12),2.42,IF(OR(P453=13,P453=14,P453=15),2.5,IF(OR(P453=16,P453=17,P453=18),2.58,2.66)))))))))), IF(Q453="Կ-1", IF(P453=0,1.68,IF(P453=1,1.73,IF(P453=2,1.79,IF(P453=3,1.84,IF(OR(P453=5,P453=4),1.9,IF(OR(P453=6,P453=7),1.96,IF(OR(P453=8,P453=9),2.02,IF(OR(P453=10,P453=11,P453=12),2.08,IF(OR(P453=13,P453=14,P453=15),2.14,IF(OR(P453=16,P453=17,P453=18),2.21,2.28)))))))))), IF(Q453="Կ-2", IF(P453=0,1.45,IF(P453=1,1.49,IF(P453=2,1.54,IF(P453=3,1.59,IF(OR(P453=5,P453=4),1.63,IF(OR(P453=6,P453=7),1.68,IF(OR(P453=8,P453=9),1.73,IF(OR(P453=10,P453=11,P453=12),1.79,IF(OR(P453=13,P453=14,P453=15),1.84,IF(OR(P453=16,P453=17,P453=18),1.9,1.95)))))))))),IF(Q453="Կ-3", IF(P453=0,1.25,IF(P453=1,1.29,IF(P453=2,1.33,IF(P453=3,1.37,IF(OR(P453=5,P453=4),1.41,IF(OR(P453=6,P453=7),1.45,IF(OR(P453=8,P453=9),1.49,IF(OR(P453=10,P453=11,P453=12),1.54,IF(OR(P453=13,P453=14,P453=15),1.58,IF(OR(P453=16,P453=17,P453=18),1.63,1.68)))))))))), "Error"))))))))))))</f>
        <v>1.79</v>
      </c>
      <c r="S453" s="776">
        <v>83200</v>
      </c>
      <c r="T453" s="776">
        <f>+S453*R453</f>
        <v>148928</v>
      </c>
      <c r="U453" s="777">
        <f>+L453</f>
        <v>0</v>
      </c>
      <c r="V453" s="776">
        <f>+U453+T453</f>
        <v>148928</v>
      </c>
      <c r="W453" s="776">
        <f>+V453*13</f>
        <v>1936064</v>
      </c>
      <c r="X453" s="580">
        <v>1</v>
      </c>
      <c r="Y453" s="644">
        <f>+P453+1</f>
        <v>3</v>
      </c>
      <c r="Z453" s="645" t="str">
        <f>+Q453</f>
        <v>Կ-1</v>
      </c>
      <c r="AA453" s="643">
        <f>IF(X453&lt;1,0,IF(Z453="Բ-1",IF(Y453=0,6.94,IF(Y453=1,7.17,IF(Y453=2,7.41,IF(Y453=3,7.66,IF(OR(Y453=5,Y453=4),7.92,IF(OR(Y453=6,Y453=7),8.18,IF(OR(Y453=8,Y453=9),8.46,IF(OR(Y453=10,Y453=11,Y453=12),8.74,IF(OR(Y453=13,Y453=14,Y453=15),9.03,IF(OR(Y453=16,Y453=17,Y453=18),9.33,9.65)))))))))),IF(Z453="Բ-2", IF(Y453=0,5.71,IF(Y453=1,5.89,IF(Y453=2,6.09,IF(Y453=3,6.29,IF(OR(Y453=5,Y453=4),6.5,IF(OR(Y453=6,Y453=7),6.72,IF(OR(Y453=8,Y453=9),6.94,IF(OR(Y453=10,Y453=11,Y453=12),7.17,IF(OR(Y453=13,Y453=14,Y453=15),7.41,IF(OR(Y453=16,Y453=17,Y453=18),7.65,7.91)))))))))), IF(Z453="Գ-1", IF(Y453=0,4.7,IF(Y453=1,4.86,IF(Y453=2,5.01,IF(Y453=3,5.18,IF(OR(Y453=5,Y453=4),5.35,IF(OR(Y453=6,Y453=7),5.52,IF(OR(Y453=8,Y453=9),5.71,IF(OR(Y453=10,Y453=11,Y453=12),5.89,IF(OR(Y453=13,Y453=14,Y453=15),6.09,IF(OR(Y453=16,Y453=17,Y453=18),6.29,6.49)))))))))), IF(Z453="Գ-2", IF(Y453=0,3.88,IF(Y453=1,4.01,IF(Y453=2,4.14,IF(Y453=3,4.27,IF(OR(Y453=5,Y453=4),4.41,IF(OR(Y453=6,Y453=7),4.55,IF(OR(Y453=8,Y453=9),4.7,IF(OR(Y453=10,Y453=11,Y453=12),4.85,IF(OR(Y453=13,Y453=14,Y453=15),5.01,IF(OR(Y453=16,Y453=17,Y453=18),5.17,5.34)))))))))), IF(Z453="Գ-3", IF(Y453=0,3.21,IF(Y453=1,3.31,IF(Y453=2,3.42,IF(Y453=3,3.53,IF(OR(Y453=5,Y453=4),3.64,IF(OR(Y453=6,Y453=7),3.76,IF(OR(Y453=8,Y453=9),3.88,IF(OR(Y453=10,Y453=11,Y453=12),4.01,IF(OR(Y453=13,Y453=14,Y453=15),4.13,IF(OR(Y453=16,Y453=17,Y453=18),4.27,4.4)))))))))), IF(Z453="Ա-1", IF(Y453=0,2.66,IF(Y453=1,2.75,IF(Y453=2,2.83,IF(Y453=3,2.92,IF(OR(Y453=5,Y453=4),3.02,IF(OR(Y453=6,Y453=7),3.11,IF(OR(Y453=8,Y453=9),3.21,IF(OR(Y453=10,Y453=11,Y453=12),3.31,IF(OR(Y453=13,Y453=14,Y453=15),3.42,IF(OR(Y453=16,Y453=17,Y453=18),3.53,3.64)))))))))), IF(Z453="Ա-2", IF(Y453=0,2.28,IF(Y453=1,2.35,IF(Y453=2,2.43,IF(Y453=3,2.5,IF(OR(Y453=5,Y453=4),2.58,IF(OR(Y453=6,Y453=7),2.66,IF(OR(Y453=8,Y453=9),2.75,IF(OR(Y453=10,Y453=11,Y453=12),2.83,IF(OR(Y453=13,Y453=14,Y453=15),2.92,IF(OR(Y453=16,Y453=17,Y453=18),3.01,3.11)))))))))),IF(Z453="Ա-3", IF(Y453=0,1.96,IF(Y453=1,2.02,IF(Y453=2,2.08,IF(Y453=3,2.15,IF(OR(Y453=5,Y453=4),2.21,IF(OR(Y453=6,Y453=7),2.28,IF(OR(Y453=8,Y453=9),2.35,IF(OR(Y453=10,Y453=11,Y453=12),2.42,IF(OR(Y453=13,Y453=14,Y453=15),2.5,IF(OR(Y453=16,Y453=17,Y453=18),2.58,2.66)))))))))), IF(Z453="Կ-1", IF(Y453=0,1.68,IF(Y453=1,1.73,IF(Y453=2,1.79,IF(Y453=3,1.84,IF(OR(Y453=5,Y453=4),1.9,IF(OR(Y453=6,Y453=7),1.96,IF(OR(Y453=8,Y453=9),2.02,IF(OR(Y453=10,Y453=11,Y453=12),2.08,IF(OR(Y453=13,Y453=14,Y453=15),2.14,IF(OR(Y453=16,Y453=17,Y453=18),2.21,2.28)))))))))), IF(Z453="Կ-2", IF(Y453=0,1.45,IF(Y453=1,1.49,IF(Y453=2,1.54,IF(Y453=3,1.59,IF(OR(Y453=5,Y453=4),1.63,IF(OR(Y453=6,Y453=7),1.68,IF(OR(Y453=8,Y453=9),1.73,IF(OR(Y453=10,Y453=11,Y453=12),1.79,IF(OR(Y453=13,Y453=14,Y453=15),1.84,IF(OR(Y453=16,Y453=17,Y453=18),1.9,1.95)))))))))),IF(Z453="Կ-3", IF(Y453=0,1.25,IF(Y453=1,1.29,IF(Y453=2,1.33,IF(Y453=3,1.37,IF(OR(Y453=5,Y453=4),1.41,IF(OR(Y453=6,Y453=7),1.45,IF(OR(Y453=8,Y453=9),1.49,IF(OR(Y453=10,Y453=11,Y453=12),1.54,IF(OR(Y453=13,Y453=14,Y453=15),1.58,IF(OR(Y453=16,Y453=17,Y453=18),1.63,1.68)))))))))), "Error"))))))))))))</f>
        <v>1.84</v>
      </c>
      <c r="AB453" s="776">
        <v>83200</v>
      </c>
      <c r="AC453" s="776">
        <f>+AB453*AA453</f>
        <v>153088</v>
      </c>
      <c r="AD453" s="777">
        <f>+U453</f>
        <v>0</v>
      </c>
      <c r="AE453" s="776">
        <f>+AD453+AC453</f>
        <v>153088</v>
      </c>
      <c r="AF453" s="776">
        <f>+AE453*13</f>
        <v>1990144</v>
      </c>
      <c r="AG453" s="580">
        <v>1</v>
      </c>
      <c r="AH453" s="644">
        <f>+Y453+1</f>
        <v>4</v>
      </c>
      <c r="AI453" s="645" t="str">
        <f>+Z453</f>
        <v>Կ-1</v>
      </c>
      <c r="AJ453" s="643">
        <f>IF(AG453&lt;1,0,IF(AI453="Բ-1",IF(AH453=0,6.94,IF(AH453=1,7.17,IF(AH453=2,7.41,IF(AH453=3,7.66,IF(OR(AH453=5,AH453=4),7.92,IF(OR(AH453=6,AH453=7),8.18,IF(OR(AH453=8,AH453=9),8.46,IF(OR(AH453=10,AH453=11,AH453=12),8.74,IF(OR(AH453=13,AH453=14,AH453=15),9.03,IF(OR(AH453=16,AH453=17,AH453=18),9.33,9.65)))))))))),IF(AI453="Բ-2", IF(AH453=0,5.71,IF(AH453=1,5.89,IF(AH453=2,6.09,IF(AH453=3,6.29,IF(OR(AH453=5,AH453=4),6.5,IF(OR(AH453=6,AH453=7),6.72,IF(OR(AH453=8,AH453=9),6.94,IF(OR(AH453=10,AH453=11,AH453=12),7.17,IF(OR(AH453=13,AH453=14,AH453=15),7.41,IF(OR(AH453=16,AH453=17,AH453=18),7.65,7.91)))))))))), IF(AI453="Գ-1", IF(AH453=0,4.7,IF(AH453=1,4.86,IF(AH453=2,5.01,IF(AH453=3,5.18,IF(OR(AH453=5,AH453=4),5.35,IF(OR(AH453=6,AH453=7),5.52,IF(OR(AH453=8,AH453=9),5.71,IF(OR(AH453=10,AH453=11,AH453=12),5.89,IF(OR(AH453=13,AH453=14,AH453=15),6.09,IF(OR(AH453=16,AH453=17,AH453=18),6.29,6.49)))))))))), IF(AI453="Գ-2", IF(AH453=0,3.88,IF(AH453=1,4.01,IF(AH453=2,4.14,IF(AH453=3,4.27,IF(OR(AH453=5,AH453=4),4.41,IF(OR(AH453=6,AH453=7),4.55,IF(OR(AH453=8,AH453=9),4.7,IF(OR(AH453=10,AH453=11,AH453=12),4.85,IF(OR(AH453=13,AH453=14,AH453=15),5.01,IF(OR(AH453=16,AH453=17,AH453=18),5.17,5.34)))))))))), IF(AI453="Գ-3", IF(AH453=0,3.21,IF(AH453=1,3.31,IF(AH453=2,3.42,IF(AH453=3,3.53,IF(OR(AH453=5,AH453=4),3.64,IF(OR(AH453=6,AH453=7),3.76,IF(OR(AH453=8,AH453=9),3.88,IF(OR(AH453=10,AH453=11,AH453=12),4.01,IF(OR(AH453=13,AH453=14,AH453=15),4.13,IF(OR(AH453=16,AH453=17,AH453=18),4.27,4.4)))))))))), IF(AI453="Ա-1", IF(AH453=0,2.66,IF(AH453=1,2.75,IF(AH453=2,2.83,IF(AH453=3,2.92,IF(OR(AH453=5,AH453=4),3.02,IF(OR(AH453=6,AH453=7),3.11,IF(OR(AH453=8,AH453=9),3.21,IF(OR(AH453=10,AH453=11,AH453=12),3.31,IF(OR(AH453=13,AH453=14,AH453=15),3.42,IF(OR(AH453=16,AH453=17,AH453=18),3.53,3.64)))))))))), IF(AI453="Ա-2", IF(AH453=0,2.28,IF(AH453=1,2.35,IF(AH453=2,2.43,IF(AH453=3,2.5,IF(OR(AH453=5,AH453=4),2.58,IF(OR(AH453=6,AH453=7),2.66,IF(OR(AH453=8,AH453=9),2.75,IF(OR(AH453=10,AH453=11,AH453=12),2.83,IF(OR(AH453=13,AH453=14,AH453=15),2.92,IF(OR(AH453=16,AH453=17,AH453=18),3.01,3.11)))))))))),IF(AI453="Ա-3", IF(AH453=0,1.96,IF(AH453=1,2.02,IF(AH453=2,2.08,IF(AH453=3,2.15,IF(OR(AH453=5,AH453=4),2.21,IF(OR(AH453=6,AH453=7),2.28,IF(OR(AH453=8,AH453=9),2.35,IF(OR(AH453=10,AH453=11,AH453=12),2.42,IF(OR(AH453=13,AH453=14,AH453=15),2.5,IF(OR(AH453=16,AH453=17,AH453=18),2.58,2.66)))))))))), IF(AI453="Կ-1", IF(AH453=0,1.68,IF(AH453=1,1.73,IF(AH453=2,1.79,IF(AH453=3,1.84,IF(OR(AH453=5,AH453=4),1.9,IF(OR(AH453=6,AH453=7),1.96,IF(OR(AH453=8,AH453=9),2.02,IF(OR(AH453=10,AH453=11,AH453=12),2.08,IF(OR(AH453=13,AH453=14,AH453=15),2.14,IF(OR(AH453=16,AH453=17,AH453=18),2.21,2.28)))))))))), IF(AI453="Կ-2", IF(AH453=0,1.45,IF(AH453=1,1.49,IF(AH453=2,1.54,IF(AH453=3,1.59,IF(OR(AH453=5,AH453=4),1.63,IF(OR(AH453=6,AH453=7),1.68,IF(OR(AH453=8,AH453=9),1.73,IF(OR(AH453=10,AH453=11,AH453=12),1.79,IF(OR(AH453=13,AH453=14,AH453=15),1.84,IF(OR(AH453=16,AH453=17,AH453=18),1.9,1.95)))))))))),IF(AI453="Կ-3", IF(AH453=0,1.25,IF(AH453=1,1.29,IF(AH453=2,1.33,IF(AH453=3,1.37,IF(OR(AH453=5,AH453=4),1.41,IF(OR(AH453=6,AH453=7),1.45,IF(OR(AH453=8,AH453=9),1.49,IF(OR(AH453=10,AH453=11,AH453=12),1.54,IF(OR(AH453=13,AH453=14,AH453=15),1.58,IF(OR(AH453=16,AH453=17,AH453=18),1.63,1.68)))))))))), "Error"))))))))))))</f>
        <v>1.9</v>
      </c>
      <c r="AK453" s="776">
        <v>83200</v>
      </c>
      <c r="AL453" s="776">
        <f>+AK453*AJ453</f>
        <v>158080</v>
      </c>
      <c r="AM453" s="777">
        <f>+AD453</f>
        <v>0</v>
      </c>
      <c r="AN453" s="776">
        <f>+AM453+AL453</f>
        <v>158080</v>
      </c>
      <c r="AO453" s="776">
        <f>+AN453*13</f>
        <v>2055040</v>
      </c>
    </row>
    <row r="454" spans="1:41" s="760" customFormat="1" ht="14.25">
      <c r="A454" s="853">
        <v>412</v>
      </c>
      <c r="B454" s="903" t="s">
        <v>3325</v>
      </c>
      <c r="C454" s="904" t="s">
        <v>1960</v>
      </c>
      <c r="D454" s="904" t="s">
        <v>2301</v>
      </c>
      <c r="E454" s="903" t="s">
        <v>1238</v>
      </c>
      <c r="F454" s="853">
        <v>1</v>
      </c>
      <c r="G454" s="911">
        <v>1</v>
      </c>
      <c r="H454" s="915" t="s">
        <v>86</v>
      </c>
      <c r="I454" s="912">
        <f>IF(F454&lt;1,0,IF(H454="Բ-1",IF(G454=0,6.94,IF(G454=1,7.17,IF(G454=2,7.41,IF(G454=3,7.66,IF(OR(G454=5,G454=4),7.92,IF(OR(G454=6,G454=7),8.18,IF(OR(G454=8,G454=9),8.46,IF(OR(G454=10,G454=11,G454=12),8.74,IF(OR(G454=13,G454=14,G454=15),9.03,IF(OR(G454=16,G454=17,G454=18),9.33,9.65)))))))))),IF(H454="Բ-2", IF(G454=0,5.71,IF(G454=1,5.89,IF(G454=2,6.09,IF(G454=3,6.29,IF(OR(G454=5,G454=4),6.5,IF(OR(G454=6,G454=7),6.72,IF(OR(G454=8,G454=9),6.94,IF(OR(G454=10,G454=11,G454=12),7.17,IF(OR(G454=13,G454=14,G454=15),7.41,IF(OR(G454=16,G454=17,G454=18),7.65,7.91)))))))))), IF(H454="Գ-1", IF(G454=0,4.7,IF(G454=1,4.86,IF(G454=2,5.01,IF(G454=3,5.18,IF(OR(G454=5,G454=4),5.35,IF(OR(G454=6,G454=7),5.52,IF(OR(G454=8,G454=9),5.71,IF(OR(G454=10,G454=11,G454=12),5.89,IF(OR(G454=13,G454=14,G454=15),6.09,IF(OR(G454=16,G454=17,G454=18),6.29,6.49)))))))))), IF(H454="Գ-2", IF(G454=0,3.88,IF(G454=1,4.01,IF(G454=2,4.14,IF(G454=3,4.27,IF(OR(G454=5,G454=4),4.41,IF(OR(G454=6,G454=7),4.55,IF(OR(G454=8,G454=9),4.7,IF(OR(G454=10,G454=11,G454=12),4.85,IF(OR(G454=13,G454=14,G454=15),5.01,IF(OR(G454=16,G454=17,G454=18),5.17,5.34)))))))))), IF(H454="Գ-3", IF(G454=0,3.21,IF(G454=1,3.31,IF(G454=2,3.42,IF(G454=3,3.53,IF(OR(G454=5,G454=4),3.64,IF(OR(G454=6,G454=7),3.76,IF(OR(G454=8,G454=9),3.88,IF(OR(G454=10,G454=11,G454=12),4.01,IF(OR(G454=13,G454=14,G454=15),4.13,IF(OR(G454=16,G454=17,G454=18),4.27,4.4)))))))))), IF(H454="Ա-1", IF(G454=0,2.66,IF(G454=1,2.75,IF(G454=2,2.83,IF(G454=3,2.92,IF(OR(G454=5,G454=4),3.02,IF(OR(G454=6,G454=7),3.11,IF(OR(G454=8,G454=9),3.21,IF(OR(G454=10,G454=11,G454=12),3.31,IF(OR(G454=13,G454=14,G454=15),3.42,IF(OR(G454=16,G454=17,G454=18),3.53,3.64)))))))))), IF(H454="Ա-2", IF(G454=0,2.28,IF(G454=1,2.35,IF(G454=2,2.43,IF(G454=3,2.5,IF(OR(G454=5,G454=4),2.58,IF(OR(G454=6,G454=7),2.66,IF(OR(G454=8,G454=9),2.75,IF(OR(G454=10,G454=11,G454=12),2.83,IF(OR(G454=13,G454=14,G454=15),2.92,IF(OR(G454=16,G454=17,G454=18),3.01,3.11)))))))))),IF(H454="Ա-3", IF(G454=0,1.96,IF(G454=1,2.02,IF(G454=2,2.08,IF(G454=3,2.15,IF(OR(G454=5,G454=4),2.21,IF(OR(G454=6,G454=7),2.28,IF(OR(G454=8,G454=9),2.35,IF(OR(G454=10,G454=11,G454=12),2.42,IF(OR(G454=13,G454=14,G454=15),2.5,IF(OR(G454=16,G454=17,G454=18),2.58,2.66)))))))))), IF(H454="Կ-1", IF(G454=0,1.68,IF(G454=1,1.73,IF(G454=2,1.79,IF(G454=3,1.84,IF(OR(G454=5,G454=4),1.9,IF(OR(G454=6,G454=7),1.96,IF(OR(G454=8,G454=9),2.02,IF(OR(G454=10,G454=11,G454=12),2.08,IF(OR(G454=13,G454=14,G454=15),2.14,IF(OR(G454=16,G454=17,G454=18),2.21,2.28)))))))))), IF(H454="Կ-2", IF(G454=0,1.45,IF(G454=1,1.49,IF(G454=2,1.54,IF(G454=3,1.59,IF(OR(G454=5,G454=4),1.63,IF(OR(G454=6,G454=7),1.68,IF(OR(G454=8,G454=9),1.73,IF(OR(G454=10,G454=11,G454=12),1.79,IF(OR(G454=13,G454=14,G454=15),1.84,IF(OR(G454=16,G454=17,G454=18),1.9,1.95)))))))))),IF(H454="Կ-3", IF(G454=0,1.25,IF(G454=1,1.29,IF(G454=2,1.33,IF(G454=3,1.37,IF(OR(G454=5,G454=4),1.41,IF(OR(G454=6,G454=7),1.45,IF(OR(G454=8,G454=9),1.49,IF(OR(G454=10,G454=11,G454=12),1.54,IF(OR(G454=13,G454=14,G454=15),1.58,IF(OR(G454=16,G454=17,G454=18),1.63,1.68)))))))))), "Error"))))))))))))</f>
        <v>1.73</v>
      </c>
      <c r="J454" s="913">
        <v>83200</v>
      </c>
      <c r="K454" s="914">
        <f>+J454*I454</f>
        <v>143936</v>
      </c>
      <c r="L454" s="915"/>
      <c r="M454" s="914">
        <f>+L454+K454</f>
        <v>143936</v>
      </c>
      <c r="N454" s="914">
        <f>+M454*13</f>
        <v>1871168</v>
      </c>
      <c r="O454" s="580">
        <v>1</v>
      </c>
      <c r="P454" s="644">
        <f>+G454+1</f>
        <v>2</v>
      </c>
      <c r="Q454" s="645" t="str">
        <f>+H454</f>
        <v>Կ-1</v>
      </c>
      <c r="R454" s="643">
        <f>IF(O454&lt;1,0,IF(Q454="Բ-1",IF(P454=0,6.94,IF(P454=1,7.17,IF(P454=2,7.41,IF(P454=3,7.66,IF(OR(P454=5,P454=4),7.92,IF(OR(P454=6,P454=7),8.18,IF(OR(P454=8,P454=9),8.46,IF(OR(P454=10,P454=11,P454=12),8.74,IF(OR(P454=13,P454=14,P454=15),9.03,IF(OR(P454=16,P454=17,P454=18),9.33,9.65)))))))))),IF(Q454="Բ-2", IF(P454=0,5.71,IF(P454=1,5.89,IF(P454=2,6.09,IF(P454=3,6.29,IF(OR(P454=5,P454=4),6.5,IF(OR(P454=6,P454=7),6.72,IF(OR(P454=8,P454=9),6.94,IF(OR(P454=10,P454=11,P454=12),7.17,IF(OR(P454=13,P454=14,P454=15),7.41,IF(OR(P454=16,P454=17,P454=18),7.65,7.91)))))))))), IF(Q454="Գ-1", IF(P454=0,4.7,IF(P454=1,4.86,IF(P454=2,5.01,IF(P454=3,5.18,IF(OR(P454=5,P454=4),5.35,IF(OR(P454=6,P454=7),5.52,IF(OR(P454=8,P454=9),5.71,IF(OR(P454=10,P454=11,P454=12),5.89,IF(OR(P454=13,P454=14,P454=15),6.09,IF(OR(P454=16,P454=17,P454=18),6.29,6.49)))))))))), IF(Q454="Գ-2", IF(P454=0,3.88,IF(P454=1,4.01,IF(P454=2,4.14,IF(P454=3,4.27,IF(OR(P454=5,P454=4),4.41,IF(OR(P454=6,P454=7),4.55,IF(OR(P454=8,P454=9),4.7,IF(OR(P454=10,P454=11,P454=12),4.85,IF(OR(P454=13,P454=14,P454=15),5.01,IF(OR(P454=16,P454=17,P454=18),5.17,5.34)))))))))), IF(Q454="Գ-3", IF(P454=0,3.21,IF(P454=1,3.31,IF(P454=2,3.42,IF(P454=3,3.53,IF(OR(P454=5,P454=4),3.64,IF(OR(P454=6,P454=7),3.76,IF(OR(P454=8,P454=9),3.88,IF(OR(P454=10,P454=11,P454=12),4.01,IF(OR(P454=13,P454=14,P454=15),4.13,IF(OR(P454=16,P454=17,P454=18),4.27,4.4)))))))))), IF(Q454="Ա-1", IF(P454=0,2.66,IF(P454=1,2.75,IF(P454=2,2.83,IF(P454=3,2.92,IF(OR(P454=5,P454=4),3.02,IF(OR(P454=6,P454=7),3.11,IF(OR(P454=8,P454=9),3.21,IF(OR(P454=10,P454=11,P454=12),3.31,IF(OR(P454=13,P454=14,P454=15),3.42,IF(OR(P454=16,P454=17,P454=18),3.53,3.64)))))))))), IF(Q454="Ա-2", IF(P454=0,2.28,IF(P454=1,2.35,IF(P454=2,2.43,IF(P454=3,2.5,IF(OR(P454=5,P454=4),2.58,IF(OR(P454=6,P454=7),2.66,IF(OR(P454=8,P454=9),2.75,IF(OR(P454=10,P454=11,P454=12),2.83,IF(OR(P454=13,P454=14,P454=15),2.92,IF(OR(P454=16,P454=17,P454=18),3.01,3.11)))))))))),IF(Q454="Ա-3", IF(P454=0,1.96,IF(P454=1,2.02,IF(P454=2,2.08,IF(P454=3,2.15,IF(OR(P454=5,P454=4),2.21,IF(OR(P454=6,P454=7),2.28,IF(OR(P454=8,P454=9),2.35,IF(OR(P454=10,P454=11,P454=12),2.42,IF(OR(P454=13,P454=14,P454=15),2.5,IF(OR(P454=16,P454=17,P454=18),2.58,2.66)))))))))), IF(Q454="Կ-1", IF(P454=0,1.68,IF(P454=1,1.73,IF(P454=2,1.79,IF(P454=3,1.84,IF(OR(P454=5,P454=4),1.9,IF(OR(P454=6,P454=7),1.96,IF(OR(P454=8,P454=9),2.02,IF(OR(P454=10,P454=11,P454=12),2.08,IF(OR(P454=13,P454=14,P454=15),2.14,IF(OR(P454=16,P454=17,P454=18),2.21,2.28)))))))))), IF(Q454="Կ-2", IF(P454=0,1.45,IF(P454=1,1.49,IF(P454=2,1.54,IF(P454=3,1.59,IF(OR(P454=5,P454=4),1.63,IF(OR(P454=6,P454=7),1.68,IF(OR(P454=8,P454=9),1.73,IF(OR(P454=10,P454=11,P454=12),1.79,IF(OR(P454=13,P454=14,P454=15),1.84,IF(OR(P454=16,P454=17,P454=18),1.9,1.95)))))))))),IF(Q454="Կ-3", IF(P454=0,1.25,IF(P454=1,1.29,IF(P454=2,1.33,IF(P454=3,1.37,IF(OR(P454=5,P454=4),1.41,IF(OR(P454=6,P454=7),1.45,IF(OR(P454=8,P454=9),1.49,IF(OR(P454=10,P454=11,P454=12),1.54,IF(OR(P454=13,P454=14,P454=15),1.58,IF(OR(P454=16,P454=17,P454=18),1.63,1.68)))))))))), "Error"))))))))))))</f>
        <v>1.79</v>
      </c>
      <c r="S454" s="776">
        <v>83200</v>
      </c>
      <c r="T454" s="776">
        <f>+S454*R454</f>
        <v>148928</v>
      </c>
      <c r="U454" s="777">
        <f>+L454</f>
        <v>0</v>
      </c>
      <c r="V454" s="776">
        <f>+U454+T454</f>
        <v>148928</v>
      </c>
      <c r="W454" s="776">
        <f>+V454*13</f>
        <v>1936064</v>
      </c>
      <c r="X454" s="580">
        <v>1</v>
      </c>
      <c r="Y454" s="644">
        <f>+P454+1</f>
        <v>3</v>
      </c>
      <c r="Z454" s="645" t="str">
        <f>+Q454</f>
        <v>Կ-1</v>
      </c>
      <c r="AA454" s="643">
        <f>IF(X454&lt;1,0,IF(Z454="Բ-1",IF(Y454=0,6.94,IF(Y454=1,7.17,IF(Y454=2,7.41,IF(Y454=3,7.66,IF(OR(Y454=5,Y454=4),7.92,IF(OR(Y454=6,Y454=7),8.18,IF(OR(Y454=8,Y454=9),8.46,IF(OR(Y454=10,Y454=11,Y454=12),8.74,IF(OR(Y454=13,Y454=14,Y454=15),9.03,IF(OR(Y454=16,Y454=17,Y454=18),9.33,9.65)))))))))),IF(Z454="Բ-2", IF(Y454=0,5.71,IF(Y454=1,5.89,IF(Y454=2,6.09,IF(Y454=3,6.29,IF(OR(Y454=5,Y454=4),6.5,IF(OR(Y454=6,Y454=7),6.72,IF(OR(Y454=8,Y454=9),6.94,IF(OR(Y454=10,Y454=11,Y454=12),7.17,IF(OR(Y454=13,Y454=14,Y454=15),7.41,IF(OR(Y454=16,Y454=17,Y454=18),7.65,7.91)))))))))), IF(Z454="Գ-1", IF(Y454=0,4.7,IF(Y454=1,4.86,IF(Y454=2,5.01,IF(Y454=3,5.18,IF(OR(Y454=5,Y454=4),5.35,IF(OR(Y454=6,Y454=7),5.52,IF(OR(Y454=8,Y454=9),5.71,IF(OR(Y454=10,Y454=11,Y454=12),5.89,IF(OR(Y454=13,Y454=14,Y454=15),6.09,IF(OR(Y454=16,Y454=17,Y454=18),6.29,6.49)))))))))), IF(Z454="Գ-2", IF(Y454=0,3.88,IF(Y454=1,4.01,IF(Y454=2,4.14,IF(Y454=3,4.27,IF(OR(Y454=5,Y454=4),4.41,IF(OR(Y454=6,Y454=7),4.55,IF(OR(Y454=8,Y454=9),4.7,IF(OR(Y454=10,Y454=11,Y454=12),4.85,IF(OR(Y454=13,Y454=14,Y454=15),5.01,IF(OR(Y454=16,Y454=17,Y454=18),5.17,5.34)))))))))), IF(Z454="Գ-3", IF(Y454=0,3.21,IF(Y454=1,3.31,IF(Y454=2,3.42,IF(Y454=3,3.53,IF(OR(Y454=5,Y454=4),3.64,IF(OR(Y454=6,Y454=7),3.76,IF(OR(Y454=8,Y454=9),3.88,IF(OR(Y454=10,Y454=11,Y454=12),4.01,IF(OR(Y454=13,Y454=14,Y454=15),4.13,IF(OR(Y454=16,Y454=17,Y454=18),4.27,4.4)))))))))), IF(Z454="Ա-1", IF(Y454=0,2.66,IF(Y454=1,2.75,IF(Y454=2,2.83,IF(Y454=3,2.92,IF(OR(Y454=5,Y454=4),3.02,IF(OR(Y454=6,Y454=7),3.11,IF(OR(Y454=8,Y454=9),3.21,IF(OR(Y454=10,Y454=11,Y454=12),3.31,IF(OR(Y454=13,Y454=14,Y454=15),3.42,IF(OR(Y454=16,Y454=17,Y454=18),3.53,3.64)))))))))), IF(Z454="Ա-2", IF(Y454=0,2.28,IF(Y454=1,2.35,IF(Y454=2,2.43,IF(Y454=3,2.5,IF(OR(Y454=5,Y454=4),2.58,IF(OR(Y454=6,Y454=7),2.66,IF(OR(Y454=8,Y454=9),2.75,IF(OR(Y454=10,Y454=11,Y454=12),2.83,IF(OR(Y454=13,Y454=14,Y454=15),2.92,IF(OR(Y454=16,Y454=17,Y454=18),3.01,3.11)))))))))),IF(Z454="Ա-3", IF(Y454=0,1.96,IF(Y454=1,2.02,IF(Y454=2,2.08,IF(Y454=3,2.15,IF(OR(Y454=5,Y454=4),2.21,IF(OR(Y454=6,Y454=7),2.28,IF(OR(Y454=8,Y454=9),2.35,IF(OR(Y454=10,Y454=11,Y454=12),2.42,IF(OR(Y454=13,Y454=14,Y454=15),2.5,IF(OR(Y454=16,Y454=17,Y454=18),2.58,2.66)))))))))), IF(Z454="Կ-1", IF(Y454=0,1.68,IF(Y454=1,1.73,IF(Y454=2,1.79,IF(Y454=3,1.84,IF(OR(Y454=5,Y454=4),1.9,IF(OR(Y454=6,Y454=7),1.96,IF(OR(Y454=8,Y454=9),2.02,IF(OR(Y454=10,Y454=11,Y454=12),2.08,IF(OR(Y454=13,Y454=14,Y454=15),2.14,IF(OR(Y454=16,Y454=17,Y454=18),2.21,2.28)))))))))), IF(Z454="Կ-2", IF(Y454=0,1.45,IF(Y454=1,1.49,IF(Y454=2,1.54,IF(Y454=3,1.59,IF(OR(Y454=5,Y454=4),1.63,IF(OR(Y454=6,Y454=7),1.68,IF(OR(Y454=8,Y454=9),1.73,IF(OR(Y454=10,Y454=11,Y454=12),1.79,IF(OR(Y454=13,Y454=14,Y454=15),1.84,IF(OR(Y454=16,Y454=17,Y454=18),1.9,1.95)))))))))),IF(Z454="Կ-3", IF(Y454=0,1.25,IF(Y454=1,1.29,IF(Y454=2,1.33,IF(Y454=3,1.37,IF(OR(Y454=5,Y454=4),1.41,IF(OR(Y454=6,Y454=7),1.45,IF(OR(Y454=8,Y454=9),1.49,IF(OR(Y454=10,Y454=11,Y454=12),1.54,IF(OR(Y454=13,Y454=14,Y454=15),1.58,IF(OR(Y454=16,Y454=17,Y454=18),1.63,1.68)))))))))), "Error"))))))))))))</f>
        <v>1.84</v>
      </c>
      <c r="AB454" s="776">
        <v>83200</v>
      </c>
      <c r="AC454" s="776">
        <f>+AB454*AA454</f>
        <v>153088</v>
      </c>
      <c r="AD454" s="777">
        <f>+U454</f>
        <v>0</v>
      </c>
      <c r="AE454" s="776">
        <f>+AD454+AC454</f>
        <v>153088</v>
      </c>
      <c r="AF454" s="776">
        <f>+AE454*13</f>
        <v>1990144</v>
      </c>
      <c r="AG454" s="580">
        <v>1</v>
      </c>
      <c r="AH454" s="644">
        <f>+Y454+1</f>
        <v>4</v>
      </c>
      <c r="AI454" s="645" t="str">
        <f>+Z454</f>
        <v>Կ-1</v>
      </c>
      <c r="AJ454" s="643">
        <f>IF(AG454&lt;1,0,IF(AI454="Բ-1",IF(AH454=0,6.94,IF(AH454=1,7.17,IF(AH454=2,7.41,IF(AH454=3,7.66,IF(OR(AH454=5,AH454=4),7.92,IF(OR(AH454=6,AH454=7),8.18,IF(OR(AH454=8,AH454=9),8.46,IF(OR(AH454=10,AH454=11,AH454=12),8.74,IF(OR(AH454=13,AH454=14,AH454=15),9.03,IF(OR(AH454=16,AH454=17,AH454=18),9.33,9.65)))))))))),IF(AI454="Բ-2", IF(AH454=0,5.71,IF(AH454=1,5.89,IF(AH454=2,6.09,IF(AH454=3,6.29,IF(OR(AH454=5,AH454=4),6.5,IF(OR(AH454=6,AH454=7),6.72,IF(OR(AH454=8,AH454=9),6.94,IF(OR(AH454=10,AH454=11,AH454=12),7.17,IF(OR(AH454=13,AH454=14,AH454=15),7.41,IF(OR(AH454=16,AH454=17,AH454=18),7.65,7.91)))))))))), IF(AI454="Գ-1", IF(AH454=0,4.7,IF(AH454=1,4.86,IF(AH454=2,5.01,IF(AH454=3,5.18,IF(OR(AH454=5,AH454=4),5.35,IF(OR(AH454=6,AH454=7),5.52,IF(OR(AH454=8,AH454=9),5.71,IF(OR(AH454=10,AH454=11,AH454=12),5.89,IF(OR(AH454=13,AH454=14,AH454=15),6.09,IF(OR(AH454=16,AH454=17,AH454=18),6.29,6.49)))))))))), IF(AI454="Գ-2", IF(AH454=0,3.88,IF(AH454=1,4.01,IF(AH454=2,4.14,IF(AH454=3,4.27,IF(OR(AH454=5,AH454=4),4.41,IF(OR(AH454=6,AH454=7),4.55,IF(OR(AH454=8,AH454=9),4.7,IF(OR(AH454=10,AH454=11,AH454=12),4.85,IF(OR(AH454=13,AH454=14,AH454=15),5.01,IF(OR(AH454=16,AH454=17,AH454=18),5.17,5.34)))))))))), IF(AI454="Գ-3", IF(AH454=0,3.21,IF(AH454=1,3.31,IF(AH454=2,3.42,IF(AH454=3,3.53,IF(OR(AH454=5,AH454=4),3.64,IF(OR(AH454=6,AH454=7),3.76,IF(OR(AH454=8,AH454=9),3.88,IF(OR(AH454=10,AH454=11,AH454=12),4.01,IF(OR(AH454=13,AH454=14,AH454=15),4.13,IF(OR(AH454=16,AH454=17,AH454=18),4.27,4.4)))))))))), IF(AI454="Ա-1", IF(AH454=0,2.66,IF(AH454=1,2.75,IF(AH454=2,2.83,IF(AH454=3,2.92,IF(OR(AH454=5,AH454=4),3.02,IF(OR(AH454=6,AH454=7),3.11,IF(OR(AH454=8,AH454=9),3.21,IF(OR(AH454=10,AH454=11,AH454=12),3.31,IF(OR(AH454=13,AH454=14,AH454=15),3.42,IF(OR(AH454=16,AH454=17,AH454=18),3.53,3.64)))))))))), IF(AI454="Ա-2", IF(AH454=0,2.28,IF(AH454=1,2.35,IF(AH454=2,2.43,IF(AH454=3,2.5,IF(OR(AH454=5,AH454=4),2.58,IF(OR(AH454=6,AH454=7),2.66,IF(OR(AH454=8,AH454=9),2.75,IF(OR(AH454=10,AH454=11,AH454=12),2.83,IF(OR(AH454=13,AH454=14,AH454=15),2.92,IF(OR(AH454=16,AH454=17,AH454=18),3.01,3.11)))))))))),IF(AI454="Ա-3", IF(AH454=0,1.96,IF(AH454=1,2.02,IF(AH454=2,2.08,IF(AH454=3,2.15,IF(OR(AH454=5,AH454=4),2.21,IF(OR(AH454=6,AH454=7),2.28,IF(OR(AH454=8,AH454=9),2.35,IF(OR(AH454=10,AH454=11,AH454=12),2.42,IF(OR(AH454=13,AH454=14,AH454=15),2.5,IF(OR(AH454=16,AH454=17,AH454=18),2.58,2.66)))))))))), IF(AI454="Կ-1", IF(AH454=0,1.68,IF(AH454=1,1.73,IF(AH454=2,1.79,IF(AH454=3,1.84,IF(OR(AH454=5,AH454=4),1.9,IF(OR(AH454=6,AH454=7),1.96,IF(OR(AH454=8,AH454=9),2.02,IF(OR(AH454=10,AH454=11,AH454=12),2.08,IF(OR(AH454=13,AH454=14,AH454=15),2.14,IF(OR(AH454=16,AH454=17,AH454=18),2.21,2.28)))))))))), IF(AI454="Կ-2", IF(AH454=0,1.45,IF(AH454=1,1.49,IF(AH454=2,1.54,IF(AH454=3,1.59,IF(OR(AH454=5,AH454=4),1.63,IF(OR(AH454=6,AH454=7),1.68,IF(OR(AH454=8,AH454=9),1.73,IF(OR(AH454=10,AH454=11,AH454=12),1.79,IF(OR(AH454=13,AH454=14,AH454=15),1.84,IF(OR(AH454=16,AH454=17,AH454=18),1.9,1.95)))))))))),IF(AI454="Կ-3", IF(AH454=0,1.25,IF(AH454=1,1.29,IF(AH454=2,1.33,IF(AH454=3,1.37,IF(OR(AH454=5,AH454=4),1.41,IF(OR(AH454=6,AH454=7),1.45,IF(OR(AH454=8,AH454=9),1.49,IF(OR(AH454=10,AH454=11,AH454=12),1.54,IF(OR(AH454=13,AH454=14,AH454=15),1.58,IF(OR(AH454=16,AH454=17,AH454=18),1.63,1.68)))))))))), "Error"))))))))))))</f>
        <v>1.9</v>
      </c>
      <c r="AK454" s="776">
        <v>83200</v>
      </c>
      <c r="AL454" s="776">
        <f>+AK454*AJ454</f>
        <v>158080</v>
      </c>
      <c r="AM454" s="777">
        <f>+AD454</f>
        <v>0</v>
      </c>
      <c r="AN454" s="776">
        <f>+AM454+AL454</f>
        <v>158080</v>
      </c>
      <c r="AO454" s="776">
        <f>+AN454*13</f>
        <v>2055040</v>
      </c>
    </row>
    <row r="455" spans="1:41" s="760" customFormat="1" ht="14.25">
      <c r="A455" s="853">
        <v>413</v>
      </c>
      <c r="B455" s="903" t="s">
        <v>78</v>
      </c>
      <c r="C455" s="904"/>
      <c r="D455" s="904"/>
      <c r="E455" s="903" t="s">
        <v>1238</v>
      </c>
      <c r="F455" s="853">
        <v>1</v>
      </c>
      <c r="G455" s="911">
        <v>6</v>
      </c>
      <c r="H455" s="915" t="s">
        <v>86</v>
      </c>
      <c r="I455" s="912">
        <f>IF(F455&lt;1,0,IF(H455="Բ-1",IF(G455=0,6.94,IF(G455=1,7.17,IF(G455=2,7.41,IF(G455=3,7.66,IF(OR(G455=5,G455=4),7.92,IF(OR(G455=6,G455=7),8.18,IF(OR(G455=8,G455=9),8.46,IF(OR(G455=10,G455=11,G455=12),8.74,IF(OR(G455=13,G455=14,G455=15),9.03,IF(OR(G455=16,G455=17,G455=18),9.33,9.65)))))))))),IF(H455="Բ-2", IF(G455=0,5.71,IF(G455=1,5.89,IF(G455=2,6.09,IF(G455=3,6.29,IF(OR(G455=5,G455=4),6.5,IF(OR(G455=6,G455=7),6.72,IF(OR(G455=8,G455=9),6.94,IF(OR(G455=10,G455=11,G455=12),7.17,IF(OR(G455=13,G455=14,G455=15),7.41,IF(OR(G455=16,G455=17,G455=18),7.65,7.91)))))))))), IF(H455="Գ-1", IF(G455=0,4.7,IF(G455=1,4.86,IF(G455=2,5.01,IF(G455=3,5.18,IF(OR(G455=5,G455=4),5.35,IF(OR(G455=6,G455=7),5.52,IF(OR(G455=8,G455=9),5.71,IF(OR(G455=10,G455=11,G455=12),5.89,IF(OR(G455=13,G455=14,G455=15),6.09,IF(OR(G455=16,G455=17,G455=18),6.29,6.49)))))))))), IF(H455="Գ-2", IF(G455=0,3.88,IF(G455=1,4.01,IF(G455=2,4.14,IF(G455=3,4.27,IF(OR(G455=5,G455=4),4.41,IF(OR(G455=6,G455=7),4.55,IF(OR(G455=8,G455=9),4.7,IF(OR(G455=10,G455=11,G455=12),4.85,IF(OR(G455=13,G455=14,G455=15),5.01,IF(OR(G455=16,G455=17,G455=18),5.17,5.34)))))))))), IF(H455="Գ-3", IF(G455=0,3.21,IF(G455=1,3.31,IF(G455=2,3.42,IF(G455=3,3.53,IF(OR(G455=5,G455=4),3.64,IF(OR(G455=6,G455=7),3.76,IF(OR(G455=8,G455=9),3.88,IF(OR(G455=10,G455=11,G455=12),4.01,IF(OR(G455=13,G455=14,G455=15),4.13,IF(OR(G455=16,G455=17,G455=18),4.27,4.4)))))))))), IF(H455="Ա-1", IF(G455=0,2.66,IF(G455=1,2.75,IF(G455=2,2.83,IF(G455=3,2.92,IF(OR(G455=5,G455=4),3.02,IF(OR(G455=6,G455=7),3.11,IF(OR(G455=8,G455=9),3.21,IF(OR(G455=10,G455=11,G455=12),3.31,IF(OR(G455=13,G455=14,G455=15),3.42,IF(OR(G455=16,G455=17,G455=18),3.53,3.64)))))))))), IF(H455="Ա-2", IF(G455=0,2.28,IF(G455=1,2.35,IF(G455=2,2.43,IF(G455=3,2.5,IF(OR(G455=5,G455=4),2.58,IF(OR(G455=6,G455=7),2.66,IF(OR(G455=8,G455=9),2.75,IF(OR(G455=10,G455=11,G455=12),2.83,IF(OR(G455=13,G455=14,G455=15),2.92,IF(OR(G455=16,G455=17,G455=18),3.01,3.11)))))))))),IF(H455="Ա-3", IF(G455=0,1.96,IF(G455=1,2.02,IF(G455=2,2.08,IF(G455=3,2.15,IF(OR(G455=5,G455=4),2.21,IF(OR(G455=6,G455=7),2.28,IF(OR(G455=8,G455=9),2.35,IF(OR(G455=10,G455=11,G455=12),2.42,IF(OR(G455=13,G455=14,G455=15),2.5,IF(OR(G455=16,G455=17,G455=18),2.58,2.66)))))))))), IF(H455="Կ-1", IF(G455=0,1.68,IF(G455=1,1.73,IF(G455=2,1.79,IF(G455=3,1.84,IF(OR(G455=5,G455=4),1.9,IF(OR(G455=6,G455=7),1.96,IF(OR(G455=8,G455=9),2.02,IF(OR(G455=10,G455=11,G455=12),2.08,IF(OR(G455=13,G455=14,G455=15),2.14,IF(OR(G455=16,G455=17,G455=18),2.21,2.28)))))))))), IF(H455="Կ-2", IF(G455=0,1.45,IF(G455=1,1.49,IF(G455=2,1.54,IF(G455=3,1.59,IF(OR(G455=5,G455=4),1.63,IF(OR(G455=6,G455=7),1.68,IF(OR(G455=8,G455=9),1.73,IF(OR(G455=10,G455=11,G455=12),1.79,IF(OR(G455=13,G455=14,G455=15),1.84,IF(OR(G455=16,G455=17,G455=18),1.9,1.95)))))))))),IF(H455="Կ-3", IF(G455=0,1.25,IF(G455=1,1.29,IF(G455=2,1.33,IF(G455=3,1.37,IF(OR(G455=5,G455=4),1.41,IF(OR(G455=6,G455=7),1.45,IF(OR(G455=8,G455=9),1.49,IF(OR(G455=10,G455=11,G455=12),1.54,IF(OR(G455=13,G455=14,G455=15),1.58,IF(OR(G455=16,G455=17,G455=18),1.63,1.68)))))))))), "Error"))))))))))))</f>
        <v>1.96</v>
      </c>
      <c r="J455" s="913">
        <v>83200</v>
      </c>
      <c r="K455" s="914">
        <f>+J455*I455</f>
        <v>163072</v>
      </c>
      <c r="L455" s="915"/>
      <c r="M455" s="914">
        <f>+L455+K455</f>
        <v>163072</v>
      </c>
      <c r="N455" s="914">
        <f>+M455*13</f>
        <v>2119936</v>
      </c>
      <c r="O455" s="580">
        <v>1</v>
      </c>
      <c r="P455" s="644">
        <f>+G455+1</f>
        <v>7</v>
      </c>
      <c r="Q455" s="645" t="str">
        <f>+H455</f>
        <v>Կ-1</v>
      </c>
      <c r="R455" s="643">
        <f>IF(O455&lt;1,0,IF(Q455="Բ-1",IF(P455=0,6.94,IF(P455=1,7.17,IF(P455=2,7.41,IF(P455=3,7.66,IF(OR(P455=5,P455=4),7.92,IF(OR(P455=6,P455=7),8.18,IF(OR(P455=8,P455=9),8.46,IF(OR(P455=10,P455=11,P455=12),8.74,IF(OR(P455=13,P455=14,P455=15),9.03,IF(OR(P455=16,P455=17,P455=18),9.33,9.65)))))))))),IF(Q455="Բ-2", IF(P455=0,5.71,IF(P455=1,5.89,IF(P455=2,6.09,IF(P455=3,6.29,IF(OR(P455=5,P455=4),6.5,IF(OR(P455=6,P455=7),6.72,IF(OR(P455=8,P455=9),6.94,IF(OR(P455=10,P455=11,P455=12),7.17,IF(OR(P455=13,P455=14,P455=15),7.41,IF(OR(P455=16,P455=17,P455=18),7.65,7.91)))))))))), IF(Q455="Գ-1", IF(P455=0,4.7,IF(P455=1,4.86,IF(P455=2,5.01,IF(P455=3,5.18,IF(OR(P455=5,P455=4),5.35,IF(OR(P455=6,P455=7),5.52,IF(OR(P455=8,P455=9),5.71,IF(OR(P455=10,P455=11,P455=12),5.89,IF(OR(P455=13,P455=14,P455=15),6.09,IF(OR(P455=16,P455=17,P455=18),6.29,6.49)))))))))), IF(Q455="Գ-2", IF(P455=0,3.88,IF(P455=1,4.01,IF(P455=2,4.14,IF(P455=3,4.27,IF(OR(P455=5,P455=4),4.41,IF(OR(P455=6,P455=7),4.55,IF(OR(P455=8,P455=9),4.7,IF(OR(P455=10,P455=11,P455=12),4.85,IF(OR(P455=13,P455=14,P455=15),5.01,IF(OR(P455=16,P455=17,P455=18),5.17,5.34)))))))))), IF(Q455="Գ-3", IF(P455=0,3.21,IF(P455=1,3.31,IF(P455=2,3.42,IF(P455=3,3.53,IF(OR(P455=5,P455=4),3.64,IF(OR(P455=6,P455=7),3.76,IF(OR(P455=8,P455=9),3.88,IF(OR(P455=10,P455=11,P455=12),4.01,IF(OR(P455=13,P455=14,P455=15),4.13,IF(OR(P455=16,P455=17,P455=18),4.27,4.4)))))))))), IF(Q455="Ա-1", IF(P455=0,2.66,IF(P455=1,2.75,IF(P455=2,2.83,IF(P455=3,2.92,IF(OR(P455=5,P455=4),3.02,IF(OR(P455=6,P455=7),3.11,IF(OR(P455=8,P455=9),3.21,IF(OR(P455=10,P455=11,P455=12),3.31,IF(OR(P455=13,P455=14,P455=15),3.42,IF(OR(P455=16,P455=17,P455=18),3.53,3.64)))))))))), IF(Q455="Ա-2", IF(P455=0,2.28,IF(P455=1,2.35,IF(P455=2,2.43,IF(P455=3,2.5,IF(OR(P455=5,P455=4),2.58,IF(OR(P455=6,P455=7),2.66,IF(OR(P455=8,P455=9),2.75,IF(OR(P455=10,P455=11,P455=12),2.83,IF(OR(P455=13,P455=14,P455=15),2.92,IF(OR(P455=16,P455=17,P455=18),3.01,3.11)))))))))),IF(Q455="Ա-3", IF(P455=0,1.96,IF(P455=1,2.02,IF(P455=2,2.08,IF(P455=3,2.15,IF(OR(P455=5,P455=4),2.21,IF(OR(P455=6,P455=7),2.28,IF(OR(P455=8,P455=9),2.35,IF(OR(P455=10,P455=11,P455=12),2.42,IF(OR(P455=13,P455=14,P455=15),2.5,IF(OR(P455=16,P455=17,P455=18),2.58,2.66)))))))))), IF(Q455="Կ-1", IF(P455=0,1.68,IF(P455=1,1.73,IF(P455=2,1.79,IF(P455=3,1.84,IF(OR(P455=5,P455=4),1.9,IF(OR(P455=6,P455=7),1.96,IF(OR(P455=8,P455=9),2.02,IF(OR(P455=10,P455=11,P455=12),2.08,IF(OR(P455=13,P455=14,P455=15),2.14,IF(OR(P455=16,P455=17,P455=18),2.21,2.28)))))))))), IF(Q455="Կ-2", IF(P455=0,1.45,IF(P455=1,1.49,IF(P455=2,1.54,IF(P455=3,1.59,IF(OR(P455=5,P455=4),1.63,IF(OR(P455=6,P455=7),1.68,IF(OR(P455=8,P455=9),1.73,IF(OR(P455=10,P455=11,P455=12),1.79,IF(OR(P455=13,P455=14,P455=15),1.84,IF(OR(P455=16,P455=17,P455=18),1.9,1.95)))))))))),IF(Q455="Կ-3", IF(P455=0,1.25,IF(P455=1,1.29,IF(P455=2,1.33,IF(P455=3,1.37,IF(OR(P455=5,P455=4),1.41,IF(OR(P455=6,P455=7),1.45,IF(OR(P455=8,P455=9),1.49,IF(OR(P455=10,P455=11,P455=12),1.54,IF(OR(P455=13,P455=14,P455=15),1.58,IF(OR(P455=16,P455=17,P455=18),1.63,1.68)))))))))), "Error"))))))))))))</f>
        <v>1.96</v>
      </c>
      <c r="S455" s="776">
        <v>83200</v>
      </c>
      <c r="T455" s="776">
        <f>+S455*R455</f>
        <v>163072</v>
      </c>
      <c r="U455" s="777">
        <f>+L455</f>
        <v>0</v>
      </c>
      <c r="V455" s="776">
        <f>+U455+T455</f>
        <v>163072</v>
      </c>
      <c r="W455" s="776">
        <f>+V455*13</f>
        <v>2119936</v>
      </c>
      <c r="X455" s="580">
        <v>1</v>
      </c>
      <c r="Y455" s="644">
        <f>+P455+1</f>
        <v>8</v>
      </c>
      <c r="Z455" s="645" t="str">
        <f>+Q455</f>
        <v>Կ-1</v>
      </c>
      <c r="AA455" s="643">
        <f>IF(X455&lt;1,0,IF(Z455="Բ-1",IF(Y455=0,6.94,IF(Y455=1,7.17,IF(Y455=2,7.41,IF(Y455=3,7.66,IF(OR(Y455=5,Y455=4),7.92,IF(OR(Y455=6,Y455=7),8.18,IF(OR(Y455=8,Y455=9),8.46,IF(OR(Y455=10,Y455=11,Y455=12),8.74,IF(OR(Y455=13,Y455=14,Y455=15),9.03,IF(OR(Y455=16,Y455=17,Y455=18),9.33,9.65)))))))))),IF(Z455="Բ-2", IF(Y455=0,5.71,IF(Y455=1,5.89,IF(Y455=2,6.09,IF(Y455=3,6.29,IF(OR(Y455=5,Y455=4),6.5,IF(OR(Y455=6,Y455=7),6.72,IF(OR(Y455=8,Y455=9),6.94,IF(OR(Y455=10,Y455=11,Y455=12),7.17,IF(OR(Y455=13,Y455=14,Y455=15),7.41,IF(OR(Y455=16,Y455=17,Y455=18),7.65,7.91)))))))))), IF(Z455="Գ-1", IF(Y455=0,4.7,IF(Y455=1,4.86,IF(Y455=2,5.01,IF(Y455=3,5.18,IF(OR(Y455=5,Y455=4),5.35,IF(OR(Y455=6,Y455=7),5.52,IF(OR(Y455=8,Y455=9),5.71,IF(OR(Y455=10,Y455=11,Y455=12),5.89,IF(OR(Y455=13,Y455=14,Y455=15),6.09,IF(OR(Y455=16,Y455=17,Y455=18),6.29,6.49)))))))))), IF(Z455="Գ-2", IF(Y455=0,3.88,IF(Y455=1,4.01,IF(Y455=2,4.14,IF(Y455=3,4.27,IF(OR(Y455=5,Y455=4),4.41,IF(OR(Y455=6,Y455=7),4.55,IF(OR(Y455=8,Y455=9),4.7,IF(OR(Y455=10,Y455=11,Y455=12),4.85,IF(OR(Y455=13,Y455=14,Y455=15),5.01,IF(OR(Y455=16,Y455=17,Y455=18),5.17,5.34)))))))))), IF(Z455="Գ-3", IF(Y455=0,3.21,IF(Y455=1,3.31,IF(Y455=2,3.42,IF(Y455=3,3.53,IF(OR(Y455=5,Y455=4),3.64,IF(OR(Y455=6,Y455=7),3.76,IF(OR(Y455=8,Y455=9),3.88,IF(OR(Y455=10,Y455=11,Y455=12),4.01,IF(OR(Y455=13,Y455=14,Y455=15),4.13,IF(OR(Y455=16,Y455=17,Y455=18),4.27,4.4)))))))))), IF(Z455="Ա-1", IF(Y455=0,2.66,IF(Y455=1,2.75,IF(Y455=2,2.83,IF(Y455=3,2.92,IF(OR(Y455=5,Y455=4),3.02,IF(OR(Y455=6,Y455=7),3.11,IF(OR(Y455=8,Y455=9),3.21,IF(OR(Y455=10,Y455=11,Y455=12),3.31,IF(OR(Y455=13,Y455=14,Y455=15),3.42,IF(OR(Y455=16,Y455=17,Y455=18),3.53,3.64)))))))))), IF(Z455="Ա-2", IF(Y455=0,2.28,IF(Y455=1,2.35,IF(Y455=2,2.43,IF(Y455=3,2.5,IF(OR(Y455=5,Y455=4),2.58,IF(OR(Y455=6,Y455=7),2.66,IF(OR(Y455=8,Y455=9),2.75,IF(OR(Y455=10,Y455=11,Y455=12),2.83,IF(OR(Y455=13,Y455=14,Y455=15),2.92,IF(OR(Y455=16,Y455=17,Y455=18),3.01,3.11)))))))))),IF(Z455="Ա-3", IF(Y455=0,1.96,IF(Y455=1,2.02,IF(Y455=2,2.08,IF(Y455=3,2.15,IF(OR(Y455=5,Y455=4),2.21,IF(OR(Y455=6,Y455=7),2.28,IF(OR(Y455=8,Y455=9),2.35,IF(OR(Y455=10,Y455=11,Y455=12),2.42,IF(OR(Y455=13,Y455=14,Y455=15),2.5,IF(OR(Y455=16,Y455=17,Y455=18),2.58,2.66)))))))))), IF(Z455="Կ-1", IF(Y455=0,1.68,IF(Y455=1,1.73,IF(Y455=2,1.79,IF(Y455=3,1.84,IF(OR(Y455=5,Y455=4),1.9,IF(OR(Y455=6,Y455=7),1.96,IF(OR(Y455=8,Y455=9),2.02,IF(OR(Y455=10,Y455=11,Y455=12),2.08,IF(OR(Y455=13,Y455=14,Y455=15),2.14,IF(OR(Y455=16,Y455=17,Y455=18),2.21,2.28)))))))))), IF(Z455="Կ-2", IF(Y455=0,1.45,IF(Y455=1,1.49,IF(Y455=2,1.54,IF(Y455=3,1.59,IF(OR(Y455=5,Y455=4),1.63,IF(OR(Y455=6,Y455=7),1.68,IF(OR(Y455=8,Y455=9),1.73,IF(OR(Y455=10,Y455=11,Y455=12),1.79,IF(OR(Y455=13,Y455=14,Y455=15),1.84,IF(OR(Y455=16,Y455=17,Y455=18),1.9,1.95)))))))))),IF(Z455="Կ-3", IF(Y455=0,1.25,IF(Y455=1,1.29,IF(Y455=2,1.33,IF(Y455=3,1.37,IF(OR(Y455=5,Y455=4),1.41,IF(OR(Y455=6,Y455=7),1.45,IF(OR(Y455=8,Y455=9),1.49,IF(OR(Y455=10,Y455=11,Y455=12),1.54,IF(OR(Y455=13,Y455=14,Y455=15),1.58,IF(OR(Y455=16,Y455=17,Y455=18),1.63,1.68)))))))))), "Error"))))))))))))</f>
        <v>2.02</v>
      </c>
      <c r="AB455" s="776">
        <v>83200</v>
      </c>
      <c r="AC455" s="776">
        <f>+AB455*AA455</f>
        <v>168064</v>
      </c>
      <c r="AD455" s="777">
        <f>+U455</f>
        <v>0</v>
      </c>
      <c r="AE455" s="776">
        <f>+AD455+AC455</f>
        <v>168064</v>
      </c>
      <c r="AF455" s="776">
        <f>+AE455*13</f>
        <v>2184832</v>
      </c>
      <c r="AG455" s="580">
        <v>1</v>
      </c>
      <c r="AH455" s="644">
        <f>+Y455+1</f>
        <v>9</v>
      </c>
      <c r="AI455" s="645" t="str">
        <f>+Z455</f>
        <v>Կ-1</v>
      </c>
      <c r="AJ455" s="643">
        <f>IF(AG455&lt;1,0,IF(AI455="Բ-1",IF(AH455=0,6.94,IF(AH455=1,7.17,IF(AH455=2,7.41,IF(AH455=3,7.66,IF(OR(AH455=5,AH455=4),7.92,IF(OR(AH455=6,AH455=7),8.18,IF(OR(AH455=8,AH455=9),8.46,IF(OR(AH455=10,AH455=11,AH455=12),8.74,IF(OR(AH455=13,AH455=14,AH455=15),9.03,IF(OR(AH455=16,AH455=17,AH455=18),9.33,9.65)))))))))),IF(AI455="Բ-2", IF(AH455=0,5.71,IF(AH455=1,5.89,IF(AH455=2,6.09,IF(AH455=3,6.29,IF(OR(AH455=5,AH455=4),6.5,IF(OR(AH455=6,AH455=7),6.72,IF(OR(AH455=8,AH455=9),6.94,IF(OR(AH455=10,AH455=11,AH455=12),7.17,IF(OR(AH455=13,AH455=14,AH455=15),7.41,IF(OR(AH455=16,AH455=17,AH455=18),7.65,7.91)))))))))), IF(AI455="Գ-1", IF(AH455=0,4.7,IF(AH455=1,4.86,IF(AH455=2,5.01,IF(AH455=3,5.18,IF(OR(AH455=5,AH455=4),5.35,IF(OR(AH455=6,AH455=7),5.52,IF(OR(AH455=8,AH455=9),5.71,IF(OR(AH455=10,AH455=11,AH455=12),5.89,IF(OR(AH455=13,AH455=14,AH455=15),6.09,IF(OR(AH455=16,AH455=17,AH455=18),6.29,6.49)))))))))), IF(AI455="Գ-2", IF(AH455=0,3.88,IF(AH455=1,4.01,IF(AH455=2,4.14,IF(AH455=3,4.27,IF(OR(AH455=5,AH455=4),4.41,IF(OR(AH455=6,AH455=7),4.55,IF(OR(AH455=8,AH455=9),4.7,IF(OR(AH455=10,AH455=11,AH455=12),4.85,IF(OR(AH455=13,AH455=14,AH455=15),5.01,IF(OR(AH455=16,AH455=17,AH455=18),5.17,5.34)))))))))), IF(AI455="Գ-3", IF(AH455=0,3.21,IF(AH455=1,3.31,IF(AH455=2,3.42,IF(AH455=3,3.53,IF(OR(AH455=5,AH455=4),3.64,IF(OR(AH455=6,AH455=7),3.76,IF(OR(AH455=8,AH455=9),3.88,IF(OR(AH455=10,AH455=11,AH455=12),4.01,IF(OR(AH455=13,AH455=14,AH455=15),4.13,IF(OR(AH455=16,AH455=17,AH455=18),4.27,4.4)))))))))), IF(AI455="Ա-1", IF(AH455=0,2.66,IF(AH455=1,2.75,IF(AH455=2,2.83,IF(AH455=3,2.92,IF(OR(AH455=5,AH455=4),3.02,IF(OR(AH455=6,AH455=7),3.11,IF(OR(AH455=8,AH455=9),3.21,IF(OR(AH455=10,AH455=11,AH455=12),3.31,IF(OR(AH455=13,AH455=14,AH455=15),3.42,IF(OR(AH455=16,AH455=17,AH455=18),3.53,3.64)))))))))), IF(AI455="Ա-2", IF(AH455=0,2.28,IF(AH455=1,2.35,IF(AH455=2,2.43,IF(AH455=3,2.5,IF(OR(AH455=5,AH455=4),2.58,IF(OR(AH455=6,AH455=7),2.66,IF(OR(AH455=8,AH455=9),2.75,IF(OR(AH455=10,AH455=11,AH455=12),2.83,IF(OR(AH455=13,AH455=14,AH455=15),2.92,IF(OR(AH455=16,AH455=17,AH455=18),3.01,3.11)))))))))),IF(AI455="Ա-3", IF(AH455=0,1.96,IF(AH455=1,2.02,IF(AH455=2,2.08,IF(AH455=3,2.15,IF(OR(AH455=5,AH455=4),2.21,IF(OR(AH455=6,AH455=7),2.28,IF(OR(AH455=8,AH455=9),2.35,IF(OR(AH455=10,AH455=11,AH455=12),2.42,IF(OR(AH455=13,AH455=14,AH455=15),2.5,IF(OR(AH455=16,AH455=17,AH455=18),2.58,2.66)))))))))), IF(AI455="Կ-1", IF(AH455=0,1.68,IF(AH455=1,1.73,IF(AH455=2,1.79,IF(AH455=3,1.84,IF(OR(AH455=5,AH455=4),1.9,IF(OR(AH455=6,AH455=7),1.96,IF(OR(AH455=8,AH455=9),2.02,IF(OR(AH455=10,AH455=11,AH455=12),2.08,IF(OR(AH455=13,AH455=14,AH455=15),2.14,IF(OR(AH455=16,AH455=17,AH455=18),2.21,2.28)))))))))), IF(AI455="Կ-2", IF(AH455=0,1.45,IF(AH455=1,1.49,IF(AH455=2,1.54,IF(AH455=3,1.59,IF(OR(AH455=5,AH455=4),1.63,IF(OR(AH455=6,AH455=7),1.68,IF(OR(AH455=8,AH455=9),1.73,IF(OR(AH455=10,AH455=11,AH455=12),1.79,IF(OR(AH455=13,AH455=14,AH455=15),1.84,IF(OR(AH455=16,AH455=17,AH455=18),1.9,1.95)))))))))),IF(AI455="Կ-3", IF(AH455=0,1.25,IF(AH455=1,1.29,IF(AH455=2,1.33,IF(AH455=3,1.37,IF(OR(AH455=5,AH455=4),1.41,IF(OR(AH455=6,AH455=7),1.45,IF(OR(AH455=8,AH455=9),1.49,IF(OR(AH455=10,AH455=11,AH455=12),1.54,IF(OR(AH455=13,AH455=14,AH455=15),1.58,IF(OR(AH455=16,AH455=17,AH455=18),1.63,1.68)))))))))), "Error"))))))))))))</f>
        <v>2.02</v>
      </c>
      <c r="AK455" s="776">
        <v>83200</v>
      </c>
      <c r="AL455" s="776">
        <f>+AK455*AJ455</f>
        <v>168064</v>
      </c>
      <c r="AM455" s="777">
        <f>+AD455</f>
        <v>0</v>
      </c>
      <c r="AN455" s="776">
        <f>+AM455+AL455</f>
        <v>168064</v>
      </c>
      <c r="AO455" s="776">
        <f>+AN455*13</f>
        <v>2184832</v>
      </c>
    </row>
    <row r="456" spans="1:41" s="760" customFormat="1" ht="14.25">
      <c r="A456" s="853">
        <v>414</v>
      </c>
      <c r="B456" s="903" t="s">
        <v>78</v>
      </c>
      <c r="C456" s="904"/>
      <c r="D456" s="904"/>
      <c r="E456" s="903" t="s">
        <v>1238</v>
      </c>
      <c r="F456" s="853">
        <v>1</v>
      </c>
      <c r="G456" s="911">
        <v>6</v>
      </c>
      <c r="H456" s="915" t="s">
        <v>86</v>
      </c>
      <c r="I456" s="912">
        <f>IF(F456&lt;1,0,IF(H456="Բ-1",IF(G456=0,6.94,IF(G456=1,7.17,IF(G456=2,7.41,IF(G456=3,7.66,IF(OR(G456=5,G456=4),7.92,IF(OR(G456=6,G456=7),8.18,IF(OR(G456=8,G456=9),8.46,IF(OR(G456=10,G456=11,G456=12),8.74,IF(OR(G456=13,G456=14,G456=15),9.03,IF(OR(G456=16,G456=17,G456=18),9.33,9.65)))))))))),IF(H456="Բ-2", IF(G456=0,5.71,IF(G456=1,5.89,IF(G456=2,6.09,IF(G456=3,6.29,IF(OR(G456=5,G456=4),6.5,IF(OR(G456=6,G456=7),6.72,IF(OR(G456=8,G456=9),6.94,IF(OR(G456=10,G456=11,G456=12),7.17,IF(OR(G456=13,G456=14,G456=15),7.41,IF(OR(G456=16,G456=17,G456=18),7.65,7.91)))))))))), IF(H456="Գ-1", IF(G456=0,4.7,IF(G456=1,4.86,IF(G456=2,5.01,IF(G456=3,5.18,IF(OR(G456=5,G456=4),5.35,IF(OR(G456=6,G456=7),5.52,IF(OR(G456=8,G456=9),5.71,IF(OR(G456=10,G456=11,G456=12),5.89,IF(OR(G456=13,G456=14,G456=15),6.09,IF(OR(G456=16,G456=17,G456=18),6.29,6.49)))))))))), IF(H456="Գ-2", IF(G456=0,3.88,IF(G456=1,4.01,IF(G456=2,4.14,IF(G456=3,4.27,IF(OR(G456=5,G456=4),4.41,IF(OR(G456=6,G456=7),4.55,IF(OR(G456=8,G456=9),4.7,IF(OR(G456=10,G456=11,G456=12),4.85,IF(OR(G456=13,G456=14,G456=15),5.01,IF(OR(G456=16,G456=17,G456=18),5.17,5.34)))))))))), IF(H456="Գ-3", IF(G456=0,3.21,IF(G456=1,3.31,IF(G456=2,3.42,IF(G456=3,3.53,IF(OR(G456=5,G456=4),3.64,IF(OR(G456=6,G456=7),3.76,IF(OR(G456=8,G456=9),3.88,IF(OR(G456=10,G456=11,G456=12),4.01,IF(OR(G456=13,G456=14,G456=15),4.13,IF(OR(G456=16,G456=17,G456=18),4.27,4.4)))))))))), IF(H456="Ա-1", IF(G456=0,2.66,IF(G456=1,2.75,IF(G456=2,2.83,IF(G456=3,2.92,IF(OR(G456=5,G456=4),3.02,IF(OR(G456=6,G456=7),3.11,IF(OR(G456=8,G456=9),3.21,IF(OR(G456=10,G456=11,G456=12),3.31,IF(OR(G456=13,G456=14,G456=15),3.42,IF(OR(G456=16,G456=17,G456=18),3.53,3.64)))))))))), IF(H456="Ա-2", IF(G456=0,2.28,IF(G456=1,2.35,IF(G456=2,2.43,IF(G456=3,2.5,IF(OR(G456=5,G456=4),2.58,IF(OR(G456=6,G456=7),2.66,IF(OR(G456=8,G456=9),2.75,IF(OR(G456=10,G456=11,G456=12),2.83,IF(OR(G456=13,G456=14,G456=15),2.92,IF(OR(G456=16,G456=17,G456=18),3.01,3.11)))))))))),IF(H456="Ա-3", IF(G456=0,1.96,IF(G456=1,2.02,IF(G456=2,2.08,IF(G456=3,2.15,IF(OR(G456=5,G456=4),2.21,IF(OR(G456=6,G456=7),2.28,IF(OR(G456=8,G456=9),2.35,IF(OR(G456=10,G456=11,G456=12),2.42,IF(OR(G456=13,G456=14,G456=15),2.5,IF(OR(G456=16,G456=17,G456=18),2.58,2.66)))))))))), IF(H456="Կ-1", IF(G456=0,1.68,IF(G456=1,1.73,IF(G456=2,1.79,IF(G456=3,1.84,IF(OR(G456=5,G456=4),1.9,IF(OR(G456=6,G456=7),1.96,IF(OR(G456=8,G456=9),2.02,IF(OR(G456=10,G456=11,G456=12),2.08,IF(OR(G456=13,G456=14,G456=15),2.14,IF(OR(G456=16,G456=17,G456=18),2.21,2.28)))))))))), IF(H456="Կ-2", IF(G456=0,1.45,IF(G456=1,1.49,IF(G456=2,1.54,IF(G456=3,1.59,IF(OR(G456=5,G456=4),1.63,IF(OR(G456=6,G456=7),1.68,IF(OR(G456=8,G456=9),1.73,IF(OR(G456=10,G456=11,G456=12),1.79,IF(OR(G456=13,G456=14,G456=15),1.84,IF(OR(G456=16,G456=17,G456=18),1.9,1.95)))))))))),IF(H456="Կ-3", IF(G456=0,1.25,IF(G456=1,1.29,IF(G456=2,1.33,IF(G456=3,1.37,IF(OR(G456=5,G456=4),1.41,IF(OR(G456=6,G456=7),1.45,IF(OR(G456=8,G456=9),1.49,IF(OR(G456=10,G456=11,G456=12),1.54,IF(OR(G456=13,G456=14,G456=15),1.58,IF(OR(G456=16,G456=17,G456=18),1.63,1.68)))))))))), "Error"))))))))))))</f>
        <v>1.96</v>
      </c>
      <c r="J456" s="913">
        <v>83200</v>
      </c>
      <c r="K456" s="914">
        <f>+J456*I456</f>
        <v>163072</v>
      </c>
      <c r="L456" s="915"/>
      <c r="M456" s="914">
        <f>+L456+K456</f>
        <v>163072</v>
      </c>
      <c r="N456" s="914">
        <f>+M456*13</f>
        <v>2119936</v>
      </c>
      <c r="O456" s="580">
        <v>1</v>
      </c>
      <c r="P456" s="644">
        <f>+G456+1</f>
        <v>7</v>
      </c>
      <c r="Q456" s="645" t="str">
        <f>+H456</f>
        <v>Կ-1</v>
      </c>
      <c r="R456" s="643">
        <f>IF(O456&lt;1,0,IF(Q456="Բ-1",IF(P456=0,6.94,IF(P456=1,7.17,IF(P456=2,7.41,IF(P456=3,7.66,IF(OR(P456=5,P456=4),7.92,IF(OR(P456=6,P456=7),8.18,IF(OR(P456=8,P456=9),8.46,IF(OR(P456=10,P456=11,P456=12),8.74,IF(OR(P456=13,P456=14,P456=15),9.03,IF(OR(P456=16,P456=17,P456=18),9.33,9.65)))))))))),IF(Q456="Բ-2", IF(P456=0,5.71,IF(P456=1,5.89,IF(P456=2,6.09,IF(P456=3,6.29,IF(OR(P456=5,P456=4),6.5,IF(OR(P456=6,P456=7),6.72,IF(OR(P456=8,P456=9),6.94,IF(OR(P456=10,P456=11,P456=12),7.17,IF(OR(P456=13,P456=14,P456=15),7.41,IF(OR(P456=16,P456=17,P456=18),7.65,7.91)))))))))), IF(Q456="Գ-1", IF(P456=0,4.7,IF(P456=1,4.86,IF(P456=2,5.01,IF(P456=3,5.18,IF(OR(P456=5,P456=4),5.35,IF(OR(P456=6,P456=7),5.52,IF(OR(P456=8,P456=9),5.71,IF(OR(P456=10,P456=11,P456=12),5.89,IF(OR(P456=13,P456=14,P456=15),6.09,IF(OR(P456=16,P456=17,P456=18),6.29,6.49)))))))))), IF(Q456="Գ-2", IF(P456=0,3.88,IF(P456=1,4.01,IF(P456=2,4.14,IF(P456=3,4.27,IF(OR(P456=5,P456=4),4.41,IF(OR(P456=6,P456=7),4.55,IF(OR(P456=8,P456=9),4.7,IF(OR(P456=10,P456=11,P456=12),4.85,IF(OR(P456=13,P456=14,P456=15),5.01,IF(OR(P456=16,P456=17,P456=18),5.17,5.34)))))))))), IF(Q456="Գ-3", IF(P456=0,3.21,IF(P456=1,3.31,IF(P456=2,3.42,IF(P456=3,3.53,IF(OR(P456=5,P456=4),3.64,IF(OR(P456=6,P456=7),3.76,IF(OR(P456=8,P456=9),3.88,IF(OR(P456=10,P456=11,P456=12),4.01,IF(OR(P456=13,P456=14,P456=15),4.13,IF(OR(P456=16,P456=17,P456=18),4.27,4.4)))))))))), IF(Q456="Ա-1", IF(P456=0,2.66,IF(P456=1,2.75,IF(P456=2,2.83,IF(P456=3,2.92,IF(OR(P456=5,P456=4),3.02,IF(OR(P456=6,P456=7),3.11,IF(OR(P456=8,P456=9),3.21,IF(OR(P456=10,P456=11,P456=12),3.31,IF(OR(P456=13,P456=14,P456=15),3.42,IF(OR(P456=16,P456=17,P456=18),3.53,3.64)))))))))), IF(Q456="Ա-2", IF(P456=0,2.28,IF(P456=1,2.35,IF(P456=2,2.43,IF(P456=3,2.5,IF(OR(P456=5,P456=4),2.58,IF(OR(P456=6,P456=7),2.66,IF(OR(P456=8,P456=9),2.75,IF(OR(P456=10,P456=11,P456=12),2.83,IF(OR(P456=13,P456=14,P456=15),2.92,IF(OR(P456=16,P456=17,P456=18),3.01,3.11)))))))))),IF(Q456="Ա-3", IF(P456=0,1.96,IF(P456=1,2.02,IF(P456=2,2.08,IF(P456=3,2.15,IF(OR(P456=5,P456=4),2.21,IF(OR(P456=6,P456=7),2.28,IF(OR(P456=8,P456=9),2.35,IF(OR(P456=10,P456=11,P456=12),2.42,IF(OR(P456=13,P456=14,P456=15),2.5,IF(OR(P456=16,P456=17,P456=18),2.58,2.66)))))))))), IF(Q456="Կ-1", IF(P456=0,1.68,IF(P456=1,1.73,IF(P456=2,1.79,IF(P456=3,1.84,IF(OR(P456=5,P456=4),1.9,IF(OR(P456=6,P456=7),1.96,IF(OR(P456=8,P456=9),2.02,IF(OR(P456=10,P456=11,P456=12),2.08,IF(OR(P456=13,P456=14,P456=15),2.14,IF(OR(P456=16,P456=17,P456=18),2.21,2.28)))))))))), IF(Q456="Կ-2", IF(P456=0,1.45,IF(P456=1,1.49,IF(P456=2,1.54,IF(P456=3,1.59,IF(OR(P456=5,P456=4),1.63,IF(OR(P456=6,P456=7),1.68,IF(OR(P456=8,P456=9),1.73,IF(OR(P456=10,P456=11,P456=12),1.79,IF(OR(P456=13,P456=14,P456=15),1.84,IF(OR(P456=16,P456=17,P456=18),1.9,1.95)))))))))),IF(Q456="Կ-3", IF(P456=0,1.25,IF(P456=1,1.29,IF(P456=2,1.33,IF(P456=3,1.37,IF(OR(P456=5,P456=4),1.41,IF(OR(P456=6,P456=7),1.45,IF(OR(P456=8,P456=9),1.49,IF(OR(P456=10,P456=11,P456=12),1.54,IF(OR(P456=13,P456=14,P456=15),1.58,IF(OR(P456=16,P456=17,P456=18),1.63,1.68)))))))))), "Error"))))))))))))</f>
        <v>1.96</v>
      </c>
      <c r="S456" s="776">
        <v>83200</v>
      </c>
      <c r="T456" s="776">
        <f>+S456*R456</f>
        <v>163072</v>
      </c>
      <c r="U456" s="777">
        <f>+L456</f>
        <v>0</v>
      </c>
      <c r="V456" s="776">
        <f>+U456+T456</f>
        <v>163072</v>
      </c>
      <c r="W456" s="776">
        <f>+V456*13</f>
        <v>2119936</v>
      </c>
      <c r="X456" s="580">
        <v>1</v>
      </c>
      <c r="Y456" s="644">
        <f>+P456+1</f>
        <v>8</v>
      </c>
      <c r="Z456" s="645" t="str">
        <f>+Q456</f>
        <v>Կ-1</v>
      </c>
      <c r="AA456" s="643">
        <f>IF(X456&lt;1,0,IF(Z456="Բ-1",IF(Y456=0,6.94,IF(Y456=1,7.17,IF(Y456=2,7.41,IF(Y456=3,7.66,IF(OR(Y456=5,Y456=4),7.92,IF(OR(Y456=6,Y456=7),8.18,IF(OR(Y456=8,Y456=9),8.46,IF(OR(Y456=10,Y456=11,Y456=12),8.74,IF(OR(Y456=13,Y456=14,Y456=15),9.03,IF(OR(Y456=16,Y456=17,Y456=18),9.33,9.65)))))))))),IF(Z456="Բ-2", IF(Y456=0,5.71,IF(Y456=1,5.89,IF(Y456=2,6.09,IF(Y456=3,6.29,IF(OR(Y456=5,Y456=4),6.5,IF(OR(Y456=6,Y456=7),6.72,IF(OR(Y456=8,Y456=9),6.94,IF(OR(Y456=10,Y456=11,Y456=12),7.17,IF(OR(Y456=13,Y456=14,Y456=15),7.41,IF(OR(Y456=16,Y456=17,Y456=18),7.65,7.91)))))))))), IF(Z456="Գ-1", IF(Y456=0,4.7,IF(Y456=1,4.86,IF(Y456=2,5.01,IF(Y456=3,5.18,IF(OR(Y456=5,Y456=4),5.35,IF(OR(Y456=6,Y456=7),5.52,IF(OR(Y456=8,Y456=9),5.71,IF(OR(Y456=10,Y456=11,Y456=12),5.89,IF(OR(Y456=13,Y456=14,Y456=15),6.09,IF(OR(Y456=16,Y456=17,Y456=18),6.29,6.49)))))))))), IF(Z456="Գ-2", IF(Y456=0,3.88,IF(Y456=1,4.01,IF(Y456=2,4.14,IF(Y456=3,4.27,IF(OR(Y456=5,Y456=4),4.41,IF(OR(Y456=6,Y456=7),4.55,IF(OR(Y456=8,Y456=9),4.7,IF(OR(Y456=10,Y456=11,Y456=12),4.85,IF(OR(Y456=13,Y456=14,Y456=15),5.01,IF(OR(Y456=16,Y456=17,Y456=18),5.17,5.34)))))))))), IF(Z456="Գ-3", IF(Y456=0,3.21,IF(Y456=1,3.31,IF(Y456=2,3.42,IF(Y456=3,3.53,IF(OR(Y456=5,Y456=4),3.64,IF(OR(Y456=6,Y456=7),3.76,IF(OR(Y456=8,Y456=9),3.88,IF(OR(Y456=10,Y456=11,Y456=12),4.01,IF(OR(Y456=13,Y456=14,Y456=15),4.13,IF(OR(Y456=16,Y456=17,Y456=18),4.27,4.4)))))))))), IF(Z456="Ա-1", IF(Y456=0,2.66,IF(Y456=1,2.75,IF(Y456=2,2.83,IF(Y456=3,2.92,IF(OR(Y456=5,Y456=4),3.02,IF(OR(Y456=6,Y456=7),3.11,IF(OR(Y456=8,Y456=9),3.21,IF(OR(Y456=10,Y456=11,Y456=12),3.31,IF(OR(Y456=13,Y456=14,Y456=15),3.42,IF(OR(Y456=16,Y456=17,Y456=18),3.53,3.64)))))))))), IF(Z456="Ա-2", IF(Y456=0,2.28,IF(Y456=1,2.35,IF(Y456=2,2.43,IF(Y456=3,2.5,IF(OR(Y456=5,Y456=4),2.58,IF(OR(Y456=6,Y456=7),2.66,IF(OR(Y456=8,Y456=9),2.75,IF(OR(Y456=10,Y456=11,Y456=12),2.83,IF(OR(Y456=13,Y456=14,Y456=15),2.92,IF(OR(Y456=16,Y456=17,Y456=18),3.01,3.11)))))))))),IF(Z456="Ա-3", IF(Y456=0,1.96,IF(Y456=1,2.02,IF(Y456=2,2.08,IF(Y456=3,2.15,IF(OR(Y456=5,Y456=4),2.21,IF(OR(Y456=6,Y456=7),2.28,IF(OR(Y456=8,Y456=9),2.35,IF(OR(Y456=10,Y456=11,Y456=12),2.42,IF(OR(Y456=13,Y456=14,Y456=15),2.5,IF(OR(Y456=16,Y456=17,Y456=18),2.58,2.66)))))))))), IF(Z456="Կ-1", IF(Y456=0,1.68,IF(Y456=1,1.73,IF(Y456=2,1.79,IF(Y456=3,1.84,IF(OR(Y456=5,Y456=4),1.9,IF(OR(Y456=6,Y456=7),1.96,IF(OR(Y456=8,Y456=9),2.02,IF(OR(Y456=10,Y456=11,Y456=12),2.08,IF(OR(Y456=13,Y456=14,Y456=15),2.14,IF(OR(Y456=16,Y456=17,Y456=18),2.21,2.28)))))))))), IF(Z456="Կ-2", IF(Y456=0,1.45,IF(Y456=1,1.49,IF(Y456=2,1.54,IF(Y456=3,1.59,IF(OR(Y456=5,Y456=4),1.63,IF(OR(Y456=6,Y456=7),1.68,IF(OR(Y456=8,Y456=9),1.73,IF(OR(Y456=10,Y456=11,Y456=12),1.79,IF(OR(Y456=13,Y456=14,Y456=15),1.84,IF(OR(Y456=16,Y456=17,Y456=18),1.9,1.95)))))))))),IF(Z456="Կ-3", IF(Y456=0,1.25,IF(Y456=1,1.29,IF(Y456=2,1.33,IF(Y456=3,1.37,IF(OR(Y456=5,Y456=4),1.41,IF(OR(Y456=6,Y456=7),1.45,IF(OR(Y456=8,Y456=9),1.49,IF(OR(Y456=10,Y456=11,Y456=12),1.54,IF(OR(Y456=13,Y456=14,Y456=15),1.58,IF(OR(Y456=16,Y456=17,Y456=18),1.63,1.68)))))))))), "Error"))))))))))))</f>
        <v>2.02</v>
      </c>
      <c r="AB456" s="776">
        <v>83200</v>
      </c>
      <c r="AC456" s="776">
        <f>+AB456*AA456</f>
        <v>168064</v>
      </c>
      <c r="AD456" s="777">
        <f>+U456</f>
        <v>0</v>
      </c>
      <c r="AE456" s="776">
        <f>+AD456+AC456</f>
        <v>168064</v>
      </c>
      <c r="AF456" s="776">
        <f>+AE456*13</f>
        <v>2184832</v>
      </c>
      <c r="AG456" s="580">
        <v>1</v>
      </c>
      <c r="AH456" s="644">
        <f>+Y456+1</f>
        <v>9</v>
      </c>
      <c r="AI456" s="645" t="str">
        <f>+Z456</f>
        <v>Կ-1</v>
      </c>
      <c r="AJ456" s="643">
        <f>IF(AG456&lt;1,0,IF(AI456="Բ-1",IF(AH456=0,6.94,IF(AH456=1,7.17,IF(AH456=2,7.41,IF(AH456=3,7.66,IF(OR(AH456=5,AH456=4),7.92,IF(OR(AH456=6,AH456=7),8.18,IF(OR(AH456=8,AH456=9),8.46,IF(OR(AH456=10,AH456=11,AH456=12),8.74,IF(OR(AH456=13,AH456=14,AH456=15),9.03,IF(OR(AH456=16,AH456=17,AH456=18),9.33,9.65)))))))))),IF(AI456="Բ-2", IF(AH456=0,5.71,IF(AH456=1,5.89,IF(AH456=2,6.09,IF(AH456=3,6.29,IF(OR(AH456=5,AH456=4),6.5,IF(OR(AH456=6,AH456=7),6.72,IF(OR(AH456=8,AH456=9),6.94,IF(OR(AH456=10,AH456=11,AH456=12),7.17,IF(OR(AH456=13,AH456=14,AH456=15),7.41,IF(OR(AH456=16,AH456=17,AH456=18),7.65,7.91)))))))))), IF(AI456="Գ-1", IF(AH456=0,4.7,IF(AH456=1,4.86,IF(AH456=2,5.01,IF(AH456=3,5.18,IF(OR(AH456=5,AH456=4),5.35,IF(OR(AH456=6,AH456=7),5.52,IF(OR(AH456=8,AH456=9),5.71,IF(OR(AH456=10,AH456=11,AH456=12),5.89,IF(OR(AH456=13,AH456=14,AH456=15),6.09,IF(OR(AH456=16,AH456=17,AH456=18),6.29,6.49)))))))))), IF(AI456="Գ-2", IF(AH456=0,3.88,IF(AH456=1,4.01,IF(AH456=2,4.14,IF(AH456=3,4.27,IF(OR(AH456=5,AH456=4),4.41,IF(OR(AH456=6,AH456=7),4.55,IF(OR(AH456=8,AH456=9),4.7,IF(OR(AH456=10,AH456=11,AH456=12),4.85,IF(OR(AH456=13,AH456=14,AH456=15),5.01,IF(OR(AH456=16,AH456=17,AH456=18),5.17,5.34)))))))))), IF(AI456="Գ-3", IF(AH456=0,3.21,IF(AH456=1,3.31,IF(AH456=2,3.42,IF(AH456=3,3.53,IF(OR(AH456=5,AH456=4),3.64,IF(OR(AH456=6,AH456=7),3.76,IF(OR(AH456=8,AH456=9),3.88,IF(OR(AH456=10,AH456=11,AH456=12),4.01,IF(OR(AH456=13,AH456=14,AH456=15),4.13,IF(OR(AH456=16,AH456=17,AH456=18),4.27,4.4)))))))))), IF(AI456="Ա-1", IF(AH456=0,2.66,IF(AH456=1,2.75,IF(AH456=2,2.83,IF(AH456=3,2.92,IF(OR(AH456=5,AH456=4),3.02,IF(OR(AH456=6,AH456=7),3.11,IF(OR(AH456=8,AH456=9),3.21,IF(OR(AH456=10,AH456=11,AH456=12),3.31,IF(OR(AH456=13,AH456=14,AH456=15),3.42,IF(OR(AH456=16,AH456=17,AH456=18),3.53,3.64)))))))))), IF(AI456="Ա-2", IF(AH456=0,2.28,IF(AH456=1,2.35,IF(AH456=2,2.43,IF(AH456=3,2.5,IF(OR(AH456=5,AH456=4),2.58,IF(OR(AH456=6,AH456=7),2.66,IF(OR(AH456=8,AH456=9),2.75,IF(OR(AH456=10,AH456=11,AH456=12),2.83,IF(OR(AH456=13,AH456=14,AH456=15),2.92,IF(OR(AH456=16,AH456=17,AH456=18),3.01,3.11)))))))))),IF(AI456="Ա-3", IF(AH456=0,1.96,IF(AH456=1,2.02,IF(AH456=2,2.08,IF(AH456=3,2.15,IF(OR(AH456=5,AH456=4),2.21,IF(OR(AH456=6,AH456=7),2.28,IF(OR(AH456=8,AH456=9),2.35,IF(OR(AH456=10,AH456=11,AH456=12),2.42,IF(OR(AH456=13,AH456=14,AH456=15),2.5,IF(OR(AH456=16,AH456=17,AH456=18),2.58,2.66)))))))))), IF(AI456="Կ-1", IF(AH456=0,1.68,IF(AH456=1,1.73,IF(AH456=2,1.79,IF(AH456=3,1.84,IF(OR(AH456=5,AH456=4),1.9,IF(OR(AH456=6,AH456=7),1.96,IF(OR(AH456=8,AH456=9),2.02,IF(OR(AH456=10,AH456=11,AH456=12),2.08,IF(OR(AH456=13,AH456=14,AH456=15),2.14,IF(OR(AH456=16,AH456=17,AH456=18),2.21,2.28)))))))))), IF(AI456="Կ-2", IF(AH456=0,1.45,IF(AH456=1,1.49,IF(AH456=2,1.54,IF(AH456=3,1.59,IF(OR(AH456=5,AH456=4),1.63,IF(OR(AH456=6,AH456=7),1.68,IF(OR(AH456=8,AH456=9),1.73,IF(OR(AH456=10,AH456=11,AH456=12),1.79,IF(OR(AH456=13,AH456=14,AH456=15),1.84,IF(OR(AH456=16,AH456=17,AH456=18),1.9,1.95)))))))))),IF(AI456="Կ-3", IF(AH456=0,1.25,IF(AH456=1,1.29,IF(AH456=2,1.33,IF(AH456=3,1.37,IF(OR(AH456=5,AH456=4),1.41,IF(OR(AH456=6,AH456=7),1.45,IF(OR(AH456=8,AH456=9),1.49,IF(OR(AH456=10,AH456=11,AH456=12),1.54,IF(OR(AH456=13,AH456=14,AH456=15),1.58,IF(OR(AH456=16,AH456=17,AH456=18),1.63,1.68)))))))))), "Error"))))))))))))</f>
        <v>2.02</v>
      </c>
      <c r="AK456" s="776">
        <v>83200</v>
      </c>
      <c r="AL456" s="776">
        <f>+AK456*AJ456</f>
        <v>168064</v>
      </c>
      <c r="AM456" s="777">
        <f>+AD456</f>
        <v>0</v>
      </c>
      <c r="AN456" s="776">
        <f>+AM456+AL456</f>
        <v>168064</v>
      </c>
      <c r="AO456" s="776">
        <f>+AN456*13</f>
        <v>2184832</v>
      </c>
    </row>
    <row r="457" spans="1:41" s="760" customFormat="1" ht="14.25">
      <c r="A457" s="853">
        <v>415</v>
      </c>
      <c r="B457" s="903" t="s">
        <v>78</v>
      </c>
      <c r="C457" s="904"/>
      <c r="D457" s="904"/>
      <c r="E457" s="903" t="s">
        <v>1238</v>
      </c>
      <c r="F457" s="853">
        <v>1</v>
      </c>
      <c r="G457" s="911">
        <v>6</v>
      </c>
      <c r="H457" s="915" t="s">
        <v>86</v>
      </c>
      <c r="I457" s="912">
        <f>IF(F457&lt;1,0,IF(H457="Բ-1",IF(G457=0,6.94,IF(G457=1,7.17,IF(G457=2,7.41,IF(G457=3,7.66,IF(OR(G457=5,G457=4),7.92,IF(OR(G457=6,G457=7),8.18,IF(OR(G457=8,G457=9),8.46,IF(OR(G457=10,G457=11,G457=12),8.74,IF(OR(G457=13,G457=14,G457=15),9.03,IF(OR(G457=16,G457=17,G457=18),9.33,9.65)))))))))),IF(H457="Բ-2", IF(G457=0,5.71,IF(G457=1,5.89,IF(G457=2,6.09,IF(G457=3,6.29,IF(OR(G457=5,G457=4),6.5,IF(OR(G457=6,G457=7),6.72,IF(OR(G457=8,G457=9),6.94,IF(OR(G457=10,G457=11,G457=12),7.17,IF(OR(G457=13,G457=14,G457=15),7.41,IF(OR(G457=16,G457=17,G457=18),7.65,7.91)))))))))), IF(H457="Գ-1", IF(G457=0,4.7,IF(G457=1,4.86,IF(G457=2,5.01,IF(G457=3,5.18,IF(OR(G457=5,G457=4),5.35,IF(OR(G457=6,G457=7),5.52,IF(OR(G457=8,G457=9),5.71,IF(OR(G457=10,G457=11,G457=12),5.89,IF(OR(G457=13,G457=14,G457=15),6.09,IF(OR(G457=16,G457=17,G457=18),6.29,6.49)))))))))), IF(H457="Գ-2", IF(G457=0,3.88,IF(G457=1,4.01,IF(G457=2,4.14,IF(G457=3,4.27,IF(OR(G457=5,G457=4),4.41,IF(OR(G457=6,G457=7),4.55,IF(OR(G457=8,G457=9),4.7,IF(OR(G457=10,G457=11,G457=12),4.85,IF(OR(G457=13,G457=14,G457=15),5.01,IF(OR(G457=16,G457=17,G457=18),5.17,5.34)))))))))), IF(H457="Գ-3", IF(G457=0,3.21,IF(G457=1,3.31,IF(G457=2,3.42,IF(G457=3,3.53,IF(OR(G457=5,G457=4),3.64,IF(OR(G457=6,G457=7),3.76,IF(OR(G457=8,G457=9),3.88,IF(OR(G457=10,G457=11,G457=12),4.01,IF(OR(G457=13,G457=14,G457=15),4.13,IF(OR(G457=16,G457=17,G457=18),4.27,4.4)))))))))), IF(H457="Ա-1", IF(G457=0,2.66,IF(G457=1,2.75,IF(G457=2,2.83,IF(G457=3,2.92,IF(OR(G457=5,G457=4),3.02,IF(OR(G457=6,G457=7),3.11,IF(OR(G457=8,G457=9),3.21,IF(OR(G457=10,G457=11,G457=12),3.31,IF(OR(G457=13,G457=14,G457=15),3.42,IF(OR(G457=16,G457=17,G457=18),3.53,3.64)))))))))), IF(H457="Ա-2", IF(G457=0,2.28,IF(G457=1,2.35,IF(G457=2,2.43,IF(G457=3,2.5,IF(OR(G457=5,G457=4),2.58,IF(OR(G457=6,G457=7),2.66,IF(OR(G457=8,G457=9),2.75,IF(OR(G457=10,G457=11,G457=12),2.83,IF(OR(G457=13,G457=14,G457=15),2.92,IF(OR(G457=16,G457=17,G457=18),3.01,3.11)))))))))),IF(H457="Ա-3", IF(G457=0,1.96,IF(G457=1,2.02,IF(G457=2,2.08,IF(G457=3,2.15,IF(OR(G457=5,G457=4),2.21,IF(OR(G457=6,G457=7),2.28,IF(OR(G457=8,G457=9),2.35,IF(OR(G457=10,G457=11,G457=12),2.42,IF(OR(G457=13,G457=14,G457=15),2.5,IF(OR(G457=16,G457=17,G457=18),2.58,2.66)))))))))), IF(H457="Կ-1", IF(G457=0,1.68,IF(G457=1,1.73,IF(G457=2,1.79,IF(G457=3,1.84,IF(OR(G457=5,G457=4),1.9,IF(OR(G457=6,G457=7),1.96,IF(OR(G457=8,G457=9),2.02,IF(OR(G457=10,G457=11,G457=12),2.08,IF(OR(G457=13,G457=14,G457=15),2.14,IF(OR(G457=16,G457=17,G457=18),2.21,2.28)))))))))), IF(H457="Կ-2", IF(G457=0,1.45,IF(G457=1,1.49,IF(G457=2,1.54,IF(G457=3,1.59,IF(OR(G457=5,G457=4),1.63,IF(OR(G457=6,G457=7),1.68,IF(OR(G457=8,G457=9),1.73,IF(OR(G457=10,G457=11,G457=12),1.79,IF(OR(G457=13,G457=14,G457=15),1.84,IF(OR(G457=16,G457=17,G457=18),1.9,1.95)))))))))),IF(H457="Կ-3", IF(G457=0,1.25,IF(G457=1,1.29,IF(G457=2,1.33,IF(G457=3,1.37,IF(OR(G457=5,G457=4),1.41,IF(OR(G457=6,G457=7),1.45,IF(OR(G457=8,G457=9),1.49,IF(OR(G457=10,G457=11,G457=12),1.54,IF(OR(G457=13,G457=14,G457=15),1.58,IF(OR(G457=16,G457=17,G457=18),1.63,1.68)))))))))), "Error"))))))))))))</f>
        <v>1.96</v>
      </c>
      <c r="J457" s="913">
        <v>83200</v>
      </c>
      <c r="K457" s="914">
        <f>+J457*I457</f>
        <v>163072</v>
      </c>
      <c r="L457" s="915"/>
      <c r="M457" s="914">
        <f>+L457+K457</f>
        <v>163072</v>
      </c>
      <c r="N457" s="914">
        <f>+M457*13</f>
        <v>2119936</v>
      </c>
      <c r="O457" s="580">
        <v>1</v>
      </c>
      <c r="P457" s="644">
        <f>+G457+1</f>
        <v>7</v>
      </c>
      <c r="Q457" s="645" t="str">
        <f>+H457</f>
        <v>Կ-1</v>
      </c>
      <c r="R457" s="643">
        <f>IF(O457&lt;1,0,IF(Q457="Բ-1",IF(P457=0,6.94,IF(P457=1,7.17,IF(P457=2,7.41,IF(P457=3,7.66,IF(OR(P457=5,P457=4),7.92,IF(OR(P457=6,P457=7),8.18,IF(OR(P457=8,P457=9),8.46,IF(OR(P457=10,P457=11,P457=12),8.74,IF(OR(P457=13,P457=14,P457=15),9.03,IF(OR(P457=16,P457=17,P457=18),9.33,9.65)))))))))),IF(Q457="Բ-2", IF(P457=0,5.71,IF(P457=1,5.89,IF(P457=2,6.09,IF(P457=3,6.29,IF(OR(P457=5,P457=4),6.5,IF(OR(P457=6,P457=7),6.72,IF(OR(P457=8,P457=9),6.94,IF(OR(P457=10,P457=11,P457=12),7.17,IF(OR(P457=13,P457=14,P457=15),7.41,IF(OR(P457=16,P457=17,P457=18),7.65,7.91)))))))))), IF(Q457="Գ-1", IF(P457=0,4.7,IF(P457=1,4.86,IF(P457=2,5.01,IF(P457=3,5.18,IF(OR(P457=5,P457=4),5.35,IF(OR(P457=6,P457=7),5.52,IF(OR(P457=8,P457=9),5.71,IF(OR(P457=10,P457=11,P457=12),5.89,IF(OR(P457=13,P457=14,P457=15),6.09,IF(OR(P457=16,P457=17,P457=18),6.29,6.49)))))))))), IF(Q457="Գ-2", IF(P457=0,3.88,IF(P457=1,4.01,IF(P457=2,4.14,IF(P457=3,4.27,IF(OR(P457=5,P457=4),4.41,IF(OR(P457=6,P457=7),4.55,IF(OR(P457=8,P457=9),4.7,IF(OR(P457=10,P457=11,P457=12),4.85,IF(OR(P457=13,P457=14,P457=15),5.01,IF(OR(P457=16,P457=17,P457=18),5.17,5.34)))))))))), IF(Q457="Գ-3", IF(P457=0,3.21,IF(P457=1,3.31,IF(P457=2,3.42,IF(P457=3,3.53,IF(OR(P457=5,P457=4),3.64,IF(OR(P457=6,P457=7),3.76,IF(OR(P457=8,P457=9),3.88,IF(OR(P457=10,P457=11,P457=12),4.01,IF(OR(P457=13,P457=14,P457=15),4.13,IF(OR(P457=16,P457=17,P457=18),4.27,4.4)))))))))), IF(Q457="Ա-1", IF(P457=0,2.66,IF(P457=1,2.75,IF(P457=2,2.83,IF(P457=3,2.92,IF(OR(P457=5,P457=4),3.02,IF(OR(P457=6,P457=7),3.11,IF(OR(P457=8,P457=9),3.21,IF(OR(P457=10,P457=11,P457=12),3.31,IF(OR(P457=13,P457=14,P457=15),3.42,IF(OR(P457=16,P457=17,P457=18),3.53,3.64)))))))))), IF(Q457="Ա-2", IF(P457=0,2.28,IF(P457=1,2.35,IF(P457=2,2.43,IF(P457=3,2.5,IF(OR(P457=5,P457=4),2.58,IF(OR(P457=6,P457=7),2.66,IF(OR(P457=8,P457=9),2.75,IF(OR(P457=10,P457=11,P457=12),2.83,IF(OR(P457=13,P457=14,P457=15),2.92,IF(OR(P457=16,P457=17,P457=18),3.01,3.11)))))))))),IF(Q457="Ա-3", IF(P457=0,1.96,IF(P457=1,2.02,IF(P457=2,2.08,IF(P457=3,2.15,IF(OR(P457=5,P457=4),2.21,IF(OR(P457=6,P457=7),2.28,IF(OR(P457=8,P457=9),2.35,IF(OR(P457=10,P457=11,P457=12),2.42,IF(OR(P457=13,P457=14,P457=15),2.5,IF(OR(P457=16,P457=17,P457=18),2.58,2.66)))))))))), IF(Q457="Կ-1", IF(P457=0,1.68,IF(P457=1,1.73,IF(P457=2,1.79,IF(P457=3,1.84,IF(OR(P457=5,P457=4),1.9,IF(OR(P457=6,P457=7),1.96,IF(OR(P457=8,P457=9),2.02,IF(OR(P457=10,P457=11,P457=12),2.08,IF(OR(P457=13,P457=14,P457=15),2.14,IF(OR(P457=16,P457=17,P457=18),2.21,2.28)))))))))), IF(Q457="Կ-2", IF(P457=0,1.45,IF(P457=1,1.49,IF(P457=2,1.54,IF(P457=3,1.59,IF(OR(P457=5,P457=4),1.63,IF(OR(P457=6,P457=7),1.68,IF(OR(P457=8,P457=9),1.73,IF(OR(P457=10,P457=11,P457=12),1.79,IF(OR(P457=13,P457=14,P457=15),1.84,IF(OR(P457=16,P457=17,P457=18),1.9,1.95)))))))))),IF(Q457="Կ-3", IF(P457=0,1.25,IF(P457=1,1.29,IF(P457=2,1.33,IF(P457=3,1.37,IF(OR(P457=5,P457=4),1.41,IF(OR(P457=6,P457=7),1.45,IF(OR(P457=8,P457=9),1.49,IF(OR(P457=10,P457=11,P457=12),1.54,IF(OR(P457=13,P457=14,P457=15),1.58,IF(OR(P457=16,P457=17,P457=18),1.63,1.68)))))))))), "Error"))))))))))))</f>
        <v>1.96</v>
      </c>
      <c r="S457" s="776">
        <v>83200</v>
      </c>
      <c r="T457" s="776">
        <f>+S457*R457</f>
        <v>163072</v>
      </c>
      <c r="U457" s="777">
        <f>+L457</f>
        <v>0</v>
      </c>
      <c r="V457" s="776">
        <f>+U457+T457</f>
        <v>163072</v>
      </c>
      <c r="W457" s="776">
        <f>+V457*13</f>
        <v>2119936</v>
      </c>
      <c r="X457" s="580">
        <v>1</v>
      </c>
      <c r="Y457" s="644">
        <f>+P457+1</f>
        <v>8</v>
      </c>
      <c r="Z457" s="645" t="str">
        <f>+Q457</f>
        <v>Կ-1</v>
      </c>
      <c r="AA457" s="643">
        <f>IF(X457&lt;1,0,IF(Z457="Բ-1",IF(Y457=0,6.94,IF(Y457=1,7.17,IF(Y457=2,7.41,IF(Y457=3,7.66,IF(OR(Y457=5,Y457=4),7.92,IF(OR(Y457=6,Y457=7),8.18,IF(OR(Y457=8,Y457=9),8.46,IF(OR(Y457=10,Y457=11,Y457=12),8.74,IF(OR(Y457=13,Y457=14,Y457=15),9.03,IF(OR(Y457=16,Y457=17,Y457=18),9.33,9.65)))))))))),IF(Z457="Բ-2", IF(Y457=0,5.71,IF(Y457=1,5.89,IF(Y457=2,6.09,IF(Y457=3,6.29,IF(OR(Y457=5,Y457=4),6.5,IF(OR(Y457=6,Y457=7),6.72,IF(OR(Y457=8,Y457=9),6.94,IF(OR(Y457=10,Y457=11,Y457=12),7.17,IF(OR(Y457=13,Y457=14,Y457=15),7.41,IF(OR(Y457=16,Y457=17,Y457=18),7.65,7.91)))))))))), IF(Z457="Գ-1", IF(Y457=0,4.7,IF(Y457=1,4.86,IF(Y457=2,5.01,IF(Y457=3,5.18,IF(OR(Y457=5,Y457=4),5.35,IF(OR(Y457=6,Y457=7),5.52,IF(OR(Y457=8,Y457=9),5.71,IF(OR(Y457=10,Y457=11,Y457=12),5.89,IF(OR(Y457=13,Y457=14,Y457=15),6.09,IF(OR(Y457=16,Y457=17,Y457=18),6.29,6.49)))))))))), IF(Z457="Գ-2", IF(Y457=0,3.88,IF(Y457=1,4.01,IF(Y457=2,4.14,IF(Y457=3,4.27,IF(OR(Y457=5,Y457=4),4.41,IF(OR(Y457=6,Y457=7),4.55,IF(OR(Y457=8,Y457=9),4.7,IF(OR(Y457=10,Y457=11,Y457=12),4.85,IF(OR(Y457=13,Y457=14,Y457=15),5.01,IF(OR(Y457=16,Y457=17,Y457=18),5.17,5.34)))))))))), IF(Z457="Գ-3", IF(Y457=0,3.21,IF(Y457=1,3.31,IF(Y457=2,3.42,IF(Y457=3,3.53,IF(OR(Y457=5,Y457=4),3.64,IF(OR(Y457=6,Y457=7),3.76,IF(OR(Y457=8,Y457=9),3.88,IF(OR(Y457=10,Y457=11,Y457=12),4.01,IF(OR(Y457=13,Y457=14,Y457=15),4.13,IF(OR(Y457=16,Y457=17,Y457=18),4.27,4.4)))))))))), IF(Z457="Ա-1", IF(Y457=0,2.66,IF(Y457=1,2.75,IF(Y457=2,2.83,IF(Y457=3,2.92,IF(OR(Y457=5,Y457=4),3.02,IF(OR(Y457=6,Y457=7),3.11,IF(OR(Y457=8,Y457=9),3.21,IF(OR(Y457=10,Y457=11,Y457=12),3.31,IF(OR(Y457=13,Y457=14,Y457=15),3.42,IF(OR(Y457=16,Y457=17,Y457=18),3.53,3.64)))))))))), IF(Z457="Ա-2", IF(Y457=0,2.28,IF(Y457=1,2.35,IF(Y457=2,2.43,IF(Y457=3,2.5,IF(OR(Y457=5,Y457=4),2.58,IF(OR(Y457=6,Y457=7),2.66,IF(OR(Y457=8,Y457=9),2.75,IF(OR(Y457=10,Y457=11,Y457=12),2.83,IF(OR(Y457=13,Y457=14,Y457=15),2.92,IF(OR(Y457=16,Y457=17,Y457=18),3.01,3.11)))))))))),IF(Z457="Ա-3", IF(Y457=0,1.96,IF(Y457=1,2.02,IF(Y457=2,2.08,IF(Y457=3,2.15,IF(OR(Y457=5,Y457=4),2.21,IF(OR(Y457=6,Y457=7),2.28,IF(OR(Y457=8,Y457=9),2.35,IF(OR(Y457=10,Y457=11,Y457=12),2.42,IF(OR(Y457=13,Y457=14,Y457=15),2.5,IF(OR(Y457=16,Y457=17,Y457=18),2.58,2.66)))))))))), IF(Z457="Կ-1", IF(Y457=0,1.68,IF(Y457=1,1.73,IF(Y457=2,1.79,IF(Y457=3,1.84,IF(OR(Y457=5,Y457=4),1.9,IF(OR(Y457=6,Y457=7),1.96,IF(OR(Y457=8,Y457=9),2.02,IF(OR(Y457=10,Y457=11,Y457=12),2.08,IF(OR(Y457=13,Y457=14,Y457=15),2.14,IF(OR(Y457=16,Y457=17,Y457=18),2.21,2.28)))))))))), IF(Z457="Կ-2", IF(Y457=0,1.45,IF(Y457=1,1.49,IF(Y457=2,1.54,IF(Y457=3,1.59,IF(OR(Y457=5,Y457=4),1.63,IF(OR(Y457=6,Y457=7),1.68,IF(OR(Y457=8,Y457=9),1.73,IF(OR(Y457=10,Y457=11,Y457=12),1.79,IF(OR(Y457=13,Y457=14,Y457=15),1.84,IF(OR(Y457=16,Y457=17,Y457=18),1.9,1.95)))))))))),IF(Z457="Կ-3", IF(Y457=0,1.25,IF(Y457=1,1.29,IF(Y457=2,1.33,IF(Y457=3,1.37,IF(OR(Y457=5,Y457=4),1.41,IF(OR(Y457=6,Y457=7),1.45,IF(OR(Y457=8,Y457=9),1.49,IF(OR(Y457=10,Y457=11,Y457=12),1.54,IF(OR(Y457=13,Y457=14,Y457=15),1.58,IF(OR(Y457=16,Y457=17,Y457=18),1.63,1.68)))))))))), "Error"))))))))))))</f>
        <v>2.02</v>
      </c>
      <c r="AB457" s="776">
        <v>83200</v>
      </c>
      <c r="AC457" s="776">
        <f>+AB457*AA457</f>
        <v>168064</v>
      </c>
      <c r="AD457" s="777">
        <f>+U457</f>
        <v>0</v>
      </c>
      <c r="AE457" s="776">
        <f>+AD457+AC457</f>
        <v>168064</v>
      </c>
      <c r="AF457" s="776">
        <f>+AE457*13</f>
        <v>2184832</v>
      </c>
      <c r="AG457" s="580">
        <v>1</v>
      </c>
      <c r="AH457" s="644">
        <f>+Y457+1</f>
        <v>9</v>
      </c>
      <c r="AI457" s="645" t="str">
        <f>+Z457</f>
        <v>Կ-1</v>
      </c>
      <c r="AJ457" s="643">
        <f>IF(AG457&lt;1,0,IF(AI457="Բ-1",IF(AH457=0,6.94,IF(AH457=1,7.17,IF(AH457=2,7.41,IF(AH457=3,7.66,IF(OR(AH457=5,AH457=4),7.92,IF(OR(AH457=6,AH457=7),8.18,IF(OR(AH457=8,AH457=9),8.46,IF(OR(AH457=10,AH457=11,AH457=12),8.74,IF(OR(AH457=13,AH457=14,AH457=15),9.03,IF(OR(AH457=16,AH457=17,AH457=18),9.33,9.65)))))))))),IF(AI457="Բ-2", IF(AH457=0,5.71,IF(AH457=1,5.89,IF(AH457=2,6.09,IF(AH457=3,6.29,IF(OR(AH457=5,AH457=4),6.5,IF(OR(AH457=6,AH457=7),6.72,IF(OR(AH457=8,AH457=9),6.94,IF(OR(AH457=10,AH457=11,AH457=12),7.17,IF(OR(AH457=13,AH457=14,AH457=15),7.41,IF(OR(AH457=16,AH457=17,AH457=18),7.65,7.91)))))))))), IF(AI457="Գ-1", IF(AH457=0,4.7,IF(AH457=1,4.86,IF(AH457=2,5.01,IF(AH457=3,5.18,IF(OR(AH457=5,AH457=4),5.35,IF(OR(AH457=6,AH457=7),5.52,IF(OR(AH457=8,AH457=9),5.71,IF(OR(AH457=10,AH457=11,AH457=12),5.89,IF(OR(AH457=13,AH457=14,AH457=15),6.09,IF(OR(AH457=16,AH457=17,AH457=18),6.29,6.49)))))))))), IF(AI457="Գ-2", IF(AH457=0,3.88,IF(AH457=1,4.01,IF(AH457=2,4.14,IF(AH457=3,4.27,IF(OR(AH457=5,AH457=4),4.41,IF(OR(AH457=6,AH457=7),4.55,IF(OR(AH457=8,AH457=9),4.7,IF(OR(AH457=10,AH457=11,AH457=12),4.85,IF(OR(AH457=13,AH457=14,AH457=15),5.01,IF(OR(AH457=16,AH457=17,AH457=18),5.17,5.34)))))))))), IF(AI457="Գ-3", IF(AH457=0,3.21,IF(AH457=1,3.31,IF(AH457=2,3.42,IF(AH457=3,3.53,IF(OR(AH457=5,AH457=4),3.64,IF(OR(AH457=6,AH457=7),3.76,IF(OR(AH457=8,AH457=9),3.88,IF(OR(AH457=10,AH457=11,AH457=12),4.01,IF(OR(AH457=13,AH457=14,AH457=15),4.13,IF(OR(AH457=16,AH457=17,AH457=18),4.27,4.4)))))))))), IF(AI457="Ա-1", IF(AH457=0,2.66,IF(AH457=1,2.75,IF(AH457=2,2.83,IF(AH457=3,2.92,IF(OR(AH457=5,AH457=4),3.02,IF(OR(AH457=6,AH457=7),3.11,IF(OR(AH457=8,AH457=9),3.21,IF(OR(AH457=10,AH457=11,AH457=12),3.31,IF(OR(AH457=13,AH457=14,AH457=15),3.42,IF(OR(AH457=16,AH457=17,AH457=18),3.53,3.64)))))))))), IF(AI457="Ա-2", IF(AH457=0,2.28,IF(AH457=1,2.35,IF(AH457=2,2.43,IF(AH457=3,2.5,IF(OR(AH457=5,AH457=4),2.58,IF(OR(AH457=6,AH457=7),2.66,IF(OR(AH457=8,AH457=9),2.75,IF(OR(AH457=10,AH457=11,AH457=12),2.83,IF(OR(AH457=13,AH457=14,AH457=15),2.92,IF(OR(AH457=16,AH457=17,AH457=18),3.01,3.11)))))))))),IF(AI457="Ա-3", IF(AH457=0,1.96,IF(AH457=1,2.02,IF(AH457=2,2.08,IF(AH457=3,2.15,IF(OR(AH457=5,AH457=4),2.21,IF(OR(AH457=6,AH457=7),2.28,IF(OR(AH457=8,AH457=9),2.35,IF(OR(AH457=10,AH457=11,AH457=12),2.42,IF(OR(AH457=13,AH457=14,AH457=15),2.5,IF(OR(AH457=16,AH457=17,AH457=18),2.58,2.66)))))))))), IF(AI457="Կ-1", IF(AH457=0,1.68,IF(AH457=1,1.73,IF(AH457=2,1.79,IF(AH457=3,1.84,IF(OR(AH457=5,AH457=4),1.9,IF(OR(AH457=6,AH457=7),1.96,IF(OR(AH457=8,AH457=9),2.02,IF(OR(AH457=10,AH457=11,AH457=12),2.08,IF(OR(AH457=13,AH457=14,AH457=15),2.14,IF(OR(AH457=16,AH457=17,AH457=18),2.21,2.28)))))))))), IF(AI457="Կ-2", IF(AH457=0,1.45,IF(AH457=1,1.49,IF(AH457=2,1.54,IF(AH457=3,1.59,IF(OR(AH457=5,AH457=4),1.63,IF(OR(AH457=6,AH457=7),1.68,IF(OR(AH457=8,AH457=9),1.73,IF(OR(AH457=10,AH457=11,AH457=12),1.79,IF(OR(AH457=13,AH457=14,AH457=15),1.84,IF(OR(AH457=16,AH457=17,AH457=18),1.9,1.95)))))))))),IF(AI457="Կ-3", IF(AH457=0,1.25,IF(AH457=1,1.29,IF(AH457=2,1.33,IF(AH457=3,1.37,IF(OR(AH457=5,AH457=4),1.41,IF(OR(AH457=6,AH457=7),1.45,IF(OR(AH457=8,AH457=9),1.49,IF(OR(AH457=10,AH457=11,AH457=12),1.54,IF(OR(AH457=13,AH457=14,AH457=15),1.58,IF(OR(AH457=16,AH457=17,AH457=18),1.63,1.68)))))))))), "Error"))))))))))))</f>
        <v>2.02</v>
      </c>
      <c r="AK457" s="776">
        <v>83200</v>
      </c>
      <c r="AL457" s="776">
        <f>+AK457*AJ457</f>
        <v>168064</v>
      </c>
      <c r="AM457" s="777">
        <f>+AD457</f>
        <v>0</v>
      </c>
      <c r="AN457" s="776">
        <f>+AM457+AL457</f>
        <v>168064</v>
      </c>
      <c r="AO457" s="776">
        <f>+AN457*13</f>
        <v>2184832</v>
      </c>
    </row>
    <row r="458" spans="1:41" s="760" customFormat="1" ht="71.25">
      <c r="A458" s="853">
        <v>416</v>
      </c>
      <c r="B458" s="903" t="s">
        <v>732</v>
      </c>
      <c r="C458" s="904" t="s">
        <v>1961</v>
      </c>
      <c r="D458" s="904" t="s">
        <v>2288</v>
      </c>
      <c r="E458" s="917" t="s">
        <v>1770</v>
      </c>
      <c r="F458" s="853">
        <v>1</v>
      </c>
      <c r="G458" s="911">
        <v>6</v>
      </c>
      <c r="H458" s="915" t="s">
        <v>83</v>
      </c>
      <c r="I458" s="912">
        <f t="shared" si="375"/>
        <v>4.55</v>
      </c>
      <c r="J458" s="913">
        <v>83200</v>
      </c>
      <c r="K458" s="914">
        <f t="shared" si="399"/>
        <v>378560</v>
      </c>
      <c r="L458" s="915">
        <v>0</v>
      </c>
      <c r="M458" s="914">
        <f t="shared" si="377"/>
        <v>378560</v>
      </c>
      <c r="N458" s="914">
        <f t="shared" si="378"/>
        <v>4921280</v>
      </c>
      <c r="O458" s="580">
        <v>1</v>
      </c>
      <c r="P458" s="644">
        <f t="shared" si="376"/>
        <v>7</v>
      </c>
      <c r="Q458" s="645" t="str">
        <f t="shared" si="384"/>
        <v>Գ-2</v>
      </c>
      <c r="R458" s="643">
        <f t="shared" si="385"/>
        <v>4.55</v>
      </c>
      <c r="S458" s="776">
        <v>83200</v>
      </c>
      <c r="T458" s="776">
        <f t="shared" si="386"/>
        <v>378560</v>
      </c>
      <c r="U458" s="777">
        <f t="shared" si="387"/>
        <v>0</v>
      </c>
      <c r="V458" s="776">
        <f t="shared" si="379"/>
        <v>378560</v>
      </c>
      <c r="W458" s="776">
        <f t="shared" si="380"/>
        <v>4921280</v>
      </c>
      <c r="X458" s="580">
        <v>1</v>
      </c>
      <c r="Y458" s="644">
        <f t="shared" si="388"/>
        <v>8</v>
      </c>
      <c r="Z458" s="645" t="str">
        <f t="shared" si="389"/>
        <v>Գ-2</v>
      </c>
      <c r="AA458" s="643">
        <f t="shared" si="390"/>
        <v>4.7</v>
      </c>
      <c r="AB458" s="776">
        <v>83200</v>
      </c>
      <c r="AC458" s="776">
        <f t="shared" si="391"/>
        <v>391040</v>
      </c>
      <c r="AD458" s="777">
        <f t="shared" si="392"/>
        <v>0</v>
      </c>
      <c r="AE458" s="776">
        <f t="shared" si="398"/>
        <v>391040</v>
      </c>
      <c r="AF458" s="776">
        <f t="shared" si="381"/>
        <v>5083520</v>
      </c>
      <c r="AG458" s="580">
        <v>1</v>
      </c>
      <c r="AH458" s="644">
        <f t="shared" si="393"/>
        <v>9</v>
      </c>
      <c r="AI458" s="645" t="str">
        <f t="shared" si="394"/>
        <v>Գ-2</v>
      </c>
      <c r="AJ458" s="643">
        <f t="shared" si="395"/>
        <v>4.7</v>
      </c>
      <c r="AK458" s="776">
        <v>83200</v>
      </c>
      <c r="AL458" s="776">
        <f t="shared" si="396"/>
        <v>391040</v>
      </c>
      <c r="AM458" s="777">
        <f t="shared" si="397"/>
        <v>0</v>
      </c>
      <c r="AN458" s="776">
        <f t="shared" si="382"/>
        <v>391040</v>
      </c>
      <c r="AO458" s="776">
        <f t="shared" si="383"/>
        <v>5083520</v>
      </c>
    </row>
    <row r="459" spans="1:41" s="760" customFormat="1" ht="40.5">
      <c r="A459" s="853">
        <v>417</v>
      </c>
      <c r="B459" s="903" t="s">
        <v>1739</v>
      </c>
      <c r="C459" s="904" t="s">
        <v>1961</v>
      </c>
      <c r="D459" s="904" t="s">
        <v>2290</v>
      </c>
      <c r="E459" s="903" t="s">
        <v>972</v>
      </c>
      <c r="F459" s="853">
        <v>1</v>
      </c>
      <c r="G459" s="911">
        <v>1</v>
      </c>
      <c r="H459" s="915" t="s">
        <v>84</v>
      </c>
      <c r="I459" s="912">
        <f t="shared" si="375"/>
        <v>2.75</v>
      </c>
      <c r="J459" s="913">
        <v>83200</v>
      </c>
      <c r="K459" s="914">
        <f t="shared" si="399"/>
        <v>228800</v>
      </c>
      <c r="L459" s="915">
        <v>0</v>
      </c>
      <c r="M459" s="914">
        <f t="shared" si="377"/>
        <v>228800</v>
      </c>
      <c r="N459" s="914">
        <f t="shared" si="378"/>
        <v>2974400</v>
      </c>
      <c r="O459" s="580">
        <v>1</v>
      </c>
      <c r="P459" s="644">
        <f t="shared" si="376"/>
        <v>2</v>
      </c>
      <c r="Q459" s="645" t="str">
        <f t="shared" si="384"/>
        <v>Ա-1</v>
      </c>
      <c r="R459" s="643">
        <f t="shared" si="385"/>
        <v>2.83</v>
      </c>
      <c r="S459" s="776">
        <v>83200</v>
      </c>
      <c r="T459" s="776">
        <f t="shared" si="386"/>
        <v>235456</v>
      </c>
      <c r="U459" s="777">
        <f t="shared" si="387"/>
        <v>0</v>
      </c>
      <c r="V459" s="776">
        <f t="shared" si="379"/>
        <v>235456</v>
      </c>
      <c r="W459" s="776">
        <f t="shared" si="380"/>
        <v>3060928</v>
      </c>
      <c r="X459" s="580">
        <v>1</v>
      </c>
      <c r="Y459" s="644">
        <f t="shared" si="388"/>
        <v>3</v>
      </c>
      <c r="Z459" s="645" t="str">
        <f t="shared" si="389"/>
        <v>Ա-1</v>
      </c>
      <c r="AA459" s="643">
        <f t="shared" si="390"/>
        <v>2.92</v>
      </c>
      <c r="AB459" s="776">
        <v>83200</v>
      </c>
      <c r="AC459" s="776">
        <f t="shared" si="391"/>
        <v>242944</v>
      </c>
      <c r="AD459" s="777">
        <f t="shared" si="392"/>
        <v>0</v>
      </c>
      <c r="AE459" s="776">
        <f t="shared" si="398"/>
        <v>242944</v>
      </c>
      <c r="AF459" s="776">
        <f t="shared" si="381"/>
        <v>3158272</v>
      </c>
      <c r="AG459" s="580">
        <v>1</v>
      </c>
      <c r="AH459" s="644">
        <f t="shared" si="393"/>
        <v>4</v>
      </c>
      <c r="AI459" s="645" t="str">
        <f t="shared" si="394"/>
        <v>Ա-1</v>
      </c>
      <c r="AJ459" s="643">
        <f t="shared" si="395"/>
        <v>3.02</v>
      </c>
      <c r="AK459" s="776">
        <v>83200</v>
      </c>
      <c r="AL459" s="776">
        <f t="shared" si="396"/>
        <v>251264</v>
      </c>
      <c r="AM459" s="777">
        <f t="shared" si="397"/>
        <v>0</v>
      </c>
      <c r="AN459" s="776">
        <f t="shared" si="382"/>
        <v>251264</v>
      </c>
      <c r="AO459" s="776">
        <f t="shared" si="383"/>
        <v>3266432</v>
      </c>
    </row>
    <row r="460" spans="1:41" s="760" customFormat="1" ht="40.5">
      <c r="A460" s="853">
        <v>418</v>
      </c>
      <c r="B460" s="903" t="s">
        <v>699</v>
      </c>
      <c r="C460" s="904" t="s">
        <v>1961</v>
      </c>
      <c r="D460" s="904" t="s">
        <v>2373</v>
      </c>
      <c r="E460" s="903" t="s">
        <v>973</v>
      </c>
      <c r="F460" s="853">
        <v>1</v>
      </c>
      <c r="G460" s="911">
        <v>20</v>
      </c>
      <c r="H460" s="915" t="s">
        <v>85</v>
      </c>
      <c r="I460" s="912">
        <f t="shared" si="375"/>
        <v>3.11</v>
      </c>
      <c r="J460" s="913">
        <v>83200</v>
      </c>
      <c r="K460" s="914">
        <f t="shared" si="399"/>
        <v>258752</v>
      </c>
      <c r="L460" s="915">
        <v>0</v>
      </c>
      <c r="M460" s="914">
        <f t="shared" si="377"/>
        <v>258752</v>
      </c>
      <c r="N460" s="914">
        <f t="shared" si="378"/>
        <v>3363776</v>
      </c>
      <c r="O460" s="580">
        <v>1</v>
      </c>
      <c r="P460" s="644">
        <f t="shared" si="376"/>
        <v>21</v>
      </c>
      <c r="Q460" s="645" t="str">
        <f t="shared" si="384"/>
        <v>Ա-2</v>
      </c>
      <c r="R460" s="643">
        <f t="shared" si="385"/>
        <v>3.11</v>
      </c>
      <c r="S460" s="776">
        <v>83200</v>
      </c>
      <c r="T460" s="776">
        <f t="shared" si="386"/>
        <v>258752</v>
      </c>
      <c r="U460" s="777">
        <f t="shared" si="387"/>
        <v>0</v>
      </c>
      <c r="V460" s="776">
        <f t="shared" si="379"/>
        <v>258752</v>
      </c>
      <c r="W460" s="776">
        <f t="shared" si="380"/>
        <v>3363776</v>
      </c>
      <c r="X460" s="580">
        <v>1</v>
      </c>
      <c r="Y460" s="644">
        <f t="shared" si="388"/>
        <v>22</v>
      </c>
      <c r="Z460" s="645" t="str">
        <f t="shared" si="389"/>
        <v>Ա-2</v>
      </c>
      <c r="AA460" s="643">
        <f t="shared" si="390"/>
        <v>3.11</v>
      </c>
      <c r="AB460" s="776">
        <v>83200</v>
      </c>
      <c r="AC460" s="776">
        <f t="shared" si="391"/>
        <v>258752</v>
      </c>
      <c r="AD460" s="777">
        <f t="shared" si="392"/>
        <v>0</v>
      </c>
      <c r="AE460" s="776">
        <f t="shared" si="398"/>
        <v>258752</v>
      </c>
      <c r="AF460" s="776">
        <f t="shared" si="381"/>
        <v>3363776</v>
      </c>
      <c r="AG460" s="580">
        <v>1</v>
      </c>
      <c r="AH460" s="644">
        <f t="shared" si="393"/>
        <v>23</v>
      </c>
      <c r="AI460" s="645" t="str">
        <f t="shared" si="394"/>
        <v>Ա-2</v>
      </c>
      <c r="AJ460" s="643">
        <f t="shared" si="395"/>
        <v>3.11</v>
      </c>
      <c r="AK460" s="776">
        <v>83200</v>
      </c>
      <c r="AL460" s="776">
        <f t="shared" si="396"/>
        <v>258752</v>
      </c>
      <c r="AM460" s="777">
        <f t="shared" si="397"/>
        <v>0</v>
      </c>
      <c r="AN460" s="776">
        <f t="shared" si="382"/>
        <v>258752</v>
      </c>
      <c r="AO460" s="776">
        <f t="shared" si="383"/>
        <v>3363776</v>
      </c>
    </row>
    <row r="461" spans="1:41" s="760" customFormat="1" ht="40.5">
      <c r="A461" s="853">
        <v>419</v>
      </c>
      <c r="B461" s="903" t="s">
        <v>1740</v>
      </c>
      <c r="C461" s="904" t="s">
        <v>1961</v>
      </c>
      <c r="D461" s="904" t="s">
        <v>2365</v>
      </c>
      <c r="E461" s="903" t="s">
        <v>973</v>
      </c>
      <c r="F461" s="853">
        <v>1</v>
      </c>
      <c r="G461" s="911">
        <v>6</v>
      </c>
      <c r="H461" s="915" t="s">
        <v>85</v>
      </c>
      <c r="I461" s="912">
        <f t="shared" si="375"/>
        <v>2.66</v>
      </c>
      <c r="J461" s="913">
        <v>83200</v>
      </c>
      <c r="K461" s="914">
        <f t="shared" si="399"/>
        <v>221312</v>
      </c>
      <c r="L461" s="915">
        <v>0</v>
      </c>
      <c r="M461" s="914">
        <f t="shared" si="377"/>
        <v>221312</v>
      </c>
      <c r="N461" s="914">
        <f t="shared" si="378"/>
        <v>2877056</v>
      </c>
      <c r="O461" s="580">
        <v>1</v>
      </c>
      <c r="P461" s="644">
        <f t="shared" si="376"/>
        <v>7</v>
      </c>
      <c r="Q461" s="645" t="str">
        <f t="shared" si="384"/>
        <v>Ա-2</v>
      </c>
      <c r="R461" s="643">
        <f t="shared" si="385"/>
        <v>2.66</v>
      </c>
      <c r="S461" s="776">
        <v>83200</v>
      </c>
      <c r="T461" s="776">
        <f t="shared" si="386"/>
        <v>221312</v>
      </c>
      <c r="U461" s="777">
        <f t="shared" si="387"/>
        <v>0</v>
      </c>
      <c r="V461" s="776">
        <f t="shared" si="379"/>
        <v>221312</v>
      </c>
      <c r="W461" s="776">
        <f t="shared" si="380"/>
        <v>2877056</v>
      </c>
      <c r="X461" s="580">
        <v>1</v>
      </c>
      <c r="Y461" s="644">
        <f t="shared" si="388"/>
        <v>8</v>
      </c>
      <c r="Z461" s="645" t="str">
        <f t="shared" si="389"/>
        <v>Ա-2</v>
      </c>
      <c r="AA461" s="643">
        <f t="shared" si="390"/>
        <v>2.75</v>
      </c>
      <c r="AB461" s="776">
        <v>83200</v>
      </c>
      <c r="AC461" s="776">
        <f t="shared" si="391"/>
        <v>228800</v>
      </c>
      <c r="AD461" s="777">
        <f t="shared" si="392"/>
        <v>0</v>
      </c>
      <c r="AE461" s="776">
        <f t="shared" si="398"/>
        <v>228800</v>
      </c>
      <c r="AF461" s="776">
        <f t="shared" si="381"/>
        <v>2974400</v>
      </c>
      <c r="AG461" s="580">
        <v>1</v>
      </c>
      <c r="AH461" s="644">
        <f t="shared" si="393"/>
        <v>9</v>
      </c>
      <c r="AI461" s="645" t="str">
        <f t="shared" si="394"/>
        <v>Ա-2</v>
      </c>
      <c r="AJ461" s="643">
        <f t="shared" si="395"/>
        <v>2.75</v>
      </c>
      <c r="AK461" s="776">
        <v>83200</v>
      </c>
      <c r="AL461" s="776">
        <f t="shared" si="396"/>
        <v>228800</v>
      </c>
      <c r="AM461" s="777">
        <f t="shared" si="397"/>
        <v>0</v>
      </c>
      <c r="AN461" s="776">
        <f t="shared" si="382"/>
        <v>228800</v>
      </c>
      <c r="AO461" s="776">
        <f t="shared" si="383"/>
        <v>2974400</v>
      </c>
    </row>
    <row r="462" spans="1:41" s="760" customFormat="1" ht="14.25">
      <c r="A462" s="853">
        <v>420</v>
      </c>
      <c r="B462" s="903" t="s">
        <v>1741</v>
      </c>
      <c r="C462" s="904" t="s">
        <v>1961</v>
      </c>
      <c r="D462" s="904" t="s">
        <v>2290</v>
      </c>
      <c r="E462" s="903" t="s">
        <v>1237</v>
      </c>
      <c r="F462" s="853">
        <v>1</v>
      </c>
      <c r="G462" s="911">
        <v>6</v>
      </c>
      <c r="H462" s="915" t="s">
        <v>419</v>
      </c>
      <c r="I462" s="912">
        <f t="shared" si="375"/>
        <v>2.2799999999999998</v>
      </c>
      <c r="J462" s="913">
        <v>83200</v>
      </c>
      <c r="K462" s="914">
        <f t="shared" si="399"/>
        <v>189695.99999999997</v>
      </c>
      <c r="L462" s="915">
        <v>0</v>
      </c>
      <c r="M462" s="914">
        <f t="shared" si="377"/>
        <v>189695.99999999997</v>
      </c>
      <c r="N462" s="914">
        <f t="shared" si="378"/>
        <v>2466047.9999999995</v>
      </c>
      <c r="O462" s="580">
        <v>1</v>
      </c>
      <c r="P462" s="644">
        <f t="shared" si="376"/>
        <v>7</v>
      </c>
      <c r="Q462" s="645" t="str">
        <f t="shared" si="384"/>
        <v>Ա-3</v>
      </c>
      <c r="R462" s="643">
        <f t="shared" si="385"/>
        <v>2.2799999999999998</v>
      </c>
      <c r="S462" s="776">
        <v>83200</v>
      </c>
      <c r="T462" s="776">
        <f t="shared" si="386"/>
        <v>189695.99999999997</v>
      </c>
      <c r="U462" s="777">
        <f t="shared" si="387"/>
        <v>0</v>
      </c>
      <c r="V462" s="776">
        <f t="shared" si="379"/>
        <v>189695.99999999997</v>
      </c>
      <c r="W462" s="776">
        <f t="shared" si="380"/>
        <v>2466047.9999999995</v>
      </c>
      <c r="X462" s="580">
        <v>1</v>
      </c>
      <c r="Y462" s="644">
        <f t="shared" si="388"/>
        <v>8</v>
      </c>
      <c r="Z462" s="645" t="str">
        <f t="shared" si="389"/>
        <v>Ա-3</v>
      </c>
      <c r="AA462" s="643">
        <f t="shared" si="390"/>
        <v>2.35</v>
      </c>
      <c r="AB462" s="776">
        <v>83200</v>
      </c>
      <c r="AC462" s="776">
        <f t="shared" si="391"/>
        <v>195520</v>
      </c>
      <c r="AD462" s="777">
        <f t="shared" si="392"/>
        <v>0</v>
      </c>
      <c r="AE462" s="776">
        <f t="shared" si="398"/>
        <v>195520</v>
      </c>
      <c r="AF462" s="776">
        <f t="shared" si="381"/>
        <v>2541760</v>
      </c>
      <c r="AG462" s="580">
        <v>1</v>
      </c>
      <c r="AH462" s="644">
        <f t="shared" si="393"/>
        <v>9</v>
      </c>
      <c r="AI462" s="645" t="str">
        <f t="shared" si="394"/>
        <v>Ա-3</v>
      </c>
      <c r="AJ462" s="643">
        <f t="shared" si="395"/>
        <v>2.35</v>
      </c>
      <c r="AK462" s="776">
        <v>83200</v>
      </c>
      <c r="AL462" s="776">
        <f t="shared" si="396"/>
        <v>195520</v>
      </c>
      <c r="AM462" s="777">
        <f t="shared" si="397"/>
        <v>0</v>
      </c>
      <c r="AN462" s="776">
        <f t="shared" si="382"/>
        <v>195520</v>
      </c>
      <c r="AO462" s="776">
        <f t="shared" si="383"/>
        <v>2541760</v>
      </c>
    </row>
    <row r="463" spans="1:41" s="760" customFormat="1" ht="14.25">
      <c r="A463" s="853">
        <v>421</v>
      </c>
      <c r="B463" s="903" t="s">
        <v>1742</v>
      </c>
      <c r="C463" s="904" t="s">
        <v>1961</v>
      </c>
      <c r="D463" s="904" t="s">
        <v>2361</v>
      </c>
      <c r="E463" s="903" t="s">
        <v>1237</v>
      </c>
      <c r="F463" s="853">
        <v>1</v>
      </c>
      <c r="G463" s="911">
        <v>6</v>
      </c>
      <c r="H463" s="915" t="s">
        <v>419</v>
      </c>
      <c r="I463" s="912">
        <f t="shared" si="375"/>
        <v>2.2799999999999998</v>
      </c>
      <c r="J463" s="913">
        <v>83200</v>
      </c>
      <c r="K463" s="914">
        <f t="shared" si="399"/>
        <v>189695.99999999997</v>
      </c>
      <c r="L463" s="915">
        <v>0</v>
      </c>
      <c r="M463" s="914">
        <f t="shared" si="377"/>
        <v>189695.99999999997</v>
      </c>
      <c r="N463" s="914">
        <f t="shared" si="378"/>
        <v>2466047.9999999995</v>
      </c>
      <c r="O463" s="580">
        <v>1</v>
      </c>
      <c r="P463" s="644">
        <f t="shared" si="376"/>
        <v>7</v>
      </c>
      <c r="Q463" s="645" t="str">
        <f t="shared" si="384"/>
        <v>Ա-3</v>
      </c>
      <c r="R463" s="643">
        <f t="shared" si="385"/>
        <v>2.2799999999999998</v>
      </c>
      <c r="S463" s="776">
        <v>83200</v>
      </c>
      <c r="T463" s="776">
        <f t="shared" si="386"/>
        <v>189695.99999999997</v>
      </c>
      <c r="U463" s="777">
        <f t="shared" si="387"/>
        <v>0</v>
      </c>
      <c r="V463" s="776">
        <f t="shared" si="379"/>
        <v>189695.99999999997</v>
      </c>
      <c r="W463" s="776">
        <f t="shared" si="380"/>
        <v>2466047.9999999995</v>
      </c>
      <c r="X463" s="580">
        <v>1</v>
      </c>
      <c r="Y463" s="644">
        <f t="shared" si="388"/>
        <v>8</v>
      </c>
      <c r="Z463" s="645" t="str">
        <f t="shared" si="389"/>
        <v>Ա-3</v>
      </c>
      <c r="AA463" s="643">
        <f t="shared" si="390"/>
        <v>2.35</v>
      </c>
      <c r="AB463" s="776">
        <v>83200</v>
      </c>
      <c r="AC463" s="776">
        <f t="shared" si="391"/>
        <v>195520</v>
      </c>
      <c r="AD463" s="777">
        <f t="shared" si="392"/>
        <v>0</v>
      </c>
      <c r="AE463" s="776">
        <f t="shared" si="398"/>
        <v>195520</v>
      </c>
      <c r="AF463" s="776">
        <f t="shared" si="381"/>
        <v>2541760</v>
      </c>
      <c r="AG463" s="580">
        <v>1</v>
      </c>
      <c r="AH463" s="644">
        <f t="shared" si="393"/>
        <v>9</v>
      </c>
      <c r="AI463" s="645" t="str">
        <f t="shared" si="394"/>
        <v>Ա-3</v>
      </c>
      <c r="AJ463" s="643">
        <f t="shared" si="395"/>
        <v>2.35</v>
      </c>
      <c r="AK463" s="776">
        <v>83200</v>
      </c>
      <c r="AL463" s="776">
        <f t="shared" si="396"/>
        <v>195520</v>
      </c>
      <c r="AM463" s="777">
        <f t="shared" si="397"/>
        <v>0</v>
      </c>
      <c r="AN463" s="776">
        <f t="shared" si="382"/>
        <v>195520</v>
      </c>
      <c r="AO463" s="776">
        <f t="shared" si="383"/>
        <v>2541760</v>
      </c>
    </row>
    <row r="464" spans="1:41" s="760" customFormat="1" ht="14.25">
      <c r="A464" s="853">
        <v>422</v>
      </c>
      <c r="B464" s="903" t="s">
        <v>684</v>
      </c>
      <c r="C464" s="904" t="s">
        <v>1961</v>
      </c>
      <c r="D464" s="904" t="s">
        <v>2281</v>
      </c>
      <c r="E464" s="903" t="s">
        <v>1237</v>
      </c>
      <c r="F464" s="853">
        <v>1</v>
      </c>
      <c r="G464" s="911">
        <v>5</v>
      </c>
      <c r="H464" s="915" t="s">
        <v>419</v>
      </c>
      <c r="I464" s="912">
        <f t="shared" si="375"/>
        <v>2.21</v>
      </c>
      <c r="J464" s="913">
        <v>83200</v>
      </c>
      <c r="K464" s="914">
        <f t="shared" si="399"/>
        <v>183872</v>
      </c>
      <c r="L464" s="915">
        <v>0</v>
      </c>
      <c r="M464" s="914">
        <f t="shared" si="377"/>
        <v>183872</v>
      </c>
      <c r="N464" s="914">
        <f t="shared" si="378"/>
        <v>2390336</v>
      </c>
      <c r="O464" s="580">
        <v>1</v>
      </c>
      <c r="P464" s="644">
        <f t="shared" si="376"/>
        <v>6</v>
      </c>
      <c r="Q464" s="645" t="str">
        <f t="shared" si="384"/>
        <v>Ա-3</v>
      </c>
      <c r="R464" s="643">
        <f t="shared" si="385"/>
        <v>2.2799999999999998</v>
      </c>
      <c r="S464" s="776">
        <v>83200</v>
      </c>
      <c r="T464" s="776">
        <f t="shared" si="386"/>
        <v>189695.99999999997</v>
      </c>
      <c r="U464" s="777">
        <f t="shared" si="387"/>
        <v>0</v>
      </c>
      <c r="V464" s="776">
        <f t="shared" si="379"/>
        <v>189695.99999999997</v>
      </c>
      <c r="W464" s="776">
        <f t="shared" si="380"/>
        <v>2466047.9999999995</v>
      </c>
      <c r="X464" s="580">
        <v>1</v>
      </c>
      <c r="Y464" s="644">
        <f t="shared" si="388"/>
        <v>7</v>
      </c>
      <c r="Z464" s="645" t="str">
        <f t="shared" si="389"/>
        <v>Ա-3</v>
      </c>
      <c r="AA464" s="643">
        <f t="shared" si="390"/>
        <v>2.2799999999999998</v>
      </c>
      <c r="AB464" s="776">
        <v>83200</v>
      </c>
      <c r="AC464" s="776">
        <f t="shared" si="391"/>
        <v>189695.99999999997</v>
      </c>
      <c r="AD464" s="777">
        <f t="shared" si="392"/>
        <v>0</v>
      </c>
      <c r="AE464" s="776">
        <f t="shared" si="398"/>
        <v>189695.99999999997</v>
      </c>
      <c r="AF464" s="776">
        <f t="shared" si="381"/>
        <v>2466047.9999999995</v>
      </c>
      <c r="AG464" s="580">
        <v>1</v>
      </c>
      <c r="AH464" s="644">
        <f t="shared" si="393"/>
        <v>8</v>
      </c>
      <c r="AI464" s="645" t="str">
        <f t="shared" si="394"/>
        <v>Ա-3</v>
      </c>
      <c r="AJ464" s="643">
        <f t="shared" si="395"/>
        <v>2.35</v>
      </c>
      <c r="AK464" s="776">
        <v>83200</v>
      </c>
      <c r="AL464" s="776">
        <f t="shared" si="396"/>
        <v>195520</v>
      </c>
      <c r="AM464" s="777">
        <f t="shared" si="397"/>
        <v>0</v>
      </c>
      <c r="AN464" s="776">
        <f t="shared" si="382"/>
        <v>195520</v>
      </c>
      <c r="AO464" s="776">
        <f t="shared" si="383"/>
        <v>2541760</v>
      </c>
    </row>
    <row r="465" spans="1:41" s="760" customFormat="1" ht="14.25">
      <c r="A465" s="853">
        <v>423</v>
      </c>
      <c r="B465" s="903" t="s">
        <v>707</v>
      </c>
      <c r="C465" s="904" t="s">
        <v>1961</v>
      </c>
      <c r="D465" s="904" t="s">
        <v>2299</v>
      </c>
      <c r="E465" s="903" t="s">
        <v>1237</v>
      </c>
      <c r="F465" s="853">
        <v>1</v>
      </c>
      <c r="G465" s="911">
        <v>6</v>
      </c>
      <c r="H465" s="915" t="s">
        <v>419</v>
      </c>
      <c r="I465" s="912">
        <f t="shared" si="375"/>
        <v>2.2799999999999998</v>
      </c>
      <c r="J465" s="913">
        <v>83200</v>
      </c>
      <c r="K465" s="914">
        <f t="shared" si="399"/>
        <v>189695.99999999997</v>
      </c>
      <c r="L465" s="915">
        <v>0</v>
      </c>
      <c r="M465" s="914">
        <f t="shared" si="377"/>
        <v>189695.99999999997</v>
      </c>
      <c r="N465" s="914">
        <f t="shared" si="378"/>
        <v>2466047.9999999995</v>
      </c>
      <c r="O465" s="580">
        <v>1</v>
      </c>
      <c r="P465" s="644">
        <f t="shared" si="376"/>
        <v>7</v>
      </c>
      <c r="Q465" s="645" t="str">
        <f t="shared" si="384"/>
        <v>Ա-3</v>
      </c>
      <c r="R465" s="643">
        <f t="shared" si="385"/>
        <v>2.2799999999999998</v>
      </c>
      <c r="S465" s="776">
        <v>83200</v>
      </c>
      <c r="T465" s="776">
        <f t="shared" si="386"/>
        <v>189695.99999999997</v>
      </c>
      <c r="U465" s="777">
        <f t="shared" si="387"/>
        <v>0</v>
      </c>
      <c r="V465" s="776">
        <f t="shared" si="379"/>
        <v>189695.99999999997</v>
      </c>
      <c r="W465" s="776">
        <f t="shared" si="380"/>
        <v>2466047.9999999995</v>
      </c>
      <c r="X465" s="580">
        <v>1</v>
      </c>
      <c r="Y465" s="644">
        <f t="shared" si="388"/>
        <v>8</v>
      </c>
      <c r="Z465" s="645" t="str">
        <f t="shared" si="389"/>
        <v>Ա-3</v>
      </c>
      <c r="AA465" s="643">
        <f t="shared" si="390"/>
        <v>2.35</v>
      </c>
      <c r="AB465" s="776">
        <v>83200</v>
      </c>
      <c r="AC465" s="776">
        <f t="shared" si="391"/>
        <v>195520</v>
      </c>
      <c r="AD465" s="777">
        <f t="shared" si="392"/>
        <v>0</v>
      </c>
      <c r="AE465" s="776">
        <f t="shared" si="398"/>
        <v>195520</v>
      </c>
      <c r="AF465" s="776">
        <f t="shared" si="381"/>
        <v>2541760</v>
      </c>
      <c r="AG465" s="580">
        <v>1</v>
      </c>
      <c r="AH465" s="644">
        <f t="shared" si="393"/>
        <v>9</v>
      </c>
      <c r="AI465" s="645" t="str">
        <f t="shared" si="394"/>
        <v>Ա-3</v>
      </c>
      <c r="AJ465" s="643">
        <f t="shared" si="395"/>
        <v>2.35</v>
      </c>
      <c r="AK465" s="776">
        <v>83200</v>
      </c>
      <c r="AL465" s="776">
        <f t="shared" si="396"/>
        <v>195520</v>
      </c>
      <c r="AM465" s="777">
        <f t="shared" si="397"/>
        <v>0</v>
      </c>
      <c r="AN465" s="776">
        <f t="shared" si="382"/>
        <v>195520</v>
      </c>
      <c r="AO465" s="776">
        <f t="shared" si="383"/>
        <v>2541760</v>
      </c>
    </row>
    <row r="466" spans="1:41" s="760" customFormat="1" ht="14.25">
      <c r="A466" s="853">
        <v>424</v>
      </c>
      <c r="B466" s="903" t="s">
        <v>1743</v>
      </c>
      <c r="C466" s="904" t="s">
        <v>1961</v>
      </c>
      <c r="D466" s="904" t="s">
        <v>2301</v>
      </c>
      <c r="E466" s="903" t="s">
        <v>1237</v>
      </c>
      <c r="F466" s="853">
        <v>1</v>
      </c>
      <c r="G466" s="911">
        <v>8</v>
      </c>
      <c r="H466" s="915" t="s">
        <v>419</v>
      </c>
      <c r="I466" s="912">
        <f t="shared" si="375"/>
        <v>2.35</v>
      </c>
      <c r="J466" s="913">
        <v>83200</v>
      </c>
      <c r="K466" s="914">
        <f t="shared" si="399"/>
        <v>195520</v>
      </c>
      <c r="L466" s="915">
        <v>0</v>
      </c>
      <c r="M466" s="914">
        <f t="shared" si="377"/>
        <v>195520</v>
      </c>
      <c r="N466" s="914">
        <f t="shared" si="378"/>
        <v>2541760</v>
      </c>
      <c r="O466" s="580">
        <v>1</v>
      </c>
      <c r="P466" s="644">
        <f t="shared" si="376"/>
        <v>9</v>
      </c>
      <c r="Q466" s="645" t="str">
        <f t="shared" si="384"/>
        <v>Ա-3</v>
      </c>
      <c r="R466" s="643">
        <f t="shared" si="385"/>
        <v>2.35</v>
      </c>
      <c r="S466" s="776">
        <v>83200</v>
      </c>
      <c r="T466" s="776">
        <f t="shared" si="386"/>
        <v>195520</v>
      </c>
      <c r="U466" s="777">
        <f t="shared" si="387"/>
        <v>0</v>
      </c>
      <c r="V466" s="776">
        <f t="shared" si="379"/>
        <v>195520</v>
      </c>
      <c r="W466" s="776">
        <f t="shared" si="380"/>
        <v>2541760</v>
      </c>
      <c r="X466" s="580">
        <v>1</v>
      </c>
      <c r="Y466" s="644">
        <f t="shared" si="388"/>
        <v>10</v>
      </c>
      <c r="Z466" s="645" t="str">
        <f t="shared" si="389"/>
        <v>Ա-3</v>
      </c>
      <c r="AA466" s="643">
        <f t="shared" si="390"/>
        <v>2.42</v>
      </c>
      <c r="AB466" s="776">
        <v>83200</v>
      </c>
      <c r="AC466" s="776">
        <f t="shared" si="391"/>
        <v>201344</v>
      </c>
      <c r="AD466" s="777">
        <f t="shared" si="392"/>
        <v>0</v>
      </c>
      <c r="AE466" s="776">
        <f t="shared" si="398"/>
        <v>201344</v>
      </c>
      <c r="AF466" s="776">
        <f t="shared" si="381"/>
        <v>2617472</v>
      </c>
      <c r="AG466" s="580">
        <v>1</v>
      </c>
      <c r="AH466" s="644">
        <f t="shared" si="393"/>
        <v>11</v>
      </c>
      <c r="AI466" s="645" t="str">
        <f t="shared" si="394"/>
        <v>Ա-3</v>
      </c>
      <c r="AJ466" s="643">
        <f t="shared" si="395"/>
        <v>2.42</v>
      </c>
      <c r="AK466" s="776">
        <v>83200</v>
      </c>
      <c r="AL466" s="776">
        <f t="shared" si="396"/>
        <v>201344</v>
      </c>
      <c r="AM466" s="777">
        <f t="shared" si="397"/>
        <v>0</v>
      </c>
      <c r="AN466" s="776">
        <f t="shared" si="382"/>
        <v>201344</v>
      </c>
      <c r="AO466" s="776">
        <f t="shared" si="383"/>
        <v>2617472</v>
      </c>
    </row>
    <row r="467" spans="1:41" s="760" customFormat="1" ht="14.25">
      <c r="A467" s="853">
        <v>425</v>
      </c>
      <c r="B467" s="903" t="s">
        <v>78</v>
      </c>
      <c r="C467" s="904"/>
      <c r="D467" s="904"/>
      <c r="E467" s="903" t="s">
        <v>1237</v>
      </c>
      <c r="F467" s="853">
        <v>1</v>
      </c>
      <c r="G467" s="911">
        <v>6</v>
      </c>
      <c r="H467" s="915" t="s">
        <v>419</v>
      </c>
      <c r="I467" s="912">
        <f t="shared" si="375"/>
        <v>2.2799999999999998</v>
      </c>
      <c r="J467" s="913">
        <v>83200</v>
      </c>
      <c r="K467" s="914">
        <f t="shared" si="399"/>
        <v>189695.99999999997</v>
      </c>
      <c r="L467" s="915">
        <v>0</v>
      </c>
      <c r="M467" s="914">
        <f t="shared" si="377"/>
        <v>189695.99999999997</v>
      </c>
      <c r="N467" s="914">
        <f t="shared" si="378"/>
        <v>2466047.9999999995</v>
      </c>
      <c r="O467" s="580">
        <v>1</v>
      </c>
      <c r="P467" s="644">
        <f t="shared" si="376"/>
        <v>7</v>
      </c>
      <c r="Q467" s="645" t="str">
        <f t="shared" si="384"/>
        <v>Ա-3</v>
      </c>
      <c r="R467" s="643">
        <f t="shared" si="385"/>
        <v>2.2799999999999998</v>
      </c>
      <c r="S467" s="776">
        <v>83200</v>
      </c>
      <c r="T467" s="776">
        <f t="shared" si="386"/>
        <v>189695.99999999997</v>
      </c>
      <c r="U467" s="777">
        <f t="shared" si="387"/>
        <v>0</v>
      </c>
      <c r="V467" s="776">
        <f t="shared" si="379"/>
        <v>189695.99999999997</v>
      </c>
      <c r="W467" s="776">
        <f t="shared" si="380"/>
        <v>2466047.9999999995</v>
      </c>
      <c r="X467" s="580">
        <v>1</v>
      </c>
      <c r="Y467" s="644">
        <f t="shared" si="388"/>
        <v>8</v>
      </c>
      <c r="Z467" s="645" t="str">
        <f t="shared" si="389"/>
        <v>Ա-3</v>
      </c>
      <c r="AA467" s="643">
        <f t="shared" si="390"/>
        <v>2.35</v>
      </c>
      <c r="AB467" s="776">
        <v>83200</v>
      </c>
      <c r="AC467" s="776">
        <f t="shared" si="391"/>
        <v>195520</v>
      </c>
      <c r="AD467" s="777">
        <f t="shared" si="392"/>
        <v>0</v>
      </c>
      <c r="AE467" s="776">
        <f t="shared" si="398"/>
        <v>195520</v>
      </c>
      <c r="AF467" s="776">
        <f t="shared" si="381"/>
        <v>2541760</v>
      </c>
      <c r="AG467" s="580">
        <v>1</v>
      </c>
      <c r="AH467" s="644">
        <f t="shared" si="393"/>
        <v>9</v>
      </c>
      <c r="AI467" s="645" t="str">
        <f t="shared" si="394"/>
        <v>Ա-3</v>
      </c>
      <c r="AJ467" s="643">
        <f t="shared" si="395"/>
        <v>2.35</v>
      </c>
      <c r="AK467" s="776">
        <v>83200</v>
      </c>
      <c r="AL467" s="776">
        <f t="shared" si="396"/>
        <v>195520</v>
      </c>
      <c r="AM467" s="777">
        <f t="shared" si="397"/>
        <v>0</v>
      </c>
      <c r="AN467" s="776">
        <f t="shared" si="382"/>
        <v>195520</v>
      </c>
      <c r="AO467" s="776">
        <f t="shared" si="383"/>
        <v>2541760</v>
      </c>
    </row>
    <row r="468" spans="1:41" s="760" customFormat="1" ht="14.25">
      <c r="A468" s="853">
        <v>426</v>
      </c>
      <c r="B468" s="903" t="s">
        <v>78</v>
      </c>
      <c r="C468" s="904"/>
      <c r="D468" s="904"/>
      <c r="E468" s="903" t="s">
        <v>1237</v>
      </c>
      <c r="F468" s="853">
        <v>1</v>
      </c>
      <c r="G468" s="911">
        <v>6</v>
      </c>
      <c r="H468" s="915" t="s">
        <v>419</v>
      </c>
      <c r="I468" s="912">
        <f t="shared" si="375"/>
        <v>2.2799999999999998</v>
      </c>
      <c r="J468" s="913">
        <v>83200</v>
      </c>
      <c r="K468" s="914">
        <f t="shared" si="399"/>
        <v>189695.99999999997</v>
      </c>
      <c r="L468" s="915">
        <v>0</v>
      </c>
      <c r="M468" s="914">
        <f t="shared" si="377"/>
        <v>189695.99999999997</v>
      </c>
      <c r="N468" s="914">
        <f t="shared" si="378"/>
        <v>2466047.9999999995</v>
      </c>
      <c r="O468" s="580">
        <v>1</v>
      </c>
      <c r="P468" s="644">
        <f t="shared" si="376"/>
        <v>7</v>
      </c>
      <c r="Q468" s="645" t="str">
        <f t="shared" si="384"/>
        <v>Ա-3</v>
      </c>
      <c r="R468" s="643">
        <f t="shared" si="385"/>
        <v>2.2799999999999998</v>
      </c>
      <c r="S468" s="776">
        <v>83200</v>
      </c>
      <c r="T468" s="776">
        <f t="shared" si="386"/>
        <v>189695.99999999997</v>
      </c>
      <c r="U468" s="777">
        <f t="shared" si="387"/>
        <v>0</v>
      </c>
      <c r="V468" s="776">
        <f t="shared" si="379"/>
        <v>189695.99999999997</v>
      </c>
      <c r="W468" s="776">
        <f t="shared" si="380"/>
        <v>2466047.9999999995</v>
      </c>
      <c r="X468" s="580">
        <v>1</v>
      </c>
      <c r="Y468" s="644">
        <f t="shared" si="388"/>
        <v>8</v>
      </c>
      <c r="Z468" s="645" t="str">
        <f t="shared" si="389"/>
        <v>Ա-3</v>
      </c>
      <c r="AA468" s="643">
        <f t="shared" si="390"/>
        <v>2.35</v>
      </c>
      <c r="AB468" s="776">
        <v>83200</v>
      </c>
      <c r="AC468" s="776">
        <f t="shared" si="391"/>
        <v>195520</v>
      </c>
      <c r="AD468" s="777">
        <f t="shared" si="392"/>
        <v>0</v>
      </c>
      <c r="AE468" s="776">
        <f t="shared" si="398"/>
        <v>195520</v>
      </c>
      <c r="AF468" s="776">
        <f t="shared" si="381"/>
        <v>2541760</v>
      </c>
      <c r="AG468" s="580">
        <v>1</v>
      </c>
      <c r="AH468" s="644">
        <f t="shared" si="393"/>
        <v>9</v>
      </c>
      <c r="AI468" s="645" t="str">
        <f t="shared" si="394"/>
        <v>Ա-3</v>
      </c>
      <c r="AJ468" s="643">
        <f t="shared" si="395"/>
        <v>2.35</v>
      </c>
      <c r="AK468" s="776">
        <v>83200</v>
      </c>
      <c r="AL468" s="776">
        <f t="shared" si="396"/>
        <v>195520</v>
      </c>
      <c r="AM468" s="777">
        <f t="shared" si="397"/>
        <v>0</v>
      </c>
      <c r="AN468" s="776">
        <f t="shared" si="382"/>
        <v>195520</v>
      </c>
      <c r="AO468" s="776">
        <f t="shared" si="383"/>
        <v>2541760</v>
      </c>
    </row>
    <row r="469" spans="1:41" s="760" customFormat="1" ht="14.25">
      <c r="A469" s="853">
        <v>427</v>
      </c>
      <c r="B469" s="903" t="s">
        <v>78</v>
      </c>
      <c r="C469" s="904"/>
      <c r="D469" s="904"/>
      <c r="E469" s="903" t="s">
        <v>1237</v>
      </c>
      <c r="F469" s="853">
        <v>1</v>
      </c>
      <c r="G469" s="911">
        <v>6</v>
      </c>
      <c r="H469" s="915" t="s">
        <v>419</v>
      </c>
      <c r="I469" s="912">
        <f t="shared" si="375"/>
        <v>2.2799999999999998</v>
      </c>
      <c r="J469" s="913">
        <v>83200</v>
      </c>
      <c r="K469" s="914">
        <f t="shared" si="399"/>
        <v>189695.99999999997</v>
      </c>
      <c r="L469" s="915">
        <v>0</v>
      </c>
      <c r="M469" s="914">
        <f t="shared" si="377"/>
        <v>189695.99999999997</v>
      </c>
      <c r="N469" s="914">
        <f t="shared" si="378"/>
        <v>2466047.9999999995</v>
      </c>
      <c r="O469" s="580">
        <v>1</v>
      </c>
      <c r="P469" s="644">
        <f t="shared" si="376"/>
        <v>7</v>
      </c>
      <c r="Q469" s="645" t="str">
        <f t="shared" si="384"/>
        <v>Ա-3</v>
      </c>
      <c r="R469" s="643">
        <f t="shared" si="385"/>
        <v>2.2799999999999998</v>
      </c>
      <c r="S469" s="776">
        <v>83200</v>
      </c>
      <c r="T469" s="776">
        <f t="shared" si="386"/>
        <v>189695.99999999997</v>
      </c>
      <c r="U469" s="777">
        <f t="shared" si="387"/>
        <v>0</v>
      </c>
      <c r="V469" s="776">
        <f t="shared" si="379"/>
        <v>189695.99999999997</v>
      </c>
      <c r="W469" s="776">
        <f t="shared" si="380"/>
        <v>2466047.9999999995</v>
      </c>
      <c r="X469" s="580">
        <v>1</v>
      </c>
      <c r="Y469" s="644">
        <f t="shared" si="388"/>
        <v>8</v>
      </c>
      <c r="Z469" s="645" t="str">
        <f t="shared" si="389"/>
        <v>Ա-3</v>
      </c>
      <c r="AA469" s="643">
        <f t="shared" si="390"/>
        <v>2.35</v>
      </c>
      <c r="AB469" s="776">
        <v>83200</v>
      </c>
      <c r="AC469" s="776">
        <f t="shared" si="391"/>
        <v>195520</v>
      </c>
      <c r="AD469" s="777">
        <f t="shared" si="392"/>
        <v>0</v>
      </c>
      <c r="AE469" s="776">
        <f t="shared" si="398"/>
        <v>195520</v>
      </c>
      <c r="AF469" s="776">
        <f t="shared" si="381"/>
        <v>2541760</v>
      </c>
      <c r="AG469" s="580">
        <v>1</v>
      </c>
      <c r="AH469" s="644">
        <f t="shared" si="393"/>
        <v>9</v>
      </c>
      <c r="AI469" s="645" t="str">
        <f t="shared" si="394"/>
        <v>Ա-3</v>
      </c>
      <c r="AJ469" s="643">
        <f t="shared" si="395"/>
        <v>2.35</v>
      </c>
      <c r="AK469" s="776">
        <v>83200</v>
      </c>
      <c r="AL469" s="776">
        <f t="shared" si="396"/>
        <v>195520</v>
      </c>
      <c r="AM469" s="777">
        <f t="shared" si="397"/>
        <v>0</v>
      </c>
      <c r="AN469" s="776">
        <f t="shared" si="382"/>
        <v>195520</v>
      </c>
      <c r="AO469" s="776">
        <f t="shared" si="383"/>
        <v>2541760</v>
      </c>
    </row>
    <row r="470" spans="1:41" s="760" customFormat="1" ht="14.25">
      <c r="A470" s="853">
        <v>428</v>
      </c>
      <c r="B470" s="903" t="s">
        <v>1745</v>
      </c>
      <c r="C470" s="904" t="s">
        <v>1961</v>
      </c>
      <c r="D470" s="904" t="s">
        <v>2275</v>
      </c>
      <c r="E470" s="903" t="s">
        <v>1238</v>
      </c>
      <c r="F470" s="853">
        <v>1</v>
      </c>
      <c r="G470" s="911">
        <v>16</v>
      </c>
      <c r="H470" s="915" t="s">
        <v>86</v>
      </c>
      <c r="I470" s="912">
        <f t="shared" si="375"/>
        <v>2.21</v>
      </c>
      <c r="J470" s="913">
        <v>83200</v>
      </c>
      <c r="K470" s="914">
        <f t="shared" si="399"/>
        <v>183872</v>
      </c>
      <c r="L470" s="915">
        <v>0</v>
      </c>
      <c r="M470" s="914">
        <f t="shared" si="377"/>
        <v>183872</v>
      </c>
      <c r="N470" s="914">
        <f t="shared" si="378"/>
        <v>2390336</v>
      </c>
      <c r="O470" s="580">
        <v>1</v>
      </c>
      <c r="P470" s="644">
        <f t="shared" si="376"/>
        <v>17</v>
      </c>
      <c r="Q470" s="645" t="str">
        <f t="shared" si="384"/>
        <v>Կ-1</v>
      </c>
      <c r="R470" s="643">
        <f t="shared" si="385"/>
        <v>2.21</v>
      </c>
      <c r="S470" s="776">
        <v>83200</v>
      </c>
      <c r="T470" s="776">
        <f t="shared" si="386"/>
        <v>183872</v>
      </c>
      <c r="U470" s="777">
        <f t="shared" si="387"/>
        <v>0</v>
      </c>
      <c r="V470" s="776">
        <f t="shared" si="379"/>
        <v>183872</v>
      </c>
      <c r="W470" s="776">
        <f t="shared" si="380"/>
        <v>2390336</v>
      </c>
      <c r="X470" s="580">
        <v>1</v>
      </c>
      <c r="Y470" s="644">
        <f t="shared" si="388"/>
        <v>18</v>
      </c>
      <c r="Z470" s="645" t="str">
        <f t="shared" si="389"/>
        <v>Կ-1</v>
      </c>
      <c r="AA470" s="643">
        <f t="shared" si="390"/>
        <v>2.21</v>
      </c>
      <c r="AB470" s="776">
        <v>83200</v>
      </c>
      <c r="AC470" s="776">
        <f t="shared" si="391"/>
        <v>183872</v>
      </c>
      <c r="AD470" s="777">
        <f t="shared" si="392"/>
        <v>0</v>
      </c>
      <c r="AE470" s="776">
        <f t="shared" si="398"/>
        <v>183872</v>
      </c>
      <c r="AF470" s="776">
        <f t="shared" si="381"/>
        <v>2390336</v>
      </c>
      <c r="AG470" s="580">
        <v>1</v>
      </c>
      <c r="AH470" s="644">
        <f t="shared" si="393"/>
        <v>19</v>
      </c>
      <c r="AI470" s="645" t="str">
        <f t="shared" si="394"/>
        <v>Կ-1</v>
      </c>
      <c r="AJ470" s="643">
        <f t="shared" si="395"/>
        <v>2.2799999999999998</v>
      </c>
      <c r="AK470" s="776">
        <v>83200</v>
      </c>
      <c r="AL470" s="776">
        <f t="shared" si="396"/>
        <v>189695.99999999997</v>
      </c>
      <c r="AM470" s="777">
        <f t="shared" si="397"/>
        <v>0</v>
      </c>
      <c r="AN470" s="776">
        <f t="shared" si="382"/>
        <v>189695.99999999997</v>
      </c>
      <c r="AO470" s="776">
        <f t="shared" si="383"/>
        <v>2466047.9999999995</v>
      </c>
    </row>
    <row r="471" spans="1:41" s="760" customFormat="1" ht="14.25">
      <c r="A471" s="853">
        <v>429</v>
      </c>
      <c r="B471" s="903" t="s">
        <v>708</v>
      </c>
      <c r="C471" s="904" t="s">
        <v>1961</v>
      </c>
      <c r="D471" s="904" t="s">
        <v>2276</v>
      </c>
      <c r="E471" s="903" t="s">
        <v>1238</v>
      </c>
      <c r="F471" s="853">
        <v>1</v>
      </c>
      <c r="G471" s="911">
        <v>5</v>
      </c>
      <c r="H471" s="915" t="s">
        <v>86</v>
      </c>
      <c r="I471" s="912">
        <f t="shared" si="375"/>
        <v>1.9</v>
      </c>
      <c r="J471" s="913">
        <v>83200</v>
      </c>
      <c r="K471" s="914">
        <f t="shared" si="399"/>
        <v>158080</v>
      </c>
      <c r="L471" s="915">
        <v>0</v>
      </c>
      <c r="M471" s="914">
        <f t="shared" si="377"/>
        <v>158080</v>
      </c>
      <c r="N471" s="914">
        <f t="shared" si="378"/>
        <v>2055040</v>
      </c>
      <c r="O471" s="580">
        <v>1</v>
      </c>
      <c r="P471" s="644">
        <f t="shared" si="376"/>
        <v>6</v>
      </c>
      <c r="Q471" s="645" t="str">
        <f t="shared" si="384"/>
        <v>Կ-1</v>
      </c>
      <c r="R471" s="643">
        <f t="shared" si="385"/>
        <v>1.96</v>
      </c>
      <c r="S471" s="776">
        <v>83200</v>
      </c>
      <c r="T471" s="776">
        <f t="shared" si="386"/>
        <v>163072</v>
      </c>
      <c r="U471" s="777">
        <f t="shared" si="387"/>
        <v>0</v>
      </c>
      <c r="V471" s="776">
        <f t="shared" si="379"/>
        <v>163072</v>
      </c>
      <c r="W471" s="776">
        <f t="shared" si="380"/>
        <v>2119936</v>
      </c>
      <c r="X471" s="580">
        <v>1</v>
      </c>
      <c r="Y471" s="644">
        <f t="shared" si="388"/>
        <v>7</v>
      </c>
      <c r="Z471" s="645" t="str">
        <f t="shared" si="389"/>
        <v>Կ-1</v>
      </c>
      <c r="AA471" s="643">
        <f t="shared" si="390"/>
        <v>1.96</v>
      </c>
      <c r="AB471" s="776">
        <v>83200</v>
      </c>
      <c r="AC471" s="776">
        <f t="shared" si="391"/>
        <v>163072</v>
      </c>
      <c r="AD471" s="777">
        <f t="shared" si="392"/>
        <v>0</v>
      </c>
      <c r="AE471" s="776">
        <f t="shared" si="398"/>
        <v>163072</v>
      </c>
      <c r="AF471" s="776">
        <f t="shared" si="381"/>
        <v>2119936</v>
      </c>
      <c r="AG471" s="580">
        <v>1</v>
      </c>
      <c r="AH471" s="644">
        <f t="shared" si="393"/>
        <v>8</v>
      </c>
      <c r="AI471" s="645" t="str">
        <f t="shared" si="394"/>
        <v>Կ-1</v>
      </c>
      <c r="AJ471" s="643">
        <f t="shared" si="395"/>
        <v>2.02</v>
      </c>
      <c r="AK471" s="776">
        <v>83200</v>
      </c>
      <c r="AL471" s="776">
        <f t="shared" si="396"/>
        <v>168064</v>
      </c>
      <c r="AM471" s="777">
        <f t="shared" si="397"/>
        <v>0</v>
      </c>
      <c r="AN471" s="776">
        <f t="shared" si="382"/>
        <v>168064</v>
      </c>
      <c r="AO471" s="776">
        <f t="shared" si="383"/>
        <v>2184832</v>
      </c>
    </row>
    <row r="472" spans="1:41" s="760" customFormat="1" ht="14.25">
      <c r="A472" s="853">
        <v>430</v>
      </c>
      <c r="B472" s="903" t="s">
        <v>709</v>
      </c>
      <c r="C472" s="904" t="s">
        <v>1961</v>
      </c>
      <c r="D472" s="904" t="s">
        <v>2282</v>
      </c>
      <c r="E472" s="903" t="s">
        <v>1238</v>
      </c>
      <c r="F472" s="853">
        <v>1</v>
      </c>
      <c r="G472" s="911">
        <v>6</v>
      </c>
      <c r="H472" s="915" t="s">
        <v>86</v>
      </c>
      <c r="I472" s="912">
        <f t="shared" si="375"/>
        <v>1.96</v>
      </c>
      <c r="J472" s="913">
        <v>83200</v>
      </c>
      <c r="K472" s="914">
        <f t="shared" si="399"/>
        <v>163072</v>
      </c>
      <c r="L472" s="915">
        <v>0</v>
      </c>
      <c r="M472" s="914">
        <f t="shared" si="377"/>
        <v>163072</v>
      </c>
      <c r="N472" s="914">
        <f t="shared" si="378"/>
        <v>2119936</v>
      </c>
      <c r="O472" s="580">
        <v>1</v>
      </c>
      <c r="P472" s="644">
        <f t="shared" si="376"/>
        <v>7</v>
      </c>
      <c r="Q472" s="645" t="str">
        <f t="shared" si="384"/>
        <v>Կ-1</v>
      </c>
      <c r="R472" s="643">
        <f t="shared" si="385"/>
        <v>1.96</v>
      </c>
      <c r="S472" s="776">
        <v>83200</v>
      </c>
      <c r="T472" s="776">
        <f t="shared" si="386"/>
        <v>163072</v>
      </c>
      <c r="U472" s="777">
        <f t="shared" si="387"/>
        <v>0</v>
      </c>
      <c r="V472" s="776">
        <f t="shared" si="379"/>
        <v>163072</v>
      </c>
      <c r="W472" s="776">
        <f t="shared" si="380"/>
        <v>2119936</v>
      </c>
      <c r="X472" s="580">
        <v>1</v>
      </c>
      <c r="Y472" s="644">
        <f t="shared" si="388"/>
        <v>8</v>
      </c>
      <c r="Z472" s="645" t="str">
        <f t="shared" si="389"/>
        <v>Կ-1</v>
      </c>
      <c r="AA472" s="643">
        <f t="shared" si="390"/>
        <v>2.02</v>
      </c>
      <c r="AB472" s="776">
        <v>83200</v>
      </c>
      <c r="AC472" s="776">
        <f t="shared" si="391"/>
        <v>168064</v>
      </c>
      <c r="AD472" s="777">
        <f t="shared" si="392"/>
        <v>0</v>
      </c>
      <c r="AE472" s="776">
        <f t="shared" si="398"/>
        <v>168064</v>
      </c>
      <c r="AF472" s="776">
        <f t="shared" si="381"/>
        <v>2184832</v>
      </c>
      <c r="AG472" s="580">
        <v>1</v>
      </c>
      <c r="AH472" s="644">
        <f t="shared" si="393"/>
        <v>9</v>
      </c>
      <c r="AI472" s="645" t="str">
        <f t="shared" si="394"/>
        <v>Կ-1</v>
      </c>
      <c r="AJ472" s="643">
        <f t="shared" si="395"/>
        <v>2.02</v>
      </c>
      <c r="AK472" s="776">
        <v>83200</v>
      </c>
      <c r="AL472" s="776">
        <f t="shared" si="396"/>
        <v>168064</v>
      </c>
      <c r="AM472" s="777">
        <f t="shared" si="397"/>
        <v>0</v>
      </c>
      <c r="AN472" s="776">
        <f t="shared" si="382"/>
        <v>168064</v>
      </c>
      <c r="AO472" s="776">
        <f t="shared" si="383"/>
        <v>2184832</v>
      </c>
    </row>
    <row r="473" spans="1:41" s="760" customFormat="1" ht="14.25">
      <c r="A473" s="853">
        <v>431</v>
      </c>
      <c r="B473" s="903" t="s">
        <v>1762</v>
      </c>
      <c r="C473" s="904" t="s">
        <v>1961</v>
      </c>
      <c r="D473" s="904" t="s">
        <v>2296</v>
      </c>
      <c r="E473" s="903" t="s">
        <v>1238</v>
      </c>
      <c r="F473" s="853">
        <v>1</v>
      </c>
      <c r="G473" s="911">
        <v>8</v>
      </c>
      <c r="H473" s="915" t="s">
        <v>86</v>
      </c>
      <c r="I473" s="912">
        <f t="shared" si="375"/>
        <v>2.02</v>
      </c>
      <c r="J473" s="913">
        <v>83200</v>
      </c>
      <c r="K473" s="914">
        <f t="shared" si="399"/>
        <v>168064</v>
      </c>
      <c r="L473" s="915">
        <v>0</v>
      </c>
      <c r="M473" s="914">
        <f t="shared" si="377"/>
        <v>168064</v>
      </c>
      <c r="N473" s="914">
        <f t="shared" si="378"/>
        <v>2184832</v>
      </c>
      <c r="O473" s="580">
        <v>1</v>
      </c>
      <c r="P473" s="644">
        <f t="shared" si="376"/>
        <v>9</v>
      </c>
      <c r="Q473" s="645" t="str">
        <f t="shared" si="384"/>
        <v>Կ-1</v>
      </c>
      <c r="R473" s="643">
        <f t="shared" si="385"/>
        <v>2.02</v>
      </c>
      <c r="S473" s="776">
        <v>83200</v>
      </c>
      <c r="T473" s="776">
        <f t="shared" si="386"/>
        <v>168064</v>
      </c>
      <c r="U473" s="777">
        <f t="shared" si="387"/>
        <v>0</v>
      </c>
      <c r="V473" s="776">
        <f t="shared" si="379"/>
        <v>168064</v>
      </c>
      <c r="W473" s="776">
        <f t="shared" si="380"/>
        <v>2184832</v>
      </c>
      <c r="X473" s="580">
        <v>1</v>
      </c>
      <c r="Y473" s="644">
        <f t="shared" si="388"/>
        <v>10</v>
      </c>
      <c r="Z473" s="645" t="str">
        <f t="shared" si="389"/>
        <v>Կ-1</v>
      </c>
      <c r="AA473" s="643">
        <f t="shared" si="390"/>
        <v>2.08</v>
      </c>
      <c r="AB473" s="776">
        <v>83200</v>
      </c>
      <c r="AC473" s="776">
        <f t="shared" si="391"/>
        <v>173056</v>
      </c>
      <c r="AD473" s="777">
        <f t="shared" si="392"/>
        <v>0</v>
      </c>
      <c r="AE473" s="776">
        <f t="shared" si="398"/>
        <v>173056</v>
      </c>
      <c r="AF473" s="776">
        <f t="shared" si="381"/>
        <v>2249728</v>
      </c>
      <c r="AG473" s="580">
        <v>1</v>
      </c>
      <c r="AH473" s="644">
        <f t="shared" si="393"/>
        <v>11</v>
      </c>
      <c r="AI473" s="645" t="str">
        <f t="shared" si="394"/>
        <v>Կ-1</v>
      </c>
      <c r="AJ473" s="643">
        <f t="shared" si="395"/>
        <v>2.08</v>
      </c>
      <c r="AK473" s="776">
        <v>83200</v>
      </c>
      <c r="AL473" s="776">
        <f t="shared" si="396"/>
        <v>173056</v>
      </c>
      <c r="AM473" s="777">
        <f t="shared" si="397"/>
        <v>0</v>
      </c>
      <c r="AN473" s="776">
        <f t="shared" si="382"/>
        <v>173056</v>
      </c>
      <c r="AO473" s="776">
        <f t="shared" si="383"/>
        <v>2249728</v>
      </c>
    </row>
    <row r="474" spans="1:41" s="760" customFormat="1" ht="14.25">
      <c r="A474" s="853">
        <v>432</v>
      </c>
      <c r="B474" s="903" t="s">
        <v>1768</v>
      </c>
      <c r="C474" s="904" t="s">
        <v>1961</v>
      </c>
      <c r="D474" s="904" t="s">
        <v>2297</v>
      </c>
      <c r="E474" s="903" t="s">
        <v>1238</v>
      </c>
      <c r="F474" s="853">
        <v>1</v>
      </c>
      <c r="G474" s="911">
        <v>6</v>
      </c>
      <c r="H474" s="915" t="s">
        <v>86</v>
      </c>
      <c r="I474" s="912">
        <f t="shared" ref="I474:I527" si="400">IF(F474&lt;1,0,IF(H474="Բ-1",IF(G474=0,6.94,IF(G474=1,7.17,IF(G474=2,7.41,IF(G474=3,7.66,IF(OR(G474=5,G474=4),7.92,IF(OR(G474=6,G474=7),8.18,IF(OR(G474=8,G474=9),8.46,IF(OR(G474=10,G474=11,G474=12),8.74,IF(OR(G474=13,G474=14,G474=15),9.03,IF(OR(G474=16,G474=17,G474=18),9.33,9.65)))))))))),IF(H474="Բ-2", IF(G474=0,5.71,IF(G474=1,5.89,IF(G474=2,6.09,IF(G474=3,6.29,IF(OR(G474=5,G474=4),6.5,IF(OR(G474=6,G474=7),6.72,IF(OR(G474=8,G474=9),6.94,IF(OR(G474=10,G474=11,G474=12),7.17,IF(OR(G474=13,G474=14,G474=15),7.41,IF(OR(G474=16,G474=17,G474=18),7.65,7.91)))))))))), IF(H474="Գ-1", IF(G474=0,4.7,IF(G474=1,4.86,IF(G474=2,5.01,IF(G474=3,5.18,IF(OR(G474=5,G474=4),5.35,IF(OR(G474=6,G474=7),5.52,IF(OR(G474=8,G474=9),5.71,IF(OR(G474=10,G474=11,G474=12),5.89,IF(OR(G474=13,G474=14,G474=15),6.09,IF(OR(G474=16,G474=17,G474=18),6.29,6.49)))))))))), IF(H474="Գ-2", IF(G474=0,3.88,IF(G474=1,4.01,IF(G474=2,4.14,IF(G474=3,4.27,IF(OR(G474=5,G474=4),4.41,IF(OR(G474=6,G474=7),4.55,IF(OR(G474=8,G474=9),4.7,IF(OR(G474=10,G474=11,G474=12),4.85,IF(OR(G474=13,G474=14,G474=15),5.01,IF(OR(G474=16,G474=17,G474=18),5.17,5.34)))))))))), IF(H474="Գ-3", IF(G474=0,3.21,IF(G474=1,3.31,IF(G474=2,3.42,IF(G474=3,3.53,IF(OR(G474=5,G474=4),3.64,IF(OR(G474=6,G474=7),3.76,IF(OR(G474=8,G474=9),3.88,IF(OR(G474=10,G474=11,G474=12),4.01,IF(OR(G474=13,G474=14,G474=15),4.13,IF(OR(G474=16,G474=17,G474=18),4.27,4.4)))))))))), IF(H474="Ա-1", IF(G474=0,2.66,IF(G474=1,2.75,IF(G474=2,2.83,IF(G474=3,2.92,IF(OR(G474=5,G474=4),3.02,IF(OR(G474=6,G474=7),3.11,IF(OR(G474=8,G474=9),3.21,IF(OR(G474=10,G474=11,G474=12),3.31,IF(OR(G474=13,G474=14,G474=15),3.42,IF(OR(G474=16,G474=17,G474=18),3.53,3.64)))))))))), IF(H474="Ա-2", IF(G474=0,2.28,IF(G474=1,2.35,IF(G474=2,2.43,IF(G474=3,2.5,IF(OR(G474=5,G474=4),2.58,IF(OR(G474=6,G474=7),2.66,IF(OR(G474=8,G474=9),2.75,IF(OR(G474=10,G474=11,G474=12),2.83,IF(OR(G474=13,G474=14,G474=15),2.92,IF(OR(G474=16,G474=17,G474=18),3.01,3.11)))))))))),IF(H474="Ա-3", IF(G474=0,1.96,IF(G474=1,2.02,IF(G474=2,2.08,IF(G474=3,2.15,IF(OR(G474=5,G474=4),2.21,IF(OR(G474=6,G474=7),2.28,IF(OR(G474=8,G474=9),2.35,IF(OR(G474=10,G474=11,G474=12),2.42,IF(OR(G474=13,G474=14,G474=15),2.5,IF(OR(G474=16,G474=17,G474=18),2.58,2.66)))))))))), IF(H474="Կ-1", IF(G474=0,1.68,IF(G474=1,1.73,IF(G474=2,1.79,IF(G474=3,1.84,IF(OR(G474=5,G474=4),1.9,IF(OR(G474=6,G474=7),1.96,IF(OR(G474=8,G474=9),2.02,IF(OR(G474=10,G474=11,G474=12),2.08,IF(OR(G474=13,G474=14,G474=15),2.14,IF(OR(G474=16,G474=17,G474=18),2.21,2.28)))))))))), IF(H474="Կ-2", IF(G474=0,1.45,IF(G474=1,1.49,IF(G474=2,1.54,IF(G474=3,1.59,IF(OR(G474=5,G474=4),1.63,IF(OR(G474=6,G474=7),1.68,IF(OR(G474=8,G474=9),1.73,IF(OR(G474=10,G474=11,G474=12),1.79,IF(OR(G474=13,G474=14,G474=15),1.84,IF(OR(G474=16,G474=17,G474=18),1.9,1.95)))))))))),IF(H474="Կ-3", IF(G474=0,1.25,IF(G474=1,1.29,IF(G474=2,1.33,IF(G474=3,1.37,IF(OR(G474=5,G474=4),1.41,IF(OR(G474=6,G474=7),1.45,IF(OR(G474=8,G474=9),1.49,IF(OR(G474=10,G474=11,G474=12),1.54,IF(OR(G474=13,G474=14,G474=15),1.58,IF(OR(G474=16,G474=17,G474=18),1.63,1.68)))))))))), "Error"))))))))))))</f>
        <v>1.96</v>
      </c>
      <c r="J474" s="913">
        <v>83200</v>
      </c>
      <c r="K474" s="914">
        <f t="shared" si="399"/>
        <v>163072</v>
      </c>
      <c r="L474" s="915">
        <v>0</v>
      </c>
      <c r="M474" s="914">
        <f t="shared" si="377"/>
        <v>163072</v>
      </c>
      <c r="N474" s="914">
        <f t="shared" si="378"/>
        <v>2119936</v>
      </c>
      <c r="O474" s="580">
        <v>1</v>
      </c>
      <c r="P474" s="644">
        <f t="shared" si="376"/>
        <v>7</v>
      </c>
      <c r="Q474" s="645" t="str">
        <f t="shared" si="384"/>
        <v>Կ-1</v>
      </c>
      <c r="R474" s="643">
        <f t="shared" si="385"/>
        <v>1.96</v>
      </c>
      <c r="S474" s="776">
        <v>83200</v>
      </c>
      <c r="T474" s="776">
        <f t="shared" si="386"/>
        <v>163072</v>
      </c>
      <c r="U474" s="777">
        <f t="shared" si="387"/>
        <v>0</v>
      </c>
      <c r="V474" s="776">
        <f t="shared" si="379"/>
        <v>163072</v>
      </c>
      <c r="W474" s="776">
        <f t="shared" si="380"/>
        <v>2119936</v>
      </c>
      <c r="X474" s="580">
        <v>1</v>
      </c>
      <c r="Y474" s="644">
        <f t="shared" si="388"/>
        <v>8</v>
      </c>
      <c r="Z474" s="645" t="str">
        <f t="shared" si="389"/>
        <v>Կ-1</v>
      </c>
      <c r="AA474" s="643">
        <f t="shared" si="390"/>
        <v>2.02</v>
      </c>
      <c r="AB474" s="776">
        <v>83200</v>
      </c>
      <c r="AC474" s="776">
        <f t="shared" si="391"/>
        <v>168064</v>
      </c>
      <c r="AD474" s="777">
        <f t="shared" si="392"/>
        <v>0</v>
      </c>
      <c r="AE474" s="776">
        <f t="shared" si="398"/>
        <v>168064</v>
      </c>
      <c r="AF474" s="776">
        <f t="shared" si="381"/>
        <v>2184832</v>
      </c>
      <c r="AG474" s="580">
        <v>1</v>
      </c>
      <c r="AH474" s="644">
        <f t="shared" si="393"/>
        <v>9</v>
      </c>
      <c r="AI474" s="645" t="str">
        <f t="shared" si="394"/>
        <v>Կ-1</v>
      </c>
      <c r="AJ474" s="643">
        <f t="shared" si="395"/>
        <v>2.02</v>
      </c>
      <c r="AK474" s="776">
        <v>83200</v>
      </c>
      <c r="AL474" s="776">
        <f t="shared" si="396"/>
        <v>168064</v>
      </c>
      <c r="AM474" s="777">
        <f t="shared" si="397"/>
        <v>0</v>
      </c>
      <c r="AN474" s="776">
        <f t="shared" si="382"/>
        <v>168064</v>
      </c>
      <c r="AO474" s="776">
        <f t="shared" si="383"/>
        <v>2184832</v>
      </c>
    </row>
    <row r="475" spans="1:41" s="760" customFormat="1" ht="14.25">
      <c r="A475" s="853">
        <v>433</v>
      </c>
      <c r="B475" s="903" t="s">
        <v>1761</v>
      </c>
      <c r="C475" s="904" t="s">
        <v>1961</v>
      </c>
      <c r="D475" s="904" t="s">
        <v>2290</v>
      </c>
      <c r="E475" s="903" t="s">
        <v>1238</v>
      </c>
      <c r="F475" s="853">
        <v>1</v>
      </c>
      <c r="G475" s="911">
        <v>11</v>
      </c>
      <c r="H475" s="915" t="s">
        <v>86</v>
      </c>
      <c r="I475" s="912">
        <f t="shared" si="400"/>
        <v>2.08</v>
      </c>
      <c r="J475" s="913">
        <v>83200</v>
      </c>
      <c r="K475" s="914">
        <f t="shared" si="399"/>
        <v>173056</v>
      </c>
      <c r="L475" s="915">
        <v>0</v>
      </c>
      <c r="M475" s="914">
        <f t="shared" si="377"/>
        <v>173056</v>
      </c>
      <c r="N475" s="914">
        <f t="shared" si="378"/>
        <v>2249728</v>
      </c>
      <c r="O475" s="580">
        <v>1</v>
      </c>
      <c r="P475" s="644">
        <f t="shared" ref="P475:P528" si="401">+G475+1</f>
        <v>12</v>
      </c>
      <c r="Q475" s="645" t="str">
        <f t="shared" si="384"/>
        <v>Կ-1</v>
      </c>
      <c r="R475" s="643">
        <f t="shared" si="385"/>
        <v>2.08</v>
      </c>
      <c r="S475" s="776">
        <v>83200</v>
      </c>
      <c r="T475" s="776">
        <f t="shared" si="386"/>
        <v>173056</v>
      </c>
      <c r="U475" s="777">
        <f t="shared" si="387"/>
        <v>0</v>
      </c>
      <c r="V475" s="776">
        <f t="shared" si="379"/>
        <v>173056</v>
      </c>
      <c r="W475" s="776">
        <f t="shared" si="380"/>
        <v>2249728</v>
      </c>
      <c r="X475" s="580">
        <v>1</v>
      </c>
      <c r="Y475" s="644">
        <f t="shared" si="388"/>
        <v>13</v>
      </c>
      <c r="Z475" s="645" t="str">
        <f t="shared" si="389"/>
        <v>Կ-1</v>
      </c>
      <c r="AA475" s="643">
        <f t="shared" si="390"/>
        <v>2.14</v>
      </c>
      <c r="AB475" s="776">
        <v>83200</v>
      </c>
      <c r="AC475" s="776">
        <f t="shared" si="391"/>
        <v>178048</v>
      </c>
      <c r="AD475" s="777">
        <f t="shared" si="392"/>
        <v>0</v>
      </c>
      <c r="AE475" s="776">
        <f t="shared" si="398"/>
        <v>178048</v>
      </c>
      <c r="AF475" s="776">
        <f t="shared" si="381"/>
        <v>2314624</v>
      </c>
      <c r="AG475" s="580">
        <v>1</v>
      </c>
      <c r="AH475" s="644">
        <f t="shared" si="393"/>
        <v>14</v>
      </c>
      <c r="AI475" s="645" t="str">
        <f t="shared" si="394"/>
        <v>Կ-1</v>
      </c>
      <c r="AJ475" s="643">
        <f t="shared" si="395"/>
        <v>2.14</v>
      </c>
      <c r="AK475" s="776">
        <v>83200</v>
      </c>
      <c r="AL475" s="776">
        <f t="shared" si="396"/>
        <v>178048</v>
      </c>
      <c r="AM475" s="777">
        <f t="shared" si="397"/>
        <v>0</v>
      </c>
      <c r="AN475" s="776">
        <f t="shared" si="382"/>
        <v>178048</v>
      </c>
      <c r="AO475" s="776">
        <f t="shared" si="383"/>
        <v>2314624</v>
      </c>
    </row>
    <row r="476" spans="1:41" s="760" customFormat="1" ht="14.25">
      <c r="A476" s="853">
        <v>434</v>
      </c>
      <c r="B476" s="903" t="s">
        <v>1760</v>
      </c>
      <c r="C476" s="904" t="s">
        <v>1961</v>
      </c>
      <c r="D476" s="904" t="s">
        <v>2305</v>
      </c>
      <c r="E476" s="903" t="s">
        <v>1238</v>
      </c>
      <c r="F476" s="853">
        <v>1</v>
      </c>
      <c r="G476" s="911">
        <v>10</v>
      </c>
      <c r="H476" s="915" t="s">
        <v>86</v>
      </c>
      <c r="I476" s="912">
        <f t="shared" si="400"/>
        <v>2.08</v>
      </c>
      <c r="J476" s="913">
        <v>83200</v>
      </c>
      <c r="K476" s="914">
        <f t="shared" si="399"/>
        <v>173056</v>
      </c>
      <c r="L476" s="915">
        <v>0</v>
      </c>
      <c r="M476" s="914">
        <f t="shared" ref="M476:M529" si="402">+L476+K476</f>
        <v>173056</v>
      </c>
      <c r="N476" s="914">
        <f t="shared" ref="N476:N529" si="403">+M476*13</f>
        <v>2249728</v>
      </c>
      <c r="O476" s="580">
        <v>1</v>
      </c>
      <c r="P476" s="644">
        <f t="shared" si="401"/>
        <v>11</v>
      </c>
      <c r="Q476" s="645" t="str">
        <f t="shared" si="384"/>
        <v>Կ-1</v>
      </c>
      <c r="R476" s="643">
        <f t="shared" si="385"/>
        <v>2.08</v>
      </c>
      <c r="S476" s="776">
        <v>83200</v>
      </c>
      <c r="T476" s="776">
        <f t="shared" si="386"/>
        <v>173056</v>
      </c>
      <c r="U476" s="777">
        <f t="shared" si="387"/>
        <v>0</v>
      </c>
      <c r="V476" s="776">
        <f t="shared" ref="V476:V529" si="404">+U476+T476</f>
        <v>173056</v>
      </c>
      <c r="W476" s="776">
        <f t="shared" ref="W476:W529" si="405">+V476*13</f>
        <v>2249728</v>
      </c>
      <c r="X476" s="580">
        <v>1</v>
      </c>
      <c r="Y476" s="644">
        <f t="shared" si="388"/>
        <v>12</v>
      </c>
      <c r="Z476" s="645" t="str">
        <f t="shared" si="389"/>
        <v>Կ-1</v>
      </c>
      <c r="AA476" s="643">
        <f t="shared" si="390"/>
        <v>2.08</v>
      </c>
      <c r="AB476" s="776">
        <v>83200</v>
      </c>
      <c r="AC476" s="776">
        <f t="shared" si="391"/>
        <v>173056</v>
      </c>
      <c r="AD476" s="777">
        <f t="shared" si="392"/>
        <v>0</v>
      </c>
      <c r="AE476" s="776">
        <f t="shared" si="398"/>
        <v>173056</v>
      </c>
      <c r="AF476" s="776">
        <f t="shared" ref="AF476:AF529" si="406">+AE476*13</f>
        <v>2249728</v>
      </c>
      <c r="AG476" s="580">
        <v>1</v>
      </c>
      <c r="AH476" s="644">
        <f t="shared" si="393"/>
        <v>13</v>
      </c>
      <c r="AI476" s="645" t="str">
        <f t="shared" si="394"/>
        <v>Կ-1</v>
      </c>
      <c r="AJ476" s="643">
        <f t="shared" si="395"/>
        <v>2.14</v>
      </c>
      <c r="AK476" s="776">
        <v>83200</v>
      </c>
      <c r="AL476" s="776">
        <f t="shared" si="396"/>
        <v>178048</v>
      </c>
      <c r="AM476" s="777">
        <f t="shared" si="397"/>
        <v>0</v>
      </c>
      <c r="AN476" s="776">
        <f t="shared" ref="AN476:AN529" si="407">+AM476+AL476</f>
        <v>178048</v>
      </c>
      <c r="AO476" s="776">
        <f t="shared" ref="AO476:AO529" si="408">+AN476*13</f>
        <v>2314624</v>
      </c>
    </row>
    <row r="477" spans="1:41" s="760" customFormat="1" ht="14.25">
      <c r="A477" s="853">
        <v>435</v>
      </c>
      <c r="B477" s="903" t="s">
        <v>706</v>
      </c>
      <c r="C477" s="904" t="s">
        <v>1960</v>
      </c>
      <c r="D477" s="904" t="s">
        <v>2279</v>
      </c>
      <c r="E477" s="903" t="s">
        <v>1238</v>
      </c>
      <c r="F477" s="853">
        <v>1</v>
      </c>
      <c r="G477" s="911">
        <v>6</v>
      </c>
      <c r="H477" s="915" t="s">
        <v>86</v>
      </c>
      <c r="I477" s="912">
        <f t="shared" si="400"/>
        <v>1.96</v>
      </c>
      <c r="J477" s="913">
        <v>83200</v>
      </c>
      <c r="K477" s="914">
        <f t="shared" si="399"/>
        <v>163072</v>
      </c>
      <c r="L477" s="915">
        <v>0</v>
      </c>
      <c r="M477" s="914">
        <f t="shared" si="402"/>
        <v>163072</v>
      </c>
      <c r="N477" s="914">
        <f t="shared" si="403"/>
        <v>2119936</v>
      </c>
      <c r="O477" s="580">
        <v>1</v>
      </c>
      <c r="P477" s="644">
        <f t="shared" si="401"/>
        <v>7</v>
      </c>
      <c r="Q477" s="645" t="str">
        <f t="shared" si="384"/>
        <v>Կ-1</v>
      </c>
      <c r="R477" s="643">
        <f t="shared" si="385"/>
        <v>1.96</v>
      </c>
      <c r="S477" s="776">
        <v>83200</v>
      </c>
      <c r="T477" s="776">
        <f t="shared" si="386"/>
        <v>163072</v>
      </c>
      <c r="U477" s="777">
        <f t="shared" si="387"/>
        <v>0</v>
      </c>
      <c r="V477" s="776">
        <f t="shared" si="404"/>
        <v>163072</v>
      </c>
      <c r="W477" s="776">
        <f t="shared" si="405"/>
        <v>2119936</v>
      </c>
      <c r="X477" s="580">
        <v>1</v>
      </c>
      <c r="Y477" s="644">
        <f t="shared" si="388"/>
        <v>8</v>
      </c>
      <c r="Z477" s="645" t="str">
        <f t="shared" si="389"/>
        <v>Կ-1</v>
      </c>
      <c r="AA477" s="643">
        <f t="shared" si="390"/>
        <v>2.02</v>
      </c>
      <c r="AB477" s="776">
        <v>83200</v>
      </c>
      <c r="AC477" s="776">
        <f t="shared" si="391"/>
        <v>168064</v>
      </c>
      <c r="AD477" s="777">
        <f t="shared" si="392"/>
        <v>0</v>
      </c>
      <c r="AE477" s="776">
        <f t="shared" si="398"/>
        <v>168064</v>
      </c>
      <c r="AF477" s="776">
        <f t="shared" si="406"/>
        <v>2184832</v>
      </c>
      <c r="AG477" s="580">
        <v>1</v>
      </c>
      <c r="AH477" s="644">
        <f t="shared" si="393"/>
        <v>9</v>
      </c>
      <c r="AI477" s="645" t="str">
        <f t="shared" si="394"/>
        <v>Կ-1</v>
      </c>
      <c r="AJ477" s="643">
        <f t="shared" si="395"/>
        <v>2.02</v>
      </c>
      <c r="AK477" s="776">
        <v>83200</v>
      </c>
      <c r="AL477" s="776">
        <f t="shared" si="396"/>
        <v>168064</v>
      </c>
      <c r="AM477" s="777">
        <f t="shared" si="397"/>
        <v>0</v>
      </c>
      <c r="AN477" s="776">
        <f t="shared" si="407"/>
        <v>168064</v>
      </c>
      <c r="AO477" s="776">
        <f t="shared" si="408"/>
        <v>2184832</v>
      </c>
    </row>
    <row r="478" spans="1:41" s="760" customFormat="1" ht="14.25">
      <c r="A478" s="853">
        <v>436</v>
      </c>
      <c r="B478" s="903" t="s">
        <v>710</v>
      </c>
      <c r="C478" s="904" t="s">
        <v>1961</v>
      </c>
      <c r="D478" s="904" t="s">
        <v>2287</v>
      </c>
      <c r="E478" s="903" t="s">
        <v>1238</v>
      </c>
      <c r="F478" s="853">
        <v>1</v>
      </c>
      <c r="G478" s="911">
        <v>6</v>
      </c>
      <c r="H478" s="915" t="s">
        <v>86</v>
      </c>
      <c r="I478" s="912">
        <f t="shared" si="400"/>
        <v>1.96</v>
      </c>
      <c r="J478" s="913">
        <v>83200</v>
      </c>
      <c r="K478" s="914">
        <f t="shared" si="399"/>
        <v>163072</v>
      </c>
      <c r="L478" s="915">
        <v>0</v>
      </c>
      <c r="M478" s="914">
        <f t="shared" si="402"/>
        <v>163072</v>
      </c>
      <c r="N478" s="914">
        <f t="shared" si="403"/>
        <v>2119936</v>
      </c>
      <c r="O478" s="580">
        <v>1</v>
      </c>
      <c r="P478" s="644">
        <f t="shared" si="401"/>
        <v>7</v>
      </c>
      <c r="Q478" s="645" t="str">
        <f t="shared" si="384"/>
        <v>Կ-1</v>
      </c>
      <c r="R478" s="643">
        <f t="shared" si="385"/>
        <v>1.96</v>
      </c>
      <c r="S478" s="776">
        <v>83200</v>
      </c>
      <c r="T478" s="776">
        <f t="shared" si="386"/>
        <v>163072</v>
      </c>
      <c r="U478" s="777">
        <f t="shared" si="387"/>
        <v>0</v>
      </c>
      <c r="V478" s="776">
        <f t="shared" si="404"/>
        <v>163072</v>
      </c>
      <c r="W478" s="776">
        <f t="shared" si="405"/>
        <v>2119936</v>
      </c>
      <c r="X478" s="580">
        <v>1</v>
      </c>
      <c r="Y478" s="644">
        <f t="shared" si="388"/>
        <v>8</v>
      </c>
      <c r="Z478" s="645" t="str">
        <f t="shared" si="389"/>
        <v>Կ-1</v>
      </c>
      <c r="AA478" s="643">
        <f t="shared" si="390"/>
        <v>2.02</v>
      </c>
      <c r="AB478" s="776">
        <v>83200</v>
      </c>
      <c r="AC478" s="776">
        <f t="shared" si="391"/>
        <v>168064</v>
      </c>
      <c r="AD478" s="777">
        <f t="shared" si="392"/>
        <v>0</v>
      </c>
      <c r="AE478" s="776">
        <f t="shared" si="398"/>
        <v>168064</v>
      </c>
      <c r="AF478" s="776">
        <f t="shared" si="406"/>
        <v>2184832</v>
      </c>
      <c r="AG478" s="580">
        <v>1</v>
      </c>
      <c r="AH478" s="644">
        <f t="shared" si="393"/>
        <v>9</v>
      </c>
      <c r="AI478" s="645" t="str">
        <f t="shared" si="394"/>
        <v>Կ-1</v>
      </c>
      <c r="AJ478" s="643">
        <f t="shared" si="395"/>
        <v>2.02</v>
      </c>
      <c r="AK478" s="776">
        <v>83200</v>
      </c>
      <c r="AL478" s="776">
        <f t="shared" si="396"/>
        <v>168064</v>
      </c>
      <c r="AM478" s="777">
        <f t="shared" si="397"/>
        <v>0</v>
      </c>
      <c r="AN478" s="776">
        <f t="shared" si="407"/>
        <v>168064</v>
      </c>
      <c r="AO478" s="776">
        <f t="shared" si="408"/>
        <v>2184832</v>
      </c>
    </row>
    <row r="479" spans="1:41" s="760" customFormat="1" ht="14.25">
      <c r="A479" s="853">
        <v>437</v>
      </c>
      <c r="B479" s="903" t="s">
        <v>2346</v>
      </c>
      <c r="C479" s="904" t="s">
        <v>1960</v>
      </c>
      <c r="D479" s="904" t="s">
        <v>2300</v>
      </c>
      <c r="E479" s="903" t="s">
        <v>1238</v>
      </c>
      <c r="F479" s="853">
        <v>1</v>
      </c>
      <c r="G479" s="911">
        <v>4</v>
      </c>
      <c r="H479" s="915" t="s">
        <v>86</v>
      </c>
      <c r="I479" s="912">
        <f t="shared" si="400"/>
        <v>1.9</v>
      </c>
      <c r="J479" s="913">
        <v>83200</v>
      </c>
      <c r="K479" s="914">
        <f t="shared" si="399"/>
        <v>158080</v>
      </c>
      <c r="L479" s="915">
        <v>0</v>
      </c>
      <c r="M479" s="914">
        <f t="shared" si="402"/>
        <v>158080</v>
      </c>
      <c r="N479" s="914">
        <f t="shared" si="403"/>
        <v>2055040</v>
      </c>
      <c r="O479" s="580">
        <v>1</v>
      </c>
      <c r="P479" s="644">
        <f t="shared" si="401"/>
        <v>5</v>
      </c>
      <c r="Q479" s="645" t="str">
        <f t="shared" si="384"/>
        <v>Կ-1</v>
      </c>
      <c r="R479" s="643">
        <f t="shared" si="385"/>
        <v>1.9</v>
      </c>
      <c r="S479" s="776">
        <v>83200</v>
      </c>
      <c r="T479" s="776">
        <f t="shared" si="386"/>
        <v>158080</v>
      </c>
      <c r="U479" s="777">
        <f t="shared" si="387"/>
        <v>0</v>
      </c>
      <c r="V479" s="776">
        <f t="shared" si="404"/>
        <v>158080</v>
      </c>
      <c r="W479" s="776">
        <f t="shared" si="405"/>
        <v>2055040</v>
      </c>
      <c r="X479" s="580">
        <v>1</v>
      </c>
      <c r="Y479" s="644">
        <f t="shared" si="388"/>
        <v>6</v>
      </c>
      <c r="Z479" s="645" t="str">
        <f t="shared" si="389"/>
        <v>Կ-1</v>
      </c>
      <c r="AA479" s="643">
        <f t="shared" si="390"/>
        <v>1.96</v>
      </c>
      <c r="AB479" s="776">
        <v>83200</v>
      </c>
      <c r="AC479" s="776">
        <f t="shared" si="391"/>
        <v>163072</v>
      </c>
      <c r="AD479" s="777">
        <f t="shared" si="392"/>
        <v>0</v>
      </c>
      <c r="AE479" s="776">
        <f t="shared" si="398"/>
        <v>163072</v>
      </c>
      <c r="AF479" s="776">
        <f t="shared" si="406"/>
        <v>2119936</v>
      </c>
      <c r="AG479" s="580">
        <v>1</v>
      </c>
      <c r="AH479" s="644">
        <f t="shared" si="393"/>
        <v>7</v>
      </c>
      <c r="AI479" s="645" t="str">
        <f t="shared" si="394"/>
        <v>Կ-1</v>
      </c>
      <c r="AJ479" s="643">
        <f t="shared" si="395"/>
        <v>1.96</v>
      </c>
      <c r="AK479" s="776">
        <v>83200</v>
      </c>
      <c r="AL479" s="776">
        <f t="shared" si="396"/>
        <v>163072</v>
      </c>
      <c r="AM479" s="777">
        <f t="shared" si="397"/>
        <v>0</v>
      </c>
      <c r="AN479" s="776">
        <f t="shared" si="407"/>
        <v>163072</v>
      </c>
      <c r="AO479" s="776">
        <f t="shared" si="408"/>
        <v>2119936</v>
      </c>
    </row>
    <row r="480" spans="1:41" s="760" customFormat="1" ht="14.25">
      <c r="A480" s="853">
        <v>438</v>
      </c>
      <c r="B480" s="903" t="s">
        <v>1746</v>
      </c>
      <c r="C480" s="904" t="s">
        <v>1961</v>
      </c>
      <c r="D480" s="904" t="s">
        <v>2276</v>
      </c>
      <c r="E480" s="903" t="s">
        <v>1238</v>
      </c>
      <c r="F480" s="853">
        <v>1</v>
      </c>
      <c r="G480" s="911">
        <v>9</v>
      </c>
      <c r="H480" s="915" t="s">
        <v>86</v>
      </c>
      <c r="I480" s="912">
        <f t="shared" si="400"/>
        <v>2.02</v>
      </c>
      <c r="J480" s="913">
        <v>83200</v>
      </c>
      <c r="K480" s="914">
        <f t="shared" si="399"/>
        <v>168064</v>
      </c>
      <c r="L480" s="915">
        <v>0</v>
      </c>
      <c r="M480" s="914">
        <f t="shared" si="402"/>
        <v>168064</v>
      </c>
      <c r="N480" s="914">
        <f t="shared" si="403"/>
        <v>2184832</v>
      </c>
      <c r="O480" s="580">
        <v>1</v>
      </c>
      <c r="P480" s="644">
        <f t="shared" si="401"/>
        <v>10</v>
      </c>
      <c r="Q480" s="645" t="str">
        <f t="shared" si="384"/>
        <v>Կ-1</v>
      </c>
      <c r="R480" s="643">
        <f t="shared" si="385"/>
        <v>2.08</v>
      </c>
      <c r="S480" s="776">
        <v>83200</v>
      </c>
      <c r="T480" s="776">
        <f t="shared" si="386"/>
        <v>173056</v>
      </c>
      <c r="U480" s="777">
        <f t="shared" si="387"/>
        <v>0</v>
      </c>
      <c r="V480" s="776">
        <f t="shared" si="404"/>
        <v>173056</v>
      </c>
      <c r="W480" s="776">
        <f t="shared" si="405"/>
        <v>2249728</v>
      </c>
      <c r="X480" s="580">
        <v>1</v>
      </c>
      <c r="Y480" s="644">
        <f t="shared" si="388"/>
        <v>11</v>
      </c>
      <c r="Z480" s="645" t="str">
        <f t="shared" si="389"/>
        <v>Կ-1</v>
      </c>
      <c r="AA480" s="643">
        <f t="shared" si="390"/>
        <v>2.08</v>
      </c>
      <c r="AB480" s="776">
        <v>83200</v>
      </c>
      <c r="AC480" s="776">
        <f t="shared" si="391"/>
        <v>173056</v>
      </c>
      <c r="AD480" s="777">
        <f t="shared" si="392"/>
        <v>0</v>
      </c>
      <c r="AE480" s="776">
        <f t="shared" si="398"/>
        <v>173056</v>
      </c>
      <c r="AF480" s="776">
        <f t="shared" si="406"/>
        <v>2249728</v>
      </c>
      <c r="AG480" s="580">
        <v>1</v>
      </c>
      <c r="AH480" s="644">
        <f t="shared" si="393"/>
        <v>12</v>
      </c>
      <c r="AI480" s="645" t="str">
        <f t="shared" si="394"/>
        <v>Կ-1</v>
      </c>
      <c r="AJ480" s="643">
        <f t="shared" si="395"/>
        <v>2.08</v>
      </c>
      <c r="AK480" s="776">
        <v>83200</v>
      </c>
      <c r="AL480" s="776">
        <f t="shared" si="396"/>
        <v>173056</v>
      </c>
      <c r="AM480" s="777">
        <f t="shared" si="397"/>
        <v>0</v>
      </c>
      <c r="AN480" s="776">
        <f t="shared" si="407"/>
        <v>173056</v>
      </c>
      <c r="AO480" s="776">
        <f t="shared" si="408"/>
        <v>2249728</v>
      </c>
    </row>
    <row r="481" spans="1:41" s="760" customFormat="1" ht="21.75" customHeight="1">
      <c r="A481" s="853">
        <v>439</v>
      </c>
      <c r="B481" s="903" t="s">
        <v>1747</v>
      </c>
      <c r="C481" s="904" t="s">
        <v>1961</v>
      </c>
      <c r="D481" s="904" t="s">
        <v>2303</v>
      </c>
      <c r="E481" s="903" t="s">
        <v>1238</v>
      </c>
      <c r="F481" s="853">
        <v>1</v>
      </c>
      <c r="G481" s="911">
        <v>9</v>
      </c>
      <c r="H481" s="915" t="s">
        <v>86</v>
      </c>
      <c r="I481" s="912">
        <f t="shared" si="400"/>
        <v>2.02</v>
      </c>
      <c r="J481" s="913">
        <v>83200</v>
      </c>
      <c r="K481" s="914">
        <f t="shared" si="399"/>
        <v>168064</v>
      </c>
      <c r="L481" s="915">
        <v>0</v>
      </c>
      <c r="M481" s="914">
        <f t="shared" si="402"/>
        <v>168064</v>
      </c>
      <c r="N481" s="914">
        <f t="shared" si="403"/>
        <v>2184832</v>
      </c>
      <c r="O481" s="580">
        <v>1</v>
      </c>
      <c r="P481" s="644">
        <f t="shared" si="401"/>
        <v>10</v>
      </c>
      <c r="Q481" s="645" t="str">
        <f t="shared" si="384"/>
        <v>Կ-1</v>
      </c>
      <c r="R481" s="643">
        <f t="shared" si="385"/>
        <v>2.08</v>
      </c>
      <c r="S481" s="776">
        <v>83200</v>
      </c>
      <c r="T481" s="776">
        <f t="shared" si="386"/>
        <v>173056</v>
      </c>
      <c r="U481" s="777">
        <f t="shared" si="387"/>
        <v>0</v>
      </c>
      <c r="V481" s="776">
        <f t="shared" si="404"/>
        <v>173056</v>
      </c>
      <c r="W481" s="776">
        <f t="shared" si="405"/>
        <v>2249728</v>
      </c>
      <c r="X481" s="580">
        <v>1</v>
      </c>
      <c r="Y481" s="644">
        <f t="shared" si="388"/>
        <v>11</v>
      </c>
      <c r="Z481" s="645" t="str">
        <f t="shared" si="389"/>
        <v>Կ-1</v>
      </c>
      <c r="AA481" s="643">
        <f t="shared" si="390"/>
        <v>2.08</v>
      </c>
      <c r="AB481" s="776">
        <v>83200</v>
      </c>
      <c r="AC481" s="776">
        <f t="shared" si="391"/>
        <v>173056</v>
      </c>
      <c r="AD481" s="777">
        <f t="shared" si="392"/>
        <v>0</v>
      </c>
      <c r="AE481" s="776">
        <f t="shared" si="398"/>
        <v>173056</v>
      </c>
      <c r="AF481" s="776">
        <f t="shared" si="406"/>
        <v>2249728</v>
      </c>
      <c r="AG481" s="580">
        <v>1</v>
      </c>
      <c r="AH481" s="644">
        <f t="shared" si="393"/>
        <v>12</v>
      </c>
      <c r="AI481" s="645" t="str">
        <f t="shared" si="394"/>
        <v>Կ-1</v>
      </c>
      <c r="AJ481" s="643">
        <f t="shared" si="395"/>
        <v>2.08</v>
      </c>
      <c r="AK481" s="776">
        <v>83200</v>
      </c>
      <c r="AL481" s="776">
        <f t="shared" si="396"/>
        <v>173056</v>
      </c>
      <c r="AM481" s="777">
        <f t="shared" si="397"/>
        <v>0</v>
      </c>
      <c r="AN481" s="776">
        <f t="shared" si="407"/>
        <v>173056</v>
      </c>
      <c r="AO481" s="776">
        <f t="shared" si="408"/>
        <v>2249728</v>
      </c>
    </row>
    <row r="482" spans="1:41" s="760" customFormat="1" ht="21.75" customHeight="1">
      <c r="A482" s="853">
        <v>440</v>
      </c>
      <c r="B482" s="903" t="s">
        <v>1748</v>
      </c>
      <c r="C482" s="904" t="s">
        <v>1960</v>
      </c>
      <c r="D482" s="904" t="s">
        <v>2287</v>
      </c>
      <c r="E482" s="903" t="s">
        <v>1238</v>
      </c>
      <c r="F482" s="853">
        <v>1</v>
      </c>
      <c r="G482" s="911">
        <v>10</v>
      </c>
      <c r="H482" s="915" t="s">
        <v>86</v>
      </c>
      <c r="I482" s="912">
        <f t="shared" si="400"/>
        <v>2.08</v>
      </c>
      <c r="J482" s="913">
        <v>83200</v>
      </c>
      <c r="K482" s="914">
        <f t="shared" si="399"/>
        <v>173056</v>
      </c>
      <c r="L482" s="915">
        <v>0</v>
      </c>
      <c r="M482" s="914">
        <f t="shared" si="402"/>
        <v>173056</v>
      </c>
      <c r="N482" s="914">
        <f t="shared" si="403"/>
        <v>2249728</v>
      </c>
      <c r="O482" s="580">
        <v>1</v>
      </c>
      <c r="P482" s="644">
        <f t="shared" si="401"/>
        <v>11</v>
      </c>
      <c r="Q482" s="645" t="str">
        <f t="shared" si="384"/>
        <v>Կ-1</v>
      </c>
      <c r="R482" s="643">
        <f t="shared" si="385"/>
        <v>2.08</v>
      </c>
      <c r="S482" s="776">
        <v>83200</v>
      </c>
      <c r="T482" s="776">
        <f t="shared" si="386"/>
        <v>173056</v>
      </c>
      <c r="U482" s="777">
        <f t="shared" si="387"/>
        <v>0</v>
      </c>
      <c r="V482" s="776">
        <f t="shared" si="404"/>
        <v>173056</v>
      </c>
      <c r="W482" s="776">
        <f t="shared" si="405"/>
        <v>2249728</v>
      </c>
      <c r="X482" s="580">
        <v>1</v>
      </c>
      <c r="Y482" s="644">
        <f t="shared" si="388"/>
        <v>12</v>
      </c>
      <c r="Z482" s="645" t="str">
        <f t="shared" si="389"/>
        <v>Կ-1</v>
      </c>
      <c r="AA482" s="643">
        <f t="shared" si="390"/>
        <v>2.08</v>
      </c>
      <c r="AB482" s="776">
        <v>83200</v>
      </c>
      <c r="AC482" s="776">
        <f t="shared" si="391"/>
        <v>173056</v>
      </c>
      <c r="AD482" s="777">
        <f t="shared" si="392"/>
        <v>0</v>
      </c>
      <c r="AE482" s="776">
        <f t="shared" si="398"/>
        <v>173056</v>
      </c>
      <c r="AF482" s="776">
        <f t="shared" si="406"/>
        <v>2249728</v>
      </c>
      <c r="AG482" s="580">
        <v>1</v>
      </c>
      <c r="AH482" s="644">
        <f t="shared" si="393"/>
        <v>13</v>
      </c>
      <c r="AI482" s="645" t="str">
        <f t="shared" si="394"/>
        <v>Կ-1</v>
      </c>
      <c r="AJ482" s="643">
        <f t="shared" si="395"/>
        <v>2.14</v>
      </c>
      <c r="AK482" s="776">
        <v>83200</v>
      </c>
      <c r="AL482" s="776">
        <f t="shared" si="396"/>
        <v>178048</v>
      </c>
      <c r="AM482" s="777">
        <f t="shared" si="397"/>
        <v>0</v>
      </c>
      <c r="AN482" s="776">
        <f t="shared" si="407"/>
        <v>178048</v>
      </c>
      <c r="AO482" s="776">
        <f t="shared" si="408"/>
        <v>2314624</v>
      </c>
    </row>
    <row r="483" spans="1:41" s="760" customFormat="1" ht="21.75" customHeight="1">
      <c r="A483" s="853">
        <v>441</v>
      </c>
      <c r="B483" s="903" t="s">
        <v>1749</v>
      </c>
      <c r="C483" s="904" t="s">
        <v>1961</v>
      </c>
      <c r="D483" s="904" t="s">
        <v>2360</v>
      </c>
      <c r="E483" s="903" t="s">
        <v>1238</v>
      </c>
      <c r="F483" s="853">
        <v>1</v>
      </c>
      <c r="G483" s="911">
        <v>9</v>
      </c>
      <c r="H483" s="915" t="s">
        <v>86</v>
      </c>
      <c r="I483" s="912">
        <f t="shared" si="400"/>
        <v>2.02</v>
      </c>
      <c r="J483" s="913">
        <v>83200</v>
      </c>
      <c r="K483" s="914">
        <f t="shared" si="399"/>
        <v>168064</v>
      </c>
      <c r="L483" s="915">
        <v>0</v>
      </c>
      <c r="M483" s="914">
        <f t="shared" si="402"/>
        <v>168064</v>
      </c>
      <c r="N483" s="914">
        <f t="shared" si="403"/>
        <v>2184832</v>
      </c>
      <c r="O483" s="580">
        <v>1</v>
      </c>
      <c r="P483" s="644">
        <f t="shared" si="401"/>
        <v>10</v>
      </c>
      <c r="Q483" s="645" t="str">
        <f t="shared" si="384"/>
        <v>Կ-1</v>
      </c>
      <c r="R483" s="643">
        <f t="shared" si="385"/>
        <v>2.08</v>
      </c>
      <c r="S483" s="776">
        <v>83200</v>
      </c>
      <c r="T483" s="776">
        <f t="shared" si="386"/>
        <v>173056</v>
      </c>
      <c r="U483" s="777">
        <f t="shared" si="387"/>
        <v>0</v>
      </c>
      <c r="V483" s="776">
        <f t="shared" si="404"/>
        <v>173056</v>
      </c>
      <c r="W483" s="776">
        <f t="shared" si="405"/>
        <v>2249728</v>
      </c>
      <c r="X483" s="580">
        <v>1</v>
      </c>
      <c r="Y483" s="644">
        <f t="shared" si="388"/>
        <v>11</v>
      </c>
      <c r="Z483" s="645" t="str">
        <f t="shared" si="389"/>
        <v>Կ-1</v>
      </c>
      <c r="AA483" s="643">
        <f t="shared" si="390"/>
        <v>2.08</v>
      </c>
      <c r="AB483" s="776">
        <v>83200</v>
      </c>
      <c r="AC483" s="776">
        <f t="shared" si="391"/>
        <v>173056</v>
      </c>
      <c r="AD483" s="777">
        <f t="shared" si="392"/>
        <v>0</v>
      </c>
      <c r="AE483" s="776">
        <f t="shared" si="398"/>
        <v>173056</v>
      </c>
      <c r="AF483" s="776">
        <f t="shared" si="406"/>
        <v>2249728</v>
      </c>
      <c r="AG483" s="580">
        <v>1</v>
      </c>
      <c r="AH483" s="644">
        <f t="shared" si="393"/>
        <v>12</v>
      </c>
      <c r="AI483" s="645" t="str">
        <f t="shared" si="394"/>
        <v>Կ-1</v>
      </c>
      <c r="AJ483" s="643">
        <f t="shared" si="395"/>
        <v>2.08</v>
      </c>
      <c r="AK483" s="776">
        <v>83200</v>
      </c>
      <c r="AL483" s="776">
        <f t="shared" si="396"/>
        <v>173056</v>
      </c>
      <c r="AM483" s="777">
        <f t="shared" si="397"/>
        <v>0</v>
      </c>
      <c r="AN483" s="776">
        <f t="shared" si="407"/>
        <v>173056</v>
      </c>
      <c r="AO483" s="776">
        <f t="shared" si="408"/>
        <v>2249728</v>
      </c>
    </row>
    <row r="484" spans="1:41" s="760" customFormat="1" ht="17.25" customHeight="1">
      <c r="A484" s="853">
        <v>442</v>
      </c>
      <c r="B484" s="903" t="s">
        <v>1750</v>
      </c>
      <c r="C484" s="904" t="s">
        <v>1961</v>
      </c>
      <c r="D484" s="904" t="s">
        <v>2361</v>
      </c>
      <c r="E484" s="903" t="s">
        <v>1238</v>
      </c>
      <c r="F484" s="853">
        <v>1</v>
      </c>
      <c r="G484" s="911">
        <v>4</v>
      </c>
      <c r="H484" s="915" t="s">
        <v>86</v>
      </c>
      <c r="I484" s="912">
        <f t="shared" si="400"/>
        <v>1.9</v>
      </c>
      <c r="J484" s="913">
        <v>83200</v>
      </c>
      <c r="K484" s="914">
        <f t="shared" si="399"/>
        <v>158080</v>
      </c>
      <c r="L484" s="915">
        <v>0</v>
      </c>
      <c r="M484" s="914">
        <f t="shared" si="402"/>
        <v>158080</v>
      </c>
      <c r="N484" s="914">
        <f t="shared" si="403"/>
        <v>2055040</v>
      </c>
      <c r="O484" s="580">
        <v>1</v>
      </c>
      <c r="P484" s="644">
        <f t="shared" si="401"/>
        <v>5</v>
      </c>
      <c r="Q484" s="645" t="str">
        <f t="shared" si="384"/>
        <v>Կ-1</v>
      </c>
      <c r="R484" s="643">
        <f t="shared" si="385"/>
        <v>1.9</v>
      </c>
      <c r="S484" s="776">
        <v>83200</v>
      </c>
      <c r="T484" s="776">
        <f t="shared" si="386"/>
        <v>158080</v>
      </c>
      <c r="U484" s="777">
        <f t="shared" si="387"/>
        <v>0</v>
      </c>
      <c r="V484" s="776">
        <f t="shared" si="404"/>
        <v>158080</v>
      </c>
      <c r="W484" s="776">
        <f t="shared" si="405"/>
        <v>2055040</v>
      </c>
      <c r="X484" s="580">
        <v>1</v>
      </c>
      <c r="Y484" s="644">
        <f t="shared" si="388"/>
        <v>6</v>
      </c>
      <c r="Z484" s="645" t="str">
        <f t="shared" si="389"/>
        <v>Կ-1</v>
      </c>
      <c r="AA484" s="643">
        <f t="shared" si="390"/>
        <v>1.96</v>
      </c>
      <c r="AB484" s="776">
        <v>83200</v>
      </c>
      <c r="AC484" s="776">
        <f t="shared" si="391"/>
        <v>163072</v>
      </c>
      <c r="AD484" s="777">
        <f t="shared" si="392"/>
        <v>0</v>
      </c>
      <c r="AE484" s="776">
        <f t="shared" si="398"/>
        <v>163072</v>
      </c>
      <c r="AF484" s="776">
        <f t="shared" si="406"/>
        <v>2119936</v>
      </c>
      <c r="AG484" s="580">
        <v>1</v>
      </c>
      <c r="AH484" s="644">
        <f t="shared" si="393"/>
        <v>7</v>
      </c>
      <c r="AI484" s="645" t="str">
        <f t="shared" si="394"/>
        <v>Կ-1</v>
      </c>
      <c r="AJ484" s="643">
        <f t="shared" si="395"/>
        <v>1.96</v>
      </c>
      <c r="AK484" s="776">
        <v>83200</v>
      </c>
      <c r="AL484" s="776">
        <f t="shared" si="396"/>
        <v>163072</v>
      </c>
      <c r="AM484" s="777">
        <f t="shared" si="397"/>
        <v>0</v>
      </c>
      <c r="AN484" s="776">
        <f t="shared" si="407"/>
        <v>163072</v>
      </c>
      <c r="AO484" s="776">
        <f t="shared" si="408"/>
        <v>2119936</v>
      </c>
    </row>
    <row r="485" spans="1:41" s="760" customFormat="1" ht="14.25">
      <c r="A485" s="853">
        <v>443</v>
      </c>
      <c r="B485" s="903" t="s">
        <v>1764</v>
      </c>
      <c r="C485" s="904" t="s">
        <v>1961</v>
      </c>
      <c r="D485" s="904" t="s">
        <v>2283</v>
      </c>
      <c r="E485" s="903" t="s">
        <v>1238</v>
      </c>
      <c r="F485" s="853">
        <v>1</v>
      </c>
      <c r="G485" s="911">
        <v>8</v>
      </c>
      <c r="H485" s="915" t="s">
        <v>86</v>
      </c>
      <c r="I485" s="912">
        <f t="shared" si="400"/>
        <v>2.02</v>
      </c>
      <c r="J485" s="913">
        <v>83200</v>
      </c>
      <c r="K485" s="914">
        <f t="shared" si="399"/>
        <v>168064</v>
      </c>
      <c r="L485" s="915">
        <v>0</v>
      </c>
      <c r="M485" s="914">
        <f t="shared" si="402"/>
        <v>168064</v>
      </c>
      <c r="N485" s="914">
        <f t="shared" si="403"/>
        <v>2184832</v>
      </c>
      <c r="O485" s="580">
        <v>1</v>
      </c>
      <c r="P485" s="644">
        <f t="shared" si="401"/>
        <v>9</v>
      </c>
      <c r="Q485" s="645" t="str">
        <f t="shared" si="384"/>
        <v>Կ-1</v>
      </c>
      <c r="R485" s="643">
        <f t="shared" si="385"/>
        <v>2.02</v>
      </c>
      <c r="S485" s="776">
        <v>83200</v>
      </c>
      <c r="T485" s="776">
        <f t="shared" si="386"/>
        <v>168064</v>
      </c>
      <c r="U485" s="777">
        <f t="shared" si="387"/>
        <v>0</v>
      </c>
      <c r="V485" s="776">
        <f t="shared" si="404"/>
        <v>168064</v>
      </c>
      <c r="W485" s="776">
        <f t="shared" si="405"/>
        <v>2184832</v>
      </c>
      <c r="X485" s="580">
        <v>1</v>
      </c>
      <c r="Y485" s="644">
        <f t="shared" si="388"/>
        <v>10</v>
      </c>
      <c r="Z485" s="645" t="str">
        <f t="shared" si="389"/>
        <v>Կ-1</v>
      </c>
      <c r="AA485" s="643">
        <f t="shared" si="390"/>
        <v>2.08</v>
      </c>
      <c r="AB485" s="776">
        <v>83200</v>
      </c>
      <c r="AC485" s="776">
        <f t="shared" si="391"/>
        <v>173056</v>
      </c>
      <c r="AD485" s="777">
        <f t="shared" si="392"/>
        <v>0</v>
      </c>
      <c r="AE485" s="776">
        <f t="shared" si="398"/>
        <v>173056</v>
      </c>
      <c r="AF485" s="776">
        <f t="shared" si="406"/>
        <v>2249728</v>
      </c>
      <c r="AG485" s="580">
        <v>1</v>
      </c>
      <c r="AH485" s="644">
        <f t="shared" si="393"/>
        <v>11</v>
      </c>
      <c r="AI485" s="645" t="str">
        <f t="shared" si="394"/>
        <v>Կ-1</v>
      </c>
      <c r="AJ485" s="643">
        <f t="shared" si="395"/>
        <v>2.08</v>
      </c>
      <c r="AK485" s="776">
        <v>83200</v>
      </c>
      <c r="AL485" s="776">
        <f t="shared" si="396"/>
        <v>173056</v>
      </c>
      <c r="AM485" s="777">
        <f t="shared" si="397"/>
        <v>0</v>
      </c>
      <c r="AN485" s="776">
        <f t="shared" si="407"/>
        <v>173056</v>
      </c>
      <c r="AO485" s="776">
        <f t="shared" si="408"/>
        <v>2249728</v>
      </c>
    </row>
    <row r="486" spans="1:41" s="760" customFormat="1" ht="14.25">
      <c r="A486" s="853">
        <v>444</v>
      </c>
      <c r="B486" s="903" t="s">
        <v>734</v>
      </c>
      <c r="C486" s="904" t="s">
        <v>1961</v>
      </c>
      <c r="D486" s="904" t="s">
        <v>2273</v>
      </c>
      <c r="E486" s="903" t="s">
        <v>1238</v>
      </c>
      <c r="F486" s="853">
        <v>1</v>
      </c>
      <c r="G486" s="911">
        <v>9</v>
      </c>
      <c r="H486" s="915" t="s">
        <v>86</v>
      </c>
      <c r="I486" s="912">
        <f t="shared" si="400"/>
        <v>2.02</v>
      </c>
      <c r="J486" s="913">
        <v>83200</v>
      </c>
      <c r="K486" s="914">
        <f t="shared" si="399"/>
        <v>168064</v>
      </c>
      <c r="L486" s="915">
        <v>0</v>
      </c>
      <c r="M486" s="914">
        <f t="shared" si="402"/>
        <v>168064</v>
      </c>
      <c r="N486" s="914">
        <f t="shared" si="403"/>
        <v>2184832</v>
      </c>
      <c r="O486" s="580">
        <v>1</v>
      </c>
      <c r="P486" s="644">
        <f t="shared" si="401"/>
        <v>10</v>
      </c>
      <c r="Q486" s="645" t="str">
        <f t="shared" ref="Q486:Q539" si="409">+H486</f>
        <v>Կ-1</v>
      </c>
      <c r="R486" s="643">
        <f t="shared" ref="R486:R539" si="410">IF(O486&lt;1,0,IF(Q486="Բ-1",IF(P486=0,6.94,IF(P486=1,7.17,IF(P486=2,7.41,IF(P486=3,7.66,IF(OR(P486=5,P486=4),7.92,IF(OR(P486=6,P486=7),8.18,IF(OR(P486=8,P486=9),8.46,IF(OR(P486=10,P486=11,P486=12),8.74,IF(OR(P486=13,P486=14,P486=15),9.03,IF(OR(P486=16,P486=17,P486=18),9.33,9.65)))))))))),IF(Q486="Բ-2", IF(P486=0,5.71,IF(P486=1,5.89,IF(P486=2,6.09,IF(P486=3,6.29,IF(OR(P486=5,P486=4),6.5,IF(OR(P486=6,P486=7),6.72,IF(OR(P486=8,P486=9),6.94,IF(OR(P486=10,P486=11,P486=12),7.17,IF(OR(P486=13,P486=14,P486=15),7.41,IF(OR(P486=16,P486=17,P486=18),7.65,7.91)))))))))), IF(Q486="Գ-1", IF(P486=0,4.7,IF(P486=1,4.86,IF(P486=2,5.01,IF(P486=3,5.18,IF(OR(P486=5,P486=4),5.35,IF(OR(P486=6,P486=7),5.52,IF(OR(P486=8,P486=9),5.71,IF(OR(P486=10,P486=11,P486=12),5.89,IF(OR(P486=13,P486=14,P486=15),6.09,IF(OR(P486=16,P486=17,P486=18),6.29,6.49)))))))))), IF(Q486="Գ-2", IF(P486=0,3.88,IF(P486=1,4.01,IF(P486=2,4.14,IF(P486=3,4.27,IF(OR(P486=5,P486=4),4.41,IF(OR(P486=6,P486=7),4.55,IF(OR(P486=8,P486=9),4.7,IF(OR(P486=10,P486=11,P486=12),4.85,IF(OR(P486=13,P486=14,P486=15),5.01,IF(OR(P486=16,P486=17,P486=18),5.17,5.34)))))))))), IF(Q486="Գ-3", IF(P486=0,3.21,IF(P486=1,3.31,IF(P486=2,3.42,IF(P486=3,3.53,IF(OR(P486=5,P486=4),3.64,IF(OR(P486=6,P486=7),3.76,IF(OR(P486=8,P486=9),3.88,IF(OR(P486=10,P486=11,P486=12),4.01,IF(OR(P486=13,P486=14,P486=15),4.13,IF(OR(P486=16,P486=17,P486=18),4.27,4.4)))))))))), IF(Q486="Ա-1", IF(P486=0,2.66,IF(P486=1,2.75,IF(P486=2,2.83,IF(P486=3,2.92,IF(OR(P486=5,P486=4),3.02,IF(OR(P486=6,P486=7),3.11,IF(OR(P486=8,P486=9),3.21,IF(OR(P486=10,P486=11,P486=12),3.31,IF(OR(P486=13,P486=14,P486=15),3.42,IF(OR(P486=16,P486=17,P486=18),3.53,3.64)))))))))), IF(Q486="Ա-2", IF(P486=0,2.28,IF(P486=1,2.35,IF(P486=2,2.43,IF(P486=3,2.5,IF(OR(P486=5,P486=4),2.58,IF(OR(P486=6,P486=7),2.66,IF(OR(P486=8,P486=9),2.75,IF(OR(P486=10,P486=11,P486=12),2.83,IF(OR(P486=13,P486=14,P486=15),2.92,IF(OR(P486=16,P486=17,P486=18),3.01,3.11)))))))))),IF(Q486="Ա-3", IF(P486=0,1.96,IF(P486=1,2.02,IF(P486=2,2.08,IF(P486=3,2.15,IF(OR(P486=5,P486=4),2.21,IF(OR(P486=6,P486=7),2.28,IF(OR(P486=8,P486=9),2.35,IF(OR(P486=10,P486=11,P486=12),2.42,IF(OR(P486=13,P486=14,P486=15),2.5,IF(OR(P486=16,P486=17,P486=18),2.58,2.66)))))))))), IF(Q486="Կ-1", IF(P486=0,1.68,IF(P486=1,1.73,IF(P486=2,1.79,IF(P486=3,1.84,IF(OR(P486=5,P486=4),1.9,IF(OR(P486=6,P486=7),1.96,IF(OR(P486=8,P486=9),2.02,IF(OR(P486=10,P486=11,P486=12),2.08,IF(OR(P486=13,P486=14,P486=15),2.14,IF(OR(P486=16,P486=17,P486=18),2.21,2.28)))))))))), IF(Q486="Կ-2", IF(P486=0,1.45,IF(P486=1,1.49,IF(P486=2,1.54,IF(P486=3,1.59,IF(OR(P486=5,P486=4),1.63,IF(OR(P486=6,P486=7),1.68,IF(OR(P486=8,P486=9),1.73,IF(OR(P486=10,P486=11,P486=12),1.79,IF(OR(P486=13,P486=14,P486=15),1.84,IF(OR(P486=16,P486=17,P486=18),1.9,1.95)))))))))),IF(Q486="Կ-3", IF(P486=0,1.25,IF(P486=1,1.29,IF(P486=2,1.33,IF(P486=3,1.37,IF(OR(P486=5,P486=4),1.41,IF(OR(P486=6,P486=7),1.45,IF(OR(P486=8,P486=9),1.49,IF(OR(P486=10,P486=11,P486=12),1.54,IF(OR(P486=13,P486=14,P486=15),1.58,IF(OR(P486=16,P486=17,P486=18),1.63,1.68)))))))))), "Error"))))))))))))</f>
        <v>2.08</v>
      </c>
      <c r="S486" s="776">
        <v>83200</v>
      </c>
      <c r="T486" s="776">
        <f t="shared" ref="T486:T539" si="411">+S486*R486</f>
        <v>173056</v>
      </c>
      <c r="U486" s="777">
        <f t="shared" ref="U486:U539" si="412">+L486</f>
        <v>0</v>
      </c>
      <c r="V486" s="776">
        <f t="shared" si="404"/>
        <v>173056</v>
      </c>
      <c r="W486" s="776">
        <f t="shared" si="405"/>
        <v>2249728</v>
      </c>
      <c r="X486" s="580">
        <v>1</v>
      </c>
      <c r="Y486" s="644">
        <f t="shared" ref="Y486:Y539" si="413">+P486+1</f>
        <v>11</v>
      </c>
      <c r="Z486" s="645" t="str">
        <f t="shared" ref="Z486:Z539" si="414">+Q486</f>
        <v>Կ-1</v>
      </c>
      <c r="AA486" s="643">
        <f t="shared" ref="AA486:AA539" si="415">IF(X486&lt;1,0,IF(Z486="Բ-1",IF(Y486=0,6.94,IF(Y486=1,7.17,IF(Y486=2,7.41,IF(Y486=3,7.66,IF(OR(Y486=5,Y486=4),7.92,IF(OR(Y486=6,Y486=7),8.18,IF(OR(Y486=8,Y486=9),8.46,IF(OR(Y486=10,Y486=11,Y486=12),8.74,IF(OR(Y486=13,Y486=14,Y486=15),9.03,IF(OR(Y486=16,Y486=17,Y486=18),9.33,9.65)))))))))),IF(Z486="Բ-2", IF(Y486=0,5.71,IF(Y486=1,5.89,IF(Y486=2,6.09,IF(Y486=3,6.29,IF(OR(Y486=5,Y486=4),6.5,IF(OR(Y486=6,Y486=7),6.72,IF(OR(Y486=8,Y486=9),6.94,IF(OR(Y486=10,Y486=11,Y486=12),7.17,IF(OR(Y486=13,Y486=14,Y486=15),7.41,IF(OR(Y486=16,Y486=17,Y486=18),7.65,7.91)))))))))), IF(Z486="Գ-1", IF(Y486=0,4.7,IF(Y486=1,4.86,IF(Y486=2,5.01,IF(Y486=3,5.18,IF(OR(Y486=5,Y486=4),5.35,IF(OR(Y486=6,Y486=7),5.52,IF(OR(Y486=8,Y486=9),5.71,IF(OR(Y486=10,Y486=11,Y486=12),5.89,IF(OR(Y486=13,Y486=14,Y486=15),6.09,IF(OR(Y486=16,Y486=17,Y486=18),6.29,6.49)))))))))), IF(Z486="Գ-2", IF(Y486=0,3.88,IF(Y486=1,4.01,IF(Y486=2,4.14,IF(Y486=3,4.27,IF(OR(Y486=5,Y486=4),4.41,IF(OR(Y486=6,Y486=7),4.55,IF(OR(Y486=8,Y486=9),4.7,IF(OR(Y486=10,Y486=11,Y486=12),4.85,IF(OR(Y486=13,Y486=14,Y486=15),5.01,IF(OR(Y486=16,Y486=17,Y486=18),5.17,5.34)))))))))), IF(Z486="Գ-3", IF(Y486=0,3.21,IF(Y486=1,3.31,IF(Y486=2,3.42,IF(Y486=3,3.53,IF(OR(Y486=5,Y486=4),3.64,IF(OR(Y486=6,Y486=7),3.76,IF(OR(Y486=8,Y486=9),3.88,IF(OR(Y486=10,Y486=11,Y486=12),4.01,IF(OR(Y486=13,Y486=14,Y486=15),4.13,IF(OR(Y486=16,Y486=17,Y486=18),4.27,4.4)))))))))), IF(Z486="Ա-1", IF(Y486=0,2.66,IF(Y486=1,2.75,IF(Y486=2,2.83,IF(Y486=3,2.92,IF(OR(Y486=5,Y486=4),3.02,IF(OR(Y486=6,Y486=7),3.11,IF(OR(Y486=8,Y486=9),3.21,IF(OR(Y486=10,Y486=11,Y486=12),3.31,IF(OR(Y486=13,Y486=14,Y486=15),3.42,IF(OR(Y486=16,Y486=17,Y486=18),3.53,3.64)))))))))), IF(Z486="Ա-2", IF(Y486=0,2.28,IF(Y486=1,2.35,IF(Y486=2,2.43,IF(Y486=3,2.5,IF(OR(Y486=5,Y486=4),2.58,IF(OR(Y486=6,Y486=7),2.66,IF(OR(Y486=8,Y486=9),2.75,IF(OR(Y486=10,Y486=11,Y486=12),2.83,IF(OR(Y486=13,Y486=14,Y486=15),2.92,IF(OR(Y486=16,Y486=17,Y486=18),3.01,3.11)))))))))),IF(Z486="Ա-3", IF(Y486=0,1.96,IF(Y486=1,2.02,IF(Y486=2,2.08,IF(Y486=3,2.15,IF(OR(Y486=5,Y486=4),2.21,IF(OR(Y486=6,Y486=7),2.28,IF(OR(Y486=8,Y486=9),2.35,IF(OR(Y486=10,Y486=11,Y486=12),2.42,IF(OR(Y486=13,Y486=14,Y486=15),2.5,IF(OR(Y486=16,Y486=17,Y486=18),2.58,2.66)))))))))), IF(Z486="Կ-1", IF(Y486=0,1.68,IF(Y486=1,1.73,IF(Y486=2,1.79,IF(Y486=3,1.84,IF(OR(Y486=5,Y486=4),1.9,IF(OR(Y486=6,Y486=7),1.96,IF(OR(Y486=8,Y486=9),2.02,IF(OR(Y486=10,Y486=11,Y486=12),2.08,IF(OR(Y486=13,Y486=14,Y486=15),2.14,IF(OR(Y486=16,Y486=17,Y486=18),2.21,2.28)))))))))), IF(Z486="Կ-2", IF(Y486=0,1.45,IF(Y486=1,1.49,IF(Y486=2,1.54,IF(Y486=3,1.59,IF(OR(Y486=5,Y486=4),1.63,IF(OR(Y486=6,Y486=7),1.68,IF(OR(Y486=8,Y486=9),1.73,IF(OR(Y486=10,Y486=11,Y486=12),1.79,IF(OR(Y486=13,Y486=14,Y486=15),1.84,IF(OR(Y486=16,Y486=17,Y486=18),1.9,1.95)))))))))),IF(Z486="Կ-3", IF(Y486=0,1.25,IF(Y486=1,1.29,IF(Y486=2,1.33,IF(Y486=3,1.37,IF(OR(Y486=5,Y486=4),1.41,IF(OR(Y486=6,Y486=7),1.45,IF(OR(Y486=8,Y486=9),1.49,IF(OR(Y486=10,Y486=11,Y486=12),1.54,IF(OR(Y486=13,Y486=14,Y486=15),1.58,IF(OR(Y486=16,Y486=17,Y486=18),1.63,1.68)))))))))), "Error"))))))))))))</f>
        <v>2.08</v>
      </c>
      <c r="AB486" s="776">
        <v>83200</v>
      </c>
      <c r="AC486" s="776">
        <f t="shared" ref="AC486:AC539" si="416">+AB486*AA486</f>
        <v>173056</v>
      </c>
      <c r="AD486" s="777">
        <f t="shared" ref="AD486:AD539" si="417">+U486</f>
        <v>0</v>
      </c>
      <c r="AE486" s="776">
        <f t="shared" si="398"/>
        <v>173056</v>
      </c>
      <c r="AF486" s="776">
        <f t="shared" si="406"/>
        <v>2249728</v>
      </c>
      <c r="AG486" s="580">
        <v>1</v>
      </c>
      <c r="AH486" s="644">
        <f t="shared" ref="AH486:AH539" si="418">+Y486+1</f>
        <v>12</v>
      </c>
      <c r="AI486" s="645" t="str">
        <f t="shared" ref="AI486:AI539" si="419">+Z486</f>
        <v>Կ-1</v>
      </c>
      <c r="AJ486" s="643">
        <f t="shared" ref="AJ486:AJ539" si="420">IF(AG486&lt;1,0,IF(AI486="Բ-1",IF(AH486=0,6.94,IF(AH486=1,7.17,IF(AH486=2,7.41,IF(AH486=3,7.66,IF(OR(AH486=5,AH486=4),7.92,IF(OR(AH486=6,AH486=7),8.18,IF(OR(AH486=8,AH486=9),8.46,IF(OR(AH486=10,AH486=11,AH486=12),8.74,IF(OR(AH486=13,AH486=14,AH486=15),9.03,IF(OR(AH486=16,AH486=17,AH486=18),9.33,9.65)))))))))),IF(AI486="Բ-2", IF(AH486=0,5.71,IF(AH486=1,5.89,IF(AH486=2,6.09,IF(AH486=3,6.29,IF(OR(AH486=5,AH486=4),6.5,IF(OR(AH486=6,AH486=7),6.72,IF(OR(AH486=8,AH486=9),6.94,IF(OR(AH486=10,AH486=11,AH486=12),7.17,IF(OR(AH486=13,AH486=14,AH486=15),7.41,IF(OR(AH486=16,AH486=17,AH486=18),7.65,7.91)))))))))), IF(AI486="Գ-1", IF(AH486=0,4.7,IF(AH486=1,4.86,IF(AH486=2,5.01,IF(AH486=3,5.18,IF(OR(AH486=5,AH486=4),5.35,IF(OR(AH486=6,AH486=7),5.52,IF(OR(AH486=8,AH486=9),5.71,IF(OR(AH486=10,AH486=11,AH486=12),5.89,IF(OR(AH486=13,AH486=14,AH486=15),6.09,IF(OR(AH486=16,AH486=17,AH486=18),6.29,6.49)))))))))), IF(AI486="Գ-2", IF(AH486=0,3.88,IF(AH486=1,4.01,IF(AH486=2,4.14,IF(AH486=3,4.27,IF(OR(AH486=5,AH486=4),4.41,IF(OR(AH486=6,AH486=7),4.55,IF(OR(AH486=8,AH486=9),4.7,IF(OR(AH486=10,AH486=11,AH486=12),4.85,IF(OR(AH486=13,AH486=14,AH486=15),5.01,IF(OR(AH486=16,AH486=17,AH486=18),5.17,5.34)))))))))), IF(AI486="Գ-3", IF(AH486=0,3.21,IF(AH486=1,3.31,IF(AH486=2,3.42,IF(AH486=3,3.53,IF(OR(AH486=5,AH486=4),3.64,IF(OR(AH486=6,AH486=7),3.76,IF(OR(AH486=8,AH486=9),3.88,IF(OR(AH486=10,AH486=11,AH486=12),4.01,IF(OR(AH486=13,AH486=14,AH486=15),4.13,IF(OR(AH486=16,AH486=17,AH486=18),4.27,4.4)))))))))), IF(AI486="Ա-1", IF(AH486=0,2.66,IF(AH486=1,2.75,IF(AH486=2,2.83,IF(AH486=3,2.92,IF(OR(AH486=5,AH486=4),3.02,IF(OR(AH486=6,AH486=7),3.11,IF(OR(AH486=8,AH486=9),3.21,IF(OR(AH486=10,AH486=11,AH486=12),3.31,IF(OR(AH486=13,AH486=14,AH486=15),3.42,IF(OR(AH486=16,AH486=17,AH486=18),3.53,3.64)))))))))), IF(AI486="Ա-2", IF(AH486=0,2.28,IF(AH486=1,2.35,IF(AH486=2,2.43,IF(AH486=3,2.5,IF(OR(AH486=5,AH486=4),2.58,IF(OR(AH486=6,AH486=7),2.66,IF(OR(AH486=8,AH486=9),2.75,IF(OR(AH486=10,AH486=11,AH486=12),2.83,IF(OR(AH486=13,AH486=14,AH486=15),2.92,IF(OR(AH486=16,AH486=17,AH486=18),3.01,3.11)))))))))),IF(AI486="Ա-3", IF(AH486=0,1.96,IF(AH486=1,2.02,IF(AH486=2,2.08,IF(AH486=3,2.15,IF(OR(AH486=5,AH486=4),2.21,IF(OR(AH486=6,AH486=7),2.28,IF(OR(AH486=8,AH486=9),2.35,IF(OR(AH486=10,AH486=11,AH486=12),2.42,IF(OR(AH486=13,AH486=14,AH486=15),2.5,IF(OR(AH486=16,AH486=17,AH486=18),2.58,2.66)))))))))), IF(AI486="Կ-1", IF(AH486=0,1.68,IF(AH486=1,1.73,IF(AH486=2,1.79,IF(AH486=3,1.84,IF(OR(AH486=5,AH486=4),1.9,IF(OR(AH486=6,AH486=7),1.96,IF(OR(AH486=8,AH486=9),2.02,IF(OR(AH486=10,AH486=11,AH486=12),2.08,IF(OR(AH486=13,AH486=14,AH486=15),2.14,IF(OR(AH486=16,AH486=17,AH486=18),2.21,2.28)))))))))), IF(AI486="Կ-2", IF(AH486=0,1.45,IF(AH486=1,1.49,IF(AH486=2,1.54,IF(AH486=3,1.59,IF(OR(AH486=5,AH486=4),1.63,IF(OR(AH486=6,AH486=7),1.68,IF(OR(AH486=8,AH486=9),1.73,IF(OR(AH486=10,AH486=11,AH486=12),1.79,IF(OR(AH486=13,AH486=14,AH486=15),1.84,IF(OR(AH486=16,AH486=17,AH486=18),1.9,1.95)))))))))),IF(AI486="Կ-3", IF(AH486=0,1.25,IF(AH486=1,1.29,IF(AH486=2,1.33,IF(AH486=3,1.37,IF(OR(AH486=5,AH486=4),1.41,IF(OR(AH486=6,AH486=7),1.45,IF(OR(AH486=8,AH486=9),1.49,IF(OR(AH486=10,AH486=11,AH486=12),1.54,IF(OR(AH486=13,AH486=14,AH486=15),1.58,IF(OR(AH486=16,AH486=17,AH486=18),1.63,1.68)))))))))), "Error"))))))))))))</f>
        <v>2.08</v>
      </c>
      <c r="AK486" s="776">
        <v>83200</v>
      </c>
      <c r="AL486" s="776">
        <f t="shared" ref="AL486:AL539" si="421">+AK486*AJ486</f>
        <v>173056</v>
      </c>
      <c r="AM486" s="777">
        <f t="shared" ref="AM486:AM539" si="422">+AD486</f>
        <v>0</v>
      </c>
      <c r="AN486" s="776">
        <f t="shared" si="407"/>
        <v>173056</v>
      </c>
      <c r="AO486" s="776">
        <f t="shared" si="408"/>
        <v>2249728</v>
      </c>
    </row>
    <row r="487" spans="1:41" s="760" customFormat="1" ht="14.25">
      <c r="A487" s="853">
        <v>445</v>
      </c>
      <c r="B487" s="903" t="s">
        <v>1752</v>
      </c>
      <c r="C487" s="904" t="s">
        <v>1961</v>
      </c>
      <c r="D487" s="904" t="s">
        <v>2287</v>
      </c>
      <c r="E487" s="903" t="s">
        <v>1238</v>
      </c>
      <c r="F487" s="853">
        <v>1</v>
      </c>
      <c r="G487" s="911">
        <v>10</v>
      </c>
      <c r="H487" s="915" t="s">
        <v>86</v>
      </c>
      <c r="I487" s="912">
        <f t="shared" si="400"/>
        <v>2.08</v>
      </c>
      <c r="J487" s="913">
        <v>83200</v>
      </c>
      <c r="K487" s="914">
        <f t="shared" si="399"/>
        <v>173056</v>
      </c>
      <c r="L487" s="915">
        <v>0</v>
      </c>
      <c r="M487" s="914">
        <f t="shared" si="402"/>
        <v>173056</v>
      </c>
      <c r="N487" s="914">
        <f t="shared" si="403"/>
        <v>2249728</v>
      </c>
      <c r="O487" s="580">
        <v>1</v>
      </c>
      <c r="P487" s="644">
        <f t="shared" si="401"/>
        <v>11</v>
      </c>
      <c r="Q487" s="645" t="str">
        <f t="shared" si="409"/>
        <v>Կ-1</v>
      </c>
      <c r="R487" s="643">
        <f t="shared" si="410"/>
        <v>2.08</v>
      </c>
      <c r="S487" s="776">
        <v>83200</v>
      </c>
      <c r="T487" s="776">
        <f t="shared" si="411"/>
        <v>173056</v>
      </c>
      <c r="U487" s="777">
        <f t="shared" si="412"/>
        <v>0</v>
      </c>
      <c r="V487" s="776">
        <f t="shared" si="404"/>
        <v>173056</v>
      </c>
      <c r="W487" s="776">
        <f t="shared" si="405"/>
        <v>2249728</v>
      </c>
      <c r="X487" s="580">
        <v>1</v>
      </c>
      <c r="Y487" s="644">
        <f t="shared" si="413"/>
        <v>12</v>
      </c>
      <c r="Z487" s="645" t="str">
        <f t="shared" si="414"/>
        <v>Կ-1</v>
      </c>
      <c r="AA487" s="643">
        <f t="shared" si="415"/>
        <v>2.08</v>
      </c>
      <c r="AB487" s="776">
        <v>83200</v>
      </c>
      <c r="AC487" s="776">
        <f t="shared" si="416"/>
        <v>173056</v>
      </c>
      <c r="AD487" s="777">
        <f t="shared" si="417"/>
        <v>0</v>
      </c>
      <c r="AE487" s="776">
        <f t="shared" si="398"/>
        <v>173056</v>
      </c>
      <c r="AF487" s="776">
        <f t="shared" si="406"/>
        <v>2249728</v>
      </c>
      <c r="AG487" s="580">
        <v>1</v>
      </c>
      <c r="AH487" s="644">
        <f t="shared" si="418"/>
        <v>13</v>
      </c>
      <c r="AI487" s="645" t="str">
        <f t="shared" si="419"/>
        <v>Կ-1</v>
      </c>
      <c r="AJ487" s="643">
        <f t="shared" si="420"/>
        <v>2.14</v>
      </c>
      <c r="AK487" s="776">
        <v>83200</v>
      </c>
      <c r="AL487" s="776">
        <f t="shared" si="421"/>
        <v>178048</v>
      </c>
      <c r="AM487" s="777">
        <f t="shared" si="422"/>
        <v>0</v>
      </c>
      <c r="AN487" s="776">
        <f t="shared" si="407"/>
        <v>178048</v>
      </c>
      <c r="AO487" s="776">
        <f t="shared" si="408"/>
        <v>2314624</v>
      </c>
    </row>
    <row r="488" spans="1:41" s="760" customFormat="1" ht="14.25">
      <c r="A488" s="853">
        <v>446</v>
      </c>
      <c r="B488" s="903" t="s">
        <v>1753</v>
      </c>
      <c r="C488" s="904" t="s">
        <v>1961</v>
      </c>
      <c r="D488" s="904" t="s">
        <v>2367</v>
      </c>
      <c r="E488" s="903" t="s">
        <v>1238</v>
      </c>
      <c r="F488" s="853">
        <v>1</v>
      </c>
      <c r="G488" s="911">
        <v>10</v>
      </c>
      <c r="H488" s="853" t="s">
        <v>86</v>
      </c>
      <c r="I488" s="912">
        <f t="shared" si="400"/>
        <v>2.08</v>
      </c>
      <c r="J488" s="913">
        <v>83200</v>
      </c>
      <c r="K488" s="914">
        <f t="shared" si="399"/>
        <v>173056</v>
      </c>
      <c r="L488" s="915">
        <v>0</v>
      </c>
      <c r="M488" s="914">
        <f t="shared" si="402"/>
        <v>173056</v>
      </c>
      <c r="N488" s="914">
        <f t="shared" si="403"/>
        <v>2249728</v>
      </c>
      <c r="O488" s="580">
        <v>1</v>
      </c>
      <c r="P488" s="644">
        <f t="shared" si="401"/>
        <v>11</v>
      </c>
      <c r="Q488" s="645" t="str">
        <f t="shared" si="409"/>
        <v>Կ-1</v>
      </c>
      <c r="R488" s="643">
        <f t="shared" si="410"/>
        <v>2.08</v>
      </c>
      <c r="S488" s="776">
        <v>83200</v>
      </c>
      <c r="T488" s="776">
        <f t="shared" si="411"/>
        <v>173056</v>
      </c>
      <c r="U488" s="777">
        <f t="shared" si="412"/>
        <v>0</v>
      </c>
      <c r="V488" s="776">
        <f t="shared" si="404"/>
        <v>173056</v>
      </c>
      <c r="W488" s="776">
        <f t="shared" si="405"/>
        <v>2249728</v>
      </c>
      <c r="X488" s="580">
        <v>1</v>
      </c>
      <c r="Y488" s="644">
        <f t="shared" si="413"/>
        <v>12</v>
      </c>
      <c r="Z488" s="645" t="str">
        <f t="shared" si="414"/>
        <v>Կ-1</v>
      </c>
      <c r="AA488" s="643">
        <f t="shared" si="415"/>
        <v>2.08</v>
      </c>
      <c r="AB488" s="776">
        <v>83200</v>
      </c>
      <c r="AC488" s="776">
        <f t="shared" si="416"/>
        <v>173056</v>
      </c>
      <c r="AD488" s="777">
        <f t="shared" si="417"/>
        <v>0</v>
      </c>
      <c r="AE488" s="776">
        <f t="shared" si="398"/>
        <v>173056</v>
      </c>
      <c r="AF488" s="776">
        <f t="shared" si="406"/>
        <v>2249728</v>
      </c>
      <c r="AG488" s="580">
        <v>1</v>
      </c>
      <c r="AH488" s="644">
        <f t="shared" si="418"/>
        <v>13</v>
      </c>
      <c r="AI488" s="645" t="str">
        <f t="shared" si="419"/>
        <v>Կ-1</v>
      </c>
      <c r="AJ488" s="643">
        <f t="shared" si="420"/>
        <v>2.14</v>
      </c>
      <c r="AK488" s="776">
        <v>83200</v>
      </c>
      <c r="AL488" s="776">
        <f t="shared" si="421"/>
        <v>178048</v>
      </c>
      <c r="AM488" s="777">
        <f t="shared" si="422"/>
        <v>0</v>
      </c>
      <c r="AN488" s="776">
        <f t="shared" si="407"/>
        <v>178048</v>
      </c>
      <c r="AO488" s="776">
        <f t="shared" si="408"/>
        <v>2314624</v>
      </c>
    </row>
    <row r="489" spans="1:41" s="760" customFormat="1" ht="14.25">
      <c r="A489" s="853">
        <v>447</v>
      </c>
      <c r="B489" s="903" t="s">
        <v>1754</v>
      </c>
      <c r="C489" s="904" t="s">
        <v>1961</v>
      </c>
      <c r="D489" s="904" t="s">
        <v>2371</v>
      </c>
      <c r="E489" s="903" t="s">
        <v>1238</v>
      </c>
      <c r="F489" s="853">
        <v>1</v>
      </c>
      <c r="G489" s="911">
        <v>10</v>
      </c>
      <c r="H489" s="915" t="s">
        <v>86</v>
      </c>
      <c r="I489" s="912">
        <f t="shared" si="400"/>
        <v>2.08</v>
      </c>
      <c r="J489" s="913">
        <v>83200</v>
      </c>
      <c r="K489" s="914">
        <f t="shared" si="399"/>
        <v>173056</v>
      </c>
      <c r="L489" s="915">
        <v>0</v>
      </c>
      <c r="M489" s="914">
        <f t="shared" si="402"/>
        <v>173056</v>
      </c>
      <c r="N489" s="914">
        <f t="shared" si="403"/>
        <v>2249728</v>
      </c>
      <c r="O489" s="580">
        <v>1</v>
      </c>
      <c r="P489" s="644">
        <f t="shared" si="401"/>
        <v>11</v>
      </c>
      <c r="Q489" s="645" t="str">
        <f t="shared" si="409"/>
        <v>Կ-1</v>
      </c>
      <c r="R489" s="643">
        <f t="shared" si="410"/>
        <v>2.08</v>
      </c>
      <c r="S489" s="776">
        <v>83200</v>
      </c>
      <c r="T489" s="776">
        <f t="shared" si="411"/>
        <v>173056</v>
      </c>
      <c r="U489" s="777">
        <f t="shared" si="412"/>
        <v>0</v>
      </c>
      <c r="V489" s="776">
        <f t="shared" si="404"/>
        <v>173056</v>
      </c>
      <c r="W489" s="776">
        <f t="shared" si="405"/>
        <v>2249728</v>
      </c>
      <c r="X489" s="580">
        <v>1</v>
      </c>
      <c r="Y489" s="644">
        <f t="shared" si="413"/>
        <v>12</v>
      </c>
      <c r="Z489" s="645" t="str">
        <f t="shared" si="414"/>
        <v>Կ-1</v>
      </c>
      <c r="AA489" s="643">
        <f t="shared" si="415"/>
        <v>2.08</v>
      </c>
      <c r="AB489" s="776">
        <v>83200</v>
      </c>
      <c r="AC489" s="776">
        <f t="shared" si="416"/>
        <v>173056</v>
      </c>
      <c r="AD489" s="777">
        <f t="shared" si="417"/>
        <v>0</v>
      </c>
      <c r="AE489" s="776">
        <f t="shared" si="398"/>
        <v>173056</v>
      </c>
      <c r="AF489" s="776">
        <f t="shared" si="406"/>
        <v>2249728</v>
      </c>
      <c r="AG489" s="580">
        <v>1</v>
      </c>
      <c r="AH489" s="644">
        <f t="shared" si="418"/>
        <v>13</v>
      </c>
      <c r="AI489" s="645" t="str">
        <f t="shared" si="419"/>
        <v>Կ-1</v>
      </c>
      <c r="AJ489" s="643">
        <f t="shared" si="420"/>
        <v>2.14</v>
      </c>
      <c r="AK489" s="776">
        <v>83200</v>
      </c>
      <c r="AL489" s="776">
        <f t="shared" si="421"/>
        <v>178048</v>
      </c>
      <c r="AM489" s="777">
        <f t="shared" si="422"/>
        <v>0</v>
      </c>
      <c r="AN489" s="776">
        <f t="shared" si="407"/>
        <v>178048</v>
      </c>
      <c r="AO489" s="776">
        <f t="shared" si="408"/>
        <v>2314624</v>
      </c>
    </row>
    <row r="490" spans="1:41" s="760" customFormat="1" ht="27">
      <c r="A490" s="853">
        <v>448</v>
      </c>
      <c r="B490" s="903" t="s">
        <v>2794</v>
      </c>
      <c r="C490" s="904" t="s">
        <v>1961</v>
      </c>
      <c r="D490" s="904" t="s">
        <v>2273</v>
      </c>
      <c r="E490" s="903" t="s">
        <v>1238</v>
      </c>
      <c r="F490" s="853">
        <v>1</v>
      </c>
      <c r="G490" s="911">
        <v>9</v>
      </c>
      <c r="H490" s="915" t="s">
        <v>86</v>
      </c>
      <c r="I490" s="912">
        <f t="shared" si="400"/>
        <v>2.02</v>
      </c>
      <c r="J490" s="913">
        <v>83200</v>
      </c>
      <c r="K490" s="914">
        <f t="shared" si="399"/>
        <v>168064</v>
      </c>
      <c r="L490" s="915">
        <v>0</v>
      </c>
      <c r="M490" s="914">
        <f t="shared" si="402"/>
        <v>168064</v>
      </c>
      <c r="N490" s="914">
        <f t="shared" si="403"/>
        <v>2184832</v>
      </c>
      <c r="O490" s="580">
        <v>1</v>
      </c>
      <c r="P490" s="644">
        <f t="shared" si="401"/>
        <v>10</v>
      </c>
      <c r="Q490" s="645" t="str">
        <f t="shared" si="409"/>
        <v>Կ-1</v>
      </c>
      <c r="R490" s="643">
        <f t="shared" si="410"/>
        <v>2.08</v>
      </c>
      <c r="S490" s="776">
        <v>83200</v>
      </c>
      <c r="T490" s="776">
        <f t="shared" si="411"/>
        <v>173056</v>
      </c>
      <c r="U490" s="777">
        <f t="shared" si="412"/>
        <v>0</v>
      </c>
      <c r="V490" s="776">
        <f t="shared" si="404"/>
        <v>173056</v>
      </c>
      <c r="W490" s="776">
        <f t="shared" si="405"/>
        <v>2249728</v>
      </c>
      <c r="X490" s="580">
        <v>1</v>
      </c>
      <c r="Y490" s="644">
        <f t="shared" si="413"/>
        <v>11</v>
      </c>
      <c r="Z490" s="645" t="str">
        <f t="shared" si="414"/>
        <v>Կ-1</v>
      </c>
      <c r="AA490" s="643">
        <f t="shared" si="415"/>
        <v>2.08</v>
      </c>
      <c r="AB490" s="776">
        <v>83200</v>
      </c>
      <c r="AC490" s="776">
        <f t="shared" si="416"/>
        <v>173056</v>
      </c>
      <c r="AD490" s="777">
        <f t="shared" si="417"/>
        <v>0</v>
      </c>
      <c r="AE490" s="776">
        <f t="shared" ref="AE490:AE543" si="423">+AD490+AC490</f>
        <v>173056</v>
      </c>
      <c r="AF490" s="776">
        <f t="shared" si="406"/>
        <v>2249728</v>
      </c>
      <c r="AG490" s="580">
        <v>1</v>
      </c>
      <c r="AH490" s="644">
        <f t="shared" si="418"/>
        <v>12</v>
      </c>
      <c r="AI490" s="645" t="str">
        <f t="shared" si="419"/>
        <v>Կ-1</v>
      </c>
      <c r="AJ490" s="643">
        <f t="shared" si="420"/>
        <v>2.08</v>
      </c>
      <c r="AK490" s="776">
        <v>83200</v>
      </c>
      <c r="AL490" s="776">
        <f t="shared" si="421"/>
        <v>173056</v>
      </c>
      <c r="AM490" s="777">
        <f t="shared" si="422"/>
        <v>0</v>
      </c>
      <c r="AN490" s="776">
        <f t="shared" si="407"/>
        <v>173056</v>
      </c>
      <c r="AO490" s="776">
        <f t="shared" si="408"/>
        <v>2249728</v>
      </c>
    </row>
    <row r="491" spans="1:41" s="760" customFormat="1" ht="14.25">
      <c r="A491" s="853">
        <v>449</v>
      </c>
      <c r="B491" s="903" t="s">
        <v>1765</v>
      </c>
      <c r="C491" s="904" t="s">
        <v>1961</v>
      </c>
      <c r="D491" s="904" t="s">
        <v>2281</v>
      </c>
      <c r="E491" s="903" t="s">
        <v>1238</v>
      </c>
      <c r="F491" s="853">
        <v>1</v>
      </c>
      <c r="G491" s="911">
        <v>6</v>
      </c>
      <c r="H491" s="915" t="s">
        <v>86</v>
      </c>
      <c r="I491" s="912">
        <f t="shared" si="400"/>
        <v>1.96</v>
      </c>
      <c r="J491" s="913">
        <v>83200</v>
      </c>
      <c r="K491" s="914">
        <f t="shared" si="399"/>
        <v>163072</v>
      </c>
      <c r="L491" s="915">
        <v>0</v>
      </c>
      <c r="M491" s="914">
        <f t="shared" si="402"/>
        <v>163072</v>
      </c>
      <c r="N491" s="914">
        <f t="shared" si="403"/>
        <v>2119936</v>
      </c>
      <c r="O491" s="580">
        <v>1</v>
      </c>
      <c r="P491" s="644">
        <f t="shared" si="401"/>
        <v>7</v>
      </c>
      <c r="Q491" s="645" t="str">
        <f t="shared" si="409"/>
        <v>Կ-1</v>
      </c>
      <c r="R491" s="643">
        <f t="shared" si="410"/>
        <v>1.96</v>
      </c>
      <c r="S491" s="776">
        <v>83200</v>
      </c>
      <c r="T491" s="776">
        <f t="shared" si="411"/>
        <v>163072</v>
      </c>
      <c r="U491" s="777">
        <f t="shared" si="412"/>
        <v>0</v>
      </c>
      <c r="V491" s="776">
        <f t="shared" si="404"/>
        <v>163072</v>
      </c>
      <c r="W491" s="776">
        <f t="shared" si="405"/>
        <v>2119936</v>
      </c>
      <c r="X491" s="580">
        <v>1</v>
      </c>
      <c r="Y491" s="644">
        <f t="shared" si="413"/>
        <v>8</v>
      </c>
      <c r="Z491" s="645" t="str">
        <f t="shared" si="414"/>
        <v>Կ-1</v>
      </c>
      <c r="AA491" s="643">
        <f t="shared" si="415"/>
        <v>2.02</v>
      </c>
      <c r="AB491" s="776">
        <v>83200</v>
      </c>
      <c r="AC491" s="776">
        <f t="shared" si="416"/>
        <v>168064</v>
      </c>
      <c r="AD491" s="777">
        <f t="shared" si="417"/>
        <v>0</v>
      </c>
      <c r="AE491" s="776">
        <f t="shared" si="423"/>
        <v>168064</v>
      </c>
      <c r="AF491" s="776">
        <f t="shared" si="406"/>
        <v>2184832</v>
      </c>
      <c r="AG491" s="580">
        <v>1</v>
      </c>
      <c r="AH491" s="644">
        <f t="shared" si="418"/>
        <v>9</v>
      </c>
      <c r="AI491" s="645" t="str">
        <f t="shared" si="419"/>
        <v>Կ-1</v>
      </c>
      <c r="AJ491" s="643">
        <f t="shared" si="420"/>
        <v>2.02</v>
      </c>
      <c r="AK491" s="776">
        <v>83200</v>
      </c>
      <c r="AL491" s="776">
        <f t="shared" si="421"/>
        <v>168064</v>
      </c>
      <c r="AM491" s="777">
        <f t="shared" si="422"/>
        <v>0</v>
      </c>
      <c r="AN491" s="776">
        <f t="shared" si="407"/>
        <v>168064</v>
      </c>
      <c r="AO491" s="776">
        <f t="shared" si="408"/>
        <v>2184832</v>
      </c>
    </row>
    <row r="492" spans="1:41" s="760" customFormat="1" ht="14.25">
      <c r="A492" s="853">
        <v>450</v>
      </c>
      <c r="B492" s="903" t="s">
        <v>1755</v>
      </c>
      <c r="C492" s="904" t="s">
        <v>1960</v>
      </c>
      <c r="D492" s="904" t="s">
        <v>2287</v>
      </c>
      <c r="E492" s="903" t="s">
        <v>1238</v>
      </c>
      <c r="F492" s="853">
        <v>1</v>
      </c>
      <c r="G492" s="911">
        <v>8</v>
      </c>
      <c r="H492" s="915" t="s">
        <v>86</v>
      </c>
      <c r="I492" s="912">
        <f t="shared" si="400"/>
        <v>2.02</v>
      </c>
      <c r="J492" s="913">
        <v>83200</v>
      </c>
      <c r="K492" s="914">
        <f t="shared" si="399"/>
        <v>168064</v>
      </c>
      <c r="L492" s="915">
        <v>0</v>
      </c>
      <c r="M492" s="914">
        <f t="shared" si="402"/>
        <v>168064</v>
      </c>
      <c r="N492" s="914">
        <f t="shared" si="403"/>
        <v>2184832</v>
      </c>
      <c r="O492" s="580">
        <v>1</v>
      </c>
      <c r="P492" s="644">
        <f t="shared" si="401"/>
        <v>9</v>
      </c>
      <c r="Q492" s="645" t="str">
        <f t="shared" si="409"/>
        <v>Կ-1</v>
      </c>
      <c r="R492" s="643">
        <f t="shared" si="410"/>
        <v>2.02</v>
      </c>
      <c r="S492" s="776">
        <v>83200</v>
      </c>
      <c r="T492" s="776">
        <f t="shared" si="411"/>
        <v>168064</v>
      </c>
      <c r="U492" s="777">
        <f t="shared" si="412"/>
        <v>0</v>
      </c>
      <c r="V492" s="776">
        <f t="shared" si="404"/>
        <v>168064</v>
      </c>
      <c r="W492" s="776">
        <f t="shared" si="405"/>
        <v>2184832</v>
      </c>
      <c r="X492" s="580">
        <v>1</v>
      </c>
      <c r="Y492" s="644">
        <f t="shared" si="413"/>
        <v>10</v>
      </c>
      <c r="Z492" s="645" t="str">
        <f t="shared" si="414"/>
        <v>Կ-1</v>
      </c>
      <c r="AA492" s="643">
        <f t="shared" si="415"/>
        <v>2.08</v>
      </c>
      <c r="AB492" s="776">
        <v>83200</v>
      </c>
      <c r="AC492" s="776">
        <f t="shared" si="416"/>
        <v>173056</v>
      </c>
      <c r="AD492" s="777">
        <f t="shared" si="417"/>
        <v>0</v>
      </c>
      <c r="AE492" s="776">
        <f t="shared" si="423"/>
        <v>173056</v>
      </c>
      <c r="AF492" s="776">
        <f t="shared" si="406"/>
        <v>2249728</v>
      </c>
      <c r="AG492" s="580">
        <v>1</v>
      </c>
      <c r="AH492" s="644">
        <f t="shared" si="418"/>
        <v>11</v>
      </c>
      <c r="AI492" s="645" t="str">
        <f t="shared" si="419"/>
        <v>Կ-1</v>
      </c>
      <c r="AJ492" s="643">
        <f t="shared" si="420"/>
        <v>2.08</v>
      </c>
      <c r="AK492" s="776">
        <v>83200</v>
      </c>
      <c r="AL492" s="776">
        <f t="shared" si="421"/>
        <v>173056</v>
      </c>
      <c r="AM492" s="777">
        <f t="shared" si="422"/>
        <v>0</v>
      </c>
      <c r="AN492" s="776">
        <f t="shared" si="407"/>
        <v>173056</v>
      </c>
      <c r="AO492" s="776">
        <f t="shared" si="408"/>
        <v>2249728</v>
      </c>
    </row>
    <row r="493" spans="1:41" s="760" customFormat="1" ht="14.25">
      <c r="A493" s="853">
        <v>451</v>
      </c>
      <c r="B493" s="903" t="s">
        <v>2345</v>
      </c>
      <c r="C493" s="904" t="s">
        <v>1961</v>
      </c>
      <c r="D493" s="904" t="s">
        <v>2281</v>
      </c>
      <c r="E493" s="903" t="s">
        <v>1238</v>
      </c>
      <c r="F493" s="853">
        <v>1</v>
      </c>
      <c r="G493" s="911">
        <v>3</v>
      </c>
      <c r="H493" s="915" t="s">
        <v>86</v>
      </c>
      <c r="I493" s="912">
        <f t="shared" si="400"/>
        <v>1.84</v>
      </c>
      <c r="J493" s="913">
        <v>83200</v>
      </c>
      <c r="K493" s="914">
        <f t="shared" si="399"/>
        <v>153088</v>
      </c>
      <c r="L493" s="915">
        <v>0</v>
      </c>
      <c r="M493" s="914">
        <f t="shared" si="402"/>
        <v>153088</v>
      </c>
      <c r="N493" s="914">
        <f t="shared" si="403"/>
        <v>1990144</v>
      </c>
      <c r="O493" s="580">
        <v>1</v>
      </c>
      <c r="P493" s="644">
        <f t="shared" si="401"/>
        <v>4</v>
      </c>
      <c r="Q493" s="645" t="str">
        <f t="shared" si="409"/>
        <v>Կ-1</v>
      </c>
      <c r="R493" s="643">
        <f t="shared" si="410"/>
        <v>1.9</v>
      </c>
      <c r="S493" s="776">
        <v>83200</v>
      </c>
      <c r="T493" s="776">
        <f t="shared" si="411"/>
        <v>158080</v>
      </c>
      <c r="U493" s="777">
        <f t="shared" si="412"/>
        <v>0</v>
      </c>
      <c r="V493" s="776">
        <f t="shared" si="404"/>
        <v>158080</v>
      </c>
      <c r="W493" s="776">
        <f t="shared" si="405"/>
        <v>2055040</v>
      </c>
      <c r="X493" s="580">
        <v>1</v>
      </c>
      <c r="Y493" s="644">
        <f t="shared" si="413"/>
        <v>5</v>
      </c>
      <c r="Z493" s="645" t="str">
        <f t="shared" si="414"/>
        <v>Կ-1</v>
      </c>
      <c r="AA493" s="643">
        <f t="shared" si="415"/>
        <v>1.9</v>
      </c>
      <c r="AB493" s="776">
        <v>83200</v>
      </c>
      <c r="AC493" s="776">
        <f t="shared" si="416"/>
        <v>158080</v>
      </c>
      <c r="AD493" s="777">
        <f t="shared" si="417"/>
        <v>0</v>
      </c>
      <c r="AE493" s="776">
        <f t="shared" si="423"/>
        <v>158080</v>
      </c>
      <c r="AF493" s="776">
        <f t="shared" si="406"/>
        <v>2055040</v>
      </c>
      <c r="AG493" s="580">
        <v>1</v>
      </c>
      <c r="AH493" s="644">
        <f t="shared" si="418"/>
        <v>6</v>
      </c>
      <c r="AI493" s="645" t="str">
        <f t="shared" si="419"/>
        <v>Կ-1</v>
      </c>
      <c r="AJ493" s="643">
        <f t="shared" si="420"/>
        <v>1.96</v>
      </c>
      <c r="AK493" s="776">
        <v>83200</v>
      </c>
      <c r="AL493" s="776">
        <f t="shared" si="421"/>
        <v>163072</v>
      </c>
      <c r="AM493" s="777">
        <f t="shared" si="422"/>
        <v>0</v>
      </c>
      <c r="AN493" s="776">
        <f t="shared" si="407"/>
        <v>163072</v>
      </c>
      <c r="AO493" s="776">
        <f t="shared" si="408"/>
        <v>2119936</v>
      </c>
    </row>
    <row r="494" spans="1:41" s="760" customFormat="1" ht="14.25">
      <c r="A494" s="853">
        <v>452</v>
      </c>
      <c r="B494" s="903" t="s">
        <v>1756</v>
      </c>
      <c r="C494" s="904" t="s">
        <v>1961</v>
      </c>
      <c r="D494" s="904" t="s">
        <v>2296</v>
      </c>
      <c r="E494" s="903" t="s">
        <v>1238</v>
      </c>
      <c r="F494" s="853">
        <v>1</v>
      </c>
      <c r="G494" s="911">
        <v>10</v>
      </c>
      <c r="H494" s="915" t="s">
        <v>86</v>
      </c>
      <c r="I494" s="912">
        <f t="shared" si="400"/>
        <v>2.08</v>
      </c>
      <c r="J494" s="913">
        <v>83200</v>
      </c>
      <c r="K494" s="914">
        <f t="shared" si="399"/>
        <v>173056</v>
      </c>
      <c r="L494" s="915">
        <v>0</v>
      </c>
      <c r="M494" s="914">
        <f t="shared" si="402"/>
        <v>173056</v>
      </c>
      <c r="N494" s="914">
        <f t="shared" si="403"/>
        <v>2249728</v>
      </c>
      <c r="O494" s="580">
        <v>1</v>
      </c>
      <c r="P494" s="644">
        <f t="shared" si="401"/>
        <v>11</v>
      </c>
      <c r="Q494" s="645" t="str">
        <f t="shared" si="409"/>
        <v>Կ-1</v>
      </c>
      <c r="R494" s="643">
        <f t="shared" si="410"/>
        <v>2.08</v>
      </c>
      <c r="S494" s="776">
        <v>83200</v>
      </c>
      <c r="T494" s="776">
        <f t="shared" si="411"/>
        <v>173056</v>
      </c>
      <c r="U494" s="777">
        <f t="shared" si="412"/>
        <v>0</v>
      </c>
      <c r="V494" s="776">
        <f t="shared" si="404"/>
        <v>173056</v>
      </c>
      <c r="W494" s="776">
        <f t="shared" si="405"/>
        <v>2249728</v>
      </c>
      <c r="X494" s="580">
        <v>1</v>
      </c>
      <c r="Y494" s="644">
        <f t="shared" si="413"/>
        <v>12</v>
      </c>
      <c r="Z494" s="645" t="str">
        <f t="shared" si="414"/>
        <v>Կ-1</v>
      </c>
      <c r="AA494" s="643">
        <f t="shared" si="415"/>
        <v>2.08</v>
      </c>
      <c r="AB494" s="776">
        <v>83200</v>
      </c>
      <c r="AC494" s="776">
        <f t="shared" si="416"/>
        <v>173056</v>
      </c>
      <c r="AD494" s="777">
        <f t="shared" si="417"/>
        <v>0</v>
      </c>
      <c r="AE494" s="776">
        <f t="shared" si="423"/>
        <v>173056</v>
      </c>
      <c r="AF494" s="776">
        <f t="shared" si="406"/>
        <v>2249728</v>
      </c>
      <c r="AG494" s="580">
        <v>1</v>
      </c>
      <c r="AH494" s="644">
        <f t="shared" si="418"/>
        <v>13</v>
      </c>
      <c r="AI494" s="645" t="str">
        <f t="shared" si="419"/>
        <v>Կ-1</v>
      </c>
      <c r="AJ494" s="643">
        <f t="shared" si="420"/>
        <v>2.14</v>
      </c>
      <c r="AK494" s="776">
        <v>83200</v>
      </c>
      <c r="AL494" s="776">
        <f t="shared" si="421"/>
        <v>178048</v>
      </c>
      <c r="AM494" s="777">
        <f t="shared" si="422"/>
        <v>0</v>
      </c>
      <c r="AN494" s="776">
        <f t="shared" si="407"/>
        <v>178048</v>
      </c>
      <c r="AO494" s="776">
        <f t="shared" si="408"/>
        <v>2314624</v>
      </c>
    </row>
    <row r="495" spans="1:41" s="760" customFormat="1" ht="14.25">
      <c r="A495" s="853">
        <v>453</v>
      </c>
      <c r="B495" s="903" t="s">
        <v>733</v>
      </c>
      <c r="C495" s="904" t="s">
        <v>1961</v>
      </c>
      <c r="D495" s="904" t="s">
        <v>2303</v>
      </c>
      <c r="E495" s="903" t="s">
        <v>1238</v>
      </c>
      <c r="F495" s="853">
        <v>1</v>
      </c>
      <c r="G495" s="911">
        <v>10</v>
      </c>
      <c r="H495" s="915" t="s">
        <v>86</v>
      </c>
      <c r="I495" s="912">
        <f t="shared" si="400"/>
        <v>2.08</v>
      </c>
      <c r="J495" s="913">
        <v>83200</v>
      </c>
      <c r="K495" s="914">
        <f t="shared" si="399"/>
        <v>173056</v>
      </c>
      <c r="L495" s="915">
        <v>0</v>
      </c>
      <c r="M495" s="914">
        <f t="shared" si="402"/>
        <v>173056</v>
      </c>
      <c r="N495" s="914">
        <f t="shared" si="403"/>
        <v>2249728</v>
      </c>
      <c r="O495" s="580">
        <v>1</v>
      </c>
      <c r="P495" s="644">
        <f t="shared" si="401"/>
        <v>11</v>
      </c>
      <c r="Q495" s="645" t="str">
        <f t="shared" si="409"/>
        <v>Կ-1</v>
      </c>
      <c r="R495" s="643">
        <f t="shared" si="410"/>
        <v>2.08</v>
      </c>
      <c r="S495" s="776">
        <v>83200</v>
      </c>
      <c r="T495" s="776">
        <f t="shared" si="411"/>
        <v>173056</v>
      </c>
      <c r="U495" s="777">
        <f t="shared" si="412"/>
        <v>0</v>
      </c>
      <c r="V495" s="776">
        <f t="shared" si="404"/>
        <v>173056</v>
      </c>
      <c r="W495" s="776">
        <f t="shared" si="405"/>
        <v>2249728</v>
      </c>
      <c r="X495" s="580">
        <v>1</v>
      </c>
      <c r="Y495" s="644">
        <f t="shared" si="413"/>
        <v>12</v>
      </c>
      <c r="Z495" s="645" t="str">
        <f t="shared" si="414"/>
        <v>Կ-1</v>
      </c>
      <c r="AA495" s="643">
        <f t="shared" si="415"/>
        <v>2.08</v>
      </c>
      <c r="AB495" s="776">
        <v>83200</v>
      </c>
      <c r="AC495" s="776">
        <f t="shared" si="416"/>
        <v>173056</v>
      </c>
      <c r="AD495" s="777">
        <f t="shared" si="417"/>
        <v>0</v>
      </c>
      <c r="AE495" s="776">
        <f t="shared" si="423"/>
        <v>173056</v>
      </c>
      <c r="AF495" s="776">
        <f t="shared" si="406"/>
        <v>2249728</v>
      </c>
      <c r="AG495" s="580">
        <v>1</v>
      </c>
      <c r="AH495" s="644">
        <f t="shared" si="418"/>
        <v>13</v>
      </c>
      <c r="AI495" s="645" t="str">
        <f t="shared" si="419"/>
        <v>Կ-1</v>
      </c>
      <c r="AJ495" s="643">
        <f t="shared" si="420"/>
        <v>2.14</v>
      </c>
      <c r="AK495" s="776">
        <v>83200</v>
      </c>
      <c r="AL495" s="776">
        <f t="shared" si="421"/>
        <v>178048</v>
      </c>
      <c r="AM495" s="777">
        <f t="shared" si="422"/>
        <v>0</v>
      </c>
      <c r="AN495" s="776">
        <f t="shared" si="407"/>
        <v>178048</v>
      </c>
      <c r="AO495" s="776">
        <f t="shared" si="408"/>
        <v>2314624</v>
      </c>
    </row>
    <row r="496" spans="1:41" s="760" customFormat="1" ht="14.25">
      <c r="A496" s="853">
        <v>454</v>
      </c>
      <c r="B496" s="903" t="s">
        <v>1757</v>
      </c>
      <c r="C496" s="904" t="s">
        <v>1961</v>
      </c>
      <c r="D496" s="904" t="s">
        <v>2283</v>
      </c>
      <c r="E496" s="903" t="s">
        <v>1238</v>
      </c>
      <c r="F496" s="853">
        <v>1</v>
      </c>
      <c r="G496" s="911">
        <v>10</v>
      </c>
      <c r="H496" s="915" t="s">
        <v>86</v>
      </c>
      <c r="I496" s="912">
        <f t="shared" si="400"/>
        <v>2.08</v>
      </c>
      <c r="J496" s="913">
        <v>83200</v>
      </c>
      <c r="K496" s="914">
        <f t="shared" si="399"/>
        <v>173056</v>
      </c>
      <c r="L496" s="915">
        <v>0</v>
      </c>
      <c r="M496" s="914">
        <f t="shared" si="402"/>
        <v>173056</v>
      </c>
      <c r="N496" s="914">
        <f t="shared" si="403"/>
        <v>2249728</v>
      </c>
      <c r="O496" s="580">
        <v>1</v>
      </c>
      <c r="P496" s="644">
        <f t="shared" si="401"/>
        <v>11</v>
      </c>
      <c r="Q496" s="645" t="str">
        <f t="shared" si="409"/>
        <v>Կ-1</v>
      </c>
      <c r="R496" s="643">
        <f t="shared" si="410"/>
        <v>2.08</v>
      </c>
      <c r="S496" s="776">
        <v>83200</v>
      </c>
      <c r="T496" s="776">
        <f t="shared" si="411"/>
        <v>173056</v>
      </c>
      <c r="U496" s="777">
        <f t="shared" si="412"/>
        <v>0</v>
      </c>
      <c r="V496" s="776">
        <f t="shared" si="404"/>
        <v>173056</v>
      </c>
      <c r="W496" s="776">
        <f t="shared" si="405"/>
        <v>2249728</v>
      </c>
      <c r="X496" s="580">
        <v>1</v>
      </c>
      <c r="Y496" s="644">
        <f t="shared" si="413"/>
        <v>12</v>
      </c>
      <c r="Z496" s="645" t="str">
        <f t="shared" si="414"/>
        <v>Կ-1</v>
      </c>
      <c r="AA496" s="643">
        <f t="shared" si="415"/>
        <v>2.08</v>
      </c>
      <c r="AB496" s="776">
        <v>83200</v>
      </c>
      <c r="AC496" s="776">
        <f t="shared" si="416"/>
        <v>173056</v>
      </c>
      <c r="AD496" s="777">
        <f t="shared" si="417"/>
        <v>0</v>
      </c>
      <c r="AE496" s="776">
        <f t="shared" si="423"/>
        <v>173056</v>
      </c>
      <c r="AF496" s="776">
        <f t="shared" si="406"/>
        <v>2249728</v>
      </c>
      <c r="AG496" s="580">
        <v>1</v>
      </c>
      <c r="AH496" s="644">
        <f t="shared" si="418"/>
        <v>13</v>
      </c>
      <c r="AI496" s="645" t="str">
        <f t="shared" si="419"/>
        <v>Կ-1</v>
      </c>
      <c r="AJ496" s="643">
        <f t="shared" si="420"/>
        <v>2.14</v>
      </c>
      <c r="AK496" s="776">
        <v>83200</v>
      </c>
      <c r="AL496" s="776">
        <f t="shared" si="421"/>
        <v>178048</v>
      </c>
      <c r="AM496" s="777">
        <f t="shared" si="422"/>
        <v>0</v>
      </c>
      <c r="AN496" s="776">
        <f t="shared" si="407"/>
        <v>178048</v>
      </c>
      <c r="AO496" s="776">
        <f t="shared" si="408"/>
        <v>2314624</v>
      </c>
    </row>
    <row r="497" spans="1:41" s="760" customFormat="1" ht="14.25">
      <c r="A497" s="853">
        <v>455</v>
      </c>
      <c r="B497" s="903" t="s">
        <v>1758</v>
      </c>
      <c r="C497" s="904" t="s">
        <v>1961</v>
      </c>
      <c r="D497" s="904" t="s">
        <v>2287</v>
      </c>
      <c r="E497" s="903" t="s">
        <v>1238</v>
      </c>
      <c r="F497" s="853">
        <v>1</v>
      </c>
      <c r="G497" s="911">
        <v>10</v>
      </c>
      <c r="H497" s="915" t="s">
        <v>86</v>
      </c>
      <c r="I497" s="912">
        <f t="shared" si="400"/>
        <v>2.08</v>
      </c>
      <c r="J497" s="913">
        <v>83200</v>
      </c>
      <c r="K497" s="914">
        <f t="shared" si="399"/>
        <v>173056</v>
      </c>
      <c r="L497" s="915">
        <v>0</v>
      </c>
      <c r="M497" s="914">
        <f t="shared" si="402"/>
        <v>173056</v>
      </c>
      <c r="N497" s="914">
        <f t="shared" si="403"/>
        <v>2249728</v>
      </c>
      <c r="O497" s="580">
        <v>1</v>
      </c>
      <c r="P497" s="644">
        <f t="shared" si="401"/>
        <v>11</v>
      </c>
      <c r="Q497" s="645" t="str">
        <f t="shared" si="409"/>
        <v>Կ-1</v>
      </c>
      <c r="R497" s="643">
        <f t="shared" si="410"/>
        <v>2.08</v>
      </c>
      <c r="S497" s="776">
        <v>83200</v>
      </c>
      <c r="T497" s="776">
        <f t="shared" si="411"/>
        <v>173056</v>
      </c>
      <c r="U497" s="777">
        <f t="shared" si="412"/>
        <v>0</v>
      </c>
      <c r="V497" s="776">
        <f t="shared" si="404"/>
        <v>173056</v>
      </c>
      <c r="W497" s="776">
        <f t="shared" si="405"/>
        <v>2249728</v>
      </c>
      <c r="X497" s="580">
        <v>1</v>
      </c>
      <c r="Y497" s="644">
        <f t="shared" si="413"/>
        <v>12</v>
      </c>
      <c r="Z497" s="645" t="str">
        <f t="shared" si="414"/>
        <v>Կ-1</v>
      </c>
      <c r="AA497" s="643">
        <f t="shared" si="415"/>
        <v>2.08</v>
      </c>
      <c r="AB497" s="776">
        <v>83200</v>
      </c>
      <c r="AC497" s="776">
        <f t="shared" si="416"/>
        <v>173056</v>
      </c>
      <c r="AD497" s="777">
        <f t="shared" si="417"/>
        <v>0</v>
      </c>
      <c r="AE497" s="776">
        <f t="shared" si="423"/>
        <v>173056</v>
      </c>
      <c r="AF497" s="776">
        <f t="shared" si="406"/>
        <v>2249728</v>
      </c>
      <c r="AG497" s="580">
        <v>1</v>
      </c>
      <c r="AH497" s="644">
        <f t="shared" si="418"/>
        <v>13</v>
      </c>
      <c r="AI497" s="645" t="str">
        <f t="shared" si="419"/>
        <v>Կ-1</v>
      </c>
      <c r="AJ497" s="643">
        <f t="shared" si="420"/>
        <v>2.14</v>
      </c>
      <c r="AK497" s="776">
        <v>83200</v>
      </c>
      <c r="AL497" s="776">
        <f t="shared" si="421"/>
        <v>178048</v>
      </c>
      <c r="AM497" s="777">
        <f t="shared" si="422"/>
        <v>0</v>
      </c>
      <c r="AN497" s="776">
        <f t="shared" si="407"/>
        <v>178048</v>
      </c>
      <c r="AO497" s="776">
        <f t="shared" si="408"/>
        <v>2314624</v>
      </c>
    </row>
    <row r="498" spans="1:41" s="760" customFormat="1" ht="14.25">
      <c r="A498" s="853">
        <v>456</v>
      </c>
      <c r="B498" s="903" t="s">
        <v>1759</v>
      </c>
      <c r="C498" s="904" t="s">
        <v>1960</v>
      </c>
      <c r="D498" s="904" t="s">
        <v>2361</v>
      </c>
      <c r="E498" s="903" t="s">
        <v>1238</v>
      </c>
      <c r="F498" s="853">
        <v>1</v>
      </c>
      <c r="G498" s="911">
        <v>10</v>
      </c>
      <c r="H498" s="915" t="s">
        <v>86</v>
      </c>
      <c r="I498" s="912">
        <f t="shared" si="400"/>
        <v>2.08</v>
      </c>
      <c r="J498" s="913">
        <v>83200</v>
      </c>
      <c r="K498" s="914">
        <f t="shared" si="399"/>
        <v>173056</v>
      </c>
      <c r="L498" s="915">
        <v>0</v>
      </c>
      <c r="M498" s="914">
        <f t="shared" si="402"/>
        <v>173056</v>
      </c>
      <c r="N498" s="914">
        <f t="shared" si="403"/>
        <v>2249728</v>
      </c>
      <c r="O498" s="580">
        <v>1</v>
      </c>
      <c r="P498" s="644">
        <f t="shared" si="401"/>
        <v>11</v>
      </c>
      <c r="Q498" s="645" t="str">
        <f t="shared" si="409"/>
        <v>Կ-1</v>
      </c>
      <c r="R498" s="643">
        <f t="shared" si="410"/>
        <v>2.08</v>
      </c>
      <c r="S498" s="776">
        <v>83200</v>
      </c>
      <c r="T498" s="776">
        <f t="shared" si="411"/>
        <v>173056</v>
      </c>
      <c r="U498" s="777">
        <f t="shared" si="412"/>
        <v>0</v>
      </c>
      <c r="V498" s="776">
        <f t="shared" si="404"/>
        <v>173056</v>
      </c>
      <c r="W498" s="776">
        <f t="shared" si="405"/>
        <v>2249728</v>
      </c>
      <c r="X498" s="580">
        <v>1</v>
      </c>
      <c r="Y498" s="644">
        <f t="shared" si="413"/>
        <v>12</v>
      </c>
      <c r="Z498" s="645" t="str">
        <f t="shared" si="414"/>
        <v>Կ-1</v>
      </c>
      <c r="AA498" s="643">
        <f t="shared" si="415"/>
        <v>2.08</v>
      </c>
      <c r="AB498" s="776">
        <v>83200</v>
      </c>
      <c r="AC498" s="776">
        <f t="shared" si="416"/>
        <v>173056</v>
      </c>
      <c r="AD498" s="777">
        <f t="shared" si="417"/>
        <v>0</v>
      </c>
      <c r="AE498" s="776">
        <f t="shared" si="423"/>
        <v>173056</v>
      </c>
      <c r="AF498" s="776">
        <f t="shared" si="406"/>
        <v>2249728</v>
      </c>
      <c r="AG498" s="580">
        <v>1</v>
      </c>
      <c r="AH498" s="644">
        <f t="shared" si="418"/>
        <v>13</v>
      </c>
      <c r="AI498" s="645" t="str">
        <f t="shared" si="419"/>
        <v>Կ-1</v>
      </c>
      <c r="AJ498" s="643">
        <f t="shared" si="420"/>
        <v>2.14</v>
      </c>
      <c r="AK498" s="776">
        <v>83200</v>
      </c>
      <c r="AL498" s="776">
        <f t="shared" si="421"/>
        <v>178048</v>
      </c>
      <c r="AM498" s="777">
        <f t="shared" si="422"/>
        <v>0</v>
      </c>
      <c r="AN498" s="776">
        <f t="shared" si="407"/>
        <v>178048</v>
      </c>
      <c r="AO498" s="776">
        <f t="shared" si="408"/>
        <v>2314624</v>
      </c>
    </row>
    <row r="499" spans="1:41" s="760" customFormat="1" ht="14.25">
      <c r="A499" s="853">
        <v>457</v>
      </c>
      <c r="B499" s="903" t="s">
        <v>1763</v>
      </c>
      <c r="C499" s="904" t="s">
        <v>1961</v>
      </c>
      <c r="D499" s="904" t="s">
        <v>2281</v>
      </c>
      <c r="E499" s="903" t="s">
        <v>1238</v>
      </c>
      <c r="F499" s="853">
        <v>1</v>
      </c>
      <c r="G499" s="911">
        <v>8</v>
      </c>
      <c r="H499" s="915" t="s">
        <v>86</v>
      </c>
      <c r="I499" s="912">
        <f t="shared" si="400"/>
        <v>2.02</v>
      </c>
      <c r="J499" s="913">
        <v>83200</v>
      </c>
      <c r="K499" s="914">
        <f t="shared" si="399"/>
        <v>168064</v>
      </c>
      <c r="L499" s="915">
        <v>0</v>
      </c>
      <c r="M499" s="914">
        <f t="shared" si="402"/>
        <v>168064</v>
      </c>
      <c r="N499" s="914">
        <f t="shared" si="403"/>
        <v>2184832</v>
      </c>
      <c r="O499" s="580">
        <v>1</v>
      </c>
      <c r="P499" s="644">
        <f t="shared" si="401"/>
        <v>9</v>
      </c>
      <c r="Q499" s="645" t="str">
        <f t="shared" si="409"/>
        <v>Կ-1</v>
      </c>
      <c r="R499" s="643">
        <f t="shared" si="410"/>
        <v>2.02</v>
      </c>
      <c r="S499" s="776">
        <v>83200</v>
      </c>
      <c r="T499" s="776">
        <f t="shared" si="411"/>
        <v>168064</v>
      </c>
      <c r="U499" s="777">
        <f t="shared" si="412"/>
        <v>0</v>
      </c>
      <c r="V499" s="776">
        <f t="shared" si="404"/>
        <v>168064</v>
      </c>
      <c r="W499" s="776">
        <f t="shared" si="405"/>
        <v>2184832</v>
      </c>
      <c r="X499" s="580">
        <v>1</v>
      </c>
      <c r="Y499" s="644">
        <f t="shared" si="413"/>
        <v>10</v>
      </c>
      <c r="Z499" s="645" t="str">
        <f t="shared" si="414"/>
        <v>Կ-1</v>
      </c>
      <c r="AA499" s="643">
        <f t="shared" si="415"/>
        <v>2.08</v>
      </c>
      <c r="AB499" s="776">
        <v>83200</v>
      </c>
      <c r="AC499" s="776">
        <f t="shared" si="416"/>
        <v>173056</v>
      </c>
      <c r="AD499" s="777">
        <f t="shared" si="417"/>
        <v>0</v>
      </c>
      <c r="AE499" s="776">
        <f t="shared" si="423"/>
        <v>173056</v>
      </c>
      <c r="AF499" s="776">
        <f t="shared" si="406"/>
        <v>2249728</v>
      </c>
      <c r="AG499" s="580">
        <v>1</v>
      </c>
      <c r="AH499" s="644">
        <f t="shared" si="418"/>
        <v>11</v>
      </c>
      <c r="AI499" s="645" t="str">
        <f t="shared" si="419"/>
        <v>Կ-1</v>
      </c>
      <c r="AJ499" s="643">
        <f t="shared" si="420"/>
        <v>2.08</v>
      </c>
      <c r="AK499" s="776">
        <v>83200</v>
      </c>
      <c r="AL499" s="776">
        <f t="shared" si="421"/>
        <v>173056</v>
      </c>
      <c r="AM499" s="777">
        <f t="shared" si="422"/>
        <v>0</v>
      </c>
      <c r="AN499" s="776">
        <f t="shared" si="407"/>
        <v>173056</v>
      </c>
      <c r="AO499" s="776">
        <f t="shared" si="408"/>
        <v>2249728</v>
      </c>
    </row>
    <row r="500" spans="1:41" s="760" customFormat="1" ht="14.25">
      <c r="A500" s="853">
        <v>458</v>
      </c>
      <c r="B500" s="903" t="s">
        <v>3326</v>
      </c>
      <c r="C500" s="904" t="s">
        <v>1961</v>
      </c>
      <c r="D500" s="904" t="s">
        <v>2299</v>
      </c>
      <c r="E500" s="903" t="s">
        <v>1238</v>
      </c>
      <c r="F500" s="853">
        <v>1</v>
      </c>
      <c r="G500" s="911">
        <v>1</v>
      </c>
      <c r="H500" s="915" t="s">
        <v>86</v>
      </c>
      <c r="I500" s="912">
        <f t="shared" si="400"/>
        <v>1.73</v>
      </c>
      <c r="J500" s="913">
        <v>83200</v>
      </c>
      <c r="K500" s="914">
        <f t="shared" si="399"/>
        <v>143936</v>
      </c>
      <c r="L500" s="915">
        <v>0</v>
      </c>
      <c r="M500" s="914">
        <f t="shared" si="402"/>
        <v>143936</v>
      </c>
      <c r="N500" s="914">
        <f t="shared" si="403"/>
        <v>1871168</v>
      </c>
      <c r="O500" s="580">
        <v>1</v>
      </c>
      <c r="P500" s="644">
        <f t="shared" si="401"/>
        <v>2</v>
      </c>
      <c r="Q500" s="645" t="str">
        <f t="shared" si="409"/>
        <v>Կ-1</v>
      </c>
      <c r="R500" s="643">
        <f t="shared" si="410"/>
        <v>1.79</v>
      </c>
      <c r="S500" s="776">
        <v>83200</v>
      </c>
      <c r="T500" s="776">
        <f t="shared" si="411"/>
        <v>148928</v>
      </c>
      <c r="U500" s="777">
        <f t="shared" si="412"/>
        <v>0</v>
      </c>
      <c r="V500" s="776">
        <f t="shared" si="404"/>
        <v>148928</v>
      </c>
      <c r="W500" s="776">
        <f t="shared" si="405"/>
        <v>1936064</v>
      </c>
      <c r="X500" s="580">
        <v>1</v>
      </c>
      <c r="Y500" s="644">
        <f t="shared" si="413"/>
        <v>3</v>
      </c>
      <c r="Z500" s="645" t="str">
        <f t="shared" si="414"/>
        <v>Կ-1</v>
      </c>
      <c r="AA500" s="643">
        <f t="shared" si="415"/>
        <v>1.84</v>
      </c>
      <c r="AB500" s="776">
        <v>83200</v>
      </c>
      <c r="AC500" s="776">
        <f t="shared" si="416"/>
        <v>153088</v>
      </c>
      <c r="AD500" s="777">
        <f t="shared" si="417"/>
        <v>0</v>
      </c>
      <c r="AE500" s="776">
        <f t="shared" si="423"/>
        <v>153088</v>
      </c>
      <c r="AF500" s="776">
        <f t="shared" si="406"/>
        <v>1990144</v>
      </c>
      <c r="AG500" s="580">
        <v>1</v>
      </c>
      <c r="AH500" s="644">
        <f t="shared" si="418"/>
        <v>4</v>
      </c>
      <c r="AI500" s="645" t="str">
        <f t="shared" si="419"/>
        <v>Կ-1</v>
      </c>
      <c r="AJ500" s="643">
        <f t="shared" si="420"/>
        <v>1.9</v>
      </c>
      <c r="AK500" s="776">
        <v>83200</v>
      </c>
      <c r="AL500" s="776">
        <f t="shared" si="421"/>
        <v>158080</v>
      </c>
      <c r="AM500" s="777">
        <f t="shared" si="422"/>
        <v>0</v>
      </c>
      <c r="AN500" s="776">
        <f t="shared" si="407"/>
        <v>158080</v>
      </c>
      <c r="AO500" s="776">
        <f t="shared" si="408"/>
        <v>2055040</v>
      </c>
    </row>
    <row r="501" spans="1:41" s="760" customFormat="1" ht="14.25">
      <c r="A501" s="853">
        <v>459</v>
      </c>
      <c r="B501" s="903" t="s">
        <v>1767</v>
      </c>
      <c r="C501" s="904" t="s">
        <v>1961</v>
      </c>
      <c r="D501" s="904" t="s">
        <v>2282</v>
      </c>
      <c r="E501" s="903" t="s">
        <v>1238</v>
      </c>
      <c r="F501" s="853">
        <v>1</v>
      </c>
      <c r="G501" s="911">
        <v>6</v>
      </c>
      <c r="H501" s="915" t="s">
        <v>86</v>
      </c>
      <c r="I501" s="912">
        <f t="shared" si="400"/>
        <v>1.96</v>
      </c>
      <c r="J501" s="913">
        <v>83200</v>
      </c>
      <c r="K501" s="914">
        <f t="shared" si="399"/>
        <v>163072</v>
      </c>
      <c r="L501" s="915">
        <v>0</v>
      </c>
      <c r="M501" s="914">
        <f t="shared" si="402"/>
        <v>163072</v>
      </c>
      <c r="N501" s="914">
        <f t="shared" si="403"/>
        <v>2119936</v>
      </c>
      <c r="O501" s="580">
        <v>1</v>
      </c>
      <c r="P501" s="644">
        <f t="shared" si="401"/>
        <v>7</v>
      </c>
      <c r="Q501" s="645" t="str">
        <f t="shared" si="409"/>
        <v>Կ-1</v>
      </c>
      <c r="R501" s="643">
        <f t="shared" si="410"/>
        <v>1.96</v>
      </c>
      <c r="S501" s="776">
        <v>83200</v>
      </c>
      <c r="T501" s="776">
        <f t="shared" si="411"/>
        <v>163072</v>
      </c>
      <c r="U501" s="777">
        <f t="shared" si="412"/>
        <v>0</v>
      </c>
      <c r="V501" s="776">
        <f t="shared" si="404"/>
        <v>163072</v>
      </c>
      <c r="W501" s="776">
        <f t="shared" si="405"/>
        <v>2119936</v>
      </c>
      <c r="X501" s="580">
        <v>1</v>
      </c>
      <c r="Y501" s="644">
        <f t="shared" si="413"/>
        <v>8</v>
      </c>
      <c r="Z501" s="645" t="str">
        <f t="shared" si="414"/>
        <v>Կ-1</v>
      </c>
      <c r="AA501" s="643">
        <f t="shared" si="415"/>
        <v>2.02</v>
      </c>
      <c r="AB501" s="776">
        <v>83200</v>
      </c>
      <c r="AC501" s="776">
        <f t="shared" si="416"/>
        <v>168064</v>
      </c>
      <c r="AD501" s="777">
        <f t="shared" si="417"/>
        <v>0</v>
      </c>
      <c r="AE501" s="776">
        <f t="shared" si="423"/>
        <v>168064</v>
      </c>
      <c r="AF501" s="776">
        <f t="shared" si="406"/>
        <v>2184832</v>
      </c>
      <c r="AG501" s="580">
        <v>1</v>
      </c>
      <c r="AH501" s="644">
        <f t="shared" si="418"/>
        <v>9</v>
      </c>
      <c r="AI501" s="645" t="str">
        <f t="shared" si="419"/>
        <v>Կ-1</v>
      </c>
      <c r="AJ501" s="643">
        <f t="shared" si="420"/>
        <v>2.02</v>
      </c>
      <c r="AK501" s="776">
        <v>83200</v>
      </c>
      <c r="AL501" s="776">
        <f t="shared" si="421"/>
        <v>168064</v>
      </c>
      <c r="AM501" s="777">
        <f t="shared" si="422"/>
        <v>0</v>
      </c>
      <c r="AN501" s="776">
        <f t="shared" si="407"/>
        <v>168064</v>
      </c>
      <c r="AO501" s="776">
        <f t="shared" si="408"/>
        <v>2184832</v>
      </c>
    </row>
    <row r="502" spans="1:41" s="760" customFormat="1" ht="14.25">
      <c r="A502" s="853">
        <v>460</v>
      </c>
      <c r="B502" s="903" t="s">
        <v>3327</v>
      </c>
      <c r="C502" s="904" t="s">
        <v>1960</v>
      </c>
      <c r="D502" s="904" t="s">
        <v>2765</v>
      </c>
      <c r="E502" s="903" t="s">
        <v>1238</v>
      </c>
      <c r="F502" s="853">
        <v>1</v>
      </c>
      <c r="G502" s="911">
        <v>1</v>
      </c>
      <c r="H502" s="915" t="s">
        <v>86</v>
      </c>
      <c r="I502" s="912">
        <f t="shared" si="400"/>
        <v>1.73</v>
      </c>
      <c r="J502" s="913">
        <v>83200</v>
      </c>
      <c r="K502" s="914">
        <f t="shared" si="399"/>
        <v>143936</v>
      </c>
      <c r="L502" s="915">
        <v>0</v>
      </c>
      <c r="M502" s="914">
        <f t="shared" si="402"/>
        <v>143936</v>
      </c>
      <c r="N502" s="914">
        <f t="shared" si="403"/>
        <v>1871168</v>
      </c>
      <c r="O502" s="580">
        <v>1</v>
      </c>
      <c r="P502" s="644">
        <f t="shared" si="401"/>
        <v>2</v>
      </c>
      <c r="Q502" s="645" t="str">
        <f t="shared" si="409"/>
        <v>Կ-1</v>
      </c>
      <c r="R502" s="643">
        <f t="shared" si="410"/>
        <v>1.79</v>
      </c>
      <c r="S502" s="776">
        <v>83200</v>
      </c>
      <c r="T502" s="776">
        <f t="shared" si="411"/>
        <v>148928</v>
      </c>
      <c r="U502" s="777">
        <f t="shared" si="412"/>
        <v>0</v>
      </c>
      <c r="V502" s="776">
        <f t="shared" si="404"/>
        <v>148928</v>
      </c>
      <c r="W502" s="776">
        <f t="shared" si="405"/>
        <v>1936064</v>
      </c>
      <c r="X502" s="580">
        <v>1</v>
      </c>
      <c r="Y502" s="644">
        <f t="shared" si="413"/>
        <v>3</v>
      </c>
      <c r="Z502" s="645" t="str">
        <f t="shared" si="414"/>
        <v>Կ-1</v>
      </c>
      <c r="AA502" s="643">
        <f t="shared" si="415"/>
        <v>1.84</v>
      </c>
      <c r="AB502" s="776">
        <v>83200</v>
      </c>
      <c r="AC502" s="776">
        <f t="shared" si="416"/>
        <v>153088</v>
      </c>
      <c r="AD502" s="777">
        <f t="shared" si="417"/>
        <v>0</v>
      </c>
      <c r="AE502" s="776">
        <f t="shared" si="423"/>
        <v>153088</v>
      </c>
      <c r="AF502" s="776">
        <f t="shared" si="406"/>
        <v>1990144</v>
      </c>
      <c r="AG502" s="580">
        <v>1</v>
      </c>
      <c r="AH502" s="644">
        <f t="shared" si="418"/>
        <v>4</v>
      </c>
      <c r="AI502" s="645" t="str">
        <f t="shared" si="419"/>
        <v>Կ-1</v>
      </c>
      <c r="AJ502" s="643">
        <f t="shared" si="420"/>
        <v>1.9</v>
      </c>
      <c r="AK502" s="776">
        <v>83200</v>
      </c>
      <c r="AL502" s="776">
        <f t="shared" si="421"/>
        <v>158080</v>
      </c>
      <c r="AM502" s="777">
        <f t="shared" si="422"/>
        <v>0</v>
      </c>
      <c r="AN502" s="776">
        <f t="shared" si="407"/>
        <v>158080</v>
      </c>
      <c r="AO502" s="776">
        <f t="shared" si="408"/>
        <v>2055040</v>
      </c>
    </row>
    <row r="503" spans="1:41" s="760" customFormat="1" ht="14.25">
      <c r="A503" s="853">
        <v>461</v>
      </c>
      <c r="B503" s="903" t="s">
        <v>3328</v>
      </c>
      <c r="C503" s="904" t="s">
        <v>1961</v>
      </c>
      <c r="D503" s="904" t="s">
        <v>2295</v>
      </c>
      <c r="E503" s="903" t="s">
        <v>1238</v>
      </c>
      <c r="F503" s="853">
        <v>1</v>
      </c>
      <c r="G503" s="911">
        <v>1</v>
      </c>
      <c r="H503" s="915" t="s">
        <v>86</v>
      </c>
      <c r="I503" s="912">
        <f t="shared" si="400"/>
        <v>1.73</v>
      </c>
      <c r="J503" s="913">
        <v>83200</v>
      </c>
      <c r="K503" s="914">
        <f t="shared" si="399"/>
        <v>143936</v>
      </c>
      <c r="L503" s="915">
        <v>0</v>
      </c>
      <c r="M503" s="914">
        <f t="shared" si="402"/>
        <v>143936</v>
      </c>
      <c r="N503" s="914">
        <f t="shared" si="403"/>
        <v>1871168</v>
      </c>
      <c r="O503" s="580">
        <v>1</v>
      </c>
      <c r="P503" s="644">
        <f t="shared" si="401"/>
        <v>2</v>
      </c>
      <c r="Q503" s="645" t="str">
        <f t="shared" si="409"/>
        <v>Կ-1</v>
      </c>
      <c r="R503" s="643">
        <f t="shared" si="410"/>
        <v>1.79</v>
      </c>
      <c r="S503" s="776">
        <v>83200</v>
      </c>
      <c r="T503" s="776">
        <f t="shared" si="411"/>
        <v>148928</v>
      </c>
      <c r="U503" s="777">
        <f t="shared" si="412"/>
        <v>0</v>
      </c>
      <c r="V503" s="776">
        <f t="shared" si="404"/>
        <v>148928</v>
      </c>
      <c r="W503" s="776">
        <f t="shared" si="405"/>
        <v>1936064</v>
      </c>
      <c r="X503" s="580">
        <v>1</v>
      </c>
      <c r="Y503" s="644">
        <f t="shared" si="413"/>
        <v>3</v>
      </c>
      <c r="Z503" s="645" t="str">
        <f t="shared" si="414"/>
        <v>Կ-1</v>
      </c>
      <c r="AA503" s="643">
        <f t="shared" si="415"/>
        <v>1.84</v>
      </c>
      <c r="AB503" s="776">
        <v>83200</v>
      </c>
      <c r="AC503" s="776">
        <f t="shared" si="416"/>
        <v>153088</v>
      </c>
      <c r="AD503" s="777">
        <f t="shared" si="417"/>
        <v>0</v>
      </c>
      <c r="AE503" s="776">
        <f t="shared" si="423"/>
        <v>153088</v>
      </c>
      <c r="AF503" s="776">
        <f t="shared" si="406"/>
        <v>1990144</v>
      </c>
      <c r="AG503" s="580">
        <v>1</v>
      </c>
      <c r="AH503" s="644">
        <f t="shared" si="418"/>
        <v>4</v>
      </c>
      <c r="AI503" s="645" t="str">
        <f t="shared" si="419"/>
        <v>Կ-1</v>
      </c>
      <c r="AJ503" s="643">
        <f t="shared" si="420"/>
        <v>1.9</v>
      </c>
      <c r="AK503" s="776">
        <v>83200</v>
      </c>
      <c r="AL503" s="776">
        <f t="shared" si="421"/>
        <v>158080</v>
      </c>
      <c r="AM503" s="777">
        <f t="shared" si="422"/>
        <v>0</v>
      </c>
      <c r="AN503" s="776">
        <f t="shared" si="407"/>
        <v>158080</v>
      </c>
      <c r="AO503" s="776">
        <f t="shared" si="408"/>
        <v>2055040</v>
      </c>
    </row>
    <row r="504" spans="1:41" s="760" customFormat="1" ht="14.25">
      <c r="A504" s="853">
        <v>462</v>
      </c>
      <c r="B504" s="903" t="s">
        <v>1744</v>
      </c>
      <c r="C504" s="904" t="s">
        <v>1961</v>
      </c>
      <c r="D504" s="904" t="s">
        <v>2287</v>
      </c>
      <c r="E504" s="903" t="s">
        <v>1238</v>
      </c>
      <c r="F504" s="853">
        <v>1</v>
      </c>
      <c r="G504" s="911">
        <v>1</v>
      </c>
      <c r="H504" s="915" t="s">
        <v>86</v>
      </c>
      <c r="I504" s="912">
        <f t="shared" si="400"/>
        <v>1.73</v>
      </c>
      <c r="J504" s="913">
        <v>83200</v>
      </c>
      <c r="K504" s="914">
        <f t="shared" si="399"/>
        <v>143936</v>
      </c>
      <c r="L504" s="915">
        <v>0</v>
      </c>
      <c r="M504" s="914">
        <f t="shared" si="402"/>
        <v>143936</v>
      </c>
      <c r="N504" s="914">
        <f t="shared" si="403"/>
        <v>1871168</v>
      </c>
      <c r="O504" s="580">
        <v>1</v>
      </c>
      <c r="P504" s="644">
        <f t="shared" si="401"/>
        <v>2</v>
      </c>
      <c r="Q504" s="645" t="str">
        <f t="shared" si="409"/>
        <v>Կ-1</v>
      </c>
      <c r="R504" s="643">
        <f t="shared" si="410"/>
        <v>1.79</v>
      </c>
      <c r="S504" s="776">
        <v>83200</v>
      </c>
      <c r="T504" s="776">
        <f t="shared" si="411"/>
        <v>148928</v>
      </c>
      <c r="U504" s="777">
        <f t="shared" si="412"/>
        <v>0</v>
      </c>
      <c r="V504" s="776">
        <f t="shared" si="404"/>
        <v>148928</v>
      </c>
      <c r="W504" s="776">
        <f t="shared" si="405"/>
        <v>1936064</v>
      </c>
      <c r="X504" s="580">
        <v>1</v>
      </c>
      <c r="Y504" s="644">
        <f t="shared" si="413"/>
        <v>3</v>
      </c>
      <c r="Z504" s="645" t="str">
        <f t="shared" si="414"/>
        <v>Կ-1</v>
      </c>
      <c r="AA504" s="643">
        <f t="shared" si="415"/>
        <v>1.84</v>
      </c>
      <c r="AB504" s="776">
        <v>83200</v>
      </c>
      <c r="AC504" s="776">
        <f t="shared" si="416"/>
        <v>153088</v>
      </c>
      <c r="AD504" s="777">
        <f t="shared" si="417"/>
        <v>0</v>
      </c>
      <c r="AE504" s="776">
        <f t="shared" si="423"/>
        <v>153088</v>
      </c>
      <c r="AF504" s="776">
        <f t="shared" si="406"/>
        <v>1990144</v>
      </c>
      <c r="AG504" s="580">
        <v>1</v>
      </c>
      <c r="AH504" s="644">
        <f t="shared" si="418"/>
        <v>4</v>
      </c>
      <c r="AI504" s="645" t="str">
        <f t="shared" si="419"/>
        <v>Կ-1</v>
      </c>
      <c r="AJ504" s="643">
        <f t="shared" si="420"/>
        <v>1.9</v>
      </c>
      <c r="AK504" s="776">
        <v>83200</v>
      </c>
      <c r="AL504" s="776">
        <f t="shared" si="421"/>
        <v>158080</v>
      </c>
      <c r="AM504" s="777">
        <f t="shared" si="422"/>
        <v>0</v>
      </c>
      <c r="AN504" s="776">
        <f t="shared" si="407"/>
        <v>158080</v>
      </c>
      <c r="AO504" s="776">
        <f t="shared" si="408"/>
        <v>2055040</v>
      </c>
    </row>
    <row r="505" spans="1:41" s="760" customFormat="1" ht="14.25">
      <c r="A505" s="853">
        <v>463</v>
      </c>
      <c r="B505" s="903" t="s">
        <v>78</v>
      </c>
      <c r="C505" s="904"/>
      <c r="D505" s="904"/>
      <c r="E505" s="903" t="s">
        <v>1238</v>
      </c>
      <c r="F505" s="853">
        <v>1</v>
      </c>
      <c r="G505" s="911">
        <v>6</v>
      </c>
      <c r="H505" s="915" t="s">
        <v>86</v>
      </c>
      <c r="I505" s="912">
        <f t="shared" si="400"/>
        <v>1.96</v>
      </c>
      <c r="J505" s="913">
        <v>83200</v>
      </c>
      <c r="K505" s="914">
        <f t="shared" si="399"/>
        <v>163072</v>
      </c>
      <c r="L505" s="915">
        <v>0</v>
      </c>
      <c r="M505" s="914">
        <f t="shared" si="402"/>
        <v>163072</v>
      </c>
      <c r="N505" s="914">
        <f t="shared" si="403"/>
        <v>2119936</v>
      </c>
      <c r="O505" s="580">
        <v>1</v>
      </c>
      <c r="P505" s="644">
        <f t="shared" si="401"/>
        <v>7</v>
      </c>
      <c r="Q505" s="645" t="str">
        <f t="shared" si="409"/>
        <v>Կ-1</v>
      </c>
      <c r="R505" s="643">
        <f t="shared" si="410"/>
        <v>1.96</v>
      </c>
      <c r="S505" s="776">
        <v>83200</v>
      </c>
      <c r="T505" s="776">
        <f t="shared" si="411"/>
        <v>163072</v>
      </c>
      <c r="U505" s="777">
        <f t="shared" si="412"/>
        <v>0</v>
      </c>
      <c r="V505" s="776">
        <f t="shared" si="404"/>
        <v>163072</v>
      </c>
      <c r="W505" s="776">
        <f t="shared" si="405"/>
        <v>2119936</v>
      </c>
      <c r="X505" s="580">
        <v>1</v>
      </c>
      <c r="Y505" s="644">
        <f t="shared" si="413"/>
        <v>8</v>
      </c>
      <c r="Z505" s="645" t="str">
        <f t="shared" si="414"/>
        <v>Կ-1</v>
      </c>
      <c r="AA505" s="643">
        <f t="shared" si="415"/>
        <v>2.02</v>
      </c>
      <c r="AB505" s="776">
        <v>83200</v>
      </c>
      <c r="AC505" s="776">
        <f t="shared" si="416"/>
        <v>168064</v>
      </c>
      <c r="AD505" s="777">
        <f t="shared" si="417"/>
        <v>0</v>
      </c>
      <c r="AE505" s="776">
        <f t="shared" si="423"/>
        <v>168064</v>
      </c>
      <c r="AF505" s="776">
        <f t="shared" si="406"/>
        <v>2184832</v>
      </c>
      <c r="AG505" s="580">
        <v>1</v>
      </c>
      <c r="AH505" s="644">
        <f t="shared" si="418"/>
        <v>9</v>
      </c>
      <c r="AI505" s="645" t="str">
        <f t="shared" si="419"/>
        <v>Կ-1</v>
      </c>
      <c r="AJ505" s="643">
        <f t="shared" si="420"/>
        <v>2.02</v>
      </c>
      <c r="AK505" s="776">
        <v>83200</v>
      </c>
      <c r="AL505" s="776">
        <f t="shared" si="421"/>
        <v>168064</v>
      </c>
      <c r="AM505" s="777">
        <f t="shared" si="422"/>
        <v>0</v>
      </c>
      <c r="AN505" s="776">
        <f t="shared" si="407"/>
        <v>168064</v>
      </c>
      <c r="AO505" s="776">
        <f t="shared" si="408"/>
        <v>2184832</v>
      </c>
    </row>
    <row r="506" spans="1:41" s="760" customFormat="1" ht="14.25">
      <c r="A506" s="853">
        <v>464</v>
      </c>
      <c r="B506" s="903" t="s">
        <v>78</v>
      </c>
      <c r="C506" s="904"/>
      <c r="D506" s="904"/>
      <c r="E506" s="903" t="s">
        <v>1238</v>
      </c>
      <c r="F506" s="853">
        <v>1</v>
      </c>
      <c r="G506" s="911">
        <v>6</v>
      </c>
      <c r="H506" s="915" t="s">
        <v>86</v>
      </c>
      <c r="I506" s="912">
        <f t="shared" si="400"/>
        <v>1.96</v>
      </c>
      <c r="J506" s="913">
        <v>83200</v>
      </c>
      <c r="K506" s="914">
        <f t="shared" si="399"/>
        <v>163072</v>
      </c>
      <c r="L506" s="915">
        <v>0</v>
      </c>
      <c r="M506" s="914">
        <f t="shared" si="402"/>
        <v>163072</v>
      </c>
      <c r="N506" s="914">
        <f t="shared" si="403"/>
        <v>2119936</v>
      </c>
      <c r="O506" s="580">
        <v>1</v>
      </c>
      <c r="P506" s="644">
        <f t="shared" si="401"/>
        <v>7</v>
      </c>
      <c r="Q506" s="645" t="str">
        <f t="shared" si="409"/>
        <v>Կ-1</v>
      </c>
      <c r="R506" s="643">
        <f t="shared" si="410"/>
        <v>1.96</v>
      </c>
      <c r="S506" s="776">
        <v>83200</v>
      </c>
      <c r="T506" s="776">
        <f t="shared" si="411"/>
        <v>163072</v>
      </c>
      <c r="U506" s="777">
        <f t="shared" si="412"/>
        <v>0</v>
      </c>
      <c r="V506" s="776">
        <f t="shared" si="404"/>
        <v>163072</v>
      </c>
      <c r="W506" s="776">
        <f t="shared" si="405"/>
        <v>2119936</v>
      </c>
      <c r="X506" s="580">
        <v>1</v>
      </c>
      <c r="Y506" s="644">
        <f t="shared" si="413"/>
        <v>8</v>
      </c>
      <c r="Z506" s="645" t="str">
        <f t="shared" si="414"/>
        <v>Կ-1</v>
      </c>
      <c r="AA506" s="643">
        <f t="shared" si="415"/>
        <v>2.02</v>
      </c>
      <c r="AB506" s="776">
        <v>83200</v>
      </c>
      <c r="AC506" s="776">
        <f t="shared" si="416"/>
        <v>168064</v>
      </c>
      <c r="AD506" s="777">
        <f t="shared" si="417"/>
        <v>0</v>
      </c>
      <c r="AE506" s="776">
        <f t="shared" si="423"/>
        <v>168064</v>
      </c>
      <c r="AF506" s="776">
        <f t="shared" si="406"/>
        <v>2184832</v>
      </c>
      <c r="AG506" s="580">
        <v>1</v>
      </c>
      <c r="AH506" s="644">
        <f t="shared" si="418"/>
        <v>9</v>
      </c>
      <c r="AI506" s="645" t="str">
        <f t="shared" si="419"/>
        <v>Կ-1</v>
      </c>
      <c r="AJ506" s="643">
        <f t="shared" si="420"/>
        <v>2.02</v>
      </c>
      <c r="AK506" s="776">
        <v>83200</v>
      </c>
      <c r="AL506" s="776">
        <f t="shared" si="421"/>
        <v>168064</v>
      </c>
      <c r="AM506" s="777">
        <f t="shared" si="422"/>
        <v>0</v>
      </c>
      <c r="AN506" s="776">
        <f t="shared" si="407"/>
        <v>168064</v>
      </c>
      <c r="AO506" s="776">
        <f t="shared" si="408"/>
        <v>2184832</v>
      </c>
    </row>
    <row r="507" spans="1:41" s="760" customFormat="1" ht="14.25">
      <c r="A507" s="853">
        <v>465</v>
      </c>
      <c r="B507" s="903" t="s">
        <v>78</v>
      </c>
      <c r="C507" s="904"/>
      <c r="D507" s="904"/>
      <c r="E507" s="903" t="s">
        <v>1238</v>
      </c>
      <c r="F507" s="853">
        <v>1</v>
      </c>
      <c r="G507" s="911">
        <v>6</v>
      </c>
      <c r="H507" s="915" t="s">
        <v>86</v>
      </c>
      <c r="I507" s="912">
        <f t="shared" si="400"/>
        <v>1.96</v>
      </c>
      <c r="J507" s="913">
        <v>83200</v>
      </c>
      <c r="K507" s="914">
        <f t="shared" si="399"/>
        <v>163072</v>
      </c>
      <c r="L507" s="915">
        <v>0</v>
      </c>
      <c r="M507" s="914">
        <f t="shared" si="402"/>
        <v>163072</v>
      </c>
      <c r="N507" s="914">
        <f t="shared" si="403"/>
        <v>2119936</v>
      </c>
      <c r="O507" s="580">
        <v>1</v>
      </c>
      <c r="P507" s="644">
        <f t="shared" si="401"/>
        <v>7</v>
      </c>
      <c r="Q507" s="645" t="str">
        <f t="shared" si="409"/>
        <v>Կ-1</v>
      </c>
      <c r="R507" s="643">
        <f t="shared" si="410"/>
        <v>1.96</v>
      </c>
      <c r="S507" s="776">
        <v>83200</v>
      </c>
      <c r="T507" s="776">
        <f t="shared" si="411"/>
        <v>163072</v>
      </c>
      <c r="U507" s="777">
        <f t="shared" si="412"/>
        <v>0</v>
      </c>
      <c r="V507" s="776">
        <f t="shared" si="404"/>
        <v>163072</v>
      </c>
      <c r="W507" s="776">
        <f t="shared" si="405"/>
        <v>2119936</v>
      </c>
      <c r="X507" s="580">
        <v>1</v>
      </c>
      <c r="Y507" s="644">
        <f t="shared" si="413"/>
        <v>8</v>
      </c>
      <c r="Z507" s="645" t="str">
        <f t="shared" si="414"/>
        <v>Կ-1</v>
      </c>
      <c r="AA507" s="643">
        <f t="shared" si="415"/>
        <v>2.02</v>
      </c>
      <c r="AB507" s="776">
        <v>83200</v>
      </c>
      <c r="AC507" s="776">
        <f t="shared" si="416"/>
        <v>168064</v>
      </c>
      <c r="AD507" s="777">
        <f t="shared" si="417"/>
        <v>0</v>
      </c>
      <c r="AE507" s="776">
        <f t="shared" si="423"/>
        <v>168064</v>
      </c>
      <c r="AF507" s="776">
        <f t="shared" si="406"/>
        <v>2184832</v>
      </c>
      <c r="AG507" s="580">
        <v>1</v>
      </c>
      <c r="AH507" s="644">
        <f t="shared" si="418"/>
        <v>9</v>
      </c>
      <c r="AI507" s="645" t="str">
        <f t="shared" si="419"/>
        <v>Կ-1</v>
      </c>
      <c r="AJ507" s="643">
        <f t="shared" si="420"/>
        <v>2.02</v>
      </c>
      <c r="AK507" s="776">
        <v>83200</v>
      </c>
      <c r="AL507" s="776">
        <f t="shared" si="421"/>
        <v>168064</v>
      </c>
      <c r="AM507" s="777">
        <f t="shared" si="422"/>
        <v>0</v>
      </c>
      <c r="AN507" s="776">
        <f t="shared" si="407"/>
        <v>168064</v>
      </c>
      <c r="AO507" s="776">
        <f t="shared" si="408"/>
        <v>2184832</v>
      </c>
    </row>
    <row r="508" spans="1:41" s="760" customFormat="1" ht="14.25">
      <c r="A508" s="853">
        <v>466</v>
      </c>
      <c r="B508" s="903" t="s">
        <v>78</v>
      </c>
      <c r="C508" s="904"/>
      <c r="D508" s="904"/>
      <c r="E508" s="903" t="s">
        <v>1238</v>
      </c>
      <c r="F508" s="853">
        <v>1</v>
      </c>
      <c r="G508" s="911">
        <v>6</v>
      </c>
      <c r="H508" s="915" t="s">
        <v>86</v>
      </c>
      <c r="I508" s="912">
        <f t="shared" si="400"/>
        <v>1.96</v>
      </c>
      <c r="J508" s="913">
        <v>83200</v>
      </c>
      <c r="K508" s="914">
        <f t="shared" si="399"/>
        <v>163072</v>
      </c>
      <c r="L508" s="915">
        <v>0</v>
      </c>
      <c r="M508" s="914">
        <f t="shared" si="402"/>
        <v>163072</v>
      </c>
      <c r="N508" s="914">
        <f t="shared" si="403"/>
        <v>2119936</v>
      </c>
      <c r="O508" s="580">
        <v>1</v>
      </c>
      <c r="P508" s="644">
        <f t="shared" si="401"/>
        <v>7</v>
      </c>
      <c r="Q508" s="645" t="str">
        <f t="shared" si="409"/>
        <v>Կ-1</v>
      </c>
      <c r="R508" s="643">
        <f t="shared" si="410"/>
        <v>1.96</v>
      </c>
      <c r="S508" s="776">
        <v>83200</v>
      </c>
      <c r="T508" s="776">
        <f t="shared" si="411"/>
        <v>163072</v>
      </c>
      <c r="U508" s="777">
        <f t="shared" si="412"/>
        <v>0</v>
      </c>
      <c r="V508" s="776">
        <f t="shared" si="404"/>
        <v>163072</v>
      </c>
      <c r="W508" s="776">
        <f t="shared" si="405"/>
        <v>2119936</v>
      </c>
      <c r="X508" s="580">
        <v>1</v>
      </c>
      <c r="Y508" s="644">
        <f t="shared" si="413"/>
        <v>8</v>
      </c>
      <c r="Z508" s="645" t="str">
        <f t="shared" si="414"/>
        <v>Կ-1</v>
      </c>
      <c r="AA508" s="643">
        <f t="shared" si="415"/>
        <v>2.02</v>
      </c>
      <c r="AB508" s="776">
        <v>83200</v>
      </c>
      <c r="AC508" s="776">
        <f t="shared" si="416"/>
        <v>168064</v>
      </c>
      <c r="AD508" s="777">
        <f t="shared" si="417"/>
        <v>0</v>
      </c>
      <c r="AE508" s="776">
        <f t="shared" si="423"/>
        <v>168064</v>
      </c>
      <c r="AF508" s="776">
        <f t="shared" si="406"/>
        <v>2184832</v>
      </c>
      <c r="AG508" s="580">
        <v>1</v>
      </c>
      <c r="AH508" s="644">
        <f t="shared" si="418"/>
        <v>9</v>
      </c>
      <c r="AI508" s="645" t="str">
        <f t="shared" si="419"/>
        <v>Կ-1</v>
      </c>
      <c r="AJ508" s="643">
        <f t="shared" si="420"/>
        <v>2.02</v>
      </c>
      <c r="AK508" s="776">
        <v>83200</v>
      </c>
      <c r="AL508" s="776">
        <f t="shared" si="421"/>
        <v>168064</v>
      </c>
      <c r="AM508" s="777">
        <f t="shared" si="422"/>
        <v>0</v>
      </c>
      <c r="AN508" s="776">
        <f t="shared" si="407"/>
        <v>168064</v>
      </c>
      <c r="AO508" s="776">
        <f t="shared" si="408"/>
        <v>2184832</v>
      </c>
    </row>
    <row r="509" spans="1:41" s="760" customFormat="1" ht="14.25">
      <c r="A509" s="853">
        <v>467</v>
      </c>
      <c r="B509" s="903" t="s">
        <v>78</v>
      </c>
      <c r="C509" s="904"/>
      <c r="D509" s="904"/>
      <c r="E509" s="903" t="s">
        <v>1238</v>
      </c>
      <c r="F509" s="853">
        <v>1</v>
      </c>
      <c r="G509" s="911">
        <v>6</v>
      </c>
      <c r="H509" s="915" t="s">
        <v>86</v>
      </c>
      <c r="I509" s="912">
        <f t="shared" si="400"/>
        <v>1.96</v>
      </c>
      <c r="J509" s="913">
        <v>83200</v>
      </c>
      <c r="K509" s="914">
        <f t="shared" ref="K509:K561" si="424">+J509*I509</f>
        <v>163072</v>
      </c>
      <c r="L509" s="915">
        <v>0</v>
      </c>
      <c r="M509" s="914">
        <f t="shared" si="402"/>
        <v>163072</v>
      </c>
      <c r="N509" s="914">
        <f t="shared" si="403"/>
        <v>2119936</v>
      </c>
      <c r="O509" s="580">
        <v>1</v>
      </c>
      <c r="P509" s="644">
        <f t="shared" si="401"/>
        <v>7</v>
      </c>
      <c r="Q509" s="645" t="str">
        <f t="shared" si="409"/>
        <v>Կ-1</v>
      </c>
      <c r="R509" s="643">
        <f t="shared" si="410"/>
        <v>1.96</v>
      </c>
      <c r="S509" s="776">
        <v>83200</v>
      </c>
      <c r="T509" s="776">
        <f t="shared" si="411"/>
        <v>163072</v>
      </c>
      <c r="U509" s="777">
        <f t="shared" si="412"/>
        <v>0</v>
      </c>
      <c r="V509" s="776">
        <f t="shared" si="404"/>
        <v>163072</v>
      </c>
      <c r="W509" s="776">
        <f t="shared" si="405"/>
        <v>2119936</v>
      </c>
      <c r="X509" s="580">
        <v>1</v>
      </c>
      <c r="Y509" s="644">
        <f t="shared" si="413"/>
        <v>8</v>
      </c>
      <c r="Z509" s="645" t="str">
        <f t="shared" si="414"/>
        <v>Կ-1</v>
      </c>
      <c r="AA509" s="643">
        <f t="shared" si="415"/>
        <v>2.02</v>
      </c>
      <c r="AB509" s="776">
        <v>83200</v>
      </c>
      <c r="AC509" s="776">
        <f t="shared" si="416"/>
        <v>168064</v>
      </c>
      <c r="AD509" s="777">
        <f t="shared" si="417"/>
        <v>0</v>
      </c>
      <c r="AE509" s="776">
        <f t="shared" si="423"/>
        <v>168064</v>
      </c>
      <c r="AF509" s="776">
        <f t="shared" si="406"/>
        <v>2184832</v>
      </c>
      <c r="AG509" s="580">
        <v>1</v>
      </c>
      <c r="AH509" s="644">
        <f t="shared" si="418"/>
        <v>9</v>
      </c>
      <c r="AI509" s="645" t="str">
        <f t="shared" si="419"/>
        <v>Կ-1</v>
      </c>
      <c r="AJ509" s="643">
        <f t="shared" si="420"/>
        <v>2.02</v>
      </c>
      <c r="AK509" s="776">
        <v>83200</v>
      </c>
      <c r="AL509" s="776">
        <f t="shared" si="421"/>
        <v>168064</v>
      </c>
      <c r="AM509" s="777">
        <f t="shared" si="422"/>
        <v>0</v>
      </c>
      <c r="AN509" s="776">
        <f t="shared" si="407"/>
        <v>168064</v>
      </c>
      <c r="AO509" s="776">
        <f t="shared" si="408"/>
        <v>2184832</v>
      </c>
    </row>
    <row r="510" spans="1:41" s="760" customFormat="1" ht="14.25">
      <c r="A510" s="853">
        <v>468</v>
      </c>
      <c r="B510" s="903" t="s">
        <v>78</v>
      </c>
      <c r="C510" s="904"/>
      <c r="D510" s="904"/>
      <c r="E510" s="903" t="s">
        <v>1238</v>
      </c>
      <c r="F510" s="853">
        <v>1</v>
      </c>
      <c r="G510" s="911">
        <v>6</v>
      </c>
      <c r="H510" s="915" t="s">
        <v>86</v>
      </c>
      <c r="I510" s="912">
        <f t="shared" si="400"/>
        <v>1.96</v>
      </c>
      <c r="J510" s="913">
        <v>83200</v>
      </c>
      <c r="K510" s="914">
        <f t="shared" si="424"/>
        <v>163072</v>
      </c>
      <c r="L510" s="915">
        <v>0</v>
      </c>
      <c r="M510" s="914">
        <f t="shared" si="402"/>
        <v>163072</v>
      </c>
      <c r="N510" s="914">
        <f t="shared" si="403"/>
        <v>2119936</v>
      </c>
      <c r="O510" s="580">
        <v>1</v>
      </c>
      <c r="P510" s="644">
        <f t="shared" si="401"/>
        <v>7</v>
      </c>
      <c r="Q510" s="645" t="str">
        <f t="shared" si="409"/>
        <v>Կ-1</v>
      </c>
      <c r="R510" s="643">
        <f t="shared" si="410"/>
        <v>1.96</v>
      </c>
      <c r="S510" s="776">
        <v>83200</v>
      </c>
      <c r="T510" s="776">
        <f t="shared" si="411"/>
        <v>163072</v>
      </c>
      <c r="U510" s="777">
        <f t="shared" si="412"/>
        <v>0</v>
      </c>
      <c r="V510" s="776">
        <f t="shared" si="404"/>
        <v>163072</v>
      </c>
      <c r="W510" s="776">
        <f t="shared" si="405"/>
        <v>2119936</v>
      </c>
      <c r="X510" s="580">
        <v>1</v>
      </c>
      <c r="Y510" s="644">
        <f t="shared" si="413"/>
        <v>8</v>
      </c>
      <c r="Z510" s="645" t="str">
        <f t="shared" si="414"/>
        <v>Կ-1</v>
      </c>
      <c r="AA510" s="643">
        <f t="shared" si="415"/>
        <v>2.02</v>
      </c>
      <c r="AB510" s="776">
        <v>83200</v>
      </c>
      <c r="AC510" s="776">
        <f t="shared" si="416"/>
        <v>168064</v>
      </c>
      <c r="AD510" s="777">
        <f t="shared" si="417"/>
        <v>0</v>
      </c>
      <c r="AE510" s="776">
        <f t="shared" si="423"/>
        <v>168064</v>
      </c>
      <c r="AF510" s="776">
        <f t="shared" si="406"/>
        <v>2184832</v>
      </c>
      <c r="AG510" s="580">
        <v>1</v>
      </c>
      <c r="AH510" s="644">
        <f t="shared" si="418"/>
        <v>9</v>
      </c>
      <c r="AI510" s="645" t="str">
        <f t="shared" si="419"/>
        <v>Կ-1</v>
      </c>
      <c r="AJ510" s="643">
        <f t="shared" si="420"/>
        <v>2.02</v>
      </c>
      <c r="AK510" s="776">
        <v>83200</v>
      </c>
      <c r="AL510" s="776">
        <f t="shared" si="421"/>
        <v>168064</v>
      </c>
      <c r="AM510" s="777">
        <f t="shared" si="422"/>
        <v>0</v>
      </c>
      <c r="AN510" s="776">
        <f t="shared" si="407"/>
        <v>168064</v>
      </c>
      <c r="AO510" s="776">
        <f t="shared" si="408"/>
        <v>2184832</v>
      </c>
    </row>
    <row r="511" spans="1:41" s="760" customFormat="1" ht="71.25">
      <c r="A511" s="853">
        <v>469</v>
      </c>
      <c r="B511" s="903" t="s">
        <v>2347</v>
      </c>
      <c r="C511" s="904" t="s">
        <v>1961</v>
      </c>
      <c r="D511" s="904" t="s">
        <v>2290</v>
      </c>
      <c r="E511" s="917" t="s">
        <v>1851</v>
      </c>
      <c r="F511" s="853">
        <v>1</v>
      </c>
      <c r="G511" s="911">
        <v>3</v>
      </c>
      <c r="H511" s="915" t="s">
        <v>83</v>
      </c>
      <c r="I511" s="912">
        <f t="shared" si="400"/>
        <v>4.2699999999999996</v>
      </c>
      <c r="J511" s="913">
        <v>83200</v>
      </c>
      <c r="K511" s="914">
        <f t="shared" si="424"/>
        <v>355263.99999999994</v>
      </c>
      <c r="L511" s="915">
        <v>0</v>
      </c>
      <c r="M511" s="914">
        <f t="shared" si="402"/>
        <v>355263.99999999994</v>
      </c>
      <c r="N511" s="914">
        <f t="shared" si="403"/>
        <v>4618431.9999999991</v>
      </c>
      <c r="O511" s="580">
        <v>1</v>
      </c>
      <c r="P511" s="644">
        <f t="shared" si="401"/>
        <v>4</v>
      </c>
      <c r="Q511" s="645" t="str">
        <f t="shared" si="409"/>
        <v>Գ-2</v>
      </c>
      <c r="R511" s="643">
        <f t="shared" si="410"/>
        <v>4.41</v>
      </c>
      <c r="S511" s="776">
        <v>83200</v>
      </c>
      <c r="T511" s="776">
        <f t="shared" si="411"/>
        <v>366912</v>
      </c>
      <c r="U511" s="777">
        <f t="shared" si="412"/>
        <v>0</v>
      </c>
      <c r="V511" s="776">
        <f t="shared" si="404"/>
        <v>366912</v>
      </c>
      <c r="W511" s="776">
        <f t="shared" si="405"/>
        <v>4769856</v>
      </c>
      <c r="X511" s="580">
        <v>1</v>
      </c>
      <c r="Y511" s="644">
        <f t="shared" si="413"/>
        <v>5</v>
      </c>
      <c r="Z511" s="645" t="str">
        <f t="shared" si="414"/>
        <v>Գ-2</v>
      </c>
      <c r="AA511" s="643">
        <f t="shared" si="415"/>
        <v>4.41</v>
      </c>
      <c r="AB511" s="776">
        <v>83200</v>
      </c>
      <c r="AC511" s="776">
        <f t="shared" si="416"/>
        <v>366912</v>
      </c>
      <c r="AD511" s="777">
        <f t="shared" si="417"/>
        <v>0</v>
      </c>
      <c r="AE511" s="776">
        <f t="shared" si="423"/>
        <v>366912</v>
      </c>
      <c r="AF511" s="776">
        <f t="shared" si="406"/>
        <v>4769856</v>
      </c>
      <c r="AG511" s="580">
        <v>1</v>
      </c>
      <c r="AH511" s="644">
        <f t="shared" si="418"/>
        <v>6</v>
      </c>
      <c r="AI511" s="645" t="str">
        <f t="shared" si="419"/>
        <v>Գ-2</v>
      </c>
      <c r="AJ511" s="643">
        <f t="shared" si="420"/>
        <v>4.55</v>
      </c>
      <c r="AK511" s="776">
        <v>83200</v>
      </c>
      <c r="AL511" s="776">
        <f t="shared" si="421"/>
        <v>378560</v>
      </c>
      <c r="AM511" s="777">
        <f t="shared" si="422"/>
        <v>0</v>
      </c>
      <c r="AN511" s="776">
        <f t="shared" si="407"/>
        <v>378560</v>
      </c>
      <c r="AO511" s="776">
        <f t="shared" si="408"/>
        <v>4921280</v>
      </c>
    </row>
    <row r="512" spans="1:41" s="760" customFormat="1" ht="40.5">
      <c r="A512" s="853">
        <v>470</v>
      </c>
      <c r="B512" s="903" t="s">
        <v>2795</v>
      </c>
      <c r="C512" s="904" t="s">
        <v>1961</v>
      </c>
      <c r="D512" s="904" t="s">
        <v>2374</v>
      </c>
      <c r="E512" s="903" t="s">
        <v>972</v>
      </c>
      <c r="F512" s="853">
        <v>1</v>
      </c>
      <c r="G512" s="911">
        <v>2</v>
      </c>
      <c r="H512" s="915" t="s">
        <v>84</v>
      </c>
      <c r="I512" s="912">
        <f t="shared" si="400"/>
        <v>2.83</v>
      </c>
      <c r="J512" s="913">
        <v>83200</v>
      </c>
      <c r="K512" s="914">
        <f t="shared" si="424"/>
        <v>235456</v>
      </c>
      <c r="L512" s="915">
        <v>0</v>
      </c>
      <c r="M512" s="914">
        <f t="shared" si="402"/>
        <v>235456</v>
      </c>
      <c r="N512" s="914">
        <f t="shared" si="403"/>
        <v>3060928</v>
      </c>
      <c r="O512" s="580">
        <v>1</v>
      </c>
      <c r="P512" s="644">
        <f t="shared" si="401"/>
        <v>3</v>
      </c>
      <c r="Q512" s="645" t="str">
        <f t="shared" si="409"/>
        <v>Ա-1</v>
      </c>
      <c r="R512" s="643">
        <f t="shared" si="410"/>
        <v>2.92</v>
      </c>
      <c r="S512" s="776">
        <v>83200</v>
      </c>
      <c r="T512" s="776">
        <f t="shared" si="411"/>
        <v>242944</v>
      </c>
      <c r="U512" s="777">
        <f t="shared" si="412"/>
        <v>0</v>
      </c>
      <c r="V512" s="776">
        <f t="shared" si="404"/>
        <v>242944</v>
      </c>
      <c r="W512" s="776">
        <f t="shared" si="405"/>
        <v>3158272</v>
      </c>
      <c r="X512" s="580">
        <v>1</v>
      </c>
      <c r="Y512" s="644">
        <f t="shared" si="413"/>
        <v>4</v>
      </c>
      <c r="Z512" s="645" t="str">
        <f t="shared" si="414"/>
        <v>Ա-1</v>
      </c>
      <c r="AA512" s="643">
        <f t="shared" si="415"/>
        <v>3.02</v>
      </c>
      <c r="AB512" s="776">
        <v>83200</v>
      </c>
      <c r="AC512" s="776">
        <f t="shared" si="416"/>
        <v>251264</v>
      </c>
      <c r="AD512" s="777">
        <f t="shared" si="417"/>
        <v>0</v>
      </c>
      <c r="AE512" s="776">
        <f t="shared" si="423"/>
        <v>251264</v>
      </c>
      <c r="AF512" s="776">
        <f t="shared" si="406"/>
        <v>3266432</v>
      </c>
      <c r="AG512" s="580">
        <v>1</v>
      </c>
      <c r="AH512" s="644">
        <f t="shared" si="418"/>
        <v>5</v>
      </c>
      <c r="AI512" s="645" t="str">
        <f t="shared" si="419"/>
        <v>Ա-1</v>
      </c>
      <c r="AJ512" s="643">
        <f t="shared" si="420"/>
        <v>3.02</v>
      </c>
      <c r="AK512" s="776">
        <v>83200</v>
      </c>
      <c r="AL512" s="776">
        <f t="shared" si="421"/>
        <v>251264</v>
      </c>
      <c r="AM512" s="777">
        <f t="shared" si="422"/>
        <v>0</v>
      </c>
      <c r="AN512" s="776">
        <f t="shared" si="407"/>
        <v>251264</v>
      </c>
      <c r="AO512" s="776">
        <f t="shared" si="408"/>
        <v>3266432</v>
      </c>
    </row>
    <row r="513" spans="1:41" s="760" customFormat="1" ht="40.5">
      <c r="A513" s="853">
        <v>471</v>
      </c>
      <c r="B513" s="903" t="s">
        <v>1265</v>
      </c>
      <c r="C513" s="904" t="s">
        <v>1961</v>
      </c>
      <c r="D513" s="904" t="s">
        <v>2303</v>
      </c>
      <c r="E513" s="903" t="s">
        <v>973</v>
      </c>
      <c r="F513" s="853">
        <v>1</v>
      </c>
      <c r="G513" s="911">
        <v>14</v>
      </c>
      <c r="H513" s="915" t="s">
        <v>85</v>
      </c>
      <c r="I513" s="912">
        <f t="shared" si="400"/>
        <v>2.92</v>
      </c>
      <c r="J513" s="913">
        <v>83200</v>
      </c>
      <c r="K513" s="914">
        <f t="shared" si="424"/>
        <v>242944</v>
      </c>
      <c r="L513" s="915">
        <v>0</v>
      </c>
      <c r="M513" s="914">
        <f t="shared" si="402"/>
        <v>242944</v>
      </c>
      <c r="N513" s="914">
        <f t="shared" si="403"/>
        <v>3158272</v>
      </c>
      <c r="O513" s="580">
        <v>1</v>
      </c>
      <c r="P513" s="644">
        <f t="shared" si="401"/>
        <v>15</v>
      </c>
      <c r="Q513" s="645" t="str">
        <f t="shared" si="409"/>
        <v>Ա-2</v>
      </c>
      <c r="R513" s="643">
        <f t="shared" si="410"/>
        <v>2.92</v>
      </c>
      <c r="S513" s="776">
        <v>83200</v>
      </c>
      <c r="T513" s="776">
        <f t="shared" si="411"/>
        <v>242944</v>
      </c>
      <c r="U513" s="777">
        <f t="shared" si="412"/>
        <v>0</v>
      </c>
      <c r="V513" s="776">
        <f t="shared" si="404"/>
        <v>242944</v>
      </c>
      <c r="W513" s="776">
        <f t="shared" si="405"/>
        <v>3158272</v>
      </c>
      <c r="X513" s="580">
        <v>1</v>
      </c>
      <c r="Y513" s="644">
        <f t="shared" si="413"/>
        <v>16</v>
      </c>
      <c r="Z513" s="645" t="str">
        <f t="shared" si="414"/>
        <v>Ա-2</v>
      </c>
      <c r="AA513" s="643">
        <f t="shared" si="415"/>
        <v>3.01</v>
      </c>
      <c r="AB513" s="776">
        <v>83200</v>
      </c>
      <c r="AC513" s="776">
        <f t="shared" si="416"/>
        <v>250431.99999999997</v>
      </c>
      <c r="AD513" s="777">
        <f t="shared" si="417"/>
        <v>0</v>
      </c>
      <c r="AE513" s="776">
        <f t="shared" si="423"/>
        <v>250431.99999999997</v>
      </c>
      <c r="AF513" s="776">
        <f t="shared" si="406"/>
        <v>3255615.9999999995</v>
      </c>
      <c r="AG513" s="580">
        <v>1</v>
      </c>
      <c r="AH513" s="644">
        <f t="shared" si="418"/>
        <v>17</v>
      </c>
      <c r="AI513" s="645" t="str">
        <f t="shared" si="419"/>
        <v>Ա-2</v>
      </c>
      <c r="AJ513" s="643">
        <f t="shared" si="420"/>
        <v>3.01</v>
      </c>
      <c r="AK513" s="776">
        <v>83200</v>
      </c>
      <c r="AL513" s="776">
        <f t="shared" si="421"/>
        <v>250431.99999999997</v>
      </c>
      <c r="AM513" s="777">
        <f t="shared" si="422"/>
        <v>0</v>
      </c>
      <c r="AN513" s="776">
        <f t="shared" si="407"/>
        <v>250431.99999999997</v>
      </c>
      <c r="AO513" s="776">
        <f t="shared" si="408"/>
        <v>3255615.9999999995</v>
      </c>
    </row>
    <row r="514" spans="1:41" s="760" customFormat="1" ht="14.25">
      <c r="A514" s="853">
        <v>472</v>
      </c>
      <c r="B514" s="903" t="s">
        <v>1832</v>
      </c>
      <c r="C514" s="904" t="s">
        <v>1961</v>
      </c>
      <c r="D514" s="904" t="s">
        <v>2296</v>
      </c>
      <c r="E514" s="903" t="s">
        <v>1237</v>
      </c>
      <c r="F514" s="853">
        <v>1</v>
      </c>
      <c r="G514" s="911">
        <v>9</v>
      </c>
      <c r="H514" s="915" t="s">
        <v>419</v>
      </c>
      <c r="I514" s="912">
        <f t="shared" si="400"/>
        <v>2.35</v>
      </c>
      <c r="J514" s="913">
        <v>83200</v>
      </c>
      <c r="K514" s="914">
        <f t="shared" si="424"/>
        <v>195520</v>
      </c>
      <c r="L514" s="915">
        <v>0</v>
      </c>
      <c r="M514" s="914">
        <f t="shared" si="402"/>
        <v>195520</v>
      </c>
      <c r="N514" s="914">
        <f t="shared" si="403"/>
        <v>2541760</v>
      </c>
      <c r="O514" s="580">
        <v>1</v>
      </c>
      <c r="P514" s="644">
        <f t="shared" si="401"/>
        <v>10</v>
      </c>
      <c r="Q514" s="645" t="str">
        <f t="shared" si="409"/>
        <v>Ա-3</v>
      </c>
      <c r="R514" s="643">
        <f t="shared" si="410"/>
        <v>2.42</v>
      </c>
      <c r="S514" s="776">
        <v>83200</v>
      </c>
      <c r="T514" s="776">
        <f t="shared" si="411"/>
        <v>201344</v>
      </c>
      <c r="U514" s="777">
        <f t="shared" si="412"/>
        <v>0</v>
      </c>
      <c r="V514" s="776">
        <f t="shared" si="404"/>
        <v>201344</v>
      </c>
      <c r="W514" s="776">
        <f t="shared" si="405"/>
        <v>2617472</v>
      </c>
      <c r="X514" s="580">
        <v>1</v>
      </c>
      <c r="Y514" s="644">
        <f t="shared" si="413"/>
        <v>11</v>
      </c>
      <c r="Z514" s="645" t="str">
        <f t="shared" si="414"/>
        <v>Ա-3</v>
      </c>
      <c r="AA514" s="643">
        <f t="shared" si="415"/>
        <v>2.42</v>
      </c>
      <c r="AB514" s="776">
        <v>83200</v>
      </c>
      <c r="AC514" s="776">
        <f t="shared" si="416"/>
        <v>201344</v>
      </c>
      <c r="AD514" s="777">
        <f t="shared" si="417"/>
        <v>0</v>
      </c>
      <c r="AE514" s="776">
        <f t="shared" si="423"/>
        <v>201344</v>
      </c>
      <c r="AF514" s="776">
        <f t="shared" si="406"/>
        <v>2617472</v>
      </c>
      <c r="AG514" s="580">
        <v>1</v>
      </c>
      <c r="AH514" s="644">
        <f t="shared" si="418"/>
        <v>12</v>
      </c>
      <c r="AI514" s="645" t="str">
        <f t="shared" si="419"/>
        <v>Ա-3</v>
      </c>
      <c r="AJ514" s="643">
        <f t="shared" si="420"/>
        <v>2.42</v>
      </c>
      <c r="AK514" s="776">
        <v>83200</v>
      </c>
      <c r="AL514" s="776">
        <f t="shared" si="421"/>
        <v>201344</v>
      </c>
      <c r="AM514" s="777">
        <f t="shared" si="422"/>
        <v>0</v>
      </c>
      <c r="AN514" s="776">
        <f t="shared" si="407"/>
        <v>201344</v>
      </c>
      <c r="AO514" s="776">
        <f t="shared" si="408"/>
        <v>2617472</v>
      </c>
    </row>
    <row r="515" spans="1:41" s="760" customFormat="1" ht="14.25">
      <c r="A515" s="853">
        <v>473</v>
      </c>
      <c r="B515" s="903" t="s">
        <v>2796</v>
      </c>
      <c r="C515" s="904" t="s">
        <v>1961</v>
      </c>
      <c r="D515" s="904" t="s">
        <v>2360</v>
      </c>
      <c r="E515" s="903" t="s">
        <v>1237</v>
      </c>
      <c r="F515" s="853">
        <v>1</v>
      </c>
      <c r="G515" s="911">
        <v>9</v>
      </c>
      <c r="H515" s="915" t="s">
        <v>419</v>
      </c>
      <c r="I515" s="912">
        <f t="shared" si="400"/>
        <v>2.35</v>
      </c>
      <c r="J515" s="913">
        <v>83200</v>
      </c>
      <c r="K515" s="914">
        <f t="shared" si="424"/>
        <v>195520</v>
      </c>
      <c r="L515" s="915">
        <v>0</v>
      </c>
      <c r="M515" s="914">
        <f t="shared" si="402"/>
        <v>195520</v>
      </c>
      <c r="N515" s="914">
        <f t="shared" si="403"/>
        <v>2541760</v>
      </c>
      <c r="O515" s="580">
        <v>1</v>
      </c>
      <c r="P515" s="644">
        <f t="shared" si="401"/>
        <v>10</v>
      </c>
      <c r="Q515" s="645" t="str">
        <f t="shared" si="409"/>
        <v>Ա-3</v>
      </c>
      <c r="R515" s="643">
        <f t="shared" si="410"/>
        <v>2.42</v>
      </c>
      <c r="S515" s="776">
        <v>83200</v>
      </c>
      <c r="T515" s="776">
        <f t="shared" si="411"/>
        <v>201344</v>
      </c>
      <c r="U515" s="777">
        <f t="shared" si="412"/>
        <v>0</v>
      </c>
      <c r="V515" s="776">
        <f t="shared" si="404"/>
        <v>201344</v>
      </c>
      <c r="W515" s="776">
        <f t="shared" si="405"/>
        <v>2617472</v>
      </c>
      <c r="X515" s="580">
        <v>1</v>
      </c>
      <c r="Y515" s="644">
        <f t="shared" si="413"/>
        <v>11</v>
      </c>
      <c r="Z515" s="645" t="str">
        <f t="shared" si="414"/>
        <v>Ա-3</v>
      </c>
      <c r="AA515" s="643">
        <f t="shared" si="415"/>
        <v>2.42</v>
      </c>
      <c r="AB515" s="776">
        <v>83200</v>
      </c>
      <c r="AC515" s="776">
        <f t="shared" si="416"/>
        <v>201344</v>
      </c>
      <c r="AD515" s="777">
        <f t="shared" si="417"/>
        <v>0</v>
      </c>
      <c r="AE515" s="776">
        <f t="shared" si="423"/>
        <v>201344</v>
      </c>
      <c r="AF515" s="776">
        <f t="shared" si="406"/>
        <v>2617472</v>
      </c>
      <c r="AG515" s="580">
        <v>1</v>
      </c>
      <c r="AH515" s="644">
        <f t="shared" si="418"/>
        <v>12</v>
      </c>
      <c r="AI515" s="645" t="str">
        <f t="shared" si="419"/>
        <v>Ա-3</v>
      </c>
      <c r="AJ515" s="643">
        <f t="shared" si="420"/>
        <v>2.42</v>
      </c>
      <c r="AK515" s="776">
        <v>83200</v>
      </c>
      <c r="AL515" s="776">
        <f t="shared" si="421"/>
        <v>201344</v>
      </c>
      <c r="AM515" s="777">
        <f t="shared" si="422"/>
        <v>0</v>
      </c>
      <c r="AN515" s="776">
        <f t="shared" si="407"/>
        <v>201344</v>
      </c>
      <c r="AO515" s="776">
        <f t="shared" si="408"/>
        <v>2617472</v>
      </c>
    </row>
    <row r="516" spans="1:41" s="760" customFormat="1" ht="14.25">
      <c r="A516" s="853">
        <v>474</v>
      </c>
      <c r="B516" s="903" t="s">
        <v>1833</v>
      </c>
      <c r="C516" s="904" t="s">
        <v>1961</v>
      </c>
      <c r="D516" s="904" t="s">
        <v>2360</v>
      </c>
      <c r="E516" s="903" t="s">
        <v>1237</v>
      </c>
      <c r="F516" s="853">
        <v>1</v>
      </c>
      <c r="G516" s="911">
        <v>6</v>
      </c>
      <c r="H516" s="915" t="s">
        <v>419</v>
      </c>
      <c r="I516" s="912">
        <f t="shared" si="400"/>
        <v>2.2799999999999998</v>
      </c>
      <c r="J516" s="913">
        <v>83200</v>
      </c>
      <c r="K516" s="914">
        <f t="shared" si="424"/>
        <v>189695.99999999997</v>
      </c>
      <c r="L516" s="915">
        <v>0</v>
      </c>
      <c r="M516" s="914">
        <f t="shared" si="402"/>
        <v>189695.99999999997</v>
      </c>
      <c r="N516" s="914">
        <f t="shared" si="403"/>
        <v>2466047.9999999995</v>
      </c>
      <c r="O516" s="580">
        <v>1</v>
      </c>
      <c r="P516" s="644">
        <f t="shared" si="401"/>
        <v>7</v>
      </c>
      <c r="Q516" s="645" t="str">
        <f t="shared" si="409"/>
        <v>Ա-3</v>
      </c>
      <c r="R516" s="643">
        <f t="shared" si="410"/>
        <v>2.2799999999999998</v>
      </c>
      <c r="S516" s="776">
        <v>83200</v>
      </c>
      <c r="T516" s="776">
        <f t="shared" si="411"/>
        <v>189695.99999999997</v>
      </c>
      <c r="U516" s="777">
        <f t="shared" si="412"/>
        <v>0</v>
      </c>
      <c r="V516" s="776">
        <f t="shared" si="404"/>
        <v>189695.99999999997</v>
      </c>
      <c r="W516" s="776">
        <f t="shared" si="405"/>
        <v>2466047.9999999995</v>
      </c>
      <c r="X516" s="580">
        <v>1</v>
      </c>
      <c r="Y516" s="644">
        <f t="shared" si="413"/>
        <v>8</v>
      </c>
      <c r="Z516" s="645" t="str">
        <f t="shared" si="414"/>
        <v>Ա-3</v>
      </c>
      <c r="AA516" s="643">
        <f t="shared" si="415"/>
        <v>2.35</v>
      </c>
      <c r="AB516" s="776">
        <v>83200</v>
      </c>
      <c r="AC516" s="776">
        <f t="shared" si="416"/>
        <v>195520</v>
      </c>
      <c r="AD516" s="777">
        <f t="shared" si="417"/>
        <v>0</v>
      </c>
      <c r="AE516" s="776">
        <f t="shared" si="423"/>
        <v>195520</v>
      </c>
      <c r="AF516" s="776">
        <f t="shared" si="406"/>
        <v>2541760</v>
      </c>
      <c r="AG516" s="580">
        <v>1</v>
      </c>
      <c r="AH516" s="644">
        <f t="shared" si="418"/>
        <v>9</v>
      </c>
      <c r="AI516" s="645" t="str">
        <f t="shared" si="419"/>
        <v>Ա-3</v>
      </c>
      <c r="AJ516" s="643">
        <f t="shared" si="420"/>
        <v>2.35</v>
      </c>
      <c r="AK516" s="776">
        <v>83200</v>
      </c>
      <c r="AL516" s="776">
        <f t="shared" si="421"/>
        <v>195520</v>
      </c>
      <c r="AM516" s="777">
        <f t="shared" si="422"/>
        <v>0</v>
      </c>
      <c r="AN516" s="776">
        <f t="shared" si="407"/>
        <v>195520</v>
      </c>
      <c r="AO516" s="776">
        <f t="shared" si="408"/>
        <v>2541760</v>
      </c>
    </row>
    <row r="517" spans="1:41" s="760" customFormat="1" ht="14.25">
      <c r="A517" s="853">
        <v>475</v>
      </c>
      <c r="B517" s="903" t="s">
        <v>815</v>
      </c>
      <c r="C517" s="904" t="s">
        <v>1961</v>
      </c>
      <c r="D517" s="904" t="s">
        <v>2282</v>
      </c>
      <c r="E517" s="903" t="s">
        <v>1237</v>
      </c>
      <c r="F517" s="853">
        <v>1</v>
      </c>
      <c r="G517" s="911">
        <v>6</v>
      </c>
      <c r="H517" s="915" t="s">
        <v>419</v>
      </c>
      <c r="I517" s="912">
        <f t="shared" si="400"/>
        <v>2.2799999999999998</v>
      </c>
      <c r="J517" s="913">
        <v>83200</v>
      </c>
      <c r="K517" s="914">
        <f t="shared" si="424"/>
        <v>189695.99999999997</v>
      </c>
      <c r="L517" s="915">
        <v>0</v>
      </c>
      <c r="M517" s="914">
        <f t="shared" si="402"/>
        <v>189695.99999999997</v>
      </c>
      <c r="N517" s="914">
        <f t="shared" si="403"/>
        <v>2466047.9999999995</v>
      </c>
      <c r="O517" s="580">
        <v>1</v>
      </c>
      <c r="P517" s="644">
        <f t="shared" si="401"/>
        <v>7</v>
      </c>
      <c r="Q517" s="645" t="str">
        <f t="shared" si="409"/>
        <v>Ա-3</v>
      </c>
      <c r="R517" s="643">
        <f t="shared" si="410"/>
        <v>2.2799999999999998</v>
      </c>
      <c r="S517" s="776">
        <v>83200</v>
      </c>
      <c r="T517" s="776">
        <f t="shared" si="411"/>
        <v>189695.99999999997</v>
      </c>
      <c r="U517" s="777">
        <f t="shared" si="412"/>
        <v>0</v>
      </c>
      <c r="V517" s="776">
        <f t="shared" si="404"/>
        <v>189695.99999999997</v>
      </c>
      <c r="W517" s="776">
        <f t="shared" si="405"/>
        <v>2466047.9999999995</v>
      </c>
      <c r="X517" s="580">
        <v>1</v>
      </c>
      <c r="Y517" s="644">
        <f t="shared" si="413"/>
        <v>8</v>
      </c>
      <c r="Z517" s="645" t="str">
        <f t="shared" si="414"/>
        <v>Ա-3</v>
      </c>
      <c r="AA517" s="643">
        <f t="shared" si="415"/>
        <v>2.35</v>
      </c>
      <c r="AB517" s="776">
        <v>83200</v>
      </c>
      <c r="AC517" s="776">
        <f t="shared" si="416"/>
        <v>195520</v>
      </c>
      <c r="AD517" s="777">
        <f t="shared" si="417"/>
        <v>0</v>
      </c>
      <c r="AE517" s="776">
        <f t="shared" si="423"/>
        <v>195520</v>
      </c>
      <c r="AF517" s="776">
        <f t="shared" si="406"/>
        <v>2541760</v>
      </c>
      <c r="AG517" s="580">
        <v>1</v>
      </c>
      <c r="AH517" s="644">
        <f t="shared" si="418"/>
        <v>9</v>
      </c>
      <c r="AI517" s="645" t="str">
        <f t="shared" si="419"/>
        <v>Ա-3</v>
      </c>
      <c r="AJ517" s="643">
        <f t="shared" si="420"/>
        <v>2.35</v>
      </c>
      <c r="AK517" s="776">
        <v>83200</v>
      </c>
      <c r="AL517" s="776">
        <f t="shared" si="421"/>
        <v>195520</v>
      </c>
      <c r="AM517" s="777">
        <f t="shared" si="422"/>
        <v>0</v>
      </c>
      <c r="AN517" s="776">
        <f t="shared" si="407"/>
        <v>195520</v>
      </c>
      <c r="AO517" s="776">
        <f t="shared" si="408"/>
        <v>2541760</v>
      </c>
    </row>
    <row r="518" spans="1:41" s="760" customFormat="1" ht="14.25">
      <c r="A518" s="853">
        <v>476</v>
      </c>
      <c r="B518" s="903" t="s">
        <v>3329</v>
      </c>
      <c r="C518" s="904" t="s">
        <v>1960</v>
      </c>
      <c r="D518" s="904" t="s">
        <v>2295</v>
      </c>
      <c r="E518" s="903" t="s">
        <v>1237</v>
      </c>
      <c r="F518" s="853">
        <v>1</v>
      </c>
      <c r="G518" s="911">
        <v>1</v>
      </c>
      <c r="H518" s="915" t="s">
        <v>419</v>
      </c>
      <c r="I518" s="912">
        <f t="shared" si="400"/>
        <v>2.02</v>
      </c>
      <c r="J518" s="913">
        <v>83200</v>
      </c>
      <c r="K518" s="914">
        <f t="shared" si="424"/>
        <v>168064</v>
      </c>
      <c r="L518" s="915">
        <v>0</v>
      </c>
      <c r="M518" s="914">
        <f t="shared" si="402"/>
        <v>168064</v>
      </c>
      <c r="N518" s="914">
        <f t="shared" si="403"/>
        <v>2184832</v>
      </c>
      <c r="O518" s="580">
        <v>1</v>
      </c>
      <c r="P518" s="644">
        <f t="shared" si="401"/>
        <v>2</v>
      </c>
      <c r="Q518" s="645" t="str">
        <f t="shared" si="409"/>
        <v>Ա-3</v>
      </c>
      <c r="R518" s="643">
        <f t="shared" si="410"/>
        <v>2.08</v>
      </c>
      <c r="S518" s="776">
        <v>83200</v>
      </c>
      <c r="T518" s="776">
        <f t="shared" si="411"/>
        <v>173056</v>
      </c>
      <c r="U518" s="777">
        <f t="shared" si="412"/>
        <v>0</v>
      </c>
      <c r="V518" s="776">
        <f t="shared" si="404"/>
        <v>173056</v>
      </c>
      <c r="W518" s="776">
        <f t="shared" si="405"/>
        <v>2249728</v>
      </c>
      <c r="X518" s="580">
        <v>1</v>
      </c>
      <c r="Y518" s="644">
        <f t="shared" si="413"/>
        <v>3</v>
      </c>
      <c r="Z518" s="645" t="str">
        <f t="shared" si="414"/>
        <v>Ա-3</v>
      </c>
      <c r="AA518" s="643">
        <f t="shared" si="415"/>
        <v>2.15</v>
      </c>
      <c r="AB518" s="776">
        <v>83200</v>
      </c>
      <c r="AC518" s="776">
        <f t="shared" si="416"/>
        <v>178880</v>
      </c>
      <c r="AD518" s="777">
        <f t="shared" si="417"/>
        <v>0</v>
      </c>
      <c r="AE518" s="776">
        <f t="shared" si="423"/>
        <v>178880</v>
      </c>
      <c r="AF518" s="776">
        <f t="shared" si="406"/>
        <v>2325440</v>
      </c>
      <c r="AG518" s="580">
        <v>1</v>
      </c>
      <c r="AH518" s="644">
        <f t="shared" si="418"/>
        <v>4</v>
      </c>
      <c r="AI518" s="645" t="str">
        <f t="shared" si="419"/>
        <v>Ա-3</v>
      </c>
      <c r="AJ518" s="643">
        <f t="shared" si="420"/>
        <v>2.21</v>
      </c>
      <c r="AK518" s="776">
        <v>83200</v>
      </c>
      <c r="AL518" s="776">
        <f t="shared" si="421"/>
        <v>183872</v>
      </c>
      <c r="AM518" s="777">
        <f t="shared" si="422"/>
        <v>0</v>
      </c>
      <c r="AN518" s="776">
        <f t="shared" si="407"/>
        <v>183872</v>
      </c>
      <c r="AO518" s="776">
        <f t="shared" si="408"/>
        <v>2390336</v>
      </c>
    </row>
    <row r="519" spans="1:41" s="760" customFormat="1" ht="14.25">
      <c r="A519" s="853">
        <v>477</v>
      </c>
      <c r="B519" s="903" t="s">
        <v>78</v>
      </c>
      <c r="C519" s="904"/>
      <c r="D519" s="904"/>
      <c r="E519" s="903" t="s">
        <v>1237</v>
      </c>
      <c r="F519" s="853">
        <v>1</v>
      </c>
      <c r="G519" s="911">
        <v>6</v>
      </c>
      <c r="H519" s="915" t="s">
        <v>419</v>
      </c>
      <c r="I519" s="912">
        <f>IF(F519&lt;1,0,IF(H519="Բ-1",IF(G519=0,6.94,IF(G519=1,7.17,IF(G519=2,7.41,IF(G519=3,7.66,IF(OR(G519=5,G519=4),7.92,IF(OR(G519=6,G519=7),8.18,IF(OR(G519=8,G519=9),8.46,IF(OR(G519=10,G519=11,G519=12),8.74,IF(OR(G519=13,G519=14,G519=15),9.03,IF(OR(G519=16,G519=17,G519=18),9.33,9.65)))))))))),IF(H519="Բ-2", IF(G519=0,5.71,IF(G519=1,5.89,IF(G519=2,6.09,IF(G519=3,6.29,IF(OR(G519=5,G519=4),6.5,IF(OR(G519=6,G519=7),6.72,IF(OR(G519=8,G519=9),6.94,IF(OR(G519=10,G519=11,G519=12),7.17,IF(OR(G519=13,G519=14,G519=15),7.41,IF(OR(G519=16,G519=17,G519=18),7.65,7.91)))))))))), IF(H519="Գ-1", IF(G519=0,4.7,IF(G519=1,4.86,IF(G519=2,5.01,IF(G519=3,5.18,IF(OR(G519=5,G519=4),5.35,IF(OR(G519=6,G519=7),5.52,IF(OR(G519=8,G519=9),5.71,IF(OR(G519=10,G519=11,G519=12),5.89,IF(OR(G519=13,G519=14,G519=15),6.09,IF(OR(G519=16,G519=17,G519=18),6.29,6.49)))))))))), IF(H519="Գ-2", IF(G519=0,3.88,IF(G519=1,4.01,IF(G519=2,4.14,IF(G519=3,4.27,IF(OR(G519=5,G519=4),4.41,IF(OR(G519=6,G519=7),4.55,IF(OR(G519=8,G519=9),4.7,IF(OR(G519=10,G519=11,G519=12),4.85,IF(OR(G519=13,G519=14,G519=15),5.01,IF(OR(G519=16,G519=17,G519=18),5.17,5.34)))))))))), IF(H519="Գ-3", IF(G519=0,3.21,IF(G519=1,3.31,IF(G519=2,3.42,IF(G519=3,3.53,IF(OR(G519=5,G519=4),3.64,IF(OR(G519=6,G519=7),3.76,IF(OR(G519=8,G519=9),3.88,IF(OR(G519=10,G519=11,G519=12),4.01,IF(OR(G519=13,G519=14,G519=15),4.13,IF(OR(G519=16,G519=17,G519=18),4.27,4.4)))))))))), IF(H519="Ա-1", IF(G519=0,2.66,IF(G519=1,2.75,IF(G519=2,2.83,IF(G519=3,2.92,IF(OR(G519=5,G519=4),3.02,IF(OR(G519=6,G519=7),3.11,IF(OR(G519=8,G519=9),3.21,IF(OR(G519=10,G519=11,G519=12),3.31,IF(OR(G519=13,G519=14,G519=15),3.42,IF(OR(G519=16,G519=17,G519=18),3.53,3.64)))))))))), IF(H519="Ա-2", IF(G519=0,2.28,IF(G519=1,2.35,IF(G519=2,2.43,IF(G519=3,2.5,IF(OR(G519=5,G519=4),2.58,IF(OR(G519=6,G519=7),2.66,IF(OR(G519=8,G519=9),2.75,IF(OR(G519=10,G519=11,G519=12),2.83,IF(OR(G519=13,G519=14,G519=15),2.92,IF(OR(G519=16,G519=17,G519=18),3.01,3.11)))))))))),IF(H519="Ա-3", IF(G519=0,1.96,IF(G519=1,2.02,IF(G519=2,2.08,IF(G519=3,2.15,IF(OR(G519=5,G519=4),2.21,IF(OR(G519=6,G519=7),2.28,IF(OR(G519=8,G519=9),2.35,IF(OR(G519=10,G519=11,G519=12),2.42,IF(OR(G519=13,G519=14,G519=15),2.5,IF(OR(G519=16,G519=17,G519=18),2.58,2.66)))))))))), IF(H519="Կ-1", IF(G519=0,1.68,IF(G519=1,1.73,IF(G519=2,1.79,IF(G519=3,1.84,IF(OR(G519=5,G519=4),1.9,IF(OR(G519=6,G519=7),1.96,IF(OR(G519=8,G519=9),2.02,IF(OR(G519=10,G519=11,G519=12),2.08,IF(OR(G519=13,G519=14,G519=15),2.14,IF(OR(G519=16,G519=17,G519=18),2.21,2.28)))))))))), IF(H519="Կ-2", IF(G519=0,1.45,IF(G519=1,1.49,IF(G519=2,1.54,IF(G519=3,1.59,IF(OR(G519=5,G519=4),1.63,IF(OR(G519=6,G519=7),1.68,IF(OR(G519=8,G519=9),1.73,IF(OR(G519=10,G519=11,G519=12),1.79,IF(OR(G519=13,G519=14,G519=15),1.84,IF(OR(G519=16,G519=17,G519=18),1.9,1.95)))))))))),IF(H519="Կ-3", IF(G519=0,1.25,IF(G519=1,1.29,IF(G519=2,1.33,IF(G519=3,1.37,IF(OR(G519=5,G519=4),1.41,IF(OR(G519=6,G519=7),1.45,IF(OR(G519=8,G519=9),1.49,IF(OR(G519=10,G519=11,G519=12),1.54,IF(OR(G519=13,G519=14,G519=15),1.58,IF(OR(G519=16,G519=17,G519=18),1.63,1.68)))))))))), "Error"))))))))))))</f>
        <v>2.2799999999999998</v>
      </c>
      <c r="J519" s="913">
        <v>83200</v>
      </c>
      <c r="K519" s="914">
        <f>+J519*I519</f>
        <v>189695.99999999997</v>
      </c>
      <c r="L519" s="915">
        <v>0</v>
      </c>
      <c r="M519" s="914">
        <f>+L519+K519</f>
        <v>189695.99999999997</v>
      </c>
      <c r="N519" s="914">
        <f>+M519*13</f>
        <v>2466047.9999999995</v>
      </c>
      <c r="O519" s="580">
        <v>1</v>
      </c>
      <c r="P519" s="644">
        <f>+G519+1</f>
        <v>7</v>
      </c>
      <c r="Q519" s="645" t="str">
        <f>+H519</f>
        <v>Ա-3</v>
      </c>
      <c r="R519" s="643">
        <f>IF(O519&lt;1,0,IF(Q519="Բ-1",IF(P519=0,6.94,IF(P519=1,7.17,IF(P519=2,7.41,IF(P519=3,7.66,IF(OR(P519=5,P519=4),7.92,IF(OR(P519=6,P519=7),8.18,IF(OR(P519=8,P519=9),8.46,IF(OR(P519=10,P519=11,P519=12),8.74,IF(OR(P519=13,P519=14,P519=15),9.03,IF(OR(P519=16,P519=17,P519=18),9.33,9.65)))))))))),IF(Q519="Բ-2", IF(P519=0,5.71,IF(P519=1,5.89,IF(P519=2,6.09,IF(P519=3,6.29,IF(OR(P519=5,P519=4),6.5,IF(OR(P519=6,P519=7),6.72,IF(OR(P519=8,P519=9),6.94,IF(OR(P519=10,P519=11,P519=12),7.17,IF(OR(P519=13,P519=14,P519=15),7.41,IF(OR(P519=16,P519=17,P519=18),7.65,7.91)))))))))), IF(Q519="Գ-1", IF(P519=0,4.7,IF(P519=1,4.86,IF(P519=2,5.01,IF(P519=3,5.18,IF(OR(P519=5,P519=4),5.35,IF(OR(P519=6,P519=7),5.52,IF(OR(P519=8,P519=9),5.71,IF(OR(P519=10,P519=11,P519=12),5.89,IF(OR(P519=13,P519=14,P519=15),6.09,IF(OR(P519=16,P519=17,P519=18),6.29,6.49)))))))))), IF(Q519="Գ-2", IF(P519=0,3.88,IF(P519=1,4.01,IF(P519=2,4.14,IF(P519=3,4.27,IF(OR(P519=5,P519=4),4.41,IF(OR(P519=6,P519=7),4.55,IF(OR(P519=8,P519=9),4.7,IF(OR(P519=10,P519=11,P519=12),4.85,IF(OR(P519=13,P519=14,P519=15),5.01,IF(OR(P519=16,P519=17,P519=18),5.17,5.34)))))))))), IF(Q519="Գ-3", IF(P519=0,3.21,IF(P519=1,3.31,IF(P519=2,3.42,IF(P519=3,3.53,IF(OR(P519=5,P519=4),3.64,IF(OR(P519=6,P519=7),3.76,IF(OR(P519=8,P519=9),3.88,IF(OR(P519=10,P519=11,P519=12),4.01,IF(OR(P519=13,P519=14,P519=15),4.13,IF(OR(P519=16,P519=17,P519=18),4.27,4.4)))))))))), IF(Q519="Ա-1", IF(P519=0,2.66,IF(P519=1,2.75,IF(P519=2,2.83,IF(P519=3,2.92,IF(OR(P519=5,P519=4),3.02,IF(OR(P519=6,P519=7),3.11,IF(OR(P519=8,P519=9),3.21,IF(OR(P519=10,P519=11,P519=12),3.31,IF(OR(P519=13,P519=14,P519=15),3.42,IF(OR(P519=16,P519=17,P519=18),3.53,3.64)))))))))), IF(Q519="Ա-2", IF(P519=0,2.28,IF(P519=1,2.35,IF(P519=2,2.43,IF(P519=3,2.5,IF(OR(P519=5,P519=4),2.58,IF(OR(P519=6,P519=7),2.66,IF(OR(P519=8,P519=9),2.75,IF(OR(P519=10,P519=11,P519=12),2.83,IF(OR(P519=13,P519=14,P519=15),2.92,IF(OR(P519=16,P519=17,P519=18),3.01,3.11)))))))))),IF(Q519="Ա-3", IF(P519=0,1.96,IF(P519=1,2.02,IF(P519=2,2.08,IF(P519=3,2.15,IF(OR(P519=5,P519=4),2.21,IF(OR(P519=6,P519=7),2.28,IF(OR(P519=8,P519=9),2.35,IF(OR(P519=10,P519=11,P519=12),2.42,IF(OR(P519=13,P519=14,P519=15),2.5,IF(OR(P519=16,P519=17,P519=18),2.58,2.66)))))))))), IF(Q519="Կ-1", IF(P519=0,1.68,IF(P519=1,1.73,IF(P519=2,1.79,IF(P519=3,1.84,IF(OR(P519=5,P519=4),1.9,IF(OR(P519=6,P519=7),1.96,IF(OR(P519=8,P519=9),2.02,IF(OR(P519=10,P519=11,P519=12),2.08,IF(OR(P519=13,P519=14,P519=15),2.14,IF(OR(P519=16,P519=17,P519=18),2.21,2.28)))))))))), IF(Q519="Կ-2", IF(P519=0,1.45,IF(P519=1,1.49,IF(P519=2,1.54,IF(P519=3,1.59,IF(OR(P519=5,P519=4),1.63,IF(OR(P519=6,P519=7),1.68,IF(OR(P519=8,P519=9),1.73,IF(OR(P519=10,P519=11,P519=12),1.79,IF(OR(P519=13,P519=14,P519=15),1.84,IF(OR(P519=16,P519=17,P519=18),1.9,1.95)))))))))),IF(Q519="Կ-3", IF(P519=0,1.25,IF(P519=1,1.29,IF(P519=2,1.33,IF(P519=3,1.37,IF(OR(P519=5,P519=4),1.41,IF(OR(P519=6,P519=7),1.45,IF(OR(P519=8,P519=9),1.49,IF(OR(P519=10,P519=11,P519=12),1.54,IF(OR(P519=13,P519=14,P519=15),1.58,IF(OR(P519=16,P519=17,P519=18),1.63,1.68)))))))))), "Error"))))))))))))</f>
        <v>2.2799999999999998</v>
      </c>
      <c r="S519" s="776">
        <v>83200</v>
      </c>
      <c r="T519" s="776">
        <f>+S519*R519</f>
        <v>189695.99999999997</v>
      </c>
      <c r="U519" s="777">
        <f>+L519</f>
        <v>0</v>
      </c>
      <c r="V519" s="776">
        <f>+U519+T519</f>
        <v>189695.99999999997</v>
      </c>
      <c r="W519" s="776">
        <f>+V519*13</f>
        <v>2466047.9999999995</v>
      </c>
      <c r="X519" s="580">
        <v>1</v>
      </c>
      <c r="Y519" s="644">
        <f>+P519+1</f>
        <v>8</v>
      </c>
      <c r="Z519" s="645" t="str">
        <f>+Q519</f>
        <v>Ա-3</v>
      </c>
      <c r="AA519" s="643">
        <f>IF(X519&lt;1,0,IF(Z519="Բ-1",IF(Y519=0,6.94,IF(Y519=1,7.17,IF(Y519=2,7.41,IF(Y519=3,7.66,IF(OR(Y519=5,Y519=4),7.92,IF(OR(Y519=6,Y519=7),8.18,IF(OR(Y519=8,Y519=9),8.46,IF(OR(Y519=10,Y519=11,Y519=12),8.74,IF(OR(Y519=13,Y519=14,Y519=15),9.03,IF(OR(Y519=16,Y519=17,Y519=18),9.33,9.65)))))))))),IF(Z519="Բ-2", IF(Y519=0,5.71,IF(Y519=1,5.89,IF(Y519=2,6.09,IF(Y519=3,6.29,IF(OR(Y519=5,Y519=4),6.5,IF(OR(Y519=6,Y519=7),6.72,IF(OR(Y519=8,Y519=9),6.94,IF(OR(Y519=10,Y519=11,Y519=12),7.17,IF(OR(Y519=13,Y519=14,Y519=15),7.41,IF(OR(Y519=16,Y519=17,Y519=18),7.65,7.91)))))))))), IF(Z519="Գ-1", IF(Y519=0,4.7,IF(Y519=1,4.86,IF(Y519=2,5.01,IF(Y519=3,5.18,IF(OR(Y519=5,Y519=4),5.35,IF(OR(Y519=6,Y519=7),5.52,IF(OR(Y519=8,Y519=9),5.71,IF(OR(Y519=10,Y519=11,Y519=12),5.89,IF(OR(Y519=13,Y519=14,Y519=15),6.09,IF(OR(Y519=16,Y519=17,Y519=18),6.29,6.49)))))))))), IF(Z519="Գ-2", IF(Y519=0,3.88,IF(Y519=1,4.01,IF(Y519=2,4.14,IF(Y519=3,4.27,IF(OR(Y519=5,Y519=4),4.41,IF(OR(Y519=6,Y519=7),4.55,IF(OR(Y519=8,Y519=9),4.7,IF(OR(Y519=10,Y519=11,Y519=12),4.85,IF(OR(Y519=13,Y519=14,Y519=15),5.01,IF(OR(Y519=16,Y519=17,Y519=18),5.17,5.34)))))))))), IF(Z519="Գ-3", IF(Y519=0,3.21,IF(Y519=1,3.31,IF(Y519=2,3.42,IF(Y519=3,3.53,IF(OR(Y519=5,Y519=4),3.64,IF(OR(Y519=6,Y519=7),3.76,IF(OR(Y519=8,Y519=9),3.88,IF(OR(Y519=10,Y519=11,Y519=12),4.01,IF(OR(Y519=13,Y519=14,Y519=15),4.13,IF(OR(Y519=16,Y519=17,Y519=18),4.27,4.4)))))))))), IF(Z519="Ա-1", IF(Y519=0,2.66,IF(Y519=1,2.75,IF(Y519=2,2.83,IF(Y519=3,2.92,IF(OR(Y519=5,Y519=4),3.02,IF(OR(Y519=6,Y519=7),3.11,IF(OR(Y519=8,Y519=9),3.21,IF(OR(Y519=10,Y519=11,Y519=12),3.31,IF(OR(Y519=13,Y519=14,Y519=15),3.42,IF(OR(Y519=16,Y519=17,Y519=18),3.53,3.64)))))))))), IF(Z519="Ա-2", IF(Y519=0,2.28,IF(Y519=1,2.35,IF(Y519=2,2.43,IF(Y519=3,2.5,IF(OR(Y519=5,Y519=4),2.58,IF(OR(Y519=6,Y519=7),2.66,IF(OR(Y519=8,Y519=9),2.75,IF(OR(Y519=10,Y519=11,Y519=12),2.83,IF(OR(Y519=13,Y519=14,Y519=15),2.92,IF(OR(Y519=16,Y519=17,Y519=18),3.01,3.11)))))))))),IF(Z519="Ա-3", IF(Y519=0,1.96,IF(Y519=1,2.02,IF(Y519=2,2.08,IF(Y519=3,2.15,IF(OR(Y519=5,Y519=4),2.21,IF(OR(Y519=6,Y519=7),2.28,IF(OR(Y519=8,Y519=9),2.35,IF(OR(Y519=10,Y519=11,Y519=12),2.42,IF(OR(Y519=13,Y519=14,Y519=15),2.5,IF(OR(Y519=16,Y519=17,Y519=18),2.58,2.66)))))))))), IF(Z519="Կ-1", IF(Y519=0,1.68,IF(Y519=1,1.73,IF(Y519=2,1.79,IF(Y519=3,1.84,IF(OR(Y519=5,Y519=4),1.9,IF(OR(Y519=6,Y519=7),1.96,IF(OR(Y519=8,Y519=9),2.02,IF(OR(Y519=10,Y519=11,Y519=12),2.08,IF(OR(Y519=13,Y519=14,Y519=15),2.14,IF(OR(Y519=16,Y519=17,Y519=18),2.21,2.28)))))))))), IF(Z519="Կ-2", IF(Y519=0,1.45,IF(Y519=1,1.49,IF(Y519=2,1.54,IF(Y519=3,1.59,IF(OR(Y519=5,Y519=4),1.63,IF(OR(Y519=6,Y519=7),1.68,IF(OR(Y519=8,Y519=9),1.73,IF(OR(Y519=10,Y519=11,Y519=12),1.79,IF(OR(Y519=13,Y519=14,Y519=15),1.84,IF(OR(Y519=16,Y519=17,Y519=18),1.9,1.95)))))))))),IF(Z519="Կ-3", IF(Y519=0,1.25,IF(Y519=1,1.29,IF(Y519=2,1.33,IF(Y519=3,1.37,IF(OR(Y519=5,Y519=4),1.41,IF(OR(Y519=6,Y519=7),1.45,IF(OR(Y519=8,Y519=9),1.49,IF(OR(Y519=10,Y519=11,Y519=12),1.54,IF(OR(Y519=13,Y519=14,Y519=15),1.58,IF(OR(Y519=16,Y519=17,Y519=18),1.63,1.68)))))))))), "Error"))))))))))))</f>
        <v>2.35</v>
      </c>
      <c r="AB519" s="776">
        <v>83200</v>
      </c>
      <c r="AC519" s="776">
        <f>+AB519*AA519</f>
        <v>195520</v>
      </c>
      <c r="AD519" s="777">
        <f>+U519</f>
        <v>0</v>
      </c>
      <c r="AE519" s="776">
        <f>+AD519+AC519</f>
        <v>195520</v>
      </c>
      <c r="AF519" s="776">
        <f>+AE519*13</f>
        <v>2541760</v>
      </c>
      <c r="AG519" s="580">
        <v>1</v>
      </c>
      <c r="AH519" s="644">
        <f>+Y519+1</f>
        <v>9</v>
      </c>
      <c r="AI519" s="645" t="str">
        <f>+Z519</f>
        <v>Ա-3</v>
      </c>
      <c r="AJ519" s="643">
        <f>IF(AG519&lt;1,0,IF(AI519="Բ-1",IF(AH519=0,6.94,IF(AH519=1,7.17,IF(AH519=2,7.41,IF(AH519=3,7.66,IF(OR(AH519=5,AH519=4),7.92,IF(OR(AH519=6,AH519=7),8.18,IF(OR(AH519=8,AH519=9),8.46,IF(OR(AH519=10,AH519=11,AH519=12),8.74,IF(OR(AH519=13,AH519=14,AH519=15),9.03,IF(OR(AH519=16,AH519=17,AH519=18),9.33,9.65)))))))))),IF(AI519="Բ-2", IF(AH519=0,5.71,IF(AH519=1,5.89,IF(AH519=2,6.09,IF(AH519=3,6.29,IF(OR(AH519=5,AH519=4),6.5,IF(OR(AH519=6,AH519=7),6.72,IF(OR(AH519=8,AH519=9),6.94,IF(OR(AH519=10,AH519=11,AH519=12),7.17,IF(OR(AH519=13,AH519=14,AH519=15),7.41,IF(OR(AH519=16,AH519=17,AH519=18),7.65,7.91)))))))))), IF(AI519="Գ-1", IF(AH519=0,4.7,IF(AH519=1,4.86,IF(AH519=2,5.01,IF(AH519=3,5.18,IF(OR(AH519=5,AH519=4),5.35,IF(OR(AH519=6,AH519=7),5.52,IF(OR(AH519=8,AH519=9),5.71,IF(OR(AH519=10,AH519=11,AH519=12),5.89,IF(OR(AH519=13,AH519=14,AH519=15),6.09,IF(OR(AH519=16,AH519=17,AH519=18),6.29,6.49)))))))))), IF(AI519="Գ-2", IF(AH519=0,3.88,IF(AH519=1,4.01,IF(AH519=2,4.14,IF(AH519=3,4.27,IF(OR(AH519=5,AH519=4),4.41,IF(OR(AH519=6,AH519=7),4.55,IF(OR(AH519=8,AH519=9),4.7,IF(OR(AH519=10,AH519=11,AH519=12),4.85,IF(OR(AH519=13,AH519=14,AH519=15),5.01,IF(OR(AH519=16,AH519=17,AH519=18),5.17,5.34)))))))))), IF(AI519="Գ-3", IF(AH519=0,3.21,IF(AH519=1,3.31,IF(AH519=2,3.42,IF(AH519=3,3.53,IF(OR(AH519=5,AH519=4),3.64,IF(OR(AH519=6,AH519=7),3.76,IF(OR(AH519=8,AH519=9),3.88,IF(OR(AH519=10,AH519=11,AH519=12),4.01,IF(OR(AH519=13,AH519=14,AH519=15),4.13,IF(OR(AH519=16,AH519=17,AH519=18),4.27,4.4)))))))))), IF(AI519="Ա-1", IF(AH519=0,2.66,IF(AH519=1,2.75,IF(AH519=2,2.83,IF(AH519=3,2.92,IF(OR(AH519=5,AH519=4),3.02,IF(OR(AH519=6,AH519=7),3.11,IF(OR(AH519=8,AH519=9),3.21,IF(OR(AH519=10,AH519=11,AH519=12),3.31,IF(OR(AH519=13,AH519=14,AH519=15),3.42,IF(OR(AH519=16,AH519=17,AH519=18),3.53,3.64)))))))))), IF(AI519="Ա-2", IF(AH519=0,2.28,IF(AH519=1,2.35,IF(AH519=2,2.43,IF(AH519=3,2.5,IF(OR(AH519=5,AH519=4),2.58,IF(OR(AH519=6,AH519=7),2.66,IF(OR(AH519=8,AH519=9),2.75,IF(OR(AH519=10,AH519=11,AH519=12),2.83,IF(OR(AH519=13,AH519=14,AH519=15),2.92,IF(OR(AH519=16,AH519=17,AH519=18),3.01,3.11)))))))))),IF(AI519="Ա-3", IF(AH519=0,1.96,IF(AH519=1,2.02,IF(AH519=2,2.08,IF(AH519=3,2.15,IF(OR(AH519=5,AH519=4),2.21,IF(OR(AH519=6,AH519=7),2.28,IF(OR(AH519=8,AH519=9),2.35,IF(OR(AH519=10,AH519=11,AH519=12),2.42,IF(OR(AH519=13,AH519=14,AH519=15),2.5,IF(OR(AH519=16,AH519=17,AH519=18),2.58,2.66)))))))))), IF(AI519="Կ-1", IF(AH519=0,1.68,IF(AH519=1,1.73,IF(AH519=2,1.79,IF(AH519=3,1.84,IF(OR(AH519=5,AH519=4),1.9,IF(OR(AH519=6,AH519=7),1.96,IF(OR(AH519=8,AH519=9),2.02,IF(OR(AH519=10,AH519=11,AH519=12),2.08,IF(OR(AH519=13,AH519=14,AH519=15),2.14,IF(OR(AH519=16,AH519=17,AH519=18),2.21,2.28)))))))))), IF(AI519="Կ-2", IF(AH519=0,1.45,IF(AH519=1,1.49,IF(AH519=2,1.54,IF(AH519=3,1.59,IF(OR(AH519=5,AH519=4),1.63,IF(OR(AH519=6,AH519=7),1.68,IF(OR(AH519=8,AH519=9),1.73,IF(OR(AH519=10,AH519=11,AH519=12),1.79,IF(OR(AH519=13,AH519=14,AH519=15),1.84,IF(OR(AH519=16,AH519=17,AH519=18),1.9,1.95)))))))))),IF(AI519="Կ-3", IF(AH519=0,1.25,IF(AH519=1,1.29,IF(AH519=2,1.33,IF(AH519=3,1.37,IF(OR(AH519=5,AH519=4),1.41,IF(OR(AH519=6,AH519=7),1.45,IF(OR(AH519=8,AH519=9),1.49,IF(OR(AH519=10,AH519=11,AH519=12),1.54,IF(OR(AH519=13,AH519=14,AH519=15),1.58,IF(OR(AH519=16,AH519=17,AH519=18),1.63,1.68)))))))))), "Error"))))))))))))</f>
        <v>2.35</v>
      </c>
      <c r="AK519" s="776">
        <v>83200</v>
      </c>
      <c r="AL519" s="776">
        <f>+AK519*AJ519</f>
        <v>195520</v>
      </c>
      <c r="AM519" s="777">
        <f>+AD519</f>
        <v>0</v>
      </c>
      <c r="AN519" s="776">
        <f>+AM519+AL519</f>
        <v>195520</v>
      </c>
      <c r="AO519" s="776">
        <f>+AN519*13</f>
        <v>2541760</v>
      </c>
    </row>
    <row r="520" spans="1:41" s="760" customFormat="1" ht="14.25">
      <c r="A520" s="853">
        <v>478</v>
      </c>
      <c r="B520" s="903" t="s">
        <v>1834</v>
      </c>
      <c r="C520" s="904" t="s">
        <v>1961</v>
      </c>
      <c r="D520" s="904" t="s">
        <v>2364</v>
      </c>
      <c r="E520" s="903" t="s">
        <v>1238</v>
      </c>
      <c r="F520" s="853">
        <v>1</v>
      </c>
      <c r="G520" s="911">
        <v>10</v>
      </c>
      <c r="H520" s="915" t="s">
        <v>86</v>
      </c>
      <c r="I520" s="912">
        <f t="shared" si="400"/>
        <v>2.08</v>
      </c>
      <c r="J520" s="913">
        <v>83200</v>
      </c>
      <c r="K520" s="914">
        <f t="shared" si="424"/>
        <v>173056</v>
      </c>
      <c r="L520" s="915">
        <v>0</v>
      </c>
      <c r="M520" s="914">
        <f t="shared" si="402"/>
        <v>173056</v>
      </c>
      <c r="N520" s="914">
        <f t="shared" si="403"/>
        <v>2249728</v>
      </c>
      <c r="O520" s="580">
        <v>1</v>
      </c>
      <c r="P520" s="644">
        <f t="shared" si="401"/>
        <v>11</v>
      </c>
      <c r="Q520" s="645" t="str">
        <f t="shared" si="409"/>
        <v>Կ-1</v>
      </c>
      <c r="R520" s="643">
        <f t="shared" si="410"/>
        <v>2.08</v>
      </c>
      <c r="S520" s="776">
        <v>83200</v>
      </c>
      <c r="T520" s="776">
        <f t="shared" si="411"/>
        <v>173056</v>
      </c>
      <c r="U520" s="777">
        <f t="shared" si="412"/>
        <v>0</v>
      </c>
      <c r="V520" s="776">
        <f t="shared" si="404"/>
        <v>173056</v>
      </c>
      <c r="W520" s="776">
        <f t="shared" si="405"/>
        <v>2249728</v>
      </c>
      <c r="X520" s="580">
        <v>1</v>
      </c>
      <c r="Y520" s="644">
        <f t="shared" si="413"/>
        <v>12</v>
      </c>
      <c r="Z520" s="645" t="str">
        <f t="shared" si="414"/>
        <v>Կ-1</v>
      </c>
      <c r="AA520" s="643">
        <f t="shared" si="415"/>
        <v>2.08</v>
      </c>
      <c r="AB520" s="776">
        <v>83200</v>
      </c>
      <c r="AC520" s="776">
        <f t="shared" si="416"/>
        <v>173056</v>
      </c>
      <c r="AD520" s="777">
        <f t="shared" si="417"/>
        <v>0</v>
      </c>
      <c r="AE520" s="776">
        <f t="shared" si="423"/>
        <v>173056</v>
      </c>
      <c r="AF520" s="776">
        <f t="shared" si="406"/>
        <v>2249728</v>
      </c>
      <c r="AG520" s="580">
        <v>1</v>
      </c>
      <c r="AH520" s="644">
        <f t="shared" si="418"/>
        <v>13</v>
      </c>
      <c r="AI520" s="645" t="str">
        <f t="shared" si="419"/>
        <v>Կ-1</v>
      </c>
      <c r="AJ520" s="643">
        <f t="shared" si="420"/>
        <v>2.14</v>
      </c>
      <c r="AK520" s="776">
        <v>83200</v>
      </c>
      <c r="AL520" s="776">
        <f t="shared" si="421"/>
        <v>178048</v>
      </c>
      <c r="AM520" s="777">
        <f t="shared" si="422"/>
        <v>0</v>
      </c>
      <c r="AN520" s="776">
        <f t="shared" si="407"/>
        <v>178048</v>
      </c>
      <c r="AO520" s="776">
        <f t="shared" si="408"/>
        <v>2314624</v>
      </c>
    </row>
    <row r="521" spans="1:41" s="760" customFormat="1" ht="14.25">
      <c r="A521" s="853">
        <v>479</v>
      </c>
      <c r="B521" s="903" t="s">
        <v>1835</v>
      </c>
      <c r="C521" s="904" t="s">
        <v>1961</v>
      </c>
      <c r="D521" s="904" t="s">
        <v>2290</v>
      </c>
      <c r="E521" s="903" t="s">
        <v>1238</v>
      </c>
      <c r="F521" s="853">
        <v>1</v>
      </c>
      <c r="G521" s="911">
        <v>10</v>
      </c>
      <c r="H521" s="915" t="s">
        <v>86</v>
      </c>
      <c r="I521" s="912">
        <f t="shared" si="400"/>
        <v>2.08</v>
      </c>
      <c r="J521" s="913">
        <v>83200</v>
      </c>
      <c r="K521" s="914">
        <f t="shared" si="424"/>
        <v>173056</v>
      </c>
      <c r="L521" s="915">
        <v>0</v>
      </c>
      <c r="M521" s="914">
        <f t="shared" si="402"/>
        <v>173056</v>
      </c>
      <c r="N521" s="914">
        <f t="shared" si="403"/>
        <v>2249728</v>
      </c>
      <c r="O521" s="580">
        <v>1</v>
      </c>
      <c r="P521" s="644">
        <f t="shared" si="401"/>
        <v>11</v>
      </c>
      <c r="Q521" s="645" t="str">
        <f t="shared" si="409"/>
        <v>Կ-1</v>
      </c>
      <c r="R521" s="643">
        <f t="shared" si="410"/>
        <v>2.08</v>
      </c>
      <c r="S521" s="776">
        <v>83200</v>
      </c>
      <c r="T521" s="776">
        <f t="shared" si="411"/>
        <v>173056</v>
      </c>
      <c r="U521" s="777">
        <f t="shared" si="412"/>
        <v>0</v>
      </c>
      <c r="V521" s="776">
        <f t="shared" si="404"/>
        <v>173056</v>
      </c>
      <c r="W521" s="776">
        <f t="shared" si="405"/>
        <v>2249728</v>
      </c>
      <c r="X521" s="580">
        <v>1</v>
      </c>
      <c r="Y521" s="644">
        <f t="shared" si="413"/>
        <v>12</v>
      </c>
      <c r="Z521" s="645" t="str">
        <f t="shared" si="414"/>
        <v>Կ-1</v>
      </c>
      <c r="AA521" s="643">
        <f t="shared" si="415"/>
        <v>2.08</v>
      </c>
      <c r="AB521" s="776">
        <v>83200</v>
      </c>
      <c r="AC521" s="776">
        <f t="shared" si="416"/>
        <v>173056</v>
      </c>
      <c r="AD521" s="777">
        <f t="shared" si="417"/>
        <v>0</v>
      </c>
      <c r="AE521" s="776">
        <f t="shared" si="423"/>
        <v>173056</v>
      </c>
      <c r="AF521" s="776">
        <f t="shared" si="406"/>
        <v>2249728</v>
      </c>
      <c r="AG521" s="580">
        <v>1</v>
      </c>
      <c r="AH521" s="644">
        <f t="shared" si="418"/>
        <v>13</v>
      </c>
      <c r="AI521" s="645" t="str">
        <f t="shared" si="419"/>
        <v>Կ-1</v>
      </c>
      <c r="AJ521" s="643">
        <f t="shared" si="420"/>
        <v>2.14</v>
      </c>
      <c r="AK521" s="776">
        <v>83200</v>
      </c>
      <c r="AL521" s="776">
        <f t="shared" si="421"/>
        <v>178048</v>
      </c>
      <c r="AM521" s="777">
        <f t="shared" si="422"/>
        <v>0</v>
      </c>
      <c r="AN521" s="776">
        <f t="shared" si="407"/>
        <v>178048</v>
      </c>
      <c r="AO521" s="776">
        <f t="shared" si="408"/>
        <v>2314624</v>
      </c>
    </row>
    <row r="522" spans="1:41" s="760" customFormat="1" ht="14.25">
      <c r="A522" s="853">
        <v>480</v>
      </c>
      <c r="B522" s="903" t="s">
        <v>1836</v>
      </c>
      <c r="C522" s="904" t="s">
        <v>1961</v>
      </c>
      <c r="D522" s="904" t="s">
        <v>2276</v>
      </c>
      <c r="E522" s="903" t="s">
        <v>1238</v>
      </c>
      <c r="F522" s="853">
        <v>1</v>
      </c>
      <c r="G522" s="911">
        <v>8</v>
      </c>
      <c r="H522" s="915" t="s">
        <v>86</v>
      </c>
      <c r="I522" s="912">
        <f t="shared" si="400"/>
        <v>2.02</v>
      </c>
      <c r="J522" s="913">
        <v>83200</v>
      </c>
      <c r="K522" s="914">
        <f t="shared" si="424"/>
        <v>168064</v>
      </c>
      <c r="L522" s="915">
        <v>0</v>
      </c>
      <c r="M522" s="914">
        <f t="shared" si="402"/>
        <v>168064</v>
      </c>
      <c r="N522" s="914">
        <f t="shared" si="403"/>
        <v>2184832</v>
      </c>
      <c r="O522" s="580">
        <v>1</v>
      </c>
      <c r="P522" s="644">
        <f t="shared" si="401"/>
        <v>9</v>
      </c>
      <c r="Q522" s="645" t="str">
        <f t="shared" si="409"/>
        <v>Կ-1</v>
      </c>
      <c r="R522" s="643">
        <f t="shared" si="410"/>
        <v>2.02</v>
      </c>
      <c r="S522" s="776">
        <v>83200</v>
      </c>
      <c r="T522" s="776">
        <f t="shared" si="411"/>
        <v>168064</v>
      </c>
      <c r="U522" s="777">
        <f t="shared" si="412"/>
        <v>0</v>
      </c>
      <c r="V522" s="776">
        <f t="shared" si="404"/>
        <v>168064</v>
      </c>
      <c r="W522" s="776">
        <f t="shared" si="405"/>
        <v>2184832</v>
      </c>
      <c r="X522" s="580">
        <v>1</v>
      </c>
      <c r="Y522" s="644">
        <f t="shared" si="413"/>
        <v>10</v>
      </c>
      <c r="Z522" s="645" t="str">
        <f t="shared" si="414"/>
        <v>Կ-1</v>
      </c>
      <c r="AA522" s="643">
        <f t="shared" si="415"/>
        <v>2.08</v>
      </c>
      <c r="AB522" s="776">
        <v>83200</v>
      </c>
      <c r="AC522" s="776">
        <f t="shared" si="416"/>
        <v>173056</v>
      </c>
      <c r="AD522" s="777">
        <f t="shared" si="417"/>
        <v>0</v>
      </c>
      <c r="AE522" s="776">
        <f t="shared" si="423"/>
        <v>173056</v>
      </c>
      <c r="AF522" s="776">
        <f t="shared" si="406"/>
        <v>2249728</v>
      </c>
      <c r="AG522" s="580">
        <v>1</v>
      </c>
      <c r="AH522" s="644">
        <f t="shared" si="418"/>
        <v>11</v>
      </c>
      <c r="AI522" s="645" t="str">
        <f t="shared" si="419"/>
        <v>Կ-1</v>
      </c>
      <c r="AJ522" s="643">
        <f t="shared" si="420"/>
        <v>2.08</v>
      </c>
      <c r="AK522" s="776">
        <v>83200</v>
      </c>
      <c r="AL522" s="776">
        <f t="shared" si="421"/>
        <v>173056</v>
      </c>
      <c r="AM522" s="777">
        <f t="shared" si="422"/>
        <v>0</v>
      </c>
      <c r="AN522" s="776">
        <f t="shared" si="407"/>
        <v>173056</v>
      </c>
      <c r="AO522" s="776">
        <f t="shared" si="408"/>
        <v>2249728</v>
      </c>
    </row>
    <row r="523" spans="1:41" s="760" customFormat="1" ht="14.25">
      <c r="A523" s="853">
        <v>481</v>
      </c>
      <c r="B523" s="903" t="s">
        <v>1837</v>
      </c>
      <c r="C523" s="904" t="s">
        <v>1961</v>
      </c>
      <c r="D523" s="904" t="s">
        <v>2293</v>
      </c>
      <c r="E523" s="903" t="s">
        <v>1238</v>
      </c>
      <c r="F523" s="853">
        <v>1</v>
      </c>
      <c r="G523" s="911">
        <v>10</v>
      </c>
      <c r="H523" s="915" t="s">
        <v>86</v>
      </c>
      <c r="I523" s="912">
        <f t="shared" si="400"/>
        <v>2.08</v>
      </c>
      <c r="J523" s="913">
        <v>83200</v>
      </c>
      <c r="K523" s="914">
        <f t="shared" si="424"/>
        <v>173056</v>
      </c>
      <c r="L523" s="915">
        <v>0</v>
      </c>
      <c r="M523" s="914">
        <f t="shared" si="402"/>
        <v>173056</v>
      </c>
      <c r="N523" s="914">
        <f t="shared" si="403"/>
        <v>2249728</v>
      </c>
      <c r="O523" s="580">
        <v>1</v>
      </c>
      <c r="P523" s="644">
        <f t="shared" si="401"/>
        <v>11</v>
      </c>
      <c r="Q523" s="645" t="str">
        <f t="shared" si="409"/>
        <v>Կ-1</v>
      </c>
      <c r="R523" s="643">
        <f t="shared" si="410"/>
        <v>2.08</v>
      </c>
      <c r="S523" s="776">
        <v>83200</v>
      </c>
      <c r="T523" s="776">
        <f t="shared" si="411"/>
        <v>173056</v>
      </c>
      <c r="U523" s="777">
        <f t="shared" si="412"/>
        <v>0</v>
      </c>
      <c r="V523" s="776">
        <f t="shared" si="404"/>
        <v>173056</v>
      </c>
      <c r="W523" s="776">
        <f t="shared" si="405"/>
        <v>2249728</v>
      </c>
      <c r="X523" s="580">
        <v>1</v>
      </c>
      <c r="Y523" s="644">
        <f t="shared" si="413"/>
        <v>12</v>
      </c>
      <c r="Z523" s="645" t="str">
        <f t="shared" si="414"/>
        <v>Կ-1</v>
      </c>
      <c r="AA523" s="643">
        <f t="shared" si="415"/>
        <v>2.08</v>
      </c>
      <c r="AB523" s="776">
        <v>83200</v>
      </c>
      <c r="AC523" s="776">
        <f t="shared" si="416"/>
        <v>173056</v>
      </c>
      <c r="AD523" s="777">
        <f t="shared" si="417"/>
        <v>0</v>
      </c>
      <c r="AE523" s="776">
        <f t="shared" si="423"/>
        <v>173056</v>
      </c>
      <c r="AF523" s="776">
        <f t="shared" si="406"/>
        <v>2249728</v>
      </c>
      <c r="AG523" s="580">
        <v>1</v>
      </c>
      <c r="AH523" s="644">
        <f t="shared" si="418"/>
        <v>13</v>
      </c>
      <c r="AI523" s="645" t="str">
        <f t="shared" si="419"/>
        <v>Կ-1</v>
      </c>
      <c r="AJ523" s="643">
        <f t="shared" si="420"/>
        <v>2.14</v>
      </c>
      <c r="AK523" s="776">
        <v>83200</v>
      </c>
      <c r="AL523" s="776">
        <f t="shared" si="421"/>
        <v>178048</v>
      </c>
      <c r="AM523" s="777">
        <f t="shared" si="422"/>
        <v>0</v>
      </c>
      <c r="AN523" s="776">
        <f t="shared" si="407"/>
        <v>178048</v>
      </c>
      <c r="AO523" s="776">
        <f t="shared" si="408"/>
        <v>2314624</v>
      </c>
    </row>
    <row r="524" spans="1:41" s="760" customFormat="1" ht="14.25">
      <c r="A524" s="853">
        <v>482</v>
      </c>
      <c r="B524" s="903" t="s">
        <v>1838</v>
      </c>
      <c r="C524" s="904" t="s">
        <v>1960</v>
      </c>
      <c r="D524" s="904" t="s">
        <v>2363</v>
      </c>
      <c r="E524" s="903" t="s">
        <v>1238</v>
      </c>
      <c r="F524" s="853">
        <v>1</v>
      </c>
      <c r="G524" s="911">
        <v>9</v>
      </c>
      <c r="H524" s="915" t="s">
        <v>86</v>
      </c>
      <c r="I524" s="912">
        <f t="shared" si="400"/>
        <v>2.02</v>
      </c>
      <c r="J524" s="913">
        <v>83200</v>
      </c>
      <c r="K524" s="914">
        <f t="shared" si="424"/>
        <v>168064</v>
      </c>
      <c r="L524" s="915">
        <v>0</v>
      </c>
      <c r="M524" s="914">
        <f t="shared" si="402"/>
        <v>168064</v>
      </c>
      <c r="N524" s="914">
        <f t="shared" si="403"/>
        <v>2184832</v>
      </c>
      <c r="O524" s="580">
        <v>1</v>
      </c>
      <c r="P524" s="644">
        <f t="shared" si="401"/>
        <v>10</v>
      </c>
      <c r="Q524" s="645" t="str">
        <f t="shared" si="409"/>
        <v>Կ-1</v>
      </c>
      <c r="R524" s="643">
        <f t="shared" si="410"/>
        <v>2.08</v>
      </c>
      <c r="S524" s="776">
        <v>83200</v>
      </c>
      <c r="T524" s="776">
        <f t="shared" si="411"/>
        <v>173056</v>
      </c>
      <c r="U524" s="777">
        <f t="shared" si="412"/>
        <v>0</v>
      </c>
      <c r="V524" s="776">
        <f t="shared" si="404"/>
        <v>173056</v>
      </c>
      <c r="W524" s="776">
        <f t="shared" si="405"/>
        <v>2249728</v>
      </c>
      <c r="X524" s="580">
        <v>1</v>
      </c>
      <c r="Y524" s="644">
        <f t="shared" si="413"/>
        <v>11</v>
      </c>
      <c r="Z524" s="645" t="str">
        <f t="shared" si="414"/>
        <v>Կ-1</v>
      </c>
      <c r="AA524" s="643">
        <f t="shared" si="415"/>
        <v>2.08</v>
      </c>
      <c r="AB524" s="776">
        <v>83200</v>
      </c>
      <c r="AC524" s="776">
        <f t="shared" si="416"/>
        <v>173056</v>
      </c>
      <c r="AD524" s="777">
        <f t="shared" si="417"/>
        <v>0</v>
      </c>
      <c r="AE524" s="776">
        <f t="shared" si="423"/>
        <v>173056</v>
      </c>
      <c r="AF524" s="776">
        <f t="shared" si="406"/>
        <v>2249728</v>
      </c>
      <c r="AG524" s="580">
        <v>1</v>
      </c>
      <c r="AH524" s="644">
        <f t="shared" si="418"/>
        <v>12</v>
      </c>
      <c r="AI524" s="645" t="str">
        <f t="shared" si="419"/>
        <v>Կ-1</v>
      </c>
      <c r="AJ524" s="643">
        <f t="shared" si="420"/>
        <v>2.08</v>
      </c>
      <c r="AK524" s="776">
        <v>83200</v>
      </c>
      <c r="AL524" s="776">
        <f t="shared" si="421"/>
        <v>173056</v>
      </c>
      <c r="AM524" s="777">
        <f t="shared" si="422"/>
        <v>0</v>
      </c>
      <c r="AN524" s="776">
        <f t="shared" si="407"/>
        <v>173056</v>
      </c>
      <c r="AO524" s="776">
        <f t="shared" si="408"/>
        <v>2249728</v>
      </c>
    </row>
    <row r="525" spans="1:41" s="760" customFormat="1" ht="14.25">
      <c r="A525" s="853">
        <v>483</v>
      </c>
      <c r="B525" s="903" t="s">
        <v>1839</v>
      </c>
      <c r="C525" s="904" t="s">
        <v>1961</v>
      </c>
      <c r="D525" s="904" t="s">
        <v>2360</v>
      </c>
      <c r="E525" s="903" t="s">
        <v>1238</v>
      </c>
      <c r="F525" s="853">
        <v>1</v>
      </c>
      <c r="G525" s="911">
        <v>9</v>
      </c>
      <c r="H525" s="915" t="s">
        <v>86</v>
      </c>
      <c r="I525" s="912">
        <f t="shared" si="400"/>
        <v>2.02</v>
      </c>
      <c r="J525" s="913">
        <v>83200</v>
      </c>
      <c r="K525" s="914">
        <f t="shared" si="424"/>
        <v>168064</v>
      </c>
      <c r="L525" s="915">
        <v>0</v>
      </c>
      <c r="M525" s="914">
        <f t="shared" si="402"/>
        <v>168064</v>
      </c>
      <c r="N525" s="914">
        <f t="shared" si="403"/>
        <v>2184832</v>
      </c>
      <c r="O525" s="580">
        <v>1</v>
      </c>
      <c r="P525" s="644">
        <f t="shared" si="401"/>
        <v>10</v>
      </c>
      <c r="Q525" s="645" t="str">
        <f t="shared" si="409"/>
        <v>Կ-1</v>
      </c>
      <c r="R525" s="643">
        <f t="shared" si="410"/>
        <v>2.08</v>
      </c>
      <c r="S525" s="776">
        <v>83200</v>
      </c>
      <c r="T525" s="776">
        <f t="shared" si="411"/>
        <v>173056</v>
      </c>
      <c r="U525" s="777">
        <f t="shared" si="412"/>
        <v>0</v>
      </c>
      <c r="V525" s="776">
        <f t="shared" si="404"/>
        <v>173056</v>
      </c>
      <c r="W525" s="776">
        <f t="shared" si="405"/>
        <v>2249728</v>
      </c>
      <c r="X525" s="580">
        <v>1</v>
      </c>
      <c r="Y525" s="644">
        <f t="shared" si="413"/>
        <v>11</v>
      </c>
      <c r="Z525" s="645" t="str">
        <f t="shared" si="414"/>
        <v>Կ-1</v>
      </c>
      <c r="AA525" s="643">
        <f t="shared" si="415"/>
        <v>2.08</v>
      </c>
      <c r="AB525" s="776">
        <v>83200</v>
      </c>
      <c r="AC525" s="776">
        <f t="shared" si="416"/>
        <v>173056</v>
      </c>
      <c r="AD525" s="777">
        <f t="shared" si="417"/>
        <v>0</v>
      </c>
      <c r="AE525" s="776">
        <f t="shared" si="423"/>
        <v>173056</v>
      </c>
      <c r="AF525" s="776">
        <f t="shared" si="406"/>
        <v>2249728</v>
      </c>
      <c r="AG525" s="580">
        <v>1</v>
      </c>
      <c r="AH525" s="644">
        <f t="shared" si="418"/>
        <v>12</v>
      </c>
      <c r="AI525" s="645" t="str">
        <f t="shared" si="419"/>
        <v>Կ-1</v>
      </c>
      <c r="AJ525" s="643">
        <f t="shared" si="420"/>
        <v>2.08</v>
      </c>
      <c r="AK525" s="776">
        <v>83200</v>
      </c>
      <c r="AL525" s="776">
        <f t="shared" si="421"/>
        <v>173056</v>
      </c>
      <c r="AM525" s="777">
        <f t="shared" si="422"/>
        <v>0</v>
      </c>
      <c r="AN525" s="776">
        <f t="shared" si="407"/>
        <v>173056</v>
      </c>
      <c r="AO525" s="776">
        <f t="shared" si="408"/>
        <v>2249728</v>
      </c>
    </row>
    <row r="526" spans="1:41" s="760" customFormat="1" ht="14.25">
      <c r="A526" s="853">
        <v>484</v>
      </c>
      <c r="B526" s="903" t="s">
        <v>1840</v>
      </c>
      <c r="C526" s="904" t="s">
        <v>1961</v>
      </c>
      <c r="D526" s="904" t="s">
        <v>2305</v>
      </c>
      <c r="E526" s="903" t="s">
        <v>1238</v>
      </c>
      <c r="F526" s="853">
        <v>1</v>
      </c>
      <c r="G526" s="911">
        <v>9</v>
      </c>
      <c r="H526" s="915" t="s">
        <v>86</v>
      </c>
      <c r="I526" s="912">
        <f t="shared" si="400"/>
        <v>2.02</v>
      </c>
      <c r="J526" s="913">
        <v>83200</v>
      </c>
      <c r="K526" s="914">
        <f t="shared" si="424"/>
        <v>168064</v>
      </c>
      <c r="L526" s="915">
        <v>0</v>
      </c>
      <c r="M526" s="914">
        <f t="shared" si="402"/>
        <v>168064</v>
      </c>
      <c r="N526" s="914">
        <f t="shared" si="403"/>
        <v>2184832</v>
      </c>
      <c r="O526" s="580">
        <v>1</v>
      </c>
      <c r="P526" s="644">
        <f t="shared" si="401"/>
        <v>10</v>
      </c>
      <c r="Q526" s="645" t="str">
        <f t="shared" si="409"/>
        <v>Կ-1</v>
      </c>
      <c r="R526" s="643">
        <f t="shared" si="410"/>
        <v>2.08</v>
      </c>
      <c r="S526" s="776">
        <v>83200</v>
      </c>
      <c r="T526" s="776">
        <f t="shared" si="411"/>
        <v>173056</v>
      </c>
      <c r="U526" s="777">
        <f t="shared" si="412"/>
        <v>0</v>
      </c>
      <c r="V526" s="776">
        <f t="shared" si="404"/>
        <v>173056</v>
      </c>
      <c r="W526" s="776">
        <f t="shared" si="405"/>
        <v>2249728</v>
      </c>
      <c r="X526" s="580">
        <v>1</v>
      </c>
      <c r="Y526" s="644">
        <f t="shared" si="413"/>
        <v>11</v>
      </c>
      <c r="Z526" s="645" t="str">
        <f t="shared" si="414"/>
        <v>Կ-1</v>
      </c>
      <c r="AA526" s="643">
        <f t="shared" si="415"/>
        <v>2.08</v>
      </c>
      <c r="AB526" s="776">
        <v>83200</v>
      </c>
      <c r="AC526" s="776">
        <f t="shared" si="416"/>
        <v>173056</v>
      </c>
      <c r="AD526" s="777">
        <f t="shared" si="417"/>
        <v>0</v>
      </c>
      <c r="AE526" s="776">
        <f t="shared" si="423"/>
        <v>173056</v>
      </c>
      <c r="AF526" s="776">
        <f t="shared" si="406"/>
        <v>2249728</v>
      </c>
      <c r="AG526" s="580">
        <v>1</v>
      </c>
      <c r="AH526" s="644">
        <f t="shared" si="418"/>
        <v>12</v>
      </c>
      <c r="AI526" s="645" t="str">
        <f t="shared" si="419"/>
        <v>Կ-1</v>
      </c>
      <c r="AJ526" s="643">
        <f t="shared" si="420"/>
        <v>2.08</v>
      </c>
      <c r="AK526" s="776">
        <v>83200</v>
      </c>
      <c r="AL526" s="776">
        <f t="shared" si="421"/>
        <v>173056</v>
      </c>
      <c r="AM526" s="777">
        <f t="shared" si="422"/>
        <v>0</v>
      </c>
      <c r="AN526" s="776">
        <f t="shared" si="407"/>
        <v>173056</v>
      </c>
      <c r="AO526" s="776">
        <f t="shared" si="408"/>
        <v>2249728</v>
      </c>
    </row>
    <row r="527" spans="1:41" s="760" customFormat="1" ht="14.25">
      <c r="A527" s="853">
        <v>485</v>
      </c>
      <c r="B527" s="903" t="s">
        <v>1841</v>
      </c>
      <c r="C527" s="904" t="s">
        <v>1960</v>
      </c>
      <c r="D527" s="904" t="s">
        <v>2273</v>
      </c>
      <c r="E527" s="903" t="s">
        <v>1238</v>
      </c>
      <c r="F527" s="853">
        <v>1</v>
      </c>
      <c r="G527" s="911">
        <v>10</v>
      </c>
      <c r="H527" s="915" t="s">
        <v>86</v>
      </c>
      <c r="I527" s="912">
        <f t="shared" si="400"/>
        <v>2.08</v>
      </c>
      <c r="J527" s="913">
        <v>83200</v>
      </c>
      <c r="K527" s="914">
        <f t="shared" si="424"/>
        <v>173056</v>
      </c>
      <c r="L527" s="915">
        <v>0</v>
      </c>
      <c r="M527" s="914">
        <f t="shared" si="402"/>
        <v>173056</v>
      </c>
      <c r="N527" s="914">
        <f t="shared" si="403"/>
        <v>2249728</v>
      </c>
      <c r="O527" s="580">
        <v>1</v>
      </c>
      <c r="P527" s="644">
        <f t="shared" si="401"/>
        <v>11</v>
      </c>
      <c r="Q527" s="645" t="str">
        <f t="shared" si="409"/>
        <v>Կ-1</v>
      </c>
      <c r="R527" s="643">
        <f t="shared" si="410"/>
        <v>2.08</v>
      </c>
      <c r="S527" s="776">
        <v>83200</v>
      </c>
      <c r="T527" s="776">
        <f t="shared" si="411"/>
        <v>173056</v>
      </c>
      <c r="U527" s="777">
        <f t="shared" si="412"/>
        <v>0</v>
      </c>
      <c r="V527" s="776">
        <f t="shared" si="404"/>
        <v>173056</v>
      </c>
      <c r="W527" s="776">
        <f t="shared" si="405"/>
        <v>2249728</v>
      </c>
      <c r="X527" s="580">
        <v>1</v>
      </c>
      <c r="Y527" s="644">
        <f t="shared" si="413"/>
        <v>12</v>
      </c>
      <c r="Z527" s="645" t="str">
        <f t="shared" si="414"/>
        <v>Կ-1</v>
      </c>
      <c r="AA527" s="643">
        <f t="shared" si="415"/>
        <v>2.08</v>
      </c>
      <c r="AB527" s="776">
        <v>83200</v>
      </c>
      <c r="AC527" s="776">
        <f t="shared" si="416"/>
        <v>173056</v>
      </c>
      <c r="AD527" s="777">
        <f t="shared" si="417"/>
        <v>0</v>
      </c>
      <c r="AE527" s="776">
        <f t="shared" si="423"/>
        <v>173056</v>
      </c>
      <c r="AF527" s="776">
        <f t="shared" si="406"/>
        <v>2249728</v>
      </c>
      <c r="AG527" s="580">
        <v>1</v>
      </c>
      <c r="AH527" s="644">
        <f t="shared" si="418"/>
        <v>13</v>
      </c>
      <c r="AI527" s="645" t="str">
        <f t="shared" si="419"/>
        <v>Կ-1</v>
      </c>
      <c r="AJ527" s="643">
        <f t="shared" si="420"/>
        <v>2.14</v>
      </c>
      <c r="AK527" s="776">
        <v>83200</v>
      </c>
      <c r="AL527" s="776">
        <f t="shared" si="421"/>
        <v>178048</v>
      </c>
      <c r="AM527" s="777">
        <f t="shared" si="422"/>
        <v>0</v>
      </c>
      <c r="AN527" s="776">
        <f t="shared" si="407"/>
        <v>178048</v>
      </c>
      <c r="AO527" s="776">
        <f t="shared" si="408"/>
        <v>2314624</v>
      </c>
    </row>
    <row r="528" spans="1:41" s="760" customFormat="1" ht="14.25">
      <c r="A528" s="853">
        <v>486</v>
      </c>
      <c r="B528" s="903" t="s">
        <v>1842</v>
      </c>
      <c r="C528" s="904" t="s">
        <v>1961</v>
      </c>
      <c r="D528" s="904" t="s">
        <v>2281</v>
      </c>
      <c r="E528" s="903" t="s">
        <v>1238</v>
      </c>
      <c r="F528" s="853">
        <v>1</v>
      </c>
      <c r="G528" s="911">
        <v>6</v>
      </c>
      <c r="H528" s="915" t="s">
        <v>86</v>
      </c>
      <c r="I528" s="912">
        <f t="shared" ref="I528:I584" si="425">IF(F528&lt;1,0,IF(H528="Բ-1",IF(G528=0,6.94,IF(G528=1,7.17,IF(G528=2,7.41,IF(G528=3,7.66,IF(OR(G528=5,G528=4),7.92,IF(OR(G528=6,G528=7),8.18,IF(OR(G528=8,G528=9),8.46,IF(OR(G528=10,G528=11,G528=12),8.74,IF(OR(G528=13,G528=14,G528=15),9.03,IF(OR(G528=16,G528=17,G528=18),9.33,9.65)))))))))),IF(H528="Բ-2", IF(G528=0,5.71,IF(G528=1,5.89,IF(G528=2,6.09,IF(G528=3,6.29,IF(OR(G528=5,G528=4),6.5,IF(OR(G528=6,G528=7),6.72,IF(OR(G528=8,G528=9),6.94,IF(OR(G528=10,G528=11,G528=12),7.17,IF(OR(G528=13,G528=14,G528=15),7.41,IF(OR(G528=16,G528=17,G528=18),7.65,7.91)))))))))), IF(H528="Գ-1", IF(G528=0,4.7,IF(G528=1,4.86,IF(G528=2,5.01,IF(G528=3,5.18,IF(OR(G528=5,G528=4),5.35,IF(OR(G528=6,G528=7),5.52,IF(OR(G528=8,G528=9),5.71,IF(OR(G528=10,G528=11,G528=12),5.89,IF(OR(G528=13,G528=14,G528=15),6.09,IF(OR(G528=16,G528=17,G528=18),6.29,6.49)))))))))), IF(H528="Գ-2", IF(G528=0,3.88,IF(G528=1,4.01,IF(G528=2,4.14,IF(G528=3,4.27,IF(OR(G528=5,G528=4),4.41,IF(OR(G528=6,G528=7),4.55,IF(OR(G528=8,G528=9),4.7,IF(OR(G528=10,G528=11,G528=12),4.85,IF(OR(G528=13,G528=14,G528=15),5.01,IF(OR(G528=16,G528=17,G528=18),5.17,5.34)))))))))), IF(H528="Գ-3", IF(G528=0,3.21,IF(G528=1,3.31,IF(G528=2,3.42,IF(G528=3,3.53,IF(OR(G528=5,G528=4),3.64,IF(OR(G528=6,G528=7),3.76,IF(OR(G528=8,G528=9),3.88,IF(OR(G528=10,G528=11,G528=12),4.01,IF(OR(G528=13,G528=14,G528=15),4.13,IF(OR(G528=16,G528=17,G528=18),4.27,4.4)))))))))), IF(H528="Ա-1", IF(G528=0,2.66,IF(G528=1,2.75,IF(G528=2,2.83,IF(G528=3,2.92,IF(OR(G528=5,G528=4),3.02,IF(OR(G528=6,G528=7),3.11,IF(OR(G528=8,G528=9),3.21,IF(OR(G528=10,G528=11,G528=12),3.31,IF(OR(G528=13,G528=14,G528=15),3.42,IF(OR(G528=16,G528=17,G528=18),3.53,3.64)))))))))), IF(H528="Ա-2", IF(G528=0,2.28,IF(G528=1,2.35,IF(G528=2,2.43,IF(G528=3,2.5,IF(OR(G528=5,G528=4),2.58,IF(OR(G528=6,G528=7),2.66,IF(OR(G528=8,G528=9),2.75,IF(OR(G528=10,G528=11,G528=12),2.83,IF(OR(G528=13,G528=14,G528=15),2.92,IF(OR(G528=16,G528=17,G528=18),3.01,3.11)))))))))),IF(H528="Ա-3", IF(G528=0,1.96,IF(G528=1,2.02,IF(G528=2,2.08,IF(G528=3,2.15,IF(OR(G528=5,G528=4),2.21,IF(OR(G528=6,G528=7),2.28,IF(OR(G528=8,G528=9),2.35,IF(OR(G528=10,G528=11,G528=12),2.42,IF(OR(G528=13,G528=14,G528=15),2.5,IF(OR(G528=16,G528=17,G528=18),2.58,2.66)))))))))), IF(H528="Կ-1", IF(G528=0,1.68,IF(G528=1,1.73,IF(G528=2,1.79,IF(G528=3,1.84,IF(OR(G528=5,G528=4),1.9,IF(OR(G528=6,G528=7),1.96,IF(OR(G528=8,G528=9),2.02,IF(OR(G528=10,G528=11,G528=12),2.08,IF(OR(G528=13,G528=14,G528=15),2.14,IF(OR(G528=16,G528=17,G528=18),2.21,2.28)))))))))), IF(H528="Կ-2", IF(G528=0,1.45,IF(G528=1,1.49,IF(G528=2,1.54,IF(G528=3,1.59,IF(OR(G528=5,G528=4),1.63,IF(OR(G528=6,G528=7),1.68,IF(OR(G528=8,G528=9),1.73,IF(OR(G528=10,G528=11,G528=12),1.79,IF(OR(G528=13,G528=14,G528=15),1.84,IF(OR(G528=16,G528=17,G528=18),1.9,1.95)))))))))),IF(H528="Կ-3", IF(G528=0,1.25,IF(G528=1,1.29,IF(G528=2,1.33,IF(G528=3,1.37,IF(OR(G528=5,G528=4),1.41,IF(OR(G528=6,G528=7),1.45,IF(OR(G528=8,G528=9),1.49,IF(OR(G528=10,G528=11,G528=12),1.54,IF(OR(G528=13,G528=14,G528=15),1.58,IF(OR(G528=16,G528=17,G528=18),1.63,1.68)))))))))), "Error"))))))))))))</f>
        <v>1.96</v>
      </c>
      <c r="J528" s="913">
        <v>83200</v>
      </c>
      <c r="K528" s="914">
        <f t="shared" si="424"/>
        <v>163072</v>
      </c>
      <c r="L528" s="915">
        <v>0</v>
      </c>
      <c r="M528" s="914">
        <f t="shared" si="402"/>
        <v>163072</v>
      </c>
      <c r="N528" s="914">
        <f t="shared" si="403"/>
        <v>2119936</v>
      </c>
      <c r="O528" s="580">
        <v>1</v>
      </c>
      <c r="P528" s="644">
        <f t="shared" si="401"/>
        <v>7</v>
      </c>
      <c r="Q528" s="645" t="str">
        <f t="shared" si="409"/>
        <v>Կ-1</v>
      </c>
      <c r="R528" s="643">
        <f t="shared" si="410"/>
        <v>1.96</v>
      </c>
      <c r="S528" s="776">
        <v>83200</v>
      </c>
      <c r="T528" s="776">
        <f t="shared" si="411"/>
        <v>163072</v>
      </c>
      <c r="U528" s="777">
        <f t="shared" si="412"/>
        <v>0</v>
      </c>
      <c r="V528" s="776">
        <f t="shared" si="404"/>
        <v>163072</v>
      </c>
      <c r="W528" s="776">
        <f t="shared" si="405"/>
        <v>2119936</v>
      </c>
      <c r="X528" s="580">
        <v>1</v>
      </c>
      <c r="Y528" s="644">
        <f t="shared" si="413"/>
        <v>8</v>
      </c>
      <c r="Z528" s="645" t="str">
        <f t="shared" si="414"/>
        <v>Կ-1</v>
      </c>
      <c r="AA528" s="643">
        <f t="shared" si="415"/>
        <v>2.02</v>
      </c>
      <c r="AB528" s="776">
        <v>83200</v>
      </c>
      <c r="AC528" s="776">
        <f t="shared" si="416"/>
        <v>168064</v>
      </c>
      <c r="AD528" s="777">
        <f t="shared" si="417"/>
        <v>0</v>
      </c>
      <c r="AE528" s="776">
        <f t="shared" si="423"/>
        <v>168064</v>
      </c>
      <c r="AF528" s="776">
        <f t="shared" si="406"/>
        <v>2184832</v>
      </c>
      <c r="AG528" s="580">
        <v>1</v>
      </c>
      <c r="AH528" s="644">
        <f t="shared" si="418"/>
        <v>9</v>
      </c>
      <c r="AI528" s="645" t="str">
        <f t="shared" si="419"/>
        <v>Կ-1</v>
      </c>
      <c r="AJ528" s="643">
        <f t="shared" si="420"/>
        <v>2.02</v>
      </c>
      <c r="AK528" s="776">
        <v>83200</v>
      </c>
      <c r="AL528" s="776">
        <f t="shared" si="421"/>
        <v>168064</v>
      </c>
      <c r="AM528" s="777">
        <f t="shared" si="422"/>
        <v>0</v>
      </c>
      <c r="AN528" s="776">
        <f t="shared" si="407"/>
        <v>168064</v>
      </c>
      <c r="AO528" s="776">
        <f t="shared" si="408"/>
        <v>2184832</v>
      </c>
    </row>
    <row r="529" spans="1:41" s="760" customFormat="1" ht="14.25">
      <c r="A529" s="853">
        <v>487</v>
      </c>
      <c r="B529" s="903" t="s">
        <v>810</v>
      </c>
      <c r="C529" s="904" t="s">
        <v>1961</v>
      </c>
      <c r="D529" s="904" t="s">
        <v>2301</v>
      </c>
      <c r="E529" s="903" t="s">
        <v>1238</v>
      </c>
      <c r="F529" s="853">
        <v>1</v>
      </c>
      <c r="G529" s="911">
        <v>6</v>
      </c>
      <c r="H529" s="915" t="s">
        <v>86</v>
      </c>
      <c r="I529" s="912">
        <f t="shared" si="425"/>
        <v>1.96</v>
      </c>
      <c r="J529" s="913">
        <v>83200</v>
      </c>
      <c r="K529" s="914">
        <f t="shared" si="424"/>
        <v>163072</v>
      </c>
      <c r="L529" s="915">
        <v>0</v>
      </c>
      <c r="M529" s="914">
        <f t="shared" si="402"/>
        <v>163072</v>
      </c>
      <c r="N529" s="914">
        <f t="shared" si="403"/>
        <v>2119936</v>
      </c>
      <c r="O529" s="580">
        <v>1</v>
      </c>
      <c r="P529" s="644">
        <f t="shared" ref="P529:P585" si="426">+G529+1</f>
        <v>7</v>
      </c>
      <c r="Q529" s="645" t="str">
        <f t="shared" si="409"/>
        <v>Կ-1</v>
      </c>
      <c r="R529" s="643">
        <f t="shared" si="410"/>
        <v>1.96</v>
      </c>
      <c r="S529" s="776">
        <v>83200</v>
      </c>
      <c r="T529" s="776">
        <f t="shared" si="411"/>
        <v>163072</v>
      </c>
      <c r="U529" s="777">
        <f t="shared" si="412"/>
        <v>0</v>
      </c>
      <c r="V529" s="776">
        <f t="shared" si="404"/>
        <v>163072</v>
      </c>
      <c r="W529" s="776">
        <f t="shared" si="405"/>
        <v>2119936</v>
      </c>
      <c r="X529" s="580">
        <v>1</v>
      </c>
      <c r="Y529" s="644">
        <f t="shared" si="413"/>
        <v>8</v>
      </c>
      <c r="Z529" s="645" t="str">
        <f t="shared" si="414"/>
        <v>Կ-1</v>
      </c>
      <c r="AA529" s="643">
        <f t="shared" si="415"/>
        <v>2.02</v>
      </c>
      <c r="AB529" s="776">
        <v>83200</v>
      </c>
      <c r="AC529" s="776">
        <f t="shared" si="416"/>
        <v>168064</v>
      </c>
      <c r="AD529" s="777">
        <f t="shared" si="417"/>
        <v>0</v>
      </c>
      <c r="AE529" s="776">
        <f t="shared" si="423"/>
        <v>168064</v>
      </c>
      <c r="AF529" s="776">
        <f t="shared" si="406"/>
        <v>2184832</v>
      </c>
      <c r="AG529" s="580">
        <v>1</v>
      </c>
      <c r="AH529" s="644">
        <f t="shared" si="418"/>
        <v>9</v>
      </c>
      <c r="AI529" s="645" t="str">
        <f t="shared" si="419"/>
        <v>Կ-1</v>
      </c>
      <c r="AJ529" s="643">
        <f t="shared" si="420"/>
        <v>2.02</v>
      </c>
      <c r="AK529" s="776">
        <v>83200</v>
      </c>
      <c r="AL529" s="776">
        <f t="shared" si="421"/>
        <v>168064</v>
      </c>
      <c r="AM529" s="777">
        <f t="shared" si="422"/>
        <v>0</v>
      </c>
      <c r="AN529" s="776">
        <f t="shared" si="407"/>
        <v>168064</v>
      </c>
      <c r="AO529" s="776">
        <f t="shared" si="408"/>
        <v>2184832</v>
      </c>
    </row>
    <row r="530" spans="1:41" s="760" customFormat="1" ht="14.25">
      <c r="A530" s="853">
        <v>488</v>
      </c>
      <c r="B530" s="903" t="s">
        <v>1843</v>
      </c>
      <c r="C530" s="904" t="s">
        <v>1961</v>
      </c>
      <c r="D530" s="904" t="s">
        <v>2301</v>
      </c>
      <c r="E530" s="903" t="s">
        <v>1238</v>
      </c>
      <c r="F530" s="853">
        <v>1</v>
      </c>
      <c r="G530" s="911">
        <v>6</v>
      </c>
      <c r="H530" s="915" t="s">
        <v>86</v>
      </c>
      <c r="I530" s="912">
        <f t="shared" si="425"/>
        <v>1.96</v>
      </c>
      <c r="J530" s="913">
        <v>83200</v>
      </c>
      <c r="K530" s="914">
        <f t="shared" si="424"/>
        <v>163072</v>
      </c>
      <c r="L530" s="915">
        <v>0</v>
      </c>
      <c r="M530" s="914">
        <f t="shared" ref="M530:M586" si="427">+L530+K530</f>
        <v>163072</v>
      </c>
      <c r="N530" s="914">
        <f t="shared" ref="N530:N586" si="428">+M530*13</f>
        <v>2119936</v>
      </c>
      <c r="O530" s="580">
        <v>1</v>
      </c>
      <c r="P530" s="644">
        <f t="shared" si="426"/>
        <v>7</v>
      </c>
      <c r="Q530" s="645" t="str">
        <f t="shared" si="409"/>
        <v>Կ-1</v>
      </c>
      <c r="R530" s="643">
        <f t="shared" si="410"/>
        <v>1.96</v>
      </c>
      <c r="S530" s="776">
        <v>83200</v>
      </c>
      <c r="T530" s="776">
        <f t="shared" si="411"/>
        <v>163072</v>
      </c>
      <c r="U530" s="777">
        <f t="shared" si="412"/>
        <v>0</v>
      </c>
      <c r="V530" s="776">
        <f t="shared" ref="V530:V586" si="429">+U530+T530</f>
        <v>163072</v>
      </c>
      <c r="W530" s="776">
        <f t="shared" ref="W530:W586" si="430">+V530*13</f>
        <v>2119936</v>
      </c>
      <c r="X530" s="580">
        <v>1</v>
      </c>
      <c r="Y530" s="644">
        <f t="shared" si="413"/>
        <v>8</v>
      </c>
      <c r="Z530" s="645" t="str">
        <f t="shared" si="414"/>
        <v>Կ-1</v>
      </c>
      <c r="AA530" s="643">
        <f t="shared" si="415"/>
        <v>2.02</v>
      </c>
      <c r="AB530" s="776">
        <v>83200</v>
      </c>
      <c r="AC530" s="776">
        <f t="shared" si="416"/>
        <v>168064</v>
      </c>
      <c r="AD530" s="777">
        <f t="shared" si="417"/>
        <v>0</v>
      </c>
      <c r="AE530" s="776">
        <f t="shared" si="423"/>
        <v>168064</v>
      </c>
      <c r="AF530" s="776">
        <f t="shared" ref="AF530:AF586" si="431">+AE530*13</f>
        <v>2184832</v>
      </c>
      <c r="AG530" s="580">
        <v>1</v>
      </c>
      <c r="AH530" s="644">
        <f t="shared" si="418"/>
        <v>9</v>
      </c>
      <c r="AI530" s="645" t="str">
        <f t="shared" si="419"/>
        <v>Կ-1</v>
      </c>
      <c r="AJ530" s="643">
        <f t="shared" si="420"/>
        <v>2.02</v>
      </c>
      <c r="AK530" s="776">
        <v>83200</v>
      </c>
      <c r="AL530" s="776">
        <f t="shared" si="421"/>
        <v>168064</v>
      </c>
      <c r="AM530" s="777">
        <f t="shared" si="422"/>
        <v>0</v>
      </c>
      <c r="AN530" s="776">
        <f t="shared" ref="AN530:AN586" si="432">+AM530+AL530</f>
        <v>168064</v>
      </c>
      <c r="AO530" s="776">
        <f t="shared" ref="AO530:AO586" si="433">+AN530*13</f>
        <v>2184832</v>
      </c>
    </row>
    <row r="531" spans="1:41" s="760" customFormat="1" ht="14.25">
      <c r="A531" s="853">
        <v>489</v>
      </c>
      <c r="B531" s="903" t="s">
        <v>1844</v>
      </c>
      <c r="C531" s="904" t="s">
        <v>1961</v>
      </c>
      <c r="D531" s="904" t="s">
        <v>2289</v>
      </c>
      <c r="E531" s="903" t="s">
        <v>1238</v>
      </c>
      <c r="F531" s="853">
        <v>1</v>
      </c>
      <c r="G531" s="911">
        <v>6</v>
      </c>
      <c r="H531" s="915" t="s">
        <v>86</v>
      </c>
      <c r="I531" s="912">
        <f t="shared" si="425"/>
        <v>1.96</v>
      </c>
      <c r="J531" s="913">
        <v>83200</v>
      </c>
      <c r="K531" s="914">
        <f t="shared" si="424"/>
        <v>163072</v>
      </c>
      <c r="L531" s="915">
        <v>0</v>
      </c>
      <c r="M531" s="914">
        <f t="shared" si="427"/>
        <v>163072</v>
      </c>
      <c r="N531" s="914">
        <f t="shared" si="428"/>
        <v>2119936</v>
      </c>
      <c r="O531" s="580">
        <v>1</v>
      </c>
      <c r="P531" s="644">
        <f t="shared" si="426"/>
        <v>7</v>
      </c>
      <c r="Q531" s="645" t="str">
        <f t="shared" si="409"/>
        <v>Կ-1</v>
      </c>
      <c r="R531" s="643">
        <f t="shared" si="410"/>
        <v>1.96</v>
      </c>
      <c r="S531" s="776">
        <v>83200</v>
      </c>
      <c r="T531" s="776">
        <f t="shared" si="411"/>
        <v>163072</v>
      </c>
      <c r="U531" s="777">
        <f t="shared" si="412"/>
        <v>0</v>
      </c>
      <c r="V531" s="776">
        <f t="shared" si="429"/>
        <v>163072</v>
      </c>
      <c r="W531" s="776">
        <f t="shared" si="430"/>
        <v>2119936</v>
      </c>
      <c r="X531" s="580">
        <v>1</v>
      </c>
      <c r="Y531" s="644">
        <f t="shared" si="413"/>
        <v>8</v>
      </c>
      <c r="Z531" s="645" t="str">
        <f t="shared" si="414"/>
        <v>Կ-1</v>
      </c>
      <c r="AA531" s="643">
        <f t="shared" si="415"/>
        <v>2.02</v>
      </c>
      <c r="AB531" s="776">
        <v>83200</v>
      </c>
      <c r="AC531" s="776">
        <f t="shared" si="416"/>
        <v>168064</v>
      </c>
      <c r="AD531" s="777">
        <f t="shared" si="417"/>
        <v>0</v>
      </c>
      <c r="AE531" s="776">
        <f t="shared" si="423"/>
        <v>168064</v>
      </c>
      <c r="AF531" s="776">
        <f t="shared" si="431"/>
        <v>2184832</v>
      </c>
      <c r="AG531" s="580">
        <v>1</v>
      </c>
      <c r="AH531" s="644">
        <f t="shared" si="418"/>
        <v>9</v>
      </c>
      <c r="AI531" s="645" t="str">
        <f t="shared" si="419"/>
        <v>Կ-1</v>
      </c>
      <c r="AJ531" s="643">
        <f t="shared" si="420"/>
        <v>2.02</v>
      </c>
      <c r="AK531" s="776">
        <v>83200</v>
      </c>
      <c r="AL531" s="776">
        <f t="shared" si="421"/>
        <v>168064</v>
      </c>
      <c r="AM531" s="777">
        <f t="shared" si="422"/>
        <v>0</v>
      </c>
      <c r="AN531" s="776">
        <f t="shared" si="432"/>
        <v>168064</v>
      </c>
      <c r="AO531" s="776">
        <f t="shared" si="433"/>
        <v>2184832</v>
      </c>
    </row>
    <row r="532" spans="1:41" s="760" customFormat="1" ht="14.25">
      <c r="A532" s="853">
        <v>490</v>
      </c>
      <c r="B532" s="903" t="s">
        <v>1845</v>
      </c>
      <c r="C532" s="904" t="s">
        <v>1961</v>
      </c>
      <c r="D532" s="904" t="s">
        <v>2289</v>
      </c>
      <c r="E532" s="903" t="s">
        <v>1238</v>
      </c>
      <c r="F532" s="853">
        <v>1</v>
      </c>
      <c r="G532" s="911">
        <v>6</v>
      </c>
      <c r="H532" s="915" t="s">
        <v>86</v>
      </c>
      <c r="I532" s="912">
        <f t="shared" si="425"/>
        <v>1.96</v>
      </c>
      <c r="J532" s="913">
        <v>83200</v>
      </c>
      <c r="K532" s="914">
        <f t="shared" si="424"/>
        <v>163072</v>
      </c>
      <c r="L532" s="915">
        <v>0</v>
      </c>
      <c r="M532" s="914">
        <f t="shared" si="427"/>
        <v>163072</v>
      </c>
      <c r="N532" s="914">
        <f t="shared" si="428"/>
        <v>2119936</v>
      </c>
      <c r="O532" s="580">
        <v>1</v>
      </c>
      <c r="P532" s="644">
        <f t="shared" si="426"/>
        <v>7</v>
      </c>
      <c r="Q532" s="645" t="str">
        <f t="shared" si="409"/>
        <v>Կ-1</v>
      </c>
      <c r="R532" s="643">
        <f t="shared" si="410"/>
        <v>1.96</v>
      </c>
      <c r="S532" s="776">
        <v>83200</v>
      </c>
      <c r="T532" s="776">
        <f t="shared" si="411"/>
        <v>163072</v>
      </c>
      <c r="U532" s="777">
        <f t="shared" si="412"/>
        <v>0</v>
      </c>
      <c r="V532" s="776">
        <f t="shared" si="429"/>
        <v>163072</v>
      </c>
      <c r="W532" s="776">
        <f t="shared" si="430"/>
        <v>2119936</v>
      </c>
      <c r="X532" s="580">
        <v>1</v>
      </c>
      <c r="Y532" s="644">
        <f t="shared" si="413"/>
        <v>8</v>
      </c>
      <c r="Z532" s="645" t="str">
        <f t="shared" si="414"/>
        <v>Կ-1</v>
      </c>
      <c r="AA532" s="643">
        <f t="shared" si="415"/>
        <v>2.02</v>
      </c>
      <c r="AB532" s="776">
        <v>83200</v>
      </c>
      <c r="AC532" s="776">
        <f t="shared" si="416"/>
        <v>168064</v>
      </c>
      <c r="AD532" s="777">
        <f t="shared" si="417"/>
        <v>0</v>
      </c>
      <c r="AE532" s="776">
        <f t="shared" si="423"/>
        <v>168064</v>
      </c>
      <c r="AF532" s="776">
        <f t="shared" si="431"/>
        <v>2184832</v>
      </c>
      <c r="AG532" s="580">
        <v>1</v>
      </c>
      <c r="AH532" s="644">
        <f t="shared" si="418"/>
        <v>9</v>
      </c>
      <c r="AI532" s="645" t="str">
        <f t="shared" si="419"/>
        <v>Կ-1</v>
      </c>
      <c r="AJ532" s="643">
        <f t="shared" si="420"/>
        <v>2.02</v>
      </c>
      <c r="AK532" s="776">
        <v>83200</v>
      </c>
      <c r="AL532" s="776">
        <f t="shared" si="421"/>
        <v>168064</v>
      </c>
      <c r="AM532" s="777">
        <f t="shared" si="422"/>
        <v>0</v>
      </c>
      <c r="AN532" s="776">
        <f t="shared" si="432"/>
        <v>168064</v>
      </c>
      <c r="AO532" s="776">
        <f t="shared" si="433"/>
        <v>2184832</v>
      </c>
    </row>
    <row r="533" spans="1:41" s="760" customFormat="1" ht="14.25">
      <c r="A533" s="853">
        <v>491</v>
      </c>
      <c r="B533" s="903" t="s">
        <v>1846</v>
      </c>
      <c r="C533" s="904" t="s">
        <v>1960</v>
      </c>
      <c r="D533" s="904" t="s">
        <v>2360</v>
      </c>
      <c r="E533" s="903" t="s">
        <v>1238</v>
      </c>
      <c r="F533" s="853">
        <v>1</v>
      </c>
      <c r="G533" s="911">
        <v>6</v>
      </c>
      <c r="H533" s="915" t="s">
        <v>86</v>
      </c>
      <c r="I533" s="912">
        <f t="shared" si="425"/>
        <v>1.96</v>
      </c>
      <c r="J533" s="913">
        <v>83200</v>
      </c>
      <c r="K533" s="914">
        <f t="shared" si="424"/>
        <v>163072</v>
      </c>
      <c r="L533" s="915">
        <v>0</v>
      </c>
      <c r="M533" s="914">
        <f t="shared" si="427"/>
        <v>163072</v>
      </c>
      <c r="N533" s="914">
        <f t="shared" si="428"/>
        <v>2119936</v>
      </c>
      <c r="O533" s="580">
        <v>1</v>
      </c>
      <c r="P533" s="644">
        <f t="shared" si="426"/>
        <v>7</v>
      </c>
      <c r="Q533" s="645" t="str">
        <f t="shared" si="409"/>
        <v>Կ-1</v>
      </c>
      <c r="R533" s="643">
        <f t="shared" si="410"/>
        <v>1.96</v>
      </c>
      <c r="S533" s="776">
        <v>83200</v>
      </c>
      <c r="T533" s="776">
        <f t="shared" si="411"/>
        <v>163072</v>
      </c>
      <c r="U533" s="777">
        <f t="shared" si="412"/>
        <v>0</v>
      </c>
      <c r="V533" s="776">
        <f t="shared" si="429"/>
        <v>163072</v>
      </c>
      <c r="W533" s="776">
        <f t="shared" si="430"/>
        <v>2119936</v>
      </c>
      <c r="X533" s="580">
        <v>1</v>
      </c>
      <c r="Y533" s="644">
        <f t="shared" si="413"/>
        <v>8</v>
      </c>
      <c r="Z533" s="645" t="str">
        <f t="shared" si="414"/>
        <v>Կ-1</v>
      </c>
      <c r="AA533" s="643">
        <f t="shared" si="415"/>
        <v>2.02</v>
      </c>
      <c r="AB533" s="776">
        <v>83200</v>
      </c>
      <c r="AC533" s="776">
        <f t="shared" si="416"/>
        <v>168064</v>
      </c>
      <c r="AD533" s="777">
        <f t="shared" si="417"/>
        <v>0</v>
      </c>
      <c r="AE533" s="776">
        <f t="shared" si="423"/>
        <v>168064</v>
      </c>
      <c r="AF533" s="776">
        <f t="shared" si="431"/>
        <v>2184832</v>
      </c>
      <c r="AG533" s="580">
        <v>1</v>
      </c>
      <c r="AH533" s="644">
        <f t="shared" si="418"/>
        <v>9</v>
      </c>
      <c r="AI533" s="645" t="str">
        <f t="shared" si="419"/>
        <v>Կ-1</v>
      </c>
      <c r="AJ533" s="643">
        <f t="shared" si="420"/>
        <v>2.02</v>
      </c>
      <c r="AK533" s="776">
        <v>83200</v>
      </c>
      <c r="AL533" s="776">
        <f t="shared" si="421"/>
        <v>168064</v>
      </c>
      <c r="AM533" s="777">
        <f t="shared" si="422"/>
        <v>0</v>
      </c>
      <c r="AN533" s="776">
        <f t="shared" si="432"/>
        <v>168064</v>
      </c>
      <c r="AO533" s="776">
        <f t="shared" si="433"/>
        <v>2184832</v>
      </c>
    </row>
    <row r="534" spans="1:41" s="760" customFormat="1" ht="14.25">
      <c r="A534" s="853">
        <v>492</v>
      </c>
      <c r="B534" s="903" t="s">
        <v>1847</v>
      </c>
      <c r="C534" s="904" t="s">
        <v>1961</v>
      </c>
      <c r="D534" s="904" t="s">
        <v>2289</v>
      </c>
      <c r="E534" s="903" t="s">
        <v>1238</v>
      </c>
      <c r="F534" s="853">
        <v>1</v>
      </c>
      <c r="G534" s="911">
        <v>6</v>
      </c>
      <c r="H534" s="915" t="s">
        <v>86</v>
      </c>
      <c r="I534" s="912">
        <f t="shared" si="425"/>
        <v>1.96</v>
      </c>
      <c r="J534" s="913">
        <v>83200</v>
      </c>
      <c r="K534" s="914">
        <f t="shared" si="424"/>
        <v>163072</v>
      </c>
      <c r="L534" s="915">
        <v>0</v>
      </c>
      <c r="M534" s="914">
        <f t="shared" si="427"/>
        <v>163072</v>
      </c>
      <c r="N534" s="914">
        <f t="shared" si="428"/>
        <v>2119936</v>
      </c>
      <c r="O534" s="580">
        <v>1</v>
      </c>
      <c r="P534" s="644">
        <f t="shared" si="426"/>
        <v>7</v>
      </c>
      <c r="Q534" s="645" t="str">
        <f t="shared" si="409"/>
        <v>Կ-1</v>
      </c>
      <c r="R534" s="643">
        <f t="shared" si="410"/>
        <v>1.96</v>
      </c>
      <c r="S534" s="776">
        <v>83200</v>
      </c>
      <c r="T534" s="776">
        <f t="shared" si="411"/>
        <v>163072</v>
      </c>
      <c r="U534" s="777">
        <f t="shared" si="412"/>
        <v>0</v>
      </c>
      <c r="V534" s="776">
        <f t="shared" si="429"/>
        <v>163072</v>
      </c>
      <c r="W534" s="776">
        <f t="shared" si="430"/>
        <v>2119936</v>
      </c>
      <c r="X534" s="580">
        <v>1</v>
      </c>
      <c r="Y534" s="644">
        <f t="shared" si="413"/>
        <v>8</v>
      </c>
      <c r="Z534" s="645" t="str">
        <f t="shared" si="414"/>
        <v>Կ-1</v>
      </c>
      <c r="AA534" s="643">
        <f t="shared" si="415"/>
        <v>2.02</v>
      </c>
      <c r="AB534" s="776">
        <v>83200</v>
      </c>
      <c r="AC534" s="776">
        <f t="shared" si="416"/>
        <v>168064</v>
      </c>
      <c r="AD534" s="777">
        <f t="shared" si="417"/>
        <v>0</v>
      </c>
      <c r="AE534" s="776">
        <f t="shared" si="423"/>
        <v>168064</v>
      </c>
      <c r="AF534" s="776">
        <f t="shared" si="431"/>
        <v>2184832</v>
      </c>
      <c r="AG534" s="580">
        <v>1</v>
      </c>
      <c r="AH534" s="644">
        <f t="shared" si="418"/>
        <v>9</v>
      </c>
      <c r="AI534" s="645" t="str">
        <f t="shared" si="419"/>
        <v>Կ-1</v>
      </c>
      <c r="AJ534" s="643">
        <f t="shared" si="420"/>
        <v>2.02</v>
      </c>
      <c r="AK534" s="776">
        <v>83200</v>
      </c>
      <c r="AL534" s="776">
        <f t="shared" si="421"/>
        <v>168064</v>
      </c>
      <c r="AM534" s="777">
        <f t="shared" si="422"/>
        <v>0</v>
      </c>
      <c r="AN534" s="776">
        <f t="shared" si="432"/>
        <v>168064</v>
      </c>
      <c r="AO534" s="776">
        <f t="shared" si="433"/>
        <v>2184832</v>
      </c>
    </row>
    <row r="535" spans="1:41" s="760" customFormat="1" ht="14.25">
      <c r="A535" s="853">
        <v>493</v>
      </c>
      <c r="B535" s="903" t="s">
        <v>1848</v>
      </c>
      <c r="C535" s="904" t="s">
        <v>1961</v>
      </c>
      <c r="D535" s="904" t="s">
        <v>2287</v>
      </c>
      <c r="E535" s="903" t="s">
        <v>1238</v>
      </c>
      <c r="F535" s="853">
        <v>1</v>
      </c>
      <c r="G535" s="911">
        <v>6</v>
      </c>
      <c r="H535" s="915" t="s">
        <v>86</v>
      </c>
      <c r="I535" s="912">
        <f t="shared" si="425"/>
        <v>1.96</v>
      </c>
      <c r="J535" s="913">
        <v>83200</v>
      </c>
      <c r="K535" s="914">
        <f t="shared" si="424"/>
        <v>163072</v>
      </c>
      <c r="L535" s="915">
        <v>0</v>
      </c>
      <c r="M535" s="914">
        <f t="shared" si="427"/>
        <v>163072</v>
      </c>
      <c r="N535" s="914">
        <f t="shared" si="428"/>
        <v>2119936</v>
      </c>
      <c r="O535" s="580">
        <v>1</v>
      </c>
      <c r="P535" s="644">
        <f t="shared" si="426"/>
        <v>7</v>
      </c>
      <c r="Q535" s="645" t="str">
        <f t="shared" si="409"/>
        <v>Կ-1</v>
      </c>
      <c r="R535" s="643">
        <f t="shared" si="410"/>
        <v>1.96</v>
      </c>
      <c r="S535" s="776">
        <v>83200</v>
      </c>
      <c r="T535" s="776">
        <f t="shared" si="411"/>
        <v>163072</v>
      </c>
      <c r="U535" s="777">
        <f t="shared" si="412"/>
        <v>0</v>
      </c>
      <c r="V535" s="776">
        <f t="shared" si="429"/>
        <v>163072</v>
      </c>
      <c r="W535" s="776">
        <f t="shared" si="430"/>
        <v>2119936</v>
      </c>
      <c r="X535" s="580">
        <v>1</v>
      </c>
      <c r="Y535" s="644">
        <f t="shared" si="413"/>
        <v>8</v>
      </c>
      <c r="Z535" s="645" t="str">
        <f t="shared" si="414"/>
        <v>Կ-1</v>
      </c>
      <c r="AA535" s="643">
        <f t="shared" si="415"/>
        <v>2.02</v>
      </c>
      <c r="AB535" s="776">
        <v>83200</v>
      </c>
      <c r="AC535" s="776">
        <f t="shared" si="416"/>
        <v>168064</v>
      </c>
      <c r="AD535" s="777">
        <f t="shared" si="417"/>
        <v>0</v>
      </c>
      <c r="AE535" s="776">
        <f t="shared" si="423"/>
        <v>168064</v>
      </c>
      <c r="AF535" s="776">
        <f t="shared" si="431"/>
        <v>2184832</v>
      </c>
      <c r="AG535" s="580">
        <v>1</v>
      </c>
      <c r="AH535" s="644">
        <f t="shared" si="418"/>
        <v>9</v>
      </c>
      <c r="AI535" s="645" t="str">
        <f t="shared" si="419"/>
        <v>Կ-1</v>
      </c>
      <c r="AJ535" s="643">
        <f t="shared" si="420"/>
        <v>2.02</v>
      </c>
      <c r="AK535" s="776">
        <v>83200</v>
      </c>
      <c r="AL535" s="776">
        <f t="shared" si="421"/>
        <v>168064</v>
      </c>
      <c r="AM535" s="777">
        <f t="shared" si="422"/>
        <v>0</v>
      </c>
      <c r="AN535" s="776">
        <f t="shared" si="432"/>
        <v>168064</v>
      </c>
      <c r="AO535" s="776">
        <f t="shared" si="433"/>
        <v>2184832</v>
      </c>
    </row>
    <row r="536" spans="1:41" s="760" customFormat="1" ht="14.25">
      <c r="A536" s="853">
        <v>494</v>
      </c>
      <c r="B536" s="903" t="s">
        <v>3330</v>
      </c>
      <c r="C536" s="904" t="s">
        <v>1961</v>
      </c>
      <c r="D536" s="904" t="s">
        <v>2369</v>
      </c>
      <c r="E536" s="903" t="s">
        <v>1238</v>
      </c>
      <c r="F536" s="853">
        <v>1</v>
      </c>
      <c r="G536" s="911">
        <v>1</v>
      </c>
      <c r="H536" s="915" t="s">
        <v>86</v>
      </c>
      <c r="I536" s="912">
        <f t="shared" si="425"/>
        <v>1.73</v>
      </c>
      <c r="J536" s="913">
        <v>83200</v>
      </c>
      <c r="K536" s="914">
        <f t="shared" si="424"/>
        <v>143936</v>
      </c>
      <c r="L536" s="915">
        <v>0</v>
      </c>
      <c r="M536" s="914">
        <f t="shared" si="427"/>
        <v>143936</v>
      </c>
      <c r="N536" s="914">
        <f t="shared" si="428"/>
        <v>1871168</v>
      </c>
      <c r="O536" s="580">
        <v>1</v>
      </c>
      <c r="P536" s="644">
        <f t="shared" si="426"/>
        <v>2</v>
      </c>
      <c r="Q536" s="645" t="str">
        <f t="shared" si="409"/>
        <v>Կ-1</v>
      </c>
      <c r="R536" s="643">
        <f t="shared" si="410"/>
        <v>1.79</v>
      </c>
      <c r="S536" s="776">
        <v>83200</v>
      </c>
      <c r="T536" s="776">
        <f t="shared" si="411"/>
        <v>148928</v>
      </c>
      <c r="U536" s="777">
        <f t="shared" si="412"/>
        <v>0</v>
      </c>
      <c r="V536" s="776">
        <f t="shared" si="429"/>
        <v>148928</v>
      </c>
      <c r="W536" s="776">
        <f t="shared" si="430"/>
        <v>1936064</v>
      </c>
      <c r="X536" s="580">
        <v>1</v>
      </c>
      <c r="Y536" s="644">
        <f t="shared" si="413"/>
        <v>3</v>
      </c>
      <c r="Z536" s="645" t="str">
        <f t="shared" si="414"/>
        <v>Կ-1</v>
      </c>
      <c r="AA536" s="643">
        <f t="shared" si="415"/>
        <v>1.84</v>
      </c>
      <c r="AB536" s="776">
        <v>83200</v>
      </c>
      <c r="AC536" s="776">
        <f t="shared" si="416"/>
        <v>153088</v>
      </c>
      <c r="AD536" s="777">
        <f t="shared" si="417"/>
        <v>0</v>
      </c>
      <c r="AE536" s="776">
        <f t="shared" si="423"/>
        <v>153088</v>
      </c>
      <c r="AF536" s="776">
        <f t="shared" si="431"/>
        <v>1990144</v>
      </c>
      <c r="AG536" s="580">
        <v>1</v>
      </c>
      <c r="AH536" s="644">
        <f t="shared" si="418"/>
        <v>4</v>
      </c>
      <c r="AI536" s="645" t="str">
        <f t="shared" si="419"/>
        <v>Կ-1</v>
      </c>
      <c r="AJ536" s="643">
        <f t="shared" si="420"/>
        <v>1.9</v>
      </c>
      <c r="AK536" s="776">
        <v>83200</v>
      </c>
      <c r="AL536" s="776">
        <f t="shared" si="421"/>
        <v>158080</v>
      </c>
      <c r="AM536" s="777">
        <f t="shared" si="422"/>
        <v>0</v>
      </c>
      <c r="AN536" s="776">
        <f t="shared" si="432"/>
        <v>158080</v>
      </c>
      <c r="AO536" s="776">
        <f t="shared" si="433"/>
        <v>2055040</v>
      </c>
    </row>
    <row r="537" spans="1:41" s="760" customFormat="1" ht="14.25">
      <c r="A537" s="853">
        <v>495</v>
      </c>
      <c r="B537" s="903" t="s">
        <v>1849</v>
      </c>
      <c r="C537" s="904" t="s">
        <v>1961</v>
      </c>
      <c r="D537" s="904" t="s">
        <v>2305</v>
      </c>
      <c r="E537" s="903" t="s">
        <v>1238</v>
      </c>
      <c r="F537" s="853">
        <v>1</v>
      </c>
      <c r="G537" s="911">
        <v>6</v>
      </c>
      <c r="H537" s="915" t="s">
        <v>86</v>
      </c>
      <c r="I537" s="912">
        <f t="shared" si="425"/>
        <v>1.96</v>
      </c>
      <c r="J537" s="913">
        <v>83200</v>
      </c>
      <c r="K537" s="914">
        <f t="shared" si="424"/>
        <v>163072</v>
      </c>
      <c r="L537" s="915">
        <v>0</v>
      </c>
      <c r="M537" s="914">
        <f t="shared" si="427"/>
        <v>163072</v>
      </c>
      <c r="N537" s="914">
        <f t="shared" si="428"/>
        <v>2119936</v>
      </c>
      <c r="O537" s="580">
        <v>1</v>
      </c>
      <c r="P537" s="644">
        <f t="shared" si="426"/>
        <v>7</v>
      </c>
      <c r="Q537" s="645" t="str">
        <f t="shared" si="409"/>
        <v>Կ-1</v>
      </c>
      <c r="R537" s="643">
        <f t="shared" si="410"/>
        <v>1.96</v>
      </c>
      <c r="S537" s="776">
        <v>83200</v>
      </c>
      <c r="T537" s="776">
        <f t="shared" si="411"/>
        <v>163072</v>
      </c>
      <c r="U537" s="777">
        <f t="shared" si="412"/>
        <v>0</v>
      </c>
      <c r="V537" s="776">
        <f t="shared" si="429"/>
        <v>163072</v>
      </c>
      <c r="W537" s="776">
        <f t="shared" si="430"/>
        <v>2119936</v>
      </c>
      <c r="X537" s="580">
        <v>1</v>
      </c>
      <c r="Y537" s="644">
        <f t="shared" si="413"/>
        <v>8</v>
      </c>
      <c r="Z537" s="645" t="str">
        <f t="shared" si="414"/>
        <v>Կ-1</v>
      </c>
      <c r="AA537" s="643">
        <f t="shared" si="415"/>
        <v>2.02</v>
      </c>
      <c r="AB537" s="776">
        <v>83200</v>
      </c>
      <c r="AC537" s="776">
        <f t="shared" si="416"/>
        <v>168064</v>
      </c>
      <c r="AD537" s="777">
        <f t="shared" si="417"/>
        <v>0</v>
      </c>
      <c r="AE537" s="776">
        <f t="shared" si="423"/>
        <v>168064</v>
      </c>
      <c r="AF537" s="776">
        <f t="shared" si="431"/>
        <v>2184832</v>
      </c>
      <c r="AG537" s="580">
        <v>1</v>
      </c>
      <c r="AH537" s="644">
        <f t="shared" si="418"/>
        <v>9</v>
      </c>
      <c r="AI537" s="645" t="str">
        <f t="shared" si="419"/>
        <v>Կ-1</v>
      </c>
      <c r="AJ537" s="643">
        <f t="shared" si="420"/>
        <v>2.02</v>
      </c>
      <c r="AK537" s="776">
        <v>83200</v>
      </c>
      <c r="AL537" s="776">
        <f t="shared" si="421"/>
        <v>168064</v>
      </c>
      <c r="AM537" s="777">
        <f t="shared" si="422"/>
        <v>0</v>
      </c>
      <c r="AN537" s="776">
        <f t="shared" si="432"/>
        <v>168064</v>
      </c>
      <c r="AO537" s="776">
        <f t="shared" si="433"/>
        <v>2184832</v>
      </c>
    </row>
    <row r="538" spans="1:41" s="760" customFormat="1" ht="14.25">
      <c r="A538" s="853">
        <v>496</v>
      </c>
      <c r="B538" s="903" t="s">
        <v>1850</v>
      </c>
      <c r="C538" s="904" t="s">
        <v>1961</v>
      </c>
      <c r="D538" s="904" t="s">
        <v>2305</v>
      </c>
      <c r="E538" s="903" t="s">
        <v>1238</v>
      </c>
      <c r="F538" s="853">
        <v>1</v>
      </c>
      <c r="G538" s="911">
        <v>9</v>
      </c>
      <c r="H538" s="915" t="s">
        <v>86</v>
      </c>
      <c r="I538" s="912">
        <f t="shared" si="425"/>
        <v>2.02</v>
      </c>
      <c r="J538" s="913">
        <v>83200</v>
      </c>
      <c r="K538" s="914">
        <f t="shared" si="424"/>
        <v>168064</v>
      </c>
      <c r="L538" s="915">
        <v>0</v>
      </c>
      <c r="M538" s="914">
        <f t="shared" si="427"/>
        <v>168064</v>
      </c>
      <c r="N538" s="914">
        <f t="shared" si="428"/>
        <v>2184832</v>
      </c>
      <c r="O538" s="580">
        <v>1</v>
      </c>
      <c r="P538" s="644">
        <f t="shared" si="426"/>
        <v>10</v>
      </c>
      <c r="Q538" s="645" t="str">
        <f t="shared" si="409"/>
        <v>Կ-1</v>
      </c>
      <c r="R538" s="643">
        <f t="shared" si="410"/>
        <v>2.08</v>
      </c>
      <c r="S538" s="776">
        <v>83200</v>
      </c>
      <c r="T538" s="776">
        <f t="shared" si="411"/>
        <v>173056</v>
      </c>
      <c r="U538" s="777">
        <f t="shared" si="412"/>
        <v>0</v>
      </c>
      <c r="V538" s="776">
        <f t="shared" si="429"/>
        <v>173056</v>
      </c>
      <c r="W538" s="776">
        <f t="shared" si="430"/>
        <v>2249728</v>
      </c>
      <c r="X538" s="580">
        <v>1</v>
      </c>
      <c r="Y538" s="644">
        <f t="shared" si="413"/>
        <v>11</v>
      </c>
      <c r="Z538" s="645" t="str">
        <f t="shared" si="414"/>
        <v>Կ-1</v>
      </c>
      <c r="AA538" s="643">
        <f t="shared" si="415"/>
        <v>2.08</v>
      </c>
      <c r="AB538" s="776">
        <v>83200</v>
      </c>
      <c r="AC538" s="776">
        <f t="shared" si="416"/>
        <v>173056</v>
      </c>
      <c r="AD538" s="777">
        <f t="shared" si="417"/>
        <v>0</v>
      </c>
      <c r="AE538" s="776">
        <f t="shared" si="423"/>
        <v>173056</v>
      </c>
      <c r="AF538" s="776">
        <f t="shared" si="431"/>
        <v>2249728</v>
      </c>
      <c r="AG538" s="580">
        <v>1</v>
      </c>
      <c r="AH538" s="644">
        <f t="shared" si="418"/>
        <v>12</v>
      </c>
      <c r="AI538" s="645" t="str">
        <f t="shared" si="419"/>
        <v>Կ-1</v>
      </c>
      <c r="AJ538" s="643">
        <f t="shared" si="420"/>
        <v>2.08</v>
      </c>
      <c r="AK538" s="776">
        <v>83200</v>
      </c>
      <c r="AL538" s="776">
        <f t="shared" si="421"/>
        <v>173056</v>
      </c>
      <c r="AM538" s="777">
        <f t="shared" si="422"/>
        <v>0</v>
      </c>
      <c r="AN538" s="776">
        <f t="shared" si="432"/>
        <v>173056</v>
      </c>
      <c r="AO538" s="776">
        <f t="shared" si="433"/>
        <v>2249728</v>
      </c>
    </row>
    <row r="539" spans="1:41" s="760" customFormat="1" ht="27">
      <c r="A539" s="853">
        <v>497</v>
      </c>
      <c r="B539" s="903" t="s">
        <v>2348</v>
      </c>
      <c r="C539" s="904" t="s">
        <v>1961</v>
      </c>
      <c r="D539" s="904" t="s">
        <v>2300</v>
      </c>
      <c r="E539" s="903" t="s">
        <v>1238</v>
      </c>
      <c r="F539" s="853">
        <v>1</v>
      </c>
      <c r="G539" s="911">
        <v>3</v>
      </c>
      <c r="H539" s="915" t="s">
        <v>86</v>
      </c>
      <c r="I539" s="912">
        <f t="shared" si="425"/>
        <v>1.84</v>
      </c>
      <c r="J539" s="913">
        <v>83200</v>
      </c>
      <c r="K539" s="914">
        <f t="shared" si="424"/>
        <v>153088</v>
      </c>
      <c r="L539" s="915"/>
      <c r="M539" s="914">
        <f t="shared" si="427"/>
        <v>153088</v>
      </c>
      <c r="N539" s="914">
        <f t="shared" si="428"/>
        <v>1990144</v>
      </c>
      <c r="O539" s="580">
        <v>1</v>
      </c>
      <c r="P539" s="644">
        <f t="shared" si="426"/>
        <v>4</v>
      </c>
      <c r="Q539" s="645" t="str">
        <f t="shared" si="409"/>
        <v>Կ-1</v>
      </c>
      <c r="R539" s="643">
        <f t="shared" si="410"/>
        <v>1.9</v>
      </c>
      <c r="S539" s="776">
        <v>83200</v>
      </c>
      <c r="T539" s="776">
        <f t="shared" si="411"/>
        <v>158080</v>
      </c>
      <c r="U539" s="777">
        <f t="shared" si="412"/>
        <v>0</v>
      </c>
      <c r="V539" s="776">
        <f t="shared" si="429"/>
        <v>158080</v>
      </c>
      <c r="W539" s="776">
        <f t="shared" si="430"/>
        <v>2055040</v>
      </c>
      <c r="X539" s="580">
        <v>1</v>
      </c>
      <c r="Y539" s="644">
        <f t="shared" si="413"/>
        <v>5</v>
      </c>
      <c r="Z539" s="645" t="str">
        <f t="shared" si="414"/>
        <v>Կ-1</v>
      </c>
      <c r="AA539" s="643">
        <f t="shared" si="415"/>
        <v>1.9</v>
      </c>
      <c r="AB539" s="776">
        <v>83200</v>
      </c>
      <c r="AC539" s="776">
        <f t="shared" si="416"/>
        <v>158080</v>
      </c>
      <c r="AD539" s="777">
        <f t="shared" si="417"/>
        <v>0</v>
      </c>
      <c r="AE539" s="776">
        <f t="shared" si="423"/>
        <v>158080</v>
      </c>
      <c r="AF539" s="776">
        <f t="shared" si="431"/>
        <v>2055040</v>
      </c>
      <c r="AG539" s="580">
        <v>1</v>
      </c>
      <c r="AH539" s="644">
        <f t="shared" si="418"/>
        <v>6</v>
      </c>
      <c r="AI539" s="645" t="str">
        <f t="shared" si="419"/>
        <v>Կ-1</v>
      </c>
      <c r="AJ539" s="643">
        <f t="shared" si="420"/>
        <v>1.96</v>
      </c>
      <c r="AK539" s="776">
        <v>83200</v>
      </c>
      <c r="AL539" s="776">
        <f t="shared" si="421"/>
        <v>163072</v>
      </c>
      <c r="AM539" s="777">
        <f t="shared" si="422"/>
        <v>0</v>
      </c>
      <c r="AN539" s="776">
        <f t="shared" si="432"/>
        <v>163072</v>
      </c>
      <c r="AO539" s="776">
        <f t="shared" si="433"/>
        <v>2119936</v>
      </c>
    </row>
    <row r="540" spans="1:41" s="760" customFormat="1" ht="14.25">
      <c r="A540" s="853">
        <v>498</v>
      </c>
      <c r="B540" s="903" t="s">
        <v>801</v>
      </c>
      <c r="C540" s="904" t="s">
        <v>1961</v>
      </c>
      <c r="D540" s="904" t="s">
        <v>2303</v>
      </c>
      <c r="E540" s="903" t="s">
        <v>1238</v>
      </c>
      <c r="F540" s="853">
        <v>1</v>
      </c>
      <c r="G540" s="911">
        <v>6</v>
      </c>
      <c r="H540" s="915" t="s">
        <v>86</v>
      </c>
      <c r="I540" s="912">
        <f t="shared" si="425"/>
        <v>1.96</v>
      </c>
      <c r="J540" s="913">
        <v>83200</v>
      </c>
      <c r="K540" s="914">
        <f t="shared" si="424"/>
        <v>163072</v>
      </c>
      <c r="L540" s="915"/>
      <c r="M540" s="914">
        <f t="shared" si="427"/>
        <v>163072</v>
      </c>
      <c r="N540" s="914">
        <f t="shared" si="428"/>
        <v>2119936</v>
      </c>
      <c r="O540" s="580">
        <v>1</v>
      </c>
      <c r="P540" s="644">
        <f t="shared" si="426"/>
        <v>7</v>
      </c>
      <c r="Q540" s="645" t="str">
        <f t="shared" ref="Q540:Q596" si="434">+H540</f>
        <v>Կ-1</v>
      </c>
      <c r="R540" s="643">
        <f t="shared" ref="R540:R596" si="435">IF(O540&lt;1,0,IF(Q540="Բ-1",IF(P540=0,6.94,IF(P540=1,7.17,IF(P540=2,7.41,IF(P540=3,7.66,IF(OR(P540=5,P540=4),7.92,IF(OR(P540=6,P540=7),8.18,IF(OR(P540=8,P540=9),8.46,IF(OR(P540=10,P540=11,P540=12),8.74,IF(OR(P540=13,P540=14,P540=15),9.03,IF(OR(P540=16,P540=17,P540=18),9.33,9.65)))))))))),IF(Q540="Բ-2", IF(P540=0,5.71,IF(P540=1,5.89,IF(P540=2,6.09,IF(P540=3,6.29,IF(OR(P540=5,P540=4),6.5,IF(OR(P540=6,P540=7),6.72,IF(OR(P540=8,P540=9),6.94,IF(OR(P540=10,P540=11,P540=12),7.17,IF(OR(P540=13,P540=14,P540=15),7.41,IF(OR(P540=16,P540=17,P540=18),7.65,7.91)))))))))), IF(Q540="Գ-1", IF(P540=0,4.7,IF(P540=1,4.86,IF(P540=2,5.01,IF(P540=3,5.18,IF(OR(P540=5,P540=4),5.35,IF(OR(P540=6,P540=7),5.52,IF(OR(P540=8,P540=9),5.71,IF(OR(P540=10,P540=11,P540=12),5.89,IF(OR(P540=13,P540=14,P540=15),6.09,IF(OR(P540=16,P540=17,P540=18),6.29,6.49)))))))))), IF(Q540="Գ-2", IF(P540=0,3.88,IF(P540=1,4.01,IF(P540=2,4.14,IF(P540=3,4.27,IF(OR(P540=5,P540=4),4.41,IF(OR(P540=6,P540=7),4.55,IF(OR(P540=8,P540=9),4.7,IF(OR(P540=10,P540=11,P540=12),4.85,IF(OR(P540=13,P540=14,P540=15),5.01,IF(OR(P540=16,P540=17,P540=18),5.17,5.34)))))))))), IF(Q540="Գ-3", IF(P540=0,3.21,IF(P540=1,3.31,IF(P540=2,3.42,IF(P540=3,3.53,IF(OR(P540=5,P540=4),3.64,IF(OR(P540=6,P540=7),3.76,IF(OR(P540=8,P540=9),3.88,IF(OR(P540=10,P540=11,P540=12),4.01,IF(OR(P540=13,P540=14,P540=15),4.13,IF(OR(P540=16,P540=17,P540=18),4.27,4.4)))))))))), IF(Q540="Ա-1", IF(P540=0,2.66,IF(P540=1,2.75,IF(P540=2,2.83,IF(P540=3,2.92,IF(OR(P540=5,P540=4),3.02,IF(OR(P540=6,P540=7),3.11,IF(OR(P540=8,P540=9),3.21,IF(OR(P540=10,P540=11,P540=12),3.31,IF(OR(P540=13,P540=14,P540=15),3.42,IF(OR(P540=16,P540=17,P540=18),3.53,3.64)))))))))), IF(Q540="Ա-2", IF(P540=0,2.28,IF(P540=1,2.35,IF(P540=2,2.43,IF(P540=3,2.5,IF(OR(P540=5,P540=4),2.58,IF(OR(P540=6,P540=7),2.66,IF(OR(P540=8,P540=9),2.75,IF(OR(P540=10,P540=11,P540=12),2.83,IF(OR(P540=13,P540=14,P540=15),2.92,IF(OR(P540=16,P540=17,P540=18),3.01,3.11)))))))))),IF(Q540="Ա-3", IF(P540=0,1.96,IF(P540=1,2.02,IF(P540=2,2.08,IF(P540=3,2.15,IF(OR(P540=5,P540=4),2.21,IF(OR(P540=6,P540=7),2.28,IF(OR(P540=8,P540=9),2.35,IF(OR(P540=10,P540=11,P540=12),2.42,IF(OR(P540=13,P540=14,P540=15),2.5,IF(OR(P540=16,P540=17,P540=18),2.58,2.66)))))))))), IF(Q540="Կ-1", IF(P540=0,1.68,IF(P540=1,1.73,IF(P540=2,1.79,IF(P540=3,1.84,IF(OR(P540=5,P540=4),1.9,IF(OR(P540=6,P540=7),1.96,IF(OR(P540=8,P540=9),2.02,IF(OR(P540=10,P540=11,P540=12),2.08,IF(OR(P540=13,P540=14,P540=15),2.14,IF(OR(P540=16,P540=17,P540=18),2.21,2.28)))))))))), IF(Q540="Կ-2", IF(P540=0,1.45,IF(P540=1,1.49,IF(P540=2,1.54,IF(P540=3,1.59,IF(OR(P540=5,P540=4),1.63,IF(OR(P540=6,P540=7),1.68,IF(OR(P540=8,P540=9),1.73,IF(OR(P540=10,P540=11,P540=12),1.79,IF(OR(P540=13,P540=14,P540=15),1.84,IF(OR(P540=16,P540=17,P540=18),1.9,1.95)))))))))),IF(Q540="Կ-3", IF(P540=0,1.25,IF(P540=1,1.29,IF(P540=2,1.33,IF(P540=3,1.37,IF(OR(P540=5,P540=4),1.41,IF(OR(P540=6,P540=7),1.45,IF(OR(P540=8,P540=9),1.49,IF(OR(P540=10,P540=11,P540=12),1.54,IF(OR(P540=13,P540=14,P540=15),1.58,IF(OR(P540=16,P540=17,P540=18),1.63,1.68)))))))))), "Error"))))))))))))</f>
        <v>1.96</v>
      </c>
      <c r="S540" s="776">
        <v>83200</v>
      </c>
      <c r="T540" s="776">
        <f t="shared" ref="T540:T596" si="436">+S540*R540</f>
        <v>163072</v>
      </c>
      <c r="U540" s="777">
        <f t="shared" ref="U540:U596" si="437">+L540</f>
        <v>0</v>
      </c>
      <c r="V540" s="776">
        <f t="shared" si="429"/>
        <v>163072</v>
      </c>
      <c r="W540" s="776">
        <f t="shared" si="430"/>
        <v>2119936</v>
      </c>
      <c r="X540" s="580">
        <v>1</v>
      </c>
      <c r="Y540" s="644">
        <f t="shared" ref="Y540:Y596" si="438">+P540+1</f>
        <v>8</v>
      </c>
      <c r="Z540" s="645" t="str">
        <f t="shared" ref="Z540:Z596" si="439">+Q540</f>
        <v>Կ-1</v>
      </c>
      <c r="AA540" s="643">
        <f t="shared" ref="AA540:AA596" si="440">IF(X540&lt;1,0,IF(Z540="Բ-1",IF(Y540=0,6.94,IF(Y540=1,7.17,IF(Y540=2,7.41,IF(Y540=3,7.66,IF(OR(Y540=5,Y540=4),7.92,IF(OR(Y540=6,Y540=7),8.18,IF(OR(Y540=8,Y540=9),8.46,IF(OR(Y540=10,Y540=11,Y540=12),8.74,IF(OR(Y540=13,Y540=14,Y540=15),9.03,IF(OR(Y540=16,Y540=17,Y540=18),9.33,9.65)))))))))),IF(Z540="Բ-2", IF(Y540=0,5.71,IF(Y540=1,5.89,IF(Y540=2,6.09,IF(Y540=3,6.29,IF(OR(Y540=5,Y540=4),6.5,IF(OR(Y540=6,Y540=7),6.72,IF(OR(Y540=8,Y540=9),6.94,IF(OR(Y540=10,Y540=11,Y540=12),7.17,IF(OR(Y540=13,Y540=14,Y540=15),7.41,IF(OR(Y540=16,Y540=17,Y540=18),7.65,7.91)))))))))), IF(Z540="Գ-1", IF(Y540=0,4.7,IF(Y540=1,4.86,IF(Y540=2,5.01,IF(Y540=3,5.18,IF(OR(Y540=5,Y540=4),5.35,IF(OR(Y540=6,Y540=7),5.52,IF(OR(Y540=8,Y540=9),5.71,IF(OR(Y540=10,Y540=11,Y540=12),5.89,IF(OR(Y540=13,Y540=14,Y540=15),6.09,IF(OR(Y540=16,Y540=17,Y540=18),6.29,6.49)))))))))), IF(Z540="Գ-2", IF(Y540=0,3.88,IF(Y540=1,4.01,IF(Y540=2,4.14,IF(Y540=3,4.27,IF(OR(Y540=5,Y540=4),4.41,IF(OR(Y540=6,Y540=7),4.55,IF(OR(Y540=8,Y540=9),4.7,IF(OR(Y540=10,Y540=11,Y540=12),4.85,IF(OR(Y540=13,Y540=14,Y540=15),5.01,IF(OR(Y540=16,Y540=17,Y540=18),5.17,5.34)))))))))), IF(Z540="Գ-3", IF(Y540=0,3.21,IF(Y540=1,3.31,IF(Y540=2,3.42,IF(Y540=3,3.53,IF(OR(Y540=5,Y540=4),3.64,IF(OR(Y540=6,Y540=7),3.76,IF(OR(Y540=8,Y540=9),3.88,IF(OR(Y540=10,Y540=11,Y540=12),4.01,IF(OR(Y540=13,Y540=14,Y540=15),4.13,IF(OR(Y540=16,Y540=17,Y540=18),4.27,4.4)))))))))), IF(Z540="Ա-1", IF(Y540=0,2.66,IF(Y540=1,2.75,IF(Y540=2,2.83,IF(Y540=3,2.92,IF(OR(Y540=5,Y540=4),3.02,IF(OR(Y540=6,Y540=7),3.11,IF(OR(Y540=8,Y540=9),3.21,IF(OR(Y540=10,Y540=11,Y540=12),3.31,IF(OR(Y540=13,Y540=14,Y540=15),3.42,IF(OR(Y540=16,Y540=17,Y540=18),3.53,3.64)))))))))), IF(Z540="Ա-2", IF(Y540=0,2.28,IF(Y540=1,2.35,IF(Y540=2,2.43,IF(Y540=3,2.5,IF(OR(Y540=5,Y540=4),2.58,IF(OR(Y540=6,Y540=7),2.66,IF(OR(Y540=8,Y540=9),2.75,IF(OR(Y540=10,Y540=11,Y540=12),2.83,IF(OR(Y540=13,Y540=14,Y540=15),2.92,IF(OR(Y540=16,Y540=17,Y540=18),3.01,3.11)))))))))),IF(Z540="Ա-3", IF(Y540=0,1.96,IF(Y540=1,2.02,IF(Y540=2,2.08,IF(Y540=3,2.15,IF(OR(Y540=5,Y540=4),2.21,IF(OR(Y540=6,Y540=7),2.28,IF(OR(Y540=8,Y540=9),2.35,IF(OR(Y540=10,Y540=11,Y540=12),2.42,IF(OR(Y540=13,Y540=14,Y540=15),2.5,IF(OR(Y540=16,Y540=17,Y540=18),2.58,2.66)))))))))), IF(Z540="Կ-1", IF(Y540=0,1.68,IF(Y540=1,1.73,IF(Y540=2,1.79,IF(Y540=3,1.84,IF(OR(Y540=5,Y540=4),1.9,IF(OR(Y540=6,Y540=7),1.96,IF(OR(Y540=8,Y540=9),2.02,IF(OR(Y540=10,Y540=11,Y540=12),2.08,IF(OR(Y540=13,Y540=14,Y540=15),2.14,IF(OR(Y540=16,Y540=17,Y540=18),2.21,2.28)))))))))), IF(Z540="Կ-2", IF(Y540=0,1.45,IF(Y540=1,1.49,IF(Y540=2,1.54,IF(Y540=3,1.59,IF(OR(Y540=5,Y540=4),1.63,IF(OR(Y540=6,Y540=7),1.68,IF(OR(Y540=8,Y540=9),1.73,IF(OR(Y540=10,Y540=11,Y540=12),1.79,IF(OR(Y540=13,Y540=14,Y540=15),1.84,IF(OR(Y540=16,Y540=17,Y540=18),1.9,1.95)))))))))),IF(Z540="Կ-3", IF(Y540=0,1.25,IF(Y540=1,1.29,IF(Y540=2,1.33,IF(Y540=3,1.37,IF(OR(Y540=5,Y540=4),1.41,IF(OR(Y540=6,Y540=7),1.45,IF(OR(Y540=8,Y540=9),1.49,IF(OR(Y540=10,Y540=11,Y540=12),1.54,IF(OR(Y540=13,Y540=14,Y540=15),1.58,IF(OR(Y540=16,Y540=17,Y540=18),1.63,1.68)))))))))), "Error"))))))))))))</f>
        <v>2.02</v>
      </c>
      <c r="AB540" s="776">
        <v>83200</v>
      </c>
      <c r="AC540" s="776">
        <f t="shared" ref="AC540:AC596" si="441">+AB540*AA540</f>
        <v>168064</v>
      </c>
      <c r="AD540" s="777">
        <f t="shared" ref="AD540:AD596" si="442">+U540</f>
        <v>0</v>
      </c>
      <c r="AE540" s="776">
        <f t="shared" si="423"/>
        <v>168064</v>
      </c>
      <c r="AF540" s="776">
        <f t="shared" si="431"/>
        <v>2184832</v>
      </c>
      <c r="AG540" s="580">
        <v>1</v>
      </c>
      <c r="AH540" s="644">
        <f t="shared" ref="AH540:AH596" si="443">+Y540+1</f>
        <v>9</v>
      </c>
      <c r="AI540" s="645" t="str">
        <f t="shared" ref="AI540:AI596" si="444">+Z540</f>
        <v>Կ-1</v>
      </c>
      <c r="AJ540" s="643">
        <f t="shared" ref="AJ540:AJ596" si="445">IF(AG540&lt;1,0,IF(AI540="Բ-1",IF(AH540=0,6.94,IF(AH540=1,7.17,IF(AH540=2,7.41,IF(AH540=3,7.66,IF(OR(AH540=5,AH540=4),7.92,IF(OR(AH540=6,AH540=7),8.18,IF(OR(AH540=8,AH540=9),8.46,IF(OR(AH540=10,AH540=11,AH540=12),8.74,IF(OR(AH540=13,AH540=14,AH540=15),9.03,IF(OR(AH540=16,AH540=17,AH540=18),9.33,9.65)))))))))),IF(AI540="Բ-2", IF(AH540=0,5.71,IF(AH540=1,5.89,IF(AH540=2,6.09,IF(AH540=3,6.29,IF(OR(AH540=5,AH540=4),6.5,IF(OR(AH540=6,AH540=7),6.72,IF(OR(AH540=8,AH540=9),6.94,IF(OR(AH540=10,AH540=11,AH540=12),7.17,IF(OR(AH540=13,AH540=14,AH540=15),7.41,IF(OR(AH540=16,AH540=17,AH540=18),7.65,7.91)))))))))), IF(AI540="Գ-1", IF(AH540=0,4.7,IF(AH540=1,4.86,IF(AH540=2,5.01,IF(AH540=3,5.18,IF(OR(AH540=5,AH540=4),5.35,IF(OR(AH540=6,AH540=7),5.52,IF(OR(AH540=8,AH540=9),5.71,IF(OR(AH540=10,AH540=11,AH540=12),5.89,IF(OR(AH540=13,AH540=14,AH540=15),6.09,IF(OR(AH540=16,AH540=17,AH540=18),6.29,6.49)))))))))), IF(AI540="Գ-2", IF(AH540=0,3.88,IF(AH540=1,4.01,IF(AH540=2,4.14,IF(AH540=3,4.27,IF(OR(AH540=5,AH540=4),4.41,IF(OR(AH540=6,AH540=7),4.55,IF(OR(AH540=8,AH540=9),4.7,IF(OR(AH540=10,AH540=11,AH540=12),4.85,IF(OR(AH540=13,AH540=14,AH540=15),5.01,IF(OR(AH540=16,AH540=17,AH540=18),5.17,5.34)))))))))), IF(AI540="Գ-3", IF(AH540=0,3.21,IF(AH540=1,3.31,IF(AH540=2,3.42,IF(AH540=3,3.53,IF(OR(AH540=5,AH540=4),3.64,IF(OR(AH540=6,AH540=7),3.76,IF(OR(AH540=8,AH540=9),3.88,IF(OR(AH540=10,AH540=11,AH540=12),4.01,IF(OR(AH540=13,AH540=14,AH540=15),4.13,IF(OR(AH540=16,AH540=17,AH540=18),4.27,4.4)))))))))), IF(AI540="Ա-1", IF(AH540=0,2.66,IF(AH540=1,2.75,IF(AH540=2,2.83,IF(AH540=3,2.92,IF(OR(AH540=5,AH540=4),3.02,IF(OR(AH540=6,AH540=7),3.11,IF(OR(AH540=8,AH540=9),3.21,IF(OR(AH540=10,AH540=11,AH540=12),3.31,IF(OR(AH540=13,AH540=14,AH540=15),3.42,IF(OR(AH540=16,AH540=17,AH540=18),3.53,3.64)))))))))), IF(AI540="Ա-2", IF(AH540=0,2.28,IF(AH540=1,2.35,IF(AH540=2,2.43,IF(AH540=3,2.5,IF(OR(AH540=5,AH540=4),2.58,IF(OR(AH540=6,AH540=7),2.66,IF(OR(AH540=8,AH540=9),2.75,IF(OR(AH540=10,AH540=11,AH540=12),2.83,IF(OR(AH540=13,AH540=14,AH540=15),2.92,IF(OR(AH540=16,AH540=17,AH540=18),3.01,3.11)))))))))),IF(AI540="Ա-3", IF(AH540=0,1.96,IF(AH540=1,2.02,IF(AH540=2,2.08,IF(AH540=3,2.15,IF(OR(AH540=5,AH540=4),2.21,IF(OR(AH540=6,AH540=7),2.28,IF(OR(AH540=8,AH540=9),2.35,IF(OR(AH540=10,AH540=11,AH540=12),2.42,IF(OR(AH540=13,AH540=14,AH540=15),2.5,IF(OR(AH540=16,AH540=17,AH540=18),2.58,2.66)))))))))), IF(AI540="Կ-1", IF(AH540=0,1.68,IF(AH540=1,1.73,IF(AH540=2,1.79,IF(AH540=3,1.84,IF(OR(AH540=5,AH540=4),1.9,IF(OR(AH540=6,AH540=7),1.96,IF(OR(AH540=8,AH540=9),2.02,IF(OR(AH540=10,AH540=11,AH540=12),2.08,IF(OR(AH540=13,AH540=14,AH540=15),2.14,IF(OR(AH540=16,AH540=17,AH540=18),2.21,2.28)))))))))), IF(AI540="Կ-2", IF(AH540=0,1.45,IF(AH540=1,1.49,IF(AH540=2,1.54,IF(AH540=3,1.59,IF(OR(AH540=5,AH540=4),1.63,IF(OR(AH540=6,AH540=7),1.68,IF(OR(AH540=8,AH540=9),1.73,IF(OR(AH540=10,AH540=11,AH540=12),1.79,IF(OR(AH540=13,AH540=14,AH540=15),1.84,IF(OR(AH540=16,AH540=17,AH540=18),1.9,1.95)))))))))),IF(AI540="Կ-3", IF(AH540=0,1.25,IF(AH540=1,1.29,IF(AH540=2,1.33,IF(AH540=3,1.37,IF(OR(AH540=5,AH540=4),1.41,IF(OR(AH540=6,AH540=7),1.45,IF(OR(AH540=8,AH540=9),1.49,IF(OR(AH540=10,AH540=11,AH540=12),1.54,IF(OR(AH540=13,AH540=14,AH540=15),1.58,IF(OR(AH540=16,AH540=17,AH540=18),1.63,1.68)))))))))), "Error"))))))))))))</f>
        <v>2.02</v>
      </c>
      <c r="AK540" s="776">
        <v>83200</v>
      </c>
      <c r="AL540" s="776">
        <f t="shared" ref="AL540:AL596" si="446">+AK540*AJ540</f>
        <v>168064</v>
      </c>
      <c r="AM540" s="777">
        <f t="shared" ref="AM540:AM596" si="447">+AD540</f>
        <v>0</v>
      </c>
      <c r="AN540" s="776">
        <f t="shared" si="432"/>
        <v>168064</v>
      </c>
      <c r="AO540" s="776">
        <f t="shared" si="433"/>
        <v>2184832</v>
      </c>
    </row>
    <row r="541" spans="1:41" s="760" customFormat="1" ht="14.25">
      <c r="A541" s="853">
        <v>499</v>
      </c>
      <c r="B541" s="903" t="s">
        <v>2797</v>
      </c>
      <c r="C541" s="904" t="s">
        <v>1961</v>
      </c>
      <c r="D541" s="904" t="s">
        <v>2306</v>
      </c>
      <c r="E541" s="903" t="s">
        <v>1238</v>
      </c>
      <c r="F541" s="853">
        <v>1</v>
      </c>
      <c r="G541" s="911">
        <v>2</v>
      </c>
      <c r="H541" s="915" t="s">
        <v>86</v>
      </c>
      <c r="I541" s="912">
        <f t="shared" si="425"/>
        <v>1.79</v>
      </c>
      <c r="J541" s="913">
        <v>83200</v>
      </c>
      <c r="K541" s="914">
        <f t="shared" si="424"/>
        <v>148928</v>
      </c>
      <c r="L541" s="915"/>
      <c r="M541" s="914">
        <f t="shared" si="427"/>
        <v>148928</v>
      </c>
      <c r="N541" s="914">
        <f t="shared" si="428"/>
        <v>1936064</v>
      </c>
      <c r="O541" s="580">
        <v>1</v>
      </c>
      <c r="P541" s="644">
        <f t="shared" si="426"/>
        <v>3</v>
      </c>
      <c r="Q541" s="645" t="str">
        <f t="shared" si="434"/>
        <v>Կ-1</v>
      </c>
      <c r="R541" s="643">
        <f t="shared" si="435"/>
        <v>1.84</v>
      </c>
      <c r="S541" s="776">
        <v>83200</v>
      </c>
      <c r="T541" s="776">
        <f t="shared" si="436"/>
        <v>153088</v>
      </c>
      <c r="U541" s="777">
        <f t="shared" si="437"/>
        <v>0</v>
      </c>
      <c r="V541" s="776">
        <f t="shared" si="429"/>
        <v>153088</v>
      </c>
      <c r="W541" s="776">
        <f t="shared" si="430"/>
        <v>1990144</v>
      </c>
      <c r="X541" s="580">
        <v>1</v>
      </c>
      <c r="Y541" s="644">
        <f t="shared" si="438"/>
        <v>4</v>
      </c>
      <c r="Z541" s="645" t="str">
        <f t="shared" si="439"/>
        <v>Կ-1</v>
      </c>
      <c r="AA541" s="643">
        <f t="shared" si="440"/>
        <v>1.9</v>
      </c>
      <c r="AB541" s="776">
        <v>83200</v>
      </c>
      <c r="AC541" s="776">
        <f t="shared" si="441"/>
        <v>158080</v>
      </c>
      <c r="AD541" s="777">
        <f t="shared" si="442"/>
        <v>0</v>
      </c>
      <c r="AE541" s="776">
        <f t="shared" si="423"/>
        <v>158080</v>
      </c>
      <c r="AF541" s="776">
        <f t="shared" si="431"/>
        <v>2055040</v>
      </c>
      <c r="AG541" s="580">
        <v>1</v>
      </c>
      <c r="AH541" s="644">
        <f t="shared" si="443"/>
        <v>5</v>
      </c>
      <c r="AI541" s="645" t="str">
        <f t="shared" si="444"/>
        <v>Կ-1</v>
      </c>
      <c r="AJ541" s="643">
        <f t="shared" si="445"/>
        <v>1.9</v>
      </c>
      <c r="AK541" s="776">
        <v>83200</v>
      </c>
      <c r="AL541" s="776">
        <f t="shared" si="446"/>
        <v>158080</v>
      </c>
      <c r="AM541" s="777">
        <f t="shared" si="447"/>
        <v>0</v>
      </c>
      <c r="AN541" s="776">
        <f t="shared" si="432"/>
        <v>158080</v>
      </c>
      <c r="AO541" s="776">
        <f t="shared" si="433"/>
        <v>2055040</v>
      </c>
    </row>
    <row r="542" spans="1:41" s="760" customFormat="1" ht="14.25">
      <c r="A542" s="853">
        <v>500</v>
      </c>
      <c r="B542" s="903" t="s">
        <v>2798</v>
      </c>
      <c r="C542" s="904" t="s">
        <v>1961</v>
      </c>
      <c r="D542" s="904" t="s">
        <v>2300</v>
      </c>
      <c r="E542" s="903" t="s">
        <v>1238</v>
      </c>
      <c r="F542" s="853">
        <v>1</v>
      </c>
      <c r="G542" s="911">
        <v>2</v>
      </c>
      <c r="H542" s="915" t="s">
        <v>86</v>
      </c>
      <c r="I542" s="912">
        <f t="shared" si="425"/>
        <v>1.79</v>
      </c>
      <c r="J542" s="913">
        <v>83200</v>
      </c>
      <c r="K542" s="914">
        <f t="shared" si="424"/>
        <v>148928</v>
      </c>
      <c r="L542" s="915"/>
      <c r="M542" s="914">
        <f t="shared" si="427"/>
        <v>148928</v>
      </c>
      <c r="N542" s="914">
        <f t="shared" si="428"/>
        <v>1936064</v>
      </c>
      <c r="O542" s="580">
        <v>1</v>
      </c>
      <c r="P542" s="644">
        <f t="shared" si="426"/>
        <v>3</v>
      </c>
      <c r="Q542" s="645" t="str">
        <f t="shared" si="434"/>
        <v>Կ-1</v>
      </c>
      <c r="R542" s="643">
        <f t="shared" si="435"/>
        <v>1.84</v>
      </c>
      <c r="S542" s="776">
        <v>83200</v>
      </c>
      <c r="T542" s="776">
        <f t="shared" si="436"/>
        <v>153088</v>
      </c>
      <c r="U542" s="777">
        <f t="shared" si="437"/>
        <v>0</v>
      </c>
      <c r="V542" s="776">
        <f t="shared" si="429"/>
        <v>153088</v>
      </c>
      <c r="W542" s="776">
        <f t="shared" si="430"/>
        <v>1990144</v>
      </c>
      <c r="X542" s="580">
        <v>1</v>
      </c>
      <c r="Y542" s="644">
        <f t="shared" si="438"/>
        <v>4</v>
      </c>
      <c r="Z542" s="645" t="str">
        <f t="shared" si="439"/>
        <v>Կ-1</v>
      </c>
      <c r="AA542" s="643">
        <f t="shared" si="440"/>
        <v>1.9</v>
      </c>
      <c r="AB542" s="776">
        <v>83200</v>
      </c>
      <c r="AC542" s="776">
        <f t="shared" si="441"/>
        <v>158080</v>
      </c>
      <c r="AD542" s="777">
        <f t="shared" si="442"/>
        <v>0</v>
      </c>
      <c r="AE542" s="776">
        <f t="shared" si="423"/>
        <v>158080</v>
      </c>
      <c r="AF542" s="776">
        <f t="shared" si="431"/>
        <v>2055040</v>
      </c>
      <c r="AG542" s="580">
        <v>1</v>
      </c>
      <c r="AH542" s="644">
        <f t="shared" si="443"/>
        <v>5</v>
      </c>
      <c r="AI542" s="645" t="str">
        <f t="shared" si="444"/>
        <v>Կ-1</v>
      </c>
      <c r="AJ542" s="643">
        <f t="shared" si="445"/>
        <v>1.9</v>
      </c>
      <c r="AK542" s="776">
        <v>83200</v>
      </c>
      <c r="AL542" s="776">
        <f t="shared" si="446"/>
        <v>158080</v>
      </c>
      <c r="AM542" s="777">
        <f t="shared" si="447"/>
        <v>0</v>
      </c>
      <c r="AN542" s="776">
        <f t="shared" si="432"/>
        <v>158080</v>
      </c>
      <c r="AO542" s="776">
        <f t="shared" si="433"/>
        <v>2055040</v>
      </c>
    </row>
    <row r="543" spans="1:41" s="760" customFormat="1" ht="67.5">
      <c r="A543" s="853">
        <v>501</v>
      </c>
      <c r="B543" s="903" t="s">
        <v>2349</v>
      </c>
      <c r="C543" s="904" t="s">
        <v>1961</v>
      </c>
      <c r="D543" s="904" t="s">
        <v>2368</v>
      </c>
      <c r="E543" s="903" t="s">
        <v>1720</v>
      </c>
      <c r="F543" s="853">
        <v>1</v>
      </c>
      <c r="G543" s="911">
        <v>3</v>
      </c>
      <c r="H543" s="915" t="s">
        <v>83</v>
      </c>
      <c r="I543" s="912">
        <f t="shared" si="425"/>
        <v>4.2699999999999996</v>
      </c>
      <c r="J543" s="913">
        <v>83200</v>
      </c>
      <c r="K543" s="914">
        <f t="shared" si="424"/>
        <v>355263.99999999994</v>
      </c>
      <c r="L543" s="915"/>
      <c r="M543" s="914">
        <f t="shared" si="427"/>
        <v>355263.99999999994</v>
      </c>
      <c r="N543" s="914">
        <f t="shared" si="428"/>
        <v>4618431.9999999991</v>
      </c>
      <c r="O543" s="580">
        <v>1</v>
      </c>
      <c r="P543" s="644">
        <v>1</v>
      </c>
      <c r="Q543" s="645" t="str">
        <f t="shared" si="434"/>
        <v>Գ-2</v>
      </c>
      <c r="R543" s="643">
        <f t="shared" si="435"/>
        <v>4.01</v>
      </c>
      <c r="S543" s="776">
        <v>83200</v>
      </c>
      <c r="T543" s="776">
        <f t="shared" si="436"/>
        <v>333632</v>
      </c>
      <c r="U543" s="777">
        <f t="shared" si="437"/>
        <v>0</v>
      </c>
      <c r="V543" s="776">
        <f t="shared" si="429"/>
        <v>333632</v>
      </c>
      <c r="W543" s="776">
        <f t="shared" si="430"/>
        <v>4337216</v>
      </c>
      <c r="X543" s="580">
        <v>1</v>
      </c>
      <c r="Y543" s="644">
        <f t="shared" si="438"/>
        <v>2</v>
      </c>
      <c r="Z543" s="645" t="str">
        <f t="shared" si="439"/>
        <v>Գ-2</v>
      </c>
      <c r="AA543" s="643">
        <f t="shared" si="440"/>
        <v>4.1399999999999997</v>
      </c>
      <c r="AB543" s="776">
        <v>83200</v>
      </c>
      <c r="AC543" s="776">
        <f t="shared" si="441"/>
        <v>344448</v>
      </c>
      <c r="AD543" s="777">
        <f t="shared" si="442"/>
        <v>0</v>
      </c>
      <c r="AE543" s="776">
        <f t="shared" si="423"/>
        <v>344448</v>
      </c>
      <c r="AF543" s="776">
        <f t="shared" si="431"/>
        <v>4477824</v>
      </c>
      <c r="AG543" s="580">
        <v>1</v>
      </c>
      <c r="AH543" s="644">
        <f t="shared" si="443"/>
        <v>3</v>
      </c>
      <c r="AI543" s="645" t="str">
        <f t="shared" si="444"/>
        <v>Գ-2</v>
      </c>
      <c r="AJ543" s="643">
        <f t="shared" si="445"/>
        <v>4.2699999999999996</v>
      </c>
      <c r="AK543" s="776">
        <v>83200</v>
      </c>
      <c r="AL543" s="776">
        <f t="shared" si="446"/>
        <v>355263.99999999994</v>
      </c>
      <c r="AM543" s="777">
        <f t="shared" si="447"/>
        <v>0</v>
      </c>
      <c r="AN543" s="776">
        <f t="shared" si="432"/>
        <v>355263.99999999994</v>
      </c>
      <c r="AO543" s="776">
        <f t="shared" si="433"/>
        <v>4618431.9999999991</v>
      </c>
    </row>
    <row r="544" spans="1:41" s="760" customFormat="1" ht="40.5">
      <c r="A544" s="853">
        <v>502</v>
      </c>
      <c r="B544" s="903" t="s">
        <v>1702</v>
      </c>
      <c r="C544" s="904" t="s">
        <v>1961</v>
      </c>
      <c r="D544" s="904" t="s">
        <v>2305</v>
      </c>
      <c r="E544" s="903" t="s">
        <v>972</v>
      </c>
      <c r="F544" s="853">
        <v>1</v>
      </c>
      <c r="G544" s="911">
        <v>6</v>
      </c>
      <c r="H544" s="915" t="s">
        <v>84</v>
      </c>
      <c r="I544" s="912">
        <f t="shared" si="425"/>
        <v>3.11</v>
      </c>
      <c r="J544" s="913">
        <v>83200</v>
      </c>
      <c r="K544" s="914">
        <f t="shared" si="424"/>
        <v>258752</v>
      </c>
      <c r="L544" s="915"/>
      <c r="M544" s="914">
        <f t="shared" si="427"/>
        <v>258752</v>
      </c>
      <c r="N544" s="914">
        <f t="shared" si="428"/>
        <v>3363776</v>
      </c>
      <c r="O544" s="580">
        <v>1</v>
      </c>
      <c r="P544" s="644">
        <f t="shared" si="426"/>
        <v>7</v>
      </c>
      <c r="Q544" s="645" t="str">
        <f t="shared" si="434"/>
        <v>Ա-1</v>
      </c>
      <c r="R544" s="643">
        <f t="shared" si="435"/>
        <v>3.11</v>
      </c>
      <c r="S544" s="776">
        <v>83200</v>
      </c>
      <c r="T544" s="776">
        <f t="shared" si="436"/>
        <v>258752</v>
      </c>
      <c r="U544" s="777">
        <f t="shared" si="437"/>
        <v>0</v>
      </c>
      <c r="V544" s="776">
        <f t="shared" si="429"/>
        <v>258752</v>
      </c>
      <c r="W544" s="776">
        <f t="shared" si="430"/>
        <v>3363776</v>
      </c>
      <c r="X544" s="580">
        <v>1</v>
      </c>
      <c r="Y544" s="644">
        <f t="shared" si="438"/>
        <v>8</v>
      </c>
      <c r="Z544" s="645" t="str">
        <f t="shared" si="439"/>
        <v>Ա-1</v>
      </c>
      <c r="AA544" s="643">
        <f t="shared" si="440"/>
        <v>3.21</v>
      </c>
      <c r="AB544" s="776">
        <v>83200</v>
      </c>
      <c r="AC544" s="776">
        <f t="shared" si="441"/>
        <v>267072</v>
      </c>
      <c r="AD544" s="777">
        <f t="shared" si="442"/>
        <v>0</v>
      </c>
      <c r="AE544" s="776">
        <f t="shared" ref="AE544:AE600" si="448">+AD544+AC544</f>
        <v>267072</v>
      </c>
      <c r="AF544" s="776">
        <f t="shared" si="431"/>
        <v>3471936</v>
      </c>
      <c r="AG544" s="580">
        <v>1</v>
      </c>
      <c r="AH544" s="644">
        <f t="shared" si="443"/>
        <v>9</v>
      </c>
      <c r="AI544" s="645" t="str">
        <f t="shared" si="444"/>
        <v>Ա-1</v>
      </c>
      <c r="AJ544" s="643">
        <f t="shared" si="445"/>
        <v>3.21</v>
      </c>
      <c r="AK544" s="776">
        <v>83200</v>
      </c>
      <c r="AL544" s="776">
        <f t="shared" si="446"/>
        <v>267072</v>
      </c>
      <c r="AM544" s="777">
        <f t="shared" si="447"/>
        <v>0</v>
      </c>
      <c r="AN544" s="776">
        <f t="shared" si="432"/>
        <v>267072</v>
      </c>
      <c r="AO544" s="776">
        <f t="shared" si="433"/>
        <v>3471936</v>
      </c>
    </row>
    <row r="545" spans="1:41" s="760" customFormat="1" ht="40.5">
      <c r="A545" s="853">
        <v>503</v>
      </c>
      <c r="B545" s="903" t="s">
        <v>1703</v>
      </c>
      <c r="C545" s="904" t="s">
        <v>1961</v>
      </c>
      <c r="D545" s="904" t="s">
        <v>2283</v>
      </c>
      <c r="E545" s="903" t="s">
        <v>973</v>
      </c>
      <c r="F545" s="853">
        <v>1</v>
      </c>
      <c r="G545" s="911">
        <v>6</v>
      </c>
      <c r="H545" s="915" t="s">
        <v>85</v>
      </c>
      <c r="I545" s="912">
        <f t="shared" si="425"/>
        <v>2.66</v>
      </c>
      <c r="J545" s="913">
        <v>83200</v>
      </c>
      <c r="K545" s="914">
        <f t="shared" si="424"/>
        <v>221312</v>
      </c>
      <c r="L545" s="915">
        <v>8000</v>
      </c>
      <c r="M545" s="914">
        <f t="shared" si="427"/>
        <v>229312</v>
      </c>
      <c r="N545" s="914">
        <f t="shared" si="428"/>
        <v>2981056</v>
      </c>
      <c r="O545" s="580">
        <v>1</v>
      </c>
      <c r="P545" s="644">
        <f t="shared" si="426"/>
        <v>7</v>
      </c>
      <c r="Q545" s="645" t="str">
        <f t="shared" si="434"/>
        <v>Ա-2</v>
      </c>
      <c r="R545" s="643">
        <f t="shared" si="435"/>
        <v>2.66</v>
      </c>
      <c r="S545" s="776">
        <v>83200</v>
      </c>
      <c r="T545" s="776">
        <f t="shared" si="436"/>
        <v>221312</v>
      </c>
      <c r="U545" s="777">
        <f t="shared" si="437"/>
        <v>8000</v>
      </c>
      <c r="V545" s="776">
        <f t="shared" si="429"/>
        <v>229312</v>
      </c>
      <c r="W545" s="776">
        <f t="shared" si="430"/>
        <v>2981056</v>
      </c>
      <c r="X545" s="580">
        <v>1</v>
      </c>
      <c r="Y545" s="644">
        <f t="shared" si="438"/>
        <v>8</v>
      </c>
      <c r="Z545" s="645" t="str">
        <f t="shared" si="439"/>
        <v>Ա-2</v>
      </c>
      <c r="AA545" s="643">
        <f t="shared" si="440"/>
        <v>2.75</v>
      </c>
      <c r="AB545" s="776">
        <v>83200</v>
      </c>
      <c r="AC545" s="776">
        <f t="shared" si="441"/>
        <v>228800</v>
      </c>
      <c r="AD545" s="777">
        <f t="shared" si="442"/>
        <v>8000</v>
      </c>
      <c r="AE545" s="776">
        <f t="shared" si="448"/>
        <v>236800</v>
      </c>
      <c r="AF545" s="776">
        <f t="shared" si="431"/>
        <v>3078400</v>
      </c>
      <c r="AG545" s="580">
        <v>1</v>
      </c>
      <c r="AH545" s="644">
        <f t="shared" si="443"/>
        <v>9</v>
      </c>
      <c r="AI545" s="645" t="str">
        <f t="shared" si="444"/>
        <v>Ա-2</v>
      </c>
      <c r="AJ545" s="643">
        <f t="shared" si="445"/>
        <v>2.75</v>
      </c>
      <c r="AK545" s="776">
        <v>83200</v>
      </c>
      <c r="AL545" s="776">
        <f t="shared" si="446"/>
        <v>228800</v>
      </c>
      <c r="AM545" s="777">
        <f t="shared" si="447"/>
        <v>8000</v>
      </c>
      <c r="AN545" s="776">
        <f t="shared" si="432"/>
        <v>236800</v>
      </c>
      <c r="AO545" s="776">
        <f t="shared" si="433"/>
        <v>3078400</v>
      </c>
    </row>
    <row r="546" spans="1:41" s="760" customFormat="1" ht="14.25">
      <c r="A546" s="853">
        <v>504</v>
      </c>
      <c r="B546" s="903" t="s">
        <v>1704</v>
      </c>
      <c r="C546" s="904" t="s">
        <v>1961</v>
      </c>
      <c r="D546" s="904" t="s">
        <v>2293</v>
      </c>
      <c r="E546" s="903" t="s">
        <v>1237</v>
      </c>
      <c r="F546" s="853">
        <v>1</v>
      </c>
      <c r="G546" s="911">
        <v>6</v>
      </c>
      <c r="H546" s="915" t="s">
        <v>419</v>
      </c>
      <c r="I546" s="912">
        <f t="shared" si="425"/>
        <v>2.2799999999999998</v>
      </c>
      <c r="J546" s="913">
        <v>83200</v>
      </c>
      <c r="K546" s="914">
        <f t="shared" si="424"/>
        <v>189695.99999999997</v>
      </c>
      <c r="L546" s="915">
        <v>8000</v>
      </c>
      <c r="M546" s="914">
        <f t="shared" si="427"/>
        <v>197695.99999999997</v>
      </c>
      <c r="N546" s="914">
        <f t="shared" si="428"/>
        <v>2570047.9999999995</v>
      </c>
      <c r="O546" s="580">
        <v>1</v>
      </c>
      <c r="P546" s="644">
        <f t="shared" si="426"/>
        <v>7</v>
      </c>
      <c r="Q546" s="645" t="str">
        <f t="shared" si="434"/>
        <v>Ա-3</v>
      </c>
      <c r="R546" s="643">
        <f t="shared" si="435"/>
        <v>2.2799999999999998</v>
      </c>
      <c r="S546" s="776">
        <v>83200</v>
      </c>
      <c r="T546" s="776">
        <f t="shared" si="436"/>
        <v>189695.99999999997</v>
      </c>
      <c r="U546" s="777">
        <f t="shared" si="437"/>
        <v>8000</v>
      </c>
      <c r="V546" s="776">
        <f t="shared" si="429"/>
        <v>197695.99999999997</v>
      </c>
      <c r="W546" s="776">
        <f t="shared" si="430"/>
        <v>2570047.9999999995</v>
      </c>
      <c r="X546" s="580">
        <v>1</v>
      </c>
      <c r="Y546" s="644">
        <f t="shared" si="438"/>
        <v>8</v>
      </c>
      <c r="Z546" s="645" t="str">
        <f t="shared" si="439"/>
        <v>Ա-3</v>
      </c>
      <c r="AA546" s="643">
        <f t="shared" si="440"/>
        <v>2.35</v>
      </c>
      <c r="AB546" s="776">
        <v>83200</v>
      </c>
      <c r="AC546" s="776">
        <f t="shared" si="441"/>
        <v>195520</v>
      </c>
      <c r="AD546" s="777">
        <f t="shared" si="442"/>
        <v>8000</v>
      </c>
      <c r="AE546" s="776">
        <f t="shared" si="448"/>
        <v>203520</v>
      </c>
      <c r="AF546" s="776">
        <f t="shared" si="431"/>
        <v>2645760</v>
      </c>
      <c r="AG546" s="580">
        <v>1</v>
      </c>
      <c r="AH546" s="644">
        <f t="shared" si="443"/>
        <v>9</v>
      </c>
      <c r="AI546" s="645" t="str">
        <f t="shared" si="444"/>
        <v>Ա-3</v>
      </c>
      <c r="AJ546" s="643">
        <f t="shared" si="445"/>
        <v>2.35</v>
      </c>
      <c r="AK546" s="776">
        <v>83200</v>
      </c>
      <c r="AL546" s="776">
        <f t="shared" si="446"/>
        <v>195520</v>
      </c>
      <c r="AM546" s="777">
        <f t="shared" si="447"/>
        <v>8000</v>
      </c>
      <c r="AN546" s="776">
        <f t="shared" si="432"/>
        <v>203520</v>
      </c>
      <c r="AO546" s="776">
        <f t="shared" si="433"/>
        <v>2645760</v>
      </c>
    </row>
    <row r="547" spans="1:41" s="760" customFormat="1" ht="14.25">
      <c r="A547" s="853">
        <v>505</v>
      </c>
      <c r="B547" s="903" t="s">
        <v>1706</v>
      </c>
      <c r="C547" s="904" t="s">
        <v>1961</v>
      </c>
      <c r="D547" s="904" t="s">
        <v>2301</v>
      </c>
      <c r="E547" s="903" t="s">
        <v>1237</v>
      </c>
      <c r="F547" s="853">
        <v>1</v>
      </c>
      <c r="G547" s="911">
        <v>6</v>
      </c>
      <c r="H547" s="915" t="s">
        <v>419</v>
      </c>
      <c r="I547" s="912">
        <f t="shared" si="425"/>
        <v>2.2799999999999998</v>
      </c>
      <c r="J547" s="913">
        <v>83200</v>
      </c>
      <c r="K547" s="914">
        <f t="shared" si="424"/>
        <v>189695.99999999997</v>
      </c>
      <c r="L547" s="915"/>
      <c r="M547" s="914">
        <f t="shared" si="427"/>
        <v>189695.99999999997</v>
      </c>
      <c r="N547" s="914">
        <f t="shared" si="428"/>
        <v>2466047.9999999995</v>
      </c>
      <c r="O547" s="580">
        <v>1</v>
      </c>
      <c r="P547" s="644">
        <f t="shared" si="426"/>
        <v>7</v>
      </c>
      <c r="Q547" s="645" t="str">
        <f t="shared" si="434"/>
        <v>Ա-3</v>
      </c>
      <c r="R547" s="643">
        <f t="shared" si="435"/>
        <v>2.2799999999999998</v>
      </c>
      <c r="S547" s="776">
        <v>83200</v>
      </c>
      <c r="T547" s="776">
        <f t="shared" si="436"/>
        <v>189695.99999999997</v>
      </c>
      <c r="U547" s="777">
        <f t="shared" si="437"/>
        <v>0</v>
      </c>
      <c r="V547" s="776">
        <f t="shared" si="429"/>
        <v>189695.99999999997</v>
      </c>
      <c r="W547" s="776">
        <f t="shared" si="430"/>
        <v>2466047.9999999995</v>
      </c>
      <c r="X547" s="580">
        <v>1</v>
      </c>
      <c r="Y547" s="644">
        <f t="shared" si="438"/>
        <v>8</v>
      </c>
      <c r="Z547" s="645" t="str">
        <f t="shared" si="439"/>
        <v>Ա-3</v>
      </c>
      <c r="AA547" s="643">
        <f t="shared" si="440"/>
        <v>2.35</v>
      </c>
      <c r="AB547" s="776">
        <v>83200</v>
      </c>
      <c r="AC547" s="776">
        <f t="shared" si="441"/>
        <v>195520</v>
      </c>
      <c r="AD547" s="777">
        <f t="shared" si="442"/>
        <v>0</v>
      </c>
      <c r="AE547" s="776">
        <f t="shared" si="448"/>
        <v>195520</v>
      </c>
      <c r="AF547" s="776">
        <f t="shared" si="431"/>
        <v>2541760</v>
      </c>
      <c r="AG547" s="580">
        <v>1</v>
      </c>
      <c r="AH547" s="644">
        <f t="shared" si="443"/>
        <v>9</v>
      </c>
      <c r="AI547" s="645" t="str">
        <f t="shared" si="444"/>
        <v>Ա-3</v>
      </c>
      <c r="AJ547" s="643">
        <f t="shared" si="445"/>
        <v>2.35</v>
      </c>
      <c r="AK547" s="776">
        <v>83200</v>
      </c>
      <c r="AL547" s="776">
        <f t="shared" si="446"/>
        <v>195520</v>
      </c>
      <c r="AM547" s="777">
        <f t="shared" si="447"/>
        <v>0</v>
      </c>
      <c r="AN547" s="776">
        <f t="shared" si="432"/>
        <v>195520</v>
      </c>
      <c r="AO547" s="776">
        <f t="shared" si="433"/>
        <v>2541760</v>
      </c>
    </row>
    <row r="548" spans="1:41" s="760" customFormat="1" ht="29.25" customHeight="1">
      <c r="A548" s="853">
        <v>506</v>
      </c>
      <c r="B548" s="903" t="s">
        <v>1705</v>
      </c>
      <c r="C548" s="904" t="s">
        <v>1961</v>
      </c>
      <c r="D548" s="904" t="s">
        <v>2291</v>
      </c>
      <c r="E548" s="903" t="s">
        <v>1237</v>
      </c>
      <c r="F548" s="853">
        <v>1</v>
      </c>
      <c r="G548" s="911">
        <v>6</v>
      </c>
      <c r="H548" s="915" t="s">
        <v>419</v>
      </c>
      <c r="I548" s="912">
        <f t="shared" si="425"/>
        <v>2.2799999999999998</v>
      </c>
      <c r="J548" s="913">
        <v>83200</v>
      </c>
      <c r="K548" s="914">
        <f t="shared" si="424"/>
        <v>189695.99999999997</v>
      </c>
      <c r="L548" s="915"/>
      <c r="M548" s="914">
        <f t="shared" si="427"/>
        <v>189695.99999999997</v>
      </c>
      <c r="N548" s="914">
        <f t="shared" si="428"/>
        <v>2466047.9999999995</v>
      </c>
      <c r="O548" s="580">
        <v>1</v>
      </c>
      <c r="P548" s="644">
        <f t="shared" si="426"/>
        <v>7</v>
      </c>
      <c r="Q548" s="645" t="str">
        <f t="shared" si="434"/>
        <v>Ա-3</v>
      </c>
      <c r="R548" s="643">
        <f t="shared" si="435"/>
        <v>2.2799999999999998</v>
      </c>
      <c r="S548" s="776">
        <v>83200</v>
      </c>
      <c r="T548" s="776">
        <f t="shared" si="436"/>
        <v>189695.99999999997</v>
      </c>
      <c r="U548" s="777">
        <f t="shared" si="437"/>
        <v>0</v>
      </c>
      <c r="V548" s="776">
        <f t="shared" si="429"/>
        <v>189695.99999999997</v>
      </c>
      <c r="W548" s="776">
        <f t="shared" si="430"/>
        <v>2466047.9999999995</v>
      </c>
      <c r="X548" s="580">
        <v>1</v>
      </c>
      <c r="Y548" s="644">
        <f t="shared" si="438"/>
        <v>8</v>
      </c>
      <c r="Z548" s="645" t="str">
        <f t="shared" si="439"/>
        <v>Ա-3</v>
      </c>
      <c r="AA548" s="643">
        <f t="shared" si="440"/>
        <v>2.35</v>
      </c>
      <c r="AB548" s="776">
        <v>83200</v>
      </c>
      <c r="AC548" s="776">
        <f t="shared" si="441"/>
        <v>195520</v>
      </c>
      <c r="AD548" s="777">
        <f t="shared" si="442"/>
        <v>0</v>
      </c>
      <c r="AE548" s="776">
        <f t="shared" si="448"/>
        <v>195520</v>
      </c>
      <c r="AF548" s="776">
        <f t="shared" si="431"/>
        <v>2541760</v>
      </c>
      <c r="AG548" s="580">
        <v>1</v>
      </c>
      <c r="AH548" s="644">
        <f t="shared" si="443"/>
        <v>9</v>
      </c>
      <c r="AI548" s="645" t="str">
        <f t="shared" si="444"/>
        <v>Ա-3</v>
      </c>
      <c r="AJ548" s="643">
        <f t="shared" si="445"/>
        <v>2.35</v>
      </c>
      <c r="AK548" s="776">
        <v>83200</v>
      </c>
      <c r="AL548" s="776">
        <f t="shared" si="446"/>
        <v>195520</v>
      </c>
      <c r="AM548" s="777">
        <f t="shared" si="447"/>
        <v>0</v>
      </c>
      <c r="AN548" s="776">
        <f t="shared" si="432"/>
        <v>195520</v>
      </c>
      <c r="AO548" s="776">
        <f t="shared" si="433"/>
        <v>2541760</v>
      </c>
    </row>
    <row r="549" spans="1:41" s="760" customFormat="1" ht="17.25" customHeight="1">
      <c r="A549" s="853">
        <v>507</v>
      </c>
      <c r="B549" s="903" t="s">
        <v>2799</v>
      </c>
      <c r="C549" s="904" t="s">
        <v>1961</v>
      </c>
      <c r="D549" s="904" t="s">
        <v>2284</v>
      </c>
      <c r="E549" s="903" t="s">
        <v>1237</v>
      </c>
      <c r="F549" s="853">
        <v>1</v>
      </c>
      <c r="G549" s="911">
        <v>7</v>
      </c>
      <c r="H549" s="915" t="s">
        <v>419</v>
      </c>
      <c r="I549" s="912">
        <f t="shared" si="425"/>
        <v>2.2799999999999998</v>
      </c>
      <c r="J549" s="913">
        <v>83200</v>
      </c>
      <c r="K549" s="914">
        <f t="shared" si="424"/>
        <v>189695.99999999997</v>
      </c>
      <c r="L549" s="915"/>
      <c r="M549" s="914">
        <f t="shared" si="427"/>
        <v>189695.99999999997</v>
      </c>
      <c r="N549" s="914">
        <f t="shared" si="428"/>
        <v>2466047.9999999995</v>
      </c>
      <c r="O549" s="580">
        <v>1</v>
      </c>
      <c r="P549" s="644">
        <f t="shared" si="426"/>
        <v>8</v>
      </c>
      <c r="Q549" s="645" t="str">
        <f t="shared" si="434"/>
        <v>Ա-3</v>
      </c>
      <c r="R549" s="643">
        <f t="shared" si="435"/>
        <v>2.35</v>
      </c>
      <c r="S549" s="776">
        <v>83200</v>
      </c>
      <c r="T549" s="776">
        <f t="shared" si="436"/>
        <v>195520</v>
      </c>
      <c r="U549" s="777">
        <f t="shared" si="437"/>
        <v>0</v>
      </c>
      <c r="V549" s="776">
        <f t="shared" si="429"/>
        <v>195520</v>
      </c>
      <c r="W549" s="776">
        <f t="shared" si="430"/>
        <v>2541760</v>
      </c>
      <c r="X549" s="580">
        <v>1</v>
      </c>
      <c r="Y549" s="644">
        <f t="shared" si="438"/>
        <v>9</v>
      </c>
      <c r="Z549" s="645" t="str">
        <f t="shared" si="439"/>
        <v>Ա-3</v>
      </c>
      <c r="AA549" s="643">
        <f t="shared" si="440"/>
        <v>2.35</v>
      </c>
      <c r="AB549" s="776">
        <v>83200</v>
      </c>
      <c r="AC549" s="776">
        <f t="shared" si="441"/>
        <v>195520</v>
      </c>
      <c r="AD549" s="777">
        <f t="shared" si="442"/>
        <v>0</v>
      </c>
      <c r="AE549" s="776">
        <f t="shared" si="448"/>
        <v>195520</v>
      </c>
      <c r="AF549" s="776">
        <f t="shared" si="431"/>
        <v>2541760</v>
      </c>
      <c r="AG549" s="580">
        <v>1</v>
      </c>
      <c r="AH549" s="644">
        <f t="shared" si="443"/>
        <v>10</v>
      </c>
      <c r="AI549" s="645" t="str">
        <f t="shared" si="444"/>
        <v>Ա-3</v>
      </c>
      <c r="AJ549" s="643">
        <f t="shared" si="445"/>
        <v>2.42</v>
      </c>
      <c r="AK549" s="776">
        <v>83200</v>
      </c>
      <c r="AL549" s="776">
        <f t="shared" si="446"/>
        <v>201344</v>
      </c>
      <c r="AM549" s="777">
        <f t="shared" si="447"/>
        <v>0</v>
      </c>
      <c r="AN549" s="776">
        <f t="shared" si="432"/>
        <v>201344</v>
      </c>
      <c r="AO549" s="776">
        <f t="shared" si="433"/>
        <v>2617472</v>
      </c>
    </row>
    <row r="550" spans="1:41" s="760" customFormat="1" ht="14.25">
      <c r="A550" s="853">
        <v>508</v>
      </c>
      <c r="B550" s="903" t="s">
        <v>731</v>
      </c>
      <c r="C550" s="904" t="s">
        <v>1961</v>
      </c>
      <c r="D550" s="904" t="s">
        <v>2299</v>
      </c>
      <c r="E550" s="903" t="s">
        <v>1238</v>
      </c>
      <c r="F550" s="853">
        <v>1</v>
      </c>
      <c r="G550" s="911">
        <v>6</v>
      </c>
      <c r="H550" s="853" t="s">
        <v>86</v>
      </c>
      <c r="I550" s="912">
        <f t="shared" si="425"/>
        <v>1.96</v>
      </c>
      <c r="J550" s="913">
        <v>83200</v>
      </c>
      <c r="K550" s="914">
        <f t="shared" si="424"/>
        <v>163072</v>
      </c>
      <c r="L550" s="915">
        <v>8000</v>
      </c>
      <c r="M550" s="914">
        <f t="shared" si="427"/>
        <v>171072</v>
      </c>
      <c r="N550" s="914">
        <f t="shared" si="428"/>
        <v>2223936</v>
      </c>
      <c r="O550" s="580">
        <v>1</v>
      </c>
      <c r="P550" s="644">
        <v>1</v>
      </c>
      <c r="Q550" s="645" t="str">
        <f t="shared" si="434"/>
        <v>Կ-1</v>
      </c>
      <c r="R550" s="643">
        <f t="shared" si="435"/>
        <v>1.73</v>
      </c>
      <c r="S550" s="776">
        <v>83200</v>
      </c>
      <c r="T550" s="776">
        <f t="shared" si="436"/>
        <v>143936</v>
      </c>
      <c r="U550" s="777">
        <f t="shared" si="437"/>
        <v>8000</v>
      </c>
      <c r="V550" s="776">
        <f t="shared" si="429"/>
        <v>151936</v>
      </c>
      <c r="W550" s="776">
        <f t="shared" si="430"/>
        <v>1975168</v>
      </c>
      <c r="X550" s="580">
        <v>1</v>
      </c>
      <c r="Y550" s="644">
        <f t="shared" si="438"/>
        <v>2</v>
      </c>
      <c r="Z550" s="645" t="str">
        <f t="shared" si="439"/>
        <v>Կ-1</v>
      </c>
      <c r="AA550" s="643">
        <f t="shared" si="440"/>
        <v>1.79</v>
      </c>
      <c r="AB550" s="776">
        <v>83200</v>
      </c>
      <c r="AC550" s="776">
        <f t="shared" si="441"/>
        <v>148928</v>
      </c>
      <c r="AD550" s="777">
        <f t="shared" si="442"/>
        <v>8000</v>
      </c>
      <c r="AE550" s="776">
        <f t="shared" si="448"/>
        <v>156928</v>
      </c>
      <c r="AF550" s="776">
        <f t="shared" si="431"/>
        <v>2040064</v>
      </c>
      <c r="AG550" s="580">
        <v>1</v>
      </c>
      <c r="AH550" s="644">
        <f t="shared" si="443"/>
        <v>3</v>
      </c>
      <c r="AI550" s="645" t="str">
        <f t="shared" si="444"/>
        <v>Կ-1</v>
      </c>
      <c r="AJ550" s="643">
        <f t="shared" si="445"/>
        <v>1.84</v>
      </c>
      <c r="AK550" s="776">
        <v>83200</v>
      </c>
      <c r="AL550" s="776">
        <f t="shared" si="446"/>
        <v>153088</v>
      </c>
      <c r="AM550" s="777">
        <f t="shared" si="447"/>
        <v>8000</v>
      </c>
      <c r="AN550" s="776">
        <f t="shared" si="432"/>
        <v>161088</v>
      </c>
      <c r="AO550" s="776">
        <f t="shared" si="433"/>
        <v>2094144</v>
      </c>
    </row>
    <row r="551" spans="1:41" s="760" customFormat="1" ht="14.25">
      <c r="A551" s="853">
        <v>509</v>
      </c>
      <c r="B551" s="903" t="s">
        <v>1707</v>
      </c>
      <c r="C551" s="904" t="s">
        <v>1961</v>
      </c>
      <c r="D551" s="904" t="s">
        <v>2284</v>
      </c>
      <c r="E551" s="903" t="s">
        <v>1238</v>
      </c>
      <c r="F551" s="853">
        <v>1</v>
      </c>
      <c r="G551" s="911">
        <v>11</v>
      </c>
      <c r="H551" s="915" t="s">
        <v>86</v>
      </c>
      <c r="I551" s="912">
        <f t="shared" si="425"/>
        <v>2.08</v>
      </c>
      <c r="J551" s="913">
        <v>83200</v>
      </c>
      <c r="K551" s="914">
        <f t="shared" si="424"/>
        <v>173056</v>
      </c>
      <c r="L551" s="915"/>
      <c r="M551" s="914">
        <f t="shared" si="427"/>
        <v>173056</v>
      </c>
      <c r="N551" s="914">
        <f t="shared" si="428"/>
        <v>2249728</v>
      </c>
      <c r="O551" s="580">
        <v>1</v>
      </c>
      <c r="P551" s="644">
        <f t="shared" si="426"/>
        <v>12</v>
      </c>
      <c r="Q551" s="645" t="str">
        <f t="shared" si="434"/>
        <v>Կ-1</v>
      </c>
      <c r="R551" s="643">
        <f t="shared" si="435"/>
        <v>2.08</v>
      </c>
      <c r="S551" s="776">
        <v>83200</v>
      </c>
      <c r="T551" s="776">
        <f t="shared" si="436"/>
        <v>173056</v>
      </c>
      <c r="U551" s="777">
        <f t="shared" si="437"/>
        <v>0</v>
      </c>
      <c r="V551" s="776">
        <f t="shared" si="429"/>
        <v>173056</v>
      </c>
      <c r="W551" s="776">
        <f t="shared" si="430"/>
        <v>2249728</v>
      </c>
      <c r="X551" s="580">
        <v>1</v>
      </c>
      <c r="Y551" s="644">
        <f t="shared" si="438"/>
        <v>13</v>
      </c>
      <c r="Z551" s="645" t="str">
        <f t="shared" si="439"/>
        <v>Կ-1</v>
      </c>
      <c r="AA551" s="643">
        <f t="shared" si="440"/>
        <v>2.14</v>
      </c>
      <c r="AB551" s="776">
        <v>83200</v>
      </c>
      <c r="AC551" s="776">
        <f t="shared" si="441"/>
        <v>178048</v>
      </c>
      <c r="AD551" s="777">
        <f t="shared" si="442"/>
        <v>0</v>
      </c>
      <c r="AE551" s="776">
        <f t="shared" si="448"/>
        <v>178048</v>
      </c>
      <c r="AF551" s="776">
        <f t="shared" si="431"/>
        <v>2314624</v>
      </c>
      <c r="AG551" s="580">
        <v>1</v>
      </c>
      <c r="AH551" s="644">
        <f t="shared" si="443"/>
        <v>14</v>
      </c>
      <c r="AI551" s="645" t="str">
        <f t="shared" si="444"/>
        <v>Կ-1</v>
      </c>
      <c r="AJ551" s="643">
        <f t="shared" si="445"/>
        <v>2.14</v>
      </c>
      <c r="AK551" s="776">
        <v>83200</v>
      </c>
      <c r="AL551" s="776">
        <f t="shared" si="446"/>
        <v>178048</v>
      </c>
      <c r="AM551" s="777">
        <f t="shared" si="447"/>
        <v>0</v>
      </c>
      <c r="AN551" s="776">
        <f t="shared" si="432"/>
        <v>178048</v>
      </c>
      <c r="AO551" s="776">
        <f t="shared" si="433"/>
        <v>2314624</v>
      </c>
    </row>
    <row r="552" spans="1:41" s="760" customFormat="1" ht="14.25">
      <c r="A552" s="853">
        <v>510</v>
      </c>
      <c r="B552" s="903" t="s">
        <v>1708</v>
      </c>
      <c r="C552" s="904" t="s">
        <v>1961</v>
      </c>
      <c r="D552" s="904" t="s">
        <v>2360</v>
      </c>
      <c r="E552" s="903" t="s">
        <v>1238</v>
      </c>
      <c r="F552" s="853">
        <v>1</v>
      </c>
      <c r="G552" s="911">
        <v>10</v>
      </c>
      <c r="H552" s="915" t="s">
        <v>86</v>
      </c>
      <c r="I552" s="912">
        <f t="shared" si="425"/>
        <v>2.08</v>
      </c>
      <c r="J552" s="913">
        <v>83200</v>
      </c>
      <c r="K552" s="914">
        <f t="shared" si="424"/>
        <v>173056</v>
      </c>
      <c r="L552" s="915"/>
      <c r="M552" s="914">
        <f t="shared" si="427"/>
        <v>173056</v>
      </c>
      <c r="N552" s="914">
        <f t="shared" si="428"/>
        <v>2249728</v>
      </c>
      <c r="O552" s="580">
        <v>1</v>
      </c>
      <c r="P552" s="644">
        <f t="shared" si="426"/>
        <v>11</v>
      </c>
      <c r="Q552" s="645" t="str">
        <f t="shared" si="434"/>
        <v>Կ-1</v>
      </c>
      <c r="R552" s="643">
        <f t="shared" si="435"/>
        <v>2.08</v>
      </c>
      <c r="S552" s="776">
        <v>83200</v>
      </c>
      <c r="T552" s="776">
        <f t="shared" si="436"/>
        <v>173056</v>
      </c>
      <c r="U552" s="777">
        <f t="shared" si="437"/>
        <v>0</v>
      </c>
      <c r="V552" s="776">
        <f t="shared" si="429"/>
        <v>173056</v>
      </c>
      <c r="W552" s="776">
        <f t="shared" si="430"/>
        <v>2249728</v>
      </c>
      <c r="X552" s="580">
        <v>1</v>
      </c>
      <c r="Y552" s="644">
        <f t="shared" si="438"/>
        <v>12</v>
      </c>
      <c r="Z552" s="645" t="str">
        <f t="shared" si="439"/>
        <v>Կ-1</v>
      </c>
      <c r="AA552" s="643">
        <f t="shared" si="440"/>
        <v>2.08</v>
      </c>
      <c r="AB552" s="776">
        <v>83200</v>
      </c>
      <c r="AC552" s="776">
        <f t="shared" si="441"/>
        <v>173056</v>
      </c>
      <c r="AD552" s="777">
        <f t="shared" si="442"/>
        <v>0</v>
      </c>
      <c r="AE552" s="776">
        <f t="shared" si="448"/>
        <v>173056</v>
      </c>
      <c r="AF552" s="776">
        <f t="shared" si="431"/>
        <v>2249728</v>
      </c>
      <c r="AG552" s="580">
        <v>1</v>
      </c>
      <c r="AH552" s="644">
        <f t="shared" si="443"/>
        <v>13</v>
      </c>
      <c r="AI552" s="645" t="str">
        <f t="shared" si="444"/>
        <v>Կ-1</v>
      </c>
      <c r="AJ552" s="643">
        <f t="shared" si="445"/>
        <v>2.14</v>
      </c>
      <c r="AK552" s="776">
        <v>83200</v>
      </c>
      <c r="AL552" s="776">
        <f t="shared" si="446"/>
        <v>178048</v>
      </c>
      <c r="AM552" s="777">
        <f t="shared" si="447"/>
        <v>0</v>
      </c>
      <c r="AN552" s="776">
        <f t="shared" si="432"/>
        <v>178048</v>
      </c>
      <c r="AO552" s="776">
        <f t="shared" si="433"/>
        <v>2314624</v>
      </c>
    </row>
    <row r="553" spans="1:41" s="760" customFormat="1" ht="14.25">
      <c r="A553" s="853">
        <v>511</v>
      </c>
      <c r="B553" s="903" t="s">
        <v>1709</v>
      </c>
      <c r="C553" s="904" t="s">
        <v>1961</v>
      </c>
      <c r="D553" s="904" t="s">
        <v>2293</v>
      </c>
      <c r="E553" s="903" t="s">
        <v>1238</v>
      </c>
      <c r="F553" s="853">
        <v>1</v>
      </c>
      <c r="G553" s="911">
        <v>8</v>
      </c>
      <c r="H553" s="915" t="s">
        <v>86</v>
      </c>
      <c r="I553" s="912">
        <f t="shared" si="425"/>
        <v>2.02</v>
      </c>
      <c r="J553" s="913">
        <v>83200</v>
      </c>
      <c r="K553" s="914">
        <f t="shared" si="424"/>
        <v>168064</v>
      </c>
      <c r="L553" s="915"/>
      <c r="M553" s="914">
        <f t="shared" si="427"/>
        <v>168064</v>
      </c>
      <c r="N553" s="914">
        <f t="shared" si="428"/>
        <v>2184832</v>
      </c>
      <c r="O553" s="580">
        <v>1</v>
      </c>
      <c r="P553" s="644">
        <f t="shared" si="426"/>
        <v>9</v>
      </c>
      <c r="Q553" s="645" t="str">
        <f t="shared" si="434"/>
        <v>Կ-1</v>
      </c>
      <c r="R553" s="643">
        <f t="shared" si="435"/>
        <v>2.02</v>
      </c>
      <c r="S553" s="776">
        <v>83200</v>
      </c>
      <c r="T553" s="776">
        <f t="shared" si="436"/>
        <v>168064</v>
      </c>
      <c r="U553" s="777">
        <f t="shared" si="437"/>
        <v>0</v>
      </c>
      <c r="V553" s="776">
        <f t="shared" si="429"/>
        <v>168064</v>
      </c>
      <c r="W553" s="776">
        <f t="shared" si="430"/>
        <v>2184832</v>
      </c>
      <c r="X553" s="580">
        <v>1</v>
      </c>
      <c r="Y553" s="644">
        <f t="shared" si="438"/>
        <v>10</v>
      </c>
      <c r="Z553" s="645" t="str">
        <f t="shared" si="439"/>
        <v>Կ-1</v>
      </c>
      <c r="AA553" s="643">
        <f t="shared" si="440"/>
        <v>2.08</v>
      </c>
      <c r="AB553" s="776">
        <v>83200</v>
      </c>
      <c r="AC553" s="776">
        <f t="shared" si="441"/>
        <v>173056</v>
      </c>
      <c r="AD553" s="777">
        <f t="shared" si="442"/>
        <v>0</v>
      </c>
      <c r="AE553" s="776">
        <f t="shared" si="448"/>
        <v>173056</v>
      </c>
      <c r="AF553" s="776">
        <f t="shared" si="431"/>
        <v>2249728</v>
      </c>
      <c r="AG553" s="580">
        <v>1</v>
      </c>
      <c r="AH553" s="644">
        <f t="shared" si="443"/>
        <v>11</v>
      </c>
      <c r="AI553" s="645" t="str">
        <f t="shared" si="444"/>
        <v>Կ-1</v>
      </c>
      <c r="AJ553" s="643">
        <f t="shared" si="445"/>
        <v>2.08</v>
      </c>
      <c r="AK553" s="776">
        <v>83200</v>
      </c>
      <c r="AL553" s="776">
        <f t="shared" si="446"/>
        <v>173056</v>
      </c>
      <c r="AM553" s="777">
        <f t="shared" si="447"/>
        <v>0</v>
      </c>
      <c r="AN553" s="776">
        <f t="shared" si="432"/>
        <v>173056</v>
      </c>
      <c r="AO553" s="776">
        <f t="shared" si="433"/>
        <v>2249728</v>
      </c>
    </row>
    <row r="554" spans="1:41" s="760" customFormat="1" ht="14.25">
      <c r="A554" s="853">
        <v>512</v>
      </c>
      <c r="B554" s="903" t="s">
        <v>729</v>
      </c>
      <c r="C554" s="904" t="s">
        <v>1961</v>
      </c>
      <c r="D554" s="904" t="s">
        <v>2299</v>
      </c>
      <c r="E554" s="903" t="s">
        <v>1238</v>
      </c>
      <c r="F554" s="853">
        <v>1</v>
      </c>
      <c r="G554" s="911">
        <v>6</v>
      </c>
      <c r="H554" s="915" t="s">
        <v>86</v>
      </c>
      <c r="I554" s="912">
        <f t="shared" si="425"/>
        <v>1.96</v>
      </c>
      <c r="J554" s="913">
        <v>83200</v>
      </c>
      <c r="K554" s="914">
        <f t="shared" si="424"/>
        <v>163072</v>
      </c>
      <c r="L554" s="915"/>
      <c r="M554" s="914">
        <f t="shared" si="427"/>
        <v>163072</v>
      </c>
      <c r="N554" s="914">
        <f t="shared" si="428"/>
        <v>2119936</v>
      </c>
      <c r="O554" s="580">
        <v>1</v>
      </c>
      <c r="P554" s="644">
        <f t="shared" si="426"/>
        <v>7</v>
      </c>
      <c r="Q554" s="645" t="str">
        <f t="shared" si="434"/>
        <v>Կ-1</v>
      </c>
      <c r="R554" s="643">
        <f t="shared" si="435"/>
        <v>1.96</v>
      </c>
      <c r="S554" s="776">
        <v>83200</v>
      </c>
      <c r="T554" s="776">
        <f t="shared" si="436"/>
        <v>163072</v>
      </c>
      <c r="U554" s="777">
        <f t="shared" si="437"/>
        <v>0</v>
      </c>
      <c r="V554" s="776">
        <f t="shared" si="429"/>
        <v>163072</v>
      </c>
      <c r="W554" s="776">
        <f t="shared" si="430"/>
        <v>2119936</v>
      </c>
      <c r="X554" s="580">
        <v>1</v>
      </c>
      <c r="Y554" s="644">
        <f t="shared" si="438"/>
        <v>8</v>
      </c>
      <c r="Z554" s="645" t="str">
        <f t="shared" si="439"/>
        <v>Կ-1</v>
      </c>
      <c r="AA554" s="643">
        <f t="shared" si="440"/>
        <v>2.02</v>
      </c>
      <c r="AB554" s="776">
        <v>83200</v>
      </c>
      <c r="AC554" s="776">
        <f t="shared" si="441"/>
        <v>168064</v>
      </c>
      <c r="AD554" s="777">
        <f t="shared" si="442"/>
        <v>0</v>
      </c>
      <c r="AE554" s="776">
        <f t="shared" si="448"/>
        <v>168064</v>
      </c>
      <c r="AF554" s="776">
        <f t="shared" si="431"/>
        <v>2184832</v>
      </c>
      <c r="AG554" s="580">
        <v>1</v>
      </c>
      <c r="AH554" s="644">
        <f t="shared" si="443"/>
        <v>9</v>
      </c>
      <c r="AI554" s="645" t="str">
        <f t="shared" si="444"/>
        <v>Կ-1</v>
      </c>
      <c r="AJ554" s="643">
        <f t="shared" si="445"/>
        <v>2.02</v>
      </c>
      <c r="AK554" s="776">
        <v>83200</v>
      </c>
      <c r="AL554" s="776">
        <f t="shared" si="446"/>
        <v>168064</v>
      </c>
      <c r="AM554" s="777">
        <f t="shared" si="447"/>
        <v>0</v>
      </c>
      <c r="AN554" s="776">
        <f t="shared" si="432"/>
        <v>168064</v>
      </c>
      <c r="AO554" s="776">
        <f t="shared" si="433"/>
        <v>2184832</v>
      </c>
    </row>
    <row r="555" spans="1:41" s="760" customFormat="1" ht="14.25">
      <c r="A555" s="853">
        <v>513</v>
      </c>
      <c r="B555" s="903" t="s">
        <v>705</v>
      </c>
      <c r="C555" s="904" t="s">
        <v>1961</v>
      </c>
      <c r="D555" s="904" t="s">
        <v>2281</v>
      </c>
      <c r="E555" s="903" t="s">
        <v>1238</v>
      </c>
      <c r="F555" s="853">
        <v>1</v>
      </c>
      <c r="G555" s="911">
        <v>6</v>
      </c>
      <c r="H555" s="915" t="s">
        <v>86</v>
      </c>
      <c r="I555" s="912">
        <f t="shared" si="425"/>
        <v>1.96</v>
      </c>
      <c r="J555" s="913">
        <v>83200</v>
      </c>
      <c r="K555" s="914">
        <f t="shared" si="424"/>
        <v>163072</v>
      </c>
      <c r="L555" s="915">
        <v>8000</v>
      </c>
      <c r="M555" s="914">
        <f t="shared" si="427"/>
        <v>171072</v>
      </c>
      <c r="N555" s="914">
        <f t="shared" si="428"/>
        <v>2223936</v>
      </c>
      <c r="O555" s="580">
        <v>1</v>
      </c>
      <c r="P555" s="644">
        <f t="shared" si="426"/>
        <v>7</v>
      </c>
      <c r="Q555" s="645" t="str">
        <f t="shared" si="434"/>
        <v>Կ-1</v>
      </c>
      <c r="R555" s="643">
        <f t="shared" si="435"/>
        <v>1.96</v>
      </c>
      <c r="S555" s="776">
        <v>83200</v>
      </c>
      <c r="T555" s="776">
        <f t="shared" si="436"/>
        <v>163072</v>
      </c>
      <c r="U555" s="777">
        <f t="shared" si="437"/>
        <v>8000</v>
      </c>
      <c r="V555" s="776">
        <f t="shared" si="429"/>
        <v>171072</v>
      </c>
      <c r="W555" s="776">
        <f t="shared" si="430"/>
        <v>2223936</v>
      </c>
      <c r="X555" s="580">
        <v>1</v>
      </c>
      <c r="Y555" s="644">
        <f t="shared" si="438"/>
        <v>8</v>
      </c>
      <c r="Z555" s="645" t="str">
        <f t="shared" si="439"/>
        <v>Կ-1</v>
      </c>
      <c r="AA555" s="643">
        <f t="shared" si="440"/>
        <v>2.02</v>
      </c>
      <c r="AB555" s="776">
        <v>83200</v>
      </c>
      <c r="AC555" s="776">
        <f t="shared" si="441"/>
        <v>168064</v>
      </c>
      <c r="AD555" s="777">
        <f t="shared" si="442"/>
        <v>8000</v>
      </c>
      <c r="AE555" s="776">
        <f t="shared" si="448"/>
        <v>176064</v>
      </c>
      <c r="AF555" s="776">
        <f t="shared" si="431"/>
        <v>2288832</v>
      </c>
      <c r="AG555" s="580">
        <v>1</v>
      </c>
      <c r="AH555" s="644">
        <f t="shared" si="443"/>
        <v>9</v>
      </c>
      <c r="AI555" s="645" t="str">
        <f t="shared" si="444"/>
        <v>Կ-1</v>
      </c>
      <c r="AJ555" s="643">
        <f t="shared" si="445"/>
        <v>2.02</v>
      </c>
      <c r="AK555" s="776">
        <v>83200</v>
      </c>
      <c r="AL555" s="776">
        <f t="shared" si="446"/>
        <v>168064</v>
      </c>
      <c r="AM555" s="777">
        <f t="shared" si="447"/>
        <v>8000</v>
      </c>
      <c r="AN555" s="776">
        <f t="shared" si="432"/>
        <v>176064</v>
      </c>
      <c r="AO555" s="776">
        <f t="shared" si="433"/>
        <v>2288832</v>
      </c>
    </row>
    <row r="556" spans="1:41" s="760" customFormat="1" ht="14.25">
      <c r="A556" s="853">
        <v>514</v>
      </c>
      <c r="B556" s="903" t="s">
        <v>1710</v>
      </c>
      <c r="C556" s="904" t="s">
        <v>1961</v>
      </c>
      <c r="D556" s="904" t="s">
        <v>2279</v>
      </c>
      <c r="E556" s="903" t="s">
        <v>1238</v>
      </c>
      <c r="F556" s="853">
        <v>1</v>
      </c>
      <c r="G556" s="911">
        <v>10</v>
      </c>
      <c r="H556" s="915" t="s">
        <v>86</v>
      </c>
      <c r="I556" s="912">
        <f t="shared" si="425"/>
        <v>2.08</v>
      </c>
      <c r="J556" s="913">
        <v>83200</v>
      </c>
      <c r="K556" s="914">
        <f t="shared" si="424"/>
        <v>173056</v>
      </c>
      <c r="L556" s="915">
        <v>8000</v>
      </c>
      <c r="M556" s="914">
        <f t="shared" si="427"/>
        <v>181056</v>
      </c>
      <c r="N556" s="914">
        <f t="shared" si="428"/>
        <v>2353728</v>
      </c>
      <c r="O556" s="580">
        <v>1</v>
      </c>
      <c r="P556" s="644">
        <f t="shared" si="426"/>
        <v>11</v>
      </c>
      <c r="Q556" s="645" t="str">
        <f t="shared" si="434"/>
        <v>Կ-1</v>
      </c>
      <c r="R556" s="643">
        <f t="shared" si="435"/>
        <v>2.08</v>
      </c>
      <c r="S556" s="776">
        <v>83200</v>
      </c>
      <c r="T556" s="776">
        <f t="shared" si="436"/>
        <v>173056</v>
      </c>
      <c r="U556" s="777">
        <f t="shared" si="437"/>
        <v>8000</v>
      </c>
      <c r="V556" s="776">
        <f t="shared" si="429"/>
        <v>181056</v>
      </c>
      <c r="W556" s="776">
        <f t="shared" si="430"/>
        <v>2353728</v>
      </c>
      <c r="X556" s="580">
        <v>1</v>
      </c>
      <c r="Y556" s="644">
        <f t="shared" si="438"/>
        <v>12</v>
      </c>
      <c r="Z556" s="645" t="str">
        <f t="shared" si="439"/>
        <v>Կ-1</v>
      </c>
      <c r="AA556" s="643">
        <f t="shared" si="440"/>
        <v>2.08</v>
      </c>
      <c r="AB556" s="776">
        <v>83200</v>
      </c>
      <c r="AC556" s="776">
        <f t="shared" si="441"/>
        <v>173056</v>
      </c>
      <c r="AD556" s="777">
        <f t="shared" si="442"/>
        <v>8000</v>
      </c>
      <c r="AE556" s="776">
        <f t="shared" si="448"/>
        <v>181056</v>
      </c>
      <c r="AF556" s="776">
        <f t="shared" si="431"/>
        <v>2353728</v>
      </c>
      <c r="AG556" s="580">
        <v>1</v>
      </c>
      <c r="AH556" s="644">
        <f t="shared" si="443"/>
        <v>13</v>
      </c>
      <c r="AI556" s="645" t="str">
        <f t="shared" si="444"/>
        <v>Կ-1</v>
      </c>
      <c r="AJ556" s="643">
        <f t="shared" si="445"/>
        <v>2.14</v>
      </c>
      <c r="AK556" s="776">
        <v>83200</v>
      </c>
      <c r="AL556" s="776">
        <f t="shared" si="446"/>
        <v>178048</v>
      </c>
      <c r="AM556" s="777">
        <f t="shared" si="447"/>
        <v>8000</v>
      </c>
      <c r="AN556" s="776">
        <f t="shared" si="432"/>
        <v>186048</v>
      </c>
      <c r="AO556" s="776">
        <f t="shared" si="433"/>
        <v>2418624</v>
      </c>
    </row>
    <row r="557" spans="1:41" s="760" customFormat="1" ht="14.25">
      <c r="A557" s="853">
        <v>515</v>
      </c>
      <c r="B557" s="903" t="s">
        <v>1711</v>
      </c>
      <c r="C557" s="904" t="s">
        <v>1961</v>
      </c>
      <c r="D557" s="904" t="s">
        <v>2293</v>
      </c>
      <c r="E557" s="903" t="s">
        <v>1238</v>
      </c>
      <c r="F557" s="853">
        <v>1</v>
      </c>
      <c r="G557" s="911">
        <v>10</v>
      </c>
      <c r="H557" s="853" t="s">
        <v>86</v>
      </c>
      <c r="I557" s="912">
        <f t="shared" si="425"/>
        <v>2.08</v>
      </c>
      <c r="J557" s="913">
        <v>83200</v>
      </c>
      <c r="K557" s="914">
        <f t="shared" si="424"/>
        <v>173056</v>
      </c>
      <c r="L557" s="915">
        <v>8000</v>
      </c>
      <c r="M557" s="914">
        <f t="shared" si="427"/>
        <v>181056</v>
      </c>
      <c r="N557" s="914">
        <f t="shared" si="428"/>
        <v>2353728</v>
      </c>
      <c r="O557" s="580">
        <v>1</v>
      </c>
      <c r="P557" s="644">
        <f t="shared" si="426"/>
        <v>11</v>
      </c>
      <c r="Q557" s="645" t="str">
        <f t="shared" si="434"/>
        <v>Կ-1</v>
      </c>
      <c r="R557" s="643">
        <f t="shared" si="435"/>
        <v>2.08</v>
      </c>
      <c r="S557" s="776">
        <v>83200</v>
      </c>
      <c r="T557" s="776">
        <f t="shared" si="436"/>
        <v>173056</v>
      </c>
      <c r="U557" s="777">
        <f t="shared" si="437"/>
        <v>8000</v>
      </c>
      <c r="V557" s="776">
        <f t="shared" si="429"/>
        <v>181056</v>
      </c>
      <c r="W557" s="776">
        <f t="shared" si="430"/>
        <v>2353728</v>
      </c>
      <c r="X557" s="580">
        <v>1</v>
      </c>
      <c r="Y557" s="644">
        <f t="shared" si="438"/>
        <v>12</v>
      </c>
      <c r="Z557" s="645" t="str">
        <f t="shared" si="439"/>
        <v>Կ-1</v>
      </c>
      <c r="AA557" s="643">
        <f t="shared" si="440"/>
        <v>2.08</v>
      </c>
      <c r="AB557" s="776">
        <v>83200</v>
      </c>
      <c r="AC557" s="776">
        <f t="shared" si="441"/>
        <v>173056</v>
      </c>
      <c r="AD557" s="777">
        <f t="shared" si="442"/>
        <v>8000</v>
      </c>
      <c r="AE557" s="776">
        <f t="shared" si="448"/>
        <v>181056</v>
      </c>
      <c r="AF557" s="776">
        <f t="shared" si="431"/>
        <v>2353728</v>
      </c>
      <c r="AG557" s="580">
        <v>1</v>
      </c>
      <c r="AH557" s="644">
        <f t="shared" si="443"/>
        <v>13</v>
      </c>
      <c r="AI557" s="645" t="str">
        <f t="shared" si="444"/>
        <v>Կ-1</v>
      </c>
      <c r="AJ557" s="643">
        <f t="shared" si="445"/>
        <v>2.14</v>
      </c>
      <c r="AK557" s="776">
        <v>83200</v>
      </c>
      <c r="AL557" s="776">
        <f t="shared" si="446"/>
        <v>178048</v>
      </c>
      <c r="AM557" s="777">
        <f t="shared" si="447"/>
        <v>8000</v>
      </c>
      <c r="AN557" s="776">
        <f t="shared" si="432"/>
        <v>186048</v>
      </c>
      <c r="AO557" s="776">
        <f t="shared" si="433"/>
        <v>2418624</v>
      </c>
    </row>
    <row r="558" spans="1:41" s="760" customFormat="1" ht="14.25">
      <c r="A558" s="853">
        <v>516</v>
      </c>
      <c r="B558" s="903" t="s">
        <v>1712</v>
      </c>
      <c r="C558" s="904" t="s">
        <v>1961</v>
      </c>
      <c r="D558" s="904" t="s">
        <v>2374</v>
      </c>
      <c r="E558" s="903" t="s">
        <v>1238</v>
      </c>
      <c r="F558" s="853">
        <v>1</v>
      </c>
      <c r="G558" s="911">
        <v>9</v>
      </c>
      <c r="H558" s="853" t="s">
        <v>86</v>
      </c>
      <c r="I558" s="912">
        <f t="shared" si="425"/>
        <v>2.02</v>
      </c>
      <c r="J558" s="913">
        <v>83200</v>
      </c>
      <c r="K558" s="914">
        <f t="shared" si="424"/>
        <v>168064</v>
      </c>
      <c r="L558" s="915">
        <v>8000</v>
      </c>
      <c r="M558" s="914">
        <f t="shared" si="427"/>
        <v>176064</v>
      </c>
      <c r="N558" s="914">
        <f t="shared" si="428"/>
        <v>2288832</v>
      </c>
      <c r="O558" s="580">
        <v>1</v>
      </c>
      <c r="P558" s="644">
        <f t="shared" si="426"/>
        <v>10</v>
      </c>
      <c r="Q558" s="645" t="str">
        <f t="shared" si="434"/>
        <v>Կ-1</v>
      </c>
      <c r="R558" s="643">
        <f t="shared" si="435"/>
        <v>2.08</v>
      </c>
      <c r="S558" s="776">
        <v>83200</v>
      </c>
      <c r="T558" s="776">
        <f t="shared" si="436"/>
        <v>173056</v>
      </c>
      <c r="U558" s="777">
        <f t="shared" si="437"/>
        <v>8000</v>
      </c>
      <c r="V558" s="776">
        <f t="shared" si="429"/>
        <v>181056</v>
      </c>
      <c r="W558" s="776">
        <f t="shared" si="430"/>
        <v>2353728</v>
      </c>
      <c r="X558" s="580">
        <v>1</v>
      </c>
      <c r="Y558" s="644">
        <f t="shared" si="438"/>
        <v>11</v>
      </c>
      <c r="Z558" s="645" t="str">
        <f t="shared" si="439"/>
        <v>Կ-1</v>
      </c>
      <c r="AA558" s="643">
        <f t="shared" si="440"/>
        <v>2.08</v>
      </c>
      <c r="AB558" s="776">
        <v>83200</v>
      </c>
      <c r="AC558" s="776">
        <f t="shared" si="441"/>
        <v>173056</v>
      </c>
      <c r="AD558" s="777">
        <f t="shared" si="442"/>
        <v>8000</v>
      </c>
      <c r="AE558" s="776">
        <f t="shared" si="448"/>
        <v>181056</v>
      </c>
      <c r="AF558" s="776">
        <f t="shared" si="431"/>
        <v>2353728</v>
      </c>
      <c r="AG558" s="580">
        <v>1</v>
      </c>
      <c r="AH558" s="644">
        <f t="shared" si="443"/>
        <v>12</v>
      </c>
      <c r="AI558" s="645" t="str">
        <f t="shared" si="444"/>
        <v>Կ-1</v>
      </c>
      <c r="AJ558" s="643">
        <f t="shared" si="445"/>
        <v>2.08</v>
      </c>
      <c r="AK558" s="776">
        <v>83200</v>
      </c>
      <c r="AL558" s="776">
        <f t="shared" si="446"/>
        <v>173056</v>
      </c>
      <c r="AM558" s="777">
        <f t="shared" si="447"/>
        <v>8000</v>
      </c>
      <c r="AN558" s="776">
        <f t="shared" si="432"/>
        <v>181056</v>
      </c>
      <c r="AO558" s="776">
        <f t="shared" si="433"/>
        <v>2353728</v>
      </c>
    </row>
    <row r="559" spans="1:41" s="760" customFormat="1" ht="14.25">
      <c r="A559" s="853">
        <v>517</v>
      </c>
      <c r="B559" s="903" t="s">
        <v>1713</v>
      </c>
      <c r="C559" s="904" t="s">
        <v>1961</v>
      </c>
      <c r="D559" s="904" t="s">
        <v>2360</v>
      </c>
      <c r="E559" s="903" t="s">
        <v>1238</v>
      </c>
      <c r="F559" s="853">
        <v>1</v>
      </c>
      <c r="G559" s="911">
        <v>8</v>
      </c>
      <c r="H559" s="853" t="s">
        <v>86</v>
      </c>
      <c r="I559" s="912">
        <f t="shared" si="425"/>
        <v>2.02</v>
      </c>
      <c r="J559" s="913">
        <v>83200</v>
      </c>
      <c r="K559" s="914">
        <f t="shared" si="424"/>
        <v>168064</v>
      </c>
      <c r="L559" s="915">
        <v>8000</v>
      </c>
      <c r="M559" s="914">
        <f t="shared" si="427"/>
        <v>176064</v>
      </c>
      <c r="N559" s="914">
        <f t="shared" si="428"/>
        <v>2288832</v>
      </c>
      <c r="O559" s="580">
        <v>1</v>
      </c>
      <c r="P559" s="644">
        <f t="shared" si="426"/>
        <v>9</v>
      </c>
      <c r="Q559" s="645" t="str">
        <f t="shared" si="434"/>
        <v>Կ-1</v>
      </c>
      <c r="R559" s="643">
        <f t="shared" si="435"/>
        <v>2.02</v>
      </c>
      <c r="S559" s="776">
        <v>83200</v>
      </c>
      <c r="T559" s="776">
        <f t="shared" si="436"/>
        <v>168064</v>
      </c>
      <c r="U559" s="777">
        <f t="shared" si="437"/>
        <v>8000</v>
      </c>
      <c r="V559" s="776">
        <f t="shared" si="429"/>
        <v>176064</v>
      </c>
      <c r="W559" s="776">
        <f t="shared" si="430"/>
        <v>2288832</v>
      </c>
      <c r="X559" s="580">
        <v>1</v>
      </c>
      <c r="Y559" s="644">
        <f t="shared" si="438"/>
        <v>10</v>
      </c>
      <c r="Z559" s="645" t="str">
        <f t="shared" si="439"/>
        <v>Կ-1</v>
      </c>
      <c r="AA559" s="643">
        <f t="shared" si="440"/>
        <v>2.08</v>
      </c>
      <c r="AB559" s="776">
        <v>83200</v>
      </c>
      <c r="AC559" s="776">
        <f t="shared" si="441"/>
        <v>173056</v>
      </c>
      <c r="AD559" s="777">
        <f t="shared" si="442"/>
        <v>8000</v>
      </c>
      <c r="AE559" s="776">
        <f t="shared" si="448"/>
        <v>181056</v>
      </c>
      <c r="AF559" s="776">
        <f t="shared" si="431"/>
        <v>2353728</v>
      </c>
      <c r="AG559" s="580">
        <v>1</v>
      </c>
      <c r="AH559" s="644">
        <f t="shared" si="443"/>
        <v>11</v>
      </c>
      <c r="AI559" s="645" t="str">
        <f t="shared" si="444"/>
        <v>Կ-1</v>
      </c>
      <c r="AJ559" s="643">
        <f t="shared" si="445"/>
        <v>2.08</v>
      </c>
      <c r="AK559" s="776">
        <v>83200</v>
      </c>
      <c r="AL559" s="776">
        <f t="shared" si="446"/>
        <v>173056</v>
      </c>
      <c r="AM559" s="777">
        <f t="shared" si="447"/>
        <v>8000</v>
      </c>
      <c r="AN559" s="776">
        <f t="shared" si="432"/>
        <v>181056</v>
      </c>
      <c r="AO559" s="776">
        <f t="shared" si="433"/>
        <v>2353728</v>
      </c>
    </row>
    <row r="560" spans="1:41" s="760" customFormat="1" ht="14.25">
      <c r="A560" s="853">
        <v>518</v>
      </c>
      <c r="B560" s="903" t="s">
        <v>1714</v>
      </c>
      <c r="C560" s="904" t="s">
        <v>1961</v>
      </c>
      <c r="D560" s="904" t="s">
        <v>2276</v>
      </c>
      <c r="E560" s="903" t="s">
        <v>1238</v>
      </c>
      <c r="F560" s="853">
        <v>1</v>
      </c>
      <c r="G560" s="911">
        <v>8</v>
      </c>
      <c r="H560" s="915" t="s">
        <v>86</v>
      </c>
      <c r="I560" s="912">
        <f t="shared" si="425"/>
        <v>2.02</v>
      </c>
      <c r="J560" s="913">
        <v>83200</v>
      </c>
      <c r="K560" s="914">
        <f t="shared" si="424"/>
        <v>168064</v>
      </c>
      <c r="L560" s="915">
        <v>8000</v>
      </c>
      <c r="M560" s="914">
        <f t="shared" si="427"/>
        <v>176064</v>
      </c>
      <c r="N560" s="914">
        <f t="shared" si="428"/>
        <v>2288832</v>
      </c>
      <c r="O560" s="580">
        <v>1</v>
      </c>
      <c r="P560" s="644">
        <f t="shared" si="426"/>
        <v>9</v>
      </c>
      <c r="Q560" s="645" t="str">
        <f t="shared" si="434"/>
        <v>Կ-1</v>
      </c>
      <c r="R560" s="643">
        <f t="shared" si="435"/>
        <v>2.02</v>
      </c>
      <c r="S560" s="776">
        <v>83200</v>
      </c>
      <c r="T560" s="776">
        <f t="shared" si="436"/>
        <v>168064</v>
      </c>
      <c r="U560" s="777">
        <f t="shared" si="437"/>
        <v>8000</v>
      </c>
      <c r="V560" s="776">
        <f t="shared" si="429"/>
        <v>176064</v>
      </c>
      <c r="W560" s="776">
        <f t="shared" si="430"/>
        <v>2288832</v>
      </c>
      <c r="X560" s="580">
        <v>1</v>
      </c>
      <c r="Y560" s="644">
        <f t="shared" si="438"/>
        <v>10</v>
      </c>
      <c r="Z560" s="645" t="str">
        <f t="shared" si="439"/>
        <v>Կ-1</v>
      </c>
      <c r="AA560" s="643">
        <f t="shared" si="440"/>
        <v>2.08</v>
      </c>
      <c r="AB560" s="776">
        <v>83200</v>
      </c>
      <c r="AC560" s="776">
        <f t="shared" si="441"/>
        <v>173056</v>
      </c>
      <c r="AD560" s="777">
        <f t="shared" si="442"/>
        <v>8000</v>
      </c>
      <c r="AE560" s="776">
        <f t="shared" si="448"/>
        <v>181056</v>
      </c>
      <c r="AF560" s="776">
        <f t="shared" si="431"/>
        <v>2353728</v>
      </c>
      <c r="AG560" s="580">
        <v>1</v>
      </c>
      <c r="AH560" s="644">
        <f t="shared" si="443"/>
        <v>11</v>
      </c>
      <c r="AI560" s="645" t="str">
        <f t="shared" si="444"/>
        <v>Կ-1</v>
      </c>
      <c r="AJ560" s="643">
        <f t="shared" si="445"/>
        <v>2.08</v>
      </c>
      <c r="AK560" s="776">
        <v>83200</v>
      </c>
      <c r="AL560" s="776">
        <f t="shared" si="446"/>
        <v>173056</v>
      </c>
      <c r="AM560" s="777">
        <f t="shared" si="447"/>
        <v>8000</v>
      </c>
      <c r="AN560" s="776">
        <f t="shared" si="432"/>
        <v>181056</v>
      </c>
      <c r="AO560" s="776">
        <f t="shared" si="433"/>
        <v>2353728</v>
      </c>
    </row>
    <row r="561" spans="1:41" s="760" customFormat="1" ht="14.25">
      <c r="A561" s="853">
        <v>519</v>
      </c>
      <c r="B561" s="903" t="s">
        <v>2800</v>
      </c>
      <c r="C561" s="904" t="s">
        <v>1960</v>
      </c>
      <c r="D561" s="904" t="s">
        <v>2289</v>
      </c>
      <c r="E561" s="903" t="s">
        <v>1238</v>
      </c>
      <c r="F561" s="853">
        <v>1</v>
      </c>
      <c r="G561" s="911">
        <v>6</v>
      </c>
      <c r="H561" s="915" t="s">
        <v>86</v>
      </c>
      <c r="I561" s="912">
        <f t="shared" si="425"/>
        <v>1.96</v>
      </c>
      <c r="J561" s="913">
        <v>83200</v>
      </c>
      <c r="K561" s="914">
        <f t="shared" si="424"/>
        <v>163072</v>
      </c>
      <c r="L561" s="915"/>
      <c r="M561" s="914">
        <f t="shared" si="427"/>
        <v>163072</v>
      </c>
      <c r="N561" s="914">
        <f t="shared" si="428"/>
        <v>2119936</v>
      </c>
      <c r="O561" s="580">
        <v>1</v>
      </c>
      <c r="P561" s="644">
        <v>2</v>
      </c>
      <c r="Q561" s="645" t="str">
        <f t="shared" si="434"/>
        <v>Կ-1</v>
      </c>
      <c r="R561" s="643">
        <f t="shared" si="435"/>
        <v>1.79</v>
      </c>
      <c r="S561" s="776">
        <v>83200</v>
      </c>
      <c r="T561" s="776">
        <f t="shared" si="436"/>
        <v>148928</v>
      </c>
      <c r="U561" s="777">
        <f t="shared" si="437"/>
        <v>0</v>
      </c>
      <c r="V561" s="776">
        <f t="shared" si="429"/>
        <v>148928</v>
      </c>
      <c r="W561" s="776">
        <f t="shared" si="430"/>
        <v>1936064</v>
      </c>
      <c r="X561" s="580">
        <v>1</v>
      </c>
      <c r="Y561" s="644">
        <f t="shared" si="438"/>
        <v>3</v>
      </c>
      <c r="Z561" s="645" t="str">
        <f t="shared" si="439"/>
        <v>Կ-1</v>
      </c>
      <c r="AA561" s="643">
        <f t="shared" si="440"/>
        <v>1.84</v>
      </c>
      <c r="AB561" s="776">
        <v>83200</v>
      </c>
      <c r="AC561" s="776">
        <f t="shared" si="441"/>
        <v>153088</v>
      </c>
      <c r="AD561" s="777">
        <f t="shared" si="442"/>
        <v>0</v>
      </c>
      <c r="AE561" s="776">
        <f t="shared" si="448"/>
        <v>153088</v>
      </c>
      <c r="AF561" s="776">
        <f t="shared" si="431"/>
        <v>1990144</v>
      </c>
      <c r="AG561" s="580">
        <v>1</v>
      </c>
      <c r="AH561" s="644">
        <f t="shared" si="443"/>
        <v>4</v>
      </c>
      <c r="AI561" s="645" t="str">
        <f t="shared" si="444"/>
        <v>Կ-1</v>
      </c>
      <c r="AJ561" s="643">
        <f t="shared" si="445"/>
        <v>1.9</v>
      </c>
      <c r="AK561" s="776">
        <v>83200</v>
      </c>
      <c r="AL561" s="776">
        <f t="shared" si="446"/>
        <v>158080</v>
      </c>
      <c r="AM561" s="777">
        <f t="shared" si="447"/>
        <v>0</v>
      </c>
      <c r="AN561" s="776">
        <f t="shared" si="432"/>
        <v>158080</v>
      </c>
      <c r="AO561" s="776">
        <f t="shared" si="433"/>
        <v>2055040</v>
      </c>
    </row>
    <row r="562" spans="1:41" s="760" customFormat="1" ht="14.25">
      <c r="A562" s="853">
        <v>520</v>
      </c>
      <c r="B562" s="903" t="s">
        <v>2351</v>
      </c>
      <c r="C562" s="904" t="s">
        <v>1960</v>
      </c>
      <c r="D562" s="904" t="s">
        <v>2297</v>
      </c>
      <c r="E562" s="903" t="s">
        <v>1238</v>
      </c>
      <c r="F562" s="853">
        <v>1</v>
      </c>
      <c r="G562" s="911">
        <v>3</v>
      </c>
      <c r="H562" s="915" t="s">
        <v>86</v>
      </c>
      <c r="I562" s="912">
        <f t="shared" si="425"/>
        <v>1.84</v>
      </c>
      <c r="J562" s="913">
        <v>83200</v>
      </c>
      <c r="K562" s="914">
        <f t="shared" ref="K562:K619" si="449">+J562*I562</f>
        <v>153088</v>
      </c>
      <c r="L562" s="915">
        <v>8000</v>
      </c>
      <c r="M562" s="914">
        <f t="shared" si="427"/>
        <v>161088</v>
      </c>
      <c r="N562" s="914">
        <f t="shared" si="428"/>
        <v>2094144</v>
      </c>
      <c r="O562" s="580">
        <v>1</v>
      </c>
      <c r="P562" s="644">
        <v>1</v>
      </c>
      <c r="Q562" s="645" t="str">
        <f t="shared" si="434"/>
        <v>Կ-1</v>
      </c>
      <c r="R562" s="643">
        <f t="shared" si="435"/>
        <v>1.73</v>
      </c>
      <c r="S562" s="776">
        <v>83200</v>
      </c>
      <c r="T562" s="776">
        <f t="shared" si="436"/>
        <v>143936</v>
      </c>
      <c r="U562" s="777">
        <f t="shared" si="437"/>
        <v>8000</v>
      </c>
      <c r="V562" s="776">
        <f t="shared" si="429"/>
        <v>151936</v>
      </c>
      <c r="W562" s="776">
        <f t="shared" si="430"/>
        <v>1975168</v>
      </c>
      <c r="X562" s="580">
        <v>1</v>
      </c>
      <c r="Y562" s="644">
        <f t="shared" si="438"/>
        <v>2</v>
      </c>
      <c r="Z562" s="645" t="str">
        <f t="shared" si="439"/>
        <v>Կ-1</v>
      </c>
      <c r="AA562" s="643">
        <f t="shared" si="440"/>
        <v>1.79</v>
      </c>
      <c r="AB562" s="776">
        <v>83200</v>
      </c>
      <c r="AC562" s="776">
        <f t="shared" si="441"/>
        <v>148928</v>
      </c>
      <c r="AD562" s="777">
        <f t="shared" si="442"/>
        <v>8000</v>
      </c>
      <c r="AE562" s="776">
        <f t="shared" si="448"/>
        <v>156928</v>
      </c>
      <c r="AF562" s="776">
        <f t="shared" si="431"/>
        <v>2040064</v>
      </c>
      <c r="AG562" s="580">
        <v>1</v>
      </c>
      <c r="AH562" s="644">
        <f t="shared" si="443"/>
        <v>3</v>
      </c>
      <c r="AI562" s="645" t="str">
        <f t="shared" si="444"/>
        <v>Կ-1</v>
      </c>
      <c r="AJ562" s="643">
        <f t="shared" si="445"/>
        <v>1.84</v>
      </c>
      <c r="AK562" s="776">
        <v>83200</v>
      </c>
      <c r="AL562" s="776">
        <f t="shared" si="446"/>
        <v>153088</v>
      </c>
      <c r="AM562" s="777">
        <f t="shared" si="447"/>
        <v>8000</v>
      </c>
      <c r="AN562" s="776">
        <f t="shared" si="432"/>
        <v>161088</v>
      </c>
      <c r="AO562" s="776">
        <f t="shared" si="433"/>
        <v>2094144</v>
      </c>
    </row>
    <row r="563" spans="1:41" s="760" customFormat="1" ht="14.25">
      <c r="A563" s="853">
        <v>521</v>
      </c>
      <c r="B563" s="903" t="s">
        <v>724</v>
      </c>
      <c r="C563" s="904" t="s">
        <v>1961</v>
      </c>
      <c r="D563" s="904" t="s">
        <v>2305</v>
      </c>
      <c r="E563" s="903" t="s">
        <v>1238</v>
      </c>
      <c r="F563" s="853">
        <v>1</v>
      </c>
      <c r="G563" s="911">
        <v>6</v>
      </c>
      <c r="H563" s="915" t="s">
        <v>86</v>
      </c>
      <c r="I563" s="912">
        <f t="shared" si="425"/>
        <v>1.96</v>
      </c>
      <c r="J563" s="913">
        <v>83200</v>
      </c>
      <c r="K563" s="914">
        <f t="shared" si="449"/>
        <v>163072</v>
      </c>
      <c r="L563" s="915"/>
      <c r="M563" s="914">
        <f t="shared" si="427"/>
        <v>163072</v>
      </c>
      <c r="N563" s="914">
        <f t="shared" si="428"/>
        <v>2119936</v>
      </c>
      <c r="O563" s="580">
        <v>1</v>
      </c>
      <c r="P563" s="644">
        <f t="shared" si="426"/>
        <v>7</v>
      </c>
      <c r="Q563" s="645" t="str">
        <f t="shared" si="434"/>
        <v>Կ-1</v>
      </c>
      <c r="R563" s="643">
        <f t="shared" si="435"/>
        <v>1.96</v>
      </c>
      <c r="S563" s="776">
        <v>83200</v>
      </c>
      <c r="T563" s="776">
        <f t="shared" si="436"/>
        <v>163072</v>
      </c>
      <c r="U563" s="777">
        <f t="shared" si="437"/>
        <v>0</v>
      </c>
      <c r="V563" s="776">
        <f t="shared" si="429"/>
        <v>163072</v>
      </c>
      <c r="W563" s="776">
        <f t="shared" si="430"/>
        <v>2119936</v>
      </c>
      <c r="X563" s="580">
        <v>1</v>
      </c>
      <c r="Y563" s="644">
        <f t="shared" si="438"/>
        <v>8</v>
      </c>
      <c r="Z563" s="645" t="str">
        <f t="shared" si="439"/>
        <v>Կ-1</v>
      </c>
      <c r="AA563" s="643">
        <f t="shared" si="440"/>
        <v>2.02</v>
      </c>
      <c r="AB563" s="776">
        <v>83200</v>
      </c>
      <c r="AC563" s="776">
        <f t="shared" si="441"/>
        <v>168064</v>
      </c>
      <c r="AD563" s="777">
        <f t="shared" si="442"/>
        <v>0</v>
      </c>
      <c r="AE563" s="776">
        <f t="shared" si="448"/>
        <v>168064</v>
      </c>
      <c r="AF563" s="776">
        <f t="shared" si="431"/>
        <v>2184832</v>
      </c>
      <c r="AG563" s="580">
        <v>1</v>
      </c>
      <c r="AH563" s="644">
        <f t="shared" si="443"/>
        <v>9</v>
      </c>
      <c r="AI563" s="645" t="str">
        <f t="shared" si="444"/>
        <v>Կ-1</v>
      </c>
      <c r="AJ563" s="643">
        <f t="shared" si="445"/>
        <v>2.02</v>
      </c>
      <c r="AK563" s="776">
        <v>83200</v>
      </c>
      <c r="AL563" s="776">
        <f t="shared" si="446"/>
        <v>168064</v>
      </c>
      <c r="AM563" s="777">
        <f t="shared" si="447"/>
        <v>0</v>
      </c>
      <c r="AN563" s="776">
        <f t="shared" si="432"/>
        <v>168064</v>
      </c>
      <c r="AO563" s="776">
        <f t="shared" si="433"/>
        <v>2184832</v>
      </c>
    </row>
    <row r="564" spans="1:41" s="760" customFormat="1" ht="14.25">
      <c r="A564" s="853">
        <v>522</v>
      </c>
      <c r="B564" s="903" t="s">
        <v>1716</v>
      </c>
      <c r="C564" s="904" t="s">
        <v>1961</v>
      </c>
      <c r="D564" s="904" t="s">
        <v>2301</v>
      </c>
      <c r="E564" s="903" t="s">
        <v>1238</v>
      </c>
      <c r="F564" s="853">
        <v>1</v>
      </c>
      <c r="G564" s="911">
        <v>6</v>
      </c>
      <c r="H564" s="915" t="s">
        <v>86</v>
      </c>
      <c r="I564" s="912">
        <f t="shared" si="425"/>
        <v>1.96</v>
      </c>
      <c r="J564" s="913">
        <v>83200</v>
      </c>
      <c r="K564" s="914">
        <f t="shared" si="449"/>
        <v>163072</v>
      </c>
      <c r="L564" s="915"/>
      <c r="M564" s="914">
        <f t="shared" si="427"/>
        <v>163072</v>
      </c>
      <c r="N564" s="914">
        <f t="shared" si="428"/>
        <v>2119936</v>
      </c>
      <c r="O564" s="580">
        <v>1</v>
      </c>
      <c r="P564" s="644">
        <f t="shared" si="426"/>
        <v>7</v>
      </c>
      <c r="Q564" s="645" t="str">
        <f t="shared" si="434"/>
        <v>Կ-1</v>
      </c>
      <c r="R564" s="643">
        <f t="shared" si="435"/>
        <v>1.96</v>
      </c>
      <c r="S564" s="776">
        <v>83200</v>
      </c>
      <c r="T564" s="776">
        <f t="shared" si="436"/>
        <v>163072</v>
      </c>
      <c r="U564" s="777">
        <f t="shared" si="437"/>
        <v>0</v>
      </c>
      <c r="V564" s="776">
        <f t="shared" si="429"/>
        <v>163072</v>
      </c>
      <c r="W564" s="776">
        <f t="shared" si="430"/>
        <v>2119936</v>
      </c>
      <c r="X564" s="580">
        <v>1</v>
      </c>
      <c r="Y564" s="644">
        <f t="shared" si="438"/>
        <v>8</v>
      </c>
      <c r="Z564" s="645" t="str">
        <f t="shared" si="439"/>
        <v>Կ-1</v>
      </c>
      <c r="AA564" s="643">
        <f t="shared" si="440"/>
        <v>2.02</v>
      </c>
      <c r="AB564" s="776">
        <v>83200</v>
      </c>
      <c r="AC564" s="776">
        <f t="shared" si="441"/>
        <v>168064</v>
      </c>
      <c r="AD564" s="777">
        <f t="shared" si="442"/>
        <v>0</v>
      </c>
      <c r="AE564" s="776">
        <f t="shared" si="448"/>
        <v>168064</v>
      </c>
      <c r="AF564" s="776">
        <f t="shared" si="431"/>
        <v>2184832</v>
      </c>
      <c r="AG564" s="580">
        <v>1</v>
      </c>
      <c r="AH564" s="644">
        <f t="shared" si="443"/>
        <v>9</v>
      </c>
      <c r="AI564" s="645" t="str">
        <f t="shared" si="444"/>
        <v>Կ-1</v>
      </c>
      <c r="AJ564" s="643">
        <f t="shared" si="445"/>
        <v>2.02</v>
      </c>
      <c r="AK564" s="776">
        <v>83200</v>
      </c>
      <c r="AL564" s="776">
        <f t="shared" si="446"/>
        <v>168064</v>
      </c>
      <c r="AM564" s="777">
        <f t="shared" si="447"/>
        <v>0</v>
      </c>
      <c r="AN564" s="776">
        <f t="shared" si="432"/>
        <v>168064</v>
      </c>
      <c r="AO564" s="776">
        <f t="shared" si="433"/>
        <v>2184832</v>
      </c>
    </row>
    <row r="565" spans="1:41" s="760" customFormat="1" ht="14.25">
      <c r="A565" s="853">
        <v>523</v>
      </c>
      <c r="B565" s="903" t="s">
        <v>1717</v>
      </c>
      <c r="C565" s="904" t="s">
        <v>1961</v>
      </c>
      <c r="D565" s="904" t="s">
        <v>2281</v>
      </c>
      <c r="E565" s="903" t="s">
        <v>1238</v>
      </c>
      <c r="F565" s="853">
        <v>1</v>
      </c>
      <c r="G565" s="911">
        <v>6</v>
      </c>
      <c r="H565" s="915" t="s">
        <v>86</v>
      </c>
      <c r="I565" s="912">
        <f t="shared" si="425"/>
        <v>1.96</v>
      </c>
      <c r="J565" s="913">
        <v>83200</v>
      </c>
      <c r="K565" s="914">
        <f t="shared" si="449"/>
        <v>163072</v>
      </c>
      <c r="L565" s="915"/>
      <c r="M565" s="914">
        <f t="shared" si="427"/>
        <v>163072</v>
      </c>
      <c r="N565" s="914">
        <f t="shared" si="428"/>
        <v>2119936</v>
      </c>
      <c r="O565" s="580">
        <v>1</v>
      </c>
      <c r="P565" s="644">
        <f t="shared" si="426"/>
        <v>7</v>
      </c>
      <c r="Q565" s="645" t="str">
        <f t="shared" si="434"/>
        <v>Կ-1</v>
      </c>
      <c r="R565" s="643">
        <f t="shared" si="435"/>
        <v>1.96</v>
      </c>
      <c r="S565" s="776">
        <v>83200</v>
      </c>
      <c r="T565" s="776">
        <f t="shared" si="436"/>
        <v>163072</v>
      </c>
      <c r="U565" s="777">
        <f t="shared" si="437"/>
        <v>0</v>
      </c>
      <c r="V565" s="776">
        <f t="shared" si="429"/>
        <v>163072</v>
      </c>
      <c r="W565" s="776">
        <f t="shared" si="430"/>
        <v>2119936</v>
      </c>
      <c r="X565" s="580">
        <v>1</v>
      </c>
      <c r="Y565" s="644">
        <f t="shared" si="438"/>
        <v>8</v>
      </c>
      <c r="Z565" s="645" t="str">
        <f t="shared" si="439"/>
        <v>Կ-1</v>
      </c>
      <c r="AA565" s="643">
        <f t="shared" si="440"/>
        <v>2.02</v>
      </c>
      <c r="AB565" s="776">
        <v>83200</v>
      </c>
      <c r="AC565" s="776">
        <f t="shared" si="441"/>
        <v>168064</v>
      </c>
      <c r="AD565" s="777">
        <f t="shared" si="442"/>
        <v>0</v>
      </c>
      <c r="AE565" s="776">
        <f t="shared" si="448"/>
        <v>168064</v>
      </c>
      <c r="AF565" s="776">
        <f t="shared" si="431"/>
        <v>2184832</v>
      </c>
      <c r="AG565" s="580">
        <v>1</v>
      </c>
      <c r="AH565" s="644">
        <f t="shared" si="443"/>
        <v>9</v>
      </c>
      <c r="AI565" s="645" t="str">
        <f t="shared" si="444"/>
        <v>Կ-1</v>
      </c>
      <c r="AJ565" s="643">
        <f t="shared" si="445"/>
        <v>2.02</v>
      </c>
      <c r="AK565" s="776">
        <v>83200</v>
      </c>
      <c r="AL565" s="776">
        <f t="shared" si="446"/>
        <v>168064</v>
      </c>
      <c r="AM565" s="777">
        <f t="shared" si="447"/>
        <v>0</v>
      </c>
      <c r="AN565" s="776">
        <f t="shared" si="432"/>
        <v>168064</v>
      </c>
      <c r="AO565" s="776">
        <f t="shared" si="433"/>
        <v>2184832</v>
      </c>
    </row>
    <row r="566" spans="1:41" s="760" customFormat="1" ht="14.25">
      <c r="A566" s="853">
        <v>524</v>
      </c>
      <c r="B566" s="903" t="s">
        <v>730</v>
      </c>
      <c r="C566" s="904" t="s">
        <v>1961</v>
      </c>
      <c r="D566" s="904" t="s">
        <v>2295</v>
      </c>
      <c r="E566" s="903" t="s">
        <v>1238</v>
      </c>
      <c r="F566" s="853">
        <v>1</v>
      </c>
      <c r="G566" s="911">
        <v>6</v>
      </c>
      <c r="H566" s="915" t="s">
        <v>86</v>
      </c>
      <c r="I566" s="912">
        <f t="shared" si="425"/>
        <v>1.96</v>
      </c>
      <c r="J566" s="913">
        <v>83200</v>
      </c>
      <c r="K566" s="914">
        <f t="shared" si="449"/>
        <v>163072</v>
      </c>
      <c r="L566" s="915"/>
      <c r="M566" s="914">
        <f t="shared" si="427"/>
        <v>163072</v>
      </c>
      <c r="N566" s="914">
        <f t="shared" si="428"/>
        <v>2119936</v>
      </c>
      <c r="O566" s="580">
        <v>1</v>
      </c>
      <c r="P566" s="644">
        <f t="shared" si="426"/>
        <v>7</v>
      </c>
      <c r="Q566" s="645" t="str">
        <f t="shared" si="434"/>
        <v>Կ-1</v>
      </c>
      <c r="R566" s="643">
        <f t="shared" si="435"/>
        <v>1.96</v>
      </c>
      <c r="S566" s="776">
        <v>83200</v>
      </c>
      <c r="T566" s="776">
        <f t="shared" si="436"/>
        <v>163072</v>
      </c>
      <c r="U566" s="777">
        <f t="shared" si="437"/>
        <v>0</v>
      </c>
      <c r="V566" s="776">
        <f t="shared" si="429"/>
        <v>163072</v>
      </c>
      <c r="W566" s="776">
        <f t="shared" si="430"/>
        <v>2119936</v>
      </c>
      <c r="X566" s="580">
        <v>1</v>
      </c>
      <c r="Y566" s="644">
        <f t="shared" si="438"/>
        <v>8</v>
      </c>
      <c r="Z566" s="645" t="str">
        <f t="shared" si="439"/>
        <v>Կ-1</v>
      </c>
      <c r="AA566" s="643">
        <f t="shared" si="440"/>
        <v>2.02</v>
      </c>
      <c r="AB566" s="776">
        <v>83200</v>
      </c>
      <c r="AC566" s="776">
        <f t="shared" si="441"/>
        <v>168064</v>
      </c>
      <c r="AD566" s="777">
        <f t="shared" si="442"/>
        <v>0</v>
      </c>
      <c r="AE566" s="776">
        <f t="shared" si="448"/>
        <v>168064</v>
      </c>
      <c r="AF566" s="776">
        <f t="shared" si="431"/>
        <v>2184832</v>
      </c>
      <c r="AG566" s="580">
        <v>1</v>
      </c>
      <c r="AH566" s="644">
        <f t="shared" si="443"/>
        <v>9</v>
      </c>
      <c r="AI566" s="645" t="str">
        <f t="shared" si="444"/>
        <v>Կ-1</v>
      </c>
      <c r="AJ566" s="643">
        <f t="shared" si="445"/>
        <v>2.02</v>
      </c>
      <c r="AK566" s="776">
        <v>83200</v>
      </c>
      <c r="AL566" s="776">
        <f t="shared" si="446"/>
        <v>168064</v>
      </c>
      <c r="AM566" s="777">
        <f t="shared" si="447"/>
        <v>0</v>
      </c>
      <c r="AN566" s="776">
        <f t="shared" si="432"/>
        <v>168064</v>
      </c>
      <c r="AO566" s="776">
        <f t="shared" si="433"/>
        <v>2184832</v>
      </c>
    </row>
    <row r="567" spans="1:41" s="760" customFormat="1" ht="14.25">
      <c r="A567" s="853">
        <v>525</v>
      </c>
      <c r="B567" s="903" t="s">
        <v>2801</v>
      </c>
      <c r="C567" s="904" t="s">
        <v>1961</v>
      </c>
      <c r="D567" s="904" t="s">
        <v>2286</v>
      </c>
      <c r="E567" s="903" t="s">
        <v>1238</v>
      </c>
      <c r="F567" s="853">
        <v>1</v>
      </c>
      <c r="G567" s="911">
        <v>2</v>
      </c>
      <c r="H567" s="915" t="s">
        <v>86</v>
      </c>
      <c r="I567" s="912">
        <f t="shared" si="425"/>
        <v>1.79</v>
      </c>
      <c r="J567" s="913">
        <v>83200</v>
      </c>
      <c r="K567" s="914">
        <f t="shared" si="449"/>
        <v>148928</v>
      </c>
      <c r="L567" s="915"/>
      <c r="M567" s="914">
        <f t="shared" si="427"/>
        <v>148928</v>
      </c>
      <c r="N567" s="914">
        <f t="shared" si="428"/>
        <v>1936064</v>
      </c>
      <c r="O567" s="580">
        <v>1</v>
      </c>
      <c r="P567" s="644">
        <f t="shared" si="426"/>
        <v>3</v>
      </c>
      <c r="Q567" s="645" t="str">
        <f t="shared" si="434"/>
        <v>Կ-1</v>
      </c>
      <c r="R567" s="643">
        <f t="shared" si="435"/>
        <v>1.84</v>
      </c>
      <c r="S567" s="776">
        <v>83200</v>
      </c>
      <c r="T567" s="776">
        <f t="shared" si="436"/>
        <v>153088</v>
      </c>
      <c r="U567" s="777">
        <f t="shared" si="437"/>
        <v>0</v>
      </c>
      <c r="V567" s="776">
        <f t="shared" si="429"/>
        <v>153088</v>
      </c>
      <c r="W567" s="776">
        <f t="shared" si="430"/>
        <v>1990144</v>
      </c>
      <c r="X567" s="580">
        <v>1</v>
      </c>
      <c r="Y567" s="644">
        <f t="shared" si="438"/>
        <v>4</v>
      </c>
      <c r="Z567" s="645" t="str">
        <f t="shared" si="439"/>
        <v>Կ-1</v>
      </c>
      <c r="AA567" s="643">
        <f t="shared" si="440"/>
        <v>1.9</v>
      </c>
      <c r="AB567" s="776">
        <v>83200</v>
      </c>
      <c r="AC567" s="776">
        <f t="shared" si="441"/>
        <v>158080</v>
      </c>
      <c r="AD567" s="777">
        <f t="shared" si="442"/>
        <v>0</v>
      </c>
      <c r="AE567" s="776">
        <f t="shared" si="448"/>
        <v>158080</v>
      </c>
      <c r="AF567" s="776">
        <f t="shared" si="431"/>
        <v>2055040</v>
      </c>
      <c r="AG567" s="580">
        <v>1</v>
      </c>
      <c r="AH567" s="644">
        <f t="shared" si="443"/>
        <v>5</v>
      </c>
      <c r="AI567" s="645" t="str">
        <f t="shared" si="444"/>
        <v>Կ-1</v>
      </c>
      <c r="AJ567" s="643">
        <f t="shared" si="445"/>
        <v>1.9</v>
      </c>
      <c r="AK567" s="776">
        <v>83200</v>
      </c>
      <c r="AL567" s="776">
        <f t="shared" si="446"/>
        <v>158080</v>
      </c>
      <c r="AM567" s="777">
        <f t="shared" si="447"/>
        <v>0</v>
      </c>
      <c r="AN567" s="776">
        <f t="shared" si="432"/>
        <v>158080</v>
      </c>
      <c r="AO567" s="776">
        <f t="shared" si="433"/>
        <v>2055040</v>
      </c>
    </row>
    <row r="568" spans="1:41" s="760" customFormat="1" ht="14.25">
      <c r="A568" s="853">
        <v>526</v>
      </c>
      <c r="B568" s="903" t="s">
        <v>1718</v>
      </c>
      <c r="C568" s="904" t="s">
        <v>1960</v>
      </c>
      <c r="D568" s="904" t="s">
        <v>2288</v>
      </c>
      <c r="E568" s="903" t="s">
        <v>1238</v>
      </c>
      <c r="F568" s="853">
        <v>1</v>
      </c>
      <c r="G568" s="911">
        <v>6</v>
      </c>
      <c r="H568" s="915" t="s">
        <v>86</v>
      </c>
      <c r="I568" s="912">
        <f t="shared" si="425"/>
        <v>1.96</v>
      </c>
      <c r="J568" s="913">
        <v>83200</v>
      </c>
      <c r="K568" s="914">
        <f t="shared" si="449"/>
        <v>163072</v>
      </c>
      <c r="L568" s="915"/>
      <c r="M568" s="914">
        <f t="shared" si="427"/>
        <v>163072</v>
      </c>
      <c r="N568" s="914">
        <f t="shared" si="428"/>
        <v>2119936</v>
      </c>
      <c r="O568" s="580">
        <v>1</v>
      </c>
      <c r="P568" s="644">
        <f t="shared" si="426"/>
        <v>7</v>
      </c>
      <c r="Q568" s="645" t="str">
        <f t="shared" si="434"/>
        <v>Կ-1</v>
      </c>
      <c r="R568" s="643">
        <f t="shared" si="435"/>
        <v>1.96</v>
      </c>
      <c r="S568" s="776">
        <v>83200</v>
      </c>
      <c r="T568" s="776">
        <f t="shared" si="436"/>
        <v>163072</v>
      </c>
      <c r="U568" s="777">
        <f t="shared" si="437"/>
        <v>0</v>
      </c>
      <c r="V568" s="776">
        <f t="shared" si="429"/>
        <v>163072</v>
      </c>
      <c r="W568" s="776">
        <f t="shared" si="430"/>
        <v>2119936</v>
      </c>
      <c r="X568" s="580">
        <v>1</v>
      </c>
      <c r="Y568" s="644">
        <f t="shared" si="438"/>
        <v>8</v>
      </c>
      <c r="Z568" s="645" t="str">
        <f t="shared" si="439"/>
        <v>Կ-1</v>
      </c>
      <c r="AA568" s="643">
        <f t="shared" si="440"/>
        <v>2.02</v>
      </c>
      <c r="AB568" s="776">
        <v>83200</v>
      </c>
      <c r="AC568" s="776">
        <f t="shared" si="441"/>
        <v>168064</v>
      </c>
      <c r="AD568" s="777">
        <f t="shared" si="442"/>
        <v>0</v>
      </c>
      <c r="AE568" s="776">
        <f t="shared" si="448"/>
        <v>168064</v>
      </c>
      <c r="AF568" s="776">
        <f t="shared" si="431"/>
        <v>2184832</v>
      </c>
      <c r="AG568" s="580">
        <v>1</v>
      </c>
      <c r="AH568" s="644">
        <f t="shared" si="443"/>
        <v>9</v>
      </c>
      <c r="AI568" s="645" t="str">
        <f t="shared" si="444"/>
        <v>Կ-1</v>
      </c>
      <c r="AJ568" s="643">
        <f t="shared" si="445"/>
        <v>2.02</v>
      </c>
      <c r="AK568" s="776">
        <v>83200</v>
      </c>
      <c r="AL568" s="776">
        <f t="shared" si="446"/>
        <v>168064</v>
      </c>
      <c r="AM568" s="777">
        <f t="shared" si="447"/>
        <v>0</v>
      </c>
      <c r="AN568" s="776">
        <f t="shared" si="432"/>
        <v>168064</v>
      </c>
      <c r="AO568" s="776">
        <f t="shared" si="433"/>
        <v>2184832</v>
      </c>
    </row>
    <row r="569" spans="1:41" s="760" customFormat="1" ht="14.25">
      <c r="A569" s="853">
        <v>527</v>
      </c>
      <c r="B569" s="903" t="s">
        <v>1719</v>
      </c>
      <c r="C569" s="904" t="s">
        <v>1961</v>
      </c>
      <c r="D569" s="904" t="s">
        <v>2273</v>
      </c>
      <c r="E569" s="903" t="s">
        <v>1238</v>
      </c>
      <c r="F569" s="853">
        <v>1</v>
      </c>
      <c r="G569" s="911">
        <v>6</v>
      </c>
      <c r="H569" s="915" t="s">
        <v>86</v>
      </c>
      <c r="I569" s="912">
        <f t="shared" si="425"/>
        <v>1.96</v>
      </c>
      <c r="J569" s="913">
        <v>83200</v>
      </c>
      <c r="K569" s="914">
        <f t="shared" si="449"/>
        <v>163072</v>
      </c>
      <c r="L569" s="915">
        <v>8000</v>
      </c>
      <c r="M569" s="914">
        <f t="shared" si="427"/>
        <v>171072</v>
      </c>
      <c r="N569" s="914">
        <f t="shared" si="428"/>
        <v>2223936</v>
      </c>
      <c r="O569" s="580">
        <v>1</v>
      </c>
      <c r="P569" s="644">
        <f t="shared" si="426"/>
        <v>7</v>
      </c>
      <c r="Q569" s="645" t="str">
        <f t="shared" si="434"/>
        <v>Կ-1</v>
      </c>
      <c r="R569" s="643">
        <f t="shared" si="435"/>
        <v>1.96</v>
      </c>
      <c r="S569" s="776">
        <v>83200</v>
      </c>
      <c r="T569" s="776">
        <f t="shared" si="436"/>
        <v>163072</v>
      </c>
      <c r="U569" s="777">
        <f t="shared" si="437"/>
        <v>8000</v>
      </c>
      <c r="V569" s="776">
        <f t="shared" si="429"/>
        <v>171072</v>
      </c>
      <c r="W569" s="776">
        <f t="shared" si="430"/>
        <v>2223936</v>
      </c>
      <c r="X569" s="580">
        <v>1</v>
      </c>
      <c r="Y569" s="644">
        <f t="shared" si="438"/>
        <v>8</v>
      </c>
      <c r="Z569" s="645" t="str">
        <f t="shared" si="439"/>
        <v>Կ-1</v>
      </c>
      <c r="AA569" s="643">
        <f t="shared" si="440"/>
        <v>2.02</v>
      </c>
      <c r="AB569" s="776">
        <v>83200</v>
      </c>
      <c r="AC569" s="776">
        <f t="shared" si="441"/>
        <v>168064</v>
      </c>
      <c r="AD569" s="777">
        <f t="shared" si="442"/>
        <v>8000</v>
      </c>
      <c r="AE569" s="776">
        <f t="shared" si="448"/>
        <v>176064</v>
      </c>
      <c r="AF569" s="776">
        <f t="shared" si="431"/>
        <v>2288832</v>
      </c>
      <c r="AG569" s="580">
        <v>1</v>
      </c>
      <c r="AH569" s="644">
        <f t="shared" si="443"/>
        <v>9</v>
      </c>
      <c r="AI569" s="645" t="str">
        <f t="shared" si="444"/>
        <v>Կ-1</v>
      </c>
      <c r="AJ569" s="643">
        <f t="shared" si="445"/>
        <v>2.02</v>
      </c>
      <c r="AK569" s="776">
        <v>83200</v>
      </c>
      <c r="AL569" s="776">
        <f t="shared" si="446"/>
        <v>168064</v>
      </c>
      <c r="AM569" s="777">
        <f t="shared" si="447"/>
        <v>8000</v>
      </c>
      <c r="AN569" s="776">
        <f t="shared" si="432"/>
        <v>176064</v>
      </c>
      <c r="AO569" s="776">
        <f t="shared" si="433"/>
        <v>2288832</v>
      </c>
    </row>
    <row r="570" spans="1:41" s="760" customFormat="1" ht="14.25">
      <c r="A570" s="853">
        <v>528</v>
      </c>
      <c r="B570" s="903" t="s">
        <v>726</v>
      </c>
      <c r="C570" s="904" t="s">
        <v>1961</v>
      </c>
      <c r="D570" s="904" t="s">
        <v>2289</v>
      </c>
      <c r="E570" s="903" t="s">
        <v>1238</v>
      </c>
      <c r="F570" s="853">
        <v>1</v>
      </c>
      <c r="G570" s="911">
        <v>8</v>
      </c>
      <c r="H570" s="915" t="s">
        <v>86</v>
      </c>
      <c r="I570" s="912">
        <f t="shared" si="425"/>
        <v>2.02</v>
      </c>
      <c r="J570" s="913">
        <v>83200</v>
      </c>
      <c r="K570" s="914">
        <f t="shared" si="449"/>
        <v>168064</v>
      </c>
      <c r="L570" s="915">
        <v>8000</v>
      </c>
      <c r="M570" s="914">
        <f t="shared" si="427"/>
        <v>176064</v>
      </c>
      <c r="N570" s="914">
        <f t="shared" si="428"/>
        <v>2288832</v>
      </c>
      <c r="O570" s="580">
        <v>1</v>
      </c>
      <c r="P570" s="644">
        <f t="shared" si="426"/>
        <v>9</v>
      </c>
      <c r="Q570" s="645" t="str">
        <f t="shared" si="434"/>
        <v>Կ-1</v>
      </c>
      <c r="R570" s="643">
        <f t="shared" si="435"/>
        <v>2.02</v>
      </c>
      <c r="S570" s="776">
        <v>83200</v>
      </c>
      <c r="T570" s="776">
        <f t="shared" si="436"/>
        <v>168064</v>
      </c>
      <c r="U570" s="777">
        <f t="shared" si="437"/>
        <v>8000</v>
      </c>
      <c r="V570" s="776">
        <f t="shared" si="429"/>
        <v>176064</v>
      </c>
      <c r="W570" s="776">
        <f t="shared" si="430"/>
        <v>2288832</v>
      </c>
      <c r="X570" s="580">
        <v>1</v>
      </c>
      <c r="Y570" s="644">
        <f t="shared" si="438"/>
        <v>10</v>
      </c>
      <c r="Z570" s="645" t="str">
        <f t="shared" si="439"/>
        <v>Կ-1</v>
      </c>
      <c r="AA570" s="643">
        <f t="shared" si="440"/>
        <v>2.08</v>
      </c>
      <c r="AB570" s="776">
        <v>83200</v>
      </c>
      <c r="AC570" s="776">
        <f t="shared" si="441"/>
        <v>173056</v>
      </c>
      <c r="AD570" s="777">
        <f t="shared" si="442"/>
        <v>8000</v>
      </c>
      <c r="AE570" s="776">
        <f t="shared" si="448"/>
        <v>181056</v>
      </c>
      <c r="AF570" s="776">
        <f t="shared" si="431"/>
        <v>2353728</v>
      </c>
      <c r="AG570" s="580">
        <v>1</v>
      </c>
      <c r="AH570" s="644">
        <f t="shared" si="443"/>
        <v>11</v>
      </c>
      <c r="AI570" s="645" t="str">
        <f t="shared" si="444"/>
        <v>Կ-1</v>
      </c>
      <c r="AJ570" s="643">
        <f t="shared" si="445"/>
        <v>2.08</v>
      </c>
      <c r="AK570" s="776">
        <v>83200</v>
      </c>
      <c r="AL570" s="776">
        <f t="shared" si="446"/>
        <v>173056</v>
      </c>
      <c r="AM570" s="777">
        <f t="shared" si="447"/>
        <v>8000</v>
      </c>
      <c r="AN570" s="776">
        <f t="shared" si="432"/>
        <v>181056</v>
      </c>
      <c r="AO570" s="776">
        <f t="shared" si="433"/>
        <v>2353728</v>
      </c>
    </row>
    <row r="571" spans="1:41" s="760" customFormat="1" ht="14.25">
      <c r="A571" s="853">
        <v>529</v>
      </c>
      <c r="B571" s="903" t="s">
        <v>728</v>
      </c>
      <c r="C571" s="904" t="s">
        <v>1961</v>
      </c>
      <c r="D571" s="904" t="s">
        <v>2287</v>
      </c>
      <c r="E571" s="903" t="s">
        <v>1238</v>
      </c>
      <c r="F571" s="853">
        <v>1</v>
      </c>
      <c r="G571" s="911">
        <v>6</v>
      </c>
      <c r="H571" s="915" t="s">
        <v>86</v>
      </c>
      <c r="I571" s="912">
        <f t="shared" si="425"/>
        <v>1.96</v>
      </c>
      <c r="J571" s="913">
        <v>83200</v>
      </c>
      <c r="K571" s="914">
        <f t="shared" si="449"/>
        <v>163072</v>
      </c>
      <c r="L571" s="915"/>
      <c r="M571" s="914">
        <f t="shared" si="427"/>
        <v>163072</v>
      </c>
      <c r="N571" s="914">
        <f t="shared" si="428"/>
        <v>2119936</v>
      </c>
      <c r="O571" s="580">
        <v>1</v>
      </c>
      <c r="P571" s="644">
        <f t="shared" si="426"/>
        <v>7</v>
      </c>
      <c r="Q571" s="645" t="str">
        <f t="shared" si="434"/>
        <v>Կ-1</v>
      </c>
      <c r="R571" s="643">
        <f t="shared" si="435"/>
        <v>1.96</v>
      </c>
      <c r="S571" s="776">
        <v>83200</v>
      </c>
      <c r="T571" s="776">
        <f t="shared" si="436"/>
        <v>163072</v>
      </c>
      <c r="U571" s="777">
        <f t="shared" si="437"/>
        <v>0</v>
      </c>
      <c r="V571" s="776">
        <f t="shared" si="429"/>
        <v>163072</v>
      </c>
      <c r="W571" s="776">
        <f t="shared" si="430"/>
        <v>2119936</v>
      </c>
      <c r="X571" s="580">
        <v>1</v>
      </c>
      <c r="Y571" s="644">
        <f t="shared" si="438"/>
        <v>8</v>
      </c>
      <c r="Z571" s="645" t="str">
        <f t="shared" si="439"/>
        <v>Կ-1</v>
      </c>
      <c r="AA571" s="643">
        <f t="shared" si="440"/>
        <v>2.02</v>
      </c>
      <c r="AB571" s="776">
        <v>83200</v>
      </c>
      <c r="AC571" s="776">
        <f t="shared" si="441"/>
        <v>168064</v>
      </c>
      <c r="AD571" s="777">
        <f t="shared" si="442"/>
        <v>0</v>
      </c>
      <c r="AE571" s="776">
        <f t="shared" si="448"/>
        <v>168064</v>
      </c>
      <c r="AF571" s="776">
        <f t="shared" si="431"/>
        <v>2184832</v>
      </c>
      <c r="AG571" s="580">
        <v>1</v>
      </c>
      <c r="AH571" s="644">
        <f t="shared" si="443"/>
        <v>9</v>
      </c>
      <c r="AI571" s="645" t="str">
        <f t="shared" si="444"/>
        <v>Կ-1</v>
      </c>
      <c r="AJ571" s="643">
        <f t="shared" si="445"/>
        <v>2.02</v>
      </c>
      <c r="AK571" s="776">
        <v>83200</v>
      </c>
      <c r="AL571" s="776">
        <f t="shared" si="446"/>
        <v>168064</v>
      </c>
      <c r="AM571" s="777">
        <f t="shared" si="447"/>
        <v>0</v>
      </c>
      <c r="AN571" s="776">
        <f t="shared" si="432"/>
        <v>168064</v>
      </c>
      <c r="AO571" s="776">
        <f t="shared" si="433"/>
        <v>2184832</v>
      </c>
    </row>
    <row r="572" spans="1:41" s="760" customFormat="1" ht="14.25">
      <c r="A572" s="853">
        <v>530</v>
      </c>
      <c r="B572" s="903" t="s">
        <v>1715</v>
      </c>
      <c r="C572" s="904" t="s">
        <v>1960</v>
      </c>
      <c r="D572" s="904" t="s">
        <v>2298</v>
      </c>
      <c r="E572" s="903" t="s">
        <v>1238</v>
      </c>
      <c r="F572" s="853">
        <v>1</v>
      </c>
      <c r="G572" s="911">
        <v>4</v>
      </c>
      <c r="H572" s="915" t="s">
        <v>86</v>
      </c>
      <c r="I572" s="912">
        <f t="shared" si="425"/>
        <v>1.9</v>
      </c>
      <c r="J572" s="913">
        <v>83200</v>
      </c>
      <c r="K572" s="914">
        <f t="shared" si="449"/>
        <v>158080</v>
      </c>
      <c r="L572" s="915"/>
      <c r="M572" s="914">
        <f t="shared" si="427"/>
        <v>158080</v>
      </c>
      <c r="N572" s="914">
        <f t="shared" si="428"/>
        <v>2055040</v>
      </c>
      <c r="O572" s="580">
        <v>1</v>
      </c>
      <c r="P572" s="644">
        <f t="shared" si="426"/>
        <v>5</v>
      </c>
      <c r="Q572" s="645" t="str">
        <f t="shared" si="434"/>
        <v>Կ-1</v>
      </c>
      <c r="R572" s="643">
        <f t="shared" si="435"/>
        <v>1.9</v>
      </c>
      <c r="S572" s="776">
        <v>83200</v>
      </c>
      <c r="T572" s="776">
        <f t="shared" si="436"/>
        <v>158080</v>
      </c>
      <c r="U572" s="777">
        <f t="shared" si="437"/>
        <v>0</v>
      </c>
      <c r="V572" s="776">
        <f t="shared" si="429"/>
        <v>158080</v>
      </c>
      <c r="W572" s="776">
        <f t="shared" si="430"/>
        <v>2055040</v>
      </c>
      <c r="X572" s="580">
        <v>1</v>
      </c>
      <c r="Y572" s="644">
        <f t="shared" si="438"/>
        <v>6</v>
      </c>
      <c r="Z572" s="645" t="str">
        <f t="shared" si="439"/>
        <v>Կ-1</v>
      </c>
      <c r="AA572" s="643">
        <f t="shared" si="440"/>
        <v>1.96</v>
      </c>
      <c r="AB572" s="776">
        <v>83200</v>
      </c>
      <c r="AC572" s="776">
        <f t="shared" si="441"/>
        <v>163072</v>
      </c>
      <c r="AD572" s="777">
        <f t="shared" si="442"/>
        <v>0</v>
      </c>
      <c r="AE572" s="776">
        <f t="shared" si="448"/>
        <v>163072</v>
      </c>
      <c r="AF572" s="776">
        <f t="shared" si="431"/>
        <v>2119936</v>
      </c>
      <c r="AG572" s="580">
        <v>1</v>
      </c>
      <c r="AH572" s="644">
        <f t="shared" si="443"/>
        <v>7</v>
      </c>
      <c r="AI572" s="645" t="str">
        <f t="shared" si="444"/>
        <v>Կ-1</v>
      </c>
      <c r="AJ572" s="643">
        <f t="shared" si="445"/>
        <v>1.96</v>
      </c>
      <c r="AK572" s="776">
        <v>83200</v>
      </c>
      <c r="AL572" s="776">
        <f t="shared" si="446"/>
        <v>163072</v>
      </c>
      <c r="AM572" s="777">
        <f t="shared" si="447"/>
        <v>0</v>
      </c>
      <c r="AN572" s="776">
        <f t="shared" si="432"/>
        <v>163072</v>
      </c>
      <c r="AO572" s="776">
        <f t="shared" si="433"/>
        <v>2119936</v>
      </c>
    </row>
    <row r="573" spans="1:41" s="760" customFormat="1" ht="14.25">
      <c r="A573" s="853">
        <v>531</v>
      </c>
      <c r="B573" s="903" t="s">
        <v>78</v>
      </c>
      <c r="C573" s="904"/>
      <c r="D573" s="904"/>
      <c r="E573" s="903" t="s">
        <v>1238</v>
      </c>
      <c r="F573" s="853">
        <v>1</v>
      </c>
      <c r="G573" s="911">
        <v>6</v>
      </c>
      <c r="H573" s="915" t="s">
        <v>86</v>
      </c>
      <c r="I573" s="912">
        <f t="shared" si="425"/>
        <v>1.96</v>
      </c>
      <c r="J573" s="913">
        <v>83200</v>
      </c>
      <c r="K573" s="914">
        <f t="shared" si="449"/>
        <v>163072</v>
      </c>
      <c r="L573" s="915"/>
      <c r="M573" s="914">
        <f t="shared" si="427"/>
        <v>163072</v>
      </c>
      <c r="N573" s="914">
        <f t="shared" si="428"/>
        <v>2119936</v>
      </c>
      <c r="O573" s="580">
        <v>1</v>
      </c>
      <c r="P573" s="644">
        <f t="shared" si="426"/>
        <v>7</v>
      </c>
      <c r="Q573" s="645" t="str">
        <f t="shared" si="434"/>
        <v>Կ-1</v>
      </c>
      <c r="R573" s="643">
        <f t="shared" si="435"/>
        <v>1.96</v>
      </c>
      <c r="S573" s="776">
        <v>83200</v>
      </c>
      <c r="T573" s="776">
        <f t="shared" si="436"/>
        <v>163072</v>
      </c>
      <c r="U573" s="777">
        <f t="shared" si="437"/>
        <v>0</v>
      </c>
      <c r="V573" s="776">
        <f t="shared" si="429"/>
        <v>163072</v>
      </c>
      <c r="W573" s="776">
        <f t="shared" si="430"/>
        <v>2119936</v>
      </c>
      <c r="X573" s="580">
        <v>1</v>
      </c>
      <c r="Y573" s="644">
        <f t="shared" si="438"/>
        <v>8</v>
      </c>
      <c r="Z573" s="645" t="str">
        <f t="shared" si="439"/>
        <v>Կ-1</v>
      </c>
      <c r="AA573" s="643">
        <f t="shared" si="440"/>
        <v>2.02</v>
      </c>
      <c r="AB573" s="776">
        <v>83200</v>
      </c>
      <c r="AC573" s="776">
        <f t="shared" si="441"/>
        <v>168064</v>
      </c>
      <c r="AD573" s="777">
        <f t="shared" si="442"/>
        <v>0</v>
      </c>
      <c r="AE573" s="776">
        <f t="shared" si="448"/>
        <v>168064</v>
      </c>
      <c r="AF573" s="776">
        <f t="shared" si="431"/>
        <v>2184832</v>
      </c>
      <c r="AG573" s="580">
        <v>1</v>
      </c>
      <c r="AH573" s="644">
        <f t="shared" si="443"/>
        <v>9</v>
      </c>
      <c r="AI573" s="645" t="str">
        <f t="shared" si="444"/>
        <v>Կ-1</v>
      </c>
      <c r="AJ573" s="643">
        <f t="shared" si="445"/>
        <v>2.02</v>
      </c>
      <c r="AK573" s="776">
        <v>83200</v>
      </c>
      <c r="AL573" s="776">
        <f t="shared" si="446"/>
        <v>168064</v>
      </c>
      <c r="AM573" s="777">
        <f t="shared" si="447"/>
        <v>0</v>
      </c>
      <c r="AN573" s="776">
        <f t="shared" si="432"/>
        <v>168064</v>
      </c>
      <c r="AO573" s="776">
        <f t="shared" si="433"/>
        <v>2184832</v>
      </c>
    </row>
    <row r="574" spans="1:41" s="760" customFormat="1" ht="14.25">
      <c r="A574" s="853">
        <v>532</v>
      </c>
      <c r="B574" s="903" t="s">
        <v>78</v>
      </c>
      <c r="C574" s="904"/>
      <c r="D574" s="904"/>
      <c r="E574" s="903" t="s">
        <v>1238</v>
      </c>
      <c r="F574" s="853">
        <v>1</v>
      </c>
      <c r="G574" s="911">
        <v>6</v>
      </c>
      <c r="H574" s="915" t="s">
        <v>86</v>
      </c>
      <c r="I574" s="912">
        <f t="shared" si="425"/>
        <v>1.96</v>
      </c>
      <c r="J574" s="913">
        <v>83200</v>
      </c>
      <c r="K574" s="914">
        <f t="shared" si="449"/>
        <v>163072</v>
      </c>
      <c r="L574" s="915"/>
      <c r="M574" s="914">
        <f t="shared" si="427"/>
        <v>163072</v>
      </c>
      <c r="N574" s="914">
        <f t="shared" si="428"/>
        <v>2119936</v>
      </c>
      <c r="O574" s="580">
        <v>1</v>
      </c>
      <c r="P574" s="644">
        <f t="shared" si="426"/>
        <v>7</v>
      </c>
      <c r="Q574" s="645" t="str">
        <f t="shared" si="434"/>
        <v>Կ-1</v>
      </c>
      <c r="R574" s="643">
        <f t="shared" si="435"/>
        <v>1.96</v>
      </c>
      <c r="S574" s="776">
        <v>83200</v>
      </c>
      <c r="T574" s="776">
        <f t="shared" si="436"/>
        <v>163072</v>
      </c>
      <c r="U574" s="777">
        <f t="shared" si="437"/>
        <v>0</v>
      </c>
      <c r="V574" s="776">
        <f t="shared" si="429"/>
        <v>163072</v>
      </c>
      <c r="W574" s="776">
        <f t="shared" si="430"/>
        <v>2119936</v>
      </c>
      <c r="X574" s="580">
        <v>1</v>
      </c>
      <c r="Y574" s="644">
        <f t="shared" si="438"/>
        <v>8</v>
      </c>
      <c r="Z574" s="645" t="str">
        <f t="shared" si="439"/>
        <v>Կ-1</v>
      </c>
      <c r="AA574" s="643">
        <f t="shared" si="440"/>
        <v>2.02</v>
      </c>
      <c r="AB574" s="776">
        <v>83200</v>
      </c>
      <c r="AC574" s="776">
        <f t="shared" si="441"/>
        <v>168064</v>
      </c>
      <c r="AD574" s="777">
        <f t="shared" si="442"/>
        <v>0</v>
      </c>
      <c r="AE574" s="776">
        <f t="shared" si="448"/>
        <v>168064</v>
      </c>
      <c r="AF574" s="776">
        <f t="shared" si="431"/>
        <v>2184832</v>
      </c>
      <c r="AG574" s="580">
        <v>1</v>
      </c>
      <c r="AH574" s="644">
        <f t="shared" si="443"/>
        <v>9</v>
      </c>
      <c r="AI574" s="645" t="str">
        <f t="shared" si="444"/>
        <v>Կ-1</v>
      </c>
      <c r="AJ574" s="643">
        <f t="shared" si="445"/>
        <v>2.02</v>
      </c>
      <c r="AK574" s="776">
        <v>83200</v>
      </c>
      <c r="AL574" s="776">
        <f t="shared" si="446"/>
        <v>168064</v>
      </c>
      <c r="AM574" s="777">
        <f t="shared" si="447"/>
        <v>0</v>
      </c>
      <c r="AN574" s="776">
        <f t="shared" si="432"/>
        <v>168064</v>
      </c>
      <c r="AO574" s="776">
        <f t="shared" si="433"/>
        <v>2184832</v>
      </c>
    </row>
    <row r="575" spans="1:41" s="760" customFormat="1" ht="71.25">
      <c r="A575" s="853">
        <v>533</v>
      </c>
      <c r="B575" s="903" t="s">
        <v>1241</v>
      </c>
      <c r="C575" s="904" t="s">
        <v>1961</v>
      </c>
      <c r="D575" s="904" t="s">
        <v>2293</v>
      </c>
      <c r="E575" s="917" t="s">
        <v>1793</v>
      </c>
      <c r="F575" s="853">
        <v>1</v>
      </c>
      <c r="G575" s="911">
        <v>6</v>
      </c>
      <c r="H575" s="915" t="s">
        <v>83</v>
      </c>
      <c r="I575" s="912">
        <f t="shared" si="425"/>
        <v>4.55</v>
      </c>
      <c r="J575" s="913">
        <v>83200</v>
      </c>
      <c r="K575" s="914">
        <f t="shared" si="449"/>
        <v>378560</v>
      </c>
      <c r="L575" s="915">
        <v>0</v>
      </c>
      <c r="M575" s="914">
        <f t="shared" si="427"/>
        <v>378560</v>
      </c>
      <c r="N575" s="914">
        <f t="shared" si="428"/>
        <v>4921280</v>
      </c>
      <c r="O575" s="580">
        <v>1</v>
      </c>
      <c r="P575" s="644">
        <f t="shared" si="426"/>
        <v>7</v>
      </c>
      <c r="Q575" s="645" t="str">
        <f t="shared" si="434"/>
        <v>Գ-2</v>
      </c>
      <c r="R575" s="643">
        <f t="shared" si="435"/>
        <v>4.55</v>
      </c>
      <c r="S575" s="776">
        <v>83200</v>
      </c>
      <c r="T575" s="776">
        <f t="shared" si="436"/>
        <v>378560</v>
      </c>
      <c r="U575" s="777">
        <f t="shared" si="437"/>
        <v>0</v>
      </c>
      <c r="V575" s="776">
        <f t="shared" si="429"/>
        <v>378560</v>
      </c>
      <c r="W575" s="776">
        <f t="shared" si="430"/>
        <v>4921280</v>
      </c>
      <c r="X575" s="580">
        <v>1</v>
      </c>
      <c r="Y575" s="644">
        <f t="shared" si="438"/>
        <v>8</v>
      </c>
      <c r="Z575" s="645" t="str">
        <f t="shared" si="439"/>
        <v>Գ-2</v>
      </c>
      <c r="AA575" s="643">
        <f t="shared" si="440"/>
        <v>4.7</v>
      </c>
      <c r="AB575" s="776">
        <v>83200</v>
      </c>
      <c r="AC575" s="776">
        <f t="shared" si="441"/>
        <v>391040</v>
      </c>
      <c r="AD575" s="777">
        <f t="shared" si="442"/>
        <v>0</v>
      </c>
      <c r="AE575" s="776">
        <f t="shared" si="448"/>
        <v>391040</v>
      </c>
      <c r="AF575" s="776">
        <f t="shared" si="431"/>
        <v>5083520</v>
      </c>
      <c r="AG575" s="580">
        <v>1</v>
      </c>
      <c r="AH575" s="644">
        <f t="shared" si="443"/>
        <v>9</v>
      </c>
      <c r="AI575" s="645" t="str">
        <f t="shared" si="444"/>
        <v>Գ-2</v>
      </c>
      <c r="AJ575" s="643">
        <f t="shared" si="445"/>
        <v>4.7</v>
      </c>
      <c r="AK575" s="776">
        <v>83200</v>
      </c>
      <c r="AL575" s="776">
        <f t="shared" si="446"/>
        <v>391040</v>
      </c>
      <c r="AM575" s="777">
        <f t="shared" si="447"/>
        <v>0</v>
      </c>
      <c r="AN575" s="776">
        <f t="shared" si="432"/>
        <v>391040</v>
      </c>
      <c r="AO575" s="776">
        <f t="shared" si="433"/>
        <v>5083520</v>
      </c>
    </row>
    <row r="576" spans="1:41" s="760" customFormat="1" ht="40.5">
      <c r="A576" s="853">
        <v>534</v>
      </c>
      <c r="B576" s="903" t="s">
        <v>1794</v>
      </c>
      <c r="C576" s="904" t="s">
        <v>1961</v>
      </c>
      <c r="D576" s="904" t="s">
        <v>2360</v>
      </c>
      <c r="E576" s="903" t="s">
        <v>972</v>
      </c>
      <c r="F576" s="853">
        <v>1</v>
      </c>
      <c r="G576" s="911">
        <v>4</v>
      </c>
      <c r="H576" s="915" t="s">
        <v>84</v>
      </c>
      <c r="I576" s="912">
        <f t="shared" si="425"/>
        <v>3.02</v>
      </c>
      <c r="J576" s="913">
        <v>83200</v>
      </c>
      <c r="K576" s="914">
        <f t="shared" si="449"/>
        <v>251264</v>
      </c>
      <c r="L576" s="915">
        <v>0</v>
      </c>
      <c r="M576" s="914">
        <f t="shared" si="427"/>
        <v>251264</v>
      </c>
      <c r="N576" s="914">
        <f t="shared" si="428"/>
        <v>3266432</v>
      </c>
      <c r="O576" s="580">
        <v>1</v>
      </c>
      <c r="P576" s="644">
        <f t="shared" si="426"/>
        <v>5</v>
      </c>
      <c r="Q576" s="645" t="str">
        <f t="shared" si="434"/>
        <v>Ա-1</v>
      </c>
      <c r="R576" s="643">
        <f t="shared" si="435"/>
        <v>3.02</v>
      </c>
      <c r="S576" s="776">
        <v>83200</v>
      </c>
      <c r="T576" s="776">
        <f t="shared" si="436"/>
        <v>251264</v>
      </c>
      <c r="U576" s="777">
        <f t="shared" si="437"/>
        <v>0</v>
      </c>
      <c r="V576" s="776">
        <f t="shared" si="429"/>
        <v>251264</v>
      </c>
      <c r="W576" s="776">
        <f t="shared" si="430"/>
        <v>3266432</v>
      </c>
      <c r="X576" s="580">
        <v>1</v>
      </c>
      <c r="Y576" s="644">
        <f t="shared" si="438"/>
        <v>6</v>
      </c>
      <c r="Z576" s="645" t="str">
        <f t="shared" si="439"/>
        <v>Ա-1</v>
      </c>
      <c r="AA576" s="643">
        <f t="shared" si="440"/>
        <v>3.11</v>
      </c>
      <c r="AB576" s="776">
        <v>83200</v>
      </c>
      <c r="AC576" s="776">
        <f t="shared" si="441"/>
        <v>258752</v>
      </c>
      <c r="AD576" s="777">
        <f t="shared" si="442"/>
        <v>0</v>
      </c>
      <c r="AE576" s="776">
        <f t="shared" si="448"/>
        <v>258752</v>
      </c>
      <c r="AF576" s="776">
        <f t="shared" si="431"/>
        <v>3363776</v>
      </c>
      <c r="AG576" s="580">
        <v>1</v>
      </c>
      <c r="AH576" s="644">
        <f t="shared" si="443"/>
        <v>7</v>
      </c>
      <c r="AI576" s="645" t="str">
        <f t="shared" si="444"/>
        <v>Ա-1</v>
      </c>
      <c r="AJ576" s="643">
        <f t="shared" si="445"/>
        <v>3.11</v>
      </c>
      <c r="AK576" s="776">
        <v>83200</v>
      </c>
      <c r="AL576" s="776">
        <f t="shared" si="446"/>
        <v>258752</v>
      </c>
      <c r="AM576" s="777">
        <f t="shared" si="447"/>
        <v>0</v>
      </c>
      <c r="AN576" s="776">
        <f t="shared" si="432"/>
        <v>258752</v>
      </c>
      <c r="AO576" s="776">
        <f t="shared" si="433"/>
        <v>3363776</v>
      </c>
    </row>
    <row r="577" spans="1:41" s="760" customFormat="1" ht="40.5">
      <c r="A577" s="853">
        <v>535</v>
      </c>
      <c r="B577" s="903" t="s">
        <v>1263</v>
      </c>
      <c r="C577" s="904" t="s">
        <v>1961</v>
      </c>
      <c r="D577" s="904" t="s">
        <v>2373</v>
      </c>
      <c r="E577" s="903" t="s">
        <v>973</v>
      </c>
      <c r="F577" s="853">
        <v>1</v>
      </c>
      <c r="G577" s="911">
        <v>6</v>
      </c>
      <c r="H577" s="915" t="s">
        <v>85</v>
      </c>
      <c r="I577" s="912">
        <f t="shared" si="425"/>
        <v>2.66</v>
      </c>
      <c r="J577" s="913">
        <v>83200</v>
      </c>
      <c r="K577" s="914">
        <f t="shared" si="449"/>
        <v>221312</v>
      </c>
      <c r="L577" s="915">
        <v>0</v>
      </c>
      <c r="M577" s="914">
        <f t="shared" si="427"/>
        <v>221312</v>
      </c>
      <c r="N577" s="914">
        <f t="shared" si="428"/>
        <v>2877056</v>
      </c>
      <c r="O577" s="580">
        <v>1</v>
      </c>
      <c r="P577" s="644">
        <f t="shared" si="426"/>
        <v>7</v>
      </c>
      <c r="Q577" s="645" t="str">
        <f t="shared" si="434"/>
        <v>Ա-2</v>
      </c>
      <c r="R577" s="643">
        <f t="shared" si="435"/>
        <v>2.66</v>
      </c>
      <c r="S577" s="776">
        <v>83200</v>
      </c>
      <c r="T577" s="776">
        <f t="shared" si="436"/>
        <v>221312</v>
      </c>
      <c r="U577" s="777">
        <f t="shared" si="437"/>
        <v>0</v>
      </c>
      <c r="V577" s="776">
        <f t="shared" si="429"/>
        <v>221312</v>
      </c>
      <c r="W577" s="776">
        <f t="shared" si="430"/>
        <v>2877056</v>
      </c>
      <c r="X577" s="580">
        <v>1</v>
      </c>
      <c r="Y577" s="644">
        <f t="shared" si="438"/>
        <v>8</v>
      </c>
      <c r="Z577" s="645" t="str">
        <f t="shared" si="439"/>
        <v>Ա-2</v>
      </c>
      <c r="AA577" s="643">
        <f t="shared" si="440"/>
        <v>2.75</v>
      </c>
      <c r="AB577" s="776">
        <v>83200</v>
      </c>
      <c r="AC577" s="776">
        <f t="shared" si="441"/>
        <v>228800</v>
      </c>
      <c r="AD577" s="777">
        <f t="shared" si="442"/>
        <v>0</v>
      </c>
      <c r="AE577" s="776">
        <f t="shared" si="448"/>
        <v>228800</v>
      </c>
      <c r="AF577" s="776">
        <f t="shared" si="431"/>
        <v>2974400</v>
      </c>
      <c r="AG577" s="580">
        <v>1</v>
      </c>
      <c r="AH577" s="644">
        <f t="shared" si="443"/>
        <v>9</v>
      </c>
      <c r="AI577" s="645" t="str">
        <f t="shared" si="444"/>
        <v>Ա-2</v>
      </c>
      <c r="AJ577" s="643">
        <f t="shared" si="445"/>
        <v>2.75</v>
      </c>
      <c r="AK577" s="776">
        <v>83200</v>
      </c>
      <c r="AL577" s="776">
        <f t="shared" si="446"/>
        <v>228800</v>
      </c>
      <c r="AM577" s="777">
        <f t="shared" si="447"/>
        <v>0</v>
      </c>
      <c r="AN577" s="776">
        <f t="shared" si="432"/>
        <v>228800</v>
      </c>
      <c r="AO577" s="776">
        <f t="shared" si="433"/>
        <v>2974400</v>
      </c>
    </row>
    <row r="578" spans="1:41" s="760" customFormat="1" ht="40.5">
      <c r="A578" s="853">
        <v>536</v>
      </c>
      <c r="B578" s="903" t="s">
        <v>1264</v>
      </c>
      <c r="C578" s="904" t="s">
        <v>1961</v>
      </c>
      <c r="D578" s="904" t="s">
        <v>2364</v>
      </c>
      <c r="E578" s="903" t="s">
        <v>973</v>
      </c>
      <c r="F578" s="853">
        <v>1</v>
      </c>
      <c r="G578" s="911">
        <v>12</v>
      </c>
      <c r="H578" s="915" t="s">
        <v>85</v>
      </c>
      <c r="I578" s="912">
        <f t="shared" si="425"/>
        <v>2.83</v>
      </c>
      <c r="J578" s="913">
        <v>83200</v>
      </c>
      <c r="K578" s="914">
        <f t="shared" si="449"/>
        <v>235456</v>
      </c>
      <c r="L578" s="915">
        <v>0</v>
      </c>
      <c r="M578" s="914">
        <f t="shared" si="427"/>
        <v>235456</v>
      </c>
      <c r="N578" s="914">
        <f t="shared" si="428"/>
        <v>3060928</v>
      </c>
      <c r="O578" s="580">
        <v>1</v>
      </c>
      <c r="P578" s="644">
        <f t="shared" si="426"/>
        <v>13</v>
      </c>
      <c r="Q578" s="645" t="str">
        <f t="shared" si="434"/>
        <v>Ա-2</v>
      </c>
      <c r="R578" s="643">
        <f t="shared" si="435"/>
        <v>2.92</v>
      </c>
      <c r="S578" s="776">
        <v>83200</v>
      </c>
      <c r="T578" s="776">
        <f t="shared" si="436"/>
        <v>242944</v>
      </c>
      <c r="U578" s="777">
        <f t="shared" si="437"/>
        <v>0</v>
      </c>
      <c r="V578" s="776">
        <f t="shared" si="429"/>
        <v>242944</v>
      </c>
      <c r="W578" s="776">
        <f t="shared" si="430"/>
        <v>3158272</v>
      </c>
      <c r="X578" s="580">
        <v>1</v>
      </c>
      <c r="Y578" s="644">
        <f t="shared" si="438"/>
        <v>14</v>
      </c>
      <c r="Z578" s="645" t="str">
        <f t="shared" si="439"/>
        <v>Ա-2</v>
      </c>
      <c r="AA578" s="643">
        <f t="shared" si="440"/>
        <v>2.92</v>
      </c>
      <c r="AB578" s="776">
        <v>83200</v>
      </c>
      <c r="AC578" s="776">
        <f t="shared" si="441"/>
        <v>242944</v>
      </c>
      <c r="AD578" s="777">
        <f t="shared" si="442"/>
        <v>0</v>
      </c>
      <c r="AE578" s="776">
        <f t="shared" si="448"/>
        <v>242944</v>
      </c>
      <c r="AF578" s="776">
        <f t="shared" si="431"/>
        <v>3158272</v>
      </c>
      <c r="AG578" s="580">
        <v>1</v>
      </c>
      <c r="AH578" s="644">
        <f t="shared" si="443"/>
        <v>15</v>
      </c>
      <c r="AI578" s="645" t="str">
        <f t="shared" si="444"/>
        <v>Ա-2</v>
      </c>
      <c r="AJ578" s="643">
        <f t="shared" si="445"/>
        <v>2.92</v>
      </c>
      <c r="AK578" s="776">
        <v>83200</v>
      </c>
      <c r="AL578" s="776">
        <f t="shared" si="446"/>
        <v>242944</v>
      </c>
      <c r="AM578" s="777">
        <f t="shared" si="447"/>
        <v>0</v>
      </c>
      <c r="AN578" s="776">
        <f t="shared" si="432"/>
        <v>242944</v>
      </c>
      <c r="AO578" s="776">
        <f t="shared" si="433"/>
        <v>3158272</v>
      </c>
    </row>
    <row r="579" spans="1:41" s="760" customFormat="1" ht="40.5">
      <c r="A579" s="853">
        <v>537</v>
      </c>
      <c r="B579" s="903" t="s">
        <v>1795</v>
      </c>
      <c r="C579" s="904" t="s">
        <v>1961</v>
      </c>
      <c r="D579" s="904" t="s">
        <v>2290</v>
      </c>
      <c r="E579" s="903" t="s">
        <v>973</v>
      </c>
      <c r="F579" s="853">
        <v>1</v>
      </c>
      <c r="G579" s="911">
        <v>4</v>
      </c>
      <c r="H579" s="915" t="s">
        <v>85</v>
      </c>
      <c r="I579" s="912">
        <f t="shared" si="425"/>
        <v>2.58</v>
      </c>
      <c r="J579" s="913">
        <v>83200</v>
      </c>
      <c r="K579" s="914">
        <f t="shared" si="449"/>
        <v>214656</v>
      </c>
      <c r="L579" s="915">
        <v>0</v>
      </c>
      <c r="M579" s="914">
        <f t="shared" si="427"/>
        <v>214656</v>
      </c>
      <c r="N579" s="914">
        <f t="shared" si="428"/>
        <v>2790528</v>
      </c>
      <c r="O579" s="580">
        <v>1</v>
      </c>
      <c r="P579" s="644">
        <f t="shared" si="426"/>
        <v>5</v>
      </c>
      <c r="Q579" s="645" t="str">
        <f t="shared" si="434"/>
        <v>Ա-2</v>
      </c>
      <c r="R579" s="643">
        <f t="shared" si="435"/>
        <v>2.58</v>
      </c>
      <c r="S579" s="776">
        <v>83200</v>
      </c>
      <c r="T579" s="776">
        <f t="shared" si="436"/>
        <v>214656</v>
      </c>
      <c r="U579" s="777">
        <f t="shared" si="437"/>
        <v>0</v>
      </c>
      <c r="V579" s="776">
        <f t="shared" si="429"/>
        <v>214656</v>
      </c>
      <c r="W579" s="776">
        <f t="shared" si="430"/>
        <v>2790528</v>
      </c>
      <c r="X579" s="580">
        <v>1</v>
      </c>
      <c r="Y579" s="644">
        <f t="shared" si="438"/>
        <v>6</v>
      </c>
      <c r="Z579" s="645" t="str">
        <f t="shared" si="439"/>
        <v>Ա-2</v>
      </c>
      <c r="AA579" s="643">
        <f t="shared" si="440"/>
        <v>2.66</v>
      </c>
      <c r="AB579" s="776">
        <v>83200</v>
      </c>
      <c r="AC579" s="776">
        <f t="shared" si="441"/>
        <v>221312</v>
      </c>
      <c r="AD579" s="777">
        <f t="shared" si="442"/>
        <v>0</v>
      </c>
      <c r="AE579" s="776">
        <f t="shared" si="448"/>
        <v>221312</v>
      </c>
      <c r="AF579" s="776">
        <f t="shared" si="431"/>
        <v>2877056</v>
      </c>
      <c r="AG579" s="580">
        <v>1</v>
      </c>
      <c r="AH579" s="644">
        <f t="shared" si="443"/>
        <v>7</v>
      </c>
      <c r="AI579" s="645" t="str">
        <f t="shared" si="444"/>
        <v>Ա-2</v>
      </c>
      <c r="AJ579" s="643">
        <f t="shared" si="445"/>
        <v>2.66</v>
      </c>
      <c r="AK579" s="776">
        <v>83200</v>
      </c>
      <c r="AL579" s="776">
        <f t="shared" si="446"/>
        <v>221312</v>
      </c>
      <c r="AM579" s="777">
        <f t="shared" si="447"/>
        <v>0</v>
      </c>
      <c r="AN579" s="776">
        <f t="shared" si="432"/>
        <v>221312</v>
      </c>
      <c r="AO579" s="776">
        <f t="shared" si="433"/>
        <v>2877056</v>
      </c>
    </row>
    <row r="580" spans="1:41" s="760" customFormat="1" ht="14.25">
      <c r="A580" s="853">
        <v>538</v>
      </c>
      <c r="B580" s="903" t="s">
        <v>1796</v>
      </c>
      <c r="C580" s="904" t="s">
        <v>1961</v>
      </c>
      <c r="D580" s="904" t="s">
        <v>2287</v>
      </c>
      <c r="E580" s="903" t="s">
        <v>1237</v>
      </c>
      <c r="F580" s="853">
        <v>1</v>
      </c>
      <c r="G580" s="911">
        <v>4</v>
      </c>
      <c r="H580" s="915" t="s">
        <v>419</v>
      </c>
      <c r="I580" s="912">
        <f t="shared" si="425"/>
        <v>2.21</v>
      </c>
      <c r="J580" s="913">
        <v>83200</v>
      </c>
      <c r="K580" s="914">
        <f t="shared" si="449"/>
        <v>183872</v>
      </c>
      <c r="L580" s="915">
        <v>0</v>
      </c>
      <c r="M580" s="914">
        <f t="shared" si="427"/>
        <v>183872</v>
      </c>
      <c r="N580" s="914">
        <f t="shared" si="428"/>
        <v>2390336</v>
      </c>
      <c r="O580" s="580">
        <v>1</v>
      </c>
      <c r="P580" s="644">
        <f t="shared" si="426"/>
        <v>5</v>
      </c>
      <c r="Q580" s="645" t="str">
        <f t="shared" si="434"/>
        <v>Ա-3</v>
      </c>
      <c r="R580" s="643">
        <f t="shared" si="435"/>
        <v>2.21</v>
      </c>
      <c r="S580" s="776">
        <v>83200</v>
      </c>
      <c r="T580" s="776">
        <f t="shared" si="436"/>
        <v>183872</v>
      </c>
      <c r="U580" s="777">
        <f t="shared" si="437"/>
        <v>0</v>
      </c>
      <c r="V580" s="776">
        <f t="shared" si="429"/>
        <v>183872</v>
      </c>
      <c r="W580" s="776">
        <f t="shared" si="430"/>
        <v>2390336</v>
      </c>
      <c r="X580" s="580">
        <v>1</v>
      </c>
      <c r="Y580" s="644">
        <f t="shared" si="438"/>
        <v>6</v>
      </c>
      <c r="Z580" s="645" t="str">
        <f t="shared" si="439"/>
        <v>Ա-3</v>
      </c>
      <c r="AA580" s="643">
        <f t="shared" si="440"/>
        <v>2.2799999999999998</v>
      </c>
      <c r="AB580" s="776">
        <v>83200</v>
      </c>
      <c r="AC580" s="776">
        <f t="shared" si="441"/>
        <v>189695.99999999997</v>
      </c>
      <c r="AD580" s="777">
        <f t="shared" si="442"/>
        <v>0</v>
      </c>
      <c r="AE580" s="776">
        <f t="shared" si="448"/>
        <v>189695.99999999997</v>
      </c>
      <c r="AF580" s="776">
        <f t="shared" si="431"/>
        <v>2466047.9999999995</v>
      </c>
      <c r="AG580" s="580">
        <v>1</v>
      </c>
      <c r="AH580" s="644">
        <f t="shared" si="443"/>
        <v>7</v>
      </c>
      <c r="AI580" s="645" t="str">
        <f t="shared" si="444"/>
        <v>Ա-3</v>
      </c>
      <c r="AJ580" s="643">
        <f t="shared" si="445"/>
        <v>2.2799999999999998</v>
      </c>
      <c r="AK580" s="776">
        <v>83200</v>
      </c>
      <c r="AL580" s="776">
        <f t="shared" si="446"/>
        <v>189695.99999999997</v>
      </c>
      <c r="AM580" s="777">
        <f t="shared" si="447"/>
        <v>0</v>
      </c>
      <c r="AN580" s="776">
        <f t="shared" si="432"/>
        <v>189695.99999999997</v>
      </c>
      <c r="AO580" s="776">
        <f t="shared" si="433"/>
        <v>2466047.9999999995</v>
      </c>
    </row>
    <row r="581" spans="1:41" s="760" customFormat="1" ht="14.25">
      <c r="A581" s="853">
        <v>539</v>
      </c>
      <c r="B581" s="903" t="s">
        <v>1797</v>
      </c>
      <c r="C581" s="904" t="s">
        <v>1961</v>
      </c>
      <c r="D581" s="904" t="s">
        <v>2289</v>
      </c>
      <c r="E581" s="903" t="s">
        <v>1237</v>
      </c>
      <c r="F581" s="853">
        <v>1</v>
      </c>
      <c r="G581" s="911">
        <v>6</v>
      </c>
      <c r="H581" s="915" t="s">
        <v>419</v>
      </c>
      <c r="I581" s="912">
        <f t="shared" si="425"/>
        <v>2.2799999999999998</v>
      </c>
      <c r="J581" s="913">
        <v>83200</v>
      </c>
      <c r="K581" s="914">
        <f t="shared" si="449"/>
        <v>189695.99999999997</v>
      </c>
      <c r="L581" s="915">
        <v>0</v>
      </c>
      <c r="M581" s="914">
        <f t="shared" si="427"/>
        <v>189695.99999999997</v>
      </c>
      <c r="N581" s="914">
        <f t="shared" si="428"/>
        <v>2466047.9999999995</v>
      </c>
      <c r="O581" s="580">
        <v>1</v>
      </c>
      <c r="P581" s="644">
        <f t="shared" si="426"/>
        <v>7</v>
      </c>
      <c r="Q581" s="645" t="str">
        <f t="shared" si="434"/>
        <v>Ա-3</v>
      </c>
      <c r="R581" s="643">
        <f t="shared" si="435"/>
        <v>2.2799999999999998</v>
      </c>
      <c r="S581" s="776">
        <v>83200</v>
      </c>
      <c r="T581" s="776">
        <f t="shared" si="436"/>
        <v>189695.99999999997</v>
      </c>
      <c r="U581" s="777">
        <f t="shared" si="437"/>
        <v>0</v>
      </c>
      <c r="V581" s="776">
        <f t="shared" si="429"/>
        <v>189695.99999999997</v>
      </c>
      <c r="W581" s="776">
        <f t="shared" si="430"/>
        <v>2466047.9999999995</v>
      </c>
      <c r="X581" s="580">
        <v>1</v>
      </c>
      <c r="Y581" s="644">
        <f t="shared" si="438"/>
        <v>8</v>
      </c>
      <c r="Z581" s="645" t="str">
        <f t="shared" si="439"/>
        <v>Ա-3</v>
      </c>
      <c r="AA581" s="643">
        <f t="shared" si="440"/>
        <v>2.35</v>
      </c>
      <c r="AB581" s="776">
        <v>83200</v>
      </c>
      <c r="AC581" s="776">
        <f t="shared" si="441"/>
        <v>195520</v>
      </c>
      <c r="AD581" s="777">
        <f t="shared" si="442"/>
        <v>0</v>
      </c>
      <c r="AE581" s="776">
        <f t="shared" si="448"/>
        <v>195520</v>
      </c>
      <c r="AF581" s="776">
        <f t="shared" si="431"/>
        <v>2541760</v>
      </c>
      <c r="AG581" s="580">
        <v>1</v>
      </c>
      <c r="AH581" s="644">
        <f t="shared" si="443"/>
        <v>9</v>
      </c>
      <c r="AI581" s="645" t="str">
        <f t="shared" si="444"/>
        <v>Ա-3</v>
      </c>
      <c r="AJ581" s="643">
        <f t="shared" si="445"/>
        <v>2.35</v>
      </c>
      <c r="AK581" s="776">
        <v>83200</v>
      </c>
      <c r="AL581" s="776">
        <f t="shared" si="446"/>
        <v>195520</v>
      </c>
      <c r="AM581" s="777">
        <f t="shared" si="447"/>
        <v>0</v>
      </c>
      <c r="AN581" s="776">
        <f t="shared" si="432"/>
        <v>195520</v>
      </c>
      <c r="AO581" s="776">
        <f t="shared" si="433"/>
        <v>2541760</v>
      </c>
    </row>
    <row r="582" spans="1:41" s="760" customFormat="1" ht="15.75" customHeight="1">
      <c r="A582" s="853">
        <v>540</v>
      </c>
      <c r="B582" s="903" t="s">
        <v>737</v>
      </c>
      <c r="C582" s="904" t="s">
        <v>1961</v>
      </c>
      <c r="D582" s="904" t="s">
        <v>2361</v>
      </c>
      <c r="E582" s="903" t="s">
        <v>1237</v>
      </c>
      <c r="F582" s="853">
        <v>1</v>
      </c>
      <c r="G582" s="911">
        <v>6</v>
      </c>
      <c r="H582" s="915" t="s">
        <v>419</v>
      </c>
      <c r="I582" s="912">
        <f t="shared" si="425"/>
        <v>2.2799999999999998</v>
      </c>
      <c r="J582" s="913">
        <v>83200</v>
      </c>
      <c r="K582" s="914">
        <f t="shared" si="449"/>
        <v>189695.99999999997</v>
      </c>
      <c r="L582" s="915">
        <v>0</v>
      </c>
      <c r="M582" s="914">
        <f t="shared" si="427"/>
        <v>189695.99999999997</v>
      </c>
      <c r="N582" s="914">
        <f t="shared" si="428"/>
        <v>2466047.9999999995</v>
      </c>
      <c r="O582" s="580">
        <v>1</v>
      </c>
      <c r="P582" s="644">
        <f t="shared" si="426"/>
        <v>7</v>
      </c>
      <c r="Q582" s="645" t="str">
        <f t="shared" si="434"/>
        <v>Ա-3</v>
      </c>
      <c r="R582" s="643">
        <f t="shared" si="435"/>
        <v>2.2799999999999998</v>
      </c>
      <c r="S582" s="776">
        <v>83200</v>
      </c>
      <c r="T582" s="776">
        <f t="shared" si="436"/>
        <v>189695.99999999997</v>
      </c>
      <c r="U582" s="777">
        <f t="shared" si="437"/>
        <v>0</v>
      </c>
      <c r="V582" s="776">
        <f t="shared" si="429"/>
        <v>189695.99999999997</v>
      </c>
      <c r="W582" s="776">
        <f t="shared" si="430"/>
        <v>2466047.9999999995</v>
      </c>
      <c r="X582" s="580">
        <v>1</v>
      </c>
      <c r="Y582" s="644">
        <f t="shared" si="438"/>
        <v>8</v>
      </c>
      <c r="Z582" s="645" t="str">
        <f t="shared" si="439"/>
        <v>Ա-3</v>
      </c>
      <c r="AA582" s="643">
        <f t="shared" si="440"/>
        <v>2.35</v>
      </c>
      <c r="AB582" s="776">
        <v>83200</v>
      </c>
      <c r="AC582" s="776">
        <f t="shared" si="441"/>
        <v>195520</v>
      </c>
      <c r="AD582" s="777">
        <f t="shared" si="442"/>
        <v>0</v>
      </c>
      <c r="AE582" s="776">
        <f t="shared" si="448"/>
        <v>195520</v>
      </c>
      <c r="AF582" s="776">
        <f t="shared" si="431"/>
        <v>2541760</v>
      </c>
      <c r="AG582" s="580">
        <v>1</v>
      </c>
      <c r="AH582" s="644">
        <f t="shared" si="443"/>
        <v>9</v>
      </c>
      <c r="AI582" s="645" t="str">
        <f t="shared" si="444"/>
        <v>Ա-3</v>
      </c>
      <c r="AJ582" s="643">
        <f t="shared" si="445"/>
        <v>2.35</v>
      </c>
      <c r="AK582" s="776">
        <v>83200</v>
      </c>
      <c r="AL582" s="776">
        <f t="shared" si="446"/>
        <v>195520</v>
      </c>
      <c r="AM582" s="777">
        <f t="shared" si="447"/>
        <v>0</v>
      </c>
      <c r="AN582" s="776">
        <f t="shared" si="432"/>
        <v>195520</v>
      </c>
      <c r="AO582" s="776">
        <f t="shared" si="433"/>
        <v>2541760</v>
      </c>
    </row>
    <row r="583" spans="1:41" s="760" customFormat="1" ht="15.75" customHeight="1">
      <c r="A583" s="853">
        <v>541</v>
      </c>
      <c r="B583" s="903" t="s">
        <v>1798</v>
      </c>
      <c r="C583" s="904" t="s">
        <v>1961</v>
      </c>
      <c r="D583" s="904" t="s">
        <v>2360</v>
      </c>
      <c r="E583" s="903" t="s">
        <v>1237</v>
      </c>
      <c r="F583" s="853">
        <v>1</v>
      </c>
      <c r="G583" s="911">
        <v>6</v>
      </c>
      <c r="H583" s="915" t="s">
        <v>419</v>
      </c>
      <c r="I583" s="912">
        <f t="shared" si="425"/>
        <v>2.2799999999999998</v>
      </c>
      <c r="J583" s="913">
        <v>83200</v>
      </c>
      <c r="K583" s="914">
        <f t="shared" si="449"/>
        <v>189695.99999999997</v>
      </c>
      <c r="L583" s="915">
        <v>0</v>
      </c>
      <c r="M583" s="914">
        <f t="shared" si="427"/>
        <v>189695.99999999997</v>
      </c>
      <c r="N583" s="914">
        <f t="shared" si="428"/>
        <v>2466047.9999999995</v>
      </c>
      <c r="O583" s="580">
        <v>1</v>
      </c>
      <c r="P583" s="644">
        <f t="shared" si="426"/>
        <v>7</v>
      </c>
      <c r="Q583" s="645" t="str">
        <f t="shared" si="434"/>
        <v>Ա-3</v>
      </c>
      <c r="R583" s="643">
        <f t="shared" si="435"/>
        <v>2.2799999999999998</v>
      </c>
      <c r="S583" s="776">
        <v>83200</v>
      </c>
      <c r="T583" s="776">
        <f t="shared" si="436"/>
        <v>189695.99999999997</v>
      </c>
      <c r="U583" s="777">
        <f t="shared" si="437"/>
        <v>0</v>
      </c>
      <c r="V583" s="776">
        <f t="shared" si="429"/>
        <v>189695.99999999997</v>
      </c>
      <c r="W583" s="776">
        <f t="shared" si="430"/>
        <v>2466047.9999999995</v>
      </c>
      <c r="X583" s="580">
        <v>1</v>
      </c>
      <c r="Y583" s="644">
        <f t="shared" si="438"/>
        <v>8</v>
      </c>
      <c r="Z583" s="645" t="str">
        <f t="shared" si="439"/>
        <v>Ա-3</v>
      </c>
      <c r="AA583" s="643">
        <f t="shared" si="440"/>
        <v>2.35</v>
      </c>
      <c r="AB583" s="776">
        <v>83200</v>
      </c>
      <c r="AC583" s="776">
        <f t="shared" si="441"/>
        <v>195520</v>
      </c>
      <c r="AD583" s="777">
        <f t="shared" si="442"/>
        <v>0</v>
      </c>
      <c r="AE583" s="776">
        <f t="shared" si="448"/>
        <v>195520</v>
      </c>
      <c r="AF583" s="776">
        <f t="shared" si="431"/>
        <v>2541760</v>
      </c>
      <c r="AG583" s="580">
        <v>1</v>
      </c>
      <c r="AH583" s="644">
        <f t="shared" si="443"/>
        <v>9</v>
      </c>
      <c r="AI583" s="645" t="str">
        <f t="shared" si="444"/>
        <v>Ա-3</v>
      </c>
      <c r="AJ583" s="643">
        <f t="shared" si="445"/>
        <v>2.35</v>
      </c>
      <c r="AK583" s="776">
        <v>83200</v>
      </c>
      <c r="AL583" s="776">
        <f t="shared" si="446"/>
        <v>195520</v>
      </c>
      <c r="AM583" s="777">
        <f t="shared" si="447"/>
        <v>0</v>
      </c>
      <c r="AN583" s="776">
        <f t="shared" si="432"/>
        <v>195520</v>
      </c>
      <c r="AO583" s="776">
        <f t="shared" si="433"/>
        <v>2541760</v>
      </c>
    </row>
    <row r="584" spans="1:41" s="760" customFormat="1" ht="15.75" customHeight="1">
      <c r="A584" s="853">
        <v>542</v>
      </c>
      <c r="B584" s="903" t="s">
        <v>1799</v>
      </c>
      <c r="C584" s="904" t="s">
        <v>1961</v>
      </c>
      <c r="D584" s="904" t="s">
        <v>2290</v>
      </c>
      <c r="E584" s="903" t="s">
        <v>1237</v>
      </c>
      <c r="F584" s="853">
        <v>1</v>
      </c>
      <c r="G584" s="911">
        <v>6</v>
      </c>
      <c r="H584" s="915" t="s">
        <v>419</v>
      </c>
      <c r="I584" s="912">
        <f t="shared" si="425"/>
        <v>2.2799999999999998</v>
      </c>
      <c r="J584" s="913">
        <v>83200</v>
      </c>
      <c r="K584" s="914">
        <f t="shared" si="449"/>
        <v>189695.99999999997</v>
      </c>
      <c r="L584" s="915">
        <v>0</v>
      </c>
      <c r="M584" s="914">
        <f t="shared" si="427"/>
        <v>189695.99999999997</v>
      </c>
      <c r="N584" s="914">
        <f t="shared" si="428"/>
        <v>2466047.9999999995</v>
      </c>
      <c r="O584" s="580">
        <v>1</v>
      </c>
      <c r="P584" s="644">
        <f t="shared" si="426"/>
        <v>7</v>
      </c>
      <c r="Q584" s="645" t="str">
        <f t="shared" si="434"/>
        <v>Ա-3</v>
      </c>
      <c r="R584" s="643">
        <f t="shared" si="435"/>
        <v>2.2799999999999998</v>
      </c>
      <c r="S584" s="776">
        <v>83200</v>
      </c>
      <c r="T584" s="776">
        <f t="shared" si="436"/>
        <v>189695.99999999997</v>
      </c>
      <c r="U584" s="777">
        <f t="shared" si="437"/>
        <v>0</v>
      </c>
      <c r="V584" s="776">
        <f t="shared" si="429"/>
        <v>189695.99999999997</v>
      </c>
      <c r="W584" s="776">
        <f t="shared" si="430"/>
        <v>2466047.9999999995</v>
      </c>
      <c r="X584" s="580">
        <v>1</v>
      </c>
      <c r="Y584" s="644">
        <f t="shared" si="438"/>
        <v>8</v>
      </c>
      <c r="Z584" s="645" t="str">
        <f t="shared" si="439"/>
        <v>Ա-3</v>
      </c>
      <c r="AA584" s="643">
        <f t="shared" si="440"/>
        <v>2.35</v>
      </c>
      <c r="AB584" s="776">
        <v>83200</v>
      </c>
      <c r="AC584" s="776">
        <f t="shared" si="441"/>
        <v>195520</v>
      </c>
      <c r="AD584" s="777">
        <f t="shared" si="442"/>
        <v>0</v>
      </c>
      <c r="AE584" s="776">
        <f t="shared" si="448"/>
        <v>195520</v>
      </c>
      <c r="AF584" s="776">
        <f t="shared" si="431"/>
        <v>2541760</v>
      </c>
      <c r="AG584" s="580">
        <v>1</v>
      </c>
      <c r="AH584" s="644">
        <f t="shared" si="443"/>
        <v>9</v>
      </c>
      <c r="AI584" s="645" t="str">
        <f t="shared" si="444"/>
        <v>Ա-3</v>
      </c>
      <c r="AJ584" s="643">
        <f t="shared" si="445"/>
        <v>2.35</v>
      </c>
      <c r="AK584" s="776">
        <v>83200</v>
      </c>
      <c r="AL584" s="776">
        <f t="shared" si="446"/>
        <v>195520</v>
      </c>
      <c r="AM584" s="777">
        <f t="shared" si="447"/>
        <v>0</v>
      </c>
      <c r="AN584" s="776">
        <f t="shared" si="432"/>
        <v>195520</v>
      </c>
      <c r="AO584" s="776">
        <f t="shared" si="433"/>
        <v>2541760</v>
      </c>
    </row>
    <row r="585" spans="1:41" s="760" customFormat="1" ht="15.75" customHeight="1">
      <c r="A585" s="853">
        <v>543</v>
      </c>
      <c r="B585" s="903" t="s">
        <v>1800</v>
      </c>
      <c r="C585" s="904" t="s">
        <v>1961</v>
      </c>
      <c r="D585" s="904" t="s">
        <v>2289</v>
      </c>
      <c r="E585" s="903" t="s">
        <v>1237</v>
      </c>
      <c r="F585" s="853">
        <v>1</v>
      </c>
      <c r="G585" s="911">
        <v>3</v>
      </c>
      <c r="H585" s="915" t="s">
        <v>419</v>
      </c>
      <c r="I585" s="912">
        <f t="shared" ref="I585:I647" si="450">IF(F585&lt;1,0,IF(H585="Բ-1",IF(G585=0,6.94,IF(G585=1,7.17,IF(G585=2,7.41,IF(G585=3,7.66,IF(OR(G585=5,G585=4),7.92,IF(OR(G585=6,G585=7),8.18,IF(OR(G585=8,G585=9),8.46,IF(OR(G585=10,G585=11,G585=12),8.74,IF(OR(G585=13,G585=14,G585=15),9.03,IF(OR(G585=16,G585=17,G585=18),9.33,9.65)))))))))),IF(H585="Բ-2", IF(G585=0,5.71,IF(G585=1,5.89,IF(G585=2,6.09,IF(G585=3,6.29,IF(OR(G585=5,G585=4),6.5,IF(OR(G585=6,G585=7),6.72,IF(OR(G585=8,G585=9),6.94,IF(OR(G585=10,G585=11,G585=12),7.17,IF(OR(G585=13,G585=14,G585=15),7.41,IF(OR(G585=16,G585=17,G585=18),7.65,7.91)))))))))), IF(H585="Գ-1", IF(G585=0,4.7,IF(G585=1,4.86,IF(G585=2,5.01,IF(G585=3,5.18,IF(OR(G585=5,G585=4),5.35,IF(OR(G585=6,G585=7),5.52,IF(OR(G585=8,G585=9),5.71,IF(OR(G585=10,G585=11,G585=12),5.89,IF(OR(G585=13,G585=14,G585=15),6.09,IF(OR(G585=16,G585=17,G585=18),6.29,6.49)))))))))), IF(H585="Գ-2", IF(G585=0,3.88,IF(G585=1,4.01,IF(G585=2,4.14,IF(G585=3,4.27,IF(OR(G585=5,G585=4),4.41,IF(OR(G585=6,G585=7),4.55,IF(OR(G585=8,G585=9),4.7,IF(OR(G585=10,G585=11,G585=12),4.85,IF(OR(G585=13,G585=14,G585=15),5.01,IF(OR(G585=16,G585=17,G585=18),5.17,5.34)))))))))), IF(H585="Գ-3", IF(G585=0,3.21,IF(G585=1,3.31,IF(G585=2,3.42,IF(G585=3,3.53,IF(OR(G585=5,G585=4),3.64,IF(OR(G585=6,G585=7),3.76,IF(OR(G585=8,G585=9),3.88,IF(OR(G585=10,G585=11,G585=12),4.01,IF(OR(G585=13,G585=14,G585=15),4.13,IF(OR(G585=16,G585=17,G585=18),4.27,4.4)))))))))), IF(H585="Ա-1", IF(G585=0,2.66,IF(G585=1,2.75,IF(G585=2,2.83,IF(G585=3,2.92,IF(OR(G585=5,G585=4),3.02,IF(OR(G585=6,G585=7),3.11,IF(OR(G585=8,G585=9),3.21,IF(OR(G585=10,G585=11,G585=12),3.31,IF(OR(G585=13,G585=14,G585=15),3.42,IF(OR(G585=16,G585=17,G585=18),3.53,3.64)))))))))), IF(H585="Ա-2", IF(G585=0,2.28,IF(G585=1,2.35,IF(G585=2,2.43,IF(G585=3,2.5,IF(OR(G585=5,G585=4),2.58,IF(OR(G585=6,G585=7),2.66,IF(OR(G585=8,G585=9),2.75,IF(OR(G585=10,G585=11,G585=12),2.83,IF(OR(G585=13,G585=14,G585=15),2.92,IF(OR(G585=16,G585=17,G585=18),3.01,3.11)))))))))),IF(H585="Ա-3", IF(G585=0,1.96,IF(G585=1,2.02,IF(G585=2,2.08,IF(G585=3,2.15,IF(OR(G585=5,G585=4),2.21,IF(OR(G585=6,G585=7),2.28,IF(OR(G585=8,G585=9),2.35,IF(OR(G585=10,G585=11,G585=12),2.42,IF(OR(G585=13,G585=14,G585=15),2.5,IF(OR(G585=16,G585=17,G585=18),2.58,2.66)))))))))), IF(H585="Կ-1", IF(G585=0,1.68,IF(G585=1,1.73,IF(G585=2,1.79,IF(G585=3,1.84,IF(OR(G585=5,G585=4),1.9,IF(OR(G585=6,G585=7),1.96,IF(OR(G585=8,G585=9),2.02,IF(OR(G585=10,G585=11,G585=12),2.08,IF(OR(G585=13,G585=14,G585=15),2.14,IF(OR(G585=16,G585=17,G585=18),2.21,2.28)))))))))), IF(H585="Կ-2", IF(G585=0,1.45,IF(G585=1,1.49,IF(G585=2,1.54,IF(G585=3,1.59,IF(OR(G585=5,G585=4),1.63,IF(OR(G585=6,G585=7),1.68,IF(OR(G585=8,G585=9),1.73,IF(OR(G585=10,G585=11,G585=12),1.79,IF(OR(G585=13,G585=14,G585=15),1.84,IF(OR(G585=16,G585=17,G585=18),1.9,1.95)))))))))),IF(H585="Կ-3", IF(G585=0,1.25,IF(G585=1,1.29,IF(G585=2,1.33,IF(G585=3,1.37,IF(OR(G585=5,G585=4),1.41,IF(OR(G585=6,G585=7),1.45,IF(OR(G585=8,G585=9),1.49,IF(OR(G585=10,G585=11,G585=12),1.54,IF(OR(G585=13,G585=14,G585=15),1.58,IF(OR(G585=16,G585=17,G585=18),1.63,1.68)))))))))), "Error"))))))))))))</f>
        <v>2.15</v>
      </c>
      <c r="J585" s="913">
        <v>83200</v>
      </c>
      <c r="K585" s="914">
        <f t="shared" si="449"/>
        <v>178880</v>
      </c>
      <c r="L585" s="915">
        <v>0</v>
      </c>
      <c r="M585" s="914">
        <f t="shared" si="427"/>
        <v>178880</v>
      </c>
      <c r="N585" s="914">
        <f t="shared" si="428"/>
        <v>2325440</v>
      </c>
      <c r="O585" s="580">
        <v>1</v>
      </c>
      <c r="P585" s="644">
        <f t="shared" si="426"/>
        <v>4</v>
      </c>
      <c r="Q585" s="645" t="str">
        <f t="shared" si="434"/>
        <v>Ա-3</v>
      </c>
      <c r="R585" s="643">
        <f t="shared" si="435"/>
        <v>2.21</v>
      </c>
      <c r="S585" s="776">
        <v>83200</v>
      </c>
      <c r="T585" s="776">
        <f t="shared" si="436"/>
        <v>183872</v>
      </c>
      <c r="U585" s="777">
        <f t="shared" si="437"/>
        <v>0</v>
      </c>
      <c r="V585" s="776">
        <f t="shared" si="429"/>
        <v>183872</v>
      </c>
      <c r="W585" s="776">
        <f t="shared" si="430"/>
        <v>2390336</v>
      </c>
      <c r="X585" s="580">
        <v>1</v>
      </c>
      <c r="Y585" s="644">
        <f t="shared" si="438"/>
        <v>5</v>
      </c>
      <c r="Z585" s="645" t="str">
        <f t="shared" si="439"/>
        <v>Ա-3</v>
      </c>
      <c r="AA585" s="643">
        <f t="shared" si="440"/>
        <v>2.21</v>
      </c>
      <c r="AB585" s="776">
        <v>83200</v>
      </c>
      <c r="AC585" s="776">
        <f t="shared" si="441"/>
        <v>183872</v>
      </c>
      <c r="AD585" s="777">
        <f t="shared" si="442"/>
        <v>0</v>
      </c>
      <c r="AE585" s="776">
        <f t="shared" si="448"/>
        <v>183872</v>
      </c>
      <c r="AF585" s="776">
        <f t="shared" si="431"/>
        <v>2390336</v>
      </c>
      <c r="AG585" s="580">
        <v>1</v>
      </c>
      <c r="AH585" s="644">
        <f t="shared" si="443"/>
        <v>6</v>
      </c>
      <c r="AI585" s="645" t="str">
        <f t="shared" si="444"/>
        <v>Ա-3</v>
      </c>
      <c r="AJ585" s="643">
        <f t="shared" si="445"/>
        <v>2.2799999999999998</v>
      </c>
      <c r="AK585" s="776">
        <v>83200</v>
      </c>
      <c r="AL585" s="776">
        <f t="shared" si="446"/>
        <v>189695.99999999997</v>
      </c>
      <c r="AM585" s="777">
        <f t="shared" si="447"/>
        <v>0</v>
      </c>
      <c r="AN585" s="776">
        <f t="shared" si="432"/>
        <v>189695.99999999997</v>
      </c>
      <c r="AO585" s="776">
        <f t="shared" si="433"/>
        <v>2466047.9999999995</v>
      </c>
    </row>
    <row r="586" spans="1:41" s="760" customFormat="1" ht="17.25" customHeight="1">
      <c r="A586" s="853">
        <v>544</v>
      </c>
      <c r="B586" s="903" t="s">
        <v>738</v>
      </c>
      <c r="C586" s="904" t="s">
        <v>1961</v>
      </c>
      <c r="D586" s="904" t="s">
        <v>2364</v>
      </c>
      <c r="E586" s="903" t="s">
        <v>1238</v>
      </c>
      <c r="F586" s="853">
        <v>1</v>
      </c>
      <c r="G586" s="911">
        <v>10</v>
      </c>
      <c r="H586" s="915" t="s">
        <v>86</v>
      </c>
      <c r="I586" s="912">
        <f t="shared" si="450"/>
        <v>2.08</v>
      </c>
      <c r="J586" s="913">
        <v>83200</v>
      </c>
      <c r="K586" s="914">
        <f t="shared" si="449"/>
        <v>173056</v>
      </c>
      <c r="L586" s="915">
        <v>0</v>
      </c>
      <c r="M586" s="914">
        <f t="shared" si="427"/>
        <v>173056</v>
      </c>
      <c r="N586" s="914">
        <f t="shared" si="428"/>
        <v>2249728</v>
      </c>
      <c r="O586" s="580">
        <v>1</v>
      </c>
      <c r="P586" s="644">
        <f t="shared" ref="P586:P648" si="451">+G586+1</f>
        <v>11</v>
      </c>
      <c r="Q586" s="645" t="str">
        <f t="shared" si="434"/>
        <v>Կ-1</v>
      </c>
      <c r="R586" s="643">
        <f t="shared" si="435"/>
        <v>2.08</v>
      </c>
      <c r="S586" s="776">
        <v>83200</v>
      </c>
      <c r="T586" s="776">
        <f t="shared" si="436"/>
        <v>173056</v>
      </c>
      <c r="U586" s="777">
        <f t="shared" si="437"/>
        <v>0</v>
      </c>
      <c r="V586" s="776">
        <f t="shared" si="429"/>
        <v>173056</v>
      </c>
      <c r="W586" s="776">
        <f t="shared" si="430"/>
        <v>2249728</v>
      </c>
      <c r="X586" s="580">
        <v>1</v>
      </c>
      <c r="Y586" s="644">
        <f t="shared" si="438"/>
        <v>12</v>
      </c>
      <c r="Z586" s="645" t="str">
        <f t="shared" si="439"/>
        <v>Կ-1</v>
      </c>
      <c r="AA586" s="643">
        <f t="shared" si="440"/>
        <v>2.08</v>
      </c>
      <c r="AB586" s="776">
        <v>83200</v>
      </c>
      <c r="AC586" s="776">
        <f t="shared" si="441"/>
        <v>173056</v>
      </c>
      <c r="AD586" s="777">
        <f t="shared" si="442"/>
        <v>0</v>
      </c>
      <c r="AE586" s="776">
        <f t="shared" si="448"/>
        <v>173056</v>
      </c>
      <c r="AF586" s="776">
        <f t="shared" si="431"/>
        <v>2249728</v>
      </c>
      <c r="AG586" s="580">
        <v>1</v>
      </c>
      <c r="AH586" s="644">
        <f t="shared" si="443"/>
        <v>13</v>
      </c>
      <c r="AI586" s="645" t="str">
        <f t="shared" si="444"/>
        <v>Կ-1</v>
      </c>
      <c r="AJ586" s="643">
        <f t="shared" si="445"/>
        <v>2.14</v>
      </c>
      <c r="AK586" s="776">
        <v>83200</v>
      </c>
      <c r="AL586" s="776">
        <f t="shared" si="446"/>
        <v>178048</v>
      </c>
      <c r="AM586" s="777">
        <f t="shared" si="447"/>
        <v>0</v>
      </c>
      <c r="AN586" s="776">
        <f t="shared" si="432"/>
        <v>178048</v>
      </c>
      <c r="AO586" s="776">
        <f t="shared" si="433"/>
        <v>2314624</v>
      </c>
    </row>
    <row r="587" spans="1:41" s="760" customFormat="1" ht="14.25">
      <c r="A587" s="853">
        <v>545</v>
      </c>
      <c r="B587" s="903" t="s">
        <v>818</v>
      </c>
      <c r="C587" s="904" t="s">
        <v>1961</v>
      </c>
      <c r="D587" s="904" t="s">
        <v>2365</v>
      </c>
      <c r="E587" s="903" t="s">
        <v>1238</v>
      </c>
      <c r="F587" s="853">
        <v>1</v>
      </c>
      <c r="G587" s="911">
        <v>8</v>
      </c>
      <c r="H587" s="915" t="s">
        <v>86</v>
      </c>
      <c r="I587" s="912">
        <f t="shared" si="450"/>
        <v>2.02</v>
      </c>
      <c r="J587" s="913">
        <v>83200</v>
      </c>
      <c r="K587" s="914">
        <f t="shared" si="449"/>
        <v>168064</v>
      </c>
      <c r="L587" s="915">
        <v>0</v>
      </c>
      <c r="M587" s="914">
        <f t="shared" ref="M587:M649" si="452">+L587+K587</f>
        <v>168064</v>
      </c>
      <c r="N587" s="914">
        <f t="shared" ref="N587:N649" si="453">+M587*13</f>
        <v>2184832</v>
      </c>
      <c r="O587" s="580">
        <v>1</v>
      </c>
      <c r="P587" s="644">
        <f t="shared" si="451"/>
        <v>9</v>
      </c>
      <c r="Q587" s="645" t="str">
        <f t="shared" si="434"/>
        <v>Կ-1</v>
      </c>
      <c r="R587" s="643">
        <f t="shared" si="435"/>
        <v>2.02</v>
      </c>
      <c r="S587" s="776">
        <v>83200</v>
      </c>
      <c r="T587" s="776">
        <f t="shared" si="436"/>
        <v>168064</v>
      </c>
      <c r="U587" s="777">
        <f t="shared" si="437"/>
        <v>0</v>
      </c>
      <c r="V587" s="776">
        <f t="shared" ref="V587:V649" si="454">+U587+T587</f>
        <v>168064</v>
      </c>
      <c r="W587" s="776">
        <f t="shared" ref="W587:W649" si="455">+V587*13</f>
        <v>2184832</v>
      </c>
      <c r="X587" s="580">
        <v>1</v>
      </c>
      <c r="Y587" s="644">
        <f t="shared" si="438"/>
        <v>10</v>
      </c>
      <c r="Z587" s="645" t="str">
        <f t="shared" si="439"/>
        <v>Կ-1</v>
      </c>
      <c r="AA587" s="643">
        <f t="shared" si="440"/>
        <v>2.08</v>
      </c>
      <c r="AB587" s="776">
        <v>83200</v>
      </c>
      <c r="AC587" s="776">
        <f t="shared" si="441"/>
        <v>173056</v>
      </c>
      <c r="AD587" s="777">
        <f t="shared" si="442"/>
        <v>0</v>
      </c>
      <c r="AE587" s="776">
        <f t="shared" si="448"/>
        <v>173056</v>
      </c>
      <c r="AF587" s="776">
        <f t="shared" ref="AF587:AF649" si="456">+AE587*13</f>
        <v>2249728</v>
      </c>
      <c r="AG587" s="580">
        <v>1</v>
      </c>
      <c r="AH587" s="644">
        <f t="shared" si="443"/>
        <v>11</v>
      </c>
      <c r="AI587" s="645" t="str">
        <f t="shared" si="444"/>
        <v>Կ-1</v>
      </c>
      <c r="AJ587" s="643">
        <f t="shared" si="445"/>
        <v>2.08</v>
      </c>
      <c r="AK587" s="776">
        <v>83200</v>
      </c>
      <c r="AL587" s="776">
        <f t="shared" si="446"/>
        <v>173056</v>
      </c>
      <c r="AM587" s="777">
        <f t="shared" si="447"/>
        <v>0</v>
      </c>
      <c r="AN587" s="776">
        <f t="shared" ref="AN587:AN649" si="457">+AM587+AL587</f>
        <v>173056</v>
      </c>
      <c r="AO587" s="776">
        <f t="shared" ref="AO587:AO649" si="458">+AN587*13</f>
        <v>2249728</v>
      </c>
    </row>
    <row r="588" spans="1:41" s="760" customFormat="1" ht="14.25">
      <c r="A588" s="853">
        <v>546</v>
      </c>
      <c r="B588" s="903" t="s">
        <v>1801</v>
      </c>
      <c r="C588" s="904" t="s">
        <v>1961</v>
      </c>
      <c r="D588" s="904" t="s">
        <v>2275</v>
      </c>
      <c r="E588" s="903" t="s">
        <v>1238</v>
      </c>
      <c r="F588" s="853">
        <v>1</v>
      </c>
      <c r="G588" s="911">
        <v>16</v>
      </c>
      <c r="H588" s="915" t="s">
        <v>86</v>
      </c>
      <c r="I588" s="912">
        <f t="shared" si="450"/>
        <v>2.21</v>
      </c>
      <c r="J588" s="913">
        <v>83200</v>
      </c>
      <c r="K588" s="914">
        <f t="shared" si="449"/>
        <v>183872</v>
      </c>
      <c r="L588" s="915">
        <v>0</v>
      </c>
      <c r="M588" s="914">
        <f t="shared" si="452"/>
        <v>183872</v>
      </c>
      <c r="N588" s="914">
        <f t="shared" si="453"/>
        <v>2390336</v>
      </c>
      <c r="O588" s="580">
        <v>1</v>
      </c>
      <c r="P588" s="644">
        <f t="shared" si="451"/>
        <v>17</v>
      </c>
      <c r="Q588" s="645" t="str">
        <f t="shared" si="434"/>
        <v>Կ-1</v>
      </c>
      <c r="R588" s="643">
        <f t="shared" si="435"/>
        <v>2.21</v>
      </c>
      <c r="S588" s="776">
        <v>83200</v>
      </c>
      <c r="T588" s="776">
        <f t="shared" si="436"/>
        <v>183872</v>
      </c>
      <c r="U588" s="777">
        <f t="shared" si="437"/>
        <v>0</v>
      </c>
      <c r="V588" s="776">
        <f t="shared" si="454"/>
        <v>183872</v>
      </c>
      <c r="W588" s="776">
        <f t="shared" si="455"/>
        <v>2390336</v>
      </c>
      <c r="X588" s="580">
        <v>1</v>
      </c>
      <c r="Y588" s="644">
        <f t="shared" si="438"/>
        <v>18</v>
      </c>
      <c r="Z588" s="645" t="str">
        <f t="shared" si="439"/>
        <v>Կ-1</v>
      </c>
      <c r="AA588" s="643">
        <f t="shared" si="440"/>
        <v>2.21</v>
      </c>
      <c r="AB588" s="776">
        <v>83200</v>
      </c>
      <c r="AC588" s="776">
        <f t="shared" si="441"/>
        <v>183872</v>
      </c>
      <c r="AD588" s="777">
        <f t="shared" si="442"/>
        <v>0</v>
      </c>
      <c r="AE588" s="776">
        <f t="shared" si="448"/>
        <v>183872</v>
      </c>
      <c r="AF588" s="776">
        <f t="shared" si="456"/>
        <v>2390336</v>
      </c>
      <c r="AG588" s="580">
        <v>1</v>
      </c>
      <c r="AH588" s="644">
        <f t="shared" si="443"/>
        <v>19</v>
      </c>
      <c r="AI588" s="645" t="str">
        <f t="shared" si="444"/>
        <v>Կ-1</v>
      </c>
      <c r="AJ588" s="643">
        <f t="shared" si="445"/>
        <v>2.2799999999999998</v>
      </c>
      <c r="AK588" s="776">
        <v>83200</v>
      </c>
      <c r="AL588" s="776">
        <f t="shared" si="446"/>
        <v>189695.99999999997</v>
      </c>
      <c r="AM588" s="777">
        <f t="shared" si="447"/>
        <v>0</v>
      </c>
      <c r="AN588" s="776">
        <f t="shared" si="457"/>
        <v>189695.99999999997</v>
      </c>
      <c r="AO588" s="776">
        <f t="shared" si="458"/>
        <v>2466047.9999999995</v>
      </c>
    </row>
    <row r="589" spans="1:41" s="760" customFormat="1" ht="14.25">
      <c r="A589" s="853">
        <v>547</v>
      </c>
      <c r="B589" s="903" t="s">
        <v>1802</v>
      </c>
      <c r="C589" s="904" t="s">
        <v>1960</v>
      </c>
      <c r="D589" s="904" t="s">
        <v>2361</v>
      </c>
      <c r="E589" s="903" t="s">
        <v>1238</v>
      </c>
      <c r="F589" s="853">
        <v>1</v>
      </c>
      <c r="G589" s="911">
        <v>10</v>
      </c>
      <c r="H589" s="915" t="s">
        <v>86</v>
      </c>
      <c r="I589" s="912">
        <f t="shared" si="450"/>
        <v>2.08</v>
      </c>
      <c r="J589" s="913">
        <v>83200</v>
      </c>
      <c r="K589" s="914">
        <f t="shared" si="449"/>
        <v>173056</v>
      </c>
      <c r="L589" s="915">
        <v>0</v>
      </c>
      <c r="M589" s="914">
        <f t="shared" si="452"/>
        <v>173056</v>
      </c>
      <c r="N589" s="914">
        <f t="shared" si="453"/>
        <v>2249728</v>
      </c>
      <c r="O589" s="580">
        <v>1</v>
      </c>
      <c r="P589" s="644">
        <f t="shared" si="451"/>
        <v>11</v>
      </c>
      <c r="Q589" s="645" t="str">
        <f t="shared" si="434"/>
        <v>Կ-1</v>
      </c>
      <c r="R589" s="643">
        <f t="shared" si="435"/>
        <v>2.08</v>
      </c>
      <c r="S589" s="776">
        <v>83200</v>
      </c>
      <c r="T589" s="776">
        <f t="shared" si="436"/>
        <v>173056</v>
      </c>
      <c r="U589" s="777">
        <f t="shared" si="437"/>
        <v>0</v>
      </c>
      <c r="V589" s="776">
        <f t="shared" si="454"/>
        <v>173056</v>
      </c>
      <c r="W589" s="776">
        <f t="shared" si="455"/>
        <v>2249728</v>
      </c>
      <c r="X589" s="580">
        <v>1</v>
      </c>
      <c r="Y589" s="644">
        <f t="shared" si="438"/>
        <v>12</v>
      </c>
      <c r="Z589" s="645" t="str">
        <f t="shared" si="439"/>
        <v>Կ-1</v>
      </c>
      <c r="AA589" s="643">
        <f t="shared" si="440"/>
        <v>2.08</v>
      </c>
      <c r="AB589" s="776">
        <v>83200</v>
      </c>
      <c r="AC589" s="776">
        <f t="shared" si="441"/>
        <v>173056</v>
      </c>
      <c r="AD589" s="777">
        <f t="shared" si="442"/>
        <v>0</v>
      </c>
      <c r="AE589" s="776">
        <f t="shared" si="448"/>
        <v>173056</v>
      </c>
      <c r="AF589" s="776">
        <f t="shared" si="456"/>
        <v>2249728</v>
      </c>
      <c r="AG589" s="580">
        <v>1</v>
      </c>
      <c r="AH589" s="644">
        <f t="shared" si="443"/>
        <v>13</v>
      </c>
      <c r="AI589" s="645" t="str">
        <f t="shared" si="444"/>
        <v>Կ-1</v>
      </c>
      <c r="AJ589" s="643">
        <f t="shared" si="445"/>
        <v>2.14</v>
      </c>
      <c r="AK589" s="776">
        <v>83200</v>
      </c>
      <c r="AL589" s="776">
        <f t="shared" si="446"/>
        <v>178048</v>
      </c>
      <c r="AM589" s="777">
        <f t="shared" si="447"/>
        <v>0</v>
      </c>
      <c r="AN589" s="776">
        <f t="shared" si="457"/>
        <v>178048</v>
      </c>
      <c r="AO589" s="776">
        <f t="shared" si="458"/>
        <v>2314624</v>
      </c>
    </row>
    <row r="590" spans="1:41" s="760" customFormat="1" ht="14.25">
      <c r="A590" s="853">
        <v>548</v>
      </c>
      <c r="B590" s="903" t="s">
        <v>1803</v>
      </c>
      <c r="C590" s="904" t="s">
        <v>1960</v>
      </c>
      <c r="D590" s="904" t="s">
        <v>2282</v>
      </c>
      <c r="E590" s="903" t="s">
        <v>1238</v>
      </c>
      <c r="F590" s="853">
        <v>1</v>
      </c>
      <c r="G590" s="911">
        <v>4</v>
      </c>
      <c r="H590" s="915" t="s">
        <v>86</v>
      </c>
      <c r="I590" s="912">
        <f t="shared" si="450"/>
        <v>1.9</v>
      </c>
      <c r="J590" s="913">
        <v>83200</v>
      </c>
      <c r="K590" s="914">
        <f t="shared" si="449"/>
        <v>158080</v>
      </c>
      <c r="L590" s="915">
        <v>0</v>
      </c>
      <c r="M590" s="914">
        <f t="shared" si="452"/>
        <v>158080</v>
      </c>
      <c r="N590" s="914">
        <f t="shared" si="453"/>
        <v>2055040</v>
      </c>
      <c r="O590" s="580">
        <v>1</v>
      </c>
      <c r="P590" s="644">
        <f t="shared" si="451"/>
        <v>5</v>
      </c>
      <c r="Q590" s="645" t="str">
        <f t="shared" si="434"/>
        <v>Կ-1</v>
      </c>
      <c r="R590" s="643">
        <f t="shared" si="435"/>
        <v>1.9</v>
      </c>
      <c r="S590" s="776">
        <v>83200</v>
      </c>
      <c r="T590" s="776">
        <f t="shared" si="436"/>
        <v>158080</v>
      </c>
      <c r="U590" s="777">
        <f t="shared" si="437"/>
        <v>0</v>
      </c>
      <c r="V590" s="776">
        <f t="shared" si="454"/>
        <v>158080</v>
      </c>
      <c r="W590" s="776">
        <f t="shared" si="455"/>
        <v>2055040</v>
      </c>
      <c r="X590" s="580">
        <v>1</v>
      </c>
      <c r="Y590" s="644">
        <f t="shared" si="438"/>
        <v>6</v>
      </c>
      <c r="Z590" s="645" t="str">
        <f t="shared" si="439"/>
        <v>Կ-1</v>
      </c>
      <c r="AA590" s="643">
        <f t="shared" si="440"/>
        <v>1.96</v>
      </c>
      <c r="AB590" s="776">
        <v>83200</v>
      </c>
      <c r="AC590" s="776">
        <f t="shared" si="441"/>
        <v>163072</v>
      </c>
      <c r="AD590" s="777">
        <f t="shared" si="442"/>
        <v>0</v>
      </c>
      <c r="AE590" s="776">
        <f t="shared" si="448"/>
        <v>163072</v>
      </c>
      <c r="AF590" s="776">
        <f t="shared" si="456"/>
        <v>2119936</v>
      </c>
      <c r="AG590" s="580">
        <v>1</v>
      </c>
      <c r="AH590" s="644">
        <f t="shared" si="443"/>
        <v>7</v>
      </c>
      <c r="AI590" s="645" t="str">
        <f t="shared" si="444"/>
        <v>Կ-1</v>
      </c>
      <c r="AJ590" s="643">
        <f t="shared" si="445"/>
        <v>1.96</v>
      </c>
      <c r="AK590" s="776">
        <v>83200</v>
      </c>
      <c r="AL590" s="776">
        <f t="shared" si="446"/>
        <v>163072</v>
      </c>
      <c r="AM590" s="777">
        <f t="shared" si="447"/>
        <v>0</v>
      </c>
      <c r="AN590" s="776">
        <f t="shared" si="457"/>
        <v>163072</v>
      </c>
      <c r="AO590" s="776">
        <f t="shared" si="458"/>
        <v>2119936</v>
      </c>
    </row>
    <row r="591" spans="1:41" s="760" customFormat="1" ht="14.25">
      <c r="A591" s="853">
        <v>549</v>
      </c>
      <c r="B591" s="903" t="s">
        <v>1804</v>
      </c>
      <c r="C591" s="904" t="s">
        <v>1961</v>
      </c>
      <c r="D591" s="904" t="s">
        <v>2289</v>
      </c>
      <c r="E591" s="903" t="s">
        <v>1238</v>
      </c>
      <c r="F591" s="853">
        <v>1</v>
      </c>
      <c r="G591" s="911">
        <v>9</v>
      </c>
      <c r="H591" s="915" t="s">
        <v>86</v>
      </c>
      <c r="I591" s="912">
        <f t="shared" si="450"/>
        <v>2.02</v>
      </c>
      <c r="J591" s="913">
        <v>83200</v>
      </c>
      <c r="K591" s="914">
        <f t="shared" si="449"/>
        <v>168064</v>
      </c>
      <c r="L591" s="915">
        <v>0</v>
      </c>
      <c r="M591" s="914">
        <f t="shared" si="452"/>
        <v>168064</v>
      </c>
      <c r="N591" s="914">
        <f t="shared" si="453"/>
        <v>2184832</v>
      </c>
      <c r="O591" s="580">
        <v>1</v>
      </c>
      <c r="P591" s="644">
        <f t="shared" si="451"/>
        <v>10</v>
      </c>
      <c r="Q591" s="645" t="str">
        <f t="shared" si="434"/>
        <v>Կ-1</v>
      </c>
      <c r="R591" s="643">
        <f t="shared" si="435"/>
        <v>2.08</v>
      </c>
      <c r="S591" s="776">
        <v>83200</v>
      </c>
      <c r="T591" s="776">
        <f t="shared" si="436"/>
        <v>173056</v>
      </c>
      <c r="U591" s="777">
        <f t="shared" si="437"/>
        <v>0</v>
      </c>
      <c r="V591" s="776">
        <f t="shared" si="454"/>
        <v>173056</v>
      </c>
      <c r="W591" s="776">
        <f t="shared" si="455"/>
        <v>2249728</v>
      </c>
      <c r="X591" s="580">
        <v>1</v>
      </c>
      <c r="Y591" s="644">
        <f t="shared" si="438"/>
        <v>11</v>
      </c>
      <c r="Z591" s="645" t="str">
        <f t="shared" si="439"/>
        <v>Կ-1</v>
      </c>
      <c r="AA591" s="643">
        <f t="shared" si="440"/>
        <v>2.08</v>
      </c>
      <c r="AB591" s="776">
        <v>83200</v>
      </c>
      <c r="AC591" s="776">
        <f t="shared" si="441"/>
        <v>173056</v>
      </c>
      <c r="AD591" s="777">
        <f t="shared" si="442"/>
        <v>0</v>
      </c>
      <c r="AE591" s="776">
        <f t="shared" si="448"/>
        <v>173056</v>
      </c>
      <c r="AF591" s="776">
        <f t="shared" si="456"/>
        <v>2249728</v>
      </c>
      <c r="AG591" s="580">
        <v>1</v>
      </c>
      <c r="AH591" s="644">
        <f t="shared" si="443"/>
        <v>12</v>
      </c>
      <c r="AI591" s="645" t="str">
        <f t="shared" si="444"/>
        <v>Կ-1</v>
      </c>
      <c r="AJ591" s="643">
        <f t="shared" si="445"/>
        <v>2.08</v>
      </c>
      <c r="AK591" s="776">
        <v>83200</v>
      </c>
      <c r="AL591" s="776">
        <f t="shared" si="446"/>
        <v>173056</v>
      </c>
      <c r="AM591" s="777">
        <f t="shared" si="447"/>
        <v>0</v>
      </c>
      <c r="AN591" s="776">
        <f t="shared" si="457"/>
        <v>173056</v>
      </c>
      <c r="AO591" s="776">
        <f t="shared" si="458"/>
        <v>2249728</v>
      </c>
    </row>
    <row r="592" spans="1:41" s="760" customFormat="1" ht="14.25">
      <c r="A592" s="853">
        <v>550</v>
      </c>
      <c r="B592" s="903" t="s">
        <v>1805</v>
      </c>
      <c r="C592" s="904" t="s">
        <v>1961</v>
      </c>
      <c r="D592" s="904" t="s">
        <v>2360</v>
      </c>
      <c r="E592" s="903" t="s">
        <v>1238</v>
      </c>
      <c r="F592" s="853">
        <v>1</v>
      </c>
      <c r="G592" s="911">
        <v>10</v>
      </c>
      <c r="H592" s="915" t="s">
        <v>86</v>
      </c>
      <c r="I592" s="912">
        <f t="shared" si="450"/>
        <v>2.08</v>
      </c>
      <c r="J592" s="913">
        <v>83200</v>
      </c>
      <c r="K592" s="914">
        <f t="shared" si="449"/>
        <v>173056</v>
      </c>
      <c r="L592" s="915">
        <v>0</v>
      </c>
      <c r="M592" s="914">
        <f t="shared" si="452"/>
        <v>173056</v>
      </c>
      <c r="N592" s="914">
        <f t="shared" si="453"/>
        <v>2249728</v>
      </c>
      <c r="O592" s="580">
        <v>1</v>
      </c>
      <c r="P592" s="644">
        <f t="shared" si="451"/>
        <v>11</v>
      </c>
      <c r="Q592" s="645" t="str">
        <f t="shared" si="434"/>
        <v>Կ-1</v>
      </c>
      <c r="R592" s="643">
        <f t="shared" si="435"/>
        <v>2.08</v>
      </c>
      <c r="S592" s="776">
        <v>83200</v>
      </c>
      <c r="T592" s="776">
        <f t="shared" si="436"/>
        <v>173056</v>
      </c>
      <c r="U592" s="777">
        <f t="shared" si="437"/>
        <v>0</v>
      </c>
      <c r="V592" s="776">
        <f t="shared" si="454"/>
        <v>173056</v>
      </c>
      <c r="W592" s="776">
        <f t="shared" si="455"/>
        <v>2249728</v>
      </c>
      <c r="X592" s="580">
        <v>1</v>
      </c>
      <c r="Y592" s="644">
        <f t="shared" si="438"/>
        <v>12</v>
      </c>
      <c r="Z592" s="645" t="str">
        <f t="shared" si="439"/>
        <v>Կ-1</v>
      </c>
      <c r="AA592" s="643">
        <f t="shared" si="440"/>
        <v>2.08</v>
      </c>
      <c r="AB592" s="776">
        <v>83200</v>
      </c>
      <c r="AC592" s="776">
        <f t="shared" si="441"/>
        <v>173056</v>
      </c>
      <c r="AD592" s="777">
        <f t="shared" si="442"/>
        <v>0</v>
      </c>
      <c r="AE592" s="776">
        <f t="shared" si="448"/>
        <v>173056</v>
      </c>
      <c r="AF592" s="776">
        <f t="shared" si="456"/>
        <v>2249728</v>
      </c>
      <c r="AG592" s="580">
        <v>1</v>
      </c>
      <c r="AH592" s="644">
        <f t="shared" si="443"/>
        <v>13</v>
      </c>
      <c r="AI592" s="645" t="str">
        <f t="shared" si="444"/>
        <v>Կ-1</v>
      </c>
      <c r="AJ592" s="643">
        <f t="shared" si="445"/>
        <v>2.14</v>
      </c>
      <c r="AK592" s="776">
        <v>83200</v>
      </c>
      <c r="AL592" s="776">
        <f t="shared" si="446"/>
        <v>178048</v>
      </c>
      <c r="AM592" s="777">
        <f t="shared" si="447"/>
        <v>0</v>
      </c>
      <c r="AN592" s="776">
        <f t="shared" si="457"/>
        <v>178048</v>
      </c>
      <c r="AO592" s="776">
        <f t="shared" si="458"/>
        <v>2314624</v>
      </c>
    </row>
    <row r="593" spans="1:41" s="760" customFormat="1" ht="14.25">
      <c r="A593" s="853">
        <v>551</v>
      </c>
      <c r="B593" s="903" t="s">
        <v>1806</v>
      </c>
      <c r="C593" s="904" t="s">
        <v>1961</v>
      </c>
      <c r="D593" s="904" t="s">
        <v>2291</v>
      </c>
      <c r="E593" s="903" t="s">
        <v>1238</v>
      </c>
      <c r="F593" s="853">
        <v>1</v>
      </c>
      <c r="G593" s="911">
        <v>10</v>
      </c>
      <c r="H593" s="915" t="s">
        <v>86</v>
      </c>
      <c r="I593" s="912">
        <f t="shared" si="450"/>
        <v>2.08</v>
      </c>
      <c r="J593" s="913">
        <v>83200</v>
      </c>
      <c r="K593" s="914">
        <f t="shared" si="449"/>
        <v>173056</v>
      </c>
      <c r="L593" s="915">
        <v>0</v>
      </c>
      <c r="M593" s="914">
        <f t="shared" si="452"/>
        <v>173056</v>
      </c>
      <c r="N593" s="914">
        <f t="shared" si="453"/>
        <v>2249728</v>
      </c>
      <c r="O593" s="580">
        <v>1</v>
      </c>
      <c r="P593" s="644">
        <f t="shared" si="451"/>
        <v>11</v>
      </c>
      <c r="Q593" s="645" t="str">
        <f t="shared" si="434"/>
        <v>Կ-1</v>
      </c>
      <c r="R593" s="643">
        <f t="shared" si="435"/>
        <v>2.08</v>
      </c>
      <c r="S593" s="776">
        <v>83200</v>
      </c>
      <c r="T593" s="776">
        <f t="shared" si="436"/>
        <v>173056</v>
      </c>
      <c r="U593" s="777">
        <f t="shared" si="437"/>
        <v>0</v>
      </c>
      <c r="V593" s="776">
        <f t="shared" si="454"/>
        <v>173056</v>
      </c>
      <c r="W593" s="776">
        <f t="shared" si="455"/>
        <v>2249728</v>
      </c>
      <c r="X593" s="580">
        <v>1</v>
      </c>
      <c r="Y593" s="644">
        <f t="shared" si="438"/>
        <v>12</v>
      </c>
      <c r="Z593" s="645" t="str">
        <f t="shared" si="439"/>
        <v>Կ-1</v>
      </c>
      <c r="AA593" s="643">
        <f t="shared" si="440"/>
        <v>2.08</v>
      </c>
      <c r="AB593" s="776">
        <v>83200</v>
      </c>
      <c r="AC593" s="776">
        <f t="shared" si="441"/>
        <v>173056</v>
      </c>
      <c r="AD593" s="777">
        <f t="shared" si="442"/>
        <v>0</v>
      </c>
      <c r="AE593" s="776">
        <f t="shared" si="448"/>
        <v>173056</v>
      </c>
      <c r="AF593" s="776">
        <f t="shared" si="456"/>
        <v>2249728</v>
      </c>
      <c r="AG593" s="580">
        <v>1</v>
      </c>
      <c r="AH593" s="644">
        <f t="shared" si="443"/>
        <v>13</v>
      </c>
      <c r="AI593" s="645" t="str">
        <f t="shared" si="444"/>
        <v>Կ-1</v>
      </c>
      <c r="AJ593" s="643">
        <f t="shared" si="445"/>
        <v>2.14</v>
      </c>
      <c r="AK593" s="776">
        <v>83200</v>
      </c>
      <c r="AL593" s="776">
        <f t="shared" si="446"/>
        <v>178048</v>
      </c>
      <c r="AM593" s="777">
        <f t="shared" si="447"/>
        <v>0</v>
      </c>
      <c r="AN593" s="776">
        <f t="shared" si="457"/>
        <v>178048</v>
      </c>
      <c r="AO593" s="776">
        <f t="shared" si="458"/>
        <v>2314624</v>
      </c>
    </row>
    <row r="594" spans="1:41" s="760" customFormat="1" ht="27">
      <c r="A594" s="853">
        <v>552</v>
      </c>
      <c r="B594" s="903" t="s">
        <v>1807</v>
      </c>
      <c r="C594" s="904" t="s">
        <v>1961</v>
      </c>
      <c r="D594" s="904" t="s">
        <v>2291</v>
      </c>
      <c r="E594" s="903" t="s">
        <v>1238</v>
      </c>
      <c r="F594" s="853">
        <v>1</v>
      </c>
      <c r="G594" s="911">
        <v>10</v>
      </c>
      <c r="H594" s="915" t="s">
        <v>86</v>
      </c>
      <c r="I594" s="912">
        <f t="shared" si="450"/>
        <v>2.08</v>
      </c>
      <c r="J594" s="913">
        <v>83200</v>
      </c>
      <c r="K594" s="914">
        <f t="shared" si="449"/>
        <v>173056</v>
      </c>
      <c r="L594" s="915">
        <v>0</v>
      </c>
      <c r="M594" s="914">
        <f t="shared" si="452"/>
        <v>173056</v>
      </c>
      <c r="N594" s="914">
        <f t="shared" si="453"/>
        <v>2249728</v>
      </c>
      <c r="O594" s="580">
        <v>1</v>
      </c>
      <c r="P594" s="644">
        <f t="shared" si="451"/>
        <v>11</v>
      </c>
      <c r="Q594" s="645" t="str">
        <f t="shared" si="434"/>
        <v>Կ-1</v>
      </c>
      <c r="R594" s="643">
        <f t="shared" si="435"/>
        <v>2.08</v>
      </c>
      <c r="S594" s="776">
        <v>83200</v>
      </c>
      <c r="T594" s="776">
        <f t="shared" si="436"/>
        <v>173056</v>
      </c>
      <c r="U594" s="777">
        <f t="shared" si="437"/>
        <v>0</v>
      </c>
      <c r="V594" s="776">
        <f t="shared" si="454"/>
        <v>173056</v>
      </c>
      <c r="W594" s="776">
        <f t="shared" si="455"/>
        <v>2249728</v>
      </c>
      <c r="X594" s="580">
        <v>1</v>
      </c>
      <c r="Y594" s="644">
        <f t="shared" si="438"/>
        <v>12</v>
      </c>
      <c r="Z594" s="645" t="str">
        <f t="shared" si="439"/>
        <v>Կ-1</v>
      </c>
      <c r="AA594" s="643">
        <f t="shared" si="440"/>
        <v>2.08</v>
      </c>
      <c r="AB594" s="776">
        <v>83200</v>
      </c>
      <c r="AC594" s="776">
        <f t="shared" si="441"/>
        <v>173056</v>
      </c>
      <c r="AD594" s="777">
        <f t="shared" si="442"/>
        <v>0</v>
      </c>
      <c r="AE594" s="776">
        <f t="shared" si="448"/>
        <v>173056</v>
      </c>
      <c r="AF594" s="776">
        <f t="shared" si="456"/>
        <v>2249728</v>
      </c>
      <c r="AG594" s="580">
        <v>1</v>
      </c>
      <c r="AH594" s="644">
        <f t="shared" si="443"/>
        <v>13</v>
      </c>
      <c r="AI594" s="645" t="str">
        <f t="shared" si="444"/>
        <v>Կ-1</v>
      </c>
      <c r="AJ594" s="643">
        <f t="shared" si="445"/>
        <v>2.14</v>
      </c>
      <c r="AK594" s="776">
        <v>83200</v>
      </c>
      <c r="AL594" s="776">
        <f t="shared" si="446"/>
        <v>178048</v>
      </c>
      <c r="AM594" s="777">
        <f t="shared" si="447"/>
        <v>0</v>
      </c>
      <c r="AN594" s="776">
        <f t="shared" si="457"/>
        <v>178048</v>
      </c>
      <c r="AO594" s="776">
        <f t="shared" si="458"/>
        <v>2314624</v>
      </c>
    </row>
    <row r="595" spans="1:41" s="760" customFormat="1" ht="14.25">
      <c r="A595" s="853">
        <v>553</v>
      </c>
      <c r="B595" s="903" t="s">
        <v>1808</v>
      </c>
      <c r="C595" s="904" t="s">
        <v>1961</v>
      </c>
      <c r="D595" s="904" t="s">
        <v>2283</v>
      </c>
      <c r="E595" s="903" t="s">
        <v>1238</v>
      </c>
      <c r="F595" s="853">
        <v>1</v>
      </c>
      <c r="G595" s="911">
        <v>10</v>
      </c>
      <c r="H595" s="915" t="s">
        <v>86</v>
      </c>
      <c r="I595" s="912">
        <f t="shared" si="450"/>
        <v>2.08</v>
      </c>
      <c r="J595" s="913">
        <v>83200</v>
      </c>
      <c r="K595" s="914">
        <f t="shared" si="449"/>
        <v>173056</v>
      </c>
      <c r="L595" s="915">
        <v>0</v>
      </c>
      <c r="M595" s="914">
        <f t="shared" si="452"/>
        <v>173056</v>
      </c>
      <c r="N595" s="914">
        <f t="shared" si="453"/>
        <v>2249728</v>
      </c>
      <c r="O595" s="580">
        <v>1</v>
      </c>
      <c r="P595" s="644">
        <f t="shared" si="451"/>
        <v>11</v>
      </c>
      <c r="Q595" s="645" t="str">
        <f t="shared" si="434"/>
        <v>Կ-1</v>
      </c>
      <c r="R595" s="643">
        <f t="shared" si="435"/>
        <v>2.08</v>
      </c>
      <c r="S595" s="776">
        <v>83200</v>
      </c>
      <c r="T595" s="776">
        <f t="shared" si="436"/>
        <v>173056</v>
      </c>
      <c r="U595" s="777">
        <f t="shared" si="437"/>
        <v>0</v>
      </c>
      <c r="V595" s="776">
        <f t="shared" si="454"/>
        <v>173056</v>
      </c>
      <c r="W595" s="776">
        <f t="shared" si="455"/>
        <v>2249728</v>
      </c>
      <c r="X595" s="580">
        <v>1</v>
      </c>
      <c r="Y595" s="644">
        <f t="shared" si="438"/>
        <v>12</v>
      </c>
      <c r="Z595" s="645" t="str">
        <f t="shared" si="439"/>
        <v>Կ-1</v>
      </c>
      <c r="AA595" s="643">
        <f t="shared" si="440"/>
        <v>2.08</v>
      </c>
      <c r="AB595" s="776">
        <v>83200</v>
      </c>
      <c r="AC595" s="776">
        <f t="shared" si="441"/>
        <v>173056</v>
      </c>
      <c r="AD595" s="777">
        <f t="shared" si="442"/>
        <v>0</v>
      </c>
      <c r="AE595" s="776">
        <f t="shared" si="448"/>
        <v>173056</v>
      </c>
      <c r="AF595" s="776">
        <f t="shared" si="456"/>
        <v>2249728</v>
      </c>
      <c r="AG595" s="580">
        <v>1</v>
      </c>
      <c r="AH595" s="644">
        <f t="shared" si="443"/>
        <v>13</v>
      </c>
      <c r="AI595" s="645" t="str">
        <f t="shared" si="444"/>
        <v>Կ-1</v>
      </c>
      <c r="AJ595" s="643">
        <f t="shared" si="445"/>
        <v>2.14</v>
      </c>
      <c r="AK595" s="776">
        <v>83200</v>
      </c>
      <c r="AL595" s="776">
        <f t="shared" si="446"/>
        <v>178048</v>
      </c>
      <c r="AM595" s="777">
        <f t="shared" si="447"/>
        <v>0</v>
      </c>
      <c r="AN595" s="776">
        <f t="shared" si="457"/>
        <v>178048</v>
      </c>
      <c r="AO595" s="776">
        <f t="shared" si="458"/>
        <v>2314624</v>
      </c>
    </row>
    <row r="596" spans="1:41" s="760" customFormat="1" ht="14.25">
      <c r="A596" s="853">
        <v>554</v>
      </c>
      <c r="B596" s="903" t="s">
        <v>1809</v>
      </c>
      <c r="C596" s="904" t="s">
        <v>1961</v>
      </c>
      <c r="D596" s="904" t="s">
        <v>2276</v>
      </c>
      <c r="E596" s="903" t="s">
        <v>1238</v>
      </c>
      <c r="F596" s="853">
        <v>1</v>
      </c>
      <c r="G596" s="911">
        <v>9</v>
      </c>
      <c r="H596" s="915" t="s">
        <v>86</v>
      </c>
      <c r="I596" s="912">
        <f t="shared" si="450"/>
        <v>2.02</v>
      </c>
      <c r="J596" s="913">
        <v>83200</v>
      </c>
      <c r="K596" s="914">
        <f t="shared" si="449"/>
        <v>168064</v>
      </c>
      <c r="L596" s="915">
        <v>0</v>
      </c>
      <c r="M596" s="914">
        <f t="shared" si="452"/>
        <v>168064</v>
      </c>
      <c r="N596" s="914">
        <f t="shared" si="453"/>
        <v>2184832</v>
      </c>
      <c r="O596" s="580">
        <v>1</v>
      </c>
      <c r="P596" s="644">
        <f t="shared" si="451"/>
        <v>10</v>
      </c>
      <c r="Q596" s="645" t="str">
        <f t="shared" si="434"/>
        <v>Կ-1</v>
      </c>
      <c r="R596" s="643">
        <f t="shared" si="435"/>
        <v>2.08</v>
      </c>
      <c r="S596" s="776">
        <v>83200</v>
      </c>
      <c r="T596" s="776">
        <f t="shared" si="436"/>
        <v>173056</v>
      </c>
      <c r="U596" s="777">
        <f t="shared" si="437"/>
        <v>0</v>
      </c>
      <c r="V596" s="776">
        <f t="shared" si="454"/>
        <v>173056</v>
      </c>
      <c r="W596" s="776">
        <f t="shared" si="455"/>
        <v>2249728</v>
      </c>
      <c r="X596" s="580">
        <v>1</v>
      </c>
      <c r="Y596" s="644">
        <f t="shared" si="438"/>
        <v>11</v>
      </c>
      <c r="Z596" s="645" t="str">
        <f t="shared" si="439"/>
        <v>Կ-1</v>
      </c>
      <c r="AA596" s="643">
        <f t="shared" si="440"/>
        <v>2.08</v>
      </c>
      <c r="AB596" s="776">
        <v>83200</v>
      </c>
      <c r="AC596" s="776">
        <f t="shared" si="441"/>
        <v>173056</v>
      </c>
      <c r="AD596" s="777">
        <f t="shared" si="442"/>
        <v>0</v>
      </c>
      <c r="AE596" s="776">
        <f t="shared" si="448"/>
        <v>173056</v>
      </c>
      <c r="AF596" s="776">
        <f t="shared" si="456"/>
        <v>2249728</v>
      </c>
      <c r="AG596" s="580">
        <v>1</v>
      </c>
      <c r="AH596" s="644">
        <f t="shared" si="443"/>
        <v>12</v>
      </c>
      <c r="AI596" s="645" t="str">
        <f t="shared" si="444"/>
        <v>Կ-1</v>
      </c>
      <c r="AJ596" s="643">
        <f t="shared" si="445"/>
        <v>2.08</v>
      </c>
      <c r="AK596" s="776">
        <v>83200</v>
      </c>
      <c r="AL596" s="776">
        <f t="shared" si="446"/>
        <v>173056</v>
      </c>
      <c r="AM596" s="777">
        <f t="shared" si="447"/>
        <v>0</v>
      </c>
      <c r="AN596" s="776">
        <f t="shared" si="457"/>
        <v>173056</v>
      </c>
      <c r="AO596" s="776">
        <f t="shared" si="458"/>
        <v>2249728</v>
      </c>
    </row>
    <row r="597" spans="1:41" s="760" customFormat="1" ht="14.25">
      <c r="A597" s="853">
        <v>555</v>
      </c>
      <c r="B597" s="903" t="s">
        <v>1810</v>
      </c>
      <c r="C597" s="904" t="s">
        <v>1961</v>
      </c>
      <c r="D597" s="904" t="s">
        <v>2276</v>
      </c>
      <c r="E597" s="903" t="s">
        <v>1238</v>
      </c>
      <c r="F597" s="853">
        <v>1</v>
      </c>
      <c r="G597" s="911">
        <v>9</v>
      </c>
      <c r="H597" s="915" t="s">
        <v>86</v>
      </c>
      <c r="I597" s="912">
        <f t="shared" si="450"/>
        <v>2.02</v>
      </c>
      <c r="J597" s="913">
        <v>83200</v>
      </c>
      <c r="K597" s="914">
        <f t="shared" si="449"/>
        <v>168064</v>
      </c>
      <c r="L597" s="915">
        <v>0</v>
      </c>
      <c r="M597" s="914">
        <f t="shared" si="452"/>
        <v>168064</v>
      </c>
      <c r="N597" s="914">
        <f t="shared" si="453"/>
        <v>2184832</v>
      </c>
      <c r="O597" s="580">
        <v>1</v>
      </c>
      <c r="P597" s="644">
        <f t="shared" si="451"/>
        <v>10</v>
      </c>
      <c r="Q597" s="645" t="str">
        <f t="shared" ref="Q597:Q659" si="459">+H597</f>
        <v>Կ-1</v>
      </c>
      <c r="R597" s="643">
        <f t="shared" ref="R597:R659" si="460">IF(O597&lt;1,0,IF(Q597="Բ-1",IF(P597=0,6.94,IF(P597=1,7.17,IF(P597=2,7.41,IF(P597=3,7.66,IF(OR(P597=5,P597=4),7.92,IF(OR(P597=6,P597=7),8.18,IF(OR(P597=8,P597=9),8.46,IF(OR(P597=10,P597=11,P597=12),8.74,IF(OR(P597=13,P597=14,P597=15),9.03,IF(OR(P597=16,P597=17,P597=18),9.33,9.65)))))))))),IF(Q597="Բ-2", IF(P597=0,5.71,IF(P597=1,5.89,IF(P597=2,6.09,IF(P597=3,6.29,IF(OR(P597=5,P597=4),6.5,IF(OR(P597=6,P597=7),6.72,IF(OR(P597=8,P597=9),6.94,IF(OR(P597=10,P597=11,P597=12),7.17,IF(OR(P597=13,P597=14,P597=15),7.41,IF(OR(P597=16,P597=17,P597=18),7.65,7.91)))))))))), IF(Q597="Գ-1", IF(P597=0,4.7,IF(P597=1,4.86,IF(P597=2,5.01,IF(P597=3,5.18,IF(OR(P597=5,P597=4),5.35,IF(OR(P597=6,P597=7),5.52,IF(OR(P597=8,P597=9),5.71,IF(OR(P597=10,P597=11,P597=12),5.89,IF(OR(P597=13,P597=14,P597=15),6.09,IF(OR(P597=16,P597=17,P597=18),6.29,6.49)))))))))), IF(Q597="Գ-2", IF(P597=0,3.88,IF(P597=1,4.01,IF(P597=2,4.14,IF(P597=3,4.27,IF(OR(P597=5,P597=4),4.41,IF(OR(P597=6,P597=7),4.55,IF(OR(P597=8,P597=9),4.7,IF(OR(P597=10,P597=11,P597=12),4.85,IF(OR(P597=13,P597=14,P597=15),5.01,IF(OR(P597=16,P597=17,P597=18),5.17,5.34)))))))))), IF(Q597="Գ-3", IF(P597=0,3.21,IF(P597=1,3.31,IF(P597=2,3.42,IF(P597=3,3.53,IF(OR(P597=5,P597=4),3.64,IF(OR(P597=6,P597=7),3.76,IF(OR(P597=8,P597=9),3.88,IF(OR(P597=10,P597=11,P597=12),4.01,IF(OR(P597=13,P597=14,P597=15),4.13,IF(OR(P597=16,P597=17,P597=18),4.27,4.4)))))))))), IF(Q597="Ա-1", IF(P597=0,2.66,IF(P597=1,2.75,IF(P597=2,2.83,IF(P597=3,2.92,IF(OR(P597=5,P597=4),3.02,IF(OR(P597=6,P597=7),3.11,IF(OR(P597=8,P597=9),3.21,IF(OR(P597=10,P597=11,P597=12),3.31,IF(OR(P597=13,P597=14,P597=15),3.42,IF(OR(P597=16,P597=17,P597=18),3.53,3.64)))))))))), IF(Q597="Ա-2", IF(P597=0,2.28,IF(P597=1,2.35,IF(P597=2,2.43,IF(P597=3,2.5,IF(OR(P597=5,P597=4),2.58,IF(OR(P597=6,P597=7),2.66,IF(OR(P597=8,P597=9),2.75,IF(OR(P597=10,P597=11,P597=12),2.83,IF(OR(P597=13,P597=14,P597=15),2.92,IF(OR(P597=16,P597=17,P597=18),3.01,3.11)))))))))),IF(Q597="Ա-3", IF(P597=0,1.96,IF(P597=1,2.02,IF(P597=2,2.08,IF(P597=3,2.15,IF(OR(P597=5,P597=4),2.21,IF(OR(P597=6,P597=7),2.28,IF(OR(P597=8,P597=9),2.35,IF(OR(P597=10,P597=11,P597=12),2.42,IF(OR(P597=13,P597=14,P597=15),2.5,IF(OR(P597=16,P597=17,P597=18),2.58,2.66)))))))))), IF(Q597="Կ-1", IF(P597=0,1.68,IF(P597=1,1.73,IF(P597=2,1.79,IF(P597=3,1.84,IF(OR(P597=5,P597=4),1.9,IF(OR(P597=6,P597=7),1.96,IF(OR(P597=8,P597=9),2.02,IF(OR(P597=10,P597=11,P597=12),2.08,IF(OR(P597=13,P597=14,P597=15),2.14,IF(OR(P597=16,P597=17,P597=18),2.21,2.28)))))))))), IF(Q597="Կ-2", IF(P597=0,1.45,IF(P597=1,1.49,IF(P597=2,1.54,IF(P597=3,1.59,IF(OR(P597=5,P597=4),1.63,IF(OR(P597=6,P597=7),1.68,IF(OR(P597=8,P597=9),1.73,IF(OR(P597=10,P597=11,P597=12),1.79,IF(OR(P597=13,P597=14,P597=15),1.84,IF(OR(P597=16,P597=17,P597=18),1.9,1.95)))))))))),IF(Q597="Կ-3", IF(P597=0,1.25,IF(P597=1,1.29,IF(P597=2,1.33,IF(P597=3,1.37,IF(OR(P597=5,P597=4),1.41,IF(OR(P597=6,P597=7),1.45,IF(OR(P597=8,P597=9),1.49,IF(OR(P597=10,P597=11,P597=12),1.54,IF(OR(P597=13,P597=14,P597=15),1.58,IF(OR(P597=16,P597=17,P597=18),1.63,1.68)))))))))), "Error"))))))))))))</f>
        <v>2.08</v>
      </c>
      <c r="S597" s="776">
        <v>83200</v>
      </c>
      <c r="T597" s="776">
        <f t="shared" ref="T597:T659" si="461">+S597*R597</f>
        <v>173056</v>
      </c>
      <c r="U597" s="777">
        <f t="shared" ref="U597:U659" si="462">+L597</f>
        <v>0</v>
      </c>
      <c r="V597" s="776">
        <f t="shared" si="454"/>
        <v>173056</v>
      </c>
      <c r="W597" s="776">
        <f t="shared" si="455"/>
        <v>2249728</v>
      </c>
      <c r="X597" s="580">
        <v>1</v>
      </c>
      <c r="Y597" s="644">
        <f t="shared" ref="Y597:Y659" si="463">+P597+1</f>
        <v>11</v>
      </c>
      <c r="Z597" s="645" t="str">
        <f t="shared" ref="Z597:Z659" si="464">+Q597</f>
        <v>Կ-1</v>
      </c>
      <c r="AA597" s="643">
        <f t="shared" ref="AA597:AA659" si="465">IF(X597&lt;1,0,IF(Z597="Բ-1",IF(Y597=0,6.94,IF(Y597=1,7.17,IF(Y597=2,7.41,IF(Y597=3,7.66,IF(OR(Y597=5,Y597=4),7.92,IF(OR(Y597=6,Y597=7),8.18,IF(OR(Y597=8,Y597=9),8.46,IF(OR(Y597=10,Y597=11,Y597=12),8.74,IF(OR(Y597=13,Y597=14,Y597=15),9.03,IF(OR(Y597=16,Y597=17,Y597=18),9.33,9.65)))))))))),IF(Z597="Բ-2", IF(Y597=0,5.71,IF(Y597=1,5.89,IF(Y597=2,6.09,IF(Y597=3,6.29,IF(OR(Y597=5,Y597=4),6.5,IF(OR(Y597=6,Y597=7),6.72,IF(OR(Y597=8,Y597=9),6.94,IF(OR(Y597=10,Y597=11,Y597=12),7.17,IF(OR(Y597=13,Y597=14,Y597=15),7.41,IF(OR(Y597=16,Y597=17,Y597=18),7.65,7.91)))))))))), IF(Z597="Գ-1", IF(Y597=0,4.7,IF(Y597=1,4.86,IF(Y597=2,5.01,IF(Y597=3,5.18,IF(OR(Y597=5,Y597=4),5.35,IF(OR(Y597=6,Y597=7),5.52,IF(OR(Y597=8,Y597=9),5.71,IF(OR(Y597=10,Y597=11,Y597=12),5.89,IF(OR(Y597=13,Y597=14,Y597=15),6.09,IF(OR(Y597=16,Y597=17,Y597=18),6.29,6.49)))))))))), IF(Z597="Գ-2", IF(Y597=0,3.88,IF(Y597=1,4.01,IF(Y597=2,4.14,IF(Y597=3,4.27,IF(OR(Y597=5,Y597=4),4.41,IF(OR(Y597=6,Y597=7),4.55,IF(OR(Y597=8,Y597=9),4.7,IF(OR(Y597=10,Y597=11,Y597=12),4.85,IF(OR(Y597=13,Y597=14,Y597=15),5.01,IF(OR(Y597=16,Y597=17,Y597=18),5.17,5.34)))))))))), IF(Z597="Գ-3", IF(Y597=0,3.21,IF(Y597=1,3.31,IF(Y597=2,3.42,IF(Y597=3,3.53,IF(OR(Y597=5,Y597=4),3.64,IF(OR(Y597=6,Y597=7),3.76,IF(OR(Y597=8,Y597=9),3.88,IF(OR(Y597=10,Y597=11,Y597=12),4.01,IF(OR(Y597=13,Y597=14,Y597=15),4.13,IF(OR(Y597=16,Y597=17,Y597=18),4.27,4.4)))))))))), IF(Z597="Ա-1", IF(Y597=0,2.66,IF(Y597=1,2.75,IF(Y597=2,2.83,IF(Y597=3,2.92,IF(OR(Y597=5,Y597=4),3.02,IF(OR(Y597=6,Y597=7),3.11,IF(OR(Y597=8,Y597=9),3.21,IF(OR(Y597=10,Y597=11,Y597=12),3.31,IF(OR(Y597=13,Y597=14,Y597=15),3.42,IF(OR(Y597=16,Y597=17,Y597=18),3.53,3.64)))))))))), IF(Z597="Ա-2", IF(Y597=0,2.28,IF(Y597=1,2.35,IF(Y597=2,2.43,IF(Y597=3,2.5,IF(OR(Y597=5,Y597=4),2.58,IF(OR(Y597=6,Y597=7),2.66,IF(OR(Y597=8,Y597=9),2.75,IF(OR(Y597=10,Y597=11,Y597=12),2.83,IF(OR(Y597=13,Y597=14,Y597=15),2.92,IF(OR(Y597=16,Y597=17,Y597=18),3.01,3.11)))))))))),IF(Z597="Ա-3", IF(Y597=0,1.96,IF(Y597=1,2.02,IF(Y597=2,2.08,IF(Y597=3,2.15,IF(OR(Y597=5,Y597=4),2.21,IF(OR(Y597=6,Y597=7),2.28,IF(OR(Y597=8,Y597=9),2.35,IF(OR(Y597=10,Y597=11,Y597=12),2.42,IF(OR(Y597=13,Y597=14,Y597=15),2.5,IF(OR(Y597=16,Y597=17,Y597=18),2.58,2.66)))))))))), IF(Z597="Կ-1", IF(Y597=0,1.68,IF(Y597=1,1.73,IF(Y597=2,1.79,IF(Y597=3,1.84,IF(OR(Y597=5,Y597=4),1.9,IF(OR(Y597=6,Y597=7),1.96,IF(OR(Y597=8,Y597=9),2.02,IF(OR(Y597=10,Y597=11,Y597=12),2.08,IF(OR(Y597=13,Y597=14,Y597=15),2.14,IF(OR(Y597=16,Y597=17,Y597=18),2.21,2.28)))))))))), IF(Z597="Կ-2", IF(Y597=0,1.45,IF(Y597=1,1.49,IF(Y597=2,1.54,IF(Y597=3,1.59,IF(OR(Y597=5,Y597=4),1.63,IF(OR(Y597=6,Y597=7),1.68,IF(OR(Y597=8,Y597=9),1.73,IF(OR(Y597=10,Y597=11,Y597=12),1.79,IF(OR(Y597=13,Y597=14,Y597=15),1.84,IF(OR(Y597=16,Y597=17,Y597=18),1.9,1.95)))))))))),IF(Z597="Կ-3", IF(Y597=0,1.25,IF(Y597=1,1.29,IF(Y597=2,1.33,IF(Y597=3,1.37,IF(OR(Y597=5,Y597=4),1.41,IF(OR(Y597=6,Y597=7),1.45,IF(OR(Y597=8,Y597=9),1.49,IF(OR(Y597=10,Y597=11,Y597=12),1.54,IF(OR(Y597=13,Y597=14,Y597=15),1.58,IF(OR(Y597=16,Y597=17,Y597=18),1.63,1.68)))))))))), "Error"))))))))))))</f>
        <v>2.08</v>
      </c>
      <c r="AB597" s="776">
        <v>83200</v>
      </c>
      <c r="AC597" s="776">
        <f t="shared" ref="AC597:AC659" si="466">+AB597*AA597</f>
        <v>173056</v>
      </c>
      <c r="AD597" s="777">
        <f t="shared" ref="AD597:AD659" si="467">+U597</f>
        <v>0</v>
      </c>
      <c r="AE597" s="776">
        <f t="shared" si="448"/>
        <v>173056</v>
      </c>
      <c r="AF597" s="776">
        <f t="shared" si="456"/>
        <v>2249728</v>
      </c>
      <c r="AG597" s="580">
        <v>1</v>
      </c>
      <c r="AH597" s="644">
        <f t="shared" ref="AH597:AH659" si="468">+Y597+1</f>
        <v>12</v>
      </c>
      <c r="AI597" s="645" t="str">
        <f t="shared" ref="AI597:AI659" si="469">+Z597</f>
        <v>Կ-1</v>
      </c>
      <c r="AJ597" s="643">
        <f t="shared" ref="AJ597:AJ659" si="470">IF(AG597&lt;1,0,IF(AI597="Բ-1",IF(AH597=0,6.94,IF(AH597=1,7.17,IF(AH597=2,7.41,IF(AH597=3,7.66,IF(OR(AH597=5,AH597=4),7.92,IF(OR(AH597=6,AH597=7),8.18,IF(OR(AH597=8,AH597=9),8.46,IF(OR(AH597=10,AH597=11,AH597=12),8.74,IF(OR(AH597=13,AH597=14,AH597=15),9.03,IF(OR(AH597=16,AH597=17,AH597=18),9.33,9.65)))))))))),IF(AI597="Բ-2", IF(AH597=0,5.71,IF(AH597=1,5.89,IF(AH597=2,6.09,IF(AH597=3,6.29,IF(OR(AH597=5,AH597=4),6.5,IF(OR(AH597=6,AH597=7),6.72,IF(OR(AH597=8,AH597=9),6.94,IF(OR(AH597=10,AH597=11,AH597=12),7.17,IF(OR(AH597=13,AH597=14,AH597=15),7.41,IF(OR(AH597=16,AH597=17,AH597=18),7.65,7.91)))))))))), IF(AI597="Գ-1", IF(AH597=0,4.7,IF(AH597=1,4.86,IF(AH597=2,5.01,IF(AH597=3,5.18,IF(OR(AH597=5,AH597=4),5.35,IF(OR(AH597=6,AH597=7),5.52,IF(OR(AH597=8,AH597=9),5.71,IF(OR(AH597=10,AH597=11,AH597=12),5.89,IF(OR(AH597=13,AH597=14,AH597=15),6.09,IF(OR(AH597=16,AH597=17,AH597=18),6.29,6.49)))))))))), IF(AI597="Գ-2", IF(AH597=0,3.88,IF(AH597=1,4.01,IF(AH597=2,4.14,IF(AH597=3,4.27,IF(OR(AH597=5,AH597=4),4.41,IF(OR(AH597=6,AH597=7),4.55,IF(OR(AH597=8,AH597=9),4.7,IF(OR(AH597=10,AH597=11,AH597=12),4.85,IF(OR(AH597=13,AH597=14,AH597=15),5.01,IF(OR(AH597=16,AH597=17,AH597=18),5.17,5.34)))))))))), IF(AI597="Գ-3", IF(AH597=0,3.21,IF(AH597=1,3.31,IF(AH597=2,3.42,IF(AH597=3,3.53,IF(OR(AH597=5,AH597=4),3.64,IF(OR(AH597=6,AH597=7),3.76,IF(OR(AH597=8,AH597=9),3.88,IF(OR(AH597=10,AH597=11,AH597=12),4.01,IF(OR(AH597=13,AH597=14,AH597=15),4.13,IF(OR(AH597=16,AH597=17,AH597=18),4.27,4.4)))))))))), IF(AI597="Ա-1", IF(AH597=0,2.66,IF(AH597=1,2.75,IF(AH597=2,2.83,IF(AH597=3,2.92,IF(OR(AH597=5,AH597=4),3.02,IF(OR(AH597=6,AH597=7),3.11,IF(OR(AH597=8,AH597=9),3.21,IF(OR(AH597=10,AH597=11,AH597=12),3.31,IF(OR(AH597=13,AH597=14,AH597=15),3.42,IF(OR(AH597=16,AH597=17,AH597=18),3.53,3.64)))))))))), IF(AI597="Ա-2", IF(AH597=0,2.28,IF(AH597=1,2.35,IF(AH597=2,2.43,IF(AH597=3,2.5,IF(OR(AH597=5,AH597=4),2.58,IF(OR(AH597=6,AH597=7),2.66,IF(OR(AH597=8,AH597=9),2.75,IF(OR(AH597=10,AH597=11,AH597=12),2.83,IF(OR(AH597=13,AH597=14,AH597=15),2.92,IF(OR(AH597=16,AH597=17,AH597=18),3.01,3.11)))))))))),IF(AI597="Ա-3", IF(AH597=0,1.96,IF(AH597=1,2.02,IF(AH597=2,2.08,IF(AH597=3,2.15,IF(OR(AH597=5,AH597=4),2.21,IF(OR(AH597=6,AH597=7),2.28,IF(OR(AH597=8,AH597=9),2.35,IF(OR(AH597=10,AH597=11,AH597=12),2.42,IF(OR(AH597=13,AH597=14,AH597=15),2.5,IF(OR(AH597=16,AH597=17,AH597=18),2.58,2.66)))))))))), IF(AI597="Կ-1", IF(AH597=0,1.68,IF(AH597=1,1.73,IF(AH597=2,1.79,IF(AH597=3,1.84,IF(OR(AH597=5,AH597=4),1.9,IF(OR(AH597=6,AH597=7),1.96,IF(OR(AH597=8,AH597=9),2.02,IF(OR(AH597=10,AH597=11,AH597=12),2.08,IF(OR(AH597=13,AH597=14,AH597=15),2.14,IF(OR(AH597=16,AH597=17,AH597=18),2.21,2.28)))))))))), IF(AI597="Կ-2", IF(AH597=0,1.45,IF(AH597=1,1.49,IF(AH597=2,1.54,IF(AH597=3,1.59,IF(OR(AH597=5,AH597=4),1.63,IF(OR(AH597=6,AH597=7),1.68,IF(OR(AH597=8,AH597=9),1.73,IF(OR(AH597=10,AH597=11,AH597=12),1.79,IF(OR(AH597=13,AH597=14,AH597=15),1.84,IF(OR(AH597=16,AH597=17,AH597=18),1.9,1.95)))))))))),IF(AI597="Կ-3", IF(AH597=0,1.25,IF(AH597=1,1.29,IF(AH597=2,1.33,IF(AH597=3,1.37,IF(OR(AH597=5,AH597=4),1.41,IF(OR(AH597=6,AH597=7),1.45,IF(OR(AH597=8,AH597=9),1.49,IF(OR(AH597=10,AH597=11,AH597=12),1.54,IF(OR(AH597=13,AH597=14,AH597=15),1.58,IF(OR(AH597=16,AH597=17,AH597=18),1.63,1.68)))))))))), "Error"))))))))))))</f>
        <v>2.08</v>
      </c>
      <c r="AK597" s="776">
        <v>83200</v>
      </c>
      <c r="AL597" s="776">
        <f t="shared" ref="AL597:AL659" si="471">+AK597*AJ597</f>
        <v>173056</v>
      </c>
      <c r="AM597" s="777">
        <f t="shared" ref="AM597:AM659" si="472">+AD597</f>
        <v>0</v>
      </c>
      <c r="AN597" s="776">
        <f t="shared" si="457"/>
        <v>173056</v>
      </c>
      <c r="AO597" s="776">
        <f t="shared" si="458"/>
        <v>2249728</v>
      </c>
    </row>
    <row r="598" spans="1:41" s="760" customFormat="1" ht="14.25">
      <c r="A598" s="853">
        <v>556</v>
      </c>
      <c r="B598" s="903" t="s">
        <v>1811</v>
      </c>
      <c r="C598" s="904" t="s">
        <v>1961</v>
      </c>
      <c r="D598" s="904" t="s">
        <v>2305</v>
      </c>
      <c r="E598" s="903" t="s">
        <v>1238</v>
      </c>
      <c r="F598" s="853">
        <v>1</v>
      </c>
      <c r="G598" s="911">
        <v>10</v>
      </c>
      <c r="H598" s="915" t="s">
        <v>86</v>
      </c>
      <c r="I598" s="912">
        <f t="shared" si="450"/>
        <v>2.08</v>
      </c>
      <c r="J598" s="913">
        <v>83200</v>
      </c>
      <c r="K598" s="914">
        <f t="shared" si="449"/>
        <v>173056</v>
      </c>
      <c r="L598" s="915">
        <v>0</v>
      </c>
      <c r="M598" s="914">
        <f t="shared" si="452"/>
        <v>173056</v>
      </c>
      <c r="N598" s="914">
        <f t="shared" si="453"/>
        <v>2249728</v>
      </c>
      <c r="O598" s="580">
        <v>1</v>
      </c>
      <c r="P598" s="644">
        <f t="shared" si="451"/>
        <v>11</v>
      </c>
      <c r="Q598" s="645" t="str">
        <f t="shared" si="459"/>
        <v>Կ-1</v>
      </c>
      <c r="R598" s="643">
        <f t="shared" si="460"/>
        <v>2.08</v>
      </c>
      <c r="S598" s="776">
        <v>83200</v>
      </c>
      <c r="T598" s="776">
        <f t="shared" si="461"/>
        <v>173056</v>
      </c>
      <c r="U598" s="777">
        <f t="shared" si="462"/>
        <v>0</v>
      </c>
      <c r="V598" s="776">
        <f t="shared" si="454"/>
        <v>173056</v>
      </c>
      <c r="W598" s="776">
        <f t="shared" si="455"/>
        <v>2249728</v>
      </c>
      <c r="X598" s="580">
        <v>1</v>
      </c>
      <c r="Y598" s="644">
        <f t="shared" si="463"/>
        <v>12</v>
      </c>
      <c r="Z598" s="645" t="str">
        <f t="shared" si="464"/>
        <v>Կ-1</v>
      </c>
      <c r="AA598" s="643">
        <f t="shared" si="465"/>
        <v>2.08</v>
      </c>
      <c r="AB598" s="776">
        <v>83200</v>
      </c>
      <c r="AC598" s="776">
        <f t="shared" si="466"/>
        <v>173056</v>
      </c>
      <c r="AD598" s="777">
        <f t="shared" si="467"/>
        <v>0</v>
      </c>
      <c r="AE598" s="776">
        <f t="shared" si="448"/>
        <v>173056</v>
      </c>
      <c r="AF598" s="776">
        <f t="shared" si="456"/>
        <v>2249728</v>
      </c>
      <c r="AG598" s="580">
        <v>1</v>
      </c>
      <c r="AH598" s="644">
        <f t="shared" si="468"/>
        <v>13</v>
      </c>
      <c r="AI598" s="645" t="str">
        <f t="shared" si="469"/>
        <v>Կ-1</v>
      </c>
      <c r="AJ598" s="643">
        <f t="shared" si="470"/>
        <v>2.14</v>
      </c>
      <c r="AK598" s="776">
        <v>83200</v>
      </c>
      <c r="AL598" s="776">
        <f t="shared" si="471"/>
        <v>178048</v>
      </c>
      <c r="AM598" s="777">
        <f t="shared" si="472"/>
        <v>0</v>
      </c>
      <c r="AN598" s="776">
        <f t="shared" si="457"/>
        <v>178048</v>
      </c>
      <c r="AO598" s="776">
        <f t="shared" si="458"/>
        <v>2314624</v>
      </c>
    </row>
    <row r="599" spans="1:41" s="760" customFormat="1" ht="14.25">
      <c r="A599" s="853">
        <v>557</v>
      </c>
      <c r="B599" s="903" t="s">
        <v>1812</v>
      </c>
      <c r="C599" s="904" t="s">
        <v>1961</v>
      </c>
      <c r="D599" s="904" t="s">
        <v>2360</v>
      </c>
      <c r="E599" s="903" t="s">
        <v>1238</v>
      </c>
      <c r="F599" s="853">
        <v>1</v>
      </c>
      <c r="G599" s="911">
        <v>9</v>
      </c>
      <c r="H599" s="915" t="s">
        <v>86</v>
      </c>
      <c r="I599" s="912">
        <f t="shared" si="450"/>
        <v>2.02</v>
      </c>
      <c r="J599" s="913">
        <v>83200</v>
      </c>
      <c r="K599" s="914">
        <f t="shared" si="449"/>
        <v>168064</v>
      </c>
      <c r="L599" s="915">
        <v>0</v>
      </c>
      <c r="M599" s="914">
        <f t="shared" si="452"/>
        <v>168064</v>
      </c>
      <c r="N599" s="914">
        <f t="shared" si="453"/>
        <v>2184832</v>
      </c>
      <c r="O599" s="580">
        <v>1</v>
      </c>
      <c r="P599" s="644">
        <f t="shared" si="451"/>
        <v>10</v>
      </c>
      <c r="Q599" s="645" t="str">
        <f t="shared" si="459"/>
        <v>Կ-1</v>
      </c>
      <c r="R599" s="643">
        <f t="shared" si="460"/>
        <v>2.08</v>
      </c>
      <c r="S599" s="776">
        <v>83200</v>
      </c>
      <c r="T599" s="776">
        <f t="shared" si="461"/>
        <v>173056</v>
      </c>
      <c r="U599" s="777">
        <f t="shared" si="462"/>
        <v>0</v>
      </c>
      <c r="V599" s="776">
        <f t="shared" si="454"/>
        <v>173056</v>
      </c>
      <c r="W599" s="776">
        <f t="shared" si="455"/>
        <v>2249728</v>
      </c>
      <c r="X599" s="580">
        <v>1</v>
      </c>
      <c r="Y599" s="644">
        <f t="shared" si="463"/>
        <v>11</v>
      </c>
      <c r="Z599" s="645" t="str">
        <f t="shared" si="464"/>
        <v>Կ-1</v>
      </c>
      <c r="AA599" s="643">
        <f t="shared" si="465"/>
        <v>2.08</v>
      </c>
      <c r="AB599" s="776">
        <v>83200</v>
      </c>
      <c r="AC599" s="776">
        <f t="shared" si="466"/>
        <v>173056</v>
      </c>
      <c r="AD599" s="777">
        <f t="shared" si="467"/>
        <v>0</v>
      </c>
      <c r="AE599" s="776">
        <f t="shared" si="448"/>
        <v>173056</v>
      </c>
      <c r="AF599" s="776">
        <f t="shared" si="456"/>
        <v>2249728</v>
      </c>
      <c r="AG599" s="580">
        <v>1</v>
      </c>
      <c r="AH599" s="644">
        <f t="shared" si="468"/>
        <v>12</v>
      </c>
      <c r="AI599" s="645" t="str">
        <f t="shared" si="469"/>
        <v>Կ-1</v>
      </c>
      <c r="AJ599" s="643">
        <f t="shared" si="470"/>
        <v>2.08</v>
      </c>
      <c r="AK599" s="776">
        <v>83200</v>
      </c>
      <c r="AL599" s="776">
        <f t="shared" si="471"/>
        <v>173056</v>
      </c>
      <c r="AM599" s="777">
        <f t="shared" si="472"/>
        <v>0</v>
      </c>
      <c r="AN599" s="776">
        <f t="shared" si="457"/>
        <v>173056</v>
      </c>
      <c r="AO599" s="776">
        <f t="shared" si="458"/>
        <v>2249728</v>
      </c>
    </row>
    <row r="600" spans="1:41" s="760" customFormat="1" ht="14.25">
      <c r="A600" s="853">
        <v>558</v>
      </c>
      <c r="B600" s="903" t="s">
        <v>1813</v>
      </c>
      <c r="C600" s="904" t="s">
        <v>1960</v>
      </c>
      <c r="D600" s="904" t="s">
        <v>2305</v>
      </c>
      <c r="E600" s="903" t="s">
        <v>1238</v>
      </c>
      <c r="F600" s="853">
        <v>1</v>
      </c>
      <c r="G600" s="911">
        <v>9</v>
      </c>
      <c r="H600" s="915" t="s">
        <v>86</v>
      </c>
      <c r="I600" s="912">
        <f t="shared" si="450"/>
        <v>2.02</v>
      </c>
      <c r="J600" s="913">
        <v>83200</v>
      </c>
      <c r="K600" s="914">
        <f t="shared" si="449"/>
        <v>168064</v>
      </c>
      <c r="L600" s="915">
        <v>0</v>
      </c>
      <c r="M600" s="914">
        <f t="shared" si="452"/>
        <v>168064</v>
      </c>
      <c r="N600" s="914">
        <f t="shared" si="453"/>
        <v>2184832</v>
      </c>
      <c r="O600" s="580">
        <v>1</v>
      </c>
      <c r="P600" s="644">
        <f t="shared" si="451"/>
        <v>10</v>
      </c>
      <c r="Q600" s="645" t="str">
        <f t="shared" si="459"/>
        <v>Կ-1</v>
      </c>
      <c r="R600" s="643">
        <f t="shared" si="460"/>
        <v>2.08</v>
      </c>
      <c r="S600" s="776">
        <v>83200</v>
      </c>
      <c r="T600" s="776">
        <f t="shared" si="461"/>
        <v>173056</v>
      </c>
      <c r="U600" s="777">
        <f t="shared" si="462"/>
        <v>0</v>
      </c>
      <c r="V600" s="776">
        <f t="shared" si="454"/>
        <v>173056</v>
      </c>
      <c r="W600" s="776">
        <f t="shared" si="455"/>
        <v>2249728</v>
      </c>
      <c r="X600" s="580">
        <v>1</v>
      </c>
      <c r="Y600" s="644">
        <f t="shared" si="463"/>
        <v>11</v>
      </c>
      <c r="Z600" s="645" t="str">
        <f t="shared" si="464"/>
        <v>Կ-1</v>
      </c>
      <c r="AA600" s="643">
        <f t="shared" si="465"/>
        <v>2.08</v>
      </c>
      <c r="AB600" s="776">
        <v>83200</v>
      </c>
      <c r="AC600" s="776">
        <f t="shared" si="466"/>
        <v>173056</v>
      </c>
      <c r="AD600" s="777">
        <f t="shared" si="467"/>
        <v>0</v>
      </c>
      <c r="AE600" s="776">
        <f t="shared" si="448"/>
        <v>173056</v>
      </c>
      <c r="AF600" s="776">
        <f t="shared" si="456"/>
        <v>2249728</v>
      </c>
      <c r="AG600" s="580">
        <v>1</v>
      </c>
      <c r="AH600" s="644">
        <f t="shared" si="468"/>
        <v>12</v>
      </c>
      <c r="AI600" s="645" t="str">
        <f t="shared" si="469"/>
        <v>Կ-1</v>
      </c>
      <c r="AJ600" s="643">
        <f t="shared" si="470"/>
        <v>2.08</v>
      </c>
      <c r="AK600" s="776">
        <v>83200</v>
      </c>
      <c r="AL600" s="776">
        <f t="shared" si="471"/>
        <v>173056</v>
      </c>
      <c r="AM600" s="777">
        <f t="shared" si="472"/>
        <v>0</v>
      </c>
      <c r="AN600" s="776">
        <f t="shared" si="457"/>
        <v>173056</v>
      </c>
      <c r="AO600" s="776">
        <f t="shared" si="458"/>
        <v>2249728</v>
      </c>
    </row>
    <row r="601" spans="1:41" s="760" customFormat="1" ht="14.25">
      <c r="A601" s="853">
        <v>559</v>
      </c>
      <c r="B601" s="903" t="s">
        <v>1814</v>
      </c>
      <c r="C601" s="904" t="s">
        <v>1960</v>
      </c>
      <c r="D601" s="904" t="s">
        <v>2290</v>
      </c>
      <c r="E601" s="903" t="s">
        <v>1238</v>
      </c>
      <c r="F601" s="853">
        <v>1</v>
      </c>
      <c r="G601" s="911">
        <v>10</v>
      </c>
      <c r="H601" s="915" t="s">
        <v>86</v>
      </c>
      <c r="I601" s="912">
        <f t="shared" si="450"/>
        <v>2.08</v>
      </c>
      <c r="J601" s="913">
        <v>83200</v>
      </c>
      <c r="K601" s="914">
        <f t="shared" si="449"/>
        <v>173056</v>
      </c>
      <c r="L601" s="915">
        <v>0</v>
      </c>
      <c r="M601" s="914">
        <f t="shared" si="452"/>
        <v>173056</v>
      </c>
      <c r="N601" s="914">
        <f t="shared" si="453"/>
        <v>2249728</v>
      </c>
      <c r="O601" s="580">
        <v>1</v>
      </c>
      <c r="P601" s="644">
        <f t="shared" si="451"/>
        <v>11</v>
      </c>
      <c r="Q601" s="645" t="str">
        <f t="shared" si="459"/>
        <v>Կ-1</v>
      </c>
      <c r="R601" s="643">
        <f t="shared" si="460"/>
        <v>2.08</v>
      </c>
      <c r="S601" s="776">
        <v>83200</v>
      </c>
      <c r="T601" s="776">
        <f t="shared" si="461"/>
        <v>173056</v>
      </c>
      <c r="U601" s="777">
        <f t="shared" si="462"/>
        <v>0</v>
      </c>
      <c r="V601" s="776">
        <f t="shared" si="454"/>
        <v>173056</v>
      </c>
      <c r="W601" s="776">
        <f t="shared" si="455"/>
        <v>2249728</v>
      </c>
      <c r="X601" s="580">
        <v>1</v>
      </c>
      <c r="Y601" s="644">
        <f t="shared" si="463"/>
        <v>12</v>
      </c>
      <c r="Z601" s="645" t="str">
        <f t="shared" si="464"/>
        <v>Կ-1</v>
      </c>
      <c r="AA601" s="643">
        <f t="shared" si="465"/>
        <v>2.08</v>
      </c>
      <c r="AB601" s="776">
        <v>83200</v>
      </c>
      <c r="AC601" s="776">
        <f t="shared" si="466"/>
        <v>173056</v>
      </c>
      <c r="AD601" s="777">
        <f t="shared" si="467"/>
        <v>0</v>
      </c>
      <c r="AE601" s="776">
        <f t="shared" ref="AE601:AE663" si="473">+AD601+AC601</f>
        <v>173056</v>
      </c>
      <c r="AF601" s="776">
        <f t="shared" si="456"/>
        <v>2249728</v>
      </c>
      <c r="AG601" s="580">
        <v>1</v>
      </c>
      <c r="AH601" s="644">
        <f t="shared" si="468"/>
        <v>13</v>
      </c>
      <c r="AI601" s="645" t="str">
        <f t="shared" si="469"/>
        <v>Կ-1</v>
      </c>
      <c r="AJ601" s="643">
        <f t="shared" si="470"/>
        <v>2.14</v>
      </c>
      <c r="AK601" s="776">
        <v>83200</v>
      </c>
      <c r="AL601" s="776">
        <f t="shared" si="471"/>
        <v>178048</v>
      </c>
      <c r="AM601" s="777">
        <f t="shared" si="472"/>
        <v>0</v>
      </c>
      <c r="AN601" s="776">
        <f t="shared" si="457"/>
        <v>178048</v>
      </c>
      <c r="AO601" s="776">
        <f t="shared" si="458"/>
        <v>2314624</v>
      </c>
    </row>
    <row r="602" spans="1:41" s="760" customFormat="1" ht="14.25">
      <c r="A602" s="853">
        <v>560</v>
      </c>
      <c r="B602" s="903" t="s">
        <v>1399</v>
      </c>
      <c r="C602" s="904" t="s">
        <v>1960</v>
      </c>
      <c r="D602" s="904" t="s">
        <v>2300</v>
      </c>
      <c r="E602" s="903" t="s">
        <v>1238</v>
      </c>
      <c r="F602" s="853">
        <v>1</v>
      </c>
      <c r="G602" s="911">
        <v>5</v>
      </c>
      <c r="H602" s="915" t="s">
        <v>86</v>
      </c>
      <c r="I602" s="912">
        <f t="shared" si="450"/>
        <v>1.9</v>
      </c>
      <c r="J602" s="913">
        <v>83200</v>
      </c>
      <c r="K602" s="914">
        <f t="shared" si="449"/>
        <v>158080</v>
      </c>
      <c r="L602" s="915">
        <v>0</v>
      </c>
      <c r="M602" s="914">
        <f t="shared" si="452"/>
        <v>158080</v>
      </c>
      <c r="N602" s="914">
        <f t="shared" si="453"/>
        <v>2055040</v>
      </c>
      <c r="O602" s="580">
        <v>1</v>
      </c>
      <c r="P602" s="644">
        <f t="shared" si="451"/>
        <v>6</v>
      </c>
      <c r="Q602" s="645" t="str">
        <f t="shared" si="459"/>
        <v>Կ-1</v>
      </c>
      <c r="R602" s="643">
        <f t="shared" si="460"/>
        <v>1.96</v>
      </c>
      <c r="S602" s="776">
        <v>83200</v>
      </c>
      <c r="T602" s="776">
        <f t="shared" si="461"/>
        <v>163072</v>
      </c>
      <c r="U602" s="777">
        <f t="shared" si="462"/>
        <v>0</v>
      </c>
      <c r="V602" s="776">
        <f t="shared" si="454"/>
        <v>163072</v>
      </c>
      <c r="W602" s="776">
        <f t="shared" si="455"/>
        <v>2119936</v>
      </c>
      <c r="X602" s="580">
        <v>1</v>
      </c>
      <c r="Y602" s="644">
        <f t="shared" si="463"/>
        <v>7</v>
      </c>
      <c r="Z602" s="645" t="str">
        <f t="shared" si="464"/>
        <v>Կ-1</v>
      </c>
      <c r="AA602" s="643">
        <f t="shared" si="465"/>
        <v>1.96</v>
      </c>
      <c r="AB602" s="776">
        <v>83200</v>
      </c>
      <c r="AC602" s="776">
        <f t="shared" si="466"/>
        <v>163072</v>
      </c>
      <c r="AD602" s="777">
        <f t="shared" si="467"/>
        <v>0</v>
      </c>
      <c r="AE602" s="776">
        <f t="shared" si="473"/>
        <v>163072</v>
      </c>
      <c r="AF602" s="776">
        <f t="shared" si="456"/>
        <v>2119936</v>
      </c>
      <c r="AG602" s="580">
        <v>1</v>
      </c>
      <c r="AH602" s="644">
        <f t="shared" si="468"/>
        <v>8</v>
      </c>
      <c r="AI602" s="645" t="str">
        <f t="shared" si="469"/>
        <v>Կ-1</v>
      </c>
      <c r="AJ602" s="643">
        <f t="shared" si="470"/>
        <v>2.02</v>
      </c>
      <c r="AK602" s="776">
        <v>83200</v>
      </c>
      <c r="AL602" s="776">
        <f t="shared" si="471"/>
        <v>168064</v>
      </c>
      <c r="AM602" s="777">
        <f t="shared" si="472"/>
        <v>0</v>
      </c>
      <c r="AN602" s="776">
        <f t="shared" si="457"/>
        <v>168064</v>
      </c>
      <c r="AO602" s="776">
        <f t="shared" si="458"/>
        <v>2184832</v>
      </c>
    </row>
    <row r="603" spans="1:41" s="760" customFormat="1" ht="14.25">
      <c r="A603" s="853">
        <v>561</v>
      </c>
      <c r="B603" s="903" t="s">
        <v>1815</v>
      </c>
      <c r="C603" s="904" t="s">
        <v>1961</v>
      </c>
      <c r="D603" s="904" t="s">
        <v>2361</v>
      </c>
      <c r="E603" s="903" t="s">
        <v>1238</v>
      </c>
      <c r="F603" s="853">
        <v>1</v>
      </c>
      <c r="G603" s="911">
        <v>9</v>
      </c>
      <c r="H603" s="853" t="s">
        <v>86</v>
      </c>
      <c r="I603" s="912">
        <f t="shared" si="450"/>
        <v>2.02</v>
      </c>
      <c r="J603" s="913">
        <v>83200</v>
      </c>
      <c r="K603" s="914">
        <f t="shared" si="449"/>
        <v>168064</v>
      </c>
      <c r="L603" s="915">
        <v>0</v>
      </c>
      <c r="M603" s="914">
        <f t="shared" si="452"/>
        <v>168064</v>
      </c>
      <c r="N603" s="914">
        <f t="shared" si="453"/>
        <v>2184832</v>
      </c>
      <c r="O603" s="580">
        <v>1</v>
      </c>
      <c r="P603" s="644">
        <f t="shared" si="451"/>
        <v>10</v>
      </c>
      <c r="Q603" s="645" t="str">
        <f t="shared" si="459"/>
        <v>Կ-1</v>
      </c>
      <c r="R603" s="643">
        <f t="shared" si="460"/>
        <v>2.08</v>
      </c>
      <c r="S603" s="776">
        <v>83200</v>
      </c>
      <c r="T603" s="776">
        <f t="shared" si="461"/>
        <v>173056</v>
      </c>
      <c r="U603" s="777">
        <f t="shared" si="462"/>
        <v>0</v>
      </c>
      <c r="V603" s="776">
        <f t="shared" si="454"/>
        <v>173056</v>
      </c>
      <c r="W603" s="776">
        <f t="shared" si="455"/>
        <v>2249728</v>
      </c>
      <c r="X603" s="580">
        <v>1</v>
      </c>
      <c r="Y603" s="644">
        <f t="shared" si="463"/>
        <v>11</v>
      </c>
      <c r="Z603" s="645" t="str">
        <f t="shared" si="464"/>
        <v>Կ-1</v>
      </c>
      <c r="AA603" s="643">
        <f t="shared" si="465"/>
        <v>2.08</v>
      </c>
      <c r="AB603" s="776">
        <v>83200</v>
      </c>
      <c r="AC603" s="776">
        <f t="shared" si="466"/>
        <v>173056</v>
      </c>
      <c r="AD603" s="777">
        <f t="shared" si="467"/>
        <v>0</v>
      </c>
      <c r="AE603" s="776">
        <f t="shared" si="473"/>
        <v>173056</v>
      </c>
      <c r="AF603" s="776">
        <f t="shared" si="456"/>
        <v>2249728</v>
      </c>
      <c r="AG603" s="580">
        <v>1</v>
      </c>
      <c r="AH603" s="644">
        <f t="shared" si="468"/>
        <v>12</v>
      </c>
      <c r="AI603" s="645" t="str">
        <f t="shared" si="469"/>
        <v>Կ-1</v>
      </c>
      <c r="AJ603" s="643">
        <f t="shared" si="470"/>
        <v>2.08</v>
      </c>
      <c r="AK603" s="776">
        <v>83200</v>
      </c>
      <c r="AL603" s="776">
        <f t="shared" si="471"/>
        <v>173056</v>
      </c>
      <c r="AM603" s="777">
        <f t="shared" si="472"/>
        <v>0</v>
      </c>
      <c r="AN603" s="776">
        <f t="shared" si="457"/>
        <v>173056</v>
      </c>
      <c r="AO603" s="776">
        <f t="shared" si="458"/>
        <v>2249728</v>
      </c>
    </row>
    <row r="604" spans="1:41" s="760" customFormat="1" ht="14.25">
      <c r="A604" s="853">
        <v>562</v>
      </c>
      <c r="B604" s="903" t="s">
        <v>1816</v>
      </c>
      <c r="C604" s="904" t="s">
        <v>1961</v>
      </c>
      <c r="D604" s="904" t="s">
        <v>2276</v>
      </c>
      <c r="E604" s="903" t="s">
        <v>1238</v>
      </c>
      <c r="F604" s="853">
        <v>1</v>
      </c>
      <c r="G604" s="911">
        <v>9</v>
      </c>
      <c r="H604" s="915" t="s">
        <v>86</v>
      </c>
      <c r="I604" s="912">
        <f t="shared" si="450"/>
        <v>2.02</v>
      </c>
      <c r="J604" s="913">
        <v>83200</v>
      </c>
      <c r="K604" s="914">
        <f t="shared" si="449"/>
        <v>168064</v>
      </c>
      <c r="L604" s="915">
        <v>0</v>
      </c>
      <c r="M604" s="914">
        <f t="shared" si="452"/>
        <v>168064</v>
      </c>
      <c r="N604" s="914">
        <f t="shared" si="453"/>
        <v>2184832</v>
      </c>
      <c r="O604" s="580">
        <v>1</v>
      </c>
      <c r="P604" s="644">
        <f t="shared" si="451"/>
        <v>10</v>
      </c>
      <c r="Q604" s="645" t="str">
        <f t="shared" si="459"/>
        <v>Կ-1</v>
      </c>
      <c r="R604" s="643">
        <f t="shared" si="460"/>
        <v>2.08</v>
      </c>
      <c r="S604" s="776">
        <v>83200</v>
      </c>
      <c r="T604" s="776">
        <f t="shared" si="461"/>
        <v>173056</v>
      </c>
      <c r="U604" s="777">
        <f t="shared" si="462"/>
        <v>0</v>
      </c>
      <c r="V604" s="776">
        <f t="shared" si="454"/>
        <v>173056</v>
      </c>
      <c r="W604" s="776">
        <f t="shared" si="455"/>
        <v>2249728</v>
      </c>
      <c r="X604" s="580">
        <v>1</v>
      </c>
      <c r="Y604" s="644">
        <f t="shared" si="463"/>
        <v>11</v>
      </c>
      <c r="Z604" s="645" t="str">
        <f t="shared" si="464"/>
        <v>Կ-1</v>
      </c>
      <c r="AA604" s="643">
        <f t="shared" si="465"/>
        <v>2.08</v>
      </c>
      <c r="AB604" s="776">
        <v>83200</v>
      </c>
      <c r="AC604" s="776">
        <f t="shared" si="466"/>
        <v>173056</v>
      </c>
      <c r="AD604" s="777">
        <f t="shared" si="467"/>
        <v>0</v>
      </c>
      <c r="AE604" s="776">
        <f t="shared" si="473"/>
        <v>173056</v>
      </c>
      <c r="AF604" s="776">
        <f t="shared" si="456"/>
        <v>2249728</v>
      </c>
      <c r="AG604" s="580">
        <v>1</v>
      </c>
      <c r="AH604" s="644">
        <f t="shared" si="468"/>
        <v>12</v>
      </c>
      <c r="AI604" s="645" t="str">
        <f t="shared" si="469"/>
        <v>Կ-1</v>
      </c>
      <c r="AJ604" s="643">
        <f t="shared" si="470"/>
        <v>2.08</v>
      </c>
      <c r="AK604" s="776">
        <v>83200</v>
      </c>
      <c r="AL604" s="776">
        <f t="shared" si="471"/>
        <v>173056</v>
      </c>
      <c r="AM604" s="777">
        <f t="shared" si="472"/>
        <v>0</v>
      </c>
      <c r="AN604" s="776">
        <f t="shared" si="457"/>
        <v>173056</v>
      </c>
      <c r="AO604" s="776">
        <f t="shared" si="458"/>
        <v>2249728</v>
      </c>
    </row>
    <row r="605" spans="1:41" s="760" customFormat="1" ht="19.5" customHeight="1">
      <c r="A605" s="853">
        <v>563</v>
      </c>
      <c r="B605" s="903" t="s">
        <v>1817</v>
      </c>
      <c r="C605" s="904" t="s">
        <v>1961</v>
      </c>
      <c r="D605" s="904" t="s">
        <v>2284</v>
      </c>
      <c r="E605" s="903" t="s">
        <v>1238</v>
      </c>
      <c r="F605" s="853">
        <v>1</v>
      </c>
      <c r="G605" s="911">
        <v>9</v>
      </c>
      <c r="H605" s="915" t="s">
        <v>86</v>
      </c>
      <c r="I605" s="912">
        <f t="shared" si="450"/>
        <v>2.02</v>
      </c>
      <c r="J605" s="913">
        <v>83200</v>
      </c>
      <c r="K605" s="914">
        <f t="shared" si="449"/>
        <v>168064</v>
      </c>
      <c r="L605" s="915">
        <v>0</v>
      </c>
      <c r="M605" s="914">
        <f t="shared" si="452"/>
        <v>168064</v>
      </c>
      <c r="N605" s="914">
        <f t="shared" si="453"/>
        <v>2184832</v>
      </c>
      <c r="O605" s="580">
        <v>1</v>
      </c>
      <c r="P605" s="644">
        <f t="shared" si="451"/>
        <v>10</v>
      </c>
      <c r="Q605" s="645" t="str">
        <f t="shared" si="459"/>
        <v>Կ-1</v>
      </c>
      <c r="R605" s="643">
        <f t="shared" si="460"/>
        <v>2.08</v>
      </c>
      <c r="S605" s="776">
        <v>83200</v>
      </c>
      <c r="T605" s="776">
        <f t="shared" si="461"/>
        <v>173056</v>
      </c>
      <c r="U605" s="777">
        <f t="shared" si="462"/>
        <v>0</v>
      </c>
      <c r="V605" s="776">
        <f t="shared" si="454"/>
        <v>173056</v>
      </c>
      <c r="W605" s="776">
        <f t="shared" si="455"/>
        <v>2249728</v>
      </c>
      <c r="X605" s="580">
        <v>1</v>
      </c>
      <c r="Y605" s="644">
        <f t="shared" si="463"/>
        <v>11</v>
      </c>
      <c r="Z605" s="645" t="str">
        <f t="shared" si="464"/>
        <v>Կ-1</v>
      </c>
      <c r="AA605" s="643">
        <f t="shared" si="465"/>
        <v>2.08</v>
      </c>
      <c r="AB605" s="776">
        <v>83200</v>
      </c>
      <c r="AC605" s="776">
        <f t="shared" si="466"/>
        <v>173056</v>
      </c>
      <c r="AD605" s="777">
        <f t="shared" si="467"/>
        <v>0</v>
      </c>
      <c r="AE605" s="776">
        <f t="shared" si="473"/>
        <v>173056</v>
      </c>
      <c r="AF605" s="776">
        <f t="shared" si="456"/>
        <v>2249728</v>
      </c>
      <c r="AG605" s="580">
        <v>1</v>
      </c>
      <c r="AH605" s="644">
        <f t="shared" si="468"/>
        <v>12</v>
      </c>
      <c r="AI605" s="645" t="str">
        <f t="shared" si="469"/>
        <v>Կ-1</v>
      </c>
      <c r="AJ605" s="643">
        <f t="shared" si="470"/>
        <v>2.08</v>
      </c>
      <c r="AK605" s="776">
        <v>83200</v>
      </c>
      <c r="AL605" s="776">
        <f t="shared" si="471"/>
        <v>173056</v>
      </c>
      <c r="AM605" s="777">
        <f t="shared" si="472"/>
        <v>0</v>
      </c>
      <c r="AN605" s="776">
        <f t="shared" si="457"/>
        <v>173056</v>
      </c>
      <c r="AO605" s="776">
        <f t="shared" si="458"/>
        <v>2249728</v>
      </c>
    </row>
    <row r="606" spans="1:41" s="760" customFormat="1" ht="14.25">
      <c r="A606" s="853">
        <v>564</v>
      </c>
      <c r="B606" s="903" t="s">
        <v>1818</v>
      </c>
      <c r="C606" s="904" t="s">
        <v>1961</v>
      </c>
      <c r="D606" s="904" t="s">
        <v>2290</v>
      </c>
      <c r="E606" s="903" t="s">
        <v>1238</v>
      </c>
      <c r="F606" s="853">
        <v>1</v>
      </c>
      <c r="G606" s="911">
        <v>8</v>
      </c>
      <c r="H606" s="915" t="s">
        <v>86</v>
      </c>
      <c r="I606" s="912">
        <f t="shared" si="450"/>
        <v>2.02</v>
      </c>
      <c r="J606" s="913">
        <v>83200</v>
      </c>
      <c r="K606" s="914">
        <f t="shared" si="449"/>
        <v>168064</v>
      </c>
      <c r="L606" s="915">
        <v>0</v>
      </c>
      <c r="M606" s="914">
        <f t="shared" si="452"/>
        <v>168064</v>
      </c>
      <c r="N606" s="914">
        <f t="shared" si="453"/>
        <v>2184832</v>
      </c>
      <c r="O606" s="580">
        <v>1</v>
      </c>
      <c r="P606" s="644">
        <f t="shared" si="451"/>
        <v>9</v>
      </c>
      <c r="Q606" s="645" t="str">
        <f t="shared" si="459"/>
        <v>Կ-1</v>
      </c>
      <c r="R606" s="643">
        <f t="shared" si="460"/>
        <v>2.02</v>
      </c>
      <c r="S606" s="776">
        <v>83200</v>
      </c>
      <c r="T606" s="776">
        <f t="shared" si="461"/>
        <v>168064</v>
      </c>
      <c r="U606" s="777">
        <f t="shared" si="462"/>
        <v>0</v>
      </c>
      <c r="V606" s="776">
        <f t="shared" si="454"/>
        <v>168064</v>
      </c>
      <c r="W606" s="776">
        <f t="shared" si="455"/>
        <v>2184832</v>
      </c>
      <c r="X606" s="580">
        <v>1</v>
      </c>
      <c r="Y606" s="644">
        <f t="shared" si="463"/>
        <v>10</v>
      </c>
      <c r="Z606" s="645" t="str">
        <f t="shared" si="464"/>
        <v>Կ-1</v>
      </c>
      <c r="AA606" s="643">
        <f t="shared" si="465"/>
        <v>2.08</v>
      </c>
      <c r="AB606" s="776">
        <v>83200</v>
      </c>
      <c r="AC606" s="776">
        <f t="shared" si="466"/>
        <v>173056</v>
      </c>
      <c r="AD606" s="777">
        <f t="shared" si="467"/>
        <v>0</v>
      </c>
      <c r="AE606" s="776">
        <f t="shared" si="473"/>
        <v>173056</v>
      </c>
      <c r="AF606" s="776">
        <f t="shared" si="456"/>
        <v>2249728</v>
      </c>
      <c r="AG606" s="580">
        <v>1</v>
      </c>
      <c r="AH606" s="644">
        <f t="shared" si="468"/>
        <v>11</v>
      </c>
      <c r="AI606" s="645" t="str">
        <f t="shared" si="469"/>
        <v>Կ-1</v>
      </c>
      <c r="AJ606" s="643">
        <f t="shared" si="470"/>
        <v>2.08</v>
      </c>
      <c r="AK606" s="776">
        <v>83200</v>
      </c>
      <c r="AL606" s="776">
        <f t="shared" si="471"/>
        <v>173056</v>
      </c>
      <c r="AM606" s="777">
        <f t="shared" si="472"/>
        <v>0</v>
      </c>
      <c r="AN606" s="776">
        <f t="shared" si="457"/>
        <v>173056</v>
      </c>
      <c r="AO606" s="776">
        <f t="shared" si="458"/>
        <v>2249728</v>
      </c>
    </row>
    <row r="607" spans="1:41" s="760" customFormat="1" ht="14.25">
      <c r="A607" s="853">
        <v>565</v>
      </c>
      <c r="B607" s="903" t="s">
        <v>1819</v>
      </c>
      <c r="C607" s="904" t="s">
        <v>1961</v>
      </c>
      <c r="D607" s="904" t="s">
        <v>2276</v>
      </c>
      <c r="E607" s="903" t="s">
        <v>1238</v>
      </c>
      <c r="F607" s="853">
        <v>1</v>
      </c>
      <c r="G607" s="911">
        <v>8</v>
      </c>
      <c r="H607" s="915" t="s">
        <v>86</v>
      </c>
      <c r="I607" s="912">
        <f t="shared" si="450"/>
        <v>2.02</v>
      </c>
      <c r="J607" s="913">
        <v>83200</v>
      </c>
      <c r="K607" s="914">
        <f t="shared" si="449"/>
        <v>168064</v>
      </c>
      <c r="L607" s="915">
        <v>0</v>
      </c>
      <c r="M607" s="914">
        <f t="shared" si="452"/>
        <v>168064</v>
      </c>
      <c r="N607" s="914">
        <f t="shared" si="453"/>
        <v>2184832</v>
      </c>
      <c r="O607" s="580">
        <v>1</v>
      </c>
      <c r="P607" s="644">
        <f t="shared" si="451"/>
        <v>9</v>
      </c>
      <c r="Q607" s="645" t="str">
        <f t="shared" si="459"/>
        <v>Կ-1</v>
      </c>
      <c r="R607" s="643">
        <f t="shared" si="460"/>
        <v>2.02</v>
      </c>
      <c r="S607" s="776">
        <v>83200</v>
      </c>
      <c r="T607" s="776">
        <f t="shared" si="461"/>
        <v>168064</v>
      </c>
      <c r="U607" s="777">
        <f t="shared" si="462"/>
        <v>0</v>
      </c>
      <c r="V607" s="776">
        <f t="shared" si="454"/>
        <v>168064</v>
      </c>
      <c r="W607" s="776">
        <f t="shared" si="455"/>
        <v>2184832</v>
      </c>
      <c r="X607" s="580">
        <v>1</v>
      </c>
      <c r="Y607" s="644">
        <f t="shared" si="463"/>
        <v>10</v>
      </c>
      <c r="Z607" s="645" t="str">
        <f t="shared" si="464"/>
        <v>Կ-1</v>
      </c>
      <c r="AA607" s="643">
        <f t="shared" si="465"/>
        <v>2.08</v>
      </c>
      <c r="AB607" s="776">
        <v>83200</v>
      </c>
      <c r="AC607" s="776">
        <f t="shared" si="466"/>
        <v>173056</v>
      </c>
      <c r="AD607" s="777">
        <f t="shared" si="467"/>
        <v>0</v>
      </c>
      <c r="AE607" s="776">
        <f t="shared" si="473"/>
        <v>173056</v>
      </c>
      <c r="AF607" s="776">
        <f t="shared" si="456"/>
        <v>2249728</v>
      </c>
      <c r="AG607" s="580">
        <v>1</v>
      </c>
      <c r="AH607" s="644">
        <f t="shared" si="468"/>
        <v>11</v>
      </c>
      <c r="AI607" s="645" t="str">
        <f t="shared" si="469"/>
        <v>Կ-1</v>
      </c>
      <c r="AJ607" s="643">
        <f t="shared" si="470"/>
        <v>2.08</v>
      </c>
      <c r="AK607" s="776">
        <v>83200</v>
      </c>
      <c r="AL607" s="776">
        <f t="shared" si="471"/>
        <v>173056</v>
      </c>
      <c r="AM607" s="777">
        <f t="shared" si="472"/>
        <v>0</v>
      </c>
      <c r="AN607" s="776">
        <f t="shared" si="457"/>
        <v>173056</v>
      </c>
      <c r="AO607" s="776">
        <f t="shared" si="458"/>
        <v>2249728</v>
      </c>
    </row>
    <row r="608" spans="1:41" s="760" customFormat="1" ht="14.25">
      <c r="A608" s="853">
        <v>566</v>
      </c>
      <c r="B608" s="903" t="s">
        <v>1820</v>
      </c>
      <c r="C608" s="904" t="s">
        <v>1961</v>
      </c>
      <c r="D608" s="904" t="s">
        <v>2305</v>
      </c>
      <c r="E608" s="903" t="s">
        <v>1238</v>
      </c>
      <c r="F608" s="853">
        <v>1</v>
      </c>
      <c r="G608" s="911">
        <v>11</v>
      </c>
      <c r="H608" s="915" t="s">
        <v>86</v>
      </c>
      <c r="I608" s="912">
        <f t="shared" si="450"/>
        <v>2.08</v>
      </c>
      <c r="J608" s="913">
        <v>83200</v>
      </c>
      <c r="K608" s="914">
        <f t="shared" si="449"/>
        <v>173056</v>
      </c>
      <c r="L608" s="915">
        <v>0</v>
      </c>
      <c r="M608" s="914">
        <f t="shared" si="452"/>
        <v>173056</v>
      </c>
      <c r="N608" s="914">
        <f t="shared" si="453"/>
        <v>2249728</v>
      </c>
      <c r="O608" s="580">
        <v>1</v>
      </c>
      <c r="P608" s="644">
        <f t="shared" si="451"/>
        <v>12</v>
      </c>
      <c r="Q608" s="645" t="str">
        <f t="shared" si="459"/>
        <v>Կ-1</v>
      </c>
      <c r="R608" s="643">
        <f t="shared" si="460"/>
        <v>2.08</v>
      </c>
      <c r="S608" s="776">
        <v>83200</v>
      </c>
      <c r="T608" s="776">
        <f t="shared" si="461"/>
        <v>173056</v>
      </c>
      <c r="U608" s="777">
        <f t="shared" si="462"/>
        <v>0</v>
      </c>
      <c r="V608" s="776">
        <f t="shared" si="454"/>
        <v>173056</v>
      </c>
      <c r="W608" s="776">
        <f t="shared" si="455"/>
        <v>2249728</v>
      </c>
      <c r="X608" s="580">
        <v>1</v>
      </c>
      <c r="Y608" s="644">
        <f t="shared" si="463"/>
        <v>13</v>
      </c>
      <c r="Z608" s="645" t="str">
        <f t="shared" si="464"/>
        <v>Կ-1</v>
      </c>
      <c r="AA608" s="643">
        <f t="shared" si="465"/>
        <v>2.14</v>
      </c>
      <c r="AB608" s="776">
        <v>83200</v>
      </c>
      <c r="AC608" s="776">
        <f t="shared" si="466"/>
        <v>178048</v>
      </c>
      <c r="AD608" s="777">
        <f t="shared" si="467"/>
        <v>0</v>
      </c>
      <c r="AE608" s="776">
        <f t="shared" si="473"/>
        <v>178048</v>
      </c>
      <c r="AF608" s="776">
        <f t="shared" si="456"/>
        <v>2314624</v>
      </c>
      <c r="AG608" s="580">
        <v>1</v>
      </c>
      <c r="AH608" s="644">
        <f t="shared" si="468"/>
        <v>14</v>
      </c>
      <c r="AI608" s="645" t="str">
        <f t="shared" si="469"/>
        <v>Կ-1</v>
      </c>
      <c r="AJ608" s="643">
        <f t="shared" si="470"/>
        <v>2.14</v>
      </c>
      <c r="AK608" s="776">
        <v>83200</v>
      </c>
      <c r="AL608" s="776">
        <f t="shared" si="471"/>
        <v>178048</v>
      </c>
      <c r="AM608" s="777">
        <f t="shared" si="472"/>
        <v>0</v>
      </c>
      <c r="AN608" s="776">
        <f t="shared" si="457"/>
        <v>178048</v>
      </c>
      <c r="AO608" s="776">
        <f t="shared" si="458"/>
        <v>2314624</v>
      </c>
    </row>
    <row r="609" spans="1:41" s="760" customFormat="1" ht="14.25">
      <c r="A609" s="853">
        <v>567</v>
      </c>
      <c r="B609" s="903" t="s">
        <v>1821</v>
      </c>
      <c r="C609" s="904" t="s">
        <v>1961</v>
      </c>
      <c r="D609" s="904" t="s">
        <v>2288</v>
      </c>
      <c r="E609" s="903" t="s">
        <v>1238</v>
      </c>
      <c r="F609" s="853">
        <v>1</v>
      </c>
      <c r="G609" s="911">
        <v>9</v>
      </c>
      <c r="H609" s="915" t="s">
        <v>86</v>
      </c>
      <c r="I609" s="912">
        <f t="shared" si="450"/>
        <v>2.02</v>
      </c>
      <c r="J609" s="913">
        <v>83200</v>
      </c>
      <c r="K609" s="914">
        <f t="shared" si="449"/>
        <v>168064</v>
      </c>
      <c r="L609" s="915">
        <v>0</v>
      </c>
      <c r="M609" s="914">
        <f t="shared" si="452"/>
        <v>168064</v>
      </c>
      <c r="N609" s="914">
        <f t="shared" si="453"/>
        <v>2184832</v>
      </c>
      <c r="O609" s="580">
        <v>1</v>
      </c>
      <c r="P609" s="644">
        <f t="shared" si="451"/>
        <v>10</v>
      </c>
      <c r="Q609" s="645" t="str">
        <f t="shared" si="459"/>
        <v>Կ-1</v>
      </c>
      <c r="R609" s="643">
        <f t="shared" si="460"/>
        <v>2.08</v>
      </c>
      <c r="S609" s="776">
        <v>83200</v>
      </c>
      <c r="T609" s="776">
        <f t="shared" si="461"/>
        <v>173056</v>
      </c>
      <c r="U609" s="777">
        <f t="shared" si="462"/>
        <v>0</v>
      </c>
      <c r="V609" s="776">
        <f t="shared" si="454"/>
        <v>173056</v>
      </c>
      <c r="W609" s="776">
        <f t="shared" si="455"/>
        <v>2249728</v>
      </c>
      <c r="X609" s="580">
        <v>1</v>
      </c>
      <c r="Y609" s="644">
        <f t="shared" si="463"/>
        <v>11</v>
      </c>
      <c r="Z609" s="645" t="str">
        <f t="shared" si="464"/>
        <v>Կ-1</v>
      </c>
      <c r="AA609" s="643">
        <f t="shared" si="465"/>
        <v>2.08</v>
      </c>
      <c r="AB609" s="776">
        <v>83200</v>
      </c>
      <c r="AC609" s="776">
        <f t="shared" si="466"/>
        <v>173056</v>
      </c>
      <c r="AD609" s="777">
        <f t="shared" si="467"/>
        <v>0</v>
      </c>
      <c r="AE609" s="776">
        <f t="shared" si="473"/>
        <v>173056</v>
      </c>
      <c r="AF609" s="776">
        <f t="shared" si="456"/>
        <v>2249728</v>
      </c>
      <c r="AG609" s="580">
        <v>1</v>
      </c>
      <c r="AH609" s="644">
        <f t="shared" si="468"/>
        <v>12</v>
      </c>
      <c r="AI609" s="645" t="str">
        <f t="shared" si="469"/>
        <v>Կ-1</v>
      </c>
      <c r="AJ609" s="643">
        <f t="shared" si="470"/>
        <v>2.08</v>
      </c>
      <c r="AK609" s="776">
        <v>83200</v>
      </c>
      <c r="AL609" s="776">
        <f t="shared" si="471"/>
        <v>173056</v>
      </c>
      <c r="AM609" s="777">
        <f t="shared" si="472"/>
        <v>0</v>
      </c>
      <c r="AN609" s="776">
        <f t="shared" si="457"/>
        <v>173056</v>
      </c>
      <c r="AO609" s="776">
        <f t="shared" si="458"/>
        <v>2249728</v>
      </c>
    </row>
    <row r="610" spans="1:41" s="760" customFormat="1" ht="14.25">
      <c r="A610" s="853">
        <v>568</v>
      </c>
      <c r="B610" s="903" t="s">
        <v>1822</v>
      </c>
      <c r="C610" s="904" t="s">
        <v>1960</v>
      </c>
      <c r="D610" s="904" t="s">
        <v>2301</v>
      </c>
      <c r="E610" s="903" t="s">
        <v>1238</v>
      </c>
      <c r="F610" s="853">
        <v>1</v>
      </c>
      <c r="G610" s="911">
        <v>8</v>
      </c>
      <c r="H610" s="915" t="s">
        <v>86</v>
      </c>
      <c r="I610" s="912">
        <f t="shared" si="450"/>
        <v>2.02</v>
      </c>
      <c r="J610" s="913">
        <v>83200</v>
      </c>
      <c r="K610" s="914">
        <f t="shared" si="449"/>
        <v>168064</v>
      </c>
      <c r="L610" s="915">
        <v>0</v>
      </c>
      <c r="M610" s="914">
        <f t="shared" si="452"/>
        <v>168064</v>
      </c>
      <c r="N610" s="914">
        <f t="shared" si="453"/>
        <v>2184832</v>
      </c>
      <c r="O610" s="580">
        <v>1</v>
      </c>
      <c r="P610" s="644">
        <f t="shared" si="451"/>
        <v>9</v>
      </c>
      <c r="Q610" s="645" t="str">
        <f t="shared" si="459"/>
        <v>Կ-1</v>
      </c>
      <c r="R610" s="643">
        <f t="shared" si="460"/>
        <v>2.02</v>
      </c>
      <c r="S610" s="776">
        <v>83200</v>
      </c>
      <c r="T610" s="776">
        <f t="shared" si="461"/>
        <v>168064</v>
      </c>
      <c r="U610" s="777">
        <f t="shared" si="462"/>
        <v>0</v>
      </c>
      <c r="V610" s="776">
        <f t="shared" si="454"/>
        <v>168064</v>
      </c>
      <c r="W610" s="776">
        <f t="shared" si="455"/>
        <v>2184832</v>
      </c>
      <c r="X610" s="580">
        <v>1</v>
      </c>
      <c r="Y610" s="644">
        <f t="shared" si="463"/>
        <v>10</v>
      </c>
      <c r="Z610" s="645" t="str">
        <f t="shared" si="464"/>
        <v>Կ-1</v>
      </c>
      <c r="AA610" s="643">
        <f t="shared" si="465"/>
        <v>2.08</v>
      </c>
      <c r="AB610" s="776">
        <v>83200</v>
      </c>
      <c r="AC610" s="776">
        <f t="shared" si="466"/>
        <v>173056</v>
      </c>
      <c r="AD610" s="777">
        <f t="shared" si="467"/>
        <v>0</v>
      </c>
      <c r="AE610" s="776">
        <f t="shared" si="473"/>
        <v>173056</v>
      </c>
      <c r="AF610" s="776">
        <f t="shared" si="456"/>
        <v>2249728</v>
      </c>
      <c r="AG610" s="580">
        <v>1</v>
      </c>
      <c r="AH610" s="644">
        <f t="shared" si="468"/>
        <v>11</v>
      </c>
      <c r="AI610" s="645" t="str">
        <f t="shared" si="469"/>
        <v>Կ-1</v>
      </c>
      <c r="AJ610" s="643">
        <f t="shared" si="470"/>
        <v>2.08</v>
      </c>
      <c r="AK610" s="776">
        <v>83200</v>
      </c>
      <c r="AL610" s="776">
        <f t="shared" si="471"/>
        <v>173056</v>
      </c>
      <c r="AM610" s="777">
        <f t="shared" si="472"/>
        <v>0</v>
      </c>
      <c r="AN610" s="776">
        <f t="shared" si="457"/>
        <v>173056</v>
      </c>
      <c r="AO610" s="776">
        <f t="shared" si="458"/>
        <v>2249728</v>
      </c>
    </row>
    <row r="611" spans="1:41" s="760" customFormat="1" ht="14.25">
      <c r="A611" s="853">
        <v>569</v>
      </c>
      <c r="B611" s="903" t="s">
        <v>1823</v>
      </c>
      <c r="C611" s="904" t="s">
        <v>1961</v>
      </c>
      <c r="D611" s="904" t="s">
        <v>2296</v>
      </c>
      <c r="E611" s="903" t="s">
        <v>1238</v>
      </c>
      <c r="F611" s="853">
        <v>1</v>
      </c>
      <c r="G611" s="911">
        <v>8</v>
      </c>
      <c r="H611" s="915" t="s">
        <v>86</v>
      </c>
      <c r="I611" s="912">
        <f t="shared" si="450"/>
        <v>2.02</v>
      </c>
      <c r="J611" s="913">
        <v>83200</v>
      </c>
      <c r="K611" s="914">
        <f t="shared" si="449"/>
        <v>168064</v>
      </c>
      <c r="L611" s="915">
        <v>0</v>
      </c>
      <c r="M611" s="914">
        <f t="shared" si="452"/>
        <v>168064</v>
      </c>
      <c r="N611" s="914">
        <f t="shared" si="453"/>
        <v>2184832</v>
      </c>
      <c r="O611" s="580">
        <v>1</v>
      </c>
      <c r="P611" s="644">
        <f t="shared" si="451"/>
        <v>9</v>
      </c>
      <c r="Q611" s="645" t="str">
        <f t="shared" si="459"/>
        <v>Կ-1</v>
      </c>
      <c r="R611" s="643">
        <f t="shared" si="460"/>
        <v>2.02</v>
      </c>
      <c r="S611" s="776">
        <v>83200</v>
      </c>
      <c r="T611" s="776">
        <f t="shared" si="461"/>
        <v>168064</v>
      </c>
      <c r="U611" s="777">
        <f t="shared" si="462"/>
        <v>0</v>
      </c>
      <c r="V611" s="776">
        <f t="shared" si="454"/>
        <v>168064</v>
      </c>
      <c r="W611" s="776">
        <f t="shared" si="455"/>
        <v>2184832</v>
      </c>
      <c r="X611" s="580">
        <v>1</v>
      </c>
      <c r="Y611" s="644">
        <f t="shared" si="463"/>
        <v>10</v>
      </c>
      <c r="Z611" s="645" t="str">
        <f t="shared" si="464"/>
        <v>Կ-1</v>
      </c>
      <c r="AA611" s="643">
        <f t="shared" si="465"/>
        <v>2.08</v>
      </c>
      <c r="AB611" s="776">
        <v>83200</v>
      </c>
      <c r="AC611" s="776">
        <f t="shared" si="466"/>
        <v>173056</v>
      </c>
      <c r="AD611" s="777">
        <f t="shared" si="467"/>
        <v>0</v>
      </c>
      <c r="AE611" s="776">
        <f t="shared" si="473"/>
        <v>173056</v>
      </c>
      <c r="AF611" s="776">
        <f t="shared" si="456"/>
        <v>2249728</v>
      </c>
      <c r="AG611" s="580">
        <v>1</v>
      </c>
      <c r="AH611" s="644">
        <f t="shared" si="468"/>
        <v>11</v>
      </c>
      <c r="AI611" s="645" t="str">
        <f t="shared" si="469"/>
        <v>Կ-1</v>
      </c>
      <c r="AJ611" s="643">
        <f t="shared" si="470"/>
        <v>2.08</v>
      </c>
      <c r="AK611" s="776">
        <v>83200</v>
      </c>
      <c r="AL611" s="776">
        <f t="shared" si="471"/>
        <v>173056</v>
      </c>
      <c r="AM611" s="777">
        <f t="shared" si="472"/>
        <v>0</v>
      </c>
      <c r="AN611" s="776">
        <f t="shared" si="457"/>
        <v>173056</v>
      </c>
      <c r="AO611" s="776">
        <f t="shared" si="458"/>
        <v>2249728</v>
      </c>
    </row>
    <row r="612" spans="1:41" s="760" customFormat="1" ht="14.25">
      <c r="A612" s="853">
        <v>570</v>
      </c>
      <c r="B612" s="903" t="s">
        <v>1824</v>
      </c>
      <c r="C612" s="904" t="s">
        <v>1961</v>
      </c>
      <c r="D612" s="904" t="s">
        <v>2276</v>
      </c>
      <c r="E612" s="903" t="s">
        <v>1238</v>
      </c>
      <c r="F612" s="853">
        <v>1</v>
      </c>
      <c r="G612" s="911">
        <v>7</v>
      </c>
      <c r="H612" s="915" t="s">
        <v>86</v>
      </c>
      <c r="I612" s="912">
        <f t="shared" si="450"/>
        <v>1.96</v>
      </c>
      <c r="J612" s="913">
        <v>83200</v>
      </c>
      <c r="K612" s="914">
        <f t="shared" si="449"/>
        <v>163072</v>
      </c>
      <c r="L612" s="915">
        <v>0</v>
      </c>
      <c r="M612" s="914">
        <f t="shared" si="452"/>
        <v>163072</v>
      </c>
      <c r="N612" s="914">
        <f t="shared" si="453"/>
        <v>2119936</v>
      </c>
      <c r="O612" s="580">
        <v>1</v>
      </c>
      <c r="P612" s="644">
        <f t="shared" si="451"/>
        <v>8</v>
      </c>
      <c r="Q612" s="645" t="str">
        <f t="shared" si="459"/>
        <v>Կ-1</v>
      </c>
      <c r="R612" s="643">
        <f t="shared" si="460"/>
        <v>2.02</v>
      </c>
      <c r="S612" s="776">
        <v>83200</v>
      </c>
      <c r="T612" s="776">
        <f t="shared" si="461"/>
        <v>168064</v>
      </c>
      <c r="U612" s="777">
        <f t="shared" si="462"/>
        <v>0</v>
      </c>
      <c r="V612" s="776">
        <f t="shared" si="454"/>
        <v>168064</v>
      </c>
      <c r="W612" s="776">
        <f t="shared" si="455"/>
        <v>2184832</v>
      </c>
      <c r="X612" s="580">
        <v>1</v>
      </c>
      <c r="Y612" s="644">
        <f t="shared" si="463"/>
        <v>9</v>
      </c>
      <c r="Z612" s="645" t="str">
        <f t="shared" si="464"/>
        <v>Կ-1</v>
      </c>
      <c r="AA612" s="643">
        <f t="shared" si="465"/>
        <v>2.02</v>
      </c>
      <c r="AB612" s="776">
        <v>83200</v>
      </c>
      <c r="AC612" s="776">
        <f t="shared" si="466"/>
        <v>168064</v>
      </c>
      <c r="AD612" s="777">
        <f t="shared" si="467"/>
        <v>0</v>
      </c>
      <c r="AE612" s="776">
        <f t="shared" si="473"/>
        <v>168064</v>
      </c>
      <c r="AF612" s="776">
        <f t="shared" si="456"/>
        <v>2184832</v>
      </c>
      <c r="AG612" s="580">
        <v>1</v>
      </c>
      <c r="AH612" s="644">
        <f t="shared" si="468"/>
        <v>10</v>
      </c>
      <c r="AI612" s="645" t="str">
        <f t="shared" si="469"/>
        <v>Կ-1</v>
      </c>
      <c r="AJ612" s="643">
        <f t="shared" si="470"/>
        <v>2.08</v>
      </c>
      <c r="AK612" s="776">
        <v>83200</v>
      </c>
      <c r="AL612" s="776">
        <f t="shared" si="471"/>
        <v>173056</v>
      </c>
      <c r="AM612" s="777">
        <f t="shared" si="472"/>
        <v>0</v>
      </c>
      <c r="AN612" s="776">
        <f t="shared" si="457"/>
        <v>173056</v>
      </c>
      <c r="AO612" s="776">
        <f t="shared" si="458"/>
        <v>2249728</v>
      </c>
    </row>
    <row r="613" spans="1:41" s="760" customFormat="1" ht="14.25">
      <c r="A613" s="853">
        <v>571</v>
      </c>
      <c r="B613" s="903" t="s">
        <v>2803</v>
      </c>
      <c r="C613" s="904" t="s">
        <v>1960</v>
      </c>
      <c r="D613" s="904" t="s">
        <v>2306</v>
      </c>
      <c r="E613" s="903" t="s">
        <v>1238</v>
      </c>
      <c r="F613" s="853">
        <v>1</v>
      </c>
      <c r="G613" s="911">
        <v>2</v>
      </c>
      <c r="H613" s="915" t="s">
        <v>86</v>
      </c>
      <c r="I613" s="912">
        <f t="shared" si="450"/>
        <v>1.79</v>
      </c>
      <c r="J613" s="913">
        <v>83200</v>
      </c>
      <c r="K613" s="914">
        <f t="shared" si="449"/>
        <v>148928</v>
      </c>
      <c r="L613" s="915">
        <v>0</v>
      </c>
      <c r="M613" s="914">
        <f t="shared" si="452"/>
        <v>148928</v>
      </c>
      <c r="N613" s="914">
        <f t="shared" si="453"/>
        <v>1936064</v>
      </c>
      <c r="O613" s="580">
        <v>1</v>
      </c>
      <c r="P613" s="644">
        <f t="shared" si="451"/>
        <v>3</v>
      </c>
      <c r="Q613" s="645" t="str">
        <f t="shared" si="459"/>
        <v>Կ-1</v>
      </c>
      <c r="R613" s="643">
        <f t="shared" si="460"/>
        <v>1.84</v>
      </c>
      <c r="S613" s="776">
        <v>83200</v>
      </c>
      <c r="T613" s="776">
        <f t="shared" si="461"/>
        <v>153088</v>
      </c>
      <c r="U613" s="777">
        <f t="shared" si="462"/>
        <v>0</v>
      </c>
      <c r="V613" s="776">
        <f t="shared" si="454"/>
        <v>153088</v>
      </c>
      <c r="W613" s="776">
        <f t="shared" si="455"/>
        <v>1990144</v>
      </c>
      <c r="X613" s="580">
        <v>1</v>
      </c>
      <c r="Y613" s="644">
        <f t="shared" si="463"/>
        <v>4</v>
      </c>
      <c r="Z613" s="645" t="str">
        <f t="shared" si="464"/>
        <v>Կ-1</v>
      </c>
      <c r="AA613" s="643">
        <f t="shared" si="465"/>
        <v>1.9</v>
      </c>
      <c r="AB613" s="776">
        <v>83200</v>
      </c>
      <c r="AC613" s="776">
        <f t="shared" si="466"/>
        <v>158080</v>
      </c>
      <c r="AD613" s="777">
        <f t="shared" si="467"/>
        <v>0</v>
      </c>
      <c r="AE613" s="776">
        <f t="shared" si="473"/>
        <v>158080</v>
      </c>
      <c r="AF613" s="776">
        <f t="shared" si="456"/>
        <v>2055040</v>
      </c>
      <c r="AG613" s="580">
        <v>1</v>
      </c>
      <c r="AH613" s="644">
        <f t="shared" si="468"/>
        <v>5</v>
      </c>
      <c r="AI613" s="645" t="str">
        <f t="shared" si="469"/>
        <v>Կ-1</v>
      </c>
      <c r="AJ613" s="643">
        <f t="shared" si="470"/>
        <v>1.9</v>
      </c>
      <c r="AK613" s="776">
        <v>83200</v>
      </c>
      <c r="AL613" s="776">
        <f t="shared" si="471"/>
        <v>158080</v>
      </c>
      <c r="AM613" s="777">
        <f t="shared" si="472"/>
        <v>0</v>
      </c>
      <c r="AN613" s="776">
        <f t="shared" si="457"/>
        <v>158080</v>
      </c>
      <c r="AO613" s="776">
        <f t="shared" si="458"/>
        <v>2055040</v>
      </c>
    </row>
    <row r="614" spans="1:41" s="760" customFormat="1" ht="14.25">
      <c r="A614" s="853">
        <v>572</v>
      </c>
      <c r="B614" s="903" t="s">
        <v>1825</v>
      </c>
      <c r="C614" s="904" t="s">
        <v>1961</v>
      </c>
      <c r="D614" s="904" t="s">
        <v>2305</v>
      </c>
      <c r="E614" s="903" t="s">
        <v>1238</v>
      </c>
      <c r="F614" s="853">
        <v>1</v>
      </c>
      <c r="G614" s="911">
        <v>6</v>
      </c>
      <c r="H614" s="915" t="s">
        <v>86</v>
      </c>
      <c r="I614" s="912">
        <f t="shared" si="450"/>
        <v>1.96</v>
      </c>
      <c r="J614" s="913">
        <v>83200</v>
      </c>
      <c r="K614" s="914">
        <f t="shared" si="449"/>
        <v>163072</v>
      </c>
      <c r="L614" s="915">
        <v>0</v>
      </c>
      <c r="M614" s="914">
        <f t="shared" si="452"/>
        <v>163072</v>
      </c>
      <c r="N614" s="914">
        <f t="shared" si="453"/>
        <v>2119936</v>
      </c>
      <c r="O614" s="580">
        <v>1</v>
      </c>
      <c r="P614" s="644">
        <f t="shared" si="451"/>
        <v>7</v>
      </c>
      <c r="Q614" s="645" t="str">
        <f t="shared" si="459"/>
        <v>Կ-1</v>
      </c>
      <c r="R614" s="643">
        <f t="shared" si="460"/>
        <v>1.96</v>
      </c>
      <c r="S614" s="776">
        <v>83200</v>
      </c>
      <c r="T614" s="776">
        <f t="shared" si="461"/>
        <v>163072</v>
      </c>
      <c r="U614" s="777">
        <f t="shared" si="462"/>
        <v>0</v>
      </c>
      <c r="V614" s="776">
        <f t="shared" si="454"/>
        <v>163072</v>
      </c>
      <c r="W614" s="776">
        <f t="shared" si="455"/>
        <v>2119936</v>
      </c>
      <c r="X614" s="580">
        <v>1</v>
      </c>
      <c r="Y614" s="644">
        <f t="shared" si="463"/>
        <v>8</v>
      </c>
      <c r="Z614" s="645" t="str">
        <f t="shared" si="464"/>
        <v>Կ-1</v>
      </c>
      <c r="AA614" s="643">
        <f t="shared" si="465"/>
        <v>2.02</v>
      </c>
      <c r="AB614" s="776">
        <v>83200</v>
      </c>
      <c r="AC614" s="776">
        <f t="shared" si="466"/>
        <v>168064</v>
      </c>
      <c r="AD614" s="777">
        <f t="shared" si="467"/>
        <v>0</v>
      </c>
      <c r="AE614" s="776">
        <f t="shared" si="473"/>
        <v>168064</v>
      </c>
      <c r="AF614" s="776">
        <f t="shared" si="456"/>
        <v>2184832</v>
      </c>
      <c r="AG614" s="580">
        <v>1</v>
      </c>
      <c r="AH614" s="644">
        <f t="shared" si="468"/>
        <v>9</v>
      </c>
      <c r="AI614" s="645" t="str">
        <f t="shared" si="469"/>
        <v>Կ-1</v>
      </c>
      <c r="AJ614" s="643">
        <f t="shared" si="470"/>
        <v>2.02</v>
      </c>
      <c r="AK614" s="776">
        <v>83200</v>
      </c>
      <c r="AL614" s="776">
        <f t="shared" si="471"/>
        <v>168064</v>
      </c>
      <c r="AM614" s="777">
        <f t="shared" si="472"/>
        <v>0</v>
      </c>
      <c r="AN614" s="776">
        <f t="shared" si="457"/>
        <v>168064</v>
      </c>
      <c r="AO614" s="776">
        <f t="shared" si="458"/>
        <v>2184832</v>
      </c>
    </row>
    <row r="615" spans="1:41" s="760" customFormat="1" ht="14.25">
      <c r="A615" s="853">
        <v>573</v>
      </c>
      <c r="B615" s="903" t="s">
        <v>1826</v>
      </c>
      <c r="C615" s="904" t="s">
        <v>1961</v>
      </c>
      <c r="D615" s="904" t="s">
        <v>2289</v>
      </c>
      <c r="E615" s="903" t="s">
        <v>1238</v>
      </c>
      <c r="F615" s="853">
        <v>1</v>
      </c>
      <c r="G615" s="911">
        <v>6</v>
      </c>
      <c r="H615" s="915" t="s">
        <v>86</v>
      </c>
      <c r="I615" s="912">
        <f t="shared" si="450"/>
        <v>1.96</v>
      </c>
      <c r="J615" s="913">
        <v>83200</v>
      </c>
      <c r="K615" s="914">
        <f t="shared" si="449"/>
        <v>163072</v>
      </c>
      <c r="L615" s="915">
        <v>0</v>
      </c>
      <c r="M615" s="914">
        <f t="shared" si="452"/>
        <v>163072</v>
      </c>
      <c r="N615" s="914">
        <f t="shared" si="453"/>
        <v>2119936</v>
      </c>
      <c r="O615" s="580">
        <v>1</v>
      </c>
      <c r="P615" s="644">
        <f t="shared" si="451"/>
        <v>7</v>
      </c>
      <c r="Q615" s="645" t="str">
        <f t="shared" si="459"/>
        <v>Կ-1</v>
      </c>
      <c r="R615" s="643">
        <f t="shared" si="460"/>
        <v>1.96</v>
      </c>
      <c r="S615" s="776">
        <v>83200</v>
      </c>
      <c r="T615" s="776">
        <f t="shared" si="461"/>
        <v>163072</v>
      </c>
      <c r="U615" s="777">
        <f t="shared" si="462"/>
        <v>0</v>
      </c>
      <c r="V615" s="776">
        <f t="shared" si="454"/>
        <v>163072</v>
      </c>
      <c r="W615" s="776">
        <f t="shared" si="455"/>
        <v>2119936</v>
      </c>
      <c r="X615" s="580">
        <v>1</v>
      </c>
      <c r="Y615" s="644">
        <f t="shared" si="463"/>
        <v>8</v>
      </c>
      <c r="Z615" s="645" t="str">
        <f t="shared" si="464"/>
        <v>Կ-1</v>
      </c>
      <c r="AA615" s="643">
        <f t="shared" si="465"/>
        <v>2.02</v>
      </c>
      <c r="AB615" s="776">
        <v>83200</v>
      </c>
      <c r="AC615" s="776">
        <f t="shared" si="466"/>
        <v>168064</v>
      </c>
      <c r="AD615" s="777">
        <f t="shared" si="467"/>
        <v>0</v>
      </c>
      <c r="AE615" s="776">
        <f t="shared" si="473"/>
        <v>168064</v>
      </c>
      <c r="AF615" s="776">
        <f t="shared" si="456"/>
        <v>2184832</v>
      </c>
      <c r="AG615" s="580">
        <v>1</v>
      </c>
      <c r="AH615" s="644">
        <f t="shared" si="468"/>
        <v>9</v>
      </c>
      <c r="AI615" s="645" t="str">
        <f t="shared" si="469"/>
        <v>Կ-1</v>
      </c>
      <c r="AJ615" s="643">
        <f t="shared" si="470"/>
        <v>2.02</v>
      </c>
      <c r="AK615" s="776">
        <v>83200</v>
      </c>
      <c r="AL615" s="776">
        <f t="shared" si="471"/>
        <v>168064</v>
      </c>
      <c r="AM615" s="777">
        <f t="shared" si="472"/>
        <v>0</v>
      </c>
      <c r="AN615" s="776">
        <f t="shared" si="457"/>
        <v>168064</v>
      </c>
      <c r="AO615" s="776">
        <f t="shared" si="458"/>
        <v>2184832</v>
      </c>
    </row>
    <row r="616" spans="1:41" s="760" customFormat="1" ht="14.25">
      <c r="A616" s="853">
        <v>574</v>
      </c>
      <c r="B616" s="903" t="s">
        <v>645</v>
      </c>
      <c r="C616" s="904" t="s">
        <v>1961</v>
      </c>
      <c r="D616" s="904" t="s">
        <v>2297</v>
      </c>
      <c r="E616" s="903" t="s">
        <v>1238</v>
      </c>
      <c r="F616" s="853">
        <v>1</v>
      </c>
      <c r="G616" s="911">
        <v>6</v>
      </c>
      <c r="H616" s="915" t="s">
        <v>86</v>
      </c>
      <c r="I616" s="912">
        <f t="shared" si="450"/>
        <v>1.96</v>
      </c>
      <c r="J616" s="913">
        <v>83200</v>
      </c>
      <c r="K616" s="914">
        <f t="shared" si="449"/>
        <v>163072</v>
      </c>
      <c r="L616" s="915">
        <v>0</v>
      </c>
      <c r="M616" s="914">
        <f t="shared" si="452"/>
        <v>163072</v>
      </c>
      <c r="N616" s="914">
        <f t="shared" si="453"/>
        <v>2119936</v>
      </c>
      <c r="O616" s="580">
        <v>1</v>
      </c>
      <c r="P616" s="644">
        <f t="shared" si="451"/>
        <v>7</v>
      </c>
      <c r="Q616" s="645" t="str">
        <f t="shared" si="459"/>
        <v>Կ-1</v>
      </c>
      <c r="R616" s="643">
        <f t="shared" si="460"/>
        <v>1.96</v>
      </c>
      <c r="S616" s="776">
        <v>83200</v>
      </c>
      <c r="T616" s="776">
        <f t="shared" si="461"/>
        <v>163072</v>
      </c>
      <c r="U616" s="777">
        <f t="shared" si="462"/>
        <v>0</v>
      </c>
      <c r="V616" s="776">
        <f t="shared" si="454"/>
        <v>163072</v>
      </c>
      <c r="W616" s="776">
        <f t="shared" si="455"/>
        <v>2119936</v>
      </c>
      <c r="X616" s="580">
        <v>1</v>
      </c>
      <c r="Y616" s="644">
        <f t="shared" si="463"/>
        <v>8</v>
      </c>
      <c r="Z616" s="645" t="str">
        <f t="shared" si="464"/>
        <v>Կ-1</v>
      </c>
      <c r="AA616" s="643">
        <f t="shared" si="465"/>
        <v>2.02</v>
      </c>
      <c r="AB616" s="776">
        <v>83200</v>
      </c>
      <c r="AC616" s="776">
        <f t="shared" si="466"/>
        <v>168064</v>
      </c>
      <c r="AD616" s="777">
        <f t="shared" si="467"/>
        <v>0</v>
      </c>
      <c r="AE616" s="776">
        <f t="shared" si="473"/>
        <v>168064</v>
      </c>
      <c r="AF616" s="776">
        <f t="shared" si="456"/>
        <v>2184832</v>
      </c>
      <c r="AG616" s="580">
        <v>1</v>
      </c>
      <c r="AH616" s="644">
        <f t="shared" si="468"/>
        <v>9</v>
      </c>
      <c r="AI616" s="645" t="str">
        <f t="shared" si="469"/>
        <v>Կ-1</v>
      </c>
      <c r="AJ616" s="643">
        <f t="shared" si="470"/>
        <v>2.02</v>
      </c>
      <c r="AK616" s="776">
        <v>83200</v>
      </c>
      <c r="AL616" s="776">
        <f t="shared" si="471"/>
        <v>168064</v>
      </c>
      <c r="AM616" s="777">
        <f t="shared" si="472"/>
        <v>0</v>
      </c>
      <c r="AN616" s="776">
        <f t="shared" si="457"/>
        <v>168064</v>
      </c>
      <c r="AO616" s="776">
        <f t="shared" si="458"/>
        <v>2184832</v>
      </c>
    </row>
    <row r="617" spans="1:41" s="760" customFormat="1" ht="14.25">
      <c r="A617" s="853">
        <v>575</v>
      </c>
      <c r="B617" s="903" t="s">
        <v>820</v>
      </c>
      <c r="C617" s="904" t="s">
        <v>1961</v>
      </c>
      <c r="D617" s="904" t="s">
        <v>2289</v>
      </c>
      <c r="E617" s="903" t="s">
        <v>1238</v>
      </c>
      <c r="F617" s="853">
        <v>1</v>
      </c>
      <c r="G617" s="911">
        <v>6</v>
      </c>
      <c r="H617" s="915" t="s">
        <v>86</v>
      </c>
      <c r="I617" s="912">
        <f t="shared" si="450"/>
        <v>1.96</v>
      </c>
      <c r="J617" s="913">
        <v>83200</v>
      </c>
      <c r="K617" s="914">
        <f t="shared" si="449"/>
        <v>163072</v>
      </c>
      <c r="L617" s="915">
        <v>0</v>
      </c>
      <c r="M617" s="914">
        <f t="shared" si="452"/>
        <v>163072</v>
      </c>
      <c r="N617" s="914">
        <f t="shared" si="453"/>
        <v>2119936</v>
      </c>
      <c r="O617" s="580">
        <v>1</v>
      </c>
      <c r="P617" s="644">
        <f t="shared" si="451"/>
        <v>7</v>
      </c>
      <c r="Q617" s="645" t="str">
        <f t="shared" si="459"/>
        <v>Կ-1</v>
      </c>
      <c r="R617" s="643">
        <f t="shared" si="460"/>
        <v>1.96</v>
      </c>
      <c r="S617" s="776">
        <v>83200</v>
      </c>
      <c r="T617" s="776">
        <f t="shared" si="461"/>
        <v>163072</v>
      </c>
      <c r="U617" s="777">
        <f t="shared" si="462"/>
        <v>0</v>
      </c>
      <c r="V617" s="776">
        <f t="shared" si="454"/>
        <v>163072</v>
      </c>
      <c r="W617" s="776">
        <f t="shared" si="455"/>
        <v>2119936</v>
      </c>
      <c r="X617" s="580">
        <v>1</v>
      </c>
      <c r="Y617" s="644">
        <f t="shared" si="463"/>
        <v>8</v>
      </c>
      <c r="Z617" s="645" t="str">
        <f t="shared" si="464"/>
        <v>Կ-1</v>
      </c>
      <c r="AA617" s="643">
        <f t="shared" si="465"/>
        <v>2.02</v>
      </c>
      <c r="AB617" s="776">
        <v>83200</v>
      </c>
      <c r="AC617" s="776">
        <f t="shared" si="466"/>
        <v>168064</v>
      </c>
      <c r="AD617" s="777">
        <f t="shared" si="467"/>
        <v>0</v>
      </c>
      <c r="AE617" s="776">
        <f t="shared" si="473"/>
        <v>168064</v>
      </c>
      <c r="AF617" s="776">
        <f t="shared" si="456"/>
        <v>2184832</v>
      </c>
      <c r="AG617" s="580">
        <v>1</v>
      </c>
      <c r="AH617" s="644">
        <f t="shared" si="468"/>
        <v>9</v>
      </c>
      <c r="AI617" s="645" t="str">
        <f t="shared" si="469"/>
        <v>Կ-1</v>
      </c>
      <c r="AJ617" s="643">
        <f t="shared" si="470"/>
        <v>2.02</v>
      </c>
      <c r="AK617" s="776">
        <v>83200</v>
      </c>
      <c r="AL617" s="776">
        <f t="shared" si="471"/>
        <v>168064</v>
      </c>
      <c r="AM617" s="777">
        <f t="shared" si="472"/>
        <v>0</v>
      </c>
      <c r="AN617" s="776">
        <f t="shared" si="457"/>
        <v>168064</v>
      </c>
      <c r="AO617" s="776">
        <f t="shared" si="458"/>
        <v>2184832</v>
      </c>
    </row>
    <row r="618" spans="1:41" s="760" customFormat="1" ht="14.25">
      <c r="A618" s="853">
        <v>576</v>
      </c>
      <c r="B618" s="903" t="s">
        <v>739</v>
      </c>
      <c r="C618" s="904" t="s">
        <v>1961</v>
      </c>
      <c r="D618" s="904" t="s">
        <v>2301</v>
      </c>
      <c r="E618" s="903" t="s">
        <v>1238</v>
      </c>
      <c r="F618" s="853">
        <v>1</v>
      </c>
      <c r="G618" s="911">
        <v>6</v>
      </c>
      <c r="H618" s="915" t="s">
        <v>86</v>
      </c>
      <c r="I618" s="912">
        <f t="shared" si="450"/>
        <v>1.96</v>
      </c>
      <c r="J618" s="913">
        <v>83200</v>
      </c>
      <c r="K618" s="914">
        <f t="shared" si="449"/>
        <v>163072</v>
      </c>
      <c r="L618" s="915">
        <v>0</v>
      </c>
      <c r="M618" s="914">
        <f t="shared" si="452"/>
        <v>163072</v>
      </c>
      <c r="N618" s="914">
        <f t="shared" si="453"/>
        <v>2119936</v>
      </c>
      <c r="O618" s="580">
        <v>1</v>
      </c>
      <c r="P618" s="644">
        <f t="shared" si="451"/>
        <v>7</v>
      </c>
      <c r="Q618" s="645" t="str">
        <f t="shared" si="459"/>
        <v>Կ-1</v>
      </c>
      <c r="R618" s="643">
        <f t="shared" si="460"/>
        <v>1.96</v>
      </c>
      <c r="S618" s="776">
        <v>83200</v>
      </c>
      <c r="T618" s="776">
        <f t="shared" si="461"/>
        <v>163072</v>
      </c>
      <c r="U618" s="777">
        <f t="shared" si="462"/>
        <v>0</v>
      </c>
      <c r="V618" s="776">
        <f t="shared" si="454"/>
        <v>163072</v>
      </c>
      <c r="W618" s="776">
        <f t="shared" si="455"/>
        <v>2119936</v>
      </c>
      <c r="X618" s="580">
        <v>1</v>
      </c>
      <c r="Y618" s="644">
        <f t="shared" si="463"/>
        <v>8</v>
      </c>
      <c r="Z618" s="645" t="str">
        <f t="shared" si="464"/>
        <v>Կ-1</v>
      </c>
      <c r="AA618" s="643">
        <f t="shared" si="465"/>
        <v>2.02</v>
      </c>
      <c r="AB618" s="776">
        <v>83200</v>
      </c>
      <c r="AC618" s="776">
        <f t="shared" si="466"/>
        <v>168064</v>
      </c>
      <c r="AD618" s="777">
        <f t="shared" si="467"/>
        <v>0</v>
      </c>
      <c r="AE618" s="776">
        <f t="shared" si="473"/>
        <v>168064</v>
      </c>
      <c r="AF618" s="776">
        <f t="shared" si="456"/>
        <v>2184832</v>
      </c>
      <c r="AG618" s="580">
        <v>1</v>
      </c>
      <c r="AH618" s="644">
        <f t="shared" si="468"/>
        <v>9</v>
      </c>
      <c r="AI618" s="645" t="str">
        <f t="shared" si="469"/>
        <v>Կ-1</v>
      </c>
      <c r="AJ618" s="643">
        <f t="shared" si="470"/>
        <v>2.02</v>
      </c>
      <c r="AK618" s="776">
        <v>83200</v>
      </c>
      <c r="AL618" s="776">
        <f t="shared" si="471"/>
        <v>168064</v>
      </c>
      <c r="AM618" s="777">
        <f t="shared" si="472"/>
        <v>0</v>
      </c>
      <c r="AN618" s="776">
        <f t="shared" si="457"/>
        <v>168064</v>
      </c>
      <c r="AO618" s="776">
        <f t="shared" si="458"/>
        <v>2184832</v>
      </c>
    </row>
    <row r="619" spans="1:41" s="760" customFormat="1" ht="14.25">
      <c r="A619" s="853">
        <v>577</v>
      </c>
      <c r="B619" s="903" t="s">
        <v>740</v>
      </c>
      <c r="C619" s="904" t="s">
        <v>1961</v>
      </c>
      <c r="D619" s="904" t="s">
        <v>2288</v>
      </c>
      <c r="E619" s="903" t="s">
        <v>1238</v>
      </c>
      <c r="F619" s="853">
        <v>1</v>
      </c>
      <c r="G619" s="911">
        <v>6</v>
      </c>
      <c r="H619" s="915" t="s">
        <v>86</v>
      </c>
      <c r="I619" s="912">
        <f t="shared" si="450"/>
        <v>1.96</v>
      </c>
      <c r="J619" s="913">
        <v>83200</v>
      </c>
      <c r="K619" s="914">
        <f t="shared" si="449"/>
        <v>163072</v>
      </c>
      <c r="L619" s="915">
        <v>0</v>
      </c>
      <c r="M619" s="914">
        <f t="shared" si="452"/>
        <v>163072</v>
      </c>
      <c r="N619" s="914">
        <f t="shared" si="453"/>
        <v>2119936</v>
      </c>
      <c r="O619" s="580">
        <v>1</v>
      </c>
      <c r="P619" s="644">
        <f t="shared" si="451"/>
        <v>7</v>
      </c>
      <c r="Q619" s="645" t="str">
        <f t="shared" si="459"/>
        <v>Կ-1</v>
      </c>
      <c r="R619" s="643">
        <f t="shared" si="460"/>
        <v>1.96</v>
      </c>
      <c r="S619" s="776">
        <v>83200</v>
      </c>
      <c r="T619" s="776">
        <f t="shared" si="461"/>
        <v>163072</v>
      </c>
      <c r="U619" s="777">
        <f t="shared" si="462"/>
        <v>0</v>
      </c>
      <c r="V619" s="776">
        <f t="shared" si="454"/>
        <v>163072</v>
      </c>
      <c r="W619" s="776">
        <f t="shared" si="455"/>
        <v>2119936</v>
      </c>
      <c r="X619" s="580">
        <v>1</v>
      </c>
      <c r="Y619" s="644">
        <f t="shared" si="463"/>
        <v>8</v>
      </c>
      <c r="Z619" s="645" t="str">
        <f t="shared" si="464"/>
        <v>Կ-1</v>
      </c>
      <c r="AA619" s="643">
        <f t="shared" si="465"/>
        <v>2.02</v>
      </c>
      <c r="AB619" s="776">
        <v>83200</v>
      </c>
      <c r="AC619" s="776">
        <f t="shared" si="466"/>
        <v>168064</v>
      </c>
      <c r="AD619" s="777">
        <f t="shared" si="467"/>
        <v>0</v>
      </c>
      <c r="AE619" s="776">
        <f t="shared" si="473"/>
        <v>168064</v>
      </c>
      <c r="AF619" s="776">
        <f t="shared" si="456"/>
        <v>2184832</v>
      </c>
      <c r="AG619" s="580">
        <v>1</v>
      </c>
      <c r="AH619" s="644">
        <f t="shared" si="468"/>
        <v>9</v>
      </c>
      <c r="AI619" s="645" t="str">
        <f t="shared" si="469"/>
        <v>Կ-1</v>
      </c>
      <c r="AJ619" s="643">
        <f t="shared" si="470"/>
        <v>2.02</v>
      </c>
      <c r="AK619" s="776">
        <v>83200</v>
      </c>
      <c r="AL619" s="776">
        <f t="shared" si="471"/>
        <v>168064</v>
      </c>
      <c r="AM619" s="777">
        <f t="shared" si="472"/>
        <v>0</v>
      </c>
      <c r="AN619" s="776">
        <f t="shared" si="457"/>
        <v>168064</v>
      </c>
      <c r="AO619" s="776">
        <f t="shared" si="458"/>
        <v>2184832</v>
      </c>
    </row>
    <row r="620" spans="1:41" s="760" customFormat="1" ht="14.25">
      <c r="A620" s="853">
        <v>578</v>
      </c>
      <c r="B620" s="903" t="s">
        <v>1827</v>
      </c>
      <c r="C620" s="904" t="s">
        <v>1961</v>
      </c>
      <c r="D620" s="904" t="s">
        <v>2275</v>
      </c>
      <c r="E620" s="903" t="s">
        <v>1238</v>
      </c>
      <c r="F620" s="853">
        <v>1</v>
      </c>
      <c r="G620" s="911">
        <v>19</v>
      </c>
      <c r="H620" s="915" t="s">
        <v>86</v>
      </c>
      <c r="I620" s="912">
        <f t="shared" si="450"/>
        <v>2.2799999999999998</v>
      </c>
      <c r="J620" s="913">
        <v>83200</v>
      </c>
      <c r="K620" s="914">
        <f t="shared" ref="K620:K681" si="474">+J620*I620</f>
        <v>189695.99999999997</v>
      </c>
      <c r="L620" s="915">
        <v>0</v>
      </c>
      <c r="M620" s="914">
        <f t="shared" si="452"/>
        <v>189695.99999999997</v>
      </c>
      <c r="N620" s="914">
        <f t="shared" si="453"/>
        <v>2466047.9999999995</v>
      </c>
      <c r="O620" s="580">
        <v>1</v>
      </c>
      <c r="P620" s="644">
        <f t="shared" si="451"/>
        <v>20</v>
      </c>
      <c r="Q620" s="645" t="str">
        <f t="shared" si="459"/>
        <v>Կ-1</v>
      </c>
      <c r="R620" s="643">
        <f t="shared" si="460"/>
        <v>2.2799999999999998</v>
      </c>
      <c r="S620" s="776">
        <v>83200</v>
      </c>
      <c r="T620" s="776">
        <f t="shared" si="461"/>
        <v>189695.99999999997</v>
      </c>
      <c r="U620" s="777">
        <f t="shared" si="462"/>
        <v>0</v>
      </c>
      <c r="V620" s="776">
        <f t="shared" si="454"/>
        <v>189695.99999999997</v>
      </c>
      <c r="W620" s="776">
        <f t="shared" si="455"/>
        <v>2466047.9999999995</v>
      </c>
      <c r="X620" s="580">
        <v>1</v>
      </c>
      <c r="Y620" s="644">
        <f t="shared" si="463"/>
        <v>21</v>
      </c>
      <c r="Z620" s="645" t="str">
        <f t="shared" si="464"/>
        <v>Կ-1</v>
      </c>
      <c r="AA620" s="643">
        <f t="shared" si="465"/>
        <v>2.2799999999999998</v>
      </c>
      <c r="AB620" s="776">
        <v>83200</v>
      </c>
      <c r="AC620" s="776">
        <f t="shared" si="466"/>
        <v>189695.99999999997</v>
      </c>
      <c r="AD620" s="777">
        <f t="shared" si="467"/>
        <v>0</v>
      </c>
      <c r="AE620" s="776">
        <f t="shared" si="473"/>
        <v>189695.99999999997</v>
      </c>
      <c r="AF620" s="776">
        <f t="shared" si="456"/>
        <v>2466047.9999999995</v>
      </c>
      <c r="AG620" s="580">
        <v>1</v>
      </c>
      <c r="AH620" s="644">
        <f t="shared" si="468"/>
        <v>22</v>
      </c>
      <c r="AI620" s="645" t="str">
        <f t="shared" si="469"/>
        <v>Կ-1</v>
      </c>
      <c r="AJ620" s="643">
        <f t="shared" si="470"/>
        <v>2.2799999999999998</v>
      </c>
      <c r="AK620" s="776">
        <v>83200</v>
      </c>
      <c r="AL620" s="776">
        <f t="shared" si="471"/>
        <v>189695.99999999997</v>
      </c>
      <c r="AM620" s="777">
        <f t="shared" si="472"/>
        <v>0</v>
      </c>
      <c r="AN620" s="776">
        <f t="shared" si="457"/>
        <v>189695.99999999997</v>
      </c>
      <c r="AO620" s="776">
        <f t="shared" si="458"/>
        <v>2466047.9999999995</v>
      </c>
    </row>
    <row r="621" spans="1:41" s="760" customFormat="1" ht="14.25">
      <c r="A621" s="853">
        <v>579</v>
      </c>
      <c r="B621" s="903" t="s">
        <v>819</v>
      </c>
      <c r="C621" s="904" t="s">
        <v>1961</v>
      </c>
      <c r="D621" s="904" t="s">
        <v>2298</v>
      </c>
      <c r="E621" s="903" t="s">
        <v>1238</v>
      </c>
      <c r="F621" s="853">
        <v>1</v>
      </c>
      <c r="G621" s="911">
        <v>6</v>
      </c>
      <c r="H621" s="915" t="s">
        <v>86</v>
      </c>
      <c r="I621" s="912">
        <f t="shared" si="450"/>
        <v>1.96</v>
      </c>
      <c r="J621" s="913">
        <v>83200</v>
      </c>
      <c r="K621" s="914">
        <f t="shared" si="474"/>
        <v>163072</v>
      </c>
      <c r="L621" s="915">
        <v>0</v>
      </c>
      <c r="M621" s="914">
        <f t="shared" si="452"/>
        <v>163072</v>
      </c>
      <c r="N621" s="914">
        <f t="shared" si="453"/>
        <v>2119936</v>
      </c>
      <c r="O621" s="580">
        <v>1</v>
      </c>
      <c r="P621" s="644">
        <f t="shared" si="451"/>
        <v>7</v>
      </c>
      <c r="Q621" s="645" t="str">
        <f t="shared" si="459"/>
        <v>Կ-1</v>
      </c>
      <c r="R621" s="643">
        <f t="shared" si="460"/>
        <v>1.96</v>
      </c>
      <c r="S621" s="776">
        <v>83200</v>
      </c>
      <c r="T621" s="776">
        <f t="shared" si="461"/>
        <v>163072</v>
      </c>
      <c r="U621" s="777">
        <f t="shared" si="462"/>
        <v>0</v>
      </c>
      <c r="V621" s="776">
        <f t="shared" si="454"/>
        <v>163072</v>
      </c>
      <c r="W621" s="776">
        <f t="shared" si="455"/>
        <v>2119936</v>
      </c>
      <c r="X621" s="580">
        <v>1</v>
      </c>
      <c r="Y621" s="644">
        <f t="shared" si="463"/>
        <v>8</v>
      </c>
      <c r="Z621" s="645" t="str">
        <f t="shared" si="464"/>
        <v>Կ-1</v>
      </c>
      <c r="AA621" s="643">
        <f t="shared" si="465"/>
        <v>2.02</v>
      </c>
      <c r="AB621" s="776">
        <v>83200</v>
      </c>
      <c r="AC621" s="776">
        <f t="shared" si="466"/>
        <v>168064</v>
      </c>
      <c r="AD621" s="777">
        <f t="shared" si="467"/>
        <v>0</v>
      </c>
      <c r="AE621" s="776">
        <f t="shared" si="473"/>
        <v>168064</v>
      </c>
      <c r="AF621" s="776">
        <f t="shared" si="456"/>
        <v>2184832</v>
      </c>
      <c r="AG621" s="580">
        <v>1</v>
      </c>
      <c r="AH621" s="644">
        <f t="shared" si="468"/>
        <v>9</v>
      </c>
      <c r="AI621" s="645" t="str">
        <f t="shared" si="469"/>
        <v>Կ-1</v>
      </c>
      <c r="AJ621" s="643">
        <f t="shared" si="470"/>
        <v>2.02</v>
      </c>
      <c r="AK621" s="776">
        <v>83200</v>
      </c>
      <c r="AL621" s="776">
        <f t="shared" si="471"/>
        <v>168064</v>
      </c>
      <c r="AM621" s="777">
        <f t="shared" si="472"/>
        <v>0</v>
      </c>
      <c r="AN621" s="776">
        <f t="shared" si="457"/>
        <v>168064</v>
      </c>
      <c r="AO621" s="776">
        <f t="shared" si="458"/>
        <v>2184832</v>
      </c>
    </row>
    <row r="622" spans="1:41" s="760" customFormat="1" ht="17.25" customHeight="1">
      <c r="A622" s="853">
        <v>580</v>
      </c>
      <c r="B622" s="903" t="s">
        <v>1828</v>
      </c>
      <c r="C622" s="904" t="s">
        <v>1961</v>
      </c>
      <c r="D622" s="904" t="s">
        <v>2289</v>
      </c>
      <c r="E622" s="903" t="s">
        <v>1238</v>
      </c>
      <c r="F622" s="853">
        <v>1</v>
      </c>
      <c r="G622" s="911">
        <v>6</v>
      </c>
      <c r="H622" s="915" t="s">
        <v>86</v>
      </c>
      <c r="I622" s="912">
        <f t="shared" si="450"/>
        <v>1.96</v>
      </c>
      <c r="J622" s="913">
        <v>83200</v>
      </c>
      <c r="K622" s="914">
        <f t="shared" si="474"/>
        <v>163072</v>
      </c>
      <c r="L622" s="915">
        <v>0</v>
      </c>
      <c r="M622" s="914">
        <f t="shared" si="452"/>
        <v>163072</v>
      </c>
      <c r="N622" s="914">
        <f t="shared" si="453"/>
        <v>2119936</v>
      </c>
      <c r="O622" s="580">
        <v>1</v>
      </c>
      <c r="P622" s="644">
        <f t="shared" si="451"/>
        <v>7</v>
      </c>
      <c r="Q622" s="645" t="str">
        <f t="shared" si="459"/>
        <v>Կ-1</v>
      </c>
      <c r="R622" s="643">
        <f t="shared" si="460"/>
        <v>1.96</v>
      </c>
      <c r="S622" s="776">
        <v>83200</v>
      </c>
      <c r="T622" s="776">
        <f t="shared" si="461"/>
        <v>163072</v>
      </c>
      <c r="U622" s="777">
        <f t="shared" si="462"/>
        <v>0</v>
      </c>
      <c r="V622" s="776">
        <f t="shared" si="454"/>
        <v>163072</v>
      </c>
      <c r="W622" s="776">
        <f t="shared" si="455"/>
        <v>2119936</v>
      </c>
      <c r="X622" s="580">
        <v>1</v>
      </c>
      <c r="Y622" s="644">
        <f t="shared" si="463"/>
        <v>8</v>
      </c>
      <c r="Z622" s="645" t="str">
        <f t="shared" si="464"/>
        <v>Կ-1</v>
      </c>
      <c r="AA622" s="643">
        <f t="shared" si="465"/>
        <v>2.02</v>
      </c>
      <c r="AB622" s="776">
        <v>83200</v>
      </c>
      <c r="AC622" s="776">
        <f t="shared" si="466"/>
        <v>168064</v>
      </c>
      <c r="AD622" s="777">
        <f t="shared" si="467"/>
        <v>0</v>
      </c>
      <c r="AE622" s="776">
        <f t="shared" si="473"/>
        <v>168064</v>
      </c>
      <c r="AF622" s="776">
        <f t="shared" si="456"/>
        <v>2184832</v>
      </c>
      <c r="AG622" s="580">
        <v>1</v>
      </c>
      <c r="AH622" s="644">
        <f t="shared" si="468"/>
        <v>9</v>
      </c>
      <c r="AI622" s="645" t="str">
        <f t="shared" si="469"/>
        <v>Կ-1</v>
      </c>
      <c r="AJ622" s="643">
        <f t="shared" si="470"/>
        <v>2.02</v>
      </c>
      <c r="AK622" s="776">
        <v>83200</v>
      </c>
      <c r="AL622" s="776">
        <f t="shared" si="471"/>
        <v>168064</v>
      </c>
      <c r="AM622" s="777">
        <f t="shared" si="472"/>
        <v>0</v>
      </c>
      <c r="AN622" s="776">
        <f t="shared" si="457"/>
        <v>168064</v>
      </c>
      <c r="AO622" s="776">
        <f t="shared" si="458"/>
        <v>2184832</v>
      </c>
    </row>
    <row r="623" spans="1:41" s="760" customFormat="1" ht="17.25" customHeight="1">
      <c r="A623" s="853">
        <v>581</v>
      </c>
      <c r="B623" s="903" t="s">
        <v>1829</v>
      </c>
      <c r="C623" s="904" t="s">
        <v>1961</v>
      </c>
      <c r="D623" s="904" t="s">
        <v>2290</v>
      </c>
      <c r="E623" s="903" t="s">
        <v>1238</v>
      </c>
      <c r="F623" s="853">
        <v>1</v>
      </c>
      <c r="G623" s="911">
        <v>10</v>
      </c>
      <c r="H623" s="915" t="s">
        <v>86</v>
      </c>
      <c r="I623" s="912">
        <f t="shared" si="450"/>
        <v>2.08</v>
      </c>
      <c r="J623" s="913">
        <v>83200</v>
      </c>
      <c r="K623" s="914">
        <f t="shared" si="474"/>
        <v>173056</v>
      </c>
      <c r="L623" s="915">
        <v>0</v>
      </c>
      <c r="M623" s="914">
        <f t="shared" si="452"/>
        <v>173056</v>
      </c>
      <c r="N623" s="914">
        <f t="shared" si="453"/>
        <v>2249728</v>
      </c>
      <c r="O623" s="580">
        <v>1</v>
      </c>
      <c r="P623" s="644">
        <f t="shared" si="451"/>
        <v>11</v>
      </c>
      <c r="Q623" s="645" t="str">
        <f t="shared" si="459"/>
        <v>Կ-1</v>
      </c>
      <c r="R623" s="643">
        <f t="shared" si="460"/>
        <v>2.08</v>
      </c>
      <c r="S623" s="776">
        <v>83200</v>
      </c>
      <c r="T623" s="776">
        <f t="shared" si="461"/>
        <v>173056</v>
      </c>
      <c r="U623" s="777">
        <f t="shared" si="462"/>
        <v>0</v>
      </c>
      <c r="V623" s="776">
        <f t="shared" si="454"/>
        <v>173056</v>
      </c>
      <c r="W623" s="776">
        <f t="shared" si="455"/>
        <v>2249728</v>
      </c>
      <c r="X623" s="580">
        <v>1</v>
      </c>
      <c r="Y623" s="644">
        <f t="shared" si="463"/>
        <v>12</v>
      </c>
      <c r="Z623" s="645" t="str">
        <f t="shared" si="464"/>
        <v>Կ-1</v>
      </c>
      <c r="AA623" s="643">
        <f t="shared" si="465"/>
        <v>2.08</v>
      </c>
      <c r="AB623" s="776">
        <v>83200</v>
      </c>
      <c r="AC623" s="776">
        <f t="shared" si="466"/>
        <v>173056</v>
      </c>
      <c r="AD623" s="777">
        <f t="shared" si="467"/>
        <v>0</v>
      </c>
      <c r="AE623" s="776">
        <f t="shared" si="473"/>
        <v>173056</v>
      </c>
      <c r="AF623" s="776">
        <f t="shared" si="456"/>
        <v>2249728</v>
      </c>
      <c r="AG623" s="580">
        <v>1</v>
      </c>
      <c r="AH623" s="644">
        <f t="shared" si="468"/>
        <v>13</v>
      </c>
      <c r="AI623" s="645" t="str">
        <f t="shared" si="469"/>
        <v>Կ-1</v>
      </c>
      <c r="AJ623" s="643">
        <f t="shared" si="470"/>
        <v>2.14</v>
      </c>
      <c r="AK623" s="776">
        <v>83200</v>
      </c>
      <c r="AL623" s="776">
        <f t="shared" si="471"/>
        <v>178048</v>
      </c>
      <c r="AM623" s="777">
        <f t="shared" si="472"/>
        <v>0</v>
      </c>
      <c r="AN623" s="776">
        <f t="shared" si="457"/>
        <v>178048</v>
      </c>
      <c r="AO623" s="776">
        <f t="shared" si="458"/>
        <v>2314624</v>
      </c>
    </row>
    <row r="624" spans="1:41" s="760" customFormat="1" ht="17.25" customHeight="1">
      <c r="A624" s="853">
        <v>582</v>
      </c>
      <c r="B624" s="903" t="s">
        <v>1830</v>
      </c>
      <c r="C624" s="904" t="s">
        <v>1961</v>
      </c>
      <c r="D624" s="904" t="s">
        <v>2291</v>
      </c>
      <c r="E624" s="903" t="s">
        <v>1238</v>
      </c>
      <c r="F624" s="853">
        <v>1</v>
      </c>
      <c r="G624" s="911">
        <v>10</v>
      </c>
      <c r="H624" s="915" t="s">
        <v>86</v>
      </c>
      <c r="I624" s="912">
        <f t="shared" si="450"/>
        <v>2.08</v>
      </c>
      <c r="J624" s="913">
        <v>83200</v>
      </c>
      <c r="K624" s="914">
        <f t="shared" si="474"/>
        <v>173056</v>
      </c>
      <c r="L624" s="915">
        <v>0</v>
      </c>
      <c r="M624" s="914">
        <f t="shared" si="452"/>
        <v>173056</v>
      </c>
      <c r="N624" s="914">
        <f t="shared" si="453"/>
        <v>2249728</v>
      </c>
      <c r="O624" s="580">
        <v>1</v>
      </c>
      <c r="P624" s="644">
        <f t="shared" si="451"/>
        <v>11</v>
      </c>
      <c r="Q624" s="645" t="str">
        <f t="shared" si="459"/>
        <v>Կ-1</v>
      </c>
      <c r="R624" s="643">
        <f t="shared" si="460"/>
        <v>2.08</v>
      </c>
      <c r="S624" s="776">
        <v>83200</v>
      </c>
      <c r="T624" s="776">
        <f t="shared" si="461"/>
        <v>173056</v>
      </c>
      <c r="U624" s="777">
        <f t="shared" si="462"/>
        <v>0</v>
      </c>
      <c r="V624" s="776">
        <f t="shared" si="454"/>
        <v>173056</v>
      </c>
      <c r="W624" s="776">
        <f t="shared" si="455"/>
        <v>2249728</v>
      </c>
      <c r="X624" s="580">
        <v>1</v>
      </c>
      <c r="Y624" s="644">
        <f t="shared" si="463"/>
        <v>12</v>
      </c>
      <c r="Z624" s="645" t="str">
        <f t="shared" si="464"/>
        <v>Կ-1</v>
      </c>
      <c r="AA624" s="643">
        <f t="shared" si="465"/>
        <v>2.08</v>
      </c>
      <c r="AB624" s="776">
        <v>83200</v>
      </c>
      <c r="AC624" s="776">
        <f t="shared" si="466"/>
        <v>173056</v>
      </c>
      <c r="AD624" s="777">
        <f t="shared" si="467"/>
        <v>0</v>
      </c>
      <c r="AE624" s="776">
        <f t="shared" si="473"/>
        <v>173056</v>
      </c>
      <c r="AF624" s="776">
        <f t="shared" si="456"/>
        <v>2249728</v>
      </c>
      <c r="AG624" s="580">
        <v>1</v>
      </c>
      <c r="AH624" s="644">
        <f t="shared" si="468"/>
        <v>13</v>
      </c>
      <c r="AI624" s="645" t="str">
        <f t="shared" si="469"/>
        <v>Կ-1</v>
      </c>
      <c r="AJ624" s="643">
        <f t="shared" si="470"/>
        <v>2.14</v>
      </c>
      <c r="AK624" s="776">
        <v>83200</v>
      </c>
      <c r="AL624" s="776">
        <f t="shared" si="471"/>
        <v>178048</v>
      </c>
      <c r="AM624" s="777">
        <f t="shared" si="472"/>
        <v>0</v>
      </c>
      <c r="AN624" s="776">
        <f t="shared" si="457"/>
        <v>178048</v>
      </c>
      <c r="AO624" s="776">
        <f t="shared" si="458"/>
        <v>2314624</v>
      </c>
    </row>
    <row r="625" spans="1:41" s="760" customFormat="1" ht="17.25" customHeight="1">
      <c r="A625" s="853">
        <v>583</v>
      </c>
      <c r="B625" s="903" t="s">
        <v>1831</v>
      </c>
      <c r="C625" s="904" t="s">
        <v>1961</v>
      </c>
      <c r="D625" s="904" t="s">
        <v>2290</v>
      </c>
      <c r="E625" s="903" t="s">
        <v>1238</v>
      </c>
      <c r="F625" s="853">
        <v>1</v>
      </c>
      <c r="G625" s="911">
        <v>9</v>
      </c>
      <c r="H625" s="915" t="s">
        <v>86</v>
      </c>
      <c r="I625" s="912">
        <f t="shared" si="450"/>
        <v>2.02</v>
      </c>
      <c r="J625" s="913">
        <v>83200</v>
      </c>
      <c r="K625" s="914">
        <f t="shared" si="474"/>
        <v>168064</v>
      </c>
      <c r="L625" s="915">
        <v>0</v>
      </c>
      <c r="M625" s="914">
        <f t="shared" si="452"/>
        <v>168064</v>
      </c>
      <c r="N625" s="914">
        <f t="shared" si="453"/>
        <v>2184832</v>
      </c>
      <c r="O625" s="580">
        <v>1</v>
      </c>
      <c r="P625" s="644">
        <f t="shared" si="451"/>
        <v>10</v>
      </c>
      <c r="Q625" s="645" t="str">
        <f t="shared" si="459"/>
        <v>Կ-1</v>
      </c>
      <c r="R625" s="643">
        <f t="shared" si="460"/>
        <v>2.08</v>
      </c>
      <c r="S625" s="776">
        <v>83200</v>
      </c>
      <c r="T625" s="776">
        <f t="shared" si="461"/>
        <v>173056</v>
      </c>
      <c r="U625" s="777">
        <f t="shared" si="462"/>
        <v>0</v>
      </c>
      <c r="V625" s="776">
        <f t="shared" si="454"/>
        <v>173056</v>
      </c>
      <c r="W625" s="776">
        <f t="shared" si="455"/>
        <v>2249728</v>
      </c>
      <c r="X625" s="580">
        <v>1</v>
      </c>
      <c r="Y625" s="644">
        <f t="shared" si="463"/>
        <v>11</v>
      </c>
      <c r="Z625" s="645" t="str">
        <f t="shared" si="464"/>
        <v>Կ-1</v>
      </c>
      <c r="AA625" s="643">
        <f t="shared" si="465"/>
        <v>2.08</v>
      </c>
      <c r="AB625" s="776">
        <v>83200</v>
      </c>
      <c r="AC625" s="776">
        <f t="shared" si="466"/>
        <v>173056</v>
      </c>
      <c r="AD625" s="777">
        <f t="shared" si="467"/>
        <v>0</v>
      </c>
      <c r="AE625" s="776">
        <f t="shared" si="473"/>
        <v>173056</v>
      </c>
      <c r="AF625" s="776">
        <f t="shared" si="456"/>
        <v>2249728</v>
      </c>
      <c r="AG625" s="580">
        <v>1</v>
      </c>
      <c r="AH625" s="644">
        <f t="shared" si="468"/>
        <v>12</v>
      </c>
      <c r="AI625" s="645" t="str">
        <f t="shared" si="469"/>
        <v>Կ-1</v>
      </c>
      <c r="AJ625" s="643">
        <f t="shared" si="470"/>
        <v>2.08</v>
      </c>
      <c r="AK625" s="776">
        <v>83200</v>
      </c>
      <c r="AL625" s="776">
        <f t="shared" si="471"/>
        <v>173056</v>
      </c>
      <c r="AM625" s="777">
        <f t="shared" si="472"/>
        <v>0</v>
      </c>
      <c r="AN625" s="776">
        <f t="shared" si="457"/>
        <v>173056</v>
      </c>
      <c r="AO625" s="776">
        <f t="shared" si="458"/>
        <v>2249728</v>
      </c>
    </row>
    <row r="626" spans="1:41" s="760" customFormat="1" ht="17.25" customHeight="1">
      <c r="A626" s="853">
        <v>584</v>
      </c>
      <c r="B626" s="903" t="s">
        <v>2802</v>
      </c>
      <c r="C626" s="904" t="s">
        <v>1960</v>
      </c>
      <c r="D626" s="904" t="s">
        <v>2284</v>
      </c>
      <c r="E626" s="903" t="s">
        <v>1238</v>
      </c>
      <c r="F626" s="853">
        <v>1</v>
      </c>
      <c r="G626" s="911">
        <v>2</v>
      </c>
      <c r="H626" s="915" t="s">
        <v>86</v>
      </c>
      <c r="I626" s="912">
        <f t="shared" si="450"/>
        <v>1.79</v>
      </c>
      <c r="J626" s="913">
        <v>83200</v>
      </c>
      <c r="K626" s="914">
        <f t="shared" si="474"/>
        <v>148928</v>
      </c>
      <c r="L626" s="915">
        <v>0</v>
      </c>
      <c r="M626" s="914">
        <f t="shared" si="452"/>
        <v>148928</v>
      </c>
      <c r="N626" s="914">
        <f t="shared" si="453"/>
        <v>1936064</v>
      </c>
      <c r="O626" s="580">
        <v>1</v>
      </c>
      <c r="P626" s="644">
        <f t="shared" si="451"/>
        <v>3</v>
      </c>
      <c r="Q626" s="645" t="str">
        <f t="shared" si="459"/>
        <v>Կ-1</v>
      </c>
      <c r="R626" s="643">
        <f t="shared" si="460"/>
        <v>1.84</v>
      </c>
      <c r="S626" s="776">
        <v>83200</v>
      </c>
      <c r="T626" s="776">
        <f t="shared" si="461"/>
        <v>153088</v>
      </c>
      <c r="U626" s="777">
        <f t="shared" si="462"/>
        <v>0</v>
      </c>
      <c r="V626" s="776">
        <f t="shared" si="454"/>
        <v>153088</v>
      </c>
      <c r="W626" s="776">
        <f t="shared" si="455"/>
        <v>1990144</v>
      </c>
      <c r="X626" s="580">
        <v>1</v>
      </c>
      <c r="Y626" s="644">
        <f t="shared" si="463"/>
        <v>4</v>
      </c>
      <c r="Z626" s="645" t="str">
        <f t="shared" si="464"/>
        <v>Կ-1</v>
      </c>
      <c r="AA626" s="643">
        <f t="shared" si="465"/>
        <v>1.9</v>
      </c>
      <c r="AB626" s="776">
        <v>83200</v>
      </c>
      <c r="AC626" s="776">
        <f t="shared" si="466"/>
        <v>158080</v>
      </c>
      <c r="AD626" s="777">
        <f t="shared" si="467"/>
        <v>0</v>
      </c>
      <c r="AE626" s="776">
        <f t="shared" si="473"/>
        <v>158080</v>
      </c>
      <c r="AF626" s="776">
        <f t="shared" si="456"/>
        <v>2055040</v>
      </c>
      <c r="AG626" s="580">
        <v>1</v>
      </c>
      <c r="AH626" s="644">
        <f t="shared" si="468"/>
        <v>5</v>
      </c>
      <c r="AI626" s="645" t="str">
        <f t="shared" si="469"/>
        <v>Կ-1</v>
      </c>
      <c r="AJ626" s="643">
        <f t="shared" si="470"/>
        <v>1.9</v>
      </c>
      <c r="AK626" s="776">
        <v>83200</v>
      </c>
      <c r="AL626" s="776">
        <f t="shared" si="471"/>
        <v>158080</v>
      </c>
      <c r="AM626" s="777">
        <f t="shared" si="472"/>
        <v>0</v>
      </c>
      <c r="AN626" s="776">
        <f t="shared" si="457"/>
        <v>158080</v>
      </c>
      <c r="AO626" s="776">
        <f t="shared" si="458"/>
        <v>2055040</v>
      </c>
    </row>
    <row r="627" spans="1:41" s="760" customFormat="1" ht="17.25" customHeight="1">
      <c r="A627" s="853">
        <v>585</v>
      </c>
      <c r="B627" s="903" t="s">
        <v>3331</v>
      </c>
      <c r="C627" s="904" t="s">
        <v>1961</v>
      </c>
      <c r="D627" s="904" t="s">
        <v>2281</v>
      </c>
      <c r="E627" s="903" t="s">
        <v>1238</v>
      </c>
      <c r="F627" s="853">
        <v>1</v>
      </c>
      <c r="G627" s="911">
        <v>1</v>
      </c>
      <c r="H627" s="915" t="s">
        <v>86</v>
      </c>
      <c r="I627" s="912">
        <f t="shared" si="450"/>
        <v>1.73</v>
      </c>
      <c r="J627" s="913">
        <v>83200</v>
      </c>
      <c r="K627" s="914">
        <f t="shared" si="474"/>
        <v>143936</v>
      </c>
      <c r="L627" s="915">
        <v>0</v>
      </c>
      <c r="M627" s="914">
        <f t="shared" si="452"/>
        <v>143936</v>
      </c>
      <c r="N627" s="914">
        <f t="shared" si="453"/>
        <v>1871168</v>
      </c>
      <c r="O627" s="580">
        <v>1</v>
      </c>
      <c r="P627" s="644">
        <f t="shared" si="451"/>
        <v>2</v>
      </c>
      <c r="Q627" s="645" t="str">
        <f t="shared" si="459"/>
        <v>Կ-1</v>
      </c>
      <c r="R627" s="643">
        <f t="shared" si="460"/>
        <v>1.79</v>
      </c>
      <c r="S627" s="776">
        <v>83200</v>
      </c>
      <c r="T627" s="776">
        <f t="shared" si="461"/>
        <v>148928</v>
      </c>
      <c r="U627" s="777">
        <f t="shared" si="462"/>
        <v>0</v>
      </c>
      <c r="V627" s="776">
        <f t="shared" si="454"/>
        <v>148928</v>
      </c>
      <c r="W627" s="776">
        <f t="shared" si="455"/>
        <v>1936064</v>
      </c>
      <c r="X627" s="580">
        <v>1</v>
      </c>
      <c r="Y627" s="644">
        <f t="shared" si="463"/>
        <v>3</v>
      </c>
      <c r="Z627" s="645" t="str">
        <f t="shared" si="464"/>
        <v>Կ-1</v>
      </c>
      <c r="AA627" s="643">
        <f t="shared" si="465"/>
        <v>1.84</v>
      </c>
      <c r="AB627" s="776">
        <v>83200</v>
      </c>
      <c r="AC627" s="776">
        <f t="shared" si="466"/>
        <v>153088</v>
      </c>
      <c r="AD627" s="777">
        <f t="shared" si="467"/>
        <v>0</v>
      </c>
      <c r="AE627" s="776">
        <f t="shared" si="473"/>
        <v>153088</v>
      </c>
      <c r="AF627" s="776">
        <f t="shared" si="456"/>
        <v>1990144</v>
      </c>
      <c r="AG627" s="580">
        <v>1</v>
      </c>
      <c r="AH627" s="644">
        <f t="shared" si="468"/>
        <v>4</v>
      </c>
      <c r="AI627" s="645" t="str">
        <f t="shared" si="469"/>
        <v>Կ-1</v>
      </c>
      <c r="AJ627" s="643">
        <f t="shared" si="470"/>
        <v>1.9</v>
      </c>
      <c r="AK627" s="776">
        <v>83200</v>
      </c>
      <c r="AL627" s="776">
        <f t="shared" si="471"/>
        <v>158080</v>
      </c>
      <c r="AM627" s="777">
        <f t="shared" si="472"/>
        <v>0</v>
      </c>
      <c r="AN627" s="776">
        <f t="shared" si="457"/>
        <v>158080</v>
      </c>
      <c r="AO627" s="776">
        <f t="shared" si="458"/>
        <v>2055040</v>
      </c>
    </row>
    <row r="628" spans="1:41" s="760" customFormat="1" ht="17.25" customHeight="1">
      <c r="A628" s="853">
        <v>586</v>
      </c>
      <c r="B628" s="903" t="s">
        <v>3332</v>
      </c>
      <c r="C628" s="904" t="s">
        <v>1960</v>
      </c>
      <c r="D628" s="904" t="s">
        <v>2369</v>
      </c>
      <c r="E628" s="903" t="s">
        <v>1238</v>
      </c>
      <c r="F628" s="853">
        <v>1</v>
      </c>
      <c r="G628" s="911">
        <v>1</v>
      </c>
      <c r="H628" s="915" t="s">
        <v>86</v>
      </c>
      <c r="I628" s="912">
        <f>IF(F628&lt;1,0,IF(H628="Բ-1",IF(G628=0,6.94,IF(G628=1,7.17,IF(G628=2,7.41,IF(G628=3,7.66,IF(OR(G628=5,G628=4),7.92,IF(OR(G628=6,G628=7),8.18,IF(OR(G628=8,G628=9),8.46,IF(OR(G628=10,G628=11,G628=12),8.74,IF(OR(G628=13,G628=14,G628=15),9.03,IF(OR(G628=16,G628=17,G628=18),9.33,9.65)))))))))),IF(H628="Բ-2", IF(G628=0,5.71,IF(G628=1,5.89,IF(G628=2,6.09,IF(G628=3,6.29,IF(OR(G628=5,G628=4),6.5,IF(OR(G628=6,G628=7),6.72,IF(OR(G628=8,G628=9),6.94,IF(OR(G628=10,G628=11,G628=12),7.17,IF(OR(G628=13,G628=14,G628=15),7.41,IF(OR(G628=16,G628=17,G628=18),7.65,7.91)))))))))), IF(H628="Գ-1", IF(G628=0,4.7,IF(G628=1,4.86,IF(G628=2,5.01,IF(G628=3,5.18,IF(OR(G628=5,G628=4),5.35,IF(OR(G628=6,G628=7),5.52,IF(OR(G628=8,G628=9),5.71,IF(OR(G628=10,G628=11,G628=12),5.89,IF(OR(G628=13,G628=14,G628=15),6.09,IF(OR(G628=16,G628=17,G628=18),6.29,6.49)))))))))), IF(H628="Գ-2", IF(G628=0,3.88,IF(G628=1,4.01,IF(G628=2,4.14,IF(G628=3,4.27,IF(OR(G628=5,G628=4),4.41,IF(OR(G628=6,G628=7),4.55,IF(OR(G628=8,G628=9),4.7,IF(OR(G628=10,G628=11,G628=12),4.85,IF(OR(G628=13,G628=14,G628=15),5.01,IF(OR(G628=16,G628=17,G628=18),5.17,5.34)))))))))), IF(H628="Գ-3", IF(G628=0,3.21,IF(G628=1,3.31,IF(G628=2,3.42,IF(G628=3,3.53,IF(OR(G628=5,G628=4),3.64,IF(OR(G628=6,G628=7),3.76,IF(OR(G628=8,G628=9),3.88,IF(OR(G628=10,G628=11,G628=12),4.01,IF(OR(G628=13,G628=14,G628=15),4.13,IF(OR(G628=16,G628=17,G628=18),4.27,4.4)))))))))), IF(H628="Ա-1", IF(G628=0,2.66,IF(G628=1,2.75,IF(G628=2,2.83,IF(G628=3,2.92,IF(OR(G628=5,G628=4),3.02,IF(OR(G628=6,G628=7),3.11,IF(OR(G628=8,G628=9),3.21,IF(OR(G628=10,G628=11,G628=12),3.31,IF(OR(G628=13,G628=14,G628=15),3.42,IF(OR(G628=16,G628=17,G628=18),3.53,3.64)))))))))), IF(H628="Ա-2", IF(G628=0,2.28,IF(G628=1,2.35,IF(G628=2,2.43,IF(G628=3,2.5,IF(OR(G628=5,G628=4),2.58,IF(OR(G628=6,G628=7),2.66,IF(OR(G628=8,G628=9),2.75,IF(OR(G628=10,G628=11,G628=12),2.83,IF(OR(G628=13,G628=14,G628=15),2.92,IF(OR(G628=16,G628=17,G628=18),3.01,3.11)))))))))),IF(H628="Ա-3", IF(G628=0,1.96,IF(G628=1,2.02,IF(G628=2,2.08,IF(G628=3,2.15,IF(OR(G628=5,G628=4),2.21,IF(OR(G628=6,G628=7),2.28,IF(OR(G628=8,G628=9),2.35,IF(OR(G628=10,G628=11,G628=12),2.42,IF(OR(G628=13,G628=14,G628=15),2.5,IF(OR(G628=16,G628=17,G628=18),2.58,2.66)))))))))), IF(H628="Կ-1", IF(G628=0,1.68,IF(G628=1,1.73,IF(G628=2,1.79,IF(G628=3,1.84,IF(OR(G628=5,G628=4),1.9,IF(OR(G628=6,G628=7),1.96,IF(OR(G628=8,G628=9),2.02,IF(OR(G628=10,G628=11,G628=12),2.08,IF(OR(G628=13,G628=14,G628=15),2.14,IF(OR(G628=16,G628=17,G628=18),2.21,2.28)))))))))), IF(H628="Կ-2", IF(G628=0,1.45,IF(G628=1,1.49,IF(G628=2,1.54,IF(G628=3,1.59,IF(OR(G628=5,G628=4),1.63,IF(OR(G628=6,G628=7),1.68,IF(OR(G628=8,G628=9),1.73,IF(OR(G628=10,G628=11,G628=12),1.79,IF(OR(G628=13,G628=14,G628=15),1.84,IF(OR(G628=16,G628=17,G628=18),1.9,1.95)))))))))),IF(H628="Կ-3", IF(G628=0,1.25,IF(G628=1,1.29,IF(G628=2,1.33,IF(G628=3,1.37,IF(OR(G628=5,G628=4),1.41,IF(OR(G628=6,G628=7),1.45,IF(OR(G628=8,G628=9),1.49,IF(OR(G628=10,G628=11,G628=12),1.54,IF(OR(G628=13,G628=14,G628=15),1.58,IF(OR(G628=16,G628=17,G628=18),1.63,1.68)))))))))), "Error"))))))))))))</f>
        <v>1.73</v>
      </c>
      <c r="J628" s="913">
        <v>83200</v>
      </c>
      <c r="K628" s="914">
        <f>+J628*I628</f>
        <v>143936</v>
      </c>
      <c r="L628" s="915">
        <v>0</v>
      </c>
      <c r="M628" s="914">
        <f>+L628+K628</f>
        <v>143936</v>
      </c>
      <c r="N628" s="914">
        <f>+M628*13</f>
        <v>1871168</v>
      </c>
      <c r="O628" s="580">
        <v>1</v>
      </c>
      <c r="P628" s="644">
        <f>+G628+1</f>
        <v>2</v>
      </c>
      <c r="Q628" s="645" t="str">
        <f>+H628</f>
        <v>Կ-1</v>
      </c>
      <c r="R628" s="643">
        <f>IF(O628&lt;1,0,IF(Q628="Բ-1",IF(P628=0,6.94,IF(P628=1,7.17,IF(P628=2,7.41,IF(P628=3,7.66,IF(OR(P628=5,P628=4),7.92,IF(OR(P628=6,P628=7),8.18,IF(OR(P628=8,P628=9),8.46,IF(OR(P628=10,P628=11,P628=12),8.74,IF(OR(P628=13,P628=14,P628=15),9.03,IF(OR(P628=16,P628=17,P628=18),9.33,9.65)))))))))),IF(Q628="Բ-2", IF(P628=0,5.71,IF(P628=1,5.89,IF(P628=2,6.09,IF(P628=3,6.29,IF(OR(P628=5,P628=4),6.5,IF(OR(P628=6,P628=7),6.72,IF(OR(P628=8,P628=9),6.94,IF(OR(P628=10,P628=11,P628=12),7.17,IF(OR(P628=13,P628=14,P628=15),7.41,IF(OR(P628=16,P628=17,P628=18),7.65,7.91)))))))))), IF(Q628="Գ-1", IF(P628=0,4.7,IF(P628=1,4.86,IF(P628=2,5.01,IF(P628=3,5.18,IF(OR(P628=5,P628=4),5.35,IF(OR(P628=6,P628=7),5.52,IF(OR(P628=8,P628=9),5.71,IF(OR(P628=10,P628=11,P628=12),5.89,IF(OR(P628=13,P628=14,P628=15),6.09,IF(OR(P628=16,P628=17,P628=18),6.29,6.49)))))))))), IF(Q628="Գ-2", IF(P628=0,3.88,IF(P628=1,4.01,IF(P628=2,4.14,IF(P628=3,4.27,IF(OR(P628=5,P628=4),4.41,IF(OR(P628=6,P628=7),4.55,IF(OR(P628=8,P628=9),4.7,IF(OR(P628=10,P628=11,P628=12),4.85,IF(OR(P628=13,P628=14,P628=15),5.01,IF(OR(P628=16,P628=17,P628=18),5.17,5.34)))))))))), IF(Q628="Գ-3", IF(P628=0,3.21,IF(P628=1,3.31,IF(P628=2,3.42,IF(P628=3,3.53,IF(OR(P628=5,P628=4),3.64,IF(OR(P628=6,P628=7),3.76,IF(OR(P628=8,P628=9),3.88,IF(OR(P628=10,P628=11,P628=12),4.01,IF(OR(P628=13,P628=14,P628=15),4.13,IF(OR(P628=16,P628=17,P628=18),4.27,4.4)))))))))), IF(Q628="Ա-1", IF(P628=0,2.66,IF(P628=1,2.75,IF(P628=2,2.83,IF(P628=3,2.92,IF(OR(P628=5,P628=4),3.02,IF(OR(P628=6,P628=7),3.11,IF(OR(P628=8,P628=9),3.21,IF(OR(P628=10,P628=11,P628=12),3.31,IF(OR(P628=13,P628=14,P628=15),3.42,IF(OR(P628=16,P628=17,P628=18),3.53,3.64)))))))))), IF(Q628="Ա-2", IF(P628=0,2.28,IF(P628=1,2.35,IF(P628=2,2.43,IF(P628=3,2.5,IF(OR(P628=5,P628=4),2.58,IF(OR(P628=6,P628=7),2.66,IF(OR(P628=8,P628=9),2.75,IF(OR(P628=10,P628=11,P628=12),2.83,IF(OR(P628=13,P628=14,P628=15),2.92,IF(OR(P628=16,P628=17,P628=18),3.01,3.11)))))))))),IF(Q628="Ա-3", IF(P628=0,1.96,IF(P628=1,2.02,IF(P628=2,2.08,IF(P628=3,2.15,IF(OR(P628=5,P628=4),2.21,IF(OR(P628=6,P628=7),2.28,IF(OR(P628=8,P628=9),2.35,IF(OR(P628=10,P628=11,P628=12),2.42,IF(OR(P628=13,P628=14,P628=15),2.5,IF(OR(P628=16,P628=17,P628=18),2.58,2.66)))))))))), IF(Q628="Կ-1", IF(P628=0,1.68,IF(P628=1,1.73,IF(P628=2,1.79,IF(P628=3,1.84,IF(OR(P628=5,P628=4),1.9,IF(OR(P628=6,P628=7),1.96,IF(OR(P628=8,P628=9),2.02,IF(OR(P628=10,P628=11,P628=12),2.08,IF(OR(P628=13,P628=14,P628=15),2.14,IF(OR(P628=16,P628=17,P628=18),2.21,2.28)))))))))), IF(Q628="Կ-2", IF(P628=0,1.45,IF(P628=1,1.49,IF(P628=2,1.54,IF(P628=3,1.59,IF(OR(P628=5,P628=4),1.63,IF(OR(P628=6,P628=7),1.68,IF(OR(P628=8,P628=9),1.73,IF(OR(P628=10,P628=11,P628=12),1.79,IF(OR(P628=13,P628=14,P628=15),1.84,IF(OR(P628=16,P628=17,P628=18),1.9,1.95)))))))))),IF(Q628="Կ-3", IF(P628=0,1.25,IF(P628=1,1.29,IF(P628=2,1.33,IF(P628=3,1.37,IF(OR(P628=5,P628=4),1.41,IF(OR(P628=6,P628=7),1.45,IF(OR(P628=8,P628=9),1.49,IF(OR(P628=10,P628=11,P628=12),1.54,IF(OR(P628=13,P628=14,P628=15),1.58,IF(OR(P628=16,P628=17,P628=18),1.63,1.68)))))))))), "Error"))))))))))))</f>
        <v>1.79</v>
      </c>
      <c r="S628" s="776">
        <v>83200</v>
      </c>
      <c r="T628" s="776">
        <f>+S628*R628</f>
        <v>148928</v>
      </c>
      <c r="U628" s="777">
        <f>+L628</f>
        <v>0</v>
      </c>
      <c r="V628" s="776">
        <f>+U628+T628</f>
        <v>148928</v>
      </c>
      <c r="W628" s="776">
        <f>+V628*13</f>
        <v>1936064</v>
      </c>
      <c r="X628" s="580">
        <v>1</v>
      </c>
      <c r="Y628" s="644">
        <f>+P628+1</f>
        <v>3</v>
      </c>
      <c r="Z628" s="645" t="str">
        <f>+Q628</f>
        <v>Կ-1</v>
      </c>
      <c r="AA628" s="643">
        <f>IF(X628&lt;1,0,IF(Z628="Բ-1",IF(Y628=0,6.94,IF(Y628=1,7.17,IF(Y628=2,7.41,IF(Y628=3,7.66,IF(OR(Y628=5,Y628=4),7.92,IF(OR(Y628=6,Y628=7),8.18,IF(OR(Y628=8,Y628=9),8.46,IF(OR(Y628=10,Y628=11,Y628=12),8.74,IF(OR(Y628=13,Y628=14,Y628=15),9.03,IF(OR(Y628=16,Y628=17,Y628=18),9.33,9.65)))))))))),IF(Z628="Բ-2", IF(Y628=0,5.71,IF(Y628=1,5.89,IF(Y628=2,6.09,IF(Y628=3,6.29,IF(OR(Y628=5,Y628=4),6.5,IF(OR(Y628=6,Y628=7),6.72,IF(OR(Y628=8,Y628=9),6.94,IF(OR(Y628=10,Y628=11,Y628=12),7.17,IF(OR(Y628=13,Y628=14,Y628=15),7.41,IF(OR(Y628=16,Y628=17,Y628=18),7.65,7.91)))))))))), IF(Z628="Գ-1", IF(Y628=0,4.7,IF(Y628=1,4.86,IF(Y628=2,5.01,IF(Y628=3,5.18,IF(OR(Y628=5,Y628=4),5.35,IF(OR(Y628=6,Y628=7),5.52,IF(OR(Y628=8,Y628=9),5.71,IF(OR(Y628=10,Y628=11,Y628=12),5.89,IF(OR(Y628=13,Y628=14,Y628=15),6.09,IF(OR(Y628=16,Y628=17,Y628=18),6.29,6.49)))))))))), IF(Z628="Գ-2", IF(Y628=0,3.88,IF(Y628=1,4.01,IF(Y628=2,4.14,IF(Y628=3,4.27,IF(OR(Y628=5,Y628=4),4.41,IF(OR(Y628=6,Y628=7),4.55,IF(OR(Y628=8,Y628=9),4.7,IF(OR(Y628=10,Y628=11,Y628=12),4.85,IF(OR(Y628=13,Y628=14,Y628=15),5.01,IF(OR(Y628=16,Y628=17,Y628=18),5.17,5.34)))))))))), IF(Z628="Գ-3", IF(Y628=0,3.21,IF(Y628=1,3.31,IF(Y628=2,3.42,IF(Y628=3,3.53,IF(OR(Y628=5,Y628=4),3.64,IF(OR(Y628=6,Y628=7),3.76,IF(OR(Y628=8,Y628=9),3.88,IF(OR(Y628=10,Y628=11,Y628=12),4.01,IF(OR(Y628=13,Y628=14,Y628=15),4.13,IF(OR(Y628=16,Y628=17,Y628=18),4.27,4.4)))))))))), IF(Z628="Ա-1", IF(Y628=0,2.66,IF(Y628=1,2.75,IF(Y628=2,2.83,IF(Y628=3,2.92,IF(OR(Y628=5,Y628=4),3.02,IF(OR(Y628=6,Y628=7),3.11,IF(OR(Y628=8,Y628=9),3.21,IF(OR(Y628=10,Y628=11,Y628=12),3.31,IF(OR(Y628=13,Y628=14,Y628=15),3.42,IF(OR(Y628=16,Y628=17,Y628=18),3.53,3.64)))))))))), IF(Z628="Ա-2", IF(Y628=0,2.28,IF(Y628=1,2.35,IF(Y628=2,2.43,IF(Y628=3,2.5,IF(OR(Y628=5,Y628=4),2.58,IF(OR(Y628=6,Y628=7),2.66,IF(OR(Y628=8,Y628=9),2.75,IF(OR(Y628=10,Y628=11,Y628=12),2.83,IF(OR(Y628=13,Y628=14,Y628=15),2.92,IF(OR(Y628=16,Y628=17,Y628=18),3.01,3.11)))))))))),IF(Z628="Ա-3", IF(Y628=0,1.96,IF(Y628=1,2.02,IF(Y628=2,2.08,IF(Y628=3,2.15,IF(OR(Y628=5,Y628=4),2.21,IF(OR(Y628=6,Y628=7),2.28,IF(OR(Y628=8,Y628=9),2.35,IF(OR(Y628=10,Y628=11,Y628=12),2.42,IF(OR(Y628=13,Y628=14,Y628=15),2.5,IF(OR(Y628=16,Y628=17,Y628=18),2.58,2.66)))))))))), IF(Z628="Կ-1", IF(Y628=0,1.68,IF(Y628=1,1.73,IF(Y628=2,1.79,IF(Y628=3,1.84,IF(OR(Y628=5,Y628=4),1.9,IF(OR(Y628=6,Y628=7),1.96,IF(OR(Y628=8,Y628=9),2.02,IF(OR(Y628=10,Y628=11,Y628=12),2.08,IF(OR(Y628=13,Y628=14,Y628=15),2.14,IF(OR(Y628=16,Y628=17,Y628=18),2.21,2.28)))))))))), IF(Z628="Կ-2", IF(Y628=0,1.45,IF(Y628=1,1.49,IF(Y628=2,1.54,IF(Y628=3,1.59,IF(OR(Y628=5,Y628=4),1.63,IF(OR(Y628=6,Y628=7),1.68,IF(OR(Y628=8,Y628=9),1.73,IF(OR(Y628=10,Y628=11,Y628=12),1.79,IF(OR(Y628=13,Y628=14,Y628=15),1.84,IF(OR(Y628=16,Y628=17,Y628=18),1.9,1.95)))))))))),IF(Z628="Կ-3", IF(Y628=0,1.25,IF(Y628=1,1.29,IF(Y628=2,1.33,IF(Y628=3,1.37,IF(OR(Y628=5,Y628=4),1.41,IF(OR(Y628=6,Y628=7),1.45,IF(OR(Y628=8,Y628=9),1.49,IF(OR(Y628=10,Y628=11,Y628=12),1.54,IF(OR(Y628=13,Y628=14,Y628=15),1.58,IF(OR(Y628=16,Y628=17,Y628=18),1.63,1.68)))))))))), "Error"))))))))))))</f>
        <v>1.84</v>
      </c>
      <c r="AB628" s="776">
        <v>83200</v>
      </c>
      <c r="AC628" s="776">
        <f>+AB628*AA628</f>
        <v>153088</v>
      </c>
      <c r="AD628" s="777">
        <f>+U628</f>
        <v>0</v>
      </c>
      <c r="AE628" s="776">
        <f>+AD628+AC628</f>
        <v>153088</v>
      </c>
      <c r="AF628" s="776">
        <f>+AE628*13</f>
        <v>1990144</v>
      </c>
      <c r="AG628" s="580">
        <v>1</v>
      </c>
      <c r="AH628" s="644">
        <f>+Y628+1</f>
        <v>4</v>
      </c>
      <c r="AI628" s="645" t="str">
        <f>+Z628</f>
        <v>Կ-1</v>
      </c>
      <c r="AJ628" s="643">
        <f>IF(AG628&lt;1,0,IF(AI628="Բ-1",IF(AH628=0,6.94,IF(AH628=1,7.17,IF(AH628=2,7.41,IF(AH628=3,7.66,IF(OR(AH628=5,AH628=4),7.92,IF(OR(AH628=6,AH628=7),8.18,IF(OR(AH628=8,AH628=9),8.46,IF(OR(AH628=10,AH628=11,AH628=12),8.74,IF(OR(AH628=13,AH628=14,AH628=15),9.03,IF(OR(AH628=16,AH628=17,AH628=18),9.33,9.65)))))))))),IF(AI628="Բ-2", IF(AH628=0,5.71,IF(AH628=1,5.89,IF(AH628=2,6.09,IF(AH628=3,6.29,IF(OR(AH628=5,AH628=4),6.5,IF(OR(AH628=6,AH628=7),6.72,IF(OR(AH628=8,AH628=9),6.94,IF(OR(AH628=10,AH628=11,AH628=12),7.17,IF(OR(AH628=13,AH628=14,AH628=15),7.41,IF(OR(AH628=16,AH628=17,AH628=18),7.65,7.91)))))))))), IF(AI628="Գ-1", IF(AH628=0,4.7,IF(AH628=1,4.86,IF(AH628=2,5.01,IF(AH628=3,5.18,IF(OR(AH628=5,AH628=4),5.35,IF(OR(AH628=6,AH628=7),5.52,IF(OR(AH628=8,AH628=9),5.71,IF(OR(AH628=10,AH628=11,AH628=12),5.89,IF(OR(AH628=13,AH628=14,AH628=15),6.09,IF(OR(AH628=16,AH628=17,AH628=18),6.29,6.49)))))))))), IF(AI628="Գ-2", IF(AH628=0,3.88,IF(AH628=1,4.01,IF(AH628=2,4.14,IF(AH628=3,4.27,IF(OR(AH628=5,AH628=4),4.41,IF(OR(AH628=6,AH628=7),4.55,IF(OR(AH628=8,AH628=9),4.7,IF(OR(AH628=10,AH628=11,AH628=12),4.85,IF(OR(AH628=13,AH628=14,AH628=15),5.01,IF(OR(AH628=16,AH628=17,AH628=18),5.17,5.34)))))))))), IF(AI628="Գ-3", IF(AH628=0,3.21,IF(AH628=1,3.31,IF(AH628=2,3.42,IF(AH628=3,3.53,IF(OR(AH628=5,AH628=4),3.64,IF(OR(AH628=6,AH628=7),3.76,IF(OR(AH628=8,AH628=9),3.88,IF(OR(AH628=10,AH628=11,AH628=12),4.01,IF(OR(AH628=13,AH628=14,AH628=15),4.13,IF(OR(AH628=16,AH628=17,AH628=18),4.27,4.4)))))))))), IF(AI628="Ա-1", IF(AH628=0,2.66,IF(AH628=1,2.75,IF(AH628=2,2.83,IF(AH628=3,2.92,IF(OR(AH628=5,AH628=4),3.02,IF(OR(AH628=6,AH628=7),3.11,IF(OR(AH628=8,AH628=9),3.21,IF(OR(AH628=10,AH628=11,AH628=12),3.31,IF(OR(AH628=13,AH628=14,AH628=15),3.42,IF(OR(AH628=16,AH628=17,AH628=18),3.53,3.64)))))))))), IF(AI628="Ա-2", IF(AH628=0,2.28,IF(AH628=1,2.35,IF(AH628=2,2.43,IF(AH628=3,2.5,IF(OR(AH628=5,AH628=4),2.58,IF(OR(AH628=6,AH628=7),2.66,IF(OR(AH628=8,AH628=9),2.75,IF(OR(AH628=10,AH628=11,AH628=12),2.83,IF(OR(AH628=13,AH628=14,AH628=15),2.92,IF(OR(AH628=16,AH628=17,AH628=18),3.01,3.11)))))))))),IF(AI628="Ա-3", IF(AH628=0,1.96,IF(AH628=1,2.02,IF(AH628=2,2.08,IF(AH628=3,2.15,IF(OR(AH628=5,AH628=4),2.21,IF(OR(AH628=6,AH628=7),2.28,IF(OR(AH628=8,AH628=9),2.35,IF(OR(AH628=10,AH628=11,AH628=12),2.42,IF(OR(AH628=13,AH628=14,AH628=15),2.5,IF(OR(AH628=16,AH628=17,AH628=18),2.58,2.66)))))))))), IF(AI628="Կ-1", IF(AH628=0,1.68,IF(AH628=1,1.73,IF(AH628=2,1.79,IF(AH628=3,1.84,IF(OR(AH628=5,AH628=4),1.9,IF(OR(AH628=6,AH628=7),1.96,IF(OR(AH628=8,AH628=9),2.02,IF(OR(AH628=10,AH628=11,AH628=12),2.08,IF(OR(AH628=13,AH628=14,AH628=15),2.14,IF(OR(AH628=16,AH628=17,AH628=18),2.21,2.28)))))))))), IF(AI628="Կ-2", IF(AH628=0,1.45,IF(AH628=1,1.49,IF(AH628=2,1.54,IF(AH628=3,1.59,IF(OR(AH628=5,AH628=4),1.63,IF(OR(AH628=6,AH628=7),1.68,IF(OR(AH628=8,AH628=9),1.73,IF(OR(AH628=10,AH628=11,AH628=12),1.79,IF(OR(AH628=13,AH628=14,AH628=15),1.84,IF(OR(AH628=16,AH628=17,AH628=18),1.9,1.95)))))))))),IF(AI628="Կ-3", IF(AH628=0,1.25,IF(AH628=1,1.29,IF(AH628=2,1.33,IF(AH628=3,1.37,IF(OR(AH628=5,AH628=4),1.41,IF(OR(AH628=6,AH628=7),1.45,IF(OR(AH628=8,AH628=9),1.49,IF(OR(AH628=10,AH628=11,AH628=12),1.54,IF(OR(AH628=13,AH628=14,AH628=15),1.58,IF(OR(AH628=16,AH628=17,AH628=18),1.63,1.68)))))))))), "Error"))))))))))))</f>
        <v>1.9</v>
      </c>
      <c r="AK628" s="776">
        <v>83200</v>
      </c>
      <c r="AL628" s="776">
        <f>+AK628*AJ628</f>
        <v>158080</v>
      </c>
      <c r="AM628" s="777">
        <f>+AD628</f>
        <v>0</v>
      </c>
      <c r="AN628" s="776">
        <f>+AM628+AL628</f>
        <v>158080</v>
      </c>
      <c r="AO628" s="776">
        <f>+AN628*13</f>
        <v>2055040</v>
      </c>
    </row>
    <row r="629" spans="1:41" s="760" customFormat="1" ht="71.25">
      <c r="A629" s="853">
        <v>587</v>
      </c>
      <c r="B629" s="903" t="s">
        <v>1882</v>
      </c>
      <c r="C629" s="904" t="s">
        <v>1961</v>
      </c>
      <c r="D629" s="904" t="s">
        <v>2376</v>
      </c>
      <c r="E629" s="917" t="s">
        <v>1915</v>
      </c>
      <c r="F629" s="853">
        <v>1</v>
      </c>
      <c r="G629" s="911">
        <v>6</v>
      </c>
      <c r="H629" s="915" t="s">
        <v>83</v>
      </c>
      <c r="I629" s="912">
        <f t="shared" si="450"/>
        <v>4.55</v>
      </c>
      <c r="J629" s="913">
        <v>83200</v>
      </c>
      <c r="K629" s="914">
        <f t="shared" si="474"/>
        <v>378560</v>
      </c>
      <c r="L629" s="915">
        <v>8000</v>
      </c>
      <c r="M629" s="914">
        <f t="shared" si="452"/>
        <v>386560</v>
      </c>
      <c r="N629" s="914">
        <f t="shared" si="453"/>
        <v>5025280</v>
      </c>
      <c r="O629" s="580">
        <v>1</v>
      </c>
      <c r="P629" s="644">
        <f t="shared" si="451"/>
        <v>7</v>
      </c>
      <c r="Q629" s="645" t="str">
        <f t="shared" si="459"/>
        <v>Գ-2</v>
      </c>
      <c r="R629" s="643">
        <f t="shared" si="460"/>
        <v>4.55</v>
      </c>
      <c r="S629" s="776">
        <v>83200</v>
      </c>
      <c r="T629" s="776">
        <f t="shared" si="461"/>
        <v>378560</v>
      </c>
      <c r="U629" s="777">
        <f t="shared" si="462"/>
        <v>8000</v>
      </c>
      <c r="V629" s="776">
        <f t="shared" si="454"/>
        <v>386560</v>
      </c>
      <c r="W629" s="776">
        <f t="shared" si="455"/>
        <v>5025280</v>
      </c>
      <c r="X629" s="580">
        <v>1</v>
      </c>
      <c r="Y629" s="644">
        <f t="shared" si="463"/>
        <v>8</v>
      </c>
      <c r="Z629" s="645" t="str">
        <f t="shared" si="464"/>
        <v>Գ-2</v>
      </c>
      <c r="AA629" s="643">
        <f t="shared" si="465"/>
        <v>4.7</v>
      </c>
      <c r="AB629" s="776">
        <v>83200</v>
      </c>
      <c r="AC629" s="776">
        <f t="shared" si="466"/>
        <v>391040</v>
      </c>
      <c r="AD629" s="777">
        <f t="shared" si="467"/>
        <v>8000</v>
      </c>
      <c r="AE629" s="776">
        <f t="shared" si="473"/>
        <v>399040</v>
      </c>
      <c r="AF629" s="776">
        <f t="shared" si="456"/>
        <v>5187520</v>
      </c>
      <c r="AG629" s="580">
        <v>1</v>
      </c>
      <c r="AH629" s="644">
        <f t="shared" si="468"/>
        <v>9</v>
      </c>
      <c r="AI629" s="645" t="str">
        <f t="shared" si="469"/>
        <v>Գ-2</v>
      </c>
      <c r="AJ629" s="643">
        <f t="shared" si="470"/>
        <v>4.7</v>
      </c>
      <c r="AK629" s="776">
        <v>83200</v>
      </c>
      <c r="AL629" s="776">
        <f t="shared" si="471"/>
        <v>391040</v>
      </c>
      <c r="AM629" s="777">
        <f t="shared" si="472"/>
        <v>8000</v>
      </c>
      <c r="AN629" s="776">
        <f t="shared" si="457"/>
        <v>399040</v>
      </c>
      <c r="AO629" s="776">
        <f t="shared" si="458"/>
        <v>5187520</v>
      </c>
    </row>
    <row r="630" spans="1:41" s="760" customFormat="1" ht="40.5">
      <c r="A630" s="853">
        <v>588</v>
      </c>
      <c r="B630" s="903" t="s">
        <v>682</v>
      </c>
      <c r="C630" s="904" t="s">
        <v>1961</v>
      </c>
      <c r="D630" s="904" t="s">
        <v>2273</v>
      </c>
      <c r="E630" s="903" t="s">
        <v>972</v>
      </c>
      <c r="F630" s="853">
        <v>1</v>
      </c>
      <c r="G630" s="911">
        <v>20</v>
      </c>
      <c r="H630" s="915" t="s">
        <v>84</v>
      </c>
      <c r="I630" s="912">
        <f t="shared" si="450"/>
        <v>3.64</v>
      </c>
      <c r="J630" s="913">
        <v>83200</v>
      </c>
      <c r="K630" s="914">
        <f t="shared" si="474"/>
        <v>302848</v>
      </c>
      <c r="L630" s="915">
        <v>8000</v>
      </c>
      <c r="M630" s="914">
        <f t="shared" si="452"/>
        <v>310848</v>
      </c>
      <c r="N630" s="914">
        <f t="shared" si="453"/>
        <v>4041024</v>
      </c>
      <c r="O630" s="580">
        <v>1</v>
      </c>
      <c r="P630" s="644">
        <f t="shared" si="451"/>
        <v>21</v>
      </c>
      <c r="Q630" s="645" t="str">
        <f t="shared" si="459"/>
        <v>Ա-1</v>
      </c>
      <c r="R630" s="643">
        <f t="shared" si="460"/>
        <v>3.64</v>
      </c>
      <c r="S630" s="776">
        <v>83200</v>
      </c>
      <c r="T630" s="776">
        <f t="shared" si="461"/>
        <v>302848</v>
      </c>
      <c r="U630" s="777">
        <f t="shared" si="462"/>
        <v>8000</v>
      </c>
      <c r="V630" s="776">
        <f t="shared" si="454"/>
        <v>310848</v>
      </c>
      <c r="W630" s="776">
        <f t="shared" si="455"/>
        <v>4041024</v>
      </c>
      <c r="X630" s="580">
        <v>1</v>
      </c>
      <c r="Y630" s="644">
        <f t="shared" si="463"/>
        <v>22</v>
      </c>
      <c r="Z630" s="645" t="str">
        <f t="shared" si="464"/>
        <v>Ա-1</v>
      </c>
      <c r="AA630" s="643">
        <f t="shared" si="465"/>
        <v>3.64</v>
      </c>
      <c r="AB630" s="776">
        <v>83200</v>
      </c>
      <c r="AC630" s="776">
        <f t="shared" si="466"/>
        <v>302848</v>
      </c>
      <c r="AD630" s="777">
        <f t="shared" si="467"/>
        <v>8000</v>
      </c>
      <c r="AE630" s="776">
        <f t="shared" si="473"/>
        <v>310848</v>
      </c>
      <c r="AF630" s="776">
        <f t="shared" si="456"/>
        <v>4041024</v>
      </c>
      <c r="AG630" s="580">
        <v>1</v>
      </c>
      <c r="AH630" s="644">
        <f t="shared" si="468"/>
        <v>23</v>
      </c>
      <c r="AI630" s="645" t="str">
        <f t="shared" si="469"/>
        <v>Ա-1</v>
      </c>
      <c r="AJ630" s="643">
        <f t="shared" si="470"/>
        <v>3.64</v>
      </c>
      <c r="AK630" s="776">
        <v>83200</v>
      </c>
      <c r="AL630" s="776">
        <f t="shared" si="471"/>
        <v>302848</v>
      </c>
      <c r="AM630" s="777">
        <f t="shared" si="472"/>
        <v>8000</v>
      </c>
      <c r="AN630" s="776">
        <f t="shared" si="457"/>
        <v>310848</v>
      </c>
      <c r="AO630" s="776">
        <f t="shared" si="458"/>
        <v>4041024</v>
      </c>
    </row>
    <row r="631" spans="1:41" s="760" customFormat="1" ht="40.5">
      <c r="A631" s="853">
        <v>589</v>
      </c>
      <c r="B631" s="903" t="s">
        <v>677</v>
      </c>
      <c r="C631" s="904" t="s">
        <v>1961</v>
      </c>
      <c r="D631" s="904" t="s">
        <v>2287</v>
      </c>
      <c r="E631" s="903" t="s">
        <v>973</v>
      </c>
      <c r="F631" s="853">
        <v>1</v>
      </c>
      <c r="G631" s="911">
        <v>6</v>
      </c>
      <c r="H631" s="915" t="s">
        <v>85</v>
      </c>
      <c r="I631" s="912">
        <f t="shared" si="450"/>
        <v>2.66</v>
      </c>
      <c r="J631" s="913">
        <v>83200</v>
      </c>
      <c r="K631" s="914">
        <f t="shared" si="474"/>
        <v>221312</v>
      </c>
      <c r="L631" s="915">
        <v>8000</v>
      </c>
      <c r="M631" s="914">
        <f t="shared" si="452"/>
        <v>229312</v>
      </c>
      <c r="N631" s="914">
        <f t="shared" si="453"/>
        <v>2981056</v>
      </c>
      <c r="O631" s="580">
        <v>1</v>
      </c>
      <c r="P631" s="644">
        <f t="shared" si="451"/>
        <v>7</v>
      </c>
      <c r="Q631" s="645" t="str">
        <f t="shared" si="459"/>
        <v>Ա-2</v>
      </c>
      <c r="R631" s="643">
        <f t="shared" si="460"/>
        <v>2.66</v>
      </c>
      <c r="S631" s="776">
        <v>83200</v>
      </c>
      <c r="T631" s="776">
        <f t="shared" si="461"/>
        <v>221312</v>
      </c>
      <c r="U631" s="777">
        <f t="shared" si="462"/>
        <v>8000</v>
      </c>
      <c r="V631" s="776">
        <f t="shared" si="454"/>
        <v>229312</v>
      </c>
      <c r="W631" s="776">
        <f t="shared" si="455"/>
        <v>2981056</v>
      </c>
      <c r="X631" s="580">
        <v>1</v>
      </c>
      <c r="Y631" s="644">
        <f t="shared" si="463"/>
        <v>8</v>
      </c>
      <c r="Z631" s="645" t="str">
        <f t="shared" si="464"/>
        <v>Ա-2</v>
      </c>
      <c r="AA631" s="643">
        <f t="shared" si="465"/>
        <v>2.75</v>
      </c>
      <c r="AB631" s="776">
        <v>83200</v>
      </c>
      <c r="AC631" s="776">
        <f t="shared" si="466"/>
        <v>228800</v>
      </c>
      <c r="AD631" s="777">
        <f t="shared" si="467"/>
        <v>8000</v>
      </c>
      <c r="AE631" s="776">
        <f t="shared" si="473"/>
        <v>236800</v>
      </c>
      <c r="AF631" s="776">
        <f t="shared" si="456"/>
        <v>3078400</v>
      </c>
      <c r="AG631" s="580">
        <v>1</v>
      </c>
      <c r="AH631" s="644">
        <f t="shared" si="468"/>
        <v>9</v>
      </c>
      <c r="AI631" s="645" t="str">
        <f t="shared" si="469"/>
        <v>Ա-2</v>
      </c>
      <c r="AJ631" s="643">
        <f t="shared" si="470"/>
        <v>2.75</v>
      </c>
      <c r="AK631" s="776">
        <v>83200</v>
      </c>
      <c r="AL631" s="776">
        <f t="shared" si="471"/>
        <v>228800</v>
      </c>
      <c r="AM631" s="777">
        <f t="shared" si="472"/>
        <v>8000</v>
      </c>
      <c r="AN631" s="776">
        <f t="shared" si="457"/>
        <v>236800</v>
      </c>
      <c r="AO631" s="776">
        <f t="shared" si="458"/>
        <v>3078400</v>
      </c>
    </row>
    <row r="632" spans="1:41" s="760" customFormat="1" ht="40.5">
      <c r="A632" s="853">
        <v>590</v>
      </c>
      <c r="B632" s="903" t="s">
        <v>1883</v>
      </c>
      <c r="C632" s="904" t="s">
        <v>1961</v>
      </c>
      <c r="D632" s="904" t="s">
        <v>2287</v>
      </c>
      <c r="E632" s="903" t="s">
        <v>973</v>
      </c>
      <c r="F632" s="853">
        <v>1</v>
      </c>
      <c r="G632" s="911">
        <v>6</v>
      </c>
      <c r="H632" s="915" t="s">
        <v>85</v>
      </c>
      <c r="I632" s="912">
        <f t="shared" si="450"/>
        <v>2.66</v>
      </c>
      <c r="J632" s="913">
        <v>83200</v>
      </c>
      <c r="K632" s="914">
        <f t="shared" si="474"/>
        <v>221312</v>
      </c>
      <c r="L632" s="915"/>
      <c r="M632" s="914">
        <f t="shared" si="452"/>
        <v>221312</v>
      </c>
      <c r="N632" s="914">
        <f t="shared" si="453"/>
        <v>2877056</v>
      </c>
      <c r="O632" s="580">
        <v>1</v>
      </c>
      <c r="P632" s="644">
        <f t="shared" si="451"/>
        <v>7</v>
      </c>
      <c r="Q632" s="645" t="str">
        <f t="shared" si="459"/>
        <v>Ա-2</v>
      </c>
      <c r="R632" s="643">
        <f t="shared" si="460"/>
        <v>2.66</v>
      </c>
      <c r="S632" s="776">
        <v>83200</v>
      </c>
      <c r="T632" s="776">
        <f t="shared" si="461"/>
        <v>221312</v>
      </c>
      <c r="U632" s="777">
        <f t="shared" si="462"/>
        <v>0</v>
      </c>
      <c r="V632" s="776">
        <f t="shared" si="454"/>
        <v>221312</v>
      </c>
      <c r="W632" s="776">
        <f t="shared" si="455"/>
        <v>2877056</v>
      </c>
      <c r="X632" s="580">
        <v>1</v>
      </c>
      <c r="Y632" s="644">
        <f t="shared" si="463"/>
        <v>8</v>
      </c>
      <c r="Z632" s="645" t="str">
        <f t="shared" si="464"/>
        <v>Ա-2</v>
      </c>
      <c r="AA632" s="643">
        <f t="shared" si="465"/>
        <v>2.75</v>
      </c>
      <c r="AB632" s="776">
        <v>83200</v>
      </c>
      <c r="AC632" s="776">
        <f t="shared" si="466"/>
        <v>228800</v>
      </c>
      <c r="AD632" s="777">
        <f t="shared" si="467"/>
        <v>0</v>
      </c>
      <c r="AE632" s="776">
        <f t="shared" si="473"/>
        <v>228800</v>
      </c>
      <c r="AF632" s="776">
        <f t="shared" si="456"/>
        <v>2974400</v>
      </c>
      <c r="AG632" s="580">
        <v>1</v>
      </c>
      <c r="AH632" s="644">
        <f t="shared" si="468"/>
        <v>9</v>
      </c>
      <c r="AI632" s="645" t="str">
        <f t="shared" si="469"/>
        <v>Ա-2</v>
      </c>
      <c r="AJ632" s="643">
        <f t="shared" si="470"/>
        <v>2.75</v>
      </c>
      <c r="AK632" s="776">
        <v>83200</v>
      </c>
      <c r="AL632" s="776">
        <f t="shared" si="471"/>
        <v>228800</v>
      </c>
      <c r="AM632" s="777">
        <f t="shared" si="472"/>
        <v>0</v>
      </c>
      <c r="AN632" s="776">
        <f t="shared" si="457"/>
        <v>228800</v>
      </c>
      <c r="AO632" s="776">
        <f t="shared" si="458"/>
        <v>2974400</v>
      </c>
    </row>
    <row r="633" spans="1:41" s="760" customFormat="1" ht="40.5">
      <c r="A633" s="853">
        <v>591</v>
      </c>
      <c r="B633" s="903" t="s">
        <v>1885</v>
      </c>
      <c r="C633" s="904" t="s">
        <v>1961</v>
      </c>
      <c r="D633" s="904" t="s">
        <v>2282</v>
      </c>
      <c r="E633" s="903" t="s">
        <v>973</v>
      </c>
      <c r="F633" s="853">
        <v>1</v>
      </c>
      <c r="G633" s="911">
        <v>4</v>
      </c>
      <c r="H633" s="915" t="s">
        <v>85</v>
      </c>
      <c r="I633" s="912">
        <f t="shared" si="450"/>
        <v>2.58</v>
      </c>
      <c r="J633" s="913">
        <v>83200</v>
      </c>
      <c r="K633" s="914">
        <f t="shared" si="474"/>
        <v>214656</v>
      </c>
      <c r="L633" s="915">
        <v>8000</v>
      </c>
      <c r="M633" s="914">
        <f t="shared" si="452"/>
        <v>222656</v>
      </c>
      <c r="N633" s="914">
        <f t="shared" si="453"/>
        <v>2894528</v>
      </c>
      <c r="O633" s="580">
        <v>1</v>
      </c>
      <c r="P633" s="644">
        <f t="shared" si="451"/>
        <v>5</v>
      </c>
      <c r="Q633" s="645" t="str">
        <f t="shared" si="459"/>
        <v>Ա-2</v>
      </c>
      <c r="R633" s="643">
        <f t="shared" si="460"/>
        <v>2.58</v>
      </c>
      <c r="S633" s="776">
        <v>83200</v>
      </c>
      <c r="T633" s="776">
        <f t="shared" si="461"/>
        <v>214656</v>
      </c>
      <c r="U633" s="777">
        <f t="shared" si="462"/>
        <v>8000</v>
      </c>
      <c r="V633" s="776">
        <f t="shared" si="454"/>
        <v>222656</v>
      </c>
      <c r="W633" s="776">
        <f t="shared" si="455"/>
        <v>2894528</v>
      </c>
      <c r="X633" s="580">
        <v>1</v>
      </c>
      <c r="Y633" s="644">
        <f t="shared" si="463"/>
        <v>6</v>
      </c>
      <c r="Z633" s="645" t="str">
        <f t="shared" si="464"/>
        <v>Ա-2</v>
      </c>
      <c r="AA633" s="643">
        <f t="shared" si="465"/>
        <v>2.66</v>
      </c>
      <c r="AB633" s="776">
        <v>83200</v>
      </c>
      <c r="AC633" s="776">
        <f t="shared" si="466"/>
        <v>221312</v>
      </c>
      <c r="AD633" s="777">
        <f t="shared" si="467"/>
        <v>8000</v>
      </c>
      <c r="AE633" s="776">
        <f t="shared" si="473"/>
        <v>229312</v>
      </c>
      <c r="AF633" s="776">
        <f t="shared" si="456"/>
        <v>2981056</v>
      </c>
      <c r="AG633" s="580">
        <v>1</v>
      </c>
      <c r="AH633" s="644">
        <f t="shared" si="468"/>
        <v>7</v>
      </c>
      <c r="AI633" s="645" t="str">
        <f t="shared" si="469"/>
        <v>Ա-2</v>
      </c>
      <c r="AJ633" s="643">
        <f t="shared" si="470"/>
        <v>2.66</v>
      </c>
      <c r="AK633" s="776">
        <v>83200</v>
      </c>
      <c r="AL633" s="776">
        <f t="shared" si="471"/>
        <v>221312</v>
      </c>
      <c r="AM633" s="777">
        <f t="shared" si="472"/>
        <v>8000</v>
      </c>
      <c r="AN633" s="776">
        <f t="shared" si="457"/>
        <v>229312</v>
      </c>
      <c r="AO633" s="776">
        <f t="shared" si="458"/>
        <v>2981056</v>
      </c>
    </row>
    <row r="634" spans="1:41" s="760" customFormat="1" ht="14.25">
      <c r="A634" s="853">
        <v>592</v>
      </c>
      <c r="B634" s="903" t="s">
        <v>1886</v>
      </c>
      <c r="C634" s="904" t="s">
        <v>1960</v>
      </c>
      <c r="D634" s="904" t="s">
        <v>2279</v>
      </c>
      <c r="E634" s="903" t="s">
        <v>1237</v>
      </c>
      <c r="F634" s="853">
        <v>1</v>
      </c>
      <c r="G634" s="911">
        <v>6</v>
      </c>
      <c r="H634" s="915" t="s">
        <v>419</v>
      </c>
      <c r="I634" s="912">
        <f t="shared" si="450"/>
        <v>2.2799999999999998</v>
      </c>
      <c r="J634" s="913">
        <v>83200</v>
      </c>
      <c r="K634" s="914">
        <f t="shared" si="474"/>
        <v>189695.99999999997</v>
      </c>
      <c r="L634" s="915">
        <v>8000</v>
      </c>
      <c r="M634" s="914">
        <f t="shared" si="452"/>
        <v>197695.99999999997</v>
      </c>
      <c r="N634" s="914">
        <f t="shared" si="453"/>
        <v>2570047.9999999995</v>
      </c>
      <c r="O634" s="580">
        <v>1</v>
      </c>
      <c r="P634" s="644">
        <f t="shared" si="451"/>
        <v>7</v>
      </c>
      <c r="Q634" s="645" t="str">
        <f t="shared" si="459"/>
        <v>Ա-3</v>
      </c>
      <c r="R634" s="643">
        <f t="shared" si="460"/>
        <v>2.2799999999999998</v>
      </c>
      <c r="S634" s="776">
        <v>83200</v>
      </c>
      <c r="T634" s="776">
        <f t="shared" si="461"/>
        <v>189695.99999999997</v>
      </c>
      <c r="U634" s="777">
        <f t="shared" si="462"/>
        <v>8000</v>
      </c>
      <c r="V634" s="776">
        <f t="shared" si="454"/>
        <v>197695.99999999997</v>
      </c>
      <c r="W634" s="776">
        <f t="shared" si="455"/>
        <v>2570047.9999999995</v>
      </c>
      <c r="X634" s="580">
        <v>1</v>
      </c>
      <c r="Y634" s="644">
        <f t="shared" si="463"/>
        <v>8</v>
      </c>
      <c r="Z634" s="645" t="str">
        <f t="shared" si="464"/>
        <v>Ա-3</v>
      </c>
      <c r="AA634" s="643">
        <f t="shared" si="465"/>
        <v>2.35</v>
      </c>
      <c r="AB634" s="776">
        <v>83200</v>
      </c>
      <c r="AC634" s="776">
        <f t="shared" si="466"/>
        <v>195520</v>
      </c>
      <c r="AD634" s="777">
        <f t="shared" si="467"/>
        <v>8000</v>
      </c>
      <c r="AE634" s="776">
        <f t="shared" si="473"/>
        <v>203520</v>
      </c>
      <c r="AF634" s="776">
        <f t="shared" si="456"/>
        <v>2645760</v>
      </c>
      <c r="AG634" s="580">
        <v>1</v>
      </c>
      <c r="AH634" s="644">
        <f t="shared" si="468"/>
        <v>9</v>
      </c>
      <c r="AI634" s="645" t="str">
        <f t="shared" si="469"/>
        <v>Ա-3</v>
      </c>
      <c r="AJ634" s="643">
        <f t="shared" si="470"/>
        <v>2.35</v>
      </c>
      <c r="AK634" s="776">
        <v>83200</v>
      </c>
      <c r="AL634" s="776">
        <f t="shared" si="471"/>
        <v>195520</v>
      </c>
      <c r="AM634" s="777">
        <f t="shared" si="472"/>
        <v>8000</v>
      </c>
      <c r="AN634" s="776">
        <f t="shared" si="457"/>
        <v>203520</v>
      </c>
      <c r="AO634" s="776">
        <f t="shared" si="458"/>
        <v>2645760</v>
      </c>
    </row>
    <row r="635" spans="1:41" s="760" customFormat="1" ht="14.25">
      <c r="A635" s="853">
        <v>593</v>
      </c>
      <c r="B635" s="903" t="s">
        <v>1887</v>
      </c>
      <c r="C635" s="904" t="s">
        <v>1961</v>
      </c>
      <c r="D635" s="904" t="s">
        <v>2365</v>
      </c>
      <c r="E635" s="903" t="s">
        <v>1237</v>
      </c>
      <c r="F635" s="853">
        <v>1</v>
      </c>
      <c r="G635" s="911">
        <v>6</v>
      </c>
      <c r="H635" s="915" t="s">
        <v>419</v>
      </c>
      <c r="I635" s="912">
        <f t="shared" si="450"/>
        <v>2.2799999999999998</v>
      </c>
      <c r="J635" s="913">
        <v>83200</v>
      </c>
      <c r="K635" s="914">
        <f t="shared" si="474"/>
        <v>189695.99999999997</v>
      </c>
      <c r="L635" s="915"/>
      <c r="M635" s="914">
        <f t="shared" si="452"/>
        <v>189695.99999999997</v>
      </c>
      <c r="N635" s="914">
        <f t="shared" si="453"/>
        <v>2466047.9999999995</v>
      </c>
      <c r="O635" s="580">
        <v>1</v>
      </c>
      <c r="P635" s="644">
        <f t="shared" si="451"/>
        <v>7</v>
      </c>
      <c r="Q635" s="645" t="str">
        <f t="shared" si="459"/>
        <v>Ա-3</v>
      </c>
      <c r="R635" s="643">
        <f t="shared" si="460"/>
        <v>2.2799999999999998</v>
      </c>
      <c r="S635" s="776">
        <v>83200</v>
      </c>
      <c r="T635" s="776">
        <f t="shared" si="461"/>
        <v>189695.99999999997</v>
      </c>
      <c r="U635" s="777">
        <f t="shared" si="462"/>
        <v>0</v>
      </c>
      <c r="V635" s="776">
        <f t="shared" si="454"/>
        <v>189695.99999999997</v>
      </c>
      <c r="W635" s="776">
        <f t="shared" si="455"/>
        <v>2466047.9999999995</v>
      </c>
      <c r="X635" s="580">
        <v>1</v>
      </c>
      <c r="Y635" s="644">
        <f t="shared" si="463"/>
        <v>8</v>
      </c>
      <c r="Z635" s="645" t="str">
        <f t="shared" si="464"/>
        <v>Ա-3</v>
      </c>
      <c r="AA635" s="643">
        <f t="shared" si="465"/>
        <v>2.35</v>
      </c>
      <c r="AB635" s="776">
        <v>83200</v>
      </c>
      <c r="AC635" s="776">
        <f t="shared" si="466"/>
        <v>195520</v>
      </c>
      <c r="AD635" s="777">
        <f t="shared" si="467"/>
        <v>0</v>
      </c>
      <c r="AE635" s="776">
        <f t="shared" si="473"/>
        <v>195520</v>
      </c>
      <c r="AF635" s="776">
        <f t="shared" si="456"/>
        <v>2541760</v>
      </c>
      <c r="AG635" s="580">
        <v>1</v>
      </c>
      <c r="AH635" s="644">
        <f t="shared" si="468"/>
        <v>9</v>
      </c>
      <c r="AI635" s="645" t="str">
        <f t="shared" si="469"/>
        <v>Ա-3</v>
      </c>
      <c r="AJ635" s="643">
        <f t="shared" si="470"/>
        <v>2.35</v>
      </c>
      <c r="AK635" s="776">
        <v>83200</v>
      </c>
      <c r="AL635" s="776">
        <f t="shared" si="471"/>
        <v>195520</v>
      </c>
      <c r="AM635" s="777">
        <f t="shared" si="472"/>
        <v>0</v>
      </c>
      <c r="AN635" s="776">
        <f t="shared" si="457"/>
        <v>195520</v>
      </c>
      <c r="AO635" s="776">
        <f t="shared" si="458"/>
        <v>2541760</v>
      </c>
    </row>
    <row r="636" spans="1:41" s="760" customFormat="1" ht="14.25">
      <c r="A636" s="853">
        <v>594</v>
      </c>
      <c r="B636" s="903" t="s">
        <v>1888</v>
      </c>
      <c r="C636" s="904" t="s">
        <v>1961</v>
      </c>
      <c r="D636" s="904" t="s">
        <v>2274</v>
      </c>
      <c r="E636" s="903" t="s">
        <v>1237</v>
      </c>
      <c r="F636" s="853">
        <v>1</v>
      </c>
      <c r="G636" s="911">
        <v>5</v>
      </c>
      <c r="H636" s="915" t="s">
        <v>419</v>
      </c>
      <c r="I636" s="912">
        <f t="shared" si="450"/>
        <v>2.21</v>
      </c>
      <c r="J636" s="913">
        <v>83200</v>
      </c>
      <c r="K636" s="914">
        <f t="shared" si="474"/>
        <v>183872</v>
      </c>
      <c r="L636" s="915">
        <v>8000</v>
      </c>
      <c r="M636" s="914">
        <f t="shared" si="452"/>
        <v>191872</v>
      </c>
      <c r="N636" s="914">
        <f t="shared" si="453"/>
        <v>2494336</v>
      </c>
      <c r="O636" s="580">
        <v>1</v>
      </c>
      <c r="P636" s="644">
        <f t="shared" si="451"/>
        <v>6</v>
      </c>
      <c r="Q636" s="645" t="str">
        <f t="shared" si="459"/>
        <v>Ա-3</v>
      </c>
      <c r="R636" s="643">
        <f t="shared" si="460"/>
        <v>2.2799999999999998</v>
      </c>
      <c r="S636" s="776">
        <v>83200</v>
      </c>
      <c r="T636" s="776">
        <f t="shared" si="461"/>
        <v>189695.99999999997</v>
      </c>
      <c r="U636" s="777">
        <f t="shared" si="462"/>
        <v>8000</v>
      </c>
      <c r="V636" s="776">
        <f t="shared" si="454"/>
        <v>197695.99999999997</v>
      </c>
      <c r="W636" s="776">
        <f t="shared" si="455"/>
        <v>2570047.9999999995</v>
      </c>
      <c r="X636" s="580">
        <v>1</v>
      </c>
      <c r="Y636" s="644">
        <f t="shared" si="463"/>
        <v>7</v>
      </c>
      <c r="Z636" s="645" t="str">
        <f t="shared" si="464"/>
        <v>Ա-3</v>
      </c>
      <c r="AA636" s="643">
        <f t="shared" si="465"/>
        <v>2.2799999999999998</v>
      </c>
      <c r="AB636" s="776">
        <v>83200</v>
      </c>
      <c r="AC636" s="776">
        <f t="shared" si="466"/>
        <v>189695.99999999997</v>
      </c>
      <c r="AD636" s="777">
        <f t="shared" si="467"/>
        <v>8000</v>
      </c>
      <c r="AE636" s="776">
        <f t="shared" si="473"/>
        <v>197695.99999999997</v>
      </c>
      <c r="AF636" s="776">
        <f t="shared" si="456"/>
        <v>2570047.9999999995</v>
      </c>
      <c r="AG636" s="580">
        <v>1</v>
      </c>
      <c r="AH636" s="644">
        <f t="shared" si="468"/>
        <v>8</v>
      </c>
      <c r="AI636" s="645" t="str">
        <f t="shared" si="469"/>
        <v>Ա-3</v>
      </c>
      <c r="AJ636" s="643">
        <f t="shared" si="470"/>
        <v>2.35</v>
      </c>
      <c r="AK636" s="776">
        <v>83200</v>
      </c>
      <c r="AL636" s="776">
        <f t="shared" si="471"/>
        <v>195520</v>
      </c>
      <c r="AM636" s="777">
        <f t="shared" si="472"/>
        <v>8000</v>
      </c>
      <c r="AN636" s="776">
        <f t="shared" si="457"/>
        <v>203520</v>
      </c>
      <c r="AO636" s="776">
        <f t="shared" si="458"/>
        <v>2645760</v>
      </c>
    </row>
    <row r="637" spans="1:41" s="760" customFormat="1" ht="14.25">
      <c r="A637" s="853">
        <v>595</v>
      </c>
      <c r="B637" s="903" t="s">
        <v>1889</v>
      </c>
      <c r="C637" s="904" t="s">
        <v>1961</v>
      </c>
      <c r="D637" s="904" t="s">
        <v>2289</v>
      </c>
      <c r="E637" s="903" t="s">
        <v>1237</v>
      </c>
      <c r="F637" s="853">
        <v>1</v>
      </c>
      <c r="G637" s="911">
        <v>6</v>
      </c>
      <c r="H637" s="915" t="s">
        <v>419</v>
      </c>
      <c r="I637" s="912">
        <f t="shared" si="450"/>
        <v>2.2799999999999998</v>
      </c>
      <c r="J637" s="913">
        <v>83200</v>
      </c>
      <c r="K637" s="914">
        <f t="shared" si="474"/>
        <v>189695.99999999997</v>
      </c>
      <c r="L637" s="915">
        <v>8000</v>
      </c>
      <c r="M637" s="914">
        <f t="shared" si="452"/>
        <v>197695.99999999997</v>
      </c>
      <c r="N637" s="914">
        <f t="shared" si="453"/>
        <v>2570047.9999999995</v>
      </c>
      <c r="O637" s="580">
        <v>1</v>
      </c>
      <c r="P637" s="644">
        <f t="shared" si="451"/>
        <v>7</v>
      </c>
      <c r="Q637" s="645" t="str">
        <f t="shared" si="459"/>
        <v>Ա-3</v>
      </c>
      <c r="R637" s="643">
        <f t="shared" si="460"/>
        <v>2.2799999999999998</v>
      </c>
      <c r="S637" s="776">
        <v>83200</v>
      </c>
      <c r="T637" s="776">
        <f t="shared" si="461"/>
        <v>189695.99999999997</v>
      </c>
      <c r="U637" s="777">
        <f t="shared" si="462"/>
        <v>8000</v>
      </c>
      <c r="V637" s="776">
        <f t="shared" si="454"/>
        <v>197695.99999999997</v>
      </c>
      <c r="W637" s="776">
        <f t="shared" si="455"/>
        <v>2570047.9999999995</v>
      </c>
      <c r="X637" s="580">
        <v>1</v>
      </c>
      <c r="Y637" s="644">
        <f t="shared" si="463"/>
        <v>8</v>
      </c>
      <c r="Z637" s="645" t="str">
        <f t="shared" si="464"/>
        <v>Ա-3</v>
      </c>
      <c r="AA637" s="643">
        <f t="shared" si="465"/>
        <v>2.35</v>
      </c>
      <c r="AB637" s="776">
        <v>83200</v>
      </c>
      <c r="AC637" s="776">
        <f t="shared" si="466"/>
        <v>195520</v>
      </c>
      <c r="AD637" s="777">
        <f t="shared" si="467"/>
        <v>8000</v>
      </c>
      <c r="AE637" s="776">
        <f t="shared" si="473"/>
        <v>203520</v>
      </c>
      <c r="AF637" s="776">
        <f t="shared" si="456"/>
        <v>2645760</v>
      </c>
      <c r="AG637" s="580">
        <v>1</v>
      </c>
      <c r="AH637" s="644">
        <f t="shared" si="468"/>
        <v>9</v>
      </c>
      <c r="AI637" s="645" t="str">
        <f t="shared" si="469"/>
        <v>Ա-3</v>
      </c>
      <c r="AJ637" s="643">
        <f t="shared" si="470"/>
        <v>2.35</v>
      </c>
      <c r="AK637" s="776">
        <v>83200</v>
      </c>
      <c r="AL637" s="776">
        <f t="shared" si="471"/>
        <v>195520</v>
      </c>
      <c r="AM637" s="777">
        <f t="shared" si="472"/>
        <v>8000</v>
      </c>
      <c r="AN637" s="776">
        <f t="shared" si="457"/>
        <v>203520</v>
      </c>
      <c r="AO637" s="776">
        <f t="shared" si="458"/>
        <v>2645760</v>
      </c>
    </row>
    <row r="638" spans="1:41" s="760" customFormat="1" ht="14.25">
      <c r="A638" s="853">
        <v>596</v>
      </c>
      <c r="B638" s="903" t="s">
        <v>1892</v>
      </c>
      <c r="C638" s="904" t="s">
        <v>1961</v>
      </c>
      <c r="D638" s="904" t="s">
        <v>2361</v>
      </c>
      <c r="E638" s="903" t="s">
        <v>1237</v>
      </c>
      <c r="F638" s="853">
        <v>1</v>
      </c>
      <c r="G638" s="911">
        <v>5</v>
      </c>
      <c r="H638" s="915" t="s">
        <v>419</v>
      </c>
      <c r="I638" s="912">
        <f t="shared" si="450"/>
        <v>2.21</v>
      </c>
      <c r="J638" s="913">
        <v>83200</v>
      </c>
      <c r="K638" s="914">
        <f t="shared" si="474"/>
        <v>183872</v>
      </c>
      <c r="L638" s="915">
        <v>8000</v>
      </c>
      <c r="M638" s="914">
        <f t="shared" si="452"/>
        <v>191872</v>
      </c>
      <c r="N638" s="914">
        <f t="shared" si="453"/>
        <v>2494336</v>
      </c>
      <c r="O638" s="580">
        <v>1</v>
      </c>
      <c r="P638" s="644">
        <f t="shared" si="451"/>
        <v>6</v>
      </c>
      <c r="Q638" s="645" t="str">
        <f t="shared" si="459"/>
        <v>Ա-3</v>
      </c>
      <c r="R638" s="643">
        <f t="shared" si="460"/>
        <v>2.2799999999999998</v>
      </c>
      <c r="S638" s="776">
        <v>83200</v>
      </c>
      <c r="T638" s="776">
        <f t="shared" si="461"/>
        <v>189695.99999999997</v>
      </c>
      <c r="U638" s="777">
        <f t="shared" si="462"/>
        <v>8000</v>
      </c>
      <c r="V638" s="776">
        <f t="shared" si="454"/>
        <v>197695.99999999997</v>
      </c>
      <c r="W638" s="776">
        <f t="shared" si="455"/>
        <v>2570047.9999999995</v>
      </c>
      <c r="X638" s="580">
        <v>1</v>
      </c>
      <c r="Y638" s="644">
        <f t="shared" si="463"/>
        <v>7</v>
      </c>
      <c r="Z638" s="645" t="str">
        <f t="shared" si="464"/>
        <v>Ա-3</v>
      </c>
      <c r="AA638" s="643">
        <f t="shared" si="465"/>
        <v>2.2799999999999998</v>
      </c>
      <c r="AB638" s="776">
        <v>83200</v>
      </c>
      <c r="AC638" s="776">
        <f t="shared" si="466"/>
        <v>189695.99999999997</v>
      </c>
      <c r="AD638" s="777">
        <f t="shared" si="467"/>
        <v>8000</v>
      </c>
      <c r="AE638" s="776">
        <f t="shared" si="473"/>
        <v>197695.99999999997</v>
      </c>
      <c r="AF638" s="776">
        <f t="shared" si="456"/>
        <v>2570047.9999999995</v>
      </c>
      <c r="AG638" s="580">
        <v>1</v>
      </c>
      <c r="AH638" s="644">
        <f t="shared" si="468"/>
        <v>8</v>
      </c>
      <c r="AI638" s="645" t="str">
        <f t="shared" si="469"/>
        <v>Ա-3</v>
      </c>
      <c r="AJ638" s="643">
        <f t="shared" si="470"/>
        <v>2.35</v>
      </c>
      <c r="AK638" s="776">
        <v>83200</v>
      </c>
      <c r="AL638" s="776">
        <f t="shared" si="471"/>
        <v>195520</v>
      </c>
      <c r="AM638" s="777">
        <f t="shared" si="472"/>
        <v>8000</v>
      </c>
      <c r="AN638" s="776">
        <f t="shared" si="457"/>
        <v>203520</v>
      </c>
      <c r="AO638" s="776">
        <f t="shared" si="458"/>
        <v>2645760</v>
      </c>
    </row>
    <row r="639" spans="1:41" s="760" customFormat="1" ht="14.25">
      <c r="A639" s="853">
        <v>597</v>
      </c>
      <c r="B639" s="903" t="s">
        <v>816</v>
      </c>
      <c r="C639" s="904" t="s">
        <v>1961</v>
      </c>
      <c r="D639" s="904" t="s">
        <v>2299</v>
      </c>
      <c r="E639" s="903" t="s">
        <v>1237</v>
      </c>
      <c r="F639" s="853">
        <v>1</v>
      </c>
      <c r="G639" s="911">
        <v>2</v>
      </c>
      <c r="H639" s="915" t="s">
        <v>419</v>
      </c>
      <c r="I639" s="912">
        <f t="shared" si="450"/>
        <v>2.08</v>
      </c>
      <c r="J639" s="913">
        <v>83200</v>
      </c>
      <c r="K639" s="914">
        <f t="shared" si="474"/>
        <v>173056</v>
      </c>
      <c r="L639" s="915">
        <v>8000</v>
      </c>
      <c r="M639" s="914">
        <f t="shared" si="452"/>
        <v>181056</v>
      </c>
      <c r="N639" s="914">
        <f t="shared" si="453"/>
        <v>2353728</v>
      </c>
      <c r="O639" s="580">
        <v>1</v>
      </c>
      <c r="P639" s="644">
        <f t="shared" si="451"/>
        <v>3</v>
      </c>
      <c r="Q639" s="645" t="str">
        <f t="shared" si="459"/>
        <v>Ա-3</v>
      </c>
      <c r="R639" s="643">
        <f t="shared" si="460"/>
        <v>2.15</v>
      </c>
      <c r="S639" s="776">
        <v>83200</v>
      </c>
      <c r="T639" s="776">
        <f t="shared" si="461"/>
        <v>178880</v>
      </c>
      <c r="U639" s="777">
        <f t="shared" si="462"/>
        <v>8000</v>
      </c>
      <c r="V639" s="776">
        <f t="shared" si="454"/>
        <v>186880</v>
      </c>
      <c r="W639" s="776">
        <f t="shared" si="455"/>
        <v>2429440</v>
      </c>
      <c r="X639" s="580">
        <v>1</v>
      </c>
      <c r="Y639" s="644">
        <f t="shared" si="463"/>
        <v>4</v>
      </c>
      <c r="Z639" s="645" t="str">
        <f t="shared" si="464"/>
        <v>Ա-3</v>
      </c>
      <c r="AA639" s="643">
        <f t="shared" si="465"/>
        <v>2.21</v>
      </c>
      <c r="AB639" s="776">
        <v>83200</v>
      </c>
      <c r="AC639" s="776">
        <f t="shared" si="466"/>
        <v>183872</v>
      </c>
      <c r="AD639" s="777">
        <f t="shared" si="467"/>
        <v>8000</v>
      </c>
      <c r="AE639" s="776">
        <f t="shared" si="473"/>
        <v>191872</v>
      </c>
      <c r="AF639" s="776">
        <f t="shared" si="456"/>
        <v>2494336</v>
      </c>
      <c r="AG639" s="580">
        <v>1</v>
      </c>
      <c r="AH639" s="644">
        <f t="shared" si="468"/>
        <v>5</v>
      </c>
      <c r="AI639" s="645" t="str">
        <f t="shared" si="469"/>
        <v>Ա-3</v>
      </c>
      <c r="AJ639" s="643">
        <f t="shared" si="470"/>
        <v>2.21</v>
      </c>
      <c r="AK639" s="776">
        <v>83200</v>
      </c>
      <c r="AL639" s="776">
        <f t="shared" si="471"/>
        <v>183872</v>
      </c>
      <c r="AM639" s="777">
        <f t="shared" si="472"/>
        <v>8000</v>
      </c>
      <c r="AN639" s="776">
        <f t="shared" si="457"/>
        <v>191872</v>
      </c>
      <c r="AO639" s="776">
        <f t="shared" si="458"/>
        <v>2494336</v>
      </c>
    </row>
    <row r="640" spans="1:41" s="760" customFormat="1" ht="14.25">
      <c r="A640" s="853">
        <v>598</v>
      </c>
      <c r="B640" s="903" t="s">
        <v>752</v>
      </c>
      <c r="C640" s="904" t="s">
        <v>1961</v>
      </c>
      <c r="D640" s="904" t="s">
        <v>2303</v>
      </c>
      <c r="E640" s="903" t="s">
        <v>1238</v>
      </c>
      <c r="F640" s="853">
        <v>1</v>
      </c>
      <c r="G640" s="911">
        <v>6</v>
      </c>
      <c r="H640" s="915" t="s">
        <v>86</v>
      </c>
      <c r="I640" s="912">
        <f t="shared" si="450"/>
        <v>1.96</v>
      </c>
      <c r="J640" s="913">
        <v>83200</v>
      </c>
      <c r="K640" s="914">
        <f t="shared" si="474"/>
        <v>163072</v>
      </c>
      <c r="L640" s="915"/>
      <c r="M640" s="914">
        <f t="shared" si="452"/>
        <v>163072</v>
      </c>
      <c r="N640" s="914">
        <f t="shared" si="453"/>
        <v>2119936</v>
      </c>
      <c r="O640" s="580">
        <v>1</v>
      </c>
      <c r="P640" s="644">
        <f t="shared" si="451"/>
        <v>7</v>
      </c>
      <c r="Q640" s="645" t="str">
        <f t="shared" si="459"/>
        <v>Կ-1</v>
      </c>
      <c r="R640" s="643">
        <f t="shared" si="460"/>
        <v>1.96</v>
      </c>
      <c r="S640" s="776">
        <v>83200</v>
      </c>
      <c r="T640" s="776">
        <f t="shared" si="461"/>
        <v>163072</v>
      </c>
      <c r="U640" s="777">
        <f t="shared" si="462"/>
        <v>0</v>
      </c>
      <c r="V640" s="776">
        <f t="shared" si="454"/>
        <v>163072</v>
      </c>
      <c r="W640" s="776">
        <f t="shared" si="455"/>
        <v>2119936</v>
      </c>
      <c r="X640" s="580">
        <v>1</v>
      </c>
      <c r="Y640" s="644">
        <f t="shared" si="463"/>
        <v>8</v>
      </c>
      <c r="Z640" s="645" t="str">
        <f t="shared" si="464"/>
        <v>Կ-1</v>
      </c>
      <c r="AA640" s="643">
        <f t="shared" si="465"/>
        <v>2.02</v>
      </c>
      <c r="AB640" s="776">
        <v>83200</v>
      </c>
      <c r="AC640" s="776">
        <f t="shared" si="466"/>
        <v>168064</v>
      </c>
      <c r="AD640" s="777">
        <f t="shared" si="467"/>
        <v>0</v>
      </c>
      <c r="AE640" s="776">
        <f t="shared" si="473"/>
        <v>168064</v>
      </c>
      <c r="AF640" s="776">
        <f t="shared" si="456"/>
        <v>2184832</v>
      </c>
      <c r="AG640" s="580">
        <v>1</v>
      </c>
      <c r="AH640" s="644">
        <f t="shared" si="468"/>
        <v>9</v>
      </c>
      <c r="AI640" s="645" t="str">
        <f t="shared" si="469"/>
        <v>Կ-1</v>
      </c>
      <c r="AJ640" s="643">
        <f t="shared" si="470"/>
        <v>2.02</v>
      </c>
      <c r="AK640" s="776">
        <v>83200</v>
      </c>
      <c r="AL640" s="776">
        <f t="shared" si="471"/>
        <v>168064</v>
      </c>
      <c r="AM640" s="777">
        <f t="shared" si="472"/>
        <v>0</v>
      </c>
      <c r="AN640" s="776">
        <f t="shared" si="457"/>
        <v>168064</v>
      </c>
      <c r="AO640" s="776">
        <f t="shared" si="458"/>
        <v>2184832</v>
      </c>
    </row>
    <row r="641" spans="1:41" s="760" customFormat="1" ht="14.25">
      <c r="A641" s="853">
        <v>599</v>
      </c>
      <c r="B641" s="903" t="s">
        <v>1914</v>
      </c>
      <c r="C641" s="904" t="s">
        <v>1960</v>
      </c>
      <c r="D641" s="904" t="s">
        <v>2370</v>
      </c>
      <c r="E641" s="903" t="s">
        <v>1238</v>
      </c>
      <c r="F641" s="853">
        <v>1</v>
      </c>
      <c r="G641" s="911">
        <v>4</v>
      </c>
      <c r="H641" s="915" t="s">
        <v>86</v>
      </c>
      <c r="I641" s="912">
        <f t="shared" si="450"/>
        <v>1.9</v>
      </c>
      <c r="J641" s="913">
        <v>83200</v>
      </c>
      <c r="K641" s="914">
        <f t="shared" si="474"/>
        <v>158080</v>
      </c>
      <c r="L641" s="915">
        <v>8000</v>
      </c>
      <c r="M641" s="914">
        <f t="shared" si="452"/>
        <v>166080</v>
      </c>
      <c r="N641" s="914">
        <f t="shared" si="453"/>
        <v>2159040</v>
      </c>
      <c r="O641" s="580">
        <v>1</v>
      </c>
      <c r="P641" s="644">
        <f t="shared" si="451"/>
        <v>5</v>
      </c>
      <c r="Q641" s="645" t="str">
        <f t="shared" si="459"/>
        <v>Կ-1</v>
      </c>
      <c r="R641" s="643">
        <f t="shared" si="460"/>
        <v>1.9</v>
      </c>
      <c r="S641" s="776">
        <v>83200</v>
      </c>
      <c r="T641" s="776">
        <f t="shared" si="461"/>
        <v>158080</v>
      </c>
      <c r="U641" s="777">
        <f t="shared" si="462"/>
        <v>8000</v>
      </c>
      <c r="V641" s="776">
        <f t="shared" si="454"/>
        <v>166080</v>
      </c>
      <c r="W641" s="776">
        <f t="shared" si="455"/>
        <v>2159040</v>
      </c>
      <c r="X641" s="580">
        <v>1</v>
      </c>
      <c r="Y641" s="644">
        <f t="shared" si="463"/>
        <v>6</v>
      </c>
      <c r="Z641" s="645" t="str">
        <f t="shared" si="464"/>
        <v>Կ-1</v>
      </c>
      <c r="AA641" s="643">
        <f t="shared" si="465"/>
        <v>1.96</v>
      </c>
      <c r="AB641" s="776">
        <v>83200</v>
      </c>
      <c r="AC641" s="776">
        <f t="shared" si="466"/>
        <v>163072</v>
      </c>
      <c r="AD641" s="777">
        <f t="shared" si="467"/>
        <v>8000</v>
      </c>
      <c r="AE641" s="776">
        <f t="shared" si="473"/>
        <v>171072</v>
      </c>
      <c r="AF641" s="776">
        <f t="shared" si="456"/>
        <v>2223936</v>
      </c>
      <c r="AG641" s="580">
        <v>1</v>
      </c>
      <c r="AH641" s="644">
        <f t="shared" si="468"/>
        <v>7</v>
      </c>
      <c r="AI641" s="645" t="str">
        <f t="shared" si="469"/>
        <v>Կ-1</v>
      </c>
      <c r="AJ641" s="643">
        <f t="shared" si="470"/>
        <v>1.96</v>
      </c>
      <c r="AK641" s="776">
        <v>83200</v>
      </c>
      <c r="AL641" s="776">
        <f t="shared" si="471"/>
        <v>163072</v>
      </c>
      <c r="AM641" s="777">
        <f t="shared" si="472"/>
        <v>8000</v>
      </c>
      <c r="AN641" s="776">
        <f t="shared" si="457"/>
        <v>171072</v>
      </c>
      <c r="AO641" s="776">
        <f t="shared" si="458"/>
        <v>2223936</v>
      </c>
    </row>
    <row r="642" spans="1:41" s="760" customFormat="1" ht="14.25">
      <c r="A642" s="853">
        <v>600</v>
      </c>
      <c r="B642" s="903" t="s">
        <v>1890</v>
      </c>
      <c r="C642" s="904" t="s">
        <v>1961</v>
      </c>
      <c r="D642" s="904" t="s">
        <v>2373</v>
      </c>
      <c r="E642" s="903" t="s">
        <v>1238</v>
      </c>
      <c r="F642" s="853">
        <v>1</v>
      </c>
      <c r="G642" s="911">
        <v>17</v>
      </c>
      <c r="H642" s="915" t="s">
        <v>86</v>
      </c>
      <c r="I642" s="912">
        <f t="shared" si="450"/>
        <v>2.21</v>
      </c>
      <c r="J642" s="913">
        <v>83200</v>
      </c>
      <c r="K642" s="914">
        <f t="shared" si="474"/>
        <v>183872</v>
      </c>
      <c r="L642" s="915">
        <v>8000</v>
      </c>
      <c r="M642" s="914">
        <f t="shared" si="452"/>
        <v>191872</v>
      </c>
      <c r="N642" s="914">
        <f t="shared" si="453"/>
        <v>2494336</v>
      </c>
      <c r="O642" s="580">
        <v>1</v>
      </c>
      <c r="P642" s="644">
        <f t="shared" si="451"/>
        <v>18</v>
      </c>
      <c r="Q642" s="645" t="str">
        <f t="shared" si="459"/>
        <v>Կ-1</v>
      </c>
      <c r="R642" s="643">
        <f t="shared" si="460"/>
        <v>2.21</v>
      </c>
      <c r="S642" s="776">
        <v>83200</v>
      </c>
      <c r="T642" s="776">
        <f t="shared" si="461"/>
        <v>183872</v>
      </c>
      <c r="U642" s="777">
        <f t="shared" si="462"/>
        <v>8000</v>
      </c>
      <c r="V642" s="776">
        <f t="shared" si="454"/>
        <v>191872</v>
      </c>
      <c r="W642" s="776">
        <f t="shared" si="455"/>
        <v>2494336</v>
      </c>
      <c r="X642" s="580">
        <v>1</v>
      </c>
      <c r="Y642" s="644">
        <f t="shared" si="463"/>
        <v>19</v>
      </c>
      <c r="Z642" s="645" t="str">
        <f t="shared" si="464"/>
        <v>Կ-1</v>
      </c>
      <c r="AA642" s="643">
        <f t="shared" si="465"/>
        <v>2.2799999999999998</v>
      </c>
      <c r="AB642" s="776">
        <v>83200</v>
      </c>
      <c r="AC642" s="776">
        <f t="shared" si="466"/>
        <v>189695.99999999997</v>
      </c>
      <c r="AD642" s="777">
        <f t="shared" si="467"/>
        <v>8000</v>
      </c>
      <c r="AE642" s="776">
        <f t="shared" si="473"/>
        <v>197695.99999999997</v>
      </c>
      <c r="AF642" s="776">
        <f t="shared" si="456"/>
        <v>2570047.9999999995</v>
      </c>
      <c r="AG642" s="580">
        <v>1</v>
      </c>
      <c r="AH642" s="644">
        <f t="shared" si="468"/>
        <v>20</v>
      </c>
      <c r="AI642" s="645" t="str">
        <f t="shared" si="469"/>
        <v>Կ-1</v>
      </c>
      <c r="AJ642" s="643">
        <f t="shared" si="470"/>
        <v>2.2799999999999998</v>
      </c>
      <c r="AK642" s="776">
        <v>83200</v>
      </c>
      <c r="AL642" s="776">
        <f t="shared" si="471"/>
        <v>189695.99999999997</v>
      </c>
      <c r="AM642" s="777">
        <f t="shared" si="472"/>
        <v>8000</v>
      </c>
      <c r="AN642" s="776">
        <f t="shared" si="457"/>
        <v>197695.99999999997</v>
      </c>
      <c r="AO642" s="776">
        <f t="shared" si="458"/>
        <v>2570047.9999999995</v>
      </c>
    </row>
    <row r="643" spans="1:41" s="760" customFormat="1" ht="14.25">
      <c r="A643" s="853">
        <v>601</v>
      </c>
      <c r="B643" s="903" t="s">
        <v>1913</v>
      </c>
      <c r="C643" s="904" t="s">
        <v>1961</v>
      </c>
      <c r="D643" s="904" t="s">
        <v>2297</v>
      </c>
      <c r="E643" s="903" t="s">
        <v>1238</v>
      </c>
      <c r="F643" s="853">
        <v>1</v>
      </c>
      <c r="G643" s="911">
        <v>4</v>
      </c>
      <c r="H643" s="915" t="s">
        <v>86</v>
      </c>
      <c r="I643" s="912">
        <f t="shared" si="450"/>
        <v>1.9</v>
      </c>
      <c r="J643" s="913">
        <v>83200</v>
      </c>
      <c r="K643" s="914">
        <f t="shared" si="474"/>
        <v>158080</v>
      </c>
      <c r="L643" s="915">
        <v>8000</v>
      </c>
      <c r="M643" s="914">
        <f t="shared" si="452"/>
        <v>166080</v>
      </c>
      <c r="N643" s="914">
        <f t="shared" si="453"/>
        <v>2159040</v>
      </c>
      <c r="O643" s="580">
        <v>1</v>
      </c>
      <c r="P643" s="644">
        <f t="shared" si="451"/>
        <v>5</v>
      </c>
      <c r="Q643" s="645" t="str">
        <f t="shared" si="459"/>
        <v>Կ-1</v>
      </c>
      <c r="R643" s="643">
        <f t="shared" si="460"/>
        <v>1.9</v>
      </c>
      <c r="S643" s="776">
        <v>83200</v>
      </c>
      <c r="T643" s="776">
        <f t="shared" si="461"/>
        <v>158080</v>
      </c>
      <c r="U643" s="777">
        <f t="shared" si="462"/>
        <v>8000</v>
      </c>
      <c r="V643" s="776">
        <f t="shared" si="454"/>
        <v>166080</v>
      </c>
      <c r="W643" s="776">
        <f t="shared" si="455"/>
        <v>2159040</v>
      </c>
      <c r="X643" s="580">
        <v>1</v>
      </c>
      <c r="Y643" s="644">
        <f t="shared" si="463"/>
        <v>6</v>
      </c>
      <c r="Z643" s="645" t="str">
        <f t="shared" si="464"/>
        <v>Կ-1</v>
      </c>
      <c r="AA643" s="643">
        <f t="shared" si="465"/>
        <v>1.96</v>
      </c>
      <c r="AB643" s="776">
        <v>83200</v>
      </c>
      <c r="AC643" s="776">
        <f t="shared" si="466"/>
        <v>163072</v>
      </c>
      <c r="AD643" s="777">
        <f t="shared" si="467"/>
        <v>8000</v>
      </c>
      <c r="AE643" s="776">
        <f t="shared" si="473"/>
        <v>171072</v>
      </c>
      <c r="AF643" s="776">
        <f t="shared" si="456"/>
        <v>2223936</v>
      </c>
      <c r="AG643" s="580">
        <v>1</v>
      </c>
      <c r="AH643" s="644">
        <f t="shared" si="468"/>
        <v>7</v>
      </c>
      <c r="AI643" s="645" t="str">
        <f t="shared" si="469"/>
        <v>Կ-1</v>
      </c>
      <c r="AJ643" s="643">
        <f t="shared" si="470"/>
        <v>1.96</v>
      </c>
      <c r="AK643" s="776">
        <v>83200</v>
      </c>
      <c r="AL643" s="776">
        <f t="shared" si="471"/>
        <v>163072</v>
      </c>
      <c r="AM643" s="777">
        <f t="shared" si="472"/>
        <v>8000</v>
      </c>
      <c r="AN643" s="776">
        <f t="shared" si="457"/>
        <v>171072</v>
      </c>
      <c r="AO643" s="776">
        <f t="shared" si="458"/>
        <v>2223936</v>
      </c>
    </row>
    <row r="644" spans="1:41" s="760" customFormat="1" ht="14.25">
      <c r="A644" s="853">
        <v>602</v>
      </c>
      <c r="B644" s="903" t="s">
        <v>802</v>
      </c>
      <c r="C644" s="904" t="s">
        <v>1961</v>
      </c>
      <c r="D644" s="904" t="s">
        <v>2362</v>
      </c>
      <c r="E644" s="903" t="s">
        <v>1238</v>
      </c>
      <c r="F644" s="853">
        <v>1</v>
      </c>
      <c r="G644" s="911">
        <v>8</v>
      </c>
      <c r="H644" s="915" t="s">
        <v>86</v>
      </c>
      <c r="I644" s="912">
        <f t="shared" si="450"/>
        <v>2.02</v>
      </c>
      <c r="J644" s="913">
        <v>83200</v>
      </c>
      <c r="K644" s="914">
        <f t="shared" si="474"/>
        <v>168064</v>
      </c>
      <c r="L644" s="915">
        <v>8000</v>
      </c>
      <c r="M644" s="914">
        <f t="shared" si="452"/>
        <v>176064</v>
      </c>
      <c r="N644" s="914">
        <f t="shared" si="453"/>
        <v>2288832</v>
      </c>
      <c r="O644" s="580">
        <v>1</v>
      </c>
      <c r="P644" s="644">
        <f t="shared" si="451"/>
        <v>9</v>
      </c>
      <c r="Q644" s="645" t="str">
        <f t="shared" si="459"/>
        <v>Կ-1</v>
      </c>
      <c r="R644" s="643">
        <f t="shared" si="460"/>
        <v>2.02</v>
      </c>
      <c r="S644" s="776">
        <v>83200</v>
      </c>
      <c r="T644" s="776">
        <f t="shared" si="461"/>
        <v>168064</v>
      </c>
      <c r="U644" s="777">
        <f t="shared" si="462"/>
        <v>8000</v>
      </c>
      <c r="V644" s="776">
        <f t="shared" si="454"/>
        <v>176064</v>
      </c>
      <c r="W644" s="776">
        <f t="shared" si="455"/>
        <v>2288832</v>
      </c>
      <c r="X644" s="580">
        <v>1</v>
      </c>
      <c r="Y644" s="644">
        <f t="shared" si="463"/>
        <v>10</v>
      </c>
      <c r="Z644" s="645" t="str">
        <f t="shared" si="464"/>
        <v>Կ-1</v>
      </c>
      <c r="AA644" s="643">
        <f t="shared" si="465"/>
        <v>2.08</v>
      </c>
      <c r="AB644" s="776">
        <v>83200</v>
      </c>
      <c r="AC644" s="776">
        <f t="shared" si="466"/>
        <v>173056</v>
      </c>
      <c r="AD644" s="777">
        <f t="shared" si="467"/>
        <v>8000</v>
      </c>
      <c r="AE644" s="776">
        <f t="shared" si="473"/>
        <v>181056</v>
      </c>
      <c r="AF644" s="776">
        <f t="shared" si="456"/>
        <v>2353728</v>
      </c>
      <c r="AG644" s="580">
        <v>1</v>
      </c>
      <c r="AH644" s="644">
        <f t="shared" si="468"/>
        <v>11</v>
      </c>
      <c r="AI644" s="645" t="str">
        <f t="shared" si="469"/>
        <v>Կ-1</v>
      </c>
      <c r="AJ644" s="643">
        <f t="shared" si="470"/>
        <v>2.08</v>
      </c>
      <c r="AK644" s="776">
        <v>83200</v>
      </c>
      <c r="AL644" s="776">
        <f t="shared" si="471"/>
        <v>173056</v>
      </c>
      <c r="AM644" s="777">
        <f t="shared" si="472"/>
        <v>8000</v>
      </c>
      <c r="AN644" s="776">
        <f t="shared" si="457"/>
        <v>181056</v>
      </c>
      <c r="AO644" s="776">
        <f t="shared" si="458"/>
        <v>2353728</v>
      </c>
    </row>
    <row r="645" spans="1:41" s="760" customFormat="1" ht="14.25">
      <c r="A645" s="853">
        <v>603</v>
      </c>
      <c r="B645" s="903" t="s">
        <v>1912</v>
      </c>
      <c r="C645" s="904" t="s">
        <v>1961</v>
      </c>
      <c r="D645" s="904" t="s">
        <v>2298</v>
      </c>
      <c r="E645" s="903" t="s">
        <v>1238</v>
      </c>
      <c r="F645" s="853">
        <v>1</v>
      </c>
      <c r="G645" s="911">
        <v>4</v>
      </c>
      <c r="H645" s="915" t="s">
        <v>86</v>
      </c>
      <c r="I645" s="912">
        <f t="shared" si="450"/>
        <v>1.9</v>
      </c>
      <c r="J645" s="913">
        <v>83200</v>
      </c>
      <c r="K645" s="914">
        <f t="shared" si="474"/>
        <v>158080</v>
      </c>
      <c r="L645" s="915">
        <v>8000</v>
      </c>
      <c r="M645" s="914">
        <f t="shared" si="452"/>
        <v>166080</v>
      </c>
      <c r="N645" s="914">
        <f t="shared" si="453"/>
        <v>2159040</v>
      </c>
      <c r="O645" s="580">
        <v>1</v>
      </c>
      <c r="P645" s="644">
        <f t="shared" si="451"/>
        <v>5</v>
      </c>
      <c r="Q645" s="645" t="str">
        <f t="shared" si="459"/>
        <v>Կ-1</v>
      </c>
      <c r="R645" s="643">
        <f t="shared" si="460"/>
        <v>1.9</v>
      </c>
      <c r="S645" s="776">
        <v>83200</v>
      </c>
      <c r="T645" s="776">
        <f t="shared" si="461"/>
        <v>158080</v>
      </c>
      <c r="U645" s="777">
        <f t="shared" si="462"/>
        <v>8000</v>
      </c>
      <c r="V645" s="776">
        <f t="shared" si="454"/>
        <v>166080</v>
      </c>
      <c r="W645" s="776">
        <f t="shared" si="455"/>
        <v>2159040</v>
      </c>
      <c r="X645" s="580">
        <v>1</v>
      </c>
      <c r="Y645" s="644">
        <f t="shared" si="463"/>
        <v>6</v>
      </c>
      <c r="Z645" s="645" t="str">
        <f t="shared" si="464"/>
        <v>Կ-1</v>
      </c>
      <c r="AA645" s="643">
        <f t="shared" si="465"/>
        <v>1.96</v>
      </c>
      <c r="AB645" s="776">
        <v>83200</v>
      </c>
      <c r="AC645" s="776">
        <f t="shared" si="466"/>
        <v>163072</v>
      </c>
      <c r="AD645" s="777">
        <f t="shared" si="467"/>
        <v>8000</v>
      </c>
      <c r="AE645" s="776">
        <f t="shared" si="473"/>
        <v>171072</v>
      </c>
      <c r="AF645" s="776">
        <f t="shared" si="456"/>
        <v>2223936</v>
      </c>
      <c r="AG645" s="580">
        <v>1</v>
      </c>
      <c r="AH645" s="644">
        <f t="shared" si="468"/>
        <v>7</v>
      </c>
      <c r="AI645" s="645" t="str">
        <f t="shared" si="469"/>
        <v>Կ-1</v>
      </c>
      <c r="AJ645" s="643">
        <f t="shared" si="470"/>
        <v>1.96</v>
      </c>
      <c r="AK645" s="776">
        <v>83200</v>
      </c>
      <c r="AL645" s="776">
        <f t="shared" si="471"/>
        <v>163072</v>
      </c>
      <c r="AM645" s="777">
        <f t="shared" si="472"/>
        <v>8000</v>
      </c>
      <c r="AN645" s="776">
        <f t="shared" si="457"/>
        <v>171072</v>
      </c>
      <c r="AO645" s="776">
        <f t="shared" si="458"/>
        <v>2223936</v>
      </c>
    </row>
    <row r="646" spans="1:41" s="760" customFormat="1" ht="14.25">
      <c r="A646" s="853">
        <v>604</v>
      </c>
      <c r="B646" s="903" t="s">
        <v>805</v>
      </c>
      <c r="C646" s="904" t="s">
        <v>1961</v>
      </c>
      <c r="D646" s="904" t="s">
        <v>2298</v>
      </c>
      <c r="E646" s="903" t="s">
        <v>1238</v>
      </c>
      <c r="F646" s="853">
        <v>1</v>
      </c>
      <c r="G646" s="911">
        <v>6</v>
      </c>
      <c r="H646" s="915" t="s">
        <v>86</v>
      </c>
      <c r="I646" s="912">
        <f t="shared" si="450"/>
        <v>1.96</v>
      </c>
      <c r="J646" s="913">
        <v>83200</v>
      </c>
      <c r="K646" s="914">
        <f t="shared" si="474"/>
        <v>163072</v>
      </c>
      <c r="L646" s="915">
        <v>8000</v>
      </c>
      <c r="M646" s="914">
        <f t="shared" si="452"/>
        <v>171072</v>
      </c>
      <c r="N646" s="914">
        <f t="shared" si="453"/>
        <v>2223936</v>
      </c>
      <c r="O646" s="580">
        <v>1</v>
      </c>
      <c r="P646" s="644">
        <f t="shared" si="451"/>
        <v>7</v>
      </c>
      <c r="Q646" s="645" t="str">
        <f t="shared" si="459"/>
        <v>Կ-1</v>
      </c>
      <c r="R646" s="643">
        <f t="shared" si="460"/>
        <v>1.96</v>
      </c>
      <c r="S646" s="776">
        <v>83200</v>
      </c>
      <c r="T646" s="776">
        <f t="shared" si="461"/>
        <v>163072</v>
      </c>
      <c r="U646" s="777">
        <f t="shared" si="462"/>
        <v>8000</v>
      </c>
      <c r="V646" s="776">
        <f t="shared" si="454"/>
        <v>171072</v>
      </c>
      <c r="W646" s="776">
        <f t="shared" si="455"/>
        <v>2223936</v>
      </c>
      <c r="X646" s="580">
        <v>1</v>
      </c>
      <c r="Y646" s="644">
        <f t="shared" si="463"/>
        <v>8</v>
      </c>
      <c r="Z646" s="645" t="str">
        <f t="shared" si="464"/>
        <v>Կ-1</v>
      </c>
      <c r="AA646" s="643">
        <f t="shared" si="465"/>
        <v>2.02</v>
      </c>
      <c r="AB646" s="776">
        <v>83200</v>
      </c>
      <c r="AC646" s="776">
        <f t="shared" si="466"/>
        <v>168064</v>
      </c>
      <c r="AD646" s="777">
        <f t="shared" si="467"/>
        <v>8000</v>
      </c>
      <c r="AE646" s="776">
        <f t="shared" si="473"/>
        <v>176064</v>
      </c>
      <c r="AF646" s="776">
        <f t="shared" si="456"/>
        <v>2288832</v>
      </c>
      <c r="AG646" s="580">
        <v>1</v>
      </c>
      <c r="AH646" s="644">
        <f t="shared" si="468"/>
        <v>9</v>
      </c>
      <c r="AI646" s="645" t="str">
        <f t="shared" si="469"/>
        <v>Կ-1</v>
      </c>
      <c r="AJ646" s="643">
        <f t="shared" si="470"/>
        <v>2.02</v>
      </c>
      <c r="AK646" s="776">
        <v>83200</v>
      </c>
      <c r="AL646" s="776">
        <f t="shared" si="471"/>
        <v>168064</v>
      </c>
      <c r="AM646" s="777">
        <f t="shared" si="472"/>
        <v>8000</v>
      </c>
      <c r="AN646" s="776">
        <f t="shared" si="457"/>
        <v>176064</v>
      </c>
      <c r="AO646" s="776">
        <f t="shared" si="458"/>
        <v>2288832</v>
      </c>
    </row>
    <row r="647" spans="1:41" s="760" customFormat="1" ht="14.25">
      <c r="A647" s="853">
        <v>605</v>
      </c>
      <c r="B647" s="903" t="s">
        <v>1891</v>
      </c>
      <c r="C647" s="904" t="s">
        <v>1960</v>
      </c>
      <c r="D647" s="904" t="s">
        <v>2293</v>
      </c>
      <c r="E647" s="903" t="s">
        <v>1238</v>
      </c>
      <c r="F647" s="853">
        <v>1</v>
      </c>
      <c r="G647" s="911">
        <v>10</v>
      </c>
      <c r="H647" s="915" t="s">
        <v>86</v>
      </c>
      <c r="I647" s="912">
        <f t="shared" si="450"/>
        <v>2.08</v>
      </c>
      <c r="J647" s="913">
        <v>83200</v>
      </c>
      <c r="K647" s="914">
        <f t="shared" si="474"/>
        <v>173056</v>
      </c>
      <c r="L647" s="915"/>
      <c r="M647" s="914">
        <f t="shared" si="452"/>
        <v>173056</v>
      </c>
      <c r="N647" s="914">
        <f t="shared" si="453"/>
        <v>2249728</v>
      </c>
      <c r="O647" s="580">
        <v>1</v>
      </c>
      <c r="P647" s="644">
        <f t="shared" si="451"/>
        <v>11</v>
      </c>
      <c r="Q647" s="645" t="str">
        <f t="shared" si="459"/>
        <v>Կ-1</v>
      </c>
      <c r="R647" s="643">
        <f t="shared" si="460"/>
        <v>2.08</v>
      </c>
      <c r="S647" s="776">
        <v>83200</v>
      </c>
      <c r="T647" s="776">
        <f t="shared" si="461"/>
        <v>173056</v>
      </c>
      <c r="U647" s="777">
        <f t="shared" si="462"/>
        <v>0</v>
      </c>
      <c r="V647" s="776">
        <f t="shared" si="454"/>
        <v>173056</v>
      </c>
      <c r="W647" s="776">
        <f t="shared" si="455"/>
        <v>2249728</v>
      </c>
      <c r="X647" s="580">
        <v>1</v>
      </c>
      <c r="Y647" s="644">
        <f t="shared" si="463"/>
        <v>12</v>
      </c>
      <c r="Z647" s="645" t="str">
        <f t="shared" si="464"/>
        <v>Կ-1</v>
      </c>
      <c r="AA647" s="643">
        <f t="shared" si="465"/>
        <v>2.08</v>
      </c>
      <c r="AB647" s="776">
        <v>83200</v>
      </c>
      <c r="AC647" s="776">
        <f t="shared" si="466"/>
        <v>173056</v>
      </c>
      <c r="AD647" s="777">
        <f t="shared" si="467"/>
        <v>0</v>
      </c>
      <c r="AE647" s="776">
        <f t="shared" si="473"/>
        <v>173056</v>
      </c>
      <c r="AF647" s="776">
        <f t="shared" si="456"/>
        <v>2249728</v>
      </c>
      <c r="AG647" s="580">
        <v>1</v>
      </c>
      <c r="AH647" s="644">
        <f t="shared" si="468"/>
        <v>13</v>
      </c>
      <c r="AI647" s="645" t="str">
        <f t="shared" si="469"/>
        <v>Կ-1</v>
      </c>
      <c r="AJ647" s="643">
        <f t="shared" si="470"/>
        <v>2.14</v>
      </c>
      <c r="AK647" s="776">
        <v>83200</v>
      </c>
      <c r="AL647" s="776">
        <f t="shared" si="471"/>
        <v>178048</v>
      </c>
      <c r="AM647" s="777">
        <f t="shared" si="472"/>
        <v>0</v>
      </c>
      <c r="AN647" s="776">
        <f t="shared" si="457"/>
        <v>178048</v>
      </c>
      <c r="AO647" s="776">
        <f t="shared" si="458"/>
        <v>2314624</v>
      </c>
    </row>
    <row r="648" spans="1:41" s="760" customFormat="1" ht="14.25">
      <c r="A648" s="853">
        <v>606</v>
      </c>
      <c r="B648" s="903" t="s">
        <v>1911</v>
      </c>
      <c r="C648" s="904" t="s">
        <v>1961</v>
      </c>
      <c r="D648" s="904" t="s">
        <v>2297</v>
      </c>
      <c r="E648" s="903" t="s">
        <v>1238</v>
      </c>
      <c r="F648" s="853">
        <v>1</v>
      </c>
      <c r="G648" s="911">
        <v>6</v>
      </c>
      <c r="H648" s="915" t="s">
        <v>86</v>
      </c>
      <c r="I648" s="912">
        <f t="shared" ref="I648:I681" si="475">IF(F648&lt;1,0,IF(H648="Բ-1",IF(G648=0,6.94,IF(G648=1,7.17,IF(G648=2,7.41,IF(G648=3,7.66,IF(OR(G648=5,G648=4),7.92,IF(OR(G648=6,G648=7),8.18,IF(OR(G648=8,G648=9),8.46,IF(OR(G648=10,G648=11,G648=12),8.74,IF(OR(G648=13,G648=14,G648=15),9.03,IF(OR(G648=16,G648=17,G648=18),9.33,9.65)))))))))),IF(H648="Բ-2", IF(G648=0,5.71,IF(G648=1,5.89,IF(G648=2,6.09,IF(G648=3,6.29,IF(OR(G648=5,G648=4),6.5,IF(OR(G648=6,G648=7),6.72,IF(OR(G648=8,G648=9),6.94,IF(OR(G648=10,G648=11,G648=12),7.17,IF(OR(G648=13,G648=14,G648=15),7.41,IF(OR(G648=16,G648=17,G648=18),7.65,7.91)))))))))), IF(H648="Գ-1", IF(G648=0,4.7,IF(G648=1,4.86,IF(G648=2,5.01,IF(G648=3,5.18,IF(OR(G648=5,G648=4),5.35,IF(OR(G648=6,G648=7),5.52,IF(OR(G648=8,G648=9),5.71,IF(OR(G648=10,G648=11,G648=12),5.89,IF(OR(G648=13,G648=14,G648=15),6.09,IF(OR(G648=16,G648=17,G648=18),6.29,6.49)))))))))), IF(H648="Գ-2", IF(G648=0,3.88,IF(G648=1,4.01,IF(G648=2,4.14,IF(G648=3,4.27,IF(OR(G648=5,G648=4),4.41,IF(OR(G648=6,G648=7),4.55,IF(OR(G648=8,G648=9),4.7,IF(OR(G648=10,G648=11,G648=12),4.85,IF(OR(G648=13,G648=14,G648=15),5.01,IF(OR(G648=16,G648=17,G648=18),5.17,5.34)))))))))), IF(H648="Գ-3", IF(G648=0,3.21,IF(G648=1,3.31,IF(G648=2,3.42,IF(G648=3,3.53,IF(OR(G648=5,G648=4),3.64,IF(OR(G648=6,G648=7),3.76,IF(OR(G648=8,G648=9),3.88,IF(OR(G648=10,G648=11,G648=12),4.01,IF(OR(G648=13,G648=14,G648=15),4.13,IF(OR(G648=16,G648=17,G648=18),4.27,4.4)))))))))), IF(H648="Ա-1", IF(G648=0,2.66,IF(G648=1,2.75,IF(G648=2,2.83,IF(G648=3,2.92,IF(OR(G648=5,G648=4),3.02,IF(OR(G648=6,G648=7),3.11,IF(OR(G648=8,G648=9),3.21,IF(OR(G648=10,G648=11,G648=12),3.31,IF(OR(G648=13,G648=14,G648=15),3.42,IF(OR(G648=16,G648=17,G648=18),3.53,3.64)))))))))), IF(H648="Ա-2", IF(G648=0,2.28,IF(G648=1,2.35,IF(G648=2,2.43,IF(G648=3,2.5,IF(OR(G648=5,G648=4),2.58,IF(OR(G648=6,G648=7),2.66,IF(OR(G648=8,G648=9),2.75,IF(OR(G648=10,G648=11,G648=12),2.83,IF(OR(G648=13,G648=14,G648=15),2.92,IF(OR(G648=16,G648=17,G648=18),3.01,3.11)))))))))),IF(H648="Ա-3", IF(G648=0,1.96,IF(G648=1,2.02,IF(G648=2,2.08,IF(G648=3,2.15,IF(OR(G648=5,G648=4),2.21,IF(OR(G648=6,G648=7),2.28,IF(OR(G648=8,G648=9),2.35,IF(OR(G648=10,G648=11,G648=12),2.42,IF(OR(G648=13,G648=14,G648=15),2.5,IF(OR(G648=16,G648=17,G648=18),2.58,2.66)))))))))), IF(H648="Կ-1", IF(G648=0,1.68,IF(G648=1,1.73,IF(G648=2,1.79,IF(G648=3,1.84,IF(OR(G648=5,G648=4),1.9,IF(OR(G648=6,G648=7),1.96,IF(OR(G648=8,G648=9),2.02,IF(OR(G648=10,G648=11,G648=12),2.08,IF(OR(G648=13,G648=14,G648=15),2.14,IF(OR(G648=16,G648=17,G648=18),2.21,2.28)))))))))), IF(H648="Կ-2", IF(G648=0,1.45,IF(G648=1,1.49,IF(G648=2,1.54,IF(G648=3,1.59,IF(OR(G648=5,G648=4),1.63,IF(OR(G648=6,G648=7),1.68,IF(OR(G648=8,G648=9),1.73,IF(OR(G648=10,G648=11,G648=12),1.79,IF(OR(G648=13,G648=14,G648=15),1.84,IF(OR(G648=16,G648=17,G648=18),1.9,1.95)))))))))),IF(H648="Կ-3", IF(G648=0,1.25,IF(G648=1,1.29,IF(G648=2,1.33,IF(G648=3,1.37,IF(OR(G648=5,G648=4),1.41,IF(OR(G648=6,G648=7),1.45,IF(OR(G648=8,G648=9),1.49,IF(OR(G648=10,G648=11,G648=12),1.54,IF(OR(G648=13,G648=14,G648=15),1.58,IF(OR(G648=16,G648=17,G648=18),1.63,1.68)))))))))), "Error"))))))))))))</f>
        <v>1.96</v>
      </c>
      <c r="J648" s="913">
        <v>83200</v>
      </c>
      <c r="K648" s="914">
        <f t="shared" si="474"/>
        <v>163072</v>
      </c>
      <c r="L648" s="915"/>
      <c r="M648" s="914">
        <f t="shared" si="452"/>
        <v>163072</v>
      </c>
      <c r="N648" s="914">
        <f t="shared" si="453"/>
        <v>2119936</v>
      </c>
      <c r="O648" s="580">
        <v>1</v>
      </c>
      <c r="P648" s="644">
        <f t="shared" si="451"/>
        <v>7</v>
      </c>
      <c r="Q648" s="645" t="str">
        <f t="shared" si="459"/>
        <v>Կ-1</v>
      </c>
      <c r="R648" s="643">
        <f t="shared" si="460"/>
        <v>1.96</v>
      </c>
      <c r="S648" s="776">
        <v>83200</v>
      </c>
      <c r="T648" s="776">
        <f t="shared" si="461"/>
        <v>163072</v>
      </c>
      <c r="U648" s="777">
        <f t="shared" si="462"/>
        <v>0</v>
      </c>
      <c r="V648" s="776">
        <f t="shared" si="454"/>
        <v>163072</v>
      </c>
      <c r="W648" s="776">
        <f t="shared" si="455"/>
        <v>2119936</v>
      </c>
      <c r="X648" s="580">
        <v>1</v>
      </c>
      <c r="Y648" s="644">
        <f t="shared" si="463"/>
        <v>8</v>
      </c>
      <c r="Z648" s="645" t="str">
        <f t="shared" si="464"/>
        <v>Կ-1</v>
      </c>
      <c r="AA648" s="643">
        <f t="shared" si="465"/>
        <v>2.02</v>
      </c>
      <c r="AB648" s="776">
        <v>83200</v>
      </c>
      <c r="AC648" s="776">
        <f t="shared" si="466"/>
        <v>168064</v>
      </c>
      <c r="AD648" s="777">
        <f t="shared" si="467"/>
        <v>0</v>
      </c>
      <c r="AE648" s="776">
        <f t="shared" si="473"/>
        <v>168064</v>
      </c>
      <c r="AF648" s="776">
        <f t="shared" si="456"/>
        <v>2184832</v>
      </c>
      <c r="AG648" s="580">
        <v>1</v>
      </c>
      <c r="AH648" s="644">
        <f t="shared" si="468"/>
        <v>9</v>
      </c>
      <c r="AI648" s="645" t="str">
        <f t="shared" si="469"/>
        <v>Կ-1</v>
      </c>
      <c r="AJ648" s="643">
        <f t="shared" si="470"/>
        <v>2.02</v>
      </c>
      <c r="AK648" s="776">
        <v>83200</v>
      </c>
      <c r="AL648" s="776">
        <f t="shared" si="471"/>
        <v>168064</v>
      </c>
      <c r="AM648" s="777">
        <f t="shared" si="472"/>
        <v>0</v>
      </c>
      <c r="AN648" s="776">
        <f t="shared" si="457"/>
        <v>168064</v>
      </c>
      <c r="AO648" s="776">
        <f t="shared" si="458"/>
        <v>2184832</v>
      </c>
    </row>
    <row r="649" spans="1:41" s="760" customFormat="1" ht="14.25">
      <c r="A649" s="853">
        <v>607</v>
      </c>
      <c r="B649" s="903" t="s">
        <v>1393</v>
      </c>
      <c r="C649" s="904" t="s">
        <v>1961</v>
      </c>
      <c r="D649" s="904" t="s">
        <v>2277</v>
      </c>
      <c r="E649" s="903" t="s">
        <v>1238</v>
      </c>
      <c r="F649" s="853">
        <v>1</v>
      </c>
      <c r="G649" s="911">
        <v>5</v>
      </c>
      <c r="H649" s="915" t="s">
        <v>86</v>
      </c>
      <c r="I649" s="912">
        <f t="shared" si="475"/>
        <v>1.9</v>
      </c>
      <c r="J649" s="913">
        <v>83200</v>
      </c>
      <c r="K649" s="914">
        <f t="shared" si="474"/>
        <v>158080</v>
      </c>
      <c r="L649" s="915">
        <v>8000</v>
      </c>
      <c r="M649" s="914">
        <f t="shared" si="452"/>
        <v>166080</v>
      </c>
      <c r="N649" s="914">
        <f t="shared" si="453"/>
        <v>2159040</v>
      </c>
      <c r="O649" s="580">
        <v>1</v>
      </c>
      <c r="P649" s="644">
        <f t="shared" ref="P649:P681" si="476">+G649+1</f>
        <v>6</v>
      </c>
      <c r="Q649" s="645" t="str">
        <f t="shared" si="459"/>
        <v>Կ-1</v>
      </c>
      <c r="R649" s="643">
        <f t="shared" si="460"/>
        <v>1.96</v>
      </c>
      <c r="S649" s="776">
        <v>83200</v>
      </c>
      <c r="T649" s="776">
        <f t="shared" si="461"/>
        <v>163072</v>
      </c>
      <c r="U649" s="777">
        <f t="shared" si="462"/>
        <v>8000</v>
      </c>
      <c r="V649" s="776">
        <f t="shared" si="454"/>
        <v>171072</v>
      </c>
      <c r="W649" s="776">
        <f t="shared" si="455"/>
        <v>2223936</v>
      </c>
      <c r="X649" s="580">
        <v>1</v>
      </c>
      <c r="Y649" s="644">
        <f t="shared" si="463"/>
        <v>7</v>
      </c>
      <c r="Z649" s="645" t="str">
        <f t="shared" si="464"/>
        <v>Կ-1</v>
      </c>
      <c r="AA649" s="643">
        <f t="shared" si="465"/>
        <v>1.96</v>
      </c>
      <c r="AB649" s="776">
        <v>83200</v>
      </c>
      <c r="AC649" s="776">
        <f t="shared" si="466"/>
        <v>163072</v>
      </c>
      <c r="AD649" s="777">
        <f t="shared" si="467"/>
        <v>8000</v>
      </c>
      <c r="AE649" s="776">
        <f t="shared" si="473"/>
        <v>171072</v>
      </c>
      <c r="AF649" s="776">
        <f t="shared" si="456"/>
        <v>2223936</v>
      </c>
      <c r="AG649" s="580">
        <v>1</v>
      </c>
      <c r="AH649" s="644">
        <f t="shared" si="468"/>
        <v>8</v>
      </c>
      <c r="AI649" s="645" t="str">
        <f t="shared" si="469"/>
        <v>Կ-1</v>
      </c>
      <c r="AJ649" s="643">
        <f t="shared" si="470"/>
        <v>2.02</v>
      </c>
      <c r="AK649" s="776">
        <v>83200</v>
      </c>
      <c r="AL649" s="776">
        <f t="shared" si="471"/>
        <v>168064</v>
      </c>
      <c r="AM649" s="777">
        <f t="shared" si="472"/>
        <v>8000</v>
      </c>
      <c r="AN649" s="776">
        <f t="shared" si="457"/>
        <v>176064</v>
      </c>
      <c r="AO649" s="776">
        <f t="shared" si="458"/>
        <v>2288832</v>
      </c>
    </row>
    <row r="650" spans="1:41" s="760" customFormat="1" ht="27">
      <c r="A650" s="853">
        <v>608</v>
      </c>
      <c r="B650" s="903" t="s">
        <v>1893</v>
      </c>
      <c r="C650" s="904" t="s">
        <v>1961</v>
      </c>
      <c r="D650" s="904" t="s">
        <v>2291</v>
      </c>
      <c r="E650" s="903" t="s">
        <v>1238</v>
      </c>
      <c r="F650" s="853">
        <v>1</v>
      </c>
      <c r="G650" s="911">
        <v>10</v>
      </c>
      <c r="H650" s="915" t="s">
        <v>86</v>
      </c>
      <c r="I650" s="912">
        <f t="shared" si="475"/>
        <v>2.08</v>
      </c>
      <c r="J650" s="913">
        <v>83200</v>
      </c>
      <c r="K650" s="914">
        <f t="shared" si="474"/>
        <v>173056</v>
      </c>
      <c r="L650" s="915">
        <v>8000</v>
      </c>
      <c r="M650" s="914">
        <f t="shared" ref="M650:M681" si="477">+L650+K650</f>
        <v>181056</v>
      </c>
      <c r="N650" s="914">
        <f t="shared" ref="N650:N681" si="478">+M650*13</f>
        <v>2353728</v>
      </c>
      <c r="O650" s="580">
        <v>1</v>
      </c>
      <c r="P650" s="644">
        <f t="shared" si="476"/>
        <v>11</v>
      </c>
      <c r="Q650" s="645" t="str">
        <f t="shared" si="459"/>
        <v>Կ-1</v>
      </c>
      <c r="R650" s="643">
        <f t="shared" si="460"/>
        <v>2.08</v>
      </c>
      <c r="S650" s="776">
        <v>83200</v>
      </c>
      <c r="T650" s="776">
        <f t="shared" si="461"/>
        <v>173056</v>
      </c>
      <c r="U650" s="777">
        <f t="shared" si="462"/>
        <v>8000</v>
      </c>
      <c r="V650" s="776">
        <f t="shared" ref="V650:V681" si="479">+U650+T650</f>
        <v>181056</v>
      </c>
      <c r="W650" s="776">
        <f t="shared" ref="W650:W681" si="480">+V650*13</f>
        <v>2353728</v>
      </c>
      <c r="X650" s="580">
        <v>1</v>
      </c>
      <c r="Y650" s="644">
        <f t="shared" si="463"/>
        <v>12</v>
      </c>
      <c r="Z650" s="645" t="str">
        <f t="shared" si="464"/>
        <v>Կ-1</v>
      </c>
      <c r="AA650" s="643">
        <f t="shared" si="465"/>
        <v>2.08</v>
      </c>
      <c r="AB650" s="776">
        <v>83200</v>
      </c>
      <c r="AC650" s="776">
        <f t="shared" si="466"/>
        <v>173056</v>
      </c>
      <c r="AD650" s="777">
        <f t="shared" si="467"/>
        <v>8000</v>
      </c>
      <c r="AE650" s="776">
        <f t="shared" si="473"/>
        <v>181056</v>
      </c>
      <c r="AF650" s="776">
        <f t="shared" ref="AF650:AF681" si="481">+AE650*13</f>
        <v>2353728</v>
      </c>
      <c r="AG650" s="580">
        <v>1</v>
      </c>
      <c r="AH650" s="644">
        <f t="shared" si="468"/>
        <v>13</v>
      </c>
      <c r="AI650" s="645" t="str">
        <f t="shared" si="469"/>
        <v>Կ-1</v>
      </c>
      <c r="AJ650" s="643">
        <f t="shared" si="470"/>
        <v>2.14</v>
      </c>
      <c r="AK650" s="776">
        <v>83200</v>
      </c>
      <c r="AL650" s="776">
        <f t="shared" si="471"/>
        <v>178048</v>
      </c>
      <c r="AM650" s="777">
        <f t="shared" si="472"/>
        <v>8000</v>
      </c>
      <c r="AN650" s="776">
        <f t="shared" ref="AN650:AN681" si="482">+AM650+AL650</f>
        <v>186048</v>
      </c>
      <c r="AO650" s="776">
        <f t="shared" ref="AO650:AO681" si="483">+AN650*13</f>
        <v>2418624</v>
      </c>
    </row>
    <row r="651" spans="1:41" s="760" customFormat="1" ht="14.25">
      <c r="A651" s="853">
        <v>609</v>
      </c>
      <c r="B651" s="903" t="s">
        <v>2352</v>
      </c>
      <c r="C651" s="904" t="s">
        <v>1960</v>
      </c>
      <c r="D651" s="904" t="s">
        <v>2369</v>
      </c>
      <c r="E651" s="903" t="s">
        <v>1238</v>
      </c>
      <c r="F651" s="853">
        <v>1</v>
      </c>
      <c r="G651" s="911">
        <v>3</v>
      </c>
      <c r="H651" s="915" t="s">
        <v>86</v>
      </c>
      <c r="I651" s="912">
        <f t="shared" si="475"/>
        <v>1.84</v>
      </c>
      <c r="J651" s="913">
        <v>83200</v>
      </c>
      <c r="K651" s="914">
        <f t="shared" si="474"/>
        <v>153088</v>
      </c>
      <c r="L651" s="915">
        <v>8000</v>
      </c>
      <c r="M651" s="914">
        <f t="shared" si="477"/>
        <v>161088</v>
      </c>
      <c r="N651" s="914">
        <f t="shared" si="478"/>
        <v>2094144</v>
      </c>
      <c r="O651" s="580">
        <v>1</v>
      </c>
      <c r="P651" s="644">
        <f t="shared" si="476"/>
        <v>4</v>
      </c>
      <c r="Q651" s="645" t="str">
        <f t="shared" si="459"/>
        <v>Կ-1</v>
      </c>
      <c r="R651" s="643">
        <f t="shared" si="460"/>
        <v>1.9</v>
      </c>
      <c r="S651" s="776">
        <v>83200</v>
      </c>
      <c r="T651" s="776">
        <f t="shared" si="461"/>
        <v>158080</v>
      </c>
      <c r="U651" s="777">
        <f t="shared" si="462"/>
        <v>8000</v>
      </c>
      <c r="V651" s="776">
        <f t="shared" si="479"/>
        <v>166080</v>
      </c>
      <c r="W651" s="776">
        <f t="shared" si="480"/>
        <v>2159040</v>
      </c>
      <c r="X651" s="580">
        <v>1</v>
      </c>
      <c r="Y651" s="644">
        <f t="shared" si="463"/>
        <v>5</v>
      </c>
      <c r="Z651" s="645" t="str">
        <f t="shared" si="464"/>
        <v>Կ-1</v>
      </c>
      <c r="AA651" s="643">
        <f t="shared" si="465"/>
        <v>1.9</v>
      </c>
      <c r="AB651" s="776">
        <v>83200</v>
      </c>
      <c r="AC651" s="776">
        <f t="shared" si="466"/>
        <v>158080</v>
      </c>
      <c r="AD651" s="777">
        <f t="shared" si="467"/>
        <v>8000</v>
      </c>
      <c r="AE651" s="776">
        <f t="shared" si="473"/>
        <v>166080</v>
      </c>
      <c r="AF651" s="776">
        <f t="shared" si="481"/>
        <v>2159040</v>
      </c>
      <c r="AG651" s="580">
        <v>1</v>
      </c>
      <c r="AH651" s="644">
        <f t="shared" si="468"/>
        <v>6</v>
      </c>
      <c r="AI651" s="645" t="str">
        <f t="shared" si="469"/>
        <v>Կ-1</v>
      </c>
      <c r="AJ651" s="643">
        <f t="shared" si="470"/>
        <v>1.96</v>
      </c>
      <c r="AK651" s="776">
        <v>83200</v>
      </c>
      <c r="AL651" s="776">
        <f t="shared" si="471"/>
        <v>163072</v>
      </c>
      <c r="AM651" s="777">
        <f t="shared" si="472"/>
        <v>8000</v>
      </c>
      <c r="AN651" s="776">
        <f t="shared" si="482"/>
        <v>171072</v>
      </c>
      <c r="AO651" s="776">
        <f t="shared" si="483"/>
        <v>2223936</v>
      </c>
    </row>
    <row r="652" spans="1:41" s="760" customFormat="1" ht="14.25">
      <c r="A652" s="853">
        <v>610</v>
      </c>
      <c r="B652" s="903" t="s">
        <v>1894</v>
      </c>
      <c r="C652" s="904" t="s">
        <v>1961</v>
      </c>
      <c r="D652" s="904" t="s">
        <v>2376</v>
      </c>
      <c r="E652" s="903" t="s">
        <v>1238</v>
      </c>
      <c r="F652" s="853">
        <v>1</v>
      </c>
      <c r="G652" s="911">
        <v>10</v>
      </c>
      <c r="H652" s="915" t="s">
        <v>86</v>
      </c>
      <c r="I652" s="912">
        <f t="shared" si="475"/>
        <v>2.08</v>
      </c>
      <c r="J652" s="913">
        <v>83200</v>
      </c>
      <c r="K652" s="914">
        <f t="shared" si="474"/>
        <v>173056</v>
      </c>
      <c r="L652" s="915">
        <v>8000</v>
      </c>
      <c r="M652" s="914">
        <f t="shared" si="477"/>
        <v>181056</v>
      </c>
      <c r="N652" s="914">
        <f t="shared" si="478"/>
        <v>2353728</v>
      </c>
      <c r="O652" s="580">
        <v>1</v>
      </c>
      <c r="P652" s="644">
        <f t="shared" si="476"/>
        <v>11</v>
      </c>
      <c r="Q652" s="645" t="str">
        <f t="shared" si="459"/>
        <v>Կ-1</v>
      </c>
      <c r="R652" s="643">
        <f t="shared" si="460"/>
        <v>2.08</v>
      </c>
      <c r="S652" s="776">
        <v>83200</v>
      </c>
      <c r="T652" s="776">
        <f t="shared" si="461"/>
        <v>173056</v>
      </c>
      <c r="U652" s="777">
        <f t="shared" si="462"/>
        <v>8000</v>
      </c>
      <c r="V652" s="776">
        <f t="shared" si="479"/>
        <v>181056</v>
      </c>
      <c r="W652" s="776">
        <f t="shared" si="480"/>
        <v>2353728</v>
      </c>
      <c r="X652" s="580">
        <v>1</v>
      </c>
      <c r="Y652" s="644">
        <f t="shared" si="463"/>
        <v>12</v>
      </c>
      <c r="Z652" s="645" t="str">
        <f t="shared" si="464"/>
        <v>Կ-1</v>
      </c>
      <c r="AA652" s="643">
        <f t="shared" si="465"/>
        <v>2.08</v>
      </c>
      <c r="AB652" s="776">
        <v>83200</v>
      </c>
      <c r="AC652" s="776">
        <f t="shared" si="466"/>
        <v>173056</v>
      </c>
      <c r="AD652" s="777">
        <f t="shared" si="467"/>
        <v>8000</v>
      </c>
      <c r="AE652" s="776">
        <f t="shared" si="473"/>
        <v>181056</v>
      </c>
      <c r="AF652" s="776">
        <f t="shared" si="481"/>
        <v>2353728</v>
      </c>
      <c r="AG652" s="580">
        <v>1</v>
      </c>
      <c r="AH652" s="644">
        <f t="shared" si="468"/>
        <v>13</v>
      </c>
      <c r="AI652" s="645" t="str">
        <f t="shared" si="469"/>
        <v>Կ-1</v>
      </c>
      <c r="AJ652" s="643">
        <f t="shared" si="470"/>
        <v>2.14</v>
      </c>
      <c r="AK652" s="776">
        <v>83200</v>
      </c>
      <c r="AL652" s="776">
        <f t="shared" si="471"/>
        <v>178048</v>
      </c>
      <c r="AM652" s="777">
        <f t="shared" si="472"/>
        <v>8000</v>
      </c>
      <c r="AN652" s="776">
        <f t="shared" si="482"/>
        <v>186048</v>
      </c>
      <c r="AO652" s="776">
        <f t="shared" si="483"/>
        <v>2418624</v>
      </c>
    </row>
    <row r="653" spans="1:41" s="760" customFormat="1" ht="14.25">
      <c r="A653" s="853">
        <v>611</v>
      </c>
      <c r="B653" s="903" t="s">
        <v>1895</v>
      </c>
      <c r="C653" s="904" t="s">
        <v>1961</v>
      </c>
      <c r="D653" s="904" t="s">
        <v>2288</v>
      </c>
      <c r="E653" s="903" t="s">
        <v>1238</v>
      </c>
      <c r="F653" s="853">
        <v>1</v>
      </c>
      <c r="G653" s="911">
        <v>9</v>
      </c>
      <c r="H653" s="915" t="s">
        <v>86</v>
      </c>
      <c r="I653" s="912">
        <f t="shared" si="475"/>
        <v>2.02</v>
      </c>
      <c r="J653" s="913">
        <v>83200</v>
      </c>
      <c r="K653" s="914">
        <f t="shared" si="474"/>
        <v>168064</v>
      </c>
      <c r="L653" s="915">
        <v>8000</v>
      </c>
      <c r="M653" s="914">
        <f t="shared" si="477"/>
        <v>176064</v>
      </c>
      <c r="N653" s="914">
        <f t="shared" si="478"/>
        <v>2288832</v>
      </c>
      <c r="O653" s="580">
        <v>1</v>
      </c>
      <c r="P653" s="644">
        <f t="shared" si="476"/>
        <v>10</v>
      </c>
      <c r="Q653" s="645" t="str">
        <f t="shared" si="459"/>
        <v>Կ-1</v>
      </c>
      <c r="R653" s="643">
        <f t="shared" si="460"/>
        <v>2.08</v>
      </c>
      <c r="S653" s="776">
        <v>83200</v>
      </c>
      <c r="T653" s="776">
        <f t="shared" si="461"/>
        <v>173056</v>
      </c>
      <c r="U653" s="777">
        <f t="shared" si="462"/>
        <v>8000</v>
      </c>
      <c r="V653" s="776">
        <f t="shared" si="479"/>
        <v>181056</v>
      </c>
      <c r="W653" s="776">
        <f t="shared" si="480"/>
        <v>2353728</v>
      </c>
      <c r="X653" s="580">
        <v>1</v>
      </c>
      <c r="Y653" s="644">
        <f t="shared" si="463"/>
        <v>11</v>
      </c>
      <c r="Z653" s="645" t="str">
        <f t="shared" si="464"/>
        <v>Կ-1</v>
      </c>
      <c r="AA653" s="643">
        <f t="shared" si="465"/>
        <v>2.08</v>
      </c>
      <c r="AB653" s="776">
        <v>83200</v>
      </c>
      <c r="AC653" s="776">
        <f t="shared" si="466"/>
        <v>173056</v>
      </c>
      <c r="AD653" s="777">
        <f t="shared" si="467"/>
        <v>8000</v>
      </c>
      <c r="AE653" s="776">
        <f t="shared" si="473"/>
        <v>181056</v>
      </c>
      <c r="AF653" s="776">
        <f t="shared" si="481"/>
        <v>2353728</v>
      </c>
      <c r="AG653" s="580">
        <v>1</v>
      </c>
      <c r="AH653" s="644">
        <f t="shared" si="468"/>
        <v>12</v>
      </c>
      <c r="AI653" s="645" t="str">
        <f t="shared" si="469"/>
        <v>Կ-1</v>
      </c>
      <c r="AJ653" s="643">
        <f t="shared" si="470"/>
        <v>2.08</v>
      </c>
      <c r="AK653" s="776">
        <v>83200</v>
      </c>
      <c r="AL653" s="776">
        <f t="shared" si="471"/>
        <v>173056</v>
      </c>
      <c r="AM653" s="777">
        <f t="shared" si="472"/>
        <v>8000</v>
      </c>
      <c r="AN653" s="776">
        <f t="shared" si="482"/>
        <v>181056</v>
      </c>
      <c r="AO653" s="776">
        <f t="shared" si="483"/>
        <v>2353728</v>
      </c>
    </row>
    <row r="654" spans="1:41" s="760" customFormat="1" ht="14.25">
      <c r="A654" s="853">
        <v>612</v>
      </c>
      <c r="B654" s="903" t="s">
        <v>1896</v>
      </c>
      <c r="C654" s="904" t="s">
        <v>1960</v>
      </c>
      <c r="D654" s="904" t="s">
        <v>2360</v>
      </c>
      <c r="E654" s="903" t="s">
        <v>1238</v>
      </c>
      <c r="F654" s="853">
        <v>1</v>
      </c>
      <c r="G654" s="911">
        <v>9</v>
      </c>
      <c r="H654" s="915" t="s">
        <v>86</v>
      </c>
      <c r="I654" s="912">
        <f t="shared" si="475"/>
        <v>2.02</v>
      </c>
      <c r="J654" s="913">
        <v>83200</v>
      </c>
      <c r="K654" s="914">
        <f t="shared" si="474"/>
        <v>168064</v>
      </c>
      <c r="L654" s="915">
        <v>8000</v>
      </c>
      <c r="M654" s="914">
        <f t="shared" si="477"/>
        <v>176064</v>
      </c>
      <c r="N654" s="914">
        <f t="shared" si="478"/>
        <v>2288832</v>
      </c>
      <c r="O654" s="580">
        <v>1</v>
      </c>
      <c r="P654" s="644">
        <f t="shared" si="476"/>
        <v>10</v>
      </c>
      <c r="Q654" s="645" t="str">
        <f t="shared" si="459"/>
        <v>Կ-1</v>
      </c>
      <c r="R654" s="643">
        <f t="shared" si="460"/>
        <v>2.08</v>
      </c>
      <c r="S654" s="776">
        <v>83200</v>
      </c>
      <c r="T654" s="776">
        <f t="shared" si="461"/>
        <v>173056</v>
      </c>
      <c r="U654" s="777">
        <f t="shared" si="462"/>
        <v>8000</v>
      </c>
      <c r="V654" s="776">
        <f t="shared" si="479"/>
        <v>181056</v>
      </c>
      <c r="W654" s="776">
        <f t="shared" si="480"/>
        <v>2353728</v>
      </c>
      <c r="X654" s="580">
        <v>1</v>
      </c>
      <c r="Y654" s="644">
        <f t="shared" si="463"/>
        <v>11</v>
      </c>
      <c r="Z654" s="645" t="str">
        <f t="shared" si="464"/>
        <v>Կ-1</v>
      </c>
      <c r="AA654" s="643">
        <f t="shared" si="465"/>
        <v>2.08</v>
      </c>
      <c r="AB654" s="776">
        <v>83200</v>
      </c>
      <c r="AC654" s="776">
        <f t="shared" si="466"/>
        <v>173056</v>
      </c>
      <c r="AD654" s="777">
        <f t="shared" si="467"/>
        <v>8000</v>
      </c>
      <c r="AE654" s="776">
        <f t="shared" si="473"/>
        <v>181056</v>
      </c>
      <c r="AF654" s="776">
        <f t="shared" si="481"/>
        <v>2353728</v>
      </c>
      <c r="AG654" s="580">
        <v>1</v>
      </c>
      <c r="AH654" s="644">
        <f t="shared" si="468"/>
        <v>12</v>
      </c>
      <c r="AI654" s="645" t="str">
        <f t="shared" si="469"/>
        <v>Կ-1</v>
      </c>
      <c r="AJ654" s="643">
        <f t="shared" si="470"/>
        <v>2.08</v>
      </c>
      <c r="AK654" s="776">
        <v>83200</v>
      </c>
      <c r="AL654" s="776">
        <f t="shared" si="471"/>
        <v>173056</v>
      </c>
      <c r="AM654" s="777">
        <f t="shared" si="472"/>
        <v>8000</v>
      </c>
      <c r="AN654" s="776">
        <f t="shared" si="482"/>
        <v>181056</v>
      </c>
      <c r="AO654" s="776">
        <f t="shared" si="483"/>
        <v>2353728</v>
      </c>
    </row>
    <row r="655" spans="1:41" s="760" customFormat="1" ht="14.25">
      <c r="A655" s="853">
        <v>613</v>
      </c>
      <c r="B655" s="903" t="s">
        <v>1897</v>
      </c>
      <c r="C655" s="904" t="s">
        <v>1961</v>
      </c>
      <c r="D655" s="904" t="s">
        <v>2293</v>
      </c>
      <c r="E655" s="903" t="s">
        <v>1238</v>
      </c>
      <c r="F655" s="853">
        <v>1</v>
      </c>
      <c r="G655" s="911">
        <v>10</v>
      </c>
      <c r="H655" s="915" t="s">
        <v>86</v>
      </c>
      <c r="I655" s="912">
        <f t="shared" si="475"/>
        <v>2.08</v>
      </c>
      <c r="J655" s="913">
        <v>83200</v>
      </c>
      <c r="K655" s="914">
        <f t="shared" si="474"/>
        <v>173056</v>
      </c>
      <c r="L655" s="915">
        <v>8000</v>
      </c>
      <c r="M655" s="914">
        <f t="shared" si="477"/>
        <v>181056</v>
      </c>
      <c r="N655" s="914">
        <f t="shared" si="478"/>
        <v>2353728</v>
      </c>
      <c r="O655" s="580">
        <v>1</v>
      </c>
      <c r="P655" s="644">
        <f t="shared" si="476"/>
        <v>11</v>
      </c>
      <c r="Q655" s="645" t="str">
        <f t="shared" si="459"/>
        <v>Կ-1</v>
      </c>
      <c r="R655" s="643">
        <f t="shared" si="460"/>
        <v>2.08</v>
      </c>
      <c r="S655" s="776">
        <v>83200</v>
      </c>
      <c r="T655" s="776">
        <f t="shared" si="461"/>
        <v>173056</v>
      </c>
      <c r="U655" s="777">
        <f t="shared" si="462"/>
        <v>8000</v>
      </c>
      <c r="V655" s="776">
        <f t="shared" si="479"/>
        <v>181056</v>
      </c>
      <c r="W655" s="776">
        <f t="shared" si="480"/>
        <v>2353728</v>
      </c>
      <c r="X655" s="580">
        <v>1</v>
      </c>
      <c r="Y655" s="644">
        <f t="shared" si="463"/>
        <v>12</v>
      </c>
      <c r="Z655" s="645" t="str">
        <f t="shared" si="464"/>
        <v>Կ-1</v>
      </c>
      <c r="AA655" s="643">
        <f t="shared" si="465"/>
        <v>2.08</v>
      </c>
      <c r="AB655" s="776">
        <v>83200</v>
      </c>
      <c r="AC655" s="776">
        <f t="shared" si="466"/>
        <v>173056</v>
      </c>
      <c r="AD655" s="777">
        <f t="shared" si="467"/>
        <v>8000</v>
      </c>
      <c r="AE655" s="776">
        <f t="shared" si="473"/>
        <v>181056</v>
      </c>
      <c r="AF655" s="776">
        <f t="shared" si="481"/>
        <v>2353728</v>
      </c>
      <c r="AG655" s="580">
        <v>1</v>
      </c>
      <c r="AH655" s="644">
        <f t="shared" si="468"/>
        <v>13</v>
      </c>
      <c r="AI655" s="645" t="str">
        <f t="shared" si="469"/>
        <v>Կ-1</v>
      </c>
      <c r="AJ655" s="643">
        <f t="shared" si="470"/>
        <v>2.14</v>
      </c>
      <c r="AK655" s="776">
        <v>83200</v>
      </c>
      <c r="AL655" s="776">
        <f t="shared" si="471"/>
        <v>178048</v>
      </c>
      <c r="AM655" s="777">
        <f t="shared" si="472"/>
        <v>8000</v>
      </c>
      <c r="AN655" s="776">
        <f t="shared" si="482"/>
        <v>186048</v>
      </c>
      <c r="AO655" s="776">
        <f t="shared" si="483"/>
        <v>2418624</v>
      </c>
    </row>
    <row r="656" spans="1:41" s="760" customFormat="1" ht="14.25">
      <c r="A656" s="853">
        <v>614</v>
      </c>
      <c r="B656" s="903" t="s">
        <v>1898</v>
      </c>
      <c r="C656" s="904" t="s">
        <v>1961</v>
      </c>
      <c r="D656" s="904" t="s">
        <v>2293</v>
      </c>
      <c r="E656" s="903" t="s">
        <v>1238</v>
      </c>
      <c r="F656" s="853">
        <v>1</v>
      </c>
      <c r="G656" s="911">
        <v>9</v>
      </c>
      <c r="H656" s="915" t="s">
        <v>86</v>
      </c>
      <c r="I656" s="912">
        <f t="shared" si="475"/>
        <v>2.02</v>
      </c>
      <c r="J656" s="913">
        <v>83200</v>
      </c>
      <c r="K656" s="914">
        <f t="shared" si="474"/>
        <v>168064</v>
      </c>
      <c r="L656" s="915">
        <v>8000</v>
      </c>
      <c r="M656" s="914">
        <f t="shared" si="477"/>
        <v>176064</v>
      </c>
      <c r="N656" s="914">
        <f t="shared" si="478"/>
        <v>2288832</v>
      </c>
      <c r="O656" s="580">
        <v>1</v>
      </c>
      <c r="P656" s="644">
        <f t="shared" si="476"/>
        <v>10</v>
      </c>
      <c r="Q656" s="645" t="str">
        <f t="shared" si="459"/>
        <v>Կ-1</v>
      </c>
      <c r="R656" s="643">
        <f t="shared" si="460"/>
        <v>2.08</v>
      </c>
      <c r="S656" s="776">
        <v>83200</v>
      </c>
      <c r="T656" s="776">
        <f t="shared" si="461"/>
        <v>173056</v>
      </c>
      <c r="U656" s="777">
        <f t="shared" si="462"/>
        <v>8000</v>
      </c>
      <c r="V656" s="776">
        <f t="shared" si="479"/>
        <v>181056</v>
      </c>
      <c r="W656" s="776">
        <f t="shared" si="480"/>
        <v>2353728</v>
      </c>
      <c r="X656" s="580">
        <v>1</v>
      </c>
      <c r="Y656" s="644">
        <f t="shared" si="463"/>
        <v>11</v>
      </c>
      <c r="Z656" s="645" t="str">
        <f t="shared" si="464"/>
        <v>Կ-1</v>
      </c>
      <c r="AA656" s="643">
        <f t="shared" si="465"/>
        <v>2.08</v>
      </c>
      <c r="AB656" s="776">
        <v>83200</v>
      </c>
      <c r="AC656" s="776">
        <f t="shared" si="466"/>
        <v>173056</v>
      </c>
      <c r="AD656" s="777">
        <f t="shared" si="467"/>
        <v>8000</v>
      </c>
      <c r="AE656" s="776">
        <f t="shared" si="473"/>
        <v>181056</v>
      </c>
      <c r="AF656" s="776">
        <f t="shared" si="481"/>
        <v>2353728</v>
      </c>
      <c r="AG656" s="580">
        <v>1</v>
      </c>
      <c r="AH656" s="644">
        <f t="shared" si="468"/>
        <v>12</v>
      </c>
      <c r="AI656" s="645" t="str">
        <f t="shared" si="469"/>
        <v>Կ-1</v>
      </c>
      <c r="AJ656" s="643">
        <f t="shared" si="470"/>
        <v>2.08</v>
      </c>
      <c r="AK656" s="776">
        <v>83200</v>
      </c>
      <c r="AL656" s="776">
        <f t="shared" si="471"/>
        <v>173056</v>
      </c>
      <c r="AM656" s="777">
        <f t="shared" si="472"/>
        <v>8000</v>
      </c>
      <c r="AN656" s="776">
        <f t="shared" si="482"/>
        <v>181056</v>
      </c>
      <c r="AO656" s="776">
        <f t="shared" si="483"/>
        <v>2353728</v>
      </c>
    </row>
    <row r="657" spans="1:41" s="760" customFormat="1" ht="14.25">
      <c r="A657" s="853">
        <v>615</v>
      </c>
      <c r="B657" s="903" t="s">
        <v>1899</v>
      </c>
      <c r="C657" s="904" t="s">
        <v>1961</v>
      </c>
      <c r="D657" s="904" t="s">
        <v>2288</v>
      </c>
      <c r="E657" s="903" t="s">
        <v>1238</v>
      </c>
      <c r="F657" s="853">
        <v>1</v>
      </c>
      <c r="G657" s="911">
        <v>9</v>
      </c>
      <c r="H657" s="915" t="s">
        <v>86</v>
      </c>
      <c r="I657" s="912">
        <f t="shared" si="475"/>
        <v>2.02</v>
      </c>
      <c r="J657" s="913">
        <v>83200</v>
      </c>
      <c r="K657" s="914">
        <f t="shared" si="474"/>
        <v>168064</v>
      </c>
      <c r="L657" s="915">
        <v>8000</v>
      </c>
      <c r="M657" s="914">
        <f t="shared" si="477"/>
        <v>176064</v>
      </c>
      <c r="N657" s="914">
        <f t="shared" si="478"/>
        <v>2288832</v>
      </c>
      <c r="O657" s="580">
        <v>1</v>
      </c>
      <c r="P657" s="644">
        <f t="shared" si="476"/>
        <v>10</v>
      </c>
      <c r="Q657" s="645" t="str">
        <f t="shared" si="459"/>
        <v>Կ-1</v>
      </c>
      <c r="R657" s="643">
        <f t="shared" si="460"/>
        <v>2.08</v>
      </c>
      <c r="S657" s="776">
        <v>83200</v>
      </c>
      <c r="T657" s="776">
        <f t="shared" si="461"/>
        <v>173056</v>
      </c>
      <c r="U657" s="777">
        <f t="shared" si="462"/>
        <v>8000</v>
      </c>
      <c r="V657" s="776">
        <f t="shared" si="479"/>
        <v>181056</v>
      </c>
      <c r="W657" s="776">
        <f t="shared" si="480"/>
        <v>2353728</v>
      </c>
      <c r="X657" s="580">
        <v>1</v>
      </c>
      <c r="Y657" s="644">
        <f t="shared" si="463"/>
        <v>11</v>
      </c>
      <c r="Z657" s="645" t="str">
        <f t="shared" si="464"/>
        <v>Կ-1</v>
      </c>
      <c r="AA657" s="643">
        <f t="shared" si="465"/>
        <v>2.08</v>
      </c>
      <c r="AB657" s="776">
        <v>83200</v>
      </c>
      <c r="AC657" s="776">
        <f t="shared" si="466"/>
        <v>173056</v>
      </c>
      <c r="AD657" s="777">
        <f t="shared" si="467"/>
        <v>8000</v>
      </c>
      <c r="AE657" s="776">
        <f t="shared" si="473"/>
        <v>181056</v>
      </c>
      <c r="AF657" s="776">
        <f t="shared" si="481"/>
        <v>2353728</v>
      </c>
      <c r="AG657" s="580">
        <v>1</v>
      </c>
      <c r="AH657" s="644">
        <f t="shared" si="468"/>
        <v>12</v>
      </c>
      <c r="AI657" s="645" t="str">
        <f t="shared" si="469"/>
        <v>Կ-1</v>
      </c>
      <c r="AJ657" s="643">
        <f t="shared" si="470"/>
        <v>2.08</v>
      </c>
      <c r="AK657" s="776">
        <v>83200</v>
      </c>
      <c r="AL657" s="776">
        <f t="shared" si="471"/>
        <v>173056</v>
      </c>
      <c r="AM657" s="777">
        <f t="shared" si="472"/>
        <v>8000</v>
      </c>
      <c r="AN657" s="776">
        <f t="shared" si="482"/>
        <v>181056</v>
      </c>
      <c r="AO657" s="776">
        <f t="shared" si="483"/>
        <v>2353728</v>
      </c>
    </row>
    <row r="658" spans="1:41" s="760" customFormat="1" ht="14.25">
      <c r="A658" s="853">
        <v>616</v>
      </c>
      <c r="B658" s="903" t="s">
        <v>2340</v>
      </c>
      <c r="C658" s="904" t="s">
        <v>1961</v>
      </c>
      <c r="D658" s="904" t="s">
        <v>2289</v>
      </c>
      <c r="E658" s="903" t="s">
        <v>1238</v>
      </c>
      <c r="F658" s="853">
        <v>1</v>
      </c>
      <c r="G658" s="911">
        <v>3</v>
      </c>
      <c r="H658" s="915" t="s">
        <v>86</v>
      </c>
      <c r="I658" s="912">
        <f t="shared" si="475"/>
        <v>1.84</v>
      </c>
      <c r="J658" s="913">
        <v>83200</v>
      </c>
      <c r="K658" s="914">
        <f t="shared" si="474"/>
        <v>153088</v>
      </c>
      <c r="L658" s="915">
        <v>8000</v>
      </c>
      <c r="M658" s="914">
        <f t="shared" si="477"/>
        <v>161088</v>
      </c>
      <c r="N658" s="914">
        <f t="shared" si="478"/>
        <v>2094144</v>
      </c>
      <c r="O658" s="580">
        <v>1</v>
      </c>
      <c r="P658" s="644">
        <f t="shared" si="476"/>
        <v>4</v>
      </c>
      <c r="Q658" s="645" t="str">
        <f t="shared" si="459"/>
        <v>Կ-1</v>
      </c>
      <c r="R658" s="643">
        <f t="shared" si="460"/>
        <v>1.9</v>
      </c>
      <c r="S658" s="776">
        <v>83200</v>
      </c>
      <c r="T658" s="776">
        <f t="shared" si="461"/>
        <v>158080</v>
      </c>
      <c r="U658" s="777">
        <f t="shared" si="462"/>
        <v>8000</v>
      </c>
      <c r="V658" s="776">
        <f t="shared" si="479"/>
        <v>166080</v>
      </c>
      <c r="W658" s="776">
        <f t="shared" si="480"/>
        <v>2159040</v>
      </c>
      <c r="X658" s="580">
        <v>1</v>
      </c>
      <c r="Y658" s="644">
        <f t="shared" si="463"/>
        <v>5</v>
      </c>
      <c r="Z658" s="645" t="str">
        <f t="shared" si="464"/>
        <v>Կ-1</v>
      </c>
      <c r="AA658" s="643">
        <f t="shared" si="465"/>
        <v>1.9</v>
      </c>
      <c r="AB658" s="776">
        <v>83200</v>
      </c>
      <c r="AC658" s="776">
        <f t="shared" si="466"/>
        <v>158080</v>
      </c>
      <c r="AD658" s="777">
        <f t="shared" si="467"/>
        <v>8000</v>
      </c>
      <c r="AE658" s="776">
        <f t="shared" si="473"/>
        <v>166080</v>
      </c>
      <c r="AF658" s="776">
        <f t="shared" si="481"/>
        <v>2159040</v>
      </c>
      <c r="AG658" s="580">
        <v>1</v>
      </c>
      <c r="AH658" s="644">
        <f t="shared" si="468"/>
        <v>6</v>
      </c>
      <c r="AI658" s="645" t="str">
        <f t="shared" si="469"/>
        <v>Կ-1</v>
      </c>
      <c r="AJ658" s="643">
        <f t="shared" si="470"/>
        <v>1.96</v>
      </c>
      <c r="AK658" s="776">
        <v>83200</v>
      </c>
      <c r="AL658" s="776">
        <f t="shared" si="471"/>
        <v>163072</v>
      </c>
      <c r="AM658" s="777">
        <f t="shared" si="472"/>
        <v>8000</v>
      </c>
      <c r="AN658" s="776">
        <f t="shared" si="482"/>
        <v>171072</v>
      </c>
      <c r="AO658" s="776">
        <f t="shared" si="483"/>
        <v>2223936</v>
      </c>
    </row>
    <row r="659" spans="1:41" s="760" customFormat="1" ht="14.25">
      <c r="A659" s="853">
        <v>617</v>
      </c>
      <c r="B659" s="903" t="s">
        <v>1900</v>
      </c>
      <c r="C659" s="904" t="s">
        <v>1961</v>
      </c>
      <c r="D659" s="904" t="s">
        <v>2279</v>
      </c>
      <c r="E659" s="903" t="s">
        <v>1238</v>
      </c>
      <c r="F659" s="853">
        <v>1</v>
      </c>
      <c r="G659" s="911">
        <v>10</v>
      </c>
      <c r="H659" s="915" t="s">
        <v>86</v>
      </c>
      <c r="I659" s="912">
        <f t="shared" si="475"/>
        <v>2.08</v>
      </c>
      <c r="J659" s="913">
        <v>83200</v>
      </c>
      <c r="K659" s="914">
        <f t="shared" si="474"/>
        <v>173056</v>
      </c>
      <c r="L659" s="915">
        <v>8000</v>
      </c>
      <c r="M659" s="914">
        <f t="shared" si="477"/>
        <v>181056</v>
      </c>
      <c r="N659" s="914">
        <f t="shared" si="478"/>
        <v>2353728</v>
      </c>
      <c r="O659" s="580">
        <v>1</v>
      </c>
      <c r="P659" s="644">
        <f t="shared" si="476"/>
        <v>11</v>
      </c>
      <c r="Q659" s="645" t="str">
        <f t="shared" si="459"/>
        <v>Կ-1</v>
      </c>
      <c r="R659" s="643">
        <f t="shared" si="460"/>
        <v>2.08</v>
      </c>
      <c r="S659" s="776">
        <v>83200</v>
      </c>
      <c r="T659" s="776">
        <f t="shared" si="461"/>
        <v>173056</v>
      </c>
      <c r="U659" s="777">
        <f t="shared" si="462"/>
        <v>8000</v>
      </c>
      <c r="V659" s="776">
        <f t="shared" si="479"/>
        <v>181056</v>
      </c>
      <c r="W659" s="776">
        <f t="shared" si="480"/>
        <v>2353728</v>
      </c>
      <c r="X659" s="580">
        <v>1</v>
      </c>
      <c r="Y659" s="644">
        <f t="shared" si="463"/>
        <v>12</v>
      </c>
      <c r="Z659" s="645" t="str">
        <f t="shared" si="464"/>
        <v>Կ-1</v>
      </c>
      <c r="AA659" s="643">
        <f t="shared" si="465"/>
        <v>2.08</v>
      </c>
      <c r="AB659" s="776">
        <v>83200</v>
      </c>
      <c r="AC659" s="776">
        <f t="shared" si="466"/>
        <v>173056</v>
      </c>
      <c r="AD659" s="777">
        <f t="shared" si="467"/>
        <v>8000</v>
      </c>
      <c r="AE659" s="776">
        <f t="shared" si="473"/>
        <v>181056</v>
      </c>
      <c r="AF659" s="776">
        <f t="shared" si="481"/>
        <v>2353728</v>
      </c>
      <c r="AG659" s="580">
        <v>1</v>
      </c>
      <c r="AH659" s="644">
        <f t="shared" si="468"/>
        <v>13</v>
      </c>
      <c r="AI659" s="645" t="str">
        <f t="shared" si="469"/>
        <v>Կ-1</v>
      </c>
      <c r="AJ659" s="643">
        <f t="shared" si="470"/>
        <v>2.14</v>
      </c>
      <c r="AK659" s="776">
        <v>83200</v>
      </c>
      <c r="AL659" s="776">
        <f t="shared" si="471"/>
        <v>178048</v>
      </c>
      <c r="AM659" s="777">
        <f t="shared" si="472"/>
        <v>8000</v>
      </c>
      <c r="AN659" s="776">
        <f t="shared" si="482"/>
        <v>186048</v>
      </c>
      <c r="AO659" s="776">
        <f t="shared" si="483"/>
        <v>2418624</v>
      </c>
    </row>
    <row r="660" spans="1:41" s="760" customFormat="1" ht="14.25">
      <c r="A660" s="853">
        <v>618</v>
      </c>
      <c r="B660" s="903" t="s">
        <v>1901</v>
      </c>
      <c r="C660" s="904" t="s">
        <v>1961</v>
      </c>
      <c r="D660" s="904" t="s">
        <v>2287</v>
      </c>
      <c r="E660" s="903" t="s">
        <v>1238</v>
      </c>
      <c r="F660" s="853">
        <v>1</v>
      </c>
      <c r="G660" s="911">
        <v>10</v>
      </c>
      <c r="H660" s="915" t="s">
        <v>86</v>
      </c>
      <c r="I660" s="912">
        <f t="shared" si="475"/>
        <v>2.08</v>
      </c>
      <c r="J660" s="913">
        <v>83200</v>
      </c>
      <c r="K660" s="914">
        <f t="shared" si="474"/>
        <v>173056</v>
      </c>
      <c r="L660" s="915">
        <v>8000</v>
      </c>
      <c r="M660" s="914">
        <f t="shared" si="477"/>
        <v>181056</v>
      </c>
      <c r="N660" s="914">
        <f t="shared" si="478"/>
        <v>2353728</v>
      </c>
      <c r="O660" s="580">
        <v>1</v>
      </c>
      <c r="P660" s="644">
        <f t="shared" si="476"/>
        <v>11</v>
      </c>
      <c r="Q660" s="645" t="str">
        <f t="shared" ref="Q660:Q714" si="484">+H660</f>
        <v>Կ-1</v>
      </c>
      <c r="R660" s="643">
        <f t="shared" ref="R660:R714" si="485">IF(O660&lt;1,0,IF(Q660="Բ-1",IF(P660=0,6.94,IF(P660=1,7.17,IF(P660=2,7.41,IF(P660=3,7.66,IF(OR(P660=5,P660=4),7.92,IF(OR(P660=6,P660=7),8.18,IF(OR(P660=8,P660=9),8.46,IF(OR(P660=10,P660=11,P660=12),8.74,IF(OR(P660=13,P660=14,P660=15),9.03,IF(OR(P660=16,P660=17,P660=18),9.33,9.65)))))))))),IF(Q660="Բ-2", IF(P660=0,5.71,IF(P660=1,5.89,IF(P660=2,6.09,IF(P660=3,6.29,IF(OR(P660=5,P660=4),6.5,IF(OR(P660=6,P660=7),6.72,IF(OR(P660=8,P660=9),6.94,IF(OR(P660=10,P660=11,P660=12),7.17,IF(OR(P660=13,P660=14,P660=15),7.41,IF(OR(P660=16,P660=17,P660=18),7.65,7.91)))))))))), IF(Q660="Գ-1", IF(P660=0,4.7,IF(P660=1,4.86,IF(P660=2,5.01,IF(P660=3,5.18,IF(OR(P660=5,P660=4),5.35,IF(OR(P660=6,P660=7),5.52,IF(OR(P660=8,P660=9),5.71,IF(OR(P660=10,P660=11,P660=12),5.89,IF(OR(P660=13,P660=14,P660=15),6.09,IF(OR(P660=16,P660=17,P660=18),6.29,6.49)))))))))), IF(Q660="Գ-2", IF(P660=0,3.88,IF(P660=1,4.01,IF(P660=2,4.14,IF(P660=3,4.27,IF(OR(P660=5,P660=4),4.41,IF(OR(P660=6,P660=7),4.55,IF(OR(P660=8,P660=9),4.7,IF(OR(P660=10,P660=11,P660=12),4.85,IF(OR(P660=13,P660=14,P660=15),5.01,IF(OR(P660=16,P660=17,P660=18),5.17,5.34)))))))))), IF(Q660="Գ-3", IF(P660=0,3.21,IF(P660=1,3.31,IF(P660=2,3.42,IF(P660=3,3.53,IF(OR(P660=5,P660=4),3.64,IF(OR(P660=6,P660=7),3.76,IF(OR(P660=8,P660=9),3.88,IF(OR(P660=10,P660=11,P660=12),4.01,IF(OR(P660=13,P660=14,P660=15),4.13,IF(OR(P660=16,P660=17,P660=18),4.27,4.4)))))))))), IF(Q660="Ա-1", IF(P660=0,2.66,IF(P660=1,2.75,IF(P660=2,2.83,IF(P660=3,2.92,IF(OR(P660=5,P660=4),3.02,IF(OR(P660=6,P660=7),3.11,IF(OR(P660=8,P660=9),3.21,IF(OR(P660=10,P660=11,P660=12),3.31,IF(OR(P660=13,P660=14,P660=15),3.42,IF(OR(P660=16,P660=17,P660=18),3.53,3.64)))))))))), IF(Q660="Ա-2", IF(P660=0,2.28,IF(P660=1,2.35,IF(P660=2,2.43,IF(P660=3,2.5,IF(OR(P660=5,P660=4),2.58,IF(OR(P660=6,P660=7),2.66,IF(OR(P660=8,P660=9),2.75,IF(OR(P660=10,P660=11,P660=12),2.83,IF(OR(P660=13,P660=14,P660=15),2.92,IF(OR(P660=16,P660=17,P660=18),3.01,3.11)))))))))),IF(Q660="Ա-3", IF(P660=0,1.96,IF(P660=1,2.02,IF(P660=2,2.08,IF(P660=3,2.15,IF(OR(P660=5,P660=4),2.21,IF(OR(P660=6,P660=7),2.28,IF(OR(P660=8,P660=9),2.35,IF(OR(P660=10,P660=11,P660=12),2.42,IF(OR(P660=13,P660=14,P660=15),2.5,IF(OR(P660=16,P660=17,P660=18),2.58,2.66)))))))))), IF(Q660="Կ-1", IF(P660=0,1.68,IF(P660=1,1.73,IF(P660=2,1.79,IF(P660=3,1.84,IF(OR(P660=5,P660=4),1.9,IF(OR(P660=6,P660=7),1.96,IF(OR(P660=8,P660=9),2.02,IF(OR(P660=10,P660=11,P660=12),2.08,IF(OR(P660=13,P660=14,P660=15),2.14,IF(OR(P660=16,P660=17,P660=18),2.21,2.28)))))))))), IF(Q660="Կ-2", IF(P660=0,1.45,IF(P660=1,1.49,IF(P660=2,1.54,IF(P660=3,1.59,IF(OR(P660=5,P660=4),1.63,IF(OR(P660=6,P660=7),1.68,IF(OR(P660=8,P660=9),1.73,IF(OR(P660=10,P660=11,P660=12),1.79,IF(OR(P660=13,P660=14,P660=15),1.84,IF(OR(P660=16,P660=17,P660=18),1.9,1.95)))))))))),IF(Q660="Կ-3", IF(P660=0,1.25,IF(P660=1,1.29,IF(P660=2,1.33,IF(P660=3,1.37,IF(OR(P660=5,P660=4),1.41,IF(OR(P660=6,P660=7),1.45,IF(OR(P660=8,P660=9),1.49,IF(OR(P660=10,P660=11,P660=12),1.54,IF(OR(P660=13,P660=14,P660=15),1.58,IF(OR(P660=16,P660=17,P660=18),1.63,1.68)))))))))), "Error"))))))))))))</f>
        <v>2.08</v>
      </c>
      <c r="S660" s="776">
        <v>83200</v>
      </c>
      <c r="T660" s="776">
        <f t="shared" ref="T660:T714" si="486">+S660*R660</f>
        <v>173056</v>
      </c>
      <c r="U660" s="777">
        <f t="shared" ref="U660:U714" si="487">+L660</f>
        <v>8000</v>
      </c>
      <c r="V660" s="776">
        <f t="shared" si="479"/>
        <v>181056</v>
      </c>
      <c r="W660" s="776">
        <f t="shared" si="480"/>
        <v>2353728</v>
      </c>
      <c r="X660" s="580">
        <v>1</v>
      </c>
      <c r="Y660" s="644">
        <f t="shared" ref="Y660:Y714" si="488">+P660+1</f>
        <v>12</v>
      </c>
      <c r="Z660" s="645" t="str">
        <f t="shared" ref="Z660:Z714" si="489">+Q660</f>
        <v>Կ-1</v>
      </c>
      <c r="AA660" s="643">
        <f t="shared" ref="AA660:AA714" si="490">IF(X660&lt;1,0,IF(Z660="Բ-1",IF(Y660=0,6.94,IF(Y660=1,7.17,IF(Y660=2,7.41,IF(Y660=3,7.66,IF(OR(Y660=5,Y660=4),7.92,IF(OR(Y660=6,Y660=7),8.18,IF(OR(Y660=8,Y660=9),8.46,IF(OR(Y660=10,Y660=11,Y660=12),8.74,IF(OR(Y660=13,Y660=14,Y660=15),9.03,IF(OR(Y660=16,Y660=17,Y660=18),9.33,9.65)))))))))),IF(Z660="Բ-2", IF(Y660=0,5.71,IF(Y660=1,5.89,IF(Y660=2,6.09,IF(Y660=3,6.29,IF(OR(Y660=5,Y660=4),6.5,IF(OR(Y660=6,Y660=7),6.72,IF(OR(Y660=8,Y660=9),6.94,IF(OR(Y660=10,Y660=11,Y660=12),7.17,IF(OR(Y660=13,Y660=14,Y660=15),7.41,IF(OR(Y660=16,Y660=17,Y660=18),7.65,7.91)))))))))), IF(Z660="Գ-1", IF(Y660=0,4.7,IF(Y660=1,4.86,IF(Y660=2,5.01,IF(Y660=3,5.18,IF(OR(Y660=5,Y660=4),5.35,IF(OR(Y660=6,Y660=7),5.52,IF(OR(Y660=8,Y660=9),5.71,IF(OR(Y660=10,Y660=11,Y660=12),5.89,IF(OR(Y660=13,Y660=14,Y660=15),6.09,IF(OR(Y660=16,Y660=17,Y660=18),6.29,6.49)))))))))), IF(Z660="Գ-2", IF(Y660=0,3.88,IF(Y660=1,4.01,IF(Y660=2,4.14,IF(Y660=3,4.27,IF(OR(Y660=5,Y660=4),4.41,IF(OR(Y660=6,Y660=7),4.55,IF(OR(Y660=8,Y660=9),4.7,IF(OR(Y660=10,Y660=11,Y660=12),4.85,IF(OR(Y660=13,Y660=14,Y660=15),5.01,IF(OR(Y660=16,Y660=17,Y660=18),5.17,5.34)))))))))), IF(Z660="Գ-3", IF(Y660=0,3.21,IF(Y660=1,3.31,IF(Y660=2,3.42,IF(Y660=3,3.53,IF(OR(Y660=5,Y660=4),3.64,IF(OR(Y660=6,Y660=7),3.76,IF(OR(Y660=8,Y660=9),3.88,IF(OR(Y660=10,Y660=11,Y660=12),4.01,IF(OR(Y660=13,Y660=14,Y660=15),4.13,IF(OR(Y660=16,Y660=17,Y660=18),4.27,4.4)))))))))), IF(Z660="Ա-1", IF(Y660=0,2.66,IF(Y660=1,2.75,IF(Y660=2,2.83,IF(Y660=3,2.92,IF(OR(Y660=5,Y660=4),3.02,IF(OR(Y660=6,Y660=7),3.11,IF(OR(Y660=8,Y660=9),3.21,IF(OR(Y660=10,Y660=11,Y660=12),3.31,IF(OR(Y660=13,Y660=14,Y660=15),3.42,IF(OR(Y660=16,Y660=17,Y660=18),3.53,3.64)))))))))), IF(Z660="Ա-2", IF(Y660=0,2.28,IF(Y660=1,2.35,IF(Y660=2,2.43,IF(Y660=3,2.5,IF(OR(Y660=5,Y660=4),2.58,IF(OR(Y660=6,Y660=7),2.66,IF(OR(Y660=8,Y660=9),2.75,IF(OR(Y660=10,Y660=11,Y660=12),2.83,IF(OR(Y660=13,Y660=14,Y660=15),2.92,IF(OR(Y660=16,Y660=17,Y660=18),3.01,3.11)))))))))),IF(Z660="Ա-3", IF(Y660=0,1.96,IF(Y660=1,2.02,IF(Y660=2,2.08,IF(Y660=3,2.15,IF(OR(Y660=5,Y660=4),2.21,IF(OR(Y660=6,Y660=7),2.28,IF(OR(Y660=8,Y660=9),2.35,IF(OR(Y660=10,Y660=11,Y660=12),2.42,IF(OR(Y660=13,Y660=14,Y660=15),2.5,IF(OR(Y660=16,Y660=17,Y660=18),2.58,2.66)))))))))), IF(Z660="Կ-1", IF(Y660=0,1.68,IF(Y660=1,1.73,IF(Y660=2,1.79,IF(Y660=3,1.84,IF(OR(Y660=5,Y660=4),1.9,IF(OR(Y660=6,Y660=7),1.96,IF(OR(Y660=8,Y660=9),2.02,IF(OR(Y660=10,Y660=11,Y660=12),2.08,IF(OR(Y660=13,Y660=14,Y660=15),2.14,IF(OR(Y660=16,Y660=17,Y660=18),2.21,2.28)))))))))), IF(Z660="Կ-2", IF(Y660=0,1.45,IF(Y660=1,1.49,IF(Y660=2,1.54,IF(Y660=3,1.59,IF(OR(Y660=5,Y660=4),1.63,IF(OR(Y660=6,Y660=7),1.68,IF(OR(Y660=8,Y660=9),1.73,IF(OR(Y660=10,Y660=11,Y660=12),1.79,IF(OR(Y660=13,Y660=14,Y660=15),1.84,IF(OR(Y660=16,Y660=17,Y660=18),1.9,1.95)))))))))),IF(Z660="Կ-3", IF(Y660=0,1.25,IF(Y660=1,1.29,IF(Y660=2,1.33,IF(Y660=3,1.37,IF(OR(Y660=5,Y660=4),1.41,IF(OR(Y660=6,Y660=7),1.45,IF(OR(Y660=8,Y660=9),1.49,IF(OR(Y660=10,Y660=11,Y660=12),1.54,IF(OR(Y660=13,Y660=14,Y660=15),1.58,IF(OR(Y660=16,Y660=17,Y660=18),1.63,1.68)))))))))), "Error"))))))))))))</f>
        <v>2.08</v>
      </c>
      <c r="AB660" s="776">
        <v>83200</v>
      </c>
      <c r="AC660" s="776">
        <f t="shared" ref="AC660:AC714" si="491">+AB660*AA660</f>
        <v>173056</v>
      </c>
      <c r="AD660" s="777">
        <f t="shared" ref="AD660:AD714" si="492">+U660</f>
        <v>8000</v>
      </c>
      <c r="AE660" s="776">
        <f t="shared" si="473"/>
        <v>181056</v>
      </c>
      <c r="AF660" s="776">
        <f t="shared" si="481"/>
        <v>2353728</v>
      </c>
      <c r="AG660" s="580">
        <v>1</v>
      </c>
      <c r="AH660" s="644">
        <f t="shared" ref="AH660:AH714" si="493">+Y660+1</f>
        <v>13</v>
      </c>
      <c r="AI660" s="645" t="str">
        <f t="shared" ref="AI660:AI714" si="494">+Z660</f>
        <v>Կ-1</v>
      </c>
      <c r="AJ660" s="643">
        <f t="shared" ref="AJ660:AJ714" si="495">IF(AG660&lt;1,0,IF(AI660="Բ-1",IF(AH660=0,6.94,IF(AH660=1,7.17,IF(AH660=2,7.41,IF(AH660=3,7.66,IF(OR(AH660=5,AH660=4),7.92,IF(OR(AH660=6,AH660=7),8.18,IF(OR(AH660=8,AH660=9),8.46,IF(OR(AH660=10,AH660=11,AH660=12),8.74,IF(OR(AH660=13,AH660=14,AH660=15),9.03,IF(OR(AH660=16,AH660=17,AH660=18),9.33,9.65)))))))))),IF(AI660="Բ-2", IF(AH660=0,5.71,IF(AH660=1,5.89,IF(AH660=2,6.09,IF(AH660=3,6.29,IF(OR(AH660=5,AH660=4),6.5,IF(OR(AH660=6,AH660=7),6.72,IF(OR(AH660=8,AH660=9),6.94,IF(OR(AH660=10,AH660=11,AH660=12),7.17,IF(OR(AH660=13,AH660=14,AH660=15),7.41,IF(OR(AH660=16,AH660=17,AH660=18),7.65,7.91)))))))))), IF(AI660="Գ-1", IF(AH660=0,4.7,IF(AH660=1,4.86,IF(AH660=2,5.01,IF(AH660=3,5.18,IF(OR(AH660=5,AH660=4),5.35,IF(OR(AH660=6,AH660=7),5.52,IF(OR(AH660=8,AH660=9),5.71,IF(OR(AH660=10,AH660=11,AH660=12),5.89,IF(OR(AH660=13,AH660=14,AH660=15),6.09,IF(OR(AH660=16,AH660=17,AH660=18),6.29,6.49)))))))))), IF(AI660="Գ-2", IF(AH660=0,3.88,IF(AH660=1,4.01,IF(AH660=2,4.14,IF(AH660=3,4.27,IF(OR(AH660=5,AH660=4),4.41,IF(OR(AH660=6,AH660=7),4.55,IF(OR(AH660=8,AH660=9),4.7,IF(OR(AH660=10,AH660=11,AH660=12),4.85,IF(OR(AH660=13,AH660=14,AH660=15),5.01,IF(OR(AH660=16,AH660=17,AH660=18),5.17,5.34)))))))))), IF(AI660="Գ-3", IF(AH660=0,3.21,IF(AH660=1,3.31,IF(AH660=2,3.42,IF(AH660=3,3.53,IF(OR(AH660=5,AH660=4),3.64,IF(OR(AH660=6,AH660=7),3.76,IF(OR(AH660=8,AH660=9),3.88,IF(OR(AH660=10,AH660=11,AH660=12),4.01,IF(OR(AH660=13,AH660=14,AH660=15),4.13,IF(OR(AH660=16,AH660=17,AH660=18),4.27,4.4)))))))))), IF(AI660="Ա-1", IF(AH660=0,2.66,IF(AH660=1,2.75,IF(AH660=2,2.83,IF(AH660=3,2.92,IF(OR(AH660=5,AH660=4),3.02,IF(OR(AH660=6,AH660=7),3.11,IF(OR(AH660=8,AH660=9),3.21,IF(OR(AH660=10,AH660=11,AH660=12),3.31,IF(OR(AH660=13,AH660=14,AH660=15),3.42,IF(OR(AH660=16,AH660=17,AH660=18),3.53,3.64)))))))))), IF(AI660="Ա-2", IF(AH660=0,2.28,IF(AH660=1,2.35,IF(AH660=2,2.43,IF(AH660=3,2.5,IF(OR(AH660=5,AH660=4),2.58,IF(OR(AH660=6,AH660=7),2.66,IF(OR(AH660=8,AH660=9),2.75,IF(OR(AH660=10,AH660=11,AH660=12),2.83,IF(OR(AH660=13,AH660=14,AH660=15),2.92,IF(OR(AH660=16,AH660=17,AH660=18),3.01,3.11)))))))))),IF(AI660="Ա-3", IF(AH660=0,1.96,IF(AH660=1,2.02,IF(AH660=2,2.08,IF(AH660=3,2.15,IF(OR(AH660=5,AH660=4),2.21,IF(OR(AH660=6,AH660=7),2.28,IF(OR(AH660=8,AH660=9),2.35,IF(OR(AH660=10,AH660=11,AH660=12),2.42,IF(OR(AH660=13,AH660=14,AH660=15),2.5,IF(OR(AH660=16,AH660=17,AH660=18),2.58,2.66)))))))))), IF(AI660="Կ-1", IF(AH660=0,1.68,IF(AH660=1,1.73,IF(AH660=2,1.79,IF(AH660=3,1.84,IF(OR(AH660=5,AH660=4),1.9,IF(OR(AH660=6,AH660=7),1.96,IF(OR(AH660=8,AH660=9),2.02,IF(OR(AH660=10,AH660=11,AH660=12),2.08,IF(OR(AH660=13,AH660=14,AH660=15),2.14,IF(OR(AH660=16,AH660=17,AH660=18),2.21,2.28)))))))))), IF(AI660="Կ-2", IF(AH660=0,1.45,IF(AH660=1,1.49,IF(AH660=2,1.54,IF(AH660=3,1.59,IF(OR(AH660=5,AH660=4),1.63,IF(OR(AH660=6,AH660=7),1.68,IF(OR(AH660=8,AH660=9),1.73,IF(OR(AH660=10,AH660=11,AH660=12),1.79,IF(OR(AH660=13,AH660=14,AH660=15),1.84,IF(OR(AH660=16,AH660=17,AH660=18),1.9,1.95)))))))))),IF(AI660="Կ-3", IF(AH660=0,1.25,IF(AH660=1,1.29,IF(AH660=2,1.33,IF(AH660=3,1.37,IF(OR(AH660=5,AH660=4),1.41,IF(OR(AH660=6,AH660=7),1.45,IF(OR(AH660=8,AH660=9),1.49,IF(OR(AH660=10,AH660=11,AH660=12),1.54,IF(OR(AH660=13,AH660=14,AH660=15),1.58,IF(OR(AH660=16,AH660=17,AH660=18),1.63,1.68)))))))))), "Error"))))))))))))</f>
        <v>2.14</v>
      </c>
      <c r="AK660" s="776">
        <v>83200</v>
      </c>
      <c r="AL660" s="776">
        <f t="shared" ref="AL660:AL714" si="496">+AK660*AJ660</f>
        <v>178048</v>
      </c>
      <c r="AM660" s="777">
        <f t="shared" ref="AM660:AM714" si="497">+AD660</f>
        <v>8000</v>
      </c>
      <c r="AN660" s="776">
        <f t="shared" si="482"/>
        <v>186048</v>
      </c>
      <c r="AO660" s="776">
        <f t="shared" si="483"/>
        <v>2418624</v>
      </c>
    </row>
    <row r="661" spans="1:41" s="760" customFormat="1" ht="14.25">
      <c r="A661" s="853">
        <v>619</v>
      </c>
      <c r="B661" s="903" t="s">
        <v>1902</v>
      </c>
      <c r="C661" s="904" t="s">
        <v>1961</v>
      </c>
      <c r="D661" s="904" t="s">
        <v>2290</v>
      </c>
      <c r="E661" s="903" t="s">
        <v>1238</v>
      </c>
      <c r="F661" s="853">
        <v>1</v>
      </c>
      <c r="G661" s="911">
        <v>10</v>
      </c>
      <c r="H661" s="915" t="s">
        <v>86</v>
      </c>
      <c r="I661" s="912">
        <f t="shared" si="475"/>
        <v>2.08</v>
      </c>
      <c r="J661" s="913">
        <v>83200</v>
      </c>
      <c r="K661" s="914">
        <f t="shared" si="474"/>
        <v>173056</v>
      </c>
      <c r="L661" s="915">
        <v>8000</v>
      </c>
      <c r="M661" s="914">
        <f t="shared" si="477"/>
        <v>181056</v>
      </c>
      <c r="N661" s="914">
        <f t="shared" si="478"/>
        <v>2353728</v>
      </c>
      <c r="O661" s="580">
        <v>1</v>
      </c>
      <c r="P661" s="644">
        <f t="shared" si="476"/>
        <v>11</v>
      </c>
      <c r="Q661" s="645" t="str">
        <f t="shared" si="484"/>
        <v>Կ-1</v>
      </c>
      <c r="R661" s="643">
        <f t="shared" si="485"/>
        <v>2.08</v>
      </c>
      <c r="S661" s="776">
        <v>83200</v>
      </c>
      <c r="T661" s="776">
        <f t="shared" si="486"/>
        <v>173056</v>
      </c>
      <c r="U661" s="777">
        <f t="shared" si="487"/>
        <v>8000</v>
      </c>
      <c r="V661" s="776">
        <f t="shared" si="479"/>
        <v>181056</v>
      </c>
      <c r="W661" s="776">
        <f t="shared" si="480"/>
        <v>2353728</v>
      </c>
      <c r="X661" s="580">
        <v>1</v>
      </c>
      <c r="Y661" s="644">
        <f t="shared" si="488"/>
        <v>12</v>
      </c>
      <c r="Z661" s="645" t="str">
        <f t="shared" si="489"/>
        <v>Կ-1</v>
      </c>
      <c r="AA661" s="643">
        <f t="shared" si="490"/>
        <v>2.08</v>
      </c>
      <c r="AB661" s="776">
        <v>83200</v>
      </c>
      <c r="AC661" s="776">
        <f t="shared" si="491"/>
        <v>173056</v>
      </c>
      <c r="AD661" s="777">
        <f t="shared" si="492"/>
        <v>8000</v>
      </c>
      <c r="AE661" s="776">
        <f t="shared" si="473"/>
        <v>181056</v>
      </c>
      <c r="AF661" s="776">
        <f t="shared" si="481"/>
        <v>2353728</v>
      </c>
      <c r="AG661" s="580">
        <v>1</v>
      </c>
      <c r="AH661" s="644">
        <f t="shared" si="493"/>
        <v>13</v>
      </c>
      <c r="AI661" s="645" t="str">
        <f t="shared" si="494"/>
        <v>Կ-1</v>
      </c>
      <c r="AJ661" s="643">
        <f t="shared" si="495"/>
        <v>2.14</v>
      </c>
      <c r="AK661" s="776">
        <v>83200</v>
      </c>
      <c r="AL661" s="776">
        <f t="shared" si="496"/>
        <v>178048</v>
      </c>
      <c r="AM661" s="777">
        <f t="shared" si="497"/>
        <v>8000</v>
      </c>
      <c r="AN661" s="776">
        <f t="shared" si="482"/>
        <v>186048</v>
      </c>
      <c r="AO661" s="776">
        <f t="shared" si="483"/>
        <v>2418624</v>
      </c>
    </row>
    <row r="662" spans="1:41" s="760" customFormat="1" ht="14.25">
      <c r="A662" s="853">
        <v>620</v>
      </c>
      <c r="B662" s="903" t="s">
        <v>1903</v>
      </c>
      <c r="C662" s="904" t="s">
        <v>1961</v>
      </c>
      <c r="D662" s="904" t="s">
        <v>2283</v>
      </c>
      <c r="E662" s="903" t="s">
        <v>1238</v>
      </c>
      <c r="F662" s="853">
        <v>1</v>
      </c>
      <c r="G662" s="911">
        <v>10</v>
      </c>
      <c r="H662" s="915" t="s">
        <v>86</v>
      </c>
      <c r="I662" s="912">
        <f t="shared" si="475"/>
        <v>2.08</v>
      </c>
      <c r="J662" s="913">
        <v>83200</v>
      </c>
      <c r="K662" s="914">
        <f t="shared" si="474"/>
        <v>173056</v>
      </c>
      <c r="L662" s="915">
        <v>8000</v>
      </c>
      <c r="M662" s="914">
        <f t="shared" si="477"/>
        <v>181056</v>
      </c>
      <c r="N662" s="914">
        <f t="shared" si="478"/>
        <v>2353728</v>
      </c>
      <c r="O662" s="580">
        <v>1</v>
      </c>
      <c r="P662" s="644">
        <f t="shared" si="476"/>
        <v>11</v>
      </c>
      <c r="Q662" s="645" t="str">
        <f t="shared" si="484"/>
        <v>Կ-1</v>
      </c>
      <c r="R662" s="643">
        <f t="shared" si="485"/>
        <v>2.08</v>
      </c>
      <c r="S662" s="776">
        <v>83200</v>
      </c>
      <c r="T662" s="776">
        <f t="shared" si="486"/>
        <v>173056</v>
      </c>
      <c r="U662" s="777">
        <f t="shared" si="487"/>
        <v>8000</v>
      </c>
      <c r="V662" s="776">
        <f t="shared" si="479"/>
        <v>181056</v>
      </c>
      <c r="W662" s="776">
        <f t="shared" si="480"/>
        <v>2353728</v>
      </c>
      <c r="X662" s="580">
        <v>1</v>
      </c>
      <c r="Y662" s="644">
        <f t="shared" si="488"/>
        <v>12</v>
      </c>
      <c r="Z662" s="645" t="str">
        <f t="shared" si="489"/>
        <v>Կ-1</v>
      </c>
      <c r="AA662" s="643">
        <f t="shared" si="490"/>
        <v>2.08</v>
      </c>
      <c r="AB662" s="776">
        <v>83200</v>
      </c>
      <c r="AC662" s="776">
        <f t="shared" si="491"/>
        <v>173056</v>
      </c>
      <c r="AD662" s="777">
        <f t="shared" si="492"/>
        <v>8000</v>
      </c>
      <c r="AE662" s="776">
        <f t="shared" si="473"/>
        <v>181056</v>
      </c>
      <c r="AF662" s="776">
        <f t="shared" si="481"/>
        <v>2353728</v>
      </c>
      <c r="AG662" s="580">
        <v>1</v>
      </c>
      <c r="AH662" s="644">
        <f t="shared" si="493"/>
        <v>13</v>
      </c>
      <c r="AI662" s="645" t="str">
        <f t="shared" si="494"/>
        <v>Կ-1</v>
      </c>
      <c r="AJ662" s="643">
        <f t="shared" si="495"/>
        <v>2.14</v>
      </c>
      <c r="AK662" s="776">
        <v>83200</v>
      </c>
      <c r="AL662" s="776">
        <f t="shared" si="496"/>
        <v>178048</v>
      </c>
      <c r="AM662" s="777">
        <f t="shared" si="497"/>
        <v>8000</v>
      </c>
      <c r="AN662" s="776">
        <f t="shared" si="482"/>
        <v>186048</v>
      </c>
      <c r="AO662" s="776">
        <f t="shared" si="483"/>
        <v>2418624</v>
      </c>
    </row>
    <row r="663" spans="1:41" s="760" customFormat="1" ht="14.25">
      <c r="A663" s="853">
        <v>621</v>
      </c>
      <c r="B663" s="903" t="s">
        <v>1904</v>
      </c>
      <c r="C663" s="904" t="s">
        <v>1961</v>
      </c>
      <c r="D663" s="904" t="s">
        <v>2288</v>
      </c>
      <c r="E663" s="903" t="s">
        <v>1238</v>
      </c>
      <c r="F663" s="853">
        <v>1</v>
      </c>
      <c r="G663" s="911">
        <v>10</v>
      </c>
      <c r="H663" s="915" t="s">
        <v>86</v>
      </c>
      <c r="I663" s="912">
        <f t="shared" si="475"/>
        <v>2.08</v>
      </c>
      <c r="J663" s="913">
        <v>83200</v>
      </c>
      <c r="K663" s="914">
        <f t="shared" si="474"/>
        <v>173056</v>
      </c>
      <c r="L663" s="915">
        <v>8000</v>
      </c>
      <c r="M663" s="914">
        <f t="shared" si="477"/>
        <v>181056</v>
      </c>
      <c r="N663" s="914">
        <f t="shared" si="478"/>
        <v>2353728</v>
      </c>
      <c r="O663" s="580">
        <v>1</v>
      </c>
      <c r="P663" s="644">
        <f t="shared" si="476"/>
        <v>11</v>
      </c>
      <c r="Q663" s="645" t="str">
        <f t="shared" si="484"/>
        <v>Կ-1</v>
      </c>
      <c r="R663" s="643">
        <f t="shared" si="485"/>
        <v>2.08</v>
      </c>
      <c r="S663" s="776">
        <v>83200</v>
      </c>
      <c r="T663" s="776">
        <f t="shared" si="486"/>
        <v>173056</v>
      </c>
      <c r="U663" s="777">
        <f t="shared" si="487"/>
        <v>8000</v>
      </c>
      <c r="V663" s="776">
        <f t="shared" si="479"/>
        <v>181056</v>
      </c>
      <c r="W663" s="776">
        <f t="shared" si="480"/>
        <v>2353728</v>
      </c>
      <c r="X663" s="580">
        <v>1</v>
      </c>
      <c r="Y663" s="644">
        <f t="shared" si="488"/>
        <v>12</v>
      </c>
      <c r="Z663" s="645" t="str">
        <f t="shared" si="489"/>
        <v>Կ-1</v>
      </c>
      <c r="AA663" s="643">
        <f t="shared" si="490"/>
        <v>2.08</v>
      </c>
      <c r="AB663" s="776">
        <v>83200</v>
      </c>
      <c r="AC663" s="776">
        <f t="shared" si="491"/>
        <v>173056</v>
      </c>
      <c r="AD663" s="777">
        <f t="shared" si="492"/>
        <v>8000</v>
      </c>
      <c r="AE663" s="776">
        <f t="shared" si="473"/>
        <v>181056</v>
      </c>
      <c r="AF663" s="776">
        <f t="shared" si="481"/>
        <v>2353728</v>
      </c>
      <c r="AG663" s="580">
        <v>1</v>
      </c>
      <c r="AH663" s="644">
        <f t="shared" si="493"/>
        <v>13</v>
      </c>
      <c r="AI663" s="645" t="str">
        <f t="shared" si="494"/>
        <v>Կ-1</v>
      </c>
      <c r="AJ663" s="643">
        <f t="shared" si="495"/>
        <v>2.14</v>
      </c>
      <c r="AK663" s="776">
        <v>83200</v>
      </c>
      <c r="AL663" s="776">
        <f t="shared" si="496"/>
        <v>178048</v>
      </c>
      <c r="AM663" s="777">
        <f t="shared" si="497"/>
        <v>8000</v>
      </c>
      <c r="AN663" s="776">
        <f t="shared" si="482"/>
        <v>186048</v>
      </c>
      <c r="AO663" s="776">
        <f t="shared" si="483"/>
        <v>2418624</v>
      </c>
    </row>
    <row r="664" spans="1:41" s="760" customFormat="1" ht="14.25">
      <c r="A664" s="853">
        <v>622</v>
      </c>
      <c r="B664" s="903" t="s">
        <v>1905</v>
      </c>
      <c r="C664" s="904" t="s">
        <v>1961</v>
      </c>
      <c r="D664" s="904" t="s">
        <v>2288</v>
      </c>
      <c r="E664" s="903" t="s">
        <v>1238</v>
      </c>
      <c r="F664" s="853">
        <v>1</v>
      </c>
      <c r="G664" s="911">
        <v>10</v>
      </c>
      <c r="H664" s="915" t="s">
        <v>86</v>
      </c>
      <c r="I664" s="912">
        <f t="shared" si="475"/>
        <v>2.08</v>
      </c>
      <c r="J664" s="913">
        <v>83200</v>
      </c>
      <c r="K664" s="914">
        <f t="shared" si="474"/>
        <v>173056</v>
      </c>
      <c r="L664" s="915"/>
      <c r="M664" s="914">
        <f t="shared" si="477"/>
        <v>173056</v>
      </c>
      <c r="N664" s="914">
        <f t="shared" si="478"/>
        <v>2249728</v>
      </c>
      <c r="O664" s="580">
        <v>1</v>
      </c>
      <c r="P664" s="644">
        <f t="shared" si="476"/>
        <v>11</v>
      </c>
      <c r="Q664" s="645" t="str">
        <f t="shared" si="484"/>
        <v>Կ-1</v>
      </c>
      <c r="R664" s="643">
        <f t="shared" si="485"/>
        <v>2.08</v>
      </c>
      <c r="S664" s="776">
        <v>83200</v>
      </c>
      <c r="T664" s="776">
        <f t="shared" si="486"/>
        <v>173056</v>
      </c>
      <c r="U664" s="777">
        <f t="shared" si="487"/>
        <v>0</v>
      </c>
      <c r="V664" s="776">
        <f t="shared" si="479"/>
        <v>173056</v>
      </c>
      <c r="W664" s="776">
        <f t="shared" si="480"/>
        <v>2249728</v>
      </c>
      <c r="X664" s="580">
        <v>1</v>
      </c>
      <c r="Y664" s="644">
        <f t="shared" si="488"/>
        <v>12</v>
      </c>
      <c r="Z664" s="645" t="str">
        <f t="shared" si="489"/>
        <v>Կ-1</v>
      </c>
      <c r="AA664" s="643">
        <f t="shared" si="490"/>
        <v>2.08</v>
      </c>
      <c r="AB664" s="776">
        <v>83200</v>
      </c>
      <c r="AC664" s="776">
        <f t="shared" si="491"/>
        <v>173056</v>
      </c>
      <c r="AD664" s="777">
        <f t="shared" si="492"/>
        <v>0</v>
      </c>
      <c r="AE664" s="776">
        <f t="shared" ref="AE664:AE681" si="498">+AD664+AC664</f>
        <v>173056</v>
      </c>
      <c r="AF664" s="776">
        <f t="shared" si="481"/>
        <v>2249728</v>
      </c>
      <c r="AG664" s="580">
        <v>1</v>
      </c>
      <c r="AH664" s="644">
        <f t="shared" si="493"/>
        <v>13</v>
      </c>
      <c r="AI664" s="645" t="str">
        <f t="shared" si="494"/>
        <v>Կ-1</v>
      </c>
      <c r="AJ664" s="643">
        <f t="shared" si="495"/>
        <v>2.14</v>
      </c>
      <c r="AK664" s="776">
        <v>83200</v>
      </c>
      <c r="AL664" s="776">
        <f t="shared" si="496"/>
        <v>178048</v>
      </c>
      <c r="AM664" s="777">
        <f t="shared" si="497"/>
        <v>0</v>
      </c>
      <c r="AN664" s="776">
        <f t="shared" si="482"/>
        <v>178048</v>
      </c>
      <c r="AO664" s="776">
        <f t="shared" si="483"/>
        <v>2314624</v>
      </c>
    </row>
    <row r="665" spans="1:41" s="760" customFormat="1" ht="14.25">
      <c r="A665" s="853">
        <v>623</v>
      </c>
      <c r="B665" s="903" t="s">
        <v>1906</v>
      </c>
      <c r="C665" s="904" t="s">
        <v>1961</v>
      </c>
      <c r="D665" s="904" t="s">
        <v>2291</v>
      </c>
      <c r="E665" s="903" t="s">
        <v>1238</v>
      </c>
      <c r="F665" s="853">
        <v>1</v>
      </c>
      <c r="G665" s="911">
        <v>9</v>
      </c>
      <c r="H665" s="915" t="s">
        <v>86</v>
      </c>
      <c r="I665" s="912">
        <f t="shared" si="475"/>
        <v>2.02</v>
      </c>
      <c r="J665" s="913">
        <v>83200</v>
      </c>
      <c r="K665" s="914">
        <f t="shared" si="474"/>
        <v>168064</v>
      </c>
      <c r="L665" s="915"/>
      <c r="M665" s="914">
        <f t="shared" si="477"/>
        <v>168064</v>
      </c>
      <c r="N665" s="914">
        <f t="shared" si="478"/>
        <v>2184832</v>
      </c>
      <c r="O665" s="580">
        <v>1</v>
      </c>
      <c r="P665" s="644">
        <f t="shared" si="476"/>
        <v>10</v>
      </c>
      <c r="Q665" s="645" t="str">
        <f t="shared" si="484"/>
        <v>Կ-1</v>
      </c>
      <c r="R665" s="643">
        <f t="shared" si="485"/>
        <v>2.08</v>
      </c>
      <c r="S665" s="776">
        <v>83200</v>
      </c>
      <c r="T665" s="776">
        <f t="shared" si="486"/>
        <v>173056</v>
      </c>
      <c r="U665" s="777">
        <f t="shared" si="487"/>
        <v>0</v>
      </c>
      <c r="V665" s="776">
        <f t="shared" si="479"/>
        <v>173056</v>
      </c>
      <c r="W665" s="776">
        <f t="shared" si="480"/>
        <v>2249728</v>
      </c>
      <c r="X665" s="580">
        <v>1</v>
      </c>
      <c r="Y665" s="644">
        <f t="shared" si="488"/>
        <v>11</v>
      </c>
      <c r="Z665" s="645" t="str">
        <f t="shared" si="489"/>
        <v>Կ-1</v>
      </c>
      <c r="AA665" s="643">
        <f t="shared" si="490"/>
        <v>2.08</v>
      </c>
      <c r="AB665" s="776">
        <v>83200</v>
      </c>
      <c r="AC665" s="776">
        <f t="shared" si="491"/>
        <v>173056</v>
      </c>
      <c r="AD665" s="777">
        <f t="shared" si="492"/>
        <v>0</v>
      </c>
      <c r="AE665" s="776">
        <f t="shared" si="498"/>
        <v>173056</v>
      </c>
      <c r="AF665" s="776">
        <f t="shared" si="481"/>
        <v>2249728</v>
      </c>
      <c r="AG665" s="580">
        <v>1</v>
      </c>
      <c r="AH665" s="644">
        <f t="shared" si="493"/>
        <v>12</v>
      </c>
      <c r="AI665" s="645" t="str">
        <f t="shared" si="494"/>
        <v>Կ-1</v>
      </c>
      <c r="AJ665" s="643">
        <f t="shared" si="495"/>
        <v>2.08</v>
      </c>
      <c r="AK665" s="776">
        <v>83200</v>
      </c>
      <c r="AL665" s="776">
        <f t="shared" si="496"/>
        <v>173056</v>
      </c>
      <c r="AM665" s="777">
        <f t="shared" si="497"/>
        <v>0</v>
      </c>
      <c r="AN665" s="776">
        <f t="shared" si="482"/>
        <v>173056</v>
      </c>
      <c r="AO665" s="776">
        <f t="shared" si="483"/>
        <v>2249728</v>
      </c>
    </row>
    <row r="666" spans="1:41" s="760" customFormat="1" ht="14.25">
      <c r="A666" s="853">
        <v>624</v>
      </c>
      <c r="B666" s="903" t="s">
        <v>1907</v>
      </c>
      <c r="C666" s="904" t="s">
        <v>1961</v>
      </c>
      <c r="D666" s="904" t="s">
        <v>2287</v>
      </c>
      <c r="E666" s="903" t="s">
        <v>1238</v>
      </c>
      <c r="F666" s="853">
        <v>1</v>
      </c>
      <c r="G666" s="911">
        <v>9</v>
      </c>
      <c r="H666" s="915" t="s">
        <v>86</v>
      </c>
      <c r="I666" s="912">
        <f t="shared" si="475"/>
        <v>2.02</v>
      </c>
      <c r="J666" s="913">
        <v>83200</v>
      </c>
      <c r="K666" s="914">
        <f t="shared" si="474"/>
        <v>168064</v>
      </c>
      <c r="L666" s="915"/>
      <c r="M666" s="914">
        <f t="shared" si="477"/>
        <v>168064</v>
      </c>
      <c r="N666" s="914">
        <f t="shared" si="478"/>
        <v>2184832</v>
      </c>
      <c r="O666" s="580">
        <v>1</v>
      </c>
      <c r="P666" s="644">
        <f t="shared" si="476"/>
        <v>10</v>
      </c>
      <c r="Q666" s="645" t="str">
        <f t="shared" si="484"/>
        <v>Կ-1</v>
      </c>
      <c r="R666" s="643">
        <f t="shared" si="485"/>
        <v>2.08</v>
      </c>
      <c r="S666" s="776">
        <v>83200</v>
      </c>
      <c r="T666" s="776">
        <f t="shared" si="486"/>
        <v>173056</v>
      </c>
      <c r="U666" s="777">
        <f t="shared" si="487"/>
        <v>0</v>
      </c>
      <c r="V666" s="776">
        <f t="shared" si="479"/>
        <v>173056</v>
      </c>
      <c r="W666" s="776">
        <f t="shared" si="480"/>
        <v>2249728</v>
      </c>
      <c r="X666" s="580">
        <v>1</v>
      </c>
      <c r="Y666" s="644">
        <f t="shared" si="488"/>
        <v>11</v>
      </c>
      <c r="Z666" s="645" t="str">
        <f t="shared" si="489"/>
        <v>Կ-1</v>
      </c>
      <c r="AA666" s="643">
        <f t="shared" si="490"/>
        <v>2.08</v>
      </c>
      <c r="AB666" s="776">
        <v>83200</v>
      </c>
      <c r="AC666" s="776">
        <f t="shared" si="491"/>
        <v>173056</v>
      </c>
      <c r="AD666" s="777">
        <f t="shared" si="492"/>
        <v>0</v>
      </c>
      <c r="AE666" s="776">
        <f t="shared" si="498"/>
        <v>173056</v>
      </c>
      <c r="AF666" s="776">
        <f t="shared" si="481"/>
        <v>2249728</v>
      </c>
      <c r="AG666" s="580">
        <v>1</v>
      </c>
      <c r="AH666" s="644">
        <f t="shared" si="493"/>
        <v>12</v>
      </c>
      <c r="AI666" s="645" t="str">
        <f t="shared" si="494"/>
        <v>Կ-1</v>
      </c>
      <c r="AJ666" s="643">
        <f t="shared" si="495"/>
        <v>2.08</v>
      </c>
      <c r="AK666" s="776">
        <v>83200</v>
      </c>
      <c r="AL666" s="776">
        <f t="shared" si="496"/>
        <v>173056</v>
      </c>
      <c r="AM666" s="777">
        <f t="shared" si="497"/>
        <v>0</v>
      </c>
      <c r="AN666" s="776">
        <f t="shared" si="482"/>
        <v>173056</v>
      </c>
      <c r="AO666" s="776">
        <f t="shared" si="483"/>
        <v>2249728</v>
      </c>
    </row>
    <row r="667" spans="1:41" s="760" customFormat="1" ht="14.25">
      <c r="A667" s="853">
        <v>625</v>
      </c>
      <c r="B667" s="903" t="s">
        <v>1908</v>
      </c>
      <c r="C667" s="904" t="s">
        <v>1961</v>
      </c>
      <c r="D667" s="904" t="s">
        <v>2293</v>
      </c>
      <c r="E667" s="903" t="s">
        <v>1238</v>
      </c>
      <c r="F667" s="853">
        <v>1</v>
      </c>
      <c r="G667" s="911">
        <v>10</v>
      </c>
      <c r="H667" s="915" t="s">
        <v>86</v>
      </c>
      <c r="I667" s="912">
        <f t="shared" si="475"/>
        <v>2.08</v>
      </c>
      <c r="J667" s="913">
        <v>83200</v>
      </c>
      <c r="K667" s="914">
        <f t="shared" si="474"/>
        <v>173056</v>
      </c>
      <c r="L667" s="915"/>
      <c r="M667" s="914">
        <f t="shared" si="477"/>
        <v>173056</v>
      </c>
      <c r="N667" s="914">
        <f t="shared" si="478"/>
        <v>2249728</v>
      </c>
      <c r="O667" s="580">
        <v>1</v>
      </c>
      <c r="P667" s="644">
        <f t="shared" si="476"/>
        <v>11</v>
      </c>
      <c r="Q667" s="645" t="str">
        <f t="shared" si="484"/>
        <v>Կ-1</v>
      </c>
      <c r="R667" s="643">
        <f t="shared" si="485"/>
        <v>2.08</v>
      </c>
      <c r="S667" s="776">
        <v>83200</v>
      </c>
      <c r="T667" s="776">
        <f t="shared" si="486"/>
        <v>173056</v>
      </c>
      <c r="U667" s="777">
        <f t="shared" si="487"/>
        <v>0</v>
      </c>
      <c r="V667" s="776">
        <f t="shared" si="479"/>
        <v>173056</v>
      </c>
      <c r="W667" s="776">
        <f t="shared" si="480"/>
        <v>2249728</v>
      </c>
      <c r="X667" s="580">
        <v>1</v>
      </c>
      <c r="Y667" s="644">
        <f t="shared" si="488"/>
        <v>12</v>
      </c>
      <c r="Z667" s="645" t="str">
        <f t="shared" si="489"/>
        <v>Կ-1</v>
      </c>
      <c r="AA667" s="643">
        <f t="shared" si="490"/>
        <v>2.08</v>
      </c>
      <c r="AB667" s="776">
        <v>83200</v>
      </c>
      <c r="AC667" s="776">
        <f t="shared" si="491"/>
        <v>173056</v>
      </c>
      <c r="AD667" s="777">
        <f t="shared" si="492"/>
        <v>0</v>
      </c>
      <c r="AE667" s="776">
        <f t="shared" si="498"/>
        <v>173056</v>
      </c>
      <c r="AF667" s="776">
        <f t="shared" si="481"/>
        <v>2249728</v>
      </c>
      <c r="AG667" s="580">
        <v>1</v>
      </c>
      <c r="AH667" s="644">
        <f t="shared" si="493"/>
        <v>13</v>
      </c>
      <c r="AI667" s="645" t="str">
        <f t="shared" si="494"/>
        <v>Կ-1</v>
      </c>
      <c r="AJ667" s="643">
        <f t="shared" si="495"/>
        <v>2.14</v>
      </c>
      <c r="AK667" s="776">
        <v>83200</v>
      </c>
      <c r="AL667" s="776">
        <f t="shared" si="496"/>
        <v>178048</v>
      </c>
      <c r="AM667" s="777">
        <f t="shared" si="497"/>
        <v>0</v>
      </c>
      <c r="AN667" s="776">
        <f t="shared" si="482"/>
        <v>178048</v>
      </c>
      <c r="AO667" s="776">
        <f t="shared" si="483"/>
        <v>2314624</v>
      </c>
    </row>
    <row r="668" spans="1:41" s="760" customFormat="1" ht="14.25">
      <c r="A668" s="853">
        <v>626</v>
      </c>
      <c r="B668" s="903" t="s">
        <v>1909</v>
      </c>
      <c r="C668" s="904" t="s">
        <v>1961</v>
      </c>
      <c r="D668" s="904" t="s">
        <v>2363</v>
      </c>
      <c r="E668" s="903" t="s">
        <v>1238</v>
      </c>
      <c r="F668" s="853">
        <v>1</v>
      </c>
      <c r="G668" s="911">
        <v>9</v>
      </c>
      <c r="H668" s="915" t="s">
        <v>86</v>
      </c>
      <c r="I668" s="912">
        <f t="shared" si="475"/>
        <v>2.02</v>
      </c>
      <c r="J668" s="913">
        <v>83200</v>
      </c>
      <c r="K668" s="914">
        <f t="shared" si="474"/>
        <v>168064</v>
      </c>
      <c r="L668" s="915"/>
      <c r="M668" s="914">
        <f t="shared" si="477"/>
        <v>168064</v>
      </c>
      <c r="N668" s="914">
        <f t="shared" si="478"/>
        <v>2184832</v>
      </c>
      <c r="O668" s="580">
        <v>1</v>
      </c>
      <c r="P668" s="644">
        <f t="shared" si="476"/>
        <v>10</v>
      </c>
      <c r="Q668" s="645" t="str">
        <f t="shared" si="484"/>
        <v>Կ-1</v>
      </c>
      <c r="R668" s="643">
        <f t="shared" si="485"/>
        <v>2.08</v>
      </c>
      <c r="S668" s="776">
        <v>83200</v>
      </c>
      <c r="T668" s="776">
        <f t="shared" si="486"/>
        <v>173056</v>
      </c>
      <c r="U668" s="777">
        <f t="shared" si="487"/>
        <v>0</v>
      </c>
      <c r="V668" s="776">
        <f t="shared" si="479"/>
        <v>173056</v>
      </c>
      <c r="W668" s="776">
        <f t="shared" si="480"/>
        <v>2249728</v>
      </c>
      <c r="X668" s="580">
        <v>1</v>
      </c>
      <c r="Y668" s="644">
        <f t="shared" si="488"/>
        <v>11</v>
      </c>
      <c r="Z668" s="645" t="str">
        <f t="shared" si="489"/>
        <v>Կ-1</v>
      </c>
      <c r="AA668" s="643">
        <f t="shared" si="490"/>
        <v>2.08</v>
      </c>
      <c r="AB668" s="776">
        <v>83200</v>
      </c>
      <c r="AC668" s="776">
        <f t="shared" si="491"/>
        <v>173056</v>
      </c>
      <c r="AD668" s="777">
        <f t="shared" si="492"/>
        <v>0</v>
      </c>
      <c r="AE668" s="776">
        <f t="shared" si="498"/>
        <v>173056</v>
      </c>
      <c r="AF668" s="776">
        <f t="shared" si="481"/>
        <v>2249728</v>
      </c>
      <c r="AG668" s="580">
        <v>1</v>
      </c>
      <c r="AH668" s="644">
        <f t="shared" si="493"/>
        <v>12</v>
      </c>
      <c r="AI668" s="645" t="str">
        <f t="shared" si="494"/>
        <v>Կ-1</v>
      </c>
      <c r="AJ668" s="643">
        <f t="shared" si="495"/>
        <v>2.08</v>
      </c>
      <c r="AK668" s="776">
        <v>83200</v>
      </c>
      <c r="AL668" s="776">
        <f t="shared" si="496"/>
        <v>173056</v>
      </c>
      <c r="AM668" s="777">
        <f t="shared" si="497"/>
        <v>0</v>
      </c>
      <c r="AN668" s="776">
        <f t="shared" si="482"/>
        <v>173056</v>
      </c>
      <c r="AO668" s="776">
        <f t="shared" si="483"/>
        <v>2249728</v>
      </c>
    </row>
    <row r="669" spans="1:41" s="760" customFormat="1" ht="14.25">
      <c r="A669" s="853">
        <v>627</v>
      </c>
      <c r="B669" s="903" t="s">
        <v>1910</v>
      </c>
      <c r="C669" s="904" t="s">
        <v>1961</v>
      </c>
      <c r="D669" s="904" t="s">
        <v>2290</v>
      </c>
      <c r="E669" s="903" t="s">
        <v>1238</v>
      </c>
      <c r="F669" s="853">
        <v>1</v>
      </c>
      <c r="G669" s="911">
        <v>8</v>
      </c>
      <c r="H669" s="915" t="s">
        <v>86</v>
      </c>
      <c r="I669" s="912">
        <f t="shared" si="475"/>
        <v>2.02</v>
      </c>
      <c r="J669" s="913">
        <v>83200</v>
      </c>
      <c r="K669" s="914">
        <f t="shared" si="474"/>
        <v>168064</v>
      </c>
      <c r="L669" s="915">
        <v>8000</v>
      </c>
      <c r="M669" s="914">
        <f t="shared" si="477"/>
        <v>176064</v>
      </c>
      <c r="N669" s="914">
        <f t="shared" si="478"/>
        <v>2288832</v>
      </c>
      <c r="O669" s="580">
        <v>1</v>
      </c>
      <c r="P669" s="644">
        <f t="shared" si="476"/>
        <v>9</v>
      </c>
      <c r="Q669" s="645" t="str">
        <f t="shared" si="484"/>
        <v>Կ-1</v>
      </c>
      <c r="R669" s="643">
        <f t="shared" si="485"/>
        <v>2.02</v>
      </c>
      <c r="S669" s="776">
        <v>83200</v>
      </c>
      <c r="T669" s="776">
        <f t="shared" si="486"/>
        <v>168064</v>
      </c>
      <c r="U669" s="777">
        <f t="shared" si="487"/>
        <v>8000</v>
      </c>
      <c r="V669" s="776">
        <f t="shared" si="479"/>
        <v>176064</v>
      </c>
      <c r="W669" s="776">
        <f t="shared" si="480"/>
        <v>2288832</v>
      </c>
      <c r="X669" s="580">
        <v>1</v>
      </c>
      <c r="Y669" s="644">
        <f t="shared" si="488"/>
        <v>10</v>
      </c>
      <c r="Z669" s="645" t="str">
        <f t="shared" si="489"/>
        <v>Կ-1</v>
      </c>
      <c r="AA669" s="643">
        <f t="shared" si="490"/>
        <v>2.08</v>
      </c>
      <c r="AB669" s="776">
        <v>83200</v>
      </c>
      <c r="AC669" s="776">
        <f t="shared" si="491"/>
        <v>173056</v>
      </c>
      <c r="AD669" s="777">
        <f t="shared" si="492"/>
        <v>8000</v>
      </c>
      <c r="AE669" s="776">
        <f t="shared" si="498"/>
        <v>181056</v>
      </c>
      <c r="AF669" s="776">
        <f t="shared" si="481"/>
        <v>2353728</v>
      </c>
      <c r="AG669" s="580">
        <v>1</v>
      </c>
      <c r="AH669" s="644">
        <f t="shared" si="493"/>
        <v>11</v>
      </c>
      <c r="AI669" s="645" t="str">
        <f t="shared" si="494"/>
        <v>Կ-1</v>
      </c>
      <c r="AJ669" s="643">
        <f t="shared" si="495"/>
        <v>2.08</v>
      </c>
      <c r="AK669" s="776">
        <v>83200</v>
      </c>
      <c r="AL669" s="776">
        <f t="shared" si="496"/>
        <v>173056</v>
      </c>
      <c r="AM669" s="777">
        <f t="shared" si="497"/>
        <v>8000</v>
      </c>
      <c r="AN669" s="776">
        <f t="shared" si="482"/>
        <v>181056</v>
      </c>
      <c r="AO669" s="776">
        <f t="shared" si="483"/>
        <v>2353728</v>
      </c>
    </row>
    <row r="670" spans="1:41" s="760" customFormat="1" ht="14.25">
      <c r="A670" s="853">
        <v>628</v>
      </c>
      <c r="B670" s="903" t="s">
        <v>2804</v>
      </c>
      <c r="C670" s="904" t="s">
        <v>1961</v>
      </c>
      <c r="D670" s="904" t="s">
        <v>2360</v>
      </c>
      <c r="E670" s="903" t="s">
        <v>1238</v>
      </c>
      <c r="F670" s="853">
        <v>1</v>
      </c>
      <c r="G670" s="911">
        <v>9</v>
      </c>
      <c r="H670" s="915" t="s">
        <v>86</v>
      </c>
      <c r="I670" s="912">
        <f t="shared" si="475"/>
        <v>2.02</v>
      </c>
      <c r="J670" s="913">
        <v>83200</v>
      </c>
      <c r="K670" s="914">
        <f t="shared" si="474"/>
        <v>168064</v>
      </c>
      <c r="L670" s="915">
        <v>8000</v>
      </c>
      <c r="M670" s="914">
        <f t="shared" si="477"/>
        <v>176064</v>
      </c>
      <c r="N670" s="914">
        <f t="shared" si="478"/>
        <v>2288832</v>
      </c>
      <c r="O670" s="580">
        <v>1</v>
      </c>
      <c r="P670" s="644">
        <f t="shared" si="476"/>
        <v>10</v>
      </c>
      <c r="Q670" s="645" t="str">
        <f t="shared" si="484"/>
        <v>Կ-1</v>
      </c>
      <c r="R670" s="643">
        <f t="shared" si="485"/>
        <v>2.08</v>
      </c>
      <c r="S670" s="776">
        <v>83200</v>
      </c>
      <c r="T670" s="776">
        <f t="shared" si="486"/>
        <v>173056</v>
      </c>
      <c r="U670" s="777">
        <f t="shared" si="487"/>
        <v>8000</v>
      </c>
      <c r="V670" s="776">
        <f t="shared" si="479"/>
        <v>181056</v>
      </c>
      <c r="W670" s="776">
        <f t="shared" si="480"/>
        <v>2353728</v>
      </c>
      <c r="X670" s="580">
        <v>1</v>
      </c>
      <c r="Y670" s="644">
        <f t="shared" si="488"/>
        <v>11</v>
      </c>
      <c r="Z670" s="645" t="str">
        <f t="shared" si="489"/>
        <v>Կ-1</v>
      </c>
      <c r="AA670" s="643">
        <f t="shared" si="490"/>
        <v>2.08</v>
      </c>
      <c r="AB670" s="776">
        <v>83200</v>
      </c>
      <c r="AC670" s="776">
        <f t="shared" si="491"/>
        <v>173056</v>
      </c>
      <c r="AD670" s="777">
        <f t="shared" si="492"/>
        <v>8000</v>
      </c>
      <c r="AE670" s="776">
        <f t="shared" si="498"/>
        <v>181056</v>
      </c>
      <c r="AF670" s="776">
        <f t="shared" si="481"/>
        <v>2353728</v>
      </c>
      <c r="AG670" s="580">
        <v>1</v>
      </c>
      <c r="AH670" s="644">
        <f t="shared" si="493"/>
        <v>12</v>
      </c>
      <c r="AI670" s="645" t="str">
        <f t="shared" si="494"/>
        <v>Կ-1</v>
      </c>
      <c r="AJ670" s="643">
        <f t="shared" si="495"/>
        <v>2.08</v>
      </c>
      <c r="AK670" s="776">
        <v>83200</v>
      </c>
      <c r="AL670" s="776">
        <f t="shared" si="496"/>
        <v>173056</v>
      </c>
      <c r="AM670" s="777">
        <f t="shared" si="497"/>
        <v>8000</v>
      </c>
      <c r="AN670" s="776">
        <f t="shared" si="482"/>
        <v>181056</v>
      </c>
      <c r="AO670" s="776">
        <f t="shared" si="483"/>
        <v>2353728</v>
      </c>
    </row>
    <row r="671" spans="1:41" s="760" customFormat="1" ht="14.25">
      <c r="A671" s="853">
        <v>629</v>
      </c>
      <c r="B671" s="903" t="s">
        <v>678</v>
      </c>
      <c r="C671" s="904" t="s">
        <v>1961</v>
      </c>
      <c r="D671" s="904" t="s">
        <v>2301</v>
      </c>
      <c r="E671" s="903" t="s">
        <v>1238</v>
      </c>
      <c r="F671" s="853">
        <v>1</v>
      </c>
      <c r="G671" s="911">
        <v>6</v>
      </c>
      <c r="H671" s="915" t="s">
        <v>86</v>
      </c>
      <c r="I671" s="912">
        <f t="shared" si="475"/>
        <v>1.96</v>
      </c>
      <c r="J671" s="913">
        <v>83200</v>
      </c>
      <c r="K671" s="914">
        <f t="shared" si="474"/>
        <v>163072</v>
      </c>
      <c r="L671" s="915">
        <v>8000</v>
      </c>
      <c r="M671" s="914">
        <f t="shared" si="477"/>
        <v>171072</v>
      </c>
      <c r="N671" s="914">
        <f t="shared" si="478"/>
        <v>2223936</v>
      </c>
      <c r="O671" s="580">
        <v>1</v>
      </c>
      <c r="P671" s="644">
        <f t="shared" si="476"/>
        <v>7</v>
      </c>
      <c r="Q671" s="645" t="str">
        <f t="shared" si="484"/>
        <v>Կ-1</v>
      </c>
      <c r="R671" s="643">
        <f t="shared" si="485"/>
        <v>1.96</v>
      </c>
      <c r="S671" s="776">
        <v>83200</v>
      </c>
      <c r="T671" s="776">
        <f t="shared" si="486"/>
        <v>163072</v>
      </c>
      <c r="U671" s="777">
        <f t="shared" si="487"/>
        <v>8000</v>
      </c>
      <c r="V671" s="776">
        <f t="shared" si="479"/>
        <v>171072</v>
      </c>
      <c r="W671" s="776">
        <f t="shared" si="480"/>
        <v>2223936</v>
      </c>
      <c r="X671" s="580">
        <v>1</v>
      </c>
      <c r="Y671" s="644">
        <f t="shared" si="488"/>
        <v>8</v>
      </c>
      <c r="Z671" s="645" t="str">
        <f t="shared" si="489"/>
        <v>Կ-1</v>
      </c>
      <c r="AA671" s="643">
        <f t="shared" si="490"/>
        <v>2.02</v>
      </c>
      <c r="AB671" s="776">
        <v>83200</v>
      </c>
      <c r="AC671" s="776">
        <f t="shared" si="491"/>
        <v>168064</v>
      </c>
      <c r="AD671" s="777">
        <f t="shared" si="492"/>
        <v>8000</v>
      </c>
      <c r="AE671" s="776">
        <f t="shared" si="498"/>
        <v>176064</v>
      </c>
      <c r="AF671" s="776">
        <f t="shared" si="481"/>
        <v>2288832</v>
      </c>
      <c r="AG671" s="580">
        <v>1</v>
      </c>
      <c r="AH671" s="644">
        <f t="shared" si="493"/>
        <v>9</v>
      </c>
      <c r="AI671" s="645" t="str">
        <f t="shared" si="494"/>
        <v>Կ-1</v>
      </c>
      <c r="AJ671" s="643">
        <f t="shared" si="495"/>
        <v>2.02</v>
      </c>
      <c r="AK671" s="776">
        <v>83200</v>
      </c>
      <c r="AL671" s="776">
        <f t="shared" si="496"/>
        <v>168064</v>
      </c>
      <c r="AM671" s="777">
        <f t="shared" si="497"/>
        <v>8000</v>
      </c>
      <c r="AN671" s="776">
        <f t="shared" si="482"/>
        <v>176064</v>
      </c>
      <c r="AO671" s="776">
        <f t="shared" si="483"/>
        <v>2288832</v>
      </c>
    </row>
    <row r="672" spans="1:41" s="760" customFormat="1" ht="14.25">
      <c r="A672" s="853">
        <v>630</v>
      </c>
      <c r="B672" s="903" t="s">
        <v>2805</v>
      </c>
      <c r="C672" s="904" t="s">
        <v>1961</v>
      </c>
      <c r="D672" s="904" t="s">
        <v>2293</v>
      </c>
      <c r="E672" s="903" t="s">
        <v>1238</v>
      </c>
      <c r="F672" s="853">
        <v>1</v>
      </c>
      <c r="G672" s="911">
        <v>6</v>
      </c>
      <c r="H672" s="915" t="s">
        <v>86</v>
      </c>
      <c r="I672" s="912">
        <f t="shared" si="475"/>
        <v>1.96</v>
      </c>
      <c r="J672" s="913">
        <v>83200</v>
      </c>
      <c r="K672" s="914">
        <f t="shared" si="474"/>
        <v>163072</v>
      </c>
      <c r="L672" s="915">
        <v>8000</v>
      </c>
      <c r="M672" s="914">
        <f t="shared" si="477"/>
        <v>171072</v>
      </c>
      <c r="N672" s="914">
        <f t="shared" si="478"/>
        <v>2223936</v>
      </c>
      <c r="O672" s="580">
        <v>1</v>
      </c>
      <c r="P672" s="644">
        <f t="shared" si="476"/>
        <v>7</v>
      </c>
      <c r="Q672" s="645" t="str">
        <f t="shared" si="484"/>
        <v>Կ-1</v>
      </c>
      <c r="R672" s="643">
        <f t="shared" si="485"/>
        <v>1.96</v>
      </c>
      <c r="S672" s="776">
        <v>83200</v>
      </c>
      <c r="T672" s="776">
        <f t="shared" si="486"/>
        <v>163072</v>
      </c>
      <c r="U672" s="777">
        <f t="shared" si="487"/>
        <v>8000</v>
      </c>
      <c r="V672" s="776">
        <f t="shared" si="479"/>
        <v>171072</v>
      </c>
      <c r="W672" s="776">
        <f t="shared" si="480"/>
        <v>2223936</v>
      </c>
      <c r="X672" s="580">
        <v>1</v>
      </c>
      <c r="Y672" s="644">
        <f t="shared" si="488"/>
        <v>8</v>
      </c>
      <c r="Z672" s="645" t="str">
        <f t="shared" si="489"/>
        <v>Կ-1</v>
      </c>
      <c r="AA672" s="643">
        <f t="shared" si="490"/>
        <v>2.02</v>
      </c>
      <c r="AB672" s="776">
        <v>83200</v>
      </c>
      <c r="AC672" s="776">
        <f t="shared" si="491"/>
        <v>168064</v>
      </c>
      <c r="AD672" s="777">
        <f t="shared" si="492"/>
        <v>8000</v>
      </c>
      <c r="AE672" s="776">
        <f t="shared" si="498"/>
        <v>176064</v>
      </c>
      <c r="AF672" s="776">
        <f t="shared" si="481"/>
        <v>2288832</v>
      </c>
      <c r="AG672" s="580">
        <v>1</v>
      </c>
      <c r="AH672" s="644">
        <f t="shared" si="493"/>
        <v>9</v>
      </c>
      <c r="AI672" s="645" t="str">
        <f t="shared" si="494"/>
        <v>Կ-1</v>
      </c>
      <c r="AJ672" s="643">
        <f t="shared" si="495"/>
        <v>2.02</v>
      </c>
      <c r="AK672" s="776">
        <v>83200</v>
      </c>
      <c r="AL672" s="776">
        <f t="shared" si="496"/>
        <v>168064</v>
      </c>
      <c r="AM672" s="777">
        <f t="shared" si="497"/>
        <v>8000</v>
      </c>
      <c r="AN672" s="776">
        <f t="shared" si="482"/>
        <v>176064</v>
      </c>
      <c r="AO672" s="776">
        <f t="shared" si="483"/>
        <v>2288832</v>
      </c>
    </row>
    <row r="673" spans="1:41" s="760" customFormat="1" ht="14.25">
      <c r="A673" s="853">
        <v>631</v>
      </c>
      <c r="B673" s="903" t="s">
        <v>2806</v>
      </c>
      <c r="C673" s="904" t="s">
        <v>1960</v>
      </c>
      <c r="D673" s="904" t="s">
        <v>2295</v>
      </c>
      <c r="E673" s="903" t="s">
        <v>1238</v>
      </c>
      <c r="F673" s="853">
        <v>1</v>
      </c>
      <c r="G673" s="911">
        <v>2</v>
      </c>
      <c r="H673" s="915" t="s">
        <v>86</v>
      </c>
      <c r="I673" s="912">
        <f t="shared" si="475"/>
        <v>1.79</v>
      </c>
      <c r="J673" s="913">
        <v>83200</v>
      </c>
      <c r="K673" s="914">
        <f t="shared" si="474"/>
        <v>148928</v>
      </c>
      <c r="L673" s="915">
        <v>8000</v>
      </c>
      <c r="M673" s="914">
        <f t="shared" si="477"/>
        <v>156928</v>
      </c>
      <c r="N673" s="914">
        <f t="shared" si="478"/>
        <v>2040064</v>
      </c>
      <c r="O673" s="580">
        <v>1</v>
      </c>
      <c r="P673" s="644">
        <f t="shared" si="476"/>
        <v>3</v>
      </c>
      <c r="Q673" s="645" t="str">
        <f t="shared" si="484"/>
        <v>Կ-1</v>
      </c>
      <c r="R673" s="643">
        <f t="shared" si="485"/>
        <v>1.84</v>
      </c>
      <c r="S673" s="776">
        <v>83200</v>
      </c>
      <c r="T673" s="776">
        <f t="shared" si="486"/>
        <v>153088</v>
      </c>
      <c r="U673" s="777">
        <f t="shared" si="487"/>
        <v>8000</v>
      </c>
      <c r="V673" s="776">
        <f t="shared" si="479"/>
        <v>161088</v>
      </c>
      <c r="W673" s="776">
        <f t="shared" si="480"/>
        <v>2094144</v>
      </c>
      <c r="X673" s="580">
        <v>1</v>
      </c>
      <c r="Y673" s="644">
        <f t="shared" si="488"/>
        <v>4</v>
      </c>
      <c r="Z673" s="645" t="str">
        <f t="shared" si="489"/>
        <v>Կ-1</v>
      </c>
      <c r="AA673" s="643">
        <f t="shared" si="490"/>
        <v>1.9</v>
      </c>
      <c r="AB673" s="776">
        <v>83200</v>
      </c>
      <c r="AC673" s="776">
        <f t="shared" si="491"/>
        <v>158080</v>
      </c>
      <c r="AD673" s="777">
        <f t="shared" si="492"/>
        <v>8000</v>
      </c>
      <c r="AE673" s="776">
        <f t="shared" si="498"/>
        <v>166080</v>
      </c>
      <c r="AF673" s="776">
        <f t="shared" si="481"/>
        <v>2159040</v>
      </c>
      <c r="AG673" s="580">
        <v>1</v>
      </c>
      <c r="AH673" s="644">
        <f t="shared" si="493"/>
        <v>5</v>
      </c>
      <c r="AI673" s="645" t="str">
        <f t="shared" si="494"/>
        <v>Կ-1</v>
      </c>
      <c r="AJ673" s="643">
        <f t="shared" si="495"/>
        <v>1.9</v>
      </c>
      <c r="AK673" s="776">
        <v>83200</v>
      </c>
      <c r="AL673" s="776">
        <f t="shared" si="496"/>
        <v>158080</v>
      </c>
      <c r="AM673" s="777">
        <f t="shared" si="497"/>
        <v>8000</v>
      </c>
      <c r="AN673" s="776">
        <f t="shared" si="482"/>
        <v>166080</v>
      </c>
      <c r="AO673" s="776">
        <f t="shared" si="483"/>
        <v>2159040</v>
      </c>
    </row>
    <row r="674" spans="1:41" s="760" customFormat="1" ht="14.25">
      <c r="A674" s="853">
        <v>632</v>
      </c>
      <c r="B674" s="903" t="s">
        <v>2353</v>
      </c>
      <c r="C674" s="904" t="s">
        <v>1961</v>
      </c>
      <c r="D674" s="904" t="s">
        <v>2363</v>
      </c>
      <c r="E674" s="903" t="s">
        <v>1238</v>
      </c>
      <c r="F674" s="853">
        <v>1</v>
      </c>
      <c r="G674" s="911">
        <v>3</v>
      </c>
      <c r="H674" s="915" t="s">
        <v>86</v>
      </c>
      <c r="I674" s="912">
        <f t="shared" si="475"/>
        <v>1.84</v>
      </c>
      <c r="J674" s="913">
        <v>83200</v>
      </c>
      <c r="K674" s="914">
        <f t="shared" si="474"/>
        <v>153088</v>
      </c>
      <c r="L674" s="915">
        <v>8000</v>
      </c>
      <c r="M674" s="914">
        <f t="shared" si="477"/>
        <v>161088</v>
      </c>
      <c r="N674" s="914">
        <f t="shared" si="478"/>
        <v>2094144</v>
      </c>
      <c r="O674" s="580">
        <v>1</v>
      </c>
      <c r="P674" s="644">
        <f t="shared" si="476"/>
        <v>4</v>
      </c>
      <c r="Q674" s="645" t="str">
        <f t="shared" si="484"/>
        <v>Կ-1</v>
      </c>
      <c r="R674" s="643">
        <f t="shared" si="485"/>
        <v>1.9</v>
      </c>
      <c r="S674" s="776">
        <v>83200</v>
      </c>
      <c r="T674" s="776">
        <f t="shared" si="486"/>
        <v>158080</v>
      </c>
      <c r="U674" s="777">
        <f t="shared" si="487"/>
        <v>8000</v>
      </c>
      <c r="V674" s="776">
        <f t="shared" si="479"/>
        <v>166080</v>
      </c>
      <c r="W674" s="776">
        <f t="shared" si="480"/>
        <v>2159040</v>
      </c>
      <c r="X674" s="580">
        <v>1</v>
      </c>
      <c r="Y674" s="644">
        <f t="shared" si="488"/>
        <v>5</v>
      </c>
      <c r="Z674" s="645" t="str">
        <f t="shared" si="489"/>
        <v>Կ-1</v>
      </c>
      <c r="AA674" s="643">
        <f t="shared" si="490"/>
        <v>1.9</v>
      </c>
      <c r="AB674" s="776">
        <v>83200</v>
      </c>
      <c r="AC674" s="776">
        <f t="shared" si="491"/>
        <v>158080</v>
      </c>
      <c r="AD674" s="777">
        <f t="shared" si="492"/>
        <v>8000</v>
      </c>
      <c r="AE674" s="776">
        <f t="shared" si="498"/>
        <v>166080</v>
      </c>
      <c r="AF674" s="776">
        <f t="shared" si="481"/>
        <v>2159040</v>
      </c>
      <c r="AG674" s="580">
        <v>1</v>
      </c>
      <c r="AH674" s="644">
        <f t="shared" si="493"/>
        <v>6</v>
      </c>
      <c r="AI674" s="645" t="str">
        <f t="shared" si="494"/>
        <v>Կ-1</v>
      </c>
      <c r="AJ674" s="643">
        <f t="shared" si="495"/>
        <v>1.96</v>
      </c>
      <c r="AK674" s="776">
        <v>83200</v>
      </c>
      <c r="AL674" s="776">
        <f t="shared" si="496"/>
        <v>163072</v>
      </c>
      <c r="AM674" s="777">
        <f t="shared" si="497"/>
        <v>8000</v>
      </c>
      <c r="AN674" s="776">
        <f t="shared" si="482"/>
        <v>171072</v>
      </c>
      <c r="AO674" s="776">
        <f t="shared" si="483"/>
        <v>2223936</v>
      </c>
    </row>
    <row r="675" spans="1:41" s="760" customFormat="1" ht="14.25">
      <c r="A675" s="853">
        <v>633</v>
      </c>
      <c r="B675" s="903" t="s">
        <v>2336</v>
      </c>
      <c r="C675" s="904" t="s">
        <v>1961</v>
      </c>
      <c r="D675" s="904" t="s">
        <v>2369</v>
      </c>
      <c r="E675" s="903" t="s">
        <v>1238</v>
      </c>
      <c r="F675" s="853">
        <v>1</v>
      </c>
      <c r="G675" s="911">
        <v>3</v>
      </c>
      <c r="H675" s="915" t="s">
        <v>86</v>
      </c>
      <c r="I675" s="912">
        <f t="shared" si="475"/>
        <v>1.84</v>
      </c>
      <c r="J675" s="913">
        <v>83200</v>
      </c>
      <c r="K675" s="914">
        <f t="shared" si="474"/>
        <v>153088</v>
      </c>
      <c r="L675" s="915"/>
      <c r="M675" s="914">
        <f t="shared" si="477"/>
        <v>153088</v>
      </c>
      <c r="N675" s="914">
        <f t="shared" si="478"/>
        <v>1990144</v>
      </c>
      <c r="O675" s="580">
        <v>1</v>
      </c>
      <c r="P675" s="644">
        <f t="shared" si="476"/>
        <v>4</v>
      </c>
      <c r="Q675" s="645" t="str">
        <f t="shared" si="484"/>
        <v>Կ-1</v>
      </c>
      <c r="R675" s="643">
        <f t="shared" si="485"/>
        <v>1.9</v>
      </c>
      <c r="S675" s="776">
        <v>83200</v>
      </c>
      <c r="T675" s="776">
        <f t="shared" si="486"/>
        <v>158080</v>
      </c>
      <c r="U675" s="777">
        <f t="shared" si="487"/>
        <v>0</v>
      </c>
      <c r="V675" s="776">
        <f t="shared" si="479"/>
        <v>158080</v>
      </c>
      <c r="W675" s="776">
        <f t="shared" si="480"/>
        <v>2055040</v>
      </c>
      <c r="X675" s="580">
        <v>1</v>
      </c>
      <c r="Y675" s="644">
        <f t="shared" si="488"/>
        <v>5</v>
      </c>
      <c r="Z675" s="645" t="str">
        <f t="shared" si="489"/>
        <v>Կ-1</v>
      </c>
      <c r="AA675" s="643">
        <f t="shared" si="490"/>
        <v>1.9</v>
      </c>
      <c r="AB675" s="776">
        <v>83200</v>
      </c>
      <c r="AC675" s="776">
        <f t="shared" si="491"/>
        <v>158080</v>
      </c>
      <c r="AD675" s="777">
        <f t="shared" si="492"/>
        <v>0</v>
      </c>
      <c r="AE675" s="776">
        <f t="shared" si="498"/>
        <v>158080</v>
      </c>
      <c r="AF675" s="776">
        <f t="shared" si="481"/>
        <v>2055040</v>
      </c>
      <c r="AG675" s="580">
        <v>1</v>
      </c>
      <c r="AH675" s="644">
        <f t="shared" si="493"/>
        <v>6</v>
      </c>
      <c r="AI675" s="645" t="str">
        <f t="shared" si="494"/>
        <v>Կ-1</v>
      </c>
      <c r="AJ675" s="643">
        <f t="shared" si="495"/>
        <v>1.96</v>
      </c>
      <c r="AK675" s="776">
        <v>83200</v>
      </c>
      <c r="AL675" s="776">
        <f t="shared" si="496"/>
        <v>163072</v>
      </c>
      <c r="AM675" s="777">
        <f t="shared" si="497"/>
        <v>0</v>
      </c>
      <c r="AN675" s="776">
        <f t="shared" si="482"/>
        <v>163072</v>
      </c>
      <c r="AO675" s="776">
        <f t="shared" si="483"/>
        <v>2119936</v>
      </c>
    </row>
    <row r="676" spans="1:41" s="760" customFormat="1" ht="14.25">
      <c r="A676" s="853">
        <v>634</v>
      </c>
      <c r="B676" s="903" t="s">
        <v>78</v>
      </c>
      <c r="C676" s="904"/>
      <c r="D676" s="904"/>
      <c r="E676" s="903" t="s">
        <v>1238</v>
      </c>
      <c r="F676" s="853">
        <v>1</v>
      </c>
      <c r="G676" s="911">
        <v>6</v>
      </c>
      <c r="H676" s="915" t="s">
        <v>86</v>
      </c>
      <c r="I676" s="912">
        <f t="shared" si="475"/>
        <v>1.96</v>
      </c>
      <c r="J676" s="913">
        <v>83200</v>
      </c>
      <c r="K676" s="914">
        <f t="shared" si="474"/>
        <v>163072</v>
      </c>
      <c r="L676" s="915"/>
      <c r="M676" s="914">
        <f t="shared" si="477"/>
        <v>163072</v>
      </c>
      <c r="N676" s="914">
        <f t="shared" si="478"/>
        <v>2119936</v>
      </c>
      <c r="O676" s="580">
        <v>1</v>
      </c>
      <c r="P676" s="644">
        <f t="shared" si="476"/>
        <v>7</v>
      </c>
      <c r="Q676" s="645" t="str">
        <f t="shared" si="484"/>
        <v>Կ-1</v>
      </c>
      <c r="R676" s="643">
        <f t="shared" si="485"/>
        <v>1.96</v>
      </c>
      <c r="S676" s="776">
        <v>83200</v>
      </c>
      <c r="T676" s="776">
        <f t="shared" si="486"/>
        <v>163072</v>
      </c>
      <c r="U676" s="777">
        <f t="shared" si="487"/>
        <v>0</v>
      </c>
      <c r="V676" s="776">
        <f t="shared" si="479"/>
        <v>163072</v>
      </c>
      <c r="W676" s="776">
        <f t="shared" si="480"/>
        <v>2119936</v>
      </c>
      <c r="X676" s="580">
        <v>1</v>
      </c>
      <c r="Y676" s="644">
        <f t="shared" si="488"/>
        <v>8</v>
      </c>
      <c r="Z676" s="645" t="str">
        <f t="shared" si="489"/>
        <v>Կ-1</v>
      </c>
      <c r="AA676" s="643">
        <f t="shared" si="490"/>
        <v>2.02</v>
      </c>
      <c r="AB676" s="776">
        <v>83200</v>
      </c>
      <c r="AC676" s="776">
        <f t="shared" si="491"/>
        <v>168064</v>
      </c>
      <c r="AD676" s="777">
        <f t="shared" si="492"/>
        <v>0</v>
      </c>
      <c r="AE676" s="776">
        <f t="shared" si="498"/>
        <v>168064</v>
      </c>
      <c r="AF676" s="776">
        <f t="shared" si="481"/>
        <v>2184832</v>
      </c>
      <c r="AG676" s="580">
        <v>1</v>
      </c>
      <c r="AH676" s="644">
        <f t="shared" si="493"/>
        <v>9</v>
      </c>
      <c r="AI676" s="645" t="str">
        <f t="shared" si="494"/>
        <v>Կ-1</v>
      </c>
      <c r="AJ676" s="643">
        <f t="shared" si="495"/>
        <v>2.02</v>
      </c>
      <c r="AK676" s="776">
        <v>83200</v>
      </c>
      <c r="AL676" s="776">
        <f t="shared" si="496"/>
        <v>168064</v>
      </c>
      <c r="AM676" s="777">
        <f t="shared" si="497"/>
        <v>0</v>
      </c>
      <c r="AN676" s="776">
        <f t="shared" si="482"/>
        <v>168064</v>
      </c>
      <c r="AO676" s="776">
        <f t="shared" si="483"/>
        <v>2184832</v>
      </c>
    </row>
    <row r="677" spans="1:41" s="760" customFormat="1" ht="14.25">
      <c r="A677" s="853">
        <v>635</v>
      </c>
      <c r="B677" s="903" t="s">
        <v>78</v>
      </c>
      <c r="C677" s="904"/>
      <c r="D677" s="904"/>
      <c r="E677" s="903" t="s">
        <v>1238</v>
      </c>
      <c r="F677" s="853">
        <v>1</v>
      </c>
      <c r="G677" s="911">
        <v>6</v>
      </c>
      <c r="H677" s="915" t="s">
        <v>86</v>
      </c>
      <c r="I677" s="912">
        <f t="shared" si="475"/>
        <v>1.96</v>
      </c>
      <c r="J677" s="913">
        <v>83200</v>
      </c>
      <c r="K677" s="914">
        <f t="shared" si="474"/>
        <v>163072</v>
      </c>
      <c r="L677" s="915">
        <v>8000</v>
      </c>
      <c r="M677" s="914">
        <f t="shared" si="477"/>
        <v>171072</v>
      </c>
      <c r="N677" s="914">
        <f t="shared" si="478"/>
        <v>2223936</v>
      </c>
      <c r="O677" s="580">
        <v>1</v>
      </c>
      <c r="P677" s="644">
        <f t="shared" si="476"/>
        <v>7</v>
      </c>
      <c r="Q677" s="645" t="str">
        <f t="shared" si="484"/>
        <v>Կ-1</v>
      </c>
      <c r="R677" s="643">
        <f t="shared" si="485"/>
        <v>1.96</v>
      </c>
      <c r="S677" s="776">
        <v>83200</v>
      </c>
      <c r="T677" s="776">
        <f t="shared" si="486"/>
        <v>163072</v>
      </c>
      <c r="U677" s="777">
        <f t="shared" si="487"/>
        <v>8000</v>
      </c>
      <c r="V677" s="776">
        <f t="shared" si="479"/>
        <v>171072</v>
      </c>
      <c r="W677" s="776">
        <f t="shared" si="480"/>
        <v>2223936</v>
      </c>
      <c r="X677" s="580">
        <v>1</v>
      </c>
      <c r="Y677" s="644">
        <f t="shared" si="488"/>
        <v>8</v>
      </c>
      <c r="Z677" s="645" t="str">
        <f t="shared" si="489"/>
        <v>Կ-1</v>
      </c>
      <c r="AA677" s="643">
        <f t="shared" si="490"/>
        <v>2.02</v>
      </c>
      <c r="AB677" s="776">
        <v>83200</v>
      </c>
      <c r="AC677" s="776">
        <f t="shared" si="491"/>
        <v>168064</v>
      </c>
      <c r="AD677" s="777">
        <f t="shared" si="492"/>
        <v>8000</v>
      </c>
      <c r="AE677" s="776">
        <f t="shared" si="498"/>
        <v>176064</v>
      </c>
      <c r="AF677" s="776">
        <f t="shared" si="481"/>
        <v>2288832</v>
      </c>
      <c r="AG677" s="580">
        <v>1</v>
      </c>
      <c r="AH677" s="644">
        <f t="shared" si="493"/>
        <v>9</v>
      </c>
      <c r="AI677" s="645" t="str">
        <f t="shared" si="494"/>
        <v>Կ-1</v>
      </c>
      <c r="AJ677" s="643">
        <f t="shared" si="495"/>
        <v>2.02</v>
      </c>
      <c r="AK677" s="776">
        <v>83200</v>
      </c>
      <c r="AL677" s="776">
        <f t="shared" si="496"/>
        <v>168064</v>
      </c>
      <c r="AM677" s="777">
        <f t="shared" si="497"/>
        <v>8000</v>
      </c>
      <c r="AN677" s="776">
        <f t="shared" si="482"/>
        <v>176064</v>
      </c>
      <c r="AO677" s="776">
        <f t="shared" si="483"/>
        <v>2288832</v>
      </c>
    </row>
    <row r="678" spans="1:41" s="760" customFormat="1" ht="14.25">
      <c r="A678" s="853">
        <v>636</v>
      </c>
      <c r="B678" s="903" t="s">
        <v>78</v>
      </c>
      <c r="C678" s="904"/>
      <c r="D678" s="904"/>
      <c r="E678" s="903" t="s">
        <v>1238</v>
      </c>
      <c r="F678" s="853">
        <v>1</v>
      </c>
      <c r="G678" s="911">
        <v>6</v>
      </c>
      <c r="H678" s="915" t="s">
        <v>86</v>
      </c>
      <c r="I678" s="912">
        <f t="shared" si="475"/>
        <v>1.96</v>
      </c>
      <c r="J678" s="913">
        <v>83200</v>
      </c>
      <c r="K678" s="914">
        <f t="shared" si="474"/>
        <v>163072</v>
      </c>
      <c r="L678" s="915">
        <v>8000</v>
      </c>
      <c r="M678" s="914">
        <f t="shared" si="477"/>
        <v>171072</v>
      </c>
      <c r="N678" s="914">
        <f t="shared" si="478"/>
        <v>2223936</v>
      </c>
      <c r="O678" s="580">
        <v>1</v>
      </c>
      <c r="P678" s="644">
        <f t="shared" si="476"/>
        <v>7</v>
      </c>
      <c r="Q678" s="645" t="str">
        <f t="shared" si="484"/>
        <v>Կ-1</v>
      </c>
      <c r="R678" s="643">
        <f t="shared" si="485"/>
        <v>1.96</v>
      </c>
      <c r="S678" s="776">
        <v>83200</v>
      </c>
      <c r="T678" s="776">
        <f t="shared" si="486"/>
        <v>163072</v>
      </c>
      <c r="U678" s="777">
        <f t="shared" si="487"/>
        <v>8000</v>
      </c>
      <c r="V678" s="776">
        <f t="shared" si="479"/>
        <v>171072</v>
      </c>
      <c r="W678" s="776">
        <f t="shared" si="480"/>
        <v>2223936</v>
      </c>
      <c r="X678" s="580">
        <v>1</v>
      </c>
      <c r="Y678" s="644">
        <f t="shared" si="488"/>
        <v>8</v>
      </c>
      <c r="Z678" s="645" t="str">
        <f t="shared" si="489"/>
        <v>Կ-1</v>
      </c>
      <c r="AA678" s="643">
        <f t="shared" si="490"/>
        <v>2.02</v>
      </c>
      <c r="AB678" s="776">
        <v>83200</v>
      </c>
      <c r="AC678" s="776">
        <f t="shared" si="491"/>
        <v>168064</v>
      </c>
      <c r="AD678" s="777">
        <f t="shared" si="492"/>
        <v>8000</v>
      </c>
      <c r="AE678" s="776">
        <f t="shared" si="498"/>
        <v>176064</v>
      </c>
      <c r="AF678" s="776">
        <f t="shared" si="481"/>
        <v>2288832</v>
      </c>
      <c r="AG678" s="580">
        <v>1</v>
      </c>
      <c r="AH678" s="644">
        <f t="shared" si="493"/>
        <v>9</v>
      </c>
      <c r="AI678" s="645" t="str">
        <f t="shared" si="494"/>
        <v>Կ-1</v>
      </c>
      <c r="AJ678" s="643">
        <f t="shared" si="495"/>
        <v>2.02</v>
      </c>
      <c r="AK678" s="776">
        <v>83200</v>
      </c>
      <c r="AL678" s="776">
        <f t="shared" si="496"/>
        <v>168064</v>
      </c>
      <c r="AM678" s="777">
        <f t="shared" si="497"/>
        <v>8000</v>
      </c>
      <c r="AN678" s="776">
        <f t="shared" si="482"/>
        <v>176064</v>
      </c>
      <c r="AO678" s="776">
        <f t="shared" si="483"/>
        <v>2288832</v>
      </c>
    </row>
    <row r="679" spans="1:41" s="760" customFormat="1" ht="14.25">
      <c r="A679" s="853">
        <v>637</v>
      </c>
      <c r="B679" s="903" t="s">
        <v>78</v>
      </c>
      <c r="C679" s="904"/>
      <c r="D679" s="904"/>
      <c r="E679" s="903" t="s">
        <v>1238</v>
      </c>
      <c r="F679" s="853">
        <v>1</v>
      </c>
      <c r="G679" s="911">
        <v>6</v>
      </c>
      <c r="H679" s="915" t="s">
        <v>86</v>
      </c>
      <c r="I679" s="912">
        <f t="shared" si="475"/>
        <v>1.96</v>
      </c>
      <c r="J679" s="913">
        <v>83200</v>
      </c>
      <c r="K679" s="914">
        <f t="shared" si="474"/>
        <v>163072</v>
      </c>
      <c r="L679" s="915">
        <v>8000</v>
      </c>
      <c r="M679" s="914">
        <f t="shared" si="477"/>
        <v>171072</v>
      </c>
      <c r="N679" s="914">
        <f t="shared" si="478"/>
        <v>2223936</v>
      </c>
      <c r="O679" s="580">
        <v>1</v>
      </c>
      <c r="P679" s="644">
        <f t="shared" si="476"/>
        <v>7</v>
      </c>
      <c r="Q679" s="645" t="str">
        <f t="shared" si="484"/>
        <v>Կ-1</v>
      </c>
      <c r="R679" s="643">
        <f t="shared" si="485"/>
        <v>1.96</v>
      </c>
      <c r="S679" s="776">
        <v>83200</v>
      </c>
      <c r="T679" s="776">
        <f t="shared" si="486"/>
        <v>163072</v>
      </c>
      <c r="U679" s="777">
        <f t="shared" si="487"/>
        <v>8000</v>
      </c>
      <c r="V679" s="776">
        <f t="shared" si="479"/>
        <v>171072</v>
      </c>
      <c r="W679" s="776">
        <f t="shared" si="480"/>
        <v>2223936</v>
      </c>
      <c r="X679" s="580">
        <v>1</v>
      </c>
      <c r="Y679" s="644">
        <f t="shared" si="488"/>
        <v>8</v>
      </c>
      <c r="Z679" s="645" t="str">
        <f t="shared" si="489"/>
        <v>Կ-1</v>
      </c>
      <c r="AA679" s="643">
        <f t="shared" si="490"/>
        <v>2.02</v>
      </c>
      <c r="AB679" s="776">
        <v>83200</v>
      </c>
      <c r="AC679" s="776">
        <f t="shared" si="491"/>
        <v>168064</v>
      </c>
      <c r="AD679" s="777">
        <f t="shared" si="492"/>
        <v>8000</v>
      </c>
      <c r="AE679" s="776">
        <f t="shared" si="498"/>
        <v>176064</v>
      </c>
      <c r="AF679" s="776">
        <f t="shared" si="481"/>
        <v>2288832</v>
      </c>
      <c r="AG679" s="580">
        <v>1</v>
      </c>
      <c r="AH679" s="644">
        <f t="shared" si="493"/>
        <v>9</v>
      </c>
      <c r="AI679" s="645" t="str">
        <f t="shared" si="494"/>
        <v>Կ-1</v>
      </c>
      <c r="AJ679" s="643">
        <f t="shared" si="495"/>
        <v>2.02</v>
      </c>
      <c r="AK679" s="776">
        <v>83200</v>
      </c>
      <c r="AL679" s="776">
        <f t="shared" si="496"/>
        <v>168064</v>
      </c>
      <c r="AM679" s="777">
        <f t="shared" si="497"/>
        <v>8000</v>
      </c>
      <c r="AN679" s="776">
        <f t="shared" si="482"/>
        <v>176064</v>
      </c>
      <c r="AO679" s="776">
        <f t="shared" si="483"/>
        <v>2288832</v>
      </c>
    </row>
    <row r="680" spans="1:41" s="760" customFormat="1" ht="14.25">
      <c r="A680" s="853">
        <v>638</v>
      </c>
      <c r="B680" s="903" t="s">
        <v>78</v>
      </c>
      <c r="C680" s="904"/>
      <c r="D680" s="904"/>
      <c r="E680" s="903" t="s">
        <v>1238</v>
      </c>
      <c r="F680" s="853">
        <v>1</v>
      </c>
      <c r="G680" s="911">
        <v>6</v>
      </c>
      <c r="H680" s="915" t="s">
        <v>86</v>
      </c>
      <c r="I680" s="912">
        <f t="shared" si="475"/>
        <v>1.96</v>
      </c>
      <c r="J680" s="913">
        <v>83200</v>
      </c>
      <c r="K680" s="914">
        <f t="shared" si="474"/>
        <v>163072</v>
      </c>
      <c r="L680" s="915">
        <v>8000</v>
      </c>
      <c r="M680" s="914">
        <f t="shared" si="477"/>
        <v>171072</v>
      </c>
      <c r="N680" s="914">
        <f t="shared" si="478"/>
        <v>2223936</v>
      </c>
      <c r="O680" s="580">
        <v>1</v>
      </c>
      <c r="P680" s="644">
        <f t="shared" si="476"/>
        <v>7</v>
      </c>
      <c r="Q680" s="645" t="str">
        <f t="shared" si="484"/>
        <v>Կ-1</v>
      </c>
      <c r="R680" s="643">
        <f t="shared" si="485"/>
        <v>1.96</v>
      </c>
      <c r="S680" s="776">
        <v>83200</v>
      </c>
      <c r="T680" s="776">
        <f t="shared" si="486"/>
        <v>163072</v>
      </c>
      <c r="U680" s="777">
        <f t="shared" si="487"/>
        <v>8000</v>
      </c>
      <c r="V680" s="776">
        <f t="shared" si="479"/>
        <v>171072</v>
      </c>
      <c r="W680" s="776">
        <f t="shared" si="480"/>
        <v>2223936</v>
      </c>
      <c r="X680" s="580">
        <v>1</v>
      </c>
      <c r="Y680" s="644">
        <f t="shared" si="488"/>
        <v>8</v>
      </c>
      <c r="Z680" s="645" t="str">
        <f t="shared" si="489"/>
        <v>Կ-1</v>
      </c>
      <c r="AA680" s="643">
        <f t="shared" si="490"/>
        <v>2.02</v>
      </c>
      <c r="AB680" s="776">
        <v>83200</v>
      </c>
      <c r="AC680" s="776">
        <f t="shared" si="491"/>
        <v>168064</v>
      </c>
      <c r="AD680" s="777">
        <f t="shared" si="492"/>
        <v>8000</v>
      </c>
      <c r="AE680" s="776">
        <f t="shared" si="498"/>
        <v>176064</v>
      </c>
      <c r="AF680" s="776">
        <f t="shared" si="481"/>
        <v>2288832</v>
      </c>
      <c r="AG680" s="580">
        <v>1</v>
      </c>
      <c r="AH680" s="644">
        <f t="shared" si="493"/>
        <v>9</v>
      </c>
      <c r="AI680" s="645" t="str">
        <f t="shared" si="494"/>
        <v>Կ-1</v>
      </c>
      <c r="AJ680" s="643">
        <f t="shared" si="495"/>
        <v>2.02</v>
      </c>
      <c r="AK680" s="776">
        <v>83200</v>
      </c>
      <c r="AL680" s="776">
        <f t="shared" si="496"/>
        <v>168064</v>
      </c>
      <c r="AM680" s="777">
        <f t="shared" si="497"/>
        <v>8000</v>
      </c>
      <c r="AN680" s="776">
        <f t="shared" si="482"/>
        <v>176064</v>
      </c>
      <c r="AO680" s="776">
        <f t="shared" si="483"/>
        <v>2288832</v>
      </c>
    </row>
    <row r="681" spans="1:41" s="760" customFormat="1" ht="14.25">
      <c r="A681" s="853">
        <v>639</v>
      </c>
      <c r="B681" s="903" t="s">
        <v>78</v>
      </c>
      <c r="C681" s="904"/>
      <c r="D681" s="904"/>
      <c r="E681" s="903" t="s">
        <v>1238</v>
      </c>
      <c r="F681" s="853">
        <v>1</v>
      </c>
      <c r="G681" s="911">
        <v>6</v>
      </c>
      <c r="H681" s="915" t="s">
        <v>86</v>
      </c>
      <c r="I681" s="912">
        <f t="shared" si="475"/>
        <v>1.96</v>
      </c>
      <c r="J681" s="913">
        <v>83200</v>
      </c>
      <c r="K681" s="914">
        <f t="shared" si="474"/>
        <v>163072</v>
      </c>
      <c r="L681" s="915">
        <v>8000</v>
      </c>
      <c r="M681" s="914">
        <f t="shared" si="477"/>
        <v>171072</v>
      </c>
      <c r="N681" s="914">
        <f t="shared" si="478"/>
        <v>2223936</v>
      </c>
      <c r="O681" s="580">
        <v>1</v>
      </c>
      <c r="P681" s="644">
        <f t="shared" si="476"/>
        <v>7</v>
      </c>
      <c r="Q681" s="645" t="str">
        <f t="shared" si="484"/>
        <v>Կ-1</v>
      </c>
      <c r="R681" s="643">
        <f t="shared" si="485"/>
        <v>1.96</v>
      </c>
      <c r="S681" s="776">
        <v>83200</v>
      </c>
      <c r="T681" s="776">
        <f t="shared" si="486"/>
        <v>163072</v>
      </c>
      <c r="U681" s="777">
        <f t="shared" si="487"/>
        <v>8000</v>
      </c>
      <c r="V681" s="776">
        <f t="shared" si="479"/>
        <v>171072</v>
      </c>
      <c r="W681" s="776">
        <f t="shared" si="480"/>
        <v>2223936</v>
      </c>
      <c r="X681" s="580">
        <v>1</v>
      </c>
      <c r="Y681" s="644">
        <f t="shared" si="488"/>
        <v>8</v>
      </c>
      <c r="Z681" s="645" t="str">
        <f t="shared" si="489"/>
        <v>Կ-1</v>
      </c>
      <c r="AA681" s="643">
        <f t="shared" si="490"/>
        <v>2.02</v>
      </c>
      <c r="AB681" s="776">
        <v>83200</v>
      </c>
      <c r="AC681" s="776">
        <f t="shared" si="491"/>
        <v>168064</v>
      </c>
      <c r="AD681" s="777">
        <f t="shared" si="492"/>
        <v>8000</v>
      </c>
      <c r="AE681" s="776">
        <f t="shared" si="498"/>
        <v>176064</v>
      </c>
      <c r="AF681" s="776">
        <f t="shared" si="481"/>
        <v>2288832</v>
      </c>
      <c r="AG681" s="580">
        <v>1</v>
      </c>
      <c r="AH681" s="644">
        <f t="shared" si="493"/>
        <v>9</v>
      </c>
      <c r="AI681" s="645" t="str">
        <f t="shared" si="494"/>
        <v>Կ-1</v>
      </c>
      <c r="AJ681" s="643">
        <f t="shared" si="495"/>
        <v>2.02</v>
      </c>
      <c r="AK681" s="776">
        <v>83200</v>
      </c>
      <c r="AL681" s="776">
        <f t="shared" si="496"/>
        <v>168064</v>
      </c>
      <c r="AM681" s="777">
        <f t="shared" si="497"/>
        <v>8000</v>
      </c>
      <c r="AN681" s="776">
        <f t="shared" si="482"/>
        <v>176064</v>
      </c>
      <c r="AO681" s="776">
        <f t="shared" si="483"/>
        <v>2288832</v>
      </c>
    </row>
    <row r="682" spans="1:41" s="760" customFormat="1" ht="71.25">
      <c r="A682" s="853">
        <v>640</v>
      </c>
      <c r="B682" s="903" t="s">
        <v>1672</v>
      </c>
      <c r="C682" s="904" t="s">
        <v>1961</v>
      </c>
      <c r="D682" s="904" t="s">
        <v>2363</v>
      </c>
      <c r="E682" s="917" t="s">
        <v>1671</v>
      </c>
      <c r="F682" s="853">
        <v>1</v>
      </c>
      <c r="G682" s="911">
        <v>6</v>
      </c>
      <c r="H682" s="915" t="s">
        <v>83</v>
      </c>
      <c r="I682" s="912">
        <f t="shared" ref="I682:I737" si="499">IF(F682&lt;1,0,IF(H682="Բ-1",IF(G682=0,6.94,IF(G682=1,7.17,IF(G682=2,7.41,IF(G682=3,7.66,IF(OR(G682=5,G682=4),7.92,IF(OR(G682=6,G682=7),8.18,IF(OR(G682=8,G682=9),8.46,IF(OR(G682=10,G682=11,G682=12),8.74,IF(OR(G682=13,G682=14,G682=15),9.03,IF(OR(G682=16,G682=17,G682=18),9.33,9.65)))))))))),IF(H682="Բ-2", IF(G682=0,5.71,IF(G682=1,5.89,IF(G682=2,6.09,IF(G682=3,6.29,IF(OR(G682=5,G682=4),6.5,IF(OR(G682=6,G682=7),6.72,IF(OR(G682=8,G682=9),6.94,IF(OR(G682=10,G682=11,G682=12),7.17,IF(OR(G682=13,G682=14,G682=15),7.41,IF(OR(G682=16,G682=17,G682=18),7.65,7.91)))))))))), IF(H682="Գ-1", IF(G682=0,4.7,IF(G682=1,4.86,IF(G682=2,5.01,IF(G682=3,5.18,IF(OR(G682=5,G682=4),5.35,IF(OR(G682=6,G682=7),5.52,IF(OR(G682=8,G682=9),5.71,IF(OR(G682=10,G682=11,G682=12),5.89,IF(OR(G682=13,G682=14,G682=15),6.09,IF(OR(G682=16,G682=17,G682=18),6.29,6.49)))))))))), IF(H682="Գ-2", IF(G682=0,3.88,IF(G682=1,4.01,IF(G682=2,4.14,IF(G682=3,4.27,IF(OR(G682=5,G682=4),4.41,IF(OR(G682=6,G682=7),4.55,IF(OR(G682=8,G682=9),4.7,IF(OR(G682=10,G682=11,G682=12),4.85,IF(OR(G682=13,G682=14,G682=15),5.01,IF(OR(G682=16,G682=17,G682=18),5.17,5.34)))))))))), IF(H682="Գ-3", IF(G682=0,3.21,IF(G682=1,3.31,IF(G682=2,3.42,IF(G682=3,3.53,IF(OR(G682=5,G682=4),3.64,IF(OR(G682=6,G682=7),3.76,IF(OR(G682=8,G682=9),3.88,IF(OR(G682=10,G682=11,G682=12),4.01,IF(OR(G682=13,G682=14,G682=15),4.13,IF(OR(G682=16,G682=17,G682=18),4.27,4.4)))))))))), IF(H682="Ա-1", IF(G682=0,2.66,IF(G682=1,2.75,IF(G682=2,2.83,IF(G682=3,2.92,IF(OR(G682=5,G682=4),3.02,IF(OR(G682=6,G682=7),3.11,IF(OR(G682=8,G682=9),3.21,IF(OR(G682=10,G682=11,G682=12),3.31,IF(OR(G682=13,G682=14,G682=15),3.42,IF(OR(G682=16,G682=17,G682=18),3.53,3.64)))))))))), IF(H682="Ա-2", IF(G682=0,2.28,IF(G682=1,2.35,IF(G682=2,2.43,IF(G682=3,2.5,IF(OR(G682=5,G682=4),2.58,IF(OR(G682=6,G682=7),2.66,IF(OR(G682=8,G682=9),2.75,IF(OR(G682=10,G682=11,G682=12),2.83,IF(OR(G682=13,G682=14,G682=15),2.92,IF(OR(G682=16,G682=17,G682=18),3.01,3.11)))))))))),IF(H682="Ա-3", IF(G682=0,1.96,IF(G682=1,2.02,IF(G682=2,2.08,IF(G682=3,2.15,IF(OR(G682=5,G682=4),2.21,IF(OR(G682=6,G682=7),2.28,IF(OR(G682=8,G682=9),2.35,IF(OR(G682=10,G682=11,G682=12),2.42,IF(OR(G682=13,G682=14,G682=15),2.5,IF(OR(G682=16,G682=17,G682=18),2.58,2.66)))))))))), IF(H682="Կ-1", IF(G682=0,1.68,IF(G682=1,1.73,IF(G682=2,1.79,IF(G682=3,1.84,IF(OR(G682=5,G682=4),1.9,IF(OR(G682=6,G682=7),1.96,IF(OR(G682=8,G682=9),2.02,IF(OR(G682=10,G682=11,G682=12),2.08,IF(OR(G682=13,G682=14,G682=15),2.14,IF(OR(G682=16,G682=17,G682=18),2.21,2.28)))))))))), IF(H682="Կ-2", IF(G682=0,1.45,IF(G682=1,1.49,IF(G682=2,1.54,IF(G682=3,1.59,IF(OR(G682=5,G682=4),1.63,IF(OR(G682=6,G682=7),1.68,IF(OR(G682=8,G682=9),1.73,IF(OR(G682=10,G682=11,G682=12),1.79,IF(OR(G682=13,G682=14,G682=15),1.84,IF(OR(G682=16,G682=17,G682=18),1.9,1.95)))))))))),IF(H682="Կ-3", IF(G682=0,1.25,IF(G682=1,1.29,IF(G682=2,1.33,IF(G682=3,1.37,IF(OR(G682=5,G682=4),1.41,IF(OR(G682=6,G682=7),1.45,IF(OR(G682=8,G682=9),1.49,IF(OR(G682=10,G682=11,G682=12),1.54,IF(OR(G682=13,G682=14,G682=15),1.58,IF(OR(G682=16,G682=17,G682=18),1.63,1.68)))))))))), "Error"))))))))))))</f>
        <v>4.55</v>
      </c>
      <c r="J682" s="913">
        <v>83200</v>
      </c>
      <c r="K682" s="914">
        <f t="shared" ref="K682:K688" si="500">+J682*I682</f>
        <v>378560</v>
      </c>
      <c r="L682" s="915">
        <v>0</v>
      </c>
      <c r="M682" s="914">
        <f t="shared" ref="M682:M737" si="501">+L682+K682</f>
        <v>378560</v>
      </c>
      <c r="N682" s="914">
        <f t="shared" ref="N682:N737" si="502">+M682*13</f>
        <v>4921280</v>
      </c>
      <c r="O682" s="580">
        <v>1</v>
      </c>
      <c r="P682" s="644">
        <f t="shared" ref="P682:P737" si="503">+G682+1</f>
        <v>7</v>
      </c>
      <c r="Q682" s="645" t="str">
        <f t="shared" si="484"/>
        <v>Գ-2</v>
      </c>
      <c r="R682" s="643">
        <f t="shared" si="485"/>
        <v>4.55</v>
      </c>
      <c r="S682" s="776">
        <v>83200</v>
      </c>
      <c r="T682" s="776">
        <f t="shared" si="486"/>
        <v>378560</v>
      </c>
      <c r="U682" s="777">
        <f t="shared" si="487"/>
        <v>0</v>
      </c>
      <c r="V682" s="776">
        <f t="shared" ref="V682:V737" si="504">+U682+T682</f>
        <v>378560</v>
      </c>
      <c r="W682" s="776">
        <f t="shared" ref="W682:W737" si="505">+V682*13</f>
        <v>4921280</v>
      </c>
      <c r="X682" s="580">
        <v>1</v>
      </c>
      <c r="Y682" s="644">
        <f t="shared" si="488"/>
        <v>8</v>
      </c>
      <c r="Z682" s="645" t="str">
        <f t="shared" si="489"/>
        <v>Գ-2</v>
      </c>
      <c r="AA682" s="643">
        <f t="shared" si="490"/>
        <v>4.7</v>
      </c>
      <c r="AB682" s="776">
        <v>83200</v>
      </c>
      <c r="AC682" s="776">
        <f t="shared" si="491"/>
        <v>391040</v>
      </c>
      <c r="AD682" s="777">
        <f t="shared" si="492"/>
        <v>0</v>
      </c>
      <c r="AE682" s="776">
        <f t="shared" ref="AE682:AE737" si="506">+AD682+AC682</f>
        <v>391040</v>
      </c>
      <c r="AF682" s="776">
        <f t="shared" ref="AF682:AF737" si="507">+AE682*13</f>
        <v>5083520</v>
      </c>
      <c r="AG682" s="580">
        <v>1</v>
      </c>
      <c r="AH682" s="644">
        <f t="shared" si="493"/>
        <v>9</v>
      </c>
      <c r="AI682" s="645" t="str">
        <f t="shared" si="494"/>
        <v>Գ-2</v>
      </c>
      <c r="AJ682" s="643">
        <f t="shared" si="495"/>
        <v>4.7</v>
      </c>
      <c r="AK682" s="776">
        <v>83200</v>
      </c>
      <c r="AL682" s="776">
        <f t="shared" si="496"/>
        <v>391040</v>
      </c>
      <c r="AM682" s="777">
        <f t="shared" si="497"/>
        <v>0</v>
      </c>
      <c r="AN682" s="776">
        <f t="shared" ref="AN682:AN737" si="508">+AM682+AL682</f>
        <v>391040</v>
      </c>
      <c r="AO682" s="776">
        <f t="shared" ref="AO682:AO737" si="509">+AN682*13</f>
        <v>5083520</v>
      </c>
    </row>
    <row r="683" spans="1:41" s="760" customFormat="1" ht="40.5">
      <c r="A683" s="853">
        <v>641</v>
      </c>
      <c r="B683" s="903" t="s">
        <v>1673</v>
      </c>
      <c r="C683" s="904" t="s">
        <v>1961</v>
      </c>
      <c r="D683" s="904" t="s">
        <v>2284</v>
      </c>
      <c r="E683" s="903" t="s">
        <v>972</v>
      </c>
      <c r="F683" s="853">
        <v>1</v>
      </c>
      <c r="G683" s="911">
        <v>3</v>
      </c>
      <c r="H683" s="915" t="s">
        <v>84</v>
      </c>
      <c r="I683" s="912">
        <f t="shared" si="499"/>
        <v>2.92</v>
      </c>
      <c r="J683" s="913">
        <v>83200</v>
      </c>
      <c r="K683" s="914">
        <f t="shared" si="500"/>
        <v>242944</v>
      </c>
      <c r="L683" s="915">
        <v>0</v>
      </c>
      <c r="M683" s="914">
        <f t="shared" si="501"/>
        <v>242944</v>
      </c>
      <c r="N683" s="914">
        <f t="shared" si="502"/>
        <v>3158272</v>
      </c>
      <c r="O683" s="580">
        <v>1</v>
      </c>
      <c r="P683" s="644">
        <f t="shared" si="503"/>
        <v>4</v>
      </c>
      <c r="Q683" s="645" t="str">
        <f t="shared" si="484"/>
        <v>Ա-1</v>
      </c>
      <c r="R683" s="643">
        <f t="shared" si="485"/>
        <v>3.02</v>
      </c>
      <c r="S683" s="776">
        <v>83200</v>
      </c>
      <c r="T683" s="776">
        <f t="shared" si="486"/>
        <v>251264</v>
      </c>
      <c r="U683" s="777">
        <f t="shared" si="487"/>
        <v>0</v>
      </c>
      <c r="V683" s="776">
        <f t="shared" si="504"/>
        <v>251264</v>
      </c>
      <c r="W683" s="776">
        <f t="shared" si="505"/>
        <v>3266432</v>
      </c>
      <c r="X683" s="580">
        <v>1</v>
      </c>
      <c r="Y683" s="644">
        <f t="shared" si="488"/>
        <v>5</v>
      </c>
      <c r="Z683" s="645" t="str">
        <f t="shared" si="489"/>
        <v>Ա-1</v>
      </c>
      <c r="AA683" s="643">
        <f t="shared" si="490"/>
        <v>3.02</v>
      </c>
      <c r="AB683" s="776">
        <v>83200</v>
      </c>
      <c r="AC683" s="776">
        <f t="shared" si="491"/>
        <v>251264</v>
      </c>
      <c r="AD683" s="777">
        <f t="shared" si="492"/>
        <v>0</v>
      </c>
      <c r="AE683" s="776">
        <f t="shared" si="506"/>
        <v>251264</v>
      </c>
      <c r="AF683" s="776">
        <f t="shared" si="507"/>
        <v>3266432</v>
      </c>
      <c r="AG683" s="580">
        <v>1</v>
      </c>
      <c r="AH683" s="644">
        <f t="shared" si="493"/>
        <v>6</v>
      </c>
      <c r="AI683" s="645" t="str">
        <f t="shared" si="494"/>
        <v>Ա-1</v>
      </c>
      <c r="AJ683" s="643">
        <f t="shared" si="495"/>
        <v>3.11</v>
      </c>
      <c r="AK683" s="776">
        <v>83200</v>
      </c>
      <c r="AL683" s="776">
        <f t="shared" si="496"/>
        <v>258752</v>
      </c>
      <c r="AM683" s="777">
        <f t="shared" si="497"/>
        <v>0</v>
      </c>
      <c r="AN683" s="776">
        <f t="shared" si="508"/>
        <v>258752</v>
      </c>
      <c r="AO683" s="776">
        <f t="shared" si="509"/>
        <v>3363776</v>
      </c>
    </row>
    <row r="684" spans="1:41" s="760" customFormat="1" ht="40.5">
      <c r="A684" s="853">
        <v>642</v>
      </c>
      <c r="B684" s="903" t="s">
        <v>1674</v>
      </c>
      <c r="C684" s="904" t="s">
        <v>1961</v>
      </c>
      <c r="D684" s="904" t="s">
        <v>2288</v>
      </c>
      <c r="E684" s="903" t="s">
        <v>973</v>
      </c>
      <c r="F684" s="853">
        <v>1</v>
      </c>
      <c r="G684" s="911">
        <v>6</v>
      </c>
      <c r="H684" s="915" t="s">
        <v>85</v>
      </c>
      <c r="I684" s="912">
        <f t="shared" si="499"/>
        <v>2.66</v>
      </c>
      <c r="J684" s="913">
        <v>83200</v>
      </c>
      <c r="K684" s="914">
        <f t="shared" si="500"/>
        <v>221312</v>
      </c>
      <c r="L684" s="915">
        <v>0</v>
      </c>
      <c r="M684" s="914">
        <f t="shared" si="501"/>
        <v>221312</v>
      </c>
      <c r="N684" s="914">
        <f t="shared" si="502"/>
        <v>2877056</v>
      </c>
      <c r="O684" s="580">
        <v>1</v>
      </c>
      <c r="P684" s="644">
        <f t="shared" si="503"/>
        <v>7</v>
      </c>
      <c r="Q684" s="645" t="str">
        <f t="shared" si="484"/>
        <v>Ա-2</v>
      </c>
      <c r="R684" s="643">
        <f t="shared" si="485"/>
        <v>2.66</v>
      </c>
      <c r="S684" s="776">
        <v>83200</v>
      </c>
      <c r="T684" s="776">
        <f t="shared" si="486"/>
        <v>221312</v>
      </c>
      <c r="U684" s="777">
        <f t="shared" si="487"/>
        <v>0</v>
      </c>
      <c r="V684" s="776">
        <f t="shared" si="504"/>
        <v>221312</v>
      </c>
      <c r="W684" s="776">
        <f t="shared" si="505"/>
        <v>2877056</v>
      </c>
      <c r="X684" s="580">
        <v>1</v>
      </c>
      <c r="Y684" s="644">
        <f t="shared" si="488"/>
        <v>8</v>
      </c>
      <c r="Z684" s="645" t="str">
        <f t="shared" si="489"/>
        <v>Ա-2</v>
      </c>
      <c r="AA684" s="643">
        <f t="shared" si="490"/>
        <v>2.75</v>
      </c>
      <c r="AB684" s="776">
        <v>83200</v>
      </c>
      <c r="AC684" s="776">
        <f t="shared" si="491"/>
        <v>228800</v>
      </c>
      <c r="AD684" s="777">
        <f t="shared" si="492"/>
        <v>0</v>
      </c>
      <c r="AE684" s="776">
        <f t="shared" si="506"/>
        <v>228800</v>
      </c>
      <c r="AF684" s="776">
        <f t="shared" si="507"/>
        <v>2974400</v>
      </c>
      <c r="AG684" s="580">
        <v>1</v>
      </c>
      <c r="AH684" s="644">
        <f t="shared" si="493"/>
        <v>9</v>
      </c>
      <c r="AI684" s="645" t="str">
        <f t="shared" si="494"/>
        <v>Ա-2</v>
      </c>
      <c r="AJ684" s="643">
        <f t="shared" si="495"/>
        <v>2.75</v>
      </c>
      <c r="AK684" s="776">
        <v>83200</v>
      </c>
      <c r="AL684" s="776">
        <f t="shared" si="496"/>
        <v>228800</v>
      </c>
      <c r="AM684" s="777">
        <f t="shared" si="497"/>
        <v>0</v>
      </c>
      <c r="AN684" s="776">
        <f t="shared" si="508"/>
        <v>228800</v>
      </c>
      <c r="AO684" s="776">
        <f t="shared" si="509"/>
        <v>2974400</v>
      </c>
    </row>
    <row r="685" spans="1:41" s="760" customFormat="1" ht="40.5">
      <c r="A685" s="853">
        <v>643</v>
      </c>
      <c r="B685" s="903" t="s">
        <v>715</v>
      </c>
      <c r="C685" s="904" t="s">
        <v>1961</v>
      </c>
      <c r="D685" s="904" t="s">
        <v>2303</v>
      </c>
      <c r="E685" s="903" t="s">
        <v>973</v>
      </c>
      <c r="F685" s="853">
        <v>1</v>
      </c>
      <c r="G685" s="911">
        <v>3</v>
      </c>
      <c r="H685" s="915" t="s">
        <v>85</v>
      </c>
      <c r="I685" s="912">
        <f t="shared" si="499"/>
        <v>2.5</v>
      </c>
      <c r="J685" s="913">
        <v>83200</v>
      </c>
      <c r="K685" s="914">
        <f t="shared" si="500"/>
        <v>208000</v>
      </c>
      <c r="L685" s="915">
        <v>0</v>
      </c>
      <c r="M685" s="914">
        <f t="shared" si="501"/>
        <v>208000</v>
      </c>
      <c r="N685" s="914">
        <f t="shared" si="502"/>
        <v>2704000</v>
      </c>
      <c r="O685" s="580">
        <v>1</v>
      </c>
      <c r="P685" s="644">
        <f t="shared" si="503"/>
        <v>4</v>
      </c>
      <c r="Q685" s="645" t="str">
        <f t="shared" si="484"/>
        <v>Ա-2</v>
      </c>
      <c r="R685" s="643">
        <f t="shared" si="485"/>
        <v>2.58</v>
      </c>
      <c r="S685" s="776">
        <v>83200</v>
      </c>
      <c r="T685" s="776">
        <f t="shared" si="486"/>
        <v>214656</v>
      </c>
      <c r="U685" s="777">
        <f t="shared" si="487"/>
        <v>0</v>
      </c>
      <c r="V685" s="776">
        <f t="shared" si="504"/>
        <v>214656</v>
      </c>
      <c r="W685" s="776">
        <f t="shared" si="505"/>
        <v>2790528</v>
      </c>
      <c r="X685" s="580">
        <v>1</v>
      </c>
      <c r="Y685" s="644">
        <f t="shared" si="488"/>
        <v>5</v>
      </c>
      <c r="Z685" s="645" t="str">
        <f t="shared" si="489"/>
        <v>Ա-2</v>
      </c>
      <c r="AA685" s="643">
        <f t="shared" si="490"/>
        <v>2.58</v>
      </c>
      <c r="AB685" s="776">
        <v>83200</v>
      </c>
      <c r="AC685" s="776">
        <f t="shared" si="491"/>
        <v>214656</v>
      </c>
      <c r="AD685" s="777">
        <f t="shared" si="492"/>
        <v>0</v>
      </c>
      <c r="AE685" s="776">
        <f t="shared" si="506"/>
        <v>214656</v>
      </c>
      <c r="AF685" s="776">
        <f t="shared" si="507"/>
        <v>2790528</v>
      </c>
      <c r="AG685" s="580">
        <v>1</v>
      </c>
      <c r="AH685" s="644">
        <f t="shared" si="493"/>
        <v>6</v>
      </c>
      <c r="AI685" s="645" t="str">
        <f t="shared" si="494"/>
        <v>Ա-2</v>
      </c>
      <c r="AJ685" s="643">
        <f t="shared" si="495"/>
        <v>2.66</v>
      </c>
      <c r="AK685" s="776">
        <v>83200</v>
      </c>
      <c r="AL685" s="776">
        <f t="shared" si="496"/>
        <v>221312</v>
      </c>
      <c r="AM685" s="777">
        <f t="shared" si="497"/>
        <v>0</v>
      </c>
      <c r="AN685" s="776">
        <f t="shared" si="508"/>
        <v>221312</v>
      </c>
      <c r="AO685" s="776">
        <f t="shared" si="509"/>
        <v>2877056</v>
      </c>
    </row>
    <row r="686" spans="1:41" s="760" customFormat="1" ht="40.5">
      <c r="A686" s="853">
        <v>644</v>
      </c>
      <c r="B686" s="903" t="s">
        <v>78</v>
      </c>
      <c r="C686" s="904"/>
      <c r="D686" s="904"/>
      <c r="E686" s="903" t="s">
        <v>973</v>
      </c>
      <c r="F686" s="853">
        <v>1</v>
      </c>
      <c r="G686" s="911">
        <v>6</v>
      </c>
      <c r="H686" s="915" t="s">
        <v>85</v>
      </c>
      <c r="I686" s="912">
        <f t="shared" si="499"/>
        <v>2.66</v>
      </c>
      <c r="J686" s="913">
        <v>83200</v>
      </c>
      <c r="K686" s="914">
        <f t="shared" si="500"/>
        <v>221312</v>
      </c>
      <c r="L686" s="915">
        <v>0</v>
      </c>
      <c r="M686" s="914">
        <f t="shared" si="501"/>
        <v>221312</v>
      </c>
      <c r="N686" s="914">
        <f t="shared" si="502"/>
        <v>2877056</v>
      </c>
      <c r="O686" s="580">
        <v>1</v>
      </c>
      <c r="P686" s="644">
        <f t="shared" si="503"/>
        <v>7</v>
      </c>
      <c r="Q686" s="645" t="str">
        <f t="shared" si="484"/>
        <v>Ա-2</v>
      </c>
      <c r="R686" s="643">
        <f t="shared" si="485"/>
        <v>2.66</v>
      </c>
      <c r="S686" s="776">
        <v>83200</v>
      </c>
      <c r="T686" s="776">
        <f t="shared" si="486"/>
        <v>221312</v>
      </c>
      <c r="U686" s="777">
        <f t="shared" si="487"/>
        <v>0</v>
      </c>
      <c r="V686" s="776">
        <f t="shared" si="504"/>
        <v>221312</v>
      </c>
      <c r="W686" s="776">
        <f t="shared" si="505"/>
        <v>2877056</v>
      </c>
      <c r="X686" s="580">
        <v>1</v>
      </c>
      <c r="Y686" s="644">
        <f t="shared" si="488"/>
        <v>8</v>
      </c>
      <c r="Z686" s="645" t="str">
        <f t="shared" si="489"/>
        <v>Ա-2</v>
      </c>
      <c r="AA686" s="643">
        <f t="shared" si="490"/>
        <v>2.75</v>
      </c>
      <c r="AB686" s="776">
        <v>83200</v>
      </c>
      <c r="AC686" s="776">
        <f t="shared" si="491"/>
        <v>228800</v>
      </c>
      <c r="AD686" s="777">
        <f t="shared" si="492"/>
        <v>0</v>
      </c>
      <c r="AE686" s="776">
        <f t="shared" si="506"/>
        <v>228800</v>
      </c>
      <c r="AF686" s="776">
        <f t="shared" si="507"/>
        <v>2974400</v>
      </c>
      <c r="AG686" s="580">
        <v>1</v>
      </c>
      <c r="AH686" s="644">
        <f t="shared" si="493"/>
        <v>9</v>
      </c>
      <c r="AI686" s="645" t="str">
        <f t="shared" si="494"/>
        <v>Ա-2</v>
      </c>
      <c r="AJ686" s="643">
        <f t="shared" si="495"/>
        <v>2.75</v>
      </c>
      <c r="AK686" s="776">
        <v>83200</v>
      </c>
      <c r="AL686" s="776">
        <f t="shared" si="496"/>
        <v>228800</v>
      </c>
      <c r="AM686" s="777">
        <f t="shared" si="497"/>
        <v>0</v>
      </c>
      <c r="AN686" s="776">
        <f t="shared" si="508"/>
        <v>228800</v>
      </c>
      <c r="AO686" s="776">
        <f t="shared" si="509"/>
        <v>2974400</v>
      </c>
    </row>
    <row r="687" spans="1:41" s="760" customFormat="1" ht="14.25">
      <c r="A687" s="853">
        <v>645</v>
      </c>
      <c r="B687" s="903" t="s">
        <v>1675</v>
      </c>
      <c r="C687" s="904" t="s">
        <v>1961</v>
      </c>
      <c r="D687" s="904" t="s">
        <v>2274</v>
      </c>
      <c r="E687" s="903" t="s">
        <v>1237</v>
      </c>
      <c r="F687" s="853">
        <v>1</v>
      </c>
      <c r="G687" s="911">
        <v>9</v>
      </c>
      <c r="H687" s="915" t="s">
        <v>419</v>
      </c>
      <c r="I687" s="912">
        <f t="shared" si="499"/>
        <v>2.35</v>
      </c>
      <c r="J687" s="913">
        <v>83200</v>
      </c>
      <c r="K687" s="914">
        <f t="shared" si="500"/>
        <v>195520</v>
      </c>
      <c r="L687" s="915">
        <v>0</v>
      </c>
      <c r="M687" s="914">
        <f t="shared" si="501"/>
        <v>195520</v>
      </c>
      <c r="N687" s="914">
        <f t="shared" si="502"/>
        <v>2541760</v>
      </c>
      <c r="O687" s="580">
        <v>1</v>
      </c>
      <c r="P687" s="644">
        <f t="shared" si="503"/>
        <v>10</v>
      </c>
      <c r="Q687" s="645" t="str">
        <f t="shared" si="484"/>
        <v>Ա-3</v>
      </c>
      <c r="R687" s="643">
        <f t="shared" si="485"/>
        <v>2.42</v>
      </c>
      <c r="S687" s="776">
        <v>83200</v>
      </c>
      <c r="T687" s="776">
        <f t="shared" si="486"/>
        <v>201344</v>
      </c>
      <c r="U687" s="777">
        <f t="shared" si="487"/>
        <v>0</v>
      </c>
      <c r="V687" s="776">
        <f t="shared" si="504"/>
        <v>201344</v>
      </c>
      <c r="W687" s="776">
        <f t="shared" si="505"/>
        <v>2617472</v>
      </c>
      <c r="X687" s="580">
        <v>1</v>
      </c>
      <c r="Y687" s="644">
        <f t="shared" si="488"/>
        <v>11</v>
      </c>
      <c r="Z687" s="645" t="str">
        <f t="shared" si="489"/>
        <v>Ա-3</v>
      </c>
      <c r="AA687" s="643">
        <f t="shared" si="490"/>
        <v>2.42</v>
      </c>
      <c r="AB687" s="776">
        <v>83200</v>
      </c>
      <c r="AC687" s="776">
        <f t="shared" si="491"/>
        <v>201344</v>
      </c>
      <c r="AD687" s="777">
        <f t="shared" si="492"/>
        <v>0</v>
      </c>
      <c r="AE687" s="776">
        <f t="shared" si="506"/>
        <v>201344</v>
      </c>
      <c r="AF687" s="776">
        <f t="shared" si="507"/>
        <v>2617472</v>
      </c>
      <c r="AG687" s="580">
        <v>1</v>
      </c>
      <c r="AH687" s="644">
        <f t="shared" si="493"/>
        <v>12</v>
      </c>
      <c r="AI687" s="645" t="str">
        <f t="shared" si="494"/>
        <v>Ա-3</v>
      </c>
      <c r="AJ687" s="643">
        <f t="shared" si="495"/>
        <v>2.42</v>
      </c>
      <c r="AK687" s="776">
        <v>83200</v>
      </c>
      <c r="AL687" s="776">
        <f t="shared" si="496"/>
        <v>201344</v>
      </c>
      <c r="AM687" s="777">
        <f t="shared" si="497"/>
        <v>0</v>
      </c>
      <c r="AN687" s="776">
        <f t="shared" si="508"/>
        <v>201344</v>
      </c>
      <c r="AO687" s="776">
        <f t="shared" si="509"/>
        <v>2617472</v>
      </c>
    </row>
    <row r="688" spans="1:41" s="760" customFormat="1" ht="14.25">
      <c r="A688" s="853">
        <v>646</v>
      </c>
      <c r="B688" s="903" t="s">
        <v>1676</v>
      </c>
      <c r="C688" s="904" t="s">
        <v>1961</v>
      </c>
      <c r="D688" s="904" t="s">
        <v>2360</v>
      </c>
      <c r="E688" s="903" t="s">
        <v>1237</v>
      </c>
      <c r="F688" s="853">
        <v>1</v>
      </c>
      <c r="G688" s="911">
        <v>3</v>
      </c>
      <c r="H688" s="915" t="s">
        <v>419</v>
      </c>
      <c r="I688" s="912">
        <f t="shared" si="499"/>
        <v>2.15</v>
      </c>
      <c r="J688" s="913">
        <v>83200</v>
      </c>
      <c r="K688" s="914">
        <f t="shared" si="500"/>
        <v>178880</v>
      </c>
      <c r="L688" s="915">
        <v>0</v>
      </c>
      <c r="M688" s="914">
        <f t="shared" si="501"/>
        <v>178880</v>
      </c>
      <c r="N688" s="914">
        <f t="shared" si="502"/>
        <v>2325440</v>
      </c>
      <c r="O688" s="580">
        <v>1</v>
      </c>
      <c r="P688" s="644">
        <f t="shared" si="503"/>
        <v>4</v>
      </c>
      <c r="Q688" s="645" t="str">
        <f t="shared" si="484"/>
        <v>Ա-3</v>
      </c>
      <c r="R688" s="643">
        <f t="shared" si="485"/>
        <v>2.21</v>
      </c>
      <c r="S688" s="776">
        <v>83200</v>
      </c>
      <c r="T688" s="776">
        <f t="shared" si="486"/>
        <v>183872</v>
      </c>
      <c r="U688" s="777">
        <f t="shared" si="487"/>
        <v>0</v>
      </c>
      <c r="V688" s="776">
        <f t="shared" si="504"/>
        <v>183872</v>
      </c>
      <c r="W688" s="776">
        <f t="shared" si="505"/>
        <v>2390336</v>
      </c>
      <c r="X688" s="580">
        <v>1</v>
      </c>
      <c r="Y688" s="644">
        <f t="shared" si="488"/>
        <v>5</v>
      </c>
      <c r="Z688" s="645" t="str">
        <f t="shared" si="489"/>
        <v>Ա-3</v>
      </c>
      <c r="AA688" s="643">
        <f t="shared" si="490"/>
        <v>2.21</v>
      </c>
      <c r="AB688" s="776">
        <v>83200</v>
      </c>
      <c r="AC688" s="776">
        <f t="shared" si="491"/>
        <v>183872</v>
      </c>
      <c r="AD688" s="777">
        <f t="shared" si="492"/>
        <v>0</v>
      </c>
      <c r="AE688" s="776">
        <f t="shared" si="506"/>
        <v>183872</v>
      </c>
      <c r="AF688" s="776">
        <f t="shared" si="507"/>
        <v>2390336</v>
      </c>
      <c r="AG688" s="580">
        <v>1</v>
      </c>
      <c r="AH688" s="644">
        <f t="shared" si="493"/>
        <v>6</v>
      </c>
      <c r="AI688" s="645" t="str">
        <f t="shared" si="494"/>
        <v>Ա-3</v>
      </c>
      <c r="AJ688" s="643">
        <f t="shared" si="495"/>
        <v>2.2799999999999998</v>
      </c>
      <c r="AK688" s="776">
        <v>83200</v>
      </c>
      <c r="AL688" s="776">
        <f t="shared" si="496"/>
        <v>189695.99999999997</v>
      </c>
      <c r="AM688" s="777">
        <f t="shared" si="497"/>
        <v>0</v>
      </c>
      <c r="AN688" s="776">
        <f t="shared" si="508"/>
        <v>189695.99999999997</v>
      </c>
      <c r="AO688" s="776">
        <f t="shared" si="509"/>
        <v>2466047.9999999995</v>
      </c>
    </row>
    <row r="689" spans="1:41" s="760" customFormat="1" ht="14.25">
      <c r="A689" s="853">
        <v>647</v>
      </c>
      <c r="B689" s="903" t="s">
        <v>1677</v>
      </c>
      <c r="C689" s="904" t="s">
        <v>1961</v>
      </c>
      <c r="D689" s="904" t="s">
        <v>2361</v>
      </c>
      <c r="E689" s="903" t="s">
        <v>1237</v>
      </c>
      <c r="F689" s="853">
        <v>1</v>
      </c>
      <c r="G689" s="911">
        <v>6</v>
      </c>
      <c r="H689" s="915" t="s">
        <v>419</v>
      </c>
      <c r="I689" s="912">
        <f t="shared" si="499"/>
        <v>2.2799999999999998</v>
      </c>
      <c r="J689" s="913">
        <v>83200</v>
      </c>
      <c r="K689" s="914">
        <f>+J689*I689</f>
        <v>189695.99999999997</v>
      </c>
      <c r="L689" s="915">
        <v>0</v>
      </c>
      <c r="M689" s="914">
        <f t="shared" si="501"/>
        <v>189695.99999999997</v>
      </c>
      <c r="N689" s="914">
        <f t="shared" si="502"/>
        <v>2466047.9999999995</v>
      </c>
      <c r="O689" s="580">
        <v>1</v>
      </c>
      <c r="P689" s="644">
        <f t="shared" si="503"/>
        <v>7</v>
      </c>
      <c r="Q689" s="645" t="str">
        <f t="shared" si="484"/>
        <v>Ա-3</v>
      </c>
      <c r="R689" s="643">
        <f t="shared" si="485"/>
        <v>2.2799999999999998</v>
      </c>
      <c r="S689" s="776">
        <v>83200</v>
      </c>
      <c r="T689" s="776">
        <f t="shared" si="486"/>
        <v>189695.99999999997</v>
      </c>
      <c r="U689" s="777">
        <f t="shared" si="487"/>
        <v>0</v>
      </c>
      <c r="V689" s="776">
        <f t="shared" si="504"/>
        <v>189695.99999999997</v>
      </c>
      <c r="W689" s="776">
        <f t="shared" si="505"/>
        <v>2466047.9999999995</v>
      </c>
      <c r="X689" s="580">
        <v>1</v>
      </c>
      <c r="Y689" s="644">
        <f t="shared" si="488"/>
        <v>8</v>
      </c>
      <c r="Z689" s="645" t="str">
        <f t="shared" si="489"/>
        <v>Ա-3</v>
      </c>
      <c r="AA689" s="643">
        <f t="shared" si="490"/>
        <v>2.35</v>
      </c>
      <c r="AB689" s="776">
        <v>83200</v>
      </c>
      <c r="AC689" s="776">
        <f t="shared" si="491"/>
        <v>195520</v>
      </c>
      <c r="AD689" s="777">
        <f t="shared" si="492"/>
        <v>0</v>
      </c>
      <c r="AE689" s="776">
        <f t="shared" si="506"/>
        <v>195520</v>
      </c>
      <c r="AF689" s="776">
        <f t="shared" si="507"/>
        <v>2541760</v>
      </c>
      <c r="AG689" s="580">
        <v>1</v>
      </c>
      <c r="AH689" s="644">
        <f t="shared" si="493"/>
        <v>9</v>
      </c>
      <c r="AI689" s="645" t="str">
        <f t="shared" si="494"/>
        <v>Ա-3</v>
      </c>
      <c r="AJ689" s="643">
        <f t="shared" si="495"/>
        <v>2.35</v>
      </c>
      <c r="AK689" s="776">
        <v>83200</v>
      </c>
      <c r="AL689" s="776">
        <f t="shared" si="496"/>
        <v>195520</v>
      </c>
      <c r="AM689" s="777">
        <f t="shared" si="497"/>
        <v>0</v>
      </c>
      <c r="AN689" s="776">
        <f t="shared" si="508"/>
        <v>195520</v>
      </c>
      <c r="AO689" s="776">
        <f t="shared" si="509"/>
        <v>2541760</v>
      </c>
    </row>
    <row r="690" spans="1:41" s="760" customFormat="1" ht="14.25">
      <c r="A690" s="853">
        <v>648</v>
      </c>
      <c r="B690" s="903" t="s">
        <v>717</v>
      </c>
      <c r="C690" s="904" t="s">
        <v>1961</v>
      </c>
      <c r="D690" s="904" t="s">
        <v>2301</v>
      </c>
      <c r="E690" s="903" t="s">
        <v>1237</v>
      </c>
      <c r="F690" s="853">
        <v>1</v>
      </c>
      <c r="G690" s="911">
        <v>6</v>
      </c>
      <c r="H690" s="915" t="s">
        <v>419</v>
      </c>
      <c r="I690" s="912">
        <f t="shared" si="499"/>
        <v>2.2799999999999998</v>
      </c>
      <c r="J690" s="913">
        <v>83200</v>
      </c>
      <c r="K690" s="914">
        <f>+J690*I690</f>
        <v>189695.99999999997</v>
      </c>
      <c r="L690" s="915">
        <v>0</v>
      </c>
      <c r="M690" s="914">
        <f t="shared" si="501"/>
        <v>189695.99999999997</v>
      </c>
      <c r="N690" s="914">
        <f t="shared" si="502"/>
        <v>2466047.9999999995</v>
      </c>
      <c r="O690" s="580">
        <v>1</v>
      </c>
      <c r="P690" s="644">
        <f t="shared" si="503"/>
        <v>7</v>
      </c>
      <c r="Q690" s="645" t="str">
        <f t="shared" si="484"/>
        <v>Ա-3</v>
      </c>
      <c r="R690" s="643">
        <f t="shared" si="485"/>
        <v>2.2799999999999998</v>
      </c>
      <c r="S690" s="776">
        <v>83200</v>
      </c>
      <c r="T690" s="776">
        <f t="shared" si="486"/>
        <v>189695.99999999997</v>
      </c>
      <c r="U690" s="777">
        <f t="shared" si="487"/>
        <v>0</v>
      </c>
      <c r="V690" s="776">
        <f t="shared" si="504"/>
        <v>189695.99999999997</v>
      </c>
      <c r="W690" s="776">
        <f t="shared" si="505"/>
        <v>2466047.9999999995</v>
      </c>
      <c r="X690" s="580">
        <v>1</v>
      </c>
      <c r="Y690" s="644">
        <f t="shared" si="488"/>
        <v>8</v>
      </c>
      <c r="Z690" s="645" t="str">
        <f t="shared" si="489"/>
        <v>Ա-3</v>
      </c>
      <c r="AA690" s="643">
        <f t="shared" si="490"/>
        <v>2.35</v>
      </c>
      <c r="AB690" s="776">
        <v>83200</v>
      </c>
      <c r="AC690" s="776">
        <f t="shared" si="491"/>
        <v>195520</v>
      </c>
      <c r="AD690" s="777">
        <f t="shared" si="492"/>
        <v>0</v>
      </c>
      <c r="AE690" s="776">
        <f t="shared" si="506"/>
        <v>195520</v>
      </c>
      <c r="AF690" s="776">
        <f t="shared" si="507"/>
        <v>2541760</v>
      </c>
      <c r="AG690" s="580">
        <v>1</v>
      </c>
      <c r="AH690" s="644">
        <f t="shared" si="493"/>
        <v>9</v>
      </c>
      <c r="AI690" s="645" t="str">
        <f t="shared" si="494"/>
        <v>Ա-3</v>
      </c>
      <c r="AJ690" s="643">
        <f t="shared" si="495"/>
        <v>2.35</v>
      </c>
      <c r="AK690" s="776">
        <v>83200</v>
      </c>
      <c r="AL690" s="776">
        <f t="shared" si="496"/>
        <v>195520</v>
      </c>
      <c r="AM690" s="777">
        <f t="shared" si="497"/>
        <v>0</v>
      </c>
      <c r="AN690" s="776">
        <f t="shared" si="508"/>
        <v>195520</v>
      </c>
      <c r="AO690" s="776">
        <f t="shared" si="509"/>
        <v>2541760</v>
      </c>
    </row>
    <row r="691" spans="1:41" s="760" customFormat="1" ht="14.25">
      <c r="A691" s="853">
        <v>649</v>
      </c>
      <c r="B691" s="903" t="s">
        <v>78</v>
      </c>
      <c r="C691" s="904"/>
      <c r="D691" s="904"/>
      <c r="E691" s="903" t="s">
        <v>1237</v>
      </c>
      <c r="F691" s="853">
        <v>1</v>
      </c>
      <c r="G691" s="911">
        <v>6</v>
      </c>
      <c r="H691" s="915" t="s">
        <v>419</v>
      </c>
      <c r="I691" s="912">
        <f t="shared" si="499"/>
        <v>2.2799999999999998</v>
      </c>
      <c r="J691" s="913">
        <v>83200</v>
      </c>
      <c r="K691" s="914">
        <f t="shared" ref="K691:K743" si="510">+J691*I691</f>
        <v>189695.99999999997</v>
      </c>
      <c r="L691" s="915">
        <v>0</v>
      </c>
      <c r="M691" s="914">
        <f t="shared" si="501"/>
        <v>189695.99999999997</v>
      </c>
      <c r="N691" s="914">
        <f t="shared" si="502"/>
        <v>2466047.9999999995</v>
      </c>
      <c r="O691" s="580">
        <v>1</v>
      </c>
      <c r="P691" s="644">
        <f t="shared" si="503"/>
        <v>7</v>
      </c>
      <c r="Q691" s="645" t="str">
        <f t="shared" si="484"/>
        <v>Ա-3</v>
      </c>
      <c r="R691" s="643">
        <f t="shared" si="485"/>
        <v>2.2799999999999998</v>
      </c>
      <c r="S691" s="776">
        <v>83200</v>
      </c>
      <c r="T691" s="776">
        <f t="shared" si="486"/>
        <v>189695.99999999997</v>
      </c>
      <c r="U691" s="777">
        <f t="shared" si="487"/>
        <v>0</v>
      </c>
      <c r="V691" s="776">
        <f t="shared" si="504"/>
        <v>189695.99999999997</v>
      </c>
      <c r="W691" s="776">
        <f t="shared" si="505"/>
        <v>2466047.9999999995</v>
      </c>
      <c r="X691" s="580">
        <v>1</v>
      </c>
      <c r="Y691" s="644">
        <f t="shared" si="488"/>
        <v>8</v>
      </c>
      <c r="Z691" s="645" t="str">
        <f t="shared" si="489"/>
        <v>Ա-3</v>
      </c>
      <c r="AA691" s="643">
        <f t="shared" si="490"/>
        <v>2.35</v>
      </c>
      <c r="AB691" s="776">
        <v>83200</v>
      </c>
      <c r="AC691" s="776">
        <f t="shared" si="491"/>
        <v>195520</v>
      </c>
      <c r="AD691" s="777">
        <f t="shared" si="492"/>
        <v>0</v>
      </c>
      <c r="AE691" s="776">
        <f t="shared" si="506"/>
        <v>195520</v>
      </c>
      <c r="AF691" s="776">
        <f t="shared" si="507"/>
        <v>2541760</v>
      </c>
      <c r="AG691" s="580">
        <v>1</v>
      </c>
      <c r="AH691" s="644">
        <f t="shared" si="493"/>
        <v>9</v>
      </c>
      <c r="AI691" s="645" t="str">
        <f t="shared" si="494"/>
        <v>Ա-3</v>
      </c>
      <c r="AJ691" s="643">
        <f t="shared" si="495"/>
        <v>2.35</v>
      </c>
      <c r="AK691" s="776">
        <v>83200</v>
      </c>
      <c r="AL691" s="776">
        <f t="shared" si="496"/>
        <v>195520</v>
      </c>
      <c r="AM691" s="777">
        <f t="shared" si="497"/>
        <v>0</v>
      </c>
      <c r="AN691" s="776">
        <f t="shared" si="508"/>
        <v>195520</v>
      </c>
      <c r="AO691" s="776">
        <f t="shared" si="509"/>
        <v>2541760</v>
      </c>
    </row>
    <row r="692" spans="1:41" s="760" customFormat="1" ht="14.25">
      <c r="A692" s="853">
        <v>650</v>
      </c>
      <c r="B692" s="903" t="s">
        <v>78</v>
      </c>
      <c r="C692" s="904"/>
      <c r="D692" s="904"/>
      <c r="E692" s="903" t="s">
        <v>1237</v>
      </c>
      <c r="F692" s="853">
        <v>1</v>
      </c>
      <c r="G692" s="911">
        <v>6</v>
      </c>
      <c r="H692" s="915" t="s">
        <v>419</v>
      </c>
      <c r="I692" s="912">
        <f t="shared" si="499"/>
        <v>2.2799999999999998</v>
      </c>
      <c r="J692" s="913">
        <v>83200</v>
      </c>
      <c r="K692" s="914">
        <f>+J692*I692</f>
        <v>189695.99999999997</v>
      </c>
      <c r="L692" s="915">
        <v>0</v>
      </c>
      <c r="M692" s="914">
        <f t="shared" si="501"/>
        <v>189695.99999999997</v>
      </c>
      <c r="N692" s="914">
        <f t="shared" si="502"/>
        <v>2466047.9999999995</v>
      </c>
      <c r="O692" s="580">
        <v>1</v>
      </c>
      <c r="P692" s="644">
        <f t="shared" si="503"/>
        <v>7</v>
      </c>
      <c r="Q692" s="645" t="str">
        <f t="shared" si="484"/>
        <v>Ա-3</v>
      </c>
      <c r="R692" s="643">
        <f t="shared" si="485"/>
        <v>2.2799999999999998</v>
      </c>
      <c r="S692" s="776">
        <v>83200</v>
      </c>
      <c r="T692" s="776">
        <f t="shared" si="486"/>
        <v>189695.99999999997</v>
      </c>
      <c r="U692" s="777">
        <f t="shared" si="487"/>
        <v>0</v>
      </c>
      <c r="V692" s="776">
        <f t="shared" si="504"/>
        <v>189695.99999999997</v>
      </c>
      <c r="W692" s="776">
        <f t="shared" si="505"/>
        <v>2466047.9999999995</v>
      </c>
      <c r="X692" s="580">
        <v>1</v>
      </c>
      <c r="Y692" s="644">
        <f t="shared" si="488"/>
        <v>8</v>
      </c>
      <c r="Z692" s="645" t="str">
        <f t="shared" si="489"/>
        <v>Ա-3</v>
      </c>
      <c r="AA692" s="643">
        <f t="shared" si="490"/>
        <v>2.35</v>
      </c>
      <c r="AB692" s="776">
        <v>83200</v>
      </c>
      <c r="AC692" s="776">
        <f t="shared" si="491"/>
        <v>195520</v>
      </c>
      <c r="AD692" s="777">
        <f t="shared" si="492"/>
        <v>0</v>
      </c>
      <c r="AE692" s="776">
        <f t="shared" si="506"/>
        <v>195520</v>
      </c>
      <c r="AF692" s="776">
        <f t="shared" si="507"/>
        <v>2541760</v>
      </c>
      <c r="AG692" s="580">
        <v>1</v>
      </c>
      <c r="AH692" s="644">
        <f t="shared" si="493"/>
        <v>9</v>
      </c>
      <c r="AI692" s="645" t="str">
        <f t="shared" si="494"/>
        <v>Ա-3</v>
      </c>
      <c r="AJ692" s="643">
        <f t="shared" si="495"/>
        <v>2.35</v>
      </c>
      <c r="AK692" s="776">
        <v>83200</v>
      </c>
      <c r="AL692" s="776">
        <f t="shared" si="496"/>
        <v>195520</v>
      </c>
      <c r="AM692" s="777">
        <f t="shared" si="497"/>
        <v>0</v>
      </c>
      <c r="AN692" s="776">
        <f t="shared" si="508"/>
        <v>195520</v>
      </c>
      <c r="AO692" s="776">
        <f t="shared" si="509"/>
        <v>2541760</v>
      </c>
    </row>
    <row r="693" spans="1:41" s="760" customFormat="1" ht="14.25">
      <c r="A693" s="853">
        <v>651</v>
      </c>
      <c r="B693" s="903" t="s">
        <v>1678</v>
      </c>
      <c r="C693" s="904" t="s">
        <v>1961</v>
      </c>
      <c r="D693" s="904" t="s">
        <v>2375</v>
      </c>
      <c r="E693" s="903" t="s">
        <v>1238</v>
      </c>
      <c r="F693" s="853">
        <v>1</v>
      </c>
      <c r="G693" s="911">
        <v>13</v>
      </c>
      <c r="H693" s="853" t="s">
        <v>86</v>
      </c>
      <c r="I693" s="912">
        <f t="shared" si="499"/>
        <v>2.14</v>
      </c>
      <c r="J693" s="913">
        <v>83200</v>
      </c>
      <c r="K693" s="914">
        <f>+J693*I693</f>
        <v>178048</v>
      </c>
      <c r="L693" s="915">
        <v>0</v>
      </c>
      <c r="M693" s="914">
        <f t="shared" si="501"/>
        <v>178048</v>
      </c>
      <c r="N693" s="914">
        <f t="shared" si="502"/>
        <v>2314624</v>
      </c>
      <c r="O693" s="580">
        <v>1</v>
      </c>
      <c r="P693" s="644">
        <f t="shared" si="503"/>
        <v>14</v>
      </c>
      <c r="Q693" s="645" t="str">
        <f t="shared" si="484"/>
        <v>Կ-1</v>
      </c>
      <c r="R693" s="643">
        <f t="shared" si="485"/>
        <v>2.14</v>
      </c>
      <c r="S693" s="776">
        <v>83200</v>
      </c>
      <c r="T693" s="776">
        <f t="shared" si="486"/>
        <v>178048</v>
      </c>
      <c r="U693" s="777">
        <f t="shared" si="487"/>
        <v>0</v>
      </c>
      <c r="V693" s="776">
        <f t="shared" si="504"/>
        <v>178048</v>
      </c>
      <c r="W693" s="776">
        <f t="shared" si="505"/>
        <v>2314624</v>
      </c>
      <c r="X693" s="580">
        <v>1</v>
      </c>
      <c r="Y693" s="644">
        <f t="shared" si="488"/>
        <v>15</v>
      </c>
      <c r="Z693" s="645" t="str">
        <f t="shared" si="489"/>
        <v>Կ-1</v>
      </c>
      <c r="AA693" s="643">
        <f t="shared" si="490"/>
        <v>2.14</v>
      </c>
      <c r="AB693" s="776">
        <v>83200</v>
      </c>
      <c r="AC693" s="776">
        <f t="shared" si="491"/>
        <v>178048</v>
      </c>
      <c r="AD693" s="777">
        <f t="shared" si="492"/>
        <v>0</v>
      </c>
      <c r="AE693" s="776">
        <f t="shared" si="506"/>
        <v>178048</v>
      </c>
      <c r="AF693" s="776">
        <f t="shared" si="507"/>
        <v>2314624</v>
      </c>
      <c r="AG693" s="580">
        <v>1</v>
      </c>
      <c r="AH693" s="644">
        <f t="shared" si="493"/>
        <v>16</v>
      </c>
      <c r="AI693" s="645" t="str">
        <f t="shared" si="494"/>
        <v>Կ-1</v>
      </c>
      <c r="AJ693" s="643">
        <f t="shared" si="495"/>
        <v>2.21</v>
      </c>
      <c r="AK693" s="776">
        <v>83200</v>
      </c>
      <c r="AL693" s="776">
        <f t="shared" si="496"/>
        <v>183872</v>
      </c>
      <c r="AM693" s="777">
        <f t="shared" si="497"/>
        <v>0</v>
      </c>
      <c r="AN693" s="776">
        <f t="shared" si="508"/>
        <v>183872</v>
      </c>
      <c r="AO693" s="776">
        <f t="shared" si="509"/>
        <v>2390336</v>
      </c>
    </row>
    <row r="694" spans="1:41" s="760" customFormat="1" ht="14.25">
      <c r="A694" s="853">
        <v>652</v>
      </c>
      <c r="B694" s="903" t="s">
        <v>722</v>
      </c>
      <c r="C694" s="904" t="s">
        <v>1961</v>
      </c>
      <c r="D694" s="904" t="s">
        <v>2288</v>
      </c>
      <c r="E694" s="903" t="s">
        <v>1238</v>
      </c>
      <c r="F694" s="853">
        <v>1</v>
      </c>
      <c r="G694" s="911">
        <v>8</v>
      </c>
      <c r="H694" s="915" t="s">
        <v>86</v>
      </c>
      <c r="I694" s="912">
        <f t="shared" si="499"/>
        <v>2.02</v>
      </c>
      <c r="J694" s="913">
        <v>83200</v>
      </c>
      <c r="K694" s="914">
        <f t="shared" si="510"/>
        <v>168064</v>
      </c>
      <c r="L694" s="915">
        <v>0</v>
      </c>
      <c r="M694" s="914">
        <f t="shared" si="501"/>
        <v>168064</v>
      </c>
      <c r="N694" s="914">
        <f t="shared" si="502"/>
        <v>2184832</v>
      </c>
      <c r="O694" s="580">
        <v>1</v>
      </c>
      <c r="P694" s="644">
        <f t="shared" si="503"/>
        <v>9</v>
      </c>
      <c r="Q694" s="645" t="str">
        <f t="shared" si="484"/>
        <v>Կ-1</v>
      </c>
      <c r="R694" s="643">
        <f t="shared" si="485"/>
        <v>2.02</v>
      </c>
      <c r="S694" s="776">
        <v>83200</v>
      </c>
      <c r="T694" s="776">
        <f t="shared" si="486"/>
        <v>168064</v>
      </c>
      <c r="U694" s="777">
        <f t="shared" si="487"/>
        <v>0</v>
      </c>
      <c r="V694" s="776">
        <f t="shared" si="504"/>
        <v>168064</v>
      </c>
      <c r="W694" s="776">
        <f t="shared" si="505"/>
        <v>2184832</v>
      </c>
      <c r="X694" s="580">
        <v>1</v>
      </c>
      <c r="Y694" s="644">
        <f t="shared" si="488"/>
        <v>10</v>
      </c>
      <c r="Z694" s="645" t="str">
        <f t="shared" si="489"/>
        <v>Կ-1</v>
      </c>
      <c r="AA694" s="643">
        <f t="shared" si="490"/>
        <v>2.08</v>
      </c>
      <c r="AB694" s="776">
        <v>83200</v>
      </c>
      <c r="AC694" s="776">
        <f t="shared" si="491"/>
        <v>173056</v>
      </c>
      <c r="AD694" s="777">
        <f t="shared" si="492"/>
        <v>0</v>
      </c>
      <c r="AE694" s="776">
        <f t="shared" si="506"/>
        <v>173056</v>
      </c>
      <c r="AF694" s="776">
        <f t="shared" si="507"/>
        <v>2249728</v>
      </c>
      <c r="AG694" s="580">
        <v>1</v>
      </c>
      <c r="AH694" s="644">
        <f t="shared" si="493"/>
        <v>11</v>
      </c>
      <c r="AI694" s="645" t="str">
        <f t="shared" si="494"/>
        <v>Կ-1</v>
      </c>
      <c r="AJ694" s="643">
        <f t="shared" si="495"/>
        <v>2.08</v>
      </c>
      <c r="AK694" s="776">
        <v>83200</v>
      </c>
      <c r="AL694" s="776">
        <f t="shared" si="496"/>
        <v>173056</v>
      </c>
      <c r="AM694" s="777">
        <f t="shared" si="497"/>
        <v>0</v>
      </c>
      <c r="AN694" s="776">
        <f t="shared" si="508"/>
        <v>173056</v>
      </c>
      <c r="AO694" s="776">
        <f t="shared" si="509"/>
        <v>2249728</v>
      </c>
    </row>
    <row r="695" spans="1:41" s="760" customFormat="1" ht="14.25">
      <c r="A695" s="853">
        <v>653</v>
      </c>
      <c r="B695" s="903" t="s">
        <v>1679</v>
      </c>
      <c r="C695" s="904" t="s">
        <v>1961</v>
      </c>
      <c r="D695" s="904" t="s">
        <v>2288</v>
      </c>
      <c r="E695" s="903" t="s">
        <v>1238</v>
      </c>
      <c r="F695" s="853">
        <v>1</v>
      </c>
      <c r="G695" s="911">
        <v>9</v>
      </c>
      <c r="H695" s="915" t="s">
        <v>86</v>
      </c>
      <c r="I695" s="912">
        <f t="shared" si="499"/>
        <v>2.02</v>
      </c>
      <c r="J695" s="913">
        <v>83200</v>
      </c>
      <c r="K695" s="914">
        <f t="shared" si="510"/>
        <v>168064</v>
      </c>
      <c r="L695" s="915">
        <v>0</v>
      </c>
      <c r="M695" s="914">
        <f t="shared" si="501"/>
        <v>168064</v>
      </c>
      <c r="N695" s="914">
        <f t="shared" si="502"/>
        <v>2184832</v>
      </c>
      <c r="O695" s="580">
        <v>1</v>
      </c>
      <c r="P695" s="644">
        <f t="shared" si="503"/>
        <v>10</v>
      </c>
      <c r="Q695" s="645" t="str">
        <f t="shared" si="484"/>
        <v>Կ-1</v>
      </c>
      <c r="R695" s="643">
        <f t="shared" si="485"/>
        <v>2.08</v>
      </c>
      <c r="S695" s="776">
        <v>83200</v>
      </c>
      <c r="T695" s="776">
        <f t="shared" si="486"/>
        <v>173056</v>
      </c>
      <c r="U695" s="777">
        <f t="shared" si="487"/>
        <v>0</v>
      </c>
      <c r="V695" s="776">
        <f t="shared" si="504"/>
        <v>173056</v>
      </c>
      <c r="W695" s="776">
        <f t="shared" si="505"/>
        <v>2249728</v>
      </c>
      <c r="X695" s="580">
        <v>1</v>
      </c>
      <c r="Y695" s="644">
        <f t="shared" si="488"/>
        <v>11</v>
      </c>
      <c r="Z695" s="645" t="str">
        <f t="shared" si="489"/>
        <v>Կ-1</v>
      </c>
      <c r="AA695" s="643">
        <f t="shared" si="490"/>
        <v>2.08</v>
      </c>
      <c r="AB695" s="776">
        <v>83200</v>
      </c>
      <c r="AC695" s="776">
        <f t="shared" si="491"/>
        <v>173056</v>
      </c>
      <c r="AD695" s="777">
        <f t="shared" si="492"/>
        <v>0</v>
      </c>
      <c r="AE695" s="776">
        <f t="shared" si="506"/>
        <v>173056</v>
      </c>
      <c r="AF695" s="776">
        <f t="shared" si="507"/>
        <v>2249728</v>
      </c>
      <c r="AG695" s="580">
        <v>1</v>
      </c>
      <c r="AH695" s="644">
        <f t="shared" si="493"/>
        <v>12</v>
      </c>
      <c r="AI695" s="645" t="str">
        <f t="shared" si="494"/>
        <v>Կ-1</v>
      </c>
      <c r="AJ695" s="643">
        <f t="shared" si="495"/>
        <v>2.08</v>
      </c>
      <c r="AK695" s="776">
        <v>83200</v>
      </c>
      <c r="AL695" s="776">
        <f t="shared" si="496"/>
        <v>173056</v>
      </c>
      <c r="AM695" s="777">
        <f t="shared" si="497"/>
        <v>0</v>
      </c>
      <c r="AN695" s="776">
        <f t="shared" si="508"/>
        <v>173056</v>
      </c>
      <c r="AO695" s="776">
        <f t="shared" si="509"/>
        <v>2249728</v>
      </c>
    </row>
    <row r="696" spans="1:41" s="760" customFormat="1" ht="14.25">
      <c r="A696" s="853">
        <v>654</v>
      </c>
      <c r="B696" s="903" t="s">
        <v>1680</v>
      </c>
      <c r="C696" s="904" t="s">
        <v>1961</v>
      </c>
      <c r="D696" s="904" t="s">
        <v>2367</v>
      </c>
      <c r="E696" s="903" t="s">
        <v>1238</v>
      </c>
      <c r="F696" s="853">
        <v>1</v>
      </c>
      <c r="G696" s="911">
        <v>10</v>
      </c>
      <c r="H696" s="915" t="s">
        <v>86</v>
      </c>
      <c r="I696" s="912">
        <f t="shared" si="499"/>
        <v>2.08</v>
      </c>
      <c r="J696" s="913">
        <v>83200</v>
      </c>
      <c r="K696" s="914">
        <f t="shared" si="510"/>
        <v>173056</v>
      </c>
      <c r="L696" s="915">
        <v>0</v>
      </c>
      <c r="M696" s="914">
        <f t="shared" si="501"/>
        <v>173056</v>
      </c>
      <c r="N696" s="914">
        <f t="shared" si="502"/>
        <v>2249728</v>
      </c>
      <c r="O696" s="580">
        <v>1</v>
      </c>
      <c r="P696" s="644">
        <f t="shared" si="503"/>
        <v>11</v>
      </c>
      <c r="Q696" s="645" t="str">
        <f t="shared" si="484"/>
        <v>Կ-1</v>
      </c>
      <c r="R696" s="643">
        <f t="shared" si="485"/>
        <v>2.08</v>
      </c>
      <c r="S696" s="776">
        <v>83200</v>
      </c>
      <c r="T696" s="776">
        <f t="shared" si="486"/>
        <v>173056</v>
      </c>
      <c r="U696" s="777">
        <f t="shared" si="487"/>
        <v>0</v>
      </c>
      <c r="V696" s="776">
        <f t="shared" si="504"/>
        <v>173056</v>
      </c>
      <c r="W696" s="776">
        <f t="shared" si="505"/>
        <v>2249728</v>
      </c>
      <c r="X696" s="580">
        <v>1</v>
      </c>
      <c r="Y696" s="644">
        <f t="shared" si="488"/>
        <v>12</v>
      </c>
      <c r="Z696" s="645" t="str">
        <f t="shared" si="489"/>
        <v>Կ-1</v>
      </c>
      <c r="AA696" s="643">
        <f t="shared" si="490"/>
        <v>2.08</v>
      </c>
      <c r="AB696" s="776">
        <v>83200</v>
      </c>
      <c r="AC696" s="776">
        <f t="shared" si="491"/>
        <v>173056</v>
      </c>
      <c r="AD696" s="777">
        <f t="shared" si="492"/>
        <v>0</v>
      </c>
      <c r="AE696" s="776">
        <f t="shared" si="506"/>
        <v>173056</v>
      </c>
      <c r="AF696" s="776">
        <f t="shared" si="507"/>
        <v>2249728</v>
      </c>
      <c r="AG696" s="580">
        <v>1</v>
      </c>
      <c r="AH696" s="644">
        <f t="shared" si="493"/>
        <v>13</v>
      </c>
      <c r="AI696" s="645" t="str">
        <f t="shared" si="494"/>
        <v>Կ-1</v>
      </c>
      <c r="AJ696" s="643">
        <f t="shared" si="495"/>
        <v>2.14</v>
      </c>
      <c r="AK696" s="776">
        <v>83200</v>
      </c>
      <c r="AL696" s="776">
        <f t="shared" si="496"/>
        <v>178048</v>
      </c>
      <c r="AM696" s="777">
        <f t="shared" si="497"/>
        <v>0</v>
      </c>
      <c r="AN696" s="776">
        <f t="shared" si="508"/>
        <v>178048</v>
      </c>
      <c r="AO696" s="776">
        <f t="shared" si="509"/>
        <v>2314624</v>
      </c>
    </row>
    <row r="697" spans="1:41" s="760" customFormat="1" ht="14.25">
      <c r="A697" s="853">
        <v>655</v>
      </c>
      <c r="B697" s="903" t="s">
        <v>1681</v>
      </c>
      <c r="C697" s="904" t="s">
        <v>1961</v>
      </c>
      <c r="D697" s="904" t="s">
        <v>2297</v>
      </c>
      <c r="E697" s="903" t="s">
        <v>1238</v>
      </c>
      <c r="F697" s="853">
        <v>1</v>
      </c>
      <c r="G697" s="911">
        <v>8</v>
      </c>
      <c r="H697" s="915" t="s">
        <v>86</v>
      </c>
      <c r="I697" s="912">
        <f t="shared" si="499"/>
        <v>2.02</v>
      </c>
      <c r="J697" s="913">
        <v>83200</v>
      </c>
      <c r="K697" s="914">
        <f t="shared" si="510"/>
        <v>168064</v>
      </c>
      <c r="L697" s="915">
        <v>0</v>
      </c>
      <c r="M697" s="914">
        <f t="shared" si="501"/>
        <v>168064</v>
      </c>
      <c r="N697" s="914">
        <f t="shared" si="502"/>
        <v>2184832</v>
      </c>
      <c r="O697" s="580">
        <v>1</v>
      </c>
      <c r="P697" s="644">
        <f t="shared" si="503"/>
        <v>9</v>
      </c>
      <c r="Q697" s="645" t="str">
        <f t="shared" si="484"/>
        <v>Կ-1</v>
      </c>
      <c r="R697" s="643">
        <f t="shared" si="485"/>
        <v>2.02</v>
      </c>
      <c r="S697" s="776">
        <v>83200</v>
      </c>
      <c r="T697" s="776">
        <f t="shared" si="486"/>
        <v>168064</v>
      </c>
      <c r="U697" s="777">
        <f t="shared" si="487"/>
        <v>0</v>
      </c>
      <c r="V697" s="776">
        <f t="shared" si="504"/>
        <v>168064</v>
      </c>
      <c r="W697" s="776">
        <f t="shared" si="505"/>
        <v>2184832</v>
      </c>
      <c r="X697" s="580">
        <v>1</v>
      </c>
      <c r="Y697" s="644">
        <f t="shared" si="488"/>
        <v>10</v>
      </c>
      <c r="Z697" s="645" t="str">
        <f t="shared" si="489"/>
        <v>Կ-1</v>
      </c>
      <c r="AA697" s="643">
        <f t="shared" si="490"/>
        <v>2.08</v>
      </c>
      <c r="AB697" s="776">
        <v>83200</v>
      </c>
      <c r="AC697" s="776">
        <f t="shared" si="491"/>
        <v>173056</v>
      </c>
      <c r="AD697" s="777">
        <f t="shared" si="492"/>
        <v>0</v>
      </c>
      <c r="AE697" s="776">
        <f t="shared" si="506"/>
        <v>173056</v>
      </c>
      <c r="AF697" s="776">
        <f t="shared" si="507"/>
        <v>2249728</v>
      </c>
      <c r="AG697" s="580">
        <v>1</v>
      </c>
      <c r="AH697" s="644">
        <f t="shared" si="493"/>
        <v>11</v>
      </c>
      <c r="AI697" s="645" t="str">
        <f t="shared" si="494"/>
        <v>Կ-1</v>
      </c>
      <c r="AJ697" s="643">
        <f t="shared" si="495"/>
        <v>2.08</v>
      </c>
      <c r="AK697" s="776">
        <v>83200</v>
      </c>
      <c r="AL697" s="776">
        <f t="shared" si="496"/>
        <v>173056</v>
      </c>
      <c r="AM697" s="777">
        <f t="shared" si="497"/>
        <v>0</v>
      </c>
      <c r="AN697" s="776">
        <f t="shared" si="508"/>
        <v>173056</v>
      </c>
      <c r="AO697" s="776">
        <f t="shared" si="509"/>
        <v>2249728</v>
      </c>
    </row>
    <row r="698" spans="1:41" s="760" customFormat="1" ht="20.25" customHeight="1">
      <c r="A698" s="853">
        <v>656</v>
      </c>
      <c r="B698" s="903" t="s">
        <v>1682</v>
      </c>
      <c r="C698" s="904" t="s">
        <v>1961</v>
      </c>
      <c r="D698" s="904" t="s">
        <v>2275</v>
      </c>
      <c r="E698" s="903" t="s">
        <v>1238</v>
      </c>
      <c r="F698" s="853">
        <v>1</v>
      </c>
      <c r="G698" s="911">
        <v>10</v>
      </c>
      <c r="H698" s="915" t="s">
        <v>86</v>
      </c>
      <c r="I698" s="912">
        <f t="shared" si="499"/>
        <v>2.08</v>
      </c>
      <c r="J698" s="913">
        <v>83200</v>
      </c>
      <c r="K698" s="914">
        <f t="shared" si="510"/>
        <v>173056</v>
      </c>
      <c r="L698" s="915">
        <v>0</v>
      </c>
      <c r="M698" s="914">
        <f t="shared" si="501"/>
        <v>173056</v>
      </c>
      <c r="N698" s="914">
        <f t="shared" si="502"/>
        <v>2249728</v>
      </c>
      <c r="O698" s="580">
        <v>1</v>
      </c>
      <c r="P698" s="644">
        <f t="shared" si="503"/>
        <v>11</v>
      </c>
      <c r="Q698" s="645" t="str">
        <f t="shared" si="484"/>
        <v>Կ-1</v>
      </c>
      <c r="R698" s="643">
        <f t="shared" si="485"/>
        <v>2.08</v>
      </c>
      <c r="S698" s="776">
        <v>83200</v>
      </c>
      <c r="T698" s="776">
        <f t="shared" si="486"/>
        <v>173056</v>
      </c>
      <c r="U698" s="777">
        <f t="shared" si="487"/>
        <v>0</v>
      </c>
      <c r="V698" s="776">
        <f t="shared" si="504"/>
        <v>173056</v>
      </c>
      <c r="W698" s="776">
        <f t="shared" si="505"/>
        <v>2249728</v>
      </c>
      <c r="X698" s="580">
        <v>1</v>
      </c>
      <c r="Y698" s="644">
        <f t="shared" si="488"/>
        <v>12</v>
      </c>
      <c r="Z698" s="645" t="str">
        <f t="shared" si="489"/>
        <v>Կ-1</v>
      </c>
      <c r="AA698" s="643">
        <f t="shared" si="490"/>
        <v>2.08</v>
      </c>
      <c r="AB698" s="776">
        <v>83200</v>
      </c>
      <c r="AC698" s="776">
        <f t="shared" si="491"/>
        <v>173056</v>
      </c>
      <c r="AD698" s="777">
        <f t="shared" si="492"/>
        <v>0</v>
      </c>
      <c r="AE698" s="776">
        <f t="shared" si="506"/>
        <v>173056</v>
      </c>
      <c r="AF698" s="776">
        <f t="shared" si="507"/>
        <v>2249728</v>
      </c>
      <c r="AG698" s="580">
        <v>1</v>
      </c>
      <c r="AH698" s="644">
        <f t="shared" si="493"/>
        <v>13</v>
      </c>
      <c r="AI698" s="645" t="str">
        <f t="shared" si="494"/>
        <v>Կ-1</v>
      </c>
      <c r="AJ698" s="643">
        <f t="shared" si="495"/>
        <v>2.14</v>
      </c>
      <c r="AK698" s="776">
        <v>83200</v>
      </c>
      <c r="AL698" s="776">
        <f t="shared" si="496"/>
        <v>178048</v>
      </c>
      <c r="AM698" s="777">
        <f t="shared" si="497"/>
        <v>0</v>
      </c>
      <c r="AN698" s="776">
        <f t="shared" si="508"/>
        <v>178048</v>
      </c>
      <c r="AO698" s="776">
        <f t="shared" si="509"/>
        <v>2314624</v>
      </c>
    </row>
    <row r="699" spans="1:41" s="760" customFormat="1" ht="14.25">
      <c r="A699" s="853">
        <v>657</v>
      </c>
      <c r="B699" s="903" t="s">
        <v>1683</v>
      </c>
      <c r="C699" s="904" t="s">
        <v>1961</v>
      </c>
      <c r="D699" s="904" t="s">
        <v>2291</v>
      </c>
      <c r="E699" s="903" t="s">
        <v>1238</v>
      </c>
      <c r="F699" s="853">
        <v>1</v>
      </c>
      <c r="G699" s="911">
        <v>10</v>
      </c>
      <c r="H699" s="915" t="s">
        <v>86</v>
      </c>
      <c r="I699" s="912">
        <f t="shared" si="499"/>
        <v>2.08</v>
      </c>
      <c r="J699" s="913">
        <v>83200</v>
      </c>
      <c r="K699" s="914">
        <f t="shared" si="510"/>
        <v>173056</v>
      </c>
      <c r="L699" s="915">
        <v>0</v>
      </c>
      <c r="M699" s="914">
        <f t="shared" si="501"/>
        <v>173056</v>
      </c>
      <c r="N699" s="914">
        <f t="shared" si="502"/>
        <v>2249728</v>
      </c>
      <c r="O699" s="580">
        <v>1</v>
      </c>
      <c r="P699" s="644">
        <f t="shared" si="503"/>
        <v>11</v>
      </c>
      <c r="Q699" s="645" t="str">
        <f t="shared" si="484"/>
        <v>Կ-1</v>
      </c>
      <c r="R699" s="643">
        <f t="shared" si="485"/>
        <v>2.08</v>
      </c>
      <c r="S699" s="776">
        <v>83200</v>
      </c>
      <c r="T699" s="776">
        <f t="shared" si="486"/>
        <v>173056</v>
      </c>
      <c r="U699" s="777">
        <f t="shared" si="487"/>
        <v>0</v>
      </c>
      <c r="V699" s="776">
        <f t="shared" si="504"/>
        <v>173056</v>
      </c>
      <c r="W699" s="776">
        <f t="shared" si="505"/>
        <v>2249728</v>
      </c>
      <c r="X699" s="580">
        <v>1</v>
      </c>
      <c r="Y699" s="644">
        <f t="shared" si="488"/>
        <v>12</v>
      </c>
      <c r="Z699" s="645" t="str">
        <f t="shared" si="489"/>
        <v>Կ-1</v>
      </c>
      <c r="AA699" s="643">
        <f t="shared" si="490"/>
        <v>2.08</v>
      </c>
      <c r="AB699" s="776">
        <v>83200</v>
      </c>
      <c r="AC699" s="776">
        <f t="shared" si="491"/>
        <v>173056</v>
      </c>
      <c r="AD699" s="777">
        <f t="shared" si="492"/>
        <v>0</v>
      </c>
      <c r="AE699" s="776">
        <f t="shared" si="506"/>
        <v>173056</v>
      </c>
      <c r="AF699" s="776">
        <f t="shared" si="507"/>
        <v>2249728</v>
      </c>
      <c r="AG699" s="580">
        <v>1</v>
      </c>
      <c r="AH699" s="644">
        <f t="shared" si="493"/>
        <v>13</v>
      </c>
      <c r="AI699" s="645" t="str">
        <f t="shared" si="494"/>
        <v>Կ-1</v>
      </c>
      <c r="AJ699" s="643">
        <f t="shared" si="495"/>
        <v>2.14</v>
      </c>
      <c r="AK699" s="776">
        <v>83200</v>
      </c>
      <c r="AL699" s="776">
        <f t="shared" si="496"/>
        <v>178048</v>
      </c>
      <c r="AM699" s="777">
        <f t="shared" si="497"/>
        <v>0</v>
      </c>
      <c r="AN699" s="776">
        <f t="shared" si="508"/>
        <v>178048</v>
      </c>
      <c r="AO699" s="776">
        <f t="shared" si="509"/>
        <v>2314624</v>
      </c>
    </row>
    <row r="700" spans="1:41" s="760" customFormat="1" ht="14.25">
      <c r="A700" s="853">
        <v>658</v>
      </c>
      <c r="B700" s="903" t="s">
        <v>714</v>
      </c>
      <c r="C700" s="904" t="s">
        <v>1961</v>
      </c>
      <c r="D700" s="904" t="s">
        <v>2287</v>
      </c>
      <c r="E700" s="903" t="s">
        <v>1238</v>
      </c>
      <c r="F700" s="853">
        <v>1</v>
      </c>
      <c r="G700" s="911">
        <v>10</v>
      </c>
      <c r="H700" s="915" t="s">
        <v>86</v>
      </c>
      <c r="I700" s="912">
        <f t="shared" si="499"/>
        <v>2.08</v>
      </c>
      <c r="J700" s="913">
        <v>83200</v>
      </c>
      <c r="K700" s="914">
        <f t="shared" si="510"/>
        <v>173056</v>
      </c>
      <c r="L700" s="915">
        <v>0</v>
      </c>
      <c r="M700" s="914">
        <f t="shared" si="501"/>
        <v>173056</v>
      </c>
      <c r="N700" s="914">
        <f t="shared" si="502"/>
        <v>2249728</v>
      </c>
      <c r="O700" s="580">
        <v>1</v>
      </c>
      <c r="P700" s="644">
        <f t="shared" si="503"/>
        <v>11</v>
      </c>
      <c r="Q700" s="645" t="str">
        <f t="shared" si="484"/>
        <v>Կ-1</v>
      </c>
      <c r="R700" s="643">
        <f t="shared" si="485"/>
        <v>2.08</v>
      </c>
      <c r="S700" s="776">
        <v>83200</v>
      </c>
      <c r="T700" s="776">
        <f t="shared" si="486"/>
        <v>173056</v>
      </c>
      <c r="U700" s="777">
        <f t="shared" si="487"/>
        <v>0</v>
      </c>
      <c r="V700" s="776">
        <f t="shared" si="504"/>
        <v>173056</v>
      </c>
      <c r="W700" s="776">
        <f t="shared" si="505"/>
        <v>2249728</v>
      </c>
      <c r="X700" s="580">
        <v>1</v>
      </c>
      <c r="Y700" s="644">
        <f t="shared" si="488"/>
        <v>12</v>
      </c>
      <c r="Z700" s="645" t="str">
        <f t="shared" si="489"/>
        <v>Կ-1</v>
      </c>
      <c r="AA700" s="643">
        <f t="shared" si="490"/>
        <v>2.08</v>
      </c>
      <c r="AB700" s="776">
        <v>83200</v>
      </c>
      <c r="AC700" s="776">
        <f t="shared" si="491"/>
        <v>173056</v>
      </c>
      <c r="AD700" s="777">
        <f t="shared" si="492"/>
        <v>0</v>
      </c>
      <c r="AE700" s="776">
        <f t="shared" si="506"/>
        <v>173056</v>
      </c>
      <c r="AF700" s="776">
        <f t="shared" si="507"/>
        <v>2249728</v>
      </c>
      <c r="AG700" s="580">
        <v>1</v>
      </c>
      <c r="AH700" s="644">
        <f t="shared" si="493"/>
        <v>13</v>
      </c>
      <c r="AI700" s="645" t="str">
        <f t="shared" si="494"/>
        <v>Կ-1</v>
      </c>
      <c r="AJ700" s="643">
        <f t="shared" si="495"/>
        <v>2.14</v>
      </c>
      <c r="AK700" s="776">
        <v>83200</v>
      </c>
      <c r="AL700" s="776">
        <f t="shared" si="496"/>
        <v>178048</v>
      </c>
      <c r="AM700" s="777">
        <f t="shared" si="497"/>
        <v>0</v>
      </c>
      <c r="AN700" s="776">
        <f t="shared" si="508"/>
        <v>178048</v>
      </c>
      <c r="AO700" s="776">
        <f t="shared" si="509"/>
        <v>2314624</v>
      </c>
    </row>
    <row r="701" spans="1:41" s="760" customFormat="1" ht="14.25">
      <c r="A701" s="853">
        <v>659</v>
      </c>
      <c r="B701" s="903" t="s">
        <v>1684</v>
      </c>
      <c r="C701" s="904" t="s">
        <v>1961</v>
      </c>
      <c r="D701" s="904" t="s">
        <v>2279</v>
      </c>
      <c r="E701" s="903" t="s">
        <v>1238</v>
      </c>
      <c r="F701" s="853">
        <v>1</v>
      </c>
      <c r="G701" s="911">
        <v>9</v>
      </c>
      <c r="H701" s="915" t="s">
        <v>86</v>
      </c>
      <c r="I701" s="912">
        <f t="shared" si="499"/>
        <v>2.02</v>
      </c>
      <c r="J701" s="913">
        <v>83200</v>
      </c>
      <c r="K701" s="914">
        <f t="shared" si="510"/>
        <v>168064</v>
      </c>
      <c r="L701" s="915">
        <v>0</v>
      </c>
      <c r="M701" s="914">
        <f t="shared" si="501"/>
        <v>168064</v>
      </c>
      <c r="N701" s="914">
        <f t="shared" si="502"/>
        <v>2184832</v>
      </c>
      <c r="O701" s="580">
        <v>1</v>
      </c>
      <c r="P701" s="644">
        <f t="shared" si="503"/>
        <v>10</v>
      </c>
      <c r="Q701" s="645" t="str">
        <f t="shared" si="484"/>
        <v>Կ-1</v>
      </c>
      <c r="R701" s="643">
        <f t="shared" si="485"/>
        <v>2.08</v>
      </c>
      <c r="S701" s="776">
        <v>83200</v>
      </c>
      <c r="T701" s="776">
        <f t="shared" si="486"/>
        <v>173056</v>
      </c>
      <c r="U701" s="777">
        <f t="shared" si="487"/>
        <v>0</v>
      </c>
      <c r="V701" s="776">
        <f t="shared" si="504"/>
        <v>173056</v>
      </c>
      <c r="W701" s="776">
        <f t="shared" si="505"/>
        <v>2249728</v>
      </c>
      <c r="X701" s="580">
        <v>1</v>
      </c>
      <c r="Y701" s="644">
        <f t="shared" si="488"/>
        <v>11</v>
      </c>
      <c r="Z701" s="645" t="str">
        <f t="shared" si="489"/>
        <v>Կ-1</v>
      </c>
      <c r="AA701" s="643">
        <f t="shared" si="490"/>
        <v>2.08</v>
      </c>
      <c r="AB701" s="776">
        <v>83200</v>
      </c>
      <c r="AC701" s="776">
        <f t="shared" si="491"/>
        <v>173056</v>
      </c>
      <c r="AD701" s="777">
        <f t="shared" si="492"/>
        <v>0</v>
      </c>
      <c r="AE701" s="776">
        <f t="shared" si="506"/>
        <v>173056</v>
      </c>
      <c r="AF701" s="776">
        <f t="shared" si="507"/>
        <v>2249728</v>
      </c>
      <c r="AG701" s="580">
        <v>1</v>
      </c>
      <c r="AH701" s="644">
        <f t="shared" si="493"/>
        <v>12</v>
      </c>
      <c r="AI701" s="645" t="str">
        <f t="shared" si="494"/>
        <v>Կ-1</v>
      </c>
      <c r="AJ701" s="643">
        <f t="shared" si="495"/>
        <v>2.08</v>
      </c>
      <c r="AK701" s="776">
        <v>83200</v>
      </c>
      <c r="AL701" s="776">
        <f t="shared" si="496"/>
        <v>173056</v>
      </c>
      <c r="AM701" s="777">
        <f t="shared" si="497"/>
        <v>0</v>
      </c>
      <c r="AN701" s="776">
        <f t="shared" si="508"/>
        <v>173056</v>
      </c>
      <c r="AO701" s="776">
        <f t="shared" si="509"/>
        <v>2249728</v>
      </c>
    </row>
    <row r="702" spans="1:41" s="760" customFormat="1" ht="14.25">
      <c r="A702" s="853">
        <v>660</v>
      </c>
      <c r="B702" s="903" t="s">
        <v>2807</v>
      </c>
      <c r="C702" s="904" t="s">
        <v>1961</v>
      </c>
      <c r="D702" s="904" t="s">
        <v>2276</v>
      </c>
      <c r="E702" s="903" t="s">
        <v>1238</v>
      </c>
      <c r="F702" s="853">
        <v>1</v>
      </c>
      <c r="G702" s="911">
        <v>2</v>
      </c>
      <c r="H702" s="915" t="s">
        <v>86</v>
      </c>
      <c r="I702" s="912">
        <f t="shared" si="499"/>
        <v>1.79</v>
      </c>
      <c r="J702" s="913">
        <v>83200</v>
      </c>
      <c r="K702" s="914">
        <f t="shared" si="510"/>
        <v>148928</v>
      </c>
      <c r="L702" s="915">
        <v>0</v>
      </c>
      <c r="M702" s="914">
        <f t="shared" si="501"/>
        <v>148928</v>
      </c>
      <c r="N702" s="914">
        <f t="shared" si="502"/>
        <v>1936064</v>
      </c>
      <c r="O702" s="580">
        <v>1</v>
      </c>
      <c r="P702" s="644">
        <f t="shared" si="503"/>
        <v>3</v>
      </c>
      <c r="Q702" s="645" t="str">
        <f t="shared" si="484"/>
        <v>Կ-1</v>
      </c>
      <c r="R702" s="643">
        <f t="shared" si="485"/>
        <v>1.84</v>
      </c>
      <c r="S702" s="776">
        <v>83200</v>
      </c>
      <c r="T702" s="776">
        <f t="shared" si="486"/>
        <v>153088</v>
      </c>
      <c r="U702" s="777">
        <f t="shared" si="487"/>
        <v>0</v>
      </c>
      <c r="V702" s="776">
        <f t="shared" si="504"/>
        <v>153088</v>
      </c>
      <c r="W702" s="776">
        <f t="shared" si="505"/>
        <v>1990144</v>
      </c>
      <c r="X702" s="580">
        <v>1</v>
      </c>
      <c r="Y702" s="644">
        <f t="shared" si="488"/>
        <v>4</v>
      </c>
      <c r="Z702" s="645" t="str">
        <f t="shared" si="489"/>
        <v>Կ-1</v>
      </c>
      <c r="AA702" s="643">
        <f t="shared" si="490"/>
        <v>1.9</v>
      </c>
      <c r="AB702" s="776">
        <v>83200</v>
      </c>
      <c r="AC702" s="776">
        <f t="shared" si="491"/>
        <v>158080</v>
      </c>
      <c r="AD702" s="777">
        <f t="shared" si="492"/>
        <v>0</v>
      </c>
      <c r="AE702" s="776">
        <f t="shared" si="506"/>
        <v>158080</v>
      </c>
      <c r="AF702" s="776">
        <f t="shared" si="507"/>
        <v>2055040</v>
      </c>
      <c r="AG702" s="580">
        <v>1</v>
      </c>
      <c r="AH702" s="644">
        <f t="shared" si="493"/>
        <v>5</v>
      </c>
      <c r="AI702" s="645" t="str">
        <f t="shared" si="494"/>
        <v>Կ-1</v>
      </c>
      <c r="AJ702" s="643">
        <f t="shared" si="495"/>
        <v>1.9</v>
      </c>
      <c r="AK702" s="776">
        <v>83200</v>
      </c>
      <c r="AL702" s="776">
        <f t="shared" si="496"/>
        <v>158080</v>
      </c>
      <c r="AM702" s="777">
        <f t="shared" si="497"/>
        <v>0</v>
      </c>
      <c r="AN702" s="776">
        <f t="shared" si="508"/>
        <v>158080</v>
      </c>
      <c r="AO702" s="776">
        <f t="shared" si="509"/>
        <v>2055040</v>
      </c>
    </row>
    <row r="703" spans="1:41" s="760" customFormat="1" ht="14.25">
      <c r="A703" s="853">
        <v>661</v>
      </c>
      <c r="B703" s="903" t="s">
        <v>1685</v>
      </c>
      <c r="C703" s="904" t="s">
        <v>1961</v>
      </c>
      <c r="D703" s="904" t="s">
        <v>2289</v>
      </c>
      <c r="E703" s="903" t="s">
        <v>1238</v>
      </c>
      <c r="F703" s="853">
        <v>1</v>
      </c>
      <c r="G703" s="911">
        <v>9</v>
      </c>
      <c r="H703" s="915" t="s">
        <v>86</v>
      </c>
      <c r="I703" s="912">
        <f t="shared" si="499"/>
        <v>2.02</v>
      </c>
      <c r="J703" s="913">
        <v>83200</v>
      </c>
      <c r="K703" s="914">
        <f t="shared" si="510"/>
        <v>168064</v>
      </c>
      <c r="L703" s="915">
        <v>0</v>
      </c>
      <c r="M703" s="914">
        <f t="shared" si="501"/>
        <v>168064</v>
      </c>
      <c r="N703" s="914">
        <f t="shared" si="502"/>
        <v>2184832</v>
      </c>
      <c r="O703" s="580">
        <v>1</v>
      </c>
      <c r="P703" s="644">
        <f t="shared" si="503"/>
        <v>10</v>
      </c>
      <c r="Q703" s="645" t="str">
        <f t="shared" si="484"/>
        <v>Կ-1</v>
      </c>
      <c r="R703" s="643">
        <f t="shared" si="485"/>
        <v>2.08</v>
      </c>
      <c r="S703" s="776">
        <v>83200</v>
      </c>
      <c r="T703" s="776">
        <f t="shared" si="486"/>
        <v>173056</v>
      </c>
      <c r="U703" s="777">
        <f t="shared" si="487"/>
        <v>0</v>
      </c>
      <c r="V703" s="776">
        <f t="shared" si="504"/>
        <v>173056</v>
      </c>
      <c r="W703" s="776">
        <f t="shared" si="505"/>
        <v>2249728</v>
      </c>
      <c r="X703" s="580">
        <v>1</v>
      </c>
      <c r="Y703" s="644">
        <f t="shared" si="488"/>
        <v>11</v>
      </c>
      <c r="Z703" s="645" t="str">
        <f t="shared" si="489"/>
        <v>Կ-1</v>
      </c>
      <c r="AA703" s="643">
        <f t="shared" si="490"/>
        <v>2.08</v>
      </c>
      <c r="AB703" s="776">
        <v>83200</v>
      </c>
      <c r="AC703" s="776">
        <f t="shared" si="491"/>
        <v>173056</v>
      </c>
      <c r="AD703" s="777">
        <f t="shared" si="492"/>
        <v>0</v>
      </c>
      <c r="AE703" s="776">
        <f t="shared" si="506"/>
        <v>173056</v>
      </c>
      <c r="AF703" s="776">
        <f t="shared" si="507"/>
        <v>2249728</v>
      </c>
      <c r="AG703" s="580">
        <v>1</v>
      </c>
      <c r="AH703" s="644">
        <f t="shared" si="493"/>
        <v>12</v>
      </c>
      <c r="AI703" s="645" t="str">
        <f t="shared" si="494"/>
        <v>Կ-1</v>
      </c>
      <c r="AJ703" s="643">
        <f t="shared" si="495"/>
        <v>2.08</v>
      </c>
      <c r="AK703" s="776">
        <v>83200</v>
      </c>
      <c r="AL703" s="776">
        <f t="shared" si="496"/>
        <v>173056</v>
      </c>
      <c r="AM703" s="777">
        <f t="shared" si="497"/>
        <v>0</v>
      </c>
      <c r="AN703" s="776">
        <f t="shared" si="508"/>
        <v>173056</v>
      </c>
      <c r="AO703" s="776">
        <f t="shared" si="509"/>
        <v>2249728</v>
      </c>
    </row>
    <row r="704" spans="1:41" s="760" customFormat="1" ht="14.25">
      <c r="A704" s="853">
        <v>662</v>
      </c>
      <c r="B704" s="903" t="s">
        <v>1686</v>
      </c>
      <c r="C704" s="904" t="s">
        <v>1961</v>
      </c>
      <c r="D704" s="904" t="s">
        <v>2293</v>
      </c>
      <c r="E704" s="903" t="s">
        <v>1238</v>
      </c>
      <c r="F704" s="853">
        <v>1</v>
      </c>
      <c r="G704" s="911">
        <v>8</v>
      </c>
      <c r="H704" s="915" t="s">
        <v>86</v>
      </c>
      <c r="I704" s="912">
        <f t="shared" si="499"/>
        <v>2.02</v>
      </c>
      <c r="J704" s="913">
        <v>83200</v>
      </c>
      <c r="K704" s="914">
        <f t="shared" si="510"/>
        <v>168064</v>
      </c>
      <c r="L704" s="915">
        <v>0</v>
      </c>
      <c r="M704" s="914">
        <f t="shared" si="501"/>
        <v>168064</v>
      </c>
      <c r="N704" s="914">
        <f t="shared" si="502"/>
        <v>2184832</v>
      </c>
      <c r="O704" s="580">
        <v>1</v>
      </c>
      <c r="P704" s="644">
        <f t="shared" si="503"/>
        <v>9</v>
      </c>
      <c r="Q704" s="645" t="str">
        <f t="shared" si="484"/>
        <v>Կ-1</v>
      </c>
      <c r="R704" s="643">
        <f t="shared" si="485"/>
        <v>2.02</v>
      </c>
      <c r="S704" s="776">
        <v>83200</v>
      </c>
      <c r="T704" s="776">
        <f t="shared" si="486"/>
        <v>168064</v>
      </c>
      <c r="U704" s="777">
        <f t="shared" si="487"/>
        <v>0</v>
      </c>
      <c r="V704" s="776">
        <f t="shared" si="504"/>
        <v>168064</v>
      </c>
      <c r="W704" s="776">
        <f t="shared" si="505"/>
        <v>2184832</v>
      </c>
      <c r="X704" s="580">
        <v>1</v>
      </c>
      <c r="Y704" s="644">
        <f t="shared" si="488"/>
        <v>10</v>
      </c>
      <c r="Z704" s="645" t="str">
        <f t="shared" si="489"/>
        <v>Կ-1</v>
      </c>
      <c r="AA704" s="643">
        <f t="shared" si="490"/>
        <v>2.08</v>
      </c>
      <c r="AB704" s="776">
        <v>83200</v>
      </c>
      <c r="AC704" s="776">
        <f t="shared" si="491"/>
        <v>173056</v>
      </c>
      <c r="AD704" s="777">
        <f t="shared" si="492"/>
        <v>0</v>
      </c>
      <c r="AE704" s="776">
        <f t="shared" si="506"/>
        <v>173056</v>
      </c>
      <c r="AF704" s="776">
        <f t="shared" si="507"/>
        <v>2249728</v>
      </c>
      <c r="AG704" s="580">
        <v>1</v>
      </c>
      <c r="AH704" s="644">
        <f t="shared" si="493"/>
        <v>11</v>
      </c>
      <c r="AI704" s="645" t="str">
        <f t="shared" si="494"/>
        <v>Կ-1</v>
      </c>
      <c r="AJ704" s="643">
        <f t="shared" si="495"/>
        <v>2.08</v>
      </c>
      <c r="AK704" s="776">
        <v>83200</v>
      </c>
      <c r="AL704" s="776">
        <f t="shared" si="496"/>
        <v>173056</v>
      </c>
      <c r="AM704" s="777">
        <f t="shared" si="497"/>
        <v>0</v>
      </c>
      <c r="AN704" s="776">
        <f t="shared" si="508"/>
        <v>173056</v>
      </c>
      <c r="AO704" s="776">
        <f t="shared" si="509"/>
        <v>2249728</v>
      </c>
    </row>
    <row r="705" spans="1:41" s="760" customFormat="1" ht="14.25">
      <c r="A705" s="853">
        <v>663</v>
      </c>
      <c r="B705" s="903" t="s">
        <v>713</v>
      </c>
      <c r="C705" s="904" t="s">
        <v>1961</v>
      </c>
      <c r="D705" s="904" t="s">
        <v>2274</v>
      </c>
      <c r="E705" s="903" t="s">
        <v>1238</v>
      </c>
      <c r="F705" s="853">
        <v>1</v>
      </c>
      <c r="G705" s="911">
        <v>6</v>
      </c>
      <c r="H705" s="915" t="s">
        <v>86</v>
      </c>
      <c r="I705" s="912">
        <f t="shared" si="499"/>
        <v>1.96</v>
      </c>
      <c r="J705" s="913">
        <v>83200</v>
      </c>
      <c r="K705" s="914">
        <f t="shared" si="510"/>
        <v>163072</v>
      </c>
      <c r="L705" s="915"/>
      <c r="M705" s="914">
        <f t="shared" si="501"/>
        <v>163072</v>
      </c>
      <c r="N705" s="914">
        <f t="shared" si="502"/>
        <v>2119936</v>
      </c>
      <c r="O705" s="580">
        <v>1</v>
      </c>
      <c r="P705" s="644">
        <f t="shared" si="503"/>
        <v>7</v>
      </c>
      <c r="Q705" s="645" t="str">
        <f t="shared" si="484"/>
        <v>Կ-1</v>
      </c>
      <c r="R705" s="643">
        <f t="shared" si="485"/>
        <v>1.96</v>
      </c>
      <c r="S705" s="776">
        <v>83200</v>
      </c>
      <c r="T705" s="776">
        <f t="shared" si="486"/>
        <v>163072</v>
      </c>
      <c r="U705" s="777">
        <f t="shared" si="487"/>
        <v>0</v>
      </c>
      <c r="V705" s="776">
        <f t="shared" si="504"/>
        <v>163072</v>
      </c>
      <c r="W705" s="776">
        <f t="shared" si="505"/>
        <v>2119936</v>
      </c>
      <c r="X705" s="580">
        <v>1</v>
      </c>
      <c r="Y705" s="644">
        <f t="shared" si="488"/>
        <v>8</v>
      </c>
      <c r="Z705" s="645" t="str">
        <f t="shared" si="489"/>
        <v>Կ-1</v>
      </c>
      <c r="AA705" s="643">
        <f t="shared" si="490"/>
        <v>2.02</v>
      </c>
      <c r="AB705" s="776">
        <v>83200</v>
      </c>
      <c r="AC705" s="776">
        <f t="shared" si="491"/>
        <v>168064</v>
      </c>
      <c r="AD705" s="777">
        <f t="shared" si="492"/>
        <v>0</v>
      </c>
      <c r="AE705" s="776">
        <f t="shared" si="506"/>
        <v>168064</v>
      </c>
      <c r="AF705" s="776">
        <f t="shared" si="507"/>
        <v>2184832</v>
      </c>
      <c r="AG705" s="580">
        <v>1</v>
      </c>
      <c r="AH705" s="644">
        <f t="shared" si="493"/>
        <v>9</v>
      </c>
      <c r="AI705" s="645" t="str">
        <f t="shared" si="494"/>
        <v>Կ-1</v>
      </c>
      <c r="AJ705" s="643">
        <f t="shared" si="495"/>
        <v>2.02</v>
      </c>
      <c r="AK705" s="776">
        <v>83200</v>
      </c>
      <c r="AL705" s="776">
        <f t="shared" si="496"/>
        <v>168064</v>
      </c>
      <c r="AM705" s="777">
        <f t="shared" si="497"/>
        <v>0</v>
      </c>
      <c r="AN705" s="776">
        <f t="shared" si="508"/>
        <v>168064</v>
      </c>
      <c r="AO705" s="776">
        <f t="shared" si="509"/>
        <v>2184832</v>
      </c>
    </row>
    <row r="706" spans="1:41" s="760" customFormat="1" ht="14.25">
      <c r="A706" s="853">
        <v>664</v>
      </c>
      <c r="B706" s="903" t="s">
        <v>2808</v>
      </c>
      <c r="C706" s="904" t="s">
        <v>1961</v>
      </c>
      <c r="D706" s="904" t="s">
        <v>2298</v>
      </c>
      <c r="E706" s="903" t="s">
        <v>1238</v>
      </c>
      <c r="F706" s="853">
        <v>1</v>
      </c>
      <c r="G706" s="911">
        <v>2</v>
      </c>
      <c r="H706" s="915" t="s">
        <v>86</v>
      </c>
      <c r="I706" s="912">
        <f t="shared" si="499"/>
        <v>1.79</v>
      </c>
      <c r="J706" s="913">
        <v>83200</v>
      </c>
      <c r="K706" s="914">
        <f t="shared" si="510"/>
        <v>148928</v>
      </c>
      <c r="L706" s="915"/>
      <c r="M706" s="914">
        <f t="shared" si="501"/>
        <v>148928</v>
      </c>
      <c r="N706" s="914">
        <f t="shared" si="502"/>
        <v>1936064</v>
      </c>
      <c r="O706" s="580">
        <v>1</v>
      </c>
      <c r="P706" s="644">
        <f t="shared" si="503"/>
        <v>3</v>
      </c>
      <c r="Q706" s="645" t="str">
        <f t="shared" si="484"/>
        <v>Կ-1</v>
      </c>
      <c r="R706" s="643">
        <f t="shared" si="485"/>
        <v>1.84</v>
      </c>
      <c r="S706" s="776">
        <v>83200</v>
      </c>
      <c r="T706" s="776">
        <f t="shared" si="486"/>
        <v>153088</v>
      </c>
      <c r="U706" s="777">
        <f t="shared" si="487"/>
        <v>0</v>
      </c>
      <c r="V706" s="776">
        <f t="shared" si="504"/>
        <v>153088</v>
      </c>
      <c r="W706" s="776">
        <f t="shared" si="505"/>
        <v>1990144</v>
      </c>
      <c r="X706" s="580">
        <v>1</v>
      </c>
      <c r="Y706" s="644">
        <f t="shared" si="488"/>
        <v>4</v>
      </c>
      <c r="Z706" s="645" t="str">
        <f t="shared" si="489"/>
        <v>Կ-1</v>
      </c>
      <c r="AA706" s="643">
        <f t="shared" si="490"/>
        <v>1.9</v>
      </c>
      <c r="AB706" s="776">
        <v>83200</v>
      </c>
      <c r="AC706" s="776">
        <f t="shared" si="491"/>
        <v>158080</v>
      </c>
      <c r="AD706" s="777">
        <f t="shared" si="492"/>
        <v>0</v>
      </c>
      <c r="AE706" s="776">
        <f t="shared" si="506"/>
        <v>158080</v>
      </c>
      <c r="AF706" s="776">
        <f t="shared" si="507"/>
        <v>2055040</v>
      </c>
      <c r="AG706" s="580">
        <v>1</v>
      </c>
      <c r="AH706" s="644">
        <f t="shared" si="493"/>
        <v>5</v>
      </c>
      <c r="AI706" s="645" t="str">
        <f t="shared" si="494"/>
        <v>Կ-1</v>
      </c>
      <c r="AJ706" s="643">
        <f t="shared" si="495"/>
        <v>1.9</v>
      </c>
      <c r="AK706" s="776">
        <v>83200</v>
      </c>
      <c r="AL706" s="776">
        <f t="shared" si="496"/>
        <v>158080</v>
      </c>
      <c r="AM706" s="777">
        <f t="shared" si="497"/>
        <v>0</v>
      </c>
      <c r="AN706" s="776">
        <f t="shared" si="508"/>
        <v>158080</v>
      </c>
      <c r="AO706" s="776">
        <f t="shared" si="509"/>
        <v>2055040</v>
      </c>
    </row>
    <row r="707" spans="1:41" s="760" customFormat="1" ht="14.25">
      <c r="A707" s="853">
        <v>665</v>
      </c>
      <c r="B707" s="903" t="s">
        <v>1687</v>
      </c>
      <c r="C707" s="904" t="s">
        <v>1961</v>
      </c>
      <c r="D707" s="904" t="s">
        <v>2290</v>
      </c>
      <c r="E707" s="903" t="s">
        <v>1238</v>
      </c>
      <c r="F707" s="853">
        <v>1</v>
      </c>
      <c r="G707" s="911">
        <v>10</v>
      </c>
      <c r="H707" s="853" t="s">
        <v>86</v>
      </c>
      <c r="I707" s="912">
        <f t="shared" si="499"/>
        <v>2.08</v>
      </c>
      <c r="J707" s="913">
        <v>83200</v>
      </c>
      <c r="K707" s="914">
        <f t="shared" si="510"/>
        <v>173056</v>
      </c>
      <c r="L707" s="915"/>
      <c r="M707" s="914">
        <f t="shared" si="501"/>
        <v>173056</v>
      </c>
      <c r="N707" s="914">
        <f t="shared" si="502"/>
        <v>2249728</v>
      </c>
      <c r="O707" s="580">
        <v>1</v>
      </c>
      <c r="P707" s="644">
        <f t="shared" si="503"/>
        <v>11</v>
      </c>
      <c r="Q707" s="645" t="str">
        <f t="shared" si="484"/>
        <v>Կ-1</v>
      </c>
      <c r="R707" s="643">
        <f t="shared" si="485"/>
        <v>2.08</v>
      </c>
      <c r="S707" s="776">
        <v>83200</v>
      </c>
      <c r="T707" s="776">
        <f t="shared" si="486"/>
        <v>173056</v>
      </c>
      <c r="U707" s="777">
        <f t="shared" si="487"/>
        <v>0</v>
      </c>
      <c r="V707" s="776">
        <f t="shared" si="504"/>
        <v>173056</v>
      </c>
      <c r="W707" s="776">
        <f t="shared" si="505"/>
        <v>2249728</v>
      </c>
      <c r="X707" s="580">
        <v>1</v>
      </c>
      <c r="Y707" s="644">
        <f t="shared" si="488"/>
        <v>12</v>
      </c>
      <c r="Z707" s="645" t="str">
        <f t="shared" si="489"/>
        <v>Կ-1</v>
      </c>
      <c r="AA707" s="643">
        <f t="shared" si="490"/>
        <v>2.08</v>
      </c>
      <c r="AB707" s="776">
        <v>83200</v>
      </c>
      <c r="AC707" s="776">
        <f t="shared" si="491"/>
        <v>173056</v>
      </c>
      <c r="AD707" s="777">
        <f t="shared" si="492"/>
        <v>0</v>
      </c>
      <c r="AE707" s="776">
        <f t="shared" si="506"/>
        <v>173056</v>
      </c>
      <c r="AF707" s="776">
        <f t="shared" si="507"/>
        <v>2249728</v>
      </c>
      <c r="AG707" s="580">
        <v>1</v>
      </c>
      <c r="AH707" s="644">
        <f t="shared" si="493"/>
        <v>13</v>
      </c>
      <c r="AI707" s="645" t="str">
        <f t="shared" si="494"/>
        <v>Կ-1</v>
      </c>
      <c r="AJ707" s="643">
        <f t="shared" si="495"/>
        <v>2.14</v>
      </c>
      <c r="AK707" s="776">
        <v>83200</v>
      </c>
      <c r="AL707" s="776">
        <f t="shared" si="496"/>
        <v>178048</v>
      </c>
      <c r="AM707" s="777">
        <f t="shared" si="497"/>
        <v>0</v>
      </c>
      <c r="AN707" s="776">
        <f t="shared" si="508"/>
        <v>178048</v>
      </c>
      <c r="AO707" s="776">
        <f t="shared" si="509"/>
        <v>2314624</v>
      </c>
    </row>
    <row r="708" spans="1:41" s="760" customFormat="1" ht="14.25">
      <c r="A708" s="853">
        <v>666</v>
      </c>
      <c r="B708" s="903" t="s">
        <v>1688</v>
      </c>
      <c r="C708" s="904" t="s">
        <v>1961</v>
      </c>
      <c r="D708" s="904" t="s">
        <v>2288</v>
      </c>
      <c r="E708" s="903" t="s">
        <v>1238</v>
      </c>
      <c r="F708" s="853">
        <v>1</v>
      </c>
      <c r="G708" s="911">
        <v>10</v>
      </c>
      <c r="H708" s="915" t="s">
        <v>86</v>
      </c>
      <c r="I708" s="912">
        <f t="shared" si="499"/>
        <v>2.08</v>
      </c>
      <c r="J708" s="913">
        <v>83200</v>
      </c>
      <c r="K708" s="914">
        <f t="shared" si="510"/>
        <v>173056</v>
      </c>
      <c r="L708" s="915"/>
      <c r="M708" s="914">
        <f t="shared" si="501"/>
        <v>173056</v>
      </c>
      <c r="N708" s="914">
        <f t="shared" si="502"/>
        <v>2249728</v>
      </c>
      <c r="O708" s="580">
        <v>1</v>
      </c>
      <c r="P708" s="644">
        <f t="shared" si="503"/>
        <v>11</v>
      </c>
      <c r="Q708" s="645" t="str">
        <f t="shared" si="484"/>
        <v>Կ-1</v>
      </c>
      <c r="R708" s="643">
        <f t="shared" si="485"/>
        <v>2.08</v>
      </c>
      <c r="S708" s="776">
        <v>83200</v>
      </c>
      <c r="T708" s="776">
        <f t="shared" si="486"/>
        <v>173056</v>
      </c>
      <c r="U708" s="777">
        <f t="shared" si="487"/>
        <v>0</v>
      </c>
      <c r="V708" s="776">
        <f t="shared" si="504"/>
        <v>173056</v>
      </c>
      <c r="W708" s="776">
        <f t="shared" si="505"/>
        <v>2249728</v>
      </c>
      <c r="X708" s="580">
        <v>1</v>
      </c>
      <c r="Y708" s="644">
        <f t="shared" si="488"/>
        <v>12</v>
      </c>
      <c r="Z708" s="645" t="str">
        <f t="shared" si="489"/>
        <v>Կ-1</v>
      </c>
      <c r="AA708" s="643">
        <f t="shared" si="490"/>
        <v>2.08</v>
      </c>
      <c r="AB708" s="776">
        <v>83200</v>
      </c>
      <c r="AC708" s="776">
        <f t="shared" si="491"/>
        <v>173056</v>
      </c>
      <c r="AD708" s="777">
        <f t="shared" si="492"/>
        <v>0</v>
      </c>
      <c r="AE708" s="776">
        <f t="shared" si="506"/>
        <v>173056</v>
      </c>
      <c r="AF708" s="776">
        <f t="shared" si="507"/>
        <v>2249728</v>
      </c>
      <c r="AG708" s="580">
        <v>1</v>
      </c>
      <c r="AH708" s="644">
        <f t="shared" si="493"/>
        <v>13</v>
      </c>
      <c r="AI708" s="645" t="str">
        <f t="shared" si="494"/>
        <v>Կ-1</v>
      </c>
      <c r="AJ708" s="643">
        <f t="shared" si="495"/>
        <v>2.14</v>
      </c>
      <c r="AK708" s="776">
        <v>83200</v>
      </c>
      <c r="AL708" s="776">
        <f t="shared" si="496"/>
        <v>178048</v>
      </c>
      <c r="AM708" s="777">
        <f t="shared" si="497"/>
        <v>0</v>
      </c>
      <c r="AN708" s="776">
        <f t="shared" si="508"/>
        <v>178048</v>
      </c>
      <c r="AO708" s="776">
        <f t="shared" si="509"/>
        <v>2314624</v>
      </c>
    </row>
    <row r="709" spans="1:41" s="760" customFormat="1" ht="14.25">
      <c r="A709" s="853">
        <v>667</v>
      </c>
      <c r="B709" s="903" t="s">
        <v>1689</v>
      </c>
      <c r="C709" s="904" t="s">
        <v>1961</v>
      </c>
      <c r="D709" s="904" t="s">
        <v>2287</v>
      </c>
      <c r="E709" s="903" t="s">
        <v>1238</v>
      </c>
      <c r="F709" s="853">
        <v>1</v>
      </c>
      <c r="G709" s="911">
        <v>9</v>
      </c>
      <c r="H709" s="853" t="s">
        <v>86</v>
      </c>
      <c r="I709" s="912">
        <f t="shared" si="499"/>
        <v>2.02</v>
      </c>
      <c r="J709" s="913">
        <v>83200</v>
      </c>
      <c r="K709" s="914">
        <f t="shared" si="510"/>
        <v>168064</v>
      </c>
      <c r="L709" s="915"/>
      <c r="M709" s="914">
        <f t="shared" si="501"/>
        <v>168064</v>
      </c>
      <c r="N709" s="914">
        <f t="shared" si="502"/>
        <v>2184832</v>
      </c>
      <c r="O709" s="580">
        <v>1</v>
      </c>
      <c r="P709" s="644">
        <f t="shared" si="503"/>
        <v>10</v>
      </c>
      <c r="Q709" s="645" t="str">
        <f t="shared" si="484"/>
        <v>Կ-1</v>
      </c>
      <c r="R709" s="643">
        <f t="shared" si="485"/>
        <v>2.08</v>
      </c>
      <c r="S709" s="776">
        <v>83200</v>
      </c>
      <c r="T709" s="776">
        <f t="shared" si="486"/>
        <v>173056</v>
      </c>
      <c r="U709" s="777">
        <f t="shared" si="487"/>
        <v>0</v>
      </c>
      <c r="V709" s="776">
        <f t="shared" si="504"/>
        <v>173056</v>
      </c>
      <c r="W709" s="776">
        <f t="shared" si="505"/>
        <v>2249728</v>
      </c>
      <c r="X709" s="580">
        <v>1</v>
      </c>
      <c r="Y709" s="644">
        <f t="shared" si="488"/>
        <v>11</v>
      </c>
      <c r="Z709" s="645" t="str">
        <f t="shared" si="489"/>
        <v>Կ-1</v>
      </c>
      <c r="AA709" s="643">
        <f t="shared" si="490"/>
        <v>2.08</v>
      </c>
      <c r="AB709" s="776">
        <v>83200</v>
      </c>
      <c r="AC709" s="776">
        <f t="shared" si="491"/>
        <v>173056</v>
      </c>
      <c r="AD709" s="777">
        <f t="shared" si="492"/>
        <v>0</v>
      </c>
      <c r="AE709" s="776">
        <f t="shared" si="506"/>
        <v>173056</v>
      </c>
      <c r="AF709" s="776">
        <f t="shared" si="507"/>
        <v>2249728</v>
      </c>
      <c r="AG709" s="580">
        <v>1</v>
      </c>
      <c r="AH709" s="644">
        <f t="shared" si="493"/>
        <v>12</v>
      </c>
      <c r="AI709" s="645" t="str">
        <f t="shared" si="494"/>
        <v>Կ-1</v>
      </c>
      <c r="AJ709" s="643">
        <f t="shared" si="495"/>
        <v>2.08</v>
      </c>
      <c r="AK709" s="776">
        <v>83200</v>
      </c>
      <c r="AL709" s="776">
        <f t="shared" si="496"/>
        <v>173056</v>
      </c>
      <c r="AM709" s="777">
        <f t="shared" si="497"/>
        <v>0</v>
      </c>
      <c r="AN709" s="776">
        <f t="shared" si="508"/>
        <v>173056</v>
      </c>
      <c r="AO709" s="776">
        <f t="shared" si="509"/>
        <v>2249728</v>
      </c>
    </row>
    <row r="710" spans="1:41" s="760" customFormat="1" ht="14.25">
      <c r="A710" s="853">
        <v>668</v>
      </c>
      <c r="B710" s="903" t="s">
        <v>1690</v>
      </c>
      <c r="C710" s="904" t="s">
        <v>1961</v>
      </c>
      <c r="D710" s="904" t="s">
        <v>2287</v>
      </c>
      <c r="E710" s="903" t="s">
        <v>1238</v>
      </c>
      <c r="F710" s="853">
        <v>1</v>
      </c>
      <c r="G710" s="911">
        <v>8</v>
      </c>
      <c r="H710" s="915" t="s">
        <v>86</v>
      </c>
      <c r="I710" s="912">
        <f t="shared" si="499"/>
        <v>2.02</v>
      </c>
      <c r="J710" s="913">
        <v>83200</v>
      </c>
      <c r="K710" s="914">
        <f t="shared" si="510"/>
        <v>168064</v>
      </c>
      <c r="L710" s="915"/>
      <c r="M710" s="914">
        <f t="shared" si="501"/>
        <v>168064</v>
      </c>
      <c r="N710" s="914">
        <f t="shared" si="502"/>
        <v>2184832</v>
      </c>
      <c r="O710" s="580">
        <v>1</v>
      </c>
      <c r="P710" s="644">
        <f t="shared" si="503"/>
        <v>9</v>
      </c>
      <c r="Q710" s="645" t="str">
        <f t="shared" si="484"/>
        <v>Կ-1</v>
      </c>
      <c r="R710" s="643">
        <f t="shared" si="485"/>
        <v>2.02</v>
      </c>
      <c r="S710" s="776">
        <v>83200</v>
      </c>
      <c r="T710" s="776">
        <f t="shared" si="486"/>
        <v>168064</v>
      </c>
      <c r="U710" s="777">
        <f t="shared" si="487"/>
        <v>0</v>
      </c>
      <c r="V710" s="776">
        <f t="shared" si="504"/>
        <v>168064</v>
      </c>
      <c r="W710" s="776">
        <f t="shared" si="505"/>
        <v>2184832</v>
      </c>
      <c r="X710" s="580">
        <v>1</v>
      </c>
      <c r="Y710" s="644">
        <f t="shared" si="488"/>
        <v>10</v>
      </c>
      <c r="Z710" s="645" t="str">
        <f t="shared" si="489"/>
        <v>Կ-1</v>
      </c>
      <c r="AA710" s="643">
        <f t="shared" si="490"/>
        <v>2.08</v>
      </c>
      <c r="AB710" s="776">
        <v>83200</v>
      </c>
      <c r="AC710" s="776">
        <f t="shared" si="491"/>
        <v>173056</v>
      </c>
      <c r="AD710" s="777">
        <f t="shared" si="492"/>
        <v>0</v>
      </c>
      <c r="AE710" s="776">
        <f t="shared" si="506"/>
        <v>173056</v>
      </c>
      <c r="AF710" s="776">
        <f t="shared" si="507"/>
        <v>2249728</v>
      </c>
      <c r="AG710" s="580">
        <v>1</v>
      </c>
      <c r="AH710" s="644">
        <f t="shared" si="493"/>
        <v>11</v>
      </c>
      <c r="AI710" s="645" t="str">
        <f t="shared" si="494"/>
        <v>Կ-1</v>
      </c>
      <c r="AJ710" s="643">
        <f t="shared" si="495"/>
        <v>2.08</v>
      </c>
      <c r="AK710" s="776">
        <v>83200</v>
      </c>
      <c r="AL710" s="776">
        <f t="shared" si="496"/>
        <v>173056</v>
      </c>
      <c r="AM710" s="777">
        <f t="shared" si="497"/>
        <v>0</v>
      </c>
      <c r="AN710" s="776">
        <f t="shared" si="508"/>
        <v>173056</v>
      </c>
      <c r="AO710" s="776">
        <f t="shared" si="509"/>
        <v>2249728</v>
      </c>
    </row>
    <row r="711" spans="1:41" s="760" customFormat="1" ht="14.25">
      <c r="A711" s="853">
        <v>669</v>
      </c>
      <c r="B711" s="903" t="s">
        <v>1691</v>
      </c>
      <c r="C711" s="904" t="s">
        <v>1961</v>
      </c>
      <c r="D711" s="904" t="s">
        <v>2276</v>
      </c>
      <c r="E711" s="903" t="s">
        <v>1238</v>
      </c>
      <c r="F711" s="853">
        <v>1</v>
      </c>
      <c r="G711" s="911">
        <v>8</v>
      </c>
      <c r="H711" s="915" t="s">
        <v>86</v>
      </c>
      <c r="I711" s="912">
        <f t="shared" si="499"/>
        <v>2.02</v>
      </c>
      <c r="J711" s="913">
        <v>83200</v>
      </c>
      <c r="K711" s="914">
        <f t="shared" si="510"/>
        <v>168064</v>
      </c>
      <c r="L711" s="915"/>
      <c r="M711" s="914">
        <f t="shared" si="501"/>
        <v>168064</v>
      </c>
      <c r="N711" s="914">
        <f t="shared" si="502"/>
        <v>2184832</v>
      </c>
      <c r="O711" s="580">
        <v>1</v>
      </c>
      <c r="P711" s="644">
        <f t="shared" si="503"/>
        <v>9</v>
      </c>
      <c r="Q711" s="645" t="str">
        <f t="shared" si="484"/>
        <v>Կ-1</v>
      </c>
      <c r="R711" s="643">
        <f t="shared" si="485"/>
        <v>2.02</v>
      </c>
      <c r="S711" s="776">
        <v>83200</v>
      </c>
      <c r="T711" s="776">
        <f t="shared" si="486"/>
        <v>168064</v>
      </c>
      <c r="U711" s="777">
        <f t="shared" si="487"/>
        <v>0</v>
      </c>
      <c r="V711" s="776">
        <f t="shared" si="504"/>
        <v>168064</v>
      </c>
      <c r="W711" s="776">
        <f t="shared" si="505"/>
        <v>2184832</v>
      </c>
      <c r="X711" s="580">
        <v>1</v>
      </c>
      <c r="Y711" s="644">
        <f t="shared" si="488"/>
        <v>10</v>
      </c>
      <c r="Z711" s="645" t="str">
        <f t="shared" si="489"/>
        <v>Կ-1</v>
      </c>
      <c r="AA711" s="643">
        <f t="shared" si="490"/>
        <v>2.08</v>
      </c>
      <c r="AB711" s="776">
        <v>83200</v>
      </c>
      <c r="AC711" s="776">
        <f t="shared" si="491"/>
        <v>173056</v>
      </c>
      <c r="AD711" s="777">
        <f t="shared" si="492"/>
        <v>0</v>
      </c>
      <c r="AE711" s="776">
        <f t="shared" si="506"/>
        <v>173056</v>
      </c>
      <c r="AF711" s="776">
        <f t="shared" si="507"/>
        <v>2249728</v>
      </c>
      <c r="AG711" s="580">
        <v>1</v>
      </c>
      <c r="AH711" s="644">
        <f t="shared" si="493"/>
        <v>11</v>
      </c>
      <c r="AI711" s="645" t="str">
        <f t="shared" si="494"/>
        <v>Կ-1</v>
      </c>
      <c r="AJ711" s="643">
        <f t="shared" si="495"/>
        <v>2.08</v>
      </c>
      <c r="AK711" s="776">
        <v>83200</v>
      </c>
      <c r="AL711" s="776">
        <f t="shared" si="496"/>
        <v>173056</v>
      </c>
      <c r="AM711" s="777">
        <f t="shared" si="497"/>
        <v>0</v>
      </c>
      <c r="AN711" s="776">
        <f t="shared" si="508"/>
        <v>173056</v>
      </c>
      <c r="AO711" s="776">
        <f t="shared" si="509"/>
        <v>2249728</v>
      </c>
    </row>
    <row r="712" spans="1:41" s="760" customFormat="1" ht="14.25">
      <c r="A712" s="853">
        <v>670</v>
      </c>
      <c r="B712" s="903" t="s">
        <v>712</v>
      </c>
      <c r="C712" s="904" t="s">
        <v>1961</v>
      </c>
      <c r="D712" s="904" t="s">
        <v>2281</v>
      </c>
      <c r="E712" s="903" t="s">
        <v>1238</v>
      </c>
      <c r="F712" s="853">
        <v>1</v>
      </c>
      <c r="G712" s="911">
        <v>6</v>
      </c>
      <c r="H712" s="853" t="s">
        <v>86</v>
      </c>
      <c r="I712" s="912">
        <f t="shared" si="499"/>
        <v>1.96</v>
      </c>
      <c r="J712" s="913">
        <v>83200</v>
      </c>
      <c r="K712" s="914">
        <f t="shared" si="510"/>
        <v>163072</v>
      </c>
      <c r="L712" s="915"/>
      <c r="M712" s="914">
        <f t="shared" si="501"/>
        <v>163072</v>
      </c>
      <c r="N712" s="914">
        <f t="shared" si="502"/>
        <v>2119936</v>
      </c>
      <c r="O712" s="580">
        <v>1</v>
      </c>
      <c r="P712" s="644">
        <f t="shared" si="503"/>
        <v>7</v>
      </c>
      <c r="Q712" s="645" t="str">
        <f t="shared" si="484"/>
        <v>Կ-1</v>
      </c>
      <c r="R712" s="643">
        <f t="shared" si="485"/>
        <v>1.96</v>
      </c>
      <c r="S712" s="776">
        <v>83200</v>
      </c>
      <c r="T712" s="776">
        <f t="shared" si="486"/>
        <v>163072</v>
      </c>
      <c r="U712" s="777">
        <f t="shared" si="487"/>
        <v>0</v>
      </c>
      <c r="V712" s="776">
        <f t="shared" si="504"/>
        <v>163072</v>
      </c>
      <c r="W712" s="776">
        <f t="shared" si="505"/>
        <v>2119936</v>
      </c>
      <c r="X712" s="580">
        <v>1</v>
      </c>
      <c r="Y712" s="644">
        <f t="shared" si="488"/>
        <v>8</v>
      </c>
      <c r="Z712" s="645" t="str">
        <f t="shared" si="489"/>
        <v>Կ-1</v>
      </c>
      <c r="AA712" s="643">
        <f t="shared" si="490"/>
        <v>2.02</v>
      </c>
      <c r="AB712" s="776">
        <v>83200</v>
      </c>
      <c r="AC712" s="776">
        <f t="shared" si="491"/>
        <v>168064</v>
      </c>
      <c r="AD712" s="777">
        <f t="shared" si="492"/>
        <v>0</v>
      </c>
      <c r="AE712" s="776">
        <f t="shared" si="506"/>
        <v>168064</v>
      </c>
      <c r="AF712" s="776">
        <f t="shared" si="507"/>
        <v>2184832</v>
      </c>
      <c r="AG712" s="580">
        <v>1</v>
      </c>
      <c r="AH712" s="644">
        <f t="shared" si="493"/>
        <v>9</v>
      </c>
      <c r="AI712" s="645" t="str">
        <f t="shared" si="494"/>
        <v>Կ-1</v>
      </c>
      <c r="AJ712" s="643">
        <f t="shared" si="495"/>
        <v>2.02</v>
      </c>
      <c r="AK712" s="776">
        <v>83200</v>
      </c>
      <c r="AL712" s="776">
        <f t="shared" si="496"/>
        <v>168064</v>
      </c>
      <c r="AM712" s="777">
        <f t="shared" si="497"/>
        <v>0</v>
      </c>
      <c r="AN712" s="776">
        <f t="shared" si="508"/>
        <v>168064</v>
      </c>
      <c r="AO712" s="776">
        <f t="shared" si="509"/>
        <v>2184832</v>
      </c>
    </row>
    <row r="713" spans="1:41" s="760" customFormat="1" ht="14.25">
      <c r="A713" s="853">
        <v>671</v>
      </c>
      <c r="B713" s="903" t="s">
        <v>1701</v>
      </c>
      <c r="C713" s="904" t="s">
        <v>1961</v>
      </c>
      <c r="D713" s="904" t="s">
        <v>2303</v>
      </c>
      <c r="E713" s="903" t="s">
        <v>1238</v>
      </c>
      <c r="F713" s="853">
        <v>1</v>
      </c>
      <c r="G713" s="911">
        <v>9</v>
      </c>
      <c r="H713" s="915" t="s">
        <v>86</v>
      </c>
      <c r="I713" s="912">
        <f t="shared" si="499"/>
        <v>2.02</v>
      </c>
      <c r="J713" s="913">
        <v>83200</v>
      </c>
      <c r="K713" s="914">
        <f t="shared" si="510"/>
        <v>168064</v>
      </c>
      <c r="L713" s="915"/>
      <c r="M713" s="914">
        <f t="shared" si="501"/>
        <v>168064</v>
      </c>
      <c r="N713" s="914">
        <f t="shared" si="502"/>
        <v>2184832</v>
      </c>
      <c r="O713" s="580">
        <v>1</v>
      </c>
      <c r="P713" s="644">
        <f t="shared" si="503"/>
        <v>10</v>
      </c>
      <c r="Q713" s="645" t="str">
        <f t="shared" si="484"/>
        <v>Կ-1</v>
      </c>
      <c r="R713" s="643">
        <f t="shared" si="485"/>
        <v>2.08</v>
      </c>
      <c r="S713" s="776">
        <v>83200</v>
      </c>
      <c r="T713" s="776">
        <f t="shared" si="486"/>
        <v>173056</v>
      </c>
      <c r="U713" s="777">
        <f t="shared" si="487"/>
        <v>0</v>
      </c>
      <c r="V713" s="776">
        <f t="shared" si="504"/>
        <v>173056</v>
      </c>
      <c r="W713" s="776">
        <f t="shared" si="505"/>
        <v>2249728</v>
      </c>
      <c r="X713" s="580">
        <v>1</v>
      </c>
      <c r="Y713" s="644">
        <f t="shared" si="488"/>
        <v>11</v>
      </c>
      <c r="Z713" s="645" t="str">
        <f t="shared" si="489"/>
        <v>Կ-1</v>
      </c>
      <c r="AA713" s="643">
        <f t="shared" si="490"/>
        <v>2.08</v>
      </c>
      <c r="AB713" s="776">
        <v>83200</v>
      </c>
      <c r="AC713" s="776">
        <f t="shared" si="491"/>
        <v>173056</v>
      </c>
      <c r="AD713" s="777">
        <f t="shared" si="492"/>
        <v>0</v>
      </c>
      <c r="AE713" s="776">
        <f t="shared" si="506"/>
        <v>173056</v>
      </c>
      <c r="AF713" s="776">
        <f t="shared" si="507"/>
        <v>2249728</v>
      </c>
      <c r="AG713" s="580">
        <v>1</v>
      </c>
      <c r="AH713" s="644">
        <f t="shared" si="493"/>
        <v>12</v>
      </c>
      <c r="AI713" s="645" t="str">
        <f t="shared" si="494"/>
        <v>Կ-1</v>
      </c>
      <c r="AJ713" s="643">
        <f t="shared" si="495"/>
        <v>2.08</v>
      </c>
      <c r="AK713" s="776">
        <v>83200</v>
      </c>
      <c r="AL713" s="776">
        <f t="shared" si="496"/>
        <v>173056</v>
      </c>
      <c r="AM713" s="777">
        <f t="shared" si="497"/>
        <v>0</v>
      </c>
      <c r="AN713" s="776">
        <f t="shared" si="508"/>
        <v>173056</v>
      </c>
      <c r="AO713" s="776">
        <f t="shared" si="509"/>
        <v>2249728</v>
      </c>
    </row>
    <row r="714" spans="1:41" s="760" customFormat="1" ht="14.25">
      <c r="A714" s="853">
        <v>672</v>
      </c>
      <c r="B714" s="903" t="s">
        <v>1692</v>
      </c>
      <c r="C714" s="904" t="s">
        <v>1960</v>
      </c>
      <c r="D714" s="904" t="s">
        <v>2282</v>
      </c>
      <c r="E714" s="903" t="s">
        <v>1238</v>
      </c>
      <c r="F714" s="853">
        <v>1</v>
      </c>
      <c r="G714" s="911">
        <v>4</v>
      </c>
      <c r="H714" s="915" t="s">
        <v>86</v>
      </c>
      <c r="I714" s="912">
        <f t="shared" si="499"/>
        <v>1.9</v>
      </c>
      <c r="J714" s="913">
        <v>83200</v>
      </c>
      <c r="K714" s="914">
        <f t="shared" si="510"/>
        <v>158080</v>
      </c>
      <c r="L714" s="915"/>
      <c r="M714" s="914">
        <f t="shared" si="501"/>
        <v>158080</v>
      </c>
      <c r="N714" s="914">
        <f t="shared" si="502"/>
        <v>2055040</v>
      </c>
      <c r="O714" s="580">
        <v>1</v>
      </c>
      <c r="P714" s="644">
        <f t="shared" si="503"/>
        <v>5</v>
      </c>
      <c r="Q714" s="645" t="str">
        <f t="shared" si="484"/>
        <v>Կ-1</v>
      </c>
      <c r="R714" s="643">
        <f t="shared" si="485"/>
        <v>1.9</v>
      </c>
      <c r="S714" s="776">
        <v>83200</v>
      </c>
      <c r="T714" s="776">
        <f t="shared" si="486"/>
        <v>158080</v>
      </c>
      <c r="U714" s="777">
        <f t="shared" si="487"/>
        <v>0</v>
      </c>
      <c r="V714" s="776">
        <f t="shared" si="504"/>
        <v>158080</v>
      </c>
      <c r="W714" s="776">
        <f t="shared" si="505"/>
        <v>2055040</v>
      </c>
      <c r="X714" s="580">
        <v>1</v>
      </c>
      <c r="Y714" s="644">
        <f t="shared" si="488"/>
        <v>6</v>
      </c>
      <c r="Z714" s="645" t="str">
        <f t="shared" si="489"/>
        <v>Կ-1</v>
      </c>
      <c r="AA714" s="643">
        <f t="shared" si="490"/>
        <v>1.96</v>
      </c>
      <c r="AB714" s="776">
        <v>83200</v>
      </c>
      <c r="AC714" s="776">
        <f t="shared" si="491"/>
        <v>163072</v>
      </c>
      <c r="AD714" s="777">
        <f t="shared" si="492"/>
        <v>0</v>
      </c>
      <c r="AE714" s="776">
        <f t="shared" si="506"/>
        <v>163072</v>
      </c>
      <c r="AF714" s="776">
        <f t="shared" si="507"/>
        <v>2119936</v>
      </c>
      <c r="AG714" s="580">
        <v>1</v>
      </c>
      <c r="AH714" s="644">
        <f t="shared" si="493"/>
        <v>7</v>
      </c>
      <c r="AI714" s="645" t="str">
        <f t="shared" si="494"/>
        <v>Կ-1</v>
      </c>
      <c r="AJ714" s="643">
        <f t="shared" si="495"/>
        <v>1.96</v>
      </c>
      <c r="AK714" s="776">
        <v>83200</v>
      </c>
      <c r="AL714" s="776">
        <f t="shared" si="496"/>
        <v>163072</v>
      </c>
      <c r="AM714" s="777">
        <f t="shared" si="497"/>
        <v>0</v>
      </c>
      <c r="AN714" s="776">
        <f t="shared" si="508"/>
        <v>163072</v>
      </c>
      <c r="AO714" s="776">
        <f t="shared" si="509"/>
        <v>2119936</v>
      </c>
    </row>
    <row r="715" spans="1:41" s="760" customFormat="1" ht="14.25">
      <c r="A715" s="853">
        <v>673</v>
      </c>
      <c r="B715" s="903" t="s">
        <v>1392</v>
      </c>
      <c r="C715" s="904" t="s">
        <v>1960</v>
      </c>
      <c r="D715" s="904" t="s">
        <v>2281</v>
      </c>
      <c r="E715" s="903" t="s">
        <v>1238</v>
      </c>
      <c r="F715" s="853">
        <v>1</v>
      </c>
      <c r="G715" s="911">
        <v>8</v>
      </c>
      <c r="H715" s="915" t="s">
        <v>86</v>
      </c>
      <c r="I715" s="912">
        <f t="shared" si="499"/>
        <v>2.02</v>
      </c>
      <c r="J715" s="913">
        <v>83200</v>
      </c>
      <c r="K715" s="914">
        <f t="shared" si="510"/>
        <v>168064</v>
      </c>
      <c r="L715" s="915"/>
      <c r="M715" s="914">
        <f t="shared" si="501"/>
        <v>168064</v>
      </c>
      <c r="N715" s="914">
        <f t="shared" si="502"/>
        <v>2184832</v>
      </c>
      <c r="O715" s="580">
        <v>1</v>
      </c>
      <c r="P715" s="644">
        <f t="shared" si="503"/>
        <v>9</v>
      </c>
      <c r="Q715" s="645" t="str">
        <f t="shared" ref="Q715:Q768" si="511">+H715</f>
        <v>Կ-1</v>
      </c>
      <c r="R715" s="643">
        <f t="shared" ref="R715:R768" si="512">IF(O715&lt;1,0,IF(Q715="Բ-1",IF(P715=0,6.94,IF(P715=1,7.17,IF(P715=2,7.41,IF(P715=3,7.66,IF(OR(P715=5,P715=4),7.92,IF(OR(P715=6,P715=7),8.18,IF(OR(P715=8,P715=9),8.46,IF(OR(P715=10,P715=11,P715=12),8.74,IF(OR(P715=13,P715=14,P715=15),9.03,IF(OR(P715=16,P715=17,P715=18),9.33,9.65)))))))))),IF(Q715="Բ-2", IF(P715=0,5.71,IF(P715=1,5.89,IF(P715=2,6.09,IF(P715=3,6.29,IF(OR(P715=5,P715=4),6.5,IF(OR(P715=6,P715=7),6.72,IF(OR(P715=8,P715=9),6.94,IF(OR(P715=10,P715=11,P715=12),7.17,IF(OR(P715=13,P715=14,P715=15),7.41,IF(OR(P715=16,P715=17,P715=18),7.65,7.91)))))))))), IF(Q715="Գ-1", IF(P715=0,4.7,IF(P715=1,4.86,IF(P715=2,5.01,IF(P715=3,5.18,IF(OR(P715=5,P715=4),5.35,IF(OR(P715=6,P715=7),5.52,IF(OR(P715=8,P715=9),5.71,IF(OR(P715=10,P715=11,P715=12),5.89,IF(OR(P715=13,P715=14,P715=15),6.09,IF(OR(P715=16,P715=17,P715=18),6.29,6.49)))))))))), IF(Q715="Գ-2", IF(P715=0,3.88,IF(P715=1,4.01,IF(P715=2,4.14,IF(P715=3,4.27,IF(OR(P715=5,P715=4),4.41,IF(OR(P715=6,P715=7),4.55,IF(OR(P715=8,P715=9),4.7,IF(OR(P715=10,P715=11,P715=12),4.85,IF(OR(P715=13,P715=14,P715=15),5.01,IF(OR(P715=16,P715=17,P715=18),5.17,5.34)))))))))), IF(Q715="Գ-3", IF(P715=0,3.21,IF(P715=1,3.31,IF(P715=2,3.42,IF(P715=3,3.53,IF(OR(P715=5,P715=4),3.64,IF(OR(P715=6,P715=7),3.76,IF(OR(P715=8,P715=9),3.88,IF(OR(P715=10,P715=11,P715=12),4.01,IF(OR(P715=13,P715=14,P715=15),4.13,IF(OR(P715=16,P715=17,P715=18),4.27,4.4)))))))))), IF(Q715="Ա-1", IF(P715=0,2.66,IF(P715=1,2.75,IF(P715=2,2.83,IF(P715=3,2.92,IF(OR(P715=5,P715=4),3.02,IF(OR(P715=6,P715=7),3.11,IF(OR(P715=8,P715=9),3.21,IF(OR(P715=10,P715=11,P715=12),3.31,IF(OR(P715=13,P715=14,P715=15),3.42,IF(OR(P715=16,P715=17,P715=18),3.53,3.64)))))))))), IF(Q715="Ա-2", IF(P715=0,2.28,IF(P715=1,2.35,IF(P715=2,2.43,IF(P715=3,2.5,IF(OR(P715=5,P715=4),2.58,IF(OR(P715=6,P715=7),2.66,IF(OR(P715=8,P715=9),2.75,IF(OR(P715=10,P715=11,P715=12),2.83,IF(OR(P715=13,P715=14,P715=15),2.92,IF(OR(P715=16,P715=17,P715=18),3.01,3.11)))))))))),IF(Q715="Ա-3", IF(P715=0,1.96,IF(P715=1,2.02,IF(P715=2,2.08,IF(P715=3,2.15,IF(OR(P715=5,P715=4),2.21,IF(OR(P715=6,P715=7),2.28,IF(OR(P715=8,P715=9),2.35,IF(OR(P715=10,P715=11,P715=12),2.42,IF(OR(P715=13,P715=14,P715=15),2.5,IF(OR(P715=16,P715=17,P715=18),2.58,2.66)))))))))), IF(Q715="Կ-1", IF(P715=0,1.68,IF(P715=1,1.73,IF(P715=2,1.79,IF(P715=3,1.84,IF(OR(P715=5,P715=4),1.9,IF(OR(P715=6,P715=7),1.96,IF(OR(P715=8,P715=9),2.02,IF(OR(P715=10,P715=11,P715=12),2.08,IF(OR(P715=13,P715=14,P715=15),2.14,IF(OR(P715=16,P715=17,P715=18),2.21,2.28)))))))))), IF(Q715="Կ-2", IF(P715=0,1.45,IF(P715=1,1.49,IF(P715=2,1.54,IF(P715=3,1.59,IF(OR(P715=5,P715=4),1.63,IF(OR(P715=6,P715=7),1.68,IF(OR(P715=8,P715=9),1.73,IF(OR(P715=10,P715=11,P715=12),1.79,IF(OR(P715=13,P715=14,P715=15),1.84,IF(OR(P715=16,P715=17,P715=18),1.9,1.95)))))))))),IF(Q715="Կ-3", IF(P715=0,1.25,IF(P715=1,1.29,IF(P715=2,1.33,IF(P715=3,1.37,IF(OR(P715=5,P715=4),1.41,IF(OR(P715=6,P715=7),1.45,IF(OR(P715=8,P715=9),1.49,IF(OR(P715=10,P715=11,P715=12),1.54,IF(OR(P715=13,P715=14,P715=15),1.58,IF(OR(P715=16,P715=17,P715=18),1.63,1.68)))))))))), "Error"))))))))))))</f>
        <v>2.02</v>
      </c>
      <c r="S715" s="776">
        <v>83200</v>
      </c>
      <c r="T715" s="776">
        <f t="shared" ref="T715:T768" si="513">+S715*R715</f>
        <v>168064</v>
      </c>
      <c r="U715" s="777">
        <f t="shared" ref="U715:U768" si="514">+L715</f>
        <v>0</v>
      </c>
      <c r="V715" s="776">
        <f t="shared" si="504"/>
        <v>168064</v>
      </c>
      <c r="W715" s="776">
        <f t="shared" si="505"/>
        <v>2184832</v>
      </c>
      <c r="X715" s="580">
        <v>1</v>
      </c>
      <c r="Y715" s="644">
        <f t="shared" ref="Y715:Y768" si="515">+P715+1</f>
        <v>10</v>
      </c>
      <c r="Z715" s="645" t="str">
        <f t="shared" ref="Z715:Z768" si="516">+Q715</f>
        <v>Կ-1</v>
      </c>
      <c r="AA715" s="643">
        <f t="shared" ref="AA715:AA768" si="517">IF(X715&lt;1,0,IF(Z715="Բ-1",IF(Y715=0,6.94,IF(Y715=1,7.17,IF(Y715=2,7.41,IF(Y715=3,7.66,IF(OR(Y715=5,Y715=4),7.92,IF(OR(Y715=6,Y715=7),8.18,IF(OR(Y715=8,Y715=9),8.46,IF(OR(Y715=10,Y715=11,Y715=12),8.74,IF(OR(Y715=13,Y715=14,Y715=15),9.03,IF(OR(Y715=16,Y715=17,Y715=18),9.33,9.65)))))))))),IF(Z715="Բ-2", IF(Y715=0,5.71,IF(Y715=1,5.89,IF(Y715=2,6.09,IF(Y715=3,6.29,IF(OR(Y715=5,Y715=4),6.5,IF(OR(Y715=6,Y715=7),6.72,IF(OR(Y715=8,Y715=9),6.94,IF(OR(Y715=10,Y715=11,Y715=12),7.17,IF(OR(Y715=13,Y715=14,Y715=15),7.41,IF(OR(Y715=16,Y715=17,Y715=18),7.65,7.91)))))))))), IF(Z715="Գ-1", IF(Y715=0,4.7,IF(Y715=1,4.86,IF(Y715=2,5.01,IF(Y715=3,5.18,IF(OR(Y715=5,Y715=4),5.35,IF(OR(Y715=6,Y715=7),5.52,IF(OR(Y715=8,Y715=9),5.71,IF(OR(Y715=10,Y715=11,Y715=12),5.89,IF(OR(Y715=13,Y715=14,Y715=15),6.09,IF(OR(Y715=16,Y715=17,Y715=18),6.29,6.49)))))))))), IF(Z715="Գ-2", IF(Y715=0,3.88,IF(Y715=1,4.01,IF(Y715=2,4.14,IF(Y715=3,4.27,IF(OR(Y715=5,Y715=4),4.41,IF(OR(Y715=6,Y715=7),4.55,IF(OR(Y715=8,Y715=9),4.7,IF(OR(Y715=10,Y715=11,Y715=12),4.85,IF(OR(Y715=13,Y715=14,Y715=15),5.01,IF(OR(Y715=16,Y715=17,Y715=18),5.17,5.34)))))))))), IF(Z715="Գ-3", IF(Y715=0,3.21,IF(Y715=1,3.31,IF(Y715=2,3.42,IF(Y715=3,3.53,IF(OR(Y715=5,Y715=4),3.64,IF(OR(Y715=6,Y715=7),3.76,IF(OR(Y715=8,Y715=9),3.88,IF(OR(Y715=10,Y715=11,Y715=12),4.01,IF(OR(Y715=13,Y715=14,Y715=15),4.13,IF(OR(Y715=16,Y715=17,Y715=18),4.27,4.4)))))))))), IF(Z715="Ա-1", IF(Y715=0,2.66,IF(Y715=1,2.75,IF(Y715=2,2.83,IF(Y715=3,2.92,IF(OR(Y715=5,Y715=4),3.02,IF(OR(Y715=6,Y715=7),3.11,IF(OR(Y715=8,Y715=9),3.21,IF(OR(Y715=10,Y715=11,Y715=12),3.31,IF(OR(Y715=13,Y715=14,Y715=15),3.42,IF(OR(Y715=16,Y715=17,Y715=18),3.53,3.64)))))))))), IF(Z715="Ա-2", IF(Y715=0,2.28,IF(Y715=1,2.35,IF(Y715=2,2.43,IF(Y715=3,2.5,IF(OR(Y715=5,Y715=4),2.58,IF(OR(Y715=6,Y715=7),2.66,IF(OR(Y715=8,Y715=9),2.75,IF(OR(Y715=10,Y715=11,Y715=12),2.83,IF(OR(Y715=13,Y715=14,Y715=15),2.92,IF(OR(Y715=16,Y715=17,Y715=18),3.01,3.11)))))))))),IF(Z715="Ա-3", IF(Y715=0,1.96,IF(Y715=1,2.02,IF(Y715=2,2.08,IF(Y715=3,2.15,IF(OR(Y715=5,Y715=4),2.21,IF(OR(Y715=6,Y715=7),2.28,IF(OR(Y715=8,Y715=9),2.35,IF(OR(Y715=10,Y715=11,Y715=12),2.42,IF(OR(Y715=13,Y715=14,Y715=15),2.5,IF(OR(Y715=16,Y715=17,Y715=18),2.58,2.66)))))))))), IF(Z715="Կ-1", IF(Y715=0,1.68,IF(Y715=1,1.73,IF(Y715=2,1.79,IF(Y715=3,1.84,IF(OR(Y715=5,Y715=4),1.9,IF(OR(Y715=6,Y715=7),1.96,IF(OR(Y715=8,Y715=9),2.02,IF(OR(Y715=10,Y715=11,Y715=12),2.08,IF(OR(Y715=13,Y715=14,Y715=15),2.14,IF(OR(Y715=16,Y715=17,Y715=18),2.21,2.28)))))))))), IF(Z715="Կ-2", IF(Y715=0,1.45,IF(Y715=1,1.49,IF(Y715=2,1.54,IF(Y715=3,1.59,IF(OR(Y715=5,Y715=4),1.63,IF(OR(Y715=6,Y715=7),1.68,IF(OR(Y715=8,Y715=9),1.73,IF(OR(Y715=10,Y715=11,Y715=12),1.79,IF(OR(Y715=13,Y715=14,Y715=15),1.84,IF(OR(Y715=16,Y715=17,Y715=18),1.9,1.95)))))))))),IF(Z715="Կ-3", IF(Y715=0,1.25,IF(Y715=1,1.29,IF(Y715=2,1.33,IF(Y715=3,1.37,IF(OR(Y715=5,Y715=4),1.41,IF(OR(Y715=6,Y715=7),1.45,IF(OR(Y715=8,Y715=9),1.49,IF(OR(Y715=10,Y715=11,Y715=12),1.54,IF(OR(Y715=13,Y715=14,Y715=15),1.58,IF(OR(Y715=16,Y715=17,Y715=18),1.63,1.68)))))))))), "Error"))))))))))))</f>
        <v>2.08</v>
      </c>
      <c r="AB715" s="776">
        <v>83200</v>
      </c>
      <c r="AC715" s="776">
        <f t="shared" ref="AC715:AC768" si="518">+AB715*AA715</f>
        <v>173056</v>
      </c>
      <c r="AD715" s="777">
        <f t="shared" ref="AD715:AD768" si="519">+U715</f>
        <v>0</v>
      </c>
      <c r="AE715" s="776">
        <f t="shared" si="506"/>
        <v>173056</v>
      </c>
      <c r="AF715" s="776">
        <f t="shared" si="507"/>
        <v>2249728</v>
      </c>
      <c r="AG715" s="580">
        <v>1</v>
      </c>
      <c r="AH715" s="644">
        <f t="shared" ref="AH715:AH768" si="520">+Y715+1</f>
        <v>11</v>
      </c>
      <c r="AI715" s="645" t="str">
        <f t="shared" ref="AI715:AI768" si="521">+Z715</f>
        <v>Կ-1</v>
      </c>
      <c r="AJ715" s="643">
        <f t="shared" ref="AJ715:AJ768" si="522">IF(AG715&lt;1,0,IF(AI715="Բ-1",IF(AH715=0,6.94,IF(AH715=1,7.17,IF(AH715=2,7.41,IF(AH715=3,7.66,IF(OR(AH715=5,AH715=4),7.92,IF(OR(AH715=6,AH715=7),8.18,IF(OR(AH715=8,AH715=9),8.46,IF(OR(AH715=10,AH715=11,AH715=12),8.74,IF(OR(AH715=13,AH715=14,AH715=15),9.03,IF(OR(AH715=16,AH715=17,AH715=18),9.33,9.65)))))))))),IF(AI715="Բ-2", IF(AH715=0,5.71,IF(AH715=1,5.89,IF(AH715=2,6.09,IF(AH715=3,6.29,IF(OR(AH715=5,AH715=4),6.5,IF(OR(AH715=6,AH715=7),6.72,IF(OR(AH715=8,AH715=9),6.94,IF(OR(AH715=10,AH715=11,AH715=12),7.17,IF(OR(AH715=13,AH715=14,AH715=15),7.41,IF(OR(AH715=16,AH715=17,AH715=18),7.65,7.91)))))))))), IF(AI715="Գ-1", IF(AH715=0,4.7,IF(AH715=1,4.86,IF(AH715=2,5.01,IF(AH715=3,5.18,IF(OR(AH715=5,AH715=4),5.35,IF(OR(AH715=6,AH715=7),5.52,IF(OR(AH715=8,AH715=9),5.71,IF(OR(AH715=10,AH715=11,AH715=12),5.89,IF(OR(AH715=13,AH715=14,AH715=15),6.09,IF(OR(AH715=16,AH715=17,AH715=18),6.29,6.49)))))))))), IF(AI715="Գ-2", IF(AH715=0,3.88,IF(AH715=1,4.01,IF(AH715=2,4.14,IF(AH715=3,4.27,IF(OR(AH715=5,AH715=4),4.41,IF(OR(AH715=6,AH715=7),4.55,IF(OR(AH715=8,AH715=9),4.7,IF(OR(AH715=10,AH715=11,AH715=12),4.85,IF(OR(AH715=13,AH715=14,AH715=15),5.01,IF(OR(AH715=16,AH715=17,AH715=18),5.17,5.34)))))))))), IF(AI715="Գ-3", IF(AH715=0,3.21,IF(AH715=1,3.31,IF(AH715=2,3.42,IF(AH715=3,3.53,IF(OR(AH715=5,AH715=4),3.64,IF(OR(AH715=6,AH715=7),3.76,IF(OR(AH715=8,AH715=9),3.88,IF(OR(AH715=10,AH715=11,AH715=12),4.01,IF(OR(AH715=13,AH715=14,AH715=15),4.13,IF(OR(AH715=16,AH715=17,AH715=18),4.27,4.4)))))))))), IF(AI715="Ա-1", IF(AH715=0,2.66,IF(AH715=1,2.75,IF(AH715=2,2.83,IF(AH715=3,2.92,IF(OR(AH715=5,AH715=4),3.02,IF(OR(AH715=6,AH715=7),3.11,IF(OR(AH715=8,AH715=9),3.21,IF(OR(AH715=10,AH715=11,AH715=12),3.31,IF(OR(AH715=13,AH715=14,AH715=15),3.42,IF(OR(AH715=16,AH715=17,AH715=18),3.53,3.64)))))))))), IF(AI715="Ա-2", IF(AH715=0,2.28,IF(AH715=1,2.35,IF(AH715=2,2.43,IF(AH715=3,2.5,IF(OR(AH715=5,AH715=4),2.58,IF(OR(AH715=6,AH715=7),2.66,IF(OR(AH715=8,AH715=9),2.75,IF(OR(AH715=10,AH715=11,AH715=12),2.83,IF(OR(AH715=13,AH715=14,AH715=15),2.92,IF(OR(AH715=16,AH715=17,AH715=18),3.01,3.11)))))))))),IF(AI715="Ա-3", IF(AH715=0,1.96,IF(AH715=1,2.02,IF(AH715=2,2.08,IF(AH715=3,2.15,IF(OR(AH715=5,AH715=4),2.21,IF(OR(AH715=6,AH715=7),2.28,IF(OR(AH715=8,AH715=9),2.35,IF(OR(AH715=10,AH715=11,AH715=12),2.42,IF(OR(AH715=13,AH715=14,AH715=15),2.5,IF(OR(AH715=16,AH715=17,AH715=18),2.58,2.66)))))))))), IF(AI715="Կ-1", IF(AH715=0,1.68,IF(AH715=1,1.73,IF(AH715=2,1.79,IF(AH715=3,1.84,IF(OR(AH715=5,AH715=4),1.9,IF(OR(AH715=6,AH715=7),1.96,IF(OR(AH715=8,AH715=9),2.02,IF(OR(AH715=10,AH715=11,AH715=12),2.08,IF(OR(AH715=13,AH715=14,AH715=15),2.14,IF(OR(AH715=16,AH715=17,AH715=18),2.21,2.28)))))))))), IF(AI715="Կ-2", IF(AH715=0,1.45,IF(AH715=1,1.49,IF(AH715=2,1.54,IF(AH715=3,1.59,IF(OR(AH715=5,AH715=4),1.63,IF(OR(AH715=6,AH715=7),1.68,IF(OR(AH715=8,AH715=9),1.73,IF(OR(AH715=10,AH715=11,AH715=12),1.79,IF(OR(AH715=13,AH715=14,AH715=15),1.84,IF(OR(AH715=16,AH715=17,AH715=18),1.9,1.95)))))))))),IF(AI715="Կ-3", IF(AH715=0,1.25,IF(AH715=1,1.29,IF(AH715=2,1.33,IF(AH715=3,1.37,IF(OR(AH715=5,AH715=4),1.41,IF(OR(AH715=6,AH715=7),1.45,IF(OR(AH715=8,AH715=9),1.49,IF(OR(AH715=10,AH715=11,AH715=12),1.54,IF(OR(AH715=13,AH715=14,AH715=15),1.58,IF(OR(AH715=16,AH715=17,AH715=18),1.63,1.68)))))))))), "Error"))))))))))))</f>
        <v>2.08</v>
      </c>
      <c r="AK715" s="776">
        <v>83200</v>
      </c>
      <c r="AL715" s="776">
        <f t="shared" ref="AL715:AL768" si="523">+AK715*AJ715</f>
        <v>173056</v>
      </c>
      <c r="AM715" s="777">
        <f t="shared" ref="AM715:AM768" si="524">+AD715</f>
        <v>0</v>
      </c>
      <c r="AN715" s="776">
        <f t="shared" si="508"/>
        <v>173056</v>
      </c>
      <c r="AO715" s="776">
        <f t="shared" si="509"/>
        <v>2249728</v>
      </c>
    </row>
    <row r="716" spans="1:41" s="760" customFormat="1" ht="14.25">
      <c r="A716" s="853">
        <v>674</v>
      </c>
      <c r="B716" s="903" t="s">
        <v>1693</v>
      </c>
      <c r="C716" s="904" t="s">
        <v>1961</v>
      </c>
      <c r="D716" s="904" t="s">
        <v>2287</v>
      </c>
      <c r="E716" s="903" t="s">
        <v>1238</v>
      </c>
      <c r="F716" s="853">
        <v>1</v>
      </c>
      <c r="G716" s="911">
        <v>8</v>
      </c>
      <c r="H716" s="915" t="s">
        <v>86</v>
      </c>
      <c r="I716" s="912">
        <f t="shared" si="499"/>
        <v>2.02</v>
      </c>
      <c r="J716" s="913">
        <v>83200</v>
      </c>
      <c r="K716" s="914">
        <f t="shared" si="510"/>
        <v>168064</v>
      </c>
      <c r="L716" s="915"/>
      <c r="M716" s="914">
        <f t="shared" si="501"/>
        <v>168064</v>
      </c>
      <c r="N716" s="914">
        <f t="shared" si="502"/>
        <v>2184832</v>
      </c>
      <c r="O716" s="580">
        <v>1</v>
      </c>
      <c r="P716" s="644">
        <f t="shared" si="503"/>
        <v>9</v>
      </c>
      <c r="Q716" s="645" t="str">
        <f t="shared" si="511"/>
        <v>Կ-1</v>
      </c>
      <c r="R716" s="643">
        <f t="shared" si="512"/>
        <v>2.02</v>
      </c>
      <c r="S716" s="776">
        <v>83200</v>
      </c>
      <c r="T716" s="776">
        <f t="shared" si="513"/>
        <v>168064</v>
      </c>
      <c r="U716" s="777">
        <f t="shared" si="514"/>
        <v>0</v>
      </c>
      <c r="V716" s="776">
        <f t="shared" si="504"/>
        <v>168064</v>
      </c>
      <c r="W716" s="776">
        <f t="shared" si="505"/>
        <v>2184832</v>
      </c>
      <c r="X716" s="580">
        <v>1</v>
      </c>
      <c r="Y716" s="644">
        <f t="shared" si="515"/>
        <v>10</v>
      </c>
      <c r="Z716" s="645" t="str">
        <f t="shared" si="516"/>
        <v>Կ-1</v>
      </c>
      <c r="AA716" s="643">
        <f t="shared" si="517"/>
        <v>2.08</v>
      </c>
      <c r="AB716" s="776">
        <v>83200</v>
      </c>
      <c r="AC716" s="776">
        <f t="shared" si="518"/>
        <v>173056</v>
      </c>
      <c r="AD716" s="777">
        <f t="shared" si="519"/>
        <v>0</v>
      </c>
      <c r="AE716" s="776">
        <f t="shared" si="506"/>
        <v>173056</v>
      </c>
      <c r="AF716" s="776">
        <f t="shared" si="507"/>
        <v>2249728</v>
      </c>
      <c r="AG716" s="580">
        <v>1</v>
      </c>
      <c r="AH716" s="644">
        <f t="shared" si="520"/>
        <v>11</v>
      </c>
      <c r="AI716" s="645" t="str">
        <f t="shared" si="521"/>
        <v>Կ-1</v>
      </c>
      <c r="AJ716" s="643">
        <f t="shared" si="522"/>
        <v>2.08</v>
      </c>
      <c r="AK716" s="776">
        <v>83200</v>
      </c>
      <c r="AL716" s="776">
        <f t="shared" si="523"/>
        <v>173056</v>
      </c>
      <c r="AM716" s="777">
        <f t="shared" si="524"/>
        <v>0</v>
      </c>
      <c r="AN716" s="776">
        <f t="shared" si="508"/>
        <v>173056</v>
      </c>
      <c r="AO716" s="776">
        <f t="shared" si="509"/>
        <v>2249728</v>
      </c>
    </row>
    <row r="717" spans="1:41" s="760" customFormat="1" ht="14.25">
      <c r="A717" s="853">
        <v>675</v>
      </c>
      <c r="B717" s="903" t="s">
        <v>1694</v>
      </c>
      <c r="C717" s="904" t="s">
        <v>1961</v>
      </c>
      <c r="D717" s="904" t="s">
        <v>2361</v>
      </c>
      <c r="E717" s="903" t="s">
        <v>1238</v>
      </c>
      <c r="F717" s="853">
        <v>1</v>
      </c>
      <c r="G717" s="911">
        <v>8</v>
      </c>
      <c r="H717" s="915" t="s">
        <v>86</v>
      </c>
      <c r="I717" s="912">
        <f t="shared" si="499"/>
        <v>2.02</v>
      </c>
      <c r="J717" s="913">
        <v>83200</v>
      </c>
      <c r="K717" s="914">
        <f t="shared" si="510"/>
        <v>168064</v>
      </c>
      <c r="L717" s="915"/>
      <c r="M717" s="914">
        <f t="shared" si="501"/>
        <v>168064</v>
      </c>
      <c r="N717" s="914">
        <f t="shared" si="502"/>
        <v>2184832</v>
      </c>
      <c r="O717" s="580">
        <v>1</v>
      </c>
      <c r="P717" s="644">
        <f t="shared" si="503"/>
        <v>9</v>
      </c>
      <c r="Q717" s="645" t="str">
        <f t="shared" si="511"/>
        <v>Կ-1</v>
      </c>
      <c r="R717" s="643">
        <f t="shared" si="512"/>
        <v>2.02</v>
      </c>
      <c r="S717" s="776">
        <v>83200</v>
      </c>
      <c r="T717" s="776">
        <f t="shared" si="513"/>
        <v>168064</v>
      </c>
      <c r="U717" s="777">
        <f t="shared" si="514"/>
        <v>0</v>
      </c>
      <c r="V717" s="776">
        <f t="shared" si="504"/>
        <v>168064</v>
      </c>
      <c r="W717" s="776">
        <f t="shared" si="505"/>
        <v>2184832</v>
      </c>
      <c r="X717" s="580">
        <v>1</v>
      </c>
      <c r="Y717" s="644">
        <f t="shared" si="515"/>
        <v>10</v>
      </c>
      <c r="Z717" s="645" t="str">
        <f t="shared" si="516"/>
        <v>Կ-1</v>
      </c>
      <c r="AA717" s="643">
        <f t="shared" si="517"/>
        <v>2.08</v>
      </c>
      <c r="AB717" s="776">
        <v>83200</v>
      </c>
      <c r="AC717" s="776">
        <f t="shared" si="518"/>
        <v>173056</v>
      </c>
      <c r="AD717" s="777">
        <f t="shared" si="519"/>
        <v>0</v>
      </c>
      <c r="AE717" s="776">
        <f t="shared" si="506"/>
        <v>173056</v>
      </c>
      <c r="AF717" s="776">
        <f t="shared" si="507"/>
        <v>2249728</v>
      </c>
      <c r="AG717" s="580">
        <v>1</v>
      </c>
      <c r="AH717" s="644">
        <f t="shared" si="520"/>
        <v>11</v>
      </c>
      <c r="AI717" s="645" t="str">
        <f t="shared" si="521"/>
        <v>Կ-1</v>
      </c>
      <c r="AJ717" s="643">
        <f t="shared" si="522"/>
        <v>2.08</v>
      </c>
      <c r="AK717" s="776">
        <v>83200</v>
      </c>
      <c r="AL717" s="776">
        <f t="shared" si="523"/>
        <v>173056</v>
      </c>
      <c r="AM717" s="777">
        <f t="shared" si="524"/>
        <v>0</v>
      </c>
      <c r="AN717" s="776">
        <f t="shared" si="508"/>
        <v>173056</v>
      </c>
      <c r="AO717" s="776">
        <f t="shared" si="509"/>
        <v>2249728</v>
      </c>
    </row>
    <row r="718" spans="1:41" s="760" customFormat="1" ht="14.25">
      <c r="A718" s="853">
        <v>676</v>
      </c>
      <c r="B718" s="903" t="s">
        <v>1695</v>
      </c>
      <c r="C718" s="904" t="s">
        <v>1961</v>
      </c>
      <c r="D718" s="904" t="s">
        <v>2289</v>
      </c>
      <c r="E718" s="903" t="s">
        <v>1238</v>
      </c>
      <c r="F718" s="853">
        <v>1</v>
      </c>
      <c r="G718" s="911">
        <v>8</v>
      </c>
      <c r="H718" s="915" t="s">
        <v>86</v>
      </c>
      <c r="I718" s="912">
        <f t="shared" si="499"/>
        <v>2.02</v>
      </c>
      <c r="J718" s="913">
        <v>83200</v>
      </c>
      <c r="K718" s="914">
        <f t="shared" si="510"/>
        <v>168064</v>
      </c>
      <c r="L718" s="915"/>
      <c r="M718" s="914">
        <f t="shared" si="501"/>
        <v>168064</v>
      </c>
      <c r="N718" s="914">
        <f t="shared" si="502"/>
        <v>2184832</v>
      </c>
      <c r="O718" s="580">
        <v>1</v>
      </c>
      <c r="P718" s="644">
        <f t="shared" si="503"/>
        <v>9</v>
      </c>
      <c r="Q718" s="645" t="str">
        <f t="shared" si="511"/>
        <v>Կ-1</v>
      </c>
      <c r="R718" s="643">
        <f t="shared" si="512"/>
        <v>2.02</v>
      </c>
      <c r="S718" s="776">
        <v>83200</v>
      </c>
      <c r="T718" s="776">
        <f t="shared" si="513"/>
        <v>168064</v>
      </c>
      <c r="U718" s="777">
        <f t="shared" si="514"/>
        <v>0</v>
      </c>
      <c r="V718" s="776">
        <f t="shared" si="504"/>
        <v>168064</v>
      </c>
      <c r="W718" s="776">
        <f t="shared" si="505"/>
        <v>2184832</v>
      </c>
      <c r="X718" s="580">
        <v>1</v>
      </c>
      <c r="Y718" s="644">
        <f t="shared" si="515"/>
        <v>10</v>
      </c>
      <c r="Z718" s="645" t="str">
        <f t="shared" si="516"/>
        <v>Կ-1</v>
      </c>
      <c r="AA718" s="643">
        <f t="shared" si="517"/>
        <v>2.08</v>
      </c>
      <c r="AB718" s="776">
        <v>83200</v>
      </c>
      <c r="AC718" s="776">
        <f t="shared" si="518"/>
        <v>173056</v>
      </c>
      <c r="AD718" s="777">
        <f t="shared" si="519"/>
        <v>0</v>
      </c>
      <c r="AE718" s="776">
        <f t="shared" si="506"/>
        <v>173056</v>
      </c>
      <c r="AF718" s="776">
        <f t="shared" si="507"/>
        <v>2249728</v>
      </c>
      <c r="AG718" s="580">
        <v>1</v>
      </c>
      <c r="AH718" s="644">
        <f t="shared" si="520"/>
        <v>11</v>
      </c>
      <c r="AI718" s="645" t="str">
        <f t="shared" si="521"/>
        <v>Կ-1</v>
      </c>
      <c r="AJ718" s="643">
        <f t="shared" si="522"/>
        <v>2.08</v>
      </c>
      <c r="AK718" s="776">
        <v>83200</v>
      </c>
      <c r="AL718" s="776">
        <f t="shared" si="523"/>
        <v>173056</v>
      </c>
      <c r="AM718" s="777">
        <f t="shared" si="524"/>
        <v>0</v>
      </c>
      <c r="AN718" s="776">
        <f t="shared" si="508"/>
        <v>173056</v>
      </c>
      <c r="AO718" s="776">
        <f t="shared" si="509"/>
        <v>2249728</v>
      </c>
    </row>
    <row r="719" spans="1:41" s="760" customFormat="1" ht="14.25">
      <c r="A719" s="853">
        <v>677</v>
      </c>
      <c r="B719" s="903" t="s">
        <v>1696</v>
      </c>
      <c r="C719" s="904" t="s">
        <v>1961</v>
      </c>
      <c r="D719" s="904" t="s">
        <v>2301</v>
      </c>
      <c r="E719" s="903" t="s">
        <v>1238</v>
      </c>
      <c r="F719" s="853">
        <v>1</v>
      </c>
      <c r="G719" s="911">
        <v>8</v>
      </c>
      <c r="H719" s="915" t="s">
        <v>86</v>
      </c>
      <c r="I719" s="912">
        <f t="shared" si="499"/>
        <v>2.02</v>
      </c>
      <c r="J719" s="913">
        <v>83200</v>
      </c>
      <c r="K719" s="914">
        <f t="shared" si="510"/>
        <v>168064</v>
      </c>
      <c r="L719" s="915"/>
      <c r="M719" s="914">
        <f t="shared" si="501"/>
        <v>168064</v>
      </c>
      <c r="N719" s="914">
        <f t="shared" si="502"/>
        <v>2184832</v>
      </c>
      <c r="O719" s="580">
        <v>1</v>
      </c>
      <c r="P719" s="644">
        <f t="shared" si="503"/>
        <v>9</v>
      </c>
      <c r="Q719" s="645" t="str">
        <f t="shared" si="511"/>
        <v>Կ-1</v>
      </c>
      <c r="R719" s="643">
        <f t="shared" si="512"/>
        <v>2.02</v>
      </c>
      <c r="S719" s="776">
        <v>83200</v>
      </c>
      <c r="T719" s="776">
        <f t="shared" si="513"/>
        <v>168064</v>
      </c>
      <c r="U719" s="777">
        <f t="shared" si="514"/>
        <v>0</v>
      </c>
      <c r="V719" s="776">
        <f t="shared" si="504"/>
        <v>168064</v>
      </c>
      <c r="W719" s="776">
        <f t="shared" si="505"/>
        <v>2184832</v>
      </c>
      <c r="X719" s="580">
        <v>1</v>
      </c>
      <c r="Y719" s="644">
        <f t="shared" si="515"/>
        <v>10</v>
      </c>
      <c r="Z719" s="645" t="str">
        <f t="shared" si="516"/>
        <v>Կ-1</v>
      </c>
      <c r="AA719" s="643">
        <f t="shared" si="517"/>
        <v>2.08</v>
      </c>
      <c r="AB719" s="776">
        <v>83200</v>
      </c>
      <c r="AC719" s="776">
        <f t="shared" si="518"/>
        <v>173056</v>
      </c>
      <c r="AD719" s="777">
        <f t="shared" si="519"/>
        <v>0</v>
      </c>
      <c r="AE719" s="776">
        <f t="shared" si="506"/>
        <v>173056</v>
      </c>
      <c r="AF719" s="776">
        <f t="shared" si="507"/>
        <v>2249728</v>
      </c>
      <c r="AG719" s="580">
        <v>1</v>
      </c>
      <c r="AH719" s="644">
        <f t="shared" si="520"/>
        <v>11</v>
      </c>
      <c r="AI719" s="645" t="str">
        <f t="shared" si="521"/>
        <v>Կ-1</v>
      </c>
      <c r="AJ719" s="643">
        <f t="shared" si="522"/>
        <v>2.08</v>
      </c>
      <c r="AK719" s="776">
        <v>83200</v>
      </c>
      <c r="AL719" s="776">
        <f t="shared" si="523"/>
        <v>173056</v>
      </c>
      <c r="AM719" s="777">
        <f t="shared" si="524"/>
        <v>0</v>
      </c>
      <c r="AN719" s="776">
        <f t="shared" si="508"/>
        <v>173056</v>
      </c>
      <c r="AO719" s="776">
        <f t="shared" si="509"/>
        <v>2249728</v>
      </c>
    </row>
    <row r="720" spans="1:41" s="760" customFormat="1" ht="14.25">
      <c r="A720" s="853">
        <v>678</v>
      </c>
      <c r="B720" s="903" t="s">
        <v>2354</v>
      </c>
      <c r="C720" s="904" t="s">
        <v>1960</v>
      </c>
      <c r="D720" s="904" t="s">
        <v>2297</v>
      </c>
      <c r="E720" s="903" t="s">
        <v>1238</v>
      </c>
      <c r="F720" s="853">
        <v>1</v>
      </c>
      <c r="G720" s="911">
        <v>3</v>
      </c>
      <c r="H720" s="915" t="s">
        <v>86</v>
      </c>
      <c r="I720" s="912">
        <f t="shared" si="499"/>
        <v>1.84</v>
      </c>
      <c r="J720" s="913">
        <v>83200</v>
      </c>
      <c r="K720" s="914">
        <f t="shared" si="510"/>
        <v>153088</v>
      </c>
      <c r="L720" s="915"/>
      <c r="M720" s="914">
        <f t="shared" si="501"/>
        <v>153088</v>
      </c>
      <c r="N720" s="914">
        <f t="shared" si="502"/>
        <v>1990144</v>
      </c>
      <c r="O720" s="580">
        <v>1</v>
      </c>
      <c r="P720" s="644">
        <f t="shared" si="503"/>
        <v>4</v>
      </c>
      <c r="Q720" s="645" t="str">
        <f t="shared" si="511"/>
        <v>Կ-1</v>
      </c>
      <c r="R720" s="643">
        <f t="shared" si="512"/>
        <v>1.9</v>
      </c>
      <c r="S720" s="776">
        <v>83200</v>
      </c>
      <c r="T720" s="776">
        <f t="shared" si="513"/>
        <v>158080</v>
      </c>
      <c r="U720" s="777">
        <f t="shared" si="514"/>
        <v>0</v>
      </c>
      <c r="V720" s="776">
        <f t="shared" si="504"/>
        <v>158080</v>
      </c>
      <c r="W720" s="776">
        <f t="shared" si="505"/>
        <v>2055040</v>
      </c>
      <c r="X720" s="580">
        <v>1</v>
      </c>
      <c r="Y720" s="644">
        <f t="shared" si="515"/>
        <v>5</v>
      </c>
      <c r="Z720" s="645" t="str">
        <f t="shared" si="516"/>
        <v>Կ-1</v>
      </c>
      <c r="AA720" s="643">
        <f t="shared" si="517"/>
        <v>1.9</v>
      </c>
      <c r="AB720" s="776">
        <v>83200</v>
      </c>
      <c r="AC720" s="776">
        <f t="shared" si="518"/>
        <v>158080</v>
      </c>
      <c r="AD720" s="777">
        <f t="shared" si="519"/>
        <v>0</v>
      </c>
      <c r="AE720" s="776">
        <f t="shared" si="506"/>
        <v>158080</v>
      </c>
      <c r="AF720" s="776">
        <f t="shared" si="507"/>
        <v>2055040</v>
      </c>
      <c r="AG720" s="580">
        <v>1</v>
      </c>
      <c r="AH720" s="644">
        <f t="shared" si="520"/>
        <v>6</v>
      </c>
      <c r="AI720" s="645" t="str">
        <f t="shared" si="521"/>
        <v>Կ-1</v>
      </c>
      <c r="AJ720" s="643">
        <f t="shared" si="522"/>
        <v>1.96</v>
      </c>
      <c r="AK720" s="776">
        <v>83200</v>
      </c>
      <c r="AL720" s="776">
        <f t="shared" si="523"/>
        <v>163072</v>
      </c>
      <c r="AM720" s="777">
        <f t="shared" si="524"/>
        <v>0</v>
      </c>
      <c r="AN720" s="776">
        <f t="shared" si="508"/>
        <v>163072</v>
      </c>
      <c r="AO720" s="776">
        <f t="shared" si="509"/>
        <v>2119936</v>
      </c>
    </row>
    <row r="721" spans="1:41" s="760" customFormat="1" ht="14.25">
      <c r="A721" s="853">
        <v>679</v>
      </c>
      <c r="B721" s="903" t="s">
        <v>1697</v>
      </c>
      <c r="C721" s="904" t="s">
        <v>1961</v>
      </c>
      <c r="D721" s="904" t="s">
        <v>2297</v>
      </c>
      <c r="E721" s="903" t="s">
        <v>1238</v>
      </c>
      <c r="F721" s="853">
        <v>1</v>
      </c>
      <c r="G721" s="911">
        <v>8</v>
      </c>
      <c r="H721" s="915" t="s">
        <v>86</v>
      </c>
      <c r="I721" s="912">
        <f t="shared" si="499"/>
        <v>2.02</v>
      </c>
      <c r="J721" s="913">
        <v>83200</v>
      </c>
      <c r="K721" s="914">
        <f t="shared" si="510"/>
        <v>168064</v>
      </c>
      <c r="L721" s="915"/>
      <c r="M721" s="914">
        <f t="shared" si="501"/>
        <v>168064</v>
      </c>
      <c r="N721" s="914">
        <f t="shared" si="502"/>
        <v>2184832</v>
      </c>
      <c r="O721" s="580">
        <v>1</v>
      </c>
      <c r="P721" s="644">
        <f t="shared" si="503"/>
        <v>9</v>
      </c>
      <c r="Q721" s="645" t="str">
        <f t="shared" si="511"/>
        <v>Կ-1</v>
      </c>
      <c r="R721" s="643">
        <f t="shared" si="512"/>
        <v>2.02</v>
      </c>
      <c r="S721" s="776">
        <v>83200</v>
      </c>
      <c r="T721" s="776">
        <f t="shared" si="513"/>
        <v>168064</v>
      </c>
      <c r="U721" s="777">
        <f t="shared" si="514"/>
        <v>0</v>
      </c>
      <c r="V721" s="776">
        <f t="shared" si="504"/>
        <v>168064</v>
      </c>
      <c r="W721" s="776">
        <f t="shared" si="505"/>
        <v>2184832</v>
      </c>
      <c r="X721" s="580">
        <v>1</v>
      </c>
      <c r="Y721" s="644">
        <f t="shared" si="515"/>
        <v>10</v>
      </c>
      <c r="Z721" s="645" t="str">
        <f t="shared" si="516"/>
        <v>Կ-1</v>
      </c>
      <c r="AA721" s="643">
        <f t="shared" si="517"/>
        <v>2.08</v>
      </c>
      <c r="AB721" s="776">
        <v>83200</v>
      </c>
      <c r="AC721" s="776">
        <f t="shared" si="518"/>
        <v>173056</v>
      </c>
      <c r="AD721" s="777">
        <f t="shared" si="519"/>
        <v>0</v>
      </c>
      <c r="AE721" s="776">
        <f t="shared" si="506"/>
        <v>173056</v>
      </c>
      <c r="AF721" s="776">
        <f t="shared" si="507"/>
        <v>2249728</v>
      </c>
      <c r="AG721" s="580">
        <v>1</v>
      </c>
      <c r="AH721" s="644">
        <f t="shared" si="520"/>
        <v>11</v>
      </c>
      <c r="AI721" s="645" t="str">
        <f t="shared" si="521"/>
        <v>Կ-1</v>
      </c>
      <c r="AJ721" s="643">
        <f t="shared" si="522"/>
        <v>2.08</v>
      </c>
      <c r="AK721" s="776">
        <v>83200</v>
      </c>
      <c r="AL721" s="776">
        <f t="shared" si="523"/>
        <v>173056</v>
      </c>
      <c r="AM721" s="777">
        <f t="shared" si="524"/>
        <v>0</v>
      </c>
      <c r="AN721" s="776">
        <f t="shared" si="508"/>
        <v>173056</v>
      </c>
      <c r="AO721" s="776">
        <f t="shared" si="509"/>
        <v>2249728</v>
      </c>
    </row>
    <row r="722" spans="1:41" s="760" customFormat="1" ht="14.25" customHeight="1">
      <c r="A722" s="853">
        <v>680</v>
      </c>
      <c r="B722" s="903" t="s">
        <v>812</v>
      </c>
      <c r="C722" s="904" t="s">
        <v>1961</v>
      </c>
      <c r="D722" s="904" t="s">
        <v>2299</v>
      </c>
      <c r="E722" s="903" t="s">
        <v>1238</v>
      </c>
      <c r="F722" s="853">
        <v>1</v>
      </c>
      <c r="G722" s="911">
        <v>6</v>
      </c>
      <c r="H722" s="915" t="s">
        <v>86</v>
      </c>
      <c r="I722" s="912">
        <f t="shared" si="499"/>
        <v>1.96</v>
      </c>
      <c r="J722" s="913">
        <v>83200</v>
      </c>
      <c r="K722" s="914">
        <f t="shared" si="510"/>
        <v>163072</v>
      </c>
      <c r="L722" s="915"/>
      <c r="M722" s="914">
        <f t="shared" si="501"/>
        <v>163072</v>
      </c>
      <c r="N722" s="914">
        <f t="shared" si="502"/>
        <v>2119936</v>
      </c>
      <c r="O722" s="580">
        <v>1</v>
      </c>
      <c r="P722" s="644">
        <f t="shared" si="503"/>
        <v>7</v>
      </c>
      <c r="Q722" s="645" t="str">
        <f t="shared" si="511"/>
        <v>Կ-1</v>
      </c>
      <c r="R722" s="643">
        <f t="shared" si="512"/>
        <v>1.96</v>
      </c>
      <c r="S722" s="776">
        <v>83200</v>
      </c>
      <c r="T722" s="776">
        <f t="shared" si="513"/>
        <v>163072</v>
      </c>
      <c r="U722" s="777">
        <f t="shared" si="514"/>
        <v>0</v>
      </c>
      <c r="V722" s="776">
        <f t="shared" si="504"/>
        <v>163072</v>
      </c>
      <c r="W722" s="776">
        <f t="shared" si="505"/>
        <v>2119936</v>
      </c>
      <c r="X722" s="580">
        <v>1</v>
      </c>
      <c r="Y722" s="644">
        <f t="shared" si="515"/>
        <v>8</v>
      </c>
      <c r="Z722" s="645" t="str">
        <f t="shared" si="516"/>
        <v>Կ-1</v>
      </c>
      <c r="AA722" s="643">
        <f t="shared" si="517"/>
        <v>2.02</v>
      </c>
      <c r="AB722" s="776">
        <v>83200</v>
      </c>
      <c r="AC722" s="776">
        <f t="shared" si="518"/>
        <v>168064</v>
      </c>
      <c r="AD722" s="777">
        <f t="shared" si="519"/>
        <v>0</v>
      </c>
      <c r="AE722" s="776">
        <f t="shared" si="506"/>
        <v>168064</v>
      </c>
      <c r="AF722" s="776">
        <f t="shared" si="507"/>
        <v>2184832</v>
      </c>
      <c r="AG722" s="580">
        <v>1</v>
      </c>
      <c r="AH722" s="644">
        <f t="shared" si="520"/>
        <v>9</v>
      </c>
      <c r="AI722" s="645" t="str">
        <f t="shared" si="521"/>
        <v>Կ-1</v>
      </c>
      <c r="AJ722" s="643">
        <f t="shared" si="522"/>
        <v>2.02</v>
      </c>
      <c r="AK722" s="776">
        <v>83200</v>
      </c>
      <c r="AL722" s="776">
        <f t="shared" si="523"/>
        <v>168064</v>
      </c>
      <c r="AM722" s="777">
        <f t="shared" si="524"/>
        <v>0</v>
      </c>
      <c r="AN722" s="776">
        <f t="shared" si="508"/>
        <v>168064</v>
      </c>
      <c r="AO722" s="776">
        <f t="shared" si="509"/>
        <v>2184832</v>
      </c>
    </row>
    <row r="723" spans="1:41" s="760" customFormat="1" ht="14.25" customHeight="1">
      <c r="A723" s="853">
        <v>681</v>
      </c>
      <c r="B723" s="903" t="s">
        <v>1698</v>
      </c>
      <c r="C723" s="904" t="s">
        <v>1961</v>
      </c>
      <c r="D723" s="904" t="s">
        <v>2297</v>
      </c>
      <c r="E723" s="903" t="s">
        <v>1238</v>
      </c>
      <c r="F723" s="853">
        <v>1</v>
      </c>
      <c r="G723" s="911">
        <v>6</v>
      </c>
      <c r="H723" s="915" t="s">
        <v>86</v>
      </c>
      <c r="I723" s="912">
        <f t="shared" si="499"/>
        <v>1.96</v>
      </c>
      <c r="J723" s="913">
        <v>83200</v>
      </c>
      <c r="K723" s="914">
        <f t="shared" si="510"/>
        <v>163072</v>
      </c>
      <c r="L723" s="915"/>
      <c r="M723" s="914">
        <f t="shared" si="501"/>
        <v>163072</v>
      </c>
      <c r="N723" s="914">
        <f t="shared" si="502"/>
        <v>2119936</v>
      </c>
      <c r="O723" s="580">
        <v>1</v>
      </c>
      <c r="P723" s="644">
        <f t="shared" si="503"/>
        <v>7</v>
      </c>
      <c r="Q723" s="645" t="str">
        <f t="shared" si="511"/>
        <v>Կ-1</v>
      </c>
      <c r="R723" s="643">
        <f t="shared" si="512"/>
        <v>1.96</v>
      </c>
      <c r="S723" s="776">
        <v>83200</v>
      </c>
      <c r="T723" s="776">
        <f t="shared" si="513"/>
        <v>163072</v>
      </c>
      <c r="U723" s="777">
        <f t="shared" si="514"/>
        <v>0</v>
      </c>
      <c r="V723" s="776">
        <f t="shared" si="504"/>
        <v>163072</v>
      </c>
      <c r="W723" s="776">
        <f t="shared" si="505"/>
        <v>2119936</v>
      </c>
      <c r="X723" s="580">
        <v>1</v>
      </c>
      <c r="Y723" s="644">
        <f t="shared" si="515"/>
        <v>8</v>
      </c>
      <c r="Z723" s="645" t="str">
        <f t="shared" si="516"/>
        <v>Կ-1</v>
      </c>
      <c r="AA723" s="643">
        <f t="shared" si="517"/>
        <v>2.02</v>
      </c>
      <c r="AB723" s="776">
        <v>83200</v>
      </c>
      <c r="AC723" s="776">
        <f t="shared" si="518"/>
        <v>168064</v>
      </c>
      <c r="AD723" s="777">
        <f t="shared" si="519"/>
        <v>0</v>
      </c>
      <c r="AE723" s="776">
        <f t="shared" si="506"/>
        <v>168064</v>
      </c>
      <c r="AF723" s="776">
        <f t="shared" si="507"/>
        <v>2184832</v>
      </c>
      <c r="AG723" s="580">
        <v>1</v>
      </c>
      <c r="AH723" s="644">
        <f t="shared" si="520"/>
        <v>9</v>
      </c>
      <c r="AI723" s="645" t="str">
        <f t="shared" si="521"/>
        <v>Կ-1</v>
      </c>
      <c r="AJ723" s="643">
        <f t="shared" si="522"/>
        <v>2.02</v>
      </c>
      <c r="AK723" s="776">
        <v>83200</v>
      </c>
      <c r="AL723" s="776">
        <f t="shared" si="523"/>
        <v>168064</v>
      </c>
      <c r="AM723" s="777">
        <f t="shared" si="524"/>
        <v>0</v>
      </c>
      <c r="AN723" s="776">
        <f t="shared" si="508"/>
        <v>168064</v>
      </c>
      <c r="AO723" s="776">
        <f t="shared" si="509"/>
        <v>2184832</v>
      </c>
    </row>
    <row r="724" spans="1:41" s="760" customFormat="1" ht="14.25" customHeight="1">
      <c r="A724" s="853">
        <v>682</v>
      </c>
      <c r="B724" s="903" t="s">
        <v>1699</v>
      </c>
      <c r="C724" s="904" t="s">
        <v>1960</v>
      </c>
      <c r="D724" s="904" t="s">
        <v>2290</v>
      </c>
      <c r="E724" s="903" t="s">
        <v>1238</v>
      </c>
      <c r="F724" s="853">
        <v>1</v>
      </c>
      <c r="G724" s="911">
        <v>6</v>
      </c>
      <c r="H724" s="915" t="s">
        <v>86</v>
      </c>
      <c r="I724" s="912">
        <f t="shared" si="499"/>
        <v>1.96</v>
      </c>
      <c r="J724" s="913">
        <v>83200</v>
      </c>
      <c r="K724" s="914">
        <f t="shared" si="510"/>
        <v>163072</v>
      </c>
      <c r="L724" s="915"/>
      <c r="M724" s="914">
        <f t="shared" si="501"/>
        <v>163072</v>
      </c>
      <c r="N724" s="914">
        <f t="shared" si="502"/>
        <v>2119936</v>
      </c>
      <c r="O724" s="580">
        <v>1</v>
      </c>
      <c r="P724" s="644">
        <f t="shared" si="503"/>
        <v>7</v>
      </c>
      <c r="Q724" s="645" t="str">
        <f t="shared" si="511"/>
        <v>Կ-1</v>
      </c>
      <c r="R724" s="643">
        <f t="shared" si="512"/>
        <v>1.96</v>
      </c>
      <c r="S724" s="776">
        <v>83200</v>
      </c>
      <c r="T724" s="776">
        <f t="shared" si="513"/>
        <v>163072</v>
      </c>
      <c r="U724" s="777">
        <f t="shared" si="514"/>
        <v>0</v>
      </c>
      <c r="V724" s="776">
        <f t="shared" si="504"/>
        <v>163072</v>
      </c>
      <c r="W724" s="776">
        <f t="shared" si="505"/>
        <v>2119936</v>
      </c>
      <c r="X724" s="580">
        <v>1</v>
      </c>
      <c r="Y724" s="644">
        <f t="shared" si="515"/>
        <v>8</v>
      </c>
      <c r="Z724" s="645" t="str">
        <f t="shared" si="516"/>
        <v>Կ-1</v>
      </c>
      <c r="AA724" s="643">
        <f t="shared" si="517"/>
        <v>2.02</v>
      </c>
      <c r="AB724" s="776">
        <v>83200</v>
      </c>
      <c r="AC724" s="776">
        <f t="shared" si="518"/>
        <v>168064</v>
      </c>
      <c r="AD724" s="777">
        <f t="shared" si="519"/>
        <v>0</v>
      </c>
      <c r="AE724" s="776">
        <f t="shared" si="506"/>
        <v>168064</v>
      </c>
      <c r="AF724" s="776">
        <f t="shared" si="507"/>
        <v>2184832</v>
      </c>
      <c r="AG724" s="580">
        <v>1</v>
      </c>
      <c r="AH724" s="644">
        <f t="shared" si="520"/>
        <v>9</v>
      </c>
      <c r="AI724" s="645" t="str">
        <f t="shared" si="521"/>
        <v>Կ-1</v>
      </c>
      <c r="AJ724" s="643">
        <f t="shared" si="522"/>
        <v>2.02</v>
      </c>
      <c r="AK724" s="776">
        <v>83200</v>
      </c>
      <c r="AL724" s="776">
        <f t="shared" si="523"/>
        <v>168064</v>
      </c>
      <c r="AM724" s="777">
        <f t="shared" si="524"/>
        <v>0</v>
      </c>
      <c r="AN724" s="776">
        <f t="shared" si="508"/>
        <v>168064</v>
      </c>
      <c r="AO724" s="776">
        <f t="shared" si="509"/>
        <v>2184832</v>
      </c>
    </row>
    <row r="725" spans="1:41" s="760" customFormat="1" ht="17.25" customHeight="1">
      <c r="A725" s="853">
        <v>683</v>
      </c>
      <c r="B725" s="903" t="s">
        <v>1700</v>
      </c>
      <c r="C725" s="904" t="s">
        <v>1961</v>
      </c>
      <c r="D725" s="904" t="s">
        <v>2297</v>
      </c>
      <c r="E725" s="903" t="s">
        <v>1238</v>
      </c>
      <c r="F725" s="853">
        <v>1</v>
      </c>
      <c r="G725" s="911">
        <v>6</v>
      </c>
      <c r="H725" s="915" t="s">
        <v>86</v>
      </c>
      <c r="I725" s="912">
        <f t="shared" si="499"/>
        <v>1.96</v>
      </c>
      <c r="J725" s="913">
        <v>83200</v>
      </c>
      <c r="K725" s="914">
        <f t="shared" si="510"/>
        <v>163072</v>
      </c>
      <c r="L725" s="915"/>
      <c r="M725" s="914">
        <f t="shared" si="501"/>
        <v>163072</v>
      </c>
      <c r="N725" s="914">
        <f t="shared" si="502"/>
        <v>2119936</v>
      </c>
      <c r="O725" s="580">
        <v>1</v>
      </c>
      <c r="P725" s="644">
        <f t="shared" si="503"/>
        <v>7</v>
      </c>
      <c r="Q725" s="645" t="str">
        <f t="shared" si="511"/>
        <v>Կ-1</v>
      </c>
      <c r="R725" s="643">
        <f t="shared" si="512"/>
        <v>1.96</v>
      </c>
      <c r="S725" s="776">
        <v>83200</v>
      </c>
      <c r="T725" s="776">
        <f t="shared" si="513"/>
        <v>163072</v>
      </c>
      <c r="U725" s="777">
        <f t="shared" si="514"/>
        <v>0</v>
      </c>
      <c r="V725" s="776">
        <f t="shared" si="504"/>
        <v>163072</v>
      </c>
      <c r="W725" s="776">
        <f t="shared" si="505"/>
        <v>2119936</v>
      </c>
      <c r="X725" s="580">
        <v>1</v>
      </c>
      <c r="Y725" s="644">
        <f t="shared" si="515"/>
        <v>8</v>
      </c>
      <c r="Z725" s="645" t="str">
        <f t="shared" si="516"/>
        <v>Կ-1</v>
      </c>
      <c r="AA725" s="643">
        <f t="shared" si="517"/>
        <v>2.02</v>
      </c>
      <c r="AB725" s="776">
        <v>83200</v>
      </c>
      <c r="AC725" s="776">
        <f t="shared" si="518"/>
        <v>168064</v>
      </c>
      <c r="AD725" s="777">
        <f t="shared" si="519"/>
        <v>0</v>
      </c>
      <c r="AE725" s="776">
        <f t="shared" si="506"/>
        <v>168064</v>
      </c>
      <c r="AF725" s="776">
        <f t="shared" si="507"/>
        <v>2184832</v>
      </c>
      <c r="AG725" s="580">
        <v>1</v>
      </c>
      <c r="AH725" s="644">
        <f t="shared" si="520"/>
        <v>9</v>
      </c>
      <c r="AI725" s="645" t="str">
        <f t="shared" si="521"/>
        <v>Կ-1</v>
      </c>
      <c r="AJ725" s="643">
        <f t="shared" si="522"/>
        <v>2.02</v>
      </c>
      <c r="AK725" s="776">
        <v>83200</v>
      </c>
      <c r="AL725" s="776">
        <f t="shared" si="523"/>
        <v>168064</v>
      </c>
      <c r="AM725" s="777">
        <f t="shared" si="524"/>
        <v>0</v>
      </c>
      <c r="AN725" s="776">
        <f t="shared" si="508"/>
        <v>168064</v>
      </c>
      <c r="AO725" s="776">
        <f t="shared" si="509"/>
        <v>2184832</v>
      </c>
    </row>
    <row r="726" spans="1:41" s="760" customFormat="1" ht="14.25">
      <c r="A726" s="853">
        <v>684</v>
      </c>
      <c r="B726" s="903" t="s">
        <v>711</v>
      </c>
      <c r="C726" s="904" t="s">
        <v>1961</v>
      </c>
      <c r="D726" s="904" t="s">
        <v>2297</v>
      </c>
      <c r="E726" s="903" t="s">
        <v>1238</v>
      </c>
      <c r="F726" s="853">
        <v>1</v>
      </c>
      <c r="G726" s="911">
        <v>6</v>
      </c>
      <c r="H726" s="915" t="s">
        <v>86</v>
      </c>
      <c r="I726" s="912">
        <f t="shared" si="499"/>
        <v>1.96</v>
      </c>
      <c r="J726" s="913">
        <v>83200</v>
      </c>
      <c r="K726" s="914">
        <f t="shared" si="510"/>
        <v>163072</v>
      </c>
      <c r="L726" s="915"/>
      <c r="M726" s="914">
        <f t="shared" si="501"/>
        <v>163072</v>
      </c>
      <c r="N726" s="914">
        <f t="shared" si="502"/>
        <v>2119936</v>
      </c>
      <c r="O726" s="580">
        <v>1</v>
      </c>
      <c r="P726" s="644">
        <f t="shared" si="503"/>
        <v>7</v>
      </c>
      <c r="Q726" s="645" t="str">
        <f t="shared" si="511"/>
        <v>Կ-1</v>
      </c>
      <c r="R726" s="643">
        <f t="shared" si="512"/>
        <v>1.96</v>
      </c>
      <c r="S726" s="776">
        <v>83200</v>
      </c>
      <c r="T726" s="776">
        <f t="shared" si="513"/>
        <v>163072</v>
      </c>
      <c r="U726" s="777">
        <f t="shared" si="514"/>
        <v>0</v>
      </c>
      <c r="V726" s="776">
        <f t="shared" si="504"/>
        <v>163072</v>
      </c>
      <c r="W726" s="776">
        <f t="shared" si="505"/>
        <v>2119936</v>
      </c>
      <c r="X726" s="580">
        <v>1</v>
      </c>
      <c r="Y726" s="644">
        <f t="shared" si="515"/>
        <v>8</v>
      </c>
      <c r="Z726" s="645" t="str">
        <f t="shared" si="516"/>
        <v>Կ-1</v>
      </c>
      <c r="AA726" s="643">
        <f t="shared" si="517"/>
        <v>2.02</v>
      </c>
      <c r="AB726" s="776">
        <v>83200</v>
      </c>
      <c r="AC726" s="776">
        <f t="shared" si="518"/>
        <v>168064</v>
      </c>
      <c r="AD726" s="777">
        <f t="shared" si="519"/>
        <v>0</v>
      </c>
      <c r="AE726" s="776">
        <f t="shared" si="506"/>
        <v>168064</v>
      </c>
      <c r="AF726" s="776">
        <f t="shared" si="507"/>
        <v>2184832</v>
      </c>
      <c r="AG726" s="580">
        <v>1</v>
      </c>
      <c r="AH726" s="644">
        <f t="shared" si="520"/>
        <v>9</v>
      </c>
      <c r="AI726" s="645" t="str">
        <f t="shared" si="521"/>
        <v>Կ-1</v>
      </c>
      <c r="AJ726" s="643">
        <f t="shared" si="522"/>
        <v>2.02</v>
      </c>
      <c r="AK726" s="776">
        <v>83200</v>
      </c>
      <c r="AL726" s="776">
        <f t="shared" si="523"/>
        <v>168064</v>
      </c>
      <c r="AM726" s="777">
        <f t="shared" si="524"/>
        <v>0</v>
      </c>
      <c r="AN726" s="776">
        <f t="shared" si="508"/>
        <v>168064</v>
      </c>
      <c r="AO726" s="776">
        <f t="shared" si="509"/>
        <v>2184832</v>
      </c>
    </row>
    <row r="727" spans="1:41" s="760" customFormat="1" ht="14.25">
      <c r="A727" s="853">
        <v>685</v>
      </c>
      <c r="B727" s="903" t="s">
        <v>716</v>
      </c>
      <c r="C727" s="904" t="s">
        <v>1961</v>
      </c>
      <c r="D727" s="904" t="s">
        <v>2289</v>
      </c>
      <c r="E727" s="903" t="s">
        <v>1238</v>
      </c>
      <c r="F727" s="853">
        <v>1</v>
      </c>
      <c r="G727" s="911">
        <v>6</v>
      </c>
      <c r="H727" s="915" t="s">
        <v>86</v>
      </c>
      <c r="I727" s="912">
        <f t="shared" si="499"/>
        <v>1.96</v>
      </c>
      <c r="J727" s="913">
        <v>83200</v>
      </c>
      <c r="K727" s="914">
        <f t="shared" si="510"/>
        <v>163072</v>
      </c>
      <c r="L727" s="915"/>
      <c r="M727" s="914">
        <f t="shared" si="501"/>
        <v>163072</v>
      </c>
      <c r="N727" s="914">
        <f t="shared" si="502"/>
        <v>2119936</v>
      </c>
      <c r="O727" s="580">
        <v>1</v>
      </c>
      <c r="P727" s="644">
        <f t="shared" si="503"/>
        <v>7</v>
      </c>
      <c r="Q727" s="645" t="str">
        <f t="shared" si="511"/>
        <v>Կ-1</v>
      </c>
      <c r="R727" s="643">
        <f t="shared" si="512"/>
        <v>1.96</v>
      </c>
      <c r="S727" s="776">
        <v>83200</v>
      </c>
      <c r="T727" s="776">
        <f t="shared" si="513"/>
        <v>163072</v>
      </c>
      <c r="U727" s="777">
        <f t="shared" si="514"/>
        <v>0</v>
      </c>
      <c r="V727" s="776">
        <f t="shared" si="504"/>
        <v>163072</v>
      </c>
      <c r="W727" s="776">
        <f t="shared" si="505"/>
        <v>2119936</v>
      </c>
      <c r="X727" s="580">
        <v>1</v>
      </c>
      <c r="Y727" s="644">
        <f t="shared" si="515"/>
        <v>8</v>
      </c>
      <c r="Z727" s="645" t="str">
        <f t="shared" si="516"/>
        <v>Կ-1</v>
      </c>
      <c r="AA727" s="643">
        <f t="shared" si="517"/>
        <v>2.02</v>
      </c>
      <c r="AB727" s="776">
        <v>83200</v>
      </c>
      <c r="AC727" s="776">
        <f t="shared" si="518"/>
        <v>168064</v>
      </c>
      <c r="AD727" s="777">
        <f t="shared" si="519"/>
        <v>0</v>
      </c>
      <c r="AE727" s="776">
        <f t="shared" si="506"/>
        <v>168064</v>
      </c>
      <c r="AF727" s="776">
        <f t="shared" si="507"/>
        <v>2184832</v>
      </c>
      <c r="AG727" s="580">
        <v>1</v>
      </c>
      <c r="AH727" s="644">
        <f t="shared" si="520"/>
        <v>9</v>
      </c>
      <c r="AI727" s="645" t="str">
        <f t="shared" si="521"/>
        <v>Կ-1</v>
      </c>
      <c r="AJ727" s="643">
        <f t="shared" si="522"/>
        <v>2.02</v>
      </c>
      <c r="AK727" s="776">
        <v>83200</v>
      </c>
      <c r="AL727" s="776">
        <f t="shared" si="523"/>
        <v>168064</v>
      </c>
      <c r="AM727" s="777">
        <f t="shared" si="524"/>
        <v>0</v>
      </c>
      <c r="AN727" s="776">
        <f t="shared" si="508"/>
        <v>168064</v>
      </c>
      <c r="AO727" s="776">
        <f t="shared" si="509"/>
        <v>2184832</v>
      </c>
    </row>
    <row r="728" spans="1:41" s="760" customFormat="1" ht="14.25">
      <c r="A728" s="853">
        <v>686</v>
      </c>
      <c r="B728" s="903" t="s">
        <v>723</v>
      </c>
      <c r="C728" s="904" t="s">
        <v>1961</v>
      </c>
      <c r="D728" s="904" t="s">
        <v>2374</v>
      </c>
      <c r="E728" s="903" t="s">
        <v>1238</v>
      </c>
      <c r="F728" s="853">
        <v>1</v>
      </c>
      <c r="G728" s="911">
        <v>6</v>
      </c>
      <c r="H728" s="915" t="s">
        <v>86</v>
      </c>
      <c r="I728" s="912">
        <f t="shared" si="499"/>
        <v>1.96</v>
      </c>
      <c r="J728" s="913">
        <v>83200</v>
      </c>
      <c r="K728" s="914">
        <f t="shared" si="510"/>
        <v>163072</v>
      </c>
      <c r="L728" s="915"/>
      <c r="M728" s="914">
        <f t="shared" si="501"/>
        <v>163072</v>
      </c>
      <c r="N728" s="914">
        <f t="shared" si="502"/>
        <v>2119936</v>
      </c>
      <c r="O728" s="580">
        <v>1</v>
      </c>
      <c r="P728" s="644">
        <f t="shared" si="503"/>
        <v>7</v>
      </c>
      <c r="Q728" s="645" t="str">
        <f t="shared" si="511"/>
        <v>Կ-1</v>
      </c>
      <c r="R728" s="643">
        <f t="shared" si="512"/>
        <v>1.96</v>
      </c>
      <c r="S728" s="776">
        <v>83200</v>
      </c>
      <c r="T728" s="776">
        <f t="shared" si="513"/>
        <v>163072</v>
      </c>
      <c r="U728" s="777">
        <f t="shared" si="514"/>
        <v>0</v>
      </c>
      <c r="V728" s="776">
        <f t="shared" si="504"/>
        <v>163072</v>
      </c>
      <c r="W728" s="776">
        <f t="shared" si="505"/>
        <v>2119936</v>
      </c>
      <c r="X728" s="580">
        <v>1</v>
      </c>
      <c r="Y728" s="644">
        <f t="shared" si="515"/>
        <v>8</v>
      </c>
      <c r="Z728" s="645" t="str">
        <f t="shared" si="516"/>
        <v>Կ-1</v>
      </c>
      <c r="AA728" s="643">
        <f t="shared" si="517"/>
        <v>2.02</v>
      </c>
      <c r="AB728" s="776">
        <v>83200</v>
      </c>
      <c r="AC728" s="776">
        <f t="shared" si="518"/>
        <v>168064</v>
      </c>
      <c r="AD728" s="777">
        <f t="shared" si="519"/>
        <v>0</v>
      </c>
      <c r="AE728" s="776">
        <f t="shared" si="506"/>
        <v>168064</v>
      </c>
      <c r="AF728" s="776">
        <f t="shared" si="507"/>
        <v>2184832</v>
      </c>
      <c r="AG728" s="580">
        <v>1</v>
      </c>
      <c r="AH728" s="644">
        <f t="shared" si="520"/>
        <v>9</v>
      </c>
      <c r="AI728" s="645" t="str">
        <f t="shared" si="521"/>
        <v>Կ-1</v>
      </c>
      <c r="AJ728" s="643">
        <f t="shared" si="522"/>
        <v>2.02</v>
      </c>
      <c r="AK728" s="776">
        <v>83200</v>
      </c>
      <c r="AL728" s="776">
        <f t="shared" si="523"/>
        <v>168064</v>
      </c>
      <c r="AM728" s="777">
        <f t="shared" si="524"/>
        <v>0</v>
      </c>
      <c r="AN728" s="776">
        <f t="shared" si="508"/>
        <v>168064</v>
      </c>
      <c r="AO728" s="776">
        <f t="shared" si="509"/>
        <v>2184832</v>
      </c>
    </row>
    <row r="729" spans="1:41" s="760" customFormat="1" ht="14.25">
      <c r="A729" s="853">
        <v>687</v>
      </c>
      <c r="B729" s="903" t="s">
        <v>718</v>
      </c>
      <c r="C729" s="904" t="s">
        <v>1960</v>
      </c>
      <c r="D729" s="904" t="s">
        <v>2287</v>
      </c>
      <c r="E729" s="903" t="s">
        <v>1238</v>
      </c>
      <c r="F729" s="853">
        <v>1</v>
      </c>
      <c r="G729" s="911">
        <v>6</v>
      </c>
      <c r="H729" s="915" t="s">
        <v>86</v>
      </c>
      <c r="I729" s="912">
        <f t="shared" si="499"/>
        <v>1.96</v>
      </c>
      <c r="J729" s="913">
        <v>83200</v>
      </c>
      <c r="K729" s="914">
        <f t="shared" si="510"/>
        <v>163072</v>
      </c>
      <c r="L729" s="915"/>
      <c r="M729" s="914">
        <f t="shared" si="501"/>
        <v>163072</v>
      </c>
      <c r="N729" s="914">
        <f t="shared" si="502"/>
        <v>2119936</v>
      </c>
      <c r="O729" s="580">
        <v>1</v>
      </c>
      <c r="P729" s="644">
        <f t="shared" si="503"/>
        <v>7</v>
      </c>
      <c r="Q729" s="645" t="str">
        <f t="shared" si="511"/>
        <v>Կ-1</v>
      </c>
      <c r="R729" s="643">
        <f t="shared" si="512"/>
        <v>1.96</v>
      </c>
      <c r="S729" s="776">
        <v>83200</v>
      </c>
      <c r="T729" s="776">
        <f t="shared" si="513"/>
        <v>163072</v>
      </c>
      <c r="U729" s="777">
        <f t="shared" si="514"/>
        <v>0</v>
      </c>
      <c r="V729" s="776">
        <f t="shared" si="504"/>
        <v>163072</v>
      </c>
      <c r="W729" s="776">
        <f t="shared" si="505"/>
        <v>2119936</v>
      </c>
      <c r="X729" s="580">
        <v>1</v>
      </c>
      <c r="Y729" s="644">
        <f t="shared" si="515"/>
        <v>8</v>
      </c>
      <c r="Z729" s="645" t="str">
        <f t="shared" si="516"/>
        <v>Կ-1</v>
      </c>
      <c r="AA729" s="643">
        <f t="shared" si="517"/>
        <v>2.02</v>
      </c>
      <c r="AB729" s="776">
        <v>83200</v>
      </c>
      <c r="AC729" s="776">
        <f t="shared" si="518"/>
        <v>168064</v>
      </c>
      <c r="AD729" s="777">
        <f t="shared" si="519"/>
        <v>0</v>
      </c>
      <c r="AE729" s="776">
        <f t="shared" si="506"/>
        <v>168064</v>
      </c>
      <c r="AF729" s="776">
        <f t="shared" si="507"/>
        <v>2184832</v>
      </c>
      <c r="AG729" s="580">
        <v>1</v>
      </c>
      <c r="AH729" s="644">
        <f t="shared" si="520"/>
        <v>9</v>
      </c>
      <c r="AI729" s="645" t="str">
        <f t="shared" si="521"/>
        <v>Կ-1</v>
      </c>
      <c r="AJ729" s="643">
        <f t="shared" si="522"/>
        <v>2.02</v>
      </c>
      <c r="AK729" s="776">
        <v>83200</v>
      </c>
      <c r="AL729" s="776">
        <f t="shared" si="523"/>
        <v>168064</v>
      </c>
      <c r="AM729" s="777">
        <f t="shared" si="524"/>
        <v>0</v>
      </c>
      <c r="AN729" s="776">
        <f t="shared" si="508"/>
        <v>168064</v>
      </c>
      <c r="AO729" s="776">
        <f t="shared" si="509"/>
        <v>2184832</v>
      </c>
    </row>
    <row r="730" spans="1:41" s="760" customFormat="1" ht="14.25">
      <c r="A730" s="853">
        <v>688</v>
      </c>
      <c r="B730" s="903" t="s">
        <v>719</v>
      </c>
      <c r="C730" s="904" t="s">
        <v>1961</v>
      </c>
      <c r="D730" s="904" t="s">
        <v>2281</v>
      </c>
      <c r="E730" s="903" t="s">
        <v>1238</v>
      </c>
      <c r="F730" s="853">
        <v>1</v>
      </c>
      <c r="G730" s="911">
        <v>6</v>
      </c>
      <c r="H730" s="915" t="s">
        <v>86</v>
      </c>
      <c r="I730" s="912">
        <f t="shared" si="499"/>
        <v>1.96</v>
      </c>
      <c r="J730" s="913">
        <v>83200</v>
      </c>
      <c r="K730" s="914">
        <f t="shared" si="510"/>
        <v>163072</v>
      </c>
      <c r="L730" s="915"/>
      <c r="M730" s="914">
        <f t="shared" si="501"/>
        <v>163072</v>
      </c>
      <c r="N730" s="914">
        <f t="shared" si="502"/>
        <v>2119936</v>
      </c>
      <c r="O730" s="580">
        <v>1</v>
      </c>
      <c r="P730" s="644">
        <f t="shared" si="503"/>
        <v>7</v>
      </c>
      <c r="Q730" s="645" t="str">
        <f t="shared" si="511"/>
        <v>Կ-1</v>
      </c>
      <c r="R730" s="643">
        <f t="shared" si="512"/>
        <v>1.96</v>
      </c>
      <c r="S730" s="776">
        <v>83200</v>
      </c>
      <c r="T730" s="776">
        <f t="shared" si="513"/>
        <v>163072</v>
      </c>
      <c r="U730" s="777">
        <f t="shared" si="514"/>
        <v>0</v>
      </c>
      <c r="V730" s="776">
        <f t="shared" si="504"/>
        <v>163072</v>
      </c>
      <c r="W730" s="776">
        <f t="shared" si="505"/>
        <v>2119936</v>
      </c>
      <c r="X730" s="580">
        <v>1</v>
      </c>
      <c r="Y730" s="644">
        <f t="shared" si="515"/>
        <v>8</v>
      </c>
      <c r="Z730" s="645" t="str">
        <f t="shared" si="516"/>
        <v>Կ-1</v>
      </c>
      <c r="AA730" s="643">
        <f t="shared" si="517"/>
        <v>2.02</v>
      </c>
      <c r="AB730" s="776">
        <v>83200</v>
      </c>
      <c r="AC730" s="776">
        <f t="shared" si="518"/>
        <v>168064</v>
      </c>
      <c r="AD730" s="777">
        <f t="shared" si="519"/>
        <v>0</v>
      </c>
      <c r="AE730" s="776">
        <f t="shared" si="506"/>
        <v>168064</v>
      </c>
      <c r="AF730" s="776">
        <f t="shared" si="507"/>
        <v>2184832</v>
      </c>
      <c r="AG730" s="580">
        <v>1</v>
      </c>
      <c r="AH730" s="644">
        <f t="shared" si="520"/>
        <v>9</v>
      </c>
      <c r="AI730" s="645" t="str">
        <f t="shared" si="521"/>
        <v>Կ-1</v>
      </c>
      <c r="AJ730" s="643">
        <f t="shared" si="522"/>
        <v>2.02</v>
      </c>
      <c r="AK730" s="776">
        <v>83200</v>
      </c>
      <c r="AL730" s="776">
        <f t="shared" si="523"/>
        <v>168064</v>
      </c>
      <c r="AM730" s="777">
        <f t="shared" si="524"/>
        <v>0</v>
      </c>
      <c r="AN730" s="776">
        <f t="shared" si="508"/>
        <v>168064</v>
      </c>
      <c r="AO730" s="776">
        <f t="shared" si="509"/>
        <v>2184832</v>
      </c>
    </row>
    <row r="731" spans="1:41" s="760" customFormat="1" ht="14.25">
      <c r="A731" s="853">
        <v>689</v>
      </c>
      <c r="B731" s="903" t="s">
        <v>720</v>
      </c>
      <c r="C731" s="904" t="s">
        <v>1961</v>
      </c>
      <c r="D731" s="904" t="s">
        <v>2303</v>
      </c>
      <c r="E731" s="903" t="s">
        <v>1238</v>
      </c>
      <c r="F731" s="853">
        <v>1</v>
      </c>
      <c r="G731" s="911">
        <v>9</v>
      </c>
      <c r="H731" s="915" t="s">
        <v>86</v>
      </c>
      <c r="I731" s="912">
        <f t="shared" si="499"/>
        <v>2.02</v>
      </c>
      <c r="J731" s="913">
        <v>83200</v>
      </c>
      <c r="K731" s="914">
        <f t="shared" si="510"/>
        <v>168064</v>
      </c>
      <c r="L731" s="915"/>
      <c r="M731" s="914">
        <f t="shared" si="501"/>
        <v>168064</v>
      </c>
      <c r="N731" s="914">
        <f t="shared" si="502"/>
        <v>2184832</v>
      </c>
      <c r="O731" s="580">
        <v>1</v>
      </c>
      <c r="P731" s="644">
        <f t="shared" si="503"/>
        <v>10</v>
      </c>
      <c r="Q731" s="645" t="str">
        <f t="shared" si="511"/>
        <v>Կ-1</v>
      </c>
      <c r="R731" s="643">
        <f t="shared" si="512"/>
        <v>2.08</v>
      </c>
      <c r="S731" s="776">
        <v>83200</v>
      </c>
      <c r="T731" s="776">
        <f t="shared" si="513"/>
        <v>173056</v>
      </c>
      <c r="U731" s="777">
        <f t="shared" si="514"/>
        <v>0</v>
      </c>
      <c r="V731" s="776">
        <f t="shared" si="504"/>
        <v>173056</v>
      </c>
      <c r="W731" s="776">
        <f t="shared" si="505"/>
        <v>2249728</v>
      </c>
      <c r="X731" s="580">
        <v>1</v>
      </c>
      <c r="Y731" s="644">
        <f t="shared" si="515"/>
        <v>11</v>
      </c>
      <c r="Z731" s="645" t="str">
        <f t="shared" si="516"/>
        <v>Կ-1</v>
      </c>
      <c r="AA731" s="643">
        <f t="shared" si="517"/>
        <v>2.08</v>
      </c>
      <c r="AB731" s="776">
        <v>83200</v>
      </c>
      <c r="AC731" s="776">
        <f t="shared" si="518"/>
        <v>173056</v>
      </c>
      <c r="AD731" s="777">
        <f t="shared" si="519"/>
        <v>0</v>
      </c>
      <c r="AE731" s="776">
        <f t="shared" si="506"/>
        <v>173056</v>
      </c>
      <c r="AF731" s="776">
        <f t="shared" si="507"/>
        <v>2249728</v>
      </c>
      <c r="AG731" s="580">
        <v>1</v>
      </c>
      <c r="AH731" s="644">
        <f t="shared" si="520"/>
        <v>12</v>
      </c>
      <c r="AI731" s="645" t="str">
        <f t="shared" si="521"/>
        <v>Կ-1</v>
      </c>
      <c r="AJ731" s="643">
        <f t="shared" si="522"/>
        <v>2.08</v>
      </c>
      <c r="AK731" s="776">
        <v>83200</v>
      </c>
      <c r="AL731" s="776">
        <f t="shared" si="523"/>
        <v>173056</v>
      </c>
      <c r="AM731" s="777">
        <f t="shared" si="524"/>
        <v>0</v>
      </c>
      <c r="AN731" s="776">
        <f t="shared" si="508"/>
        <v>173056</v>
      </c>
      <c r="AO731" s="776">
        <f t="shared" si="509"/>
        <v>2249728</v>
      </c>
    </row>
    <row r="732" spans="1:41" s="760" customFormat="1" ht="14.25">
      <c r="A732" s="853">
        <v>690</v>
      </c>
      <c r="B732" s="903" t="s">
        <v>721</v>
      </c>
      <c r="C732" s="904" t="s">
        <v>1961</v>
      </c>
      <c r="D732" s="904" t="s">
        <v>2375</v>
      </c>
      <c r="E732" s="903" t="s">
        <v>1238</v>
      </c>
      <c r="F732" s="853">
        <v>1</v>
      </c>
      <c r="G732" s="911">
        <v>5</v>
      </c>
      <c r="H732" s="915" t="s">
        <v>86</v>
      </c>
      <c r="I732" s="912">
        <f t="shared" si="499"/>
        <v>1.9</v>
      </c>
      <c r="J732" s="913">
        <v>83200</v>
      </c>
      <c r="K732" s="914">
        <f t="shared" si="510"/>
        <v>158080</v>
      </c>
      <c r="L732" s="915"/>
      <c r="M732" s="914">
        <f t="shared" si="501"/>
        <v>158080</v>
      </c>
      <c r="N732" s="914">
        <f t="shared" si="502"/>
        <v>2055040</v>
      </c>
      <c r="O732" s="580">
        <v>1</v>
      </c>
      <c r="P732" s="644">
        <f t="shared" si="503"/>
        <v>6</v>
      </c>
      <c r="Q732" s="645" t="str">
        <f t="shared" si="511"/>
        <v>Կ-1</v>
      </c>
      <c r="R732" s="643">
        <f t="shared" si="512"/>
        <v>1.96</v>
      </c>
      <c r="S732" s="776">
        <v>83200</v>
      </c>
      <c r="T732" s="776">
        <f t="shared" si="513"/>
        <v>163072</v>
      </c>
      <c r="U732" s="777">
        <f t="shared" si="514"/>
        <v>0</v>
      </c>
      <c r="V732" s="776">
        <f t="shared" si="504"/>
        <v>163072</v>
      </c>
      <c r="W732" s="776">
        <f t="shared" si="505"/>
        <v>2119936</v>
      </c>
      <c r="X732" s="580">
        <v>1</v>
      </c>
      <c r="Y732" s="644">
        <f t="shared" si="515"/>
        <v>7</v>
      </c>
      <c r="Z732" s="645" t="str">
        <f t="shared" si="516"/>
        <v>Կ-1</v>
      </c>
      <c r="AA732" s="643">
        <f t="shared" si="517"/>
        <v>1.96</v>
      </c>
      <c r="AB732" s="776">
        <v>83200</v>
      </c>
      <c r="AC732" s="776">
        <f t="shared" si="518"/>
        <v>163072</v>
      </c>
      <c r="AD732" s="777">
        <f t="shared" si="519"/>
        <v>0</v>
      </c>
      <c r="AE732" s="776">
        <f t="shared" si="506"/>
        <v>163072</v>
      </c>
      <c r="AF732" s="776">
        <f t="shared" si="507"/>
        <v>2119936</v>
      </c>
      <c r="AG732" s="580">
        <v>1</v>
      </c>
      <c r="AH732" s="644">
        <f t="shared" si="520"/>
        <v>8</v>
      </c>
      <c r="AI732" s="645" t="str">
        <f t="shared" si="521"/>
        <v>Կ-1</v>
      </c>
      <c r="AJ732" s="643">
        <f t="shared" si="522"/>
        <v>2.02</v>
      </c>
      <c r="AK732" s="776">
        <v>83200</v>
      </c>
      <c r="AL732" s="776">
        <f t="shared" si="523"/>
        <v>168064</v>
      </c>
      <c r="AM732" s="777">
        <f t="shared" si="524"/>
        <v>0</v>
      </c>
      <c r="AN732" s="776">
        <f t="shared" si="508"/>
        <v>168064</v>
      </c>
      <c r="AO732" s="776">
        <f t="shared" si="509"/>
        <v>2184832</v>
      </c>
    </row>
    <row r="733" spans="1:41" s="760" customFormat="1" ht="14.25">
      <c r="A733" s="853">
        <v>691</v>
      </c>
      <c r="B733" s="903" t="s">
        <v>3333</v>
      </c>
      <c r="C733" s="904" t="s">
        <v>1961</v>
      </c>
      <c r="D733" s="904" t="s">
        <v>2299</v>
      </c>
      <c r="E733" s="903" t="s">
        <v>1238</v>
      </c>
      <c r="F733" s="853">
        <v>1</v>
      </c>
      <c r="G733" s="911">
        <v>1</v>
      </c>
      <c r="H733" s="915" t="s">
        <v>86</v>
      </c>
      <c r="I733" s="912">
        <f t="shared" si="499"/>
        <v>1.73</v>
      </c>
      <c r="J733" s="913">
        <v>83200</v>
      </c>
      <c r="K733" s="914">
        <f t="shared" si="510"/>
        <v>143936</v>
      </c>
      <c r="L733" s="915"/>
      <c r="M733" s="914">
        <f t="shared" si="501"/>
        <v>143936</v>
      </c>
      <c r="N733" s="914">
        <f t="shared" si="502"/>
        <v>1871168</v>
      </c>
      <c r="O733" s="580">
        <v>1</v>
      </c>
      <c r="P733" s="644">
        <f t="shared" si="503"/>
        <v>2</v>
      </c>
      <c r="Q733" s="645" t="str">
        <f t="shared" si="511"/>
        <v>Կ-1</v>
      </c>
      <c r="R733" s="643">
        <f t="shared" si="512"/>
        <v>1.79</v>
      </c>
      <c r="S733" s="776">
        <v>83200</v>
      </c>
      <c r="T733" s="776">
        <f t="shared" si="513"/>
        <v>148928</v>
      </c>
      <c r="U733" s="777">
        <f t="shared" si="514"/>
        <v>0</v>
      </c>
      <c r="V733" s="776">
        <f t="shared" si="504"/>
        <v>148928</v>
      </c>
      <c r="W733" s="776">
        <f t="shared" si="505"/>
        <v>1936064</v>
      </c>
      <c r="X733" s="580">
        <v>1</v>
      </c>
      <c r="Y733" s="644">
        <f t="shared" si="515"/>
        <v>3</v>
      </c>
      <c r="Z733" s="645" t="str">
        <f t="shared" si="516"/>
        <v>Կ-1</v>
      </c>
      <c r="AA733" s="643">
        <f t="shared" si="517"/>
        <v>1.84</v>
      </c>
      <c r="AB733" s="776">
        <v>83200</v>
      </c>
      <c r="AC733" s="776">
        <f t="shared" si="518"/>
        <v>153088</v>
      </c>
      <c r="AD733" s="777">
        <f t="shared" si="519"/>
        <v>0</v>
      </c>
      <c r="AE733" s="776">
        <f t="shared" si="506"/>
        <v>153088</v>
      </c>
      <c r="AF733" s="776">
        <f t="shared" si="507"/>
        <v>1990144</v>
      </c>
      <c r="AG733" s="580">
        <v>1</v>
      </c>
      <c r="AH733" s="644">
        <f t="shared" si="520"/>
        <v>4</v>
      </c>
      <c r="AI733" s="645" t="str">
        <f t="shared" si="521"/>
        <v>Կ-1</v>
      </c>
      <c r="AJ733" s="643">
        <f t="shared" si="522"/>
        <v>1.9</v>
      </c>
      <c r="AK733" s="776">
        <v>83200</v>
      </c>
      <c r="AL733" s="776">
        <f t="shared" si="523"/>
        <v>158080</v>
      </c>
      <c r="AM733" s="777">
        <f t="shared" si="524"/>
        <v>0</v>
      </c>
      <c r="AN733" s="776">
        <f t="shared" si="508"/>
        <v>158080</v>
      </c>
      <c r="AO733" s="776">
        <f t="shared" si="509"/>
        <v>2055040</v>
      </c>
    </row>
    <row r="734" spans="1:41" s="760" customFormat="1" ht="14.25">
      <c r="A734" s="853">
        <v>692</v>
      </c>
      <c r="B734" s="903" t="s">
        <v>78</v>
      </c>
      <c r="C734" s="904"/>
      <c r="D734" s="904"/>
      <c r="E734" s="903" t="s">
        <v>1238</v>
      </c>
      <c r="F734" s="853">
        <v>1</v>
      </c>
      <c r="G734" s="911">
        <v>6</v>
      </c>
      <c r="H734" s="915" t="s">
        <v>86</v>
      </c>
      <c r="I734" s="912">
        <f t="shared" si="499"/>
        <v>1.96</v>
      </c>
      <c r="J734" s="913">
        <v>83200</v>
      </c>
      <c r="K734" s="914">
        <f t="shared" si="510"/>
        <v>163072</v>
      </c>
      <c r="L734" s="915"/>
      <c r="M734" s="914">
        <f t="shared" si="501"/>
        <v>163072</v>
      </c>
      <c r="N734" s="914">
        <f t="shared" si="502"/>
        <v>2119936</v>
      </c>
      <c r="O734" s="580">
        <v>1</v>
      </c>
      <c r="P734" s="644">
        <f t="shared" si="503"/>
        <v>7</v>
      </c>
      <c r="Q734" s="645" t="str">
        <f t="shared" si="511"/>
        <v>Կ-1</v>
      </c>
      <c r="R734" s="643">
        <f t="shared" si="512"/>
        <v>1.96</v>
      </c>
      <c r="S734" s="776">
        <v>83200</v>
      </c>
      <c r="T734" s="776">
        <f t="shared" si="513"/>
        <v>163072</v>
      </c>
      <c r="U734" s="777">
        <f t="shared" si="514"/>
        <v>0</v>
      </c>
      <c r="V734" s="776">
        <f t="shared" si="504"/>
        <v>163072</v>
      </c>
      <c r="W734" s="776">
        <f t="shared" si="505"/>
        <v>2119936</v>
      </c>
      <c r="X734" s="580">
        <v>1</v>
      </c>
      <c r="Y734" s="644">
        <f t="shared" si="515"/>
        <v>8</v>
      </c>
      <c r="Z734" s="645" t="str">
        <f t="shared" si="516"/>
        <v>Կ-1</v>
      </c>
      <c r="AA734" s="643">
        <f t="shared" si="517"/>
        <v>2.02</v>
      </c>
      <c r="AB734" s="776">
        <v>83200</v>
      </c>
      <c r="AC734" s="776">
        <f t="shared" si="518"/>
        <v>168064</v>
      </c>
      <c r="AD734" s="777">
        <f t="shared" si="519"/>
        <v>0</v>
      </c>
      <c r="AE734" s="776">
        <f t="shared" si="506"/>
        <v>168064</v>
      </c>
      <c r="AF734" s="776">
        <f t="shared" si="507"/>
        <v>2184832</v>
      </c>
      <c r="AG734" s="580">
        <v>1</v>
      </c>
      <c r="AH734" s="644">
        <f t="shared" si="520"/>
        <v>9</v>
      </c>
      <c r="AI734" s="645" t="str">
        <f t="shared" si="521"/>
        <v>Կ-1</v>
      </c>
      <c r="AJ734" s="643">
        <f t="shared" si="522"/>
        <v>2.02</v>
      </c>
      <c r="AK734" s="776">
        <v>83200</v>
      </c>
      <c r="AL734" s="776">
        <f t="shared" si="523"/>
        <v>168064</v>
      </c>
      <c r="AM734" s="777">
        <f t="shared" si="524"/>
        <v>0</v>
      </c>
      <c r="AN734" s="776">
        <f t="shared" si="508"/>
        <v>168064</v>
      </c>
      <c r="AO734" s="776">
        <f t="shared" si="509"/>
        <v>2184832</v>
      </c>
    </row>
    <row r="735" spans="1:41" s="760" customFormat="1" ht="14.25">
      <c r="A735" s="853">
        <v>693</v>
      </c>
      <c r="B735" s="903" t="s">
        <v>78</v>
      </c>
      <c r="C735" s="904"/>
      <c r="D735" s="904"/>
      <c r="E735" s="903" t="s">
        <v>1238</v>
      </c>
      <c r="F735" s="853">
        <v>1</v>
      </c>
      <c r="G735" s="911">
        <v>6</v>
      </c>
      <c r="H735" s="915" t="s">
        <v>86</v>
      </c>
      <c r="I735" s="912">
        <f t="shared" si="499"/>
        <v>1.96</v>
      </c>
      <c r="J735" s="913">
        <v>83200</v>
      </c>
      <c r="K735" s="914">
        <f t="shared" si="510"/>
        <v>163072</v>
      </c>
      <c r="L735" s="915"/>
      <c r="M735" s="914">
        <f t="shared" si="501"/>
        <v>163072</v>
      </c>
      <c r="N735" s="914">
        <f t="shared" si="502"/>
        <v>2119936</v>
      </c>
      <c r="O735" s="580">
        <v>1</v>
      </c>
      <c r="P735" s="644">
        <f t="shared" si="503"/>
        <v>7</v>
      </c>
      <c r="Q735" s="645" t="str">
        <f t="shared" si="511"/>
        <v>Կ-1</v>
      </c>
      <c r="R735" s="643">
        <f t="shared" si="512"/>
        <v>1.96</v>
      </c>
      <c r="S735" s="776">
        <v>83200</v>
      </c>
      <c r="T735" s="776">
        <f t="shared" si="513"/>
        <v>163072</v>
      </c>
      <c r="U735" s="777">
        <f t="shared" si="514"/>
        <v>0</v>
      </c>
      <c r="V735" s="776">
        <f t="shared" si="504"/>
        <v>163072</v>
      </c>
      <c r="W735" s="776">
        <f t="shared" si="505"/>
        <v>2119936</v>
      </c>
      <c r="X735" s="580">
        <v>1</v>
      </c>
      <c r="Y735" s="644">
        <f t="shared" si="515"/>
        <v>8</v>
      </c>
      <c r="Z735" s="645" t="str">
        <f t="shared" si="516"/>
        <v>Կ-1</v>
      </c>
      <c r="AA735" s="643">
        <f t="shared" si="517"/>
        <v>2.02</v>
      </c>
      <c r="AB735" s="776">
        <v>83200</v>
      </c>
      <c r="AC735" s="776">
        <f t="shared" si="518"/>
        <v>168064</v>
      </c>
      <c r="AD735" s="777">
        <f t="shared" si="519"/>
        <v>0</v>
      </c>
      <c r="AE735" s="776">
        <f t="shared" si="506"/>
        <v>168064</v>
      </c>
      <c r="AF735" s="776">
        <f t="shared" si="507"/>
        <v>2184832</v>
      </c>
      <c r="AG735" s="580">
        <v>1</v>
      </c>
      <c r="AH735" s="644">
        <f t="shared" si="520"/>
        <v>9</v>
      </c>
      <c r="AI735" s="645" t="str">
        <f t="shared" si="521"/>
        <v>Կ-1</v>
      </c>
      <c r="AJ735" s="643">
        <f t="shared" si="522"/>
        <v>2.02</v>
      </c>
      <c r="AK735" s="776">
        <v>83200</v>
      </c>
      <c r="AL735" s="776">
        <f t="shared" si="523"/>
        <v>168064</v>
      </c>
      <c r="AM735" s="777">
        <f t="shared" si="524"/>
        <v>0</v>
      </c>
      <c r="AN735" s="776">
        <f t="shared" si="508"/>
        <v>168064</v>
      </c>
      <c r="AO735" s="776">
        <f t="shared" si="509"/>
        <v>2184832</v>
      </c>
    </row>
    <row r="736" spans="1:41" s="760" customFormat="1" ht="14.25">
      <c r="A736" s="853">
        <v>694</v>
      </c>
      <c r="B736" s="903" t="s">
        <v>78</v>
      </c>
      <c r="C736" s="904"/>
      <c r="D736" s="904"/>
      <c r="E736" s="903" t="s">
        <v>1238</v>
      </c>
      <c r="F736" s="853">
        <v>1</v>
      </c>
      <c r="G736" s="911">
        <v>6</v>
      </c>
      <c r="H736" s="915" t="s">
        <v>86</v>
      </c>
      <c r="I736" s="912">
        <f t="shared" si="499"/>
        <v>1.96</v>
      </c>
      <c r="J736" s="913">
        <v>83200</v>
      </c>
      <c r="K736" s="914">
        <f t="shared" si="510"/>
        <v>163072</v>
      </c>
      <c r="L736" s="915"/>
      <c r="M736" s="914">
        <f t="shared" si="501"/>
        <v>163072</v>
      </c>
      <c r="N736" s="914">
        <f t="shared" si="502"/>
        <v>2119936</v>
      </c>
      <c r="O736" s="580">
        <v>1</v>
      </c>
      <c r="P736" s="644">
        <f t="shared" si="503"/>
        <v>7</v>
      </c>
      <c r="Q736" s="645" t="str">
        <f t="shared" si="511"/>
        <v>Կ-1</v>
      </c>
      <c r="R736" s="643">
        <f t="shared" si="512"/>
        <v>1.96</v>
      </c>
      <c r="S736" s="776">
        <v>83200</v>
      </c>
      <c r="T736" s="776">
        <f t="shared" si="513"/>
        <v>163072</v>
      </c>
      <c r="U736" s="777">
        <f t="shared" si="514"/>
        <v>0</v>
      </c>
      <c r="V736" s="776">
        <f t="shared" si="504"/>
        <v>163072</v>
      </c>
      <c r="W736" s="776">
        <f t="shared" si="505"/>
        <v>2119936</v>
      </c>
      <c r="X736" s="580">
        <v>1</v>
      </c>
      <c r="Y736" s="644">
        <f t="shared" si="515"/>
        <v>8</v>
      </c>
      <c r="Z736" s="645" t="str">
        <f t="shared" si="516"/>
        <v>Կ-1</v>
      </c>
      <c r="AA736" s="643">
        <f t="shared" si="517"/>
        <v>2.02</v>
      </c>
      <c r="AB736" s="776">
        <v>83200</v>
      </c>
      <c r="AC736" s="776">
        <f t="shared" si="518"/>
        <v>168064</v>
      </c>
      <c r="AD736" s="777">
        <f t="shared" si="519"/>
        <v>0</v>
      </c>
      <c r="AE736" s="776">
        <f t="shared" si="506"/>
        <v>168064</v>
      </c>
      <c r="AF736" s="776">
        <f t="shared" si="507"/>
        <v>2184832</v>
      </c>
      <c r="AG736" s="580">
        <v>1</v>
      </c>
      <c r="AH736" s="644">
        <f t="shared" si="520"/>
        <v>9</v>
      </c>
      <c r="AI736" s="645" t="str">
        <f t="shared" si="521"/>
        <v>Կ-1</v>
      </c>
      <c r="AJ736" s="643">
        <f t="shared" si="522"/>
        <v>2.02</v>
      </c>
      <c r="AK736" s="776">
        <v>83200</v>
      </c>
      <c r="AL736" s="776">
        <f t="shared" si="523"/>
        <v>168064</v>
      </c>
      <c r="AM736" s="777">
        <f t="shared" si="524"/>
        <v>0</v>
      </c>
      <c r="AN736" s="776">
        <f t="shared" si="508"/>
        <v>168064</v>
      </c>
      <c r="AO736" s="776">
        <f t="shared" si="509"/>
        <v>2184832</v>
      </c>
    </row>
    <row r="737" spans="1:41" s="760" customFormat="1" ht="71.25">
      <c r="A737" s="853">
        <v>695</v>
      </c>
      <c r="B737" s="903" t="s">
        <v>1259</v>
      </c>
      <c r="C737" s="904" t="s">
        <v>1961</v>
      </c>
      <c r="D737" s="904" t="s">
        <v>2290</v>
      </c>
      <c r="E737" s="917" t="s">
        <v>1771</v>
      </c>
      <c r="F737" s="853">
        <v>1</v>
      </c>
      <c r="G737" s="911">
        <v>6</v>
      </c>
      <c r="H737" s="915" t="s">
        <v>83</v>
      </c>
      <c r="I737" s="912">
        <f t="shared" si="499"/>
        <v>4.55</v>
      </c>
      <c r="J737" s="913">
        <v>83200</v>
      </c>
      <c r="K737" s="914">
        <f t="shared" si="510"/>
        <v>378560</v>
      </c>
      <c r="L737" s="915"/>
      <c r="M737" s="914">
        <f t="shared" si="501"/>
        <v>378560</v>
      </c>
      <c r="N737" s="914">
        <f t="shared" si="502"/>
        <v>4921280</v>
      </c>
      <c r="O737" s="580">
        <v>1</v>
      </c>
      <c r="P737" s="644">
        <f t="shared" si="503"/>
        <v>7</v>
      </c>
      <c r="Q737" s="645" t="str">
        <f t="shared" si="511"/>
        <v>Գ-2</v>
      </c>
      <c r="R737" s="643">
        <f t="shared" si="512"/>
        <v>4.55</v>
      </c>
      <c r="S737" s="776">
        <v>83200</v>
      </c>
      <c r="T737" s="776">
        <f t="shared" si="513"/>
        <v>378560</v>
      </c>
      <c r="U737" s="777">
        <f t="shared" si="514"/>
        <v>0</v>
      </c>
      <c r="V737" s="776">
        <f t="shared" si="504"/>
        <v>378560</v>
      </c>
      <c r="W737" s="776">
        <f t="shared" si="505"/>
        <v>4921280</v>
      </c>
      <c r="X737" s="580">
        <v>1</v>
      </c>
      <c r="Y737" s="644">
        <f t="shared" si="515"/>
        <v>8</v>
      </c>
      <c r="Z737" s="645" t="str">
        <f t="shared" si="516"/>
        <v>Գ-2</v>
      </c>
      <c r="AA737" s="643">
        <f t="shared" si="517"/>
        <v>4.7</v>
      </c>
      <c r="AB737" s="776">
        <v>83200</v>
      </c>
      <c r="AC737" s="776">
        <f t="shared" si="518"/>
        <v>391040</v>
      </c>
      <c r="AD737" s="777">
        <f t="shared" si="519"/>
        <v>0</v>
      </c>
      <c r="AE737" s="776">
        <f t="shared" si="506"/>
        <v>391040</v>
      </c>
      <c r="AF737" s="776">
        <f t="shared" si="507"/>
        <v>5083520</v>
      </c>
      <c r="AG737" s="580">
        <v>1</v>
      </c>
      <c r="AH737" s="644">
        <f t="shared" si="520"/>
        <v>9</v>
      </c>
      <c r="AI737" s="645" t="str">
        <f t="shared" si="521"/>
        <v>Գ-2</v>
      </c>
      <c r="AJ737" s="643">
        <f t="shared" si="522"/>
        <v>4.7</v>
      </c>
      <c r="AK737" s="776">
        <v>83200</v>
      </c>
      <c r="AL737" s="776">
        <f t="shared" si="523"/>
        <v>391040</v>
      </c>
      <c r="AM737" s="777">
        <f t="shared" si="524"/>
        <v>0</v>
      </c>
      <c r="AN737" s="776">
        <f t="shared" si="508"/>
        <v>391040</v>
      </c>
      <c r="AO737" s="776">
        <f t="shared" si="509"/>
        <v>5083520</v>
      </c>
    </row>
    <row r="738" spans="1:41" s="760" customFormat="1" ht="40.5">
      <c r="A738" s="853">
        <v>696</v>
      </c>
      <c r="B738" s="903" t="s">
        <v>78</v>
      </c>
      <c r="C738" s="904"/>
      <c r="D738" s="904"/>
      <c r="E738" s="903" t="s">
        <v>972</v>
      </c>
      <c r="F738" s="853">
        <v>1</v>
      </c>
      <c r="G738" s="911">
        <v>6</v>
      </c>
      <c r="H738" s="915" t="s">
        <v>84</v>
      </c>
      <c r="I738" s="912">
        <f t="shared" ref="I738:I782" si="525">IF(F738&lt;1,0,IF(H738="Բ-1",IF(G738=0,6.94,IF(G738=1,7.17,IF(G738=2,7.41,IF(G738=3,7.66,IF(OR(G738=5,G738=4),7.92,IF(OR(G738=6,G738=7),8.18,IF(OR(G738=8,G738=9),8.46,IF(OR(G738=10,G738=11,G738=12),8.74,IF(OR(G738=13,G738=14,G738=15),9.03,IF(OR(G738=16,G738=17,G738=18),9.33,9.65)))))))))),IF(H738="Բ-2", IF(G738=0,5.71,IF(G738=1,5.89,IF(G738=2,6.09,IF(G738=3,6.29,IF(OR(G738=5,G738=4),6.5,IF(OR(G738=6,G738=7),6.72,IF(OR(G738=8,G738=9),6.94,IF(OR(G738=10,G738=11,G738=12),7.17,IF(OR(G738=13,G738=14,G738=15),7.41,IF(OR(G738=16,G738=17,G738=18),7.65,7.91)))))))))), IF(H738="Գ-1", IF(G738=0,4.7,IF(G738=1,4.86,IF(G738=2,5.01,IF(G738=3,5.18,IF(OR(G738=5,G738=4),5.35,IF(OR(G738=6,G738=7),5.52,IF(OR(G738=8,G738=9),5.71,IF(OR(G738=10,G738=11,G738=12),5.89,IF(OR(G738=13,G738=14,G738=15),6.09,IF(OR(G738=16,G738=17,G738=18),6.29,6.49)))))))))), IF(H738="Գ-2", IF(G738=0,3.88,IF(G738=1,4.01,IF(G738=2,4.14,IF(G738=3,4.27,IF(OR(G738=5,G738=4),4.41,IF(OR(G738=6,G738=7),4.55,IF(OR(G738=8,G738=9),4.7,IF(OR(G738=10,G738=11,G738=12),4.85,IF(OR(G738=13,G738=14,G738=15),5.01,IF(OR(G738=16,G738=17,G738=18),5.17,5.34)))))))))), IF(H738="Գ-3", IF(G738=0,3.21,IF(G738=1,3.31,IF(G738=2,3.42,IF(G738=3,3.53,IF(OR(G738=5,G738=4),3.64,IF(OR(G738=6,G738=7),3.76,IF(OR(G738=8,G738=9),3.88,IF(OR(G738=10,G738=11,G738=12),4.01,IF(OR(G738=13,G738=14,G738=15),4.13,IF(OR(G738=16,G738=17,G738=18),4.27,4.4)))))))))), IF(H738="Ա-1", IF(G738=0,2.66,IF(G738=1,2.75,IF(G738=2,2.83,IF(G738=3,2.92,IF(OR(G738=5,G738=4),3.02,IF(OR(G738=6,G738=7),3.11,IF(OR(G738=8,G738=9),3.21,IF(OR(G738=10,G738=11,G738=12),3.31,IF(OR(G738=13,G738=14,G738=15),3.42,IF(OR(G738=16,G738=17,G738=18),3.53,3.64)))))))))), IF(H738="Ա-2", IF(G738=0,2.28,IF(G738=1,2.35,IF(G738=2,2.43,IF(G738=3,2.5,IF(OR(G738=5,G738=4),2.58,IF(OR(G738=6,G738=7),2.66,IF(OR(G738=8,G738=9),2.75,IF(OR(G738=10,G738=11,G738=12),2.83,IF(OR(G738=13,G738=14,G738=15),2.92,IF(OR(G738=16,G738=17,G738=18),3.01,3.11)))))))))),IF(H738="Ա-3", IF(G738=0,1.96,IF(G738=1,2.02,IF(G738=2,2.08,IF(G738=3,2.15,IF(OR(G738=5,G738=4),2.21,IF(OR(G738=6,G738=7),2.28,IF(OR(G738=8,G738=9),2.35,IF(OR(G738=10,G738=11,G738=12),2.42,IF(OR(G738=13,G738=14,G738=15),2.5,IF(OR(G738=16,G738=17,G738=18),2.58,2.66)))))))))), IF(H738="Կ-1", IF(G738=0,1.68,IF(G738=1,1.73,IF(G738=2,1.79,IF(G738=3,1.84,IF(OR(G738=5,G738=4),1.9,IF(OR(G738=6,G738=7),1.96,IF(OR(G738=8,G738=9),2.02,IF(OR(G738=10,G738=11,G738=12),2.08,IF(OR(G738=13,G738=14,G738=15),2.14,IF(OR(G738=16,G738=17,G738=18),2.21,2.28)))))))))), IF(H738="Կ-2", IF(G738=0,1.45,IF(G738=1,1.49,IF(G738=2,1.54,IF(G738=3,1.59,IF(OR(G738=5,G738=4),1.63,IF(OR(G738=6,G738=7),1.68,IF(OR(G738=8,G738=9),1.73,IF(OR(G738=10,G738=11,G738=12),1.79,IF(OR(G738=13,G738=14,G738=15),1.84,IF(OR(G738=16,G738=17,G738=18),1.9,1.95)))))))))),IF(H738="Կ-3", IF(G738=0,1.25,IF(G738=1,1.29,IF(G738=2,1.33,IF(G738=3,1.37,IF(OR(G738=5,G738=4),1.41,IF(OR(G738=6,G738=7),1.45,IF(OR(G738=8,G738=9),1.49,IF(OR(G738=10,G738=11,G738=12),1.54,IF(OR(G738=13,G738=14,G738=15),1.58,IF(OR(G738=16,G738=17,G738=18),1.63,1.68)))))))))), "Error"))))))))))))</f>
        <v>3.11</v>
      </c>
      <c r="J738" s="913">
        <v>83200</v>
      </c>
      <c r="K738" s="914">
        <f t="shared" si="510"/>
        <v>258752</v>
      </c>
      <c r="L738" s="915"/>
      <c r="M738" s="914">
        <f t="shared" ref="M738:M781" si="526">+L738+K738</f>
        <v>258752</v>
      </c>
      <c r="N738" s="914">
        <f t="shared" ref="N738:N781" si="527">+M738*13</f>
        <v>3363776</v>
      </c>
      <c r="O738" s="580">
        <v>1</v>
      </c>
      <c r="P738" s="644">
        <f t="shared" ref="P738:P781" si="528">+G738+1</f>
        <v>7</v>
      </c>
      <c r="Q738" s="645" t="str">
        <f t="shared" si="511"/>
        <v>Ա-1</v>
      </c>
      <c r="R738" s="643">
        <f t="shared" si="512"/>
        <v>3.11</v>
      </c>
      <c r="S738" s="776">
        <v>83200</v>
      </c>
      <c r="T738" s="776">
        <f t="shared" si="513"/>
        <v>258752</v>
      </c>
      <c r="U738" s="777">
        <f t="shared" si="514"/>
        <v>0</v>
      </c>
      <c r="V738" s="776">
        <f t="shared" ref="V738:V781" si="529">+U738+T738</f>
        <v>258752</v>
      </c>
      <c r="W738" s="776">
        <f t="shared" ref="W738:W781" si="530">+V738*13</f>
        <v>3363776</v>
      </c>
      <c r="X738" s="580">
        <v>1</v>
      </c>
      <c r="Y738" s="644">
        <f t="shared" si="515"/>
        <v>8</v>
      </c>
      <c r="Z738" s="645" t="str">
        <f t="shared" si="516"/>
        <v>Ա-1</v>
      </c>
      <c r="AA738" s="643">
        <f t="shared" si="517"/>
        <v>3.21</v>
      </c>
      <c r="AB738" s="776">
        <v>83200</v>
      </c>
      <c r="AC738" s="776">
        <f t="shared" si="518"/>
        <v>267072</v>
      </c>
      <c r="AD738" s="777">
        <f t="shared" si="519"/>
        <v>0</v>
      </c>
      <c r="AE738" s="776">
        <f t="shared" ref="AE738:AE781" si="531">+AD738+AC738</f>
        <v>267072</v>
      </c>
      <c r="AF738" s="776">
        <f t="shared" ref="AF738:AF781" si="532">+AE738*13</f>
        <v>3471936</v>
      </c>
      <c r="AG738" s="580">
        <v>1</v>
      </c>
      <c r="AH738" s="644">
        <f t="shared" si="520"/>
        <v>9</v>
      </c>
      <c r="AI738" s="645" t="str">
        <f t="shared" si="521"/>
        <v>Ա-1</v>
      </c>
      <c r="AJ738" s="643">
        <f t="shared" si="522"/>
        <v>3.21</v>
      </c>
      <c r="AK738" s="776">
        <v>83200</v>
      </c>
      <c r="AL738" s="776">
        <f t="shared" si="523"/>
        <v>267072</v>
      </c>
      <c r="AM738" s="777">
        <f t="shared" si="524"/>
        <v>0</v>
      </c>
      <c r="AN738" s="776">
        <f t="shared" ref="AN738:AN781" si="533">+AM738+AL738</f>
        <v>267072</v>
      </c>
      <c r="AO738" s="776">
        <f t="shared" ref="AO738:AO781" si="534">+AN738*13</f>
        <v>3471936</v>
      </c>
    </row>
    <row r="739" spans="1:41" s="760" customFormat="1" ht="40.5">
      <c r="A739" s="853">
        <v>697</v>
      </c>
      <c r="B739" s="903" t="s">
        <v>1721</v>
      </c>
      <c r="C739" s="904" t="s">
        <v>1961</v>
      </c>
      <c r="D739" s="904" t="s">
        <v>2374</v>
      </c>
      <c r="E739" s="903" t="s">
        <v>973</v>
      </c>
      <c r="F739" s="853">
        <v>1</v>
      </c>
      <c r="G739" s="911">
        <v>6</v>
      </c>
      <c r="H739" s="853" t="s">
        <v>85</v>
      </c>
      <c r="I739" s="912">
        <f t="shared" si="525"/>
        <v>2.66</v>
      </c>
      <c r="J739" s="913">
        <v>83200</v>
      </c>
      <c r="K739" s="914">
        <f t="shared" si="510"/>
        <v>221312</v>
      </c>
      <c r="L739" s="915"/>
      <c r="M739" s="914">
        <f t="shared" si="526"/>
        <v>221312</v>
      </c>
      <c r="N739" s="914">
        <f t="shared" si="527"/>
        <v>2877056</v>
      </c>
      <c r="O739" s="580">
        <v>1</v>
      </c>
      <c r="P739" s="644">
        <f t="shared" si="528"/>
        <v>7</v>
      </c>
      <c r="Q739" s="645" t="str">
        <f t="shared" si="511"/>
        <v>Ա-2</v>
      </c>
      <c r="R739" s="643">
        <f t="shared" si="512"/>
        <v>2.66</v>
      </c>
      <c r="S739" s="776">
        <v>83200</v>
      </c>
      <c r="T739" s="776">
        <f t="shared" si="513"/>
        <v>221312</v>
      </c>
      <c r="U739" s="777">
        <f t="shared" si="514"/>
        <v>0</v>
      </c>
      <c r="V739" s="776">
        <f t="shared" si="529"/>
        <v>221312</v>
      </c>
      <c r="W739" s="776">
        <f t="shared" si="530"/>
        <v>2877056</v>
      </c>
      <c r="X739" s="580">
        <v>1</v>
      </c>
      <c r="Y739" s="644">
        <f t="shared" si="515"/>
        <v>8</v>
      </c>
      <c r="Z739" s="645" t="str">
        <f t="shared" si="516"/>
        <v>Ա-2</v>
      </c>
      <c r="AA739" s="643">
        <f t="shared" si="517"/>
        <v>2.75</v>
      </c>
      <c r="AB739" s="776">
        <v>83200</v>
      </c>
      <c r="AC739" s="776">
        <f t="shared" si="518"/>
        <v>228800</v>
      </c>
      <c r="AD739" s="777">
        <f t="shared" si="519"/>
        <v>0</v>
      </c>
      <c r="AE739" s="776">
        <f t="shared" si="531"/>
        <v>228800</v>
      </c>
      <c r="AF739" s="776">
        <f t="shared" si="532"/>
        <v>2974400</v>
      </c>
      <c r="AG739" s="580">
        <v>1</v>
      </c>
      <c r="AH739" s="644">
        <f t="shared" si="520"/>
        <v>9</v>
      </c>
      <c r="AI739" s="645" t="str">
        <f t="shared" si="521"/>
        <v>Ա-2</v>
      </c>
      <c r="AJ739" s="643">
        <f t="shared" si="522"/>
        <v>2.75</v>
      </c>
      <c r="AK739" s="776">
        <v>83200</v>
      </c>
      <c r="AL739" s="776">
        <f t="shared" si="523"/>
        <v>228800</v>
      </c>
      <c r="AM739" s="777">
        <f t="shared" si="524"/>
        <v>0</v>
      </c>
      <c r="AN739" s="776">
        <f t="shared" si="533"/>
        <v>228800</v>
      </c>
      <c r="AO739" s="776">
        <f t="shared" si="534"/>
        <v>2974400</v>
      </c>
    </row>
    <row r="740" spans="1:41" s="760" customFormat="1" ht="14.25">
      <c r="A740" s="853">
        <v>698</v>
      </c>
      <c r="B740" s="903" t="s">
        <v>1722</v>
      </c>
      <c r="C740" s="904" t="s">
        <v>1960</v>
      </c>
      <c r="D740" s="904" t="s">
        <v>2293</v>
      </c>
      <c r="E740" s="903" t="s">
        <v>1237</v>
      </c>
      <c r="F740" s="853">
        <v>1</v>
      </c>
      <c r="G740" s="911">
        <v>6</v>
      </c>
      <c r="H740" s="915" t="s">
        <v>419</v>
      </c>
      <c r="I740" s="912">
        <f t="shared" si="525"/>
        <v>2.2799999999999998</v>
      </c>
      <c r="J740" s="913">
        <v>83200</v>
      </c>
      <c r="K740" s="914">
        <f t="shared" si="510"/>
        <v>189695.99999999997</v>
      </c>
      <c r="L740" s="915"/>
      <c r="M740" s="914">
        <f t="shared" si="526"/>
        <v>189695.99999999997</v>
      </c>
      <c r="N740" s="914">
        <f t="shared" si="527"/>
        <v>2466047.9999999995</v>
      </c>
      <c r="O740" s="580">
        <v>1</v>
      </c>
      <c r="P740" s="644">
        <f t="shared" si="528"/>
        <v>7</v>
      </c>
      <c r="Q740" s="645" t="str">
        <f t="shared" si="511"/>
        <v>Ա-3</v>
      </c>
      <c r="R740" s="643">
        <f t="shared" si="512"/>
        <v>2.2799999999999998</v>
      </c>
      <c r="S740" s="776">
        <v>83200</v>
      </c>
      <c r="T740" s="776">
        <f t="shared" si="513"/>
        <v>189695.99999999997</v>
      </c>
      <c r="U740" s="777">
        <f t="shared" si="514"/>
        <v>0</v>
      </c>
      <c r="V740" s="776">
        <f t="shared" si="529"/>
        <v>189695.99999999997</v>
      </c>
      <c r="W740" s="776">
        <f t="shared" si="530"/>
        <v>2466047.9999999995</v>
      </c>
      <c r="X740" s="580">
        <v>1</v>
      </c>
      <c r="Y740" s="644">
        <f t="shared" si="515"/>
        <v>8</v>
      </c>
      <c r="Z740" s="645" t="str">
        <f t="shared" si="516"/>
        <v>Ա-3</v>
      </c>
      <c r="AA740" s="643">
        <f t="shared" si="517"/>
        <v>2.35</v>
      </c>
      <c r="AB740" s="776">
        <v>83200</v>
      </c>
      <c r="AC740" s="776">
        <f t="shared" si="518"/>
        <v>195520</v>
      </c>
      <c r="AD740" s="777">
        <f t="shared" si="519"/>
        <v>0</v>
      </c>
      <c r="AE740" s="776">
        <f t="shared" si="531"/>
        <v>195520</v>
      </c>
      <c r="AF740" s="776">
        <f t="shared" si="532"/>
        <v>2541760</v>
      </c>
      <c r="AG740" s="580">
        <v>1</v>
      </c>
      <c r="AH740" s="644">
        <f t="shared" si="520"/>
        <v>9</v>
      </c>
      <c r="AI740" s="645" t="str">
        <f t="shared" si="521"/>
        <v>Ա-3</v>
      </c>
      <c r="AJ740" s="643">
        <f t="shared" si="522"/>
        <v>2.35</v>
      </c>
      <c r="AK740" s="776">
        <v>83200</v>
      </c>
      <c r="AL740" s="776">
        <f t="shared" si="523"/>
        <v>195520</v>
      </c>
      <c r="AM740" s="777">
        <f t="shared" si="524"/>
        <v>0</v>
      </c>
      <c r="AN740" s="776">
        <f t="shared" si="533"/>
        <v>195520</v>
      </c>
      <c r="AO740" s="776">
        <f t="shared" si="534"/>
        <v>2541760</v>
      </c>
    </row>
    <row r="741" spans="1:41" s="760" customFormat="1" ht="18" customHeight="1">
      <c r="A741" s="853">
        <v>699</v>
      </c>
      <c r="B741" s="903" t="s">
        <v>1723</v>
      </c>
      <c r="C741" s="904" t="s">
        <v>1961</v>
      </c>
      <c r="D741" s="904" t="s">
        <v>2276</v>
      </c>
      <c r="E741" s="903" t="s">
        <v>1237</v>
      </c>
      <c r="F741" s="853">
        <v>1</v>
      </c>
      <c r="G741" s="911">
        <v>6</v>
      </c>
      <c r="H741" s="915" t="s">
        <v>419</v>
      </c>
      <c r="I741" s="912">
        <f t="shared" si="525"/>
        <v>2.2799999999999998</v>
      </c>
      <c r="J741" s="913">
        <v>83200</v>
      </c>
      <c r="K741" s="914">
        <f t="shared" si="510"/>
        <v>189695.99999999997</v>
      </c>
      <c r="L741" s="915"/>
      <c r="M741" s="914">
        <f t="shared" si="526"/>
        <v>189695.99999999997</v>
      </c>
      <c r="N741" s="914">
        <f t="shared" si="527"/>
        <v>2466047.9999999995</v>
      </c>
      <c r="O741" s="580">
        <v>1</v>
      </c>
      <c r="P741" s="644">
        <f t="shared" si="528"/>
        <v>7</v>
      </c>
      <c r="Q741" s="645" t="str">
        <f t="shared" si="511"/>
        <v>Ա-3</v>
      </c>
      <c r="R741" s="643">
        <f t="shared" si="512"/>
        <v>2.2799999999999998</v>
      </c>
      <c r="S741" s="776">
        <v>83200</v>
      </c>
      <c r="T741" s="776">
        <f t="shared" si="513"/>
        <v>189695.99999999997</v>
      </c>
      <c r="U741" s="777">
        <f t="shared" si="514"/>
        <v>0</v>
      </c>
      <c r="V741" s="776">
        <f t="shared" si="529"/>
        <v>189695.99999999997</v>
      </c>
      <c r="W741" s="776">
        <f t="shared" si="530"/>
        <v>2466047.9999999995</v>
      </c>
      <c r="X741" s="580">
        <v>1</v>
      </c>
      <c r="Y741" s="644">
        <f t="shared" si="515"/>
        <v>8</v>
      </c>
      <c r="Z741" s="645" t="str">
        <f t="shared" si="516"/>
        <v>Ա-3</v>
      </c>
      <c r="AA741" s="643">
        <f t="shared" si="517"/>
        <v>2.35</v>
      </c>
      <c r="AB741" s="776">
        <v>83200</v>
      </c>
      <c r="AC741" s="776">
        <f t="shared" si="518"/>
        <v>195520</v>
      </c>
      <c r="AD741" s="777">
        <f t="shared" si="519"/>
        <v>0</v>
      </c>
      <c r="AE741" s="776">
        <f t="shared" si="531"/>
        <v>195520</v>
      </c>
      <c r="AF741" s="776">
        <f t="shared" si="532"/>
        <v>2541760</v>
      </c>
      <c r="AG741" s="580">
        <v>1</v>
      </c>
      <c r="AH741" s="644">
        <f t="shared" si="520"/>
        <v>9</v>
      </c>
      <c r="AI741" s="645" t="str">
        <f t="shared" si="521"/>
        <v>Ա-3</v>
      </c>
      <c r="AJ741" s="643">
        <f t="shared" si="522"/>
        <v>2.35</v>
      </c>
      <c r="AK741" s="776">
        <v>83200</v>
      </c>
      <c r="AL741" s="776">
        <f t="shared" si="523"/>
        <v>195520</v>
      </c>
      <c r="AM741" s="777">
        <f t="shared" si="524"/>
        <v>0</v>
      </c>
      <c r="AN741" s="776">
        <f t="shared" si="533"/>
        <v>195520</v>
      </c>
      <c r="AO741" s="776">
        <f t="shared" si="534"/>
        <v>2541760</v>
      </c>
    </row>
    <row r="742" spans="1:41" s="760" customFormat="1" ht="18" customHeight="1">
      <c r="A742" s="853">
        <v>700</v>
      </c>
      <c r="B742" s="903" t="s">
        <v>78</v>
      </c>
      <c r="C742" s="904"/>
      <c r="D742" s="904"/>
      <c r="E742" s="903" t="s">
        <v>1237</v>
      </c>
      <c r="F742" s="853">
        <v>1</v>
      </c>
      <c r="G742" s="911">
        <v>6</v>
      </c>
      <c r="H742" s="915" t="s">
        <v>419</v>
      </c>
      <c r="I742" s="912">
        <f t="shared" si="525"/>
        <v>2.2799999999999998</v>
      </c>
      <c r="J742" s="913">
        <v>83200</v>
      </c>
      <c r="K742" s="914">
        <f t="shared" si="510"/>
        <v>189695.99999999997</v>
      </c>
      <c r="L742" s="915"/>
      <c r="M742" s="914">
        <f t="shared" si="526"/>
        <v>189695.99999999997</v>
      </c>
      <c r="N742" s="914">
        <f t="shared" si="527"/>
        <v>2466047.9999999995</v>
      </c>
      <c r="O742" s="580">
        <v>1</v>
      </c>
      <c r="P742" s="644">
        <f t="shared" si="528"/>
        <v>7</v>
      </c>
      <c r="Q742" s="645" t="str">
        <f t="shared" si="511"/>
        <v>Ա-3</v>
      </c>
      <c r="R742" s="643">
        <f t="shared" si="512"/>
        <v>2.2799999999999998</v>
      </c>
      <c r="S742" s="776">
        <v>83200</v>
      </c>
      <c r="T742" s="776">
        <f t="shared" si="513"/>
        <v>189695.99999999997</v>
      </c>
      <c r="U742" s="777">
        <f t="shared" si="514"/>
        <v>0</v>
      </c>
      <c r="V742" s="776">
        <f t="shared" si="529"/>
        <v>189695.99999999997</v>
      </c>
      <c r="W742" s="776">
        <f t="shared" si="530"/>
        <v>2466047.9999999995</v>
      </c>
      <c r="X742" s="580">
        <v>1</v>
      </c>
      <c r="Y742" s="644">
        <f t="shared" si="515"/>
        <v>8</v>
      </c>
      <c r="Z742" s="645" t="str">
        <f t="shared" si="516"/>
        <v>Ա-3</v>
      </c>
      <c r="AA742" s="643">
        <f t="shared" si="517"/>
        <v>2.35</v>
      </c>
      <c r="AB742" s="776">
        <v>83200</v>
      </c>
      <c r="AC742" s="776">
        <f t="shared" si="518"/>
        <v>195520</v>
      </c>
      <c r="AD742" s="777">
        <f t="shared" si="519"/>
        <v>0</v>
      </c>
      <c r="AE742" s="776">
        <f t="shared" si="531"/>
        <v>195520</v>
      </c>
      <c r="AF742" s="776">
        <f t="shared" si="532"/>
        <v>2541760</v>
      </c>
      <c r="AG742" s="580">
        <v>1</v>
      </c>
      <c r="AH742" s="644">
        <f t="shared" si="520"/>
        <v>9</v>
      </c>
      <c r="AI742" s="645" t="str">
        <f t="shared" si="521"/>
        <v>Ա-3</v>
      </c>
      <c r="AJ742" s="643">
        <f t="shared" si="522"/>
        <v>2.35</v>
      </c>
      <c r="AK742" s="776">
        <v>83200</v>
      </c>
      <c r="AL742" s="776">
        <f t="shared" si="523"/>
        <v>195520</v>
      </c>
      <c r="AM742" s="777">
        <f t="shared" si="524"/>
        <v>0</v>
      </c>
      <c r="AN742" s="776">
        <f t="shared" si="533"/>
        <v>195520</v>
      </c>
      <c r="AO742" s="776">
        <f t="shared" si="534"/>
        <v>2541760</v>
      </c>
    </row>
    <row r="743" spans="1:41" s="760" customFormat="1" ht="18" customHeight="1">
      <c r="A743" s="853">
        <v>701</v>
      </c>
      <c r="B743" s="903" t="s">
        <v>78</v>
      </c>
      <c r="C743" s="904"/>
      <c r="D743" s="904"/>
      <c r="E743" s="903" t="s">
        <v>1237</v>
      </c>
      <c r="F743" s="853">
        <v>1</v>
      </c>
      <c r="G743" s="911">
        <v>6</v>
      </c>
      <c r="H743" s="915" t="s">
        <v>419</v>
      </c>
      <c r="I743" s="912">
        <f t="shared" si="525"/>
        <v>2.2799999999999998</v>
      </c>
      <c r="J743" s="913">
        <v>83200</v>
      </c>
      <c r="K743" s="914">
        <f t="shared" si="510"/>
        <v>189695.99999999997</v>
      </c>
      <c r="L743" s="915"/>
      <c r="M743" s="914">
        <f t="shared" si="526"/>
        <v>189695.99999999997</v>
      </c>
      <c r="N743" s="914">
        <f t="shared" si="527"/>
        <v>2466047.9999999995</v>
      </c>
      <c r="O743" s="580">
        <v>1</v>
      </c>
      <c r="P743" s="644">
        <f t="shared" si="528"/>
        <v>7</v>
      </c>
      <c r="Q743" s="645" t="str">
        <f t="shared" si="511"/>
        <v>Ա-3</v>
      </c>
      <c r="R743" s="643">
        <f t="shared" si="512"/>
        <v>2.2799999999999998</v>
      </c>
      <c r="S743" s="776">
        <v>83200</v>
      </c>
      <c r="T743" s="776">
        <f t="shared" si="513"/>
        <v>189695.99999999997</v>
      </c>
      <c r="U743" s="777">
        <f t="shared" si="514"/>
        <v>0</v>
      </c>
      <c r="V743" s="776">
        <f t="shared" si="529"/>
        <v>189695.99999999997</v>
      </c>
      <c r="W743" s="776">
        <f t="shared" si="530"/>
        <v>2466047.9999999995</v>
      </c>
      <c r="X743" s="580">
        <v>1</v>
      </c>
      <c r="Y743" s="644">
        <f t="shared" si="515"/>
        <v>8</v>
      </c>
      <c r="Z743" s="645" t="str">
        <f t="shared" si="516"/>
        <v>Ա-3</v>
      </c>
      <c r="AA743" s="643">
        <f t="shared" si="517"/>
        <v>2.35</v>
      </c>
      <c r="AB743" s="776">
        <v>83200</v>
      </c>
      <c r="AC743" s="776">
        <f t="shared" si="518"/>
        <v>195520</v>
      </c>
      <c r="AD743" s="777">
        <f t="shared" si="519"/>
        <v>0</v>
      </c>
      <c r="AE743" s="776">
        <f t="shared" si="531"/>
        <v>195520</v>
      </c>
      <c r="AF743" s="776">
        <f t="shared" si="532"/>
        <v>2541760</v>
      </c>
      <c r="AG743" s="580">
        <v>1</v>
      </c>
      <c r="AH743" s="644">
        <f t="shared" si="520"/>
        <v>9</v>
      </c>
      <c r="AI743" s="645" t="str">
        <f t="shared" si="521"/>
        <v>Ա-3</v>
      </c>
      <c r="AJ743" s="643">
        <f t="shared" si="522"/>
        <v>2.35</v>
      </c>
      <c r="AK743" s="776">
        <v>83200</v>
      </c>
      <c r="AL743" s="776">
        <f t="shared" si="523"/>
        <v>195520</v>
      </c>
      <c r="AM743" s="777">
        <f t="shared" si="524"/>
        <v>0</v>
      </c>
      <c r="AN743" s="776">
        <f t="shared" si="533"/>
        <v>195520</v>
      </c>
      <c r="AO743" s="776">
        <f t="shared" si="534"/>
        <v>2541760</v>
      </c>
    </row>
    <row r="744" spans="1:41" s="760" customFormat="1" ht="14.25">
      <c r="A744" s="853">
        <v>702</v>
      </c>
      <c r="B744" s="903" t="s">
        <v>2810</v>
      </c>
      <c r="C744" s="904" t="s">
        <v>1961</v>
      </c>
      <c r="D744" s="904" t="s">
        <v>2286</v>
      </c>
      <c r="E744" s="903" t="s">
        <v>1238</v>
      </c>
      <c r="F744" s="853">
        <v>1</v>
      </c>
      <c r="G744" s="911">
        <v>2</v>
      </c>
      <c r="H744" s="915" t="s">
        <v>86</v>
      </c>
      <c r="I744" s="912">
        <f t="shared" si="525"/>
        <v>1.79</v>
      </c>
      <c r="J744" s="913">
        <v>83200</v>
      </c>
      <c r="K744" s="914">
        <f t="shared" ref="K744:K791" si="535">+J744*I744</f>
        <v>148928</v>
      </c>
      <c r="L744" s="915"/>
      <c r="M744" s="914">
        <f t="shared" si="526"/>
        <v>148928</v>
      </c>
      <c r="N744" s="914">
        <f t="shared" si="527"/>
        <v>1936064</v>
      </c>
      <c r="O744" s="580">
        <v>1</v>
      </c>
      <c r="P744" s="644">
        <f t="shared" si="528"/>
        <v>3</v>
      </c>
      <c r="Q744" s="645" t="str">
        <f t="shared" si="511"/>
        <v>Կ-1</v>
      </c>
      <c r="R744" s="643">
        <f t="shared" si="512"/>
        <v>1.84</v>
      </c>
      <c r="S744" s="776">
        <v>83200</v>
      </c>
      <c r="T744" s="776">
        <f t="shared" si="513"/>
        <v>153088</v>
      </c>
      <c r="U744" s="777">
        <f t="shared" si="514"/>
        <v>0</v>
      </c>
      <c r="V744" s="776">
        <f t="shared" si="529"/>
        <v>153088</v>
      </c>
      <c r="W744" s="776">
        <f t="shared" si="530"/>
        <v>1990144</v>
      </c>
      <c r="X744" s="580">
        <v>1</v>
      </c>
      <c r="Y744" s="644">
        <f t="shared" si="515"/>
        <v>4</v>
      </c>
      <c r="Z744" s="645" t="str">
        <f t="shared" si="516"/>
        <v>Կ-1</v>
      </c>
      <c r="AA744" s="643">
        <f t="shared" si="517"/>
        <v>1.9</v>
      </c>
      <c r="AB744" s="776">
        <v>83200</v>
      </c>
      <c r="AC744" s="776">
        <f t="shared" si="518"/>
        <v>158080</v>
      </c>
      <c r="AD744" s="777">
        <f t="shared" si="519"/>
        <v>0</v>
      </c>
      <c r="AE744" s="776">
        <f t="shared" si="531"/>
        <v>158080</v>
      </c>
      <c r="AF744" s="776">
        <f t="shared" si="532"/>
        <v>2055040</v>
      </c>
      <c r="AG744" s="580">
        <v>1</v>
      </c>
      <c r="AH744" s="644">
        <f t="shared" si="520"/>
        <v>5</v>
      </c>
      <c r="AI744" s="645" t="str">
        <f t="shared" si="521"/>
        <v>Կ-1</v>
      </c>
      <c r="AJ744" s="643">
        <f t="shared" si="522"/>
        <v>1.9</v>
      </c>
      <c r="AK744" s="776">
        <v>83200</v>
      </c>
      <c r="AL744" s="776">
        <f t="shared" si="523"/>
        <v>158080</v>
      </c>
      <c r="AM744" s="777">
        <f t="shared" si="524"/>
        <v>0</v>
      </c>
      <c r="AN744" s="776">
        <f t="shared" si="533"/>
        <v>158080</v>
      </c>
      <c r="AO744" s="776">
        <f t="shared" si="534"/>
        <v>2055040</v>
      </c>
    </row>
    <row r="745" spans="1:41" s="760" customFormat="1" ht="14.25">
      <c r="A745" s="853">
        <v>703</v>
      </c>
      <c r="B745" s="903" t="s">
        <v>1724</v>
      </c>
      <c r="C745" s="904" t="s">
        <v>1961</v>
      </c>
      <c r="D745" s="904" t="s">
        <v>2373</v>
      </c>
      <c r="E745" s="903" t="s">
        <v>1238</v>
      </c>
      <c r="F745" s="853">
        <v>1</v>
      </c>
      <c r="G745" s="911">
        <v>17</v>
      </c>
      <c r="H745" s="915" t="s">
        <v>86</v>
      </c>
      <c r="I745" s="912">
        <f t="shared" si="525"/>
        <v>2.21</v>
      </c>
      <c r="J745" s="913">
        <v>83200</v>
      </c>
      <c r="K745" s="914">
        <f t="shared" si="535"/>
        <v>183872</v>
      </c>
      <c r="L745" s="915"/>
      <c r="M745" s="914">
        <f t="shared" si="526"/>
        <v>183872</v>
      </c>
      <c r="N745" s="914">
        <f t="shared" si="527"/>
        <v>2390336</v>
      </c>
      <c r="O745" s="580">
        <v>1</v>
      </c>
      <c r="P745" s="644">
        <f t="shared" si="528"/>
        <v>18</v>
      </c>
      <c r="Q745" s="645" t="str">
        <f t="shared" si="511"/>
        <v>Կ-1</v>
      </c>
      <c r="R745" s="643">
        <f t="shared" si="512"/>
        <v>2.21</v>
      </c>
      <c r="S745" s="776">
        <v>83200</v>
      </c>
      <c r="T745" s="776">
        <f t="shared" si="513"/>
        <v>183872</v>
      </c>
      <c r="U745" s="777">
        <f t="shared" si="514"/>
        <v>0</v>
      </c>
      <c r="V745" s="776">
        <f t="shared" si="529"/>
        <v>183872</v>
      </c>
      <c r="W745" s="776">
        <f t="shared" si="530"/>
        <v>2390336</v>
      </c>
      <c r="X745" s="580">
        <v>1</v>
      </c>
      <c r="Y745" s="644">
        <f t="shared" si="515"/>
        <v>19</v>
      </c>
      <c r="Z745" s="645" t="str">
        <f t="shared" si="516"/>
        <v>Կ-1</v>
      </c>
      <c r="AA745" s="643">
        <f t="shared" si="517"/>
        <v>2.2799999999999998</v>
      </c>
      <c r="AB745" s="776">
        <v>83200</v>
      </c>
      <c r="AC745" s="776">
        <f t="shared" si="518"/>
        <v>189695.99999999997</v>
      </c>
      <c r="AD745" s="777">
        <f t="shared" si="519"/>
        <v>0</v>
      </c>
      <c r="AE745" s="776">
        <f t="shared" si="531"/>
        <v>189695.99999999997</v>
      </c>
      <c r="AF745" s="776">
        <f t="shared" si="532"/>
        <v>2466047.9999999995</v>
      </c>
      <c r="AG745" s="580">
        <v>1</v>
      </c>
      <c r="AH745" s="644">
        <f t="shared" si="520"/>
        <v>20</v>
      </c>
      <c r="AI745" s="645" t="str">
        <f t="shared" si="521"/>
        <v>Կ-1</v>
      </c>
      <c r="AJ745" s="643">
        <f t="shared" si="522"/>
        <v>2.2799999999999998</v>
      </c>
      <c r="AK745" s="776">
        <v>83200</v>
      </c>
      <c r="AL745" s="776">
        <f t="shared" si="523"/>
        <v>189695.99999999997</v>
      </c>
      <c r="AM745" s="777">
        <f t="shared" si="524"/>
        <v>0</v>
      </c>
      <c r="AN745" s="776">
        <f t="shared" si="533"/>
        <v>189695.99999999997</v>
      </c>
      <c r="AO745" s="776">
        <f t="shared" si="534"/>
        <v>2466047.9999999995</v>
      </c>
    </row>
    <row r="746" spans="1:41" s="760" customFormat="1" ht="14.25">
      <c r="A746" s="853">
        <v>704</v>
      </c>
      <c r="B746" s="903" t="s">
        <v>1725</v>
      </c>
      <c r="C746" s="904" t="s">
        <v>1961</v>
      </c>
      <c r="D746" s="904" t="s">
        <v>2373</v>
      </c>
      <c r="E746" s="903" t="s">
        <v>1238</v>
      </c>
      <c r="F746" s="853">
        <v>1</v>
      </c>
      <c r="G746" s="911">
        <v>10</v>
      </c>
      <c r="H746" s="915" t="s">
        <v>86</v>
      </c>
      <c r="I746" s="912">
        <f t="shared" si="525"/>
        <v>2.08</v>
      </c>
      <c r="J746" s="913">
        <v>83200</v>
      </c>
      <c r="K746" s="914">
        <f t="shared" si="535"/>
        <v>173056</v>
      </c>
      <c r="L746" s="915"/>
      <c r="M746" s="914">
        <f t="shared" si="526"/>
        <v>173056</v>
      </c>
      <c r="N746" s="914">
        <f t="shared" si="527"/>
        <v>2249728</v>
      </c>
      <c r="O746" s="580">
        <v>1</v>
      </c>
      <c r="P746" s="644">
        <f t="shared" si="528"/>
        <v>11</v>
      </c>
      <c r="Q746" s="645" t="str">
        <f t="shared" si="511"/>
        <v>Կ-1</v>
      </c>
      <c r="R746" s="643">
        <f t="shared" si="512"/>
        <v>2.08</v>
      </c>
      <c r="S746" s="776">
        <v>83200</v>
      </c>
      <c r="T746" s="776">
        <f t="shared" si="513"/>
        <v>173056</v>
      </c>
      <c r="U746" s="777">
        <f t="shared" si="514"/>
        <v>0</v>
      </c>
      <c r="V746" s="776">
        <f t="shared" si="529"/>
        <v>173056</v>
      </c>
      <c r="W746" s="776">
        <f t="shared" si="530"/>
        <v>2249728</v>
      </c>
      <c r="X746" s="580">
        <v>1</v>
      </c>
      <c r="Y746" s="644">
        <f t="shared" si="515"/>
        <v>12</v>
      </c>
      <c r="Z746" s="645" t="str">
        <f t="shared" si="516"/>
        <v>Կ-1</v>
      </c>
      <c r="AA746" s="643">
        <f t="shared" si="517"/>
        <v>2.08</v>
      </c>
      <c r="AB746" s="776">
        <v>83200</v>
      </c>
      <c r="AC746" s="776">
        <f t="shared" si="518"/>
        <v>173056</v>
      </c>
      <c r="AD746" s="777">
        <f t="shared" si="519"/>
        <v>0</v>
      </c>
      <c r="AE746" s="776">
        <f t="shared" si="531"/>
        <v>173056</v>
      </c>
      <c r="AF746" s="776">
        <f t="shared" si="532"/>
        <v>2249728</v>
      </c>
      <c r="AG746" s="580">
        <v>1</v>
      </c>
      <c r="AH746" s="644">
        <f t="shared" si="520"/>
        <v>13</v>
      </c>
      <c r="AI746" s="645" t="str">
        <f t="shared" si="521"/>
        <v>Կ-1</v>
      </c>
      <c r="AJ746" s="643">
        <f t="shared" si="522"/>
        <v>2.14</v>
      </c>
      <c r="AK746" s="776">
        <v>83200</v>
      </c>
      <c r="AL746" s="776">
        <f t="shared" si="523"/>
        <v>178048</v>
      </c>
      <c r="AM746" s="777">
        <f t="shared" si="524"/>
        <v>0</v>
      </c>
      <c r="AN746" s="776">
        <f t="shared" si="533"/>
        <v>178048</v>
      </c>
      <c r="AO746" s="776">
        <f t="shared" si="534"/>
        <v>2314624</v>
      </c>
    </row>
    <row r="747" spans="1:41" s="760" customFormat="1" ht="14.25">
      <c r="A747" s="853">
        <v>705</v>
      </c>
      <c r="B747" s="903" t="s">
        <v>1726</v>
      </c>
      <c r="C747" s="904" t="s">
        <v>1961</v>
      </c>
      <c r="D747" s="904" t="s">
        <v>2291</v>
      </c>
      <c r="E747" s="903" t="s">
        <v>1238</v>
      </c>
      <c r="F747" s="853">
        <v>1</v>
      </c>
      <c r="G747" s="911">
        <v>9</v>
      </c>
      <c r="H747" s="915" t="s">
        <v>86</v>
      </c>
      <c r="I747" s="912">
        <f t="shared" si="525"/>
        <v>2.02</v>
      </c>
      <c r="J747" s="913">
        <v>83200</v>
      </c>
      <c r="K747" s="914">
        <f t="shared" si="535"/>
        <v>168064</v>
      </c>
      <c r="L747" s="915"/>
      <c r="M747" s="914">
        <f t="shared" si="526"/>
        <v>168064</v>
      </c>
      <c r="N747" s="914">
        <f t="shared" si="527"/>
        <v>2184832</v>
      </c>
      <c r="O747" s="580">
        <v>1</v>
      </c>
      <c r="P747" s="644">
        <f t="shared" si="528"/>
        <v>10</v>
      </c>
      <c r="Q747" s="645" t="str">
        <f t="shared" si="511"/>
        <v>Կ-1</v>
      </c>
      <c r="R747" s="643">
        <f t="shared" si="512"/>
        <v>2.08</v>
      </c>
      <c r="S747" s="776">
        <v>83200</v>
      </c>
      <c r="T747" s="776">
        <f t="shared" si="513"/>
        <v>173056</v>
      </c>
      <c r="U747" s="777">
        <f t="shared" si="514"/>
        <v>0</v>
      </c>
      <c r="V747" s="776">
        <f t="shared" si="529"/>
        <v>173056</v>
      </c>
      <c r="W747" s="776">
        <f t="shared" si="530"/>
        <v>2249728</v>
      </c>
      <c r="X747" s="580">
        <v>1</v>
      </c>
      <c r="Y747" s="644">
        <f t="shared" si="515"/>
        <v>11</v>
      </c>
      <c r="Z747" s="645" t="str">
        <f t="shared" si="516"/>
        <v>Կ-1</v>
      </c>
      <c r="AA747" s="643">
        <f t="shared" si="517"/>
        <v>2.08</v>
      </c>
      <c r="AB747" s="776">
        <v>83200</v>
      </c>
      <c r="AC747" s="776">
        <f t="shared" si="518"/>
        <v>173056</v>
      </c>
      <c r="AD747" s="777">
        <f t="shared" si="519"/>
        <v>0</v>
      </c>
      <c r="AE747" s="776">
        <f t="shared" si="531"/>
        <v>173056</v>
      </c>
      <c r="AF747" s="776">
        <f t="shared" si="532"/>
        <v>2249728</v>
      </c>
      <c r="AG747" s="580">
        <v>1</v>
      </c>
      <c r="AH747" s="644">
        <f t="shared" si="520"/>
        <v>12</v>
      </c>
      <c r="AI747" s="645" t="str">
        <f t="shared" si="521"/>
        <v>Կ-1</v>
      </c>
      <c r="AJ747" s="643">
        <f t="shared" si="522"/>
        <v>2.08</v>
      </c>
      <c r="AK747" s="776">
        <v>83200</v>
      </c>
      <c r="AL747" s="776">
        <f t="shared" si="523"/>
        <v>173056</v>
      </c>
      <c r="AM747" s="777">
        <f t="shared" si="524"/>
        <v>0</v>
      </c>
      <c r="AN747" s="776">
        <f t="shared" si="533"/>
        <v>173056</v>
      </c>
      <c r="AO747" s="776">
        <f t="shared" si="534"/>
        <v>2249728</v>
      </c>
    </row>
    <row r="748" spans="1:41" s="760" customFormat="1" ht="14.25">
      <c r="A748" s="853">
        <v>706</v>
      </c>
      <c r="B748" s="903" t="s">
        <v>1727</v>
      </c>
      <c r="C748" s="904" t="s">
        <v>1961</v>
      </c>
      <c r="D748" s="904" t="s">
        <v>2363</v>
      </c>
      <c r="E748" s="903" t="s">
        <v>1238</v>
      </c>
      <c r="F748" s="853">
        <v>1</v>
      </c>
      <c r="G748" s="911">
        <v>16</v>
      </c>
      <c r="H748" s="915" t="s">
        <v>86</v>
      </c>
      <c r="I748" s="912">
        <f t="shared" si="525"/>
        <v>2.21</v>
      </c>
      <c r="J748" s="913">
        <v>83200</v>
      </c>
      <c r="K748" s="914">
        <f t="shared" si="535"/>
        <v>183872</v>
      </c>
      <c r="L748" s="915"/>
      <c r="M748" s="914">
        <f t="shared" si="526"/>
        <v>183872</v>
      </c>
      <c r="N748" s="914">
        <f t="shared" si="527"/>
        <v>2390336</v>
      </c>
      <c r="O748" s="580">
        <v>1</v>
      </c>
      <c r="P748" s="644">
        <f t="shared" si="528"/>
        <v>17</v>
      </c>
      <c r="Q748" s="645" t="str">
        <f t="shared" si="511"/>
        <v>Կ-1</v>
      </c>
      <c r="R748" s="643">
        <f t="shared" si="512"/>
        <v>2.21</v>
      </c>
      <c r="S748" s="776">
        <v>83200</v>
      </c>
      <c r="T748" s="776">
        <f t="shared" si="513"/>
        <v>183872</v>
      </c>
      <c r="U748" s="777">
        <f t="shared" si="514"/>
        <v>0</v>
      </c>
      <c r="V748" s="776">
        <f t="shared" si="529"/>
        <v>183872</v>
      </c>
      <c r="W748" s="776">
        <f t="shared" si="530"/>
        <v>2390336</v>
      </c>
      <c r="X748" s="580">
        <v>1</v>
      </c>
      <c r="Y748" s="644">
        <f t="shared" si="515"/>
        <v>18</v>
      </c>
      <c r="Z748" s="645" t="str">
        <f t="shared" si="516"/>
        <v>Կ-1</v>
      </c>
      <c r="AA748" s="643">
        <f t="shared" si="517"/>
        <v>2.21</v>
      </c>
      <c r="AB748" s="776">
        <v>83200</v>
      </c>
      <c r="AC748" s="776">
        <f t="shared" si="518"/>
        <v>183872</v>
      </c>
      <c r="AD748" s="777">
        <f t="shared" si="519"/>
        <v>0</v>
      </c>
      <c r="AE748" s="776">
        <f t="shared" si="531"/>
        <v>183872</v>
      </c>
      <c r="AF748" s="776">
        <f t="shared" si="532"/>
        <v>2390336</v>
      </c>
      <c r="AG748" s="580">
        <v>1</v>
      </c>
      <c r="AH748" s="644">
        <f t="shared" si="520"/>
        <v>19</v>
      </c>
      <c r="AI748" s="645" t="str">
        <f t="shared" si="521"/>
        <v>Կ-1</v>
      </c>
      <c r="AJ748" s="643">
        <f t="shared" si="522"/>
        <v>2.2799999999999998</v>
      </c>
      <c r="AK748" s="776">
        <v>83200</v>
      </c>
      <c r="AL748" s="776">
        <f t="shared" si="523"/>
        <v>189695.99999999997</v>
      </c>
      <c r="AM748" s="777">
        <f t="shared" si="524"/>
        <v>0</v>
      </c>
      <c r="AN748" s="776">
        <f t="shared" si="533"/>
        <v>189695.99999999997</v>
      </c>
      <c r="AO748" s="776">
        <f t="shared" si="534"/>
        <v>2466047.9999999995</v>
      </c>
    </row>
    <row r="749" spans="1:41" s="760" customFormat="1" ht="14.25">
      <c r="A749" s="853">
        <v>707</v>
      </c>
      <c r="B749" s="903" t="s">
        <v>1728</v>
      </c>
      <c r="C749" s="904" t="s">
        <v>1961</v>
      </c>
      <c r="D749" s="904" t="s">
        <v>2360</v>
      </c>
      <c r="E749" s="903" t="s">
        <v>1238</v>
      </c>
      <c r="F749" s="853">
        <v>1</v>
      </c>
      <c r="G749" s="911">
        <v>8</v>
      </c>
      <c r="H749" s="915" t="s">
        <v>86</v>
      </c>
      <c r="I749" s="912">
        <f t="shared" si="525"/>
        <v>2.02</v>
      </c>
      <c r="J749" s="913">
        <v>83200</v>
      </c>
      <c r="K749" s="914">
        <f t="shared" si="535"/>
        <v>168064</v>
      </c>
      <c r="L749" s="915"/>
      <c r="M749" s="914">
        <f t="shared" si="526"/>
        <v>168064</v>
      </c>
      <c r="N749" s="914">
        <f t="shared" si="527"/>
        <v>2184832</v>
      </c>
      <c r="O749" s="580">
        <v>1</v>
      </c>
      <c r="P749" s="644">
        <f t="shared" si="528"/>
        <v>9</v>
      </c>
      <c r="Q749" s="645" t="str">
        <f t="shared" si="511"/>
        <v>Կ-1</v>
      </c>
      <c r="R749" s="643">
        <f t="shared" si="512"/>
        <v>2.02</v>
      </c>
      <c r="S749" s="776">
        <v>83200</v>
      </c>
      <c r="T749" s="776">
        <f t="shared" si="513"/>
        <v>168064</v>
      </c>
      <c r="U749" s="777">
        <f t="shared" si="514"/>
        <v>0</v>
      </c>
      <c r="V749" s="776">
        <f t="shared" si="529"/>
        <v>168064</v>
      </c>
      <c r="W749" s="776">
        <f t="shared" si="530"/>
        <v>2184832</v>
      </c>
      <c r="X749" s="580">
        <v>1</v>
      </c>
      <c r="Y749" s="644">
        <f t="shared" si="515"/>
        <v>10</v>
      </c>
      <c r="Z749" s="645" t="str">
        <f t="shared" si="516"/>
        <v>Կ-1</v>
      </c>
      <c r="AA749" s="643">
        <f t="shared" si="517"/>
        <v>2.08</v>
      </c>
      <c r="AB749" s="776">
        <v>83200</v>
      </c>
      <c r="AC749" s="776">
        <f t="shared" si="518"/>
        <v>173056</v>
      </c>
      <c r="AD749" s="777">
        <f t="shared" si="519"/>
        <v>0</v>
      </c>
      <c r="AE749" s="776">
        <f t="shared" si="531"/>
        <v>173056</v>
      </c>
      <c r="AF749" s="776">
        <f t="shared" si="532"/>
        <v>2249728</v>
      </c>
      <c r="AG749" s="580">
        <v>1</v>
      </c>
      <c r="AH749" s="644">
        <f t="shared" si="520"/>
        <v>11</v>
      </c>
      <c r="AI749" s="645" t="str">
        <f t="shared" si="521"/>
        <v>Կ-1</v>
      </c>
      <c r="AJ749" s="643">
        <f t="shared" si="522"/>
        <v>2.08</v>
      </c>
      <c r="AK749" s="776">
        <v>83200</v>
      </c>
      <c r="AL749" s="776">
        <f t="shared" si="523"/>
        <v>173056</v>
      </c>
      <c r="AM749" s="777">
        <f t="shared" si="524"/>
        <v>0</v>
      </c>
      <c r="AN749" s="776">
        <f t="shared" si="533"/>
        <v>173056</v>
      </c>
      <c r="AO749" s="776">
        <f t="shared" si="534"/>
        <v>2249728</v>
      </c>
    </row>
    <row r="750" spans="1:41" s="760" customFormat="1" ht="14.25">
      <c r="A750" s="853">
        <v>708</v>
      </c>
      <c r="B750" s="903" t="s">
        <v>1729</v>
      </c>
      <c r="C750" s="904" t="s">
        <v>1961</v>
      </c>
      <c r="D750" s="904" t="s">
        <v>2274</v>
      </c>
      <c r="E750" s="903" t="s">
        <v>1238</v>
      </c>
      <c r="F750" s="853">
        <v>1</v>
      </c>
      <c r="G750" s="911">
        <v>10</v>
      </c>
      <c r="H750" s="915" t="s">
        <v>86</v>
      </c>
      <c r="I750" s="912">
        <f t="shared" si="525"/>
        <v>2.08</v>
      </c>
      <c r="J750" s="913">
        <v>83200</v>
      </c>
      <c r="K750" s="914">
        <f t="shared" si="535"/>
        <v>173056</v>
      </c>
      <c r="L750" s="915"/>
      <c r="M750" s="914">
        <f t="shared" si="526"/>
        <v>173056</v>
      </c>
      <c r="N750" s="914">
        <f t="shared" si="527"/>
        <v>2249728</v>
      </c>
      <c r="O750" s="580">
        <v>1</v>
      </c>
      <c r="P750" s="644">
        <f t="shared" si="528"/>
        <v>11</v>
      </c>
      <c r="Q750" s="645" t="str">
        <f t="shared" si="511"/>
        <v>Կ-1</v>
      </c>
      <c r="R750" s="643">
        <f t="shared" si="512"/>
        <v>2.08</v>
      </c>
      <c r="S750" s="776">
        <v>83200</v>
      </c>
      <c r="T750" s="776">
        <f t="shared" si="513"/>
        <v>173056</v>
      </c>
      <c r="U750" s="777">
        <f t="shared" si="514"/>
        <v>0</v>
      </c>
      <c r="V750" s="776">
        <f t="shared" si="529"/>
        <v>173056</v>
      </c>
      <c r="W750" s="776">
        <f t="shared" si="530"/>
        <v>2249728</v>
      </c>
      <c r="X750" s="580">
        <v>1</v>
      </c>
      <c r="Y750" s="644">
        <f t="shared" si="515"/>
        <v>12</v>
      </c>
      <c r="Z750" s="645" t="str">
        <f t="shared" si="516"/>
        <v>Կ-1</v>
      </c>
      <c r="AA750" s="643">
        <f t="shared" si="517"/>
        <v>2.08</v>
      </c>
      <c r="AB750" s="776">
        <v>83200</v>
      </c>
      <c r="AC750" s="776">
        <f t="shared" si="518"/>
        <v>173056</v>
      </c>
      <c r="AD750" s="777">
        <f t="shared" si="519"/>
        <v>0</v>
      </c>
      <c r="AE750" s="776">
        <f t="shared" si="531"/>
        <v>173056</v>
      </c>
      <c r="AF750" s="776">
        <f t="shared" si="532"/>
        <v>2249728</v>
      </c>
      <c r="AG750" s="580">
        <v>1</v>
      </c>
      <c r="AH750" s="644">
        <f t="shared" si="520"/>
        <v>13</v>
      </c>
      <c r="AI750" s="645" t="str">
        <f t="shared" si="521"/>
        <v>Կ-1</v>
      </c>
      <c r="AJ750" s="643">
        <f t="shared" si="522"/>
        <v>2.14</v>
      </c>
      <c r="AK750" s="776">
        <v>83200</v>
      </c>
      <c r="AL750" s="776">
        <f t="shared" si="523"/>
        <v>178048</v>
      </c>
      <c r="AM750" s="777">
        <f t="shared" si="524"/>
        <v>0</v>
      </c>
      <c r="AN750" s="776">
        <f t="shared" si="533"/>
        <v>178048</v>
      </c>
      <c r="AO750" s="776">
        <f t="shared" si="534"/>
        <v>2314624</v>
      </c>
    </row>
    <row r="751" spans="1:41" s="760" customFormat="1" ht="14.25">
      <c r="A751" s="853">
        <v>709</v>
      </c>
      <c r="B751" s="903" t="s">
        <v>1730</v>
      </c>
      <c r="C751" s="904" t="s">
        <v>1961</v>
      </c>
      <c r="D751" s="904" t="s">
        <v>2365</v>
      </c>
      <c r="E751" s="903" t="s">
        <v>1238</v>
      </c>
      <c r="F751" s="853">
        <v>1</v>
      </c>
      <c r="G751" s="911">
        <v>10</v>
      </c>
      <c r="H751" s="915" t="s">
        <v>86</v>
      </c>
      <c r="I751" s="912">
        <f t="shared" si="525"/>
        <v>2.08</v>
      </c>
      <c r="J751" s="913">
        <v>83200</v>
      </c>
      <c r="K751" s="914">
        <f t="shared" si="535"/>
        <v>173056</v>
      </c>
      <c r="L751" s="915"/>
      <c r="M751" s="914">
        <f t="shared" si="526"/>
        <v>173056</v>
      </c>
      <c r="N751" s="914">
        <f t="shared" si="527"/>
        <v>2249728</v>
      </c>
      <c r="O751" s="580">
        <v>1</v>
      </c>
      <c r="P751" s="644">
        <f t="shared" si="528"/>
        <v>11</v>
      </c>
      <c r="Q751" s="645" t="str">
        <f t="shared" si="511"/>
        <v>Կ-1</v>
      </c>
      <c r="R751" s="643">
        <f t="shared" si="512"/>
        <v>2.08</v>
      </c>
      <c r="S751" s="776">
        <v>83200</v>
      </c>
      <c r="T751" s="776">
        <f t="shared" si="513"/>
        <v>173056</v>
      </c>
      <c r="U751" s="777">
        <f t="shared" si="514"/>
        <v>0</v>
      </c>
      <c r="V751" s="776">
        <f t="shared" si="529"/>
        <v>173056</v>
      </c>
      <c r="W751" s="776">
        <f t="shared" si="530"/>
        <v>2249728</v>
      </c>
      <c r="X751" s="580">
        <v>1</v>
      </c>
      <c r="Y751" s="644">
        <f t="shared" si="515"/>
        <v>12</v>
      </c>
      <c r="Z751" s="645" t="str">
        <f t="shared" si="516"/>
        <v>Կ-1</v>
      </c>
      <c r="AA751" s="643">
        <f t="shared" si="517"/>
        <v>2.08</v>
      </c>
      <c r="AB751" s="776">
        <v>83200</v>
      </c>
      <c r="AC751" s="776">
        <f t="shared" si="518"/>
        <v>173056</v>
      </c>
      <c r="AD751" s="777">
        <f t="shared" si="519"/>
        <v>0</v>
      </c>
      <c r="AE751" s="776">
        <f t="shared" si="531"/>
        <v>173056</v>
      </c>
      <c r="AF751" s="776">
        <f t="shared" si="532"/>
        <v>2249728</v>
      </c>
      <c r="AG751" s="580">
        <v>1</v>
      </c>
      <c r="AH751" s="644">
        <f t="shared" si="520"/>
        <v>13</v>
      </c>
      <c r="AI751" s="645" t="str">
        <f t="shared" si="521"/>
        <v>Կ-1</v>
      </c>
      <c r="AJ751" s="643">
        <f t="shared" si="522"/>
        <v>2.14</v>
      </c>
      <c r="AK751" s="776">
        <v>83200</v>
      </c>
      <c r="AL751" s="776">
        <f t="shared" si="523"/>
        <v>178048</v>
      </c>
      <c r="AM751" s="777">
        <f t="shared" si="524"/>
        <v>0</v>
      </c>
      <c r="AN751" s="776">
        <f t="shared" si="533"/>
        <v>178048</v>
      </c>
      <c r="AO751" s="776">
        <f t="shared" si="534"/>
        <v>2314624</v>
      </c>
    </row>
    <row r="752" spans="1:41" s="760" customFormat="1" ht="14.25">
      <c r="A752" s="853">
        <v>710</v>
      </c>
      <c r="B752" s="903" t="s">
        <v>1731</v>
      </c>
      <c r="C752" s="904" t="s">
        <v>1961</v>
      </c>
      <c r="D752" s="904" t="s">
        <v>2291</v>
      </c>
      <c r="E752" s="903" t="s">
        <v>1238</v>
      </c>
      <c r="F752" s="853">
        <v>1</v>
      </c>
      <c r="G752" s="911">
        <v>10</v>
      </c>
      <c r="H752" s="915" t="s">
        <v>86</v>
      </c>
      <c r="I752" s="912">
        <f t="shared" si="525"/>
        <v>2.08</v>
      </c>
      <c r="J752" s="913">
        <v>83200</v>
      </c>
      <c r="K752" s="914">
        <f t="shared" si="535"/>
        <v>173056</v>
      </c>
      <c r="L752" s="915"/>
      <c r="M752" s="914">
        <f t="shared" si="526"/>
        <v>173056</v>
      </c>
      <c r="N752" s="914">
        <f t="shared" si="527"/>
        <v>2249728</v>
      </c>
      <c r="O752" s="580">
        <v>1</v>
      </c>
      <c r="P752" s="644">
        <f t="shared" si="528"/>
        <v>11</v>
      </c>
      <c r="Q752" s="645" t="str">
        <f t="shared" si="511"/>
        <v>Կ-1</v>
      </c>
      <c r="R752" s="643">
        <f t="shared" si="512"/>
        <v>2.08</v>
      </c>
      <c r="S752" s="776">
        <v>83200</v>
      </c>
      <c r="T752" s="776">
        <f t="shared" si="513"/>
        <v>173056</v>
      </c>
      <c r="U752" s="777">
        <f t="shared" si="514"/>
        <v>0</v>
      </c>
      <c r="V752" s="776">
        <f t="shared" si="529"/>
        <v>173056</v>
      </c>
      <c r="W752" s="776">
        <f t="shared" si="530"/>
        <v>2249728</v>
      </c>
      <c r="X752" s="580">
        <v>1</v>
      </c>
      <c r="Y752" s="644">
        <f t="shared" si="515"/>
        <v>12</v>
      </c>
      <c r="Z752" s="645" t="str">
        <f t="shared" si="516"/>
        <v>Կ-1</v>
      </c>
      <c r="AA752" s="643">
        <f t="shared" si="517"/>
        <v>2.08</v>
      </c>
      <c r="AB752" s="776">
        <v>83200</v>
      </c>
      <c r="AC752" s="776">
        <f t="shared" si="518"/>
        <v>173056</v>
      </c>
      <c r="AD752" s="777">
        <f t="shared" si="519"/>
        <v>0</v>
      </c>
      <c r="AE752" s="776">
        <f t="shared" si="531"/>
        <v>173056</v>
      </c>
      <c r="AF752" s="776">
        <f t="shared" si="532"/>
        <v>2249728</v>
      </c>
      <c r="AG752" s="580">
        <v>1</v>
      </c>
      <c r="AH752" s="644">
        <f t="shared" si="520"/>
        <v>13</v>
      </c>
      <c r="AI752" s="645" t="str">
        <f t="shared" si="521"/>
        <v>Կ-1</v>
      </c>
      <c r="AJ752" s="643">
        <f t="shared" si="522"/>
        <v>2.14</v>
      </c>
      <c r="AK752" s="776">
        <v>83200</v>
      </c>
      <c r="AL752" s="776">
        <f t="shared" si="523"/>
        <v>178048</v>
      </c>
      <c r="AM752" s="777">
        <f t="shared" si="524"/>
        <v>0</v>
      </c>
      <c r="AN752" s="776">
        <f t="shared" si="533"/>
        <v>178048</v>
      </c>
      <c r="AO752" s="776">
        <f t="shared" si="534"/>
        <v>2314624</v>
      </c>
    </row>
    <row r="753" spans="1:41" s="760" customFormat="1" ht="14.25">
      <c r="A753" s="853">
        <v>711</v>
      </c>
      <c r="B753" s="903" t="s">
        <v>1732</v>
      </c>
      <c r="C753" s="904" t="s">
        <v>1960</v>
      </c>
      <c r="D753" s="904" t="s">
        <v>2296</v>
      </c>
      <c r="E753" s="903" t="s">
        <v>1238</v>
      </c>
      <c r="F753" s="853">
        <v>1</v>
      </c>
      <c r="G753" s="911">
        <v>9</v>
      </c>
      <c r="H753" s="915" t="s">
        <v>86</v>
      </c>
      <c r="I753" s="912">
        <f t="shared" si="525"/>
        <v>2.02</v>
      </c>
      <c r="J753" s="913">
        <v>83200</v>
      </c>
      <c r="K753" s="914">
        <f t="shared" si="535"/>
        <v>168064</v>
      </c>
      <c r="L753" s="915"/>
      <c r="M753" s="914">
        <f t="shared" si="526"/>
        <v>168064</v>
      </c>
      <c r="N753" s="914">
        <f t="shared" si="527"/>
        <v>2184832</v>
      </c>
      <c r="O753" s="580">
        <v>1</v>
      </c>
      <c r="P753" s="644">
        <f t="shared" si="528"/>
        <v>10</v>
      </c>
      <c r="Q753" s="645" t="str">
        <f t="shared" si="511"/>
        <v>Կ-1</v>
      </c>
      <c r="R753" s="643">
        <f t="shared" si="512"/>
        <v>2.08</v>
      </c>
      <c r="S753" s="776">
        <v>83200</v>
      </c>
      <c r="T753" s="776">
        <f t="shared" si="513"/>
        <v>173056</v>
      </c>
      <c r="U753" s="777">
        <f t="shared" si="514"/>
        <v>0</v>
      </c>
      <c r="V753" s="776">
        <f t="shared" si="529"/>
        <v>173056</v>
      </c>
      <c r="W753" s="776">
        <f t="shared" si="530"/>
        <v>2249728</v>
      </c>
      <c r="X753" s="580">
        <v>1</v>
      </c>
      <c r="Y753" s="644">
        <f t="shared" si="515"/>
        <v>11</v>
      </c>
      <c r="Z753" s="645" t="str">
        <f t="shared" si="516"/>
        <v>Կ-1</v>
      </c>
      <c r="AA753" s="643">
        <f t="shared" si="517"/>
        <v>2.08</v>
      </c>
      <c r="AB753" s="776">
        <v>83200</v>
      </c>
      <c r="AC753" s="776">
        <f t="shared" si="518"/>
        <v>173056</v>
      </c>
      <c r="AD753" s="777">
        <f t="shared" si="519"/>
        <v>0</v>
      </c>
      <c r="AE753" s="776">
        <f t="shared" si="531"/>
        <v>173056</v>
      </c>
      <c r="AF753" s="776">
        <f t="shared" si="532"/>
        <v>2249728</v>
      </c>
      <c r="AG753" s="580">
        <v>1</v>
      </c>
      <c r="AH753" s="644">
        <f t="shared" si="520"/>
        <v>12</v>
      </c>
      <c r="AI753" s="645" t="str">
        <f t="shared" si="521"/>
        <v>Կ-1</v>
      </c>
      <c r="AJ753" s="643">
        <f t="shared" si="522"/>
        <v>2.08</v>
      </c>
      <c r="AK753" s="776">
        <v>83200</v>
      </c>
      <c r="AL753" s="776">
        <f t="shared" si="523"/>
        <v>173056</v>
      </c>
      <c r="AM753" s="777">
        <f t="shared" si="524"/>
        <v>0</v>
      </c>
      <c r="AN753" s="776">
        <f t="shared" si="533"/>
        <v>173056</v>
      </c>
      <c r="AO753" s="776">
        <f t="shared" si="534"/>
        <v>2249728</v>
      </c>
    </row>
    <row r="754" spans="1:41" s="760" customFormat="1" ht="27">
      <c r="A754" s="853">
        <v>712</v>
      </c>
      <c r="B754" s="903" t="s">
        <v>1733</v>
      </c>
      <c r="C754" s="904" t="s">
        <v>1961</v>
      </c>
      <c r="D754" s="904" t="s">
        <v>2290</v>
      </c>
      <c r="E754" s="903" t="s">
        <v>1238</v>
      </c>
      <c r="F754" s="853">
        <v>1</v>
      </c>
      <c r="G754" s="911">
        <v>9</v>
      </c>
      <c r="H754" s="915" t="s">
        <v>86</v>
      </c>
      <c r="I754" s="912">
        <f t="shared" si="525"/>
        <v>2.02</v>
      </c>
      <c r="J754" s="913">
        <v>83200</v>
      </c>
      <c r="K754" s="914">
        <f t="shared" si="535"/>
        <v>168064</v>
      </c>
      <c r="L754" s="915"/>
      <c r="M754" s="914">
        <f t="shared" si="526"/>
        <v>168064</v>
      </c>
      <c r="N754" s="914">
        <f t="shared" si="527"/>
        <v>2184832</v>
      </c>
      <c r="O754" s="580">
        <v>1</v>
      </c>
      <c r="P754" s="644">
        <f t="shared" si="528"/>
        <v>10</v>
      </c>
      <c r="Q754" s="645" t="str">
        <f t="shared" si="511"/>
        <v>Կ-1</v>
      </c>
      <c r="R754" s="643">
        <f t="shared" si="512"/>
        <v>2.08</v>
      </c>
      <c r="S754" s="776">
        <v>83200</v>
      </c>
      <c r="T754" s="776">
        <f t="shared" si="513"/>
        <v>173056</v>
      </c>
      <c r="U754" s="777">
        <f t="shared" si="514"/>
        <v>0</v>
      </c>
      <c r="V754" s="776">
        <f t="shared" si="529"/>
        <v>173056</v>
      </c>
      <c r="W754" s="776">
        <f t="shared" si="530"/>
        <v>2249728</v>
      </c>
      <c r="X754" s="580">
        <v>1</v>
      </c>
      <c r="Y754" s="644">
        <f t="shared" si="515"/>
        <v>11</v>
      </c>
      <c r="Z754" s="645" t="str">
        <f t="shared" si="516"/>
        <v>Կ-1</v>
      </c>
      <c r="AA754" s="643">
        <f t="shared" si="517"/>
        <v>2.08</v>
      </c>
      <c r="AB754" s="776">
        <v>83200</v>
      </c>
      <c r="AC754" s="776">
        <f t="shared" si="518"/>
        <v>173056</v>
      </c>
      <c r="AD754" s="777">
        <f t="shared" si="519"/>
        <v>0</v>
      </c>
      <c r="AE754" s="776">
        <f t="shared" si="531"/>
        <v>173056</v>
      </c>
      <c r="AF754" s="776">
        <f t="shared" si="532"/>
        <v>2249728</v>
      </c>
      <c r="AG754" s="580">
        <v>1</v>
      </c>
      <c r="AH754" s="644">
        <f t="shared" si="520"/>
        <v>12</v>
      </c>
      <c r="AI754" s="645" t="str">
        <f t="shared" si="521"/>
        <v>Կ-1</v>
      </c>
      <c r="AJ754" s="643">
        <f t="shared" si="522"/>
        <v>2.08</v>
      </c>
      <c r="AK754" s="776">
        <v>83200</v>
      </c>
      <c r="AL754" s="776">
        <f t="shared" si="523"/>
        <v>173056</v>
      </c>
      <c r="AM754" s="777">
        <f t="shared" si="524"/>
        <v>0</v>
      </c>
      <c r="AN754" s="776">
        <f t="shared" si="533"/>
        <v>173056</v>
      </c>
      <c r="AO754" s="776">
        <f t="shared" si="534"/>
        <v>2249728</v>
      </c>
    </row>
    <row r="755" spans="1:41" s="760" customFormat="1" ht="14.25">
      <c r="A755" s="853">
        <v>713</v>
      </c>
      <c r="B755" s="903" t="s">
        <v>735</v>
      </c>
      <c r="C755" s="904" t="s">
        <v>1961</v>
      </c>
      <c r="D755" s="904" t="s">
        <v>2374</v>
      </c>
      <c r="E755" s="903" t="s">
        <v>1238</v>
      </c>
      <c r="F755" s="853">
        <v>1</v>
      </c>
      <c r="G755" s="911">
        <v>6</v>
      </c>
      <c r="H755" s="915" t="s">
        <v>86</v>
      </c>
      <c r="I755" s="912">
        <f t="shared" si="525"/>
        <v>1.96</v>
      </c>
      <c r="J755" s="913">
        <v>83200</v>
      </c>
      <c r="K755" s="914">
        <f t="shared" si="535"/>
        <v>163072</v>
      </c>
      <c r="L755" s="915"/>
      <c r="M755" s="914">
        <f t="shared" si="526"/>
        <v>163072</v>
      </c>
      <c r="N755" s="914">
        <f t="shared" si="527"/>
        <v>2119936</v>
      </c>
      <c r="O755" s="580">
        <v>1</v>
      </c>
      <c r="P755" s="644">
        <f t="shared" si="528"/>
        <v>7</v>
      </c>
      <c r="Q755" s="645" t="str">
        <f t="shared" si="511"/>
        <v>Կ-1</v>
      </c>
      <c r="R755" s="643">
        <f t="shared" si="512"/>
        <v>1.96</v>
      </c>
      <c r="S755" s="776">
        <v>83200</v>
      </c>
      <c r="T755" s="776">
        <f t="shared" si="513"/>
        <v>163072</v>
      </c>
      <c r="U755" s="777">
        <f t="shared" si="514"/>
        <v>0</v>
      </c>
      <c r="V755" s="776">
        <f t="shared" si="529"/>
        <v>163072</v>
      </c>
      <c r="W755" s="776">
        <f t="shared" si="530"/>
        <v>2119936</v>
      </c>
      <c r="X755" s="580">
        <v>1</v>
      </c>
      <c r="Y755" s="644">
        <f t="shared" si="515"/>
        <v>8</v>
      </c>
      <c r="Z755" s="645" t="str">
        <f t="shared" si="516"/>
        <v>Կ-1</v>
      </c>
      <c r="AA755" s="643">
        <f t="shared" si="517"/>
        <v>2.02</v>
      </c>
      <c r="AB755" s="776">
        <v>83200</v>
      </c>
      <c r="AC755" s="776">
        <f t="shared" si="518"/>
        <v>168064</v>
      </c>
      <c r="AD755" s="777">
        <f t="shared" si="519"/>
        <v>0</v>
      </c>
      <c r="AE755" s="776">
        <f t="shared" si="531"/>
        <v>168064</v>
      </c>
      <c r="AF755" s="776">
        <f t="shared" si="532"/>
        <v>2184832</v>
      </c>
      <c r="AG755" s="580">
        <v>1</v>
      </c>
      <c r="AH755" s="644">
        <f t="shared" si="520"/>
        <v>9</v>
      </c>
      <c r="AI755" s="645" t="str">
        <f t="shared" si="521"/>
        <v>Կ-1</v>
      </c>
      <c r="AJ755" s="643">
        <f t="shared" si="522"/>
        <v>2.02</v>
      </c>
      <c r="AK755" s="776">
        <v>83200</v>
      </c>
      <c r="AL755" s="776">
        <f t="shared" si="523"/>
        <v>168064</v>
      </c>
      <c r="AM755" s="777">
        <f t="shared" si="524"/>
        <v>0</v>
      </c>
      <c r="AN755" s="776">
        <f t="shared" si="533"/>
        <v>168064</v>
      </c>
      <c r="AO755" s="776">
        <f t="shared" si="534"/>
        <v>2184832</v>
      </c>
    </row>
    <row r="756" spans="1:41" s="760" customFormat="1" ht="14.25">
      <c r="A756" s="853">
        <v>714</v>
      </c>
      <c r="B756" s="903" t="s">
        <v>1736</v>
      </c>
      <c r="C756" s="904" t="s">
        <v>1961</v>
      </c>
      <c r="D756" s="904" t="s">
        <v>2290</v>
      </c>
      <c r="E756" s="903" t="s">
        <v>1238</v>
      </c>
      <c r="F756" s="853">
        <v>1</v>
      </c>
      <c r="G756" s="911">
        <v>6</v>
      </c>
      <c r="H756" s="915" t="s">
        <v>86</v>
      </c>
      <c r="I756" s="912">
        <f t="shared" si="525"/>
        <v>1.96</v>
      </c>
      <c r="J756" s="913">
        <v>83200</v>
      </c>
      <c r="K756" s="914">
        <f t="shared" si="535"/>
        <v>163072</v>
      </c>
      <c r="L756" s="915"/>
      <c r="M756" s="914">
        <f t="shared" si="526"/>
        <v>163072</v>
      </c>
      <c r="N756" s="914">
        <f t="shared" si="527"/>
        <v>2119936</v>
      </c>
      <c r="O756" s="580">
        <v>1</v>
      </c>
      <c r="P756" s="644">
        <f t="shared" si="528"/>
        <v>7</v>
      </c>
      <c r="Q756" s="645" t="str">
        <f t="shared" si="511"/>
        <v>Կ-1</v>
      </c>
      <c r="R756" s="643">
        <f t="shared" si="512"/>
        <v>1.96</v>
      </c>
      <c r="S756" s="776">
        <v>83200</v>
      </c>
      <c r="T756" s="776">
        <f t="shared" si="513"/>
        <v>163072</v>
      </c>
      <c r="U756" s="777">
        <f t="shared" si="514"/>
        <v>0</v>
      </c>
      <c r="V756" s="776">
        <f t="shared" si="529"/>
        <v>163072</v>
      </c>
      <c r="W756" s="776">
        <f t="shared" si="530"/>
        <v>2119936</v>
      </c>
      <c r="X756" s="580">
        <v>1</v>
      </c>
      <c r="Y756" s="644">
        <f t="shared" si="515"/>
        <v>8</v>
      </c>
      <c r="Z756" s="645" t="str">
        <f t="shared" si="516"/>
        <v>Կ-1</v>
      </c>
      <c r="AA756" s="643">
        <f t="shared" si="517"/>
        <v>2.02</v>
      </c>
      <c r="AB756" s="776">
        <v>83200</v>
      </c>
      <c r="AC756" s="776">
        <f t="shared" si="518"/>
        <v>168064</v>
      </c>
      <c r="AD756" s="777">
        <f t="shared" si="519"/>
        <v>0</v>
      </c>
      <c r="AE756" s="776">
        <f t="shared" si="531"/>
        <v>168064</v>
      </c>
      <c r="AF756" s="776">
        <f t="shared" si="532"/>
        <v>2184832</v>
      </c>
      <c r="AG756" s="580">
        <v>1</v>
      </c>
      <c r="AH756" s="644">
        <f t="shared" si="520"/>
        <v>9</v>
      </c>
      <c r="AI756" s="645" t="str">
        <f t="shared" si="521"/>
        <v>Կ-1</v>
      </c>
      <c r="AJ756" s="643">
        <f t="shared" si="522"/>
        <v>2.02</v>
      </c>
      <c r="AK756" s="776">
        <v>83200</v>
      </c>
      <c r="AL756" s="776">
        <f t="shared" si="523"/>
        <v>168064</v>
      </c>
      <c r="AM756" s="777">
        <f t="shared" si="524"/>
        <v>0</v>
      </c>
      <c r="AN756" s="776">
        <f t="shared" si="533"/>
        <v>168064</v>
      </c>
      <c r="AO756" s="776">
        <f t="shared" si="534"/>
        <v>2184832</v>
      </c>
    </row>
    <row r="757" spans="1:41" s="760" customFormat="1" ht="14.25">
      <c r="A757" s="853">
        <v>715</v>
      </c>
      <c r="B757" s="903" t="s">
        <v>736</v>
      </c>
      <c r="C757" s="904" t="s">
        <v>1961</v>
      </c>
      <c r="D757" s="904" t="s">
        <v>2297</v>
      </c>
      <c r="E757" s="903" t="s">
        <v>1238</v>
      </c>
      <c r="F757" s="853">
        <v>1</v>
      </c>
      <c r="G757" s="911">
        <v>6</v>
      </c>
      <c r="H757" s="915" t="s">
        <v>86</v>
      </c>
      <c r="I757" s="912">
        <f t="shared" si="525"/>
        <v>1.96</v>
      </c>
      <c r="J757" s="913">
        <v>83200</v>
      </c>
      <c r="K757" s="914">
        <f t="shared" si="535"/>
        <v>163072</v>
      </c>
      <c r="L757" s="915"/>
      <c r="M757" s="914">
        <f t="shared" si="526"/>
        <v>163072</v>
      </c>
      <c r="N757" s="914">
        <f t="shared" si="527"/>
        <v>2119936</v>
      </c>
      <c r="O757" s="580">
        <v>1</v>
      </c>
      <c r="P757" s="644">
        <f t="shared" si="528"/>
        <v>7</v>
      </c>
      <c r="Q757" s="645" t="str">
        <f t="shared" si="511"/>
        <v>Կ-1</v>
      </c>
      <c r="R757" s="643">
        <f t="shared" si="512"/>
        <v>1.96</v>
      </c>
      <c r="S757" s="776">
        <v>83200</v>
      </c>
      <c r="T757" s="776">
        <f t="shared" si="513"/>
        <v>163072</v>
      </c>
      <c r="U757" s="777">
        <f t="shared" si="514"/>
        <v>0</v>
      </c>
      <c r="V757" s="776">
        <f t="shared" si="529"/>
        <v>163072</v>
      </c>
      <c r="W757" s="776">
        <f t="shared" si="530"/>
        <v>2119936</v>
      </c>
      <c r="X757" s="580">
        <v>1</v>
      </c>
      <c r="Y757" s="644">
        <f t="shared" si="515"/>
        <v>8</v>
      </c>
      <c r="Z757" s="645" t="str">
        <f t="shared" si="516"/>
        <v>Կ-1</v>
      </c>
      <c r="AA757" s="643">
        <f t="shared" si="517"/>
        <v>2.02</v>
      </c>
      <c r="AB757" s="776">
        <v>83200</v>
      </c>
      <c r="AC757" s="776">
        <f t="shared" si="518"/>
        <v>168064</v>
      </c>
      <c r="AD757" s="777">
        <f t="shared" si="519"/>
        <v>0</v>
      </c>
      <c r="AE757" s="776">
        <f t="shared" si="531"/>
        <v>168064</v>
      </c>
      <c r="AF757" s="776">
        <f t="shared" si="532"/>
        <v>2184832</v>
      </c>
      <c r="AG757" s="580">
        <v>1</v>
      </c>
      <c r="AH757" s="644">
        <f t="shared" si="520"/>
        <v>9</v>
      </c>
      <c r="AI757" s="645" t="str">
        <f t="shared" si="521"/>
        <v>Կ-1</v>
      </c>
      <c r="AJ757" s="643">
        <f t="shared" si="522"/>
        <v>2.02</v>
      </c>
      <c r="AK757" s="776">
        <v>83200</v>
      </c>
      <c r="AL757" s="776">
        <f t="shared" si="523"/>
        <v>168064</v>
      </c>
      <c r="AM757" s="777">
        <f t="shared" si="524"/>
        <v>0</v>
      </c>
      <c r="AN757" s="776">
        <f t="shared" si="533"/>
        <v>168064</v>
      </c>
      <c r="AO757" s="776">
        <f t="shared" si="534"/>
        <v>2184832</v>
      </c>
    </row>
    <row r="758" spans="1:41" s="760" customFormat="1" ht="27">
      <c r="A758" s="853">
        <v>716</v>
      </c>
      <c r="B758" s="903" t="s">
        <v>2355</v>
      </c>
      <c r="C758" s="904" t="s">
        <v>1961</v>
      </c>
      <c r="D758" s="904" t="s">
        <v>2285</v>
      </c>
      <c r="E758" s="903" t="s">
        <v>1238</v>
      </c>
      <c r="F758" s="853">
        <v>1</v>
      </c>
      <c r="G758" s="911">
        <v>3</v>
      </c>
      <c r="H758" s="915" t="s">
        <v>86</v>
      </c>
      <c r="I758" s="912">
        <f t="shared" si="525"/>
        <v>1.84</v>
      </c>
      <c r="J758" s="913">
        <v>83200</v>
      </c>
      <c r="K758" s="914">
        <f t="shared" si="535"/>
        <v>153088</v>
      </c>
      <c r="L758" s="915"/>
      <c r="M758" s="914">
        <f t="shared" si="526"/>
        <v>153088</v>
      </c>
      <c r="N758" s="914">
        <f t="shared" si="527"/>
        <v>1990144</v>
      </c>
      <c r="O758" s="580">
        <v>1</v>
      </c>
      <c r="P758" s="644">
        <f t="shared" si="528"/>
        <v>4</v>
      </c>
      <c r="Q758" s="645" t="str">
        <f t="shared" si="511"/>
        <v>Կ-1</v>
      </c>
      <c r="R758" s="643">
        <f t="shared" si="512"/>
        <v>1.9</v>
      </c>
      <c r="S758" s="776">
        <v>83200</v>
      </c>
      <c r="T758" s="776">
        <f t="shared" si="513"/>
        <v>158080</v>
      </c>
      <c r="U758" s="777">
        <f t="shared" si="514"/>
        <v>0</v>
      </c>
      <c r="V758" s="776">
        <f t="shared" si="529"/>
        <v>158080</v>
      </c>
      <c r="W758" s="776">
        <f t="shared" si="530"/>
        <v>2055040</v>
      </c>
      <c r="X758" s="580">
        <v>1</v>
      </c>
      <c r="Y758" s="644">
        <f t="shared" si="515"/>
        <v>5</v>
      </c>
      <c r="Z758" s="645" t="str">
        <f t="shared" si="516"/>
        <v>Կ-1</v>
      </c>
      <c r="AA758" s="643">
        <f t="shared" si="517"/>
        <v>1.9</v>
      </c>
      <c r="AB758" s="776">
        <v>83200</v>
      </c>
      <c r="AC758" s="776">
        <f t="shared" si="518"/>
        <v>158080</v>
      </c>
      <c r="AD758" s="777">
        <f t="shared" si="519"/>
        <v>0</v>
      </c>
      <c r="AE758" s="776">
        <f t="shared" si="531"/>
        <v>158080</v>
      </c>
      <c r="AF758" s="776">
        <f t="shared" si="532"/>
        <v>2055040</v>
      </c>
      <c r="AG758" s="580">
        <v>1</v>
      </c>
      <c r="AH758" s="644">
        <f t="shared" si="520"/>
        <v>6</v>
      </c>
      <c r="AI758" s="645" t="str">
        <f t="shared" si="521"/>
        <v>Կ-1</v>
      </c>
      <c r="AJ758" s="643">
        <f t="shared" si="522"/>
        <v>1.96</v>
      </c>
      <c r="AK758" s="776">
        <v>83200</v>
      </c>
      <c r="AL758" s="776">
        <f t="shared" si="523"/>
        <v>163072</v>
      </c>
      <c r="AM758" s="777">
        <f t="shared" si="524"/>
        <v>0</v>
      </c>
      <c r="AN758" s="776">
        <f t="shared" si="533"/>
        <v>163072</v>
      </c>
      <c r="AO758" s="776">
        <f t="shared" si="534"/>
        <v>2119936</v>
      </c>
    </row>
    <row r="759" spans="1:41" s="760" customFormat="1" ht="14.25">
      <c r="A759" s="853">
        <v>717</v>
      </c>
      <c r="B759" s="903" t="s">
        <v>1738</v>
      </c>
      <c r="C759" s="904" t="s">
        <v>1961</v>
      </c>
      <c r="D759" s="904" t="s">
        <v>2362</v>
      </c>
      <c r="E759" s="903" t="s">
        <v>1238</v>
      </c>
      <c r="F759" s="853">
        <v>1</v>
      </c>
      <c r="G759" s="911">
        <v>10</v>
      </c>
      <c r="H759" s="915" t="s">
        <v>86</v>
      </c>
      <c r="I759" s="912">
        <f t="shared" si="525"/>
        <v>2.08</v>
      </c>
      <c r="J759" s="913">
        <v>83200</v>
      </c>
      <c r="K759" s="914">
        <f t="shared" si="535"/>
        <v>173056</v>
      </c>
      <c r="L759" s="915"/>
      <c r="M759" s="914">
        <f t="shared" si="526"/>
        <v>173056</v>
      </c>
      <c r="N759" s="914">
        <f t="shared" si="527"/>
        <v>2249728</v>
      </c>
      <c r="O759" s="580">
        <v>1</v>
      </c>
      <c r="P759" s="644">
        <f t="shared" si="528"/>
        <v>11</v>
      </c>
      <c r="Q759" s="645" t="str">
        <f t="shared" si="511"/>
        <v>Կ-1</v>
      </c>
      <c r="R759" s="643">
        <f t="shared" si="512"/>
        <v>2.08</v>
      </c>
      <c r="S759" s="776">
        <v>83200</v>
      </c>
      <c r="T759" s="776">
        <f t="shared" si="513"/>
        <v>173056</v>
      </c>
      <c r="U759" s="777">
        <f t="shared" si="514"/>
        <v>0</v>
      </c>
      <c r="V759" s="776">
        <f t="shared" si="529"/>
        <v>173056</v>
      </c>
      <c r="W759" s="776">
        <f t="shared" si="530"/>
        <v>2249728</v>
      </c>
      <c r="X759" s="580">
        <v>1</v>
      </c>
      <c r="Y759" s="644">
        <f t="shared" si="515"/>
        <v>12</v>
      </c>
      <c r="Z759" s="645" t="str">
        <f t="shared" si="516"/>
        <v>Կ-1</v>
      </c>
      <c r="AA759" s="643">
        <f t="shared" si="517"/>
        <v>2.08</v>
      </c>
      <c r="AB759" s="776">
        <v>83200</v>
      </c>
      <c r="AC759" s="776">
        <f t="shared" si="518"/>
        <v>173056</v>
      </c>
      <c r="AD759" s="777">
        <f t="shared" si="519"/>
        <v>0</v>
      </c>
      <c r="AE759" s="776">
        <f t="shared" si="531"/>
        <v>173056</v>
      </c>
      <c r="AF759" s="776">
        <f t="shared" si="532"/>
        <v>2249728</v>
      </c>
      <c r="AG759" s="580">
        <v>1</v>
      </c>
      <c r="AH759" s="644">
        <f t="shared" si="520"/>
        <v>13</v>
      </c>
      <c r="AI759" s="645" t="str">
        <f t="shared" si="521"/>
        <v>Կ-1</v>
      </c>
      <c r="AJ759" s="643">
        <f t="shared" si="522"/>
        <v>2.14</v>
      </c>
      <c r="AK759" s="776">
        <v>83200</v>
      </c>
      <c r="AL759" s="776">
        <f t="shared" si="523"/>
        <v>178048</v>
      </c>
      <c r="AM759" s="777">
        <f t="shared" si="524"/>
        <v>0</v>
      </c>
      <c r="AN759" s="776">
        <f t="shared" si="533"/>
        <v>178048</v>
      </c>
      <c r="AO759" s="776">
        <f t="shared" si="534"/>
        <v>2314624</v>
      </c>
    </row>
    <row r="760" spans="1:41" s="760" customFormat="1" ht="14.25">
      <c r="A760" s="853">
        <v>718</v>
      </c>
      <c r="B760" s="903" t="s">
        <v>2809</v>
      </c>
      <c r="C760" s="904" t="s">
        <v>1961</v>
      </c>
      <c r="D760" s="904" t="s">
        <v>2286</v>
      </c>
      <c r="E760" s="903" t="s">
        <v>1238</v>
      </c>
      <c r="F760" s="853">
        <v>1</v>
      </c>
      <c r="G760" s="911">
        <v>2</v>
      </c>
      <c r="H760" s="915" t="s">
        <v>86</v>
      </c>
      <c r="I760" s="912">
        <f t="shared" si="525"/>
        <v>1.79</v>
      </c>
      <c r="J760" s="913">
        <v>83200</v>
      </c>
      <c r="K760" s="914">
        <f t="shared" si="535"/>
        <v>148928</v>
      </c>
      <c r="L760" s="915"/>
      <c r="M760" s="914">
        <f t="shared" si="526"/>
        <v>148928</v>
      </c>
      <c r="N760" s="914">
        <f t="shared" si="527"/>
        <v>1936064</v>
      </c>
      <c r="O760" s="580">
        <v>1</v>
      </c>
      <c r="P760" s="644">
        <f t="shared" si="528"/>
        <v>3</v>
      </c>
      <c r="Q760" s="645" t="str">
        <f t="shared" si="511"/>
        <v>Կ-1</v>
      </c>
      <c r="R760" s="643">
        <f t="shared" si="512"/>
        <v>1.84</v>
      </c>
      <c r="S760" s="776">
        <v>83200</v>
      </c>
      <c r="T760" s="776">
        <f t="shared" si="513"/>
        <v>153088</v>
      </c>
      <c r="U760" s="777">
        <f t="shared" si="514"/>
        <v>0</v>
      </c>
      <c r="V760" s="776">
        <f t="shared" si="529"/>
        <v>153088</v>
      </c>
      <c r="W760" s="776">
        <f t="shared" si="530"/>
        <v>1990144</v>
      </c>
      <c r="X760" s="580">
        <v>1</v>
      </c>
      <c r="Y760" s="644">
        <f t="shared" si="515"/>
        <v>4</v>
      </c>
      <c r="Z760" s="645" t="str">
        <f t="shared" si="516"/>
        <v>Կ-1</v>
      </c>
      <c r="AA760" s="643">
        <f t="shared" si="517"/>
        <v>1.9</v>
      </c>
      <c r="AB760" s="776">
        <v>83200</v>
      </c>
      <c r="AC760" s="776">
        <f t="shared" si="518"/>
        <v>158080</v>
      </c>
      <c r="AD760" s="777">
        <f t="shared" si="519"/>
        <v>0</v>
      </c>
      <c r="AE760" s="776">
        <f t="shared" si="531"/>
        <v>158080</v>
      </c>
      <c r="AF760" s="776">
        <f t="shared" si="532"/>
        <v>2055040</v>
      </c>
      <c r="AG760" s="580">
        <v>1</v>
      </c>
      <c r="AH760" s="644">
        <f t="shared" si="520"/>
        <v>5</v>
      </c>
      <c r="AI760" s="645" t="str">
        <f t="shared" si="521"/>
        <v>Կ-1</v>
      </c>
      <c r="AJ760" s="643">
        <f t="shared" si="522"/>
        <v>1.9</v>
      </c>
      <c r="AK760" s="776">
        <v>83200</v>
      </c>
      <c r="AL760" s="776">
        <f t="shared" si="523"/>
        <v>158080</v>
      </c>
      <c r="AM760" s="777">
        <f t="shared" si="524"/>
        <v>0</v>
      </c>
      <c r="AN760" s="776">
        <f t="shared" si="533"/>
        <v>158080</v>
      </c>
      <c r="AO760" s="776">
        <f t="shared" si="534"/>
        <v>2055040</v>
      </c>
    </row>
    <row r="761" spans="1:41" s="760" customFormat="1" ht="14.25">
      <c r="A761" s="853">
        <v>719</v>
      </c>
      <c r="B761" s="903" t="s">
        <v>956</v>
      </c>
      <c r="C761" s="904" t="s">
        <v>1961</v>
      </c>
      <c r="D761" s="904" t="s">
        <v>2281</v>
      </c>
      <c r="E761" s="903" t="s">
        <v>1238</v>
      </c>
      <c r="F761" s="853">
        <v>1</v>
      </c>
      <c r="G761" s="911">
        <v>6</v>
      </c>
      <c r="H761" s="915" t="s">
        <v>86</v>
      </c>
      <c r="I761" s="912">
        <f t="shared" si="525"/>
        <v>1.96</v>
      </c>
      <c r="J761" s="913">
        <v>83200</v>
      </c>
      <c r="K761" s="914">
        <f t="shared" si="535"/>
        <v>163072</v>
      </c>
      <c r="L761" s="915"/>
      <c r="M761" s="914">
        <f t="shared" si="526"/>
        <v>163072</v>
      </c>
      <c r="N761" s="914">
        <f t="shared" si="527"/>
        <v>2119936</v>
      </c>
      <c r="O761" s="580">
        <v>1</v>
      </c>
      <c r="P761" s="644">
        <f t="shared" si="528"/>
        <v>7</v>
      </c>
      <c r="Q761" s="645" t="str">
        <f t="shared" si="511"/>
        <v>Կ-1</v>
      </c>
      <c r="R761" s="643">
        <f t="shared" si="512"/>
        <v>1.96</v>
      </c>
      <c r="S761" s="776">
        <v>83200</v>
      </c>
      <c r="T761" s="776">
        <f t="shared" si="513"/>
        <v>163072</v>
      </c>
      <c r="U761" s="777">
        <f t="shared" si="514"/>
        <v>0</v>
      </c>
      <c r="V761" s="776">
        <f t="shared" si="529"/>
        <v>163072</v>
      </c>
      <c r="W761" s="776">
        <f t="shared" si="530"/>
        <v>2119936</v>
      </c>
      <c r="X761" s="580">
        <v>1</v>
      </c>
      <c r="Y761" s="644">
        <f t="shared" si="515"/>
        <v>8</v>
      </c>
      <c r="Z761" s="645" t="str">
        <f t="shared" si="516"/>
        <v>Կ-1</v>
      </c>
      <c r="AA761" s="643">
        <f t="shared" si="517"/>
        <v>2.02</v>
      </c>
      <c r="AB761" s="776">
        <v>83200</v>
      </c>
      <c r="AC761" s="776">
        <f t="shared" si="518"/>
        <v>168064</v>
      </c>
      <c r="AD761" s="777">
        <f t="shared" si="519"/>
        <v>0</v>
      </c>
      <c r="AE761" s="776">
        <f t="shared" si="531"/>
        <v>168064</v>
      </c>
      <c r="AF761" s="776">
        <f t="shared" si="532"/>
        <v>2184832</v>
      </c>
      <c r="AG761" s="580">
        <v>1</v>
      </c>
      <c r="AH761" s="644">
        <f t="shared" si="520"/>
        <v>9</v>
      </c>
      <c r="AI761" s="645" t="str">
        <f t="shared" si="521"/>
        <v>Կ-1</v>
      </c>
      <c r="AJ761" s="643">
        <f t="shared" si="522"/>
        <v>2.02</v>
      </c>
      <c r="AK761" s="776">
        <v>83200</v>
      </c>
      <c r="AL761" s="776">
        <f t="shared" si="523"/>
        <v>168064</v>
      </c>
      <c r="AM761" s="777">
        <f t="shared" si="524"/>
        <v>0</v>
      </c>
      <c r="AN761" s="776">
        <f t="shared" si="533"/>
        <v>168064</v>
      </c>
      <c r="AO761" s="776">
        <f t="shared" si="534"/>
        <v>2184832</v>
      </c>
    </row>
    <row r="762" spans="1:41" s="760" customFormat="1" ht="14.25">
      <c r="A762" s="853">
        <v>720</v>
      </c>
      <c r="B762" s="903" t="s">
        <v>1735</v>
      </c>
      <c r="C762" s="904" t="s">
        <v>1961</v>
      </c>
      <c r="D762" s="904" t="s">
        <v>2276</v>
      </c>
      <c r="E762" s="903" t="s">
        <v>1238</v>
      </c>
      <c r="F762" s="853">
        <v>1</v>
      </c>
      <c r="G762" s="911">
        <v>8</v>
      </c>
      <c r="H762" s="915" t="s">
        <v>86</v>
      </c>
      <c r="I762" s="912">
        <f t="shared" si="525"/>
        <v>2.02</v>
      </c>
      <c r="J762" s="913">
        <v>83200</v>
      </c>
      <c r="K762" s="914">
        <f t="shared" si="535"/>
        <v>168064</v>
      </c>
      <c r="L762" s="915"/>
      <c r="M762" s="914">
        <f t="shared" si="526"/>
        <v>168064</v>
      </c>
      <c r="N762" s="914">
        <f t="shared" si="527"/>
        <v>2184832</v>
      </c>
      <c r="O762" s="580">
        <v>1</v>
      </c>
      <c r="P762" s="644">
        <f t="shared" si="528"/>
        <v>9</v>
      </c>
      <c r="Q762" s="645" t="str">
        <f t="shared" si="511"/>
        <v>Կ-1</v>
      </c>
      <c r="R762" s="643">
        <f t="shared" si="512"/>
        <v>2.02</v>
      </c>
      <c r="S762" s="776">
        <v>83200</v>
      </c>
      <c r="T762" s="776">
        <f t="shared" si="513"/>
        <v>168064</v>
      </c>
      <c r="U762" s="777">
        <f t="shared" si="514"/>
        <v>0</v>
      </c>
      <c r="V762" s="776">
        <f t="shared" si="529"/>
        <v>168064</v>
      </c>
      <c r="W762" s="776">
        <f t="shared" si="530"/>
        <v>2184832</v>
      </c>
      <c r="X762" s="580">
        <v>1</v>
      </c>
      <c r="Y762" s="644">
        <f t="shared" si="515"/>
        <v>10</v>
      </c>
      <c r="Z762" s="645" t="str">
        <f t="shared" si="516"/>
        <v>Կ-1</v>
      </c>
      <c r="AA762" s="643">
        <f t="shared" si="517"/>
        <v>2.08</v>
      </c>
      <c r="AB762" s="776">
        <v>83200</v>
      </c>
      <c r="AC762" s="776">
        <f t="shared" si="518"/>
        <v>173056</v>
      </c>
      <c r="AD762" s="777">
        <f t="shared" si="519"/>
        <v>0</v>
      </c>
      <c r="AE762" s="776">
        <f t="shared" si="531"/>
        <v>173056</v>
      </c>
      <c r="AF762" s="776">
        <f t="shared" si="532"/>
        <v>2249728</v>
      </c>
      <c r="AG762" s="580">
        <v>1</v>
      </c>
      <c r="AH762" s="644">
        <f t="shared" si="520"/>
        <v>11</v>
      </c>
      <c r="AI762" s="645" t="str">
        <f t="shared" si="521"/>
        <v>Կ-1</v>
      </c>
      <c r="AJ762" s="643">
        <f t="shared" si="522"/>
        <v>2.08</v>
      </c>
      <c r="AK762" s="776">
        <v>83200</v>
      </c>
      <c r="AL762" s="776">
        <f t="shared" si="523"/>
        <v>173056</v>
      </c>
      <c r="AM762" s="777">
        <f t="shared" si="524"/>
        <v>0</v>
      </c>
      <c r="AN762" s="776">
        <f t="shared" si="533"/>
        <v>173056</v>
      </c>
      <c r="AO762" s="776">
        <f t="shared" si="534"/>
        <v>2249728</v>
      </c>
    </row>
    <row r="763" spans="1:41" s="760" customFormat="1" ht="14.25">
      <c r="A763" s="853">
        <v>721</v>
      </c>
      <c r="B763" s="903" t="s">
        <v>817</v>
      </c>
      <c r="C763" s="904" t="s">
        <v>1960</v>
      </c>
      <c r="D763" s="904" t="s">
        <v>2277</v>
      </c>
      <c r="E763" s="903" t="s">
        <v>1238</v>
      </c>
      <c r="F763" s="853">
        <v>1</v>
      </c>
      <c r="G763" s="911">
        <v>6</v>
      </c>
      <c r="H763" s="915" t="s">
        <v>86</v>
      </c>
      <c r="I763" s="912">
        <f t="shared" si="525"/>
        <v>1.96</v>
      </c>
      <c r="J763" s="913">
        <v>83200</v>
      </c>
      <c r="K763" s="914">
        <f t="shared" si="535"/>
        <v>163072</v>
      </c>
      <c r="L763" s="915"/>
      <c r="M763" s="914">
        <f t="shared" si="526"/>
        <v>163072</v>
      </c>
      <c r="N763" s="914">
        <f t="shared" si="527"/>
        <v>2119936</v>
      </c>
      <c r="O763" s="580">
        <v>1</v>
      </c>
      <c r="P763" s="644">
        <f t="shared" si="528"/>
        <v>7</v>
      </c>
      <c r="Q763" s="645" t="str">
        <f t="shared" si="511"/>
        <v>Կ-1</v>
      </c>
      <c r="R763" s="643">
        <f t="shared" si="512"/>
        <v>1.96</v>
      </c>
      <c r="S763" s="776">
        <v>83200</v>
      </c>
      <c r="T763" s="776">
        <f t="shared" si="513"/>
        <v>163072</v>
      </c>
      <c r="U763" s="777">
        <f t="shared" si="514"/>
        <v>0</v>
      </c>
      <c r="V763" s="776">
        <f t="shared" si="529"/>
        <v>163072</v>
      </c>
      <c r="W763" s="776">
        <f t="shared" si="530"/>
        <v>2119936</v>
      </c>
      <c r="X763" s="580">
        <v>1</v>
      </c>
      <c r="Y763" s="644">
        <f t="shared" si="515"/>
        <v>8</v>
      </c>
      <c r="Z763" s="645" t="str">
        <f t="shared" si="516"/>
        <v>Կ-1</v>
      </c>
      <c r="AA763" s="643">
        <f t="shared" si="517"/>
        <v>2.02</v>
      </c>
      <c r="AB763" s="776">
        <v>83200</v>
      </c>
      <c r="AC763" s="776">
        <f t="shared" si="518"/>
        <v>168064</v>
      </c>
      <c r="AD763" s="777">
        <f t="shared" si="519"/>
        <v>0</v>
      </c>
      <c r="AE763" s="776">
        <f t="shared" si="531"/>
        <v>168064</v>
      </c>
      <c r="AF763" s="776">
        <f t="shared" si="532"/>
        <v>2184832</v>
      </c>
      <c r="AG763" s="580">
        <v>1</v>
      </c>
      <c r="AH763" s="644">
        <f t="shared" si="520"/>
        <v>9</v>
      </c>
      <c r="AI763" s="645" t="str">
        <f t="shared" si="521"/>
        <v>Կ-1</v>
      </c>
      <c r="AJ763" s="643">
        <f t="shared" si="522"/>
        <v>2.02</v>
      </c>
      <c r="AK763" s="776">
        <v>83200</v>
      </c>
      <c r="AL763" s="776">
        <f t="shared" si="523"/>
        <v>168064</v>
      </c>
      <c r="AM763" s="777">
        <f t="shared" si="524"/>
        <v>0</v>
      </c>
      <c r="AN763" s="776">
        <f t="shared" si="533"/>
        <v>168064</v>
      </c>
      <c r="AO763" s="776">
        <f t="shared" si="534"/>
        <v>2184832</v>
      </c>
    </row>
    <row r="764" spans="1:41" s="760" customFormat="1" ht="14.25">
      <c r="A764" s="853">
        <v>722</v>
      </c>
      <c r="B764" s="903" t="s">
        <v>1260</v>
      </c>
      <c r="C764" s="904" t="s">
        <v>1961</v>
      </c>
      <c r="D764" s="904" t="s">
        <v>2300</v>
      </c>
      <c r="E764" s="903" t="s">
        <v>1238</v>
      </c>
      <c r="F764" s="853">
        <v>1</v>
      </c>
      <c r="G764" s="911">
        <v>6</v>
      </c>
      <c r="H764" s="915" t="s">
        <v>86</v>
      </c>
      <c r="I764" s="912">
        <f t="shared" si="525"/>
        <v>1.96</v>
      </c>
      <c r="J764" s="913">
        <v>83200</v>
      </c>
      <c r="K764" s="914">
        <f t="shared" si="535"/>
        <v>163072</v>
      </c>
      <c r="L764" s="915"/>
      <c r="M764" s="914">
        <f t="shared" si="526"/>
        <v>163072</v>
      </c>
      <c r="N764" s="914">
        <f t="shared" si="527"/>
        <v>2119936</v>
      </c>
      <c r="O764" s="580">
        <v>1</v>
      </c>
      <c r="P764" s="644">
        <f t="shared" si="528"/>
        <v>7</v>
      </c>
      <c r="Q764" s="645" t="str">
        <f t="shared" si="511"/>
        <v>Կ-1</v>
      </c>
      <c r="R764" s="643">
        <f t="shared" si="512"/>
        <v>1.96</v>
      </c>
      <c r="S764" s="776">
        <v>83200</v>
      </c>
      <c r="T764" s="776">
        <f t="shared" si="513"/>
        <v>163072</v>
      </c>
      <c r="U764" s="777">
        <f t="shared" si="514"/>
        <v>0</v>
      </c>
      <c r="V764" s="776">
        <f t="shared" si="529"/>
        <v>163072</v>
      </c>
      <c r="W764" s="776">
        <f t="shared" si="530"/>
        <v>2119936</v>
      </c>
      <c r="X764" s="580">
        <v>1</v>
      </c>
      <c r="Y764" s="644">
        <f t="shared" si="515"/>
        <v>8</v>
      </c>
      <c r="Z764" s="645" t="str">
        <f t="shared" si="516"/>
        <v>Կ-1</v>
      </c>
      <c r="AA764" s="643">
        <f t="shared" si="517"/>
        <v>2.02</v>
      </c>
      <c r="AB764" s="776">
        <v>83200</v>
      </c>
      <c r="AC764" s="776">
        <f t="shared" si="518"/>
        <v>168064</v>
      </c>
      <c r="AD764" s="777">
        <f t="shared" si="519"/>
        <v>0</v>
      </c>
      <c r="AE764" s="776">
        <f t="shared" si="531"/>
        <v>168064</v>
      </c>
      <c r="AF764" s="776">
        <f t="shared" si="532"/>
        <v>2184832</v>
      </c>
      <c r="AG764" s="580">
        <v>1</v>
      </c>
      <c r="AH764" s="644">
        <f t="shared" si="520"/>
        <v>9</v>
      </c>
      <c r="AI764" s="645" t="str">
        <f t="shared" si="521"/>
        <v>Կ-1</v>
      </c>
      <c r="AJ764" s="643">
        <f t="shared" si="522"/>
        <v>2.02</v>
      </c>
      <c r="AK764" s="776">
        <v>83200</v>
      </c>
      <c r="AL764" s="776">
        <f t="shared" si="523"/>
        <v>168064</v>
      </c>
      <c r="AM764" s="777">
        <f t="shared" si="524"/>
        <v>0</v>
      </c>
      <c r="AN764" s="776">
        <f t="shared" si="533"/>
        <v>168064</v>
      </c>
      <c r="AO764" s="776">
        <f t="shared" si="534"/>
        <v>2184832</v>
      </c>
    </row>
    <row r="765" spans="1:41" s="760" customFormat="1" ht="14.25">
      <c r="A765" s="853">
        <v>723</v>
      </c>
      <c r="B765" s="903" t="s">
        <v>3334</v>
      </c>
      <c r="C765" s="904" t="s">
        <v>1961</v>
      </c>
      <c r="D765" s="904" t="s">
        <v>2285</v>
      </c>
      <c r="E765" s="903" t="s">
        <v>1238</v>
      </c>
      <c r="F765" s="853">
        <v>1</v>
      </c>
      <c r="G765" s="911">
        <v>1</v>
      </c>
      <c r="H765" s="915" t="s">
        <v>86</v>
      </c>
      <c r="I765" s="912">
        <f t="shared" si="525"/>
        <v>1.73</v>
      </c>
      <c r="J765" s="913">
        <v>83200</v>
      </c>
      <c r="K765" s="914">
        <f t="shared" si="535"/>
        <v>143936</v>
      </c>
      <c r="L765" s="915"/>
      <c r="M765" s="914">
        <f t="shared" si="526"/>
        <v>143936</v>
      </c>
      <c r="N765" s="914">
        <f t="shared" si="527"/>
        <v>1871168</v>
      </c>
      <c r="O765" s="580">
        <v>1</v>
      </c>
      <c r="P765" s="644">
        <f t="shared" si="528"/>
        <v>2</v>
      </c>
      <c r="Q765" s="645" t="str">
        <f t="shared" si="511"/>
        <v>Կ-1</v>
      </c>
      <c r="R765" s="643">
        <f t="shared" si="512"/>
        <v>1.79</v>
      </c>
      <c r="S765" s="776">
        <v>83200</v>
      </c>
      <c r="T765" s="776">
        <f t="shared" si="513"/>
        <v>148928</v>
      </c>
      <c r="U765" s="777">
        <f t="shared" si="514"/>
        <v>0</v>
      </c>
      <c r="V765" s="776">
        <f t="shared" si="529"/>
        <v>148928</v>
      </c>
      <c r="W765" s="776">
        <f t="shared" si="530"/>
        <v>1936064</v>
      </c>
      <c r="X765" s="580">
        <v>1</v>
      </c>
      <c r="Y765" s="644">
        <f t="shared" si="515"/>
        <v>3</v>
      </c>
      <c r="Z765" s="645" t="str">
        <f t="shared" si="516"/>
        <v>Կ-1</v>
      </c>
      <c r="AA765" s="643">
        <f t="shared" si="517"/>
        <v>1.84</v>
      </c>
      <c r="AB765" s="776">
        <v>83200</v>
      </c>
      <c r="AC765" s="776">
        <f t="shared" si="518"/>
        <v>153088</v>
      </c>
      <c r="AD765" s="777">
        <f t="shared" si="519"/>
        <v>0</v>
      </c>
      <c r="AE765" s="776">
        <f t="shared" si="531"/>
        <v>153088</v>
      </c>
      <c r="AF765" s="776">
        <f t="shared" si="532"/>
        <v>1990144</v>
      </c>
      <c r="AG765" s="580">
        <v>1</v>
      </c>
      <c r="AH765" s="644">
        <f t="shared" si="520"/>
        <v>4</v>
      </c>
      <c r="AI765" s="645" t="str">
        <f t="shared" si="521"/>
        <v>Կ-1</v>
      </c>
      <c r="AJ765" s="643">
        <f t="shared" si="522"/>
        <v>1.9</v>
      </c>
      <c r="AK765" s="776">
        <v>83200</v>
      </c>
      <c r="AL765" s="776">
        <f t="shared" si="523"/>
        <v>158080</v>
      </c>
      <c r="AM765" s="777">
        <f t="shared" si="524"/>
        <v>0</v>
      </c>
      <c r="AN765" s="776">
        <f t="shared" si="533"/>
        <v>158080</v>
      </c>
      <c r="AO765" s="776">
        <f t="shared" si="534"/>
        <v>2055040</v>
      </c>
    </row>
    <row r="766" spans="1:41" s="760" customFormat="1" ht="14.25">
      <c r="A766" s="853">
        <v>724</v>
      </c>
      <c r="B766" s="903" t="s">
        <v>78</v>
      </c>
      <c r="C766" s="904"/>
      <c r="D766" s="904"/>
      <c r="E766" s="903" t="s">
        <v>1238</v>
      </c>
      <c r="F766" s="853">
        <v>1</v>
      </c>
      <c r="G766" s="911">
        <v>6</v>
      </c>
      <c r="H766" s="915" t="s">
        <v>86</v>
      </c>
      <c r="I766" s="912">
        <f t="shared" si="525"/>
        <v>1.96</v>
      </c>
      <c r="J766" s="913">
        <v>83200</v>
      </c>
      <c r="K766" s="914">
        <f t="shared" si="535"/>
        <v>163072</v>
      </c>
      <c r="L766" s="915"/>
      <c r="M766" s="914">
        <f t="shared" si="526"/>
        <v>163072</v>
      </c>
      <c r="N766" s="914">
        <f t="shared" si="527"/>
        <v>2119936</v>
      </c>
      <c r="O766" s="580">
        <v>1</v>
      </c>
      <c r="P766" s="644">
        <f t="shared" si="528"/>
        <v>7</v>
      </c>
      <c r="Q766" s="645" t="str">
        <f t="shared" si="511"/>
        <v>Կ-1</v>
      </c>
      <c r="R766" s="643">
        <f t="shared" si="512"/>
        <v>1.96</v>
      </c>
      <c r="S766" s="776">
        <v>83200</v>
      </c>
      <c r="T766" s="776">
        <f t="shared" si="513"/>
        <v>163072</v>
      </c>
      <c r="U766" s="777">
        <f t="shared" si="514"/>
        <v>0</v>
      </c>
      <c r="V766" s="776">
        <f t="shared" si="529"/>
        <v>163072</v>
      </c>
      <c r="W766" s="776">
        <f t="shared" si="530"/>
        <v>2119936</v>
      </c>
      <c r="X766" s="580">
        <v>1</v>
      </c>
      <c r="Y766" s="644">
        <f t="shared" si="515"/>
        <v>8</v>
      </c>
      <c r="Z766" s="645" t="str">
        <f t="shared" si="516"/>
        <v>Կ-1</v>
      </c>
      <c r="AA766" s="643">
        <f t="shared" si="517"/>
        <v>2.02</v>
      </c>
      <c r="AB766" s="776">
        <v>83200</v>
      </c>
      <c r="AC766" s="776">
        <f t="shared" si="518"/>
        <v>168064</v>
      </c>
      <c r="AD766" s="777">
        <f t="shared" si="519"/>
        <v>0</v>
      </c>
      <c r="AE766" s="776">
        <f t="shared" si="531"/>
        <v>168064</v>
      </c>
      <c r="AF766" s="776">
        <f t="shared" si="532"/>
        <v>2184832</v>
      </c>
      <c r="AG766" s="580">
        <v>1</v>
      </c>
      <c r="AH766" s="644">
        <f t="shared" si="520"/>
        <v>9</v>
      </c>
      <c r="AI766" s="645" t="str">
        <f t="shared" si="521"/>
        <v>Կ-1</v>
      </c>
      <c r="AJ766" s="643">
        <f t="shared" si="522"/>
        <v>2.02</v>
      </c>
      <c r="AK766" s="776">
        <v>83200</v>
      </c>
      <c r="AL766" s="776">
        <f t="shared" si="523"/>
        <v>168064</v>
      </c>
      <c r="AM766" s="777">
        <f t="shared" si="524"/>
        <v>0</v>
      </c>
      <c r="AN766" s="776">
        <f t="shared" si="533"/>
        <v>168064</v>
      </c>
      <c r="AO766" s="776">
        <f t="shared" si="534"/>
        <v>2184832</v>
      </c>
    </row>
    <row r="767" spans="1:41" s="760" customFormat="1" ht="14.25">
      <c r="A767" s="853">
        <v>725</v>
      </c>
      <c r="B767" s="903" t="s">
        <v>78</v>
      </c>
      <c r="C767" s="904"/>
      <c r="D767" s="904"/>
      <c r="E767" s="903" t="s">
        <v>1238</v>
      </c>
      <c r="F767" s="853">
        <v>1</v>
      </c>
      <c r="G767" s="911">
        <v>6</v>
      </c>
      <c r="H767" s="915" t="s">
        <v>86</v>
      </c>
      <c r="I767" s="912">
        <f t="shared" si="525"/>
        <v>1.96</v>
      </c>
      <c r="J767" s="913">
        <v>83200</v>
      </c>
      <c r="K767" s="914">
        <f t="shared" si="535"/>
        <v>163072</v>
      </c>
      <c r="L767" s="915"/>
      <c r="M767" s="914">
        <f t="shared" si="526"/>
        <v>163072</v>
      </c>
      <c r="N767" s="914">
        <f t="shared" si="527"/>
        <v>2119936</v>
      </c>
      <c r="O767" s="580">
        <v>1</v>
      </c>
      <c r="P767" s="644">
        <f t="shared" si="528"/>
        <v>7</v>
      </c>
      <c r="Q767" s="645" t="str">
        <f t="shared" si="511"/>
        <v>Կ-1</v>
      </c>
      <c r="R767" s="643">
        <f t="shared" si="512"/>
        <v>1.96</v>
      </c>
      <c r="S767" s="776">
        <v>83200</v>
      </c>
      <c r="T767" s="776">
        <f t="shared" si="513"/>
        <v>163072</v>
      </c>
      <c r="U767" s="777">
        <f t="shared" si="514"/>
        <v>0</v>
      </c>
      <c r="V767" s="776">
        <f t="shared" si="529"/>
        <v>163072</v>
      </c>
      <c r="W767" s="776">
        <f t="shared" si="530"/>
        <v>2119936</v>
      </c>
      <c r="X767" s="580">
        <v>1</v>
      </c>
      <c r="Y767" s="644">
        <f t="shared" si="515"/>
        <v>8</v>
      </c>
      <c r="Z767" s="645" t="str">
        <f t="shared" si="516"/>
        <v>Կ-1</v>
      </c>
      <c r="AA767" s="643">
        <f t="shared" si="517"/>
        <v>2.02</v>
      </c>
      <c r="AB767" s="776">
        <v>83200</v>
      </c>
      <c r="AC767" s="776">
        <f t="shared" si="518"/>
        <v>168064</v>
      </c>
      <c r="AD767" s="777">
        <f t="shared" si="519"/>
        <v>0</v>
      </c>
      <c r="AE767" s="776">
        <f t="shared" si="531"/>
        <v>168064</v>
      </c>
      <c r="AF767" s="776">
        <f t="shared" si="532"/>
        <v>2184832</v>
      </c>
      <c r="AG767" s="580">
        <v>1</v>
      </c>
      <c r="AH767" s="644">
        <f t="shared" si="520"/>
        <v>9</v>
      </c>
      <c r="AI767" s="645" t="str">
        <f t="shared" si="521"/>
        <v>Կ-1</v>
      </c>
      <c r="AJ767" s="643">
        <f t="shared" si="522"/>
        <v>2.02</v>
      </c>
      <c r="AK767" s="776">
        <v>83200</v>
      </c>
      <c r="AL767" s="776">
        <f t="shared" si="523"/>
        <v>168064</v>
      </c>
      <c r="AM767" s="777">
        <f t="shared" si="524"/>
        <v>0</v>
      </c>
      <c r="AN767" s="776">
        <f t="shared" si="533"/>
        <v>168064</v>
      </c>
      <c r="AO767" s="776">
        <f t="shared" si="534"/>
        <v>2184832</v>
      </c>
    </row>
    <row r="768" spans="1:41" s="760" customFormat="1" ht="14.25">
      <c r="A768" s="853">
        <v>726</v>
      </c>
      <c r="B768" s="903" t="s">
        <v>78</v>
      </c>
      <c r="C768" s="904"/>
      <c r="D768" s="904"/>
      <c r="E768" s="903" t="s">
        <v>1238</v>
      </c>
      <c r="F768" s="853">
        <v>1</v>
      </c>
      <c r="G768" s="911">
        <v>6</v>
      </c>
      <c r="H768" s="915" t="s">
        <v>86</v>
      </c>
      <c r="I768" s="912">
        <f t="shared" si="525"/>
        <v>1.96</v>
      </c>
      <c r="J768" s="913">
        <v>83200</v>
      </c>
      <c r="K768" s="914">
        <f t="shared" si="535"/>
        <v>163072</v>
      </c>
      <c r="L768" s="915"/>
      <c r="M768" s="914">
        <f t="shared" si="526"/>
        <v>163072</v>
      </c>
      <c r="N768" s="914">
        <f t="shared" si="527"/>
        <v>2119936</v>
      </c>
      <c r="O768" s="580">
        <v>1</v>
      </c>
      <c r="P768" s="644">
        <f t="shared" si="528"/>
        <v>7</v>
      </c>
      <c r="Q768" s="645" t="str">
        <f t="shared" si="511"/>
        <v>Կ-1</v>
      </c>
      <c r="R768" s="643">
        <f t="shared" si="512"/>
        <v>1.96</v>
      </c>
      <c r="S768" s="776">
        <v>83200</v>
      </c>
      <c r="T768" s="776">
        <f t="shared" si="513"/>
        <v>163072</v>
      </c>
      <c r="U768" s="777">
        <f t="shared" si="514"/>
        <v>0</v>
      </c>
      <c r="V768" s="776">
        <f t="shared" si="529"/>
        <v>163072</v>
      </c>
      <c r="W768" s="776">
        <f t="shared" si="530"/>
        <v>2119936</v>
      </c>
      <c r="X768" s="580">
        <v>1</v>
      </c>
      <c r="Y768" s="644">
        <f t="shared" si="515"/>
        <v>8</v>
      </c>
      <c r="Z768" s="645" t="str">
        <f t="shared" si="516"/>
        <v>Կ-1</v>
      </c>
      <c r="AA768" s="643">
        <f t="shared" si="517"/>
        <v>2.02</v>
      </c>
      <c r="AB768" s="776">
        <v>83200</v>
      </c>
      <c r="AC768" s="776">
        <f t="shared" si="518"/>
        <v>168064</v>
      </c>
      <c r="AD768" s="777">
        <f t="shared" si="519"/>
        <v>0</v>
      </c>
      <c r="AE768" s="776">
        <f t="shared" si="531"/>
        <v>168064</v>
      </c>
      <c r="AF768" s="776">
        <f t="shared" si="532"/>
        <v>2184832</v>
      </c>
      <c r="AG768" s="580">
        <v>1</v>
      </c>
      <c r="AH768" s="644">
        <f t="shared" si="520"/>
        <v>9</v>
      </c>
      <c r="AI768" s="645" t="str">
        <f t="shared" si="521"/>
        <v>Կ-1</v>
      </c>
      <c r="AJ768" s="643">
        <f t="shared" si="522"/>
        <v>2.02</v>
      </c>
      <c r="AK768" s="776">
        <v>83200</v>
      </c>
      <c r="AL768" s="776">
        <f t="shared" si="523"/>
        <v>168064</v>
      </c>
      <c r="AM768" s="777">
        <f t="shared" si="524"/>
        <v>0</v>
      </c>
      <c r="AN768" s="776">
        <f t="shared" si="533"/>
        <v>168064</v>
      </c>
      <c r="AO768" s="776">
        <f t="shared" si="534"/>
        <v>2184832</v>
      </c>
    </row>
    <row r="769" spans="1:41" s="760" customFormat="1" ht="14.25">
      <c r="A769" s="853">
        <v>727</v>
      </c>
      <c r="B769" s="903" t="s">
        <v>78</v>
      </c>
      <c r="C769" s="904"/>
      <c r="D769" s="904"/>
      <c r="E769" s="903" t="s">
        <v>1238</v>
      </c>
      <c r="F769" s="853">
        <v>1</v>
      </c>
      <c r="G769" s="911">
        <v>6</v>
      </c>
      <c r="H769" s="915" t="s">
        <v>86</v>
      </c>
      <c r="I769" s="912">
        <f t="shared" si="525"/>
        <v>1.96</v>
      </c>
      <c r="J769" s="913">
        <v>83200</v>
      </c>
      <c r="K769" s="914">
        <f t="shared" si="535"/>
        <v>163072</v>
      </c>
      <c r="L769" s="915"/>
      <c r="M769" s="914">
        <f t="shared" si="526"/>
        <v>163072</v>
      </c>
      <c r="N769" s="914">
        <f t="shared" si="527"/>
        <v>2119936</v>
      </c>
      <c r="O769" s="580">
        <v>1</v>
      </c>
      <c r="P769" s="644">
        <f t="shared" si="528"/>
        <v>7</v>
      </c>
      <c r="Q769" s="645" t="str">
        <f t="shared" ref="Q769:Q803" si="536">+H769</f>
        <v>Կ-1</v>
      </c>
      <c r="R769" s="643">
        <f t="shared" ref="R769:R803" si="537">IF(O769&lt;1,0,IF(Q769="Բ-1",IF(P769=0,6.94,IF(P769=1,7.17,IF(P769=2,7.41,IF(P769=3,7.66,IF(OR(P769=5,P769=4),7.92,IF(OR(P769=6,P769=7),8.18,IF(OR(P769=8,P769=9),8.46,IF(OR(P769=10,P769=11,P769=12),8.74,IF(OR(P769=13,P769=14,P769=15),9.03,IF(OR(P769=16,P769=17,P769=18),9.33,9.65)))))))))),IF(Q769="Բ-2", IF(P769=0,5.71,IF(P769=1,5.89,IF(P769=2,6.09,IF(P769=3,6.29,IF(OR(P769=5,P769=4),6.5,IF(OR(P769=6,P769=7),6.72,IF(OR(P769=8,P769=9),6.94,IF(OR(P769=10,P769=11,P769=12),7.17,IF(OR(P769=13,P769=14,P769=15),7.41,IF(OR(P769=16,P769=17,P769=18),7.65,7.91)))))))))), IF(Q769="Գ-1", IF(P769=0,4.7,IF(P769=1,4.86,IF(P769=2,5.01,IF(P769=3,5.18,IF(OR(P769=5,P769=4),5.35,IF(OR(P769=6,P769=7),5.52,IF(OR(P769=8,P769=9),5.71,IF(OR(P769=10,P769=11,P769=12),5.89,IF(OR(P769=13,P769=14,P769=15),6.09,IF(OR(P769=16,P769=17,P769=18),6.29,6.49)))))))))), IF(Q769="Գ-2", IF(P769=0,3.88,IF(P769=1,4.01,IF(P769=2,4.14,IF(P769=3,4.27,IF(OR(P769=5,P769=4),4.41,IF(OR(P769=6,P769=7),4.55,IF(OR(P769=8,P769=9),4.7,IF(OR(P769=10,P769=11,P769=12),4.85,IF(OR(P769=13,P769=14,P769=15),5.01,IF(OR(P769=16,P769=17,P769=18),5.17,5.34)))))))))), IF(Q769="Գ-3", IF(P769=0,3.21,IF(P769=1,3.31,IF(P769=2,3.42,IF(P769=3,3.53,IF(OR(P769=5,P769=4),3.64,IF(OR(P769=6,P769=7),3.76,IF(OR(P769=8,P769=9),3.88,IF(OR(P769=10,P769=11,P769=12),4.01,IF(OR(P769=13,P769=14,P769=15),4.13,IF(OR(P769=16,P769=17,P769=18),4.27,4.4)))))))))), IF(Q769="Ա-1", IF(P769=0,2.66,IF(P769=1,2.75,IF(P769=2,2.83,IF(P769=3,2.92,IF(OR(P769=5,P769=4),3.02,IF(OR(P769=6,P769=7),3.11,IF(OR(P769=8,P769=9),3.21,IF(OR(P769=10,P769=11,P769=12),3.31,IF(OR(P769=13,P769=14,P769=15),3.42,IF(OR(P769=16,P769=17,P769=18),3.53,3.64)))))))))), IF(Q769="Ա-2", IF(P769=0,2.28,IF(P769=1,2.35,IF(P769=2,2.43,IF(P769=3,2.5,IF(OR(P769=5,P769=4),2.58,IF(OR(P769=6,P769=7),2.66,IF(OR(P769=8,P769=9),2.75,IF(OR(P769=10,P769=11,P769=12),2.83,IF(OR(P769=13,P769=14,P769=15),2.92,IF(OR(P769=16,P769=17,P769=18),3.01,3.11)))))))))),IF(Q769="Ա-3", IF(P769=0,1.96,IF(P769=1,2.02,IF(P769=2,2.08,IF(P769=3,2.15,IF(OR(P769=5,P769=4),2.21,IF(OR(P769=6,P769=7),2.28,IF(OR(P769=8,P769=9),2.35,IF(OR(P769=10,P769=11,P769=12),2.42,IF(OR(P769=13,P769=14,P769=15),2.5,IF(OR(P769=16,P769=17,P769=18),2.58,2.66)))))))))), IF(Q769="Կ-1", IF(P769=0,1.68,IF(P769=1,1.73,IF(P769=2,1.79,IF(P769=3,1.84,IF(OR(P769=5,P769=4),1.9,IF(OR(P769=6,P769=7),1.96,IF(OR(P769=8,P769=9),2.02,IF(OR(P769=10,P769=11,P769=12),2.08,IF(OR(P769=13,P769=14,P769=15),2.14,IF(OR(P769=16,P769=17,P769=18),2.21,2.28)))))))))), IF(Q769="Կ-2", IF(P769=0,1.45,IF(P769=1,1.49,IF(P769=2,1.54,IF(P769=3,1.59,IF(OR(P769=5,P769=4),1.63,IF(OR(P769=6,P769=7),1.68,IF(OR(P769=8,P769=9),1.73,IF(OR(P769=10,P769=11,P769=12),1.79,IF(OR(P769=13,P769=14,P769=15),1.84,IF(OR(P769=16,P769=17,P769=18),1.9,1.95)))))))))),IF(Q769="Կ-3", IF(P769=0,1.25,IF(P769=1,1.29,IF(P769=2,1.33,IF(P769=3,1.37,IF(OR(P769=5,P769=4),1.41,IF(OR(P769=6,P769=7),1.45,IF(OR(P769=8,P769=9),1.49,IF(OR(P769=10,P769=11,P769=12),1.54,IF(OR(P769=13,P769=14,P769=15),1.58,IF(OR(P769=16,P769=17,P769=18),1.63,1.68)))))))))), "Error"))))))))))))</f>
        <v>1.96</v>
      </c>
      <c r="S769" s="776">
        <v>83200</v>
      </c>
      <c r="T769" s="776">
        <f t="shared" ref="T769:T803" si="538">+S769*R769</f>
        <v>163072</v>
      </c>
      <c r="U769" s="777">
        <f t="shared" ref="U769:U803" si="539">+L769</f>
        <v>0</v>
      </c>
      <c r="V769" s="776">
        <f t="shared" si="529"/>
        <v>163072</v>
      </c>
      <c r="W769" s="776">
        <f t="shared" si="530"/>
        <v>2119936</v>
      </c>
      <c r="X769" s="580">
        <v>1</v>
      </c>
      <c r="Y769" s="644">
        <f t="shared" ref="Y769:Y803" si="540">+P769+1</f>
        <v>8</v>
      </c>
      <c r="Z769" s="645" t="str">
        <f t="shared" ref="Z769:Z803" si="541">+Q769</f>
        <v>Կ-1</v>
      </c>
      <c r="AA769" s="643">
        <f t="shared" ref="AA769:AA803" si="542">IF(X769&lt;1,0,IF(Z769="Բ-1",IF(Y769=0,6.94,IF(Y769=1,7.17,IF(Y769=2,7.41,IF(Y769=3,7.66,IF(OR(Y769=5,Y769=4),7.92,IF(OR(Y769=6,Y769=7),8.18,IF(OR(Y769=8,Y769=9),8.46,IF(OR(Y769=10,Y769=11,Y769=12),8.74,IF(OR(Y769=13,Y769=14,Y769=15),9.03,IF(OR(Y769=16,Y769=17,Y769=18),9.33,9.65)))))))))),IF(Z769="Բ-2", IF(Y769=0,5.71,IF(Y769=1,5.89,IF(Y769=2,6.09,IF(Y769=3,6.29,IF(OR(Y769=5,Y769=4),6.5,IF(OR(Y769=6,Y769=7),6.72,IF(OR(Y769=8,Y769=9),6.94,IF(OR(Y769=10,Y769=11,Y769=12),7.17,IF(OR(Y769=13,Y769=14,Y769=15),7.41,IF(OR(Y769=16,Y769=17,Y769=18),7.65,7.91)))))))))), IF(Z769="Գ-1", IF(Y769=0,4.7,IF(Y769=1,4.86,IF(Y769=2,5.01,IF(Y769=3,5.18,IF(OR(Y769=5,Y769=4),5.35,IF(OR(Y769=6,Y769=7),5.52,IF(OR(Y769=8,Y769=9),5.71,IF(OR(Y769=10,Y769=11,Y769=12),5.89,IF(OR(Y769=13,Y769=14,Y769=15),6.09,IF(OR(Y769=16,Y769=17,Y769=18),6.29,6.49)))))))))), IF(Z769="Գ-2", IF(Y769=0,3.88,IF(Y769=1,4.01,IF(Y769=2,4.14,IF(Y769=3,4.27,IF(OR(Y769=5,Y769=4),4.41,IF(OR(Y769=6,Y769=7),4.55,IF(OR(Y769=8,Y769=9),4.7,IF(OR(Y769=10,Y769=11,Y769=12),4.85,IF(OR(Y769=13,Y769=14,Y769=15),5.01,IF(OR(Y769=16,Y769=17,Y769=18),5.17,5.34)))))))))), IF(Z769="Գ-3", IF(Y769=0,3.21,IF(Y769=1,3.31,IF(Y769=2,3.42,IF(Y769=3,3.53,IF(OR(Y769=5,Y769=4),3.64,IF(OR(Y769=6,Y769=7),3.76,IF(OR(Y769=8,Y769=9),3.88,IF(OR(Y769=10,Y769=11,Y769=12),4.01,IF(OR(Y769=13,Y769=14,Y769=15),4.13,IF(OR(Y769=16,Y769=17,Y769=18),4.27,4.4)))))))))), IF(Z769="Ա-1", IF(Y769=0,2.66,IF(Y769=1,2.75,IF(Y769=2,2.83,IF(Y769=3,2.92,IF(OR(Y769=5,Y769=4),3.02,IF(OR(Y769=6,Y769=7),3.11,IF(OR(Y769=8,Y769=9),3.21,IF(OR(Y769=10,Y769=11,Y769=12),3.31,IF(OR(Y769=13,Y769=14,Y769=15),3.42,IF(OR(Y769=16,Y769=17,Y769=18),3.53,3.64)))))))))), IF(Z769="Ա-2", IF(Y769=0,2.28,IF(Y769=1,2.35,IF(Y769=2,2.43,IF(Y769=3,2.5,IF(OR(Y769=5,Y769=4),2.58,IF(OR(Y769=6,Y769=7),2.66,IF(OR(Y769=8,Y769=9),2.75,IF(OR(Y769=10,Y769=11,Y769=12),2.83,IF(OR(Y769=13,Y769=14,Y769=15),2.92,IF(OR(Y769=16,Y769=17,Y769=18),3.01,3.11)))))))))),IF(Z769="Ա-3", IF(Y769=0,1.96,IF(Y769=1,2.02,IF(Y769=2,2.08,IF(Y769=3,2.15,IF(OR(Y769=5,Y769=4),2.21,IF(OR(Y769=6,Y769=7),2.28,IF(OR(Y769=8,Y769=9),2.35,IF(OR(Y769=10,Y769=11,Y769=12),2.42,IF(OR(Y769=13,Y769=14,Y769=15),2.5,IF(OR(Y769=16,Y769=17,Y769=18),2.58,2.66)))))))))), IF(Z769="Կ-1", IF(Y769=0,1.68,IF(Y769=1,1.73,IF(Y769=2,1.79,IF(Y769=3,1.84,IF(OR(Y769=5,Y769=4),1.9,IF(OR(Y769=6,Y769=7),1.96,IF(OR(Y769=8,Y769=9),2.02,IF(OR(Y769=10,Y769=11,Y769=12),2.08,IF(OR(Y769=13,Y769=14,Y769=15),2.14,IF(OR(Y769=16,Y769=17,Y769=18),2.21,2.28)))))))))), IF(Z769="Կ-2", IF(Y769=0,1.45,IF(Y769=1,1.49,IF(Y769=2,1.54,IF(Y769=3,1.59,IF(OR(Y769=5,Y769=4),1.63,IF(OR(Y769=6,Y769=7),1.68,IF(OR(Y769=8,Y769=9),1.73,IF(OR(Y769=10,Y769=11,Y769=12),1.79,IF(OR(Y769=13,Y769=14,Y769=15),1.84,IF(OR(Y769=16,Y769=17,Y769=18),1.9,1.95)))))))))),IF(Z769="Կ-3", IF(Y769=0,1.25,IF(Y769=1,1.29,IF(Y769=2,1.33,IF(Y769=3,1.37,IF(OR(Y769=5,Y769=4),1.41,IF(OR(Y769=6,Y769=7),1.45,IF(OR(Y769=8,Y769=9),1.49,IF(OR(Y769=10,Y769=11,Y769=12),1.54,IF(OR(Y769=13,Y769=14,Y769=15),1.58,IF(OR(Y769=16,Y769=17,Y769=18),1.63,1.68)))))))))), "Error"))))))))))))</f>
        <v>2.02</v>
      </c>
      <c r="AB769" s="776">
        <v>83200</v>
      </c>
      <c r="AC769" s="776">
        <f t="shared" ref="AC769:AC803" si="543">+AB769*AA769</f>
        <v>168064</v>
      </c>
      <c r="AD769" s="777">
        <f t="shared" ref="AD769:AD803" si="544">+U769</f>
        <v>0</v>
      </c>
      <c r="AE769" s="776">
        <f t="shared" si="531"/>
        <v>168064</v>
      </c>
      <c r="AF769" s="776">
        <f t="shared" si="532"/>
        <v>2184832</v>
      </c>
      <c r="AG769" s="580">
        <v>1</v>
      </c>
      <c r="AH769" s="644">
        <f t="shared" ref="AH769:AH803" si="545">+Y769+1</f>
        <v>9</v>
      </c>
      <c r="AI769" s="645" t="str">
        <f t="shared" ref="AI769:AI803" si="546">+Z769</f>
        <v>Կ-1</v>
      </c>
      <c r="AJ769" s="643">
        <f t="shared" ref="AJ769:AJ803" si="547">IF(AG769&lt;1,0,IF(AI769="Բ-1",IF(AH769=0,6.94,IF(AH769=1,7.17,IF(AH769=2,7.41,IF(AH769=3,7.66,IF(OR(AH769=5,AH769=4),7.92,IF(OR(AH769=6,AH769=7),8.18,IF(OR(AH769=8,AH769=9),8.46,IF(OR(AH769=10,AH769=11,AH769=12),8.74,IF(OR(AH769=13,AH769=14,AH769=15),9.03,IF(OR(AH769=16,AH769=17,AH769=18),9.33,9.65)))))))))),IF(AI769="Բ-2", IF(AH769=0,5.71,IF(AH769=1,5.89,IF(AH769=2,6.09,IF(AH769=3,6.29,IF(OR(AH769=5,AH769=4),6.5,IF(OR(AH769=6,AH769=7),6.72,IF(OR(AH769=8,AH769=9),6.94,IF(OR(AH769=10,AH769=11,AH769=12),7.17,IF(OR(AH769=13,AH769=14,AH769=15),7.41,IF(OR(AH769=16,AH769=17,AH769=18),7.65,7.91)))))))))), IF(AI769="Գ-1", IF(AH769=0,4.7,IF(AH769=1,4.86,IF(AH769=2,5.01,IF(AH769=3,5.18,IF(OR(AH769=5,AH769=4),5.35,IF(OR(AH769=6,AH769=7),5.52,IF(OR(AH769=8,AH769=9),5.71,IF(OR(AH769=10,AH769=11,AH769=12),5.89,IF(OR(AH769=13,AH769=14,AH769=15),6.09,IF(OR(AH769=16,AH769=17,AH769=18),6.29,6.49)))))))))), IF(AI769="Գ-2", IF(AH769=0,3.88,IF(AH769=1,4.01,IF(AH769=2,4.14,IF(AH769=3,4.27,IF(OR(AH769=5,AH769=4),4.41,IF(OR(AH769=6,AH769=7),4.55,IF(OR(AH769=8,AH769=9),4.7,IF(OR(AH769=10,AH769=11,AH769=12),4.85,IF(OR(AH769=13,AH769=14,AH769=15),5.01,IF(OR(AH769=16,AH769=17,AH769=18),5.17,5.34)))))))))), IF(AI769="Գ-3", IF(AH769=0,3.21,IF(AH769=1,3.31,IF(AH769=2,3.42,IF(AH769=3,3.53,IF(OR(AH769=5,AH769=4),3.64,IF(OR(AH769=6,AH769=7),3.76,IF(OR(AH769=8,AH769=9),3.88,IF(OR(AH769=10,AH769=11,AH769=12),4.01,IF(OR(AH769=13,AH769=14,AH769=15),4.13,IF(OR(AH769=16,AH769=17,AH769=18),4.27,4.4)))))))))), IF(AI769="Ա-1", IF(AH769=0,2.66,IF(AH769=1,2.75,IF(AH769=2,2.83,IF(AH769=3,2.92,IF(OR(AH769=5,AH769=4),3.02,IF(OR(AH769=6,AH769=7),3.11,IF(OR(AH769=8,AH769=9),3.21,IF(OR(AH769=10,AH769=11,AH769=12),3.31,IF(OR(AH769=13,AH769=14,AH769=15),3.42,IF(OR(AH769=16,AH769=17,AH769=18),3.53,3.64)))))))))), IF(AI769="Ա-2", IF(AH769=0,2.28,IF(AH769=1,2.35,IF(AH769=2,2.43,IF(AH769=3,2.5,IF(OR(AH769=5,AH769=4),2.58,IF(OR(AH769=6,AH769=7),2.66,IF(OR(AH769=8,AH769=9),2.75,IF(OR(AH769=10,AH769=11,AH769=12),2.83,IF(OR(AH769=13,AH769=14,AH769=15),2.92,IF(OR(AH769=16,AH769=17,AH769=18),3.01,3.11)))))))))),IF(AI769="Ա-3", IF(AH769=0,1.96,IF(AH769=1,2.02,IF(AH769=2,2.08,IF(AH769=3,2.15,IF(OR(AH769=5,AH769=4),2.21,IF(OR(AH769=6,AH769=7),2.28,IF(OR(AH769=8,AH769=9),2.35,IF(OR(AH769=10,AH769=11,AH769=12),2.42,IF(OR(AH769=13,AH769=14,AH769=15),2.5,IF(OR(AH769=16,AH769=17,AH769=18),2.58,2.66)))))))))), IF(AI769="Կ-1", IF(AH769=0,1.68,IF(AH769=1,1.73,IF(AH769=2,1.79,IF(AH769=3,1.84,IF(OR(AH769=5,AH769=4),1.9,IF(OR(AH769=6,AH769=7),1.96,IF(OR(AH769=8,AH769=9),2.02,IF(OR(AH769=10,AH769=11,AH769=12),2.08,IF(OR(AH769=13,AH769=14,AH769=15),2.14,IF(OR(AH769=16,AH769=17,AH769=18),2.21,2.28)))))))))), IF(AI769="Կ-2", IF(AH769=0,1.45,IF(AH769=1,1.49,IF(AH769=2,1.54,IF(AH769=3,1.59,IF(OR(AH769=5,AH769=4),1.63,IF(OR(AH769=6,AH769=7),1.68,IF(OR(AH769=8,AH769=9),1.73,IF(OR(AH769=10,AH769=11,AH769=12),1.79,IF(OR(AH769=13,AH769=14,AH769=15),1.84,IF(OR(AH769=16,AH769=17,AH769=18),1.9,1.95)))))))))),IF(AI769="Կ-3", IF(AH769=0,1.25,IF(AH769=1,1.29,IF(AH769=2,1.33,IF(AH769=3,1.37,IF(OR(AH769=5,AH769=4),1.41,IF(OR(AH769=6,AH769=7),1.45,IF(OR(AH769=8,AH769=9),1.49,IF(OR(AH769=10,AH769=11,AH769=12),1.54,IF(OR(AH769=13,AH769=14,AH769=15),1.58,IF(OR(AH769=16,AH769=17,AH769=18),1.63,1.68)))))))))), "Error"))))))))))))</f>
        <v>2.02</v>
      </c>
      <c r="AK769" s="776">
        <v>83200</v>
      </c>
      <c r="AL769" s="776">
        <f t="shared" ref="AL769:AL803" si="548">+AK769*AJ769</f>
        <v>168064</v>
      </c>
      <c r="AM769" s="777">
        <f t="shared" ref="AM769:AM803" si="549">+AD769</f>
        <v>0</v>
      </c>
      <c r="AN769" s="776">
        <f t="shared" si="533"/>
        <v>168064</v>
      </c>
      <c r="AO769" s="776">
        <f t="shared" si="534"/>
        <v>2184832</v>
      </c>
    </row>
    <row r="770" spans="1:41" s="760" customFormat="1" ht="72" customHeight="1">
      <c r="A770" s="853">
        <v>728</v>
      </c>
      <c r="B770" s="903" t="s">
        <v>1772</v>
      </c>
      <c r="C770" s="904" t="s">
        <v>1961</v>
      </c>
      <c r="D770" s="904" t="s">
        <v>2371</v>
      </c>
      <c r="E770" s="917" t="s">
        <v>1792</v>
      </c>
      <c r="F770" s="853">
        <v>1</v>
      </c>
      <c r="G770" s="911">
        <v>4</v>
      </c>
      <c r="H770" s="915" t="s">
        <v>83</v>
      </c>
      <c r="I770" s="912">
        <f t="shared" si="525"/>
        <v>4.41</v>
      </c>
      <c r="J770" s="913">
        <v>83200</v>
      </c>
      <c r="K770" s="914">
        <f t="shared" si="535"/>
        <v>366912</v>
      </c>
      <c r="L770" s="915"/>
      <c r="M770" s="914">
        <f t="shared" si="526"/>
        <v>366912</v>
      </c>
      <c r="N770" s="914">
        <f t="shared" si="527"/>
        <v>4769856</v>
      </c>
      <c r="O770" s="580">
        <v>1</v>
      </c>
      <c r="P770" s="644">
        <f t="shared" si="528"/>
        <v>5</v>
      </c>
      <c r="Q770" s="645" t="str">
        <f t="shared" si="536"/>
        <v>Գ-2</v>
      </c>
      <c r="R770" s="643">
        <f t="shared" si="537"/>
        <v>4.41</v>
      </c>
      <c r="S770" s="776">
        <v>83200</v>
      </c>
      <c r="T770" s="776">
        <f t="shared" si="538"/>
        <v>366912</v>
      </c>
      <c r="U770" s="777">
        <f t="shared" si="539"/>
        <v>0</v>
      </c>
      <c r="V770" s="776">
        <f t="shared" si="529"/>
        <v>366912</v>
      </c>
      <c r="W770" s="776">
        <f t="shared" si="530"/>
        <v>4769856</v>
      </c>
      <c r="X770" s="580">
        <v>1</v>
      </c>
      <c r="Y770" s="644">
        <f t="shared" si="540"/>
        <v>6</v>
      </c>
      <c r="Z770" s="645" t="str">
        <f t="shared" si="541"/>
        <v>Գ-2</v>
      </c>
      <c r="AA770" s="643">
        <f t="shared" si="542"/>
        <v>4.55</v>
      </c>
      <c r="AB770" s="776">
        <v>83200</v>
      </c>
      <c r="AC770" s="776">
        <f t="shared" si="543"/>
        <v>378560</v>
      </c>
      <c r="AD770" s="777">
        <f t="shared" si="544"/>
        <v>0</v>
      </c>
      <c r="AE770" s="776">
        <f t="shared" si="531"/>
        <v>378560</v>
      </c>
      <c r="AF770" s="776">
        <f t="shared" si="532"/>
        <v>4921280</v>
      </c>
      <c r="AG770" s="580">
        <v>1</v>
      </c>
      <c r="AH770" s="644">
        <f t="shared" si="545"/>
        <v>7</v>
      </c>
      <c r="AI770" s="645" t="str">
        <f t="shared" si="546"/>
        <v>Գ-2</v>
      </c>
      <c r="AJ770" s="643">
        <f t="shared" si="547"/>
        <v>4.55</v>
      </c>
      <c r="AK770" s="776">
        <v>83200</v>
      </c>
      <c r="AL770" s="776">
        <f t="shared" si="548"/>
        <v>378560</v>
      </c>
      <c r="AM770" s="777">
        <f t="shared" si="549"/>
        <v>0</v>
      </c>
      <c r="AN770" s="776">
        <f t="shared" si="533"/>
        <v>378560</v>
      </c>
      <c r="AO770" s="776">
        <f t="shared" si="534"/>
        <v>4921280</v>
      </c>
    </row>
    <row r="771" spans="1:41" s="760" customFormat="1" ht="40.5">
      <c r="A771" s="853">
        <v>729</v>
      </c>
      <c r="B771" s="903" t="s">
        <v>1261</v>
      </c>
      <c r="C771" s="904" t="s">
        <v>1961</v>
      </c>
      <c r="D771" s="904" t="s">
        <v>2303</v>
      </c>
      <c r="E771" s="903" t="s">
        <v>972</v>
      </c>
      <c r="F771" s="853">
        <v>1</v>
      </c>
      <c r="G771" s="911">
        <v>20</v>
      </c>
      <c r="H771" s="853" t="s">
        <v>84</v>
      </c>
      <c r="I771" s="912">
        <f t="shared" si="525"/>
        <v>3.64</v>
      </c>
      <c r="J771" s="913">
        <v>83200</v>
      </c>
      <c r="K771" s="914">
        <f t="shared" si="535"/>
        <v>302848</v>
      </c>
      <c r="L771" s="915"/>
      <c r="M771" s="914">
        <f t="shared" si="526"/>
        <v>302848</v>
      </c>
      <c r="N771" s="914">
        <f t="shared" si="527"/>
        <v>3937024</v>
      </c>
      <c r="O771" s="580">
        <v>1</v>
      </c>
      <c r="P771" s="644">
        <f t="shared" si="528"/>
        <v>21</v>
      </c>
      <c r="Q771" s="645" t="str">
        <f t="shared" si="536"/>
        <v>Ա-1</v>
      </c>
      <c r="R771" s="643">
        <f t="shared" si="537"/>
        <v>3.64</v>
      </c>
      <c r="S771" s="776">
        <v>83200</v>
      </c>
      <c r="T771" s="776">
        <f t="shared" si="538"/>
        <v>302848</v>
      </c>
      <c r="U771" s="777">
        <f t="shared" si="539"/>
        <v>0</v>
      </c>
      <c r="V771" s="776">
        <f t="shared" si="529"/>
        <v>302848</v>
      </c>
      <c r="W771" s="776">
        <f t="shared" si="530"/>
        <v>3937024</v>
      </c>
      <c r="X771" s="580">
        <v>1</v>
      </c>
      <c r="Y771" s="644">
        <f t="shared" si="540"/>
        <v>22</v>
      </c>
      <c r="Z771" s="645" t="str">
        <f t="shared" si="541"/>
        <v>Ա-1</v>
      </c>
      <c r="AA771" s="643">
        <f t="shared" si="542"/>
        <v>3.64</v>
      </c>
      <c r="AB771" s="776">
        <v>83200</v>
      </c>
      <c r="AC771" s="776">
        <f t="shared" si="543"/>
        <v>302848</v>
      </c>
      <c r="AD771" s="777">
        <f t="shared" si="544"/>
        <v>0</v>
      </c>
      <c r="AE771" s="776">
        <f t="shared" si="531"/>
        <v>302848</v>
      </c>
      <c r="AF771" s="776">
        <f t="shared" si="532"/>
        <v>3937024</v>
      </c>
      <c r="AG771" s="580">
        <v>1</v>
      </c>
      <c r="AH771" s="644">
        <f t="shared" si="545"/>
        <v>23</v>
      </c>
      <c r="AI771" s="645" t="str">
        <f t="shared" si="546"/>
        <v>Ա-1</v>
      </c>
      <c r="AJ771" s="643">
        <f t="shared" si="547"/>
        <v>3.64</v>
      </c>
      <c r="AK771" s="776">
        <v>83200</v>
      </c>
      <c r="AL771" s="776">
        <f t="shared" si="548"/>
        <v>302848</v>
      </c>
      <c r="AM771" s="777">
        <f t="shared" si="549"/>
        <v>0</v>
      </c>
      <c r="AN771" s="776">
        <f t="shared" si="533"/>
        <v>302848</v>
      </c>
      <c r="AO771" s="776">
        <f t="shared" si="534"/>
        <v>3937024</v>
      </c>
    </row>
    <row r="772" spans="1:41" s="760" customFormat="1" ht="40.5">
      <c r="A772" s="853">
        <v>730</v>
      </c>
      <c r="B772" s="903" t="s">
        <v>1778</v>
      </c>
      <c r="C772" s="904" t="s">
        <v>1961</v>
      </c>
      <c r="D772" s="904" t="s">
        <v>2293</v>
      </c>
      <c r="E772" s="903" t="s">
        <v>973</v>
      </c>
      <c r="F772" s="853">
        <v>1</v>
      </c>
      <c r="G772" s="911">
        <v>3</v>
      </c>
      <c r="H772" s="853" t="s">
        <v>85</v>
      </c>
      <c r="I772" s="912">
        <f>IF(F772&lt;1,0,IF(H772="Բ-1",IF(G772=0,6.94,IF(G772=1,7.17,IF(G772=2,7.41,IF(G772=3,7.66,IF(OR(G772=5,G772=4),7.92,IF(OR(G772=6,G772=7),8.18,IF(OR(G772=8,G772=9),8.46,IF(OR(G772=10,G772=11,G772=12),8.74,IF(OR(G772=13,G772=14,G772=15),9.03,IF(OR(G772=16,G772=17,G772=18),9.33,9.65)))))))))),IF(H772="Բ-2", IF(G772=0,5.71,IF(G772=1,5.89,IF(G772=2,6.09,IF(G772=3,6.29,IF(OR(G772=5,G772=4),6.5,IF(OR(G772=6,G772=7),6.72,IF(OR(G772=8,G772=9),6.94,IF(OR(G772=10,G772=11,G772=12),7.17,IF(OR(G772=13,G772=14,G772=15),7.41,IF(OR(G772=16,G772=17,G772=18),7.65,7.91)))))))))), IF(H772="Գ-1", IF(G772=0,4.7,IF(G772=1,4.86,IF(G772=2,5.01,IF(G772=3,5.18,IF(OR(G772=5,G772=4),5.35,IF(OR(G772=6,G772=7),5.52,IF(OR(G772=8,G772=9),5.71,IF(OR(G772=10,G772=11,G772=12),5.89,IF(OR(G772=13,G772=14,G772=15),6.09,IF(OR(G772=16,G772=17,G772=18),6.29,6.49)))))))))), IF(H772="Գ-2", IF(G772=0,3.88,IF(G772=1,4.01,IF(G772=2,4.14,IF(G772=3,4.27,IF(OR(G772=5,G772=4),4.41,IF(OR(G772=6,G772=7),4.55,IF(OR(G772=8,G772=9),4.7,IF(OR(G772=10,G772=11,G772=12),4.85,IF(OR(G772=13,G772=14,G772=15),5.01,IF(OR(G772=16,G772=17,G772=18),5.17,5.34)))))))))), IF(H772="Գ-3", IF(G772=0,3.21,IF(G772=1,3.31,IF(G772=2,3.42,IF(G772=3,3.53,IF(OR(G772=5,G772=4),3.64,IF(OR(G772=6,G772=7),3.76,IF(OR(G772=8,G772=9),3.88,IF(OR(G772=10,G772=11,G772=12),4.01,IF(OR(G772=13,G772=14,G772=15),4.13,IF(OR(G772=16,G772=17,G772=18),4.27,4.4)))))))))), IF(H772="Ա-1", IF(G772=0,2.66,IF(G772=1,2.75,IF(G772=2,2.83,IF(G772=3,2.92,IF(OR(G772=5,G772=4),3.02,IF(OR(G772=6,G772=7),3.11,IF(OR(G772=8,G772=9),3.21,IF(OR(G772=10,G772=11,G772=12),3.31,IF(OR(G772=13,G772=14,G772=15),3.42,IF(OR(G772=16,G772=17,G772=18),3.53,3.64)))))))))), IF(H772="Ա-2", IF(G772=0,2.28,IF(G772=1,2.35,IF(G772=2,2.43,IF(G772=3,2.5,IF(OR(G772=5,G772=4),2.58,IF(OR(G772=6,G772=7),2.66,IF(OR(G772=8,G772=9),2.75,IF(OR(G772=10,G772=11,G772=12),2.83,IF(OR(G772=13,G772=14,G772=15),2.92,IF(OR(G772=16,G772=17,G772=18),3.01,3.11)))))))))),IF(H772="Ա-3", IF(G772=0,1.96,IF(G772=1,2.02,IF(G772=2,2.08,IF(G772=3,2.15,IF(OR(G772=5,G772=4),2.21,IF(OR(G772=6,G772=7),2.28,IF(OR(G772=8,G772=9),2.35,IF(OR(G772=10,G772=11,G772=12),2.42,IF(OR(G772=13,G772=14,G772=15),2.5,IF(OR(G772=16,G772=17,G772=18),2.58,2.66)))))))))), IF(H772="Կ-1", IF(G772=0,1.68,IF(G772=1,1.73,IF(G772=2,1.79,IF(G772=3,1.84,IF(OR(G772=5,G772=4),1.9,IF(OR(G772=6,G772=7),1.96,IF(OR(G772=8,G772=9),2.02,IF(OR(G772=10,G772=11,G772=12),2.08,IF(OR(G772=13,G772=14,G772=15),2.14,IF(OR(G772=16,G772=17,G772=18),2.21,2.28)))))))))), IF(H772="Կ-2", IF(G772=0,1.45,IF(G772=1,1.49,IF(G772=2,1.54,IF(G772=3,1.59,IF(OR(G772=5,G772=4),1.63,IF(OR(G772=6,G772=7),1.68,IF(OR(G772=8,G772=9),1.73,IF(OR(G772=10,G772=11,G772=12),1.79,IF(OR(G772=13,G772=14,G772=15),1.84,IF(OR(G772=16,G772=17,G772=18),1.9,1.95)))))))))),IF(H772="Կ-3", IF(G772=0,1.25,IF(G772=1,1.29,IF(G772=2,1.33,IF(G772=3,1.37,IF(OR(G772=5,G772=4),1.41,IF(OR(G772=6,G772=7),1.45,IF(OR(G772=8,G772=9),1.49,IF(OR(G772=10,G772=11,G772=12),1.54,IF(OR(G772=13,G772=14,G772=15),1.58,IF(OR(G772=16,G772=17,G772=18),1.63,1.68)))))))))), "Error"))))))))))))</f>
        <v>2.5</v>
      </c>
      <c r="J772" s="913">
        <v>83200</v>
      </c>
      <c r="K772" s="914">
        <f>+J772*I772</f>
        <v>208000</v>
      </c>
      <c r="L772" s="915"/>
      <c r="M772" s="914">
        <f>+L772+K772</f>
        <v>208000</v>
      </c>
      <c r="N772" s="914">
        <f>+M772*13</f>
        <v>2704000</v>
      </c>
      <c r="O772" s="580">
        <v>1</v>
      </c>
      <c r="P772" s="644">
        <f>+G772+1</f>
        <v>4</v>
      </c>
      <c r="Q772" s="645" t="str">
        <f t="shared" si="536"/>
        <v>Ա-2</v>
      </c>
      <c r="R772" s="643">
        <f t="shared" si="537"/>
        <v>2.58</v>
      </c>
      <c r="S772" s="776">
        <v>83200</v>
      </c>
      <c r="T772" s="776">
        <f t="shared" si="538"/>
        <v>214656</v>
      </c>
      <c r="U772" s="777">
        <f t="shared" si="539"/>
        <v>0</v>
      </c>
      <c r="V772" s="776">
        <f>+U772+T772</f>
        <v>214656</v>
      </c>
      <c r="W772" s="776">
        <f>+V772*13</f>
        <v>2790528</v>
      </c>
      <c r="X772" s="580">
        <v>1</v>
      </c>
      <c r="Y772" s="644">
        <f t="shared" si="540"/>
        <v>5</v>
      </c>
      <c r="Z772" s="645" t="str">
        <f t="shared" si="541"/>
        <v>Ա-2</v>
      </c>
      <c r="AA772" s="643">
        <f t="shared" si="542"/>
        <v>2.58</v>
      </c>
      <c r="AB772" s="776">
        <v>83200</v>
      </c>
      <c r="AC772" s="776">
        <f t="shared" si="543"/>
        <v>214656</v>
      </c>
      <c r="AD772" s="777">
        <f t="shared" si="544"/>
        <v>0</v>
      </c>
      <c r="AE772" s="776">
        <f>+AD772+AC772</f>
        <v>214656</v>
      </c>
      <c r="AF772" s="776">
        <f>+AE772*13</f>
        <v>2790528</v>
      </c>
      <c r="AG772" s="580">
        <v>1</v>
      </c>
      <c r="AH772" s="644">
        <f t="shared" si="545"/>
        <v>6</v>
      </c>
      <c r="AI772" s="645" t="str">
        <f t="shared" si="546"/>
        <v>Ա-2</v>
      </c>
      <c r="AJ772" s="643">
        <f t="shared" si="547"/>
        <v>2.66</v>
      </c>
      <c r="AK772" s="776">
        <v>83200</v>
      </c>
      <c r="AL772" s="776">
        <f t="shared" si="548"/>
        <v>221312</v>
      </c>
      <c r="AM772" s="777">
        <f t="shared" si="549"/>
        <v>0</v>
      </c>
      <c r="AN772" s="776">
        <f>+AM772+AL772</f>
        <v>221312</v>
      </c>
      <c r="AO772" s="776">
        <f>+AN772*13</f>
        <v>2877056</v>
      </c>
    </row>
    <row r="773" spans="1:41" s="760" customFormat="1" ht="14.25">
      <c r="A773" s="853">
        <v>731</v>
      </c>
      <c r="B773" s="903" t="s">
        <v>1773</v>
      </c>
      <c r="C773" s="904" t="s">
        <v>1961</v>
      </c>
      <c r="D773" s="904" t="s">
        <v>2283</v>
      </c>
      <c r="E773" s="903" t="s">
        <v>1237</v>
      </c>
      <c r="F773" s="853">
        <v>1</v>
      </c>
      <c r="G773" s="911">
        <v>6</v>
      </c>
      <c r="H773" s="853" t="s">
        <v>419</v>
      </c>
      <c r="I773" s="912">
        <f t="shared" si="525"/>
        <v>2.2799999999999998</v>
      </c>
      <c r="J773" s="913">
        <v>83200</v>
      </c>
      <c r="K773" s="914">
        <f t="shared" si="535"/>
        <v>189695.99999999997</v>
      </c>
      <c r="L773" s="915"/>
      <c r="M773" s="914">
        <f t="shared" si="526"/>
        <v>189695.99999999997</v>
      </c>
      <c r="N773" s="914">
        <f t="shared" si="527"/>
        <v>2466047.9999999995</v>
      </c>
      <c r="O773" s="580">
        <v>1</v>
      </c>
      <c r="P773" s="644">
        <f t="shared" si="528"/>
        <v>7</v>
      </c>
      <c r="Q773" s="645" t="str">
        <f t="shared" si="536"/>
        <v>Ա-3</v>
      </c>
      <c r="R773" s="643">
        <f t="shared" si="537"/>
        <v>2.2799999999999998</v>
      </c>
      <c r="S773" s="776">
        <v>83200</v>
      </c>
      <c r="T773" s="776">
        <f t="shared" si="538"/>
        <v>189695.99999999997</v>
      </c>
      <c r="U773" s="777">
        <f t="shared" si="539"/>
        <v>0</v>
      </c>
      <c r="V773" s="776">
        <f t="shared" si="529"/>
        <v>189695.99999999997</v>
      </c>
      <c r="W773" s="776">
        <f t="shared" si="530"/>
        <v>2466047.9999999995</v>
      </c>
      <c r="X773" s="580">
        <v>1</v>
      </c>
      <c r="Y773" s="644">
        <f t="shared" si="540"/>
        <v>8</v>
      </c>
      <c r="Z773" s="645" t="str">
        <f t="shared" si="541"/>
        <v>Ա-3</v>
      </c>
      <c r="AA773" s="643">
        <f t="shared" si="542"/>
        <v>2.35</v>
      </c>
      <c r="AB773" s="776">
        <v>83200</v>
      </c>
      <c r="AC773" s="776">
        <f t="shared" si="543"/>
        <v>195520</v>
      </c>
      <c r="AD773" s="777">
        <f t="shared" si="544"/>
        <v>0</v>
      </c>
      <c r="AE773" s="776">
        <f t="shared" si="531"/>
        <v>195520</v>
      </c>
      <c r="AF773" s="776">
        <f t="shared" si="532"/>
        <v>2541760</v>
      </c>
      <c r="AG773" s="580">
        <v>1</v>
      </c>
      <c r="AH773" s="644">
        <f t="shared" si="545"/>
        <v>9</v>
      </c>
      <c r="AI773" s="645" t="str">
        <f t="shared" si="546"/>
        <v>Ա-3</v>
      </c>
      <c r="AJ773" s="643">
        <f t="shared" si="547"/>
        <v>2.35</v>
      </c>
      <c r="AK773" s="776">
        <v>83200</v>
      </c>
      <c r="AL773" s="776">
        <f t="shared" si="548"/>
        <v>195520</v>
      </c>
      <c r="AM773" s="777">
        <f t="shared" si="549"/>
        <v>0</v>
      </c>
      <c r="AN773" s="776">
        <f t="shared" si="533"/>
        <v>195520</v>
      </c>
      <c r="AO773" s="776">
        <f t="shared" si="534"/>
        <v>2541760</v>
      </c>
    </row>
    <row r="774" spans="1:41" s="760" customFormat="1" ht="14.25">
      <c r="A774" s="853">
        <v>732</v>
      </c>
      <c r="B774" s="903" t="s">
        <v>1774</v>
      </c>
      <c r="C774" s="904" t="s">
        <v>1961</v>
      </c>
      <c r="D774" s="904" t="s">
        <v>2305</v>
      </c>
      <c r="E774" s="903" t="s">
        <v>1237</v>
      </c>
      <c r="F774" s="853">
        <v>1</v>
      </c>
      <c r="G774" s="911">
        <v>3</v>
      </c>
      <c r="H774" s="915" t="s">
        <v>419</v>
      </c>
      <c r="I774" s="912">
        <f t="shared" si="525"/>
        <v>2.15</v>
      </c>
      <c r="J774" s="913">
        <v>83200</v>
      </c>
      <c r="K774" s="914">
        <f t="shared" si="535"/>
        <v>178880</v>
      </c>
      <c r="L774" s="915"/>
      <c r="M774" s="914">
        <f t="shared" si="526"/>
        <v>178880</v>
      </c>
      <c r="N774" s="914">
        <f t="shared" si="527"/>
        <v>2325440</v>
      </c>
      <c r="O774" s="580">
        <v>1</v>
      </c>
      <c r="P774" s="644">
        <f t="shared" si="528"/>
        <v>4</v>
      </c>
      <c r="Q774" s="645" t="str">
        <f t="shared" si="536"/>
        <v>Ա-3</v>
      </c>
      <c r="R774" s="643">
        <f t="shared" si="537"/>
        <v>2.21</v>
      </c>
      <c r="S774" s="776">
        <v>83200</v>
      </c>
      <c r="T774" s="776">
        <f t="shared" si="538"/>
        <v>183872</v>
      </c>
      <c r="U774" s="777">
        <f t="shared" si="539"/>
        <v>0</v>
      </c>
      <c r="V774" s="776">
        <f t="shared" si="529"/>
        <v>183872</v>
      </c>
      <c r="W774" s="776">
        <f t="shared" si="530"/>
        <v>2390336</v>
      </c>
      <c r="X774" s="580">
        <v>1</v>
      </c>
      <c r="Y774" s="644">
        <f t="shared" si="540"/>
        <v>5</v>
      </c>
      <c r="Z774" s="645" t="str">
        <f t="shared" si="541"/>
        <v>Ա-3</v>
      </c>
      <c r="AA774" s="643">
        <f t="shared" si="542"/>
        <v>2.21</v>
      </c>
      <c r="AB774" s="776">
        <v>83200</v>
      </c>
      <c r="AC774" s="776">
        <f t="shared" si="543"/>
        <v>183872</v>
      </c>
      <c r="AD774" s="777">
        <f t="shared" si="544"/>
        <v>0</v>
      </c>
      <c r="AE774" s="776">
        <f t="shared" si="531"/>
        <v>183872</v>
      </c>
      <c r="AF774" s="776">
        <f t="shared" si="532"/>
        <v>2390336</v>
      </c>
      <c r="AG774" s="580">
        <v>1</v>
      </c>
      <c r="AH774" s="644">
        <f t="shared" si="545"/>
        <v>6</v>
      </c>
      <c r="AI774" s="645" t="str">
        <f t="shared" si="546"/>
        <v>Ա-3</v>
      </c>
      <c r="AJ774" s="643">
        <f t="shared" si="547"/>
        <v>2.2799999999999998</v>
      </c>
      <c r="AK774" s="776">
        <v>83200</v>
      </c>
      <c r="AL774" s="776">
        <f t="shared" si="548"/>
        <v>189695.99999999997</v>
      </c>
      <c r="AM774" s="777">
        <f t="shared" si="549"/>
        <v>0</v>
      </c>
      <c r="AN774" s="776">
        <f t="shared" si="533"/>
        <v>189695.99999999997</v>
      </c>
      <c r="AO774" s="776">
        <f t="shared" si="534"/>
        <v>2466047.9999999995</v>
      </c>
    </row>
    <row r="775" spans="1:41" s="760" customFormat="1" ht="14.25">
      <c r="A775" s="853">
        <v>733</v>
      </c>
      <c r="B775" s="903" t="s">
        <v>1787</v>
      </c>
      <c r="C775" s="904" t="s">
        <v>1960</v>
      </c>
      <c r="D775" s="904" t="s">
        <v>2293</v>
      </c>
      <c r="E775" s="903" t="s">
        <v>1237</v>
      </c>
      <c r="F775" s="853">
        <v>1</v>
      </c>
      <c r="G775" s="911">
        <v>5</v>
      </c>
      <c r="H775" s="915" t="s">
        <v>419</v>
      </c>
      <c r="I775" s="912">
        <f t="shared" si="525"/>
        <v>2.21</v>
      </c>
      <c r="J775" s="913">
        <v>83200</v>
      </c>
      <c r="K775" s="914">
        <f t="shared" si="535"/>
        <v>183872</v>
      </c>
      <c r="L775" s="915"/>
      <c r="M775" s="914">
        <f t="shared" si="526"/>
        <v>183872</v>
      </c>
      <c r="N775" s="914">
        <f t="shared" si="527"/>
        <v>2390336</v>
      </c>
      <c r="O775" s="580">
        <v>1</v>
      </c>
      <c r="P775" s="644">
        <f t="shared" si="528"/>
        <v>6</v>
      </c>
      <c r="Q775" s="645" t="str">
        <f t="shared" si="536"/>
        <v>Ա-3</v>
      </c>
      <c r="R775" s="643">
        <f t="shared" si="537"/>
        <v>2.2799999999999998</v>
      </c>
      <c r="S775" s="776">
        <v>83200</v>
      </c>
      <c r="T775" s="776">
        <f t="shared" si="538"/>
        <v>189695.99999999997</v>
      </c>
      <c r="U775" s="777">
        <f t="shared" si="539"/>
        <v>0</v>
      </c>
      <c r="V775" s="776">
        <f t="shared" si="529"/>
        <v>189695.99999999997</v>
      </c>
      <c r="W775" s="776">
        <f t="shared" si="530"/>
        <v>2466047.9999999995</v>
      </c>
      <c r="X775" s="580">
        <v>1</v>
      </c>
      <c r="Y775" s="644">
        <f t="shared" si="540"/>
        <v>7</v>
      </c>
      <c r="Z775" s="645" t="str">
        <f t="shared" si="541"/>
        <v>Ա-3</v>
      </c>
      <c r="AA775" s="643">
        <f t="shared" si="542"/>
        <v>2.2799999999999998</v>
      </c>
      <c r="AB775" s="776">
        <v>83200</v>
      </c>
      <c r="AC775" s="776">
        <f t="shared" si="543"/>
        <v>189695.99999999997</v>
      </c>
      <c r="AD775" s="777">
        <f t="shared" si="544"/>
        <v>0</v>
      </c>
      <c r="AE775" s="776">
        <f t="shared" si="531"/>
        <v>189695.99999999997</v>
      </c>
      <c r="AF775" s="776">
        <f t="shared" si="532"/>
        <v>2466047.9999999995</v>
      </c>
      <c r="AG775" s="580">
        <v>1</v>
      </c>
      <c r="AH775" s="644">
        <f t="shared" si="545"/>
        <v>8</v>
      </c>
      <c r="AI775" s="645" t="str">
        <f t="shared" si="546"/>
        <v>Ա-3</v>
      </c>
      <c r="AJ775" s="643">
        <f t="shared" si="547"/>
        <v>2.35</v>
      </c>
      <c r="AK775" s="776">
        <v>83200</v>
      </c>
      <c r="AL775" s="776">
        <f t="shared" si="548"/>
        <v>195520</v>
      </c>
      <c r="AM775" s="777">
        <f t="shared" si="549"/>
        <v>0</v>
      </c>
      <c r="AN775" s="776">
        <f t="shared" si="533"/>
        <v>195520</v>
      </c>
      <c r="AO775" s="776">
        <f t="shared" si="534"/>
        <v>2541760</v>
      </c>
    </row>
    <row r="776" spans="1:41" s="760" customFormat="1" ht="14.25">
      <c r="A776" s="853">
        <v>734</v>
      </c>
      <c r="B776" s="903" t="s">
        <v>78</v>
      </c>
      <c r="C776" s="904"/>
      <c r="D776" s="904"/>
      <c r="E776" s="903" t="s">
        <v>1237</v>
      </c>
      <c r="F776" s="853">
        <v>1</v>
      </c>
      <c r="G776" s="911">
        <v>6</v>
      </c>
      <c r="H776" s="915" t="s">
        <v>419</v>
      </c>
      <c r="I776" s="912">
        <f t="shared" si="525"/>
        <v>2.2799999999999998</v>
      </c>
      <c r="J776" s="913">
        <v>83200</v>
      </c>
      <c r="K776" s="914">
        <f t="shared" si="535"/>
        <v>189695.99999999997</v>
      </c>
      <c r="L776" s="915"/>
      <c r="M776" s="914">
        <f t="shared" si="526"/>
        <v>189695.99999999997</v>
      </c>
      <c r="N776" s="914">
        <f t="shared" si="527"/>
        <v>2466047.9999999995</v>
      </c>
      <c r="O776" s="580">
        <v>1</v>
      </c>
      <c r="P776" s="644">
        <f t="shared" si="528"/>
        <v>7</v>
      </c>
      <c r="Q776" s="645" t="str">
        <f t="shared" si="536"/>
        <v>Ա-3</v>
      </c>
      <c r="R776" s="643">
        <f t="shared" si="537"/>
        <v>2.2799999999999998</v>
      </c>
      <c r="S776" s="776">
        <v>83200</v>
      </c>
      <c r="T776" s="776">
        <f t="shared" si="538"/>
        <v>189695.99999999997</v>
      </c>
      <c r="U776" s="777">
        <f t="shared" si="539"/>
        <v>0</v>
      </c>
      <c r="V776" s="776">
        <f t="shared" si="529"/>
        <v>189695.99999999997</v>
      </c>
      <c r="W776" s="776">
        <f t="shared" si="530"/>
        <v>2466047.9999999995</v>
      </c>
      <c r="X776" s="580">
        <v>1</v>
      </c>
      <c r="Y776" s="644">
        <f t="shared" si="540"/>
        <v>8</v>
      </c>
      <c r="Z776" s="645" t="str">
        <f t="shared" si="541"/>
        <v>Ա-3</v>
      </c>
      <c r="AA776" s="643">
        <f t="shared" si="542"/>
        <v>2.35</v>
      </c>
      <c r="AB776" s="776">
        <v>83200</v>
      </c>
      <c r="AC776" s="776">
        <f t="shared" si="543"/>
        <v>195520</v>
      </c>
      <c r="AD776" s="777">
        <f t="shared" si="544"/>
        <v>0</v>
      </c>
      <c r="AE776" s="776">
        <f t="shared" si="531"/>
        <v>195520</v>
      </c>
      <c r="AF776" s="776">
        <f t="shared" si="532"/>
        <v>2541760</v>
      </c>
      <c r="AG776" s="580">
        <v>1</v>
      </c>
      <c r="AH776" s="644">
        <f t="shared" si="545"/>
        <v>9</v>
      </c>
      <c r="AI776" s="645" t="str">
        <f t="shared" si="546"/>
        <v>Ա-3</v>
      </c>
      <c r="AJ776" s="643">
        <f t="shared" si="547"/>
        <v>2.35</v>
      </c>
      <c r="AK776" s="776">
        <v>83200</v>
      </c>
      <c r="AL776" s="776">
        <f t="shared" si="548"/>
        <v>195520</v>
      </c>
      <c r="AM776" s="777">
        <f t="shared" si="549"/>
        <v>0</v>
      </c>
      <c r="AN776" s="776">
        <f t="shared" si="533"/>
        <v>195520</v>
      </c>
      <c r="AO776" s="776">
        <f t="shared" si="534"/>
        <v>2541760</v>
      </c>
    </row>
    <row r="777" spans="1:41" s="760" customFormat="1" ht="14.25">
      <c r="A777" s="853">
        <v>735</v>
      </c>
      <c r="B777" s="903" t="s">
        <v>1775</v>
      </c>
      <c r="C777" s="904" t="s">
        <v>1961</v>
      </c>
      <c r="D777" s="904" t="s">
        <v>2296</v>
      </c>
      <c r="E777" s="903" t="s">
        <v>1238</v>
      </c>
      <c r="F777" s="853">
        <v>1</v>
      </c>
      <c r="G777" s="911">
        <v>9</v>
      </c>
      <c r="H777" s="853" t="s">
        <v>86</v>
      </c>
      <c r="I777" s="912">
        <f t="shared" si="525"/>
        <v>2.02</v>
      </c>
      <c r="J777" s="913">
        <v>83200</v>
      </c>
      <c r="K777" s="914">
        <f t="shared" si="535"/>
        <v>168064</v>
      </c>
      <c r="L777" s="915"/>
      <c r="M777" s="914">
        <f t="shared" si="526"/>
        <v>168064</v>
      </c>
      <c r="N777" s="914">
        <f t="shared" si="527"/>
        <v>2184832</v>
      </c>
      <c r="O777" s="580">
        <v>1</v>
      </c>
      <c r="P777" s="644">
        <f t="shared" si="528"/>
        <v>10</v>
      </c>
      <c r="Q777" s="645" t="str">
        <f t="shared" si="536"/>
        <v>Կ-1</v>
      </c>
      <c r="R777" s="643">
        <f t="shared" si="537"/>
        <v>2.08</v>
      </c>
      <c r="S777" s="776">
        <v>83200</v>
      </c>
      <c r="T777" s="776">
        <f t="shared" si="538"/>
        <v>173056</v>
      </c>
      <c r="U777" s="777">
        <f t="shared" si="539"/>
        <v>0</v>
      </c>
      <c r="V777" s="776">
        <f t="shared" si="529"/>
        <v>173056</v>
      </c>
      <c r="W777" s="776">
        <f t="shared" si="530"/>
        <v>2249728</v>
      </c>
      <c r="X777" s="580">
        <v>1</v>
      </c>
      <c r="Y777" s="644">
        <f t="shared" si="540"/>
        <v>11</v>
      </c>
      <c r="Z777" s="645" t="str">
        <f t="shared" si="541"/>
        <v>Կ-1</v>
      </c>
      <c r="AA777" s="643">
        <f t="shared" si="542"/>
        <v>2.08</v>
      </c>
      <c r="AB777" s="776">
        <v>83200</v>
      </c>
      <c r="AC777" s="776">
        <f t="shared" si="543"/>
        <v>173056</v>
      </c>
      <c r="AD777" s="777">
        <f t="shared" si="544"/>
        <v>0</v>
      </c>
      <c r="AE777" s="776">
        <f t="shared" si="531"/>
        <v>173056</v>
      </c>
      <c r="AF777" s="776">
        <f t="shared" si="532"/>
        <v>2249728</v>
      </c>
      <c r="AG777" s="580">
        <v>1</v>
      </c>
      <c r="AH777" s="644">
        <f t="shared" si="545"/>
        <v>12</v>
      </c>
      <c r="AI777" s="645" t="str">
        <f t="shared" si="546"/>
        <v>Կ-1</v>
      </c>
      <c r="AJ777" s="643">
        <f t="shared" si="547"/>
        <v>2.08</v>
      </c>
      <c r="AK777" s="776">
        <v>83200</v>
      </c>
      <c r="AL777" s="776">
        <f t="shared" si="548"/>
        <v>173056</v>
      </c>
      <c r="AM777" s="777">
        <f t="shared" si="549"/>
        <v>0</v>
      </c>
      <c r="AN777" s="776">
        <f t="shared" si="533"/>
        <v>173056</v>
      </c>
      <c r="AO777" s="776">
        <f t="shared" si="534"/>
        <v>2249728</v>
      </c>
    </row>
    <row r="778" spans="1:41" s="760" customFormat="1" ht="14.25">
      <c r="A778" s="853">
        <v>736</v>
      </c>
      <c r="B778" s="903" t="s">
        <v>1776</v>
      </c>
      <c r="C778" s="904" t="s">
        <v>1961</v>
      </c>
      <c r="D778" s="904" t="s">
        <v>2274</v>
      </c>
      <c r="E778" s="903" t="s">
        <v>1238</v>
      </c>
      <c r="F778" s="853">
        <v>1</v>
      </c>
      <c r="G778" s="911">
        <v>16</v>
      </c>
      <c r="H778" s="853" t="s">
        <v>86</v>
      </c>
      <c r="I778" s="912">
        <f t="shared" si="525"/>
        <v>2.21</v>
      </c>
      <c r="J778" s="913">
        <v>83200</v>
      </c>
      <c r="K778" s="914">
        <f t="shared" si="535"/>
        <v>183872</v>
      </c>
      <c r="L778" s="915">
        <v>0</v>
      </c>
      <c r="M778" s="914">
        <f t="shared" si="526"/>
        <v>183872</v>
      </c>
      <c r="N778" s="914">
        <f t="shared" si="527"/>
        <v>2390336</v>
      </c>
      <c r="O778" s="580">
        <v>1</v>
      </c>
      <c r="P778" s="644">
        <f t="shared" si="528"/>
        <v>17</v>
      </c>
      <c r="Q778" s="645" t="str">
        <f t="shared" si="536"/>
        <v>Կ-1</v>
      </c>
      <c r="R778" s="643">
        <f t="shared" si="537"/>
        <v>2.21</v>
      </c>
      <c r="S778" s="776">
        <v>83200</v>
      </c>
      <c r="T778" s="776">
        <f t="shared" si="538"/>
        <v>183872</v>
      </c>
      <c r="U778" s="777">
        <f t="shared" si="539"/>
        <v>0</v>
      </c>
      <c r="V778" s="776">
        <f t="shared" si="529"/>
        <v>183872</v>
      </c>
      <c r="W778" s="776">
        <f t="shared" si="530"/>
        <v>2390336</v>
      </c>
      <c r="X778" s="580">
        <v>1</v>
      </c>
      <c r="Y778" s="644">
        <f t="shared" si="540"/>
        <v>18</v>
      </c>
      <c r="Z778" s="645" t="str">
        <f t="shared" si="541"/>
        <v>Կ-1</v>
      </c>
      <c r="AA778" s="643">
        <f t="shared" si="542"/>
        <v>2.21</v>
      </c>
      <c r="AB778" s="776">
        <v>83200</v>
      </c>
      <c r="AC778" s="776">
        <f t="shared" si="543"/>
        <v>183872</v>
      </c>
      <c r="AD778" s="777">
        <f t="shared" si="544"/>
        <v>0</v>
      </c>
      <c r="AE778" s="776">
        <f t="shared" si="531"/>
        <v>183872</v>
      </c>
      <c r="AF778" s="776">
        <f t="shared" si="532"/>
        <v>2390336</v>
      </c>
      <c r="AG778" s="580">
        <v>1</v>
      </c>
      <c r="AH778" s="644">
        <f t="shared" si="545"/>
        <v>19</v>
      </c>
      <c r="AI778" s="645" t="str">
        <f t="shared" si="546"/>
        <v>Կ-1</v>
      </c>
      <c r="AJ778" s="643">
        <f t="shared" si="547"/>
        <v>2.2799999999999998</v>
      </c>
      <c r="AK778" s="776">
        <v>83200</v>
      </c>
      <c r="AL778" s="776">
        <f t="shared" si="548"/>
        <v>189695.99999999997</v>
      </c>
      <c r="AM778" s="777">
        <f t="shared" si="549"/>
        <v>0</v>
      </c>
      <c r="AN778" s="776">
        <f t="shared" si="533"/>
        <v>189695.99999999997</v>
      </c>
      <c r="AO778" s="776">
        <f t="shared" si="534"/>
        <v>2466047.9999999995</v>
      </c>
    </row>
    <row r="779" spans="1:41" s="760" customFormat="1" ht="14.25">
      <c r="A779" s="853">
        <v>737</v>
      </c>
      <c r="B779" s="903" t="s">
        <v>1777</v>
      </c>
      <c r="C779" s="904" t="s">
        <v>1961</v>
      </c>
      <c r="D779" s="904" t="s">
        <v>2276</v>
      </c>
      <c r="E779" s="903" t="s">
        <v>1238</v>
      </c>
      <c r="F779" s="853">
        <v>1</v>
      </c>
      <c r="G779" s="911">
        <v>8</v>
      </c>
      <c r="H779" s="915" t="s">
        <v>86</v>
      </c>
      <c r="I779" s="912">
        <f t="shared" si="525"/>
        <v>2.02</v>
      </c>
      <c r="J779" s="913">
        <v>83200</v>
      </c>
      <c r="K779" s="914">
        <f t="shared" si="535"/>
        <v>168064</v>
      </c>
      <c r="L779" s="915">
        <v>0</v>
      </c>
      <c r="M779" s="914">
        <f t="shared" si="526"/>
        <v>168064</v>
      </c>
      <c r="N779" s="914">
        <f t="shared" si="527"/>
        <v>2184832</v>
      </c>
      <c r="O779" s="580">
        <v>1</v>
      </c>
      <c r="P779" s="644">
        <f t="shared" si="528"/>
        <v>9</v>
      </c>
      <c r="Q779" s="645" t="str">
        <f t="shared" si="536"/>
        <v>Կ-1</v>
      </c>
      <c r="R779" s="643">
        <f t="shared" si="537"/>
        <v>2.02</v>
      </c>
      <c r="S779" s="776">
        <v>83200</v>
      </c>
      <c r="T779" s="776">
        <f t="shared" si="538"/>
        <v>168064</v>
      </c>
      <c r="U779" s="777">
        <f t="shared" si="539"/>
        <v>0</v>
      </c>
      <c r="V779" s="776">
        <f t="shared" si="529"/>
        <v>168064</v>
      </c>
      <c r="W779" s="776">
        <f t="shared" si="530"/>
        <v>2184832</v>
      </c>
      <c r="X779" s="580">
        <v>1</v>
      </c>
      <c r="Y779" s="644">
        <f t="shared" si="540"/>
        <v>10</v>
      </c>
      <c r="Z779" s="645" t="str">
        <f t="shared" si="541"/>
        <v>Կ-1</v>
      </c>
      <c r="AA779" s="643">
        <f t="shared" si="542"/>
        <v>2.08</v>
      </c>
      <c r="AB779" s="776">
        <v>83200</v>
      </c>
      <c r="AC779" s="776">
        <f t="shared" si="543"/>
        <v>173056</v>
      </c>
      <c r="AD779" s="777">
        <f t="shared" si="544"/>
        <v>0</v>
      </c>
      <c r="AE779" s="776">
        <f t="shared" si="531"/>
        <v>173056</v>
      </c>
      <c r="AF779" s="776">
        <f t="shared" si="532"/>
        <v>2249728</v>
      </c>
      <c r="AG779" s="580">
        <v>1</v>
      </c>
      <c r="AH779" s="644">
        <f t="shared" si="545"/>
        <v>11</v>
      </c>
      <c r="AI779" s="645" t="str">
        <f t="shared" si="546"/>
        <v>Կ-1</v>
      </c>
      <c r="AJ779" s="643">
        <f t="shared" si="547"/>
        <v>2.08</v>
      </c>
      <c r="AK779" s="776">
        <v>83200</v>
      </c>
      <c r="AL779" s="776">
        <f t="shared" si="548"/>
        <v>173056</v>
      </c>
      <c r="AM779" s="777">
        <f t="shared" si="549"/>
        <v>0</v>
      </c>
      <c r="AN779" s="776">
        <f t="shared" si="533"/>
        <v>173056</v>
      </c>
      <c r="AO779" s="776">
        <f t="shared" si="534"/>
        <v>2249728</v>
      </c>
    </row>
    <row r="780" spans="1:41" s="760" customFormat="1" ht="27">
      <c r="A780" s="853">
        <v>738</v>
      </c>
      <c r="B780" s="903" t="s">
        <v>1262</v>
      </c>
      <c r="C780" s="904" t="s">
        <v>1960</v>
      </c>
      <c r="D780" s="904" t="s">
        <v>2360</v>
      </c>
      <c r="E780" s="903" t="s">
        <v>1238</v>
      </c>
      <c r="F780" s="853">
        <v>1</v>
      </c>
      <c r="G780" s="911">
        <v>6</v>
      </c>
      <c r="H780" s="915" t="s">
        <v>86</v>
      </c>
      <c r="I780" s="912">
        <f t="shared" si="525"/>
        <v>1.96</v>
      </c>
      <c r="J780" s="913">
        <v>83200</v>
      </c>
      <c r="K780" s="914">
        <f t="shared" si="535"/>
        <v>163072</v>
      </c>
      <c r="L780" s="915">
        <v>0</v>
      </c>
      <c r="M780" s="914">
        <f t="shared" si="526"/>
        <v>163072</v>
      </c>
      <c r="N780" s="914">
        <f t="shared" si="527"/>
        <v>2119936</v>
      </c>
      <c r="O780" s="580">
        <v>1</v>
      </c>
      <c r="P780" s="644">
        <f t="shared" si="528"/>
        <v>7</v>
      </c>
      <c r="Q780" s="645" t="str">
        <f t="shared" si="536"/>
        <v>Կ-1</v>
      </c>
      <c r="R780" s="643">
        <f t="shared" si="537"/>
        <v>1.96</v>
      </c>
      <c r="S780" s="776">
        <v>83200</v>
      </c>
      <c r="T780" s="776">
        <f t="shared" si="538"/>
        <v>163072</v>
      </c>
      <c r="U780" s="777">
        <f t="shared" si="539"/>
        <v>0</v>
      </c>
      <c r="V780" s="776">
        <f t="shared" si="529"/>
        <v>163072</v>
      </c>
      <c r="W780" s="776">
        <f t="shared" si="530"/>
        <v>2119936</v>
      </c>
      <c r="X780" s="580">
        <v>1</v>
      </c>
      <c r="Y780" s="644">
        <f t="shared" si="540"/>
        <v>8</v>
      </c>
      <c r="Z780" s="645" t="str">
        <f t="shared" si="541"/>
        <v>Կ-1</v>
      </c>
      <c r="AA780" s="643">
        <f t="shared" si="542"/>
        <v>2.02</v>
      </c>
      <c r="AB780" s="776">
        <v>83200</v>
      </c>
      <c r="AC780" s="776">
        <f t="shared" si="543"/>
        <v>168064</v>
      </c>
      <c r="AD780" s="777">
        <f t="shared" si="544"/>
        <v>0</v>
      </c>
      <c r="AE780" s="776">
        <f t="shared" si="531"/>
        <v>168064</v>
      </c>
      <c r="AF780" s="776">
        <f t="shared" si="532"/>
        <v>2184832</v>
      </c>
      <c r="AG780" s="580">
        <v>1</v>
      </c>
      <c r="AH780" s="644">
        <f t="shared" si="545"/>
        <v>9</v>
      </c>
      <c r="AI780" s="645" t="str">
        <f t="shared" si="546"/>
        <v>Կ-1</v>
      </c>
      <c r="AJ780" s="643">
        <f t="shared" si="547"/>
        <v>2.02</v>
      </c>
      <c r="AK780" s="776">
        <v>83200</v>
      </c>
      <c r="AL780" s="776">
        <f t="shared" si="548"/>
        <v>168064</v>
      </c>
      <c r="AM780" s="777">
        <f t="shared" si="549"/>
        <v>0</v>
      </c>
      <c r="AN780" s="776">
        <f t="shared" si="533"/>
        <v>168064</v>
      </c>
      <c r="AO780" s="776">
        <f t="shared" si="534"/>
        <v>2184832</v>
      </c>
    </row>
    <row r="781" spans="1:41" s="760" customFormat="1" ht="27">
      <c r="A781" s="853">
        <v>739</v>
      </c>
      <c r="B781" s="903" t="s">
        <v>1644</v>
      </c>
      <c r="C781" s="904" t="s">
        <v>1961</v>
      </c>
      <c r="D781" s="904" t="s">
        <v>2287</v>
      </c>
      <c r="E781" s="903" t="s">
        <v>1238</v>
      </c>
      <c r="F781" s="853">
        <v>1</v>
      </c>
      <c r="G781" s="911">
        <v>4</v>
      </c>
      <c r="H781" s="915" t="s">
        <v>86</v>
      </c>
      <c r="I781" s="912">
        <f t="shared" si="525"/>
        <v>1.9</v>
      </c>
      <c r="J781" s="913">
        <v>83200</v>
      </c>
      <c r="K781" s="914">
        <f t="shared" si="535"/>
        <v>158080</v>
      </c>
      <c r="L781" s="915">
        <v>0</v>
      </c>
      <c r="M781" s="914">
        <f t="shared" si="526"/>
        <v>158080</v>
      </c>
      <c r="N781" s="914">
        <f t="shared" si="527"/>
        <v>2055040</v>
      </c>
      <c r="O781" s="580">
        <v>1</v>
      </c>
      <c r="P781" s="644">
        <f t="shared" si="528"/>
        <v>5</v>
      </c>
      <c r="Q781" s="645" t="str">
        <f t="shared" si="536"/>
        <v>Կ-1</v>
      </c>
      <c r="R781" s="643">
        <f t="shared" si="537"/>
        <v>1.9</v>
      </c>
      <c r="S781" s="776">
        <v>83200</v>
      </c>
      <c r="T781" s="776">
        <f t="shared" si="538"/>
        <v>158080</v>
      </c>
      <c r="U781" s="777">
        <f t="shared" si="539"/>
        <v>0</v>
      </c>
      <c r="V781" s="776">
        <f t="shared" si="529"/>
        <v>158080</v>
      </c>
      <c r="W781" s="776">
        <f t="shared" si="530"/>
        <v>2055040</v>
      </c>
      <c r="X781" s="580">
        <v>1</v>
      </c>
      <c r="Y781" s="644">
        <f t="shared" si="540"/>
        <v>6</v>
      </c>
      <c r="Z781" s="645" t="str">
        <f t="shared" si="541"/>
        <v>Կ-1</v>
      </c>
      <c r="AA781" s="643">
        <f t="shared" si="542"/>
        <v>1.96</v>
      </c>
      <c r="AB781" s="776">
        <v>83200</v>
      </c>
      <c r="AC781" s="776">
        <f t="shared" si="543"/>
        <v>163072</v>
      </c>
      <c r="AD781" s="777">
        <f t="shared" si="544"/>
        <v>0</v>
      </c>
      <c r="AE781" s="776">
        <f t="shared" si="531"/>
        <v>163072</v>
      </c>
      <c r="AF781" s="776">
        <f t="shared" si="532"/>
        <v>2119936</v>
      </c>
      <c r="AG781" s="580">
        <v>1</v>
      </c>
      <c r="AH781" s="644">
        <f t="shared" si="545"/>
        <v>7</v>
      </c>
      <c r="AI781" s="645" t="str">
        <f t="shared" si="546"/>
        <v>Կ-1</v>
      </c>
      <c r="AJ781" s="643">
        <f t="shared" si="547"/>
        <v>1.96</v>
      </c>
      <c r="AK781" s="776">
        <v>83200</v>
      </c>
      <c r="AL781" s="776">
        <f t="shared" si="548"/>
        <v>163072</v>
      </c>
      <c r="AM781" s="777">
        <f t="shared" si="549"/>
        <v>0</v>
      </c>
      <c r="AN781" s="776">
        <f t="shared" si="533"/>
        <v>163072</v>
      </c>
      <c r="AO781" s="776">
        <f t="shared" si="534"/>
        <v>2119936</v>
      </c>
    </row>
    <row r="782" spans="1:41" s="760" customFormat="1" ht="14.25">
      <c r="A782" s="853">
        <v>740</v>
      </c>
      <c r="B782" s="903" t="s">
        <v>685</v>
      </c>
      <c r="C782" s="904" t="s">
        <v>1961</v>
      </c>
      <c r="D782" s="904" t="s">
        <v>2273</v>
      </c>
      <c r="E782" s="903" t="s">
        <v>1238</v>
      </c>
      <c r="F782" s="853">
        <v>1</v>
      </c>
      <c r="G782" s="911">
        <v>6</v>
      </c>
      <c r="H782" s="915" t="s">
        <v>86</v>
      </c>
      <c r="I782" s="912">
        <f t="shared" si="525"/>
        <v>1.96</v>
      </c>
      <c r="J782" s="913">
        <v>83200</v>
      </c>
      <c r="K782" s="914">
        <f t="shared" si="535"/>
        <v>163072</v>
      </c>
      <c r="L782" s="915">
        <v>0</v>
      </c>
      <c r="M782" s="914">
        <f t="shared" ref="M782:M801" si="550">+L782+K782</f>
        <v>163072</v>
      </c>
      <c r="N782" s="914">
        <f t="shared" ref="N782:N801" si="551">+M782*13</f>
        <v>2119936</v>
      </c>
      <c r="O782" s="580">
        <v>1</v>
      </c>
      <c r="P782" s="644">
        <f t="shared" ref="P782:P801" si="552">+G782+1</f>
        <v>7</v>
      </c>
      <c r="Q782" s="645" t="str">
        <f t="shared" si="536"/>
        <v>Կ-1</v>
      </c>
      <c r="R782" s="643">
        <f t="shared" si="537"/>
        <v>1.96</v>
      </c>
      <c r="S782" s="776">
        <v>83200</v>
      </c>
      <c r="T782" s="776">
        <f t="shared" si="538"/>
        <v>163072</v>
      </c>
      <c r="U782" s="777">
        <f t="shared" si="539"/>
        <v>0</v>
      </c>
      <c r="V782" s="776">
        <f t="shared" ref="V782:V801" si="553">+U782+T782</f>
        <v>163072</v>
      </c>
      <c r="W782" s="776">
        <f t="shared" ref="W782:W801" si="554">+V782*13</f>
        <v>2119936</v>
      </c>
      <c r="X782" s="580">
        <v>1</v>
      </c>
      <c r="Y782" s="644">
        <f t="shared" si="540"/>
        <v>8</v>
      </c>
      <c r="Z782" s="645" t="str">
        <f t="shared" si="541"/>
        <v>Կ-1</v>
      </c>
      <c r="AA782" s="643">
        <f t="shared" si="542"/>
        <v>2.02</v>
      </c>
      <c r="AB782" s="776">
        <v>83200</v>
      </c>
      <c r="AC782" s="776">
        <f t="shared" si="543"/>
        <v>168064</v>
      </c>
      <c r="AD782" s="777">
        <f t="shared" si="544"/>
        <v>0</v>
      </c>
      <c r="AE782" s="776">
        <f t="shared" ref="AE782:AE801" si="555">+AD782+AC782</f>
        <v>168064</v>
      </c>
      <c r="AF782" s="776">
        <f t="shared" ref="AF782:AF801" si="556">+AE782*13</f>
        <v>2184832</v>
      </c>
      <c r="AG782" s="580">
        <v>1</v>
      </c>
      <c r="AH782" s="644">
        <f t="shared" si="545"/>
        <v>9</v>
      </c>
      <c r="AI782" s="645" t="str">
        <f t="shared" si="546"/>
        <v>Կ-1</v>
      </c>
      <c r="AJ782" s="643">
        <f t="shared" si="547"/>
        <v>2.02</v>
      </c>
      <c r="AK782" s="776">
        <v>83200</v>
      </c>
      <c r="AL782" s="776">
        <f t="shared" si="548"/>
        <v>168064</v>
      </c>
      <c r="AM782" s="777">
        <f t="shared" si="549"/>
        <v>0</v>
      </c>
      <c r="AN782" s="776">
        <f t="shared" ref="AN782:AN801" si="557">+AM782+AL782</f>
        <v>168064</v>
      </c>
      <c r="AO782" s="776">
        <f t="shared" ref="AO782:AO801" si="558">+AN782*13</f>
        <v>2184832</v>
      </c>
    </row>
    <row r="783" spans="1:41" s="760" customFormat="1" ht="14.25">
      <c r="A783" s="853">
        <v>741</v>
      </c>
      <c r="B783" s="903" t="s">
        <v>2813</v>
      </c>
      <c r="C783" s="904" t="s">
        <v>1960</v>
      </c>
      <c r="D783" s="904" t="s">
        <v>2298</v>
      </c>
      <c r="E783" s="903" t="s">
        <v>1238</v>
      </c>
      <c r="F783" s="853">
        <v>1</v>
      </c>
      <c r="G783" s="911">
        <v>2</v>
      </c>
      <c r="H783" s="915" t="s">
        <v>86</v>
      </c>
      <c r="I783" s="912">
        <f t="shared" ref="I783:I801" si="559">IF(F783&lt;1,0,IF(H783="Բ-1",IF(G783=0,6.94,IF(G783=1,7.17,IF(G783=2,7.41,IF(G783=3,7.66,IF(OR(G783=5,G783=4),7.92,IF(OR(G783=6,G783=7),8.18,IF(OR(G783=8,G783=9),8.46,IF(OR(G783=10,G783=11,G783=12),8.74,IF(OR(G783=13,G783=14,G783=15),9.03,IF(OR(G783=16,G783=17,G783=18),9.33,9.65)))))))))),IF(H783="Բ-2", IF(G783=0,5.71,IF(G783=1,5.89,IF(G783=2,6.09,IF(G783=3,6.29,IF(OR(G783=5,G783=4),6.5,IF(OR(G783=6,G783=7),6.72,IF(OR(G783=8,G783=9),6.94,IF(OR(G783=10,G783=11,G783=12),7.17,IF(OR(G783=13,G783=14,G783=15),7.41,IF(OR(G783=16,G783=17,G783=18),7.65,7.91)))))))))), IF(H783="Գ-1", IF(G783=0,4.7,IF(G783=1,4.86,IF(G783=2,5.01,IF(G783=3,5.18,IF(OR(G783=5,G783=4),5.35,IF(OR(G783=6,G783=7),5.52,IF(OR(G783=8,G783=9),5.71,IF(OR(G783=10,G783=11,G783=12),5.89,IF(OR(G783=13,G783=14,G783=15),6.09,IF(OR(G783=16,G783=17,G783=18),6.29,6.49)))))))))), IF(H783="Գ-2", IF(G783=0,3.88,IF(G783=1,4.01,IF(G783=2,4.14,IF(G783=3,4.27,IF(OR(G783=5,G783=4),4.41,IF(OR(G783=6,G783=7),4.55,IF(OR(G783=8,G783=9),4.7,IF(OR(G783=10,G783=11,G783=12),4.85,IF(OR(G783=13,G783=14,G783=15),5.01,IF(OR(G783=16,G783=17,G783=18),5.17,5.34)))))))))), IF(H783="Գ-3", IF(G783=0,3.21,IF(G783=1,3.31,IF(G783=2,3.42,IF(G783=3,3.53,IF(OR(G783=5,G783=4),3.64,IF(OR(G783=6,G783=7),3.76,IF(OR(G783=8,G783=9),3.88,IF(OR(G783=10,G783=11,G783=12),4.01,IF(OR(G783=13,G783=14,G783=15),4.13,IF(OR(G783=16,G783=17,G783=18),4.27,4.4)))))))))), IF(H783="Ա-1", IF(G783=0,2.66,IF(G783=1,2.75,IF(G783=2,2.83,IF(G783=3,2.92,IF(OR(G783=5,G783=4),3.02,IF(OR(G783=6,G783=7),3.11,IF(OR(G783=8,G783=9),3.21,IF(OR(G783=10,G783=11,G783=12),3.31,IF(OR(G783=13,G783=14,G783=15),3.42,IF(OR(G783=16,G783=17,G783=18),3.53,3.64)))))))))), IF(H783="Ա-2", IF(G783=0,2.28,IF(G783=1,2.35,IF(G783=2,2.43,IF(G783=3,2.5,IF(OR(G783=5,G783=4),2.58,IF(OR(G783=6,G783=7),2.66,IF(OR(G783=8,G783=9),2.75,IF(OR(G783=10,G783=11,G783=12),2.83,IF(OR(G783=13,G783=14,G783=15),2.92,IF(OR(G783=16,G783=17,G783=18),3.01,3.11)))))))))),IF(H783="Ա-3", IF(G783=0,1.96,IF(G783=1,2.02,IF(G783=2,2.08,IF(G783=3,2.15,IF(OR(G783=5,G783=4),2.21,IF(OR(G783=6,G783=7),2.28,IF(OR(G783=8,G783=9),2.35,IF(OR(G783=10,G783=11,G783=12),2.42,IF(OR(G783=13,G783=14,G783=15),2.5,IF(OR(G783=16,G783=17,G783=18),2.58,2.66)))))))))), IF(H783="Կ-1", IF(G783=0,1.68,IF(G783=1,1.73,IF(G783=2,1.79,IF(G783=3,1.84,IF(OR(G783=5,G783=4),1.9,IF(OR(G783=6,G783=7),1.96,IF(OR(G783=8,G783=9),2.02,IF(OR(G783=10,G783=11,G783=12),2.08,IF(OR(G783=13,G783=14,G783=15),2.14,IF(OR(G783=16,G783=17,G783=18),2.21,2.28)))))))))), IF(H783="Կ-2", IF(G783=0,1.45,IF(G783=1,1.49,IF(G783=2,1.54,IF(G783=3,1.59,IF(OR(G783=5,G783=4),1.63,IF(OR(G783=6,G783=7),1.68,IF(OR(G783=8,G783=9),1.73,IF(OR(G783=10,G783=11,G783=12),1.79,IF(OR(G783=13,G783=14,G783=15),1.84,IF(OR(G783=16,G783=17,G783=18),1.9,1.95)))))))))),IF(H783="Կ-3", IF(G783=0,1.25,IF(G783=1,1.29,IF(G783=2,1.33,IF(G783=3,1.37,IF(OR(G783=5,G783=4),1.41,IF(OR(G783=6,G783=7),1.45,IF(OR(G783=8,G783=9),1.49,IF(OR(G783=10,G783=11,G783=12),1.54,IF(OR(G783=13,G783=14,G783=15),1.58,IF(OR(G783=16,G783=17,G783=18),1.63,1.68)))))))))), "Error"))))))))))))</f>
        <v>1.79</v>
      </c>
      <c r="J783" s="913">
        <v>83200</v>
      </c>
      <c r="K783" s="914">
        <f t="shared" si="535"/>
        <v>148928</v>
      </c>
      <c r="L783" s="915">
        <v>0</v>
      </c>
      <c r="M783" s="914">
        <f t="shared" si="550"/>
        <v>148928</v>
      </c>
      <c r="N783" s="914">
        <f t="shared" si="551"/>
        <v>1936064</v>
      </c>
      <c r="O783" s="580">
        <v>1</v>
      </c>
      <c r="P783" s="644">
        <f t="shared" si="552"/>
        <v>3</v>
      </c>
      <c r="Q783" s="645" t="str">
        <f t="shared" si="536"/>
        <v>Կ-1</v>
      </c>
      <c r="R783" s="643">
        <f t="shared" si="537"/>
        <v>1.84</v>
      </c>
      <c r="S783" s="776">
        <v>83200</v>
      </c>
      <c r="T783" s="776">
        <f t="shared" si="538"/>
        <v>153088</v>
      </c>
      <c r="U783" s="777">
        <f t="shared" si="539"/>
        <v>0</v>
      </c>
      <c r="V783" s="776">
        <f t="shared" si="553"/>
        <v>153088</v>
      </c>
      <c r="W783" s="776">
        <f t="shared" si="554"/>
        <v>1990144</v>
      </c>
      <c r="X783" s="580">
        <v>1</v>
      </c>
      <c r="Y783" s="644">
        <f t="shared" si="540"/>
        <v>4</v>
      </c>
      <c r="Z783" s="645" t="str">
        <f t="shared" si="541"/>
        <v>Կ-1</v>
      </c>
      <c r="AA783" s="643">
        <f t="shared" si="542"/>
        <v>1.9</v>
      </c>
      <c r="AB783" s="776">
        <v>83200</v>
      </c>
      <c r="AC783" s="776">
        <f t="shared" si="543"/>
        <v>158080</v>
      </c>
      <c r="AD783" s="777">
        <f t="shared" si="544"/>
        <v>0</v>
      </c>
      <c r="AE783" s="776">
        <f t="shared" si="555"/>
        <v>158080</v>
      </c>
      <c r="AF783" s="776">
        <f t="shared" si="556"/>
        <v>2055040</v>
      </c>
      <c r="AG783" s="580">
        <v>1</v>
      </c>
      <c r="AH783" s="644">
        <f t="shared" si="545"/>
        <v>5</v>
      </c>
      <c r="AI783" s="645" t="str">
        <f t="shared" si="546"/>
        <v>Կ-1</v>
      </c>
      <c r="AJ783" s="643">
        <f t="shared" si="547"/>
        <v>1.9</v>
      </c>
      <c r="AK783" s="776">
        <v>83200</v>
      </c>
      <c r="AL783" s="776">
        <f t="shared" si="548"/>
        <v>158080</v>
      </c>
      <c r="AM783" s="777">
        <f t="shared" si="549"/>
        <v>0</v>
      </c>
      <c r="AN783" s="776">
        <f t="shared" si="557"/>
        <v>158080</v>
      </c>
      <c r="AO783" s="776">
        <f t="shared" si="558"/>
        <v>2055040</v>
      </c>
    </row>
    <row r="784" spans="1:41" s="760" customFormat="1" ht="14.25">
      <c r="A784" s="853">
        <v>742</v>
      </c>
      <c r="B784" s="903" t="s">
        <v>2359</v>
      </c>
      <c r="C784" s="904" t="s">
        <v>1961</v>
      </c>
      <c r="D784" s="904" t="s">
        <v>2306</v>
      </c>
      <c r="E784" s="903" t="s">
        <v>1238</v>
      </c>
      <c r="F784" s="853">
        <v>1</v>
      </c>
      <c r="G784" s="911">
        <v>3</v>
      </c>
      <c r="H784" s="915" t="s">
        <v>86</v>
      </c>
      <c r="I784" s="912">
        <f t="shared" si="559"/>
        <v>1.84</v>
      </c>
      <c r="J784" s="913">
        <v>83200</v>
      </c>
      <c r="K784" s="914">
        <f t="shared" si="535"/>
        <v>153088</v>
      </c>
      <c r="L784" s="915">
        <v>0</v>
      </c>
      <c r="M784" s="914">
        <f t="shared" si="550"/>
        <v>153088</v>
      </c>
      <c r="N784" s="914">
        <f t="shared" si="551"/>
        <v>1990144</v>
      </c>
      <c r="O784" s="580">
        <v>1</v>
      </c>
      <c r="P784" s="644">
        <f t="shared" si="552"/>
        <v>4</v>
      </c>
      <c r="Q784" s="645" t="str">
        <f t="shared" si="536"/>
        <v>Կ-1</v>
      </c>
      <c r="R784" s="643">
        <f t="shared" si="537"/>
        <v>1.9</v>
      </c>
      <c r="S784" s="776">
        <v>83200</v>
      </c>
      <c r="T784" s="776">
        <f t="shared" si="538"/>
        <v>158080</v>
      </c>
      <c r="U784" s="777">
        <f t="shared" si="539"/>
        <v>0</v>
      </c>
      <c r="V784" s="776">
        <f t="shared" si="553"/>
        <v>158080</v>
      </c>
      <c r="W784" s="776">
        <f t="shared" si="554"/>
        <v>2055040</v>
      </c>
      <c r="X784" s="580">
        <v>1</v>
      </c>
      <c r="Y784" s="644">
        <f t="shared" si="540"/>
        <v>5</v>
      </c>
      <c r="Z784" s="645" t="str">
        <f t="shared" si="541"/>
        <v>Կ-1</v>
      </c>
      <c r="AA784" s="643">
        <f t="shared" si="542"/>
        <v>1.9</v>
      </c>
      <c r="AB784" s="776">
        <v>83200</v>
      </c>
      <c r="AC784" s="776">
        <f t="shared" si="543"/>
        <v>158080</v>
      </c>
      <c r="AD784" s="777">
        <f t="shared" si="544"/>
        <v>0</v>
      </c>
      <c r="AE784" s="776">
        <f t="shared" si="555"/>
        <v>158080</v>
      </c>
      <c r="AF784" s="776">
        <f t="shared" si="556"/>
        <v>2055040</v>
      </c>
      <c r="AG784" s="580">
        <v>1</v>
      </c>
      <c r="AH784" s="644">
        <f t="shared" si="545"/>
        <v>6</v>
      </c>
      <c r="AI784" s="645" t="str">
        <f t="shared" si="546"/>
        <v>Կ-1</v>
      </c>
      <c r="AJ784" s="643">
        <f t="shared" si="547"/>
        <v>1.96</v>
      </c>
      <c r="AK784" s="776">
        <v>83200</v>
      </c>
      <c r="AL784" s="776">
        <f t="shared" si="548"/>
        <v>163072</v>
      </c>
      <c r="AM784" s="777">
        <f t="shared" si="549"/>
        <v>0</v>
      </c>
      <c r="AN784" s="776">
        <f t="shared" si="557"/>
        <v>163072</v>
      </c>
      <c r="AO784" s="776">
        <f t="shared" si="558"/>
        <v>2119936</v>
      </c>
    </row>
    <row r="785" spans="1:41" s="760" customFormat="1" ht="27">
      <c r="A785" s="853">
        <v>743</v>
      </c>
      <c r="B785" s="903" t="s">
        <v>1779</v>
      </c>
      <c r="C785" s="904" t="s">
        <v>1961</v>
      </c>
      <c r="D785" s="904" t="s">
        <v>2290</v>
      </c>
      <c r="E785" s="903" t="s">
        <v>1238</v>
      </c>
      <c r="F785" s="853">
        <v>1</v>
      </c>
      <c r="G785" s="911">
        <v>10</v>
      </c>
      <c r="H785" s="915" t="s">
        <v>86</v>
      </c>
      <c r="I785" s="912">
        <f t="shared" si="559"/>
        <v>2.08</v>
      </c>
      <c r="J785" s="913">
        <v>83200</v>
      </c>
      <c r="K785" s="914">
        <f t="shared" si="535"/>
        <v>173056</v>
      </c>
      <c r="L785" s="915">
        <v>0</v>
      </c>
      <c r="M785" s="914">
        <f t="shared" si="550"/>
        <v>173056</v>
      </c>
      <c r="N785" s="914">
        <f t="shared" si="551"/>
        <v>2249728</v>
      </c>
      <c r="O785" s="580">
        <v>1</v>
      </c>
      <c r="P785" s="644">
        <f t="shared" si="552"/>
        <v>11</v>
      </c>
      <c r="Q785" s="645" t="str">
        <f t="shared" si="536"/>
        <v>Կ-1</v>
      </c>
      <c r="R785" s="643">
        <f t="shared" si="537"/>
        <v>2.08</v>
      </c>
      <c r="S785" s="776">
        <v>83200</v>
      </c>
      <c r="T785" s="776">
        <f t="shared" si="538"/>
        <v>173056</v>
      </c>
      <c r="U785" s="777">
        <f t="shared" si="539"/>
        <v>0</v>
      </c>
      <c r="V785" s="776">
        <f t="shared" si="553"/>
        <v>173056</v>
      </c>
      <c r="W785" s="776">
        <f t="shared" si="554"/>
        <v>2249728</v>
      </c>
      <c r="X785" s="580">
        <v>1</v>
      </c>
      <c r="Y785" s="644">
        <f t="shared" si="540"/>
        <v>12</v>
      </c>
      <c r="Z785" s="645" t="str">
        <f t="shared" si="541"/>
        <v>Կ-1</v>
      </c>
      <c r="AA785" s="643">
        <f t="shared" si="542"/>
        <v>2.08</v>
      </c>
      <c r="AB785" s="776">
        <v>83200</v>
      </c>
      <c r="AC785" s="776">
        <f t="shared" si="543"/>
        <v>173056</v>
      </c>
      <c r="AD785" s="777">
        <f t="shared" si="544"/>
        <v>0</v>
      </c>
      <c r="AE785" s="776">
        <f t="shared" si="555"/>
        <v>173056</v>
      </c>
      <c r="AF785" s="776">
        <f t="shared" si="556"/>
        <v>2249728</v>
      </c>
      <c r="AG785" s="580">
        <v>1</v>
      </c>
      <c r="AH785" s="644">
        <f t="shared" si="545"/>
        <v>13</v>
      </c>
      <c r="AI785" s="645" t="str">
        <f t="shared" si="546"/>
        <v>Կ-1</v>
      </c>
      <c r="AJ785" s="643">
        <f t="shared" si="547"/>
        <v>2.14</v>
      </c>
      <c r="AK785" s="776">
        <v>83200</v>
      </c>
      <c r="AL785" s="776">
        <f t="shared" si="548"/>
        <v>178048</v>
      </c>
      <c r="AM785" s="777">
        <f t="shared" si="549"/>
        <v>0</v>
      </c>
      <c r="AN785" s="776">
        <f t="shared" si="557"/>
        <v>178048</v>
      </c>
      <c r="AO785" s="776">
        <f t="shared" si="558"/>
        <v>2314624</v>
      </c>
    </row>
    <row r="786" spans="1:41" s="760" customFormat="1" ht="14.25">
      <c r="A786" s="853">
        <v>744</v>
      </c>
      <c r="B786" s="903" t="s">
        <v>2811</v>
      </c>
      <c r="C786" s="904" t="s">
        <v>1961</v>
      </c>
      <c r="D786" s="904" t="s">
        <v>2363</v>
      </c>
      <c r="E786" s="903" t="s">
        <v>1238</v>
      </c>
      <c r="F786" s="853">
        <v>1</v>
      </c>
      <c r="G786" s="911">
        <v>6</v>
      </c>
      <c r="H786" s="915" t="s">
        <v>86</v>
      </c>
      <c r="I786" s="912">
        <f t="shared" si="559"/>
        <v>1.96</v>
      </c>
      <c r="J786" s="913">
        <v>83200</v>
      </c>
      <c r="K786" s="914">
        <f t="shared" si="535"/>
        <v>163072</v>
      </c>
      <c r="L786" s="915">
        <v>0</v>
      </c>
      <c r="M786" s="914">
        <f t="shared" si="550"/>
        <v>163072</v>
      </c>
      <c r="N786" s="914">
        <f t="shared" si="551"/>
        <v>2119936</v>
      </c>
      <c r="O786" s="580">
        <v>1</v>
      </c>
      <c r="P786" s="644">
        <f t="shared" si="552"/>
        <v>7</v>
      </c>
      <c r="Q786" s="645" t="str">
        <f t="shared" si="536"/>
        <v>Կ-1</v>
      </c>
      <c r="R786" s="643">
        <f t="shared" si="537"/>
        <v>1.96</v>
      </c>
      <c r="S786" s="776">
        <v>83200</v>
      </c>
      <c r="T786" s="776">
        <f t="shared" si="538"/>
        <v>163072</v>
      </c>
      <c r="U786" s="777">
        <f t="shared" si="539"/>
        <v>0</v>
      </c>
      <c r="V786" s="776">
        <f t="shared" si="553"/>
        <v>163072</v>
      </c>
      <c r="W786" s="776">
        <f t="shared" si="554"/>
        <v>2119936</v>
      </c>
      <c r="X786" s="580">
        <v>1</v>
      </c>
      <c r="Y786" s="644">
        <f t="shared" si="540"/>
        <v>8</v>
      </c>
      <c r="Z786" s="645" t="str">
        <f t="shared" si="541"/>
        <v>Կ-1</v>
      </c>
      <c r="AA786" s="643">
        <f t="shared" si="542"/>
        <v>2.02</v>
      </c>
      <c r="AB786" s="776">
        <v>83200</v>
      </c>
      <c r="AC786" s="776">
        <f t="shared" si="543"/>
        <v>168064</v>
      </c>
      <c r="AD786" s="777">
        <f t="shared" si="544"/>
        <v>0</v>
      </c>
      <c r="AE786" s="776">
        <f t="shared" si="555"/>
        <v>168064</v>
      </c>
      <c r="AF786" s="776">
        <f t="shared" si="556"/>
        <v>2184832</v>
      </c>
      <c r="AG786" s="580">
        <v>1</v>
      </c>
      <c r="AH786" s="644">
        <f t="shared" si="545"/>
        <v>9</v>
      </c>
      <c r="AI786" s="645" t="str">
        <f t="shared" si="546"/>
        <v>Կ-1</v>
      </c>
      <c r="AJ786" s="643">
        <f t="shared" si="547"/>
        <v>2.02</v>
      </c>
      <c r="AK786" s="776">
        <v>83200</v>
      </c>
      <c r="AL786" s="776">
        <f t="shared" si="548"/>
        <v>168064</v>
      </c>
      <c r="AM786" s="777">
        <f t="shared" si="549"/>
        <v>0</v>
      </c>
      <c r="AN786" s="776">
        <f t="shared" si="557"/>
        <v>168064</v>
      </c>
      <c r="AO786" s="776">
        <f t="shared" si="558"/>
        <v>2184832</v>
      </c>
    </row>
    <row r="787" spans="1:41" s="760" customFormat="1" ht="14.25">
      <c r="A787" s="853">
        <v>745</v>
      </c>
      <c r="B787" s="903" t="s">
        <v>1780</v>
      </c>
      <c r="C787" s="904" t="s">
        <v>1961</v>
      </c>
      <c r="D787" s="904" t="s">
        <v>2360</v>
      </c>
      <c r="E787" s="903" t="s">
        <v>1238</v>
      </c>
      <c r="F787" s="853">
        <v>1</v>
      </c>
      <c r="G787" s="911">
        <v>10</v>
      </c>
      <c r="H787" s="915" t="s">
        <v>86</v>
      </c>
      <c r="I787" s="912">
        <f t="shared" si="559"/>
        <v>2.08</v>
      </c>
      <c r="J787" s="913">
        <v>83200</v>
      </c>
      <c r="K787" s="914">
        <f t="shared" si="535"/>
        <v>173056</v>
      </c>
      <c r="L787" s="915">
        <v>0</v>
      </c>
      <c r="M787" s="914">
        <f t="shared" si="550"/>
        <v>173056</v>
      </c>
      <c r="N787" s="914">
        <f t="shared" si="551"/>
        <v>2249728</v>
      </c>
      <c r="O787" s="580">
        <v>1</v>
      </c>
      <c r="P787" s="644">
        <f t="shared" si="552"/>
        <v>11</v>
      </c>
      <c r="Q787" s="645" t="str">
        <f t="shared" si="536"/>
        <v>Կ-1</v>
      </c>
      <c r="R787" s="643">
        <f t="shared" si="537"/>
        <v>2.08</v>
      </c>
      <c r="S787" s="776">
        <v>83200</v>
      </c>
      <c r="T787" s="776">
        <f t="shared" si="538"/>
        <v>173056</v>
      </c>
      <c r="U787" s="777">
        <f t="shared" si="539"/>
        <v>0</v>
      </c>
      <c r="V787" s="776">
        <f t="shared" si="553"/>
        <v>173056</v>
      </c>
      <c r="W787" s="776">
        <f t="shared" si="554"/>
        <v>2249728</v>
      </c>
      <c r="X787" s="580">
        <v>1</v>
      </c>
      <c r="Y787" s="644">
        <f t="shared" si="540"/>
        <v>12</v>
      </c>
      <c r="Z787" s="645" t="str">
        <f t="shared" si="541"/>
        <v>Կ-1</v>
      </c>
      <c r="AA787" s="643">
        <f t="shared" si="542"/>
        <v>2.08</v>
      </c>
      <c r="AB787" s="776">
        <v>83200</v>
      </c>
      <c r="AC787" s="776">
        <f t="shared" si="543"/>
        <v>173056</v>
      </c>
      <c r="AD787" s="777">
        <f t="shared" si="544"/>
        <v>0</v>
      </c>
      <c r="AE787" s="776">
        <f t="shared" si="555"/>
        <v>173056</v>
      </c>
      <c r="AF787" s="776">
        <f t="shared" si="556"/>
        <v>2249728</v>
      </c>
      <c r="AG787" s="580">
        <v>1</v>
      </c>
      <c r="AH787" s="644">
        <f t="shared" si="545"/>
        <v>13</v>
      </c>
      <c r="AI787" s="645" t="str">
        <f t="shared" si="546"/>
        <v>Կ-1</v>
      </c>
      <c r="AJ787" s="643">
        <f t="shared" si="547"/>
        <v>2.14</v>
      </c>
      <c r="AK787" s="776">
        <v>83200</v>
      </c>
      <c r="AL787" s="776">
        <f t="shared" si="548"/>
        <v>178048</v>
      </c>
      <c r="AM787" s="777">
        <f t="shared" si="549"/>
        <v>0</v>
      </c>
      <c r="AN787" s="776">
        <f t="shared" si="557"/>
        <v>178048</v>
      </c>
      <c r="AO787" s="776">
        <f t="shared" si="558"/>
        <v>2314624</v>
      </c>
    </row>
    <row r="788" spans="1:41" s="760" customFormat="1" ht="14.25">
      <c r="A788" s="853">
        <v>746</v>
      </c>
      <c r="B788" s="903" t="s">
        <v>1781</v>
      </c>
      <c r="C788" s="904" t="s">
        <v>1961</v>
      </c>
      <c r="D788" s="904" t="s">
        <v>2360</v>
      </c>
      <c r="E788" s="903" t="s">
        <v>1238</v>
      </c>
      <c r="F788" s="853">
        <v>1</v>
      </c>
      <c r="G788" s="911">
        <v>8</v>
      </c>
      <c r="H788" s="915" t="s">
        <v>86</v>
      </c>
      <c r="I788" s="912">
        <f t="shared" si="559"/>
        <v>2.02</v>
      </c>
      <c r="J788" s="913">
        <v>83200</v>
      </c>
      <c r="K788" s="914">
        <f t="shared" si="535"/>
        <v>168064</v>
      </c>
      <c r="L788" s="915">
        <v>0</v>
      </c>
      <c r="M788" s="914">
        <f t="shared" si="550"/>
        <v>168064</v>
      </c>
      <c r="N788" s="914">
        <f t="shared" si="551"/>
        <v>2184832</v>
      </c>
      <c r="O788" s="580">
        <v>1</v>
      </c>
      <c r="P788" s="644">
        <f t="shared" si="552"/>
        <v>9</v>
      </c>
      <c r="Q788" s="645" t="str">
        <f t="shared" si="536"/>
        <v>Կ-1</v>
      </c>
      <c r="R788" s="643">
        <f t="shared" si="537"/>
        <v>2.02</v>
      </c>
      <c r="S788" s="776">
        <v>83200</v>
      </c>
      <c r="T788" s="776">
        <f t="shared" si="538"/>
        <v>168064</v>
      </c>
      <c r="U788" s="777">
        <f t="shared" si="539"/>
        <v>0</v>
      </c>
      <c r="V788" s="776">
        <f t="shared" si="553"/>
        <v>168064</v>
      </c>
      <c r="W788" s="776">
        <f t="shared" si="554"/>
        <v>2184832</v>
      </c>
      <c r="X788" s="580">
        <v>1</v>
      </c>
      <c r="Y788" s="644">
        <f t="shared" si="540"/>
        <v>10</v>
      </c>
      <c r="Z788" s="645" t="str">
        <f t="shared" si="541"/>
        <v>Կ-1</v>
      </c>
      <c r="AA788" s="643">
        <f t="shared" si="542"/>
        <v>2.08</v>
      </c>
      <c r="AB788" s="776">
        <v>83200</v>
      </c>
      <c r="AC788" s="776">
        <f t="shared" si="543"/>
        <v>173056</v>
      </c>
      <c r="AD788" s="777">
        <f t="shared" si="544"/>
        <v>0</v>
      </c>
      <c r="AE788" s="776">
        <f t="shared" si="555"/>
        <v>173056</v>
      </c>
      <c r="AF788" s="776">
        <f t="shared" si="556"/>
        <v>2249728</v>
      </c>
      <c r="AG788" s="580">
        <v>1</v>
      </c>
      <c r="AH788" s="644">
        <f t="shared" si="545"/>
        <v>11</v>
      </c>
      <c r="AI788" s="645" t="str">
        <f t="shared" si="546"/>
        <v>Կ-1</v>
      </c>
      <c r="AJ788" s="643">
        <f t="shared" si="547"/>
        <v>2.08</v>
      </c>
      <c r="AK788" s="776">
        <v>83200</v>
      </c>
      <c r="AL788" s="776">
        <f t="shared" si="548"/>
        <v>173056</v>
      </c>
      <c r="AM788" s="777">
        <f t="shared" si="549"/>
        <v>0</v>
      </c>
      <c r="AN788" s="776">
        <f t="shared" si="557"/>
        <v>173056</v>
      </c>
      <c r="AO788" s="776">
        <f t="shared" si="558"/>
        <v>2249728</v>
      </c>
    </row>
    <row r="789" spans="1:41" s="760" customFormat="1" ht="14.25">
      <c r="A789" s="853">
        <v>747</v>
      </c>
      <c r="B789" s="903" t="s">
        <v>1782</v>
      </c>
      <c r="C789" s="904" t="s">
        <v>1961</v>
      </c>
      <c r="D789" s="904" t="s">
        <v>2288</v>
      </c>
      <c r="E789" s="903" t="s">
        <v>1238</v>
      </c>
      <c r="F789" s="853">
        <v>1</v>
      </c>
      <c r="G789" s="911">
        <v>10</v>
      </c>
      <c r="H789" s="915" t="s">
        <v>86</v>
      </c>
      <c r="I789" s="912">
        <f t="shared" si="559"/>
        <v>2.08</v>
      </c>
      <c r="J789" s="913">
        <v>83200</v>
      </c>
      <c r="K789" s="914">
        <f t="shared" si="535"/>
        <v>173056</v>
      </c>
      <c r="L789" s="915">
        <v>0</v>
      </c>
      <c r="M789" s="914">
        <f t="shared" si="550"/>
        <v>173056</v>
      </c>
      <c r="N789" s="914">
        <f t="shared" si="551"/>
        <v>2249728</v>
      </c>
      <c r="O789" s="580">
        <v>1</v>
      </c>
      <c r="P789" s="644">
        <f t="shared" si="552"/>
        <v>11</v>
      </c>
      <c r="Q789" s="645" t="str">
        <f t="shared" si="536"/>
        <v>Կ-1</v>
      </c>
      <c r="R789" s="643">
        <f t="shared" si="537"/>
        <v>2.08</v>
      </c>
      <c r="S789" s="776">
        <v>83200</v>
      </c>
      <c r="T789" s="776">
        <f t="shared" si="538"/>
        <v>173056</v>
      </c>
      <c r="U789" s="777">
        <f t="shared" si="539"/>
        <v>0</v>
      </c>
      <c r="V789" s="776">
        <f t="shared" si="553"/>
        <v>173056</v>
      </c>
      <c r="W789" s="776">
        <f t="shared" si="554"/>
        <v>2249728</v>
      </c>
      <c r="X789" s="580">
        <v>1</v>
      </c>
      <c r="Y789" s="644">
        <f t="shared" si="540"/>
        <v>12</v>
      </c>
      <c r="Z789" s="645" t="str">
        <f t="shared" si="541"/>
        <v>Կ-1</v>
      </c>
      <c r="AA789" s="643">
        <f t="shared" si="542"/>
        <v>2.08</v>
      </c>
      <c r="AB789" s="776">
        <v>83200</v>
      </c>
      <c r="AC789" s="776">
        <f t="shared" si="543"/>
        <v>173056</v>
      </c>
      <c r="AD789" s="777">
        <f t="shared" si="544"/>
        <v>0</v>
      </c>
      <c r="AE789" s="776">
        <f t="shared" si="555"/>
        <v>173056</v>
      </c>
      <c r="AF789" s="776">
        <f t="shared" si="556"/>
        <v>2249728</v>
      </c>
      <c r="AG789" s="580">
        <v>1</v>
      </c>
      <c r="AH789" s="644">
        <f t="shared" si="545"/>
        <v>13</v>
      </c>
      <c r="AI789" s="645" t="str">
        <f t="shared" si="546"/>
        <v>Կ-1</v>
      </c>
      <c r="AJ789" s="643">
        <f t="shared" si="547"/>
        <v>2.14</v>
      </c>
      <c r="AK789" s="776">
        <v>83200</v>
      </c>
      <c r="AL789" s="776">
        <f t="shared" si="548"/>
        <v>178048</v>
      </c>
      <c r="AM789" s="777">
        <f t="shared" si="549"/>
        <v>0</v>
      </c>
      <c r="AN789" s="776">
        <f t="shared" si="557"/>
        <v>178048</v>
      </c>
      <c r="AO789" s="776">
        <f t="shared" si="558"/>
        <v>2314624</v>
      </c>
    </row>
    <row r="790" spans="1:41" s="760" customFormat="1" ht="14.25">
      <c r="A790" s="853">
        <v>748</v>
      </c>
      <c r="B790" s="903" t="s">
        <v>2814</v>
      </c>
      <c r="C790" s="904" t="s">
        <v>1961</v>
      </c>
      <c r="D790" s="904" t="s">
        <v>2297</v>
      </c>
      <c r="E790" s="903" t="s">
        <v>1238</v>
      </c>
      <c r="F790" s="853">
        <v>1</v>
      </c>
      <c r="G790" s="911">
        <v>2</v>
      </c>
      <c r="H790" s="915" t="s">
        <v>86</v>
      </c>
      <c r="I790" s="912">
        <f t="shared" si="559"/>
        <v>1.79</v>
      </c>
      <c r="J790" s="913">
        <v>83200</v>
      </c>
      <c r="K790" s="914">
        <f t="shared" si="535"/>
        <v>148928</v>
      </c>
      <c r="L790" s="915">
        <v>0</v>
      </c>
      <c r="M790" s="914">
        <f t="shared" si="550"/>
        <v>148928</v>
      </c>
      <c r="N790" s="914">
        <f t="shared" si="551"/>
        <v>1936064</v>
      </c>
      <c r="O790" s="580">
        <v>1</v>
      </c>
      <c r="P790" s="644">
        <f t="shared" si="552"/>
        <v>3</v>
      </c>
      <c r="Q790" s="645" t="str">
        <f t="shared" si="536"/>
        <v>Կ-1</v>
      </c>
      <c r="R790" s="643">
        <f t="shared" si="537"/>
        <v>1.84</v>
      </c>
      <c r="S790" s="776">
        <v>83200</v>
      </c>
      <c r="T790" s="776">
        <f t="shared" si="538"/>
        <v>153088</v>
      </c>
      <c r="U790" s="777">
        <f t="shared" si="539"/>
        <v>0</v>
      </c>
      <c r="V790" s="776">
        <f t="shared" si="553"/>
        <v>153088</v>
      </c>
      <c r="W790" s="776">
        <f t="shared" si="554"/>
        <v>1990144</v>
      </c>
      <c r="X790" s="580">
        <v>1</v>
      </c>
      <c r="Y790" s="644">
        <f t="shared" si="540"/>
        <v>4</v>
      </c>
      <c r="Z790" s="645" t="str">
        <f t="shared" si="541"/>
        <v>Կ-1</v>
      </c>
      <c r="AA790" s="643">
        <f t="shared" si="542"/>
        <v>1.9</v>
      </c>
      <c r="AB790" s="776">
        <v>83200</v>
      </c>
      <c r="AC790" s="776">
        <f t="shared" si="543"/>
        <v>158080</v>
      </c>
      <c r="AD790" s="777">
        <f t="shared" si="544"/>
        <v>0</v>
      </c>
      <c r="AE790" s="776">
        <f t="shared" si="555"/>
        <v>158080</v>
      </c>
      <c r="AF790" s="776">
        <f t="shared" si="556"/>
        <v>2055040</v>
      </c>
      <c r="AG790" s="580">
        <v>1</v>
      </c>
      <c r="AH790" s="644">
        <f t="shared" si="545"/>
        <v>5</v>
      </c>
      <c r="AI790" s="645" t="str">
        <f t="shared" si="546"/>
        <v>Կ-1</v>
      </c>
      <c r="AJ790" s="643">
        <f t="shared" si="547"/>
        <v>1.9</v>
      </c>
      <c r="AK790" s="776">
        <v>83200</v>
      </c>
      <c r="AL790" s="776">
        <f t="shared" si="548"/>
        <v>158080</v>
      </c>
      <c r="AM790" s="777">
        <f t="shared" si="549"/>
        <v>0</v>
      </c>
      <c r="AN790" s="776">
        <f t="shared" si="557"/>
        <v>158080</v>
      </c>
      <c r="AO790" s="776">
        <f t="shared" si="558"/>
        <v>2055040</v>
      </c>
    </row>
    <row r="791" spans="1:41" s="760" customFormat="1" ht="14.25">
      <c r="A791" s="853">
        <v>749</v>
      </c>
      <c r="B791" s="903" t="s">
        <v>3335</v>
      </c>
      <c r="C791" s="904" t="s">
        <v>1961</v>
      </c>
      <c r="D791" s="904" t="s">
        <v>2297</v>
      </c>
      <c r="E791" s="903" t="s">
        <v>1238</v>
      </c>
      <c r="F791" s="853">
        <v>1</v>
      </c>
      <c r="G791" s="911">
        <v>2</v>
      </c>
      <c r="H791" s="915" t="s">
        <v>86</v>
      </c>
      <c r="I791" s="912">
        <f t="shared" si="559"/>
        <v>1.79</v>
      </c>
      <c r="J791" s="913">
        <v>83200</v>
      </c>
      <c r="K791" s="914">
        <f t="shared" si="535"/>
        <v>148928</v>
      </c>
      <c r="L791" s="915">
        <v>0</v>
      </c>
      <c r="M791" s="914">
        <f t="shared" si="550"/>
        <v>148928</v>
      </c>
      <c r="N791" s="914">
        <f t="shared" si="551"/>
        <v>1936064</v>
      </c>
      <c r="O791" s="580">
        <v>1</v>
      </c>
      <c r="P791" s="644">
        <f t="shared" si="552"/>
        <v>3</v>
      </c>
      <c r="Q791" s="645" t="str">
        <f t="shared" si="536"/>
        <v>Կ-1</v>
      </c>
      <c r="R791" s="643">
        <f t="shared" si="537"/>
        <v>1.84</v>
      </c>
      <c r="S791" s="776">
        <v>83200</v>
      </c>
      <c r="T791" s="776">
        <f t="shared" si="538"/>
        <v>153088</v>
      </c>
      <c r="U791" s="777">
        <f t="shared" si="539"/>
        <v>0</v>
      </c>
      <c r="V791" s="776">
        <f t="shared" si="553"/>
        <v>153088</v>
      </c>
      <c r="W791" s="776">
        <f t="shared" si="554"/>
        <v>1990144</v>
      </c>
      <c r="X791" s="580">
        <v>1</v>
      </c>
      <c r="Y791" s="644">
        <f t="shared" si="540"/>
        <v>4</v>
      </c>
      <c r="Z791" s="645" t="str">
        <f t="shared" si="541"/>
        <v>Կ-1</v>
      </c>
      <c r="AA791" s="643">
        <f t="shared" si="542"/>
        <v>1.9</v>
      </c>
      <c r="AB791" s="776">
        <v>83200</v>
      </c>
      <c r="AC791" s="776">
        <f t="shared" si="543"/>
        <v>158080</v>
      </c>
      <c r="AD791" s="777">
        <f t="shared" si="544"/>
        <v>0</v>
      </c>
      <c r="AE791" s="776">
        <f t="shared" si="555"/>
        <v>158080</v>
      </c>
      <c r="AF791" s="776">
        <f t="shared" si="556"/>
        <v>2055040</v>
      </c>
      <c r="AG791" s="580">
        <v>1</v>
      </c>
      <c r="AH791" s="644">
        <f t="shared" si="545"/>
        <v>5</v>
      </c>
      <c r="AI791" s="645" t="str">
        <f t="shared" si="546"/>
        <v>Կ-1</v>
      </c>
      <c r="AJ791" s="643">
        <f t="shared" si="547"/>
        <v>1.9</v>
      </c>
      <c r="AK791" s="776">
        <v>83200</v>
      </c>
      <c r="AL791" s="776">
        <f t="shared" si="548"/>
        <v>158080</v>
      </c>
      <c r="AM791" s="777">
        <f t="shared" si="549"/>
        <v>0</v>
      </c>
      <c r="AN791" s="776">
        <f t="shared" si="557"/>
        <v>158080</v>
      </c>
      <c r="AO791" s="776">
        <f t="shared" si="558"/>
        <v>2055040</v>
      </c>
    </row>
    <row r="792" spans="1:41" s="760" customFormat="1" ht="14.25">
      <c r="A792" s="853">
        <v>750</v>
      </c>
      <c r="B792" s="903" t="s">
        <v>1783</v>
      </c>
      <c r="C792" s="904" t="s">
        <v>1961</v>
      </c>
      <c r="D792" s="904" t="s">
        <v>2287</v>
      </c>
      <c r="E792" s="903" t="s">
        <v>1238</v>
      </c>
      <c r="F792" s="853">
        <v>1</v>
      </c>
      <c r="G792" s="911">
        <v>8</v>
      </c>
      <c r="H792" s="915" t="s">
        <v>86</v>
      </c>
      <c r="I792" s="912">
        <f t="shared" si="559"/>
        <v>2.02</v>
      </c>
      <c r="J792" s="913">
        <v>83200</v>
      </c>
      <c r="K792" s="914">
        <f t="shared" ref="K792:K801" si="560">+J792*I792</f>
        <v>168064</v>
      </c>
      <c r="L792" s="915">
        <v>0</v>
      </c>
      <c r="M792" s="914">
        <f t="shared" si="550"/>
        <v>168064</v>
      </c>
      <c r="N792" s="914">
        <f t="shared" si="551"/>
        <v>2184832</v>
      </c>
      <c r="O792" s="580">
        <v>1</v>
      </c>
      <c r="P792" s="644">
        <f t="shared" si="552"/>
        <v>9</v>
      </c>
      <c r="Q792" s="645" t="str">
        <f t="shared" si="536"/>
        <v>Կ-1</v>
      </c>
      <c r="R792" s="643">
        <f t="shared" si="537"/>
        <v>2.02</v>
      </c>
      <c r="S792" s="776">
        <v>83200</v>
      </c>
      <c r="T792" s="776">
        <f t="shared" si="538"/>
        <v>168064</v>
      </c>
      <c r="U792" s="777">
        <f t="shared" si="539"/>
        <v>0</v>
      </c>
      <c r="V792" s="776">
        <f t="shared" si="553"/>
        <v>168064</v>
      </c>
      <c r="W792" s="776">
        <f t="shared" si="554"/>
        <v>2184832</v>
      </c>
      <c r="X792" s="580">
        <v>1</v>
      </c>
      <c r="Y792" s="644">
        <f t="shared" si="540"/>
        <v>10</v>
      </c>
      <c r="Z792" s="645" t="str">
        <f t="shared" si="541"/>
        <v>Կ-1</v>
      </c>
      <c r="AA792" s="643">
        <f t="shared" si="542"/>
        <v>2.08</v>
      </c>
      <c r="AB792" s="776">
        <v>83200</v>
      </c>
      <c r="AC792" s="776">
        <f t="shared" si="543"/>
        <v>173056</v>
      </c>
      <c r="AD792" s="777">
        <f t="shared" si="544"/>
        <v>0</v>
      </c>
      <c r="AE792" s="776">
        <f t="shared" si="555"/>
        <v>173056</v>
      </c>
      <c r="AF792" s="776">
        <f t="shared" si="556"/>
        <v>2249728</v>
      </c>
      <c r="AG792" s="580">
        <v>1</v>
      </c>
      <c r="AH792" s="644">
        <f t="shared" si="545"/>
        <v>11</v>
      </c>
      <c r="AI792" s="645" t="str">
        <f t="shared" si="546"/>
        <v>Կ-1</v>
      </c>
      <c r="AJ792" s="643">
        <f t="shared" si="547"/>
        <v>2.08</v>
      </c>
      <c r="AK792" s="776">
        <v>83200</v>
      </c>
      <c r="AL792" s="776">
        <f t="shared" si="548"/>
        <v>173056</v>
      </c>
      <c r="AM792" s="777">
        <f t="shared" si="549"/>
        <v>0</v>
      </c>
      <c r="AN792" s="776">
        <f t="shared" si="557"/>
        <v>173056</v>
      </c>
      <c r="AO792" s="776">
        <f t="shared" si="558"/>
        <v>2249728</v>
      </c>
    </row>
    <row r="793" spans="1:41" s="760" customFormat="1" ht="14.25">
      <c r="A793" s="853">
        <v>751</v>
      </c>
      <c r="B793" s="903" t="s">
        <v>1784</v>
      </c>
      <c r="C793" s="904" t="s">
        <v>1961</v>
      </c>
      <c r="D793" s="904" t="s">
        <v>2304</v>
      </c>
      <c r="E793" s="903" t="s">
        <v>1238</v>
      </c>
      <c r="F793" s="853">
        <v>1</v>
      </c>
      <c r="G793" s="911">
        <v>10</v>
      </c>
      <c r="H793" s="915" t="s">
        <v>86</v>
      </c>
      <c r="I793" s="912">
        <f t="shared" si="559"/>
        <v>2.08</v>
      </c>
      <c r="J793" s="913">
        <v>83200</v>
      </c>
      <c r="K793" s="914">
        <f t="shared" si="560"/>
        <v>173056</v>
      </c>
      <c r="L793" s="915">
        <v>0</v>
      </c>
      <c r="M793" s="914">
        <f t="shared" si="550"/>
        <v>173056</v>
      </c>
      <c r="N793" s="914">
        <f t="shared" si="551"/>
        <v>2249728</v>
      </c>
      <c r="O793" s="580">
        <v>1</v>
      </c>
      <c r="P793" s="644">
        <f t="shared" si="552"/>
        <v>11</v>
      </c>
      <c r="Q793" s="645" t="str">
        <f t="shared" si="536"/>
        <v>Կ-1</v>
      </c>
      <c r="R793" s="643">
        <f t="shared" si="537"/>
        <v>2.08</v>
      </c>
      <c r="S793" s="776">
        <v>83200</v>
      </c>
      <c r="T793" s="776">
        <f t="shared" si="538"/>
        <v>173056</v>
      </c>
      <c r="U793" s="777">
        <f t="shared" si="539"/>
        <v>0</v>
      </c>
      <c r="V793" s="776">
        <f t="shared" si="553"/>
        <v>173056</v>
      </c>
      <c r="W793" s="776">
        <f t="shared" si="554"/>
        <v>2249728</v>
      </c>
      <c r="X793" s="580">
        <v>1</v>
      </c>
      <c r="Y793" s="644">
        <f t="shared" si="540"/>
        <v>12</v>
      </c>
      <c r="Z793" s="645" t="str">
        <f t="shared" si="541"/>
        <v>Կ-1</v>
      </c>
      <c r="AA793" s="643">
        <f t="shared" si="542"/>
        <v>2.08</v>
      </c>
      <c r="AB793" s="776">
        <v>83200</v>
      </c>
      <c r="AC793" s="776">
        <f t="shared" si="543"/>
        <v>173056</v>
      </c>
      <c r="AD793" s="777">
        <f t="shared" si="544"/>
        <v>0</v>
      </c>
      <c r="AE793" s="776">
        <f t="shared" si="555"/>
        <v>173056</v>
      </c>
      <c r="AF793" s="776">
        <f t="shared" si="556"/>
        <v>2249728</v>
      </c>
      <c r="AG793" s="580">
        <v>1</v>
      </c>
      <c r="AH793" s="644">
        <f t="shared" si="545"/>
        <v>13</v>
      </c>
      <c r="AI793" s="645" t="str">
        <f t="shared" si="546"/>
        <v>Կ-1</v>
      </c>
      <c r="AJ793" s="643">
        <f t="shared" si="547"/>
        <v>2.14</v>
      </c>
      <c r="AK793" s="776">
        <v>83200</v>
      </c>
      <c r="AL793" s="776">
        <f t="shared" si="548"/>
        <v>178048</v>
      </c>
      <c r="AM793" s="777">
        <f t="shared" si="549"/>
        <v>0</v>
      </c>
      <c r="AN793" s="776">
        <f t="shared" si="557"/>
        <v>178048</v>
      </c>
      <c r="AO793" s="776">
        <f t="shared" si="558"/>
        <v>2314624</v>
      </c>
    </row>
    <row r="794" spans="1:41" s="760" customFormat="1" ht="14.25">
      <c r="A794" s="853">
        <v>752</v>
      </c>
      <c r="B794" s="903" t="s">
        <v>1785</v>
      </c>
      <c r="C794" s="904" t="s">
        <v>1960</v>
      </c>
      <c r="D794" s="904" t="s">
        <v>2301</v>
      </c>
      <c r="E794" s="903" t="s">
        <v>1238</v>
      </c>
      <c r="F794" s="853">
        <v>1</v>
      </c>
      <c r="G794" s="911">
        <v>9</v>
      </c>
      <c r="H794" s="915" t="s">
        <v>86</v>
      </c>
      <c r="I794" s="912">
        <f t="shared" si="559"/>
        <v>2.02</v>
      </c>
      <c r="J794" s="913">
        <v>83200</v>
      </c>
      <c r="K794" s="914">
        <f t="shared" si="560"/>
        <v>168064</v>
      </c>
      <c r="L794" s="915">
        <v>0</v>
      </c>
      <c r="M794" s="914">
        <f t="shared" si="550"/>
        <v>168064</v>
      </c>
      <c r="N794" s="914">
        <f t="shared" si="551"/>
        <v>2184832</v>
      </c>
      <c r="O794" s="580">
        <v>1</v>
      </c>
      <c r="P794" s="644">
        <f t="shared" si="552"/>
        <v>10</v>
      </c>
      <c r="Q794" s="645" t="str">
        <f t="shared" si="536"/>
        <v>Կ-1</v>
      </c>
      <c r="R794" s="643">
        <f t="shared" si="537"/>
        <v>2.08</v>
      </c>
      <c r="S794" s="776">
        <v>83200</v>
      </c>
      <c r="T794" s="776">
        <f t="shared" si="538"/>
        <v>173056</v>
      </c>
      <c r="U794" s="777">
        <f t="shared" si="539"/>
        <v>0</v>
      </c>
      <c r="V794" s="776">
        <f t="shared" si="553"/>
        <v>173056</v>
      </c>
      <c r="W794" s="776">
        <f t="shared" si="554"/>
        <v>2249728</v>
      </c>
      <c r="X794" s="580">
        <v>1</v>
      </c>
      <c r="Y794" s="644">
        <f t="shared" si="540"/>
        <v>11</v>
      </c>
      <c r="Z794" s="645" t="str">
        <f t="shared" si="541"/>
        <v>Կ-1</v>
      </c>
      <c r="AA794" s="643">
        <f t="shared" si="542"/>
        <v>2.08</v>
      </c>
      <c r="AB794" s="776">
        <v>83200</v>
      </c>
      <c r="AC794" s="776">
        <f t="shared" si="543"/>
        <v>173056</v>
      </c>
      <c r="AD794" s="777">
        <f t="shared" si="544"/>
        <v>0</v>
      </c>
      <c r="AE794" s="776">
        <f t="shared" si="555"/>
        <v>173056</v>
      </c>
      <c r="AF794" s="776">
        <f t="shared" si="556"/>
        <v>2249728</v>
      </c>
      <c r="AG794" s="580">
        <v>1</v>
      </c>
      <c r="AH794" s="644">
        <f t="shared" si="545"/>
        <v>12</v>
      </c>
      <c r="AI794" s="645" t="str">
        <f t="shared" si="546"/>
        <v>Կ-1</v>
      </c>
      <c r="AJ794" s="643">
        <f t="shared" si="547"/>
        <v>2.08</v>
      </c>
      <c r="AK794" s="776">
        <v>83200</v>
      </c>
      <c r="AL794" s="776">
        <f t="shared" si="548"/>
        <v>173056</v>
      </c>
      <c r="AM794" s="777">
        <f t="shared" si="549"/>
        <v>0</v>
      </c>
      <c r="AN794" s="776">
        <f t="shared" si="557"/>
        <v>173056</v>
      </c>
      <c r="AO794" s="776">
        <f t="shared" si="558"/>
        <v>2249728</v>
      </c>
    </row>
    <row r="795" spans="1:41" s="760" customFormat="1" ht="14.25">
      <c r="A795" s="853">
        <v>753</v>
      </c>
      <c r="B795" s="903" t="s">
        <v>1786</v>
      </c>
      <c r="C795" s="904" t="s">
        <v>1961</v>
      </c>
      <c r="D795" s="904" t="s">
        <v>2293</v>
      </c>
      <c r="E795" s="903" t="s">
        <v>1238</v>
      </c>
      <c r="F795" s="853">
        <v>1</v>
      </c>
      <c r="G795" s="911">
        <v>10</v>
      </c>
      <c r="H795" s="915" t="s">
        <v>86</v>
      </c>
      <c r="I795" s="912">
        <f t="shared" si="559"/>
        <v>2.08</v>
      </c>
      <c r="J795" s="913">
        <v>83200</v>
      </c>
      <c r="K795" s="914">
        <f t="shared" si="560"/>
        <v>173056</v>
      </c>
      <c r="L795" s="915">
        <v>0</v>
      </c>
      <c r="M795" s="914">
        <f t="shared" si="550"/>
        <v>173056</v>
      </c>
      <c r="N795" s="914">
        <f t="shared" si="551"/>
        <v>2249728</v>
      </c>
      <c r="O795" s="580">
        <v>1</v>
      </c>
      <c r="P795" s="644">
        <f t="shared" si="552"/>
        <v>11</v>
      </c>
      <c r="Q795" s="645" t="str">
        <f t="shared" si="536"/>
        <v>Կ-1</v>
      </c>
      <c r="R795" s="643">
        <f t="shared" si="537"/>
        <v>2.08</v>
      </c>
      <c r="S795" s="776">
        <v>83200</v>
      </c>
      <c r="T795" s="776">
        <f t="shared" si="538"/>
        <v>173056</v>
      </c>
      <c r="U795" s="777">
        <f t="shared" si="539"/>
        <v>0</v>
      </c>
      <c r="V795" s="776">
        <f t="shared" si="553"/>
        <v>173056</v>
      </c>
      <c r="W795" s="776">
        <f t="shared" si="554"/>
        <v>2249728</v>
      </c>
      <c r="X795" s="580">
        <v>1</v>
      </c>
      <c r="Y795" s="644">
        <f t="shared" si="540"/>
        <v>12</v>
      </c>
      <c r="Z795" s="645" t="str">
        <f t="shared" si="541"/>
        <v>Կ-1</v>
      </c>
      <c r="AA795" s="643">
        <f t="shared" si="542"/>
        <v>2.08</v>
      </c>
      <c r="AB795" s="776">
        <v>83200</v>
      </c>
      <c r="AC795" s="776">
        <f t="shared" si="543"/>
        <v>173056</v>
      </c>
      <c r="AD795" s="777">
        <f t="shared" si="544"/>
        <v>0</v>
      </c>
      <c r="AE795" s="776">
        <f t="shared" si="555"/>
        <v>173056</v>
      </c>
      <c r="AF795" s="776">
        <f t="shared" si="556"/>
        <v>2249728</v>
      </c>
      <c r="AG795" s="580">
        <v>1</v>
      </c>
      <c r="AH795" s="644">
        <f t="shared" si="545"/>
        <v>13</v>
      </c>
      <c r="AI795" s="645" t="str">
        <f t="shared" si="546"/>
        <v>Կ-1</v>
      </c>
      <c r="AJ795" s="643">
        <f t="shared" si="547"/>
        <v>2.14</v>
      </c>
      <c r="AK795" s="776">
        <v>83200</v>
      </c>
      <c r="AL795" s="776">
        <f t="shared" si="548"/>
        <v>178048</v>
      </c>
      <c r="AM795" s="777">
        <f t="shared" si="549"/>
        <v>0</v>
      </c>
      <c r="AN795" s="776">
        <f t="shared" si="557"/>
        <v>178048</v>
      </c>
      <c r="AO795" s="776">
        <f t="shared" si="558"/>
        <v>2314624</v>
      </c>
    </row>
    <row r="796" spans="1:41" s="760" customFormat="1" ht="14.25">
      <c r="A796" s="853">
        <v>754</v>
      </c>
      <c r="B796" s="903" t="s">
        <v>1791</v>
      </c>
      <c r="C796" s="904" t="s">
        <v>1961</v>
      </c>
      <c r="D796" s="904" t="s">
        <v>2299</v>
      </c>
      <c r="E796" s="903" t="s">
        <v>1238</v>
      </c>
      <c r="F796" s="853">
        <v>1</v>
      </c>
      <c r="G796" s="911">
        <v>4</v>
      </c>
      <c r="H796" s="915" t="s">
        <v>86</v>
      </c>
      <c r="I796" s="912">
        <f t="shared" si="559"/>
        <v>1.9</v>
      </c>
      <c r="J796" s="913">
        <v>83200</v>
      </c>
      <c r="K796" s="914">
        <f t="shared" si="560"/>
        <v>158080</v>
      </c>
      <c r="L796" s="915">
        <v>0</v>
      </c>
      <c r="M796" s="914">
        <f t="shared" si="550"/>
        <v>158080</v>
      </c>
      <c r="N796" s="914">
        <f t="shared" si="551"/>
        <v>2055040</v>
      </c>
      <c r="O796" s="580">
        <v>1</v>
      </c>
      <c r="P796" s="644">
        <f t="shared" si="552"/>
        <v>5</v>
      </c>
      <c r="Q796" s="645" t="str">
        <f t="shared" si="536"/>
        <v>Կ-1</v>
      </c>
      <c r="R796" s="643">
        <f t="shared" si="537"/>
        <v>1.9</v>
      </c>
      <c r="S796" s="776">
        <v>83200</v>
      </c>
      <c r="T796" s="776">
        <f t="shared" si="538"/>
        <v>158080</v>
      </c>
      <c r="U796" s="777">
        <f t="shared" si="539"/>
        <v>0</v>
      </c>
      <c r="V796" s="776">
        <f t="shared" si="553"/>
        <v>158080</v>
      </c>
      <c r="W796" s="776">
        <f t="shared" si="554"/>
        <v>2055040</v>
      </c>
      <c r="X796" s="580">
        <v>1</v>
      </c>
      <c r="Y796" s="644">
        <f t="shared" si="540"/>
        <v>6</v>
      </c>
      <c r="Z796" s="645" t="str">
        <f t="shared" si="541"/>
        <v>Կ-1</v>
      </c>
      <c r="AA796" s="643">
        <f t="shared" si="542"/>
        <v>1.96</v>
      </c>
      <c r="AB796" s="776">
        <v>83200</v>
      </c>
      <c r="AC796" s="776">
        <f t="shared" si="543"/>
        <v>163072</v>
      </c>
      <c r="AD796" s="777">
        <f t="shared" si="544"/>
        <v>0</v>
      </c>
      <c r="AE796" s="776">
        <f t="shared" si="555"/>
        <v>163072</v>
      </c>
      <c r="AF796" s="776">
        <f t="shared" si="556"/>
        <v>2119936</v>
      </c>
      <c r="AG796" s="580">
        <v>1</v>
      </c>
      <c r="AH796" s="644">
        <f t="shared" si="545"/>
        <v>7</v>
      </c>
      <c r="AI796" s="645" t="str">
        <f t="shared" si="546"/>
        <v>Կ-1</v>
      </c>
      <c r="AJ796" s="643">
        <f t="shared" si="547"/>
        <v>1.96</v>
      </c>
      <c r="AK796" s="776">
        <v>83200</v>
      </c>
      <c r="AL796" s="776">
        <f t="shared" si="548"/>
        <v>163072</v>
      </c>
      <c r="AM796" s="777">
        <f t="shared" si="549"/>
        <v>0</v>
      </c>
      <c r="AN796" s="776">
        <f t="shared" si="557"/>
        <v>163072</v>
      </c>
      <c r="AO796" s="776">
        <f t="shared" si="558"/>
        <v>2119936</v>
      </c>
    </row>
    <row r="797" spans="1:41" s="760" customFormat="1" ht="14.25">
      <c r="A797" s="853">
        <v>755</v>
      </c>
      <c r="B797" s="903" t="s">
        <v>1788</v>
      </c>
      <c r="C797" s="904" t="s">
        <v>1961</v>
      </c>
      <c r="D797" s="904" t="s">
        <v>2283</v>
      </c>
      <c r="E797" s="903" t="s">
        <v>1238</v>
      </c>
      <c r="F797" s="853">
        <v>1</v>
      </c>
      <c r="G797" s="911">
        <v>9</v>
      </c>
      <c r="H797" s="915" t="s">
        <v>86</v>
      </c>
      <c r="I797" s="912">
        <f t="shared" si="559"/>
        <v>2.02</v>
      </c>
      <c r="J797" s="913">
        <v>83200</v>
      </c>
      <c r="K797" s="914">
        <f t="shared" si="560"/>
        <v>168064</v>
      </c>
      <c r="L797" s="915">
        <v>0</v>
      </c>
      <c r="M797" s="914">
        <f t="shared" si="550"/>
        <v>168064</v>
      </c>
      <c r="N797" s="914">
        <f t="shared" si="551"/>
        <v>2184832</v>
      </c>
      <c r="O797" s="580">
        <v>1</v>
      </c>
      <c r="P797" s="644">
        <f t="shared" si="552"/>
        <v>10</v>
      </c>
      <c r="Q797" s="645" t="str">
        <f t="shared" si="536"/>
        <v>Կ-1</v>
      </c>
      <c r="R797" s="643">
        <f t="shared" si="537"/>
        <v>2.08</v>
      </c>
      <c r="S797" s="776">
        <v>83200</v>
      </c>
      <c r="T797" s="776">
        <f t="shared" si="538"/>
        <v>173056</v>
      </c>
      <c r="U797" s="777">
        <f t="shared" si="539"/>
        <v>0</v>
      </c>
      <c r="V797" s="776">
        <f t="shared" si="553"/>
        <v>173056</v>
      </c>
      <c r="W797" s="776">
        <f t="shared" si="554"/>
        <v>2249728</v>
      </c>
      <c r="X797" s="580">
        <v>1</v>
      </c>
      <c r="Y797" s="644">
        <f t="shared" si="540"/>
        <v>11</v>
      </c>
      <c r="Z797" s="645" t="str">
        <f t="shared" si="541"/>
        <v>Կ-1</v>
      </c>
      <c r="AA797" s="643">
        <f t="shared" si="542"/>
        <v>2.08</v>
      </c>
      <c r="AB797" s="776">
        <v>83200</v>
      </c>
      <c r="AC797" s="776">
        <f t="shared" si="543"/>
        <v>173056</v>
      </c>
      <c r="AD797" s="777">
        <f t="shared" si="544"/>
        <v>0</v>
      </c>
      <c r="AE797" s="776">
        <f t="shared" si="555"/>
        <v>173056</v>
      </c>
      <c r="AF797" s="776">
        <f t="shared" si="556"/>
        <v>2249728</v>
      </c>
      <c r="AG797" s="580">
        <v>1</v>
      </c>
      <c r="AH797" s="644">
        <f t="shared" si="545"/>
        <v>12</v>
      </c>
      <c r="AI797" s="645" t="str">
        <f t="shared" si="546"/>
        <v>Կ-1</v>
      </c>
      <c r="AJ797" s="643">
        <f t="shared" si="547"/>
        <v>2.08</v>
      </c>
      <c r="AK797" s="776">
        <v>83200</v>
      </c>
      <c r="AL797" s="776">
        <f t="shared" si="548"/>
        <v>173056</v>
      </c>
      <c r="AM797" s="777">
        <f t="shared" si="549"/>
        <v>0</v>
      </c>
      <c r="AN797" s="776">
        <f t="shared" si="557"/>
        <v>173056</v>
      </c>
      <c r="AO797" s="776">
        <f t="shared" si="558"/>
        <v>2249728</v>
      </c>
    </row>
    <row r="798" spans="1:41" s="760" customFormat="1" ht="14.25">
      <c r="A798" s="853">
        <v>756</v>
      </c>
      <c r="B798" s="903" t="s">
        <v>1789</v>
      </c>
      <c r="C798" s="904" t="s">
        <v>1961</v>
      </c>
      <c r="D798" s="904" t="s">
        <v>2301</v>
      </c>
      <c r="E798" s="903" t="s">
        <v>1238</v>
      </c>
      <c r="F798" s="853">
        <v>1</v>
      </c>
      <c r="G798" s="911">
        <v>6</v>
      </c>
      <c r="H798" s="915" t="s">
        <v>86</v>
      </c>
      <c r="I798" s="912">
        <f t="shared" si="559"/>
        <v>1.96</v>
      </c>
      <c r="J798" s="913">
        <v>83200</v>
      </c>
      <c r="K798" s="914">
        <f t="shared" si="560"/>
        <v>163072</v>
      </c>
      <c r="L798" s="915">
        <v>0</v>
      </c>
      <c r="M798" s="914">
        <f t="shared" si="550"/>
        <v>163072</v>
      </c>
      <c r="N798" s="914">
        <f t="shared" si="551"/>
        <v>2119936</v>
      </c>
      <c r="O798" s="580">
        <v>1</v>
      </c>
      <c r="P798" s="644">
        <f t="shared" si="552"/>
        <v>7</v>
      </c>
      <c r="Q798" s="645" t="str">
        <f t="shared" si="536"/>
        <v>Կ-1</v>
      </c>
      <c r="R798" s="643">
        <f t="shared" si="537"/>
        <v>1.96</v>
      </c>
      <c r="S798" s="776">
        <v>83200</v>
      </c>
      <c r="T798" s="776">
        <f t="shared" si="538"/>
        <v>163072</v>
      </c>
      <c r="U798" s="777">
        <f t="shared" si="539"/>
        <v>0</v>
      </c>
      <c r="V798" s="776">
        <f t="shared" si="553"/>
        <v>163072</v>
      </c>
      <c r="W798" s="776">
        <f t="shared" si="554"/>
        <v>2119936</v>
      </c>
      <c r="X798" s="580">
        <v>1</v>
      </c>
      <c r="Y798" s="644">
        <f t="shared" si="540"/>
        <v>8</v>
      </c>
      <c r="Z798" s="645" t="str">
        <f t="shared" si="541"/>
        <v>Կ-1</v>
      </c>
      <c r="AA798" s="643">
        <f t="shared" si="542"/>
        <v>2.02</v>
      </c>
      <c r="AB798" s="776">
        <v>83200</v>
      </c>
      <c r="AC798" s="776">
        <f t="shared" si="543"/>
        <v>168064</v>
      </c>
      <c r="AD798" s="777">
        <f t="shared" si="544"/>
        <v>0</v>
      </c>
      <c r="AE798" s="776">
        <f t="shared" si="555"/>
        <v>168064</v>
      </c>
      <c r="AF798" s="776">
        <f t="shared" si="556"/>
        <v>2184832</v>
      </c>
      <c r="AG798" s="580">
        <v>1</v>
      </c>
      <c r="AH798" s="644">
        <f t="shared" si="545"/>
        <v>9</v>
      </c>
      <c r="AI798" s="645" t="str">
        <f t="shared" si="546"/>
        <v>Կ-1</v>
      </c>
      <c r="AJ798" s="643">
        <f t="shared" si="547"/>
        <v>2.02</v>
      </c>
      <c r="AK798" s="776">
        <v>83200</v>
      </c>
      <c r="AL798" s="776">
        <f t="shared" si="548"/>
        <v>168064</v>
      </c>
      <c r="AM798" s="777">
        <f t="shared" si="549"/>
        <v>0</v>
      </c>
      <c r="AN798" s="776">
        <f t="shared" si="557"/>
        <v>168064</v>
      </c>
      <c r="AO798" s="776">
        <f t="shared" si="558"/>
        <v>2184832</v>
      </c>
    </row>
    <row r="799" spans="1:41" s="760" customFormat="1" ht="14.25">
      <c r="A799" s="853">
        <v>757</v>
      </c>
      <c r="B799" s="903" t="s">
        <v>1790</v>
      </c>
      <c r="C799" s="904" t="s">
        <v>1961</v>
      </c>
      <c r="D799" s="904" t="s">
        <v>2276</v>
      </c>
      <c r="E799" s="903" t="s">
        <v>1238</v>
      </c>
      <c r="F799" s="853">
        <v>1</v>
      </c>
      <c r="G799" s="911">
        <v>6</v>
      </c>
      <c r="H799" s="915" t="s">
        <v>86</v>
      </c>
      <c r="I799" s="912">
        <f t="shared" si="559"/>
        <v>1.96</v>
      </c>
      <c r="J799" s="913">
        <v>83200</v>
      </c>
      <c r="K799" s="914">
        <f t="shared" si="560"/>
        <v>163072</v>
      </c>
      <c r="L799" s="915">
        <v>0</v>
      </c>
      <c r="M799" s="914">
        <f t="shared" si="550"/>
        <v>163072</v>
      </c>
      <c r="N799" s="914">
        <f t="shared" si="551"/>
        <v>2119936</v>
      </c>
      <c r="O799" s="580">
        <v>1</v>
      </c>
      <c r="P799" s="644">
        <f t="shared" si="552"/>
        <v>7</v>
      </c>
      <c r="Q799" s="645" t="str">
        <f t="shared" si="536"/>
        <v>Կ-1</v>
      </c>
      <c r="R799" s="643">
        <f t="shared" si="537"/>
        <v>1.96</v>
      </c>
      <c r="S799" s="776">
        <v>83200</v>
      </c>
      <c r="T799" s="776">
        <f t="shared" si="538"/>
        <v>163072</v>
      </c>
      <c r="U799" s="777">
        <f t="shared" si="539"/>
        <v>0</v>
      </c>
      <c r="V799" s="776">
        <f t="shared" si="553"/>
        <v>163072</v>
      </c>
      <c r="W799" s="776">
        <f t="shared" si="554"/>
        <v>2119936</v>
      </c>
      <c r="X799" s="580">
        <v>1</v>
      </c>
      <c r="Y799" s="644">
        <f t="shared" si="540"/>
        <v>8</v>
      </c>
      <c r="Z799" s="645" t="str">
        <f t="shared" si="541"/>
        <v>Կ-1</v>
      </c>
      <c r="AA799" s="643">
        <f t="shared" si="542"/>
        <v>2.02</v>
      </c>
      <c r="AB799" s="776">
        <v>83200</v>
      </c>
      <c r="AC799" s="776">
        <f t="shared" si="543"/>
        <v>168064</v>
      </c>
      <c r="AD799" s="777">
        <f t="shared" si="544"/>
        <v>0</v>
      </c>
      <c r="AE799" s="776">
        <f t="shared" si="555"/>
        <v>168064</v>
      </c>
      <c r="AF799" s="776">
        <f t="shared" si="556"/>
        <v>2184832</v>
      </c>
      <c r="AG799" s="580">
        <v>1</v>
      </c>
      <c r="AH799" s="644">
        <f t="shared" si="545"/>
        <v>9</v>
      </c>
      <c r="AI799" s="645" t="str">
        <f t="shared" si="546"/>
        <v>Կ-1</v>
      </c>
      <c r="AJ799" s="643">
        <f t="shared" si="547"/>
        <v>2.02</v>
      </c>
      <c r="AK799" s="776">
        <v>83200</v>
      </c>
      <c r="AL799" s="776">
        <f t="shared" si="548"/>
        <v>168064</v>
      </c>
      <c r="AM799" s="777">
        <f t="shared" si="549"/>
        <v>0</v>
      </c>
      <c r="AN799" s="776">
        <f t="shared" si="557"/>
        <v>168064</v>
      </c>
      <c r="AO799" s="776">
        <f t="shared" si="558"/>
        <v>2184832</v>
      </c>
    </row>
    <row r="800" spans="1:41" s="760" customFormat="1" ht="14.25">
      <c r="A800" s="853">
        <v>758</v>
      </c>
      <c r="B800" s="903" t="s">
        <v>2356</v>
      </c>
      <c r="C800" s="904" t="s">
        <v>1961</v>
      </c>
      <c r="D800" s="904" t="s">
        <v>2300</v>
      </c>
      <c r="E800" s="903" t="s">
        <v>1238</v>
      </c>
      <c r="F800" s="853">
        <v>1</v>
      </c>
      <c r="G800" s="911">
        <v>3</v>
      </c>
      <c r="H800" s="915" t="s">
        <v>86</v>
      </c>
      <c r="I800" s="912">
        <f t="shared" si="559"/>
        <v>1.84</v>
      </c>
      <c r="J800" s="913">
        <v>83200</v>
      </c>
      <c r="K800" s="914">
        <f t="shared" si="560"/>
        <v>153088</v>
      </c>
      <c r="L800" s="915">
        <v>0</v>
      </c>
      <c r="M800" s="914">
        <f t="shared" si="550"/>
        <v>153088</v>
      </c>
      <c r="N800" s="914">
        <f t="shared" si="551"/>
        <v>1990144</v>
      </c>
      <c r="O800" s="580">
        <v>1</v>
      </c>
      <c r="P800" s="644">
        <f t="shared" si="552"/>
        <v>4</v>
      </c>
      <c r="Q800" s="645" t="str">
        <f t="shared" si="536"/>
        <v>Կ-1</v>
      </c>
      <c r="R800" s="643">
        <f t="shared" si="537"/>
        <v>1.9</v>
      </c>
      <c r="S800" s="776">
        <v>83200</v>
      </c>
      <c r="T800" s="776">
        <f t="shared" si="538"/>
        <v>158080</v>
      </c>
      <c r="U800" s="777">
        <f t="shared" si="539"/>
        <v>0</v>
      </c>
      <c r="V800" s="776">
        <f t="shared" si="553"/>
        <v>158080</v>
      </c>
      <c r="W800" s="776">
        <f t="shared" si="554"/>
        <v>2055040</v>
      </c>
      <c r="X800" s="580">
        <v>1</v>
      </c>
      <c r="Y800" s="644">
        <f t="shared" si="540"/>
        <v>5</v>
      </c>
      <c r="Z800" s="645" t="str">
        <f t="shared" si="541"/>
        <v>Կ-1</v>
      </c>
      <c r="AA800" s="643">
        <f t="shared" si="542"/>
        <v>1.9</v>
      </c>
      <c r="AB800" s="776">
        <v>83200</v>
      </c>
      <c r="AC800" s="776">
        <f t="shared" si="543"/>
        <v>158080</v>
      </c>
      <c r="AD800" s="777">
        <f t="shared" si="544"/>
        <v>0</v>
      </c>
      <c r="AE800" s="776">
        <f t="shared" si="555"/>
        <v>158080</v>
      </c>
      <c r="AF800" s="776">
        <f t="shared" si="556"/>
        <v>2055040</v>
      </c>
      <c r="AG800" s="580">
        <v>1</v>
      </c>
      <c r="AH800" s="644">
        <f t="shared" si="545"/>
        <v>6</v>
      </c>
      <c r="AI800" s="645" t="str">
        <f t="shared" si="546"/>
        <v>Կ-1</v>
      </c>
      <c r="AJ800" s="643">
        <f t="shared" si="547"/>
        <v>1.96</v>
      </c>
      <c r="AK800" s="776">
        <v>83200</v>
      </c>
      <c r="AL800" s="776">
        <f t="shared" si="548"/>
        <v>163072</v>
      </c>
      <c r="AM800" s="777">
        <f t="shared" si="549"/>
        <v>0</v>
      </c>
      <c r="AN800" s="776">
        <f t="shared" si="557"/>
        <v>163072</v>
      </c>
      <c r="AO800" s="776">
        <f t="shared" si="558"/>
        <v>2119936</v>
      </c>
    </row>
    <row r="801" spans="1:41" s="760" customFormat="1" ht="14.25">
      <c r="A801" s="853">
        <v>759</v>
      </c>
      <c r="B801" s="903" t="s">
        <v>2357</v>
      </c>
      <c r="C801" s="904" t="s">
        <v>1961</v>
      </c>
      <c r="D801" s="904" t="s">
        <v>2300</v>
      </c>
      <c r="E801" s="903" t="s">
        <v>1238</v>
      </c>
      <c r="F801" s="853">
        <v>1</v>
      </c>
      <c r="G801" s="911">
        <v>3</v>
      </c>
      <c r="H801" s="915" t="s">
        <v>86</v>
      </c>
      <c r="I801" s="912">
        <f t="shared" si="559"/>
        <v>1.84</v>
      </c>
      <c r="J801" s="913">
        <v>83200</v>
      </c>
      <c r="K801" s="914">
        <f t="shared" si="560"/>
        <v>153088</v>
      </c>
      <c r="L801" s="915">
        <v>0</v>
      </c>
      <c r="M801" s="914">
        <f t="shared" si="550"/>
        <v>153088</v>
      </c>
      <c r="N801" s="914">
        <f t="shared" si="551"/>
        <v>1990144</v>
      </c>
      <c r="O801" s="580">
        <v>1</v>
      </c>
      <c r="P801" s="644">
        <f t="shared" si="552"/>
        <v>4</v>
      </c>
      <c r="Q801" s="645" t="str">
        <f t="shared" si="536"/>
        <v>Կ-1</v>
      </c>
      <c r="R801" s="643">
        <f t="shared" si="537"/>
        <v>1.9</v>
      </c>
      <c r="S801" s="776">
        <v>83200</v>
      </c>
      <c r="T801" s="776">
        <f t="shared" si="538"/>
        <v>158080</v>
      </c>
      <c r="U801" s="777">
        <f t="shared" si="539"/>
        <v>0</v>
      </c>
      <c r="V801" s="776">
        <f t="shared" si="553"/>
        <v>158080</v>
      </c>
      <c r="W801" s="776">
        <f t="shared" si="554"/>
        <v>2055040</v>
      </c>
      <c r="X801" s="580">
        <v>1</v>
      </c>
      <c r="Y801" s="644">
        <f t="shared" si="540"/>
        <v>5</v>
      </c>
      <c r="Z801" s="645" t="str">
        <f t="shared" si="541"/>
        <v>Կ-1</v>
      </c>
      <c r="AA801" s="643">
        <f t="shared" si="542"/>
        <v>1.9</v>
      </c>
      <c r="AB801" s="776">
        <v>83200</v>
      </c>
      <c r="AC801" s="776">
        <f t="shared" si="543"/>
        <v>158080</v>
      </c>
      <c r="AD801" s="777">
        <f t="shared" si="544"/>
        <v>0</v>
      </c>
      <c r="AE801" s="776">
        <f t="shared" si="555"/>
        <v>158080</v>
      </c>
      <c r="AF801" s="776">
        <f t="shared" si="556"/>
        <v>2055040</v>
      </c>
      <c r="AG801" s="580">
        <v>1</v>
      </c>
      <c r="AH801" s="644">
        <f t="shared" si="545"/>
        <v>6</v>
      </c>
      <c r="AI801" s="645" t="str">
        <f t="shared" si="546"/>
        <v>Կ-1</v>
      </c>
      <c r="AJ801" s="643">
        <f t="shared" si="547"/>
        <v>1.96</v>
      </c>
      <c r="AK801" s="776">
        <v>83200</v>
      </c>
      <c r="AL801" s="776">
        <f t="shared" si="548"/>
        <v>163072</v>
      </c>
      <c r="AM801" s="777">
        <f t="shared" si="549"/>
        <v>0</v>
      </c>
      <c r="AN801" s="776">
        <f t="shared" si="557"/>
        <v>163072</v>
      </c>
      <c r="AO801" s="776">
        <f t="shared" si="558"/>
        <v>2119936</v>
      </c>
    </row>
    <row r="802" spans="1:41" s="760" customFormat="1" ht="14.25">
      <c r="A802" s="853">
        <v>760</v>
      </c>
      <c r="B802" s="903" t="s">
        <v>2358</v>
      </c>
      <c r="C802" s="904" t="s">
        <v>1961</v>
      </c>
      <c r="D802" s="904" t="s">
        <v>2299</v>
      </c>
      <c r="E802" s="903" t="s">
        <v>1238</v>
      </c>
      <c r="F802" s="853">
        <v>1</v>
      </c>
      <c r="G802" s="911">
        <v>3</v>
      </c>
      <c r="H802" s="915" t="s">
        <v>86</v>
      </c>
      <c r="I802" s="912">
        <f>IF(F802&lt;1,0,IF(H802="Բ-1",IF(G802=0,6.94,IF(G802=1,7.17,IF(G802=2,7.41,IF(G802=3,7.66,IF(OR(G802=5,G802=4),7.92,IF(OR(G802=6,G802=7),8.18,IF(OR(G802=8,G802=9),8.46,IF(OR(G802=10,G802=11,G802=12),8.74,IF(OR(G802=13,G802=14,G802=15),9.03,IF(OR(G802=16,G802=17,G802=18),9.33,9.65)))))))))),IF(H802="Բ-2", IF(G802=0,5.71,IF(G802=1,5.89,IF(G802=2,6.09,IF(G802=3,6.29,IF(OR(G802=5,G802=4),6.5,IF(OR(G802=6,G802=7),6.72,IF(OR(G802=8,G802=9),6.94,IF(OR(G802=10,G802=11,G802=12),7.17,IF(OR(G802=13,G802=14,G802=15),7.41,IF(OR(G802=16,G802=17,G802=18),7.65,7.91)))))))))), IF(H802="Գ-1", IF(G802=0,4.7,IF(G802=1,4.86,IF(G802=2,5.01,IF(G802=3,5.18,IF(OR(G802=5,G802=4),5.35,IF(OR(G802=6,G802=7),5.52,IF(OR(G802=8,G802=9),5.71,IF(OR(G802=10,G802=11,G802=12),5.89,IF(OR(G802=13,G802=14,G802=15),6.09,IF(OR(G802=16,G802=17,G802=18),6.29,6.49)))))))))), IF(H802="Գ-2", IF(G802=0,3.88,IF(G802=1,4.01,IF(G802=2,4.14,IF(G802=3,4.27,IF(OR(G802=5,G802=4),4.41,IF(OR(G802=6,G802=7),4.55,IF(OR(G802=8,G802=9),4.7,IF(OR(G802=10,G802=11,G802=12),4.85,IF(OR(G802=13,G802=14,G802=15),5.01,IF(OR(G802=16,G802=17,G802=18),5.17,5.34)))))))))), IF(H802="Գ-3", IF(G802=0,3.21,IF(G802=1,3.31,IF(G802=2,3.42,IF(G802=3,3.53,IF(OR(G802=5,G802=4),3.64,IF(OR(G802=6,G802=7),3.76,IF(OR(G802=8,G802=9),3.88,IF(OR(G802=10,G802=11,G802=12),4.01,IF(OR(G802=13,G802=14,G802=15),4.13,IF(OR(G802=16,G802=17,G802=18),4.27,4.4)))))))))), IF(H802="Ա-1", IF(G802=0,2.66,IF(G802=1,2.75,IF(G802=2,2.83,IF(G802=3,2.92,IF(OR(G802=5,G802=4),3.02,IF(OR(G802=6,G802=7),3.11,IF(OR(G802=8,G802=9),3.21,IF(OR(G802=10,G802=11,G802=12),3.31,IF(OR(G802=13,G802=14,G802=15),3.42,IF(OR(G802=16,G802=17,G802=18),3.53,3.64)))))))))), IF(H802="Ա-2", IF(G802=0,2.28,IF(G802=1,2.35,IF(G802=2,2.43,IF(G802=3,2.5,IF(OR(G802=5,G802=4),2.58,IF(OR(G802=6,G802=7),2.66,IF(OR(G802=8,G802=9),2.75,IF(OR(G802=10,G802=11,G802=12),2.83,IF(OR(G802=13,G802=14,G802=15),2.92,IF(OR(G802=16,G802=17,G802=18),3.01,3.11)))))))))),IF(H802="Ա-3", IF(G802=0,1.96,IF(G802=1,2.02,IF(G802=2,2.08,IF(G802=3,2.15,IF(OR(G802=5,G802=4),2.21,IF(OR(G802=6,G802=7),2.28,IF(OR(G802=8,G802=9),2.35,IF(OR(G802=10,G802=11,G802=12),2.42,IF(OR(G802=13,G802=14,G802=15),2.5,IF(OR(G802=16,G802=17,G802=18),2.58,2.66)))))))))), IF(H802="Կ-1", IF(G802=0,1.68,IF(G802=1,1.73,IF(G802=2,1.79,IF(G802=3,1.84,IF(OR(G802=5,G802=4),1.9,IF(OR(G802=6,G802=7),1.96,IF(OR(G802=8,G802=9),2.02,IF(OR(G802=10,G802=11,G802=12),2.08,IF(OR(G802=13,G802=14,G802=15),2.14,IF(OR(G802=16,G802=17,G802=18),2.21,2.28)))))))))), IF(H802="Կ-2", IF(G802=0,1.45,IF(G802=1,1.49,IF(G802=2,1.54,IF(G802=3,1.59,IF(OR(G802=5,G802=4),1.63,IF(OR(G802=6,G802=7),1.68,IF(OR(G802=8,G802=9),1.73,IF(OR(G802=10,G802=11,G802=12),1.79,IF(OR(G802=13,G802=14,G802=15),1.84,IF(OR(G802=16,G802=17,G802=18),1.9,1.95)))))))))),IF(H802="Կ-3", IF(G802=0,1.25,IF(G802=1,1.29,IF(G802=2,1.33,IF(G802=3,1.37,IF(OR(G802=5,G802=4),1.41,IF(OR(G802=6,G802=7),1.45,IF(OR(G802=8,G802=9),1.49,IF(OR(G802=10,G802=11,G802=12),1.54,IF(OR(G802=13,G802=14,G802=15),1.58,IF(OR(G802=16,G802=17,G802=18),1.63,1.68)))))))))), "Error"))))))))))))</f>
        <v>1.84</v>
      </c>
      <c r="J802" s="913">
        <v>83200</v>
      </c>
      <c r="K802" s="914">
        <f>+J802*I802</f>
        <v>153088</v>
      </c>
      <c r="L802" s="915">
        <v>0</v>
      </c>
      <c r="M802" s="914">
        <f>+L802+K802</f>
        <v>153088</v>
      </c>
      <c r="N802" s="914">
        <f>+M802*13</f>
        <v>1990144</v>
      </c>
      <c r="O802" s="580">
        <v>1</v>
      </c>
      <c r="P802" s="644">
        <f>+G802+1</f>
        <v>4</v>
      </c>
      <c r="Q802" s="645" t="str">
        <f t="shared" si="536"/>
        <v>Կ-1</v>
      </c>
      <c r="R802" s="643">
        <f t="shared" si="537"/>
        <v>1.9</v>
      </c>
      <c r="S802" s="776">
        <v>83200</v>
      </c>
      <c r="T802" s="776">
        <f t="shared" si="538"/>
        <v>158080</v>
      </c>
      <c r="U802" s="777">
        <f t="shared" si="539"/>
        <v>0</v>
      </c>
      <c r="V802" s="776">
        <f>+U802+T802</f>
        <v>158080</v>
      </c>
      <c r="W802" s="776">
        <f>+V802*13</f>
        <v>2055040</v>
      </c>
      <c r="X802" s="580">
        <v>1</v>
      </c>
      <c r="Y802" s="644">
        <f t="shared" si="540"/>
        <v>5</v>
      </c>
      <c r="Z802" s="645" t="str">
        <f t="shared" si="541"/>
        <v>Կ-1</v>
      </c>
      <c r="AA802" s="643">
        <f t="shared" si="542"/>
        <v>1.9</v>
      </c>
      <c r="AB802" s="776">
        <v>83200</v>
      </c>
      <c r="AC802" s="776">
        <f t="shared" si="543"/>
        <v>158080</v>
      </c>
      <c r="AD802" s="777">
        <f t="shared" si="544"/>
        <v>0</v>
      </c>
      <c r="AE802" s="776">
        <f>+AD802+AC802</f>
        <v>158080</v>
      </c>
      <c r="AF802" s="776">
        <f>+AE802*13</f>
        <v>2055040</v>
      </c>
      <c r="AG802" s="580">
        <v>1</v>
      </c>
      <c r="AH802" s="644">
        <f t="shared" si="545"/>
        <v>6</v>
      </c>
      <c r="AI802" s="645" t="str">
        <f t="shared" si="546"/>
        <v>Կ-1</v>
      </c>
      <c r="AJ802" s="643">
        <f t="shared" si="547"/>
        <v>1.96</v>
      </c>
      <c r="AK802" s="776">
        <v>83200</v>
      </c>
      <c r="AL802" s="776">
        <f t="shared" si="548"/>
        <v>163072</v>
      </c>
      <c r="AM802" s="777">
        <f t="shared" si="549"/>
        <v>0</v>
      </c>
      <c r="AN802" s="776">
        <f>+AM802+AL802</f>
        <v>163072</v>
      </c>
      <c r="AO802" s="776">
        <f>+AN802*13</f>
        <v>2119936</v>
      </c>
    </row>
    <row r="803" spans="1:41" s="760" customFormat="1" ht="14.25">
      <c r="A803" s="853">
        <v>761</v>
      </c>
      <c r="B803" s="903" t="s">
        <v>2812</v>
      </c>
      <c r="C803" s="904" t="s">
        <v>1961</v>
      </c>
      <c r="D803" s="904" t="s">
        <v>2282</v>
      </c>
      <c r="E803" s="903" t="s">
        <v>1238</v>
      </c>
      <c r="F803" s="853">
        <v>1</v>
      </c>
      <c r="G803" s="911">
        <v>2</v>
      </c>
      <c r="H803" s="915" t="s">
        <v>86</v>
      </c>
      <c r="I803" s="912">
        <f>IF(F803&lt;1,0,IF(H803="Բ-1",IF(G803=0,6.94,IF(G803=1,7.17,IF(G803=2,7.41,IF(G803=3,7.66,IF(OR(G803=5,G803=4),7.92,IF(OR(G803=6,G803=7),8.18,IF(OR(G803=8,G803=9),8.46,IF(OR(G803=10,G803=11,G803=12),8.74,IF(OR(G803=13,G803=14,G803=15),9.03,IF(OR(G803=16,G803=17,G803=18),9.33,9.65)))))))))),IF(H803="Բ-2", IF(G803=0,5.71,IF(G803=1,5.89,IF(G803=2,6.09,IF(G803=3,6.29,IF(OR(G803=5,G803=4),6.5,IF(OR(G803=6,G803=7),6.72,IF(OR(G803=8,G803=9),6.94,IF(OR(G803=10,G803=11,G803=12),7.17,IF(OR(G803=13,G803=14,G803=15),7.41,IF(OR(G803=16,G803=17,G803=18),7.65,7.91)))))))))), IF(H803="Գ-1", IF(G803=0,4.7,IF(G803=1,4.86,IF(G803=2,5.01,IF(G803=3,5.18,IF(OR(G803=5,G803=4),5.35,IF(OR(G803=6,G803=7),5.52,IF(OR(G803=8,G803=9),5.71,IF(OR(G803=10,G803=11,G803=12),5.89,IF(OR(G803=13,G803=14,G803=15),6.09,IF(OR(G803=16,G803=17,G803=18),6.29,6.49)))))))))), IF(H803="Գ-2", IF(G803=0,3.88,IF(G803=1,4.01,IF(G803=2,4.14,IF(G803=3,4.27,IF(OR(G803=5,G803=4),4.41,IF(OR(G803=6,G803=7),4.55,IF(OR(G803=8,G803=9),4.7,IF(OR(G803=10,G803=11,G803=12),4.85,IF(OR(G803=13,G803=14,G803=15),5.01,IF(OR(G803=16,G803=17,G803=18),5.17,5.34)))))))))), IF(H803="Գ-3", IF(G803=0,3.21,IF(G803=1,3.31,IF(G803=2,3.42,IF(G803=3,3.53,IF(OR(G803=5,G803=4),3.64,IF(OR(G803=6,G803=7),3.76,IF(OR(G803=8,G803=9),3.88,IF(OR(G803=10,G803=11,G803=12),4.01,IF(OR(G803=13,G803=14,G803=15),4.13,IF(OR(G803=16,G803=17,G803=18),4.27,4.4)))))))))), IF(H803="Ա-1", IF(G803=0,2.66,IF(G803=1,2.75,IF(G803=2,2.83,IF(G803=3,2.92,IF(OR(G803=5,G803=4),3.02,IF(OR(G803=6,G803=7),3.11,IF(OR(G803=8,G803=9),3.21,IF(OR(G803=10,G803=11,G803=12),3.31,IF(OR(G803=13,G803=14,G803=15),3.42,IF(OR(G803=16,G803=17,G803=18),3.53,3.64)))))))))), IF(H803="Ա-2", IF(G803=0,2.28,IF(G803=1,2.35,IF(G803=2,2.43,IF(G803=3,2.5,IF(OR(G803=5,G803=4),2.58,IF(OR(G803=6,G803=7),2.66,IF(OR(G803=8,G803=9),2.75,IF(OR(G803=10,G803=11,G803=12),2.83,IF(OR(G803=13,G803=14,G803=15),2.92,IF(OR(G803=16,G803=17,G803=18),3.01,3.11)))))))))),IF(H803="Ա-3", IF(G803=0,1.96,IF(G803=1,2.02,IF(G803=2,2.08,IF(G803=3,2.15,IF(OR(G803=5,G803=4),2.21,IF(OR(G803=6,G803=7),2.28,IF(OR(G803=8,G803=9),2.35,IF(OR(G803=10,G803=11,G803=12),2.42,IF(OR(G803=13,G803=14,G803=15),2.5,IF(OR(G803=16,G803=17,G803=18),2.58,2.66)))))))))), IF(H803="Կ-1", IF(G803=0,1.68,IF(G803=1,1.73,IF(G803=2,1.79,IF(G803=3,1.84,IF(OR(G803=5,G803=4),1.9,IF(OR(G803=6,G803=7),1.96,IF(OR(G803=8,G803=9),2.02,IF(OR(G803=10,G803=11,G803=12),2.08,IF(OR(G803=13,G803=14,G803=15),2.14,IF(OR(G803=16,G803=17,G803=18),2.21,2.28)))))))))), IF(H803="Կ-2", IF(G803=0,1.45,IF(G803=1,1.49,IF(G803=2,1.54,IF(G803=3,1.59,IF(OR(G803=5,G803=4),1.63,IF(OR(G803=6,G803=7),1.68,IF(OR(G803=8,G803=9),1.73,IF(OR(G803=10,G803=11,G803=12),1.79,IF(OR(G803=13,G803=14,G803=15),1.84,IF(OR(G803=16,G803=17,G803=18),1.9,1.95)))))))))),IF(H803="Կ-3", IF(G803=0,1.25,IF(G803=1,1.29,IF(G803=2,1.33,IF(G803=3,1.37,IF(OR(G803=5,G803=4),1.41,IF(OR(G803=6,G803=7),1.45,IF(OR(G803=8,G803=9),1.49,IF(OR(G803=10,G803=11,G803=12),1.54,IF(OR(G803=13,G803=14,G803=15),1.58,IF(OR(G803=16,G803=17,G803=18),1.63,1.68)))))))))), "Error"))))))))))))</f>
        <v>1.79</v>
      </c>
      <c r="J803" s="913">
        <v>83200</v>
      </c>
      <c r="K803" s="914">
        <f>+J803*I803</f>
        <v>148928</v>
      </c>
      <c r="L803" s="915">
        <v>0</v>
      </c>
      <c r="M803" s="914">
        <f>+L803+K803</f>
        <v>148928</v>
      </c>
      <c r="N803" s="914">
        <f>+M803*13</f>
        <v>1936064</v>
      </c>
      <c r="O803" s="580">
        <v>1</v>
      </c>
      <c r="P803" s="644">
        <f>+G803+1</f>
        <v>3</v>
      </c>
      <c r="Q803" s="645" t="str">
        <f t="shared" si="536"/>
        <v>Կ-1</v>
      </c>
      <c r="R803" s="643">
        <f t="shared" si="537"/>
        <v>1.84</v>
      </c>
      <c r="S803" s="776">
        <v>83200</v>
      </c>
      <c r="T803" s="776">
        <f t="shared" si="538"/>
        <v>153088</v>
      </c>
      <c r="U803" s="777">
        <f t="shared" si="539"/>
        <v>0</v>
      </c>
      <c r="V803" s="776">
        <f>+U803+T803</f>
        <v>153088</v>
      </c>
      <c r="W803" s="776">
        <f>+V803*13</f>
        <v>1990144</v>
      </c>
      <c r="X803" s="580">
        <v>1</v>
      </c>
      <c r="Y803" s="644">
        <f t="shared" si="540"/>
        <v>4</v>
      </c>
      <c r="Z803" s="645" t="str">
        <f t="shared" si="541"/>
        <v>Կ-1</v>
      </c>
      <c r="AA803" s="643">
        <f t="shared" si="542"/>
        <v>1.9</v>
      </c>
      <c r="AB803" s="776">
        <v>83200</v>
      </c>
      <c r="AC803" s="776">
        <f t="shared" si="543"/>
        <v>158080</v>
      </c>
      <c r="AD803" s="777">
        <f t="shared" si="544"/>
        <v>0</v>
      </c>
      <c r="AE803" s="776">
        <f>+AD803+AC803</f>
        <v>158080</v>
      </c>
      <c r="AF803" s="776">
        <f>+AE803*13</f>
        <v>2055040</v>
      </c>
      <c r="AG803" s="580">
        <v>1</v>
      </c>
      <c r="AH803" s="644">
        <f t="shared" si="545"/>
        <v>5</v>
      </c>
      <c r="AI803" s="645" t="str">
        <f t="shared" si="546"/>
        <v>Կ-1</v>
      </c>
      <c r="AJ803" s="643">
        <f t="shared" si="547"/>
        <v>1.9</v>
      </c>
      <c r="AK803" s="776">
        <v>83200</v>
      </c>
      <c r="AL803" s="776">
        <f t="shared" si="548"/>
        <v>158080</v>
      </c>
      <c r="AM803" s="777">
        <f t="shared" si="549"/>
        <v>0</v>
      </c>
      <c r="AN803" s="776">
        <f>+AM803+AL803</f>
        <v>158080</v>
      </c>
      <c r="AO803" s="776">
        <f>+AN803*13</f>
        <v>2055040</v>
      </c>
    </row>
    <row r="804" spans="1:41" s="778" customFormat="1" ht="14.25">
      <c r="A804" s="853"/>
      <c r="B804" s="918" t="s">
        <v>2815</v>
      </c>
      <c r="C804" s="919"/>
      <c r="D804" s="919"/>
      <c r="E804" s="918"/>
      <c r="F804" s="853"/>
      <c r="G804" s="854"/>
      <c r="H804" s="915"/>
      <c r="I804" s="920"/>
      <c r="J804" s="913"/>
      <c r="K804" s="914"/>
      <c r="L804" s="915"/>
      <c r="M804" s="914">
        <v>45000</v>
      </c>
      <c r="N804" s="914">
        <f>+M804*12</f>
        <v>540000</v>
      </c>
      <c r="O804" s="580"/>
      <c r="P804" s="644"/>
      <c r="Q804" s="645"/>
      <c r="R804" s="652"/>
      <c r="S804" s="776"/>
      <c r="T804" s="776"/>
      <c r="U804" s="777"/>
      <c r="V804" s="776">
        <f>+M804</f>
        <v>45000</v>
      </c>
      <c r="W804" s="776">
        <f>+V804*12</f>
        <v>540000</v>
      </c>
      <c r="X804" s="580"/>
      <c r="Y804" s="644"/>
      <c r="Z804" s="645"/>
      <c r="AA804" s="652"/>
      <c r="AB804" s="776"/>
      <c r="AC804" s="776"/>
      <c r="AD804" s="777"/>
      <c r="AE804" s="776">
        <f>+V804</f>
        <v>45000</v>
      </c>
      <c r="AF804" s="776">
        <f>+AE804*12</f>
        <v>540000</v>
      </c>
      <c r="AG804" s="580"/>
      <c r="AH804" s="644"/>
      <c r="AI804" s="645"/>
      <c r="AJ804" s="652"/>
      <c r="AK804" s="776"/>
      <c r="AL804" s="776"/>
      <c r="AM804" s="777"/>
      <c r="AN804" s="776">
        <f>+AE804</f>
        <v>45000</v>
      </c>
      <c r="AO804" s="776">
        <f>+AN804*12</f>
        <v>540000</v>
      </c>
    </row>
    <row r="805" spans="1:41" s="512" customFormat="1" ht="14.25">
      <c r="A805" s="1020" t="s">
        <v>47</v>
      </c>
      <c r="B805" s="1020"/>
      <c r="C805" s="576"/>
      <c r="D805" s="576"/>
      <c r="E805" s="576"/>
      <c r="F805" s="576">
        <f>SUM(F43:F804)</f>
        <v>761</v>
      </c>
      <c r="G805" s="576"/>
      <c r="H805" s="576"/>
      <c r="I805" s="576"/>
      <c r="J805" s="779"/>
      <c r="K805" s="779">
        <f>SUM(K43:K804)</f>
        <v>137176000</v>
      </c>
      <c r="L805" s="779">
        <f>SUM(L43:L804)</f>
        <v>424000</v>
      </c>
      <c r="M805" s="779">
        <f>SUM(M43:M804)</f>
        <v>137645000</v>
      </c>
      <c r="N805" s="779">
        <f>SUM(N43:N804)</f>
        <v>1789340000</v>
      </c>
      <c r="O805" s="576">
        <f>SUM(O43:O804)</f>
        <v>761</v>
      </c>
      <c r="P805" s="576"/>
      <c r="Q805" s="576"/>
      <c r="R805" s="576"/>
      <c r="S805" s="779"/>
      <c r="T805" s="779">
        <f>SUM(T43:T804)</f>
        <v>138426496</v>
      </c>
      <c r="U805" s="779">
        <f>SUM(U43:U804)</f>
        <v>424000</v>
      </c>
      <c r="V805" s="779">
        <f>SUM(V43:V804)</f>
        <v>138895496</v>
      </c>
      <c r="W805" s="779">
        <f>SUM(W43:W804)</f>
        <v>1805596448</v>
      </c>
      <c r="X805" s="576">
        <f>SUM(X43:X804)</f>
        <v>761</v>
      </c>
      <c r="Y805" s="576"/>
      <c r="Z805" s="576"/>
      <c r="AA805" s="576"/>
      <c r="AB805" s="779"/>
      <c r="AC805" s="779">
        <f>SUM(AC43:AC804)</f>
        <v>141265280</v>
      </c>
      <c r="AD805" s="779">
        <f>SUM(AD43:AD804)</f>
        <v>424000</v>
      </c>
      <c r="AE805" s="779">
        <f>SUM(AE43:AE804)</f>
        <v>141734280</v>
      </c>
      <c r="AF805" s="779">
        <f>SUM(AF43:AF804)</f>
        <v>1842500640</v>
      </c>
      <c r="AG805" s="576">
        <f>SUM(AG43:AG804)</f>
        <v>761</v>
      </c>
      <c r="AH805" s="576"/>
      <c r="AI805" s="576"/>
      <c r="AJ805" s="576"/>
      <c r="AK805" s="779"/>
      <c r="AL805" s="779">
        <f>SUM(AL43:AL804)</f>
        <v>142555712</v>
      </c>
      <c r="AM805" s="779">
        <f>SUM(AM43:AM804)</f>
        <v>424000</v>
      </c>
      <c r="AN805" s="779">
        <f>SUM(AN43:AN804)</f>
        <v>143024712</v>
      </c>
      <c r="AO805" s="779">
        <f>SUM(AO43:AO804)</f>
        <v>1859276256</v>
      </c>
    </row>
    <row r="810" spans="1:41">
      <c r="A810" s="622"/>
      <c r="B810" s="778"/>
      <c r="C810" s="622"/>
      <c r="D810" s="622"/>
      <c r="E810" s="658"/>
      <c r="F810" s="658"/>
      <c r="G810" s="658"/>
      <c r="H810" s="658"/>
      <c r="I810" s="658"/>
      <c r="J810" s="780"/>
      <c r="K810" s="781"/>
      <c r="L810" s="782"/>
      <c r="M810" s="781"/>
      <c r="N810" s="781"/>
      <c r="O810" s="658"/>
      <c r="P810" s="622"/>
      <c r="Q810" s="658"/>
      <c r="R810" s="658"/>
      <c r="S810" s="781"/>
      <c r="T810" s="781"/>
      <c r="U810" s="658"/>
      <c r="V810" s="781"/>
      <c r="W810" s="781"/>
      <c r="X810" s="658"/>
      <c r="Y810" s="622"/>
      <c r="Z810" s="658"/>
      <c r="AA810" s="658"/>
      <c r="AB810" s="781"/>
      <c r="AC810" s="781"/>
      <c r="AD810" s="658"/>
      <c r="AE810" s="781"/>
      <c r="AF810" s="781"/>
      <c r="AG810" s="658"/>
      <c r="AH810" s="622"/>
      <c r="AI810" s="658"/>
      <c r="AJ810" s="658"/>
      <c r="AK810" s="781"/>
      <c r="AL810" s="781"/>
      <c r="AM810" s="658"/>
      <c r="AN810" s="781"/>
      <c r="AO810" s="781"/>
    </row>
    <row r="811" spans="1:41">
      <c r="A811" s="622"/>
      <c r="B811" s="778"/>
      <c r="C811" s="622"/>
      <c r="D811" s="622"/>
      <c r="E811" s="482"/>
      <c r="F811" s="483"/>
      <c r="G811" s="658"/>
      <c r="H811" s="658"/>
      <c r="I811" s="658"/>
      <c r="J811" s="780"/>
      <c r="K811" s="781"/>
      <c r="L811" s="782"/>
      <c r="M811" s="781"/>
      <c r="N811" s="781"/>
      <c r="O811" s="658"/>
      <c r="P811" s="622"/>
      <c r="Q811" s="658"/>
      <c r="R811" s="658"/>
      <c r="S811" s="781"/>
      <c r="T811" s="781"/>
      <c r="U811" s="658"/>
      <c r="V811" s="781"/>
      <c r="W811" s="781"/>
      <c r="X811" s="658"/>
      <c r="Y811" s="622"/>
      <c r="Z811" s="658"/>
      <c r="AA811" s="658"/>
      <c r="AB811" s="781"/>
      <c r="AC811" s="781"/>
      <c r="AD811" s="658"/>
      <c r="AE811" s="781"/>
      <c r="AF811" s="781"/>
      <c r="AG811" s="658"/>
      <c r="AH811" s="622"/>
      <c r="AI811" s="658"/>
      <c r="AJ811" s="658"/>
      <c r="AK811" s="781"/>
      <c r="AL811" s="781"/>
      <c r="AM811" s="658"/>
      <c r="AN811" s="781"/>
      <c r="AO811" s="781"/>
    </row>
    <row r="812" spans="1:41">
      <c r="A812" s="622"/>
      <c r="B812" s="778"/>
      <c r="C812" s="622"/>
      <c r="D812" s="622"/>
      <c r="E812" s="658"/>
      <c r="F812" s="658"/>
      <c r="G812" s="658"/>
      <c r="H812" s="658"/>
      <c r="I812" s="658"/>
      <c r="J812" s="780"/>
      <c r="K812" s="781"/>
      <c r="L812" s="782"/>
      <c r="M812" s="781"/>
      <c r="N812" s="781"/>
      <c r="O812" s="658"/>
      <c r="P812" s="622"/>
      <c r="Q812" s="658"/>
      <c r="R812" s="658"/>
      <c r="S812" s="781"/>
      <c r="T812" s="781"/>
      <c r="U812" s="658"/>
      <c r="V812" s="781"/>
      <c r="W812" s="781"/>
      <c r="X812" s="658"/>
      <c r="Y812" s="622"/>
      <c r="Z812" s="658"/>
      <c r="AA812" s="658"/>
      <c r="AB812" s="781"/>
      <c r="AC812" s="781"/>
      <c r="AD812" s="658"/>
      <c r="AE812" s="781"/>
      <c r="AF812" s="781"/>
      <c r="AG812" s="658"/>
      <c r="AH812" s="622"/>
      <c r="AI812" s="658"/>
      <c r="AJ812" s="658"/>
      <c r="AK812" s="781"/>
      <c r="AL812" s="781"/>
      <c r="AM812" s="658"/>
      <c r="AN812" s="781"/>
      <c r="AO812" s="781"/>
    </row>
    <row r="813" spans="1:41">
      <c r="A813" s="622"/>
      <c r="B813" s="778"/>
      <c r="C813" s="622"/>
      <c r="D813" s="622"/>
      <c r="E813" s="658"/>
      <c r="F813" s="658"/>
      <c r="G813" s="658"/>
      <c r="H813" s="658"/>
      <c r="I813" s="658"/>
      <c r="J813" s="780"/>
      <c r="K813" s="781"/>
      <c r="L813" s="782"/>
      <c r="M813" s="781"/>
      <c r="N813" s="781"/>
      <c r="O813" s="658"/>
      <c r="P813" s="622"/>
      <c r="Q813" s="658"/>
      <c r="R813" s="658"/>
      <c r="S813" s="781"/>
      <c r="T813" s="781"/>
      <c r="U813" s="658"/>
      <c r="V813" s="781"/>
      <c r="W813" s="781"/>
      <c r="X813" s="658"/>
      <c r="Y813" s="622"/>
      <c r="Z813" s="658"/>
      <c r="AA813" s="658"/>
      <c r="AB813" s="781"/>
      <c r="AC813" s="781"/>
      <c r="AD813" s="658"/>
      <c r="AE813" s="781"/>
      <c r="AF813" s="781"/>
      <c r="AG813" s="658"/>
      <c r="AH813" s="622"/>
      <c r="AI813" s="658"/>
      <c r="AJ813" s="658"/>
      <c r="AK813" s="781"/>
      <c r="AL813" s="781"/>
      <c r="AM813" s="658"/>
      <c r="AN813" s="781"/>
      <c r="AO813" s="781"/>
    </row>
    <row r="814" spans="1:41" s="754" customFormat="1" ht="118.5" customHeight="1">
      <c r="A814" s="783"/>
      <c r="B814" s="907"/>
      <c r="C814" s="783"/>
      <c r="D814" s="783"/>
      <c r="E814" s="1025"/>
      <c r="F814" s="1018"/>
      <c r="G814" s="1018"/>
      <c r="H814" s="1018"/>
      <c r="I814" s="784"/>
      <c r="J814" s="784"/>
      <c r="K814" s="784"/>
      <c r="L814" s="783"/>
      <c r="M814" s="783"/>
      <c r="N814" s="783"/>
      <c r="O814" s="783"/>
      <c r="P814" s="783"/>
      <c r="Q814" s="783"/>
      <c r="R814" s="784"/>
      <c r="S814" s="784"/>
      <c r="T814" s="784"/>
      <c r="U814" s="783"/>
      <c r="V814" s="783"/>
      <c r="W814" s="783"/>
      <c r="X814" s="783"/>
      <c r="Y814" s="1018"/>
      <c r="Z814" s="1018"/>
      <c r="AA814" s="784"/>
      <c r="AB814" s="784"/>
      <c r="AC814" s="784"/>
      <c r="AD814" s="783"/>
      <c r="AE814" s="783"/>
      <c r="AF814" s="783"/>
      <c r="AG814" s="783"/>
      <c r="AH814" s="1018"/>
      <c r="AI814" s="1018"/>
      <c r="AJ814" s="784"/>
      <c r="AK814" s="784"/>
      <c r="AL814" s="784"/>
      <c r="AM814" s="783"/>
      <c r="AN814" s="783"/>
      <c r="AO814" s="783"/>
    </row>
    <row r="815" spans="1:41" s="789" customFormat="1" ht="23.25" customHeight="1">
      <c r="A815" s="785"/>
      <c r="B815" s="661"/>
      <c r="C815" s="786"/>
      <c r="D815" s="786"/>
      <c r="E815" s="1025"/>
      <c r="F815" s="1015"/>
      <c r="G815" s="1015"/>
      <c r="H815" s="1015"/>
      <c r="I815" s="787"/>
      <c r="J815" s="787"/>
      <c r="K815" s="787"/>
      <c r="L815" s="767"/>
      <c r="M815" s="787"/>
      <c r="N815" s="787"/>
      <c r="O815" s="787"/>
      <c r="P815" s="788"/>
      <c r="Q815" s="788"/>
      <c r="R815" s="787"/>
      <c r="S815" s="787"/>
      <c r="T815" s="787"/>
      <c r="U815" s="787"/>
      <c r="V815" s="787"/>
      <c r="W815" s="787"/>
      <c r="X815" s="787"/>
      <c r="Y815" s="1015"/>
      <c r="Z815" s="1015"/>
      <c r="AA815" s="787"/>
      <c r="AB815" s="787"/>
      <c r="AC815" s="787"/>
      <c r="AD815" s="787"/>
      <c r="AE815" s="787"/>
      <c r="AF815" s="787"/>
      <c r="AG815" s="787"/>
      <c r="AH815" s="1015"/>
      <c r="AI815" s="1015"/>
      <c r="AJ815" s="787"/>
      <c r="AK815" s="787"/>
      <c r="AL815" s="787"/>
      <c r="AM815" s="787"/>
      <c r="AN815" s="787"/>
      <c r="AO815" s="787"/>
    </row>
    <row r="816" spans="1:41" ht="23.25" customHeight="1">
      <c r="A816" s="658"/>
      <c r="B816" s="778"/>
      <c r="C816" s="622"/>
      <c r="D816" s="622"/>
      <c r="E816" s="790"/>
      <c r="F816" s="1015"/>
      <c r="G816" s="1015"/>
      <c r="H816" s="1015"/>
      <c r="I816" s="766"/>
      <c r="J816" s="766"/>
      <c r="K816" s="766"/>
      <c r="L816" s="633"/>
      <c r="M816" s="766"/>
      <c r="N816" s="766"/>
      <c r="O816" s="766"/>
      <c r="P816" s="788"/>
      <c r="Q816" s="788"/>
      <c r="R816" s="766"/>
      <c r="S816" s="766"/>
      <c r="T816" s="766"/>
      <c r="U816" s="766"/>
      <c r="V816" s="766"/>
      <c r="W816" s="633"/>
      <c r="X816" s="766"/>
      <c r="Y816" s="1015"/>
      <c r="Z816" s="1015"/>
      <c r="AA816" s="766"/>
      <c r="AB816" s="766"/>
      <c r="AC816" s="766"/>
      <c r="AD816" s="766"/>
      <c r="AE816" s="766"/>
      <c r="AF816" s="633"/>
      <c r="AG816" s="766"/>
      <c r="AH816" s="1015"/>
      <c r="AI816" s="1015"/>
      <c r="AJ816" s="766"/>
      <c r="AK816" s="766"/>
      <c r="AL816" s="766"/>
      <c r="AM816" s="766"/>
      <c r="AN816" s="766"/>
      <c r="AO816" s="633"/>
    </row>
    <row r="817" spans="1:41">
      <c r="A817" s="622"/>
      <c r="B817" s="778"/>
      <c r="C817" s="622"/>
      <c r="D817" s="622"/>
      <c r="E817" s="658"/>
      <c r="F817" s="658"/>
      <c r="G817" s="658"/>
      <c r="H817" s="658"/>
      <c r="I817" s="658"/>
      <c r="J817" s="780"/>
      <c r="K817" s="781"/>
      <c r="L817" s="782"/>
      <c r="M817" s="781"/>
      <c r="N817" s="781"/>
      <c r="O817" s="658"/>
      <c r="P817" s="622"/>
      <c r="Q817" s="658"/>
      <c r="R817" s="658"/>
      <c r="S817" s="781"/>
      <c r="T817" s="781"/>
      <c r="U817" s="658"/>
      <c r="V817" s="781"/>
      <c r="W817" s="781"/>
      <c r="X817" s="658"/>
      <c r="Y817" s="622"/>
      <c r="Z817" s="658"/>
      <c r="AA817" s="658"/>
      <c r="AB817" s="781"/>
      <c r="AC817" s="781"/>
      <c r="AD817" s="658"/>
      <c r="AE817" s="781"/>
      <c r="AF817" s="781"/>
      <c r="AG817" s="658"/>
      <c r="AH817" s="622"/>
      <c r="AI817" s="658"/>
      <c r="AJ817" s="658"/>
      <c r="AK817" s="781"/>
      <c r="AL817" s="781"/>
      <c r="AM817" s="658"/>
      <c r="AN817" s="781"/>
      <c r="AO817" s="781"/>
    </row>
    <row r="818" spans="1:41">
      <c r="A818" s="622"/>
      <c r="B818" s="778"/>
      <c r="C818" s="622"/>
      <c r="D818" s="622"/>
      <c r="E818" s="658"/>
      <c r="F818" s="658"/>
      <c r="G818" s="658"/>
      <c r="H818" s="658"/>
      <c r="I818" s="658"/>
      <c r="J818" s="780"/>
      <c r="K818" s="781"/>
      <c r="L818" s="782"/>
      <c r="M818" s="781"/>
      <c r="N818" s="781"/>
      <c r="O818" s="658"/>
      <c r="P818" s="622"/>
      <c r="Q818" s="658"/>
      <c r="R818" s="658"/>
      <c r="S818" s="781"/>
      <c r="T818" s="781"/>
      <c r="U818" s="658"/>
      <c r="V818" s="781"/>
      <c r="W818" s="781"/>
      <c r="X818" s="658"/>
      <c r="Y818" s="622"/>
      <c r="Z818" s="658"/>
      <c r="AA818" s="658"/>
      <c r="AB818" s="781"/>
      <c r="AC818" s="781"/>
      <c r="AD818" s="658"/>
      <c r="AE818" s="781"/>
      <c r="AF818" s="781"/>
      <c r="AG818" s="658"/>
      <c r="AH818" s="622"/>
      <c r="AI818" s="658"/>
      <c r="AJ818" s="658"/>
      <c r="AK818" s="781"/>
      <c r="AL818" s="781"/>
      <c r="AM818" s="658"/>
      <c r="AN818" s="781"/>
      <c r="AO818" s="781"/>
    </row>
    <row r="819" spans="1:41">
      <c r="A819" s="622"/>
      <c r="B819" s="778"/>
      <c r="C819" s="622"/>
      <c r="D819" s="622"/>
      <c r="E819" s="658"/>
      <c r="F819" s="658"/>
      <c r="G819" s="658"/>
      <c r="H819" s="658"/>
      <c r="I819" s="658"/>
      <c r="J819" s="780"/>
      <c r="K819" s="781"/>
      <c r="L819" s="782"/>
      <c r="M819" s="781"/>
      <c r="N819" s="781"/>
      <c r="O819" s="658"/>
      <c r="P819" s="622"/>
      <c r="Q819" s="658"/>
      <c r="R819" s="658"/>
      <c r="S819" s="781"/>
      <c r="T819" s="781"/>
      <c r="U819" s="658"/>
      <c r="V819" s="781"/>
      <c r="W819" s="781"/>
      <c r="X819" s="658"/>
      <c r="Y819" s="622"/>
      <c r="Z819" s="658"/>
      <c r="AA819" s="658"/>
      <c r="AB819" s="781"/>
      <c r="AC819" s="781"/>
      <c r="AD819" s="658"/>
      <c r="AE819" s="781"/>
      <c r="AF819" s="781"/>
      <c r="AG819" s="658"/>
      <c r="AH819" s="622"/>
      <c r="AI819" s="658"/>
      <c r="AJ819" s="658"/>
      <c r="AK819" s="781"/>
      <c r="AL819" s="781"/>
      <c r="AM819" s="658"/>
      <c r="AN819" s="781"/>
      <c r="AO819" s="781"/>
    </row>
    <row r="820" spans="1:41">
      <c r="A820" s="622"/>
      <c r="B820" s="778"/>
      <c r="C820" s="622"/>
      <c r="D820" s="622"/>
      <c r="E820" s="658"/>
      <c r="F820" s="658"/>
      <c r="G820" s="658"/>
      <c r="H820" s="658"/>
      <c r="I820" s="658"/>
      <c r="J820" s="780"/>
      <c r="K820" s="781"/>
      <c r="L820" s="782"/>
      <c r="M820" s="781"/>
      <c r="N820" s="781"/>
      <c r="O820" s="658"/>
      <c r="P820" s="622"/>
      <c r="Q820" s="658"/>
      <c r="R820" s="658"/>
      <c r="S820" s="781"/>
      <c r="T820" s="781"/>
      <c r="U820" s="658"/>
      <c r="V820" s="781"/>
      <c r="W820" s="781"/>
      <c r="X820" s="658"/>
      <c r="Y820" s="622"/>
      <c r="Z820" s="658"/>
      <c r="AA820" s="658"/>
      <c r="AB820" s="781"/>
      <c r="AC820" s="781"/>
      <c r="AD820" s="658"/>
      <c r="AE820" s="781"/>
      <c r="AF820" s="781"/>
      <c r="AG820" s="658"/>
      <c r="AH820" s="622"/>
      <c r="AI820" s="658"/>
      <c r="AJ820" s="658"/>
      <c r="AK820" s="781"/>
      <c r="AL820" s="781"/>
      <c r="AM820" s="658"/>
      <c r="AN820" s="781"/>
      <c r="AO820" s="781"/>
    </row>
    <row r="821" spans="1:41">
      <c r="A821" s="622"/>
      <c r="B821" s="778"/>
      <c r="C821" s="622"/>
      <c r="D821" s="622"/>
      <c r="E821" s="658"/>
      <c r="F821" s="658"/>
      <c r="G821" s="658"/>
      <c r="H821" s="658"/>
      <c r="I821" s="658"/>
      <c r="J821" s="780"/>
      <c r="K821" s="781"/>
      <c r="L821" s="782"/>
      <c r="M821" s="781"/>
      <c r="N821" s="781"/>
      <c r="O821" s="658"/>
      <c r="P821" s="622"/>
      <c r="Q821" s="658"/>
      <c r="R821" s="658"/>
      <c r="S821" s="781"/>
      <c r="T821" s="781"/>
      <c r="U821" s="658"/>
      <c r="V821" s="781"/>
      <c r="W821" s="781"/>
      <c r="X821" s="658"/>
      <c r="Y821" s="622"/>
      <c r="Z821" s="658"/>
      <c r="AA821" s="658"/>
      <c r="AB821" s="781"/>
      <c r="AC821" s="781"/>
      <c r="AD821" s="658"/>
      <c r="AE821" s="781"/>
      <c r="AF821" s="781"/>
      <c r="AG821" s="658"/>
      <c r="AH821" s="622"/>
      <c r="AI821" s="658"/>
      <c r="AJ821" s="658"/>
      <c r="AK821" s="781"/>
      <c r="AL821" s="781"/>
      <c r="AM821" s="658"/>
      <c r="AN821" s="781"/>
      <c r="AO821" s="781"/>
    </row>
    <row r="822" spans="1:41">
      <c r="A822" s="622"/>
      <c r="B822" s="778"/>
      <c r="C822" s="622"/>
      <c r="D822" s="622"/>
      <c r="E822" s="658"/>
      <c r="F822" s="658"/>
      <c r="G822" s="658"/>
      <c r="H822" s="658"/>
      <c r="I822" s="658"/>
      <c r="J822" s="780"/>
      <c r="K822" s="781"/>
      <c r="L822" s="782"/>
      <c r="M822" s="781"/>
      <c r="N822" s="781"/>
      <c r="O822" s="658"/>
      <c r="P822" s="622"/>
      <c r="Q822" s="658"/>
      <c r="R822" s="658"/>
      <c r="S822" s="781"/>
      <c r="T822" s="781"/>
      <c r="U822" s="658"/>
      <c r="V822" s="781"/>
      <c r="W822" s="781"/>
      <c r="X822" s="658"/>
      <c r="Y822" s="622"/>
      <c r="Z822" s="658"/>
      <c r="AA822" s="658"/>
      <c r="AB822" s="781"/>
      <c r="AC822" s="781"/>
      <c r="AD822" s="658"/>
      <c r="AE822" s="781"/>
      <c r="AF822" s="781"/>
      <c r="AG822" s="658"/>
      <c r="AH822" s="622"/>
      <c r="AI822" s="658"/>
      <c r="AJ822" s="658"/>
      <c r="AK822" s="781"/>
      <c r="AL822" s="781"/>
      <c r="AM822" s="658"/>
      <c r="AN822" s="781"/>
      <c r="AO822" s="781"/>
    </row>
    <row r="823" spans="1:41">
      <c r="A823" s="622"/>
      <c r="B823" s="778"/>
      <c r="C823" s="622"/>
      <c r="D823" s="622"/>
      <c r="E823" s="658"/>
      <c r="F823" s="658"/>
      <c r="G823" s="658"/>
      <c r="H823" s="658"/>
      <c r="I823" s="658"/>
      <c r="J823" s="780"/>
      <c r="K823" s="781"/>
      <c r="L823" s="782"/>
      <c r="M823" s="781"/>
      <c r="N823" s="781"/>
      <c r="O823" s="658"/>
      <c r="P823" s="622"/>
      <c r="Q823" s="658"/>
      <c r="R823" s="658"/>
      <c r="S823" s="781"/>
      <c r="T823" s="781"/>
      <c r="U823" s="658"/>
      <c r="V823" s="781"/>
      <c r="W823" s="781"/>
      <c r="X823" s="658"/>
      <c r="Y823" s="622"/>
      <c r="Z823" s="658"/>
      <c r="AA823" s="658"/>
      <c r="AB823" s="781"/>
      <c r="AC823" s="781"/>
      <c r="AD823" s="658"/>
      <c r="AE823" s="781"/>
      <c r="AF823" s="781"/>
      <c r="AG823" s="658"/>
      <c r="AH823" s="622"/>
      <c r="AI823" s="658"/>
      <c r="AJ823" s="658"/>
      <c r="AK823" s="781"/>
      <c r="AL823" s="781"/>
      <c r="AM823" s="658"/>
      <c r="AN823" s="781"/>
      <c r="AO823" s="781"/>
    </row>
    <row r="824" spans="1:41">
      <c r="A824" s="622"/>
      <c r="B824" s="778"/>
      <c r="C824" s="622"/>
      <c r="D824" s="622"/>
      <c r="E824" s="658"/>
      <c r="F824" s="658"/>
      <c r="G824" s="658"/>
      <c r="H824" s="658"/>
      <c r="I824" s="658"/>
      <c r="J824" s="780"/>
      <c r="K824" s="781"/>
      <c r="L824" s="782"/>
      <c r="M824" s="781"/>
      <c r="N824" s="781"/>
      <c r="O824" s="658"/>
      <c r="P824" s="622"/>
      <c r="Q824" s="658"/>
      <c r="R824" s="658"/>
      <c r="S824" s="781"/>
      <c r="T824" s="781"/>
      <c r="U824" s="658"/>
      <c r="V824" s="781"/>
      <c r="W824" s="781"/>
      <c r="X824" s="658"/>
      <c r="Y824" s="622"/>
      <c r="Z824" s="658"/>
      <c r="AA824" s="658"/>
      <c r="AB824" s="781"/>
      <c r="AC824" s="781"/>
      <c r="AD824" s="658"/>
      <c r="AE824" s="781"/>
      <c r="AF824" s="781"/>
      <c r="AG824" s="658"/>
      <c r="AH824" s="622"/>
      <c r="AI824" s="658"/>
      <c r="AJ824" s="658"/>
      <c r="AK824" s="781"/>
      <c r="AL824" s="781"/>
      <c r="AM824" s="658"/>
      <c r="AN824" s="781"/>
      <c r="AO824" s="781"/>
    </row>
    <row r="825" spans="1:41">
      <c r="A825" s="622"/>
      <c r="B825" s="778"/>
      <c r="C825" s="622"/>
      <c r="D825" s="622"/>
      <c r="E825" s="658"/>
      <c r="F825" s="658"/>
      <c r="G825" s="658"/>
      <c r="H825" s="658"/>
      <c r="I825" s="658"/>
      <c r="J825" s="780"/>
      <c r="K825" s="781"/>
      <c r="L825" s="782"/>
      <c r="M825" s="781"/>
      <c r="N825" s="781"/>
      <c r="O825" s="658"/>
      <c r="P825" s="622"/>
      <c r="Q825" s="658"/>
      <c r="R825" s="658"/>
      <c r="S825" s="781"/>
      <c r="T825" s="781"/>
      <c r="U825" s="658"/>
      <c r="V825" s="781"/>
      <c r="W825" s="781"/>
      <c r="X825" s="658"/>
      <c r="Y825" s="622"/>
      <c r="Z825" s="658"/>
      <c r="AA825" s="658"/>
      <c r="AB825" s="781"/>
      <c r="AC825" s="781"/>
      <c r="AD825" s="658"/>
      <c r="AE825" s="781"/>
      <c r="AF825" s="781"/>
      <c r="AG825" s="658"/>
      <c r="AH825" s="622"/>
      <c r="AI825" s="658"/>
      <c r="AJ825" s="658"/>
      <c r="AK825" s="781"/>
      <c r="AL825" s="781"/>
      <c r="AM825" s="658"/>
      <c r="AN825" s="781"/>
      <c r="AO825" s="781"/>
    </row>
    <row r="826" spans="1:41">
      <c r="A826" s="622"/>
      <c r="B826" s="778"/>
      <c r="C826" s="622"/>
      <c r="D826" s="622"/>
      <c r="E826" s="658"/>
      <c r="F826" s="658"/>
      <c r="G826" s="658"/>
      <c r="H826" s="658"/>
      <c r="I826" s="658"/>
      <c r="J826" s="780"/>
      <c r="K826" s="781"/>
      <c r="L826" s="782"/>
      <c r="M826" s="781"/>
      <c r="N826" s="781"/>
      <c r="O826" s="658"/>
      <c r="P826" s="622"/>
      <c r="Q826" s="658"/>
      <c r="R826" s="658"/>
      <c r="S826" s="781"/>
      <c r="T826" s="781"/>
      <c r="U826" s="658"/>
      <c r="V826" s="781"/>
      <c r="W826" s="781"/>
      <c r="X826" s="658"/>
      <c r="Y826" s="622"/>
      <c r="Z826" s="658"/>
      <c r="AA826" s="658"/>
      <c r="AB826" s="781"/>
      <c r="AC826" s="781"/>
      <c r="AD826" s="658"/>
      <c r="AE826" s="781"/>
      <c r="AF826" s="781"/>
      <c r="AG826" s="658"/>
      <c r="AH826" s="622"/>
      <c r="AI826" s="658"/>
      <c r="AJ826" s="658"/>
      <c r="AK826" s="781"/>
      <c r="AL826" s="781"/>
      <c r="AM826" s="658"/>
      <c r="AN826" s="781"/>
      <c r="AO826" s="781"/>
    </row>
    <row r="827" spans="1:41">
      <c r="A827" s="622"/>
      <c r="B827" s="778"/>
      <c r="C827" s="622"/>
      <c r="D827" s="622"/>
      <c r="E827" s="658"/>
      <c r="F827" s="658"/>
      <c r="G827" s="658"/>
      <c r="H827" s="658"/>
      <c r="I827" s="658"/>
      <c r="J827" s="780"/>
      <c r="K827" s="781"/>
      <c r="L827" s="782"/>
      <c r="M827" s="781"/>
      <c r="N827" s="781"/>
      <c r="O827" s="658"/>
      <c r="P827" s="622"/>
      <c r="Q827" s="658"/>
      <c r="R827" s="658"/>
      <c r="S827" s="781"/>
      <c r="T827" s="781"/>
      <c r="U827" s="658"/>
      <c r="V827" s="781"/>
      <c r="W827" s="781"/>
      <c r="X827" s="658"/>
      <c r="Y827" s="622"/>
      <c r="Z827" s="658"/>
      <c r="AA827" s="658"/>
      <c r="AB827" s="781"/>
      <c r="AC827" s="781"/>
      <c r="AD827" s="658"/>
      <c r="AE827" s="781"/>
      <c r="AF827" s="781"/>
      <c r="AG827" s="658"/>
      <c r="AH827" s="622"/>
      <c r="AI827" s="658"/>
      <c r="AJ827" s="658"/>
      <c r="AK827" s="781"/>
      <c r="AL827" s="781"/>
      <c r="AM827" s="658"/>
      <c r="AN827" s="781"/>
      <c r="AO827" s="781"/>
    </row>
    <row r="828" spans="1:41">
      <c r="A828" s="622"/>
      <c r="B828" s="778"/>
      <c r="C828" s="622"/>
      <c r="D828" s="622"/>
      <c r="E828" s="658"/>
      <c r="F828" s="658"/>
      <c r="G828" s="658"/>
      <c r="H828" s="658"/>
      <c r="I828" s="658"/>
      <c r="J828" s="780"/>
      <c r="K828" s="781"/>
      <c r="L828" s="782"/>
      <c r="M828" s="781"/>
      <c r="N828" s="781"/>
      <c r="O828" s="658"/>
      <c r="P828" s="622"/>
      <c r="Q828" s="658"/>
      <c r="R828" s="658"/>
      <c r="S828" s="781"/>
      <c r="T828" s="781"/>
      <c r="U828" s="658"/>
      <c r="V828" s="781"/>
      <c r="W828" s="781"/>
      <c r="X828" s="658"/>
      <c r="Y828" s="622"/>
      <c r="Z828" s="658"/>
      <c r="AA828" s="658"/>
      <c r="AB828" s="781"/>
      <c r="AC828" s="781"/>
      <c r="AD828" s="658"/>
      <c r="AE828" s="781"/>
      <c r="AF828" s="781"/>
      <c r="AG828" s="658"/>
      <c r="AH828" s="622"/>
      <c r="AI828" s="658"/>
      <c r="AJ828" s="658"/>
      <c r="AK828" s="781"/>
      <c r="AL828" s="781"/>
      <c r="AM828" s="658"/>
      <c r="AN828" s="781"/>
      <c r="AO828" s="781"/>
    </row>
    <row r="829" spans="1:41">
      <c r="A829" s="622"/>
      <c r="B829" s="778"/>
      <c r="C829" s="622"/>
      <c r="D829" s="622"/>
      <c r="E829" s="658"/>
      <c r="F829" s="658"/>
      <c r="G829" s="658"/>
      <c r="H829" s="658"/>
      <c r="I829" s="658"/>
      <c r="J829" s="780"/>
      <c r="K829" s="781"/>
      <c r="L829" s="782"/>
      <c r="M829" s="781"/>
      <c r="N829" s="781"/>
      <c r="O829" s="658"/>
      <c r="P829" s="622"/>
      <c r="Q829" s="658"/>
      <c r="R829" s="658"/>
      <c r="S829" s="781"/>
      <c r="T829" s="781"/>
      <c r="U829" s="658"/>
      <c r="V829" s="781"/>
      <c r="W829" s="781"/>
      <c r="X829" s="658"/>
      <c r="Y829" s="622"/>
      <c r="Z829" s="658"/>
      <c r="AA829" s="658"/>
      <c r="AB829" s="781"/>
      <c r="AC829" s="781"/>
      <c r="AD829" s="658"/>
      <c r="AE829" s="781"/>
      <c r="AF829" s="781"/>
      <c r="AG829" s="658"/>
      <c r="AH829" s="622"/>
      <c r="AI829" s="658"/>
      <c r="AJ829" s="658"/>
      <c r="AK829" s="781"/>
      <c r="AL829" s="781"/>
      <c r="AM829" s="658"/>
      <c r="AN829" s="781"/>
      <c r="AO829" s="781"/>
    </row>
    <row r="830" spans="1:41">
      <c r="A830" s="622"/>
      <c r="B830" s="778"/>
      <c r="C830" s="622"/>
      <c r="D830" s="622"/>
      <c r="E830" s="658"/>
      <c r="F830" s="658"/>
      <c r="G830" s="658"/>
      <c r="H830" s="658"/>
      <c r="I830" s="658"/>
      <c r="J830" s="780"/>
      <c r="K830" s="781"/>
      <c r="L830" s="782"/>
      <c r="M830" s="781"/>
      <c r="N830" s="781"/>
      <c r="O830" s="658"/>
      <c r="P830" s="622"/>
      <c r="Q830" s="658"/>
      <c r="R830" s="658"/>
      <c r="S830" s="781"/>
      <c r="T830" s="781"/>
      <c r="U830" s="658"/>
      <c r="V830" s="781"/>
      <c r="W830" s="781"/>
      <c r="X830" s="658"/>
      <c r="Y830" s="622"/>
      <c r="Z830" s="658"/>
      <c r="AA830" s="658"/>
      <c r="AB830" s="781"/>
      <c r="AC830" s="781"/>
      <c r="AD830" s="658"/>
      <c r="AE830" s="781"/>
      <c r="AF830" s="781"/>
      <c r="AG830" s="658"/>
      <c r="AH830" s="622"/>
      <c r="AI830" s="658"/>
      <c r="AJ830" s="658"/>
      <c r="AK830" s="781"/>
      <c r="AL830" s="781"/>
      <c r="AM830" s="658"/>
      <c r="AN830" s="781"/>
      <c r="AO830" s="781"/>
    </row>
    <row r="831" spans="1:41">
      <c r="A831" s="622"/>
      <c r="B831" s="778"/>
      <c r="C831" s="622"/>
      <c r="D831" s="622"/>
      <c r="E831" s="658"/>
      <c r="F831" s="658"/>
      <c r="G831" s="658"/>
      <c r="H831" s="658"/>
      <c r="I831" s="658"/>
      <c r="J831" s="780"/>
      <c r="K831" s="781"/>
      <c r="L831" s="782"/>
      <c r="M831" s="781"/>
      <c r="N831" s="781"/>
      <c r="O831" s="658"/>
      <c r="P831" s="622"/>
      <c r="Q831" s="658"/>
      <c r="R831" s="658"/>
      <c r="S831" s="781"/>
      <c r="T831" s="781"/>
      <c r="U831" s="658"/>
      <c r="V831" s="781"/>
      <c r="W831" s="781"/>
      <c r="X831" s="658"/>
      <c r="Y831" s="622"/>
      <c r="Z831" s="658"/>
      <c r="AA831" s="658"/>
      <c r="AB831" s="781"/>
      <c r="AC831" s="781"/>
      <c r="AD831" s="658"/>
      <c r="AE831" s="781"/>
      <c r="AF831" s="781"/>
      <c r="AG831" s="658"/>
      <c r="AH831" s="622"/>
      <c r="AI831" s="658"/>
      <c r="AJ831" s="658"/>
      <c r="AK831" s="781"/>
      <c r="AL831" s="781"/>
      <c r="AM831" s="658"/>
      <c r="AN831" s="781"/>
      <c r="AO831" s="781"/>
    </row>
    <row r="832" spans="1:41">
      <c r="A832" s="622"/>
      <c r="B832" s="778"/>
      <c r="C832" s="622"/>
      <c r="D832" s="622"/>
      <c r="E832" s="658"/>
      <c r="F832" s="658"/>
      <c r="G832" s="658"/>
      <c r="H832" s="658"/>
      <c r="I832" s="658"/>
      <c r="J832" s="780"/>
      <c r="K832" s="781"/>
      <c r="L832" s="782"/>
      <c r="M832" s="781"/>
      <c r="N832" s="781"/>
      <c r="O832" s="658"/>
      <c r="P832" s="622"/>
      <c r="Q832" s="658"/>
      <c r="R832" s="658"/>
      <c r="S832" s="781"/>
      <c r="T832" s="781"/>
      <c r="U832" s="658"/>
      <c r="V832" s="781"/>
      <c r="W832" s="781"/>
      <c r="X832" s="658"/>
      <c r="Y832" s="622"/>
      <c r="Z832" s="658"/>
      <c r="AA832" s="658"/>
      <c r="AB832" s="781"/>
      <c r="AC832" s="781"/>
      <c r="AD832" s="658"/>
      <c r="AE832" s="781"/>
      <c r="AF832" s="781"/>
      <c r="AG832" s="658"/>
      <c r="AH832" s="622"/>
      <c r="AI832" s="658"/>
      <c r="AJ832" s="658"/>
      <c r="AK832" s="781"/>
      <c r="AL832" s="781"/>
      <c r="AM832" s="658"/>
      <c r="AN832" s="781"/>
      <c r="AO832" s="781"/>
    </row>
    <row r="833" spans="1:41">
      <c r="A833" s="622"/>
      <c r="B833" s="778"/>
      <c r="C833" s="622"/>
      <c r="D833" s="622"/>
      <c r="E833" s="658"/>
      <c r="F833" s="658"/>
      <c r="G833" s="658"/>
      <c r="H833" s="658"/>
      <c r="I833" s="658"/>
      <c r="J833" s="780"/>
      <c r="K833" s="781"/>
      <c r="L833" s="782"/>
      <c r="M833" s="781"/>
      <c r="N833" s="781"/>
      <c r="O833" s="658"/>
      <c r="P833" s="622"/>
      <c r="Q833" s="658"/>
      <c r="R833" s="658"/>
      <c r="S833" s="781"/>
      <c r="T833" s="781"/>
      <c r="U833" s="658"/>
      <c r="V833" s="781"/>
      <c r="W833" s="781"/>
      <c r="X833" s="658"/>
      <c r="Y833" s="622"/>
      <c r="Z833" s="658"/>
      <c r="AA833" s="658"/>
      <c r="AB833" s="781"/>
      <c r="AC833" s="781"/>
      <c r="AD833" s="658"/>
      <c r="AE833" s="781"/>
      <c r="AF833" s="781"/>
      <c r="AG833" s="658"/>
      <c r="AH833" s="622"/>
      <c r="AI833" s="658"/>
      <c r="AJ833" s="658"/>
      <c r="AK833" s="781"/>
      <c r="AL833" s="781"/>
      <c r="AM833" s="658"/>
      <c r="AN833" s="781"/>
      <c r="AO833" s="781"/>
    </row>
    <row r="834" spans="1:41">
      <c r="A834" s="622"/>
      <c r="B834" s="778"/>
      <c r="C834" s="622"/>
      <c r="D834" s="622"/>
      <c r="E834" s="658"/>
      <c r="F834" s="658"/>
      <c r="G834" s="658"/>
      <c r="H834" s="658"/>
      <c r="I834" s="658"/>
      <c r="J834" s="780"/>
      <c r="K834" s="781"/>
      <c r="L834" s="782"/>
      <c r="M834" s="781"/>
      <c r="N834" s="781"/>
      <c r="O834" s="658"/>
      <c r="P834" s="622"/>
      <c r="Q834" s="658"/>
      <c r="R834" s="658"/>
      <c r="S834" s="781"/>
      <c r="T834" s="781"/>
      <c r="U834" s="658"/>
      <c r="V834" s="781"/>
      <c r="W834" s="781"/>
      <c r="X834" s="658"/>
      <c r="Y834" s="622"/>
      <c r="Z834" s="658"/>
      <c r="AA834" s="658"/>
      <c r="AB834" s="781"/>
      <c r="AC834" s="781"/>
      <c r="AD834" s="658"/>
      <c r="AE834" s="781"/>
      <c r="AF834" s="781"/>
      <c r="AG834" s="658"/>
      <c r="AH834" s="622"/>
      <c r="AI834" s="658"/>
      <c r="AJ834" s="658"/>
      <c r="AK834" s="781"/>
      <c r="AL834" s="781"/>
      <c r="AM834" s="658"/>
      <c r="AN834" s="781"/>
      <c r="AO834" s="781"/>
    </row>
    <row r="835" spans="1:41">
      <c r="A835" s="622"/>
      <c r="B835" s="778"/>
      <c r="C835" s="622"/>
      <c r="D835" s="622"/>
      <c r="E835" s="658"/>
      <c r="F835" s="658"/>
      <c r="G835" s="658"/>
      <c r="H835" s="658"/>
      <c r="I835" s="658"/>
      <c r="J835" s="780"/>
      <c r="K835" s="781"/>
      <c r="L835" s="782"/>
      <c r="M835" s="781"/>
      <c r="N835" s="781"/>
      <c r="O835" s="658"/>
      <c r="P835" s="622"/>
      <c r="Q835" s="658"/>
      <c r="R835" s="658"/>
      <c r="S835" s="781"/>
      <c r="T835" s="781"/>
      <c r="U835" s="658"/>
      <c r="V835" s="781"/>
      <c r="W835" s="781"/>
      <c r="X835" s="658"/>
      <c r="Y835" s="622"/>
      <c r="Z835" s="658"/>
      <c r="AA835" s="658"/>
      <c r="AB835" s="781"/>
      <c r="AC835" s="781"/>
      <c r="AD835" s="658"/>
      <c r="AE835" s="781"/>
      <c r="AF835" s="781"/>
      <c r="AG835" s="658"/>
      <c r="AH835" s="622"/>
      <c r="AI835" s="658"/>
      <c r="AJ835" s="658"/>
      <c r="AK835" s="781"/>
      <c r="AL835" s="781"/>
      <c r="AM835" s="658"/>
      <c r="AN835" s="781"/>
      <c r="AO835" s="781"/>
    </row>
    <row r="836" spans="1:41">
      <c r="A836" s="622"/>
      <c r="B836" s="778"/>
      <c r="C836" s="622"/>
      <c r="D836" s="622"/>
      <c r="E836" s="658"/>
      <c r="F836" s="658"/>
      <c r="G836" s="658"/>
      <c r="H836" s="658"/>
      <c r="I836" s="658"/>
      <c r="J836" s="780"/>
      <c r="K836" s="781"/>
      <c r="L836" s="782"/>
      <c r="M836" s="781"/>
      <c r="N836" s="781"/>
      <c r="O836" s="658"/>
      <c r="P836" s="622"/>
      <c r="Q836" s="658"/>
      <c r="R836" s="658"/>
      <c r="S836" s="781"/>
      <c r="T836" s="781"/>
      <c r="U836" s="658"/>
      <c r="V836" s="781"/>
      <c r="W836" s="781"/>
      <c r="X836" s="658"/>
      <c r="Y836" s="622"/>
      <c r="Z836" s="658"/>
      <c r="AA836" s="658"/>
      <c r="AB836" s="781"/>
      <c r="AC836" s="781"/>
      <c r="AD836" s="658"/>
      <c r="AE836" s="781"/>
      <c r="AF836" s="781"/>
      <c r="AG836" s="658"/>
      <c r="AH836" s="622"/>
      <c r="AI836" s="658"/>
      <c r="AJ836" s="658"/>
      <c r="AK836" s="781"/>
      <c r="AL836" s="781"/>
      <c r="AM836" s="658"/>
      <c r="AN836" s="781"/>
      <c r="AO836" s="781"/>
    </row>
    <row r="837" spans="1:41">
      <c r="A837" s="622"/>
      <c r="B837" s="778"/>
      <c r="C837" s="622"/>
      <c r="D837" s="622"/>
      <c r="E837" s="658"/>
      <c r="F837" s="658"/>
      <c r="G837" s="658"/>
      <c r="H837" s="658"/>
      <c r="I837" s="658"/>
      <c r="J837" s="780"/>
      <c r="K837" s="781"/>
      <c r="L837" s="782"/>
      <c r="M837" s="781"/>
      <c r="N837" s="781"/>
      <c r="O837" s="658"/>
      <c r="P837" s="622"/>
      <c r="Q837" s="658"/>
      <c r="R837" s="658"/>
      <c r="S837" s="781"/>
      <c r="T837" s="781"/>
      <c r="U837" s="658"/>
      <c r="V837" s="781"/>
      <c r="W837" s="781"/>
      <c r="X837" s="658"/>
      <c r="Y837" s="622"/>
      <c r="Z837" s="658"/>
      <c r="AA837" s="658"/>
      <c r="AB837" s="781"/>
      <c r="AC837" s="781"/>
      <c r="AD837" s="658"/>
      <c r="AE837" s="781"/>
      <c r="AF837" s="781"/>
      <c r="AG837" s="658"/>
      <c r="AH837" s="622"/>
      <c r="AI837" s="658"/>
      <c r="AJ837" s="658"/>
      <c r="AK837" s="781"/>
      <c r="AL837" s="781"/>
      <c r="AM837" s="658"/>
      <c r="AN837" s="781"/>
      <c r="AO837" s="781"/>
    </row>
    <row r="838" spans="1:41">
      <c r="A838" s="622"/>
      <c r="B838" s="778"/>
      <c r="C838" s="622"/>
      <c r="D838" s="622"/>
      <c r="E838" s="658"/>
      <c r="F838" s="658"/>
      <c r="G838" s="658"/>
      <c r="H838" s="658"/>
      <c r="I838" s="658"/>
      <c r="J838" s="780"/>
      <c r="K838" s="781"/>
      <c r="L838" s="782"/>
      <c r="M838" s="781"/>
      <c r="N838" s="781"/>
      <c r="O838" s="658"/>
      <c r="P838" s="622"/>
      <c r="Q838" s="658"/>
      <c r="R838" s="658"/>
      <c r="S838" s="781"/>
      <c r="T838" s="781"/>
      <c r="U838" s="658"/>
      <c r="V838" s="781"/>
      <c r="W838" s="781"/>
      <c r="X838" s="658"/>
      <c r="Y838" s="622"/>
      <c r="Z838" s="658"/>
      <c r="AA838" s="658"/>
      <c r="AB838" s="781"/>
      <c r="AC838" s="781"/>
      <c r="AD838" s="658"/>
      <c r="AE838" s="781"/>
      <c r="AF838" s="781"/>
      <c r="AG838" s="658"/>
      <c r="AH838" s="622"/>
      <c r="AI838" s="658"/>
      <c r="AJ838" s="658"/>
      <c r="AK838" s="781"/>
      <c r="AL838" s="781"/>
      <c r="AM838" s="658"/>
      <c r="AN838" s="781"/>
      <c r="AO838" s="781"/>
    </row>
    <row r="839" spans="1:41">
      <c r="A839" s="622"/>
      <c r="B839" s="778"/>
      <c r="C839" s="622"/>
      <c r="D839" s="622"/>
      <c r="E839" s="658"/>
      <c r="F839" s="658"/>
      <c r="G839" s="658"/>
      <c r="H839" s="658"/>
      <c r="I839" s="658"/>
      <c r="J839" s="780"/>
      <c r="K839" s="781"/>
      <c r="L839" s="782"/>
      <c r="M839" s="781"/>
      <c r="N839" s="781"/>
      <c r="O839" s="658"/>
      <c r="P839" s="622"/>
      <c r="Q839" s="658"/>
      <c r="R839" s="658"/>
      <c r="S839" s="781"/>
      <c r="T839" s="781"/>
      <c r="U839" s="658"/>
      <c r="V839" s="781"/>
      <c r="W839" s="781"/>
      <c r="X839" s="658"/>
      <c r="Y839" s="622"/>
      <c r="Z839" s="658"/>
      <c r="AA839" s="658"/>
      <c r="AB839" s="781"/>
      <c r="AC839" s="781"/>
      <c r="AD839" s="658"/>
      <c r="AE839" s="781"/>
      <c r="AF839" s="781"/>
      <c r="AG839" s="658"/>
      <c r="AH839" s="622"/>
      <c r="AI839" s="658"/>
      <c r="AJ839" s="658"/>
      <c r="AK839" s="781"/>
      <c r="AL839" s="781"/>
      <c r="AM839" s="658"/>
      <c r="AN839" s="781"/>
      <c r="AO839" s="781"/>
    </row>
    <row r="840" spans="1:41">
      <c r="A840" s="622"/>
      <c r="B840" s="778"/>
      <c r="C840" s="622"/>
      <c r="D840" s="622"/>
      <c r="E840" s="658"/>
      <c r="F840" s="658"/>
      <c r="G840" s="658"/>
      <c r="H840" s="658"/>
      <c r="I840" s="658"/>
      <c r="J840" s="780"/>
      <c r="K840" s="781"/>
      <c r="L840" s="782"/>
      <c r="M840" s="781"/>
      <c r="N840" s="781"/>
      <c r="O840" s="658"/>
      <c r="P840" s="622"/>
      <c r="Q840" s="658"/>
      <c r="R840" s="658"/>
      <c r="S840" s="781"/>
      <c r="T840" s="781"/>
      <c r="U840" s="658"/>
      <c r="V840" s="781"/>
      <c r="W840" s="781"/>
      <c r="X840" s="658"/>
      <c r="Y840" s="622"/>
      <c r="Z840" s="658"/>
      <c r="AA840" s="658"/>
      <c r="AB840" s="781"/>
      <c r="AC840" s="781"/>
      <c r="AD840" s="658"/>
      <c r="AE840" s="781"/>
      <c r="AF840" s="781"/>
      <c r="AG840" s="658"/>
      <c r="AH840" s="622"/>
      <c r="AI840" s="658"/>
      <c r="AJ840" s="658"/>
      <c r="AK840" s="781"/>
      <c r="AL840" s="781"/>
      <c r="AM840" s="658"/>
      <c r="AN840" s="781"/>
      <c r="AO840" s="781"/>
    </row>
    <row r="841" spans="1:41">
      <c r="A841" s="622"/>
      <c r="B841" s="778"/>
      <c r="C841" s="622"/>
      <c r="D841" s="622"/>
      <c r="E841" s="658"/>
      <c r="F841" s="658"/>
      <c r="G841" s="658"/>
      <c r="H841" s="658"/>
      <c r="I841" s="658"/>
      <c r="J841" s="780"/>
      <c r="K841" s="781"/>
      <c r="L841" s="782"/>
      <c r="M841" s="781"/>
      <c r="N841" s="781"/>
      <c r="O841" s="658"/>
      <c r="P841" s="622"/>
      <c r="Q841" s="658"/>
      <c r="R841" s="658"/>
      <c r="S841" s="781"/>
      <c r="T841" s="781"/>
      <c r="U841" s="658"/>
      <c r="V841" s="781"/>
      <c r="W841" s="781"/>
      <c r="X841" s="658"/>
      <c r="Y841" s="622"/>
      <c r="Z841" s="658"/>
      <c r="AA841" s="658"/>
      <c r="AB841" s="781"/>
      <c r="AC841" s="781"/>
      <c r="AD841" s="658"/>
      <c r="AE841" s="781"/>
      <c r="AF841" s="781"/>
      <c r="AG841" s="658"/>
      <c r="AH841" s="622"/>
      <c r="AI841" s="658"/>
      <c r="AJ841" s="658"/>
      <c r="AK841" s="781"/>
      <c r="AL841" s="781"/>
      <c r="AM841" s="658"/>
      <c r="AN841" s="781"/>
      <c r="AO841" s="781"/>
    </row>
    <row r="842" spans="1:41">
      <c r="A842" s="622"/>
      <c r="B842" s="778"/>
      <c r="C842" s="622"/>
      <c r="D842" s="622"/>
      <c r="E842" s="658"/>
      <c r="F842" s="658"/>
      <c r="G842" s="658"/>
      <c r="H842" s="658"/>
      <c r="I842" s="658"/>
      <c r="J842" s="780"/>
      <c r="K842" s="781"/>
      <c r="L842" s="782"/>
      <c r="M842" s="781"/>
      <c r="N842" s="781"/>
      <c r="O842" s="658"/>
      <c r="P842" s="622"/>
      <c r="Q842" s="658"/>
      <c r="R842" s="658"/>
      <c r="S842" s="781"/>
      <c r="T842" s="781"/>
      <c r="U842" s="658"/>
      <c r="V842" s="781"/>
      <c r="W842" s="781"/>
      <c r="X842" s="658"/>
      <c r="Y842" s="622"/>
      <c r="Z842" s="658"/>
      <c r="AA842" s="658"/>
      <c r="AB842" s="781"/>
      <c r="AC842" s="781"/>
      <c r="AD842" s="658"/>
      <c r="AE842" s="781"/>
      <c r="AF842" s="781"/>
      <c r="AG842" s="658"/>
      <c r="AH842" s="622"/>
      <c r="AI842" s="658"/>
      <c r="AJ842" s="658"/>
      <c r="AK842" s="781"/>
      <c r="AL842" s="781"/>
      <c r="AM842" s="658"/>
      <c r="AN842" s="781"/>
      <c r="AO842" s="781"/>
    </row>
    <row r="843" spans="1:41">
      <c r="A843" s="622"/>
      <c r="B843" s="778"/>
      <c r="C843" s="622"/>
      <c r="D843" s="622"/>
      <c r="E843" s="658"/>
      <c r="F843" s="658"/>
      <c r="G843" s="658"/>
      <c r="H843" s="658"/>
      <c r="I843" s="658"/>
      <c r="J843" s="780"/>
      <c r="K843" s="781"/>
      <c r="L843" s="782"/>
      <c r="M843" s="781"/>
      <c r="N843" s="781"/>
      <c r="O843" s="658"/>
      <c r="P843" s="622"/>
      <c r="Q843" s="658"/>
      <c r="R843" s="658"/>
      <c r="S843" s="781"/>
      <c r="T843" s="781"/>
      <c r="U843" s="658"/>
      <c r="V843" s="781"/>
      <c r="W843" s="781"/>
      <c r="X843" s="658"/>
      <c r="Y843" s="622"/>
      <c r="Z843" s="658"/>
      <c r="AA843" s="658"/>
      <c r="AB843" s="781"/>
      <c r="AC843" s="781"/>
      <c r="AD843" s="658"/>
      <c r="AE843" s="781"/>
      <c r="AF843" s="781"/>
      <c r="AG843" s="658"/>
      <c r="AH843" s="622"/>
      <c r="AI843" s="658"/>
      <c r="AJ843" s="658"/>
      <c r="AK843" s="781"/>
      <c r="AL843" s="781"/>
      <c r="AM843" s="658"/>
      <c r="AN843" s="781"/>
      <c r="AO843" s="781"/>
    </row>
    <row r="844" spans="1:41">
      <c r="A844" s="622"/>
      <c r="B844" s="778"/>
      <c r="C844" s="622"/>
      <c r="D844" s="622"/>
      <c r="E844" s="658"/>
      <c r="F844" s="658"/>
      <c r="G844" s="658"/>
      <c r="H844" s="658"/>
      <c r="I844" s="658"/>
      <c r="J844" s="780"/>
      <c r="K844" s="781"/>
      <c r="L844" s="782"/>
      <c r="M844" s="781"/>
      <c r="N844" s="781"/>
      <c r="O844" s="658"/>
      <c r="P844" s="622"/>
      <c r="Q844" s="658"/>
      <c r="R844" s="658"/>
      <c r="S844" s="781"/>
      <c r="T844" s="781"/>
      <c r="U844" s="658"/>
      <c r="V844" s="781"/>
      <c r="W844" s="781"/>
      <c r="X844" s="658"/>
      <c r="Y844" s="622"/>
      <c r="Z844" s="658"/>
      <c r="AA844" s="658"/>
      <c r="AB844" s="781"/>
      <c r="AC844" s="781"/>
      <c r="AD844" s="658"/>
      <c r="AE844" s="781"/>
      <c r="AF844" s="781"/>
      <c r="AG844" s="658"/>
      <c r="AH844" s="622"/>
      <c r="AI844" s="658"/>
      <c r="AJ844" s="658"/>
      <c r="AK844" s="781"/>
      <c r="AL844" s="781"/>
      <c r="AM844" s="658"/>
      <c r="AN844" s="781"/>
      <c r="AO844" s="781"/>
    </row>
    <row r="845" spans="1:41">
      <c r="A845" s="622"/>
      <c r="B845" s="778"/>
      <c r="C845" s="622"/>
      <c r="D845" s="622"/>
      <c r="E845" s="658"/>
      <c r="F845" s="658"/>
      <c r="G845" s="658"/>
      <c r="H845" s="658"/>
      <c r="I845" s="658"/>
      <c r="J845" s="780"/>
      <c r="K845" s="781"/>
      <c r="L845" s="782"/>
      <c r="M845" s="781"/>
      <c r="N845" s="781"/>
      <c r="O845" s="658"/>
      <c r="P845" s="622"/>
      <c r="Q845" s="658"/>
      <c r="R845" s="658"/>
      <c r="S845" s="781"/>
      <c r="T845" s="781"/>
      <c r="U845" s="658"/>
      <c r="V845" s="781"/>
      <c r="W845" s="781"/>
      <c r="X845" s="658"/>
      <c r="Y845" s="622"/>
      <c r="Z845" s="658"/>
      <c r="AA845" s="658"/>
      <c r="AB845" s="781"/>
      <c r="AC845" s="781"/>
      <c r="AD845" s="658"/>
      <c r="AE845" s="781"/>
      <c r="AF845" s="781"/>
      <c r="AG845" s="658"/>
      <c r="AH845" s="622"/>
      <c r="AI845" s="658"/>
      <c r="AJ845" s="658"/>
      <c r="AK845" s="781"/>
      <c r="AL845" s="781"/>
      <c r="AM845" s="658"/>
      <c r="AN845" s="781"/>
      <c r="AO845" s="781"/>
    </row>
    <row r="846" spans="1:41">
      <c r="A846" s="622"/>
      <c r="B846" s="778"/>
      <c r="C846" s="622"/>
      <c r="D846" s="622"/>
      <c r="E846" s="658"/>
      <c r="F846" s="658"/>
      <c r="G846" s="658"/>
      <c r="H846" s="658"/>
      <c r="I846" s="658"/>
      <c r="J846" s="780"/>
      <c r="K846" s="781"/>
      <c r="L846" s="782"/>
      <c r="M846" s="781"/>
      <c r="N846" s="781"/>
      <c r="O846" s="658"/>
      <c r="P846" s="622"/>
      <c r="Q846" s="658"/>
      <c r="R846" s="658"/>
      <c r="S846" s="781"/>
      <c r="T846" s="781"/>
      <c r="U846" s="658"/>
      <c r="V846" s="781"/>
      <c r="W846" s="781"/>
      <c r="X846" s="658"/>
      <c r="Y846" s="622"/>
      <c r="Z846" s="658"/>
      <c r="AA846" s="658"/>
      <c r="AB846" s="781"/>
      <c r="AC846" s="781"/>
      <c r="AD846" s="658"/>
      <c r="AE846" s="781"/>
      <c r="AF846" s="781"/>
      <c r="AG846" s="658"/>
      <c r="AH846" s="622"/>
      <c r="AI846" s="658"/>
      <c r="AJ846" s="658"/>
      <c r="AK846" s="781"/>
      <c r="AL846" s="781"/>
      <c r="AM846" s="658"/>
      <c r="AN846" s="781"/>
      <c r="AO846" s="781"/>
    </row>
    <row r="847" spans="1:41">
      <c r="A847" s="622"/>
      <c r="B847" s="778"/>
      <c r="C847" s="622"/>
      <c r="D847" s="622"/>
      <c r="E847" s="658"/>
      <c r="F847" s="658"/>
      <c r="G847" s="658"/>
      <c r="H847" s="658"/>
      <c r="I847" s="658"/>
      <c r="J847" s="780"/>
      <c r="K847" s="781"/>
      <c r="L847" s="782"/>
      <c r="M847" s="781"/>
      <c r="N847" s="781"/>
      <c r="O847" s="658"/>
      <c r="P847" s="622"/>
      <c r="Q847" s="658"/>
      <c r="R847" s="658"/>
      <c r="S847" s="781"/>
      <c r="T847" s="781"/>
      <c r="U847" s="658"/>
      <c r="V847" s="781"/>
      <c r="W847" s="781"/>
      <c r="X847" s="658"/>
      <c r="Y847" s="622"/>
      <c r="Z847" s="658"/>
      <c r="AA847" s="658"/>
      <c r="AB847" s="781"/>
      <c r="AC847" s="781"/>
      <c r="AD847" s="658"/>
      <c r="AE847" s="781"/>
      <c r="AF847" s="781"/>
      <c r="AG847" s="658"/>
      <c r="AH847" s="622"/>
      <c r="AI847" s="658"/>
      <c r="AJ847" s="658"/>
      <c r="AK847" s="781"/>
      <c r="AL847" s="781"/>
      <c r="AM847" s="658"/>
      <c r="AN847" s="781"/>
      <c r="AO847" s="781"/>
    </row>
    <row r="848" spans="1:41">
      <c r="A848" s="622"/>
      <c r="B848" s="778"/>
      <c r="C848" s="622"/>
      <c r="D848" s="622"/>
      <c r="E848" s="658"/>
      <c r="F848" s="658"/>
      <c r="G848" s="658"/>
      <c r="H848" s="658"/>
      <c r="I848" s="658"/>
      <c r="J848" s="780"/>
      <c r="K848" s="781"/>
      <c r="L848" s="782"/>
      <c r="M848" s="781"/>
      <c r="N848" s="781"/>
      <c r="O848" s="658"/>
      <c r="P848" s="622"/>
      <c r="Q848" s="658"/>
      <c r="R848" s="658"/>
      <c r="S848" s="781"/>
      <c r="T848" s="781"/>
      <c r="U848" s="658"/>
      <c r="V848" s="781"/>
      <c r="W848" s="781"/>
      <c r="X848" s="658"/>
      <c r="Y848" s="622"/>
      <c r="Z848" s="658"/>
      <c r="AA848" s="658"/>
      <c r="AB848" s="781"/>
      <c r="AC848" s="781"/>
      <c r="AD848" s="658"/>
      <c r="AE848" s="781"/>
      <c r="AF848" s="781"/>
      <c r="AG848" s="658"/>
      <c r="AH848" s="622"/>
      <c r="AI848" s="658"/>
      <c r="AJ848" s="658"/>
      <c r="AK848" s="781"/>
      <c r="AL848" s="781"/>
      <c r="AM848" s="658"/>
      <c r="AN848" s="781"/>
      <c r="AO848" s="781"/>
    </row>
    <row r="849" spans="1:41">
      <c r="A849" s="622"/>
      <c r="B849" s="778"/>
      <c r="C849" s="622"/>
      <c r="D849" s="622"/>
      <c r="E849" s="658"/>
      <c r="F849" s="658"/>
      <c r="G849" s="658"/>
      <c r="H849" s="658"/>
      <c r="I849" s="658"/>
      <c r="J849" s="780"/>
      <c r="K849" s="781"/>
      <c r="L849" s="782"/>
      <c r="M849" s="781"/>
      <c r="N849" s="781"/>
      <c r="O849" s="658"/>
      <c r="P849" s="622"/>
      <c r="Q849" s="658"/>
      <c r="R849" s="658"/>
      <c r="S849" s="781"/>
      <c r="T849" s="781"/>
      <c r="U849" s="658"/>
      <c r="V849" s="781"/>
      <c r="W849" s="781"/>
      <c r="X849" s="658"/>
      <c r="Y849" s="622"/>
      <c r="Z849" s="658"/>
      <c r="AA849" s="658"/>
      <c r="AB849" s="781"/>
      <c r="AC849" s="781"/>
      <c r="AD849" s="658"/>
      <c r="AE849" s="781"/>
      <c r="AF849" s="781"/>
      <c r="AG849" s="658"/>
      <c r="AH849" s="622"/>
      <c r="AI849" s="658"/>
      <c r="AJ849" s="658"/>
      <c r="AK849" s="781"/>
      <c r="AL849" s="781"/>
      <c r="AM849" s="658"/>
      <c r="AN849" s="781"/>
      <c r="AO849" s="781"/>
    </row>
    <row r="850" spans="1:41">
      <c r="A850" s="622"/>
      <c r="B850" s="778"/>
      <c r="C850" s="622"/>
      <c r="D850" s="622"/>
      <c r="E850" s="658"/>
      <c r="F850" s="658"/>
      <c r="G850" s="658"/>
      <c r="H850" s="658"/>
      <c r="I850" s="658"/>
      <c r="J850" s="780"/>
      <c r="K850" s="781"/>
      <c r="L850" s="782"/>
      <c r="M850" s="781"/>
      <c r="N850" s="781"/>
      <c r="O850" s="658"/>
      <c r="P850" s="622"/>
      <c r="Q850" s="658"/>
      <c r="R850" s="658"/>
      <c r="S850" s="781"/>
      <c r="T850" s="781"/>
      <c r="U850" s="658"/>
      <c r="V850" s="781"/>
      <c r="W850" s="781"/>
      <c r="X850" s="658"/>
      <c r="Y850" s="622"/>
      <c r="Z850" s="658"/>
      <c r="AA850" s="658"/>
      <c r="AB850" s="781"/>
      <c r="AC850" s="781"/>
      <c r="AD850" s="658"/>
      <c r="AE850" s="781"/>
      <c r="AF850" s="781"/>
      <c r="AG850" s="658"/>
      <c r="AH850" s="622"/>
      <c r="AI850" s="658"/>
      <c r="AJ850" s="658"/>
      <c r="AK850" s="781"/>
      <c r="AL850" s="781"/>
      <c r="AM850" s="658"/>
      <c r="AN850" s="781"/>
      <c r="AO850" s="781"/>
    </row>
    <row r="851" spans="1:41">
      <c r="A851" s="622"/>
      <c r="B851" s="778"/>
      <c r="C851" s="622"/>
      <c r="D851" s="622"/>
      <c r="E851" s="658"/>
      <c r="F851" s="658"/>
      <c r="G851" s="658"/>
      <c r="H851" s="658"/>
      <c r="I851" s="658"/>
      <c r="J851" s="780"/>
      <c r="K851" s="781"/>
      <c r="L851" s="782"/>
      <c r="M851" s="781"/>
      <c r="N851" s="781"/>
      <c r="O851" s="658"/>
      <c r="P851" s="622"/>
      <c r="Q851" s="658"/>
      <c r="R851" s="658"/>
      <c r="S851" s="781"/>
      <c r="T851" s="781"/>
      <c r="U851" s="658"/>
      <c r="V851" s="781"/>
      <c r="W851" s="781"/>
      <c r="X851" s="658"/>
      <c r="Y851" s="622"/>
      <c r="Z851" s="658"/>
      <c r="AA851" s="658"/>
      <c r="AB851" s="781"/>
      <c r="AC851" s="781"/>
      <c r="AD851" s="658"/>
      <c r="AE851" s="781"/>
      <c r="AF851" s="781"/>
      <c r="AG851" s="658"/>
      <c r="AH851" s="622"/>
      <c r="AI851" s="658"/>
      <c r="AJ851" s="658"/>
      <c r="AK851" s="781"/>
      <c r="AL851" s="781"/>
      <c r="AM851" s="658"/>
      <c r="AN851" s="781"/>
      <c r="AO851" s="781"/>
    </row>
    <row r="852" spans="1:41">
      <c r="A852" s="622"/>
      <c r="B852" s="778"/>
      <c r="C852" s="622"/>
      <c r="D852" s="622"/>
      <c r="E852" s="658"/>
      <c r="F852" s="658"/>
      <c r="G852" s="658"/>
      <c r="H852" s="658"/>
      <c r="I852" s="658"/>
      <c r="J852" s="780"/>
      <c r="K852" s="781"/>
      <c r="L852" s="782"/>
      <c r="M852" s="781"/>
      <c r="N852" s="781"/>
      <c r="O852" s="658"/>
      <c r="P852" s="622"/>
      <c r="Q852" s="658"/>
      <c r="R852" s="658"/>
      <c r="S852" s="781"/>
      <c r="T852" s="781"/>
      <c r="U852" s="658"/>
      <c r="V852" s="781"/>
      <c r="W852" s="781"/>
      <c r="X852" s="658"/>
      <c r="Y852" s="622"/>
      <c r="Z852" s="658"/>
      <c r="AA852" s="658"/>
      <c r="AB852" s="781"/>
      <c r="AC852" s="781"/>
      <c r="AD852" s="658"/>
      <c r="AE852" s="781"/>
      <c r="AF852" s="781"/>
      <c r="AG852" s="658"/>
      <c r="AH852" s="622"/>
      <c r="AI852" s="658"/>
      <c r="AJ852" s="658"/>
      <c r="AK852" s="781"/>
      <c r="AL852" s="781"/>
      <c r="AM852" s="658"/>
      <c r="AN852" s="781"/>
      <c r="AO852" s="781"/>
    </row>
    <row r="853" spans="1:41">
      <c r="A853" s="622"/>
      <c r="B853" s="778"/>
      <c r="C853" s="622"/>
      <c r="D853" s="622"/>
      <c r="E853" s="658"/>
      <c r="F853" s="658"/>
      <c r="G853" s="658"/>
      <c r="H853" s="658"/>
      <c r="I853" s="658"/>
      <c r="J853" s="780"/>
      <c r="K853" s="781"/>
      <c r="L853" s="782"/>
      <c r="M853" s="781"/>
      <c r="N853" s="781"/>
      <c r="O853" s="658"/>
      <c r="P853" s="622"/>
      <c r="Q853" s="658"/>
      <c r="R853" s="658"/>
      <c r="S853" s="781"/>
      <c r="T853" s="781"/>
      <c r="U853" s="658"/>
      <c r="V853" s="781"/>
      <c r="W853" s="781"/>
      <c r="X853" s="658"/>
      <c r="Y853" s="622"/>
      <c r="Z853" s="658"/>
      <c r="AA853" s="658"/>
      <c r="AB853" s="781"/>
      <c r="AC853" s="781"/>
      <c r="AD853" s="658"/>
      <c r="AE853" s="781"/>
      <c r="AF853" s="781"/>
      <c r="AG853" s="658"/>
      <c r="AH853" s="622"/>
      <c r="AI853" s="658"/>
      <c r="AJ853" s="658"/>
      <c r="AK853" s="781"/>
      <c r="AL853" s="781"/>
      <c r="AM853" s="658"/>
      <c r="AN853" s="781"/>
      <c r="AO853" s="781"/>
    </row>
    <row r="854" spans="1:41">
      <c r="A854" s="622"/>
      <c r="B854" s="778"/>
      <c r="C854" s="622"/>
      <c r="D854" s="622"/>
      <c r="E854" s="658"/>
      <c r="F854" s="658"/>
      <c r="G854" s="658"/>
      <c r="H854" s="658"/>
      <c r="I854" s="658"/>
      <c r="J854" s="780"/>
      <c r="K854" s="781"/>
      <c r="L854" s="782"/>
      <c r="M854" s="781"/>
      <c r="N854" s="781"/>
      <c r="O854" s="658"/>
      <c r="P854" s="622"/>
      <c r="Q854" s="658"/>
      <c r="R854" s="658"/>
      <c r="S854" s="781"/>
      <c r="T854" s="781"/>
      <c r="U854" s="658"/>
      <c r="V854" s="781"/>
      <c r="W854" s="781"/>
      <c r="X854" s="658"/>
      <c r="Y854" s="622"/>
      <c r="Z854" s="658"/>
      <c r="AA854" s="658"/>
      <c r="AB854" s="781"/>
      <c r="AC854" s="781"/>
      <c r="AD854" s="658"/>
      <c r="AE854" s="781"/>
      <c r="AF854" s="781"/>
      <c r="AG854" s="658"/>
      <c r="AH854" s="622"/>
      <c r="AI854" s="658"/>
      <c r="AJ854" s="658"/>
      <c r="AK854" s="781"/>
      <c r="AL854" s="781"/>
      <c r="AM854" s="658"/>
      <c r="AN854" s="781"/>
      <c r="AO854" s="781"/>
    </row>
    <row r="855" spans="1:41">
      <c r="A855" s="622"/>
      <c r="B855" s="778"/>
      <c r="C855" s="622"/>
      <c r="D855" s="622"/>
      <c r="E855" s="658"/>
      <c r="F855" s="658"/>
      <c r="G855" s="658"/>
      <c r="H855" s="658"/>
      <c r="I855" s="658"/>
      <c r="J855" s="780"/>
      <c r="K855" s="781"/>
      <c r="L855" s="782"/>
      <c r="M855" s="781"/>
      <c r="N855" s="781"/>
      <c r="O855" s="658"/>
      <c r="P855" s="622"/>
      <c r="Q855" s="658"/>
      <c r="R855" s="658"/>
      <c r="S855" s="781"/>
      <c r="T855" s="781"/>
      <c r="U855" s="658"/>
      <c r="V855" s="781"/>
      <c r="W855" s="781"/>
      <c r="X855" s="658"/>
      <c r="Y855" s="622"/>
      <c r="Z855" s="658"/>
      <c r="AA855" s="658"/>
      <c r="AB855" s="781"/>
      <c r="AC855" s="781"/>
      <c r="AD855" s="658"/>
      <c r="AE855" s="781"/>
      <c r="AF855" s="781"/>
      <c r="AG855" s="658"/>
      <c r="AH855" s="622"/>
      <c r="AI855" s="658"/>
      <c r="AJ855" s="658"/>
      <c r="AK855" s="781"/>
      <c r="AL855" s="781"/>
      <c r="AM855" s="658"/>
      <c r="AN855" s="781"/>
      <c r="AO855" s="781"/>
    </row>
    <row r="856" spans="1:41">
      <c r="A856" s="622"/>
      <c r="B856" s="778"/>
      <c r="C856" s="622"/>
      <c r="D856" s="622"/>
      <c r="E856" s="658"/>
      <c r="F856" s="658"/>
      <c r="G856" s="658"/>
      <c r="H856" s="658"/>
      <c r="I856" s="658"/>
      <c r="J856" s="780"/>
      <c r="K856" s="781"/>
      <c r="L856" s="782"/>
      <c r="M856" s="781"/>
      <c r="N856" s="781"/>
      <c r="O856" s="658"/>
      <c r="P856" s="622"/>
      <c r="Q856" s="658"/>
      <c r="R856" s="658"/>
      <c r="S856" s="781"/>
      <c r="T856" s="781"/>
      <c r="U856" s="658"/>
      <c r="V856" s="781"/>
      <c r="W856" s="781"/>
      <c r="X856" s="658"/>
      <c r="Y856" s="622"/>
      <c r="Z856" s="658"/>
      <c r="AA856" s="658"/>
      <c r="AB856" s="781"/>
      <c r="AC856" s="781"/>
      <c r="AD856" s="658"/>
      <c r="AE856" s="781"/>
      <c r="AF856" s="781"/>
      <c r="AG856" s="658"/>
      <c r="AH856" s="622"/>
      <c r="AI856" s="658"/>
      <c r="AJ856" s="658"/>
      <c r="AK856" s="781"/>
      <c r="AL856" s="781"/>
      <c r="AM856" s="658"/>
      <c r="AN856" s="781"/>
      <c r="AO856" s="781"/>
    </row>
    <row r="857" spans="1:41">
      <c r="A857" s="622"/>
      <c r="B857" s="778"/>
      <c r="C857" s="622"/>
      <c r="D857" s="622"/>
      <c r="E857" s="658"/>
      <c r="F857" s="658"/>
      <c r="G857" s="658"/>
      <c r="H857" s="658"/>
      <c r="I857" s="658"/>
      <c r="J857" s="780"/>
      <c r="K857" s="781"/>
      <c r="L857" s="782"/>
      <c r="M857" s="781"/>
      <c r="N857" s="781"/>
      <c r="O857" s="658"/>
      <c r="P857" s="622"/>
      <c r="Q857" s="658"/>
      <c r="R857" s="658"/>
      <c r="S857" s="781"/>
      <c r="T857" s="781"/>
      <c r="U857" s="658"/>
      <c r="V857" s="781"/>
      <c r="W857" s="781"/>
      <c r="X857" s="658"/>
      <c r="Y857" s="622"/>
      <c r="Z857" s="658"/>
      <c r="AA857" s="658"/>
      <c r="AB857" s="781"/>
      <c r="AC857" s="781"/>
      <c r="AD857" s="658"/>
      <c r="AE857" s="781"/>
      <c r="AF857" s="781"/>
      <c r="AG857" s="658"/>
      <c r="AH857" s="622"/>
      <c r="AI857" s="658"/>
      <c r="AJ857" s="658"/>
      <c r="AK857" s="781"/>
      <c r="AL857" s="781"/>
      <c r="AM857" s="658"/>
      <c r="AN857" s="781"/>
      <c r="AO857" s="781"/>
    </row>
    <row r="858" spans="1:41">
      <c r="A858" s="622"/>
      <c r="B858" s="778"/>
      <c r="C858" s="622"/>
      <c r="D858" s="622"/>
      <c r="E858" s="658"/>
      <c r="F858" s="658"/>
      <c r="G858" s="658"/>
      <c r="H858" s="658"/>
      <c r="I858" s="658"/>
      <c r="J858" s="780"/>
      <c r="K858" s="781"/>
      <c r="L858" s="782"/>
      <c r="M858" s="781"/>
      <c r="N858" s="781"/>
      <c r="O858" s="658"/>
      <c r="P858" s="622"/>
      <c r="Q858" s="658"/>
      <c r="R858" s="658"/>
      <c r="S858" s="781"/>
      <c r="T858" s="781"/>
      <c r="U858" s="658"/>
      <c r="V858" s="781"/>
      <c r="W858" s="781"/>
      <c r="X858" s="658"/>
      <c r="Y858" s="622"/>
      <c r="Z858" s="658"/>
      <c r="AA858" s="658"/>
      <c r="AB858" s="781"/>
      <c r="AC858" s="781"/>
      <c r="AD858" s="658"/>
      <c r="AE858" s="781"/>
      <c r="AF858" s="781"/>
      <c r="AG858" s="658"/>
      <c r="AH858" s="622"/>
      <c r="AI858" s="658"/>
      <c r="AJ858" s="658"/>
      <c r="AK858" s="781"/>
      <c r="AL858" s="781"/>
      <c r="AM858" s="658"/>
      <c r="AN858" s="781"/>
      <c r="AO858" s="781"/>
    </row>
    <row r="859" spans="1:41">
      <c r="A859" s="622"/>
      <c r="B859" s="778"/>
      <c r="C859" s="622"/>
      <c r="D859" s="622"/>
      <c r="E859" s="658"/>
      <c r="F859" s="658"/>
      <c r="G859" s="658"/>
      <c r="H859" s="658"/>
      <c r="I859" s="658"/>
      <c r="J859" s="780"/>
      <c r="K859" s="781"/>
      <c r="L859" s="782"/>
      <c r="M859" s="781"/>
      <c r="N859" s="781"/>
      <c r="O859" s="658"/>
      <c r="P859" s="622"/>
      <c r="Q859" s="658"/>
      <c r="R859" s="658"/>
      <c r="S859" s="781"/>
      <c r="T859" s="781"/>
      <c r="U859" s="658"/>
      <c r="V859" s="781"/>
      <c r="W859" s="781"/>
      <c r="X859" s="658"/>
      <c r="Y859" s="622"/>
      <c r="Z859" s="658"/>
      <c r="AA859" s="658"/>
      <c r="AB859" s="781"/>
      <c r="AC859" s="781"/>
      <c r="AD859" s="658"/>
      <c r="AE859" s="781"/>
      <c r="AF859" s="781"/>
      <c r="AG859" s="658"/>
      <c r="AH859" s="622"/>
      <c r="AI859" s="658"/>
      <c r="AJ859" s="658"/>
      <c r="AK859" s="781"/>
      <c r="AL859" s="781"/>
      <c r="AM859" s="658"/>
      <c r="AN859" s="781"/>
      <c r="AO859" s="781"/>
    </row>
    <row r="860" spans="1:41">
      <c r="A860" s="622"/>
      <c r="B860" s="778"/>
      <c r="C860" s="622"/>
      <c r="D860" s="622"/>
      <c r="E860" s="658"/>
      <c r="F860" s="658"/>
      <c r="G860" s="658"/>
      <c r="H860" s="658"/>
      <c r="I860" s="658"/>
      <c r="J860" s="780"/>
      <c r="K860" s="781"/>
      <c r="L860" s="782"/>
      <c r="M860" s="781"/>
      <c r="N860" s="781"/>
      <c r="O860" s="658"/>
      <c r="P860" s="622"/>
      <c r="Q860" s="658"/>
      <c r="R860" s="658"/>
      <c r="S860" s="781"/>
      <c r="T860" s="781"/>
      <c r="U860" s="658"/>
      <c r="V860" s="781"/>
      <c r="W860" s="781"/>
      <c r="X860" s="658"/>
      <c r="Y860" s="622"/>
      <c r="Z860" s="658"/>
      <c r="AA860" s="658"/>
      <c r="AB860" s="781"/>
      <c r="AC860" s="781"/>
      <c r="AD860" s="658"/>
      <c r="AE860" s="781"/>
      <c r="AF860" s="781"/>
      <c r="AG860" s="658"/>
      <c r="AH860" s="622"/>
      <c r="AI860" s="658"/>
      <c r="AJ860" s="658"/>
      <c r="AK860" s="781"/>
      <c r="AL860" s="781"/>
      <c r="AM860" s="658"/>
      <c r="AN860" s="781"/>
      <c r="AO860" s="781"/>
    </row>
    <row r="861" spans="1:41">
      <c r="A861" s="622"/>
      <c r="B861" s="778"/>
      <c r="C861" s="622"/>
      <c r="D861" s="622"/>
      <c r="E861" s="658"/>
      <c r="F861" s="658"/>
      <c r="G861" s="658"/>
      <c r="H861" s="658"/>
      <c r="I861" s="658"/>
      <c r="J861" s="780"/>
      <c r="K861" s="781"/>
      <c r="L861" s="782"/>
      <c r="M861" s="781"/>
      <c r="N861" s="781"/>
      <c r="O861" s="658"/>
      <c r="P861" s="622"/>
      <c r="Q861" s="658"/>
      <c r="R861" s="658"/>
      <c r="S861" s="781"/>
      <c r="T861" s="781"/>
      <c r="U861" s="658"/>
      <c r="V861" s="781"/>
      <c r="W861" s="781"/>
      <c r="X861" s="658"/>
      <c r="Y861" s="622"/>
      <c r="Z861" s="658"/>
      <c r="AA861" s="658"/>
      <c r="AB861" s="781"/>
      <c r="AC861" s="781"/>
      <c r="AD861" s="658"/>
      <c r="AE861" s="781"/>
      <c r="AF861" s="781"/>
      <c r="AG861" s="658"/>
      <c r="AH861" s="622"/>
      <c r="AI861" s="658"/>
      <c r="AJ861" s="658"/>
      <c r="AK861" s="781"/>
      <c r="AL861" s="781"/>
      <c r="AM861" s="658"/>
      <c r="AN861" s="781"/>
      <c r="AO861" s="781"/>
    </row>
    <row r="862" spans="1:41">
      <c r="A862" s="622"/>
      <c r="B862" s="778"/>
      <c r="C862" s="622"/>
      <c r="D862" s="622"/>
      <c r="E862" s="658"/>
      <c r="F862" s="658"/>
      <c r="G862" s="658"/>
      <c r="H862" s="658"/>
      <c r="I862" s="658"/>
      <c r="J862" s="780"/>
      <c r="K862" s="781"/>
      <c r="L862" s="782"/>
      <c r="M862" s="781"/>
      <c r="N862" s="781"/>
      <c r="O862" s="658"/>
      <c r="P862" s="622"/>
      <c r="Q862" s="658"/>
      <c r="R862" s="658"/>
      <c r="S862" s="781"/>
      <c r="T862" s="781"/>
      <c r="U862" s="658"/>
      <c r="V862" s="781"/>
      <c r="W862" s="781"/>
      <c r="X862" s="658"/>
      <c r="Y862" s="622"/>
      <c r="Z862" s="658"/>
      <c r="AA862" s="658"/>
      <c r="AB862" s="781"/>
      <c r="AC862" s="781"/>
      <c r="AD862" s="658"/>
      <c r="AE862" s="781"/>
      <c r="AF862" s="781"/>
      <c r="AG862" s="658"/>
      <c r="AH862" s="622"/>
      <c r="AI862" s="658"/>
      <c r="AJ862" s="658"/>
      <c r="AK862" s="781"/>
      <c r="AL862" s="781"/>
      <c r="AM862" s="658"/>
      <c r="AN862" s="781"/>
      <c r="AO862" s="781"/>
    </row>
    <row r="863" spans="1:41">
      <c r="A863" s="622"/>
      <c r="B863" s="778"/>
      <c r="C863" s="622"/>
      <c r="D863" s="622"/>
      <c r="E863" s="658"/>
      <c r="F863" s="658"/>
      <c r="G863" s="658"/>
      <c r="H863" s="658"/>
      <c r="I863" s="658"/>
      <c r="J863" s="780"/>
      <c r="K863" s="781"/>
      <c r="L863" s="782"/>
      <c r="M863" s="781"/>
      <c r="N863" s="781"/>
      <c r="O863" s="658"/>
      <c r="P863" s="622"/>
      <c r="Q863" s="658"/>
      <c r="R863" s="658"/>
      <c r="S863" s="781"/>
      <c r="T863" s="781"/>
      <c r="U863" s="658"/>
      <c r="V863" s="781"/>
      <c r="W863" s="781"/>
      <c r="X863" s="658"/>
      <c r="Y863" s="622"/>
      <c r="Z863" s="658"/>
      <c r="AA863" s="658"/>
      <c r="AB863" s="781"/>
      <c r="AC863" s="781"/>
      <c r="AD863" s="658"/>
      <c r="AE863" s="781"/>
      <c r="AF863" s="781"/>
      <c r="AG863" s="658"/>
      <c r="AH863" s="622"/>
      <c r="AI863" s="658"/>
      <c r="AJ863" s="658"/>
      <c r="AK863" s="781"/>
      <c r="AL863" s="781"/>
      <c r="AM863" s="658"/>
      <c r="AN863" s="781"/>
      <c r="AO863" s="781"/>
    </row>
    <row r="864" spans="1:41">
      <c r="A864" s="622"/>
      <c r="B864" s="778"/>
      <c r="C864" s="622"/>
      <c r="D864" s="622"/>
      <c r="E864" s="658"/>
      <c r="F864" s="658"/>
      <c r="G864" s="658"/>
      <c r="H864" s="658"/>
      <c r="I864" s="658"/>
      <c r="J864" s="780"/>
      <c r="K864" s="781"/>
      <c r="L864" s="782"/>
      <c r="M864" s="781"/>
      <c r="N864" s="781"/>
      <c r="O864" s="658"/>
      <c r="P864" s="622"/>
      <c r="Q864" s="658"/>
      <c r="R864" s="658"/>
      <c r="S864" s="781"/>
      <c r="T864" s="781"/>
      <c r="U864" s="658"/>
      <c r="V864" s="781"/>
      <c r="W864" s="781"/>
      <c r="X864" s="658"/>
      <c r="Y864" s="622"/>
      <c r="Z864" s="658"/>
      <c r="AA864" s="658"/>
      <c r="AB864" s="781"/>
      <c r="AC864" s="781"/>
      <c r="AD864" s="658"/>
      <c r="AE864" s="781"/>
      <c r="AF864" s="781"/>
      <c r="AG864" s="658"/>
      <c r="AH864" s="622"/>
      <c r="AI864" s="658"/>
      <c r="AJ864" s="658"/>
      <c r="AK864" s="781"/>
      <c r="AL864" s="781"/>
      <c r="AM864" s="658"/>
      <c r="AN864" s="781"/>
      <c r="AO864" s="781"/>
    </row>
    <row r="865" spans="1:41">
      <c r="A865" s="622"/>
      <c r="B865" s="778"/>
      <c r="C865" s="622"/>
      <c r="D865" s="622"/>
      <c r="E865" s="658"/>
      <c r="F865" s="658"/>
      <c r="G865" s="658"/>
      <c r="H865" s="658"/>
      <c r="I865" s="658"/>
      <c r="J865" s="780"/>
      <c r="K865" s="781"/>
      <c r="L865" s="782"/>
      <c r="M865" s="781"/>
      <c r="N865" s="781"/>
      <c r="O865" s="658"/>
      <c r="P865" s="622"/>
      <c r="Q865" s="658"/>
      <c r="R865" s="658"/>
      <c r="S865" s="781"/>
      <c r="T865" s="781"/>
      <c r="U865" s="658"/>
      <c r="V865" s="781"/>
      <c r="W865" s="781"/>
      <c r="X865" s="658"/>
      <c r="Y865" s="622"/>
      <c r="Z865" s="658"/>
      <c r="AA865" s="658"/>
      <c r="AB865" s="781"/>
      <c r="AC865" s="781"/>
      <c r="AD865" s="658"/>
      <c r="AE865" s="781"/>
      <c r="AF865" s="781"/>
      <c r="AG865" s="658"/>
      <c r="AH865" s="622"/>
      <c r="AI865" s="658"/>
      <c r="AJ865" s="658"/>
      <c r="AK865" s="781"/>
      <c r="AL865" s="781"/>
      <c r="AM865" s="658"/>
      <c r="AN865" s="781"/>
      <c r="AO865" s="781"/>
    </row>
    <row r="866" spans="1:41">
      <c r="A866" s="622"/>
      <c r="B866" s="778"/>
      <c r="C866" s="622"/>
      <c r="D866" s="622"/>
      <c r="E866" s="658"/>
      <c r="F866" s="658"/>
      <c r="G866" s="658"/>
      <c r="H866" s="658"/>
      <c r="I866" s="658"/>
      <c r="J866" s="780"/>
      <c r="K866" s="781"/>
      <c r="L866" s="782"/>
      <c r="M866" s="781"/>
      <c r="N866" s="781"/>
      <c r="O866" s="658"/>
      <c r="P866" s="622"/>
      <c r="Q866" s="658"/>
      <c r="R866" s="658"/>
      <c r="S866" s="781"/>
      <c r="T866" s="781"/>
      <c r="U866" s="658"/>
      <c r="V866" s="781"/>
      <c r="W866" s="781"/>
      <c r="X866" s="658"/>
      <c r="Y866" s="622"/>
      <c r="Z866" s="658"/>
      <c r="AA866" s="658"/>
      <c r="AB866" s="781"/>
      <c r="AC866" s="781"/>
      <c r="AD866" s="658"/>
      <c r="AE866" s="781"/>
      <c r="AF866" s="781"/>
      <c r="AG866" s="658"/>
      <c r="AH866" s="622"/>
      <c r="AI866" s="658"/>
      <c r="AJ866" s="658"/>
      <c r="AK866" s="781"/>
      <c r="AL866" s="781"/>
      <c r="AM866" s="658"/>
      <c r="AN866" s="781"/>
      <c r="AO866" s="781"/>
    </row>
    <row r="867" spans="1:41">
      <c r="A867" s="622"/>
      <c r="B867" s="778"/>
      <c r="C867" s="622"/>
      <c r="D867" s="622"/>
      <c r="E867" s="658"/>
      <c r="F867" s="658"/>
      <c r="G867" s="658"/>
      <c r="H867" s="658"/>
      <c r="I867" s="658"/>
      <c r="J867" s="780"/>
      <c r="K867" s="781"/>
      <c r="L867" s="782"/>
      <c r="M867" s="781"/>
      <c r="N867" s="781"/>
      <c r="O867" s="658"/>
      <c r="P867" s="622"/>
      <c r="Q867" s="658"/>
      <c r="R867" s="658"/>
      <c r="S867" s="781"/>
      <c r="T867" s="781"/>
      <c r="U867" s="658"/>
      <c r="V867" s="781"/>
      <c r="W867" s="781"/>
      <c r="X867" s="658"/>
      <c r="Y867" s="622"/>
      <c r="Z867" s="658"/>
      <c r="AA867" s="658"/>
      <c r="AB867" s="781"/>
      <c r="AC867" s="781"/>
      <c r="AD867" s="658"/>
      <c r="AE867" s="781"/>
      <c r="AF867" s="781"/>
      <c r="AG867" s="658"/>
      <c r="AH867" s="622"/>
      <c r="AI867" s="658"/>
      <c r="AJ867" s="658"/>
      <c r="AK867" s="781"/>
      <c r="AL867" s="781"/>
      <c r="AM867" s="658"/>
      <c r="AN867" s="781"/>
      <c r="AO867" s="781"/>
    </row>
    <row r="868" spans="1:41">
      <c r="A868" s="622"/>
      <c r="B868" s="778"/>
      <c r="C868" s="622"/>
      <c r="D868" s="622"/>
      <c r="E868" s="658"/>
      <c r="F868" s="658"/>
      <c r="G868" s="658"/>
      <c r="H868" s="658"/>
      <c r="I868" s="658"/>
      <c r="J868" s="780"/>
      <c r="K868" s="781"/>
      <c r="L868" s="782"/>
      <c r="M868" s="781"/>
      <c r="N868" s="781"/>
      <c r="O868" s="658"/>
      <c r="P868" s="622"/>
      <c r="Q868" s="658"/>
      <c r="R868" s="658"/>
      <c r="S868" s="781"/>
      <c r="T868" s="781"/>
      <c r="U868" s="658"/>
      <c r="V868" s="781"/>
      <c r="W868" s="781"/>
      <c r="X868" s="658"/>
      <c r="Y868" s="622"/>
      <c r="Z868" s="658"/>
      <c r="AA868" s="658"/>
      <c r="AB868" s="781"/>
      <c r="AC868" s="781"/>
      <c r="AD868" s="658"/>
      <c r="AE868" s="781"/>
      <c r="AF868" s="781"/>
      <c r="AG868" s="658"/>
      <c r="AH868" s="622"/>
      <c r="AI868" s="658"/>
      <c r="AJ868" s="658"/>
      <c r="AK868" s="781"/>
      <c r="AL868" s="781"/>
      <c r="AM868" s="658"/>
      <c r="AN868" s="781"/>
      <c r="AO868" s="781"/>
    </row>
    <row r="869" spans="1:41">
      <c r="A869" s="622"/>
      <c r="B869" s="778"/>
      <c r="C869" s="622"/>
      <c r="D869" s="622"/>
      <c r="E869" s="658"/>
      <c r="F869" s="658"/>
      <c r="G869" s="658"/>
      <c r="H869" s="658"/>
      <c r="I869" s="658"/>
      <c r="J869" s="780"/>
      <c r="K869" s="781"/>
      <c r="L869" s="782"/>
      <c r="M869" s="781"/>
      <c r="N869" s="781"/>
      <c r="O869" s="658"/>
      <c r="P869" s="622"/>
      <c r="Q869" s="658"/>
      <c r="R869" s="658"/>
      <c r="S869" s="781"/>
      <c r="T869" s="781"/>
      <c r="U869" s="658"/>
      <c r="V869" s="781"/>
      <c r="W869" s="781"/>
      <c r="X869" s="658"/>
      <c r="Y869" s="622"/>
      <c r="Z869" s="658"/>
      <c r="AA869" s="658"/>
      <c r="AB869" s="781"/>
      <c r="AC869" s="781"/>
      <c r="AD869" s="658"/>
      <c r="AE869" s="781"/>
      <c r="AF869" s="781"/>
      <c r="AG869" s="658"/>
      <c r="AH869" s="622"/>
      <c r="AI869" s="658"/>
      <c r="AJ869" s="658"/>
      <c r="AK869" s="781"/>
      <c r="AL869" s="781"/>
      <c r="AM869" s="658"/>
      <c r="AN869" s="781"/>
      <c r="AO869" s="781"/>
    </row>
    <row r="870" spans="1:41">
      <c r="A870" s="622"/>
      <c r="B870" s="778"/>
      <c r="C870" s="622"/>
      <c r="D870" s="622"/>
      <c r="E870" s="658"/>
      <c r="F870" s="658"/>
      <c r="G870" s="658"/>
      <c r="H870" s="658"/>
      <c r="I870" s="658"/>
      <c r="J870" s="780"/>
      <c r="K870" s="781"/>
      <c r="L870" s="782"/>
      <c r="M870" s="781"/>
      <c r="N870" s="781"/>
      <c r="O870" s="658"/>
      <c r="P870" s="622"/>
      <c r="Q870" s="658"/>
      <c r="R870" s="658"/>
      <c r="S870" s="781"/>
      <c r="T870" s="781"/>
      <c r="U870" s="658"/>
      <c r="V870" s="781"/>
      <c r="W870" s="781"/>
      <c r="X870" s="658"/>
      <c r="Y870" s="622"/>
      <c r="Z870" s="658"/>
      <c r="AA870" s="658"/>
      <c r="AB870" s="781"/>
      <c r="AC870" s="781"/>
      <c r="AD870" s="658"/>
      <c r="AE870" s="781"/>
      <c r="AF870" s="781"/>
      <c r="AG870" s="658"/>
      <c r="AH870" s="622"/>
      <c r="AI870" s="658"/>
      <c r="AJ870" s="658"/>
      <c r="AK870" s="781"/>
      <c r="AL870" s="781"/>
      <c r="AM870" s="658"/>
      <c r="AN870" s="781"/>
      <c r="AO870" s="781"/>
    </row>
    <row r="871" spans="1:41">
      <c r="A871" s="622"/>
      <c r="B871" s="778"/>
      <c r="C871" s="622"/>
      <c r="D871" s="622"/>
      <c r="E871" s="658"/>
      <c r="F871" s="658"/>
      <c r="G871" s="658"/>
      <c r="H871" s="658"/>
      <c r="I871" s="658"/>
      <c r="J871" s="780"/>
      <c r="K871" s="781"/>
      <c r="L871" s="782"/>
      <c r="M871" s="781"/>
      <c r="N871" s="781"/>
      <c r="O871" s="658"/>
      <c r="P871" s="622"/>
      <c r="Q871" s="658"/>
      <c r="R871" s="658"/>
      <c r="S871" s="781"/>
      <c r="T871" s="781"/>
      <c r="U871" s="658"/>
      <c r="V871" s="781"/>
      <c r="W871" s="781"/>
      <c r="X871" s="658"/>
      <c r="Y871" s="622"/>
      <c r="Z871" s="658"/>
      <c r="AA871" s="658"/>
      <c r="AB871" s="781"/>
      <c r="AC871" s="781"/>
      <c r="AD871" s="658"/>
      <c r="AE871" s="781"/>
      <c r="AF871" s="781"/>
      <c r="AG871" s="658"/>
      <c r="AH871" s="622"/>
      <c r="AI871" s="658"/>
      <c r="AJ871" s="658"/>
      <c r="AK871" s="781"/>
      <c r="AL871" s="781"/>
      <c r="AM871" s="658"/>
      <c r="AN871" s="781"/>
      <c r="AO871" s="781"/>
    </row>
    <row r="872" spans="1:41">
      <c r="A872" s="622"/>
      <c r="B872" s="778"/>
      <c r="C872" s="622"/>
      <c r="D872" s="622"/>
      <c r="E872" s="658"/>
      <c r="F872" s="658"/>
      <c r="G872" s="658"/>
      <c r="H872" s="658"/>
      <c r="I872" s="658"/>
      <c r="J872" s="780"/>
      <c r="K872" s="781"/>
      <c r="L872" s="782"/>
      <c r="M872" s="781"/>
      <c r="N872" s="781"/>
      <c r="O872" s="658"/>
      <c r="P872" s="622"/>
      <c r="Q872" s="658"/>
      <c r="R872" s="658"/>
      <c r="S872" s="781"/>
      <c r="T872" s="781"/>
      <c r="U872" s="658"/>
      <c r="V872" s="781"/>
      <c r="W872" s="781"/>
      <c r="X872" s="658"/>
      <c r="Y872" s="622"/>
      <c r="Z872" s="658"/>
      <c r="AA872" s="658"/>
      <c r="AB872" s="781"/>
      <c r="AC872" s="781"/>
      <c r="AD872" s="658"/>
      <c r="AE872" s="781"/>
      <c r="AF872" s="781"/>
      <c r="AG872" s="658"/>
      <c r="AH872" s="622"/>
      <c r="AI872" s="658"/>
      <c r="AJ872" s="658"/>
      <c r="AK872" s="781"/>
      <c r="AL872" s="781"/>
      <c r="AM872" s="658"/>
      <c r="AN872" s="781"/>
      <c r="AO872" s="781"/>
    </row>
    <row r="873" spans="1:41">
      <c r="A873" s="622"/>
      <c r="B873" s="778"/>
      <c r="C873" s="622"/>
      <c r="D873" s="622"/>
      <c r="E873" s="658"/>
      <c r="F873" s="658"/>
      <c r="G873" s="658"/>
      <c r="H873" s="658"/>
      <c r="I873" s="658"/>
      <c r="J873" s="780"/>
      <c r="K873" s="781"/>
      <c r="L873" s="782"/>
      <c r="M873" s="781"/>
      <c r="N873" s="781"/>
      <c r="O873" s="658"/>
      <c r="P873" s="622"/>
      <c r="Q873" s="658"/>
      <c r="R873" s="658"/>
      <c r="S873" s="781"/>
      <c r="T873" s="781"/>
      <c r="U873" s="658"/>
      <c r="V873" s="781"/>
      <c r="W873" s="781"/>
      <c r="X873" s="658"/>
      <c r="Y873" s="622"/>
      <c r="Z873" s="658"/>
      <c r="AA873" s="658"/>
      <c r="AB873" s="781"/>
      <c r="AC873" s="781"/>
      <c r="AD873" s="658"/>
      <c r="AE873" s="781"/>
      <c r="AF873" s="781"/>
      <c r="AG873" s="658"/>
      <c r="AH873" s="622"/>
      <c r="AI873" s="658"/>
      <c r="AJ873" s="658"/>
      <c r="AK873" s="781"/>
      <c r="AL873" s="781"/>
      <c r="AM873" s="658"/>
      <c r="AN873" s="781"/>
      <c r="AO873" s="781"/>
    </row>
    <row r="874" spans="1:41">
      <c r="A874" s="622"/>
      <c r="B874" s="778"/>
      <c r="C874" s="622"/>
      <c r="D874" s="622"/>
      <c r="E874" s="658"/>
      <c r="F874" s="658"/>
      <c r="G874" s="658"/>
      <c r="H874" s="658"/>
      <c r="I874" s="658"/>
      <c r="J874" s="780"/>
      <c r="K874" s="781"/>
      <c r="L874" s="782"/>
      <c r="M874" s="781"/>
      <c r="N874" s="781"/>
      <c r="O874" s="658"/>
      <c r="P874" s="622"/>
      <c r="Q874" s="658"/>
      <c r="R874" s="658"/>
      <c r="S874" s="781"/>
      <c r="T874" s="781"/>
      <c r="U874" s="658"/>
      <c r="V874" s="781"/>
      <c r="W874" s="781"/>
      <c r="X874" s="658"/>
      <c r="Y874" s="622"/>
      <c r="Z874" s="658"/>
      <c r="AA874" s="658"/>
      <c r="AB874" s="781"/>
      <c r="AC874" s="781"/>
      <c r="AD874" s="658"/>
      <c r="AE874" s="781"/>
      <c r="AF874" s="781"/>
      <c r="AG874" s="658"/>
      <c r="AH874" s="622"/>
      <c r="AI874" s="658"/>
      <c r="AJ874" s="658"/>
      <c r="AK874" s="781"/>
      <c r="AL874" s="781"/>
      <c r="AM874" s="658"/>
      <c r="AN874" s="781"/>
      <c r="AO874" s="781"/>
    </row>
    <row r="875" spans="1:41">
      <c r="A875" s="622"/>
      <c r="B875" s="778"/>
      <c r="C875" s="622"/>
      <c r="D875" s="622"/>
      <c r="E875" s="658"/>
      <c r="F875" s="658"/>
      <c r="G875" s="658"/>
      <c r="H875" s="658"/>
      <c r="I875" s="658"/>
      <c r="J875" s="780"/>
      <c r="K875" s="781"/>
      <c r="L875" s="782"/>
      <c r="M875" s="781"/>
      <c r="N875" s="781"/>
      <c r="O875" s="658"/>
      <c r="P875" s="622"/>
      <c r="Q875" s="658"/>
      <c r="R875" s="658"/>
      <c r="S875" s="781"/>
      <c r="T875" s="781"/>
      <c r="U875" s="658"/>
      <c r="V875" s="781"/>
      <c r="W875" s="781"/>
      <c r="X875" s="658"/>
      <c r="Y875" s="622"/>
      <c r="Z875" s="658"/>
      <c r="AA875" s="658"/>
      <c r="AB875" s="781"/>
      <c r="AC875" s="781"/>
      <c r="AD875" s="658"/>
      <c r="AE875" s="781"/>
      <c r="AF875" s="781"/>
      <c r="AG875" s="658"/>
      <c r="AH875" s="622"/>
      <c r="AI875" s="658"/>
      <c r="AJ875" s="658"/>
      <c r="AK875" s="781"/>
      <c r="AL875" s="781"/>
      <c r="AM875" s="658"/>
      <c r="AN875" s="781"/>
      <c r="AO875" s="781"/>
    </row>
    <row r="876" spans="1:41">
      <c r="A876" s="622"/>
      <c r="B876" s="778"/>
      <c r="C876" s="622"/>
      <c r="D876" s="622"/>
      <c r="E876" s="658"/>
      <c r="F876" s="658"/>
      <c r="G876" s="658"/>
      <c r="H876" s="658"/>
      <c r="I876" s="658"/>
      <c r="J876" s="780"/>
      <c r="K876" s="781"/>
      <c r="L876" s="782"/>
      <c r="M876" s="781"/>
      <c r="N876" s="781"/>
      <c r="O876" s="658"/>
      <c r="P876" s="622"/>
      <c r="Q876" s="658"/>
      <c r="R876" s="658"/>
      <c r="S876" s="781"/>
      <c r="T876" s="781"/>
      <c r="U876" s="658"/>
      <c r="V876" s="781"/>
      <c r="W876" s="781"/>
      <c r="X876" s="658"/>
      <c r="Y876" s="622"/>
      <c r="Z876" s="658"/>
      <c r="AA876" s="658"/>
      <c r="AB876" s="781"/>
      <c r="AC876" s="781"/>
      <c r="AD876" s="658"/>
      <c r="AE876" s="781"/>
      <c r="AF876" s="781"/>
      <c r="AG876" s="658"/>
      <c r="AH876" s="622"/>
      <c r="AI876" s="658"/>
      <c r="AJ876" s="658"/>
      <c r="AK876" s="781"/>
      <c r="AL876" s="781"/>
      <c r="AM876" s="658"/>
      <c r="AN876" s="781"/>
      <c r="AO876" s="781"/>
    </row>
    <row r="877" spans="1:41">
      <c r="A877" s="622"/>
      <c r="B877" s="778"/>
      <c r="C877" s="622"/>
      <c r="D877" s="622"/>
      <c r="E877" s="658"/>
      <c r="F877" s="658"/>
      <c r="G877" s="658"/>
      <c r="H877" s="658"/>
      <c r="I877" s="658"/>
      <c r="J877" s="780"/>
      <c r="K877" s="781"/>
      <c r="L877" s="782"/>
      <c r="M877" s="781"/>
      <c r="N877" s="781"/>
      <c r="O877" s="658"/>
      <c r="P877" s="622"/>
      <c r="Q877" s="658"/>
      <c r="R877" s="658"/>
      <c r="S877" s="781"/>
      <c r="T877" s="781"/>
      <c r="U877" s="658"/>
      <c r="V877" s="781"/>
      <c r="W877" s="781"/>
      <c r="X877" s="658"/>
      <c r="Y877" s="622"/>
      <c r="Z877" s="658"/>
      <c r="AA877" s="658"/>
      <c r="AB877" s="781"/>
      <c r="AC877" s="781"/>
      <c r="AD877" s="658"/>
      <c r="AE877" s="781"/>
      <c r="AF877" s="781"/>
      <c r="AG877" s="658"/>
      <c r="AH877" s="622"/>
      <c r="AI877" s="658"/>
      <c r="AJ877" s="658"/>
      <c r="AK877" s="781"/>
      <c r="AL877" s="781"/>
      <c r="AM877" s="658"/>
      <c r="AN877" s="781"/>
      <c r="AO877" s="781"/>
    </row>
    <row r="878" spans="1:41">
      <c r="A878" s="622"/>
      <c r="B878" s="778"/>
      <c r="C878" s="622"/>
      <c r="D878" s="622"/>
      <c r="E878" s="658"/>
      <c r="F878" s="658"/>
      <c r="G878" s="658"/>
      <c r="H878" s="658"/>
      <c r="I878" s="658"/>
      <c r="J878" s="780"/>
      <c r="K878" s="781"/>
      <c r="L878" s="782"/>
      <c r="M878" s="781"/>
      <c r="N878" s="781"/>
      <c r="O878" s="658"/>
      <c r="P878" s="622"/>
      <c r="Q878" s="658"/>
      <c r="R878" s="658"/>
      <c r="S878" s="781"/>
      <c r="T878" s="781"/>
      <c r="U878" s="658"/>
      <c r="V878" s="781"/>
      <c r="W878" s="781"/>
      <c r="X878" s="658"/>
      <c r="Y878" s="622"/>
      <c r="Z878" s="658"/>
      <c r="AA878" s="658"/>
      <c r="AB878" s="781"/>
      <c r="AC878" s="781"/>
      <c r="AD878" s="658"/>
      <c r="AE878" s="781"/>
      <c r="AF878" s="781"/>
      <c r="AG878" s="658"/>
      <c r="AH878" s="622"/>
      <c r="AI878" s="658"/>
      <c r="AJ878" s="658"/>
      <c r="AK878" s="781"/>
      <c r="AL878" s="781"/>
      <c r="AM878" s="658"/>
      <c r="AN878" s="781"/>
      <c r="AO878" s="781"/>
    </row>
    <row r="879" spans="1:41">
      <c r="A879" s="622"/>
      <c r="B879" s="778"/>
      <c r="C879" s="622"/>
      <c r="D879" s="622"/>
      <c r="E879" s="658"/>
      <c r="F879" s="658"/>
      <c r="G879" s="658"/>
      <c r="H879" s="658"/>
      <c r="I879" s="658"/>
      <c r="J879" s="780"/>
      <c r="K879" s="781"/>
      <c r="L879" s="782"/>
      <c r="M879" s="781"/>
      <c r="N879" s="781"/>
      <c r="O879" s="658"/>
      <c r="P879" s="622"/>
      <c r="Q879" s="658"/>
      <c r="R879" s="658"/>
      <c r="S879" s="781"/>
      <c r="T879" s="781"/>
      <c r="U879" s="658"/>
      <c r="V879" s="781"/>
      <c r="W879" s="781"/>
      <c r="X879" s="658"/>
      <c r="Y879" s="622"/>
      <c r="Z879" s="658"/>
      <c r="AA879" s="658"/>
      <c r="AB879" s="781"/>
      <c r="AC879" s="781"/>
      <c r="AD879" s="658"/>
      <c r="AE879" s="781"/>
      <c r="AF879" s="781"/>
      <c r="AG879" s="658"/>
      <c r="AH879" s="622"/>
      <c r="AI879" s="658"/>
      <c r="AJ879" s="658"/>
      <c r="AK879" s="781"/>
      <c r="AL879" s="781"/>
      <c r="AM879" s="658"/>
      <c r="AN879" s="781"/>
      <c r="AO879" s="781"/>
    </row>
    <row r="880" spans="1:41">
      <c r="A880" s="622"/>
      <c r="B880" s="778"/>
      <c r="C880" s="622"/>
      <c r="D880" s="622"/>
      <c r="E880" s="658"/>
      <c r="F880" s="658"/>
      <c r="G880" s="658"/>
      <c r="H880" s="658"/>
      <c r="I880" s="658"/>
      <c r="J880" s="780"/>
      <c r="K880" s="781"/>
      <c r="L880" s="782"/>
      <c r="M880" s="781"/>
      <c r="N880" s="781"/>
      <c r="O880" s="658"/>
      <c r="P880" s="622"/>
      <c r="Q880" s="658"/>
      <c r="R880" s="658"/>
      <c r="S880" s="781"/>
      <c r="T880" s="781"/>
      <c r="U880" s="658"/>
      <c r="V880" s="781"/>
      <c r="W880" s="781"/>
      <c r="X880" s="658"/>
      <c r="Y880" s="622"/>
      <c r="Z880" s="658"/>
      <c r="AA880" s="658"/>
      <c r="AB880" s="781"/>
      <c r="AC880" s="781"/>
      <c r="AD880" s="658"/>
      <c r="AE880" s="781"/>
      <c r="AF880" s="781"/>
      <c r="AG880" s="658"/>
      <c r="AH880" s="622"/>
      <c r="AI880" s="658"/>
      <c r="AJ880" s="658"/>
      <c r="AK880" s="781"/>
      <c r="AL880" s="781"/>
      <c r="AM880" s="658"/>
      <c r="AN880" s="781"/>
      <c r="AO880" s="781"/>
    </row>
    <row r="881" spans="1:41">
      <c r="A881" s="622"/>
      <c r="B881" s="778"/>
      <c r="C881" s="622"/>
      <c r="D881" s="622"/>
      <c r="E881" s="658"/>
      <c r="F881" s="658"/>
      <c r="G881" s="658"/>
      <c r="H881" s="658"/>
      <c r="I881" s="658"/>
      <c r="J881" s="780"/>
      <c r="K881" s="781"/>
      <c r="L881" s="782"/>
      <c r="M881" s="781"/>
      <c r="N881" s="781"/>
      <c r="O881" s="658"/>
      <c r="P881" s="622"/>
      <c r="Q881" s="658"/>
      <c r="R881" s="658"/>
      <c r="S881" s="781"/>
      <c r="T881" s="781"/>
      <c r="U881" s="658"/>
      <c r="V881" s="781"/>
      <c r="W881" s="781"/>
      <c r="X881" s="658"/>
      <c r="Y881" s="622"/>
      <c r="Z881" s="658"/>
      <c r="AA881" s="658"/>
      <c r="AB881" s="781"/>
      <c r="AC881" s="781"/>
      <c r="AD881" s="658"/>
      <c r="AE881" s="781"/>
      <c r="AF881" s="781"/>
      <c r="AG881" s="658"/>
      <c r="AH881" s="622"/>
      <c r="AI881" s="658"/>
      <c r="AJ881" s="658"/>
      <c r="AK881" s="781"/>
      <c r="AL881" s="781"/>
      <c r="AM881" s="658"/>
      <c r="AN881" s="781"/>
      <c r="AO881" s="781"/>
    </row>
    <row r="882" spans="1:41">
      <c r="A882" s="622"/>
      <c r="B882" s="778"/>
      <c r="C882" s="622"/>
      <c r="D882" s="622"/>
      <c r="E882" s="658"/>
      <c r="F882" s="658"/>
      <c r="G882" s="658"/>
      <c r="H882" s="658"/>
      <c r="I882" s="658"/>
      <c r="J882" s="780"/>
      <c r="K882" s="781"/>
      <c r="L882" s="782"/>
      <c r="M882" s="781"/>
      <c r="N882" s="781"/>
      <c r="O882" s="658"/>
      <c r="P882" s="622"/>
      <c r="Q882" s="658"/>
      <c r="R882" s="658"/>
      <c r="S882" s="781"/>
      <c r="T882" s="781"/>
      <c r="U882" s="658"/>
      <c r="V882" s="781"/>
      <c r="W882" s="781"/>
      <c r="X882" s="658"/>
      <c r="Y882" s="622"/>
      <c r="Z882" s="658"/>
      <c r="AA882" s="658"/>
      <c r="AB882" s="781"/>
      <c r="AC882" s="781"/>
      <c r="AD882" s="658"/>
      <c r="AE882" s="781"/>
      <c r="AF882" s="781"/>
      <c r="AG882" s="658"/>
      <c r="AH882" s="622"/>
      <c r="AI882" s="658"/>
      <c r="AJ882" s="658"/>
      <c r="AK882" s="781"/>
      <c r="AL882" s="781"/>
      <c r="AM882" s="658"/>
      <c r="AN882" s="781"/>
      <c r="AO882" s="781"/>
    </row>
    <row r="883" spans="1:41">
      <c r="A883" s="622"/>
      <c r="B883" s="778"/>
      <c r="C883" s="622"/>
      <c r="D883" s="622"/>
      <c r="E883" s="658"/>
      <c r="F883" s="658"/>
      <c r="G883" s="658"/>
      <c r="H883" s="658"/>
      <c r="I883" s="658"/>
      <c r="J883" s="780"/>
      <c r="K883" s="781"/>
      <c r="L883" s="782"/>
      <c r="M883" s="781"/>
      <c r="N883" s="781"/>
      <c r="O883" s="658"/>
      <c r="P883" s="622"/>
      <c r="Q883" s="658"/>
      <c r="R883" s="658"/>
      <c r="S883" s="781"/>
      <c r="T883" s="781"/>
      <c r="U883" s="658"/>
      <c r="V883" s="781"/>
      <c r="W883" s="781"/>
      <c r="X883" s="658"/>
      <c r="Y883" s="622"/>
      <c r="Z883" s="658"/>
      <c r="AA883" s="658"/>
      <c r="AB883" s="781"/>
      <c r="AC883" s="781"/>
      <c r="AD883" s="658"/>
      <c r="AE883" s="781"/>
      <c r="AF883" s="781"/>
      <c r="AG883" s="658"/>
      <c r="AH883" s="622"/>
      <c r="AI883" s="658"/>
      <c r="AJ883" s="658"/>
      <c r="AK883" s="781"/>
      <c r="AL883" s="781"/>
      <c r="AM883" s="658"/>
      <c r="AN883" s="781"/>
      <c r="AO883" s="781"/>
    </row>
    <row r="884" spans="1:41">
      <c r="A884" s="622"/>
      <c r="B884" s="778"/>
      <c r="C884" s="622"/>
      <c r="D884" s="622"/>
      <c r="E884" s="658"/>
      <c r="F884" s="658"/>
      <c r="G884" s="658"/>
      <c r="H884" s="658"/>
      <c r="I884" s="658"/>
      <c r="J884" s="780"/>
      <c r="K884" s="781"/>
      <c r="L884" s="782"/>
      <c r="M884" s="781"/>
      <c r="N884" s="781"/>
      <c r="O884" s="658"/>
      <c r="P884" s="622"/>
      <c r="Q884" s="658"/>
      <c r="R884" s="658"/>
      <c r="S884" s="781"/>
      <c r="T884" s="781"/>
      <c r="U884" s="658"/>
      <c r="V884" s="781"/>
      <c r="W884" s="781"/>
      <c r="X884" s="658"/>
      <c r="Y884" s="622"/>
      <c r="Z884" s="658"/>
      <c r="AA884" s="658"/>
      <c r="AB884" s="781"/>
      <c r="AC884" s="781"/>
      <c r="AD884" s="658"/>
      <c r="AE884" s="781"/>
      <c r="AF884" s="781"/>
      <c r="AG884" s="658"/>
      <c r="AH884" s="622"/>
      <c r="AI884" s="658"/>
      <c r="AJ884" s="658"/>
      <c r="AK884" s="781"/>
      <c r="AL884" s="781"/>
      <c r="AM884" s="658"/>
      <c r="AN884" s="781"/>
      <c r="AO884" s="781"/>
    </row>
    <row r="885" spans="1:41">
      <c r="A885" s="622"/>
      <c r="B885" s="778"/>
      <c r="C885" s="622"/>
      <c r="D885" s="622"/>
      <c r="E885" s="658"/>
      <c r="F885" s="658"/>
      <c r="G885" s="658"/>
      <c r="H885" s="658"/>
      <c r="I885" s="658"/>
      <c r="J885" s="780"/>
      <c r="K885" s="781"/>
      <c r="L885" s="782"/>
      <c r="M885" s="781"/>
      <c r="N885" s="781"/>
      <c r="O885" s="658"/>
      <c r="P885" s="622"/>
      <c r="Q885" s="658"/>
      <c r="R885" s="658"/>
      <c r="S885" s="781"/>
      <c r="T885" s="781"/>
      <c r="U885" s="658"/>
      <c r="V885" s="781"/>
      <c r="W885" s="781"/>
      <c r="X885" s="658"/>
      <c r="Y885" s="622"/>
      <c r="Z885" s="658"/>
      <c r="AA885" s="658"/>
      <c r="AB885" s="781"/>
      <c r="AC885" s="781"/>
      <c r="AD885" s="658"/>
      <c r="AE885" s="781"/>
      <c r="AF885" s="781"/>
      <c r="AG885" s="658"/>
      <c r="AH885" s="622"/>
      <c r="AI885" s="658"/>
      <c r="AJ885" s="658"/>
      <c r="AK885" s="781"/>
      <c r="AL885" s="781"/>
      <c r="AM885" s="658"/>
      <c r="AN885" s="781"/>
      <c r="AO885" s="781"/>
    </row>
    <row r="886" spans="1:41">
      <c r="A886" s="622"/>
      <c r="B886" s="778"/>
      <c r="C886" s="622"/>
      <c r="D886" s="622"/>
      <c r="E886" s="658"/>
      <c r="F886" s="658"/>
      <c r="G886" s="658"/>
      <c r="H886" s="658"/>
      <c r="I886" s="658"/>
      <c r="J886" s="780"/>
      <c r="K886" s="781"/>
      <c r="L886" s="782"/>
      <c r="M886" s="781"/>
      <c r="N886" s="781"/>
      <c r="O886" s="658"/>
      <c r="P886" s="622"/>
      <c r="Q886" s="658"/>
      <c r="R886" s="658"/>
      <c r="S886" s="781"/>
      <c r="T886" s="781"/>
      <c r="U886" s="658"/>
      <c r="V886" s="781"/>
      <c r="W886" s="781"/>
      <c r="X886" s="658"/>
      <c r="Y886" s="622"/>
      <c r="Z886" s="658"/>
      <c r="AA886" s="658"/>
      <c r="AB886" s="781"/>
      <c r="AC886" s="781"/>
      <c r="AD886" s="658"/>
      <c r="AE886" s="781"/>
      <c r="AF886" s="781"/>
      <c r="AG886" s="658"/>
      <c r="AH886" s="622"/>
      <c r="AI886" s="658"/>
      <c r="AJ886" s="658"/>
      <c r="AK886" s="781"/>
      <c r="AL886" s="781"/>
      <c r="AM886" s="658"/>
      <c r="AN886" s="781"/>
      <c r="AO886" s="781"/>
    </row>
    <row r="887" spans="1:41">
      <c r="A887" s="622"/>
      <c r="B887" s="778"/>
      <c r="C887" s="622"/>
      <c r="D887" s="622"/>
      <c r="E887" s="658"/>
      <c r="F887" s="658"/>
      <c r="G887" s="658"/>
      <c r="H887" s="658"/>
      <c r="I887" s="658"/>
      <c r="J887" s="780"/>
      <c r="K887" s="781"/>
      <c r="L887" s="782"/>
      <c r="M887" s="781"/>
      <c r="N887" s="781"/>
      <c r="O887" s="658"/>
      <c r="P887" s="622"/>
      <c r="Q887" s="658"/>
      <c r="R887" s="658"/>
      <c r="S887" s="781"/>
      <c r="T887" s="781"/>
      <c r="U887" s="658"/>
      <c r="V887" s="781"/>
      <c r="W887" s="781"/>
      <c r="X887" s="658"/>
      <c r="Y887" s="622"/>
      <c r="Z887" s="658"/>
      <c r="AA887" s="658"/>
      <c r="AB887" s="781"/>
      <c r="AC887" s="781"/>
      <c r="AD887" s="658"/>
      <c r="AE887" s="781"/>
      <c r="AF887" s="781"/>
      <c r="AG887" s="658"/>
      <c r="AH887" s="622"/>
      <c r="AI887" s="658"/>
      <c r="AJ887" s="658"/>
      <c r="AK887" s="781"/>
      <c r="AL887" s="781"/>
      <c r="AM887" s="658"/>
      <c r="AN887" s="781"/>
      <c r="AO887" s="781"/>
    </row>
    <row r="888" spans="1:41">
      <c r="A888" s="622"/>
      <c r="B888" s="778"/>
      <c r="C888" s="622"/>
      <c r="D888" s="622"/>
      <c r="E888" s="658"/>
      <c r="F888" s="658"/>
      <c r="G888" s="658"/>
      <c r="H888" s="658"/>
      <c r="I888" s="658"/>
      <c r="J888" s="780"/>
      <c r="K888" s="781"/>
      <c r="L888" s="782"/>
      <c r="M888" s="781"/>
      <c r="N888" s="781"/>
      <c r="O888" s="658"/>
      <c r="P888" s="622"/>
      <c r="Q888" s="658"/>
      <c r="R888" s="658"/>
      <c r="S888" s="781"/>
      <c r="T888" s="781"/>
      <c r="U888" s="658"/>
      <c r="V888" s="781"/>
      <c r="W888" s="781"/>
      <c r="X888" s="658"/>
      <c r="Y888" s="622"/>
      <c r="Z888" s="658"/>
      <c r="AA888" s="658"/>
      <c r="AB888" s="781"/>
      <c r="AC888" s="781"/>
      <c r="AD888" s="658"/>
      <c r="AE888" s="781"/>
      <c r="AF888" s="781"/>
      <c r="AG888" s="658"/>
      <c r="AH888" s="622"/>
      <c r="AI888" s="658"/>
      <c r="AJ888" s="658"/>
      <c r="AK888" s="781"/>
      <c r="AL888" s="781"/>
      <c r="AM888" s="658"/>
      <c r="AN888" s="781"/>
      <c r="AO888" s="781"/>
    </row>
    <row r="889" spans="1:41">
      <c r="A889" s="622"/>
      <c r="B889" s="778"/>
      <c r="C889" s="622"/>
      <c r="D889" s="622"/>
      <c r="E889" s="658"/>
      <c r="F889" s="658"/>
      <c r="G889" s="658"/>
      <c r="H889" s="658"/>
      <c r="I889" s="658"/>
      <c r="J889" s="780"/>
      <c r="K889" s="781"/>
      <c r="L889" s="782"/>
      <c r="M889" s="781"/>
      <c r="N889" s="781"/>
      <c r="O889" s="658"/>
      <c r="P889" s="622"/>
      <c r="Q889" s="658"/>
      <c r="R889" s="658"/>
      <c r="S889" s="781"/>
      <c r="T889" s="781"/>
      <c r="U889" s="658"/>
      <c r="V889" s="781"/>
      <c r="W889" s="781"/>
      <c r="X889" s="658"/>
      <c r="Y889" s="622"/>
      <c r="Z889" s="658"/>
      <c r="AA889" s="658"/>
      <c r="AB889" s="781"/>
      <c r="AC889" s="781"/>
      <c r="AD889" s="658"/>
      <c r="AE889" s="781"/>
      <c r="AF889" s="781"/>
      <c r="AG889" s="658"/>
      <c r="AH889" s="622"/>
      <c r="AI889" s="658"/>
      <c r="AJ889" s="658"/>
      <c r="AK889" s="781"/>
      <c r="AL889" s="781"/>
      <c r="AM889" s="658"/>
      <c r="AN889" s="781"/>
      <c r="AO889" s="781"/>
    </row>
    <row r="890" spans="1:41">
      <c r="A890" s="622"/>
      <c r="B890" s="778"/>
      <c r="C890" s="622"/>
      <c r="D890" s="622"/>
      <c r="E890" s="658"/>
      <c r="F890" s="658"/>
      <c r="G890" s="658"/>
      <c r="H890" s="658"/>
      <c r="I890" s="658"/>
      <c r="J890" s="780"/>
      <c r="K890" s="781"/>
      <c r="L890" s="782"/>
      <c r="M890" s="781"/>
      <c r="N890" s="781"/>
      <c r="O890" s="658"/>
      <c r="P890" s="622"/>
      <c r="Q890" s="658"/>
      <c r="R890" s="658"/>
      <c r="S890" s="781"/>
      <c r="T890" s="781"/>
      <c r="U890" s="658"/>
      <c r="V890" s="781"/>
      <c r="W890" s="781"/>
      <c r="X890" s="658"/>
      <c r="Y890" s="622"/>
      <c r="Z890" s="658"/>
      <c r="AA890" s="658"/>
      <c r="AB890" s="781"/>
      <c r="AC890" s="781"/>
      <c r="AD890" s="658"/>
      <c r="AE890" s="781"/>
      <c r="AF890" s="781"/>
      <c r="AG890" s="658"/>
      <c r="AH890" s="622"/>
      <c r="AI890" s="658"/>
      <c r="AJ890" s="658"/>
      <c r="AK890" s="781"/>
      <c r="AL890" s="781"/>
      <c r="AM890" s="658"/>
      <c r="AN890" s="781"/>
      <c r="AO890" s="781"/>
    </row>
    <row r="891" spans="1:41">
      <c r="A891" s="622"/>
      <c r="B891" s="778"/>
      <c r="C891" s="622"/>
      <c r="D891" s="622"/>
      <c r="E891" s="658"/>
      <c r="F891" s="658"/>
      <c r="G891" s="658"/>
      <c r="H891" s="658"/>
      <c r="I891" s="658"/>
      <c r="J891" s="780"/>
      <c r="K891" s="781"/>
      <c r="L891" s="782"/>
      <c r="M891" s="781"/>
      <c r="N891" s="781"/>
      <c r="O891" s="658"/>
      <c r="P891" s="622"/>
      <c r="Q891" s="658"/>
      <c r="R891" s="658"/>
      <c r="S891" s="781"/>
      <c r="T891" s="781"/>
      <c r="U891" s="658"/>
      <c r="V891" s="781"/>
      <c r="W891" s="781"/>
      <c r="X891" s="658"/>
      <c r="Y891" s="622"/>
      <c r="Z891" s="658"/>
      <c r="AA891" s="658"/>
      <c r="AB891" s="781"/>
      <c r="AC891" s="781"/>
      <c r="AD891" s="658"/>
      <c r="AE891" s="781"/>
      <c r="AF891" s="781"/>
      <c r="AG891" s="658"/>
      <c r="AH891" s="622"/>
      <c r="AI891" s="658"/>
      <c r="AJ891" s="658"/>
      <c r="AK891" s="781"/>
      <c r="AL891" s="781"/>
      <c r="AM891" s="658"/>
      <c r="AN891" s="781"/>
      <c r="AO891" s="781"/>
    </row>
    <row r="892" spans="1:41">
      <c r="A892" s="622"/>
      <c r="B892" s="778"/>
      <c r="C892" s="622"/>
      <c r="D892" s="622"/>
      <c r="E892" s="658"/>
      <c r="F892" s="658"/>
      <c r="G892" s="658"/>
      <c r="H892" s="658"/>
      <c r="I892" s="658"/>
      <c r="J892" s="780"/>
      <c r="K892" s="781"/>
      <c r="L892" s="782"/>
      <c r="M892" s="781"/>
      <c r="N892" s="781"/>
      <c r="O892" s="658"/>
      <c r="P892" s="622"/>
      <c r="Q892" s="658"/>
      <c r="R892" s="658"/>
      <c r="S892" s="781"/>
      <c r="T892" s="781"/>
      <c r="U892" s="658"/>
      <c r="V892" s="781"/>
      <c r="W892" s="781"/>
      <c r="X892" s="658"/>
      <c r="Y892" s="622"/>
      <c r="Z892" s="658"/>
      <c r="AA892" s="658"/>
      <c r="AB892" s="781"/>
      <c r="AC892" s="781"/>
      <c r="AD892" s="658"/>
      <c r="AE892" s="781"/>
      <c r="AF892" s="781"/>
      <c r="AG892" s="658"/>
      <c r="AH892" s="622"/>
      <c r="AI892" s="658"/>
      <c r="AJ892" s="658"/>
      <c r="AK892" s="781"/>
      <c r="AL892" s="781"/>
      <c r="AM892" s="658"/>
      <c r="AN892" s="781"/>
      <c r="AO892" s="781"/>
    </row>
    <row r="893" spans="1:41">
      <c r="A893" s="622"/>
      <c r="B893" s="778"/>
      <c r="C893" s="622"/>
      <c r="D893" s="622"/>
      <c r="E893" s="658"/>
      <c r="F893" s="658"/>
      <c r="G893" s="658"/>
      <c r="H893" s="658"/>
      <c r="I893" s="658"/>
      <c r="J893" s="780"/>
      <c r="K893" s="781"/>
      <c r="L893" s="782"/>
      <c r="M893" s="781"/>
      <c r="N893" s="781"/>
      <c r="O893" s="658"/>
      <c r="P893" s="622"/>
      <c r="Q893" s="658"/>
      <c r="R893" s="658"/>
      <c r="S893" s="781"/>
      <c r="T893" s="781"/>
      <c r="U893" s="658"/>
      <c r="V893" s="781"/>
      <c r="W893" s="781"/>
      <c r="X893" s="658"/>
      <c r="Y893" s="622"/>
      <c r="Z893" s="658"/>
      <c r="AA893" s="658"/>
      <c r="AB893" s="781"/>
      <c r="AC893" s="781"/>
      <c r="AD893" s="658"/>
      <c r="AE893" s="781"/>
      <c r="AF893" s="781"/>
      <c r="AG893" s="658"/>
      <c r="AH893" s="622"/>
      <c r="AI893" s="658"/>
      <c r="AJ893" s="658"/>
      <c r="AK893" s="781"/>
      <c r="AL893" s="781"/>
      <c r="AM893" s="658"/>
      <c r="AN893" s="781"/>
      <c r="AO893" s="781"/>
    </row>
    <row r="894" spans="1:41">
      <c r="A894" s="622"/>
      <c r="B894" s="778"/>
      <c r="C894" s="622"/>
      <c r="D894" s="622"/>
      <c r="E894" s="658"/>
      <c r="F894" s="658"/>
      <c r="G894" s="658"/>
      <c r="H894" s="658"/>
      <c r="I894" s="658"/>
      <c r="J894" s="780"/>
      <c r="K894" s="781"/>
      <c r="L894" s="782"/>
      <c r="M894" s="781"/>
      <c r="N894" s="781"/>
      <c r="O894" s="658"/>
      <c r="P894" s="622"/>
      <c r="Q894" s="658"/>
      <c r="R894" s="658"/>
      <c r="S894" s="781"/>
      <c r="T894" s="781"/>
      <c r="U894" s="658"/>
      <c r="V894" s="781"/>
      <c r="W894" s="781"/>
      <c r="X894" s="658"/>
      <c r="Y894" s="622"/>
      <c r="Z894" s="658"/>
      <c r="AA894" s="658"/>
      <c r="AB894" s="781"/>
      <c r="AC894" s="781"/>
      <c r="AD894" s="658"/>
      <c r="AE894" s="781"/>
      <c r="AF894" s="781"/>
      <c r="AG894" s="658"/>
      <c r="AH894" s="622"/>
      <c r="AI894" s="658"/>
      <c r="AJ894" s="658"/>
      <c r="AK894" s="781"/>
      <c r="AL894" s="781"/>
      <c r="AM894" s="658"/>
      <c r="AN894" s="781"/>
      <c r="AO894" s="781"/>
    </row>
    <row r="895" spans="1:41">
      <c r="A895" s="622"/>
      <c r="B895" s="778"/>
      <c r="C895" s="622"/>
      <c r="D895" s="622"/>
      <c r="E895" s="658"/>
      <c r="F895" s="658"/>
      <c r="G895" s="658"/>
      <c r="H895" s="658"/>
      <c r="I895" s="658"/>
      <c r="J895" s="780"/>
      <c r="K895" s="781"/>
      <c r="L895" s="782"/>
      <c r="M895" s="781"/>
      <c r="N895" s="781"/>
      <c r="O895" s="658"/>
      <c r="P895" s="622"/>
      <c r="Q895" s="658"/>
      <c r="R895" s="658"/>
      <c r="S895" s="781"/>
      <c r="T895" s="781"/>
      <c r="U895" s="658"/>
      <c r="V895" s="781"/>
      <c r="W895" s="781"/>
      <c r="X895" s="658"/>
      <c r="Y895" s="622"/>
      <c r="Z895" s="658"/>
      <c r="AA895" s="658"/>
      <c r="AB895" s="781"/>
      <c r="AC895" s="781"/>
      <c r="AD895" s="658"/>
      <c r="AE895" s="781"/>
      <c r="AF895" s="781"/>
      <c r="AG895" s="658"/>
      <c r="AH895" s="622"/>
      <c r="AI895" s="658"/>
      <c r="AJ895" s="658"/>
      <c r="AK895" s="781"/>
      <c r="AL895" s="781"/>
      <c r="AM895" s="658"/>
      <c r="AN895" s="781"/>
      <c r="AO895" s="781"/>
    </row>
    <row r="896" spans="1:41">
      <c r="A896" s="622"/>
      <c r="B896" s="778"/>
      <c r="C896" s="622"/>
      <c r="D896" s="622"/>
      <c r="E896" s="658"/>
      <c r="F896" s="658"/>
      <c r="G896" s="658"/>
      <c r="H896" s="658"/>
      <c r="I896" s="658"/>
      <c r="J896" s="780"/>
      <c r="K896" s="781"/>
      <c r="L896" s="782"/>
      <c r="M896" s="781"/>
      <c r="N896" s="781"/>
      <c r="O896" s="658"/>
      <c r="P896" s="622"/>
      <c r="Q896" s="658"/>
      <c r="R896" s="658"/>
      <c r="S896" s="781"/>
      <c r="T896" s="781"/>
      <c r="U896" s="658"/>
      <c r="V896" s="781"/>
      <c r="W896" s="781"/>
      <c r="X896" s="658"/>
      <c r="Y896" s="622"/>
      <c r="Z896" s="658"/>
      <c r="AA896" s="658"/>
      <c r="AB896" s="781"/>
      <c r="AC896" s="781"/>
      <c r="AD896" s="658"/>
      <c r="AE896" s="781"/>
      <c r="AF896" s="781"/>
      <c r="AG896" s="658"/>
      <c r="AH896" s="622"/>
      <c r="AI896" s="658"/>
      <c r="AJ896" s="658"/>
      <c r="AK896" s="781"/>
      <c r="AL896" s="781"/>
      <c r="AM896" s="658"/>
      <c r="AN896" s="781"/>
      <c r="AO896" s="781"/>
    </row>
    <row r="897" spans="1:41">
      <c r="A897" s="622"/>
      <c r="B897" s="778"/>
      <c r="C897" s="622"/>
      <c r="D897" s="622"/>
      <c r="E897" s="658"/>
      <c r="F897" s="658"/>
      <c r="G897" s="658"/>
      <c r="H897" s="658"/>
      <c r="I897" s="658"/>
      <c r="J897" s="780"/>
      <c r="K897" s="781"/>
      <c r="L897" s="782"/>
      <c r="M897" s="781"/>
      <c r="N897" s="781"/>
      <c r="O897" s="658"/>
      <c r="P897" s="622"/>
      <c r="Q897" s="658"/>
      <c r="R897" s="658"/>
      <c r="S897" s="781"/>
      <c r="T897" s="781"/>
      <c r="U897" s="658"/>
      <c r="V897" s="781"/>
      <c r="W897" s="781"/>
      <c r="X897" s="658"/>
      <c r="Y897" s="622"/>
      <c r="Z897" s="658"/>
      <c r="AA897" s="658"/>
      <c r="AB897" s="781"/>
      <c r="AC897" s="781"/>
      <c r="AD897" s="658"/>
      <c r="AE897" s="781"/>
      <c r="AF897" s="781"/>
      <c r="AG897" s="658"/>
      <c r="AH897" s="622"/>
      <c r="AI897" s="658"/>
      <c r="AJ897" s="658"/>
      <c r="AK897" s="781"/>
      <c r="AL897" s="781"/>
      <c r="AM897" s="658"/>
      <c r="AN897" s="781"/>
      <c r="AO897" s="781"/>
    </row>
    <row r="898" spans="1:41">
      <c r="A898" s="622"/>
      <c r="B898" s="778"/>
      <c r="C898" s="622"/>
      <c r="D898" s="622"/>
      <c r="E898" s="658"/>
      <c r="F898" s="658"/>
      <c r="G898" s="658"/>
      <c r="H898" s="658"/>
      <c r="I898" s="658"/>
      <c r="J898" s="780"/>
      <c r="K898" s="781"/>
      <c r="L898" s="782"/>
      <c r="M898" s="781"/>
      <c r="N898" s="781"/>
      <c r="O898" s="658"/>
      <c r="P898" s="622"/>
      <c r="Q898" s="658"/>
      <c r="R898" s="658"/>
      <c r="S898" s="781"/>
      <c r="T898" s="781"/>
      <c r="U898" s="658"/>
      <c r="V898" s="781"/>
      <c r="W898" s="781"/>
      <c r="X898" s="658"/>
      <c r="Y898" s="622"/>
      <c r="Z898" s="658"/>
      <c r="AA898" s="658"/>
      <c r="AB898" s="781"/>
      <c r="AC898" s="781"/>
      <c r="AD898" s="658"/>
      <c r="AE898" s="781"/>
      <c r="AF898" s="781"/>
      <c r="AG898" s="658"/>
      <c r="AH898" s="622"/>
      <c r="AI898" s="658"/>
      <c r="AJ898" s="658"/>
      <c r="AK898" s="781"/>
      <c r="AL898" s="781"/>
      <c r="AM898" s="658"/>
      <c r="AN898" s="781"/>
      <c r="AO898" s="781"/>
    </row>
    <row r="899" spans="1:41">
      <c r="A899" s="622"/>
      <c r="B899" s="778"/>
      <c r="C899" s="622"/>
      <c r="D899" s="622"/>
      <c r="E899" s="658"/>
      <c r="F899" s="658"/>
      <c r="G899" s="658"/>
      <c r="H899" s="658"/>
      <c r="I899" s="658"/>
      <c r="J899" s="780"/>
      <c r="K899" s="781"/>
      <c r="L899" s="782"/>
      <c r="M899" s="781"/>
      <c r="N899" s="781"/>
      <c r="O899" s="658"/>
      <c r="P899" s="622"/>
      <c r="Q899" s="658"/>
      <c r="R899" s="658"/>
      <c r="S899" s="781"/>
      <c r="T899" s="781"/>
      <c r="U899" s="658"/>
      <c r="V899" s="781"/>
      <c r="W899" s="781"/>
      <c r="X899" s="658"/>
      <c r="Y899" s="622"/>
      <c r="Z899" s="658"/>
      <c r="AA899" s="658"/>
      <c r="AB899" s="781"/>
      <c r="AC899" s="781"/>
      <c r="AD899" s="658"/>
      <c r="AE899" s="781"/>
      <c r="AF899" s="781"/>
      <c r="AG899" s="658"/>
      <c r="AH899" s="622"/>
      <c r="AI899" s="658"/>
      <c r="AJ899" s="658"/>
      <c r="AK899" s="781"/>
      <c r="AL899" s="781"/>
      <c r="AM899" s="658"/>
      <c r="AN899" s="781"/>
      <c r="AO899" s="781"/>
    </row>
    <row r="900" spans="1:41">
      <c r="A900" s="622"/>
      <c r="B900" s="778"/>
      <c r="C900" s="622"/>
      <c r="D900" s="622"/>
      <c r="E900" s="658"/>
      <c r="F900" s="658"/>
      <c r="G900" s="658"/>
      <c r="H900" s="658"/>
      <c r="I900" s="658"/>
      <c r="J900" s="780"/>
      <c r="K900" s="781"/>
      <c r="L900" s="782"/>
      <c r="M900" s="781"/>
      <c r="N900" s="781"/>
      <c r="O900" s="658"/>
      <c r="P900" s="622"/>
      <c r="Q900" s="658"/>
      <c r="R900" s="658"/>
      <c r="S900" s="781"/>
      <c r="T900" s="781"/>
      <c r="U900" s="658"/>
      <c r="V900" s="781"/>
      <c r="W900" s="781"/>
      <c r="X900" s="658"/>
      <c r="Y900" s="622"/>
      <c r="Z900" s="658"/>
      <c r="AA900" s="658"/>
      <c r="AB900" s="781"/>
      <c r="AC900" s="781"/>
      <c r="AD900" s="658"/>
      <c r="AE900" s="781"/>
      <c r="AF900" s="781"/>
      <c r="AG900" s="658"/>
      <c r="AH900" s="622"/>
      <c r="AI900" s="658"/>
      <c r="AJ900" s="658"/>
      <c r="AK900" s="781"/>
      <c r="AL900" s="781"/>
      <c r="AM900" s="658"/>
      <c r="AN900" s="781"/>
      <c r="AO900" s="781"/>
    </row>
    <row r="901" spans="1:41">
      <c r="A901" s="622"/>
      <c r="B901" s="778"/>
      <c r="C901" s="622"/>
      <c r="D901" s="622"/>
      <c r="E901" s="658"/>
      <c r="F901" s="658"/>
      <c r="G901" s="658"/>
      <c r="H901" s="658"/>
      <c r="I901" s="658"/>
      <c r="J901" s="780"/>
      <c r="K901" s="781"/>
      <c r="L901" s="782"/>
      <c r="M901" s="781"/>
      <c r="N901" s="781"/>
      <c r="O901" s="658"/>
      <c r="P901" s="622"/>
      <c r="Q901" s="658"/>
      <c r="R901" s="658"/>
      <c r="S901" s="781"/>
      <c r="T901" s="781"/>
      <c r="U901" s="658"/>
      <c r="V901" s="781"/>
      <c r="W901" s="781"/>
      <c r="X901" s="658"/>
      <c r="Y901" s="622"/>
      <c r="Z901" s="658"/>
      <c r="AA901" s="658"/>
      <c r="AB901" s="781"/>
      <c r="AC901" s="781"/>
      <c r="AD901" s="658"/>
      <c r="AE901" s="781"/>
      <c r="AF901" s="781"/>
      <c r="AG901" s="658"/>
      <c r="AH901" s="622"/>
      <c r="AI901" s="658"/>
      <c r="AJ901" s="658"/>
      <c r="AK901" s="781"/>
      <c r="AL901" s="781"/>
      <c r="AM901" s="658"/>
      <c r="AN901" s="781"/>
      <c r="AO901" s="781"/>
    </row>
    <row r="902" spans="1:41">
      <c r="A902" s="622"/>
      <c r="B902" s="778"/>
      <c r="C902" s="622"/>
      <c r="D902" s="622"/>
      <c r="E902" s="658"/>
      <c r="F902" s="658"/>
      <c r="G902" s="658"/>
      <c r="H902" s="658"/>
      <c r="I902" s="658"/>
      <c r="J902" s="780"/>
      <c r="K902" s="781"/>
      <c r="L902" s="782"/>
      <c r="M902" s="781"/>
      <c r="N902" s="781"/>
      <c r="O902" s="658"/>
      <c r="P902" s="622"/>
      <c r="Q902" s="658"/>
      <c r="R902" s="658"/>
      <c r="S902" s="781"/>
      <c r="T902" s="781"/>
      <c r="U902" s="658"/>
      <c r="V902" s="781"/>
      <c r="W902" s="781"/>
      <c r="X902" s="658"/>
      <c r="Y902" s="622"/>
      <c r="Z902" s="658"/>
      <c r="AA902" s="658"/>
      <c r="AB902" s="781"/>
      <c r="AC902" s="781"/>
      <c r="AD902" s="658"/>
      <c r="AE902" s="781"/>
      <c r="AF902" s="781"/>
      <c r="AG902" s="658"/>
      <c r="AH902" s="622"/>
      <c r="AI902" s="658"/>
      <c r="AJ902" s="658"/>
      <c r="AK902" s="781"/>
      <c r="AL902" s="781"/>
      <c r="AM902" s="658"/>
      <c r="AN902" s="781"/>
      <c r="AO902" s="781"/>
    </row>
    <row r="903" spans="1:41">
      <c r="A903" s="622"/>
      <c r="B903" s="778"/>
      <c r="C903" s="622"/>
      <c r="D903" s="622"/>
      <c r="E903" s="658"/>
      <c r="F903" s="658"/>
      <c r="G903" s="658"/>
      <c r="H903" s="658"/>
      <c r="I903" s="658"/>
      <c r="J903" s="780"/>
      <c r="K903" s="781"/>
      <c r="L903" s="782"/>
      <c r="M903" s="781"/>
      <c r="N903" s="781"/>
      <c r="O903" s="658"/>
      <c r="P903" s="622"/>
      <c r="Q903" s="658"/>
      <c r="R903" s="658"/>
      <c r="S903" s="781"/>
      <c r="T903" s="781"/>
      <c r="U903" s="658"/>
      <c r="V903" s="781"/>
      <c r="W903" s="781"/>
      <c r="X903" s="658"/>
      <c r="Y903" s="622"/>
      <c r="Z903" s="658"/>
      <c r="AA903" s="658"/>
      <c r="AB903" s="781"/>
      <c r="AC903" s="781"/>
      <c r="AD903" s="658"/>
      <c r="AE903" s="781"/>
      <c r="AF903" s="781"/>
      <c r="AG903" s="658"/>
      <c r="AH903" s="622"/>
      <c r="AI903" s="658"/>
      <c r="AJ903" s="658"/>
      <c r="AK903" s="781"/>
      <c r="AL903" s="781"/>
      <c r="AM903" s="658"/>
      <c r="AN903" s="781"/>
      <c r="AO903" s="781"/>
    </row>
    <row r="904" spans="1:41">
      <c r="A904" s="622"/>
      <c r="B904" s="778"/>
      <c r="C904" s="622"/>
      <c r="D904" s="622"/>
      <c r="E904" s="658"/>
      <c r="F904" s="658"/>
      <c r="G904" s="658"/>
      <c r="H904" s="658"/>
      <c r="I904" s="658"/>
      <c r="J904" s="780"/>
      <c r="K904" s="781"/>
      <c r="L904" s="782"/>
      <c r="M904" s="781"/>
      <c r="N904" s="781"/>
      <c r="O904" s="658"/>
      <c r="P904" s="622"/>
      <c r="Q904" s="658"/>
      <c r="R904" s="658"/>
      <c r="S904" s="781"/>
      <c r="T904" s="781"/>
      <c r="U904" s="658"/>
      <c r="V904" s="781"/>
      <c r="W904" s="781"/>
      <c r="X904" s="658"/>
      <c r="Y904" s="622"/>
      <c r="Z904" s="658"/>
      <c r="AA904" s="658"/>
      <c r="AB904" s="781"/>
      <c r="AC904" s="781"/>
      <c r="AD904" s="658"/>
      <c r="AE904" s="781"/>
      <c r="AF904" s="781"/>
      <c r="AG904" s="658"/>
      <c r="AH904" s="622"/>
      <c r="AI904" s="658"/>
      <c r="AJ904" s="658"/>
      <c r="AK904" s="781"/>
      <c r="AL904" s="781"/>
      <c r="AM904" s="658"/>
      <c r="AN904" s="781"/>
      <c r="AO904" s="781"/>
    </row>
    <row r="905" spans="1:41">
      <c r="A905" s="622"/>
      <c r="B905" s="778"/>
      <c r="C905" s="622"/>
      <c r="D905" s="622"/>
      <c r="E905" s="658"/>
      <c r="F905" s="658"/>
      <c r="G905" s="658"/>
      <c r="H905" s="658"/>
      <c r="I905" s="658"/>
      <c r="J905" s="780"/>
      <c r="K905" s="781"/>
      <c r="L905" s="782"/>
      <c r="M905" s="781"/>
      <c r="N905" s="781"/>
      <c r="O905" s="658"/>
      <c r="P905" s="622"/>
      <c r="Q905" s="658"/>
      <c r="R905" s="658"/>
      <c r="S905" s="781"/>
      <c r="T905" s="781"/>
      <c r="U905" s="658"/>
      <c r="V905" s="781"/>
      <c r="W905" s="781"/>
      <c r="X905" s="658"/>
      <c r="Y905" s="622"/>
      <c r="Z905" s="658"/>
      <c r="AA905" s="658"/>
      <c r="AB905" s="781"/>
      <c r="AC905" s="781"/>
      <c r="AD905" s="658"/>
      <c r="AE905" s="781"/>
      <c r="AF905" s="781"/>
      <c r="AG905" s="658"/>
      <c r="AH905" s="622"/>
      <c r="AI905" s="658"/>
      <c r="AJ905" s="658"/>
      <c r="AK905" s="781"/>
      <c r="AL905" s="781"/>
      <c r="AM905" s="658"/>
      <c r="AN905" s="781"/>
      <c r="AO905" s="781"/>
    </row>
    <row r="906" spans="1:41">
      <c r="A906" s="622"/>
      <c r="B906" s="778"/>
      <c r="C906" s="622"/>
      <c r="D906" s="622"/>
      <c r="E906" s="658"/>
      <c r="F906" s="658"/>
      <c r="G906" s="658"/>
      <c r="H906" s="658"/>
      <c r="I906" s="658"/>
      <c r="J906" s="780"/>
      <c r="K906" s="781"/>
      <c r="L906" s="782"/>
      <c r="M906" s="781"/>
      <c r="N906" s="781"/>
      <c r="O906" s="658"/>
      <c r="P906" s="622"/>
      <c r="Q906" s="658"/>
      <c r="R906" s="658"/>
      <c r="S906" s="781"/>
      <c r="T906" s="781"/>
      <c r="U906" s="658"/>
      <c r="V906" s="781"/>
      <c r="W906" s="781"/>
      <c r="X906" s="658"/>
      <c r="Y906" s="622"/>
      <c r="Z906" s="658"/>
      <c r="AA906" s="658"/>
      <c r="AB906" s="781"/>
      <c r="AC906" s="781"/>
      <c r="AD906" s="658"/>
      <c r="AE906" s="781"/>
      <c r="AF906" s="781"/>
      <c r="AG906" s="658"/>
      <c r="AH906" s="622"/>
      <c r="AI906" s="658"/>
      <c r="AJ906" s="658"/>
      <c r="AK906" s="781"/>
      <c r="AL906" s="781"/>
      <c r="AM906" s="658"/>
      <c r="AN906" s="781"/>
      <c r="AO906" s="781"/>
    </row>
    <row r="907" spans="1:41">
      <c r="A907" s="622"/>
      <c r="B907" s="778"/>
      <c r="C907" s="622"/>
      <c r="D907" s="622"/>
      <c r="E907" s="658"/>
      <c r="F907" s="658"/>
      <c r="G907" s="658"/>
      <c r="H907" s="658"/>
      <c r="I907" s="658"/>
      <c r="J907" s="780"/>
      <c r="K907" s="781"/>
      <c r="L907" s="782"/>
      <c r="M907" s="781"/>
      <c r="N907" s="781"/>
      <c r="O907" s="658"/>
      <c r="P907" s="622"/>
      <c r="Q907" s="658"/>
      <c r="R907" s="658"/>
      <c r="S907" s="781"/>
      <c r="T907" s="781"/>
      <c r="U907" s="658"/>
      <c r="V907" s="781"/>
      <c r="W907" s="781"/>
      <c r="X907" s="658"/>
      <c r="Y907" s="622"/>
      <c r="Z907" s="658"/>
      <c r="AA907" s="658"/>
      <c r="AB907" s="781"/>
      <c r="AC907" s="781"/>
      <c r="AD907" s="658"/>
      <c r="AE907" s="781"/>
      <c r="AF907" s="781"/>
      <c r="AG907" s="658"/>
      <c r="AH907" s="622"/>
      <c r="AI907" s="658"/>
      <c r="AJ907" s="658"/>
      <c r="AK907" s="781"/>
      <c r="AL907" s="781"/>
      <c r="AM907" s="658"/>
      <c r="AN907" s="781"/>
      <c r="AO907" s="781"/>
    </row>
    <row r="908" spans="1:41">
      <c r="A908" s="622"/>
      <c r="B908" s="778"/>
      <c r="C908" s="622"/>
      <c r="D908" s="622"/>
      <c r="E908" s="658"/>
      <c r="F908" s="658"/>
      <c r="G908" s="658"/>
      <c r="H908" s="658"/>
      <c r="I908" s="658"/>
      <c r="J908" s="780"/>
      <c r="K908" s="781"/>
      <c r="L908" s="782"/>
      <c r="M908" s="781"/>
      <c r="N908" s="781"/>
      <c r="O908" s="658"/>
      <c r="P908" s="622"/>
      <c r="Q908" s="658"/>
      <c r="R908" s="658"/>
      <c r="S908" s="781"/>
      <c r="T908" s="781"/>
      <c r="U908" s="658"/>
      <c r="V908" s="781"/>
      <c r="W908" s="781"/>
      <c r="X908" s="658"/>
      <c r="Y908" s="622"/>
      <c r="Z908" s="658"/>
      <c r="AA908" s="658"/>
      <c r="AB908" s="781"/>
      <c r="AC908" s="781"/>
      <c r="AD908" s="658"/>
      <c r="AE908" s="781"/>
      <c r="AF908" s="781"/>
      <c r="AG908" s="658"/>
      <c r="AH908" s="622"/>
      <c r="AI908" s="658"/>
      <c r="AJ908" s="658"/>
      <c r="AK908" s="781"/>
      <c r="AL908" s="781"/>
      <c r="AM908" s="658"/>
      <c r="AN908" s="781"/>
      <c r="AO908" s="781"/>
    </row>
    <row r="909" spans="1:41">
      <c r="A909" s="622"/>
      <c r="B909" s="778"/>
      <c r="C909" s="622"/>
      <c r="D909" s="622"/>
      <c r="E909" s="658"/>
      <c r="F909" s="658"/>
      <c r="G909" s="658"/>
      <c r="H909" s="658"/>
      <c r="I909" s="658"/>
      <c r="J909" s="780"/>
      <c r="K909" s="781"/>
      <c r="L909" s="782"/>
      <c r="M909" s="781"/>
      <c r="N909" s="781"/>
      <c r="O909" s="658"/>
      <c r="P909" s="622"/>
      <c r="Q909" s="658"/>
      <c r="R909" s="658"/>
      <c r="S909" s="781"/>
      <c r="T909" s="781"/>
      <c r="U909" s="658"/>
      <c r="V909" s="781"/>
      <c r="W909" s="781"/>
      <c r="X909" s="658"/>
      <c r="Y909" s="622"/>
      <c r="Z909" s="658"/>
      <c r="AA909" s="658"/>
      <c r="AB909" s="781"/>
      <c r="AC909" s="781"/>
      <c r="AD909" s="658"/>
      <c r="AE909" s="781"/>
      <c r="AF909" s="781"/>
      <c r="AG909" s="658"/>
      <c r="AH909" s="622"/>
      <c r="AI909" s="658"/>
      <c r="AJ909" s="658"/>
      <c r="AK909" s="781"/>
      <c r="AL909" s="781"/>
      <c r="AM909" s="658"/>
      <c r="AN909" s="781"/>
      <c r="AO909" s="781"/>
    </row>
    <row r="910" spans="1:41">
      <c r="A910" s="622"/>
      <c r="B910" s="778"/>
      <c r="C910" s="622"/>
      <c r="D910" s="622"/>
      <c r="E910" s="658"/>
      <c r="F910" s="658"/>
      <c r="G910" s="658"/>
      <c r="H910" s="658"/>
      <c r="I910" s="658"/>
      <c r="J910" s="780"/>
      <c r="K910" s="781"/>
      <c r="L910" s="782"/>
      <c r="M910" s="781"/>
      <c r="N910" s="781"/>
      <c r="O910" s="658"/>
      <c r="P910" s="622"/>
      <c r="Q910" s="658"/>
      <c r="R910" s="658"/>
      <c r="S910" s="781"/>
      <c r="T910" s="781"/>
      <c r="U910" s="658"/>
      <c r="V910" s="781"/>
      <c r="W910" s="781"/>
      <c r="X910" s="658"/>
      <c r="Y910" s="622"/>
      <c r="Z910" s="658"/>
      <c r="AA910" s="658"/>
      <c r="AB910" s="781"/>
      <c r="AC910" s="781"/>
      <c r="AD910" s="658"/>
      <c r="AE910" s="781"/>
      <c r="AF910" s="781"/>
      <c r="AG910" s="658"/>
      <c r="AH910" s="622"/>
      <c r="AI910" s="658"/>
      <c r="AJ910" s="658"/>
      <c r="AK910" s="781"/>
      <c r="AL910" s="781"/>
      <c r="AM910" s="658"/>
      <c r="AN910" s="781"/>
      <c r="AO910" s="781"/>
    </row>
    <row r="911" spans="1:41">
      <c r="A911" s="622"/>
      <c r="B911" s="778"/>
      <c r="C911" s="622"/>
      <c r="D911" s="622"/>
      <c r="E911" s="658"/>
      <c r="F911" s="658"/>
      <c r="G911" s="658"/>
      <c r="H911" s="658"/>
      <c r="I911" s="658"/>
      <c r="J911" s="780"/>
      <c r="K911" s="781"/>
      <c r="L911" s="782"/>
      <c r="M911" s="781"/>
      <c r="N911" s="781"/>
      <c r="O911" s="658"/>
      <c r="P911" s="622"/>
      <c r="Q911" s="658"/>
      <c r="R911" s="658"/>
      <c r="S911" s="781"/>
      <c r="T911" s="781"/>
      <c r="U911" s="658"/>
      <c r="V911" s="781"/>
      <c r="W911" s="781"/>
      <c r="X911" s="658"/>
      <c r="Y911" s="622"/>
      <c r="Z911" s="658"/>
      <c r="AA911" s="658"/>
      <c r="AB911" s="781"/>
      <c r="AC911" s="781"/>
      <c r="AD911" s="658"/>
      <c r="AE911" s="781"/>
      <c r="AF911" s="781"/>
      <c r="AG911" s="658"/>
      <c r="AH911" s="622"/>
      <c r="AI911" s="658"/>
      <c r="AJ911" s="658"/>
      <c r="AK911" s="781"/>
      <c r="AL911" s="781"/>
      <c r="AM911" s="658"/>
      <c r="AN911" s="781"/>
      <c r="AO911" s="781"/>
    </row>
    <row r="912" spans="1:41">
      <c r="A912" s="622"/>
      <c r="B912" s="778"/>
      <c r="C912" s="622"/>
      <c r="D912" s="622"/>
      <c r="E912" s="658"/>
      <c r="F912" s="658"/>
      <c r="G912" s="658"/>
      <c r="H912" s="658"/>
      <c r="I912" s="658"/>
      <c r="J912" s="780"/>
      <c r="K912" s="781"/>
      <c r="L912" s="782"/>
      <c r="M912" s="781"/>
      <c r="N912" s="781"/>
      <c r="O912" s="658"/>
      <c r="P912" s="622"/>
      <c r="Q912" s="658"/>
      <c r="R912" s="658"/>
      <c r="S912" s="781"/>
      <c r="T912" s="781"/>
      <c r="U912" s="658"/>
      <c r="V912" s="781"/>
      <c r="W912" s="781"/>
      <c r="X912" s="658"/>
      <c r="Y912" s="622"/>
      <c r="Z912" s="658"/>
      <c r="AA912" s="658"/>
      <c r="AB912" s="781"/>
      <c r="AC912" s="781"/>
      <c r="AD912" s="658"/>
      <c r="AE912" s="781"/>
      <c r="AF912" s="781"/>
      <c r="AG912" s="658"/>
      <c r="AH912" s="622"/>
      <c r="AI912" s="658"/>
      <c r="AJ912" s="658"/>
      <c r="AK912" s="781"/>
      <c r="AL912" s="781"/>
      <c r="AM912" s="658"/>
      <c r="AN912" s="781"/>
      <c r="AO912" s="781"/>
    </row>
    <row r="913" spans="1:41">
      <c r="A913" s="622"/>
      <c r="B913" s="778"/>
      <c r="C913" s="622"/>
      <c r="D913" s="622"/>
      <c r="E913" s="658"/>
      <c r="F913" s="658"/>
      <c r="G913" s="658"/>
      <c r="H913" s="658"/>
      <c r="I913" s="658"/>
      <c r="J913" s="780"/>
      <c r="K913" s="781"/>
      <c r="L913" s="782"/>
      <c r="M913" s="781"/>
      <c r="N913" s="781"/>
      <c r="O913" s="658"/>
      <c r="P913" s="622"/>
      <c r="Q913" s="658"/>
      <c r="R913" s="658"/>
      <c r="S913" s="781"/>
      <c r="T913" s="781"/>
      <c r="U913" s="658"/>
      <c r="V913" s="781"/>
      <c r="W913" s="781"/>
      <c r="X913" s="658"/>
      <c r="Y913" s="622"/>
      <c r="Z913" s="658"/>
      <c r="AA913" s="658"/>
      <c r="AB913" s="781"/>
      <c r="AC913" s="781"/>
      <c r="AD913" s="658"/>
      <c r="AE913" s="781"/>
      <c r="AF913" s="781"/>
      <c r="AG913" s="658"/>
      <c r="AH913" s="622"/>
      <c r="AI913" s="658"/>
      <c r="AJ913" s="658"/>
      <c r="AK913" s="781"/>
      <c r="AL913" s="781"/>
      <c r="AM913" s="658"/>
      <c r="AN913" s="781"/>
      <c r="AO913" s="781"/>
    </row>
    <row r="914" spans="1:41">
      <c r="A914" s="622"/>
      <c r="B914" s="778"/>
      <c r="C914" s="622"/>
      <c r="D914" s="622"/>
      <c r="E914" s="658"/>
      <c r="F914" s="658"/>
      <c r="G914" s="658"/>
      <c r="H914" s="658"/>
      <c r="I914" s="658"/>
      <c r="J914" s="780"/>
      <c r="K914" s="781"/>
      <c r="L914" s="782"/>
      <c r="M914" s="781"/>
      <c r="N914" s="781"/>
      <c r="O914" s="658"/>
      <c r="P914" s="622"/>
      <c r="Q914" s="658"/>
      <c r="R914" s="658"/>
      <c r="S914" s="781"/>
      <c r="T914" s="781"/>
      <c r="U914" s="658"/>
      <c r="V914" s="781"/>
      <c r="W914" s="781"/>
      <c r="X914" s="658"/>
      <c r="Y914" s="622"/>
      <c r="Z914" s="658"/>
      <c r="AA914" s="658"/>
      <c r="AB914" s="781"/>
      <c r="AC914" s="781"/>
      <c r="AD914" s="658"/>
      <c r="AE914" s="781"/>
      <c r="AF914" s="781"/>
      <c r="AG914" s="658"/>
      <c r="AH914" s="622"/>
      <c r="AI914" s="658"/>
      <c r="AJ914" s="658"/>
      <c r="AK914" s="781"/>
      <c r="AL914" s="781"/>
      <c r="AM914" s="658"/>
      <c r="AN914" s="781"/>
      <c r="AO914" s="781"/>
    </row>
    <row r="915" spans="1:41">
      <c r="A915" s="622"/>
      <c r="B915" s="778"/>
      <c r="C915" s="622"/>
      <c r="D915" s="622"/>
      <c r="E915" s="658"/>
      <c r="F915" s="658"/>
      <c r="G915" s="658"/>
      <c r="H915" s="658"/>
      <c r="I915" s="658"/>
      <c r="J915" s="780"/>
      <c r="K915" s="781"/>
      <c r="L915" s="782"/>
      <c r="M915" s="781"/>
      <c r="N915" s="781"/>
      <c r="O915" s="658"/>
      <c r="P915" s="622"/>
      <c r="Q915" s="658"/>
      <c r="R915" s="658"/>
      <c r="S915" s="781"/>
      <c r="T915" s="781"/>
      <c r="U915" s="658"/>
      <c r="V915" s="781"/>
      <c r="W915" s="781"/>
      <c r="X915" s="658"/>
      <c r="Y915" s="622"/>
      <c r="Z915" s="658"/>
      <c r="AA915" s="658"/>
      <c r="AB915" s="781"/>
      <c r="AC915" s="781"/>
      <c r="AD915" s="658"/>
      <c r="AE915" s="781"/>
      <c r="AF915" s="781"/>
      <c r="AG915" s="658"/>
      <c r="AH915" s="622"/>
      <c r="AI915" s="658"/>
      <c r="AJ915" s="658"/>
      <c r="AK915" s="781"/>
      <c r="AL915" s="781"/>
      <c r="AM915" s="658"/>
      <c r="AN915" s="781"/>
      <c r="AO915" s="781"/>
    </row>
    <row r="916" spans="1:41">
      <c r="A916" s="622"/>
      <c r="B916" s="778"/>
      <c r="C916" s="622"/>
      <c r="D916" s="622"/>
      <c r="E916" s="658"/>
      <c r="F916" s="658"/>
      <c r="G916" s="658"/>
      <c r="H916" s="658"/>
      <c r="I916" s="658"/>
      <c r="J916" s="780"/>
      <c r="K916" s="781"/>
      <c r="L916" s="782"/>
      <c r="M916" s="781"/>
      <c r="N916" s="781"/>
      <c r="O916" s="658"/>
      <c r="P916" s="622"/>
      <c r="Q916" s="658"/>
      <c r="R916" s="658"/>
      <c r="S916" s="781"/>
      <c r="T916" s="781"/>
      <c r="U916" s="658"/>
      <c r="V916" s="781"/>
      <c r="W916" s="781"/>
      <c r="X916" s="658"/>
      <c r="Y916" s="622"/>
      <c r="Z916" s="658"/>
      <c r="AA916" s="658"/>
      <c r="AB916" s="781"/>
      <c r="AC916" s="781"/>
      <c r="AD916" s="658"/>
      <c r="AE916" s="781"/>
      <c r="AF916" s="781"/>
      <c r="AG916" s="658"/>
      <c r="AH916" s="622"/>
      <c r="AI916" s="658"/>
      <c r="AJ916" s="658"/>
      <c r="AK916" s="781"/>
      <c r="AL916" s="781"/>
      <c r="AM916" s="658"/>
      <c r="AN916" s="781"/>
      <c r="AO916" s="781"/>
    </row>
    <row r="917" spans="1:41">
      <c r="A917" s="622"/>
      <c r="B917" s="778"/>
      <c r="C917" s="622"/>
      <c r="D917" s="622"/>
      <c r="E917" s="658"/>
      <c r="F917" s="658"/>
      <c r="G917" s="658"/>
      <c r="H917" s="658"/>
      <c r="I917" s="658"/>
      <c r="J917" s="780"/>
      <c r="K917" s="781"/>
      <c r="L917" s="782"/>
      <c r="M917" s="781"/>
      <c r="N917" s="781"/>
      <c r="O917" s="658"/>
      <c r="P917" s="622"/>
      <c r="Q917" s="658"/>
      <c r="R917" s="658"/>
      <c r="S917" s="781"/>
      <c r="T917" s="781"/>
      <c r="U917" s="658"/>
      <c r="V917" s="781"/>
      <c r="W917" s="781"/>
      <c r="X917" s="658"/>
      <c r="Y917" s="622"/>
      <c r="Z917" s="658"/>
      <c r="AA917" s="658"/>
      <c r="AB917" s="781"/>
      <c r="AC917" s="781"/>
      <c r="AD917" s="658"/>
      <c r="AE917" s="781"/>
      <c r="AF917" s="781"/>
      <c r="AG917" s="658"/>
      <c r="AH917" s="622"/>
      <c r="AI917" s="658"/>
      <c r="AJ917" s="658"/>
      <c r="AK917" s="781"/>
      <c r="AL917" s="781"/>
      <c r="AM917" s="658"/>
      <c r="AN917" s="781"/>
      <c r="AO917" s="781"/>
    </row>
    <row r="918" spans="1:41">
      <c r="A918" s="622"/>
      <c r="B918" s="778"/>
      <c r="C918" s="622"/>
      <c r="D918" s="622"/>
      <c r="E918" s="658"/>
      <c r="F918" s="658"/>
      <c r="G918" s="658"/>
      <c r="H918" s="658"/>
      <c r="I918" s="658"/>
      <c r="J918" s="780"/>
      <c r="K918" s="781"/>
      <c r="L918" s="782"/>
      <c r="M918" s="781"/>
      <c r="N918" s="781"/>
      <c r="O918" s="658"/>
      <c r="P918" s="622"/>
      <c r="Q918" s="658"/>
      <c r="R918" s="658"/>
      <c r="S918" s="781"/>
      <c r="T918" s="781"/>
      <c r="U918" s="658"/>
      <c r="V918" s="781"/>
      <c r="W918" s="781"/>
      <c r="X918" s="658"/>
      <c r="Y918" s="622"/>
      <c r="Z918" s="658"/>
      <c r="AA918" s="658"/>
      <c r="AB918" s="781"/>
      <c r="AC918" s="781"/>
      <c r="AD918" s="658"/>
      <c r="AE918" s="781"/>
      <c r="AF918" s="781"/>
      <c r="AG918" s="658"/>
      <c r="AH918" s="622"/>
      <c r="AI918" s="658"/>
      <c r="AJ918" s="658"/>
      <c r="AK918" s="781"/>
      <c r="AL918" s="781"/>
      <c r="AM918" s="658"/>
      <c r="AN918" s="781"/>
      <c r="AO918" s="781"/>
    </row>
    <row r="919" spans="1:41">
      <c r="A919" s="622"/>
      <c r="B919" s="778"/>
      <c r="C919" s="622"/>
      <c r="D919" s="622"/>
      <c r="E919" s="658"/>
      <c r="F919" s="658"/>
      <c r="G919" s="658"/>
      <c r="H919" s="658"/>
      <c r="I919" s="658"/>
      <c r="J919" s="780"/>
      <c r="K919" s="781"/>
      <c r="L919" s="782"/>
      <c r="M919" s="781"/>
      <c r="N919" s="781"/>
      <c r="O919" s="658"/>
      <c r="P919" s="622"/>
      <c r="Q919" s="658"/>
      <c r="R919" s="658"/>
      <c r="S919" s="781"/>
      <c r="T919" s="781"/>
      <c r="U919" s="658"/>
      <c r="V919" s="781"/>
      <c r="W919" s="781"/>
      <c r="X919" s="658"/>
      <c r="Y919" s="622"/>
      <c r="Z919" s="658"/>
      <c r="AA919" s="658"/>
      <c r="AB919" s="781"/>
      <c r="AC919" s="781"/>
      <c r="AD919" s="658"/>
      <c r="AE919" s="781"/>
      <c r="AF919" s="781"/>
      <c r="AG919" s="658"/>
      <c r="AH919" s="622"/>
      <c r="AI919" s="658"/>
      <c r="AJ919" s="658"/>
      <c r="AK919" s="781"/>
      <c r="AL919" s="781"/>
      <c r="AM919" s="658"/>
      <c r="AN919" s="781"/>
      <c r="AO919" s="781"/>
    </row>
    <row r="920" spans="1:41">
      <c r="A920" s="622"/>
      <c r="B920" s="778"/>
      <c r="C920" s="622"/>
      <c r="D920" s="622"/>
      <c r="E920" s="658"/>
      <c r="F920" s="658"/>
      <c r="G920" s="658"/>
      <c r="H920" s="658"/>
      <c r="I920" s="658"/>
      <c r="J920" s="780"/>
      <c r="K920" s="781"/>
      <c r="L920" s="782"/>
      <c r="M920" s="781"/>
      <c r="N920" s="781"/>
      <c r="O920" s="658"/>
      <c r="P920" s="622"/>
      <c r="Q920" s="658"/>
      <c r="R920" s="658"/>
      <c r="S920" s="781"/>
      <c r="T920" s="781"/>
      <c r="U920" s="658"/>
      <c r="V920" s="781"/>
      <c r="W920" s="781"/>
      <c r="X920" s="658"/>
      <c r="Y920" s="622"/>
      <c r="Z920" s="658"/>
      <c r="AA920" s="658"/>
      <c r="AB920" s="781"/>
      <c r="AC920" s="781"/>
      <c r="AD920" s="658"/>
      <c r="AE920" s="781"/>
      <c r="AF920" s="781"/>
      <c r="AG920" s="658"/>
      <c r="AH920" s="622"/>
      <c r="AI920" s="658"/>
      <c r="AJ920" s="658"/>
      <c r="AK920" s="781"/>
      <c r="AL920" s="781"/>
      <c r="AM920" s="658"/>
      <c r="AN920" s="781"/>
      <c r="AO920" s="781"/>
    </row>
    <row r="921" spans="1:41">
      <c r="A921" s="622"/>
      <c r="B921" s="778"/>
      <c r="C921" s="622"/>
      <c r="D921" s="622"/>
      <c r="E921" s="658"/>
      <c r="F921" s="658"/>
      <c r="G921" s="658"/>
      <c r="H921" s="658"/>
      <c r="I921" s="658"/>
      <c r="J921" s="780"/>
      <c r="K921" s="781"/>
      <c r="L921" s="782"/>
      <c r="M921" s="781"/>
      <c r="N921" s="781"/>
      <c r="O921" s="658"/>
      <c r="P921" s="622"/>
      <c r="Q921" s="658"/>
      <c r="R921" s="658"/>
      <c r="S921" s="781"/>
      <c r="T921" s="781"/>
      <c r="U921" s="658"/>
      <c r="V921" s="781"/>
      <c r="W921" s="781"/>
      <c r="X921" s="658"/>
      <c r="Y921" s="622"/>
      <c r="Z921" s="658"/>
      <c r="AA921" s="658"/>
      <c r="AB921" s="781"/>
      <c r="AC921" s="781"/>
      <c r="AD921" s="658"/>
      <c r="AE921" s="781"/>
      <c r="AF921" s="781"/>
      <c r="AG921" s="658"/>
      <c r="AH921" s="622"/>
      <c r="AI921" s="658"/>
      <c r="AJ921" s="658"/>
      <c r="AK921" s="781"/>
      <c r="AL921" s="781"/>
      <c r="AM921" s="658"/>
      <c r="AN921" s="781"/>
      <c r="AO921" s="781"/>
    </row>
    <row r="922" spans="1:41">
      <c r="A922" s="622"/>
      <c r="B922" s="778"/>
      <c r="C922" s="622"/>
      <c r="D922" s="622"/>
      <c r="E922" s="658"/>
      <c r="F922" s="658"/>
      <c r="G922" s="658"/>
      <c r="H922" s="658"/>
      <c r="I922" s="658"/>
      <c r="J922" s="780"/>
      <c r="K922" s="781"/>
      <c r="L922" s="782"/>
      <c r="M922" s="781"/>
      <c r="N922" s="781"/>
      <c r="O922" s="658"/>
      <c r="P922" s="622"/>
      <c r="Q922" s="658"/>
      <c r="R922" s="658"/>
      <c r="S922" s="781"/>
      <c r="T922" s="781"/>
      <c r="U922" s="658"/>
      <c r="V922" s="781"/>
      <c r="W922" s="781"/>
      <c r="X922" s="658"/>
      <c r="Y922" s="622"/>
      <c r="Z922" s="658"/>
      <c r="AA922" s="658"/>
      <c r="AB922" s="781"/>
      <c r="AC922" s="781"/>
      <c r="AD922" s="658"/>
      <c r="AE922" s="781"/>
      <c r="AF922" s="781"/>
      <c r="AG922" s="658"/>
      <c r="AH922" s="622"/>
      <c r="AI922" s="658"/>
      <c r="AJ922" s="658"/>
      <c r="AK922" s="781"/>
      <c r="AL922" s="781"/>
      <c r="AM922" s="658"/>
      <c r="AN922" s="781"/>
      <c r="AO922" s="781"/>
    </row>
    <row r="923" spans="1:41">
      <c r="A923" s="622"/>
      <c r="B923" s="778"/>
      <c r="C923" s="622"/>
      <c r="D923" s="622"/>
      <c r="E923" s="658"/>
      <c r="F923" s="658"/>
      <c r="G923" s="658"/>
      <c r="H923" s="658"/>
      <c r="I923" s="658"/>
      <c r="J923" s="780"/>
      <c r="K923" s="781"/>
      <c r="L923" s="782"/>
      <c r="M923" s="781"/>
      <c r="N923" s="781"/>
      <c r="O923" s="658"/>
      <c r="P923" s="622"/>
      <c r="Q923" s="658"/>
      <c r="R923" s="658"/>
      <c r="S923" s="781"/>
      <c r="T923" s="781"/>
      <c r="U923" s="658"/>
      <c r="V923" s="781"/>
      <c r="W923" s="781"/>
      <c r="X923" s="658"/>
      <c r="Y923" s="622"/>
      <c r="Z923" s="658"/>
      <c r="AA923" s="658"/>
      <c r="AB923" s="781"/>
      <c r="AC923" s="781"/>
      <c r="AD923" s="658"/>
      <c r="AE923" s="781"/>
      <c r="AF923" s="781"/>
      <c r="AG923" s="658"/>
      <c r="AH923" s="622"/>
      <c r="AI923" s="658"/>
      <c r="AJ923" s="658"/>
      <c r="AK923" s="781"/>
      <c r="AL923" s="781"/>
      <c r="AM923" s="658"/>
      <c r="AN923" s="781"/>
      <c r="AO923" s="781"/>
    </row>
    <row r="924" spans="1:41">
      <c r="A924" s="622"/>
      <c r="B924" s="778"/>
      <c r="C924" s="622"/>
      <c r="D924" s="622"/>
      <c r="E924" s="658"/>
      <c r="F924" s="658"/>
      <c r="G924" s="658"/>
      <c r="H924" s="658"/>
      <c r="I924" s="658"/>
      <c r="J924" s="780"/>
      <c r="K924" s="781"/>
      <c r="L924" s="782"/>
      <c r="M924" s="781"/>
      <c r="N924" s="781"/>
      <c r="O924" s="658"/>
      <c r="P924" s="622"/>
      <c r="Q924" s="658"/>
      <c r="R924" s="658"/>
      <c r="S924" s="781"/>
      <c r="T924" s="781"/>
      <c r="U924" s="658"/>
      <c r="V924" s="781"/>
      <c r="W924" s="781"/>
      <c r="X924" s="658"/>
      <c r="Y924" s="622"/>
      <c r="Z924" s="658"/>
      <c r="AA924" s="658"/>
      <c r="AB924" s="781"/>
      <c r="AC924" s="781"/>
      <c r="AD924" s="658"/>
      <c r="AE924" s="781"/>
      <c r="AF924" s="781"/>
      <c r="AG924" s="658"/>
      <c r="AH924" s="622"/>
      <c r="AI924" s="658"/>
      <c r="AJ924" s="658"/>
      <c r="AK924" s="781"/>
      <c r="AL924" s="781"/>
      <c r="AM924" s="658"/>
      <c r="AN924" s="781"/>
      <c r="AO924" s="781"/>
    </row>
    <row r="925" spans="1:41">
      <c r="A925" s="622"/>
      <c r="B925" s="778"/>
      <c r="C925" s="622"/>
      <c r="D925" s="622"/>
      <c r="E925" s="658"/>
      <c r="F925" s="658"/>
      <c r="G925" s="658"/>
      <c r="H925" s="658"/>
      <c r="I925" s="658"/>
      <c r="J925" s="780"/>
      <c r="K925" s="781"/>
      <c r="L925" s="782"/>
      <c r="M925" s="781"/>
      <c r="N925" s="781"/>
      <c r="O925" s="658"/>
      <c r="P925" s="622"/>
      <c r="Q925" s="658"/>
      <c r="R925" s="658"/>
      <c r="S925" s="781"/>
      <c r="T925" s="781"/>
      <c r="U925" s="658"/>
      <c r="V925" s="781"/>
      <c r="W925" s="781"/>
      <c r="X925" s="658"/>
      <c r="Y925" s="622"/>
      <c r="Z925" s="658"/>
      <c r="AA925" s="658"/>
      <c r="AB925" s="781"/>
      <c r="AC925" s="781"/>
      <c r="AD925" s="658"/>
      <c r="AE925" s="781"/>
      <c r="AF925" s="781"/>
      <c r="AG925" s="658"/>
      <c r="AH925" s="622"/>
      <c r="AI925" s="658"/>
      <c r="AJ925" s="658"/>
      <c r="AK925" s="781"/>
      <c r="AL925" s="781"/>
      <c r="AM925" s="658"/>
      <c r="AN925" s="781"/>
      <c r="AO925" s="781"/>
    </row>
    <row r="926" spans="1:41">
      <c r="A926" s="622"/>
      <c r="B926" s="778"/>
      <c r="C926" s="622"/>
      <c r="D926" s="622"/>
      <c r="E926" s="658"/>
      <c r="F926" s="658"/>
      <c r="G926" s="658"/>
      <c r="H926" s="658"/>
      <c r="I926" s="658"/>
      <c r="J926" s="780"/>
      <c r="K926" s="781"/>
      <c r="L926" s="782"/>
      <c r="M926" s="781"/>
      <c r="N926" s="781"/>
      <c r="O926" s="658"/>
      <c r="P926" s="622"/>
      <c r="Q926" s="658"/>
      <c r="R926" s="658"/>
      <c r="S926" s="781"/>
      <c r="T926" s="781"/>
      <c r="U926" s="658"/>
      <c r="V926" s="781"/>
      <c r="W926" s="781"/>
      <c r="X926" s="658"/>
      <c r="Y926" s="622"/>
      <c r="Z926" s="658"/>
      <c r="AA926" s="658"/>
      <c r="AB926" s="781"/>
      <c r="AC926" s="781"/>
      <c r="AD926" s="658"/>
      <c r="AE926" s="781"/>
      <c r="AF926" s="781"/>
      <c r="AG926" s="658"/>
      <c r="AH926" s="622"/>
      <c r="AI926" s="658"/>
      <c r="AJ926" s="658"/>
      <c r="AK926" s="781"/>
      <c r="AL926" s="781"/>
      <c r="AM926" s="658"/>
      <c r="AN926" s="781"/>
      <c r="AO926" s="781"/>
    </row>
    <row r="927" spans="1:41">
      <c r="A927" s="622"/>
      <c r="B927" s="778"/>
      <c r="C927" s="622"/>
      <c r="D927" s="622"/>
      <c r="E927" s="658"/>
      <c r="F927" s="658"/>
      <c r="G927" s="658"/>
      <c r="H927" s="658"/>
      <c r="I927" s="658"/>
      <c r="J927" s="780"/>
      <c r="K927" s="781"/>
      <c r="L927" s="782"/>
      <c r="M927" s="781"/>
      <c r="N927" s="781"/>
      <c r="O927" s="658"/>
      <c r="P927" s="622"/>
      <c r="Q927" s="658"/>
      <c r="R927" s="658"/>
      <c r="S927" s="781"/>
      <c r="T927" s="781"/>
      <c r="U927" s="658"/>
      <c r="V927" s="781"/>
      <c r="W927" s="781"/>
      <c r="X927" s="658"/>
      <c r="Y927" s="622"/>
      <c r="Z927" s="658"/>
      <c r="AA927" s="658"/>
      <c r="AB927" s="781"/>
      <c r="AC927" s="781"/>
      <c r="AD927" s="658"/>
      <c r="AE927" s="781"/>
      <c r="AF927" s="781"/>
      <c r="AG927" s="658"/>
      <c r="AH927" s="622"/>
      <c r="AI927" s="658"/>
      <c r="AJ927" s="658"/>
      <c r="AK927" s="781"/>
      <c r="AL927" s="781"/>
      <c r="AM927" s="658"/>
      <c r="AN927" s="781"/>
      <c r="AO927" s="781"/>
    </row>
    <row r="928" spans="1:41">
      <c r="A928" s="622"/>
      <c r="B928" s="778"/>
      <c r="C928" s="622"/>
      <c r="D928" s="622"/>
      <c r="E928" s="658"/>
      <c r="F928" s="658"/>
      <c r="G928" s="658"/>
      <c r="H928" s="658"/>
      <c r="I928" s="658"/>
      <c r="J928" s="780"/>
      <c r="K928" s="781"/>
      <c r="L928" s="782"/>
      <c r="M928" s="781"/>
      <c r="N928" s="781"/>
      <c r="O928" s="658"/>
      <c r="P928" s="622"/>
      <c r="Q928" s="658"/>
      <c r="R928" s="658"/>
      <c r="S928" s="781"/>
      <c r="T928" s="781"/>
      <c r="U928" s="658"/>
      <c r="V928" s="781"/>
      <c r="W928" s="781"/>
      <c r="X928" s="658"/>
      <c r="Y928" s="622"/>
      <c r="Z928" s="658"/>
      <c r="AA928" s="658"/>
      <c r="AB928" s="781"/>
      <c r="AC928" s="781"/>
      <c r="AD928" s="658"/>
      <c r="AE928" s="781"/>
      <c r="AF928" s="781"/>
      <c r="AG928" s="658"/>
      <c r="AH928" s="622"/>
      <c r="AI928" s="658"/>
      <c r="AJ928" s="658"/>
      <c r="AK928" s="781"/>
      <c r="AL928" s="781"/>
      <c r="AM928" s="658"/>
      <c r="AN928" s="781"/>
      <c r="AO928" s="781"/>
    </row>
    <row r="929" spans="1:41">
      <c r="A929" s="622"/>
      <c r="B929" s="778"/>
      <c r="C929" s="622"/>
      <c r="D929" s="622"/>
      <c r="E929" s="658"/>
      <c r="F929" s="658"/>
      <c r="G929" s="658"/>
      <c r="H929" s="658"/>
      <c r="I929" s="658"/>
      <c r="J929" s="780"/>
      <c r="K929" s="781"/>
      <c r="L929" s="782"/>
      <c r="M929" s="781"/>
      <c r="N929" s="781"/>
      <c r="O929" s="658"/>
      <c r="P929" s="622"/>
      <c r="Q929" s="658"/>
      <c r="R929" s="658"/>
      <c r="S929" s="781"/>
      <c r="T929" s="781"/>
      <c r="U929" s="658"/>
      <c r="V929" s="781"/>
      <c r="W929" s="781"/>
      <c r="X929" s="658"/>
      <c r="Y929" s="622"/>
      <c r="Z929" s="658"/>
      <c r="AA929" s="658"/>
      <c r="AB929" s="781"/>
      <c r="AC929" s="781"/>
      <c r="AD929" s="658"/>
      <c r="AE929" s="781"/>
      <c r="AF929" s="781"/>
      <c r="AG929" s="658"/>
      <c r="AH929" s="622"/>
      <c r="AI929" s="658"/>
      <c r="AJ929" s="658"/>
      <c r="AK929" s="781"/>
      <c r="AL929" s="781"/>
      <c r="AM929" s="658"/>
      <c r="AN929" s="781"/>
      <c r="AO929" s="781"/>
    </row>
    <row r="930" spans="1:41">
      <c r="A930" s="622"/>
      <c r="B930" s="778"/>
      <c r="C930" s="622"/>
      <c r="D930" s="622"/>
      <c r="E930" s="658"/>
      <c r="F930" s="658"/>
      <c r="G930" s="658"/>
      <c r="H930" s="658"/>
      <c r="I930" s="658"/>
      <c r="J930" s="780"/>
      <c r="K930" s="781"/>
      <c r="L930" s="782"/>
      <c r="M930" s="781"/>
      <c r="N930" s="781"/>
      <c r="O930" s="658"/>
      <c r="P930" s="622"/>
      <c r="Q930" s="658"/>
      <c r="R930" s="658"/>
      <c r="S930" s="781"/>
      <c r="T930" s="781"/>
      <c r="U930" s="658"/>
      <c r="V930" s="781"/>
      <c r="W930" s="781"/>
      <c r="X930" s="658"/>
      <c r="Y930" s="622"/>
      <c r="Z930" s="658"/>
      <c r="AA930" s="658"/>
      <c r="AB930" s="781"/>
      <c r="AC930" s="781"/>
      <c r="AD930" s="658"/>
      <c r="AE930" s="781"/>
      <c r="AF930" s="781"/>
      <c r="AG930" s="658"/>
      <c r="AH930" s="622"/>
      <c r="AI930" s="658"/>
      <c r="AJ930" s="658"/>
      <c r="AK930" s="781"/>
      <c r="AL930" s="781"/>
      <c r="AM930" s="658"/>
      <c r="AN930" s="781"/>
      <c r="AO930" s="781"/>
    </row>
    <row r="931" spans="1:41">
      <c r="A931" s="622"/>
      <c r="B931" s="778"/>
      <c r="C931" s="622"/>
      <c r="D931" s="622"/>
      <c r="E931" s="658"/>
      <c r="F931" s="658"/>
      <c r="G931" s="658"/>
      <c r="H931" s="658"/>
      <c r="I931" s="658"/>
      <c r="J931" s="780"/>
      <c r="K931" s="781"/>
      <c r="L931" s="782"/>
      <c r="M931" s="781"/>
      <c r="N931" s="781"/>
      <c r="O931" s="658"/>
      <c r="P931" s="622"/>
      <c r="Q931" s="658"/>
      <c r="R931" s="658"/>
      <c r="S931" s="781"/>
      <c r="T931" s="781"/>
      <c r="U931" s="658"/>
      <c r="V931" s="781"/>
      <c r="W931" s="781"/>
      <c r="X931" s="658"/>
      <c r="Y931" s="622"/>
      <c r="Z931" s="658"/>
      <c r="AA931" s="658"/>
      <c r="AB931" s="781"/>
      <c r="AC931" s="781"/>
      <c r="AD931" s="658"/>
      <c r="AE931" s="781"/>
      <c r="AF931" s="781"/>
      <c r="AG931" s="658"/>
      <c r="AH931" s="622"/>
      <c r="AI931" s="658"/>
      <c r="AJ931" s="658"/>
      <c r="AK931" s="781"/>
      <c r="AL931" s="781"/>
      <c r="AM931" s="658"/>
      <c r="AN931" s="781"/>
      <c r="AO931" s="781"/>
    </row>
    <row r="932" spans="1:41">
      <c r="A932" s="622"/>
      <c r="B932" s="778"/>
      <c r="C932" s="622"/>
      <c r="D932" s="622"/>
      <c r="E932" s="658"/>
      <c r="F932" s="658"/>
      <c r="G932" s="658"/>
      <c r="H932" s="658"/>
      <c r="I932" s="658"/>
      <c r="J932" s="780"/>
      <c r="K932" s="781"/>
      <c r="L932" s="782"/>
      <c r="M932" s="781"/>
      <c r="N932" s="781"/>
      <c r="O932" s="658"/>
      <c r="P932" s="622"/>
      <c r="Q932" s="658"/>
      <c r="R932" s="658"/>
      <c r="S932" s="781"/>
      <c r="T932" s="781"/>
      <c r="U932" s="658"/>
      <c r="V932" s="781"/>
      <c r="W932" s="781"/>
      <c r="X932" s="658"/>
      <c r="Y932" s="622"/>
      <c r="Z932" s="658"/>
      <c r="AA932" s="658"/>
      <c r="AB932" s="781"/>
      <c r="AC932" s="781"/>
      <c r="AD932" s="658"/>
      <c r="AE932" s="781"/>
      <c r="AF932" s="781"/>
      <c r="AG932" s="658"/>
      <c r="AH932" s="622"/>
      <c r="AI932" s="658"/>
      <c r="AJ932" s="658"/>
      <c r="AK932" s="781"/>
      <c r="AL932" s="781"/>
      <c r="AM932" s="658"/>
      <c r="AN932" s="781"/>
      <c r="AO932" s="781"/>
    </row>
    <row r="933" spans="1:41">
      <c r="A933" s="622"/>
      <c r="B933" s="778"/>
      <c r="C933" s="622"/>
      <c r="D933" s="622"/>
      <c r="E933" s="658"/>
      <c r="F933" s="658"/>
      <c r="G933" s="658"/>
      <c r="H933" s="658"/>
      <c r="I933" s="658"/>
      <c r="J933" s="780"/>
      <c r="K933" s="781"/>
      <c r="L933" s="782"/>
      <c r="M933" s="781"/>
      <c r="N933" s="781"/>
      <c r="O933" s="658"/>
      <c r="P933" s="622"/>
      <c r="Q933" s="658"/>
      <c r="R933" s="658"/>
      <c r="S933" s="781"/>
      <c r="T933" s="781"/>
      <c r="U933" s="658"/>
      <c r="V933" s="781"/>
      <c r="W933" s="781"/>
      <c r="X933" s="658"/>
      <c r="Y933" s="622"/>
      <c r="Z933" s="658"/>
      <c r="AA933" s="658"/>
      <c r="AB933" s="781"/>
      <c r="AC933" s="781"/>
      <c r="AD933" s="658"/>
      <c r="AE933" s="781"/>
      <c r="AF933" s="781"/>
      <c r="AG933" s="658"/>
      <c r="AH933" s="622"/>
      <c r="AI933" s="658"/>
      <c r="AJ933" s="658"/>
      <c r="AK933" s="781"/>
      <c r="AL933" s="781"/>
      <c r="AM933" s="658"/>
      <c r="AN933" s="781"/>
      <c r="AO933" s="781"/>
    </row>
    <row r="934" spans="1:41">
      <c r="A934" s="622"/>
      <c r="B934" s="778"/>
      <c r="C934" s="622"/>
      <c r="D934" s="622"/>
      <c r="E934" s="658"/>
      <c r="F934" s="658"/>
      <c r="G934" s="658"/>
      <c r="H934" s="658"/>
      <c r="I934" s="658"/>
      <c r="J934" s="780"/>
      <c r="K934" s="781"/>
      <c r="L934" s="782"/>
      <c r="M934" s="781"/>
      <c r="N934" s="781"/>
      <c r="O934" s="658"/>
      <c r="P934" s="622"/>
      <c r="Q934" s="658"/>
      <c r="R934" s="658"/>
      <c r="S934" s="781"/>
      <c r="T934" s="781"/>
      <c r="U934" s="658"/>
      <c r="V934" s="781"/>
      <c r="W934" s="781"/>
      <c r="X934" s="658"/>
      <c r="Y934" s="622"/>
      <c r="Z934" s="658"/>
      <c r="AA934" s="658"/>
      <c r="AB934" s="781"/>
      <c r="AC934" s="781"/>
      <c r="AD934" s="658"/>
      <c r="AE934" s="781"/>
      <c r="AF934" s="781"/>
      <c r="AG934" s="658"/>
      <c r="AH934" s="622"/>
      <c r="AI934" s="658"/>
      <c r="AJ934" s="658"/>
      <c r="AK934" s="781"/>
      <c r="AL934" s="781"/>
      <c r="AM934" s="658"/>
      <c r="AN934" s="781"/>
      <c r="AO934" s="781"/>
    </row>
    <row r="935" spans="1:41">
      <c r="A935" s="622"/>
      <c r="B935" s="778"/>
      <c r="C935" s="622"/>
      <c r="D935" s="622"/>
      <c r="E935" s="658"/>
      <c r="F935" s="658"/>
      <c r="G935" s="658"/>
      <c r="H935" s="658"/>
      <c r="I935" s="658"/>
      <c r="J935" s="780"/>
      <c r="K935" s="781"/>
      <c r="L935" s="782"/>
      <c r="M935" s="781"/>
      <c r="N935" s="781"/>
      <c r="O935" s="658"/>
      <c r="P935" s="622"/>
      <c r="Q935" s="658"/>
      <c r="R935" s="658"/>
      <c r="S935" s="781"/>
      <c r="T935" s="781"/>
      <c r="U935" s="658"/>
      <c r="V935" s="781"/>
      <c r="W935" s="781"/>
      <c r="X935" s="658"/>
      <c r="Y935" s="622"/>
      <c r="Z935" s="658"/>
      <c r="AA935" s="658"/>
      <c r="AB935" s="781"/>
      <c r="AC935" s="781"/>
      <c r="AD935" s="658"/>
      <c r="AE935" s="781"/>
      <c r="AF935" s="781"/>
      <c r="AG935" s="658"/>
      <c r="AH935" s="622"/>
      <c r="AI935" s="658"/>
      <c r="AJ935" s="658"/>
      <c r="AK935" s="781"/>
      <c r="AL935" s="781"/>
      <c r="AM935" s="658"/>
      <c r="AN935" s="781"/>
      <c r="AO935" s="781"/>
    </row>
    <row r="936" spans="1:41">
      <c r="A936" s="622"/>
      <c r="B936" s="778"/>
      <c r="C936" s="622"/>
      <c r="D936" s="622"/>
      <c r="E936" s="658"/>
      <c r="F936" s="658"/>
      <c r="G936" s="658"/>
      <c r="H936" s="658"/>
      <c r="I936" s="658"/>
      <c r="J936" s="780"/>
      <c r="K936" s="781"/>
      <c r="L936" s="782"/>
      <c r="M936" s="781"/>
      <c r="N936" s="781"/>
      <c r="O936" s="658"/>
      <c r="P936" s="622"/>
      <c r="Q936" s="658"/>
      <c r="R936" s="658"/>
      <c r="S936" s="781"/>
      <c r="T936" s="781"/>
      <c r="U936" s="658"/>
      <c r="V936" s="781"/>
      <c r="W936" s="781"/>
      <c r="X936" s="658"/>
      <c r="Y936" s="622"/>
      <c r="Z936" s="658"/>
      <c r="AA936" s="658"/>
      <c r="AB936" s="781"/>
      <c r="AC936" s="781"/>
      <c r="AD936" s="658"/>
      <c r="AE936" s="781"/>
      <c r="AF936" s="781"/>
      <c r="AG936" s="658"/>
      <c r="AH936" s="622"/>
      <c r="AI936" s="658"/>
      <c r="AJ936" s="658"/>
      <c r="AK936" s="781"/>
      <c r="AL936" s="781"/>
      <c r="AM936" s="658"/>
      <c r="AN936" s="781"/>
      <c r="AO936" s="781"/>
    </row>
    <row r="937" spans="1:41">
      <c r="A937" s="622"/>
      <c r="B937" s="778"/>
      <c r="C937" s="622"/>
      <c r="D937" s="622"/>
      <c r="E937" s="658"/>
      <c r="F937" s="658"/>
      <c r="G937" s="658"/>
      <c r="H937" s="658"/>
      <c r="I937" s="658"/>
      <c r="J937" s="780"/>
      <c r="K937" s="781"/>
      <c r="L937" s="782"/>
      <c r="M937" s="781"/>
      <c r="N937" s="781"/>
      <c r="O937" s="658"/>
      <c r="P937" s="622"/>
      <c r="Q937" s="658"/>
      <c r="R937" s="658"/>
      <c r="S937" s="781"/>
      <c r="T937" s="781"/>
      <c r="U937" s="658"/>
      <c r="V937" s="781"/>
      <c r="W937" s="781"/>
      <c r="X937" s="658"/>
      <c r="Y937" s="622"/>
      <c r="Z937" s="658"/>
      <c r="AA937" s="658"/>
      <c r="AB937" s="781"/>
      <c r="AC937" s="781"/>
      <c r="AD937" s="658"/>
      <c r="AE937" s="781"/>
      <c r="AF937" s="781"/>
      <c r="AG937" s="658"/>
      <c r="AH937" s="622"/>
      <c r="AI937" s="658"/>
      <c r="AJ937" s="658"/>
      <c r="AK937" s="781"/>
      <c r="AL937" s="781"/>
      <c r="AM937" s="658"/>
      <c r="AN937" s="781"/>
      <c r="AO937" s="781"/>
    </row>
    <row r="938" spans="1:41">
      <c r="A938" s="622"/>
      <c r="B938" s="778"/>
      <c r="C938" s="622"/>
      <c r="D938" s="622"/>
      <c r="E938" s="658"/>
      <c r="F938" s="658"/>
      <c r="G938" s="658"/>
      <c r="H938" s="658"/>
      <c r="I938" s="658"/>
      <c r="J938" s="780"/>
      <c r="K938" s="781"/>
      <c r="L938" s="782"/>
      <c r="M938" s="781"/>
      <c r="N938" s="781"/>
      <c r="O938" s="658"/>
      <c r="P938" s="622"/>
      <c r="Q938" s="658"/>
      <c r="R938" s="658"/>
      <c r="S938" s="781"/>
      <c r="T938" s="781"/>
      <c r="U938" s="658"/>
      <c r="V938" s="781"/>
      <c r="W938" s="781"/>
      <c r="X938" s="658"/>
      <c r="Y938" s="622"/>
      <c r="Z938" s="658"/>
      <c r="AA938" s="658"/>
      <c r="AB938" s="781"/>
      <c r="AC938" s="781"/>
      <c r="AD938" s="658"/>
      <c r="AE938" s="781"/>
      <c r="AF938" s="781"/>
      <c r="AG938" s="658"/>
      <c r="AH938" s="622"/>
      <c r="AI938" s="658"/>
      <c r="AJ938" s="658"/>
      <c r="AK938" s="781"/>
      <c r="AL938" s="781"/>
      <c r="AM938" s="658"/>
      <c r="AN938" s="781"/>
      <c r="AO938" s="781"/>
    </row>
    <row r="939" spans="1:41">
      <c r="A939" s="622"/>
      <c r="B939" s="778"/>
      <c r="C939" s="622"/>
      <c r="D939" s="622"/>
      <c r="E939" s="658"/>
      <c r="F939" s="658"/>
      <c r="G939" s="658"/>
      <c r="H939" s="658"/>
      <c r="I939" s="658"/>
      <c r="J939" s="780"/>
      <c r="K939" s="781"/>
      <c r="L939" s="782"/>
      <c r="M939" s="781"/>
      <c r="N939" s="781"/>
      <c r="O939" s="658"/>
      <c r="P939" s="622"/>
      <c r="Q939" s="658"/>
      <c r="R939" s="658"/>
      <c r="S939" s="781"/>
      <c r="T939" s="781"/>
      <c r="U939" s="658"/>
      <c r="V939" s="781"/>
      <c r="W939" s="781"/>
      <c r="X939" s="658"/>
      <c r="Y939" s="622"/>
      <c r="Z939" s="658"/>
      <c r="AA939" s="658"/>
      <c r="AB939" s="781"/>
      <c r="AC939" s="781"/>
      <c r="AD939" s="658"/>
      <c r="AE939" s="781"/>
      <c r="AF939" s="781"/>
      <c r="AG939" s="658"/>
      <c r="AH939" s="622"/>
      <c r="AI939" s="658"/>
      <c r="AJ939" s="658"/>
      <c r="AK939" s="781"/>
      <c r="AL939" s="781"/>
      <c r="AM939" s="658"/>
      <c r="AN939" s="781"/>
      <c r="AO939" s="781"/>
    </row>
    <row r="940" spans="1:41">
      <c r="A940" s="622"/>
      <c r="B940" s="778"/>
      <c r="C940" s="622"/>
      <c r="D940" s="622"/>
      <c r="E940" s="658"/>
      <c r="F940" s="658"/>
      <c r="G940" s="658"/>
      <c r="H940" s="658"/>
      <c r="I940" s="658"/>
      <c r="J940" s="780"/>
      <c r="K940" s="781"/>
      <c r="L940" s="782"/>
      <c r="M940" s="781"/>
      <c r="N940" s="781"/>
      <c r="O940" s="658"/>
      <c r="P940" s="622"/>
      <c r="Q940" s="658"/>
      <c r="R940" s="658"/>
      <c r="S940" s="781"/>
      <c r="T940" s="781"/>
      <c r="U940" s="658"/>
      <c r="V940" s="781"/>
      <c r="W940" s="781"/>
      <c r="X940" s="658"/>
      <c r="Y940" s="622"/>
      <c r="Z940" s="658"/>
      <c r="AA940" s="658"/>
      <c r="AB940" s="781"/>
      <c r="AC940" s="781"/>
      <c r="AD940" s="658"/>
      <c r="AE940" s="781"/>
      <c r="AF940" s="781"/>
      <c r="AG940" s="658"/>
      <c r="AH940" s="622"/>
      <c r="AI940" s="658"/>
      <c r="AJ940" s="658"/>
      <c r="AK940" s="781"/>
      <c r="AL940" s="781"/>
      <c r="AM940" s="658"/>
      <c r="AN940" s="781"/>
      <c r="AO940" s="781"/>
    </row>
    <row r="941" spans="1:41">
      <c r="A941" s="622"/>
      <c r="B941" s="778"/>
      <c r="C941" s="622"/>
      <c r="D941" s="622"/>
      <c r="E941" s="658"/>
      <c r="F941" s="658"/>
      <c r="G941" s="658"/>
      <c r="H941" s="658"/>
      <c r="I941" s="658"/>
      <c r="J941" s="780"/>
      <c r="K941" s="781"/>
      <c r="L941" s="782"/>
      <c r="M941" s="781"/>
      <c r="N941" s="781"/>
      <c r="O941" s="658"/>
      <c r="P941" s="622"/>
      <c r="Q941" s="658"/>
      <c r="R941" s="658"/>
      <c r="S941" s="781"/>
      <c r="T941" s="781"/>
      <c r="U941" s="658"/>
      <c r="V941" s="781"/>
      <c r="W941" s="781"/>
      <c r="X941" s="658"/>
      <c r="Y941" s="622"/>
      <c r="Z941" s="658"/>
      <c r="AA941" s="658"/>
      <c r="AB941" s="781"/>
      <c r="AC941" s="781"/>
      <c r="AD941" s="658"/>
      <c r="AE941" s="781"/>
      <c r="AF941" s="781"/>
      <c r="AG941" s="658"/>
      <c r="AH941" s="622"/>
      <c r="AI941" s="658"/>
      <c r="AJ941" s="658"/>
      <c r="AK941" s="781"/>
      <c r="AL941" s="781"/>
      <c r="AM941" s="658"/>
      <c r="AN941" s="781"/>
      <c r="AO941" s="781"/>
    </row>
    <row r="942" spans="1:41">
      <c r="A942" s="622"/>
      <c r="B942" s="778"/>
      <c r="C942" s="622"/>
      <c r="D942" s="622"/>
      <c r="E942" s="658"/>
      <c r="F942" s="658"/>
      <c r="G942" s="658"/>
      <c r="H942" s="658"/>
      <c r="I942" s="658"/>
      <c r="J942" s="780"/>
      <c r="K942" s="781"/>
      <c r="L942" s="782"/>
      <c r="M942" s="781"/>
      <c r="N942" s="781"/>
      <c r="O942" s="658"/>
      <c r="P942" s="622"/>
      <c r="Q942" s="658"/>
      <c r="R942" s="658"/>
      <c r="S942" s="781"/>
      <c r="T942" s="781"/>
      <c r="U942" s="658"/>
      <c r="V942" s="781"/>
      <c r="W942" s="781"/>
      <c r="X942" s="658"/>
      <c r="Y942" s="622"/>
      <c r="Z942" s="658"/>
      <c r="AA942" s="658"/>
      <c r="AB942" s="781"/>
      <c r="AC942" s="781"/>
      <c r="AD942" s="658"/>
      <c r="AE942" s="781"/>
      <c r="AF942" s="781"/>
      <c r="AG942" s="658"/>
      <c r="AH942" s="622"/>
      <c r="AI942" s="658"/>
      <c r="AJ942" s="658"/>
      <c r="AK942" s="781"/>
      <c r="AL942" s="781"/>
      <c r="AM942" s="658"/>
      <c r="AN942" s="781"/>
      <c r="AO942" s="781"/>
    </row>
    <row r="943" spans="1:41">
      <c r="A943" s="622"/>
      <c r="B943" s="778"/>
      <c r="C943" s="622"/>
      <c r="D943" s="622"/>
      <c r="E943" s="658"/>
      <c r="F943" s="658"/>
      <c r="G943" s="658"/>
      <c r="H943" s="658"/>
      <c r="I943" s="658"/>
      <c r="J943" s="780"/>
      <c r="K943" s="781"/>
      <c r="L943" s="782"/>
      <c r="M943" s="781"/>
      <c r="N943" s="781"/>
      <c r="O943" s="658"/>
      <c r="P943" s="622"/>
      <c r="Q943" s="658"/>
      <c r="R943" s="658"/>
      <c r="S943" s="781"/>
      <c r="T943" s="781"/>
      <c r="U943" s="658"/>
      <c r="V943" s="781"/>
      <c r="W943" s="781"/>
      <c r="X943" s="658"/>
      <c r="Y943" s="622"/>
      <c r="Z943" s="658"/>
      <c r="AA943" s="658"/>
      <c r="AB943" s="781"/>
      <c r="AC943" s="781"/>
      <c r="AD943" s="658"/>
      <c r="AE943" s="781"/>
      <c r="AF943" s="781"/>
      <c r="AG943" s="658"/>
      <c r="AH943" s="622"/>
      <c r="AI943" s="658"/>
      <c r="AJ943" s="658"/>
      <c r="AK943" s="781"/>
      <c r="AL943" s="781"/>
      <c r="AM943" s="658"/>
      <c r="AN943" s="781"/>
      <c r="AO943" s="781"/>
    </row>
    <row r="944" spans="1:41">
      <c r="A944" s="622"/>
      <c r="B944" s="778"/>
      <c r="C944" s="622"/>
      <c r="D944" s="622"/>
      <c r="E944" s="658"/>
      <c r="F944" s="658"/>
      <c r="G944" s="658"/>
      <c r="H944" s="658"/>
      <c r="I944" s="658"/>
      <c r="J944" s="780"/>
      <c r="K944" s="781"/>
      <c r="L944" s="782"/>
      <c r="M944" s="781"/>
      <c r="N944" s="781"/>
      <c r="O944" s="658"/>
      <c r="P944" s="622"/>
      <c r="Q944" s="658"/>
      <c r="R944" s="658"/>
      <c r="S944" s="781"/>
      <c r="T944" s="781"/>
      <c r="U944" s="658"/>
      <c r="V944" s="781"/>
      <c r="W944" s="781"/>
      <c r="X944" s="658"/>
      <c r="Y944" s="622"/>
      <c r="Z944" s="658"/>
      <c r="AA944" s="658"/>
      <c r="AB944" s="781"/>
      <c r="AC944" s="781"/>
      <c r="AD944" s="658"/>
      <c r="AE944" s="781"/>
      <c r="AF944" s="781"/>
      <c r="AG944" s="658"/>
      <c r="AH944" s="622"/>
      <c r="AI944" s="658"/>
      <c r="AJ944" s="658"/>
      <c r="AK944" s="781"/>
      <c r="AL944" s="781"/>
      <c r="AM944" s="658"/>
      <c r="AN944" s="781"/>
      <c r="AO944" s="781"/>
    </row>
    <row r="945" spans="1:41">
      <c r="A945" s="622"/>
      <c r="B945" s="778"/>
      <c r="C945" s="622"/>
      <c r="D945" s="622"/>
      <c r="E945" s="658"/>
      <c r="F945" s="658"/>
      <c r="G945" s="658"/>
      <c r="H945" s="658"/>
      <c r="I945" s="658"/>
      <c r="J945" s="780"/>
      <c r="K945" s="781"/>
      <c r="L945" s="782"/>
      <c r="M945" s="781"/>
      <c r="N945" s="781"/>
      <c r="O945" s="658"/>
      <c r="P945" s="622"/>
      <c r="Q945" s="658"/>
      <c r="R945" s="658"/>
      <c r="S945" s="781"/>
      <c r="T945" s="781"/>
      <c r="U945" s="658"/>
      <c r="V945" s="781"/>
      <c r="W945" s="781"/>
      <c r="X945" s="658"/>
      <c r="Y945" s="622"/>
      <c r="Z945" s="658"/>
      <c r="AA945" s="658"/>
      <c r="AB945" s="781"/>
      <c r="AC945" s="781"/>
      <c r="AD945" s="658"/>
      <c r="AE945" s="781"/>
      <c r="AF945" s="781"/>
      <c r="AG945" s="658"/>
      <c r="AH945" s="622"/>
      <c r="AI945" s="658"/>
      <c r="AJ945" s="658"/>
      <c r="AK945" s="781"/>
      <c r="AL945" s="781"/>
      <c r="AM945" s="658"/>
      <c r="AN945" s="781"/>
      <c r="AO945" s="781"/>
    </row>
    <row r="946" spans="1:41">
      <c r="A946" s="622"/>
      <c r="B946" s="778"/>
      <c r="C946" s="622"/>
      <c r="D946" s="622"/>
      <c r="E946" s="658"/>
      <c r="F946" s="658"/>
      <c r="G946" s="658"/>
      <c r="H946" s="658"/>
      <c r="I946" s="658"/>
      <c r="J946" s="780"/>
      <c r="K946" s="781"/>
      <c r="L946" s="782"/>
      <c r="M946" s="781"/>
      <c r="N946" s="781"/>
      <c r="O946" s="658"/>
      <c r="P946" s="622"/>
      <c r="Q946" s="658"/>
      <c r="R946" s="658"/>
      <c r="S946" s="781"/>
      <c r="T946" s="781"/>
      <c r="U946" s="658"/>
      <c r="V946" s="781"/>
      <c r="W946" s="781"/>
      <c r="X946" s="658"/>
      <c r="Y946" s="622"/>
      <c r="Z946" s="658"/>
      <c r="AA946" s="658"/>
      <c r="AB946" s="781"/>
      <c r="AC946" s="781"/>
      <c r="AD946" s="658"/>
      <c r="AE946" s="781"/>
      <c r="AF946" s="781"/>
      <c r="AG946" s="658"/>
      <c r="AH946" s="622"/>
      <c r="AI946" s="658"/>
      <c r="AJ946" s="658"/>
      <c r="AK946" s="781"/>
      <c r="AL946" s="781"/>
      <c r="AM946" s="658"/>
      <c r="AN946" s="781"/>
      <c r="AO946" s="781"/>
    </row>
    <row r="947" spans="1:41">
      <c r="A947" s="622"/>
      <c r="B947" s="778"/>
      <c r="C947" s="622"/>
      <c r="D947" s="622"/>
      <c r="E947" s="658"/>
      <c r="F947" s="658"/>
      <c r="G947" s="658"/>
      <c r="H947" s="658"/>
      <c r="I947" s="658"/>
      <c r="J947" s="780"/>
      <c r="K947" s="781"/>
      <c r="L947" s="782"/>
      <c r="M947" s="781"/>
      <c r="N947" s="781"/>
      <c r="O947" s="658"/>
      <c r="P947" s="622"/>
      <c r="Q947" s="658"/>
      <c r="R947" s="658"/>
      <c r="S947" s="781"/>
      <c r="T947" s="781"/>
      <c r="U947" s="658"/>
      <c r="V947" s="781"/>
      <c r="W947" s="781"/>
      <c r="X947" s="658"/>
      <c r="Y947" s="622"/>
      <c r="Z947" s="658"/>
      <c r="AA947" s="658"/>
      <c r="AB947" s="781"/>
      <c r="AC947" s="781"/>
      <c r="AD947" s="658"/>
      <c r="AE947" s="781"/>
      <c r="AF947" s="781"/>
      <c r="AG947" s="658"/>
      <c r="AH947" s="622"/>
      <c r="AI947" s="658"/>
      <c r="AJ947" s="658"/>
      <c r="AK947" s="781"/>
      <c r="AL947" s="781"/>
      <c r="AM947" s="658"/>
      <c r="AN947" s="781"/>
      <c r="AO947" s="781"/>
    </row>
    <row r="948" spans="1:41">
      <c r="A948" s="622"/>
      <c r="B948" s="778"/>
      <c r="C948" s="622"/>
      <c r="D948" s="622"/>
      <c r="E948" s="658"/>
      <c r="F948" s="658"/>
      <c r="G948" s="658"/>
      <c r="H948" s="658"/>
      <c r="I948" s="658"/>
      <c r="J948" s="780"/>
      <c r="K948" s="781"/>
      <c r="L948" s="782"/>
      <c r="M948" s="781"/>
      <c r="N948" s="781"/>
      <c r="O948" s="658"/>
      <c r="P948" s="622"/>
      <c r="Q948" s="658"/>
      <c r="R948" s="658"/>
      <c r="S948" s="781"/>
      <c r="T948" s="781"/>
      <c r="U948" s="658"/>
      <c r="V948" s="781"/>
      <c r="W948" s="781"/>
      <c r="X948" s="658"/>
      <c r="Y948" s="622"/>
      <c r="Z948" s="658"/>
      <c r="AA948" s="658"/>
      <c r="AB948" s="781"/>
      <c r="AC948" s="781"/>
      <c r="AD948" s="658"/>
      <c r="AE948" s="781"/>
      <c r="AF948" s="781"/>
      <c r="AG948" s="658"/>
      <c r="AH948" s="622"/>
      <c r="AI948" s="658"/>
      <c r="AJ948" s="658"/>
      <c r="AK948" s="781"/>
      <c r="AL948" s="781"/>
      <c r="AM948" s="658"/>
      <c r="AN948" s="781"/>
      <c r="AO948" s="781"/>
    </row>
    <row r="949" spans="1:41">
      <c r="A949" s="622"/>
      <c r="B949" s="778"/>
      <c r="C949" s="622"/>
      <c r="D949" s="622"/>
      <c r="E949" s="658"/>
      <c r="F949" s="658"/>
      <c r="G949" s="658"/>
      <c r="H949" s="658"/>
      <c r="I949" s="658"/>
      <c r="J949" s="780"/>
      <c r="K949" s="781"/>
      <c r="L949" s="782"/>
      <c r="M949" s="781"/>
      <c r="N949" s="781"/>
      <c r="O949" s="658"/>
      <c r="P949" s="622"/>
      <c r="Q949" s="658"/>
      <c r="R949" s="658"/>
      <c r="S949" s="781"/>
      <c r="T949" s="781"/>
      <c r="U949" s="658"/>
      <c r="V949" s="781"/>
      <c r="W949" s="781"/>
      <c r="X949" s="658"/>
      <c r="Y949" s="622"/>
      <c r="Z949" s="658"/>
      <c r="AA949" s="658"/>
      <c r="AB949" s="781"/>
      <c r="AC949" s="781"/>
      <c r="AD949" s="658"/>
      <c r="AE949" s="781"/>
      <c r="AF949" s="781"/>
      <c r="AG949" s="658"/>
      <c r="AH949" s="622"/>
      <c r="AI949" s="658"/>
      <c r="AJ949" s="658"/>
      <c r="AK949" s="781"/>
      <c r="AL949" s="781"/>
      <c r="AM949" s="658"/>
      <c r="AN949" s="781"/>
      <c r="AO949" s="781"/>
    </row>
    <row r="950" spans="1:41">
      <c r="A950" s="622"/>
      <c r="B950" s="778"/>
      <c r="C950" s="622"/>
      <c r="D950" s="622"/>
      <c r="E950" s="658"/>
      <c r="F950" s="658"/>
      <c r="G950" s="658"/>
      <c r="H950" s="658"/>
      <c r="I950" s="658"/>
      <c r="J950" s="780"/>
      <c r="K950" s="781"/>
      <c r="L950" s="782"/>
      <c r="M950" s="781"/>
      <c r="N950" s="781"/>
      <c r="O950" s="658"/>
      <c r="P950" s="622"/>
      <c r="Q950" s="658"/>
      <c r="R950" s="658"/>
      <c r="S950" s="781"/>
      <c r="T950" s="781"/>
      <c r="U950" s="658"/>
      <c r="V950" s="781"/>
      <c r="W950" s="781"/>
      <c r="X950" s="658"/>
      <c r="Y950" s="622"/>
      <c r="Z950" s="658"/>
      <c r="AA950" s="658"/>
      <c r="AB950" s="781"/>
      <c r="AC950" s="781"/>
      <c r="AD950" s="658"/>
      <c r="AE950" s="781"/>
      <c r="AF950" s="781"/>
      <c r="AG950" s="658"/>
      <c r="AH950" s="622"/>
      <c r="AI950" s="658"/>
      <c r="AJ950" s="658"/>
      <c r="AK950" s="781"/>
      <c r="AL950" s="781"/>
      <c r="AM950" s="658"/>
      <c r="AN950" s="781"/>
      <c r="AO950" s="781"/>
    </row>
    <row r="951" spans="1:41">
      <c r="A951" s="622"/>
      <c r="B951" s="778"/>
      <c r="C951" s="622"/>
      <c r="D951" s="622"/>
      <c r="E951" s="658"/>
      <c r="F951" s="658"/>
      <c r="G951" s="658"/>
      <c r="H951" s="658"/>
      <c r="I951" s="658"/>
      <c r="J951" s="780"/>
      <c r="K951" s="781"/>
      <c r="L951" s="782"/>
      <c r="M951" s="781"/>
      <c r="N951" s="781"/>
      <c r="O951" s="658"/>
      <c r="P951" s="622"/>
      <c r="Q951" s="658"/>
      <c r="R951" s="658"/>
      <c r="S951" s="781"/>
      <c r="T951" s="781"/>
      <c r="U951" s="658"/>
      <c r="V951" s="781"/>
      <c r="W951" s="781"/>
      <c r="X951" s="658"/>
      <c r="Y951" s="622"/>
      <c r="Z951" s="658"/>
      <c r="AA951" s="658"/>
      <c r="AB951" s="781"/>
      <c r="AC951" s="781"/>
      <c r="AD951" s="658"/>
      <c r="AE951" s="781"/>
      <c r="AF951" s="781"/>
      <c r="AG951" s="658"/>
      <c r="AH951" s="622"/>
      <c r="AI951" s="658"/>
      <c r="AJ951" s="658"/>
      <c r="AK951" s="781"/>
      <c r="AL951" s="781"/>
      <c r="AM951" s="658"/>
      <c r="AN951" s="781"/>
      <c r="AO951" s="781"/>
    </row>
    <row r="952" spans="1:41">
      <c r="A952" s="622"/>
      <c r="B952" s="778"/>
      <c r="C952" s="622"/>
      <c r="D952" s="622"/>
      <c r="E952" s="658"/>
      <c r="F952" s="658"/>
      <c r="G952" s="658"/>
      <c r="H952" s="658"/>
      <c r="I952" s="658"/>
      <c r="J952" s="780"/>
      <c r="K952" s="781"/>
      <c r="L952" s="782"/>
      <c r="M952" s="781"/>
      <c r="N952" s="781"/>
      <c r="O952" s="658"/>
      <c r="P952" s="622"/>
      <c r="Q952" s="658"/>
      <c r="R952" s="658"/>
      <c r="S952" s="781"/>
      <c r="T952" s="781"/>
      <c r="U952" s="658"/>
      <c r="V952" s="781"/>
      <c r="W952" s="781"/>
      <c r="X952" s="658"/>
      <c r="Y952" s="622"/>
      <c r="Z952" s="658"/>
      <c r="AA952" s="658"/>
      <c r="AB952" s="781"/>
      <c r="AC952" s="781"/>
      <c r="AD952" s="658"/>
      <c r="AE952" s="781"/>
      <c r="AF952" s="781"/>
      <c r="AG952" s="658"/>
      <c r="AH952" s="622"/>
      <c r="AI952" s="658"/>
      <c r="AJ952" s="658"/>
      <c r="AK952" s="781"/>
      <c r="AL952" s="781"/>
      <c r="AM952" s="658"/>
      <c r="AN952" s="781"/>
      <c r="AO952" s="781"/>
    </row>
    <row r="953" spans="1:41">
      <c r="A953" s="622"/>
      <c r="B953" s="778"/>
      <c r="C953" s="622"/>
      <c r="D953" s="622"/>
      <c r="E953" s="658"/>
      <c r="F953" s="658"/>
      <c r="G953" s="658"/>
      <c r="H953" s="658"/>
      <c r="I953" s="658"/>
      <c r="J953" s="780"/>
      <c r="K953" s="781"/>
      <c r="L953" s="782"/>
      <c r="M953" s="781"/>
      <c r="N953" s="781"/>
      <c r="O953" s="658"/>
      <c r="P953" s="622"/>
      <c r="Q953" s="658"/>
      <c r="R953" s="658"/>
      <c r="S953" s="781"/>
      <c r="T953" s="781"/>
      <c r="U953" s="658"/>
      <c r="V953" s="781"/>
      <c r="W953" s="781"/>
      <c r="X953" s="658"/>
      <c r="Y953" s="622"/>
      <c r="Z953" s="658"/>
      <c r="AA953" s="658"/>
      <c r="AB953" s="781"/>
      <c r="AC953" s="781"/>
      <c r="AD953" s="658"/>
      <c r="AE953" s="781"/>
      <c r="AF953" s="781"/>
      <c r="AG953" s="658"/>
      <c r="AH953" s="622"/>
      <c r="AI953" s="658"/>
      <c r="AJ953" s="658"/>
      <c r="AK953" s="781"/>
      <c r="AL953" s="781"/>
      <c r="AM953" s="658"/>
      <c r="AN953" s="781"/>
      <c r="AO953" s="781"/>
    </row>
  </sheetData>
  <autoFilter ref="A1:AO953"/>
  <mergeCells count="102">
    <mergeCell ref="A805:B805"/>
    <mergeCell ref="E814:E815"/>
    <mergeCell ref="F814:H814"/>
    <mergeCell ref="F815:H816"/>
    <mergeCell ref="P24:Q24"/>
    <mergeCell ref="P26:Q26"/>
    <mergeCell ref="P25:Q25"/>
    <mergeCell ref="P27:Q27"/>
    <mergeCell ref="P28:Q28"/>
    <mergeCell ref="B31:E31"/>
    <mergeCell ref="B32:E32"/>
    <mergeCell ref="B33:E33"/>
    <mergeCell ref="H31:I31"/>
    <mergeCell ref="H34:I34"/>
    <mergeCell ref="H28:I28"/>
    <mergeCell ref="H25:I25"/>
    <mergeCell ref="H26:I26"/>
    <mergeCell ref="H27:I27"/>
    <mergeCell ref="B25:E25"/>
    <mergeCell ref="B26:E26"/>
    <mergeCell ref="B27:E27"/>
    <mergeCell ref="B28:E28"/>
    <mergeCell ref="F39:N39"/>
    <mergeCell ref="A39:B39"/>
    <mergeCell ref="B34:E34"/>
    <mergeCell ref="B35:E35"/>
    <mergeCell ref="H35:I35"/>
    <mergeCell ref="B29:E29"/>
    <mergeCell ref="H29:I29"/>
    <mergeCell ref="B30:E30"/>
    <mergeCell ref="H33:I33"/>
    <mergeCell ref="H30:I30"/>
    <mergeCell ref="O40:W40"/>
    <mergeCell ref="P32:Q32"/>
    <mergeCell ref="A40:E40"/>
    <mergeCell ref="H20:I20"/>
    <mergeCell ref="H23:I23"/>
    <mergeCell ref="H24:I24"/>
    <mergeCell ref="H21:I21"/>
    <mergeCell ref="H22:I22"/>
    <mergeCell ref="B20:E20"/>
    <mergeCell ref="B21:E21"/>
    <mergeCell ref="B22:E22"/>
    <mergeCell ref="B23:E23"/>
    <mergeCell ref="B24:E24"/>
    <mergeCell ref="AH27:AI27"/>
    <mergeCell ref="AH28:AI28"/>
    <mergeCell ref="AH29:AI29"/>
    <mergeCell ref="H32:I32"/>
    <mergeCell ref="O39:W39"/>
    <mergeCell ref="F40:N40"/>
    <mergeCell ref="P33:Q33"/>
    <mergeCell ref="P34:Q34"/>
    <mergeCell ref="P35:Q35"/>
    <mergeCell ref="Y24:Z24"/>
    <mergeCell ref="Y25:Z25"/>
    <mergeCell ref="Y26:Z26"/>
    <mergeCell ref="Y815:Z816"/>
    <mergeCell ref="AG40:AO40"/>
    <mergeCell ref="AH815:AI816"/>
    <mergeCell ref="Y27:Z27"/>
    <mergeCell ref="Y28:Z28"/>
    <mergeCell ref="Y29:Z29"/>
    <mergeCell ref="Y30:Z30"/>
    <mergeCell ref="Y31:Z31"/>
    <mergeCell ref="Y32:Z32"/>
    <mergeCell ref="Y33:Z33"/>
    <mergeCell ref="Y34:Z34"/>
    <mergeCell ref="Y35:Z35"/>
    <mergeCell ref="X39:AF39"/>
    <mergeCell ref="AG39:AO39"/>
    <mergeCell ref="X40:AF40"/>
    <mergeCell ref="AH32:AI32"/>
    <mergeCell ref="AH33:AI33"/>
    <mergeCell ref="AH34:AI34"/>
    <mergeCell ref="AH35:AI35"/>
    <mergeCell ref="AH814:AI814"/>
    <mergeCell ref="Y814:Z814"/>
    <mergeCell ref="B19:I19"/>
    <mergeCell ref="M19:Q19"/>
    <mergeCell ref="P20:Q20"/>
    <mergeCell ref="P21:Q21"/>
    <mergeCell ref="P22:Q22"/>
    <mergeCell ref="P23:Q23"/>
    <mergeCell ref="AH30:AI30"/>
    <mergeCell ref="AH31:AI31"/>
    <mergeCell ref="P30:Q30"/>
    <mergeCell ref="P29:Q29"/>
    <mergeCell ref="P31:Q31"/>
    <mergeCell ref="V19:Z19"/>
    <mergeCell ref="AE19:AI19"/>
    <mergeCell ref="AH20:AI20"/>
    <mergeCell ref="AH21:AI21"/>
    <mergeCell ref="AH22:AI22"/>
    <mergeCell ref="AH23:AI23"/>
    <mergeCell ref="AH24:AI24"/>
    <mergeCell ref="AH25:AI25"/>
    <mergeCell ref="AH26:AI26"/>
    <mergeCell ref="Y20:Z20"/>
    <mergeCell ref="Y21:Z21"/>
    <mergeCell ref="Y22:Z22"/>
    <mergeCell ref="Y23:Z23"/>
  </mergeCells>
  <conditionalFormatting sqref="T35">
    <cfRule type="cellIs" dxfId="258" priority="291" operator="notEqual">
      <formula>W38</formula>
    </cfRule>
    <cfRule type="cellIs" dxfId="257" priority="292" operator="greaterThan">
      <formula>0</formula>
    </cfRule>
  </conditionalFormatting>
  <conditionalFormatting sqref="B818:E820 E825:E827">
    <cfRule type="cellIs" dxfId="256" priority="290" operator="notEqual">
      <formula>#REF!</formula>
    </cfRule>
  </conditionalFormatting>
  <conditionalFormatting sqref="Q35:Q37">
    <cfRule type="cellIs" dxfId="255" priority="286" operator="notEqual">
      <formula>V38</formula>
    </cfRule>
    <cfRule type="cellIs" dxfId="254" priority="287" operator="greaterThan">
      <formula>0</formula>
    </cfRule>
  </conditionalFormatting>
  <conditionalFormatting sqref="B818:E820">
    <cfRule type="cellIs" dxfId="253" priority="285" operator="notEqual">
      <formula>#REF!</formula>
    </cfRule>
  </conditionalFormatting>
  <conditionalFormatting sqref="F815 I815:P815 S815:Y815 AB815:AH815 AK815:AO815">
    <cfRule type="cellIs" dxfId="252" priority="280" operator="greaterThan">
      <formula>0</formula>
    </cfRule>
  </conditionalFormatting>
  <conditionalFormatting sqref="W37 B825:E827 AF37 AO37">
    <cfRule type="cellIs" dxfId="251" priority="297" operator="notEqual">
      <formula>#REF!</formula>
    </cfRule>
  </conditionalFormatting>
  <conditionalFormatting sqref="Q35:Q37">
    <cfRule type="cellIs" dxfId="250" priority="276" operator="notEqual">
      <formula>V38</formula>
    </cfRule>
    <cfRule type="cellIs" dxfId="249" priority="277" operator="greaterThan">
      <formula>0</formula>
    </cfRule>
  </conditionalFormatting>
  <conditionalFormatting sqref="T35">
    <cfRule type="cellIs" dxfId="248" priority="274" operator="notEqual">
      <formula>W38</formula>
    </cfRule>
    <cfRule type="cellIs" dxfId="247" priority="275" operator="greaterThan">
      <formula>0</formula>
    </cfRule>
  </conditionalFormatting>
  <conditionalFormatting sqref="Q35:Q37">
    <cfRule type="cellIs" dxfId="246" priority="270" operator="notEqual">
      <formula>V38</formula>
    </cfRule>
    <cfRule type="cellIs" dxfId="245" priority="271" operator="greaterThan">
      <formula>0</formula>
    </cfRule>
  </conditionalFormatting>
  <conditionalFormatting sqref="V37 AE37 AN37">
    <cfRule type="cellIs" dxfId="244" priority="265" operator="notEqual">
      <formula>$T$816</formula>
    </cfRule>
  </conditionalFormatting>
  <conditionalFormatting sqref="W37 AF37 AO37">
    <cfRule type="cellIs" dxfId="243" priority="298" operator="notEqual">
      <formula>#REF!</formula>
    </cfRule>
  </conditionalFormatting>
  <conditionalFormatting sqref="Z36:Z37">
    <cfRule type="cellIs" dxfId="242" priority="261" operator="notEqual">
      <formula>AE39</formula>
    </cfRule>
    <cfRule type="cellIs" dxfId="241" priority="262" operator="greaterThan">
      <formula>0</formula>
    </cfRule>
  </conditionalFormatting>
  <conditionalFormatting sqref="Z36:Z37">
    <cfRule type="cellIs" dxfId="240" priority="257" operator="notEqual">
      <formula>AE39</formula>
    </cfRule>
    <cfRule type="cellIs" dxfId="239" priority="258" operator="greaterThan">
      <formula>0</formula>
    </cfRule>
  </conditionalFormatting>
  <conditionalFormatting sqref="Z36:Z37">
    <cfRule type="cellIs" dxfId="238" priority="249" operator="notEqual">
      <formula>AE39</formula>
    </cfRule>
    <cfRule type="cellIs" dxfId="237" priority="250" operator="greaterThan">
      <formula>0</formula>
    </cfRule>
  </conditionalFormatting>
  <conditionalFormatting sqref="Z36:Z37">
    <cfRule type="cellIs" dxfId="236" priority="245" operator="notEqual">
      <formula>AE39</formula>
    </cfRule>
    <cfRule type="cellIs" dxfId="235" priority="246" operator="greaterThan">
      <formula>0</formula>
    </cfRule>
  </conditionalFormatting>
  <conditionalFormatting sqref="AI36:AI37">
    <cfRule type="cellIs" dxfId="234" priority="237" operator="notEqual">
      <formula>AN39</formula>
    </cfRule>
    <cfRule type="cellIs" dxfId="233" priority="238" operator="greaterThan">
      <formula>0</formula>
    </cfRule>
  </conditionalFormatting>
  <conditionalFormatting sqref="AI36:AI37">
    <cfRule type="cellIs" dxfId="232" priority="231" operator="notEqual">
      <formula>AN39</formula>
    </cfRule>
    <cfRule type="cellIs" dxfId="231" priority="232" operator="greaterThan">
      <formula>0</formula>
    </cfRule>
  </conditionalFormatting>
  <conditionalFormatting sqref="AI36:AI37">
    <cfRule type="cellIs" dxfId="230" priority="227" operator="notEqual">
      <formula>AN39</formula>
    </cfRule>
    <cfRule type="cellIs" dxfId="229" priority="228" operator="greaterThan">
      <formula>0</formula>
    </cfRule>
  </conditionalFormatting>
  <conditionalFormatting sqref="AI36:AI37">
    <cfRule type="cellIs" dxfId="228" priority="221" operator="notEqual">
      <formula>AN39</formula>
    </cfRule>
    <cfRule type="cellIs" dxfId="227" priority="222" operator="greaterThan">
      <formula>0</formula>
    </cfRule>
  </conditionalFormatting>
  <conditionalFormatting sqref="X35">
    <cfRule type="cellIs" dxfId="226" priority="299" operator="notEqual">
      <formula>AI38</formula>
    </cfRule>
    <cfRule type="cellIs" dxfId="225" priority="300" operator="greaterThan">
      <formula>0</formula>
    </cfRule>
  </conditionalFormatting>
  <conditionalFormatting sqref="X35">
    <cfRule type="cellIs" dxfId="224" priority="301" operator="notEqual">
      <formula>AO38</formula>
    </cfRule>
    <cfRule type="cellIs" dxfId="223" priority="302" operator="greaterThan">
      <formula>0</formula>
    </cfRule>
  </conditionalFormatting>
  <conditionalFormatting sqref="Z35">
    <cfRule type="cellIs" dxfId="222" priority="217" operator="notEqual">
      <formula>AE38</formula>
    </cfRule>
    <cfRule type="cellIs" dxfId="221" priority="218" operator="greaterThan">
      <formula>0</formula>
    </cfRule>
  </conditionalFormatting>
  <conditionalFormatting sqref="Z35">
    <cfRule type="cellIs" dxfId="220" priority="213" operator="notEqual">
      <formula>AE38</formula>
    </cfRule>
    <cfRule type="cellIs" dxfId="219" priority="214" operator="greaterThan">
      <formula>0</formula>
    </cfRule>
  </conditionalFormatting>
  <conditionalFormatting sqref="Z35">
    <cfRule type="cellIs" dxfId="218" priority="209" operator="notEqual">
      <formula>AE38</formula>
    </cfRule>
    <cfRule type="cellIs" dxfId="217" priority="210" operator="greaterThan">
      <formula>0</formula>
    </cfRule>
  </conditionalFormatting>
  <conditionalFormatting sqref="Z35">
    <cfRule type="cellIs" dxfId="216" priority="205" operator="notEqual">
      <formula>AE38</formula>
    </cfRule>
    <cfRule type="cellIs" dxfId="215" priority="206" operator="greaterThan">
      <formula>0</formula>
    </cfRule>
  </conditionalFormatting>
  <conditionalFormatting sqref="AI35">
    <cfRule type="cellIs" dxfId="214" priority="201" operator="notEqual">
      <formula>AN38</formula>
    </cfRule>
    <cfRule type="cellIs" dxfId="213" priority="202" operator="greaterThan">
      <formula>0</formula>
    </cfRule>
  </conditionalFormatting>
  <conditionalFormatting sqref="AI35">
    <cfRule type="cellIs" dxfId="212" priority="197" operator="notEqual">
      <formula>AN38</formula>
    </cfRule>
    <cfRule type="cellIs" dxfId="211" priority="198" operator="greaterThan">
      <formula>0</formula>
    </cfRule>
  </conditionalFormatting>
  <conditionalFormatting sqref="AI35">
    <cfRule type="cellIs" dxfId="210" priority="193" operator="notEqual">
      <formula>AN38</formula>
    </cfRule>
    <cfRule type="cellIs" dxfId="209" priority="194" operator="greaterThan">
      <formula>0</formula>
    </cfRule>
  </conditionalFormatting>
  <conditionalFormatting sqref="AI35">
    <cfRule type="cellIs" dxfId="208" priority="189" operator="notEqual">
      <formula>AN38</formula>
    </cfRule>
    <cfRule type="cellIs" dxfId="207" priority="190" operator="greaterThan">
      <formula>0</formula>
    </cfRule>
  </conditionalFormatting>
  <conditionalFormatting sqref="T35">
    <cfRule type="cellIs" dxfId="206" priority="183" operator="notEqual">
      <formula>W38</formula>
    </cfRule>
    <cfRule type="cellIs" dxfId="205" priority="184" operator="greaterThan">
      <formula>0</formula>
    </cfRule>
  </conditionalFormatting>
  <conditionalFormatting sqref="B818:E820 E825:E827">
    <cfRule type="cellIs" dxfId="204" priority="182" operator="notEqual">
      <formula>#REF!</formula>
    </cfRule>
  </conditionalFormatting>
  <conditionalFormatting sqref="Q35:Q37">
    <cfRule type="cellIs" dxfId="203" priority="178" operator="notEqual">
      <formula>V38</formula>
    </cfRule>
    <cfRule type="cellIs" dxfId="202" priority="179" operator="greaterThan">
      <formula>0</formula>
    </cfRule>
  </conditionalFormatting>
  <conditionalFormatting sqref="B818:E820">
    <cfRule type="cellIs" dxfId="201" priority="177" operator="notEqual">
      <formula>#REF!</formula>
    </cfRule>
  </conditionalFormatting>
  <conditionalFormatting sqref="F815 I815:P815">
    <cfRule type="cellIs" dxfId="200" priority="172" operator="greaterThan">
      <formula>0</formula>
    </cfRule>
  </conditionalFormatting>
  <conditionalFormatting sqref="W37 B825:E827 AF37 AO37">
    <cfRule type="cellIs" dxfId="199" priority="171" operator="notEqual">
      <formula>#REF!</formula>
    </cfRule>
  </conditionalFormatting>
  <conditionalFormatting sqref="Q35:Q37">
    <cfRule type="cellIs" dxfId="198" priority="167" operator="notEqual">
      <formula>V38</formula>
    </cfRule>
    <cfRule type="cellIs" dxfId="197" priority="168" operator="greaterThan">
      <formula>0</formula>
    </cfRule>
  </conditionalFormatting>
  <conditionalFormatting sqref="T35">
    <cfRule type="cellIs" dxfId="196" priority="165" operator="notEqual">
      <formula>W38</formula>
    </cfRule>
    <cfRule type="cellIs" dxfId="195" priority="166" operator="greaterThan">
      <formula>0</formula>
    </cfRule>
  </conditionalFormatting>
  <conditionalFormatting sqref="Q35:Q37">
    <cfRule type="cellIs" dxfId="194" priority="161" operator="notEqual">
      <formula>V38</formula>
    </cfRule>
    <cfRule type="cellIs" dxfId="193" priority="162" operator="greaterThan">
      <formula>0</formula>
    </cfRule>
  </conditionalFormatting>
  <conditionalFormatting sqref="V37">
    <cfRule type="cellIs" dxfId="192" priority="156" operator="notEqual">
      <formula>$T$816</formula>
    </cfRule>
  </conditionalFormatting>
  <conditionalFormatting sqref="W37 AF37 AO37">
    <cfRule type="cellIs" dxfId="191" priority="155" operator="notEqual">
      <formula>#REF!</formula>
    </cfRule>
  </conditionalFormatting>
  <conditionalFormatting sqref="Z36:Z37">
    <cfRule type="cellIs" dxfId="190" priority="151" operator="notEqual">
      <formula>AE39</formula>
    </cfRule>
    <cfRule type="cellIs" dxfId="189" priority="152" operator="greaterThan">
      <formula>0</formula>
    </cfRule>
  </conditionalFormatting>
  <conditionalFormatting sqref="Z36:Z37">
    <cfRule type="cellIs" dxfId="188" priority="147" operator="notEqual">
      <formula>AE39</formula>
    </cfRule>
    <cfRule type="cellIs" dxfId="187" priority="148" operator="greaterThan">
      <formula>0</formula>
    </cfRule>
  </conditionalFormatting>
  <conditionalFormatting sqref="Z36:Z37">
    <cfRule type="cellIs" dxfId="186" priority="139" operator="notEqual">
      <formula>AE39</formula>
    </cfRule>
    <cfRule type="cellIs" dxfId="185" priority="140" operator="greaterThan">
      <formula>0</formula>
    </cfRule>
  </conditionalFormatting>
  <conditionalFormatting sqref="Z36:Z37">
    <cfRule type="cellIs" dxfId="184" priority="135" operator="notEqual">
      <formula>AE39</formula>
    </cfRule>
    <cfRule type="cellIs" dxfId="183" priority="136" operator="greaterThan">
      <formula>0</formula>
    </cfRule>
  </conditionalFormatting>
  <conditionalFormatting sqref="AI36:AI37">
    <cfRule type="cellIs" dxfId="182" priority="127" operator="notEqual">
      <formula>AN39</formula>
    </cfRule>
    <cfRule type="cellIs" dxfId="181" priority="128" operator="greaterThan">
      <formula>0</formula>
    </cfRule>
  </conditionalFormatting>
  <conditionalFormatting sqref="AI36:AI37">
    <cfRule type="cellIs" dxfId="180" priority="121" operator="notEqual">
      <formula>AN39</formula>
    </cfRule>
    <cfRule type="cellIs" dxfId="179" priority="122" operator="greaterThan">
      <formula>0</formula>
    </cfRule>
  </conditionalFormatting>
  <conditionalFormatting sqref="AI36:AI37">
    <cfRule type="cellIs" dxfId="178" priority="117" operator="notEqual">
      <formula>AN39</formula>
    </cfRule>
    <cfRule type="cellIs" dxfId="177" priority="118" operator="greaterThan">
      <formula>0</formula>
    </cfRule>
  </conditionalFormatting>
  <conditionalFormatting sqref="AI36:AI37">
    <cfRule type="cellIs" dxfId="176" priority="111" operator="notEqual">
      <formula>AN39</formula>
    </cfRule>
    <cfRule type="cellIs" dxfId="175" priority="112" operator="greaterThan">
      <formula>0</formula>
    </cfRule>
  </conditionalFormatting>
  <conditionalFormatting sqref="X35">
    <cfRule type="cellIs" dxfId="174" priority="109" operator="notEqual">
      <formula>AI38</formula>
    </cfRule>
    <cfRule type="cellIs" dxfId="173" priority="110" operator="greaterThan">
      <formula>0</formula>
    </cfRule>
  </conditionalFormatting>
  <conditionalFormatting sqref="X35">
    <cfRule type="cellIs" dxfId="172" priority="107" operator="notEqual">
      <formula>AO38</formula>
    </cfRule>
    <cfRule type="cellIs" dxfId="171" priority="108" operator="greaterThan">
      <formula>0</formula>
    </cfRule>
  </conditionalFormatting>
  <conditionalFormatting sqref="Z35">
    <cfRule type="cellIs" dxfId="170" priority="103" operator="notEqual">
      <formula>AE38</formula>
    </cfRule>
    <cfRule type="cellIs" dxfId="169" priority="104" operator="greaterThan">
      <formula>0</formula>
    </cfRule>
  </conditionalFormatting>
  <conditionalFormatting sqref="Z35">
    <cfRule type="cellIs" dxfId="168" priority="99" operator="notEqual">
      <formula>AE38</formula>
    </cfRule>
    <cfRule type="cellIs" dxfId="167" priority="100" operator="greaterThan">
      <formula>0</formula>
    </cfRule>
  </conditionalFormatting>
  <conditionalFormatting sqref="Z35">
    <cfRule type="cellIs" dxfId="166" priority="95" operator="notEqual">
      <formula>AE38</formula>
    </cfRule>
    <cfRule type="cellIs" dxfId="165" priority="96" operator="greaterThan">
      <formula>0</formula>
    </cfRule>
  </conditionalFormatting>
  <conditionalFormatting sqref="Z35">
    <cfRule type="cellIs" dxfId="164" priority="91" operator="notEqual">
      <formula>AE38</formula>
    </cfRule>
    <cfRule type="cellIs" dxfId="163" priority="92" operator="greaterThan">
      <formula>0</formula>
    </cfRule>
  </conditionalFormatting>
  <conditionalFormatting sqref="AI35">
    <cfRule type="cellIs" dxfId="162" priority="87" operator="notEqual">
      <formula>AN38</formula>
    </cfRule>
    <cfRule type="cellIs" dxfId="161" priority="88" operator="greaterThan">
      <formula>0</formula>
    </cfRule>
  </conditionalFormatting>
  <conditionalFormatting sqref="AI35">
    <cfRule type="cellIs" dxfId="160" priority="83" operator="notEqual">
      <formula>AN38</formula>
    </cfRule>
    <cfRule type="cellIs" dxfId="159" priority="84" operator="greaterThan">
      <formula>0</formula>
    </cfRule>
  </conditionalFormatting>
  <conditionalFormatting sqref="AI35">
    <cfRule type="cellIs" dxfId="158" priority="79" operator="notEqual">
      <formula>AN38</formula>
    </cfRule>
    <cfRule type="cellIs" dxfId="157" priority="80" operator="greaterThan">
      <formula>0</formula>
    </cfRule>
  </conditionalFormatting>
  <conditionalFormatting sqref="AI35">
    <cfRule type="cellIs" dxfId="156" priority="75" operator="notEqual">
      <formula>AN38</formula>
    </cfRule>
    <cfRule type="cellIs" dxfId="155" priority="76" operator="greaterThan">
      <formula>0</formula>
    </cfRule>
  </conditionalFormatting>
  <conditionalFormatting sqref="G64:G66 G46:G61 G83:G84 G97:G99 G123:G125 G151:G153 G178 G174 G180:G182 G773 G87:G94">
    <cfRule type="cellIs" dxfId="154" priority="74" operator="lessThan">
      <formula>0</formula>
    </cfRule>
  </conditionalFormatting>
  <conditionalFormatting sqref="G693 G739 G771 G777:G778 G402 G550:G552 G559:G561">
    <cfRule type="cellIs" dxfId="153" priority="73" operator="lessThan">
      <formula>0</formula>
    </cfRule>
  </conditionalFormatting>
  <conditionalFormatting sqref="G253">
    <cfRule type="cellIs" dxfId="152" priority="72" operator="lessThan">
      <formula>0</formula>
    </cfRule>
  </conditionalFormatting>
  <conditionalFormatting sqref="G43:G45">
    <cfRule type="cellIs" dxfId="151" priority="71" operator="lessThan">
      <formula>0</formula>
    </cfRule>
  </conditionalFormatting>
  <conditionalFormatting sqref="AE37 AN37 V37">
    <cfRule type="cellIs" dxfId="150" priority="303" operator="notEqual">
      <formula>#REF!</formula>
    </cfRule>
  </conditionalFormatting>
  <conditionalFormatting sqref="G328 G326 G130 G111 G62:G63 G179 G113 G171">
    <cfRule type="cellIs" dxfId="149" priority="70" operator="lessThan">
      <formula>0</formula>
    </cfRule>
  </conditionalFormatting>
  <conditionalFormatting sqref="G214 G329 G331">
    <cfRule type="cellIs" dxfId="148" priority="69" operator="lessThan">
      <formula>0</formula>
    </cfRule>
  </conditionalFormatting>
  <conditionalFormatting sqref="R35:R37">
    <cfRule type="cellIs" dxfId="147" priority="67" operator="notEqual">
      <formula>P38</formula>
    </cfRule>
    <cfRule type="cellIs" dxfId="146" priority="68" operator="greaterThan">
      <formula>0</formula>
    </cfRule>
  </conditionalFormatting>
  <conditionalFormatting sqref="R35:R37">
    <cfRule type="cellIs" dxfId="145" priority="65" operator="notEqual">
      <formula>U38</formula>
    </cfRule>
    <cfRule type="cellIs" dxfId="144" priority="66" operator="greaterThan">
      <formula>0</formula>
    </cfRule>
  </conditionalFormatting>
  <conditionalFormatting sqref="R815">
    <cfRule type="cellIs" dxfId="143" priority="64" operator="greaterThan">
      <formula>0</formula>
    </cfRule>
  </conditionalFormatting>
  <conditionalFormatting sqref="R35:R37">
    <cfRule type="cellIs" dxfId="142" priority="62" operator="notEqual">
      <formula>P38</formula>
    </cfRule>
    <cfRule type="cellIs" dxfId="141" priority="63" operator="greaterThan">
      <formula>0</formula>
    </cfRule>
  </conditionalFormatting>
  <conditionalFormatting sqref="R35:R37">
    <cfRule type="cellIs" dxfId="140" priority="60" operator="notEqual">
      <formula>U38</formula>
    </cfRule>
    <cfRule type="cellIs" dxfId="139" priority="61" operator="greaterThan">
      <formula>0</formula>
    </cfRule>
  </conditionalFormatting>
  <conditionalFormatting sqref="R35:R37">
    <cfRule type="cellIs" dxfId="138" priority="58" operator="notEqual">
      <formula>P38</formula>
    </cfRule>
    <cfRule type="cellIs" dxfId="137" priority="59" operator="greaterThan">
      <formula>0</formula>
    </cfRule>
  </conditionalFormatting>
  <conditionalFormatting sqref="R35:R37">
    <cfRule type="cellIs" dxfId="136" priority="56" operator="notEqual">
      <formula>U38</formula>
    </cfRule>
    <cfRule type="cellIs" dxfId="135" priority="57" operator="greaterThan">
      <formula>0</formula>
    </cfRule>
  </conditionalFormatting>
  <conditionalFormatting sqref="R815">
    <cfRule type="cellIs" dxfId="134" priority="55" operator="greaterThan">
      <formula>0</formula>
    </cfRule>
  </conditionalFormatting>
  <conditionalFormatting sqref="R35:R37">
    <cfRule type="cellIs" dxfId="133" priority="53" operator="notEqual">
      <formula>P38</formula>
    </cfRule>
    <cfRule type="cellIs" dxfId="132" priority="54" operator="greaterThan">
      <formula>0</formula>
    </cfRule>
  </conditionalFormatting>
  <conditionalFormatting sqref="R35:R37">
    <cfRule type="cellIs" dxfId="131" priority="51" operator="notEqual">
      <formula>U38</formula>
    </cfRule>
    <cfRule type="cellIs" dxfId="130" priority="52" operator="greaterThan">
      <formula>0</formula>
    </cfRule>
  </conditionalFormatting>
  <conditionalFormatting sqref="AJ36:AJ37">
    <cfRule type="cellIs" dxfId="129" priority="49" operator="notEqual">
      <formula>AM39</formula>
    </cfRule>
    <cfRule type="cellIs" dxfId="128" priority="50" operator="greaterThan">
      <formula>0</formula>
    </cfRule>
  </conditionalFormatting>
  <conditionalFormatting sqref="AJ36:AJ37">
    <cfRule type="cellIs" dxfId="127" priority="47" operator="notEqual">
      <formula>AH39</formula>
    </cfRule>
    <cfRule type="cellIs" dxfId="126" priority="48" operator="greaterThan">
      <formula>0</formula>
    </cfRule>
  </conditionalFormatting>
  <conditionalFormatting sqref="AJ815">
    <cfRule type="cellIs" dxfId="125" priority="46" operator="greaterThan">
      <formula>0</formula>
    </cfRule>
  </conditionalFormatting>
  <conditionalFormatting sqref="AJ36:AJ37">
    <cfRule type="cellIs" dxfId="124" priority="44" operator="notEqual">
      <formula>AM39</formula>
    </cfRule>
    <cfRule type="cellIs" dxfId="123" priority="45" operator="greaterThan">
      <formula>0</formula>
    </cfRule>
  </conditionalFormatting>
  <conditionalFormatting sqref="AJ815">
    <cfRule type="cellIs" dxfId="122" priority="43" operator="greaterThan">
      <formula>0</formula>
    </cfRule>
  </conditionalFormatting>
  <conditionalFormatting sqref="AA815">
    <cfRule type="cellIs" dxfId="121" priority="42" operator="greaterThan">
      <formula>0</formula>
    </cfRule>
  </conditionalFormatting>
  <conditionalFormatting sqref="AA36:AA37">
    <cfRule type="cellIs" dxfId="120" priority="40" operator="notEqual">
      <formula>Y39</formula>
    </cfRule>
    <cfRule type="cellIs" dxfId="119" priority="41" operator="greaterThan">
      <formula>0</formula>
    </cfRule>
  </conditionalFormatting>
  <conditionalFormatting sqref="AA36:AA37">
    <cfRule type="cellIs" dxfId="118" priority="38" operator="notEqual">
      <formula>AD39</formula>
    </cfRule>
    <cfRule type="cellIs" dxfId="117" priority="39" operator="greaterThan">
      <formula>0</formula>
    </cfRule>
  </conditionalFormatting>
  <conditionalFormatting sqref="AA36:AA37">
    <cfRule type="cellIs" dxfId="116" priority="36" operator="notEqual">
      <formula>Y39</formula>
    </cfRule>
    <cfRule type="cellIs" dxfId="115" priority="37" operator="greaterThan">
      <formula>0</formula>
    </cfRule>
  </conditionalFormatting>
  <conditionalFormatting sqref="AA36:AA37">
    <cfRule type="cellIs" dxfId="114" priority="34" operator="notEqual">
      <formula>AD39</formula>
    </cfRule>
    <cfRule type="cellIs" dxfId="113" priority="35" operator="greaterThan">
      <formula>0</formula>
    </cfRule>
  </conditionalFormatting>
  <conditionalFormatting sqref="AA815">
    <cfRule type="cellIs" dxfId="112" priority="33" operator="greaterThan">
      <formula>0</formula>
    </cfRule>
  </conditionalFormatting>
  <conditionalFormatting sqref="AA36:AA37">
    <cfRule type="cellIs" dxfId="111" priority="31" operator="notEqual">
      <formula>Y39</formula>
    </cfRule>
    <cfRule type="cellIs" dxfId="110" priority="32" operator="greaterThan">
      <formula>0</formula>
    </cfRule>
  </conditionalFormatting>
  <conditionalFormatting sqref="AA36:AA37">
    <cfRule type="cellIs" dxfId="109" priority="29" operator="notEqual">
      <formula>AD39</formula>
    </cfRule>
    <cfRule type="cellIs" dxfId="108" priority="30" operator="greaterThan">
      <formula>0</formula>
    </cfRule>
  </conditionalFormatting>
  <conditionalFormatting sqref="AA36:AA37">
    <cfRule type="cellIs" dxfId="107" priority="27" operator="notEqual">
      <formula>Y39</formula>
    </cfRule>
    <cfRule type="cellIs" dxfId="106" priority="28" operator="greaterThan">
      <formula>0</formula>
    </cfRule>
  </conditionalFormatting>
  <conditionalFormatting sqref="AA36:AA37">
    <cfRule type="cellIs" dxfId="105" priority="25" operator="notEqual">
      <formula>AD39</formula>
    </cfRule>
    <cfRule type="cellIs" dxfId="104" priority="26" operator="greaterThan">
      <formula>0</formula>
    </cfRule>
  </conditionalFormatting>
  <conditionalFormatting sqref="G172">
    <cfRule type="cellIs" dxfId="103" priority="23" operator="lessThan">
      <formula>0</formula>
    </cfRule>
  </conditionalFormatting>
  <conditionalFormatting sqref="G175">
    <cfRule type="cellIs" dxfId="102" priority="18" operator="lessThan">
      <formula>0</formula>
    </cfRule>
  </conditionalFormatting>
  <conditionalFormatting sqref="G177">
    <cfRule type="cellIs" dxfId="101" priority="17" operator="lessThan">
      <formula>0</formula>
    </cfRule>
  </conditionalFormatting>
  <conditionalFormatting sqref="G176">
    <cfRule type="cellIs" dxfId="100" priority="16" operator="lessThan">
      <formula>0</formula>
    </cfRule>
  </conditionalFormatting>
  <conditionalFormatting sqref="G173">
    <cfRule type="cellIs" dxfId="99" priority="15" operator="lessThan">
      <formula>0</formula>
    </cfRule>
  </conditionalFormatting>
  <conditionalFormatting sqref="G158">
    <cfRule type="cellIs" dxfId="98" priority="10" operator="lessThan">
      <formula>0</formula>
    </cfRule>
  </conditionalFormatting>
  <conditionalFormatting sqref="G154">
    <cfRule type="cellIs" dxfId="97" priority="8" operator="lessThan">
      <formula>0</formula>
    </cfRule>
  </conditionalFormatting>
  <conditionalFormatting sqref="G772">
    <cfRule type="cellIs" dxfId="96" priority="7" operator="lessThan">
      <formula>0</formula>
    </cfRule>
  </conditionalFormatting>
  <conditionalFormatting sqref="Q35:Q37 Z35:Z37 AI35:AI37">
    <cfRule type="cellIs" dxfId="95" priority="903" operator="notEqual">
      <formula>#REF!</formula>
    </cfRule>
    <cfRule type="cellIs" dxfId="94" priority="904" operator="greaterThan">
      <formula>0</formula>
    </cfRule>
  </conditionalFormatting>
  <conditionalFormatting sqref="G95:G96">
    <cfRule type="cellIs" dxfId="93" priority="6" operator="lessThan">
      <formula>0</formula>
    </cfRule>
  </conditionalFormatting>
  <conditionalFormatting sqref="G126">
    <cfRule type="cellIs" dxfId="92" priority="5" operator="lessThan">
      <formula>0</formula>
    </cfRule>
  </conditionalFormatting>
  <conditionalFormatting sqref="G254">
    <cfRule type="cellIs" dxfId="91" priority="4" operator="lessThan">
      <formula>0</formula>
    </cfRule>
  </conditionalFormatting>
  <conditionalFormatting sqref="G330">
    <cfRule type="cellIs" dxfId="90" priority="3" operator="lessThan">
      <formula>0</formula>
    </cfRule>
  </conditionalFormatting>
  <conditionalFormatting sqref="G85:G86">
    <cfRule type="cellIs" dxfId="89" priority="2" operator="lessThan">
      <formula>0</formula>
    </cfRule>
  </conditionalFormatting>
  <conditionalFormatting sqref="G208:G209">
    <cfRule type="cellIs" dxfId="88" priority="1" operator="lessThan">
      <formula>0</formula>
    </cfRule>
  </conditionalFormatting>
  <pageMargins left="0.23622047244094491" right="0.31496062992125984" top="0.55118110236220474" bottom="0.47244094488188981" header="0.31496062992125984" footer="0.43307086614173229"/>
  <pageSetup paperSize="9" scale="70" orientation="landscape" verticalDpi="300" r:id="rId1"/>
  <colBreaks count="3" manualBreakCount="3">
    <brk id="14" max="959" man="1"/>
    <brk id="23" max="959" man="1"/>
    <brk id="32" max="959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857"/>
  <sheetViews>
    <sheetView topLeftCell="A31" workbookViewId="0">
      <selection activeCell="B46" sqref="B46"/>
    </sheetView>
  </sheetViews>
  <sheetFormatPr defaultRowHeight="15"/>
  <cols>
    <col min="2" max="2" width="29.85546875" customWidth="1"/>
    <col min="3" max="3" width="24.7109375" customWidth="1"/>
    <col min="4" max="4" width="13.85546875" style="195" customWidth="1"/>
    <col min="5" max="5" width="10.42578125" customWidth="1"/>
    <col min="6" max="6" width="12.28515625" customWidth="1"/>
    <col min="7" max="7" width="12.7109375" customWidth="1"/>
    <col min="8" max="8" width="9.42578125" bestFit="1" customWidth="1"/>
    <col min="9" max="9" width="9.7109375" bestFit="1" customWidth="1"/>
    <col min="10" max="10" width="16.140625" customWidth="1"/>
    <col min="11" max="11" width="15.28515625" customWidth="1"/>
    <col min="12" max="15" width="13.42578125" customWidth="1"/>
    <col min="16" max="16" width="10.28515625" bestFit="1" customWidth="1"/>
    <col min="17" max="17" width="16.85546875" customWidth="1"/>
    <col min="19" max="19" width="14.85546875" customWidth="1"/>
    <col min="20" max="20" width="14.42578125" customWidth="1"/>
    <col min="21" max="21" width="15.140625" customWidth="1"/>
    <col min="22" max="22" width="10" bestFit="1" customWidth="1"/>
    <col min="23" max="23" width="14.28515625" customWidth="1"/>
    <col min="25" max="25" width="10" bestFit="1" customWidth="1"/>
    <col min="26" max="26" width="15.5703125" customWidth="1"/>
    <col min="27" max="27" width="17.7109375" customWidth="1"/>
  </cols>
  <sheetData>
    <row r="1" spans="1:20" s="38" customFormat="1" ht="15.75">
      <c r="B1" s="39" t="s">
        <v>273</v>
      </c>
      <c r="C1" s="40"/>
      <c r="D1" s="41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T1" s="42"/>
    </row>
    <row r="2" spans="1:20" s="43" customFormat="1" ht="18">
      <c r="B2" s="44" t="s">
        <v>274</v>
      </c>
      <c r="C2" s="45"/>
      <c r="D2" s="46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</row>
    <row r="3" spans="1:20" s="43" customFormat="1" ht="15.75">
      <c r="B3" s="44"/>
      <c r="C3" s="48"/>
      <c r="D3" s="46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</row>
    <row r="4" spans="1:20" s="53" customFormat="1" ht="12.75">
      <c r="A4" s="49"/>
      <c r="B4" s="50" t="s">
        <v>275</v>
      </c>
      <c r="C4" s="51"/>
      <c r="D4" s="41"/>
      <c r="E4" s="51"/>
      <c r="F4" s="51"/>
      <c r="G4" s="52"/>
      <c r="H4" s="52"/>
      <c r="I4" s="52"/>
      <c r="J4" s="52"/>
      <c r="K4" s="52"/>
      <c r="L4" s="52"/>
      <c r="M4" s="52"/>
      <c r="N4" s="52"/>
      <c r="O4" s="52"/>
    </row>
    <row r="5" spans="1:20" s="53" customFormat="1" ht="12.75">
      <c r="A5" s="49"/>
      <c r="B5" s="50" t="s">
        <v>276</v>
      </c>
      <c r="C5" s="51"/>
      <c r="D5" s="41"/>
      <c r="E5" s="51"/>
      <c r="F5" s="51"/>
      <c r="G5" s="52"/>
      <c r="H5" s="52"/>
      <c r="I5" s="52"/>
      <c r="J5" s="52"/>
      <c r="K5" s="52"/>
      <c r="L5" s="52"/>
      <c r="M5" s="52"/>
      <c r="N5" s="52"/>
      <c r="O5" s="52"/>
    </row>
    <row r="6" spans="1:20" s="38" customFormat="1" ht="12.75">
      <c r="B6" s="54" t="s">
        <v>277</v>
      </c>
      <c r="C6" s="55"/>
      <c r="D6" s="41"/>
      <c r="E6" s="56"/>
      <c r="F6" s="56"/>
      <c r="G6" s="40"/>
      <c r="H6" s="40"/>
      <c r="I6" s="40"/>
      <c r="J6" s="40"/>
      <c r="K6" s="40"/>
      <c r="L6" s="40"/>
      <c r="M6" s="40"/>
      <c r="N6" s="40"/>
      <c r="O6" s="40"/>
    </row>
    <row r="7" spans="1:20" s="38" customFormat="1" ht="12.75">
      <c r="B7" s="50" t="s">
        <v>278</v>
      </c>
      <c r="C7" s="55"/>
      <c r="D7" s="41"/>
      <c r="E7" s="56"/>
      <c r="F7" s="56"/>
      <c r="G7" s="40"/>
      <c r="H7" s="40"/>
      <c r="I7" s="40"/>
      <c r="J7" s="40"/>
      <c r="K7" s="40"/>
      <c r="L7" s="40"/>
      <c r="M7" s="40"/>
      <c r="N7" s="40"/>
      <c r="O7" s="40"/>
    </row>
    <row r="8" spans="1:20" s="38" customFormat="1" ht="12.75">
      <c r="B8" s="54" t="s">
        <v>279</v>
      </c>
      <c r="C8" s="55"/>
      <c r="D8" s="41"/>
      <c r="E8" s="56"/>
      <c r="F8" s="56"/>
      <c r="G8" s="40"/>
      <c r="H8" s="40"/>
      <c r="I8" s="40"/>
      <c r="J8" s="40"/>
      <c r="K8" s="40"/>
      <c r="L8" s="40"/>
      <c r="M8" s="40"/>
      <c r="N8" s="40"/>
      <c r="O8" s="40"/>
    </row>
    <row r="9" spans="1:20" s="38" customFormat="1" ht="12.75">
      <c r="B9" s="54" t="s">
        <v>280</v>
      </c>
      <c r="C9" s="55"/>
      <c r="D9" s="41"/>
      <c r="E9" s="56"/>
      <c r="F9" s="56"/>
      <c r="G9" s="40"/>
      <c r="H9" s="40"/>
      <c r="I9" s="40"/>
      <c r="J9" s="40"/>
      <c r="K9" s="40"/>
      <c r="L9" s="40"/>
      <c r="M9" s="40"/>
      <c r="N9" s="40"/>
      <c r="O9" s="40"/>
    </row>
    <row r="10" spans="1:20" s="38" customFormat="1" ht="12.75">
      <c r="B10" s="54" t="s">
        <v>281</v>
      </c>
      <c r="C10" s="55" t="s">
        <v>282</v>
      </c>
      <c r="D10" s="41"/>
      <c r="E10" s="56"/>
      <c r="F10" s="56"/>
      <c r="G10" s="40"/>
      <c r="H10" s="40" t="s">
        <v>283</v>
      </c>
      <c r="I10" s="57">
        <v>208096</v>
      </c>
      <c r="J10" s="40" t="s">
        <v>284</v>
      </c>
      <c r="K10" s="40"/>
      <c r="L10" s="40"/>
      <c r="M10" s="40"/>
      <c r="N10" s="40"/>
      <c r="O10" s="40"/>
    </row>
    <row r="11" spans="1:20" s="38" customFormat="1" ht="12.75">
      <c r="B11" s="58" t="s">
        <v>285</v>
      </c>
      <c r="C11" s="40"/>
      <c r="D11" s="41"/>
      <c r="E11" s="40"/>
      <c r="F11" s="40"/>
      <c r="G11" s="40"/>
      <c r="H11" s="40" t="s">
        <v>283</v>
      </c>
      <c r="I11" s="40">
        <v>17341.3</v>
      </c>
      <c r="J11" s="40" t="s">
        <v>286</v>
      </c>
      <c r="K11" s="40"/>
      <c r="L11" s="40"/>
      <c r="M11" s="40"/>
      <c r="N11" s="40"/>
      <c r="O11" s="40"/>
    </row>
    <row r="12" spans="1:20" s="38" customFormat="1" ht="12.75">
      <c r="B12" s="54" t="s">
        <v>287</v>
      </c>
      <c r="C12" s="55"/>
      <c r="D12" s="41"/>
      <c r="E12" s="56"/>
      <c r="F12" s="56"/>
      <c r="G12" s="40"/>
      <c r="H12" s="40"/>
      <c r="I12" s="40"/>
      <c r="J12" s="40"/>
      <c r="K12" s="40"/>
      <c r="L12" s="40"/>
      <c r="M12" s="40"/>
      <c r="N12" s="40"/>
      <c r="O12" s="40"/>
    </row>
    <row r="13" spans="1:20" s="38" customFormat="1" ht="12.75">
      <c r="B13" s="58"/>
      <c r="C13" s="55" t="s">
        <v>288</v>
      </c>
      <c r="D13" s="41"/>
      <c r="E13" s="56"/>
      <c r="F13" s="56"/>
      <c r="G13" s="40"/>
      <c r="H13" s="40" t="s">
        <v>283</v>
      </c>
      <c r="I13" s="59">
        <v>40141</v>
      </c>
      <c r="J13" s="40" t="s">
        <v>286</v>
      </c>
      <c r="K13" s="40"/>
      <c r="L13" s="40">
        <f>13.13/2</f>
        <v>6.5650000000000004</v>
      </c>
      <c r="M13" s="40"/>
      <c r="N13" s="40"/>
      <c r="O13" s="40"/>
    </row>
    <row r="14" spans="1:20" s="220" customFormat="1" ht="45.75" customHeight="1">
      <c r="B14" s="1082" t="s">
        <v>289</v>
      </c>
      <c r="C14" s="1082"/>
      <c r="D14" s="1082"/>
      <c r="E14" s="1082"/>
      <c r="F14" s="1082"/>
      <c r="G14" s="1082"/>
      <c r="H14" s="222"/>
      <c r="I14" s="222"/>
      <c r="J14" s="222"/>
      <c r="K14" s="222"/>
      <c r="L14" s="222"/>
      <c r="M14" s="222"/>
      <c r="N14" s="222"/>
      <c r="O14" s="222"/>
    </row>
    <row r="15" spans="1:20" s="220" customFormat="1" ht="45.75" customHeight="1">
      <c r="B15" s="1082" t="s">
        <v>290</v>
      </c>
      <c r="C15" s="1082"/>
      <c r="D15" s="1082"/>
      <c r="E15" s="1082"/>
      <c r="F15" s="1082"/>
      <c r="G15" s="1082"/>
      <c r="H15" s="222"/>
      <c r="I15" s="222"/>
      <c r="J15" s="222"/>
      <c r="K15" s="222"/>
      <c r="L15" s="222"/>
      <c r="M15" s="222"/>
      <c r="N15" s="222"/>
      <c r="O15" s="222"/>
    </row>
    <row r="16" spans="1:20" s="38" customFormat="1" ht="13.5" thickBot="1">
      <c r="B16" s="60"/>
      <c r="C16" s="61"/>
      <c r="D16" s="61"/>
      <c r="E16" s="62"/>
      <c r="F16" s="61"/>
    </row>
    <row r="17" spans="2:23" s="38" customFormat="1" ht="23.25" thickBot="1">
      <c r="B17" s="1067" t="s">
        <v>79</v>
      </c>
      <c r="C17" s="1068"/>
      <c r="D17" s="1068"/>
      <c r="E17" s="1068"/>
      <c r="F17" s="1069"/>
      <c r="J17" s="1067" t="s">
        <v>422</v>
      </c>
      <c r="K17" s="1068"/>
      <c r="L17" s="1068"/>
      <c r="M17" s="1068"/>
      <c r="N17" s="1069"/>
      <c r="S17" s="1067" t="s">
        <v>420</v>
      </c>
      <c r="T17" s="1068"/>
      <c r="U17" s="1068"/>
      <c r="V17" s="1068"/>
      <c r="W17" s="1069"/>
    </row>
    <row r="18" spans="2:23" s="222" customFormat="1" ht="57.75" customHeight="1" thickBot="1">
      <c r="B18" s="215" t="str">
        <f>+D36</f>
        <v>դատական կարգադրիչների ծառայության պաշտոնների համար սահմանված ենթախումբ</v>
      </c>
      <c r="C18" s="216" t="str">
        <f>+E36</f>
        <v>Հաստիքային միավորների թիվը</v>
      </c>
      <c r="D18" s="216" t="str">
        <f>+P36</f>
        <v>Ընդամենը ամսական աշխատավարձ</v>
      </c>
      <c r="E18" s="1070" t="str">
        <f>+Q36</f>
        <v>Ընդամենը  I-ԻՆ ԿԻՍԱՄՅԱԿ  2014 ԹՎԱԿԱՆ աշխատավարձ</v>
      </c>
      <c r="F18" s="1071"/>
      <c r="G18" s="221"/>
      <c r="H18" s="10"/>
      <c r="I18" s="10"/>
      <c r="J18" s="215" t="str">
        <f>+B18</f>
        <v>դատական կարգադրիչների ծառայության պաշտոնների համար սահմանված ենթախումբ</v>
      </c>
      <c r="K18" s="216" t="str">
        <f>+C18</f>
        <v>Հաստիքային միավորների թիվը</v>
      </c>
      <c r="L18" s="1072" t="str">
        <f>+J17</f>
        <v>ՏԱՐԵԿԱՆ  2014 ԹՎԱԿԱՆ</v>
      </c>
      <c r="M18" s="1073"/>
      <c r="N18" s="1074"/>
      <c r="O18" s="221"/>
      <c r="P18" s="221"/>
      <c r="Q18" s="221"/>
      <c r="R18" s="183"/>
      <c r="S18" s="215" t="str">
        <f>+D36</f>
        <v>դատական կարգադրիչների ծառայության պաշտոնների համար սահմանված ենթախումբ</v>
      </c>
      <c r="T18" s="216" t="str">
        <f>+E36</f>
        <v>Հաստիքային միավորների թիվը</v>
      </c>
      <c r="U18" s="216" t="str">
        <f>+Y36</f>
        <v>Ընդամենը ամսական աշխատավարձ</v>
      </c>
      <c r="V18" s="1070" t="str">
        <f>+Z36</f>
        <v>Ընդամենը II-ՐԴ ԿԻՍԱՄՅԱԿ  2014 ԹՎԱԿԱՆ աշխատավարձ</v>
      </c>
      <c r="W18" s="1071"/>
    </row>
    <row r="19" spans="2:23" s="38" customFormat="1" ht="18.75">
      <c r="B19" s="208" t="s">
        <v>80</v>
      </c>
      <c r="C19" s="206">
        <f>COUNTIF($D$38:$D$1847,"Բ-1")</f>
        <v>0</v>
      </c>
      <c r="D19" s="210">
        <f>+SUMIF($D$38:$D$1847,"Բ-1",$P$38:$P$1847)</f>
        <v>0</v>
      </c>
      <c r="E19" s="1080">
        <f>+SUMIF($D$38:$D$1847,"Բ-1",$Q$38:$Q$1847)</f>
        <v>0</v>
      </c>
      <c r="F19" s="1081"/>
      <c r="G19" s="9"/>
      <c r="H19" s="9"/>
      <c r="I19" s="11"/>
      <c r="J19" s="190" t="s">
        <v>80</v>
      </c>
      <c r="K19" s="217">
        <f>COUNTIF($D$38:$D$1847,"Բ-1")</f>
        <v>0</v>
      </c>
      <c r="L19" s="1075">
        <f>+E19+V19</f>
        <v>0</v>
      </c>
      <c r="M19" s="1076"/>
      <c r="N19" s="1077"/>
      <c r="O19" s="184"/>
      <c r="P19" s="183"/>
      <c r="Q19" s="183"/>
      <c r="R19" s="187"/>
      <c r="S19" s="190" t="s">
        <v>80</v>
      </c>
      <c r="T19" s="191">
        <f>COUNTIF($D$38:$D$1847,"Բ-1")</f>
        <v>0</v>
      </c>
      <c r="U19" s="214">
        <f>+SUMIF($D$38:$D$1847,"Բ-1",$Y$38:$Y$1847)</f>
        <v>0</v>
      </c>
      <c r="V19" s="1078">
        <f>+SUMIF($D$38:$D$1847,"Բ-1",$Z$38:$Z$1847)</f>
        <v>0</v>
      </c>
      <c r="W19" s="1079"/>
    </row>
    <row r="20" spans="2:23" s="38" customFormat="1" ht="18.75">
      <c r="B20" s="12" t="s">
        <v>81</v>
      </c>
      <c r="C20" s="189">
        <f>COUNTIF($D$38:$D$1847,"Բ-2")</f>
        <v>0</v>
      </c>
      <c r="D20" s="211">
        <f>+SUMIF($D$38:$D$1847,"Բ-2",$P$38:$P$1847)</f>
        <v>0</v>
      </c>
      <c r="E20" s="1050">
        <f>+SUMIF($D$38:$D$1847,"Բ-2",$Q$38:$Q$1847)</f>
        <v>0</v>
      </c>
      <c r="F20" s="1051"/>
      <c r="G20" s="9"/>
      <c r="H20" s="9"/>
      <c r="I20" s="11"/>
      <c r="J20" s="12" t="s">
        <v>81</v>
      </c>
      <c r="K20" s="218">
        <f>COUNTIF($D$38:$D$1847,"Բ-2")</f>
        <v>0</v>
      </c>
      <c r="L20" s="1041">
        <f t="shared" ref="L20:L29" si="0">+E20+V20</f>
        <v>0</v>
      </c>
      <c r="M20" s="1042"/>
      <c r="N20" s="1043"/>
      <c r="O20" s="184"/>
      <c r="P20" s="183"/>
      <c r="Q20" s="183"/>
      <c r="R20" s="187"/>
      <c r="S20" s="12" t="s">
        <v>81</v>
      </c>
      <c r="T20" s="189">
        <f>COUNTIF($D$38:$D$1847,"Բ-2")</f>
        <v>0</v>
      </c>
      <c r="U20" s="211">
        <f>+SUMIF($D$38:$D$1847,"Բ-2",$Y$38:$Y$1847)</f>
        <v>0</v>
      </c>
      <c r="V20" s="1050">
        <f>+SUMIF($D$38:$D$1847,"Բ-2",$Z$38:$Z$1847)</f>
        <v>0</v>
      </c>
      <c r="W20" s="1051"/>
    </row>
    <row r="21" spans="2:23" s="38" customFormat="1" ht="18.75">
      <c r="B21" s="12" t="s">
        <v>82</v>
      </c>
      <c r="C21" s="189">
        <f>COUNTIF($D$38:$D$1847,"Գ-1")</f>
        <v>1</v>
      </c>
      <c r="D21" s="211" t="e">
        <f>+SUMIF($D$38:$D$1847,"Գ-1",$P$38:$P$1847)</f>
        <v>#VALUE!</v>
      </c>
      <c r="E21" s="1050" t="e">
        <f>+SUMIF($D$38:$D$1847,"Գ-1",$Q$38:$Q$1847)</f>
        <v>#VALUE!</v>
      </c>
      <c r="F21" s="1051"/>
      <c r="G21" s="9"/>
      <c r="H21" s="9"/>
      <c r="I21" s="11"/>
      <c r="J21" s="12" t="s">
        <v>82</v>
      </c>
      <c r="K21" s="218">
        <f>COUNTIF($D$38:$D$1847,"Գ-1")</f>
        <v>1</v>
      </c>
      <c r="L21" s="1041" t="e">
        <f t="shared" si="0"/>
        <v>#VALUE!</v>
      </c>
      <c r="M21" s="1042"/>
      <c r="N21" s="1043"/>
      <c r="O21" s="184"/>
      <c r="P21" s="183"/>
      <c r="Q21" s="183"/>
      <c r="R21" s="187"/>
      <c r="S21" s="12" t="s">
        <v>82</v>
      </c>
      <c r="T21" s="189">
        <f>COUNTIF($D$38:$D$1847,"Գ-1")</f>
        <v>1</v>
      </c>
      <c r="U21" s="211">
        <f>+SUMIF($D$38:$D$1847,"Գ-1",$Y$38:$Y$1847)</f>
        <v>0</v>
      </c>
      <c r="V21" s="1050">
        <f>+SUMIF($D$38:$D$1847,"Գ-1",$Z$38:$Z$1847)</f>
        <v>0</v>
      </c>
      <c r="W21" s="1051"/>
    </row>
    <row r="22" spans="2:23" s="38" customFormat="1" ht="17.25">
      <c r="B22" s="12" t="s">
        <v>83</v>
      </c>
      <c r="C22" s="189">
        <f>COUNTIF($D$38:$D$1847,"Գ-2")</f>
        <v>0</v>
      </c>
      <c r="D22" s="211">
        <f>+SUMIF($D$38:$D$1847,"Գ-2",$P$38:$P$1847)</f>
        <v>0</v>
      </c>
      <c r="E22" s="1050">
        <f>+SUMIF($D$38:$D$1847,"Գ-2",$Q$38:$Q$1847)</f>
        <v>0</v>
      </c>
      <c r="F22" s="1051"/>
      <c r="G22" s="8"/>
      <c r="H22" s="8"/>
      <c r="I22" s="8"/>
      <c r="J22" s="12" t="s">
        <v>83</v>
      </c>
      <c r="K22" s="218">
        <f>COUNTIF($D$38:$D$1847,"Գ-2")</f>
        <v>0</v>
      </c>
      <c r="L22" s="1041">
        <f t="shared" si="0"/>
        <v>0</v>
      </c>
      <c r="M22" s="1042"/>
      <c r="N22" s="1043"/>
      <c r="O22" s="184"/>
      <c r="P22" s="185"/>
      <c r="Q22" s="183"/>
      <c r="R22" s="187"/>
      <c r="S22" s="12" t="s">
        <v>83</v>
      </c>
      <c r="T22" s="189">
        <f>COUNTIF($D$38:$D$1847,"Գ-2")</f>
        <v>0</v>
      </c>
      <c r="U22" s="211">
        <f>+SUMIF($D$38:$D$1847,"Գ-2",$Y$38:$Y$1847)</f>
        <v>0</v>
      </c>
      <c r="V22" s="1050">
        <f>+SUMIF($D$38:$D$1847,"Գ-2",$Z$38:$Z$1847)</f>
        <v>0</v>
      </c>
      <c r="W22" s="1051"/>
    </row>
    <row r="23" spans="2:23" s="38" customFormat="1" ht="17.25">
      <c r="B23" s="12" t="s">
        <v>417</v>
      </c>
      <c r="C23" s="189">
        <f>COUNTIF($D$38:$D$1847,"Գ-3")</f>
        <v>0</v>
      </c>
      <c r="D23" s="211">
        <f>+SUMIF($D$38:$D$1847,"Գ-3",$P$38:$P$1847)</f>
        <v>0</v>
      </c>
      <c r="E23" s="1050">
        <f>+SUMIF($D$38:$D$1847,"Գ-3",$Q$38:$Q$1847)</f>
        <v>0</v>
      </c>
      <c r="F23" s="1051"/>
      <c r="G23" s="8"/>
      <c r="H23" s="8"/>
      <c r="I23" s="8"/>
      <c r="J23" s="12" t="s">
        <v>417</v>
      </c>
      <c r="K23" s="218">
        <f>COUNTIF($D$38:$D$1847,"Գ-3")</f>
        <v>0</v>
      </c>
      <c r="L23" s="1041">
        <f>+E23+V23</f>
        <v>0</v>
      </c>
      <c r="M23" s="1042"/>
      <c r="N23" s="1043"/>
      <c r="O23" s="184"/>
      <c r="P23" s="185"/>
      <c r="Q23" s="183"/>
      <c r="R23" s="187"/>
      <c r="S23" s="12" t="s">
        <v>417</v>
      </c>
      <c r="T23" s="189">
        <f>COUNTIF($D$38:$D$1847,"Գ-3")</f>
        <v>0</v>
      </c>
      <c r="U23" s="211">
        <f>+SUMIF($D$38:$D$1847,"Գ-3",$Y$38:$Y$1847)</f>
        <v>0</v>
      </c>
      <c r="V23" s="1050">
        <f>+SUMIF($D$38:$D$1847,"Գ-3",$Z$38:$Z$1847)</f>
        <v>0</v>
      </c>
      <c r="W23" s="1051"/>
    </row>
    <row r="24" spans="2:23" s="38" customFormat="1" ht="17.25">
      <c r="B24" s="12" t="s">
        <v>84</v>
      </c>
      <c r="C24" s="189">
        <f>COUNTIF($D$38:$D$1847,"Ա-1")</f>
        <v>0</v>
      </c>
      <c r="D24" s="211">
        <f>+SUMIF($D$38:$D$1847,"Ա-1",$P$38:$P$1847)</f>
        <v>0</v>
      </c>
      <c r="E24" s="1050">
        <f>+SUMIF($D$38:$D$1847,"Ա-1",$Q$38:$Q$1847)</f>
        <v>0</v>
      </c>
      <c r="F24" s="1051"/>
      <c r="G24" s="8"/>
      <c r="H24" s="8"/>
      <c r="I24" s="8"/>
      <c r="J24" s="12" t="s">
        <v>84</v>
      </c>
      <c r="K24" s="218">
        <f>COUNTIF($D$38:$D$1847,"Ա-1")</f>
        <v>0</v>
      </c>
      <c r="L24" s="1041">
        <f t="shared" si="0"/>
        <v>0</v>
      </c>
      <c r="M24" s="1042"/>
      <c r="N24" s="1043"/>
      <c r="O24" s="184"/>
      <c r="P24" s="185"/>
      <c r="Q24" s="183"/>
      <c r="R24" s="187"/>
      <c r="S24" s="12" t="s">
        <v>84</v>
      </c>
      <c r="T24" s="189">
        <f>COUNTIF($D$38:$D$1847,"Ա-1")</f>
        <v>0</v>
      </c>
      <c r="U24" s="211">
        <f>+SUMIF($D$38:$D$1847,"Ա-1",$Y$38:$Y$1847)</f>
        <v>0</v>
      </c>
      <c r="V24" s="1050">
        <f>+SUMIF($D$38:$D$1847,"Ա-1",$Z$38:$Z$1847)</f>
        <v>0</v>
      </c>
      <c r="W24" s="1051"/>
    </row>
    <row r="25" spans="2:23" s="38" customFormat="1" ht="17.25">
      <c r="B25" s="12" t="s">
        <v>85</v>
      </c>
      <c r="C25" s="189">
        <f>COUNTIF($D$38:$D$1847,"Ա-2")</f>
        <v>0</v>
      </c>
      <c r="D25" s="211">
        <f>+SUMIF($D$38:$D$1847,"Ա-2",$P$38:$P$1847)</f>
        <v>0</v>
      </c>
      <c r="E25" s="1050">
        <f>+SUMIF($D$38:$D$1847,"Ա-2",$Q$38:$Q$1847)</f>
        <v>0</v>
      </c>
      <c r="F25" s="1051"/>
      <c r="G25" s="8"/>
      <c r="H25" s="8"/>
      <c r="I25" s="8"/>
      <c r="J25" s="12" t="s">
        <v>85</v>
      </c>
      <c r="K25" s="218">
        <f>COUNTIF($D$38:$D$1847,"Ա-2")</f>
        <v>0</v>
      </c>
      <c r="L25" s="1041">
        <f t="shared" si="0"/>
        <v>0</v>
      </c>
      <c r="M25" s="1042"/>
      <c r="N25" s="1043"/>
      <c r="O25" s="184"/>
      <c r="P25" s="185"/>
      <c r="Q25" s="183"/>
      <c r="R25" s="187"/>
      <c r="S25" s="12" t="s">
        <v>85</v>
      </c>
      <c r="T25" s="189">
        <f>COUNTIF($D$38:$D$1847,"Ա-2")</f>
        <v>0</v>
      </c>
      <c r="U25" s="211">
        <f>+SUMIF($D$38:$D$1847,"Ա-2",$Y$38:$Y$1847)</f>
        <v>0</v>
      </c>
      <c r="V25" s="1050">
        <f>+SUMIF($D$38:$D$1847,"Ա-2",$Z$38:$Z$1847)</f>
        <v>0</v>
      </c>
      <c r="W25" s="1051"/>
    </row>
    <row r="26" spans="2:23" s="38" customFormat="1" ht="17.25">
      <c r="B26" s="12" t="s">
        <v>419</v>
      </c>
      <c r="C26" s="189">
        <f>COUNTIF($D$38:$D$1847,"Ա-3")</f>
        <v>0</v>
      </c>
      <c r="D26" s="211">
        <f>+SUMIF($D$38:$D$1847,"Ա-3",$P$38:$P$1847)</f>
        <v>0</v>
      </c>
      <c r="E26" s="1050">
        <f>+SUMIF($D$38:$D$1847,"Ա-3",$Q$38:$Q$1847)</f>
        <v>0</v>
      </c>
      <c r="F26" s="1051"/>
      <c r="G26" s="8"/>
      <c r="H26" s="8"/>
      <c r="I26" s="8"/>
      <c r="J26" s="12" t="s">
        <v>419</v>
      </c>
      <c r="K26" s="218">
        <f>COUNTIF($D$38:$D$1847,"Ա-3")</f>
        <v>0</v>
      </c>
      <c r="L26" s="1041">
        <f t="shared" si="0"/>
        <v>0</v>
      </c>
      <c r="M26" s="1042"/>
      <c r="N26" s="1043"/>
      <c r="O26" s="184"/>
      <c r="P26" s="185"/>
      <c r="Q26" s="183"/>
      <c r="R26" s="187"/>
      <c r="S26" s="12" t="s">
        <v>419</v>
      </c>
      <c r="T26" s="189">
        <f>COUNTIF($D$38:$D$1847,"Ա-3")</f>
        <v>0</v>
      </c>
      <c r="U26" s="211">
        <f>+SUMIF($D$38:$D$1847,"Ա-3",$Y$38:$Y$1847)</f>
        <v>0</v>
      </c>
      <c r="V26" s="1050">
        <f>+SUMIF($D$38:$D$1847,"Ա-3",$Z$38:$Z$1847)</f>
        <v>0</v>
      </c>
      <c r="W26" s="1051"/>
    </row>
    <row r="27" spans="2:23" s="38" customFormat="1" ht="17.25">
      <c r="B27" s="12" t="s">
        <v>86</v>
      </c>
      <c r="C27" s="189">
        <f>COUNTIF($D$38:$D$1847,"Կ-1")</f>
        <v>0</v>
      </c>
      <c r="D27" s="211">
        <f>+SUMIF($D$38:$D$1847,"Կ-1",$P$38:$P$1847)</f>
        <v>0</v>
      </c>
      <c r="E27" s="1050">
        <f>+SUMIF($D$38:$D$1847,"Կ-1",$Q$38:$Q$1847)</f>
        <v>0</v>
      </c>
      <c r="F27" s="1051"/>
      <c r="G27" s="8"/>
      <c r="H27" s="8"/>
      <c r="I27" s="8"/>
      <c r="J27" s="12" t="s">
        <v>86</v>
      </c>
      <c r="K27" s="218">
        <f>COUNTIF($D$38:$D$1847,"Կ-1")</f>
        <v>0</v>
      </c>
      <c r="L27" s="1041">
        <f t="shared" si="0"/>
        <v>0</v>
      </c>
      <c r="M27" s="1042"/>
      <c r="N27" s="1043"/>
      <c r="O27" s="184"/>
      <c r="P27" s="185"/>
      <c r="Q27" s="183"/>
      <c r="R27" s="187"/>
      <c r="S27" s="12" t="s">
        <v>86</v>
      </c>
      <c r="T27" s="189">
        <f>COUNTIF($D$38:$D$1847,"Կ-1")</f>
        <v>0</v>
      </c>
      <c r="U27" s="211">
        <f>+SUMIF($D$38:$D$1847,"Կ-1",$Y$38:$Y$1847)</f>
        <v>0</v>
      </c>
      <c r="V27" s="1050">
        <f>+SUMIF($D$38:$D$1847,"Կ-1",$Z$38:$Z$1847)</f>
        <v>0</v>
      </c>
      <c r="W27" s="1051"/>
    </row>
    <row r="28" spans="2:23" s="38" customFormat="1" ht="17.25">
      <c r="B28" s="12" t="s">
        <v>87</v>
      </c>
      <c r="C28" s="189">
        <f>COUNTIF($D$38:$D$1847,"Կ-2")</f>
        <v>0</v>
      </c>
      <c r="D28" s="211">
        <f>+SUMIF($D$38:$D$1847,"Կ-2",$P$38:$P$1847)</f>
        <v>0</v>
      </c>
      <c r="E28" s="1050">
        <f>+SUMIF($D$38:$D$1847,"Կ-2",$Q$38:$Q$1847)</f>
        <v>0</v>
      </c>
      <c r="F28" s="1051"/>
      <c r="G28" s="8"/>
      <c r="H28" s="8"/>
      <c r="I28" s="8"/>
      <c r="J28" s="12" t="s">
        <v>87</v>
      </c>
      <c r="K28" s="218">
        <f>COUNTIF($D$38:$D$1847,"Կ-2")</f>
        <v>0</v>
      </c>
      <c r="L28" s="1041">
        <f t="shared" si="0"/>
        <v>0</v>
      </c>
      <c r="M28" s="1042"/>
      <c r="N28" s="1043"/>
      <c r="O28" s="184"/>
      <c r="P28" s="185"/>
      <c r="Q28" s="183"/>
      <c r="R28" s="187"/>
      <c r="S28" s="12" t="s">
        <v>87</v>
      </c>
      <c r="T28" s="189">
        <f>COUNTIF($D$38:$D$1847,"Կ-2")</f>
        <v>0</v>
      </c>
      <c r="U28" s="211">
        <f>+SUMIF($D$38:$D$1847,"Կ-2",$Y$38:$Y$1847)</f>
        <v>0</v>
      </c>
      <c r="V28" s="1050">
        <f>+SUMIF($D$38:$D$1847,"Կ-2",$Z$38:$Z$1847)</f>
        <v>0</v>
      </c>
      <c r="W28" s="1051"/>
    </row>
    <row r="29" spans="2:23" s="38" customFormat="1" ht="18" thickBot="1">
      <c r="B29" s="13" t="s">
        <v>418</v>
      </c>
      <c r="C29" s="207">
        <f>COUNTIF($D$38:$D$1847,"Կ-3")</f>
        <v>0</v>
      </c>
      <c r="D29" s="212">
        <f>+SUMIF($D$38:$D$1847,"Կ-3",$P$38:$P$1847)</f>
        <v>0</v>
      </c>
      <c r="E29" s="1063">
        <f>+SUMIF($D$38:$D$1847,"Կ-3",$Q$38:$Q$1847)</f>
        <v>0</v>
      </c>
      <c r="F29" s="1064"/>
      <c r="G29" s="8"/>
      <c r="H29" s="8"/>
      <c r="I29" s="8"/>
      <c r="J29" s="13" t="s">
        <v>418</v>
      </c>
      <c r="K29" s="219">
        <f>COUNTIF($D$38:$D$1847,"Կ-3")</f>
        <v>0</v>
      </c>
      <c r="L29" s="1044">
        <f t="shared" si="0"/>
        <v>0</v>
      </c>
      <c r="M29" s="1045"/>
      <c r="N29" s="1046"/>
      <c r="O29" s="184"/>
      <c r="P29" s="185"/>
      <c r="Q29" s="183"/>
      <c r="R29" s="187"/>
      <c r="S29" s="13" t="s">
        <v>418</v>
      </c>
      <c r="T29" s="207">
        <f>COUNTIF($D$38:$D$1847,"Կ-3")</f>
        <v>0</v>
      </c>
      <c r="U29" s="212">
        <f>+SUMIF($D$38:$D$1847,"Կ-3",$Y$38:$Y$1847)</f>
        <v>0</v>
      </c>
      <c r="V29" s="1063">
        <f>+SUMIF($D$38:$D$1847,"Կ-3",$Z$38:$Z$1847)</f>
        <v>0</v>
      </c>
      <c r="W29" s="1064"/>
    </row>
    <row r="30" spans="2:23" s="38" customFormat="1" ht="21" thickBot="1">
      <c r="B30" s="14" t="s">
        <v>47</v>
      </c>
      <c r="C30" s="209">
        <f>SUM(C19:C29)</f>
        <v>1</v>
      </c>
      <c r="D30" s="213" t="e">
        <f>SUM(D19:D29)</f>
        <v>#VALUE!</v>
      </c>
      <c r="E30" s="1065" t="e">
        <f>SUM(E19:F29)</f>
        <v>#VALUE!</v>
      </c>
      <c r="F30" s="1066"/>
      <c r="G30" s="8"/>
      <c r="H30" s="8"/>
      <c r="I30" s="8"/>
      <c r="J30" s="14" t="s">
        <v>47</v>
      </c>
      <c r="K30" s="209">
        <f>SUM(K19:K29)</f>
        <v>1</v>
      </c>
      <c r="L30" s="1047" t="e">
        <f>SUM(L19:N29)</f>
        <v>#VALUE!</v>
      </c>
      <c r="M30" s="1048"/>
      <c r="N30" s="1049"/>
      <c r="O30" s="183"/>
      <c r="P30" s="185"/>
      <c r="Q30" s="186"/>
      <c r="R30" s="188"/>
      <c r="S30" s="14" t="s">
        <v>47</v>
      </c>
      <c r="T30" s="209">
        <f>SUM(T19:T29)</f>
        <v>1</v>
      </c>
      <c r="U30" s="213">
        <f>SUM(U19:U29)</f>
        <v>0</v>
      </c>
      <c r="V30" s="1065">
        <f>SUM(V19:W29)</f>
        <v>0</v>
      </c>
      <c r="W30" s="1066"/>
    </row>
    <row r="31" spans="2:23" s="38" customFormat="1" ht="12.75">
      <c r="B31" s="61"/>
      <c r="C31" s="61"/>
      <c r="D31" s="61"/>
      <c r="E31" s="62"/>
      <c r="F31" s="61"/>
    </row>
    <row r="32" spans="2:23" s="38" customFormat="1" ht="12.75">
      <c r="B32" s="61"/>
      <c r="C32" s="61"/>
      <c r="D32" s="61"/>
      <c r="E32" s="62"/>
      <c r="F32" s="61"/>
    </row>
    <row r="33" spans="1:29" s="38" customFormat="1" ht="13.5" thickBot="1">
      <c r="B33" s="61"/>
      <c r="C33" s="61"/>
      <c r="D33" s="61"/>
      <c r="E33" s="62"/>
      <c r="F33" s="61"/>
    </row>
    <row r="34" spans="1:29" s="38" customFormat="1" ht="36.75" customHeight="1" thickBot="1">
      <c r="A34" s="1057" t="s">
        <v>49</v>
      </c>
      <c r="B34" s="1058"/>
      <c r="C34" s="1058"/>
      <c r="D34" s="1059"/>
      <c r="E34" s="1060" t="s">
        <v>291</v>
      </c>
      <c r="F34" s="1061"/>
      <c r="G34" s="1061"/>
      <c r="H34" s="1061"/>
      <c r="I34" s="1061"/>
      <c r="J34" s="1061"/>
      <c r="K34" s="1061"/>
      <c r="L34" s="1061"/>
      <c r="M34" s="1061"/>
      <c r="N34" s="1061"/>
      <c r="O34" s="1061"/>
      <c r="P34" s="1061"/>
      <c r="Q34" s="1061"/>
      <c r="R34" s="1061"/>
      <c r="S34" s="1061"/>
      <c r="T34" s="1061"/>
      <c r="U34" s="1061"/>
      <c r="V34" s="1061"/>
      <c r="W34" s="1061"/>
      <c r="X34" s="1061"/>
      <c r="Y34" s="1061"/>
      <c r="Z34" s="1061"/>
      <c r="AA34" s="1062"/>
    </row>
    <row r="35" spans="1:29" s="38" customFormat="1" ht="23.25" customHeight="1" thickBot="1">
      <c r="A35" s="1052" t="s">
        <v>292</v>
      </c>
      <c r="B35" s="1053"/>
      <c r="C35" s="1053"/>
      <c r="D35" s="1054"/>
      <c r="E35" s="1029" t="s">
        <v>51</v>
      </c>
      <c r="F35" s="1030"/>
      <c r="G35" s="1030"/>
      <c r="H35" s="1030"/>
      <c r="I35" s="1030"/>
      <c r="J35" s="1030"/>
      <c r="K35" s="1030"/>
      <c r="L35" s="1030"/>
      <c r="M35" s="1030"/>
      <c r="N35" s="1030"/>
      <c r="O35" s="1030"/>
      <c r="P35" s="1030"/>
      <c r="Q35" s="1031"/>
      <c r="R35" s="1027" t="s">
        <v>52</v>
      </c>
      <c r="S35" s="1028"/>
      <c r="T35" s="1028"/>
      <c r="U35" s="1028"/>
      <c r="V35" s="1028"/>
      <c r="W35" s="1028"/>
      <c r="X35" s="1028"/>
      <c r="Y35" s="1028"/>
      <c r="Z35" s="1028"/>
      <c r="AA35" s="1040"/>
    </row>
    <row r="36" spans="1:29" s="62" customFormat="1" ht="162" customHeight="1" thickBot="1">
      <c r="A36" s="63" t="s">
        <v>10</v>
      </c>
      <c r="B36" s="64" t="s">
        <v>293</v>
      </c>
      <c r="C36" s="64" t="s">
        <v>55</v>
      </c>
      <c r="D36" s="65" t="s">
        <v>294</v>
      </c>
      <c r="E36" s="66" t="s">
        <v>1</v>
      </c>
      <c r="F36" s="67" t="s">
        <v>295</v>
      </c>
      <c r="G36" s="67" t="s">
        <v>296</v>
      </c>
      <c r="H36" s="67" t="s">
        <v>297</v>
      </c>
      <c r="I36" s="67" t="s">
        <v>298</v>
      </c>
      <c r="J36" s="67" t="s">
        <v>299</v>
      </c>
      <c r="K36" s="67" t="s">
        <v>300</v>
      </c>
      <c r="L36" s="67" t="s">
        <v>301</v>
      </c>
      <c r="M36" s="67" t="s">
        <v>302</v>
      </c>
      <c r="N36" s="67" t="s">
        <v>303</v>
      </c>
      <c r="O36" s="67" t="s">
        <v>30</v>
      </c>
      <c r="P36" s="68" t="s">
        <v>60</v>
      </c>
      <c r="Q36" s="69" t="s">
        <v>304</v>
      </c>
      <c r="R36" s="70" t="s">
        <v>1</v>
      </c>
      <c r="S36" s="71" t="s">
        <v>295</v>
      </c>
      <c r="T36" s="71" t="s">
        <v>90</v>
      </c>
      <c r="U36" s="71" t="s">
        <v>305</v>
      </c>
      <c r="V36" s="71" t="s">
        <v>298</v>
      </c>
      <c r="W36" s="71" t="str">
        <f>+J36</f>
        <v>Սահմանվող պաշտոնային դրույքաչափ /հաշվի առնելով  նվազագույն ամսական աշխատավարձը - 50000 դրամ/</v>
      </c>
      <c r="X36" s="71" t="s">
        <v>30</v>
      </c>
      <c r="Y36" s="68" t="s">
        <v>60</v>
      </c>
      <c r="Z36" s="71" t="s">
        <v>306</v>
      </c>
      <c r="AA36" s="72" t="s">
        <v>307</v>
      </c>
    </row>
    <row r="37" spans="1:29" s="81" customFormat="1" ht="17.25" customHeight="1" thickBot="1">
      <c r="A37" s="73">
        <v>1</v>
      </c>
      <c r="B37" s="74">
        <v>2</v>
      </c>
      <c r="C37" s="74">
        <v>3</v>
      </c>
      <c r="D37" s="75">
        <v>4</v>
      </c>
      <c r="E37" s="76">
        <v>5</v>
      </c>
      <c r="F37" s="74">
        <v>6</v>
      </c>
      <c r="G37" s="77">
        <v>7</v>
      </c>
      <c r="H37" s="74">
        <v>8</v>
      </c>
      <c r="I37" s="74">
        <v>9</v>
      </c>
      <c r="J37" s="77">
        <v>10</v>
      </c>
      <c r="K37" s="74">
        <v>11</v>
      </c>
      <c r="L37" s="74">
        <v>12</v>
      </c>
      <c r="M37" s="77">
        <v>13</v>
      </c>
      <c r="N37" s="74">
        <v>14</v>
      </c>
      <c r="O37" s="74">
        <v>15</v>
      </c>
      <c r="P37" s="77">
        <v>16</v>
      </c>
      <c r="Q37" s="78">
        <v>17</v>
      </c>
      <c r="R37" s="79">
        <v>18</v>
      </c>
      <c r="S37" s="77">
        <v>19</v>
      </c>
      <c r="T37" s="74">
        <v>20</v>
      </c>
      <c r="U37" s="74">
        <v>21</v>
      </c>
      <c r="V37" s="74">
        <v>22</v>
      </c>
      <c r="W37" s="74">
        <v>23</v>
      </c>
      <c r="X37" s="74">
        <v>24</v>
      </c>
      <c r="Y37" s="74">
        <v>25</v>
      </c>
      <c r="Z37" s="74">
        <v>26</v>
      </c>
      <c r="AA37" s="78">
        <v>27</v>
      </c>
      <c r="AB37" s="80"/>
      <c r="AC37" s="80"/>
    </row>
    <row r="38" spans="1:29" ht="17.25">
      <c r="A38" s="82"/>
      <c r="B38" s="82"/>
      <c r="C38" s="93"/>
      <c r="D38" s="192" t="s">
        <v>82</v>
      </c>
      <c r="E38" s="84"/>
      <c r="F38" s="85"/>
      <c r="G38" s="86" t="str">
        <f>IF($C38="ստորաբաժանման պետ",IF(F38=0,2.28,IF(F38=1,2.35,IF(F38=2,2.43,IF(F38=3,2.5,IF(OR(F38=4,F38=5),2.58,IF(OR(F38=6,F38=7),2.66,IF(OR(F38=8,F38=9),2.75,IF(OR(F38=10,F38=11,F38=12),2.83,IF(OR(F38=13,F38=14,F38=15),2.92,IF(OR(F38=16,F38=17,F38=18),3.01,3.11)))))))))),IF($C38="ավագ կարգադրիչ",IF(F38=0,1.96,IF(F38=1,2.02,IF(F38=2,2.08,IF(F38=3,2.15,IF(OR(F38=4,F38=5),2.21,IF(OR(F38=6,F38=7),2.28,IF(OR(F38=8,F38=9),2.35,IF(OR(F38=10,F38=11,F38=12),2.42,IF(OR(F38=13,F38=14,F38=15),2.5,IF(OR(F38=16,F38=17,F38=18),2.58,2.66)))))))))),IF($C38="կարգադրիչ",IF(F38=0,1.45,IF(F38=1,1.49,IF(F38=2,1.54,IF(F38=3,1.59,IF(OR(F38=4,F38=5),1.9,IF(OR(F38=6,F38=7),1.96,IF(OR(F38=8,F38=9),1.73,IF(OR(F38=10,F38=11,F38=12),1.79,IF(OR(F38=13,F38=14,F38=15),1.84,IF(OR(F38=16,F38=17,F38=18),1.9,1.95)))))))))), "Error")))</f>
        <v>Error</v>
      </c>
      <c r="H38" s="87">
        <v>14400</v>
      </c>
      <c r="I38" s="88" t="e">
        <f>G38*H38</f>
        <v>#VALUE!</v>
      </c>
      <c r="J38" s="88" t="e">
        <f>IF(I38&lt;=59525,59525,I38)</f>
        <v>#VALUE!</v>
      </c>
      <c r="K38" s="88">
        <f>IF($D38="գեներալ-մայոր",2.91,IF($D38="գնդապետ",2.38,IF($D38="փոխգնդապետ",2.25,IF($D38="մայոր",1.85,IF($D38="կապիտան",1.72,IF($D38="ավագ լեյտենանտ",1.59,IF($D38="լեյտենանտ",1.46,IF($D38="ավագ ենթասպա",1.06,IF($D38="ենթասպա",0.93,IF($D38="ավագ",0.79,IF($D38="ավագ սերժանտ",0.66,IF($D38="սերժանտ",0.53,IF($D38="կրտսեր սերժանտ",0.4,0)))))))))))))</f>
        <v>0</v>
      </c>
      <c r="L38" s="88">
        <f>K38*H38</f>
        <v>0</v>
      </c>
      <c r="M38" s="88" t="e">
        <f>L38+J38</f>
        <v>#VALUE!</v>
      </c>
      <c r="N38" s="88" t="e">
        <f>IF(F38&lt;2,M38*0%,IF(F38&lt;5,M38*5%,IF(F38&lt;10,M38*10%,IF(F38&lt;15,M38*15%,IF(F38&lt;20,M38*20%,IF(F38&lt;25,M38*25%,IF(F38&gt;=25,M38*30%)))))))</f>
        <v>#VALUE!</v>
      </c>
      <c r="O38" s="87"/>
      <c r="P38" s="88" t="e">
        <f t="shared" ref="P38:P101" si="1">M38+N38+O38</f>
        <v>#VALUE!</v>
      </c>
      <c r="Q38" s="89" t="e">
        <f>P38*6.565</f>
        <v>#VALUE!</v>
      </c>
      <c r="R38" s="90"/>
      <c r="S38" s="82"/>
      <c r="T38" s="28">
        <f>IF(E38&lt;1,0,IF(D38="Բ-1",IF(F38=0,6.94,IF(F38=1,7.17,IF(F38=2,7.41,IF(F38=3,7.66,IF(OR(F38=5,F38=4),7.92,IF(OR(F38=6,F38=7),8.18,IF(OR(F38=8,F38=9),8.46,IF(OR(F38=10,F38=11,F38=12),8.74,IF(OR(F38=13,F38=14,F38=15),9.03,IF(OR(F38=16,F38=17,F38=18),9.33,9.65)))))))))),IF(D38="Բ-2", IF(F38=0,5.71,IF(F38=1,5.89,IF(F38=2,6.09,IF(F38=3,6.29,IF(OR(F38=5,F38=4),6.5,IF(OR(F38=6,F38=7),6.72,IF(OR(F38=8,F38=9),6.94,IF(OR(F38=10,F38=11,F38=12),7.17,IF(OR(F38=13,F38=14,F38=15),7.41,IF(OR(F38=16,F38=17,F38=18),7.65,7.91)))))))))), IF(D38="Գ-1", IF(F38=0,4.7,IF(F38=1,4.86,IF(F38=2,5.01,IF(F38=3,5.18,IF(OR(F38=5,F38=4),5.35,IF(OR(F38=6,F38=7),5.52,IF(OR(F38=8,F38=9),5.71,IF(OR(F38=10,F38=11,F38=12),5.89,IF(OR(F38=13,F38=14,F38=15),6.09,IF(OR(F38=16,F38=17,F38=18),6.29,6.49)))))))))), IF(D38="Գ-2", IF(F38=0,3.88,IF(F38=1,4.01,IF(F38=2,4.14,IF(F38=3,4.27,IF(OR(F38=5,F38=4),4.41,IF(OR(F38=6,F38=7),4.55,IF(OR(F38=8,F38=9),4.7,IF(OR(F38=10,F38=11,F38=12),4.85,IF(OR(F38=13,F38=14,F38=15),5.01,IF(OR(F38=16,F38=17,F38=18),5.17,5.34)))))))))), IF(D38="Գ-3", IF(F38=0,3.21,IF(F38=1,3.31,IF(F38=2,3.42,IF(F38=3,3.53,IF(OR(F38=5,F38=4),3.64,IF(OR(F38=6,F38=7),3.76,IF(OR(F38=8,F38=9),3.88,IF(OR(F38=10,F38=11,F38=12),4.01,IF(OR(F38=13,F38=14,F38=15),4.13,IF(OR(F38=16,F38=17,F38=18),4.27,4.4)))))))))), IF(D38="Ա-1", IF(F38=0,2.66,IF(F38=1,2.75,IF(F38=2,2.83,IF(F38=3,2.92,IF(OR(F38=5,F38=4),3.02,IF(OR(F38=6,F38=7),3.11,IF(OR(F38=8,F38=9),3.21,IF(OR(F38=10,F38=11,F38=12),3.31,IF(OR(F38=13,F38=14,F38=15),3.42,IF(OR(F38=16,F38=17,F38=18),3.53,3.64)))))))))), IF(D38="Ա-2", IF(F38=0,2.28,IF(F38=1,2.35,IF(F38=2,2.43,IF(F38=3,2.5,IF(OR(F38=5,F38=4),2.58,IF(OR(F38=6,F38=7),2.66,IF(OR(F38=8,F38=9),2.75,IF(OR(F38=10,F38=11,F38=12),2.83,IF(OR(F38=13,F38=14,F38=15),2.92,IF(OR(F38=16,F38=17,F38=18),3.01,3.11)))))))))),IF(D38="Ա-3", IF(F38=0,1.96,IF(F38=1,2.02,IF(F38=2,2.08,IF(F38=3,2.15,IF(OR(F38=5,F38=4),2.21,IF(OR(F38=6,F38=7),2.28,IF(OR(F38=8,F38=9),2.35,IF(OR(F38=10,F38=11,F38=12),2.42,IF(OR(F38=13,F38=14,F38=15),2.5,IF(OR(F38=16,F38=17,F38=18),2.58,2.66)))))))))), IF(D38="Կ-1", IF(F38=0,1.68,IF(F38=1,1.73,IF(F38=2,1.79,IF(F38=3,1.84,IF(OR(F38=5,F38=4),1.9,IF(OR(F38=6,F38=7),1.96,IF(OR(F38=8,F38=9),2.02,IF(OR(F38=10,F38=11,F38=12),2.08,IF(OR(F38=13,F38=14,F38=15),2.14,IF(OR(F38=16,F38=17,F38=18),2.21,2.28)))))))))), IF(D38="Կ-2", IF(F38=0,1.45,IF(F38=1,1.49,IF(F38=2,1.54,IF(F38=3,1.59,IF(OR(F38=5,F38=4),1.63,IF(OR(F38=6,F38=7),1.68,IF(OR(F38=8,F38=9),1.73,IF(OR(F38=10,F38=11,F38=12),1.79,IF(OR(F38=13,F38=14,F38=15),1.84,IF(OR(F38=16,F38=17,F38=18),1.9,1.95)))))))))),IF(D38="Կ-3", IF(F38=0,1.25,IF(F38=1,1.29,IF(F38=2,1.33,IF(F38=3,1.37,IF(OR(F38=5,F38=4),1.41,IF(OR(F38=6,F38=7),1.45,IF(OR(F38=8,F38=9),1.49,IF(OR(F38=10,F38=11,F38=12),1.54,IF(OR(F38=13,F38=14,F38=15),1.58,IF(OR(F38=16,F38=17,F38=18),1.63,1.68)))))))))), "Error"))))))))))))</f>
        <v>0</v>
      </c>
      <c r="U38" s="91">
        <v>66140</v>
      </c>
      <c r="V38" s="92">
        <f t="shared" ref="V38:V69" si="2">+U38*T38</f>
        <v>0</v>
      </c>
      <c r="W38" s="91"/>
      <c r="X38" s="91"/>
      <c r="Y38" s="92">
        <f>+V38+W38+X38</f>
        <v>0</v>
      </c>
      <c r="Z38" s="92">
        <f>+Y38*6.565</f>
        <v>0</v>
      </c>
      <c r="AA38" s="92" t="e">
        <f t="shared" ref="AA38:AA69" si="3">+Z38+Q38</f>
        <v>#VALUE!</v>
      </c>
    </row>
    <row r="39" spans="1:29" ht="17.25">
      <c r="A39" s="5"/>
      <c r="B39" s="5"/>
      <c r="C39" s="93"/>
      <c r="D39" s="193"/>
      <c r="E39" s="94"/>
      <c r="F39" s="95"/>
      <c r="G39" s="96" t="str">
        <f t="shared" ref="G39:G102" si="4">IF($C39="ստորաբաժանման պետ",IF(F39=0,2.28,IF(F39=1,2.35,IF(F39=2,2.43,IF(F39=3,2.5,IF(OR(F39=4,F39=5),2.58,IF(OR(F39=6,F39=7),2.66,IF(OR(F39=8,F39=9),2.75,IF(OR(F39=10,F39=11,F39=12),2.83,IF(OR(F39=13,F39=14,F39=15),2.92,IF(OR(F39=16,F39=17,F39=18),3.01,3.11)))))))))),IF($C39="ավագ կարգադրիչ",IF(F39=0,1.96,IF(F39=1,2.02,IF(F39=2,2.08,IF(F39=3,2.15,IF(OR(F39=4,F39=5),2.21,IF(OR(F39=6,F39=7),2.28,IF(OR(F39=8,F39=9),2.35,IF(OR(F39=10,F39=11,F39=12),2.42,IF(OR(F39=13,F39=14,F39=15),2.5,IF(OR(F39=16,F39=17,F39=18),2.58,2.66)))))))))),IF($C39="կարգադրիչ",IF(F39=0,1.45,IF(F39=1,1.49,IF(F39=2,1.54,IF(F39=3,1.59,IF(OR(F39=4,F39=5),1.9,IF(OR(F39=6,F39=7),1.96,IF(OR(F39=8,F39=9),1.73,IF(OR(F39=10,F39=11,F39=12),1.79,IF(OR(F39=13,F39=14,F39=15),1.84,IF(OR(F39=16,F39=17,F39=18),1.9,1.95)))))))))), "Error")))</f>
        <v>Error</v>
      </c>
      <c r="H39" s="97">
        <v>14400</v>
      </c>
      <c r="I39" s="98" t="e">
        <f t="shared" ref="I39:I92" si="5">G39*H39</f>
        <v>#VALUE!</v>
      </c>
      <c r="J39" s="88" t="e">
        <f>IF(I39&lt;=59525,59525,I39)</f>
        <v>#VALUE!</v>
      </c>
      <c r="K39" s="98">
        <f t="shared" ref="K39:K102" si="6">IF($D39="գեներալ-մայոր",2.91,IF($D39="գնդապետ",2.38,IF($D39="փոխգնդապետ",2.25,IF($D39="մայոր",1.85,IF($D39="կապիտան",1.72,IF($D39="ավագ լեյտենանտ",1.59,IF($D39="լեյտենանտ",1.46,IF($D39="ավագ ենթասպա",1.06,IF($D39="ենթասպա",0.93,IF($D39="ավագ",0.79,IF($D39="ավագ սերժանտ",0.66,IF($D39="սերժանտ",0.53,IF($D39="կրտսեր սերժանտ",0.4,0)))))))))))))</f>
        <v>0</v>
      </c>
      <c r="L39" s="98">
        <f t="shared" ref="L39:L92" si="7">K39*H39</f>
        <v>0</v>
      </c>
      <c r="M39" s="98" t="e">
        <f t="shared" ref="M39:M92" si="8">L39+J39</f>
        <v>#VALUE!</v>
      </c>
      <c r="N39" s="98" t="e">
        <f t="shared" ref="N39:N92" si="9">IF(F39&lt;2,M39*0%,IF(F39&lt;5,M39*5%,IF(F39&lt;10,M39*10%,IF(F39&lt;15,M39*15%,IF(F39&lt;20,M39*20%,IF(F39&lt;25,M39*25%,IF(F39&gt;=25,M39*30%)))))))</f>
        <v>#VALUE!</v>
      </c>
      <c r="O39" s="97"/>
      <c r="P39" s="98" t="e">
        <f t="shared" si="1"/>
        <v>#VALUE!</v>
      </c>
      <c r="Q39" s="99" t="e">
        <f t="shared" ref="Q39:Q102" si="10">P39*6.565</f>
        <v>#VALUE!</v>
      </c>
      <c r="R39" s="100"/>
      <c r="S39" s="5"/>
      <c r="T39" s="28">
        <f t="shared" ref="T39:T102" si="11">IF(E39&lt;1,0,IF(D39="Բ-1",IF(F39=0,6.94,IF(F39=1,7.17,IF(F39=2,7.41,IF(F39=3,7.66,IF(OR(F39=5,F39=4),7.92,IF(OR(F39=6,F39=7),8.18,IF(OR(F39=8,F39=9),8.46,IF(OR(F39=10,F39=11,F39=12),8.74,IF(OR(F39=13,F39=14,F39=15),9.03,IF(OR(F39=16,F39=17,F39=18),9.33,9.65)))))))))),IF(D39="Բ-2", IF(F39=0,5.71,IF(F39=1,5.89,IF(F39=2,6.09,IF(F39=3,6.29,IF(OR(F39=5,F39=4),6.5,IF(OR(F39=6,F39=7),6.72,IF(OR(F39=8,F39=9),6.94,IF(OR(F39=10,F39=11,F39=12),7.17,IF(OR(F39=13,F39=14,F39=15),7.41,IF(OR(F39=16,F39=17,F39=18),7.65,7.91)))))))))), IF(D39="Գ-1", IF(F39=0,4.7,IF(F39=1,4.86,IF(F39=2,5.01,IF(F39=3,5.18,IF(OR(F39=5,F39=4),5.35,IF(OR(F39=6,F39=7),5.52,IF(OR(F39=8,F39=9),5.71,IF(OR(F39=10,F39=11,F39=12),5.89,IF(OR(F39=13,F39=14,F39=15),6.09,IF(OR(F39=16,F39=17,F39=18),6.29,6.49)))))))))), IF(D39="Գ-2", IF(F39=0,3.88,IF(F39=1,4.01,IF(F39=2,4.14,IF(F39=3,4.27,IF(OR(F39=5,F39=4),4.41,IF(OR(F39=6,F39=7),4.55,IF(OR(F39=8,F39=9),4.7,IF(OR(F39=10,F39=11,F39=12),4.85,IF(OR(F39=13,F39=14,F39=15),5.01,IF(OR(F39=16,F39=17,F39=18),5.17,5.34)))))))))), IF(D39="Գ-3", IF(F39=0,3.21,IF(F39=1,3.31,IF(F39=2,3.42,IF(F39=3,3.53,IF(OR(F39=5,F39=4),3.64,IF(OR(F39=6,F39=7),3.76,IF(OR(F39=8,F39=9),3.88,IF(OR(F39=10,F39=11,F39=12),4.01,IF(OR(F39=13,F39=14,F39=15),4.13,IF(OR(F39=16,F39=17,F39=18),4.27,4.4)))))))))), IF(D39="Ա-1", IF(F39=0,2.66,IF(F39=1,2.75,IF(F39=2,2.83,IF(F39=3,2.92,IF(OR(F39=5,F39=4),3.02,IF(OR(F39=6,F39=7),3.11,IF(OR(F39=8,F39=9),3.21,IF(OR(F39=10,F39=11,F39=12),3.31,IF(OR(F39=13,F39=14,F39=15),3.42,IF(OR(F39=16,F39=17,F39=18),3.53,3.64)))))))))), IF(D39="Ա-2", IF(F39=0,2.28,IF(F39=1,2.35,IF(F39=2,2.43,IF(F39=3,2.5,IF(OR(F39=5,F39=4),2.58,IF(OR(F39=6,F39=7),2.66,IF(OR(F39=8,F39=9),2.75,IF(OR(F39=10,F39=11,F39=12),2.83,IF(OR(F39=13,F39=14,F39=15),2.92,IF(OR(F39=16,F39=17,F39=18),3.01,3.11)))))))))),IF(D39="Ա-3", IF(F39=0,1.96,IF(F39=1,2.02,IF(F39=2,2.08,IF(F39=3,2.15,IF(OR(F39=5,F39=4),2.21,IF(OR(F39=6,F39=7),2.28,IF(OR(F39=8,F39=9),2.35,IF(OR(F39=10,F39=11,F39=12),2.42,IF(OR(F39=13,F39=14,F39=15),2.5,IF(OR(F39=16,F39=17,F39=18),2.58,2.66)))))))))), IF(D39="Կ-1", IF(F39=0,1.68,IF(F39=1,1.73,IF(F39=2,1.79,IF(F39=3,1.84,IF(OR(F39=5,F39=4),1.9,IF(OR(F39=6,F39=7),1.96,IF(OR(F39=8,F39=9),2.02,IF(OR(F39=10,F39=11,F39=12),2.08,IF(OR(F39=13,F39=14,F39=15),2.14,IF(OR(F39=16,F39=17,F39=18),2.21,2.28)))))))))), IF(D39="Կ-2", IF(F39=0,1.45,IF(F39=1,1.49,IF(F39=2,1.54,IF(F39=3,1.59,IF(OR(F39=5,F39=4),1.63,IF(OR(F39=6,F39=7),1.68,IF(OR(F39=8,F39=9),1.73,IF(OR(F39=10,F39=11,F39=12),1.79,IF(OR(F39=13,F39=14,F39=15),1.84,IF(OR(F39=16,F39=17,F39=18),1.9,1.95)))))))))),IF(D39="Կ-3", IF(F39=0,1.25,IF(F39=1,1.29,IF(F39=2,1.33,IF(F39=3,1.37,IF(OR(F39=5,F39=4),1.41,IF(OR(F39=6,F39=7),1.45,IF(OR(F39=8,F39=9),1.49,IF(OR(F39=10,F39=11,F39=12),1.54,IF(OR(F39=13,F39=14,F39=15),1.58,IF(OR(F39=16,F39=17,F39=18),1.63,1.68)))))))))), "Error"))))))))))))</f>
        <v>0</v>
      </c>
      <c r="U39" s="101">
        <v>66140</v>
      </c>
      <c r="V39" s="102">
        <f t="shared" si="2"/>
        <v>0</v>
      </c>
      <c r="W39" s="101"/>
      <c r="X39" s="101"/>
      <c r="Y39" s="102">
        <f t="shared" ref="Y39:Y92" si="12">+V39+W39+X39</f>
        <v>0</v>
      </c>
      <c r="Z39" s="102">
        <f t="shared" ref="Z39:Z102" si="13">+Y39*6.565</f>
        <v>0</v>
      </c>
      <c r="AA39" s="102" t="e">
        <f t="shared" si="3"/>
        <v>#VALUE!</v>
      </c>
    </row>
    <row r="40" spans="1:29" ht="17.25">
      <c r="A40" s="5"/>
      <c r="B40" s="5"/>
      <c r="C40" s="93"/>
      <c r="D40" s="193"/>
      <c r="E40" s="94"/>
      <c r="F40" s="95"/>
      <c r="G40" s="96" t="str">
        <f t="shared" si="4"/>
        <v>Error</v>
      </c>
      <c r="H40" s="97">
        <v>14400</v>
      </c>
      <c r="I40" s="98" t="e">
        <f t="shared" si="5"/>
        <v>#VALUE!</v>
      </c>
      <c r="J40" s="88" t="e">
        <f t="shared" ref="J40:J103" si="14">IF(I40&lt;=59525,59525,I40)</f>
        <v>#VALUE!</v>
      </c>
      <c r="K40" s="98">
        <f t="shared" si="6"/>
        <v>0</v>
      </c>
      <c r="L40" s="98">
        <f t="shared" si="7"/>
        <v>0</v>
      </c>
      <c r="M40" s="98" t="e">
        <f t="shared" si="8"/>
        <v>#VALUE!</v>
      </c>
      <c r="N40" s="98" t="e">
        <f t="shared" si="9"/>
        <v>#VALUE!</v>
      </c>
      <c r="O40" s="97"/>
      <c r="P40" s="98" t="e">
        <f t="shared" si="1"/>
        <v>#VALUE!</v>
      </c>
      <c r="Q40" s="99" t="e">
        <f t="shared" si="10"/>
        <v>#VALUE!</v>
      </c>
      <c r="R40" s="100"/>
      <c r="S40" s="5"/>
      <c r="T40" s="28">
        <f t="shared" si="11"/>
        <v>0</v>
      </c>
      <c r="U40" s="101">
        <v>66140</v>
      </c>
      <c r="V40" s="102">
        <f t="shared" si="2"/>
        <v>0</v>
      </c>
      <c r="W40" s="101"/>
      <c r="X40" s="101"/>
      <c r="Y40" s="102">
        <f t="shared" si="12"/>
        <v>0</v>
      </c>
      <c r="Z40" s="102">
        <f t="shared" si="13"/>
        <v>0</v>
      </c>
      <c r="AA40" s="102" t="e">
        <f t="shared" si="3"/>
        <v>#VALUE!</v>
      </c>
    </row>
    <row r="41" spans="1:29" ht="17.25">
      <c r="A41" s="5"/>
      <c r="B41" s="5"/>
      <c r="C41" s="93"/>
      <c r="D41" s="193"/>
      <c r="E41" s="94"/>
      <c r="F41" s="95"/>
      <c r="G41" s="96" t="str">
        <f t="shared" si="4"/>
        <v>Error</v>
      </c>
      <c r="H41" s="97">
        <v>14400</v>
      </c>
      <c r="I41" s="98" t="e">
        <f t="shared" si="5"/>
        <v>#VALUE!</v>
      </c>
      <c r="J41" s="88" t="e">
        <f t="shared" si="14"/>
        <v>#VALUE!</v>
      </c>
      <c r="K41" s="98">
        <f t="shared" si="6"/>
        <v>0</v>
      </c>
      <c r="L41" s="98">
        <f t="shared" si="7"/>
        <v>0</v>
      </c>
      <c r="M41" s="98" t="e">
        <f t="shared" si="8"/>
        <v>#VALUE!</v>
      </c>
      <c r="N41" s="98" t="e">
        <f t="shared" si="9"/>
        <v>#VALUE!</v>
      </c>
      <c r="O41" s="97"/>
      <c r="P41" s="98" t="e">
        <f t="shared" si="1"/>
        <v>#VALUE!</v>
      </c>
      <c r="Q41" s="99" t="e">
        <f t="shared" si="10"/>
        <v>#VALUE!</v>
      </c>
      <c r="R41" s="100"/>
      <c r="S41" s="5"/>
      <c r="T41" s="28">
        <f t="shared" si="11"/>
        <v>0</v>
      </c>
      <c r="U41" s="101">
        <v>66140</v>
      </c>
      <c r="V41" s="102">
        <f t="shared" si="2"/>
        <v>0</v>
      </c>
      <c r="W41" s="101"/>
      <c r="X41" s="101"/>
      <c r="Y41" s="102">
        <f t="shared" si="12"/>
        <v>0</v>
      </c>
      <c r="Z41" s="102">
        <f t="shared" si="13"/>
        <v>0</v>
      </c>
      <c r="AA41" s="102" t="e">
        <f t="shared" si="3"/>
        <v>#VALUE!</v>
      </c>
    </row>
    <row r="42" spans="1:29" ht="17.25">
      <c r="A42" s="5"/>
      <c r="B42" s="5"/>
      <c r="C42" s="93"/>
      <c r="D42" s="193"/>
      <c r="E42" s="94"/>
      <c r="F42" s="95"/>
      <c r="G42" s="96" t="str">
        <f t="shared" si="4"/>
        <v>Error</v>
      </c>
      <c r="H42" s="97">
        <v>14400</v>
      </c>
      <c r="I42" s="98" t="e">
        <f t="shared" si="5"/>
        <v>#VALUE!</v>
      </c>
      <c r="J42" s="88" t="e">
        <f t="shared" si="14"/>
        <v>#VALUE!</v>
      </c>
      <c r="K42" s="98">
        <f t="shared" si="6"/>
        <v>0</v>
      </c>
      <c r="L42" s="98">
        <f t="shared" si="7"/>
        <v>0</v>
      </c>
      <c r="M42" s="98" t="e">
        <f t="shared" si="8"/>
        <v>#VALUE!</v>
      </c>
      <c r="N42" s="98" t="e">
        <f t="shared" si="9"/>
        <v>#VALUE!</v>
      </c>
      <c r="O42" s="97"/>
      <c r="P42" s="98" t="e">
        <f t="shared" si="1"/>
        <v>#VALUE!</v>
      </c>
      <c r="Q42" s="99" t="e">
        <f t="shared" si="10"/>
        <v>#VALUE!</v>
      </c>
      <c r="R42" s="100"/>
      <c r="S42" s="5"/>
      <c r="T42" s="28">
        <f t="shared" si="11"/>
        <v>0</v>
      </c>
      <c r="U42" s="101">
        <v>66140</v>
      </c>
      <c r="V42" s="102">
        <f t="shared" si="2"/>
        <v>0</v>
      </c>
      <c r="W42" s="101"/>
      <c r="X42" s="101"/>
      <c r="Y42" s="102">
        <f t="shared" si="12"/>
        <v>0</v>
      </c>
      <c r="Z42" s="102">
        <f t="shared" si="13"/>
        <v>0</v>
      </c>
      <c r="AA42" s="102" t="e">
        <f t="shared" si="3"/>
        <v>#VALUE!</v>
      </c>
    </row>
    <row r="43" spans="1:29" ht="17.25">
      <c r="A43" s="5"/>
      <c r="B43" s="5"/>
      <c r="C43" s="93"/>
      <c r="D43" s="193"/>
      <c r="E43" s="94"/>
      <c r="F43" s="95"/>
      <c r="G43" s="96" t="str">
        <f t="shared" si="4"/>
        <v>Error</v>
      </c>
      <c r="H43" s="97">
        <v>14400</v>
      </c>
      <c r="I43" s="98" t="e">
        <f t="shared" si="5"/>
        <v>#VALUE!</v>
      </c>
      <c r="J43" s="88" t="e">
        <f t="shared" si="14"/>
        <v>#VALUE!</v>
      </c>
      <c r="K43" s="98">
        <f t="shared" si="6"/>
        <v>0</v>
      </c>
      <c r="L43" s="98">
        <f t="shared" si="7"/>
        <v>0</v>
      </c>
      <c r="M43" s="98" t="e">
        <f t="shared" si="8"/>
        <v>#VALUE!</v>
      </c>
      <c r="N43" s="98" t="e">
        <f t="shared" si="9"/>
        <v>#VALUE!</v>
      </c>
      <c r="O43" s="97"/>
      <c r="P43" s="98" t="e">
        <f t="shared" si="1"/>
        <v>#VALUE!</v>
      </c>
      <c r="Q43" s="99" t="e">
        <f t="shared" si="10"/>
        <v>#VALUE!</v>
      </c>
      <c r="R43" s="100"/>
      <c r="S43" s="5"/>
      <c r="T43" s="28">
        <f t="shared" si="11"/>
        <v>0</v>
      </c>
      <c r="U43" s="101">
        <v>66140</v>
      </c>
      <c r="V43" s="102">
        <f t="shared" si="2"/>
        <v>0</v>
      </c>
      <c r="W43" s="101"/>
      <c r="X43" s="101"/>
      <c r="Y43" s="102">
        <f t="shared" si="12"/>
        <v>0</v>
      </c>
      <c r="Z43" s="102">
        <f t="shared" si="13"/>
        <v>0</v>
      </c>
      <c r="AA43" s="102" t="e">
        <f t="shared" si="3"/>
        <v>#VALUE!</v>
      </c>
    </row>
    <row r="44" spans="1:29" ht="17.25">
      <c r="A44" s="5"/>
      <c r="B44" s="5"/>
      <c r="C44" s="93"/>
      <c r="D44" s="193"/>
      <c r="E44" s="84"/>
      <c r="F44" s="85"/>
      <c r="G44" s="86" t="str">
        <f t="shared" si="4"/>
        <v>Error</v>
      </c>
      <c r="H44" s="87">
        <v>14400</v>
      </c>
      <c r="I44" s="88" t="e">
        <f t="shared" si="5"/>
        <v>#VALUE!</v>
      </c>
      <c r="J44" s="88" t="e">
        <f t="shared" si="14"/>
        <v>#VALUE!</v>
      </c>
      <c r="K44" s="88">
        <f t="shared" si="6"/>
        <v>0</v>
      </c>
      <c r="L44" s="88">
        <f t="shared" si="7"/>
        <v>0</v>
      </c>
      <c r="M44" s="88" t="e">
        <f t="shared" si="8"/>
        <v>#VALUE!</v>
      </c>
      <c r="N44" s="88" t="e">
        <f t="shared" si="9"/>
        <v>#VALUE!</v>
      </c>
      <c r="O44" s="87"/>
      <c r="P44" s="88" t="e">
        <f t="shared" si="1"/>
        <v>#VALUE!</v>
      </c>
      <c r="Q44" s="89" t="e">
        <f t="shared" si="10"/>
        <v>#VALUE!</v>
      </c>
      <c r="R44" s="90"/>
      <c r="S44" s="82"/>
      <c r="T44" s="28">
        <f t="shared" si="11"/>
        <v>0</v>
      </c>
      <c r="U44" s="91">
        <v>66140</v>
      </c>
      <c r="V44" s="92">
        <f t="shared" si="2"/>
        <v>0</v>
      </c>
      <c r="W44" s="91"/>
      <c r="X44" s="91"/>
      <c r="Y44" s="92">
        <f t="shared" si="12"/>
        <v>0</v>
      </c>
      <c r="Z44" s="92">
        <f t="shared" si="13"/>
        <v>0</v>
      </c>
      <c r="AA44" s="92" t="e">
        <f t="shared" si="3"/>
        <v>#VALUE!</v>
      </c>
    </row>
    <row r="45" spans="1:29" ht="17.25">
      <c r="A45" s="5"/>
      <c r="B45" s="5"/>
      <c r="C45" s="93"/>
      <c r="D45" s="193"/>
      <c r="E45" s="94"/>
      <c r="F45" s="95"/>
      <c r="G45" s="96" t="str">
        <f t="shared" si="4"/>
        <v>Error</v>
      </c>
      <c r="H45" s="97">
        <v>14400</v>
      </c>
      <c r="I45" s="98" t="e">
        <f t="shared" si="5"/>
        <v>#VALUE!</v>
      </c>
      <c r="J45" s="88" t="e">
        <f t="shared" si="14"/>
        <v>#VALUE!</v>
      </c>
      <c r="K45" s="98">
        <f t="shared" si="6"/>
        <v>0</v>
      </c>
      <c r="L45" s="98">
        <f t="shared" si="7"/>
        <v>0</v>
      </c>
      <c r="M45" s="98" t="e">
        <f t="shared" si="8"/>
        <v>#VALUE!</v>
      </c>
      <c r="N45" s="98" t="e">
        <f t="shared" si="9"/>
        <v>#VALUE!</v>
      </c>
      <c r="O45" s="97"/>
      <c r="P45" s="98" t="e">
        <f t="shared" si="1"/>
        <v>#VALUE!</v>
      </c>
      <c r="Q45" s="99" t="e">
        <f t="shared" si="10"/>
        <v>#VALUE!</v>
      </c>
      <c r="R45" s="100"/>
      <c r="S45" s="5"/>
      <c r="T45" s="28">
        <f t="shared" si="11"/>
        <v>0</v>
      </c>
      <c r="U45" s="101">
        <v>66140</v>
      </c>
      <c r="V45" s="102">
        <f t="shared" si="2"/>
        <v>0</v>
      </c>
      <c r="W45" s="101"/>
      <c r="X45" s="101"/>
      <c r="Y45" s="102">
        <f t="shared" si="12"/>
        <v>0</v>
      </c>
      <c r="Z45" s="102">
        <f t="shared" si="13"/>
        <v>0</v>
      </c>
      <c r="AA45" s="102" t="e">
        <f t="shared" si="3"/>
        <v>#VALUE!</v>
      </c>
    </row>
    <row r="46" spans="1:29" ht="17.25">
      <c r="A46" s="5"/>
      <c r="B46" s="5"/>
      <c r="C46" s="93"/>
      <c r="D46" s="193"/>
      <c r="E46" s="94"/>
      <c r="F46" s="95"/>
      <c r="G46" s="96" t="str">
        <f t="shared" si="4"/>
        <v>Error</v>
      </c>
      <c r="H46" s="97">
        <v>14400</v>
      </c>
      <c r="I46" s="98" t="e">
        <f t="shared" si="5"/>
        <v>#VALUE!</v>
      </c>
      <c r="J46" s="88" t="e">
        <f t="shared" si="14"/>
        <v>#VALUE!</v>
      </c>
      <c r="K46" s="98">
        <f t="shared" si="6"/>
        <v>0</v>
      </c>
      <c r="L46" s="98">
        <f t="shared" si="7"/>
        <v>0</v>
      </c>
      <c r="M46" s="98" t="e">
        <f t="shared" si="8"/>
        <v>#VALUE!</v>
      </c>
      <c r="N46" s="98" t="e">
        <f t="shared" si="9"/>
        <v>#VALUE!</v>
      </c>
      <c r="O46" s="97"/>
      <c r="P46" s="98" t="e">
        <f t="shared" si="1"/>
        <v>#VALUE!</v>
      </c>
      <c r="Q46" s="99" t="e">
        <f t="shared" si="10"/>
        <v>#VALUE!</v>
      </c>
      <c r="R46" s="100"/>
      <c r="S46" s="5"/>
      <c r="T46" s="28">
        <f t="shared" si="11"/>
        <v>0</v>
      </c>
      <c r="U46" s="101">
        <v>66140</v>
      </c>
      <c r="V46" s="102">
        <f t="shared" si="2"/>
        <v>0</v>
      </c>
      <c r="W46" s="101"/>
      <c r="X46" s="101"/>
      <c r="Y46" s="102">
        <f t="shared" si="12"/>
        <v>0</v>
      </c>
      <c r="Z46" s="102">
        <f t="shared" si="13"/>
        <v>0</v>
      </c>
      <c r="AA46" s="102" t="e">
        <f t="shared" si="3"/>
        <v>#VALUE!</v>
      </c>
    </row>
    <row r="47" spans="1:29" ht="17.25">
      <c r="A47" s="5"/>
      <c r="B47" s="5"/>
      <c r="C47" s="93"/>
      <c r="D47" s="193"/>
      <c r="E47" s="94"/>
      <c r="F47" s="95"/>
      <c r="G47" s="96" t="str">
        <f t="shared" si="4"/>
        <v>Error</v>
      </c>
      <c r="H47" s="97">
        <v>14400</v>
      </c>
      <c r="I47" s="98" t="e">
        <f t="shared" si="5"/>
        <v>#VALUE!</v>
      </c>
      <c r="J47" s="88" t="e">
        <f t="shared" si="14"/>
        <v>#VALUE!</v>
      </c>
      <c r="K47" s="98">
        <f t="shared" si="6"/>
        <v>0</v>
      </c>
      <c r="L47" s="98">
        <f t="shared" si="7"/>
        <v>0</v>
      </c>
      <c r="M47" s="98" t="e">
        <f t="shared" si="8"/>
        <v>#VALUE!</v>
      </c>
      <c r="N47" s="98" t="e">
        <f t="shared" si="9"/>
        <v>#VALUE!</v>
      </c>
      <c r="O47" s="97"/>
      <c r="P47" s="98" t="e">
        <f t="shared" si="1"/>
        <v>#VALUE!</v>
      </c>
      <c r="Q47" s="99" t="e">
        <f t="shared" si="10"/>
        <v>#VALUE!</v>
      </c>
      <c r="R47" s="100"/>
      <c r="S47" s="5"/>
      <c r="T47" s="28">
        <f t="shared" si="11"/>
        <v>0</v>
      </c>
      <c r="U47" s="101">
        <v>66140</v>
      </c>
      <c r="V47" s="102">
        <f t="shared" si="2"/>
        <v>0</v>
      </c>
      <c r="W47" s="101"/>
      <c r="X47" s="101"/>
      <c r="Y47" s="102">
        <f t="shared" si="12"/>
        <v>0</v>
      </c>
      <c r="Z47" s="102">
        <f t="shared" si="13"/>
        <v>0</v>
      </c>
      <c r="AA47" s="102" t="e">
        <f t="shared" si="3"/>
        <v>#VALUE!</v>
      </c>
    </row>
    <row r="48" spans="1:29" ht="17.25">
      <c r="A48" s="5"/>
      <c r="B48" s="5"/>
      <c r="C48" s="93"/>
      <c r="D48" s="193"/>
      <c r="E48" s="94"/>
      <c r="F48" s="95"/>
      <c r="G48" s="96" t="str">
        <f t="shared" si="4"/>
        <v>Error</v>
      </c>
      <c r="H48" s="97">
        <v>14400</v>
      </c>
      <c r="I48" s="98" t="e">
        <f t="shared" si="5"/>
        <v>#VALUE!</v>
      </c>
      <c r="J48" s="88" t="e">
        <f t="shared" si="14"/>
        <v>#VALUE!</v>
      </c>
      <c r="K48" s="98">
        <f t="shared" si="6"/>
        <v>0</v>
      </c>
      <c r="L48" s="98">
        <f t="shared" si="7"/>
        <v>0</v>
      </c>
      <c r="M48" s="98" t="e">
        <f t="shared" si="8"/>
        <v>#VALUE!</v>
      </c>
      <c r="N48" s="98" t="e">
        <f t="shared" si="9"/>
        <v>#VALUE!</v>
      </c>
      <c r="O48" s="97"/>
      <c r="P48" s="98" t="e">
        <f t="shared" si="1"/>
        <v>#VALUE!</v>
      </c>
      <c r="Q48" s="99" t="e">
        <f t="shared" si="10"/>
        <v>#VALUE!</v>
      </c>
      <c r="R48" s="100"/>
      <c r="S48" s="5"/>
      <c r="T48" s="28">
        <f t="shared" si="11"/>
        <v>0</v>
      </c>
      <c r="U48" s="101">
        <v>66140</v>
      </c>
      <c r="V48" s="102">
        <f t="shared" si="2"/>
        <v>0</v>
      </c>
      <c r="W48" s="101"/>
      <c r="X48" s="101"/>
      <c r="Y48" s="102">
        <f t="shared" si="12"/>
        <v>0</v>
      </c>
      <c r="Z48" s="102">
        <f t="shared" si="13"/>
        <v>0</v>
      </c>
      <c r="AA48" s="102" t="e">
        <f t="shared" si="3"/>
        <v>#VALUE!</v>
      </c>
    </row>
    <row r="49" spans="1:27" ht="17.25">
      <c r="A49" s="5"/>
      <c r="B49" s="5"/>
      <c r="C49" s="93"/>
      <c r="D49" s="193"/>
      <c r="E49" s="94"/>
      <c r="F49" s="95"/>
      <c r="G49" s="96" t="str">
        <f t="shared" si="4"/>
        <v>Error</v>
      </c>
      <c r="H49" s="97">
        <v>14400</v>
      </c>
      <c r="I49" s="98" t="e">
        <f t="shared" si="5"/>
        <v>#VALUE!</v>
      </c>
      <c r="J49" s="88" t="e">
        <f t="shared" si="14"/>
        <v>#VALUE!</v>
      </c>
      <c r="K49" s="98">
        <f t="shared" si="6"/>
        <v>0</v>
      </c>
      <c r="L49" s="98">
        <f t="shared" si="7"/>
        <v>0</v>
      </c>
      <c r="M49" s="98" t="e">
        <f t="shared" si="8"/>
        <v>#VALUE!</v>
      </c>
      <c r="N49" s="98" t="e">
        <f t="shared" si="9"/>
        <v>#VALUE!</v>
      </c>
      <c r="O49" s="97"/>
      <c r="P49" s="98" t="e">
        <f t="shared" si="1"/>
        <v>#VALUE!</v>
      </c>
      <c r="Q49" s="99" t="e">
        <f t="shared" si="10"/>
        <v>#VALUE!</v>
      </c>
      <c r="R49" s="100"/>
      <c r="S49" s="5"/>
      <c r="T49" s="28">
        <f t="shared" si="11"/>
        <v>0</v>
      </c>
      <c r="U49" s="101">
        <v>66140</v>
      </c>
      <c r="V49" s="102">
        <f t="shared" si="2"/>
        <v>0</v>
      </c>
      <c r="W49" s="101"/>
      <c r="X49" s="101"/>
      <c r="Y49" s="102">
        <f t="shared" si="12"/>
        <v>0</v>
      </c>
      <c r="Z49" s="102">
        <f t="shared" si="13"/>
        <v>0</v>
      </c>
      <c r="AA49" s="102" t="e">
        <f t="shared" si="3"/>
        <v>#VALUE!</v>
      </c>
    </row>
    <row r="50" spans="1:27" ht="17.25">
      <c r="A50" s="5"/>
      <c r="B50" s="5"/>
      <c r="C50" s="93"/>
      <c r="D50" s="193"/>
      <c r="E50" s="84"/>
      <c r="F50" s="85"/>
      <c r="G50" s="86" t="str">
        <f t="shared" si="4"/>
        <v>Error</v>
      </c>
      <c r="H50" s="87">
        <v>14400</v>
      </c>
      <c r="I50" s="88" t="e">
        <f t="shared" si="5"/>
        <v>#VALUE!</v>
      </c>
      <c r="J50" s="88" t="e">
        <f t="shared" si="14"/>
        <v>#VALUE!</v>
      </c>
      <c r="K50" s="88">
        <f t="shared" si="6"/>
        <v>0</v>
      </c>
      <c r="L50" s="88">
        <f t="shared" si="7"/>
        <v>0</v>
      </c>
      <c r="M50" s="88" t="e">
        <f t="shared" si="8"/>
        <v>#VALUE!</v>
      </c>
      <c r="N50" s="88" t="e">
        <f t="shared" si="9"/>
        <v>#VALUE!</v>
      </c>
      <c r="O50" s="87"/>
      <c r="P50" s="88" t="e">
        <f t="shared" si="1"/>
        <v>#VALUE!</v>
      </c>
      <c r="Q50" s="89" t="e">
        <f t="shared" si="10"/>
        <v>#VALUE!</v>
      </c>
      <c r="R50" s="90"/>
      <c r="S50" s="82"/>
      <c r="T50" s="28">
        <f t="shared" si="11"/>
        <v>0</v>
      </c>
      <c r="U50" s="91">
        <v>66140</v>
      </c>
      <c r="V50" s="92">
        <f t="shared" si="2"/>
        <v>0</v>
      </c>
      <c r="W50" s="91"/>
      <c r="X50" s="91"/>
      <c r="Y50" s="92">
        <f t="shared" si="12"/>
        <v>0</v>
      </c>
      <c r="Z50" s="92">
        <f t="shared" si="13"/>
        <v>0</v>
      </c>
      <c r="AA50" s="92" t="e">
        <f t="shared" si="3"/>
        <v>#VALUE!</v>
      </c>
    </row>
    <row r="51" spans="1:27" ht="17.25">
      <c r="A51" s="5"/>
      <c r="B51" s="5"/>
      <c r="C51" s="93"/>
      <c r="D51" s="193"/>
      <c r="E51" s="94"/>
      <c r="F51" s="95"/>
      <c r="G51" s="96" t="str">
        <f t="shared" si="4"/>
        <v>Error</v>
      </c>
      <c r="H51" s="97">
        <v>14400</v>
      </c>
      <c r="I51" s="98" t="e">
        <f t="shared" si="5"/>
        <v>#VALUE!</v>
      </c>
      <c r="J51" s="88" t="e">
        <f t="shared" si="14"/>
        <v>#VALUE!</v>
      </c>
      <c r="K51" s="98">
        <f t="shared" si="6"/>
        <v>0</v>
      </c>
      <c r="L51" s="98">
        <f t="shared" si="7"/>
        <v>0</v>
      </c>
      <c r="M51" s="98" t="e">
        <f t="shared" si="8"/>
        <v>#VALUE!</v>
      </c>
      <c r="N51" s="98" t="e">
        <f t="shared" si="9"/>
        <v>#VALUE!</v>
      </c>
      <c r="O51" s="97"/>
      <c r="P51" s="98" t="e">
        <f t="shared" si="1"/>
        <v>#VALUE!</v>
      </c>
      <c r="Q51" s="99" t="e">
        <f t="shared" si="10"/>
        <v>#VALUE!</v>
      </c>
      <c r="R51" s="100"/>
      <c r="S51" s="5"/>
      <c r="T51" s="28">
        <f t="shared" si="11"/>
        <v>0</v>
      </c>
      <c r="U51" s="101">
        <v>66140</v>
      </c>
      <c r="V51" s="102">
        <f t="shared" si="2"/>
        <v>0</v>
      </c>
      <c r="W51" s="101"/>
      <c r="X51" s="101"/>
      <c r="Y51" s="102">
        <f t="shared" si="12"/>
        <v>0</v>
      </c>
      <c r="Z51" s="102">
        <f t="shared" si="13"/>
        <v>0</v>
      </c>
      <c r="AA51" s="102" t="e">
        <f t="shared" si="3"/>
        <v>#VALUE!</v>
      </c>
    </row>
    <row r="52" spans="1:27" ht="17.25">
      <c r="A52" s="5"/>
      <c r="B52" s="5"/>
      <c r="C52" s="93"/>
      <c r="D52" s="193"/>
      <c r="E52" s="94"/>
      <c r="F52" s="95"/>
      <c r="G52" s="96" t="str">
        <f t="shared" si="4"/>
        <v>Error</v>
      </c>
      <c r="H52" s="97">
        <v>14400</v>
      </c>
      <c r="I52" s="98" t="e">
        <f t="shared" si="5"/>
        <v>#VALUE!</v>
      </c>
      <c r="J52" s="88" t="e">
        <f t="shared" si="14"/>
        <v>#VALUE!</v>
      </c>
      <c r="K52" s="98">
        <f t="shared" si="6"/>
        <v>0</v>
      </c>
      <c r="L52" s="98">
        <f t="shared" si="7"/>
        <v>0</v>
      </c>
      <c r="M52" s="98" t="e">
        <f t="shared" si="8"/>
        <v>#VALUE!</v>
      </c>
      <c r="N52" s="98" t="e">
        <f t="shared" si="9"/>
        <v>#VALUE!</v>
      </c>
      <c r="O52" s="97"/>
      <c r="P52" s="98" t="e">
        <f t="shared" si="1"/>
        <v>#VALUE!</v>
      </c>
      <c r="Q52" s="99" t="e">
        <f t="shared" si="10"/>
        <v>#VALUE!</v>
      </c>
      <c r="R52" s="100"/>
      <c r="S52" s="5"/>
      <c r="T52" s="28">
        <f t="shared" si="11"/>
        <v>0</v>
      </c>
      <c r="U52" s="101">
        <v>66140</v>
      </c>
      <c r="V52" s="102">
        <f t="shared" si="2"/>
        <v>0</v>
      </c>
      <c r="W52" s="101"/>
      <c r="X52" s="101"/>
      <c r="Y52" s="102">
        <f t="shared" si="12"/>
        <v>0</v>
      </c>
      <c r="Z52" s="102">
        <f t="shared" si="13"/>
        <v>0</v>
      </c>
      <c r="AA52" s="102" t="e">
        <f t="shared" si="3"/>
        <v>#VALUE!</v>
      </c>
    </row>
    <row r="53" spans="1:27" ht="17.25">
      <c r="A53" s="5"/>
      <c r="B53" s="5"/>
      <c r="C53" s="93"/>
      <c r="D53" s="193"/>
      <c r="E53" s="94"/>
      <c r="F53" s="95"/>
      <c r="G53" s="96" t="str">
        <f t="shared" si="4"/>
        <v>Error</v>
      </c>
      <c r="H53" s="97">
        <v>14400</v>
      </c>
      <c r="I53" s="98" t="e">
        <f t="shared" si="5"/>
        <v>#VALUE!</v>
      </c>
      <c r="J53" s="88" t="e">
        <f t="shared" si="14"/>
        <v>#VALUE!</v>
      </c>
      <c r="K53" s="98">
        <f t="shared" si="6"/>
        <v>0</v>
      </c>
      <c r="L53" s="98">
        <f t="shared" si="7"/>
        <v>0</v>
      </c>
      <c r="M53" s="98" t="e">
        <f t="shared" si="8"/>
        <v>#VALUE!</v>
      </c>
      <c r="N53" s="98" t="e">
        <f t="shared" si="9"/>
        <v>#VALUE!</v>
      </c>
      <c r="O53" s="97"/>
      <c r="P53" s="98" t="e">
        <f t="shared" si="1"/>
        <v>#VALUE!</v>
      </c>
      <c r="Q53" s="99" t="e">
        <f t="shared" si="10"/>
        <v>#VALUE!</v>
      </c>
      <c r="R53" s="100"/>
      <c r="S53" s="5"/>
      <c r="T53" s="28">
        <f t="shared" si="11"/>
        <v>0</v>
      </c>
      <c r="U53" s="101">
        <v>66140</v>
      </c>
      <c r="V53" s="102">
        <f t="shared" si="2"/>
        <v>0</v>
      </c>
      <c r="W53" s="101"/>
      <c r="X53" s="101"/>
      <c r="Y53" s="102">
        <f t="shared" si="12"/>
        <v>0</v>
      </c>
      <c r="Z53" s="102">
        <f t="shared" si="13"/>
        <v>0</v>
      </c>
      <c r="AA53" s="102" t="e">
        <f t="shared" si="3"/>
        <v>#VALUE!</v>
      </c>
    </row>
    <row r="54" spans="1:27" ht="17.25">
      <c r="A54" s="5"/>
      <c r="B54" s="5"/>
      <c r="C54" s="93"/>
      <c r="D54" s="193"/>
      <c r="E54" s="94"/>
      <c r="F54" s="95"/>
      <c r="G54" s="96" t="str">
        <f t="shared" si="4"/>
        <v>Error</v>
      </c>
      <c r="H54" s="97">
        <v>14400</v>
      </c>
      <c r="I54" s="98" t="e">
        <f t="shared" si="5"/>
        <v>#VALUE!</v>
      </c>
      <c r="J54" s="88" t="e">
        <f t="shared" si="14"/>
        <v>#VALUE!</v>
      </c>
      <c r="K54" s="98">
        <f t="shared" si="6"/>
        <v>0</v>
      </c>
      <c r="L54" s="98">
        <f t="shared" si="7"/>
        <v>0</v>
      </c>
      <c r="M54" s="98" t="e">
        <f t="shared" si="8"/>
        <v>#VALUE!</v>
      </c>
      <c r="N54" s="98" t="e">
        <f t="shared" si="9"/>
        <v>#VALUE!</v>
      </c>
      <c r="O54" s="97"/>
      <c r="P54" s="98" t="e">
        <f t="shared" si="1"/>
        <v>#VALUE!</v>
      </c>
      <c r="Q54" s="99" t="e">
        <f t="shared" si="10"/>
        <v>#VALUE!</v>
      </c>
      <c r="R54" s="100"/>
      <c r="S54" s="5"/>
      <c r="T54" s="28">
        <f t="shared" si="11"/>
        <v>0</v>
      </c>
      <c r="U54" s="101">
        <v>66140</v>
      </c>
      <c r="V54" s="102">
        <f t="shared" si="2"/>
        <v>0</v>
      </c>
      <c r="W54" s="101"/>
      <c r="X54" s="101"/>
      <c r="Y54" s="102">
        <f t="shared" si="12"/>
        <v>0</v>
      </c>
      <c r="Z54" s="102">
        <f t="shared" si="13"/>
        <v>0</v>
      </c>
      <c r="AA54" s="102" t="e">
        <f t="shared" si="3"/>
        <v>#VALUE!</v>
      </c>
    </row>
    <row r="55" spans="1:27" ht="17.25">
      <c r="A55" s="5"/>
      <c r="B55" s="5"/>
      <c r="C55" s="93"/>
      <c r="D55" s="193"/>
      <c r="E55" s="94"/>
      <c r="F55" s="95"/>
      <c r="G55" s="96" t="str">
        <f t="shared" si="4"/>
        <v>Error</v>
      </c>
      <c r="H55" s="97">
        <v>14400</v>
      </c>
      <c r="I55" s="98" t="e">
        <f t="shared" si="5"/>
        <v>#VALUE!</v>
      </c>
      <c r="J55" s="88" t="e">
        <f t="shared" si="14"/>
        <v>#VALUE!</v>
      </c>
      <c r="K55" s="98">
        <f t="shared" si="6"/>
        <v>0</v>
      </c>
      <c r="L55" s="98">
        <f t="shared" si="7"/>
        <v>0</v>
      </c>
      <c r="M55" s="98" t="e">
        <f t="shared" si="8"/>
        <v>#VALUE!</v>
      </c>
      <c r="N55" s="98" t="e">
        <f t="shared" si="9"/>
        <v>#VALUE!</v>
      </c>
      <c r="O55" s="97"/>
      <c r="P55" s="98" t="e">
        <f t="shared" si="1"/>
        <v>#VALUE!</v>
      </c>
      <c r="Q55" s="99" t="e">
        <f t="shared" si="10"/>
        <v>#VALUE!</v>
      </c>
      <c r="R55" s="100"/>
      <c r="S55" s="5"/>
      <c r="T55" s="28">
        <f t="shared" si="11"/>
        <v>0</v>
      </c>
      <c r="U55" s="101">
        <v>66140</v>
      </c>
      <c r="V55" s="102">
        <f t="shared" si="2"/>
        <v>0</v>
      </c>
      <c r="W55" s="101"/>
      <c r="X55" s="101"/>
      <c r="Y55" s="102">
        <f t="shared" si="12"/>
        <v>0</v>
      </c>
      <c r="Z55" s="102">
        <f t="shared" si="13"/>
        <v>0</v>
      </c>
      <c r="AA55" s="102" t="e">
        <f t="shared" si="3"/>
        <v>#VALUE!</v>
      </c>
    </row>
    <row r="56" spans="1:27" ht="17.25">
      <c r="A56" s="5"/>
      <c r="B56" s="5"/>
      <c r="C56" s="93"/>
      <c r="D56" s="193"/>
      <c r="E56" s="84"/>
      <c r="F56" s="85"/>
      <c r="G56" s="86" t="str">
        <f t="shared" si="4"/>
        <v>Error</v>
      </c>
      <c r="H56" s="87">
        <v>14400</v>
      </c>
      <c r="I56" s="88" t="e">
        <f t="shared" si="5"/>
        <v>#VALUE!</v>
      </c>
      <c r="J56" s="88" t="e">
        <f t="shared" si="14"/>
        <v>#VALUE!</v>
      </c>
      <c r="K56" s="88">
        <f t="shared" si="6"/>
        <v>0</v>
      </c>
      <c r="L56" s="88">
        <f t="shared" si="7"/>
        <v>0</v>
      </c>
      <c r="M56" s="88" t="e">
        <f t="shared" si="8"/>
        <v>#VALUE!</v>
      </c>
      <c r="N56" s="88" t="e">
        <f t="shared" si="9"/>
        <v>#VALUE!</v>
      </c>
      <c r="O56" s="87"/>
      <c r="P56" s="88" t="e">
        <f t="shared" si="1"/>
        <v>#VALUE!</v>
      </c>
      <c r="Q56" s="89" t="e">
        <f t="shared" si="10"/>
        <v>#VALUE!</v>
      </c>
      <c r="R56" s="90"/>
      <c r="S56" s="82"/>
      <c r="T56" s="28">
        <f t="shared" si="11"/>
        <v>0</v>
      </c>
      <c r="U56" s="91">
        <v>66140</v>
      </c>
      <c r="V56" s="92">
        <f t="shared" si="2"/>
        <v>0</v>
      </c>
      <c r="W56" s="91"/>
      <c r="X56" s="91"/>
      <c r="Y56" s="92">
        <f t="shared" si="12"/>
        <v>0</v>
      </c>
      <c r="Z56" s="92">
        <f t="shared" si="13"/>
        <v>0</v>
      </c>
      <c r="AA56" s="92" t="e">
        <f t="shared" si="3"/>
        <v>#VALUE!</v>
      </c>
    </row>
    <row r="57" spans="1:27" ht="17.25">
      <c r="A57" s="5"/>
      <c r="B57" s="5"/>
      <c r="C57" s="93"/>
      <c r="D57" s="193"/>
      <c r="E57" s="94"/>
      <c r="F57" s="95"/>
      <c r="G57" s="96" t="str">
        <f t="shared" si="4"/>
        <v>Error</v>
      </c>
      <c r="H57" s="97">
        <v>14400</v>
      </c>
      <c r="I57" s="98" t="e">
        <f t="shared" si="5"/>
        <v>#VALUE!</v>
      </c>
      <c r="J57" s="88" t="e">
        <f t="shared" si="14"/>
        <v>#VALUE!</v>
      </c>
      <c r="K57" s="98">
        <f t="shared" si="6"/>
        <v>0</v>
      </c>
      <c r="L57" s="98">
        <f t="shared" si="7"/>
        <v>0</v>
      </c>
      <c r="M57" s="98" t="e">
        <f t="shared" si="8"/>
        <v>#VALUE!</v>
      </c>
      <c r="N57" s="98" t="e">
        <f t="shared" si="9"/>
        <v>#VALUE!</v>
      </c>
      <c r="O57" s="97"/>
      <c r="P57" s="98" t="e">
        <f t="shared" si="1"/>
        <v>#VALUE!</v>
      </c>
      <c r="Q57" s="99" t="e">
        <f t="shared" si="10"/>
        <v>#VALUE!</v>
      </c>
      <c r="R57" s="100"/>
      <c r="S57" s="5"/>
      <c r="T57" s="28">
        <f t="shared" si="11"/>
        <v>0</v>
      </c>
      <c r="U57" s="101">
        <v>66140</v>
      </c>
      <c r="V57" s="102">
        <f t="shared" si="2"/>
        <v>0</v>
      </c>
      <c r="W57" s="101"/>
      <c r="X57" s="101"/>
      <c r="Y57" s="102">
        <f t="shared" si="12"/>
        <v>0</v>
      </c>
      <c r="Z57" s="102">
        <f t="shared" si="13"/>
        <v>0</v>
      </c>
      <c r="AA57" s="102" t="e">
        <f t="shared" si="3"/>
        <v>#VALUE!</v>
      </c>
    </row>
    <row r="58" spans="1:27" ht="17.25">
      <c r="A58" s="5"/>
      <c r="B58" s="5"/>
      <c r="C58" s="93"/>
      <c r="D58" s="193"/>
      <c r="E58" s="94"/>
      <c r="F58" s="95"/>
      <c r="G58" s="96" t="str">
        <f t="shared" si="4"/>
        <v>Error</v>
      </c>
      <c r="H58" s="97">
        <v>14400</v>
      </c>
      <c r="I58" s="98" t="e">
        <f t="shared" si="5"/>
        <v>#VALUE!</v>
      </c>
      <c r="J58" s="88" t="e">
        <f t="shared" si="14"/>
        <v>#VALUE!</v>
      </c>
      <c r="K58" s="98">
        <f t="shared" si="6"/>
        <v>0</v>
      </c>
      <c r="L58" s="98">
        <f t="shared" si="7"/>
        <v>0</v>
      </c>
      <c r="M58" s="98" t="e">
        <f t="shared" si="8"/>
        <v>#VALUE!</v>
      </c>
      <c r="N58" s="98" t="e">
        <f t="shared" si="9"/>
        <v>#VALUE!</v>
      </c>
      <c r="O58" s="97"/>
      <c r="P58" s="98" t="e">
        <f t="shared" si="1"/>
        <v>#VALUE!</v>
      </c>
      <c r="Q58" s="99" t="e">
        <f t="shared" si="10"/>
        <v>#VALUE!</v>
      </c>
      <c r="R58" s="100"/>
      <c r="S58" s="5"/>
      <c r="T58" s="28">
        <f t="shared" si="11"/>
        <v>0</v>
      </c>
      <c r="U58" s="101">
        <v>66140</v>
      </c>
      <c r="V58" s="102">
        <f t="shared" si="2"/>
        <v>0</v>
      </c>
      <c r="W58" s="101"/>
      <c r="X58" s="101"/>
      <c r="Y58" s="102">
        <f t="shared" si="12"/>
        <v>0</v>
      </c>
      <c r="Z58" s="102">
        <f t="shared" si="13"/>
        <v>0</v>
      </c>
      <c r="AA58" s="102" t="e">
        <f t="shared" si="3"/>
        <v>#VALUE!</v>
      </c>
    </row>
    <row r="59" spans="1:27" ht="17.25">
      <c r="A59" s="5"/>
      <c r="B59" s="5"/>
      <c r="C59" s="93"/>
      <c r="D59" s="193"/>
      <c r="E59" s="94"/>
      <c r="F59" s="95"/>
      <c r="G59" s="96" t="str">
        <f t="shared" si="4"/>
        <v>Error</v>
      </c>
      <c r="H59" s="97">
        <v>14400</v>
      </c>
      <c r="I59" s="98" t="e">
        <f t="shared" si="5"/>
        <v>#VALUE!</v>
      </c>
      <c r="J59" s="88" t="e">
        <f t="shared" si="14"/>
        <v>#VALUE!</v>
      </c>
      <c r="K59" s="98">
        <f t="shared" si="6"/>
        <v>0</v>
      </c>
      <c r="L59" s="98">
        <f t="shared" si="7"/>
        <v>0</v>
      </c>
      <c r="M59" s="98" t="e">
        <f t="shared" si="8"/>
        <v>#VALUE!</v>
      </c>
      <c r="N59" s="98" t="e">
        <f t="shared" si="9"/>
        <v>#VALUE!</v>
      </c>
      <c r="O59" s="97"/>
      <c r="P59" s="98" t="e">
        <f t="shared" si="1"/>
        <v>#VALUE!</v>
      </c>
      <c r="Q59" s="99" t="e">
        <f t="shared" si="10"/>
        <v>#VALUE!</v>
      </c>
      <c r="R59" s="100"/>
      <c r="S59" s="5"/>
      <c r="T59" s="28">
        <f t="shared" si="11"/>
        <v>0</v>
      </c>
      <c r="U59" s="101">
        <v>66140</v>
      </c>
      <c r="V59" s="102">
        <f t="shared" si="2"/>
        <v>0</v>
      </c>
      <c r="W59" s="101"/>
      <c r="X59" s="101"/>
      <c r="Y59" s="102">
        <f t="shared" si="12"/>
        <v>0</v>
      </c>
      <c r="Z59" s="102">
        <f t="shared" si="13"/>
        <v>0</v>
      </c>
      <c r="AA59" s="102" t="e">
        <f t="shared" si="3"/>
        <v>#VALUE!</v>
      </c>
    </row>
    <row r="60" spans="1:27" ht="17.25">
      <c r="A60" s="5"/>
      <c r="B60" s="5"/>
      <c r="C60" s="93"/>
      <c r="D60" s="193"/>
      <c r="E60" s="94"/>
      <c r="F60" s="95"/>
      <c r="G60" s="96" t="str">
        <f t="shared" si="4"/>
        <v>Error</v>
      </c>
      <c r="H60" s="97">
        <v>14400</v>
      </c>
      <c r="I60" s="98" t="e">
        <f t="shared" si="5"/>
        <v>#VALUE!</v>
      </c>
      <c r="J60" s="88" t="e">
        <f t="shared" si="14"/>
        <v>#VALUE!</v>
      </c>
      <c r="K60" s="98">
        <f t="shared" si="6"/>
        <v>0</v>
      </c>
      <c r="L60" s="98">
        <f t="shared" si="7"/>
        <v>0</v>
      </c>
      <c r="M60" s="98" t="e">
        <f t="shared" si="8"/>
        <v>#VALUE!</v>
      </c>
      <c r="N60" s="98" t="e">
        <f t="shared" si="9"/>
        <v>#VALUE!</v>
      </c>
      <c r="O60" s="97"/>
      <c r="P60" s="98" t="e">
        <f t="shared" si="1"/>
        <v>#VALUE!</v>
      </c>
      <c r="Q60" s="99" t="e">
        <f t="shared" si="10"/>
        <v>#VALUE!</v>
      </c>
      <c r="R60" s="100"/>
      <c r="S60" s="5"/>
      <c r="T60" s="28">
        <f t="shared" si="11"/>
        <v>0</v>
      </c>
      <c r="U60" s="101">
        <v>66140</v>
      </c>
      <c r="V60" s="102">
        <f t="shared" si="2"/>
        <v>0</v>
      </c>
      <c r="W60" s="101"/>
      <c r="X60" s="101"/>
      <c r="Y60" s="102">
        <f t="shared" si="12"/>
        <v>0</v>
      </c>
      <c r="Z60" s="102">
        <f t="shared" si="13"/>
        <v>0</v>
      </c>
      <c r="AA60" s="102" t="e">
        <f t="shared" si="3"/>
        <v>#VALUE!</v>
      </c>
    </row>
    <row r="61" spans="1:27" ht="17.25">
      <c r="A61" s="5"/>
      <c r="B61" s="5"/>
      <c r="C61" s="93"/>
      <c r="D61" s="193"/>
      <c r="E61" s="94"/>
      <c r="F61" s="95"/>
      <c r="G61" s="96" t="str">
        <f t="shared" si="4"/>
        <v>Error</v>
      </c>
      <c r="H61" s="97">
        <v>14400</v>
      </c>
      <c r="I61" s="98" t="e">
        <f t="shared" si="5"/>
        <v>#VALUE!</v>
      </c>
      <c r="J61" s="88" t="e">
        <f t="shared" si="14"/>
        <v>#VALUE!</v>
      </c>
      <c r="K61" s="98">
        <f t="shared" si="6"/>
        <v>0</v>
      </c>
      <c r="L61" s="98">
        <f t="shared" si="7"/>
        <v>0</v>
      </c>
      <c r="M61" s="98" t="e">
        <f t="shared" si="8"/>
        <v>#VALUE!</v>
      </c>
      <c r="N61" s="98" t="e">
        <f t="shared" si="9"/>
        <v>#VALUE!</v>
      </c>
      <c r="O61" s="97"/>
      <c r="P61" s="98" t="e">
        <f t="shared" si="1"/>
        <v>#VALUE!</v>
      </c>
      <c r="Q61" s="99" t="e">
        <f t="shared" si="10"/>
        <v>#VALUE!</v>
      </c>
      <c r="R61" s="100"/>
      <c r="S61" s="5"/>
      <c r="T61" s="28">
        <f t="shared" si="11"/>
        <v>0</v>
      </c>
      <c r="U61" s="101">
        <v>66140</v>
      </c>
      <c r="V61" s="102">
        <f t="shared" si="2"/>
        <v>0</v>
      </c>
      <c r="W61" s="101"/>
      <c r="X61" s="101"/>
      <c r="Y61" s="102">
        <f t="shared" si="12"/>
        <v>0</v>
      </c>
      <c r="Z61" s="102">
        <f t="shared" si="13"/>
        <v>0</v>
      </c>
      <c r="AA61" s="102" t="e">
        <f t="shared" si="3"/>
        <v>#VALUE!</v>
      </c>
    </row>
    <row r="62" spans="1:27" ht="17.25">
      <c r="A62" s="5"/>
      <c r="B62" s="5"/>
      <c r="C62" s="93"/>
      <c r="D62" s="193"/>
      <c r="E62" s="84"/>
      <c r="F62" s="85"/>
      <c r="G62" s="86" t="str">
        <f t="shared" si="4"/>
        <v>Error</v>
      </c>
      <c r="H62" s="87">
        <v>14400</v>
      </c>
      <c r="I62" s="88" t="e">
        <f t="shared" si="5"/>
        <v>#VALUE!</v>
      </c>
      <c r="J62" s="88" t="e">
        <f t="shared" si="14"/>
        <v>#VALUE!</v>
      </c>
      <c r="K62" s="88">
        <f t="shared" si="6"/>
        <v>0</v>
      </c>
      <c r="L62" s="88">
        <f t="shared" si="7"/>
        <v>0</v>
      </c>
      <c r="M62" s="88" t="e">
        <f t="shared" si="8"/>
        <v>#VALUE!</v>
      </c>
      <c r="N62" s="88" t="e">
        <f t="shared" si="9"/>
        <v>#VALUE!</v>
      </c>
      <c r="O62" s="87"/>
      <c r="P62" s="88" t="e">
        <f t="shared" si="1"/>
        <v>#VALUE!</v>
      </c>
      <c r="Q62" s="89" t="e">
        <f t="shared" si="10"/>
        <v>#VALUE!</v>
      </c>
      <c r="R62" s="90"/>
      <c r="S62" s="82"/>
      <c r="T62" s="28">
        <f t="shared" si="11"/>
        <v>0</v>
      </c>
      <c r="U62" s="91">
        <v>66140</v>
      </c>
      <c r="V62" s="92">
        <f t="shared" si="2"/>
        <v>0</v>
      </c>
      <c r="W62" s="91"/>
      <c r="X62" s="91"/>
      <c r="Y62" s="92">
        <f t="shared" si="12"/>
        <v>0</v>
      </c>
      <c r="Z62" s="92">
        <f t="shared" si="13"/>
        <v>0</v>
      </c>
      <c r="AA62" s="92" t="e">
        <f t="shared" si="3"/>
        <v>#VALUE!</v>
      </c>
    </row>
    <row r="63" spans="1:27" ht="17.25">
      <c r="A63" s="5"/>
      <c r="B63" s="5"/>
      <c r="C63" s="93"/>
      <c r="D63" s="193"/>
      <c r="E63" s="94"/>
      <c r="F63" s="95"/>
      <c r="G63" s="96" t="str">
        <f t="shared" si="4"/>
        <v>Error</v>
      </c>
      <c r="H63" s="97">
        <v>14400</v>
      </c>
      <c r="I63" s="98" t="e">
        <f t="shared" si="5"/>
        <v>#VALUE!</v>
      </c>
      <c r="J63" s="88" t="e">
        <f t="shared" si="14"/>
        <v>#VALUE!</v>
      </c>
      <c r="K63" s="98">
        <f t="shared" si="6"/>
        <v>0</v>
      </c>
      <c r="L63" s="98">
        <f t="shared" si="7"/>
        <v>0</v>
      </c>
      <c r="M63" s="98" t="e">
        <f t="shared" si="8"/>
        <v>#VALUE!</v>
      </c>
      <c r="N63" s="98" t="e">
        <f t="shared" si="9"/>
        <v>#VALUE!</v>
      </c>
      <c r="O63" s="97"/>
      <c r="P63" s="98" t="e">
        <f t="shared" si="1"/>
        <v>#VALUE!</v>
      </c>
      <c r="Q63" s="99" t="e">
        <f t="shared" si="10"/>
        <v>#VALUE!</v>
      </c>
      <c r="R63" s="100"/>
      <c r="S63" s="5"/>
      <c r="T63" s="28">
        <f t="shared" si="11"/>
        <v>0</v>
      </c>
      <c r="U63" s="101">
        <v>66140</v>
      </c>
      <c r="V63" s="102">
        <f t="shared" si="2"/>
        <v>0</v>
      </c>
      <c r="W63" s="101"/>
      <c r="X63" s="101"/>
      <c r="Y63" s="102">
        <f t="shared" si="12"/>
        <v>0</v>
      </c>
      <c r="Z63" s="102">
        <f t="shared" si="13"/>
        <v>0</v>
      </c>
      <c r="AA63" s="102" t="e">
        <f t="shared" si="3"/>
        <v>#VALUE!</v>
      </c>
    </row>
    <row r="64" spans="1:27" ht="17.25">
      <c r="A64" s="5"/>
      <c r="B64" s="5"/>
      <c r="C64" s="93"/>
      <c r="D64" s="193"/>
      <c r="E64" s="94"/>
      <c r="F64" s="95"/>
      <c r="G64" s="96" t="str">
        <f t="shared" si="4"/>
        <v>Error</v>
      </c>
      <c r="H64" s="97">
        <v>14400</v>
      </c>
      <c r="I64" s="98" t="e">
        <f t="shared" si="5"/>
        <v>#VALUE!</v>
      </c>
      <c r="J64" s="88" t="e">
        <f t="shared" si="14"/>
        <v>#VALUE!</v>
      </c>
      <c r="K64" s="98">
        <f t="shared" si="6"/>
        <v>0</v>
      </c>
      <c r="L64" s="98">
        <f t="shared" si="7"/>
        <v>0</v>
      </c>
      <c r="M64" s="98" t="e">
        <f t="shared" si="8"/>
        <v>#VALUE!</v>
      </c>
      <c r="N64" s="98" t="e">
        <f t="shared" si="9"/>
        <v>#VALUE!</v>
      </c>
      <c r="O64" s="97"/>
      <c r="P64" s="98" t="e">
        <f t="shared" si="1"/>
        <v>#VALUE!</v>
      </c>
      <c r="Q64" s="99" t="e">
        <f t="shared" si="10"/>
        <v>#VALUE!</v>
      </c>
      <c r="R64" s="100"/>
      <c r="S64" s="5"/>
      <c r="T64" s="28">
        <f t="shared" si="11"/>
        <v>0</v>
      </c>
      <c r="U64" s="101">
        <v>66140</v>
      </c>
      <c r="V64" s="102">
        <f t="shared" si="2"/>
        <v>0</v>
      </c>
      <c r="W64" s="101"/>
      <c r="X64" s="101"/>
      <c r="Y64" s="102">
        <f t="shared" si="12"/>
        <v>0</v>
      </c>
      <c r="Z64" s="102">
        <f t="shared" si="13"/>
        <v>0</v>
      </c>
      <c r="AA64" s="102" t="e">
        <f t="shared" si="3"/>
        <v>#VALUE!</v>
      </c>
    </row>
    <row r="65" spans="1:27" ht="17.25">
      <c r="A65" s="5"/>
      <c r="B65" s="5"/>
      <c r="C65" s="93"/>
      <c r="D65" s="193"/>
      <c r="E65" s="94"/>
      <c r="F65" s="95"/>
      <c r="G65" s="96" t="str">
        <f t="shared" si="4"/>
        <v>Error</v>
      </c>
      <c r="H65" s="97">
        <v>14400</v>
      </c>
      <c r="I65" s="98" t="e">
        <f t="shared" si="5"/>
        <v>#VALUE!</v>
      </c>
      <c r="J65" s="88" t="e">
        <f t="shared" si="14"/>
        <v>#VALUE!</v>
      </c>
      <c r="K65" s="98">
        <f t="shared" si="6"/>
        <v>0</v>
      </c>
      <c r="L65" s="98">
        <f t="shared" si="7"/>
        <v>0</v>
      </c>
      <c r="M65" s="98" t="e">
        <f t="shared" si="8"/>
        <v>#VALUE!</v>
      </c>
      <c r="N65" s="98" t="e">
        <f t="shared" si="9"/>
        <v>#VALUE!</v>
      </c>
      <c r="O65" s="97"/>
      <c r="P65" s="98" t="e">
        <f t="shared" si="1"/>
        <v>#VALUE!</v>
      </c>
      <c r="Q65" s="99" t="e">
        <f t="shared" si="10"/>
        <v>#VALUE!</v>
      </c>
      <c r="R65" s="100"/>
      <c r="S65" s="5"/>
      <c r="T65" s="28">
        <f t="shared" si="11"/>
        <v>0</v>
      </c>
      <c r="U65" s="101">
        <v>66140</v>
      </c>
      <c r="V65" s="102">
        <f t="shared" si="2"/>
        <v>0</v>
      </c>
      <c r="W65" s="101"/>
      <c r="X65" s="101"/>
      <c r="Y65" s="102">
        <f t="shared" si="12"/>
        <v>0</v>
      </c>
      <c r="Z65" s="102">
        <f t="shared" si="13"/>
        <v>0</v>
      </c>
      <c r="AA65" s="102" t="e">
        <f t="shared" si="3"/>
        <v>#VALUE!</v>
      </c>
    </row>
    <row r="66" spans="1:27" ht="17.25">
      <c r="A66" s="5"/>
      <c r="B66" s="5"/>
      <c r="C66" s="93"/>
      <c r="D66" s="193"/>
      <c r="E66" s="94"/>
      <c r="F66" s="95"/>
      <c r="G66" s="96" t="str">
        <f t="shared" si="4"/>
        <v>Error</v>
      </c>
      <c r="H66" s="97">
        <v>14400</v>
      </c>
      <c r="I66" s="98" t="e">
        <f t="shared" si="5"/>
        <v>#VALUE!</v>
      </c>
      <c r="J66" s="88" t="e">
        <f t="shared" si="14"/>
        <v>#VALUE!</v>
      </c>
      <c r="K66" s="98">
        <f t="shared" si="6"/>
        <v>0</v>
      </c>
      <c r="L66" s="98">
        <f t="shared" si="7"/>
        <v>0</v>
      </c>
      <c r="M66" s="98" t="e">
        <f t="shared" si="8"/>
        <v>#VALUE!</v>
      </c>
      <c r="N66" s="98" t="e">
        <f t="shared" si="9"/>
        <v>#VALUE!</v>
      </c>
      <c r="O66" s="97"/>
      <c r="P66" s="98" t="e">
        <f t="shared" si="1"/>
        <v>#VALUE!</v>
      </c>
      <c r="Q66" s="99" t="e">
        <f t="shared" si="10"/>
        <v>#VALUE!</v>
      </c>
      <c r="R66" s="100"/>
      <c r="S66" s="5"/>
      <c r="T66" s="28">
        <f t="shared" si="11"/>
        <v>0</v>
      </c>
      <c r="U66" s="101">
        <v>66140</v>
      </c>
      <c r="V66" s="102">
        <f t="shared" si="2"/>
        <v>0</v>
      </c>
      <c r="W66" s="101"/>
      <c r="X66" s="101"/>
      <c r="Y66" s="102">
        <f t="shared" si="12"/>
        <v>0</v>
      </c>
      <c r="Z66" s="102">
        <f t="shared" si="13"/>
        <v>0</v>
      </c>
      <c r="AA66" s="102" t="e">
        <f t="shared" si="3"/>
        <v>#VALUE!</v>
      </c>
    </row>
    <row r="67" spans="1:27" ht="17.25">
      <c r="A67" s="5"/>
      <c r="B67" s="5"/>
      <c r="C67" s="93"/>
      <c r="D67" s="193"/>
      <c r="E67" s="94"/>
      <c r="F67" s="95"/>
      <c r="G67" s="96" t="str">
        <f t="shared" si="4"/>
        <v>Error</v>
      </c>
      <c r="H67" s="97">
        <v>14400</v>
      </c>
      <c r="I67" s="98" t="e">
        <f t="shared" si="5"/>
        <v>#VALUE!</v>
      </c>
      <c r="J67" s="88" t="e">
        <f t="shared" si="14"/>
        <v>#VALUE!</v>
      </c>
      <c r="K67" s="98">
        <f t="shared" si="6"/>
        <v>0</v>
      </c>
      <c r="L67" s="98">
        <f t="shared" si="7"/>
        <v>0</v>
      </c>
      <c r="M67" s="98" t="e">
        <f t="shared" si="8"/>
        <v>#VALUE!</v>
      </c>
      <c r="N67" s="98" t="e">
        <f t="shared" si="9"/>
        <v>#VALUE!</v>
      </c>
      <c r="O67" s="97"/>
      <c r="P67" s="98" t="e">
        <f t="shared" si="1"/>
        <v>#VALUE!</v>
      </c>
      <c r="Q67" s="99" t="e">
        <f t="shared" si="10"/>
        <v>#VALUE!</v>
      </c>
      <c r="R67" s="100"/>
      <c r="S67" s="5"/>
      <c r="T67" s="28">
        <f t="shared" si="11"/>
        <v>0</v>
      </c>
      <c r="U67" s="101">
        <v>66140</v>
      </c>
      <c r="V67" s="102">
        <f t="shared" si="2"/>
        <v>0</v>
      </c>
      <c r="W67" s="101"/>
      <c r="X67" s="101"/>
      <c r="Y67" s="102">
        <f t="shared" si="12"/>
        <v>0</v>
      </c>
      <c r="Z67" s="102">
        <f t="shared" si="13"/>
        <v>0</v>
      </c>
      <c r="AA67" s="102" t="e">
        <f t="shared" si="3"/>
        <v>#VALUE!</v>
      </c>
    </row>
    <row r="68" spans="1:27" ht="17.25">
      <c r="A68" s="5"/>
      <c r="B68" s="5"/>
      <c r="C68" s="93"/>
      <c r="D68" s="193"/>
      <c r="E68" s="84"/>
      <c r="F68" s="85"/>
      <c r="G68" s="86" t="str">
        <f t="shared" si="4"/>
        <v>Error</v>
      </c>
      <c r="H68" s="87">
        <v>14400</v>
      </c>
      <c r="I68" s="88" t="e">
        <f t="shared" si="5"/>
        <v>#VALUE!</v>
      </c>
      <c r="J68" s="88" t="e">
        <f t="shared" si="14"/>
        <v>#VALUE!</v>
      </c>
      <c r="K68" s="88">
        <f t="shared" si="6"/>
        <v>0</v>
      </c>
      <c r="L68" s="88">
        <f t="shared" si="7"/>
        <v>0</v>
      </c>
      <c r="M68" s="88" t="e">
        <f t="shared" si="8"/>
        <v>#VALUE!</v>
      </c>
      <c r="N68" s="88" t="e">
        <f t="shared" si="9"/>
        <v>#VALUE!</v>
      </c>
      <c r="O68" s="87"/>
      <c r="P68" s="88" t="e">
        <f t="shared" si="1"/>
        <v>#VALUE!</v>
      </c>
      <c r="Q68" s="89" t="e">
        <f t="shared" si="10"/>
        <v>#VALUE!</v>
      </c>
      <c r="R68" s="90"/>
      <c r="S68" s="82"/>
      <c r="T68" s="28">
        <f t="shared" si="11"/>
        <v>0</v>
      </c>
      <c r="U68" s="91">
        <v>66140</v>
      </c>
      <c r="V68" s="92">
        <f t="shared" si="2"/>
        <v>0</v>
      </c>
      <c r="W68" s="91"/>
      <c r="X68" s="91"/>
      <c r="Y68" s="92">
        <f t="shared" si="12"/>
        <v>0</v>
      </c>
      <c r="Z68" s="92">
        <f t="shared" si="13"/>
        <v>0</v>
      </c>
      <c r="AA68" s="92" t="e">
        <f t="shared" si="3"/>
        <v>#VALUE!</v>
      </c>
    </row>
    <row r="69" spans="1:27" ht="17.25">
      <c r="A69" s="5"/>
      <c r="B69" s="5"/>
      <c r="C69" s="93"/>
      <c r="D69" s="193"/>
      <c r="E69" s="94"/>
      <c r="F69" s="95"/>
      <c r="G69" s="96" t="str">
        <f t="shared" si="4"/>
        <v>Error</v>
      </c>
      <c r="H69" s="97">
        <v>14400</v>
      </c>
      <c r="I69" s="98" t="e">
        <f t="shared" si="5"/>
        <v>#VALUE!</v>
      </c>
      <c r="J69" s="88" t="e">
        <f t="shared" si="14"/>
        <v>#VALUE!</v>
      </c>
      <c r="K69" s="98">
        <f t="shared" si="6"/>
        <v>0</v>
      </c>
      <c r="L69" s="98">
        <f t="shared" si="7"/>
        <v>0</v>
      </c>
      <c r="M69" s="98" t="e">
        <f t="shared" si="8"/>
        <v>#VALUE!</v>
      </c>
      <c r="N69" s="98" t="e">
        <f t="shared" si="9"/>
        <v>#VALUE!</v>
      </c>
      <c r="O69" s="97"/>
      <c r="P69" s="98" t="e">
        <f t="shared" si="1"/>
        <v>#VALUE!</v>
      </c>
      <c r="Q69" s="99" t="e">
        <f t="shared" si="10"/>
        <v>#VALUE!</v>
      </c>
      <c r="R69" s="100"/>
      <c r="S69" s="5"/>
      <c r="T69" s="28">
        <f t="shared" si="11"/>
        <v>0</v>
      </c>
      <c r="U69" s="101">
        <v>66140</v>
      </c>
      <c r="V69" s="102">
        <f t="shared" si="2"/>
        <v>0</v>
      </c>
      <c r="W69" s="101"/>
      <c r="X69" s="101"/>
      <c r="Y69" s="102">
        <f t="shared" si="12"/>
        <v>0</v>
      </c>
      <c r="Z69" s="102">
        <f t="shared" si="13"/>
        <v>0</v>
      </c>
      <c r="AA69" s="102" t="e">
        <f t="shared" si="3"/>
        <v>#VALUE!</v>
      </c>
    </row>
    <row r="70" spans="1:27" ht="17.25">
      <c r="A70" s="5"/>
      <c r="B70" s="5"/>
      <c r="C70" s="93"/>
      <c r="D70" s="193"/>
      <c r="E70" s="94"/>
      <c r="F70" s="95"/>
      <c r="G70" s="96" t="str">
        <f t="shared" si="4"/>
        <v>Error</v>
      </c>
      <c r="H70" s="97">
        <v>14400</v>
      </c>
      <c r="I70" s="98" t="e">
        <f t="shared" si="5"/>
        <v>#VALUE!</v>
      </c>
      <c r="J70" s="88" t="e">
        <f t="shared" si="14"/>
        <v>#VALUE!</v>
      </c>
      <c r="K70" s="98">
        <f t="shared" si="6"/>
        <v>0</v>
      </c>
      <c r="L70" s="98">
        <f t="shared" si="7"/>
        <v>0</v>
      </c>
      <c r="M70" s="98" t="e">
        <f t="shared" si="8"/>
        <v>#VALUE!</v>
      </c>
      <c r="N70" s="98" t="e">
        <f t="shared" si="9"/>
        <v>#VALUE!</v>
      </c>
      <c r="O70" s="97"/>
      <c r="P70" s="98" t="e">
        <f t="shared" si="1"/>
        <v>#VALUE!</v>
      </c>
      <c r="Q70" s="99" t="e">
        <f t="shared" si="10"/>
        <v>#VALUE!</v>
      </c>
      <c r="R70" s="100"/>
      <c r="S70" s="5"/>
      <c r="T70" s="28">
        <f t="shared" si="11"/>
        <v>0</v>
      </c>
      <c r="U70" s="101">
        <v>66140</v>
      </c>
      <c r="V70" s="102">
        <f t="shared" ref="V70:V101" si="15">+U70*T70</f>
        <v>0</v>
      </c>
      <c r="W70" s="101"/>
      <c r="X70" s="101"/>
      <c r="Y70" s="102">
        <f t="shared" si="12"/>
        <v>0</v>
      </c>
      <c r="Z70" s="102">
        <f t="shared" si="13"/>
        <v>0</v>
      </c>
      <c r="AA70" s="102" t="e">
        <f t="shared" ref="AA70:AA101" si="16">+Z70+Q70</f>
        <v>#VALUE!</v>
      </c>
    </row>
    <row r="71" spans="1:27" ht="17.25">
      <c r="A71" s="5"/>
      <c r="B71" s="5"/>
      <c r="C71" s="93"/>
      <c r="D71" s="193"/>
      <c r="E71" s="94"/>
      <c r="F71" s="95"/>
      <c r="G71" s="96" t="str">
        <f t="shared" si="4"/>
        <v>Error</v>
      </c>
      <c r="H71" s="97">
        <v>14400</v>
      </c>
      <c r="I71" s="98" t="e">
        <f t="shared" si="5"/>
        <v>#VALUE!</v>
      </c>
      <c r="J71" s="88" t="e">
        <f t="shared" si="14"/>
        <v>#VALUE!</v>
      </c>
      <c r="K71" s="98">
        <f t="shared" si="6"/>
        <v>0</v>
      </c>
      <c r="L71" s="98">
        <f t="shared" si="7"/>
        <v>0</v>
      </c>
      <c r="M71" s="98" t="e">
        <f t="shared" si="8"/>
        <v>#VALUE!</v>
      </c>
      <c r="N71" s="98" t="e">
        <f t="shared" si="9"/>
        <v>#VALUE!</v>
      </c>
      <c r="O71" s="97"/>
      <c r="P71" s="98" t="e">
        <f t="shared" si="1"/>
        <v>#VALUE!</v>
      </c>
      <c r="Q71" s="99" t="e">
        <f t="shared" si="10"/>
        <v>#VALUE!</v>
      </c>
      <c r="R71" s="100"/>
      <c r="S71" s="5"/>
      <c r="T71" s="28">
        <f t="shared" si="11"/>
        <v>0</v>
      </c>
      <c r="U71" s="101">
        <v>66140</v>
      </c>
      <c r="V71" s="102">
        <f t="shared" si="15"/>
        <v>0</v>
      </c>
      <c r="W71" s="101"/>
      <c r="X71" s="101"/>
      <c r="Y71" s="102">
        <f t="shared" si="12"/>
        <v>0</v>
      </c>
      <c r="Z71" s="102">
        <f t="shared" si="13"/>
        <v>0</v>
      </c>
      <c r="AA71" s="102" t="e">
        <f t="shared" si="16"/>
        <v>#VALUE!</v>
      </c>
    </row>
    <row r="72" spans="1:27" ht="17.25">
      <c r="A72" s="5"/>
      <c r="B72" s="5"/>
      <c r="C72" s="93"/>
      <c r="D72" s="193"/>
      <c r="E72" s="94"/>
      <c r="F72" s="95"/>
      <c r="G72" s="96" t="str">
        <f t="shared" si="4"/>
        <v>Error</v>
      </c>
      <c r="H72" s="97">
        <v>14400</v>
      </c>
      <c r="I72" s="98" t="e">
        <f t="shared" si="5"/>
        <v>#VALUE!</v>
      </c>
      <c r="J72" s="88" t="e">
        <f t="shared" si="14"/>
        <v>#VALUE!</v>
      </c>
      <c r="K72" s="98">
        <f t="shared" si="6"/>
        <v>0</v>
      </c>
      <c r="L72" s="98">
        <f t="shared" si="7"/>
        <v>0</v>
      </c>
      <c r="M72" s="98" t="e">
        <f t="shared" si="8"/>
        <v>#VALUE!</v>
      </c>
      <c r="N72" s="98" t="e">
        <f t="shared" si="9"/>
        <v>#VALUE!</v>
      </c>
      <c r="O72" s="97"/>
      <c r="P72" s="98" t="e">
        <f t="shared" si="1"/>
        <v>#VALUE!</v>
      </c>
      <c r="Q72" s="99" t="e">
        <f t="shared" si="10"/>
        <v>#VALUE!</v>
      </c>
      <c r="R72" s="100"/>
      <c r="S72" s="5"/>
      <c r="T72" s="28">
        <f t="shared" si="11"/>
        <v>0</v>
      </c>
      <c r="U72" s="101">
        <v>66140</v>
      </c>
      <c r="V72" s="102">
        <f t="shared" si="15"/>
        <v>0</v>
      </c>
      <c r="W72" s="101"/>
      <c r="X72" s="101"/>
      <c r="Y72" s="102">
        <f t="shared" si="12"/>
        <v>0</v>
      </c>
      <c r="Z72" s="102">
        <f t="shared" si="13"/>
        <v>0</v>
      </c>
      <c r="AA72" s="102" t="e">
        <f t="shared" si="16"/>
        <v>#VALUE!</v>
      </c>
    </row>
    <row r="73" spans="1:27" ht="17.25">
      <c r="A73" s="5"/>
      <c r="B73" s="5"/>
      <c r="C73" s="93"/>
      <c r="D73" s="193"/>
      <c r="E73" s="94"/>
      <c r="F73" s="95"/>
      <c r="G73" s="96" t="str">
        <f t="shared" si="4"/>
        <v>Error</v>
      </c>
      <c r="H73" s="97">
        <v>14400</v>
      </c>
      <c r="I73" s="98" t="e">
        <f t="shared" si="5"/>
        <v>#VALUE!</v>
      </c>
      <c r="J73" s="88" t="e">
        <f t="shared" si="14"/>
        <v>#VALUE!</v>
      </c>
      <c r="K73" s="98">
        <f t="shared" si="6"/>
        <v>0</v>
      </c>
      <c r="L73" s="98">
        <f t="shared" si="7"/>
        <v>0</v>
      </c>
      <c r="M73" s="98" t="e">
        <f t="shared" si="8"/>
        <v>#VALUE!</v>
      </c>
      <c r="N73" s="98" t="e">
        <f t="shared" si="9"/>
        <v>#VALUE!</v>
      </c>
      <c r="O73" s="97"/>
      <c r="P73" s="98" t="e">
        <f t="shared" si="1"/>
        <v>#VALUE!</v>
      </c>
      <c r="Q73" s="99" t="e">
        <f t="shared" si="10"/>
        <v>#VALUE!</v>
      </c>
      <c r="R73" s="100"/>
      <c r="S73" s="5"/>
      <c r="T73" s="28">
        <f t="shared" si="11"/>
        <v>0</v>
      </c>
      <c r="U73" s="101">
        <v>66140</v>
      </c>
      <c r="V73" s="102">
        <f t="shared" si="15"/>
        <v>0</v>
      </c>
      <c r="W73" s="101"/>
      <c r="X73" s="101"/>
      <c r="Y73" s="102">
        <f t="shared" si="12"/>
        <v>0</v>
      </c>
      <c r="Z73" s="102">
        <f t="shared" si="13"/>
        <v>0</v>
      </c>
      <c r="AA73" s="102" t="e">
        <f t="shared" si="16"/>
        <v>#VALUE!</v>
      </c>
    </row>
    <row r="74" spans="1:27" ht="17.25">
      <c r="A74" s="5"/>
      <c r="B74" s="5"/>
      <c r="C74" s="93"/>
      <c r="D74" s="193"/>
      <c r="E74" s="84"/>
      <c r="F74" s="85"/>
      <c r="G74" s="86" t="str">
        <f t="shared" si="4"/>
        <v>Error</v>
      </c>
      <c r="H74" s="87">
        <v>14400</v>
      </c>
      <c r="I74" s="88" t="e">
        <f t="shared" si="5"/>
        <v>#VALUE!</v>
      </c>
      <c r="J74" s="88" t="e">
        <f t="shared" si="14"/>
        <v>#VALUE!</v>
      </c>
      <c r="K74" s="88">
        <f t="shared" si="6"/>
        <v>0</v>
      </c>
      <c r="L74" s="88">
        <f t="shared" si="7"/>
        <v>0</v>
      </c>
      <c r="M74" s="88" t="e">
        <f t="shared" si="8"/>
        <v>#VALUE!</v>
      </c>
      <c r="N74" s="88" t="e">
        <f t="shared" si="9"/>
        <v>#VALUE!</v>
      </c>
      <c r="O74" s="87"/>
      <c r="P74" s="88" t="e">
        <f t="shared" si="1"/>
        <v>#VALUE!</v>
      </c>
      <c r="Q74" s="89" t="e">
        <f t="shared" si="10"/>
        <v>#VALUE!</v>
      </c>
      <c r="R74" s="90"/>
      <c r="S74" s="82"/>
      <c r="T74" s="28">
        <f t="shared" si="11"/>
        <v>0</v>
      </c>
      <c r="U74" s="91">
        <v>66140</v>
      </c>
      <c r="V74" s="92">
        <f t="shared" si="15"/>
        <v>0</v>
      </c>
      <c r="W74" s="91"/>
      <c r="X74" s="91"/>
      <c r="Y74" s="92">
        <f t="shared" si="12"/>
        <v>0</v>
      </c>
      <c r="Z74" s="92">
        <f t="shared" si="13"/>
        <v>0</v>
      </c>
      <c r="AA74" s="92" t="e">
        <f t="shared" si="16"/>
        <v>#VALUE!</v>
      </c>
    </row>
    <row r="75" spans="1:27" ht="17.25">
      <c r="A75" s="5"/>
      <c r="B75" s="5"/>
      <c r="C75" s="93"/>
      <c r="D75" s="193"/>
      <c r="E75" s="94"/>
      <c r="F75" s="95"/>
      <c r="G75" s="96" t="str">
        <f t="shared" si="4"/>
        <v>Error</v>
      </c>
      <c r="H75" s="97">
        <v>14400</v>
      </c>
      <c r="I75" s="98" t="e">
        <f t="shared" si="5"/>
        <v>#VALUE!</v>
      </c>
      <c r="J75" s="88" t="e">
        <f t="shared" si="14"/>
        <v>#VALUE!</v>
      </c>
      <c r="K75" s="98">
        <f t="shared" si="6"/>
        <v>0</v>
      </c>
      <c r="L75" s="98">
        <f t="shared" si="7"/>
        <v>0</v>
      </c>
      <c r="M75" s="98" t="e">
        <f t="shared" si="8"/>
        <v>#VALUE!</v>
      </c>
      <c r="N75" s="98" t="e">
        <f t="shared" si="9"/>
        <v>#VALUE!</v>
      </c>
      <c r="O75" s="97"/>
      <c r="P75" s="98" t="e">
        <f t="shared" si="1"/>
        <v>#VALUE!</v>
      </c>
      <c r="Q75" s="99" t="e">
        <f t="shared" si="10"/>
        <v>#VALUE!</v>
      </c>
      <c r="R75" s="100"/>
      <c r="S75" s="5"/>
      <c r="T75" s="28">
        <f t="shared" si="11"/>
        <v>0</v>
      </c>
      <c r="U75" s="101">
        <v>66140</v>
      </c>
      <c r="V75" s="102">
        <f t="shared" si="15"/>
        <v>0</v>
      </c>
      <c r="W75" s="101"/>
      <c r="X75" s="101"/>
      <c r="Y75" s="102">
        <f t="shared" si="12"/>
        <v>0</v>
      </c>
      <c r="Z75" s="102">
        <f t="shared" si="13"/>
        <v>0</v>
      </c>
      <c r="AA75" s="102" t="e">
        <f t="shared" si="16"/>
        <v>#VALUE!</v>
      </c>
    </row>
    <row r="76" spans="1:27" ht="17.25">
      <c r="A76" s="5"/>
      <c r="B76" s="5"/>
      <c r="C76" s="93"/>
      <c r="D76" s="193"/>
      <c r="E76" s="94"/>
      <c r="F76" s="95"/>
      <c r="G76" s="96" t="str">
        <f t="shared" si="4"/>
        <v>Error</v>
      </c>
      <c r="H76" s="97">
        <v>14400</v>
      </c>
      <c r="I76" s="98" t="e">
        <f t="shared" si="5"/>
        <v>#VALUE!</v>
      </c>
      <c r="J76" s="88" t="e">
        <f t="shared" si="14"/>
        <v>#VALUE!</v>
      </c>
      <c r="K76" s="98">
        <f t="shared" si="6"/>
        <v>0</v>
      </c>
      <c r="L76" s="98">
        <f t="shared" si="7"/>
        <v>0</v>
      </c>
      <c r="M76" s="98" t="e">
        <f t="shared" si="8"/>
        <v>#VALUE!</v>
      </c>
      <c r="N76" s="98" t="e">
        <f t="shared" si="9"/>
        <v>#VALUE!</v>
      </c>
      <c r="O76" s="97"/>
      <c r="P76" s="98" t="e">
        <f t="shared" si="1"/>
        <v>#VALUE!</v>
      </c>
      <c r="Q76" s="99" t="e">
        <f t="shared" si="10"/>
        <v>#VALUE!</v>
      </c>
      <c r="R76" s="100"/>
      <c r="S76" s="5"/>
      <c r="T76" s="28">
        <f t="shared" si="11"/>
        <v>0</v>
      </c>
      <c r="U76" s="101">
        <v>66140</v>
      </c>
      <c r="V76" s="102">
        <f t="shared" si="15"/>
        <v>0</v>
      </c>
      <c r="W76" s="101"/>
      <c r="X76" s="101"/>
      <c r="Y76" s="102">
        <f t="shared" si="12"/>
        <v>0</v>
      </c>
      <c r="Z76" s="102">
        <f t="shared" si="13"/>
        <v>0</v>
      </c>
      <c r="AA76" s="102" t="e">
        <f t="shared" si="16"/>
        <v>#VALUE!</v>
      </c>
    </row>
    <row r="77" spans="1:27" ht="17.25">
      <c r="A77" s="5"/>
      <c r="B77" s="5"/>
      <c r="C77" s="93"/>
      <c r="D77" s="193"/>
      <c r="E77" s="94"/>
      <c r="F77" s="95"/>
      <c r="G77" s="96" t="str">
        <f t="shared" si="4"/>
        <v>Error</v>
      </c>
      <c r="H77" s="97">
        <v>14400</v>
      </c>
      <c r="I77" s="98" t="e">
        <f t="shared" si="5"/>
        <v>#VALUE!</v>
      </c>
      <c r="J77" s="88" t="e">
        <f t="shared" si="14"/>
        <v>#VALUE!</v>
      </c>
      <c r="K77" s="98">
        <f t="shared" si="6"/>
        <v>0</v>
      </c>
      <c r="L77" s="98">
        <f t="shared" si="7"/>
        <v>0</v>
      </c>
      <c r="M77" s="98" t="e">
        <f t="shared" si="8"/>
        <v>#VALUE!</v>
      </c>
      <c r="N77" s="98" t="e">
        <f t="shared" si="9"/>
        <v>#VALUE!</v>
      </c>
      <c r="O77" s="97"/>
      <c r="P77" s="98" t="e">
        <f t="shared" si="1"/>
        <v>#VALUE!</v>
      </c>
      <c r="Q77" s="99" t="e">
        <f t="shared" si="10"/>
        <v>#VALUE!</v>
      </c>
      <c r="R77" s="100"/>
      <c r="S77" s="5"/>
      <c r="T77" s="28">
        <f t="shared" si="11"/>
        <v>0</v>
      </c>
      <c r="U77" s="101">
        <v>66140</v>
      </c>
      <c r="V77" s="102">
        <f t="shared" si="15"/>
        <v>0</v>
      </c>
      <c r="W77" s="101"/>
      <c r="X77" s="101"/>
      <c r="Y77" s="102">
        <f t="shared" si="12"/>
        <v>0</v>
      </c>
      <c r="Z77" s="102">
        <f t="shared" si="13"/>
        <v>0</v>
      </c>
      <c r="AA77" s="102" t="e">
        <f t="shared" si="16"/>
        <v>#VALUE!</v>
      </c>
    </row>
    <row r="78" spans="1:27" ht="17.25">
      <c r="A78" s="5"/>
      <c r="B78" s="5"/>
      <c r="C78" s="93"/>
      <c r="D78" s="193"/>
      <c r="E78" s="94"/>
      <c r="F78" s="95"/>
      <c r="G78" s="96" t="str">
        <f t="shared" si="4"/>
        <v>Error</v>
      </c>
      <c r="H78" s="97">
        <v>14400</v>
      </c>
      <c r="I78" s="98" t="e">
        <f t="shared" si="5"/>
        <v>#VALUE!</v>
      </c>
      <c r="J78" s="88" t="e">
        <f t="shared" si="14"/>
        <v>#VALUE!</v>
      </c>
      <c r="K78" s="98">
        <f t="shared" si="6"/>
        <v>0</v>
      </c>
      <c r="L78" s="98">
        <f t="shared" si="7"/>
        <v>0</v>
      </c>
      <c r="M78" s="98" t="e">
        <f t="shared" si="8"/>
        <v>#VALUE!</v>
      </c>
      <c r="N78" s="98" t="e">
        <f t="shared" si="9"/>
        <v>#VALUE!</v>
      </c>
      <c r="O78" s="97"/>
      <c r="P78" s="98" t="e">
        <f t="shared" si="1"/>
        <v>#VALUE!</v>
      </c>
      <c r="Q78" s="99" t="e">
        <f t="shared" si="10"/>
        <v>#VALUE!</v>
      </c>
      <c r="R78" s="100"/>
      <c r="S78" s="5"/>
      <c r="T78" s="28">
        <f t="shared" si="11"/>
        <v>0</v>
      </c>
      <c r="U78" s="101">
        <v>66140</v>
      </c>
      <c r="V78" s="102">
        <f t="shared" si="15"/>
        <v>0</v>
      </c>
      <c r="W78" s="101"/>
      <c r="X78" s="101"/>
      <c r="Y78" s="102">
        <f t="shared" si="12"/>
        <v>0</v>
      </c>
      <c r="Z78" s="102">
        <f t="shared" si="13"/>
        <v>0</v>
      </c>
      <c r="AA78" s="102" t="e">
        <f t="shared" si="16"/>
        <v>#VALUE!</v>
      </c>
    </row>
    <row r="79" spans="1:27" ht="17.25">
      <c r="A79" s="5"/>
      <c r="B79" s="5"/>
      <c r="C79" s="93"/>
      <c r="D79" s="193"/>
      <c r="E79" s="94"/>
      <c r="F79" s="95"/>
      <c r="G79" s="96" t="str">
        <f t="shared" si="4"/>
        <v>Error</v>
      </c>
      <c r="H79" s="97">
        <v>14400</v>
      </c>
      <c r="I79" s="98" t="e">
        <f t="shared" si="5"/>
        <v>#VALUE!</v>
      </c>
      <c r="J79" s="88" t="e">
        <f t="shared" si="14"/>
        <v>#VALUE!</v>
      </c>
      <c r="K79" s="98">
        <f t="shared" si="6"/>
        <v>0</v>
      </c>
      <c r="L79" s="98">
        <f t="shared" si="7"/>
        <v>0</v>
      </c>
      <c r="M79" s="98" t="e">
        <f t="shared" si="8"/>
        <v>#VALUE!</v>
      </c>
      <c r="N79" s="98" t="e">
        <f t="shared" si="9"/>
        <v>#VALUE!</v>
      </c>
      <c r="O79" s="97"/>
      <c r="P79" s="98" t="e">
        <f t="shared" si="1"/>
        <v>#VALUE!</v>
      </c>
      <c r="Q79" s="99" t="e">
        <f t="shared" si="10"/>
        <v>#VALUE!</v>
      </c>
      <c r="R79" s="100"/>
      <c r="S79" s="5"/>
      <c r="T79" s="28">
        <f t="shared" si="11"/>
        <v>0</v>
      </c>
      <c r="U79" s="101">
        <v>66140</v>
      </c>
      <c r="V79" s="102">
        <f t="shared" si="15"/>
        <v>0</v>
      </c>
      <c r="W79" s="101"/>
      <c r="X79" s="101"/>
      <c r="Y79" s="102">
        <f t="shared" si="12"/>
        <v>0</v>
      </c>
      <c r="Z79" s="102">
        <f t="shared" si="13"/>
        <v>0</v>
      </c>
      <c r="AA79" s="102" t="e">
        <f t="shared" si="16"/>
        <v>#VALUE!</v>
      </c>
    </row>
    <row r="80" spans="1:27" ht="17.25">
      <c r="A80" s="5"/>
      <c r="B80" s="5"/>
      <c r="C80" s="93"/>
      <c r="D80" s="193"/>
      <c r="E80" s="84"/>
      <c r="F80" s="85"/>
      <c r="G80" s="86" t="str">
        <f t="shared" si="4"/>
        <v>Error</v>
      </c>
      <c r="H80" s="87">
        <v>14400</v>
      </c>
      <c r="I80" s="88" t="e">
        <f t="shared" si="5"/>
        <v>#VALUE!</v>
      </c>
      <c r="J80" s="88" t="e">
        <f t="shared" si="14"/>
        <v>#VALUE!</v>
      </c>
      <c r="K80" s="88">
        <f t="shared" si="6"/>
        <v>0</v>
      </c>
      <c r="L80" s="88">
        <f t="shared" si="7"/>
        <v>0</v>
      </c>
      <c r="M80" s="88" t="e">
        <f t="shared" si="8"/>
        <v>#VALUE!</v>
      </c>
      <c r="N80" s="88" t="e">
        <f t="shared" si="9"/>
        <v>#VALUE!</v>
      </c>
      <c r="O80" s="87"/>
      <c r="P80" s="88" t="e">
        <f t="shared" si="1"/>
        <v>#VALUE!</v>
      </c>
      <c r="Q80" s="89" t="e">
        <f t="shared" si="10"/>
        <v>#VALUE!</v>
      </c>
      <c r="R80" s="90"/>
      <c r="S80" s="82"/>
      <c r="T80" s="28">
        <f t="shared" si="11"/>
        <v>0</v>
      </c>
      <c r="U80" s="91">
        <v>66140</v>
      </c>
      <c r="V80" s="92">
        <f t="shared" si="15"/>
        <v>0</v>
      </c>
      <c r="W80" s="91"/>
      <c r="X80" s="91"/>
      <c r="Y80" s="92">
        <f t="shared" si="12"/>
        <v>0</v>
      </c>
      <c r="Z80" s="92">
        <f t="shared" si="13"/>
        <v>0</v>
      </c>
      <c r="AA80" s="92" t="e">
        <f t="shared" si="16"/>
        <v>#VALUE!</v>
      </c>
    </row>
    <row r="81" spans="1:27" ht="17.25">
      <c r="A81" s="5"/>
      <c r="B81" s="5"/>
      <c r="C81" s="93"/>
      <c r="D81" s="193"/>
      <c r="E81" s="94"/>
      <c r="F81" s="95"/>
      <c r="G81" s="96" t="str">
        <f t="shared" si="4"/>
        <v>Error</v>
      </c>
      <c r="H81" s="97">
        <v>14400</v>
      </c>
      <c r="I81" s="98" t="e">
        <f t="shared" si="5"/>
        <v>#VALUE!</v>
      </c>
      <c r="J81" s="88" t="e">
        <f t="shared" si="14"/>
        <v>#VALUE!</v>
      </c>
      <c r="K81" s="98">
        <f t="shared" si="6"/>
        <v>0</v>
      </c>
      <c r="L81" s="98">
        <f t="shared" si="7"/>
        <v>0</v>
      </c>
      <c r="M81" s="98" t="e">
        <f t="shared" si="8"/>
        <v>#VALUE!</v>
      </c>
      <c r="N81" s="98" t="e">
        <f t="shared" si="9"/>
        <v>#VALUE!</v>
      </c>
      <c r="O81" s="97"/>
      <c r="P81" s="98" t="e">
        <f t="shared" si="1"/>
        <v>#VALUE!</v>
      </c>
      <c r="Q81" s="99" t="e">
        <f t="shared" si="10"/>
        <v>#VALUE!</v>
      </c>
      <c r="R81" s="100"/>
      <c r="S81" s="5"/>
      <c r="T81" s="28">
        <f t="shared" si="11"/>
        <v>0</v>
      </c>
      <c r="U81" s="101">
        <v>66140</v>
      </c>
      <c r="V81" s="102">
        <f t="shared" si="15"/>
        <v>0</v>
      </c>
      <c r="W81" s="101"/>
      <c r="X81" s="101"/>
      <c r="Y81" s="102">
        <f t="shared" si="12"/>
        <v>0</v>
      </c>
      <c r="Z81" s="102">
        <f t="shared" si="13"/>
        <v>0</v>
      </c>
      <c r="AA81" s="102" t="e">
        <f t="shared" si="16"/>
        <v>#VALUE!</v>
      </c>
    </row>
    <row r="82" spans="1:27" ht="17.25">
      <c r="A82" s="5"/>
      <c r="B82" s="5"/>
      <c r="C82" s="93"/>
      <c r="D82" s="193"/>
      <c r="E82" s="94"/>
      <c r="F82" s="95"/>
      <c r="G82" s="96" t="str">
        <f t="shared" si="4"/>
        <v>Error</v>
      </c>
      <c r="H82" s="97">
        <v>14400</v>
      </c>
      <c r="I82" s="98" t="e">
        <f t="shared" si="5"/>
        <v>#VALUE!</v>
      </c>
      <c r="J82" s="88" t="e">
        <f t="shared" si="14"/>
        <v>#VALUE!</v>
      </c>
      <c r="K82" s="98">
        <f t="shared" si="6"/>
        <v>0</v>
      </c>
      <c r="L82" s="98">
        <f t="shared" si="7"/>
        <v>0</v>
      </c>
      <c r="M82" s="98" t="e">
        <f t="shared" si="8"/>
        <v>#VALUE!</v>
      </c>
      <c r="N82" s="98" t="e">
        <f t="shared" si="9"/>
        <v>#VALUE!</v>
      </c>
      <c r="O82" s="97"/>
      <c r="P82" s="98" t="e">
        <f t="shared" si="1"/>
        <v>#VALUE!</v>
      </c>
      <c r="Q82" s="99" t="e">
        <f t="shared" si="10"/>
        <v>#VALUE!</v>
      </c>
      <c r="R82" s="100"/>
      <c r="S82" s="5"/>
      <c r="T82" s="28">
        <f t="shared" si="11"/>
        <v>0</v>
      </c>
      <c r="U82" s="101">
        <v>66140</v>
      </c>
      <c r="V82" s="102">
        <f t="shared" si="15"/>
        <v>0</v>
      </c>
      <c r="W82" s="101"/>
      <c r="X82" s="101"/>
      <c r="Y82" s="102">
        <f t="shared" si="12"/>
        <v>0</v>
      </c>
      <c r="Z82" s="102">
        <f t="shared" si="13"/>
        <v>0</v>
      </c>
      <c r="AA82" s="102" t="e">
        <f t="shared" si="16"/>
        <v>#VALUE!</v>
      </c>
    </row>
    <row r="83" spans="1:27" ht="17.25">
      <c r="A83" s="5"/>
      <c r="B83" s="5"/>
      <c r="C83" s="93"/>
      <c r="D83" s="193"/>
      <c r="E83" s="94"/>
      <c r="F83" s="95"/>
      <c r="G83" s="96" t="str">
        <f t="shared" si="4"/>
        <v>Error</v>
      </c>
      <c r="H83" s="97">
        <v>14400</v>
      </c>
      <c r="I83" s="98" t="e">
        <f t="shared" si="5"/>
        <v>#VALUE!</v>
      </c>
      <c r="J83" s="88" t="e">
        <f t="shared" si="14"/>
        <v>#VALUE!</v>
      </c>
      <c r="K83" s="98">
        <f t="shared" si="6"/>
        <v>0</v>
      </c>
      <c r="L83" s="98">
        <f t="shared" si="7"/>
        <v>0</v>
      </c>
      <c r="M83" s="98" t="e">
        <f t="shared" si="8"/>
        <v>#VALUE!</v>
      </c>
      <c r="N83" s="98" t="e">
        <f t="shared" si="9"/>
        <v>#VALUE!</v>
      </c>
      <c r="O83" s="97"/>
      <c r="P83" s="98" t="e">
        <f t="shared" si="1"/>
        <v>#VALUE!</v>
      </c>
      <c r="Q83" s="99" t="e">
        <f t="shared" si="10"/>
        <v>#VALUE!</v>
      </c>
      <c r="R83" s="100"/>
      <c r="S83" s="5"/>
      <c r="T83" s="28">
        <f t="shared" si="11"/>
        <v>0</v>
      </c>
      <c r="U83" s="101">
        <v>66140</v>
      </c>
      <c r="V83" s="102">
        <f t="shared" si="15"/>
        <v>0</v>
      </c>
      <c r="W83" s="101"/>
      <c r="X83" s="101"/>
      <c r="Y83" s="102">
        <f t="shared" si="12"/>
        <v>0</v>
      </c>
      <c r="Z83" s="102">
        <f t="shared" si="13"/>
        <v>0</v>
      </c>
      <c r="AA83" s="102" t="e">
        <f t="shared" si="16"/>
        <v>#VALUE!</v>
      </c>
    </row>
    <row r="84" spans="1:27" ht="17.25">
      <c r="A84" s="5"/>
      <c r="B84" s="5"/>
      <c r="C84" s="93"/>
      <c r="D84" s="193"/>
      <c r="E84" s="94"/>
      <c r="F84" s="95"/>
      <c r="G84" s="96" t="str">
        <f t="shared" si="4"/>
        <v>Error</v>
      </c>
      <c r="H84" s="97">
        <v>14400</v>
      </c>
      <c r="I84" s="98" t="e">
        <f t="shared" si="5"/>
        <v>#VALUE!</v>
      </c>
      <c r="J84" s="88" t="e">
        <f t="shared" si="14"/>
        <v>#VALUE!</v>
      </c>
      <c r="K84" s="98">
        <f t="shared" si="6"/>
        <v>0</v>
      </c>
      <c r="L84" s="98">
        <f t="shared" si="7"/>
        <v>0</v>
      </c>
      <c r="M84" s="98" t="e">
        <f t="shared" si="8"/>
        <v>#VALUE!</v>
      </c>
      <c r="N84" s="98" t="e">
        <f t="shared" si="9"/>
        <v>#VALUE!</v>
      </c>
      <c r="O84" s="97"/>
      <c r="P84" s="98" t="e">
        <f t="shared" si="1"/>
        <v>#VALUE!</v>
      </c>
      <c r="Q84" s="99" t="e">
        <f t="shared" si="10"/>
        <v>#VALUE!</v>
      </c>
      <c r="R84" s="100"/>
      <c r="S84" s="5"/>
      <c r="T84" s="28">
        <f t="shared" si="11"/>
        <v>0</v>
      </c>
      <c r="U84" s="101">
        <v>66140</v>
      </c>
      <c r="V84" s="102">
        <f t="shared" si="15"/>
        <v>0</v>
      </c>
      <c r="W84" s="101"/>
      <c r="X84" s="101"/>
      <c r="Y84" s="102">
        <f t="shared" si="12"/>
        <v>0</v>
      </c>
      <c r="Z84" s="102">
        <f t="shared" si="13"/>
        <v>0</v>
      </c>
      <c r="AA84" s="102" t="e">
        <f t="shared" si="16"/>
        <v>#VALUE!</v>
      </c>
    </row>
    <row r="85" spans="1:27" ht="17.25">
      <c r="A85" s="5"/>
      <c r="B85" s="5"/>
      <c r="C85" s="93"/>
      <c r="D85" s="193"/>
      <c r="E85" s="94"/>
      <c r="F85" s="95"/>
      <c r="G85" s="96" t="str">
        <f t="shared" si="4"/>
        <v>Error</v>
      </c>
      <c r="H85" s="97">
        <v>14400</v>
      </c>
      <c r="I85" s="98" t="e">
        <f t="shared" si="5"/>
        <v>#VALUE!</v>
      </c>
      <c r="J85" s="88" t="e">
        <f t="shared" si="14"/>
        <v>#VALUE!</v>
      </c>
      <c r="K85" s="98">
        <f t="shared" si="6"/>
        <v>0</v>
      </c>
      <c r="L85" s="98">
        <f t="shared" si="7"/>
        <v>0</v>
      </c>
      <c r="M85" s="98" t="e">
        <f t="shared" si="8"/>
        <v>#VALUE!</v>
      </c>
      <c r="N85" s="98" t="e">
        <f t="shared" si="9"/>
        <v>#VALUE!</v>
      </c>
      <c r="O85" s="97"/>
      <c r="P85" s="98" t="e">
        <f t="shared" si="1"/>
        <v>#VALUE!</v>
      </c>
      <c r="Q85" s="99" t="e">
        <f t="shared" si="10"/>
        <v>#VALUE!</v>
      </c>
      <c r="R85" s="100"/>
      <c r="S85" s="5"/>
      <c r="T85" s="28">
        <f t="shared" si="11"/>
        <v>0</v>
      </c>
      <c r="U85" s="101">
        <v>66140</v>
      </c>
      <c r="V85" s="102">
        <f t="shared" si="15"/>
        <v>0</v>
      </c>
      <c r="W85" s="101"/>
      <c r="X85" s="101"/>
      <c r="Y85" s="102">
        <f t="shared" si="12"/>
        <v>0</v>
      </c>
      <c r="Z85" s="102">
        <f t="shared" si="13"/>
        <v>0</v>
      </c>
      <c r="AA85" s="102" t="e">
        <f t="shared" si="16"/>
        <v>#VALUE!</v>
      </c>
    </row>
    <row r="86" spans="1:27" ht="17.25">
      <c r="A86" s="5"/>
      <c r="B86" s="5"/>
      <c r="C86" s="93"/>
      <c r="D86" s="193"/>
      <c r="E86" s="84"/>
      <c r="F86" s="85"/>
      <c r="G86" s="86" t="str">
        <f t="shared" si="4"/>
        <v>Error</v>
      </c>
      <c r="H86" s="87">
        <v>14400</v>
      </c>
      <c r="I86" s="88" t="e">
        <f t="shared" si="5"/>
        <v>#VALUE!</v>
      </c>
      <c r="J86" s="88" t="e">
        <f t="shared" si="14"/>
        <v>#VALUE!</v>
      </c>
      <c r="K86" s="88">
        <f t="shared" si="6"/>
        <v>0</v>
      </c>
      <c r="L86" s="88">
        <f t="shared" si="7"/>
        <v>0</v>
      </c>
      <c r="M86" s="88" t="e">
        <f t="shared" si="8"/>
        <v>#VALUE!</v>
      </c>
      <c r="N86" s="88" t="e">
        <f t="shared" si="9"/>
        <v>#VALUE!</v>
      </c>
      <c r="O86" s="87"/>
      <c r="P86" s="88" t="e">
        <f t="shared" si="1"/>
        <v>#VALUE!</v>
      </c>
      <c r="Q86" s="89" t="e">
        <f t="shared" si="10"/>
        <v>#VALUE!</v>
      </c>
      <c r="R86" s="90"/>
      <c r="S86" s="82"/>
      <c r="T86" s="28">
        <f t="shared" si="11"/>
        <v>0</v>
      </c>
      <c r="U86" s="91">
        <v>66140</v>
      </c>
      <c r="V86" s="92">
        <f t="shared" si="15"/>
        <v>0</v>
      </c>
      <c r="W86" s="91"/>
      <c r="X86" s="91"/>
      <c r="Y86" s="92">
        <f t="shared" si="12"/>
        <v>0</v>
      </c>
      <c r="Z86" s="92">
        <f t="shared" si="13"/>
        <v>0</v>
      </c>
      <c r="AA86" s="92" t="e">
        <f t="shared" si="16"/>
        <v>#VALUE!</v>
      </c>
    </row>
    <row r="87" spans="1:27" ht="17.25">
      <c r="A87" s="5"/>
      <c r="B87" s="5"/>
      <c r="C87" s="93"/>
      <c r="D87" s="193"/>
      <c r="E87" s="94"/>
      <c r="F87" s="95"/>
      <c r="G87" s="96" t="str">
        <f t="shared" si="4"/>
        <v>Error</v>
      </c>
      <c r="H87" s="97">
        <v>14400</v>
      </c>
      <c r="I87" s="98" t="e">
        <f t="shared" si="5"/>
        <v>#VALUE!</v>
      </c>
      <c r="J87" s="88" t="e">
        <f t="shared" si="14"/>
        <v>#VALUE!</v>
      </c>
      <c r="K87" s="98">
        <f t="shared" si="6"/>
        <v>0</v>
      </c>
      <c r="L87" s="98">
        <f t="shared" si="7"/>
        <v>0</v>
      </c>
      <c r="M87" s="98" t="e">
        <f t="shared" si="8"/>
        <v>#VALUE!</v>
      </c>
      <c r="N87" s="98" t="e">
        <f t="shared" si="9"/>
        <v>#VALUE!</v>
      </c>
      <c r="O87" s="97"/>
      <c r="P87" s="98" t="e">
        <f t="shared" si="1"/>
        <v>#VALUE!</v>
      </c>
      <c r="Q87" s="99" t="e">
        <f t="shared" si="10"/>
        <v>#VALUE!</v>
      </c>
      <c r="R87" s="100"/>
      <c r="S87" s="5"/>
      <c r="T87" s="28">
        <f t="shared" si="11"/>
        <v>0</v>
      </c>
      <c r="U87" s="101">
        <v>66140</v>
      </c>
      <c r="V87" s="102">
        <f t="shared" si="15"/>
        <v>0</v>
      </c>
      <c r="W87" s="101"/>
      <c r="X87" s="101"/>
      <c r="Y87" s="102">
        <f t="shared" si="12"/>
        <v>0</v>
      </c>
      <c r="Z87" s="102">
        <f t="shared" si="13"/>
        <v>0</v>
      </c>
      <c r="AA87" s="102" t="e">
        <f t="shared" si="16"/>
        <v>#VALUE!</v>
      </c>
    </row>
    <row r="88" spans="1:27" ht="17.25">
      <c r="A88" s="5"/>
      <c r="B88" s="5"/>
      <c r="C88" s="93"/>
      <c r="D88" s="193"/>
      <c r="E88" s="94"/>
      <c r="F88" s="95"/>
      <c r="G88" s="96" t="str">
        <f t="shared" si="4"/>
        <v>Error</v>
      </c>
      <c r="H88" s="97">
        <v>14400</v>
      </c>
      <c r="I88" s="98" t="e">
        <f t="shared" si="5"/>
        <v>#VALUE!</v>
      </c>
      <c r="J88" s="88" t="e">
        <f t="shared" si="14"/>
        <v>#VALUE!</v>
      </c>
      <c r="K88" s="98">
        <f t="shared" si="6"/>
        <v>0</v>
      </c>
      <c r="L88" s="98">
        <f t="shared" si="7"/>
        <v>0</v>
      </c>
      <c r="M88" s="98" t="e">
        <f t="shared" si="8"/>
        <v>#VALUE!</v>
      </c>
      <c r="N88" s="98" t="e">
        <f t="shared" si="9"/>
        <v>#VALUE!</v>
      </c>
      <c r="O88" s="97"/>
      <c r="P88" s="98" t="e">
        <f t="shared" si="1"/>
        <v>#VALUE!</v>
      </c>
      <c r="Q88" s="99" t="e">
        <f t="shared" si="10"/>
        <v>#VALUE!</v>
      </c>
      <c r="R88" s="100"/>
      <c r="S88" s="5"/>
      <c r="T88" s="28">
        <f t="shared" si="11"/>
        <v>0</v>
      </c>
      <c r="U88" s="101">
        <v>66140</v>
      </c>
      <c r="V88" s="102">
        <f t="shared" si="15"/>
        <v>0</v>
      </c>
      <c r="W88" s="101"/>
      <c r="X88" s="101"/>
      <c r="Y88" s="102">
        <f t="shared" si="12"/>
        <v>0</v>
      </c>
      <c r="Z88" s="102">
        <f t="shared" si="13"/>
        <v>0</v>
      </c>
      <c r="AA88" s="102" t="e">
        <f t="shared" si="16"/>
        <v>#VALUE!</v>
      </c>
    </row>
    <row r="89" spans="1:27" ht="17.25">
      <c r="A89" s="5"/>
      <c r="B89" s="5"/>
      <c r="C89" s="93"/>
      <c r="D89" s="193"/>
      <c r="E89" s="94"/>
      <c r="F89" s="95"/>
      <c r="G89" s="96" t="str">
        <f t="shared" si="4"/>
        <v>Error</v>
      </c>
      <c r="H89" s="97">
        <v>14400</v>
      </c>
      <c r="I89" s="98" t="e">
        <f t="shared" si="5"/>
        <v>#VALUE!</v>
      </c>
      <c r="J89" s="88" t="e">
        <f t="shared" si="14"/>
        <v>#VALUE!</v>
      </c>
      <c r="K89" s="98">
        <f t="shared" si="6"/>
        <v>0</v>
      </c>
      <c r="L89" s="98">
        <f t="shared" si="7"/>
        <v>0</v>
      </c>
      <c r="M89" s="98" t="e">
        <f t="shared" si="8"/>
        <v>#VALUE!</v>
      </c>
      <c r="N89" s="98" t="e">
        <f t="shared" si="9"/>
        <v>#VALUE!</v>
      </c>
      <c r="O89" s="97"/>
      <c r="P89" s="98" t="e">
        <f t="shared" si="1"/>
        <v>#VALUE!</v>
      </c>
      <c r="Q89" s="99" t="e">
        <f t="shared" si="10"/>
        <v>#VALUE!</v>
      </c>
      <c r="R89" s="100"/>
      <c r="S89" s="5"/>
      <c r="T89" s="28">
        <f t="shared" si="11"/>
        <v>0</v>
      </c>
      <c r="U89" s="101">
        <v>66140</v>
      </c>
      <c r="V89" s="102">
        <f t="shared" si="15"/>
        <v>0</v>
      </c>
      <c r="W89" s="101"/>
      <c r="X89" s="101"/>
      <c r="Y89" s="102">
        <f t="shared" si="12"/>
        <v>0</v>
      </c>
      <c r="Z89" s="102">
        <f t="shared" si="13"/>
        <v>0</v>
      </c>
      <c r="AA89" s="102" t="e">
        <f t="shared" si="16"/>
        <v>#VALUE!</v>
      </c>
    </row>
    <row r="90" spans="1:27" ht="17.25">
      <c r="A90" s="5"/>
      <c r="B90" s="5"/>
      <c r="C90" s="93"/>
      <c r="D90" s="193"/>
      <c r="E90" s="94"/>
      <c r="F90" s="95"/>
      <c r="G90" s="96" t="str">
        <f t="shared" si="4"/>
        <v>Error</v>
      </c>
      <c r="H90" s="97">
        <v>14400</v>
      </c>
      <c r="I90" s="98" t="e">
        <f t="shared" si="5"/>
        <v>#VALUE!</v>
      </c>
      <c r="J90" s="88" t="e">
        <f t="shared" si="14"/>
        <v>#VALUE!</v>
      </c>
      <c r="K90" s="98">
        <f t="shared" si="6"/>
        <v>0</v>
      </c>
      <c r="L90" s="98">
        <f t="shared" si="7"/>
        <v>0</v>
      </c>
      <c r="M90" s="98" t="e">
        <f t="shared" si="8"/>
        <v>#VALUE!</v>
      </c>
      <c r="N90" s="98" t="e">
        <f t="shared" si="9"/>
        <v>#VALUE!</v>
      </c>
      <c r="O90" s="97"/>
      <c r="P90" s="98" t="e">
        <f t="shared" si="1"/>
        <v>#VALUE!</v>
      </c>
      <c r="Q90" s="99" t="e">
        <f t="shared" si="10"/>
        <v>#VALUE!</v>
      </c>
      <c r="R90" s="100"/>
      <c r="S90" s="5"/>
      <c r="T90" s="28">
        <f t="shared" si="11"/>
        <v>0</v>
      </c>
      <c r="U90" s="101">
        <v>66140</v>
      </c>
      <c r="V90" s="102">
        <f t="shared" si="15"/>
        <v>0</v>
      </c>
      <c r="W90" s="101"/>
      <c r="X90" s="101"/>
      <c r="Y90" s="102">
        <f t="shared" si="12"/>
        <v>0</v>
      </c>
      <c r="Z90" s="102">
        <f t="shared" si="13"/>
        <v>0</v>
      </c>
      <c r="AA90" s="102" t="e">
        <f t="shared" si="16"/>
        <v>#VALUE!</v>
      </c>
    </row>
    <row r="91" spans="1:27" ht="17.25">
      <c r="A91" s="5"/>
      <c r="B91" s="5"/>
      <c r="C91" s="93"/>
      <c r="D91" s="193"/>
      <c r="E91" s="94"/>
      <c r="F91" s="95"/>
      <c r="G91" s="96" t="str">
        <f t="shared" si="4"/>
        <v>Error</v>
      </c>
      <c r="H91" s="97">
        <v>14400</v>
      </c>
      <c r="I91" s="98" t="e">
        <f t="shared" si="5"/>
        <v>#VALUE!</v>
      </c>
      <c r="J91" s="88" t="e">
        <f t="shared" si="14"/>
        <v>#VALUE!</v>
      </c>
      <c r="K91" s="98">
        <f t="shared" si="6"/>
        <v>0</v>
      </c>
      <c r="L91" s="98">
        <f t="shared" si="7"/>
        <v>0</v>
      </c>
      <c r="M91" s="98" t="e">
        <f t="shared" si="8"/>
        <v>#VALUE!</v>
      </c>
      <c r="N91" s="98" t="e">
        <f t="shared" si="9"/>
        <v>#VALUE!</v>
      </c>
      <c r="O91" s="97"/>
      <c r="P91" s="98" t="e">
        <f t="shared" si="1"/>
        <v>#VALUE!</v>
      </c>
      <c r="Q91" s="99" t="e">
        <f t="shared" si="10"/>
        <v>#VALUE!</v>
      </c>
      <c r="R91" s="100"/>
      <c r="S91" s="5"/>
      <c r="T91" s="28">
        <f t="shared" si="11"/>
        <v>0</v>
      </c>
      <c r="U91" s="101">
        <v>66140</v>
      </c>
      <c r="V91" s="102">
        <f t="shared" si="15"/>
        <v>0</v>
      </c>
      <c r="W91" s="101"/>
      <c r="X91" s="101"/>
      <c r="Y91" s="102">
        <f t="shared" si="12"/>
        <v>0</v>
      </c>
      <c r="Z91" s="102">
        <f t="shared" si="13"/>
        <v>0</v>
      </c>
      <c r="AA91" s="102" t="e">
        <f t="shared" si="16"/>
        <v>#VALUE!</v>
      </c>
    </row>
    <row r="92" spans="1:27" ht="17.25">
      <c r="A92" s="5"/>
      <c r="B92" s="5"/>
      <c r="C92" s="93"/>
      <c r="D92" s="193"/>
      <c r="E92" s="84"/>
      <c r="F92" s="85"/>
      <c r="G92" s="86" t="str">
        <f t="shared" si="4"/>
        <v>Error</v>
      </c>
      <c r="H92" s="87">
        <v>14400</v>
      </c>
      <c r="I92" s="88" t="e">
        <f t="shared" si="5"/>
        <v>#VALUE!</v>
      </c>
      <c r="J92" s="88" t="e">
        <f t="shared" si="14"/>
        <v>#VALUE!</v>
      </c>
      <c r="K92" s="88">
        <f t="shared" si="6"/>
        <v>0</v>
      </c>
      <c r="L92" s="88">
        <f t="shared" si="7"/>
        <v>0</v>
      </c>
      <c r="M92" s="88" t="e">
        <f t="shared" si="8"/>
        <v>#VALUE!</v>
      </c>
      <c r="N92" s="88" t="e">
        <f t="shared" si="9"/>
        <v>#VALUE!</v>
      </c>
      <c r="O92" s="87"/>
      <c r="P92" s="88" t="e">
        <f t="shared" si="1"/>
        <v>#VALUE!</v>
      </c>
      <c r="Q92" s="89" t="e">
        <f t="shared" si="10"/>
        <v>#VALUE!</v>
      </c>
      <c r="R92" s="90"/>
      <c r="S92" s="82"/>
      <c r="T92" s="28">
        <f t="shared" si="11"/>
        <v>0</v>
      </c>
      <c r="U92" s="91">
        <v>66140</v>
      </c>
      <c r="V92" s="92">
        <f t="shared" si="15"/>
        <v>0</v>
      </c>
      <c r="W92" s="91"/>
      <c r="X92" s="91"/>
      <c r="Y92" s="92">
        <f t="shared" si="12"/>
        <v>0</v>
      </c>
      <c r="Z92" s="92">
        <f t="shared" si="13"/>
        <v>0</v>
      </c>
      <c r="AA92" s="92" t="e">
        <f t="shared" si="16"/>
        <v>#VALUE!</v>
      </c>
    </row>
    <row r="93" spans="1:27" ht="17.25">
      <c r="A93" s="5"/>
      <c r="B93" s="5"/>
      <c r="C93" s="93"/>
      <c r="D93" s="193"/>
      <c r="E93" s="84"/>
      <c r="F93" s="85"/>
      <c r="G93" s="86" t="str">
        <f>IF($C93="ստորաբաժանման պետ",IF(F93=0,2.28,IF(F93=1,2.35,IF(F93=2,2.43,IF(F93=3,2.5,IF(OR(F93=4,F93=5),2.58,IF(OR(F93=6,F93=7),2.66,IF(OR(F93=8,F93=9),2.75,IF(OR(F93=10,F93=11,F93=12),2.83,IF(OR(F93=13,F93=14,F93=15),2.92,IF(OR(F93=16,F93=17,F93=18),3.01,3.11)))))))))),IF($C93="ավագ կարգադրիչ",IF(F93=0,1.96,IF(F93=1,2.02,IF(F93=2,2.08,IF(F93=3,2.15,IF(OR(F93=4,F93=5),2.21,IF(OR(F93=6,F93=7),2.28,IF(OR(F93=8,F93=9),2.35,IF(OR(F93=10,F93=11,F93=12),2.42,IF(OR(F93=13,F93=14,F93=15),2.5,IF(OR(F93=16,F93=17,F93=18),2.58,2.66)))))))))),IF($C93="կարգադրիչ",IF(F93=0,1.45,IF(F93=1,1.49,IF(F93=2,1.54,IF(F93=3,1.59,IF(OR(F93=4,F93=5),1.9,IF(OR(F93=6,F93=7),1.96,IF(OR(F93=8,F93=9),1.73,IF(OR(F93=10,F93=11,F93=12),1.79,IF(OR(F93=13,F93=14,F93=15),1.84,IF(OR(F93=16,F93=17,F93=18),1.9,1.95)))))))))), "Error")))</f>
        <v>Error</v>
      </c>
      <c r="H93" s="87">
        <v>14400</v>
      </c>
      <c r="I93" s="88" t="e">
        <f>G93*H93</f>
        <v>#VALUE!</v>
      </c>
      <c r="J93" s="88" t="e">
        <f t="shared" si="14"/>
        <v>#VALUE!</v>
      </c>
      <c r="K93" s="88">
        <f>IF($D93="գեներալ-մայոր",2.91,IF($D93="գնդապետ",2.38,IF($D93="փոխգնդապետ",2.25,IF($D93="մայոր",1.85,IF($D93="կապիտան",1.72,IF($D93="ավագ լեյտենանտ",1.59,IF($D93="լեյտենանտ",1.46,IF($D93="ավագ ենթասպա",1.06,IF($D93="ենթասպա",0.93,IF($D93="ավագ",0.79,IF($D93="ավագ սերժանտ",0.66,IF($D93="սերժանտ",0.53,IF($D93="կրտսեր սերժանտ",0.4,0)))))))))))))</f>
        <v>0</v>
      </c>
      <c r="L93" s="88">
        <f>K93*H93</f>
        <v>0</v>
      </c>
      <c r="M93" s="88" t="e">
        <f>L93+J93</f>
        <v>#VALUE!</v>
      </c>
      <c r="N93" s="88" t="e">
        <f>IF(F93&lt;2,M93*0%,IF(F93&lt;5,M93*5%,IF(F93&lt;10,M93*10%,IF(F93&lt;15,M93*15%,IF(F93&lt;20,M93*20%,IF(F93&lt;25,M93*25%,IF(F93&gt;=25,M93*30%)))))))</f>
        <v>#VALUE!</v>
      </c>
      <c r="O93" s="87"/>
      <c r="P93" s="88" t="e">
        <f t="shared" si="1"/>
        <v>#VALUE!</v>
      </c>
      <c r="Q93" s="89" t="e">
        <f>P93*6.565</f>
        <v>#VALUE!</v>
      </c>
      <c r="R93" s="90"/>
      <c r="S93" s="82"/>
      <c r="T93" s="28">
        <f t="shared" si="11"/>
        <v>0</v>
      </c>
      <c r="U93" s="91">
        <v>66140</v>
      </c>
      <c r="V93" s="92">
        <f t="shared" si="15"/>
        <v>0</v>
      </c>
      <c r="W93" s="91"/>
      <c r="X93" s="91"/>
      <c r="Y93" s="92">
        <f>+V93+W93+X93</f>
        <v>0</v>
      </c>
      <c r="Z93" s="92">
        <f>+Y93*6.565</f>
        <v>0</v>
      </c>
      <c r="AA93" s="92" t="e">
        <f t="shared" si="16"/>
        <v>#VALUE!</v>
      </c>
    </row>
    <row r="94" spans="1:27" ht="17.25">
      <c r="A94" s="5"/>
      <c r="B94" s="5"/>
      <c r="C94" s="93"/>
      <c r="D94" s="193"/>
      <c r="E94" s="94"/>
      <c r="F94" s="95"/>
      <c r="G94" s="96" t="str">
        <f t="shared" si="4"/>
        <v>Error</v>
      </c>
      <c r="H94" s="97">
        <v>14400</v>
      </c>
      <c r="I94" s="98" t="e">
        <f t="shared" ref="I94:I109" si="17">G94*H94</f>
        <v>#VALUE!</v>
      </c>
      <c r="J94" s="88" t="e">
        <f t="shared" si="14"/>
        <v>#VALUE!</v>
      </c>
      <c r="K94" s="98">
        <f t="shared" si="6"/>
        <v>0</v>
      </c>
      <c r="L94" s="98">
        <f t="shared" ref="L94:L109" si="18">K94*H94</f>
        <v>0</v>
      </c>
      <c r="M94" s="98" t="e">
        <f t="shared" ref="M94:M109" si="19">L94+J94</f>
        <v>#VALUE!</v>
      </c>
      <c r="N94" s="98" t="e">
        <f t="shared" ref="N94:N109" si="20">IF(F94&lt;2,M94*0%,IF(F94&lt;5,M94*5%,IF(F94&lt;10,M94*10%,IF(F94&lt;15,M94*15%,IF(F94&lt;20,M94*20%,IF(F94&lt;25,M94*25%,IF(F94&gt;=25,M94*30%)))))))</f>
        <v>#VALUE!</v>
      </c>
      <c r="O94" s="97"/>
      <c r="P94" s="98" t="e">
        <f t="shared" si="1"/>
        <v>#VALUE!</v>
      </c>
      <c r="Q94" s="99" t="e">
        <f t="shared" si="10"/>
        <v>#VALUE!</v>
      </c>
      <c r="R94" s="100"/>
      <c r="S94" s="5"/>
      <c r="T94" s="28">
        <f t="shared" si="11"/>
        <v>0</v>
      </c>
      <c r="U94" s="101">
        <v>66140</v>
      </c>
      <c r="V94" s="102">
        <f t="shared" si="15"/>
        <v>0</v>
      </c>
      <c r="W94" s="101"/>
      <c r="X94" s="101"/>
      <c r="Y94" s="102">
        <f t="shared" ref="Y94:Y109" si="21">+V94+W94+X94</f>
        <v>0</v>
      </c>
      <c r="Z94" s="102">
        <f t="shared" si="13"/>
        <v>0</v>
      </c>
      <c r="AA94" s="102" t="e">
        <f t="shared" si="16"/>
        <v>#VALUE!</v>
      </c>
    </row>
    <row r="95" spans="1:27" ht="17.25">
      <c r="A95" s="5"/>
      <c r="B95" s="5"/>
      <c r="C95" s="93"/>
      <c r="D95" s="193"/>
      <c r="E95" s="94"/>
      <c r="F95" s="95"/>
      <c r="G95" s="96" t="str">
        <f t="shared" si="4"/>
        <v>Error</v>
      </c>
      <c r="H95" s="97">
        <v>14400</v>
      </c>
      <c r="I95" s="98" t="e">
        <f t="shared" si="17"/>
        <v>#VALUE!</v>
      </c>
      <c r="J95" s="88" t="e">
        <f t="shared" si="14"/>
        <v>#VALUE!</v>
      </c>
      <c r="K95" s="98">
        <f t="shared" si="6"/>
        <v>0</v>
      </c>
      <c r="L95" s="98">
        <f t="shared" si="18"/>
        <v>0</v>
      </c>
      <c r="M95" s="98" t="e">
        <f t="shared" si="19"/>
        <v>#VALUE!</v>
      </c>
      <c r="N95" s="98" t="e">
        <f t="shared" si="20"/>
        <v>#VALUE!</v>
      </c>
      <c r="O95" s="97"/>
      <c r="P95" s="98" t="e">
        <f t="shared" si="1"/>
        <v>#VALUE!</v>
      </c>
      <c r="Q95" s="99" t="e">
        <f t="shared" si="10"/>
        <v>#VALUE!</v>
      </c>
      <c r="R95" s="100"/>
      <c r="S95" s="5"/>
      <c r="T95" s="28">
        <f t="shared" si="11"/>
        <v>0</v>
      </c>
      <c r="U95" s="101">
        <v>66140</v>
      </c>
      <c r="V95" s="102">
        <f t="shared" si="15"/>
        <v>0</v>
      </c>
      <c r="W95" s="101"/>
      <c r="X95" s="101"/>
      <c r="Y95" s="102">
        <f t="shared" si="21"/>
        <v>0</v>
      </c>
      <c r="Z95" s="102">
        <f t="shared" si="13"/>
        <v>0</v>
      </c>
      <c r="AA95" s="102" t="e">
        <f t="shared" si="16"/>
        <v>#VALUE!</v>
      </c>
    </row>
    <row r="96" spans="1:27" ht="17.25">
      <c r="A96" s="5"/>
      <c r="B96" s="5"/>
      <c r="C96" s="93"/>
      <c r="D96" s="193"/>
      <c r="E96" s="94"/>
      <c r="F96" s="95"/>
      <c r="G96" s="96" t="str">
        <f t="shared" si="4"/>
        <v>Error</v>
      </c>
      <c r="H96" s="97">
        <v>14400</v>
      </c>
      <c r="I96" s="98" t="e">
        <f t="shared" si="17"/>
        <v>#VALUE!</v>
      </c>
      <c r="J96" s="88" t="e">
        <f t="shared" si="14"/>
        <v>#VALUE!</v>
      </c>
      <c r="K96" s="98">
        <f t="shared" si="6"/>
        <v>0</v>
      </c>
      <c r="L96" s="98">
        <f t="shared" si="18"/>
        <v>0</v>
      </c>
      <c r="M96" s="98" t="e">
        <f t="shared" si="19"/>
        <v>#VALUE!</v>
      </c>
      <c r="N96" s="98" t="e">
        <f t="shared" si="20"/>
        <v>#VALUE!</v>
      </c>
      <c r="O96" s="97"/>
      <c r="P96" s="98" t="e">
        <f t="shared" si="1"/>
        <v>#VALUE!</v>
      </c>
      <c r="Q96" s="99" t="e">
        <f t="shared" si="10"/>
        <v>#VALUE!</v>
      </c>
      <c r="R96" s="100"/>
      <c r="S96" s="5"/>
      <c r="T96" s="28">
        <f t="shared" si="11"/>
        <v>0</v>
      </c>
      <c r="U96" s="101">
        <v>66140</v>
      </c>
      <c r="V96" s="102">
        <f t="shared" si="15"/>
        <v>0</v>
      </c>
      <c r="W96" s="101"/>
      <c r="X96" s="101"/>
      <c r="Y96" s="102">
        <f t="shared" si="21"/>
        <v>0</v>
      </c>
      <c r="Z96" s="102">
        <f t="shared" si="13"/>
        <v>0</v>
      </c>
      <c r="AA96" s="102" t="e">
        <f t="shared" si="16"/>
        <v>#VALUE!</v>
      </c>
    </row>
    <row r="97" spans="1:27" ht="17.25">
      <c r="A97" s="5"/>
      <c r="B97" s="5"/>
      <c r="C97" s="93"/>
      <c r="D97" s="193"/>
      <c r="E97" s="94"/>
      <c r="F97" s="95"/>
      <c r="G97" s="96" t="str">
        <f t="shared" si="4"/>
        <v>Error</v>
      </c>
      <c r="H97" s="97">
        <v>14400</v>
      </c>
      <c r="I97" s="98" t="e">
        <f t="shared" si="17"/>
        <v>#VALUE!</v>
      </c>
      <c r="J97" s="88" t="e">
        <f t="shared" si="14"/>
        <v>#VALUE!</v>
      </c>
      <c r="K97" s="98">
        <f t="shared" si="6"/>
        <v>0</v>
      </c>
      <c r="L97" s="98">
        <f t="shared" si="18"/>
        <v>0</v>
      </c>
      <c r="M97" s="98" t="e">
        <f t="shared" si="19"/>
        <v>#VALUE!</v>
      </c>
      <c r="N97" s="98" t="e">
        <f t="shared" si="20"/>
        <v>#VALUE!</v>
      </c>
      <c r="O97" s="97"/>
      <c r="P97" s="98" t="e">
        <f t="shared" si="1"/>
        <v>#VALUE!</v>
      </c>
      <c r="Q97" s="99" t="e">
        <f t="shared" si="10"/>
        <v>#VALUE!</v>
      </c>
      <c r="R97" s="100"/>
      <c r="S97" s="5"/>
      <c r="T97" s="28">
        <f t="shared" si="11"/>
        <v>0</v>
      </c>
      <c r="U97" s="101">
        <v>66140</v>
      </c>
      <c r="V97" s="102">
        <f t="shared" si="15"/>
        <v>0</v>
      </c>
      <c r="W97" s="101"/>
      <c r="X97" s="101"/>
      <c r="Y97" s="102">
        <f t="shared" si="21"/>
        <v>0</v>
      </c>
      <c r="Z97" s="102">
        <f t="shared" si="13"/>
        <v>0</v>
      </c>
      <c r="AA97" s="102" t="e">
        <f t="shared" si="16"/>
        <v>#VALUE!</v>
      </c>
    </row>
    <row r="98" spans="1:27" ht="17.25">
      <c r="A98" s="5"/>
      <c r="B98" s="5"/>
      <c r="C98" s="93"/>
      <c r="D98" s="193"/>
      <c r="E98" s="94"/>
      <c r="F98" s="95"/>
      <c r="G98" s="96" t="str">
        <f t="shared" si="4"/>
        <v>Error</v>
      </c>
      <c r="H98" s="97">
        <v>14400</v>
      </c>
      <c r="I98" s="98" t="e">
        <f t="shared" si="17"/>
        <v>#VALUE!</v>
      </c>
      <c r="J98" s="88" t="e">
        <f t="shared" si="14"/>
        <v>#VALUE!</v>
      </c>
      <c r="K98" s="98">
        <f t="shared" si="6"/>
        <v>0</v>
      </c>
      <c r="L98" s="98">
        <f t="shared" si="18"/>
        <v>0</v>
      </c>
      <c r="M98" s="98" t="e">
        <f t="shared" si="19"/>
        <v>#VALUE!</v>
      </c>
      <c r="N98" s="98" t="e">
        <f t="shared" si="20"/>
        <v>#VALUE!</v>
      </c>
      <c r="O98" s="97"/>
      <c r="P98" s="98" t="e">
        <f t="shared" si="1"/>
        <v>#VALUE!</v>
      </c>
      <c r="Q98" s="99" t="e">
        <f t="shared" si="10"/>
        <v>#VALUE!</v>
      </c>
      <c r="R98" s="100"/>
      <c r="S98" s="5"/>
      <c r="T98" s="28">
        <f t="shared" si="11"/>
        <v>0</v>
      </c>
      <c r="U98" s="101">
        <v>66140</v>
      </c>
      <c r="V98" s="102">
        <f t="shared" si="15"/>
        <v>0</v>
      </c>
      <c r="W98" s="101"/>
      <c r="X98" s="101"/>
      <c r="Y98" s="102">
        <f t="shared" si="21"/>
        <v>0</v>
      </c>
      <c r="Z98" s="102">
        <f t="shared" si="13"/>
        <v>0</v>
      </c>
      <c r="AA98" s="102" t="e">
        <f t="shared" si="16"/>
        <v>#VALUE!</v>
      </c>
    </row>
    <row r="99" spans="1:27" ht="17.25">
      <c r="A99" s="5"/>
      <c r="B99" s="5"/>
      <c r="C99" s="93"/>
      <c r="D99" s="193"/>
      <c r="E99" s="84"/>
      <c r="F99" s="85"/>
      <c r="G99" s="86" t="str">
        <f t="shared" si="4"/>
        <v>Error</v>
      </c>
      <c r="H99" s="87">
        <v>14400</v>
      </c>
      <c r="I99" s="88" t="e">
        <f t="shared" si="17"/>
        <v>#VALUE!</v>
      </c>
      <c r="J99" s="88" t="e">
        <f t="shared" si="14"/>
        <v>#VALUE!</v>
      </c>
      <c r="K99" s="88">
        <f t="shared" si="6"/>
        <v>0</v>
      </c>
      <c r="L99" s="88">
        <f t="shared" si="18"/>
        <v>0</v>
      </c>
      <c r="M99" s="88" t="e">
        <f t="shared" si="19"/>
        <v>#VALUE!</v>
      </c>
      <c r="N99" s="88" t="e">
        <f t="shared" si="20"/>
        <v>#VALUE!</v>
      </c>
      <c r="O99" s="87"/>
      <c r="P99" s="88" t="e">
        <f t="shared" si="1"/>
        <v>#VALUE!</v>
      </c>
      <c r="Q99" s="89" t="e">
        <f t="shared" si="10"/>
        <v>#VALUE!</v>
      </c>
      <c r="R99" s="90"/>
      <c r="S99" s="82"/>
      <c r="T99" s="28">
        <f t="shared" si="11"/>
        <v>0</v>
      </c>
      <c r="U99" s="91">
        <v>66140</v>
      </c>
      <c r="V99" s="92">
        <f t="shared" si="15"/>
        <v>0</v>
      </c>
      <c r="W99" s="91"/>
      <c r="X99" s="91"/>
      <c r="Y99" s="92">
        <f t="shared" si="21"/>
        <v>0</v>
      </c>
      <c r="Z99" s="92">
        <f t="shared" si="13"/>
        <v>0</v>
      </c>
      <c r="AA99" s="92" t="e">
        <f t="shared" si="16"/>
        <v>#VALUE!</v>
      </c>
    </row>
    <row r="100" spans="1:27" ht="17.25">
      <c r="A100" s="5"/>
      <c r="B100" s="5"/>
      <c r="C100" s="93"/>
      <c r="D100" s="193"/>
      <c r="E100" s="94"/>
      <c r="F100" s="95"/>
      <c r="G100" s="96" t="str">
        <f t="shared" si="4"/>
        <v>Error</v>
      </c>
      <c r="H100" s="97">
        <v>14400</v>
      </c>
      <c r="I100" s="98" t="e">
        <f t="shared" si="17"/>
        <v>#VALUE!</v>
      </c>
      <c r="J100" s="88" t="e">
        <f t="shared" si="14"/>
        <v>#VALUE!</v>
      </c>
      <c r="K100" s="98">
        <f t="shared" si="6"/>
        <v>0</v>
      </c>
      <c r="L100" s="98">
        <f t="shared" si="18"/>
        <v>0</v>
      </c>
      <c r="M100" s="98" t="e">
        <f t="shared" si="19"/>
        <v>#VALUE!</v>
      </c>
      <c r="N100" s="98" t="e">
        <f t="shared" si="20"/>
        <v>#VALUE!</v>
      </c>
      <c r="O100" s="97"/>
      <c r="P100" s="98" t="e">
        <f t="shared" si="1"/>
        <v>#VALUE!</v>
      </c>
      <c r="Q100" s="99" t="e">
        <f t="shared" si="10"/>
        <v>#VALUE!</v>
      </c>
      <c r="R100" s="100"/>
      <c r="S100" s="5"/>
      <c r="T100" s="28">
        <f t="shared" si="11"/>
        <v>0</v>
      </c>
      <c r="U100" s="101">
        <v>66140</v>
      </c>
      <c r="V100" s="102">
        <f t="shared" si="15"/>
        <v>0</v>
      </c>
      <c r="W100" s="101"/>
      <c r="X100" s="101"/>
      <c r="Y100" s="102">
        <f t="shared" si="21"/>
        <v>0</v>
      </c>
      <c r="Z100" s="102">
        <f t="shared" si="13"/>
        <v>0</v>
      </c>
      <c r="AA100" s="102" t="e">
        <f t="shared" si="16"/>
        <v>#VALUE!</v>
      </c>
    </row>
    <row r="101" spans="1:27" ht="17.25">
      <c r="A101" s="5"/>
      <c r="B101" s="5"/>
      <c r="C101" s="93"/>
      <c r="D101" s="193"/>
      <c r="E101" s="94"/>
      <c r="F101" s="95"/>
      <c r="G101" s="96" t="str">
        <f t="shared" si="4"/>
        <v>Error</v>
      </c>
      <c r="H101" s="97">
        <v>14400</v>
      </c>
      <c r="I101" s="98" t="e">
        <f t="shared" si="17"/>
        <v>#VALUE!</v>
      </c>
      <c r="J101" s="88" t="e">
        <f t="shared" si="14"/>
        <v>#VALUE!</v>
      </c>
      <c r="K101" s="98">
        <f t="shared" si="6"/>
        <v>0</v>
      </c>
      <c r="L101" s="98">
        <f t="shared" si="18"/>
        <v>0</v>
      </c>
      <c r="M101" s="98" t="e">
        <f t="shared" si="19"/>
        <v>#VALUE!</v>
      </c>
      <c r="N101" s="98" t="e">
        <f t="shared" si="20"/>
        <v>#VALUE!</v>
      </c>
      <c r="O101" s="97"/>
      <c r="P101" s="98" t="e">
        <f t="shared" si="1"/>
        <v>#VALUE!</v>
      </c>
      <c r="Q101" s="99" t="e">
        <f t="shared" si="10"/>
        <v>#VALUE!</v>
      </c>
      <c r="R101" s="100"/>
      <c r="S101" s="5"/>
      <c r="T101" s="28">
        <f t="shared" si="11"/>
        <v>0</v>
      </c>
      <c r="U101" s="101">
        <v>66140</v>
      </c>
      <c r="V101" s="102">
        <f t="shared" si="15"/>
        <v>0</v>
      </c>
      <c r="W101" s="101"/>
      <c r="X101" s="101"/>
      <c r="Y101" s="102">
        <f t="shared" si="21"/>
        <v>0</v>
      </c>
      <c r="Z101" s="102">
        <f t="shared" si="13"/>
        <v>0</v>
      </c>
      <c r="AA101" s="102" t="e">
        <f t="shared" si="16"/>
        <v>#VALUE!</v>
      </c>
    </row>
    <row r="102" spans="1:27" ht="17.25">
      <c r="A102" s="5"/>
      <c r="B102" s="5"/>
      <c r="C102" s="93"/>
      <c r="D102" s="193"/>
      <c r="E102" s="94"/>
      <c r="F102" s="95"/>
      <c r="G102" s="96" t="str">
        <f t="shared" si="4"/>
        <v>Error</v>
      </c>
      <c r="H102" s="97">
        <v>14400</v>
      </c>
      <c r="I102" s="98" t="e">
        <f t="shared" si="17"/>
        <v>#VALUE!</v>
      </c>
      <c r="J102" s="88" t="e">
        <f t="shared" si="14"/>
        <v>#VALUE!</v>
      </c>
      <c r="K102" s="98">
        <f t="shared" si="6"/>
        <v>0</v>
      </c>
      <c r="L102" s="98">
        <f t="shared" si="18"/>
        <v>0</v>
      </c>
      <c r="M102" s="98" t="e">
        <f t="shared" si="19"/>
        <v>#VALUE!</v>
      </c>
      <c r="N102" s="98" t="e">
        <f t="shared" si="20"/>
        <v>#VALUE!</v>
      </c>
      <c r="O102" s="97"/>
      <c r="P102" s="98" t="e">
        <f t="shared" ref="P102:P109" si="22">M102+N102+O102</f>
        <v>#VALUE!</v>
      </c>
      <c r="Q102" s="99" t="e">
        <f t="shared" si="10"/>
        <v>#VALUE!</v>
      </c>
      <c r="R102" s="100"/>
      <c r="S102" s="5"/>
      <c r="T102" s="28">
        <f t="shared" si="11"/>
        <v>0</v>
      </c>
      <c r="U102" s="101">
        <v>66140</v>
      </c>
      <c r="V102" s="102">
        <f t="shared" ref="V102:V109" si="23">+U102*T102</f>
        <v>0</v>
      </c>
      <c r="W102" s="101"/>
      <c r="X102" s="101"/>
      <c r="Y102" s="102">
        <f t="shared" si="21"/>
        <v>0</v>
      </c>
      <c r="Z102" s="102">
        <f t="shared" si="13"/>
        <v>0</v>
      </c>
      <c r="AA102" s="102" t="e">
        <f t="shared" ref="AA102:AA109" si="24">+Z102+Q102</f>
        <v>#VALUE!</v>
      </c>
    </row>
    <row r="103" spans="1:27" ht="17.25">
      <c r="A103" s="5"/>
      <c r="B103" s="5"/>
      <c r="C103" s="93"/>
      <c r="D103" s="193"/>
      <c r="E103" s="94"/>
      <c r="F103" s="95"/>
      <c r="G103" s="96" t="str">
        <f t="shared" ref="G103:G109" si="25">IF($C103="ստորաբաժանման պետ",IF(F103=0,2.28,IF(F103=1,2.35,IF(F103=2,2.43,IF(F103=3,2.5,IF(OR(F103=4,F103=5),2.58,IF(OR(F103=6,F103=7),2.66,IF(OR(F103=8,F103=9),2.75,IF(OR(F103=10,F103=11,F103=12),2.83,IF(OR(F103=13,F103=14,F103=15),2.92,IF(OR(F103=16,F103=17,F103=18),3.01,3.11)))))))))),IF($C103="ավագ կարգադրիչ",IF(F103=0,1.96,IF(F103=1,2.02,IF(F103=2,2.08,IF(F103=3,2.15,IF(OR(F103=4,F103=5),2.21,IF(OR(F103=6,F103=7),2.28,IF(OR(F103=8,F103=9),2.35,IF(OR(F103=10,F103=11,F103=12),2.42,IF(OR(F103=13,F103=14,F103=15),2.5,IF(OR(F103=16,F103=17,F103=18),2.58,2.66)))))))))),IF($C103="կարգադրիչ",IF(F103=0,1.45,IF(F103=1,1.49,IF(F103=2,1.54,IF(F103=3,1.59,IF(OR(F103=4,F103=5),1.9,IF(OR(F103=6,F103=7),1.96,IF(OR(F103=8,F103=9),1.73,IF(OR(F103=10,F103=11,F103=12),1.79,IF(OR(F103=13,F103=14,F103=15),1.84,IF(OR(F103=16,F103=17,F103=18),1.9,1.95)))))))))), "Error")))</f>
        <v>Error</v>
      </c>
      <c r="H103" s="97">
        <v>14400</v>
      </c>
      <c r="I103" s="98" t="e">
        <f t="shared" si="17"/>
        <v>#VALUE!</v>
      </c>
      <c r="J103" s="88" t="e">
        <f t="shared" si="14"/>
        <v>#VALUE!</v>
      </c>
      <c r="K103" s="98">
        <f t="shared" ref="K103:K109" si="26">IF($D103="գեներալ-մայոր",2.91,IF($D103="գնդապետ",2.38,IF($D103="փոխգնդապետ",2.25,IF($D103="մայոր",1.85,IF($D103="կապիտան",1.72,IF($D103="ավագ լեյտենանտ",1.59,IF($D103="լեյտենանտ",1.46,IF($D103="ավագ ենթասպա",1.06,IF($D103="ենթասպա",0.93,IF($D103="ավագ",0.79,IF($D103="ավագ սերժանտ",0.66,IF($D103="սերժանտ",0.53,IF($D103="կրտսեր սերժանտ",0.4,0)))))))))))))</f>
        <v>0</v>
      </c>
      <c r="L103" s="98">
        <f t="shared" si="18"/>
        <v>0</v>
      </c>
      <c r="M103" s="98" t="e">
        <f t="shared" si="19"/>
        <v>#VALUE!</v>
      </c>
      <c r="N103" s="98" t="e">
        <f t="shared" si="20"/>
        <v>#VALUE!</v>
      </c>
      <c r="O103" s="97"/>
      <c r="P103" s="98" t="e">
        <f t="shared" si="22"/>
        <v>#VALUE!</v>
      </c>
      <c r="Q103" s="99" t="e">
        <f t="shared" ref="Q103:Q109" si="27">P103*6.565</f>
        <v>#VALUE!</v>
      </c>
      <c r="R103" s="100"/>
      <c r="S103" s="5"/>
      <c r="T103" s="28">
        <f t="shared" ref="T103:T109" si="28">IF(E103&lt;1,0,IF(D103="Բ-1",IF(F103=0,6.94,IF(F103=1,7.17,IF(F103=2,7.41,IF(F103=3,7.66,IF(OR(F103=5,F103=4),7.92,IF(OR(F103=6,F103=7),8.18,IF(OR(F103=8,F103=9),8.46,IF(OR(F103=10,F103=11,F103=12),8.74,IF(OR(F103=13,F103=14,F103=15),9.03,IF(OR(F103=16,F103=17,F103=18),9.33,9.65)))))))))),IF(D103="Բ-2", IF(F103=0,5.71,IF(F103=1,5.89,IF(F103=2,6.09,IF(F103=3,6.29,IF(OR(F103=5,F103=4),6.5,IF(OR(F103=6,F103=7),6.72,IF(OR(F103=8,F103=9),6.94,IF(OR(F103=10,F103=11,F103=12),7.17,IF(OR(F103=13,F103=14,F103=15),7.41,IF(OR(F103=16,F103=17,F103=18),7.65,7.91)))))))))), IF(D103="Գ-1", IF(F103=0,4.7,IF(F103=1,4.86,IF(F103=2,5.01,IF(F103=3,5.18,IF(OR(F103=5,F103=4),5.35,IF(OR(F103=6,F103=7),5.52,IF(OR(F103=8,F103=9),5.71,IF(OR(F103=10,F103=11,F103=12),5.89,IF(OR(F103=13,F103=14,F103=15),6.09,IF(OR(F103=16,F103=17,F103=18),6.29,6.49)))))))))), IF(D103="Գ-2", IF(F103=0,3.88,IF(F103=1,4.01,IF(F103=2,4.14,IF(F103=3,4.27,IF(OR(F103=5,F103=4),4.41,IF(OR(F103=6,F103=7),4.55,IF(OR(F103=8,F103=9),4.7,IF(OR(F103=10,F103=11,F103=12),4.85,IF(OR(F103=13,F103=14,F103=15),5.01,IF(OR(F103=16,F103=17,F103=18),5.17,5.34)))))))))), IF(D103="Գ-3", IF(F103=0,3.21,IF(F103=1,3.31,IF(F103=2,3.42,IF(F103=3,3.53,IF(OR(F103=5,F103=4),3.64,IF(OR(F103=6,F103=7),3.76,IF(OR(F103=8,F103=9),3.88,IF(OR(F103=10,F103=11,F103=12),4.01,IF(OR(F103=13,F103=14,F103=15),4.13,IF(OR(F103=16,F103=17,F103=18),4.27,4.4)))))))))), IF(D103="Ա-1", IF(F103=0,2.66,IF(F103=1,2.75,IF(F103=2,2.83,IF(F103=3,2.92,IF(OR(F103=5,F103=4),3.02,IF(OR(F103=6,F103=7),3.11,IF(OR(F103=8,F103=9),3.21,IF(OR(F103=10,F103=11,F103=12),3.31,IF(OR(F103=13,F103=14,F103=15),3.42,IF(OR(F103=16,F103=17,F103=18),3.53,3.64)))))))))), IF(D103="Ա-2", IF(F103=0,2.28,IF(F103=1,2.35,IF(F103=2,2.43,IF(F103=3,2.5,IF(OR(F103=5,F103=4),2.58,IF(OR(F103=6,F103=7),2.66,IF(OR(F103=8,F103=9),2.75,IF(OR(F103=10,F103=11,F103=12),2.83,IF(OR(F103=13,F103=14,F103=15),2.92,IF(OR(F103=16,F103=17,F103=18),3.01,3.11)))))))))),IF(D103="Ա-3", IF(F103=0,1.96,IF(F103=1,2.02,IF(F103=2,2.08,IF(F103=3,2.15,IF(OR(F103=5,F103=4),2.21,IF(OR(F103=6,F103=7),2.28,IF(OR(F103=8,F103=9),2.35,IF(OR(F103=10,F103=11,F103=12),2.42,IF(OR(F103=13,F103=14,F103=15),2.5,IF(OR(F103=16,F103=17,F103=18),2.58,2.66)))))))))), IF(D103="Կ-1", IF(F103=0,1.68,IF(F103=1,1.73,IF(F103=2,1.79,IF(F103=3,1.84,IF(OR(F103=5,F103=4),1.9,IF(OR(F103=6,F103=7),1.96,IF(OR(F103=8,F103=9),2.02,IF(OR(F103=10,F103=11,F103=12),2.08,IF(OR(F103=13,F103=14,F103=15),2.14,IF(OR(F103=16,F103=17,F103=18),2.21,2.28)))))))))), IF(D103="Կ-2", IF(F103=0,1.45,IF(F103=1,1.49,IF(F103=2,1.54,IF(F103=3,1.59,IF(OR(F103=5,F103=4),1.63,IF(OR(F103=6,F103=7),1.68,IF(OR(F103=8,F103=9),1.73,IF(OR(F103=10,F103=11,F103=12),1.79,IF(OR(F103=13,F103=14,F103=15),1.84,IF(OR(F103=16,F103=17,F103=18),1.9,1.95)))))))))),IF(D103="Կ-3", IF(F103=0,1.25,IF(F103=1,1.29,IF(F103=2,1.33,IF(F103=3,1.37,IF(OR(F103=5,F103=4),1.41,IF(OR(F103=6,F103=7),1.45,IF(OR(F103=8,F103=9),1.49,IF(OR(F103=10,F103=11,F103=12),1.54,IF(OR(F103=13,F103=14,F103=15),1.58,IF(OR(F103=16,F103=17,F103=18),1.63,1.68)))))))))), "Error"))))))))))))</f>
        <v>0</v>
      </c>
      <c r="U103" s="101">
        <v>66140</v>
      </c>
      <c r="V103" s="102">
        <f t="shared" si="23"/>
        <v>0</v>
      </c>
      <c r="W103" s="101"/>
      <c r="X103" s="101"/>
      <c r="Y103" s="102">
        <f t="shared" si="21"/>
        <v>0</v>
      </c>
      <c r="Z103" s="102">
        <f t="shared" ref="Z103:Z109" si="29">+Y103*6.565</f>
        <v>0</v>
      </c>
      <c r="AA103" s="102" t="e">
        <f t="shared" si="24"/>
        <v>#VALUE!</v>
      </c>
    </row>
    <row r="104" spans="1:27" ht="17.25">
      <c r="A104" s="5"/>
      <c r="B104" s="5"/>
      <c r="C104" s="93"/>
      <c r="D104" s="193"/>
      <c r="E104" s="94"/>
      <c r="F104" s="95"/>
      <c r="G104" s="96" t="str">
        <f t="shared" si="25"/>
        <v>Error</v>
      </c>
      <c r="H104" s="97">
        <v>14400</v>
      </c>
      <c r="I104" s="98" t="e">
        <f t="shared" si="17"/>
        <v>#VALUE!</v>
      </c>
      <c r="J104" s="88" t="e">
        <f t="shared" ref="J104:J109" si="30">IF(I104&lt;=59525,59525,I104)</f>
        <v>#VALUE!</v>
      </c>
      <c r="K104" s="98">
        <f t="shared" si="26"/>
        <v>0</v>
      </c>
      <c r="L104" s="98">
        <f t="shared" si="18"/>
        <v>0</v>
      </c>
      <c r="M104" s="98" t="e">
        <f t="shared" si="19"/>
        <v>#VALUE!</v>
      </c>
      <c r="N104" s="98" t="e">
        <f t="shared" si="20"/>
        <v>#VALUE!</v>
      </c>
      <c r="O104" s="97"/>
      <c r="P104" s="98" t="e">
        <f t="shared" si="22"/>
        <v>#VALUE!</v>
      </c>
      <c r="Q104" s="99" t="e">
        <f t="shared" si="27"/>
        <v>#VALUE!</v>
      </c>
      <c r="R104" s="100"/>
      <c r="S104" s="5"/>
      <c r="T104" s="28">
        <f t="shared" si="28"/>
        <v>0</v>
      </c>
      <c r="U104" s="101">
        <v>66140</v>
      </c>
      <c r="V104" s="102">
        <f t="shared" si="23"/>
        <v>0</v>
      </c>
      <c r="W104" s="101"/>
      <c r="X104" s="101"/>
      <c r="Y104" s="102">
        <f t="shared" si="21"/>
        <v>0</v>
      </c>
      <c r="Z104" s="102">
        <f t="shared" si="29"/>
        <v>0</v>
      </c>
      <c r="AA104" s="102" t="e">
        <f t="shared" si="24"/>
        <v>#VALUE!</v>
      </c>
    </row>
    <row r="105" spans="1:27" ht="17.25">
      <c r="A105" s="5"/>
      <c r="B105" s="5"/>
      <c r="C105" s="93"/>
      <c r="D105" s="193"/>
      <c r="E105" s="84"/>
      <c r="F105" s="85"/>
      <c r="G105" s="86" t="str">
        <f t="shared" si="25"/>
        <v>Error</v>
      </c>
      <c r="H105" s="87">
        <v>14400</v>
      </c>
      <c r="I105" s="88" t="e">
        <f t="shared" si="17"/>
        <v>#VALUE!</v>
      </c>
      <c r="J105" s="88" t="e">
        <f t="shared" si="30"/>
        <v>#VALUE!</v>
      </c>
      <c r="K105" s="88">
        <f t="shared" si="26"/>
        <v>0</v>
      </c>
      <c r="L105" s="88">
        <f t="shared" si="18"/>
        <v>0</v>
      </c>
      <c r="M105" s="88" t="e">
        <f t="shared" si="19"/>
        <v>#VALUE!</v>
      </c>
      <c r="N105" s="88" t="e">
        <f t="shared" si="20"/>
        <v>#VALUE!</v>
      </c>
      <c r="O105" s="87"/>
      <c r="P105" s="88" t="e">
        <f t="shared" si="22"/>
        <v>#VALUE!</v>
      </c>
      <c r="Q105" s="89" t="e">
        <f t="shared" si="27"/>
        <v>#VALUE!</v>
      </c>
      <c r="R105" s="90"/>
      <c r="S105" s="82"/>
      <c r="T105" s="28">
        <f t="shared" si="28"/>
        <v>0</v>
      </c>
      <c r="U105" s="91">
        <v>66140</v>
      </c>
      <c r="V105" s="92">
        <f t="shared" si="23"/>
        <v>0</v>
      </c>
      <c r="W105" s="91"/>
      <c r="X105" s="91"/>
      <c r="Y105" s="92">
        <f t="shared" si="21"/>
        <v>0</v>
      </c>
      <c r="Z105" s="92">
        <f t="shared" si="29"/>
        <v>0</v>
      </c>
      <c r="AA105" s="92" t="e">
        <f t="shared" si="24"/>
        <v>#VALUE!</v>
      </c>
    </row>
    <row r="106" spans="1:27" ht="17.25">
      <c r="A106" s="5"/>
      <c r="B106" s="5"/>
      <c r="C106" s="93"/>
      <c r="D106" s="193"/>
      <c r="E106" s="94"/>
      <c r="F106" s="95"/>
      <c r="G106" s="96" t="str">
        <f t="shared" si="25"/>
        <v>Error</v>
      </c>
      <c r="H106" s="97">
        <v>14400</v>
      </c>
      <c r="I106" s="98" t="e">
        <f t="shared" si="17"/>
        <v>#VALUE!</v>
      </c>
      <c r="J106" s="88" t="e">
        <f t="shared" si="30"/>
        <v>#VALUE!</v>
      </c>
      <c r="K106" s="98">
        <f t="shared" si="26"/>
        <v>0</v>
      </c>
      <c r="L106" s="98">
        <f t="shared" si="18"/>
        <v>0</v>
      </c>
      <c r="M106" s="98" t="e">
        <f t="shared" si="19"/>
        <v>#VALUE!</v>
      </c>
      <c r="N106" s="98" t="e">
        <f t="shared" si="20"/>
        <v>#VALUE!</v>
      </c>
      <c r="O106" s="97"/>
      <c r="P106" s="98" t="e">
        <f t="shared" si="22"/>
        <v>#VALUE!</v>
      </c>
      <c r="Q106" s="99" t="e">
        <f t="shared" si="27"/>
        <v>#VALUE!</v>
      </c>
      <c r="R106" s="100"/>
      <c r="S106" s="5"/>
      <c r="T106" s="28">
        <f t="shared" si="28"/>
        <v>0</v>
      </c>
      <c r="U106" s="101">
        <v>66140</v>
      </c>
      <c r="V106" s="102">
        <f t="shared" si="23"/>
        <v>0</v>
      </c>
      <c r="W106" s="101"/>
      <c r="X106" s="101"/>
      <c r="Y106" s="102">
        <f t="shared" si="21"/>
        <v>0</v>
      </c>
      <c r="Z106" s="102">
        <f t="shared" si="29"/>
        <v>0</v>
      </c>
      <c r="AA106" s="102" t="e">
        <f t="shared" si="24"/>
        <v>#VALUE!</v>
      </c>
    </row>
    <row r="107" spans="1:27" ht="17.25">
      <c r="A107" s="5"/>
      <c r="B107" s="5"/>
      <c r="C107" s="93"/>
      <c r="D107" s="193"/>
      <c r="E107" s="94"/>
      <c r="F107" s="95"/>
      <c r="G107" s="96" t="str">
        <f t="shared" si="25"/>
        <v>Error</v>
      </c>
      <c r="H107" s="97">
        <v>14400</v>
      </c>
      <c r="I107" s="98" t="e">
        <f t="shared" si="17"/>
        <v>#VALUE!</v>
      </c>
      <c r="J107" s="88" t="e">
        <f t="shared" si="30"/>
        <v>#VALUE!</v>
      </c>
      <c r="K107" s="98">
        <f t="shared" si="26"/>
        <v>0</v>
      </c>
      <c r="L107" s="98">
        <f t="shared" si="18"/>
        <v>0</v>
      </c>
      <c r="M107" s="98" t="e">
        <f t="shared" si="19"/>
        <v>#VALUE!</v>
      </c>
      <c r="N107" s="98" t="e">
        <f t="shared" si="20"/>
        <v>#VALUE!</v>
      </c>
      <c r="O107" s="97"/>
      <c r="P107" s="98" t="e">
        <f t="shared" si="22"/>
        <v>#VALUE!</v>
      </c>
      <c r="Q107" s="99" t="e">
        <f t="shared" si="27"/>
        <v>#VALUE!</v>
      </c>
      <c r="R107" s="100"/>
      <c r="S107" s="5"/>
      <c r="T107" s="28">
        <f t="shared" si="28"/>
        <v>0</v>
      </c>
      <c r="U107" s="101">
        <v>66140</v>
      </c>
      <c r="V107" s="102">
        <f t="shared" si="23"/>
        <v>0</v>
      </c>
      <c r="W107" s="101"/>
      <c r="X107" s="101"/>
      <c r="Y107" s="102">
        <f t="shared" si="21"/>
        <v>0</v>
      </c>
      <c r="Z107" s="102">
        <f t="shared" si="29"/>
        <v>0</v>
      </c>
      <c r="AA107" s="102" t="e">
        <f t="shared" si="24"/>
        <v>#VALUE!</v>
      </c>
    </row>
    <row r="108" spans="1:27" ht="17.25">
      <c r="A108" s="5"/>
      <c r="B108" s="5"/>
      <c r="C108" s="93"/>
      <c r="D108" s="193"/>
      <c r="E108" s="94"/>
      <c r="F108" s="95"/>
      <c r="G108" s="96" t="str">
        <f t="shared" si="25"/>
        <v>Error</v>
      </c>
      <c r="H108" s="97">
        <v>14400</v>
      </c>
      <c r="I108" s="98" t="e">
        <f t="shared" si="17"/>
        <v>#VALUE!</v>
      </c>
      <c r="J108" s="88" t="e">
        <f t="shared" si="30"/>
        <v>#VALUE!</v>
      </c>
      <c r="K108" s="98">
        <f t="shared" si="26"/>
        <v>0</v>
      </c>
      <c r="L108" s="98">
        <f t="shared" si="18"/>
        <v>0</v>
      </c>
      <c r="M108" s="98" t="e">
        <f t="shared" si="19"/>
        <v>#VALUE!</v>
      </c>
      <c r="N108" s="98" t="e">
        <f t="shared" si="20"/>
        <v>#VALUE!</v>
      </c>
      <c r="O108" s="97"/>
      <c r="P108" s="98" t="e">
        <f t="shared" si="22"/>
        <v>#VALUE!</v>
      </c>
      <c r="Q108" s="99" t="e">
        <f t="shared" si="27"/>
        <v>#VALUE!</v>
      </c>
      <c r="R108" s="100"/>
      <c r="S108" s="5"/>
      <c r="T108" s="28">
        <f t="shared" si="28"/>
        <v>0</v>
      </c>
      <c r="U108" s="101">
        <v>66140</v>
      </c>
      <c r="V108" s="102">
        <f t="shared" si="23"/>
        <v>0</v>
      </c>
      <c r="W108" s="101"/>
      <c r="X108" s="101"/>
      <c r="Y108" s="102">
        <f t="shared" si="21"/>
        <v>0</v>
      </c>
      <c r="Z108" s="102">
        <f t="shared" si="29"/>
        <v>0</v>
      </c>
      <c r="AA108" s="102" t="e">
        <f t="shared" si="24"/>
        <v>#VALUE!</v>
      </c>
    </row>
    <row r="109" spans="1:27" ht="18" thickBot="1">
      <c r="A109" s="103"/>
      <c r="B109" s="103"/>
      <c r="C109" s="104"/>
      <c r="D109" s="194"/>
      <c r="E109" s="105"/>
      <c r="F109" s="106"/>
      <c r="G109" s="107" t="str">
        <f t="shared" si="25"/>
        <v>Error</v>
      </c>
      <c r="H109" s="108">
        <v>14400</v>
      </c>
      <c r="I109" s="109" t="e">
        <f t="shared" si="17"/>
        <v>#VALUE!</v>
      </c>
      <c r="J109" s="88" t="e">
        <f t="shared" si="30"/>
        <v>#VALUE!</v>
      </c>
      <c r="K109" s="109">
        <f t="shared" si="26"/>
        <v>0</v>
      </c>
      <c r="L109" s="109">
        <f t="shared" si="18"/>
        <v>0</v>
      </c>
      <c r="M109" s="109" t="e">
        <f t="shared" si="19"/>
        <v>#VALUE!</v>
      </c>
      <c r="N109" s="109" t="e">
        <f t="shared" si="20"/>
        <v>#VALUE!</v>
      </c>
      <c r="O109" s="108"/>
      <c r="P109" s="109" t="e">
        <f t="shared" si="22"/>
        <v>#VALUE!</v>
      </c>
      <c r="Q109" s="110" t="e">
        <f t="shared" si="27"/>
        <v>#VALUE!</v>
      </c>
      <c r="R109" s="111"/>
      <c r="S109" s="103"/>
      <c r="T109" s="28">
        <f t="shared" si="28"/>
        <v>0</v>
      </c>
      <c r="U109" s="112">
        <v>66140</v>
      </c>
      <c r="V109" s="113">
        <f t="shared" si="23"/>
        <v>0</v>
      </c>
      <c r="W109" s="112"/>
      <c r="X109" s="112"/>
      <c r="Y109" s="113">
        <f t="shared" si="21"/>
        <v>0</v>
      </c>
      <c r="Z109" s="113">
        <f t="shared" si="29"/>
        <v>0</v>
      </c>
      <c r="AA109" s="113" t="e">
        <f t="shared" si="24"/>
        <v>#VALUE!</v>
      </c>
    </row>
    <row r="110" spans="1:27" s="120" customFormat="1" ht="15.75" thickBot="1">
      <c r="A110" s="1055" t="s">
        <v>47</v>
      </c>
      <c r="B110" s="1056"/>
      <c r="C110" s="1056"/>
      <c r="D110" s="1056"/>
      <c r="E110" s="114">
        <f>SUM(E38:E109)</f>
        <v>0</v>
      </c>
      <c r="F110" s="115"/>
      <c r="G110" s="116">
        <f>SUM(G38:G109)</f>
        <v>0</v>
      </c>
      <c r="H110" s="117"/>
      <c r="I110" s="118" t="e">
        <f t="shared" ref="I110:AA110" si="31">SUM(I38:I109)</f>
        <v>#VALUE!</v>
      </c>
      <c r="J110" s="118" t="e">
        <f t="shared" si="31"/>
        <v>#VALUE!</v>
      </c>
      <c r="K110" s="118">
        <f t="shared" si="31"/>
        <v>0</v>
      </c>
      <c r="L110" s="118">
        <f t="shared" si="31"/>
        <v>0</v>
      </c>
      <c r="M110" s="118" t="e">
        <f t="shared" si="31"/>
        <v>#VALUE!</v>
      </c>
      <c r="N110" s="118" t="e">
        <f t="shared" si="31"/>
        <v>#VALUE!</v>
      </c>
      <c r="O110" s="117">
        <f t="shared" si="31"/>
        <v>0</v>
      </c>
      <c r="P110" s="118" t="e">
        <f t="shared" si="31"/>
        <v>#VALUE!</v>
      </c>
      <c r="Q110" s="119" t="e">
        <f t="shared" si="31"/>
        <v>#VALUE!</v>
      </c>
      <c r="R110" s="116">
        <f t="shared" si="31"/>
        <v>0</v>
      </c>
      <c r="S110" s="117"/>
      <c r="T110" s="117"/>
      <c r="U110" s="117"/>
      <c r="V110" s="118">
        <f t="shared" si="31"/>
        <v>0</v>
      </c>
      <c r="W110" s="118">
        <f t="shared" si="31"/>
        <v>0</v>
      </c>
      <c r="X110" s="118">
        <f t="shared" si="31"/>
        <v>0</v>
      </c>
      <c r="Y110" s="118">
        <f t="shared" si="31"/>
        <v>0</v>
      </c>
      <c r="Z110" s="118">
        <f t="shared" si="31"/>
        <v>0</v>
      </c>
      <c r="AA110" s="119" t="e">
        <f t="shared" si="31"/>
        <v>#VALUE!</v>
      </c>
    </row>
    <row r="112" spans="1:27" ht="15.75" thickBot="1"/>
    <row r="113" spans="1:29" s="38" customFormat="1" ht="27" customHeight="1" thickBot="1">
      <c r="A113" s="1057" t="s">
        <v>49</v>
      </c>
      <c r="B113" s="1058"/>
      <c r="C113" s="1058"/>
      <c r="D113" s="1059"/>
      <c r="E113" s="1060" t="s">
        <v>308</v>
      </c>
      <c r="F113" s="1061"/>
      <c r="G113" s="1061"/>
      <c r="H113" s="1061"/>
      <c r="I113" s="1061"/>
      <c r="J113" s="1061"/>
      <c r="K113" s="1061"/>
      <c r="L113" s="1061"/>
      <c r="M113" s="1061"/>
      <c r="N113" s="1061"/>
      <c r="O113" s="1061"/>
      <c r="P113" s="1061"/>
      <c r="Q113" s="1061"/>
      <c r="R113" s="1061"/>
      <c r="S113" s="1061"/>
      <c r="T113" s="1061"/>
      <c r="U113" s="1061"/>
      <c r="V113" s="1061"/>
      <c r="W113" s="1061"/>
      <c r="X113" s="1061"/>
      <c r="Y113" s="1061"/>
      <c r="Z113" s="1061"/>
      <c r="AA113" s="1062"/>
    </row>
    <row r="114" spans="1:29" s="38" customFormat="1" ht="23.25" customHeight="1" thickBot="1">
      <c r="A114" s="1052" t="s">
        <v>292</v>
      </c>
      <c r="B114" s="1053"/>
      <c r="C114" s="1053"/>
      <c r="D114" s="1054"/>
      <c r="E114" s="1029" t="s">
        <v>51</v>
      </c>
      <c r="F114" s="1030"/>
      <c r="G114" s="1030"/>
      <c r="H114" s="1030"/>
      <c r="I114" s="1030"/>
      <c r="J114" s="1030"/>
      <c r="K114" s="1030"/>
      <c r="L114" s="1030"/>
      <c r="M114" s="1030"/>
      <c r="N114" s="1030"/>
      <c r="O114" s="1030"/>
      <c r="P114" s="1030"/>
      <c r="Q114" s="1031"/>
      <c r="R114" s="1027" t="s">
        <v>52</v>
      </c>
      <c r="S114" s="1028"/>
      <c r="T114" s="1028"/>
      <c r="U114" s="1028"/>
      <c r="V114" s="1028"/>
      <c r="W114" s="1028"/>
      <c r="X114" s="1028"/>
      <c r="Y114" s="1028"/>
      <c r="Z114" s="1028"/>
      <c r="AA114" s="1040"/>
    </row>
    <row r="115" spans="1:29" s="62" customFormat="1" ht="162" customHeight="1" thickBot="1">
      <c r="A115" s="63" t="s">
        <v>10</v>
      </c>
      <c r="B115" s="64" t="s">
        <v>293</v>
      </c>
      <c r="C115" s="64" t="s">
        <v>55</v>
      </c>
      <c r="D115" s="65" t="s">
        <v>294</v>
      </c>
      <c r="E115" s="66" t="s">
        <v>1</v>
      </c>
      <c r="F115" s="67" t="s">
        <v>295</v>
      </c>
      <c r="G115" s="67" t="s">
        <v>296</v>
      </c>
      <c r="H115" s="67" t="s">
        <v>297</v>
      </c>
      <c r="I115" s="67" t="s">
        <v>298</v>
      </c>
      <c r="J115" s="67" t="s">
        <v>299</v>
      </c>
      <c r="K115" s="67" t="s">
        <v>300</v>
      </c>
      <c r="L115" s="67" t="s">
        <v>301</v>
      </c>
      <c r="M115" s="67" t="s">
        <v>302</v>
      </c>
      <c r="N115" s="67" t="s">
        <v>303</v>
      </c>
      <c r="O115" s="67" t="s">
        <v>30</v>
      </c>
      <c r="P115" s="68" t="s">
        <v>60</v>
      </c>
      <c r="Q115" s="69" t="s">
        <v>304</v>
      </c>
      <c r="R115" s="70" t="s">
        <v>1</v>
      </c>
      <c r="S115" s="71" t="s">
        <v>295</v>
      </c>
      <c r="T115" s="71" t="s">
        <v>90</v>
      </c>
      <c r="U115" s="71" t="s">
        <v>305</v>
      </c>
      <c r="V115" s="71" t="s">
        <v>298</v>
      </c>
      <c r="W115" s="71" t="str">
        <f>+J115</f>
        <v>Սահմանվող պաշտոնային դրույքաչափ /հաշվի առնելով  նվազագույն ամսական աշխատավարձը - 50000 դրամ/</v>
      </c>
      <c r="X115" s="71" t="s">
        <v>30</v>
      </c>
      <c r="Y115" s="68" t="s">
        <v>60</v>
      </c>
      <c r="Z115" s="71" t="s">
        <v>306</v>
      </c>
      <c r="AA115" s="72" t="s">
        <v>307</v>
      </c>
    </row>
    <row r="116" spans="1:29" s="81" customFormat="1" ht="17.25" customHeight="1" thickBot="1">
      <c r="A116" s="73">
        <v>1</v>
      </c>
      <c r="B116" s="74">
        <v>2</v>
      </c>
      <c r="C116" s="74">
        <v>3</v>
      </c>
      <c r="D116" s="75">
        <v>4</v>
      </c>
      <c r="E116" s="76">
        <v>5</v>
      </c>
      <c r="F116" s="74">
        <v>6</v>
      </c>
      <c r="G116" s="77">
        <v>7</v>
      </c>
      <c r="H116" s="74">
        <v>8</v>
      </c>
      <c r="I116" s="74">
        <v>9</v>
      </c>
      <c r="J116" s="77">
        <v>10</v>
      </c>
      <c r="K116" s="74">
        <v>11</v>
      </c>
      <c r="L116" s="74">
        <v>12</v>
      </c>
      <c r="M116" s="77">
        <v>13</v>
      </c>
      <c r="N116" s="74">
        <v>14</v>
      </c>
      <c r="O116" s="74">
        <v>15</v>
      </c>
      <c r="P116" s="77">
        <v>16</v>
      </c>
      <c r="Q116" s="78">
        <v>17</v>
      </c>
      <c r="R116" s="79">
        <v>18</v>
      </c>
      <c r="S116" s="77">
        <v>19</v>
      </c>
      <c r="T116" s="74">
        <v>20</v>
      </c>
      <c r="U116" s="74">
        <v>21</v>
      </c>
      <c r="V116" s="74">
        <v>22</v>
      </c>
      <c r="W116" s="74">
        <v>23</v>
      </c>
      <c r="X116" s="74">
        <v>24</v>
      </c>
      <c r="Y116" s="74">
        <v>25</v>
      </c>
      <c r="Z116" s="74">
        <v>26</v>
      </c>
      <c r="AA116" s="78">
        <v>27</v>
      </c>
      <c r="AB116" s="80"/>
      <c r="AC116" s="80"/>
    </row>
    <row r="117" spans="1:29" ht="17.25">
      <c r="A117" s="82"/>
      <c r="B117" s="82"/>
      <c r="C117" s="83"/>
      <c r="D117" s="192"/>
      <c r="E117" s="84"/>
      <c r="F117" s="85"/>
      <c r="G117" s="86" t="str">
        <f>IF($C117="ստորաբաժանման պետ",IF(F117=0,2.28,IF(F117=1,2.35,IF(F117=2,2.43,IF(F117=3,2.5,IF(OR(F117=4,F117=5),2.58,IF(OR(F117=6,F117=7),2.66,IF(OR(F117=8,F117=9),2.75,IF(OR(F117=10,F117=11,F117=12),2.83,IF(OR(F117=13,F117=14,F117=15),2.92,IF(OR(F117=16,F117=17,F117=18),3.01,3.11)))))))))),IF($C117="ավագ կարգադրիչ",IF(F117=0,1.96,IF(F117=1,2.02,IF(F117=2,2.08,IF(F117=3,2.15,IF(OR(F117=4,F117=5),2.21,IF(OR(F117=6,F117=7),2.28,IF(OR(F117=8,F117=9),2.35,IF(OR(F117=10,F117=11,F117=12),2.42,IF(OR(F117=13,F117=14,F117=15),2.5,IF(OR(F117=16,F117=17,F117=18),2.58,2.66)))))))))),IF($C117="կարգադրիչ",IF(F117=0,1.45,IF(F117=1,1.49,IF(F117=2,1.54,IF(F117=3,1.59,IF(OR(F117=4,F117=5),1.9,IF(OR(F117=6,F117=7),1.96,IF(OR(F117=8,F117=9),1.73,IF(OR(F117=10,F117=11,F117=12),1.79,IF(OR(F117=13,F117=14,F117=15),1.84,IF(OR(F117=16,F117=17,F117=18),1.9,1.95)))))))))), "Error")))</f>
        <v>Error</v>
      </c>
      <c r="H117" s="87">
        <v>14400</v>
      </c>
      <c r="I117" s="88" t="e">
        <f>G117*H117</f>
        <v>#VALUE!</v>
      </c>
      <c r="J117" s="88" t="e">
        <f t="shared" ref="J117:J180" si="32">IF(I117&lt;=59525,59525,I117)</f>
        <v>#VALUE!</v>
      </c>
      <c r="K117" s="88">
        <f>IF($D117="գեներալ-մայոր",2.91,IF($D117="գնդապետ",2.38,IF($D117="փոխգնդապետ",2.25,IF($D117="մայոր",1.85,IF($D117="կապիտան",1.72,IF($D117="ավագ լեյտենանտ",1.59,IF($D117="լեյտենանտ",1.46,IF($D117="ավագ ենթասպա",1.06,IF($D117="ենթասպա",0.93,IF($D117="ավագ",0.79,IF($D117="ավագ սերժանտ",0.66,IF($D117="սերժանտ",0.53,IF($D117="կրտսեր սերժանտ",0.4,0)))))))))))))</f>
        <v>0</v>
      </c>
      <c r="L117" s="88">
        <f>K117*H117</f>
        <v>0</v>
      </c>
      <c r="M117" s="88" t="e">
        <f>L117+J117</f>
        <v>#VALUE!</v>
      </c>
      <c r="N117" s="88" t="e">
        <f>IF(F117&lt;2,M117*0%,IF(F117&lt;5,M117*5%,IF(F117&lt;10,M117*10%,IF(F117&lt;15,M117*15%,IF(F117&lt;20,M117*20%,IF(F117&lt;25,M117*25%,IF(F117&gt;=25,M117*30%)))))))</f>
        <v>#VALUE!</v>
      </c>
      <c r="O117" s="87"/>
      <c r="P117" s="88" t="e">
        <f t="shared" ref="P117:P180" si="33">M117+N117+O117</f>
        <v>#VALUE!</v>
      </c>
      <c r="Q117" s="89" t="e">
        <f>P117*6.565</f>
        <v>#VALUE!</v>
      </c>
      <c r="R117" s="90"/>
      <c r="S117" s="82"/>
      <c r="T117" s="28">
        <f>IF(E117&lt;1,0,IF(D117="Բ-1",IF(F117=0,6.94,IF(F117=1,7.17,IF(F117=2,7.41,IF(F117=3,7.66,IF(OR(F117=5,F117=4),7.92,IF(OR(F117=6,F117=7),8.18,IF(OR(F117=8,F117=9),8.46,IF(OR(F117=10,F117=11,F117=12),8.74,IF(OR(F117=13,F117=14,F117=15),9.03,IF(OR(F117=16,F117=17,F117=18),9.33,9.65)))))))))),IF(D117="Բ-2", IF(F117=0,5.71,IF(F117=1,5.89,IF(F117=2,6.09,IF(F117=3,6.29,IF(OR(F117=5,F117=4),6.5,IF(OR(F117=6,F117=7),6.72,IF(OR(F117=8,F117=9),6.94,IF(OR(F117=10,F117=11,F117=12),7.17,IF(OR(F117=13,F117=14,F117=15),7.41,IF(OR(F117=16,F117=17,F117=18),7.65,7.91)))))))))), IF(D117="Գ-1", IF(F117=0,4.7,IF(F117=1,4.86,IF(F117=2,5.01,IF(F117=3,5.18,IF(OR(F117=5,F117=4),5.35,IF(OR(F117=6,F117=7),5.52,IF(OR(F117=8,F117=9),5.71,IF(OR(F117=10,F117=11,F117=12),5.89,IF(OR(F117=13,F117=14,F117=15),6.09,IF(OR(F117=16,F117=17,F117=18),6.29,6.49)))))))))), IF(D117="Գ-2", IF(F117=0,3.88,IF(F117=1,4.01,IF(F117=2,4.14,IF(F117=3,4.27,IF(OR(F117=5,F117=4),4.41,IF(OR(F117=6,F117=7),4.55,IF(OR(F117=8,F117=9),4.7,IF(OR(F117=10,F117=11,F117=12),4.85,IF(OR(F117=13,F117=14,F117=15),5.01,IF(OR(F117=16,F117=17,F117=18),5.17,5.34)))))))))), IF(D117="Գ-3", IF(F117=0,3.21,IF(F117=1,3.31,IF(F117=2,3.42,IF(F117=3,3.53,IF(OR(F117=5,F117=4),3.64,IF(OR(F117=6,F117=7),3.76,IF(OR(F117=8,F117=9),3.88,IF(OR(F117=10,F117=11,F117=12),4.01,IF(OR(F117=13,F117=14,F117=15),4.13,IF(OR(F117=16,F117=17,F117=18),4.27,4.4)))))))))), IF(D117="Ա-1", IF(F117=0,2.66,IF(F117=1,2.75,IF(F117=2,2.83,IF(F117=3,2.92,IF(OR(F117=5,F117=4),3.02,IF(OR(F117=6,F117=7),3.11,IF(OR(F117=8,F117=9),3.21,IF(OR(F117=10,F117=11,F117=12),3.31,IF(OR(F117=13,F117=14,F117=15),3.42,IF(OR(F117=16,F117=17,F117=18),3.53,3.64)))))))))), IF(D117="Ա-2", IF(F117=0,2.28,IF(F117=1,2.35,IF(F117=2,2.43,IF(F117=3,2.5,IF(OR(F117=5,F117=4),2.58,IF(OR(F117=6,F117=7),2.66,IF(OR(F117=8,F117=9),2.75,IF(OR(F117=10,F117=11,F117=12),2.83,IF(OR(F117=13,F117=14,F117=15),2.92,IF(OR(F117=16,F117=17,F117=18),3.01,3.11)))))))))),IF(D117="Ա-3", IF(F117=0,1.96,IF(F117=1,2.02,IF(F117=2,2.08,IF(F117=3,2.15,IF(OR(F117=5,F117=4),2.21,IF(OR(F117=6,F117=7),2.28,IF(OR(F117=8,F117=9),2.35,IF(OR(F117=10,F117=11,F117=12),2.42,IF(OR(F117=13,F117=14,F117=15),2.5,IF(OR(F117=16,F117=17,F117=18),2.58,2.66)))))))))), IF(D117="Կ-1", IF(F117=0,1.68,IF(F117=1,1.73,IF(F117=2,1.79,IF(F117=3,1.84,IF(OR(F117=5,F117=4),1.9,IF(OR(F117=6,F117=7),1.96,IF(OR(F117=8,F117=9),2.02,IF(OR(F117=10,F117=11,F117=12),2.08,IF(OR(F117=13,F117=14,F117=15),2.14,IF(OR(F117=16,F117=17,F117=18),2.21,2.28)))))))))), IF(D117="Կ-2", IF(F117=0,1.45,IF(F117=1,1.49,IF(F117=2,1.54,IF(F117=3,1.59,IF(OR(F117=5,F117=4),1.63,IF(OR(F117=6,F117=7),1.68,IF(OR(F117=8,F117=9),1.73,IF(OR(F117=10,F117=11,F117=12),1.79,IF(OR(F117=13,F117=14,F117=15),1.84,IF(OR(F117=16,F117=17,F117=18),1.9,1.95)))))))))),IF(D117="Կ-3", IF(F117=0,1.25,IF(F117=1,1.29,IF(F117=2,1.33,IF(F117=3,1.37,IF(OR(F117=5,F117=4),1.41,IF(OR(F117=6,F117=7),1.45,IF(OR(F117=8,F117=9),1.49,IF(OR(F117=10,F117=11,F117=12),1.54,IF(OR(F117=13,F117=14,F117=15),1.58,IF(OR(F117=16,F117=17,F117=18),1.63,1.68)))))))))), "Error"))))))))))))</f>
        <v>0</v>
      </c>
      <c r="U117" s="91">
        <v>66140</v>
      </c>
      <c r="V117" s="92">
        <f t="shared" ref="V117:V148" si="34">+U117*T117</f>
        <v>0</v>
      </c>
      <c r="W117" s="91"/>
      <c r="X117" s="91"/>
      <c r="Y117" s="92">
        <f>+V117+W117+X117</f>
        <v>0</v>
      </c>
      <c r="Z117" s="92">
        <f>+Y117*6.565</f>
        <v>0</v>
      </c>
      <c r="AA117" s="92" t="e">
        <f t="shared" ref="AA117:AA148" si="35">+Z117+Q117</f>
        <v>#VALUE!</v>
      </c>
    </row>
    <row r="118" spans="1:29" ht="17.25">
      <c r="A118" s="5"/>
      <c r="B118" s="5"/>
      <c r="C118" s="93"/>
      <c r="D118" s="193"/>
      <c r="E118" s="94"/>
      <c r="F118" s="95"/>
      <c r="G118" s="96" t="str">
        <f t="shared" ref="G118:G181" si="36">IF($C118="ստորաբաժանման պետ",IF(F118=0,2.28,IF(F118=1,2.35,IF(F118=2,2.43,IF(F118=3,2.5,IF(OR(F118=4,F118=5),2.58,IF(OR(F118=6,F118=7),2.66,IF(OR(F118=8,F118=9),2.75,IF(OR(F118=10,F118=11,F118=12),2.83,IF(OR(F118=13,F118=14,F118=15),2.92,IF(OR(F118=16,F118=17,F118=18),3.01,3.11)))))))))),IF($C118="ավագ կարգադրիչ",IF(F118=0,1.96,IF(F118=1,2.02,IF(F118=2,2.08,IF(F118=3,2.15,IF(OR(F118=4,F118=5),2.21,IF(OR(F118=6,F118=7),2.28,IF(OR(F118=8,F118=9),2.35,IF(OR(F118=10,F118=11,F118=12),2.42,IF(OR(F118=13,F118=14,F118=15),2.5,IF(OR(F118=16,F118=17,F118=18),2.58,2.66)))))))))),IF($C118="կարգադրիչ",IF(F118=0,1.45,IF(F118=1,1.49,IF(F118=2,1.54,IF(F118=3,1.59,IF(OR(F118=4,F118=5),1.9,IF(OR(F118=6,F118=7),1.96,IF(OR(F118=8,F118=9),1.73,IF(OR(F118=10,F118=11,F118=12),1.79,IF(OR(F118=13,F118=14,F118=15),1.84,IF(OR(F118=16,F118=17,F118=18),1.9,1.95)))))))))), "Error")))</f>
        <v>Error</v>
      </c>
      <c r="H118" s="97">
        <v>14400</v>
      </c>
      <c r="I118" s="98" t="e">
        <f t="shared" ref="I118:I171" si="37">G118*H118</f>
        <v>#VALUE!</v>
      </c>
      <c r="J118" s="88" t="e">
        <f t="shared" si="32"/>
        <v>#VALUE!</v>
      </c>
      <c r="K118" s="98">
        <f t="shared" ref="K118:K181" si="38">IF($D118="գեներալ-մայոր",2.91,IF($D118="գնդապետ",2.38,IF($D118="փոխգնդապետ",2.25,IF($D118="մայոր",1.85,IF($D118="կապիտան",1.72,IF($D118="ավագ լեյտենանտ",1.59,IF($D118="լեյտենանտ",1.46,IF($D118="ավագ ենթասպա",1.06,IF($D118="ենթասպա",0.93,IF($D118="ավագ",0.79,IF($D118="ավագ սերժանտ",0.66,IF($D118="սերժանտ",0.53,IF($D118="կրտսեր սերժանտ",0.4,0)))))))))))))</f>
        <v>0</v>
      </c>
      <c r="L118" s="98">
        <f t="shared" ref="L118:L171" si="39">K118*H118</f>
        <v>0</v>
      </c>
      <c r="M118" s="98" t="e">
        <f t="shared" ref="M118:M171" si="40">L118+J118</f>
        <v>#VALUE!</v>
      </c>
      <c r="N118" s="98" t="e">
        <f t="shared" ref="N118:N171" si="41">IF(F118&lt;2,M118*0%,IF(F118&lt;5,M118*5%,IF(F118&lt;10,M118*10%,IF(F118&lt;15,M118*15%,IF(F118&lt;20,M118*20%,IF(F118&lt;25,M118*25%,IF(F118&gt;=25,M118*30%)))))))</f>
        <v>#VALUE!</v>
      </c>
      <c r="O118" s="97"/>
      <c r="P118" s="98" t="e">
        <f t="shared" si="33"/>
        <v>#VALUE!</v>
      </c>
      <c r="Q118" s="99" t="e">
        <f t="shared" ref="Q118:Q181" si="42">P118*6.565</f>
        <v>#VALUE!</v>
      </c>
      <c r="R118" s="100"/>
      <c r="S118" s="5"/>
      <c r="T118" s="28">
        <f t="shared" ref="T118:T181" si="43">IF(E118&lt;1,0,IF(D118="Բ-1",IF(F118=0,6.94,IF(F118=1,7.17,IF(F118=2,7.41,IF(F118=3,7.66,IF(OR(F118=5,F118=4),7.92,IF(OR(F118=6,F118=7),8.18,IF(OR(F118=8,F118=9),8.46,IF(OR(F118=10,F118=11,F118=12),8.74,IF(OR(F118=13,F118=14,F118=15),9.03,IF(OR(F118=16,F118=17,F118=18),9.33,9.65)))))))))),IF(D118="Բ-2", IF(F118=0,5.71,IF(F118=1,5.89,IF(F118=2,6.09,IF(F118=3,6.29,IF(OR(F118=5,F118=4),6.5,IF(OR(F118=6,F118=7),6.72,IF(OR(F118=8,F118=9),6.94,IF(OR(F118=10,F118=11,F118=12),7.17,IF(OR(F118=13,F118=14,F118=15),7.41,IF(OR(F118=16,F118=17,F118=18),7.65,7.91)))))))))), IF(D118="Գ-1", IF(F118=0,4.7,IF(F118=1,4.86,IF(F118=2,5.01,IF(F118=3,5.18,IF(OR(F118=5,F118=4),5.35,IF(OR(F118=6,F118=7),5.52,IF(OR(F118=8,F118=9),5.71,IF(OR(F118=10,F118=11,F118=12),5.89,IF(OR(F118=13,F118=14,F118=15),6.09,IF(OR(F118=16,F118=17,F118=18),6.29,6.49)))))))))), IF(D118="Գ-2", IF(F118=0,3.88,IF(F118=1,4.01,IF(F118=2,4.14,IF(F118=3,4.27,IF(OR(F118=5,F118=4),4.41,IF(OR(F118=6,F118=7),4.55,IF(OR(F118=8,F118=9),4.7,IF(OR(F118=10,F118=11,F118=12),4.85,IF(OR(F118=13,F118=14,F118=15),5.01,IF(OR(F118=16,F118=17,F118=18),5.17,5.34)))))))))), IF(D118="Գ-3", IF(F118=0,3.21,IF(F118=1,3.31,IF(F118=2,3.42,IF(F118=3,3.53,IF(OR(F118=5,F118=4),3.64,IF(OR(F118=6,F118=7),3.76,IF(OR(F118=8,F118=9),3.88,IF(OR(F118=10,F118=11,F118=12),4.01,IF(OR(F118=13,F118=14,F118=15),4.13,IF(OR(F118=16,F118=17,F118=18),4.27,4.4)))))))))), IF(D118="Ա-1", IF(F118=0,2.66,IF(F118=1,2.75,IF(F118=2,2.83,IF(F118=3,2.92,IF(OR(F118=5,F118=4),3.02,IF(OR(F118=6,F118=7),3.11,IF(OR(F118=8,F118=9),3.21,IF(OR(F118=10,F118=11,F118=12),3.31,IF(OR(F118=13,F118=14,F118=15),3.42,IF(OR(F118=16,F118=17,F118=18),3.53,3.64)))))))))), IF(D118="Ա-2", IF(F118=0,2.28,IF(F118=1,2.35,IF(F118=2,2.43,IF(F118=3,2.5,IF(OR(F118=5,F118=4),2.58,IF(OR(F118=6,F118=7),2.66,IF(OR(F118=8,F118=9),2.75,IF(OR(F118=10,F118=11,F118=12),2.83,IF(OR(F118=13,F118=14,F118=15),2.92,IF(OR(F118=16,F118=17,F118=18),3.01,3.11)))))))))),IF(D118="Ա-3", IF(F118=0,1.96,IF(F118=1,2.02,IF(F118=2,2.08,IF(F118=3,2.15,IF(OR(F118=5,F118=4),2.21,IF(OR(F118=6,F118=7),2.28,IF(OR(F118=8,F118=9),2.35,IF(OR(F118=10,F118=11,F118=12),2.42,IF(OR(F118=13,F118=14,F118=15),2.5,IF(OR(F118=16,F118=17,F118=18),2.58,2.66)))))))))), IF(D118="Կ-1", IF(F118=0,1.68,IF(F118=1,1.73,IF(F118=2,1.79,IF(F118=3,1.84,IF(OR(F118=5,F118=4),1.9,IF(OR(F118=6,F118=7),1.96,IF(OR(F118=8,F118=9),2.02,IF(OR(F118=10,F118=11,F118=12),2.08,IF(OR(F118=13,F118=14,F118=15),2.14,IF(OR(F118=16,F118=17,F118=18),2.21,2.28)))))))))), IF(D118="Կ-2", IF(F118=0,1.45,IF(F118=1,1.49,IF(F118=2,1.54,IF(F118=3,1.59,IF(OR(F118=5,F118=4),1.63,IF(OR(F118=6,F118=7),1.68,IF(OR(F118=8,F118=9),1.73,IF(OR(F118=10,F118=11,F118=12),1.79,IF(OR(F118=13,F118=14,F118=15),1.84,IF(OR(F118=16,F118=17,F118=18),1.9,1.95)))))))))),IF(D118="Կ-3", IF(F118=0,1.25,IF(F118=1,1.29,IF(F118=2,1.33,IF(F118=3,1.37,IF(OR(F118=5,F118=4),1.41,IF(OR(F118=6,F118=7),1.45,IF(OR(F118=8,F118=9),1.49,IF(OR(F118=10,F118=11,F118=12),1.54,IF(OR(F118=13,F118=14,F118=15),1.58,IF(OR(F118=16,F118=17,F118=18),1.63,1.68)))))))))), "Error"))))))))))))</f>
        <v>0</v>
      </c>
      <c r="U118" s="101">
        <v>66140</v>
      </c>
      <c r="V118" s="102">
        <f t="shared" si="34"/>
        <v>0</v>
      </c>
      <c r="W118" s="101"/>
      <c r="X118" s="101"/>
      <c r="Y118" s="102">
        <f t="shared" ref="Y118:Y171" si="44">+V118+W118+X118</f>
        <v>0</v>
      </c>
      <c r="Z118" s="102">
        <f t="shared" ref="Z118:Z181" si="45">+Y118*6.565</f>
        <v>0</v>
      </c>
      <c r="AA118" s="102" t="e">
        <f t="shared" si="35"/>
        <v>#VALUE!</v>
      </c>
    </row>
    <row r="119" spans="1:29" ht="17.25">
      <c r="A119" s="5"/>
      <c r="B119" s="5"/>
      <c r="C119" s="93"/>
      <c r="D119" s="193"/>
      <c r="E119" s="94"/>
      <c r="F119" s="95"/>
      <c r="G119" s="96" t="str">
        <f t="shared" si="36"/>
        <v>Error</v>
      </c>
      <c r="H119" s="97">
        <v>14400</v>
      </c>
      <c r="I119" s="98" t="e">
        <f t="shared" si="37"/>
        <v>#VALUE!</v>
      </c>
      <c r="J119" s="88" t="e">
        <f t="shared" si="32"/>
        <v>#VALUE!</v>
      </c>
      <c r="K119" s="98">
        <f t="shared" si="38"/>
        <v>0</v>
      </c>
      <c r="L119" s="98">
        <f t="shared" si="39"/>
        <v>0</v>
      </c>
      <c r="M119" s="98" t="e">
        <f t="shared" si="40"/>
        <v>#VALUE!</v>
      </c>
      <c r="N119" s="98" t="e">
        <f t="shared" si="41"/>
        <v>#VALUE!</v>
      </c>
      <c r="O119" s="97"/>
      <c r="P119" s="98" t="e">
        <f t="shared" si="33"/>
        <v>#VALUE!</v>
      </c>
      <c r="Q119" s="99" t="e">
        <f t="shared" si="42"/>
        <v>#VALUE!</v>
      </c>
      <c r="R119" s="100"/>
      <c r="S119" s="5"/>
      <c r="T119" s="28">
        <f t="shared" si="43"/>
        <v>0</v>
      </c>
      <c r="U119" s="101">
        <v>66140</v>
      </c>
      <c r="V119" s="102">
        <f t="shared" si="34"/>
        <v>0</v>
      </c>
      <c r="W119" s="101"/>
      <c r="X119" s="101"/>
      <c r="Y119" s="102">
        <f t="shared" si="44"/>
        <v>0</v>
      </c>
      <c r="Z119" s="102">
        <f t="shared" si="45"/>
        <v>0</v>
      </c>
      <c r="AA119" s="102" t="e">
        <f t="shared" si="35"/>
        <v>#VALUE!</v>
      </c>
    </row>
    <row r="120" spans="1:29" ht="17.25">
      <c r="A120" s="5"/>
      <c r="B120" s="5"/>
      <c r="C120" s="93"/>
      <c r="D120" s="193"/>
      <c r="E120" s="94"/>
      <c r="F120" s="95"/>
      <c r="G120" s="96" t="str">
        <f t="shared" si="36"/>
        <v>Error</v>
      </c>
      <c r="H120" s="97">
        <v>14400</v>
      </c>
      <c r="I120" s="98" t="e">
        <f t="shared" si="37"/>
        <v>#VALUE!</v>
      </c>
      <c r="J120" s="88" t="e">
        <f t="shared" si="32"/>
        <v>#VALUE!</v>
      </c>
      <c r="K120" s="98">
        <f t="shared" si="38"/>
        <v>0</v>
      </c>
      <c r="L120" s="98">
        <f t="shared" si="39"/>
        <v>0</v>
      </c>
      <c r="M120" s="98" t="e">
        <f t="shared" si="40"/>
        <v>#VALUE!</v>
      </c>
      <c r="N120" s="98" t="e">
        <f t="shared" si="41"/>
        <v>#VALUE!</v>
      </c>
      <c r="O120" s="97"/>
      <c r="P120" s="98" t="e">
        <f t="shared" si="33"/>
        <v>#VALUE!</v>
      </c>
      <c r="Q120" s="99" t="e">
        <f t="shared" si="42"/>
        <v>#VALUE!</v>
      </c>
      <c r="R120" s="100"/>
      <c r="S120" s="5"/>
      <c r="T120" s="28">
        <f t="shared" si="43"/>
        <v>0</v>
      </c>
      <c r="U120" s="101">
        <v>66140</v>
      </c>
      <c r="V120" s="102">
        <f t="shared" si="34"/>
        <v>0</v>
      </c>
      <c r="W120" s="101"/>
      <c r="X120" s="101"/>
      <c r="Y120" s="102">
        <f t="shared" si="44"/>
        <v>0</v>
      </c>
      <c r="Z120" s="102">
        <f t="shared" si="45"/>
        <v>0</v>
      </c>
      <c r="AA120" s="102" t="e">
        <f t="shared" si="35"/>
        <v>#VALUE!</v>
      </c>
    </row>
    <row r="121" spans="1:29" ht="17.25">
      <c r="A121" s="5"/>
      <c r="B121" s="5"/>
      <c r="C121" s="93"/>
      <c r="D121" s="193"/>
      <c r="E121" s="94"/>
      <c r="F121" s="95"/>
      <c r="G121" s="96" t="str">
        <f t="shared" si="36"/>
        <v>Error</v>
      </c>
      <c r="H121" s="97">
        <v>14400</v>
      </c>
      <c r="I121" s="98" t="e">
        <f t="shared" si="37"/>
        <v>#VALUE!</v>
      </c>
      <c r="J121" s="88" t="e">
        <f t="shared" si="32"/>
        <v>#VALUE!</v>
      </c>
      <c r="K121" s="98">
        <f t="shared" si="38"/>
        <v>0</v>
      </c>
      <c r="L121" s="98">
        <f t="shared" si="39"/>
        <v>0</v>
      </c>
      <c r="M121" s="98" t="e">
        <f t="shared" si="40"/>
        <v>#VALUE!</v>
      </c>
      <c r="N121" s="98" t="e">
        <f t="shared" si="41"/>
        <v>#VALUE!</v>
      </c>
      <c r="O121" s="97"/>
      <c r="P121" s="98" t="e">
        <f t="shared" si="33"/>
        <v>#VALUE!</v>
      </c>
      <c r="Q121" s="99" t="e">
        <f t="shared" si="42"/>
        <v>#VALUE!</v>
      </c>
      <c r="R121" s="100"/>
      <c r="S121" s="5"/>
      <c r="T121" s="28">
        <f t="shared" si="43"/>
        <v>0</v>
      </c>
      <c r="U121" s="101">
        <v>66140</v>
      </c>
      <c r="V121" s="102">
        <f t="shared" si="34"/>
        <v>0</v>
      </c>
      <c r="W121" s="101"/>
      <c r="X121" s="101"/>
      <c r="Y121" s="102">
        <f t="shared" si="44"/>
        <v>0</v>
      </c>
      <c r="Z121" s="102">
        <f t="shared" si="45"/>
        <v>0</v>
      </c>
      <c r="AA121" s="102" t="e">
        <f t="shared" si="35"/>
        <v>#VALUE!</v>
      </c>
    </row>
    <row r="122" spans="1:29" ht="17.25">
      <c r="A122" s="5"/>
      <c r="B122" s="5"/>
      <c r="C122" s="93"/>
      <c r="D122" s="193"/>
      <c r="E122" s="94"/>
      <c r="F122" s="95"/>
      <c r="G122" s="96" t="str">
        <f t="shared" si="36"/>
        <v>Error</v>
      </c>
      <c r="H122" s="97">
        <v>14400</v>
      </c>
      <c r="I122" s="98" t="e">
        <f t="shared" si="37"/>
        <v>#VALUE!</v>
      </c>
      <c r="J122" s="88" t="e">
        <f t="shared" si="32"/>
        <v>#VALUE!</v>
      </c>
      <c r="K122" s="98">
        <f t="shared" si="38"/>
        <v>0</v>
      </c>
      <c r="L122" s="98">
        <f t="shared" si="39"/>
        <v>0</v>
      </c>
      <c r="M122" s="98" t="e">
        <f t="shared" si="40"/>
        <v>#VALUE!</v>
      </c>
      <c r="N122" s="98" t="e">
        <f t="shared" si="41"/>
        <v>#VALUE!</v>
      </c>
      <c r="O122" s="97"/>
      <c r="P122" s="98" t="e">
        <f t="shared" si="33"/>
        <v>#VALUE!</v>
      </c>
      <c r="Q122" s="99" t="e">
        <f t="shared" si="42"/>
        <v>#VALUE!</v>
      </c>
      <c r="R122" s="100"/>
      <c r="S122" s="5"/>
      <c r="T122" s="28">
        <f t="shared" si="43"/>
        <v>0</v>
      </c>
      <c r="U122" s="101">
        <v>66140</v>
      </c>
      <c r="V122" s="102">
        <f t="shared" si="34"/>
        <v>0</v>
      </c>
      <c r="W122" s="101"/>
      <c r="X122" s="101"/>
      <c r="Y122" s="102">
        <f t="shared" si="44"/>
        <v>0</v>
      </c>
      <c r="Z122" s="102">
        <f t="shared" si="45"/>
        <v>0</v>
      </c>
      <c r="AA122" s="102" t="e">
        <f t="shared" si="35"/>
        <v>#VALUE!</v>
      </c>
    </row>
    <row r="123" spans="1:29" ht="17.25">
      <c r="A123" s="5"/>
      <c r="B123" s="5"/>
      <c r="C123" s="93"/>
      <c r="D123" s="193"/>
      <c r="E123" s="84"/>
      <c r="F123" s="85"/>
      <c r="G123" s="86" t="str">
        <f t="shared" si="36"/>
        <v>Error</v>
      </c>
      <c r="H123" s="87">
        <v>14400</v>
      </c>
      <c r="I123" s="88" t="e">
        <f t="shared" si="37"/>
        <v>#VALUE!</v>
      </c>
      <c r="J123" s="88" t="e">
        <f t="shared" si="32"/>
        <v>#VALUE!</v>
      </c>
      <c r="K123" s="88">
        <f t="shared" si="38"/>
        <v>0</v>
      </c>
      <c r="L123" s="88">
        <f t="shared" si="39"/>
        <v>0</v>
      </c>
      <c r="M123" s="88" t="e">
        <f t="shared" si="40"/>
        <v>#VALUE!</v>
      </c>
      <c r="N123" s="88" t="e">
        <f t="shared" si="41"/>
        <v>#VALUE!</v>
      </c>
      <c r="O123" s="87"/>
      <c r="P123" s="88" t="e">
        <f t="shared" si="33"/>
        <v>#VALUE!</v>
      </c>
      <c r="Q123" s="89" t="e">
        <f t="shared" si="42"/>
        <v>#VALUE!</v>
      </c>
      <c r="R123" s="90"/>
      <c r="S123" s="82"/>
      <c r="T123" s="28">
        <f t="shared" si="43"/>
        <v>0</v>
      </c>
      <c r="U123" s="91">
        <v>66140</v>
      </c>
      <c r="V123" s="92">
        <f t="shared" si="34"/>
        <v>0</v>
      </c>
      <c r="W123" s="91"/>
      <c r="X123" s="91"/>
      <c r="Y123" s="92">
        <f t="shared" si="44"/>
        <v>0</v>
      </c>
      <c r="Z123" s="92">
        <f t="shared" si="45"/>
        <v>0</v>
      </c>
      <c r="AA123" s="92" t="e">
        <f t="shared" si="35"/>
        <v>#VALUE!</v>
      </c>
    </row>
    <row r="124" spans="1:29" ht="17.25">
      <c r="A124" s="5"/>
      <c r="B124" s="5"/>
      <c r="C124" s="93"/>
      <c r="D124" s="193"/>
      <c r="E124" s="94"/>
      <c r="F124" s="95"/>
      <c r="G124" s="96" t="str">
        <f t="shared" si="36"/>
        <v>Error</v>
      </c>
      <c r="H124" s="97">
        <v>14400</v>
      </c>
      <c r="I124" s="98" t="e">
        <f t="shared" si="37"/>
        <v>#VALUE!</v>
      </c>
      <c r="J124" s="88" t="e">
        <f t="shared" si="32"/>
        <v>#VALUE!</v>
      </c>
      <c r="K124" s="98">
        <f t="shared" si="38"/>
        <v>0</v>
      </c>
      <c r="L124" s="98">
        <f t="shared" si="39"/>
        <v>0</v>
      </c>
      <c r="M124" s="98" t="e">
        <f t="shared" si="40"/>
        <v>#VALUE!</v>
      </c>
      <c r="N124" s="98" t="e">
        <f t="shared" si="41"/>
        <v>#VALUE!</v>
      </c>
      <c r="O124" s="97"/>
      <c r="P124" s="98" t="e">
        <f t="shared" si="33"/>
        <v>#VALUE!</v>
      </c>
      <c r="Q124" s="99" t="e">
        <f t="shared" si="42"/>
        <v>#VALUE!</v>
      </c>
      <c r="R124" s="100"/>
      <c r="S124" s="5"/>
      <c r="T124" s="28">
        <f t="shared" si="43"/>
        <v>0</v>
      </c>
      <c r="U124" s="101">
        <v>66140</v>
      </c>
      <c r="V124" s="102">
        <f t="shared" si="34"/>
        <v>0</v>
      </c>
      <c r="W124" s="101"/>
      <c r="X124" s="101"/>
      <c r="Y124" s="102">
        <f t="shared" si="44"/>
        <v>0</v>
      </c>
      <c r="Z124" s="102">
        <f t="shared" si="45"/>
        <v>0</v>
      </c>
      <c r="AA124" s="102" t="e">
        <f t="shared" si="35"/>
        <v>#VALUE!</v>
      </c>
    </row>
    <row r="125" spans="1:29" ht="17.25">
      <c r="A125" s="5"/>
      <c r="B125" s="5"/>
      <c r="C125" s="93"/>
      <c r="D125" s="193"/>
      <c r="E125" s="94"/>
      <c r="F125" s="95"/>
      <c r="G125" s="96" t="str">
        <f t="shared" si="36"/>
        <v>Error</v>
      </c>
      <c r="H125" s="97">
        <v>14400</v>
      </c>
      <c r="I125" s="98" t="e">
        <f t="shared" si="37"/>
        <v>#VALUE!</v>
      </c>
      <c r="J125" s="88" t="e">
        <f t="shared" si="32"/>
        <v>#VALUE!</v>
      </c>
      <c r="K125" s="98">
        <f t="shared" si="38"/>
        <v>0</v>
      </c>
      <c r="L125" s="98">
        <f t="shared" si="39"/>
        <v>0</v>
      </c>
      <c r="M125" s="98" t="e">
        <f t="shared" si="40"/>
        <v>#VALUE!</v>
      </c>
      <c r="N125" s="98" t="e">
        <f t="shared" si="41"/>
        <v>#VALUE!</v>
      </c>
      <c r="O125" s="97"/>
      <c r="P125" s="98" t="e">
        <f t="shared" si="33"/>
        <v>#VALUE!</v>
      </c>
      <c r="Q125" s="99" t="e">
        <f t="shared" si="42"/>
        <v>#VALUE!</v>
      </c>
      <c r="R125" s="100"/>
      <c r="S125" s="5"/>
      <c r="T125" s="28">
        <f t="shared" si="43"/>
        <v>0</v>
      </c>
      <c r="U125" s="101">
        <v>66140</v>
      </c>
      <c r="V125" s="102">
        <f t="shared" si="34"/>
        <v>0</v>
      </c>
      <c r="W125" s="101"/>
      <c r="X125" s="101"/>
      <c r="Y125" s="102">
        <f t="shared" si="44"/>
        <v>0</v>
      </c>
      <c r="Z125" s="102">
        <f t="shared" si="45"/>
        <v>0</v>
      </c>
      <c r="AA125" s="102" t="e">
        <f t="shared" si="35"/>
        <v>#VALUE!</v>
      </c>
    </row>
    <row r="126" spans="1:29" ht="17.25">
      <c r="A126" s="5"/>
      <c r="B126" s="5"/>
      <c r="C126" s="93"/>
      <c r="D126" s="193"/>
      <c r="E126" s="94"/>
      <c r="F126" s="95"/>
      <c r="G126" s="96" t="str">
        <f t="shared" si="36"/>
        <v>Error</v>
      </c>
      <c r="H126" s="97">
        <v>14400</v>
      </c>
      <c r="I126" s="98" t="e">
        <f t="shared" si="37"/>
        <v>#VALUE!</v>
      </c>
      <c r="J126" s="88" t="e">
        <f t="shared" si="32"/>
        <v>#VALUE!</v>
      </c>
      <c r="K126" s="98">
        <f t="shared" si="38"/>
        <v>0</v>
      </c>
      <c r="L126" s="98">
        <f t="shared" si="39"/>
        <v>0</v>
      </c>
      <c r="M126" s="98" t="e">
        <f t="shared" si="40"/>
        <v>#VALUE!</v>
      </c>
      <c r="N126" s="98" t="e">
        <f t="shared" si="41"/>
        <v>#VALUE!</v>
      </c>
      <c r="O126" s="97"/>
      <c r="P126" s="98" t="e">
        <f t="shared" si="33"/>
        <v>#VALUE!</v>
      </c>
      <c r="Q126" s="99" t="e">
        <f t="shared" si="42"/>
        <v>#VALUE!</v>
      </c>
      <c r="R126" s="100"/>
      <c r="S126" s="5"/>
      <c r="T126" s="28">
        <f t="shared" si="43"/>
        <v>0</v>
      </c>
      <c r="U126" s="101">
        <v>66140</v>
      </c>
      <c r="V126" s="102">
        <f t="shared" si="34"/>
        <v>0</v>
      </c>
      <c r="W126" s="101"/>
      <c r="X126" s="101"/>
      <c r="Y126" s="102">
        <f t="shared" si="44"/>
        <v>0</v>
      </c>
      <c r="Z126" s="102">
        <f t="shared" si="45"/>
        <v>0</v>
      </c>
      <c r="AA126" s="102" t="e">
        <f t="shared" si="35"/>
        <v>#VALUE!</v>
      </c>
    </row>
    <row r="127" spans="1:29" ht="17.25">
      <c r="A127" s="5"/>
      <c r="B127" s="5"/>
      <c r="C127" s="93"/>
      <c r="D127" s="193"/>
      <c r="E127" s="94"/>
      <c r="F127" s="95"/>
      <c r="G127" s="96" t="str">
        <f t="shared" si="36"/>
        <v>Error</v>
      </c>
      <c r="H127" s="97">
        <v>14400</v>
      </c>
      <c r="I127" s="98" t="e">
        <f t="shared" si="37"/>
        <v>#VALUE!</v>
      </c>
      <c r="J127" s="88" t="e">
        <f t="shared" si="32"/>
        <v>#VALUE!</v>
      </c>
      <c r="K127" s="98">
        <f t="shared" si="38"/>
        <v>0</v>
      </c>
      <c r="L127" s="98">
        <f t="shared" si="39"/>
        <v>0</v>
      </c>
      <c r="M127" s="98" t="e">
        <f t="shared" si="40"/>
        <v>#VALUE!</v>
      </c>
      <c r="N127" s="98" t="e">
        <f t="shared" si="41"/>
        <v>#VALUE!</v>
      </c>
      <c r="O127" s="97"/>
      <c r="P127" s="98" t="e">
        <f t="shared" si="33"/>
        <v>#VALUE!</v>
      </c>
      <c r="Q127" s="99" t="e">
        <f t="shared" si="42"/>
        <v>#VALUE!</v>
      </c>
      <c r="R127" s="100"/>
      <c r="S127" s="5"/>
      <c r="T127" s="28">
        <f t="shared" si="43"/>
        <v>0</v>
      </c>
      <c r="U127" s="101">
        <v>66140</v>
      </c>
      <c r="V127" s="102">
        <f t="shared" si="34"/>
        <v>0</v>
      </c>
      <c r="W127" s="101"/>
      <c r="X127" s="101"/>
      <c r="Y127" s="102">
        <f t="shared" si="44"/>
        <v>0</v>
      </c>
      <c r="Z127" s="102">
        <f t="shared" si="45"/>
        <v>0</v>
      </c>
      <c r="AA127" s="102" t="e">
        <f t="shared" si="35"/>
        <v>#VALUE!</v>
      </c>
    </row>
    <row r="128" spans="1:29" ht="17.25">
      <c r="A128" s="5"/>
      <c r="B128" s="5"/>
      <c r="C128" s="93"/>
      <c r="D128" s="193"/>
      <c r="E128" s="94"/>
      <c r="F128" s="95"/>
      <c r="G128" s="96" t="str">
        <f t="shared" si="36"/>
        <v>Error</v>
      </c>
      <c r="H128" s="97">
        <v>14400</v>
      </c>
      <c r="I128" s="98" t="e">
        <f t="shared" si="37"/>
        <v>#VALUE!</v>
      </c>
      <c r="J128" s="88" t="e">
        <f t="shared" si="32"/>
        <v>#VALUE!</v>
      </c>
      <c r="K128" s="98">
        <f t="shared" si="38"/>
        <v>0</v>
      </c>
      <c r="L128" s="98">
        <f t="shared" si="39"/>
        <v>0</v>
      </c>
      <c r="M128" s="98" t="e">
        <f t="shared" si="40"/>
        <v>#VALUE!</v>
      </c>
      <c r="N128" s="98" t="e">
        <f t="shared" si="41"/>
        <v>#VALUE!</v>
      </c>
      <c r="O128" s="97"/>
      <c r="P128" s="98" t="e">
        <f t="shared" si="33"/>
        <v>#VALUE!</v>
      </c>
      <c r="Q128" s="99" t="e">
        <f t="shared" si="42"/>
        <v>#VALUE!</v>
      </c>
      <c r="R128" s="100"/>
      <c r="S128" s="5"/>
      <c r="T128" s="28">
        <f t="shared" si="43"/>
        <v>0</v>
      </c>
      <c r="U128" s="101">
        <v>66140</v>
      </c>
      <c r="V128" s="102">
        <f t="shared" si="34"/>
        <v>0</v>
      </c>
      <c r="W128" s="101"/>
      <c r="X128" s="101"/>
      <c r="Y128" s="102">
        <f t="shared" si="44"/>
        <v>0</v>
      </c>
      <c r="Z128" s="102">
        <f t="shared" si="45"/>
        <v>0</v>
      </c>
      <c r="AA128" s="102" t="e">
        <f t="shared" si="35"/>
        <v>#VALUE!</v>
      </c>
    </row>
    <row r="129" spans="1:27" ht="17.25">
      <c r="A129" s="5"/>
      <c r="B129" s="5"/>
      <c r="C129" s="93"/>
      <c r="D129" s="193"/>
      <c r="E129" s="84"/>
      <c r="F129" s="85"/>
      <c r="G129" s="86" t="str">
        <f t="shared" si="36"/>
        <v>Error</v>
      </c>
      <c r="H129" s="87">
        <v>14400</v>
      </c>
      <c r="I129" s="88" t="e">
        <f t="shared" si="37"/>
        <v>#VALUE!</v>
      </c>
      <c r="J129" s="88" t="e">
        <f t="shared" si="32"/>
        <v>#VALUE!</v>
      </c>
      <c r="K129" s="88">
        <f t="shared" si="38"/>
        <v>0</v>
      </c>
      <c r="L129" s="88">
        <f t="shared" si="39"/>
        <v>0</v>
      </c>
      <c r="M129" s="88" t="e">
        <f t="shared" si="40"/>
        <v>#VALUE!</v>
      </c>
      <c r="N129" s="88" t="e">
        <f t="shared" si="41"/>
        <v>#VALUE!</v>
      </c>
      <c r="O129" s="87"/>
      <c r="P129" s="88" t="e">
        <f t="shared" si="33"/>
        <v>#VALUE!</v>
      </c>
      <c r="Q129" s="89" t="e">
        <f t="shared" si="42"/>
        <v>#VALUE!</v>
      </c>
      <c r="R129" s="90"/>
      <c r="S129" s="82"/>
      <c r="T129" s="28">
        <f t="shared" si="43"/>
        <v>0</v>
      </c>
      <c r="U129" s="91">
        <v>66140</v>
      </c>
      <c r="V129" s="92">
        <f t="shared" si="34"/>
        <v>0</v>
      </c>
      <c r="W129" s="91"/>
      <c r="X129" s="91"/>
      <c r="Y129" s="92">
        <f t="shared" si="44"/>
        <v>0</v>
      </c>
      <c r="Z129" s="92">
        <f t="shared" si="45"/>
        <v>0</v>
      </c>
      <c r="AA129" s="92" t="e">
        <f t="shared" si="35"/>
        <v>#VALUE!</v>
      </c>
    </row>
    <row r="130" spans="1:27" ht="17.25">
      <c r="A130" s="5"/>
      <c r="B130" s="5"/>
      <c r="C130" s="93"/>
      <c r="D130" s="193"/>
      <c r="E130" s="94"/>
      <c r="F130" s="95"/>
      <c r="G130" s="96" t="str">
        <f t="shared" si="36"/>
        <v>Error</v>
      </c>
      <c r="H130" s="97">
        <v>14400</v>
      </c>
      <c r="I130" s="98" t="e">
        <f t="shared" si="37"/>
        <v>#VALUE!</v>
      </c>
      <c r="J130" s="88" t="e">
        <f t="shared" si="32"/>
        <v>#VALUE!</v>
      </c>
      <c r="K130" s="98">
        <f t="shared" si="38"/>
        <v>0</v>
      </c>
      <c r="L130" s="98">
        <f t="shared" si="39"/>
        <v>0</v>
      </c>
      <c r="M130" s="98" t="e">
        <f t="shared" si="40"/>
        <v>#VALUE!</v>
      </c>
      <c r="N130" s="98" t="e">
        <f t="shared" si="41"/>
        <v>#VALUE!</v>
      </c>
      <c r="O130" s="97"/>
      <c r="P130" s="98" t="e">
        <f t="shared" si="33"/>
        <v>#VALUE!</v>
      </c>
      <c r="Q130" s="99" t="e">
        <f t="shared" si="42"/>
        <v>#VALUE!</v>
      </c>
      <c r="R130" s="100"/>
      <c r="S130" s="5"/>
      <c r="T130" s="28">
        <f t="shared" si="43"/>
        <v>0</v>
      </c>
      <c r="U130" s="101">
        <v>66140</v>
      </c>
      <c r="V130" s="102">
        <f t="shared" si="34"/>
        <v>0</v>
      </c>
      <c r="W130" s="101"/>
      <c r="X130" s="101"/>
      <c r="Y130" s="102">
        <f t="shared" si="44"/>
        <v>0</v>
      </c>
      <c r="Z130" s="102">
        <f t="shared" si="45"/>
        <v>0</v>
      </c>
      <c r="AA130" s="102" t="e">
        <f t="shared" si="35"/>
        <v>#VALUE!</v>
      </c>
    </row>
    <row r="131" spans="1:27" ht="17.25">
      <c r="A131" s="5"/>
      <c r="B131" s="5"/>
      <c r="C131" s="93"/>
      <c r="D131" s="193"/>
      <c r="E131" s="94"/>
      <c r="F131" s="95"/>
      <c r="G131" s="96" t="str">
        <f t="shared" si="36"/>
        <v>Error</v>
      </c>
      <c r="H131" s="97">
        <v>14400</v>
      </c>
      <c r="I131" s="98" t="e">
        <f t="shared" si="37"/>
        <v>#VALUE!</v>
      </c>
      <c r="J131" s="88" t="e">
        <f t="shared" si="32"/>
        <v>#VALUE!</v>
      </c>
      <c r="K131" s="98">
        <f t="shared" si="38"/>
        <v>0</v>
      </c>
      <c r="L131" s="98">
        <f t="shared" si="39"/>
        <v>0</v>
      </c>
      <c r="M131" s="98" t="e">
        <f t="shared" si="40"/>
        <v>#VALUE!</v>
      </c>
      <c r="N131" s="98" t="e">
        <f t="shared" si="41"/>
        <v>#VALUE!</v>
      </c>
      <c r="O131" s="97"/>
      <c r="P131" s="98" t="e">
        <f t="shared" si="33"/>
        <v>#VALUE!</v>
      </c>
      <c r="Q131" s="99" t="e">
        <f t="shared" si="42"/>
        <v>#VALUE!</v>
      </c>
      <c r="R131" s="100"/>
      <c r="S131" s="5"/>
      <c r="T131" s="28">
        <f t="shared" si="43"/>
        <v>0</v>
      </c>
      <c r="U131" s="101">
        <v>66140</v>
      </c>
      <c r="V131" s="102">
        <f t="shared" si="34"/>
        <v>0</v>
      </c>
      <c r="W131" s="101"/>
      <c r="X131" s="101"/>
      <c r="Y131" s="102">
        <f t="shared" si="44"/>
        <v>0</v>
      </c>
      <c r="Z131" s="102">
        <f t="shared" si="45"/>
        <v>0</v>
      </c>
      <c r="AA131" s="102" t="e">
        <f t="shared" si="35"/>
        <v>#VALUE!</v>
      </c>
    </row>
    <row r="132" spans="1:27" ht="17.25">
      <c r="A132" s="5"/>
      <c r="B132" s="5"/>
      <c r="C132" s="93"/>
      <c r="D132" s="193"/>
      <c r="E132" s="94"/>
      <c r="F132" s="95"/>
      <c r="G132" s="96" t="str">
        <f t="shared" si="36"/>
        <v>Error</v>
      </c>
      <c r="H132" s="97">
        <v>14400</v>
      </c>
      <c r="I132" s="98" t="e">
        <f t="shared" si="37"/>
        <v>#VALUE!</v>
      </c>
      <c r="J132" s="88" t="e">
        <f t="shared" si="32"/>
        <v>#VALUE!</v>
      </c>
      <c r="K132" s="98">
        <f t="shared" si="38"/>
        <v>0</v>
      </c>
      <c r="L132" s="98">
        <f t="shared" si="39"/>
        <v>0</v>
      </c>
      <c r="M132" s="98" t="e">
        <f t="shared" si="40"/>
        <v>#VALUE!</v>
      </c>
      <c r="N132" s="98" t="e">
        <f t="shared" si="41"/>
        <v>#VALUE!</v>
      </c>
      <c r="O132" s="97"/>
      <c r="P132" s="98" t="e">
        <f t="shared" si="33"/>
        <v>#VALUE!</v>
      </c>
      <c r="Q132" s="99" t="e">
        <f t="shared" si="42"/>
        <v>#VALUE!</v>
      </c>
      <c r="R132" s="100"/>
      <c r="S132" s="5"/>
      <c r="T132" s="28">
        <f t="shared" si="43"/>
        <v>0</v>
      </c>
      <c r="U132" s="101">
        <v>66140</v>
      </c>
      <c r="V132" s="102">
        <f t="shared" si="34"/>
        <v>0</v>
      </c>
      <c r="W132" s="101"/>
      <c r="X132" s="101"/>
      <c r="Y132" s="102">
        <f t="shared" si="44"/>
        <v>0</v>
      </c>
      <c r="Z132" s="102">
        <f t="shared" si="45"/>
        <v>0</v>
      </c>
      <c r="AA132" s="102" t="e">
        <f t="shared" si="35"/>
        <v>#VALUE!</v>
      </c>
    </row>
    <row r="133" spans="1:27" ht="17.25">
      <c r="A133" s="5"/>
      <c r="B133" s="5"/>
      <c r="C133" s="93"/>
      <c r="D133" s="193"/>
      <c r="E133" s="94"/>
      <c r="F133" s="95"/>
      <c r="G133" s="96" t="str">
        <f t="shared" si="36"/>
        <v>Error</v>
      </c>
      <c r="H133" s="97">
        <v>14400</v>
      </c>
      <c r="I133" s="98" t="e">
        <f t="shared" si="37"/>
        <v>#VALUE!</v>
      </c>
      <c r="J133" s="88" t="e">
        <f t="shared" si="32"/>
        <v>#VALUE!</v>
      </c>
      <c r="K133" s="98">
        <f t="shared" si="38"/>
        <v>0</v>
      </c>
      <c r="L133" s="98">
        <f t="shared" si="39"/>
        <v>0</v>
      </c>
      <c r="M133" s="98" t="e">
        <f t="shared" si="40"/>
        <v>#VALUE!</v>
      </c>
      <c r="N133" s="98" t="e">
        <f t="shared" si="41"/>
        <v>#VALUE!</v>
      </c>
      <c r="O133" s="97"/>
      <c r="P133" s="98" t="e">
        <f t="shared" si="33"/>
        <v>#VALUE!</v>
      </c>
      <c r="Q133" s="99" t="e">
        <f t="shared" si="42"/>
        <v>#VALUE!</v>
      </c>
      <c r="R133" s="100"/>
      <c r="S133" s="5"/>
      <c r="T133" s="28">
        <f t="shared" si="43"/>
        <v>0</v>
      </c>
      <c r="U133" s="101">
        <v>66140</v>
      </c>
      <c r="V133" s="102">
        <f t="shared" si="34"/>
        <v>0</v>
      </c>
      <c r="W133" s="101"/>
      <c r="X133" s="101"/>
      <c r="Y133" s="102">
        <f t="shared" si="44"/>
        <v>0</v>
      </c>
      <c r="Z133" s="102">
        <f t="shared" si="45"/>
        <v>0</v>
      </c>
      <c r="AA133" s="102" t="e">
        <f t="shared" si="35"/>
        <v>#VALUE!</v>
      </c>
    </row>
    <row r="134" spans="1:27" ht="17.25">
      <c r="A134" s="5"/>
      <c r="B134" s="5"/>
      <c r="C134" s="93"/>
      <c r="D134" s="193"/>
      <c r="E134" s="94"/>
      <c r="F134" s="95"/>
      <c r="G134" s="96" t="str">
        <f t="shared" si="36"/>
        <v>Error</v>
      </c>
      <c r="H134" s="97">
        <v>14400</v>
      </c>
      <c r="I134" s="98" t="e">
        <f t="shared" si="37"/>
        <v>#VALUE!</v>
      </c>
      <c r="J134" s="88" t="e">
        <f t="shared" si="32"/>
        <v>#VALUE!</v>
      </c>
      <c r="K134" s="98">
        <f t="shared" si="38"/>
        <v>0</v>
      </c>
      <c r="L134" s="98">
        <f t="shared" si="39"/>
        <v>0</v>
      </c>
      <c r="M134" s="98" t="e">
        <f t="shared" si="40"/>
        <v>#VALUE!</v>
      </c>
      <c r="N134" s="98" t="e">
        <f t="shared" si="41"/>
        <v>#VALUE!</v>
      </c>
      <c r="O134" s="97"/>
      <c r="P134" s="98" t="e">
        <f t="shared" si="33"/>
        <v>#VALUE!</v>
      </c>
      <c r="Q134" s="99" t="e">
        <f t="shared" si="42"/>
        <v>#VALUE!</v>
      </c>
      <c r="R134" s="100"/>
      <c r="S134" s="5"/>
      <c r="T134" s="28">
        <f t="shared" si="43"/>
        <v>0</v>
      </c>
      <c r="U134" s="101">
        <v>66140</v>
      </c>
      <c r="V134" s="102">
        <f t="shared" si="34"/>
        <v>0</v>
      </c>
      <c r="W134" s="101"/>
      <c r="X134" s="101"/>
      <c r="Y134" s="102">
        <f t="shared" si="44"/>
        <v>0</v>
      </c>
      <c r="Z134" s="102">
        <f t="shared" si="45"/>
        <v>0</v>
      </c>
      <c r="AA134" s="102" t="e">
        <f t="shared" si="35"/>
        <v>#VALUE!</v>
      </c>
    </row>
    <row r="135" spans="1:27" ht="17.25">
      <c r="A135" s="5"/>
      <c r="B135" s="5"/>
      <c r="C135" s="93"/>
      <c r="D135" s="193"/>
      <c r="E135" s="84"/>
      <c r="F135" s="85"/>
      <c r="G135" s="86" t="str">
        <f t="shared" si="36"/>
        <v>Error</v>
      </c>
      <c r="H135" s="87">
        <v>14400</v>
      </c>
      <c r="I135" s="88" t="e">
        <f t="shared" si="37"/>
        <v>#VALUE!</v>
      </c>
      <c r="J135" s="88" t="e">
        <f t="shared" si="32"/>
        <v>#VALUE!</v>
      </c>
      <c r="K135" s="88">
        <f t="shared" si="38"/>
        <v>0</v>
      </c>
      <c r="L135" s="88">
        <f t="shared" si="39"/>
        <v>0</v>
      </c>
      <c r="M135" s="88" t="e">
        <f t="shared" si="40"/>
        <v>#VALUE!</v>
      </c>
      <c r="N135" s="88" t="e">
        <f t="shared" si="41"/>
        <v>#VALUE!</v>
      </c>
      <c r="O135" s="87"/>
      <c r="P135" s="88" t="e">
        <f t="shared" si="33"/>
        <v>#VALUE!</v>
      </c>
      <c r="Q135" s="89" t="e">
        <f t="shared" si="42"/>
        <v>#VALUE!</v>
      </c>
      <c r="R135" s="90"/>
      <c r="S135" s="82"/>
      <c r="T135" s="28">
        <f t="shared" si="43"/>
        <v>0</v>
      </c>
      <c r="U135" s="91">
        <v>66140</v>
      </c>
      <c r="V135" s="92">
        <f t="shared" si="34"/>
        <v>0</v>
      </c>
      <c r="W135" s="91"/>
      <c r="X135" s="91"/>
      <c r="Y135" s="92">
        <f t="shared" si="44"/>
        <v>0</v>
      </c>
      <c r="Z135" s="92">
        <f t="shared" si="45"/>
        <v>0</v>
      </c>
      <c r="AA135" s="92" t="e">
        <f t="shared" si="35"/>
        <v>#VALUE!</v>
      </c>
    </row>
    <row r="136" spans="1:27" ht="17.25">
      <c r="A136" s="5"/>
      <c r="B136" s="5"/>
      <c r="C136" s="93"/>
      <c r="D136" s="193"/>
      <c r="E136" s="94"/>
      <c r="F136" s="95"/>
      <c r="G136" s="96" t="str">
        <f t="shared" si="36"/>
        <v>Error</v>
      </c>
      <c r="H136" s="97">
        <v>14400</v>
      </c>
      <c r="I136" s="98" t="e">
        <f t="shared" si="37"/>
        <v>#VALUE!</v>
      </c>
      <c r="J136" s="88" t="e">
        <f t="shared" si="32"/>
        <v>#VALUE!</v>
      </c>
      <c r="K136" s="98">
        <f t="shared" si="38"/>
        <v>0</v>
      </c>
      <c r="L136" s="98">
        <f t="shared" si="39"/>
        <v>0</v>
      </c>
      <c r="M136" s="98" t="e">
        <f t="shared" si="40"/>
        <v>#VALUE!</v>
      </c>
      <c r="N136" s="98" t="e">
        <f t="shared" si="41"/>
        <v>#VALUE!</v>
      </c>
      <c r="O136" s="97"/>
      <c r="P136" s="98" t="e">
        <f t="shared" si="33"/>
        <v>#VALUE!</v>
      </c>
      <c r="Q136" s="99" t="e">
        <f t="shared" si="42"/>
        <v>#VALUE!</v>
      </c>
      <c r="R136" s="100"/>
      <c r="S136" s="5"/>
      <c r="T136" s="28">
        <f t="shared" si="43"/>
        <v>0</v>
      </c>
      <c r="U136" s="101">
        <v>66140</v>
      </c>
      <c r="V136" s="102">
        <f t="shared" si="34"/>
        <v>0</v>
      </c>
      <c r="W136" s="101"/>
      <c r="X136" s="101"/>
      <c r="Y136" s="102">
        <f t="shared" si="44"/>
        <v>0</v>
      </c>
      <c r="Z136" s="102">
        <f t="shared" si="45"/>
        <v>0</v>
      </c>
      <c r="AA136" s="102" t="e">
        <f t="shared" si="35"/>
        <v>#VALUE!</v>
      </c>
    </row>
    <row r="137" spans="1:27" ht="17.25">
      <c r="A137" s="5"/>
      <c r="B137" s="5"/>
      <c r="C137" s="93"/>
      <c r="D137" s="193"/>
      <c r="E137" s="94"/>
      <c r="F137" s="95"/>
      <c r="G137" s="96" t="str">
        <f t="shared" si="36"/>
        <v>Error</v>
      </c>
      <c r="H137" s="97">
        <v>14400</v>
      </c>
      <c r="I137" s="98" t="e">
        <f t="shared" si="37"/>
        <v>#VALUE!</v>
      </c>
      <c r="J137" s="88" t="e">
        <f t="shared" si="32"/>
        <v>#VALUE!</v>
      </c>
      <c r="K137" s="98">
        <f t="shared" si="38"/>
        <v>0</v>
      </c>
      <c r="L137" s="98">
        <f t="shared" si="39"/>
        <v>0</v>
      </c>
      <c r="M137" s="98" t="e">
        <f t="shared" si="40"/>
        <v>#VALUE!</v>
      </c>
      <c r="N137" s="98" t="e">
        <f t="shared" si="41"/>
        <v>#VALUE!</v>
      </c>
      <c r="O137" s="97"/>
      <c r="P137" s="98" t="e">
        <f t="shared" si="33"/>
        <v>#VALUE!</v>
      </c>
      <c r="Q137" s="99" t="e">
        <f t="shared" si="42"/>
        <v>#VALUE!</v>
      </c>
      <c r="R137" s="100"/>
      <c r="S137" s="5"/>
      <c r="T137" s="28">
        <f t="shared" si="43"/>
        <v>0</v>
      </c>
      <c r="U137" s="101">
        <v>66140</v>
      </c>
      <c r="V137" s="102">
        <f t="shared" si="34"/>
        <v>0</v>
      </c>
      <c r="W137" s="101"/>
      <c r="X137" s="101"/>
      <c r="Y137" s="102">
        <f t="shared" si="44"/>
        <v>0</v>
      </c>
      <c r="Z137" s="102">
        <f t="shared" si="45"/>
        <v>0</v>
      </c>
      <c r="AA137" s="102" t="e">
        <f t="shared" si="35"/>
        <v>#VALUE!</v>
      </c>
    </row>
    <row r="138" spans="1:27" ht="17.25">
      <c r="A138" s="5"/>
      <c r="B138" s="5"/>
      <c r="C138" s="93"/>
      <c r="D138" s="193"/>
      <c r="E138" s="94"/>
      <c r="F138" s="95"/>
      <c r="G138" s="96" t="str">
        <f t="shared" si="36"/>
        <v>Error</v>
      </c>
      <c r="H138" s="97">
        <v>14400</v>
      </c>
      <c r="I138" s="98" t="e">
        <f t="shared" si="37"/>
        <v>#VALUE!</v>
      </c>
      <c r="J138" s="88" t="e">
        <f t="shared" si="32"/>
        <v>#VALUE!</v>
      </c>
      <c r="K138" s="98">
        <f t="shared" si="38"/>
        <v>0</v>
      </c>
      <c r="L138" s="98">
        <f t="shared" si="39"/>
        <v>0</v>
      </c>
      <c r="M138" s="98" t="e">
        <f t="shared" si="40"/>
        <v>#VALUE!</v>
      </c>
      <c r="N138" s="98" t="e">
        <f t="shared" si="41"/>
        <v>#VALUE!</v>
      </c>
      <c r="O138" s="97"/>
      <c r="P138" s="98" t="e">
        <f t="shared" si="33"/>
        <v>#VALUE!</v>
      </c>
      <c r="Q138" s="99" t="e">
        <f t="shared" si="42"/>
        <v>#VALUE!</v>
      </c>
      <c r="R138" s="100"/>
      <c r="S138" s="5"/>
      <c r="T138" s="28">
        <f t="shared" si="43"/>
        <v>0</v>
      </c>
      <c r="U138" s="101">
        <v>66140</v>
      </c>
      <c r="V138" s="102">
        <f t="shared" si="34"/>
        <v>0</v>
      </c>
      <c r="W138" s="101"/>
      <c r="X138" s="101"/>
      <c r="Y138" s="102">
        <f t="shared" si="44"/>
        <v>0</v>
      </c>
      <c r="Z138" s="102">
        <f t="shared" si="45"/>
        <v>0</v>
      </c>
      <c r="AA138" s="102" t="e">
        <f t="shared" si="35"/>
        <v>#VALUE!</v>
      </c>
    </row>
    <row r="139" spans="1:27" ht="17.25">
      <c r="A139" s="5"/>
      <c r="B139" s="5"/>
      <c r="C139" s="93"/>
      <c r="D139" s="193"/>
      <c r="E139" s="94"/>
      <c r="F139" s="95"/>
      <c r="G139" s="96" t="str">
        <f t="shared" si="36"/>
        <v>Error</v>
      </c>
      <c r="H139" s="97">
        <v>14400</v>
      </c>
      <c r="I139" s="98" t="e">
        <f t="shared" si="37"/>
        <v>#VALUE!</v>
      </c>
      <c r="J139" s="88" t="e">
        <f t="shared" si="32"/>
        <v>#VALUE!</v>
      </c>
      <c r="K139" s="98">
        <f t="shared" si="38"/>
        <v>0</v>
      </c>
      <c r="L139" s="98">
        <f t="shared" si="39"/>
        <v>0</v>
      </c>
      <c r="M139" s="98" t="e">
        <f t="shared" si="40"/>
        <v>#VALUE!</v>
      </c>
      <c r="N139" s="98" t="e">
        <f t="shared" si="41"/>
        <v>#VALUE!</v>
      </c>
      <c r="O139" s="97"/>
      <c r="P139" s="98" t="e">
        <f t="shared" si="33"/>
        <v>#VALUE!</v>
      </c>
      <c r="Q139" s="99" t="e">
        <f t="shared" si="42"/>
        <v>#VALUE!</v>
      </c>
      <c r="R139" s="100"/>
      <c r="S139" s="5"/>
      <c r="T139" s="28">
        <f t="shared" si="43"/>
        <v>0</v>
      </c>
      <c r="U139" s="101">
        <v>66140</v>
      </c>
      <c r="V139" s="102">
        <f t="shared" si="34"/>
        <v>0</v>
      </c>
      <c r="W139" s="101"/>
      <c r="X139" s="101"/>
      <c r="Y139" s="102">
        <f t="shared" si="44"/>
        <v>0</v>
      </c>
      <c r="Z139" s="102">
        <f t="shared" si="45"/>
        <v>0</v>
      </c>
      <c r="AA139" s="102" t="e">
        <f t="shared" si="35"/>
        <v>#VALUE!</v>
      </c>
    </row>
    <row r="140" spans="1:27" ht="17.25">
      <c r="A140" s="5"/>
      <c r="B140" s="5"/>
      <c r="C140" s="93"/>
      <c r="D140" s="193"/>
      <c r="E140" s="94"/>
      <c r="F140" s="95"/>
      <c r="G140" s="96" t="str">
        <f t="shared" si="36"/>
        <v>Error</v>
      </c>
      <c r="H140" s="97">
        <v>14400</v>
      </c>
      <c r="I140" s="98" t="e">
        <f t="shared" si="37"/>
        <v>#VALUE!</v>
      </c>
      <c r="J140" s="88" t="e">
        <f t="shared" si="32"/>
        <v>#VALUE!</v>
      </c>
      <c r="K140" s="98">
        <f t="shared" si="38"/>
        <v>0</v>
      </c>
      <c r="L140" s="98">
        <f t="shared" si="39"/>
        <v>0</v>
      </c>
      <c r="M140" s="98" t="e">
        <f t="shared" si="40"/>
        <v>#VALUE!</v>
      </c>
      <c r="N140" s="98" t="e">
        <f t="shared" si="41"/>
        <v>#VALUE!</v>
      </c>
      <c r="O140" s="97"/>
      <c r="P140" s="98" t="e">
        <f t="shared" si="33"/>
        <v>#VALUE!</v>
      </c>
      <c r="Q140" s="99" t="e">
        <f t="shared" si="42"/>
        <v>#VALUE!</v>
      </c>
      <c r="R140" s="100"/>
      <c r="S140" s="5"/>
      <c r="T140" s="28">
        <f t="shared" si="43"/>
        <v>0</v>
      </c>
      <c r="U140" s="101">
        <v>66140</v>
      </c>
      <c r="V140" s="102">
        <f t="shared" si="34"/>
        <v>0</v>
      </c>
      <c r="W140" s="101"/>
      <c r="X140" s="101"/>
      <c r="Y140" s="102">
        <f t="shared" si="44"/>
        <v>0</v>
      </c>
      <c r="Z140" s="102">
        <f t="shared" si="45"/>
        <v>0</v>
      </c>
      <c r="AA140" s="102" t="e">
        <f t="shared" si="35"/>
        <v>#VALUE!</v>
      </c>
    </row>
    <row r="141" spans="1:27" ht="17.25">
      <c r="A141" s="5"/>
      <c r="B141" s="5"/>
      <c r="C141" s="93"/>
      <c r="D141" s="193"/>
      <c r="E141" s="84"/>
      <c r="F141" s="85"/>
      <c r="G141" s="86" t="str">
        <f t="shared" si="36"/>
        <v>Error</v>
      </c>
      <c r="H141" s="87">
        <v>14400</v>
      </c>
      <c r="I141" s="88" t="e">
        <f t="shared" si="37"/>
        <v>#VALUE!</v>
      </c>
      <c r="J141" s="88" t="e">
        <f t="shared" si="32"/>
        <v>#VALUE!</v>
      </c>
      <c r="K141" s="88">
        <f t="shared" si="38"/>
        <v>0</v>
      </c>
      <c r="L141" s="88">
        <f t="shared" si="39"/>
        <v>0</v>
      </c>
      <c r="M141" s="88" t="e">
        <f t="shared" si="40"/>
        <v>#VALUE!</v>
      </c>
      <c r="N141" s="88" t="e">
        <f t="shared" si="41"/>
        <v>#VALUE!</v>
      </c>
      <c r="O141" s="87"/>
      <c r="P141" s="88" t="e">
        <f t="shared" si="33"/>
        <v>#VALUE!</v>
      </c>
      <c r="Q141" s="89" t="e">
        <f t="shared" si="42"/>
        <v>#VALUE!</v>
      </c>
      <c r="R141" s="90"/>
      <c r="S141" s="82"/>
      <c r="T141" s="28">
        <f t="shared" si="43"/>
        <v>0</v>
      </c>
      <c r="U141" s="91">
        <v>66140</v>
      </c>
      <c r="V141" s="92">
        <f t="shared" si="34"/>
        <v>0</v>
      </c>
      <c r="W141" s="91"/>
      <c r="X141" s="91"/>
      <c r="Y141" s="92">
        <f t="shared" si="44"/>
        <v>0</v>
      </c>
      <c r="Z141" s="92">
        <f t="shared" si="45"/>
        <v>0</v>
      </c>
      <c r="AA141" s="92" t="e">
        <f t="shared" si="35"/>
        <v>#VALUE!</v>
      </c>
    </row>
    <row r="142" spans="1:27" ht="17.25">
      <c r="A142" s="5"/>
      <c r="B142" s="5"/>
      <c r="C142" s="93"/>
      <c r="D142" s="193"/>
      <c r="E142" s="94"/>
      <c r="F142" s="95"/>
      <c r="G142" s="96" t="str">
        <f t="shared" si="36"/>
        <v>Error</v>
      </c>
      <c r="H142" s="97">
        <v>14400</v>
      </c>
      <c r="I142" s="98" t="e">
        <f t="shared" si="37"/>
        <v>#VALUE!</v>
      </c>
      <c r="J142" s="88" t="e">
        <f t="shared" si="32"/>
        <v>#VALUE!</v>
      </c>
      <c r="K142" s="98">
        <f t="shared" si="38"/>
        <v>0</v>
      </c>
      <c r="L142" s="98">
        <f t="shared" si="39"/>
        <v>0</v>
      </c>
      <c r="M142" s="98" t="e">
        <f t="shared" si="40"/>
        <v>#VALUE!</v>
      </c>
      <c r="N142" s="98" t="e">
        <f t="shared" si="41"/>
        <v>#VALUE!</v>
      </c>
      <c r="O142" s="97"/>
      <c r="P142" s="98" t="e">
        <f t="shared" si="33"/>
        <v>#VALUE!</v>
      </c>
      <c r="Q142" s="99" t="e">
        <f t="shared" si="42"/>
        <v>#VALUE!</v>
      </c>
      <c r="R142" s="100"/>
      <c r="S142" s="5"/>
      <c r="T142" s="28">
        <f t="shared" si="43"/>
        <v>0</v>
      </c>
      <c r="U142" s="101">
        <v>66140</v>
      </c>
      <c r="V142" s="102">
        <f t="shared" si="34"/>
        <v>0</v>
      </c>
      <c r="W142" s="101"/>
      <c r="X142" s="101"/>
      <c r="Y142" s="102">
        <f t="shared" si="44"/>
        <v>0</v>
      </c>
      <c r="Z142" s="102">
        <f t="shared" si="45"/>
        <v>0</v>
      </c>
      <c r="AA142" s="102" t="e">
        <f t="shared" si="35"/>
        <v>#VALUE!</v>
      </c>
    </row>
    <row r="143" spans="1:27" ht="17.25">
      <c r="A143" s="5"/>
      <c r="B143" s="5"/>
      <c r="C143" s="93"/>
      <c r="D143" s="193"/>
      <c r="E143" s="94"/>
      <c r="F143" s="95"/>
      <c r="G143" s="96" t="str">
        <f t="shared" si="36"/>
        <v>Error</v>
      </c>
      <c r="H143" s="97">
        <v>14400</v>
      </c>
      <c r="I143" s="98" t="e">
        <f t="shared" si="37"/>
        <v>#VALUE!</v>
      </c>
      <c r="J143" s="88" t="e">
        <f t="shared" si="32"/>
        <v>#VALUE!</v>
      </c>
      <c r="K143" s="98">
        <f t="shared" si="38"/>
        <v>0</v>
      </c>
      <c r="L143" s="98">
        <f t="shared" si="39"/>
        <v>0</v>
      </c>
      <c r="M143" s="98" t="e">
        <f t="shared" si="40"/>
        <v>#VALUE!</v>
      </c>
      <c r="N143" s="98" t="e">
        <f t="shared" si="41"/>
        <v>#VALUE!</v>
      </c>
      <c r="O143" s="97"/>
      <c r="P143" s="98" t="e">
        <f t="shared" si="33"/>
        <v>#VALUE!</v>
      </c>
      <c r="Q143" s="99" t="e">
        <f t="shared" si="42"/>
        <v>#VALUE!</v>
      </c>
      <c r="R143" s="100"/>
      <c r="S143" s="5"/>
      <c r="T143" s="28">
        <f t="shared" si="43"/>
        <v>0</v>
      </c>
      <c r="U143" s="101">
        <v>66140</v>
      </c>
      <c r="V143" s="102">
        <f t="shared" si="34"/>
        <v>0</v>
      </c>
      <c r="W143" s="101"/>
      <c r="X143" s="101"/>
      <c r="Y143" s="102">
        <f t="shared" si="44"/>
        <v>0</v>
      </c>
      <c r="Z143" s="102">
        <f t="shared" si="45"/>
        <v>0</v>
      </c>
      <c r="AA143" s="102" t="e">
        <f t="shared" si="35"/>
        <v>#VALUE!</v>
      </c>
    </row>
    <row r="144" spans="1:27" ht="17.25">
      <c r="A144" s="5"/>
      <c r="B144" s="5"/>
      <c r="C144" s="93"/>
      <c r="D144" s="193"/>
      <c r="E144" s="94"/>
      <c r="F144" s="95"/>
      <c r="G144" s="96" t="str">
        <f t="shared" si="36"/>
        <v>Error</v>
      </c>
      <c r="H144" s="97">
        <v>14400</v>
      </c>
      <c r="I144" s="98" t="e">
        <f t="shared" si="37"/>
        <v>#VALUE!</v>
      </c>
      <c r="J144" s="88" t="e">
        <f t="shared" si="32"/>
        <v>#VALUE!</v>
      </c>
      <c r="K144" s="98">
        <f t="shared" si="38"/>
        <v>0</v>
      </c>
      <c r="L144" s="98">
        <f t="shared" si="39"/>
        <v>0</v>
      </c>
      <c r="M144" s="98" t="e">
        <f t="shared" si="40"/>
        <v>#VALUE!</v>
      </c>
      <c r="N144" s="98" t="e">
        <f t="shared" si="41"/>
        <v>#VALUE!</v>
      </c>
      <c r="O144" s="97"/>
      <c r="P144" s="98" t="e">
        <f t="shared" si="33"/>
        <v>#VALUE!</v>
      </c>
      <c r="Q144" s="99" t="e">
        <f t="shared" si="42"/>
        <v>#VALUE!</v>
      </c>
      <c r="R144" s="100"/>
      <c r="S144" s="5"/>
      <c r="T144" s="28">
        <f t="shared" si="43"/>
        <v>0</v>
      </c>
      <c r="U144" s="101">
        <v>66140</v>
      </c>
      <c r="V144" s="102">
        <f t="shared" si="34"/>
        <v>0</v>
      </c>
      <c r="W144" s="101"/>
      <c r="X144" s="101"/>
      <c r="Y144" s="102">
        <f t="shared" si="44"/>
        <v>0</v>
      </c>
      <c r="Z144" s="102">
        <f t="shared" si="45"/>
        <v>0</v>
      </c>
      <c r="AA144" s="102" t="e">
        <f t="shared" si="35"/>
        <v>#VALUE!</v>
      </c>
    </row>
    <row r="145" spans="1:27" ht="17.25">
      <c r="A145" s="5"/>
      <c r="B145" s="5"/>
      <c r="C145" s="93"/>
      <c r="D145" s="193"/>
      <c r="E145" s="94"/>
      <c r="F145" s="95"/>
      <c r="G145" s="96" t="str">
        <f t="shared" si="36"/>
        <v>Error</v>
      </c>
      <c r="H145" s="97">
        <v>14400</v>
      </c>
      <c r="I145" s="98" t="e">
        <f t="shared" si="37"/>
        <v>#VALUE!</v>
      </c>
      <c r="J145" s="88" t="e">
        <f t="shared" si="32"/>
        <v>#VALUE!</v>
      </c>
      <c r="K145" s="98">
        <f t="shared" si="38"/>
        <v>0</v>
      </c>
      <c r="L145" s="98">
        <f t="shared" si="39"/>
        <v>0</v>
      </c>
      <c r="M145" s="98" t="e">
        <f t="shared" si="40"/>
        <v>#VALUE!</v>
      </c>
      <c r="N145" s="98" t="e">
        <f t="shared" si="41"/>
        <v>#VALUE!</v>
      </c>
      <c r="O145" s="97"/>
      <c r="P145" s="98" t="e">
        <f t="shared" si="33"/>
        <v>#VALUE!</v>
      </c>
      <c r="Q145" s="99" t="e">
        <f t="shared" si="42"/>
        <v>#VALUE!</v>
      </c>
      <c r="R145" s="100"/>
      <c r="S145" s="5"/>
      <c r="T145" s="28">
        <f t="shared" si="43"/>
        <v>0</v>
      </c>
      <c r="U145" s="101">
        <v>66140</v>
      </c>
      <c r="V145" s="102">
        <f t="shared" si="34"/>
        <v>0</v>
      </c>
      <c r="W145" s="101"/>
      <c r="X145" s="101"/>
      <c r="Y145" s="102">
        <f t="shared" si="44"/>
        <v>0</v>
      </c>
      <c r="Z145" s="102">
        <f t="shared" si="45"/>
        <v>0</v>
      </c>
      <c r="AA145" s="102" t="e">
        <f t="shared" si="35"/>
        <v>#VALUE!</v>
      </c>
    </row>
    <row r="146" spans="1:27" ht="17.25">
      <c r="A146" s="5"/>
      <c r="B146" s="5"/>
      <c r="C146" s="93"/>
      <c r="D146" s="193"/>
      <c r="E146" s="94"/>
      <c r="F146" s="95"/>
      <c r="G146" s="96" t="str">
        <f t="shared" si="36"/>
        <v>Error</v>
      </c>
      <c r="H146" s="97">
        <v>14400</v>
      </c>
      <c r="I146" s="98" t="e">
        <f t="shared" si="37"/>
        <v>#VALUE!</v>
      </c>
      <c r="J146" s="88" t="e">
        <f t="shared" si="32"/>
        <v>#VALUE!</v>
      </c>
      <c r="K146" s="98">
        <f t="shared" si="38"/>
        <v>0</v>
      </c>
      <c r="L146" s="98">
        <f t="shared" si="39"/>
        <v>0</v>
      </c>
      <c r="M146" s="98" t="e">
        <f t="shared" si="40"/>
        <v>#VALUE!</v>
      </c>
      <c r="N146" s="98" t="e">
        <f t="shared" si="41"/>
        <v>#VALUE!</v>
      </c>
      <c r="O146" s="97"/>
      <c r="P146" s="98" t="e">
        <f t="shared" si="33"/>
        <v>#VALUE!</v>
      </c>
      <c r="Q146" s="99" t="e">
        <f t="shared" si="42"/>
        <v>#VALUE!</v>
      </c>
      <c r="R146" s="100"/>
      <c r="S146" s="5"/>
      <c r="T146" s="28">
        <f t="shared" si="43"/>
        <v>0</v>
      </c>
      <c r="U146" s="101">
        <v>66140</v>
      </c>
      <c r="V146" s="102">
        <f t="shared" si="34"/>
        <v>0</v>
      </c>
      <c r="W146" s="101"/>
      <c r="X146" s="101"/>
      <c r="Y146" s="102">
        <f t="shared" si="44"/>
        <v>0</v>
      </c>
      <c r="Z146" s="102">
        <f t="shared" si="45"/>
        <v>0</v>
      </c>
      <c r="AA146" s="102" t="e">
        <f t="shared" si="35"/>
        <v>#VALUE!</v>
      </c>
    </row>
    <row r="147" spans="1:27" ht="17.25">
      <c r="A147" s="5"/>
      <c r="B147" s="5"/>
      <c r="C147" s="93"/>
      <c r="D147" s="193"/>
      <c r="E147" s="84"/>
      <c r="F147" s="85"/>
      <c r="G147" s="86" t="str">
        <f t="shared" si="36"/>
        <v>Error</v>
      </c>
      <c r="H147" s="87">
        <v>14400</v>
      </c>
      <c r="I147" s="88" t="e">
        <f t="shared" si="37"/>
        <v>#VALUE!</v>
      </c>
      <c r="J147" s="88" t="e">
        <f t="shared" si="32"/>
        <v>#VALUE!</v>
      </c>
      <c r="K147" s="88">
        <f t="shared" si="38"/>
        <v>0</v>
      </c>
      <c r="L147" s="88">
        <f t="shared" si="39"/>
        <v>0</v>
      </c>
      <c r="M147" s="88" t="e">
        <f t="shared" si="40"/>
        <v>#VALUE!</v>
      </c>
      <c r="N147" s="88" t="e">
        <f t="shared" si="41"/>
        <v>#VALUE!</v>
      </c>
      <c r="O147" s="87"/>
      <c r="P147" s="88" t="e">
        <f t="shared" si="33"/>
        <v>#VALUE!</v>
      </c>
      <c r="Q147" s="89" t="e">
        <f t="shared" si="42"/>
        <v>#VALUE!</v>
      </c>
      <c r="R147" s="90"/>
      <c r="S147" s="82"/>
      <c r="T147" s="28">
        <f t="shared" si="43"/>
        <v>0</v>
      </c>
      <c r="U147" s="91">
        <v>66140</v>
      </c>
      <c r="V147" s="92">
        <f t="shared" si="34"/>
        <v>0</v>
      </c>
      <c r="W147" s="91"/>
      <c r="X147" s="91"/>
      <c r="Y147" s="92">
        <f t="shared" si="44"/>
        <v>0</v>
      </c>
      <c r="Z147" s="92">
        <f t="shared" si="45"/>
        <v>0</v>
      </c>
      <c r="AA147" s="92" t="e">
        <f t="shared" si="35"/>
        <v>#VALUE!</v>
      </c>
    </row>
    <row r="148" spans="1:27" ht="17.25">
      <c r="A148" s="5"/>
      <c r="B148" s="5"/>
      <c r="C148" s="93"/>
      <c r="D148" s="193"/>
      <c r="E148" s="94"/>
      <c r="F148" s="95"/>
      <c r="G148" s="96" t="str">
        <f t="shared" si="36"/>
        <v>Error</v>
      </c>
      <c r="H148" s="97">
        <v>14400</v>
      </c>
      <c r="I148" s="98" t="e">
        <f t="shared" si="37"/>
        <v>#VALUE!</v>
      </c>
      <c r="J148" s="88" t="e">
        <f t="shared" si="32"/>
        <v>#VALUE!</v>
      </c>
      <c r="K148" s="98">
        <f t="shared" si="38"/>
        <v>0</v>
      </c>
      <c r="L148" s="98">
        <f t="shared" si="39"/>
        <v>0</v>
      </c>
      <c r="M148" s="98" t="e">
        <f t="shared" si="40"/>
        <v>#VALUE!</v>
      </c>
      <c r="N148" s="98" t="e">
        <f t="shared" si="41"/>
        <v>#VALUE!</v>
      </c>
      <c r="O148" s="97"/>
      <c r="P148" s="98" t="e">
        <f t="shared" si="33"/>
        <v>#VALUE!</v>
      </c>
      <c r="Q148" s="99" t="e">
        <f t="shared" si="42"/>
        <v>#VALUE!</v>
      </c>
      <c r="R148" s="100"/>
      <c r="S148" s="5"/>
      <c r="T148" s="28">
        <f t="shared" si="43"/>
        <v>0</v>
      </c>
      <c r="U148" s="101">
        <v>66140</v>
      </c>
      <c r="V148" s="102">
        <f t="shared" si="34"/>
        <v>0</v>
      </c>
      <c r="W148" s="101"/>
      <c r="X148" s="101"/>
      <c r="Y148" s="102">
        <f t="shared" si="44"/>
        <v>0</v>
      </c>
      <c r="Z148" s="102">
        <f t="shared" si="45"/>
        <v>0</v>
      </c>
      <c r="AA148" s="102" t="e">
        <f t="shared" si="35"/>
        <v>#VALUE!</v>
      </c>
    </row>
    <row r="149" spans="1:27" ht="17.25">
      <c r="A149" s="5"/>
      <c r="B149" s="5"/>
      <c r="C149" s="93"/>
      <c r="D149" s="193"/>
      <c r="E149" s="94"/>
      <c r="F149" s="95"/>
      <c r="G149" s="96" t="str">
        <f t="shared" si="36"/>
        <v>Error</v>
      </c>
      <c r="H149" s="97">
        <v>14400</v>
      </c>
      <c r="I149" s="98" t="e">
        <f t="shared" si="37"/>
        <v>#VALUE!</v>
      </c>
      <c r="J149" s="88" t="e">
        <f t="shared" si="32"/>
        <v>#VALUE!</v>
      </c>
      <c r="K149" s="98">
        <f t="shared" si="38"/>
        <v>0</v>
      </c>
      <c r="L149" s="98">
        <f t="shared" si="39"/>
        <v>0</v>
      </c>
      <c r="M149" s="98" t="e">
        <f t="shared" si="40"/>
        <v>#VALUE!</v>
      </c>
      <c r="N149" s="98" t="e">
        <f t="shared" si="41"/>
        <v>#VALUE!</v>
      </c>
      <c r="O149" s="97"/>
      <c r="P149" s="98" t="e">
        <f t="shared" si="33"/>
        <v>#VALUE!</v>
      </c>
      <c r="Q149" s="99" t="e">
        <f t="shared" si="42"/>
        <v>#VALUE!</v>
      </c>
      <c r="R149" s="100"/>
      <c r="S149" s="5"/>
      <c r="T149" s="28">
        <f t="shared" si="43"/>
        <v>0</v>
      </c>
      <c r="U149" s="101">
        <v>66140</v>
      </c>
      <c r="V149" s="102">
        <f t="shared" ref="V149:V180" si="46">+U149*T149</f>
        <v>0</v>
      </c>
      <c r="W149" s="101"/>
      <c r="X149" s="101"/>
      <c r="Y149" s="102">
        <f t="shared" si="44"/>
        <v>0</v>
      </c>
      <c r="Z149" s="102">
        <f t="shared" si="45"/>
        <v>0</v>
      </c>
      <c r="AA149" s="102" t="e">
        <f t="shared" ref="AA149:AA180" si="47">+Z149+Q149</f>
        <v>#VALUE!</v>
      </c>
    </row>
    <row r="150" spans="1:27" ht="17.25">
      <c r="A150" s="5"/>
      <c r="B150" s="5"/>
      <c r="C150" s="93"/>
      <c r="D150" s="193"/>
      <c r="E150" s="94"/>
      <c r="F150" s="95"/>
      <c r="G150" s="96" t="str">
        <f t="shared" si="36"/>
        <v>Error</v>
      </c>
      <c r="H150" s="97">
        <v>14400</v>
      </c>
      <c r="I150" s="98" t="e">
        <f t="shared" si="37"/>
        <v>#VALUE!</v>
      </c>
      <c r="J150" s="88" t="e">
        <f t="shared" si="32"/>
        <v>#VALUE!</v>
      </c>
      <c r="K150" s="98">
        <f t="shared" si="38"/>
        <v>0</v>
      </c>
      <c r="L150" s="98">
        <f t="shared" si="39"/>
        <v>0</v>
      </c>
      <c r="M150" s="98" t="e">
        <f t="shared" si="40"/>
        <v>#VALUE!</v>
      </c>
      <c r="N150" s="98" t="e">
        <f t="shared" si="41"/>
        <v>#VALUE!</v>
      </c>
      <c r="O150" s="97"/>
      <c r="P150" s="98" t="e">
        <f t="shared" si="33"/>
        <v>#VALUE!</v>
      </c>
      <c r="Q150" s="99" t="e">
        <f t="shared" si="42"/>
        <v>#VALUE!</v>
      </c>
      <c r="R150" s="100"/>
      <c r="S150" s="5"/>
      <c r="T150" s="28">
        <f t="shared" si="43"/>
        <v>0</v>
      </c>
      <c r="U150" s="101">
        <v>66140</v>
      </c>
      <c r="V150" s="102">
        <f t="shared" si="46"/>
        <v>0</v>
      </c>
      <c r="W150" s="101"/>
      <c r="X150" s="101"/>
      <c r="Y150" s="102">
        <f t="shared" si="44"/>
        <v>0</v>
      </c>
      <c r="Z150" s="102">
        <f t="shared" si="45"/>
        <v>0</v>
      </c>
      <c r="AA150" s="102" t="e">
        <f t="shared" si="47"/>
        <v>#VALUE!</v>
      </c>
    </row>
    <row r="151" spans="1:27" ht="17.25">
      <c r="A151" s="5"/>
      <c r="B151" s="5"/>
      <c r="C151" s="93"/>
      <c r="D151" s="193"/>
      <c r="E151" s="94"/>
      <c r="F151" s="95"/>
      <c r="G151" s="96" t="str">
        <f t="shared" si="36"/>
        <v>Error</v>
      </c>
      <c r="H151" s="97">
        <v>14400</v>
      </c>
      <c r="I151" s="98" t="e">
        <f t="shared" si="37"/>
        <v>#VALUE!</v>
      </c>
      <c r="J151" s="88" t="e">
        <f t="shared" si="32"/>
        <v>#VALUE!</v>
      </c>
      <c r="K151" s="98">
        <f t="shared" si="38"/>
        <v>0</v>
      </c>
      <c r="L151" s="98">
        <f t="shared" si="39"/>
        <v>0</v>
      </c>
      <c r="M151" s="98" t="e">
        <f t="shared" si="40"/>
        <v>#VALUE!</v>
      </c>
      <c r="N151" s="98" t="e">
        <f t="shared" si="41"/>
        <v>#VALUE!</v>
      </c>
      <c r="O151" s="97"/>
      <c r="P151" s="98" t="e">
        <f t="shared" si="33"/>
        <v>#VALUE!</v>
      </c>
      <c r="Q151" s="99" t="e">
        <f t="shared" si="42"/>
        <v>#VALUE!</v>
      </c>
      <c r="R151" s="100"/>
      <c r="S151" s="5"/>
      <c r="T151" s="28">
        <f t="shared" si="43"/>
        <v>0</v>
      </c>
      <c r="U151" s="101">
        <v>66140</v>
      </c>
      <c r="V151" s="102">
        <f t="shared" si="46"/>
        <v>0</v>
      </c>
      <c r="W151" s="101"/>
      <c r="X151" s="101"/>
      <c r="Y151" s="102">
        <f t="shared" si="44"/>
        <v>0</v>
      </c>
      <c r="Z151" s="102">
        <f t="shared" si="45"/>
        <v>0</v>
      </c>
      <c r="AA151" s="102" t="e">
        <f t="shared" si="47"/>
        <v>#VALUE!</v>
      </c>
    </row>
    <row r="152" spans="1:27" ht="17.25">
      <c r="A152" s="5"/>
      <c r="B152" s="5"/>
      <c r="C152" s="93"/>
      <c r="D152" s="193"/>
      <c r="E152" s="94"/>
      <c r="F152" s="95"/>
      <c r="G152" s="96" t="str">
        <f t="shared" si="36"/>
        <v>Error</v>
      </c>
      <c r="H152" s="97">
        <v>14400</v>
      </c>
      <c r="I152" s="98" t="e">
        <f t="shared" si="37"/>
        <v>#VALUE!</v>
      </c>
      <c r="J152" s="88" t="e">
        <f t="shared" si="32"/>
        <v>#VALUE!</v>
      </c>
      <c r="K152" s="98">
        <f t="shared" si="38"/>
        <v>0</v>
      </c>
      <c r="L152" s="98">
        <f t="shared" si="39"/>
        <v>0</v>
      </c>
      <c r="M152" s="98" t="e">
        <f t="shared" si="40"/>
        <v>#VALUE!</v>
      </c>
      <c r="N152" s="98" t="e">
        <f t="shared" si="41"/>
        <v>#VALUE!</v>
      </c>
      <c r="O152" s="97"/>
      <c r="P152" s="98" t="e">
        <f t="shared" si="33"/>
        <v>#VALUE!</v>
      </c>
      <c r="Q152" s="99" t="e">
        <f t="shared" si="42"/>
        <v>#VALUE!</v>
      </c>
      <c r="R152" s="100"/>
      <c r="S152" s="5"/>
      <c r="T152" s="28">
        <f t="shared" si="43"/>
        <v>0</v>
      </c>
      <c r="U152" s="101">
        <v>66140</v>
      </c>
      <c r="V152" s="102">
        <f t="shared" si="46"/>
        <v>0</v>
      </c>
      <c r="W152" s="101"/>
      <c r="X152" s="101"/>
      <c r="Y152" s="102">
        <f t="shared" si="44"/>
        <v>0</v>
      </c>
      <c r="Z152" s="102">
        <f t="shared" si="45"/>
        <v>0</v>
      </c>
      <c r="AA152" s="102" t="e">
        <f t="shared" si="47"/>
        <v>#VALUE!</v>
      </c>
    </row>
    <row r="153" spans="1:27" ht="17.25">
      <c r="A153" s="5"/>
      <c r="B153" s="5"/>
      <c r="C153" s="93"/>
      <c r="D153" s="193"/>
      <c r="E153" s="84"/>
      <c r="F153" s="85"/>
      <c r="G153" s="86" t="str">
        <f t="shared" si="36"/>
        <v>Error</v>
      </c>
      <c r="H153" s="87">
        <v>14400</v>
      </c>
      <c r="I153" s="88" t="e">
        <f t="shared" si="37"/>
        <v>#VALUE!</v>
      </c>
      <c r="J153" s="88" t="e">
        <f t="shared" si="32"/>
        <v>#VALUE!</v>
      </c>
      <c r="K153" s="88">
        <f t="shared" si="38"/>
        <v>0</v>
      </c>
      <c r="L153" s="88">
        <f t="shared" si="39"/>
        <v>0</v>
      </c>
      <c r="M153" s="88" t="e">
        <f t="shared" si="40"/>
        <v>#VALUE!</v>
      </c>
      <c r="N153" s="88" t="e">
        <f t="shared" si="41"/>
        <v>#VALUE!</v>
      </c>
      <c r="O153" s="87"/>
      <c r="P153" s="88" t="e">
        <f t="shared" si="33"/>
        <v>#VALUE!</v>
      </c>
      <c r="Q153" s="89" t="e">
        <f t="shared" si="42"/>
        <v>#VALUE!</v>
      </c>
      <c r="R153" s="90"/>
      <c r="S153" s="82"/>
      <c r="T153" s="28">
        <f t="shared" si="43"/>
        <v>0</v>
      </c>
      <c r="U153" s="91">
        <v>66140</v>
      </c>
      <c r="V153" s="92">
        <f t="shared" si="46"/>
        <v>0</v>
      </c>
      <c r="W153" s="91"/>
      <c r="X153" s="91"/>
      <c r="Y153" s="92">
        <f t="shared" si="44"/>
        <v>0</v>
      </c>
      <c r="Z153" s="92">
        <f t="shared" si="45"/>
        <v>0</v>
      </c>
      <c r="AA153" s="92" t="e">
        <f t="shared" si="47"/>
        <v>#VALUE!</v>
      </c>
    </row>
    <row r="154" spans="1:27" ht="17.25">
      <c r="A154" s="5"/>
      <c r="B154" s="5"/>
      <c r="C154" s="93"/>
      <c r="D154" s="193"/>
      <c r="E154" s="94"/>
      <c r="F154" s="95"/>
      <c r="G154" s="96" t="str">
        <f t="shared" si="36"/>
        <v>Error</v>
      </c>
      <c r="H154" s="97">
        <v>14400</v>
      </c>
      <c r="I154" s="98" t="e">
        <f t="shared" si="37"/>
        <v>#VALUE!</v>
      </c>
      <c r="J154" s="88" t="e">
        <f t="shared" si="32"/>
        <v>#VALUE!</v>
      </c>
      <c r="K154" s="98">
        <f t="shared" si="38"/>
        <v>0</v>
      </c>
      <c r="L154" s="98">
        <f t="shared" si="39"/>
        <v>0</v>
      </c>
      <c r="M154" s="98" t="e">
        <f t="shared" si="40"/>
        <v>#VALUE!</v>
      </c>
      <c r="N154" s="98" t="e">
        <f t="shared" si="41"/>
        <v>#VALUE!</v>
      </c>
      <c r="O154" s="97"/>
      <c r="P154" s="98" t="e">
        <f t="shared" si="33"/>
        <v>#VALUE!</v>
      </c>
      <c r="Q154" s="99" t="e">
        <f t="shared" si="42"/>
        <v>#VALUE!</v>
      </c>
      <c r="R154" s="100"/>
      <c r="S154" s="5"/>
      <c r="T154" s="28">
        <f t="shared" si="43"/>
        <v>0</v>
      </c>
      <c r="U154" s="101">
        <v>66140</v>
      </c>
      <c r="V154" s="102">
        <f t="shared" si="46"/>
        <v>0</v>
      </c>
      <c r="W154" s="101"/>
      <c r="X154" s="101"/>
      <c r="Y154" s="102">
        <f t="shared" si="44"/>
        <v>0</v>
      </c>
      <c r="Z154" s="102">
        <f t="shared" si="45"/>
        <v>0</v>
      </c>
      <c r="AA154" s="102" t="e">
        <f t="shared" si="47"/>
        <v>#VALUE!</v>
      </c>
    </row>
    <row r="155" spans="1:27" ht="17.25">
      <c r="A155" s="5"/>
      <c r="B155" s="5"/>
      <c r="C155" s="93"/>
      <c r="D155" s="193"/>
      <c r="E155" s="94"/>
      <c r="F155" s="95"/>
      <c r="G155" s="96" t="str">
        <f t="shared" si="36"/>
        <v>Error</v>
      </c>
      <c r="H155" s="97">
        <v>14400</v>
      </c>
      <c r="I155" s="98" t="e">
        <f t="shared" si="37"/>
        <v>#VALUE!</v>
      </c>
      <c r="J155" s="88" t="e">
        <f t="shared" si="32"/>
        <v>#VALUE!</v>
      </c>
      <c r="K155" s="98">
        <f t="shared" si="38"/>
        <v>0</v>
      </c>
      <c r="L155" s="98">
        <f t="shared" si="39"/>
        <v>0</v>
      </c>
      <c r="M155" s="98" t="e">
        <f t="shared" si="40"/>
        <v>#VALUE!</v>
      </c>
      <c r="N155" s="98" t="e">
        <f t="shared" si="41"/>
        <v>#VALUE!</v>
      </c>
      <c r="O155" s="97"/>
      <c r="P155" s="98" t="e">
        <f t="shared" si="33"/>
        <v>#VALUE!</v>
      </c>
      <c r="Q155" s="99" t="e">
        <f t="shared" si="42"/>
        <v>#VALUE!</v>
      </c>
      <c r="R155" s="100"/>
      <c r="S155" s="5"/>
      <c r="T155" s="28">
        <f t="shared" si="43"/>
        <v>0</v>
      </c>
      <c r="U155" s="101">
        <v>66140</v>
      </c>
      <c r="V155" s="102">
        <f t="shared" si="46"/>
        <v>0</v>
      </c>
      <c r="W155" s="101"/>
      <c r="X155" s="101"/>
      <c r="Y155" s="102">
        <f t="shared" si="44"/>
        <v>0</v>
      </c>
      <c r="Z155" s="102">
        <f t="shared" si="45"/>
        <v>0</v>
      </c>
      <c r="AA155" s="102" t="e">
        <f t="shared" si="47"/>
        <v>#VALUE!</v>
      </c>
    </row>
    <row r="156" spans="1:27" ht="17.25">
      <c r="A156" s="5"/>
      <c r="B156" s="5"/>
      <c r="C156" s="93"/>
      <c r="D156" s="193"/>
      <c r="E156" s="94"/>
      <c r="F156" s="95"/>
      <c r="G156" s="96" t="str">
        <f t="shared" si="36"/>
        <v>Error</v>
      </c>
      <c r="H156" s="97">
        <v>14400</v>
      </c>
      <c r="I156" s="98" t="e">
        <f t="shared" si="37"/>
        <v>#VALUE!</v>
      </c>
      <c r="J156" s="88" t="e">
        <f t="shared" si="32"/>
        <v>#VALUE!</v>
      </c>
      <c r="K156" s="98">
        <f t="shared" si="38"/>
        <v>0</v>
      </c>
      <c r="L156" s="98">
        <f t="shared" si="39"/>
        <v>0</v>
      </c>
      <c r="M156" s="98" t="e">
        <f t="shared" si="40"/>
        <v>#VALUE!</v>
      </c>
      <c r="N156" s="98" t="e">
        <f t="shared" si="41"/>
        <v>#VALUE!</v>
      </c>
      <c r="O156" s="97"/>
      <c r="P156" s="98" t="e">
        <f t="shared" si="33"/>
        <v>#VALUE!</v>
      </c>
      <c r="Q156" s="99" t="e">
        <f t="shared" si="42"/>
        <v>#VALUE!</v>
      </c>
      <c r="R156" s="100"/>
      <c r="S156" s="5"/>
      <c r="T156" s="28">
        <f t="shared" si="43"/>
        <v>0</v>
      </c>
      <c r="U156" s="101">
        <v>66140</v>
      </c>
      <c r="V156" s="102">
        <f t="shared" si="46"/>
        <v>0</v>
      </c>
      <c r="W156" s="101"/>
      <c r="X156" s="101"/>
      <c r="Y156" s="102">
        <f t="shared" si="44"/>
        <v>0</v>
      </c>
      <c r="Z156" s="102">
        <f t="shared" si="45"/>
        <v>0</v>
      </c>
      <c r="AA156" s="102" t="e">
        <f t="shared" si="47"/>
        <v>#VALUE!</v>
      </c>
    </row>
    <row r="157" spans="1:27" ht="17.25">
      <c r="A157" s="5"/>
      <c r="B157" s="5"/>
      <c r="C157" s="93"/>
      <c r="D157" s="193"/>
      <c r="E157" s="94"/>
      <c r="F157" s="95"/>
      <c r="G157" s="96" t="str">
        <f t="shared" si="36"/>
        <v>Error</v>
      </c>
      <c r="H157" s="97">
        <v>14400</v>
      </c>
      <c r="I157" s="98" t="e">
        <f t="shared" si="37"/>
        <v>#VALUE!</v>
      </c>
      <c r="J157" s="88" t="e">
        <f t="shared" si="32"/>
        <v>#VALUE!</v>
      </c>
      <c r="K157" s="98">
        <f t="shared" si="38"/>
        <v>0</v>
      </c>
      <c r="L157" s="98">
        <f t="shared" si="39"/>
        <v>0</v>
      </c>
      <c r="M157" s="98" t="e">
        <f t="shared" si="40"/>
        <v>#VALUE!</v>
      </c>
      <c r="N157" s="98" t="e">
        <f t="shared" si="41"/>
        <v>#VALUE!</v>
      </c>
      <c r="O157" s="97"/>
      <c r="P157" s="98" t="e">
        <f t="shared" si="33"/>
        <v>#VALUE!</v>
      </c>
      <c r="Q157" s="99" t="e">
        <f t="shared" si="42"/>
        <v>#VALUE!</v>
      </c>
      <c r="R157" s="100"/>
      <c r="S157" s="5"/>
      <c r="T157" s="28">
        <f t="shared" si="43"/>
        <v>0</v>
      </c>
      <c r="U157" s="101">
        <v>66140</v>
      </c>
      <c r="V157" s="102">
        <f t="shared" si="46"/>
        <v>0</v>
      </c>
      <c r="W157" s="101"/>
      <c r="X157" s="101"/>
      <c r="Y157" s="102">
        <f t="shared" si="44"/>
        <v>0</v>
      </c>
      <c r="Z157" s="102">
        <f t="shared" si="45"/>
        <v>0</v>
      </c>
      <c r="AA157" s="102" t="e">
        <f t="shared" si="47"/>
        <v>#VALUE!</v>
      </c>
    </row>
    <row r="158" spans="1:27" ht="17.25">
      <c r="A158" s="5"/>
      <c r="B158" s="5"/>
      <c r="C158" s="93"/>
      <c r="D158" s="193"/>
      <c r="E158" s="94"/>
      <c r="F158" s="95"/>
      <c r="G158" s="96" t="str">
        <f t="shared" si="36"/>
        <v>Error</v>
      </c>
      <c r="H158" s="97">
        <v>14400</v>
      </c>
      <c r="I158" s="98" t="e">
        <f t="shared" si="37"/>
        <v>#VALUE!</v>
      </c>
      <c r="J158" s="88" t="e">
        <f t="shared" si="32"/>
        <v>#VALUE!</v>
      </c>
      <c r="K158" s="98">
        <f t="shared" si="38"/>
        <v>0</v>
      </c>
      <c r="L158" s="98">
        <f t="shared" si="39"/>
        <v>0</v>
      </c>
      <c r="M158" s="98" t="e">
        <f t="shared" si="40"/>
        <v>#VALUE!</v>
      </c>
      <c r="N158" s="98" t="e">
        <f t="shared" si="41"/>
        <v>#VALUE!</v>
      </c>
      <c r="O158" s="97"/>
      <c r="P158" s="98" t="e">
        <f t="shared" si="33"/>
        <v>#VALUE!</v>
      </c>
      <c r="Q158" s="99" t="e">
        <f t="shared" si="42"/>
        <v>#VALUE!</v>
      </c>
      <c r="R158" s="100"/>
      <c r="S158" s="5"/>
      <c r="T158" s="28">
        <f t="shared" si="43"/>
        <v>0</v>
      </c>
      <c r="U158" s="101">
        <v>66140</v>
      </c>
      <c r="V158" s="102">
        <f t="shared" si="46"/>
        <v>0</v>
      </c>
      <c r="W158" s="101"/>
      <c r="X158" s="101"/>
      <c r="Y158" s="102">
        <f t="shared" si="44"/>
        <v>0</v>
      </c>
      <c r="Z158" s="102">
        <f t="shared" si="45"/>
        <v>0</v>
      </c>
      <c r="AA158" s="102" t="e">
        <f t="shared" si="47"/>
        <v>#VALUE!</v>
      </c>
    </row>
    <row r="159" spans="1:27" ht="17.25">
      <c r="A159" s="5"/>
      <c r="B159" s="5"/>
      <c r="C159" s="93"/>
      <c r="D159" s="193"/>
      <c r="E159" s="84"/>
      <c r="F159" s="85"/>
      <c r="G159" s="86" t="str">
        <f t="shared" si="36"/>
        <v>Error</v>
      </c>
      <c r="H159" s="87">
        <v>14400</v>
      </c>
      <c r="I159" s="88" t="e">
        <f t="shared" si="37"/>
        <v>#VALUE!</v>
      </c>
      <c r="J159" s="88" t="e">
        <f t="shared" si="32"/>
        <v>#VALUE!</v>
      </c>
      <c r="K159" s="88">
        <f t="shared" si="38"/>
        <v>0</v>
      </c>
      <c r="L159" s="88">
        <f t="shared" si="39"/>
        <v>0</v>
      </c>
      <c r="M159" s="88" t="e">
        <f t="shared" si="40"/>
        <v>#VALUE!</v>
      </c>
      <c r="N159" s="88" t="e">
        <f t="shared" si="41"/>
        <v>#VALUE!</v>
      </c>
      <c r="O159" s="87"/>
      <c r="P159" s="88" t="e">
        <f t="shared" si="33"/>
        <v>#VALUE!</v>
      </c>
      <c r="Q159" s="89" t="e">
        <f t="shared" si="42"/>
        <v>#VALUE!</v>
      </c>
      <c r="R159" s="90"/>
      <c r="S159" s="82"/>
      <c r="T159" s="28">
        <f t="shared" si="43"/>
        <v>0</v>
      </c>
      <c r="U159" s="91">
        <v>66140</v>
      </c>
      <c r="V159" s="92">
        <f t="shared" si="46"/>
        <v>0</v>
      </c>
      <c r="W159" s="91"/>
      <c r="X159" s="91"/>
      <c r="Y159" s="92">
        <f t="shared" si="44"/>
        <v>0</v>
      </c>
      <c r="Z159" s="92">
        <f t="shared" si="45"/>
        <v>0</v>
      </c>
      <c r="AA159" s="92" t="e">
        <f t="shared" si="47"/>
        <v>#VALUE!</v>
      </c>
    </row>
    <row r="160" spans="1:27" ht="17.25">
      <c r="A160" s="5"/>
      <c r="B160" s="5"/>
      <c r="C160" s="93"/>
      <c r="D160" s="193"/>
      <c r="E160" s="94"/>
      <c r="F160" s="95"/>
      <c r="G160" s="96" t="str">
        <f t="shared" si="36"/>
        <v>Error</v>
      </c>
      <c r="H160" s="97">
        <v>14400</v>
      </c>
      <c r="I160" s="98" t="e">
        <f t="shared" si="37"/>
        <v>#VALUE!</v>
      </c>
      <c r="J160" s="88" t="e">
        <f t="shared" si="32"/>
        <v>#VALUE!</v>
      </c>
      <c r="K160" s="98">
        <f t="shared" si="38"/>
        <v>0</v>
      </c>
      <c r="L160" s="98">
        <f t="shared" si="39"/>
        <v>0</v>
      </c>
      <c r="M160" s="98" t="e">
        <f t="shared" si="40"/>
        <v>#VALUE!</v>
      </c>
      <c r="N160" s="98" t="e">
        <f t="shared" si="41"/>
        <v>#VALUE!</v>
      </c>
      <c r="O160" s="97"/>
      <c r="P160" s="98" t="e">
        <f t="shared" si="33"/>
        <v>#VALUE!</v>
      </c>
      <c r="Q160" s="99" t="e">
        <f t="shared" si="42"/>
        <v>#VALUE!</v>
      </c>
      <c r="R160" s="100"/>
      <c r="S160" s="5"/>
      <c r="T160" s="28">
        <f t="shared" si="43"/>
        <v>0</v>
      </c>
      <c r="U160" s="101">
        <v>66140</v>
      </c>
      <c r="V160" s="102">
        <f t="shared" si="46"/>
        <v>0</v>
      </c>
      <c r="W160" s="101"/>
      <c r="X160" s="101"/>
      <c r="Y160" s="102">
        <f t="shared" si="44"/>
        <v>0</v>
      </c>
      <c r="Z160" s="102">
        <f t="shared" si="45"/>
        <v>0</v>
      </c>
      <c r="AA160" s="102" t="e">
        <f t="shared" si="47"/>
        <v>#VALUE!</v>
      </c>
    </row>
    <row r="161" spans="1:27" ht="17.25">
      <c r="A161" s="5"/>
      <c r="B161" s="5"/>
      <c r="C161" s="93"/>
      <c r="D161" s="193"/>
      <c r="E161" s="94"/>
      <c r="F161" s="95"/>
      <c r="G161" s="96" t="str">
        <f t="shared" si="36"/>
        <v>Error</v>
      </c>
      <c r="H161" s="97">
        <v>14400</v>
      </c>
      <c r="I161" s="98" t="e">
        <f t="shared" si="37"/>
        <v>#VALUE!</v>
      </c>
      <c r="J161" s="88" t="e">
        <f t="shared" si="32"/>
        <v>#VALUE!</v>
      </c>
      <c r="K161" s="98">
        <f t="shared" si="38"/>
        <v>0</v>
      </c>
      <c r="L161" s="98">
        <f t="shared" si="39"/>
        <v>0</v>
      </c>
      <c r="M161" s="98" t="e">
        <f t="shared" si="40"/>
        <v>#VALUE!</v>
      </c>
      <c r="N161" s="98" t="e">
        <f t="shared" si="41"/>
        <v>#VALUE!</v>
      </c>
      <c r="O161" s="97"/>
      <c r="P161" s="98" t="e">
        <f t="shared" si="33"/>
        <v>#VALUE!</v>
      </c>
      <c r="Q161" s="99" t="e">
        <f t="shared" si="42"/>
        <v>#VALUE!</v>
      </c>
      <c r="R161" s="100"/>
      <c r="S161" s="5"/>
      <c r="T161" s="28">
        <f t="shared" si="43"/>
        <v>0</v>
      </c>
      <c r="U161" s="101">
        <v>66140</v>
      </c>
      <c r="V161" s="102">
        <f t="shared" si="46"/>
        <v>0</v>
      </c>
      <c r="W161" s="101"/>
      <c r="X161" s="101"/>
      <c r="Y161" s="102">
        <f t="shared" si="44"/>
        <v>0</v>
      </c>
      <c r="Z161" s="102">
        <f t="shared" si="45"/>
        <v>0</v>
      </c>
      <c r="AA161" s="102" t="e">
        <f t="shared" si="47"/>
        <v>#VALUE!</v>
      </c>
    </row>
    <row r="162" spans="1:27" ht="17.25">
      <c r="A162" s="5"/>
      <c r="B162" s="5"/>
      <c r="C162" s="93"/>
      <c r="D162" s="193"/>
      <c r="E162" s="94"/>
      <c r="F162" s="95"/>
      <c r="G162" s="96" t="str">
        <f t="shared" si="36"/>
        <v>Error</v>
      </c>
      <c r="H162" s="97">
        <v>14400</v>
      </c>
      <c r="I162" s="98" t="e">
        <f t="shared" si="37"/>
        <v>#VALUE!</v>
      </c>
      <c r="J162" s="88" t="e">
        <f t="shared" si="32"/>
        <v>#VALUE!</v>
      </c>
      <c r="K162" s="98">
        <f t="shared" si="38"/>
        <v>0</v>
      </c>
      <c r="L162" s="98">
        <f t="shared" si="39"/>
        <v>0</v>
      </c>
      <c r="M162" s="98" t="e">
        <f t="shared" si="40"/>
        <v>#VALUE!</v>
      </c>
      <c r="N162" s="98" t="e">
        <f t="shared" si="41"/>
        <v>#VALUE!</v>
      </c>
      <c r="O162" s="97"/>
      <c r="P162" s="98" t="e">
        <f t="shared" si="33"/>
        <v>#VALUE!</v>
      </c>
      <c r="Q162" s="99" t="e">
        <f t="shared" si="42"/>
        <v>#VALUE!</v>
      </c>
      <c r="R162" s="100"/>
      <c r="S162" s="5"/>
      <c r="T162" s="28">
        <f t="shared" si="43"/>
        <v>0</v>
      </c>
      <c r="U162" s="101">
        <v>66140</v>
      </c>
      <c r="V162" s="102">
        <f t="shared" si="46"/>
        <v>0</v>
      </c>
      <c r="W162" s="101"/>
      <c r="X162" s="101"/>
      <c r="Y162" s="102">
        <f t="shared" si="44"/>
        <v>0</v>
      </c>
      <c r="Z162" s="102">
        <f t="shared" si="45"/>
        <v>0</v>
      </c>
      <c r="AA162" s="102" t="e">
        <f t="shared" si="47"/>
        <v>#VALUE!</v>
      </c>
    </row>
    <row r="163" spans="1:27" ht="17.25">
      <c r="A163" s="5"/>
      <c r="B163" s="5"/>
      <c r="C163" s="93"/>
      <c r="D163" s="193"/>
      <c r="E163" s="94"/>
      <c r="F163" s="95"/>
      <c r="G163" s="96" t="str">
        <f t="shared" si="36"/>
        <v>Error</v>
      </c>
      <c r="H163" s="97">
        <v>14400</v>
      </c>
      <c r="I163" s="98" t="e">
        <f t="shared" si="37"/>
        <v>#VALUE!</v>
      </c>
      <c r="J163" s="88" t="e">
        <f t="shared" si="32"/>
        <v>#VALUE!</v>
      </c>
      <c r="K163" s="98">
        <f t="shared" si="38"/>
        <v>0</v>
      </c>
      <c r="L163" s="98">
        <f t="shared" si="39"/>
        <v>0</v>
      </c>
      <c r="M163" s="98" t="e">
        <f t="shared" si="40"/>
        <v>#VALUE!</v>
      </c>
      <c r="N163" s="98" t="e">
        <f t="shared" si="41"/>
        <v>#VALUE!</v>
      </c>
      <c r="O163" s="97"/>
      <c r="P163" s="98" t="e">
        <f t="shared" si="33"/>
        <v>#VALUE!</v>
      </c>
      <c r="Q163" s="99" t="e">
        <f t="shared" si="42"/>
        <v>#VALUE!</v>
      </c>
      <c r="R163" s="100"/>
      <c r="S163" s="5"/>
      <c r="T163" s="28">
        <f t="shared" si="43"/>
        <v>0</v>
      </c>
      <c r="U163" s="101">
        <v>66140</v>
      </c>
      <c r="V163" s="102">
        <f t="shared" si="46"/>
        <v>0</v>
      </c>
      <c r="W163" s="101"/>
      <c r="X163" s="101"/>
      <c r="Y163" s="102">
        <f t="shared" si="44"/>
        <v>0</v>
      </c>
      <c r="Z163" s="102">
        <f t="shared" si="45"/>
        <v>0</v>
      </c>
      <c r="AA163" s="102" t="e">
        <f t="shared" si="47"/>
        <v>#VALUE!</v>
      </c>
    </row>
    <row r="164" spans="1:27" ht="17.25">
      <c r="A164" s="5"/>
      <c r="B164" s="5"/>
      <c r="C164" s="93"/>
      <c r="D164" s="193"/>
      <c r="E164" s="94"/>
      <c r="F164" s="95"/>
      <c r="G164" s="96" t="str">
        <f t="shared" si="36"/>
        <v>Error</v>
      </c>
      <c r="H164" s="97">
        <v>14400</v>
      </c>
      <c r="I164" s="98" t="e">
        <f t="shared" si="37"/>
        <v>#VALUE!</v>
      </c>
      <c r="J164" s="88" t="e">
        <f t="shared" si="32"/>
        <v>#VALUE!</v>
      </c>
      <c r="K164" s="98">
        <f t="shared" si="38"/>
        <v>0</v>
      </c>
      <c r="L164" s="98">
        <f t="shared" si="39"/>
        <v>0</v>
      </c>
      <c r="M164" s="98" t="e">
        <f t="shared" si="40"/>
        <v>#VALUE!</v>
      </c>
      <c r="N164" s="98" t="e">
        <f t="shared" si="41"/>
        <v>#VALUE!</v>
      </c>
      <c r="O164" s="97"/>
      <c r="P164" s="98" t="e">
        <f t="shared" si="33"/>
        <v>#VALUE!</v>
      </c>
      <c r="Q164" s="99" t="e">
        <f t="shared" si="42"/>
        <v>#VALUE!</v>
      </c>
      <c r="R164" s="100"/>
      <c r="S164" s="5"/>
      <c r="T164" s="28">
        <f t="shared" si="43"/>
        <v>0</v>
      </c>
      <c r="U164" s="101">
        <v>66140</v>
      </c>
      <c r="V164" s="102">
        <f t="shared" si="46"/>
        <v>0</v>
      </c>
      <c r="W164" s="101"/>
      <c r="X164" s="101"/>
      <c r="Y164" s="102">
        <f t="shared" si="44"/>
        <v>0</v>
      </c>
      <c r="Z164" s="102">
        <f t="shared" si="45"/>
        <v>0</v>
      </c>
      <c r="AA164" s="102" t="e">
        <f t="shared" si="47"/>
        <v>#VALUE!</v>
      </c>
    </row>
    <row r="165" spans="1:27" ht="17.25">
      <c r="A165" s="5"/>
      <c r="B165" s="5"/>
      <c r="C165" s="93"/>
      <c r="D165" s="193"/>
      <c r="E165" s="84"/>
      <c r="F165" s="85"/>
      <c r="G165" s="86" t="str">
        <f t="shared" si="36"/>
        <v>Error</v>
      </c>
      <c r="H165" s="87">
        <v>14400</v>
      </c>
      <c r="I165" s="88" t="e">
        <f t="shared" si="37"/>
        <v>#VALUE!</v>
      </c>
      <c r="J165" s="88" t="e">
        <f t="shared" si="32"/>
        <v>#VALUE!</v>
      </c>
      <c r="K165" s="88">
        <f t="shared" si="38"/>
        <v>0</v>
      </c>
      <c r="L165" s="88">
        <f t="shared" si="39"/>
        <v>0</v>
      </c>
      <c r="M165" s="88" t="e">
        <f t="shared" si="40"/>
        <v>#VALUE!</v>
      </c>
      <c r="N165" s="88" t="e">
        <f t="shared" si="41"/>
        <v>#VALUE!</v>
      </c>
      <c r="O165" s="87"/>
      <c r="P165" s="88" t="e">
        <f t="shared" si="33"/>
        <v>#VALUE!</v>
      </c>
      <c r="Q165" s="89" t="e">
        <f t="shared" si="42"/>
        <v>#VALUE!</v>
      </c>
      <c r="R165" s="90"/>
      <c r="S165" s="82"/>
      <c r="T165" s="28">
        <f t="shared" si="43"/>
        <v>0</v>
      </c>
      <c r="U165" s="91">
        <v>66140</v>
      </c>
      <c r="V165" s="92">
        <f t="shared" si="46"/>
        <v>0</v>
      </c>
      <c r="W165" s="91"/>
      <c r="X165" s="91"/>
      <c r="Y165" s="92">
        <f t="shared" si="44"/>
        <v>0</v>
      </c>
      <c r="Z165" s="92">
        <f t="shared" si="45"/>
        <v>0</v>
      </c>
      <c r="AA165" s="92" t="e">
        <f t="shared" si="47"/>
        <v>#VALUE!</v>
      </c>
    </row>
    <row r="166" spans="1:27" ht="17.25">
      <c r="A166" s="5"/>
      <c r="B166" s="5"/>
      <c r="C166" s="93"/>
      <c r="D166" s="193"/>
      <c r="E166" s="94"/>
      <c r="F166" s="95"/>
      <c r="G166" s="96" t="str">
        <f t="shared" si="36"/>
        <v>Error</v>
      </c>
      <c r="H166" s="97">
        <v>14400</v>
      </c>
      <c r="I166" s="98" t="e">
        <f t="shared" si="37"/>
        <v>#VALUE!</v>
      </c>
      <c r="J166" s="88" t="e">
        <f t="shared" si="32"/>
        <v>#VALUE!</v>
      </c>
      <c r="K166" s="98">
        <f t="shared" si="38"/>
        <v>0</v>
      </c>
      <c r="L166" s="98">
        <f t="shared" si="39"/>
        <v>0</v>
      </c>
      <c r="M166" s="98" t="e">
        <f t="shared" si="40"/>
        <v>#VALUE!</v>
      </c>
      <c r="N166" s="98" t="e">
        <f t="shared" si="41"/>
        <v>#VALUE!</v>
      </c>
      <c r="O166" s="97"/>
      <c r="P166" s="98" t="e">
        <f t="shared" si="33"/>
        <v>#VALUE!</v>
      </c>
      <c r="Q166" s="99" t="e">
        <f t="shared" si="42"/>
        <v>#VALUE!</v>
      </c>
      <c r="R166" s="100"/>
      <c r="S166" s="5"/>
      <c r="T166" s="28">
        <f t="shared" si="43"/>
        <v>0</v>
      </c>
      <c r="U166" s="101">
        <v>66140</v>
      </c>
      <c r="V166" s="102">
        <f t="shared" si="46"/>
        <v>0</v>
      </c>
      <c r="W166" s="101"/>
      <c r="X166" s="101"/>
      <c r="Y166" s="102">
        <f t="shared" si="44"/>
        <v>0</v>
      </c>
      <c r="Z166" s="102">
        <f t="shared" si="45"/>
        <v>0</v>
      </c>
      <c r="AA166" s="102" t="e">
        <f t="shared" si="47"/>
        <v>#VALUE!</v>
      </c>
    </row>
    <row r="167" spans="1:27" ht="17.25">
      <c r="A167" s="5"/>
      <c r="B167" s="5"/>
      <c r="C167" s="93"/>
      <c r="D167" s="193"/>
      <c r="E167" s="94"/>
      <c r="F167" s="95"/>
      <c r="G167" s="96" t="str">
        <f t="shared" si="36"/>
        <v>Error</v>
      </c>
      <c r="H167" s="97">
        <v>14400</v>
      </c>
      <c r="I167" s="98" t="e">
        <f t="shared" si="37"/>
        <v>#VALUE!</v>
      </c>
      <c r="J167" s="88" t="e">
        <f t="shared" si="32"/>
        <v>#VALUE!</v>
      </c>
      <c r="K167" s="98">
        <f t="shared" si="38"/>
        <v>0</v>
      </c>
      <c r="L167" s="98">
        <f t="shared" si="39"/>
        <v>0</v>
      </c>
      <c r="M167" s="98" t="e">
        <f t="shared" si="40"/>
        <v>#VALUE!</v>
      </c>
      <c r="N167" s="98" t="e">
        <f t="shared" si="41"/>
        <v>#VALUE!</v>
      </c>
      <c r="O167" s="97"/>
      <c r="P167" s="98" t="e">
        <f t="shared" si="33"/>
        <v>#VALUE!</v>
      </c>
      <c r="Q167" s="99" t="e">
        <f t="shared" si="42"/>
        <v>#VALUE!</v>
      </c>
      <c r="R167" s="100"/>
      <c r="S167" s="5"/>
      <c r="T167" s="28">
        <f t="shared" si="43"/>
        <v>0</v>
      </c>
      <c r="U167" s="101">
        <v>66140</v>
      </c>
      <c r="V167" s="102">
        <f t="shared" si="46"/>
        <v>0</v>
      </c>
      <c r="W167" s="101"/>
      <c r="X167" s="101"/>
      <c r="Y167" s="102">
        <f t="shared" si="44"/>
        <v>0</v>
      </c>
      <c r="Z167" s="102">
        <f t="shared" si="45"/>
        <v>0</v>
      </c>
      <c r="AA167" s="102" t="e">
        <f t="shared" si="47"/>
        <v>#VALUE!</v>
      </c>
    </row>
    <row r="168" spans="1:27" ht="17.25">
      <c r="A168" s="5"/>
      <c r="B168" s="5"/>
      <c r="C168" s="93"/>
      <c r="D168" s="193"/>
      <c r="E168" s="94"/>
      <c r="F168" s="95"/>
      <c r="G168" s="96" t="str">
        <f t="shared" si="36"/>
        <v>Error</v>
      </c>
      <c r="H168" s="97">
        <v>14400</v>
      </c>
      <c r="I168" s="98" t="e">
        <f t="shared" si="37"/>
        <v>#VALUE!</v>
      </c>
      <c r="J168" s="88" t="e">
        <f t="shared" si="32"/>
        <v>#VALUE!</v>
      </c>
      <c r="K168" s="98">
        <f t="shared" si="38"/>
        <v>0</v>
      </c>
      <c r="L168" s="98">
        <f t="shared" si="39"/>
        <v>0</v>
      </c>
      <c r="M168" s="98" t="e">
        <f t="shared" si="40"/>
        <v>#VALUE!</v>
      </c>
      <c r="N168" s="98" t="e">
        <f t="shared" si="41"/>
        <v>#VALUE!</v>
      </c>
      <c r="O168" s="97"/>
      <c r="P168" s="98" t="e">
        <f t="shared" si="33"/>
        <v>#VALUE!</v>
      </c>
      <c r="Q168" s="99" t="e">
        <f t="shared" si="42"/>
        <v>#VALUE!</v>
      </c>
      <c r="R168" s="100"/>
      <c r="S168" s="5"/>
      <c r="T168" s="28">
        <f t="shared" si="43"/>
        <v>0</v>
      </c>
      <c r="U168" s="101">
        <v>66140</v>
      </c>
      <c r="V168" s="102">
        <f t="shared" si="46"/>
        <v>0</v>
      </c>
      <c r="W168" s="101"/>
      <c r="X168" s="101"/>
      <c r="Y168" s="102">
        <f t="shared" si="44"/>
        <v>0</v>
      </c>
      <c r="Z168" s="102">
        <f t="shared" si="45"/>
        <v>0</v>
      </c>
      <c r="AA168" s="102" t="e">
        <f t="shared" si="47"/>
        <v>#VALUE!</v>
      </c>
    </row>
    <row r="169" spans="1:27" ht="17.25">
      <c r="A169" s="5"/>
      <c r="B169" s="5"/>
      <c r="C169" s="93"/>
      <c r="D169" s="193"/>
      <c r="E169" s="94"/>
      <c r="F169" s="95"/>
      <c r="G169" s="96" t="str">
        <f t="shared" si="36"/>
        <v>Error</v>
      </c>
      <c r="H169" s="97">
        <v>14400</v>
      </c>
      <c r="I169" s="98" t="e">
        <f t="shared" si="37"/>
        <v>#VALUE!</v>
      </c>
      <c r="J169" s="88" t="e">
        <f t="shared" si="32"/>
        <v>#VALUE!</v>
      </c>
      <c r="K169" s="98">
        <f t="shared" si="38"/>
        <v>0</v>
      </c>
      <c r="L169" s="98">
        <f t="shared" si="39"/>
        <v>0</v>
      </c>
      <c r="M169" s="98" t="e">
        <f t="shared" si="40"/>
        <v>#VALUE!</v>
      </c>
      <c r="N169" s="98" t="e">
        <f t="shared" si="41"/>
        <v>#VALUE!</v>
      </c>
      <c r="O169" s="97"/>
      <c r="P169" s="98" t="e">
        <f t="shared" si="33"/>
        <v>#VALUE!</v>
      </c>
      <c r="Q169" s="99" t="e">
        <f t="shared" si="42"/>
        <v>#VALUE!</v>
      </c>
      <c r="R169" s="100"/>
      <c r="S169" s="5"/>
      <c r="T169" s="28">
        <f t="shared" si="43"/>
        <v>0</v>
      </c>
      <c r="U169" s="101">
        <v>66140</v>
      </c>
      <c r="V169" s="102">
        <f t="shared" si="46"/>
        <v>0</v>
      </c>
      <c r="W169" s="101"/>
      <c r="X169" s="101"/>
      <c r="Y169" s="102">
        <f t="shared" si="44"/>
        <v>0</v>
      </c>
      <c r="Z169" s="102">
        <f t="shared" si="45"/>
        <v>0</v>
      </c>
      <c r="AA169" s="102" t="e">
        <f t="shared" si="47"/>
        <v>#VALUE!</v>
      </c>
    </row>
    <row r="170" spans="1:27" ht="17.25">
      <c r="A170" s="5"/>
      <c r="B170" s="5"/>
      <c r="C170" s="93"/>
      <c r="D170" s="193"/>
      <c r="E170" s="94"/>
      <c r="F170" s="95"/>
      <c r="G170" s="96" t="str">
        <f t="shared" si="36"/>
        <v>Error</v>
      </c>
      <c r="H170" s="97">
        <v>14400</v>
      </c>
      <c r="I170" s="98" t="e">
        <f t="shared" si="37"/>
        <v>#VALUE!</v>
      </c>
      <c r="J170" s="88" t="e">
        <f t="shared" si="32"/>
        <v>#VALUE!</v>
      </c>
      <c r="K170" s="98">
        <f t="shared" si="38"/>
        <v>0</v>
      </c>
      <c r="L170" s="98">
        <f t="shared" si="39"/>
        <v>0</v>
      </c>
      <c r="M170" s="98" t="e">
        <f t="shared" si="40"/>
        <v>#VALUE!</v>
      </c>
      <c r="N170" s="98" t="e">
        <f t="shared" si="41"/>
        <v>#VALUE!</v>
      </c>
      <c r="O170" s="97"/>
      <c r="P170" s="98" t="e">
        <f t="shared" si="33"/>
        <v>#VALUE!</v>
      </c>
      <c r="Q170" s="99" t="e">
        <f t="shared" si="42"/>
        <v>#VALUE!</v>
      </c>
      <c r="R170" s="100"/>
      <c r="S170" s="5"/>
      <c r="T170" s="28">
        <f t="shared" si="43"/>
        <v>0</v>
      </c>
      <c r="U170" s="101">
        <v>66140</v>
      </c>
      <c r="V170" s="102">
        <f t="shared" si="46"/>
        <v>0</v>
      </c>
      <c r="W170" s="101"/>
      <c r="X170" s="101"/>
      <c r="Y170" s="102">
        <f t="shared" si="44"/>
        <v>0</v>
      </c>
      <c r="Z170" s="102">
        <f t="shared" si="45"/>
        <v>0</v>
      </c>
      <c r="AA170" s="102" t="e">
        <f t="shared" si="47"/>
        <v>#VALUE!</v>
      </c>
    </row>
    <row r="171" spans="1:27" ht="17.25">
      <c r="A171" s="5"/>
      <c r="B171" s="5"/>
      <c r="C171" s="93"/>
      <c r="D171" s="193"/>
      <c r="E171" s="84"/>
      <c r="F171" s="85"/>
      <c r="G171" s="86" t="str">
        <f t="shared" si="36"/>
        <v>Error</v>
      </c>
      <c r="H171" s="87">
        <v>14400</v>
      </c>
      <c r="I171" s="88" t="e">
        <f t="shared" si="37"/>
        <v>#VALUE!</v>
      </c>
      <c r="J171" s="88" t="e">
        <f t="shared" si="32"/>
        <v>#VALUE!</v>
      </c>
      <c r="K171" s="88">
        <f t="shared" si="38"/>
        <v>0</v>
      </c>
      <c r="L171" s="88">
        <f t="shared" si="39"/>
        <v>0</v>
      </c>
      <c r="M171" s="88" t="e">
        <f t="shared" si="40"/>
        <v>#VALUE!</v>
      </c>
      <c r="N171" s="88" t="e">
        <f t="shared" si="41"/>
        <v>#VALUE!</v>
      </c>
      <c r="O171" s="87"/>
      <c r="P171" s="88" t="e">
        <f t="shared" si="33"/>
        <v>#VALUE!</v>
      </c>
      <c r="Q171" s="89" t="e">
        <f t="shared" si="42"/>
        <v>#VALUE!</v>
      </c>
      <c r="R171" s="90"/>
      <c r="S171" s="82"/>
      <c r="T171" s="28">
        <f t="shared" si="43"/>
        <v>0</v>
      </c>
      <c r="U171" s="91">
        <v>66140</v>
      </c>
      <c r="V171" s="92">
        <f t="shared" si="46"/>
        <v>0</v>
      </c>
      <c r="W171" s="91"/>
      <c r="X171" s="91"/>
      <c r="Y171" s="92">
        <f t="shared" si="44"/>
        <v>0</v>
      </c>
      <c r="Z171" s="92">
        <f t="shared" si="45"/>
        <v>0</v>
      </c>
      <c r="AA171" s="92" t="e">
        <f t="shared" si="47"/>
        <v>#VALUE!</v>
      </c>
    </row>
    <row r="172" spans="1:27" ht="17.25">
      <c r="A172" s="5"/>
      <c r="B172" s="5"/>
      <c r="C172" s="93"/>
      <c r="D172" s="193"/>
      <c r="E172" s="84"/>
      <c r="F172" s="85"/>
      <c r="G172" s="86" t="str">
        <f>IF($C172="ստորաբաժանման պետ",IF(F172=0,2.28,IF(F172=1,2.35,IF(F172=2,2.43,IF(F172=3,2.5,IF(OR(F172=4,F172=5),2.58,IF(OR(F172=6,F172=7),2.66,IF(OR(F172=8,F172=9),2.75,IF(OR(F172=10,F172=11,F172=12),2.83,IF(OR(F172=13,F172=14,F172=15),2.92,IF(OR(F172=16,F172=17,F172=18),3.01,3.11)))))))))),IF($C172="ավագ կարգադրիչ",IF(F172=0,1.96,IF(F172=1,2.02,IF(F172=2,2.08,IF(F172=3,2.15,IF(OR(F172=4,F172=5),2.21,IF(OR(F172=6,F172=7),2.28,IF(OR(F172=8,F172=9),2.35,IF(OR(F172=10,F172=11,F172=12),2.42,IF(OR(F172=13,F172=14,F172=15),2.5,IF(OR(F172=16,F172=17,F172=18),2.58,2.66)))))))))),IF($C172="կարգադրիչ",IF(F172=0,1.45,IF(F172=1,1.49,IF(F172=2,1.54,IF(F172=3,1.59,IF(OR(F172=4,F172=5),1.9,IF(OR(F172=6,F172=7),1.96,IF(OR(F172=8,F172=9),1.73,IF(OR(F172=10,F172=11,F172=12),1.79,IF(OR(F172=13,F172=14,F172=15),1.84,IF(OR(F172=16,F172=17,F172=18),1.9,1.95)))))))))), "Error")))</f>
        <v>Error</v>
      </c>
      <c r="H172" s="87">
        <v>14400</v>
      </c>
      <c r="I172" s="88" t="e">
        <f>G172*H172</f>
        <v>#VALUE!</v>
      </c>
      <c r="J172" s="88" t="e">
        <f t="shared" si="32"/>
        <v>#VALUE!</v>
      </c>
      <c r="K172" s="88">
        <f>IF($D172="գեներալ-մայոր",2.91,IF($D172="գնդապետ",2.38,IF($D172="փոխգնդապետ",2.25,IF($D172="մայոր",1.85,IF($D172="կապիտան",1.72,IF($D172="ավագ լեյտենանտ",1.59,IF($D172="լեյտենանտ",1.46,IF($D172="ավագ ենթասպա",1.06,IF($D172="ենթասպա",0.93,IF($D172="ավագ",0.79,IF($D172="ավագ սերժանտ",0.66,IF($D172="սերժանտ",0.53,IF($D172="կրտսեր սերժանտ",0.4,0)))))))))))))</f>
        <v>0</v>
      </c>
      <c r="L172" s="88">
        <f>K172*H172</f>
        <v>0</v>
      </c>
      <c r="M172" s="88" t="e">
        <f>L172+J172</f>
        <v>#VALUE!</v>
      </c>
      <c r="N172" s="88" t="e">
        <f>IF(F172&lt;2,M172*0%,IF(F172&lt;5,M172*5%,IF(F172&lt;10,M172*10%,IF(F172&lt;15,M172*15%,IF(F172&lt;20,M172*20%,IF(F172&lt;25,M172*25%,IF(F172&gt;=25,M172*30%)))))))</f>
        <v>#VALUE!</v>
      </c>
      <c r="O172" s="87"/>
      <c r="P172" s="88" t="e">
        <f t="shared" si="33"/>
        <v>#VALUE!</v>
      </c>
      <c r="Q172" s="89" t="e">
        <f>P172*6.565</f>
        <v>#VALUE!</v>
      </c>
      <c r="R172" s="90"/>
      <c r="S172" s="82"/>
      <c r="T172" s="28">
        <f t="shared" si="43"/>
        <v>0</v>
      </c>
      <c r="U172" s="91">
        <v>66140</v>
      </c>
      <c r="V172" s="92">
        <f t="shared" si="46"/>
        <v>0</v>
      </c>
      <c r="W172" s="91"/>
      <c r="X172" s="91"/>
      <c r="Y172" s="92">
        <f>+V172+W172+X172</f>
        <v>0</v>
      </c>
      <c r="Z172" s="92">
        <f>+Y172*6.565</f>
        <v>0</v>
      </c>
      <c r="AA172" s="92" t="e">
        <f t="shared" si="47"/>
        <v>#VALUE!</v>
      </c>
    </row>
    <row r="173" spans="1:27" ht="17.25">
      <c r="A173" s="5"/>
      <c r="B173" s="5"/>
      <c r="C173" s="93"/>
      <c r="D173" s="193"/>
      <c r="E173" s="94"/>
      <c r="F173" s="95"/>
      <c r="G173" s="96" t="str">
        <f t="shared" si="36"/>
        <v>Error</v>
      </c>
      <c r="H173" s="97">
        <v>14400</v>
      </c>
      <c r="I173" s="98" t="e">
        <f t="shared" ref="I173:I188" si="48">G173*H173</f>
        <v>#VALUE!</v>
      </c>
      <c r="J173" s="88" t="e">
        <f t="shared" si="32"/>
        <v>#VALUE!</v>
      </c>
      <c r="K173" s="98">
        <f t="shared" si="38"/>
        <v>0</v>
      </c>
      <c r="L173" s="98">
        <f t="shared" ref="L173:L188" si="49">K173*H173</f>
        <v>0</v>
      </c>
      <c r="M173" s="98" t="e">
        <f t="shared" ref="M173:M188" si="50">L173+J173</f>
        <v>#VALUE!</v>
      </c>
      <c r="N173" s="98" t="e">
        <f t="shared" ref="N173:N188" si="51">IF(F173&lt;2,M173*0%,IF(F173&lt;5,M173*5%,IF(F173&lt;10,M173*10%,IF(F173&lt;15,M173*15%,IF(F173&lt;20,M173*20%,IF(F173&lt;25,M173*25%,IF(F173&gt;=25,M173*30%)))))))</f>
        <v>#VALUE!</v>
      </c>
      <c r="O173" s="97"/>
      <c r="P173" s="98" t="e">
        <f t="shared" si="33"/>
        <v>#VALUE!</v>
      </c>
      <c r="Q173" s="99" t="e">
        <f t="shared" si="42"/>
        <v>#VALUE!</v>
      </c>
      <c r="R173" s="100"/>
      <c r="S173" s="5"/>
      <c r="T173" s="28">
        <f t="shared" si="43"/>
        <v>0</v>
      </c>
      <c r="U173" s="101">
        <v>66140</v>
      </c>
      <c r="V173" s="102">
        <f t="shared" si="46"/>
        <v>0</v>
      </c>
      <c r="W173" s="101"/>
      <c r="X173" s="101"/>
      <c r="Y173" s="102">
        <f t="shared" ref="Y173:Y188" si="52">+V173+W173+X173</f>
        <v>0</v>
      </c>
      <c r="Z173" s="102">
        <f t="shared" si="45"/>
        <v>0</v>
      </c>
      <c r="AA173" s="102" t="e">
        <f t="shared" si="47"/>
        <v>#VALUE!</v>
      </c>
    </row>
    <row r="174" spans="1:27" ht="17.25">
      <c r="A174" s="5"/>
      <c r="B174" s="5"/>
      <c r="C174" s="93"/>
      <c r="D174" s="193"/>
      <c r="E174" s="94"/>
      <c r="F174" s="95"/>
      <c r="G174" s="96" t="str">
        <f t="shared" si="36"/>
        <v>Error</v>
      </c>
      <c r="H174" s="97">
        <v>14400</v>
      </c>
      <c r="I174" s="98" t="e">
        <f t="shared" si="48"/>
        <v>#VALUE!</v>
      </c>
      <c r="J174" s="88" t="e">
        <f t="shared" si="32"/>
        <v>#VALUE!</v>
      </c>
      <c r="K174" s="98">
        <f t="shared" si="38"/>
        <v>0</v>
      </c>
      <c r="L174" s="98">
        <f t="shared" si="49"/>
        <v>0</v>
      </c>
      <c r="M174" s="98" t="e">
        <f t="shared" si="50"/>
        <v>#VALUE!</v>
      </c>
      <c r="N174" s="98" t="e">
        <f t="shared" si="51"/>
        <v>#VALUE!</v>
      </c>
      <c r="O174" s="97"/>
      <c r="P174" s="98" t="e">
        <f t="shared" si="33"/>
        <v>#VALUE!</v>
      </c>
      <c r="Q174" s="99" t="e">
        <f t="shared" si="42"/>
        <v>#VALUE!</v>
      </c>
      <c r="R174" s="100"/>
      <c r="S174" s="5"/>
      <c r="T174" s="28">
        <f t="shared" si="43"/>
        <v>0</v>
      </c>
      <c r="U174" s="101">
        <v>66140</v>
      </c>
      <c r="V174" s="102">
        <f t="shared" si="46"/>
        <v>0</v>
      </c>
      <c r="W174" s="101"/>
      <c r="X174" s="101"/>
      <c r="Y174" s="102">
        <f t="shared" si="52"/>
        <v>0</v>
      </c>
      <c r="Z174" s="102">
        <f t="shared" si="45"/>
        <v>0</v>
      </c>
      <c r="AA174" s="102" t="e">
        <f t="shared" si="47"/>
        <v>#VALUE!</v>
      </c>
    </row>
    <row r="175" spans="1:27" ht="17.25">
      <c r="A175" s="5"/>
      <c r="B175" s="5"/>
      <c r="C175" s="93"/>
      <c r="D175" s="193"/>
      <c r="E175" s="94"/>
      <c r="F175" s="95"/>
      <c r="G175" s="96" t="str">
        <f t="shared" si="36"/>
        <v>Error</v>
      </c>
      <c r="H175" s="97">
        <v>14400</v>
      </c>
      <c r="I175" s="98" t="e">
        <f t="shared" si="48"/>
        <v>#VALUE!</v>
      </c>
      <c r="J175" s="88" t="e">
        <f t="shared" si="32"/>
        <v>#VALUE!</v>
      </c>
      <c r="K175" s="98">
        <f t="shared" si="38"/>
        <v>0</v>
      </c>
      <c r="L175" s="98">
        <f t="shared" si="49"/>
        <v>0</v>
      </c>
      <c r="M175" s="98" t="e">
        <f t="shared" si="50"/>
        <v>#VALUE!</v>
      </c>
      <c r="N175" s="98" t="e">
        <f t="shared" si="51"/>
        <v>#VALUE!</v>
      </c>
      <c r="O175" s="97"/>
      <c r="P175" s="98" t="e">
        <f t="shared" si="33"/>
        <v>#VALUE!</v>
      </c>
      <c r="Q175" s="99" t="e">
        <f t="shared" si="42"/>
        <v>#VALUE!</v>
      </c>
      <c r="R175" s="100"/>
      <c r="S175" s="5"/>
      <c r="T175" s="28">
        <f t="shared" si="43"/>
        <v>0</v>
      </c>
      <c r="U175" s="101">
        <v>66140</v>
      </c>
      <c r="V175" s="102">
        <f t="shared" si="46"/>
        <v>0</v>
      </c>
      <c r="W175" s="101"/>
      <c r="X175" s="101"/>
      <c r="Y175" s="102">
        <f t="shared" si="52"/>
        <v>0</v>
      </c>
      <c r="Z175" s="102">
        <f t="shared" si="45"/>
        <v>0</v>
      </c>
      <c r="AA175" s="102" t="e">
        <f t="shared" si="47"/>
        <v>#VALUE!</v>
      </c>
    </row>
    <row r="176" spans="1:27" ht="17.25">
      <c r="A176" s="5"/>
      <c r="B176" s="5"/>
      <c r="C176" s="93"/>
      <c r="D176" s="193"/>
      <c r="E176" s="94"/>
      <c r="F176" s="95"/>
      <c r="G176" s="96" t="str">
        <f t="shared" si="36"/>
        <v>Error</v>
      </c>
      <c r="H176" s="97">
        <v>14400</v>
      </c>
      <c r="I176" s="98" t="e">
        <f t="shared" si="48"/>
        <v>#VALUE!</v>
      </c>
      <c r="J176" s="88" t="e">
        <f t="shared" si="32"/>
        <v>#VALUE!</v>
      </c>
      <c r="K176" s="98">
        <f t="shared" si="38"/>
        <v>0</v>
      </c>
      <c r="L176" s="98">
        <f t="shared" si="49"/>
        <v>0</v>
      </c>
      <c r="M176" s="98" t="e">
        <f t="shared" si="50"/>
        <v>#VALUE!</v>
      </c>
      <c r="N176" s="98" t="e">
        <f t="shared" si="51"/>
        <v>#VALUE!</v>
      </c>
      <c r="O176" s="97"/>
      <c r="P176" s="98" t="e">
        <f t="shared" si="33"/>
        <v>#VALUE!</v>
      </c>
      <c r="Q176" s="99" t="e">
        <f t="shared" si="42"/>
        <v>#VALUE!</v>
      </c>
      <c r="R176" s="100"/>
      <c r="S176" s="5"/>
      <c r="T176" s="28">
        <f t="shared" si="43"/>
        <v>0</v>
      </c>
      <c r="U176" s="101">
        <v>66140</v>
      </c>
      <c r="V176" s="102">
        <f t="shared" si="46"/>
        <v>0</v>
      </c>
      <c r="W176" s="101"/>
      <c r="X176" s="101"/>
      <c r="Y176" s="102">
        <f t="shared" si="52"/>
        <v>0</v>
      </c>
      <c r="Z176" s="102">
        <f t="shared" si="45"/>
        <v>0</v>
      </c>
      <c r="AA176" s="102" t="e">
        <f t="shared" si="47"/>
        <v>#VALUE!</v>
      </c>
    </row>
    <row r="177" spans="1:27" ht="17.25">
      <c r="A177" s="5"/>
      <c r="B177" s="5"/>
      <c r="C177" s="93"/>
      <c r="D177" s="193"/>
      <c r="E177" s="94"/>
      <c r="F177" s="95"/>
      <c r="G177" s="96" t="str">
        <f t="shared" si="36"/>
        <v>Error</v>
      </c>
      <c r="H177" s="97">
        <v>14400</v>
      </c>
      <c r="I177" s="98" t="e">
        <f t="shared" si="48"/>
        <v>#VALUE!</v>
      </c>
      <c r="J177" s="88" t="e">
        <f t="shared" si="32"/>
        <v>#VALUE!</v>
      </c>
      <c r="K177" s="98">
        <f t="shared" si="38"/>
        <v>0</v>
      </c>
      <c r="L177" s="98">
        <f t="shared" si="49"/>
        <v>0</v>
      </c>
      <c r="M177" s="98" t="e">
        <f t="shared" si="50"/>
        <v>#VALUE!</v>
      </c>
      <c r="N177" s="98" t="e">
        <f t="shared" si="51"/>
        <v>#VALUE!</v>
      </c>
      <c r="O177" s="97"/>
      <c r="P177" s="98" t="e">
        <f t="shared" si="33"/>
        <v>#VALUE!</v>
      </c>
      <c r="Q177" s="99" t="e">
        <f t="shared" si="42"/>
        <v>#VALUE!</v>
      </c>
      <c r="R177" s="100"/>
      <c r="S177" s="5"/>
      <c r="T177" s="28">
        <f t="shared" si="43"/>
        <v>0</v>
      </c>
      <c r="U177" s="101">
        <v>66140</v>
      </c>
      <c r="V177" s="102">
        <f t="shared" si="46"/>
        <v>0</v>
      </c>
      <c r="W177" s="101"/>
      <c r="X177" s="101"/>
      <c r="Y177" s="102">
        <f t="shared" si="52"/>
        <v>0</v>
      </c>
      <c r="Z177" s="102">
        <f t="shared" si="45"/>
        <v>0</v>
      </c>
      <c r="AA177" s="102" t="e">
        <f t="shared" si="47"/>
        <v>#VALUE!</v>
      </c>
    </row>
    <row r="178" spans="1:27" ht="17.25">
      <c r="A178" s="5"/>
      <c r="B178" s="5"/>
      <c r="C178" s="93"/>
      <c r="D178" s="193"/>
      <c r="E178" s="84"/>
      <c r="F178" s="85"/>
      <c r="G178" s="86" t="str">
        <f t="shared" si="36"/>
        <v>Error</v>
      </c>
      <c r="H178" s="87">
        <v>14400</v>
      </c>
      <c r="I178" s="88" t="e">
        <f t="shared" si="48"/>
        <v>#VALUE!</v>
      </c>
      <c r="J178" s="88" t="e">
        <f t="shared" si="32"/>
        <v>#VALUE!</v>
      </c>
      <c r="K178" s="88">
        <f t="shared" si="38"/>
        <v>0</v>
      </c>
      <c r="L178" s="88">
        <f t="shared" si="49"/>
        <v>0</v>
      </c>
      <c r="M178" s="88" t="e">
        <f t="shared" si="50"/>
        <v>#VALUE!</v>
      </c>
      <c r="N178" s="88" t="e">
        <f t="shared" si="51"/>
        <v>#VALUE!</v>
      </c>
      <c r="O178" s="87"/>
      <c r="P178" s="88" t="e">
        <f t="shared" si="33"/>
        <v>#VALUE!</v>
      </c>
      <c r="Q178" s="89" t="e">
        <f t="shared" si="42"/>
        <v>#VALUE!</v>
      </c>
      <c r="R178" s="90"/>
      <c r="S178" s="82"/>
      <c r="T178" s="28">
        <f t="shared" si="43"/>
        <v>0</v>
      </c>
      <c r="U178" s="91">
        <v>66140</v>
      </c>
      <c r="V178" s="92">
        <f t="shared" si="46"/>
        <v>0</v>
      </c>
      <c r="W178" s="91"/>
      <c r="X178" s="91"/>
      <c r="Y178" s="92">
        <f t="shared" si="52"/>
        <v>0</v>
      </c>
      <c r="Z178" s="92">
        <f t="shared" si="45"/>
        <v>0</v>
      </c>
      <c r="AA178" s="92" t="e">
        <f t="shared" si="47"/>
        <v>#VALUE!</v>
      </c>
    </row>
    <row r="179" spans="1:27" ht="17.25">
      <c r="A179" s="5"/>
      <c r="B179" s="5"/>
      <c r="C179" s="93"/>
      <c r="D179" s="193"/>
      <c r="E179" s="94"/>
      <c r="F179" s="95"/>
      <c r="G179" s="96" t="str">
        <f t="shared" si="36"/>
        <v>Error</v>
      </c>
      <c r="H179" s="97">
        <v>14400</v>
      </c>
      <c r="I179" s="98" t="e">
        <f t="shared" si="48"/>
        <v>#VALUE!</v>
      </c>
      <c r="J179" s="88" t="e">
        <f t="shared" si="32"/>
        <v>#VALUE!</v>
      </c>
      <c r="K179" s="98">
        <f t="shared" si="38"/>
        <v>0</v>
      </c>
      <c r="L179" s="98">
        <f t="shared" si="49"/>
        <v>0</v>
      </c>
      <c r="M179" s="98" t="e">
        <f t="shared" si="50"/>
        <v>#VALUE!</v>
      </c>
      <c r="N179" s="98" t="e">
        <f t="shared" si="51"/>
        <v>#VALUE!</v>
      </c>
      <c r="O179" s="97"/>
      <c r="P179" s="98" t="e">
        <f t="shared" si="33"/>
        <v>#VALUE!</v>
      </c>
      <c r="Q179" s="99" t="e">
        <f t="shared" si="42"/>
        <v>#VALUE!</v>
      </c>
      <c r="R179" s="100"/>
      <c r="S179" s="5"/>
      <c r="T179" s="28">
        <f t="shared" si="43"/>
        <v>0</v>
      </c>
      <c r="U179" s="101">
        <v>66140</v>
      </c>
      <c r="V179" s="102">
        <f t="shared" si="46"/>
        <v>0</v>
      </c>
      <c r="W179" s="101"/>
      <c r="X179" s="101"/>
      <c r="Y179" s="102">
        <f t="shared" si="52"/>
        <v>0</v>
      </c>
      <c r="Z179" s="102">
        <f t="shared" si="45"/>
        <v>0</v>
      </c>
      <c r="AA179" s="102" t="e">
        <f t="shared" si="47"/>
        <v>#VALUE!</v>
      </c>
    </row>
    <row r="180" spans="1:27" ht="17.25">
      <c r="A180" s="5"/>
      <c r="B180" s="5"/>
      <c r="C180" s="93"/>
      <c r="D180" s="193"/>
      <c r="E180" s="94"/>
      <c r="F180" s="95"/>
      <c r="G180" s="96" t="str">
        <f t="shared" si="36"/>
        <v>Error</v>
      </c>
      <c r="H180" s="97">
        <v>14400</v>
      </c>
      <c r="I180" s="98" t="e">
        <f t="shared" si="48"/>
        <v>#VALUE!</v>
      </c>
      <c r="J180" s="88" t="e">
        <f t="shared" si="32"/>
        <v>#VALUE!</v>
      </c>
      <c r="K180" s="98">
        <f t="shared" si="38"/>
        <v>0</v>
      </c>
      <c r="L180" s="98">
        <f t="shared" si="49"/>
        <v>0</v>
      </c>
      <c r="M180" s="98" t="e">
        <f t="shared" si="50"/>
        <v>#VALUE!</v>
      </c>
      <c r="N180" s="98" t="e">
        <f t="shared" si="51"/>
        <v>#VALUE!</v>
      </c>
      <c r="O180" s="97"/>
      <c r="P180" s="98" t="e">
        <f t="shared" si="33"/>
        <v>#VALUE!</v>
      </c>
      <c r="Q180" s="99" t="e">
        <f t="shared" si="42"/>
        <v>#VALUE!</v>
      </c>
      <c r="R180" s="100"/>
      <c r="S180" s="5"/>
      <c r="T180" s="28">
        <f t="shared" si="43"/>
        <v>0</v>
      </c>
      <c r="U180" s="101">
        <v>66140</v>
      </c>
      <c r="V180" s="102">
        <f t="shared" si="46"/>
        <v>0</v>
      </c>
      <c r="W180" s="101"/>
      <c r="X180" s="101"/>
      <c r="Y180" s="102">
        <f t="shared" si="52"/>
        <v>0</v>
      </c>
      <c r="Z180" s="102">
        <f t="shared" si="45"/>
        <v>0</v>
      </c>
      <c r="AA180" s="102" t="e">
        <f t="shared" si="47"/>
        <v>#VALUE!</v>
      </c>
    </row>
    <row r="181" spans="1:27" ht="17.25">
      <c r="A181" s="5"/>
      <c r="B181" s="5"/>
      <c r="C181" s="93"/>
      <c r="D181" s="193"/>
      <c r="E181" s="94"/>
      <c r="F181" s="95"/>
      <c r="G181" s="96" t="str">
        <f t="shared" si="36"/>
        <v>Error</v>
      </c>
      <c r="H181" s="97">
        <v>14400</v>
      </c>
      <c r="I181" s="98" t="e">
        <f t="shared" si="48"/>
        <v>#VALUE!</v>
      </c>
      <c r="J181" s="88" t="e">
        <f t="shared" ref="J181:J188" si="53">IF(I181&lt;=59525,59525,I181)</f>
        <v>#VALUE!</v>
      </c>
      <c r="K181" s="98">
        <f t="shared" si="38"/>
        <v>0</v>
      </c>
      <c r="L181" s="98">
        <f t="shared" si="49"/>
        <v>0</v>
      </c>
      <c r="M181" s="98" t="e">
        <f t="shared" si="50"/>
        <v>#VALUE!</v>
      </c>
      <c r="N181" s="98" t="e">
        <f t="shared" si="51"/>
        <v>#VALUE!</v>
      </c>
      <c r="O181" s="97"/>
      <c r="P181" s="98" t="e">
        <f t="shared" ref="P181:P188" si="54">M181+N181+O181</f>
        <v>#VALUE!</v>
      </c>
      <c r="Q181" s="99" t="e">
        <f t="shared" si="42"/>
        <v>#VALUE!</v>
      </c>
      <c r="R181" s="100"/>
      <c r="S181" s="5"/>
      <c r="T181" s="28">
        <f t="shared" si="43"/>
        <v>0</v>
      </c>
      <c r="U181" s="101">
        <v>66140</v>
      </c>
      <c r="V181" s="102">
        <f t="shared" ref="V181:V188" si="55">+U181*T181</f>
        <v>0</v>
      </c>
      <c r="W181" s="101"/>
      <c r="X181" s="101"/>
      <c r="Y181" s="102">
        <f t="shared" si="52"/>
        <v>0</v>
      </c>
      <c r="Z181" s="102">
        <f t="shared" si="45"/>
        <v>0</v>
      </c>
      <c r="AA181" s="102" t="e">
        <f t="shared" ref="AA181:AA188" si="56">+Z181+Q181</f>
        <v>#VALUE!</v>
      </c>
    </row>
    <row r="182" spans="1:27" ht="17.25">
      <c r="A182" s="5"/>
      <c r="B182" s="5"/>
      <c r="C182" s="93"/>
      <c r="D182" s="193"/>
      <c r="E182" s="94"/>
      <c r="F182" s="95"/>
      <c r="G182" s="96" t="str">
        <f t="shared" ref="G182:G188" si="57">IF($C182="ստորաբաժանման պետ",IF(F182=0,2.28,IF(F182=1,2.35,IF(F182=2,2.43,IF(F182=3,2.5,IF(OR(F182=4,F182=5),2.58,IF(OR(F182=6,F182=7),2.66,IF(OR(F182=8,F182=9),2.75,IF(OR(F182=10,F182=11,F182=12),2.83,IF(OR(F182=13,F182=14,F182=15),2.92,IF(OR(F182=16,F182=17,F182=18),3.01,3.11)))))))))),IF($C182="ավագ կարգադրիչ",IF(F182=0,1.96,IF(F182=1,2.02,IF(F182=2,2.08,IF(F182=3,2.15,IF(OR(F182=4,F182=5),2.21,IF(OR(F182=6,F182=7),2.28,IF(OR(F182=8,F182=9),2.35,IF(OR(F182=10,F182=11,F182=12),2.42,IF(OR(F182=13,F182=14,F182=15),2.5,IF(OR(F182=16,F182=17,F182=18),2.58,2.66)))))))))),IF($C182="կարգադրիչ",IF(F182=0,1.45,IF(F182=1,1.49,IF(F182=2,1.54,IF(F182=3,1.59,IF(OR(F182=4,F182=5),1.9,IF(OR(F182=6,F182=7),1.96,IF(OR(F182=8,F182=9),1.73,IF(OR(F182=10,F182=11,F182=12),1.79,IF(OR(F182=13,F182=14,F182=15),1.84,IF(OR(F182=16,F182=17,F182=18),1.9,1.95)))))))))), "Error")))</f>
        <v>Error</v>
      </c>
      <c r="H182" s="97">
        <v>14400</v>
      </c>
      <c r="I182" s="98" t="e">
        <f t="shared" si="48"/>
        <v>#VALUE!</v>
      </c>
      <c r="J182" s="88" t="e">
        <f t="shared" si="53"/>
        <v>#VALUE!</v>
      </c>
      <c r="K182" s="98">
        <f t="shared" ref="K182:K188" si="58">IF($D182="գեներալ-մայոր",2.91,IF($D182="գնդապետ",2.38,IF($D182="փոխգնդապետ",2.25,IF($D182="մայոր",1.85,IF($D182="կապիտան",1.72,IF($D182="ավագ լեյտենանտ",1.59,IF($D182="լեյտենանտ",1.46,IF($D182="ավագ ենթասպա",1.06,IF($D182="ենթասպա",0.93,IF($D182="ավագ",0.79,IF($D182="ավագ սերժանտ",0.66,IF($D182="սերժանտ",0.53,IF($D182="կրտսեր սերժանտ",0.4,0)))))))))))))</f>
        <v>0</v>
      </c>
      <c r="L182" s="98">
        <f t="shared" si="49"/>
        <v>0</v>
      </c>
      <c r="M182" s="98" t="e">
        <f t="shared" si="50"/>
        <v>#VALUE!</v>
      </c>
      <c r="N182" s="98" t="e">
        <f t="shared" si="51"/>
        <v>#VALUE!</v>
      </c>
      <c r="O182" s="97"/>
      <c r="P182" s="98" t="e">
        <f t="shared" si="54"/>
        <v>#VALUE!</v>
      </c>
      <c r="Q182" s="99" t="e">
        <f t="shared" ref="Q182:Q188" si="59">P182*6.565</f>
        <v>#VALUE!</v>
      </c>
      <c r="R182" s="100"/>
      <c r="S182" s="5"/>
      <c r="T182" s="28">
        <f t="shared" ref="T182:T188" si="60">IF(E182&lt;1,0,IF(D182="Բ-1",IF(F182=0,6.94,IF(F182=1,7.17,IF(F182=2,7.41,IF(F182=3,7.66,IF(OR(F182=5,F182=4),7.92,IF(OR(F182=6,F182=7),8.18,IF(OR(F182=8,F182=9),8.46,IF(OR(F182=10,F182=11,F182=12),8.74,IF(OR(F182=13,F182=14,F182=15),9.03,IF(OR(F182=16,F182=17,F182=18),9.33,9.65)))))))))),IF(D182="Բ-2", IF(F182=0,5.71,IF(F182=1,5.89,IF(F182=2,6.09,IF(F182=3,6.29,IF(OR(F182=5,F182=4),6.5,IF(OR(F182=6,F182=7),6.72,IF(OR(F182=8,F182=9),6.94,IF(OR(F182=10,F182=11,F182=12),7.17,IF(OR(F182=13,F182=14,F182=15),7.41,IF(OR(F182=16,F182=17,F182=18),7.65,7.91)))))))))), IF(D182="Գ-1", IF(F182=0,4.7,IF(F182=1,4.86,IF(F182=2,5.01,IF(F182=3,5.18,IF(OR(F182=5,F182=4),5.35,IF(OR(F182=6,F182=7),5.52,IF(OR(F182=8,F182=9),5.71,IF(OR(F182=10,F182=11,F182=12),5.89,IF(OR(F182=13,F182=14,F182=15),6.09,IF(OR(F182=16,F182=17,F182=18),6.29,6.49)))))))))), IF(D182="Գ-2", IF(F182=0,3.88,IF(F182=1,4.01,IF(F182=2,4.14,IF(F182=3,4.27,IF(OR(F182=5,F182=4),4.41,IF(OR(F182=6,F182=7),4.55,IF(OR(F182=8,F182=9),4.7,IF(OR(F182=10,F182=11,F182=12),4.85,IF(OR(F182=13,F182=14,F182=15),5.01,IF(OR(F182=16,F182=17,F182=18),5.17,5.34)))))))))), IF(D182="Գ-3", IF(F182=0,3.21,IF(F182=1,3.31,IF(F182=2,3.42,IF(F182=3,3.53,IF(OR(F182=5,F182=4),3.64,IF(OR(F182=6,F182=7),3.76,IF(OR(F182=8,F182=9),3.88,IF(OR(F182=10,F182=11,F182=12),4.01,IF(OR(F182=13,F182=14,F182=15),4.13,IF(OR(F182=16,F182=17,F182=18),4.27,4.4)))))))))), IF(D182="Ա-1", IF(F182=0,2.66,IF(F182=1,2.75,IF(F182=2,2.83,IF(F182=3,2.92,IF(OR(F182=5,F182=4),3.02,IF(OR(F182=6,F182=7),3.11,IF(OR(F182=8,F182=9),3.21,IF(OR(F182=10,F182=11,F182=12),3.31,IF(OR(F182=13,F182=14,F182=15),3.42,IF(OR(F182=16,F182=17,F182=18),3.53,3.64)))))))))), IF(D182="Ա-2", IF(F182=0,2.28,IF(F182=1,2.35,IF(F182=2,2.43,IF(F182=3,2.5,IF(OR(F182=5,F182=4),2.58,IF(OR(F182=6,F182=7),2.66,IF(OR(F182=8,F182=9),2.75,IF(OR(F182=10,F182=11,F182=12),2.83,IF(OR(F182=13,F182=14,F182=15),2.92,IF(OR(F182=16,F182=17,F182=18),3.01,3.11)))))))))),IF(D182="Ա-3", IF(F182=0,1.96,IF(F182=1,2.02,IF(F182=2,2.08,IF(F182=3,2.15,IF(OR(F182=5,F182=4),2.21,IF(OR(F182=6,F182=7),2.28,IF(OR(F182=8,F182=9),2.35,IF(OR(F182=10,F182=11,F182=12),2.42,IF(OR(F182=13,F182=14,F182=15),2.5,IF(OR(F182=16,F182=17,F182=18),2.58,2.66)))))))))), IF(D182="Կ-1", IF(F182=0,1.68,IF(F182=1,1.73,IF(F182=2,1.79,IF(F182=3,1.84,IF(OR(F182=5,F182=4),1.9,IF(OR(F182=6,F182=7),1.96,IF(OR(F182=8,F182=9),2.02,IF(OR(F182=10,F182=11,F182=12),2.08,IF(OR(F182=13,F182=14,F182=15),2.14,IF(OR(F182=16,F182=17,F182=18),2.21,2.28)))))))))), IF(D182="Կ-2", IF(F182=0,1.45,IF(F182=1,1.49,IF(F182=2,1.54,IF(F182=3,1.59,IF(OR(F182=5,F182=4),1.63,IF(OR(F182=6,F182=7),1.68,IF(OR(F182=8,F182=9),1.73,IF(OR(F182=10,F182=11,F182=12),1.79,IF(OR(F182=13,F182=14,F182=15),1.84,IF(OR(F182=16,F182=17,F182=18),1.9,1.95)))))))))),IF(D182="Կ-3", IF(F182=0,1.25,IF(F182=1,1.29,IF(F182=2,1.33,IF(F182=3,1.37,IF(OR(F182=5,F182=4),1.41,IF(OR(F182=6,F182=7),1.45,IF(OR(F182=8,F182=9),1.49,IF(OR(F182=10,F182=11,F182=12),1.54,IF(OR(F182=13,F182=14,F182=15),1.58,IF(OR(F182=16,F182=17,F182=18),1.63,1.68)))))))))), "Error"))))))))))))</f>
        <v>0</v>
      </c>
      <c r="U182" s="101">
        <v>66140</v>
      </c>
      <c r="V182" s="102">
        <f t="shared" si="55"/>
        <v>0</v>
      </c>
      <c r="W182" s="101"/>
      <c r="X182" s="101"/>
      <c r="Y182" s="102">
        <f t="shared" si="52"/>
        <v>0</v>
      </c>
      <c r="Z182" s="102">
        <f t="shared" ref="Z182:Z188" si="61">+Y182*6.565</f>
        <v>0</v>
      </c>
      <c r="AA182" s="102" t="e">
        <f t="shared" si="56"/>
        <v>#VALUE!</v>
      </c>
    </row>
    <row r="183" spans="1:27" ht="17.25">
      <c r="A183" s="5"/>
      <c r="B183" s="5"/>
      <c r="C183" s="93"/>
      <c r="D183" s="193"/>
      <c r="E183" s="94"/>
      <c r="F183" s="95"/>
      <c r="G183" s="96" t="str">
        <f t="shared" si="57"/>
        <v>Error</v>
      </c>
      <c r="H183" s="97">
        <v>14400</v>
      </c>
      <c r="I183" s="98" t="e">
        <f t="shared" si="48"/>
        <v>#VALUE!</v>
      </c>
      <c r="J183" s="88" t="e">
        <f t="shared" si="53"/>
        <v>#VALUE!</v>
      </c>
      <c r="K183" s="98">
        <f t="shared" si="58"/>
        <v>0</v>
      </c>
      <c r="L183" s="98">
        <f t="shared" si="49"/>
        <v>0</v>
      </c>
      <c r="M183" s="98" t="e">
        <f t="shared" si="50"/>
        <v>#VALUE!</v>
      </c>
      <c r="N183" s="98" t="e">
        <f t="shared" si="51"/>
        <v>#VALUE!</v>
      </c>
      <c r="O183" s="97"/>
      <c r="P183" s="98" t="e">
        <f t="shared" si="54"/>
        <v>#VALUE!</v>
      </c>
      <c r="Q183" s="99" t="e">
        <f t="shared" si="59"/>
        <v>#VALUE!</v>
      </c>
      <c r="R183" s="100"/>
      <c r="S183" s="5"/>
      <c r="T183" s="28">
        <f t="shared" si="60"/>
        <v>0</v>
      </c>
      <c r="U183" s="101">
        <v>66140</v>
      </c>
      <c r="V183" s="102">
        <f t="shared" si="55"/>
        <v>0</v>
      </c>
      <c r="W183" s="101"/>
      <c r="X183" s="101"/>
      <c r="Y183" s="102">
        <f t="shared" si="52"/>
        <v>0</v>
      </c>
      <c r="Z183" s="102">
        <f t="shared" si="61"/>
        <v>0</v>
      </c>
      <c r="AA183" s="102" t="e">
        <f t="shared" si="56"/>
        <v>#VALUE!</v>
      </c>
    </row>
    <row r="184" spans="1:27" ht="17.25">
      <c r="A184" s="5"/>
      <c r="B184" s="5"/>
      <c r="C184" s="93"/>
      <c r="D184" s="193"/>
      <c r="E184" s="84"/>
      <c r="F184" s="85"/>
      <c r="G184" s="86" t="str">
        <f t="shared" si="57"/>
        <v>Error</v>
      </c>
      <c r="H184" s="87">
        <v>14400</v>
      </c>
      <c r="I184" s="88" t="e">
        <f t="shared" si="48"/>
        <v>#VALUE!</v>
      </c>
      <c r="J184" s="88" t="e">
        <f t="shared" si="53"/>
        <v>#VALUE!</v>
      </c>
      <c r="K184" s="88">
        <f t="shared" si="58"/>
        <v>0</v>
      </c>
      <c r="L184" s="88">
        <f t="shared" si="49"/>
        <v>0</v>
      </c>
      <c r="M184" s="88" t="e">
        <f t="shared" si="50"/>
        <v>#VALUE!</v>
      </c>
      <c r="N184" s="88" t="e">
        <f t="shared" si="51"/>
        <v>#VALUE!</v>
      </c>
      <c r="O184" s="87"/>
      <c r="P184" s="88" t="e">
        <f t="shared" si="54"/>
        <v>#VALUE!</v>
      </c>
      <c r="Q184" s="89" t="e">
        <f t="shared" si="59"/>
        <v>#VALUE!</v>
      </c>
      <c r="R184" s="90"/>
      <c r="S184" s="82"/>
      <c r="T184" s="28">
        <f t="shared" si="60"/>
        <v>0</v>
      </c>
      <c r="U184" s="91">
        <v>66140</v>
      </c>
      <c r="V184" s="92">
        <f t="shared" si="55"/>
        <v>0</v>
      </c>
      <c r="W184" s="91"/>
      <c r="X184" s="91"/>
      <c r="Y184" s="92">
        <f t="shared" si="52"/>
        <v>0</v>
      </c>
      <c r="Z184" s="92">
        <f t="shared" si="61"/>
        <v>0</v>
      </c>
      <c r="AA184" s="92" t="e">
        <f t="shared" si="56"/>
        <v>#VALUE!</v>
      </c>
    </row>
    <row r="185" spans="1:27" ht="17.25">
      <c r="A185" s="5"/>
      <c r="B185" s="5"/>
      <c r="C185" s="93"/>
      <c r="D185" s="193"/>
      <c r="E185" s="94"/>
      <c r="F185" s="95"/>
      <c r="G185" s="96" t="str">
        <f t="shared" si="57"/>
        <v>Error</v>
      </c>
      <c r="H185" s="97">
        <v>14400</v>
      </c>
      <c r="I185" s="98" t="e">
        <f t="shared" si="48"/>
        <v>#VALUE!</v>
      </c>
      <c r="J185" s="88" t="e">
        <f t="shared" si="53"/>
        <v>#VALUE!</v>
      </c>
      <c r="K185" s="98">
        <f t="shared" si="58"/>
        <v>0</v>
      </c>
      <c r="L185" s="98">
        <f t="shared" si="49"/>
        <v>0</v>
      </c>
      <c r="M185" s="98" t="e">
        <f t="shared" si="50"/>
        <v>#VALUE!</v>
      </c>
      <c r="N185" s="98" t="e">
        <f t="shared" si="51"/>
        <v>#VALUE!</v>
      </c>
      <c r="O185" s="97"/>
      <c r="P185" s="98" t="e">
        <f t="shared" si="54"/>
        <v>#VALUE!</v>
      </c>
      <c r="Q185" s="99" t="e">
        <f t="shared" si="59"/>
        <v>#VALUE!</v>
      </c>
      <c r="R185" s="100"/>
      <c r="S185" s="5"/>
      <c r="T185" s="28">
        <f t="shared" si="60"/>
        <v>0</v>
      </c>
      <c r="U185" s="101">
        <v>66140</v>
      </c>
      <c r="V185" s="102">
        <f t="shared" si="55"/>
        <v>0</v>
      </c>
      <c r="W185" s="101"/>
      <c r="X185" s="101"/>
      <c r="Y185" s="102">
        <f t="shared" si="52"/>
        <v>0</v>
      </c>
      <c r="Z185" s="102">
        <f t="shared" si="61"/>
        <v>0</v>
      </c>
      <c r="AA185" s="102" t="e">
        <f t="shared" si="56"/>
        <v>#VALUE!</v>
      </c>
    </row>
    <row r="186" spans="1:27" ht="17.25">
      <c r="A186" s="5"/>
      <c r="B186" s="5"/>
      <c r="C186" s="93"/>
      <c r="D186" s="193"/>
      <c r="E186" s="94"/>
      <c r="F186" s="95"/>
      <c r="G186" s="96" t="str">
        <f t="shared" si="57"/>
        <v>Error</v>
      </c>
      <c r="H186" s="97">
        <v>14400</v>
      </c>
      <c r="I186" s="98" t="e">
        <f t="shared" si="48"/>
        <v>#VALUE!</v>
      </c>
      <c r="J186" s="88" t="e">
        <f t="shared" si="53"/>
        <v>#VALUE!</v>
      </c>
      <c r="K186" s="98">
        <f t="shared" si="58"/>
        <v>0</v>
      </c>
      <c r="L186" s="98">
        <f t="shared" si="49"/>
        <v>0</v>
      </c>
      <c r="M186" s="98" t="e">
        <f t="shared" si="50"/>
        <v>#VALUE!</v>
      </c>
      <c r="N186" s="98" t="e">
        <f t="shared" si="51"/>
        <v>#VALUE!</v>
      </c>
      <c r="O186" s="97"/>
      <c r="P186" s="98" t="e">
        <f t="shared" si="54"/>
        <v>#VALUE!</v>
      </c>
      <c r="Q186" s="99" t="e">
        <f t="shared" si="59"/>
        <v>#VALUE!</v>
      </c>
      <c r="R186" s="100"/>
      <c r="S186" s="5"/>
      <c r="T186" s="28">
        <f t="shared" si="60"/>
        <v>0</v>
      </c>
      <c r="U186" s="101">
        <v>66140</v>
      </c>
      <c r="V186" s="102">
        <f t="shared" si="55"/>
        <v>0</v>
      </c>
      <c r="W186" s="101"/>
      <c r="X186" s="101"/>
      <c r="Y186" s="102">
        <f t="shared" si="52"/>
        <v>0</v>
      </c>
      <c r="Z186" s="102">
        <f t="shared" si="61"/>
        <v>0</v>
      </c>
      <c r="AA186" s="102" t="e">
        <f t="shared" si="56"/>
        <v>#VALUE!</v>
      </c>
    </row>
    <row r="187" spans="1:27" ht="17.25">
      <c r="A187" s="5"/>
      <c r="B187" s="5"/>
      <c r="C187" s="93"/>
      <c r="D187" s="193"/>
      <c r="E187" s="94"/>
      <c r="F187" s="95"/>
      <c r="G187" s="96" t="str">
        <f t="shared" si="57"/>
        <v>Error</v>
      </c>
      <c r="H187" s="97">
        <v>14400</v>
      </c>
      <c r="I187" s="98" t="e">
        <f t="shared" si="48"/>
        <v>#VALUE!</v>
      </c>
      <c r="J187" s="88" t="e">
        <f t="shared" si="53"/>
        <v>#VALUE!</v>
      </c>
      <c r="K187" s="98">
        <f t="shared" si="58"/>
        <v>0</v>
      </c>
      <c r="L187" s="98">
        <f t="shared" si="49"/>
        <v>0</v>
      </c>
      <c r="M187" s="98" t="e">
        <f t="shared" si="50"/>
        <v>#VALUE!</v>
      </c>
      <c r="N187" s="98" t="e">
        <f t="shared" si="51"/>
        <v>#VALUE!</v>
      </c>
      <c r="O187" s="97"/>
      <c r="P187" s="98" t="e">
        <f t="shared" si="54"/>
        <v>#VALUE!</v>
      </c>
      <c r="Q187" s="99" t="e">
        <f t="shared" si="59"/>
        <v>#VALUE!</v>
      </c>
      <c r="R187" s="100"/>
      <c r="S187" s="5"/>
      <c r="T187" s="28">
        <f t="shared" si="60"/>
        <v>0</v>
      </c>
      <c r="U187" s="101">
        <v>66140</v>
      </c>
      <c r="V187" s="102">
        <f t="shared" si="55"/>
        <v>0</v>
      </c>
      <c r="W187" s="101"/>
      <c r="X187" s="101"/>
      <c r="Y187" s="102">
        <f t="shared" si="52"/>
        <v>0</v>
      </c>
      <c r="Z187" s="102">
        <f t="shared" si="61"/>
        <v>0</v>
      </c>
      <c r="AA187" s="102" t="e">
        <f t="shared" si="56"/>
        <v>#VALUE!</v>
      </c>
    </row>
    <row r="188" spans="1:27" ht="18" thickBot="1">
      <c r="A188" s="103"/>
      <c r="B188" s="103"/>
      <c r="C188" s="104"/>
      <c r="D188" s="194"/>
      <c r="E188" s="105"/>
      <c r="F188" s="106"/>
      <c r="G188" s="107" t="str">
        <f t="shared" si="57"/>
        <v>Error</v>
      </c>
      <c r="H188" s="108">
        <v>14400</v>
      </c>
      <c r="I188" s="109" t="e">
        <f t="shared" si="48"/>
        <v>#VALUE!</v>
      </c>
      <c r="J188" s="88" t="e">
        <f t="shared" si="53"/>
        <v>#VALUE!</v>
      </c>
      <c r="K188" s="109">
        <f t="shared" si="58"/>
        <v>0</v>
      </c>
      <c r="L188" s="109">
        <f t="shared" si="49"/>
        <v>0</v>
      </c>
      <c r="M188" s="109" t="e">
        <f t="shared" si="50"/>
        <v>#VALUE!</v>
      </c>
      <c r="N188" s="109" t="e">
        <f t="shared" si="51"/>
        <v>#VALUE!</v>
      </c>
      <c r="O188" s="108"/>
      <c r="P188" s="109" t="e">
        <f t="shared" si="54"/>
        <v>#VALUE!</v>
      </c>
      <c r="Q188" s="110" t="e">
        <f t="shared" si="59"/>
        <v>#VALUE!</v>
      </c>
      <c r="R188" s="111"/>
      <c r="S188" s="103"/>
      <c r="T188" s="28">
        <f t="shared" si="60"/>
        <v>0</v>
      </c>
      <c r="U188" s="112">
        <v>66140</v>
      </c>
      <c r="V188" s="113">
        <f t="shared" si="55"/>
        <v>0</v>
      </c>
      <c r="W188" s="112"/>
      <c r="X188" s="112"/>
      <c r="Y188" s="113">
        <f t="shared" si="52"/>
        <v>0</v>
      </c>
      <c r="Z188" s="113">
        <f t="shared" si="61"/>
        <v>0</v>
      </c>
      <c r="AA188" s="113" t="e">
        <f t="shared" si="56"/>
        <v>#VALUE!</v>
      </c>
    </row>
    <row r="189" spans="1:27" s="120" customFormat="1" ht="15.75" thickBot="1">
      <c r="A189" s="1055" t="s">
        <v>47</v>
      </c>
      <c r="B189" s="1056"/>
      <c r="C189" s="1056"/>
      <c r="D189" s="1056"/>
      <c r="E189" s="114">
        <f>SUM(E117:E188)</f>
        <v>0</v>
      </c>
      <c r="F189" s="115"/>
      <c r="G189" s="116">
        <f>SUM(G117:G188)</f>
        <v>0</v>
      </c>
      <c r="H189" s="117"/>
      <c r="I189" s="118" t="e">
        <f t="shared" ref="I189:R189" si="62">SUM(I117:I188)</f>
        <v>#VALUE!</v>
      </c>
      <c r="J189" s="118" t="e">
        <f t="shared" si="62"/>
        <v>#VALUE!</v>
      </c>
      <c r="K189" s="118">
        <f t="shared" si="62"/>
        <v>0</v>
      </c>
      <c r="L189" s="118">
        <f t="shared" si="62"/>
        <v>0</v>
      </c>
      <c r="M189" s="118" t="e">
        <f t="shared" si="62"/>
        <v>#VALUE!</v>
      </c>
      <c r="N189" s="118" t="e">
        <f t="shared" si="62"/>
        <v>#VALUE!</v>
      </c>
      <c r="O189" s="117">
        <f t="shared" si="62"/>
        <v>0</v>
      </c>
      <c r="P189" s="118" t="e">
        <f t="shared" si="62"/>
        <v>#VALUE!</v>
      </c>
      <c r="Q189" s="119" t="e">
        <f t="shared" si="62"/>
        <v>#VALUE!</v>
      </c>
      <c r="R189" s="116">
        <f t="shared" si="62"/>
        <v>0</v>
      </c>
      <c r="S189" s="117"/>
      <c r="T189" s="117"/>
      <c r="U189" s="117"/>
      <c r="V189" s="118">
        <f t="shared" ref="V189:AA189" si="63">SUM(V117:V188)</f>
        <v>0</v>
      </c>
      <c r="W189" s="118">
        <f t="shared" si="63"/>
        <v>0</v>
      </c>
      <c r="X189" s="118">
        <f t="shared" si="63"/>
        <v>0</v>
      </c>
      <c r="Y189" s="118">
        <f t="shared" si="63"/>
        <v>0</v>
      </c>
      <c r="Z189" s="118">
        <f t="shared" si="63"/>
        <v>0</v>
      </c>
      <c r="AA189" s="119" t="e">
        <f t="shared" si="63"/>
        <v>#VALUE!</v>
      </c>
    </row>
    <row r="191" spans="1:27" ht="15.75" thickBot="1"/>
    <row r="192" spans="1:27" s="38" customFormat="1" ht="27" customHeight="1" thickBot="1">
      <c r="A192" s="1057" t="s">
        <v>49</v>
      </c>
      <c r="B192" s="1058"/>
      <c r="C192" s="1058"/>
      <c r="D192" s="1059"/>
      <c r="E192" s="1060" t="s">
        <v>309</v>
      </c>
      <c r="F192" s="1061"/>
      <c r="G192" s="1061"/>
      <c r="H192" s="1061"/>
      <c r="I192" s="1061"/>
      <c r="J192" s="1061"/>
      <c r="K192" s="1061"/>
      <c r="L192" s="1061"/>
      <c r="M192" s="1061"/>
      <c r="N192" s="1061"/>
      <c r="O192" s="1061"/>
      <c r="P192" s="1061"/>
      <c r="Q192" s="1061"/>
      <c r="R192" s="1061"/>
      <c r="S192" s="1061"/>
      <c r="T192" s="1061"/>
      <c r="U192" s="1061"/>
      <c r="V192" s="1061"/>
      <c r="W192" s="1061"/>
      <c r="X192" s="1061"/>
      <c r="Y192" s="1061"/>
      <c r="Z192" s="1061"/>
      <c r="AA192" s="1062"/>
    </row>
    <row r="193" spans="1:29" s="38" customFormat="1" ht="18" thickBot="1">
      <c r="A193" s="1052" t="s">
        <v>292</v>
      </c>
      <c r="B193" s="1053"/>
      <c r="C193" s="1053"/>
      <c r="D193" s="1054"/>
      <c r="E193" s="1029" t="s">
        <v>51</v>
      </c>
      <c r="F193" s="1030"/>
      <c r="G193" s="1030"/>
      <c r="H193" s="1030"/>
      <c r="I193" s="1030"/>
      <c r="J193" s="1030"/>
      <c r="K193" s="1030"/>
      <c r="L193" s="1030"/>
      <c r="M193" s="1030"/>
      <c r="N193" s="1030"/>
      <c r="O193" s="1030"/>
      <c r="P193" s="1030"/>
      <c r="Q193" s="1031"/>
      <c r="R193" s="1027" t="s">
        <v>52</v>
      </c>
      <c r="S193" s="1028"/>
      <c r="T193" s="1028"/>
      <c r="U193" s="1028"/>
      <c r="V193" s="1028"/>
      <c r="W193" s="1028"/>
      <c r="X193" s="1028"/>
      <c r="Y193" s="1028"/>
      <c r="Z193" s="1028"/>
      <c r="AA193" s="1040"/>
    </row>
    <row r="194" spans="1:29" s="62" customFormat="1" ht="162" customHeight="1" thickBot="1">
      <c r="A194" s="63" t="s">
        <v>10</v>
      </c>
      <c r="B194" s="64" t="s">
        <v>293</v>
      </c>
      <c r="C194" s="64" t="s">
        <v>55</v>
      </c>
      <c r="D194" s="65" t="s">
        <v>294</v>
      </c>
      <c r="E194" s="66" t="s">
        <v>1</v>
      </c>
      <c r="F194" s="67" t="s">
        <v>295</v>
      </c>
      <c r="G194" s="67" t="s">
        <v>296</v>
      </c>
      <c r="H194" s="67" t="s">
        <v>297</v>
      </c>
      <c r="I194" s="67" t="s">
        <v>298</v>
      </c>
      <c r="J194" s="67" t="s">
        <v>299</v>
      </c>
      <c r="K194" s="67" t="s">
        <v>300</v>
      </c>
      <c r="L194" s="67" t="s">
        <v>301</v>
      </c>
      <c r="M194" s="67" t="s">
        <v>302</v>
      </c>
      <c r="N194" s="67" t="s">
        <v>303</v>
      </c>
      <c r="O194" s="67" t="s">
        <v>30</v>
      </c>
      <c r="P194" s="68" t="s">
        <v>60</v>
      </c>
      <c r="Q194" s="69" t="s">
        <v>304</v>
      </c>
      <c r="R194" s="70" t="s">
        <v>1</v>
      </c>
      <c r="S194" s="71" t="s">
        <v>295</v>
      </c>
      <c r="T194" s="71" t="s">
        <v>90</v>
      </c>
      <c r="U194" s="71" t="s">
        <v>305</v>
      </c>
      <c r="V194" s="71" t="s">
        <v>298</v>
      </c>
      <c r="W194" s="71" t="str">
        <f>+J194</f>
        <v>Սահմանվող պաշտոնային դրույքաչափ /հաշվի առնելով  նվազագույն ամսական աշխատավարձը - 50000 դրամ/</v>
      </c>
      <c r="X194" s="71" t="s">
        <v>30</v>
      </c>
      <c r="Y194" s="68" t="s">
        <v>60</v>
      </c>
      <c r="Z194" s="71" t="s">
        <v>306</v>
      </c>
      <c r="AA194" s="72" t="s">
        <v>307</v>
      </c>
    </row>
    <row r="195" spans="1:29" s="81" customFormat="1" ht="17.25" customHeight="1" thickBot="1">
      <c r="A195" s="73">
        <v>1</v>
      </c>
      <c r="B195" s="74">
        <v>2</v>
      </c>
      <c r="C195" s="74">
        <v>3</v>
      </c>
      <c r="D195" s="75">
        <v>4</v>
      </c>
      <c r="E195" s="76">
        <v>5</v>
      </c>
      <c r="F195" s="74">
        <v>6</v>
      </c>
      <c r="G195" s="77">
        <v>7</v>
      </c>
      <c r="H195" s="74">
        <v>8</v>
      </c>
      <c r="I195" s="74">
        <v>9</v>
      </c>
      <c r="J195" s="77">
        <v>10</v>
      </c>
      <c r="K195" s="74">
        <v>11</v>
      </c>
      <c r="L195" s="74">
        <v>12</v>
      </c>
      <c r="M195" s="77">
        <v>13</v>
      </c>
      <c r="N195" s="74">
        <v>14</v>
      </c>
      <c r="O195" s="74">
        <v>15</v>
      </c>
      <c r="P195" s="77">
        <v>16</v>
      </c>
      <c r="Q195" s="78">
        <v>17</v>
      </c>
      <c r="R195" s="79">
        <v>18</v>
      </c>
      <c r="S195" s="77">
        <v>19</v>
      </c>
      <c r="T195" s="74">
        <v>20</v>
      </c>
      <c r="U195" s="74">
        <v>21</v>
      </c>
      <c r="V195" s="74">
        <v>22</v>
      </c>
      <c r="W195" s="74">
        <v>23</v>
      </c>
      <c r="X195" s="74">
        <v>24</v>
      </c>
      <c r="Y195" s="74">
        <v>25</v>
      </c>
      <c r="Z195" s="74">
        <v>26</v>
      </c>
      <c r="AA195" s="78">
        <v>27</v>
      </c>
      <c r="AB195" s="80"/>
      <c r="AC195" s="80"/>
    </row>
    <row r="196" spans="1:29" ht="17.25">
      <c r="A196" s="82"/>
      <c r="B196" s="82"/>
      <c r="C196" s="83"/>
      <c r="D196" s="192"/>
      <c r="E196" s="84"/>
      <c r="F196" s="85"/>
      <c r="G196" s="86" t="str">
        <f>IF($C196="ստորաբաժանման պետ",IF(F196=0,2.28,IF(F196=1,2.35,IF(F196=2,2.43,IF(F196=3,2.5,IF(OR(F196=4,F196=5),2.58,IF(OR(F196=6,F196=7),2.66,IF(OR(F196=8,F196=9),2.75,IF(OR(F196=10,F196=11,F196=12),2.83,IF(OR(F196=13,F196=14,F196=15),2.92,IF(OR(F196=16,F196=17,F196=18),3.01,3.11)))))))))),IF($C196="ավագ կարգադրիչ",IF(F196=0,1.96,IF(F196=1,2.02,IF(F196=2,2.08,IF(F196=3,2.15,IF(OR(F196=4,F196=5),2.21,IF(OR(F196=6,F196=7),2.28,IF(OR(F196=8,F196=9),2.35,IF(OR(F196=10,F196=11,F196=12),2.42,IF(OR(F196=13,F196=14,F196=15),2.5,IF(OR(F196=16,F196=17,F196=18),2.58,2.66)))))))))),IF($C196="կարգադրիչ",IF(F196=0,1.45,IF(F196=1,1.49,IF(F196=2,1.54,IF(F196=3,1.59,IF(OR(F196=4,F196=5),1.9,IF(OR(F196=6,F196=7),1.96,IF(OR(F196=8,F196=9),1.73,IF(OR(F196=10,F196=11,F196=12),1.79,IF(OR(F196=13,F196=14,F196=15),1.84,IF(OR(F196=16,F196=17,F196=18),1.9,1.95)))))))))), "Error")))</f>
        <v>Error</v>
      </c>
      <c r="H196" s="87">
        <v>14400</v>
      </c>
      <c r="I196" s="88" t="e">
        <f>G196*H196</f>
        <v>#VALUE!</v>
      </c>
      <c r="J196" s="88" t="e">
        <f t="shared" ref="J196:J259" si="64">IF(I196&lt;=59525,59525,I196)</f>
        <v>#VALUE!</v>
      </c>
      <c r="K196" s="88">
        <f>IF($D196="գեներալ-մայոր",2.91,IF($D196="գնդապետ",2.38,IF($D196="փոխգնդապետ",2.25,IF($D196="մայոր",1.85,IF($D196="կապիտան",1.72,IF($D196="ավագ լեյտենանտ",1.59,IF($D196="լեյտենանտ",1.46,IF($D196="ավագ ենթասպա",1.06,IF($D196="ենթասպա",0.93,IF($D196="ավագ",0.79,IF($D196="ավագ սերժանտ",0.66,IF($D196="սերժանտ",0.53,IF($D196="կրտսեր սերժանտ",0.4,0)))))))))))))</f>
        <v>0</v>
      </c>
      <c r="L196" s="88">
        <f>K196*H196</f>
        <v>0</v>
      </c>
      <c r="M196" s="88" t="e">
        <f>L196+J196</f>
        <v>#VALUE!</v>
      </c>
      <c r="N196" s="88" t="e">
        <f>IF(F196&lt;2,M196*0%,IF(F196&lt;5,M196*5%,IF(F196&lt;10,M196*10%,IF(F196&lt;15,M196*15%,IF(F196&lt;20,M196*20%,IF(F196&lt;25,M196*25%,IF(F196&gt;=25,M196*30%)))))))</f>
        <v>#VALUE!</v>
      </c>
      <c r="O196" s="87"/>
      <c r="P196" s="88" t="e">
        <f t="shared" ref="P196:P259" si="65">M196+N196+O196</f>
        <v>#VALUE!</v>
      </c>
      <c r="Q196" s="89" t="e">
        <f>P196*6.565</f>
        <v>#VALUE!</v>
      </c>
      <c r="R196" s="90"/>
      <c r="S196" s="82"/>
      <c r="T196" s="28">
        <f>IF(E196&lt;1,0,IF(D196="Բ-1",IF(F196=0,6.94,IF(F196=1,7.17,IF(F196=2,7.41,IF(F196=3,7.66,IF(OR(F196=5,F196=4),7.92,IF(OR(F196=6,F196=7),8.18,IF(OR(F196=8,F196=9),8.46,IF(OR(F196=10,F196=11,F196=12),8.74,IF(OR(F196=13,F196=14,F196=15),9.03,IF(OR(F196=16,F196=17,F196=18),9.33,9.65)))))))))),IF(D196="Բ-2", IF(F196=0,5.71,IF(F196=1,5.89,IF(F196=2,6.09,IF(F196=3,6.29,IF(OR(F196=5,F196=4),6.5,IF(OR(F196=6,F196=7),6.72,IF(OR(F196=8,F196=9),6.94,IF(OR(F196=10,F196=11,F196=12),7.17,IF(OR(F196=13,F196=14,F196=15),7.41,IF(OR(F196=16,F196=17,F196=18),7.65,7.91)))))))))), IF(D196="Գ-1", IF(F196=0,4.7,IF(F196=1,4.86,IF(F196=2,5.01,IF(F196=3,5.18,IF(OR(F196=5,F196=4),5.35,IF(OR(F196=6,F196=7),5.52,IF(OR(F196=8,F196=9),5.71,IF(OR(F196=10,F196=11,F196=12),5.89,IF(OR(F196=13,F196=14,F196=15),6.09,IF(OR(F196=16,F196=17,F196=18),6.29,6.49)))))))))), IF(D196="Գ-2", IF(F196=0,3.88,IF(F196=1,4.01,IF(F196=2,4.14,IF(F196=3,4.27,IF(OR(F196=5,F196=4),4.41,IF(OR(F196=6,F196=7),4.55,IF(OR(F196=8,F196=9),4.7,IF(OR(F196=10,F196=11,F196=12),4.85,IF(OR(F196=13,F196=14,F196=15),5.01,IF(OR(F196=16,F196=17,F196=18),5.17,5.34)))))))))), IF(D196="Գ-3", IF(F196=0,3.21,IF(F196=1,3.31,IF(F196=2,3.42,IF(F196=3,3.53,IF(OR(F196=5,F196=4),3.64,IF(OR(F196=6,F196=7),3.76,IF(OR(F196=8,F196=9),3.88,IF(OR(F196=10,F196=11,F196=12),4.01,IF(OR(F196=13,F196=14,F196=15),4.13,IF(OR(F196=16,F196=17,F196=18),4.27,4.4)))))))))), IF(D196="Ա-1", IF(F196=0,2.66,IF(F196=1,2.75,IF(F196=2,2.83,IF(F196=3,2.92,IF(OR(F196=5,F196=4),3.02,IF(OR(F196=6,F196=7),3.11,IF(OR(F196=8,F196=9),3.21,IF(OR(F196=10,F196=11,F196=12),3.31,IF(OR(F196=13,F196=14,F196=15),3.42,IF(OR(F196=16,F196=17,F196=18),3.53,3.64)))))))))), IF(D196="Ա-2", IF(F196=0,2.28,IF(F196=1,2.35,IF(F196=2,2.43,IF(F196=3,2.5,IF(OR(F196=5,F196=4),2.58,IF(OR(F196=6,F196=7),2.66,IF(OR(F196=8,F196=9),2.75,IF(OR(F196=10,F196=11,F196=12),2.83,IF(OR(F196=13,F196=14,F196=15),2.92,IF(OR(F196=16,F196=17,F196=18),3.01,3.11)))))))))),IF(D196="Ա-3", IF(F196=0,1.96,IF(F196=1,2.02,IF(F196=2,2.08,IF(F196=3,2.15,IF(OR(F196=5,F196=4),2.21,IF(OR(F196=6,F196=7),2.28,IF(OR(F196=8,F196=9),2.35,IF(OR(F196=10,F196=11,F196=12),2.42,IF(OR(F196=13,F196=14,F196=15),2.5,IF(OR(F196=16,F196=17,F196=18),2.58,2.66)))))))))), IF(D196="Կ-1", IF(F196=0,1.68,IF(F196=1,1.73,IF(F196=2,1.79,IF(F196=3,1.84,IF(OR(F196=5,F196=4),1.9,IF(OR(F196=6,F196=7),1.96,IF(OR(F196=8,F196=9),2.02,IF(OR(F196=10,F196=11,F196=12),2.08,IF(OR(F196=13,F196=14,F196=15),2.14,IF(OR(F196=16,F196=17,F196=18),2.21,2.28)))))))))), IF(D196="Կ-2", IF(F196=0,1.45,IF(F196=1,1.49,IF(F196=2,1.54,IF(F196=3,1.59,IF(OR(F196=5,F196=4),1.63,IF(OR(F196=6,F196=7),1.68,IF(OR(F196=8,F196=9),1.73,IF(OR(F196=10,F196=11,F196=12),1.79,IF(OR(F196=13,F196=14,F196=15),1.84,IF(OR(F196=16,F196=17,F196=18),1.9,1.95)))))))))),IF(D196="Կ-3", IF(F196=0,1.25,IF(F196=1,1.29,IF(F196=2,1.33,IF(F196=3,1.37,IF(OR(F196=5,F196=4),1.41,IF(OR(F196=6,F196=7),1.45,IF(OR(F196=8,F196=9),1.49,IF(OR(F196=10,F196=11,F196=12),1.54,IF(OR(F196=13,F196=14,F196=15),1.58,IF(OR(F196=16,F196=17,F196=18),1.63,1.68)))))))))), "Error"))))))))))))</f>
        <v>0</v>
      </c>
      <c r="U196" s="91">
        <v>66140</v>
      </c>
      <c r="V196" s="92">
        <f t="shared" ref="V196:V227" si="66">+U196*T196</f>
        <v>0</v>
      </c>
      <c r="W196" s="91"/>
      <c r="X196" s="91"/>
      <c r="Y196" s="92">
        <f>+V196+W196+X196</f>
        <v>0</v>
      </c>
      <c r="Z196" s="92">
        <f>+Y196*6.565</f>
        <v>0</v>
      </c>
      <c r="AA196" s="92" t="e">
        <f t="shared" ref="AA196:AA227" si="67">+Z196+Q196</f>
        <v>#VALUE!</v>
      </c>
    </row>
    <row r="197" spans="1:29" ht="17.25">
      <c r="A197" s="5"/>
      <c r="B197" s="5"/>
      <c r="C197" s="93"/>
      <c r="D197" s="193"/>
      <c r="E197" s="94"/>
      <c r="F197" s="95"/>
      <c r="G197" s="96" t="str">
        <f t="shared" ref="G197:G260" si="68">IF($C197="ստորաբաժանման պետ",IF(F197=0,2.28,IF(F197=1,2.35,IF(F197=2,2.43,IF(F197=3,2.5,IF(OR(F197=4,F197=5),2.58,IF(OR(F197=6,F197=7),2.66,IF(OR(F197=8,F197=9),2.75,IF(OR(F197=10,F197=11,F197=12),2.83,IF(OR(F197=13,F197=14,F197=15),2.92,IF(OR(F197=16,F197=17,F197=18),3.01,3.11)))))))))),IF($C197="ավագ կարգադրիչ",IF(F197=0,1.96,IF(F197=1,2.02,IF(F197=2,2.08,IF(F197=3,2.15,IF(OR(F197=4,F197=5),2.21,IF(OR(F197=6,F197=7),2.28,IF(OR(F197=8,F197=9),2.35,IF(OR(F197=10,F197=11,F197=12),2.42,IF(OR(F197=13,F197=14,F197=15),2.5,IF(OR(F197=16,F197=17,F197=18),2.58,2.66)))))))))),IF($C197="կարգադրիչ",IF(F197=0,1.45,IF(F197=1,1.49,IF(F197=2,1.54,IF(F197=3,1.59,IF(OR(F197=4,F197=5),1.9,IF(OR(F197=6,F197=7),1.96,IF(OR(F197=8,F197=9),1.73,IF(OR(F197=10,F197=11,F197=12),1.79,IF(OR(F197=13,F197=14,F197=15),1.84,IF(OR(F197=16,F197=17,F197=18),1.9,1.95)))))))))), "Error")))</f>
        <v>Error</v>
      </c>
      <c r="H197" s="97">
        <v>14400</v>
      </c>
      <c r="I197" s="98" t="e">
        <f t="shared" ref="I197:I250" si="69">G197*H197</f>
        <v>#VALUE!</v>
      </c>
      <c r="J197" s="88" t="e">
        <f t="shared" si="64"/>
        <v>#VALUE!</v>
      </c>
      <c r="K197" s="98">
        <f t="shared" ref="K197:K260" si="70">IF($D197="գեներալ-մայոր",2.91,IF($D197="գնդապետ",2.38,IF($D197="փոխգնդապետ",2.25,IF($D197="մայոր",1.85,IF($D197="կապիտան",1.72,IF($D197="ավագ լեյտենանտ",1.59,IF($D197="լեյտենանտ",1.46,IF($D197="ավագ ենթասպա",1.06,IF($D197="ենթասպա",0.93,IF($D197="ավագ",0.79,IF($D197="ավագ սերժանտ",0.66,IF($D197="սերժանտ",0.53,IF($D197="կրտսեր սերժանտ",0.4,0)))))))))))))</f>
        <v>0</v>
      </c>
      <c r="L197" s="98">
        <f t="shared" ref="L197:L250" si="71">K197*H197</f>
        <v>0</v>
      </c>
      <c r="M197" s="98" t="e">
        <f t="shared" ref="M197:M250" si="72">L197+J197</f>
        <v>#VALUE!</v>
      </c>
      <c r="N197" s="98" t="e">
        <f t="shared" ref="N197:N250" si="73">IF(F197&lt;2,M197*0%,IF(F197&lt;5,M197*5%,IF(F197&lt;10,M197*10%,IF(F197&lt;15,M197*15%,IF(F197&lt;20,M197*20%,IF(F197&lt;25,M197*25%,IF(F197&gt;=25,M197*30%)))))))</f>
        <v>#VALUE!</v>
      </c>
      <c r="O197" s="97"/>
      <c r="P197" s="98" t="e">
        <f t="shared" si="65"/>
        <v>#VALUE!</v>
      </c>
      <c r="Q197" s="99" t="e">
        <f t="shared" ref="Q197:Q260" si="74">P197*6.565</f>
        <v>#VALUE!</v>
      </c>
      <c r="R197" s="100"/>
      <c r="S197" s="5"/>
      <c r="T197" s="28">
        <f t="shared" ref="T197:T260" si="75">IF(E197&lt;1,0,IF(D197="Բ-1",IF(F197=0,6.94,IF(F197=1,7.17,IF(F197=2,7.41,IF(F197=3,7.66,IF(OR(F197=5,F197=4),7.92,IF(OR(F197=6,F197=7),8.18,IF(OR(F197=8,F197=9),8.46,IF(OR(F197=10,F197=11,F197=12),8.74,IF(OR(F197=13,F197=14,F197=15),9.03,IF(OR(F197=16,F197=17,F197=18),9.33,9.65)))))))))),IF(D197="Բ-2", IF(F197=0,5.71,IF(F197=1,5.89,IF(F197=2,6.09,IF(F197=3,6.29,IF(OR(F197=5,F197=4),6.5,IF(OR(F197=6,F197=7),6.72,IF(OR(F197=8,F197=9),6.94,IF(OR(F197=10,F197=11,F197=12),7.17,IF(OR(F197=13,F197=14,F197=15),7.41,IF(OR(F197=16,F197=17,F197=18),7.65,7.91)))))))))), IF(D197="Գ-1", IF(F197=0,4.7,IF(F197=1,4.86,IF(F197=2,5.01,IF(F197=3,5.18,IF(OR(F197=5,F197=4),5.35,IF(OR(F197=6,F197=7),5.52,IF(OR(F197=8,F197=9),5.71,IF(OR(F197=10,F197=11,F197=12),5.89,IF(OR(F197=13,F197=14,F197=15),6.09,IF(OR(F197=16,F197=17,F197=18),6.29,6.49)))))))))), IF(D197="Գ-2", IF(F197=0,3.88,IF(F197=1,4.01,IF(F197=2,4.14,IF(F197=3,4.27,IF(OR(F197=5,F197=4),4.41,IF(OR(F197=6,F197=7),4.55,IF(OR(F197=8,F197=9),4.7,IF(OR(F197=10,F197=11,F197=12),4.85,IF(OR(F197=13,F197=14,F197=15),5.01,IF(OR(F197=16,F197=17,F197=18),5.17,5.34)))))))))), IF(D197="Գ-3", IF(F197=0,3.21,IF(F197=1,3.31,IF(F197=2,3.42,IF(F197=3,3.53,IF(OR(F197=5,F197=4),3.64,IF(OR(F197=6,F197=7),3.76,IF(OR(F197=8,F197=9),3.88,IF(OR(F197=10,F197=11,F197=12),4.01,IF(OR(F197=13,F197=14,F197=15),4.13,IF(OR(F197=16,F197=17,F197=18),4.27,4.4)))))))))), IF(D197="Ա-1", IF(F197=0,2.66,IF(F197=1,2.75,IF(F197=2,2.83,IF(F197=3,2.92,IF(OR(F197=5,F197=4),3.02,IF(OR(F197=6,F197=7),3.11,IF(OR(F197=8,F197=9),3.21,IF(OR(F197=10,F197=11,F197=12),3.31,IF(OR(F197=13,F197=14,F197=15),3.42,IF(OR(F197=16,F197=17,F197=18),3.53,3.64)))))))))), IF(D197="Ա-2", IF(F197=0,2.28,IF(F197=1,2.35,IF(F197=2,2.43,IF(F197=3,2.5,IF(OR(F197=5,F197=4),2.58,IF(OR(F197=6,F197=7),2.66,IF(OR(F197=8,F197=9),2.75,IF(OR(F197=10,F197=11,F197=12),2.83,IF(OR(F197=13,F197=14,F197=15),2.92,IF(OR(F197=16,F197=17,F197=18),3.01,3.11)))))))))),IF(D197="Ա-3", IF(F197=0,1.96,IF(F197=1,2.02,IF(F197=2,2.08,IF(F197=3,2.15,IF(OR(F197=5,F197=4),2.21,IF(OR(F197=6,F197=7),2.28,IF(OR(F197=8,F197=9),2.35,IF(OR(F197=10,F197=11,F197=12),2.42,IF(OR(F197=13,F197=14,F197=15),2.5,IF(OR(F197=16,F197=17,F197=18),2.58,2.66)))))))))), IF(D197="Կ-1", IF(F197=0,1.68,IF(F197=1,1.73,IF(F197=2,1.79,IF(F197=3,1.84,IF(OR(F197=5,F197=4),1.9,IF(OR(F197=6,F197=7),1.96,IF(OR(F197=8,F197=9),2.02,IF(OR(F197=10,F197=11,F197=12),2.08,IF(OR(F197=13,F197=14,F197=15),2.14,IF(OR(F197=16,F197=17,F197=18),2.21,2.28)))))))))), IF(D197="Կ-2", IF(F197=0,1.45,IF(F197=1,1.49,IF(F197=2,1.54,IF(F197=3,1.59,IF(OR(F197=5,F197=4),1.63,IF(OR(F197=6,F197=7),1.68,IF(OR(F197=8,F197=9),1.73,IF(OR(F197=10,F197=11,F197=12),1.79,IF(OR(F197=13,F197=14,F197=15),1.84,IF(OR(F197=16,F197=17,F197=18),1.9,1.95)))))))))),IF(D197="Կ-3", IF(F197=0,1.25,IF(F197=1,1.29,IF(F197=2,1.33,IF(F197=3,1.37,IF(OR(F197=5,F197=4),1.41,IF(OR(F197=6,F197=7),1.45,IF(OR(F197=8,F197=9),1.49,IF(OR(F197=10,F197=11,F197=12),1.54,IF(OR(F197=13,F197=14,F197=15),1.58,IF(OR(F197=16,F197=17,F197=18),1.63,1.68)))))))))), "Error"))))))))))))</f>
        <v>0</v>
      </c>
      <c r="U197" s="101">
        <v>66140</v>
      </c>
      <c r="V197" s="102">
        <f t="shared" si="66"/>
        <v>0</v>
      </c>
      <c r="W197" s="101"/>
      <c r="X197" s="101"/>
      <c r="Y197" s="102">
        <f t="shared" ref="Y197:Y250" si="76">+V197+W197+X197</f>
        <v>0</v>
      </c>
      <c r="Z197" s="102">
        <f t="shared" ref="Z197:Z260" si="77">+Y197*6.565</f>
        <v>0</v>
      </c>
      <c r="AA197" s="102" t="e">
        <f t="shared" si="67"/>
        <v>#VALUE!</v>
      </c>
    </row>
    <row r="198" spans="1:29" ht="17.25">
      <c r="A198" s="5"/>
      <c r="B198" s="5"/>
      <c r="C198" s="93"/>
      <c r="D198" s="193"/>
      <c r="E198" s="94"/>
      <c r="F198" s="95"/>
      <c r="G198" s="96" t="str">
        <f t="shared" si="68"/>
        <v>Error</v>
      </c>
      <c r="H198" s="97">
        <v>14400</v>
      </c>
      <c r="I198" s="98" t="e">
        <f t="shared" si="69"/>
        <v>#VALUE!</v>
      </c>
      <c r="J198" s="88" t="e">
        <f t="shared" si="64"/>
        <v>#VALUE!</v>
      </c>
      <c r="K198" s="98">
        <f t="shared" si="70"/>
        <v>0</v>
      </c>
      <c r="L198" s="98">
        <f t="shared" si="71"/>
        <v>0</v>
      </c>
      <c r="M198" s="98" t="e">
        <f t="shared" si="72"/>
        <v>#VALUE!</v>
      </c>
      <c r="N198" s="98" t="e">
        <f t="shared" si="73"/>
        <v>#VALUE!</v>
      </c>
      <c r="O198" s="97"/>
      <c r="P198" s="98" t="e">
        <f t="shared" si="65"/>
        <v>#VALUE!</v>
      </c>
      <c r="Q198" s="99" t="e">
        <f t="shared" si="74"/>
        <v>#VALUE!</v>
      </c>
      <c r="R198" s="100"/>
      <c r="S198" s="5"/>
      <c r="T198" s="28">
        <f t="shared" si="75"/>
        <v>0</v>
      </c>
      <c r="U198" s="101">
        <v>66140</v>
      </c>
      <c r="V198" s="102">
        <f t="shared" si="66"/>
        <v>0</v>
      </c>
      <c r="W198" s="101"/>
      <c r="X198" s="101"/>
      <c r="Y198" s="102">
        <f t="shared" si="76"/>
        <v>0</v>
      </c>
      <c r="Z198" s="102">
        <f t="shared" si="77"/>
        <v>0</v>
      </c>
      <c r="AA198" s="102" t="e">
        <f t="shared" si="67"/>
        <v>#VALUE!</v>
      </c>
    </row>
    <row r="199" spans="1:29" ht="17.25">
      <c r="A199" s="5"/>
      <c r="B199" s="5"/>
      <c r="C199" s="93"/>
      <c r="D199" s="193"/>
      <c r="E199" s="94"/>
      <c r="F199" s="95"/>
      <c r="G199" s="96" t="str">
        <f t="shared" si="68"/>
        <v>Error</v>
      </c>
      <c r="H199" s="97">
        <v>14400</v>
      </c>
      <c r="I199" s="98" t="e">
        <f t="shared" si="69"/>
        <v>#VALUE!</v>
      </c>
      <c r="J199" s="88" t="e">
        <f t="shared" si="64"/>
        <v>#VALUE!</v>
      </c>
      <c r="K199" s="98">
        <f t="shared" si="70"/>
        <v>0</v>
      </c>
      <c r="L199" s="98">
        <f t="shared" si="71"/>
        <v>0</v>
      </c>
      <c r="M199" s="98" t="e">
        <f t="shared" si="72"/>
        <v>#VALUE!</v>
      </c>
      <c r="N199" s="98" t="e">
        <f t="shared" si="73"/>
        <v>#VALUE!</v>
      </c>
      <c r="O199" s="97"/>
      <c r="P199" s="98" t="e">
        <f t="shared" si="65"/>
        <v>#VALUE!</v>
      </c>
      <c r="Q199" s="99" t="e">
        <f t="shared" si="74"/>
        <v>#VALUE!</v>
      </c>
      <c r="R199" s="100"/>
      <c r="S199" s="5"/>
      <c r="T199" s="28">
        <f t="shared" si="75"/>
        <v>0</v>
      </c>
      <c r="U199" s="101">
        <v>66140</v>
      </c>
      <c r="V199" s="102">
        <f t="shared" si="66"/>
        <v>0</v>
      </c>
      <c r="W199" s="101"/>
      <c r="X199" s="101"/>
      <c r="Y199" s="102">
        <f t="shared" si="76"/>
        <v>0</v>
      </c>
      <c r="Z199" s="102">
        <f t="shared" si="77"/>
        <v>0</v>
      </c>
      <c r="AA199" s="102" t="e">
        <f t="shared" si="67"/>
        <v>#VALUE!</v>
      </c>
    </row>
    <row r="200" spans="1:29" ht="17.25">
      <c r="A200" s="5"/>
      <c r="B200" s="5"/>
      <c r="C200" s="93"/>
      <c r="D200" s="193"/>
      <c r="E200" s="94"/>
      <c r="F200" s="95"/>
      <c r="G200" s="96" t="str">
        <f t="shared" si="68"/>
        <v>Error</v>
      </c>
      <c r="H200" s="97">
        <v>14400</v>
      </c>
      <c r="I200" s="98" t="e">
        <f t="shared" si="69"/>
        <v>#VALUE!</v>
      </c>
      <c r="J200" s="88" t="e">
        <f t="shared" si="64"/>
        <v>#VALUE!</v>
      </c>
      <c r="K200" s="98">
        <f t="shared" si="70"/>
        <v>0</v>
      </c>
      <c r="L200" s="98">
        <f t="shared" si="71"/>
        <v>0</v>
      </c>
      <c r="M200" s="98" t="e">
        <f t="shared" si="72"/>
        <v>#VALUE!</v>
      </c>
      <c r="N200" s="98" t="e">
        <f t="shared" si="73"/>
        <v>#VALUE!</v>
      </c>
      <c r="O200" s="97"/>
      <c r="P200" s="98" t="e">
        <f t="shared" si="65"/>
        <v>#VALUE!</v>
      </c>
      <c r="Q200" s="99" t="e">
        <f t="shared" si="74"/>
        <v>#VALUE!</v>
      </c>
      <c r="R200" s="100"/>
      <c r="S200" s="5"/>
      <c r="T200" s="28">
        <f t="shared" si="75"/>
        <v>0</v>
      </c>
      <c r="U200" s="101">
        <v>66140</v>
      </c>
      <c r="V200" s="102">
        <f t="shared" si="66"/>
        <v>0</v>
      </c>
      <c r="W200" s="101"/>
      <c r="X200" s="101"/>
      <c r="Y200" s="102">
        <f t="shared" si="76"/>
        <v>0</v>
      </c>
      <c r="Z200" s="102">
        <f t="shared" si="77"/>
        <v>0</v>
      </c>
      <c r="AA200" s="102" t="e">
        <f t="shared" si="67"/>
        <v>#VALUE!</v>
      </c>
    </row>
    <row r="201" spans="1:29" ht="17.25">
      <c r="A201" s="5"/>
      <c r="B201" s="5"/>
      <c r="C201" s="93"/>
      <c r="D201" s="193"/>
      <c r="E201" s="94"/>
      <c r="F201" s="95"/>
      <c r="G201" s="96" t="str">
        <f t="shared" si="68"/>
        <v>Error</v>
      </c>
      <c r="H201" s="97">
        <v>14400</v>
      </c>
      <c r="I201" s="98" t="e">
        <f t="shared" si="69"/>
        <v>#VALUE!</v>
      </c>
      <c r="J201" s="88" t="e">
        <f t="shared" si="64"/>
        <v>#VALUE!</v>
      </c>
      <c r="K201" s="98">
        <f t="shared" si="70"/>
        <v>0</v>
      </c>
      <c r="L201" s="98">
        <f t="shared" si="71"/>
        <v>0</v>
      </c>
      <c r="M201" s="98" t="e">
        <f t="shared" si="72"/>
        <v>#VALUE!</v>
      </c>
      <c r="N201" s="98" t="e">
        <f t="shared" si="73"/>
        <v>#VALUE!</v>
      </c>
      <c r="O201" s="97"/>
      <c r="P201" s="98" t="e">
        <f t="shared" si="65"/>
        <v>#VALUE!</v>
      </c>
      <c r="Q201" s="99" t="e">
        <f t="shared" si="74"/>
        <v>#VALUE!</v>
      </c>
      <c r="R201" s="100"/>
      <c r="S201" s="5"/>
      <c r="T201" s="28">
        <f t="shared" si="75"/>
        <v>0</v>
      </c>
      <c r="U201" s="101">
        <v>66140</v>
      </c>
      <c r="V201" s="102">
        <f t="shared" si="66"/>
        <v>0</v>
      </c>
      <c r="W201" s="101"/>
      <c r="X201" s="101"/>
      <c r="Y201" s="102">
        <f t="shared" si="76"/>
        <v>0</v>
      </c>
      <c r="Z201" s="102">
        <f t="shared" si="77"/>
        <v>0</v>
      </c>
      <c r="AA201" s="102" t="e">
        <f t="shared" si="67"/>
        <v>#VALUE!</v>
      </c>
    </row>
    <row r="202" spans="1:29" ht="17.25">
      <c r="A202" s="5"/>
      <c r="B202" s="5"/>
      <c r="C202" s="93"/>
      <c r="D202" s="193"/>
      <c r="E202" s="84"/>
      <c r="F202" s="85"/>
      <c r="G202" s="86" t="str">
        <f t="shared" si="68"/>
        <v>Error</v>
      </c>
      <c r="H202" s="87">
        <v>14400</v>
      </c>
      <c r="I202" s="88" t="e">
        <f t="shared" si="69"/>
        <v>#VALUE!</v>
      </c>
      <c r="J202" s="88" t="e">
        <f t="shared" si="64"/>
        <v>#VALUE!</v>
      </c>
      <c r="K202" s="88">
        <f t="shared" si="70"/>
        <v>0</v>
      </c>
      <c r="L202" s="88">
        <f t="shared" si="71"/>
        <v>0</v>
      </c>
      <c r="M202" s="88" t="e">
        <f t="shared" si="72"/>
        <v>#VALUE!</v>
      </c>
      <c r="N202" s="88" t="e">
        <f t="shared" si="73"/>
        <v>#VALUE!</v>
      </c>
      <c r="O202" s="87"/>
      <c r="P202" s="88" t="e">
        <f t="shared" si="65"/>
        <v>#VALUE!</v>
      </c>
      <c r="Q202" s="89" t="e">
        <f t="shared" si="74"/>
        <v>#VALUE!</v>
      </c>
      <c r="R202" s="90"/>
      <c r="S202" s="82"/>
      <c r="T202" s="28">
        <f t="shared" si="75"/>
        <v>0</v>
      </c>
      <c r="U202" s="91">
        <v>66140</v>
      </c>
      <c r="V202" s="92">
        <f t="shared" si="66"/>
        <v>0</v>
      </c>
      <c r="W202" s="91"/>
      <c r="X202" s="91"/>
      <c r="Y202" s="92">
        <f t="shared" si="76"/>
        <v>0</v>
      </c>
      <c r="Z202" s="92">
        <f t="shared" si="77"/>
        <v>0</v>
      </c>
      <c r="AA202" s="92" t="e">
        <f t="shared" si="67"/>
        <v>#VALUE!</v>
      </c>
    </row>
    <row r="203" spans="1:29" ht="17.25">
      <c r="A203" s="5"/>
      <c r="B203" s="5"/>
      <c r="C203" s="93"/>
      <c r="D203" s="193"/>
      <c r="E203" s="94"/>
      <c r="F203" s="95"/>
      <c r="G203" s="96" t="str">
        <f t="shared" si="68"/>
        <v>Error</v>
      </c>
      <c r="H203" s="97">
        <v>14400</v>
      </c>
      <c r="I203" s="98" t="e">
        <f t="shared" si="69"/>
        <v>#VALUE!</v>
      </c>
      <c r="J203" s="88" t="e">
        <f t="shared" si="64"/>
        <v>#VALUE!</v>
      </c>
      <c r="K203" s="98">
        <f t="shared" si="70"/>
        <v>0</v>
      </c>
      <c r="L203" s="98">
        <f t="shared" si="71"/>
        <v>0</v>
      </c>
      <c r="M203" s="98" t="e">
        <f t="shared" si="72"/>
        <v>#VALUE!</v>
      </c>
      <c r="N203" s="98" t="e">
        <f t="shared" si="73"/>
        <v>#VALUE!</v>
      </c>
      <c r="O203" s="97"/>
      <c r="P203" s="98" t="e">
        <f t="shared" si="65"/>
        <v>#VALUE!</v>
      </c>
      <c r="Q203" s="99" t="e">
        <f t="shared" si="74"/>
        <v>#VALUE!</v>
      </c>
      <c r="R203" s="100"/>
      <c r="S203" s="5"/>
      <c r="T203" s="28">
        <f t="shared" si="75"/>
        <v>0</v>
      </c>
      <c r="U203" s="101">
        <v>66140</v>
      </c>
      <c r="V203" s="102">
        <f t="shared" si="66"/>
        <v>0</v>
      </c>
      <c r="W203" s="101"/>
      <c r="X203" s="101"/>
      <c r="Y203" s="102">
        <f t="shared" si="76"/>
        <v>0</v>
      </c>
      <c r="Z203" s="102">
        <f t="shared" si="77"/>
        <v>0</v>
      </c>
      <c r="AA203" s="102" t="e">
        <f t="shared" si="67"/>
        <v>#VALUE!</v>
      </c>
    </row>
    <row r="204" spans="1:29" ht="17.25">
      <c r="A204" s="5"/>
      <c r="B204" s="5"/>
      <c r="C204" s="93"/>
      <c r="D204" s="193"/>
      <c r="E204" s="94"/>
      <c r="F204" s="95"/>
      <c r="G204" s="96" t="str">
        <f t="shared" si="68"/>
        <v>Error</v>
      </c>
      <c r="H204" s="97">
        <v>14400</v>
      </c>
      <c r="I204" s="98" t="e">
        <f t="shared" si="69"/>
        <v>#VALUE!</v>
      </c>
      <c r="J204" s="88" t="e">
        <f t="shared" si="64"/>
        <v>#VALUE!</v>
      </c>
      <c r="K204" s="98">
        <f t="shared" si="70"/>
        <v>0</v>
      </c>
      <c r="L204" s="98">
        <f t="shared" si="71"/>
        <v>0</v>
      </c>
      <c r="M204" s="98" t="e">
        <f t="shared" si="72"/>
        <v>#VALUE!</v>
      </c>
      <c r="N204" s="98" t="e">
        <f t="shared" si="73"/>
        <v>#VALUE!</v>
      </c>
      <c r="O204" s="97"/>
      <c r="P204" s="98" t="e">
        <f t="shared" si="65"/>
        <v>#VALUE!</v>
      </c>
      <c r="Q204" s="99" t="e">
        <f t="shared" si="74"/>
        <v>#VALUE!</v>
      </c>
      <c r="R204" s="100"/>
      <c r="S204" s="5"/>
      <c r="T204" s="28">
        <f t="shared" si="75"/>
        <v>0</v>
      </c>
      <c r="U204" s="101">
        <v>66140</v>
      </c>
      <c r="V204" s="102">
        <f t="shared" si="66"/>
        <v>0</v>
      </c>
      <c r="W204" s="101"/>
      <c r="X204" s="101"/>
      <c r="Y204" s="102">
        <f t="shared" si="76"/>
        <v>0</v>
      </c>
      <c r="Z204" s="102">
        <f t="shared" si="77"/>
        <v>0</v>
      </c>
      <c r="AA204" s="102" t="e">
        <f t="shared" si="67"/>
        <v>#VALUE!</v>
      </c>
    </row>
    <row r="205" spans="1:29" ht="17.25">
      <c r="A205" s="5"/>
      <c r="B205" s="5"/>
      <c r="C205" s="93"/>
      <c r="D205" s="193"/>
      <c r="E205" s="94"/>
      <c r="F205" s="95"/>
      <c r="G205" s="96" t="str">
        <f t="shared" si="68"/>
        <v>Error</v>
      </c>
      <c r="H205" s="97">
        <v>14400</v>
      </c>
      <c r="I205" s="98" t="e">
        <f t="shared" si="69"/>
        <v>#VALUE!</v>
      </c>
      <c r="J205" s="88" t="e">
        <f t="shared" si="64"/>
        <v>#VALUE!</v>
      </c>
      <c r="K205" s="98">
        <f t="shared" si="70"/>
        <v>0</v>
      </c>
      <c r="L205" s="98">
        <f t="shared" si="71"/>
        <v>0</v>
      </c>
      <c r="M205" s="98" t="e">
        <f t="shared" si="72"/>
        <v>#VALUE!</v>
      </c>
      <c r="N205" s="98" t="e">
        <f t="shared" si="73"/>
        <v>#VALUE!</v>
      </c>
      <c r="O205" s="97"/>
      <c r="P205" s="98" t="e">
        <f t="shared" si="65"/>
        <v>#VALUE!</v>
      </c>
      <c r="Q205" s="99" t="e">
        <f t="shared" si="74"/>
        <v>#VALUE!</v>
      </c>
      <c r="R205" s="100"/>
      <c r="S205" s="5"/>
      <c r="T205" s="28">
        <f t="shared" si="75"/>
        <v>0</v>
      </c>
      <c r="U205" s="101">
        <v>66140</v>
      </c>
      <c r="V205" s="102">
        <f t="shared" si="66"/>
        <v>0</v>
      </c>
      <c r="W205" s="101"/>
      <c r="X205" s="101"/>
      <c r="Y205" s="102">
        <f t="shared" si="76"/>
        <v>0</v>
      </c>
      <c r="Z205" s="102">
        <f t="shared" si="77"/>
        <v>0</v>
      </c>
      <c r="AA205" s="102" t="e">
        <f t="shared" si="67"/>
        <v>#VALUE!</v>
      </c>
    </row>
    <row r="206" spans="1:29" ht="17.25">
      <c r="A206" s="5"/>
      <c r="B206" s="5"/>
      <c r="C206" s="93"/>
      <c r="D206" s="193"/>
      <c r="E206" s="94"/>
      <c r="F206" s="95"/>
      <c r="G206" s="96" t="str">
        <f t="shared" si="68"/>
        <v>Error</v>
      </c>
      <c r="H206" s="97">
        <v>14400</v>
      </c>
      <c r="I206" s="98" t="e">
        <f t="shared" si="69"/>
        <v>#VALUE!</v>
      </c>
      <c r="J206" s="88" t="e">
        <f t="shared" si="64"/>
        <v>#VALUE!</v>
      </c>
      <c r="K206" s="98">
        <f t="shared" si="70"/>
        <v>0</v>
      </c>
      <c r="L206" s="98">
        <f t="shared" si="71"/>
        <v>0</v>
      </c>
      <c r="M206" s="98" t="e">
        <f t="shared" si="72"/>
        <v>#VALUE!</v>
      </c>
      <c r="N206" s="98" t="e">
        <f t="shared" si="73"/>
        <v>#VALUE!</v>
      </c>
      <c r="O206" s="97"/>
      <c r="P206" s="98" t="e">
        <f t="shared" si="65"/>
        <v>#VALUE!</v>
      </c>
      <c r="Q206" s="99" t="e">
        <f t="shared" si="74"/>
        <v>#VALUE!</v>
      </c>
      <c r="R206" s="100"/>
      <c r="S206" s="5"/>
      <c r="T206" s="28">
        <f t="shared" si="75"/>
        <v>0</v>
      </c>
      <c r="U206" s="101">
        <v>66140</v>
      </c>
      <c r="V206" s="102">
        <f t="shared" si="66"/>
        <v>0</v>
      </c>
      <c r="W206" s="101"/>
      <c r="X206" s="101"/>
      <c r="Y206" s="102">
        <f t="shared" si="76"/>
        <v>0</v>
      </c>
      <c r="Z206" s="102">
        <f t="shared" si="77"/>
        <v>0</v>
      </c>
      <c r="AA206" s="102" t="e">
        <f t="shared" si="67"/>
        <v>#VALUE!</v>
      </c>
    </row>
    <row r="207" spans="1:29" ht="17.25">
      <c r="A207" s="5"/>
      <c r="B207" s="5"/>
      <c r="C207" s="93"/>
      <c r="D207" s="193"/>
      <c r="E207" s="94"/>
      <c r="F207" s="95"/>
      <c r="G207" s="96" t="str">
        <f t="shared" si="68"/>
        <v>Error</v>
      </c>
      <c r="H207" s="97">
        <v>14400</v>
      </c>
      <c r="I207" s="98" t="e">
        <f t="shared" si="69"/>
        <v>#VALUE!</v>
      </c>
      <c r="J207" s="88" t="e">
        <f t="shared" si="64"/>
        <v>#VALUE!</v>
      </c>
      <c r="K207" s="98">
        <f t="shared" si="70"/>
        <v>0</v>
      </c>
      <c r="L207" s="98">
        <f t="shared" si="71"/>
        <v>0</v>
      </c>
      <c r="M207" s="98" t="e">
        <f t="shared" si="72"/>
        <v>#VALUE!</v>
      </c>
      <c r="N207" s="98" t="e">
        <f t="shared" si="73"/>
        <v>#VALUE!</v>
      </c>
      <c r="O207" s="97"/>
      <c r="P207" s="98" t="e">
        <f t="shared" si="65"/>
        <v>#VALUE!</v>
      </c>
      <c r="Q207" s="99" t="e">
        <f t="shared" si="74"/>
        <v>#VALUE!</v>
      </c>
      <c r="R207" s="100"/>
      <c r="S207" s="5"/>
      <c r="T207" s="28">
        <f t="shared" si="75"/>
        <v>0</v>
      </c>
      <c r="U207" s="101">
        <v>66140</v>
      </c>
      <c r="V207" s="102">
        <f t="shared" si="66"/>
        <v>0</v>
      </c>
      <c r="W207" s="101"/>
      <c r="X207" s="101"/>
      <c r="Y207" s="102">
        <f t="shared" si="76"/>
        <v>0</v>
      </c>
      <c r="Z207" s="102">
        <f t="shared" si="77"/>
        <v>0</v>
      </c>
      <c r="AA207" s="102" t="e">
        <f t="shared" si="67"/>
        <v>#VALUE!</v>
      </c>
    </row>
    <row r="208" spans="1:29" ht="17.25">
      <c r="A208" s="5"/>
      <c r="B208" s="5"/>
      <c r="C208" s="93"/>
      <c r="D208" s="193"/>
      <c r="E208" s="84"/>
      <c r="F208" s="85"/>
      <c r="G208" s="86" t="str">
        <f t="shared" si="68"/>
        <v>Error</v>
      </c>
      <c r="H208" s="87">
        <v>14400</v>
      </c>
      <c r="I208" s="88" t="e">
        <f t="shared" si="69"/>
        <v>#VALUE!</v>
      </c>
      <c r="J208" s="88" t="e">
        <f t="shared" si="64"/>
        <v>#VALUE!</v>
      </c>
      <c r="K208" s="88">
        <f t="shared" si="70"/>
        <v>0</v>
      </c>
      <c r="L208" s="88">
        <f t="shared" si="71"/>
        <v>0</v>
      </c>
      <c r="M208" s="88" t="e">
        <f t="shared" si="72"/>
        <v>#VALUE!</v>
      </c>
      <c r="N208" s="88" t="e">
        <f t="shared" si="73"/>
        <v>#VALUE!</v>
      </c>
      <c r="O208" s="87"/>
      <c r="P208" s="88" t="e">
        <f t="shared" si="65"/>
        <v>#VALUE!</v>
      </c>
      <c r="Q208" s="89" t="e">
        <f t="shared" si="74"/>
        <v>#VALUE!</v>
      </c>
      <c r="R208" s="90"/>
      <c r="S208" s="82"/>
      <c r="T208" s="28">
        <f t="shared" si="75"/>
        <v>0</v>
      </c>
      <c r="U208" s="91">
        <v>66140</v>
      </c>
      <c r="V208" s="92">
        <f t="shared" si="66"/>
        <v>0</v>
      </c>
      <c r="W208" s="91"/>
      <c r="X208" s="91"/>
      <c r="Y208" s="92">
        <f t="shared" si="76"/>
        <v>0</v>
      </c>
      <c r="Z208" s="92">
        <f t="shared" si="77"/>
        <v>0</v>
      </c>
      <c r="AA208" s="92" t="e">
        <f t="shared" si="67"/>
        <v>#VALUE!</v>
      </c>
    </row>
    <row r="209" spans="1:27" ht="17.25">
      <c r="A209" s="5"/>
      <c r="B209" s="5"/>
      <c r="C209" s="93"/>
      <c r="D209" s="193"/>
      <c r="E209" s="94"/>
      <c r="F209" s="95"/>
      <c r="G209" s="96" t="str">
        <f t="shared" si="68"/>
        <v>Error</v>
      </c>
      <c r="H209" s="97">
        <v>14400</v>
      </c>
      <c r="I209" s="98" t="e">
        <f t="shared" si="69"/>
        <v>#VALUE!</v>
      </c>
      <c r="J209" s="88" t="e">
        <f t="shared" si="64"/>
        <v>#VALUE!</v>
      </c>
      <c r="K209" s="98">
        <f t="shared" si="70"/>
        <v>0</v>
      </c>
      <c r="L209" s="98">
        <f t="shared" si="71"/>
        <v>0</v>
      </c>
      <c r="M209" s="98" t="e">
        <f t="shared" si="72"/>
        <v>#VALUE!</v>
      </c>
      <c r="N209" s="98" t="e">
        <f t="shared" si="73"/>
        <v>#VALUE!</v>
      </c>
      <c r="O209" s="97"/>
      <c r="P209" s="98" t="e">
        <f t="shared" si="65"/>
        <v>#VALUE!</v>
      </c>
      <c r="Q209" s="99" t="e">
        <f t="shared" si="74"/>
        <v>#VALUE!</v>
      </c>
      <c r="R209" s="100"/>
      <c r="S209" s="5"/>
      <c r="T209" s="28">
        <f t="shared" si="75"/>
        <v>0</v>
      </c>
      <c r="U209" s="101">
        <v>66140</v>
      </c>
      <c r="V209" s="102">
        <f t="shared" si="66"/>
        <v>0</v>
      </c>
      <c r="W209" s="101"/>
      <c r="X209" s="101"/>
      <c r="Y209" s="102">
        <f t="shared" si="76"/>
        <v>0</v>
      </c>
      <c r="Z209" s="102">
        <f t="shared" si="77"/>
        <v>0</v>
      </c>
      <c r="AA209" s="102" t="e">
        <f t="shared" si="67"/>
        <v>#VALUE!</v>
      </c>
    </row>
    <row r="210" spans="1:27" ht="17.25">
      <c r="A210" s="5"/>
      <c r="B210" s="5"/>
      <c r="C210" s="93"/>
      <c r="D210" s="193"/>
      <c r="E210" s="94"/>
      <c r="F210" s="95"/>
      <c r="G210" s="96" t="str">
        <f t="shared" si="68"/>
        <v>Error</v>
      </c>
      <c r="H210" s="97">
        <v>14400</v>
      </c>
      <c r="I210" s="98" t="e">
        <f t="shared" si="69"/>
        <v>#VALUE!</v>
      </c>
      <c r="J210" s="88" t="e">
        <f t="shared" si="64"/>
        <v>#VALUE!</v>
      </c>
      <c r="K210" s="98">
        <f t="shared" si="70"/>
        <v>0</v>
      </c>
      <c r="L210" s="98">
        <f t="shared" si="71"/>
        <v>0</v>
      </c>
      <c r="M210" s="98" t="e">
        <f t="shared" si="72"/>
        <v>#VALUE!</v>
      </c>
      <c r="N210" s="98" t="e">
        <f t="shared" si="73"/>
        <v>#VALUE!</v>
      </c>
      <c r="O210" s="97"/>
      <c r="P210" s="98" t="e">
        <f t="shared" si="65"/>
        <v>#VALUE!</v>
      </c>
      <c r="Q210" s="99" t="e">
        <f t="shared" si="74"/>
        <v>#VALUE!</v>
      </c>
      <c r="R210" s="100"/>
      <c r="S210" s="5"/>
      <c r="T210" s="28">
        <f t="shared" si="75"/>
        <v>0</v>
      </c>
      <c r="U210" s="101">
        <v>66140</v>
      </c>
      <c r="V210" s="102">
        <f t="shared" si="66"/>
        <v>0</v>
      </c>
      <c r="W210" s="101"/>
      <c r="X210" s="101"/>
      <c r="Y210" s="102">
        <f t="shared" si="76"/>
        <v>0</v>
      </c>
      <c r="Z210" s="102">
        <f t="shared" si="77"/>
        <v>0</v>
      </c>
      <c r="AA210" s="102" t="e">
        <f t="shared" si="67"/>
        <v>#VALUE!</v>
      </c>
    </row>
    <row r="211" spans="1:27" ht="17.25">
      <c r="A211" s="5"/>
      <c r="B211" s="5"/>
      <c r="C211" s="93"/>
      <c r="D211" s="193"/>
      <c r="E211" s="94"/>
      <c r="F211" s="95"/>
      <c r="G211" s="96" t="str">
        <f t="shared" si="68"/>
        <v>Error</v>
      </c>
      <c r="H211" s="97">
        <v>14400</v>
      </c>
      <c r="I211" s="98" t="e">
        <f t="shared" si="69"/>
        <v>#VALUE!</v>
      </c>
      <c r="J211" s="88" t="e">
        <f t="shared" si="64"/>
        <v>#VALUE!</v>
      </c>
      <c r="K211" s="98">
        <f t="shared" si="70"/>
        <v>0</v>
      </c>
      <c r="L211" s="98">
        <f t="shared" si="71"/>
        <v>0</v>
      </c>
      <c r="M211" s="98" t="e">
        <f t="shared" si="72"/>
        <v>#VALUE!</v>
      </c>
      <c r="N211" s="98" t="e">
        <f t="shared" si="73"/>
        <v>#VALUE!</v>
      </c>
      <c r="O211" s="97"/>
      <c r="P211" s="98" t="e">
        <f t="shared" si="65"/>
        <v>#VALUE!</v>
      </c>
      <c r="Q211" s="99" t="e">
        <f t="shared" si="74"/>
        <v>#VALUE!</v>
      </c>
      <c r="R211" s="100"/>
      <c r="S211" s="5"/>
      <c r="T211" s="28">
        <f t="shared" si="75"/>
        <v>0</v>
      </c>
      <c r="U211" s="101">
        <v>66140</v>
      </c>
      <c r="V211" s="102">
        <f t="shared" si="66"/>
        <v>0</v>
      </c>
      <c r="W211" s="101"/>
      <c r="X211" s="101"/>
      <c r="Y211" s="102">
        <f t="shared" si="76"/>
        <v>0</v>
      </c>
      <c r="Z211" s="102">
        <f t="shared" si="77"/>
        <v>0</v>
      </c>
      <c r="AA211" s="102" t="e">
        <f t="shared" si="67"/>
        <v>#VALUE!</v>
      </c>
    </row>
    <row r="212" spans="1:27" ht="17.25">
      <c r="A212" s="5"/>
      <c r="B212" s="5"/>
      <c r="C212" s="93"/>
      <c r="D212" s="193"/>
      <c r="E212" s="94"/>
      <c r="F212" s="95"/>
      <c r="G212" s="96" t="str">
        <f t="shared" si="68"/>
        <v>Error</v>
      </c>
      <c r="H212" s="97">
        <v>14400</v>
      </c>
      <c r="I212" s="98" t="e">
        <f t="shared" si="69"/>
        <v>#VALUE!</v>
      </c>
      <c r="J212" s="88" t="e">
        <f t="shared" si="64"/>
        <v>#VALUE!</v>
      </c>
      <c r="K212" s="98">
        <f t="shared" si="70"/>
        <v>0</v>
      </c>
      <c r="L212" s="98">
        <f t="shared" si="71"/>
        <v>0</v>
      </c>
      <c r="M212" s="98" t="e">
        <f t="shared" si="72"/>
        <v>#VALUE!</v>
      </c>
      <c r="N212" s="98" t="e">
        <f t="shared" si="73"/>
        <v>#VALUE!</v>
      </c>
      <c r="O212" s="97"/>
      <c r="P212" s="98" t="e">
        <f t="shared" si="65"/>
        <v>#VALUE!</v>
      </c>
      <c r="Q212" s="99" t="e">
        <f t="shared" si="74"/>
        <v>#VALUE!</v>
      </c>
      <c r="R212" s="100"/>
      <c r="S212" s="5"/>
      <c r="T212" s="28">
        <f t="shared" si="75"/>
        <v>0</v>
      </c>
      <c r="U212" s="101">
        <v>66140</v>
      </c>
      <c r="V212" s="102">
        <f t="shared" si="66"/>
        <v>0</v>
      </c>
      <c r="W212" s="101"/>
      <c r="X212" s="101"/>
      <c r="Y212" s="102">
        <f t="shared" si="76"/>
        <v>0</v>
      </c>
      <c r="Z212" s="102">
        <f t="shared" si="77"/>
        <v>0</v>
      </c>
      <c r="AA212" s="102" t="e">
        <f t="shared" si="67"/>
        <v>#VALUE!</v>
      </c>
    </row>
    <row r="213" spans="1:27" ht="17.25">
      <c r="A213" s="5"/>
      <c r="B213" s="5"/>
      <c r="C213" s="93"/>
      <c r="D213" s="193"/>
      <c r="E213" s="94"/>
      <c r="F213" s="95"/>
      <c r="G213" s="96" t="str">
        <f t="shared" si="68"/>
        <v>Error</v>
      </c>
      <c r="H213" s="97">
        <v>14400</v>
      </c>
      <c r="I213" s="98" t="e">
        <f t="shared" si="69"/>
        <v>#VALUE!</v>
      </c>
      <c r="J213" s="88" t="e">
        <f t="shared" si="64"/>
        <v>#VALUE!</v>
      </c>
      <c r="K213" s="98">
        <f t="shared" si="70"/>
        <v>0</v>
      </c>
      <c r="L213" s="98">
        <f t="shared" si="71"/>
        <v>0</v>
      </c>
      <c r="M213" s="98" t="e">
        <f t="shared" si="72"/>
        <v>#VALUE!</v>
      </c>
      <c r="N213" s="98" t="e">
        <f t="shared" si="73"/>
        <v>#VALUE!</v>
      </c>
      <c r="O213" s="97"/>
      <c r="P213" s="98" t="e">
        <f t="shared" si="65"/>
        <v>#VALUE!</v>
      </c>
      <c r="Q213" s="99" t="e">
        <f t="shared" si="74"/>
        <v>#VALUE!</v>
      </c>
      <c r="R213" s="100"/>
      <c r="S213" s="5"/>
      <c r="T213" s="28">
        <f t="shared" si="75"/>
        <v>0</v>
      </c>
      <c r="U213" s="101">
        <v>66140</v>
      </c>
      <c r="V213" s="102">
        <f t="shared" si="66"/>
        <v>0</v>
      </c>
      <c r="W213" s="101"/>
      <c r="X213" s="101"/>
      <c r="Y213" s="102">
        <f t="shared" si="76"/>
        <v>0</v>
      </c>
      <c r="Z213" s="102">
        <f t="shared" si="77"/>
        <v>0</v>
      </c>
      <c r="AA213" s="102" t="e">
        <f t="shared" si="67"/>
        <v>#VALUE!</v>
      </c>
    </row>
    <row r="214" spans="1:27" ht="17.25">
      <c r="A214" s="5"/>
      <c r="B214" s="5"/>
      <c r="C214" s="93"/>
      <c r="D214" s="193"/>
      <c r="E214" s="84"/>
      <c r="F214" s="85"/>
      <c r="G214" s="86" t="str">
        <f t="shared" si="68"/>
        <v>Error</v>
      </c>
      <c r="H214" s="87">
        <v>14400</v>
      </c>
      <c r="I214" s="88" t="e">
        <f t="shared" si="69"/>
        <v>#VALUE!</v>
      </c>
      <c r="J214" s="88" t="e">
        <f t="shared" si="64"/>
        <v>#VALUE!</v>
      </c>
      <c r="K214" s="88">
        <f t="shared" si="70"/>
        <v>0</v>
      </c>
      <c r="L214" s="88">
        <f t="shared" si="71"/>
        <v>0</v>
      </c>
      <c r="M214" s="88" t="e">
        <f t="shared" si="72"/>
        <v>#VALUE!</v>
      </c>
      <c r="N214" s="88" t="e">
        <f t="shared" si="73"/>
        <v>#VALUE!</v>
      </c>
      <c r="O214" s="87"/>
      <c r="P214" s="88" t="e">
        <f t="shared" si="65"/>
        <v>#VALUE!</v>
      </c>
      <c r="Q214" s="89" t="e">
        <f t="shared" si="74"/>
        <v>#VALUE!</v>
      </c>
      <c r="R214" s="90"/>
      <c r="S214" s="82"/>
      <c r="T214" s="28">
        <f t="shared" si="75"/>
        <v>0</v>
      </c>
      <c r="U214" s="91">
        <v>66140</v>
      </c>
      <c r="V214" s="92">
        <f t="shared" si="66"/>
        <v>0</v>
      </c>
      <c r="W214" s="91"/>
      <c r="X214" s="91"/>
      <c r="Y214" s="92">
        <f t="shared" si="76"/>
        <v>0</v>
      </c>
      <c r="Z214" s="92">
        <f t="shared" si="77"/>
        <v>0</v>
      </c>
      <c r="AA214" s="92" t="e">
        <f t="shared" si="67"/>
        <v>#VALUE!</v>
      </c>
    </row>
    <row r="215" spans="1:27" ht="17.25">
      <c r="A215" s="5"/>
      <c r="B215" s="5"/>
      <c r="C215" s="93"/>
      <c r="D215" s="193"/>
      <c r="E215" s="94"/>
      <c r="F215" s="95"/>
      <c r="G215" s="96" t="str">
        <f t="shared" si="68"/>
        <v>Error</v>
      </c>
      <c r="H215" s="97">
        <v>14400</v>
      </c>
      <c r="I215" s="98" t="e">
        <f t="shared" si="69"/>
        <v>#VALUE!</v>
      </c>
      <c r="J215" s="88" t="e">
        <f t="shared" si="64"/>
        <v>#VALUE!</v>
      </c>
      <c r="K215" s="98">
        <f t="shared" si="70"/>
        <v>0</v>
      </c>
      <c r="L215" s="98">
        <f t="shared" si="71"/>
        <v>0</v>
      </c>
      <c r="M215" s="98" t="e">
        <f t="shared" si="72"/>
        <v>#VALUE!</v>
      </c>
      <c r="N215" s="98" t="e">
        <f t="shared" si="73"/>
        <v>#VALUE!</v>
      </c>
      <c r="O215" s="97"/>
      <c r="P215" s="98" t="e">
        <f t="shared" si="65"/>
        <v>#VALUE!</v>
      </c>
      <c r="Q215" s="99" t="e">
        <f t="shared" si="74"/>
        <v>#VALUE!</v>
      </c>
      <c r="R215" s="100"/>
      <c r="S215" s="5"/>
      <c r="T215" s="28">
        <f t="shared" si="75"/>
        <v>0</v>
      </c>
      <c r="U215" s="101">
        <v>66140</v>
      </c>
      <c r="V215" s="102">
        <f t="shared" si="66"/>
        <v>0</v>
      </c>
      <c r="W215" s="101"/>
      <c r="X215" s="101"/>
      <c r="Y215" s="102">
        <f t="shared" si="76"/>
        <v>0</v>
      </c>
      <c r="Z215" s="102">
        <f t="shared" si="77"/>
        <v>0</v>
      </c>
      <c r="AA215" s="102" t="e">
        <f t="shared" si="67"/>
        <v>#VALUE!</v>
      </c>
    </row>
    <row r="216" spans="1:27" ht="17.25">
      <c r="A216" s="5"/>
      <c r="B216" s="5"/>
      <c r="C216" s="93"/>
      <c r="D216" s="193"/>
      <c r="E216" s="94"/>
      <c r="F216" s="95"/>
      <c r="G216" s="96" t="str">
        <f t="shared" si="68"/>
        <v>Error</v>
      </c>
      <c r="H216" s="97">
        <v>14400</v>
      </c>
      <c r="I216" s="98" t="e">
        <f t="shared" si="69"/>
        <v>#VALUE!</v>
      </c>
      <c r="J216" s="88" t="e">
        <f t="shared" si="64"/>
        <v>#VALUE!</v>
      </c>
      <c r="K216" s="98">
        <f t="shared" si="70"/>
        <v>0</v>
      </c>
      <c r="L216" s="98">
        <f t="shared" si="71"/>
        <v>0</v>
      </c>
      <c r="M216" s="98" t="e">
        <f t="shared" si="72"/>
        <v>#VALUE!</v>
      </c>
      <c r="N216" s="98" t="e">
        <f t="shared" si="73"/>
        <v>#VALUE!</v>
      </c>
      <c r="O216" s="97"/>
      <c r="P216" s="98" t="e">
        <f t="shared" si="65"/>
        <v>#VALUE!</v>
      </c>
      <c r="Q216" s="99" t="e">
        <f t="shared" si="74"/>
        <v>#VALUE!</v>
      </c>
      <c r="R216" s="100"/>
      <c r="S216" s="5"/>
      <c r="T216" s="28">
        <f t="shared" si="75"/>
        <v>0</v>
      </c>
      <c r="U216" s="101">
        <v>66140</v>
      </c>
      <c r="V216" s="102">
        <f t="shared" si="66"/>
        <v>0</v>
      </c>
      <c r="W216" s="101"/>
      <c r="X216" s="101"/>
      <c r="Y216" s="102">
        <f t="shared" si="76"/>
        <v>0</v>
      </c>
      <c r="Z216" s="102">
        <f t="shared" si="77"/>
        <v>0</v>
      </c>
      <c r="AA216" s="102" t="e">
        <f t="shared" si="67"/>
        <v>#VALUE!</v>
      </c>
    </row>
    <row r="217" spans="1:27" ht="17.25">
      <c r="A217" s="5"/>
      <c r="B217" s="5"/>
      <c r="C217" s="93"/>
      <c r="D217" s="193"/>
      <c r="E217" s="94"/>
      <c r="F217" s="95"/>
      <c r="G217" s="96" t="str">
        <f t="shared" si="68"/>
        <v>Error</v>
      </c>
      <c r="H217" s="97">
        <v>14400</v>
      </c>
      <c r="I217" s="98" t="e">
        <f t="shared" si="69"/>
        <v>#VALUE!</v>
      </c>
      <c r="J217" s="88" t="e">
        <f t="shared" si="64"/>
        <v>#VALUE!</v>
      </c>
      <c r="K217" s="98">
        <f t="shared" si="70"/>
        <v>0</v>
      </c>
      <c r="L217" s="98">
        <f t="shared" si="71"/>
        <v>0</v>
      </c>
      <c r="M217" s="98" t="e">
        <f t="shared" si="72"/>
        <v>#VALUE!</v>
      </c>
      <c r="N217" s="98" t="e">
        <f t="shared" si="73"/>
        <v>#VALUE!</v>
      </c>
      <c r="O217" s="97"/>
      <c r="P217" s="98" t="e">
        <f t="shared" si="65"/>
        <v>#VALUE!</v>
      </c>
      <c r="Q217" s="99" t="e">
        <f t="shared" si="74"/>
        <v>#VALUE!</v>
      </c>
      <c r="R217" s="100"/>
      <c r="S217" s="5"/>
      <c r="T217" s="28">
        <f t="shared" si="75"/>
        <v>0</v>
      </c>
      <c r="U217" s="101">
        <v>66140</v>
      </c>
      <c r="V217" s="102">
        <f t="shared" si="66"/>
        <v>0</v>
      </c>
      <c r="W217" s="101"/>
      <c r="X217" s="101"/>
      <c r="Y217" s="102">
        <f t="shared" si="76"/>
        <v>0</v>
      </c>
      <c r="Z217" s="102">
        <f t="shared" si="77"/>
        <v>0</v>
      </c>
      <c r="AA217" s="102" t="e">
        <f t="shared" si="67"/>
        <v>#VALUE!</v>
      </c>
    </row>
    <row r="218" spans="1:27" ht="17.25">
      <c r="A218" s="5"/>
      <c r="B218" s="5"/>
      <c r="C218" s="93"/>
      <c r="D218" s="193"/>
      <c r="E218" s="94"/>
      <c r="F218" s="95"/>
      <c r="G218" s="96" t="str">
        <f t="shared" si="68"/>
        <v>Error</v>
      </c>
      <c r="H218" s="97">
        <v>14400</v>
      </c>
      <c r="I218" s="98" t="e">
        <f t="shared" si="69"/>
        <v>#VALUE!</v>
      </c>
      <c r="J218" s="88" t="e">
        <f t="shared" si="64"/>
        <v>#VALUE!</v>
      </c>
      <c r="K218" s="98">
        <f t="shared" si="70"/>
        <v>0</v>
      </c>
      <c r="L218" s="98">
        <f t="shared" si="71"/>
        <v>0</v>
      </c>
      <c r="M218" s="98" t="e">
        <f t="shared" si="72"/>
        <v>#VALUE!</v>
      </c>
      <c r="N218" s="98" t="e">
        <f t="shared" si="73"/>
        <v>#VALUE!</v>
      </c>
      <c r="O218" s="97"/>
      <c r="P218" s="98" t="e">
        <f t="shared" si="65"/>
        <v>#VALUE!</v>
      </c>
      <c r="Q218" s="99" t="e">
        <f t="shared" si="74"/>
        <v>#VALUE!</v>
      </c>
      <c r="R218" s="100"/>
      <c r="S218" s="5"/>
      <c r="T218" s="28">
        <f t="shared" si="75"/>
        <v>0</v>
      </c>
      <c r="U218" s="101">
        <v>66140</v>
      </c>
      <c r="V218" s="102">
        <f t="shared" si="66"/>
        <v>0</v>
      </c>
      <c r="W218" s="101"/>
      <c r="X218" s="101"/>
      <c r="Y218" s="102">
        <f t="shared" si="76"/>
        <v>0</v>
      </c>
      <c r="Z218" s="102">
        <f t="shared" si="77"/>
        <v>0</v>
      </c>
      <c r="AA218" s="102" t="e">
        <f t="shared" si="67"/>
        <v>#VALUE!</v>
      </c>
    </row>
    <row r="219" spans="1:27" ht="17.25">
      <c r="A219" s="5"/>
      <c r="B219" s="5"/>
      <c r="C219" s="93"/>
      <c r="D219" s="193"/>
      <c r="E219" s="94"/>
      <c r="F219" s="95"/>
      <c r="G219" s="96" t="str">
        <f t="shared" si="68"/>
        <v>Error</v>
      </c>
      <c r="H219" s="97">
        <v>14400</v>
      </c>
      <c r="I219" s="98" t="e">
        <f t="shared" si="69"/>
        <v>#VALUE!</v>
      </c>
      <c r="J219" s="88" t="e">
        <f t="shared" si="64"/>
        <v>#VALUE!</v>
      </c>
      <c r="K219" s="98">
        <f t="shared" si="70"/>
        <v>0</v>
      </c>
      <c r="L219" s="98">
        <f t="shared" si="71"/>
        <v>0</v>
      </c>
      <c r="M219" s="98" t="e">
        <f t="shared" si="72"/>
        <v>#VALUE!</v>
      </c>
      <c r="N219" s="98" t="e">
        <f t="shared" si="73"/>
        <v>#VALUE!</v>
      </c>
      <c r="O219" s="97"/>
      <c r="P219" s="98" t="e">
        <f t="shared" si="65"/>
        <v>#VALUE!</v>
      </c>
      <c r="Q219" s="99" t="e">
        <f t="shared" si="74"/>
        <v>#VALUE!</v>
      </c>
      <c r="R219" s="100"/>
      <c r="S219" s="5"/>
      <c r="T219" s="28">
        <f t="shared" si="75"/>
        <v>0</v>
      </c>
      <c r="U219" s="101">
        <v>66140</v>
      </c>
      <c r="V219" s="102">
        <f t="shared" si="66"/>
        <v>0</v>
      </c>
      <c r="W219" s="101"/>
      <c r="X219" s="101"/>
      <c r="Y219" s="102">
        <f t="shared" si="76"/>
        <v>0</v>
      </c>
      <c r="Z219" s="102">
        <f t="shared" si="77"/>
        <v>0</v>
      </c>
      <c r="AA219" s="102" t="e">
        <f t="shared" si="67"/>
        <v>#VALUE!</v>
      </c>
    </row>
    <row r="220" spans="1:27" ht="17.25">
      <c r="A220" s="5"/>
      <c r="B220" s="5"/>
      <c r="C220" s="93"/>
      <c r="D220" s="193"/>
      <c r="E220" s="84"/>
      <c r="F220" s="85"/>
      <c r="G220" s="86" t="str">
        <f t="shared" si="68"/>
        <v>Error</v>
      </c>
      <c r="H220" s="87">
        <v>14400</v>
      </c>
      <c r="I220" s="88" t="e">
        <f t="shared" si="69"/>
        <v>#VALUE!</v>
      </c>
      <c r="J220" s="88" t="e">
        <f t="shared" si="64"/>
        <v>#VALUE!</v>
      </c>
      <c r="K220" s="88">
        <f t="shared" si="70"/>
        <v>0</v>
      </c>
      <c r="L220" s="88">
        <f t="shared" si="71"/>
        <v>0</v>
      </c>
      <c r="M220" s="88" t="e">
        <f t="shared" si="72"/>
        <v>#VALUE!</v>
      </c>
      <c r="N220" s="88" t="e">
        <f t="shared" si="73"/>
        <v>#VALUE!</v>
      </c>
      <c r="O220" s="87"/>
      <c r="P220" s="88" t="e">
        <f t="shared" si="65"/>
        <v>#VALUE!</v>
      </c>
      <c r="Q220" s="89" t="e">
        <f t="shared" si="74"/>
        <v>#VALUE!</v>
      </c>
      <c r="R220" s="90"/>
      <c r="S220" s="82"/>
      <c r="T220" s="28">
        <f t="shared" si="75"/>
        <v>0</v>
      </c>
      <c r="U220" s="91">
        <v>66140</v>
      </c>
      <c r="V220" s="92">
        <f t="shared" si="66"/>
        <v>0</v>
      </c>
      <c r="W220" s="91"/>
      <c r="X220" s="91"/>
      <c r="Y220" s="92">
        <f t="shared" si="76"/>
        <v>0</v>
      </c>
      <c r="Z220" s="92">
        <f t="shared" si="77"/>
        <v>0</v>
      </c>
      <c r="AA220" s="92" t="e">
        <f t="shared" si="67"/>
        <v>#VALUE!</v>
      </c>
    </row>
    <row r="221" spans="1:27" ht="17.25">
      <c r="A221" s="5"/>
      <c r="B221" s="5"/>
      <c r="C221" s="93"/>
      <c r="D221" s="193"/>
      <c r="E221" s="94"/>
      <c r="F221" s="95"/>
      <c r="G221" s="96" t="str">
        <f t="shared" si="68"/>
        <v>Error</v>
      </c>
      <c r="H221" s="97">
        <v>14400</v>
      </c>
      <c r="I221" s="98" t="e">
        <f t="shared" si="69"/>
        <v>#VALUE!</v>
      </c>
      <c r="J221" s="88" t="e">
        <f t="shared" si="64"/>
        <v>#VALUE!</v>
      </c>
      <c r="K221" s="98">
        <f t="shared" si="70"/>
        <v>0</v>
      </c>
      <c r="L221" s="98">
        <f t="shared" si="71"/>
        <v>0</v>
      </c>
      <c r="M221" s="98" t="e">
        <f t="shared" si="72"/>
        <v>#VALUE!</v>
      </c>
      <c r="N221" s="98" t="e">
        <f t="shared" si="73"/>
        <v>#VALUE!</v>
      </c>
      <c r="O221" s="97"/>
      <c r="P221" s="98" t="e">
        <f t="shared" si="65"/>
        <v>#VALUE!</v>
      </c>
      <c r="Q221" s="99" t="e">
        <f t="shared" si="74"/>
        <v>#VALUE!</v>
      </c>
      <c r="R221" s="100"/>
      <c r="S221" s="5"/>
      <c r="T221" s="28">
        <f t="shared" si="75"/>
        <v>0</v>
      </c>
      <c r="U221" s="101">
        <v>66140</v>
      </c>
      <c r="V221" s="102">
        <f t="shared" si="66"/>
        <v>0</v>
      </c>
      <c r="W221" s="101"/>
      <c r="X221" s="101"/>
      <c r="Y221" s="102">
        <f t="shared" si="76"/>
        <v>0</v>
      </c>
      <c r="Z221" s="102">
        <f t="shared" si="77"/>
        <v>0</v>
      </c>
      <c r="AA221" s="102" t="e">
        <f t="shared" si="67"/>
        <v>#VALUE!</v>
      </c>
    </row>
    <row r="222" spans="1:27" ht="17.25">
      <c r="A222" s="5"/>
      <c r="B222" s="5"/>
      <c r="C222" s="93"/>
      <c r="D222" s="193"/>
      <c r="E222" s="94"/>
      <c r="F222" s="95"/>
      <c r="G222" s="96" t="str">
        <f t="shared" si="68"/>
        <v>Error</v>
      </c>
      <c r="H222" s="97">
        <v>14400</v>
      </c>
      <c r="I222" s="98" t="e">
        <f t="shared" si="69"/>
        <v>#VALUE!</v>
      </c>
      <c r="J222" s="88" t="e">
        <f t="shared" si="64"/>
        <v>#VALUE!</v>
      </c>
      <c r="K222" s="98">
        <f t="shared" si="70"/>
        <v>0</v>
      </c>
      <c r="L222" s="98">
        <f t="shared" si="71"/>
        <v>0</v>
      </c>
      <c r="M222" s="98" t="e">
        <f t="shared" si="72"/>
        <v>#VALUE!</v>
      </c>
      <c r="N222" s="98" t="e">
        <f t="shared" si="73"/>
        <v>#VALUE!</v>
      </c>
      <c r="O222" s="97"/>
      <c r="P222" s="98" t="e">
        <f t="shared" si="65"/>
        <v>#VALUE!</v>
      </c>
      <c r="Q222" s="99" t="e">
        <f t="shared" si="74"/>
        <v>#VALUE!</v>
      </c>
      <c r="R222" s="100"/>
      <c r="S222" s="5"/>
      <c r="T222" s="28">
        <f t="shared" si="75"/>
        <v>0</v>
      </c>
      <c r="U222" s="101">
        <v>66140</v>
      </c>
      <c r="V222" s="102">
        <f t="shared" si="66"/>
        <v>0</v>
      </c>
      <c r="W222" s="101"/>
      <c r="X222" s="101"/>
      <c r="Y222" s="102">
        <f t="shared" si="76"/>
        <v>0</v>
      </c>
      <c r="Z222" s="102">
        <f t="shared" si="77"/>
        <v>0</v>
      </c>
      <c r="AA222" s="102" t="e">
        <f t="shared" si="67"/>
        <v>#VALUE!</v>
      </c>
    </row>
    <row r="223" spans="1:27" ht="17.25">
      <c r="A223" s="5"/>
      <c r="B223" s="5"/>
      <c r="C223" s="93"/>
      <c r="D223" s="193"/>
      <c r="E223" s="94"/>
      <c r="F223" s="95"/>
      <c r="G223" s="96" t="str">
        <f t="shared" si="68"/>
        <v>Error</v>
      </c>
      <c r="H223" s="97">
        <v>14400</v>
      </c>
      <c r="I223" s="98" t="e">
        <f t="shared" si="69"/>
        <v>#VALUE!</v>
      </c>
      <c r="J223" s="88" t="e">
        <f t="shared" si="64"/>
        <v>#VALUE!</v>
      </c>
      <c r="K223" s="98">
        <f t="shared" si="70"/>
        <v>0</v>
      </c>
      <c r="L223" s="98">
        <f t="shared" si="71"/>
        <v>0</v>
      </c>
      <c r="M223" s="98" t="e">
        <f t="shared" si="72"/>
        <v>#VALUE!</v>
      </c>
      <c r="N223" s="98" t="e">
        <f t="shared" si="73"/>
        <v>#VALUE!</v>
      </c>
      <c r="O223" s="97"/>
      <c r="P223" s="98" t="e">
        <f t="shared" si="65"/>
        <v>#VALUE!</v>
      </c>
      <c r="Q223" s="99" t="e">
        <f t="shared" si="74"/>
        <v>#VALUE!</v>
      </c>
      <c r="R223" s="100"/>
      <c r="S223" s="5"/>
      <c r="T223" s="28">
        <f t="shared" si="75"/>
        <v>0</v>
      </c>
      <c r="U223" s="101">
        <v>66140</v>
      </c>
      <c r="V223" s="102">
        <f t="shared" si="66"/>
        <v>0</v>
      </c>
      <c r="W223" s="101"/>
      <c r="X223" s="101"/>
      <c r="Y223" s="102">
        <f t="shared" si="76"/>
        <v>0</v>
      </c>
      <c r="Z223" s="102">
        <f t="shared" si="77"/>
        <v>0</v>
      </c>
      <c r="AA223" s="102" t="e">
        <f t="shared" si="67"/>
        <v>#VALUE!</v>
      </c>
    </row>
    <row r="224" spans="1:27" ht="17.25">
      <c r="A224" s="5"/>
      <c r="B224" s="5"/>
      <c r="C224" s="93"/>
      <c r="D224" s="193"/>
      <c r="E224" s="94"/>
      <c r="F224" s="95"/>
      <c r="G224" s="96" t="str">
        <f t="shared" si="68"/>
        <v>Error</v>
      </c>
      <c r="H224" s="97">
        <v>14400</v>
      </c>
      <c r="I224" s="98" t="e">
        <f t="shared" si="69"/>
        <v>#VALUE!</v>
      </c>
      <c r="J224" s="88" t="e">
        <f t="shared" si="64"/>
        <v>#VALUE!</v>
      </c>
      <c r="K224" s="98">
        <f t="shared" si="70"/>
        <v>0</v>
      </c>
      <c r="L224" s="98">
        <f t="shared" si="71"/>
        <v>0</v>
      </c>
      <c r="M224" s="98" t="e">
        <f t="shared" si="72"/>
        <v>#VALUE!</v>
      </c>
      <c r="N224" s="98" t="e">
        <f t="shared" si="73"/>
        <v>#VALUE!</v>
      </c>
      <c r="O224" s="97"/>
      <c r="P224" s="98" t="e">
        <f t="shared" si="65"/>
        <v>#VALUE!</v>
      </c>
      <c r="Q224" s="99" t="e">
        <f t="shared" si="74"/>
        <v>#VALUE!</v>
      </c>
      <c r="R224" s="100"/>
      <c r="S224" s="5"/>
      <c r="T224" s="28">
        <f t="shared" si="75"/>
        <v>0</v>
      </c>
      <c r="U224" s="101">
        <v>66140</v>
      </c>
      <c r="V224" s="102">
        <f t="shared" si="66"/>
        <v>0</v>
      </c>
      <c r="W224" s="101"/>
      <c r="X224" s="101"/>
      <c r="Y224" s="102">
        <f t="shared" si="76"/>
        <v>0</v>
      </c>
      <c r="Z224" s="102">
        <f t="shared" si="77"/>
        <v>0</v>
      </c>
      <c r="AA224" s="102" t="e">
        <f t="shared" si="67"/>
        <v>#VALUE!</v>
      </c>
    </row>
    <row r="225" spans="1:27" ht="17.25">
      <c r="A225" s="5"/>
      <c r="B225" s="5"/>
      <c r="C225" s="93"/>
      <c r="D225" s="193"/>
      <c r="E225" s="94"/>
      <c r="F225" s="95"/>
      <c r="G225" s="96" t="str">
        <f t="shared" si="68"/>
        <v>Error</v>
      </c>
      <c r="H225" s="97">
        <v>14400</v>
      </c>
      <c r="I225" s="98" t="e">
        <f t="shared" si="69"/>
        <v>#VALUE!</v>
      </c>
      <c r="J225" s="88" t="e">
        <f t="shared" si="64"/>
        <v>#VALUE!</v>
      </c>
      <c r="K225" s="98">
        <f t="shared" si="70"/>
        <v>0</v>
      </c>
      <c r="L225" s="98">
        <f t="shared" si="71"/>
        <v>0</v>
      </c>
      <c r="M225" s="98" t="e">
        <f t="shared" si="72"/>
        <v>#VALUE!</v>
      </c>
      <c r="N225" s="98" t="e">
        <f t="shared" si="73"/>
        <v>#VALUE!</v>
      </c>
      <c r="O225" s="97"/>
      <c r="P225" s="98" t="e">
        <f t="shared" si="65"/>
        <v>#VALUE!</v>
      </c>
      <c r="Q225" s="99" t="e">
        <f t="shared" si="74"/>
        <v>#VALUE!</v>
      </c>
      <c r="R225" s="100"/>
      <c r="S225" s="5"/>
      <c r="T225" s="28">
        <f t="shared" si="75"/>
        <v>0</v>
      </c>
      <c r="U225" s="101">
        <v>66140</v>
      </c>
      <c r="V225" s="102">
        <f t="shared" si="66"/>
        <v>0</v>
      </c>
      <c r="W225" s="101"/>
      <c r="X225" s="101"/>
      <c r="Y225" s="102">
        <f t="shared" si="76"/>
        <v>0</v>
      </c>
      <c r="Z225" s="102">
        <f t="shared" si="77"/>
        <v>0</v>
      </c>
      <c r="AA225" s="102" t="e">
        <f t="shared" si="67"/>
        <v>#VALUE!</v>
      </c>
    </row>
    <row r="226" spans="1:27" ht="17.25">
      <c r="A226" s="5"/>
      <c r="B226" s="5"/>
      <c r="C226" s="93"/>
      <c r="D226" s="193"/>
      <c r="E226" s="84"/>
      <c r="F226" s="85"/>
      <c r="G226" s="86" t="str">
        <f t="shared" si="68"/>
        <v>Error</v>
      </c>
      <c r="H226" s="87">
        <v>14400</v>
      </c>
      <c r="I226" s="88" t="e">
        <f t="shared" si="69"/>
        <v>#VALUE!</v>
      </c>
      <c r="J226" s="88" t="e">
        <f t="shared" si="64"/>
        <v>#VALUE!</v>
      </c>
      <c r="K226" s="88">
        <f t="shared" si="70"/>
        <v>0</v>
      </c>
      <c r="L226" s="88">
        <f t="shared" si="71"/>
        <v>0</v>
      </c>
      <c r="M226" s="88" t="e">
        <f t="shared" si="72"/>
        <v>#VALUE!</v>
      </c>
      <c r="N226" s="88" t="e">
        <f t="shared" si="73"/>
        <v>#VALUE!</v>
      </c>
      <c r="O226" s="87"/>
      <c r="P226" s="88" t="e">
        <f t="shared" si="65"/>
        <v>#VALUE!</v>
      </c>
      <c r="Q226" s="89" t="e">
        <f t="shared" si="74"/>
        <v>#VALUE!</v>
      </c>
      <c r="R226" s="90"/>
      <c r="S226" s="82"/>
      <c r="T226" s="28">
        <f t="shared" si="75"/>
        <v>0</v>
      </c>
      <c r="U226" s="91">
        <v>66140</v>
      </c>
      <c r="V226" s="92">
        <f t="shared" si="66"/>
        <v>0</v>
      </c>
      <c r="W226" s="91"/>
      <c r="X226" s="91"/>
      <c r="Y226" s="92">
        <f t="shared" si="76"/>
        <v>0</v>
      </c>
      <c r="Z226" s="92">
        <f t="shared" si="77"/>
        <v>0</v>
      </c>
      <c r="AA226" s="92" t="e">
        <f t="shared" si="67"/>
        <v>#VALUE!</v>
      </c>
    </row>
    <row r="227" spans="1:27" ht="17.25">
      <c r="A227" s="5"/>
      <c r="B227" s="5"/>
      <c r="C227" s="93"/>
      <c r="D227" s="193"/>
      <c r="E227" s="94"/>
      <c r="F227" s="95"/>
      <c r="G227" s="96" t="str">
        <f t="shared" si="68"/>
        <v>Error</v>
      </c>
      <c r="H227" s="97">
        <v>14400</v>
      </c>
      <c r="I227" s="98" t="e">
        <f t="shared" si="69"/>
        <v>#VALUE!</v>
      </c>
      <c r="J227" s="88" t="e">
        <f t="shared" si="64"/>
        <v>#VALUE!</v>
      </c>
      <c r="K227" s="98">
        <f t="shared" si="70"/>
        <v>0</v>
      </c>
      <c r="L227" s="98">
        <f t="shared" si="71"/>
        <v>0</v>
      </c>
      <c r="M227" s="98" t="e">
        <f t="shared" si="72"/>
        <v>#VALUE!</v>
      </c>
      <c r="N227" s="98" t="e">
        <f t="shared" si="73"/>
        <v>#VALUE!</v>
      </c>
      <c r="O227" s="97"/>
      <c r="P227" s="98" t="e">
        <f t="shared" si="65"/>
        <v>#VALUE!</v>
      </c>
      <c r="Q227" s="99" t="e">
        <f t="shared" si="74"/>
        <v>#VALUE!</v>
      </c>
      <c r="R227" s="100"/>
      <c r="S227" s="5"/>
      <c r="T227" s="28">
        <f t="shared" si="75"/>
        <v>0</v>
      </c>
      <c r="U227" s="101">
        <v>66140</v>
      </c>
      <c r="V227" s="102">
        <f t="shared" si="66"/>
        <v>0</v>
      </c>
      <c r="W227" s="101"/>
      <c r="X227" s="101"/>
      <c r="Y227" s="102">
        <f t="shared" si="76"/>
        <v>0</v>
      </c>
      <c r="Z227" s="102">
        <f t="shared" si="77"/>
        <v>0</v>
      </c>
      <c r="AA227" s="102" t="e">
        <f t="shared" si="67"/>
        <v>#VALUE!</v>
      </c>
    </row>
    <row r="228" spans="1:27" ht="17.25">
      <c r="A228" s="5"/>
      <c r="B228" s="5"/>
      <c r="C228" s="93"/>
      <c r="D228" s="193"/>
      <c r="E228" s="94"/>
      <c r="F228" s="95"/>
      <c r="G228" s="96" t="str">
        <f t="shared" si="68"/>
        <v>Error</v>
      </c>
      <c r="H228" s="97">
        <v>14400</v>
      </c>
      <c r="I228" s="98" t="e">
        <f t="shared" si="69"/>
        <v>#VALUE!</v>
      </c>
      <c r="J228" s="88" t="e">
        <f t="shared" si="64"/>
        <v>#VALUE!</v>
      </c>
      <c r="K228" s="98">
        <f t="shared" si="70"/>
        <v>0</v>
      </c>
      <c r="L228" s="98">
        <f t="shared" si="71"/>
        <v>0</v>
      </c>
      <c r="M228" s="98" t="e">
        <f t="shared" si="72"/>
        <v>#VALUE!</v>
      </c>
      <c r="N228" s="98" t="e">
        <f t="shared" si="73"/>
        <v>#VALUE!</v>
      </c>
      <c r="O228" s="97"/>
      <c r="P228" s="98" t="e">
        <f t="shared" si="65"/>
        <v>#VALUE!</v>
      </c>
      <c r="Q228" s="99" t="e">
        <f t="shared" si="74"/>
        <v>#VALUE!</v>
      </c>
      <c r="R228" s="100"/>
      <c r="S228" s="5"/>
      <c r="T228" s="28">
        <f t="shared" si="75"/>
        <v>0</v>
      </c>
      <c r="U228" s="101">
        <v>66140</v>
      </c>
      <c r="V228" s="102">
        <f t="shared" ref="V228:V259" si="78">+U228*T228</f>
        <v>0</v>
      </c>
      <c r="W228" s="101"/>
      <c r="X228" s="101"/>
      <c r="Y228" s="102">
        <f t="shared" si="76"/>
        <v>0</v>
      </c>
      <c r="Z228" s="102">
        <f t="shared" si="77"/>
        <v>0</v>
      </c>
      <c r="AA228" s="102" t="e">
        <f t="shared" ref="AA228:AA259" si="79">+Z228+Q228</f>
        <v>#VALUE!</v>
      </c>
    </row>
    <row r="229" spans="1:27" ht="17.25">
      <c r="A229" s="5"/>
      <c r="B229" s="5"/>
      <c r="C229" s="93"/>
      <c r="D229" s="193"/>
      <c r="E229" s="94"/>
      <c r="F229" s="95"/>
      <c r="G229" s="96" t="str">
        <f t="shared" si="68"/>
        <v>Error</v>
      </c>
      <c r="H229" s="97">
        <v>14400</v>
      </c>
      <c r="I229" s="98" t="e">
        <f t="shared" si="69"/>
        <v>#VALUE!</v>
      </c>
      <c r="J229" s="88" t="e">
        <f t="shared" si="64"/>
        <v>#VALUE!</v>
      </c>
      <c r="K229" s="98">
        <f t="shared" si="70"/>
        <v>0</v>
      </c>
      <c r="L229" s="98">
        <f t="shared" si="71"/>
        <v>0</v>
      </c>
      <c r="M229" s="98" t="e">
        <f t="shared" si="72"/>
        <v>#VALUE!</v>
      </c>
      <c r="N229" s="98" t="e">
        <f t="shared" si="73"/>
        <v>#VALUE!</v>
      </c>
      <c r="O229" s="97"/>
      <c r="P229" s="98" t="e">
        <f t="shared" si="65"/>
        <v>#VALUE!</v>
      </c>
      <c r="Q229" s="99" t="e">
        <f t="shared" si="74"/>
        <v>#VALUE!</v>
      </c>
      <c r="R229" s="100"/>
      <c r="S229" s="5"/>
      <c r="T229" s="28">
        <f t="shared" si="75"/>
        <v>0</v>
      </c>
      <c r="U229" s="101">
        <v>66140</v>
      </c>
      <c r="V229" s="102">
        <f t="shared" si="78"/>
        <v>0</v>
      </c>
      <c r="W229" s="101"/>
      <c r="X229" s="101"/>
      <c r="Y229" s="102">
        <f t="shared" si="76"/>
        <v>0</v>
      </c>
      <c r="Z229" s="102">
        <f t="shared" si="77"/>
        <v>0</v>
      </c>
      <c r="AA229" s="102" t="e">
        <f t="shared" si="79"/>
        <v>#VALUE!</v>
      </c>
    </row>
    <row r="230" spans="1:27" ht="17.25">
      <c r="A230" s="5"/>
      <c r="B230" s="5"/>
      <c r="C230" s="93"/>
      <c r="D230" s="193"/>
      <c r="E230" s="94"/>
      <c r="F230" s="95"/>
      <c r="G230" s="96" t="str">
        <f t="shared" si="68"/>
        <v>Error</v>
      </c>
      <c r="H230" s="97">
        <v>14400</v>
      </c>
      <c r="I230" s="98" t="e">
        <f t="shared" si="69"/>
        <v>#VALUE!</v>
      </c>
      <c r="J230" s="88" t="e">
        <f t="shared" si="64"/>
        <v>#VALUE!</v>
      </c>
      <c r="K230" s="98">
        <f t="shared" si="70"/>
        <v>0</v>
      </c>
      <c r="L230" s="98">
        <f t="shared" si="71"/>
        <v>0</v>
      </c>
      <c r="M230" s="98" t="e">
        <f t="shared" si="72"/>
        <v>#VALUE!</v>
      </c>
      <c r="N230" s="98" t="e">
        <f t="shared" si="73"/>
        <v>#VALUE!</v>
      </c>
      <c r="O230" s="97"/>
      <c r="P230" s="98" t="e">
        <f t="shared" si="65"/>
        <v>#VALUE!</v>
      </c>
      <c r="Q230" s="99" t="e">
        <f t="shared" si="74"/>
        <v>#VALUE!</v>
      </c>
      <c r="R230" s="100"/>
      <c r="S230" s="5"/>
      <c r="T230" s="28">
        <f t="shared" si="75"/>
        <v>0</v>
      </c>
      <c r="U230" s="101">
        <v>66140</v>
      </c>
      <c r="V230" s="102">
        <f t="shared" si="78"/>
        <v>0</v>
      </c>
      <c r="W230" s="101"/>
      <c r="X230" s="101"/>
      <c r="Y230" s="102">
        <f t="shared" si="76"/>
        <v>0</v>
      </c>
      <c r="Z230" s="102">
        <f t="shared" si="77"/>
        <v>0</v>
      </c>
      <c r="AA230" s="102" t="e">
        <f t="shared" si="79"/>
        <v>#VALUE!</v>
      </c>
    </row>
    <row r="231" spans="1:27" ht="17.25">
      <c r="A231" s="5"/>
      <c r="B231" s="5"/>
      <c r="C231" s="93"/>
      <c r="D231" s="193"/>
      <c r="E231" s="94"/>
      <c r="F231" s="95"/>
      <c r="G231" s="96" t="str">
        <f t="shared" si="68"/>
        <v>Error</v>
      </c>
      <c r="H231" s="97">
        <v>14400</v>
      </c>
      <c r="I231" s="98" t="e">
        <f t="shared" si="69"/>
        <v>#VALUE!</v>
      </c>
      <c r="J231" s="88" t="e">
        <f t="shared" si="64"/>
        <v>#VALUE!</v>
      </c>
      <c r="K231" s="98">
        <f t="shared" si="70"/>
        <v>0</v>
      </c>
      <c r="L231" s="98">
        <f t="shared" si="71"/>
        <v>0</v>
      </c>
      <c r="M231" s="98" t="e">
        <f t="shared" si="72"/>
        <v>#VALUE!</v>
      </c>
      <c r="N231" s="98" t="e">
        <f t="shared" si="73"/>
        <v>#VALUE!</v>
      </c>
      <c r="O231" s="97"/>
      <c r="P231" s="98" t="e">
        <f t="shared" si="65"/>
        <v>#VALUE!</v>
      </c>
      <c r="Q231" s="99" t="e">
        <f t="shared" si="74"/>
        <v>#VALUE!</v>
      </c>
      <c r="R231" s="100"/>
      <c r="S231" s="5"/>
      <c r="T231" s="28">
        <f t="shared" si="75"/>
        <v>0</v>
      </c>
      <c r="U231" s="101">
        <v>66140</v>
      </c>
      <c r="V231" s="102">
        <f t="shared" si="78"/>
        <v>0</v>
      </c>
      <c r="W231" s="101"/>
      <c r="X231" s="101"/>
      <c r="Y231" s="102">
        <f t="shared" si="76"/>
        <v>0</v>
      </c>
      <c r="Z231" s="102">
        <f t="shared" si="77"/>
        <v>0</v>
      </c>
      <c r="AA231" s="102" t="e">
        <f t="shared" si="79"/>
        <v>#VALUE!</v>
      </c>
    </row>
    <row r="232" spans="1:27" ht="17.25">
      <c r="A232" s="5"/>
      <c r="B232" s="5"/>
      <c r="C232" s="93"/>
      <c r="D232" s="193"/>
      <c r="E232" s="84"/>
      <c r="F232" s="85"/>
      <c r="G232" s="86" t="str">
        <f t="shared" si="68"/>
        <v>Error</v>
      </c>
      <c r="H232" s="87">
        <v>14400</v>
      </c>
      <c r="I232" s="88" t="e">
        <f t="shared" si="69"/>
        <v>#VALUE!</v>
      </c>
      <c r="J232" s="88" t="e">
        <f t="shared" si="64"/>
        <v>#VALUE!</v>
      </c>
      <c r="K232" s="88">
        <f t="shared" si="70"/>
        <v>0</v>
      </c>
      <c r="L232" s="88">
        <f t="shared" si="71"/>
        <v>0</v>
      </c>
      <c r="M232" s="88" t="e">
        <f t="shared" si="72"/>
        <v>#VALUE!</v>
      </c>
      <c r="N232" s="88" t="e">
        <f t="shared" si="73"/>
        <v>#VALUE!</v>
      </c>
      <c r="O232" s="87"/>
      <c r="P232" s="88" t="e">
        <f t="shared" si="65"/>
        <v>#VALUE!</v>
      </c>
      <c r="Q232" s="89" t="e">
        <f t="shared" si="74"/>
        <v>#VALUE!</v>
      </c>
      <c r="R232" s="90"/>
      <c r="S232" s="82"/>
      <c r="T232" s="28">
        <f t="shared" si="75"/>
        <v>0</v>
      </c>
      <c r="U232" s="91">
        <v>66140</v>
      </c>
      <c r="V232" s="92">
        <f t="shared" si="78"/>
        <v>0</v>
      </c>
      <c r="W232" s="91"/>
      <c r="X232" s="91"/>
      <c r="Y232" s="92">
        <f t="shared" si="76"/>
        <v>0</v>
      </c>
      <c r="Z232" s="92">
        <f t="shared" si="77"/>
        <v>0</v>
      </c>
      <c r="AA232" s="92" t="e">
        <f t="shared" si="79"/>
        <v>#VALUE!</v>
      </c>
    </row>
    <row r="233" spans="1:27" ht="17.25">
      <c r="A233" s="5"/>
      <c r="B233" s="5"/>
      <c r="C233" s="93"/>
      <c r="D233" s="193"/>
      <c r="E233" s="94"/>
      <c r="F233" s="95"/>
      <c r="G233" s="96" t="str">
        <f t="shared" si="68"/>
        <v>Error</v>
      </c>
      <c r="H233" s="97">
        <v>14400</v>
      </c>
      <c r="I233" s="98" t="e">
        <f t="shared" si="69"/>
        <v>#VALUE!</v>
      </c>
      <c r="J233" s="88" t="e">
        <f t="shared" si="64"/>
        <v>#VALUE!</v>
      </c>
      <c r="K233" s="98">
        <f t="shared" si="70"/>
        <v>0</v>
      </c>
      <c r="L233" s="98">
        <f t="shared" si="71"/>
        <v>0</v>
      </c>
      <c r="M233" s="98" t="e">
        <f t="shared" si="72"/>
        <v>#VALUE!</v>
      </c>
      <c r="N233" s="98" t="e">
        <f t="shared" si="73"/>
        <v>#VALUE!</v>
      </c>
      <c r="O233" s="97"/>
      <c r="P233" s="98" t="e">
        <f t="shared" si="65"/>
        <v>#VALUE!</v>
      </c>
      <c r="Q233" s="99" t="e">
        <f t="shared" si="74"/>
        <v>#VALUE!</v>
      </c>
      <c r="R233" s="100"/>
      <c r="S233" s="5"/>
      <c r="T233" s="28">
        <f t="shared" si="75"/>
        <v>0</v>
      </c>
      <c r="U233" s="101">
        <v>66140</v>
      </c>
      <c r="V233" s="102">
        <f t="shared" si="78"/>
        <v>0</v>
      </c>
      <c r="W233" s="101"/>
      <c r="X233" s="101"/>
      <c r="Y233" s="102">
        <f t="shared" si="76"/>
        <v>0</v>
      </c>
      <c r="Z233" s="102">
        <f t="shared" si="77"/>
        <v>0</v>
      </c>
      <c r="AA233" s="102" t="e">
        <f t="shared" si="79"/>
        <v>#VALUE!</v>
      </c>
    </row>
    <row r="234" spans="1:27" ht="17.25">
      <c r="A234" s="5"/>
      <c r="B234" s="5"/>
      <c r="C234" s="93"/>
      <c r="D234" s="193"/>
      <c r="E234" s="94"/>
      <c r="F234" s="95"/>
      <c r="G234" s="96" t="str">
        <f t="shared" si="68"/>
        <v>Error</v>
      </c>
      <c r="H234" s="97">
        <v>14400</v>
      </c>
      <c r="I234" s="98" t="e">
        <f t="shared" si="69"/>
        <v>#VALUE!</v>
      </c>
      <c r="J234" s="88" t="e">
        <f t="shared" si="64"/>
        <v>#VALUE!</v>
      </c>
      <c r="K234" s="98">
        <f t="shared" si="70"/>
        <v>0</v>
      </c>
      <c r="L234" s="98">
        <f t="shared" si="71"/>
        <v>0</v>
      </c>
      <c r="M234" s="98" t="e">
        <f t="shared" si="72"/>
        <v>#VALUE!</v>
      </c>
      <c r="N234" s="98" t="e">
        <f t="shared" si="73"/>
        <v>#VALUE!</v>
      </c>
      <c r="O234" s="97"/>
      <c r="P234" s="98" t="e">
        <f t="shared" si="65"/>
        <v>#VALUE!</v>
      </c>
      <c r="Q234" s="99" t="e">
        <f t="shared" si="74"/>
        <v>#VALUE!</v>
      </c>
      <c r="R234" s="100"/>
      <c r="S234" s="5"/>
      <c r="T234" s="28">
        <f t="shared" si="75"/>
        <v>0</v>
      </c>
      <c r="U234" s="101">
        <v>66140</v>
      </c>
      <c r="V234" s="102">
        <f t="shared" si="78"/>
        <v>0</v>
      </c>
      <c r="W234" s="101"/>
      <c r="X234" s="101"/>
      <c r="Y234" s="102">
        <f t="shared" si="76"/>
        <v>0</v>
      </c>
      <c r="Z234" s="102">
        <f t="shared" si="77"/>
        <v>0</v>
      </c>
      <c r="AA234" s="102" t="e">
        <f t="shared" si="79"/>
        <v>#VALUE!</v>
      </c>
    </row>
    <row r="235" spans="1:27" ht="17.25">
      <c r="A235" s="5"/>
      <c r="B235" s="5"/>
      <c r="C235" s="93"/>
      <c r="D235" s="193"/>
      <c r="E235" s="94"/>
      <c r="F235" s="95"/>
      <c r="G235" s="96" t="str">
        <f t="shared" si="68"/>
        <v>Error</v>
      </c>
      <c r="H235" s="97">
        <v>14400</v>
      </c>
      <c r="I235" s="98" t="e">
        <f t="shared" si="69"/>
        <v>#VALUE!</v>
      </c>
      <c r="J235" s="88" t="e">
        <f t="shared" si="64"/>
        <v>#VALUE!</v>
      </c>
      <c r="K235" s="98">
        <f t="shared" si="70"/>
        <v>0</v>
      </c>
      <c r="L235" s="98">
        <f t="shared" si="71"/>
        <v>0</v>
      </c>
      <c r="M235" s="98" t="e">
        <f t="shared" si="72"/>
        <v>#VALUE!</v>
      </c>
      <c r="N235" s="98" t="e">
        <f t="shared" si="73"/>
        <v>#VALUE!</v>
      </c>
      <c r="O235" s="97"/>
      <c r="P235" s="98" t="e">
        <f t="shared" si="65"/>
        <v>#VALUE!</v>
      </c>
      <c r="Q235" s="99" t="e">
        <f t="shared" si="74"/>
        <v>#VALUE!</v>
      </c>
      <c r="R235" s="100"/>
      <c r="S235" s="5"/>
      <c r="T235" s="28">
        <f t="shared" si="75"/>
        <v>0</v>
      </c>
      <c r="U235" s="101">
        <v>66140</v>
      </c>
      <c r="V235" s="102">
        <f t="shared" si="78"/>
        <v>0</v>
      </c>
      <c r="W235" s="101"/>
      <c r="X235" s="101"/>
      <c r="Y235" s="102">
        <f t="shared" si="76"/>
        <v>0</v>
      </c>
      <c r="Z235" s="102">
        <f t="shared" si="77"/>
        <v>0</v>
      </c>
      <c r="AA235" s="102" t="e">
        <f t="shared" si="79"/>
        <v>#VALUE!</v>
      </c>
    </row>
    <row r="236" spans="1:27" ht="17.25">
      <c r="A236" s="5"/>
      <c r="B236" s="5"/>
      <c r="C236" s="93"/>
      <c r="D236" s="193"/>
      <c r="E236" s="94"/>
      <c r="F236" s="95"/>
      <c r="G236" s="96" t="str">
        <f t="shared" si="68"/>
        <v>Error</v>
      </c>
      <c r="H236" s="97">
        <v>14400</v>
      </c>
      <c r="I236" s="98" t="e">
        <f t="shared" si="69"/>
        <v>#VALUE!</v>
      </c>
      <c r="J236" s="88" t="e">
        <f t="shared" si="64"/>
        <v>#VALUE!</v>
      </c>
      <c r="K236" s="98">
        <f t="shared" si="70"/>
        <v>0</v>
      </c>
      <c r="L236" s="98">
        <f t="shared" si="71"/>
        <v>0</v>
      </c>
      <c r="M236" s="98" t="e">
        <f t="shared" si="72"/>
        <v>#VALUE!</v>
      </c>
      <c r="N236" s="98" t="e">
        <f t="shared" si="73"/>
        <v>#VALUE!</v>
      </c>
      <c r="O236" s="97"/>
      <c r="P236" s="98" t="e">
        <f t="shared" si="65"/>
        <v>#VALUE!</v>
      </c>
      <c r="Q236" s="99" t="e">
        <f t="shared" si="74"/>
        <v>#VALUE!</v>
      </c>
      <c r="R236" s="100"/>
      <c r="S236" s="5"/>
      <c r="T236" s="28">
        <f t="shared" si="75"/>
        <v>0</v>
      </c>
      <c r="U236" s="101">
        <v>66140</v>
      </c>
      <c r="V236" s="102">
        <f t="shared" si="78"/>
        <v>0</v>
      </c>
      <c r="W236" s="101"/>
      <c r="X236" s="101"/>
      <c r="Y236" s="102">
        <f t="shared" si="76"/>
        <v>0</v>
      </c>
      <c r="Z236" s="102">
        <f t="shared" si="77"/>
        <v>0</v>
      </c>
      <c r="AA236" s="102" t="e">
        <f t="shared" si="79"/>
        <v>#VALUE!</v>
      </c>
    </row>
    <row r="237" spans="1:27" ht="17.25">
      <c r="A237" s="5"/>
      <c r="B237" s="5"/>
      <c r="C237" s="93"/>
      <c r="D237" s="193"/>
      <c r="E237" s="94"/>
      <c r="F237" s="95"/>
      <c r="G237" s="96" t="str">
        <f t="shared" si="68"/>
        <v>Error</v>
      </c>
      <c r="H237" s="97">
        <v>14400</v>
      </c>
      <c r="I237" s="98" t="e">
        <f t="shared" si="69"/>
        <v>#VALUE!</v>
      </c>
      <c r="J237" s="88" t="e">
        <f t="shared" si="64"/>
        <v>#VALUE!</v>
      </c>
      <c r="K237" s="98">
        <f t="shared" si="70"/>
        <v>0</v>
      </c>
      <c r="L237" s="98">
        <f t="shared" si="71"/>
        <v>0</v>
      </c>
      <c r="M237" s="98" t="e">
        <f t="shared" si="72"/>
        <v>#VALUE!</v>
      </c>
      <c r="N237" s="98" t="e">
        <f t="shared" si="73"/>
        <v>#VALUE!</v>
      </c>
      <c r="O237" s="97"/>
      <c r="P237" s="98" t="e">
        <f t="shared" si="65"/>
        <v>#VALUE!</v>
      </c>
      <c r="Q237" s="99" t="e">
        <f t="shared" si="74"/>
        <v>#VALUE!</v>
      </c>
      <c r="R237" s="100"/>
      <c r="S237" s="5"/>
      <c r="T237" s="28">
        <f t="shared" si="75"/>
        <v>0</v>
      </c>
      <c r="U237" s="101">
        <v>66140</v>
      </c>
      <c r="V237" s="102">
        <f t="shared" si="78"/>
        <v>0</v>
      </c>
      <c r="W237" s="101"/>
      <c r="X237" s="101"/>
      <c r="Y237" s="102">
        <f t="shared" si="76"/>
        <v>0</v>
      </c>
      <c r="Z237" s="102">
        <f t="shared" si="77"/>
        <v>0</v>
      </c>
      <c r="AA237" s="102" t="e">
        <f t="shared" si="79"/>
        <v>#VALUE!</v>
      </c>
    </row>
    <row r="238" spans="1:27" ht="17.25">
      <c r="A238" s="5"/>
      <c r="B238" s="5"/>
      <c r="C238" s="93"/>
      <c r="D238" s="193"/>
      <c r="E238" s="84"/>
      <c r="F238" s="85"/>
      <c r="G238" s="86" t="str">
        <f t="shared" si="68"/>
        <v>Error</v>
      </c>
      <c r="H238" s="87">
        <v>14400</v>
      </c>
      <c r="I238" s="88" t="e">
        <f t="shared" si="69"/>
        <v>#VALUE!</v>
      </c>
      <c r="J238" s="88" t="e">
        <f t="shared" si="64"/>
        <v>#VALUE!</v>
      </c>
      <c r="K238" s="88">
        <f t="shared" si="70"/>
        <v>0</v>
      </c>
      <c r="L238" s="88">
        <f t="shared" si="71"/>
        <v>0</v>
      </c>
      <c r="M238" s="88" t="e">
        <f t="shared" si="72"/>
        <v>#VALUE!</v>
      </c>
      <c r="N238" s="88" t="e">
        <f t="shared" si="73"/>
        <v>#VALUE!</v>
      </c>
      <c r="O238" s="87"/>
      <c r="P238" s="88" t="e">
        <f t="shared" si="65"/>
        <v>#VALUE!</v>
      </c>
      <c r="Q238" s="89" t="e">
        <f t="shared" si="74"/>
        <v>#VALUE!</v>
      </c>
      <c r="R238" s="90"/>
      <c r="S238" s="82"/>
      <c r="T238" s="28">
        <f t="shared" si="75"/>
        <v>0</v>
      </c>
      <c r="U238" s="91">
        <v>66140</v>
      </c>
      <c r="V238" s="92">
        <f t="shared" si="78"/>
        <v>0</v>
      </c>
      <c r="W238" s="91"/>
      <c r="X238" s="91"/>
      <c r="Y238" s="92">
        <f t="shared" si="76"/>
        <v>0</v>
      </c>
      <c r="Z238" s="92">
        <f t="shared" si="77"/>
        <v>0</v>
      </c>
      <c r="AA238" s="92" t="e">
        <f t="shared" si="79"/>
        <v>#VALUE!</v>
      </c>
    </row>
    <row r="239" spans="1:27" ht="17.25">
      <c r="A239" s="5"/>
      <c r="B239" s="5"/>
      <c r="C239" s="93"/>
      <c r="D239" s="193"/>
      <c r="E239" s="94"/>
      <c r="F239" s="95"/>
      <c r="G239" s="96" t="str">
        <f t="shared" si="68"/>
        <v>Error</v>
      </c>
      <c r="H239" s="97">
        <v>14400</v>
      </c>
      <c r="I239" s="98" t="e">
        <f t="shared" si="69"/>
        <v>#VALUE!</v>
      </c>
      <c r="J239" s="88" t="e">
        <f t="shared" si="64"/>
        <v>#VALUE!</v>
      </c>
      <c r="K239" s="98">
        <f t="shared" si="70"/>
        <v>0</v>
      </c>
      <c r="L239" s="98">
        <f t="shared" si="71"/>
        <v>0</v>
      </c>
      <c r="M239" s="98" t="e">
        <f t="shared" si="72"/>
        <v>#VALUE!</v>
      </c>
      <c r="N239" s="98" t="e">
        <f t="shared" si="73"/>
        <v>#VALUE!</v>
      </c>
      <c r="O239" s="97"/>
      <c r="P239" s="98" t="e">
        <f t="shared" si="65"/>
        <v>#VALUE!</v>
      </c>
      <c r="Q239" s="99" t="e">
        <f t="shared" si="74"/>
        <v>#VALUE!</v>
      </c>
      <c r="R239" s="100"/>
      <c r="S239" s="5"/>
      <c r="T239" s="28">
        <f t="shared" si="75"/>
        <v>0</v>
      </c>
      <c r="U239" s="101">
        <v>66140</v>
      </c>
      <c r="V239" s="102">
        <f t="shared" si="78"/>
        <v>0</v>
      </c>
      <c r="W239" s="101"/>
      <c r="X239" s="101"/>
      <c r="Y239" s="102">
        <f t="shared" si="76"/>
        <v>0</v>
      </c>
      <c r="Z239" s="102">
        <f t="shared" si="77"/>
        <v>0</v>
      </c>
      <c r="AA239" s="102" t="e">
        <f t="shared" si="79"/>
        <v>#VALUE!</v>
      </c>
    </row>
    <row r="240" spans="1:27" ht="17.25">
      <c r="A240" s="5"/>
      <c r="B240" s="5"/>
      <c r="C240" s="93"/>
      <c r="D240" s="193"/>
      <c r="E240" s="94"/>
      <c r="F240" s="95"/>
      <c r="G240" s="96" t="str">
        <f t="shared" si="68"/>
        <v>Error</v>
      </c>
      <c r="H240" s="97">
        <v>14400</v>
      </c>
      <c r="I240" s="98" t="e">
        <f t="shared" si="69"/>
        <v>#VALUE!</v>
      </c>
      <c r="J240" s="88" t="e">
        <f t="shared" si="64"/>
        <v>#VALUE!</v>
      </c>
      <c r="K240" s="98">
        <f t="shared" si="70"/>
        <v>0</v>
      </c>
      <c r="L240" s="98">
        <f t="shared" si="71"/>
        <v>0</v>
      </c>
      <c r="M240" s="98" t="e">
        <f t="shared" si="72"/>
        <v>#VALUE!</v>
      </c>
      <c r="N240" s="98" t="e">
        <f t="shared" si="73"/>
        <v>#VALUE!</v>
      </c>
      <c r="O240" s="97"/>
      <c r="P240" s="98" t="e">
        <f t="shared" si="65"/>
        <v>#VALUE!</v>
      </c>
      <c r="Q240" s="99" t="e">
        <f t="shared" si="74"/>
        <v>#VALUE!</v>
      </c>
      <c r="R240" s="100"/>
      <c r="S240" s="5"/>
      <c r="T240" s="28">
        <f t="shared" si="75"/>
        <v>0</v>
      </c>
      <c r="U240" s="101">
        <v>66140</v>
      </c>
      <c r="V240" s="102">
        <f t="shared" si="78"/>
        <v>0</v>
      </c>
      <c r="W240" s="101"/>
      <c r="X240" s="101"/>
      <c r="Y240" s="102">
        <f t="shared" si="76"/>
        <v>0</v>
      </c>
      <c r="Z240" s="102">
        <f t="shared" si="77"/>
        <v>0</v>
      </c>
      <c r="AA240" s="102" t="e">
        <f t="shared" si="79"/>
        <v>#VALUE!</v>
      </c>
    </row>
    <row r="241" spans="1:27" ht="17.25">
      <c r="A241" s="5"/>
      <c r="B241" s="5"/>
      <c r="C241" s="93"/>
      <c r="D241" s="193"/>
      <c r="E241" s="94"/>
      <c r="F241" s="95"/>
      <c r="G241" s="96" t="str">
        <f t="shared" si="68"/>
        <v>Error</v>
      </c>
      <c r="H241" s="97">
        <v>14400</v>
      </c>
      <c r="I241" s="98" t="e">
        <f t="shared" si="69"/>
        <v>#VALUE!</v>
      </c>
      <c r="J241" s="88" t="e">
        <f t="shared" si="64"/>
        <v>#VALUE!</v>
      </c>
      <c r="K241" s="98">
        <f t="shared" si="70"/>
        <v>0</v>
      </c>
      <c r="L241" s="98">
        <f t="shared" si="71"/>
        <v>0</v>
      </c>
      <c r="M241" s="98" t="e">
        <f t="shared" si="72"/>
        <v>#VALUE!</v>
      </c>
      <c r="N241" s="98" t="e">
        <f t="shared" si="73"/>
        <v>#VALUE!</v>
      </c>
      <c r="O241" s="97"/>
      <c r="P241" s="98" t="e">
        <f t="shared" si="65"/>
        <v>#VALUE!</v>
      </c>
      <c r="Q241" s="99" t="e">
        <f t="shared" si="74"/>
        <v>#VALUE!</v>
      </c>
      <c r="R241" s="100"/>
      <c r="S241" s="5"/>
      <c r="T241" s="28">
        <f t="shared" si="75"/>
        <v>0</v>
      </c>
      <c r="U241" s="101">
        <v>66140</v>
      </c>
      <c r="V241" s="102">
        <f t="shared" si="78"/>
        <v>0</v>
      </c>
      <c r="W241" s="101"/>
      <c r="X241" s="101"/>
      <c r="Y241" s="102">
        <f t="shared" si="76"/>
        <v>0</v>
      </c>
      <c r="Z241" s="102">
        <f t="shared" si="77"/>
        <v>0</v>
      </c>
      <c r="AA241" s="102" t="e">
        <f t="shared" si="79"/>
        <v>#VALUE!</v>
      </c>
    </row>
    <row r="242" spans="1:27" ht="17.25">
      <c r="A242" s="5"/>
      <c r="B242" s="5"/>
      <c r="C242" s="93"/>
      <c r="D242" s="193"/>
      <c r="E242" s="94"/>
      <c r="F242" s="95"/>
      <c r="G242" s="96" t="str">
        <f t="shared" si="68"/>
        <v>Error</v>
      </c>
      <c r="H242" s="97">
        <v>14400</v>
      </c>
      <c r="I242" s="98" t="e">
        <f t="shared" si="69"/>
        <v>#VALUE!</v>
      </c>
      <c r="J242" s="88" t="e">
        <f t="shared" si="64"/>
        <v>#VALUE!</v>
      </c>
      <c r="K242" s="98">
        <f t="shared" si="70"/>
        <v>0</v>
      </c>
      <c r="L242" s="98">
        <f t="shared" si="71"/>
        <v>0</v>
      </c>
      <c r="M242" s="98" t="e">
        <f t="shared" si="72"/>
        <v>#VALUE!</v>
      </c>
      <c r="N242" s="98" t="e">
        <f t="shared" si="73"/>
        <v>#VALUE!</v>
      </c>
      <c r="O242" s="97"/>
      <c r="P242" s="98" t="e">
        <f t="shared" si="65"/>
        <v>#VALUE!</v>
      </c>
      <c r="Q242" s="99" t="e">
        <f t="shared" si="74"/>
        <v>#VALUE!</v>
      </c>
      <c r="R242" s="100"/>
      <c r="S242" s="5"/>
      <c r="T242" s="28">
        <f t="shared" si="75"/>
        <v>0</v>
      </c>
      <c r="U242" s="101">
        <v>66140</v>
      </c>
      <c r="V242" s="102">
        <f t="shared" si="78"/>
        <v>0</v>
      </c>
      <c r="W242" s="101"/>
      <c r="X242" s="101"/>
      <c r="Y242" s="102">
        <f t="shared" si="76"/>
        <v>0</v>
      </c>
      <c r="Z242" s="102">
        <f t="shared" si="77"/>
        <v>0</v>
      </c>
      <c r="AA242" s="102" t="e">
        <f t="shared" si="79"/>
        <v>#VALUE!</v>
      </c>
    </row>
    <row r="243" spans="1:27" ht="17.25">
      <c r="A243" s="5"/>
      <c r="B243" s="5"/>
      <c r="C243" s="93"/>
      <c r="D243" s="193"/>
      <c r="E243" s="94"/>
      <c r="F243" s="95"/>
      <c r="G243" s="96" t="str">
        <f t="shared" si="68"/>
        <v>Error</v>
      </c>
      <c r="H243" s="97">
        <v>14400</v>
      </c>
      <c r="I243" s="98" t="e">
        <f t="shared" si="69"/>
        <v>#VALUE!</v>
      </c>
      <c r="J243" s="88" t="e">
        <f t="shared" si="64"/>
        <v>#VALUE!</v>
      </c>
      <c r="K243" s="98">
        <f t="shared" si="70"/>
        <v>0</v>
      </c>
      <c r="L243" s="98">
        <f t="shared" si="71"/>
        <v>0</v>
      </c>
      <c r="M243" s="98" t="e">
        <f t="shared" si="72"/>
        <v>#VALUE!</v>
      </c>
      <c r="N243" s="98" t="e">
        <f t="shared" si="73"/>
        <v>#VALUE!</v>
      </c>
      <c r="O243" s="97"/>
      <c r="P243" s="98" t="e">
        <f t="shared" si="65"/>
        <v>#VALUE!</v>
      </c>
      <c r="Q243" s="99" t="e">
        <f t="shared" si="74"/>
        <v>#VALUE!</v>
      </c>
      <c r="R243" s="100"/>
      <c r="S243" s="5"/>
      <c r="T243" s="28">
        <f t="shared" si="75"/>
        <v>0</v>
      </c>
      <c r="U243" s="101">
        <v>66140</v>
      </c>
      <c r="V243" s="102">
        <f t="shared" si="78"/>
        <v>0</v>
      </c>
      <c r="W243" s="101"/>
      <c r="X243" s="101"/>
      <c r="Y243" s="102">
        <f t="shared" si="76"/>
        <v>0</v>
      </c>
      <c r="Z243" s="102">
        <f t="shared" si="77"/>
        <v>0</v>
      </c>
      <c r="AA243" s="102" t="e">
        <f t="shared" si="79"/>
        <v>#VALUE!</v>
      </c>
    </row>
    <row r="244" spans="1:27" ht="17.25">
      <c r="A244" s="5"/>
      <c r="B244" s="5"/>
      <c r="C244" s="93"/>
      <c r="D244" s="193"/>
      <c r="E244" s="84"/>
      <c r="F244" s="85"/>
      <c r="G244" s="86" t="str">
        <f t="shared" si="68"/>
        <v>Error</v>
      </c>
      <c r="H244" s="87">
        <v>14400</v>
      </c>
      <c r="I244" s="88" t="e">
        <f t="shared" si="69"/>
        <v>#VALUE!</v>
      </c>
      <c r="J244" s="88" t="e">
        <f t="shared" si="64"/>
        <v>#VALUE!</v>
      </c>
      <c r="K244" s="88">
        <f t="shared" si="70"/>
        <v>0</v>
      </c>
      <c r="L244" s="88">
        <f t="shared" si="71"/>
        <v>0</v>
      </c>
      <c r="M244" s="88" t="e">
        <f t="shared" si="72"/>
        <v>#VALUE!</v>
      </c>
      <c r="N244" s="88" t="e">
        <f t="shared" si="73"/>
        <v>#VALUE!</v>
      </c>
      <c r="O244" s="87"/>
      <c r="P244" s="88" t="e">
        <f t="shared" si="65"/>
        <v>#VALUE!</v>
      </c>
      <c r="Q244" s="89" t="e">
        <f t="shared" si="74"/>
        <v>#VALUE!</v>
      </c>
      <c r="R244" s="90"/>
      <c r="S244" s="82"/>
      <c r="T244" s="28">
        <f t="shared" si="75"/>
        <v>0</v>
      </c>
      <c r="U244" s="91">
        <v>66140</v>
      </c>
      <c r="V244" s="92">
        <f t="shared" si="78"/>
        <v>0</v>
      </c>
      <c r="W244" s="91"/>
      <c r="X244" s="91"/>
      <c r="Y244" s="92">
        <f t="shared" si="76"/>
        <v>0</v>
      </c>
      <c r="Z244" s="92">
        <f t="shared" si="77"/>
        <v>0</v>
      </c>
      <c r="AA244" s="92" t="e">
        <f t="shared" si="79"/>
        <v>#VALUE!</v>
      </c>
    </row>
    <row r="245" spans="1:27" ht="17.25">
      <c r="A245" s="5"/>
      <c r="B245" s="5"/>
      <c r="C245" s="93"/>
      <c r="D245" s="193"/>
      <c r="E245" s="94"/>
      <c r="F245" s="95"/>
      <c r="G245" s="96" t="str">
        <f t="shared" si="68"/>
        <v>Error</v>
      </c>
      <c r="H245" s="97">
        <v>14400</v>
      </c>
      <c r="I245" s="98" t="e">
        <f t="shared" si="69"/>
        <v>#VALUE!</v>
      </c>
      <c r="J245" s="88" t="e">
        <f t="shared" si="64"/>
        <v>#VALUE!</v>
      </c>
      <c r="K245" s="98">
        <f t="shared" si="70"/>
        <v>0</v>
      </c>
      <c r="L245" s="98">
        <f t="shared" si="71"/>
        <v>0</v>
      </c>
      <c r="M245" s="98" t="e">
        <f t="shared" si="72"/>
        <v>#VALUE!</v>
      </c>
      <c r="N245" s="98" t="e">
        <f t="shared" si="73"/>
        <v>#VALUE!</v>
      </c>
      <c r="O245" s="97"/>
      <c r="P245" s="98" t="e">
        <f t="shared" si="65"/>
        <v>#VALUE!</v>
      </c>
      <c r="Q245" s="99" t="e">
        <f t="shared" si="74"/>
        <v>#VALUE!</v>
      </c>
      <c r="R245" s="100"/>
      <c r="S245" s="5"/>
      <c r="T245" s="28">
        <f t="shared" si="75"/>
        <v>0</v>
      </c>
      <c r="U245" s="101">
        <v>66140</v>
      </c>
      <c r="V245" s="102">
        <f t="shared" si="78"/>
        <v>0</v>
      </c>
      <c r="W245" s="101"/>
      <c r="X245" s="101"/>
      <c r="Y245" s="102">
        <f t="shared" si="76"/>
        <v>0</v>
      </c>
      <c r="Z245" s="102">
        <f t="shared" si="77"/>
        <v>0</v>
      </c>
      <c r="AA245" s="102" t="e">
        <f t="shared" si="79"/>
        <v>#VALUE!</v>
      </c>
    </row>
    <row r="246" spans="1:27" ht="17.25">
      <c r="A246" s="5"/>
      <c r="B246" s="5"/>
      <c r="C246" s="93"/>
      <c r="D246" s="193"/>
      <c r="E246" s="94"/>
      <c r="F246" s="95"/>
      <c r="G246" s="96" t="str">
        <f t="shared" si="68"/>
        <v>Error</v>
      </c>
      <c r="H246" s="97">
        <v>14400</v>
      </c>
      <c r="I246" s="98" t="e">
        <f t="shared" si="69"/>
        <v>#VALUE!</v>
      </c>
      <c r="J246" s="88" t="e">
        <f t="shared" si="64"/>
        <v>#VALUE!</v>
      </c>
      <c r="K246" s="98">
        <f t="shared" si="70"/>
        <v>0</v>
      </c>
      <c r="L246" s="98">
        <f t="shared" si="71"/>
        <v>0</v>
      </c>
      <c r="M246" s="98" t="e">
        <f t="shared" si="72"/>
        <v>#VALUE!</v>
      </c>
      <c r="N246" s="98" t="e">
        <f t="shared" si="73"/>
        <v>#VALUE!</v>
      </c>
      <c r="O246" s="97"/>
      <c r="P246" s="98" t="e">
        <f t="shared" si="65"/>
        <v>#VALUE!</v>
      </c>
      <c r="Q246" s="99" t="e">
        <f t="shared" si="74"/>
        <v>#VALUE!</v>
      </c>
      <c r="R246" s="100"/>
      <c r="S246" s="5"/>
      <c r="T246" s="28">
        <f t="shared" si="75"/>
        <v>0</v>
      </c>
      <c r="U246" s="101">
        <v>66140</v>
      </c>
      <c r="V246" s="102">
        <f t="shared" si="78"/>
        <v>0</v>
      </c>
      <c r="W246" s="101"/>
      <c r="X246" s="101"/>
      <c r="Y246" s="102">
        <f t="shared" si="76"/>
        <v>0</v>
      </c>
      <c r="Z246" s="102">
        <f t="shared" si="77"/>
        <v>0</v>
      </c>
      <c r="AA246" s="102" t="e">
        <f t="shared" si="79"/>
        <v>#VALUE!</v>
      </c>
    </row>
    <row r="247" spans="1:27" ht="17.25">
      <c r="A247" s="5"/>
      <c r="B247" s="5"/>
      <c r="C247" s="93"/>
      <c r="D247" s="193"/>
      <c r="E247" s="94"/>
      <c r="F247" s="95"/>
      <c r="G247" s="96" t="str">
        <f t="shared" si="68"/>
        <v>Error</v>
      </c>
      <c r="H247" s="97">
        <v>14400</v>
      </c>
      <c r="I247" s="98" t="e">
        <f t="shared" si="69"/>
        <v>#VALUE!</v>
      </c>
      <c r="J247" s="88" t="e">
        <f t="shared" si="64"/>
        <v>#VALUE!</v>
      </c>
      <c r="K247" s="98">
        <f t="shared" si="70"/>
        <v>0</v>
      </c>
      <c r="L247" s="98">
        <f t="shared" si="71"/>
        <v>0</v>
      </c>
      <c r="M247" s="98" t="e">
        <f t="shared" si="72"/>
        <v>#VALUE!</v>
      </c>
      <c r="N247" s="98" t="e">
        <f t="shared" si="73"/>
        <v>#VALUE!</v>
      </c>
      <c r="O247" s="97"/>
      <c r="P247" s="98" t="e">
        <f t="shared" si="65"/>
        <v>#VALUE!</v>
      </c>
      <c r="Q247" s="99" t="e">
        <f t="shared" si="74"/>
        <v>#VALUE!</v>
      </c>
      <c r="R247" s="100"/>
      <c r="S247" s="5"/>
      <c r="T247" s="28">
        <f t="shared" si="75"/>
        <v>0</v>
      </c>
      <c r="U247" s="101">
        <v>66140</v>
      </c>
      <c r="V247" s="102">
        <f t="shared" si="78"/>
        <v>0</v>
      </c>
      <c r="W247" s="101"/>
      <c r="X247" s="101"/>
      <c r="Y247" s="102">
        <f t="shared" si="76"/>
        <v>0</v>
      </c>
      <c r="Z247" s="102">
        <f t="shared" si="77"/>
        <v>0</v>
      </c>
      <c r="AA247" s="102" t="e">
        <f t="shared" si="79"/>
        <v>#VALUE!</v>
      </c>
    </row>
    <row r="248" spans="1:27" ht="17.25">
      <c r="A248" s="5"/>
      <c r="B248" s="5"/>
      <c r="C248" s="93"/>
      <c r="D248" s="193"/>
      <c r="E248" s="94"/>
      <c r="F248" s="95"/>
      <c r="G248" s="96" t="str">
        <f t="shared" si="68"/>
        <v>Error</v>
      </c>
      <c r="H248" s="97">
        <v>14400</v>
      </c>
      <c r="I248" s="98" t="e">
        <f t="shared" si="69"/>
        <v>#VALUE!</v>
      </c>
      <c r="J248" s="88" t="e">
        <f t="shared" si="64"/>
        <v>#VALUE!</v>
      </c>
      <c r="K248" s="98">
        <f t="shared" si="70"/>
        <v>0</v>
      </c>
      <c r="L248" s="98">
        <f t="shared" si="71"/>
        <v>0</v>
      </c>
      <c r="M248" s="98" t="e">
        <f t="shared" si="72"/>
        <v>#VALUE!</v>
      </c>
      <c r="N248" s="98" t="e">
        <f t="shared" si="73"/>
        <v>#VALUE!</v>
      </c>
      <c r="O248" s="97"/>
      <c r="P248" s="98" t="e">
        <f t="shared" si="65"/>
        <v>#VALUE!</v>
      </c>
      <c r="Q248" s="99" t="e">
        <f t="shared" si="74"/>
        <v>#VALUE!</v>
      </c>
      <c r="R248" s="100"/>
      <c r="S248" s="5"/>
      <c r="T248" s="28">
        <f t="shared" si="75"/>
        <v>0</v>
      </c>
      <c r="U248" s="101">
        <v>66140</v>
      </c>
      <c r="V248" s="102">
        <f t="shared" si="78"/>
        <v>0</v>
      </c>
      <c r="W248" s="101"/>
      <c r="X248" s="101"/>
      <c r="Y248" s="102">
        <f t="shared" si="76"/>
        <v>0</v>
      </c>
      <c r="Z248" s="102">
        <f t="shared" si="77"/>
        <v>0</v>
      </c>
      <c r="AA248" s="102" t="e">
        <f t="shared" si="79"/>
        <v>#VALUE!</v>
      </c>
    </row>
    <row r="249" spans="1:27" ht="17.25">
      <c r="A249" s="5"/>
      <c r="B249" s="5"/>
      <c r="C249" s="93"/>
      <c r="D249" s="193"/>
      <c r="E249" s="94"/>
      <c r="F249" s="95"/>
      <c r="G249" s="96" t="str">
        <f t="shared" si="68"/>
        <v>Error</v>
      </c>
      <c r="H249" s="97">
        <v>14400</v>
      </c>
      <c r="I249" s="98" t="e">
        <f t="shared" si="69"/>
        <v>#VALUE!</v>
      </c>
      <c r="J249" s="88" t="e">
        <f t="shared" si="64"/>
        <v>#VALUE!</v>
      </c>
      <c r="K249" s="98">
        <f t="shared" si="70"/>
        <v>0</v>
      </c>
      <c r="L249" s="98">
        <f t="shared" si="71"/>
        <v>0</v>
      </c>
      <c r="M249" s="98" t="e">
        <f t="shared" si="72"/>
        <v>#VALUE!</v>
      </c>
      <c r="N249" s="98" t="e">
        <f t="shared" si="73"/>
        <v>#VALUE!</v>
      </c>
      <c r="O249" s="97"/>
      <c r="P249" s="98" t="e">
        <f t="shared" si="65"/>
        <v>#VALUE!</v>
      </c>
      <c r="Q249" s="99" t="e">
        <f t="shared" si="74"/>
        <v>#VALUE!</v>
      </c>
      <c r="R249" s="100"/>
      <c r="S249" s="5"/>
      <c r="T249" s="28">
        <f t="shared" si="75"/>
        <v>0</v>
      </c>
      <c r="U249" s="101">
        <v>66140</v>
      </c>
      <c r="V249" s="102">
        <f t="shared" si="78"/>
        <v>0</v>
      </c>
      <c r="W249" s="101"/>
      <c r="X249" s="101"/>
      <c r="Y249" s="102">
        <f t="shared" si="76"/>
        <v>0</v>
      </c>
      <c r="Z249" s="102">
        <f t="shared" si="77"/>
        <v>0</v>
      </c>
      <c r="AA249" s="102" t="e">
        <f t="shared" si="79"/>
        <v>#VALUE!</v>
      </c>
    </row>
    <row r="250" spans="1:27" ht="17.25">
      <c r="A250" s="5"/>
      <c r="B250" s="5"/>
      <c r="C250" s="93"/>
      <c r="D250" s="193"/>
      <c r="E250" s="84"/>
      <c r="F250" s="85"/>
      <c r="G250" s="86" t="str">
        <f t="shared" si="68"/>
        <v>Error</v>
      </c>
      <c r="H250" s="87">
        <v>14400</v>
      </c>
      <c r="I250" s="88" t="e">
        <f t="shared" si="69"/>
        <v>#VALUE!</v>
      </c>
      <c r="J250" s="88" t="e">
        <f t="shared" si="64"/>
        <v>#VALUE!</v>
      </c>
      <c r="K250" s="88">
        <f t="shared" si="70"/>
        <v>0</v>
      </c>
      <c r="L250" s="88">
        <f t="shared" si="71"/>
        <v>0</v>
      </c>
      <c r="M250" s="88" t="e">
        <f t="shared" si="72"/>
        <v>#VALUE!</v>
      </c>
      <c r="N250" s="88" t="e">
        <f t="shared" si="73"/>
        <v>#VALUE!</v>
      </c>
      <c r="O250" s="87"/>
      <c r="P250" s="88" t="e">
        <f t="shared" si="65"/>
        <v>#VALUE!</v>
      </c>
      <c r="Q250" s="89" t="e">
        <f t="shared" si="74"/>
        <v>#VALUE!</v>
      </c>
      <c r="R250" s="90"/>
      <c r="S250" s="82"/>
      <c r="T250" s="28">
        <f t="shared" si="75"/>
        <v>0</v>
      </c>
      <c r="U250" s="91">
        <v>66140</v>
      </c>
      <c r="V250" s="92">
        <f t="shared" si="78"/>
        <v>0</v>
      </c>
      <c r="W250" s="91"/>
      <c r="X250" s="91"/>
      <c r="Y250" s="92">
        <f t="shared" si="76"/>
        <v>0</v>
      </c>
      <c r="Z250" s="92">
        <f t="shared" si="77"/>
        <v>0</v>
      </c>
      <c r="AA250" s="92" t="e">
        <f t="shared" si="79"/>
        <v>#VALUE!</v>
      </c>
    </row>
    <row r="251" spans="1:27" ht="17.25">
      <c r="A251" s="5"/>
      <c r="B251" s="5"/>
      <c r="C251" s="93"/>
      <c r="D251" s="193"/>
      <c r="E251" s="84"/>
      <c r="F251" s="85"/>
      <c r="G251" s="86" t="str">
        <f>IF($C251="ստորաբաժանման պետ",IF(F251=0,2.28,IF(F251=1,2.35,IF(F251=2,2.43,IF(F251=3,2.5,IF(OR(F251=4,F251=5),2.58,IF(OR(F251=6,F251=7),2.66,IF(OR(F251=8,F251=9),2.75,IF(OR(F251=10,F251=11,F251=12),2.83,IF(OR(F251=13,F251=14,F251=15),2.92,IF(OR(F251=16,F251=17,F251=18),3.01,3.11)))))))))),IF($C251="ավագ կարգադրիչ",IF(F251=0,1.96,IF(F251=1,2.02,IF(F251=2,2.08,IF(F251=3,2.15,IF(OR(F251=4,F251=5),2.21,IF(OR(F251=6,F251=7),2.28,IF(OR(F251=8,F251=9),2.35,IF(OR(F251=10,F251=11,F251=12),2.42,IF(OR(F251=13,F251=14,F251=15),2.5,IF(OR(F251=16,F251=17,F251=18),2.58,2.66)))))))))),IF($C251="կարգադրիչ",IF(F251=0,1.45,IF(F251=1,1.49,IF(F251=2,1.54,IF(F251=3,1.59,IF(OR(F251=4,F251=5),1.9,IF(OR(F251=6,F251=7),1.96,IF(OR(F251=8,F251=9),1.73,IF(OR(F251=10,F251=11,F251=12),1.79,IF(OR(F251=13,F251=14,F251=15),1.84,IF(OR(F251=16,F251=17,F251=18),1.9,1.95)))))))))), "Error")))</f>
        <v>Error</v>
      </c>
      <c r="H251" s="87">
        <v>14400</v>
      </c>
      <c r="I251" s="88" t="e">
        <f>G251*H251</f>
        <v>#VALUE!</v>
      </c>
      <c r="J251" s="88" t="e">
        <f t="shared" si="64"/>
        <v>#VALUE!</v>
      </c>
      <c r="K251" s="88">
        <f>IF($D251="գեներալ-մայոր",2.91,IF($D251="գնդապետ",2.38,IF($D251="փոխգնդապետ",2.25,IF($D251="մայոր",1.85,IF($D251="կապիտան",1.72,IF($D251="ավագ լեյտենանտ",1.59,IF($D251="լեյտենանտ",1.46,IF($D251="ավագ ենթասպա",1.06,IF($D251="ենթասպա",0.93,IF($D251="ավագ",0.79,IF($D251="ավագ սերժանտ",0.66,IF($D251="սերժանտ",0.53,IF($D251="կրտսեր սերժանտ",0.4,0)))))))))))))</f>
        <v>0</v>
      </c>
      <c r="L251" s="88">
        <f>K251*H251</f>
        <v>0</v>
      </c>
      <c r="M251" s="88" t="e">
        <f>L251+J251</f>
        <v>#VALUE!</v>
      </c>
      <c r="N251" s="88" t="e">
        <f>IF(F251&lt;2,M251*0%,IF(F251&lt;5,M251*5%,IF(F251&lt;10,M251*10%,IF(F251&lt;15,M251*15%,IF(F251&lt;20,M251*20%,IF(F251&lt;25,M251*25%,IF(F251&gt;=25,M251*30%)))))))</f>
        <v>#VALUE!</v>
      </c>
      <c r="O251" s="87"/>
      <c r="P251" s="88" t="e">
        <f t="shared" si="65"/>
        <v>#VALUE!</v>
      </c>
      <c r="Q251" s="89" t="e">
        <f>P251*6.565</f>
        <v>#VALUE!</v>
      </c>
      <c r="R251" s="90"/>
      <c r="S251" s="82"/>
      <c r="T251" s="28">
        <f t="shared" si="75"/>
        <v>0</v>
      </c>
      <c r="U251" s="91">
        <v>66140</v>
      </c>
      <c r="V251" s="92">
        <f t="shared" si="78"/>
        <v>0</v>
      </c>
      <c r="W251" s="91"/>
      <c r="X251" s="91"/>
      <c r="Y251" s="92">
        <f>+V251+W251+X251</f>
        <v>0</v>
      </c>
      <c r="Z251" s="92">
        <f>+Y251*6.565</f>
        <v>0</v>
      </c>
      <c r="AA251" s="92" t="e">
        <f t="shared" si="79"/>
        <v>#VALUE!</v>
      </c>
    </row>
    <row r="252" spans="1:27" ht="17.25">
      <c r="A252" s="5"/>
      <c r="B252" s="5"/>
      <c r="C252" s="93"/>
      <c r="D252" s="193"/>
      <c r="E252" s="94"/>
      <c r="F252" s="95"/>
      <c r="G252" s="96" t="str">
        <f t="shared" si="68"/>
        <v>Error</v>
      </c>
      <c r="H252" s="97">
        <v>14400</v>
      </c>
      <c r="I252" s="98" t="e">
        <f t="shared" ref="I252:I267" si="80">G252*H252</f>
        <v>#VALUE!</v>
      </c>
      <c r="J252" s="88" t="e">
        <f t="shared" si="64"/>
        <v>#VALUE!</v>
      </c>
      <c r="K252" s="98">
        <f t="shared" si="70"/>
        <v>0</v>
      </c>
      <c r="L252" s="98">
        <f t="shared" ref="L252:L267" si="81">K252*H252</f>
        <v>0</v>
      </c>
      <c r="M252" s="98" t="e">
        <f t="shared" ref="M252:M267" si="82">L252+J252</f>
        <v>#VALUE!</v>
      </c>
      <c r="N252" s="98" t="e">
        <f t="shared" ref="N252:N267" si="83">IF(F252&lt;2,M252*0%,IF(F252&lt;5,M252*5%,IF(F252&lt;10,M252*10%,IF(F252&lt;15,M252*15%,IF(F252&lt;20,M252*20%,IF(F252&lt;25,M252*25%,IF(F252&gt;=25,M252*30%)))))))</f>
        <v>#VALUE!</v>
      </c>
      <c r="O252" s="97"/>
      <c r="P252" s="98" t="e">
        <f t="shared" si="65"/>
        <v>#VALUE!</v>
      </c>
      <c r="Q252" s="99" t="e">
        <f t="shared" si="74"/>
        <v>#VALUE!</v>
      </c>
      <c r="R252" s="100"/>
      <c r="S252" s="5"/>
      <c r="T252" s="28">
        <f t="shared" si="75"/>
        <v>0</v>
      </c>
      <c r="U252" s="101">
        <v>66140</v>
      </c>
      <c r="V252" s="102">
        <f t="shared" si="78"/>
        <v>0</v>
      </c>
      <c r="W252" s="101"/>
      <c r="X252" s="101"/>
      <c r="Y252" s="102">
        <f t="shared" ref="Y252:Y267" si="84">+V252+W252+X252</f>
        <v>0</v>
      </c>
      <c r="Z252" s="102">
        <f t="shared" si="77"/>
        <v>0</v>
      </c>
      <c r="AA252" s="102" t="e">
        <f t="shared" si="79"/>
        <v>#VALUE!</v>
      </c>
    </row>
    <row r="253" spans="1:27" ht="17.25">
      <c r="A253" s="5"/>
      <c r="B253" s="5"/>
      <c r="C253" s="93"/>
      <c r="D253" s="193"/>
      <c r="E253" s="94"/>
      <c r="F253" s="95"/>
      <c r="G253" s="96" t="str">
        <f t="shared" si="68"/>
        <v>Error</v>
      </c>
      <c r="H253" s="97">
        <v>14400</v>
      </c>
      <c r="I253" s="98" t="e">
        <f t="shared" si="80"/>
        <v>#VALUE!</v>
      </c>
      <c r="J253" s="88" t="e">
        <f t="shared" si="64"/>
        <v>#VALUE!</v>
      </c>
      <c r="K253" s="98">
        <f t="shared" si="70"/>
        <v>0</v>
      </c>
      <c r="L253" s="98">
        <f t="shared" si="81"/>
        <v>0</v>
      </c>
      <c r="M253" s="98" t="e">
        <f t="shared" si="82"/>
        <v>#VALUE!</v>
      </c>
      <c r="N253" s="98" t="e">
        <f t="shared" si="83"/>
        <v>#VALUE!</v>
      </c>
      <c r="O253" s="97"/>
      <c r="P253" s="98" t="e">
        <f t="shared" si="65"/>
        <v>#VALUE!</v>
      </c>
      <c r="Q253" s="99" t="e">
        <f t="shared" si="74"/>
        <v>#VALUE!</v>
      </c>
      <c r="R253" s="100"/>
      <c r="S253" s="5"/>
      <c r="T253" s="28">
        <f t="shared" si="75"/>
        <v>0</v>
      </c>
      <c r="U253" s="101">
        <v>66140</v>
      </c>
      <c r="V253" s="102">
        <f t="shared" si="78"/>
        <v>0</v>
      </c>
      <c r="W253" s="101"/>
      <c r="X253" s="101"/>
      <c r="Y253" s="102">
        <f t="shared" si="84"/>
        <v>0</v>
      </c>
      <c r="Z253" s="102">
        <f t="shared" si="77"/>
        <v>0</v>
      </c>
      <c r="AA253" s="102" t="e">
        <f t="shared" si="79"/>
        <v>#VALUE!</v>
      </c>
    </row>
    <row r="254" spans="1:27" ht="17.25">
      <c r="A254" s="5"/>
      <c r="B254" s="5"/>
      <c r="C254" s="93"/>
      <c r="D254" s="193"/>
      <c r="E254" s="94"/>
      <c r="F254" s="95"/>
      <c r="G254" s="96" t="str">
        <f t="shared" si="68"/>
        <v>Error</v>
      </c>
      <c r="H254" s="97">
        <v>14400</v>
      </c>
      <c r="I254" s="98" t="e">
        <f t="shared" si="80"/>
        <v>#VALUE!</v>
      </c>
      <c r="J254" s="88" t="e">
        <f t="shared" si="64"/>
        <v>#VALUE!</v>
      </c>
      <c r="K254" s="98">
        <f t="shared" si="70"/>
        <v>0</v>
      </c>
      <c r="L254" s="98">
        <f t="shared" si="81"/>
        <v>0</v>
      </c>
      <c r="M254" s="98" t="e">
        <f t="shared" si="82"/>
        <v>#VALUE!</v>
      </c>
      <c r="N254" s="98" t="e">
        <f t="shared" si="83"/>
        <v>#VALUE!</v>
      </c>
      <c r="O254" s="97"/>
      <c r="P254" s="98" t="e">
        <f t="shared" si="65"/>
        <v>#VALUE!</v>
      </c>
      <c r="Q254" s="99" t="e">
        <f t="shared" si="74"/>
        <v>#VALUE!</v>
      </c>
      <c r="R254" s="100"/>
      <c r="S254" s="5"/>
      <c r="T254" s="28">
        <f t="shared" si="75"/>
        <v>0</v>
      </c>
      <c r="U254" s="101">
        <v>66140</v>
      </c>
      <c r="V254" s="102">
        <f t="shared" si="78"/>
        <v>0</v>
      </c>
      <c r="W254" s="101"/>
      <c r="X254" s="101"/>
      <c r="Y254" s="102">
        <f t="shared" si="84"/>
        <v>0</v>
      </c>
      <c r="Z254" s="102">
        <f t="shared" si="77"/>
        <v>0</v>
      </c>
      <c r="AA254" s="102" t="e">
        <f t="shared" si="79"/>
        <v>#VALUE!</v>
      </c>
    </row>
    <row r="255" spans="1:27" ht="17.25">
      <c r="A255" s="5"/>
      <c r="B255" s="5"/>
      <c r="C255" s="93"/>
      <c r="D255" s="193"/>
      <c r="E255" s="94"/>
      <c r="F255" s="95"/>
      <c r="G255" s="96" t="str">
        <f t="shared" si="68"/>
        <v>Error</v>
      </c>
      <c r="H255" s="97">
        <v>14400</v>
      </c>
      <c r="I255" s="98" t="e">
        <f t="shared" si="80"/>
        <v>#VALUE!</v>
      </c>
      <c r="J255" s="88" t="e">
        <f t="shared" si="64"/>
        <v>#VALUE!</v>
      </c>
      <c r="K255" s="98">
        <f t="shared" si="70"/>
        <v>0</v>
      </c>
      <c r="L255" s="98">
        <f t="shared" si="81"/>
        <v>0</v>
      </c>
      <c r="M255" s="98" t="e">
        <f t="shared" si="82"/>
        <v>#VALUE!</v>
      </c>
      <c r="N255" s="98" t="e">
        <f t="shared" si="83"/>
        <v>#VALUE!</v>
      </c>
      <c r="O255" s="97"/>
      <c r="P255" s="98" t="e">
        <f t="shared" si="65"/>
        <v>#VALUE!</v>
      </c>
      <c r="Q255" s="99" t="e">
        <f t="shared" si="74"/>
        <v>#VALUE!</v>
      </c>
      <c r="R255" s="100"/>
      <c r="S255" s="5"/>
      <c r="T255" s="28">
        <f t="shared" si="75"/>
        <v>0</v>
      </c>
      <c r="U255" s="101">
        <v>66140</v>
      </c>
      <c r="V255" s="102">
        <f t="shared" si="78"/>
        <v>0</v>
      </c>
      <c r="W255" s="101"/>
      <c r="X255" s="101"/>
      <c r="Y255" s="102">
        <f t="shared" si="84"/>
        <v>0</v>
      </c>
      <c r="Z255" s="102">
        <f t="shared" si="77"/>
        <v>0</v>
      </c>
      <c r="AA255" s="102" t="e">
        <f t="shared" si="79"/>
        <v>#VALUE!</v>
      </c>
    </row>
    <row r="256" spans="1:27" ht="17.25">
      <c r="A256" s="5"/>
      <c r="B256" s="5"/>
      <c r="C256" s="93"/>
      <c r="D256" s="193"/>
      <c r="E256" s="94"/>
      <c r="F256" s="95"/>
      <c r="G256" s="96" t="str">
        <f t="shared" si="68"/>
        <v>Error</v>
      </c>
      <c r="H256" s="97">
        <v>14400</v>
      </c>
      <c r="I256" s="98" t="e">
        <f t="shared" si="80"/>
        <v>#VALUE!</v>
      </c>
      <c r="J256" s="88" t="e">
        <f t="shared" si="64"/>
        <v>#VALUE!</v>
      </c>
      <c r="K256" s="98">
        <f t="shared" si="70"/>
        <v>0</v>
      </c>
      <c r="L256" s="98">
        <f t="shared" si="81"/>
        <v>0</v>
      </c>
      <c r="M256" s="98" t="e">
        <f t="shared" si="82"/>
        <v>#VALUE!</v>
      </c>
      <c r="N256" s="98" t="e">
        <f t="shared" si="83"/>
        <v>#VALUE!</v>
      </c>
      <c r="O256" s="97"/>
      <c r="P256" s="98" t="e">
        <f t="shared" si="65"/>
        <v>#VALUE!</v>
      </c>
      <c r="Q256" s="99" t="e">
        <f t="shared" si="74"/>
        <v>#VALUE!</v>
      </c>
      <c r="R256" s="100"/>
      <c r="S256" s="5"/>
      <c r="T256" s="28">
        <f t="shared" si="75"/>
        <v>0</v>
      </c>
      <c r="U256" s="101">
        <v>66140</v>
      </c>
      <c r="V256" s="102">
        <f t="shared" si="78"/>
        <v>0</v>
      </c>
      <c r="W256" s="101"/>
      <c r="X256" s="101"/>
      <c r="Y256" s="102">
        <f t="shared" si="84"/>
        <v>0</v>
      </c>
      <c r="Z256" s="102">
        <f t="shared" si="77"/>
        <v>0</v>
      </c>
      <c r="AA256" s="102" t="e">
        <f t="shared" si="79"/>
        <v>#VALUE!</v>
      </c>
    </row>
    <row r="257" spans="1:27" ht="17.25">
      <c r="A257" s="5"/>
      <c r="B257" s="5"/>
      <c r="C257" s="93"/>
      <c r="D257" s="193"/>
      <c r="E257" s="84"/>
      <c r="F257" s="85"/>
      <c r="G257" s="86" t="str">
        <f t="shared" si="68"/>
        <v>Error</v>
      </c>
      <c r="H257" s="87">
        <v>14400</v>
      </c>
      <c r="I257" s="88" t="e">
        <f t="shared" si="80"/>
        <v>#VALUE!</v>
      </c>
      <c r="J257" s="88" t="e">
        <f t="shared" si="64"/>
        <v>#VALUE!</v>
      </c>
      <c r="K257" s="88">
        <f t="shared" si="70"/>
        <v>0</v>
      </c>
      <c r="L257" s="88">
        <f t="shared" si="81"/>
        <v>0</v>
      </c>
      <c r="M257" s="88" t="e">
        <f t="shared" si="82"/>
        <v>#VALUE!</v>
      </c>
      <c r="N257" s="88" t="e">
        <f t="shared" si="83"/>
        <v>#VALUE!</v>
      </c>
      <c r="O257" s="87"/>
      <c r="P257" s="88" t="e">
        <f t="shared" si="65"/>
        <v>#VALUE!</v>
      </c>
      <c r="Q257" s="89" t="e">
        <f t="shared" si="74"/>
        <v>#VALUE!</v>
      </c>
      <c r="R257" s="90"/>
      <c r="S257" s="82"/>
      <c r="T257" s="28">
        <f t="shared" si="75"/>
        <v>0</v>
      </c>
      <c r="U257" s="91">
        <v>66140</v>
      </c>
      <c r="V257" s="92">
        <f t="shared" si="78"/>
        <v>0</v>
      </c>
      <c r="W257" s="91"/>
      <c r="X257" s="91"/>
      <c r="Y257" s="92">
        <f t="shared" si="84"/>
        <v>0</v>
      </c>
      <c r="Z257" s="92">
        <f t="shared" si="77"/>
        <v>0</v>
      </c>
      <c r="AA257" s="92" t="e">
        <f t="shared" si="79"/>
        <v>#VALUE!</v>
      </c>
    </row>
    <row r="258" spans="1:27" ht="17.25">
      <c r="A258" s="5"/>
      <c r="B258" s="5"/>
      <c r="C258" s="93"/>
      <c r="D258" s="193"/>
      <c r="E258" s="94"/>
      <c r="F258" s="95"/>
      <c r="G258" s="96" t="str">
        <f t="shared" si="68"/>
        <v>Error</v>
      </c>
      <c r="H258" s="97">
        <v>14400</v>
      </c>
      <c r="I258" s="98" t="e">
        <f t="shared" si="80"/>
        <v>#VALUE!</v>
      </c>
      <c r="J258" s="88" t="e">
        <f t="shared" si="64"/>
        <v>#VALUE!</v>
      </c>
      <c r="K258" s="98">
        <f t="shared" si="70"/>
        <v>0</v>
      </c>
      <c r="L258" s="98">
        <f t="shared" si="81"/>
        <v>0</v>
      </c>
      <c r="M258" s="98" t="e">
        <f t="shared" si="82"/>
        <v>#VALUE!</v>
      </c>
      <c r="N258" s="98" t="e">
        <f t="shared" si="83"/>
        <v>#VALUE!</v>
      </c>
      <c r="O258" s="97"/>
      <c r="P258" s="98" t="e">
        <f t="shared" si="65"/>
        <v>#VALUE!</v>
      </c>
      <c r="Q258" s="99" t="e">
        <f t="shared" si="74"/>
        <v>#VALUE!</v>
      </c>
      <c r="R258" s="100"/>
      <c r="S258" s="5"/>
      <c r="T258" s="28">
        <f t="shared" si="75"/>
        <v>0</v>
      </c>
      <c r="U258" s="101">
        <v>66140</v>
      </c>
      <c r="V258" s="102">
        <f t="shared" si="78"/>
        <v>0</v>
      </c>
      <c r="W258" s="101"/>
      <c r="X258" s="101"/>
      <c r="Y258" s="102">
        <f t="shared" si="84"/>
        <v>0</v>
      </c>
      <c r="Z258" s="102">
        <f t="shared" si="77"/>
        <v>0</v>
      </c>
      <c r="AA258" s="102" t="e">
        <f t="shared" si="79"/>
        <v>#VALUE!</v>
      </c>
    </row>
    <row r="259" spans="1:27" ht="17.25">
      <c r="A259" s="5"/>
      <c r="B259" s="5"/>
      <c r="C259" s="93"/>
      <c r="D259" s="193"/>
      <c r="E259" s="94"/>
      <c r="F259" s="95"/>
      <c r="G259" s="96" t="str">
        <f t="shared" si="68"/>
        <v>Error</v>
      </c>
      <c r="H259" s="97">
        <v>14400</v>
      </c>
      <c r="I259" s="98" t="e">
        <f t="shared" si="80"/>
        <v>#VALUE!</v>
      </c>
      <c r="J259" s="88" t="e">
        <f t="shared" si="64"/>
        <v>#VALUE!</v>
      </c>
      <c r="K259" s="98">
        <f t="shared" si="70"/>
        <v>0</v>
      </c>
      <c r="L259" s="98">
        <f t="shared" si="81"/>
        <v>0</v>
      </c>
      <c r="M259" s="98" t="e">
        <f t="shared" si="82"/>
        <v>#VALUE!</v>
      </c>
      <c r="N259" s="98" t="e">
        <f t="shared" si="83"/>
        <v>#VALUE!</v>
      </c>
      <c r="O259" s="97"/>
      <c r="P259" s="98" t="e">
        <f t="shared" si="65"/>
        <v>#VALUE!</v>
      </c>
      <c r="Q259" s="99" t="e">
        <f t="shared" si="74"/>
        <v>#VALUE!</v>
      </c>
      <c r="R259" s="100"/>
      <c r="S259" s="5"/>
      <c r="T259" s="28">
        <f t="shared" si="75"/>
        <v>0</v>
      </c>
      <c r="U259" s="101">
        <v>66140</v>
      </c>
      <c r="V259" s="102">
        <f t="shared" si="78"/>
        <v>0</v>
      </c>
      <c r="W259" s="101"/>
      <c r="X259" s="101"/>
      <c r="Y259" s="102">
        <f t="shared" si="84"/>
        <v>0</v>
      </c>
      <c r="Z259" s="102">
        <f t="shared" si="77"/>
        <v>0</v>
      </c>
      <c r="AA259" s="102" t="e">
        <f t="shared" si="79"/>
        <v>#VALUE!</v>
      </c>
    </row>
    <row r="260" spans="1:27" ht="17.25">
      <c r="A260" s="5"/>
      <c r="B260" s="5"/>
      <c r="C260" s="93"/>
      <c r="D260" s="193"/>
      <c r="E260" s="94"/>
      <c r="F260" s="95"/>
      <c r="G260" s="96" t="str">
        <f t="shared" si="68"/>
        <v>Error</v>
      </c>
      <c r="H260" s="97">
        <v>14400</v>
      </c>
      <c r="I260" s="98" t="e">
        <f t="shared" si="80"/>
        <v>#VALUE!</v>
      </c>
      <c r="J260" s="88" t="e">
        <f t="shared" ref="J260:J267" si="85">IF(I260&lt;=59525,59525,I260)</f>
        <v>#VALUE!</v>
      </c>
      <c r="K260" s="98">
        <f t="shared" si="70"/>
        <v>0</v>
      </c>
      <c r="L260" s="98">
        <f t="shared" si="81"/>
        <v>0</v>
      </c>
      <c r="M260" s="98" t="e">
        <f t="shared" si="82"/>
        <v>#VALUE!</v>
      </c>
      <c r="N260" s="98" t="e">
        <f t="shared" si="83"/>
        <v>#VALUE!</v>
      </c>
      <c r="O260" s="97"/>
      <c r="P260" s="98" t="e">
        <f t="shared" ref="P260:P267" si="86">M260+N260+O260</f>
        <v>#VALUE!</v>
      </c>
      <c r="Q260" s="99" t="e">
        <f t="shared" si="74"/>
        <v>#VALUE!</v>
      </c>
      <c r="R260" s="100"/>
      <c r="S260" s="5"/>
      <c r="T260" s="28">
        <f t="shared" si="75"/>
        <v>0</v>
      </c>
      <c r="U260" s="101">
        <v>66140</v>
      </c>
      <c r="V260" s="102">
        <f t="shared" ref="V260:V267" si="87">+U260*T260</f>
        <v>0</v>
      </c>
      <c r="W260" s="101"/>
      <c r="X260" s="101"/>
      <c r="Y260" s="102">
        <f t="shared" si="84"/>
        <v>0</v>
      </c>
      <c r="Z260" s="102">
        <f t="shared" si="77"/>
        <v>0</v>
      </c>
      <c r="AA260" s="102" t="e">
        <f t="shared" ref="AA260:AA267" si="88">+Z260+Q260</f>
        <v>#VALUE!</v>
      </c>
    </row>
    <row r="261" spans="1:27" ht="17.25">
      <c r="A261" s="5"/>
      <c r="B261" s="5"/>
      <c r="C261" s="93"/>
      <c r="D261" s="193"/>
      <c r="E261" s="94"/>
      <c r="F261" s="95"/>
      <c r="G261" s="96" t="str">
        <f t="shared" ref="G261:G267" si="89">IF($C261="ստորաբաժանման պետ",IF(F261=0,2.28,IF(F261=1,2.35,IF(F261=2,2.43,IF(F261=3,2.5,IF(OR(F261=4,F261=5),2.58,IF(OR(F261=6,F261=7),2.66,IF(OR(F261=8,F261=9),2.75,IF(OR(F261=10,F261=11,F261=12),2.83,IF(OR(F261=13,F261=14,F261=15),2.92,IF(OR(F261=16,F261=17,F261=18),3.01,3.11)))))))))),IF($C261="ավագ կարգադրիչ",IF(F261=0,1.96,IF(F261=1,2.02,IF(F261=2,2.08,IF(F261=3,2.15,IF(OR(F261=4,F261=5),2.21,IF(OR(F261=6,F261=7),2.28,IF(OR(F261=8,F261=9),2.35,IF(OR(F261=10,F261=11,F261=12),2.42,IF(OR(F261=13,F261=14,F261=15),2.5,IF(OR(F261=16,F261=17,F261=18),2.58,2.66)))))))))),IF($C261="կարգադրիչ",IF(F261=0,1.45,IF(F261=1,1.49,IF(F261=2,1.54,IF(F261=3,1.59,IF(OR(F261=4,F261=5),1.9,IF(OR(F261=6,F261=7),1.96,IF(OR(F261=8,F261=9),1.73,IF(OR(F261=10,F261=11,F261=12),1.79,IF(OR(F261=13,F261=14,F261=15),1.84,IF(OR(F261=16,F261=17,F261=18),1.9,1.95)))))))))), "Error")))</f>
        <v>Error</v>
      </c>
      <c r="H261" s="97">
        <v>14400</v>
      </c>
      <c r="I261" s="98" t="e">
        <f t="shared" si="80"/>
        <v>#VALUE!</v>
      </c>
      <c r="J261" s="88" t="e">
        <f t="shared" si="85"/>
        <v>#VALUE!</v>
      </c>
      <c r="K261" s="98">
        <f t="shared" ref="K261:K267" si="90">IF($D261="գեներալ-մայոր",2.91,IF($D261="գնդապետ",2.38,IF($D261="փոխգնդապետ",2.25,IF($D261="մայոր",1.85,IF($D261="կապիտան",1.72,IF($D261="ավագ լեյտենանտ",1.59,IF($D261="լեյտենանտ",1.46,IF($D261="ավագ ենթասպա",1.06,IF($D261="ենթասպա",0.93,IF($D261="ավագ",0.79,IF($D261="ավագ սերժանտ",0.66,IF($D261="սերժանտ",0.53,IF($D261="կրտսեր սերժանտ",0.4,0)))))))))))))</f>
        <v>0</v>
      </c>
      <c r="L261" s="98">
        <f t="shared" si="81"/>
        <v>0</v>
      </c>
      <c r="M261" s="98" t="e">
        <f t="shared" si="82"/>
        <v>#VALUE!</v>
      </c>
      <c r="N261" s="98" t="e">
        <f t="shared" si="83"/>
        <v>#VALUE!</v>
      </c>
      <c r="O261" s="97"/>
      <c r="P261" s="98" t="e">
        <f t="shared" si="86"/>
        <v>#VALUE!</v>
      </c>
      <c r="Q261" s="99" t="e">
        <f t="shared" ref="Q261:Q267" si="91">P261*6.565</f>
        <v>#VALUE!</v>
      </c>
      <c r="R261" s="100"/>
      <c r="S261" s="5"/>
      <c r="T261" s="28">
        <f t="shared" ref="T261:T267" si="92">IF(E261&lt;1,0,IF(D261="Բ-1",IF(F261=0,6.94,IF(F261=1,7.17,IF(F261=2,7.41,IF(F261=3,7.66,IF(OR(F261=5,F261=4),7.92,IF(OR(F261=6,F261=7),8.18,IF(OR(F261=8,F261=9),8.46,IF(OR(F261=10,F261=11,F261=12),8.74,IF(OR(F261=13,F261=14,F261=15),9.03,IF(OR(F261=16,F261=17,F261=18),9.33,9.65)))))))))),IF(D261="Բ-2", IF(F261=0,5.71,IF(F261=1,5.89,IF(F261=2,6.09,IF(F261=3,6.29,IF(OR(F261=5,F261=4),6.5,IF(OR(F261=6,F261=7),6.72,IF(OR(F261=8,F261=9),6.94,IF(OR(F261=10,F261=11,F261=12),7.17,IF(OR(F261=13,F261=14,F261=15),7.41,IF(OR(F261=16,F261=17,F261=18),7.65,7.91)))))))))), IF(D261="Գ-1", IF(F261=0,4.7,IF(F261=1,4.86,IF(F261=2,5.01,IF(F261=3,5.18,IF(OR(F261=5,F261=4),5.35,IF(OR(F261=6,F261=7),5.52,IF(OR(F261=8,F261=9),5.71,IF(OR(F261=10,F261=11,F261=12),5.89,IF(OR(F261=13,F261=14,F261=15),6.09,IF(OR(F261=16,F261=17,F261=18),6.29,6.49)))))))))), IF(D261="Գ-2", IF(F261=0,3.88,IF(F261=1,4.01,IF(F261=2,4.14,IF(F261=3,4.27,IF(OR(F261=5,F261=4),4.41,IF(OR(F261=6,F261=7),4.55,IF(OR(F261=8,F261=9),4.7,IF(OR(F261=10,F261=11,F261=12),4.85,IF(OR(F261=13,F261=14,F261=15),5.01,IF(OR(F261=16,F261=17,F261=18),5.17,5.34)))))))))), IF(D261="Գ-3", IF(F261=0,3.21,IF(F261=1,3.31,IF(F261=2,3.42,IF(F261=3,3.53,IF(OR(F261=5,F261=4),3.64,IF(OR(F261=6,F261=7),3.76,IF(OR(F261=8,F261=9),3.88,IF(OR(F261=10,F261=11,F261=12),4.01,IF(OR(F261=13,F261=14,F261=15),4.13,IF(OR(F261=16,F261=17,F261=18),4.27,4.4)))))))))), IF(D261="Ա-1", IF(F261=0,2.66,IF(F261=1,2.75,IF(F261=2,2.83,IF(F261=3,2.92,IF(OR(F261=5,F261=4),3.02,IF(OR(F261=6,F261=7),3.11,IF(OR(F261=8,F261=9),3.21,IF(OR(F261=10,F261=11,F261=12),3.31,IF(OR(F261=13,F261=14,F261=15),3.42,IF(OR(F261=16,F261=17,F261=18),3.53,3.64)))))))))), IF(D261="Ա-2", IF(F261=0,2.28,IF(F261=1,2.35,IF(F261=2,2.43,IF(F261=3,2.5,IF(OR(F261=5,F261=4),2.58,IF(OR(F261=6,F261=7),2.66,IF(OR(F261=8,F261=9),2.75,IF(OR(F261=10,F261=11,F261=12),2.83,IF(OR(F261=13,F261=14,F261=15),2.92,IF(OR(F261=16,F261=17,F261=18),3.01,3.11)))))))))),IF(D261="Ա-3", IF(F261=0,1.96,IF(F261=1,2.02,IF(F261=2,2.08,IF(F261=3,2.15,IF(OR(F261=5,F261=4),2.21,IF(OR(F261=6,F261=7),2.28,IF(OR(F261=8,F261=9),2.35,IF(OR(F261=10,F261=11,F261=12),2.42,IF(OR(F261=13,F261=14,F261=15),2.5,IF(OR(F261=16,F261=17,F261=18),2.58,2.66)))))))))), IF(D261="Կ-1", IF(F261=0,1.68,IF(F261=1,1.73,IF(F261=2,1.79,IF(F261=3,1.84,IF(OR(F261=5,F261=4),1.9,IF(OR(F261=6,F261=7),1.96,IF(OR(F261=8,F261=9),2.02,IF(OR(F261=10,F261=11,F261=12),2.08,IF(OR(F261=13,F261=14,F261=15),2.14,IF(OR(F261=16,F261=17,F261=18),2.21,2.28)))))))))), IF(D261="Կ-2", IF(F261=0,1.45,IF(F261=1,1.49,IF(F261=2,1.54,IF(F261=3,1.59,IF(OR(F261=5,F261=4),1.63,IF(OR(F261=6,F261=7),1.68,IF(OR(F261=8,F261=9),1.73,IF(OR(F261=10,F261=11,F261=12),1.79,IF(OR(F261=13,F261=14,F261=15),1.84,IF(OR(F261=16,F261=17,F261=18),1.9,1.95)))))))))),IF(D261="Կ-3", IF(F261=0,1.25,IF(F261=1,1.29,IF(F261=2,1.33,IF(F261=3,1.37,IF(OR(F261=5,F261=4),1.41,IF(OR(F261=6,F261=7),1.45,IF(OR(F261=8,F261=9),1.49,IF(OR(F261=10,F261=11,F261=12),1.54,IF(OR(F261=13,F261=14,F261=15),1.58,IF(OR(F261=16,F261=17,F261=18),1.63,1.68)))))))))), "Error"))))))))))))</f>
        <v>0</v>
      </c>
      <c r="U261" s="101">
        <v>66140</v>
      </c>
      <c r="V261" s="102">
        <f t="shared" si="87"/>
        <v>0</v>
      </c>
      <c r="W261" s="101"/>
      <c r="X261" s="101"/>
      <c r="Y261" s="102">
        <f t="shared" si="84"/>
        <v>0</v>
      </c>
      <c r="Z261" s="102">
        <f t="shared" ref="Z261:Z267" si="93">+Y261*6.565</f>
        <v>0</v>
      </c>
      <c r="AA261" s="102" t="e">
        <f t="shared" si="88"/>
        <v>#VALUE!</v>
      </c>
    </row>
    <row r="262" spans="1:27" ht="17.25">
      <c r="A262" s="5"/>
      <c r="B262" s="5"/>
      <c r="C262" s="93"/>
      <c r="D262" s="193"/>
      <c r="E262" s="94"/>
      <c r="F262" s="95"/>
      <c r="G262" s="96" t="str">
        <f t="shared" si="89"/>
        <v>Error</v>
      </c>
      <c r="H262" s="97">
        <v>14400</v>
      </c>
      <c r="I262" s="98" t="e">
        <f t="shared" si="80"/>
        <v>#VALUE!</v>
      </c>
      <c r="J262" s="88" t="e">
        <f t="shared" si="85"/>
        <v>#VALUE!</v>
      </c>
      <c r="K262" s="98">
        <f t="shared" si="90"/>
        <v>0</v>
      </c>
      <c r="L262" s="98">
        <f t="shared" si="81"/>
        <v>0</v>
      </c>
      <c r="M262" s="98" t="e">
        <f t="shared" si="82"/>
        <v>#VALUE!</v>
      </c>
      <c r="N262" s="98" t="e">
        <f t="shared" si="83"/>
        <v>#VALUE!</v>
      </c>
      <c r="O262" s="97"/>
      <c r="P262" s="98" t="e">
        <f t="shared" si="86"/>
        <v>#VALUE!</v>
      </c>
      <c r="Q262" s="99" t="e">
        <f t="shared" si="91"/>
        <v>#VALUE!</v>
      </c>
      <c r="R262" s="100"/>
      <c r="S262" s="5"/>
      <c r="T262" s="28">
        <f t="shared" si="92"/>
        <v>0</v>
      </c>
      <c r="U262" s="101">
        <v>66140</v>
      </c>
      <c r="V262" s="102">
        <f t="shared" si="87"/>
        <v>0</v>
      </c>
      <c r="W262" s="101"/>
      <c r="X262" s="101"/>
      <c r="Y262" s="102">
        <f t="shared" si="84"/>
        <v>0</v>
      </c>
      <c r="Z262" s="102">
        <f t="shared" si="93"/>
        <v>0</v>
      </c>
      <c r="AA262" s="102" t="e">
        <f t="shared" si="88"/>
        <v>#VALUE!</v>
      </c>
    </row>
    <row r="263" spans="1:27" ht="17.25">
      <c r="A263" s="5"/>
      <c r="B263" s="5"/>
      <c r="C263" s="93"/>
      <c r="D263" s="193"/>
      <c r="E263" s="84"/>
      <c r="F263" s="85"/>
      <c r="G263" s="86" t="str">
        <f t="shared" si="89"/>
        <v>Error</v>
      </c>
      <c r="H263" s="87">
        <v>14400</v>
      </c>
      <c r="I263" s="88" t="e">
        <f t="shared" si="80"/>
        <v>#VALUE!</v>
      </c>
      <c r="J263" s="88" t="e">
        <f t="shared" si="85"/>
        <v>#VALUE!</v>
      </c>
      <c r="K263" s="88">
        <f t="shared" si="90"/>
        <v>0</v>
      </c>
      <c r="L263" s="88">
        <f t="shared" si="81"/>
        <v>0</v>
      </c>
      <c r="M263" s="88" t="e">
        <f t="shared" si="82"/>
        <v>#VALUE!</v>
      </c>
      <c r="N263" s="88" t="e">
        <f t="shared" si="83"/>
        <v>#VALUE!</v>
      </c>
      <c r="O263" s="87"/>
      <c r="P263" s="88" t="e">
        <f t="shared" si="86"/>
        <v>#VALUE!</v>
      </c>
      <c r="Q263" s="89" t="e">
        <f t="shared" si="91"/>
        <v>#VALUE!</v>
      </c>
      <c r="R263" s="90"/>
      <c r="S263" s="82"/>
      <c r="T263" s="28">
        <f t="shared" si="92"/>
        <v>0</v>
      </c>
      <c r="U263" s="91">
        <v>66140</v>
      </c>
      <c r="V263" s="92">
        <f t="shared" si="87"/>
        <v>0</v>
      </c>
      <c r="W263" s="91"/>
      <c r="X263" s="91"/>
      <c r="Y263" s="92">
        <f t="shared" si="84"/>
        <v>0</v>
      </c>
      <c r="Z263" s="92">
        <f t="shared" si="93"/>
        <v>0</v>
      </c>
      <c r="AA263" s="92" t="e">
        <f t="shared" si="88"/>
        <v>#VALUE!</v>
      </c>
    </row>
    <row r="264" spans="1:27" ht="17.25">
      <c r="A264" s="5"/>
      <c r="B264" s="5"/>
      <c r="C264" s="93"/>
      <c r="D264" s="193"/>
      <c r="E264" s="94"/>
      <c r="F264" s="95"/>
      <c r="G264" s="96" t="str">
        <f t="shared" si="89"/>
        <v>Error</v>
      </c>
      <c r="H264" s="97">
        <v>14400</v>
      </c>
      <c r="I264" s="98" t="e">
        <f t="shared" si="80"/>
        <v>#VALUE!</v>
      </c>
      <c r="J264" s="88" t="e">
        <f t="shared" si="85"/>
        <v>#VALUE!</v>
      </c>
      <c r="K264" s="98">
        <f t="shared" si="90"/>
        <v>0</v>
      </c>
      <c r="L264" s="98">
        <f t="shared" si="81"/>
        <v>0</v>
      </c>
      <c r="M264" s="98" t="e">
        <f t="shared" si="82"/>
        <v>#VALUE!</v>
      </c>
      <c r="N264" s="98" t="e">
        <f t="shared" si="83"/>
        <v>#VALUE!</v>
      </c>
      <c r="O264" s="97"/>
      <c r="P264" s="98" t="e">
        <f t="shared" si="86"/>
        <v>#VALUE!</v>
      </c>
      <c r="Q264" s="99" t="e">
        <f t="shared" si="91"/>
        <v>#VALUE!</v>
      </c>
      <c r="R264" s="100"/>
      <c r="S264" s="5"/>
      <c r="T264" s="28">
        <f t="shared" si="92"/>
        <v>0</v>
      </c>
      <c r="U264" s="101">
        <v>66140</v>
      </c>
      <c r="V264" s="102">
        <f t="shared" si="87"/>
        <v>0</v>
      </c>
      <c r="W264" s="101"/>
      <c r="X264" s="101"/>
      <c r="Y264" s="102">
        <f t="shared" si="84"/>
        <v>0</v>
      </c>
      <c r="Z264" s="102">
        <f t="shared" si="93"/>
        <v>0</v>
      </c>
      <c r="AA264" s="102" t="e">
        <f t="shared" si="88"/>
        <v>#VALUE!</v>
      </c>
    </row>
    <row r="265" spans="1:27" ht="17.25">
      <c r="A265" s="5"/>
      <c r="B265" s="5"/>
      <c r="C265" s="93"/>
      <c r="D265" s="193"/>
      <c r="E265" s="94"/>
      <c r="F265" s="95"/>
      <c r="G265" s="96" t="str">
        <f t="shared" si="89"/>
        <v>Error</v>
      </c>
      <c r="H265" s="97">
        <v>14400</v>
      </c>
      <c r="I265" s="98" t="e">
        <f t="shared" si="80"/>
        <v>#VALUE!</v>
      </c>
      <c r="J265" s="88" t="e">
        <f t="shared" si="85"/>
        <v>#VALUE!</v>
      </c>
      <c r="K265" s="98">
        <f t="shared" si="90"/>
        <v>0</v>
      </c>
      <c r="L265" s="98">
        <f t="shared" si="81"/>
        <v>0</v>
      </c>
      <c r="M265" s="98" t="e">
        <f t="shared" si="82"/>
        <v>#VALUE!</v>
      </c>
      <c r="N265" s="98" t="e">
        <f t="shared" si="83"/>
        <v>#VALUE!</v>
      </c>
      <c r="O265" s="97"/>
      <c r="P265" s="98" t="e">
        <f t="shared" si="86"/>
        <v>#VALUE!</v>
      </c>
      <c r="Q265" s="99" t="e">
        <f t="shared" si="91"/>
        <v>#VALUE!</v>
      </c>
      <c r="R265" s="100"/>
      <c r="S265" s="5"/>
      <c r="T265" s="28">
        <f t="shared" si="92"/>
        <v>0</v>
      </c>
      <c r="U265" s="101">
        <v>66140</v>
      </c>
      <c r="V265" s="102">
        <f t="shared" si="87"/>
        <v>0</v>
      </c>
      <c r="W265" s="101"/>
      <c r="X265" s="101"/>
      <c r="Y265" s="102">
        <f t="shared" si="84"/>
        <v>0</v>
      </c>
      <c r="Z265" s="102">
        <f t="shared" si="93"/>
        <v>0</v>
      </c>
      <c r="AA265" s="102" t="e">
        <f t="shared" si="88"/>
        <v>#VALUE!</v>
      </c>
    </row>
    <row r="266" spans="1:27" ht="17.25">
      <c r="A266" s="5"/>
      <c r="B266" s="5"/>
      <c r="C266" s="93"/>
      <c r="D266" s="193"/>
      <c r="E266" s="94"/>
      <c r="F266" s="95"/>
      <c r="G266" s="96" t="str">
        <f t="shared" si="89"/>
        <v>Error</v>
      </c>
      <c r="H266" s="97">
        <v>14400</v>
      </c>
      <c r="I266" s="98" t="e">
        <f t="shared" si="80"/>
        <v>#VALUE!</v>
      </c>
      <c r="J266" s="88" t="e">
        <f t="shared" si="85"/>
        <v>#VALUE!</v>
      </c>
      <c r="K266" s="98">
        <f t="shared" si="90"/>
        <v>0</v>
      </c>
      <c r="L266" s="98">
        <f t="shared" si="81"/>
        <v>0</v>
      </c>
      <c r="M266" s="98" t="e">
        <f t="shared" si="82"/>
        <v>#VALUE!</v>
      </c>
      <c r="N266" s="98" t="e">
        <f t="shared" si="83"/>
        <v>#VALUE!</v>
      </c>
      <c r="O266" s="97"/>
      <c r="P266" s="98" t="e">
        <f t="shared" si="86"/>
        <v>#VALUE!</v>
      </c>
      <c r="Q266" s="99" t="e">
        <f t="shared" si="91"/>
        <v>#VALUE!</v>
      </c>
      <c r="R266" s="100"/>
      <c r="S266" s="5"/>
      <c r="T266" s="28">
        <f t="shared" si="92"/>
        <v>0</v>
      </c>
      <c r="U266" s="101">
        <v>66140</v>
      </c>
      <c r="V266" s="102">
        <f t="shared" si="87"/>
        <v>0</v>
      </c>
      <c r="W266" s="101"/>
      <c r="X266" s="101"/>
      <c r="Y266" s="102">
        <f t="shared" si="84"/>
        <v>0</v>
      </c>
      <c r="Z266" s="102">
        <f t="shared" si="93"/>
        <v>0</v>
      </c>
      <c r="AA266" s="102" t="e">
        <f t="shared" si="88"/>
        <v>#VALUE!</v>
      </c>
    </row>
    <row r="267" spans="1:27" ht="18" thickBot="1">
      <c r="A267" s="103"/>
      <c r="B267" s="103"/>
      <c r="C267" s="104"/>
      <c r="D267" s="194"/>
      <c r="E267" s="105"/>
      <c r="F267" s="106"/>
      <c r="G267" s="107" t="str">
        <f t="shared" si="89"/>
        <v>Error</v>
      </c>
      <c r="H267" s="108">
        <v>14400</v>
      </c>
      <c r="I267" s="109" t="e">
        <f t="shared" si="80"/>
        <v>#VALUE!</v>
      </c>
      <c r="J267" s="88" t="e">
        <f t="shared" si="85"/>
        <v>#VALUE!</v>
      </c>
      <c r="K267" s="109">
        <f t="shared" si="90"/>
        <v>0</v>
      </c>
      <c r="L267" s="109">
        <f t="shared" si="81"/>
        <v>0</v>
      </c>
      <c r="M267" s="109" t="e">
        <f t="shared" si="82"/>
        <v>#VALUE!</v>
      </c>
      <c r="N267" s="109" t="e">
        <f t="shared" si="83"/>
        <v>#VALUE!</v>
      </c>
      <c r="O267" s="108"/>
      <c r="P267" s="109" t="e">
        <f t="shared" si="86"/>
        <v>#VALUE!</v>
      </c>
      <c r="Q267" s="110" t="e">
        <f t="shared" si="91"/>
        <v>#VALUE!</v>
      </c>
      <c r="R267" s="111"/>
      <c r="S267" s="103"/>
      <c r="T267" s="28">
        <f t="shared" si="92"/>
        <v>0</v>
      </c>
      <c r="U267" s="112">
        <v>66140</v>
      </c>
      <c r="V267" s="113">
        <f t="shared" si="87"/>
        <v>0</v>
      </c>
      <c r="W267" s="112"/>
      <c r="X267" s="112"/>
      <c r="Y267" s="113">
        <f t="shared" si="84"/>
        <v>0</v>
      </c>
      <c r="Z267" s="113">
        <f t="shared" si="93"/>
        <v>0</v>
      </c>
      <c r="AA267" s="113" t="e">
        <f t="shared" si="88"/>
        <v>#VALUE!</v>
      </c>
    </row>
    <row r="268" spans="1:27" s="120" customFormat="1" ht="15.75" thickBot="1">
      <c r="A268" s="1055" t="s">
        <v>47</v>
      </c>
      <c r="B268" s="1056"/>
      <c r="C268" s="1056"/>
      <c r="D268" s="1056"/>
      <c r="E268" s="114">
        <f>SUM(E196:E267)</f>
        <v>0</v>
      </c>
      <c r="F268" s="115"/>
      <c r="G268" s="116">
        <f>SUM(G196:G267)</f>
        <v>0</v>
      </c>
      <c r="H268" s="117"/>
      <c r="I268" s="118" t="e">
        <f t="shared" ref="I268:R268" si="94">SUM(I196:I267)</f>
        <v>#VALUE!</v>
      </c>
      <c r="J268" s="118" t="e">
        <f t="shared" si="94"/>
        <v>#VALUE!</v>
      </c>
      <c r="K268" s="118">
        <f t="shared" si="94"/>
        <v>0</v>
      </c>
      <c r="L268" s="118">
        <f t="shared" si="94"/>
        <v>0</v>
      </c>
      <c r="M268" s="118" t="e">
        <f t="shared" si="94"/>
        <v>#VALUE!</v>
      </c>
      <c r="N268" s="118" t="e">
        <f t="shared" si="94"/>
        <v>#VALUE!</v>
      </c>
      <c r="O268" s="117">
        <f t="shared" si="94"/>
        <v>0</v>
      </c>
      <c r="P268" s="118" t="e">
        <f t="shared" si="94"/>
        <v>#VALUE!</v>
      </c>
      <c r="Q268" s="119" t="e">
        <f t="shared" si="94"/>
        <v>#VALUE!</v>
      </c>
      <c r="R268" s="116">
        <f t="shared" si="94"/>
        <v>0</v>
      </c>
      <c r="S268" s="117"/>
      <c r="T268" s="117"/>
      <c r="U268" s="117"/>
      <c r="V268" s="118">
        <f t="shared" ref="V268:AA268" si="95">SUM(V196:V267)</f>
        <v>0</v>
      </c>
      <c r="W268" s="118">
        <f t="shared" si="95"/>
        <v>0</v>
      </c>
      <c r="X268" s="118">
        <f t="shared" si="95"/>
        <v>0</v>
      </c>
      <c r="Y268" s="118">
        <f t="shared" si="95"/>
        <v>0</v>
      </c>
      <c r="Z268" s="118">
        <f t="shared" si="95"/>
        <v>0</v>
      </c>
      <c r="AA268" s="119" t="e">
        <f t="shared" si="95"/>
        <v>#VALUE!</v>
      </c>
    </row>
    <row r="270" spans="1:27" ht="15.75" thickBot="1"/>
    <row r="271" spans="1:27" s="38" customFormat="1" ht="27" customHeight="1" thickBot="1">
      <c r="A271" s="1057" t="s">
        <v>49</v>
      </c>
      <c r="B271" s="1058"/>
      <c r="C271" s="1058"/>
      <c r="D271" s="1059"/>
      <c r="E271" s="1060" t="s">
        <v>310</v>
      </c>
      <c r="F271" s="1061"/>
      <c r="G271" s="1061"/>
      <c r="H271" s="1061"/>
      <c r="I271" s="1061"/>
      <c r="J271" s="1061"/>
      <c r="K271" s="1061"/>
      <c r="L271" s="1061"/>
      <c r="M271" s="1061"/>
      <c r="N271" s="1061"/>
      <c r="O271" s="1061"/>
      <c r="P271" s="1061"/>
      <c r="Q271" s="1061"/>
      <c r="R271" s="1061"/>
      <c r="S271" s="1061"/>
      <c r="T271" s="1061"/>
      <c r="U271" s="1061"/>
      <c r="V271" s="1061"/>
      <c r="W271" s="1061"/>
      <c r="X271" s="1061"/>
      <c r="Y271" s="1061"/>
      <c r="Z271" s="1061"/>
      <c r="AA271" s="1062"/>
    </row>
    <row r="272" spans="1:27" s="38" customFormat="1" ht="18" thickBot="1">
      <c r="A272" s="1052" t="s">
        <v>292</v>
      </c>
      <c r="B272" s="1053"/>
      <c r="C272" s="1053"/>
      <c r="D272" s="1054"/>
      <c r="E272" s="1029" t="s">
        <v>51</v>
      </c>
      <c r="F272" s="1030"/>
      <c r="G272" s="1030"/>
      <c r="H272" s="1030"/>
      <c r="I272" s="1030"/>
      <c r="J272" s="1030"/>
      <c r="K272" s="1030"/>
      <c r="L272" s="1030"/>
      <c r="M272" s="1030"/>
      <c r="N272" s="1030"/>
      <c r="O272" s="1030"/>
      <c r="P272" s="1030"/>
      <c r="Q272" s="1031"/>
      <c r="R272" s="1027" t="s">
        <v>52</v>
      </c>
      <c r="S272" s="1028"/>
      <c r="T272" s="1028"/>
      <c r="U272" s="1028"/>
      <c r="V272" s="1028"/>
      <c r="W272" s="1028"/>
      <c r="X272" s="1028"/>
      <c r="Y272" s="1028"/>
      <c r="Z272" s="1028"/>
      <c r="AA272" s="1040"/>
    </row>
    <row r="273" spans="1:29" s="62" customFormat="1" ht="143.25" thickBot="1">
      <c r="A273" s="63" t="s">
        <v>10</v>
      </c>
      <c r="B273" s="64" t="s">
        <v>293</v>
      </c>
      <c r="C273" s="64" t="s">
        <v>55</v>
      </c>
      <c r="D273" s="65" t="s">
        <v>294</v>
      </c>
      <c r="E273" s="66" t="s">
        <v>1</v>
      </c>
      <c r="F273" s="67" t="s">
        <v>295</v>
      </c>
      <c r="G273" s="67" t="s">
        <v>296</v>
      </c>
      <c r="H273" s="67" t="s">
        <v>297</v>
      </c>
      <c r="I273" s="67" t="s">
        <v>298</v>
      </c>
      <c r="J273" s="67" t="s">
        <v>299</v>
      </c>
      <c r="K273" s="67" t="s">
        <v>300</v>
      </c>
      <c r="L273" s="67" t="s">
        <v>301</v>
      </c>
      <c r="M273" s="67" t="s">
        <v>302</v>
      </c>
      <c r="N273" s="67" t="s">
        <v>303</v>
      </c>
      <c r="O273" s="67" t="s">
        <v>30</v>
      </c>
      <c r="P273" s="68" t="s">
        <v>60</v>
      </c>
      <c r="Q273" s="69" t="s">
        <v>304</v>
      </c>
      <c r="R273" s="70" t="s">
        <v>1</v>
      </c>
      <c r="S273" s="71" t="s">
        <v>295</v>
      </c>
      <c r="T273" s="71" t="s">
        <v>90</v>
      </c>
      <c r="U273" s="71" t="s">
        <v>305</v>
      </c>
      <c r="V273" s="71" t="s">
        <v>298</v>
      </c>
      <c r="W273" s="71" t="str">
        <f>+J273</f>
        <v>Սահմանվող պաշտոնային դրույքաչափ /հաշվի առնելով  նվազագույն ամսական աշխատավարձը - 50000 դրամ/</v>
      </c>
      <c r="X273" s="71" t="s">
        <v>30</v>
      </c>
      <c r="Y273" s="68" t="s">
        <v>60</v>
      </c>
      <c r="Z273" s="71" t="s">
        <v>306</v>
      </c>
      <c r="AA273" s="72" t="s">
        <v>307</v>
      </c>
    </row>
    <row r="274" spans="1:29" s="81" customFormat="1" ht="17.25" customHeight="1" thickBot="1">
      <c r="A274" s="73">
        <v>1</v>
      </c>
      <c r="B274" s="74">
        <v>2</v>
      </c>
      <c r="C274" s="74">
        <v>3</v>
      </c>
      <c r="D274" s="75">
        <v>4</v>
      </c>
      <c r="E274" s="76">
        <v>5</v>
      </c>
      <c r="F274" s="74">
        <v>6</v>
      </c>
      <c r="G274" s="77">
        <v>7</v>
      </c>
      <c r="H274" s="74">
        <v>8</v>
      </c>
      <c r="I274" s="74">
        <v>9</v>
      </c>
      <c r="J274" s="77">
        <v>10</v>
      </c>
      <c r="K274" s="74">
        <v>11</v>
      </c>
      <c r="L274" s="74">
        <v>12</v>
      </c>
      <c r="M274" s="77">
        <v>13</v>
      </c>
      <c r="N274" s="74">
        <v>14</v>
      </c>
      <c r="O274" s="74">
        <v>15</v>
      </c>
      <c r="P274" s="77">
        <v>16</v>
      </c>
      <c r="Q274" s="78">
        <v>17</v>
      </c>
      <c r="R274" s="79">
        <v>18</v>
      </c>
      <c r="S274" s="77">
        <v>19</v>
      </c>
      <c r="T274" s="74">
        <v>20</v>
      </c>
      <c r="U274" s="74">
        <v>21</v>
      </c>
      <c r="V274" s="74">
        <v>22</v>
      </c>
      <c r="W274" s="74">
        <v>23</v>
      </c>
      <c r="X274" s="74">
        <v>24</v>
      </c>
      <c r="Y274" s="74">
        <v>25</v>
      </c>
      <c r="Z274" s="74">
        <v>26</v>
      </c>
      <c r="AA274" s="78">
        <v>27</v>
      </c>
      <c r="AB274" s="80"/>
      <c r="AC274" s="80"/>
    </row>
    <row r="275" spans="1:29" ht="17.25">
      <c r="A275" s="82"/>
      <c r="B275" s="82"/>
      <c r="C275" s="83"/>
      <c r="D275" s="192"/>
      <c r="E275" s="84"/>
      <c r="F275" s="85"/>
      <c r="G275" s="86" t="str">
        <f>IF($C275="ստորաբաժանման պետ",IF(F275=0,2.28,IF(F275=1,2.35,IF(F275=2,2.43,IF(F275=3,2.5,IF(OR(F275=4,F275=5),2.58,IF(OR(F275=6,F275=7),2.66,IF(OR(F275=8,F275=9),2.75,IF(OR(F275=10,F275=11,F275=12),2.83,IF(OR(F275=13,F275=14,F275=15),2.92,IF(OR(F275=16,F275=17,F275=18),3.01,3.11)))))))))),IF($C275="ավագ կարգադրիչ",IF(F275=0,1.96,IF(F275=1,2.02,IF(F275=2,2.08,IF(F275=3,2.15,IF(OR(F275=4,F275=5),2.21,IF(OR(F275=6,F275=7),2.28,IF(OR(F275=8,F275=9),2.35,IF(OR(F275=10,F275=11,F275=12),2.42,IF(OR(F275=13,F275=14,F275=15),2.5,IF(OR(F275=16,F275=17,F275=18),2.58,2.66)))))))))),IF($C275="կարգադրիչ",IF(F275=0,1.45,IF(F275=1,1.49,IF(F275=2,1.54,IF(F275=3,1.59,IF(OR(F275=4,F275=5),1.9,IF(OR(F275=6,F275=7),1.96,IF(OR(F275=8,F275=9),1.73,IF(OR(F275=10,F275=11,F275=12),1.79,IF(OR(F275=13,F275=14,F275=15),1.84,IF(OR(F275=16,F275=17,F275=18),1.9,1.95)))))))))), "Error")))</f>
        <v>Error</v>
      </c>
      <c r="H275" s="87">
        <v>14400</v>
      </c>
      <c r="I275" s="88" t="e">
        <f>G275*H275</f>
        <v>#VALUE!</v>
      </c>
      <c r="J275" s="88" t="e">
        <f t="shared" ref="J275:J338" si="96">IF(I275&lt;=59525,59525,I275)</f>
        <v>#VALUE!</v>
      </c>
      <c r="K275" s="88">
        <f>IF($D275="գեներալ-մայոր",2.91,IF($D275="գնդապետ",2.38,IF($D275="փոխգնդապետ",2.25,IF($D275="մայոր",1.85,IF($D275="կապիտան",1.72,IF($D275="ավագ լեյտենանտ",1.59,IF($D275="լեյտենանտ",1.46,IF($D275="ավագ ենթասպա",1.06,IF($D275="ենթասպա",0.93,IF($D275="ավագ",0.79,IF($D275="ավագ սերժանտ",0.66,IF($D275="սերժանտ",0.53,IF($D275="կրտսեր սերժանտ",0.4,0)))))))))))))</f>
        <v>0</v>
      </c>
      <c r="L275" s="88">
        <f>K275*H275</f>
        <v>0</v>
      </c>
      <c r="M275" s="88" t="e">
        <f>L275+J275</f>
        <v>#VALUE!</v>
      </c>
      <c r="N275" s="88" t="e">
        <f>IF(F275&lt;2,M275*0%,IF(F275&lt;5,M275*5%,IF(F275&lt;10,M275*10%,IF(F275&lt;15,M275*15%,IF(F275&lt;20,M275*20%,IF(F275&lt;25,M275*25%,IF(F275&gt;=25,M275*30%)))))))</f>
        <v>#VALUE!</v>
      </c>
      <c r="O275" s="87"/>
      <c r="P275" s="88" t="e">
        <f t="shared" ref="P275:P338" si="97">M275+N275+O275</f>
        <v>#VALUE!</v>
      </c>
      <c r="Q275" s="89" t="e">
        <f>P275*6.565</f>
        <v>#VALUE!</v>
      </c>
      <c r="R275" s="90"/>
      <c r="S275" s="82"/>
      <c r="T275" s="28">
        <f>IF(E275&lt;1,0,IF(D275="Բ-1",IF(F275=0,6.94,IF(F275=1,7.17,IF(F275=2,7.41,IF(F275=3,7.66,IF(OR(F275=5,F275=4),7.92,IF(OR(F275=6,F275=7),8.18,IF(OR(F275=8,F275=9),8.46,IF(OR(F275=10,F275=11,F275=12),8.74,IF(OR(F275=13,F275=14,F275=15),9.03,IF(OR(F275=16,F275=17,F275=18),9.33,9.65)))))))))),IF(D275="Բ-2", IF(F275=0,5.71,IF(F275=1,5.89,IF(F275=2,6.09,IF(F275=3,6.29,IF(OR(F275=5,F275=4),6.5,IF(OR(F275=6,F275=7),6.72,IF(OR(F275=8,F275=9),6.94,IF(OR(F275=10,F275=11,F275=12),7.17,IF(OR(F275=13,F275=14,F275=15),7.41,IF(OR(F275=16,F275=17,F275=18),7.65,7.91)))))))))), IF(D275="Գ-1", IF(F275=0,4.7,IF(F275=1,4.86,IF(F275=2,5.01,IF(F275=3,5.18,IF(OR(F275=5,F275=4),5.35,IF(OR(F275=6,F275=7),5.52,IF(OR(F275=8,F275=9),5.71,IF(OR(F275=10,F275=11,F275=12),5.89,IF(OR(F275=13,F275=14,F275=15),6.09,IF(OR(F275=16,F275=17,F275=18),6.29,6.49)))))))))), IF(D275="Գ-2", IF(F275=0,3.88,IF(F275=1,4.01,IF(F275=2,4.14,IF(F275=3,4.27,IF(OR(F275=5,F275=4),4.41,IF(OR(F275=6,F275=7),4.55,IF(OR(F275=8,F275=9),4.7,IF(OR(F275=10,F275=11,F275=12),4.85,IF(OR(F275=13,F275=14,F275=15),5.01,IF(OR(F275=16,F275=17,F275=18),5.17,5.34)))))))))), IF(D275="Գ-3", IF(F275=0,3.21,IF(F275=1,3.31,IF(F275=2,3.42,IF(F275=3,3.53,IF(OR(F275=5,F275=4),3.64,IF(OR(F275=6,F275=7),3.76,IF(OR(F275=8,F275=9),3.88,IF(OR(F275=10,F275=11,F275=12),4.01,IF(OR(F275=13,F275=14,F275=15),4.13,IF(OR(F275=16,F275=17,F275=18),4.27,4.4)))))))))), IF(D275="Ա-1", IF(F275=0,2.66,IF(F275=1,2.75,IF(F275=2,2.83,IF(F275=3,2.92,IF(OR(F275=5,F275=4),3.02,IF(OR(F275=6,F275=7),3.11,IF(OR(F275=8,F275=9),3.21,IF(OR(F275=10,F275=11,F275=12),3.31,IF(OR(F275=13,F275=14,F275=15),3.42,IF(OR(F275=16,F275=17,F275=18),3.53,3.64)))))))))), IF(D275="Ա-2", IF(F275=0,2.28,IF(F275=1,2.35,IF(F275=2,2.43,IF(F275=3,2.5,IF(OR(F275=5,F275=4),2.58,IF(OR(F275=6,F275=7),2.66,IF(OR(F275=8,F275=9),2.75,IF(OR(F275=10,F275=11,F275=12),2.83,IF(OR(F275=13,F275=14,F275=15),2.92,IF(OR(F275=16,F275=17,F275=18),3.01,3.11)))))))))),IF(D275="Ա-3", IF(F275=0,1.96,IF(F275=1,2.02,IF(F275=2,2.08,IF(F275=3,2.15,IF(OR(F275=5,F275=4),2.21,IF(OR(F275=6,F275=7),2.28,IF(OR(F275=8,F275=9),2.35,IF(OR(F275=10,F275=11,F275=12),2.42,IF(OR(F275=13,F275=14,F275=15),2.5,IF(OR(F275=16,F275=17,F275=18),2.58,2.66)))))))))), IF(D275="Կ-1", IF(F275=0,1.68,IF(F275=1,1.73,IF(F275=2,1.79,IF(F275=3,1.84,IF(OR(F275=5,F275=4),1.9,IF(OR(F275=6,F275=7),1.96,IF(OR(F275=8,F275=9),2.02,IF(OR(F275=10,F275=11,F275=12),2.08,IF(OR(F275=13,F275=14,F275=15),2.14,IF(OR(F275=16,F275=17,F275=18),2.21,2.28)))))))))), IF(D275="Կ-2", IF(F275=0,1.45,IF(F275=1,1.49,IF(F275=2,1.54,IF(F275=3,1.59,IF(OR(F275=5,F275=4),1.63,IF(OR(F275=6,F275=7),1.68,IF(OR(F275=8,F275=9),1.73,IF(OR(F275=10,F275=11,F275=12),1.79,IF(OR(F275=13,F275=14,F275=15),1.84,IF(OR(F275=16,F275=17,F275=18),1.9,1.95)))))))))),IF(D275="Կ-3", IF(F275=0,1.25,IF(F275=1,1.29,IF(F275=2,1.33,IF(F275=3,1.37,IF(OR(F275=5,F275=4),1.41,IF(OR(F275=6,F275=7),1.45,IF(OR(F275=8,F275=9),1.49,IF(OR(F275=10,F275=11,F275=12),1.54,IF(OR(F275=13,F275=14,F275=15),1.58,IF(OR(F275=16,F275=17,F275=18),1.63,1.68)))))))))), "Error"))))))))))))</f>
        <v>0</v>
      </c>
      <c r="U275" s="91">
        <v>66140</v>
      </c>
      <c r="V275" s="92">
        <f t="shared" ref="V275:V306" si="98">+U275*T275</f>
        <v>0</v>
      </c>
      <c r="W275" s="91"/>
      <c r="X275" s="91"/>
      <c r="Y275" s="92">
        <f>+V275+W275+X275</f>
        <v>0</v>
      </c>
      <c r="Z275" s="92">
        <f>+Y275*6.565</f>
        <v>0</v>
      </c>
      <c r="AA275" s="92" t="e">
        <f t="shared" ref="AA275:AA306" si="99">+Z275+Q275</f>
        <v>#VALUE!</v>
      </c>
    </row>
    <row r="276" spans="1:29" ht="17.25">
      <c r="A276" s="5"/>
      <c r="B276" s="5"/>
      <c r="C276" s="93"/>
      <c r="D276" s="193"/>
      <c r="E276" s="94"/>
      <c r="F276" s="95"/>
      <c r="G276" s="96" t="str">
        <f t="shared" ref="G276:G339" si="100">IF($C276="ստորաբաժանման պետ",IF(F276=0,2.28,IF(F276=1,2.35,IF(F276=2,2.43,IF(F276=3,2.5,IF(OR(F276=4,F276=5),2.58,IF(OR(F276=6,F276=7),2.66,IF(OR(F276=8,F276=9),2.75,IF(OR(F276=10,F276=11,F276=12),2.83,IF(OR(F276=13,F276=14,F276=15),2.92,IF(OR(F276=16,F276=17,F276=18),3.01,3.11)))))))))),IF($C276="ավագ կարգադրիչ",IF(F276=0,1.96,IF(F276=1,2.02,IF(F276=2,2.08,IF(F276=3,2.15,IF(OR(F276=4,F276=5),2.21,IF(OR(F276=6,F276=7),2.28,IF(OR(F276=8,F276=9),2.35,IF(OR(F276=10,F276=11,F276=12),2.42,IF(OR(F276=13,F276=14,F276=15),2.5,IF(OR(F276=16,F276=17,F276=18),2.58,2.66)))))))))),IF($C276="կարգադրիչ",IF(F276=0,1.45,IF(F276=1,1.49,IF(F276=2,1.54,IF(F276=3,1.59,IF(OR(F276=4,F276=5),1.9,IF(OR(F276=6,F276=7),1.96,IF(OR(F276=8,F276=9),1.73,IF(OR(F276=10,F276=11,F276=12),1.79,IF(OR(F276=13,F276=14,F276=15),1.84,IF(OR(F276=16,F276=17,F276=18),1.9,1.95)))))))))), "Error")))</f>
        <v>Error</v>
      </c>
      <c r="H276" s="97">
        <v>14400</v>
      </c>
      <c r="I276" s="98" t="e">
        <f t="shared" ref="I276:I329" si="101">G276*H276</f>
        <v>#VALUE!</v>
      </c>
      <c r="J276" s="88" t="e">
        <f t="shared" si="96"/>
        <v>#VALUE!</v>
      </c>
      <c r="K276" s="98">
        <f t="shared" ref="K276:K339" si="102">IF($D276="գեներալ-մայոր",2.91,IF($D276="գնդապետ",2.38,IF($D276="փոխգնդապետ",2.25,IF($D276="մայոր",1.85,IF($D276="կապիտան",1.72,IF($D276="ավագ լեյտենանտ",1.59,IF($D276="լեյտենանտ",1.46,IF($D276="ավագ ենթասպա",1.06,IF($D276="ենթասպա",0.93,IF($D276="ավագ",0.79,IF($D276="ավագ սերժանտ",0.66,IF($D276="սերժանտ",0.53,IF($D276="կրտսեր սերժանտ",0.4,0)))))))))))))</f>
        <v>0</v>
      </c>
      <c r="L276" s="98">
        <f t="shared" ref="L276:L329" si="103">K276*H276</f>
        <v>0</v>
      </c>
      <c r="M276" s="98" t="e">
        <f t="shared" ref="M276:M329" si="104">L276+J276</f>
        <v>#VALUE!</v>
      </c>
      <c r="N276" s="98" t="e">
        <f t="shared" ref="N276:N329" si="105">IF(F276&lt;2,M276*0%,IF(F276&lt;5,M276*5%,IF(F276&lt;10,M276*10%,IF(F276&lt;15,M276*15%,IF(F276&lt;20,M276*20%,IF(F276&lt;25,M276*25%,IF(F276&gt;=25,M276*30%)))))))</f>
        <v>#VALUE!</v>
      </c>
      <c r="O276" s="97"/>
      <c r="P276" s="98" t="e">
        <f t="shared" si="97"/>
        <v>#VALUE!</v>
      </c>
      <c r="Q276" s="99" t="e">
        <f t="shared" ref="Q276:Q339" si="106">P276*6.565</f>
        <v>#VALUE!</v>
      </c>
      <c r="R276" s="100"/>
      <c r="S276" s="5"/>
      <c r="T276" s="28">
        <f t="shared" ref="T276:T339" si="107">IF(E276&lt;1,0,IF(D276="Բ-1",IF(F276=0,6.94,IF(F276=1,7.17,IF(F276=2,7.41,IF(F276=3,7.66,IF(OR(F276=5,F276=4),7.92,IF(OR(F276=6,F276=7),8.18,IF(OR(F276=8,F276=9),8.46,IF(OR(F276=10,F276=11,F276=12),8.74,IF(OR(F276=13,F276=14,F276=15),9.03,IF(OR(F276=16,F276=17,F276=18),9.33,9.65)))))))))),IF(D276="Բ-2", IF(F276=0,5.71,IF(F276=1,5.89,IF(F276=2,6.09,IF(F276=3,6.29,IF(OR(F276=5,F276=4),6.5,IF(OR(F276=6,F276=7),6.72,IF(OR(F276=8,F276=9),6.94,IF(OR(F276=10,F276=11,F276=12),7.17,IF(OR(F276=13,F276=14,F276=15),7.41,IF(OR(F276=16,F276=17,F276=18),7.65,7.91)))))))))), IF(D276="Գ-1", IF(F276=0,4.7,IF(F276=1,4.86,IF(F276=2,5.01,IF(F276=3,5.18,IF(OR(F276=5,F276=4),5.35,IF(OR(F276=6,F276=7),5.52,IF(OR(F276=8,F276=9),5.71,IF(OR(F276=10,F276=11,F276=12),5.89,IF(OR(F276=13,F276=14,F276=15),6.09,IF(OR(F276=16,F276=17,F276=18),6.29,6.49)))))))))), IF(D276="Գ-2", IF(F276=0,3.88,IF(F276=1,4.01,IF(F276=2,4.14,IF(F276=3,4.27,IF(OR(F276=5,F276=4),4.41,IF(OR(F276=6,F276=7),4.55,IF(OR(F276=8,F276=9),4.7,IF(OR(F276=10,F276=11,F276=12),4.85,IF(OR(F276=13,F276=14,F276=15),5.01,IF(OR(F276=16,F276=17,F276=18),5.17,5.34)))))))))), IF(D276="Գ-3", IF(F276=0,3.21,IF(F276=1,3.31,IF(F276=2,3.42,IF(F276=3,3.53,IF(OR(F276=5,F276=4),3.64,IF(OR(F276=6,F276=7),3.76,IF(OR(F276=8,F276=9),3.88,IF(OR(F276=10,F276=11,F276=12),4.01,IF(OR(F276=13,F276=14,F276=15),4.13,IF(OR(F276=16,F276=17,F276=18),4.27,4.4)))))))))), IF(D276="Ա-1", IF(F276=0,2.66,IF(F276=1,2.75,IF(F276=2,2.83,IF(F276=3,2.92,IF(OR(F276=5,F276=4),3.02,IF(OR(F276=6,F276=7),3.11,IF(OR(F276=8,F276=9),3.21,IF(OR(F276=10,F276=11,F276=12),3.31,IF(OR(F276=13,F276=14,F276=15),3.42,IF(OR(F276=16,F276=17,F276=18),3.53,3.64)))))))))), IF(D276="Ա-2", IF(F276=0,2.28,IF(F276=1,2.35,IF(F276=2,2.43,IF(F276=3,2.5,IF(OR(F276=5,F276=4),2.58,IF(OR(F276=6,F276=7),2.66,IF(OR(F276=8,F276=9),2.75,IF(OR(F276=10,F276=11,F276=12),2.83,IF(OR(F276=13,F276=14,F276=15),2.92,IF(OR(F276=16,F276=17,F276=18),3.01,3.11)))))))))),IF(D276="Ա-3", IF(F276=0,1.96,IF(F276=1,2.02,IF(F276=2,2.08,IF(F276=3,2.15,IF(OR(F276=5,F276=4),2.21,IF(OR(F276=6,F276=7),2.28,IF(OR(F276=8,F276=9),2.35,IF(OR(F276=10,F276=11,F276=12),2.42,IF(OR(F276=13,F276=14,F276=15),2.5,IF(OR(F276=16,F276=17,F276=18),2.58,2.66)))))))))), IF(D276="Կ-1", IF(F276=0,1.68,IF(F276=1,1.73,IF(F276=2,1.79,IF(F276=3,1.84,IF(OR(F276=5,F276=4),1.9,IF(OR(F276=6,F276=7),1.96,IF(OR(F276=8,F276=9),2.02,IF(OR(F276=10,F276=11,F276=12),2.08,IF(OR(F276=13,F276=14,F276=15),2.14,IF(OR(F276=16,F276=17,F276=18),2.21,2.28)))))))))), IF(D276="Կ-2", IF(F276=0,1.45,IF(F276=1,1.49,IF(F276=2,1.54,IF(F276=3,1.59,IF(OR(F276=5,F276=4),1.63,IF(OR(F276=6,F276=7),1.68,IF(OR(F276=8,F276=9),1.73,IF(OR(F276=10,F276=11,F276=12),1.79,IF(OR(F276=13,F276=14,F276=15),1.84,IF(OR(F276=16,F276=17,F276=18),1.9,1.95)))))))))),IF(D276="Կ-3", IF(F276=0,1.25,IF(F276=1,1.29,IF(F276=2,1.33,IF(F276=3,1.37,IF(OR(F276=5,F276=4),1.41,IF(OR(F276=6,F276=7),1.45,IF(OR(F276=8,F276=9),1.49,IF(OR(F276=10,F276=11,F276=12),1.54,IF(OR(F276=13,F276=14,F276=15),1.58,IF(OR(F276=16,F276=17,F276=18),1.63,1.68)))))))))), "Error"))))))))))))</f>
        <v>0</v>
      </c>
      <c r="U276" s="101">
        <v>66140</v>
      </c>
      <c r="V276" s="102">
        <f t="shared" si="98"/>
        <v>0</v>
      </c>
      <c r="W276" s="101"/>
      <c r="X276" s="101"/>
      <c r="Y276" s="102">
        <f t="shared" ref="Y276:Y329" si="108">+V276+W276+X276</f>
        <v>0</v>
      </c>
      <c r="Z276" s="102">
        <f t="shared" ref="Z276:Z339" si="109">+Y276*6.565</f>
        <v>0</v>
      </c>
      <c r="AA276" s="102" t="e">
        <f t="shared" si="99"/>
        <v>#VALUE!</v>
      </c>
    </row>
    <row r="277" spans="1:29" ht="17.25">
      <c r="A277" s="5"/>
      <c r="B277" s="5"/>
      <c r="C277" s="93"/>
      <c r="D277" s="193"/>
      <c r="E277" s="94"/>
      <c r="F277" s="95"/>
      <c r="G277" s="96" t="str">
        <f t="shared" si="100"/>
        <v>Error</v>
      </c>
      <c r="H277" s="97">
        <v>14400</v>
      </c>
      <c r="I277" s="98" t="e">
        <f t="shared" si="101"/>
        <v>#VALUE!</v>
      </c>
      <c r="J277" s="88" t="e">
        <f t="shared" si="96"/>
        <v>#VALUE!</v>
      </c>
      <c r="K277" s="98">
        <f t="shared" si="102"/>
        <v>0</v>
      </c>
      <c r="L277" s="98">
        <f t="shared" si="103"/>
        <v>0</v>
      </c>
      <c r="M277" s="98" t="e">
        <f t="shared" si="104"/>
        <v>#VALUE!</v>
      </c>
      <c r="N277" s="98" t="e">
        <f t="shared" si="105"/>
        <v>#VALUE!</v>
      </c>
      <c r="O277" s="97"/>
      <c r="P277" s="98" t="e">
        <f t="shared" si="97"/>
        <v>#VALUE!</v>
      </c>
      <c r="Q277" s="99" t="e">
        <f t="shared" si="106"/>
        <v>#VALUE!</v>
      </c>
      <c r="R277" s="100"/>
      <c r="S277" s="5"/>
      <c r="T277" s="28">
        <f t="shared" si="107"/>
        <v>0</v>
      </c>
      <c r="U277" s="101">
        <v>66140</v>
      </c>
      <c r="V277" s="102">
        <f t="shared" si="98"/>
        <v>0</v>
      </c>
      <c r="W277" s="101"/>
      <c r="X277" s="101"/>
      <c r="Y277" s="102">
        <f t="shared" si="108"/>
        <v>0</v>
      </c>
      <c r="Z277" s="102">
        <f t="shared" si="109"/>
        <v>0</v>
      </c>
      <c r="AA277" s="102" t="e">
        <f t="shared" si="99"/>
        <v>#VALUE!</v>
      </c>
    </row>
    <row r="278" spans="1:29" ht="17.25">
      <c r="A278" s="5"/>
      <c r="B278" s="5"/>
      <c r="C278" s="93"/>
      <c r="D278" s="193"/>
      <c r="E278" s="94"/>
      <c r="F278" s="95"/>
      <c r="G278" s="96" t="str">
        <f t="shared" si="100"/>
        <v>Error</v>
      </c>
      <c r="H278" s="97">
        <v>14400</v>
      </c>
      <c r="I278" s="98" t="e">
        <f t="shared" si="101"/>
        <v>#VALUE!</v>
      </c>
      <c r="J278" s="88" t="e">
        <f t="shared" si="96"/>
        <v>#VALUE!</v>
      </c>
      <c r="K278" s="98">
        <f t="shared" si="102"/>
        <v>0</v>
      </c>
      <c r="L278" s="98">
        <f t="shared" si="103"/>
        <v>0</v>
      </c>
      <c r="M278" s="98" t="e">
        <f t="shared" si="104"/>
        <v>#VALUE!</v>
      </c>
      <c r="N278" s="98" t="e">
        <f t="shared" si="105"/>
        <v>#VALUE!</v>
      </c>
      <c r="O278" s="97"/>
      <c r="P278" s="98" t="e">
        <f t="shared" si="97"/>
        <v>#VALUE!</v>
      </c>
      <c r="Q278" s="99" t="e">
        <f t="shared" si="106"/>
        <v>#VALUE!</v>
      </c>
      <c r="R278" s="100"/>
      <c r="S278" s="5"/>
      <c r="T278" s="28">
        <f t="shared" si="107"/>
        <v>0</v>
      </c>
      <c r="U278" s="101">
        <v>66140</v>
      </c>
      <c r="V278" s="102">
        <f t="shared" si="98"/>
        <v>0</v>
      </c>
      <c r="W278" s="101"/>
      <c r="X278" s="101"/>
      <c r="Y278" s="102">
        <f t="shared" si="108"/>
        <v>0</v>
      </c>
      <c r="Z278" s="102">
        <f t="shared" si="109"/>
        <v>0</v>
      </c>
      <c r="AA278" s="102" t="e">
        <f t="shared" si="99"/>
        <v>#VALUE!</v>
      </c>
    </row>
    <row r="279" spans="1:29" ht="17.25">
      <c r="A279" s="5"/>
      <c r="B279" s="5"/>
      <c r="C279" s="93"/>
      <c r="D279" s="193"/>
      <c r="E279" s="94"/>
      <c r="F279" s="95"/>
      <c r="G279" s="96" t="str">
        <f t="shared" si="100"/>
        <v>Error</v>
      </c>
      <c r="H279" s="97">
        <v>14400</v>
      </c>
      <c r="I279" s="98" t="e">
        <f t="shared" si="101"/>
        <v>#VALUE!</v>
      </c>
      <c r="J279" s="88" t="e">
        <f t="shared" si="96"/>
        <v>#VALUE!</v>
      </c>
      <c r="K279" s="98">
        <f t="shared" si="102"/>
        <v>0</v>
      </c>
      <c r="L279" s="98">
        <f t="shared" si="103"/>
        <v>0</v>
      </c>
      <c r="M279" s="98" t="e">
        <f t="shared" si="104"/>
        <v>#VALUE!</v>
      </c>
      <c r="N279" s="98" t="e">
        <f t="shared" si="105"/>
        <v>#VALUE!</v>
      </c>
      <c r="O279" s="97"/>
      <c r="P279" s="98" t="e">
        <f t="shared" si="97"/>
        <v>#VALUE!</v>
      </c>
      <c r="Q279" s="99" t="e">
        <f t="shared" si="106"/>
        <v>#VALUE!</v>
      </c>
      <c r="R279" s="100"/>
      <c r="S279" s="5"/>
      <c r="T279" s="28">
        <f t="shared" si="107"/>
        <v>0</v>
      </c>
      <c r="U279" s="101">
        <v>66140</v>
      </c>
      <c r="V279" s="102">
        <f t="shared" si="98"/>
        <v>0</v>
      </c>
      <c r="W279" s="101"/>
      <c r="X279" s="101"/>
      <c r="Y279" s="102">
        <f t="shared" si="108"/>
        <v>0</v>
      </c>
      <c r="Z279" s="102">
        <f t="shared" si="109"/>
        <v>0</v>
      </c>
      <c r="AA279" s="102" t="e">
        <f t="shared" si="99"/>
        <v>#VALUE!</v>
      </c>
    </row>
    <row r="280" spans="1:29" ht="17.25">
      <c r="A280" s="5"/>
      <c r="B280" s="5"/>
      <c r="C280" s="93"/>
      <c r="D280" s="193"/>
      <c r="E280" s="94"/>
      <c r="F280" s="95"/>
      <c r="G280" s="96" t="str">
        <f t="shared" si="100"/>
        <v>Error</v>
      </c>
      <c r="H280" s="97">
        <v>14400</v>
      </c>
      <c r="I280" s="98" t="e">
        <f t="shared" si="101"/>
        <v>#VALUE!</v>
      </c>
      <c r="J280" s="88" t="e">
        <f t="shared" si="96"/>
        <v>#VALUE!</v>
      </c>
      <c r="K280" s="98">
        <f t="shared" si="102"/>
        <v>0</v>
      </c>
      <c r="L280" s="98">
        <f t="shared" si="103"/>
        <v>0</v>
      </c>
      <c r="M280" s="98" t="e">
        <f t="shared" si="104"/>
        <v>#VALUE!</v>
      </c>
      <c r="N280" s="98" t="e">
        <f t="shared" si="105"/>
        <v>#VALUE!</v>
      </c>
      <c r="O280" s="97"/>
      <c r="P280" s="98" t="e">
        <f t="shared" si="97"/>
        <v>#VALUE!</v>
      </c>
      <c r="Q280" s="99" t="e">
        <f t="shared" si="106"/>
        <v>#VALUE!</v>
      </c>
      <c r="R280" s="100"/>
      <c r="S280" s="5"/>
      <c r="T280" s="28">
        <f t="shared" si="107"/>
        <v>0</v>
      </c>
      <c r="U280" s="101">
        <v>66140</v>
      </c>
      <c r="V280" s="102">
        <f t="shared" si="98"/>
        <v>0</v>
      </c>
      <c r="W280" s="101"/>
      <c r="X280" s="101"/>
      <c r="Y280" s="102">
        <f t="shared" si="108"/>
        <v>0</v>
      </c>
      <c r="Z280" s="102">
        <f t="shared" si="109"/>
        <v>0</v>
      </c>
      <c r="AA280" s="102" t="e">
        <f t="shared" si="99"/>
        <v>#VALUE!</v>
      </c>
    </row>
    <row r="281" spans="1:29" ht="17.25">
      <c r="A281" s="5"/>
      <c r="B281" s="5"/>
      <c r="C281" s="93"/>
      <c r="D281" s="193"/>
      <c r="E281" s="84"/>
      <c r="F281" s="85"/>
      <c r="G281" s="86" t="str">
        <f t="shared" si="100"/>
        <v>Error</v>
      </c>
      <c r="H281" s="87">
        <v>14400</v>
      </c>
      <c r="I281" s="88" t="e">
        <f t="shared" si="101"/>
        <v>#VALUE!</v>
      </c>
      <c r="J281" s="88" t="e">
        <f t="shared" si="96"/>
        <v>#VALUE!</v>
      </c>
      <c r="K281" s="88">
        <f t="shared" si="102"/>
        <v>0</v>
      </c>
      <c r="L281" s="88">
        <f t="shared" si="103"/>
        <v>0</v>
      </c>
      <c r="M281" s="88" t="e">
        <f t="shared" si="104"/>
        <v>#VALUE!</v>
      </c>
      <c r="N281" s="88" t="e">
        <f t="shared" si="105"/>
        <v>#VALUE!</v>
      </c>
      <c r="O281" s="87"/>
      <c r="P281" s="88" t="e">
        <f t="shared" si="97"/>
        <v>#VALUE!</v>
      </c>
      <c r="Q281" s="89" t="e">
        <f t="shared" si="106"/>
        <v>#VALUE!</v>
      </c>
      <c r="R281" s="90"/>
      <c r="S281" s="82"/>
      <c r="T281" s="28">
        <f t="shared" si="107"/>
        <v>0</v>
      </c>
      <c r="U281" s="91">
        <v>66140</v>
      </c>
      <c r="V281" s="92">
        <f t="shared" si="98"/>
        <v>0</v>
      </c>
      <c r="W281" s="91"/>
      <c r="X281" s="91"/>
      <c r="Y281" s="92">
        <f t="shared" si="108"/>
        <v>0</v>
      </c>
      <c r="Z281" s="92">
        <f t="shared" si="109"/>
        <v>0</v>
      </c>
      <c r="AA281" s="92" t="e">
        <f t="shared" si="99"/>
        <v>#VALUE!</v>
      </c>
    </row>
    <row r="282" spans="1:29" ht="17.25">
      <c r="A282" s="5"/>
      <c r="B282" s="5"/>
      <c r="C282" s="93"/>
      <c r="D282" s="193"/>
      <c r="E282" s="94"/>
      <c r="F282" s="95"/>
      <c r="G282" s="96" t="str">
        <f t="shared" si="100"/>
        <v>Error</v>
      </c>
      <c r="H282" s="97">
        <v>14400</v>
      </c>
      <c r="I282" s="98" t="e">
        <f t="shared" si="101"/>
        <v>#VALUE!</v>
      </c>
      <c r="J282" s="88" t="e">
        <f t="shared" si="96"/>
        <v>#VALUE!</v>
      </c>
      <c r="K282" s="98">
        <f t="shared" si="102"/>
        <v>0</v>
      </c>
      <c r="L282" s="98">
        <f t="shared" si="103"/>
        <v>0</v>
      </c>
      <c r="M282" s="98" t="e">
        <f t="shared" si="104"/>
        <v>#VALUE!</v>
      </c>
      <c r="N282" s="98" t="e">
        <f t="shared" si="105"/>
        <v>#VALUE!</v>
      </c>
      <c r="O282" s="97"/>
      <c r="P282" s="98" t="e">
        <f t="shared" si="97"/>
        <v>#VALUE!</v>
      </c>
      <c r="Q282" s="99" t="e">
        <f t="shared" si="106"/>
        <v>#VALUE!</v>
      </c>
      <c r="R282" s="100"/>
      <c r="S282" s="5"/>
      <c r="T282" s="28">
        <f t="shared" si="107"/>
        <v>0</v>
      </c>
      <c r="U282" s="101">
        <v>66140</v>
      </c>
      <c r="V282" s="102">
        <f t="shared" si="98"/>
        <v>0</v>
      </c>
      <c r="W282" s="101"/>
      <c r="X282" s="101"/>
      <c r="Y282" s="102">
        <f t="shared" si="108"/>
        <v>0</v>
      </c>
      <c r="Z282" s="102">
        <f t="shared" si="109"/>
        <v>0</v>
      </c>
      <c r="AA282" s="102" t="e">
        <f t="shared" si="99"/>
        <v>#VALUE!</v>
      </c>
    </row>
    <row r="283" spans="1:29" ht="17.25">
      <c r="A283" s="5"/>
      <c r="B283" s="5"/>
      <c r="C283" s="93"/>
      <c r="D283" s="193"/>
      <c r="E283" s="94"/>
      <c r="F283" s="95"/>
      <c r="G283" s="96" t="str">
        <f t="shared" si="100"/>
        <v>Error</v>
      </c>
      <c r="H283" s="97">
        <v>14400</v>
      </c>
      <c r="I283" s="98" t="e">
        <f t="shared" si="101"/>
        <v>#VALUE!</v>
      </c>
      <c r="J283" s="88" t="e">
        <f t="shared" si="96"/>
        <v>#VALUE!</v>
      </c>
      <c r="K283" s="98">
        <f t="shared" si="102"/>
        <v>0</v>
      </c>
      <c r="L283" s="98">
        <f t="shared" si="103"/>
        <v>0</v>
      </c>
      <c r="M283" s="98" t="e">
        <f t="shared" si="104"/>
        <v>#VALUE!</v>
      </c>
      <c r="N283" s="98" t="e">
        <f t="shared" si="105"/>
        <v>#VALUE!</v>
      </c>
      <c r="O283" s="97"/>
      <c r="P283" s="98" t="e">
        <f t="shared" si="97"/>
        <v>#VALUE!</v>
      </c>
      <c r="Q283" s="99" t="e">
        <f t="shared" si="106"/>
        <v>#VALUE!</v>
      </c>
      <c r="R283" s="100"/>
      <c r="S283" s="5"/>
      <c r="T283" s="28">
        <f t="shared" si="107"/>
        <v>0</v>
      </c>
      <c r="U283" s="101">
        <v>66140</v>
      </c>
      <c r="V283" s="102">
        <f t="shared" si="98"/>
        <v>0</v>
      </c>
      <c r="W283" s="101"/>
      <c r="X283" s="101"/>
      <c r="Y283" s="102">
        <f t="shared" si="108"/>
        <v>0</v>
      </c>
      <c r="Z283" s="102">
        <f t="shared" si="109"/>
        <v>0</v>
      </c>
      <c r="AA283" s="102" t="e">
        <f t="shared" si="99"/>
        <v>#VALUE!</v>
      </c>
    </row>
    <row r="284" spans="1:29" ht="17.25">
      <c r="A284" s="5"/>
      <c r="B284" s="5"/>
      <c r="C284" s="93"/>
      <c r="D284" s="193"/>
      <c r="E284" s="94"/>
      <c r="F284" s="95"/>
      <c r="G284" s="96" t="str">
        <f t="shared" si="100"/>
        <v>Error</v>
      </c>
      <c r="H284" s="97">
        <v>14400</v>
      </c>
      <c r="I284" s="98" t="e">
        <f t="shared" si="101"/>
        <v>#VALUE!</v>
      </c>
      <c r="J284" s="88" t="e">
        <f t="shared" si="96"/>
        <v>#VALUE!</v>
      </c>
      <c r="K284" s="98">
        <f t="shared" si="102"/>
        <v>0</v>
      </c>
      <c r="L284" s="98">
        <f t="shared" si="103"/>
        <v>0</v>
      </c>
      <c r="M284" s="98" t="e">
        <f t="shared" si="104"/>
        <v>#VALUE!</v>
      </c>
      <c r="N284" s="98" t="e">
        <f t="shared" si="105"/>
        <v>#VALUE!</v>
      </c>
      <c r="O284" s="97"/>
      <c r="P284" s="98" t="e">
        <f t="shared" si="97"/>
        <v>#VALUE!</v>
      </c>
      <c r="Q284" s="99" t="e">
        <f t="shared" si="106"/>
        <v>#VALUE!</v>
      </c>
      <c r="R284" s="100"/>
      <c r="S284" s="5"/>
      <c r="T284" s="28">
        <f t="shared" si="107"/>
        <v>0</v>
      </c>
      <c r="U284" s="101">
        <v>66140</v>
      </c>
      <c r="V284" s="102">
        <f t="shared" si="98"/>
        <v>0</v>
      </c>
      <c r="W284" s="101"/>
      <c r="X284" s="101"/>
      <c r="Y284" s="102">
        <f t="shared" si="108"/>
        <v>0</v>
      </c>
      <c r="Z284" s="102">
        <f t="shared" si="109"/>
        <v>0</v>
      </c>
      <c r="AA284" s="102" t="e">
        <f t="shared" si="99"/>
        <v>#VALUE!</v>
      </c>
    </row>
    <row r="285" spans="1:29" ht="17.25">
      <c r="A285" s="5"/>
      <c r="B285" s="5"/>
      <c r="C285" s="93"/>
      <c r="D285" s="193"/>
      <c r="E285" s="94"/>
      <c r="F285" s="95"/>
      <c r="G285" s="96" t="str">
        <f t="shared" si="100"/>
        <v>Error</v>
      </c>
      <c r="H285" s="97">
        <v>14400</v>
      </c>
      <c r="I285" s="98" t="e">
        <f t="shared" si="101"/>
        <v>#VALUE!</v>
      </c>
      <c r="J285" s="88" t="e">
        <f t="shared" si="96"/>
        <v>#VALUE!</v>
      </c>
      <c r="K285" s="98">
        <f t="shared" si="102"/>
        <v>0</v>
      </c>
      <c r="L285" s="98">
        <f t="shared" si="103"/>
        <v>0</v>
      </c>
      <c r="M285" s="98" t="e">
        <f t="shared" si="104"/>
        <v>#VALUE!</v>
      </c>
      <c r="N285" s="98" t="e">
        <f t="shared" si="105"/>
        <v>#VALUE!</v>
      </c>
      <c r="O285" s="97"/>
      <c r="P285" s="98" t="e">
        <f t="shared" si="97"/>
        <v>#VALUE!</v>
      </c>
      <c r="Q285" s="99" t="e">
        <f t="shared" si="106"/>
        <v>#VALUE!</v>
      </c>
      <c r="R285" s="100"/>
      <c r="S285" s="5"/>
      <c r="T285" s="28">
        <f t="shared" si="107"/>
        <v>0</v>
      </c>
      <c r="U285" s="101">
        <v>66140</v>
      </c>
      <c r="V285" s="102">
        <f t="shared" si="98"/>
        <v>0</v>
      </c>
      <c r="W285" s="101"/>
      <c r="X285" s="101"/>
      <c r="Y285" s="102">
        <f t="shared" si="108"/>
        <v>0</v>
      </c>
      <c r="Z285" s="102">
        <f t="shared" si="109"/>
        <v>0</v>
      </c>
      <c r="AA285" s="102" t="e">
        <f t="shared" si="99"/>
        <v>#VALUE!</v>
      </c>
    </row>
    <row r="286" spans="1:29" ht="17.25">
      <c r="A286" s="5"/>
      <c r="B286" s="5"/>
      <c r="C286" s="93"/>
      <c r="D286" s="193"/>
      <c r="E286" s="94"/>
      <c r="F286" s="95"/>
      <c r="G286" s="96" t="str">
        <f t="shared" si="100"/>
        <v>Error</v>
      </c>
      <c r="H286" s="97">
        <v>14400</v>
      </c>
      <c r="I286" s="98" t="e">
        <f t="shared" si="101"/>
        <v>#VALUE!</v>
      </c>
      <c r="J286" s="88" t="e">
        <f t="shared" si="96"/>
        <v>#VALUE!</v>
      </c>
      <c r="K286" s="98">
        <f t="shared" si="102"/>
        <v>0</v>
      </c>
      <c r="L286" s="98">
        <f t="shared" si="103"/>
        <v>0</v>
      </c>
      <c r="M286" s="98" t="e">
        <f t="shared" si="104"/>
        <v>#VALUE!</v>
      </c>
      <c r="N286" s="98" t="e">
        <f t="shared" si="105"/>
        <v>#VALUE!</v>
      </c>
      <c r="O286" s="97"/>
      <c r="P286" s="98" t="e">
        <f t="shared" si="97"/>
        <v>#VALUE!</v>
      </c>
      <c r="Q286" s="99" t="e">
        <f t="shared" si="106"/>
        <v>#VALUE!</v>
      </c>
      <c r="R286" s="100"/>
      <c r="S286" s="5"/>
      <c r="T286" s="28">
        <f t="shared" si="107"/>
        <v>0</v>
      </c>
      <c r="U286" s="101">
        <v>66140</v>
      </c>
      <c r="V286" s="102">
        <f t="shared" si="98"/>
        <v>0</v>
      </c>
      <c r="W286" s="101"/>
      <c r="X286" s="101"/>
      <c r="Y286" s="102">
        <f t="shared" si="108"/>
        <v>0</v>
      </c>
      <c r="Z286" s="102">
        <f t="shared" si="109"/>
        <v>0</v>
      </c>
      <c r="AA286" s="102" t="e">
        <f t="shared" si="99"/>
        <v>#VALUE!</v>
      </c>
    </row>
    <row r="287" spans="1:29" ht="17.25">
      <c r="A287" s="5"/>
      <c r="B287" s="5"/>
      <c r="C287" s="93"/>
      <c r="D287" s="193"/>
      <c r="E287" s="84"/>
      <c r="F287" s="85"/>
      <c r="G287" s="86" t="str">
        <f t="shared" si="100"/>
        <v>Error</v>
      </c>
      <c r="H287" s="87">
        <v>14400</v>
      </c>
      <c r="I287" s="88" t="e">
        <f t="shared" si="101"/>
        <v>#VALUE!</v>
      </c>
      <c r="J287" s="88" t="e">
        <f t="shared" si="96"/>
        <v>#VALUE!</v>
      </c>
      <c r="K287" s="88">
        <f t="shared" si="102"/>
        <v>0</v>
      </c>
      <c r="L287" s="88">
        <f t="shared" si="103"/>
        <v>0</v>
      </c>
      <c r="M287" s="88" t="e">
        <f t="shared" si="104"/>
        <v>#VALUE!</v>
      </c>
      <c r="N287" s="88" t="e">
        <f t="shared" si="105"/>
        <v>#VALUE!</v>
      </c>
      <c r="O287" s="87"/>
      <c r="P287" s="88" t="e">
        <f t="shared" si="97"/>
        <v>#VALUE!</v>
      </c>
      <c r="Q287" s="89" t="e">
        <f t="shared" si="106"/>
        <v>#VALUE!</v>
      </c>
      <c r="R287" s="90"/>
      <c r="S287" s="82"/>
      <c r="T287" s="28">
        <f t="shared" si="107"/>
        <v>0</v>
      </c>
      <c r="U287" s="91">
        <v>66140</v>
      </c>
      <c r="V287" s="92">
        <f t="shared" si="98"/>
        <v>0</v>
      </c>
      <c r="W287" s="91"/>
      <c r="X287" s="91"/>
      <c r="Y287" s="92">
        <f t="shared" si="108"/>
        <v>0</v>
      </c>
      <c r="Z287" s="92">
        <f t="shared" si="109"/>
        <v>0</v>
      </c>
      <c r="AA287" s="92" t="e">
        <f t="shared" si="99"/>
        <v>#VALUE!</v>
      </c>
    </row>
    <row r="288" spans="1:29" ht="17.25">
      <c r="A288" s="5"/>
      <c r="B288" s="5"/>
      <c r="C288" s="93"/>
      <c r="D288" s="193"/>
      <c r="E288" s="94"/>
      <c r="F288" s="95"/>
      <c r="G288" s="96" t="str">
        <f t="shared" si="100"/>
        <v>Error</v>
      </c>
      <c r="H288" s="97">
        <v>14400</v>
      </c>
      <c r="I288" s="98" t="e">
        <f t="shared" si="101"/>
        <v>#VALUE!</v>
      </c>
      <c r="J288" s="88" t="e">
        <f t="shared" si="96"/>
        <v>#VALUE!</v>
      </c>
      <c r="K288" s="98">
        <f t="shared" si="102"/>
        <v>0</v>
      </c>
      <c r="L288" s="98">
        <f t="shared" si="103"/>
        <v>0</v>
      </c>
      <c r="M288" s="98" t="e">
        <f t="shared" si="104"/>
        <v>#VALUE!</v>
      </c>
      <c r="N288" s="98" t="e">
        <f t="shared" si="105"/>
        <v>#VALUE!</v>
      </c>
      <c r="O288" s="97"/>
      <c r="P288" s="98" t="e">
        <f t="shared" si="97"/>
        <v>#VALUE!</v>
      </c>
      <c r="Q288" s="99" t="e">
        <f t="shared" si="106"/>
        <v>#VALUE!</v>
      </c>
      <c r="R288" s="100"/>
      <c r="S288" s="5"/>
      <c r="T288" s="28">
        <f t="shared" si="107"/>
        <v>0</v>
      </c>
      <c r="U288" s="101">
        <v>66140</v>
      </c>
      <c r="V288" s="102">
        <f t="shared" si="98"/>
        <v>0</v>
      </c>
      <c r="W288" s="101"/>
      <c r="X288" s="101"/>
      <c r="Y288" s="102">
        <f t="shared" si="108"/>
        <v>0</v>
      </c>
      <c r="Z288" s="102">
        <f t="shared" si="109"/>
        <v>0</v>
      </c>
      <c r="AA288" s="102" t="e">
        <f t="shared" si="99"/>
        <v>#VALUE!</v>
      </c>
    </row>
    <row r="289" spans="1:27" ht="17.25">
      <c r="A289" s="5"/>
      <c r="B289" s="5"/>
      <c r="C289" s="93"/>
      <c r="D289" s="193"/>
      <c r="E289" s="94"/>
      <c r="F289" s="95"/>
      <c r="G289" s="96" t="str">
        <f t="shared" si="100"/>
        <v>Error</v>
      </c>
      <c r="H289" s="97">
        <v>14400</v>
      </c>
      <c r="I289" s="98" t="e">
        <f t="shared" si="101"/>
        <v>#VALUE!</v>
      </c>
      <c r="J289" s="88" t="e">
        <f t="shared" si="96"/>
        <v>#VALUE!</v>
      </c>
      <c r="K289" s="98">
        <f t="shared" si="102"/>
        <v>0</v>
      </c>
      <c r="L289" s="98">
        <f t="shared" si="103"/>
        <v>0</v>
      </c>
      <c r="M289" s="98" t="e">
        <f t="shared" si="104"/>
        <v>#VALUE!</v>
      </c>
      <c r="N289" s="98" t="e">
        <f t="shared" si="105"/>
        <v>#VALUE!</v>
      </c>
      <c r="O289" s="97"/>
      <c r="P289" s="98" t="e">
        <f t="shared" si="97"/>
        <v>#VALUE!</v>
      </c>
      <c r="Q289" s="99" t="e">
        <f t="shared" si="106"/>
        <v>#VALUE!</v>
      </c>
      <c r="R289" s="100"/>
      <c r="S289" s="5"/>
      <c r="T289" s="28">
        <f t="shared" si="107"/>
        <v>0</v>
      </c>
      <c r="U289" s="101">
        <v>66140</v>
      </c>
      <c r="V289" s="102">
        <f t="shared" si="98"/>
        <v>0</v>
      </c>
      <c r="W289" s="101"/>
      <c r="X289" s="101"/>
      <c r="Y289" s="102">
        <f t="shared" si="108"/>
        <v>0</v>
      </c>
      <c r="Z289" s="102">
        <f t="shared" si="109"/>
        <v>0</v>
      </c>
      <c r="AA289" s="102" t="e">
        <f t="shared" si="99"/>
        <v>#VALUE!</v>
      </c>
    </row>
    <row r="290" spans="1:27" ht="17.25">
      <c r="A290" s="5"/>
      <c r="B290" s="5"/>
      <c r="C290" s="93"/>
      <c r="D290" s="193"/>
      <c r="E290" s="94"/>
      <c r="F290" s="95"/>
      <c r="G290" s="96" t="str">
        <f t="shared" si="100"/>
        <v>Error</v>
      </c>
      <c r="H290" s="97">
        <v>14400</v>
      </c>
      <c r="I290" s="98" t="e">
        <f t="shared" si="101"/>
        <v>#VALUE!</v>
      </c>
      <c r="J290" s="88" t="e">
        <f t="shared" si="96"/>
        <v>#VALUE!</v>
      </c>
      <c r="K290" s="98">
        <f t="shared" si="102"/>
        <v>0</v>
      </c>
      <c r="L290" s="98">
        <f t="shared" si="103"/>
        <v>0</v>
      </c>
      <c r="M290" s="98" t="e">
        <f t="shared" si="104"/>
        <v>#VALUE!</v>
      </c>
      <c r="N290" s="98" t="e">
        <f t="shared" si="105"/>
        <v>#VALUE!</v>
      </c>
      <c r="O290" s="97"/>
      <c r="P290" s="98" t="e">
        <f t="shared" si="97"/>
        <v>#VALUE!</v>
      </c>
      <c r="Q290" s="99" t="e">
        <f t="shared" si="106"/>
        <v>#VALUE!</v>
      </c>
      <c r="R290" s="100"/>
      <c r="S290" s="5"/>
      <c r="T290" s="28">
        <f t="shared" si="107"/>
        <v>0</v>
      </c>
      <c r="U290" s="101">
        <v>66140</v>
      </c>
      <c r="V290" s="102">
        <f t="shared" si="98"/>
        <v>0</v>
      </c>
      <c r="W290" s="101"/>
      <c r="X290" s="101"/>
      <c r="Y290" s="102">
        <f t="shared" si="108"/>
        <v>0</v>
      </c>
      <c r="Z290" s="102">
        <f t="shared" si="109"/>
        <v>0</v>
      </c>
      <c r="AA290" s="102" t="e">
        <f t="shared" si="99"/>
        <v>#VALUE!</v>
      </c>
    </row>
    <row r="291" spans="1:27" ht="17.25">
      <c r="A291" s="5"/>
      <c r="B291" s="5"/>
      <c r="C291" s="93"/>
      <c r="D291" s="193"/>
      <c r="E291" s="94"/>
      <c r="F291" s="95"/>
      <c r="G291" s="96" t="str">
        <f t="shared" si="100"/>
        <v>Error</v>
      </c>
      <c r="H291" s="97">
        <v>14400</v>
      </c>
      <c r="I291" s="98" t="e">
        <f t="shared" si="101"/>
        <v>#VALUE!</v>
      </c>
      <c r="J291" s="88" t="e">
        <f t="shared" si="96"/>
        <v>#VALUE!</v>
      </c>
      <c r="K291" s="98">
        <f t="shared" si="102"/>
        <v>0</v>
      </c>
      <c r="L291" s="98">
        <f t="shared" si="103"/>
        <v>0</v>
      </c>
      <c r="M291" s="98" t="e">
        <f t="shared" si="104"/>
        <v>#VALUE!</v>
      </c>
      <c r="N291" s="98" t="e">
        <f t="shared" si="105"/>
        <v>#VALUE!</v>
      </c>
      <c r="O291" s="97"/>
      <c r="P291" s="98" t="e">
        <f t="shared" si="97"/>
        <v>#VALUE!</v>
      </c>
      <c r="Q291" s="99" t="e">
        <f t="shared" si="106"/>
        <v>#VALUE!</v>
      </c>
      <c r="R291" s="100"/>
      <c r="S291" s="5"/>
      <c r="T291" s="28">
        <f t="shared" si="107"/>
        <v>0</v>
      </c>
      <c r="U291" s="101">
        <v>66140</v>
      </c>
      <c r="V291" s="102">
        <f t="shared" si="98"/>
        <v>0</v>
      </c>
      <c r="W291" s="101"/>
      <c r="X291" s="101"/>
      <c r="Y291" s="102">
        <f t="shared" si="108"/>
        <v>0</v>
      </c>
      <c r="Z291" s="102">
        <f t="shared" si="109"/>
        <v>0</v>
      </c>
      <c r="AA291" s="102" t="e">
        <f t="shared" si="99"/>
        <v>#VALUE!</v>
      </c>
    </row>
    <row r="292" spans="1:27" ht="17.25">
      <c r="A292" s="5"/>
      <c r="B292" s="5"/>
      <c r="C292" s="93"/>
      <c r="D292" s="193"/>
      <c r="E292" s="94"/>
      <c r="F292" s="95"/>
      <c r="G292" s="96" t="str">
        <f t="shared" si="100"/>
        <v>Error</v>
      </c>
      <c r="H292" s="97">
        <v>14400</v>
      </c>
      <c r="I292" s="98" t="e">
        <f t="shared" si="101"/>
        <v>#VALUE!</v>
      </c>
      <c r="J292" s="88" t="e">
        <f t="shared" si="96"/>
        <v>#VALUE!</v>
      </c>
      <c r="K292" s="98">
        <f t="shared" si="102"/>
        <v>0</v>
      </c>
      <c r="L292" s="98">
        <f t="shared" si="103"/>
        <v>0</v>
      </c>
      <c r="M292" s="98" t="e">
        <f t="shared" si="104"/>
        <v>#VALUE!</v>
      </c>
      <c r="N292" s="98" t="e">
        <f t="shared" si="105"/>
        <v>#VALUE!</v>
      </c>
      <c r="O292" s="97"/>
      <c r="P292" s="98" t="e">
        <f t="shared" si="97"/>
        <v>#VALUE!</v>
      </c>
      <c r="Q292" s="99" t="e">
        <f t="shared" si="106"/>
        <v>#VALUE!</v>
      </c>
      <c r="R292" s="100"/>
      <c r="S292" s="5"/>
      <c r="T292" s="28">
        <f t="shared" si="107"/>
        <v>0</v>
      </c>
      <c r="U292" s="101">
        <v>66140</v>
      </c>
      <c r="V292" s="102">
        <f t="shared" si="98"/>
        <v>0</v>
      </c>
      <c r="W292" s="101"/>
      <c r="X292" s="101"/>
      <c r="Y292" s="102">
        <f t="shared" si="108"/>
        <v>0</v>
      </c>
      <c r="Z292" s="102">
        <f t="shared" si="109"/>
        <v>0</v>
      </c>
      <c r="AA292" s="102" t="e">
        <f t="shared" si="99"/>
        <v>#VALUE!</v>
      </c>
    </row>
    <row r="293" spans="1:27" ht="17.25">
      <c r="A293" s="5"/>
      <c r="B293" s="5"/>
      <c r="C293" s="93"/>
      <c r="D293" s="193"/>
      <c r="E293" s="84"/>
      <c r="F293" s="85"/>
      <c r="G293" s="86" t="str">
        <f t="shared" si="100"/>
        <v>Error</v>
      </c>
      <c r="H293" s="87">
        <v>14400</v>
      </c>
      <c r="I293" s="88" t="e">
        <f t="shared" si="101"/>
        <v>#VALUE!</v>
      </c>
      <c r="J293" s="88" t="e">
        <f t="shared" si="96"/>
        <v>#VALUE!</v>
      </c>
      <c r="K293" s="88">
        <f t="shared" si="102"/>
        <v>0</v>
      </c>
      <c r="L293" s="88">
        <f t="shared" si="103"/>
        <v>0</v>
      </c>
      <c r="M293" s="88" t="e">
        <f t="shared" si="104"/>
        <v>#VALUE!</v>
      </c>
      <c r="N293" s="88" t="e">
        <f t="shared" si="105"/>
        <v>#VALUE!</v>
      </c>
      <c r="O293" s="87"/>
      <c r="P293" s="88" t="e">
        <f t="shared" si="97"/>
        <v>#VALUE!</v>
      </c>
      <c r="Q293" s="89" t="e">
        <f t="shared" si="106"/>
        <v>#VALUE!</v>
      </c>
      <c r="R293" s="90"/>
      <c r="S293" s="82"/>
      <c r="T293" s="28">
        <f t="shared" si="107"/>
        <v>0</v>
      </c>
      <c r="U293" s="91">
        <v>66140</v>
      </c>
      <c r="V293" s="92">
        <f t="shared" si="98"/>
        <v>0</v>
      </c>
      <c r="W293" s="91"/>
      <c r="X293" s="91"/>
      <c r="Y293" s="92">
        <f t="shared" si="108"/>
        <v>0</v>
      </c>
      <c r="Z293" s="92">
        <f t="shared" si="109"/>
        <v>0</v>
      </c>
      <c r="AA293" s="92" t="e">
        <f t="shared" si="99"/>
        <v>#VALUE!</v>
      </c>
    </row>
    <row r="294" spans="1:27" ht="17.25">
      <c r="A294" s="5"/>
      <c r="B294" s="5"/>
      <c r="C294" s="93"/>
      <c r="D294" s="193"/>
      <c r="E294" s="94"/>
      <c r="F294" s="95"/>
      <c r="G294" s="96" t="str">
        <f t="shared" si="100"/>
        <v>Error</v>
      </c>
      <c r="H294" s="97">
        <v>14400</v>
      </c>
      <c r="I294" s="98" t="e">
        <f t="shared" si="101"/>
        <v>#VALUE!</v>
      </c>
      <c r="J294" s="88" t="e">
        <f t="shared" si="96"/>
        <v>#VALUE!</v>
      </c>
      <c r="K294" s="98">
        <f t="shared" si="102"/>
        <v>0</v>
      </c>
      <c r="L294" s="98">
        <f t="shared" si="103"/>
        <v>0</v>
      </c>
      <c r="M294" s="98" t="e">
        <f t="shared" si="104"/>
        <v>#VALUE!</v>
      </c>
      <c r="N294" s="98" t="e">
        <f t="shared" si="105"/>
        <v>#VALUE!</v>
      </c>
      <c r="O294" s="97"/>
      <c r="P294" s="98" t="e">
        <f t="shared" si="97"/>
        <v>#VALUE!</v>
      </c>
      <c r="Q294" s="99" t="e">
        <f t="shared" si="106"/>
        <v>#VALUE!</v>
      </c>
      <c r="R294" s="100"/>
      <c r="S294" s="5"/>
      <c r="T294" s="28">
        <f t="shared" si="107"/>
        <v>0</v>
      </c>
      <c r="U294" s="101">
        <v>66140</v>
      </c>
      <c r="V294" s="102">
        <f t="shared" si="98"/>
        <v>0</v>
      </c>
      <c r="W294" s="101"/>
      <c r="X294" s="101"/>
      <c r="Y294" s="102">
        <f t="shared" si="108"/>
        <v>0</v>
      </c>
      <c r="Z294" s="102">
        <f t="shared" si="109"/>
        <v>0</v>
      </c>
      <c r="AA294" s="102" t="e">
        <f t="shared" si="99"/>
        <v>#VALUE!</v>
      </c>
    </row>
    <row r="295" spans="1:27" ht="17.25">
      <c r="A295" s="5"/>
      <c r="B295" s="5"/>
      <c r="C295" s="93"/>
      <c r="D295" s="193"/>
      <c r="E295" s="94"/>
      <c r="F295" s="95"/>
      <c r="G295" s="96" t="str">
        <f t="shared" si="100"/>
        <v>Error</v>
      </c>
      <c r="H295" s="97">
        <v>14400</v>
      </c>
      <c r="I295" s="98" t="e">
        <f t="shared" si="101"/>
        <v>#VALUE!</v>
      </c>
      <c r="J295" s="88" t="e">
        <f t="shared" si="96"/>
        <v>#VALUE!</v>
      </c>
      <c r="K295" s="98">
        <f t="shared" si="102"/>
        <v>0</v>
      </c>
      <c r="L295" s="98">
        <f t="shared" si="103"/>
        <v>0</v>
      </c>
      <c r="M295" s="98" t="e">
        <f t="shared" si="104"/>
        <v>#VALUE!</v>
      </c>
      <c r="N295" s="98" t="e">
        <f t="shared" si="105"/>
        <v>#VALUE!</v>
      </c>
      <c r="O295" s="97"/>
      <c r="P295" s="98" t="e">
        <f t="shared" si="97"/>
        <v>#VALUE!</v>
      </c>
      <c r="Q295" s="99" t="e">
        <f t="shared" si="106"/>
        <v>#VALUE!</v>
      </c>
      <c r="R295" s="100"/>
      <c r="S295" s="5"/>
      <c r="T295" s="28">
        <f t="shared" si="107"/>
        <v>0</v>
      </c>
      <c r="U295" s="101">
        <v>66140</v>
      </c>
      <c r="V295" s="102">
        <f t="shared" si="98"/>
        <v>0</v>
      </c>
      <c r="W295" s="101"/>
      <c r="X295" s="101"/>
      <c r="Y295" s="102">
        <f t="shared" si="108"/>
        <v>0</v>
      </c>
      <c r="Z295" s="102">
        <f t="shared" si="109"/>
        <v>0</v>
      </c>
      <c r="AA295" s="102" t="e">
        <f t="shared" si="99"/>
        <v>#VALUE!</v>
      </c>
    </row>
    <row r="296" spans="1:27" ht="17.25">
      <c r="A296" s="5"/>
      <c r="B296" s="5"/>
      <c r="C296" s="93"/>
      <c r="D296" s="193"/>
      <c r="E296" s="94"/>
      <c r="F296" s="95"/>
      <c r="G296" s="96" t="str">
        <f t="shared" si="100"/>
        <v>Error</v>
      </c>
      <c r="H296" s="97">
        <v>14400</v>
      </c>
      <c r="I296" s="98" t="e">
        <f t="shared" si="101"/>
        <v>#VALUE!</v>
      </c>
      <c r="J296" s="88" t="e">
        <f t="shared" si="96"/>
        <v>#VALUE!</v>
      </c>
      <c r="K296" s="98">
        <f t="shared" si="102"/>
        <v>0</v>
      </c>
      <c r="L296" s="98">
        <f t="shared" si="103"/>
        <v>0</v>
      </c>
      <c r="M296" s="98" t="e">
        <f t="shared" si="104"/>
        <v>#VALUE!</v>
      </c>
      <c r="N296" s="98" t="e">
        <f t="shared" si="105"/>
        <v>#VALUE!</v>
      </c>
      <c r="O296" s="97"/>
      <c r="P296" s="98" t="e">
        <f t="shared" si="97"/>
        <v>#VALUE!</v>
      </c>
      <c r="Q296" s="99" t="e">
        <f t="shared" si="106"/>
        <v>#VALUE!</v>
      </c>
      <c r="R296" s="100"/>
      <c r="S296" s="5"/>
      <c r="T296" s="28">
        <f t="shared" si="107"/>
        <v>0</v>
      </c>
      <c r="U296" s="101">
        <v>66140</v>
      </c>
      <c r="V296" s="102">
        <f t="shared" si="98"/>
        <v>0</v>
      </c>
      <c r="W296" s="101"/>
      <c r="X296" s="101"/>
      <c r="Y296" s="102">
        <f t="shared" si="108"/>
        <v>0</v>
      </c>
      <c r="Z296" s="102">
        <f t="shared" si="109"/>
        <v>0</v>
      </c>
      <c r="AA296" s="102" t="e">
        <f t="shared" si="99"/>
        <v>#VALUE!</v>
      </c>
    </row>
    <row r="297" spans="1:27" ht="17.25">
      <c r="A297" s="5"/>
      <c r="B297" s="5"/>
      <c r="C297" s="93"/>
      <c r="D297" s="193"/>
      <c r="E297" s="94"/>
      <c r="F297" s="95"/>
      <c r="G297" s="96" t="str">
        <f t="shared" si="100"/>
        <v>Error</v>
      </c>
      <c r="H297" s="97">
        <v>14400</v>
      </c>
      <c r="I297" s="98" t="e">
        <f t="shared" si="101"/>
        <v>#VALUE!</v>
      </c>
      <c r="J297" s="88" t="e">
        <f t="shared" si="96"/>
        <v>#VALUE!</v>
      </c>
      <c r="K297" s="98">
        <f t="shared" si="102"/>
        <v>0</v>
      </c>
      <c r="L297" s="98">
        <f t="shared" si="103"/>
        <v>0</v>
      </c>
      <c r="M297" s="98" t="e">
        <f t="shared" si="104"/>
        <v>#VALUE!</v>
      </c>
      <c r="N297" s="98" t="e">
        <f t="shared" si="105"/>
        <v>#VALUE!</v>
      </c>
      <c r="O297" s="97"/>
      <c r="P297" s="98" t="e">
        <f t="shared" si="97"/>
        <v>#VALUE!</v>
      </c>
      <c r="Q297" s="99" t="e">
        <f t="shared" si="106"/>
        <v>#VALUE!</v>
      </c>
      <c r="R297" s="100"/>
      <c r="S297" s="5"/>
      <c r="T297" s="28">
        <f t="shared" si="107"/>
        <v>0</v>
      </c>
      <c r="U297" s="101">
        <v>66140</v>
      </c>
      <c r="V297" s="102">
        <f t="shared" si="98"/>
        <v>0</v>
      </c>
      <c r="W297" s="101"/>
      <c r="X297" s="101"/>
      <c r="Y297" s="102">
        <f t="shared" si="108"/>
        <v>0</v>
      </c>
      <c r="Z297" s="102">
        <f t="shared" si="109"/>
        <v>0</v>
      </c>
      <c r="AA297" s="102" t="e">
        <f t="shared" si="99"/>
        <v>#VALUE!</v>
      </c>
    </row>
    <row r="298" spans="1:27" ht="17.25">
      <c r="A298" s="5"/>
      <c r="B298" s="5"/>
      <c r="C298" s="93"/>
      <c r="D298" s="193"/>
      <c r="E298" s="94"/>
      <c r="F298" s="95"/>
      <c r="G298" s="96" t="str">
        <f t="shared" si="100"/>
        <v>Error</v>
      </c>
      <c r="H298" s="97">
        <v>14400</v>
      </c>
      <c r="I298" s="98" t="e">
        <f t="shared" si="101"/>
        <v>#VALUE!</v>
      </c>
      <c r="J298" s="88" t="e">
        <f t="shared" si="96"/>
        <v>#VALUE!</v>
      </c>
      <c r="K298" s="98">
        <f t="shared" si="102"/>
        <v>0</v>
      </c>
      <c r="L298" s="98">
        <f t="shared" si="103"/>
        <v>0</v>
      </c>
      <c r="M298" s="98" t="e">
        <f t="shared" si="104"/>
        <v>#VALUE!</v>
      </c>
      <c r="N298" s="98" t="e">
        <f t="shared" si="105"/>
        <v>#VALUE!</v>
      </c>
      <c r="O298" s="97"/>
      <c r="P298" s="98" t="e">
        <f t="shared" si="97"/>
        <v>#VALUE!</v>
      </c>
      <c r="Q298" s="99" t="e">
        <f t="shared" si="106"/>
        <v>#VALUE!</v>
      </c>
      <c r="R298" s="100"/>
      <c r="S298" s="5"/>
      <c r="T298" s="28">
        <f t="shared" si="107"/>
        <v>0</v>
      </c>
      <c r="U298" s="101">
        <v>66140</v>
      </c>
      <c r="V298" s="102">
        <f t="shared" si="98"/>
        <v>0</v>
      </c>
      <c r="W298" s="101"/>
      <c r="X298" s="101"/>
      <c r="Y298" s="102">
        <f t="shared" si="108"/>
        <v>0</v>
      </c>
      <c r="Z298" s="102">
        <f t="shared" si="109"/>
        <v>0</v>
      </c>
      <c r="AA298" s="102" t="e">
        <f t="shared" si="99"/>
        <v>#VALUE!</v>
      </c>
    </row>
    <row r="299" spans="1:27" ht="17.25">
      <c r="A299" s="5"/>
      <c r="B299" s="5"/>
      <c r="C299" s="93"/>
      <c r="D299" s="193"/>
      <c r="E299" s="84"/>
      <c r="F299" s="85"/>
      <c r="G299" s="86" t="str">
        <f t="shared" si="100"/>
        <v>Error</v>
      </c>
      <c r="H299" s="87">
        <v>14400</v>
      </c>
      <c r="I299" s="88" t="e">
        <f t="shared" si="101"/>
        <v>#VALUE!</v>
      </c>
      <c r="J299" s="88" t="e">
        <f t="shared" si="96"/>
        <v>#VALUE!</v>
      </c>
      <c r="K299" s="88">
        <f t="shared" si="102"/>
        <v>0</v>
      </c>
      <c r="L299" s="88">
        <f t="shared" si="103"/>
        <v>0</v>
      </c>
      <c r="M299" s="88" t="e">
        <f t="shared" si="104"/>
        <v>#VALUE!</v>
      </c>
      <c r="N299" s="88" t="e">
        <f t="shared" si="105"/>
        <v>#VALUE!</v>
      </c>
      <c r="O299" s="87"/>
      <c r="P299" s="88" t="e">
        <f t="shared" si="97"/>
        <v>#VALUE!</v>
      </c>
      <c r="Q299" s="89" t="e">
        <f t="shared" si="106"/>
        <v>#VALUE!</v>
      </c>
      <c r="R299" s="90"/>
      <c r="S299" s="82"/>
      <c r="T299" s="28">
        <f t="shared" si="107"/>
        <v>0</v>
      </c>
      <c r="U299" s="91">
        <v>66140</v>
      </c>
      <c r="V299" s="92">
        <f t="shared" si="98"/>
        <v>0</v>
      </c>
      <c r="W299" s="91"/>
      <c r="X299" s="91"/>
      <c r="Y299" s="92">
        <f t="shared" si="108"/>
        <v>0</v>
      </c>
      <c r="Z299" s="92">
        <f t="shared" si="109"/>
        <v>0</v>
      </c>
      <c r="AA299" s="92" t="e">
        <f t="shared" si="99"/>
        <v>#VALUE!</v>
      </c>
    </row>
    <row r="300" spans="1:27" ht="17.25">
      <c r="A300" s="5"/>
      <c r="B300" s="5"/>
      <c r="C300" s="93"/>
      <c r="D300" s="193"/>
      <c r="E300" s="94"/>
      <c r="F300" s="95"/>
      <c r="G300" s="96" t="str">
        <f t="shared" si="100"/>
        <v>Error</v>
      </c>
      <c r="H300" s="97">
        <v>14400</v>
      </c>
      <c r="I300" s="98" t="e">
        <f t="shared" si="101"/>
        <v>#VALUE!</v>
      </c>
      <c r="J300" s="88" t="e">
        <f t="shared" si="96"/>
        <v>#VALUE!</v>
      </c>
      <c r="K300" s="98">
        <f t="shared" si="102"/>
        <v>0</v>
      </c>
      <c r="L300" s="98">
        <f t="shared" si="103"/>
        <v>0</v>
      </c>
      <c r="M300" s="98" t="e">
        <f t="shared" si="104"/>
        <v>#VALUE!</v>
      </c>
      <c r="N300" s="98" t="e">
        <f t="shared" si="105"/>
        <v>#VALUE!</v>
      </c>
      <c r="O300" s="97"/>
      <c r="P300" s="98" t="e">
        <f t="shared" si="97"/>
        <v>#VALUE!</v>
      </c>
      <c r="Q300" s="99" t="e">
        <f t="shared" si="106"/>
        <v>#VALUE!</v>
      </c>
      <c r="R300" s="100"/>
      <c r="S300" s="5"/>
      <c r="T300" s="28">
        <f t="shared" si="107"/>
        <v>0</v>
      </c>
      <c r="U300" s="101">
        <v>66140</v>
      </c>
      <c r="V300" s="102">
        <f t="shared" si="98"/>
        <v>0</v>
      </c>
      <c r="W300" s="101"/>
      <c r="X300" s="101"/>
      <c r="Y300" s="102">
        <f t="shared" si="108"/>
        <v>0</v>
      </c>
      <c r="Z300" s="102">
        <f t="shared" si="109"/>
        <v>0</v>
      </c>
      <c r="AA300" s="102" t="e">
        <f t="shared" si="99"/>
        <v>#VALUE!</v>
      </c>
    </row>
    <row r="301" spans="1:27" ht="17.25">
      <c r="A301" s="5"/>
      <c r="B301" s="5"/>
      <c r="C301" s="93"/>
      <c r="D301" s="193"/>
      <c r="E301" s="94"/>
      <c r="F301" s="95"/>
      <c r="G301" s="96" t="str">
        <f t="shared" si="100"/>
        <v>Error</v>
      </c>
      <c r="H301" s="97">
        <v>14400</v>
      </c>
      <c r="I301" s="98" t="e">
        <f t="shared" si="101"/>
        <v>#VALUE!</v>
      </c>
      <c r="J301" s="88" t="e">
        <f t="shared" si="96"/>
        <v>#VALUE!</v>
      </c>
      <c r="K301" s="98">
        <f t="shared" si="102"/>
        <v>0</v>
      </c>
      <c r="L301" s="98">
        <f t="shared" si="103"/>
        <v>0</v>
      </c>
      <c r="M301" s="98" t="e">
        <f t="shared" si="104"/>
        <v>#VALUE!</v>
      </c>
      <c r="N301" s="98" t="e">
        <f t="shared" si="105"/>
        <v>#VALUE!</v>
      </c>
      <c r="O301" s="97"/>
      <c r="P301" s="98" t="e">
        <f t="shared" si="97"/>
        <v>#VALUE!</v>
      </c>
      <c r="Q301" s="99" t="e">
        <f t="shared" si="106"/>
        <v>#VALUE!</v>
      </c>
      <c r="R301" s="100"/>
      <c r="S301" s="5"/>
      <c r="T301" s="28">
        <f t="shared" si="107"/>
        <v>0</v>
      </c>
      <c r="U301" s="101">
        <v>66140</v>
      </c>
      <c r="V301" s="102">
        <f t="shared" si="98"/>
        <v>0</v>
      </c>
      <c r="W301" s="101"/>
      <c r="X301" s="101"/>
      <c r="Y301" s="102">
        <f t="shared" si="108"/>
        <v>0</v>
      </c>
      <c r="Z301" s="102">
        <f t="shared" si="109"/>
        <v>0</v>
      </c>
      <c r="AA301" s="102" t="e">
        <f t="shared" si="99"/>
        <v>#VALUE!</v>
      </c>
    </row>
    <row r="302" spans="1:27" ht="17.25">
      <c r="A302" s="5"/>
      <c r="B302" s="5"/>
      <c r="C302" s="93"/>
      <c r="D302" s="193"/>
      <c r="E302" s="94"/>
      <c r="F302" s="95"/>
      <c r="G302" s="96" t="str">
        <f t="shared" si="100"/>
        <v>Error</v>
      </c>
      <c r="H302" s="97">
        <v>14400</v>
      </c>
      <c r="I302" s="98" t="e">
        <f t="shared" si="101"/>
        <v>#VALUE!</v>
      </c>
      <c r="J302" s="88" t="e">
        <f t="shared" si="96"/>
        <v>#VALUE!</v>
      </c>
      <c r="K302" s="98">
        <f t="shared" si="102"/>
        <v>0</v>
      </c>
      <c r="L302" s="98">
        <f t="shared" si="103"/>
        <v>0</v>
      </c>
      <c r="M302" s="98" t="e">
        <f t="shared" si="104"/>
        <v>#VALUE!</v>
      </c>
      <c r="N302" s="98" t="e">
        <f t="shared" si="105"/>
        <v>#VALUE!</v>
      </c>
      <c r="O302" s="97"/>
      <c r="P302" s="98" t="e">
        <f t="shared" si="97"/>
        <v>#VALUE!</v>
      </c>
      <c r="Q302" s="99" t="e">
        <f t="shared" si="106"/>
        <v>#VALUE!</v>
      </c>
      <c r="R302" s="100"/>
      <c r="S302" s="5"/>
      <c r="T302" s="28">
        <f t="shared" si="107"/>
        <v>0</v>
      </c>
      <c r="U302" s="101">
        <v>66140</v>
      </c>
      <c r="V302" s="102">
        <f t="shared" si="98"/>
        <v>0</v>
      </c>
      <c r="W302" s="101"/>
      <c r="X302" s="101"/>
      <c r="Y302" s="102">
        <f t="shared" si="108"/>
        <v>0</v>
      </c>
      <c r="Z302" s="102">
        <f t="shared" si="109"/>
        <v>0</v>
      </c>
      <c r="AA302" s="102" t="e">
        <f t="shared" si="99"/>
        <v>#VALUE!</v>
      </c>
    </row>
    <row r="303" spans="1:27" ht="17.25">
      <c r="A303" s="5"/>
      <c r="B303" s="5"/>
      <c r="C303" s="93"/>
      <c r="D303" s="193"/>
      <c r="E303" s="94"/>
      <c r="F303" s="95"/>
      <c r="G303" s="96" t="str">
        <f t="shared" si="100"/>
        <v>Error</v>
      </c>
      <c r="H303" s="97">
        <v>14400</v>
      </c>
      <c r="I303" s="98" t="e">
        <f t="shared" si="101"/>
        <v>#VALUE!</v>
      </c>
      <c r="J303" s="88" t="e">
        <f t="shared" si="96"/>
        <v>#VALUE!</v>
      </c>
      <c r="K303" s="98">
        <f t="shared" si="102"/>
        <v>0</v>
      </c>
      <c r="L303" s="98">
        <f t="shared" si="103"/>
        <v>0</v>
      </c>
      <c r="M303" s="98" t="e">
        <f t="shared" si="104"/>
        <v>#VALUE!</v>
      </c>
      <c r="N303" s="98" t="e">
        <f t="shared" si="105"/>
        <v>#VALUE!</v>
      </c>
      <c r="O303" s="97"/>
      <c r="P303" s="98" t="e">
        <f t="shared" si="97"/>
        <v>#VALUE!</v>
      </c>
      <c r="Q303" s="99" t="e">
        <f t="shared" si="106"/>
        <v>#VALUE!</v>
      </c>
      <c r="R303" s="100"/>
      <c r="S303" s="5"/>
      <c r="T303" s="28">
        <f t="shared" si="107"/>
        <v>0</v>
      </c>
      <c r="U303" s="101">
        <v>66140</v>
      </c>
      <c r="V303" s="102">
        <f t="shared" si="98"/>
        <v>0</v>
      </c>
      <c r="W303" s="101"/>
      <c r="X303" s="101"/>
      <c r="Y303" s="102">
        <f t="shared" si="108"/>
        <v>0</v>
      </c>
      <c r="Z303" s="102">
        <f t="shared" si="109"/>
        <v>0</v>
      </c>
      <c r="AA303" s="102" t="e">
        <f t="shared" si="99"/>
        <v>#VALUE!</v>
      </c>
    </row>
    <row r="304" spans="1:27" ht="17.25">
      <c r="A304" s="5"/>
      <c r="B304" s="5"/>
      <c r="C304" s="93"/>
      <c r="D304" s="193"/>
      <c r="E304" s="94"/>
      <c r="F304" s="95"/>
      <c r="G304" s="96" t="str">
        <f t="shared" si="100"/>
        <v>Error</v>
      </c>
      <c r="H304" s="97">
        <v>14400</v>
      </c>
      <c r="I304" s="98" t="e">
        <f t="shared" si="101"/>
        <v>#VALUE!</v>
      </c>
      <c r="J304" s="88" t="e">
        <f t="shared" si="96"/>
        <v>#VALUE!</v>
      </c>
      <c r="K304" s="98">
        <f t="shared" si="102"/>
        <v>0</v>
      </c>
      <c r="L304" s="98">
        <f t="shared" si="103"/>
        <v>0</v>
      </c>
      <c r="M304" s="98" t="e">
        <f t="shared" si="104"/>
        <v>#VALUE!</v>
      </c>
      <c r="N304" s="98" t="e">
        <f t="shared" si="105"/>
        <v>#VALUE!</v>
      </c>
      <c r="O304" s="97"/>
      <c r="P304" s="98" t="e">
        <f t="shared" si="97"/>
        <v>#VALUE!</v>
      </c>
      <c r="Q304" s="99" t="e">
        <f t="shared" si="106"/>
        <v>#VALUE!</v>
      </c>
      <c r="R304" s="100"/>
      <c r="S304" s="5"/>
      <c r="T304" s="28">
        <f t="shared" si="107"/>
        <v>0</v>
      </c>
      <c r="U304" s="101">
        <v>66140</v>
      </c>
      <c r="V304" s="102">
        <f t="shared" si="98"/>
        <v>0</v>
      </c>
      <c r="W304" s="101"/>
      <c r="X304" s="101"/>
      <c r="Y304" s="102">
        <f t="shared" si="108"/>
        <v>0</v>
      </c>
      <c r="Z304" s="102">
        <f t="shared" si="109"/>
        <v>0</v>
      </c>
      <c r="AA304" s="102" t="e">
        <f t="shared" si="99"/>
        <v>#VALUE!</v>
      </c>
    </row>
    <row r="305" spans="1:27" ht="17.25">
      <c r="A305" s="5"/>
      <c r="B305" s="5"/>
      <c r="C305" s="93"/>
      <c r="D305" s="193"/>
      <c r="E305" s="84"/>
      <c r="F305" s="85"/>
      <c r="G305" s="86" t="str">
        <f t="shared" si="100"/>
        <v>Error</v>
      </c>
      <c r="H305" s="87">
        <v>14400</v>
      </c>
      <c r="I305" s="88" t="e">
        <f t="shared" si="101"/>
        <v>#VALUE!</v>
      </c>
      <c r="J305" s="88" t="e">
        <f t="shared" si="96"/>
        <v>#VALUE!</v>
      </c>
      <c r="K305" s="88">
        <f t="shared" si="102"/>
        <v>0</v>
      </c>
      <c r="L305" s="88">
        <f t="shared" si="103"/>
        <v>0</v>
      </c>
      <c r="M305" s="88" t="e">
        <f t="shared" si="104"/>
        <v>#VALUE!</v>
      </c>
      <c r="N305" s="88" t="e">
        <f t="shared" si="105"/>
        <v>#VALUE!</v>
      </c>
      <c r="O305" s="87"/>
      <c r="P305" s="88" t="e">
        <f t="shared" si="97"/>
        <v>#VALUE!</v>
      </c>
      <c r="Q305" s="89" t="e">
        <f t="shared" si="106"/>
        <v>#VALUE!</v>
      </c>
      <c r="R305" s="90"/>
      <c r="S305" s="82"/>
      <c r="T305" s="28">
        <f t="shared" si="107"/>
        <v>0</v>
      </c>
      <c r="U305" s="91">
        <v>66140</v>
      </c>
      <c r="V305" s="92">
        <f t="shared" si="98"/>
        <v>0</v>
      </c>
      <c r="W305" s="91"/>
      <c r="X305" s="91"/>
      <c r="Y305" s="92">
        <f t="shared" si="108"/>
        <v>0</v>
      </c>
      <c r="Z305" s="92">
        <f t="shared" si="109"/>
        <v>0</v>
      </c>
      <c r="AA305" s="92" t="e">
        <f t="shared" si="99"/>
        <v>#VALUE!</v>
      </c>
    </row>
    <row r="306" spans="1:27" ht="17.25">
      <c r="A306" s="5"/>
      <c r="B306" s="5"/>
      <c r="C306" s="93"/>
      <c r="D306" s="193"/>
      <c r="E306" s="94"/>
      <c r="F306" s="95"/>
      <c r="G306" s="96" t="str">
        <f t="shared" si="100"/>
        <v>Error</v>
      </c>
      <c r="H306" s="97">
        <v>14400</v>
      </c>
      <c r="I306" s="98" t="e">
        <f t="shared" si="101"/>
        <v>#VALUE!</v>
      </c>
      <c r="J306" s="88" t="e">
        <f t="shared" si="96"/>
        <v>#VALUE!</v>
      </c>
      <c r="K306" s="98">
        <f t="shared" si="102"/>
        <v>0</v>
      </c>
      <c r="L306" s="98">
        <f t="shared" si="103"/>
        <v>0</v>
      </c>
      <c r="M306" s="98" t="e">
        <f t="shared" si="104"/>
        <v>#VALUE!</v>
      </c>
      <c r="N306" s="98" t="e">
        <f t="shared" si="105"/>
        <v>#VALUE!</v>
      </c>
      <c r="O306" s="97"/>
      <c r="P306" s="98" t="e">
        <f t="shared" si="97"/>
        <v>#VALUE!</v>
      </c>
      <c r="Q306" s="99" t="e">
        <f t="shared" si="106"/>
        <v>#VALUE!</v>
      </c>
      <c r="R306" s="100"/>
      <c r="S306" s="5"/>
      <c r="T306" s="28">
        <f t="shared" si="107"/>
        <v>0</v>
      </c>
      <c r="U306" s="101">
        <v>66140</v>
      </c>
      <c r="V306" s="102">
        <f t="shared" si="98"/>
        <v>0</v>
      </c>
      <c r="W306" s="101"/>
      <c r="X306" s="101"/>
      <c r="Y306" s="102">
        <f t="shared" si="108"/>
        <v>0</v>
      </c>
      <c r="Z306" s="102">
        <f t="shared" si="109"/>
        <v>0</v>
      </c>
      <c r="AA306" s="102" t="e">
        <f t="shared" si="99"/>
        <v>#VALUE!</v>
      </c>
    </row>
    <row r="307" spans="1:27" ht="17.25">
      <c r="A307" s="5"/>
      <c r="B307" s="5"/>
      <c r="C307" s="93"/>
      <c r="D307" s="193"/>
      <c r="E307" s="94"/>
      <c r="F307" s="95"/>
      <c r="G307" s="96" t="str">
        <f t="shared" si="100"/>
        <v>Error</v>
      </c>
      <c r="H307" s="97">
        <v>14400</v>
      </c>
      <c r="I307" s="98" t="e">
        <f t="shared" si="101"/>
        <v>#VALUE!</v>
      </c>
      <c r="J307" s="88" t="e">
        <f t="shared" si="96"/>
        <v>#VALUE!</v>
      </c>
      <c r="K307" s="98">
        <f t="shared" si="102"/>
        <v>0</v>
      </c>
      <c r="L307" s="98">
        <f t="shared" si="103"/>
        <v>0</v>
      </c>
      <c r="M307" s="98" t="e">
        <f t="shared" si="104"/>
        <v>#VALUE!</v>
      </c>
      <c r="N307" s="98" t="e">
        <f t="shared" si="105"/>
        <v>#VALUE!</v>
      </c>
      <c r="O307" s="97"/>
      <c r="P307" s="98" t="e">
        <f t="shared" si="97"/>
        <v>#VALUE!</v>
      </c>
      <c r="Q307" s="99" t="e">
        <f t="shared" si="106"/>
        <v>#VALUE!</v>
      </c>
      <c r="R307" s="100"/>
      <c r="S307" s="5"/>
      <c r="T307" s="28">
        <f t="shared" si="107"/>
        <v>0</v>
      </c>
      <c r="U307" s="101">
        <v>66140</v>
      </c>
      <c r="V307" s="102">
        <f t="shared" ref="V307:V338" si="110">+U307*T307</f>
        <v>0</v>
      </c>
      <c r="W307" s="101"/>
      <c r="X307" s="101"/>
      <c r="Y307" s="102">
        <f t="shared" si="108"/>
        <v>0</v>
      </c>
      <c r="Z307" s="102">
        <f t="shared" si="109"/>
        <v>0</v>
      </c>
      <c r="AA307" s="102" t="e">
        <f t="shared" ref="AA307:AA338" si="111">+Z307+Q307</f>
        <v>#VALUE!</v>
      </c>
    </row>
    <row r="308" spans="1:27" ht="17.25">
      <c r="A308" s="5"/>
      <c r="B308" s="5"/>
      <c r="C308" s="93"/>
      <c r="D308" s="193"/>
      <c r="E308" s="94"/>
      <c r="F308" s="95"/>
      <c r="G308" s="96" t="str">
        <f t="shared" si="100"/>
        <v>Error</v>
      </c>
      <c r="H308" s="97">
        <v>14400</v>
      </c>
      <c r="I308" s="98" t="e">
        <f t="shared" si="101"/>
        <v>#VALUE!</v>
      </c>
      <c r="J308" s="88" t="e">
        <f t="shared" si="96"/>
        <v>#VALUE!</v>
      </c>
      <c r="K308" s="98">
        <f t="shared" si="102"/>
        <v>0</v>
      </c>
      <c r="L308" s="98">
        <f t="shared" si="103"/>
        <v>0</v>
      </c>
      <c r="M308" s="98" t="e">
        <f t="shared" si="104"/>
        <v>#VALUE!</v>
      </c>
      <c r="N308" s="98" t="e">
        <f t="shared" si="105"/>
        <v>#VALUE!</v>
      </c>
      <c r="O308" s="97"/>
      <c r="P308" s="98" t="e">
        <f t="shared" si="97"/>
        <v>#VALUE!</v>
      </c>
      <c r="Q308" s="99" t="e">
        <f t="shared" si="106"/>
        <v>#VALUE!</v>
      </c>
      <c r="R308" s="100"/>
      <c r="S308" s="5"/>
      <c r="T308" s="28">
        <f t="shared" si="107"/>
        <v>0</v>
      </c>
      <c r="U308" s="101">
        <v>66140</v>
      </c>
      <c r="V308" s="102">
        <f t="shared" si="110"/>
        <v>0</v>
      </c>
      <c r="W308" s="101"/>
      <c r="X308" s="101"/>
      <c r="Y308" s="102">
        <f t="shared" si="108"/>
        <v>0</v>
      </c>
      <c r="Z308" s="102">
        <f t="shared" si="109"/>
        <v>0</v>
      </c>
      <c r="AA308" s="102" t="e">
        <f t="shared" si="111"/>
        <v>#VALUE!</v>
      </c>
    </row>
    <row r="309" spans="1:27" ht="17.25">
      <c r="A309" s="5"/>
      <c r="B309" s="5"/>
      <c r="C309" s="93"/>
      <c r="D309" s="193"/>
      <c r="E309" s="94"/>
      <c r="F309" s="95"/>
      <c r="G309" s="96" t="str">
        <f t="shared" si="100"/>
        <v>Error</v>
      </c>
      <c r="H309" s="97">
        <v>14400</v>
      </c>
      <c r="I309" s="98" t="e">
        <f t="shared" si="101"/>
        <v>#VALUE!</v>
      </c>
      <c r="J309" s="88" t="e">
        <f t="shared" si="96"/>
        <v>#VALUE!</v>
      </c>
      <c r="K309" s="98">
        <f t="shared" si="102"/>
        <v>0</v>
      </c>
      <c r="L309" s="98">
        <f t="shared" si="103"/>
        <v>0</v>
      </c>
      <c r="M309" s="98" t="e">
        <f t="shared" si="104"/>
        <v>#VALUE!</v>
      </c>
      <c r="N309" s="98" t="e">
        <f t="shared" si="105"/>
        <v>#VALUE!</v>
      </c>
      <c r="O309" s="97"/>
      <c r="P309" s="98" t="e">
        <f t="shared" si="97"/>
        <v>#VALUE!</v>
      </c>
      <c r="Q309" s="99" t="e">
        <f t="shared" si="106"/>
        <v>#VALUE!</v>
      </c>
      <c r="R309" s="100"/>
      <c r="S309" s="5"/>
      <c r="T309" s="28">
        <f t="shared" si="107"/>
        <v>0</v>
      </c>
      <c r="U309" s="101">
        <v>66140</v>
      </c>
      <c r="V309" s="102">
        <f t="shared" si="110"/>
        <v>0</v>
      </c>
      <c r="W309" s="101"/>
      <c r="X309" s="101"/>
      <c r="Y309" s="102">
        <f t="shared" si="108"/>
        <v>0</v>
      </c>
      <c r="Z309" s="102">
        <f t="shared" si="109"/>
        <v>0</v>
      </c>
      <c r="AA309" s="102" t="e">
        <f t="shared" si="111"/>
        <v>#VALUE!</v>
      </c>
    </row>
    <row r="310" spans="1:27" ht="17.25">
      <c r="A310" s="5"/>
      <c r="B310" s="5"/>
      <c r="C310" s="93"/>
      <c r="D310" s="193"/>
      <c r="E310" s="94"/>
      <c r="F310" s="95"/>
      <c r="G310" s="96" t="str">
        <f t="shared" si="100"/>
        <v>Error</v>
      </c>
      <c r="H310" s="97">
        <v>14400</v>
      </c>
      <c r="I310" s="98" t="e">
        <f t="shared" si="101"/>
        <v>#VALUE!</v>
      </c>
      <c r="J310" s="88" t="e">
        <f t="shared" si="96"/>
        <v>#VALUE!</v>
      </c>
      <c r="K310" s="98">
        <f t="shared" si="102"/>
        <v>0</v>
      </c>
      <c r="L310" s="98">
        <f t="shared" si="103"/>
        <v>0</v>
      </c>
      <c r="M310" s="98" t="e">
        <f t="shared" si="104"/>
        <v>#VALUE!</v>
      </c>
      <c r="N310" s="98" t="e">
        <f t="shared" si="105"/>
        <v>#VALUE!</v>
      </c>
      <c r="O310" s="97"/>
      <c r="P310" s="98" t="e">
        <f t="shared" si="97"/>
        <v>#VALUE!</v>
      </c>
      <c r="Q310" s="99" t="e">
        <f t="shared" si="106"/>
        <v>#VALUE!</v>
      </c>
      <c r="R310" s="100"/>
      <c r="S310" s="5"/>
      <c r="T310" s="28">
        <f t="shared" si="107"/>
        <v>0</v>
      </c>
      <c r="U310" s="101">
        <v>66140</v>
      </c>
      <c r="V310" s="102">
        <f t="shared" si="110"/>
        <v>0</v>
      </c>
      <c r="W310" s="101"/>
      <c r="X310" s="101"/>
      <c r="Y310" s="102">
        <f t="shared" si="108"/>
        <v>0</v>
      </c>
      <c r="Z310" s="102">
        <f t="shared" si="109"/>
        <v>0</v>
      </c>
      <c r="AA310" s="102" t="e">
        <f t="shared" si="111"/>
        <v>#VALUE!</v>
      </c>
    </row>
    <row r="311" spans="1:27" ht="17.25">
      <c r="A311" s="5"/>
      <c r="B311" s="5"/>
      <c r="C311" s="93"/>
      <c r="D311" s="193"/>
      <c r="E311" s="84"/>
      <c r="F311" s="85"/>
      <c r="G311" s="86" t="str">
        <f t="shared" si="100"/>
        <v>Error</v>
      </c>
      <c r="H311" s="87">
        <v>14400</v>
      </c>
      <c r="I311" s="88" t="e">
        <f t="shared" si="101"/>
        <v>#VALUE!</v>
      </c>
      <c r="J311" s="88" t="e">
        <f t="shared" si="96"/>
        <v>#VALUE!</v>
      </c>
      <c r="K311" s="88">
        <f t="shared" si="102"/>
        <v>0</v>
      </c>
      <c r="L311" s="88">
        <f t="shared" si="103"/>
        <v>0</v>
      </c>
      <c r="M311" s="88" t="e">
        <f t="shared" si="104"/>
        <v>#VALUE!</v>
      </c>
      <c r="N311" s="88" t="e">
        <f t="shared" si="105"/>
        <v>#VALUE!</v>
      </c>
      <c r="O311" s="87"/>
      <c r="P311" s="88" t="e">
        <f t="shared" si="97"/>
        <v>#VALUE!</v>
      </c>
      <c r="Q311" s="89" t="e">
        <f t="shared" si="106"/>
        <v>#VALUE!</v>
      </c>
      <c r="R311" s="90"/>
      <c r="S311" s="82"/>
      <c r="T311" s="28">
        <f t="shared" si="107"/>
        <v>0</v>
      </c>
      <c r="U311" s="91">
        <v>66140</v>
      </c>
      <c r="V311" s="92">
        <f t="shared" si="110"/>
        <v>0</v>
      </c>
      <c r="W311" s="91"/>
      <c r="X311" s="91"/>
      <c r="Y311" s="92">
        <f t="shared" si="108"/>
        <v>0</v>
      </c>
      <c r="Z311" s="92">
        <f t="shared" si="109"/>
        <v>0</v>
      </c>
      <c r="AA311" s="92" t="e">
        <f t="shared" si="111"/>
        <v>#VALUE!</v>
      </c>
    </row>
    <row r="312" spans="1:27" ht="17.25">
      <c r="A312" s="5"/>
      <c r="B312" s="5"/>
      <c r="C312" s="93"/>
      <c r="D312" s="193"/>
      <c r="E312" s="94"/>
      <c r="F312" s="95"/>
      <c r="G312" s="96" t="str">
        <f t="shared" si="100"/>
        <v>Error</v>
      </c>
      <c r="H312" s="97">
        <v>14400</v>
      </c>
      <c r="I312" s="98" t="e">
        <f t="shared" si="101"/>
        <v>#VALUE!</v>
      </c>
      <c r="J312" s="88" t="e">
        <f t="shared" si="96"/>
        <v>#VALUE!</v>
      </c>
      <c r="K312" s="98">
        <f t="shared" si="102"/>
        <v>0</v>
      </c>
      <c r="L312" s="98">
        <f t="shared" si="103"/>
        <v>0</v>
      </c>
      <c r="M312" s="98" t="e">
        <f t="shared" si="104"/>
        <v>#VALUE!</v>
      </c>
      <c r="N312" s="98" t="e">
        <f t="shared" si="105"/>
        <v>#VALUE!</v>
      </c>
      <c r="O312" s="97"/>
      <c r="P312" s="98" t="e">
        <f t="shared" si="97"/>
        <v>#VALUE!</v>
      </c>
      <c r="Q312" s="99" t="e">
        <f t="shared" si="106"/>
        <v>#VALUE!</v>
      </c>
      <c r="R312" s="100"/>
      <c r="S312" s="5"/>
      <c r="T312" s="28">
        <f t="shared" si="107"/>
        <v>0</v>
      </c>
      <c r="U312" s="101">
        <v>66140</v>
      </c>
      <c r="V312" s="102">
        <f t="shared" si="110"/>
        <v>0</v>
      </c>
      <c r="W312" s="101"/>
      <c r="X312" s="101"/>
      <c r="Y312" s="102">
        <f t="shared" si="108"/>
        <v>0</v>
      </c>
      <c r="Z312" s="102">
        <f t="shared" si="109"/>
        <v>0</v>
      </c>
      <c r="AA312" s="102" t="e">
        <f t="shared" si="111"/>
        <v>#VALUE!</v>
      </c>
    </row>
    <row r="313" spans="1:27" ht="17.25">
      <c r="A313" s="5"/>
      <c r="B313" s="5"/>
      <c r="C313" s="93"/>
      <c r="D313" s="193"/>
      <c r="E313" s="94"/>
      <c r="F313" s="95"/>
      <c r="G313" s="96" t="str">
        <f t="shared" si="100"/>
        <v>Error</v>
      </c>
      <c r="H313" s="97">
        <v>14400</v>
      </c>
      <c r="I313" s="98" t="e">
        <f t="shared" si="101"/>
        <v>#VALUE!</v>
      </c>
      <c r="J313" s="88" t="e">
        <f t="shared" si="96"/>
        <v>#VALUE!</v>
      </c>
      <c r="K313" s="98">
        <f t="shared" si="102"/>
        <v>0</v>
      </c>
      <c r="L313" s="98">
        <f t="shared" si="103"/>
        <v>0</v>
      </c>
      <c r="M313" s="98" t="e">
        <f t="shared" si="104"/>
        <v>#VALUE!</v>
      </c>
      <c r="N313" s="98" t="e">
        <f t="shared" si="105"/>
        <v>#VALUE!</v>
      </c>
      <c r="O313" s="97"/>
      <c r="P313" s="98" t="e">
        <f t="shared" si="97"/>
        <v>#VALUE!</v>
      </c>
      <c r="Q313" s="99" t="e">
        <f t="shared" si="106"/>
        <v>#VALUE!</v>
      </c>
      <c r="R313" s="100"/>
      <c r="S313" s="5"/>
      <c r="T313" s="28">
        <f t="shared" si="107"/>
        <v>0</v>
      </c>
      <c r="U313" s="101">
        <v>66140</v>
      </c>
      <c r="V313" s="102">
        <f t="shared" si="110"/>
        <v>0</v>
      </c>
      <c r="W313" s="101"/>
      <c r="X313" s="101"/>
      <c r="Y313" s="102">
        <f t="shared" si="108"/>
        <v>0</v>
      </c>
      <c r="Z313" s="102">
        <f t="shared" si="109"/>
        <v>0</v>
      </c>
      <c r="AA313" s="102" t="e">
        <f t="shared" si="111"/>
        <v>#VALUE!</v>
      </c>
    </row>
    <row r="314" spans="1:27" ht="17.25">
      <c r="A314" s="5"/>
      <c r="B314" s="5"/>
      <c r="C314" s="93"/>
      <c r="D314" s="193"/>
      <c r="E314" s="94"/>
      <c r="F314" s="95"/>
      <c r="G314" s="96" t="str">
        <f t="shared" si="100"/>
        <v>Error</v>
      </c>
      <c r="H314" s="97">
        <v>14400</v>
      </c>
      <c r="I314" s="98" t="e">
        <f t="shared" si="101"/>
        <v>#VALUE!</v>
      </c>
      <c r="J314" s="88" t="e">
        <f t="shared" si="96"/>
        <v>#VALUE!</v>
      </c>
      <c r="K314" s="98">
        <f t="shared" si="102"/>
        <v>0</v>
      </c>
      <c r="L314" s="98">
        <f t="shared" si="103"/>
        <v>0</v>
      </c>
      <c r="M314" s="98" t="e">
        <f t="shared" si="104"/>
        <v>#VALUE!</v>
      </c>
      <c r="N314" s="98" t="e">
        <f t="shared" si="105"/>
        <v>#VALUE!</v>
      </c>
      <c r="O314" s="97"/>
      <c r="P314" s="98" t="e">
        <f t="shared" si="97"/>
        <v>#VALUE!</v>
      </c>
      <c r="Q314" s="99" t="e">
        <f t="shared" si="106"/>
        <v>#VALUE!</v>
      </c>
      <c r="R314" s="100"/>
      <c r="S314" s="5"/>
      <c r="T314" s="28">
        <f t="shared" si="107"/>
        <v>0</v>
      </c>
      <c r="U314" s="101">
        <v>66140</v>
      </c>
      <c r="V314" s="102">
        <f t="shared" si="110"/>
        <v>0</v>
      </c>
      <c r="W314" s="101"/>
      <c r="X314" s="101"/>
      <c r="Y314" s="102">
        <f t="shared" si="108"/>
        <v>0</v>
      </c>
      <c r="Z314" s="102">
        <f t="shared" si="109"/>
        <v>0</v>
      </c>
      <c r="AA314" s="102" t="e">
        <f t="shared" si="111"/>
        <v>#VALUE!</v>
      </c>
    </row>
    <row r="315" spans="1:27" ht="17.25">
      <c r="A315" s="5"/>
      <c r="B315" s="5"/>
      <c r="C315" s="93"/>
      <c r="D315" s="193"/>
      <c r="E315" s="94"/>
      <c r="F315" s="95"/>
      <c r="G315" s="96" t="str">
        <f t="shared" si="100"/>
        <v>Error</v>
      </c>
      <c r="H315" s="97">
        <v>14400</v>
      </c>
      <c r="I315" s="98" t="e">
        <f t="shared" si="101"/>
        <v>#VALUE!</v>
      </c>
      <c r="J315" s="88" t="e">
        <f t="shared" si="96"/>
        <v>#VALUE!</v>
      </c>
      <c r="K315" s="98">
        <f t="shared" si="102"/>
        <v>0</v>
      </c>
      <c r="L315" s="98">
        <f t="shared" si="103"/>
        <v>0</v>
      </c>
      <c r="M315" s="98" t="e">
        <f t="shared" si="104"/>
        <v>#VALUE!</v>
      </c>
      <c r="N315" s="98" t="e">
        <f t="shared" si="105"/>
        <v>#VALUE!</v>
      </c>
      <c r="O315" s="97"/>
      <c r="P315" s="98" t="e">
        <f t="shared" si="97"/>
        <v>#VALUE!</v>
      </c>
      <c r="Q315" s="99" t="e">
        <f t="shared" si="106"/>
        <v>#VALUE!</v>
      </c>
      <c r="R315" s="100"/>
      <c r="S315" s="5"/>
      <c r="T315" s="28">
        <f t="shared" si="107"/>
        <v>0</v>
      </c>
      <c r="U315" s="101">
        <v>66140</v>
      </c>
      <c r="V315" s="102">
        <f t="shared" si="110"/>
        <v>0</v>
      </c>
      <c r="W315" s="101"/>
      <c r="X315" s="101"/>
      <c r="Y315" s="102">
        <f t="shared" si="108"/>
        <v>0</v>
      </c>
      <c r="Z315" s="102">
        <f t="shared" si="109"/>
        <v>0</v>
      </c>
      <c r="AA315" s="102" t="e">
        <f t="shared" si="111"/>
        <v>#VALUE!</v>
      </c>
    </row>
    <row r="316" spans="1:27" ht="17.25">
      <c r="A316" s="5"/>
      <c r="B316" s="5"/>
      <c r="C316" s="93"/>
      <c r="D316" s="193"/>
      <c r="E316" s="94"/>
      <c r="F316" s="95"/>
      <c r="G316" s="96" t="str">
        <f t="shared" si="100"/>
        <v>Error</v>
      </c>
      <c r="H316" s="97">
        <v>14400</v>
      </c>
      <c r="I316" s="98" t="e">
        <f t="shared" si="101"/>
        <v>#VALUE!</v>
      </c>
      <c r="J316" s="88" t="e">
        <f t="shared" si="96"/>
        <v>#VALUE!</v>
      </c>
      <c r="K316" s="98">
        <f t="shared" si="102"/>
        <v>0</v>
      </c>
      <c r="L316" s="98">
        <f t="shared" si="103"/>
        <v>0</v>
      </c>
      <c r="M316" s="98" t="e">
        <f t="shared" si="104"/>
        <v>#VALUE!</v>
      </c>
      <c r="N316" s="98" t="e">
        <f t="shared" si="105"/>
        <v>#VALUE!</v>
      </c>
      <c r="O316" s="97"/>
      <c r="P316" s="98" t="e">
        <f t="shared" si="97"/>
        <v>#VALUE!</v>
      </c>
      <c r="Q316" s="99" t="e">
        <f t="shared" si="106"/>
        <v>#VALUE!</v>
      </c>
      <c r="R316" s="100"/>
      <c r="S316" s="5"/>
      <c r="T316" s="28">
        <f t="shared" si="107"/>
        <v>0</v>
      </c>
      <c r="U316" s="101">
        <v>66140</v>
      </c>
      <c r="V316" s="102">
        <f t="shared" si="110"/>
        <v>0</v>
      </c>
      <c r="W316" s="101"/>
      <c r="X316" s="101"/>
      <c r="Y316" s="102">
        <f t="shared" si="108"/>
        <v>0</v>
      </c>
      <c r="Z316" s="102">
        <f t="shared" si="109"/>
        <v>0</v>
      </c>
      <c r="AA316" s="102" t="e">
        <f t="shared" si="111"/>
        <v>#VALUE!</v>
      </c>
    </row>
    <row r="317" spans="1:27" ht="17.25">
      <c r="A317" s="5"/>
      <c r="B317" s="5"/>
      <c r="C317" s="93"/>
      <c r="D317" s="193"/>
      <c r="E317" s="84"/>
      <c r="F317" s="85"/>
      <c r="G317" s="86" t="str">
        <f t="shared" si="100"/>
        <v>Error</v>
      </c>
      <c r="H317" s="87">
        <v>14400</v>
      </c>
      <c r="I317" s="88" t="e">
        <f t="shared" si="101"/>
        <v>#VALUE!</v>
      </c>
      <c r="J317" s="88" t="e">
        <f t="shared" si="96"/>
        <v>#VALUE!</v>
      </c>
      <c r="K317" s="88">
        <f t="shared" si="102"/>
        <v>0</v>
      </c>
      <c r="L317" s="88">
        <f t="shared" si="103"/>
        <v>0</v>
      </c>
      <c r="M317" s="88" t="e">
        <f t="shared" si="104"/>
        <v>#VALUE!</v>
      </c>
      <c r="N317" s="88" t="e">
        <f t="shared" si="105"/>
        <v>#VALUE!</v>
      </c>
      <c r="O317" s="87"/>
      <c r="P317" s="88" t="e">
        <f t="shared" si="97"/>
        <v>#VALUE!</v>
      </c>
      <c r="Q317" s="89" t="e">
        <f t="shared" si="106"/>
        <v>#VALUE!</v>
      </c>
      <c r="R317" s="90"/>
      <c r="S317" s="82"/>
      <c r="T317" s="28">
        <f t="shared" si="107"/>
        <v>0</v>
      </c>
      <c r="U317" s="91">
        <v>66140</v>
      </c>
      <c r="V317" s="92">
        <f t="shared" si="110"/>
        <v>0</v>
      </c>
      <c r="W317" s="91"/>
      <c r="X317" s="91"/>
      <c r="Y317" s="92">
        <f t="shared" si="108"/>
        <v>0</v>
      </c>
      <c r="Z317" s="92">
        <f t="shared" si="109"/>
        <v>0</v>
      </c>
      <c r="AA317" s="92" t="e">
        <f t="shared" si="111"/>
        <v>#VALUE!</v>
      </c>
    </row>
    <row r="318" spans="1:27" ht="17.25">
      <c r="A318" s="5"/>
      <c r="B318" s="5"/>
      <c r="C318" s="93"/>
      <c r="D318" s="193"/>
      <c r="E318" s="94"/>
      <c r="F318" s="95"/>
      <c r="G318" s="96" t="str">
        <f t="shared" si="100"/>
        <v>Error</v>
      </c>
      <c r="H318" s="97">
        <v>14400</v>
      </c>
      <c r="I318" s="98" t="e">
        <f t="shared" si="101"/>
        <v>#VALUE!</v>
      </c>
      <c r="J318" s="88" t="e">
        <f t="shared" si="96"/>
        <v>#VALUE!</v>
      </c>
      <c r="K318" s="98">
        <f t="shared" si="102"/>
        <v>0</v>
      </c>
      <c r="L318" s="98">
        <f t="shared" si="103"/>
        <v>0</v>
      </c>
      <c r="M318" s="98" t="e">
        <f t="shared" si="104"/>
        <v>#VALUE!</v>
      </c>
      <c r="N318" s="98" t="e">
        <f t="shared" si="105"/>
        <v>#VALUE!</v>
      </c>
      <c r="O318" s="97"/>
      <c r="P318" s="98" t="e">
        <f t="shared" si="97"/>
        <v>#VALUE!</v>
      </c>
      <c r="Q318" s="99" t="e">
        <f t="shared" si="106"/>
        <v>#VALUE!</v>
      </c>
      <c r="R318" s="100"/>
      <c r="S318" s="5"/>
      <c r="T318" s="28">
        <f t="shared" si="107"/>
        <v>0</v>
      </c>
      <c r="U318" s="101">
        <v>66140</v>
      </c>
      <c r="V318" s="102">
        <f t="shared" si="110"/>
        <v>0</v>
      </c>
      <c r="W318" s="101"/>
      <c r="X318" s="101"/>
      <c r="Y318" s="102">
        <f t="shared" si="108"/>
        <v>0</v>
      </c>
      <c r="Z318" s="102">
        <f t="shared" si="109"/>
        <v>0</v>
      </c>
      <c r="AA318" s="102" t="e">
        <f t="shared" si="111"/>
        <v>#VALUE!</v>
      </c>
    </row>
    <row r="319" spans="1:27" ht="17.25">
      <c r="A319" s="5"/>
      <c r="B319" s="5"/>
      <c r="C319" s="93"/>
      <c r="D319" s="193"/>
      <c r="E319" s="94"/>
      <c r="F319" s="95"/>
      <c r="G319" s="96" t="str">
        <f t="shared" si="100"/>
        <v>Error</v>
      </c>
      <c r="H319" s="97">
        <v>14400</v>
      </c>
      <c r="I319" s="98" t="e">
        <f t="shared" si="101"/>
        <v>#VALUE!</v>
      </c>
      <c r="J319" s="88" t="e">
        <f t="shared" si="96"/>
        <v>#VALUE!</v>
      </c>
      <c r="K319" s="98">
        <f t="shared" si="102"/>
        <v>0</v>
      </c>
      <c r="L319" s="98">
        <f t="shared" si="103"/>
        <v>0</v>
      </c>
      <c r="M319" s="98" t="e">
        <f t="shared" si="104"/>
        <v>#VALUE!</v>
      </c>
      <c r="N319" s="98" t="e">
        <f t="shared" si="105"/>
        <v>#VALUE!</v>
      </c>
      <c r="O319" s="97"/>
      <c r="P319" s="98" t="e">
        <f t="shared" si="97"/>
        <v>#VALUE!</v>
      </c>
      <c r="Q319" s="99" t="e">
        <f t="shared" si="106"/>
        <v>#VALUE!</v>
      </c>
      <c r="R319" s="100"/>
      <c r="S319" s="5"/>
      <c r="T319" s="28">
        <f t="shared" si="107"/>
        <v>0</v>
      </c>
      <c r="U319" s="101">
        <v>66140</v>
      </c>
      <c r="V319" s="102">
        <f t="shared" si="110"/>
        <v>0</v>
      </c>
      <c r="W319" s="101"/>
      <c r="X319" s="101"/>
      <c r="Y319" s="102">
        <f t="shared" si="108"/>
        <v>0</v>
      </c>
      <c r="Z319" s="102">
        <f t="shared" si="109"/>
        <v>0</v>
      </c>
      <c r="AA319" s="102" t="e">
        <f t="shared" si="111"/>
        <v>#VALUE!</v>
      </c>
    </row>
    <row r="320" spans="1:27" ht="17.25">
      <c r="A320" s="5"/>
      <c r="B320" s="5"/>
      <c r="C320" s="93"/>
      <c r="D320" s="193"/>
      <c r="E320" s="94"/>
      <c r="F320" s="95"/>
      <c r="G320" s="96" t="str">
        <f t="shared" si="100"/>
        <v>Error</v>
      </c>
      <c r="H320" s="97">
        <v>14400</v>
      </c>
      <c r="I320" s="98" t="e">
        <f t="shared" si="101"/>
        <v>#VALUE!</v>
      </c>
      <c r="J320" s="88" t="e">
        <f t="shared" si="96"/>
        <v>#VALUE!</v>
      </c>
      <c r="K320" s="98">
        <f t="shared" si="102"/>
        <v>0</v>
      </c>
      <c r="L320" s="98">
        <f t="shared" si="103"/>
        <v>0</v>
      </c>
      <c r="M320" s="98" t="e">
        <f t="shared" si="104"/>
        <v>#VALUE!</v>
      </c>
      <c r="N320" s="98" t="e">
        <f t="shared" si="105"/>
        <v>#VALUE!</v>
      </c>
      <c r="O320" s="97"/>
      <c r="P320" s="98" t="e">
        <f t="shared" si="97"/>
        <v>#VALUE!</v>
      </c>
      <c r="Q320" s="99" t="e">
        <f t="shared" si="106"/>
        <v>#VALUE!</v>
      </c>
      <c r="R320" s="100"/>
      <c r="S320" s="5"/>
      <c r="T320" s="28">
        <f t="shared" si="107"/>
        <v>0</v>
      </c>
      <c r="U320" s="101">
        <v>66140</v>
      </c>
      <c r="V320" s="102">
        <f t="shared" si="110"/>
        <v>0</v>
      </c>
      <c r="W320" s="101"/>
      <c r="X320" s="101"/>
      <c r="Y320" s="102">
        <f t="shared" si="108"/>
        <v>0</v>
      </c>
      <c r="Z320" s="102">
        <f t="shared" si="109"/>
        <v>0</v>
      </c>
      <c r="AA320" s="102" t="e">
        <f t="shared" si="111"/>
        <v>#VALUE!</v>
      </c>
    </row>
    <row r="321" spans="1:27" ht="17.25">
      <c r="A321" s="5"/>
      <c r="B321" s="5"/>
      <c r="C321" s="93"/>
      <c r="D321" s="193"/>
      <c r="E321" s="94"/>
      <c r="F321" s="95"/>
      <c r="G321" s="96" t="str">
        <f t="shared" si="100"/>
        <v>Error</v>
      </c>
      <c r="H321" s="97">
        <v>14400</v>
      </c>
      <c r="I321" s="98" t="e">
        <f t="shared" si="101"/>
        <v>#VALUE!</v>
      </c>
      <c r="J321" s="88" t="e">
        <f t="shared" si="96"/>
        <v>#VALUE!</v>
      </c>
      <c r="K321" s="98">
        <f t="shared" si="102"/>
        <v>0</v>
      </c>
      <c r="L321" s="98">
        <f t="shared" si="103"/>
        <v>0</v>
      </c>
      <c r="M321" s="98" t="e">
        <f t="shared" si="104"/>
        <v>#VALUE!</v>
      </c>
      <c r="N321" s="98" t="e">
        <f t="shared" si="105"/>
        <v>#VALUE!</v>
      </c>
      <c r="O321" s="97"/>
      <c r="P321" s="98" t="e">
        <f t="shared" si="97"/>
        <v>#VALUE!</v>
      </c>
      <c r="Q321" s="99" t="e">
        <f t="shared" si="106"/>
        <v>#VALUE!</v>
      </c>
      <c r="R321" s="100"/>
      <c r="S321" s="5"/>
      <c r="T321" s="28">
        <f t="shared" si="107"/>
        <v>0</v>
      </c>
      <c r="U321" s="101">
        <v>66140</v>
      </c>
      <c r="V321" s="102">
        <f t="shared" si="110"/>
        <v>0</v>
      </c>
      <c r="W321" s="101"/>
      <c r="X321" s="101"/>
      <c r="Y321" s="102">
        <f t="shared" si="108"/>
        <v>0</v>
      </c>
      <c r="Z321" s="102">
        <f t="shared" si="109"/>
        <v>0</v>
      </c>
      <c r="AA321" s="102" t="e">
        <f t="shared" si="111"/>
        <v>#VALUE!</v>
      </c>
    </row>
    <row r="322" spans="1:27" ht="17.25">
      <c r="A322" s="5"/>
      <c r="B322" s="5"/>
      <c r="C322" s="93"/>
      <c r="D322" s="193"/>
      <c r="E322" s="94"/>
      <c r="F322" s="95"/>
      <c r="G322" s="96" t="str">
        <f t="shared" si="100"/>
        <v>Error</v>
      </c>
      <c r="H322" s="97">
        <v>14400</v>
      </c>
      <c r="I322" s="98" t="e">
        <f t="shared" si="101"/>
        <v>#VALUE!</v>
      </c>
      <c r="J322" s="88" t="e">
        <f t="shared" si="96"/>
        <v>#VALUE!</v>
      </c>
      <c r="K322" s="98">
        <f t="shared" si="102"/>
        <v>0</v>
      </c>
      <c r="L322" s="98">
        <f t="shared" si="103"/>
        <v>0</v>
      </c>
      <c r="M322" s="98" t="e">
        <f t="shared" si="104"/>
        <v>#VALUE!</v>
      </c>
      <c r="N322" s="98" t="e">
        <f t="shared" si="105"/>
        <v>#VALUE!</v>
      </c>
      <c r="O322" s="97"/>
      <c r="P322" s="98" t="e">
        <f t="shared" si="97"/>
        <v>#VALUE!</v>
      </c>
      <c r="Q322" s="99" t="e">
        <f t="shared" si="106"/>
        <v>#VALUE!</v>
      </c>
      <c r="R322" s="100"/>
      <c r="S322" s="5"/>
      <c r="T322" s="28">
        <f t="shared" si="107"/>
        <v>0</v>
      </c>
      <c r="U322" s="101">
        <v>66140</v>
      </c>
      <c r="V322" s="102">
        <f t="shared" si="110"/>
        <v>0</v>
      </c>
      <c r="W322" s="101"/>
      <c r="X322" s="101"/>
      <c r="Y322" s="102">
        <f t="shared" si="108"/>
        <v>0</v>
      </c>
      <c r="Z322" s="102">
        <f t="shared" si="109"/>
        <v>0</v>
      </c>
      <c r="AA322" s="102" t="e">
        <f t="shared" si="111"/>
        <v>#VALUE!</v>
      </c>
    </row>
    <row r="323" spans="1:27" ht="17.25">
      <c r="A323" s="5"/>
      <c r="B323" s="5"/>
      <c r="C323" s="93"/>
      <c r="D323" s="193"/>
      <c r="E323" s="84"/>
      <c r="F323" s="85"/>
      <c r="G323" s="86" t="str">
        <f t="shared" si="100"/>
        <v>Error</v>
      </c>
      <c r="H323" s="87">
        <v>14400</v>
      </c>
      <c r="I323" s="88" t="e">
        <f t="shared" si="101"/>
        <v>#VALUE!</v>
      </c>
      <c r="J323" s="88" t="e">
        <f t="shared" si="96"/>
        <v>#VALUE!</v>
      </c>
      <c r="K323" s="88">
        <f t="shared" si="102"/>
        <v>0</v>
      </c>
      <c r="L323" s="88">
        <f t="shared" si="103"/>
        <v>0</v>
      </c>
      <c r="M323" s="88" t="e">
        <f t="shared" si="104"/>
        <v>#VALUE!</v>
      </c>
      <c r="N323" s="88" t="e">
        <f t="shared" si="105"/>
        <v>#VALUE!</v>
      </c>
      <c r="O323" s="87"/>
      <c r="P323" s="88" t="e">
        <f t="shared" si="97"/>
        <v>#VALUE!</v>
      </c>
      <c r="Q323" s="89" t="e">
        <f t="shared" si="106"/>
        <v>#VALUE!</v>
      </c>
      <c r="R323" s="90"/>
      <c r="S323" s="82"/>
      <c r="T323" s="28">
        <f t="shared" si="107"/>
        <v>0</v>
      </c>
      <c r="U323" s="91">
        <v>66140</v>
      </c>
      <c r="V323" s="92">
        <f t="shared" si="110"/>
        <v>0</v>
      </c>
      <c r="W323" s="91"/>
      <c r="X323" s="91"/>
      <c r="Y323" s="92">
        <f t="shared" si="108"/>
        <v>0</v>
      </c>
      <c r="Z323" s="92">
        <f t="shared" si="109"/>
        <v>0</v>
      </c>
      <c r="AA323" s="92" t="e">
        <f t="shared" si="111"/>
        <v>#VALUE!</v>
      </c>
    </row>
    <row r="324" spans="1:27" ht="17.25">
      <c r="A324" s="5"/>
      <c r="B324" s="5"/>
      <c r="C324" s="93"/>
      <c r="D324" s="193"/>
      <c r="E324" s="94"/>
      <c r="F324" s="95"/>
      <c r="G324" s="96" t="str">
        <f t="shared" si="100"/>
        <v>Error</v>
      </c>
      <c r="H324" s="97">
        <v>14400</v>
      </c>
      <c r="I324" s="98" t="e">
        <f t="shared" si="101"/>
        <v>#VALUE!</v>
      </c>
      <c r="J324" s="88" t="e">
        <f t="shared" si="96"/>
        <v>#VALUE!</v>
      </c>
      <c r="K324" s="98">
        <f t="shared" si="102"/>
        <v>0</v>
      </c>
      <c r="L324" s="98">
        <f t="shared" si="103"/>
        <v>0</v>
      </c>
      <c r="M324" s="98" t="e">
        <f t="shared" si="104"/>
        <v>#VALUE!</v>
      </c>
      <c r="N324" s="98" t="e">
        <f t="shared" si="105"/>
        <v>#VALUE!</v>
      </c>
      <c r="O324" s="97"/>
      <c r="P324" s="98" t="e">
        <f t="shared" si="97"/>
        <v>#VALUE!</v>
      </c>
      <c r="Q324" s="99" t="e">
        <f t="shared" si="106"/>
        <v>#VALUE!</v>
      </c>
      <c r="R324" s="100"/>
      <c r="S324" s="5"/>
      <c r="T324" s="28">
        <f t="shared" si="107"/>
        <v>0</v>
      </c>
      <c r="U324" s="101">
        <v>66140</v>
      </c>
      <c r="V324" s="102">
        <f t="shared" si="110"/>
        <v>0</v>
      </c>
      <c r="W324" s="101"/>
      <c r="X324" s="101"/>
      <c r="Y324" s="102">
        <f t="shared" si="108"/>
        <v>0</v>
      </c>
      <c r="Z324" s="102">
        <f t="shared" si="109"/>
        <v>0</v>
      </c>
      <c r="AA324" s="102" t="e">
        <f t="shared" si="111"/>
        <v>#VALUE!</v>
      </c>
    </row>
    <row r="325" spans="1:27" ht="17.25">
      <c r="A325" s="5"/>
      <c r="B325" s="5"/>
      <c r="C325" s="93"/>
      <c r="D325" s="193"/>
      <c r="E325" s="94"/>
      <c r="F325" s="95"/>
      <c r="G325" s="96" t="str">
        <f t="shared" si="100"/>
        <v>Error</v>
      </c>
      <c r="H325" s="97">
        <v>14400</v>
      </c>
      <c r="I325" s="98" t="e">
        <f t="shared" si="101"/>
        <v>#VALUE!</v>
      </c>
      <c r="J325" s="88" t="e">
        <f t="shared" si="96"/>
        <v>#VALUE!</v>
      </c>
      <c r="K325" s="98">
        <f t="shared" si="102"/>
        <v>0</v>
      </c>
      <c r="L325" s="98">
        <f t="shared" si="103"/>
        <v>0</v>
      </c>
      <c r="M325" s="98" t="e">
        <f t="shared" si="104"/>
        <v>#VALUE!</v>
      </c>
      <c r="N325" s="98" t="e">
        <f t="shared" si="105"/>
        <v>#VALUE!</v>
      </c>
      <c r="O325" s="97"/>
      <c r="P325" s="98" t="e">
        <f t="shared" si="97"/>
        <v>#VALUE!</v>
      </c>
      <c r="Q325" s="99" t="e">
        <f t="shared" si="106"/>
        <v>#VALUE!</v>
      </c>
      <c r="R325" s="100"/>
      <c r="S325" s="5"/>
      <c r="T325" s="28">
        <f t="shared" si="107"/>
        <v>0</v>
      </c>
      <c r="U325" s="101">
        <v>66140</v>
      </c>
      <c r="V325" s="102">
        <f t="shared" si="110"/>
        <v>0</v>
      </c>
      <c r="W325" s="101"/>
      <c r="X325" s="101"/>
      <c r="Y325" s="102">
        <f t="shared" si="108"/>
        <v>0</v>
      </c>
      <c r="Z325" s="102">
        <f t="shared" si="109"/>
        <v>0</v>
      </c>
      <c r="AA325" s="102" t="e">
        <f t="shared" si="111"/>
        <v>#VALUE!</v>
      </c>
    </row>
    <row r="326" spans="1:27" ht="17.25">
      <c r="A326" s="5"/>
      <c r="B326" s="5"/>
      <c r="C326" s="93"/>
      <c r="D326" s="193"/>
      <c r="E326" s="94"/>
      <c r="F326" s="95"/>
      <c r="G326" s="96" t="str">
        <f t="shared" si="100"/>
        <v>Error</v>
      </c>
      <c r="H326" s="97">
        <v>14400</v>
      </c>
      <c r="I326" s="98" t="e">
        <f t="shared" si="101"/>
        <v>#VALUE!</v>
      </c>
      <c r="J326" s="88" t="e">
        <f t="shared" si="96"/>
        <v>#VALUE!</v>
      </c>
      <c r="K326" s="98">
        <f t="shared" si="102"/>
        <v>0</v>
      </c>
      <c r="L326" s="98">
        <f t="shared" si="103"/>
        <v>0</v>
      </c>
      <c r="M326" s="98" t="e">
        <f t="shared" si="104"/>
        <v>#VALUE!</v>
      </c>
      <c r="N326" s="98" t="e">
        <f t="shared" si="105"/>
        <v>#VALUE!</v>
      </c>
      <c r="O326" s="97"/>
      <c r="P326" s="98" t="e">
        <f t="shared" si="97"/>
        <v>#VALUE!</v>
      </c>
      <c r="Q326" s="99" t="e">
        <f t="shared" si="106"/>
        <v>#VALUE!</v>
      </c>
      <c r="R326" s="100"/>
      <c r="S326" s="5"/>
      <c r="T326" s="28">
        <f t="shared" si="107"/>
        <v>0</v>
      </c>
      <c r="U326" s="101">
        <v>66140</v>
      </c>
      <c r="V326" s="102">
        <f t="shared" si="110"/>
        <v>0</v>
      </c>
      <c r="W326" s="101"/>
      <c r="X326" s="101"/>
      <c r="Y326" s="102">
        <f t="shared" si="108"/>
        <v>0</v>
      </c>
      <c r="Z326" s="102">
        <f t="shared" si="109"/>
        <v>0</v>
      </c>
      <c r="AA326" s="102" t="e">
        <f t="shared" si="111"/>
        <v>#VALUE!</v>
      </c>
    </row>
    <row r="327" spans="1:27" ht="17.25">
      <c r="A327" s="5"/>
      <c r="B327" s="5"/>
      <c r="C327" s="93"/>
      <c r="D327" s="193"/>
      <c r="E327" s="94"/>
      <c r="F327" s="95"/>
      <c r="G327" s="96" t="str">
        <f t="shared" si="100"/>
        <v>Error</v>
      </c>
      <c r="H327" s="97">
        <v>14400</v>
      </c>
      <c r="I327" s="98" t="e">
        <f t="shared" si="101"/>
        <v>#VALUE!</v>
      </c>
      <c r="J327" s="88" t="e">
        <f t="shared" si="96"/>
        <v>#VALUE!</v>
      </c>
      <c r="K327" s="98">
        <f t="shared" si="102"/>
        <v>0</v>
      </c>
      <c r="L327" s="98">
        <f t="shared" si="103"/>
        <v>0</v>
      </c>
      <c r="M327" s="98" t="e">
        <f t="shared" si="104"/>
        <v>#VALUE!</v>
      </c>
      <c r="N327" s="98" t="e">
        <f t="shared" si="105"/>
        <v>#VALUE!</v>
      </c>
      <c r="O327" s="97"/>
      <c r="P327" s="98" t="e">
        <f t="shared" si="97"/>
        <v>#VALUE!</v>
      </c>
      <c r="Q327" s="99" t="e">
        <f t="shared" si="106"/>
        <v>#VALUE!</v>
      </c>
      <c r="R327" s="100"/>
      <c r="S327" s="5"/>
      <c r="T327" s="28">
        <f t="shared" si="107"/>
        <v>0</v>
      </c>
      <c r="U327" s="101">
        <v>66140</v>
      </c>
      <c r="V327" s="102">
        <f t="shared" si="110"/>
        <v>0</v>
      </c>
      <c r="W327" s="101"/>
      <c r="X327" s="101"/>
      <c r="Y327" s="102">
        <f t="shared" si="108"/>
        <v>0</v>
      </c>
      <c r="Z327" s="102">
        <f t="shared" si="109"/>
        <v>0</v>
      </c>
      <c r="AA327" s="102" t="e">
        <f t="shared" si="111"/>
        <v>#VALUE!</v>
      </c>
    </row>
    <row r="328" spans="1:27" ht="17.25">
      <c r="A328" s="5"/>
      <c r="B328" s="5"/>
      <c r="C328" s="93"/>
      <c r="D328" s="193"/>
      <c r="E328" s="94"/>
      <c r="F328" s="95"/>
      <c r="G328" s="96" t="str">
        <f t="shared" si="100"/>
        <v>Error</v>
      </c>
      <c r="H328" s="97">
        <v>14400</v>
      </c>
      <c r="I328" s="98" t="e">
        <f t="shared" si="101"/>
        <v>#VALUE!</v>
      </c>
      <c r="J328" s="88" t="e">
        <f t="shared" si="96"/>
        <v>#VALUE!</v>
      </c>
      <c r="K328" s="98">
        <f t="shared" si="102"/>
        <v>0</v>
      </c>
      <c r="L328" s="98">
        <f t="shared" si="103"/>
        <v>0</v>
      </c>
      <c r="M328" s="98" t="e">
        <f t="shared" si="104"/>
        <v>#VALUE!</v>
      </c>
      <c r="N328" s="98" t="e">
        <f t="shared" si="105"/>
        <v>#VALUE!</v>
      </c>
      <c r="O328" s="97"/>
      <c r="P328" s="98" t="e">
        <f t="shared" si="97"/>
        <v>#VALUE!</v>
      </c>
      <c r="Q328" s="99" t="e">
        <f t="shared" si="106"/>
        <v>#VALUE!</v>
      </c>
      <c r="R328" s="100"/>
      <c r="S328" s="5"/>
      <c r="T328" s="28">
        <f t="shared" si="107"/>
        <v>0</v>
      </c>
      <c r="U328" s="101">
        <v>66140</v>
      </c>
      <c r="V328" s="102">
        <f t="shared" si="110"/>
        <v>0</v>
      </c>
      <c r="W328" s="101"/>
      <c r="X328" s="101"/>
      <c r="Y328" s="102">
        <f t="shared" si="108"/>
        <v>0</v>
      </c>
      <c r="Z328" s="102">
        <f t="shared" si="109"/>
        <v>0</v>
      </c>
      <c r="AA328" s="102" t="e">
        <f t="shared" si="111"/>
        <v>#VALUE!</v>
      </c>
    </row>
    <row r="329" spans="1:27" ht="17.25">
      <c r="A329" s="5"/>
      <c r="B329" s="5"/>
      <c r="C329" s="93"/>
      <c r="D329" s="193"/>
      <c r="E329" s="84"/>
      <c r="F329" s="85"/>
      <c r="G329" s="86" t="str">
        <f t="shared" si="100"/>
        <v>Error</v>
      </c>
      <c r="H329" s="87">
        <v>14400</v>
      </c>
      <c r="I329" s="88" t="e">
        <f t="shared" si="101"/>
        <v>#VALUE!</v>
      </c>
      <c r="J329" s="88" t="e">
        <f t="shared" si="96"/>
        <v>#VALUE!</v>
      </c>
      <c r="K329" s="88">
        <f t="shared" si="102"/>
        <v>0</v>
      </c>
      <c r="L329" s="88">
        <f t="shared" si="103"/>
        <v>0</v>
      </c>
      <c r="M329" s="88" t="e">
        <f t="shared" si="104"/>
        <v>#VALUE!</v>
      </c>
      <c r="N329" s="88" t="e">
        <f t="shared" si="105"/>
        <v>#VALUE!</v>
      </c>
      <c r="O329" s="87"/>
      <c r="P329" s="88" t="e">
        <f t="shared" si="97"/>
        <v>#VALUE!</v>
      </c>
      <c r="Q329" s="89" t="e">
        <f t="shared" si="106"/>
        <v>#VALUE!</v>
      </c>
      <c r="R329" s="90"/>
      <c r="S329" s="82"/>
      <c r="T329" s="28">
        <f t="shared" si="107"/>
        <v>0</v>
      </c>
      <c r="U329" s="91">
        <v>66140</v>
      </c>
      <c r="V329" s="92">
        <f t="shared" si="110"/>
        <v>0</v>
      </c>
      <c r="W329" s="91"/>
      <c r="X329" s="91"/>
      <c r="Y329" s="92">
        <f t="shared" si="108"/>
        <v>0</v>
      </c>
      <c r="Z329" s="92">
        <f t="shared" si="109"/>
        <v>0</v>
      </c>
      <c r="AA329" s="92" t="e">
        <f t="shared" si="111"/>
        <v>#VALUE!</v>
      </c>
    </row>
    <row r="330" spans="1:27" ht="17.25">
      <c r="A330" s="5"/>
      <c r="B330" s="5"/>
      <c r="C330" s="93"/>
      <c r="D330" s="193"/>
      <c r="E330" s="84"/>
      <c r="F330" s="85"/>
      <c r="G330" s="86" t="str">
        <f>IF($C330="ստորաբաժանման պետ",IF(F330=0,2.28,IF(F330=1,2.35,IF(F330=2,2.43,IF(F330=3,2.5,IF(OR(F330=4,F330=5),2.58,IF(OR(F330=6,F330=7),2.66,IF(OR(F330=8,F330=9),2.75,IF(OR(F330=10,F330=11,F330=12),2.83,IF(OR(F330=13,F330=14,F330=15),2.92,IF(OR(F330=16,F330=17,F330=18),3.01,3.11)))))))))),IF($C330="ավագ կարգադրիչ",IF(F330=0,1.96,IF(F330=1,2.02,IF(F330=2,2.08,IF(F330=3,2.15,IF(OR(F330=4,F330=5),2.21,IF(OR(F330=6,F330=7),2.28,IF(OR(F330=8,F330=9),2.35,IF(OR(F330=10,F330=11,F330=12),2.42,IF(OR(F330=13,F330=14,F330=15),2.5,IF(OR(F330=16,F330=17,F330=18),2.58,2.66)))))))))),IF($C330="կարգադրիչ",IF(F330=0,1.45,IF(F330=1,1.49,IF(F330=2,1.54,IF(F330=3,1.59,IF(OR(F330=4,F330=5),1.9,IF(OR(F330=6,F330=7),1.96,IF(OR(F330=8,F330=9),1.73,IF(OR(F330=10,F330=11,F330=12),1.79,IF(OR(F330=13,F330=14,F330=15),1.84,IF(OR(F330=16,F330=17,F330=18),1.9,1.95)))))))))), "Error")))</f>
        <v>Error</v>
      </c>
      <c r="H330" s="87">
        <v>14400</v>
      </c>
      <c r="I330" s="88" t="e">
        <f>G330*H330</f>
        <v>#VALUE!</v>
      </c>
      <c r="J330" s="88" t="e">
        <f t="shared" si="96"/>
        <v>#VALUE!</v>
      </c>
      <c r="K330" s="88">
        <f>IF($D330="գեներալ-մայոր",2.91,IF($D330="գնդապետ",2.38,IF($D330="փոխգնդապետ",2.25,IF($D330="մայոր",1.85,IF($D330="կապիտան",1.72,IF($D330="ավագ լեյտենանտ",1.59,IF($D330="լեյտենանտ",1.46,IF($D330="ավագ ենթասպա",1.06,IF($D330="ենթասպա",0.93,IF($D330="ավագ",0.79,IF($D330="ավագ սերժանտ",0.66,IF($D330="սերժանտ",0.53,IF($D330="կրտսեր սերժանտ",0.4,0)))))))))))))</f>
        <v>0</v>
      </c>
      <c r="L330" s="88">
        <f>K330*H330</f>
        <v>0</v>
      </c>
      <c r="M330" s="88" t="e">
        <f>L330+J330</f>
        <v>#VALUE!</v>
      </c>
      <c r="N330" s="88" t="e">
        <f>IF(F330&lt;2,M330*0%,IF(F330&lt;5,M330*5%,IF(F330&lt;10,M330*10%,IF(F330&lt;15,M330*15%,IF(F330&lt;20,M330*20%,IF(F330&lt;25,M330*25%,IF(F330&gt;=25,M330*30%)))))))</f>
        <v>#VALUE!</v>
      </c>
      <c r="O330" s="87"/>
      <c r="P330" s="88" t="e">
        <f t="shared" si="97"/>
        <v>#VALUE!</v>
      </c>
      <c r="Q330" s="89" t="e">
        <f>P330*6.565</f>
        <v>#VALUE!</v>
      </c>
      <c r="R330" s="90"/>
      <c r="S330" s="82"/>
      <c r="T330" s="28">
        <f t="shared" si="107"/>
        <v>0</v>
      </c>
      <c r="U330" s="91">
        <v>66140</v>
      </c>
      <c r="V330" s="92">
        <f t="shared" si="110"/>
        <v>0</v>
      </c>
      <c r="W330" s="91"/>
      <c r="X330" s="91"/>
      <c r="Y330" s="92">
        <f>+V330+W330+X330</f>
        <v>0</v>
      </c>
      <c r="Z330" s="92">
        <f>+Y330*6.565</f>
        <v>0</v>
      </c>
      <c r="AA330" s="92" t="e">
        <f t="shared" si="111"/>
        <v>#VALUE!</v>
      </c>
    </row>
    <row r="331" spans="1:27" ht="17.25">
      <c r="A331" s="5"/>
      <c r="B331" s="5"/>
      <c r="C331" s="93"/>
      <c r="D331" s="193"/>
      <c r="E331" s="94"/>
      <c r="F331" s="95"/>
      <c r="G331" s="96" t="str">
        <f t="shared" si="100"/>
        <v>Error</v>
      </c>
      <c r="H331" s="97">
        <v>14400</v>
      </c>
      <c r="I331" s="98" t="e">
        <f t="shared" ref="I331:I346" si="112">G331*H331</f>
        <v>#VALUE!</v>
      </c>
      <c r="J331" s="88" t="e">
        <f t="shared" si="96"/>
        <v>#VALUE!</v>
      </c>
      <c r="K331" s="98">
        <f t="shared" si="102"/>
        <v>0</v>
      </c>
      <c r="L331" s="98">
        <f t="shared" ref="L331:L346" si="113">K331*H331</f>
        <v>0</v>
      </c>
      <c r="M331" s="98" t="e">
        <f t="shared" ref="M331:M346" si="114">L331+J331</f>
        <v>#VALUE!</v>
      </c>
      <c r="N331" s="98" t="e">
        <f t="shared" ref="N331:N346" si="115">IF(F331&lt;2,M331*0%,IF(F331&lt;5,M331*5%,IF(F331&lt;10,M331*10%,IF(F331&lt;15,M331*15%,IF(F331&lt;20,M331*20%,IF(F331&lt;25,M331*25%,IF(F331&gt;=25,M331*30%)))))))</f>
        <v>#VALUE!</v>
      </c>
      <c r="O331" s="97"/>
      <c r="P331" s="98" t="e">
        <f t="shared" si="97"/>
        <v>#VALUE!</v>
      </c>
      <c r="Q331" s="99" t="e">
        <f t="shared" si="106"/>
        <v>#VALUE!</v>
      </c>
      <c r="R331" s="100"/>
      <c r="S331" s="5"/>
      <c r="T331" s="28">
        <f t="shared" si="107"/>
        <v>0</v>
      </c>
      <c r="U331" s="101">
        <v>66140</v>
      </c>
      <c r="V331" s="102">
        <f t="shared" si="110"/>
        <v>0</v>
      </c>
      <c r="W331" s="101"/>
      <c r="X331" s="101"/>
      <c r="Y331" s="102">
        <f t="shared" ref="Y331:Y346" si="116">+V331+W331+X331</f>
        <v>0</v>
      </c>
      <c r="Z331" s="102">
        <f t="shared" si="109"/>
        <v>0</v>
      </c>
      <c r="AA331" s="102" t="e">
        <f t="shared" si="111"/>
        <v>#VALUE!</v>
      </c>
    </row>
    <row r="332" spans="1:27" ht="17.25">
      <c r="A332" s="5"/>
      <c r="B332" s="5"/>
      <c r="C332" s="93"/>
      <c r="D332" s="193"/>
      <c r="E332" s="94"/>
      <c r="F332" s="95"/>
      <c r="G332" s="96" t="str">
        <f t="shared" si="100"/>
        <v>Error</v>
      </c>
      <c r="H332" s="97">
        <v>14400</v>
      </c>
      <c r="I332" s="98" t="e">
        <f t="shared" si="112"/>
        <v>#VALUE!</v>
      </c>
      <c r="J332" s="88" t="e">
        <f t="shared" si="96"/>
        <v>#VALUE!</v>
      </c>
      <c r="K332" s="98">
        <f t="shared" si="102"/>
        <v>0</v>
      </c>
      <c r="L332" s="98">
        <f t="shared" si="113"/>
        <v>0</v>
      </c>
      <c r="M332" s="98" t="e">
        <f t="shared" si="114"/>
        <v>#VALUE!</v>
      </c>
      <c r="N332" s="98" t="e">
        <f t="shared" si="115"/>
        <v>#VALUE!</v>
      </c>
      <c r="O332" s="97"/>
      <c r="P332" s="98" t="e">
        <f t="shared" si="97"/>
        <v>#VALUE!</v>
      </c>
      <c r="Q332" s="99" t="e">
        <f t="shared" si="106"/>
        <v>#VALUE!</v>
      </c>
      <c r="R332" s="100"/>
      <c r="S332" s="5"/>
      <c r="T332" s="28">
        <f t="shared" si="107"/>
        <v>0</v>
      </c>
      <c r="U332" s="101">
        <v>66140</v>
      </c>
      <c r="V332" s="102">
        <f t="shared" si="110"/>
        <v>0</v>
      </c>
      <c r="W332" s="101"/>
      <c r="X332" s="101"/>
      <c r="Y332" s="102">
        <f t="shared" si="116"/>
        <v>0</v>
      </c>
      <c r="Z332" s="102">
        <f t="shared" si="109"/>
        <v>0</v>
      </c>
      <c r="AA332" s="102" t="e">
        <f t="shared" si="111"/>
        <v>#VALUE!</v>
      </c>
    </row>
    <row r="333" spans="1:27" ht="17.25">
      <c r="A333" s="5"/>
      <c r="B333" s="5"/>
      <c r="C333" s="93"/>
      <c r="D333" s="193"/>
      <c r="E333" s="94"/>
      <c r="F333" s="95"/>
      <c r="G333" s="96" t="str">
        <f t="shared" si="100"/>
        <v>Error</v>
      </c>
      <c r="H333" s="97">
        <v>14400</v>
      </c>
      <c r="I333" s="98" t="e">
        <f t="shared" si="112"/>
        <v>#VALUE!</v>
      </c>
      <c r="J333" s="88" t="e">
        <f t="shared" si="96"/>
        <v>#VALUE!</v>
      </c>
      <c r="K333" s="98">
        <f t="shared" si="102"/>
        <v>0</v>
      </c>
      <c r="L333" s="98">
        <f t="shared" si="113"/>
        <v>0</v>
      </c>
      <c r="M333" s="98" t="e">
        <f t="shared" si="114"/>
        <v>#VALUE!</v>
      </c>
      <c r="N333" s="98" t="e">
        <f t="shared" si="115"/>
        <v>#VALUE!</v>
      </c>
      <c r="O333" s="97"/>
      <c r="P333" s="98" t="e">
        <f t="shared" si="97"/>
        <v>#VALUE!</v>
      </c>
      <c r="Q333" s="99" t="e">
        <f t="shared" si="106"/>
        <v>#VALUE!</v>
      </c>
      <c r="R333" s="100"/>
      <c r="S333" s="5"/>
      <c r="T333" s="28">
        <f t="shared" si="107"/>
        <v>0</v>
      </c>
      <c r="U333" s="101">
        <v>66140</v>
      </c>
      <c r="V333" s="102">
        <f t="shared" si="110"/>
        <v>0</v>
      </c>
      <c r="W333" s="101"/>
      <c r="X333" s="101"/>
      <c r="Y333" s="102">
        <f t="shared" si="116"/>
        <v>0</v>
      </c>
      <c r="Z333" s="102">
        <f t="shared" si="109"/>
        <v>0</v>
      </c>
      <c r="AA333" s="102" t="e">
        <f t="shared" si="111"/>
        <v>#VALUE!</v>
      </c>
    </row>
    <row r="334" spans="1:27" ht="17.25">
      <c r="A334" s="5"/>
      <c r="B334" s="5"/>
      <c r="C334" s="93"/>
      <c r="D334" s="193"/>
      <c r="E334" s="94"/>
      <c r="F334" s="95"/>
      <c r="G334" s="96" t="str">
        <f t="shared" si="100"/>
        <v>Error</v>
      </c>
      <c r="H334" s="97">
        <v>14400</v>
      </c>
      <c r="I334" s="98" t="e">
        <f t="shared" si="112"/>
        <v>#VALUE!</v>
      </c>
      <c r="J334" s="88" t="e">
        <f t="shared" si="96"/>
        <v>#VALUE!</v>
      </c>
      <c r="K334" s="98">
        <f t="shared" si="102"/>
        <v>0</v>
      </c>
      <c r="L334" s="98">
        <f t="shared" si="113"/>
        <v>0</v>
      </c>
      <c r="M334" s="98" t="e">
        <f t="shared" si="114"/>
        <v>#VALUE!</v>
      </c>
      <c r="N334" s="98" t="e">
        <f t="shared" si="115"/>
        <v>#VALUE!</v>
      </c>
      <c r="O334" s="97"/>
      <c r="P334" s="98" t="e">
        <f t="shared" si="97"/>
        <v>#VALUE!</v>
      </c>
      <c r="Q334" s="99" t="e">
        <f t="shared" si="106"/>
        <v>#VALUE!</v>
      </c>
      <c r="R334" s="100"/>
      <c r="S334" s="5"/>
      <c r="T334" s="28">
        <f t="shared" si="107"/>
        <v>0</v>
      </c>
      <c r="U334" s="101">
        <v>66140</v>
      </c>
      <c r="V334" s="102">
        <f t="shared" si="110"/>
        <v>0</v>
      </c>
      <c r="W334" s="101"/>
      <c r="X334" s="101"/>
      <c r="Y334" s="102">
        <f t="shared" si="116"/>
        <v>0</v>
      </c>
      <c r="Z334" s="102">
        <f t="shared" si="109"/>
        <v>0</v>
      </c>
      <c r="AA334" s="102" t="e">
        <f t="shared" si="111"/>
        <v>#VALUE!</v>
      </c>
    </row>
    <row r="335" spans="1:27" ht="17.25">
      <c r="A335" s="5"/>
      <c r="B335" s="5"/>
      <c r="C335" s="93"/>
      <c r="D335" s="193"/>
      <c r="E335" s="94"/>
      <c r="F335" s="95"/>
      <c r="G335" s="96" t="str">
        <f t="shared" si="100"/>
        <v>Error</v>
      </c>
      <c r="H335" s="97">
        <v>14400</v>
      </c>
      <c r="I335" s="98" t="e">
        <f t="shared" si="112"/>
        <v>#VALUE!</v>
      </c>
      <c r="J335" s="88" t="e">
        <f t="shared" si="96"/>
        <v>#VALUE!</v>
      </c>
      <c r="K335" s="98">
        <f t="shared" si="102"/>
        <v>0</v>
      </c>
      <c r="L335" s="98">
        <f t="shared" si="113"/>
        <v>0</v>
      </c>
      <c r="M335" s="98" t="e">
        <f t="shared" si="114"/>
        <v>#VALUE!</v>
      </c>
      <c r="N335" s="98" t="e">
        <f t="shared" si="115"/>
        <v>#VALUE!</v>
      </c>
      <c r="O335" s="97"/>
      <c r="P335" s="98" t="e">
        <f t="shared" si="97"/>
        <v>#VALUE!</v>
      </c>
      <c r="Q335" s="99" t="e">
        <f t="shared" si="106"/>
        <v>#VALUE!</v>
      </c>
      <c r="R335" s="100"/>
      <c r="S335" s="5"/>
      <c r="T335" s="28">
        <f t="shared" si="107"/>
        <v>0</v>
      </c>
      <c r="U335" s="101">
        <v>66140</v>
      </c>
      <c r="V335" s="102">
        <f t="shared" si="110"/>
        <v>0</v>
      </c>
      <c r="W335" s="101"/>
      <c r="X335" s="101"/>
      <c r="Y335" s="102">
        <f t="shared" si="116"/>
        <v>0</v>
      </c>
      <c r="Z335" s="102">
        <f t="shared" si="109"/>
        <v>0</v>
      </c>
      <c r="AA335" s="102" t="e">
        <f t="shared" si="111"/>
        <v>#VALUE!</v>
      </c>
    </row>
    <row r="336" spans="1:27" ht="17.25">
      <c r="A336" s="5"/>
      <c r="B336" s="5"/>
      <c r="C336" s="93"/>
      <c r="D336" s="193"/>
      <c r="E336" s="84"/>
      <c r="F336" s="85"/>
      <c r="G336" s="86" t="str">
        <f t="shared" si="100"/>
        <v>Error</v>
      </c>
      <c r="H336" s="87">
        <v>14400</v>
      </c>
      <c r="I336" s="88" t="e">
        <f t="shared" si="112"/>
        <v>#VALUE!</v>
      </c>
      <c r="J336" s="88" t="e">
        <f t="shared" si="96"/>
        <v>#VALUE!</v>
      </c>
      <c r="K336" s="88">
        <f t="shared" si="102"/>
        <v>0</v>
      </c>
      <c r="L336" s="88">
        <f t="shared" si="113"/>
        <v>0</v>
      </c>
      <c r="M336" s="88" t="e">
        <f t="shared" si="114"/>
        <v>#VALUE!</v>
      </c>
      <c r="N336" s="88" t="e">
        <f t="shared" si="115"/>
        <v>#VALUE!</v>
      </c>
      <c r="O336" s="87"/>
      <c r="P336" s="88" t="e">
        <f t="shared" si="97"/>
        <v>#VALUE!</v>
      </c>
      <c r="Q336" s="89" t="e">
        <f t="shared" si="106"/>
        <v>#VALUE!</v>
      </c>
      <c r="R336" s="90"/>
      <c r="S336" s="82"/>
      <c r="T336" s="28">
        <f t="shared" si="107"/>
        <v>0</v>
      </c>
      <c r="U336" s="91">
        <v>66140</v>
      </c>
      <c r="V336" s="92">
        <f t="shared" si="110"/>
        <v>0</v>
      </c>
      <c r="W336" s="91"/>
      <c r="X336" s="91"/>
      <c r="Y336" s="92">
        <f t="shared" si="116"/>
        <v>0</v>
      </c>
      <c r="Z336" s="92">
        <f t="shared" si="109"/>
        <v>0</v>
      </c>
      <c r="AA336" s="92" t="e">
        <f t="shared" si="111"/>
        <v>#VALUE!</v>
      </c>
    </row>
    <row r="337" spans="1:27" ht="17.25">
      <c r="A337" s="5"/>
      <c r="B337" s="5"/>
      <c r="C337" s="93"/>
      <c r="D337" s="193"/>
      <c r="E337" s="94"/>
      <c r="F337" s="95"/>
      <c r="G337" s="96" t="str">
        <f t="shared" si="100"/>
        <v>Error</v>
      </c>
      <c r="H337" s="97">
        <v>14400</v>
      </c>
      <c r="I337" s="98" t="e">
        <f t="shared" si="112"/>
        <v>#VALUE!</v>
      </c>
      <c r="J337" s="88" t="e">
        <f t="shared" si="96"/>
        <v>#VALUE!</v>
      </c>
      <c r="K337" s="98">
        <f t="shared" si="102"/>
        <v>0</v>
      </c>
      <c r="L337" s="98">
        <f t="shared" si="113"/>
        <v>0</v>
      </c>
      <c r="M337" s="98" t="e">
        <f t="shared" si="114"/>
        <v>#VALUE!</v>
      </c>
      <c r="N337" s="98" t="e">
        <f t="shared" si="115"/>
        <v>#VALUE!</v>
      </c>
      <c r="O337" s="97"/>
      <c r="P337" s="98" t="e">
        <f t="shared" si="97"/>
        <v>#VALUE!</v>
      </c>
      <c r="Q337" s="99" t="e">
        <f t="shared" si="106"/>
        <v>#VALUE!</v>
      </c>
      <c r="R337" s="100"/>
      <c r="S337" s="5"/>
      <c r="T337" s="28">
        <f t="shared" si="107"/>
        <v>0</v>
      </c>
      <c r="U337" s="101">
        <v>66140</v>
      </c>
      <c r="V337" s="102">
        <f t="shared" si="110"/>
        <v>0</v>
      </c>
      <c r="W337" s="101"/>
      <c r="X337" s="101"/>
      <c r="Y337" s="102">
        <f t="shared" si="116"/>
        <v>0</v>
      </c>
      <c r="Z337" s="102">
        <f t="shared" si="109"/>
        <v>0</v>
      </c>
      <c r="AA337" s="102" t="e">
        <f t="shared" si="111"/>
        <v>#VALUE!</v>
      </c>
    </row>
    <row r="338" spans="1:27" ht="17.25">
      <c r="A338" s="5"/>
      <c r="B338" s="5"/>
      <c r="C338" s="93"/>
      <c r="D338" s="193"/>
      <c r="E338" s="94"/>
      <c r="F338" s="95"/>
      <c r="G338" s="96" t="str">
        <f t="shared" si="100"/>
        <v>Error</v>
      </c>
      <c r="H338" s="97">
        <v>14400</v>
      </c>
      <c r="I338" s="98" t="e">
        <f t="shared" si="112"/>
        <v>#VALUE!</v>
      </c>
      <c r="J338" s="88" t="e">
        <f t="shared" si="96"/>
        <v>#VALUE!</v>
      </c>
      <c r="K338" s="98">
        <f t="shared" si="102"/>
        <v>0</v>
      </c>
      <c r="L338" s="98">
        <f t="shared" si="113"/>
        <v>0</v>
      </c>
      <c r="M338" s="98" t="e">
        <f t="shared" si="114"/>
        <v>#VALUE!</v>
      </c>
      <c r="N338" s="98" t="e">
        <f t="shared" si="115"/>
        <v>#VALUE!</v>
      </c>
      <c r="O338" s="97"/>
      <c r="P338" s="98" t="e">
        <f t="shared" si="97"/>
        <v>#VALUE!</v>
      </c>
      <c r="Q338" s="99" t="e">
        <f t="shared" si="106"/>
        <v>#VALUE!</v>
      </c>
      <c r="R338" s="100"/>
      <c r="S338" s="5"/>
      <c r="T338" s="28">
        <f t="shared" si="107"/>
        <v>0</v>
      </c>
      <c r="U338" s="101">
        <v>66140</v>
      </c>
      <c r="V338" s="102">
        <f t="shared" si="110"/>
        <v>0</v>
      </c>
      <c r="W338" s="101"/>
      <c r="X338" s="101"/>
      <c r="Y338" s="102">
        <f t="shared" si="116"/>
        <v>0</v>
      </c>
      <c r="Z338" s="102">
        <f t="shared" si="109"/>
        <v>0</v>
      </c>
      <c r="AA338" s="102" t="e">
        <f t="shared" si="111"/>
        <v>#VALUE!</v>
      </c>
    </row>
    <row r="339" spans="1:27" ht="17.25">
      <c r="A339" s="5"/>
      <c r="B339" s="5"/>
      <c r="C339" s="93"/>
      <c r="D339" s="193"/>
      <c r="E339" s="94"/>
      <c r="F339" s="95"/>
      <c r="G339" s="96" t="str">
        <f t="shared" si="100"/>
        <v>Error</v>
      </c>
      <c r="H339" s="97">
        <v>14400</v>
      </c>
      <c r="I339" s="98" t="e">
        <f t="shared" si="112"/>
        <v>#VALUE!</v>
      </c>
      <c r="J339" s="88" t="e">
        <f t="shared" ref="J339:J346" si="117">IF(I339&lt;=59525,59525,I339)</f>
        <v>#VALUE!</v>
      </c>
      <c r="K339" s="98">
        <f t="shared" si="102"/>
        <v>0</v>
      </c>
      <c r="L339" s="98">
        <f t="shared" si="113"/>
        <v>0</v>
      </c>
      <c r="M339" s="98" t="e">
        <f t="shared" si="114"/>
        <v>#VALUE!</v>
      </c>
      <c r="N339" s="98" t="e">
        <f t="shared" si="115"/>
        <v>#VALUE!</v>
      </c>
      <c r="O339" s="97"/>
      <c r="P339" s="98" t="e">
        <f t="shared" ref="P339:P346" si="118">M339+N339+O339</f>
        <v>#VALUE!</v>
      </c>
      <c r="Q339" s="99" t="e">
        <f t="shared" si="106"/>
        <v>#VALUE!</v>
      </c>
      <c r="R339" s="100"/>
      <c r="S339" s="5"/>
      <c r="T339" s="28">
        <f t="shared" si="107"/>
        <v>0</v>
      </c>
      <c r="U339" s="101">
        <v>66140</v>
      </c>
      <c r="V339" s="102">
        <f t="shared" ref="V339:V346" si="119">+U339*T339</f>
        <v>0</v>
      </c>
      <c r="W339" s="101"/>
      <c r="X339" s="101"/>
      <c r="Y339" s="102">
        <f t="shared" si="116"/>
        <v>0</v>
      </c>
      <c r="Z339" s="102">
        <f t="shared" si="109"/>
        <v>0</v>
      </c>
      <c r="AA339" s="102" t="e">
        <f t="shared" ref="AA339:AA346" si="120">+Z339+Q339</f>
        <v>#VALUE!</v>
      </c>
    </row>
    <row r="340" spans="1:27" ht="17.25">
      <c r="A340" s="5"/>
      <c r="B340" s="5"/>
      <c r="C340" s="93"/>
      <c r="D340" s="193"/>
      <c r="E340" s="94"/>
      <c r="F340" s="95"/>
      <c r="G340" s="96" t="str">
        <f t="shared" ref="G340:G346" si="121">IF($C340="ստորաբաժանման պետ",IF(F340=0,2.28,IF(F340=1,2.35,IF(F340=2,2.43,IF(F340=3,2.5,IF(OR(F340=4,F340=5),2.58,IF(OR(F340=6,F340=7),2.66,IF(OR(F340=8,F340=9),2.75,IF(OR(F340=10,F340=11,F340=12),2.83,IF(OR(F340=13,F340=14,F340=15),2.92,IF(OR(F340=16,F340=17,F340=18),3.01,3.11)))))))))),IF($C340="ավագ կարգադրիչ",IF(F340=0,1.96,IF(F340=1,2.02,IF(F340=2,2.08,IF(F340=3,2.15,IF(OR(F340=4,F340=5),2.21,IF(OR(F340=6,F340=7),2.28,IF(OR(F340=8,F340=9),2.35,IF(OR(F340=10,F340=11,F340=12),2.42,IF(OR(F340=13,F340=14,F340=15),2.5,IF(OR(F340=16,F340=17,F340=18),2.58,2.66)))))))))),IF($C340="կարգադրիչ",IF(F340=0,1.45,IF(F340=1,1.49,IF(F340=2,1.54,IF(F340=3,1.59,IF(OR(F340=4,F340=5),1.9,IF(OR(F340=6,F340=7),1.96,IF(OR(F340=8,F340=9),1.73,IF(OR(F340=10,F340=11,F340=12),1.79,IF(OR(F340=13,F340=14,F340=15),1.84,IF(OR(F340=16,F340=17,F340=18),1.9,1.95)))))))))), "Error")))</f>
        <v>Error</v>
      </c>
      <c r="H340" s="97">
        <v>14400</v>
      </c>
      <c r="I340" s="98" t="e">
        <f t="shared" si="112"/>
        <v>#VALUE!</v>
      </c>
      <c r="J340" s="88" t="e">
        <f t="shared" si="117"/>
        <v>#VALUE!</v>
      </c>
      <c r="K340" s="98">
        <f t="shared" ref="K340:K346" si="122">IF($D340="գեներալ-մայոր",2.91,IF($D340="գնդապետ",2.38,IF($D340="փոխգնդապետ",2.25,IF($D340="մայոր",1.85,IF($D340="կապիտան",1.72,IF($D340="ավագ լեյտենանտ",1.59,IF($D340="լեյտենանտ",1.46,IF($D340="ավագ ենթասպա",1.06,IF($D340="ենթասպա",0.93,IF($D340="ավագ",0.79,IF($D340="ավագ սերժանտ",0.66,IF($D340="սերժանտ",0.53,IF($D340="կրտսեր սերժանտ",0.4,0)))))))))))))</f>
        <v>0</v>
      </c>
      <c r="L340" s="98">
        <f t="shared" si="113"/>
        <v>0</v>
      </c>
      <c r="M340" s="98" t="e">
        <f t="shared" si="114"/>
        <v>#VALUE!</v>
      </c>
      <c r="N340" s="98" t="e">
        <f t="shared" si="115"/>
        <v>#VALUE!</v>
      </c>
      <c r="O340" s="97"/>
      <c r="P340" s="98" t="e">
        <f t="shared" si="118"/>
        <v>#VALUE!</v>
      </c>
      <c r="Q340" s="99" t="e">
        <f t="shared" ref="Q340:Q346" si="123">P340*6.565</f>
        <v>#VALUE!</v>
      </c>
      <c r="R340" s="100"/>
      <c r="S340" s="5"/>
      <c r="T340" s="28">
        <f t="shared" ref="T340:T346" si="124">IF(E340&lt;1,0,IF(D340="Բ-1",IF(F340=0,6.94,IF(F340=1,7.17,IF(F340=2,7.41,IF(F340=3,7.66,IF(OR(F340=5,F340=4),7.92,IF(OR(F340=6,F340=7),8.18,IF(OR(F340=8,F340=9),8.46,IF(OR(F340=10,F340=11,F340=12),8.74,IF(OR(F340=13,F340=14,F340=15),9.03,IF(OR(F340=16,F340=17,F340=18),9.33,9.65)))))))))),IF(D340="Բ-2", IF(F340=0,5.71,IF(F340=1,5.89,IF(F340=2,6.09,IF(F340=3,6.29,IF(OR(F340=5,F340=4),6.5,IF(OR(F340=6,F340=7),6.72,IF(OR(F340=8,F340=9),6.94,IF(OR(F340=10,F340=11,F340=12),7.17,IF(OR(F340=13,F340=14,F340=15),7.41,IF(OR(F340=16,F340=17,F340=18),7.65,7.91)))))))))), IF(D340="Գ-1", IF(F340=0,4.7,IF(F340=1,4.86,IF(F340=2,5.01,IF(F340=3,5.18,IF(OR(F340=5,F340=4),5.35,IF(OR(F340=6,F340=7),5.52,IF(OR(F340=8,F340=9),5.71,IF(OR(F340=10,F340=11,F340=12),5.89,IF(OR(F340=13,F340=14,F340=15),6.09,IF(OR(F340=16,F340=17,F340=18),6.29,6.49)))))))))), IF(D340="Գ-2", IF(F340=0,3.88,IF(F340=1,4.01,IF(F340=2,4.14,IF(F340=3,4.27,IF(OR(F340=5,F340=4),4.41,IF(OR(F340=6,F340=7),4.55,IF(OR(F340=8,F340=9),4.7,IF(OR(F340=10,F340=11,F340=12),4.85,IF(OR(F340=13,F340=14,F340=15),5.01,IF(OR(F340=16,F340=17,F340=18),5.17,5.34)))))))))), IF(D340="Գ-3", IF(F340=0,3.21,IF(F340=1,3.31,IF(F340=2,3.42,IF(F340=3,3.53,IF(OR(F340=5,F340=4),3.64,IF(OR(F340=6,F340=7),3.76,IF(OR(F340=8,F340=9),3.88,IF(OR(F340=10,F340=11,F340=12),4.01,IF(OR(F340=13,F340=14,F340=15),4.13,IF(OR(F340=16,F340=17,F340=18),4.27,4.4)))))))))), IF(D340="Ա-1", IF(F340=0,2.66,IF(F340=1,2.75,IF(F340=2,2.83,IF(F340=3,2.92,IF(OR(F340=5,F340=4),3.02,IF(OR(F340=6,F340=7),3.11,IF(OR(F340=8,F340=9),3.21,IF(OR(F340=10,F340=11,F340=12),3.31,IF(OR(F340=13,F340=14,F340=15),3.42,IF(OR(F340=16,F340=17,F340=18),3.53,3.64)))))))))), IF(D340="Ա-2", IF(F340=0,2.28,IF(F340=1,2.35,IF(F340=2,2.43,IF(F340=3,2.5,IF(OR(F340=5,F340=4),2.58,IF(OR(F340=6,F340=7),2.66,IF(OR(F340=8,F340=9),2.75,IF(OR(F340=10,F340=11,F340=12),2.83,IF(OR(F340=13,F340=14,F340=15),2.92,IF(OR(F340=16,F340=17,F340=18),3.01,3.11)))))))))),IF(D340="Ա-3", IF(F340=0,1.96,IF(F340=1,2.02,IF(F340=2,2.08,IF(F340=3,2.15,IF(OR(F340=5,F340=4),2.21,IF(OR(F340=6,F340=7),2.28,IF(OR(F340=8,F340=9),2.35,IF(OR(F340=10,F340=11,F340=12),2.42,IF(OR(F340=13,F340=14,F340=15),2.5,IF(OR(F340=16,F340=17,F340=18),2.58,2.66)))))))))), IF(D340="Կ-1", IF(F340=0,1.68,IF(F340=1,1.73,IF(F340=2,1.79,IF(F340=3,1.84,IF(OR(F340=5,F340=4),1.9,IF(OR(F340=6,F340=7),1.96,IF(OR(F340=8,F340=9),2.02,IF(OR(F340=10,F340=11,F340=12),2.08,IF(OR(F340=13,F340=14,F340=15),2.14,IF(OR(F340=16,F340=17,F340=18),2.21,2.28)))))))))), IF(D340="Կ-2", IF(F340=0,1.45,IF(F340=1,1.49,IF(F340=2,1.54,IF(F340=3,1.59,IF(OR(F340=5,F340=4),1.63,IF(OR(F340=6,F340=7),1.68,IF(OR(F340=8,F340=9),1.73,IF(OR(F340=10,F340=11,F340=12),1.79,IF(OR(F340=13,F340=14,F340=15),1.84,IF(OR(F340=16,F340=17,F340=18),1.9,1.95)))))))))),IF(D340="Կ-3", IF(F340=0,1.25,IF(F340=1,1.29,IF(F340=2,1.33,IF(F340=3,1.37,IF(OR(F340=5,F340=4),1.41,IF(OR(F340=6,F340=7),1.45,IF(OR(F340=8,F340=9),1.49,IF(OR(F340=10,F340=11,F340=12),1.54,IF(OR(F340=13,F340=14,F340=15),1.58,IF(OR(F340=16,F340=17,F340=18),1.63,1.68)))))))))), "Error"))))))))))))</f>
        <v>0</v>
      </c>
      <c r="U340" s="101">
        <v>66140</v>
      </c>
      <c r="V340" s="102">
        <f t="shared" si="119"/>
        <v>0</v>
      </c>
      <c r="W340" s="101"/>
      <c r="X340" s="101"/>
      <c r="Y340" s="102">
        <f t="shared" si="116"/>
        <v>0</v>
      </c>
      <c r="Z340" s="102">
        <f t="shared" ref="Z340:Z346" si="125">+Y340*6.565</f>
        <v>0</v>
      </c>
      <c r="AA340" s="102" t="e">
        <f t="shared" si="120"/>
        <v>#VALUE!</v>
      </c>
    </row>
    <row r="341" spans="1:27" ht="17.25">
      <c r="A341" s="5"/>
      <c r="B341" s="5"/>
      <c r="C341" s="93"/>
      <c r="D341" s="193"/>
      <c r="E341" s="94"/>
      <c r="F341" s="95"/>
      <c r="G341" s="96" t="str">
        <f t="shared" si="121"/>
        <v>Error</v>
      </c>
      <c r="H341" s="97">
        <v>14400</v>
      </c>
      <c r="I341" s="98" t="e">
        <f t="shared" si="112"/>
        <v>#VALUE!</v>
      </c>
      <c r="J341" s="88" t="e">
        <f t="shared" si="117"/>
        <v>#VALUE!</v>
      </c>
      <c r="K341" s="98">
        <f t="shared" si="122"/>
        <v>0</v>
      </c>
      <c r="L341" s="98">
        <f t="shared" si="113"/>
        <v>0</v>
      </c>
      <c r="M341" s="98" t="e">
        <f t="shared" si="114"/>
        <v>#VALUE!</v>
      </c>
      <c r="N341" s="98" t="e">
        <f t="shared" si="115"/>
        <v>#VALUE!</v>
      </c>
      <c r="O341" s="97"/>
      <c r="P341" s="98" t="e">
        <f t="shared" si="118"/>
        <v>#VALUE!</v>
      </c>
      <c r="Q341" s="99" t="e">
        <f t="shared" si="123"/>
        <v>#VALUE!</v>
      </c>
      <c r="R341" s="100"/>
      <c r="S341" s="5"/>
      <c r="T341" s="28">
        <f t="shared" si="124"/>
        <v>0</v>
      </c>
      <c r="U341" s="101">
        <v>66140</v>
      </c>
      <c r="V341" s="102">
        <f t="shared" si="119"/>
        <v>0</v>
      </c>
      <c r="W341" s="101"/>
      <c r="X341" s="101"/>
      <c r="Y341" s="102">
        <f t="shared" si="116"/>
        <v>0</v>
      </c>
      <c r="Z341" s="102">
        <f t="shared" si="125"/>
        <v>0</v>
      </c>
      <c r="AA341" s="102" t="e">
        <f t="shared" si="120"/>
        <v>#VALUE!</v>
      </c>
    </row>
    <row r="342" spans="1:27" ht="17.25">
      <c r="A342" s="5"/>
      <c r="B342" s="5"/>
      <c r="C342" s="93"/>
      <c r="D342" s="193"/>
      <c r="E342" s="84"/>
      <c r="F342" s="85"/>
      <c r="G342" s="86" t="str">
        <f t="shared" si="121"/>
        <v>Error</v>
      </c>
      <c r="H342" s="87">
        <v>14400</v>
      </c>
      <c r="I342" s="88" t="e">
        <f t="shared" si="112"/>
        <v>#VALUE!</v>
      </c>
      <c r="J342" s="88" t="e">
        <f t="shared" si="117"/>
        <v>#VALUE!</v>
      </c>
      <c r="K342" s="88">
        <f t="shared" si="122"/>
        <v>0</v>
      </c>
      <c r="L342" s="88">
        <f t="shared" si="113"/>
        <v>0</v>
      </c>
      <c r="M342" s="88" t="e">
        <f t="shared" si="114"/>
        <v>#VALUE!</v>
      </c>
      <c r="N342" s="88" t="e">
        <f t="shared" si="115"/>
        <v>#VALUE!</v>
      </c>
      <c r="O342" s="87"/>
      <c r="P342" s="88" t="e">
        <f t="shared" si="118"/>
        <v>#VALUE!</v>
      </c>
      <c r="Q342" s="89" t="e">
        <f t="shared" si="123"/>
        <v>#VALUE!</v>
      </c>
      <c r="R342" s="90"/>
      <c r="S342" s="82"/>
      <c r="T342" s="28">
        <f t="shared" si="124"/>
        <v>0</v>
      </c>
      <c r="U342" s="91">
        <v>66140</v>
      </c>
      <c r="V342" s="92">
        <f t="shared" si="119"/>
        <v>0</v>
      </c>
      <c r="W342" s="91"/>
      <c r="X342" s="91"/>
      <c r="Y342" s="92">
        <f t="shared" si="116"/>
        <v>0</v>
      </c>
      <c r="Z342" s="92">
        <f t="shared" si="125"/>
        <v>0</v>
      </c>
      <c r="AA342" s="92" t="e">
        <f t="shared" si="120"/>
        <v>#VALUE!</v>
      </c>
    </row>
    <row r="343" spans="1:27" ht="17.25">
      <c r="A343" s="5"/>
      <c r="B343" s="5"/>
      <c r="C343" s="93"/>
      <c r="D343" s="193"/>
      <c r="E343" s="94"/>
      <c r="F343" s="95"/>
      <c r="G343" s="96" t="str">
        <f t="shared" si="121"/>
        <v>Error</v>
      </c>
      <c r="H343" s="97">
        <v>14400</v>
      </c>
      <c r="I343" s="98" t="e">
        <f t="shared" si="112"/>
        <v>#VALUE!</v>
      </c>
      <c r="J343" s="88" t="e">
        <f t="shared" si="117"/>
        <v>#VALUE!</v>
      </c>
      <c r="K343" s="98">
        <f t="shared" si="122"/>
        <v>0</v>
      </c>
      <c r="L343" s="98">
        <f t="shared" si="113"/>
        <v>0</v>
      </c>
      <c r="M343" s="98" t="e">
        <f t="shared" si="114"/>
        <v>#VALUE!</v>
      </c>
      <c r="N343" s="98" t="e">
        <f t="shared" si="115"/>
        <v>#VALUE!</v>
      </c>
      <c r="O343" s="97"/>
      <c r="P343" s="98" t="e">
        <f t="shared" si="118"/>
        <v>#VALUE!</v>
      </c>
      <c r="Q343" s="99" t="e">
        <f t="shared" si="123"/>
        <v>#VALUE!</v>
      </c>
      <c r="R343" s="100"/>
      <c r="S343" s="5"/>
      <c r="T343" s="28">
        <f t="shared" si="124"/>
        <v>0</v>
      </c>
      <c r="U343" s="101">
        <v>66140</v>
      </c>
      <c r="V343" s="102">
        <f t="shared" si="119"/>
        <v>0</v>
      </c>
      <c r="W343" s="101"/>
      <c r="X343" s="101"/>
      <c r="Y343" s="102">
        <f t="shared" si="116"/>
        <v>0</v>
      </c>
      <c r="Z343" s="102">
        <f t="shared" si="125"/>
        <v>0</v>
      </c>
      <c r="AA343" s="102" t="e">
        <f t="shared" si="120"/>
        <v>#VALUE!</v>
      </c>
    </row>
    <row r="344" spans="1:27" ht="17.25">
      <c r="A344" s="5"/>
      <c r="B344" s="5"/>
      <c r="C344" s="93"/>
      <c r="D344" s="193"/>
      <c r="E344" s="94"/>
      <c r="F344" s="95"/>
      <c r="G344" s="96" t="str">
        <f t="shared" si="121"/>
        <v>Error</v>
      </c>
      <c r="H344" s="97">
        <v>14400</v>
      </c>
      <c r="I344" s="98" t="e">
        <f t="shared" si="112"/>
        <v>#VALUE!</v>
      </c>
      <c r="J344" s="88" t="e">
        <f t="shared" si="117"/>
        <v>#VALUE!</v>
      </c>
      <c r="K344" s="98">
        <f t="shared" si="122"/>
        <v>0</v>
      </c>
      <c r="L344" s="98">
        <f t="shared" si="113"/>
        <v>0</v>
      </c>
      <c r="M344" s="98" t="e">
        <f t="shared" si="114"/>
        <v>#VALUE!</v>
      </c>
      <c r="N344" s="98" t="e">
        <f t="shared" si="115"/>
        <v>#VALUE!</v>
      </c>
      <c r="O344" s="97"/>
      <c r="P344" s="98" t="e">
        <f t="shared" si="118"/>
        <v>#VALUE!</v>
      </c>
      <c r="Q344" s="99" t="e">
        <f t="shared" si="123"/>
        <v>#VALUE!</v>
      </c>
      <c r="R344" s="100"/>
      <c r="S344" s="5"/>
      <c r="T344" s="28">
        <f t="shared" si="124"/>
        <v>0</v>
      </c>
      <c r="U344" s="101">
        <v>66140</v>
      </c>
      <c r="V344" s="102">
        <f t="shared" si="119"/>
        <v>0</v>
      </c>
      <c r="W344" s="101"/>
      <c r="X344" s="101"/>
      <c r="Y344" s="102">
        <f t="shared" si="116"/>
        <v>0</v>
      </c>
      <c r="Z344" s="102">
        <f t="shared" si="125"/>
        <v>0</v>
      </c>
      <c r="AA344" s="102" t="e">
        <f t="shared" si="120"/>
        <v>#VALUE!</v>
      </c>
    </row>
    <row r="345" spans="1:27" ht="17.25">
      <c r="A345" s="5"/>
      <c r="B345" s="5"/>
      <c r="C345" s="93"/>
      <c r="D345" s="193"/>
      <c r="E345" s="94"/>
      <c r="F345" s="95"/>
      <c r="G345" s="96" t="str">
        <f t="shared" si="121"/>
        <v>Error</v>
      </c>
      <c r="H345" s="97">
        <v>14400</v>
      </c>
      <c r="I345" s="98" t="e">
        <f t="shared" si="112"/>
        <v>#VALUE!</v>
      </c>
      <c r="J345" s="88" t="e">
        <f t="shared" si="117"/>
        <v>#VALUE!</v>
      </c>
      <c r="K345" s="98">
        <f t="shared" si="122"/>
        <v>0</v>
      </c>
      <c r="L345" s="98">
        <f t="shared" si="113"/>
        <v>0</v>
      </c>
      <c r="M345" s="98" t="e">
        <f t="shared" si="114"/>
        <v>#VALUE!</v>
      </c>
      <c r="N345" s="98" t="e">
        <f t="shared" si="115"/>
        <v>#VALUE!</v>
      </c>
      <c r="O345" s="97"/>
      <c r="P345" s="98" t="e">
        <f t="shared" si="118"/>
        <v>#VALUE!</v>
      </c>
      <c r="Q345" s="99" t="e">
        <f t="shared" si="123"/>
        <v>#VALUE!</v>
      </c>
      <c r="R345" s="100"/>
      <c r="S345" s="5"/>
      <c r="T345" s="28">
        <f t="shared" si="124"/>
        <v>0</v>
      </c>
      <c r="U345" s="101">
        <v>66140</v>
      </c>
      <c r="V345" s="102">
        <f t="shared" si="119"/>
        <v>0</v>
      </c>
      <c r="W345" s="101"/>
      <c r="X345" s="101"/>
      <c r="Y345" s="102">
        <f t="shared" si="116"/>
        <v>0</v>
      </c>
      <c r="Z345" s="102">
        <f t="shared" si="125"/>
        <v>0</v>
      </c>
      <c r="AA345" s="102" t="e">
        <f t="shared" si="120"/>
        <v>#VALUE!</v>
      </c>
    </row>
    <row r="346" spans="1:27" ht="18" thickBot="1">
      <c r="A346" s="103"/>
      <c r="B346" s="103"/>
      <c r="C346" s="104"/>
      <c r="D346" s="194"/>
      <c r="E346" s="105"/>
      <c r="F346" s="106"/>
      <c r="G346" s="107" t="str">
        <f t="shared" si="121"/>
        <v>Error</v>
      </c>
      <c r="H346" s="108">
        <v>14400</v>
      </c>
      <c r="I346" s="109" t="e">
        <f t="shared" si="112"/>
        <v>#VALUE!</v>
      </c>
      <c r="J346" s="88" t="e">
        <f t="shared" si="117"/>
        <v>#VALUE!</v>
      </c>
      <c r="K346" s="109">
        <f t="shared" si="122"/>
        <v>0</v>
      </c>
      <c r="L346" s="109">
        <f t="shared" si="113"/>
        <v>0</v>
      </c>
      <c r="M346" s="109" t="e">
        <f t="shared" si="114"/>
        <v>#VALUE!</v>
      </c>
      <c r="N346" s="109" t="e">
        <f t="shared" si="115"/>
        <v>#VALUE!</v>
      </c>
      <c r="O346" s="108"/>
      <c r="P346" s="109" t="e">
        <f t="shared" si="118"/>
        <v>#VALUE!</v>
      </c>
      <c r="Q346" s="110" t="e">
        <f t="shared" si="123"/>
        <v>#VALUE!</v>
      </c>
      <c r="R346" s="111"/>
      <c r="S346" s="103"/>
      <c r="T346" s="28">
        <f t="shared" si="124"/>
        <v>0</v>
      </c>
      <c r="U346" s="112">
        <v>66140</v>
      </c>
      <c r="V346" s="113">
        <f t="shared" si="119"/>
        <v>0</v>
      </c>
      <c r="W346" s="112"/>
      <c r="X346" s="112"/>
      <c r="Y346" s="113">
        <f t="shared" si="116"/>
        <v>0</v>
      </c>
      <c r="Z346" s="113">
        <f t="shared" si="125"/>
        <v>0</v>
      </c>
      <c r="AA346" s="113" t="e">
        <f t="shared" si="120"/>
        <v>#VALUE!</v>
      </c>
    </row>
    <row r="347" spans="1:27" s="120" customFormat="1" ht="15.75" thickBot="1">
      <c r="A347" s="1055" t="s">
        <v>47</v>
      </c>
      <c r="B347" s="1056"/>
      <c r="C347" s="1056"/>
      <c r="D347" s="1056"/>
      <c r="E347" s="114">
        <f>SUM(E275:E346)</f>
        <v>0</v>
      </c>
      <c r="F347" s="115"/>
      <c r="G347" s="116">
        <f>SUM(G275:G346)</f>
        <v>0</v>
      </c>
      <c r="H347" s="117"/>
      <c r="I347" s="118" t="e">
        <f t="shared" ref="I347:R347" si="126">SUM(I275:I346)</f>
        <v>#VALUE!</v>
      </c>
      <c r="J347" s="118" t="e">
        <f t="shared" si="126"/>
        <v>#VALUE!</v>
      </c>
      <c r="K347" s="118">
        <f t="shared" si="126"/>
        <v>0</v>
      </c>
      <c r="L347" s="118">
        <f t="shared" si="126"/>
        <v>0</v>
      </c>
      <c r="M347" s="118" t="e">
        <f t="shared" si="126"/>
        <v>#VALUE!</v>
      </c>
      <c r="N347" s="118" t="e">
        <f t="shared" si="126"/>
        <v>#VALUE!</v>
      </c>
      <c r="O347" s="117">
        <f t="shared" si="126"/>
        <v>0</v>
      </c>
      <c r="P347" s="118" t="e">
        <f t="shared" si="126"/>
        <v>#VALUE!</v>
      </c>
      <c r="Q347" s="119" t="e">
        <f t="shared" si="126"/>
        <v>#VALUE!</v>
      </c>
      <c r="R347" s="116">
        <f t="shared" si="126"/>
        <v>0</v>
      </c>
      <c r="S347" s="117"/>
      <c r="T347" s="117"/>
      <c r="U347" s="117"/>
      <c r="V347" s="118">
        <f t="shared" ref="V347:AA347" si="127">SUM(V275:V346)</f>
        <v>0</v>
      </c>
      <c r="W347" s="118">
        <f t="shared" si="127"/>
        <v>0</v>
      </c>
      <c r="X347" s="118">
        <f t="shared" si="127"/>
        <v>0</v>
      </c>
      <c r="Y347" s="118">
        <f t="shared" si="127"/>
        <v>0</v>
      </c>
      <c r="Z347" s="118">
        <f t="shared" si="127"/>
        <v>0</v>
      </c>
      <c r="AA347" s="119" t="e">
        <f t="shared" si="127"/>
        <v>#VALUE!</v>
      </c>
    </row>
    <row r="349" spans="1:27" ht="15.75" thickBot="1"/>
    <row r="350" spans="1:27" s="38" customFormat="1" ht="36.75" customHeight="1" thickBot="1">
      <c r="A350" s="1057" t="s">
        <v>49</v>
      </c>
      <c r="B350" s="1058"/>
      <c r="C350" s="1058"/>
      <c r="D350" s="1059"/>
      <c r="E350" s="1060" t="s">
        <v>311</v>
      </c>
      <c r="F350" s="1061"/>
      <c r="G350" s="1061"/>
      <c r="H350" s="1061"/>
      <c r="I350" s="1061"/>
      <c r="J350" s="1061"/>
      <c r="K350" s="1061"/>
      <c r="L350" s="1061"/>
      <c r="M350" s="1061"/>
      <c r="N350" s="1061"/>
      <c r="O350" s="1061"/>
      <c r="P350" s="1061"/>
      <c r="Q350" s="1061"/>
      <c r="R350" s="1061"/>
      <c r="S350" s="1061"/>
      <c r="T350" s="1061"/>
      <c r="U350" s="1061"/>
      <c r="V350" s="1061"/>
      <c r="W350" s="1061"/>
      <c r="X350" s="1061"/>
      <c r="Y350" s="1061"/>
      <c r="Z350" s="1061"/>
      <c r="AA350" s="1062"/>
    </row>
    <row r="351" spans="1:27" s="38" customFormat="1" ht="23.25" customHeight="1" thickBot="1">
      <c r="A351" s="1052" t="s">
        <v>292</v>
      </c>
      <c r="B351" s="1053"/>
      <c r="C351" s="1053"/>
      <c r="D351" s="1054"/>
      <c r="E351" s="1029" t="s">
        <v>51</v>
      </c>
      <c r="F351" s="1030"/>
      <c r="G351" s="1030"/>
      <c r="H351" s="1030"/>
      <c r="I351" s="1030"/>
      <c r="J351" s="1030"/>
      <c r="K351" s="1030"/>
      <c r="L351" s="1030"/>
      <c r="M351" s="1030"/>
      <c r="N351" s="1030"/>
      <c r="O351" s="1030"/>
      <c r="P351" s="1030"/>
      <c r="Q351" s="1031"/>
      <c r="R351" s="1027" t="s">
        <v>52</v>
      </c>
      <c r="S351" s="1028"/>
      <c r="T351" s="1028"/>
      <c r="U351" s="1028"/>
      <c r="V351" s="1028"/>
      <c r="W351" s="1028"/>
      <c r="X351" s="1028"/>
      <c r="Y351" s="1028"/>
      <c r="Z351" s="1028"/>
      <c r="AA351" s="1040"/>
    </row>
    <row r="352" spans="1:27" s="62" customFormat="1" ht="162" customHeight="1" thickBot="1">
      <c r="A352" s="63" t="s">
        <v>10</v>
      </c>
      <c r="B352" s="64" t="s">
        <v>293</v>
      </c>
      <c r="C352" s="64" t="s">
        <v>55</v>
      </c>
      <c r="D352" s="65" t="s">
        <v>294</v>
      </c>
      <c r="E352" s="66" t="s">
        <v>1</v>
      </c>
      <c r="F352" s="67" t="s">
        <v>295</v>
      </c>
      <c r="G352" s="67" t="s">
        <v>296</v>
      </c>
      <c r="H352" s="67" t="s">
        <v>297</v>
      </c>
      <c r="I352" s="67" t="s">
        <v>298</v>
      </c>
      <c r="J352" s="67" t="s">
        <v>299</v>
      </c>
      <c r="K352" s="67" t="s">
        <v>300</v>
      </c>
      <c r="L352" s="67" t="s">
        <v>301</v>
      </c>
      <c r="M352" s="67" t="s">
        <v>302</v>
      </c>
      <c r="N352" s="67" t="s">
        <v>303</v>
      </c>
      <c r="O352" s="67" t="s">
        <v>30</v>
      </c>
      <c r="P352" s="68" t="s">
        <v>60</v>
      </c>
      <c r="Q352" s="69" t="s">
        <v>304</v>
      </c>
      <c r="R352" s="70" t="s">
        <v>1</v>
      </c>
      <c r="S352" s="71" t="s">
        <v>295</v>
      </c>
      <c r="T352" s="71" t="s">
        <v>90</v>
      </c>
      <c r="U352" s="71" t="s">
        <v>305</v>
      </c>
      <c r="V352" s="71" t="s">
        <v>298</v>
      </c>
      <c r="W352" s="71" t="str">
        <f>+J352</f>
        <v>Սահմանվող պաշտոնային դրույքաչափ /հաշվի առնելով  նվազագույն ամսական աշխատավարձը - 50000 դրամ/</v>
      </c>
      <c r="X352" s="71" t="s">
        <v>30</v>
      </c>
      <c r="Y352" s="68" t="s">
        <v>60</v>
      </c>
      <c r="Z352" s="71" t="s">
        <v>306</v>
      </c>
      <c r="AA352" s="72" t="s">
        <v>307</v>
      </c>
    </row>
    <row r="353" spans="1:29" s="81" customFormat="1" ht="17.25" customHeight="1" thickBot="1">
      <c r="A353" s="73">
        <v>1</v>
      </c>
      <c r="B353" s="74">
        <v>2</v>
      </c>
      <c r="C353" s="74">
        <v>3</v>
      </c>
      <c r="D353" s="75">
        <v>4</v>
      </c>
      <c r="E353" s="76">
        <v>5</v>
      </c>
      <c r="F353" s="74">
        <v>6</v>
      </c>
      <c r="G353" s="77">
        <v>7</v>
      </c>
      <c r="H353" s="74">
        <v>8</v>
      </c>
      <c r="I353" s="74">
        <v>9</v>
      </c>
      <c r="J353" s="77">
        <v>10</v>
      </c>
      <c r="K353" s="74">
        <v>11</v>
      </c>
      <c r="L353" s="74">
        <v>12</v>
      </c>
      <c r="M353" s="77">
        <v>13</v>
      </c>
      <c r="N353" s="74">
        <v>14</v>
      </c>
      <c r="O353" s="74">
        <v>15</v>
      </c>
      <c r="P353" s="77">
        <v>16</v>
      </c>
      <c r="Q353" s="78">
        <v>17</v>
      </c>
      <c r="R353" s="79">
        <v>18</v>
      </c>
      <c r="S353" s="77">
        <v>19</v>
      </c>
      <c r="T353" s="74">
        <v>20</v>
      </c>
      <c r="U353" s="74">
        <v>21</v>
      </c>
      <c r="V353" s="74">
        <v>22</v>
      </c>
      <c r="W353" s="74">
        <v>23</v>
      </c>
      <c r="X353" s="74">
        <v>24</v>
      </c>
      <c r="Y353" s="74">
        <v>25</v>
      </c>
      <c r="Z353" s="74">
        <v>26</v>
      </c>
      <c r="AA353" s="78">
        <v>27</v>
      </c>
      <c r="AB353" s="80"/>
      <c r="AC353" s="80"/>
    </row>
    <row r="354" spans="1:29" ht="17.25">
      <c r="A354" s="82"/>
      <c r="B354" s="82"/>
      <c r="C354" s="83"/>
      <c r="D354" s="192"/>
      <c r="E354" s="84"/>
      <c r="F354" s="85"/>
      <c r="G354" s="86" t="str">
        <f>IF($C354="ստորաբաժանման պետ",IF(F354=0,2.28,IF(F354=1,2.35,IF(F354=2,2.43,IF(F354=3,2.5,IF(OR(F354=4,F354=5),2.58,IF(OR(F354=6,F354=7),2.66,IF(OR(F354=8,F354=9),2.75,IF(OR(F354=10,F354=11,F354=12),2.83,IF(OR(F354=13,F354=14,F354=15),2.92,IF(OR(F354=16,F354=17,F354=18),3.01,3.11)))))))))),IF($C354="ավագ կարգադրիչ",IF(F354=0,1.96,IF(F354=1,2.02,IF(F354=2,2.08,IF(F354=3,2.15,IF(OR(F354=4,F354=5),2.21,IF(OR(F354=6,F354=7),2.28,IF(OR(F354=8,F354=9),2.35,IF(OR(F354=10,F354=11,F354=12),2.42,IF(OR(F354=13,F354=14,F354=15),2.5,IF(OR(F354=16,F354=17,F354=18),2.58,2.66)))))))))),IF($C354="կարգադրիչ",IF(F354=0,1.45,IF(F354=1,1.49,IF(F354=2,1.54,IF(F354=3,1.59,IF(OR(F354=4,F354=5),1.9,IF(OR(F354=6,F354=7),1.96,IF(OR(F354=8,F354=9),1.73,IF(OR(F354=10,F354=11,F354=12),1.79,IF(OR(F354=13,F354=14,F354=15),1.84,IF(OR(F354=16,F354=17,F354=18),1.9,1.95)))))))))), "Error")))</f>
        <v>Error</v>
      </c>
      <c r="H354" s="87">
        <v>14400</v>
      </c>
      <c r="I354" s="88" t="e">
        <f>G354*H354</f>
        <v>#VALUE!</v>
      </c>
      <c r="J354" s="88" t="e">
        <f t="shared" ref="J354:J417" si="128">IF(I354&lt;=59525,59525,I354)</f>
        <v>#VALUE!</v>
      </c>
      <c r="K354" s="88">
        <f>IF($D354="գեներալ-մայոր",2.91,IF($D354="գնդապետ",2.38,IF($D354="փոխգնդապետ",2.25,IF($D354="մայոր",1.85,IF($D354="կապիտան",1.72,IF($D354="ավագ լեյտենանտ",1.59,IF($D354="լեյտենանտ",1.46,IF($D354="ավագ ենթասպա",1.06,IF($D354="ենթասպա",0.93,IF($D354="ավագ",0.79,IF($D354="ավագ սերժանտ",0.66,IF($D354="սերժանտ",0.53,IF($D354="կրտսեր սերժանտ",0.4,0)))))))))))))</f>
        <v>0</v>
      </c>
      <c r="L354" s="88">
        <f>K354*H354</f>
        <v>0</v>
      </c>
      <c r="M354" s="88" t="e">
        <f>L354+J354</f>
        <v>#VALUE!</v>
      </c>
      <c r="N354" s="88" t="e">
        <f>IF(F354&lt;2,M354*0%,IF(F354&lt;5,M354*5%,IF(F354&lt;10,M354*10%,IF(F354&lt;15,M354*15%,IF(F354&lt;20,M354*20%,IF(F354&lt;25,M354*25%,IF(F354&gt;=25,M354*30%)))))))</f>
        <v>#VALUE!</v>
      </c>
      <c r="O354" s="87"/>
      <c r="P354" s="88" t="e">
        <f t="shared" ref="P354:P417" si="129">M354+N354+O354</f>
        <v>#VALUE!</v>
      </c>
      <c r="Q354" s="89" t="e">
        <f>P354*6.565</f>
        <v>#VALUE!</v>
      </c>
      <c r="R354" s="90"/>
      <c r="S354" s="82"/>
      <c r="T354" s="28">
        <f>IF(E354&lt;1,0,IF(D354="Բ-1",IF(F354=0,6.94,IF(F354=1,7.17,IF(F354=2,7.41,IF(F354=3,7.66,IF(OR(F354=5,F354=4),7.92,IF(OR(F354=6,F354=7),8.18,IF(OR(F354=8,F354=9),8.46,IF(OR(F354=10,F354=11,F354=12),8.74,IF(OR(F354=13,F354=14,F354=15),9.03,IF(OR(F354=16,F354=17,F354=18),9.33,9.65)))))))))),IF(D354="Բ-2", IF(F354=0,5.71,IF(F354=1,5.89,IF(F354=2,6.09,IF(F354=3,6.29,IF(OR(F354=5,F354=4),6.5,IF(OR(F354=6,F354=7),6.72,IF(OR(F354=8,F354=9),6.94,IF(OR(F354=10,F354=11,F354=12),7.17,IF(OR(F354=13,F354=14,F354=15),7.41,IF(OR(F354=16,F354=17,F354=18),7.65,7.91)))))))))), IF(D354="Գ-1", IF(F354=0,4.7,IF(F354=1,4.86,IF(F354=2,5.01,IF(F354=3,5.18,IF(OR(F354=5,F354=4),5.35,IF(OR(F354=6,F354=7),5.52,IF(OR(F354=8,F354=9),5.71,IF(OR(F354=10,F354=11,F354=12),5.89,IF(OR(F354=13,F354=14,F354=15),6.09,IF(OR(F354=16,F354=17,F354=18),6.29,6.49)))))))))), IF(D354="Գ-2", IF(F354=0,3.88,IF(F354=1,4.01,IF(F354=2,4.14,IF(F354=3,4.27,IF(OR(F354=5,F354=4),4.41,IF(OR(F354=6,F354=7),4.55,IF(OR(F354=8,F354=9),4.7,IF(OR(F354=10,F354=11,F354=12),4.85,IF(OR(F354=13,F354=14,F354=15),5.01,IF(OR(F354=16,F354=17,F354=18),5.17,5.34)))))))))), IF(D354="Գ-3", IF(F354=0,3.21,IF(F354=1,3.31,IF(F354=2,3.42,IF(F354=3,3.53,IF(OR(F354=5,F354=4),3.64,IF(OR(F354=6,F354=7),3.76,IF(OR(F354=8,F354=9),3.88,IF(OR(F354=10,F354=11,F354=12),4.01,IF(OR(F354=13,F354=14,F354=15),4.13,IF(OR(F354=16,F354=17,F354=18),4.27,4.4)))))))))), IF(D354="Ա-1", IF(F354=0,2.66,IF(F354=1,2.75,IF(F354=2,2.83,IF(F354=3,2.92,IF(OR(F354=5,F354=4),3.02,IF(OR(F354=6,F354=7),3.11,IF(OR(F354=8,F354=9),3.21,IF(OR(F354=10,F354=11,F354=12),3.31,IF(OR(F354=13,F354=14,F354=15),3.42,IF(OR(F354=16,F354=17,F354=18),3.53,3.64)))))))))), IF(D354="Ա-2", IF(F354=0,2.28,IF(F354=1,2.35,IF(F354=2,2.43,IF(F354=3,2.5,IF(OR(F354=5,F354=4),2.58,IF(OR(F354=6,F354=7),2.66,IF(OR(F354=8,F354=9),2.75,IF(OR(F354=10,F354=11,F354=12),2.83,IF(OR(F354=13,F354=14,F354=15),2.92,IF(OR(F354=16,F354=17,F354=18),3.01,3.11)))))))))),IF(D354="Ա-3", IF(F354=0,1.96,IF(F354=1,2.02,IF(F354=2,2.08,IF(F354=3,2.15,IF(OR(F354=5,F354=4),2.21,IF(OR(F354=6,F354=7),2.28,IF(OR(F354=8,F354=9),2.35,IF(OR(F354=10,F354=11,F354=12),2.42,IF(OR(F354=13,F354=14,F354=15),2.5,IF(OR(F354=16,F354=17,F354=18),2.58,2.66)))))))))), IF(D354="Կ-1", IF(F354=0,1.68,IF(F354=1,1.73,IF(F354=2,1.79,IF(F354=3,1.84,IF(OR(F354=5,F354=4),1.9,IF(OR(F354=6,F354=7),1.96,IF(OR(F354=8,F354=9),2.02,IF(OR(F354=10,F354=11,F354=12),2.08,IF(OR(F354=13,F354=14,F354=15),2.14,IF(OR(F354=16,F354=17,F354=18),2.21,2.28)))))))))), IF(D354="Կ-2", IF(F354=0,1.45,IF(F354=1,1.49,IF(F354=2,1.54,IF(F354=3,1.59,IF(OR(F354=5,F354=4),1.63,IF(OR(F354=6,F354=7),1.68,IF(OR(F354=8,F354=9),1.73,IF(OR(F354=10,F354=11,F354=12),1.79,IF(OR(F354=13,F354=14,F354=15),1.84,IF(OR(F354=16,F354=17,F354=18),1.9,1.95)))))))))),IF(D354="Կ-3", IF(F354=0,1.25,IF(F354=1,1.29,IF(F354=2,1.33,IF(F354=3,1.37,IF(OR(F354=5,F354=4),1.41,IF(OR(F354=6,F354=7),1.45,IF(OR(F354=8,F354=9),1.49,IF(OR(F354=10,F354=11,F354=12),1.54,IF(OR(F354=13,F354=14,F354=15),1.58,IF(OR(F354=16,F354=17,F354=18),1.63,1.68)))))))))), "Error"))))))))))))</f>
        <v>0</v>
      </c>
      <c r="U354" s="91">
        <v>66140</v>
      </c>
      <c r="V354" s="92">
        <f t="shared" ref="V354:V385" si="130">+U354*T354</f>
        <v>0</v>
      </c>
      <c r="W354" s="91"/>
      <c r="X354" s="91"/>
      <c r="Y354" s="92">
        <f>+V354+W354+X354</f>
        <v>0</v>
      </c>
      <c r="Z354" s="92">
        <f>+Y354*6.565</f>
        <v>0</v>
      </c>
      <c r="AA354" s="92" t="e">
        <f t="shared" ref="AA354:AA385" si="131">+Z354+Q354</f>
        <v>#VALUE!</v>
      </c>
    </row>
    <row r="355" spans="1:29" ht="17.25">
      <c r="A355" s="5"/>
      <c r="B355" s="5"/>
      <c r="C355" s="93"/>
      <c r="D355" s="193"/>
      <c r="E355" s="94"/>
      <c r="F355" s="95"/>
      <c r="G355" s="96" t="str">
        <f t="shared" ref="G355:G418" si="132">IF($C355="ստորաբաժանման պետ",IF(F355=0,2.28,IF(F355=1,2.35,IF(F355=2,2.43,IF(F355=3,2.5,IF(OR(F355=4,F355=5),2.58,IF(OR(F355=6,F355=7),2.66,IF(OR(F355=8,F355=9),2.75,IF(OR(F355=10,F355=11,F355=12),2.83,IF(OR(F355=13,F355=14,F355=15),2.92,IF(OR(F355=16,F355=17,F355=18),3.01,3.11)))))))))),IF($C355="ավագ կարգադրիչ",IF(F355=0,1.96,IF(F355=1,2.02,IF(F355=2,2.08,IF(F355=3,2.15,IF(OR(F355=4,F355=5),2.21,IF(OR(F355=6,F355=7),2.28,IF(OR(F355=8,F355=9),2.35,IF(OR(F355=10,F355=11,F355=12),2.42,IF(OR(F355=13,F355=14,F355=15),2.5,IF(OR(F355=16,F355=17,F355=18),2.58,2.66)))))))))),IF($C355="կարգադրիչ",IF(F355=0,1.45,IF(F355=1,1.49,IF(F355=2,1.54,IF(F355=3,1.59,IF(OR(F355=4,F355=5),1.9,IF(OR(F355=6,F355=7),1.96,IF(OR(F355=8,F355=9),1.73,IF(OR(F355=10,F355=11,F355=12),1.79,IF(OR(F355=13,F355=14,F355=15),1.84,IF(OR(F355=16,F355=17,F355=18),1.9,1.95)))))))))), "Error")))</f>
        <v>Error</v>
      </c>
      <c r="H355" s="97">
        <v>14400</v>
      </c>
      <c r="I355" s="98" t="e">
        <f t="shared" ref="I355:I408" si="133">G355*H355</f>
        <v>#VALUE!</v>
      </c>
      <c r="J355" s="88" t="e">
        <f t="shared" si="128"/>
        <v>#VALUE!</v>
      </c>
      <c r="K355" s="98">
        <f t="shared" ref="K355:K418" si="134">IF($D355="գեներալ-մայոր",2.91,IF($D355="գնդապետ",2.38,IF($D355="փոխգնդապետ",2.25,IF($D355="մայոր",1.85,IF($D355="կապիտան",1.72,IF($D355="ավագ լեյտենանտ",1.59,IF($D355="լեյտենանտ",1.46,IF($D355="ավագ ենթասպա",1.06,IF($D355="ենթասպա",0.93,IF($D355="ավագ",0.79,IF($D355="ավագ սերժանտ",0.66,IF($D355="սերժանտ",0.53,IF($D355="կրտսեր սերժանտ",0.4,0)))))))))))))</f>
        <v>0</v>
      </c>
      <c r="L355" s="98">
        <f t="shared" ref="L355:L408" si="135">K355*H355</f>
        <v>0</v>
      </c>
      <c r="M355" s="98" t="e">
        <f t="shared" ref="M355:M408" si="136">L355+J355</f>
        <v>#VALUE!</v>
      </c>
      <c r="N355" s="98" t="e">
        <f t="shared" ref="N355:N408" si="137">IF(F355&lt;2,M355*0%,IF(F355&lt;5,M355*5%,IF(F355&lt;10,M355*10%,IF(F355&lt;15,M355*15%,IF(F355&lt;20,M355*20%,IF(F355&lt;25,M355*25%,IF(F355&gt;=25,M355*30%)))))))</f>
        <v>#VALUE!</v>
      </c>
      <c r="O355" s="97"/>
      <c r="P355" s="98" t="e">
        <f t="shared" si="129"/>
        <v>#VALUE!</v>
      </c>
      <c r="Q355" s="99" t="e">
        <f t="shared" ref="Q355:Q418" si="138">P355*6.565</f>
        <v>#VALUE!</v>
      </c>
      <c r="R355" s="100"/>
      <c r="S355" s="5"/>
      <c r="T355" s="28">
        <f t="shared" ref="T355:T418" si="139">IF(E355&lt;1,0,IF(D355="Բ-1",IF(F355=0,6.94,IF(F355=1,7.17,IF(F355=2,7.41,IF(F355=3,7.66,IF(OR(F355=5,F355=4),7.92,IF(OR(F355=6,F355=7),8.18,IF(OR(F355=8,F355=9),8.46,IF(OR(F355=10,F355=11,F355=12),8.74,IF(OR(F355=13,F355=14,F355=15),9.03,IF(OR(F355=16,F355=17,F355=18),9.33,9.65)))))))))),IF(D355="Բ-2", IF(F355=0,5.71,IF(F355=1,5.89,IF(F355=2,6.09,IF(F355=3,6.29,IF(OR(F355=5,F355=4),6.5,IF(OR(F355=6,F355=7),6.72,IF(OR(F355=8,F355=9),6.94,IF(OR(F355=10,F355=11,F355=12),7.17,IF(OR(F355=13,F355=14,F355=15),7.41,IF(OR(F355=16,F355=17,F355=18),7.65,7.91)))))))))), IF(D355="Գ-1", IF(F355=0,4.7,IF(F355=1,4.86,IF(F355=2,5.01,IF(F355=3,5.18,IF(OR(F355=5,F355=4),5.35,IF(OR(F355=6,F355=7),5.52,IF(OR(F355=8,F355=9),5.71,IF(OR(F355=10,F355=11,F355=12),5.89,IF(OR(F355=13,F355=14,F355=15),6.09,IF(OR(F355=16,F355=17,F355=18),6.29,6.49)))))))))), IF(D355="Գ-2", IF(F355=0,3.88,IF(F355=1,4.01,IF(F355=2,4.14,IF(F355=3,4.27,IF(OR(F355=5,F355=4),4.41,IF(OR(F355=6,F355=7),4.55,IF(OR(F355=8,F355=9),4.7,IF(OR(F355=10,F355=11,F355=12),4.85,IF(OR(F355=13,F355=14,F355=15),5.01,IF(OR(F355=16,F355=17,F355=18),5.17,5.34)))))))))), IF(D355="Գ-3", IF(F355=0,3.21,IF(F355=1,3.31,IF(F355=2,3.42,IF(F355=3,3.53,IF(OR(F355=5,F355=4),3.64,IF(OR(F355=6,F355=7),3.76,IF(OR(F355=8,F355=9),3.88,IF(OR(F355=10,F355=11,F355=12),4.01,IF(OR(F355=13,F355=14,F355=15),4.13,IF(OR(F355=16,F355=17,F355=18),4.27,4.4)))))))))), IF(D355="Ա-1", IF(F355=0,2.66,IF(F355=1,2.75,IF(F355=2,2.83,IF(F355=3,2.92,IF(OR(F355=5,F355=4),3.02,IF(OR(F355=6,F355=7),3.11,IF(OR(F355=8,F355=9),3.21,IF(OR(F355=10,F355=11,F355=12),3.31,IF(OR(F355=13,F355=14,F355=15),3.42,IF(OR(F355=16,F355=17,F355=18),3.53,3.64)))))))))), IF(D355="Ա-2", IF(F355=0,2.28,IF(F355=1,2.35,IF(F355=2,2.43,IF(F355=3,2.5,IF(OR(F355=5,F355=4),2.58,IF(OR(F355=6,F355=7),2.66,IF(OR(F355=8,F355=9),2.75,IF(OR(F355=10,F355=11,F355=12),2.83,IF(OR(F355=13,F355=14,F355=15),2.92,IF(OR(F355=16,F355=17,F355=18),3.01,3.11)))))))))),IF(D355="Ա-3", IF(F355=0,1.96,IF(F355=1,2.02,IF(F355=2,2.08,IF(F355=3,2.15,IF(OR(F355=5,F355=4),2.21,IF(OR(F355=6,F355=7),2.28,IF(OR(F355=8,F355=9),2.35,IF(OR(F355=10,F355=11,F355=12),2.42,IF(OR(F355=13,F355=14,F355=15),2.5,IF(OR(F355=16,F355=17,F355=18),2.58,2.66)))))))))), IF(D355="Կ-1", IF(F355=0,1.68,IF(F355=1,1.73,IF(F355=2,1.79,IF(F355=3,1.84,IF(OR(F355=5,F355=4),1.9,IF(OR(F355=6,F355=7),1.96,IF(OR(F355=8,F355=9),2.02,IF(OR(F355=10,F355=11,F355=12),2.08,IF(OR(F355=13,F355=14,F355=15),2.14,IF(OR(F355=16,F355=17,F355=18),2.21,2.28)))))))))), IF(D355="Կ-2", IF(F355=0,1.45,IF(F355=1,1.49,IF(F355=2,1.54,IF(F355=3,1.59,IF(OR(F355=5,F355=4),1.63,IF(OR(F355=6,F355=7),1.68,IF(OR(F355=8,F355=9),1.73,IF(OR(F355=10,F355=11,F355=12),1.79,IF(OR(F355=13,F355=14,F355=15),1.84,IF(OR(F355=16,F355=17,F355=18),1.9,1.95)))))))))),IF(D355="Կ-3", IF(F355=0,1.25,IF(F355=1,1.29,IF(F355=2,1.33,IF(F355=3,1.37,IF(OR(F355=5,F355=4),1.41,IF(OR(F355=6,F355=7),1.45,IF(OR(F355=8,F355=9),1.49,IF(OR(F355=10,F355=11,F355=12),1.54,IF(OR(F355=13,F355=14,F355=15),1.58,IF(OR(F355=16,F355=17,F355=18),1.63,1.68)))))))))), "Error"))))))))))))</f>
        <v>0</v>
      </c>
      <c r="U355" s="101">
        <v>66140</v>
      </c>
      <c r="V355" s="102">
        <f t="shared" si="130"/>
        <v>0</v>
      </c>
      <c r="W355" s="101"/>
      <c r="X355" s="101"/>
      <c r="Y355" s="102">
        <f t="shared" ref="Y355:Y408" si="140">+V355+W355+X355</f>
        <v>0</v>
      </c>
      <c r="Z355" s="102">
        <f t="shared" ref="Z355:Z418" si="141">+Y355*6.565</f>
        <v>0</v>
      </c>
      <c r="AA355" s="102" t="e">
        <f t="shared" si="131"/>
        <v>#VALUE!</v>
      </c>
    </row>
    <row r="356" spans="1:29" ht="17.25">
      <c r="A356" s="5"/>
      <c r="B356" s="5"/>
      <c r="C356" s="93"/>
      <c r="D356" s="193"/>
      <c r="E356" s="94"/>
      <c r="F356" s="95"/>
      <c r="G356" s="96" t="str">
        <f t="shared" si="132"/>
        <v>Error</v>
      </c>
      <c r="H356" s="97">
        <v>14400</v>
      </c>
      <c r="I356" s="98" t="e">
        <f t="shared" si="133"/>
        <v>#VALUE!</v>
      </c>
      <c r="J356" s="88" t="e">
        <f t="shared" si="128"/>
        <v>#VALUE!</v>
      </c>
      <c r="K356" s="98">
        <f t="shared" si="134"/>
        <v>0</v>
      </c>
      <c r="L356" s="98">
        <f t="shared" si="135"/>
        <v>0</v>
      </c>
      <c r="M356" s="98" t="e">
        <f t="shared" si="136"/>
        <v>#VALUE!</v>
      </c>
      <c r="N356" s="98" t="e">
        <f t="shared" si="137"/>
        <v>#VALUE!</v>
      </c>
      <c r="O356" s="97"/>
      <c r="P356" s="98" t="e">
        <f t="shared" si="129"/>
        <v>#VALUE!</v>
      </c>
      <c r="Q356" s="99" t="e">
        <f t="shared" si="138"/>
        <v>#VALUE!</v>
      </c>
      <c r="R356" s="100"/>
      <c r="S356" s="5"/>
      <c r="T356" s="28">
        <f t="shared" si="139"/>
        <v>0</v>
      </c>
      <c r="U356" s="101">
        <v>66140</v>
      </c>
      <c r="V356" s="102">
        <f t="shared" si="130"/>
        <v>0</v>
      </c>
      <c r="W356" s="101"/>
      <c r="X356" s="101"/>
      <c r="Y356" s="102">
        <f t="shared" si="140"/>
        <v>0</v>
      </c>
      <c r="Z356" s="102">
        <f t="shared" si="141"/>
        <v>0</v>
      </c>
      <c r="AA356" s="102" t="e">
        <f t="shared" si="131"/>
        <v>#VALUE!</v>
      </c>
    </row>
    <row r="357" spans="1:29" ht="17.25">
      <c r="A357" s="5"/>
      <c r="B357" s="5"/>
      <c r="C357" s="93"/>
      <c r="D357" s="193"/>
      <c r="E357" s="94"/>
      <c r="F357" s="95"/>
      <c r="G357" s="96" t="str">
        <f t="shared" si="132"/>
        <v>Error</v>
      </c>
      <c r="H357" s="97">
        <v>14400</v>
      </c>
      <c r="I357" s="98" t="e">
        <f t="shared" si="133"/>
        <v>#VALUE!</v>
      </c>
      <c r="J357" s="88" t="e">
        <f t="shared" si="128"/>
        <v>#VALUE!</v>
      </c>
      <c r="K357" s="98">
        <f t="shared" si="134"/>
        <v>0</v>
      </c>
      <c r="L357" s="98">
        <f t="shared" si="135"/>
        <v>0</v>
      </c>
      <c r="M357" s="98" t="e">
        <f t="shared" si="136"/>
        <v>#VALUE!</v>
      </c>
      <c r="N357" s="98" t="e">
        <f t="shared" si="137"/>
        <v>#VALUE!</v>
      </c>
      <c r="O357" s="97"/>
      <c r="P357" s="98" t="e">
        <f t="shared" si="129"/>
        <v>#VALUE!</v>
      </c>
      <c r="Q357" s="99" t="e">
        <f t="shared" si="138"/>
        <v>#VALUE!</v>
      </c>
      <c r="R357" s="100"/>
      <c r="S357" s="5"/>
      <c r="T357" s="28">
        <f t="shared" si="139"/>
        <v>0</v>
      </c>
      <c r="U357" s="101">
        <v>66140</v>
      </c>
      <c r="V357" s="102">
        <f t="shared" si="130"/>
        <v>0</v>
      </c>
      <c r="W357" s="101"/>
      <c r="X357" s="101"/>
      <c r="Y357" s="102">
        <f t="shared" si="140"/>
        <v>0</v>
      </c>
      <c r="Z357" s="102">
        <f t="shared" si="141"/>
        <v>0</v>
      </c>
      <c r="AA357" s="102" t="e">
        <f t="shared" si="131"/>
        <v>#VALUE!</v>
      </c>
    </row>
    <row r="358" spans="1:29" ht="17.25">
      <c r="A358" s="5"/>
      <c r="B358" s="5"/>
      <c r="C358" s="93"/>
      <c r="D358" s="193"/>
      <c r="E358" s="94"/>
      <c r="F358" s="95"/>
      <c r="G358" s="96" t="str">
        <f t="shared" si="132"/>
        <v>Error</v>
      </c>
      <c r="H358" s="97">
        <v>14400</v>
      </c>
      <c r="I358" s="98" t="e">
        <f t="shared" si="133"/>
        <v>#VALUE!</v>
      </c>
      <c r="J358" s="88" t="e">
        <f t="shared" si="128"/>
        <v>#VALUE!</v>
      </c>
      <c r="K358" s="98">
        <f t="shared" si="134"/>
        <v>0</v>
      </c>
      <c r="L358" s="98">
        <f t="shared" si="135"/>
        <v>0</v>
      </c>
      <c r="M358" s="98" t="e">
        <f t="shared" si="136"/>
        <v>#VALUE!</v>
      </c>
      <c r="N358" s="98" t="e">
        <f t="shared" si="137"/>
        <v>#VALUE!</v>
      </c>
      <c r="O358" s="97"/>
      <c r="P358" s="98" t="e">
        <f t="shared" si="129"/>
        <v>#VALUE!</v>
      </c>
      <c r="Q358" s="99" t="e">
        <f t="shared" si="138"/>
        <v>#VALUE!</v>
      </c>
      <c r="R358" s="100"/>
      <c r="S358" s="5"/>
      <c r="T358" s="28">
        <f t="shared" si="139"/>
        <v>0</v>
      </c>
      <c r="U358" s="101">
        <v>66140</v>
      </c>
      <c r="V358" s="102">
        <f t="shared" si="130"/>
        <v>0</v>
      </c>
      <c r="W358" s="101"/>
      <c r="X358" s="101"/>
      <c r="Y358" s="102">
        <f t="shared" si="140"/>
        <v>0</v>
      </c>
      <c r="Z358" s="102">
        <f t="shared" si="141"/>
        <v>0</v>
      </c>
      <c r="AA358" s="102" t="e">
        <f t="shared" si="131"/>
        <v>#VALUE!</v>
      </c>
    </row>
    <row r="359" spans="1:29" ht="17.25">
      <c r="A359" s="5"/>
      <c r="B359" s="5"/>
      <c r="C359" s="93"/>
      <c r="D359" s="193"/>
      <c r="E359" s="94"/>
      <c r="F359" s="95"/>
      <c r="G359" s="96" t="str">
        <f t="shared" si="132"/>
        <v>Error</v>
      </c>
      <c r="H359" s="97">
        <v>14400</v>
      </c>
      <c r="I359" s="98" t="e">
        <f t="shared" si="133"/>
        <v>#VALUE!</v>
      </c>
      <c r="J359" s="88" t="e">
        <f t="shared" si="128"/>
        <v>#VALUE!</v>
      </c>
      <c r="K359" s="98">
        <f t="shared" si="134"/>
        <v>0</v>
      </c>
      <c r="L359" s="98">
        <f t="shared" si="135"/>
        <v>0</v>
      </c>
      <c r="M359" s="98" t="e">
        <f t="shared" si="136"/>
        <v>#VALUE!</v>
      </c>
      <c r="N359" s="98" t="e">
        <f t="shared" si="137"/>
        <v>#VALUE!</v>
      </c>
      <c r="O359" s="97"/>
      <c r="P359" s="98" t="e">
        <f t="shared" si="129"/>
        <v>#VALUE!</v>
      </c>
      <c r="Q359" s="99" t="e">
        <f t="shared" si="138"/>
        <v>#VALUE!</v>
      </c>
      <c r="R359" s="100"/>
      <c r="S359" s="5"/>
      <c r="T359" s="28">
        <f t="shared" si="139"/>
        <v>0</v>
      </c>
      <c r="U359" s="101">
        <v>66140</v>
      </c>
      <c r="V359" s="102">
        <f t="shared" si="130"/>
        <v>0</v>
      </c>
      <c r="W359" s="101"/>
      <c r="X359" s="101"/>
      <c r="Y359" s="102">
        <f t="shared" si="140"/>
        <v>0</v>
      </c>
      <c r="Z359" s="102">
        <f t="shared" si="141"/>
        <v>0</v>
      </c>
      <c r="AA359" s="102" t="e">
        <f t="shared" si="131"/>
        <v>#VALUE!</v>
      </c>
    </row>
    <row r="360" spans="1:29" ht="17.25">
      <c r="A360" s="5"/>
      <c r="B360" s="5"/>
      <c r="C360" s="93"/>
      <c r="D360" s="193"/>
      <c r="E360" s="84"/>
      <c r="F360" s="85"/>
      <c r="G360" s="86" t="str">
        <f t="shared" si="132"/>
        <v>Error</v>
      </c>
      <c r="H360" s="87">
        <v>14400</v>
      </c>
      <c r="I360" s="88" t="e">
        <f t="shared" si="133"/>
        <v>#VALUE!</v>
      </c>
      <c r="J360" s="88" t="e">
        <f t="shared" si="128"/>
        <v>#VALUE!</v>
      </c>
      <c r="K360" s="88">
        <f t="shared" si="134"/>
        <v>0</v>
      </c>
      <c r="L360" s="88">
        <f t="shared" si="135"/>
        <v>0</v>
      </c>
      <c r="M360" s="88" t="e">
        <f t="shared" si="136"/>
        <v>#VALUE!</v>
      </c>
      <c r="N360" s="88" t="e">
        <f t="shared" si="137"/>
        <v>#VALUE!</v>
      </c>
      <c r="O360" s="87"/>
      <c r="P360" s="88" t="e">
        <f t="shared" si="129"/>
        <v>#VALUE!</v>
      </c>
      <c r="Q360" s="89" t="e">
        <f t="shared" si="138"/>
        <v>#VALUE!</v>
      </c>
      <c r="R360" s="90"/>
      <c r="S360" s="82"/>
      <c r="T360" s="28">
        <f t="shared" si="139"/>
        <v>0</v>
      </c>
      <c r="U360" s="91">
        <v>66140</v>
      </c>
      <c r="V360" s="92">
        <f t="shared" si="130"/>
        <v>0</v>
      </c>
      <c r="W360" s="91"/>
      <c r="X360" s="91"/>
      <c r="Y360" s="92">
        <f t="shared" si="140"/>
        <v>0</v>
      </c>
      <c r="Z360" s="92">
        <f t="shared" si="141"/>
        <v>0</v>
      </c>
      <c r="AA360" s="92" t="e">
        <f t="shared" si="131"/>
        <v>#VALUE!</v>
      </c>
    </row>
    <row r="361" spans="1:29" ht="17.25">
      <c r="A361" s="5"/>
      <c r="B361" s="5"/>
      <c r="C361" s="93"/>
      <c r="D361" s="193"/>
      <c r="E361" s="94"/>
      <c r="F361" s="95"/>
      <c r="G361" s="96" t="str">
        <f t="shared" si="132"/>
        <v>Error</v>
      </c>
      <c r="H361" s="97">
        <v>14400</v>
      </c>
      <c r="I361" s="98" t="e">
        <f t="shared" si="133"/>
        <v>#VALUE!</v>
      </c>
      <c r="J361" s="88" t="e">
        <f t="shared" si="128"/>
        <v>#VALUE!</v>
      </c>
      <c r="K361" s="98">
        <f t="shared" si="134"/>
        <v>0</v>
      </c>
      <c r="L361" s="98">
        <f t="shared" si="135"/>
        <v>0</v>
      </c>
      <c r="M361" s="98" t="e">
        <f t="shared" si="136"/>
        <v>#VALUE!</v>
      </c>
      <c r="N361" s="98" t="e">
        <f t="shared" si="137"/>
        <v>#VALUE!</v>
      </c>
      <c r="O361" s="97"/>
      <c r="P361" s="98" t="e">
        <f t="shared" si="129"/>
        <v>#VALUE!</v>
      </c>
      <c r="Q361" s="99" t="e">
        <f t="shared" si="138"/>
        <v>#VALUE!</v>
      </c>
      <c r="R361" s="100"/>
      <c r="S361" s="5"/>
      <c r="T361" s="28">
        <f t="shared" si="139"/>
        <v>0</v>
      </c>
      <c r="U361" s="101">
        <v>66140</v>
      </c>
      <c r="V361" s="102">
        <f t="shared" si="130"/>
        <v>0</v>
      </c>
      <c r="W361" s="101"/>
      <c r="X361" s="101"/>
      <c r="Y361" s="102">
        <f t="shared" si="140"/>
        <v>0</v>
      </c>
      <c r="Z361" s="102">
        <f t="shared" si="141"/>
        <v>0</v>
      </c>
      <c r="AA361" s="102" t="e">
        <f t="shared" si="131"/>
        <v>#VALUE!</v>
      </c>
    </row>
    <row r="362" spans="1:29" ht="17.25">
      <c r="A362" s="5"/>
      <c r="B362" s="5"/>
      <c r="C362" s="93"/>
      <c r="D362" s="193"/>
      <c r="E362" s="94"/>
      <c r="F362" s="95"/>
      <c r="G362" s="96" t="str">
        <f t="shared" si="132"/>
        <v>Error</v>
      </c>
      <c r="H362" s="97">
        <v>14400</v>
      </c>
      <c r="I362" s="98" t="e">
        <f t="shared" si="133"/>
        <v>#VALUE!</v>
      </c>
      <c r="J362" s="88" t="e">
        <f t="shared" si="128"/>
        <v>#VALUE!</v>
      </c>
      <c r="K362" s="98">
        <f t="shared" si="134"/>
        <v>0</v>
      </c>
      <c r="L362" s="98">
        <f t="shared" si="135"/>
        <v>0</v>
      </c>
      <c r="M362" s="98" t="e">
        <f t="shared" si="136"/>
        <v>#VALUE!</v>
      </c>
      <c r="N362" s="98" t="e">
        <f t="shared" si="137"/>
        <v>#VALUE!</v>
      </c>
      <c r="O362" s="97"/>
      <c r="P362" s="98" t="e">
        <f t="shared" si="129"/>
        <v>#VALUE!</v>
      </c>
      <c r="Q362" s="99" t="e">
        <f t="shared" si="138"/>
        <v>#VALUE!</v>
      </c>
      <c r="R362" s="100"/>
      <c r="S362" s="5"/>
      <c r="T362" s="28">
        <f t="shared" si="139"/>
        <v>0</v>
      </c>
      <c r="U362" s="101">
        <v>66140</v>
      </c>
      <c r="V362" s="102">
        <f t="shared" si="130"/>
        <v>0</v>
      </c>
      <c r="W362" s="101"/>
      <c r="X362" s="101"/>
      <c r="Y362" s="102">
        <f t="shared" si="140"/>
        <v>0</v>
      </c>
      <c r="Z362" s="102">
        <f t="shared" si="141"/>
        <v>0</v>
      </c>
      <c r="AA362" s="102" t="e">
        <f t="shared" si="131"/>
        <v>#VALUE!</v>
      </c>
    </row>
    <row r="363" spans="1:29" ht="17.25">
      <c r="A363" s="5"/>
      <c r="B363" s="5"/>
      <c r="C363" s="93"/>
      <c r="D363" s="193"/>
      <c r="E363" s="94"/>
      <c r="F363" s="95"/>
      <c r="G363" s="96" t="str">
        <f t="shared" si="132"/>
        <v>Error</v>
      </c>
      <c r="H363" s="97">
        <v>14400</v>
      </c>
      <c r="I363" s="98" t="e">
        <f t="shared" si="133"/>
        <v>#VALUE!</v>
      </c>
      <c r="J363" s="88" t="e">
        <f t="shared" si="128"/>
        <v>#VALUE!</v>
      </c>
      <c r="K363" s="98">
        <f t="shared" si="134"/>
        <v>0</v>
      </c>
      <c r="L363" s="98">
        <f t="shared" si="135"/>
        <v>0</v>
      </c>
      <c r="M363" s="98" t="e">
        <f t="shared" si="136"/>
        <v>#VALUE!</v>
      </c>
      <c r="N363" s="98" t="e">
        <f t="shared" si="137"/>
        <v>#VALUE!</v>
      </c>
      <c r="O363" s="97"/>
      <c r="P363" s="98" t="e">
        <f t="shared" si="129"/>
        <v>#VALUE!</v>
      </c>
      <c r="Q363" s="99" t="e">
        <f t="shared" si="138"/>
        <v>#VALUE!</v>
      </c>
      <c r="R363" s="100"/>
      <c r="S363" s="5"/>
      <c r="T363" s="28">
        <f t="shared" si="139"/>
        <v>0</v>
      </c>
      <c r="U363" s="101">
        <v>66140</v>
      </c>
      <c r="V363" s="102">
        <f t="shared" si="130"/>
        <v>0</v>
      </c>
      <c r="W363" s="101"/>
      <c r="X363" s="101"/>
      <c r="Y363" s="102">
        <f t="shared" si="140"/>
        <v>0</v>
      </c>
      <c r="Z363" s="102">
        <f t="shared" si="141"/>
        <v>0</v>
      </c>
      <c r="AA363" s="102" t="e">
        <f t="shared" si="131"/>
        <v>#VALUE!</v>
      </c>
    </row>
    <row r="364" spans="1:29" ht="17.25">
      <c r="A364" s="5"/>
      <c r="B364" s="5"/>
      <c r="C364" s="93"/>
      <c r="D364" s="193"/>
      <c r="E364" s="94"/>
      <c r="F364" s="95"/>
      <c r="G364" s="96" t="str">
        <f t="shared" si="132"/>
        <v>Error</v>
      </c>
      <c r="H364" s="97">
        <v>14400</v>
      </c>
      <c r="I364" s="98" t="e">
        <f t="shared" si="133"/>
        <v>#VALUE!</v>
      </c>
      <c r="J364" s="88" t="e">
        <f t="shared" si="128"/>
        <v>#VALUE!</v>
      </c>
      <c r="K364" s="98">
        <f t="shared" si="134"/>
        <v>0</v>
      </c>
      <c r="L364" s="98">
        <f t="shared" si="135"/>
        <v>0</v>
      </c>
      <c r="M364" s="98" t="e">
        <f t="shared" si="136"/>
        <v>#VALUE!</v>
      </c>
      <c r="N364" s="98" t="e">
        <f t="shared" si="137"/>
        <v>#VALUE!</v>
      </c>
      <c r="O364" s="97"/>
      <c r="P364" s="98" t="e">
        <f t="shared" si="129"/>
        <v>#VALUE!</v>
      </c>
      <c r="Q364" s="99" t="e">
        <f t="shared" si="138"/>
        <v>#VALUE!</v>
      </c>
      <c r="R364" s="100"/>
      <c r="S364" s="5"/>
      <c r="T364" s="28">
        <f t="shared" si="139"/>
        <v>0</v>
      </c>
      <c r="U364" s="101">
        <v>66140</v>
      </c>
      <c r="V364" s="102">
        <f t="shared" si="130"/>
        <v>0</v>
      </c>
      <c r="W364" s="101"/>
      <c r="X364" s="101"/>
      <c r="Y364" s="102">
        <f t="shared" si="140"/>
        <v>0</v>
      </c>
      <c r="Z364" s="102">
        <f t="shared" si="141"/>
        <v>0</v>
      </c>
      <c r="AA364" s="102" t="e">
        <f t="shared" si="131"/>
        <v>#VALUE!</v>
      </c>
    </row>
    <row r="365" spans="1:29" ht="17.25">
      <c r="A365" s="5"/>
      <c r="B365" s="5"/>
      <c r="C365" s="93"/>
      <c r="D365" s="193"/>
      <c r="E365" s="94"/>
      <c r="F365" s="95"/>
      <c r="G365" s="96" t="str">
        <f t="shared" si="132"/>
        <v>Error</v>
      </c>
      <c r="H365" s="97">
        <v>14400</v>
      </c>
      <c r="I365" s="98" t="e">
        <f t="shared" si="133"/>
        <v>#VALUE!</v>
      </c>
      <c r="J365" s="88" t="e">
        <f t="shared" si="128"/>
        <v>#VALUE!</v>
      </c>
      <c r="K365" s="98">
        <f t="shared" si="134"/>
        <v>0</v>
      </c>
      <c r="L365" s="98">
        <f t="shared" si="135"/>
        <v>0</v>
      </c>
      <c r="M365" s="98" t="e">
        <f t="shared" si="136"/>
        <v>#VALUE!</v>
      </c>
      <c r="N365" s="98" t="e">
        <f t="shared" si="137"/>
        <v>#VALUE!</v>
      </c>
      <c r="O365" s="97"/>
      <c r="P365" s="98" t="e">
        <f t="shared" si="129"/>
        <v>#VALUE!</v>
      </c>
      <c r="Q365" s="99" t="e">
        <f t="shared" si="138"/>
        <v>#VALUE!</v>
      </c>
      <c r="R365" s="100"/>
      <c r="S365" s="5"/>
      <c r="T365" s="28">
        <f t="shared" si="139"/>
        <v>0</v>
      </c>
      <c r="U365" s="101">
        <v>66140</v>
      </c>
      <c r="V365" s="102">
        <f t="shared" si="130"/>
        <v>0</v>
      </c>
      <c r="W365" s="101"/>
      <c r="X365" s="101"/>
      <c r="Y365" s="102">
        <f t="shared" si="140"/>
        <v>0</v>
      </c>
      <c r="Z365" s="102">
        <f t="shared" si="141"/>
        <v>0</v>
      </c>
      <c r="AA365" s="102" t="e">
        <f t="shared" si="131"/>
        <v>#VALUE!</v>
      </c>
    </row>
    <row r="366" spans="1:29" ht="17.25">
      <c r="A366" s="5"/>
      <c r="B366" s="5"/>
      <c r="C366" s="93"/>
      <c r="D366" s="193"/>
      <c r="E366" s="84"/>
      <c r="F366" s="85"/>
      <c r="G366" s="86" t="str">
        <f t="shared" si="132"/>
        <v>Error</v>
      </c>
      <c r="H366" s="87">
        <v>14400</v>
      </c>
      <c r="I366" s="88" t="e">
        <f t="shared" si="133"/>
        <v>#VALUE!</v>
      </c>
      <c r="J366" s="88" t="e">
        <f t="shared" si="128"/>
        <v>#VALUE!</v>
      </c>
      <c r="K366" s="88">
        <f t="shared" si="134"/>
        <v>0</v>
      </c>
      <c r="L366" s="88">
        <f t="shared" si="135"/>
        <v>0</v>
      </c>
      <c r="M366" s="88" t="e">
        <f t="shared" si="136"/>
        <v>#VALUE!</v>
      </c>
      <c r="N366" s="88" t="e">
        <f t="shared" si="137"/>
        <v>#VALUE!</v>
      </c>
      <c r="O366" s="87"/>
      <c r="P366" s="88" t="e">
        <f t="shared" si="129"/>
        <v>#VALUE!</v>
      </c>
      <c r="Q366" s="89" t="e">
        <f t="shared" si="138"/>
        <v>#VALUE!</v>
      </c>
      <c r="R366" s="90"/>
      <c r="S366" s="82"/>
      <c r="T366" s="28">
        <f t="shared" si="139"/>
        <v>0</v>
      </c>
      <c r="U366" s="91">
        <v>66140</v>
      </c>
      <c r="V366" s="92">
        <f t="shared" si="130"/>
        <v>0</v>
      </c>
      <c r="W366" s="91"/>
      <c r="X366" s="91"/>
      <c r="Y366" s="92">
        <f t="shared" si="140"/>
        <v>0</v>
      </c>
      <c r="Z366" s="92">
        <f t="shared" si="141"/>
        <v>0</v>
      </c>
      <c r="AA366" s="92" t="e">
        <f t="shared" si="131"/>
        <v>#VALUE!</v>
      </c>
    </row>
    <row r="367" spans="1:29" ht="17.25">
      <c r="A367" s="5"/>
      <c r="B367" s="5"/>
      <c r="C367" s="93"/>
      <c r="D367" s="193"/>
      <c r="E367" s="94"/>
      <c r="F367" s="95"/>
      <c r="G367" s="96" t="str">
        <f t="shared" si="132"/>
        <v>Error</v>
      </c>
      <c r="H367" s="97">
        <v>14400</v>
      </c>
      <c r="I367" s="98" t="e">
        <f t="shared" si="133"/>
        <v>#VALUE!</v>
      </c>
      <c r="J367" s="88" t="e">
        <f t="shared" si="128"/>
        <v>#VALUE!</v>
      </c>
      <c r="K367" s="98">
        <f t="shared" si="134"/>
        <v>0</v>
      </c>
      <c r="L367" s="98">
        <f t="shared" si="135"/>
        <v>0</v>
      </c>
      <c r="M367" s="98" t="e">
        <f t="shared" si="136"/>
        <v>#VALUE!</v>
      </c>
      <c r="N367" s="98" t="e">
        <f t="shared" si="137"/>
        <v>#VALUE!</v>
      </c>
      <c r="O367" s="97"/>
      <c r="P367" s="98" t="e">
        <f t="shared" si="129"/>
        <v>#VALUE!</v>
      </c>
      <c r="Q367" s="99" t="e">
        <f t="shared" si="138"/>
        <v>#VALUE!</v>
      </c>
      <c r="R367" s="100"/>
      <c r="S367" s="5"/>
      <c r="T367" s="28">
        <f t="shared" si="139"/>
        <v>0</v>
      </c>
      <c r="U367" s="101">
        <v>66140</v>
      </c>
      <c r="V367" s="102">
        <f t="shared" si="130"/>
        <v>0</v>
      </c>
      <c r="W367" s="101"/>
      <c r="X367" s="101"/>
      <c r="Y367" s="102">
        <f t="shared" si="140"/>
        <v>0</v>
      </c>
      <c r="Z367" s="102">
        <f t="shared" si="141"/>
        <v>0</v>
      </c>
      <c r="AA367" s="102" t="e">
        <f t="shared" si="131"/>
        <v>#VALUE!</v>
      </c>
    </row>
    <row r="368" spans="1:29" ht="17.25">
      <c r="A368" s="5"/>
      <c r="B368" s="5"/>
      <c r="C368" s="93"/>
      <c r="D368" s="193"/>
      <c r="E368" s="94"/>
      <c r="F368" s="95"/>
      <c r="G368" s="96" t="str">
        <f t="shared" si="132"/>
        <v>Error</v>
      </c>
      <c r="H368" s="97">
        <v>14400</v>
      </c>
      <c r="I368" s="98" t="e">
        <f t="shared" si="133"/>
        <v>#VALUE!</v>
      </c>
      <c r="J368" s="88" t="e">
        <f t="shared" si="128"/>
        <v>#VALUE!</v>
      </c>
      <c r="K368" s="98">
        <f t="shared" si="134"/>
        <v>0</v>
      </c>
      <c r="L368" s="98">
        <f t="shared" si="135"/>
        <v>0</v>
      </c>
      <c r="M368" s="98" t="e">
        <f t="shared" si="136"/>
        <v>#VALUE!</v>
      </c>
      <c r="N368" s="98" t="e">
        <f t="shared" si="137"/>
        <v>#VALUE!</v>
      </c>
      <c r="O368" s="97"/>
      <c r="P368" s="98" t="e">
        <f t="shared" si="129"/>
        <v>#VALUE!</v>
      </c>
      <c r="Q368" s="99" t="e">
        <f t="shared" si="138"/>
        <v>#VALUE!</v>
      </c>
      <c r="R368" s="100"/>
      <c r="S368" s="5"/>
      <c r="T368" s="28">
        <f t="shared" si="139"/>
        <v>0</v>
      </c>
      <c r="U368" s="101">
        <v>66140</v>
      </c>
      <c r="V368" s="102">
        <f t="shared" si="130"/>
        <v>0</v>
      </c>
      <c r="W368" s="101"/>
      <c r="X368" s="101"/>
      <c r="Y368" s="102">
        <f t="shared" si="140"/>
        <v>0</v>
      </c>
      <c r="Z368" s="102">
        <f t="shared" si="141"/>
        <v>0</v>
      </c>
      <c r="AA368" s="102" t="e">
        <f t="shared" si="131"/>
        <v>#VALUE!</v>
      </c>
    </row>
    <row r="369" spans="1:27" ht="17.25">
      <c r="A369" s="5"/>
      <c r="B369" s="5"/>
      <c r="C369" s="93"/>
      <c r="D369" s="193"/>
      <c r="E369" s="94"/>
      <c r="F369" s="95"/>
      <c r="G369" s="96" t="str">
        <f t="shared" si="132"/>
        <v>Error</v>
      </c>
      <c r="H369" s="97">
        <v>14400</v>
      </c>
      <c r="I369" s="98" t="e">
        <f t="shared" si="133"/>
        <v>#VALUE!</v>
      </c>
      <c r="J369" s="88" t="e">
        <f t="shared" si="128"/>
        <v>#VALUE!</v>
      </c>
      <c r="K369" s="98">
        <f t="shared" si="134"/>
        <v>0</v>
      </c>
      <c r="L369" s="98">
        <f t="shared" si="135"/>
        <v>0</v>
      </c>
      <c r="M369" s="98" t="e">
        <f t="shared" si="136"/>
        <v>#VALUE!</v>
      </c>
      <c r="N369" s="98" t="e">
        <f t="shared" si="137"/>
        <v>#VALUE!</v>
      </c>
      <c r="O369" s="97"/>
      <c r="P369" s="98" t="e">
        <f t="shared" si="129"/>
        <v>#VALUE!</v>
      </c>
      <c r="Q369" s="99" t="e">
        <f t="shared" si="138"/>
        <v>#VALUE!</v>
      </c>
      <c r="R369" s="100"/>
      <c r="S369" s="5"/>
      <c r="T369" s="28">
        <f t="shared" si="139"/>
        <v>0</v>
      </c>
      <c r="U369" s="101">
        <v>66140</v>
      </c>
      <c r="V369" s="102">
        <f t="shared" si="130"/>
        <v>0</v>
      </c>
      <c r="W369" s="101"/>
      <c r="X369" s="101"/>
      <c r="Y369" s="102">
        <f t="shared" si="140"/>
        <v>0</v>
      </c>
      <c r="Z369" s="102">
        <f t="shared" si="141"/>
        <v>0</v>
      </c>
      <c r="AA369" s="102" t="e">
        <f t="shared" si="131"/>
        <v>#VALUE!</v>
      </c>
    </row>
    <row r="370" spans="1:27" ht="17.25">
      <c r="A370" s="5"/>
      <c r="B370" s="5"/>
      <c r="C370" s="93"/>
      <c r="D370" s="193"/>
      <c r="E370" s="94"/>
      <c r="F370" s="95"/>
      <c r="G370" s="96" t="str">
        <f t="shared" si="132"/>
        <v>Error</v>
      </c>
      <c r="H370" s="97">
        <v>14400</v>
      </c>
      <c r="I370" s="98" t="e">
        <f t="shared" si="133"/>
        <v>#VALUE!</v>
      </c>
      <c r="J370" s="88" t="e">
        <f t="shared" si="128"/>
        <v>#VALUE!</v>
      </c>
      <c r="K370" s="98">
        <f t="shared" si="134"/>
        <v>0</v>
      </c>
      <c r="L370" s="98">
        <f t="shared" si="135"/>
        <v>0</v>
      </c>
      <c r="M370" s="98" t="e">
        <f t="shared" si="136"/>
        <v>#VALUE!</v>
      </c>
      <c r="N370" s="98" t="e">
        <f t="shared" si="137"/>
        <v>#VALUE!</v>
      </c>
      <c r="O370" s="97"/>
      <c r="P370" s="98" t="e">
        <f t="shared" si="129"/>
        <v>#VALUE!</v>
      </c>
      <c r="Q370" s="99" t="e">
        <f t="shared" si="138"/>
        <v>#VALUE!</v>
      </c>
      <c r="R370" s="100"/>
      <c r="S370" s="5"/>
      <c r="T370" s="28">
        <f t="shared" si="139"/>
        <v>0</v>
      </c>
      <c r="U370" s="101">
        <v>66140</v>
      </c>
      <c r="V370" s="102">
        <f t="shared" si="130"/>
        <v>0</v>
      </c>
      <c r="W370" s="101"/>
      <c r="X370" s="101"/>
      <c r="Y370" s="102">
        <f t="shared" si="140"/>
        <v>0</v>
      </c>
      <c r="Z370" s="102">
        <f t="shared" si="141"/>
        <v>0</v>
      </c>
      <c r="AA370" s="102" t="e">
        <f t="shared" si="131"/>
        <v>#VALUE!</v>
      </c>
    </row>
    <row r="371" spans="1:27" ht="17.25">
      <c r="A371" s="5"/>
      <c r="B371" s="5"/>
      <c r="C371" s="93"/>
      <c r="D371" s="193"/>
      <c r="E371" s="94"/>
      <c r="F371" s="95"/>
      <c r="G371" s="96" t="str">
        <f t="shared" si="132"/>
        <v>Error</v>
      </c>
      <c r="H371" s="97">
        <v>14400</v>
      </c>
      <c r="I371" s="98" t="e">
        <f t="shared" si="133"/>
        <v>#VALUE!</v>
      </c>
      <c r="J371" s="88" t="e">
        <f t="shared" si="128"/>
        <v>#VALUE!</v>
      </c>
      <c r="K371" s="98">
        <f t="shared" si="134"/>
        <v>0</v>
      </c>
      <c r="L371" s="98">
        <f t="shared" si="135"/>
        <v>0</v>
      </c>
      <c r="M371" s="98" t="e">
        <f t="shared" si="136"/>
        <v>#VALUE!</v>
      </c>
      <c r="N371" s="98" t="e">
        <f t="shared" si="137"/>
        <v>#VALUE!</v>
      </c>
      <c r="O371" s="97"/>
      <c r="P371" s="98" t="e">
        <f t="shared" si="129"/>
        <v>#VALUE!</v>
      </c>
      <c r="Q371" s="99" t="e">
        <f t="shared" si="138"/>
        <v>#VALUE!</v>
      </c>
      <c r="R371" s="100"/>
      <c r="S371" s="5"/>
      <c r="T371" s="28">
        <f t="shared" si="139"/>
        <v>0</v>
      </c>
      <c r="U371" s="101">
        <v>66140</v>
      </c>
      <c r="V371" s="102">
        <f t="shared" si="130"/>
        <v>0</v>
      </c>
      <c r="W371" s="101"/>
      <c r="X371" s="101"/>
      <c r="Y371" s="102">
        <f t="shared" si="140"/>
        <v>0</v>
      </c>
      <c r="Z371" s="102">
        <f t="shared" si="141"/>
        <v>0</v>
      </c>
      <c r="AA371" s="102" t="e">
        <f t="shared" si="131"/>
        <v>#VALUE!</v>
      </c>
    </row>
    <row r="372" spans="1:27" ht="17.25">
      <c r="A372" s="5"/>
      <c r="B372" s="5"/>
      <c r="C372" s="93"/>
      <c r="D372" s="193"/>
      <c r="E372" s="84"/>
      <c r="F372" s="85"/>
      <c r="G372" s="86" t="str">
        <f t="shared" si="132"/>
        <v>Error</v>
      </c>
      <c r="H372" s="87">
        <v>14400</v>
      </c>
      <c r="I372" s="88" t="e">
        <f t="shared" si="133"/>
        <v>#VALUE!</v>
      </c>
      <c r="J372" s="88" t="e">
        <f t="shared" si="128"/>
        <v>#VALUE!</v>
      </c>
      <c r="K372" s="88">
        <f t="shared" si="134"/>
        <v>0</v>
      </c>
      <c r="L372" s="88">
        <f t="shared" si="135"/>
        <v>0</v>
      </c>
      <c r="M372" s="88" t="e">
        <f t="shared" si="136"/>
        <v>#VALUE!</v>
      </c>
      <c r="N372" s="88" t="e">
        <f t="shared" si="137"/>
        <v>#VALUE!</v>
      </c>
      <c r="O372" s="87"/>
      <c r="P372" s="88" t="e">
        <f t="shared" si="129"/>
        <v>#VALUE!</v>
      </c>
      <c r="Q372" s="89" t="e">
        <f t="shared" si="138"/>
        <v>#VALUE!</v>
      </c>
      <c r="R372" s="90"/>
      <c r="S372" s="82"/>
      <c r="T372" s="28">
        <f t="shared" si="139"/>
        <v>0</v>
      </c>
      <c r="U372" s="91">
        <v>66140</v>
      </c>
      <c r="V372" s="92">
        <f t="shared" si="130"/>
        <v>0</v>
      </c>
      <c r="W372" s="91"/>
      <c r="X372" s="91"/>
      <c r="Y372" s="92">
        <f t="shared" si="140"/>
        <v>0</v>
      </c>
      <c r="Z372" s="92">
        <f t="shared" si="141"/>
        <v>0</v>
      </c>
      <c r="AA372" s="92" t="e">
        <f t="shared" si="131"/>
        <v>#VALUE!</v>
      </c>
    </row>
    <row r="373" spans="1:27" ht="17.25">
      <c r="A373" s="5"/>
      <c r="B373" s="5"/>
      <c r="C373" s="93"/>
      <c r="D373" s="193"/>
      <c r="E373" s="94"/>
      <c r="F373" s="95"/>
      <c r="G373" s="96" t="str">
        <f t="shared" si="132"/>
        <v>Error</v>
      </c>
      <c r="H373" s="97">
        <v>14400</v>
      </c>
      <c r="I373" s="98" t="e">
        <f t="shared" si="133"/>
        <v>#VALUE!</v>
      </c>
      <c r="J373" s="88" t="e">
        <f t="shared" si="128"/>
        <v>#VALUE!</v>
      </c>
      <c r="K373" s="98">
        <f t="shared" si="134"/>
        <v>0</v>
      </c>
      <c r="L373" s="98">
        <f t="shared" si="135"/>
        <v>0</v>
      </c>
      <c r="M373" s="98" t="e">
        <f t="shared" si="136"/>
        <v>#VALUE!</v>
      </c>
      <c r="N373" s="98" t="e">
        <f t="shared" si="137"/>
        <v>#VALUE!</v>
      </c>
      <c r="O373" s="97"/>
      <c r="P373" s="98" t="e">
        <f t="shared" si="129"/>
        <v>#VALUE!</v>
      </c>
      <c r="Q373" s="99" t="e">
        <f t="shared" si="138"/>
        <v>#VALUE!</v>
      </c>
      <c r="R373" s="100"/>
      <c r="S373" s="5"/>
      <c r="T373" s="28">
        <f t="shared" si="139"/>
        <v>0</v>
      </c>
      <c r="U373" s="101">
        <v>66140</v>
      </c>
      <c r="V373" s="102">
        <f t="shared" si="130"/>
        <v>0</v>
      </c>
      <c r="W373" s="101"/>
      <c r="X373" s="101"/>
      <c r="Y373" s="102">
        <f t="shared" si="140"/>
        <v>0</v>
      </c>
      <c r="Z373" s="102">
        <f t="shared" si="141"/>
        <v>0</v>
      </c>
      <c r="AA373" s="102" t="e">
        <f t="shared" si="131"/>
        <v>#VALUE!</v>
      </c>
    </row>
    <row r="374" spans="1:27" ht="17.25">
      <c r="A374" s="5"/>
      <c r="B374" s="5"/>
      <c r="C374" s="93"/>
      <c r="D374" s="193"/>
      <c r="E374" s="94"/>
      <c r="F374" s="95"/>
      <c r="G374" s="96" t="str">
        <f t="shared" si="132"/>
        <v>Error</v>
      </c>
      <c r="H374" s="97">
        <v>14400</v>
      </c>
      <c r="I374" s="98" t="e">
        <f t="shared" si="133"/>
        <v>#VALUE!</v>
      </c>
      <c r="J374" s="88" t="e">
        <f t="shared" si="128"/>
        <v>#VALUE!</v>
      </c>
      <c r="K374" s="98">
        <f t="shared" si="134"/>
        <v>0</v>
      </c>
      <c r="L374" s="98">
        <f t="shared" si="135"/>
        <v>0</v>
      </c>
      <c r="M374" s="98" t="e">
        <f t="shared" si="136"/>
        <v>#VALUE!</v>
      </c>
      <c r="N374" s="98" t="e">
        <f t="shared" si="137"/>
        <v>#VALUE!</v>
      </c>
      <c r="O374" s="97"/>
      <c r="P374" s="98" t="e">
        <f t="shared" si="129"/>
        <v>#VALUE!</v>
      </c>
      <c r="Q374" s="99" t="e">
        <f t="shared" si="138"/>
        <v>#VALUE!</v>
      </c>
      <c r="R374" s="100"/>
      <c r="S374" s="5"/>
      <c r="T374" s="28">
        <f t="shared" si="139"/>
        <v>0</v>
      </c>
      <c r="U374" s="101">
        <v>66140</v>
      </c>
      <c r="V374" s="102">
        <f t="shared" si="130"/>
        <v>0</v>
      </c>
      <c r="W374" s="101"/>
      <c r="X374" s="101"/>
      <c r="Y374" s="102">
        <f t="shared" si="140"/>
        <v>0</v>
      </c>
      <c r="Z374" s="102">
        <f t="shared" si="141"/>
        <v>0</v>
      </c>
      <c r="AA374" s="102" t="e">
        <f t="shared" si="131"/>
        <v>#VALUE!</v>
      </c>
    </row>
    <row r="375" spans="1:27" ht="17.25">
      <c r="A375" s="5"/>
      <c r="B375" s="5"/>
      <c r="C375" s="93"/>
      <c r="D375" s="193"/>
      <c r="E375" s="94"/>
      <c r="F375" s="95"/>
      <c r="G375" s="96" t="str">
        <f t="shared" si="132"/>
        <v>Error</v>
      </c>
      <c r="H375" s="97">
        <v>14400</v>
      </c>
      <c r="I375" s="98" t="e">
        <f t="shared" si="133"/>
        <v>#VALUE!</v>
      </c>
      <c r="J375" s="88" t="e">
        <f t="shared" si="128"/>
        <v>#VALUE!</v>
      </c>
      <c r="K375" s="98">
        <f t="shared" si="134"/>
        <v>0</v>
      </c>
      <c r="L375" s="98">
        <f t="shared" si="135"/>
        <v>0</v>
      </c>
      <c r="M375" s="98" t="e">
        <f t="shared" si="136"/>
        <v>#VALUE!</v>
      </c>
      <c r="N375" s="98" t="e">
        <f t="shared" si="137"/>
        <v>#VALUE!</v>
      </c>
      <c r="O375" s="97"/>
      <c r="P375" s="98" t="e">
        <f t="shared" si="129"/>
        <v>#VALUE!</v>
      </c>
      <c r="Q375" s="99" t="e">
        <f t="shared" si="138"/>
        <v>#VALUE!</v>
      </c>
      <c r="R375" s="100"/>
      <c r="S375" s="5"/>
      <c r="T375" s="28">
        <f t="shared" si="139"/>
        <v>0</v>
      </c>
      <c r="U375" s="101">
        <v>66140</v>
      </c>
      <c r="V375" s="102">
        <f t="shared" si="130"/>
        <v>0</v>
      </c>
      <c r="W375" s="101"/>
      <c r="X375" s="101"/>
      <c r="Y375" s="102">
        <f t="shared" si="140"/>
        <v>0</v>
      </c>
      <c r="Z375" s="102">
        <f t="shared" si="141"/>
        <v>0</v>
      </c>
      <c r="AA375" s="102" t="e">
        <f t="shared" si="131"/>
        <v>#VALUE!</v>
      </c>
    </row>
    <row r="376" spans="1:27" ht="17.25">
      <c r="A376" s="5"/>
      <c r="B376" s="5"/>
      <c r="C376" s="93"/>
      <c r="D376" s="193"/>
      <c r="E376" s="94"/>
      <c r="F376" s="95"/>
      <c r="G376" s="96" t="str">
        <f t="shared" si="132"/>
        <v>Error</v>
      </c>
      <c r="H376" s="97">
        <v>14400</v>
      </c>
      <c r="I376" s="98" t="e">
        <f t="shared" si="133"/>
        <v>#VALUE!</v>
      </c>
      <c r="J376" s="88" t="e">
        <f t="shared" si="128"/>
        <v>#VALUE!</v>
      </c>
      <c r="K376" s="98">
        <f t="shared" si="134"/>
        <v>0</v>
      </c>
      <c r="L376" s="98">
        <f t="shared" si="135"/>
        <v>0</v>
      </c>
      <c r="M376" s="98" t="e">
        <f t="shared" si="136"/>
        <v>#VALUE!</v>
      </c>
      <c r="N376" s="98" t="e">
        <f t="shared" si="137"/>
        <v>#VALUE!</v>
      </c>
      <c r="O376" s="97"/>
      <c r="P376" s="98" t="e">
        <f t="shared" si="129"/>
        <v>#VALUE!</v>
      </c>
      <c r="Q376" s="99" t="e">
        <f t="shared" si="138"/>
        <v>#VALUE!</v>
      </c>
      <c r="R376" s="100"/>
      <c r="S376" s="5"/>
      <c r="T376" s="28">
        <f t="shared" si="139"/>
        <v>0</v>
      </c>
      <c r="U376" s="101">
        <v>66140</v>
      </c>
      <c r="V376" s="102">
        <f t="shared" si="130"/>
        <v>0</v>
      </c>
      <c r="W376" s="101"/>
      <c r="X376" s="101"/>
      <c r="Y376" s="102">
        <f t="shared" si="140"/>
        <v>0</v>
      </c>
      <c r="Z376" s="102">
        <f t="shared" si="141"/>
        <v>0</v>
      </c>
      <c r="AA376" s="102" t="e">
        <f t="shared" si="131"/>
        <v>#VALUE!</v>
      </c>
    </row>
    <row r="377" spans="1:27" ht="17.25">
      <c r="A377" s="5"/>
      <c r="B377" s="5"/>
      <c r="C377" s="93"/>
      <c r="D377" s="193"/>
      <c r="E377" s="94"/>
      <c r="F377" s="95"/>
      <c r="G377" s="96" t="str">
        <f t="shared" si="132"/>
        <v>Error</v>
      </c>
      <c r="H377" s="97">
        <v>14400</v>
      </c>
      <c r="I377" s="98" t="e">
        <f t="shared" si="133"/>
        <v>#VALUE!</v>
      </c>
      <c r="J377" s="88" t="e">
        <f t="shared" si="128"/>
        <v>#VALUE!</v>
      </c>
      <c r="K377" s="98">
        <f t="shared" si="134"/>
        <v>0</v>
      </c>
      <c r="L377" s="98">
        <f t="shared" si="135"/>
        <v>0</v>
      </c>
      <c r="M377" s="98" t="e">
        <f t="shared" si="136"/>
        <v>#VALUE!</v>
      </c>
      <c r="N377" s="98" t="e">
        <f t="shared" si="137"/>
        <v>#VALUE!</v>
      </c>
      <c r="O377" s="97"/>
      <c r="P377" s="98" t="e">
        <f t="shared" si="129"/>
        <v>#VALUE!</v>
      </c>
      <c r="Q377" s="99" t="e">
        <f t="shared" si="138"/>
        <v>#VALUE!</v>
      </c>
      <c r="R377" s="100"/>
      <c r="S377" s="5"/>
      <c r="T377" s="28">
        <f t="shared" si="139"/>
        <v>0</v>
      </c>
      <c r="U377" s="101">
        <v>66140</v>
      </c>
      <c r="V377" s="102">
        <f t="shared" si="130"/>
        <v>0</v>
      </c>
      <c r="W377" s="101"/>
      <c r="X377" s="101"/>
      <c r="Y377" s="102">
        <f t="shared" si="140"/>
        <v>0</v>
      </c>
      <c r="Z377" s="102">
        <f t="shared" si="141"/>
        <v>0</v>
      </c>
      <c r="AA377" s="102" t="e">
        <f t="shared" si="131"/>
        <v>#VALUE!</v>
      </c>
    </row>
    <row r="378" spans="1:27" ht="17.25">
      <c r="A378" s="5"/>
      <c r="B378" s="5"/>
      <c r="C378" s="93"/>
      <c r="D378" s="193"/>
      <c r="E378" s="84"/>
      <c r="F378" s="85"/>
      <c r="G378" s="86" t="str">
        <f t="shared" si="132"/>
        <v>Error</v>
      </c>
      <c r="H378" s="87">
        <v>14400</v>
      </c>
      <c r="I378" s="88" t="e">
        <f t="shared" si="133"/>
        <v>#VALUE!</v>
      </c>
      <c r="J378" s="88" t="e">
        <f t="shared" si="128"/>
        <v>#VALUE!</v>
      </c>
      <c r="K378" s="88">
        <f t="shared" si="134"/>
        <v>0</v>
      </c>
      <c r="L378" s="88">
        <f t="shared" si="135"/>
        <v>0</v>
      </c>
      <c r="M378" s="88" t="e">
        <f t="shared" si="136"/>
        <v>#VALUE!</v>
      </c>
      <c r="N378" s="88" t="e">
        <f t="shared" si="137"/>
        <v>#VALUE!</v>
      </c>
      <c r="O378" s="87"/>
      <c r="P378" s="88" t="e">
        <f t="shared" si="129"/>
        <v>#VALUE!</v>
      </c>
      <c r="Q378" s="89" t="e">
        <f t="shared" si="138"/>
        <v>#VALUE!</v>
      </c>
      <c r="R378" s="90"/>
      <c r="S378" s="82"/>
      <c r="T378" s="28">
        <f t="shared" si="139"/>
        <v>0</v>
      </c>
      <c r="U378" s="91">
        <v>66140</v>
      </c>
      <c r="V378" s="92">
        <f t="shared" si="130"/>
        <v>0</v>
      </c>
      <c r="W378" s="91"/>
      <c r="X378" s="91"/>
      <c r="Y378" s="92">
        <f t="shared" si="140"/>
        <v>0</v>
      </c>
      <c r="Z378" s="92">
        <f t="shared" si="141"/>
        <v>0</v>
      </c>
      <c r="AA378" s="92" t="e">
        <f t="shared" si="131"/>
        <v>#VALUE!</v>
      </c>
    </row>
    <row r="379" spans="1:27" ht="17.25">
      <c r="A379" s="5"/>
      <c r="B379" s="5"/>
      <c r="C379" s="93"/>
      <c r="D379" s="193"/>
      <c r="E379" s="94"/>
      <c r="F379" s="95"/>
      <c r="G379" s="96" t="str">
        <f t="shared" si="132"/>
        <v>Error</v>
      </c>
      <c r="H379" s="97">
        <v>14400</v>
      </c>
      <c r="I379" s="98" t="e">
        <f t="shared" si="133"/>
        <v>#VALUE!</v>
      </c>
      <c r="J379" s="88" t="e">
        <f t="shared" si="128"/>
        <v>#VALUE!</v>
      </c>
      <c r="K379" s="98">
        <f t="shared" si="134"/>
        <v>0</v>
      </c>
      <c r="L379" s="98">
        <f t="shared" si="135"/>
        <v>0</v>
      </c>
      <c r="M379" s="98" t="e">
        <f t="shared" si="136"/>
        <v>#VALUE!</v>
      </c>
      <c r="N379" s="98" t="e">
        <f t="shared" si="137"/>
        <v>#VALUE!</v>
      </c>
      <c r="O379" s="97"/>
      <c r="P379" s="98" t="e">
        <f t="shared" si="129"/>
        <v>#VALUE!</v>
      </c>
      <c r="Q379" s="99" t="e">
        <f t="shared" si="138"/>
        <v>#VALUE!</v>
      </c>
      <c r="R379" s="100"/>
      <c r="S379" s="5"/>
      <c r="T379" s="28">
        <f t="shared" si="139"/>
        <v>0</v>
      </c>
      <c r="U379" s="101">
        <v>66140</v>
      </c>
      <c r="V379" s="102">
        <f t="shared" si="130"/>
        <v>0</v>
      </c>
      <c r="W379" s="101"/>
      <c r="X379" s="101"/>
      <c r="Y379" s="102">
        <f t="shared" si="140"/>
        <v>0</v>
      </c>
      <c r="Z379" s="102">
        <f t="shared" si="141"/>
        <v>0</v>
      </c>
      <c r="AA379" s="102" t="e">
        <f t="shared" si="131"/>
        <v>#VALUE!</v>
      </c>
    </row>
    <row r="380" spans="1:27" ht="17.25">
      <c r="A380" s="5"/>
      <c r="B380" s="5"/>
      <c r="C380" s="93"/>
      <c r="D380" s="193"/>
      <c r="E380" s="94"/>
      <c r="F380" s="95"/>
      <c r="G380" s="96" t="str">
        <f t="shared" si="132"/>
        <v>Error</v>
      </c>
      <c r="H380" s="97">
        <v>14400</v>
      </c>
      <c r="I380" s="98" t="e">
        <f t="shared" si="133"/>
        <v>#VALUE!</v>
      </c>
      <c r="J380" s="88" t="e">
        <f t="shared" si="128"/>
        <v>#VALUE!</v>
      </c>
      <c r="K380" s="98">
        <f t="shared" si="134"/>
        <v>0</v>
      </c>
      <c r="L380" s="98">
        <f t="shared" si="135"/>
        <v>0</v>
      </c>
      <c r="M380" s="98" t="e">
        <f t="shared" si="136"/>
        <v>#VALUE!</v>
      </c>
      <c r="N380" s="98" t="e">
        <f t="shared" si="137"/>
        <v>#VALUE!</v>
      </c>
      <c r="O380" s="97"/>
      <c r="P380" s="98" t="e">
        <f t="shared" si="129"/>
        <v>#VALUE!</v>
      </c>
      <c r="Q380" s="99" t="e">
        <f t="shared" si="138"/>
        <v>#VALUE!</v>
      </c>
      <c r="R380" s="100"/>
      <c r="S380" s="5"/>
      <c r="T380" s="28">
        <f t="shared" si="139"/>
        <v>0</v>
      </c>
      <c r="U380" s="101">
        <v>66140</v>
      </c>
      <c r="V380" s="102">
        <f t="shared" si="130"/>
        <v>0</v>
      </c>
      <c r="W380" s="101"/>
      <c r="X380" s="101"/>
      <c r="Y380" s="102">
        <f t="shared" si="140"/>
        <v>0</v>
      </c>
      <c r="Z380" s="102">
        <f t="shared" si="141"/>
        <v>0</v>
      </c>
      <c r="AA380" s="102" t="e">
        <f t="shared" si="131"/>
        <v>#VALUE!</v>
      </c>
    </row>
    <row r="381" spans="1:27" ht="17.25">
      <c r="A381" s="5"/>
      <c r="B381" s="5"/>
      <c r="C381" s="93"/>
      <c r="D381" s="193"/>
      <c r="E381" s="94"/>
      <c r="F381" s="95"/>
      <c r="G381" s="96" t="str">
        <f t="shared" si="132"/>
        <v>Error</v>
      </c>
      <c r="H381" s="97">
        <v>14400</v>
      </c>
      <c r="I381" s="98" t="e">
        <f t="shared" si="133"/>
        <v>#VALUE!</v>
      </c>
      <c r="J381" s="88" t="e">
        <f t="shared" si="128"/>
        <v>#VALUE!</v>
      </c>
      <c r="K381" s="98">
        <f t="shared" si="134"/>
        <v>0</v>
      </c>
      <c r="L381" s="98">
        <f t="shared" si="135"/>
        <v>0</v>
      </c>
      <c r="M381" s="98" t="e">
        <f t="shared" si="136"/>
        <v>#VALUE!</v>
      </c>
      <c r="N381" s="98" t="e">
        <f t="shared" si="137"/>
        <v>#VALUE!</v>
      </c>
      <c r="O381" s="97"/>
      <c r="P381" s="98" t="e">
        <f t="shared" si="129"/>
        <v>#VALUE!</v>
      </c>
      <c r="Q381" s="99" t="e">
        <f t="shared" si="138"/>
        <v>#VALUE!</v>
      </c>
      <c r="R381" s="100"/>
      <c r="S381" s="5"/>
      <c r="T381" s="28">
        <f t="shared" si="139"/>
        <v>0</v>
      </c>
      <c r="U381" s="101">
        <v>66140</v>
      </c>
      <c r="V381" s="102">
        <f t="shared" si="130"/>
        <v>0</v>
      </c>
      <c r="W381" s="101"/>
      <c r="X381" s="101"/>
      <c r="Y381" s="102">
        <f t="shared" si="140"/>
        <v>0</v>
      </c>
      <c r="Z381" s="102">
        <f t="shared" si="141"/>
        <v>0</v>
      </c>
      <c r="AA381" s="102" t="e">
        <f t="shared" si="131"/>
        <v>#VALUE!</v>
      </c>
    </row>
    <row r="382" spans="1:27" ht="17.25">
      <c r="A382" s="5"/>
      <c r="B382" s="5"/>
      <c r="C382" s="93"/>
      <c r="D382" s="193"/>
      <c r="E382" s="94"/>
      <c r="F382" s="95"/>
      <c r="G382" s="96" t="str">
        <f t="shared" si="132"/>
        <v>Error</v>
      </c>
      <c r="H382" s="97">
        <v>14400</v>
      </c>
      <c r="I382" s="98" t="e">
        <f t="shared" si="133"/>
        <v>#VALUE!</v>
      </c>
      <c r="J382" s="88" t="e">
        <f t="shared" si="128"/>
        <v>#VALUE!</v>
      </c>
      <c r="K382" s="98">
        <f t="shared" si="134"/>
        <v>0</v>
      </c>
      <c r="L382" s="98">
        <f t="shared" si="135"/>
        <v>0</v>
      </c>
      <c r="M382" s="98" t="e">
        <f t="shared" si="136"/>
        <v>#VALUE!</v>
      </c>
      <c r="N382" s="98" t="e">
        <f t="shared" si="137"/>
        <v>#VALUE!</v>
      </c>
      <c r="O382" s="97"/>
      <c r="P382" s="98" t="e">
        <f t="shared" si="129"/>
        <v>#VALUE!</v>
      </c>
      <c r="Q382" s="99" t="e">
        <f t="shared" si="138"/>
        <v>#VALUE!</v>
      </c>
      <c r="R382" s="100"/>
      <c r="S382" s="5"/>
      <c r="T382" s="28">
        <f t="shared" si="139"/>
        <v>0</v>
      </c>
      <c r="U382" s="101">
        <v>66140</v>
      </c>
      <c r="V382" s="102">
        <f t="shared" si="130"/>
        <v>0</v>
      </c>
      <c r="W382" s="101"/>
      <c r="X382" s="101"/>
      <c r="Y382" s="102">
        <f t="shared" si="140"/>
        <v>0</v>
      </c>
      <c r="Z382" s="102">
        <f t="shared" si="141"/>
        <v>0</v>
      </c>
      <c r="AA382" s="102" t="e">
        <f t="shared" si="131"/>
        <v>#VALUE!</v>
      </c>
    </row>
    <row r="383" spans="1:27" ht="17.25">
      <c r="A383" s="5"/>
      <c r="B383" s="5"/>
      <c r="C383" s="93"/>
      <c r="D383" s="193"/>
      <c r="E383" s="94"/>
      <c r="F383" s="95"/>
      <c r="G383" s="96" t="str">
        <f t="shared" si="132"/>
        <v>Error</v>
      </c>
      <c r="H383" s="97">
        <v>14400</v>
      </c>
      <c r="I383" s="98" t="e">
        <f t="shared" si="133"/>
        <v>#VALUE!</v>
      </c>
      <c r="J383" s="88" t="e">
        <f t="shared" si="128"/>
        <v>#VALUE!</v>
      </c>
      <c r="K383" s="98">
        <f t="shared" si="134"/>
        <v>0</v>
      </c>
      <c r="L383" s="98">
        <f t="shared" si="135"/>
        <v>0</v>
      </c>
      <c r="M383" s="98" t="e">
        <f t="shared" si="136"/>
        <v>#VALUE!</v>
      </c>
      <c r="N383" s="98" t="e">
        <f t="shared" si="137"/>
        <v>#VALUE!</v>
      </c>
      <c r="O383" s="97"/>
      <c r="P383" s="98" t="e">
        <f t="shared" si="129"/>
        <v>#VALUE!</v>
      </c>
      <c r="Q383" s="99" t="e">
        <f t="shared" si="138"/>
        <v>#VALUE!</v>
      </c>
      <c r="R383" s="100"/>
      <c r="S383" s="5"/>
      <c r="T383" s="28">
        <f t="shared" si="139"/>
        <v>0</v>
      </c>
      <c r="U383" s="101">
        <v>66140</v>
      </c>
      <c r="V383" s="102">
        <f t="shared" si="130"/>
        <v>0</v>
      </c>
      <c r="W383" s="101"/>
      <c r="X383" s="101"/>
      <c r="Y383" s="102">
        <f t="shared" si="140"/>
        <v>0</v>
      </c>
      <c r="Z383" s="102">
        <f t="shared" si="141"/>
        <v>0</v>
      </c>
      <c r="AA383" s="102" t="e">
        <f t="shared" si="131"/>
        <v>#VALUE!</v>
      </c>
    </row>
    <row r="384" spans="1:27" ht="17.25">
      <c r="A384" s="5"/>
      <c r="B384" s="5"/>
      <c r="C384" s="93"/>
      <c r="D384" s="193"/>
      <c r="E384" s="84"/>
      <c r="F384" s="85"/>
      <c r="G384" s="86" t="str">
        <f t="shared" si="132"/>
        <v>Error</v>
      </c>
      <c r="H384" s="87">
        <v>14400</v>
      </c>
      <c r="I384" s="88" t="e">
        <f t="shared" si="133"/>
        <v>#VALUE!</v>
      </c>
      <c r="J384" s="88" t="e">
        <f t="shared" si="128"/>
        <v>#VALUE!</v>
      </c>
      <c r="K384" s="88">
        <f t="shared" si="134"/>
        <v>0</v>
      </c>
      <c r="L384" s="88">
        <f t="shared" si="135"/>
        <v>0</v>
      </c>
      <c r="M384" s="88" t="e">
        <f t="shared" si="136"/>
        <v>#VALUE!</v>
      </c>
      <c r="N384" s="88" t="e">
        <f t="shared" si="137"/>
        <v>#VALUE!</v>
      </c>
      <c r="O384" s="87"/>
      <c r="P384" s="88" t="e">
        <f t="shared" si="129"/>
        <v>#VALUE!</v>
      </c>
      <c r="Q384" s="89" t="e">
        <f t="shared" si="138"/>
        <v>#VALUE!</v>
      </c>
      <c r="R384" s="90"/>
      <c r="S384" s="82"/>
      <c r="T384" s="28">
        <f t="shared" si="139"/>
        <v>0</v>
      </c>
      <c r="U384" s="91">
        <v>66140</v>
      </c>
      <c r="V384" s="92">
        <f t="shared" si="130"/>
        <v>0</v>
      </c>
      <c r="W384" s="91"/>
      <c r="X384" s="91"/>
      <c r="Y384" s="92">
        <f t="shared" si="140"/>
        <v>0</v>
      </c>
      <c r="Z384" s="92">
        <f t="shared" si="141"/>
        <v>0</v>
      </c>
      <c r="AA384" s="92" t="e">
        <f t="shared" si="131"/>
        <v>#VALUE!</v>
      </c>
    </row>
    <row r="385" spans="1:27" ht="17.25">
      <c r="A385" s="5"/>
      <c r="B385" s="5"/>
      <c r="C385" s="93"/>
      <c r="D385" s="193"/>
      <c r="E385" s="94"/>
      <c r="F385" s="95"/>
      <c r="G385" s="96" t="str">
        <f t="shared" si="132"/>
        <v>Error</v>
      </c>
      <c r="H385" s="97">
        <v>14400</v>
      </c>
      <c r="I385" s="98" t="e">
        <f t="shared" si="133"/>
        <v>#VALUE!</v>
      </c>
      <c r="J385" s="88" t="e">
        <f t="shared" si="128"/>
        <v>#VALUE!</v>
      </c>
      <c r="K385" s="98">
        <f t="shared" si="134"/>
        <v>0</v>
      </c>
      <c r="L385" s="98">
        <f t="shared" si="135"/>
        <v>0</v>
      </c>
      <c r="M385" s="98" t="e">
        <f t="shared" si="136"/>
        <v>#VALUE!</v>
      </c>
      <c r="N385" s="98" t="e">
        <f t="shared" si="137"/>
        <v>#VALUE!</v>
      </c>
      <c r="O385" s="97"/>
      <c r="P385" s="98" t="e">
        <f t="shared" si="129"/>
        <v>#VALUE!</v>
      </c>
      <c r="Q385" s="99" t="e">
        <f t="shared" si="138"/>
        <v>#VALUE!</v>
      </c>
      <c r="R385" s="100"/>
      <c r="S385" s="5"/>
      <c r="T385" s="28">
        <f t="shared" si="139"/>
        <v>0</v>
      </c>
      <c r="U385" s="101">
        <v>66140</v>
      </c>
      <c r="V385" s="102">
        <f t="shared" si="130"/>
        <v>0</v>
      </c>
      <c r="W385" s="101"/>
      <c r="X385" s="101"/>
      <c r="Y385" s="102">
        <f t="shared" si="140"/>
        <v>0</v>
      </c>
      <c r="Z385" s="102">
        <f t="shared" si="141"/>
        <v>0</v>
      </c>
      <c r="AA385" s="102" t="e">
        <f t="shared" si="131"/>
        <v>#VALUE!</v>
      </c>
    </row>
    <row r="386" spans="1:27" ht="17.25">
      <c r="A386" s="5"/>
      <c r="B386" s="5"/>
      <c r="C386" s="93"/>
      <c r="D386" s="193"/>
      <c r="E386" s="94"/>
      <c r="F386" s="95"/>
      <c r="G386" s="96" t="str">
        <f t="shared" si="132"/>
        <v>Error</v>
      </c>
      <c r="H386" s="97">
        <v>14400</v>
      </c>
      <c r="I386" s="98" t="e">
        <f t="shared" si="133"/>
        <v>#VALUE!</v>
      </c>
      <c r="J386" s="88" t="e">
        <f t="shared" si="128"/>
        <v>#VALUE!</v>
      </c>
      <c r="K386" s="98">
        <f t="shared" si="134"/>
        <v>0</v>
      </c>
      <c r="L386" s="98">
        <f t="shared" si="135"/>
        <v>0</v>
      </c>
      <c r="M386" s="98" t="e">
        <f t="shared" si="136"/>
        <v>#VALUE!</v>
      </c>
      <c r="N386" s="98" t="e">
        <f t="shared" si="137"/>
        <v>#VALUE!</v>
      </c>
      <c r="O386" s="97"/>
      <c r="P386" s="98" t="e">
        <f t="shared" si="129"/>
        <v>#VALUE!</v>
      </c>
      <c r="Q386" s="99" t="e">
        <f t="shared" si="138"/>
        <v>#VALUE!</v>
      </c>
      <c r="R386" s="100"/>
      <c r="S386" s="5"/>
      <c r="T386" s="28">
        <f t="shared" si="139"/>
        <v>0</v>
      </c>
      <c r="U386" s="101">
        <v>66140</v>
      </c>
      <c r="V386" s="102">
        <f t="shared" ref="V386:V417" si="142">+U386*T386</f>
        <v>0</v>
      </c>
      <c r="W386" s="101"/>
      <c r="X386" s="101"/>
      <c r="Y386" s="102">
        <f t="shared" si="140"/>
        <v>0</v>
      </c>
      <c r="Z386" s="102">
        <f t="shared" si="141"/>
        <v>0</v>
      </c>
      <c r="AA386" s="102" t="e">
        <f t="shared" ref="AA386:AA417" si="143">+Z386+Q386</f>
        <v>#VALUE!</v>
      </c>
    </row>
    <row r="387" spans="1:27" ht="17.25">
      <c r="A387" s="5"/>
      <c r="B387" s="5"/>
      <c r="C387" s="93"/>
      <c r="D387" s="193"/>
      <c r="E387" s="94"/>
      <c r="F387" s="95"/>
      <c r="G387" s="96" t="str">
        <f t="shared" si="132"/>
        <v>Error</v>
      </c>
      <c r="H387" s="97">
        <v>14400</v>
      </c>
      <c r="I387" s="98" t="e">
        <f t="shared" si="133"/>
        <v>#VALUE!</v>
      </c>
      <c r="J387" s="88" t="e">
        <f t="shared" si="128"/>
        <v>#VALUE!</v>
      </c>
      <c r="K387" s="98">
        <f t="shared" si="134"/>
        <v>0</v>
      </c>
      <c r="L387" s="98">
        <f t="shared" si="135"/>
        <v>0</v>
      </c>
      <c r="M387" s="98" t="e">
        <f t="shared" si="136"/>
        <v>#VALUE!</v>
      </c>
      <c r="N387" s="98" t="e">
        <f t="shared" si="137"/>
        <v>#VALUE!</v>
      </c>
      <c r="O387" s="97"/>
      <c r="P387" s="98" t="e">
        <f t="shared" si="129"/>
        <v>#VALUE!</v>
      </c>
      <c r="Q387" s="99" t="e">
        <f t="shared" si="138"/>
        <v>#VALUE!</v>
      </c>
      <c r="R387" s="100"/>
      <c r="S387" s="5"/>
      <c r="T387" s="28">
        <f t="shared" si="139"/>
        <v>0</v>
      </c>
      <c r="U387" s="101">
        <v>66140</v>
      </c>
      <c r="V387" s="102">
        <f t="shared" si="142"/>
        <v>0</v>
      </c>
      <c r="W387" s="101"/>
      <c r="X387" s="101"/>
      <c r="Y387" s="102">
        <f t="shared" si="140"/>
        <v>0</v>
      </c>
      <c r="Z387" s="102">
        <f t="shared" si="141"/>
        <v>0</v>
      </c>
      <c r="AA387" s="102" t="e">
        <f t="shared" si="143"/>
        <v>#VALUE!</v>
      </c>
    </row>
    <row r="388" spans="1:27" ht="17.25">
      <c r="A388" s="5"/>
      <c r="B388" s="5"/>
      <c r="C388" s="93"/>
      <c r="D388" s="193"/>
      <c r="E388" s="94"/>
      <c r="F388" s="95"/>
      <c r="G388" s="96" t="str">
        <f t="shared" si="132"/>
        <v>Error</v>
      </c>
      <c r="H388" s="97">
        <v>14400</v>
      </c>
      <c r="I388" s="98" t="e">
        <f t="shared" si="133"/>
        <v>#VALUE!</v>
      </c>
      <c r="J388" s="88" t="e">
        <f t="shared" si="128"/>
        <v>#VALUE!</v>
      </c>
      <c r="K388" s="98">
        <f t="shared" si="134"/>
        <v>0</v>
      </c>
      <c r="L388" s="98">
        <f t="shared" si="135"/>
        <v>0</v>
      </c>
      <c r="M388" s="98" t="e">
        <f t="shared" si="136"/>
        <v>#VALUE!</v>
      </c>
      <c r="N388" s="98" t="e">
        <f t="shared" si="137"/>
        <v>#VALUE!</v>
      </c>
      <c r="O388" s="97"/>
      <c r="P388" s="98" t="e">
        <f t="shared" si="129"/>
        <v>#VALUE!</v>
      </c>
      <c r="Q388" s="99" t="e">
        <f t="shared" si="138"/>
        <v>#VALUE!</v>
      </c>
      <c r="R388" s="100"/>
      <c r="S388" s="5"/>
      <c r="T388" s="28">
        <f t="shared" si="139"/>
        <v>0</v>
      </c>
      <c r="U388" s="101">
        <v>66140</v>
      </c>
      <c r="V388" s="102">
        <f t="shared" si="142"/>
        <v>0</v>
      </c>
      <c r="W388" s="101"/>
      <c r="X388" s="101"/>
      <c r="Y388" s="102">
        <f t="shared" si="140"/>
        <v>0</v>
      </c>
      <c r="Z388" s="102">
        <f t="shared" si="141"/>
        <v>0</v>
      </c>
      <c r="AA388" s="102" t="e">
        <f t="shared" si="143"/>
        <v>#VALUE!</v>
      </c>
    </row>
    <row r="389" spans="1:27" ht="17.25">
      <c r="A389" s="5"/>
      <c r="B389" s="5"/>
      <c r="C389" s="93"/>
      <c r="D389" s="193"/>
      <c r="E389" s="94"/>
      <c r="F389" s="95"/>
      <c r="G389" s="96" t="str">
        <f t="shared" si="132"/>
        <v>Error</v>
      </c>
      <c r="H389" s="97">
        <v>14400</v>
      </c>
      <c r="I389" s="98" t="e">
        <f t="shared" si="133"/>
        <v>#VALUE!</v>
      </c>
      <c r="J389" s="88" t="e">
        <f t="shared" si="128"/>
        <v>#VALUE!</v>
      </c>
      <c r="K389" s="98">
        <f t="shared" si="134"/>
        <v>0</v>
      </c>
      <c r="L389" s="98">
        <f t="shared" si="135"/>
        <v>0</v>
      </c>
      <c r="M389" s="98" t="e">
        <f t="shared" si="136"/>
        <v>#VALUE!</v>
      </c>
      <c r="N389" s="98" t="e">
        <f t="shared" si="137"/>
        <v>#VALUE!</v>
      </c>
      <c r="O389" s="97"/>
      <c r="P389" s="98" t="e">
        <f t="shared" si="129"/>
        <v>#VALUE!</v>
      </c>
      <c r="Q389" s="99" t="e">
        <f t="shared" si="138"/>
        <v>#VALUE!</v>
      </c>
      <c r="R389" s="100"/>
      <c r="S389" s="5"/>
      <c r="T389" s="28">
        <f t="shared" si="139"/>
        <v>0</v>
      </c>
      <c r="U389" s="101">
        <v>66140</v>
      </c>
      <c r="V389" s="102">
        <f t="shared" si="142"/>
        <v>0</v>
      </c>
      <c r="W389" s="101"/>
      <c r="X389" s="101"/>
      <c r="Y389" s="102">
        <f t="shared" si="140"/>
        <v>0</v>
      </c>
      <c r="Z389" s="102">
        <f t="shared" si="141"/>
        <v>0</v>
      </c>
      <c r="AA389" s="102" t="e">
        <f t="shared" si="143"/>
        <v>#VALUE!</v>
      </c>
    </row>
    <row r="390" spans="1:27" ht="17.25">
      <c r="A390" s="5"/>
      <c r="B390" s="5"/>
      <c r="C390" s="93"/>
      <c r="D390" s="193"/>
      <c r="E390" s="84"/>
      <c r="F390" s="85"/>
      <c r="G390" s="86" t="str">
        <f t="shared" si="132"/>
        <v>Error</v>
      </c>
      <c r="H390" s="87">
        <v>14400</v>
      </c>
      <c r="I390" s="88" t="e">
        <f t="shared" si="133"/>
        <v>#VALUE!</v>
      </c>
      <c r="J390" s="88" t="e">
        <f t="shared" si="128"/>
        <v>#VALUE!</v>
      </c>
      <c r="K390" s="88">
        <f t="shared" si="134"/>
        <v>0</v>
      </c>
      <c r="L390" s="88">
        <f t="shared" si="135"/>
        <v>0</v>
      </c>
      <c r="M390" s="88" t="e">
        <f t="shared" si="136"/>
        <v>#VALUE!</v>
      </c>
      <c r="N390" s="88" t="e">
        <f t="shared" si="137"/>
        <v>#VALUE!</v>
      </c>
      <c r="O390" s="87"/>
      <c r="P390" s="88" t="e">
        <f t="shared" si="129"/>
        <v>#VALUE!</v>
      </c>
      <c r="Q390" s="89" t="e">
        <f t="shared" si="138"/>
        <v>#VALUE!</v>
      </c>
      <c r="R390" s="90"/>
      <c r="S390" s="82"/>
      <c r="T390" s="28">
        <f t="shared" si="139"/>
        <v>0</v>
      </c>
      <c r="U390" s="91">
        <v>66140</v>
      </c>
      <c r="V390" s="92">
        <f t="shared" si="142"/>
        <v>0</v>
      </c>
      <c r="W390" s="91"/>
      <c r="X390" s="91"/>
      <c r="Y390" s="92">
        <f t="shared" si="140"/>
        <v>0</v>
      </c>
      <c r="Z390" s="92">
        <f t="shared" si="141"/>
        <v>0</v>
      </c>
      <c r="AA390" s="92" t="e">
        <f t="shared" si="143"/>
        <v>#VALUE!</v>
      </c>
    </row>
    <row r="391" spans="1:27" ht="17.25">
      <c r="A391" s="5"/>
      <c r="B391" s="5"/>
      <c r="C391" s="93"/>
      <c r="D391" s="193"/>
      <c r="E391" s="94"/>
      <c r="F391" s="95"/>
      <c r="G391" s="96" t="str">
        <f t="shared" si="132"/>
        <v>Error</v>
      </c>
      <c r="H391" s="97">
        <v>14400</v>
      </c>
      <c r="I391" s="98" t="e">
        <f t="shared" si="133"/>
        <v>#VALUE!</v>
      </c>
      <c r="J391" s="88" t="e">
        <f t="shared" si="128"/>
        <v>#VALUE!</v>
      </c>
      <c r="K391" s="98">
        <f t="shared" si="134"/>
        <v>0</v>
      </c>
      <c r="L391" s="98">
        <f t="shared" si="135"/>
        <v>0</v>
      </c>
      <c r="M391" s="98" t="e">
        <f t="shared" si="136"/>
        <v>#VALUE!</v>
      </c>
      <c r="N391" s="98" t="e">
        <f t="shared" si="137"/>
        <v>#VALUE!</v>
      </c>
      <c r="O391" s="97"/>
      <c r="P391" s="98" t="e">
        <f t="shared" si="129"/>
        <v>#VALUE!</v>
      </c>
      <c r="Q391" s="99" t="e">
        <f t="shared" si="138"/>
        <v>#VALUE!</v>
      </c>
      <c r="R391" s="100"/>
      <c r="S391" s="5"/>
      <c r="T391" s="28">
        <f t="shared" si="139"/>
        <v>0</v>
      </c>
      <c r="U391" s="101">
        <v>66140</v>
      </c>
      <c r="V391" s="102">
        <f t="shared" si="142"/>
        <v>0</v>
      </c>
      <c r="W391" s="101"/>
      <c r="X391" s="101"/>
      <c r="Y391" s="102">
        <f t="shared" si="140"/>
        <v>0</v>
      </c>
      <c r="Z391" s="102">
        <f t="shared" si="141"/>
        <v>0</v>
      </c>
      <c r="AA391" s="102" t="e">
        <f t="shared" si="143"/>
        <v>#VALUE!</v>
      </c>
    </row>
    <row r="392" spans="1:27" ht="17.25">
      <c r="A392" s="5"/>
      <c r="B392" s="5"/>
      <c r="C392" s="93"/>
      <c r="D392" s="193"/>
      <c r="E392" s="94"/>
      <c r="F392" s="95"/>
      <c r="G392" s="96" t="str">
        <f t="shared" si="132"/>
        <v>Error</v>
      </c>
      <c r="H392" s="97">
        <v>14400</v>
      </c>
      <c r="I392" s="98" t="e">
        <f t="shared" si="133"/>
        <v>#VALUE!</v>
      </c>
      <c r="J392" s="88" t="e">
        <f t="shared" si="128"/>
        <v>#VALUE!</v>
      </c>
      <c r="K392" s="98">
        <f t="shared" si="134"/>
        <v>0</v>
      </c>
      <c r="L392" s="98">
        <f t="shared" si="135"/>
        <v>0</v>
      </c>
      <c r="M392" s="98" t="e">
        <f t="shared" si="136"/>
        <v>#VALUE!</v>
      </c>
      <c r="N392" s="98" t="e">
        <f t="shared" si="137"/>
        <v>#VALUE!</v>
      </c>
      <c r="O392" s="97"/>
      <c r="P392" s="98" t="e">
        <f t="shared" si="129"/>
        <v>#VALUE!</v>
      </c>
      <c r="Q392" s="99" t="e">
        <f t="shared" si="138"/>
        <v>#VALUE!</v>
      </c>
      <c r="R392" s="100"/>
      <c r="S392" s="5"/>
      <c r="T392" s="28">
        <f t="shared" si="139"/>
        <v>0</v>
      </c>
      <c r="U392" s="101">
        <v>66140</v>
      </c>
      <c r="V392" s="102">
        <f t="shared" si="142"/>
        <v>0</v>
      </c>
      <c r="W392" s="101"/>
      <c r="X392" s="101"/>
      <c r="Y392" s="102">
        <f t="shared" si="140"/>
        <v>0</v>
      </c>
      <c r="Z392" s="102">
        <f t="shared" si="141"/>
        <v>0</v>
      </c>
      <c r="AA392" s="102" t="e">
        <f t="shared" si="143"/>
        <v>#VALUE!</v>
      </c>
    </row>
    <row r="393" spans="1:27" ht="17.25">
      <c r="A393" s="5"/>
      <c r="B393" s="5"/>
      <c r="C393" s="93"/>
      <c r="D393" s="193"/>
      <c r="E393" s="94"/>
      <c r="F393" s="95"/>
      <c r="G393" s="96" t="str">
        <f t="shared" si="132"/>
        <v>Error</v>
      </c>
      <c r="H393" s="97">
        <v>14400</v>
      </c>
      <c r="I393" s="98" t="e">
        <f t="shared" si="133"/>
        <v>#VALUE!</v>
      </c>
      <c r="J393" s="88" t="e">
        <f t="shared" si="128"/>
        <v>#VALUE!</v>
      </c>
      <c r="K393" s="98">
        <f t="shared" si="134"/>
        <v>0</v>
      </c>
      <c r="L393" s="98">
        <f t="shared" si="135"/>
        <v>0</v>
      </c>
      <c r="M393" s="98" t="e">
        <f t="shared" si="136"/>
        <v>#VALUE!</v>
      </c>
      <c r="N393" s="98" t="e">
        <f t="shared" si="137"/>
        <v>#VALUE!</v>
      </c>
      <c r="O393" s="97"/>
      <c r="P393" s="98" t="e">
        <f t="shared" si="129"/>
        <v>#VALUE!</v>
      </c>
      <c r="Q393" s="99" t="e">
        <f t="shared" si="138"/>
        <v>#VALUE!</v>
      </c>
      <c r="R393" s="100"/>
      <c r="S393" s="5"/>
      <c r="T393" s="28">
        <f t="shared" si="139"/>
        <v>0</v>
      </c>
      <c r="U393" s="101">
        <v>66140</v>
      </c>
      <c r="V393" s="102">
        <f t="shared" si="142"/>
        <v>0</v>
      </c>
      <c r="W393" s="101"/>
      <c r="X393" s="101"/>
      <c r="Y393" s="102">
        <f t="shared" si="140"/>
        <v>0</v>
      </c>
      <c r="Z393" s="102">
        <f t="shared" si="141"/>
        <v>0</v>
      </c>
      <c r="AA393" s="102" t="e">
        <f t="shared" si="143"/>
        <v>#VALUE!</v>
      </c>
    </row>
    <row r="394" spans="1:27" ht="17.25">
      <c r="A394" s="5"/>
      <c r="B394" s="5"/>
      <c r="C394" s="93"/>
      <c r="D394" s="193"/>
      <c r="E394" s="94"/>
      <c r="F394" s="95"/>
      <c r="G394" s="96" t="str">
        <f t="shared" si="132"/>
        <v>Error</v>
      </c>
      <c r="H394" s="97">
        <v>14400</v>
      </c>
      <c r="I394" s="98" t="e">
        <f t="shared" si="133"/>
        <v>#VALUE!</v>
      </c>
      <c r="J394" s="88" t="e">
        <f t="shared" si="128"/>
        <v>#VALUE!</v>
      </c>
      <c r="K394" s="98">
        <f t="shared" si="134"/>
        <v>0</v>
      </c>
      <c r="L394" s="98">
        <f t="shared" si="135"/>
        <v>0</v>
      </c>
      <c r="M394" s="98" t="e">
        <f t="shared" si="136"/>
        <v>#VALUE!</v>
      </c>
      <c r="N394" s="98" t="e">
        <f t="shared" si="137"/>
        <v>#VALUE!</v>
      </c>
      <c r="O394" s="97"/>
      <c r="P394" s="98" t="e">
        <f t="shared" si="129"/>
        <v>#VALUE!</v>
      </c>
      <c r="Q394" s="99" t="e">
        <f t="shared" si="138"/>
        <v>#VALUE!</v>
      </c>
      <c r="R394" s="100"/>
      <c r="S394" s="5"/>
      <c r="T394" s="28">
        <f t="shared" si="139"/>
        <v>0</v>
      </c>
      <c r="U394" s="101">
        <v>66140</v>
      </c>
      <c r="V394" s="102">
        <f t="shared" si="142"/>
        <v>0</v>
      </c>
      <c r="W394" s="101"/>
      <c r="X394" s="101"/>
      <c r="Y394" s="102">
        <f t="shared" si="140"/>
        <v>0</v>
      </c>
      <c r="Z394" s="102">
        <f t="shared" si="141"/>
        <v>0</v>
      </c>
      <c r="AA394" s="102" t="e">
        <f t="shared" si="143"/>
        <v>#VALUE!</v>
      </c>
    </row>
    <row r="395" spans="1:27" ht="17.25">
      <c r="A395" s="5"/>
      <c r="B395" s="5"/>
      <c r="C395" s="93"/>
      <c r="D395" s="193"/>
      <c r="E395" s="94"/>
      <c r="F395" s="95"/>
      <c r="G395" s="96" t="str">
        <f t="shared" si="132"/>
        <v>Error</v>
      </c>
      <c r="H395" s="97">
        <v>14400</v>
      </c>
      <c r="I395" s="98" t="e">
        <f t="shared" si="133"/>
        <v>#VALUE!</v>
      </c>
      <c r="J395" s="88" t="e">
        <f t="shared" si="128"/>
        <v>#VALUE!</v>
      </c>
      <c r="K395" s="98">
        <f t="shared" si="134"/>
        <v>0</v>
      </c>
      <c r="L395" s="98">
        <f t="shared" si="135"/>
        <v>0</v>
      </c>
      <c r="M395" s="98" t="e">
        <f t="shared" si="136"/>
        <v>#VALUE!</v>
      </c>
      <c r="N395" s="98" t="e">
        <f t="shared" si="137"/>
        <v>#VALUE!</v>
      </c>
      <c r="O395" s="97"/>
      <c r="P395" s="98" t="e">
        <f t="shared" si="129"/>
        <v>#VALUE!</v>
      </c>
      <c r="Q395" s="99" t="e">
        <f t="shared" si="138"/>
        <v>#VALUE!</v>
      </c>
      <c r="R395" s="100"/>
      <c r="S395" s="5"/>
      <c r="T395" s="28">
        <f t="shared" si="139"/>
        <v>0</v>
      </c>
      <c r="U395" s="101">
        <v>66140</v>
      </c>
      <c r="V395" s="102">
        <f t="shared" si="142"/>
        <v>0</v>
      </c>
      <c r="W395" s="101"/>
      <c r="X395" s="101"/>
      <c r="Y395" s="102">
        <f t="shared" si="140"/>
        <v>0</v>
      </c>
      <c r="Z395" s="102">
        <f t="shared" si="141"/>
        <v>0</v>
      </c>
      <c r="AA395" s="102" t="e">
        <f t="shared" si="143"/>
        <v>#VALUE!</v>
      </c>
    </row>
    <row r="396" spans="1:27" ht="17.25">
      <c r="A396" s="5"/>
      <c r="B396" s="5"/>
      <c r="C396" s="93"/>
      <c r="D396" s="193"/>
      <c r="E396" s="84"/>
      <c r="F396" s="85"/>
      <c r="G396" s="86" t="str">
        <f t="shared" si="132"/>
        <v>Error</v>
      </c>
      <c r="H396" s="87">
        <v>14400</v>
      </c>
      <c r="I396" s="88" t="e">
        <f t="shared" si="133"/>
        <v>#VALUE!</v>
      </c>
      <c r="J396" s="88" t="e">
        <f t="shared" si="128"/>
        <v>#VALUE!</v>
      </c>
      <c r="K396" s="88">
        <f t="shared" si="134"/>
        <v>0</v>
      </c>
      <c r="L396" s="88">
        <f t="shared" si="135"/>
        <v>0</v>
      </c>
      <c r="M396" s="88" t="e">
        <f t="shared" si="136"/>
        <v>#VALUE!</v>
      </c>
      <c r="N396" s="88" t="e">
        <f t="shared" si="137"/>
        <v>#VALUE!</v>
      </c>
      <c r="O396" s="87"/>
      <c r="P396" s="88" t="e">
        <f t="shared" si="129"/>
        <v>#VALUE!</v>
      </c>
      <c r="Q396" s="89" t="e">
        <f t="shared" si="138"/>
        <v>#VALUE!</v>
      </c>
      <c r="R396" s="90"/>
      <c r="S396" s="82"/>
      <c r="T396" s="28">
        <f t="shared" si="139"/>
        <v>0</v>
      </c>
      <c r="U396" s="91">
        <v>66140</v>
      </c>
      <c r="V396" s="92">
        <f t="shared" si="142"/>
        <v>0</v>
      </c>
      <c r="W396" s="91"/>
      <c r="X396" s="91"/>
      <c r="Y396" s="92">
        <f t="shared" si="140"/>
        <v>0</v>
      </c>
      <c r="Z396" s="92">
        <f t="shared" si="141"/>
        <v>0</v>
      </c>
      <c r="AA396" s="92" t="e">
        <f t="shared" si="143"/>
        <v>#VALUE!</v>
      </c>
    </row>
    <row r="397" spans="1:27" ht="17.25">
      <c r="A397" s="5"/>
      <c r="B397" s="5"/>
      <c r="C397" s="93"/>
      <c r="D397" s="193"/>
      <c r="E397" s="94"/>
      <c r="F397" s="95"/>
      <c r="G397" s="96" t="str">
        <f t="shared" si="132"/>
        <v>Error</v>
      </c>
      <c r="H397" s="97">
        <v>14400</v>
      </c>
      <c r="I397" s="98" t="e">
        <f t="shared" si="133"/>
        <v>#VALUE!</v>
      </c>
      <c r="J397" s="88" t="e">
        <f t="shared" si="128"/>
        <v>#VALUE!</v>
      </c>
      <c r="K397" s="98">
        <f t="shared" si="134"/>
        <v>0</v>
      </c>
      <c r="L397" s="98">
        <f t="shared" si="135"/>
        <v>0</v>
      </c>
      <c r="M397" s="98" t="e">
        <f t="shared" si="136"/>
        <v>#VALUE!</v>
      </c>
      <c r="N397" s="98" t="e">
        <f t="shared" si="137"/>
        <v>#VALUE!</v>
      </c>
      <c r="O397" s="97"/>
      <c r="P397" s="98" t="e">
        <f t="shared" si="129"/>
        <v>#VALUE!</v>
      </c>
      <c r="Q397" s="99" t="e">
        <f t="shared" si="138"/>
        <v>#VALUE!</v>
      </c>
      <c r="R397" s="100"/>
      <c r="S397" s="5"/>
      <c r="T397" s="28">
        <f t="shared" si="139"/>
        <v>0</v>
      </c>
      <c r="U397" s="101">
        <v>66140</v>
      </c>
      <c r="V397" s="102">
        <f t="shared" si="142"/>
        <v>0</v>
      </c>
      <c r="W397" s="101"/>
      <c r="X397" s="101"/>
      <c r="Y397" s="102">
        <f t="shared" si="140"/>
        <v>0</v>
      </c>
      <c r="Z397" s="102">
        <f t="shared" si="141"/>
        <v>0</v>
      </c>
      <c r="AA397" s="102" t="e">
        <f t="shared" si="143"/>
        <v>#VALUE!</v>
      </c>
    </row>
    <row r="398" spans="1:27" ht="17.25">
      <c r="A398" s="5"/>
      <c r="B398" s="5"/>
      <c r="C398" s="93"/>
      <c r="D398" s="193"/>
      <c r="E398" s="94"/>
      <c r="F398" s="95"/>
      <c r="G398" s="96" t="str">
        <f t="shared" si="132"/>
        <v>Error</v>
      </c>
      <c r="H398" s="97">
        <v>14400</v>
      </c>
      <c r="I398" s="98" t="e">
        <f t="shared" si="133"/>
        <v>#VALUE!</v>
      </c>
      <c r="J398" s="88" t="e">
        <f t="shared" si="128"/>
        <v>#VALUE!</v>
      </c>
      <c r="K398" s="98">
        <f t="shared" si="134"/>
        <v>0</v>
      </c>
      <c r="L398" s="98">
        <f t="shared" si="135"/>
        <v>0</v>
      </c>
      <c r="M398" s="98" t="e">
        <f t="shared" si="136"/>
        <v>#VALUE!</v>
      </c>
      <c r="N398" s="98" t="e">
        <f t="shared" si="137"/>
        <v>#VALUE!</v>
      </c>
      <c r="O398" s="97"/>
      <c r="P398" s="98" t="e">
        <f t="shared" si="129"/>
        <v>#VALUE!</v>
      </c>
      <c r="Q398" s="99" t="e">
        <f t="shared" si="138"/>
        <v>#VALUE!</v>
      </c>
      <c r="R398" s="100"/>
      <c r="S398" s="5"/>
      <c r="T398" s="28">
        <f t="shared" si="139"/>
        <v>0</v>
      </c>
      <c r="U398" s="101">
        <v>66140</v>
      </c>
      <c r="V398" s="102">
        <f t="shared" si="142"/>
        <v>0</v>
      </c>
      <c r="W398" s="101"/>
      <c r="X398" s="101"/>
      <c r="Y398" s="102">
        <f t="shared" si="140"/>
        <v>0</v>
      </c>
      <c r="Z398" s="102">
        <f t="shared" si="141"/>
        <v>0</v>
      </c>
      <c r="AA398" s="102" t="e">
        <f t="shared" si="143"/>
        <v>#VALUE!</v>
      </c>
    </row>
    <row r="399" spans="1:27" ht="17.25">
      <c r="A399" s="5"/>
      <c r="B399" s="5"/>
      <c r="C399" s="93"/>
      <c r="D399" s="193"/>
      <c r="E399" s="94"/>
      <c r="F399" s="95"/>
      <c r="G399" s="96" t="str">
        <f t="shared" si="132"/>
        <v>Error</v>
      </c>
      <c r="H399" s="97">
        <v>14400</v>
      </c>
      <c r="I399" s="98" t="e">
        <f t="shared" si="133"/>
        <v>#VALUE!</v>
      </c>
      <c r="J399" s="88" t="e">
        <f t="shared" si="128"/>
        <v>#VALUE!</v>
      </c>
      <c r="K399" s="98">
        <f t="shared" si="134"/>
        <v>0</v>
      </c>
      <c r="L399" s="98">
        <f t="shared" si="135"/>
        <v>0</v>
      </c>
      <c r="M399" s="98" t="e">
        <f t="shared" si="136"/>
        <v>#VALUE!</v>
      </c>
      <c r="N399" s="98" t="e">
        <f t="shared" si="137"/>
        <v>#VALUE!</v>
      </c>
      <c r="O399" s="97"/>
      <c r="P399" s="98" t="e">
        <f t="shared" si="129"/>
        <v>#VALUE!</v>
      </c>
      <c r="Q399" s="99" t="e">
        <f t="shared" si="138"/>
        <v>#VALUE!</v>
      </c>
      <c r="R399" s="100"/>
      <c r="S399" s="5"/>
      <c r="T399" s="28">
        <f t="shared" si="139"/>
        <v>0</v>
      </c>
      <c r="U399" s="101">
        <v>66140</v>
      </c>
      <c r="V399" s="102">
        <f t="shared" si="142"/>
        <v>0</v>
      </c>
      <c r="W399" s="101"/>
      <c r="X399" s="101"/>
      <c r="Y399" s="102">
        <f t="shared" si="140"/>
        <v>0</v>
      </c>
      <c r="Z399" s="102">
        <f t="shared" si="141"/>
        <v>0</v>
      </c>
      <c r="AA399" s="102" t="e">
        <f t="shared" si="143"/>
        <v>#VALUE!</v>
      </c>
    </row>
    <row r="400" spans="1:27" ht="17.25">
      <c r="A400" s="5"/>
      <c r="B400" s="5"/>
      <c r="C400" s="93"/>
      <c r="D400" s="193"/>
      <c r="E400" s="94"/>
      <c r="F400" s="95"/>
      <c r="G400" s="96" t="str">
        <f t="shared" si="132"/>
        <v>Error</v>
      </c>
      <c r="H400" s="97">
        <v>14400</v>
      </c>
      <c r="I400" s="98" t="e">
        <f t="shared" si="133"/>
        <v>#VALUE!</v>
      </c>
      <c r="J400" s="88" t="e">
        <f t="shared" si="128"/>
        <v>#VALUE!</v>
      </c>
      <c r="K400" s="98">
        <f t="shared" si="134"/>
        <v>0</v>
      </c>
      <c r="L400" s="98">
        <f t="shared" si="135"/>
        <v>0</v>
      </c>
      <c r="M400" s="98" t="e">
        <f t="shared" si="136"/>
        <v>#VALUE!</v>
      </c>
      <c r="N400" s="98" t="e">
        <f t="shared" si="137"/>
        <v>#VALUE!</v>
      </c>
      <c r="O400" s="97"/>
      <c r="P400" s="98" t="e">
        <f t="shared" si="129"/>
        <v>#VALUE!</v>
      </c>
      <c r="Q400" s="99" t="e">
        <f t="shared" si="138"/>
        <v>#VALUE!</v>
      </c>
      <c r="R400" s="100"/>
      <c r="S400" s="5"/>
      <c r="T400" s="28">
        <f t="shared" si="139"/>
        <v>0</v>
      </c>
      <c r="U400" s="101">
        <v>66140</v>
      </c>
      <c r="V400" s="102">
        <f t="shared" si="142"/>
        <v>0</v>
      </c>
      <c r="W400" s="101"/>
      <c r="X400" s="101"/>
      <c r="Y400" s="102">
        <f t="shared" si="140"/>
        <v>0</v>
      </c>
      <c r="Z400" s="102">
        <f t="shared" si="141"/>
        <v>0</v>
      </c>
      <c r="AA400" s="102" t="e">
        <f t="shared" si="143"/>
        <v>#VALUE!</v>
      </c>
    </row>
    <row r="401" spans="1:27" ht="17.25">
      <c r="A401" s="5"/>
      <c r="B401" s="5"/>
      <c r="C401" s="93"/>
      <c r="D401" s="193"/>
      <c r="E401" s="94"/>
      <c r="F401" s="95"/>
      <c r="G401" s="96" t="str">
        <f t="shared" si="132"/>
        <v>Error</v>
      </c>
      <c r="H401" s="97">
        <v>14400</v>
      </c>
      <c r="I401" s="98" t="e">
        <f t="shared" si="133"/>
        <v>#VALUE!</v>
      </c>
      <c r="J401" s="88" t="e">
        <f t="shared" si="128"/>
        <v>#VALUE!</v>
      </c>
      <c r="K401" s="98">
        <f t="shared" si="134"/>
        <v>0</v>
      </c>
      <c r="L401" s="98">
        <f t="shared" si="135"/>
        <v>0</v>
      </c>
      <c r="M401" s="98" t="e">
        <f t="shared" si="136"/>
        <v>#VALUE!</v>
      </c>
      <c r="N401" s="98" t="e">
        <f t="shared" si="137"/>
        <v>#VALUE!</v>
      </c>
      <c r="O401" s="97"/>
      <c r="P401" s="98" t="e">
        <f t="shared" si="129"/>
        <v>#VALUE!</v>
      </c>
      <c r="Q401" s="99" t="e">
        <f t="shared" si="138"/>
        <v>#VALUE!</v>
      </c>
      <c r="R401" s="100"/>
      <c r="S401" s="5"/>
      <c r="T401" s="28">
        <f t="shared" si="139"/>
        <v>0</v>
      </c>
      <c r="U401" s="101">
        <v>66140</v>
      </c>
      <c r="V401" s="102">
        <f t="shared" si="142"/>
        <v>0</v>
      </c>
      <c r="W401" s="101"/>
      <c r="X401" s="101"/>
      <c r="Y401" s="102">
        <f t="shared" si="140"/>
        <v>0</v>
      </c>
      <c r="Z401" s="102">
        <f t="shared" si="141"/>
        <v>0</v>
      </c>
      <c r="AA401" s="102" t="e">
        <f t="shared" si="143"/>
        <v>#VALUE!</v>
      </c>
    </row>
    <row r="402" spans="1:27" ht="17.25">
      <c r="A402" s="5"/>
      <c r="B402" s="5"/>
      <c r="C402" s="93"/>
      <c r="D402" s="193"/>
      <c r="E402" s="84"/>
      <c r="F402" s="85"/>
      <c r="G402" s="86" t="str">
        <f t="shared" si="132"/>
        <v>Error</v>
      </c>
      <c r="H402" s="87">
        <v>14400</v>
      </c>
      <c r="I402" s="88" t="e">
        <f t="shared" si="133"/>
        <v>#VALUE!</v>
      </c>
      <c r="J402" s="88" t="e">
        <f t="shared" si="128"/>
        <v>#VALUE!</v>
      </c>
      <c r="K402" s="88">
        <f t="shared" si="134"/>
        <v>0</v>
      </c>
      <c r="L402" s="88">
        <f t="shared" si="135"/>
        <v>0</v>
      </c>
      <c r="M402" s="88" t="e">
        <f t="shared" si="136"/>
        <v>#VALUE!</v>
      </c>
      <c r="N402" s="88" t="e">
        <f t="shared" si="137"/>
        <v>#VALUE!</v>
      </c>
      <c r="O402" s="87"/>
      <c r="P402" s="88" t="e">
        <f t="shared" si="129"/>
        <v>#VALUE!</v>
      </c>
      <c r="Q402" s="89" t="e">
        <f t="shared" si="138"/>
        <v>#VALUE!</v>
      </c>
      <c r="R402" s="90"/>
      <c r="S402" s="82"/>
      <c r="T402" s="28">
        <f t="shared" si="139"/>
        <v>0</v>
      </c>
      <c r="U402" s="91">
        <v>66140</v>
      </c>
      <c r="V402" s="92">
        <f t="shared" si="142"/>
        <v>0</v>
      </c>
      <c r="W402" s="91"/>
      <c r="X402" s="91"/>
      <c r="Y402" s="92">
        <f t="shared" si="140"/>
        <v>0</v>
      </c>
      <c r="Z402" s="92">
        <f t="shared" si="141"/>
        <v>0</v>
      </c>
      <c r="AA402" s="92" t="e">
        <f t="shared" si="143"/>
        <v>#VALUE!</v>
      </c>
    </row>
    <row r="403" spans="1:27" ht="17.25">
      <c r="A403" s="5"/>
      <c r="B403" s="5"/>
      <c r="C403" s="93"/>
      <c r="D403" s="193"/>
      <c r="E403" s="94"/>
      <c r="F403" s="95"/>
      <c r="G403" s="96" t="str">
        <f t="shared" si="132"/>
        <v>Error</v>
      </c>
      <c r="H403" s="97">
        <v>14400</v>
      </c>
      <c r="I403" s="98" t="e">
        <f t="shared" si="133"/>
        <v>#VALUE!</v>
      </c>
      <c r="J403" s="88" t="e">
        <f t="shared" si="128"/>
        <v>#VALUE!</v>
      </c>
      <c r="K403" s="98">
        <f t="shared" si="134"/>
        <v>0</v>
      </c>
      <c r="L403" s="98">
        <f t="shared" si="135"/>
        <v>0</v>
      </c>
      <c r="M403" s="98" t="e">
        <f t="shared" si="136"/>
        <v>#VALUE!</v>
      </c>
      <c r="N403" s="98" t="e">
        <f t="shared" si="137"/>
        <v>#VALUE!</v>
      </c>
      <c r="O403" s="97"/>
      <c r="P403" s="98" t="e">
        <f t="shared" si="129"/>
        <v>#VALUE!</v>
      </c>
      <c r="Q403" s="99" t="e">
        <f t="shared" si="138"/>
        <v>#VALUE!</v>
      </c>
      <c r="R403" s="100"/>
      <c r="S403" s="5"/>
      <c r="T403" s="28">
        <f t="shared" si="139"/>
        <v>0</v>
      </c>
      <c r="U403" s="101">
        <v>66140</v>
      </c>
      <c r="V403" s="102">
        <f t="shared" si="142"/>
        <v>0</v>
      </c>
      <c r="W403" s="101"/>
      <c r="X403" s="101"/>
      <c r="Y403" s="102">
        <f t="shared" si="140"/>
        <v>0</v>
      </c>
      <c r="Z403" s="102">
        <f t="shared" si="141"/>
        <v>0</v>
      </c>
      <c r="AA403" s="102" t="e">
        <f t="shared" si="143"/>
        <v>#VALUE!</v>
      </c>
    </row>
    <row r="404" spans="1:27" ht="17.25">
      <c r="A404" s="5"/>
      <c r="B404" s="5"/>
      <c r="C404" s="93"/>
      <c r="D404" s="193"/>
      <c r="E404" s="94"/>
      <c r="F404" s="95"/>
      <c r="G404" s="96" t="str">
        <f t="shared" si="132"/>
        <v>Error</v>
      </c>
      <c r="H404" s="97">
        <v>14400</v>
      </c>
      <c r="I404" s="98" t="e">
        <f t="shared" si="133"/>
        <v>#VALUE!</v>
      </c>
      <c r="J404" s="88" t="e">
        <f t="shared" si="128"/>
        <v>#VALUE!</v>
      </c>
      <c r="K404" s="98">
        <f t="shared" si="134"/>
        <v>0</v>
      </c>
      <c r="L404" s="98">
        <f t="shared" si="135"/>
        <v>0</v>
      </c>
      <c r="M404" s="98" t="e">
        <f t="shared" si="136"/>
        <v>#VALUE!</v>
      </c>
      <c r="N404" s="98" t="e">
        <f t="shared" si="137"/>
        <v>#VALUE!</v>
      </c>
      <c r="O404" s="97"/>
      <c r="P404" s="98" t="e">
        <f t="shared" si="129"/>
        <v>#VALUE!</v>
      </c>
      <c r="Q404" s="99" t="e">
        <f t="shared" si="138"/>
        <v>#VALUE!</v>
      </c>
      <c r="R404" s="100"/>
      <c r="S404" s="5"/>
      <c r="T404" s="28">
        <f t="shared" si="139"/>
        <v>0</v>
      </c>
      <c r="U404" s="101">
        <v>66140</v>
      </c>
      <c r="V404" s="102">
        <f t="shared" si="142"/>
        <v>0</v>
      </c>
      <c r="W404" s="101"/>
      <c r="X404" s="101"/>
      <c r="Y404" s="102">
        <f t="shared" si="140"/>
        <v>0</v>
      </c>
      <c r="Z404" s="102">
        <f t="shared" si="141"/>
        <v>0</v>
      </c>
      <c r="AA404" s="102" t="e">
        <f t="shared" si="143"/>
        <v>#VALUE!</v>
      </c>
    </row>
    <row r="405" spans="1:27" ht="17.25">
      <c r="A405" s="5"/>
      <c r="B405" s="5"/>
      <c r="C405" s="93"/>
      <c r="D405" s="193"/>
      <c r="E405" s="94"/>
      <c r="F405" s="95"/>
      <c r="G405" s="96" t="str">
        <f t="shared" si="132"/>
        <v>Error</v>
      </c>
      <c r="H405" s="97">
        <v>14400</v>
      </c>
      <c r="I405" s="98" t="e">
        <f t="shared" si="133"/>
        <v>#VALUE!</v>
      </c>
      <c r="J405" s="88" t="e">
        <f t="shared" si="128"/>
        <v>#VALUE!</v>
      </c>
      <c r="K405" s="98">
        <f t="shared" si="134"/>
        <v>0</v>
      </c>
      <c r="L405" s="98">
        <f t="shared" si="135"/>
        <v>0</v>
      </c>
      <c r="M405" s="98" t="e">
        <f t="shared" si="136"/>
        <v>#VALUE!</v>
      </c>
      <c r="N405" s="98" t="e">
        <f t="shared" si="137"/>
        <v>#VALUE!</v>
      </c>
      <c r="O405" s="97"/>
      <c r="P405" s="98" t="e">
        <f t="shared" si="129"/>
        <v>#VALUE!</v>
      </c>
      <c r="Q405" s="99" t="e">
        <f t="shared" si="138"/>
        <v>#VALUE!</v>
      </c>
      <c r="R405" s="100"/>
      <c r="S405" s="5"/>
      <c r="T405" s="28">
        <f t="shared" si="139"/>
        <v>0</v>
      </c>
      <c r="U405" s="101">
        <v>66140</v>
      </c>
      <c r="V405" s="102">
        <f t="shared" si="142"/>
        <v>0</v>
      </c>
      <c r="W405" s="101"/>
      <c r="X405" s="101"/>
      <c r="Y405" s="102">
        <f t="shared" si="140"/>
        <v>0</v>
      </c>
      <c r="Z405" s="102">
        <f t="shared" si="141"/>
        <v>0</v>
      </c>
      <c r="AA405" s="102" t="e">
        <f t="shared" si="143"/>
        <v>#VALUE!</v>
      </c>
    </row>
    <row r="406" spans="1:27" ht="17.25">
      <c r="A406" s="5"/>
      <c r="B406" s="5"/>
      <c r="C406" s="93"/>
      <c r="D406" s="193"/>
      <c r="E406" s="94"/>
      <c r="F406" s="95"/>
      <c r="G406" s="96" t="str">
        <f t="shared" si="132"/>
        <v>Error</v>
      </c>
      <c r="H406" s="97">
        <v>14400</v>
      </c>
      <c r="I406" s="98" t="e">
        <f t="shared" si="133"/>
        <v>#VALUE!</v>
      </c>
      <c r="J406" s="88" t="e">
        <f t="shared" si="128"/>
        <v>#VALUE!</v>
      </c>
      <c r="K406" s="98">
        <f t="shared" si="134"/>
        <v>0</v>
      </c>
      <c r="L406" s="98">
        <f t="shared" si="135"/>
        <v>0</v>
      </c>
      <c r="M406" s="98" t="e">
        <f t="shared" si="136"/>
        <v>#VALUE!</v>
      </c>
      <c r="N406" s="98" t="e">
        <f t="shared" si="137"/>
        <v>#VALUE!</v>
      </c>
      <c r="O406" s="97"/>
      <c r="P406" s="98" t="e">
        <f t="shared" si="129"/>
        <v>#VALUE!</v>
      </c>
      <c r="Q406" s="99" t="e">
        <f t="shared" si="138"/>
        <v>#VALUE!</v>
      </c>
      <c r="R406" s="100"/>
      <c r="S406" s="5"/>
      <c r="T406" s="28">
        <f t="shared" si="139"/>
        <v>0</v>
      </c>
      <c r="U406" s="101">
        <v>66140</v>
      </c>
      <c r="V406" s="102">
        <f t="shared" si="142"/>
        <v>0</v>
      </c>
      <c r="W406" s="101"/>
      <c r="X406" s="101"/>
      <c r="Y406" s="102">
        <f t="shared" si="140"/>
        <v>0</v>
      </c>
      <c r="Z406" s="102">
        <f t="shared" si="141"/>
        <v>0</v>
      </c>
      <c r="AA406" s="102" t="e">
        <f t="shared" si="143"/>
        <v>#VALUE!</v>
      </c>
    </row>
    <row r="407" spans="1:27" ht="17.25">
      <c r="A407" s="5"/>
      <c r="B407" s="5"/>
      <c r="C407" s="93"/>
      <c r="D407" s="193"/>
      <c r="E407" s="94"/>
      <c r="F407" s="95"/>
      <c r="G407" s="96" t="str">
        <f t="shared" si="132"/>
        <v>Error</v>
      </c>
      <c r="H407" s="97">
        <v>14400</v>
      </c>
      <c r="I407" s="98" t="e">
        <f t="shared" si="133"/>
        <v>#VALUE!</v>
      </c>
      <c r="J407" s="88" t="e">
        <f t="shared" si="128"/>
        <v>#VALUE!</v>
      </c>
      <c r="K407" s="98">
        <f t="shared" si="134"/>
        <v>0</v>
      </c>
      <c r="L407" s="98">
        <f t="shared" si="135"/>
        <v>0</v>
      </c>
      <c r="M407" s="98" t="e">
        <f t="shared" si="136"/>
        <v>#VALUE!</v>
      </c>
      <c r="N407" s="98" t="e">
        <f t="shared" si="137"/>
        <v>#VALUE!</v>
      </c>
      <c r="O407" s="97"/>
      <c r="P407" s="98" t="e">
        <f t="shared" si="129"/>
        <v>#VALUE!</v>
      </c>
      <c r="Q407" s="99" t="e">
        <f t="shared" si="138"/>
        <v>#VALUE!</v>
      </c>
      <c r="R407" s="100"/>
      <c r="S407" s="5"/>
      <c r="T407" s="28">
        <f t="shared" si="139"/>
        <v>0</v>
      </c>
      <c r="U407" s="101">
        <v>66140</v>
      </c>
      <c r="V407" s="102">
        <f t="shared" si="142"/>
        <v>0</v>
      </c>
      <c r="W407" s="101"/>
      <c r="X407" s="101"/>
      <c r="Y407" s="102">
        <f t="shared" si="140"/>
        <v>0</v>
      </c>
      <c r="Z407" s="102">
        <f t="shared" si="141"/>
        <v>0</v>
      </c>
      <c r="AA407" s="102" t="e">
        <f t="shared" si="143"/>
        <v>#VALUE!</v>
      </c>
    </row>
    <row r="408" spans="1:27" ht="17.25">
      <c r="A408" s="5"/>
      <c r="B408" s="5"/>
      <c r="C408" s="93"/>
      <c r="D408" s="193"/>
      <c r="E408" s="84"/>
      <c r="F408" s="85"/>
      <c r="G408" s="86" t="str">
        <f t="shared" si="132"/>
        <v>Error</v>
      </c>
      <c r="H408" s="87">
        <v>14400</v>
      </c>
      <c r="I408" s="88" t="e">
        <f t="shared" si="133"/>
        <v>#VALUE!</v>
      </c>
      <c r="J408" s="88" t="e">
        <f t="shared" si="128"/>
        <v>#VALUE!</v>
      </c>
      <c r="K408" s="88">
        <f t="shared" si="134"/>
        <v>0</v>
      </c>
      <c r="L408" s="88">
        <f t="shared" si="135"/>
        <v>0</v>
      </c>
      <c r="M408" s="88" t="e">
        <f t="shared" si="136"/>
        <v>#VALUE!</v>
      </c>
      <c r="N408" s="88" t="e">
        <f t="shared" si="137"/>
        <v>#VALUE!</v>
      </c>
      <c r="O408" s="87"/>
      <c r="P408" s="88" t="e">
        <f t="shared" si="129"/>
        <v>#VALUE!</v>
      </c>
      <c r="Q408" s="89" t="e">
        <f t="shared" si="138"/>
        <v>#VALUE!</v>
      </c>
      <c r="R408" s="90"/>
      <c r="S408" s="82"/>
      <c r="T408" s="28">
        <f t="shared" si="139"/>
        <v>0</v>
      </c>
      <c r="U408" s="91">
        <v>66140</v>
      </c>
      <c r="V408" s="92">
        <f t="shared" si="142"/>
        <v>0</v>
      </c>
      <c r="W408" s="91"/>
      <c r="X408" s="91"/>
      <c r="Y408" s="92">
        <f t="shared" si="140"/>
        <v>0</v>
      </c>
      <c r="Z408" s="92">
        <f t="shared" si="141"/>
        <v>0</v>
      </c>
      <c r="AA408" s="92" t="e">
        <f t="shared" si="143"/>
        <v>#VALUE!</v>
      </c>
    </row>
    <row r="409" spans="1:27" ht="17.25">
      <c r="A409" s="5"/>
      <c r="B409" s="5"/>
      <c r="C409" s="93"/>
      <c r="D409" s="193"/>
      <c r="E409" s="84"/>
      <c r="F409" s="85"/>
      <c r="G409" s="86" t="str">
        <f>IF($C409="ստորաբաժանման պետ",IF(F409=0,2.28,IF(F409=1,2.35,IF(F409=2,2.43,IF(F409=3,2.5,IF(OR(F409=4,F409=5),2.58,IF(OR(F409=6,F409=7),2.66,IF(OR(F409=8,F409=9),2.75,IF(OR(F409=10,F409=11,F409=12),2.83,IF(OR(F409=13,F409=14,F409=15),2.92,IF(OR(F409=16,F409=17,F409=18),3.01,3.11)))))))))),IF($C409="ավագ կարգադրիչ",IF(F409=0,1.96,IF(F409=1,2.02,IF(F409=2,2.08,IF(F409=3,2.15,IF(OR(F409=4,F409=5),2.21,IF(OR(F409=6,F409=7),2.28,IF(OR(F409=8,F409=9),2.35,IF(OR(F409=10,F409=11,F409=12),2.42,IF(OR(F409=13,F409=14,F409=15),2.5,IF(OR(F409=16,F409=17,F409=18),2.58,2.66)))))))))),IF($C409="կարգադրիչ",IF(F409=0,1.45,IF(F409=1,1.49,IF(F409=2,1.54,IF(F409=3,1.59,IF(OR(F409=4,F409=5),1.9,IF(OR(F409=6,F409=7),1.96,IF(OR(F409=8,F409=9),1.73,IF(OR(F409=10,F409=11,F409=12),1.79,IF(OR(F409=13,F409=14,F409=15),1.84,IF(OR(F409=16,F409=17,F409=18),1.9,1.95)))))))))), "Error")))</f>
        <v>Error</v>
      </c>
      <c r="H409" s="87">
        <v>14400</v>
      </c>
      <c r="I409" s="88" t="e">
        <f>G409*H409</f>
        <v>#VALUE!</v>
      </c>
      <c r="J409" s="88" t="e">
        <f t="shared" si="128"/>
        <v>#VALUE!</v>
      </c>
      <c r="K409" s="88">
        <f>IF($D409="գեներալ-մայոր",2.91,IF($D409="գնդապետ",2.38,IF($D409="փոխգնդապետ",2.25,IF($D409="մայոր",1.85,IF($D409="կապիտան",1.72,IF($D409="ավագ լեյտենանտ",1.59,IF($D409="լեյտենանտ",1.46,IF($D409="ավագ ենթասպա",1.06,IF($D409="ենթասպա",0.93,IF($D409="ավագ",0.79,IF($D409="ավագ սերժանտ",0.66,IF($D409="սերժանտ",0.53,IF($D409="կրտսեր սերժանտ",0.4,0)))))))))))))</f>
        <v>0</v>
      </c>
      <c r="L409" s="88">
        <f>K409*H409</f>
        <v>0</v>
      </c>
      <c r="M409" s="88" t="e">
        <f>L409+J409</f>
        <v>#VALUE!</v>
      </c>
      <c r="N409" s="88" t="e">
        <f>IF(F409&lt;2,M409*0%,IF(F409&lt;5,M409*5%,IF(F409&lt;10,M409*10%,IF(F409&lt;15,M409*15%,IF(F409&lt;20,M409*20%,IF(F409&lt;25,M409*25%,IF(F409&gt;=25,M409*30%)))))))</f>
        <v>#VALUE!</v>
      </c>
      <c r="O409" s="87"/>
      <c r="P409" s="88" t="e">
        <f t="shared" si="129"/>
        <v>#VALUE!</v>
      </c>
      <c r="Q409" s="89" t="e">
        <f>P409*6.565</f>
        <v>#VALUE!</v>
      </c>
      <c r="R409" s="90"/>
      <c r="S409" s="82"/>
      <c r="T409" s="28">
        <f t="shared" si="139"/>
        <v>0</v>
      </c>
      <c r="U409" s="91">
        <v>66140</v>
      </c>
      <c r="V409" s="92">
        <f t="shared" si="142"/>
        <v>0</v>
      </c>
      <c r="W409" s="91"/>
      <c r="X409" s="91"/>
      <c r="Y409" s="92">
        <f>+V409+W409+X409</f>
        <v>0</v>
      </c>
      <c r="Z409" s="92">
        <f>+Y409*6.565</f>
        <v>0</v>
      </c>
      <c r="AA409" s="92" t="e">
        <f t="shared" si="143"/>
        <v>#VALUE!</v>
      </c>
    </row>
    <row r="410" spans="1:27" ht="17.25">
      <c r="A410" s="5"/>
      <c r="B410" s="5"/>
      <c r="C410" s="93"/>
      <c r="D410" s="193"/>
      <c r="E410" s="94"/>
      <c r="F410" s="95"/>
      <c r="G410" s="96" t="str">
        <f t="shared" si="132"/>
        <v>Error</v>
      </c>
      <c r="H410" s="97">
        <v>14400</v>
      </c>
      <c r="I410" s="98" t="e">
        <f t="shared" ref="I410:I425" si="144">G410*H410</f>
        <v>#VALUE!</v>
      </c>
      <c r="J410" s="88" t="e">
        <f t="shared" si="128"/>
        <v>#VALUE!</v>
      </c>
      <c r="K410" s="98">
        <f t="shared" si="134"/>
        <v>0</v>
      </c>
      <c r="L410" s="98">
        <f t="shared" ref="L410:L425" si="145">K410*H410</f>
        <v>0</v>
      </c>
      <c r="M410" s="98" t="e">
        <f t="shared" ref="M410:M425" si="146">L410+J410</f>
        <v>#VALUE!</v>
      </c>
      <c r="N410" s="98" t="e">
        <f t="shared" ref="N410:N425" si="147">IF(F410&lt;2,M410*0%,IF(F410&lt;5,M410*5%,IF(F410&lt;10,M410*10%,IF(F410&lt;15,M410*15%,IF(F410&lt;20,M410*20%,IF(F410&lt;25,M410*25%,IF(F410&gt;=25,M410*30%)))))))</f>
        <v>#VALUE!</v>
      </c>
      <c r="O410" s="97"/>
      <c r="P410" s="98" t="e">
        <f t="shared" si="129"/>
        <v>#VALUE!</v>
      </c>
      <c r="Q410" s="99" t="e">
        <f t="shared" si="138"/>
        <v>#VALUE!</v>
      </c>
      <c r="R410" s="100"/>
      <c r="S410" s="5"/>
      <c r="T410" s="28">
        <f t="shared" si="139"/>
        <v>0</v>
      </c>
      <c r="U410" s="101">
        <v>66140</v>
      </c>
      <c r="V410" s="102">
        <f t="shared" si="142"/>
        <v>0</v>
      </c>
      <c r="W410" s="101"/>
      <c r="X410" s="101"/>
      <c r="Y410" s="102">
        <f t="shared" ref="Y410:Y425" si="148">+V410+W410+X410</f>
        <v>0</v>
      </c>
      <c r="Z410" s="102">
        <f t="shared" si="141"/>
        <v>0</v>
      </c>
      <c r="AA410" s="102" t="e">
        <f t="shared" si="143"/>
        <v>#VALUE!</v>
      </c>
    </row>
    <row r="411" spans="1:27" ht="17.25">
      <c r="A411" s="5"/>
      <c r="B411" s="5"/>
      <c r="C411" s="93"/>
      <c r="D411" s="193"/>
      <c r="E411" s="94"/>
      <c r="F411" s="95"/>
      <c r="G411" s="96" t="str">
        <f t="shared" si="132"/>
        <v>Error</v>
      </c>
      <c r="H411" s="97">
        <v>14400</v>
      </c>
      <c r="I411" s="98" t="e">
        <f t="shared" si="144"/>
        <v>#VALUE!</v>
      </c>
      <c r="J411" s="88" t="e">
        <f t="shared" si="128"/>
        <v>#VALUE!</v>
      </c>
      <c r="K411" s="98">
        <f t="shared" si="134"/>
        <v>0</v>
      </c>
      <c r="L411" s="98">
        <f t="shared" si="145"/>
        <v>0</v>
      </c>
      <c r="M411" s="98" t="e">
        <f t="shared" si="146"/>
        <v>#VALUE!</v>
      </c>
      <c r="N411" s="98" t="e">
        <f t="shared" si="147"/>
        <v>#VALUE!</v>
      </c>
      <c r="O411" s="97"/>
      <c r="P411" s="98" t="e">
        <f t="shared" si="129"/>
        <v>#VALUE!</v>
      </c>
      <c r="Q411" s="99" t="e">
        <f t="shared" si="138"/>
        <v>#VALUE!</v>
      </c>
      <c r="R411" s="100"/>
      <c r="S411" s="5"/>
      <c r="T411" s="28">
        <f t="shared" si="139"/>
        <v>0</v>
      </c>
      <c r="U411" s="101">
        <v>66140</v>
      </c>
      <c r="V411" s="102">
        <f t="shared" si="142"/>
        <v>0</v>
      </c>
      <c r="W411" s="101"/>
      <c r="X411" s="101"/>
      <c r="Y411" s="102">
        <f t="shared" si="148"/>
        <v>0</v>
      </c>
      <c r="Z411" s="102">
        <f t="shared" si="141"/>
        <v>0</v>
      </c>
      <c r="AA411" s="102" t="e">
        <f t="shared" si="143"/>
        <v>#VALUE!</v>
      </c>
    </row>
    <row r="412" spans="1:27" ht="17.25">
      <c r="A412" s="5"/>
      <c r="B412" s="5"/>
      <c r="C412" s="93"/>
      <c r="D412" s="193"/>
      <c r="E412" s="94"/>
      <c r="F412" s="95"/>
      <c r="G412" s="96" t="str">
        <f t="shared" si="132"/>
        <v>Error</v>
      </c>
      <c r="H412" s="97">
        <v>14400</v>
      </c>
      <c r="I412" s="98" t="e">
        <f t="shared" si="144"/>
        <v>#VALUE!</v>
      </c>
      <c r="J412" s="88" t="e">
        <f t="shared" si="128"/>
        <v>#VALUE!</v>
      </c>
      <c r="K412" s="98">
        <f t="shared" si="134"/>
        <v>0</v>
      </c>
      <c r="L412" s="98">
        <f t="shared" si="145"/>
        <v>0</v>
      </c>
      <c r="M412" s="98" t="e">
        <f t="shared" si="146"/>
        <v>#VALUE!</v>
      </c>
      <c r="N412" s="98" t="e">
        <f t="shared" si="147"/>
        <v>#VALUE!</v>
      </c>
      <c r="O412" s="97"/>
      <c r="P412" s="98" t="e">
        <f t="shared" si="129"/>
        <v>#VALUE!</v>
      </c>
      <c r="Q412" s="99" t="e">
        <f t="shared" si="138"/>
        <v>#VALUE!</v>
      </c>
      <c r="R412" s="100"/>
      <c r="S412" s="5"/>
      <c r="T412" s="28">
        <f t="shared" si="139"/>
        <v>0</v>
      </c>
      <c r="U412" s="101">
        <v>66140</v>
      </c>
      <c r="V412" s="102">
        <f t="shared" si="142"/>
        <v>0</v>
      </c>
      <c r="W412" s="101"/>
      <c r="X412" s="101"/>
      <c r="Y412" s="102">
        <f t="shared" si="148"/>
        <v>0</v>
      </c>
      <c r="Z412" s="102">
        <f t="shared" si="141"/>
        <v>0</v>
      </c>
      <c r="AA412" s="102" t="e">
        <f t="shared" si="143"/>
        <v>#VALUE!</v>
      </c>
    </row>
    <row r="413" spans="1:27" ht="17.25">
      <c r="A413" s="5"/>
      <c r="B413" s="5"/>
      <c r="C413" s="93"/>
      <c r="D413" s="193"/>
      <c r="E413" s="94"/>
      <c r="F413" s="95"/>
      <c r="G413" s="96" t="str">
        <f t="shared" si="132"/>
        <v>Error</v>
      </c>
      <c r="H413" s="97">
        <v>14400</v>
      </c>
      <c r="I413" s="98" t="e">
        <f t="shared" si="144"/>
        <v>#VALUE!</v>
      </c>
      <c r="J413" s="88" t="e">
        <f t="shared" si="128"/>
        <v>#VALUE!</v>
      </c>
      <c r="K413" s="98">
        <f t="shared" si="134"/>
        <v>0</v>
      </c>
      <c r="L413" s="98">
        <f t="shared" si="145"/>
        <v>0</v>
      </c>
      <c r="M413" s="98" t="e">
        <f t="shared" si="146"/>
        <v>#VALUE!</v>
      </c>
      <c r="N413" s="98" t="e">
        <f t="shared" si="147"/>
        <v>#VALUE!</v>
      </c>
      <c r="O413" s="97"/>
      <c r="P413" s="98" t="e">
        <f t="shared" si="129"/>
        <v>#VALUE!</v>
      </c>
      <c r="Q413" s="99" t="e">
        <f t="shared" si="138"/>
        <v>#VALUE!</v>
      </c>
      <c r="R413" s="100"/>
      <c r="S413" s="5"/>
      <c r="T413" s="28">
        <f t="shared" si="139"/>
        <v>0</v>
      </c>
      <c r="U413" s="101">
        <v>66140</v>
      </c>
      <c r="V413" s="102">
        <f t="shared" si="142"/>
        <v>0</v>
      </c>
      <c r="W413" s="101"/>
      <c r="X413" s="101"/>
      <c r="Y413" s="102">
        <f t="shared" si="148"/>
        <v>0</v>
      </c>
      <c r="Z413" s="102">
        <f t="shared" si="141"/>
        <v>0</v>
      </c>
      <c r="AA413" s="102" t="e">
        <f t="shared" si="143"/>
        <v>#VALUE!</v>
      </c>
    </row>
    <row r="414" spans="1:27" ht="17.25">
      <c r="A414" s="5"/>
      <c r="B414" s="5"/>
      <c r="C414" s="93"/>
      <c r="D414" s="193"/>
      <c r="E414" s="94"/>
      <c r="F414" s="95"/>
      <c r="G414" s="96" t="str">
        <f t="shared" si="132"/>
        <v>Error</v>
      </c>
      <c r="H414" s="97">
        <v>14400</v>
      </c>
      <c r="I414" s="98" t="e">
        <f t="shared" si="144"/>
        <v>#VALUE!</v>
      </c>
      <c r="J414" s="88" t="e">
        <f t="shared" si="128"/>
        <v>#VALUE!</v>
      </c>
      <c r="K414" s="98">
        <f t="shared" si="134"/>
        <v>0</v>
      </c>
      <c r="L414" s="98">
        <f t="shared" si="145"/>
        <v>0</v>
      </c>
      <c r="M414" s="98" t="e">
        <f t="shared" si="146"/>
        <v>#VALUE!</v>
      </c>
      <c r="N414" s="98" t="e">
        <f t="shared" si="147"/>
        <v>#VALUE!</v>
      </c>
      <c r="O414" s="97"/>
      <c r="P414" s="98" t="e">
        <f t="shared" si="129"/>
        <v>#VALUE!</v>
      </c>
      <c r="Q414" s="99" t="e">
        <f t="shared" si="138"/>
        <v>#VALUE!</v>
      </c>
      <c r="R414" s="100"/>
      <c r="S414" s="5"/>
      <c r="T414" s="28">
        <f t="shared" si="139"/>
        <v>0</v>
      </c>
      <c r="U414" s="101">
        <v>66140</v>
      </c>
      <c r="V414" s="102">
        <f t="shared" si="142"/>
        <v>0</v>
      </c>
      <c r="W414" s="101"/>
      <c r="X414" s="101"/>
      <c r="Y414" s="102">
        <f t="shared" si="148"/>
        <v>0</v>
      </c>
      <c r="Z414" s="102">
        <f t="shared" si="141"/>
        <v>0</v>
      </c>
      <c r="AA414" s="102" t="e">
        <f t="shared" si="143"/>
        <v>#VALUE!</v>
      </c>
    </row>
    <row r="415" spans="1:27" ht="17.25">
      <c r="A415" s="5"/>
      <c r="B415" s="5"/>
      <c r="C415" s="93"/>
      <c r="D415" s="193"/>
      <c r="E415" s="84"/>
      <c r="F415" s="85"/>
      <c r="G415" s="86" t="str">
        <f t="shared" si="132"/>
        <v>Error</v>
      </c>
      <c r="H415" s="87">
        <v>14400</v>
      </c>
      <c r="I415" s="88" t="e">
        <f t="shared" si="144"/>
        <v>#VALUE!</v>
      </c>
      <c r="J415" s="88" t="e">
        <f t="shared" si="128"/>
        <v>#VALUE!</v>
      </c>
      <c r="K415" s="88">
        <f t="shared" si="134"/>
        <v>0</v>
      </c>
      <c r="L415" s="88">
        <f t="shared" si="145"/>
        <v>0</v>
      </c>
      <c r="M415" s="88" t="e">
        <f t="shared" si="146"/>
        <v>#VALUE!</v>
      </c>
      <c r="N415" s="88" t="e">
        <f t="shared" si="147"/>
        <v>#VALUE!</v>
      </c>
      <c r="O415" s="87"/>
      <c r="P415" s="88" t="e">
        <f t="shared" si="129"/>
        <v>#VALUE!</v>
      </c>
      <c r="Q415" s="89" t="e">
        <f t="shared" si="138"/>
        <v>#VALUE!</v>
      </c>
      <c r="R415" s="90"/>
      <c r="S415" s="82"/>
      <c r="T415" s="28">
        <f t="shared" si="139"/>
        <v>0</v>
      </c>
      <c r="U415" s="91">
        <v>66140</v>
      </c>
      <c r="V415" s="92">
        <f t="shared" si="142"/>
        <v>0</v>
      </c>
      <c r="W415" s="91"/>
      <c r="X415" s="91"/>
      <c r="Y415" s="92">
        <f t="shared" si="148"/>
        <v>0</v>
      </c>
      <c r="Z415" s="92">
        <f t="shared" si="141"/>
        <v>0</v>
      </c>
      <c r="AA415" s="92" t="e">
        <f t="shared" si="143"/>
        <v>#VALUE!</v>
      </c>
    </row>
    <row r="416" spans="1:27" ht="17.25">
      <c r="A416" s="5"/>
      <c r="B416" s="5"/>
      <c r="C416" s="93"/>
      <c r="D416" s="193"/>
      <c r="E416" s="94"/>
      <c r="F416" s="95"/>
      <c r="G416" s="96" t="str">
        <f t="shared" si="132"/>
        <v>Error</v>
      </c>
      <c r="H416" s="97">
        <v>14400</v>
      </c>
      <c r="I416" s="98" t="e">
        <f t="shared" si="144"/>
        <v>#VALUE!</v>
      </c>
      <c r="J416" s="88" t="e">
        <f t="shared" si="128"/>
        <v>#VALUE!</v>
      </c>
      <c r="K416" s="98">
        <f t="shared" si="134"/>
        <v>0</v>
      </c>
      <c r="L416" s="98">
        <f t="shared" si="145"/>
        <v>0</v>
      </c>
      <c r="M416" s="98" t="e">
        <f t="shared" si="146"/>
        <v>#VALUE!</v>
      </c>
      <c r="N416" s="98" t="e">
        <f t="shared" si="147"/>
        <v>#VALUE!</v>
      </c>
      <c r="O416" s="97"/>
      <c r="P416" s="98" t="e">
        <f t="shared" si="129"/>
        <v>#VALUE!</v>
      </c>
      <c r="Q416" s="99" t="e">
        <f t="shared" si="138"/>
        <v>#VALUE!</v>
      </c>
      <c r="R416" s="100"/>
      <c r="S416" s="5"/>
      <c r="T416" s="28">
        <f t="shared" si="139"/>
        <v>0</v>
      </c>
      <c r="U416" s="101">
        <v>66140</v>
      </c>
      <c r="V416" s="102">
        <f t="shared" si="142"/>
        <v>0</v>
      </c>
      <c r="W416" s="101"/>
      <c r="X416" s="101"/>
      <c r="Y416" s="102">
        <f t="shared" si="148"/>
        <v>0</v>
      </c>
      <c r="Z416" s="102">
        <f t="shared" si="141"/>
        <v>0</v>
      </c>
      <c r="AA416" s="102" t="e">
        <f t="shared" si="143"/>
        <v>#VALUE!</v>
      </c>
    </row>
    <row r="417" spans="1:29" ht="17.25">
      <c r="A417" s="5"/>
      <c r="B417" s="5"/>
      <c r="C417" s="93"/>
      <c r="D417" s="193"/>
      <c r="E417" s="94"/>
      <c r="F417" s="95"/>
      <c r="G417" s="96" t="str">
        <f t="shared" si="132"/>
        <v>Error</v>
      </c>
      <c r="H417" s="97">
        <v>14400</v>
      </c>
      <c r="I417" s="98" t="e">
        <f t="shared" si="144"/>
        <v>#VALUE!</v>
      </c>
      <c r="J417" s="88" t="e">
        <f t="shared" si="128"/>
        <v>#VALUE!</v>
      </c>
      <c r="K417" s="98">
        <f t="shared" si="134"/>
        <v>0</v>
      </c>
      <c r="L417" s="98">
        <f t="shared" si="145"/>
        <v>0</v>
      </c>
      <c r="M417" s="98" t="e">
        <f t="shared" si="146"/>
        <v>#VALUE!</v>
      </c>
      <c r="N417" s="98" t="e">
        <f t="shared" si="147"/>
        <v>#VALUE!</v>
      </c>
      <c r="O417" s="97"/>
      <c r="P417" s="98" t="e">
        <f t="shared" si="129"/>
        <v>#VALUE!</v>
      </c>
      <c r="Q417" s="99" t="e">
        <f t="shared" si="138"/>
        <v>#VALUE!</v>
      </c>
      <c r="R417" s="100"/>
      <c r="S417" s="5"/>
      <c r="T417" s="28">
        <f t="shared" si="139"/>
        <v>0</v>
      </c>
      <c r="U417" s="101">
        <v>66140</v>
      </c>
      <c r="V417" s="102">
        <f t="shared" si="142"/>
        <v>0</v>
      </c>
      <c r="W417" s="101"/>
      <c r="X417" s="101"/>
      <c r="Y417" s="102">
        <f t="shared" si="148"/>
        <v>0</v>
      </c>
      <c r="Z417" s="102">
        <f t="shared" si="141"/>
        <v>0</v>
      </c>
      <c r="AA417" s="102" t="e">
        <f t="shared" si="143"/>
        <v>#VALUE!</v>
      </c>
    </row>
    <row r="418" spans="1:29" ht="17.25">
      <c r="A418" s="5"/>
      <c r="B418" s="5"/>
      <c r="C418" s="93"/>
      <c r="D418" s="193"/>
      <c r="E418" s="94"/>
      <c r="F418" s="95"/>
      <c r="G418" s="96" t="str">
        <f t="shared" si="132"/>
        <v>Error</v>
      </c>
      <c r="H418" s="97">
        <v>14400</v>
      </c>
      <c r="I418" s="98" t="e">
        <f t="shared" si="144"/>
        <v>#VALUE!</v>
      </c>
      <c r="J418" s="88" t="e">
        <f t="shared" ref="J418:J425" si="149">IF(I418&lt;=59525,59525,I418)</f>
        <v>#VALUE!</v>
      </c>
      <c r="K418" s="98">
        <f t="shared" si="134"/>
        <v>0</v>
      </c>
      <c r="L418" s="98">
        <f t="shared" si="145"/>
        <v>0</v>
      </c>
      <c r="M418" s="98" t="e">
        <f t="shared" si="146"/>
        <v>#VALUE!</v>
      </c>
      <c r="N418" s="98" t="e">
        <f t="shared" si="147"/>
        <v>#VALUE!</v>
      </c>
      <c r="O418" s="97"/>
      <c r="P418" s="98" t="e">
        <f t="shared" ref="P418:P425" si="150">M418+N418+O418</f>
        <v>#VALUE!</v>
      </c>
      <c r="Q418" s="99" t="e">
        <f t="shared" si="138"/>
        <v>#VALUE!</v>
      </c>
      <c r="R418" s="100"/>
      <c r="S418" s="5"/>
      <c r="T418" s="28">
        <f t="shared" si="139"/>
        <v>0</v>
      </c>
      <c r="U418" s="101">
        <v>66140</v>
      </c>
      <c r="V418" s="102">
        <f t="shared" ref="V418:V425" si="151">+U418*T418</f>
        <v>0</v>
      </c>
      <c r="W418" s="101"/>
      <c r="X418" s="101"/>
      <c r="Y418" s="102">
        <f t="shared" si="148"/>
        <v>0</v>
      </c>
      <c r="Z418" s="102">
        <f t="shared" si="141"/>
        <v>0</v>
      </c>
      <c r="AA418" s="102" t="e">
        <f t="shared" ref="AA418:AA425" si="152">+Z418+Q418</f>
        <v>#VALUE!</v>
      </c>
    </row>
    <row r="419" spans="1:29" ht="17.25">
      <c r="A419" s="5"/>
      <c r="B419" s="5"/>
      <c r="C419" s="93"/>
      <c r="D419" s="193"/>
      <c r="E419" s="94"/>
      <c r="F419" s="95"/>
      <c r="G419" s="96" t="str">
        <f t="shared" ref="G419:G425" si="153">IF($C419="ստորաբաժանման պետ",IF(F419=0,2.28,IF(F419=1,2.35,IF(F419=2,2.43,IF(F419=3,2.5,IF(OR(F419=4,F419=5),2.58,IF(OR(F419=6,F419=7),2.66,IF(OR(F419=8,F419=9),2.75,IF(OR(F419=10,F419=11,F419=12),2.83,IF(OR(F419=13,F419=14,F419=15),2.92,IF(OR(F419=16,F419=17,F419=18),3.01,3.11)))))))))),IF($C419="ավագ կարգադրիչ",IF(F419=0,1.96,IF(F419=1,2.02,IF(F419=2,2.08,IF(F419=3,2.15,IF(OR(F419=4,F419=5),2.21,IF(OR(F419=6,F419=7),2.28,IF(OR(F419=8,F419=9),2.35,IF(OR(F419=10,F419=11,F419=12),2.42,IF(OR(F419=13,F419=14,F419=15),2.5,IF(OR(F419=16,F419=17,F419=18),2.58,2.66)))))))))),IF($C419="կարգադրիչ",IF(F419=0,1.45,IF(F419=1,1.49,IF(F419=2,1.54,IF(F419=3,1.59,IF(OR(F419=4,F419=5),1.9,IF(OR(F419=6,F419=7),1.96,IF(OR(F419=8,F419=9),1.73,IF(OR(F419=10,F419=11,F419=12),1.79,IF(OR(F419=13,F419=14,F419=15),1.84,IF(OR(F419=16,F419=17,F419=18),1.9,1.95)))))))))), "Error")))</f>
        <v>Error</v>
      </c>
      <c r="H419" s="97">
        <v>14400</v>
      </c>
      <c r="I419" s="98" t="e">
        <f t="shared" si="144"/>
        <v>#VALUE!</v>
      </c>
      <c r="J419" s="88" t="e">
        <f t="shared" si="149"/>
        <v>#VALUE!</v>
      </c>
      <c r="K419" s="98">
        <f t="shared" ref="K419:K425" si="154">IF($D419="գեներալ-մայոր",2.91,IF($D419="գնդապետ",2.38,IF($D419="փոխգնդապետ",2.25,IF($D419="մայոր",1.85,IF($D419="կապիտան",1.72,IF($D419="ավագ լեյտենանտ",1.59,IF($D419="լեյտենանտ",1.46,IF($D419="ավագ ենթասպա",1.06,IF($D419="ենթասպա",0.93,IF($D419="ավագ",0.79,IF($D419="ավագ սերժանտ",0.66,IF($D419="սերժանտ",0.53,IF($D419="կրտսեր սերժանտ",0.4,0)))))))))))))</f>
        <v>0</v>
      </c>
      <c r="L419" s="98">
        <f t="shared" si="145"/>
        <v>0</v>
      </c>
      <c r="M419" s="98" t="e">
        <f t="shared" si="146"/>
        <v>#VALUE!</v>
      </c>
      <c r="N419" s="98" t="e">
        <f t="shared" si="147"/>
        <v>#VALUE!</v>
      </c>
      <c r="O419" s="97"/>
      <c r="P419" s="98" t="e">
        <f t="shared" si="150"/>
        <v>#VALUE!</v>
      </c>
      <c r="Q419" s="99" t="e">
        <f t="shared" ref="Q419:Q425" si="155">P419*6.565</f>
        <v>#VALUE!</v>
      </c>
      <c r="R419" s="100"/>
      <c r="S419" s="5"/>
      <c r="T419" s="28">
        <f t="shared" ref="T419:T425" si="156">IF(E419&lt;1,0,IF(D419="Բ-1",IF(F419=0,6.94,IF(F419=1,7.17,IF(F419=2,7.41,IF(F419=3,7.66,IF(OR(F419=5,F419=4),7.92,IF(OR(F419=6,F419=7),8.18,IF(OR(F419=8,F419=9),8.46,IF(OR(F419=10,F419=11,F419=12),8.74,IF(OR(F419=13,F419=14,F419=15),9.03,IF(OR(F419=16,F419=17,F419=18),9.33,9.65)))))))))),IF(D419="Բ-2", IF(F419=0,5.71,IF(F419=1,5.89,IF(F419=2,6.09,IF(F419=3,6.29,IF(OR(F419=5,F419=4),6.5,IF(OR(F419=6,F419=7),6.72,IF(OR(F419=8,F419=9),6.94,IF(OR(F419=10,F419=11,F419=12),7.17,IF(OR(F419=13,F419=14,F419=15),7.41,IF(OR(F419=16,F419=17,F419=18),7.65,7.91)))))))))), IF(D419="Գ-1", IF(F419=0,4.7,IF(F419=1,4.86,IF(F419=2,5.01,IF(F419=3,5.18,IF(OR(F419=5,F419=4),5.35,IF(OR(F419=6,F419=7),5.52,IF(OR(F419=8,F419=9),5.71,IF(OR(F419=10,F419=11,F419=12),5.89,IF(OR(F419=13,F419=14,F419=15),6.09,IF(OR(F419=16,F419=17,F419=18),6.29,6.49)))))))))), IF(D419="Գ-2", IF(F419=0,3.88,IF(F419=1,4.01,IF(F419=2,4.14,IF(F419=3,4.27,IF(OR(F419=5,F419=4),4.41,IF(OR(F419=6,F419=7),4.55,IF(OR(F419=8,F419=9),4.7,IF(OR(F419=10,F419=11,F419=12),4.85,IF(OR(F419=13,F419=14,F419=15),5.01,IF(OR(F419=16,F419=17,F419=18),5.17,5.34)))))))))), IF(D419="Գ-3", IF(F419=0,3.21,IF(F419=1,3.31,IF(F419=2,3.42,IF(F419=3,3.53,IF(OR(F419=5,F419=4),3.64,IF(OR(F419=6,F419=7),3.76,IF(OR(F419=8,F419=9),3.88,IF(OR(F419=10,F419=11,F419=12),4.01,IF(OR(F419=13,F419=14,F419=15),4.13,IF(OR(F419=16,F419=17,F419=18),4.27,4.4)))))))))), IF(D419="Ա-1", IF(F419=0,2.66,IF(F419=1,2.75,IF(F419=2,2.83,IF(F419=3,2.92,IF(OR(F419=5,F419=4),3.02,IF(OR(F419=6,F419=7),3.11,IF(OR(F419=8,F419=9),3.21,IF(OR(F419=10,F419=11,F419=12),3.31,IF(OR(F419=13,F419=14,F419=15),3.42,IF(OR(F419=16,F419=17,F419=18),3.53,3.64)))))))))), IF(D419="Ա-2", IF(F419=0,2.28,IF(F419=1,2.35,IF(F419=2,2.43,IF(F419=3,2.5,IF(OR(F419=5,F419=4),2.58,IF(OR(F419=6,F419=7),2.66,IF(OR(F419=8,F419=9),2.75,IF(OR(F419=10,F419=11,F419=12),2.83,IF(OR(F419=13,F419=14,F419=15),2.92,IF(OR(F419=16,F419=17,F419=18),3.01,3.11)))))))))),IF(D419="Ա-3", IF(F419=0,1.96,IF(F419=1,2.02,IF(F419=2,2.08,IF(F419=3,2.15,IF(OR(F419=5,F419=4),2.21,IF(OR(F419=6,F419=7),2.28,IF(OR(F419=8,F419=9),2.35,IF(OR(F419=10,F419=11,F419=12),2.42,IF(OR(F419=13,F419=14,F419=15),2.5,IF(OR(F419=16,F419=17,F419=18),2.58,2.66)))))))))), IF(D419="Կ-1", IF(F419=0,1.68,IF(F419=1,1.73,IF(F419=2,1.79,IF(F419=3,1.84,IF(OR(F419=5,F419=4),1.9,IF(OR(F419=6,F419=7),1.96,IF(OR(F419=8,F419=9),2.02,IF(OR(F419=10,F419=11,F419=12),2.08,IF(OR(F419=13,F419=14,F419=15),2.14,IF(OR(F419=16,F419=17,F419=18),2.21,2.28)))))))))), IF(D419="Կ-2", IF(F419=0,1.45,IF(F419=1,1.49,IF(F419=2,1.54,IF(F419=3,1.59,IF(OR(F419=5,F419=4),1.63,IF(OR(F419=6,F419=7),1.68,IF(OR(F419=8,F419=9),1.73,IF(OR(F419=10,F419=11,F419=12),1.79,IF(OR(F419=13,F419=14,F419=15),1.84,IF(OR(F419=16,F419=17,F419=18),1.9,1.95)))))))))),IF(D419="Կ-3", IF(F419=0,1.25,IF(F419=1,1.29,IF(F419=2,1.33,IF(F419=3,1.37,IF(OR(F419=5,F419=4),1.41,IF(OR(F419=6,F419=7),1.45,IF(OR(F419=8,F419=9),1.49,IF(OR(F419=10,F419=11,F419=12),1.54,IF(OR(F419=13,F419=14,F419=15),1.58,IF(OR(F419=16,F419=17,F419=18),1.63,1.68)))))))))), "Error"))))))))))))</f>
        <v>0</v>
      </c>
      <c r="U419" s="101">
        <v>66140</v>
      </c>
      <c r="V419" s="102">
        <f t="shared" si="151"/>
        <v>0</v>
      </c>
      <c r="W419" s="101"/>
      <c r="X419" s="101"/>
      <c r="Y419" s="102">
        <f t="shared" si="148"/>
        <v>0</v>
      </c>
      <c r="Z419" s="102">
        <f t="shared" ref="Z419:Z425" si="157">+Y419*6.565</f>
        <v>0</v>
      </c>
      <c r="AA419" s="102" t="e">
        <f t="shared" si="152"/>
        <v>#VALUE!</v>
      </c>
    </row>
    <row r="420" spans="1:29" ht="17.25">
      <c r="A420" s="5"/>
      <c r="B420" s="5"/>
      <c r="C420" s="93"/>
      <c r="D420" s="193"/>
      <c r="E420" s="94"/>
      <c r="F420" s="95"/>
      <c r="G420" s="96" t="str">
        <f t="shared" si="153"/>
        <v>Error</v>
      </c>
      <c r="H420" s="97">
        <v>14400</v>
      </c>
      <c r="I420" s="98" t="e">
        <f t="shared" si="144"/>
        <v>#VALUE!</v>
      </c>
      <c r="J420" s="88" t="e">
        <f t="shared" si="149"/>
        <v>#VALUE!</v>
      </c>
      <c r="K420" s="98">
        <f t="shared" si="154"/>
        <v>0</v>
      </c>
      <c r="L420" s="98">
        <f t="shared" si="145"/>
        <v>0</v>
      </c>
      <c r="M420" s="98" t="e">
        <f t="shared" si="146"/>
        <v>#VALUE!</v>
      </c>
      <c r="N420" s="98" t="e">
        <f t="shared" si="147"/>
        <v>#VALUE!</v>
      </c>
      <c r="O420" s="97"/>
      <c r="P420" s="98" t="e">
        <f t="shared" si="150"/>
        <v>#VALUE!</v>
      </c>
      <c r="Q420" s="99" t="e">
        <f t="shared" si="155"/>
        <v>#VALUE!</v>
      </c>
      <c r="R420" s="100"/>
      <c r="S420" s="5"/>
      <c r="T420" s="28">
        <f t="shared" si="156"/>
        <v>0</v>
      </c>
      <c r="U420" s="101">
        <v>66140</v>
      </c>
      <c r="V420" s="102">
        <f t="shared" si="151"/>
        <v>0</v>
      </c>
      <c r="W420" s="101"/>
      <c r="X420" s="101"/>
      <c r="Y420" s="102">
        <f t="shared" si="148"/>
        <v>0</v>
      </c>
      <c r="Z420" s="102">
        <f t="shared" si="157"/>
        <v>0</v>
      </c>
      <c r="AA420" s="102" t="e">
        <f t="shared" si="152"/>
        <v>#VALUE!</v>
      </c>
    </row>
    <row r="421" spans="1:29" ht="17.25">
      <c r="A421" s="5"/>
      <c r="B421" s="5"/>
      <c r="C421" s="93"/>
      <c r="D421" s="193"/>
      <c r="E421" s="84"/>
      <c r="F421" s="85"/>
      <c r="G421" s="86" t="str">
        <f t="shared" si="153"/>
        <v>Error</v>
      </c>
      <c r="H421" s="87">
        <v>14400</v>
      </c>
      <c r="I421" s="88" t="e">
        <f t="shared" si="144"/>
        <v>#VALUE!</v>
      </c>
      <c r="J421" s="88" t="e">
        <f t="shared" si="149"/>
        <v>#VALUE!</v>
      </c>
      <c r="K421" s="88">
        <f t="shared" si="154"/>
        <v>0</v>
      </c>
      <c r="L421" s="88">
        <f t="shared" si="145"/>
        <v>0</v>
      </c>
      <c r="M421" s="88" t="e">
        <f t="shared" si="146"/>
        <v>#VALUE!</v>
      </c>
      <c r="N421" s="88" t="e">
        <f t="shared" si="147"/>
        <v>#VALUE!</v>
      </c>
      <c r="O421" s="87"/>
      <c r="P421" s="88" t="e">
        <f t="shared" si="150"/>
        <v>#VALUE!</v>
      </c>
      <c r="Q421" s="89" t="e">
        <f t="shared" si="155"/>
        <v>#VALUE!</v>
      </c>
      <c r="R421" s="90"/>
      <c r="S421" s="82"/>
      <c r="T421" s="28">
        <f t="shared" si="156"/>
        <v>0</v>
      </c>
      <c r="U421" s="91">
        <v>66140</v>
      </c>
      <c r="V421" s="92">
        <f t="shared" si="151"/>
        <v>0</v>
      </c>
      <c r="W421" s="91"/>
      <c r="X421" s="91"/>
      <c r="Y421" s="92">
        <f t="shared" si="148"/>
        <v>0</v>
      </c>
      <c r="Z421" s="92">
        <f t="shared" si="157"/>
        <v>0</v>
      </c>
      <c r="AA421" s="92" t="e">
        <f t="shared" si="152"/>
        <v>#VALUE!</v>
      </c>
    </row>
    <row r="422" spans="1:29" ht="17.25">
      <c r="A422" s="5"/>
      <c r="B422" s="5"/>
      <c r="C422" s="93"/>
      <c r="D422" s="193"/>
      <c r="E422" s="94"/>
      <c r="F422" s="95"/>
      <c r="G422" s="96" t="str">
        <f t="shared" si="153"/>
        <v>Error</v>
      </c>
      <c r="H422" s="97">
        <v>14400</v>
      </c>
      <c r="I422" s="98" t="e">
        <f t="shared" si="144"/>
        <v>#VALUE!</v>
      </c>
      <c r="J422" s="88" t="e">
        <f t="shared" si="149"/>
        <v>#VALUE!</v>
      </c>
      <c r="K422" s="98">
        <f t="shared" si="154"/>
        <v>0</v>
      </c>
      <c r="L422" s="98">
        <f t="shared" si="145"/>
        <v>0</v>
      </c>
      <c r="M422" s="98" t="e">
        <f t="shared" si="146"/>
        <v>#VALUE!</v>
      </c>
      <c r="N422" s="98" t="e">
        <f t="shared" si="147"/>
        <v>#VALUE!</v>
      </c>
      <c r="O422" s="97"/>
      <c r="P422" s="98" t="e">
        <f t="shared" si="150"/>
        <v>#VALUE!</v>
      </c>
      <c r="Q422" s="99" t="e">
        <f t="shared" si="155"/>
        <v>#VALUE!</v>
      </c>
      <c r="R422" s="100"/>
      <c r="S422" s="5"/>
      <c r="T422" s="28">
        <f t="shared" si="156"/>
        <v>0</v>
      </c>
      <c r="U422" s="101">
        <v>66140</v>
      </c>
      <c r="V422" s="102">
        <f t="shared" si="151"/>
        <v>0</v>
      </c>
      <c r="W422" s="101"/>
      <c r="X422" s="101"/>
      <c r="Y422" s="102">
        <f t="shared" si="148"/>
        <v>0</v>
      </c>
      <c r="Z422" s="102">
        <f t="shared" si="157"/>
        <v>0</v>
      </c>
      <c r="AA422" s="102" t="e">
        <f t="shared" si="152"/>
        <v>#VALUE!</v>
      </c>
    </row>
    <row r="423" spans="1:29" ht="17.25">
      <c r="A423" s="5"/>
      <c r="B423" s="5"/>
      <c r="C423" s="93"/>
      <c r="D423" s="193"/>
      <c r="E423" s="94"/>
      <c r="F423" s="95"/>
      <c r="G423" s="96" t="str">
        <f t="shared" si="153"/>
        <v>Error</v>
      </c>
      <c r="H423" s="97">
        <v>14400</v>
      </c>
      <c r="I423" s="98" t="e">
        <f t="shared" si="144"/>
        <v>#VALUE!</v>
      </c>
      <c r="J423" s="88" t="e">
        <f t="shared" si="149"/>
        <v>#VALUE!</v>
      </c>
      <c r="K423" s="98">
        <f t="shared" si="154"/>
        <v>0</v>
      </c>
      <c r="L423" s="98">
        <f t="shared" si="145"/>
        <v>0</v>
      </c>
      <c r="M423" s="98" t="e">
        <f t="shared" si="146"/>
        <v>#VALUE!</v>
      </c>
      <c r="N423" s="98" t="e">
        <f t="shared" si="147"/>
        <v>#VALUE!</v>
      </c>
      <c r="O423" s="97"/>
      <c r="P423" s="98" t="e">
        <f t="shared" si="150"/>
        <v>#VALUE!</v>
      </c>
      <c r="Q423" s="99" t="e">
        <f t="shared" si="155"/>
        <v>#VALUE!</v>
      </c>
      <c r="R423" s="100"/>
      <c r="S423" s="5"/>
      <c r="T423" s="28">
        <f t="shared" si="156"/>
        <v>0</v>
      </c>
      <c r="U423" s="101">
        <v>66140</v>
      </c>
      <c r="V423" s="102">
        <f t="shared" si="151"/>
        <v>0</v>
      </c>
      <c r="W423" s="101"/>
      <c r="X423" s="101"/>
      <c r="Y423" s="102">
        <f t="shared" si="148"/>
        <v>0</v>
      </c>
      <c r="Z423" s="102">
        <f t="shared" si="157"/>
        <v>0</v>
      </c>
      <c r="AA423" s="102" t="e">
        <f t="shared" si="152"/>
        <v>#VALUE!</v>
      </c>
    </row>
    <row r="424" spans="1:29" ht="17.25">
      <c r="A424" s="5"/>
      <c r="B424" s="5"/>
      <c r="C424" s="93"/>
      <c r="D424" s="193"/>
      <c r="E424" s="94"/>
      <c r="F424" s="95"/>
      <c r="G424" s="96" t="str">
        <f t="shared" si="153"/>
        <v>Error</v>
      </c>
      <c r="H424" s="97">
        <v>14400</v>
      </c>
      <c r="I424" s="98" t="e">
        <f t="shared" si="144"/>
        <v>#VALUE!</v>
      </c>
      <c r="J424" s="88" t="e">
        <f t="shared" si="149"/>
        <v>#VALUE!</v>
      </c>
      <c r="K424" s="98">
        <f t="shared" si="154"/>
        <v>0</v>
      </c>
      <c r="L424" s="98">
        <f t="shared" si="145"/>
        <v>0</v>
      </c>
      <c r="M424" s="98" t="e">
        <f t="shared" si="146"/>
        <v>#VALUE!</v>
      </c>
      <c r="N424" s="98" t="e">
        <f t="shared" si="147"/>
        <v>#VALUE!</v>
      </c>
      <c r="O424" s="97"/>
      <c r="P424" s="98" t="e">
        <f t="shared" si="150"/>
        <v>#VALUE!</v>
      </c>
      <c r="Q424" s="99" t="e">
        <f t="shared" si="155"/>
        <v>#VALUE!</v>
      </c>
      <c r="R424" s="100"/>
      <c r="S424" s="5"/>
      <c r="T424" s="28">
        <f t="shared" si="156"/>
        <v>0</v>
      </c>
      <c r="U424" s="101">
        <v>66140</v>
      </c>
      <c r="V424" s="102">
        <f t="shared" si="151"/>
        <v>0</v>
      </c>
      <c r="W424" s="101"/>
      <c r="X424" s="101"/>
      <c r="Y424" s="102">
        <f t="shared" si="148"/>
        <v>0</v>
      </c>
      <c r="Z424" s="102">
        <f t="shared" si="157"/>
        <v>0</v>
      </c>
      <c r="AA424" s="102" t="e">
        <f t="shared" si="152"/>
        <v>#VALUE!</v>
      </c>
    </row>
    <row r="425" spans="1:29" ht="18" thickBot="1">
      <c r="A425" s="103"/>
      <c r="B425" s="103"/>
      <c r="C425" s="104"/>
      <c r="D425" s="194"/>
      <c r="E425" s="105"/>
      <c r="F425" s="106"/>
      <c r="G425" s="107" t="str">
        <f t="shared" si="153"/>
        <v>Error</v>
      </c>
      <c r="H425" s="108">
        <v>14400</v>
      </c>
      <c r="I425" s="109" t="e">
        <f t="shared" si="144"/>
        <v>#VALUE!</v>
      </c>
      <c r="J425" s="88" t="e">
        <f t="shared" si="149"/>
        <v>#VALUE!</v>
      </c>
      <c r="K425" s="109">
        <f t="shared" si="154"/>
        <v>0</v>
      </c>
      <c r="L425" s="109">
        <f t="shared" si="145"/>
        <v>0</v>
      </c>
      <c r="M425" s="109" t="e">
        <f t="shared" si="146"/>
        <v>#VALUE!</v>
      </c>
      <c r="N425" s="109" t="e">
        <f t="shared" si="147"/>
        <v>#VALUE!</v>
      </c>
      <c r="O425" s="108"/>
      <c r="P425" s="109" t="e">
        <f t="shared" si="150"/>
        <v>#VALUE!</v>
      </c>
      <c r="Q425" s="110" t="e">
        <f t="shared" si="155"/>
        <v>#VALUE!</v>
      </c>
      <c r="R425" s="111"/>
      <c r="S425" s="103"/>
      <c r="T425" s="28">
        <f t="shared" si="156"/>
        <v>0</v>
      </c>
      <c r="U425" s="112">
        <v>66140</v>
      </c>
      <c r="V425" s="113">
        <f t="shared" si="151"/>
        <v>0</v>
      </c>
      <c r="W425" s="112"/>
      <c r="X425" s="112"/>
      <c r="Y425" s="113">
        <f t="shared" si="148"/>
        <v>0</v>
      </c>
      <c r="Z425" s="113">
        <f t="shared" si="157"/>
        <v>0</v>
      </c>
      <c r="AA425" s="113" t="e">
        <f t="shared" si="152"/>
        <v>#VALUE!</v>
      </c>
    </row>
    <row r="426" spans="1:29" s="120" customFormat="1" ht="15.75" thickBot="1">
      <c r="A426" s="1055" t="s">
        <v>47</v>
      </c>
      <c r="B426" s="1056"/>
      <c r="C426" s="1056"/>
      <c r="D426" s="1056"/>
      <c r="E426" s="114">
        <f>SUM(E354:E425)</f>
        <v>0</v>
      </c>
      <c r="F426" s="115"/>
      <c r="G426" s="116">
        <f>SUM(G354:G425)</f>
        <v>0</v>
      </c>
      <c r="H426" s="117"/>
      <c r="I426" s="118" t="e">
        <f t="shared" ref="I426:R426" si="158">SUM(I354:I425)</f>
        <v>#VALUE!</v>
      </c>
      <c r="J426" s="118" t="e">
        <f t="shared" si="158"/>
        <v>#VALUE!</v>
      </c>
      <c r="K426" s="118">
        <f t="shared" si="158"/>
        <v>0</v>
      </c>
      <c r="L426" s="118">
        <f t="shared" si="158"/>
        <v>0</v>
      </c>
      <c r="M426" s="118" t="e">
        <f t="shared" si="158"/>
        <v>#VALUE!</v>
      </c>
      <c r="N426" s="118" t="e">
        <f t="shared" si="158"/>
        <v>#VALUE!</v>
      </c>
      <c r="O426" s="117">
        <f t="shared" si="158"/>
        <v>0</v>
      </c>
      <c r="P426" s="118" t="e">
        <f t="shared" si="158"/>
        <v>#VALUE!</v>
      </c>
      <c r="Q426" s="119" t="e">
        <f t="shared" si="158"/>
        <v>#VALUE!</v>
      </c>
      <c r="R426" s="116">
        <f t="shared" si="158"/>
        <v>0</v>
      </c>
      <c r="S426" s="117"/>
      <c r="T426" s="117"/>
      <c r="U426" s="117"/>
      <c r="V426" s="118">
        <f t="shared" ref="V426:AA426" si="159">SUM(V354:V425)</f>
        <v>0</v>
      </c>
      <c r="W426" s="118">
        <f t="shared" si="159"/>
        <v>0</v>
      </c>
      <c r="X426" s="118">
        <f t="shared" si="159"/>
        <v>0</v>
      </c>
      <c r="Y426" s="118">
        <f t="shared" si="159"/>
        <v>0</v>
      </c>
      <c r="Z426" s="118">
        <f t="shared" si="159"/>
        <v>0</v>
      </c>
      <c r="AA426" s="119" t="e">
        <f t="shared" si="159"/>
        <v>#VALUE!</v>
      </c>
    </row>
    <row r="428" spans="1:29" ht="15.75" thickBot="1"/>
    <row r="429" spans="1:29" s="38" customFormat="1" ht="36.75" customHeight="1" thickBot="1">
      <c r="A429" s="1057" t="s">
        <v>49</v>
      </c>
      <c r="B429" s="1058"/>
      <c r="C429" s="1058"/>
      <c r="D429" s="1059"/>
      <c r="E429" s="1060" t="s">
        <v>312</v>
      </c>
      <c r="F429" s="1061"/>
      <c r="G429" s="1061"/>
      <c r="H429" s="1061"/>
      <c r="I429" s="1061"/>
      <c r="J429" s="1061"/>
      <c r="K429" s="1061"/>
      <c r="L429" s="1061"/>
      <c r="M429" s="1061"/>
      <c r="N429" s="1061"/>
      <c r="O429" s="1061"/>
      <c r="P429" s="1061"/>
      <c r="Q429" s="1061"/>
      <c r="R429" s="1061"/>
      <c r="S429" s="1061"/>
      <c r="T429" s="1061"/>
      <c r="U429" s="1061"/>
      <c r="V429" s="1061"/>
      <c r="W429" s="1061"/>
      <c r="X429" s="1061"/>
      <c r="Y429" s="1061"/>
      <c r="Z429" s="1061"/>
      <c r="AA429" s="1062"/>
    </row>
    <row r="430" spans="1:29" s="38" customFormat="1" ht="23.25" customHeight="1" thickBot="1">
      <c r="A430" s="1052" t="s">
        <v>292</v>
      </c>
      <c r="B430" s="1053"/>
      <c r="C430" s="1053"/>
      <c r="D430" s="1054"/>
      <c r="E430" s="1029" t="s">
        <v>51</v>
      </c>
      <c r="F430" s="1030"/>
      <c r="G430" s="1030"/>
      <c r="H430" s="1030"/>
      <c r="I430" s="1030"/>
      <c r="J430" s="1030"/>
      <c r="K430" s="1030"/>
      <c r="L430" s="1030"/>
      <c r="M430" s="1030"/>
      <c r="N430" s="1030"/>
      <c r="O430" s="1030"/>
      <c r="P430" s="1030"/>
      <c r="Q430" s="1031"/>
      <c r="R430" s="1027" t="s">
        <v>52</v>
      </c>
      <c r="S430" s="1028"/>
      <c r="T430" s="1028"/>
      <c r="U430" s="1028"/>
      <c r="V430" s="1028"/>
      <c r="W430" s="1028"/>
      <c r="X430" s="1028"/>
      <c r="Y430" s="1028"/>
      <c r="Z430" s="1028"/>
      <c r="AA430" s="1040"/>
    </row>
    <row r="431" spans="1:29" s="62" customFormat="1" ht="162" customHeight="1" thickBot="1">
      <c r="A431" s="63" t="s">
        <v>10</v>
      </c>
      <c r="B431" s="64" t="s">
        <v>293</v>
      </c>
      <c r="C431" s="64" t="s">
        <v>55</v>
      </c>
      <c r="D431" s="65" t="s">
        <v>294</v>
      </c>
      <c r="E431" s="66" t="s">
        <v>1</v>
      </c>
      <c r="F431" s="67" t="s">
        <v>295</v>
      </c>
      <c r="G431" s="67" t="s">
        <v>296</v>
      </c>
      <c r="H431" s="67" t="s">
        <v>297</v>
      </c>
      <c r="I431" s="67" t="s">
        <v>298</v>
      </c>
      <c r="J431" s="67" t="s">
        <v>299</v>
      </c>
      <c r="K431" s="67" t="s">
        <v>300</v>
      </c>
      <c r="L431" s="67" t="s">
        <v>301</v>
      </c>
      <c r="M431" s="67" t="s">
        <v>302</v>
      </c>
      <c r="N431" s="67" t="s">
        <v>303</v>
      </c>
      <c r="O431" s="67" t="s">
        <v>30</v>
      </c>
      <c r="P431" s="68" t="s">
        <v>60</v>
      </c>
      <c r="Q431" s="69" t="s">
        <v>304</v>
      </c>
      <c r="R431" s="70" t="s">
        <v>1</v>
      </c>
      <c r="S431" s="71" t="s">
        <v>295</v>
      </c>
      <c r="T431" s="71" t="s">
        <v>90</v>
      </c>
      <c r="U431" s="71" t="s">
        <v>305</v>
      </c>
      <c r="V431" s="71" t="s">
        <v>298</v>
      </c>
      <c r="W431" s="71" t="str">
        <f>+J431</f>
        <v>Սահմանվող պաշտոնային դրույքաչափ /հաշվի առնելով  նվազագույն ամսական աշխատավարձը - 50000 դրամ/</v>
      </c>
      <c r="X431" s="71" t="s">
        <v>30</v>
      </c>
      <c r="Y431" s="68" t="s">
        <v>60</v>
      </c>
      <c r="Z431" s="71" t="s">
        <v>306</v>
      </c>
      <c r="AA431" s="72" t="s">
        <v>307</v>
      </c>
    </row>
    <row r="432" spans="1:29" s="81" customFormat="1" ht="17.25" customHeight="1" thickBot="1">
      <c r="A432" s="73">
        <v>1</v>
      </c>
      <c r="B432" s="74">
        <v>2</v>
      </c>
      <c r="C432" s="74">
        <v>3</v>
      </c>
      <c r="D432" s="75">
        <v>4</v>
      </c>
      <c r="E432" s="76">
        <v>5</v>
      </c>
      <c r="F432" s="74">
        <v>6</v>
      </c>
      <c r="G432" s="77">
        <v>7</v>
      </c>
      <c r="H432" s="74">
        <v>8</v>
      </c>
      <c r="I432" s="74">
        <v>9</v>
      </c>
      <c r="J432" s="77">
        <v>10</v>
      </c>
      <c r="K432" s="74">
        <v>11</v>
      </c>
      <c r="L432" s="74">
        <v>12</v>
      </c>
      <c r="M432" s="77">
        <v>13</v>
      </c>
      <c r="N432" s="74">
        <v>14</v>
      </c>
      <c r="O432" s="74">
        <v>15</v>
      </c>
      <c r="P432" s="77">
        <v>16</v>
      </c>
      <c r="Q432" s="78">
        <v>17</v>
      </c>
      <c r="R432" s="79">
        <v>18</v>
      </c>
      <c r="S432" s="77">
        <v>19</v>
      </c>
      <c r="T432" s="74">
        <v>20</v>
      </c>
      <c r="U432" s="74">
        <v>21</v>
      </c>
      <c r="V432" s="74">
        <v>22</v>
      </c>
      <c r="W432" s="74">
        <v>23</v>
      </c>
      <c r="X432" s="74">
        <v>24</v>
      </c>
      <c r="Y432" s="74">
        <v>25</v>
      </c>
      <c r="Z432" s="74">
        <v>26</v>
      </c>
      <c r="AA432" s="78">
        <v>27</v>
      </c>
      <c r="AB432" s="80"/>
      <c r="AC432" s="80"/>
    </row>
    <row r="433" spans="1:27" ht="17.25">
      <c r="A433" s="82"/>
      <c r="B433" s="82"/>
      <c r="C433" s="83"/>
      <c r="D433" s="192"/>
      <c r="E433" s="84"/>
      <c r="F433" s="85"/>
      <c r="G433" s="86" t="str">
        <f>IF($C433="ստորաբաժանման պետ",IF(F433=0,2.28,IF(F433=1,2.35,IF(F433=2,2.43,IF(F433=3,2.5,IF(OR(F433=4,F433=5),2.58,IF(OR(F433=6,F433=7),2.66,IF(OR(F433=8,F433=9),2.75,IF(OR(F433=10,F433=11,F433=12),2.83,IF(OR(F433=13,F433=14,F433=15),2.92,IF(OR(F433=16,F433=17,F433=18),3.01,3.11)))))))))),IF($C433="ավագ կարգադրիչ",IF(F433=0,1.96,IF(F433=1,2.02,IF(F433=2,2.08,IF(F433=3,2.15,IF(OR(F433=4,F433=5),2.21,IF(OR(F433=6,F433=7),2.28,IF(OR(F433=8,F433=9),2.35,IF(OR(F433=10,F433=11,F433=12),2.42,IF(OR(F433=13,F433=14,F433=15),2.5,IF(OR(F433=16,F433=17,F433=18),2.58,2.66)))))))))),IF($C433="կարգադրիչ",IF(F433=0,1.45,IF(F433=1,1.49,IF(F433=2,1.54,IF(F433=3,1.59,IF(OR(F433=4,F433=5),1.9,IF(OR(F433=6,F433=7),1.96,IF(OR(F433=8,F433=9),1.73,IF(OR(F433=10,F433=11,F433=12),1.79,IF(OR(F433=13,F433=14,F433=15),1.84,IF(OR(F433=16,F433=17,F433=18),1.9,1.95)))))))))), "Error")))</f>
        <v>Error</v>
      </c>
      <c r="H433" s="87">
        <v>14400</v>
      </c>
      <c r="I433" s="88" t="e">
        <f>G433*H433</f>
        <v>#VALUE!</v>
      </c>
      <c r="J433" s="88" t="e">
        <f t="shared" ref="J433:J496" si="160">IF(I433&lt;=59525,59525,I433)</f>
        <v>#VALUE!</v>
      </c>
      <c r="K433" s="88">
        <f>IF($D433="գեներալ-մայոր",2.91,IF($D433="գնդապետ",2.38,IF($D433="փոխգնդապետ",2.25,IF($D433="մայոր",1.85,IF($D433="կապիտան",1.72,IF($D433="ավագ լեյտենանտ",1.59,IF($D433="լեյտենանտ",1.46,IF($D433="ավագ ենթասպա",1.06,IF($D433="ենթասպա",0.93,IF($D433="ավագ",0.79,IF($D433="ավագ սերժանտ",0.66,IF($D433="սերժանտ",0.53,IF($D433="կրտսեր սերժանտ",0.4,0)))))))))))))</f>
        <v>0</v>
      </c>
      <c r="L433" s="88">
        <f>K433*H433</f>
        <v>0</v>
      </c>
      <c r="M433" s="88" t="e">
        <f>L433+J433</f>
        <v>#VALUE!</v>
      </c>
      <c r="N433" s="88" t="e">
        <f>IF(F433&lt;2,M433*0%,IF(F433&lt;5,M433*5%,IF(F433&lt;10,M433*10%,IF(F433&lt;15,M433*15%,IF(F433&lt;20,M433*20%,IF(F433&lt;25,M433*25%,IF(F433&gt;=25,M433*30%)))))))</f>
        <v>#VALUE!</v>
      </c>
      <c r="O433" s="87"/>
      <c r="P433" s="88" t="e">
        <f t="shared" ref="P433:P496" si="161">M433+N433+O433</f>
        <v>#VALUE!</v>
      </c>
      <c r="Q433" s="89" t="e">
        <f>P433*6.565</f>
        <v>#VALUE!</v>
      </c>
      <c r="R433" s="90"/>
      <c r="S433" s="82"/>
      <c r="T433" s="28">
        <f>IF(E433&lt;1,0,IF(D433="Բ-1",IF(F433=0,6.94,IF(F433=1,7.17,IF(F433=2,7.41,IF(F433=3,7.66,IF(OR(F433=5,F433=4),7.92,IF(OR(F433=6,F433=7),8.18,IF(OR(F433=8,F433=9),8.46,IF(OR(F433=10,F433=11,F433=12),8.74,IF(OR(F433=13,F433=14,F433=15),9.03,IF(OR(F433=16,F433=17,F433=18),9.33,9.65)))))))))),IF(D433="Բ-2", IF(F433=0,5.71,IF(F433=1,5.89,IF(F433=2,6.09,IF(F433=3,6.29,IF(OR(F433=5,F433=4),6.5,IF(OR(F433=6,F433=7),6.72,IF(OR(F433=8,F433=9),6.94,IF(OR(F433=10,F433=11,F433=12),7.17,IF(OR(F433=13,F433=14,F433=15),7.41,IF(OR(F433=16,F433=17,F433=18),7.65,7.91)))))))))), IF(D433="Գ-1", IF(F433=0,4.7,IF(F433=1,4.86,IF(F433=2,5.01,IF(F433=3,5.18,IF(OR(F433=5,F433=4),5.35,IF(OR(F433=6,F433=7),5.52,IF(OR(F433=8,F433=9),5.71,IF(OR(F433=10,F433=11,F433=12),5.89,IF(OR(F433=13,F433=14,F433=15),6.09,IF(OR(F433=16,F433=17,F433=18),6.29,6.49)))))))))), IF(D433="Գ-2", IF(F433=0,3.88,IF(F433=1,4.01,IF(F433=2,4.14,IF(F433=3,4.27,IF(OR(F433=5,F433=4),4.41,IF(OR(F433=6,F433=7),4.55,IF(OR(F433=8,F433=9),4.7,IF(OR(F433=10,F433=11,F433=12),4.85,IF(OR(F433=13,F433=14,F433=15),5.01,IF(OR(F433=16,F433=17,F433=18),5.17,5.34)))))))))), IF(D433="Գ-3", IF(F433=0,3.21,IF(F433=1,3.31,IF(F433=2,3.42,IF(F433=3,3.53,IF(OR(F433=5,F433=4),3.64,IF(OR(F433=6,F433=7),3.76,IF(OR(F433=8,F433=9),3.88,IF(OR(F433=10,F433=11,F433=12),4.01,IF(OR(F433=13,F433=14,F433=15),4.13,IF(OR(F433=16,F433=17,F433=18),4.27,4.4)))))))))), IF(D433="Ա-1", IF(F433=0,2.66,IF(F433=1,2.75,IF(F433=2,2.83,IF(F433=3,2.92,IF(OR(F433=5,F433=4),3.02,IF(OR(F433=6,F433=7),3.11,IF(OR(F433=8,F433=9),3.21,IF(OR(F433=10,F433=11,F433=12),3.31,IF(OR(F433=13,F433=14,F433=15),3.42,IF(OR(F433=16,F433=17,F433=18),3.53,3.64)))))))))), IF(D433="Ա-2", IF(F433=0,2.28,IF(F433=1,2.35,IF(F433=2,2.43,IF(F433=3,2.5,IF(OR(F433=5,F433=4),2.58,IF(OR(F433=6,F433=7),2.66,IF(OR(F433=8,F433=9),2.75,IF(OR(F433=10,F433=11,F433=12),2.83,IF(OR(F433=13,F433=14,F433=15),2.92,IF(OR(F433=16,F433=17,F433=18),3.01,3.11)))))))))),IF(D433="Ա-3", IF(F433=0,1.96,IF(F433=1,2.02,IF(F433=2,2.08,IF(F433=3,2.15,IF(OR(F433=5,F433=4),2.21,IF(OR(F433=6,F433=7),2.28,IF(OR(F433=8,F433=9),2.35,IF(OR(F433=10,F433=11,F433=12),2.42,IF(OR(F433=13,F433=14,F433=15),2.5,IF(OR(F433=16,F433=17,F433=18),2.58,2.66)))))))))), IF(D433="Կ-1", IF(F433=0,1.68,IF(F433=1,1.73,IF(F433=2,1.79,IF(F433=3,1.84,IF(OR(F433=5,F433=4),1.9,IF(OR(F433=6,F433=7),1.96,IF(OR(F433=8,F433=9),2.02,IF(OR(F433=10,F433=11,F433=12),2.08,IF(OR(F433=13,F433=14,F433=15),2.14,IF(OR(F433=16,F433=17,F433=18),2.21,2.28)))))))))), IF(D433="Կ-2", IF(F433=0,1.45,IF(F433=1,1.49,IF(F433=2,1.54,IF(F433=3,1.59,IF(OR(F433=5,F433=4),1.63,IF(OR(F433=6,F433=7),1.68,IF(OR(F433=8,F433=9),1.73,IF(OR(F433=10,F433=11,F433=12),1.79,IF(OR(F433=13,F433=14,F433=15),1.84,IF(OR(F433=16,F433=17,F433=18),1.9,1.95)))))))))),IF(D433="Կ-3", IF(F433=0,1.25,IF(F433=1,1.29,IF(F433=2,1.33,IF(F433=3,1.37,IF(OR(F433=5,F433=4),1.41,IF(OR(F433=6,F433=7),1.45,IF(OR(F433=8,F433=9),1.49,IF(OR(F433=10,F433=11,F433=12),1.54,IF(OR(F433=13,F433=14,F433=15),1.58,IF(OR(F433=16,F433=17,F433=18),1.63,1.68)))))))))), "Error"))))))))))))</f>
        <v>0</v>
      </c>
      <c r="U433" s="91">
        <v>66140</v>
      </c>
      <c r="V433" s="92">
        <f t="shared" ref="V433:V464" si="162">+U433*T433</f>
        <v>0</v>
      </c>
      <c r="W433" s="91"/>
      <c r="X433" s="91"/>
      <c r="Y433" s="92">
        <f>+V433+W433+X433</f>
        <v>0</v>
      </c>
      <c r="Z433" s="92">
        <f>+Y433*6.565</f>
        <v>0</v>
      </c>
      <c r="AA433" s="92" t="e">
        <f t="shared" ref="AA433:AA464" si="163">+Z433+Q433</f>
        <v>#VALUE!</v>
      </c>
    </row>
    <row r="434" spans="1:27" ht="17.25">
      <c r="A434" s="5"/>
      <c r="B434" s="5"/>
      <c r="C434" s="93"/>
      <c r="D434" s="193"/>
      <c r="E434" s="94"/>
      <c r="F434" s="95"/>
      <c r="G434" s="96" t="str">
        <f t="shared" ref="G434:G497" si="164">IF($C434="ստորաբաժանման պետ",IF(F434=0,2.28,IF(F434=1,2.35,IF(F434=2,2.43,IF(F434=3,2.5,IF(OR(F434=4,F434=5),2.58,IF(OR(F434=6,F434=7),2.66,IF(OR(F434=8,F434=9),2.75,IF(OR(F434=10,F434=11,F434=12),2.83,IF(OR(F434=13,F434=14,F434=15),2.92,IF(OR(F434=16,F434=17,F434=18),3.01,3.11)))))))))),IF($C434="ավագ կարգադրիչ",IF(F434=0,1.96,IF(F434=1,2.02,IF(F434=2,2.08,IF(F434=3,2.15,IF(OR(F434=4,F434=5),2.21,IF(OR(F434=6,F434=7),2.28,IF(OR(F434=8,F434=9),2.35,IF(OR(F434=10,F434=11,F434=12),2.42,IF(OR(F434=13,F434=14,F434=15),2.5,IF(OR(F434=16,F434=17,F434=18),2.58,2.66)))))))))),IF($C434="կարգադրիչ",IF(F434=0,1.45,IF(F434=1,1.49,IF(F434=2,1.54,IF(F434=3,1.59,IF(OR(F434=4,F434=5),1.9,IF(OR(F434=6,F434=7),1.96,IF(OR(F434=8,F434=9),1.73,IF(OR(F434=10,F434=11,F434=12),1.79,IF(OR(F434=13,F434=14,F434=15),1.84,IF(OR(F434=16,F434=17,F434=18),1.9,1.95)))))))))), "Error")))</f>
        <v>Error</v>
      </c>
      <c r="H434" s="97">
        <v>14400</v>
      </c>
      <c r="I434" s="98" t="e">
        <f t="shared" ref="I434:I487" si="165">G434*H434</f>
        <v>#VALUE!</v>
      </c>
      <c r="J434" s="88" t="e">
        <f t="shared" si="160"/>
        <v>#VALUE!</v>
      </c>
      <c r="K434" s="98">
        <f t="shared" ref="K434:K497" si="166">IF($D434="գեներալ-մայոր",2.91,IF($D434="գնդապետ",2.38,IF($D434="փոխգնդապետ",2.25,IF($D434="մայոր",1.85,IF($D434="կապիտան",1.72,IF($D434="ավագ լեյտենանտ",1.59,IF($D434="լեյտենանտ",1.46,IF($D434="ավագ ենթասպա",1.06,IF($D434="ենթասպա",0.93,IF($D434="ավագ",0.79,IF($D434="ավագ սերժանտ",0.66,IF($D434="սերժանտ",0.53,IF($D434="կրտսեր սերժանտ",0.4,0)))))))))))))</f>
        <v>0</v>
      </c>
      <c r="L434" s="98">
        <f t="shared" ref="L434:L487" si="167">K434*H434</f>
        <v>0</v>
      </c>
      <c r="M434" s="98" t="e">
        <f t="shared" ref="M434:M487" si="168">L434+J434</f>
        <v>#VALUE!</v>
      </c>
      <c r="N434" s="98" t="e">
        <f t="shared" ref="N434:N487" si="169">IF(F434&lt;2,M434*0%,IF(F434&lt;5,M434*5%,IF(F434&lt;10,M434*10%,IF(F434&lt;15,M434*15%,IF(F434&lt;20,M434*20%,IF(F434&lt;25,M434*25%,IF(F434&gt;=25,M434*30%)))))))</f>
        <v>#VALUE!</v>
      </c>
      <c r="O434" s="97"/>
      <c r="P434" s="98" t="e">
        <f t="shared" si="161"/>
        <v>#VALUE!</v>
      </c>
      <c r="Q434" s="99" t="e">
        <f t="shared" ref="Q434:Q497" si="170">P434*6.565</f>
        <v>#VALUE!</v>
      </c>
      <c r="R434" s="100"/>
      <c r="S434" s="5"/>
      <c r="T434" s="28">
        <f t="shared" ref="T434:T497" si="171">IF(E434&lt;1,0,IF(D434="Բ-1",IF(F434=0,6.94,IF(F434=1,7.17,IF(F434=2,7.41,IF(F434=3,7.66,IF(OR(F434=5,F434=4),7.92,IF(OR(F434=6,F434=7),8.18,IF(OR(F434=8,F434=9),8.46,IF(OR(F434=10,F434=11,F434=12),8.74,IF(OR(F434=13,F434=14,F434=15),9.03,IF(OR(F434=16,F434=17,F434=18),9.33,9.65)))))))))),IF(D434="Բ-2", IF(F434=0,5.71,IF(F434=1,5.89,IF(F434=2,6.09,IF(F434=3,6.29,IF(OR(F434=5,F434=4),6.5,IF(OR(F434=6,F434=7),6.72,IF(OR(F434=8,F434=9),6.94,IF(OR(F434=10,F434=11,F434=12),7.17,IF(OR(F434=13,F434=14,F434=15),7.41,IF(OR(F434=16,F434=17,F434=18),7.65,7.91)))))))))), IF(D434="Գ-1", IF(F434=0,4.7,IF(F434=1,4.86,IF(F434=2,5.01,IF(F434=3,5.18,IF(OR(F434=5,F434=4),5.35,IF(OR(F434=6,F434=7),5.52,IF(OR(F434=8,F434=9),5.71,IF(OR(F434=10,F434=11,F434=12),5.89,IF(OR(F434=13,F434=14,F434=15),6.09,IF(OR(F434=16,F434=17,F434=18),6.29,6.49)))))))))), IF(D434="Գ-2", IF(F434=0,3.88,IF(F434=1,4.01,IF(F434=2,4.14,IF(F434=3,4.27,IF(OR(F434=5,F434=4),4.41,IF(OR(F434=6,F434=7),4.55,IF(OR(F434=8,F434=9),4.7,IF(OR(F434=10,F434=11,F434=12),4.85,IF(OR(F434=13,F434=14,F434=15),5.01,IF(OR(F434=16,F434=17,F434=18),5.17,5.34)))))))))), IF(D434="Գ-3", IF(F434=0,3.21,IF(F434=1,3.31,IF(F434=2,3.42,IF(F434=3,3.53,IF(OR(F434=5,F434=4),3.64,IF(OR(F434=6,F434=7),3.76,IF(OR(F434=8,F434=9),3.88,IF(OR(F434=10,F434=11,F434=12),4.01,IF(OR(F434=13,F434=14,F434=15),4.13,IF(OR(F434=16,F434=17,F434=18),4.27,4.4)))))))))), IF(D434="Ա-1", IF(F434=0,2.66,IF(F434=1,2.75,IF(F434=2,2.83,IF(F434=3,2.92,IF(OR(F434=5,F434=4),3.02,IF(OR(F434=6,F434=7),3.11,IF(OR(F434=8,F434=9),3.21,IF(OR(F434=10,F434=11,F434=12),3.31,IF(OR(F434=13,F434=14,F434=15),3.42,IF(OR(F434=16,F434=17,F434=18),3.53,3.64)))))))))), IF(D434="Ա-2", IF(F434=0,2.28,IF(F434=1,2.35,IF(F434=2,2.43,IF(F434=3,2.5,IF(OR(F434=5,F434=4),2.58,IF(OR(F434=6,F434=7),2.66,IF(OR(F434=8,F434=9),2.75,IF(OR(F434=10,F434=11,F434=12),2.83,IF(OR(F434=13,F434=14,F434=15),2.92,IF(OR(F434=16,F434=17,F434=18),3.01,3.11)))))))))),IF(D434="Ա-3", IF(F434=0,1.96,IF(F434=1,2.02,IF(F434=2,2.08,IF(F434=3,2.15,IF(OR(F434=5,F434=4),2.21,IF(OR(F434=6,F434=7),2.28,IF(OR(F434=8,F434=9),2.35,IF(OR(F434=10,F434=11,F434=12),2.42,IF(OR(F434=13,F434=14,F434=15),2.5,IF(OR(F434=16,F434=17,F434=18),2.58,2.66)))))))))), IF(D434="Կ-1", IF(F434=0,1.68,IF(F434=1,1.73,IF(F434=2,1.79,IF(F434=3,1.84,IF(OR(F434=5,F434=4),1.9,IF(OR(F434=6,F434=7),1.96,IF(OR(F434=8,F434=9),2.02,IF(OR(F434=10,F434=11,F434=12),2.08,IF(OR(F434=13,F434=14,F434=15),2.14,IF(OR(F434=16,F434=17,F434=18),2.21,2.28)))))))))), IF(D434="Կ-2", IF(F434=0,1.45,IF(F434=1,1.49,IF(F434=2,1.54,IF(F434=3,1.59,IF(OR(F434=5,F434=4),1.63,IF(OR(F434=6,F434=7),1.68,IF(OR(F434=8,F434=9),1.73,IF(OR(F434=10,F434=11,F434=12),1.79,IF(OR(F434=13,F434=14,F434=15),1.84,IF(OR(F434=16,F434=17,F434=18),1.9,1.95)))))))))),IF(D434="Կ-3", IF(F434=0,1.25,IF(F434=1,1.29,IF(F434=2,1.33,IF(F434=3,1.37,IF(OR(F434=5,F434=4),1.41,IF(OR(F434=6,F434=7),1.45,IF(OR(F434=8,F434=9),1.49,IF(OR(F434=10,F434=11,F434=12),1.54,IF(OR(F434=13,F434=14,F434=15),1.58,IF(OR(F434=16,F434=17,F434=18),1.63,1.68)))))))))), "Error"))))))))))))</f>
        <v>0</v>
      </c>
      <c r="U434" s="101">
        <v>66140</v>
      </c>
      <c r="V434" s="102">
        <f t="shared" si="162"/>
        <v>0</v>
      </c>
      <c r="W434" s="101"/>
      <c r="X434" s="101"/>
      <c r="Y434" s="102">
        <f t="shared" ref="Y434:Y487" si="172">+V434+W434+X434</f>
        <v>0</v>
      </c>
      <c r="Z434" s="102">
        <f t="shared" ref="Z434:Z497" si="173">+Y434*6.565</f>
        <v>0</v>
      </c>
      <c r="AA434" s="102" t="e">
        <f t="shared" si="163"/>
        <v>#VALUE!</v>
      </c>
    </row>
    <row r="435" spans="1:27" ht="17.25">
      <c r="A435" s="5"/>
      <c r="B435" s="5"/>
      <c r="C435" s="93"/>
      <c r="D435" s="193"/>
      <c r="E435" s="94"/>
      <c r="F435" s="95"/>
      <c r="G435" s="96" t="str">
        <f t="shared" si="164"/>
        <v>Error</v>
      </c>
      <c r="H435" s="97">
        <v>14400</v>
      </c>
      <c r="I435" s="98" t="e">
        <f t="shared" si="165"/>
        <v>#VALUE!</v>
      </c>
      <c r="J435" s="88" t="e">
        <f t="shared" si="160"/>
        <v>#VALUE!</v>
      </c>
      <c r="K435" s="98">
        <f t="shared" si="166"/>
        <v>0</v>
      </c>
      <c r="L435" s="98">
        <f t="shared" si="167"/>
        <v>0</v>
      </c>
      <c r="M435" s="98" t="e">
        <f t="shared" si="168"/>
        <v>#VALUE!</v>
      </c>
      <c r="N435" s="98" t="e">
        <f t="shared" si="169"/>
        <v>#VALUE!</v>
      </c>
      <c r="O435" s="97"/>
      <c r="P435" s="98" t="e">
        <f t="shared" si="161"/>
        <v>#VALUE!</v>
      </c>
      <c r="Q435" s="99" t="e">
        <f t="shared" si="170"/>
        <v>#VALUE!</v>
      </c>
      <c r="R435" s="100"/>
      <c r="S435" s="5"/>
      <c r="T435" s="28">
        <f t="shared" si="171"/>
        <v>0</v>
      </c>
      <c r="U435" s="101">
        <v>66140</v>
      </c>
      <c r="V435" s="102">
        <f t="shared" si="162"/>
        <v>0</v>
      </c>
      <c r="W435" s="101"/>
      <c r="X435" s="101"/>
      <c r="Y435" s="102">
        <f t="shared" si="172"/>
        <v>0</v>
      </c>
      <c r="Z435" s="102">
        <f t="shared" si="173"/>
        <v>0</v>
      </c>
      <c r="AA435" s="102" t="e">
        <f t="shared" si="163"/>
        <v>#VALUE!</v>
      </c>
    </row>
    <row r="436" spans="1:27" ht="17.25">
      <c r="A436" s="5"/>
      <c r="B436" s="5"/>
      <c r="C436" s="93"/>
      <c r="D436" s="193"/>
      <c r="E436" s="94"/>
      <c r="F436" s="95"/>
      <c r="G436" s="96" t="str">
        <f t="shared" si="164"/>
        <v>Error</v>
      </c>
      <c r="H436" s="97">
        <v>14400</v>
      </c>
      <c r="I436" s="98" t="e">
        <f t="shared" si="165"/>
        <v>#VALUE!</v>
      </c>
      <c r="J436" s="88" t="e">
        <f t="shared" si="160"/>
        <v>#VALUE!</v>
      </c>
      <c r="K436" s="98">
        <f t="shared" si="166"/>
        <v>0</v>
      </c>
      <c r="L436" s="98">
        <f t="shared" si="167"/>
        <v>0</v>
      </c>
      <c r="M436" s="98" t="e">
        <f t="shared" si="168"/>
        <v>#VALUE!</v>
      </c>
      <c r="N436" s="98" t="e">
        <f t="shared" si="169"/>
        <v>#VALUE!</v>
      </c>
      <c r="O436" s="97"/>
      <c r="P436" s="98" t="e">
        <f t="shared" si="161"/>
        <v>#VALUE!</v>
      </c>
      <c r="Q436" s="99" t="e">
        <f t="shared" si="170"/>
        <v>#VALUE!</v>
      </c>
      <c r="R436" s="100"/>
      <c r="S436" s="5"/>
      <c r="T436" s="28">
        <f t="shared" si="171"/>
        <v>0</v>
      </c>
      <c r="U436" s="101">
        <v>66140</v>
      </c>
      <c r="V436" s="102">
        <f t="shared" si="162"/>
        <v>0</v>
      </c>
      <c r="W436" s="101"/>
      <c r="X436" s="101"/>
      <c r="Y436" s="102">
        <f t="shared" si="172"/>
        <v>0</v>
      </c>
      <c r="Z436" s="102">
        <f t="shared" si="173"/>
        <v>0</v>
      </c>
      <c r="AA436" s="102" t="e">
        <f t="shared" si="163"/>
        <v>#VALUE!</v>
      </c>
    </row>
    <row r="437" spans="1:27" ht="17.25">
      <c r="A437" s="5"/>
      <c r="B437" s="5"/>
      <c r="C437" s="93"/>
      <c r="D437" s="193"/>
      <c r="E437" s="94"/>
      <c r="F437" s="95"/>
      <c r="G437" s="96" t="str">
        <f t="shared" si="164"/>
        <v>Error</v>
      </c>
      <c r="H437" s="97">
        <v>14400</v>
      </c>
      <c r="I437" s="98" t="e">
        <f t="shared" si="165"/>
        <v>#VALUE!</v>
      </c>
      <c r="J437" s="88" t="e">
        <f t="shared" si="160"/>
        <v>#VALUE!</v>
      </c>
      <c r="K437" s="98">
        <f t="shared" si="166"/>
        <v>0</v>
      </c>
      <c r="L437" s="98">
        <f t="shared" si="167"/>
        <v>0</v>
      </c>
      <c r="M437" s="98" t="e">
        <f t="shared" si="168"/>
        <v>#VALUE!</v>
      </c>
      <c r="N437" s="98" t="e">
        <f t="shared" si="169"/>
        <v>#VALUE!</v>
      </c>
      <c r="O437" s="97"/>
      <c r="P437" s="98" t="e">
        <f t="shared" si="161"/>
        <v>#VALUE!</v>
      </c>
      <c r="Q437" s="99" t="e">
        <f t="shared" si="170"/>
        <v>#VALUE!</v>
      </c>
      <c r="R437" s="100"/>
      <c r="S437" s="5"/>
      <c r="T437" s="28">
        <f t="shared" si="171"/>
        <v>0</v>
      </c>
      <c r="U437" s="101">
        <v>66140</v>
      </c>
      <c r="V437" s="102">
        <f t="shared" si="162"/>
        <v>0</v>
      </c>
      <c r="W437" s="101"/>
      <c r="X437" s="101"/>
      <c r="Y437" s="102">
        <f t="shared" si="172"/>
        <v>0</v>
      </c>
      <c r="Z437" s="102">
        <f t="shared" si="173"/>
        <v>0</v>
      </c>
      <c r="AA437" s="102" t="e">
        <f t="shared" si="163"/>
        <v>#VALUE!</v>
      </c>
    </row>
    <row r="438" spans="1:27" ht="17.25">
      <c r="A438" s="5"/>
      <c r="B438" s="5"/>
      <c r="C438" s="93"/>
      <c r="D438" s="193"/>
      <c r="E438" s="94"/>
      <c r="F438" s="95"/>
      <c r="G438" s="96" t="str">
        <f t="shared" si="164"/>
        <v>Error</v>
      </c>
      <c r="H438" s="97">
        <v>14400</v>
      </c>
      <c r="I438" s="98" t="e">
        <f t="shared" si="165"/>
        <v>#VALUE!</v>
      </c>
      <c r="J438" s="88" t="e">
        <f t="shared" si="160"/>
        <v>#VALUE!</v>
      </c>
      <c r="K438" s="98">
        <f t="shared" si="166"/>
        <v>0</v>
      </c>
      <c r="L438" s="98">
        <f t="shared" si="167"/>
        <v>0</v>
      </c>
      <c r="M438" s="98" t="e">
        <f t="shared" si="168"/>
        <v>#VALUE!</v>
      </c>
      <c r="N438" s="98" t="e">
        <f t="shared" si="169"/>
        <v>#VALUE!</v>
      </c>
      <c r="O438" s="97"/>
      <c r="P438" s="98" t="e">
        <f t="shared" si="161"/>
        <v>#VALUE!</v>
      </c>
      <c r="Q438" s="99" t="e">
        <f t="shared" si="170"/>
        <v>#VALUE!</v>
      </c>
      <c r="R438" s="100"/>
      <c r="S438" s="5"/>
      <c r="T438" s="28">
        <f t="shared" si="171"/>
        <v>0</v>
      </c>
      <c r="U438" s="101">
        <v>66140</v>
      </c>
      <c r="V438" s="102">
        <f t="shared" si="162"/>
        <v>0</v>
      </c>
      <c r="W438" s="101"/>
      <c r="X438" s="101"/>
      <c r="Y438" s="102">
        <f t="shared" si="172"/>
        <v>0</v>
      </c>
      <c r="Z438" s="102">
        <f t="shared" si="173"/>
        <v>0</v>
      </c>
      <c r="AA438" s="102" t="e">
        <f t="shared" si="163"/>
        <v>#VALUE!</v>
      </c>
    </row>
    <row r="439" spans="1:27" ht="17.25">
      <c r="A439" s="5"/>
      <c r="B439" s="5"/>
      <c r="C439" s="93"/>
      <c r="D439" s="193"/>
      <c r="E439" s="84"/>
      <c r="F439" s="85"/>
      <c r="G439" s="86" t="str">
        <f t="shared" si="164"/>
        <v>Error</v>
      </c>
      <c r="H439" s="87">
        <v>14400</v>
      </c>
      <c r="I439" s="88" t="e">
        <f t="shared" si="165"/>
        <v>#VALUE!</v>
      </c>
      <c r="J439" s="88" t="e">
        <f t="shared" si="160"/>
        <v>#VALUE!</v>
      </c>
      <c r="K439" s="88">
        <f t="shared" si="166"/>
        <v>0</v>
      </c>
      <c r="L439" s="88">
        <f t="shared" si="167"/>
        <v>0</v>
      </c>
      <c r="M439" s="88" t="e">
        <f t="shared" si="168"/>
        <v>#VALUE!</v>
      </c>
      <c r="N439" s="88" t="e">
        <f t="shared" si="169"/>
        <v>#VALUE!</v>
      </c>
      <c r="O439" s="87"/>
      <c r="P439" s="88" t="e">
        <f t="shared" si="161"/>
        <v>#VALUE!</v>
      </c>
      <c r="Q439" s="89" t="e">
        <f t="shared" si="170"/>
        <v>#VALUE!</v>
      </c>
      <c r="R439" s="90"/>
      <c r="S439" s="82"/>
      <c r="T439" s="28">
        <f t="shared" si="171"/>
        <v>0</v>
      </c>
      <c r="U439" s="91">
        <v>66140</v>
      </c>
      <c r="V439" s="92">
        <f t="shared" si="162"/>
        <v>0</v>
      </c>
      <c r="W439" s="91"/>
      <c r="X439" s="91"/>
      <c r="Y439" s="92">
        <f t="shared" si="172"/>
        <v>0</v>
      </c>
      <c r="Z439" s="92">
        <f t="shared" si="173"/>
        <v>0</v>
      </c>
      <c r="AA439" s="92" t="e">
        <f t="shared" si="163"/>
        <v>#VALUE!</v>
      </c>
    </row>
    <row r="440" spans="1:27" ht="17.25">
      <c r="A440" s="5"/>
      <c r="B440" s="5"/>
      <c r="C440" s="93"/>
      <c r="D440" s="193"/>
      <c r="E440" s="94"/>
      <c r="F440" s="95"/>
      <c r="G440" s="96" t="str">
        <f t="shared" si="164"/>
        <v>Error</v>
      </c>
      <c r="H440" s="97">
        <v>14400</v>
      </c>
      <c r="I440" s="98" t="e">
        <f t="shared" si="165"/>
        <v>#VALUE!</v>
      </c>
      <c r="J440" s="88" t="e">
        <f t="shared" si="160"/>
        <v>#VALUE!</v>
      </c>
      <c r="K440" s="98">
        <f t="shared" si="166"/>
        <v>0</v>
      </c>
      <c r="L440" s="98">
        <f t="shared" si="167"/>
        <v>0</v>
      </c>
      <c r="M440" s="98" t="e">
        <f t="shared" si="168"/>
        <v>#VALUE!</v>
      </c>
      <c r="N440" s="98" t="e">
        <f t="shared" si="169"/>
        <v>#VALUE!</v>
      </c>
      <c r="O440" s="97"/>
      <c r="P440" s="98" t="e">
        <f t="shared" si="161"/>
        <v>#VALUE!</v>
      </c>
      <c r="Q440" s="99" t="e">
        <f t="shared" si="170"/>
        <v>#VALUE!</v>
      </c>
      <c r="R440" s="100"/>
      <c r="S440" s="5"/>
      <c r="T440" s="28">
        <f t="shared" si="171"/>
        <v>0</v>
      </c>
      <c r="U440" s="101">
        <v>66140</v>
      </c>
      <c r="V440" s="102">
        <f t="shared" si="162"/>
        <v>0</v>
      </c>
      <c r="W440" s="101"/>
      <c r="X440" s="101"/>
      <c r="Y440" s="102">
        <f t="shared" si="172"/>
        <v>0</v>
      </c>
      <c r="Z440" s="102">
        <f t="shared" si="173"/>
        <v>0</v>
      </c>
      <c r="AA440" s="102" t="e">
        <f t="shared" si="163"/>
        <v>#VALUE!</v>
      </c>
    </row>
    <row r="441" spans="1:27" ht="17.25">
      <c r="A441" s="5"/>
      <c r="B441" s="5"/>
      <c r="C441" s="93"/>
      <c r="D441" s="193"/>
      <c r="E441" s="94"/>
      <c r="F441" s="95"/>
      <c r="G441" s="96" t="str">
        <f t="shared" si="164"/>
        <v>Error</v>
      </c>
      <c r="H441" s="97">
        <v>14400</v>
      </c>
      <c r="I441" s="98" t="e">
        <f t="shared" si="165"/>
        <v>#VALUE!</v>
      </c>
      <c r="J441" s="88" t="e">
        <f t="shared" si="160"/>
        <v>#VALUE!</v>
      </c>
      <c r="K441" s="98">
        <f t="shared" si="166"/>
        <v>0</v>
      </c>
      <c r="L441" s="98">
        <f t="shared" si="167"/>
        <v>0</v>
      </c>
      <c r="M441" s="98" t="e">
        <f t="shared" si="168"/>
        <v>#VALUE!</v>
      </c>
      <c r="N441" s="98" t="e">
        <f t="shared" si="169"/>
        <v>#VALUE!</v>
      </c>
      <c r="O441" s="97"/>
      <c r="P441" s="98" t="e">
        <f t="shared" si="161"/>
        <v>#VALUE!</v>
      </c>
      <c r="Q441" s="99" t="e">
        <f t="shared" si="170"/>
        <v>#VALUE!</v>
      </c>
      <c r="R441" s="100"/>
      <c r="S441" s="5"/>
      <c r="T441" s="28">
        <f t="shared" si="171"/>
        <v>0</v>
      </c>
      <c r="U441" s="101">
        <v>66140</v>
      </c>
      <c r="V441" s="102">
        <f t="shared" si="162"/>
        <v>0</v>
      </c>
      <c r="W441" s="101"/>
      <c r="X441" s="101"/>
      <c r="Y441" s="102">
        <f t="shared" si="172"/>
        <v>0</v>
      </c>
      <c r="Z441" s="102">
        <f t="shared" si="173"/>
        <v>0</v>
      </c>
      <c r="AA441" s="102" t="e">
        <f t="shared" si="163"/>
        <v>#VALUE!</v>
      </c>
    </row>
    <row r="442" spans="1:27" ht="17.25">
      <c r="A442" s="5"/>
      <c r="B442" s="5"/>
      <c r="C442" s="93"/>
      <c r="D442" s="193"/>
      <c r="E442" s="94"/>
      <c r="F442" s="95"/>
      <c r="G442" s="96" t="str">
        <f t="shared" si="164"/>
        <v>Error</v>
      </c>
      <c r="H442" s="97">
        <v>14400</v>
      </c>
      <c r="I442" s="98" t="e">
        <f t="shared" si="165"/>
        <v>#VALUE!</v>
      </c>
      <c r="J442" s="88" t="e">
        <f t="shared" si="160"/>
        <v>#VALUE!</v>
      </c>
      <c r="K442" s="98">
        <f t="shared" si="166"/>
        <v>0</v>
      </c>
      <c r="L442" s="98">
        <f t="shared" si="167"/>
        <v>0</v>
      </c>
      <c r="M442" s="98" t="e">
        <f t="shared" si="168"/>
        <v>#VALUE!</v>
      </c>
      <c r="N442" s="98" t="e">
        <f t="shared" si="169"/>
        <v>#VALUE!</v>
      </c>
      <c r="O442" s="97"/>
      <c r="P442" s="98" t="e">
        <f t="shared" si="161"/>
        <v>#VALUE!</v>
      </c>
      <c r="Q442" s="99" t="e">
        <f t="shared" si="170"/>
        <v>#VALUE!</v>
      </c>
      <c r="R442" s="100"/>
      <c r="S442" s="5"/>
      <c r="T442" s="28">
        <f t="shared" si="171"/>
        <v>0</v>
      </c>
      <c r="U442" s="101">
        <v>66140</v>
      </c>
      <c r="V442" s="102">
        <f t="shared" si="162"/>
        <v>0</v>
      </c>
      <c r="W442" s="101"/>
      <c r="X442" s="101"/>
      <c r="Y442" s="102">
        <f t="shared" si="172"/>
        <v>0</v>
      </c>
      <c r="Z442" s="102">
        <f t="shared" si="173"/>
        <v>0</v>
      </c>
      <c r="AA442" s="102" t="e">
        <f t="shared" si="163"/>
        <v>#VALUE!</v>
      </c>
    </row>
    <row r="443" spans="1:27" ht="17.25">
      <c r="A443" s="5"/>
      <c r="B443" s="5"/>
      <c r="C443" s="93"/>
      <c r="D443" s="193"/>
      <c r="E443" s="94"/>
      <c r="F443" s="95"/>
      <c r="G443" s="96" t="str">
        <f t="shared" si="164"/>
        <v>Error</v>
      </c>
      <c r="H443" s="97">
        <v>14400</v>
      </c>
      <c r="I443" s="98" t="e">
        <f t="shared" si="165"/>
        <v>#VALUE!</v>
      </c>
      <c r="J443" s="88" t="e">
        <f t="shared" si="160"/>
        <v>#VALUE!</v>
      </c>
      <c r="K443" s="98">
        <f t="shared" si="166"/>
        <v>0</v>
      </c>
      <c r="L443" s="98">
        <f t="shared" si="167"/>
        <v>0</v>
      </c>
      <c r="M443" s="98" t="e">
        <f t="shared" si="168"/>
        <v>#VALUE!</v>
      </c>
      <c r="N443" s="98" t="e">
        <f t="shared" si="169"/>
        <v>#VALUE!</v>
      </c>
      <c r="O443" s="97"/>
      <c r="P443" s="98" t="e">
        <f t="shared" si="161"/>
        <v>#VALUE!</v>
      </c>
      <c r="Q443" s="99" t="e">
        <f t="shared" si="170"/>
        <v>#VALUE!</v>
      </c>
      <c r="R443" s="100"/>
      <c r="S443" s="5"/>
      <c r="T443" s="28">
        <f t="shared" si="171"/>
        <v>0</v>
      </c>
      <c r="U443" s="101">
        <v>66140</v>
      </c>
      <c r="V443" s="102">
        <f t="shared" si="162"/>
        <v>0</v>
      </c>
      <c r="W443" s="101"/>
      <c r="X443" s="101"/>
      <c r="Y443" s="102">
        <f t="shared" si="172"/>
        <v>0</v>
      </c>
      <c r="Z443" s="102">
        <f t="shared" si="173"/>
        <v>0</v>
      </c>
      <c r="AA443" s="102" t="e">
        <f t="shared" si="163"/>
        <v>#VALUE!</v>
      </c>
    </row>
    <row r="444" spans="1:27" ht="17.25">
      <c r="A444" s="5"/>
      <c r="B444" s="5"/>
      <c r="C444" s="93"/>
      <c r="D444" s="193"/>
      <c r="E444" s="94"/>
      <c r="F444" s="95"/>
      <c r="G444" s="96" t="str">
        <f t="shared" si="164"/>
        <v>Error</v>
      </c>
      <c r="H444" s="97">
        <v>14400</v>
      </c>
      <c r="I444" s="98" t="e">
        <f t="shared" si="165"/>
        <v>#VALUE!</v>
      </c>
      <c r="J444" s="88" t="e">
        <f t="shared" si="160"/>
        <v>#VALUE!</v>
      </c>
      <c r="K444" s="98">
        <f t="shared" si="166"/>
        <v>0</v>
      </c>
      <c r="L444" s="98">
        <f t="shared" si="167"/>
        <v>0</v>
      </c>
      <c r="M444" s="98" t="e">
        <f t="shared" si="168"/>
        <v>#VALUE!</v>
      </c>
      <c r="N444" s="98" t="e">
        <f t="shared" si="169"/>
        <v>#VALUE!</v>
      </c>
      <c r="O444" s="97"/>
      <c r="P444" s="98" t="e">
        <f t="shared" si="161"/>
        <v>#VALUE!</v>
      </c>
      <c r="Q444" s="99" t="e">
        <f t="shared" si="170"/>
        <v>#VALUE!</v>
      </c>
      <c r="R444" s="100"/>
      <c r="S444" s="5"/>
      <c r="T444" s="28">
        <f t="shared" si="171"/>
        <v>0</v>
      </c>
      <c r="U444" s="101">
        <v>66140</v>
      </c>
      <c r="V444" s="102">
        <f t="shared" si="162"/>
        <v>0</v>
      </c>
      <c r="W444" s="101"/>
      <c r="X444" s="101"/>
      <c r="Y444" s="102">
        <f t="shared" si="172"/>
        <v>0</v>
      </c>
      <c r="Z444" s="102">
        <f t="shared" si="173"/>
        <v>0</v>
      </c>
      <c r="AA444" s="102" t="e">
        <f t="shared" si="163"/>
        <v>#VALUE!</v>
      </c>
    </row>
    <row r="445" spans="1:27" ht="17.25">
      <c r="A445" s="5"/>
      <c r="B445" s="5"/>
      <c r="C445" s="93"/>
      <c r="D445" s="193"/>
      <c r="E445" s="84"/>
      <c r="F445" s="85"/>
      <c r="G445" s="86" t="str">
        <f t="shared" si="164"/>
        <v>Error</v>
      </c>
      <c r="H445" s="87">
        <v>14400</v>
      </c>
      <c r="I445" s="88" t="e">
        <f t="shared" si="165"/>
        <v>#VALUE!</v>
      </c>
      <c r="J445" s="88" t="e">
        <f t="shared" si="160"/>
        <v>#VALUE!</v>
      </c>
      <c r="K445" s="88">
        <f t="shared" si="166"/>
        <v>0</v>
      </c>
      <c r="L445" s="88">
        <f t="shared" si="167"/>
        <v>0</v>
      </c>
      <c r="M445" s="88" t="e">
        <f t="shared" si="168"/>
        <v>#VALUE!</v>
      </c>
      <c r="N445" s="88" t="e">
        <f t="shared" si="169"/>
        <v>#VALUE!</v>
      </c>
      <c r="O445" s="87"/>
      <c r="P445" s="88" t="e">
        <f t="shared" si="161"/>
        <v>#VALUE!</v>
      </c>
      <c r="Q445" s="89" t="e">
        <f t="shared" si="170"/>
        <v>#VALUE!</v>
      </c>
      <c r="R445" s="90"/>
      <c r="S445" s="82"/>
      <c r="T445" s="28">
        <f t="shared" si="171"/>
        <v>0</v>
      </c>
      <c r="U445" s="91">
        <v>66140</v>
      </c>
      <c r="V445" s="92">
        <f t="shared" si="162"/>
        <v>0</v>
      </c>
      <c r="W445" s="91"/>
      <c r="X445" s="91"/>
      <c r="Y445" s="92">
        <f t="shared" si="172"/>
        <v>0</v>
      </c>
      <c r="Z445" s="92">
        <f t="shared" si="173"/>
        <v>0</v>
      </c>
      <c r="AA445" s="92" t="e">
        <f t="shared" si="163"/>
        <v>#VALUE!</v>
      </c>
    </row>
    <row r="446" spans="1:27" ht="17.25">
      <c r="A446" s="5"/>
      <c r="B446" s="5"/>
      <c r="C446" s="93"/>
      <c r="D446" s="193"/>
      <c r="E446" s="94"/>
      <c r="F446" s="95"/>
      <c r="G446" s="96" t="str">
        <f t="shared" si="164"/>
        <v>Error</v>
      </c>
      <c r="H446" s="97">
        <v>14400</v>
      </c>
      <c r="I446" s="98" t="e">
        <f t="shared" si="165"/>
        <v>#VALUE!</v>
      </c>
      <c r="J446" s="88" t="e">
        <f t="shared" si="160"/>
        <v>#VALUE!</v>
      </c>
      <c r="K446" s="98">
        <f t="shared" si="166"/>
        <v>0</v>
      </c>
      <c r="L446" s="98">
        <f t="shared" si="167"/>
        <v>0</v>
      </c>
      <c r="M446" s="98" t="e">
        <f t="shared" si="168"/>
        <v>#VALUE!</v>
      </c>
      <c r="N446" s="98" t="e">
        <f t="shared" si="169"/>
        <v>#VALUE!</v>
      </c>
      <c r="O446" s="97"/>
      <c r="P446" s="98" t="e">
        <f t="shared" si="161"/>
        <v>#VALUE!</v>
      </c>
      <c r="Q446" s="99" t="e">
        <f t="shared" si="170"/>
        <v>#VALUE!</v>
      </c>
      <c r="R446" s="100"/>
      <c r="S446" s="5"/>
      <c r="T446" s="28">
        <f t="shared" si="171"/>
        <v>0</v>
      </c>
      <c r="U446" s="101">
        <v>66140</v>
      </c>
      <c r="V446" s="102">
        <f t="shared" si="162"/>
        <v>0</v>
      </c>
      <c r="W446" s="101"/>
      <c r="X446" s="101"/>
      <c r="Y446" s="102">
        <f t="shared" si="172"/>
        <v>0</v>
      </c>
      <c r="Z446" s="102">
        <f t="shared" si="173"/>
        <v>0</v>
      </c>
      <c r="AA446" s="102" t="e">
        <f t="shared" si="163"/>
        <v>#VALUE!</v>
      </c>
    </row>
    <row r="447" spans="1:27" ht="17.25">
      <c r="A447" s="5"/>
      <c r="B447" s="5"/>
      <c r="C447" s="93"/>
      <c r="D447" s="193"/>
      <c r="E447" s="94"/>
      <c r="F447" s="95"/>
      <c r="G447" s="96" t="str">
        <f t="shared" si="164"/>
        <v>Error</v>
      </c>
      <c r="H447" s="97">
        <v>14400</v>
      </c>
      <c r="I447" s="98" t="e">
        <f t="shared" si="165"/>
        <v>#VALUE!</v>
      </c>
      <c r="J447" s="88" t="e">
        <f t="shared" si="160"/>
        <v>#VALUE!</v>
      </c>
      <c r="K447" s="98">
        <f t="shared" si="166"/>
        <v>0</v>
      </c>
      <c r="L447" s="98">
        <f t="shared" si="167"/>
        <v>0</v>
      </c>
      <c r="M447" s="98" t="e">
        <f t="shared" si="168"/>
        <v>#VALUE!</v>
      </c>
      <c r="N447" s="98" t="e">
        <f t="shared" si="169"/>
        <v>#VALUE!</v>
      </c>
      <c r="O447" s="97"/>
      <c r="P447" s="98" t="e">
        <f t="shared" si="161"/>
        <v>#VALUE!</v>
      </c>
      <c r="Q447" s="99" t="e">
        <f t="shared" si="170"/>
        <v>#VALUE!</v>
      </c>
      <c r="R447" s="100"/>
      <c r="S447" s="5"/>
      <c r="T447" s="28">
        <f t="shared" si="171"/>
        <v>0</v>
      </c>
      <c r="U447" s="101">
        <v>66140</v>
      </c>
      <c r="V447" s="102">
        <f t="shared" si="162"/>
        <v>0</v>
      </c>
      <c r="W447" s="101"/>
      <c r="X447" s="101"/>
      <c r="Y447" s="102">
        <f t="shared" si="172"/>
        <v>0</v>
      </c>
      <c r="Z447" s="102">
        <f t="shared" si="173"/>
        <v>0</v>
      </c>
      <c r="AA447" s="102" t="e">
        <f t="shared" si="163"/>
        <v>#VALUE!</v>
      </c>
    </row>
    <row r="448" spans="1:27" ht="17.25">
      <c r="A448" s="5"/>
      <c r="B448" s="5"/>
      <c r="C448" s="93"/>
      <c r="D448" s="193"/>
      <c r="E448" s="94"/>
      <c r="F448" s="95"/>
      <c r="G448" s="96" t="str">
        <f t="shared" si="164"/>
        <v>Error</v>
      </c>
      <c r="H448" s="97">
        <v>14400</v>
      </c>
      <c r="I448" s="98" t="e">
        <f t="shared" si="165"/>
        <v>#VALUE!</v>
      </c>
      <c r="J448" s="88" t="e">
        <f t="shared" si="160"/>
        <v>#VALUE!</v>
      </c>
      <c r="K448" s="98">
        <f t="shared" si="166"/>
        <v>0</v>
      </c>
      <c r="L448" s="98">
        <f t="shared" si="167"/>
        <v>0</v>
      </c>
      <c r="M448" s="98" t="e">
        <f t="shared" si="168"/>
        <v>#VALUE!</v>
      </c>
      <c r="N448" s="98" t="e">
        <f t="shared" si="169"/>
        <v>#VALUE!</v>
      </c>
      <c r="O448" s="97"/>
      <c r="P448" s="98" t="e">
        <f t="shared" si="161"/>
        <v>#VALUE!</v>
      </c>
      <c r="Q448" s="99" t="e">
        <f t="shared" si="170"/>
        <v>#VALUE!</v>
      </c>
      <c r="R448" s="100"/>
      <c r="S448" s="5"/>
      <c r="T448" s="28">
        <f t="shared" si="171"/>
        <v>0</v>
      </c>
      <c r="U448" s="101">
        <v>66140</v>
      </c>
      <c r="V448" s="102">
        <f t="shared" si="162"/>
        <v>0</v>
      </c>
      <c r="W448" s="101"/>
      <c r="X448" s="101"/>
      <c r="Y448" s="102">
        <f t="shared" si="172"/>
        <v>0</v>
      </c>
      <c r="Z448" s="102">
        <f t="shared" si="173"/>
        <v>0</v>
      </c>
      <c r="AA448" s="102" t="e">
        <f t="shared" si="163"/>
        <v>#VALUE!</v>
      </c>
    </row>
    <row r="449" spans="1:27" ht="17.25">
      <c r="A449" s="5"/>
      <c r="B449" s="5"/>
      <c r="C449" s="93"/>
      <c r="D449" s="193"/>
      <c r="E449" s="94"/>
      <c r="F449" s="95"/>
      <c r="G449" s="96" t="str">
        <f t="shared" si="164"/>
        <v>Error</v>
      </c>
      <c r="H449" s="97">
        <v>14400</v>
      </c>
      <c r="I449" s="98" t="e">
        <f t="shared" si="165"/>
        <v>#VALUE!</v>
      </c>
      <c r="J449" s="88" t="e">
        <f t="shared" si="160"/>
        <v>#VALUE!</v>
      </c>
      <c r="K449" s="98">
        <f t="shared" si="166"/>
        <v>0</v>
      </c>
      <c r="L449" s="98">
        <f t="shared" si="167"/>
        <v>0</v>
      </c>
      <c r="M449" s="98" t="e">
        <f t="shared" si="168"/>
        <v>#VALUE!</v>
      </c>
      <c r="N449" s="98" t="e">
        <f t="shared" si="169"/>
        <v>#VALUE!</v>
      </c>
      <c r="O449" s="97"/>
      <c r="P449" s="98" t="e">
        <f t="shared" si="161"/>
        <v>#VALUE!</v>
      </c>
      <c r="Q449" s="99" t="e">
        <f t="shared" si="170"/>
        <v>#VALUE!</v>
      </c>
      <c r="R449" s="100"/>
      <c r="S449" s="5"/>
      <c r="T449" s="28">
        <f t="shared" si="171"/>
        <v>0</v>
      </c>
      <c r="U449" s="101">
        <v>66140</v>
      </c>
      <c r="V449" s="102">
        <f t="shared" si="162"/>
        <v>0</v>
      </c>
      <c r="W449" s="101"/>
      <c r="X449" s="101"/>
      <c r="Y449" s="102">
        <f t="shared" si="172"/>
        <v>0</v>
      </c>
      <c r="Z449" s="102">
        <f t="shared" si="173"/>
        <v>0</v>
      </c>
      <c r="AA449" s="102" t="e">
        <f t="shared" si="163"/>
        <v>#VALUE!</v>
      </c>
    </row>
    <row r="450" spans="1:27" ht="17.25">
      <c r="A450" s="5"/>
      <c r="B450" s="5"/>
      <c r="C450" s="93"/>
      <c r="D450" s="193"/>
      <c r="E450" s="94"/>
      <c r="F450" s="95"/>
      <c r="G450" s="96" t="str">
        <f t="shared" si="164"/>
        <v>Error</v>
      </c>
      <c r="H450" s="97">
        <v>14400</v>
      </c>
      <c r="I450" s="98" t="e">
        <f t="shared" si="165"/>
        <v>#VALUE!</v>
      </c>
      <c r="J450" s="88" t="e">
        <f t="shared" si="160"/>
        <v>#VALUE!</v>
      </c>
      <c r="K450" s="98">
        <f t="shared" si="166"/>
        <v>0</v>
      </c>
      <c r="L450" s="98">
        <f t="shared" si="167"/>
        <v>0</v>
      </c>
      <c r="M450" s="98" t="e">
        <f t="shared" si="168"/>
        <v>#VALUE!</v>
      </c>
      <c r="N450" s="98" t="e">
        <f t="shared" si="169"/>
        <v>#VALUE!</v>
      </c>
      <c r="O450" s="97"/>
      <c r="P450" s="98" t="e">
        <f t="shared" si="161"/>
        <v>#VALUE!</v>
      </c>
      <c r="Q450" s="99" t="e">
        <f t="shared" si="170"/>
        <v>#VALUE!</v>
      </c>
      <c r="R450" s="100"/>
      <c r="S450" s="5"/>
      <c r="T450" s="28">
        <f t="shared" si="171"/>
        <v>0</v>
      </c>
      <c r="U450" s="101">
        <v>66140</v>
      </c>
      <c r="V450" s="102">
        <f t="shared" si="162"/>
        <v>0</v>
      </c>
      <c r="W450" s="101"/>
      <c r="X450" s="101"/>
      <c r="Y450" s="102">
        <f t="shared" si="172"/>
        <v>0</v>
      </c>
      <c r="Z450" s="102">
        <f t="shared" si="173"/>
        <v>0</v>
      </c>
      <c r="AA450" s="102" t="e">
        <f t="shared" si="163"/>
        <v>#VALUE!</v>
      </c>
    </row>
    <row r="451" spans="1:27" ht="17.25">
      <c r="A451" s="5"/>
      <c r="B451" s="5"/>
      <c r="C451" s="93"/>
      <c r="D451" s="193"/>
      <c r="E451" s="84"/>
      <c r="F451" s="85"/>
      <c r="G451" s="86" t="str">
        <f t="shared" si="164"/>
        <v>Error</v>
      </c>
      <c r="H451" s="87">
        <v>14400</v>
      </c>
      <c r="I451" s="88" t="e">
        <f t="shared" si="165"/>
        <v>#VALUE!</v>
      </c>
      <c r="J451" s="88" t="e">
        <f t="shared" si="160"/>
        <v>#VALUE!</v>
      </c>
      <c r="K451" s="88">
        <f t="shared" si="166"/>
        <v>0</v>
      </c>
      <c r="L451" s="88">
        <f t="shared" si="167"/>
        <v>0</v>
      </c>
      <c r="M451" s="88" t="e">
        <f t="shared" si="168"/>
        <v>#VALUE!</v>
      </c>
      <c r="N451" s="88" t="e">
        <f t="shared" si="169"/>
        <v>#VALUE!</v>
      </c>
      <c r="O451" s="87"/>
      <c r="P451" s="88" t="e">
        <f t="shared" si="161"/>
        <v>#VALUE!</v>
      </c>
      <c r="Q451" s="89" t="e">
        <f t="shared" si="170"/>
        <v>#VALUE!</v>
      </c>
      <c r="R451" s="90"/>
      <c r="S451" s="82"/>
      <c r="T451" s="28">
        <f t="shared" si="171"/>
        <v>0</v>
      </c>
      <c r="U451" s="91">
        <v>66140</v>
      </c>
      <c r="V451" s="92">
        <f t="shared" si="162"/>
        <v>0</v>
      </c>
      <c r="W451" s="91"/>
      <c r="X451" s="91"/>
      <c r="Y451" s="92">
        <f t="shared" si="172"/>
        <v>0</v>
      </c>
      <c r="Z451" s="92">
        <f t="shared" si="173"/>
        <v>0</v>
      </c>
      <c r="AA451" s="92" t="e">
        <f t="shared" si="163"/>
        <v>#VALUE!</v>
      </c>
    </row>
    <row r="452" spans="1:27" ht="17.25">
      <c r="A452" s="5"/>
      <c r="B452" s="5"/>
      <c r="C452" s="93"/>
      <c r="D452" s="193"/>
      <c r="E452" s="94"/>
      <c r="F452" s="95"/>
      <c r="G452" s="96" t="str">
        <f t="shared" si="164"/>
        <v>Error</v>
      </c>
      <c r="H452" s="97">
        <v>14400</v>
      </c>
      <c r="I452" s="98" t="e">
        <f t="shared" si="165"/>
        <v>#VALUE!</v>
      </c>
      <c r="J452" s="88" t="e">
        <f t="shared" si="160"/>
        <v>#VALUE!</v>
      </c>
      <c r="K452" s="98">
        <f t="shared" si="166"/>
        <v>0</v>
      </c>
      <c r="L452" s="98">
        <f t="shared" si="167"/>
        <v>0</v>
      </c>
      <c r="M452" s="98" t="e">
        <f t="shared" si="168"/>
        <v>#VALUE!</v>
      </c>
      <c r="N452" s="98" t="e">
        <f t="shared" si="169"/>
        <v>#VALUE!</v>
      </c>
      <c r="O452" s="97"/>
      <c r="P452" s="98" t="e">
        <f t="shared" si="161"/>
        <v>#VALUE!</v>
      </c>
      <c r="Q452" s="99" t="e">
        <f t="shared" si="170"/>
        <v>#VALUE!</v>
      </c>
      <c r="R452" s="100"/>
      <c r="S452" s="5"/>
      <c r="T452" s="28">
        <f t="shared" si="171"/>
        <v>0</v>
      </c>
      <c r="U452" s="101">
        <v>66140</v>
      </c>
      <c r="V452" s="102">
        <f t="shared" si="162"/>
        <v>0</v>
      </c>
      <c r="W452" s="101"/>
      <c r="X452" s="101"/>
      <c r="Y452" s="102">
        <f t="shared" si="172"/>
        <v>0</v>
      </c>
      <c r="Z452" s="102">
        <f t="shared" si="173"/>
        <v>0</v>
      </c>
      <c r="AA452" s="102" t="e">
        <f t="shared" si="163"/>
        <v>#VALUE!</v>
      </c>
    </row>
    <row r="453" spans="1:27" ht="17.25">
      <c r="A453" s="5"/>
      <c r="B453" s="5"/>
      <c r="C453" s="93"/>
      <c r="D453" s="193"/>
      <c r="E453" s="94"/>
      <c r="F453" s="95"/>
      <c r="G453" s="96" t="str">
        <f t="shared" si="164"/>
        <v>Error</v>
      </c>
      <c r="H453" s="97">
        <v>14400</v>
      </c>
      <c r="I453" s="98" t="e">
        <f t="shared" si="165"/>
        <v>#VALUE!</v>
      </c>
      <c r="J453" s="88" t="e">
        <f t="shared" si="160"/>
        <v>#VALUE!</v>
      </c>
      <c r="K453" s="98">
        <f t="shared" si="166"/>
        <v>0</v>
      </c>
      <c r="L453" s="98">
        <f t="shared" si="167"/>
        <v>0</v>
      </c>
      <c r="M453" s="98" t="e">
        <f t="shared" si="168"/>
        <v>#VALUE!</v>
      </c>
      <c r="N453" s="98" t="e">
        <f t="shared" si="169"/>
        <v>#VALUE!</v>
      </c>
      <c r="O453" s="97"/>
      <c r="P453" s="98" t="e">
        <f t="shared" si="161"/>
        <v>#VALUE!</v>
      </c>
      <c r="Q453" s="99" t="e">
        <f t="shared" si="170"/>
        <v>#VALUE!</v>
      </c>
      <c r="R453" s="100"/>
      <c r="S453" s="5"/>
      <c r="T453" s="28">
        <f t="shared" si="171"/>
        <v>0</v>
      </c>
      <c r="U453" s="101">
        <v>66140</v>
      </c>
      <c r="V453" s="102">
        <f t="shared" si="162"/>
        <v>0</v>
      </c>
      <c r="W453" s="101"/>
      <c r="X453" s="101"/>
      <c r="Y453" s="102">
        <f t="shared" si="172"/>
        <v>0</v>
      </c>
      <c r="Z453" s="102">
        <f t="shared" si="173"/>
        <v>0</v>
      </c>
      <c r="AA453" s="102" t="e">
        <f t="shared" si="163"/>
        <v>#VALUE!</v>
      </c>
    </row>
    <row r="454" spans="1:27" ht="17.25">
      <c r="A454" s="5"/>
      <c r="B454" s="5"/>
      <c r="C454" s="93"/>
      <c r="D454" s="193"/>
      <c r="E454" s="94"/>
      <c r="F454" s="95"/>
      <c r="G454" s="96" t="str">
        <f t="shared" si="164"/>
        <v>Error</v>
      </c>
      <c r="H454" s="97">
        <v>14400</v>
      </c>
      <c r="I454" s="98" t="e">
        <f t="shared" si="165"/>
        <v>#VALUE!</v>
      </c>
      <c r="J454" s="88" t="e">
        <f t="shared" si="160"/>
        <v>#VALUE!</v>
      </c>
      <c r="K454" s="98">
        <f t="shared" si="166"/>
        <v>0</v>
      </c>
      <c r="L454" s="98">
        <f t="shared" si="167"/>
        <v>0</v>
      </c>
      <c r="M454" s="98" t="e">
        <f t="shared" si="168"/>
        <v>#VALUE!</v>
      </c>
      <c r="N454" s="98" t="e">
        <f t="shared" si="169"/>
        <v>#VALUE!</v>
      </c>
      <c r="O454" s="97"/>
      <c r="P454" s="98" t="e">
        <f t="shared" si="161"/>
        <v>#VALUE!</v>
      </c>
      <c r="Q454" s="99" t="e">
        <f t="shared" si="170"/>
        <v>#VALUE!</v>
      </c>
      <c r="R454" s="100"/>
      <c r="S454" s="5"/>
      <c r="T454" s="28">
        <f t="shared" si="171"/>
        <v>0</v>
      </c>
      <c r="U454" s="101">
        <v>66140</v>
      </c>
      <c r="V454" s="102">
        <f t="shared" si="162"/>
        <v>0</v>
      </c>
      <c r="W454" s="101"/>
      <c r="X454" s="101"/>
      <c r="Y454" s="102">
        <f t="shared" si="172"/>
        <v>0</v>
      </c>
      <c r="Z454" s="102">
        <f t="shared" si="173"/>
        <v>0</v>
      </c>
      <c r="AA454" s="102" t="e">
        <f t="shared" si="163"/>
        <v>#VALUE!</v>
      </c>
    </row>
    <row r="455" spans="1:27" ht="17.25">
      <c r="A455" s="5"/>
      <c r="B455" s="5"/>
      <c r="C455" s="93"/>
      <c r="D455" s="193"/>
      <c r="E455" s="94"/>
      <c r="F455" s="95"/>
      <c r="G455" s="96" t="str">
        <f t="shared" si="164"/>
        <v>Error</v>
      </c>
      <c r="H455" s="97">
        <v>14400</v>
      </c>
      <c r="I455" s="98" t="e">
        <f t="shared" si="165"/>
        <v>#VALUE!</v>
      </c>
      <c r="J455" s="88" t="e">
        <f t="shared" si="160"/>
        <v>#VALUE!</v>
      </c>
      <c r="K455" s="98">
        <f t="shared" si="166"/>
        <v>0</v>
      </c>
      <c r="L455" s="98">
        <f t="shared" si="167"/>
        <v>0</v>
      </c>
      <c r="M455" s="98" t="e">
        <f t="shared" si="168"/>
        <v>#VALUE!</v>
      </c>
      <c r="N455" s="98" t="e">
        <f t="shared" si="169"/>
        <v>#VALUE!</v>
      </c>
      <c r="O455" s="97"/>
      <c r="P455" s="98" t="e">
        <f t="shared" si="161"/>
        <v>#VALUE!</v>
      </c>
      <c r="Q455" s="99" t="e">
        <f t="shared" si="170"/>
        <v>#VALUE!</v>
      </c>
      <c r="R455" s="100"/>
      <c r="S455" s="5"/>
      <c r="T455" s="28">
        <f t="shared" si="171"/>
        <v>0</v>
      </c>
      <c r="U455" s="101">
        <v>66140</v>
      </c>
      <c r="V455" s="102">
        <f t="shared" si="162"/>
        <v>0</v>
      </c>
      <c r="W455" s="101"/>
      <c r="X455" s="101"/>
      <c r="Y455" s="102">
        <f t="shared" si="172"/>
        <v>0</v>
      </c>
      <c r="Z455" s="102">
        <f t="shared" si="173"/>
        <v>0</v>
      </c>
      <c r="AA455" s="102" t="e">
        <f t="shared" si="163"/>
        <v>#VALUE!</v>
      </c>
    </row>
    <row r="456" spans="1:27" ht="17.25">
      <c r="A456" s="5"/>
      <c r="B456" s="5"/>
      <c r="C456" s="93"/>
      <c r="D456" s="193"/>
      <c r="E456" s="94"/>
      <c r="F456" s="95"/>
      <c r="G456" s="96" t="str">
        <f t="shared" si="164"/>
        <v>Error</v>
      </c>
      <c r="H456" s="97">
        <v>14400</v>
      </c>
      <c r="I456" s="98" t="e">
        <f t="shared" si="165"/>
        <v>#VALUE!</v>
      </c>
      <c r="J456" s="88" t="e">
        <f t="shared" si="160"/>
        <v>#VALUE!</v>
      </c>
      <c r="K456" s="98">
        <f t="shared" si="166"/>
        <v>0</v>
      </c>
      <c r="L456" s="98">
        <f t="shared" si="167"/>
        <v>0</v>
      </c>
      <c r="M456" s="98" t="e">
        <f t="shared" si="168"/>
        <v>#VALUE!</v>
      </c>
      <c r="N456" s="98" t="e">
        <f t="shared" si="169"/>
        <v>#VALUE!</v>
      </c>
      <c r="O456" s="97"/>
      <c r="P456" s="98" t="e">
        <f t="shared" si="161"/>
        <v>#VALUE!</v>
      </c>
      <c r="Q456" s="99" t="e">
        <f t="shared" si="170"/>
        <v>#VALUE!</v>
      </c>
      <c r="R456" s="100"/>
      <c r="S456" s="5"/>
      <c r="T456" s="28">
        <f t="shared" si="171"/>
        <v>0</v>
      </c>
      <c r="U456" s="101">
        <v>66140</v>
      </c>
      <c r="V456" s="102">
        <f t="shared" si="162"/>
        <v>0</v>
      </c>
      <c r="W456" s="101"/>
      <c r="X456" s="101"/>
      <c r="Y456" s="102">
        <f t="shared" si="172"/>
        <v>0</v>
      </c>
      <c r="Z456" s="102">
        <f t="shared" si="173"/>
        <v>0</v>
      </c>
      <c r="AA456" s="102" t="e">
        <f t="shared" si="163"/>
        <v>#VALUE!</v>
      </c>
    </row>
    <row r="457" spans="1:27" ht="17.25">
      <c r="A457" s="5"/>
      <c r="B457" s="5"/>
      <c r="C457" s="93"/>
      <c r="D457" s="193"/>
      <c r="E457" s="84"/>
      <c r="F457" s="85"/>
      <c r="G457" s="86" t="str">
        <f t="shared" si="164"/>
        <v>Error</v>
      </c>
      <c r="H457" s="87">
        <v>14400</v>
      </c>
      <c r="I457" s="88" t="e">
        <f t="shared" si="165"/>
        <v>#VALUE!</v>
      </c>
      <c r="J457" s="88" t="e">
        <f t="shared" si="160"/>
        <v>#VALUE!</v>
      </c>
      <c r="K457" s="88">
        <f t="shared" si="166"/>
        <v>0</v>
      </c>
      <c r="L457" s="88">
        <f t="shared" si="167"/>
        <v>0</v>
      </c>
      <c r="M457" s="88" t="e">
        <f t="shared" si="168"/>
        <v>#VALUE!</v>
      </c>
      <c r="N457" s="88" t="e">
        <f t="shared" si="169"/>
        <v>#VALUE!</v>
      </c>
      <c r="O457" s="87"/>
      <c r="P457" s="88" t="e">
        <f t="shared" si="161"/>
        <v>#VALUE!</v>
      </c>
      <c r="Q457" s="89" t="e">
        <f t="shared" si="170"/>
        <v>#VALUE!</v>
      </c>
      <c r="R457" s="90"/>
      <c r="S457" s="82"/>
      <c r="T457" s="28">
        <f t="shared" si="171"/>
        <v>0</v>
      </c>
      <c r="U457" s="91">
        <v>66140</v>
      </c>
      <c r="V457" s="92">
        <f t="shared" si="162"/>
        <v>0</v>
      </c>
      <c r="W457" s="91"/>
      <c r="X457" s="91"/>
      <c r="Y457" s="92">
        <f t="shared" si="172"/>
        <v>0</v>
      </c>
      <c r="Z457" s="92">
        <f t="shared" si="173"/>
        <v>0</v>
      </c>
      <c r="AA457" s="92" t="e">
        <f t="shared" si="163"/>
        <v>#VALUE!</v>
      </c>
    </row>
    <row r="458" spans="1:27" ht="17.25">
      <c r="A458" s="5"/>
      <c r="B458" s="5"/>
      <c r="C458" s="93"/>
      <c r="D458" s="193"/>
      <c r="E458" s="94"/>
      <c r="F458" s="95"/>
      <c r="G458" s="96" t="str">
        <f t="shared" si="164"/>
        <v>Error</v>
      </c>
      <c r="H458" s="97">
        <v>14400</v>
      </c>
      <c r="I458" s="98" t="e">
        <f t="shared" si="165"/>
        <v>#VALUE!</v>
      </c>
      <c r="J458" s="88" t="e">
        <f t="shared" si="160"/>
        <v>#VALUE!</v>
      </c>
      <c r="K458" s="98">
        <f t="shared" si="166"/>
        <v>0</v>
      </c>
      <c r="L458" s="98">
        <f t="shared" si="167"/>
        <v>0</v>
      </c>
      <c r="M458" s="98" t="e">
        <f t="shared" si="168"/>
        <v>#VALUE!</v>
      </c>
      <c r="N458" s="98" t="e">
        <f t="shared" si="169"/>
        <v>#VALUE!</v>
      </c>
      <c r="O458" s="97"/>
      <c r="P458" s="98" t="e">
        <f t="shared" si="161"/>
        <v>#VALUE!</v>
      </c>
      <c r="Q458" s="99" t="e">
        <f t="shared" si="170"/>
        <v>#VALUE!</v>
      </c>
      <c r="R458" s="100"/>
      <c r="S458" s="5"/>
      <c r="T458" s="28">
        <f t="shared" si="171"/>
        <v>0</v>
      </c>
      <c r="U458" s="101">
        <v>66140</v>
      </c>
      <c r="V458" s="102">
        <f t="shared" si="162"/>
        <v>0</v>
      </c>
      <c r="W458" s="101"/>
      <c r="X458" s="101"/>
      <c r="Y458" s="102">
        <f t="shared" si="172"/>
        <v>0</v>
      </c>
      <c r="Z458" s="102">
        <f t="shared" si="173"/>
        <v>0</v>
      </c>
      <c r="AA458" s="102" t="e">
        <f t="shared" si="163"/>
        <v>#VALUE!</v>
      </c>
    </row>
    <row r="459" spans="1:27" ht="17.25">
      <c r="A459" s="5"/>
      <c r="B459" s="5"/>
      <c r="C459" s="93"/>
      <c r="D459" s="193"/>
      <c r="E459" s="94"/>
      <c r="F459" s="95"/>
      <c r="G459" s="96" t="str">
        <f t="shared" si="164"/>
        <v>Error</v>
      </c>
      <c r="H459" s="97">
        <v>14400</v>
      </c>
      <c r="I459" s="98" t="e">
        <f t="shared" si="165"/>
        <v>#VALUE!</v>
      </c>
      <c r="J459" s="88" t="e">
        <f t="shared" si="160"/>
        <v>#VALUE!</v>
      </c>
      <c r="K459" s="98">
        <f t="shared" si="166"/>
        <v>0</v>
      </c>
      <c r="L459" s="98">
        <f t="shared" si="167"/>
        <v>0</v>
      </c>
      <c r="M459" s="98" t="e">
        <f t="shared" si="168"/>
        <v>#VALUE!</v>
      </c>
      <c r="N459" s="98" t="e">
        <f t="shared" si="169"/>
        <v>#VALUE!</v>
      </c>
      <c r="O459" s="97"/>
      <c r="P459" s="98" t="e">
        <f t="shared" si="161"/>
        <v>#VALUE!</v>
      </c>
      <c r="Q459" s="99" t="e">
        <f t="shared" si="170"/>
        <v>#VALUE!</v>
      </c>
      <c r="R459" s="100"/>
      <c r="S459" s="5"/>
      <c r="T459" s="28">
        <f t="shared" si="171"/>
        <v>0</v>
      </c>
      <c r="U459" s="101">
        <v>66140</v>
      </c>
      <c r="V459" s="102">
        <f t="shared" si="162"/>
        <v>0</v>
      </c>
      <c r="W459" s="101"/>
      <c r="X459" s="101"/>
      <c r="Y459" s="102">
        <f t="shared" si="172"/>
        <v>0</v>
      </c>
      <c r="Z459" s="102">
        <f t="shared" si="173"/>
        <v>0</v>
      </c>
      <c r="AA459" s="102" t="e">
        <f t="shared" si="163"/>
        <v>#VALUE!</v>
      </c>
    </row>
    <row r="460" spans="1:27" ht="17.25">
      <c r="A460" s="5"/>
      <c r="B460" s="5"/>
      <c r="C460" s="93"/>
      <c r="D460" s="193"/>
      <c r="E460" s="94"/>
      <c r="F460" s="95"/>
      <c r="G460" s="96" t="str">
        <f t="shared" si="164"/>
        <v>Error</v>
      </c>
      <c r="H460" s="97">
        <v>14400</v>
      </c>
      <c r="I460" s="98" t="e">
        <f t="shared" si="165"/>
        <v>#VALUE!</v>
      </c>
      <c r="J460" s="88" t="e">
        <f t="shared" si="160"/>
        <v>#VALUE!</v>
      </c>
      <c r="K460" s="98">
        <f t="shared" si="166"/>
        <v>0</v>
      </c>
      <c r="L460" s="98">
        <f t="shared" si="167"/>
        <v>0</v>
      </c>
      <c r="M460" s="98" t="e">
        <f t="shared" si="168"/>
        <v>#VALUE!</v>
      </c>
      <c r="N460" s="98" t="e">
        <f t="shared" si="169"/>
        <v>#VALUE!</v>
      </c>
      <c r="O460" s="97"/>
      <c r="P460" s="98" t="e">
        <f t="shared" si="161"/>
        <v>#VALUE!</v>
      </c>
      <c r="Q460" s="99" t="e">
        <f t="shared" si="170"/>
        <v>#VALUE!</v>
      </c>
      <c r="R460" s="100"/>
      <c r="S460" s="5"/>
      <c r="T460" s="28">
        <f t="shared" si="171"/>
        <v>0</v>
      </c>
      <c r="U460" s="101">
        <v>66140</v>
      </c>
      <c r="V460" s="102">
        <f t="shared" si="162"/>
        <v>0</v>
      </c>
      <c r="W460" s="101"/>
      <c r="X460" s="101"/>
      <c r="Y460" s="102">
        <f t="shared" si="172"/>
        <v>0</v>
      </c>
      <c r="Z460" s="102">
        <f t="shared" si="173"/>
        <v>0</v>
      </c>
      <c r="AA460" s="102" t="e">
        <f t="shared" si="163"/>
        <v>#VALUE!</v>
      </c>
    </row>
    <row r="461" spans="1:27" ht="17.25">
      <c r="A461" s="5"/>
      <c r="B461" s="5"/>
      <c r="C461" s="93"/>
      <c r="D461" s="193"/>
      <c r="E461" s="94"/>
      <c r="F461" s="95"/>
      <c r="G461" s="96" t="str">
        <f t="shared" si="164"/>
        <v>Error</v>
      </c>
      <c r="H461" s="97">
        <v>14400</v>
      </c>
      <c r="I461" s="98" t="e">
        <f t="shared" si="165"/>
        <v>#VALUE!</v>
      </c>
      <c r="J461" s="88" t="e">
        <f t="shared" si="160"/>
        <v>#VALUE!</v>
      </c>
      <c r="K461" s="98">
        <f t="shared" si="166"/>
        <v>0</v>
      </c>
      <c r="L461" s="98">
        <f t="shared" si="167"/>
        <v>0</v>
      </c>
      <c r="M461" s="98" t="e">
        <f t="shared" si="168"/>
        <v>#VALUE!</v>
      </c>
      <c r="N461" s="98" t="e">
        <f t="shared" si="169"/>
        <v>#VALUE!</v>
      </c>
      <c r="O461" s="97"/>
      <c r="P461" s="98" t="e">
        <f t="shared" si="161"/>
        <v>#VALUE!</v>
      </c>
      <c r="Q461" s="99" t="e">
        <f t="shared" si="170"/>
        <v>#VALUE!</v>
      </c>
      <c r="R461" s="100"/>
      <c r="S461" s="5"/>
      <c r="T461" s="28">
        <f t="shared" si="171"/>
        <v>0</v>
      </c>
      <c r="U461" s="101">
        <v>66140</v>
      </c>
      <c r="V461" s="102">
        <f t="shared" si="162"/>
        <v>0</v>
      </c>
      <c r="W461" s="101"/>
      <c r="X461" s="101"/>
      <c r="Y461" s="102">
        <f t="shared" si="172"/>
        <v>0</v>
      </c>
      <c r="Z461" s="102">
        <f t="shared" si="173"/>
        <v>0</v>
      </c>
      <c r="AA461" s="102" t="e">
        <f t="shared" si="163"/>
        <v>#VALUE!</v>
      </c>
    </row>
    <row r="462" spans="1:27" ht="17.25">
      <c r="A462" s="5"/>
      <c r="B462" s="5"/>
      <c r="C462" s="93"/>
      <c r="D462" s="193"/>
      <c r="E462" s="94"/>
      <c r="F462" s="95"/>
      <c r="G462" s="96" t="str">
        <f t="shared" si="164"/>
        <v>Error</v>
      </c>
      <c r="H462" s="97">
        <v>14400</v>
      </c>
      <c r="I462" s="98" t="e">
        <f t="shared" si="165"/>
        <v>#VALUE!</v>
      </c>
      <c r="J462" s="88" t="e">
        <f t="shared" si="160"/>
        <v>#VALUE!</v>
      </c>
      <c r="K462" s="98">
        <f t="shared" si="166"/>
        <v>0</v>
      </c>
      <c r="L462" s="98">
        <f t="shared" si="167"/>
        <v>0</v>
      </c>
      <c r="M462" s="98" t="e">
        <f t="shared" si="168"/>
        <v>#VALUE!</v>
      </c>
      <c r="N462" s="98" t="e">
        <f t="shared" si="169"/>
        <v>#VALUE!</v>
      </c>
      <c r="O462" s="97"/>
      <c r="P462" s="98" t="e">
        <f t="shared" si="161"/>
        <v>#VALUE!</v>
      </c>
      <c r="Q462" s="99" t="e">
        <f t="shared" si="170"/>
        <v>#VALUE!</v>
      </c>
      <c r="R462" s="100"/>
      <c r="S462" s="5"/>
      <c r="T462" s="28">
        <f t="shared" si="171"/>
        <v>0</v>
      </c>
      <c r="U462" s="101">
        <v>66140</v>
      </c>
      <c r="V462" s="102">
        <f t="shared" si="162"/>
        <v>0</v>
      </c>
      <c r="W462" s="101"/>
      <c r="X462" s="101"/>
      <c r="Y462" s="102">
        <f t="shared" si="172"/>
        <v>0</v>
      </c>
      <c r="Z462" s="102">
        <f t="shared" si="173"/>
        <v>0</v>
      </c>
      <c r="AA462" s="102" t="e">
        <f t="shared" si="163"/>
        <v>#VALUE!</v>
      </c>
    </row>
    <row r="463" spans="1:27" ht="17.25">
      <c r="A463" s="5"/>
      <c r="B463" s="5"/>
      <c r="C463" s="93"/>
      <c r="D463" s="193"/>
      <c r="E463" s="84"/>
      <c r="F463" s="85"/>
      <c r="G463" s="86" t="str">
        <f t="shared" si="164"/>
        <v>Error</v>
      </c>
      <c r="H463" s="87">
        <v>14400</v>
      </c>
      <c r="I463" s="88" t="e">
        <f t="shared" si="165"/>
        <v>#VALUE!</v>
      </c>
      <c r="J463" s="88" t="e">
        <f t="shared" si="160"/>
        <v>#VALUE!</v>
      </c>
      <c r="K463" s="88">
        <f t="shared" si="166"/>
        <v>0</v>
      </c>
      <c r="L463" s="88">
        <f t="shared" si="167"/>
        <v>0</v>
      </c>
      <c r="M463" s="88" t="e">
        <f t="shared" si="168"/>
        <v>#VALUE!</v>
      </c>
      <c r="N463" s="88" t="e">
        <f t="shared" si="169"/>
        <v>#VALUE!</v>
      </c>
      <c r="O463" s="87"/>
      <c r="P463" s="88" t="e">
        <f t="shared" si="161"/>
        <v>#VALUE!</v>
      </c>
      <c r="Q463" s="89" t="e">
        <f t="shared" si="170"/>
        <v>#VALUE!</v>
      </c>
      <c r="R463" s="90"/>
      <c r="S463" s="82"/>
      <c r="T463" s="28">
        <f t="shared" si="171"/>
        <v>0</v>
      </c>
      <c r="U463" s="91">
        <v>66140</v>
      </c>
      <c r="V463" s="92">
        <f t="shared" si="162"/>
        <v>0</v>
      </c>
      <c r="W463" s="91"/>
      <c r="X463" s="91"/>
      <c r="Y463" s="92">
        <f t="shared" si="172"/>
        <v>0</v>
      </c>
      <c r="Z463" s="92">
        <f t="shared" si="173"/>
        <v>0</v>
      </c>
      <c r="AA463" s="92" t="e">
        <f t="shared" si="163"/>
        <v>#VALUE!</v>
      </c>
    </row>
    <row r="464" spans="1:27" ht="17.25">
      <c r="A464" s="5"/>
      <c r="B464" s="5"/>
      <c r="C464" s="93"/>
      <c r="D464" s="193"/>
      <c r="E464" s="94"/>
      <c r="F464" s="95"/>
      <c r="G464" s="96" t="str">
        <f t="shared" si="164"/>
        <v>Error</v>
      </c>
      <c r="H464" s="97">
        <v>14400</v>
      </c>
      <c r="I464" s="98" t="e">
        <f t="shared" si="165"/>
        <v>#VALUE!</v>
      </c>
      <c r="J464" s="88" t="e">
        <f t="shared" si="160"/>
        <v>#VALUE!</v>
      </c>
      <c r="K464" s="98">
        <f t="shared" si="166"/>
        <v>0</v>
      </c>
      <c r="L464" s="98">
        <f t="shared" si="167"/>
        <v>0</v>
      </c>
      <c r="M464" s="98" t="e">
        <f t="shared" si="168"/>
        <v>#VALUE!</v>
      </c>
      <c r="N464" s="98" t="e">
        <f t="shared" si="169"/>
        <v>#VALUE!</v>
      </c>
      <c r="O464" s="97"/>
      <c r="P464" s="98" t="e">
        <f t="shared" si="161"/>
        <v>#VALUE!</v>
      </c>
      <c r="Q464" s="99" t="e">
        <f t="shared" si="170"/>
        <v>#VALUE!</v>
      </c>
      <c r="R464" s="100"/>
      <c r="S464" s="5"/>
      <c r="T464" s="28">
        <f t="shared" si="171"/>
        <v>0</v>
      </c>
      <c r="U464" s="101">
        <v>66140</v>
      </c>
      <c r="V464" s="102">
        <f t="shared" si="162"/>
        <v>0</v>
      </c>
      <c r="W464" s="101"/>
      <c r="X464" s="101"/>
      <c r="Y464" s="102">
        <f t="shared" si="172"/>
        <v>0</v>
      </c>
      <c r="Z464" s="102">
        <f t="shared" si="173"/>
        <v>0</v>
      </c>
      <c r="AA464" s="102" t="e">
        <f t="shared" si="163"/>
        <v>#VALUE!</v>
      </c>
    </row>
    <row r="465" spans="1:27" ht="17.25">
      <c r="A465" s="5"/>
      <c r="B465" s="5"/>
      <c r="C465" s="93"/>
      <c r="D465" s="193"/>
      <c r="E465" s="94"/>
      <c r="F465" s="95"/>
      <c r="G465" s="96" t="str">
        <f t="shared" si="164"/>
        <v>Error</v>
      </c>
      <c r="H465" s="97">
        <v>14400</v>
      </c>
      <c r="I465" s="98" t="e">
        <f t="shared" si="165"/>
        <v>#VALUE!</v>
      </c>
      <c r="J465" s="88" t="e">
        <f t="shared" si="160"/>
        <v>#VALUE!</v>
      </c>
      <c r="K465" s="98">
        <f t="shared" si="166"/>
        <v>0</v>
      </c>
      <c r="L465" s="98">
        <f t="shared" si="167"/>
        <v>0</v>
      </c>
      <c r="M465" s="98" t="e">
        <f t="shared" si="168"/>
        <v>#VALUE!</v>
      </c>
      <c r="N465" s="98" t="e">
        <f t="shared" si="169"/>
        <v>#VALUE!</v>
      </c>
      <c r="O465" s="97"/>
      <c r="P465" s="98" t="e">
        <f t="shared" si="161"/>
        <v>#VALUE!</v>
      </c>
      <c r="Q465" s="99" t="e">
        <f t="shared" si="170"/>
        <v>#VALUE!</v>
      </c>
      <c r="R465" s="100"/>
      <c r="S465" s="5"/>
      <c r="T465" s="28">
        <f t="shared" si="171"/>
        <v>0</v>
      </c>
      <c r="U465" s="101">
        <v>66140</v>
      </c>
      <c r="V465" s="102">
        <f t="shared" ref="V465:V496" si="174">+U465*T465</f>
        <v>0</v>
      </c>
      <c r="W465" s="101"/>
      <c r="X465" s="101"/>
      <c r="Y465" s="102">
        <f t="shared" si="172"/>
        <v>0</v>
      </c>
      <c r="Z465" s="102">
        <f t="shared" si="173"/>
        <v>0</v>
      </c>
      <c r="AA465" s="102" t="e">
        <f t="shared" ref="AA465:AA496" si="175">+Z465+Q465</f>
        <v>#VALUE!</v>
      </c>
    </row>
    <row r="466" spans="1:27" ht="17.25">
      <c r="A466" s="5"/>
      <c r="B466" s="5"/>
      <c r="C466" s="93"/>
      <c r="D466" s="193"/>
      <c r="E466" s="94"/>
      <c r="F466" s="95"/>
      <c r="G466" s="96" t="str">
        <f t="shared" si="164"/>
        <v>Error</v>
      </c>
      <c r="H466" s="97">
        <v>14400</v>
      </c>
      <c r="I466" s="98" t="e">
        <f t="shared" si="165"/>
        <v>#VALUE!</v>
      </c>
      <c r="J466" s="88" t="e">
        <f t="shared" si="160"/>
        <v>#VALUE!</v>
      </c>
      <c r="K466" s="98">
        <f t="shared" si="166"/>
        <v>0</v>
      </c>
      <c r="L466" s="98">
        <f t="shared" si="167"/>
        <v>0</v>
      </c>
      <c r="M466" s="98" t="e">
        <f t="shared" si="168"/>
        <v>#VALUE!</v>
      </c>
      <c r="N466" s="98" t="e">
        <f t="shared" si="169"/>
        <v>#VALUE!</v>
      </c>
      <c r="O466" s="97"/>
      <c r="P466" s="98" t="e">
        <f t="shared" si="161"/>
        <v>#VALUE!</v>
      </c>
      <c r="Q466" s="99" t="e">
        <f t="shared" si="170"/>
        <v>#VALUE!</v>
      </c>
      <c r="R466" s="100"/>
      <c r="S466" s="5"/>
      <c r="T466" s="28">
        <f t="shared" si="171"/>
        <v>0</v>
      </c>
      <c r="U466" s="101">
        <v>66140</v>
      </c>
      <c r="V466" s="102">
        <f t="shared" si="174"/>
        <v>0</v>
      </c>
      <c r="W466" s="101"/>
      <c r="X466" s="101"/>
      <c r="Y466" s="102">
        <f t="shared" si="172"/>
        <v>0</v>
      </c>
      <c r="Z466" s="102">
        <f t="shared" si="173"/>
        <v>0</v>
      </c>
      <c r="AA466" s="102" t="e">
        <f t="shared" si="175"/>
        <v>#VALUE!</v>
      </c>
    </row>
    <row r="467" spans="1:27" ht="17.25">
      <c r="A467" s="5"/>
      <c r="B467" s="5"/>
      <c r="C467" s="93"/>
      <c r="D467" s="193"/>
      <c r="E467" s="94"/>
      <c r="F467" s="95"/>
      <c r="G467" s="96" t="str">
        <f t="shared" si="164"/>
        <v>Error</v>
      </c>
      <c r="H467" s="97">
        <v>14400</v>
      </c>
      <c r="I467" s="98" t="e">
        <f t="shared" si="165"/>
        <v>#VALUE!</v>
      </c>
      <c r="J467" s="88" t="e">
        <f t="shared" si="160"/>
        <v>#VALUE!</v>
      </c>
      <c r="K467" s="98">
        <f t="shared" si="166"/>
        <v>0</v>
      </c>
      <c r="L467" s="98">
        <f t="shared" si="167"/>
        <v>0</v>
      </c>
      <c r="M467" s="98" t="e">
        <f t="shared" si="168"/>
        <v>#VALUE!</v>
      </c>
      <c r="N467" s="98" t="e">
        <f t="shared" si="169"/>
        <v>#VALUE!</v>
      </c>
      <c r="O467" s="97"/>
      <c r="P467" s="98" t="e">
        <f t="shared" si="161"/>
        <v>#VALUE!</v>
      </c>
      <c r="Q467" s="99" t="e">
        <f t="shared" si="170"/>
        <v>#VALUE!</v>
      </c>
      <c r="R467" s="100"/>
      <c r="S467" s="5"/>
      <c r="T467" s="28">
        <f t="shared" si="171"/>
        <v>0</v>
      </c>
      <c r="U467" s="101">
        <v>66140</v>
      </c>
      <c r="V467" s="102">
        <f t="shared" si="174"/>
        <v>0</v>
      </c>
      <c r="W467" s="101"/>
      <c r="X467" s="101"/>
      <c r="Y467" s="102">
        <f t="shared" si="172"/>
        <v>0</v>
      </c>
      <c r="Z467" s="102">
        <f t="shared" si="173"/>
        <v>0</v>
      </c>
      <c r="AA467" s="102" t="e">
        <f t="shared" si="175"/>
        <v>#VALUE!</v>
      </c>
    </row>
    <row r="468" spans="1:27" ht="17.25">
      <c r="A468" s="5"/>
      <c r="B468" s="5"/>
      <c r="C468" s="93"/>
      <c r="D468" s="193"/>
      <c r="E468" s="94"/>
      <c r="F468" s="95"/>
      <c r="G468" s="96" t="str">
        <f t="shared" si="164"/>
        <v>Error</v>
      </c>
      <c r="H468" s="97">
        <v>14400</v>
      </c>
      <c r="I468" s="98" t="e">
        <f t="shared" si="165"/>
        <v>#VALUE!</v>
      </c>
      <c r="J468" s="88" t="e">
        <f t="shared" si="160"/>
        <v>#VALUE!</v>
      </c>
      <c r="K468" s="98">
        <f t="shared" si="166"/>
        <v>0</v>
      </c>
      <c r="L468" s="98">
        <f t="shared" si="167"/>
        <v>0</v>
      </c>
      <c r="M468" s="98" t="e">
        <f t="shared" si="168"/>
        <v>#VALUE!</v>
      </c>
      <c r="N468" s="98" t="e">
        <f t="shared" si="169"/>
        <v>#VALUE!</v>
      </c>
      <c r="O468" s="97"/>
      <c r="P468" s="98" t="e">
        <f t="shared" si="161"/>
        <v>#VALUE!</v>
      </c>
      <c r="Q468" s="99" t="e">
        <f t="shared" si="170"/>
        <v>#VALUE!</v>
      </c>
      <c r="R468" s="100"/>
      <c r="S468" s="5"/>
      <c r="T468" s="28">
        <f t="shared" si="171"/>
        <v>0</v>
      </c>
      <c r="U468" s="101">
        <v>66140</v>
      </c>
      <c r="V468" s="102">
        <f t="shared" si="174"/>
        <v>0</v>
      </c>
      <c r="W468" s="101"/>
      <c r="X468" s="101"/>
      <c r="Y468" s="102">
        <f t="shared" si="172"/>
        <v>0</v>
      </c>
      <c r="Z468" s="102">
        <f t="shared" si="173"/>
        <v>0</v>
      </c>
      <c r="AA468" s="102" t="e">
        <f t="shared" si="175"/>
        <v>#VALUE!</v>
      </c>
    </row>
    <row r="469" spans="1:27" ht="17.25">
      <c r="A469" s="5"/>
      <c r="B469" s="5"/>
      <c r="C469" s="93"/>
      <c r="D469" s="193"/>
      <c r="E469" s="84"/>
      <c r="F469" s="85"/>
      <c r="G469" s="86" t="str">
        <f t="shared" si="164"/>
        <v>Error</v>
      </c>
      <c r="H469" s="87">
        <v>14400</v>
      </c>
      <c r="I469" s="88" t="e">
        <f t="shared" si="165"/>
        <v>#VALUE!</v>
      </c>
      <c r="J469" s="88" t="e">
        <f t="shared" si="160"/>
        <v>#VALUE!</v>
      </c>
      <c r="K469" s="88">
        <f t="shared" si="166"/>
        <v>0</v>
      </c>
      <c r="L469" s="88">
        <f t="shared" si="167"/>
        <v>0</v>
      </c>
      <c r="M469" s="88" t="e">
        <f t="shared" si="168"/>
        <v>#VALUE!</v>
      </c>
      <c r="N469" s="88" t="e">
        <f t="shared" si="169"/>
        <v>#VALUE!</v>
      </c>
      <c r="O469" s="87"/>
      <c r="P469" s="88" t="e">
        <f t="shared" si="161"/>
        <v>#VALUE!</v>
      </c>
      <c r="Q469" s="89" t="e">
        <f t="shared" si="170"/>
        <v>#VALUE!</v>
      </c>
      <c r="R469" s="90"/>
      <c r="S469" s="82"/>
      <c r="T469" s="28">
        <f t="shared" si="171"/>
        <v>0</v>
      </c>
      <c r="U469" s="91">
        <v>66140</v>
      </c>
      <c r="V469" s="92">
        <f t="shared" si="174"/>
        <v>0</v>
      </c>
      <c r="W469" s="91"/>
      <c r="X469" s="91"/>
      <c r="Y469" s="92">
        <f t="shared" si="172"/>
        <v>0</v>
      </c>
      <c r="Z469" s="92">
        <f t="shared" si="173"/>
        <v>0</v>
      </c>
      <c r="AA469" s="92" t="e">
        <f t="shared" si="175"/>
        <v>#VALUE!</v>
      </c>
    </row>
    <row r="470" spans="1:27" ht="17.25">
      <c r="A470" s="5"/>
      <c r="B470" s="5"/>
      <c r="C470" s="93"/>
      <c r="D470" s="193"/>
      <c r="E470" s="94"/>
      <c r="F470" s="95"/>
      <c r="G470" s="96" t="str">
        <f t="shared" si="164"/>
        <v>Error</v>
      </c>
      <c r="H470" s="97">
        <v>14400</v>
      </c>
      <c r="I470" s="98" t="e">
        <f t="shared" si="165"/>
        <v>#VALUE!</v>
      </c>
      <c r="J470" s="88" t="e">
        <f t="shared" si="160"/>
        <v>#VALUE!</v>
      </c>
      <c r="K470" s="98">
        <f t="shared" si="166"/>
        <v>0</v>
      </c>
      <c r="L470" s="98">
        <f t="shared" si="167"/>
        <v>0</v>
      </c>
      <c r="M470" s="98" t="e">
        <f t="shared" si="168"/>
        <v>#VALUE!</v>
      </c>
      <c r="N470" s="98" t="e">
        <f t="shared" si="169"/>
        <v>#VALUE!</v>
      </c>
      <c r="O470" s="97"/>
      <c r="P470" s="98" t="e">
        <f t="shared" si="161"/>
        <v>#VALUE!</v>
      </c>
      <c r="Q470" s="99" t="e">
        <f t="shared" si="170"/>
        <v>#VALUE!</v>
      </c>
      <c r="R470" s="100"/>
      <c r="S470" s="5"/>
      <c r="T470" s="28">
        <f t="shared" si="171"/>
        <v>0</v>
      </c>
      <c r="U470" s="101">
        <v>66140</v>
      </c>
      <c r="V470" s="102">
        <f t="shared" si="174"/>
        <v>0</v>
      </c>
      <c r="W470" s="101"/>
      <c r="X470" s="101"/>
      <c r="Y470" s="102">
        <f t="shared" si="172"/>
        <v>0</v>
      </c>
      <c r="Z470" s="102">
        <f t="shared" si="173"/>
        <v>0</v>
      </c>
      <c r="AA470" s="102" t="e">
        <f t="shared" si="175"/>
        <v>#VALUE!</v>
      </c>
    </row>
    <row r="471" spans="1:27" ht="17.25">
      <c r="A471" s="5"/>
      <c r="B471" s="5"/>
      <c r="C471" s="93"/>
      <c r="D471" s="193"/>
      <c r="E471" s="94"/>
      <c r="F471" s="95"/>
      <c r="G471" s="96" t="str">
        <f t="shared" si="164"/>
        <v>Error</v>
      </c>
      <c r="H471" s="97">
        <v>14400</v>
      </c>
      <c r="I471" s="98" t="e">
        <f t="shared" si="165"/>
        <v>#VALUE!</v>
      </c>
      <c r="J471" s="88" t="e">
        <f t="shared" si="160"/>
        <v>#VALUE!</v>
      </c>
      <c r="K471" s="98">
        <f t="shared" si="166"/>
        <v>0</v>
      </c>
      <c r="L471" s="98">
        <f t="shared" si="167"/>
        <v>0</v>
      </c>
      <c r="M471" s="98" t="e">
        <f t="shared" si="168"/>
        <v>#VALUE!</v>
      </c>
      <c r="N471" s="98" t="e">
        <f t="shared" si="169"/>
        <v>#VALUE!</v>
      </c>
      <c r="O471" s="97"/>
      <c r="P471" s="98" t="e">
        <f t="shared" si="161"/>
        <v>#VALUE!</v>
      </c>
      <c r="Q471" s="99" t="e">
        <f t="shared" si="170"/>
        <v>#VALUE!</v>
      </c>
      <c r="R471" s="100"/>
      <c r="S471" s="5"/>
      <c r="T471" s="28">
        <f t="shared" si="171"/>
        <v>0</v>
      </c>
      <c r="U471" s="101">
        <v>66140</v>
      </c>
      <c r="V471" s="102">
        <f t="shared" si="174"/>
        <v>0</v>
      </c>
      <c r="W471" s="101"/>
      <c r="X471" s="101"/>
      <c r="Y471" s="102">
        <f t="shared" si="172"/>
        <v>0</v>
      </c>
      <c r="Z471" s="102">
        <f t="shared" si="173"/>
        <v>0</v>
      </c>
      <c r="AA471" s="102" t="e">
        <f t="shared" si="175"/>
        <v>#VALUE!</v>
      </c>
    </row>
    <row r="472" spans="1:27" ht="17.25">
      <c r="A472" s="5"/>
      <c r="B472" s="5"/>
      <c r="C472" s="93"/>
      <c r="D472" s="193"/>
      <c r="E472" s="94"/>
      <c r="F472" s="95"/>
      <c r="G472" s="96" t="str">
        <f t="shared" si="164"/>
        <v>Error</v>
      </c>
      <c r="H472" s="97">
        <v>14400</v>
      </c>
      <c r="I472" s="98" t="e">
        <f t="shared" si="165"/>
        <v>#VALUE!</v>
      </c>
      <c r="J472" s="88" t="e">
        <f t="shared" si="160"/>
        <v>#VALUE!</v>
      </c>
      <c r="K472" s="98">
        <f t="shared" si="166"/>
        <v>0</v>
      </c>
      <c r="L472" s="98">
        <f t="shared" si="167"/>
        <v>0</v>
      </c>
      <c r="M472" s="98" t="e">
        <f t="shared" si="168"/>
        <v>#VALUE!</v>
      </c>
      <c r="N472" s="98" t="e">
        <f t="shared" si="169"/>
        <v>#VALUE!</v>
      </c>
      <c r="O472" s="97"/>
      <c r="P472" s="98" t="e">
        <f t="shared" si="161"/>
        <v>#VALUE!</v>
      </c>
      <c r="Q472" s="99" t="e">
        <f t="shared" si="170"/>
        <v>#VALUE!</v>
      </c>
      <c r="R472" s="100"/>
      <c r="S472" s="5"/>
      <c r="T472" s="28">
        <f t="shared" si="171"/>
        <v>0</v>
      </c>
      <c r="U472" s="101">
        <v>66140</v>
      </c>
      <c r="V472" s="102">
        <f t="shared" si="174"/>
        <v>0</v>
      </c>
      <c r="W472" s="101"/>
      <c r="X472" s="101"/>
      <c r="Y472" s="102">
        <f t="shared" si="172"/>
        <v>0</v>
      </c>
      <c r="Z472" s="102">
        <f t="shared" si="173"/>
        <v>0</v>
      </c>
      <c r="AA472" s="102" t="e">
        <f t="shared" si="175"/>
        <v>#VALUE!</v>
      </c>
    </row>
    <row r="473" spans="1:27" ht="17.25">
      <c r="A473" s="5"/>
      <c r="B473" s="5"/>
      <c r="C473" s="93"/>
      <c r="D473" s="193"/>
      <c r="E473" s="94"/>
      <c r="F473" s="95"/>
      <c r="G473" s="96" t="str">
        <f t="shared" si="164"/>
        <v>Error</v>
      </c>
      <c r="H473" s="97">
        <v>14400</v>
      </c>
      <c r="I473" s="98" t="e">
        <f t="shared" si="165"/>
        <v>#VALUE!</v>
      </c>
      <c r="J473" s="88" t="e">
        <f t="shared" si="160"/>
        <v>#VALUE!</v>
      </c>
      <c r="K473" s="98">
        <f t="shared" si="166"/>
        <v>0</v>
      </c>
      <c r="L473" s="98">
        <f t="shared" si="167"/>
        <v>0</v>
      </c>
      <c r="M473" s="98" t="e">
        <f t="shared" si="168"/>
        <v>#VALUE!</v>
      </c>
      <c r="N473" s="98" t="e">
        <f t="shared" si="169"/>
        <v>#VALUE!</v>
      </c>
      <c r="O473" s="97"/>
      <c r="P473" s="98" t="e">
        <f t="shared" si="161"/>
        <v>#VALUE!</v>
      </c>
      <c r="Q473" s="99" t="e">
        <f t="shared" si="170"/>
        <v>#VALUE!</v>
      </c>
      <c r="R473" s="100"/>
      <c r="S473" s="5"/>
      <c r="T473" s="28">
        <f t="shared" si="171"/>
        <v>0</v>
      </c>
      <c r="U473" s="101">
        <v>66140</v>
      </c>
      <c r="V473" s="102">
        <f t="shared" si="174"/>
        <v>0</v>
      </c>
      <c r="W473" s="101"/>
      <c r="X473" s="101"/>
      <c r="Y473" s="102">
        <f t="shared" si="172"/>
        <v>0</v>
      </c>
      <c r="Z473" s="102">
        <f t="shared" si="173"/>
        <v>0</v>
      </c>
      <c r="AA473" s="102" t="e">
        <f t="shared" si="175"/>
        <v>#VALUE!</v>
      </c>
    </row>
    <row r="474" spans="1:27" ht="17.25">
      <c r="A474" s="5"/>
      <c r="B474" s="5"/>
      <c r="C474" s="93"/>
      <c r="D474" s="193"/>
      <c r="E474" s="94"/>
      <c r="F474" s="95"/>
      <c r="G474" s="96" t="str">
        <f t="shared" si="164"/>
        <v>Error</v>
      </c>
      <c r="H474" s="97">
        <v>14400</v>
      </c>
      <c r="I474" s="98" t="e">
        <f t="shared" si="165"/>
        <v>#VALUE!</v>
      </c>
      <c r="J474" s="88" t="e">
        <f t="shared" si="160"/>
        <v>#VALUE!</v>
      </c>
      <c r="K474" s="98">
        <f t="shared" si="166"/>
        <v>0</v>
      </c>
      <c r="L474" s="98">
        <f t="shared" si="167"/>
        <v>0</v>
      </c>
      <c r="M474" s="98" t="e">
        <f t="shared" si="168"/>
        <v>#VALUE!</v>
      </c>
      <c r="N474" s="98" t="e">
        <f t="shared" si="169"/>
        <v>#VALUE!</v>
      </c>
      <c r="O474" s="97"/>
      <c r="P474" s="98" t="e">
        <f t="shared" si="161"/>
        <v>#VALUE!</v>
      </c>
      <c r="Q474" s="99" t="e">
        <f t="shared" si="170"/>
        <v>#VALUE!</v>
      </c>
      <c r="R474" s="100"/>
      <c r="S474" s="5"/>
      <c r="T474" s="28">
        <f t="shared" si="171"/>
        <v>0</v>
      </c>
      <c r="U474" s="101">
        <v>66140</v>
      </c>
      <c r="V474" s="102">
        <f t="shared" si="174"/>
        <v>0</v>
      </c>
      <c r="W474" s="101"/>
      <c r="X474" s="101"/>
      <c r="Y474" s="102">
        <f t="shared" si="172"/>
        <v>0</v>
      </c>
      <c r="Z474" s="102">
        <f t="shared" si="173"/>
        <v>0</v>
      </c>
      <c r="AA474" s="102" t="e">
        <f t="shared" si="175"/>
        <v>#VALUE!</v>
      </c>
    </row>
    <row r="475" spans="1:27" ht="17.25">
      <c r="A475" s="5"/>
      <c r="B475" s="5"/>
      <c r="C475" s="93"/>
      <c r="D475" s="193"/>
      <c r="E475" s="84"/>
      <c r="F475" s="85"/>
      <c r="G475" s="86" t="str">
        <f t="shared" si="164"/>
        <v>Error</v>
      </c>
      <c r="H475" s="87">
        <v>14400</v>
      </c>
      <c r="I475" s="88" t="e">
        <f t="shared" si="165"/>
        <v>#VALUE!</v>
      </c>
      <c r="J475" s="88" t="e">
        <f t="shared" si="160"/>
        <v>#VALUE!</v>
      </c>
      <c r="K475" s="88">
        <f t="shared" si="166"/>
        <v>0</v>
      </c>
      <c r="L475" s="88">
        <f t="shared" si="167"/>
        <v>0</v>
      </c>
      <c r="M475" s="88" t="e">
        <f t="shared" si="168"/>
        <v>#VALUE!</v>
      </c>
      <c r="N475" s="88" t="e">
        <f t="shared" si="169"/>
        <v>#VALUE!</v>
      </c>
      <c r="O475" s="87"/>
      <c r="P475" s="88" t="e">
        <f t="shared" si="161"/>
        <v>#VALUE!</v>
      </c>
      <c r="Q475" s="89" t="e">
        <f t="shared" si="170"/>
        <v>#VALUE!</v>
      </c>
      <c r="R475" s="90"/>
      <c r="S475" s="82"/>
      <c r="T475" s="28">
        <f t="shared" si="171"/>
        <v>0</v>
      </c>
      <c r="U475" s="91">
        <v>66140</v>
      </c>
      <c r="V475" s="92">
        <f t="shared" si="174"/>
        <v>0</v>
      </c>
      <c r="W475" s="91"/>
      <c r="X475" s="91"/>
      <c r="Y475" s="92">
        <f t="shared" si="172"/>
        <v>0</v>
      </c>
      <c r="Z475" s="92">
        <f t="shared" si="173"/>
        <v>0</v>
      </c>
      <c r="AA475" s="92" t="e">
        <f t="shared" si="175"/>
        <v>#VALUE!</v>
      </c>
    </row>
    <row r="476" spans="1:27" ht="17.25">
      <c r="A476" s="5"/>
      <c r="B476" s="5"/>
      <c r="C476" s="93"/>
      <c r="D476" s="193"/>
      <c r="E476" s="94"/>
      <c r="F476" s="95"/>
      <c r="G476" s="96" t="str">
        <f t="shared" si="164"/>
        <v>Error</v>
      </c>
      <c r="H476" s="97">
        <v>14400</v>
      </c>
      <c r="I476" s="98" t="e">
        <f t="shared" si="165"/>
        <v>#VALUE!</v>
      </c>
      <c r="J476" s="88" t="e">
        <f t="shared" si="160"/>
        <v>#VALUE!</v>
      </c>
      <c r="K476" s="98">
        <f t="shared" si="166"/>
        <v>0</v>
      </c>
      <c r="L476" s="98">
        <f t="shared" si="167"/>
        <v>0</v>
      </c>
      <c r="M476" s="98" t="e">
        <f t="shared" si="168"/>
        <v>#VALUE!</v>
      </c>
      <c r="N476" s="98" t="e">
        <f t="shared" si="169"/>
        <v>#VALUE!</v>
      </c>
      <c r="O476" s="97"/>
      <c r="P476" s="98" t="e">
        <f t="shared" si="161"/>
        <v>#VALUE!</v>
      </c>
      <c r="Q476" s="99" t="e">
        <f t="shared" si="170"/>
        <v>#VALUE!</v>
      </c>
      <c r="R476" s="100"/>
      <c r="S476" s="5"/>
      <c r="T476" s="28">
        <f t="shared" si="171"/>
        <v>0</v>
      </c>
      <c r="U476" s="101">
        <v>66140</v>
      </c>
      <c r="V476" s="102">
        <f t="shared" si="174"/>
        <v>0</v>
      </c>
      <c r="W476" s="101"/>
      <c r="X476" s="101"/>
      <c r="Y476" s="102">
        <f t="shared" si="172"/>
        <v>0</v>
      </c>
      <c r="Z476" s="102">
        <f t="shared" si="173"/>
        <v>0</v>
      </c>
      <c r="AA476" s="102" t="e">
        <f t="shared" si="175"/>
        <v>#VALUE!</v>
      </c>
    </row>
    <row r="477" spans="1:27" ht="17.25">
      <c r="A477" s="5"/>
      <c r="B477" s="5"/>
      <c r="C477" s="93"/>
      <c r="D477" s="193"/>
      <c r="E477" s="94"/>
      <c r="F477" s="95"/>
      <c r="G477" s="96" t="str">
        <f t="shared" si="164"/>
        <v>Error</v>
      </c>
      <c r="H477" s="97">
        <v>14400</v>
      </c>
      <c r="I477" s="98" t="e">
        <f t="shared" si="165"/>
        <v>#VALUE!</v>
      </c>
      <c r="J477" s="88" t="e">
        <f t="shared" si="160"/>
        <v>#VALUE!</v>
      </c>
      <c r="K477" s="98">
        <f t="shared" si="166"/>
        <v>0</v>
      </c>
      <c r="L477" s="98">
        <f t="shared" si="167"/>
        <v>0</v>
      </c>
      <c r="M477" s="98" t="e">
        <f t="shared" si="168"/>
        <v>#VALUE!</v>
      </c>
      <c r="N477" s="98" t="e">
        <f t="shared" si="169"/>
        <v>#VALUE!</v>
      </c>
      <c r="O477" s="97"/>
      <c r="P477" s="98" t="e">
        <f t="shared" si="161"/>
        <v>#VALUE!</v>
      </c>
      <c r="Q477" s="99" t="e">
        <f t="shared" si="170"/>
        <v>#VALUE!</v>
      </c>
      <c r="R477" s="100"/>
      <c r="S477" s="5"/>
      <c r="T477" s="28">
        <f t="shared" si="171"/>
        <v>0</v>
      </c>
      <c r="U477" s="101">
        <v>66140</v>
      </c>
      <c r="V477" s="102">
        <f t="shared" si="174"/>
        <v>0</v>
      </c>
      <c r="W477" s="101"/>
      <c r="X477" s="101"/>
      <c r="Y477" s="102">
        <f t="shared" si="172"/>
        <v>0</v>
      </c>
      <c r="Z477" s="102">
        <f t="shared" si="173"/>
        <v>0</v>
      </c>
      <c r="AA477" s="102" t="e">
        <f t="shared" si="175"/>
        <v>#VALUE!</v>
      </c>
    </row>
    <row r="478" spans="1:27" ht="17.25">
      <c r="A478" s="5"/>
      <c r="B478" s="5"/>
      <c r="C478" s="93"/>
      <c r="D478" s="193"/>
      <c r="E478" s="94"/>
      <c r="F478" s="95"/>
      <c r="G478" s="96" t="str">
        <f t="shared" si="164"/>
        <v>Error</v>
      </c>
      <c r="H478" s="97">
        <v>14400</v>
      </c>
      <c r="I478" s="98" t="e">
        <f t="shared" si="165"/>
        <v>#VALUE!</v>
      </c>
      <c r="J478" s="88" t="e">
        <f t="shared" si="160"/>
        <v>#VALUE!</v>
      </c>
      <c r="K478" s="98">
        <f t="shared" si="166"/>
        <v>0</v>
      </c>
      <c r="L478" s="98">
        <f t="shared" si="167"/>
        <v>0</v>
      </c>
      <c r="M478" s="98" t="e">
        <f t="shared" si="168"/>
        <v>#VALUE!</v>
      </c>
      <c r="N478" s="98" t="e">
        <f t="shared" si="169"/>
        <v>#VALUE!</v>
      </c>
      <c r="O478" s="97"/>
      <c r="P478" s="98" t="e">
        <f t="shared" si="161"/>
        <v>#VALUE!</v>
      </c>
      <c r="Q478" s="99" t="e">
        <f t="shared" si="170"/>
        <v>#VALUE!</v>
      </c>
      <c r="R478" s="100"/>
      <c r="S478" s="5"/>
      <c r="T478" s="28">
        <f t="shared" si="171"/>
        <v>0</v>
      </c>
      <c r="U478" s="101">
        <v>66140</v>
      </c>
      <c r="V478" s="102">
        <f t="shared" si="174"/>
        <v>0</v>
      </c>
      <c r="W478" s="101"/>
      <c r="X478" s="101"/>
      <c r="Y478" s="102">
        <f t="shared" si="172"/>
        <v>0</v>
      </c>
      <c r="Z478" s="102">
        <f t="shared" si="173"/>
        <v>0</v>
      </c>
      <c r="AA478" s="102" t="e">
        <f t="shared" si="175"/>
        <v>#VALUE!</v>
      </c>
    </row>
    <row r="479" spans="1:27" ht="17.25">
      <c r="A479" s="5"/>
      <c r="B479" s="5"/>
      <c r="C479" s="93"/>
      <c r="D479" s="193"/>
      <c r="E479" s="94"/>
      <c r="F479" s="95"/>
      <c r="G479" s="96" t="str">
        <f t="shared" si="164"/>
        <v>Error</v>
      </c>
      <c r="H479" s="97">
        <v>14400</v>
      </c>
      <c r="I479" s="98" t="e">
        <f t="shared" si="165"/>
        <v>#VALUE!</v>
      </c>
      <c r="J479" s="88" t="e">
        <f t="shared" si="160"/>
        <v>#VALUE!</v>
      </c>
      <c r="K479" s="98">
        <f t="shared" si="166"/>
        <v>0</v>
      </c>
      <c r="L479" s="98">
        <f t="shared" si="167"/>
        <v>0</v>
      </c>
      <c r="M479" s="98" t="e">
        <f t="shared" si="168"/>
        <v>#VALUE!</v>
      </c>
      <c r="N479" s="98" t="e">
        <f t="shared" si="169"/>
        <v>#VALUE!</v>
      </c>
      <c r="O479" s="97"/>
      <c r="P479" s="98" t="e">
        <f t="shared" si="161"/>
        <v>#VALUE!</v>
      </c>
      <c r="Q479" s="99" t="e">
        <f t="shared" si="170"/>
        <v>#VALUE!</v>
      </c>
      <c r="R479" s="100"/>
      <c r="S479" s="5"/>
      <c r="T479" s="28">
        <f t="shared" si="171"/>
        <v>0</v>
      </c>
      <c r="U479" s="101">
        <v>66140</v>
      </c>
      <c r="V479" s="102">
        <f t="shared" si="174"/>
        <v>0</v>
      </c>
      <c r="W479" s="101"/>
      <c r="X479" s="101"/>
      <c r="Y479" s="102">
        <f t="shared" si="172"/>
        <v>0</v>
      </c>
      <c r="Z479" s="102">
        <f t="shared" si="173"/>
        <v>0</v>
      </c>
      <c r="AA479" s="102" t="e">
        <f t="shared" si="175"/>
        <v>#VALUE!</v>
      </c>
    </row>
    <row r="480" spans="1:27" ht="17.25">
      <c r="A480" s="5"/>
      <c r="B480" s="5"/>
      <c r="C480" s="93"/>
      <c r="D480" s="193"/>
      <c r="E480" s="94"/>
      <c r="F480" s="95"/>
      <c r="G480" s="96" t="str">
        <f t="shared" si="164"/>
        <v>Error</v>
      </c>
      <c r="H480" s="97">
        <v>14400</v>
      </c>
      <c r="I480" s="98" t="e">
        <f t="shared" si="165"/>
        <v>#VALUE!</v>
      </c>
      <c r="J480" s="88" t="e">
        <f t="shared" si="160"/>
        <v>#VALUE!</v>
      </c>
      <c r="K480" s="98">
        <f t="shared" si="166"/>
        <v>0</v>
      </c>
      <c r="L480" s="98">
        <f t="shared" si="167"/>
        <v>0</v>
      </c>
      <c r="M480" s="98" t="e">
        <f t="shared" si="168"/>
        <v>#VALUE!</v>
      </c>
      <c r="N480" s="98" t="e">
        <f t="shared" si="169"/>
        <v>#VALUE!</v>
      </c>
      <c r="O480" s="97"/>
      <c r="P480" s="98" t="e">
        <f t="shared" si="161"/>
        <v>#VALUE!</v>
      </c>
      <c r="Q480" s="99" t="e">
        <f t="shared" si="170"/>
        <v>#VALUE!</v>
      </c>
      <c r="R480" s="100"/>
      <c r="S480" s="5"/>
      <c r="T480" s="28">
        <f t="shared" si="171"/>
        <v>0</v>
      </c>
      <c r="U480" s="101">
        <v>66140</v>
      </c>
      <c r="V480" s="102">
        <f t="shared" si="174"/>
        <v>0</v>
      </c>
      <c r="W480" s="101"/>
      <c r="X480" s="101"/>
      <c r="Y480" s="102">
        <f t="shared" si="172"/>
        <v>0</v>
      </c>
      <c r="Z480" s="102">
        <f t="shared" si="173"/>
        <v>0</v>
      </c>
      <c r="AA480" s="102" t="e">
        <f t="shared" si="175"/>
        <v>#VALUE!</v>
      </c>
    </row>
    <row r="481" spans="1:27" ht="17.25">
      <c r="A481" s="5"/>
      <c r="B481" s="5"/>
      <c r="C481" s="93"/>
      <c r="D481" s="193"/>
      <c r="E481" s="84"/>
      <c r="F481" s="85"/>
      <c r="G481" s="86" t="str">
        <f t="shared" si="164"/>
        <v>Error</v>
      </c>
      <c r="H481" s="87">
        <v>14400</v>
      </c>
      <c r="I481" s="88" t="e">
        <f t="shared" si="165"/>
        <v>#VALUE!</v>
      </c>
      <c r="J481" s="88" t="e">
        <f t="shared" si="160"/>
        <v>#VALUE!</v>
      </c>
      <c r="K481" s="88">
        <f t="shared" si="166"/>
        <v>0</v>
      </c>
      <c r="L481" s="88">
        <f t="shared" si="167"/>
        <v>0</v>
      </c>
      <c r="M481" s="88" t="e">
        <f t="shared" si="168"/>
        <v>#VALUE!</v>
      </c>
      <c r="N481" s="88" t="e">
        <f t="shared" si="169"/>
        <v>#VALUE!</v>
      </c>
      <c r="O481" s="87"/>
      <c r="P481" s="88" t="e">
        <f t="shared" si="161"/>
        <v>#VALUE!</v>
      </c>
      <c r="Q481" s="89" t="e">
        <f t="shared" si="170"/>
        <v>#VALUE!</v>
      </c>
      <c r="R481" s="90"/>
      <c r="S481" s="82"/>
      <c r="T481" s="28">
        <f t="shared" si="171"/>
        <v>0</v>
      </c>
      <c r="U481" s="91">
        <v>66140</v>
      </c>
      <c r="V481" s="92">
        <f t="shared" si="174"/>
        <v>0</v>
      </c>
      <c r="W481" s="91"/>
      <c r="X481" s="91"/>
      <c r="Y481" s="92">
        <f t="shared" si="172"/>
        <v>0</v>
      </c>
      <c r="Z481" s="92">
        <f t="shared" si="173"/>
        <v>0</v>
      </c>
      <c r="AA481" s="92" t="e">
        <f t="shared" si="175"/>
        <v>#VALUE!</v>
      </c>
    </row>
    <row r="482" spans="1:27" ht="17.25">
      <c r="A482" s="5"/>
      <c r="B482" s="5"/>
      <c r="C482" s="93"/>
      <c r="D482" s="193"/>
      <c r="E482" s="94"/>
      <c r="F482" s="95"/>
      <c r="G482" s="96" t="str">
        <f t="shared" si="164"/>
        <v>Error</v>
      </c>
      <c r="H482" s="97">
        <v>14400</v>
      </c>
      <c r="I482" s="98" t="e">
        <f t="shared" si="165"/>
        <v>#VALUE!</v>
      </c>
      <c r="J482" s="88" t="e">
        <f t="shared" si="160"/>
        <v>#VALUE!</v>
      </c>
      <c r="K482" s="98">
        <f t="shared" si="166"/>
        <v>0</v>
      </c>
      <c r="L482" s="98">
        <f t="shared" si="167"/>
        <v>0</v>
      </c>
      <c r="M482" s="98" t="e">
        <f t="shared" si="168"/>
        <v>#VALUE!</v>
      </c>
      <c r="N482" s="98" t="e">
        <f t="shared" si="169"/>
        <v>#VALUE!</v>
      </c>
      <c r="O482" s="97"/>
      <c r="P482" s="98" t="e">
        <f t="shared" si="161"/>
        <v>#VALUE!</v>
      </c>
      <c r="Q482" s="99" t="e">
        <f t="shared" si="170"/>
        <v>#VALUE!</v>
      </c>
      <c r="R482" s="100"/>
      <c r="S482" s="5"/>
      <c r="T482" s="28">
        <f t="shared" si="171"/>
        <v>0</v>
      </c>
      <c r="U482" s="101">
        <v>66140</v>
      </c>
      <c r="V482" s="102">
        <f t="shared" si="174"/>
        <v>0</v>
      </c>
      <c r="W482" s="101"/>
      <c r="X482" s="101"/>
      <c r="Y482" s="102">
        <f t="shared" si="172"/>
        <v>0</v>
      </c>
      <c r="Z482" s="102">
        <f t="shared" si="173"/>
        <v>0</v>
      </c>
      <c r="AA482" s="102" t="e">
        <f t="shared" si="175"/>
        <v>#VALUE!</v>
      </c>
    </row>
    <row r="483" spans="1:27" ht="17.25">
      <c r="A483" s="5"/>
      <c r="B483" s="5"/>
      <c r="C483" s="93"/>
      <c r="D483" s="193"/>
      <c r="E483" s="94"/>
      <c r="F483" s="95"/>
      <c r="G483" s="96" t="str">
        <f t="shared" si="164"/>
        <v>Error</v>
      </c>
      <c r="H483" s="97">
        <v>14400</v>
      </c>
      <c r="I483" s="98" t="e">
        <f t="shared" si="165"/>
        <v>#VALUE!</v>
      </c>
      <c r="J483" s="88" t="e">
        <f t="shared" si="160"/>
        <v>#VALUE!</v>
      </c>
      <c r="K483" s="98">
        <f t="shared" si="166"/>
        <v>0</v>
      </c>
      <c r="L483" s="98">
        <f t="shared" si="167"/>
        <v>0</v>
      </c>
      <c r="M483" s="98" t="e">
        <f t="shared" si="168"/>
        <v>#VALUE!</v>
      </c>
      <c r="N483" s="98" t="e">
        <f t="shared" si="169"/>
        <v>#VALUE!</v>
      </c>
      <c r="O483" s="97"/>
      <c r="P483" s="98" t="e">
        <f t="shared" si="161"/>
        <v>#VALUE!</v>
      </c>
      <c r="Q483" s="99" t="e">
        <f t="shared" si="170"/>
        <v>#VALUE!</v>
      </c>
      <c r="R483" s="100"/>
      <c r="S483" s="5"/>
      <c r="T483" s="28">
        <f t="shared" si="171"/>
        <v>0</v>
      </c>
      <c r="U483" s="101">
        <v>66140</v>
      </c>
      <c r="V483" s="102">
        <f t="shared" si="174"/>
        <v>0</v>
      </c>
      <c r="W483" s="101"/>
      <c r="X483" s="101"/>
      <c r="Y483" s="102">
        <f t="shared" si="172"/>
        <v>0</v>
      </c>
      <c r="Z483" s="102">
        <f t="shared" si="173"/>
        <v>0</v>
      </c>
      <c r="AA483" s="102" t="e">
        <f t="shared" si="175"/>
        <v>#VALUE!</v>
      </c>
    </row>
    <row r="484" spans="1:27" ht="17.25">
      <c r="A484" s="5"/>
      <c r="B484" s="5"/>
      <c r="C484" s="93"/>
      <c r="D484" s="193"/>
      <c r="E484" s="94"/>
      <c r="F484" s="95"/>
      <c r="G484" s="96" t="str">
        <f t="shared" si="164"/>
        <v>Error</v>
      </c>
      <c r="H484" s="97">
        <v>14400</v>
      </c>
      <c r="I484" s="98" t="e">
        <f t="shared" si="165"/>
        <v>#VALUE!</v>
      </c>
      <c r="J484" s="88" t="e">
        <f t="shared" si="160"/>
        <v>#VALUE!</v>
      </c>
      <c r="K484" s="98">
        <f t="shared" si="166"/>
        <v>0</v>
      </c>
      <c r="L484" s="98">
        <f t="shared" si="167"/>
        <v>0</v>
      </c>
      <c r="M484" s="98" t="e">
        <f t="shared" si="168"/>
        <v>#VALUE!</v>
      </c>
      <c r="N484" s="98" t="e">
        <f t="shared" si="169"/>
        <v>#VALUE!</v>
      </c>
      <c r="O484" s="97"/>
      <c r="P484" s="98" t="e">
        <f t="shared" si="161"/>
        <v>#VALUE!</v>
      </c>
      <c r="Q484" s="99" t="e">
        <f t="shared" si="170"/>
        <v>#VALUE!</v>
      </c>
      <c r="R484" s="100"/>
      <c r="S484" s="5"/>
      <c r="T484" s="28">
        <f t="shared" si="171"/>
        <v>0</v>
      </c>
      <c r="U484" s="101">
        <v>66140</v>
      </c>
      <c r="V484" s="102">
        <f t="shared" si="174"/>
        <v>0</v>
      </c>
      <c r="W484" s="101"/>
      <c r="X484" s="101"/>
      <c r="Y484" s="102">
        <f t="shared" si="172"/>
        <v>0</v>
      </c>
      <c r="Z484" s="102">
        <f t="shared" si="173"/>
        <v>0</v>
      </c>
      <c r="AA484" s="102" t="e">
        <f t="shared" si="175"/>
        <v>#VALUE!</v>
      </c>
    </row>
    <row r="485" spans="1:27" ht="17.25">
      <c r="A485" s="5"/>
      <c r="B485" s="5"/>
      <c r="C485" s="93"/>
      <c r="D485" s="193"/>
      <c r="E485" s="94"/>
      <c r="F485" s="95"/>
      <c r="G485" s="96" t="str">
        <f t="shared" si="164"/>
        <v>Error</v>
      </c>
      <c r="H485" s="97">
        <v>14400</v>
      </c>
      <c r="I485" s="98" t="e">
        <f t="shared" si="165"/>
        <v>#VALUE!</v>
      </c>
      <c r="J485" s="88" t="e">
        <f t="shared" si="160"/>
        <v>#VALUE!</v>
      </c>
      <c r="K485" s="98">
        <f t="shared" si="166"/>
        <v>0</v>
      </c>
      <c r="L485" s="98">
        <f t="shared" si="167"/>
        <v>0</v>
      </c>
      <c r="M485" s="98" t="e">
        <f t="shared" si="168"/>
        <v>#VALUE!</v>
      </c>
      <c r="N485" s="98" t="e">
        <f t="shared" si="169"/>
        <v>#VALUE!</v>
      </c>
      <c r="O485" s="97"/>
      <c r="P485" s="98" t="e">
        <f t="shared" si="161"/>
        <v>#VALUE!</v>
      </c>
      <c r="Q485" s="99" t="e">
        <f t="shared" si="170"/>
        <v>#VALUE!</v>
      </c>
      <c r="R485" s="100"/>
      <c r="S485" s="5"/>
      <c r="T485" s="28">
        <f t="shared" si="171"/>
        <v>0</v>
      </c>
      <c r="U485" s="101">
        <v>66140</v>
      </c>
      <c r="V485" s="102">
        <f t="shared" si="174"/>
        <v>0</v>
      </c>
      <c r="W485" s="101"/>
      <c r="X485" s="101"/>
      <c r="Y485" s="102">
        <f t="shared" si="172"/>
        <v>0</v>
      </c>
      <c r="Z485" s="102">
        <f t="shared" si="173"/>
        <v>0</v>
      </c>
      <c r="AA485" s="102" t="e">
        <f t="shared" si="175"/>
        <v>#VALUE!</v>
      </c>
    </row>
    <row r="486" spans="1:27" ht="17.25">
      <c r="A486" s="5"/>
      <c r="B486" s="5"/>
      <c r="C486" s="93"/>
      <c r="D486" s="193"/>
      <c r="E486" s="94"/>
      <c r="F486" s="95"/>
      <c r="G486" s="96" t="str">
        <f t="shared" si="164"/>
        <v>Error</v>
      </c>
      <c r="H486" s="97">
        <v>14400</v>
      </c>
      <c r="I486" s="98" t="e">
        <f t="shared" si="165"/>
        <v>#VALUE!</v>
      </c>
      <c r="J486" s="88" t="e">
        <f t="shared" si="160"/>
        <v>#VALUE!</v>
      </c>
      <c r="K486" s="98">
        <f t="shared" si="166"/>
        <v>0</v>
      </c>
      <c r="L486" s="98">
        <f t="shared" si="167"/>
        <v>0</v>
      </c>
      <c r="M486" s="98" t="e">
        <f t="shared" si="168"/>
        <v>#VALUE!</v>
      </c>
      <c r="N486" s="98" t="e">
        <f t="shared" si="169"/>
        <v>#VALUE!</v>
      </c>
      <c r="O486" s="97"/>
      <c r="P486" s="98" t="e">
        <f t="shared" si="161"/>
        <v>#VALUE!</v>
      </c>
      <c r="Q486" s="99" t="e">
        <f t="shared" si="170"/>
        <v>#VALUE!</v>
      </c>
      <c r="R486" s="100"/>
      <c r="S486" s="5"/>
      <c r="T486" s="28">
        <f t="shared" si="171"/>
        <v>0</v>
      </c>
      <c r="U486" s="101">
        <v>66140</v>
      </c>
      <c r="V486" s="102">
        <f t="shared" si="174"/>
        <v>0</v>
      </c>
      <c r="W486" s="101"/>
      <c r="X486" s="101"/>
      <c r="Y486" s="102">
        <f t="shared" si="172"/>
        <v>0</v>
      </c>
      <c r="Z486" s="102">
        <f t="shared" si="173"/>
        <v>0</v>
      </c>
      <c r="AA486" s="102" t="e">
        <f t="shared" si="175"/>
        <v>#VALUE!</v>
      </c>
    </row>
    <row r="487" spans="1:27" ht="17.25">
      <c r="A487" s="5"/>
      <c r="B487" s="5"/>
      <c r="C487" s="93"/>
      <c r="D487" s="193"/>
      <c r="E487" s="84"/>
      <c r="F487" s="85"/>
      <c r="G487" s="86" t="str">
        <f t="shared" si="164"/>
        <v>Error</v>
      </c>
      <c r="H487" s="87">
        <v>14400</v>
      </c>
      <c r="I487" s="88" t="e">
        <f t="shared" si="165"/>
        <v>#VALUE!</v>
      </c>
      <c r="J487" s="88" t="e">
        <f t="shared" si="160"/>
        <v>#VALUE!</v>
      </c>
      <c r="K487" s="88">
        <f t="shared" si="166"/>
        <v>0</v>
      </c>
      <c r="L487" s="88">
        <f t="shared" si="167"/>
        <v>0</v>
      </c>
      <c r="M487" s="88" t="e">
        <f t="shared" si="168"/>
        <v>#VALUE!</v>
      </c>
      <c r="N487" s="88" t="e">
        <f t="shared" si="169"/>
        <v>#VALUE!</v>
      </c>
      <c r="O487" s="87"/>
      <c r="P487" s="88" t="e">
        <f t="shared" si="161"/>
        <v>#VALUE!</v>
      </c>
      <c r="Q487" s="89" t="e">
        <f t="shared" si="170"/>
        <v>#VALUE!</v>
      </c>
      <c r="R487" s="90"/>
      <c r="S487" s="82"/>
      <c r="T487" s="28">
        <f t="shared" si="171"/>
        <v>0</v>
      </c>
      <c r="U487" s="91">
        <v>66140</v>
      </c>
      <c r="V487" s="92">
        <f t="shared" si="174"/>
        <v>0</v>
      </c>
      <c r="W487" s="91"/>
      <c r="X487" s="91"/>
      <c r="Y487" s="92">
        <f t="shared" si="172"/>
        <v>0</v>
      </c>
      <c r="Z487" s="92">
        <f t="shared" si="173"/>
        <v>0</v>
      </c>
      <c r="AA487" s="92" t="e">
        <f t="shared" si="175"/>
        <v>#VALUE!</v>
      </c>
    </row>
    <row r="488" spans="1:27" ht="17.25">
      <c r="A488" s="5"/>
      <c r="B488" s="5"/>
      <c r="C488" s="93"/>
      <c r="D488" s="193"/>
      <c r="E488" s="84"/>
      <c r="F488" s="85"/>
      <c r="G488" s="86" t="str">
        <f>IF($C488="ստորաբաժանման պետ",IF(F488=0,2.28,IF(F488=1,2.35,IF(F488=2,2.43,IF(F488=3,2.5,IF(OR(F488=4,F488=5),2.58,IF(OR(F488=6,F488=7),2.66,IF(OR(F488=8,F488=9),2.75,IF(OR(F488=10,F488=11,F488=12),2.83,IF(OR(F488=13,F488=14,F488=15),2.92,IF(OR(F488=16,F488=17,F488=18),3.01,3.11)))))))))),IF($C488="ավագ կարգադրիչ",IF(F488=0,1.96,IF(F488=1,2.02,IF(F488=2,2.08,IF(F488=3,2.15,IF(OR(F488=4,F488=5),2.21,IF(OR(F488=6,F488=7),2.28,IF(OR(F488=8,F488=9),2.35,IF(OR(F488=10,F488=11,F488=12),2.42,IF(OR(F488=13,F488=14,F488=15),2.5,IF(OR(F488=16,F488=17,F488=18),2.58,2.66)))))))))),IF($C488="կարգադրիչ",IF(F488=0,1.45,IF(F488=1,1.49,IF(F488=2,1.54,IF(F488=3,1.59,IF(OR(F488=4,F488=5),1.9,IF(OR(F488=6,F488=7),1.96,IF(OR(F488=8,F488=9),1.73,IF(OR(F488=10,F488=11,F488=12),1.79,IF(OR(F488=13,F488=14,F488=15),1.84,IF(OR(F488=16,F488=17,F488=18),1.9,1.95)))))))))), "Error")))</f>
        <v>Error</v>
      </c>
      <c r="H488" s="87">
        <v>14400</v>
      </c>
      <c r="I488" s="88" t="e">
        <f>G488*H488</f>
        <v>#VALUE!</v>
      </c>
      <c r="J488" s="88" t="e">
        <f t="shared" si="160"/>
        <v>#VALUE!</v>
      </c>
      <c r="K488" s="88">
        <f>IF($D488="գեներալ-մայոր",2.91,IF($D488="գնդապետ",2.38,IF($D488="փոխգնդապետ",2.25,IF($D488="մայոր",1.85,IF($D488="կապիտան",1.72,IF($D488="ավագ լեյտենանտ",1.59,IF($D488="լեյտենանտ",1.46,IF($D488="ավագ ենթասպա",1.06,IF($D488="ենթասպա",0.93,IF($D488="ավագ",0.79,IF($D488="ավագ սերժանտ",0.66,IF($D488="սերժանտ",0.53,IF($D488="կրտսեր սերժանտ",0.4,0)))))))))))))</f>
        <v>0</v>
      </c>
      <c r="L488" s="88">
        <f>K488*H488</f>
        <v>0</v>
      </c>
      <c r="M488" s="88" t="e">
        <f>L488+J488</f>
        <v>#VALUE!</v>
      </c>
      <c r="N488" s="88" t="e">
        <f>IF(F488&lt;2,M488*0%,IF(F488&lt;5,M488*5%,IF(F488&lt;10,M488*10%,IF(F488&lt;15,M488*15%,IF(F488&lt;20,M488*20%,IF(F488&lt;25,M488*25%,IF(F488&gt;=25,M488*30%)))))))</f>
        <v>#VALUE!</v>
      </c>
      <c r="O488" s="87"/>
      <c r="P488" s="88" t="e">
        <f t="shared" si="161"/>
        <v>#VALUE!</v>
      </c>
      <c r="Q488" s="89" t="e">
        <f>P488*6.565</f>
        <v>#VALUE!</v>
      </c>
      <c r="R488" s="90"/>
      <c r="S488" s="82"/>
      <c r="T488" s="28">
        <f t="shared" si="171"/>
        <v>0</v>
      </c>
      <c r="U488" s="91">
        <v>66140</v>
      </c>
      <c r="V488" s="92">
        <f t="shared" si="174"/>
        <v>0</v>
      </c>
      <c r="W488" s="91"/>
      <c r="X488" s="91"/>
      <c r="Y488" s="92">
        <f>+V488+W488+X488</f>
        <v>0</v>
      </c>
      <c r="Z488" s="92">
        <f>+Y488*6.565</f>
        <v>0</v>
      </c>
      <c r="AA488" s="92" t="e">
        <f t="shared" si="175"/>
        <v>#VALUE!</v>
      </c>
    </row>
    <row r="489" spans="1:27" ht="17.25">
      <c r="A489" s="5"/>
      <c r="B489" s="5"/>
      <c r="C489" s="93"/>
      <c r="D489" s="193"/>
      <c r="E489" s="94"/>
      <c r="F489" s="95"/>
      <c r="G489" s="96" t="str">
        <f t="shared" si="164"/>
        <v>Error</v>
      </c>
      <c r="H489" s="97">
        <v>14400</v>
      </c>
      <c r="I489" s="98" t="e">
        <f t="shared" ref="I489:I504" si="176">G489*H489</f>
        <v>#VALUE!</v>
      </c>
      <c r="J489" s="88" t="e">
        <f t="shared" si="160"/>
        <v>#VALUE!</v>
      </c>
      <c r="K489" s="98">
        <f t="shared" si="166"/>
        <v>0</v>
      </c>
      <c r="L489" s="98">
        <f t="shared" ref="L489:L504" si="177">K489*H489</f>
        <v>0</v>
      </c>
      <c r="M489" s="98" t="e">
        <f t="shared" ref="M489:M504" si="178">L489+J489</f>
        <v>#VALUE!</v>
      </c>
      <c r="N489" s="98" t="e">
        <f t="shared" ref="N489:N504" si="179">IF(F489&lt;2,M489*0%,IF(F489&lt;5,M489*5%,IF(F489&lt;10,M489*10%,IF(F489&lt;15,M489*15%,IF(F489&lt;20,M489*20%,IF(F489&lt;25,M489*25%,IF(F489&gt;=25,M489*30%)))))))</f>
        <v>#VALUE!</v>
      </c>
      <c r="O489" s="97"/>
      <c r="P489" s="98" t="e">
        <f t="shared" si="161"/>
        <v>#VALUE!</v>
      </c>
      <c r="Q489" s="99" t="e">
        <f t="shared" si="170"/>
        <v>#VALUE!</v>
      </c>
      <c r="R489" s="100"/>
      <c r="S489" s="5"/>
      <c r="T489" s="28">
        <f t="shared" si="171"/>
        <v>0</v>
      </c>
      <c r="U489" s="101">
        <v>66140</v>
      </c>
      <c r="V489" s="102">
        <f t="shared" si="174"/>
        <v>0</v>
      </c>
      <c r="W489" s="101"/>
      <c r="X489" s="101"/>
      <c r="Y489" s="102">
        <f t="shared" ref="Y489:Y504" si="180">+V489+W489+X489</f>
        <v>0</v>
      </c>
      <c r="Z489" s="102">
        <f t="shared" si="173"/>
        <v>0</v>
      </c>
      <c r="AA489" s="102" t="e">
        <f t="shared" si="175"/>
        <v>#VALUE!</v>
      </c>
    </row>
    <row r="490" spans="1:27" ht="17.25">
      <c r="A490" s="5"/>
      <c r="B490" s="5"/>
      <c r="C490" s="93"/>
      <c r="D490" s="193"/>
      <c r="E490" s="94"/>
      <c r="F490" s="95"/>
      <c r="G490" s="96" t="str">
        <f t="shared" si="164"/>
        <v>Error</v>
      </c>
      <c r="H490" s="97">
        <v>14400</v>
      </c>
      <c r="I490" s="98" t="e">
        <f t="shared" si="176"/>
        <v>#VALUE!</v>
      </c>
      <c r="J490" s="88" t="e">
        <f t="shared" si="160"/>
        <v>#VALUE!</v>
      </c>
      <c r="K490" s="98">
        <f t="shared" si="166"/>
        <v>0</v>
      </c>
      <c r="L490" s="98">
        <f t="shared" si="177"/>
        <v>0</v>
      </c>
      <c r="M490" s="98" t="e">
        <f t="shared" si="178"/>
        <v>#VALUE!</v>
      </c>
      <c r="N490" s="98" t="e">
        <f t="shared" si="179"/>
        <v>#VALUE!</v>
      </c>
      <c r="O490" s="97"/>
      <c r="P490" s="98" t="e">
        <f t="shared" si="161"/>
        <v>#VALUE!</v>
      </c>
      <c r="Q490" s="99" t="e">
        <f t="shared" si="170"/>
        <v>#VALUE!</v>
      </c>
      <c r="R490" s="100"/>
      <c r="S490" s="5"/>
      <c r="T490" s="28">
        <f t="shared" si="171"/>
        <v>0</v>
      </c>
      <c r="U490" s="101">
        <v>66140</v>
      </c>
      <c r="V490" s="102">
        <f t="shared" si="174"/>
        <v>0</v>
      </c>
      <c r="W490" s="101"/>
      <c r="X490" s="101"/>
      <c r="Y490" s="102">
        <f t="shared" si="180"/>
        <v>0</v>
      </c>
      <c r="Z490" s="102">
        <f t="shared" si="173"/>
        <v>0</v>
      </c>
      <c r="AA490" s="102" t="e">
        <f t="shared" si="175"/>
        <v>#VALUE!</v>
      </c>
    </row>
    <row r="491" spans="1:27" ht="17.25">
      <c r="A491" s="5"/>
      <c r="B491" s="5"/>
      <c r="C491" s="93"/>
      <c r="D491" s="193"/>
      <c r="E491" s="94"/>
      <c r="F491" s="95"/>
      <c r="G491" s="96" t="str">
        <f t="shared" si="164"/>
        <v>Error</v>
      </c>
      <c r="H491" s="97">
        <v>14400</v>
      </c>
      <c r="I491" s="98" t="e">
        <f t="shared" si="176"/>
        <v>#VALUE!</v>
      </c>
      <c r="J491" s="88" t="e">
        <f t="shared" si="160"/>
        <v>#VALUE!</v>
      </c>
      <c r="K491" s="98">
        <f t="shared" si="166"/>
        <v>0</v>
      </c>
      <c r="L491" s="98">
        <f t="shared" si="177"/>
        <v>0</v>
      </c>
      <c r="M491" s="98" t="e">
        <f t="shared" si="178"/>
        <v>#VALUE!</v>
      </c>
      <c r="N491" s="98" t="e">
        <f t="shared" si="179"/>
        <v>#VALUE!</v>
      </c>
      <c r="O491" s="97"/>
      <c r="P491" s="98" t="e">
        <f t="shared" si="161"/>
        <v>#VALUE!</v>
      </c>
      <c r="Q491" s="99" t="e">
        <f t="shared" si="170"/>
        <v>#VALUE!</v>
      </c>
      <c r="R491" s="100"/>
      <c r="S491" s="5"/>
      <c r="T491" s="28">
        <f t="shared" si="171"/>
        <v>0</v>
      </c>
      <c r="U491" s="101">
        <v>66140</v>
      </c>
      <c r="V491" s="102">
        <f t="shared" si="174"/>
        <v>0</v>
      </c>
      <c r="W491" s="101"/>
      <c r="X491" s="101"/>
      <c r="Y491" s="102">
        <f t="shared" si="180"/>
        <v>0</v>
      </c>
      <c r="Z491" s="102">
        <f t="shared" si="173"/>
        <v>0</v>
      </c>
      <c r="AA491" s="102" t="e">
        <f t="shared" si="175"/>
        <v>#VALUE!</v>
      </c>
    </row>
    <row r="492" spans="1:27" ht="17.25">
      <c r="A492" s="5"/>
      <c r="B492" s="5"/>
      <c r="C492" s="93"/>
      <c r="D492" s="193"/>
      <c r="E492" s="94"/>
      <c r="F492" s="95"/>
      <c r="G492" s="96" t="str">
        <f t="shared" si="164"/>
        <v>Error</v>
      </c>
      <c r="H492" s="97">
        <v>14400</v>
      </c>
      <c r="I492" s="98" t="e">
        <f t="shared" si="176"/>
        <v>#VALUE!</v>
      </c>
      <c r="J492" s="88" t="e">
        <f t="shared" si="160"/>
        <v>#VALUE!</v>
      </c>
      <c r="K492" s="98">
        <f t="shared" si="166"/>
        <v>0</v>
      </c>
      <c r="L492" s="98">
        <f t="shared" si="177"/>
        <v>0</v>
      </c>
      <c r="M492" s="98" t="e">
        <f t="shared" si="178"/>
        <v>#VALUE!</v>
      </c>
      <c r="N492" s="98" t="e">
        <f t="shared" si="179"/>
        <v>#VALUE!</v>
      </c>
      <c r="O492" s="97"/>
      <c r="P492" s="98" t="e">
        <f t="shared" si="161"/>
        <v>#VALUE!</v>
      </c>
      <c r="Q492" s="99" t="e">
        <f t="shared" si="170"/>
        <v>#VALUE!</v>
      </c>
      <c r="R492" s="100"/>
      <c r="S492" s="5"/>
      <c r="T492" s="28">
        <f t="shared" si="171"/>
        <v>0</v>
      </c>
      <c r="U492" s="101">
        <v>66140</v>
      </c>
      <c r="V492" s="102">
        <f t="shared" si="174"/>
        <v>0</v>
      </c>
      <c r="W492" s="101"/>
      <c r="X492" s="101"/>
      <c r="Y492" s="102">
        <f t="shared" si="180"/>
        <v>0</v>
      </c>
      <c r="Z492" s="102">
        <f t="shared" si="173"/>
        <v>0</v>
      </c>
      <c r="AA492" s="102" t="e">
        <f t="shared" si="175"/>
        <v>#VALUE!</v>
      </c>
    </row>
    <row r="493" spans="1:27" ht="17.25">
      <c r="A493" s="5"/>
      <c r="B493" s="5"/>
      <c r="C493" s="93"/>
      <c r="D493" s="193"/>
      <c r="E493" s="94"/>
      <c r="F493" s="95"/>
      <c r="G493" s="96" t="str">
        <f t="shared" si="164"/>
        <v>Error</v>
      </c>
      <c r="H493" s="97">
        <v>14400</v>
      </c>
      <c r="I493" s="98" t="e">
        <f t="shared" si="176"/>
        <v>#VALUE!</v>
      </c>
      <c r="J493" s="88" t="e">
        <f t="shared" si="160"/>
        <v>#VALUE!</v>
      </c>
      <c r="K493" s="98">
        <f t="shared" si="166"/>
        <v>0</v>
      </c>
      <c r="L493" s="98">
        <f t="shared" si="177"/>
        <v>0</v>
      </c>
      <c r="M493" s="98" t="e">
        <f t="shared" si="178"/>
        <v>#VALUE!</v>
      </c>
      <c r="N493" s="98" t="e">
        <f t="shared" si="179"/>
        <v>#VALUE!</v>
      </c>
      <c r="O493" s="97"/>
      <c r="P493" s="98" t="e">
        <f t="shared" si="161"/>
        <v>#VALUE!</v>
      </c>
      <c r="Q493" s="99" t="e">
        <f t="shared" si="170"/>
        <v>#VALUE!</v>
      </c>
      <c r="R493" s="100"/>
      <c r="S493" s="5"/>
      <c r="T493" s="28">
        <f t="shared" si="171"/>
        <v>0</v>
      </c>
      <c r="U493" s="101">
        <v>66140</v>
      </c>
      <c r="V493" s="102">
        <f t="shared" si="174"/>
        <v>0</v>
      </c>
      <c r="W493" s="101"/>
      <c r="X493" s="101"/>
      <c r="Y493" s="102">
        <f t="shared" si="180"/>
        <v>0</v>
      </c>
      <c r="Z493" s="102">
        <f t="shared" si="173"/>
        <v>0</v>
      </c>
      <c r="AA493" s="102" t="e">
        <f t="shared" si="175"/>
        <v>#VALUE!</v>
      </c>
    </row>
    <row r="494" spans="1:27" ht="17.25">
      <c r="A494" s="5"/>
      <c r="B494" s="5"/>
      <c r="C494" s="93"/>
      <c r="D494" s="193"/>
      <c r="E494" s="84"/>
      <c r="F494" s="85"/>
      <c r="G494" s="86" t="str">
        <f t="shared" si="164"/>
        <v>Error</v>
      </c>
      <c r="H494" s="87">
        <v>14400</v>
      </c>
      <c r="I494" s="88" t="e">
        <f t="shared" si="176"/>
        <v>#VALUE!</v>
      </c>
      <c r="J494" s="88" t="e">
        <f t="shared" si="160"/>
        <v>#VALUE!</v>
      </c>
      <c r="K494" s="88">
        <f t="shared" si="166"/>
        <v>0</v>
      </c>
      <c r="L494" s="88">
        <f t="shared" si="177"/>
        <v>0</v>
      </c>
      <c r="M494" s="88" t="e">
        <f t="shared" si="178"/>
        <v>#VALUE!</v>
      </c>
      <c r="N494" s="88" t="e">
        <f t="shared" si="179"/>
        <v>#VALUE!</v>
      </c>
      <c r="O494" s="87"/>
      <c r="P494" s="88" t="e">
        <f t="shared" si="161"/>
        <v>#VALUE!</v>
      </c>
      <c r="Q494" s="89" t="e">
        <f t="shared" si="170"/>
        <v>#VALUE!</v>
      </c>
      <c r="R494" s="90"/>
      <c r="S494" s="82"/>
      <c r="T494" s="28">
        <f t="shared" si="171"/>
        <v>0</v>
      </c>
      <c r="U494" s="91">
        <v>66140</v>
      </c>
      <c r="V494" s="92">
        <f t="shared" si="174"/>
        <v>0</v>
      </c>
      <c r="W494" s="91"/>
      <c r="X494" s="91"/>
      <c r="Y494" s="92">
        <f t="shared" si="180"/>
        <v>0</v>
      </c>
      <c r="Z494" s="92">
        <f t="shared" si="173"/>
        <v>0</v>
      </c>
      <c r="AA494" s="92" t="e">
        <f t="shared" si="175"/>
        <v>#VALUE!</v>
      </c>
    </row>
    <row r="495" spans="1:27" ht="17.25">
      <c r="A495" s="5"/>
      <c r="B495" s="5"/>
      <c r="C495" s="93"/>
      <c r="D495" s="193"/>
      <c r="E495" s="94"/>
      <c r="F495" s="95"/>
      <c r="G495" s="96" t="str">
        <f t="shared" si="164"/>
        <v>Error</v>
      </c>
      <c r="H495" s="97">
        <v>14400</v>
      </c>
      <c r="I495" s="98" t="e">
        <f t="shared" si="176"/>
        <v>#VALUE!</v>
      </c>
      <c r="J495" s="88" t="e">
        <f t="shared" si="160"/>
        <v>#VALUE!</v>
      </c>
      <c r="K495" s="98">
        <f t="shared" si="166"/>
        <v>0</v>
      </c>
      <c r="L495" s="98">
        <f t="shared" si="177"/>
        <v>0</v>
      </c>
      <c r="M495" s="98" t="e">
        <f t="shared" si="178"/>
        <v>#VALUE!</v>
      </c>
      <c r="N495" s="98" t="e">
        <f t="shared" si="179"/>
        <v>#VALUE!</v>
      </c>
      <c r="O495" s="97"/>
      <c r="P495" s="98" t="e">
        <f t="shared" si="161"/>
        <v>#VALUE!</v>
      </c>
      <c r="Q495" s="99" t="e">
        <f t="shared" si="170"/>
        <v>#VALUE!</v>
      </c>
      <c r="R495" s="100"/>
      <c r="S495" s="5"/>
      <c r="T495" s="28">
        <f t="shared" si="171"/>
        <v>0</v>
      </c>
      <c r="U495" s="101">
        <v>66140</v>
      </c>
      <c r="V495" s="102">
        <f t="shared" si="174"/>
        <v>0</v>
      </c>
      <c r="W495" s="101"/>
      <c r="X495" s="101"/>
      <c r="Y495" s="102">
        <f t="shared" si="180"/>
        <v>0</v>
      </c>
      <c r="Z495" s="102">
        <f t="shared" si="173"/>
        <v>0</v>
      </c>
      <c r="AA495" s="102" t="e">
        <f t="shared" si="175"/>
        <v>#VALUE!</v>
      </c>
    </row>
    <row r="496" spans="1:27" ht="17.25">
      <c r="A496" s="5"/>
      <c r="B496" s="5"/>
      <c r="C496" s="93"/>
      <c r="D496" s="193"/>
      <c r="E496" s="94"/>
      <c r="F496" s="95"/>
      <c r="G496" s="96" t="str">
        <f t="shared" si="164"/>
        <v>Error</v>
      </c>
      <c r="H496" s="97">
        <v>14400</v>
      </c>
      <c r="I496" s="98" t="e">
        <f t="shared" si="176"/>
        <v>#VALUE!</v>
      </c>
      <c r="J496" s="88" t="e">
        <f t="shared" si="160"/>
        <v>#VALUE!</v>
      </c>
      <c r="K496" s="98">
        <f t="shared" si="166"/>
        <v>0</v>
      </c>
      <c r="L496" s="98">
        <f t="shared" si="177"/>
        <v>0</v>
      </c>
      <c r="M496" s="98" t="e">
        <f t="shared" si="178"/>
        <v>#VALUE!</v>
      </c>
      <c r="N496" s="98" t="e">
        <f t="shared" si="179"/>
        <v>#VALUE!</v>
      </c>
      <c r="O496" s="97"/>
      <c r="P496" s="98" t="e">
        <f t="shared" si="161"/>
        <v>#VALUE!</v>
      </c>
      <c r="Q496" s="99" t="e">
        <f t="shared" si="170"/>
        <v>#VALUE!</v>
      </c>
      <c r="R496" s="100"/>
      <c r="S496" s="5"/>
      <c r="T496" s="28">
        <f t="shared" si="171"/>
        <v>0</v>
      </c>
      <c r="U496" s="101">
        <v>66140</v>
      </c>
      <c r="V496" s="102">
        <f t="shared" si="174"/>
        <v>0</v>
      </c>
      <c r="W496" s="101"/>
      <c r="X496" s="101"/>
      <c r="Y496" s="102">
        <f t="shared" si="180"/>
        <v>0</v>
      </c>
      <c r="Z496" s="102">
        <f t="shared" si="173"/>
        <v>0</v>
      </c>
      <c r="AA496" s="102" t="e">
        <f t="shared" si="175"/>
        <v>#VALUE!</v>
      </c>
    </row>
    <row r="497" spans="1:29" ht="17.25">
      <c r="A497" s="5"/>
      <c r="B497" s="5"/>
      <c r="C497" s="93"/>
      <c r="D497" s="193"/>
      <c r="E497" s="94"/>
      <c r="F497" s="95"/>
      <c r="G497" s="96" t="str">
        <f t="shared" si="164"/>
        <v>Error</v>
      </c>
      <c r="H497" s="97">
        <v>14400</v>
      </c>
      <c r="I497" s="98" t="e">
        <f t="shared" si="176"/>
        <v>#VALUE!</v>
      </c>
      <c r="J497" s="88" t="e">
        <f t="shared" ref="J497:J504" si="181">IF(I497&lt;=59525,59525,I497)</f>
        <v>#VALUE!</v>
      </c>
      <c r="K497" s="98">
        <f t="shared" si="166"/>
        <v>0</v>
      </c>
      <c r="L497" s="98">
        <f t="shared" si="177"/>
        <v>0</v>
      </c>
      <c r="M497" s="98" t="e">
        <f t="shared" si="178"/>
        <v>#VALUE!</v>
      </c>
      <c r="N497" s="98" t="e">
        <f t="shared" si="179"/>
        <v>#VALUE!</v>
      </c>
      <c r="O497" s="97"/>
      <c r="P497" s="98" t="e">
        <f t="shared" ref="P497:P504" si="182">M497+N497+O497</f>
        <v>#VALUE!</v>
      </c>
      <c r="Q497" s="99" t="e">
        <f t="shared" si="170"/>
        <v>#VALUE!</v>
      </c>
      <c r="R497" s="100"/>
      <c r="S497" s="5"/>
      <c r="T497" s="28">
        <f t="shared" si="171"/>
        <v>0</v>
      </c>
      <c r="U497" s="101">
        <v>66140</v>
      </c>
      <c r="V497" s="102">
        <f t="shared" ref="V497:V504" si="183">+U497*T497</f>
        <v>0</v>
      </c>
      <c r="W497" s="101"/>
      <c r="X497" s="101"/>
      <c r="Y497" s="102">
        <f t="shared" si="180"/>
        <v>0</v>
      </c>
      <c r="Z497" s="102">
        <f t="shared" si="173"/>
        <v>0</v>
      </c>
      <c r="AA497" s="102" t="e">
        <f t="shared" ref="AA497:AA504" si="184">+Z497+Q497</f>
        <v>#VALUE!</v>
      </c>
    </row>
    <row r="498" spans="1:29" ht="17.25">
      <c r="A498" s="5"/>
      <c r="B498" s="5"/>
      <c r="C498" s="93"/>
      <c r="D498" s="193"/>
      <c r="E498" s="94"/>
      <c r="F498" s="95"/>
      <c r="G498" s="96" t="str">
        <f t="shared" ref="G498:G504" si="185">IF($C498="ստորաբաժանման պետ",IF(F498=0,2.28,IF(F498=1,2.35,IF(F498=2,2.43,IF(F498=3,2.5,IF(OR(F498=4,F498=5),2.58,IF(OR(F498=6,F498=7),2.66,IF(OR(F498=8,F498=9),2.75,IF(OR(F498=10,F498=11,F498=12),2.83,IF(OR(F498=13,F498=14,F498=15),2.92,IF(OR(F498=16,F498=17,F498=18),3.01,3.11)))))))))),IF($C498="ավագ կարգադրիչ",IF(F498=0,1.96,IF(F498=1,2.02,IF(F498=2,2.08,IF(F498=3,2.15,IF(OR(F498=4,F498=5),2.21,IF(OR(F498=6,F498=7),2.28,IF(OR(F498=8,F498=9),2.35,IF(OR(F498=10,F498=11,F498=12),2.42,IF(OR(F498=13,F498=14,F498=15),2.5,IF(OR(F498=16,F498=17,F498=18),2.58,2.66)))))))))),IF($C498="կարգադրիչ",IF(F498=0,1.45,IF(F498=1,1.49,IF(F498=2,1.54,IF(F498=3,1.59,IF(OR(F498=4,F498=5),1.9,IF(OR(F498=6,F498=7),1.96,IF(OR(F498=8,F498=9),1.73,IF(OR(F498=10,F498=11,F498=12),1.79,IF(OR(F498=13,F498=14,F498=15),1.84,IF(OR(F498=16,F498=17,F498=18),1.9,1.95)))))))))), "Error")))</f>
        <v>Error</v>
      </c>
      <c r="H498" s="97">
        <v>14400</v>
      </c>
      <c r="I498" s="98" t="e">
        <f t="shared" si="176"/>
        <v>#VALUE!</v>
      </c>
      <c r="J498" s="88" t="e">
        <f t="shared" si="181"/>
        <v>#VALUE!</v>
      </c>
      <c r="K498" s="98">
        <f t="shared" ref="K498:K504" si="186">IF($D498="գեներալ-մայոր",2.91,IF($D498="գնդապետ",2.38,IF($D498="փոխգնդապետ",2.25,IF($D498="մայոր",1.85,IF($D498="կապիտան",1.72,IF($D498="ավագ լեյտենանտ",1.59,IF($D498="լեյտենանտ",1.46,IF($D498="ավագ ենթասպա",1.06,IF($D498="ենթասպա",0.93,IF($D498="ավագ",0.79,IF($D498="ավագ սերժանտ",0.66,IF($D498="սերժանտ",0.53,IF($D498="կրտսեր սերժանտ",0.4,0)))))))))))))</f>
        <v>0</v>
      </c>
      <c r="L498" s="98">
        <f t="shared" si="177"/>
        <v>0</v>
      </c>
      <c r="M498" s="98" t="e">
        <f t="shared" si="178"/>
        <v>#VALUE!</v>
      </c>
      <c r="N498" s="98" t="e">
        <f t="shared" si="179"/>
        <v>#VALUE!</v>
      </c>
      <c r="O498" s="97"/>
      <c r="P498" s="98" t="e">
        <f t="shared" si="182"/>
        <v>#VALUE!</v>
      </c>
      <c r="Q498" s="99" t="e">
        <f t="shared" ref="Q498:Q504" si="187">P498*6.565</f>
        <v>#VALUE!</v>
      </c>
      <c r="R498" s="100"/>
      <c r="S498" s="5"/>
      <c r="T498" s="28">
        <f t="shared" ref="T498:T504" si="188">IF(E498&lt;1,0,IF(D498="Բ-1",IF(F498=0,6.94,IF(F498=1,7.17,IF(F498=2,7.41,IF(F498=3,7.66,IF(OR(F498=5,F498=4),7.92,IF(OR(F498=6,F498=7),8.18,IF(OR(F498=8,F498=9),8.46,IF(OR(F498=10,F498=11,F498=12),8.74,IF(OR(F498=13,F498=14,F498=15),9.03,IF(OR(F498=16,F498=17,F498=18),9.33,9.65)))))))))),IF(D498="Բ-2", IF(F498=0,5.71,IF(F498=1,5.89,IF(F498=2,6.09,IF(F498=3,6.29,IF(OR(F498=5,F498=4),6.5,IF(OR(F498=6,F498=7),6.72,IF(OR(F498=8,F498=9),6.94,IF(OR(F498=10,F498=11,F498=12),7.17,IF(OR(F498=13,F498=14,F498=15),7.41,IF(OR(F498=16,F498=17,F498=18),7.65,7.91)))))))))), IF(D498="Գ-1", IF(F498=0,4.7,IF(F498=1,4.86,IF(F498=2,5.01,IF(F498=3,5.18,IF(OR(F498=5,F498=4),5.35,IF(OR(F498=6,F498=7),5.52,IF(OR(F498=8,F498=9),5.71,IF(OR(F498=10,F498=11,F498=12),5.89,IF(OR(F498=13,F498=14,F498=15),6.09,IF(OR(F498=16,F498=17,F498=18),6.29,6.49)))))))))), IF(D498="Գ-2", IF(F498=0,3.88,IF(F498=1,4.01,IF(F498=2,4.14,IF(F498=3,4.27,IF(OR(F498=5,F498=4),4.41,IF(OR(F498=6,F498=7),4.55,IF(OR(F498=8,F498=9),4.7,IF(OR(F498=10,F498=11,F498=12),4.85,IF(OR(F498=13,F498=14,F498=15),5.01,IF(OR(F498=16,F498=17,F498=18),5.17,5.34)))))))))), IF(D498="Գ-3", IF(F498=0,3.21,IF(F498=1,3.31,IF(F498=2,3.42,IF(F498=3,3.53,IF(OR(F498=5,F498=4),3.64,IF(OR(F498=6,F498=7),3.76,IF(OR(F498=8,F498=9),3.88,IF(OR(F498=10,F498=11,F498=12),4.01,IF(OR(F498=13,F498=14,F498=15),4.13,IF(OR(F498=16,F498=17,F498=18),4.27,4.4)))))))))), IF(D498="Ա-1", IF(F498=0,2.66,IF(F498=1,2.75,IF(F498=2,2.83,IF(F498=3,2.92,IF(OR(F498=5,F498=4),3.02,IF(OR(F498=6,F498=7),3.11,IF(OR(F498=8,F498=9),3.21,IF(OR(F498=10,F498=11,F498=12),3.31,IF(OR(F498=13,F498=14,F498=15),3.42,IF(OR(F498=16,F498=17,F498=18),3.53,3.64)))))))))), IF(D498="Ա-2", IF(F498=0,2.28,IF(F498=1,2.35,IF(F498=2,2.43,IF(F498=3,2.5,IF(OR(F498=5,F498=4),2.58,IF(OR(F498=6,F498=7),2.66,IF(OR(F498=8,F498=9),2.75,IF(OR(F498=10,F498=11,F498=12),2.83,IF(OR(F498=13,F498=14,F498=15),2.92,IF(OR(F498=16,F498=17,F498=18),3.01,3.11)))))))))),IF(D498="Ա-3", IF(F498=0,1.96,IF(F498=1,2.02,IF(F498=2,2.08,IF(F498=3,2.15,IF(OR(F498=5,F498=4),2.21,IF(OR(F498=6,F498=7),2.28,IF(OR(F498=8,F498=9),2.35,IF(OR(F498=10,F498=11,F498=12),2.42,IF(OR(F498=13,F498=14,F498=15),2.5,IF(OR(F498=16,F498=17,F498=18),2.58,2.66)))))))))), IF(D498="Կ-1", IF(F498=0,1.68,IF(F498=1,1.73,IF(F498=2,1.79,IF(F498=3,1.84,IF(OR(F498=5,F498=4),1.9,IF(OR(F498=6,F498=7),1.96,IF(OR(F498=8,F498=9),2.02,IF(OR(F498=10,F498=11,F498=12),2.08,IF(OR(F498=13,F498=14,F498=15),2.14,IF(OR(F498=16,F498=17,F498=18),2.21,2.28)))))))))), IF(D498="Կ-2", IF(F498=0,1.45,IF(F498=1,1.49,IF(F498=2,1.54,IF(F498=3,1.59,IF(OR(F498=5,F498=4),1.63,IF(OR(F498=6,F498=7),1.68,IF(OR(F498=8,F498=9),1.73,IF(OR(F498=10,F498=11,F498=12),1.79,IF(OR(F498=13,F498=14,F498=15),1.84,IF(OR(F498=16,F498=17,F498=18),1.9,1.95)))))))))),IF(D498="Կ-3", IF(F498=0,1.25,IF(F498=1,1.29,IF(F498=2,1.33,IF(F498=3,1.37,IF(OR(F498=5,F498=4),1.41,IF(OR(F498=6,F498=7),1.45,IF(OR(F498=8,F498=9),1.49,IF(OR(F498=10,F498=11,F498=12),1.54,IF(OR(F498=13,F498=14,F498=15),1.58,IF(OR(F498=16,F498=17,F498=18),1.63,1.68)))))))))), "Error"))))))))))))</f>
        <v>0</v>
      </c>
      <c r="U498" s="101">
        <v>66140</v>
      </c>
      <c r="V498" s="102">
        <f t="shared" si="183"/>
        <v>0</v>
      </c>
      <c r="W498" s="101"/>
      <c r="X498" s="101"/>
      <c r="Y498" s="102">
        <f t="shared" si="180"/>
        <v>0</v>
      </c>
      <c r="Z498" s="102">
        <f t="shared" ref="Z498:Z504" si="189">+Y498*6.565</f>
        <v>0</v>
      </c>
      <c r="AA498" s="102" t="e">
        <f t="shared" si="184"/>
        <v>#VALUE!</v>
      </c>
    </row>
    <row r="499" spans="1:29" ht="17.25">
      <c r="A499" s="5"/>
      <c r="B499" s="5"/>
      <c r="C499" s="93"/>
      <c r="D499" s="193"/>
      <c r="E499" s="94"/>
      <c r="F499" s="95"/>
      <c r="G499" s="96" t="str">
        <f t="shared" si="185"/>
        <v>Error</v>
      </c>
      <c r="H499" s="97">
        <v>14400</v>
      </c>
      <c r="I499" s="98" t="e">
        <f t="shared" si="176"/>
        <v>#VALUE!</v>
      </c>
      <c r="J499" s="88" t="e">
        <f t="shared" si="181"/>
        <v>#VALUE!</v>
      </c>
      <c r="K499" s="98">
        <f t="shared" si="186"/>
        <v>0</v>
      </c>
      <c r="L499" s="98">
        <f t="shared" si="177"/>
        <v>0</v>
      </c>
      <c r="M499" s="98" t="e">
        <f t="shared" si="178"/>
        <v>#VALUE!</v>
      </c>
      <c r="N499" s="98" t="e">
        <f t="shared" si="179"/>
        <v>#VALUE!</v>
      </c>
      <c r="O499" s="97"/>
      <c r="P499" s="98" t="e">
        <f t="shared" si="182"/>
        <v>#VALUE!</v>
      </c>
      <c r="Q499" s="99" t="e">
        <f t="shared" si="187"/>
        <v>#VALUE!</v>
      </c>
      <c r="R499" s="100"/>
      <c r="S499" s="5"/>
      <c r="T499" s="28">
        <f t="shared" si="188"/>
        <v>0</v>
      </c>
      <c r="U499" s="101">
        <v>66140</v>
      </c>
      <c r="V499" s="102">
        <f t="shared" si="183"/>
        <v>0</v>
      </c>
      <c r="W499" s="101"/>
      <c r="X499" s="101"/>
      <c r="Y499" s="102">
        <f t="shared" si="180"/>
        <v>0</v>
      </c>
      <c r="Z499" s="102">
        <f t="shared" si="189"/>
        <v>0</v>
      </c>
      <c r="AA499" s="102" t="e">
        <f t="shared" si="184"/>
        <v>#VALUE!</v>
      </c>
    </row>
    <row r="500" spans="1:29" ht="17.25">
      <c r="A500" s="5"/>
      <c r="B500" s="5"/>
      <c r="C500" s="93"/>
      <c r="D500" s="193"/>
      <c r="E500" s="84"/>
      <c r="F500" s="85"/>
      <c r="G500" s="86" t="str">
        <f t="shared" si="185"/>
        <v>Error</v>
      </c>
      <c r="H500" s="87">
        <v>14400</v>
      </c>
      <c r="I500" s="88" t="e">
        <f t="shared" si="176"/>
        <v>#VALUE!</v>
      </c>
      <c r="J500" s="88" t="e">
        <f t="shared" si="181"/>
        <v>#VALUE!</v>
      </c>
      <c r="K500" s="88">
        <f t="shared" si="186"/>
        <v>0</v>
      </c>
      <c r="L500" s="88">
        <f t="shared" si="177"/>
        <v>0</v>
      </c>
      <c r="M500" s="88" t="e">
        <f t="shared" si="178"/>
        <v>#VALUE!</v>
      </c>
      <c r="N500" s="88" t="e">
        <f t="shared" si="179"/>
        <v>#VALUE!</v>
      </c>
      <c r="O500" s="87"/>
      <c r="P500" s="88" t="e">
        <f t="shared" si="182"/>
        <v>#VALUE!</v>
      </c>
      <c r="Q500" s="89" t="e">
        <f t="shared" si="187"/>
        <v>#VALUE!</v>
      </c>
      <c r="R500" s="90"/>
      <c r="S500" s="82"/>
      <c r="T500" s="28">
        <f t="shared" si="188"/>
        <v>0</v>
      </c>
      <c r="U500" s="91">
        <v>66140</v>
      </c>
      <c r="V500" s="92">
        <f t="shared" si="183"/>
        <v>0</v>
      </c>
      <c r="W500" s="91"/>
      <c r="X500" s="91"/>
      <c r="Y500" s="92">
        <f t="shared" si="180"/>
        <v>0</v>
      </c>
      <c r="Z500" s="92">
        <f t="shared" si="189"/>
        <v>0</v>
      </c>
      <c r="AA500" s="92" t="e">
        <f t="shared" si="184"/>
        <v>#VALUE!</v>
      </c>
    </row>
    <row r="501" spans="1:29" ht="17.25">
      <c r="A501" s="5"/>
      <c r="B501" s="5"/>
      <c r="C501" s="93"/>
      <c r="D501" s="193"/>
      <c r="E501" s="94"/>
      <c r="F501" s="95"/>
      <c r="G501" s="96" t="str">
        <f t="shared" si="185"/>
        <v>Error</v>
      </c>
      <c r="H501" s="97">
        <v>14400</v>
      </c>
      <c r="I501" s="98" t="e">
        <f t="shared" si="176"/>
        <v>#VALUE!</v>
      </c>
      <c r="J501" s="88" t="e">
        <f t="shared" si="181"/>
        <v>#VALUE!</v>
      </c>
      <c r="K501" s="98">
        <f t="shared" si="186"/>
        <v>0</v>
      </c>
      <c r="L501" s="98">
        <f t="shared" si="177"/>
        <v>0</v>
      </c>
      <c r="M501" s="98" t="e">
        <f t="shared" si="178"/>
        <v>#VALUE!</v>
      </c>
      <c r="N501" s="98" t="e">
        <f t="shared" si="179"/>
        <v>#VALUE!</v>
      </c>
      <c r="O501" s="97"/>
      <c r="P501" s="98" t="e">
        <f t="shared" si="182"/>
        <v>#VALUE!</v>
      </c>
      <c r="Q501" s="99" t="e">
        <f t="shared" si="187"/>
        <v>#VALUE!</v>
      </c>
      <c r="R501" s="100"/>
      <c r="S501" s="5"/>
      <c r="T501" s="28">
        <f t="shared" si="188"/>
        <v>0</v>
      </c>
      <c r="U501" s="101">
        <v>66140</v>
      </c>
      <c r="V501" s="102">
        <f t="shared" si="183"/>
        <v>0</v>
      </c>
      <c r="W501" s="101"/>
      <c r="X501" s="101"/>
      <c r="Y501" s="102">
        <f t="shared" si="180"/>
        <v>0</v>
      </c>
      <c r="Z501" s="102">
        <f t="shared" si="189"/>
        <v>0</v>
      </c>
      <c r="AA501" s="102" t="e">
        <f t="shared" si="184"/>
        <v>#VALUE!</v>
      </c>
    </row>
    <row r="502" spans="1:29" ht="17.25">
      <c r="A502" s="5"/>
      <c r="B502" s="5"/>
      <c r="C502" s="93"/>
      <c r="D502" s="193"/>
      <c r="E502" s="94"/>
      <c r="F502" s="95"/>
      <c r="G502" s="96" t="str">
        <f t="shared" si="185"/>
        <v>Error</v>
      </c>
      <c r="H502" s="97">
        <v>14400</v>
      </c>
      <c r="I502" s="98" t="e">
        <f t="shared" si="176"/>
        <v>#VALUE!</v>
      </c>
      <c r="J502" s="88" t="e">
        <f t="shared" si="181"/>
        <v>#VALUE!</v>
      </c>
      <c r="K502" s="98">
        <f t="shared" si="186"/>
        <v>0</v>
      </c>
      <c r="L502" s="98">
        <f t="shared" si="177"/>
        <v>0</v>
      </c>
      <c r="M502" s="98" t="e">
        <f t="shared" si="178"/>
        <v>#VALUE!</v>
      </c>
      <c r="N502" s="98" t="e">
        <f t="shared" si="179"/>
        <v>#VALUE!</v>
      </c>
      <c r="O502" s="97"/>
      <c r="P502" s="98" t="e">
        <f t="shared" si="182"/>
        <v>#VALUE!</v>
      </c>
      <c r="Q502" s="99" t="e">
        <f t="shared" si="187"/>
        <v>#VALUE!</v>
      </c>
      <c r="R502" s="100"/>
      <c r="S502" s="5"/>
      <c r="T502" s="28">
        <f t="shared" si="188"/>
        <v>0</v>
      </c>
      <c r="U502" s="101">
        <v>66140</v>
      </c>
      <c r="V502" s="102">
        <f t="shared" si="183"/>
        <v>0</v>
      </c>
      <c r="W502" s="101"/>
      <c r="X502" s="101"/>
      <c r="Y502" s="102">
        <f t="shared" si="180"/>
        <v>0</v>
      </c>
      <c r="Z502" s="102">
        <f t="shared" si="189"/>
        <v>0</v>
      </c>
      <c r="AA502" s="102" t="e">
        <f t="shared" si="184"/>
        <v>#VALUE!</v>
      </c>
    </row>
    <row r="503" spans="1:29" ht="17.25">
      <c r="A503" s="5"/>
      <c r="B503" s="5"/>
      <c r="C503" s="93"/>
      <c r="D503" s="193"/>
      <c r="E503" s="94"/>
      <c r="F503" s="95"/>
      <c r="G503" s="96" t="str">
        <f t="shared" si="185"/>
        <v>Error</v>
      </c>
      <c r="H503" s="97">
        <v>14400</v>
      </c>
      <c r="I503" s="98" t="e">
        <f t="shared" si="176"/>
        <v>#VALUE!</v>
      </c>
      <c r="J503" s="88" t="e">
        <f t="shared" si="181"/>
        <v>#VALUE!</v>
      </c>
      <c r="K503" s="98">
        <f t="shared" si="186"/>
        <v>0</v>
      </c>
      <c r="L503" s="98">
        <f t="shared" si="177"/>
        <v>0</v>
      </c>
      <c r="M503" s="98" t="e">
        <f t="shared" si="178"/>
        <v>#VALUE!</v>
      </c>
      <c r="N503" s="98" t="e">
        <f t="shared" si="179"/>
        <v>#VALUE!</v>
      </c>
      <c r="O503" s="97"/>
      <c r="P503" s="98" t="e">
        <f t="shared" si="182"/>
        <v>#VALUE!</v>
      </c>
      <c r="Q503" s="99" t="e">
        <f t="shared" si="187"/>
        <v>#VALUE!</v>
      </c>
      <c r="R503" s="100"/>
      <c r="S503" s="5"/>
      <c r="T503" s="28">
        <f t="shared" si="188"/>
        <v>0</v>
      </c>
      <c r="U503" s="101">
        <v>66140</v>
      </c>
      <c r="V503" s="102">
        <f t="shared" si="183"/>
        <v>0</v>
      </c>
      <c r="W503" s="101"/>
      <c r="X503" s="101"/>
      <c r="Y503" s="102">
        <f t="shared" si="180"/>
        <v>0</v>
      </c>
      <c r="Z503" s="102">
        <f t="shared" si="189"/>
        <v>0</v>
      </c>
      <c r="AA503" s="102" t="e">
        <f t="shared" si="184"/>
        <v>#VALUE!</v>
      </c>
    </row>
    <row r="504" spans="1:29" ht="18" thickBot="1">
      <c r="A504" s="103"/>
      <c r="B504" s="103"/>
      <c r="C504" s="104"/>
      <c r="D504" s="194"/>
      <c r="E504" s="105"/>
      <c r="F504" s="106"/>
      <c r="G504" s="107" t="str">
        <f t="shared" si="185"/>
        <v>Error</v>
      </c>
      <c r="H504" s="108">
        <v>14400</v>
      </c>
      <c r="I504" s="109" t="e">
        <f t="shared" si="176"/>
        <v>#VALUE!</v>
      </c>
      <c r="J504" s="88" t="e">
        <f t="shared" si="181"/>
        <v>#VALUE!</v>
      </c>
      <c r="K504" s="109">
        <f t="shared" si="186"/>
        <v>0</v>
      </c>
      <c r="L504" s="109">
        <f t="shared" si="177"/>
        <v>0</v>
      </c>
      <c r="M504" s="109" t="e">
        <f t="shared" si="178"/>
        <v>#VALUE!</v>
      </c>
      <c r="N504" s="109" t="e">
        <f t="shared" si="179"/>
        <v>#VALUE!</v>
      </c>
      <c r="O504" s="108"/>
      <c r="P504" s="109" t="e">
        <f t="shared" si="182"/>
        <v>#VALUE!</v>
      </c>
      <c r="Q504" s="110" t="e">
        <f t="shared" si="187"/>
        <v>#VALUE!</v>
      </c>
      <c r="R504" s="111"/>
      <c r="S504" s="103"/>
      <c r="T504" s="28">
        <f t="shared" si="188"/>
        <v>0</v>
      </c>
      <c r="U504" s="112">
        <v>66140</v>
      </c>
      <c r="V504" s="113">
        <f t="shared" si="183"/>
        <v>0</v>
      </c>
      <c r="W504" s="112"/>
      <c r="X504" s="112"/>
      <c r="Y504" s="113">
        <f t="shared" si="180"/>
        <v>0</v>
      </c>
      <c r="Z504" s="113">
        <f t="shared" si="189"/>
        <v>0</v>
      </c>
      <c r="AA504" s="113" t="e">
        <f t="shared" si="184"/>
        <v>#VALUE!</v>
      </c>
    </row>
    <row r="505" spans="1:29" s="120" customFormat="1" ht="15.75" thickBot="1">
      <c r="A505" s="1055" t="s">
        <v>47</v>
      </c>
      <c r="B505" s="1056"/>
      <c r="C505" s="1056"/>
      <c r="D505" s="1056"/>
      <c r="E505" s="114">
        <f>SUM(E433:E504)</f>
        <v>0</v>
      </c>
      <c r="F505" s="115"/>
      <c r="G505" s="116">
        <f>SUM(G433:G504)</f>
        <v>0</v>
      </c>
      <c r="H505" s="117"/>
      <c r="I505" s="118" t="e">
        <f t="shared" ref="I505:R505" si="190">SUM(I433:I504)</f>
        <v>#VALUE!</v>
      </c>
      <c r="J505" s="118" t="e">
        <f t="shared" si="190"/>
        <v>#VALUE!</v>
      </c>
      <c r="K505" s="118">
        <f t="shared" si="190"/>
        <v>0</v>
      </c>
      <c r="L505" s="118">
        <f t="shared" si="190"/>
        <v>0</v>
      </c>
      <c r="M505" s="118" t="e">
        <f t="shared" si="190"/>
        <v>#VALUE!</v>
      </c>
      <c r="N505" s="118" t="e">
        <f t="shared" si="190"/>
        <v>#VALUE!</v>
      </c>
      <c r="O505" s="117">
        <f t="shared" si="190"/>
        <v>0</v>
      </c>
      <c r="P505" s="118" t="e">
        <f t="shared" si="190"/>
        <v>#VALUE!</v>
      </c>
      <c r="Q505" s="119" t="e">
        <f t="shared" si="190"/>
        <v>#VALUE!</v>
      </c>
      <c r="R505" s="116">
        <f t="shared" si="190"/>
        <v>0</v>
      </c>
      <c r="S505" s="117"/>
      <c r="T505" s="117"/>
      <c r="U505" s="117"/>
      <c r="V505" s="118">
        <f t="shared" ref="V505:AA505" si="191">SUM(V433:V504)</f>
        <v>0</v>
      </c>
      <c r="W505" s="118">
        <f t="shared" si="191"/>
        <v>0</v>
      </c>
      <c r="X505" s="118">
        <f t="shared" si="191"/>
        <v>0</v>
      </c>
      <c r="Y505" s="118">
        <f t="shared" si="191"/>
        <v>0</v>
      </c>
      <c r="Z505" s="118">
        <f t="shared" si="191"/>
        <v>0</v>
      </c>
      <c r="AA505" s="119" t="e">
        <f t="shared" si="191"/>
        <v>#VALUE!</v>
      </c>
    </row>
    <row r="507" spans="1:29" ht="15.75" thickBot="1"/>
    <row r="508" spans="1:29" s="38" customFormat="1" ht="47.25" customHeight="1" thickBot="1">
      <c r="A508" s="1057" t="s">
        <v>49</v>
      </c>
      <c r="B508" s="1058"/>
      <c r="C508" s="1058"/>
      <c r="D508" s="1059"/>
      <c r="E508" s="1060" t="s">
        <v>313</v>
      </c>
      <c r="F508" s="1061"/>
      <c r="G508" s="1061"/>
      <c r="H508" s="1061"/>
      <c r="I508" s="1061"/>
      <c r="J508" s="1061"/>
      <c r="K508" s="1061"/>
      <c r="L508" s="1061"/>
      <c r="M508" s="1061"/>
      <c r="N508" s="1061"/>
      <c r="O508" s="1061"/>
      <c r="P508" s="1061"/>
      <c r="Q508" s="1061"/>
      <c r="R508" s="1061"/>
      <c r="S508" s="1061"/>
      <c r="T508" s="1061"/>
      <c r="U508" s="1061"/>
      <c r="V508" s="1061"/>
      <c r="W508" s="1061"/>
      <c r="X508" s="1061"/>
      <c r="Y508" s="1061"/>
      <c r="Z508" s="1061"/>
      <c r="AA508" s="1062"/>
    </row>
    <row r="509" spans="1:29" s="38" customFormat="1" ht="23.25" customHeight="1" thickBot="1">
      <c r="A509" s="1052" t="s">
        <v>292</v>
      </c>
      <c r="B509" s="1053"/>
      <c r="C509" s="1053"/>
      <c r="D509" s="1054"/>
      <c r="E509" s="1029" t="s">
        <v>51</v>
      </c>
      <c r="F509" s="1030"/>
      <c r="G509" s="1030"/>
      <c r="H509" s="1030"/>
      <c r="I509" s="1030"/>
      <c r="J509" s="1030"/>
      <c r="K509" s="1030"/>
      <c r="L509" s="1030"/>
      <c r="M509" s="1030"/>
      <c r="N509" s="1030"/>
      <c r="O509" s="1030"/>
      <c r="P509" s="1030"/>
      <c r="Q509" s="1031"/>
      <c r="R509" s="1027" t="s">
        <v>52</v>
      </c>
      <c r="S509" s="1028"/>
      <c r="T509" s="1028"/>
      <c r="U509" s="1028"/>
      <c r="V509" s="1028"/>
      <c r="W509" s="1028"/>
      <c r="X509" s="1028"/>
      <c r="Y509" s="1028"/>
      <c r="Z509" s="1028"/>
      <c r="AA509" s="1040"/>
    </row>
    <row r="510" spans="1:29" s="62" customFormat="1" ht="162" customHeight="1" thickBot="1">
      <c r="A510" s="63" t="s">
        <v>10</v>
      </c>
      <c r="B510" s="64" t="s">
        <v>293</v>
      </c>
      <c r="C510" s="64" t="s">
        <v>55</v>
      </c>
      <c r="D510" s="65" t="s">
        <v>294</v>
      </c>
      <c r="E510" s="66" t="s">
        <v>1</v>
      </c>
      <c r="F510" s="67" t="s">
        <v>295</v>
      </c>
      <c r="G510" s="67" t="s">
        <v>296</v>
      </c>
      <c r="H510" s="67" t="s">
        <v>297</v>
      </c>
      <c r="I510" s="67" t="s">
        <v>298</v>
      </c>
      <c r="J510" s="67" t="s">
        <v>299</v>
      </c>
      <c r="K510" s="67" t="s">
        <v>300</v>
      </c>
      <c r="L510" s="67" t="s">
        <v>301</v>
      </c>
      <c r="M510" s="67" t="s">
        <v>302</v>
      </c>
      <c r="N510" s="67" t="s">
        <v>303</v>
      </c>
      <c r="O510" s="67" t="s">
        <v>30</v>
      </c>
      <c r="P510" s="68" t="s">
        <v>60</v>
      </c>
      <c r="Q510" s="69" t="s">
        <v>304</v>
      </c>
      <c r="R510" s="70" t="s">
        <v>1</v>
      </c>
      <c r="S510" s="71" t="s">
        <v>295</v>
      </c>
      <c r="T510" s="71" t="s">
        <v>90</v>
      </c>
      <c r="U510" s="71" t="s">
        <v>305</v>
      </c>
      <c r="V510" s="71" t="s">
        <v>298</v>
      </c>
      <c r="W510" s="71" t="str">
        <f>+J510</f>
        <v>Սահմանվող պաշտոնային դրույքաչափ /հաշվի առնելով  նվազագույն ամսական աշխատավարձը - 50000 դրամ/</v>
      </c>
      <c r="X510" s="71" t="s">
        <v>30</v>
      </c>
      <c r="Y510" s="68" t="s">
        <v>60</v>
      </c>
      <c r="Z510" s="71" t="s">
        <v>306</v>
      </c>
      <c r="AA510" s="72" t="s">
        <v>307</v>
      </c>
    </row>
    <row r="511" spans="1:29" s="81" customFormat="1" ht="17.25" customHeight="1" thickBot="1">
      <c r="A511" s="73">
        <v>1</v>
      </c>
      <c r="B511" s="74">
        <v>2</v>
      </c>
      <c r="C511" s="74">
        <v>3</v>
      </c>
      <c r="D511" s="75">
        <v>4</v>
      </c>
      <c r="E511" s="76">
        <v>5</v>
      </c>
      <c r="F511" s="74">
        <v>6</v>
      </c>
      <c r="G511" s="77">
        <v>7</v>
      </c>
      <c r="H511" s="74">
        <v>8</v>
      </c>
      <c r="I511" s="74">
        <v>9</v>
      </c>
      <c r="J511" s="77">
        <v>10</v>
      </c>
      <c r="K511" s="74">
        <v>11</v>
      </c>
      <c r="L511" s="74">
        <v>12</v>
      </c>
      <c r="M511" s="77">
        <v>13</v>
      </c>
      <c r="N511" s="74">
        <v>14</v>
      </c>
      <c r="O511" s="74">
        <v>15</v>
      </c>
      <c r="P511" s="77">
        <v>16</v>
      </c>
      <c r="Q511" s="78">
        <v>17</v>
      </c>
      <c r="R511" s="79">
        <v>18</v>
      </c>
      <c r="S511" s="77">
        <v>19</v>
      </c>
      <c r="T511" s="74">
        <v>20</v>
      </c>
      <c r="U511" s="74">
        <v>21</v>
      </c>
      <c r="V511" s="74">
        <v>22</v>
      </c>
      <c r="W511" s="74">
        <v>23</v>
      </c>
      <c r="X511" s="74">
        <v>24</v>
      </c>
      <c r="Y511" s="74">
        <v>25</v>
      </c>
      <c r="Z511" s="74">
        <v>26</v>
      </c>
      <c r="AA511" s="78">
        <v>27</v>
      </c>
      <c r="AB511" s="80"/>
      <c r="AC511" s="80"/>
    </row>
    <row r="512" spans="1:29" ht="17.25">
      <c r="A512" s="82"/>
      <c r="B512" s="82"/>
      <c r="C512" s="83"/>
      <c r="D512" s="192"/>
      <c r="E512" s="84"/>
      <c r="F512" s="85"/>
      <c r="G512" s="86" t="str">
        <f>IF($C512="ստորաբաժանման պետ",IF(F512=0,2.28,IF(F512=1,2.35,IF(F512=2,2.43,IF(F512=3,2.5,IF(OR(F512=4,F512=5),2.58,IF(OR(F512=6,F512=7),2.66,IF(OR(F512=8,F512=9),2.75,IF(OR(F512=10,F512=11,F512=12),2.83,IF(OR(F512=13,F512=14,F512=15),2.92,IF(OR(F512=16,F512=17,F512=18),3.01,3.11)))))))))),IF($C512="ավագ կարգադրիչ",IF(F512=0,1.96,IF(F512=1,2.02,IF(F512=2,2.08,IF(F512=3,2.15,IF(OR(F512=4,F512=5),2.21,IF(OR(F512=6,F512=7),2.28,IF(OR(F512=8,F512=9),2.35,IF(OR(F512=10,F512=11,F512=12),2.42,IF(OR(F512=13,F512=14,F512=15),2.5,IF(OR(F512=16,F512=17,F512=18),2.58,2.66)))))))))),IF($C512="կարգադրիչ",IF(F512=0,1.45,IF(F512=1,1.49,IF(F512=2,1.54,IF(F512=3,1.59,IF(OR(F512=4,F512=5),1.9,IF(OR(F512=6,F512=7),1.96,IF(OR(F512=8,F512=9),1.73,IF(OR(F512=10,F512=11,F512=12),1.79,IF(OR(F512=13,F512=14,F512=15),1.84,IF(OR(F512=16,F512=17,F512=18),1.9,1.95)))))))))), "Error")))</f>
        <v>Error</v>
      </c>
      <c r="H512" s="87">
        <v>14400</v>
      </c>
      <c r="I512" s="88" t="e">
        <f>G512*H512</f>
        <v>#VALUE!</v>
      </c>
      <c r="J512" s="88" t="e">
        <f t="shared" ref="J512:J575" si="192">IF(I512&lt;=59525,59525,I512)</f>
        <v>#VALUE!</v>
      </c>
      <c r="K512" s="88">
        <f>IF($D512="գեներալ-մայոր",2.91,IF($D512="գնդապետ",2.38,IF($D512="փոխգնդապետ",2.25,IF($D512="մայոր",1.85,IF($D512="կապիտան",1.72,IF($D512="ավագ լեյտենանտ",1.59,IF($D512="լեյտենանտ",1.46,IF($D512="ավագ ենթասպա",1.06,IF($D512="ենթասպա",0.93,IF($D512="ավագ",0.79,IF($D512="ավագ սերժանտ",0.66,IF($D512="սերժանտ",0.53,IF($D512="կրտսեր սերժանտ",0.4,0)))))))))))))</f>
        <v>0</v>
      </c>
      <c r="L512" s="88">
        <f>K512*H512</f>
        <v>0</v>
      </c>
      <c r="M512" s="88" t="e">
        <f>L512+J512</f>
        <v>#VALUE!</v>
      </c>
      <c r="N512" s="88" t="e">
        <f>IF(F512&lt;2,M512*0%,IF(F512&lt;5,M512*5%,IF(F512&lt;10,M512*10%,IF(F512&lt;15,M512*15%,IF(F512&lt;20,M512*20%,IF(F512&lt;25,M512*25%,IF(F512&gt;=25,M512*30%)))))))</f>
        <v>#VALUE!</v>
      </c>
      <c r="O512" s="87"/>
      <c r="P512" s="88" t="e">
        <f t="shared" ref="P512:P575" si="193">M512+N512+O512</f>
        <v>#VALUE!</v>
      </c>
      <c r="Q512" s="89" t="e">
        <f>P512*6.565</f>
        <v>#VALUE!</v>
      </c>
      <c r="R512" s="90"/>
      <c r="S512" s="82"/>
      <c r="T512" s="28">
        <f>IF(E512&lt;1,0,IF(D512="Բ-1",IF(F512=0,6.94,IF(F512=1,7.17,IF(F512=2,7.41,IF(F512=3,7.66,IF(OR(F512=5,F512=4),7.92,IF(OR(F512=6,F512=7),8.18,IF(OR(F512=8,F512=9),8.46,IF(OR(F512=10,F512=11,F512=12),8.74,IF(OR(F512=13,F512=14,F512=15),9.03,IF(OR(F512=16,F512=17,F512=18),9.33,9.65)))))))))),IF(D512="Բ-2", IF(F512=0,5.71,IF(F512=1,5.89,IF(F512=2,6.09,IF(F512=3,6.29,IF(OR(F512=5,F512=4),6.5,IF(OR(F512=6,F512=7),6.72,IF(OR(F512=8,F512=9),6.94,IF(OR(F512=10,F512=11,F512=12),7.17,IF(OR(F512=13,F512=14,F512=15),7.41,IF(OR(F512=16,F512=17,F512=18),7.65,7.91)))))))))), IF(D512="Գ-1", IF(F512=0,4.7,IF(F512=1,4.86,IF(F512=2,5.01,IF(F512=3,5.18,IF(OR(F512=5,F512=4),5.35,IF(OR(F512=6,F512=7),5.52,IF(OR(F512=8,F512=9),5.71,IF(OR(F512=10,F512=11,F512=12),5.89,IF(OR(F512=13,F512=14,F512=15),6.09,IF(OR(F512=16,F512=17,F512=18),6.29,6.49)))))))))), IF(D512="Գ-2", IF(F512=0,3.88,IF(F512=1,4.01,IF(F512=2,4.14,IF(F512=3,4.27,IF(OR(F512=5,F512=4),4.41,IF(OR(F512=6,F512=7),4.55,IF(OR(F512=8,F512=9),4.7,IF(OR(F512=10,F512=11,F512=12),4.85,IF(OR(F512=13,F512=14,F512=15),5.01,IF(OR(F512=16,F512=17,F512=18),5.17,5.34)))))))))), IF(D512="Գ-3", IF(F512=0,3.21,IF(F512=1,3.31,IF(F512=2,3.42,IF(F512=3,3.53,IF(OR(F512=5,F512=4),3.64,IF(OR(F512=6,F512=7),3.76,IF(OR(F512=8,F512=9),3.88,IF(OR(F512=10,F512=11,F512=12),4.01,IF(OR(F512=13,F512=14,F512=15),4.13,IF(OR(F512=16,F512=17,F512=18),4.27,4.4)))))))))), IF(D512="Ա-1", IF(F512=0,2.66,IF(F512=1,2.75,IF(F512=2,2.83,IF(F512=3,2.92,IF(OR(F512=5,F512=4),3.02,IF(OR(F512=6,F512=7),3.11,IF(OR(F512=8,F512=9),3.21,IF(OR(F512=10,F512=11,F512=12),3.31,IF(OR(F512=13,F512=14,F512=15),3.42,IF(OR(F512=16,F512=17,F512=18),3.53,3.64)))))))))), IF(D512="Ա-2", IF(F512=0,2.28,IF(F512=1,2.35,IF(F512=2,2.43,IF(F512=3,2.5,IF(OR(F512=5,F512=4),2.58,IF(OR(F512=6,F512=7),2.66,IF(OR(F512=8,F512=9),2.75,IF(OR(F512=10,F512=11,F512=12),2.83,IF(OR(F512=13,F512=14,F512=15),2.92,IF(OR(F512=16,F512=17,F512=18),3.01,3.11)))))))))),IF(D512="Ա-3", IF(F512=0,1.96,IF(F512=1,2.02,IF(F512=2,2.08,IF(F512=3,2.15,IF(OR(F512=5,F512=4),2.21,IF(OR(F512=6,F512=7),2.28,IF(OR(F512=8,F512=9),2.35,IF(OR(F512=10,F512=11,F512=12),2.42,IF(OR(F512=13,F512=14,F512=15),2.5,IF(OR(F512=16,F512=17,F512=18),2.58,2.66)))))))))), IF(D512="Կ-1", IF(F512=0,1.68,IF(F512=1,1.73,IF(F512=2,1.79,IF(F512=3,1.84,IF(OR(F512=5,F512=4),1.9,IF(OR(F512=6,F512=7),1.96,IF(OR(F512=8,F512=9),2.02,IF(OR(F512=10,F512=11,F512=12),2.08,IF(OR(F512=13,F512=14,F512=15),2.14,IF(OR(F512=16,F512=17,F512=18),2.21,2.28)))))))))), IF(D512="Կ-2", IF(F512=0,1.45,IF(F512=1,1.49,IF(F512=2,1.54,IF(F512=3,1.59,IF(OR(F512=5,F512=4),1.63,IF(OR(F512=6,F512=7),1.68,IF(OR(F512=8,F512=9),1.73,IF(OR(F512=10,F512=11,F512=12),1.79,IF(OR(F512=13,F512=14,F512=15),1.84,IF(OR(F512=16,F512=17,F512=18),1.9,1.95)))))))))),IF(D512="Կ-3", IF(F512=0,1.25,IF(F512=1,1.29,IF(F512=2,1.33,IF(F512=3,1.37,IF(OR(F512=5,F512=4),1.41,IF(OR(F512=6,F512=7),1.45,IF(OR(F512=8,F512=9),1.49,IF(OR(F512=10,F512=11,F512=12),1.54,IF(OR(F512=13,F512=14,F512=15),1.58,IF(OR(F512=16,F512=17,F512=18),1.63,1.68)))))))))), "Error"))))))))))))</f>
        <v>0</v>
      </c>
      <c r="U512" s="91">
        <v>66140</v>
      </c>
      <c r="V512" s="92">
        <f t="shared" ref="V512:V543" si="194">+U512*T512</f>
        <v>0</v>
      </c>
      <c r="W512" s="91"/>
      <c r="X512" s="91"/>
      <c r="Y512" s="92">
        <f>+V512+W512+X512</f>
        <v>0</v>
      </c>
      <c r="Z512" s="92">
        <f>+Y512*6.565</f>
        <v>0</v>
      </c>
      <c r="AA512" s="92" t="e">
        <f t="shared" ref="AA512:AA543" si="195">+Z512+Q512</f>
        <v>#VALUE!</v>
      </c>
    </row>
    <row r="513" spans="1:27" ht="17.25">
      <c r="A513" s="5"/>
      <c r="B513" s="5"/>
      <c r="C513" s="93"/>
      <c r="D513" s="193"/>
      <c r="E513" s="94"/>
      <c r="F513" s="95"/>
      <c r="G513" s="96" t="str">
        <f t="shared" ref="G513:G576" si="196">IF($C513="ստորաբաժանման պետ",IF(F513=0,2.28,IF(F513=1,2.35,IF(F513=2,2.43,IF(F513=3,2.5,IF(OR(F513=4,F513=5),2.58,IF(OR(F513=6,F513=7),2.66,IF(OR(F513=8,F513=9),2.75,IF(OR(F513=10,F513=11,F513=12),2.83,IF(OR(F513=13,F513=14,F513=15),2.92,IF(OR(F513=16,F513=17,F513=18),3.01,3.11)))))))))),IF($C513="ավագ կարգադրիչ",IF(F513=0,1.96,IF(F513=1,2.02,IF(F513=2,2.08,IF(F513=3,2.15,IF(OR(F513=4,F513=5),2.21,IF(OR(F513=6,F513=7),2.28,IF(OR(F513=8,F513=9),2.35,IF(OR(F513=10,F513=11,F513=12),2.42,IF(OR(F513=13,F513=14,F513=15),2.5,IF(OR(F513=16,F513=17,F513=18),2.58,2.66)))))))))),IF($C513="կարգադրիչ",IF(F513=0,1.45,IF(F513=1,1.49,IF(F513=2,1.54,IF(F513=3,1.59,IF(OR(F513=4,F513=5),1.9,IF(OR(F513=6,F513=7),1.96,IF(OR(F513=8,F513=9),1.73,IF(OR(F513=10,F513=11,F513=12),1.79,IF(OR(F513=13,F513=14,F513=15),1.84,IF(OR(F513=16,F513=17,F513=18),1.9,1.95)))))))))), "Error")))</f>
        <v>Error</v>
      </c>
      <c r="H513" s="97">
        <v>14400</v>
      </c>
      <c r="I513" s="98" t="e">
        <f t="shared" ref="I513:I566" si="197">G513*H513</f>
        <v>#VALUE!</v>
      </c>
      <c r="J513" s="88" t="e">
        <f t="shared" si="192"/>
        <v>#VALUE!</v>
      </c>
      <c r="K513" s="98">
        <f t="shared" ref="K513:K576" si="198">IF($D513="գեներալ-մայոր",2.91,IF($D513="գնդապետ",2.38,IF($D513="փոխգնդապետ",2.25,IF($D513="մայոր",1.85,IF($D513="կապիտան",1.72,IF($D513="ավագ լեյտենանտ",1.59,IF($D513="լեյտենանտ",1.46,IF($D513="ավագ ենթասպա",1.06,IF($D513="ենթասպա",0.93,IF($D513="ավագ",0.79,IF($D513="ավագ սերժանտ",0.66,IF($D513="սերժանտ",0.53,IF($D513="կրտսեր սերժանտ",0.4,0)))))))))))))</f>
        <v>0</v>
      </c>
      <c r="L513" s="98">
        <f t="shared" ref="L513:L566" si="199">K513*H513</f>
        <v>0</v>
      </c>
      <c r="M513" s="98" t="e">
        <f t="shared" ref="M513:M566" si="200">L513+J513</f>
        <v>#VALUE!</v>
      </c>
      <c r="N513" s="98" t="e">
        <f t="shared" ref="N513:N566" si="201">IF(F513&lt;2,M513*0%,IF(F513&lt;5,M513*5%,IF(F513&lt;10,M513*10%,IF(F513&lt;15,M513*15%,IF(F513&lt;20,M513*20%,IF(F513&lt;25,M513*25%,IF(F513&gt;=25,M513*30%)))))))</f>
        <v>#VALUE!</v>
      </c>
      <c r="O513" s="97"/>
      <c r="P513" s="98" t="e">
        <f t="shared" si="193"/>
        <v>#VALUE!</v>
      </c>
      <c r="Q513" s="99" t="e">
        <f t="shared" ref="Q513:Q576" si="202">P513*6.565</f>
        <v>#VALUE!</v>
      </c>
      <c r="R513" s="100"/>
      <c r="S513" s="5"/>
      <c r="T513" s="28">
        <f t="shared" ref="T513:T576" si="203">IF(E513&lt;1,0,IF(D513="Բ-1",IF(F513=0,6.94,IF(F513=1,7.17,IF(F513=2,7.41,IF(F513=3,7.66,IF(OR(F513=5,F513=4),7.92,IF(OR(F513=6,F513=7),8.18,IF(OR(F513=8,F513=9),8.46,IF(OR(F513=10,F513=11,F513=12),8.74,IF(OR(F513=13,F513=14,F513=15),9.03,IF(OR(F513=16,F513=17,F513=18),9.33,9.65)))))))))),IF(D513="Բ-2", IF(F513=0,5.71,IF(F513=1,5.89,IF(F513=2,6.09,IF(F513=3,6.29,IF(OR(F513=5,F513=4),6.5,IF(OR(F513=6,F513=7),6.72,IF(OR(F513=8,F513=9),6.94,IF(OR(F513=10,F513=11,F513=12),7.17,IF(OR(F513=13,F513=14,F513=15),7.41,IF(OR(F513=16,F513=17,F513=18),7.65,7.91)))))))))), IF(D513="Գ-1", IF(F513=0,4.7,IF(F513=1,4.86,IF(F513=2,5.01,IF(F513=3,5.18,IF(OR(F513=5,F513=4),5.35,IF(OR(F513=6,F513=7),5.52,IF(OR(F513=8,F513=9),5.71,IF(OR(F513=10,F513=11,F513=12),5.89,IF(OR(F513=13,F513=14,F513=15),6.09,IF(OR(F513=16,F513=17,F513=18),6.29,6.49)))))))))), IF(D513="Գ-2", IF(F513=0,3.88,IF(F513=1,4.01,IF(F513=2,4.14,IF(F513=3,4.27,IF(OR(F513=5,F513=4),4.41,IF(OR(F513=6,F513=7),4.55,IF(OR(F513=8,F513=9),4.7,IF(OR(F513=10,F513=11,F513=12),4.85,IF(OR(F513=13,F513=14,F513=15),5.01,IF(OR(F513=16,F513=17,F513=18),5.17,5.34)))))))))), IF(D513="Գ-3", IF(F513=0,3.21,IF(F513=1,3.31,IF(F513=2,3.42,IF(F513=3,3.53,IF(OR(F513=5,F513=4),3.64,IF(OR(F513=6,F513=7),3.76,IF(OR(F513=8,F513=9),3.88,IF(OR(F513=10,F513=11,F513=12),4.01,IF(OR(F513=13,F513=14,F513=15),4.13,IF(OR(F513=16,F513=17,F513=18),4.27,4.4)))))))))), IF(D513="Ա-1", IF(F513=0,2.66,IF(F513=1,2.75,IF(F513=2,2.83,IF(F513=3,2.92,IF(OR(F513=5,F513=4),3.02,IF(OR(F513=6,F513=7),3.11,IF(OR(F513=8,F513=9),3.21,IF(OR(F513=10,F513=11,F513=12),3.31,IF(OR(F513=13,F513=14,F513=15),3.42,IF(OR(F513=16,F513=17,F513=18),3.53,3.64)))))))))), IF(D513="Ա-2", IF(F513=0,2.28,IF(F513=1,2.35,IF(F513=2,2.43,IF(F513=3,2.5,IF(OR(F513=5,F513=4),2.58,IF(OR(F513=6,F513=7),2.66,IF(OR(F513=8,F513=9),2.75,IF(OR(F513=10,F513=11,F513=12),2.83,IF(OR(F513=13,F513=14,F513=15),2.92,IF(OR(F513=16,F513=17,F513=18),3.01,3.11)))))))))),IF(D513="Ա-3", IF(F513=0,1.96,IF(F513=1,2.02,IF(F513=2,2.08,IF(F513=3,2.15,IF(OR(F513=5,F513=4),2.21,IF(OR(F513=6,F513=7),2.28,IF(OR(F513=8,F513=9),2.35,IF(OR(F513=10,F513=11,F513=12),2.42,IF(OR(F513=13,F513=14,F513=15),2.5,IF(OR(F513=16,F513=17,F513=18),2.58,2.66)))))))))), IF(D513="Կ-1", IF(F513=0,1.68,IF(F513=1,1.73,IF(F513=2,1.79,IF(F513=3,1.84,IF(OR(F513=5,F513=4),1.9,IF(OR(F513=6,F513=7),1.96,IF(OR(F513=8,F513=9),2.02,IF(OR(F513=10,F513=11,F513=12),2.08,IF(OR(F513=13,F513=14,F513=15),2.14,IF(OR(F513=16,F513=17,F513=18),2.21,2.28)))))))))), IF(D513="Կ-2", IF(F513=0,1.45,IF(F513=1,1.49,IF(F513=2,1.54,IF(F513=3,1.59,IF(OR(F513=5,F513=4),1.63,IF(OR(F513=6,F513=7),1.68,IF(OR(F513=8,F513=9),1.73,IF(OR(F513=10,F513=11,F513=12),1.79,IF(OR(F513=13,F513=14,F513=15),1.84,IF(OR(F513=16,F513=17,F513=18),1.9,1.95)))))))))),IF(D513="Կ-3", IF(F513=0,1.25,IF(F513=1,1.29,IF(F513=2,1.33,IF(F513=3,1.37,IF(OR(F513=5,F513=4),1.41,IF(OR(F513=6,F513=7),1.45,IF(OR(F513=8,F513=9),1.49,IF(OR(F513=10,F513=11,F513=12),1.54,IF(OR(F513=13,F513=14,F513=15),1.58,IF(OR(F513=16,F513=17,F513=18),1.63,1.68)))))))))), "Error"))))))))))))</f>
        <v>0</v>
      </c>
      <c r="U513" s="101">
        <v>66140</v>
      </c>
      <c r="V513" s="102">
        <f t="shared" si="194"/>
        <v>0</v>
      </c>
      <c r="W513" s="101"/>
      <c r="X513" s="101"/>
      <c r="Y513" s="102">
        <f t="shared" ref="Y513:Y566" si="204">+V513+W513+X513</f>
        <v>0</v>
      </c>
      <c r="Z513" s="102">
        <f t="shared" ref="Z513:Z576" si="205">+Y513*6.565</f>
        <v>0</v>
      </c>
      <c r="AA513" s="102" t="e">
        <f t="shared" si="195"/>
        <v>#VALUE!</v>
      </c>
    </row>
    <row r="514" spans="1:27" ht="17.25">
      <c r="A514" s="5"/>
      <c r="B514" s="5"/>
      <c r="C514" s="93"/>
      <c r="D514" s="193"/>
      <c r="E514" s="94"/>
      <c r="F514" s="95"/>
      <c r="G514" s="96" t="str">
        <f t="shared" si="196"/>
        <v>Error</v>
      </c>
      <c r="H514" s="97">
        <v>14400</v>
      </c>
      <c r="I514" s="98" t="e">
        <f t="shared" si="197"/>
        <v>#VALUE!</v>
      </c>
      <c r="J514" s="88" t="e">
        <f t="shared" si="192"/>
        <v>#VALUE!</v>
      </c>
      <c r="K514" s="98">
        <f t="shared" si="198"/>
        <v>0</v>
      </c>
      <c r="L514" s="98">
        <f t="shared" si="199"/>
        <v>0</v>
      </c>
      <c r="M514" s="98" t="e">
        <f t="shared" si="200"/>
        <v>#VALUE!</v>
      </c>
      <c r="N514" s="98" t="e">
        <f t="shared" si="201"/>
        <v>#VALUE!</v>
      </c>
      <c r="O514" s="97"/>
      <c r="P514" s="98" t="e">
        <f t="shared" si="193"/>
        <v>#VALUE!</v>
      </c>
      <c r="Q514" s="99" t="e">
        <f t="shared" si="202"/>
        <v>#VALUE!</v>
      </c>
      <c r="R514" s="100"/>
      <c r="S514" s="5"/>
      <c r="T514" s="28">
        <f t="shared" si="203"/>
        <v>0</v>
      </c>
      <c r="U514" s="101">
        <v>66140</v>
      </c>
      <c r="V514" s="102">
        <f t="shared" si="194"/>
        <v>0</v>
      </c>
      <c r="W514" s="101"/>
      <c r="X514" s="101"/>
      <c r="Y514" s="102">
        <f t="shared" si="204"/>
        <v>0</v>
      </c>
      <c r="Z514" s="102">
        <f t="shared" si="205"/>
        <v>0</v>
      </c>
      <c r="AA514" s="102" t="e">
        <f t="shared" si="195"/>
        <v>#VALUE!</v>
      </c>
    </row>
    <row r="515" spans="1:27" ht="17.25">
      <c r="A515" s="5"/>
      <c r="B515" s="5"/>
      <c r="C515" s="93"/>
      <c r="D515" s="193"/>
      <c r="E515" s="94"/>
      <c r="F515" s="95"/>
      <c r="G515" s="96" t="str">
        <f t="shared" si="196"/>
        <v>Error</v>
      </c>
      <c r="H515" s="97">
        <v>14400</v>
      </c>
      <c r="I515" s="98" t="e">
        <f t="shared" si="197"/>
        <v>#VALUE!</v>
      </c>
      <c r="J515" s="88" t="e">
        <f t="shared" si="192"/>
        <v>#VALUE!</v>
      </c>
      <c r="K515" s="98">
        <f t="shared" si="198"/>
        <v>0</v>
      </c>
      <c r="L515" s="98">
        <f t="shared" si="199"/>
        <v>0</v>
      </c>
      <c r="M515" s="98" t="e">
        <f t="shared" si="200"/>
        <v>#VALUE!</v>
      </c>
      <c r="N515" s="98" t="e">
        <f t="shared" si="201"/>
        <v>#VALUE!</v>
      </c>
      <c r="O515" s="97"/>
      <c r="P515" s="98" t="e">
        <f t="shared" si="193"/>
        <v>#VALUE!</v>
      </c>
      <c r="Q515" s="99" t="e">
        <f t="shared" si="202"/>
        <v>#VALUE!</v>
      </c>
      <c r="R515" s="100"/>
      <c r="S515" s="5"/>
      <c r="T515" s="28">
        <f t="shared" si="203"/>
        <v>0</v>
      </c>
      <c r="U515" s="101">
        <v>66140</v>
      </c>
      <c r="V515" s="102">
        <f t="shared" si="194"/>
        <v>0</v>
      </c>
      <c r="W515" s="101"/>
      <c r="X515" s="101"/>
      <c r="Y515" s="102">
        <f t="shared" si="204"/>
        <v>0</v>
      </c>
      <c r="Z515" s="102">
        <f t="shared" si="205"/>
        <v>0</v>
      </c>
      <c r="AA515" s="102" t="e">
        <f t="shared" si="195"/>
        <v>#VALUE!</v>
      </c>
    </row>
    <row r="516" spans="1:27" ht="17.25">
      <c r="A516" s="5"/>
      <c r="B516" s="5"/>
      <c r="C516" s="93"/>
      <c r="D516" s="193"/>
      <c r="E516" s="94"/>
      <c r="F516" s="95"/>
      <c r="G516" s="96" t="str">
        <f t="shared" si="196"/>
        <v>Error</v>
      </c>
      <c r="H516" s="97">
        <v>14400</v>
      </c>
      <c r="I516" s="98" t="e">
        <f t="shared" si="197"/>
        <v>#VALUE!</v>
      </c>
      <c r="J516" s="88" t="e">
        <f t="shared" si="192"/>
        <v>#VALUE!</v>
      </c>
      <c r="K516" s="98">
        <f t="shared" si="198"/>
        <v>0</v>
      </c>
      <c r="L516" s="98">
        <f t="shared" si="199"/>
        <v>0</v>
      </c>
      <c r="M516" s="98" t="e">
        <f t="shared" si="200"/>
        <v>#VALUE!</v>
      </c>
      <c r="N516" s="98" t="e">
        <f t="shared" si="201"/>
        <v>#VALUE!</v>
      </c>
      <c r="O516" s="97"/>
      <c r="P516" s="98" t="e">
        <f t="shared" si="193"/>
        <v>#VALUE!</v>
      </c>
      <c r="Q516" s="99" t="e">
        <f t="shared" si="202"/>
        <v>#VALUE!</v>
      </c>
      <c r="R516" s="100"/>
      <c r="S516" s="5"/>
      <c r="T516" s="28">
        <f t="shared" si="203"/>
        <v>0</v>
      </c>
      <c r="U516" s="101">
        <v>66140</v>
      </c>
      <c r="V516" s="102">
        <f t="shared" si="194"/>
        <v>0</v>
      </c>
      <c r="W516" s="101"/>
      <c r="X516" s="101"/>
      <c r="Y516" s="102">
        <f t="shared" si="204"/>
        <v>0</v>
      </c>
      <c r="Z516" s="102">
        <f t="shared" si="205"/>
        <v>0</v>
      </c>
      <c r="AA516" s="102" t="e">
        <f t="shared" si="195"/>
        <v>#VALUE!</v>
      </c>
    </row>
    <row r="517" spans="1:27" ht="17.25">
      <c r="A517" s="5"/>
      <c r="B517" s="5"/>
      <c r="C517" s="93"/>
      <c r="D517" s="193"/>
      <c r="E517" s="94"/>
      <c r="F517" s="95"/>
      <c r="G517" s="96" t="str">
        <f t="shared" si="196"/>
        <v>Error</v>
      </c>
      <c r="H517" s="97">
        <v>14400</v>
      </c>
      <c r="I517" s="98" t="e">
        <f t="shared" si="197"/>
        <v>#VALUE!</v>
      </c>
      <c r="J517" s="88" t="e">
        <f t="shared" si="192"/>
        <v>#VALUE!</v>
      </c>
      <c r="K517" s="98">
        <f t="shared" si="198"/>
        <v>0</v>
      </c>
      <c r="L517" s="98">
        <f t="shared" si="199"/>
        <v>0</v>
      </c>
      <c r="M517" s="98" t="e">
        <f t="shared" si="200"/>
        <v>#VALUE!</v>
      </c>
      <c r="N517" s="98" t="e">
        <f t="shared" si="201"/>
        <v>#VALUE!</v>
      </c>
      <c r="O517" s="97"/>
      <c r="P517" s="98" t="e">
        <f t="shared" si="193"/>
        <v>#VALUE!</v>
      </c>
      <c r="Q517" s="99" t="e">
        <f t="shared" si="202"/>
        <v>#VALUE!</v>
      </c>
      <c r="R517" s="100"/>
      <c r="S517" s="5"/>
      <c r="T517" s="28">
        <f t="shared" si="203"/>
        <v>0</v>
      </c>
      <c r="U517" s="101">
        <v>66140</v>
      </c>
      <c r="V517" s="102">
        <f t="shared" si="194"/>
        <v>0</v>
      </c>
      <c r="W517" s="101"/>
      <c r="X517" s="101"/>
      <c r="Y517" s="102">
        <f t="shared" si="204"/>
        <v>0</v>
      </c>
      <c r="Z517" s="102">
        <f t="shared" si="205"/>
        <v>0</v>
      </c>
      <c r="AA517" s="102" t="e">
        <f t="shared" si="195"/>
        <v>#VALUE!</v>
      </c>
    </row>
    <row r="518" spans="1:27" ht="17.25">
      <c r="A518" s="5"/>
      <c r="B518" s="5"/>
      <c r="C518" s="93"/>
      <c r="D518" s="193"/>
      <c r="E518" s="84"/>
      <c r="F518" s="85"/>
      <c r="G518" s="86" t="str">
        <f t="shared" si="196"/>
        <v>Error</v>
      </c>
      <c r="H518" s="87">
        <v>14400</v>
      </c>
      <c r="I518" s="88" t="e">
        <f t="shared" si="197"/>
        <v>#VALUE!</v>
      </c>
      <c r="J518" s="88" t="e">
        <f t="shared" si="192"/>
        <v>#VALUE!</v>
      </c>
      <c r="K518" s="88">
        <f t="shared" si="198"/>
        <v>0</v>
      </c>
      <c r="L518" s="88">
        <f t="shared" si="199"/>
        <v>0</v>
      </c>
      <c r="M518" s="88" t="e">
        <f t="shared" si="200"/>
        <v>#VALUE!</v>
      </c>
      <c r="N518" s="88" t="e">
        <f t="shared" si="201"/>
        <v>#VALUE!</v>
      </c>
      <c r="O518" s="87"/>
      <c r="P518" s="88" t="e">
        <f t="shared" si="193"/>
        <v>#VALUE!</v>
      </c>
      <c r="Q518" s="89" t="e">
        <f t="shared" si="202"/>
        <v>#VALUE!</v>
      </c>
      <c r="R518" s="90"/>
      <c r="S518" s="82"/>
      <c r="T518" s="28">
        <f t="shared" si="203"/>
        <v>0</v>
      </c>
      <c r="U518" s="91">
        <v>66140</v>
      </c>
      <c r="V518" s="92">
        <f t="shared" si="194"/>
        <v>0</v>
      </c>
      <c r="W518" s="91"/>
      <c r="X518" s="91"/>
      <c r="Y518" s="92">
        <f t="shared" si="204"/>
        <v>0</v>
      </c>
      <c r="Z518" s="92">
        <f t="shared" si="205"/>
        <v>0</v>
      </c>
      <c r="AA518" s="92" t="e">
        <f t="shared" si="195"/>
        <v>#VALUE!</v>
      </c>
    </row>
    <row r="519" spans="1:27" ht="17.25">
      <c r="A519" s="5"/>
      <c r="B519" s="5"/>
      <c r="C519" s="93"/>
      <c r="D519" s="193"/>
      <c r="E519" s="94"/>
      <c r="F519" s="95"/>
      <c r="G519" s="96" t="str">
        <f t="shared" si="196"/>
        <v>Error</v>
      </c>
      <c r="H519" s="97">
        <v>14400</v>
      </c>
      <c r="I519" s="98" t="e">
        <f t="shared" si="197"/>
        <v>#VALUE!</v>
      </c>
      <c r="J519" s="88" t="e">
        <f t="shared" si="192"/>
        <v>#VALUE!</v>
      </c>
      <c r="K519" s="98">
        <f t="shared" si="198"/>
        <v>0</v>
      </c>
      <c r="L519" s="98">
        <f t="shared" si="199"/>
        <v>0</v>
      </c>
      <c r="M519" s="98" t="e">
        <f t="shared" si="200"/>
        <v>#VALUE!</v>
      </c>
      <c r="N519" s="98" t="e">
        <f t="shared" si="201"/>
        <v>#VALUE!</v>
      </c>
      <c r="O519" s="97"/>
      <c r="P519" s="98" t="e">
        <f t="shared" si="193"/>
        <v>#VALUE!</v>
      </c>
      <c r="Q519" s="99" t="e">
        <f t="shared" si="202"/>
        <v>#VALUE!</v>
      </c>
      <c r="R519" s="100"/>
      <c r="S519" s="5"/>
      <c r="T519" s="28">
        <f t="shared" si="203"/>
        <v>0</v>
      </c>
      <c r="U519" s="101">
        <v>66140</v>
      </c>
      <c r="V519" s="102">
        <f t="shared" si="194"/>
        <v>0</v>
      </c>
      <c r="W519" s="101"/>
      <c r="X519" s="101"/>
      <c r="Y519" s="102">
        <f t="shared" si="204"/>
        <v>0</v>
      </c>
      <c r="Z519" s="102">
        <f t="shared" si="205"/>
        <v>0</v>
      </c>
      <c r="AA519" s="102" t="e">
        <f t="shared" si="195"/>
        <v>#VALUE!</v>
      </c>
    </row>
    <row r="520" spans="1:27" ht="17.25">
      <c r="A520" s="5"/>
      <c r="B520" s="5"/>
      <c r="C520" s="93"/>
      <c r="D520" s="193"/>
      <c r="E520" s="94"/>
      <c r="F520" s="95"/>
      <c r="G520" s="96" t="str">
        <f t="shared" si="196"/>
        <v>Error</v>
      </c>
      <c r="H520" s="97">
        <v>14400</v>
      </c>
      <c r="I520" s="98" t="e">
        <f t="shared" si="197"/>
        <v>#VALUE!</v>
      </c>
      <c r="J520" s="88" t="e">
        <f t="shared" si="192"/>
        <v>#VALUE!</v>
      </c>
      <c r="K520" s="98">
        <f t="shared" si="198"/>
        <v>0</v>
      </c>
      <c r="L520" s="98">
        <f t="shared" si="199"/>
        <v>0</v>
      </c>
      <c r="M520" s="98" t="e">
        <f t="shared" si="200"/>
        <v>#VALUE!</v>
      </c>
      <c r="N520" s="98" t="e">
        <f t="shared" si="201"/>
        <v>#VALUE!</v>
      </c>
      <c r="O520" s="97"/>
      <c r="P520" s="98" t="e">
        <f t="shared" si="193"/>
        <v>#VALUE!</v>
      </c>
      <c r="Q520" s="99" t="e">
        <f t="shared" si="202"/>
        <v>#VALUE!</v>
      </c>
      <c r="R520" s="100"/>
      <c r="S520" s="5"/>
      <c r="T520" s="28">
        <f t="shared" si="203"/>
        <v>0</v>
      </c>
      <c r="U520" s="101">
        <v>66140</v>
      </c>
      <c r="V520" s="102">
        <f t="shared" si="194"/>
        <v>0</v>
      </c>
      <c r="W520" s="101"/>
      <c r="X520" s="101"/>
      <c r="Y520" s="102">
        <f t="shared" si="204"/>
        <v>0</v>
      </c>
      <c r="Z520" s="102">
        <f t="shared" si="205"/>
        <v>0</v>
      </c>
      <c r="AA520" s="102" t="e">
        <f t="shared" si="195"/>
        <v>#VALUE!</v>
      </c>
    </row>
    <row r="521" spans="1:27" ht="17.25">
      <c r="A521" s="5"/>
      <c r="B521" s="5"/>
      <c r="C521" s="93"/>
      <c r="D521" s="193"/>
      <c r="E521" s="94"/>
      <c r="F521" s="95"/>
      <c r="G521" s="96" t="str">
        <f t="shared" si="196"/>
        <v>Error</v>
      </c>
      <c r="H521" s="97">
        <v>14400</v>
      </c>
      <c r="I521" s="98" t="e">
        <f t="shared" si="197"/>
        <v>#VALUE!</v>
      </c>
      <c r="J521" s="88" t="e">
        <f t="shared" si="192"/>
        <v>#VALUE!</v>
      </c>
      <c r="K521" s="98">
        <f t="shared" si="198"/>
        <v>0</v>
      </c>
      <c r="L521" s="98">
        <f t="shared" si="199"/>
        <v>0</v>
      </c>
      <c r="M521" s="98" t="e">
        <f t="shared" si="200"/>
        <v>#VALUE!</v>
      </c>
      <c r="N521" s="98" t="e">
        <f t="shared" si="201"/>
        <v>#VALUE!</v>
      </c>
      <c r="O521" s="97"/>
      <c r="P521" s="98" t="e">
        <f t="shared" si="193"/>
        <v>#VALUE!</v>
      </c>
      <c r="Q521" s="99" t="e">
        <f t="shared" si="202"/>
        <v>#VALUE!</v>
      </c>
      <c r="R521" s="100"/>
      <c r="S521" s="5"/>
      <c r="T521" s="28">
        <f t="shared" si="203"/>
        <v>0</v>
      </c>
      <c r="U521" s="101">
        <v>66140</v>
      </c>
      <c r="V521" s="102">
        <f t="shared" si="194"/>
        <v>0</v>
      </c>
      <c r="W521" s="101"/>
      <c r="X521" s="101"/>
      <c r="Y521" s="102">
        <f t="shared" si="204"/>
        <v>0</v>
      </c>
      <c r="Z521" s="102">
        <f t="shared" si="205"/>
        <v>0</v>
      </c>
      <c r="AA521" s="102" t="e">
        <f t="shared" si="195"/>
        <v>#VALUE!</v>
      </c>
    </row>
    <row r="522" spans="1:27" ht="17.25">
      <c r="A522" s="5"/>
      <c r="B522" s="5"/>
      <c r="C522" s="93"/>
      <c r="D522" s="193"/>
      <c r="E522" s="94"/>
      <c r="F522" s="95"/>
      <c r="G522" s="96" t="str">
        <f t="shared" si="196"/>
        <v>Error</v>
      </c>
      <c r="H522" s="97">
        <v>14400</v>
      </c>
      <c r="I522" s="98" t="e">
        <f t="shared" si="197"/>
        <v>#VALUE!</v>
      </c>
      <c r="J522" s="88" t="e">
        <f t="shared" si="192"/>
        <v>#VALUE!</v>
      </c>
      <c r="K522" s="98">
        <f t="shared" si="198"/>
        <v>0</v>
      </c>
      <c r="L522" s="98">
        <f t="shared" si="199"/>
        <v>0</v>
      </c>
      <c r="M522" s="98" t="e">
        <f t="shared" si="200"/>
        <v>#VALUE!</v>
      </c>
      <c r="N522" s="98" t="e">
        <f t="shared" si="201"/>
        <v>#VALUE!</v>
      </c>
      <c r="O522" s="97"/>
      <c r="P522" s="98" t="e">
        <f t="shared" si="193"/>
        <v>#VALUE!</v>
      </c>
      <c r="Q522" s="99" t="e">
        <f t="shared" si="202"/>
        <v>#VALUE!</v>
      </c>
      <c r="R522" s="100"/>
      <c r="S522" s="5"/>
      <c r="T522" s="28">
        <f t="shared" si="203"/>
        <v>0</v>
      </c>
      <c r="U522" s="101">
        <v>66140</v>
      </c>
      <c r="V522" s="102">
        <f t="shared" si="194"/>
        <v>0</v>
      </c>
      <c r="W522" s="101"/>
      <c r="X522" s="101"/>
      <c r="Y522" s="102">
        <f t="shared" si="204"/>
        <v>0</v>
      </c>
      <c r="Z522" s="102">
        <f t="shared" si="205"/>
        <v>0</v>
      </c>
      <c r="AA522" s="102" t="e">
        <f t="shared" si="195"/>
        <v>#VALUE!</v>
      </c>
    </row>
    <row r="523" spans="1:27" ht="17.25">
      <c r="A523" s="5"/>
      <c r="B523" s="5"/>
      <c r="C523" s="93"/>
      <c r="D523" s="193"/>
      <c r="E523" s="94"/>
      <c r="F523" s="95"/>
      <c r="G523" s="96" t="str">
        <f t="shared" si="196"/>
        <v>Error</v>
      </c>
      <c r="H523" s="97">
        <v>14400</v>
      </c>
      <c r="I523" s="98" t="e">
        <f t="shared" si="197"/>
        <v>#VALUE!</v>
      </c>
      <c r="J523" s="88" t="e">
        <f t="shared" si="192"/>
        <v>#VALUE!</v>
      </c>
      <c r="K523" s="98">
        <f t="shared" si="198"/>
        <v>0</v>
      </c>
      <c r="L523" s="98">
        <f t="shared" si="199"/>
        <v>0</v>
      </c>
      <c r="M523" s="98" t="e">
        <f t="shared" si="200"/>
        <v>#VALUE!</v>
      </c>
      <c r="N523" s="98" t="e">
        <f t="shared" si="201"/>
        <v>#VALUE!</v>
      </c>
      <c r="O523" s="97"/>
      <c r="P523" s="98" t="e">
        <f t="shared" si="193"/>
        <v>#VALUE!</v>
      </c>
      <c r="Q523" s="99" t="e">
        <f t="shared" si="202"/>
        <v>#VALUE!</v>
      </c>
      <c r="R523" s="100"/>
      <c r="S523" s="5"/>
      <c r="T523" s="28">
        <f t="shared" si="203"/>
        <v>0</v>
      </c>
      <c r="U523" s="101">
        <v>66140</v>
      </c>
      <c r="V523" s="102">
        <f t="shared" si="194"/>
        <v>0</v>
      </c>
      <c r="W523" s="101"/>
      <c r="X523" s="101"/>
      <c r="Y523" s="102">
        <f t="shared" si="204"/>
        <v>0</v>
      </c>
      <c r="Z523" s="102">
        <f t="shared" si="205"/>
        <v>0</v>
      </c>
      <c r="AA523" s="102" t="e">
        <f t="shared" si="195"/>
        <v>#VALUE!</v>
      </c>
    </row>
    <row r="524" spans="1:27" ht="17.25">
      <c r="A524" s="5"/>
      <c r="B524" s="5"/>
      <c r="C524" s="93"/>
      <c r="D524" s="193"/>
      <c r="E524" s="84"/>
      <c r="F524" s="85"/>
      <c r="G524" s="86" t="str">
        <f t="shared" si="196"/>
        <v>Error</v>
      </c>
      <c r="H524" s="87">
        <v>14400</v>
      </c>
      <c r="I524" s="88" t="e">
        <f t="shared" si="197"/>
        <v>#VALUE!</v>
      </c>
      <c r="J524" s="88" t="e">
        <f t="shared" si="192"/>
        <v>#VALUE!</v>
      </c>
      <c r="K524" s="88">
        <f t="shared" si="198"/>
        <v>0</v>
      </c>
      <c r="L524" s="88">
        <f t="shared" si="199"/>
        <v>0</v>
      </c>
      <c r="M524" s="88" t="e">
        <f t="shared" si="200"/>
        <v>#VALUE!</v>
      </c>
      <c r="N524" s="88" t="e">
        <f t="shared" si="201"/>
        <v>#VALUE!</v>
      </c>
      <c r="O524" s="87"/>
      <c r="P524" s="88" t="e">
        <f t="shared" si="193"/>
        <v>#VALUE!</v>
      </c>
      <c r="Q524" s="89" t="e">
        <f t="shared" si="202"/>
        <v>#VALUE!</v>
      </c>
      <c r="R524" s="90"/>
      <c r="S524" s="82"/>
      <c r="T524" s="28">
        <f t="shared" si="203"/>
        <v>0</v>
      </c>
      <c r="U524" s="91">
        <v>66140</v>
      </c>
      <c r="V524" s="92">
        <f t="shared" si="194"/>
        <v>0</v>
      </c>
      <c r="W524" s="91"/>
      <c r="X524" s="91"/>
      <c r="Y524" s="92">
        <f t="shared" si="204"/>
        <v>0</v>
      </c>
      <c r="Z524" s="92">
        <f t="shared" si="205"/>
        <v>0</v>
      </c>
      <c r="AA524" s="92" t="e">
        <f t="shared" si="195"/>
        <v>#VALUE!</v>
      </c>
    </row>
    <row r="525" spans="1:27" ht="17.25">
      <c r="A525" s="5"/>
      <c r="B525" s="5"/>
      <c r="C525" s="93"/>
      <c r="D525" s="193"/>
      <c r="E525" s="94"/>
      <c r="F525" s="95"/>
      <c r="G525" s="96" t="str">
        <f t="shared" si="196"/>
        <v>Error</v>
      </c>
      <c r="H525" s="97">
        <v>14400</v>
      </c>
      <c r="I525" s="98" t="e">
        <f t="shared" si="197"/>
        <v>#VALUE!</v>
      </c>
      <c r="J525" s="88" t="e">
        <f t="shared" si="192"/>
        <v>#VALUE!</v>
      </c>
      <c r="K525" s="98">
        <f t="shared" si="198"/>
        <v>0</v>
      </c>
      <c r="L525" s="98">
        <f t="shared" si="199"/>
        <v>0</v>
      </c>
      <c r="M525" s="98" t="e">
        <f t="shared" si="200"/>
        <v>#VALUE!</v>
      </c>
      <c r="N525" s="98" t="e">
        <f t="shared" si="201"/>
        <v>#VALUE!</v>
      </c>
      <c r="O525" s="97"/>
      <c r="P525" s="98" t="e">
        <f t="shared" si="193"/>
        <v>#VALUE!</v>
      </c>
      <c r="Q525" s="99" t="e">
        <f t="shared" si="202"/>
        <v>#VALUE!</v>
      </c>
      <c r="R525" s="100"/>
      <c r="S525" s="5"/>
      <c r="T525" s="28">
        <f t="shared" si="203"/>
        <v>0</v>
      </c>
      <c r="U525" s="101">
        <v>66140</v>
      </c>
      <c r="V525" s="102">
        <f t="shared" si="194"/>
        <v>0</v>
      </c>
      <c r="W525" s="101"/>
      <c r="X525" s="101"/>
      <c r="Y525" s="102">
        <f t="shared" si="204"/>
        <v>0</v>
      </c>
      <c r="Z525" s="102">
        <f t="shared" si="205"/>
        <v>0</v>
      </c>
      <c r="AA525" s="102" t="e">
        <f t="shared" si="195"/>
        <v>#VALUE!</v>
      </c>
    </row>
    <row r="526" spans="1:27" ht="17.25">
      <c r="A526" s="5"/>
      <c r="B526" s="5"/>
      <c r="C526" s="93"/>
      <c r="D526" s="193"/>
      <c r="E526" s="94"/>
      <c r="F526" s="95"/>
      <c r="G526" s="96" t="str">
        <f t="shared" si="196"/>
        <v>Error</v>
      </c>
      <c r="H526" s="97">
        <v>14400</v>
      </c>
      <c r="I526" s="98" t="e">
        <f t="shared" si="197"/>
        <v>#VALUE!</v>
      </c>
      <c r="J526" s="88" t="e">
        <f t="shared" si="192"/>
        <v>#VALUE!</v>
      </c>
      <c r="K526" s="98">
        <f t="shared" si="198"/>
        <v>0</v>
      </c>
      <c r="L526" s="98">
        <f t="shared" si="199"/>
        <v>0</v>
      </c>
      <c r="M526" s="98" t="e">
        <f t="shared" si="200"/>
        <v>#VALUE!</v>
      </c>
      <c r="N526" s="98" t="e">
        <f t="shared" si="201"/>
        <v>#VALUE!</v>
      </c>
      <c r="O526" s="97"/>
      <c r="P526" s="98" t="e">
        <f t="shared" si="193"/>
        <v>#VALUE!</v>
      </c>
      <c r="Q526" s="99" t="e">
        <f t="shared" si="202"/>
        <v>#VALUE!</v>
      </c>
      <c r="R526" s="100"/>
      <c r="S526" s="5"/>
      <c r="T526" s="28">
        <f t="shared" si="203"/>
        <v>0</v>
      </c>
      <c r="U526" s="101">
        <v>66140</v>
      </c>
      <c r="V526" s="102">
        <f t="shared" si="194"/>
        <v>0</v>
      </c>
      <c r="W526" s="101"/>
      <c r="X526" s="101"/>
      <c r="Y526" s="102">
        <f t="shared" si="204"/>
        <v>0</v>
      </c>
      <c r="Z526" s="102">
        <f t="shared" si="205"/>
        <v>0</v>
      </c>
      <c r="AA526" s="102" t="e">
        <f t="shared" si="195"/>
        <v>#VALUE!</v>
      </c>
    </row>
    <row r="527" spans="1:27" ht="17.25">
      <c r="A527" s="5"/>
      <c r="B527" s="5"/>
      <c r="C527" s="93"/>
      <c r="D527" s="193"/>
      <c r="E527" s="94"/>
      <c r="F527" s="95"/>
      <c r="G527" s="96" t="str">
        <f t="shared" si="196"/>
        <v>Error</v>
      </c>
      <c r="H527" s="97">
        <v>14400</v>
      </c>
      <c r="I527" s="98" t="e">
        <f t="shared" si="197"/>
        <v>#VALUE!</v>
      </c>
      <c r="J527" s="88" t="e">
        <f t="shared" si="192"/>
        <v>#VALUE!</v>
      </c>
      <c r="K527" s="98">
        <f t="shared" si="198"/>
        <v>0</v>
      </c>
      <c r="L527" s="98">
        <f t="shared" si="199"/>
        <v>0</v>
      </c>
      <c r="M527" s="98" t="e">
        <f t="shared" si="200"/>
        <v>#VALUE!</v>
      </c>
      <c r="N527" s="98" t="e">
        <f t="shared" si="201"/>
        <v>#VALUE!</v>
      </c>
      <c r="O527" s="97"/>
      <c r="P527" s="98" t="e">
        <f t="shared" si="193"/>
        <v>#VALUE!</v>
      </c>
      <c r="Q527" s="99" t="e">
        <f t="shared" si="202"/>
        <v>#VALUE!</v>
      </c>
      <c r="R527" s="100"/>
      <c r="S527" s="5"/>
      <c r="T527" s="28">
        <f t="shared" si="203"/>
        <v>0</v>
      </c>
      <c r="U527" s="101">
        <v>66140</v>
      </c>
      <c r="V527" s="102">
        <f t="shared" si="194"/>
        <v>0</v>
      </c>
      <c r="W527" s="101"/>
      <c r="X527" s="101"/>
      <c r="Y527" s="102">
        <f t="shared" si="204"/>
        <v>0</v>
      </c>
      <c r="Z527" s="102">
        <f t="shared" si="205"/>
        <v>0</v>
      </c>
      <c r="AA527" s="102" t="e">
        <f t="shared" si="195"/>
        <v>#VALUE!</v>
      </c>
    </row>
    <row r="528" spans="1:27" ht="17.25">
      <c r="A528" s="5"/>
      <c r="B528" s="5"/>
      <c r="C528" s="93"/>
      <c r="D528" s="193"/>
      <c r="E528" s="94"/>
      <c r="F528" s="95"/>
      <c r="G528" s="96" t="str">
        <f t="shared" si="196"/>
        <v>Error</v>
      </c>
      <c r="H528" s="97">
        <v>14400</v>
      </c>
      <c r="I528" s="98" t="e">
        <f t="shared" si="197"/>
        <v>#VALUE!</v>
      </c>
      <c r="J528" s="88" t="e">
        <f t="shared" si="192"/>
        <v>#VALUE!</v>
      </c>
      <c r="K528" s="98">
        <f t="shared" si="198"/>
        <v>0</v>
      </c>
      <c r="L528" s="98">
        <f t="shared" si="199"/>
        <v>0</v>
      </c>
      <c r="M528" s="98" t="e">
        <f t="shared" si="200"/>
        <v>#VALUE!</v>
      </c>
      <c r="N528" s="98" t="e">
        <f t="shared" si="201"/>
        <v>#VALUE!</v>
      </c>
      <c r="O528" s="97"/>
      <c r="P528" s="98" t="e">
        <f t="shared" si="193"/>
        <v>#VALUE!</v>
      </c>
      <c r="Q528" s="99" t="e">
        <f t="shared" si="202"/>
        <v>#VALUE!</v>
      </c>
      <c r="R528" s="100"/>
      <c r="S528" s="5"/>
      <c r="T528" s="28">
        <f t="shared" si="203"/>
        <v>0</v>
      </c>
      <c r="U528" s="101">
        <v>66140</v>
      </c>
      <c r="V528" s="102">
        <f t="shared" si="194"/>
        <v>0</v>
      </c>
      <c r="W528" s="101"/>
      <c r="X528" s="101"/>
      <c r="Y528" s="102">
        <f t="shared" si="204"/>
        <v>0</v>
      </c>
      <c r="Z528" s="102">
        <f t="shared" si="205"/>
        <v>0</v>
      </c>
      <c r="AA528" s="102" t="e">
        <f t="shared" si="195"/>
        <v>#VALUE!</v>
      </c>
    </row>
    <row r="529" spans="1:27" ht="17.25">
      <c r="A529" s="5"/>
      <c r="B529" s="5"/>
      <c r="C529" s="93"/>
      <c r="D529" s="193"/>
      <c r="E529" s="94"/>
      <c r="F529" s="95"/>
      <c r="G529" s="96" t="str">
        <f t="shared" si="196"/>
        <v>Error</v>
      </c>
      <c r="H529" s="97">
        <v>14400</v>
      </c>
      <c r="I529" s="98" t="e">
        <f t="shared" si="197"/>
        <v>#VALUE!</v>
      </c>
      <c r="J529" s="88" t="e">
        <f t="shared" si="192"/>
        <v>#VALUE!</v>
      </c>
      <c r="K529" s="98">
        <f t="shared" si="198"/>
        <v>0</v>
      </c>
      <c r="L529" s="98">
        <f t="shared" si="199"/>
        <v>0</v>
      </c>
      <c r="M529" s="98" t="e">
        <f t="shared" si="200"/>
        <v>#VALUE!</v>
      </c>
      <c r="N529" s="98" t="e">
        <f t="shared" si="201"/>
        <v>#VALUE!</v>
      </c>
      <c r="O529" s="97"/>
      <c r="P529" s="98" t="e">
        <f t="shared" si="193"/>
        <v>#VALUE!</v>
      </c>
      <c r="Q529" s="99" t="e">
        <f t="shared" si="202"/>
        <v>#VALUE!</v>
      </c>
      <c r="R529" s="100"/>
      <c r="S529" s="5"/>
      <c r="T529" s="28">
        <f t="shared" si="203"/>
        <v>0</v>
      </c>
      <c r="U529" s="101">
        <v>66140</v>
      </c>
      <c r="V529" s="102">
        <f t="shared" si="194"/>
        <v>0</v>
      </c>
      <c r="W529" s="101"/>
      <c r="X529" s="101"/>
      <c r="Y529" s="102">
        <f t="shared" si="204"/>
        <v>0</v>
      </c>
      <c r="Z529" s="102">
        <f t="shared" si="205"/>
        <v>0</v>
      </c>
      <c r="AA529" s="102" t="e">
        <f t="shared" si="195"/>
        <v>#VALUE!</v>
      </c>
    </row>
    <row r="530" spans="1:27" ht="17.25">
      <c r="A530" s="5"/>
      <c r="B530" s="5"/>
      <c r="C530" s="93"/>
      <c r="D530" s="193"/>
      <c r="E530" s="84"/>
      <c r="F530" s="85"/>
      <c r="G530" s="86" t="str">
        <f t="shared" si="196"/>
        <v>Error</v>
      </c>
      <c r="H530" s="87">
        <v>14400</v>
      </c>
      <c r="I530" s="88" t="e">
        <f t="shared" si="197"/>
        <v>#VALUE!</v>
      </c>
      <c r="J530" s="88" t="e">
        <f t="shared" si="192"/>
        <v>#VALUE!</v>
      </c>
      <c r="K530" s="88">
        <f t="shared" si="198"/>
        <v>0</v>
      </c>
      <c r="L530" s="88">
        <f t="shared" si="199"/>
        <v>0</v>
      </c>
      <c r="M530" s="88" t="e">
        <f t="shared" si="200"/>
        <v>#VALUE!</v>
      </c>
      <c r="N530" s="88" t="e">
        <f t="shared" si="201"/>
        <v>#VALUE!</v>
      </c>
      <c r="O530" s="87"/>
      <c r="P530" s="88" t="e">
        <f t="shared" si="193"/>
        <v>#VALUE!</v>
      </c>
      <c r="Q530" s="89" t="e">
        <f t="shared" si="202"/>
        <v>#VALUE!</v>
      </c>
      <c r="R530" s="90"/>
      <c r="S530" s="82"/>
      <c r="T530" s="28">
        <f t="shared" si="203"/>
        <v>0</v>
      </c>
      <c r="U530" s="91">
        <v>66140</v>
      </c>
      <c r="V530" s="92">
        <f t="shared" si="194"/>
        <v>0</v>
      </c>
      <c r="W530" s="91"/>
      <c r="X530" s="91"/>
      <c r="Y530" s="92">
        <f t="shared" si="204"/>
        <v>0</v>
      </c>
      <c r="Z530" s="92">
        <f t="shared" si="205"/>
        <v>0</v>
      </c>
      <c r="AA530" s="92" t="e">
        <f t="shared" si="195"/>
        <v>#VALUE!</v>
      </c>
    </row>
    <row r="531" spans="1:27" ht="17.25">
      <c r="A531" s="5"/>
      <c r="B531" s="5"/>
      <c r="C531" s="93"/>
      <c r="D531" s="193"/>
      <c r="E531" s="94"/>
      <c r="F531" s="95"/>
      <c r="G531" s="96" t="str">
        <f t="shared" si="196"/>
        <v>Error</v>
      </c>
      <c r="H531" s="97">
        <v>14400</v>
      </c>
      <c r="I531" s="98" t="e">
        <f t="shared" si="197"/>
        <v>#VALUE!</v>
      </c>
      <c r="J531" s="88" t="e">
        <f t="shared" si="192"/>
        <v>#VALUE!</v>
      </c>
      <c r="K531" s="98">
        <f t="shared" si="198"/>
        <v>0</v>
      </c>
      <c r="L531" s="98">
        <f t="shared" si="199"/>
        <v>0</v>
      </c>
      <c r="M531" s="98" t="e">
        <f t="shared" si="200"/>
        <v>#VALUE!</v>
      </c>
      <c r="N531" s="98" t="e">
        <f t="shared" si="201"/>
        <v>#VALUE!</v>
      </c>
      <c r="O531" s="97"/>
      <c r="P531" s="98" t="e">
        <f t="shared" si="193"/>
        <v>#VALUE!</v>
      </c>
      <c r="Q531" s="99" t="e">
        <f t="shared" si="202"/>
        <v>#VALUE!</v>
      </c>
      <c r="R531" s="100"/>
      <c r="S531" s="5"/>
      <c r="T531" s="28">
        <f t="shared" si="203"/>
        <v>0</v>
      </c>
      <c r="U531" s="101">
        <v>66140</v>
      </c>
      <c r="V531" s="102">
        <f t="shared" si="194"/>
        <v>0</v>
      </c>
      <c r="W531" s="101"/>
      <c r="X531" s="101"/>
      <c r="Y531" s="102">
        <f t="shared" si="204"/>
        <v>0</v>
      </c>
      <c r="Z531" s="102">
        <f t="shared" si="205"/>
        <v>0</v>
      </c>
      <c r="AA531" s="102" t="e">
        <f t="shared" si="195"/>
        <v>#VALUE!</v>
      </c>
    </row>
    <row r="532" spans="1:27" ht="17.25">
      <c r="A532" s="5"/>
      <c r="B532" s="5"/>
      <c r="C532" s="93"/>
      <c r="D532" s="193"/>
      <c r="E532" s="94"/>
      <c r="F532" s="95"/>
      <c r="G532" s="96" t="str">
        <f t="shared" si="196"/>
        <v>Error</v>
      </c>
      <c r="H532" s="97">
        <v>14400</v>
      </c>
      <c r="I532" s="98" t="e">
        <f t="shared" si="197"/>
        <v>#VALUE!</v>
      </c>
      <c r="J532" s="88" t="e">
        <f t="shared" si="192"/>
        <v>#VALUE!</v>
      </c>
      <c r="K532" s="98">
        <f t="shared" si="198"/>
        <v>0</v>
      </c>
      <c r="L532" s="98">
        <f t="shared" si="199"/>
        <v>0</v>
      </c>
      <c r="M532" s="98" t="e">
        <f t="shared" si="200"/>
        <v>#VALUE!</v>
      </c>
      <c r="N532" s="98" t="e">
        <f t="shared" si="201"/>
        <v>#VALUE!</v>
      </c>
      <c r="O532" s="97"/>
      <c r="P532" s="98" t="e">
        <f t="shared" si="193"/>
        <v>#VALUE!</v>
      </c>
      <c r="Q532" s="99" t="e">
        <f t="shared" si="202"/>
        <v>#VALUE!</v>
      </c>
      <c r="R532" s="100"/>
      <c r="S532" s="5"/>
      <c r="T532" s="28">
        <f t="shared" si="203"/>
        <v>0</v>
      </c>
      <c r="U532" s="101">
        <v>66140</v>
      </c>
      <c r="V532" s="102">
        <f t="shared" si="194"/>
        <v>0</v>
      </c>
      <c r="W532" s="101"/>
      <c r="X532" s="101"/>
      <c r="Y532" s="102">
        <f t="shared" si="204"/>
        <v>0</v>
      </c>
      <c r="Z532" s="102">
        <f t="shared" si="205"/>
        <v>0</v>
      </c>
      <c r="AA532" s="102" t="e">
        <f t="shared" si="195"/>
        <v>#VALUE!</v>
      </c>
    </row>
    <row r="533" spans="1:27" ht="17.25">
      <c r="A533" s="5"/>
      <c r="B533" s="5"/>
      <c r="C533" s="93"/>
      <c r="D533" s="193"/>
      <c r="E533" s="94"/>
      <c r="F533" s="95"/>
      <c r="G533" s="96" t="str">
        <f t="shared" si="196"/>
        <v>Error</v>
      </c>
      <c r="H533" s="97">
        <v>14400</v>
      </c>
      <c r="I533" s="98" t="e">
        <f t="shared" si="197"/>
        <v>#VALUE!</v>
      </c>
      <c r="J533" s="88" t="e">
        <f t="shared" si="192"/>
        <v>#VALUE!</v>
      </c>
      <c r="K533" s="98">
        <f t="shared" si="198"/>
        <v>0</v>
      </c>
      <c r="L533" s="98">
        <f t="shared" si="199"/>
        <v>0</v>
      </c>
      <c r="M533" s="98" t="e">
        <f t="shared" si="200"/>
        <v>#VALUE!</v>
      </c>
      <c r="N533" s="98" t="e">
        <f t="shared" si="201"/>
        <v>#VALUE!</v>
      </c>
      <c r="O533" s="97"/>
      <c r="P533" s="98" t="e">
        <f t="shared" si="193"/>
        <v>#VALUE!</v>
      </c>
      <c r="Q533" s="99" t="e">
        <f t="shared" si="202"/>
        <v>#VALUE!</v>
      </c>
      <c r="R533" s="100"/>
      <c r="S533" s="5"/>
      <c r="T533" s="28">
        <f t="shared" si="203"/>
        <v>0</v>
      </c>
      <c r="U533" s="101">
        <v>66140</v>
      </c>
      <c r="V533" s="102">
        <f t="shared" si="194"/>
        <v>0</v>
      </c>
      <c r="W533" s="101"/>
      <c r="X533" s="101"/>
      <c r="Y533" s="102">
        <f t="shared" si="204"/>
        <v>0</v>
      </c>
      <c r="Z533" s="102">
        <f t="shared" si="205"/>
        <v>0</v>
      </c>
      <c r="AA533" s="102" t="e">
        <f t="shared" si="195"/>
        <v>#VALUE!</v>
      </c>
    </row>
    <row r="534" spans="1:27" ht="17.25">
      <c r="A534" s="5"/>
      <c r="B534" s="5"/>
      <c r="C534" s="93"/>
      <c r="D534" s="193"/>
      <c r="E534" s="94"/>
      <c r="F534" s="95"/>
      <c r="G534" s="96" t="str">
        <f t="shared" si="196"/>
        <v>Error</v>
      </c>
      <c r="H534" s="97">
        <v>14400</v>
      </c>
      <c r="I534" s="98" t="e">
        <f t="shared" si="197"/>
        <v>#VALUE!</v>
      </c>
      <c r="J534" s="88" t="e">
        <f t="shared" si="192"/>
        <v>#VALUE!</v>
      </c>
      <c r="K534" s="98">
        <f t="shared" si="198"/>
        <v>0</v>
      </c>
      <c r="L534" s="98">
        <f t="shared" si="199"/>
        <v>0</v>
      </c>
      <c r="M534" s="98" t="e">
        <f t="shared" si="200"/>
        <v>#VALUE!</v>
      </c>
      <c r="N534" s="98" t="e">
        <f t="shared" si="201"/>
        <v>#VALUE!</v>
      </c>
      <c r="O534" s="97"/>
      <c r="P534" s="98" t="e">
        <f t="shared" si="193"/>
        <v>#VALUE!</v>
      </c>
      <c r="Q534" s="99" t="e">
        <f t="shared" si="202"/>
        <v>#VALUE!</v>
      </c>
      <c r="R534" s="100"/>
      <c r="S534" s="5"/>
      <c r="T534" s="28">
        <f t="shared" si="203"/>
        <v>0</v>
      </c>
      <c r="U534" s="101">
        <v>66140</v>
      </c>
      <c r="V534" s="102">
        <f t="shared" si="194"/>
        <v>0</v>
      </c>
      <c r="W534" s="101"/>
      <c r="X534" s="101"/>
      <c r="Y534" s="102">
        <f t="shared" si="204"/>
        <v>0</v>
      </c>
      <c r="Z534" s="102">
        <f t="shared" si="205"/>
        <v>0</v>
      </c>
      <c r="AA534" s="102" t="e">
        <f t="shared" si="195"/>
        <v>#VALUE!</v>
      </c>
    </row>
    <row r="535" spans="1:27" ht="17.25">
      <c r="A535" s="5"/>
      <c r="B535" s="5"/>
      <c r="C535" s="93"/>
      <c r="D535" s="193"/>
      <c r="E535" s="94"/>
      <c r="F535" s="95"/>
      <c r="G535" s="96" t="str">
        <f t="shared" si="196"/>
        <v>Error</v>
      </c>
      <c r="H535" s="97">
        <v>14400</v>
      </c>
      <c r="I535" s="98" t="e">
        <f t="shared" si="197"/>
        <v>#VALUE!</v>
      </c>
      <c r="J535" s="88" t="e">
        <f t="shared" si="192"/>
        <v>#VALUE!</v>
      </c>
      <c r="K535" s="98">
        <f t="shared" si="198"/>
        <v>0</v>
      </c>
      <c r="L535" s="98">
        <f t="shared" si="199"/>
        <v>0</v>
      </c>
      <c r="M535" s="98" t="e">
        <f t="shared" si="200"/>
        <v>#VALUE!</v>
      </c>
      <c r="N535" s="98" t="e">
        <f t="shared" si="201"/>
        <v>#VALUE!</v>
      </c>
      <c r="O535" s="97"/>
      <c r="P535" s="98" t="e">
        <f t="shared" si="193"/>
        <v>#VALUE!</v>
      </c>
      <c r="Q535" s="99" t="e">
        <f t="shared" si="202"/>
        <v>#VALUE!</v>
      </c>
      <c r="R535" s="100"/>
      <c r="S535" s="5"/>
      <c r="T535" s="28">
        <f t="shared" si="203"/>
        <v>0</v>
      </c>
      <c r="U535" s="101">
        <v>66140</v>
      </c>
      <c r="V535" s="102">
        <f t="shared" si="194"/>
        <v>0</v>
      </c>
      <c r="W535" s="101"/>
      <c r="X535" s="101"/>
      <c r="Y535" s="102">
        <f t="shared" si="204"/>
        <v>0</v>
      </c>
      <c r="Z535" s="102">
        <f t="shared" si="205"/>
        <v>0</v>
      </c>
      <c r="AA535" s="102" t="e">
        <f t="shared" si="195"/>
        <v>#VALUE!</v>
      </c>
    </row>
    <row r="536" spans="1:27" ht="17.25">
      <c r="A536" s="5"/>
      <c r="B536" s="5"/>
      <c r="C536" s="93"/>
      <c r="D536" s="193"/>
      <c r="E536" s="84"/>
      <c r="F536" s="85"/>
      <c r="G536" s="86" t="str">
        <f t="shared" si="196"/>
        <v>Error</v>
      </c>
      <c r="H536" s="87">
        <v>14400</v>
      </c>
      <c r="I536" s="88" t="e">
        <f t="shared" si="197"/>
        <v>#VALUE!</v>
      </c>
      <c r="J536" s="88" t="e">
        <f t="shared" si="192"/>
        <v>#VALUE!</v>
      </c>
      <c r="K536" s="88">
        <f t="shared" si="198"/>
        <v>0</v>
      </c>
      <c r="L536" s="88">
        <f t="shared" si="199"/>
        <v>0</v>
      </c>
      <c r="M536" s="88" t="e">
        <f t="shared" si="200"/>
        <v>#VALUE!</v>
      </c>
      <c r="N536" s="88" t="e">
        <f t="shared" si="201"/>
        <v>#VALUE!</v>
      </c>
      <c r="O536" s="87"/>
      <c r="P536" s="88" t="e">
        <f t="shared" si="193"/>
        <v>#VALUE!</v>
      </c>
      <c r="Q536" s="89" t="e">
        <f t="shared" si="202"/>
        <v>#VALUE!</v>
      </c>
      <c r="R536" s="90"/>
      <c r="S536" s="82"/>
      <c r="T536" s="28">
        <f t="shared" si="203"/>
        <v>0</v>
      </c>
      <c r="U536" s="91">
        <v>66140</v>
      </c>
      <c r="V536" s="92">
        <f t="shared" si="194"/>
        <v>0</v>
      </c>
      <c r="W536" s="91"/>
      <c r="X536" s="91"/>
      <c r="Y536" s="92">
        <f t="shared" si="204"/>
        <v>0</v>
      </c>
      <c r="Z536" s="92">
        <f t="shared" si="205"/>
        <v>0</v>
      </c>
      <c r="AA536" s="92" t="e">
        <f t="shared" si="195"/>
        <v>#VALUE!</v>
      </c>
    </row>
    <row r="537" spans="1:27" ht="17.25">
      <c r="A537" s="5"/>
      <c r="B537" s="5"/>
      <c r="C537" s="93"/>
      <c r="D537" s="193"/>
      <c r="E537" s="94"/>
      <c r="F537" s="95"/>
      <c r="G537" s="96" t="str">
        <f t="shared" si="196"/>
        <v>Error</v>
      </c>
      <c r="H537" s="97">
        <v>14400</v>
      </c>
      <c r="I537" s="98" t="e">
        <f t="shared" si="197"/>
        <v>#VALUE!</v>
      </c>
      <c r="J537" s="88" t="e">
        <f t="shared" si="192"/>
        <v>#VALUE!</v>
      </c>
      <c r="K537" s="98">
        <f t="shared" si="198"/>
        <v>0</v>
      </c>
      <c r="L537" s="98">
        <f t="shared" si="199"/>
        <v>0</v>
      </c>
      <c r="M537" s="98" t="e">
        <f t="shared" si="200"/>
        <v>#VALUE!</v>
      </c>
      <c r="N537" s="98" t="e">
        <f t="shared" si="201"/>
        <v>#VALUE!</v>
      </c>
      <c r="O537" s="97"/>
      <c r="P537" s="98" t="e">
        <f t="shared" si="193"/>
        <v>#VALUE!</v>
      </c>
      <c r="Q537" s="99" t="e">
        <f t="shared" si="202"/>
        <v>#VALUE!</v>
      </c>
      <c r="R537" s="100"/>
      <c r="S537" s="5"/>
      <c r="T537" s="28">
        <f t="shared" si="203"/>
        <v>0</v>
      </c>
      <c r="U537" s="101">
        <v>66140</v>
      </c>
      <c r="V537" s="102">
        <f t="shared" si="194"/>
        <v>0</v>
      </c>
      <c r="W537" s="101"/>
      <c r="X537" s="101"/>
      <c r="Y537" s="102">
        <f t="shared" si="204"/>
        <v>0</v>
      </c>
      <c r="Z537" s="102">
        <f t="shared" si="205"/>
        <v>0</v>
      </c>
      <c r="AA537" s="102" t="e">
        <f t="shared" si="195"/>
        <v>#VALUE!</v>
      </c>
    </row>
    <row r="538" spans="1:27" ht="17.25">
      <c r="A538" s="5"/>
      <c r="B538" s="5"/>
      <c r="C538" s="93"/>
      <c r="D538" s="193"/>
      <c r="E538" s="94"/>
      <c r="F538" s="95"/>
      <c r="G538" s="96" t="str">
        <f t="shared" si="196"/>
        <v>Error</v>
      </c>
      <c r="H538" s="97">
        <v>14400</v>
      </c>
      <c r="I538" s="98" t="e">
        <f t="shared" si="197"/>
        <v>#VALUE!</v>
      </c>
      <c r="J538" s="88" t="e">
        <f t="shared" si="192"/>
        <v>#VALUE!</v>
      </c>
      <c r="K538" s="98">
        <f t="shared" si="198"/>
        <v>0</v>
      </c>
      <c r="L538" s="98">
        <f t="shared" si="199"/>
        <v>0</v>
      </c>
      <c r="M538" s="98" t="e">
        <f t="shared" si="200"/>
        <v>#VALUE!</v>
      </c>
      <c r="N538" s="98" t="e">
        <f t="shared" si="201"/>
        <v>#VALUE!</v>
      </c>
      <c r="O538" s="97"/>
      <c r="P538" s="98" t="e">
        <f t="shared" si="193"/>
        <v>#VALUE!</v>
      </c>
      <c r="Q538" s="99" t="e">
        <f t="shared" si="202"/>
        <v>#VALUE!</v>
      </c>
      <c r="R538" s="100"/>
      <c r="S538" s="5"/>
      <c r="T538" s="28">
        <f t="shared" si="203"/>
        <v>0</v>
      </c>
      <c r="U538" s="101">
        <v>66140</v>
      </c>
      <c r="V538" s="102">
        <f t="shared" si="194"/>
        <v>0</v>
      </c>
      <c r="W538" s="101"/>
      <c r="X538" s="101"/>
      <c r="Y538" s="102">
        <f t="shared" si="204"/>
        <v>0</v>
      </c>
      <c r="Z538" s="102">
        <f t="shared" si="205"/>
        <v>0</v>
      </c>
      <c r="AA538" s="102" t="e">
        <f t="shared" si="195"/>
        <v>#VALUE!</v>
      </c>
    </row>
    <row r="539" spans="1:27" ht="17.25">
      <c r="A539" s="5"/>
      <c r="B539" s="5"/>
      <c r="C539" s="93"/>
      <c r="D539" s="193"/>
      <c r="E539" s="94"/>
      <c r="F539" s="95"/>
      <c r="G539" s="96" t="str">
        <f t="shared" si="196"/>
        <v>Error</v>
      </c>
      <c r="H539" s="97">
        <v>14400</v>
      </c>
      <c r="I539" s="98" t="e">
        <f t="shared" si="197"/>
        <v>#VALUE!</v>
      </c>
      <c r="J539" s="88" t="e">
        <f t="shared" si="192"/>
        <v>#VALUE!</v>
      </c>
      <c r="K539" s="98">
        <f t="shared" si="198"/>
        <v>0</v>
      </c>
      <c r="L539" s="98">
        <f t="shared" si="199"/>
        <v>0</v>
      </c>
      <c r="M539" s="98" t="e">
        <f t="shared" si="200"/>
        <v>#VALUE!</v>
      </c>
      <c r="N539" s="98" t="e">
        <f t="shared" si="201"/>
        <v>#VALUE!</v>
      </c>
      <c r="O539" s="97"/>
      <c r="P539" s="98" t="e">
        <f t="shared" si="193"/>
        <v>#VALUE!</v>
      </c>
      <c r="Q539" s="99" t="e">
        <f t="shared" si="202"/>
        <v>#VALUE!</v>
      </c>
      <c r="R539" s="100"/>
      <c r="S539" s="5"/>
      <c r="T539" s="28">
        <f t="shared" si="203"/>
        <v>0</v>
      </c>
      <c r="U539" s="101">
        <v>66140</v>
      </c>
      <c r="V539" s="102">
        <f t="shared" si="194"/>
        <v>0</v>
      </c>
      <c r="W539" s="101"/>
      <c r="X539" s="101"/>
      <c r="Y539" s="102">
        <f t="shared" si="204"/>
        <v>0</v>
      </c>
      <c r="Z539" s="102">
        <f t="shared" si="205"/>
        <v>0</v>
      </c>
      <c r="AA539" s="102" t="e">
        <f t="shared" si="195"/>
        <v>#VALUE!</v>
      </c>
    </row>
    <row r="540" spans="1:27" ht="17.25">
      <c r="A540" s="5"/>
      <c r="B540" s="5"/>
      <c r="C540" s="93"/>
      <c r="D540" s="193"/>
      <c r="E540" s="94"/>
      <c r="F540" s="95"/>
      <c r="G540" s="96" t="str">
        <f t="shared" si="196"/>
        <v>Error</v>
      </c>
      <c r="H540" s="97">
        <v>14400</v>
      </c>
      <c r="I540" s="98" t="e">
        <f t="shared" si="197"/>
        <v>#VALUE!</v>
      </c>
      <c r="J540" s="88" t="e">
        <f t="shared" si="192"/>
        <v>#VALUE!</v>
      </c>
      <c r="K540" s="98">
        <f t="shared" si="198"/>
        <v>0</v>
      </c>
      <c r="L540" s="98">
        <f t="shared" si="199"/>
        <v>0</v>
      </c>
      <c r="M540" s="98" t="e">
        <f t="shared" si="200"/>
        <v>#VALUE!</v>
      </c>
      <c r="N540" s="98" t="e">
        <f t="shared" si="201"/>
        <v>#VALUE!</v>
      </c>
      <c r="O540" s="97"/>
      <c r="P540" s="98" t="e">
        <f t="shared" si="193"/>
        <v>#VALUE!</v>
      </c>
      <c r="Q540" s="99" t="e">
        <f t="shared" si="202"/>
        <v>#VALUE!</v>
      </c>
      <c r="R540" s="100"/>
      <c r="S540" s="5"/>
      <c r="T540" s="28">
        <f t="shared" si="203"/>
        <v>0</v>
      </c>
      <c r="U540" s="101">
        <v>66140</v>
      </c>
      <c r="V540" s="102">
        <f t="shared" si="194"/>
        <v>0</v>
      </c>
      <c r="W540" s="101"/>
      <c r="X540" s="101"/>
      <c r="Y540" s="102">
        <f t="shared" si="204"/>
        <v>0</v>
      </c>
      <c r="Z540" s="102">
        <f t="shared" si="205"/>
        <v>0</v>
      </c>
      <c r="AA540" s="102" t="e">
        <f t="shared" si="195"/>
        <v>#VALUE!</v>
      </c>
    </row>
    <row r="541" spans="1:27" ht="17.25">
      <c r="A541" s="5"/>
      <c r="B541" s="5"/>
      <c r="C541" s="93"/>
      <c r="D541" s="193"/>
      <c r="E541" s="94"/>
      <c r="F541" s="95"/>
      <c r="G541" s="96" t="str">
        <f t="shared" si="196"/>
        <v>Error</v>
      </c>
      <c r="H541" s="97">
        <v>14400</v>
      </c>
      <c r="I541" s="98" t="e">
        <f t="shared" si="197"/>
        <v>#VALUE!</v>
      </c>
      <c r="J541" s="88" t="e">
        <f t="shared" si="192"/>
        <v>#VALUE!</v>
      </c>
      <c r="K541" s="98">
        <f t="shared" si="198"/>
        <v>0</v>
      </c>
      <c r="L541" s="98">
        <f t="shared" si="199"/>
        <v>0</v>
      </c>
      <c r="M541" s="98" t="e">
        <f t="shared" si="200"/>
        <v>#VALUE!</v>
      </c>
      <c r="N541" s="98" t="e">
        <f t="shared" si="201"/>
        <v>#VALUE!</v>
      </c>
      <c r="O541" s="97"/>
      <c r="P541" s="98" t="e">
        <f t="shared" si="193"/>
        <v>#VALUE!</v>
      </c>
      <c r="Q541" s="99" t="e">
        <f t="shared" si="202"/>
        <v>#VALUE!</v>
      </c>
      <c r="R541" s="100"/>
      <c r="S541" s="5"/>
      <c r="T541" s="28">
        <f t="shared" si="203"/>
        <v>0</v>
      </c>
      <c r="U541" s="101">
        <v>66140</v>
      </c>
      <c r="V541" s="102">
        <f t="shared" si="194"/>
        <v>0</v>
      </c>
      <c r="W541" s="101"/>
      <c r="X541" s="101"/>
      <c r="Y541" s="102">
        <f t="shared" si="204"/>
        <v>0</v>
      </c>
      <c r="Z541" s="102">
        <f t="shared" si="205"/>
        <v>0</v>
      </c>
      <c r="AA541" s="102" t="e">
        <f t="shared" si="195"/>
        <v>#VALUE!</v>
      </c>
    </row>
    <row r="542" spans="1:27" ht="17.25">
      <c r="A542" s="5"/>
      <c r="B542" s="5"/>
      <c r="C542" s="93"/>
      <c r="D542" s="193"/>
      <c r="E542" s="84"/>
      <c r="F542" s="85"/>
      <c r="G542" s="86" t="str">
        <f t="shared" si="196"/>
        <v>Error</v>
      </c>
      <c r="H542" s="87">
        <v>14400</v>
      </c>
      <c r="I542" s="88" t="e">
        <f t="shared" si="197"/>
        <v>#VALUE!</v>
      </c>
      <c r="J542" s="88" t="e">
        <f t="shared" si="192"/>
        <v>#VALUE!</v>
      </c>
      <c r="K542" s="88">
        <f t="shared" si="198"/>
        <v>0</v>
      </c>
      <c r="L542" s="88">
        <f t="shared" si="199"/>
        <v>0</v>
      </c>
      <c r="M542" s="88" t="e">
        <f t="shared" si="200"/>
        <v>#VALUE!</v>
      </c>
      <c r="N542" s="88" t="e">
        <f t="shared" si="201"/>
        <v>#VALUE!</v>
      </c>
      <c r="O542" s="87"/>
      <c r="P542" s="88" t="e">
        <f t="shared" si="193"/>
        <v>#VALUE!</v>
      </c>
      <c r="Q542" s="89" t="e">
        <f t="shared" si="202"/>
        <v>#VALUE!</v>
      </c>
      <c r="R542" s="90"/>
      <c r="S542" s="82"/>
      <c r="T542" s="28">
        <f t="shared" si="203"/>
        <v>0</v>
      </c>
      <c r="U542" s="91">
        <v>66140</v>
      </c>
      <c r="V542" s="92">
        <f t="shared" si="194"/>
        <v>0</v>
      </c>
      <c r="W542" s="91"/>
      <c r="X542" s="91"/>
      <c r="Y542" s="92">
        <f t="shared" si="204"/>
        <v>0</v>
      </c>
      <c r="Z542" s="92">
        <f t="shared" si="205"/>
        <v>0</v>
      </c>
      <c r="AA542" s="92" t="e">
        <f t="shared" si="195"/>
        <v>#VALUE!</v>
      </c>
    </row>
    <row r="543" spans="1:27" ht="17.25">
      <c r="A543" s="5"/>
      <c r="B543" s="5"/>
      <c r="C543" s="93"/>
      <c r="D543" s="193"/>
      <c r="E543" s="94"/>
      <c r="F543" s="95"/>
      <c r="G543" s="96" t="str">
        <f t="shared" si="196"/>
        <v>Error</v>
      </c>
      <c r="H543" s="97">
        <v>14400</v>
      </c>
      <c r="I543" s="98" t="e">
        <f t="shared" si="197"/>
        <v>#VALUE!</v>
      </c>
      <c r="J543" s="88" t="e">
        <f t="shared" si="192"/>
        <v>#VALUE!</v>
      </c>
      <c r="K543" s="98">
        <f t="shared" si="198"/>
        <v>0</v>
      </c>
      <c r="L543" s="98">
        <f t="shared" si="199"/>
        <v>0</v>
      </c>
      <c r="M543" s="98" t="e">
        <f t="shared" si="200"/>
        <v>#VALUE!</v>
      </c>
      <c r="N543" s="98" t="e">
        <f t="shared" si="201"/>
        <v>#VALUE!</v>
      </c>
      <c r="O543" s="97"/>
      <c r="P543" s="98" t="e">
        <f t="shared" si="193"/>
        <v>#VALUE!</v>
      </c>
      <c r="Q543" s="99" t="e">
        <f t="shared" si="202"/>
        <v>#VALUE!</v>
      </c>
      <c r="R543" s="100"/>
      <c r="S543" s="5"/>
      <c r="T543" s="28">
        <f t="shared" si="203"/>
        <v>0</v>
      </c>
      <c r="U543" s="101">
        <v>66140</v>
      </c>
      <c r="V543" s="102">
        <f t="shared" si="194"/>
        <v>0</v>
      </c>
      <c r="W543" s="101"/>
      <c r="X543" s="101"/>
      <c r="Y543" s="102">
        <f t="shared" si="204"/>
        <v>0</v>
      </c>
      <c r="Z543" s="102">
        <f t="shared" si="205"/>
        <v>0</v>
      </c>
      <c r="AA543" s="102" t="e">
        <f t="shared" si="195"/>
        <v>#VALUE!</v>
      </c>
    </row>
    <row r="544" spans="1:27" ht="17.25">
      <c r="A544" s="5"/>
      <c r="B544" s="5"/>
      <c r="C544" s="93"/>
      <c r="D544" s="193"/>
      <c r="E544" s="94"/>
      <c r="F544" s="95"/>
      <c r="G544" s="96" t="str">
        <f t="shared" si="196"/>
        <v>Error</v>
      </c>
      <c r="H544" s="97">
        <v>14400</v>
      </c>
      <c r="I544" s="98" t="e">
        <f t="shared" si="197"/>
        <v>#VALUE!</v>
      </c>
      <c r="J544" s="88" t="e">
        <f t="shared" si="192"/>
        <v>#VALUE!</v>
      </c>
      <c r="K544" s="98">
        <f t="shared" si="198"/>
        <v>0</v>
      </c>
      <c r="L544" s="98">
        <f t="shared" si="199"/>
        <v>0</v>
      </c>
      <c r="M544" s="98" t="e">
        <f t="shared" si="200"/>
        <v>#VALUE!</v>
      </c>
      <c r="N544" s="98" t="e">
        <f t="shared" si="201"/>
        <v>#VALUE!</v>
      </c>
      <c r="O544" s="97"/>
      <c r="P544" s="98" t="e">
        <f t="shared" si="193"/>
        <v>#VALUE!</v>
      </c>
      <c r="Q544" s="99" t="e">
        <f t="shared" si="202"/>
        <v>#VALUE!</v>
      </c>
      <c r="R544" s="100"/>
      <c r="S544" s="5"/>
      <c r="T544" s="28">
        <f t="shared" si="203"/>
        <v>0</v>
      </c>
      <c r="U544" s="101">
        <v>66140</v>
      </c>
      <c r="V544" s="102">
        <f t="shared" ref="V544:V575" si="206">+U544*T544</f>
        <v>0</v>
      </c>
      <c r="W544" s="101"/>
      <c r="X544" s="101"/>
      <c r="Y544" s="102">
        <f t="shared" si="204"/>
        <v>0</v>
      </c>
      <c r="Z544" s="102">
        <f t="shared" si="205"/>
        <v>0</v>
      </c>
      <c r="AA544" s="102" t="e">
        <f t="shared" ref="AA544:AA575" si="207">+Z544+Q544</f>
        <v>#VALUE!</v>
      </c>
    </row>
    <row r="545" spans="1:27" ht="17.25">
      <c r="A545" s="5"/>
      <c r="B545" s="5"/>
      <c r="C545" s="93"/>
      <c r="D545" s="193"/>
      <c r="E545" s="94"/>
      <c r="F545" s="95"/>
      <c r="G545" s="96" t="str">
        <f t="shared" si="196"/>
        <v>Error</v>
      </c>
      <c r="H545" s="97">
        <v>14400</v>
      </c>
      <c r="I545" s="98" t="e">
        <f t="shared" si="197"/>
        <v>#VALUE!</v>
      </c>
      <c r="J545" s="88" t="e">
        <f t="shared" si="192"/>
        <v>#VALUE!</v>
      </c>
      <c r="K545" s="98">
        <f t="shared" si="198"/>
        <v>0</v>
      </c>
      <c r="L545" s="98">
        <f t="shared" si="199"/>
        <v>0</v>
      </c>
      <c r="M545" s="98" t="e">
        <f t="shared" si="200"/>
        <v>#VALUE!</v>
      </c>
      <c r="N545" s="98" t="e">
        <f t="shared" si="201"/>
        <v>#VALUE!</v>
      </c>
      <c r="O545" s="97"/>
      <c r="P545" s="98" t="e">
        <f t="shared" si="193"/>
        <v>#VALUE!</v>
      </c>
      <c r="Q545" s="99" t="e">
        <f t="shared" si="202"/>
        <v>#VALUE!</v>
      </c>
      <c r="R545" s="100"/>
      <c r="S545" s="5"/>
      <c r="T545" s="28">
        <f t="shared" si="203"/>
        <v>0</v>
      </c>
      <c r="U545" s="101">
        <v>66140</v>
      </c>
      <c r="V545" s="102">
        <f t="shared" si="206"/>
        <v>0</v>
      </c>
      <c r="W545" s="101"/>
      <c r="X545" s="101"/>
      <c r="Y545" s="102">
        <f t="shared" si="204"/>
        <v>0</v>
      </c>
      <c r="Z545" s="102">
        <f t="shared" si="205"/>
        <v>0</v>
      </c>
      <c r="AA545" s="102" t="e">
        <f t="shared" si="207"/>
        <v>#VALUE!</v>
      </c>
    </row>
    <row r="546" spans="1:27" ht="17.25">
      <c r="A546" s="5"/>
      <c r="B546" s="5"/>
      <c r="C546" s="93"/>
      <c r="D546" s="193"/>
      <c r="E546" s="94"/>
      <c r="F546" s="95"/>
      <c r="G546" s="96" t="str">
        <f t="shared" si="196"/>
        <v>Error</v>
      </c>
      <c r="H546" s="97">
        <v>14400</v>
      </c>
      <c r="I546" s="98" t="e">
        <f t="shared" si="197"/>
        <v>#VALUE!</v>
      </c>
      <c r="J546" s="88" t="e">
        <f t="shared" si="192"/>
        <v>#VALUE!</v>
      </c>
      <c r="K546" s="98">
        <f t="shared" si="198"/>
        <v>0</v>
      </c>
      <c r="L546" s="98">
        <f t="shared" si="199"/>
        <v>0</v>
      </c>
      <c r="M546" s="98" t="e">
        <f t="shared" si="200"/>
        <v>#VALUE!</v>
      </c>
      <c r="N546" s="98" t="e">
        <f t="shared" si="201"/>
        <v>#VALUE!</v>
      </c>
      <c r="O546" s="97"/>
      <c r="P546" s="98" t="e">
        <f t="shared" si="193"/>
        <v>#VALUE!</v>
      </c>
      <c r="Q546" s="99" t="e">
        <f t="shared" si="202"/>
        <v>#VALUE!</v>
      </c>
      <c r="R546" s="100"/>
      <c r="S546" s="5"/>
      <c r="T546" s="28">
        <f t="shared" si="203"/>
        <v>0</v>
      </c>
      <c r="U546" s="101">
        <v>66140</v>
      </c>
      <c r="V546" s="102">
        <f t="shared" si="206"/>
        <v>0</v>
      </c>
      <c r="W546" s="101"/>
      <c r="X546" s="101"/>
      <c r="Y546" s="102">
        <f t="shared" si="204"/>
        <v>0</v>
      </c>
      <c r="Z546" s="102">
        <f t="shared" si="205"/>
        <v>0</v>
      </c>
      <c r="AA546" s="102" t="e">
        <f t="shared" si="207"/>
        <v>#VALUE!</v>
      </c>
    </row>
    <row r="547" spans="1:27" ht="17.25">
      <c r="A547" s="5"/>
      <c r="B547" s="5"/>
      <c r="C547" s="93"/>
      <c r="D547" s="193"/>
      <c r="E547" s="94"/>
      <c r="F547" s="95"/>
      <c r="G547" s="96" t="str">
        <f t="shared" si="196"/>
        <v>Error</v>
      </c>
      <c r="H547" s="97">
        <v>14400</v>
      </c>
      <c r="I547" s="98" t="e">
        <f t="shared" si="197"/>
        <v>#VALUE!</v>
      </c>
      <c r="J547" s="88" t="e">
        <f t="shared" si="192"/>
        <v>#VALUE!</v>
      </c>
      <c r="K547" s="98">
        <f t="shared" si="198"/>
        <v>0</v>
      </c>
      <c r="L547" s="98">
        <f t="shared" si="199"/>
        <v>0</v>
      </c>
      <c r="M547" s="98" t="e">
        <f t="shared" si="200"/>
        <v>#VALUE!</v>
      </c>
      <c r="N547" s="98" t="e">
        <f t="shared" si="201"/>
        <v>#VALUE!</v>
      </c>
      <c r="O547" s="97"/>
      <c r="P547" s="98" t="e">
        <f t="shared" si="193"/>
        <v>#VALUE!</v>
      </c>
      <c r="Q547" s="99" t="e">
        <f t="shared" si="202"/>
        <v>#VALUE!</v>
      </c>
      <c r="R547" s="100"/>
      <c r="S547" s="5"/>
      <c r="T547" s="28">
        <f t="shared" si="203"/>
        <v>0</v>
      </c>
      <c r="U547" s="101">
        <v>66140</v>
      </c>
      <c r="V547" s="102">
        <f t="shared" si="206"/>
        <v>0</v>
      </c>
      <c r="W547" s="101"/>
      <c r="X547" s="101"/>
      <c r="Y547" s="102">
        <f t="shared" si="204"/>
        <v>0</v>
      </c>
      <c r="Z547" s="102">
        <f t="shared" si="205"/>
        <v>0</v>
      </c>
      <c r="AA547" s="102" t="e">
        <f t="shared" si="207"/>
        <v>#VALUE!</v>
      </c>
    </row>
    <row r="548" spans="1:27" ht="17.25">
      <c r="A548" s="5"/>
      <c r="B548" s="5"/>
      <c r="C548" s="93"/>
      <c r="D548" s="193"/>
      <c r="E548" s="84"/>
      <c r="F548" s="85"/>
      <c r="G548" s="86" t="str">
        <f t="shared" si="196"/>
        <v>Error</v>
      </c>
      <c r="H548" s="87">
        <v>14400</v>
      </c>
      <c r="I548" s="88" t="e">
        <f t="shared" si="197"/>
        <v>#VALUE!</v>
      </c>
      <c r="J548" s="88" t="e">
        <f t="shared" si="192"/>
        <v>#VALUE!</v>
      </c>
      <c r="K548" s="88">
        <f t="shared" si="198"/>
        <v>0</v>
      </c>
      <c r="L548" s="88">
        <f t="shared" si="199"/>
        <v>0</v>
      </c>
      <c r="M548" s="88" t="e">
        <f t="shared" si="200"/>
        <v>#VALUE!</v>
      </c>
      <c r="N548" s="88" t="e">
        <f t="shared" si="201"/>
        <v>#VALUE!</v>
      </c>
      <c r="O548" s="87"/>
      <c r="P548" s="88" t="e">
        <f t="shared" si="193"/>
        <v>#VALUE!</v>
      </c>
      <c r="Q548" s="89" t="e">
        <f t="shared" si="202"/>
        <v>#VALUE!</v>
      </c>
      <c r="R548" s="90"/>
      <c r="S548" s="82"/>
      <c r="T548" s="28">
        <f t="shared" si="203"/>
        <v>0</v>
      </c>
      <c r="U548" s="91">
        <v>66140</v>
      </c>
      <c r="V548" s="92">
        <f t="shared" si="206"/>
        <v>0</v>
      </c>
      <c r="W548" s="91"/>
      <c r="X548" s="91"/>
      <c r="Y548" s="92">
        <f t="shared" si="204"/>
        <v>0</v>
      </c>
      <c r="Z548" s="92">
        <f t="shared" si="205"/>
        <v>0</v>
      </c>
      <c r="AA548" s="92" t="e">
        <f t="shared" si="207"/>
        <v>#VALUE!</v>
      </c>
    </row>
    <row r="549" spans="1:27" ht="17.25">
      <c r="A549" s="5"/>
      <c r="B549" s="5"/>
      <c r="C549" s="93"/>
      <c r="D549" s="193"/>
      <c r="E549" s="94"/>
      <c r="F549" s="95"/>
      <c r="G549" s="96" t="str">
        <f t="shared" si="196"/>
        <v>Error</v>
      </c>
      <c r="H549" s="97">
        <v>14400</v>
      </c>
      <c r="I549" s="98" t="e">
        <f t="shared" si="197"/>
        <v>#VALUE!</v>
      </c>
      <c r="J549" s="88" t="e">
        <f t="shared" si="192"/>
        <v>#VALUE!</v>
      </c>
      <c r="K549" s="98">
        <f t="shared" si="198"/>
        <v>0</v>
      </c>
      <c r="L549" s="98">
        <f t="shared" si="199"/>
        <v>0</v>
      </c>
      <c r="M549" s="98" t="e">
        <f t="shared" si="200"/>
        <v>#VALUE!</v>
      </c>
      <c r="N549" s="98" t="e">
        <f t="shared" si="201"/>
        <v>#VALUE!</v>
      </c>
      <c r="O549" s="97"/>
      <c r="P549" s="98" t="e">
        <f t="shared" si="193"/>
        <v>#VALUE!</v>
      </c>
      <c r="Q549" s="99" t="e">
        <f t="shared" si="202"/>
        <v>#VALUE!</v>
      </c>
      <c r="R549" s="100"/>
      <c r="S549" s="5"/>
      <c r="T549" s="28">
        <f t="shared" si="203"/>
        <v>0</v>
      </c>
      <c r="U549" s="101">
        <v>66140</v>
      </c>
      <c r="V549" s="102">
        <f t="shared" si="206"/>
        <v>0</v>
      </c>
      <c r="W549" s="101"/>
      <c r="X549" s="101"/>
      <c r="Y549" s="102">
        <f t="shared" si="204"/>
        <v>0</v>
      </c>
      <c r="Z549" s="102">
        <f t="shared" si="205"/>
        <v>0</v>
      </c>
      <c r="AA549" s="102" t="e">
        <f t="shared" si="207"/>
        <v>#VALUE!</v>
      </c>
    </row>
    <row r="550" spans="1:27" ht="17.25">
      <c r="A550" s="5"/>
      <c r="B550" s="5"/>
      <c r="C550" s="93"/>
      <c r="D550" s="193"/>
      <c r="E550" s="94"/>
      <c r="F550" s="95"/>
      <c r="G550" s="96" t="str">
        <f t="shared" si="196"/>
        <v>Error</v>
      </c>
      <c r="H550" s="97">
        <v>14400</v>
      </c>
      <c r="I550" s="98" t="e">
        <f t="shared" si="197"/>
        <v>#VALUE!</v>
      </c>
      <c r="J550" s="88" t="e">
        <f t="shared" si="192"/>
        <v>#VALUE!</v>
      </c>
      <c r="K550" s="98">
        <f t="shared" si="198"/>
        <v>0</v>
      </c>
      <c r="L550" s="98">
        <f t="shared" si="199"/>
        <v>0</v>
      </c>
      <c r="M550" s="98" t="e">
        <f t="shared" si="200"/>
        <v>#VALUE!</v>
      </c>
      <c r="N550" s="98" t="e">
        <f t="shared" si="201"/>
        <v>#VALUE!</v>
      </c>
      <c r="O550" s="97"/>
      <c r="P550" s="98" t="e">
        <f t="shared" si="193"/>
        <v>#VALUE!</v>
      </c>
      <c r="Q550" s="99" t="e">
        <f t="shared" si="202"/>
        <v>#VALUE!</v>
      </c>
      <c r="R550" s="100"/>
      <c r="S550" s="5"/>
      <c r="T550" s="28">
        <f t="shared" si="203"/>
        <v>0</v>
      </c>
      <c r="U550" s="101">
        <v>66140</v>
      </c>
      <c r="V550" s="102">
        <f t="shared" si="206"/>
        <v>0</v>
      </c>
      <c r="W550" s="101"/>
      <c r="X550" s="101"/>
      <c r="Y550" s="102">
        <f t="shared" si="204"/>
        <v>0</v>
      </c>
      <c r="Z550" s="102">
        <f t="shared" si="205"/>
        <v>0</v>
      </c>
      <c r="AA550" s="102" t="e">
        <f t="shared" si="207"/>
        <v>#VALUE!</v>
      </c>
    </row>
    <row r="551" spans="1:27" ht="17.25">
      <c r="A551" s="5"/>
      <c r="B551" s="5"/>
      <c r="C551" s="93"/>
      <c r="D551" s="193"/>
      <c r="E551" s="94"/>
      <c r="F551" s="95"/>
      <c r="G551" s="96" t="str">
        <f t="shared" si="196"/>
        <v>Error</v>
      </c>
      <c r="H551" s="97">
        <v>14400</v>
      </c>
      <c r="I551" s="98" t="e">
        <f t="shared" si="197"/>
        <v>#VALUE!</v>
      </c>
      <c r="J551" s="88" t="e">
        <f t="shared" si="192"/>
        <v>#VALUE!</v>
      </c>
      <c r="K551" s="98">
        <f t="shared" si="198"/>
        <v>0</v>
      </c>
      <c r="L551" s="98">
        <f t="shared" si="199"/>
        <v>0</v>
      </c>
      <c r="M551" s="98" t="e">
        <f t="shared" si="200"/>
        <v>#VALUE!</v>
      </c>
      <c r="N551" s="98" t="e">
        <f t="shared" si="201"/>
        <v>#VALUE!</v>
      </c>
      <c r="O551" s="97"/>
      <c r="P551" s="98" t="e">
        <f t="shared" si="193"/>
        <v>#VALUE!</v>
      </c>
      <c r="Q551" s="99" t="e">
        <f t="shared" si="202"/>
        <v>#VALUE!</v>
      </c>
      <c r="R551" s="100"/>
      <c r="S551" s="5"/>
      <c r="T551" s="28">
        <f t="shared" si="203"/>
        <v>0</v>
      </c>
      <c r="U551" s="101">
        <v>66140</v>
      </c>
      <c r="V551" s="102">
        <f t="shared" si="206"/>
        <v>0</v>
      </c>
      <c r="W551" s="101"/>
      <c r="X551" s="101"/>
      <c r="Y551" s="102">
        <f t="shared" si="204"/>
        <v>0</v>
      </c>
      <c r="Z551" s="102">
        <f t="shared" si="205"/>
        <v>0</v>
      </c>
      <c r="AA551" s="102" t="e">
        <f t="shared" si="207"/>
        <v>#VALUE!</v>
      </c>
    </row>
    <row r="552" spans="1:27" ht="17.25">
      <c r="A552" s="5"/>
      <c r="B552" s="5"/>
      <c r="C552" s="93"/>
      <c r="D552" s="193"/>
      <c r="E552" s="94"/>
      <c r="F552" s="95"/>
      <c r="G552" s="96" t="str">
        <f t="shared" si="196"/>
        <v>Error</v>
      </c>
      <c r="H552" s="97">
        <v>14400</v>
      </c>
      <c r="I552" s="98" t="e">
        <f t="shared" si="197"/>
        <v>#VALUE!</v>
      </c>
      <c r="J552" s="88" t="e">
        <f t="shared" si="192"/>
        <v>#VALUE!</v>
      </c>
      <c r="K552" s="98">
        <f t="shared" si="198"/>
        <v>0</v>
      </c>
      <c r="L552" s="98">
        <f t="shared" si="199"/>
        <v>0</v>
      </c>
      <c r="M552" s="98" t="e">
        <f t="shared" si="200"/>
        <v>#VALUE!</v>
      </c>
      <c r="N552" s="98" t="e">
        <f t="shared" si="201"/>
        <v>#VALUE!</v>
      </c>
      <c r="O552" s="97"/>
      <c r="P552" s="98" t="e">
        <f t="shared" si="193"/>
        <v>#VALUE!</v>
      </c>
      <c r="Q552" s="99" t="e">
        <f t="shared" si="202"/>
        <v>#VALUE!</v>
      </c>
      <c r="R552" s="100"/>
      <c r="S552" s="5"/>
      <c r="T552" s="28">
        <f t="shared" si="203"/>
        <v>0</v>
      </c>
      <c r="U552" s="101">
        <v>66140</v>
      </c>
      <c r="V552" s="102">
        <f t="shared" si="206"/>
        <v>0</v>
      </c>
      <c r="W552" s="101"/>
      <c r="X552" s="101"/>
      <c r="Y552" s="102">
        <f t="shared" si="204"/>
        <v>0</v>
      </c>
      <c r="Z552" s="102">
        <f t="shared" si="205"/>
        <v>0</v>
      </c>
      <c r="AA552" s="102" t="e">
        <f t="shared" si="207"/>
        <v>#VALUE!</v>
      </c>
    </row>
    <row r="553" spans="1:27" ht="17.25">
      <c r="A553" s="5"/>
      <c r="B553" s="5"/>
      <c r="C553" s="93"/>
      <c r="D553" s="193"/>
      <c r="E553" s="94"/>
      <c r="F553" s="95"/>
      <c r="G553" s="96" t="str">
        <f t="shared" si="196"/>
        <v>Error</v>
      </c>
      <c r="H553" s="97">
        <v>14400</v>
      </c>
      <c r="I553" s="98" t="e">
        <f t="shared" si="197"/>
        <v>#VALUE!</v>
      </c>
      <c r="J553" s="88" t="e">
        <f t="shared" si="192"/>
        <v>#VALUE!</v>
      </c>
      <c r="K553" s="98">
        <f t="shared" si="198"/>
        <v>0</v>
      </c>
      <c r="L553" s="98">
        <f t="shared" si="199"/>
        <v>0</v>
      </c>
      <c r="M553" s="98" t="e">
        <f t="shared" si="200"/>
        <v>#VALUE!</v>
      </c>
      <c r="N553" s="98" t="e">
        <f t="shared" si="201"/>
        <v>#VALUE!</v>
      </c>
      <c r="O553" s="97"/>
      <c r="P553" s="98" t="e">
        <f t="shared" si="193"/>
        <v>#VALUE!</v>
      </c>
      <c r="Q553" s="99" t="e">
        <f t="shared" si="202"/>
        <v>#VALUE!</v>
      </c>
      <c r="R553" s="100"/>
      <c r="S553" s="5"/>
      <c r="T553" s="28">
        <f t="shared" si="203"/>
        <v>0</v>
      </c>
      <c r="U553" s="101">
        <v>66140</v>
      </c>
      <c r="V553" s="102">
        <f t="shared" si="206"/>
        <v>0</v>
      </c>
      <c r="W553" s="101"/>
      <c r="X553" s="101"/>
      <c r="Y553" s="102">
        <f t="shared" si="204"/>
        <v>0</v>
      </c>
      <c r="Z553" s="102">
        <f t="shared" si="205"/>
        <v>0</v>
      </c>
      <c r="AA553" s="102" t="e">
        <f t="shared" si="207"/>
        <v>#VALUE!</v>
      </c>
    </row>
    <row r="554" spans="1:27" ht="17.25">
      <c r="A554" s="5"/>
      <c r="B554" s="5"/>
      <c r="C554" s="93"/>
      <c r="D554" s="193"/>
      <c r="E554" s="84"/>
      <c r="F554" s="85"/>
      <c r="G554" s="86" t="str">
        <f t="shared" si="196"/>
        <v>Error</v>
      </c>
      <c r="H554" s="87">
        <v>14400</v>
      </c>
      <c r="I554" s="88" t="e">
        <f t="shared" si="197"/>
        <v>#VALUE!</v>
      </c>
      <c r="J554" s="88" t="e">
        <f t="shared" si="192"/>
        <v>#VALUE!</v>
      </c>
      <c r="K554" s="88">
        <f t="shared" si="198"/>
        <v>0</v>
      </c>
      <c r="L554" s="88">
        <f t="shared" si="199"/>
        <v>0</v>
      </c>
      <c r="M554" s="88" t="e">
        <f t="shared" si="200"/>
        <v>#VALUE!</v>
      </c>
      <c r="N554" s="88" t="e">
        <f t="shared" si="201"/>
        <v>#VALUE!</v>
      </c>
      <c r="O554" s="87"/>
      <c r="P554" s="88" t="e">
        <f t="shared" si="193"/>
        <v>#VALUE!</v>
      </c>
      <c r="Q554" s="89" t="e">
        <f t="shared" si="202"/>
        <v>#VALUE!</v>
      </c>
      <c r="R554" s="90"/>
      <c r="S554" s="82"/>
      <c r="T554" s="28">
        <f t="shared" si="203"/>
        <v>0</v>
      </c>
      <c r="U554" s="91">
        <v>66140</v>
      </c>
      <c r="V554" s="92">
        <f t="shared" si="206"/>
        <v>0</v>
      </c>
      <c r="W554" s="91"/>
      <c r="X554" s="91"/>
      <c r="Y554" s="92">
        <f t="shared" si="204"/>
        <v>0</v>
      </c>
      <c r="Z554" s="92">
        <f t="shared" si="205"/>
        <v>0</v>
      </c>
      <c r="AA554" s="92" t="e">
        <f t="shared" si="207"/>
        <v>#VALUE!</v>
      </c>
    </row>
    <row r="555" spans="1:27" ht="17.25">
      <c r="A555" s="5"/>
      <c r="B555" s="5"/>
      <c r="C555" s="93"/>
      <c r="D555" s="193"/>
      <c r="E555" s="94"/>
      <c r="F555" s="95"/>
      <c r="G555" s="96" t="str">
        <f t="shared" si="196"/>
        <v>Error</v>
      </c>
      <c r="H555" s="97">
        <v>14400</v>
      </c>
      <c r="I555" s="98" t="e">
        <f t="shared" si="197"/>
        <v>#VALUE!</v>
      </c>
      <c r="J555" s="88" t="e">
        <f t="shared" si="192"/>
        <v>#VALUE!</v>
      </c>
      <c r="K555" s="98">
        <f t="shared" si="198"/>
        <v>0</v>
      </c>
      <c r="L555" s="98">
        <f t="shared" si="199"/>
        <v>0</v>
      </c>
      <c r="M555" s="98" t="e">
        <f t="shared" si="200"/>
        <v>#VALUE!</v>
      </c>
      <c r="N555" s="98" t="e">
        <f t="shared" si="201"/>
        <v>#VALUE!</v>
      </c>
      <c r="O555" s="97"/>
      <c r="P555" s="98" t="e">
        <f t="shared" si="193"/>
        <v>#VALUE!</v>
      </c>
      <c r="Q555" s="99" t="e">
        <f t="shared" si="202"/>
        <v>#VALUE!</v>
      </c>
      <c r="R555" s="100"/>
      <c r="S555" s="5"/>
      <c r="T555" s="28">
        <f t="shared" si="203"/>
        <v>0</v>
      </c>
      <c r="U555" s="101">
        <v>66140</v>
      </c>
      <c r="V555" s="102">
        <f t="shared" si="206"/>
        <v>0</v>
      </c>
      <c r="W555" s="101"/>
      <c r="X555" s="101"/>
      <c r="Y555" s="102">
        <f t="shared" si="204"/>
        <v>0</v>
      </c>
      <c r="Z555" s="102">
        <f t="shared" si="205"/>
        <v>0</v>
      </c>
      <c r="AA555" s="102" t="e">
        <f t="shared" si="207"/>
        <v>#VALUE!</v>
      </c>
    </row>
    <row r="556" spans="1:27" ht="17.25">
      <c r="A556" s="5"/>
      <c r="B556" s="5"/>
      <c r="C556" s="93"/>
      <c r="D556" s="193"/>
      <c r="E556" s="94"/>
      <c r="F556" s="95"/>
      <c r="G556" s="96" t="str">
        <f t="shared" si="196"/>
        <v>Error</v>
      </c>
      <c r="H556" s="97">
        <v>14400</v>
      </c>
      <c r="I556" s="98" t="e">
        <f t="shared" si="197"/>
        <v>#VALUE!</v>
      </c>
      <c r="J556" s="88" t="e">
        <f t="shared" si="192"/>
        <v>#VALUE!</v>
      </c>
      <c r="K556" s="98">
        <f t="shared" si="198"/>
        <v>0</v>
      </c>
      <c r="L556" s="98">
        <f t="shared" si="199"/>
        <v>0</v>
      </c>
      <c r="M556" s="98" t="e">
        <f t="shared" si="200"/>
        <v>#VALUE!</v>
      </c>
      <c r="N556" s="98" t="e">
        <f t="shared" si="201"/>
        <v>#VALUE!</v>
      </c>
      <c r="O556" s="97"/>
      <c r="P556" s="98" t="e">
        <f t="shared" si="193"/>
        <v>#VALUE!</v>
      </c>
      <c r="Q556" s="99" t="e">
        <f t="shared" si="202"/>
        <v>#VALUE!</v>
      </c>
      <c r="R556" s="100"/>
      <c r="S556" s="5"/>
      <c r="T556" s="28">
        <f t="shared" si="203"/>
        <v>0</v>
      </c>
      <c r="U556" s="101">
        <v>66140</v>
      </c>
      <c r="V556" s="102">
        <f t="shared" si="206"/>
        <v>0</v>
      </c>
      <c r="W556" s="101"/>
      <c r="X556" s="101"/>
      <c r="Y556" s="102">
        <f t="shared" si="204"/>
        <v>0</v>
      </c>
      <c r="Z556" s="102">
        <f t="shared" si="205"/>
        <v>0</v>
      </c>
      <c r="AA556" s="102" t="e">
        <f t="shared" si="207"/>
        <v>#VALUE!</v>
      </c>
    </row>
    <row r="557" spans="1:27" ht="17.25">
      <c r="A557" s="5"/>
      <c r="B557" s="5"/>
      <c r="C557" s="93"/>
      <c r="D557" s="193"/>
      <c r="E557" s="94"/>
      <c r="F557" s="95"/>
      <c r="G557" s="96" t="str">
        <f t="shared" si="196"/>
        <v>Error</v>
      </c>
      <c r="H557" s="97">
        <v>14400</v>
      </c>
      <c r="I557" s="98" t="e">
        <f t="shared" si="197"/>
        <v>#VALUE!</v>
      </c>
      <c r="J557" s="88" t="e">
        <f t="shared" si="192"/>
        <v>#VALUE!</v>
      </c>
      <c r="K557" s="98">
        <f t="shared" si="198"/>
        <v>0</v>
      </c>
      <c r="L557" s="98">
        <f t="shared" si="199"/>
        <v>0</v>
      </c>
      <c r="M557" s="98" t="e">
        <f t="shared" si="200"/>
        <v>#VALUE!</v>
      </c>
      <c r="N557" s="98" t="e">
        <f t="shared" si="201"/>
        <v>#VALUE!</v>
      </c>
      <c r="O557" s="97"/>
      <c r="P557" s="98" t="e">
        <f t="shared" si="193"/>
        <v>#VALUE!</v>
      </c>
      <c r="Q557" s="99" t="e">
        <f t="shared" si="202"/>
        <v>#VALUE!</v>
      </c>
      <c r="R557" s="100"/>
      <c r="S557" s="5"/>
      <c r="T557" s="28">
        <f t="shared" si="203"/>
        <v>0</v>
      </c>
      <c r="U557" s="101">
        <v>66140</v>
      </c>
      <c r="V557" s="102">
        <f t="shared" si="206"/>
        <v>0</v>
      </c>
      <c r="W557" s="101"/>
      <c r="X557" s="101"/>
      <c r="Y557" s="102">
        <f t="shared" si="204"/>
        <v>0</v>
      </c>
      <c r="Z557" s="102">
        <f t="shared" si="205"/>
        <v>0</v>
      </c>
      <c r="AA557" s="102" t="e">
        <f t="shared" si="207"/>
        <v>#VALUE!</v>
      </c>
    </row>
    <row r="558" spans="1:27" ht="17.25">
      <c r="A558" s="5"/>
      <c r="B558" s="5"/>
      <c r="C558" s="93"/>
      <c r="D558" s="193"/>
      <c r="E558" s="94"/>
      <c r="F558" s="95"/>
      <c r="G558" s="96" t="str">
        <f t="shared" si="196"/>
        <v>Error</v>
      </c>
      <c r="H558" s="97">
        <v>14400</v>
      </c>
      <c r="I558" s="98" t="e">
        <f t="shared" si="197"/>
        <v>#VALUE!</v>
      </c>
      <c r="J558" s="88" t="e">
        <f t="shared" si="192"/>
        <v>#VALUE!</v>
      </c>
      <c r="K558" s="98">
        <f t="shared" si="198"/>
        <v>0</v>
      </c>
      <c r="L558" s="98">
        <f t="shared" si="199"/>
        <v>0</v>
      </c>
      <c r="M558" s="98" t="e">
        <f t="shared" si="200"/>
        <v>#VALUE!</v>
      </c>
      <c r="N558" s="98" t="e">
        <f t="shared" si="201"/>
        <v>#VALUE!</v>
      </c>
      <c r="O558" s="97"/>
      <c r="P558" s="98" t="e">
        <f t="shared" si="193"/>
        <v>#VALUE!</v>
      </c>
      <c r="Q558" s="99" t="e">
        <f t="shared" si="202"/>
        <v>#VALUE!</v>
      </c>
      <c r="R558" s="100"/>
      <c r="S558" s="5"/>
      <c r="T558" s="28">
        <f t="shared" si="203"/>
        <v>0</v>
      </c>
      <c r="U558" s="101">
        <v>66140</v>
      </c>
      <c r="V558" s="102">
        <f t="shared" si="206"/>
        <v>0</v>
      </c>
      <c r="W558" s="101"/>
      <c r="X558" s="101"/>
      <c r="Y558" s="102">
        <f t="shared" si="204"/>
        <v>0</v>
      </c>
      <c r="Z558" s="102">
        <f t="shared" si="205"/>
        <v>0</v>
      </c>
      <c r="AA558" s="102" t="e">
        <f t="shared" si="207"/>
        <v>#VALUE!</v>
      </c>
    </row>
    <row r="559" spans="1:27" ht="17.25">
      <c r="A559" s="5"/>
      <c r="B559" s="5"/>
      <c r="C559" s="93"/>
      <c r="D559" s="193"/>
      <c r="E559" s="94"/>
      <c r="F559" s="95"/>
      <c r="G559" s="96" t="str">
        <f t="shared" si="196"/>
        <v>Error</v>
      </c>
      <c r="H559" s="97">
        <v>14400</v>
      </c>
      <c r="I559" s="98" t="e">
        <f t="shared" si="197"/>
        <v>#VALUE!</v>
      </c>
      <c r="J559" s="88" t="e">
        <f t="shared" si="192"/>
        <v>#VALUE!</v>
      </c>
      <c r="K559" s="98">
        <f t="shared" si="198"/>
        <v>0</v>
      </c>
      <c r="L559" s="98">
        <f t="shared" si="199"/>
        <v>0</v>
      </c>
      <c r="M559" s="98" t="e">
        <f t="shared" si="200"/>
        <v>#VALUE!</v>
      </c>
      <c r="N559" s="98" t="e">
        <f t="shared" si="201"/>
        <v>#VALUE!</v>
      </c>
      <c r="O559" s="97"/>
      <c r="P559" s="98" t="e">
        <f t="shared" si="193"/>
        <v>#VALUE!</v>
      </c>
      <c r="Q559" s="99" t="e">
        <f t="shared" si="202"/>
        <v>#VALUE!</v>
      </c>
      <c r="R559" s="100"/>
      <c r="S559" s="5"/>
      <c r="T559" s="28">
        <f t="shared" si="203"/>
        <v>0</v>
      </c>
      <c r="U559" s="101">
        <v>66140</v>
      </c>
      <c r="V559" s="102">
        <f t="shared" si="206"/>
        <v>0</v>
      </c>
      <c r="W559" s="101"/>
      <c r="X559" s="101"/>
      <c r="Y559" s="102">
        <f t="shared" si="204"/>
        <v>0</v>
      </c>
      <c r="Z559" s="102">
        <f t="shared" si="205"/>
        <v>0</v>
      </c>
      <c r="AA559" s="102" t="e">
        <f t="shared" si="207"/>
        <v>#VALUE!</v>
      </c>
    </row>
    <row r="560" spans="1:27" ht="17.25">
      <c r="A560" s="5"/>
      <c r="B560" s="5"/>
      <c r="C560" s="93"/>
      <c r="D560" s="193"/>
      <c r="E560" s="84"/>
      <c r="F560" s="85"/>
      <c r="G560" s="86" t="str">
        <f t="shared" si="196"/>
        <v>Error</v>
      </c>
      <c r="H560" s="87">
        <v>14400</v>
      </c>
      <c r="I560" s="88" t="e">
        <f t="shared" si="197"/>
        <v>#VALUE!</v>
      </c>
      <c r="J560" s="88" t="e">
        <f t="shared" si="192"/>
        <v>#VALUE!</v>
      </c>
      <c r="K560" s="88">
        <f t="shared" si="198"/>
        <v>0</v>
      </c>
      <c r="L560" s="88">
        <f t="shared" si="199"/>
        <v>0</v>
      </c>
      <c r="M560" s="88" t="e">
        <f t="shared" si="200"/>
        <v>#VALUE!</v>
      </c>
      <c r="N560" s="88" t="e">
        <f t="shared" si="201"/>
        <v>#VALUE!</v>
      </c>
      <c r="O560" s="87"/>
      <c r="P560" s="88" t="e">
        <f t="shared" si="193"/>
        <v>#VALUE!</v>
      </c>
      <c r="Q560" s="89" t="e">
        <f t="shared" si="202"/>
        <v>#VALUE!</v>
      </c>
      <c r="R560" s="90"/>
      <c r="S560" s="82"/>
      <c r="T560" s="28">
        <f t="shared" si="203"/>
        <v>0</v>
      </c>
      <c r="U560" s="91">
        <v>66140</v>
      </c>
      <c r="V560" s="92">
        <f t="shared" si="206"/>
        <v>0</v>
      </c>
      <c r="W560" s="91"/>
      <c r="X560" s="91"/>
      <c r="Y560" s="92">
        <f t="shared" si="204"/>
        <v>0</v>
      </c>
      <c r="Z560" s="92">
        <f t="shared" si="205"/>
        <v>0</v>
      </c>
      <c r="AA560" s="92" t="e">
        <f t="shared" si="207"/>
        <v>#VALUE!</v>
      </c>
    </row>
    <row r="561" spans="1:27" ht="17.25">
      <c r="A561" s="5"/>
      <c r="B561" s="5"/>
      <c r="C561" s="93"/>
      <c r="D561" s="193"/>
      <c r="E561" s="94"/>
      <c r="F561" s="95"/>
      <c r="G561" s="96" t="str">
        <f t="shared" si="196"/>
        <v>Error</v>
      </c>
      <c r="H561" s="97">
        <v>14400</v>
      </c>
      <c r="I561" s="98" t="e">
        <f t="shared" si="197"/>
        <v>#VALUE!</v>
      </c>
      <c r="J561" s="88" t="e">
        <f t="shared" si="192"/>
        <v>#VALUE!</v>
      </c>
      <c r="K561" s="98">
        <f t="shared" si="198"/>
        <v>0</v>
      </c>
      <c r="L561" s="98">
        <f t="shared" si="199"/>
        <v>0</v>
      </c>
      <c r="M561" s="98" t="e">
        <f t="shared" si="200"/>
        <v>#VALUE!</v>
      </c>
      <c r="N561" s="98" t="e">
        <f t="shared" si="201"/>
        <v>#VALUE!</v>
      </c>
      <c r="O561" s="97"/>
      <c r="P561" s="98" t="e">
        <f t="shared" si="193"/>
        <v>#VALUE!</v>
      </c>
      <c r="Q561" s="99" t="e">
        <f t="shared" si="202"/>
        <v>#VALUE!</v>
      </c>
      <c r="R561" s="100"/>
      <c r="S561" s="5"/>
      <c r="T561" s="28">
        <f t="shared" si="203"/>
        <v>0</v>
      </c>
      <c r="U561" s="101">
        <v>66140</v>
      </c>
      <c r="V561" s="102">
        <f t="shared" si="206"/>
        <v>0</v>
      </c>
      <c r="W561" s="101"/>
      <c r="X561" s="101"/>
      <c r="Y561" s="102">
        <f t="shared" si="204"/>
        <v>0</v>
      </c>
      <c r="Z561" s="102">
        <f t="shared" si="205"/>
        <v>0</v>
      </c>
      <c r="AA561" s="102" t="e">
        <f t="shared" si="207"/>
        <v>#VALUE!</v>
      </c>
    </row>
    <row r="562" spans="1:27" ht="17.25">
      <c r="A562" s="5"/>
      <c r="B562" s="5"/>
      <c r="C562" s="93"/>
      <c r="D562" s="193"/>
      <c r="E562" s="94"/>
      <c r="F562" s="95"/>
      <c r="G562" s="96" t="str">
        <f t="shared" si="196"/>
        <v>Error</v>
      </c>
      <c r="H562" s="97">
        <v>14400</v>
      </c>
      <c r="I562" s="98" t="e">
        <f t="shared" si="197"/>
        <v>#VALUE!</v>
      </c>
      <c r="J562" s="88" t="e">
        <f t="shared" si="192"/>
        <v>#VALUE!</v>
      </c>
      <c r="K562" s="98">
        <f t="shared" si="198"/>
        <v>0</v>
      </c>
      <c r="L562" s="98">
        <f t="shared" si="199"/>
        <v>0</v>
      </c>
      <c r="M562" s="98" t="e">
        <f t="shared" si="200"/>
        <v>#VALUE!</v>
      </c>
      <c r="N562" s="98" t="e">
        <f t="shared" si="201"/>
        <v>#VALUE!</v>
      </c>
      <c r="O562" s="97"/>
      <c r="P562" s="98" t="e">
        <f t="shared" si="193"/>
        <v>#VALUE!</v>
      </c>
      <c r="Q562" s="99" t="e">
        <f t="shared" si="202"/>
        <v>#VALUE!</v>
      </c>
      <c r="R562" s="100"/>
      <c r="S562" s="5"/>
      <c r="T562" s="28">
        <f t="shared" si="203"/>
        <v>0</v>
      </c>
      <c r="U562" s="101">
        <v>66140</v>
      </c>
      <c r="V562" s="102">
        <f t="shared" si="206"/>
        <v>0</v>
      </c>
      <c r="W562" s="101"/>
      <c r="X562" s="101"/>
      <c r="Y562" s="102">
        <f t="shared" si="204"/>
        <v>0</v>
      </c>
      <c r="Z562" s="102">
        <f t="shared" si="205"/>
        <v>0</v>
      </c>
      <c r="AA562" s="102" t="e">
        <f t="shared" si="207"/>
        <v>#VALUE!</v>
      </c>
    </row>
    <row r="563" spans="1:27" ht="17.25">
      <c r="A563" s="5"/>
      <c r="B563" s="5"/>
      <c r="C563" s="93"/>
      <c r="D563" s="193"/>
      <c r="E563" s="94"/>
      <c r="F563" s="95"/>
      <c r="G563" s="96" t="str">
        <f t="shared" si="196"/>
        <v>Error</v>
      </c>
      <c r="H563" s="97">
        <v>14400</v>
      </c>
      <c r="I563" s="98" t="e">
        <f t="shared" si="197"/>
        <v>#VALUE!</v>
      </c>
      <c r="J563" s="88" t="e">
        <f t="shared" si="192"/>
        <v>#VALUE!</v>
      </c>
      <c r="K563" s="98">
        <f t="shared" si="198"/>
        <v>0</v>
      </c>
      <c r="L563" s="98">
        <f t="shared" si="199"/>
        <v>0</v>
      </c>
      <c r="M563" s="98" t="e">
        <f t="shared" si="200"/>
        <v>#VALUE!</v>
      </c>
      <c r="N563" s="98" t="e">
        <f t="shared" si="201"/>
        <v>#VALUE!</v>
      </c>
      <c r="O563" s="97"/>
      <c r="P563" s="98" t="e">
        <f t="shared" si="193"/>
        <v>#VALUE!</v>
      </c>
      <c r="Q563" s="99" t="e">
        <f t="shared" si="202"/>
        <v>#VALUE!</v>
      </c>
      <c r="R563" s="100"/>
      <c r="S563" s="5"/>
      <c r="T563" s="28">
        <f t="shared" si="203"/>
        <v>0</v>
      </c>
      <c r="U563" s="101">
        <v>66140</v>
      </c>
      <c r="V563" s="102">
        <f t="shared" si="206"/>
        <v>0</v>
      </c>
      <c r="W563" s="101"/>
      <c r="X563" s="101"/>
      <c r="Y563" s="102">
        <f t="shared" si="204"/>
        <v>0</v>
      </c>
      <c r="Z563" s="102">
        <f t="shared" si="205"/>
        <v>0</v>
      </c>
      <c r="AA563" s="102" t="e">
        <f t="shared" si="207"/>
        <v>#VALUE!</v>
      </c>
    </row>
    <row r="564" spans="1:27" ht="17.25">
      <c r="A564" s="5"/>
      <c r="B564" s="5"/>
      <c r="C564" s="93"/>
      <c r="D564" s="193"/>
      <c r="E564" s="94"/>
      <c r="F564" s="95"/>
      <c r="G564" s="96" t="str">
        <f t="shared" si="196"/>
        <v>Error</v>
      </c>
      <c r="H564" s="97">
        <v>14400</v>
      </c>
      <c r="I564" s="98" t="e">
        <f t="shared" si="197"/>
        <v>#VALUE!</v>
      </c>
      <c r="J564" s="88" t="e">
        <f t="shared" si="192"/>
        <v>#VALUE!</v>
      </c>
      <c r="K564" s="98">
        <f t="shared" si="198"/>
        <v>0</v>
      </c>
      <c r="L564" s="98">
        <f t="shared" si="199"/>
        <v>0</v>
      </c>
      <c r="M564" s="98" t="e">
        <f t="shared" si="200"/>
        <v>#VALUE!</v>
      </c>
      <c r="N564" s="98" t="e">
        <f t="shared" si="201"/>
        <v>#VALUE!</v>
      </c>
      <c r="O564" s="97"/>
      <c r="P564" s="98" t="e">
        <f t="shared" si="193"/>
        <v>#VALUE!</v>
      </c>
      <c r="Q564" s="99" t="e">
        <f t="shared" si="202"/>
        <v>#VALUE!</v>
      </c>
      <c r="R564" s="100"/>
      <c r="S564" s="5"/>
      <c r="T564" s="28">
        <f t="shared" si="203"/>
        <v>0</v>
      </c>
      <c r="U564" s="101">
        <v>66140</v>
      </c>
      <c r="V564" s="102">
        <f t="shared" si="206"/>
        <v>0</v>
      </c>
      <c r="W564" s="101"/>
      <c r="X564" s="101"/>
      <c r="Y564" s="102">
        <f t="shared" si="204"/>
        <v>0</v>
      </c>
      <c r="Z564" s="102">
        <f t="shared" si="205"/>
        <v>0</v>
      </c>
      <c r="AA564" s="102" t="e">
        <f t="shared" si="207"/>
        <v>#VALUE!</v>
      </c>
    </row>
    <row r="565" spans="1:27" ht="17.25">
      <c r="A565" s="5"/>
      <c r="B565" s="5"/>
      <c r="C565" s="93"/>
      <c r="D565" s="193"/>
      <c r="E565" s="94"/>
      <c r="F565" s="95"/>
      <c r="G565" s="96" t="str">
        <f t="shared" si="196"/>
        <v>Error</v>
      </c>
      <c r="H565" s="97">
        <v>14400</v>
      </c>
      <c r="I565" s="98" t="e">
        <f t="shared" si="197"/>
        <v>#VALUE!</v>
      </c>
      <c r="J565" s="88" t="e">
        <f t="shared" si="192"/>
        <v>#VALUE!</v>
      </c>
      <c r="K565" s="98">
        <f t="shared" si="198"/>
        <v>0</v>
      </c>
      <c r="L565" s="98">
        <f t="shared" si="199"/>
        <v>0</v>
      </c>
      <c r="M565" s="98" t="e">
        <f t="shared" si="200"/>
        <v>#VALUE!</v>
      </c>
      <c r="N565" s="98" t="e">
        <f t="shared" si="201"/>
        <v>#VALUE!</v>
      </c>
      <c r="O565" s="97"/>
      <c r="P565" s="98" t="e">
        <f t="shared" si="193"/>
        <v>#VALUE!</v>
      </c>
      <c r="Q565" s="99" t="e">
        <f t="shared" si="202"/>
        <v>#VALUE!</v>
      </c>
      <c r="R565" s="100"/>
      <c r="S565" s="5"/>
      <c r="T565" s="28">
        <f t="shared" si="203"/>
        <v>0</v>
      </c>
      <c r="U565" s="101">
        <v>66140</v>
      </c>
      <c r="V565" s="102">
        <f t="shared" si="206"/>
        <v>0</v>
      </c>
      <c r="W565" s="101"/>
      <c r="X565" s="101"/>
      <c r="Y565" s="102">
        <f t="shared" si="204"/>
        <v>0</v>
      </c>
      <c r="Z565" s="102">
        <f t="shared" si="205"/>
        <v>0</v>
      </c>
      <c r="AA565" s="102" t="e">
        <f t="shared" si="207"/>
        <v>#VALUE!</v>
      </c>
    </row>
    <row r="566" spans="1:27" ht="17.25">
      <c r="A566" s="5"/>
      <c r="B566" s="5"/>
      <c r="C566" s="93"/>
      <c r="D566" s="193"/>
      <c r="E566" s="84"/>
      <c r="F566" s="85"/>
      <c r="G566" s="86" t="str">
        <f t="shared" si="196"/>
        <v>Error</v>
      </c>
      <c r="H566" s="87">
        <v>14400</v>
      </c>
      <c r="I566" s="88" t="e">
        <f t="shared" si="197"/>
        <v>#VALUE!</v>
      </c>
      <c r="J566" s="88" t="e">
        <f t="shared" si="192"/>
        <v>#VALUE!</v>
      </c>
      <c r="K566" s="88">
        <f t="shared" si="198"/>
        <v>0</v>
      </c>
      <c r="L566" s="88">
        <f t="shared" si="199"/>
        <v>0</v>
      </c>
      <c r="M566" s="88" t="e">
        <f t="shared" si="200"/>
        <v>#VALUE!</v>
      </c>
      <c r="N566" s="88" t="e">
        <f t="shared" si="201"/>
        <v>#VALUE!</v>
      </c>
      <c r="O566" s="87"/>
      <c r="P566" s="88" t="e">
        <f t="shared" si="193"/>
        <v>#VALUE!</v>
      </c>
      <c r="Q566" s="89" t="e">
        <f t="shared" si="202"/>
        <v>#VALUE!</v>
      </c>
      <c r="R566" s="90"/>
      <c r="S566" s="82"/>
      <c r="T566" s="28">
        <f t="shared" si="203"/>
        <v>0</v>
      </c>
      <c r="U566" s="91">
        <v>66140</v>
      </c>
      <c r="V566" s="92">
        <f t="shared" si="206"/>
        <v>0</v>
      </c>
      <c r="W566" s="91"/>
      <c r="X566" s="91"/>
      <c r="Y566" s="92">
        <f t="shared" si="204"/>
        <v>0</v>
      </c>
      <c r="Z566" s="92">
        <f t="shared" si="205"/>
        <v>0</v>
      </c>
      <c r="AA566" s="92" t="e">
        <f t="shared" si="207"/>
        <v>#VALUE!</v>
      </c>
    </row>
    <row r="567" spans="1:27" ht="17.25">
      <c r="A567" s="5"/>
      <c r="B567" s="5"/>
      <c r="C567" s="93"/>
      <c r="D567" s="193"/>
      <c r="E567" s="84"/>
      <c r="F567" s="85"/>
      <c r="G567" s="86" t="str">
        <f>IF($C567="ստորաբաժանման պետ",IF(F567=0,2.28,IF(F567=1,2.35,IF(F567=2,2.43,IF(F567=3,2.5,IF(OR(F567=4,F567=5),2.58,IF(OR(F567=6,F567=7),2.66,IF(OR(F567=8,F567=9),2.75,IF(OR(F567=10,F567=11,F567=12),2.83,IF(OR(F567=13,F567=14,F567=15),2.92,IF(OR(F567=16,F567=17,F567=18),3.01,3.11)))))))))),IF($C567="ավագ կարգադրիչ",IF(F567=0,1.96,IF(F567=1,2.02,IF(F567=2,2.08,IF(F567=3,2.15,IF(OR(F567=4,F567=5),2.21,IF(OR(F567=6,F567=7),2.28,IF(OR(F567=8,F567=9),2.35,IF(OR(F567=10,F567=11,F567=12),2.42,IF(OR(F567=13,F567=14,F567=15),2.5,IF(OR(F567=16,F567=17,F567=18),2.58,2.66)))))))))),IF($C567="կարգադրիչ",IF(F567=0,1.45,IF(F567=1,1.49,IF(F567=2,1.54,IF(F567=3,1.59,IF(OR(F567=4,F567=5),1.9,IF(OR(F567=6,F567=7),1.96,IF(OR(F567=8,F567=9),1.73,IF(OR(F567=10,F567=11,F567=12),1.79,IF(OR(F567=13,F567=14,F567=15),1.84,IF(OR(F567=16,F567=17,F567=18),1.9,1.95)))))))))), "Error")))</f>
        <v>Error</v>
      </c>
      <c r="H567" s="87">
        <v>14400</v>
      </c>
      <c r="I567" s="88" t="e">
        <f>G567*H567</f>
        <v>#VALUE!</v>
      </c>
      <c r="J567" s="88" t="e">
        <f t="shared" si="192"/>
        <v>#VALUE!</v>
      </c>
      <c r="K567" s="88">
        <f>IF($D567="գեներալ-մայոր",2.91,IF($D567="գնդապետ",2.38,IF($D567="փոխգնդապետ",2.25,IF($D567="մայոր",1.85,IF($D567="կապիտան",1.72,IF($D567="ավագ լեյտենանտ",1.59,IF($D567="լեյտենանտ",1.46,IF($D567="ավագ ենթասպա",1.06,IF($D567="ենթասպա",0.93,IF($D567="ավագ",0.79,IF($D567="ավագ սերժանտ",0.66,IF($D567="սերժանտ",0.53,IF($D567="կրտսեր սերժանտ",0.4,0)))))))))))))</f>
        <v>0</v>
      </c>
      <c r="L567" s="88">
        <f>K567*H567</f>
        <v>0</v>
      </c>
      <c r="M567" s="88" t="e">
        <f>L567+J567</f>
        <v>#VALUE!</v>
      </c>
      <c r="N567" s="88" t="e">
        <f>IF(F567&lt;2,M567*0%,IF(F567&lt;5,M567*5%,IF(F567&lt;10,M567*10%,IF(F567&lt;15,M567*15%,IF(F567&lt;20,M567*20%,IF(F567&lt;25,M567*25%,IF(F567&gt;=25,M567*30%)))))))</f>
        <v>#VALUE!</v>
      </c>
      <c r="O567" s="87"/>
      <c r="P567" s="88" t="e">
        <f t="shared" si="193"/>
        <v>#VALUE!</v>
      </c>
      <c r="Q567" s="89" t="e">
        <f>P567*6.565</f>
        <v>#VALUE!</v>
      </c>
      <c r="R567" s="90"/>
      <c r="S567" s="82"/>
      <c r="T567" s="28">
        <f t="shared" si="203"/>
        <v>0</v>
      </c>
      <c r="U567" s="91">
        <v>66140</v>
      </c>
      <c r="V567" s="92">
        <f t="shared" si="206"/>
        <v>0</v>
      </c>
      <c r="W567" s="91"/>
      <c r="X567" s="91"/>
      <c r="Y567" s="92">
        <f>+V567+W567+X567</f>
        <v>0</v>
      </c>
      <c r="Z567" s="92">
        <f>+Y567*6.565</f>
        <v>0</v>
      </c>
      <c r="AA567" s="92" t="e">
        <f t="shared" si="207"/>
        <v>#VALUE!</v>
      </c>
    </row>
    <row r="568" spans="1:27" ht="17.25">
      <c r="A568" s="5"/>
      <c r="B568" s="5"/>
      <c r="C568" s="93"/>
      <c r="D568" s="193"/>
      <c r="E568" s="94"/>
      <c r="F568" s="95"/>
      <c r="G568" s="96" t="str">
        <f t="shared" si="196"/>
        <v>Error</v>
      </c>
      <c r="H568" s="97">
        <v>14400</v>
      </c>
      <c r="I568" s="98" t="e">
        <f t="shared" ref="I568:I583" si="208">G568*H568</f>
        <v>#VALUE!</v>
      </c>
      <c r="J568" s="88" t="e">
        <f t="shared" si="192"/>
        <v>#VALUE!</v>
      </c>
      <c r="K568" s="98">
        <f t="shared" si="198"/>
        <v>0</v>
      </c>
      <c r="L568" s="98">
        <f t="shared" ref="L568:L583" si="209">K568*H568</f>
        <v>0</v>
      </c>
      <c r="M568" s="98" t="e">
        <f t="shared" ref="M568:M583" si="210">L568+J568</f>
        <v>#VALUE!</v>
      </c>
      <c r="N568" s="98" t="e">
        <f t="shared" ref="N568:N583" si="211">IF(F568&lt;2,M568*0%,IF(F568&lt;5,M568*5%,IF(F568&lt;10,M568*10%,IF(F568&lt;15,M568*15%,IF(F568&lt;20,M568*20%,IF(F568&lt;25,M568*25%,IF(F568&gt;=25,M568*30%)))))))</f>
        <v>#VALUE!</v>
      </c>
      <c r="O568" s="97"/>
      <c r="P568" s="98" t="e">
        <f t="shared" si="193"/>
        <v>#VALUE!</v>
      </c>
      <c r="Q568" s="99" t="e">
        <f t="shared" si="202"/>
        <v>#VALUE!</v>
      </c>
      <c r="R568" s="100"/>
      <c r="S568" s="5"/>
      <c r="T568" s="28">
        <f t="shared" si="203"/>
        <v>0</v>
      </c>
      <c r="U568" s="101">
        <v>66140</v>
      </c>
      <c r="V568" s="102">
        <f t="shared" si="206"/>
        <v>0</v>
      </c>
      <c r="W568" s="101"/>
      <c r="X568" s="101"/>
      <c r="Y568" s="102">
        <f t="shared" ref="Y568:Y583" si="212">+V568+W568+X568</f>
        <v>0</v>
      </c>
      <c r="Z568" s="102">
        <f t="shared" si="205"/>
        <v>0</v>
      </c>
      <c r="AA568" s="102" t="e">
        <f t="shared" si="207"/>
        <v>#VALUE!</v>
      </c>
    </row>
    <row r="569" spans="1:27" ht="17.25">
      <c r="A569" s="5"/>
      <c r="B569" s="5"/>
      <c r="C569" s="93"/>
      <c r="D569" s="193"/>
      <c r="E569" s="94"/>
      <c r="F569" s="95"/>
      <c r="G569" s="96" t="str">
        <f t="shared" si="196"/>
        <v>Error</v>
      </c>
      <c r="H569" s="97">
        <v>14400</v>
      </c>
      <c r="I569" s="98" t="e">
        <f t="shared" si="208"/>
        <v>#VALUE!</v>
      </c>
      <c r="J569" s="88" t="e">
        <f t="shared" si="192"/>
        <v>#VALUE!</v>
      </c>
      <c r="K569" s="98">
        <f t="shared" si="198"/>
        <v>0</v>
      </c>
      <c r="L569" s="98">
        <f t="shared" si="209"/>
        <v>0</v>
      </c>
      <c r="M569" s="98" t="e">
        <f t="shared" si="210"/>
        <v>#VALUE!</v>
      </c>
      <c r="N569" s="98" t="e">
        <f t="shared" si="211"/>
        <v>#VALUE!</v>
      </c>
      <c r="O569" s="97"/>
      <c r="P569" s="98" t="e">
        <f t="shared" si="193"/>
        <v>#VALUE!</v>
      </c>
      <c r="Q569" s="99" t="e">
        <f t="shared" si="202"/>
        <v>#VALUE!</v>
      </c>
      <c r="R569" s="100"/>
      <c r="S569" s="5"/>
      <c r="T569" s="28">
        <f t="shared" si="203"/>
        <v>0</v>
      </c>
      <c r="U569" s="101">
        <v>66140</v>
      </c>
      <c r="V569" s="102">
        <f t="shared" si="206"/>
        <v>0</v>
      </c>
      <c r="W569" s="101"/>
      <c r="X569" s="101"/>
      <c r="Y569" s="102">
        <f t="shared" si="212"/>
        <v>0</v>
      </c>
      <c r="Z569" s="102">
        <f t="shared" si="205"/>
        <v>0</v>
      </c>
      <c r="AA569" s="102" t="e">
        <f t="shared" si="207"/>
        <v>#VALUE!</v>
      </c>
    </row>
    <row r="570" spans="1:27" ht="17.25">
      <c r="A570" s="5"/>
      <c r="B570" s="5"/>
      <c r="C570" s="93"/>
      <c r="D570" s="193"/>
      <c r="E570" s="94"/>
      <c r="F570" s="95"/>
      <c r="G570" s="96" t="str">
        <f t="shared" si="196"/>
        <v>Error</v>
      </c>
      <c r="H570" s="97">
        <v>14400</v>
      </c>
      <c r="I570" s="98" t="e">
        <f t="shared" si="208"/>
        <v>#VALUE!</v>
      </c>
      <c r="J570" s="88" t="e">
        <f t="shared" si="192"/>
        <v>#VALUE!</v>
      </c>
      <c r="K570" s="98">
        <f t="shared" si="198"/>
        <v>0</v>
      </c>
      <c r="L570" s="98">
        <f t="shared" si="209"/>
        <v>0</v>
      </c>
      <c r="M570" s="98" t="e">
        <f t="shared" si="210"/>
        <v>#VALUE!</v>
      </c>
      <c r="N570" s="98" t="e">
        <f t="shared" si="211"/>
        <v>#VALUE!</v>
      </c>
      <c r="O570" s="97"/>
      <c r="P570" s="98" t="e">
        <f t="shared" si="193"/>
        <v>#VALUE!</v>
      </c>
      <c r="Q570" s="99" t="e">
        <f t="shared" si="202"/>
        <v>#VALUE!</v>
      </c>
      <c r="R570" s="100"/>
      <c r="S570" s="5"/>
      <c r="T570" s="28">
        <f t="shared" si="203"/>
        <v>0</v>
      </c>
      <c r="U570" s="101">
        <v>66140</v>
      </c>
      <c r="V570" s="102">
        <f t="shared" si="206"/>
        <v>0</v>
      </c>
      <c r="W570" s="101"/>
      <c r="X570" s="101"/>
      <c r="Y570" s="102">
        <f t="shared" si="212"/>
        <v>0</v>
      </c>
      <c r="Z570" s="102">
        <f t="shared" si="205"/>
        <v>0</v>
      </c>
      <c r="AA570" s="102" t="e">
        <f t="shared" si="207"/>
        <v>#VALUE!</v>
      </c>
    </row>
    <row r="571" spans="1:27" ht="17.25">
      <c r="A571" s="5"/>
      <c r="B571" s="5"/>
      <c r="C571" s="93"/>
      <c r="D571" s="193"/>
      <c r="E571" s="94"/>
      <c r="F571" s="95"/>
      <c r="G571" s="96" t="str">
        <f t="shared" si="196"/>
        <v>Error</v>
      </c>
      <c r="H571" s="97">
        <v>14400</v>
      </c>
      <c r="I571" s="98" t="e">
        <f t="shared" si="208"/>
        <v>#VALUE!</v>
      </c>
      <c r="J571" s="88" t="e">
        <f t="shared" si="192"/>
        <v>#VALUE!</v>
      </c>
      <c r="K571" s="98">
        <f t="shared" si="198"/>
        <v>0</v>
      </c>
      <c r="L571" s="98">
        <f t="shared" si="209"/>
        <v>0</v>
      </c>
      <c r="M571" s="98" t="e">
        <f t="shared" si="210"/>
        <v>#VALUE!</v>
      </c>
      <c r="N571" s="98" t="e">
        <f t="shared" si="211"/>
        <v>#VALUE!</v>
      </c>
      <c r="O571" s="97"/>
      <c r="P571" s="98" t="e">
        <f t="shared" si="193"/>
        <v>#VALUE!</v>
      </c>
      <c r="Q571" s="99" t="e">
        <f t="shared" si="202"/>
        <v>#VALUE!</v>
      </c>
      <c r="R571" s="100"/>
      <c r="S571" s="5"/>
      <c r="T571" s="28">
        <f t="shared" si="203"/>
        <v>0</v>
      </c>
      <c r="U571" s="101">
        <v>66140</v>
      </c>
      <c r="V571" s="102">
        <f t="shared" si="206"/>
        <v>0</v>
      </c>
      <c r="W571" s="101"/>
      <c r="X571" s="101"/>
      <c r="Y571" s="102">
        <f t="shared" si="212"/>
        <v>0</v>
      </c>
      <c r="Z571" s="102">
        <f t="shared" si="205"/>
        <v>0</v>
      </c>
      <c r="AA571" s="102" t="e">
        <f t="shared" si="207"/>
        <v>#VALUE!</v>
      </c>
    </row>
    <row r="572" spans="1:27" ht="17.25">
      <c r="A572" s="5"/>
      <c r="B572" s="5"/>
      <c r="C572" s="93"/>
      <c r="D572" s="193"/>
      <c r="E572" s="94"/>
      <c r="F572" s="95"/>
      <c r="G572" s="96" t="str">
        <f t="shared" si="196"/>
        <v>Error</v>
      </c>
      <c r="H572" s="97">
        <v>14400</v>
      </c>
      <c r="I572" s="98" t="e">
        <f t="shared" si="208"/>
        <v>#VALUE!</v>
      </c>
      <c r="J572" s="88" t="e">
        <f t="shared" si="192"/>
        <v>#VALUE!</v>
      </c>
      <c r="K572" s="98">
        <f t="shared" si="198"/>
        <v>0</v>
      </c>
      <c r="L572" s="98">
        <f t="shared" si="209"/>
        <v>0</v>
      </c>
      <c r="M572" s="98" t="e">
        <f t="shared" si="210"/>
        <v>#VALUE!</v>
      </c>
      <c r="N572" s="98" t="e">
        <f t="shared" si="211"/>
        <v>#VALUE!</v>
      </c>
      <c r="O572" s="97"/>
      <c r="P572" s="98" t="e">
        <f t="shared" si="193"/>
        <v>#VALUE!</v>
      </c>
      <c r="Q572" s="99" t="e">
        <f t="shared" si="202"/>
        <v>#VALUE!</v>
      </c>
      <c r="R572" s="100"/>
      <c r="S572" s="5"/>
      <c r="T572" s="28">
        <f t="shared" si="203"/>
        <v>0</v>
      </c>
      <c r="U572" s="101">
        <v>66140</v>
      </c>
      <c r="V572" s="102">
        <f t="shared" si="206"/>
        <v>0</v>
      </c>
      <c r="W572" s="101"/>
      <c r="X572" s="101"/>
      <c r="Y572" s="102">
        <f t="shared" si="212"/>
        <v>0</v>
      </c>
      <c r="Z572" s="102">
        <f t="shared" si="205"/>
        <v>0</v>
      </c>
      <c r="AA572" s="102" t="e">
        <f t="shared" si="207"/>
        <v>#VALUE!</v>
      </c>
    </row>
    <row r="573" spans="1:27" ht="17.25">
      <c r="A573" s="5"/>
      <c r="B573" s="5"/>
      <c r="C573" s="93"/>
      <c r="D573" s="193"/>
      <c r="E573" s="84"/>
      <c r="F573" s="85"/>
      <c r="G573" s="86" t="str">
        <f t="shared" si="196"/>
        <v>Error</v>
      </c>
      <c r="H573" s="87">
        <v>14400</v>
      </c>
      <c r="I573" s="88" t="e">
        <f t="shared" si="208"/>
        <v>#VALUE!</v>
      </c>
      <c r="J573" s="88" t="e">
        <f t="shared" si="192"/>
        <v>#VALUE!</v>
      </c>
      <c r="K573" s="88">
        <f t="shared" si="198"/>
        <v>0</v>
      </c>
      <c r="L573" s="88">
        <f t="shared" si="209"/>
        <v>0</v>
      </c>
      <c r="M573" s="88" t="e">
        <f t="shared" si="210"/>
        <v>#VALUE!</v>
      </c>
      <c r="N573" s="88" t="e">
        <f t="shared" si="211"/>
        <v>#VALUE!</v>
      </c>
      <c r="O573" s="87"/>
      <c r="P573" s="88" t="e">
        <f t="shared" si="193"/>
        <v>#VALUE!</v>
      </c>
      <c r="Q573" s="89" t="e">
        <f t="shared" si="202"/>
        <v>#VALUE!</v>
      </c>
      <c r="R573" s="90"/>
      <c r="S573" s="82"/>
      <c r="T573" s="28">
        <f t="shared" si="203"/>
        <v>0</v>
      </c>
      <c r="U573" s="91">
        <v>66140</v>
      </c>
      <c r="V573" s="92">
        <f t="shared" si="206"/>
        <v>0</v>
      </c>
      <c r="W573" s="91"/>
      <c r="X573" s="91"/>
      <c r="Y573" s="92">
        <f t="shared" si="212"/>
        <v>0</v>
      </c>
      <c r="Z573" s="92">
        <f t="shared" si="205"/>
        <v>0</v>
      </c>
      <c r="AA573" s="92" t="e">
        <f t="shared" si="207"/>
        <v>#VALUE!</v>
      </c>
    </row>
    <row r="574" spans="1:27" ht="17.25">
      <c r="A574" s="5"/>
      <c r="B574" s="5"/>
      <c r="C574" s="93"/>
      <c r="D574" s="193"/>
      <c r="E574" s="94"/>
      <c r="F574" s="95"/>
      <c r="G574" s="96" t="str">
        <f t="shared" si="196"/>
        <v>Error</v>
      </c>
      <c r="H574" s="97">
        <v>14400</v>
      </c>
      <c r="I574" s="98" t="e">
        <f t="shared" si="208"/>
        <v>#VALUE!</v>
      </c>
      <c r="J574" s="88" t="e">
        <f t="shared" si="192"/>
        <v>#VALUE!</v>
      </c>
      <c r="K574" s="98">
        <f t="shared" si="198"/>
        <v>0</v>
      </c>
      <c r="L574" s="98">
        <f t="shared" si="209"/>
        <v>0</v>
      </c>
      <c r="M574" s="98" t="e">
        <f t="shared" si="210"/>
        <v>#VALUE!</v>
      </c>
      <c r="N574" s="98" t="e">
        <f t="shared" si="211"/>
        <v>#VALUE!</v>
      </c>
      <c r="O574" s="97"/>
      <c r="P574" s="98" t="e">
        <f t="shared" si="193"/>
        <v>#VALUE!</v>
      </c>
      <c r="Q574" s="99" t="e">
        <f t="shared" si="202"/>
        <v>#VALUE!</v>
      </c>
      <c r="R574" s="100"/>
      <c r="S574" s="5"/>
      <c r="T574" s="28">
        <f t="shared" si="203"/>
        <v>0</v>
      </c>
      <c r="U574" s="101">
        <v>66140</v>
      </c>
      <c r="V574" s="102">
        <f t="shared" si="206"/>
        <v>0</v>
      </c>
      <c r="W574" s="101"/>
      <c r="X574" s="101"/>
      <c r="Y574" s="102">
        <f t="shared" si="212"/>
        <v>0</v>
      </c>
      <c r="Z574" s="102">
        <f t="shared" si="205"/>
        <v>0</v>
      </c>
      <c r="AA574" s="102" t="e">
        <f t="shared" si="207"/>
        <v>#VALUE!</v>
      </c>
    </row>
    <row r="575" spans="1:27" ht="17.25">
      <c r="A575" s="5"/>
      <c r="B575" s="5"/>
      <c r="C575" s="93"/>
      <c r="D575" s="193"/>
      <c r="E575" s="94"/>
      <c r="F575" s="95"/>
      <c r="G575" s="96" t="str">
        <f t="shared" si="196"/>
        <v>Error</v>
      </c>
      <c r="H575" s="97">
        <v>14400</v>
      </c>
      <c r="I575" s="98" t="e">
        <f t="shared" si="208"/>
        <v>#VALUE!</v>
      </c>
      <c r="J575" s="88" t="e">
        <f t="shared" si="192"/>
        <v>#VALUE!</v>
      </c>
      <c r="K575" s="98">
        <f t="shared" si="198"/>
        <v>0</v>
      </c>
      <c r="L575" s="98">
        <f t="shared" si="209"/>
        <v>0</v>
      </c>
      <c r="M575" s="98" t="e">
        <f t="shared" si="210"/>
        <v>#VALUE!</v>
      </c>
      <c r="N575" s="98" t="e">
        <f t="shared" si="211"/>
        <v>#VALUE!</v>
      </c>
      <c r="O575" s="97"/>
      <c r="P575" s="98" t="e">
        <f t="shared" si="193"/>
        <v>#VALUE!</v>
      </c>
      <c r="Q575" s="99" t="e">
        <f t="shared" si="202"/>
        <v>#VALUE!</v>
      </c>
      <c r="R575" s="100"/>
      <c r="S575" s="5"/>
      <c r="T575" s="28">
        <f t="shared" si="203"/>
        <v>0</v>
      </c>
      <c r="U575" s="101">
        <v>66140</v>
      </c>
      <c r="V575" s="102">
        <f t="shared" si="206"/>
        <v>0</v>
      </c>
      <c r="W575" s="101"/>
      <c r="X575" s="101"/>
      <c r="Y575" s="102">
        <f t="shared" si="212"/>
        <v>0</v>
      </c>
      <c r="Z575" s="102">
        <f t="shared" si="205"/>
        <v>0</v>
      </c>
      <c r="AA575" s="102" t="e">
        <f t="shared" si="207"/>
        <v>#VALUE!</v>
      </c>
    </row>
    <row r="576" spans="1:27" ht="17.25">
      <c r="A576" s="5"/>
      <c r="B576" s="5"/>
      <c r="C576" s="93"/>
      <c r="D576" s="193"/>
      <c r="E576" s="94"/>
      <c r="F576" s="95"/>
      <c r="G576" s="96" t="str">
        <f t="shared" si="196"/>
        <v>Error</v>
      </c>
      <c r="H576" s="97">
        <v>14400</v>
      </c>
      <c r="I576" s="98" t="e">
        <f t="shared" si="208"/>
        <v>#VALUE!</v>
      </c>
      <c r="J576" s="88" t="e">
        <f t="shared" ref="J576:J583" si="213">IF(I576&lt;=59525,59525,I576)</f>
        <v>#VALUE!</v>
      </c>
      <c r="K576" s="98">
        <f t="shared" si="198"/>
        <v>0</v>
      </c>
      <c r="L576" s="98">
        <f t="shared" si="209"/>
        <v>0</v>
      </c>
      <c r="M576" s="98" t="e">
        <f t="shared" si="210"/>
        <v>#VALUE!</v>
      </c>
      <c r="N576" s="98" t="e">
        <f t="shared" si="211"/>
        <v>#VALUE!</v>
      </c>
      <c r="O576" s="97"/>
      <c r="P576" s="98" t="e">
        <f t="shared" ref="P576:P583" si="214">M576+N576+O576</f>
        <v>#VALUE!</v>
      </c>
      <c r="Q576" s="99" t="e">
        <f t="shared" si="202"/>
        <v>#VALUE!</v>
      </c>
      <c r="R576" s="100"/>
      <c r="S576" s="5"/>
      <c r="T576" s="28">
        <f t="shared" si="203"/>
        <v>0</v>
      </c>
      <c r="U576" s="101">
        <v>66140</v>
      </c>
      <c r="V576" s="102">
        <f t="shared" ref="V576:V583" si="215">+U576*T576</f>
        <v>0</v>
      </c>
      <c r="W576" s="101"/>
      <c r="X576" s="101"/>
      <c r="Y576" s="102">
        <f t="shared" si="212"/>
        <v>0</v>
      </c>
      <c r="Z576" s="102">
        <f t="shared" si="205"/>
        <v>0</v>
      </c>
      <c r="AA576" s="102" t="e">
        <f t="shared" ref="AA576:AA583" si="216">+Z576+Q576</f>
        <v>#VALUE!</v>
      </c>
    </row>
    <row r="577" spans="1:29" ht="17.25">
      <c r="A577" s="5"/>
      <c r="B577" s="5"/>
      <c r="C577" s="93"/>
      <c r="D577" s="193"/>
      <c r="E577" s="94"/>
      <c r="F577" s="95"/>
      <c r="G577" s="96" t="str">
        <f t="shared" ref="G577:G583" si="217">IF($C577="ստորաբաժանման պետ",IF(F577=0,2.28,IF(F577=1,2.35,IF(F577=2,2.43,IF(F577=3,2.5,IF(OR(F577=4,F577=5),2.58,IF(OR(F577=6,F577=7),2.66,IF(OR(F577=8,F577=9),2.75,IF(OR(F577=10,F577=11,F577=12),2.83,IF(OR(F577=13,F577=14,F577=15),2.92,IF(OR(F577=16,F577=17,F577=18),3.01,3.11)))))))))),IF($C577="ավագ կարգադրիչ",IF(F577=0,1.96,IF(F577=1,2.02,IF(F577=2,2.08,IF(F577=3,2.15,IF(OR(F577=4,F577=5),2.21,IF(OR(F577=6,F577=7),2.28,IF(OR(F577=8,F577=9),2.35,IF(OR(F577=10,F577=11,F577=12),2.42,IF(OR(F577=13,F577=14,F577=15),2.5,IF(OR(F577=16,F577=17,F577=18),2.58,2.66)))))))))),IF($C577="կարգադրիչ",IF(F577=0,1.45,IF(F577=1,1.49,IF(F577=2,1.54,IF(F577=3,1.59,IF(OR(F577=4,F577=5),1.9,IF(OR(F577=6,F577=7),1.96,IF(OR(F577=8,F577=9),1.73,IF(OR(F577=10,F577=11,F577=12),1.79,IF(OR(F577=13,F577=14,F577=15),1.84,IF(OR(F577=16,F577=17,F577=18),1.9,1.95)))))))))), "Error")))</f>
        <v>Error</v>
      </c>
      <c r="H577" s="97">
        <v>14400</v>
      </c>
      <c r="I577" s="98" t="e">
        <f t="shared" si="208"/>
        <v>#VALUE!</v>
      </c>
      <c r="J577" s="88" t="e">
        <f t="shared" si="213"/>
        <v>#VALUE!</v>
      </c>
      <c r="K577" s="98">
        <f t="shared" ref="K577:K583" si="218">IF($D577="գեներալ-մայոր",2.91,IF($D577="գնդապետ",2.38,IF($D577="փոխգնդապետ",2.25,IF($D577="մայոր",1.85,IF($D577="կապիտան",1.72,IF($D577="ավագ լեյտենանտ",1.59,IF($D577="լեյտենանտ",1.46,IF($D577="ավագ ենթասպա",1.06,IF($D577="ենթասպա",0.93,IF($D577="ավագ",0.79,IF($D577="ավագ սերժանտ",0.66,IF($D577="սերժանտ",0.53,IF($D577="կրտսեր սերժանտ",0.4,0)))))))))))))</f>
        <v>0</v>
      </c>
      <c r="L577" s="98">
        <f t="shared" si="209"/>
        <v>0</v>
      </c>
      <c r="M577" s="98" t="e">
        <f t="shared" si="210"/>
        <v>#VALUE!</v>
      </c>
      <c r="N577" s="98" t="e">
        <f t="shared" si="211"/>
        <v>#VALUE!</v>
      </c>
      <c r="O577" s="97"/>
      <c r="P577" s="98" t="e">
        <f t="shared" si="214"/>
        <v>#VALUE!</v>
      </c>
      <c r="Q577" s="99" t="e">
        <f t="shared" ref="Q577:Q583" si="219">P577*6.565</f>
        <v>#VALUE!</v>
      </c>
      <c r="R577" s="100"/>
      <c r="S577" s="5"/>
      <c r="T577" s="28">
        <f t="shared" ref="T577:T583" si="220">IF(E577&lt;1,0,IF(D577="Բ-1",IF(F577=0,6.94,IF(F577=1,7.17,IF(F577=2,7.41,IF(F577=3,7.66,IF(OR(F577=5,F577=4),7.92,IF(OR(F577=6,F577=7),8.18,IF(OR(F577=8,F577=9),8.46,IF(OR(F577=10,F577=11,F577=12),8.74,IF(OR(F577=13,F577=14,F577=15),9.03,IF(OR(F577=16,F577=17,F577=18),9.33,9.65)))))))))),IF(D577="Բ-2", IF(F577=0,5.71,IF(F577=1,5.89,IF(F577=2,6.09,IF(F577=3,6.29,IF(OR(F577=5,F577=4),6.5,IF(OR(F577=6,F577=7),6.72,IF(OR(F577=8,F577=9),6.94,IF(OR(F577=10,F577=11,F577=12),7.17,IF(OR(F577=13,F577=14,F577=15),7.41,IF(OR(F577=16,F577=17,F577=18),7.65,7.91)))))))))), IF(D577="Գ-1", IF(F577=0,4.7,IF(F577=1,4.86,IF(F577=2,5.01,IF(F577=3,5.18,IF(OR(F577=5,F577=4),5.35,IF(OR(F577=6,F577=7),5.52,IF(OR(F577=8,F577=9),5.71,IF(OR(F577=10,F577=11,F577=12),5.89,IF(OR(F577=13,F577=14,F577=15),6.09,IF(OR(F577=16,F577=17,F577=18),6.29,6.49)))))))))), IF(D577="Գ-2", IF(F577=0,3.88,IF(F577=1,4.01,IF(F577=2,4.14,IF(F577=3,4.27,IF(OR(F577=5,F577=4),4.41,IF(OR(F577=6,F577=7),4.55,IF(OR(F577=8,F577=9),4.7,IF(OR(F577=10,F577=11,F577=12),4.85,IF(OR(F577=13,F577=14,F577=15),5.01,IF(OR(F577=16,F577=17,F577=18),5.17,5.34)))))))))), IF(D577="Գ-3", IF(F577=0,3.21,IF(F577=1,3.31,IF(F577=2,3.42,IF(F577=3,3.53,IF(OR(F577=5,F577=4),3.64,IF(OR(F577=6,F577=7),3.76,IF(OR(F577=8,F577=9),3.88,IF(OR(F577=10,F577=11,F577=12),4.01,IF(OR(F577=13,F577=14,F577=15),4.13,IF(OR(F577=16,F577=17,F577=18),4.27,4.4)))))))))), IF(D577="Ա-1", IF(F577=0,2.66,IF(F577=1,2.75,IF(F577=2,2.83,IF(F577=3,2.92,IF(OR(F577=5,F577=4),3.02,IF(OR(F577=6,F577=7),3.11,IF(OR(F577=8,F577=9),3.21,IF(OR(F577=10,F577=11,F577=12),3.31,IF(OR(F577=13,F577=14,F577=15),3.42,IF(OR(F577=16,F577=17,F577=18),3.53,3.64)))))))))), IF(D577="Ա-2", IF(F577=0,2.28,IF(F577=1,2.35,IF(F577=2,2.43,IF(F577=3,2.5,IF(OR(F577=5,F577=4),2.58,IF(OR(F577=6,F577=7),2.66,IF(OR(F577=8,F577=9),2.75,IF(OR(F577=10,F577=11,F577=12),2.83,IF(OR(F577=13,F577=14,F577=15),2.92,IF(OR(F577=16,F577=17,F577=18),3.01,3.11)))))))))),IF(D577="Ա-3", IF(F577=0,1.96,IF(F577=1,2.02,IF(F577=2,2.08,IF(F577=3,2.15,IF(OR(F577=5,F577=4),2.21,IF(OR(F577=6,F577=7),2.28,IF(OR(F577=8,F577=9),2.35,IF(OR(F577=10,F577=11,F577=12),2.42,IF(OR(F577=13,F577=14,F577=15),2.5,IF(OR(F577=16,F577=17,F577=18),2.58,2.66)))))))))), IF(D577="Կ-1", IF(F577=0,1.68,IF(F577=1,1.73,IF(F577=2,1.79,IF(F577=3,1.84,IF(OR(F577=5,F577=4),1.9,IF(OR(F577=6,F577=7),1.96,IF(OR(F577=8,F577=9),2.02,IF(OR(F577=10,F577=11,F577=12),2.08,IF(OR(F577=13,F577=14,F577=15),2.14,IF(OR(F577=16,F577=17,F577=18),2.21,2.28)))))))))), IF(D577="Կ-2", IF(F577=0,1.45,IF(F577=1,1.49,IF(F577=2,1.54,IF(F577=3,1.59,IF(OR(F577=5,F577=4),1.63,IF(OR(F577=6,F577=7),1.68,IF(OR(F577=8,F577=9),1.73,IF(OR(F577=10,F577=11,F577=12),1.79,IF(OR(F577=13,F577=14,F577=15),1.84,IF(OR(F577=16,F577=17,F577=18),1.9,1.95)))))))))),IF(D577="Կ-3", IF(F577=0,1.25,IF(F577=1,1.29,IF(F577=2,1.33,IF(F577=3,1.37,IF(OR(F577=5,F577=4),1.41,IF(OR(F577=6,F577=7),1.45,IF(OR(F577=8,F577=9),1.49,IF(OR(F577=10,F577=11,F577=12),1.54,IF(OR(F577=13,F577=14,F577=15),1.58,IF(OR(F577=16,F577=17,F577=18),1.63,1.68)))))))))), "Error"))))))))))))</f>
        <v>0</v>
      </c>
      <c r="U577" s="101">
        <v>66140</v>
      </c>
      <c r="V577" s="102">
        <f t="shared" si="215"/>
        <v>0</v>
      </c>
      <c r="W577" s="101"/>
      <c r="X577" s="101"/>
      <c r="Y577" s="102">
        <f t="shared" si="212"/>
        <v>0</v>
      </c>
      <c r="Z577" s="102">
        <f t="shared" ref="Z577:Z583" si="221">+Y577*6.565</f>
        <v>0</v>
      </c>
      <c r="AA577" s="102" t="e">
        <f t="shared" si="216"/>
        <v>#VALUE!</v>
      </c>
    </row>
    <row r="578" spans="1:29" ht="17.25">
      <c r="A578" s="5"/>
      <c r="B578" s="5"/>
      <c r="C578" s="93"/>
      <c r="D578" s="193"/>
      <c r="E578" s="94"/>
      <c r="F578" s="95"/>
      <c r="G578" s="96" t="str">
        <f t="shared" si="217"/>
        <v>Error</v>
      </c>
      <c r="H578" s="97">
        <v>14400</v>
      </c>
      <c r="I578" s="98" t="e">
        <f t="shared" si="208"/>
        <v>#VALUE!</v>
      </c>
      <c r="J578" s="88" t="e">
        <f t="shared" si="213"/>
        <v>#VALUE!</v>
      </c>
      <c r="K578" s="98">
        <f t="shared" si="218"/>
        <v>0</v>
      </c>
      <c r="L578" s="98">
        <f t="shared" si="209"/>
        <v>0</v>
      </c>
      <c r="M578" s="98" t="e">
        <f t="shared" si="210"/>
        <v>#VALUE!</v>
      </c>
      <c r="N578" s="98" t="e">
        <f t="shared" si="211"/>
        <v>#VALUE!</v>
      </c>
      <c r="O578" s="97"/>
      <c r="P578" s="98" t="e">
        <f t="shared" si="214"/>
        <v>#VALUE!</v>
      </c>
      <c r="Q578" s="99" t="e">
        <f t="shared" si="219"/>
        <v>#VALUE!</v>
      </c>
      <c r="R578" s="100"/>
      <c r="S578" s="5"/>
      <c r="T578" s="28">
        <f t="shared" si="220"/>
        <v>0</v>
      </c>
      <c r="U578" s="101">
        <v>66140</v>
      </c>
      <c r="V578" s="102">
        <f t="shared" si="215"/>
        <v>0</v>
      </c>
      <c r="W578" s="101"/>
      <c r="X578" s="101"/>
      <c r="Y578" s="102">
        <f t="shared" si="212"/>
        <v>0</v>
      </c>
      <c r="Z578" s="102">
        <f t="shared" si="221"/>
        <v>0</v>
      </c>
      <c r="AA578" s="102" t="e">
        <f t="shared" si="216"/>
        <v>#VALUE!</v>
      </c>
    </row>
    <row r="579" spans="1:29" ht="17.25">
      <c r="A579" s="5"/>
      <c r="B579" s="5"/>
      <c r="C579" s="93"/>
      <c r="D579" s="193"/>
      <c r="E579" s="84"/>
      <c r="F579" s="85"/>
      <c r="G579" s="86" t="str">
        <f t="shared" si="217"/>
        <v>Error</v>
      </c>
      <c r="H579" s="87">
        <v>14400</v>
      </c>
      <c r="I579" s="88" t="e">
        <f t="shared" si="208"/>
        <v>#VALUE!</v>
      </c>
      <c r="J579" s="88" t="e">
        <f t="shared" si="213"/>
        <v>#VALUE!</v>
      </c>
      <c r="K579" s="88">
        <f t="shared" si="218"/>
        <v>0</v>
      </c>
      <c r="L579" s="88">
        <f t="shared" si="209"/>
        <v>0</v>
      </c>
      <c r="M579" s="88" t="e">
        <f t="shared" si="210"/>
        <v>#VALUE!</v>
      </c>
      <c r="N579" s="88" t="e">
        <f t="shared" si="211"/>
        <v>#VALUE!</v>
      </c>
      <c r="O579" s="87"/>
      <c r="P579" s="88" t="e">
        <f t="shared" si="214"/>
        <v>#VALUE!</v>
      </c>
      <c r="Q579" s="89" t="e">
        <f t="shared" si="219"/>
        <v>#VALUE!</v>
      </c>
      <c r="R579" s="90"/>
      <c r="S579" s="82"/>
      <c r="T579" s="28">
        <f t="shared" si="220"/>
        <v>0</v>
      </c>
      <c r="U579" s="91">
        <v>66140</v>
      </c>
      <c r="V579" s="92">
        <f t="shared" si="215"/>
        <v>0</v>
      </c>
      <c r="W579" s="91"/>
      <c r="X579" s="91"/>
      <c r="Y579" s="92">
        <f t="shared" si="212"/>
        <v>0</v>
      </c>
      <c r="Z579" s="92">
        <f t="shared" si="221"/>
        <v>0</v>
      </c>
      <c r="AA579" s="92" t="e">
        <f t="shared" si="216"/>
        <v>#VALUE!</v>
      </c>
    </row>
    <row r="580" spans="1:29" ht="17.25">
      <c r="A580" s="5"/>
      <c r="B580" s="5"/>
      <c r="C580" s="93"/>
      <c r="D580" s="193"/>
      <c r="E580" s="94"/>
      <c r="F580" s="95"/>
      <c r="G580" s="96" t="str">
        <f t="shared" si="217"/>
        <v>Error</v>
      </c>
      <c r="H580" s="97">
        <v>14400</v>
      </c>
      <c r="I580" s="98" t="e">
        <f t="shared" si="208"/>
        <v>#VALUE!</v>
      </c>
      <c r="J580" s="88" t="e">
        <f t="shared" si="213"/>
        <v>#VALUE!</v>
      </c>
      <c r="K580" s="98">
        <f t="shared" si="218"/>
        <v>0</v>
      </c>
      <c r="L580" s="98">
        <f t="shared" si="209"/>
        <v>0</v>
      </c>
      <c r="M580" s="98" t="e">
        <f t="shared" si="210"/>
        <v>#VALUE!</v>
      </c>
      <c r="N580" s="98" t="e">
        <f t="shared" si="211"/>
        <v>#VALUE!</v>
      </c>
      <c r="O580" s="97"/>
      <c r="P580" s="98" t="e">
        <f t="shared" si="214"/>
        <v>#VALUE!</v>
      </c>
      <c r="Q580" s="99" t="e">
        <f t="shared" si="219"/>
        <v>#VALUE!</v>
      </c>
      <c r="R580" s="100"/>
      <c r="S580" s="5"/>
      <c r="T580" s="28">
        <f t="shared" si="220"/>
        <v>0</v>
      </c>
      <c r="U580" s="101">
        <v>66140</v>
      </c>
      <c r="V580" s="102">
        <f t="shared" si="215"/>
        <v>0</v>
      </c>
      <c r="W580" s="101"/>
      <c r="X580" s="101"/>
      <c r="Y580" s="102">
        <f t="shared" si="212"/>
        <v>0</v>
      </c>
      <c r="Z580" s="102">
        <f t="shared" si="221"/>
        <v>0</v>
      </c>
      <c r="AA580" s="102" t="e">
        <f t="shared" si="216"/>
        <v>#VALUE!</v>
      </c>
    </row>
    <row r="581" spans="1:29" ht="17.25">
      <c r="A581" s="5"/>
      <c r="B581" s="5"/>
      <c r="C581" s="93"/>
      <c r="D581" s="193"/>
      <c r="E581" s="94"/>
      <c r="F581" s="95"/>
      <c r="G581" s="96" t="str">
        <f t="shared" si="217"/>
        <v>Error</v>
      </c>
      <c r="H581" s="97">
        <v>14400</v>
      </c>
      <c r="I581" s="98" t="e">
        <f t="shared" si="208"/>
        <v>#VALUE!</v>
      </c>
      <c r="J581" s="88" t="e">
        <f t="shared" si="213"/>
        <v>#VALUE!</v>
      </c>
      <c r="K581" s="98">
        <f t="shared" si="218"/>
        <v>0</v>
      </c>
      <c r="L581" s="98">
        <f t="shared" si="209"/>
        <v>0</v>
      </c>
      <c r="M581" s="98" t="e">
        <f t="shared" si="210"/>
        <v>#VALUE!</v>
      </c>
      <c r="N581" s="98" t="e">
        <f t="shared" si="211"/>
        <v>#VALUE!</v>
      </c>
      <c r="O581" s="97"/>
      <c r="P581" s="98" t="e">
        <f t="shared" si="214"/>
        <v>#VALUE!</v>
      </c>
      <c r="Q581" s="99" t="e">
        <f t="shared" si="219"/>
        <v>#VALUE!</v>
      </c>
      <c r="R581" s="100"/>
      <c r="S581" s="5"/>
      <c r="T581" s="28">
        <f t="shared" si="220"/>
        <v>0</v>
      </c>
      <c r="U581" s="101">
        <v>66140</v>
      </c>
      <c r="V581" s="102">
        <f t="shared" si="215"/>
        <v>0</v>
      </c>
      <c r="W581" s="101"/>
      <c r="X581" s="101"/>
      <c r="Y581" s="102">
        <f t="shared" si="212"/>
        <v>0</v>
      </c>
      <c r="Z581" s="102">
        <f t="shared" si="221"/>
        <v>0</v>
      </c>
      <c r="AA581" s="102" t="e">
        <f t="shared" si="216"/>
        <v>#VALUE!</v>
      </c>
    </row>
    <row r="582" spans="1:29" ht="17.25">
      <c r="A582" s="5"/>
      <c r="B582" s="5"/>
      <c r="C582" s="93"/>
      <c r="D582" s="193"/>
      <c r="E582" s="94"/>
      <c r="F582" s="95"/>
      <c r="G582" s="96" t="str">
        <f t="shared" si="217"/>
        <v>Error</v>
      </c>
      <c r="H582" s="97">
        <v>14400</v>
      </c>
      <c r="I582" s="98" t="e">
        <f t="shared" si="208"/>
        <v>#VALUE!</v>
      </c>
      <c r="J582" s="88" t="e">
        <f t="shared" si="213"/>
        <v>#VALUE!</v>
      </c>
      <c r="K582" s="98">
        <f t="shared" si="218"/>
        <v>0</v>
      </c>
      <c r="L582" s="98">
        <f t="shared" si="209"/>
        <v>0</v>
      </c>
      <c r="M582" s="98" t="e">
        <f t="shared" si="210"/>
        <v>#VALUE!</v>
      </c>
      <c r="N582" s="98" t="e">
        <f t="shared" si="211"/>
        <v>#VALUE!</v>
      </c>
      <c r="O582" s="97"/>
      <c r="P582" s="98" t="e">
        <f t="shared" si="214"/>
        <v>#VALUE!</v>
      </c>
      <c r="Q582" s="99" t="e">
        <f t="shared" si="219"/>
        <v>#VALUE!</v>
      </c>
      <c r="R582" s="100"/>
      <c r="S582" s="5"/>
      <c r="T582" s="28">
        <f t="shared" si="220"/>
        <v>0</v>
      </c>
      <c r="U582" s="101">
        <v>66140</v>
      </c>
      <c r="V582" s="102">
        <f t="shared" si="215"/>
        <v>0</v>
      </c>
      <c r="W582" s="101"/>
      <c r="X582" s="101"/>
      <c r="Y582" s="102">
        <f t="shared" si="212"/>
        <v>0</v>
      </c>
      <c r="Z582" s="102">
        <f t="shared" si="221"/>
        <v>0</v>
      </c>
      <c r="AA582" s="102" t="e">
        <f t="shared" si="216"/>
        <v>#VALUE!</v>
      </c>
    </row>
    <row r="583" spans="1:29" ht="18" thickBot="1">
      <c r="A583" s="103"/>
      <c r="B583" s="103"/>
      <c r="C583" s="104"/>
      <c r="D583" s="194"/>
      <c r="E583" s="105"/>
      <c r="F583" s="106"/>
      <c r="G583" s="107" t="str">
        <f t="shared" si="217"/>
        <v>Error</v>
      </c>
      <c r="H583" s="108">
        <v>14400</v>
      </c>
      <c r="I583" s="109" t="e">
        <f t="shared" si="208"/>
        <v>#VALUE!</v>
      </c>
      <c r="J583" s="88" t="e">
        <f t="shared" si="213"/>
        <v>#VALUE!</v>
      </c>
      <c r="K583" s="109">
        <f t="shared" si="218"/>
        <v>0</v>
      </c>
      <c r="L583" s="109">
        <f t="shared" si="209"/>
        <v>0</v>
      </c>
      <c r="M583" s="109" t="e">
        <f t="shared" si="210"/>
        <v>#VALUE!</v>
      </c>
      <c r="N583" s="109" t="e">
        <f t="shared" si="211"/>
        <v>#VALUE!</v>
      </c>
      <c r="O583" s="108"/>
      <c r="P583" s="109" t="e">
        <f t="shared" si="214"/>
        <v>#VALUE!</v>
      </c>
      <c r="Q583" s="110" t="e">
        <f t="shared" si="219"/>
        <v>#VALUE!</v>
      </c>
      <c r="R583" s="111"/>
      <c r="S583" s="103"/>
      <c r="T583" s="28">
        <f t="shared" si="220"/>
        <v>0</v>
      </c>
      <c r="U583" s="112">
        <v>66140</v>
      </c>
      <c r="V583" s="113">
        <f t="shared" si="215"/>
        <v>0</v>
      </c>
      <c r="W583" s="112"/>
      <c r="X583" s="112"/>
      <c r="Y583" s="113">
        <f t="shared" si="212"/>
        <v>0</v>
      </c>
      <c r="Z583" s="113">
        <f t="shared" si="221"/>
        <v>0</v>
      </c>
      <c r="AA583" s="113" t="e">
        <f t="shared" si="216"/>
        <v>#VALUE!</v>
      </c>
    </row>
    <row r="584" spans="1:29" s="120" customFormat="1" ht="15.75" thickBot="1">
      <c r="A584" s="1055" t="s">
        <v>47</v>
      </c>
      <c r="B584" s="1056"/>
      <c r="C584" s="1056"/>
      <c r="D584" s="1056"/>
      <c r="E584" s="114">
        <f>SUM(E512:E583)</f>
        <v>0</v>
      </c>
      <c r="F584" s="115"/>
      <c r="G584" s="116">
        <f>SUM(G512:G583)</f>
        <v>0</v>
      </c>
      <c r="H584" s="117"/>
      <c r="I584" s="118" t="e">
        <f t="shared" ref="I584:R584" si="222">SUM(I512:I583)</f>
        <v>#VALUE!</v>
      </c>
      <c r="J584" s="118" t="e">
        <f t="shared" si="222"/>
        <v>#VALUE!</v>
      </c>
      <c r="K584" s="118">
        <f t="shared" si="222"/>
        <v>0</v>
      </c>
      <c r="L584" s="118">
        <f t="shared" si="222"/>
        <v>0</v>
      </c>
      <c r="M584" s="118" t="e">
        <f t="shared" si="222"/>
        <v>#VALUE!</v>
      </c>
      <c r="N584" s="118" t="e">
        <f t="shared" si="222"/>
        <v>#VALUE!</v>
      </c>
      <c r="O584" s="117">
        <f t="shared" si="222"/>
        <v>0</v>
      </c>
      <c r="P584" s="118" t="e">
        <f t="shared" si="222"/>
        <v>#VALUE!</v>
      </c>
      <c r="Q584" s="119" t="e">
        <f t="shared" si="222"/>
        <v>#VALUE!</v>
      </c>
      <c r="R584" s="116">
        <f t="shared" si="222"/>
        <v>0</v>
      </c>
      <c r="S584" s="117"/>
      <c r="T584" s="117"/>
      <c r="U584" s="117"/>
      <c r="V584" s="118">
        <f t="shared" ref="V584:AA584" si="223">SUM(V512:V583)</f>
        <v>0</v>
      </c>
      <c r="W584" s="118">
        <f t="shared" si="223"/>
        <v>0</v>
      </c>
      <c r="X584" s="118">
        <f t="shared" si="223"/>
        <v>0</v>
      </c>
      <c r="Y584" s="118">
        <f t="shared" si="223"/>
        <v>0</v>
      </c>
      <c r="Z584" s="118">
        <f t="shared" si="223"/>
        <v>0</v>
      </c>
      <c r="AA584" s="119" t="e">
        <f t="shared" si="223"/>
        <v>#VALUE!</v>
      </c>
    </row>
    <row r="586" spans="1:29" ht="15.75" thickBot="1"/>
    <row r="587" spans="1:29" s="38" customFormat="1" ht="36.75" customHeight="1" thickBot="1">
      <c r="A587" s="1057" t="s">
        <v>49</v>
      </c>
      <c r="B587" s="1058"/>
      <c r="C587" s="1058"/>
      <c r="D587" s="1059"/>
      <c r="E587" s="1060" t="s">
        <v>314</v>
      </c>
      <c r="F587" s="1061"/>
      <c r="G587" s="1061"/>
      <c r="H587" s="1061"/>
      <c r="I587" s="1061"/>
      <c r="J587" s="1061"/>
      <c r="K587" s="1061"/>
      <c r="L587" s="1061"/>
      <c r="M587" s="1061"/>
      <c r="N587" s="1061"/>
      <c r="O587" s="1061"/>
      <c r="P587" s="1061"/>
      <c r="Q587" s="1061"/>
      <c r="R587" s="1061"/>
      <c r="S587" s="1061"/>
      <c r="T587" s="1061"/>
      <c r="U587" s="1061"/>
      <c r="V587" s="1061"/>
      <c r="W587" s="1061"/>
      <c r="X587" s="1061"/>
      <c r="Y587" s="1061"/>
      <c r="Z587" s="1061"/>
      <c r="AA587" s="1062"/>
    </row>
    <row r="588" spans="1:29" s="38" customFormat="1" ht="23.25" customHeight="1" thickBot="1">
      <c r="A588" s="1052" t="s">
        <v>292</v>
      </c>
      <c r="B588" s="1053"/>
      <c r="C588" s="1053"/>
      <c r="D588" s="1054"/>
      <c r="E588" s="1029" t="s">
        <v>51</v>
      </c>
      <c r="F588" s="1030"/>
      <c r="G588" s="1030"/>
      <c r="H588" s="1030"/>
      <c r="I588" s="1030"/>
      <c r="J588" s="1030"/>
      <c r="K588" s="1030"/>
      <c r="L588" s="1030"/>
      <c r="M588" s="1030"/>
      <c r="N588" s="1030"/>
      <c r="O588" s="1030"/>
      <c r="P588" s="1030"/>
      <c r="Q588" s="1031"/>
      <c r="R588" s="1027" t="s">
        <v>52</v>
      </c>
      <c r="S588" s="1028"/>
      <c r="T588" s="1028"/>
      <c r="U588" s="1028"/>
      <c r="V588" s="1028"/>
      <c r="W588" s="1028"/>
      <c r="X588" s="1028"/>
      <c r="Y588" s="1028"/>
      <c r="Z588" s="1028"/>
      <c r="AA588" s="1040"/>
    </row>
    <row r="589" spans="1:29" s="62" customFormat="1" ht="162" customHeight="1" thickBot="1">
      <c r="A589" s="63" t="s">
        <v>10</v>
      </c>
      <c r="B589" s="64" t="s">
        <v>293</v>
      </c>
      <c r="C589" s="64" t="s">
        <v>55</v>
      </c>
      <c r="D589" s="65" t="s">
        <v>294</v>
      </c>
      <c r="E589" s="66" t="s">
        <v>1</v>
      </c>
      <c r="F589" s="67" t="s">
        <v>295</v>
      </c>
      <c r="G589" s="67" t="s">
        <v>296</v>
      </c>
      <c r="H589" s="67" t="s">
        <v>297</v>
      </c>
      <c r="I589" s="67" t="s">
        <v>298</v>
      </c>
      <c r="J589" s="67" t="s">
        <v>299</v>
      </c>
      <c r="K589" s="67" t="s">
        <v>300</v>
      </c>
      <c r="L589" s="67" t="s">
        <v>301</v>
      </c>
      <c r="M589" s="67" t="s">
        <v>302</v>
      </c>
      <c r="N589" s="67" t="s">
        <v>303</v>
      </c>
      <c r="O589" s="67" t="s">
        <v>30</v>
      </c>
      <c r="P589" s="68" t="s">
        <v>60</v>
      </c>
      <c r="Q589" s="69" t="s">
        <v>304</v>
      </c>
      <c r="R589" s="70" t="s">
        <v>1</v>
      </c>
      <c r="S589" s="71" t="s">
        <v>295</v>
      </c>
      <c r="T589" s="71" t="s">
        <v>90</v>
      </c>
      <c r="U589" s="71" t="s">
        <v>305</v>
      </c>
      <c r="V589" s="71" t="s">
        <v>298</v>
      </c>
      <c r="W589" s="71" t="str">
        <f>+J589</f>
        <v>Սահմանվող պաշտոնային դրույքաչափ /հաշվի առնելով  նվազագույն ամսական աշխատավարձը - 50000 դրամ/</v>
      </c>
      <c r="X589" s="71" t="s">
        <v>30</v>
      </c>
      <c r="Y589" s="68" t="s">
        <v>60</v>
      </c>
      <c r="Z589" s="71" t="s">
        <v>306</v>
      </c>
      <c r="AA589" s="72" t="s">
        <v>307</v>
      </c>
    </row>
    <row r="590" spans="1:29" s="81" customFormat="1" ht="17.25" customHeight="1" thickBot="1">
      <c r="A590" s="73">
        <v>1</v>
      </c>
      <c r="B590" s="74">
        <v>2</v>
      </c>
      <c r="C590" s="74">
        <v>3</v>
      </c>
      <c r="D590" s="75">
        <v>4</v>
      </c>
      <c r="E590" s="76">
        <v>5</v>
      </c>
      <c r="F590" s="74">
        <v>6</v>
      </c>
      <c r="G590" s="77">
        <v>7</v>
      </c>
      <c r="H590" s="74">
        <v>8</v>
      </c>
      <c r="I590" s="74">
        <v>9</v>
      </c>
      <c r="J590" s="77">
        <v>10</v>
      </c>
      <c r="K590" s="74">
        <v>11</v>
      </c>
      <c r="L590" s="74">
        <v>12</v>
      </c>
      <c r="M590" s="77">
        <v>13</v>
      </c>
      <c r="N590" s="74">
        <v>14</v>
      </c>
      <c r="O590" s="74">
        <v>15</v>
      </c>
      <c r="P590" s="77">
        <v>16</v>
      </c>
      <c r="Q590" s="78">
        <v>17</v>
      </c>
      <c r="R590" s="79">
        <v>18</v>
      </c>
      <c r="S590" s="77">
        <v>19</v>
      </c>
      <c r="T590" s="74">
        <v>20</v>
      </c>
      <c r="U590" s="74">
        <v>21</v>
      </c>
      <c r="V590" s="74">
        <v>22</v>
      </c>
      <c r="W590" s="74">
        <v>23</v>
      </c>
      <c r="X590" s="74">
        <v>24</v>
      </c>
      <c r="Y590" s="74">
        <v>25</v>
      </c>
      <c r="Z590" s="74">
        <v>26</v>
      </c>
      <c r="AA590" s="78">
        <v>27</v>
      </c>
      <c r="AB590" s="80"/>
      <c r="AC590" s="80"/>
    </row>
    <row r="591" spans="1:29" ht="17.25">
      <c r="A591" s="82"/>
      <c r="B591" s="82"/>
      <c r="C591" s="83"/>
      <c r="D591" s="192"/>
      <c r="E591" s="84"/>
      <c r="F591" s="85"/>
      <c r="G591" s="86" t="str">
        <f>IF($C591="ստորաբաժանման պետ",IF(F591=0,2.28,IF(F591=1,2.35,IF(F591=2,2.43,IF(F591=3,2.5,IF(OR(F591=4,F591=5),2.58,IF(OR(F591=6,F591=7),2.66,IF(OR(F591=8,F591=9),2.75,IF(OR(F591=10,F591=11,F591=12),2.83,IF(OR(F591=13,F591=14,F591=15),2.92,IF(OR(F591=16,F591=17,F591=18),3.01,3.11)))))))))),IF($C591="ավագ կարգադրիչ",IF(F591=0,1.96,IF(F591=1,2.02,IF(F591=2,2.08,IF(F591=3,2.15,IF(OR(F591=4,F591=5),2.21,IF(OR(F591=6,F591=7),2.28,IF(OR(F591=8,F591=9),2.35,IF(OR(F591=10,F591=11,F591=12),2.42,IF(OR(F591=13,F591=14,F591=15),2.5,IF(OR(F591=16,F591=17,F591=18),2.58,2.66)))))))))),IF($C591="կարգադրիչ",IF(F591=0,1.45,IF(F591=1,1.49,IF(F591=2,1.54,IF(F591=3,1.59,IF(OR(F591=4,F591=5),1.9,IF(OR(F591=6,F591=7),1.96,IF(OR(F591=8,F591=9),1.73,IF(OR(F591=10,F591=11,F591=12),1.79,IF(OR(F591=13,F591=14,F591=15),1.84,IF(OR(F591=16,F591=17,F591=18),1.9,1.95)))))))))), "Error")))</f>
        <v>Error</v>
      </c>
      <c r="H591" s="87">
        <v>14400</v>
      </c>
      <c r="I591" s="88" t="e">
        <f>G591*H591</f>
        <v>#VALUE!</v>
      </c>
      <c r="J591" s="88" t="e">
        <f t="shared" ref="J591:J654" si="224">IF(I591&lt;=59525,59525,I591)</f>
        <v>#VALUE!</v>
      </c>
      <c r="K591" s="88">
        <f>IF($D591="գեներալ-մայոր",2.91,IF($D591="գնդապետ",2.38,IF($D591="փոխգնդապետ",2.25,IF($D591="մայոր",1.85,IF($D591="կապիտան",1.72,IF($D591="ավագ լեյտենանտ",1.59,IF($D591="լեյտենանտ",1.46,IF($D591="ավագ ենթասպա",1.06,IF($D591="ենթասպա",0.93,IF($D591="ավագ",0.79,IF($D591="ավագ սերժանտ",0.66,IF($D591="սերժանտ",0.53,IF($D591="կրտսեր սերժանտ",0.4,0)))))))))))))</f>
        <v>0</v>
      </c>
      <c r="L591" s="88">
        <f>K591*H591</f>
        <v>0</v>
      </c>
      <c r="M591" s="88" t="e">
        <f>L591+J591</f>
        <v>#VALUE!</v>
      </c>
      <c r="N591" s="88" t="e">
        <f>IF(F591&lt;2,M591*0%,IF(F591&lt;5,M591*5%,IF(F591&lt;10,M591*10%,IF(F591&lt;15,M591*15%,IF(F591&lt;20,M591*20%,IF(F591&lt;25,M591*25%,IF(F591&gt;=25,M591*30%)))))))</f>
        <v>#VALUE!</v>
      </c>
      <c r="O591" s="87"/>
      <c r="P591" s="88" t="e">
        <f t="shared" ref="P591:P654" si="225">M591+N591+O591</f>
        <v>#VALUE!</v>
      </c>
      <c r="Q591" s="89" t="e">
        <f>P591*6.565</f>
        <v>#VALUE!</v>
      </c>
      <c r="R591" s="90"/>
      <c r="S591" s="82"/>
      <c r="T591" s="28">
        <f>IF(E591&lt;1,0,IF(D591="Բ-1",IF(F591=0,6.94,IF(F591=1,7.17,IF(F591=2,7.41,IF(F591=3,7.66,IF(OR(F591=5,F591=4),7.92,IF(OR(F591=6,F591=7),8.18,IF(OR(F591=8,F591=9),8.46,IF(OR(F591=10,F591=11,F591=12),8.74,IF(OR(F591=13,F591=14,F591=15),9.03,IF(OR(F591=16,F591=17,F591=18),9.33,9.65)))))))))),IF(D591="Բ-2", IF(F591=0,5.71,IF(F591=1,5.89,IF(F591=2,6.09,IF(F591=3,6.29,IF(OR(F591=5,F591=4),6.5,IF(OR(F591=6,F591=7),6.72,IF(OR(F591=8,F591=9),6.94,IF(OR(F591=10,F591=11,F591=12),7.17,IF(OR(F591=13,F591=14,F591=15),7.41,IF(OR(F591=16,F591=17,F591=18),7.65,7.91)))))))))), IF(D591="Գ-1", IF(F591=0,4.7,IF(F591=1,4.86,IF(F591=2,5.01,IF(F591=3,5.18,IF(OR(F591=5,F591=4),5.35,IF(OR(F591=6,F591=7),5.52,IF(OR(F591=8,F591=9),5.71,IF(OR(F591=10,F591=11,F591=12),5.89,IF(OR(F591=13,F591=14,F591=15),6.09,IF(OR(F591=16,F591=17,F591=18),6.29,6.49)))))))))), IF(D591="Գ-2", IF(F591=0,3.88,IF(F591=1,4.01,IF(F591=2,4.14,IF(F591=3,4.27,IF(OR(F591=5,F591=4),4.41,IF(OR(F591=6,F591=7),4.55,IF(OR(F591=8,F591=9),4.7,IF(OR(F591=10,F591=11,F591=12),4.85,IF(OR(F591=13,F591=14,F591=15),5.01,IF(OR(F591=16,F591=17,F591=18),5.17,5.34)))))))))), IF(D591="Գ-3", IF(F591=0,3.21,IF(F591=1,3.31,IF(F591=2,3.42,IF(F591=3,3.53,IF(OR(F591=5,F591=4),3.64,IF(OR(F591=6,F591=7),3.76,IF(OR(F591=8,F591=9),3.88,IF(OR(F591=10,F591=11,F591=12),4.01,IF(OR(F591=13,F591=14,F591=15),4.13,IF(OR(F591=16,F591=17,F591=18),4.27,4.4)))))))))), IF(D591="Ա-1", IF(F591=0,2.66,IF(F591=1,2.75,IF(F591=2,2.83,IF(F591=3,2.92,IF(OR(F591=5,F591=4),3.02,IF(OR(F591=6,F591=7),3.11,IF(OR(F591=8,F591=9),3.21,IF(OR(F591=10,F591=11,F591=12),3.31,IF(OR(F591=13,F591=14,F591=15),3.42,IF(OR(F591=16,F591=17,F591=18),3.53,3.64)))))))))), IF(D591="Ա-2", IF(F591=0,2.28,IF(F591=1,2.35,IF(F591=2,2.43,IF(F591=3,2.5,IF(OR(F591=5,F591=4),2.58,IF(OR(F591=6,F591=7),2.66,IF(OR(F591=8,F591=9),2.75,IF(OR(F591=10,F591=11,F591=12),2.83,IF(OR(F591=13,F591=14,F591=15),2.92,IF(OR(F591=16,F591=17,F591=18),3.01,3.11)))))))))),IF(D591="Ա-3", IF(F591=0,1.96,IF(F591=1,2.02,IF(F591=2,2.08,IF(F591=3,2.15,IF(OR(F591=5,F591=4),2.21,IF(OR(F591=6,F591=7),2.28,IF(OR(F591=8,F591=9),2.35,IF(OR(F591=10,F591=11,F591=12),2.42,IF(OR(F591=13,F591=14,F591=15),2.5,IF(OR(F591=16,F591=17,F591=18),2.58,2.66)))))))))), IF(D591="Կ-1", IF(F591=0,1.68,IF(F591=1,1.73,IF(F591=2,1.79,IF(F591=3,1.84,IF(OR(F591=5,F591=4),1.9,IF(OR(F591=6,F591=7),1.96,IF(OR(F591=8,F591=9),2.02,IF(OR(F591=10,F591=11,F591=12),2.08,IF(OR(F591=13,F591=14,F591=15),2.14,IF(OR(F591=16,F591=17,F591=18),2.21,2.28)))))))))), IF(D591="Կ-2", IF(F591=0,1.45,IF(F591=1,1.49,IF(F591=2,1.54,IF(F591=3,1.59,IF(OR(F591=5,F591=4),1.63,IF(OR(F591=6,F591=7),1.68,IF(OR(F591=8,F591=9),1.73,IF(OR(F591=10,F591=11,F591=12),1.79,IF(OR(F591=13,F591=14,F591=15),1.84,IF(OR(F591=16,F591=17,F591=18),1.9,1.95)))))))))),IF(D591="Կ-3", IF(F591=0,1.25,IF(F591=1,1.29,IF(F591=2,1.33,IF(F591=3,1.37,IF(OR(F591=5,F591=4),1.41,IF(OR(F591=6,F591=7),1.45,IF(OR(F591=8,F591=9),1.49,IF(OR(F591=10,F591=11,F591=12),1.54,IF(OR(F591=13,F591=14,F591=15),1.58,IF(OR(F591=16,F591=17,F591=18),1.63,1.68)))))))))), "Error"))))))))))))</f>
        <v>0</v>
      </c>
      <c r="U591" s="91">
        <v>66140</v>
      </c>
      <c r="V591" s="92">
        <f t="shared" ref="V591:V622" si="226">+U591*T591</f>
        <v>0</v>
      </c>
      <c r="W591" s="91"/>
      <c r="X591" s="91"/>
      <c r="Y591" s="92">
        <f>+V591+W591+X591</f>
        <v>0</v>
      </c>
      <c r="Z591" s="92">
        <f>+Y591*6.565</f>
        <v>0</v>
      </c>
      <c r="AA591" s="92" t="e">
        <f t="shared" ref="AA591:AA622" si="227">+Z591+Q591</f>
        <v>#VALUE!</v>
      </c>
    </row>
    <row r="592" spans="1:29" ht="17.25">
      <c r="A592" s="5"/>
      <c r="B592" s="5"/>
      <c r="C592" s="93"/>
      <c r="D592" s="193"/>
      <c r="E592" s="94"/>
      <c r="F592" s="95"/>
      <c r="G592" s="96" t="str">
        <f t="shared" ref="G592:G655" si="228">IF($C592="ստորաբաժանման պետ",IF(F592=0,2.28,IF(F592=1,2.35,IF(F592=2,2.43,IF(F592=3,2.5,IF(OR(F592=4,F592=5),2.58,IF(OR(F592=6,F592=7),2.66,IF(OR(F592=8,F592=9),2.75,IF(OR(F592=10,F592=11,F592=12),2.83,IF(OR(F592=13,F592=14,F592=15),2.92,IF(OR(F592=16,F592=17,F592=18),3.01,3.11)))))))))),IF($C592="ավագ կարգադրիչ",IF(F592=0,1.96,IF(F592=1,2.02,IF(F592=2,2.08,IF(F592=3,2.15,IF(OR(F592=4,F592=5),2.21,IF(OR(F592=6,F592=7),2.28,IF(OR(F592=8,F592=9),2.35,IF(OR(F592=10,F592=11,F592=12),2.42,IF(OR(F592=13,F592=14,F592=15),2.5,IF(OR(F592=16,F592=17,F592=18),2.58,2.66)))))))))),IF($C592="կարգադրիչ",IF(F592=0,1.45,IF(F592=1,1.49,IF(F592=2,1.54,IF(F592=3,1.59,IF(OR(F592=4,F592=5),1.9,IF(OR(F592=6,F592=7),1.96,IF(OR(F592=8,F592=9),1.73,IF(OR(F592=10,F592=11,F592=12),1.79,IF(OR(F592=13,F592=14,F592=15),1.84,IF(OR(F592=16,F592=17,F592=18),1.9,1.95)))))))))), "Error")))</f>
        <v>Error</v>
      </c>
      <c r="H592" s="97">
        <v>14400</v>
      </c>
      <c r="I592" s="98" t="e">
        <f t="shared" ref="I592:I645" si="229">G592*H592</f>
        <v>#VALUE!</v>
      </c>
      <c r="J592" s="88" t="e">
        <f t="shared" si="224"/>
        <v>#VALUE!</v>
      </c>
      <c r="K592" s="98">
        <f t="shared" ref="K592:K655" si="230">IF($D592="գեներալ-մայոր",2.91,IF($D592="գնդապետ",2.38,IF($D592="փոխգնդապետ",2.25,IF($D592="մայոր",1.85,IF($D592="կապիտան",1.72,IF($D592="ավագ լեյտենանտ",1.59,IF($D592="լեյտենանտ",1.46,IF($D592="ավագ ենթասպա",1.06,IF($D592="ենթասպա",0.93,IF($D592="ավագ",0.79,IF($D592="ավագ սերժանտ",0.66,IF($D592="սերժանտ",0.53,IF($D592="կրտսեր սերժանտ",0.4,0)))))))))))))</f>
        <v>0</v>
      </c>
      <c r="L592" s="98">
        <f t="shared" ref="L592:L645" si="231">K592*H592</f>
        <v>0</v>
      </c>
      <c r="M592" s="98" t="e">
        <f t="shared" ref="M592:M645" si="232">L592+J592</f>
        <v>#VALUE!</v>
      </c>
      <c r="N592" s="98" t="e">
        <f t="shared" ref="N592:N645" si="233">IF(F592&lt;2,M592*0%,IF(F592&lt;5,M592*5%,IF(F592&lt;10,M592*10%,IF(F592&lt;15,M592*15%,IF(F592&lt;20,M592*20%,IF(F592&lt;25,M592*25%,IF(F592&gt;=25,M592*30%)))))))</f>
        <v>#VALUE!</v>
      </c>
      <c r="O592" s="97"/>
      <c r="P592" s="98" t="e">
        <f t="shared" si="225"/>
        <v>#VALUE!</v>
      </c>
      <c r="Q592" s="99" t="e">
        <f t="shared" ref="Q592:Q655" si="234">P592*6.565</f>
        <v>#VALUE!</v>
      </c>
      <c r="R592" s="100"/>
      <c r="S592" s="5"/>
      <c r="T592" s="28">
        <f t="shared" ref="T592:T655" si="235">IF(E592&lt;1,0,IF(D592="Բ-1",IF(F592=0,6.94,IF(F592=1,7.17,IF(F592=2,7.41,IF(F592=3,7.66,IF(OR(F592=5,F592=4),7.92,IF(OR(F592=6,F592=7),8.18,IF(OR(F592=8,F592=9),8.46,IF(OR(F592=10,F592=11,F592=12),8.74,IF(OR(F592=13,F592=14,F592=15),9.03,IF(OR(F592=16,F592=17,F592=18),9.33,9.65)))))))))),IF(D592="Բ-2", IF(F592=0,5.71,IF(F592=1,5.89,IF(F592=2,6.09,IF(F592=3,6.29,IF(OR(F592=5,F592=4),6.5,IF(OR(F592=6,F592=7),6.72,IF(OR(F592=8,F592=9),6.94,IF(OR(F592=10,F592=11,F592=12),7.17,IF(OR(F592=13,F592=14,F592=15),7.41,IF(OR(F592=16,F592=17,F592=18),7.65,7.91)))))))))), IF(D592="Գ-1", IF(F592=0,4.7,IF(F592=1,4.86,IF(F592=2,5.01,IF(F592=3,5.18,IF(OR(F592=5,F592=4),5.35,IF(OR(F592=6,F592=7),5.52,IF(OR(F592=8,F592=9),5.71,IF(OR(F592=10,F592=11,F592=12),5.89,IF(OR(F592=13,F592=14,F592=15),6.09,IF(OR(F592=16,F592=17,F592=18),6.29,6.49)))))))))), IF(D592="Գ-2", IF(F592=0,3.88,IF(F592=1,4.01,IF(F592=2,4.14,IF(F592=3,4.27,IF(OR(F592=5,F592=4),4.41,IF(OR(F592=6,F592=7),4.55,IF(OR(F592=8,F592=9),4.7,IF(OR(F592=10,F592=11,F592=12),4.85,IF(OR(F592=13,F592=14,F592=15),5.01,IF(OR(F592=16,F592=17,F592=18),5.17,5.34)))))))))), IF(D592="Գ-3", IF(F592=0,3.21,IF(F592=1,3.31,IF(F592=2,3.42,IF(F592=3,3.53,IF(OR(F592=5,F592=4),3.64,IF(OR(F592=6,F592=7),3.76,IF(OR(F592=8,F592=9),3.88,IF(OR(F592=10,F592=11,F592=12),4.01,IF(OR(F592=13,F592=14,F592=15),4.13,IF(OR(F592=16,F592=17,F592=18),4.27,4.4)))))))))), IF(D592="Ա-1", IF(F592=0,2.66,IF(F592=1,2.75,IF(F592=2,2.83,IF(F592=3,2.92,IF(OR(F592=5,F592=4),3.02,IF(OR(F592=6,F592=7),3.11,IF(OR(F592=8,F592=9),3.21,IF(OR(F592=10,F592=11,F592=12),3.31,IF(OR(F592=13,F592=14,F592=15),3.42,IF(OR(F592=16,F592=17,F592=18),3.53,3.64)))))))))), IF(D592="Ա-2", IF(F592=0,2.28,IF(F592=1,2.35,IF(F592=2,2.43,IF(F592=3,2.5,IF(OR(F592=5,F592=4),2.58,IF(OR(F592=6,F592=7),2.66,IF(OR(F592=8,F592=9),2.75,IF(OR(F592=10,F592=11,F592=12),2.83,IF(OR(F592=13,F592=14,F592=15),2.92,IF(OR(F592=16,F592=17,F592=18),3.01,3.11)))))))))),IF(D592="Ա-3", IF(F592=0,1.96,IF(F592=1,2.02,IF(F592=2,2.08,IF(F592=3,2.15,IF(OR(F592=5,F592=4),2.21,IF(OR(F592=6,F592=7),2.28,IF(OR(F592=8,F592=9),2.35,IF(OR(F592=10,F592=11,F592=12),2.42,IF(OR(F592=13,F592=14,F592=15),2.5,IF(OR(F592=16,F592=17,F592=18),2.58,2.66)))))))))), IF(D592="Կ-1", IF(F592=0,1.68,IF(F592=1,1.73,IF(F592=2,1.79,IF(F592=3,1.84,IF(OR(F592=5,F592=4),1.9,IF(OR(F592=6,F592=7),1.96,IF(OR(F592=8,F592=9),2.02,IF(OR(F592=10,F592=11,F592=12),2.08,IF(OR(F592=13,F592=14,F592=15),2.14,IF(OR(F592=16,F592=17,F592=18),2.21,2.28)))))))))), IF(D592="Կ-2", IF(F592=0,1.45,IF(F592=1,1.49,IF(F592=2,1.54,IF(F592=3,1.59,IF(OR(F592=5,F592=4),1.63,IF(OR(F592=6,F592=7),1.68,IF(OR(F592=8,F592=9),1.73,IF(OR(F592=10,F592=11,F592=12),1.79,IF(OR(F592=13,F592=14,F592=15),1.84,IF(OR(F592=16,F592=17,F592=18),1.9,1.95)))))))))),IF(D592="Կ-3", IF(F592=0,1.25,IF(F592=1,1.29,IF(F592=2,1.33,IF(F592=3,1.37,IF(OR(F592=5,F592=4),1.41,IF(OR(F592=6,F592=7),1.45,IF(OR(F592=8,F592=9),1.49,IF(OR(F592=10,F592=11,F592=12),1.54,IF(OR(F592=13,F592=14,F592=15),1.58,IF(OR(F592=16,F592=17,F592=18),1.63,1.68)))))))))), "Error"))))))))))))</f>
        <v>0</v>
      </c>
      <c r="U592" s="101">
        <v>66140</v>
      </c>
      <c r="V592" s="102">
        <f t="shared" si="226"/>
        <v>0</v>
      </c>
      <c r="W592" s="101"/>
      <c r="X592" s="101"/>
      <c r="Y592" s="102">
        <f t="shared" ref="Y592:Y645" si="236">+V592+W592+X592</f>
        <v>0</v>
      </c>
      <c r="Z592" s="102">
        <f t="shared" ref="Z592:Z655" si="237">+Y592*6.565</f>
        <v>0</v>
      </c>
      <c r="AA592" s="102" t="e">
        <f t="shared" si="227"/>
        <v>#VALUE!</v>
      </c>
    </row>
    <row r="593" spans="1:27" ht="17.25">
      <c r="A593" s="5"/>
      <c r="B593" s="5"/>
      <c r="C593" s="93"/>
      <c r="D593" s="193"/>
      <c r="E593" s="94"/>
      <c r="F593" s="95"/>
      <c r="G593" s="96" t="str">
        <f t="shared" si="228"/>
        <v>Error</v>
      </c>
      <c r="H593" s="97">
        <v>14400</v>
      </c>
      <c r="I593" s="98" t="e">
        <f t="shared" si="229"/>
        <v>#VALUE!</v>
      </c>
      <c r="J593" s="88" t="e">
        <f t="shared" si="224"/>
        <v>#VALUE!</v>
      </c>
      <c r="K593" s="98">
        <f t="shared" si="230"/>
        <v>0</v>
      </c>
      <c r="L593" s="98">
        <f t="shared" si="231"/>
        <v>0</v>
      </c>
      <c r="M593" s="98" t="e">
        <f t="shared" si="232"/>
        <v>#VALUE!</v>
      </c>
      <c r="N593" s="98" t="e">
        <f t="shared" si="233"/>
        <v>#VALUE!</v>
      </c>
      <c r="O593" s="97"/>
      <c r="P593" s="98" t="e">
        <f t="shared" si="225"/>
        <v>#VALUE!</v>
      </c>
      <c r="Q593" s="99" t="e">
        <f t="shared" si="234"/>
        <v>#VALUE!</v>
      </c>
      <c r="R593" s="100"/>
      <c r="S593" s="5"/>
      <c r="T593" s="28">
        <f t="shared" si="235"/>
        <v>0</v>
      </c>
      <c r="U593" s="101">
        <v>66140</v>
      </c>
      <c r="V593" s="102">
        <f t="shared" si="226"/>
        <v>0</v>
      </c>
      <c r="W593" s="101"/>
      <c r="X593" s="101"/>
      <c r="Y593" s="102">
        <f t="shared" si="236"/>
        <v>0</v>
      </c>
      <c r="Z593" s="102">
        <f t="shared" si="237"/>
        <v>0</v>
      </c>
      <c r="AA593" s="102" t="e">
        <f t="shared" si="227"/>
        <v>#VALUE!</v>
      </c>
    </row>
    <row r="594" spans="1:27" ht="17.25">
      <c r="A594" s="5"/>
      <c r="B594" s="5"/>
      <c r="C594" s="93"/>
      <c r="D594" s="193"/>
      <c r="E594" s="94"/>
      <c r="F594" s="95"/>
      <c r="G594" s="96" t="str">
        <f t="shared" si="228"/>
        <v>Error</v>
      </c>
      <c r="H594" s="97">
        <v>14400</v>
      </c>
      <c r="I594" s="98" t="e">
        <f t="shared" si="229"/>
        <v>#VALUE!</v>
      </c>
      <c r="J594" s="88" t="e">
        <f t="shared" si="224"/>
        <v>#VALUE!</v>
      </c>
      <c r="K594" s="98">
        <f t="shared" si="230"/>
        <v>0</v>
      </c>
      <c r="L594" s="98">
        <f t="shared" si="231"/>
        <v>0</v>
      </c>
      <c r="M594" s="98" t="e">
        <f t="shared" si="232"/>
        <v>#VALUE!</v>
      </c>
      <c r="N594" s="98" t="e">
        <f t="shared" si="233"/>
        <v>#VALUE!</v>
      </c>
      <c r="O594" s="97"/>
      <c r="P594" s="98" t="e">
        <f t="shared" si="225"/>
        <v>#VALUE!</v>
      </c>
      <c r="Q594" s="99" t="e">
        <f t="shared" si="234"/>
        <v>#VALUE!</v>
      </c>
      <c r="R594" s="100"/>
      <c r="S594" s="5"/>
      <c r="T594" s="28">
        <f t="shared" si="235"/>
        <v>0</v>
      </c>
      <c r="U594" s="101">
        <v>66140</v>
      </c>
      <c r="V594" s="102">
        <f t="shared" si="226"/>
        <v>0</v>
      </c>
      <c r="W594" s="101"/>
      <c r="X594" s="101"/>
      <c r="Y594" s="102">
        <f t="shared" si="236"/>
        <v>0</v>
      </c>
      <c r="Z594" s="102">
        <f t="shared" si="237"/>
        <v>0</v>
      </c>
      <c r="AA594" s="102" t="e">
        <f t="shared" si="227"/>
        <v>#VALUE!</v>
      </c>
    </row>
    <row r="595" spans="1:27" ht="17.25">
      <c r="A595" s="5"/>
      <c r="B595" s="5"/>
      <c r="C595" s="93"/>
      <c r="D595" s="193"/>
      <c r="E595" s="94"/>
      <c r="F595" s="95"/>
      <c r="G595" s="96" t="str">
        <f t="shared" si="228"/>
        <v>Error</v>
      </c>
      <c r="H595" s="97">
        <v>14400</v>
      </c>
      <c r="I595" s="98" t="e">
        <f t="shared" si="229"/>
        <v>#VALUE!</v>
      </c>
      <c r="J595" s="88" t="e">
        <f t="shared" si="224"/>
        <v>#VALUE!</v>
      </c>
      <c r="K595" s="98">
        <f t="shared" si="230"/>
        <v>0</v>
      </c>
      <c r="L595" s="98">
        <f t="shared" si="231"/>
        <v>0</v>
      </c>
      <c r="M595" s="98" t="e">
        <f t="shared" si="232"/>
        <v>#VALUE!</v>
      </c>
      <c r="N595" s="98" t="e">
        <f t="shared" si="233"/>
        <v>#VALUE!</v>
      </c>
      <c r="O595" s="97"/>
      <c r="P595" s="98" t="e">
        <f t="shared" si="225"/>
        <v>#VALUE!</v>
      </c>
      <c r="Q595" s="99" t="e">
        <f t="shared" si="234"/>
        <v>#VALUE!</v>
      </c>
      <c r="R595" s="100"/>
      <c r="S595" s="5"/>
      <c r="T595" s="28">
        <f t="shared" si="235"/>
        <v>0</v>
      </c>
      <c r="U595" s="101">
        <v>66140</v>
      </c>
      <c r="V595" s="102">
        <f t="shared" si="226"/>
        <v>0</v>
      </c>
      <c r="W595" s="101"/>
      <c r="X595" s="101"/>
      <c r="Y595" s="102">
        <f t="shared" si="236"/>
        <v>0</v>
      </c>
      <c r="Z595" s="102">
        <f t="shared" si="237"/>
        <v>0</v>
      </c>
      <c r="AA595" s="102" t="e">
        <f t="shared" si="227"/>
        <v>#VALUE!</v>
      </c>
    </row>
    <row r="596" spans="1:27" ht="17.25">
      <c r="A596" s="5"/>
      <c r="B596" s="5"/>
      <c r="C596" s="93"/>
      <c r="D596" s="193"/>
      <c r="E596" s="94"/>
      <c r="F596" s="95"/>
      <c r="G596" s="96" t="str">
        <f t="shared" si="228"/>
        <v>Error</v>
      </c>
      <c r="H596" s="97">
        <v>14400</v>
      </c>
      <c r="I596" s="98" t="e">
        <f t="shared" si="229"/>
        <v>#VALUE!</v>
      </c>
      <c r="J596" s="88" t="e">
        <f t="shared" si="224"/>
        <v>#VALUE!</v>
      </c>
      <c r="K596" s="98">
        <f t="shared" si="230"/>
        <v>0</v>
      </c>
      <c r="L596" s="98">
        <f t="shared" si="231"/>
        <v>0</v>
      </c>
      <c r="M596" s="98" t="e">
        <f t="shared" si="232"/>
        <v>#VALUE!</v>
      </c>
      <c r="N596" s="98" t="e">
        <f t="shared" si="233"/>
        <v>#VALUE!</v>
      </c>
      <c r="O596" s="97"/>
      <c r="P596" s="98" t="e">
        <f t="shared" si="225"/>
        <v>#VALUE!</v>
      </c>
      <c r="Q596" s="99" t="e">
        <f t="shared" si="234"/>
        <v>#VALUE!</v>
      </c>
      <c r="R596" s="100"/>
      <c r="S596" s="5"/>
      <c r="T596" s="28">
        <f t="shared" si="235"/>
        <v>0</v>
      </c>
      <c r="U596" s="101">
        <v>66140</v>
      </c>
      <c r="V596" s="102">
        <f t="shared" si="226"/>
        <v>0</v>
      </c>
      <c r="W596" s="101"/>
      <c r="X596" s="101"/>
      <c r="Y596" s="102">
        <f t="shared" si="236"/>
        <v>0</v>
      </c>
      <c r="Z596" s="102">
        <f t="shared" si="237"/>
        <v>0</v>
      </c>
      <c r="AA596" s="102" t="e">
        <f t="shared" si="227"/>
        <v>#VALUE!</v>
      </c>
    </row>
    <row r="597" spans="1:27" ht="17.25">
      <c r="A597" s="5"/>
      <c r="B597" s="5"/>
      <c r="C597" s="93"/>
      <c r="D597" s="193"/>
      <c r="E597" s="84"/>
      <c r="F597" s="85"/>
      <c r="G597" s="86" t="str">
        <f t="shared" si="228"/>
        <v>Error</v>
      </c>
      <c r="H597" s="87">
        <v>14400</v>
      </c>
      <c r="I597" s="88" t="e">
        <f t="shared" si="229"/>
        <v>#VALUE!</v>
      </c>
      <c r="J597" s="88" t="e">
        <f t="shared" si="224"/>
        <v>#VALUE!</v>
      </c>
      <c r="K597" s="88">
        <f t="shared" si="230"/>
        <v>0</v>
      </c>
      <c r="L597" s="88">
        <f t="shared" si="231"/>
        <v>0</v>
      </c>
      <c r="M597" s="88" t="e">
        <f t="shared" si="232"/>
        <v>#VALUE!</v>
      </c>
      <c r="N597" s="88" t="e">
        <f t="shared" si="233"/>
        <v>#VALUE!</v>
      </c>
      <c r="O597" s="87"/>
      <c r="P597" s="88" t="e">
        <f t="shared" si="225"/>
        <v>#VALUE!</v>
      </c>
      <c r="Q597" s="89" t="e">
        <f t="shared" si="234"/>
        <v>#VALUE!</v>
      </c>
      <c r="R597" s="90"/>
      <c r="S597" s="82"/>
      <c r="T597" s="28">
        <f t="shared" si="235"/>
        <v>0</v>
      </c>
      <c r="U597" s="91">
        <v>66140</v>
      </c>
      <c r="V597" s="92">
        <f t="shared" si="226"/>
        <v>0</v>
      </c>
      <c r="W597" s="91"/>
      <c r="X597" s="91"/>
      <c r="Y597" s="92">
        <f t="shared" si="236"/>
        <v>0</v>
      </c>
      <c r="Z597" s="92">
        <f t="shared" si="237"/>
        <v>0</v>
      </c>
      <c r="AA597" s="92" t="e">
        <f t="shared" si="227"/>
        <v>#VALUE!</v>
      </c>
    </row>
    <row r="598" spans="1:27" ht="17.25">
      <c r="A598" s="5"/>
      <c r="B598" s="5"/>
      <c r="C598" s="93"/>
      <c r="D598" s="193"/>
      <c r="E598" s="94"/>
      <c r="F598" s="95"/>
      <c r="G598" s="96" t="str">
        <f t="shared" si="228"/>
        <v>Error</v>
      </c>
      <c r="H598" s="97">
        <v>14400</v>
      </c>
      <c r="I598" s="98" t="e">
        <f t="shared" si="229"/>
        <v>#VALUE!</v>
      </c>
      <c r="J598" s="88" t="e">
        <f t="shared" si="224"/>
        <v>#VALUE!</v>
      </c>
      <c r="K598" s="98">
        <f t="shared" si="230"/>
        <v>0</v>
      </c>
      <c r="L598" s="98">
        <f t="shared" si="231"/>
        <v>0</v>
      </c>
      <c r="M598" s="98" t="e">
        <f t="shared" si="232"/>
        <v>#VALUE!</v>
      </c>
      <c r="N598" s="98" t="e">
        <f t="shared" si="233"/>
        <v>#VALUE!</v>
      </c>
      <c r="O598" s="97"/>
      <c r="P598" s="98" t="e">
        <f t="shared" si="225"/>
        <v>#VALUE!</v>
      </c>
      <c r="Q598" s="99" t="e">
        <f t="shared" si="234"/>
        <v>#VALUE!</v>
      </c>
      <c r="R598" s="100"/>
      <c r="S598" s="5"/>
      <c r="T598" s="28">
        <f t="shared" si="235"/>
        <v>0</v>
      </c>
      <c r="U598" s="101">
        <v>66140</v>
      </c>
      <c r="V598" s="102">
        <f t="shared" si="226"/>
        <v>0</v>
      </c>
      <c r="W598" s="101"/>
      <c r="X598" s="101"/>
      <c r="Y598" s="102">
        <f t="shared" si="236"/>
        <v>0</v>
      </c>
      <c r="Z598" s="102">
        <f t="shared" si="237"/>
        <v>0</v>
      </c>
      <c r="AA598" s="102" t="e">
        <f t="shared" si="227"/>
        <v>#VALUE!</v>
      </c>
    </row>
    <row r="599" spans="1:27" ht="17.25">
      <c r="A599" s="5"/>
      <c r="B599" s="5"/>
      <c r="C599" s="93"/>
      <c r="D599" s="193"/>
      <c r="E599" s="94"/>
      <c r="F599" s="95"/>
      <c r="G599" s="96" t="str">
        <f t="shared" si="228"/>
        <v>Error</v>
      </c>
      <c r="H599" s="97">
        <v>14400</v>
      </c>
      <c r="I599" s="98" t="e">
        <f t="shared" si="229"/>
        <v>#VALUE!</v>
      </c>
      <c r="J599" s="88" t="e">
        <f t="shared" si="224"/>
        <v>#VALUE!</v>
      </c>
      <c r="K599" s="98">
        <f t="shared" si="230"/>
        <v>0</v>
      </c>
      <c r="L599" s="98">
        <f t="shared" si="231"/>
        <v>0</v>
      </c>
      <c r="M599" s="98" t="e">
        <f t="shared" si="232"/>
        <v>#VALUE!</v>
      </c>
      <c r="N599" s="98" t="e">
        <f t="shared" si="233"/>
        <v>#VALUE!</v>
      </c>
      <c r="O599" s="97"/>
      <c r="P599" s="98" t="e">
        <f t="shared" si="225"/>
        <v>#VALUE!</v>
      </c>
      <c r="Q599" s="99" t="e">
        <f t="shared" si="234"/>
        <v>#VALUE!</v>
      </c>
      <c r="R599" s="100"/>
      <c r="S599" s="5"/>
      <c r="T599" s="28">
        <f t="shared" si="235"/>
        <v>0</v>
      </c>
      <c r="U599" s="101">
        <v>66140</v>
      </c>
      <c r="V599" s="102">
        <f t="shared" si="226"/>
        <v>0</v>
      </c>
      <c r="W599" s="101"/>
      <c r="X599" s="101"/>
      <c r="Y599" s="102">
        <f t="shared" si="236"/>
        <v>0</v>
      </c>
      <c r="Z599" s="102">
        <f t="shared" si="237"/>
        <v>0</v>
      </c>
      <c r="AA599" s="102" t="e">
        <f t="shared" si="227"/>
        <v>#VALUE!</v>
      </c>
    </row>
    <row r="600" spans="1:27" ht="17.25">
      <c r="A600" s="5"/>
      <c r="B600" s="5"/>
      <c r="C600" s="93"/>
      <c r="D600" s="193"/>
      <c r="E600" s="94"/>
      <c r="F600" s="95"/>
      <c r="G600" s="96" t="str">
        <f t="shared" si="228"/>
        <v>Error</v>
      </c>
      <c r="H600" s="97">
        <v>14400</v>
      </c>
      <c r="I600" s="98" t="e">
        <f t="shared" si="229"/>
        <v>#VALUE!</v>
      </c>
      <c r="J600" s="88" t="e">
        <f t="shared" si="224"/>
        <v>#VALUE!</v>
      </c>
      <c r="K600" s="98">
        <f t="shared" si="230"/>
        <v>0</v>
      </c>
      <c r="L600" s="98">
        <f t="shared" si="231"/>
        <v>0</v>
      </c>
      <c r="M600" s="98" t="e">
        <f t="shared" si="232"/>
        <v>#VALUE!</v>
      </c>
      <c r="N600" s="98" t="e">
        <f t="shared" si="233"/>
        <v>#VALUE!</v>
      </c>
      <c r="O600" s="97"/>
      <c r="P600" s="98" t="e">
        <f t="shared" si="225"/>
        <v>#VALUE!</v>
      </c>
      <c r="Q600" s="99" t="e">
        <f t="shared" si="234"/>
        <v>#VALUE!</v>
      </c>
      <c r="R600" s="100"/>
      <c r="S600" s="5"/>
      <c r="T600" s="28">
        <f t="shared" si="235"/>
        <v>0</v>
      </c>
      <c r="U600" s="101">
        <v>66140</v>
      </c>
      <c r="V600" s="102">
        <f t="shared" si="226"/>
        <v>0</v>
      </c>
      <c r="W600" s="101"/>
      <c r="X600" s="101"/>
      <c r="Y600" s="102">
        <f t="shared" si="236"/>
        <v>0</v>
      </c>
      <c r="Z600" s="102">
        <f t="shared" si="237"/>
        <v>0</v>
      </c>
      <c r="AA600" s="102" t="e">
        <f t="shared" si="227"/>
        <v>#VALUE!</v>
      </c>
    </row>
    <row r="601" spans="1:27" ht="17.25">
      <c r="A601" s="5"/>
      <c r="B601" s="5"/>
      <c r="C601" s="93"/>
      <c r="D601" s="193"/>
      <c r="E601" s="94"/>
      <c r="F601" s="95"/>
      <c r="G601" s="96" t="str">
        <f t="shared" si="228"/>
        <v>Error</v>
      </c>
      <c r="H601" s="97">
        <v>14400</v>
      </c>
      <c r="I601" s="98" t="e">
        <f t="shared" si="229"/>
        <v>#VALUE!</v>
      </c>
      <c r="J601" s="88" t="e">
        <f t="shared" si="224"/>
        <v>#VALUE!</v>
      </c>
      <c r="K601" s="98">
        <f t="shared" si="230"/>
        <v>0</v>
      </c>
      <c r="L601" s="98">
        <f t="shared" si="231"/>
        <v>0</v>
      </c>
      <c r="M601" s="98" t="e">
        <f t="shared" si="232"/>
        <v>#VALUE!</v>
      </c>
      <c r="N601" s="98" t="e">
        <f t="shared" si="233"/>
        <v>#VALUE!</v>
      </c>
      <c r="O601" s="97"/>
      <c r="P601" s="98" t="e">
        <f t="shared" si="225"/>
        <v>#VALUE!</v>
      </c>
      <c r="Q601" s="99" t="e">
        <f t="shared" si="234"/>
        <v>#VALUE!</v>
      </c>
      <c r="R601" s="100"/>
      <c r="S601" s="5"/>
      <c r="T601" s="28">
        <f t="shared" si="235"/>
        <v>0</v>
      </c>
      <c r="U601" s="101">
        <v>66140</v>
      </c>
      <c r="V601" s="102">
        <f t="shared" si="226"/>
        <v>0</v>
      </c>
      <c r="W601" s="101"/>
      <c r="X601" s="101"/>
      <c r="Y601" s="102">
        <f t="shared" si="236"/>
        <v>0</v>
      </c>
      <c r="Z601" s="102">
        <f t="shared" si="237"/>
        <v>0</v>
      </c>
      <c r="AA601" s="102" t="e">
        <f t="shared" si="227"/>
        <v>#VALUE!</v>
      </c>
    </row>
    <row r="602" spans="1:27" ht="17.25">
      <c r="A602" s="5"/>
      <c r="B602" s="5"/>
      <c r="C602" s="93"/>
      <c r="D602" s="193"/>
      <c r="E602" s="94"/>
      <c r="F602" s="95"/>
      <c r="G602" s="96" t="str">
        <f t="shared" si="228"/>
        <v>Error</v>
      </c>
      <c r="H602" s="97">
        <v>14400</v>
      </c>
      <c r="I602" s="98" t="e">
        <f t="shared" si="229"/>
        <v>#VALUE!</v>
      </c>
      <c r="J602" s="88" t="e">
        <f t="shared" si="224"/>
        <v>#VALUE!</v>
      </c>
      <c r="K602" s="98">
        <f t="shared" si="230"/>
        <v>0</v>
      </c>
      <c r="L602" s="98">
        <f t="shared" si="231"/>
        <v>0</v>
      </c>
      <c r="M602" s="98" t="e">
        <f t="shared" si="232"/>
        <v>#VALUE!</v>
      </c>
      <c r="N602" s="98" t="e">
        <f t="shared" si="233"/>
        <v>#VALUE!</v>
      </c>
      <c r="O602" s="97"/>
      <c r="P602" s="98" t="e">
        <f t="shared" si="225"/>
        <v>#VALUE!</v>
      </c>
      <c r="Q602" s="99" t="e">
        <f t="shared" si="234"/>
        <v>#VALUE!</v>
      </c>
      <c r="R602" s="100"/>
      <c r="S602" s="5"/>
      <c r="T602" s="28">
        <f t="shared" si="235"/>
        <v>0</v>
      </c>
      <c r="U602" s="101">
        <v>66140</v>
      </c>
      <c r="V602" s="102">
        <f t="shared" si="226"/>
        <v>0</v>
      </c>
      <c r="W602" s="101"/>
      <c r="X602" s="101"/>
      <c r="Y602" s="102">
        <f t="shared" si="236"/>
        <v>0</v>
      </c>
      <c r="Z602" s="102">
        <f t="shared" si="237"/>
        <v>0</v>
      </c>
      <c r="AA602" s="102" t="e">
        <f t="shared" si="227"/>
        <v>#VALUE!</v>
      </c>
    </row>
    <row r="603" spans="1:27" ht="17.25">
      <c r="A603" s="5"/>
      <c r="B603" s="5"/>
      <c r="C603" s="93"/>
      <c r="D603" s="193"/>
      <c r="E603" s="84"/>
      <c r="F603" s="85"/>
      <c r="G603" s="86" t="str">
        <f t="shared" si="228"/>
        <v>Error</v>
      </c>
      <c r="H603" s="87">
        <v>14400</v>
      </c>
      <c r="I603" s="88" t="e">
        <f t="shared" si="229"/>
        <v>#VALUE!</v>
      </c>
      <c r="J603" s="88" t="e">
        <f t="shared" si="224"/>
        <v>#VALUE!</v>
      </c>
      <c r="K603" s="88">
        <f t="shared" si="230"/>
        <v>0</v>
      </c>
      <c r="L603" s="88">
        <f t="shared" si="231"/>
        <v>0</v>
      </c>
      <c r="M603" s="88" t="e">
        <f t="shared" si="232"/>
        <v>#VALUE!</v>
      </c>
      <c r="N603" s="88" t="e">
        <f t="shared" si="233"/>
        <v>#VALUE!</v>
      </c>
      <c r="O603" s="87"/>
      <c r="P603" s="88" t="e">
        <f t="shared" si="225"/>
        <v>#VALUE!</v>
      </c>
      <c r="Q603" s="89" t="e">
        <f t="shared" si="234"/>
        <v>#VALUE!</v>
      </c>
      <c r="R603" s="90"/>
      <c r="S603" s="82"/>
      <c r="T603" s="28">
        <f t="shared" si="235"/>
        <v>0</v>
      </c>
      <c r="U603" s="91">
        <v>66140</v>
      </c>
      <c r="V603" s="92">
        <f t="shared" si="226"/>
        <v>0</v>
      </c>
      <c r="W603" s="91"/>
      <c r="X603" s="91"/>
      <c r="Y603" s="92">
        <f t="shared" si="236"/>
        <v>0</v>
      </c>
      <c r="Z603" s="92">
        <f t="shared" si="237"/>
        <v>0</v>
      </c>
      <c r="AA603" s="92" t="e">
        <f t="shared" si="227"/>
        <v>#VALUE!</v>
      </c>
    </row>
    <row r="604" spans="1:27" ht="17.25">
      <c r="A604" s="5"/>
      <c r="B604" s="5"/>
      <c r="C604" s="93"/>
      <c r="D604" s="193"/>
      <c r="E604" s="94"/>
      <c r="F604" s="95"/>
      <c r="G604" s="96" t="str">
        <f t="shared" si="228"/>
        <v>Error</v>
      </c>
      <c r="H604" s="97">
        <v>14400</v>
      </c>
      <c r="I604" s="98" t="e">
        <f t="shared" si="229"/>
        <v>#VALUE!</v>
      </c>
      <c r="J604" s="88" t="e">
        <f t="shared" si="224"/>
        <v>#VALUE!</v>
      </c>
      <c r="K604" s="98">
        <f t="shared" si="230"/>
        <v>0</v>
      </c>
      <c r="L604" s="98">
        <f t="shared" si="231"/>
        <v>0</v>
      </c>
      <c r="M604" s="98" t="e">
        <f t="shared" si="232"/>
        <v>#VALUE!</v>
      </c>
      <c r="N604" s="98" t="e">
        <f t="shared" si="233"/>
        <v>#VALUE!</v>
      </c>
      <c r="O604" s="97"/>
      <c r="P604" s="98" t="e">
        <f t="shared" si="225"/>
        <v>#VALUE!</v>
      </c>
      <c r="Q604" s="99" t="e">
        <f t="shared" si="234"/>
        <v>#VALUE!</v>
      </c>
      <c r="R604" s="100"/>
      <c r="S604" s="5"/>
      <c r="T604" s="28">
        <f t="shared" si="235"/>
        <v>0</v>
      </c>
      <c r="U604" s="101">
        <v>66140</v>
      </c>
      <c r="V604" s="102">
        <f t="shared" si="226"/>
        <v>0</v>
      </c>
      <c r="W604" s="101"/>
      <c r="X604" s="101"/>
      <c r="Y604" s="102">
        <f t="shared" si="236"/>
        <v>0</v>
      </c>
      <c r="Z604" s="102">
        <f t="shared" si="237"/>
        <v>0</v>
      </c>
      <c r="AA604" s="102" t="e">
        <f t="shared" si="227"/>
        <v>#VALUE!</v>
      </c>
    </row>
    <row r="605" spans="1:27" ht="17.25">
      <c r="A605" s="5"/>
      <c r="B605" s="5"/>
      <c r="C605" s="93"/>
      <c r="D605" s="193"/>
      <c r="E605" s="94"/>
      <c r="F605" s="95"/>
      <c r="G605" s="96" t="str">
        <f t="shared" si="228"/>
        <v>Error</v>
      </c>
      <c r="H605" s="97">
        <v>14400</v>
      </c>
      <c r="I605" s="98" t="e">
        <f t="shared" si="229"/>
        <v>#VALUE!</v>
      </c>
      <c r="J605" s="88" t="e">
        <f t="shared" si="224"/>
        <v>#VALUE!</v>
      </c>
      <c r="K605" s="98">
        <f t="shared" si="230"/>
        <v>0</v>
      </c>
      <c r="L605" s="98">
        <f t="shared" si="231"/>
        <v>0</v>
      </c>
      <c r="M605" s="98" t="e">
        <f t="shared" si="232"/>
        <v>#VALUE!</v>
      </c>
      <c r="N605" s="98" t="e">
        <f t="shared" si="233"/>
        <v>#VALUE!</v>
      </c>
      <c r="O605" s="97"/>
      <c r="P605" s="98" t="e">
        <f t="shared" si="225"/>
        <v>#VALUE!</v>
      </c>
      <c r="Q605" s="99" t="e">
        <f t="shared" si="234"/>
        <v>#VALUE!</v>
      </c>
      <c r="R605" s="100"/>
      <c r="S605" s="5"/>
      <c r="T605" s="28">
        <f t="shared" si="235"/>
        <v>0</v>
      </c>
      <c r="U605" s="101">
        <v>66140</v>
      </c>
      <c r="V605" s="102">
        <f t="shared" si="226"/>
        <v>0</v>
      </c>
      <c r="W605" s="101"/>
      <c r="X605" s="101"/>
      <c r="Y605" s="102">
        <f t="shared" si="236"/>
        <v>0</v>
      </c>
      <c r="Z605" s="102">
        <f t="shared" si="237"/>
        <v>0</v>
      </c>
      <c r="AA605" s="102" t="e">
        <f t="shared" si="227"/>
        <v>#VALUE!</v>
      </c>
    </row>
    <row r="606" spans="1:27" ht="17.25">
      <c r="A606" s="5"/>
      <c r="B606" s="5"/>
      <c r="C606" s="93"/>
      <c r="D606" s="193"/>
      <c r="E606" s="94"/>
      <c r="F606" s="95"/>
      <c r="G606" s="96" t="str">
        <f t="shared" si="228"/>
        <v>Error</v>
      </c>
      <c r="H606" s="97">
        <v>14400</v>
      </c>
      <c r="I606" s="98" t="e">
        <f t="shared" si="229"/>
        <v>#VALUE!</v>
      </c>
      <c r="J606" s="88" t="e">
        <f t="shared" si="224"/>
        <v>#VALUE!</v>
      </c>
      <c r="K606" s="98">
        <f t="shared" si="230"/>
        <v>0</v>
      </c>
      <c r="L606" s="98">
        <f t="shared" si="231"/>
        <v>0</v>
      </c>
      <c r="M606" s="98" t="e">
        <f t="shared" si="232"/>
        <v>#VALUE!</v>
      </c>
      <c r="N606" s="98" t="e">
        <f t="shared" si="233"/>
        <v>#VALUE!</v>
      </c>
      <c r="O606" s="97"/>
      <c r="P606" s="98" t="e">
        <f t="shared" si="225"/>
        <v>#VALUE!</v>
      </c>
      <c r="Q606" s="99" t="e">
        <f t="shared" si="234"/>
        <v>#VALUE!</v>
      </c>
      <c r="R606" s="100"/>
      <c r="S606" s="5"/>
      <c r="T606" s="28">
        <f t="shared" si="235"/>
        <v>0</v>
      </c>
      <c r="U606" s="101">
        <v>66140</v>
      </c>
      <c r="V606" s="102">
        <f t="shared" si="226"/>
        <v>0</v>
      </c>
      <c r="W606" s="101"/>
      <c r="X606" s="101"/>
      <c r="Y606" s="102">
        <f t="shared" si="236"/>
        <v>0</v>
      </c>
      <c r="Z606" s="102">
        <f t="shared" si="237"/>
        <v>0</v>
      </c>
      <c r="AA606" s="102" t="e">
        <f t="shared" si="227"/>
        <v>#VALUE!</v>
      </c>
    </row>
    <row r="607" spans="1:27" ht="17.25">
      <c r="A607" s="5"/>
      <c r="B607" s="5"/>
      <c r="C607" s="93"/>
      <c r="D607" s="193"/>
      <c r="E607" s="94"/>
      <c r="F607" s="95"/>
      <c r="G607" s="96" t="str">
        <f t="shared" si="228"/>
        <v>Error</v>
      </c>
      <c r="H607" s="97">
        <v>14400</v>
      </c>
      <c r="I607" s="98" t="e">
        <f t="shared" si="229"/>
        <v>#VALUE!</v>
      </c>
      <c r="J607" s="88" t="e">
        <f t="shared" si="224"/>
        <v>#VALUE!</v>
      </c>
      <c r="K607" s="98">
        <f t="shared" si="230"/>
        <v>0</v>
      </c>
      <c r="L607" s="98">
        <f t="shared" si="231"/>
        <v>0</v>
      </c>
      <c r="M607" s="98" t="e">
        <f t="shared" si="232"/>
        <v>#VALUE!</v>
      </c>
      <c r="N607" s="98" t="e">
        <f t="shared" si="233"/>
        <v>#VALUE!</v>
      </c>
      <c r="O607" s="97"/>
      <c r="P607" s="98" t="e">
        <f t="shared" si="225"/>
        <v>#VALUE!</v>
      </c>
      <c r="Q607" s="99" t="e">
        <f t="shared" si="234"/>
        <v>#VALUE!</v>
      </c>
      <c r="R607" s="100"/>
      <c r="S607" s="5"/>
      <c r="T607" s="28">
        <f t="shared" si="235"/>
        <v>0</v>
      </c>
      <c r="U607" s="101">
        <v>66140</v>
      </c>
      <c r="V607" s="102">
        <f t="shared" si="226"/>
        <v>0</v>
      </c>
      <c r="W607" s="101"/>
      <c r="X607" s="101"/>
      <c r="Y607" s="102">
        <f t="shared" si="236"/>
        <v>0</v>
      </c>
      <c r="Z607" s="102">
        <f t="shared" si="237"/>
        <v>0</v>
      </c>
      <c r="AA607" s="102" t="e">
        <f t="shared" si="227"/>
        <v>#VALUE!</v>
      </c>
    </row>
    <row r="608" spans="1:27" ht="17.25">
      <c r="A608" s="5"/>
      <c r="B608" s="5"/>
      <c r="C608" s="93"/>
      <c r="D608" s="193"/>
      <c r="E608" s="94"/>
      <c r="F608" s="95"/>
      <c r="G608" s="96" t="str">
        <f t="shared" si="228"/>
        <v>Error</v>
      </c>
      <c r="H608" s="97">
        <v>14400</v>
      </c>
      <c r="I608" s="98" t="e">
        <f t="shared" si="229"/>
        <v>#VALUE!</v>
      </c>
      <c r="J608" s="88" t="e">
        <f t="shared" si="224"/>
        <v>#VALUE!</v>
      </c>
      <c r="K608" s="98">
        <f t="shared" si="230"/>
        <v>0</v>
      </c>
      <c r="L608" s="98">
        <f t="shared" si="231"/>
        <v>0</v>
      </c>
      <c r="M608" s="98" t="e">
        <f t="shared" si="232"/>
        <v>#VALUE!</v>
      </c>
      <c r="N608" s="98" t="e">
        <f t="shared" si="233"/>
        <v>#VALUE!</v>
      </c>
      <c r="O608" s="97"/>
      <c r="P608" s="98" t="e">
        <f t="shared" si="225"/>
        <v>#VALUE!</v>
      </c>
      <c r="Q608" s="99" t="e">
        <f t="shared" si="234"/>
        <v>#VALUE!</v>
      </c>
      <c r="R608" s="100"/>
      <c r="S608" s="5"/>
      <c r="T608" s="28">
        <f t="shared" si="235"/>
        <v>0</v>
      </c>
      <c r="U608" s="101">
        <v>66140</v>
      </c>
      <c r="V608" s="102">
        <f t="shared" si="226"/>
        <v>0</v>
      </c>
      <c r="W608" s="101"/>
      <c r="X608" s="101"/>
      <c r="Y608" s="102">
        <f t="shared" si="236"/>
        <v>0</v>
      </c>
      <c r="Z608" s="102">
        <f t="shared" si="237"/>
        <v>0</v>
      </c>
      <c r="AA608" s="102" t="e">
        <f t="shared" si="227"/>
        <v>#VALUE!</v>
      </c>
    </row>
    <row r="609" spans="1:27" ht="17.25">
      <c r="A609" s="5"/>
      <c r="B609" s="5"/>
      <c r="C609" s="93"/>
      <c r="D609" s="193"/>
      <c r="E609" s="84"/>
      <c r="F609" s="85"/>
      <c r="G609" s="86" t="str">
        <f t="shared" si="228"/>
        <v>Error</v>
      </c>
      <c r="H609" s="87">
        <v>14400</v>
      </c>
      <c r="I609" s="88" t="e">
        <f t="shared" si="229"/>
        <v>#VALUE!</v>
      </c>
      <c r="J609" s="88" t="e">
        <f t="shared" si="224"/>
        <v>#VALUE!</v>
      </c>
      <c r="K609" s="88">
        <f t="shared" si="230"/>
        <v>0</v>
      </c>
      <c r="L609" s="88">
        <f t="shared" si="231"/>
        <v>0</v>
      </c>
      <c r="M609" s="88" t="e">
        <f t="shared" si="232"/>
        <v>#VALUE!</v>
      </c>
      <c r="N609" s="88" t="e">
        <f t="shared" si="233"/>
        <v>#VALUE!</v>
      </c>
      <c r="O609" s="87"/>
      <c r="P609" s="88" t="e">
        <f t="shared" si="225"/>
        <v>#VALUE!</v>
      </c>
      <c r="Q609" s="89" t="e">
        <f t="shared" si="234"/>
        <v>#VALUE!</v>
      </c>
      <c r="R609" s="90"/>
      <c r="S609" s="82"/>
      <c r="T609" s="28">
        <f t="shared" si="235"/>
        <v>0</v>
      </c>
      <c r="U609" s="91">
        <v>66140</v>
      </c>
      <c r="V609" s="92">
        <f t="shared" si="226"/>
        <v>0</v>
      </c>
      <c r="W609" s="91"/>
      <c r="X609" s="91"/>
      <c r="Y609" s="92">
        <f t="shared" si="236"/>
        <v>0</v>
      </c>
      <c r="Z609" s="92">
        <f t="shared" si="237"/>
        <v>0</v>
      </c>
      <c r="AA609" s="92" t="e">
        <f t="shared" si="227"/>
        <v>#VALUE!</v>
      </c>
    </row>
    <row r="610" spans="1:27" ht="17.25">
      <c r="A610" s="5"/>
      <c r="B610" s="5"/>
      <c r="C610" s="93"/>
      <c r="D610" s="193"/>
      <c r="E610" s="94"/>
      <c r="F610" s="95"/>
      <c r="G610" s="96" t="str">
        <f t="shared" si="228"/>
        <v>Error</v>
      </c>
      <c r="H610" s="97">
        <v>14400</v>
      </c>
      <c r="I610" s="98" t="e">
        <f t="shared" si="229"/>
        <v>#VALUE!</v>
      </c>
      <c r="J610" s="88" t="e">
        <f t="shared" si="224"/>
        <v>#VALUE!</v>
      </c>
      <c r="K610" s="98">
        <f t="shared" si="230"/>
        <v>0</v>
      </c>
      <c r="L610" s="98">
        <f t="shared" si="231"/>
        <v>0</v>
      </c>
      <c r="M610" s="98" t="e">
        <f t="shared" si="232"/>
        <v>#VALUE!</v>
      </c>
      <c r="N610" s="98" t="e">
        <f t="shared" si="233"/>
        <v>#VALUE!</v>
      </c>
      <c r="O610" s="97"/>
      <c r="P610" s="98" t="e">
        <f t="shared" si="225"/>
        <v>#VALUE!</v>
      </c>
      <c r="Q610" s="99" t="e">
        <f t="shared" si="234"/>
        <v>#VALUE!</v>
      </c>
      <c r="R610" s="100"/>
      <c r="S610" s="5"/>
      <c r="T610" s="28">
        <f t="shared" si="235"/>
        <v>0</v>
      </c>
      <c r="U610" s="101">
        <v>66140</v>
      </c>
      <c r="V610" s="102">
        <f t="shared" si="226"/>
        <v>0</v>
      </c>
      <c r="W610" s="101"/>
      <c r="X610" s="101"/>
      <c r="Y610" s="102">
        <f t="shared" si="236"/>
        <v>0</v>
      </c>
      <c r="Z610" s="102">
        <f t="shared" si="237"/>
        <v>0</v>
      </c>
      <c r="AA610" s="102" t="e">
        <f t="shared" si="227"/>
        <v>#VALUE!</v>
      </c>
    </row>
    <row r="611" spans="1:27" ht="17.25">
      <c r="A611" s="5"/>
      <c r="B611" s="5"/>
      <c r="C611" s="93"/>
      <c r="D611" s="193"/>
      <c r="E611" s="94"/>
      <c r="F611" s="95"/>
      <c r="G611" s="96" t="str">
        <f t="shared" si="228"/>
        <v>Error</v>
      </c>
      <c r="H611" s="97">
        <v>14400</v>
      </c>
      <c r="I611" s="98" t="e">
        <f t="shared" si="229"/>
        <v>#VALUE!</v>
      </c>
      <c r="J611" s="88" t="e">
        <f t="shared" si="224"/>
        <v>#VALUE!</v>
      </c>
      <c r="K611" s="98">
        <f t="shared" si="230"/>
        <v>0</v>
      </c>
      <c r="L611" s="98">
        <f t="shared" si="231"/>
        <v>0</v>
      </c>
      <c r="M611" s="98" t="e">
        <f t="shared" si="232"/>
        <v>#VALUE!</v>
      </c>
      <c r="N611" s="98" t="e">
        <f t="shared" si="233"/>
        <v>#VALUE!</v>
      </c>
      <c r="O611" s="97"/>
      <c r="P611" s="98" t="e">
        <f t="shared" si="225"/>
        <v>#VALUE!</v>
      </c>
      <c r="Q611" s="99" t="e">
        <f t="shared" si="234"/>
        <v>#VALUE!</v>
      </c>
      <c r="R611" s="100"/>
      <c r="S611" s="5"/>
      <c r="T611" s="28">
        <f t="shared" si="235"/>
        <v>0</v>
      </c>
      <c r="U611" s="101">
        <v>66140</v>
      </c>
      <c r="V611" s="102">
        <f t="shared" si="226"/>
        <v>0</v>
      </c>
      <c r="W611" s="101"/>
      <c r="X611" s="101"/>
      <c r="Y611" s="102">
        <f t="shared" si="236"/>
        <v>0</v>
      </c>
      <c r="Z611" s="102">
        <f t="shared" si="237"/>
        <v>0</v>
      </c>
      <c r="AA611" s="102" t="e">
        <f t="shared" si="227"/>
        <v>#VALUE!</v>
      </c>
    </row>
    <row r="612" spans="1:27" ht="17.25">
      <c r="A612" s="5"/>
      <c r="B612" s="5"/>
      <c r="C612" s="93"/>
      <c r="D612" s="193"/>
      <c r="E612" s="94"/>
      <c r="F612" s="95"/>
      <c r="G612" s="96" t="str">
        <f t="shared" si="228"/>
        <v>Error</v>
      </c>
      <c r="H612" s="97">
        <v>14400</v>
      </c>
      <c r="I612" s="98" t="e">
        <f t="shared" si="229"/>
        <v>#VALUE!</v>
      </c>
      <c r="J612" s="88" t="e">
        <f t="shared" si="224"/>
        <v>#VALUE!</v>
      </c>
      <c r="K612" s="98">
        <f t="shared" si="230"/>
        <v>0</v>
      </c>
      <c r="L612" s="98">
        <f t="shared" si="231"/>
        <v>0</v>
      </c>
      <c r="M612" s="98" t="e">
        <f t="shared" si="232"/>
        <v>#VALUE!</v>
      </c>
      <c r="N612" s="98" t="e">
        <f t="shared" si="233"/>
        <v>#VALUE!</v>
      </c>
      <c r="O612" s="97"/>
      <c r="P612" s="98" t="e">
        <f t="shared" si="225"/>
        <v>#VALUE!</v>
      </c>
      <c r="Q612" s="99" t="e">
        <f t="shared" si="234"/>
        <v>#VALUE!</v>
      </c>
      <c r="R612" s="100"/>
      <c r="S612" s="5"/>
      <c r="T612" s="28">
        <f t="shared" si="235"/>
        <v>0</v>
      </c>
      <c r="U612" s="101">
        <v>66140</v>
      </c>
      <c r="V612" s="102">
        <f t="shared" si="226"/>
        <v>0</v>
      </c>
      <c r="W612" s="101"/>
      <c r="X612" s="101"/>
      <c r="Y612" s="102">
        <f t="shared" si="236"/>
        <v>0</v>
      </c>
      <c r="Z612" s="102">
        <f t="shared" si="237"/>
        <v>0</v>
      </c>
      <c r="AA612" s="102" t="e">
        <f t="shared" si="227"/>
        <v>#VALUE!</v>
      </c>
    </row>
    <row r="613" spans="1:27" ht="17.25">
      <c r="A613" s="5"/>
      <c r="B613" s="5"/>
      <c r="C613" s="93"/>
      <c r="D613" s="193"/>
      <c r="E613" s="94"/>
      <c r="F613" s="95"/>
      <c r="G613" s="96" t="str">
        <f t="shared" si="228"/>
        <v>Error</v>
      </c>
      <c r="H613" s="97">
        <v>14400</v>
      </c>
      <c r="I613" s="98" t="e">
        <f t="shared" si="229"/>
        <v>#VALUE!</v>
      </c>
      <c r="J613" s="88" t="e">
        <f t="shared" si="224"/>
        <v>#VALUE!</v>
      </c>
      <c r="K613" s="98">
        <f t="shared" si="230"/>
        <v>0</v>
      </c>
      <c r="L613" s="98">
        <f t="shared" si="231"/>
        <v>0</v>
      </c>
      <c r="M613" s="98" t="e">
        <f t="shared" si="232"/>
        <v>#VALUE!</v>
      </c>
      <c r="N613" s="98" t="e">
        <f t="shared" si="233"/>
        <v>#VALUE!</v>
      </c>
      <c r="O613" s="97"/>
      <c r="P613" s="98" t="e">
        <f t="shared" si="225"/>
        <v>#VALUE!</v>
      </c>
      <c r="Q613" s="99" t="e">
        <f t="shared" si="234"/>
        <v>#VALUE!</v>
      </c>
      <c r="R613" s="100"/>
      <c r="S613" s="5"/>
      <c r="T613" s="28">
        <f t="shared" si="235"/>
        <v>0</v>
      </c>
      <c r="U613" s="101">
        <v>66140</v>
      </c>
      <c r="V613" s="102">
        <f t="shared" si="226"/>
        <v>0</v>
      </c>
      <c r="W613" s="101"/>
      <c r="X613" s="101"/>
      <c r="Y613" s="102">
        <f t="shared" si="236"/>
        <v>0</v>
      </c>
      <c r="Z613" s="102">
        <f t="shared" si="237"/>
        <v>0</v>
      </c>
      <c r="AA613" s="102" t="e">
        <f t="shared" si="227"/>
        <v>#VALUE!</v>
      </c>
    </row>
    <row r="614" spans="1:27" ht="17.25">
      <c r="A614" s="5"/>
      <c r="B614" s="5"/>
      <c r="C614" s="93"/>
      <c r="D614" s="193"/>
      <c r="E614" s="94"/>
      <c r="F614" s="95"/>
      <c r="G614" s="96" t="str">
        <f t="shared" si="228"/>
        <v>Error</v>
      </c>
      <c r="H614" s="97">
        <v>14400</v>
      </c>
      <c r="I614" s="98" t="e">
        <f t="shared" si="229"/>
        <v>#VALUE!</v>
      </c>
      <c r="J614" s="88" t="e">
        <f t="shared" si="224"/>
        <v>#VALUE!</v>
      </c>
      <c r="K614" s="98">
        <f t="shared" si="230"/>
        <v>0</v>
      </c>
      <c r="L614" s="98">
        <f t="shared" si="231"/>
        <v>0</v>
      </c>
      <c r="M614" s="98" t="e">
        <f t="shared" si="232"/>
        <v>#VALUE!</v>
      </c>
      <c r="N614" s="98" t="e">
        <f t="shared" si="233"/>
        <v>#VALUE!</v>
      </c>
      <c r="O614" s="97"/>
      <c r="P614" s="98" t="e">
        <f t="shared" si="225"/>
        <v>#VALUE!</v>
      </c>
      <c r="Q614" s="99" t="e">
        <f t="shared" si="234"/>
        <v>#VALUE!</v>
      </c>
      <c r="R614" s="100"/>
      <c r="S614" s="5"/>
      <c r="T614" s="28">
        <f t="shared" si="235"/>
        <v>0</v>
      </c>
      <c r="U614" s="101">
        <v>66140</v>
      </c>
      <c r="V614" s="102">
        <f t="shared" si="226"/>
        <v>0</v>
      </c>
      <c r="W614" s="101"/>
      <c r="X614" s="101"/>
      <c r="Y614" s="102">
        <f t="shared" si="236"/>
        <v>0</v>
      </c>
      <c r="Z614" s="102">
        <f t="shared" si="237"/>
        <v>0</v>
      </c>
      <c r="AA614" s="102" t="e">
        <f t="shared" si="227"/>
        <v>#VALUE!</v>
      </c>
    </row>
    <row r="615" spans="1:27" ht="17.25">
      <c r="A615" s="5"/>
      <c r="B615" s="5"/>
      <c r="C615" s="93"/>
      <c r="D615" s="193"/>
      <c r="E615" s="84"/>
      <c r="F615" s="85"/>
      <c r="G615" s="86" t="str">
        <f t="shared" si="228"/>
        <v>Error</v>
      </c>
      <c r="H615" s="87">
        <v>14400</v>
      </c>
      <c r="I615" s="88" t="e">
        <f t="shared" si="229"/>
        <v>#VALUE!</v>
      </c>
      <c r="J615" s="88" t="e">
        <f t="shared" si="224"/>
        <v>#VALUE!</v>
      </c>
      <c r="K615" s="88">
        <f t="shared" si="230"/>
        <v>0</v>
      </c>
      <c r="L615" s="88">
        <f t="shared" si="231"/>
        <v>0</v>
      </c>
      <c r="M615" s="88" t="e">
        <f t="shared" si="232"/>
        <v>#VALUE!</v>
      </c>
      <c r="N615" s="88" t="e">
        <f t="shared" si="233"/>
        <v>#VALUE!</v>
      </c>
      <c r="O615" s="87"/>
      <c r="P615" s="88" t="e">
        <f t="shared" si="225"/>
        <v>#VALUE!</v>
      </c>
      <c r="Q615" s="89" t="e">
        <f t="shared" si="234"/>
        <v>#VALUE!</v>
      </c>
      <c r="R615" s="90"/>
      <c r="S615" s="82"/>
      <c r="T615" s="28">
        <f t="shared" si="235"/>
        <v>0</v>
      </c>
      <c r="U615" s="91">
        <v>66140</v>
      </c>
      <c r="V615" s="92">
        <f t="shared" si="226"/>
        <v>0</v>
      </c>
      <c r="W615" s="91"/>
      <c r="X615" s="91"/>
      <c r="Y615" s="92">
        <f t="shared" si="236"/>
        <v>0</v>
      </c>
      <c r="Z615" s="92">
        <f t="shared" si="237"/>
        <v>0</v>
      </c>
      <c r="AA615" s="92" t="e">
        <f t="shared" si="227"/>
        <v>#VALUE!</v>
      </c>
    </row>
    <row r="616" spans="1:27" ht="17.25">
      <c r="A616" s="5"/>
      <c r="B616" s="5"/>
      <c r="C616" s="93"/>
      <c r="D616" s="193"/>
      <c r="E616" s="94"/>
      <c r="F616" s="95"/>
      <c r="G616" s="96" t="str">
        <f t="shared" si="228"/>
        <v>Error</v>
      </c>
      <c r="H616" s="97">
        <v>14400</v>
      </c>
      <c r="I616" s="98" t="e">
        <f t="shared" si="229"/>
        <v>#VALUE!</v>
      </c>
      <c r="J616" s="88" t="e">
        <f t="shared" si="224"/>
        <v>#VALUE!</v>
      </c>
      <c r="K616" s="98">
        <f t="shared" si="230"/>
        <v>0</v>
      </c>
      <c r="L616" s="98">
        <f t="shared" si="231"/>
        <v>0</v>
      </c>
      <c r="M616" s="98" t="e">
        <f t="shared" si="232"/>
        <v>#VALUE!</v>
      </c>
      <c r="N616" s="98" t="e">
        <f t="shared" si="233"/>
        <v>#VALUE!</v>
      </c>
      <c r="O616" s="97"/>
      <c r="P616" s="98" t="e">
        <f t="shared" si="225"/>
        <v>#VALUE!</v>
      </c>
      <c r="Q616" s="99" t="e">
        <f t="shared" si="234"/>
        <v>#VALUE!</v>
      </c>
      <c r="R616" s="100"/>
      <c r="S616" s="5"/>
      <c r="T616" s="28">
        <f t="shared" si="235"/>
        <v>0</v>
      </c>
      <c r="U616" s="101">
        <v>66140</v>
      </c>
      <c r="V616" s="102">
        <f t="shared" si="226"/>
        <v>0</v>
      </c>
      <c r="W616" s="101"/>
      <c r="X616" s="101"/>
      <c r="Y616" s="102">
        <f t="shared" si="236"/>
        <v>0</v>
      </c>
      <c r="Z616" s="102">
        <f t="shared" si="237"/>
        <v>0</v>
      </c>
      <c r="AA616" s="102" t="e">
        <f t="shared" si="227"/>
        <v>#VALUE!</v>
      </c>
    </row>
    <row r="617" spans="1:27" ht="17.25">
      <c r="A617" s="5"/>
      <c r="B617" s="5"/>
      <c r="C617" s="93"/>
      <c r="D617" s="193"/>
      <c r="E617" s="94"/>
      <c r="F617" s="95"/>
      <c r="G617" s="96" t="str">
        <f t="shared" si="228"/>
        <v>Error</v>
      </c>
      <c r="H617" s="97">
        <v>14400</v>
      </c>
      <c r="I617" s="98" t="e">
        <f t="shared" si="229"/>
        <v>#VALUE!</v>
      </c>
      <c r="J617" s="88" t="e">
        <f t="shared" si="224"/>
        <v>#VALUE!</v>
      </c>
      <c r="K617" s="98">
        <f t="shared" si="230"/>
        <v>0</v>
      </c>
      <c r="L617" s="98">
        <f t="shared" si="231"/>
        <v>0</v>
      </c>
      <c r="M617" s="98" t="e">
        <f t="shared" si="232"/>
        <v>#VALUE!</v>
      </c>
      <c r="N617" s="98" t="e">
        <f t="shared" si="233"/>
        <v>#VALUE!</v>
      </c>
      <c r="O617" s="97"/>
      <c r="P617" s="98" t="e">
        <f t="shared" si="225"/>
        <v>#VALUE!</v>
      </c>
      <c r="Q617" s="99" t="e">
        <f t="shared" si="234"/>
        <v>#VALUE!</v>
      </c>
      <c r="R617" s="100"/>
      <c r="S617" s="5"/>
      <c r="T617" s="28">
        <f t="shared" si="235"/>
        <v>0</v>
      </c>
      <c r="U617" s="101">
        <v>66140</v>
      </c>
      <c r="V617" s="102">
        <f t="shared" si="226"/>
        <v>0</v>
      </c>
      <c r="W617" s="101"/>
      <c r="X617" s="101"/>
      <c r="Y617" s="102">
        <f t="shared" si="236"/>
        <v>0</v>
      </c>
      <c r="Z617" s="102">
        <f t="shared" si="237"/>
        <v>0</v>
      </c>
      <c r="AA617" s="102" t="e">
        <f t="shared" si="227"/>
        <v>#VALUE!</v>
      </c>
    </row>
    <row r="618" spans="1:27" ht="17.25">
      <c r="A618" s="5"/>
      <c r="B618" s="5"/>
      <c r="C618" s="93"/>
      <c r="D618" s="193"/>
      <c r="E618" s="94"/>
      <c r="F618" s="95"/>
      <c r="G618" s="96" t="str">
        <f t="shared" si="228"/>
        <v>Error</v>
      </c>
      <c r="H618" s="97">
        <v>14400</v>
      </c>
      <c r="I618" s="98" t="e">
        <f t="shared" si="229"/>
        <v>#VALUE!</v>
      </c>
      <c r="J618" s="88" t="e">
        <f t="shared" si="224"/>
        <v>#VALUE!</v>
      </c>
      <c r="K618" s="98">
        <f t="shared" si="230"/>
        <v>0</v>
      </c>
      <c r="L618" s="98">
        <f t="shared" si="231"/>
        <v>0</v>
      </c>
      <c r="M618" s="98" t="e">
        <f t="shared" si="232"/>
        <v>#VALUE!</v>
      </c>
      <c r="N618" s="98" t="e">
        <f t="shared" si="233"/>
        <v>#VALUE!</v>
      </c>
      <c r="O618" s="97"/>
      <c r="P618" s="98" t="e">
        <f t="shared" si="225"/>
        <v>#VALUE!</v>
      </c>
      <c r="Q618" s="99" t="e">
        <f t="shared" si="234"/>
        <v>#VALUE!</v>
      </c>
      <c r="R618" s="100"/>
      <c r="S618" s="5"/>
      <c r="T618" s="28">
        <f t="shared" si="235"/>
        <v>0</v>
      </c>
      <c r="U618" s="101">
        <v>66140</v>
      </c>
      <c r="V618" s="102">
        <f t="shared" si="226"/>
        <v>0</v>
      </c>
      <c r="W618" s="101"/>
      <c r="X618" s="101"/>
      <c r="Y618" s="102">
        <f t="shared" si="236"/>
        <v>0</v>
      </c>
      <c r="Z618" s="102">
        <f t="shared" si="237"/>
        <v>0</v>
      </c>
      <c r="AA618" s="102" t="e">
        <f t="shared" si="227"/>
        <v>#VALUE!</v>
      </c>
    </row>
    <row r="619" spans="1:27" ht="17.25">
      <c r="A619" s="5"/>
      <c r="B619" s="5"/>
      <c r="C619" s="93"/>
      <c r="D619" s="193"/>
      <c r="E619" s="94"/>
      <c r="F619" s="95"/>
      <c r="G619" s="96" t="str">
        <f t="shared" si="228"/>
        <v>Error</v>
      </c>
      <c r="H619" s="97">
        <v>14400</v>
      </c>
      <c r="I619" s="98" t="e">
        <f t="shared" si="229"/>
        <v>#VALUE!</v>
      </c>
      <c r="J619" s="88" t="e">
        <f t="shared" si="224"/>
        <v>#VALUE!</v>
      </c>
      <c r="K619" s="98">
        <f t="shared" si="230"/>
        <v>0</v>
      </c>
      <c r="L619" s="98">
        <f t="shared" si="231"/>
        <v>0</v>
      </c>
      <c r="M619" s="98" t="e">
        <f t="shared" si="232"/>
        <v>#VALUE!</v>
      </c>
      <c r="N619" s="98" t="e">
        <f t="shared" si="233"/>
        <v>#VALUE!</v>
      </c>
      <c r="O619" s="97"/>
      <c r="P619" s="98" t="e">
        <f t="shared" si="225"/>
        <v>#VALUE!</v>
      </c>
      <c r="Q619" s="99" t="e">
        <f t="shared" si="234"/>
        <v>#VALUE!</v>
      </c>
      <c r="R619" s="100"/>
      <c r="S619" s="5"/>
      <c r="T619" s="28">
        <f t="shared" si="235"/>
        <v>0</v>
      </c>
      <c r="U619" s="101">
        <v>66140</v>
      </c>
      <c r="V619" s="102">
        <f t="shared" si="226"/>
        <v>0</v>
      </c>
      <c r="W619" s="101"/>
      <c r="X619" s="101"/>
      <c r="Y619" s="102">
        <f t="shared" si="236"/>
        <v>0</v>
      </c>
      <c r="Z619" s="102">
        <f t="shared" si="237"/>
        <v>0</v>
      </c>
      <c r="AA619" s="102" t="e">
        <f t="shared" si="227"/>
        <v>#VALUE!</v>
      </c>
    </row>
    <row r="620" spans="1:27" ht="17.25">
      <c r="A620" s="5"/>
      <c r="B620" s="5"/>
      <c r="C620" s="93"/>
      <c r="D620" s="193"/>
      <c r="E620" s="94"/>
      <c r="F620" s="95"/>
      <c r="G620" s="96" t="str">
        <f t="shared" si="228"/>
        <v>Error</v>
      </c>
      <c r="H620" s="97">
        <v>14400</v>
      </c>
      <c r="I620" s="98" t="e">
        <f t="shared" si="229"/>
        <v>#VALUE!</v>
      </c>
      <c r="J620" s="88" t="e">
        <f t="shared" si="224"/>
        <v>#VALUE!</v>
      </c>
      <c r="K620" s="98">
        <f t="shared" si="230"/>
        <v>0</v>
      </c>
      <c r="L620" s="98">
        <f t="shared" si="231"/>
        <v>0</v>
      </c>
      <c r="M620" s="98" t="e">
        <f t="shared" si="232"/>
        <v>#VALUE!</v>
      </c>
      <c r="N620" s="98" t="e">
        <f t="shared" si="233"/>
        <v>#VALUE!</v>
      </c>
      <c r="O620" s="97"/>
      <c r="P620" s="98" t="e">
        <f t="shared" si="225"/>
        <v>#VALUE!</v>
      </c>
      <c r="Q620" s="99" t="e">
        <f t="shared" si="234"/>
        <v>#VALUE!</v>
      </c>
      <c r="R620" s="100"/>
      <c r="S620" s="5"/>
      <c r="T620" s="28">
        <f t="shared" si="235"/>
        <v>0</v>
      </c>
      <c r="U620" s="101">
        <v>66140</v>
      </c>
      <c r="V620" s="102">
        <f t="shared" si="226"/>
        <v>0</v>
      </c>
      <c r="W620" s="101"/>
      <c r="X620" s="101"/>
      <c r="Y620" s="102">
        <f t="shared" si="236"/>
        <v>0</v>
      </c>
      <c r="Z620" s="102">
        <f t="shared" si="237"/>
        <v>0</v>
      </c>
      <c r="AA620" s="102" t="e">
        <f t="shared" si="227"/>
        <v>#VALUE!</v>
      </c>
    </row>
    <row r="621" spans="1:27" ht="17.25">
      <c r="A621" s="5"/>
      <c r="B621" s="5"/>
      <c r="C621" s="93"/>
      <c r="D621" s="193"/>
      <c r="E621" s="84"/>
      <c r="F621" s="85"/>
      <c r="G621" s="86" t="str">
        <f t="shared" si="228"/>
        <v>Error</v>
      </c>
      <c r="H621" s="87">
        <v>14400</v>
      </c>
      <c r="I621" s="88" t="e">
        <f t="shared" si="229"/>
        <v>#VALUE!</v>
      </c>
      <c r="J621" s="88" t="e">
        <f t="shared" si="224"/>
        <v>#VALUE!</v>
      </c>
      <c r="K621" s="88">
        <f t="shared" si="230"/>
        <v>0</v>
      </c>
      <c r="L621" s="88">
        <f t="shared" si="231"/>
        <v>0</v>
      </c>
      <c r="M621" s="88" t="e">
        <f t="shared" si="232"/>
        <v>#VALUE!</v>
      </c>
      <c r="N621" s="88" t="e">
        <f t="shared" si="233"/>
        <v>#VALUE!</v>
      </c>
      <c r="O621" s="87"/>
      <c r="P621" s="88" t="e">
        <f t="shared" si="225"/>
        <v>#VALUE!</v>
      </c>
      <c r="Q621" s="89" t="e">
        <f t="shared" si="234"/>
        <v>#VALUE!</v>
      </c>
      <c r="R621" s="90"/>
      <c r="S621" s="82"/>
      <c r="T621" s="28">
        <f t="shared" si="235"/>
        <v>0</v>
      </c>
      <c r="U621" s="91">
        <v>66140</v>
      </c>
      <c r="V621" s="92">
        <f t="shared" si="226"/>
        <v>0</v>
      </c>
      <c r="W621" s="91"/>
      <c r="X621" s="91"/>
      <c r="Y621" s="92">
        <f t="shared" si="236"/>
        <v>0</v>
      </c>
      <c r="Z621" s="92">
        <f t="shared" si="237"/>
        <v>0</v>
      </c>
      <c r="AA621" s="92" t="e">
        <f t="shared" si="227"/>
        <v>#VALUE!</v>
      </c>
    </row>
    <row r="622" spans="1:27" ht="17.25">
      <c r="A622" s="5"/>
      <c r="B622" s="5"/>
      <c r="C622" s="93"/>
      <c r="D622" s="193"/>
      <c r="E622" s="94"/>
      <c r="F622" s="95"/>
      <c r="G622" s="96" t="str">
        <f t="shared" si="228"/>
        <v>Error</v>
      </c>
      <c r="H622" s="97">
        <v>14400</v>
      </c>
      <c r="I622" s="98" t="e">
        <f t="shared" si="229"/>
        <v>#VALUE!</v>
      </c>
      <c r="J622" s="88" t="e">
        <f t="shared" si="224"/>
        <v>#VALUE!</v>
      </c>
      <c r="K622" s="98">
        <f t="shared" si="230"/>
        <v>0</v>
      </c>
      <c r="L622" s="98">
        <f t="shared" si="231"/>
        <v>0</v>
      </c>
      <c r="M622" s="98" t="e">
        <f t="shared" si="232"/>
        <v>#VALUE!</v>
      </c>
      <c r="N622" s="98" t="e">
        <f t="shared" si="233"/>
        <v>#VALUE!</v>
      </c>
      <c r="O622" s="97"/>
      <c r="P622" s="98" t="e">
        <f t="shared" si="225"/>
        <v>#VALUE!</v>
      </c>
      <c r="Q622" s="99" t="e">
        <f t="shared" si="234"/>
        <v>#VALUE!</v>
      </c>
      <c r="R622" s="100"/>
      <c r="S622" s="5"/>
      <c r="T622" s="28">
        <f t="shared" si="235"/>
        <v>0</v>
      </c>
      <c r="U622" s="101">
        <v>66140</v>
      </c>
      <c r="V622" s="102">
        <f t="shared" si="226"/>
        <v>0</v>
      </c>
      <c r="W622" s="101"/>
      <c r="X622" s="101"/>
      <c r="Y622" s="102">
        <f t="shared" si="236"/>
        <v>0</v>
      </c>
      <c r="Z622" s="102">
        <f t="shared" si="237"/>
        <v>0</v>
      </c>
      <c r="AA622" s="102" t="e">
        <f t="shared" si="227"/>
        <v>#VALUE!</v>
      </c>
    </row>
    <row r="623" spans="1:27" ht="17.25">
      <c r="A623" s="5"/>
      <c r="B623" s="5"/>
      <c r="C623" s="93"/>
      <c r="D623" s="193"/>
      <c r="E623" s="94"/>
      <c r="F623" s="95"/>
      <c r="G623" s="96" t="str">
        <f t="shared" si="228"/>
        <v>Error</v>
      </c>
      <c r="H623" s="97">
        <v>14400</v>
      </c>
      <c r="I623" s="98" t="e">
        <f t="shared" si="229"/>
        <v>#VALUE!</v>
      </c>
      <c r="J623" s="88" t="e">
        <f t="shared" si="224"/>
        <v>#VALUE!</v>
      </c>
      <c r="K623" s="98">
        <f t="shared" si="230"/>
        <v>0</v>
      </c>
      <c r="L623" s="98">
        <f t="shared" si="231"/>
        <v>0</v>
      </c>
      <c r="M623" s="98" t="e">
        <f t="shared" si="232"/>
        <v>#VALUE!</v>
      </c>
      <c r="N623" s="98" t="e">
        <f t="shared" si="233"/>
        <v>#VALUE!</v>
      </c>
      <c r="O623" s="97"/>
      <c r="P623" s="98" t="e">
        <f t="shared" si="225"/>
        <v>#VALUE!</v>
      </c>
      <c r="Q623" s="99" t="e">
        <f t="shared" si="234"/>
        <v>#VALUE!</v>
      </c>
      <c r="R623" s="100"/>
      <c r="S623" s="5"/>
      <c r="T623" s="28">
        <f t="shared" si="235"/>
        <v>0</v>
      </c>
      <c r="U623" s="101">
        <v>66140</v>
      </c>
      <c r="V623" s="102">
        <f t="shared" ref="V623:V654" si="238">+U623*T623</f>
        <v>0</v>
      </c>
      <c r="W623" s="101"/>
      <c r="X623" s="101"/>
      <c r="Y623" s="102">
        <f t="shared" si="236"/>
        <v>0</v>
      </c>
      <c r="Z623" s="102">
        <f t="shared" si="237"/>
        <v>0</v>
      </c>
      <c r="AA623" s="102" t="e">
        <f t="shared" ref="AA623:AA654" si="239">+Z623+Q623</f>
        <v>#VALUE!</v>
      </c>
    </row>
    <row r="624" spans="1:27" ht="17.25">
      <c r="A624" s="5"/>
      <c r="B624" s="5"/>
      <c r="C624" s="93"/>
      <c r="D624" s="193"/>
      <c r="E624" s="94"/>
      <c r="F624" s="95"/>
      <c r="G624" s="96" t="str">
        <f t="shared" si="228"/>
        <v>Error</v>
      </c>
      <c r="H624" s="97">
        <v>14400</v>
      </c>
      <c r="I624" s="98" t="e">
        <f t="shared" si="229"/>
        <v>#VALUE!</v>
      </c>
      <c r="J624" s="88" t="e">
        <f t="shared" si="224"/>
        <v>#VALUE!</v>
      </c>
      <c r="K624" s="98">
        <f t="shared" si="230"/>
        <v>0</v>
      </c>
      <c r="L624" s="98">
        <f t="shared" si="231"/>
        <v>0</v>
      </c>
      <c r="M624" s="98" t="e">
        <f t="shared" si="232"/>
        <v>#VALUE!</v>
      </c>
      <c r="N624" s="98" t="e">
        <f t="shared" si="233"/>
        <v>#VALUE!</v>
      </c>
      <c r="O624" s="97"/>
      <c r="P624" s="98" t="e">
        <f t="shared" si="225"/>
        <v>#VALUE!</v>
      </c>
      <c r="Q624" s="99" t="e">
        <f t="shared" si="234"/>
        <v>#VALUE!</v>
      </c>
      <c r="R624" s="100"/>
      <c r="S624" s="5"/>
      <c r="T624" s="28">
        <f t="shared" si="235"/>
        <v>0</v>
      </c>
      <c r="U624" s="101">
        <v>66140</v>
      </c>
      <c r="V624" s="102">
        <f t="shared" si="238"/>
        <v>0</v>
      </c>
      <c r="W624" s="101"/>
      <c r="X624" s="101"/>
      <c r="Y624" s="102">
        <f t="shared" si="236"/>
        <v>0</v>
      </c>
      <c r="Z624" s="102">
        <f t="shared" si="237"/>
        <v>0</v>
      </c>
      <c r="AA624" s="102" t="e">
        <f t="shared" si="239"/>
        <v>#VALUE!</v>
      </c>
    </row>
    <row r="625" spans="1:27" ht="17.25">
      <c r="A625" s="5"/>
      <c r="B625" s="5"/>
      <c r="C625" s="93"/>
      <c r="D625" s="193"/>
      <c r="E625" s="94"/>
      <c r="F625" s="95"/>
      <c r="G625" s="96" t="str">
        <f t="shared" si="228"/>
        <v>Error</v>
      </c>
      <c r="H625" s="97">
        <v>14400</v>
      </c>
      <c r="I625" s="98" t="e">
        <f t="shared" si="229"/>
        <v>#VALUE!</v>
      </c>
      <c r="J625" s="88" t="e">
        <f t="shared" si="224"/>
        <v>#VALUE!</v>
      </c>
      <c r="K625" s="98">
        <f t="shared" si="230"/>
        <v>0</v>
      </c>
      <c r="L625" s="98">
        <f t="shared" si="231"/>
        <v>0</v>
      </c>
      <c r="M625" s="98" t="e">
        <f t="shared" si="232"/>
        <v>#VALUE!</v>
      </c>
      <c r="N625" s="98" t="e">
        <f t="shared" si="233"/>
        <v>#VALUE!</v>
      </c>
      <c r="O625" s="97"/>
      <c r="P625" s="98" t="e">
        <f t="shared" si="225"/>
        <v>#VALUE!</v>
      </c>
      <c r="Q625" s="99" t="e">
        <f t="shared" si="234"/>
        <v>#VALUE!</v>
      </c>
      <c r="R625" s="100"/>
      <c r="S625" s="5"/>
      <c r="T625" s="28">
        <f t="shared" si="235"/>
        <v>0</v>
      </c>
      <c r="U625" s="101">
        <v>66140</v>
      </c>
      <c r="V625" s="102">
        <f t="shared" si="238"/>
        <v>0</v>
      </c>
      <c r="W625" s="101"/>
      <c r="X625" s="101"/>
      <c r="Y625" s="102">
        <f t="shared" si="236"/>
        <v>0</v>
      </c>
      <c r="Z625" s="102">
        <f t="shared" si="237"/>
        <v>0</v>
      </c>
      <c r="AA625" s="102" t="e">
        <f t="shared" si="239"/>
        <v>#VALUE!</v>
      </c>
    </row>
    <row r="626" spans="1:27" ht="17.25">
      <c r="A626" s="5"/>
      <c r="B626" s="5"/>
      <c r="C626" s="93"/>
      <c r="D626" s="193"/>
      <c r="E626" s="94"/>
      <c r="F626" s="95"/>
      <c r="G626" s="96" t="str">
        <f t="shared" si="228"/>
        <v>Error</v>
      </c>
      <c r="H626" s="97">
        <v>14400</v>
      </c>
      <c r="I626" s="98" t="e">
        <f t="shared" si="229"/>
        <v>#VALUE!</v>
      </c>
      <c r="J626" s="88" t="e">
        <f t="shared" si="224"/>
        <v>#VALUE!</v>
      </c>
      <c r="K626" s="98">
        <f t="shared" si="230"/>
        <v>0</v>
      </c>
      <c r="L626" s="98">
        <f t="shared" si="231"/>
        <v>0</v>
      </c>
      <c r="M626" s="98" t="e">
        <f t="shared" si="232"/>
        <v>#VALUE!</v>
      </c>
      <c r="N626" s="98" t="e">
        <f t="shared" si="233"/>
        <v>#VALUE!</v>
      </c>
      <c r="O626" s="97"/>
      <c r="P626" s="98" t="e">
        <f t="shared" si="225"/>
        <v>#VALUE!</v>
      </c>
      <c r="Q626" s="99" t="e">
        <f t="shared" si="234"/>
        <v>#VALUE!</v>
      </c>
      <c r="R626" s="100"/>
      <c r="S626" s="5"/>
      <c r="T626" s="28">
        <f t="shared" si="235"/>
        <v>0</v>
      </c>
      <c r="U626" s="101">
        <v>66140</v>
      </c>
      <c r="V626" s="102">
        <f t="shared" si="238"/>
        <v>0</v>
      </c>
      <c r="W626" s="101"/>
      <c r="X626" s="101"/>
      <c r="Y626" s="102">
        <f t="shared" si="236"/>
        <v>0</v>
      </c>
      <c r="Z626" s="102">
        <f t="shared" si="237"/>
        <v>0</v>
      </c>
      <c r="AA626" s="102" t="e">
        <f t="shared" si="239"/>
        <v>#VALUE!</v>
      </c>
    </row>
    <row r="627" spans="1:27" ht="17.25">
      <c r="A627" s="5"/>
      <c r="B627" s="5"/>
      <c r="C627" s="93"/>
      <c r="D627" s="193"/>
      <c r="E627" s="84"/>
      <c r="F627" s="85"/>
      <c r="G627" s="86" t="str">
        <f t="shared" si="228"/>
        <v>Error</v>
      </c>
      <c r="H627" s="87">
        <v>14400</v>
      </c>
      <c r="I627" s="88" t="e">
        <f t="shared" si="229"/>
        <v>#VALUE!</v>
      </c>
      <c r="J627" s="88" t="e">
        <f t="shared" si="224"/>
        <v>#VALUE!</v>
      </c>
      <c r="K627" s="88">
        <f t="shared" si="230"/>
        <v>0</v>
      </c>
      <c r="L627" s="88">
        <f t="shared" si="231"/>
        <v>0</v>
      </c>
      <c r="M627" s="88" t="e">
        <f t="shared" si="232"/>
        <v>#VALUE!</v>
      </c>
      <c r="N627" s="88" t="e">
        <f t="shared" si="233"/>
        <v>#VALUE!</v>
      </c>
      <c r="O627" s="87"/>
      <c r="P627" s="88" t="e">
        <f t="shared" si="225"/>
        <v>#VALUE!</v>
      </c>
      <c r="Q627" s="89" t="e">
        <f t="shared" si="234"/>
        <v>#VALUE!</v>
      </c>
      <c r="R627" s="90"/>
      <c r="S627" s="82"/>
      <c r="T627" s="28">
        <f t="shared" si="235"/>
        <v>0</v>
      </c>
      <c r="U627" s="91">
        <v>66140</v>
      </c>
      <c r="V627" s="92">
        <f t="shared" si="238"/>
        <v>0</v>
      </c>
      <c r="W627" s="91"/>
      <c r="X627" s="91"/>
      <c r="Y627" s="92">
        <f t="shared" si="236"/>
        <v>0</v>
      </c>
      <c r="Z627" s="92">
        <f t="shared" si="237"/>
        <v>0</v>
      </c>
      <c r="AA627" s="92" t="e">
        <f t="shared" si="239"/>
        <v>#VALUE!</v>
      </c>
    </row>
    <row r="628" spans="1:27" ht="17.25">
      <c r="A628" s="5"/>
      <c r="B628" s="5"/>
      <c r="C628" s="93"/>
      <c r="D628" s="193"/>
      <c r="E628" s="94"/>
      <c r="F628" s="95"/>
      <c r="G628" s="96" t="str">
        <f t="shared" si="228"/>
        <v>Error</v>
      </c>
      <c r="H628" s="97">
        <v>14400</v>
      </c>
      <c r="I628" s="98" t="e">
        <f t="shared" si="229"/>
        <v>#VALUE!</v>
      </c>
      <c r="J628" s="88" t="e">
        <f t="shared" si="224"/>
        <v>#VALUE!</v>
      </c>
      <c r="K628" s="98">
        <f t="shared" si="230"/>
        <v>0</v>
      </c>
      <c r="L628" s="98">
        <f t="shared" si="231"/>
        <v>0</v>
      </c>
      <c r="M628" s="98" t="e">
        <f t="shared" si="232"/>
        <v>#VALUE!</v>
      </c>
      <c r="N628" s="98" t="e">
        <f t="shared" si="233"/>
        <v>#VALUE!</v>
      </c>
      <c r="O628" s="97"/>
      <c r="P628" s="98" t="e">
        <f t="shared" si="225"/>
        <v>#VALUE!</v>
      </c>
      <c r="Q628" s="99" t="e">
        <f t="shared" si="234"/>
        <v>#VALUE!</v>
      </c>
      <c r="R628" s="100"/>
      <c r="S628" s="5"/>
      <c r="T628" s="28">
        <f t="shared" si="235"/>
        <v>0</v>
      </c>
      <c r="U628" s="101">
        <v>66140</v>
      </c>
      <c r="V628" s="102">
        <f t="shared" si="238"/>
        <v>0</v>
      </c>
      <c r="W628" s="101"/>
      <c r="X628" s="101"/>
      <c r="Y628" s="102">
        <f t="shared" si="236"/>
        <v>0</v>
      </c>
      <c r="Z628" s="102">
        <f t="shared" si="237"/>
        <v>0</v>
      </c>
      <c r="AA628" s="102" t="e">
        <f t="shared" si="239"/>
        <v>#VALUE!</v>
      </c>
    </row>
    <row r="629" spans="1:27" ht="17.25">
      <c r="A629" s="5"/>
      <c r="B629" s="5"/>
      <c r="C629" s="93"/>
      <c r="D629" s="193"/>
      <c r="E629" s="94"/>
      <c r="F629" s="95"/>
      <c r="G629" s="96" t="str">
        <f t="shared" si="228"/>
        <v>Error</v>
      </c>
      <c r="H629" s="97">
        <v>14400</v>
      </c>
      <c r="I629" s="98" t="e">
        <f t="shared" si="229"/>
        <v>#VALUE!</v>
      </c>
      <c r="J629" s="88" t="e">
        <f t="shared" si="224"/>
        <v>#VALUE!</v>
      </c>
      <c r="K629" s="98">
        <f t="shared" si="230"/>
        <v>0</v>
      </c>
      <c r="L629" s="98">
        <f t="shared" si="231"/>
        <v>0</v>
      </c>
      <c r="M629" s="98" t="e">
        <f t="shared" si="232"/>
        <v>#VALUE!</v>
      </c>
      <c r="N629" s="98" t="e">
        <f t="shared" si="233"/>
        <v>#VALUE!</v>
      </c>
      <c r="O629" s="97"/>
      <c r="P629" s="98" t="e">
        <f t="shared" si="225"/>
        <v>#VALUE!</v>
      </c>
      <c r="Q629" s="99" t="e">
        <f t="shared" si="234"/>
        <v>#VALUE!</v>
      </c>
      <c r="R629" s="100"/>
      <c r="S629" s="5"/>
      <c r="T629" s="28">
        <f t="shared" si="235"/>
        <v>0</v>
      </c>
      <c r="U629" s="101">
        <v>66140</v>
      </c>
      <c r="V629" s="102">
        <f t="shared" si="238"/>
        <v>0</v>
      </c>
      <c r="W629" s="101"/>
      <c r="X629" s="101"/>
      <c r="Y629" s="102">
        <f t="shared" si="236"/>
        <v>0</v>
      </c>
      <c r="Z629" s="102">
        <f t="shared" si="237"/>
        <v>0</v>
      </c>
      <c r="AA629" s="102" t="e">
        <f t="shared" si="239"/>
        <v>#VALUE!</v>
      </c>
    </row>
    <row r="630" spans="1:27" ht="17.25">
      <c r="A630" s="5"/>
      <c r="B630" s="5"/>
      <c r="C630" s="93"/>
      <c r="D630" s="193"/>
      <c r="E630" s="94"/>
      <c r="F630" s="95"/>
      <c r="G630" s="96" t="str">
        <f t="shared" si="228"/>
        <v>Error</v>
      </c>
      <c r="H630" s="97">
        <v>14400</v>
      </c>
      <c r="I630" s="98" t="e">
        <f t="shared" si="229"/>
        <v>#VALUE!</v>
      </c>
      <c r="J630" s="88" t="e">
        <f t="shared" si="224"/>
        <v>#VALUE!</v>
      </c>
      <c r="K630" s="98">
        <f t="shared" si="230"/>
        <v>0</v>
      </c>
      <c r="L630" s="98">
        <f t="shared" si="231"/>
        <v>0</v>
      </c>
      <c r="M630" s="98" t="e">
        <f t="shared" si="232"/>
        <v>#VALUE!</v>
      </c>
      <c r="N630" s="98" t="e">
        <f t="shared" si="233"/>
        <v>#VALUE!</v>
      </c>
      <c r="O630" s="97"/>
      <c r="P630" s="98" t="e">
        <f t="shared" si="225"/>
        <v>#VALUE!</v>
      </c>
      <c r="Q630" s="99" t="e">
        <f t="shared" si="234"/>
        <v>#VALUE!</v>
      </c>
      <c r="R630" s="100"/>
      <c r="S630" s="5"/>
      <c r="T630" s="28">
        <f t="shared" si="235"/>
        <v>0</v>
      </c>
      <c r="U630" s="101">
        <v>66140</v>
      </c>
      <c r="V630" s="102">
        <f t="shared" si="238"/>
        <v>0</v>
      </c>
      <c r="W630" s="101"/>
      <c r="X630" s="101"/>
      <c r="Y630" s="102">
        <f t="shared" si="236"/>
        <v>0</v>
      </c>
      <c r="Z630" s="102">
        <f t="shared" si="237"/>
        <v>0</v>
      </c>
      <c r="AA630" s="102" t="e">
        <f t="shared" si="239"/>
        <v>#VALUE!</v>
      </c>
    </row>
    <row r="631" spans="1:27" ht="17.25">
      <c r="A631" s="5"/>
      <c r="B631" s="5"/>
      <c r="C631" s="93"/>
      <c r="D631" s="193"/>
      <c r="E631" s="94"/>
      <c r="F631" s="95"/>
      <c r="G631" s="96" t="str">
        <f t="shared" si="228"/>
        <v>Error</v>
      </c>
      <c r="H631" s="97">
        <v>14400</v>
      </c>
      <c r="I631" s="98" t="e">
        <f t="shared" si="229"/>
        <v>#VALUE!</v>
      </c>
      <c r="J631" s="88" t="e">
        <f t="shared" si="224"/>
        <v>#VALUE!</v>
      </c>
      <c r="K631" s="98">
        <f t="shared" si="230"/>
        <v>0</v>
      </c>
      <c r="L631" s="98">
        <f t="shared" si="231"/>
        <v>0</v>
      </c>
      <c r="M631" s="98" t="e">
        <f t="shared" si="232"/>
        <v>#VALUE!</v>
      </c>
      <c r="N631" s="98" t="e">
        <f t="shared" si="233"/>
        <v>#VALUE!</v>
      </c>
      <c r="O631" s="97"/>
      <c r="P631" s="98" t="e">
        <f t="shared" si="225"/>
        <v>#VALUE!</v>
      </c>
      <c r="Q631" s="99" t="e">
        <f t="shared" si="234"/>
        <v>#VALUE!</v>
      </c>
      <c r="R631" s="100"/>
      <c r="S631" s="5"/>
      <c r="T631" s="28">
        <f t="shared" si="235"/>
        <v>0</v>
      </c>
      <c r="U631" s="101">
        <v>66140</v>
      </c>
      <c r="V631" s="102">
        <f t="shared" si="238"/>
        <v>0</v>
      </c>
      <c r="W631" s="101"/>
      <c r="X631" s="101"/>
      <c r="Y631" s="102">
        <f t="shared" si="236"/>
        <v>0</v>
      </c>
      <c r="Z631" s="102">
        <f t="shared" si="237"/>
        <v>0</v>
      </c>
      <c r="AA631" s="102" t="e">
        <f t="shared" si="239"/>
        <v>#VALUE!</v>
      </c>
    </row>
    <row r="632" spans="1:27" ht="17.25">
      <c r="A632" s="5"/>
      <c r="B632" s="5"/>
      <c r="C632" s="93"/>
      <c r="D632" s="193"/>
      <c r="E632" s="94"/>
      <c r="F632" s="95"/>
      <c r="G632" s="96" t="str">
        <f t="shared" si="228"/>
        <v>Error</v>
      </c>
      <c r="H632" s="97">
        <v>14400</v>
      </c>
      <c r="I632" s="98" t="e">
        <f t="shared" si="229"/>
        <v>#VALUE!</v>
      </c>
      <c r="J632" s="88" t="e">
        <f t="shared" si="224"/>
        <v>#VALUE!</v>
      </c>
      <c r="K632" s="98">
        <f t="shared" si="230"/>
        <v>0</v>
      </c>
      <c r="L632" s="98">
        <f t="shared" si="231"/>
        <v>0</v>
      </c>
      <c r="M632" s="98" t="e">
        <f t="shared" si="232"/>
        <v>#VALUE!</v>
      </c>
      <c r="N632" s="98" t="e">
        <f t="shared" si="233"/>
        <v>#VALUE!</v>
      </c>
      <c r="O632" s="97"/>
      <c r="P632" s="98" t="e">
        <f t="shared" si="225"/>
        <v>#VALUE!</v>
      </c>
      <c r="Q632" s="99" t="e">
        <f t="shared" si="234"/>
        <v>#VALUE!</v>
      </c>
      <c r="R632" s="100"/>
      <c r="S632" s="5"/>
      <c r="T632" s="28">
        <f t="shared" si="235"/>
        <v>0</v>
      </c>
      <c r="U632" s="101">
        <v>66140</v>
      </c>
      <c r="V632" s="102">
        <f t="shared" si="238"/>
        <v>0</v>
      </c>
      <c r="W632" s="101"/>
      <c r="X632" s="101"/>
      <c r="Y632" s="102">
        <f t="shared" si="236"/>
        <v>0</v>
      </c>
      <c r="Z632" s="102">
        <f t="shared" si="237"/>
        <v>0</v>
      </c>
      <c r="AA632" s="102" t="e">
        <f t="shared" si="239"/>
        <v>#VALUE!</v>
      </c>
    </row>
    <row r="633" spans="1:27" ht="17.25">
      <c r="A633" s="5"/>
      <c r="B633" s="5"/>
      <c r="C633" s="93"/>
      <c r="D633" s="193"/>
      <c r="E633" s="84"/>
      <c r="F633" s="85"/>
      <c r="G633" s="86" t="str">
        <f t="shared" si="228"/>
        <v>Error</v>
      </c>
      <c r="H633" s="87">
        <v>14400</v>
      </c>
      <c r="I633" s="88" t="e">
        <f t="shared" si="229"/>
        <v>#VALUE!</v>
      </c>
      <c r="J633" s="88" t="e">
        <f t="shared" si="224"/>
        <v>#VALUE!</v>
      </c>
      <c r="K633" s="88">
        <f t="shared" si="230"/>
        <v>0</v>
      </c>
      <c r="L633" s="88">
        <f t="shared" si="231"/>
        <v>0</v>
      </c>
      <c r="M633" s="88" t="e">
        <f t="shared" si="232"/>
        <v>#VALUE!</v>
      </c>
      <c r="N633" s="88" t="e">
        <f t="shared" si="233"/>
        <v>#VALUE!</v>
      </c>
      <c r="O633" s="87"/>
      <c r="P633" s="88" t="e">
        <f t="shared" si="225"/>
        <v>#VALUE!</v>
      </c>
      <c r="Q633" s="89" t="e">
        <f t="shared" si="234"/>
        <v>#VALUE!</v>
      </c>
      <c r="R633" s="90"/>
      <c r="S633" s="82"/>
      <c r="T633" s="28">
        <f t="shared" si="235"/>
        <v>0</v>
      </c>
      <c r="U633" s="91">
        <v>66140</v>
      </c>
      <c r="V633" s="92">
        <f t="shared" si="238"/>
        <v>0</v>
      </c>
      <c r="W633" s="91"/>
      <c r="X633" s="91"/>
      <c r="Y633" s="92">
        <f t="shared" si="236"/>
        <v>0</v>
      </c>
      <c r="Z633" s="92">
        <f t="shared" si="237"/>
        <v>0</v>
      </c>
      <c r="AA633" s="92" t="e">
        <f t="shared" si="239"/>
        <v>#VALUE!</v>
      </c>
    </row>
    <row r="634" spans="1:27" ht="17.25">
      <c r="A634" s="5"/>
      <c r="B634" s="5"/>
      <c r="C634" s="93"/>
      <c r="D634" s="193"/>
      <c r="E634" s="94"/>
      <c r="F634" s="95"/>
      <c r="G634" s="96" t="str">
        <f t="shared" si="228"/>
        <v>Error</v>
      </c>
      <c r="H634" s="97">
        <v>14400</v>
      </c>
      <c r="I634" s="98" t="e">
        <f t="shared" si="229"/>
        <v>#VALUE!</v>
      </c>
      <c r="J634" s="88" t="e">
        <f t="shared" si="224"/>
        <v>#VALUE!</v>
      </c>
      <c r="K634" s="98">
        <f t="shared" si="230"/>
        <v>0</v>
      </c>
      <c r="L634" s="98">
        <f t="shared" si="231"/>
        <v>0</v>
      </c>
      <c r="M634" s="98" t="e">
        <f t="shared" si="232"/>
        <v>#VALUE!</v>
      </c>
      <c r="N634" s="98" t="e">
        <f t="shared" si="233"/>
        <v>#VALUE!</v>
      </c>
      <c r="O634" s="97"/>
      <c r="P634" s="98" t="e">
        <f t="shared" si="225"/>
        <v>#VALUE!</v>
      </c>
      <c r="Q634" s="99" t="e">
        <f t="shared" si="234"/>
        <v>#VALUE!</v>
      </c>
      <c r="R634" s="100"/>
      <c r="S634" s="5"/>
      <c r="T634" s="28">
        <f t="shared" si="235"/>
        <v>0</v>
      </c>
      <c r="U634" s="101">
        <v>66140</v>
      </c>
      <c r="V634" s="102">
        <f t="shared" si="238"/>
        <v>0</v>
      </c>
      <c r="W634" s="101"/>
      <c r="X634" s="101"/>
      <c r="Y634" s="102">
        <f t="shared" si="236"/>
        <v>0</v>
      </c>
      <c r="Z634" s="102">
        <f t="shared" si="237"/>
        <v>0</v>
      </c>
      <c r="AA634" s="102" t="e">
        <f t="shared" si="239"/>
        <v>#VALUE!</v>
      </c>
    </row>
    <row r="635" spans="1:27" ht="17.25">
      <c r="A635" s="5"/>
      <c r="B635" s="5"/>
      <c r="C635" s="93"/>
      <c r="D635" s="193"/>
      <c r="E635" s="94"/>
      <c r="F635" s="95"/>
      <c r="G635" s="96" t="str">
        <f t="shared" si="228"/>
        <v>Error</v>
      </c>
      <c r="H635" s="97">
        <v>14400</v>
      </c>
      <c r="I635" s="98" t="e">
        <f t="shared" si="229"/>
        <v>#VALUE!</v>
      </c>
      <c r="J635" s="88" t="e">
        <f t="shared" si="224"/>
        <v>#VALUE!</v>
      </c>
      <c r="K635" s="98">
        <f t="shared" si="230"/>
        <v>0</v>
      </c>
      <c r="L635" s="98">
        <f t="shared" si="231"/>
        <v>0</v>
      </c>
      <c r="M635" s="98" t="e">
        <f t="shared" si="232"/>
        <v>#VALUE!</v>
      </c>
      <c r="N635" s="98" t="e">
        <f t="shared" si="233"/>
        <v>#VALUE!</v>
      </c>
      <c r="O635" s="97"/>
      <c r="P635" s="98" t="e">
        <f t="shared" si="225"/>
        <v>#VALUE!</v>
      </c>
      <c r="Q635" s="99" t="e">
        <f t="shared" si="234"/>
        <v>#VALUE!</v>
      </c>
      <c r="R635" s="100"/>
      <c r="S635" s="5"/>
      <c r="T635" s="28">
        <f t="shared" si="235"/>
        <v>0</v>
      </c>
      <c r="U635" s="101">
        <v>66140</v>
      </c>
      <c r="V635" s="102">
        <f t="shared" si="238"/>
        <v>0</v>
      </c>
      <c r="W635" s="101"/>
      <c r="X635" s="101"/>
      <c r="Y635" s="102">
        <f t="shared" si="236"/>
        <v>0</v>
      </c>
      <c r="Z635" s="102">
        <f t="shared" si="237"/>
        <v>0</v>
      </c>
      <c r="AA635" s="102" t="e">
        <f t="shared" si="239"/>
        <v>#VALUE!</v>
      </c>
    </row>
    <row r="636" spans="1:27" ht="17.25">
      <c r="A636" s="5"/>
      <c r="B636" s="5"/>
      <c r="C636" s="93"/>
      <c r="D636" s="193"/>
      <c r="E636" s="94"/>
      <c r="F636" s="95"/>
      <c r="G636" s="96" t="str">
        <f t="shared" si="228"/>
        <v>Error</v>
      </c>
      <c r="H636" s="97">
        <v>14400</v>
      </c>
      <c r="I636" s="98" t="e">
        <f t="shared" si="229"/>
        <v>#VALUE!</v>
      </c>
      <c r="J636" s="88" t="e">
        <f t="shared" si="224"/>
        <v>#VALUE!</v>
      </c>
      <c r="K636" s="98">
        <f t="shared" si="230"/>
        <v>0</v>
      </c>
      <c r="L636" s="98">
        <f t="shared" si="231"/>
        <v>0</v>
      </c>
      <c r="M636" s="98" t="e">
        <f t="shared" si="232"/>
        <v>#VALUE!</v>
      </c>
      <c r="N636" s="98" t="e">
        <f t="shared" si="233"/>
        <v>#VALUE!</v>
      </c>
      <c r="O636" s="97"/>
      <c r="P636" s="98" t="e">
        <f t="shared" si="225"/>
        <v>#VALUE!</v>
      </c>
      <c r="Q636" s="99" t="e">
        <f t="shared" si="234"/>
        <v>#VALUE!</v>
      </c>
      <c r="R636" s="100"/>
      <c r="S636" s="5"/>
      <c r="T636" s="28">
        <f t="shared" si="235"/>
        <v>0</v>
      </c>
      <c r="U636" s="101">
        <v>66140</v>
      </c>
      <c r="V636" s="102">
        <f t="shared" si="238"/>
        <v>0</v>
      </c>
      <c r="W636" s="101"/>
      <c r="X636" s="101"/>
      <c r="Y636" s="102">
        <f t="shared" si="236"/>
        <v>0</v>
      </c>
      <c r="Z636" s="102">
        <f t="shared" si="237"/>
        <v>0</v>
      </c>
      <c r="AA636" s="102" t="e">
        <f t="shared" si="239"/>
        <v>#VALUE!</v>
      </c>
    </row>
    <row r="637" spans="1:27" ht="17.25">
      <c r="A637" s="5"/>
      <c r="B637" s="5"/>
      <c r="C637" s="93"/>
      <c r="D637" s="193"/>
      <c r="E637" s="94"/>
      <c r="F637" s="95"/>
      <c r="G637" s="96" t="str">
        <f t="shared" si="228"/>
        <v>Error</v>
      </c>
      <c r="H637" s="97">
        <v>14400</v>
      </c>
      <c r="I637" s="98" t="e">
        <f t="shared" si="229"/>
        <v>#VALUE!</v>
      </c>
      <c r="J637" s="88" t="e">
        <f t="shared" si="224"/>
        <v>#VALUE!</v>
      </c>
      <c r="K637" s="98">
        <f t="shared" si="230"/>
        <v>0</v>
      </c>
      <c r="L637" s="98">
        <f t="shared" si="231"/>
        <v>0</v>
      </c>
      <c r="M637" s="98" t="e">
        <f t="shared" si="232"/>
        <v>#VALUE!</v>
      </c>
      <c r="N637" s="98" t="e">
        <f t="shared" si="233"/>
        <v>#VALUE!</v>
      </c>
      <c r="O637" s="97"/>
      <c r="P637" s="98" t="e">
        <f t="shared" si="225"/>
        <v>#VALUE!</v>
      </c>
      <c r="Q637" s="99" t="e">
        <f t="shared" si="234"/>
        <v>#VALUE!</v>
      </c>
      <c r="R637" s="100"/>
      <c r="S637" s="5"/>
      <c r="T637" s="28">
        <f t="shared" si="235"/>
        <v>0</v>
      </c>
      <c r="U637" s="101">
        <v>66140</v>
      </c>
      <c r="V637" s="102">
        <f t="shared" si="238"/>
        <v>0</v>
      </c>
      <c r="W637" s="101"/>
      <c r="X637" s="101"/>
      <c r="Y637" s="102">
        <f t="shared" si="236"/>
        <v>0</v>
      </c>
      <c r="Z637" s="102">
        <f t="shared" si="237"/>
        <v>0</v>
      </c>
      <c r="AA637" s="102" t="e">
        <f t="shared" si="239"/>
        <v>#VALUE!</v>
      </c>
    </row>
    <row r="638" spans="1:27" ht="17.25">
      <c r="A638" s="5"/>
      <c r="B638" s="5"/>
      <c r="C638" s="93"/>
      <c r="D638" s="193"/>
      <c r="E638" s="94"/>
      <c r="F638" s="95"/>
      <c r="G638" s="96" t="str">
        <f t="shared" si="228"/>
        <v>Error</v>
      </c>
      <c r="H638" s="97">
        <v>14400</v>
      </c>
      <c r="I638" s="98" t="e">
        <f t="shared" si="229"/>
        <v>#VALUE!</v>
      </c>
      <c r="J638" s="88" t="e">
        <f t="shared" si="224"/>
        <v>#VALUE!</v>
      </c>
      <c r="K638" s="98">
        <f t="shared" si="230"/>
        <v>0</v>
      </c>
      <c r="L638" s="98">
        <f t="shared" si="231"/>
        <v>0</v>
      </c>
      <c r="M638" s="98" t="e">
        <f t="shared" si="232"/>
        <v>#VALUE!</v>
      </c>
      <c r="N638" s="98" t="e">
        <f t="shared" si="233"/>
        <v>#VALUE!</v>
      </c>
      <c r="O638" s="97"/>
      <c r="P638" s="98" t="e">
        <f t="shared" si="225"/>
        <v>#VALUE!</v>
      </c>
      <c r="Q638" s="99" t="e">
        <f t="shared" si="234"/>
        <v>#VALUE!</v>
      </c>
      <c r="R638" s="100"/>
      <c r="S638" s="5"/>
      <c r="T638" s="28">
        <f t="shared" si="235"/>
        <v>0</v>
      </c>
      <c r="U638" s="101">
        <v>66140</v>
      </c>
      <c r="V638" s="102">
        <f t="shared" si="238"/>
        <v>0</v>
      </c>
      <c r="W638" s="101"/>
      <c r="X638" s="101"/>
      <c r="Y638" s="102">
        <f t="shared" si="236"/>
        <v>0</v>
      </c>
      <c r="Z638" s="102">
        <f t="shared" si="237"/>
        <v>0</v>
      </c>
      <c r="AA638" s="102" t="e">
        <f t="shared" si="239"/>
        <v>#VALUE!</v>
      </c>
    </row>
    <row r="639" spans="1:27" ht="17.25">
      <c r="A639" s="5"/>
      <c r="B639" s="5"/>
      <c r="C639" s="93"/>
      <c r="D639" s="193"/>
      <c r="E639" s="84"/>
      <c r="F639" s="85"/>
      <c r="G639" s="86" t="str">
        <f t="shared" si="228"/>
        <v>Error</v>
      </c>
      <c r="H639" s="87">
        <v>14400</v>
      </c>
      <c r="I639" s="88" t="e">
        <f t="shared" si="229"/>
        <v>#VALUE!</v>
      </c>
      <c r="J639" s="88" t="e">
        <f t="shared" si="224"/>
        <v>#VALUE!</v>
      </c>
      <c r="K639" s="88">
        <f t="shared" si="230"/>
        <v>0</v>
      </c>
      <c r="L639" s="88">
        <f t="shared" si="231"/>
        <v>0</v>
      </c>
      <c r="M639" s="88" t="e">
        <f t="shared" si="232"/>
        <v>#VALUE!</v>
      </c>
      <c r="N639" s="88" t="e">
        <f t="shared" si="233"/>
        <v>#VALUE!</v>
      </c>
      <c r="O639" s="87"/>
      <c r="P639" s="88" t="e">
        <f t="shared" si="225"/>
        <v>#VALUE!</v>
      </c>
      <c r="Q639" s="89" t="e">
        <f t="shared" si="234"/>
        <v>#VALUE!</v>
      </c>
      <c r="R639" s="90"/>
      <c r="S639" s="82"/>
      <c r="T639" s="28">
        <f t="shared" si="235"/>
        <v>0</v>
      </c>
      <c r="U639" s="91">
        <v>66140</v>
      </c>
      <c r="V639" s="92">
        <f t="shared" si="238"/>
        <v>0</v>
      </c>
      <c r="W639" s="91"/>
      <c r="X639" s="91"/>
      <c r="Y639" s="92">
        <f t="shared" si="236"/>
        <v>0</v>
      </c>
      <c r="Z639" s="92">
        <f t="shared" si="237"/>
        <v>0</v>
      </c>
      <c r="AA639" s="92" t="e">
        <f t="shared" si="239"/>
        <v>#VALUE!</v>
      </c>
    </row>
    <row r="640" spans="1:27" ht="17.25">
      <c r="A640" s="5"/>
      <c r="B640" s="5"/>
      <c r="C640" s="93"/>
      <c r="D640" s="193"/>
      <c r="E640" s="94"/>
      <c r="F640" s="95"/>
      <c r="G640" s="96" t="str">
        <f t="shared" si="228"/>
        <v>Error</v>
      </c>
      <c r="H640" s="97">
        <v>14400</v>
      </c>
      <c r="I640" s="98" t="e">
        <f t="shared" si="229"/>
        <v>#VALUE!</v>
      </c>
      <c r="J640" s="88" t="e">
        <f t="shared" si="224"/>
        <v>#VALUE!</v>
      </c>
      <c r="K640" s="98">
        <f t="shared" si="230"/>
        <v>0</v>
      </c>
      <c r="L640" s="98">
        <f t="shared" si="231"/>
        <v>0</v>
      </c>
      <c r="M640" s="98" t="e">
        <f t="shared" si="232"/>
        <v>#VALUE!</v>
      </c>
      <c r="N640" s="98" t="e">
        <f t="shared" si="233"/>
        <v>#VALUE!</v>
      </c>
      <c r="O640" s="97"/>
      <c r="P640" s="98" t="e">
        <f t="shared" si="225"/>
        <v>#VALUE!</v>
      </c>
      <c r="Q640" s="99" t="e">
        <f t="shared" si="234"/>
        <v>#VALUE!</v>
      </c>
      <c r="R640" s="100"/>
      <c r="S640" s="5"/>
      <c r="T640" s="28">
        <f t="shared" si="235"/>
        <v>0</v>
      </c>
      <c r="U640" s="101">
        <v>66140</v>
      </c>
      <c r="V640" s="102">
        <f t="shared" si="238"/>
        <v>0</v>
      </c>
      <c r="W640" s="101"/>
      <c r="X640" s="101"/>
      <c r="Y640" s="102">
        <f t="shared" si="236"/>
        <v>0</v>
      </c>
      <c r="Z640" s="102">
        <f t="shared" si="237"/>
        <v>0</v>
      </c>
      <c r="AA640" s="102" t="e">
        <f t="shared" si="239"/>
        <v>#VALUE!</v>
      </c>
    </row>
    <row r="641" spans="1:27" ht="17.25">
      <c r="A641" s="5"/>
      <c r="B641" s="5"/>
      <c r="C641" s="93"/>
      <c r="D641" s="193"/>
      <c r="E641" s="94"/>
      <c r="F641" s="95"/>
      <c r="G641" s="96" t="str">
        <f t="shared" si="228"/>
        <v>Error</v>
      </c>
      <c r="H641" s="97">
        <v>14400</v>
      </c>
      <c r="I641" s="98" t="e">
        <f t="shared" si="229"/>
        <v>#VALUE!</v>
      </c>
      <c r="J641" s="88" t="e">
        <f t="shared" si="224"/>
        <v>#VALUE!</v>
      </c>
      <c r="K641" s="98">
        <f t="shared" si="230"/>
        <v>0</v>
      </c>
      <c r="L641" s="98">
        <f t="shared" si="231"/>
        <v>0</v>
      </c>
      <c r="M641" s="98" t="e">
        <f t="shared" si="232"/>
        <v>#VALUE!</v>
      </c>
      <c r="N641" s="98" t="e">
        <f t="shared" si="233"/>
        <v>#VALUE!</v>
      </c>
      <c r="O641" s="97"/>
      <c r="P641" s="98" t="e">
        <f t="shared" si="225"/>
        <v>#VALUE!</v>
      </c>
      <c r="Q641" s="99" t="e">
        <f t="shared" si="234"/>
        <v>#VALUE!</v>
      </c>
      <c r="R641" s="100"/>
      <c r="S641" s="5"/>
      <c r="T641" s="28">
        <f t="shared" si="235"/>
        <v>0</v>
      </c>
      <c r="U641" s="101">
        <v>66140</v>
      </c>
      <c r="V641" s="102">
        <f t="shared" si="238"/>
        <v>0</v>
      </c>
      <c r="W641" s="101"/>
      <c r="X641" s="101"/>
      <c r="Y641" s="102">
        <f t="shared" si="236"/>
        <v>0</v>
      </c>
      <c r="Z641" s="102">
        <f t="shared" si="237"/>
        <v>0</v>
      </c>
      <c r="AA641" s="102" t="e">
        <f t="shared" si="239"/>
        <v>#VALUE!</v>
      </c>
    </row>
    <row r="642" spans="1:27" ht="17.25">
      <c r="A642" s="5"/>
      <c r="B642" s="5"/>
      <c r="C642" s="93"/>
      <c r="D642" s="193"/>
      <c r="E642" s="94"/>
      <c r="F642" s="95"/>
      <c r="G642" s="96" t="str">
        <f t="shared" si="228"/>
        <v>Error</v>
      </c>
      <c r="H642" s="97">
        <v>14400</v>
      </c>
      <c r="I642" s="98" t="e">
        <f t="shared" si="229"/>
        <v>#VALUE!</v>
      </c>
      <c r="J642" s="88" t="e">
        <f t="shared" si="224"/>
        <v>#VALUE!</v>
      </c>
      <c r="K642" s="98">
        <f t="shared" si="230"/>
        <v>0</v>
      </c>
      <c r="L642" s="98">
        <f t="shared" si="231"/>
        <v>0</v>
      </c>
      <c r="M642" s="98" t="e">
        <f t="shared" si="232"/>
        <v>#VALUE!</v>
      </c>
      <c r="N642" s="98" t="e">
        <f t="shared" si="233"/>
        <v>#VALUE!</v>
      </c>
      <c r="O642" s="97"/>
      <c r="P642" s="98" t="e">
        <f t="shared" si="225"/>
        <v>#VALUE!</v>
      </c>
      <c r="Q642" s="99" t="e">
        <f t="shared" si="234"/>
        <v>#VALUE!</v>
      </c>
      <c r="R642" s="100"/>
      <c r="S642" s="5"/>
      <c r="T642" s="28">
        <f t="shared" si="235"/>
        <v>0</v>
      </c>
      <c r="U642" s="101">
        <v>66140</v>
      </c>
      <c r="V642" s="102">
        <f t="shared" si="238"/>
        <v>0</v>
      </c>
      <c r="W642" s="101"/>
      <c r="X642" s="101"/>
      <c r="Y642" s="102">
        <f t="shared" si="236"/>
        <v>0</v>
      </c>
      <c r="Z642" s="102">
        <f t="shared" si="237"/>
        <v>0</v>
      </c>
      <c r="AA642" s="102" t="e">
        <f t="shared" si="239"/>
        <v>#VALUE!</v>
      </c>
    </row>
    <row r="643" spans="1:27" ht="17.25">
      <c r="A643" s="5"/>
      <c r="B643" s="5"/>
      <c r="C643" s="93"/>
      <c r="D643" s="193"/>
      <c r="E643" s="94"/>
      <c r="F643" s="95"/>
      <c r="G643" s="96" t="str">
        <f t="shared" si="228"/>
        <v>Error</v>
      </c>
      <c r="H643" s="97">
        <v>14400</v>
      </c>
      <c r="I643" s="98" t="e">
        <f t="shared" si="229"/>
        <v>#VALUE!</v>
      </c>
      <c r="J643" s="88" t="e">
        <f t="shared" si="224"/>
        <v>#VALUE!</v>
      </c>
      <c r="K643" s="98">
        <f t="shared" si="230"/>
        <v>0</v>
      </c>
      <c r="L643" s="98">
        <f t="shared" si="231"/>
        <v>0</v>
      </c>
      <c r="M643" s="98" t="e">
        <f t="shared" si="232"/>
        <v>#VALUE!</v>
      </c>
      <c r="N643" s="98" t="e">
        <f t="shared" si="233"/>
        <v>#VALUE!</v>
      </c>
      <c r="O643" s="97"/>
      <c r="P643" s="98" t="e">
        <f t="shared" si="225"/>
        <v>#VALUE!</v>
      </c>
      <c r="Q643" s="99" t="e">
        <f t="shared" si="234"/>
        <v>#VALUE!</v>
      </c>
      <c r="R643" s="100"/>
      <c r="S643" s="5"/>
      <c r="T643" s="28">
        <f t="shared" si="235"/>
        <v>0</v>
      </c>
      <c r="U643" s="101">
        <v>66140</v>
      </c>
      <c r="V643" s="102">
        <f t="shared" si="238"/>
        <v>0</v>
      </c>
      <c r="W643" s="101"/>
      <c r="X643" s="101"/>
      <c r="Y643" s="102">
        <f t="shared" si="236"/>
        <v>0</v>
      </c>
      <c r="Z643" s="102">
        <f t="shared" si="237"/>
        <v>0</v>
      </c>
      <c r="AA643" s="102" t="e">
        <f t="shared" si="239"/>
        <v>#VALUE!</v>
      </c>
    </row>
    <row r="644" spans="1:27" ht="17.25">
      <c r="A644" s="5"/>
      <c r="B644" s="5"/>
      <c r="C644" s="93"/>
      <c r="D644" s="193"/>
      <c r="E644" s="94"/>
      <c r="F644" s="95"/>
      <c r="G644" s="96" t="str">
        <f t="shared" si="228"/>
        <v>Error</v>
      </c>
      <c r="H644" s="97">
        <v>14400</v>
      </c>
      <c r="I644" s="98" t="e">
        <f t="shared" si="229"/>
        <v>#VALUE!</v>
      </c>
      <c r="J644" s="88" t="e">
        <f t="shared" si="224"/>
        <v>#VALUE!</v>
      </c>
      <c r="K644" s="98">
        <f t="shared" si="230"/>
        <v>0</v>
      </c>
      <c r="L644" s="98">
        <f t="shared" si="231"/>
        <v>0</v>
      </c>
      <c r="M644" s="98" t="e">
        <f t="shared" si="232"/>
        <v>#VALUE!</v>
      </c>
      <c r="N644" s="98" t="e">
        <f t="shared" si="233"/>
        <v>#VALUE!</v>
      </c>
      <c r="O644" s="97"/>
      <c r="P644" s="98" t="e">
        <f t="shared" si="225"/>
        <v>#VALUE!</v>
      </c>
      <c r="Q644" s="99" t="e">
        <f t="shared" si="234"/>
        <v>#VALUE!</v>
      </c>
      <c r="R644" s="100"/>
      <c r="S644" s="5"/>
      <c r="T644" s="28">
        <f t="shared" si="235"/>
        <v>0</v>
      </c>
      <c r="U644" s="101">
        <v>66140</v>
      </c>
      <c r="V644" s="102">
        <f t="shared" si="238"/>
        <v>0</v>
      </c>
      <c r="W644" s="101"/>
      <c r="X644" s="101"/>
      <c r="Y644" s="102">
        <f t="shared" si="236"/>
        <v>0</v>
      </c>
      <c r="Z644" s="102">
        <f t="shared" si="237"/>
        <v>0</v>
      </c>
      <c r="AA644" s="102" t="e">
        <f t="shared" si="239"/>
        <v>#VALUE!</v>
      </c>
    </row>
    <row r="645" spans="1:27" ht="17.25">
      <c r="A645" s="5"/>
      <c r="B645" s="5"/>
      <c r="C645" s="93"/>
      <c r="D645" s="193"/>
      <c r="E645" s="84"/>
      <c r="F645" s="85"/>
      <c r="G645" s="86" t="str">
        <f t="shared" si="228"/>
        <v>Error</v>
      </c>
      <c r="H645" s="87">
        <v>14400</v>
      </c>
      <c r="I645" s="88" t="e">
        <f t="shared" si="229"/>
        <v>#VALUE!</v>
      </c>
      <c r="J645" s="88" t="e">
        <f t="shared" si="224"/>
        <v>#VALUE!</v>
      </c>
      <c r="K645" s="88">
        <f t="shared" si="230"/>
        <v>0</v>
      </c>
      <c r="L645" s="88">
        <f t="shared" si="231"/>
        <v>0</v>
      </c>
      <c r="M645" s="88" t="e">
        <f t="shared" si="232"/>
        <v>#VALUE!</v>
      </c>
      <c r="N645" s="88" t="e">
        <f t="shared" si="233"/>
        <v>#VALUE!</v>
      </c>
      <c r="O645" s="87"/>
      <c r="P645" s="88" t="e">
        <f t="shared" si="225"/>
        <v>#VALUE!</v>
      </c>
      <c r="Q645" s="89" t="e">
        <f t="shared" si="234"/>
        <v>#VALUE!</v>
      </c>
      <c r="R645" s="90"/>
      <c r="S645" s="82"/>
      <c r="T645" s="28">
        <f t="shared" si="235"/>
        <v>0</v>
      </c>
      <c r="U645" s="91">
        <v>66140</v>
      </c>
      <c r="V645" s="92">
        <f t="shared" si="238"/>
        <v>0</v>
      </c>
      <c r="W645" s="91"/>
      <c r="X645" s="91"/>
      <c r="Y645" s="92">
        <f t="shared" si="236"/>
        <v>0</v>
      </c>
      <c r="Z645" s="92">
        <f t="shared" si="237"/>
        <v>0</v>
      </c>
      <c r="AA645" s="92" t="e">
        <f t="shared" si="239"/>
        <v>#VALUE!</v>
      </c>
    </row>
    <row r="646" spans="1:27" ht="17.25">
      <c r="A646" s="5"/>
      <c r="B646" s="5"/>
      <c r="C646" s="93"/>
      <c r="D646" s="193"/>
      <c r="E646" s="84"/>
      <c r="F646" s="85"/>
      <c r="G646" s="86" t="str">
        <f>IF($C646="ստորաբաժանման պետ",IF(F646=0,2.28,IF(F646=1,2.35,IF(F646=2,2.43,IF(F646=3,2.5,IF(OR(F646=4,F646=5),2.58,IF(OR(F646=6,F646=7),2.66,IF(OR(F646=8,F646=9),2.75,IF(OR(F646=10,F646=11,F646=12),2.83,IF(OR(F646=13,F646=14,F646=15),2.92,IF(OR(F646=16,F646=17,F646=18),3.01,3.11)))))))))),IF($C646="ավագ կարգադրիչ",IF(F646=0,1.96,IF(F646=1,2.02,IF(F646=2,2.08,IF(F646=3,2.15,IF(OR(F646=4,F646=5),2.21,IF(OR(F646=6,F646=7),2.28,IF(OR(F646=8,F646=9),2.35,IF(OR(F646=10,F646=11,F646=12),2.42,IF(OR(F646=13,F646=14,F646=15),2.5,IF(OR(F646=16,F646=17,F646=18),2.58,2.66)))))))))),IF($C646="կարգադրիչ",IF(F646=0,1.45,IF(F646=1,1.49,IF(F646=2,1.54,IF(F646=3,1.59,IF(OR(F646=4,F646=5),1.9,IF(OR(F646=6,F646=7),1.96,IF(OR(F646=8,F646=9),1.73,IF(OR(F646=10,F646=11,F646=12),1.79,IF(OR(F646=13,F646=14,F646=15),1.84,IF(OR(F646=16,F646=17,F646=18),1.9,1.95)))))))))), "Error")))</f>
        <v>Error</v>
      </c>
      <c r="H646" s="87">
        <v>14400</v>
      </c>
      <c r="I646" s="88" t="e">
        <f>G646*H646</f>
        <v>#VALUE!</v>
      </c>
      <c r="J646" s="88" t="e">
        <f t="shared" si="224"/>
        <v>#VALUE!</v>
      </c>
      <c r="K646" s="88">
        <f>IF($D646="գեներալ-մայոր",2.91,IF($D646="գնդապետ",2.38,IF($D646="փոխգնդապետ",2.25,IF($D646="մայոր",1.85,IF($D646="կապիտան",1.72,IF($D646="ավագ լեյտենանտ",1.59,IF($D646="լեյտենանտ",1.46,IF($D646="ավագ ենթասպա",1.06,IF($D646="ենթասպա",0.93,IF($D646="ավագ",0.79,IF($D646="ավագ սերժանտ",0.66,IF($D646="սերժանտ",0.53,IF($D646="կրտսեր սերժանտ",0.4,0)))))))))))))</f>
        <v>0</v>
      </c>
      <c r="L646" s="88">
        <f>K646*H646</f>
        <v>0</v>
      </c>
      <c r="M646" s="88" t="e">
        <f>L646+J646</f>
        <v>#VALUE!</v>
      </c>
      <c r="N646" s="88" t="e">
        <f>IF(F646&lt;2,M646*0%,IF(F646&lt;5,M646*5%,IF(F646&lt;10,M646*10%,IF(F646&lt;15,M646*15%,IF(F646&lt;20,M646*20%,IF(F646&lt;25,M646*25%,IF(F646&gt;=25,M646*30%)))))))</f>
        <v>#VALUE!</v>
      </c>
      <c r="O646" s="87"/>
      <c r="P646" s="88" t="e">
        <f t="shared" si="225"/>
        <v>#VALUE!</v>
      </c>
      <c r="Q646" s="89" t="e">
        <f>P646*6.565</f>
        <v>#VALUE!</v>
      </c>
      <c r="R646" s="90"/>
      <c r="S646" s="82"/>
      <c r="T646" s="28">
        <f t="shared" si="235"/>
        <v>0</v>
      </c>
      <c r="U646" s="91">
        <v>66140</v>
      </c>
      <c r="V646" s="92">
        <f t="shared" si="238"/>
        <v>0</v>
      </c>
      <c r="W646" s="91"/>
      <c r="X646" s="91"/>
      <c r="Y646" s="92">
        <f>+V646+W646+X646</f>
        <v>0</v>
      </c>
      <c r="Z646" s="92">
        <f>+Y646*6.565</f>
        <v>0</v>
      </c>
      <c r="AA646" s="92" t="e">
        <f t="shared" si="239"/>
        <v>#VALUE!</v>
      </c>
    </row>
    <row r="647" spans="1:27" ht="17.25">
      <c r="A647" s="5"/>
      <c r="B647" s="5"/>
      <c r="C647" s="93"/>
      <c r="D647" s="193"/>
      <c r="E647" s="94"/>
      <c r="F647" s="95"/>
      <c r="G647" s="96" t="str">
        <f t="shared" si="228"/>
        <v>Error</v>
      </c>
      <c r="H647" s="97">
        <v>14400</v>
      </c>
      <c r="I647" s="98" t="e">
        <f t="shared" ref="I647:I662" si="240">G647*H647</f>
        <v>#VALUE!</v>
      </c>
      <c r="J647" s="88" t="e">
        <f t="shared" si="224"/>
        <v>#VALUE!</v>
      </c>
      <c r="K647" s="98">
        <f t="shared" si="230"/>
        <v>0</v>
      </c>
      <c r="L647" s="98">
        <f t="shared" ref="L647:L662" si="241">K647*H647</f>
        <v>0</v>
      </c>
      <c r="M647" s="98" t="e">
        <f t="shared" ref="M647:M662" si="242">L647+J647</f>
        <v>#VALUE!</v>
      </c>
      <c r="N647" s="98" t="e">
        <f t="shared" ref="N647:N662" si="243">IF(F647&lt;2,M647*0%,IF(F647&lt;5,M647*5%,IF(F647&lt;10,M647*10%,IF(F647&lt;15,M647*15%,IF(F647&lt;20,M647*20%,IF(F647&lt;25,M647*25%,IF(F647&gt;=25,M647*30%)))))))</f>
        <v>#VALUE!</v>
      </c>
      <c r="O647" s="97"/>
      <c r="P647" s="98" t="e">
        <f t="shared" si="225"/>
        <v>#VALUE!</v>
      </c>
      <c r="Q647" s="99" t="e">
        <f t="shared" si="234"/>
        <v>#VALUE!</v>
      </c>
      <c r="R647" s="100"/>
      <c r="S647" s="5"/>
      <c r="T647" s="28">
        <f t="shared" si="235"/>
        <v>0</v>
      </c>
      <c r="U647" s="101">
        <v>66140</v>
      </c>
      <c r="V647" s="102">
        <f t="shared" si="238"/>
        <v>0</v>
      </c>
      <c r="W647" s="101"/>
      <c r="X647" s="101"/>
      <c r="Y647" s="102">
        <f t="shared" ref="Y647:Y662" si="244">+V647+W647+X647</f>
        <v>0</v>
      </c>
      <c r="Z647" s="102">
        <f t="shared" si="237"/>
        <v>0</v>
      </c>
      <c r="AA647" s="102" t="e">
        <f t="shared" si="239"/>
        <v>#VALUE!</v>
      </c>
    </row>
    <row r="648" spans="1:27" ht="17.25">
      <c r="A648" s="5"/>
      <c r="B648" s="5"/>
      <c r="C648" s="93"/>
      <c r="D648" s="193"/>
      <c r="E648" s="94"/>
      <c r="F648" s="95"/>
      <c r="G648" s="96" t="str">
        <f t="shared" si="228"/>
        <v>Error</v>
      </c>
      <c r="H648" s="97">
        <v>14400</v>
      </c>
      <c r="I648" s="98" t="e">
        <f t="shared" si="240"/>
        <v>#VALUE!</v>
      </c>
      <c r="J648" s="88" t="e">
        <f t="shared" si="224"/>
        <v>#VALUE!</v>
      </c>
      <c r="K648" s="98">
        <f t="shared" si="230"/>
        <v>0</v>
      </c>
      <c r="L648" s="98">
        <f t="shared" si="241"/>
        <v>0</v>
      </c>
      <c r="M648" s="98" t="e">
        <f t="shared" si="242"/>
        <v>#VALUE!</v>
      </c>
      <c r="N648" s="98" t="e">
        <f t="shared" si="243"/>
        <v>#VALUE!</v>
      </c>
      <c r="O648" s="97"/>
      <c r="P648" s="98" t="e">
        <f t="shared" si="225"/>
        <v>#VALUE!</v>
      </c>
      <c r="Q648" s="99" t="e">
        <f t="shared" si="234"/>
        <v>#VALUE!</v>
      </c>
      <c r="R648" s="100"/>
      <c r="S648" s="5"/>
      <c r="T648" s="28">
        <f t="shared" si="235"/>
        <v>0</v>
      </c>
      <c r="U648" s="101">
        <v>66140</v>
      </c>
      <c r="V648" s="102">
        <f t="shared" si="238"/>
        <v>0</v>
      </c>
      <c r="W648" s="101"/>
      <c r="X648" s="101"/>
      <c r="Y648" s="102">
        <f t="shared" si="244"/>
        <v>0</v>
      </c>
      <c r="Z648" s="102">
        <f t="shared" si="237"/>
        <v>0</v>
      </c>
      <c r="AA648" s="102" t="e">
        <f t="shared" si="239"/>
        <v>#VALUE!</v>
      </c>
    </row>
    <row r="649" spans="1:27" ht="17.25">
      <c r="A649" s="5"/>
      <c r="B649" s="5"/>
      <c r="C649" s="93"/>
      <c r="D649" s="193"/>
      <c r="E649" s="94"/>
      <c r="F649" s="95"/>
      <c r="G649" s="96" t="str">
        <f t="shared" si="228"/>
        <v>Error</v>
      </c>
      <c r="H649" s="97">
        <v>14400</v>
      </c>
      <c r="I649" s="98" t="e">
        <f t="shared" si="240"/>
        <v>#VALUE!</v>
      </c>
      <c r="J649" s="88" t="e">
        <f t="shared" si="224"/>
        <v>#VALUE!</v>
      </c>
      <c r="K649" s="98">
        <f t="shared" si="230"/>
        <v>0</v>
      </c>
      <c r="L649" s="98">
        <f t="shared" si="241"/>
        <v>0</v>
      </c>
      <c r="M649" s="98" t="e">
        <f t="shared" si="242"/>
        <v>#VALUE!</v>
      </c>
      <c r="N649" s="98" t="e">
        <f t="shared" si="243"/>
        <v>#VALUE!</v>
      </c>
      <c r="O649" s="97"/>
      <c r="P649" s="98" t="e">
        <f t="shared" si="225"/>
        <v>#VALUE!</v>
      </c>
      <c r="Q649" s="99" t="e">
        <f t="shared" si="234"/>
        <v>#VALUE!</v>
      </c>
      <c r="R649" s="100"/>
      <c r="S649" s="5"/>
      <c r="T649" s="28">
        <f t="shared" si="235"/>
        <v>0</v>
      </c>
      <c r="U649" s="101">
        <v>66140</v>
      </c>
      <c r="V649" s="102">
        <f t="shared" si="238"/>
        <v>0</v>
      </c>
      <c r="W649" s="101"/>
      <c r="X649" s="101"/>
      <c r="Y649" s="102">
        <f t="shared" si="244"/>
        <v>0</v>
      </c>
      <c r="Z649" s="102">
        <f t="shared" si="237"/>
        <v>0</v>
      </c>
      <c r="AA649" s="102" t="e">
        <f t="shared" si="239"/>
        <v>#VALUE!</v>
      </c>
    </row>
    <row r="650" spans="1:27" ht="17.25">
      <c r="A650" s="5"/>
      <c r="B650" s="5"/>
      <c r="C650" s="93"/>
      <c r="D650" s="193"/>
      <c r="E650" s="94"/>
      <c r="F650" s="95"/>
      <c r="G650" s="96" t="str">
        <f t="shared" si="228"/>
        <v>Error</v>
      </c>
      <c r="H650" s="97">
        <v>14400</v>
      </c>
      <c r="I650" s="98" t="e">
        <f t="shared" si="240"/>
        <v>#VALUE!</v>
      </c>
      <c r="J650" s="88" t="e">
        <f t="shared" si="224"/>
        <v>#VALUE!</v>
      </c>
      <c r="K650" s="98">
        <f t="shared" si="230"/>
        <v>0</v>
      </c>
      <c r="L650" s="98">
        <f t="shared" si="241"/>
        <v>0</v>
      </c>
      <c r="M650" s="98" t="e">
        <f t="shared" si="242"/>
        <v>#VALUE!</v>
      </c>
      <c r="N650" s="98" t="e">
        <f t="shared" si="243"/>
        <v>#VALUE!</v>
      </c>
      <c r="O650" s="97"/>
      <c r="P650" s="98" t="e">
        <f t="shared" si="225"/>
        <v>#VALUE!</v>
      </c>
      <c r="Q650" s="99" t="e">
        <f t="shared" si="234"/>
        <v>#VALUE!</v>
      </c>
      <c r="R650" s="100"/>
      <c r="S650" s="5"/>
      <c r="T650" s="28">
        <f t="shared" si="235"/>
        <v>0</v>
      </c>
      <c r="U650" s="101">
        <v>66140</v>
      </c>
      <c r="V650" s="102">
        <f t="shared" si="238"/>
        <v>0</v>
      </c>
      <c r="W650" s="101"/>
      <c r="X650" s="101"/>
      <c r="Y650" s="102">
        <f t="shared" si="244"/>
        <v>0</v>
      </c>
      <c r="Z650" s="102">
        <f t="shared" si="237"/>
        <v>0</v>
      </c>
      <c r="AA650" s="102" t="e">
        <f t="shared" si="239"/>
        <v>#VALUE!</v>
      </c>
    </row>
    <row r="651" spans="1:27" ht="17.25">
      <c r="A651" s="5"/>
      <c r="B651" s="5"/>
      <c r="C651" s="93"/>
      <c r="D651" s="193"/>
      <c r="E651" s="94"/>
      <c r="F651" s="95"/>
      <c r="G651" s="96" t="str">
        <f t="shared" si="228"/>
        <v>Error</v>
      </c>
      <c r="H651" s="97">
        <v>14400</v>
      </c>
      <c r="I651" s="98" t="e">
        <f t="shared" si="240"/>
        <v>#VALUE!</v>
      </c>
      <c r="J651" s="88" t="e">
        <f t="shared" si="224"/>
        <v>#VALUE!</v>
      </c>
      <c r="K651" s="98">
        <f t="shared" si="230"/>
        <v>0</v>
      </c>
      <c r="L651" s="98">
        <f t="shared" si="241"/>
        <v>0</v>
      </c>
      <c r="M651" s="98" t="e">
        <f t="shared" si="242"/>
        <v>#VALUE!</v>
      </c>
      <c r="N651" s="98" t="e">
        <f t="shared" si="243"/>
        <v>#VALUE!</v>
      </c>
      <c r="O651" s="97"/>
      <c r="P651" s="98" t="e">
        <f t="shared" si="225"/>
        <v>#VALUE!</v>
      </c>
      <c r="Q651" s="99" t="e">
        <f t="shared" si="234"/>
        <v>#VALUE!</v>
      </c>
      <c r="R651" s="100"/>
      <c r="S651" s="5"/>
      <c r="T651" s="28">
        <f t="shared" si="235"/>
        <v>0</v>
      </c>
      <c r="U651" s="101">
        <v>66140</v>
      </c>
      <c r="V651" s="102">
        <f t="shared" si="238"/>
        <v>0</v>
      </c>
      <c r="W651" s="101"/>
      <c r="X651" s="101"/>
      <c r="Y651" s="102">
        <f t="shared" si="244"/>
        <v>0</v>
      </c>
      <c r="Z651" s="102">
        <f t="shared" si="237"/>
        <v>0</v>
      </c>
      <c r="AA651" s="102" t="e">
        <f t="shared" si="239"/>
        <v>#VALUE!</v>
      </c>
    </row>
    <row r="652" spans="1:27" ht="17.25">
      <c r="A652" s="5"/>
      <c r="B652" s="5"/>
      <c r="C652" s="93"/>
      <c r="D652" s="193"/>
      <c r="E652" s="84"/>
      <c r="F652" s="85"/>
      <c r="G652" s="86" t="str">
        <f t="shared" si="228"/>
        <v>Error</v>
      </c>
      <c r="H652" s="87">
        <v>14400</v>
      </c>
      <c r="I652" s="88" t="e">
        <f t="shared" si="240"/>
        <v>#VALUE!</v>
      </c>
      <c r="J652" s="88" t="e">
        <f t="shared" si="224"/>
        <v>#VALUE!</v>
      </c>
      <c r="K652" s="88">
        <f t="shared" si="230"/>
        <v>0</v>
      </c>
      <c r="L652" s="88">
        <f t="shared" si="241"/>
        <v>0</v>
      </c>
      <c r="M652" s="88" t="e">
        <f t="shared" si="242"/>
        <v>#VALUE!</v>
      </c>
      <c r="N652" s="88" t="e">
        <f t="shared" si="243"/>
        <v>#VALUE!</v>
      </c>
      <c r="O652" s="87"/>
      <c r="P652" s="88" t="e">
        <f t="shared" si="225"/>
        <v>#VALUE!</v>
      </c>
      <c r="Q652" s="89" t="e">
        <f t="shared" si="234"/>
        <v>#VALUE!</v>
      </c>
      <c r="R652" s="90"/>
      <c r="S652" s="82"/>
      <c r="T652" s="28">
        <f t="shared" si="235"/>
        <v>0</v>
      </c>
      <c r="U652" s="91">
        <v>66140</v>
      </c>
      <c r="V652" s="92">
        <f t="shared" si="238"/>
        <v>0</v>
      </c>
      <c r="W652" s="91"/>
      <c r="X652" s="91"/>
      <c r="Y652" s="92">
        <f t="shared" si="244"/>
        <v>0</v>
      </c>
      <c r="Z652" s="92">
        <f t="shared" si="237"/>
        <v>0</v>
      </c>
      <c r="AA652" s="92" t="e">
        <f t="shared" si="239"/>
        <v>#VALUE!</v>
      </c>
    </row>
    <row r="653" spans="1:27" ht="17.25">
      <c r="A653" s="5"/>
      <c r="B653" s="5"/>
      <c r="C653" s="93"/>
      <c r="D653" s="193"/>
      <c r="E653" s="94"/>
      <c r="F653" s="95"/>
      <c r="G653" s="96" t="str">
        <f t="shared" si="228"/>
        <v>Error</v>
      </c>
      <c r="H653" s="97">
        <v>14400</v>
      </c>
      <c r="I653" s="98" t="e">
        <f t="shared" si="240"/>
        <v>#VALUE!</v>
      </c>
      <c r="J653" s="88" t="e">
        <f t="shared" si="224"/>
        <v>#VALUE!</v>
      </c>
      <c r="K653" s="98">
        <f t="shared" si="230"/>
        <v>0</v>
      </c>
      <c r="L653" s="98">
        <f t="shared" si="241"/>
        <v>0</v>
      </c>
      <c r="M653" s="98" t="e">
        <f t="shared" si="242"/>
        <v>#VALUE!</v>
      </c>
      <c r="N653" s="98" t="e">
        <f t="shared" si="243"/>
        <v>#VALUE!</v>
      </c>
      <c r="O653" s="97"/>
      <c r="P653" s="98" t="e">
        <f t="shared" si="225"/>
        <v>#VALUE!</v>
      </c>
      <c r="Q653" s="99" t="e">
        <f t="shared" si="234"/>
        <v>#VALUE!</v>
      </c>
      <c r="R653" s="100"/>
      <c r="S653" s="5"/>
      <c r="T653" s="28">
        <f t="shared" si="235"/>
        <v>0</v>
      </c>
      <c r="U653" s="101">
        <v>66140</v>
      </c>
      <c r="V653" s="102">
        <f t="shared" si="238"/>
        <v>0</v>
      </c>
      <c r="W653" s="101"/>
      <c r="X653" s="101"/>
      <c r="Y653" s="102">
        <f t="shared" si="244"/>
        <v>0</v>
      </c>
      <c r="Z653" s="102">
        <f t="shared" si="237"/>
        <v>0</v>
      </c>
      <c r="AA653" s="102" t="e">
        <f t="shared" si="239"/>
        <v>#VALUE!</v>
      </c>
    </row>
    <row r="654" spans="1:27" ht="17.25">
      <c r="A654" s="5"/>
      <c r="B654" s="5"/>
      <c r="C654" s="93"/>
      <c r="D654" s="193"/>
      <c r="E654" s="94"/>
      <c r="F654" s="95"/>
      <c r="G654" s="96" t="str">
        <f t="shared" si="228"/>
        <v>Error</v>
      </c>
      <c r="H654" s="97">
        <v>14400</v>
      </c>
      <c r="I654" s="98" t="e">
        <f t="shared" si="240"/>
        <v>#VALUE!</v>
      </c>
      <c r="J654" s="88" t="e">
        <f t="shared" si="224"/>
        <v>#VALUE!</v>
      </c>
      <c r="K654" s="98">
        <f t="shared" si="230"/>
        <v>0</v>
      </c>
      <c r="L654" s="98">
        <f t="shared" si="241"/>
        <v>0</v>
      </c>
      <c r="M654" s="98" t="e">
        <f t="shared" si="242"/>
        <v>#VALUE!</v>
      </c>
      <c r="N654" s="98" t="e">
        <f t="shared" si="243"/>
        <v>#VALUE!</v>
      </c>
      <c r="O654" s="97"/>
      <c r="P654" s="98" t="e">
        <f t="shared" si="225"/>
        <v>#VALUE!</v>
      </c>
      <c r="Q654" s="99" t="e">
        <f t="shared" si="234"/>
        <v>#VALUE!</v>
      </c>
      <c r="R654" s="100"/>
      <c r="S654" s="5"/>
      <c r="T654" s="28">
        <f t="shared" si="235"/>
        <v>0</v>
      </c>
      <c r="U654" s="101">
        <v>66140</v>
      </c>
      <c r="V654" s="102">
        <f t="shared" si="238"/>
        <v>0</v>
      </c>
      <c r="W654" s="101"/>
      <c r="X654" s="101"/>
      <c r="Y654" s="102">
        <f t="shared" si="244"/>
        <v>0</v>
      </c>
      <c r="Z654" s="102">
        <f t="shared" si="237"/>
        <v>0</v>
      </c>
      <c r="AA654" s="102" t="e">
        <f t="shared" si="239"/>
        <v>#VALUE!</v>
      </c>
    </row>
    <row r="655" spans="1:27" ht="17.25">
      <c r="A655" s="5"/>
      <c r="B655" s="5"/>
      <c r="C655" s="93"/>
      <c r="D655" s="193"/>
      <c r="E655" s="94"/>
      <c r="F655" s="95"/>
      <c r="G655" s="96" t="str">
        <f t="shared" si="228"/>
        <v>Error</v>
      </c>
      <c r="H655" s="97">
        <v>14400</v>
      </c>
      <c r="I655" s="98" t="e">
        <f t="shared" si="240"/>
        <v>#VALUE!</v>
      </c>
      <c r="J655" s="88" t="e">
        <f t="shared" ref="J655:J662" si="245">IF(I655&lt;=59525,59525,I655)</f>
        <v>#VALUE!</v>
      </c>
      <c r="K655" s="98">
        <f t="shared" si="230"/>
        <v>0</v>
      </c>
      <c r="L655" s="98">
        <f t="shared" si="241"/>
        <v>0</v>
      </c>
      <c r="M655" s="98" t="e">
        <f t="shared" si="242"/>
        <v>#VALUE!</v>
      </c>
      <c r="N655" s="98" t="e">
        <f t="shared" si="243"/>
        <v>#VALUE!</v>
      </c>
      <c r="O655" s="97"/>
      <c r="P655" s="98" t="e">
        <f t="shared" ref="P655:P662" si="246">M655+N655+O655</f>
        <v>#VALUE!</v>
      </c>
      <c r="Q655" s="99" t="e">
        <f t="shared" si="234"/>
        <v>#VALUE!</v>
      </c>
      <c r="R655" s="100"/>
      <c r="S655" s="5"/>
      <c r="T655" s="28">
        <f t="shared" si="235"/>
        <v>0</v>
      </c>
      <c r="U655" s="101">
        <v>66140</v>
      </c>
      <c r="V655" s="102">
        <f t="shared" ref="V655:V662" si="247">+U655*T655</f>
        <v>0</v>
      </c>
      <c r="W655" s="101"/>
      <c r="X655" s="101"/>
      <c r="Y655" s="102">
        <f t="shared" si="244"/>
        <v>0</v>
      </c>
      <c r="Z655" s="102">
        <f t="shared" si="237"/>
        <v>0</v>
      </c>
      <c r="AA655" s="102" t="e">
        <f t="shared" ref="AA655:AA662" si="248">+Z655+Q655</f>
        <v>#VALUE!</v>
      </c>
    </row>
    <row r="656" spans="1:27" ht="17.25">
      <c r="A656" s="5"/>
      <c r="B656" s="5"/>
      <c r="C656" s="93"/>
      <c r="D656" s="193"/>
      <c r="E656" s="94"/>
      <c r="F656" s="95"/>
      <c r="G656" s="96" t="str">
        <f t="shared" ref="G656:G662" si="249">IF($C656="ստորաբաժանման պետ",IF(F656=0,2.28,IF(F656=1,2.35,IF(F656=2,2.43,IF(F656=3,2.5,IF(OR(F656=4,F656=5),2.58,IF(OR(F656=6,F656=7),2.66,IF(OR(F656=8,F656=9),2.75,IF(OR(F656=10,F656=11,F656=12),2.83,IF(OR(F656=13,F656=14,F656=15),2.92,IF(OR(F656=16,F656=17,F656=18),3.01,3.11)))))))))),IF($C656="ավագ կարգադրիչ",IF(F656=0,1.96,IF(F656=1,2.02,IF(F656=2,2.08,IF(F656=3,2.15,IF(OR(F656=4,F656=5),2.21,IF(OR(F656=6,F656=7),2.28,IF(OR(F656=8,F656=9),2.35,IF(OR(F656=10,F656=11,F656=12),2.42,IF(OR(F656=13,F656=14,F656=15),2.5,IF(OR(F656=16,F656=17,F656=18),2.58,2.66)))))))))),IF($C656="կարգադրիչ",IF(F656=0,1.45,IF(F656=1,1.49,IF(F656=2,1.54,IF(F656=3,1.59,IF(OR(F656=4,F656=5),1.9,IF(OR(F656=6,F656=7),1.96,IF(OR(F656=8,F656=9),1.73,IF(OR(F656=10,F656=11,F656=12),1.79,IF(OR(F656=13,F656=14,F656=15),1.84,IF(OR(F656=16,F656=17,F656=18),1.9,1.95)))))))))), "Error")))</f>
        <v>Error</v>
      </c>
      <c r="H656" s="97">
        <v>14400</v>
      </c>
      <c r="I656" s="98" t="e">
        <f t="shared" si="240"/>
        <v>#VALUE!</v>
      </c>
      <c r="J656" s="88" t="e">
        <f t="shared" si="245"/>
        <v>#VALUE!</v>
      </c>
      <c r="K656" s="98">
        <f t="shared" ref="K656:K662" si="250">IF($D656="գեներալ-մայոր",2.91,IF($D656="գնդապետ",2.38,IF($D656="փոխգնդապետ",2.25,IF($D656="մայոր",1.85,IF($D656="կապիտան",1.72,IF($D656="ավագ լեյտենանտ",1.59,IF($D656="լեյտենանտ",1.46,IF($D656="ավագ ենթասպա",1.06,IF($D656="ենթասպա",0.93,IF($D656="ավագ",0.79,IF($D656="ավագ սերժանտ",0.66,IF($D656="սերժանտ",0.53,IF($D656="կրտսեր սերժանտ",0.4,0)))))))))))))</f>
        <v>0</v>
      </c>
      <c r="L656" s="98">
        <f t="shared" si="241"/>
        <v>0</v>
      </c>
      <c r="M656" s="98" t="e">
        <f t="shared" si="242"/>
        <v>#VALUE!</v>
      </c>
      <c r="N656" s="98" t="e">
        <f t="shared" si="243"/>
        <v>#VALUE!</v>
      </c>
      <c r="O656" s="97"/>
      <c r="P656" s="98" t="e">
        <f t="shared" si="246"/>
        <v>#VALUE!</v>
      </c>
      <c r="Q656" s="99" t="e">
        <f t="shared" ref="Q656:Q662" si="251">P656*6.565</f>
        <v>#VALUE!</v>
      </c>
      <c r="R656" s="100"/>
      <c r="S656" s="5"/>
      <c r="T656" s="28">
        <f t="shared" ref="T656:T662" si="252">IF(E656&lt;1,0,IF(D656="Բ-1",IF(F656=0,6.94,IF(F656=1,7.17,IF(F656=2,7.41,IF(F656=3,7.66,IF(OR(F656=5,F656=4),7.92,IF(OR(F656=6,F656=7),8.18,IF(OR(F656=8,F656=9),8.46,IF(OR(F656=10,F656=11,F656=12),8.74,IF(OR(F656=13,F656=14,F656=15),9.03,IF(OR(F656=16,F656=17,F656=18),9.33,9.65)))))))))),IF(D656="Բ-2", IF(F656=0,5.71,IF(F656=1,5.89,IF(F656=2,6.09,IF(F656=3,6.29,IF(OR(F656=5,F656=4),6.5,IF(OR(F656=6,F656=7),6.72,IF(OR(F656=8,F656=9),6.94,IF(OR(F656=10,F656=11,F656=12),7.17,IF(OR(F656=13,F656=14,F656=15),7.41,IF(OR(F656=16,F656=17,F656=18),7.65,7.91)))))))))), IF(D656="Գ-1", IF(F656=0,4.7,IF(F656=1,4.86,IF(F656=2,5.01,IF(F656=3,5.18,IF(OR(F656=5,F656=4),5.35,IF(OR(F656=6,F656=7),5.52,IF(OR(F656=8,F656=9),5.71,IF(OR(F656=10,F656=11,F656=12),5.89,IF(OR(F656=13,F656=14,F656=15),6.09,IF(OR(F656=16,F656=17,F656=18),6.29,6.49)))))))))), IF(D656="Գ-2", IF(F656=0,3.88,IF(F656=1,4.01,IF(F656=2,4.14,IF(F656=3,4.27,IF(OR(F656=5,F656=4),4.41,IF(OR(F656=6,F656=7),4.55,IF(OR(F656=8,F656=9),4.7,IF(OR(F656=10,F656=11,F656=12),4.85,IF(OR(F656=13,F656=14,F656=15),5.01,IF(OR(F656=16,F656=17,F656=18),5.17,5.34)))))))))), IF(D656="Գ-3", IF(F656=0,3.21,IF(F656=1,3.31,IF(F656=2,3.42,IF(F656=3,3.53,IF(OR(F656=5,F656=4),3.64,IF(OR(F656=6,F656=7),3.76,IF(OR(F656=8,F656=9),3.88,IF(OR(F656=10,F656=11,F656=12),4.01,IF(OR(F656=13,F656=14,F656=15),4.13,IF(OR(F656=16,F656=17,F656=18),4.27,4.4)))))))))), IF(D656="Ա-1", IF(F656=0,2.66,IF(F656=1,2.75,IF(F656=2,2.83,IF(F656=3,2.92,IF(OR(F656=5,F656=4),3.02,IF(OR(F656=6,F656=7),3.11,IF(OR(F656=8,F656=9),3.21,IF(OR(F656=10,F656=11,F656=12),3.31,IF(OR(F656=13,F656=14,F656=15),3.42,IF(OR(F656=16,F656=17,F656=18),3.53,3.64)))))))))), IF(D656="Ա-2", IF(F656=0,2.28,IF(F656=1,2.35,IF(F656=2,2.43,IF(F656=3,2.5,IF(OR(F656=5,F656=4),2.58,IF(OR(F656=6,F656=7),2.66,IF(OR(F656=8,F656=9),2.75,IF(OR(F656=10,F656=11,F656=12),2.83,IF(OR(F656=13,F656=14,F656=15),2.92,IF(OR(F656=16,F656=17,F656=18),3.01,3.11)))))))))),IF(D656="Ա-3", IF(F656=0,1.96,IF(F656=1,2.02,IF(F656=2,2.08,IF(F656=3,2.15,IF(OR(F656=5,F656=4),2.21,IF(OR(F656=6,F656=7),2.28,IF(OR(F656=8,F656=9),2.35,IF(OR(F656=10,F656=11,F656=12),2.42,IF(OR(F656=13,F656=14,F656=15),2.5,IF(OR(F656=16,F656=17,F656=18),2.58,2.66)))))))))), IF(D656="Կ-1", IF(F656=0,1.68,IF(F656=1,1.73,IF(F656=2,1.79,IF(F656=3,1.84,IF(OR(F656=5,F656=4),1.9,IF(OR(F656=6,F656=7),1.96,IF(OR(F656=8,F656=9),2.02,IF(OR(F656=10,F656=11,F656=12),2.08,IF(OR(F656=13,F656=14,F656=15),2.14,IF(OR(F656=16,F656=17,F656=18),2.21,2.28)))))))))), IF(D656="Կ-2", IF(F656=0,1.45,IF(F656=1,1.49,IF(F656=2,1.54,IF(F656=3,1.59,IF(OR(F656=5,F656=4),1.63,IF(OR(F656=6,F656=7),1.68,IF(OR(F656=8,F656=9),1.73,IF(OR(F656=10,F656=11,F656=12),1.79,IF(OR(F656=13,F656=14,F656=15),1.84,IF(OR(F656=16,F656=17,F656=18),1.9,1.95)))))))))),IF(D656="Կ-3", IF(F656=0,1.25,IF(F656=1,1.29,IF(F656=2,1.33,IF(F656=3,1.37,IF(OR(F656=5,F656=4),1.41,IF(OR(F656=6,F656=7),1.45,IF(OR(F656=8,F656=9),1.49,IF(OR(F656=10,F656=11,F656=12),1.54,IF(OR(F656=13,F656=14,F656=15),1.58,IF(OR(F656=16,F656=17,F656=18),1.63,1.68)))))))))), "Error"))))))))))))</f>
        <v>0</v>
      </c>
      <c r="U656" s="101">
        <v>66140</v>
      </c>
      <c r="V656" s="102">
        <f t="shared" si="247"/>
        <v>0</v>
      </c>
      <c r="W656" s="101"/>
      <c r="X656" s="101"/>
      <c r="Y656" s="102">
        <f t="shared" si="244"/>
        <v>0</v>
      </c>
      <c r="Z656" s="102">
        <f t="shared" ref="Z656:Z662" si="253">+Y656*6.565</f>
        <v>0</v>
      </c>
      <c r="AA656" s="102" t="e">
        <f t="shared" si="248"/>
        <v>#VALUE!</v>
      </c>
    </row>
    <row r="657" spans="1:29" ht="17.25">
      <c r="A657" s="5"/>
      <c r="B657" s="5"/>
      <c r="C657" s="93"/>
      <c r="D657" s="193"/>
      <c r="E657" s="94"/>
      <c r="F657" s="95"/>
      <c r="G657" s="96" t="str">
        <f t="shared" si="249"/>
        <v>Error</v>
      </c>
      <c r="H657" s="97">
        <v>14400</v>
      </c>
      <c r="I657" s="98" t="e">
        <f t="shared" si="240"/>
        <v>#VALUE!</v>
      </c>
      <c r="J657" s="88" t="e">
        <f t="shared" si="245"/>
        <v>#VALUE!</v>
      </c>
      <c r="K657" s="98">
        <f t="shared" si="250"/>
        <v>0</v>
      </c>
      <c r="L657" s="98">
        <f t="shared" si="241"/>
        <v>0</v>
      </c>
      <c r="M657" s="98" t="e">
        <f t="shared" si="242"/>
        <v>#VALUE!</v>
      </c>
      <c r="N657" s="98" t="e">
        <f t="shared" si="243"/>
        <v>#VALUE!</v>
      </c>
      <c r="O657" s="97"/>
      <c r="P657" s="98" t="e">
        <f t="shared" si="246"/>
        <v>#VALUE!</v>
      </c>
      <c r="Q657" s="99" t="e">
        <f t="shared" si="251"/>
        <v>#VALUE!</v>
      </c>
      <c r="R657" s="100"/>
      <c r="S657" s="5"/>
      <c r="T657" s="28">
        <f t="shared" si="252"/>
        <v>0</v>
      </c>
      <c r="U657" s="101">
        <v>66140</v>
      </c>
      <c r="V657" s="102">
        <f t="shared" si="247"/>
        <v>0</v>
      </c>
      <c r="W657" s="101"/>
      <c r="X657" s="101"/>
      <c r="Y657" s="102">
        <f t="shared" si="244"/>
        <v>0</v>
      </c>
      <c r="Z657" s="102">
        <f t="shared" si="253"/>
        <v>0</v>
      </c>
      <c r="AA657" s="102" t="e">
        <f t="shared" si="248"/>
        <v>#VALUE!</v>
      </c>
    </row>
    <row r="658" spans="1:29" ht="17.25">
      <c r="A658" s="5"/>
      <c r="B658" s="5"/>
      <c r="C658" s="93"/>
      <c r="D658" s="193"/>
      <c r="E658" s="84"/>
      <c r="F658" s="85"/>
      <c r="G658" s="86" t="str">
        <f t="shared" si="249"/>
        <v>Error</v>
      </c>
      <c r="H658" s="87">
        <v>14400</v>
      </c>
      <c r="I658" s="88" t="e">
        <f t="shared" si="240"/>
        <v>#VALUE!</v>
      </c>
      <c r="J658" s="88" t="e">
        <f t="shared" si="245"/>
        <v>#VALUE!</v>
      </c>
      <c r="K658" s="88">
        <f t="shared" si="250"/>
        <v>0</v>
      </c>
      <c r="L658" s="88">
        <f t="shared" si="241"/>
        <v>0</v>
      </c>
      <c r="M658" s="88" t="e">
        <f t="shared" si="242"/>
        <v>#VALUE!</v>
      </c>
      <c r="N658" s="88" t="e">
        <f t="shared" si="243"/>
        <v>#VALUE!</v>
      </c>
      <c r="O658" s="87"/>
      <c r="P658" s="88" t="e">
        <f t="shared" si="246"/>
        <v>#VALUE!</v>
      </c>
      <c r="Q658" s="89" t="e">
        <f t="shared" si="251"/>
        <v>#VALUE!</v>
      </c>
      <c r="R658" s="90"/>
      <c r="S658" s="82"/>
      <c r="T658" s="28">
        <f t="shared" si="252"/>
        <v>0</v>
      </c>
      <c r="U658" s="91">
        <v>66140</v>
      </c>
      <c r="V658" s="92">
        <f t="shared" si="247"/>
        <v>0</v>
      </c>
      <c r="W658" s="91"/>
      <c r="X658" s="91"/>
      <c r="Y658" s="92">
        <f t="shared" si="244"/>
        <v>0</v>
      </c>
      <c r="Z658" s="92">
        <f t="shared" si="253"/>
        <v>0</v>
      </c>
      <c r="AA658" s="92" t="e">
        <f t="shared" si="248"/>
        <v>#VALUE!</v>
      </c>
    </row>
    <row r="659" spans="1:29" ht="17.25">
      <c r="A659" s="5"/>
      <c r="B659" s="5"/>
      <c r="C659" s="93"/>
      <c r="D659" s="193"/>
      <c r="E659" s="94"/>
      <c r="F659" s="95"/>
      <c r="G659" s="96" t="str">
        <f t="shared" si="249"/>
        <v>Error</v>
      </c>
      <c r="H659" s="97">
        <v>14400</v>
      </c>
      <c r="I659" s="98" t="e">
        <f t="shared" si="240"/>
        <v>#VALUE!</v>
      </c>
      <c r="J659" s="88" t="e">
        <f t="shared" si="245"/>
        <v>#VALUE!</v>
      </c>
      <c r="K659" s="98">
        <f t="shared" si="250"/>
        <v>0</v>
      </c>
      <c r="L659" s="98">
        <f t="shared" si="241"/>
        <v>0</v>
      </c>
      <c r="M659" s="98" t="e">
        <f t="shared" si="242"/>
        <v>#VALUE!</v>
      </c>
      <c r="N659" s="98" t="e">
        <f t="shared" si="243"/>
        <v>#VALUE!</v>
      </c>
      <c r="O659" s="97"/>
      <c r="P659" s="98" t="e">
        <f t="shared" si="246"/>
        <v>#VALUE!</v>
      </c>
      <c r="Q659" s="99" t="e">
        <f t="shared" si="251"/>
        <v>#VALUE!</v>
      </c>
      <c r="R659" s="100"/>
      <c r="S659" s="5"/>
      <c r="T659" s="28">
        <f t="shared" si="252"/>
        <v>0</v>
      </c>
      <c r="U659" s="101">
        <v>66140</v>
      </c>
      <c r="V659" s="102">
        <f t="shared" si="247"/>
        <v>0</v>
      </c>
      <c r="W659" s="101"/>
      <c r="X659" s="101"/>
      <c r="Y659" s="102">
        <f t="shared" si="244"/>
        <v>0</v>
      </c>
      <c r="Z659" s="102">
        <f t="shared" si="253"/>
        <v>0</v>
      </c>
      <c r="AA659" s="102" t="e">
        <f t="shared" si="248"/>
        <v>#VALUE!</v>
      </c>
    </row>
    <row r="660" spans="1:29" ht="17.25">
      <c r="A660" s="5"/>
      <c r="B660" s="5"/>
      <c r="C660" s="93"/>
      <c r="D660" s="193"/>
      <c r="E660" s="94"/>
      <c r="F660" s="95"/>
      <c r="G660" s="96" t="str">
        <f t="shared" si="249"/>
        <v>Error</v>
      </c>
      <c r="H660" s="97">
        <v>14400</v>
      </c>
      <c r="I660" s="98" t="e">
        <f t="shared" si="240"/>
        <v>#VALUE!</v>
      </c>
      <c r="J660" s="88" t="e">
        <f t="shared" si="245"/>
        <v>#VALUE!</v>
      </c>
      <c r="K660" s="98">
        <f t="shared" si="250"/>
        <v>0</v>
      </c>
      <c r="L660" s="98">
        <f t="shared" si="241"/>
        <v>0</v>
      </c>
      <c r="M660" s="98" t="e">
        <f t="shared" si="242"/>
        <v>#VALUE!</v>
      </c>
      <c r="N660" s="98" t="e">
        <f t="shared" si="243"/>
        <v>#VALUE!</v>
      </c>
      <c r="O660" s="97"/>
      <c r="P660" s="98" t="e">
        <f t="shared" si="246"/>
        <v>#VALUE!</v>
      </c>
      <c r="Q660" s="99" t="e">
        <f t="shared" si="251"/>
        <v>#VALUE!</v>
      </c>
      <c r="R660" s="100"/>
      <c r="S660" s="5"/>
      <c r="T660" s="28">
        <f t="shared" si="252"/>
        <v>0</v>
      </c>
      <c r="U660" s="101">
        <v>66140</v>
      </c>
      <c r="V660" s="102">
        <f t="shared" si="247"/>
        <v>0</v>
      </c>
      <c r="W660" s="101"/>
      <c r="X660" s="101"/>
      <c r="Y660" s="102">
        <f t="shared" si="244"/>
        <v>0</v>
      </c>
      <c r="Z660" s="102">
        <f t="shared" si="253"/>
        <v>0</v>
      </c>
      <c r="AA660" s="102" t="e">
        <f t="shared" si="248"/>
        <v>#VALUE!</v>
      </c>
    </row>
    <row r="661" spans="1:29" ht="17.25">
      <c r="A661" s="5"/>
      <c r="B661" s="5"/>
      <c r="C661" s="93"/>
      <c r="D661" s="193"/>
      <c r="E661" s="94"/>
      <c r="F661" s="95"/>
      <c r="G661" s="96" t="str">
        <f t="shared" si="249"/>
        <v>Error</v>
      </c>
      <c r="H661" s="97">
        <v>14400</v>
      </c>
      <c r="I661" s="98" t="e">
        <f t="shared" si="240"/>
        <v>#VALUE!</v>
      </c>
      <c r="J661" s="88" t="e">
        <f t="shared" si="245"/>
        <v>#VALUE!</v>
      </c>
      <c r="K661" s="98">
        <f t="shared" si="250"/>
        <v>0</v>
      </c>
      <c r="L661" s="98">
        <f t="shared" si="241"/>
        <v>0</v>
      </c>
      <c r="M661" s="98" t="e">
        <f t="shared" si="242"/>
        <v>#VALUE!</v>
      </c>
      <c r="N661" s="98" t="e">
        <f t="shared" si="243"/>
        <v>#VALUE!</v>
      </c>
      <c r="O661" s="97"/>
      <c r="P661" s="98" t="e">
        <f t="shared" si="246"/>
        <v>#VALUE!</v>
      </c>
      <c r="Q661" s="99" t="e">
        <f t="shared" si="251"/>
        <v>#VALUE!</v>
      </c>
      <c r="R661" s="100"/>
      <c r="S661" s="5"/>
      <c r="T661" s="28">
        <f t="shared" si="252"/>
        <v>0</v>
      </c>
      <c r="U661" s="101">
        <v>66140</v>
      </c>
      <c r="V661" s="102">
        <f t="shared" si="247"/>
        <v>0</v>
      </c>
      <c r="W661" s="101"/>
      <c r="X661" s="101"/>
      <c r="Y661" s="102">
        <f t="shared" si="244"/>
        <v>0</v>
      </c>
      <c r="Z661" s="102">
        <f t="shared" si="253"/>
        <v>0</v>
      </c>
      <c r="AA661" s="102" t="e">
        <f t="shared" si="248"/>
        <v>#VALUE!</v>
      </c>
    </row>
    <row r="662" spans="1:29" ht="18" thickBot="1">
      <c r="A662" s="103"/>
      <c r="B662" s="103"/>
      <c r="C662" s="104"/>
      <c r="D662" s="194"/>
      <c r="E662" s="105"/>
      <c r="F662" s="106"/>
      <c r="G662" s="107" t="str">
        <f t="shared" si="249"/>
        <v>Error</v>
      </c>
      <c r="H662" s="108">
        <v>14400</v>
      </c>
      <c r="I662" s="109" t="e">
        <f t="shared" si="240"/>
        <v>#VALUE!</v>
      </c>
      <c r="J662" s="88" t="e">
        <f t="shared" si="245"/>
        <v>#VALUE!</v>
      </c>
      <c r="K662" s="109">
        <f t="shared" si="250"/>
        <v>0</v>
      </c>
      <c r="L662" s="109">
        <f t="shared" si="241"/>
        <v>0</v>
      </c>
      <c r="M662" s="109" t="e">
        <f t="shared" si="242"/>
        <v>#VALUE!</v>
      </c>
      <c r="N662" s="109" t="e">
        <f t="shared" si="243"/>
        <v>#VALUE!</v>
      </c>
      <c r="O662" s="108"/>
      <c r="P662" s="109" t="e">
        <f t="shared" si="246"/>
        <v>#VALUE!</v>
      </c>
      <c r="Q662" s="110" t="e">
        <f t="shared" si="251"/>
        <v>#VALUE!</v>
      </c>
      <c r="R662" s="111"/>
      <c r="S662" s="103"/>
      <c r="T662" s="28">
        <f t="shared" si="252"/>
        <v>0</v>
      </c>
      <c r="U662" s="112">
        <v>66140</v>
      </c>
      <c r="V662" s="113">
        <f t="shared" si="247"/>
        <v>0</v>
      </c>
      <c r="W662" s="112"/>
      <c r="X662" s="112"/>
      <c r="Y662" s="113">
        <f t="shared" si="244"/>
        <v>0</v>
      </c>
      <c r="Z662" s="113">
        <f t="shared" si="253"/>
        <v>0</v>
      </c>
      <c r="AA662" s="113" t="e">
        <f t="shared" si="248"/>
        <v>#VALUE!</v>
      </c>
    </row>
    <row r="663" spans="1:29" s="120" customFormat="1" ht="15.75" thickBot="1">
      <c r="A663" s="1055" t="s">
        <v>47</v>
      </c>
      <c r="B663" s="1056"/>
      <c r="C663" s="1056"/>
      <c r="D663" s="1056"/>
      <c r="E663" s="114">
        <f>SUM(E591:E662)</f>
        <v>0</v>
      </c>
      <c r="F663" s="115"/>
      <c r="G663" s="116">
        <f>SUM(G591:G662)</f>
        <v>0</v>
      </c>
      <c r="H663" s="117"/>
      <c r="I663" s="118" t="e">
        <f t="shared" ref="I663:R663" si="254">SUM(I591:I662)</f>
        <v>#VALUE!</v>
      </c>
      <c r="J663" s="118" t="e">
        <f t="shared" si="254"/>
        <v>#VALUE!</v>
      </c>
      <c r="K663" s="118">
        <f t="shared" si="254"/>
        <v>0</v>
      </c>
      <c r="L663" s="118">
        <f t="shared" si="254"/>
        <v>0</v>
      </c>
      <c r="M663" s="118" t="e">
        <f t="shared" si="254"/>
        <v>#VALUE!</v>
      </c>
      <c r="N663" s="118" t="e">
        <f t="shared" si="254"/>
        <v>#VALUE!</v>
      </c>
      <c r="O663" s="117">
        <f t="shared" si="254"/>
        <v>0</v>
      </c>
      <c r="P663" s="118" t="e">
        <f t="shared" si="254"/>
        <v>#VALUE!</v>
      </c>
      <c r="Q663" s="119" t="e">
        <f t="shared" si="254"/>
        <v>#VALUE!</v>
      </c>
      <c r="R663" s="116">
        <f t="shared" si="254"/>
        <v>0</v>
      </c>
      <c r="S663" s="117"/>
      <c r="T663" s="117"/>
      <c r="U663" s="117"/>
      <c r="V663" s="118">
        <f t="shared" ref="V663:AA663" si="255">SUM(V591:V662)</f>
        <v>0</v>
      </c>
      <c r="W663" s="118">
        <f t="shared" si="255"/>
        <v>0</v>
      </c>
      <c r="X663" s="118">
        <f t="shared" si="255"/>
        <v>0</v>
      </c>
      <c r="Y663" s="118">
        <f t="shared" si="255"/>
        <v>0</v>
      </c>
      <c r="Z663" s="118">
        <f t="shared" si="255"/>
        <v>0</v>
      </c>
      <c r="AA663" s="119" t="e">
        <f t="shared" si="255"/>
        <v>#VALUE!</v>
      </c>
    </row>
    <row r="665" spans="1:29" ht="15.75" thickBot="1"/>
    <row r="666" spans="1:29" s="38" customFormat="1" ht="36.75" customHeight="1" thickBot="1">
      <c r="A666" s="1057" t="s">
        <v>49</v>
      </c>
      <c r="B666" s="1058"/>
      <c r="C666" s="1058"/>
      <c r="D666" s="1059"/>
      <c r="E666" s="1060" t="s">
        <v>315</v>
      </c>
      <c r="F666" s="1061"/>
      <c r="G666" s="1061"/>
      <c r="H666" s="1061"/>
      <c r="I666" s="1061"/>
      <c r="J666" s="1061"/>
      <c r="K666" s="1061"/>
      <c r="L666" s="1061"/>
      <c r="M666" s="1061"/>
      <c r="N666" s="1061"/>
      <c r="O666" s="1061"/>
      <c r="P666" s="1061"/>
      <c r="Q666" s="1061"/>
      <c r="R666" s="1061"/>
      <c r="S666" s="1061"/>
      <c r="T666" s="1061"/>
      <c r="U666" s="1061"/>
      <c r="V666" s="1061"/>
      <c r="W666" s="1061"/>
      <c r="X666" s="1061"/>
      <c r="Y666" s="1061"/>
      <c r="Z666" s="1061"/>
      <c r="AA666" s="1062"/>
    </row>
    <row r="667" spans="1:29" s="38" customFormat="1" ht="23.25" customHeight="1" thickBot="1">
      <c r="A667" s="1052" t="s">
        <v>292</v>
      </c>
      <c r="B667" s="1053"/>
      <c r="C667" s="1053"/>
      <c r="D667" s="1054"/>
      <c r="E667" s="1029" t="s">
        <v>51</v>
      </c>
      <c r="F667" s="1030"/>
      <c r="G667" s="1030"/>
      <c r="H667" s="1030"/>
      <c r="I667" s="1030"/>
      <c r="J667" s="1030"/>
      <c r="K667" s="1030"/>
      <c r="L667" s="1030"/>
      <c r="M667" s="1030"/>
      <c r="N667" s="1030"/>
      <c r="O667" s="1030"/>
      <c r="P667" s="1030"/>
      <c r="Q667" s="1031"/>
      <c r="R667" s="1027" t="s">
        <v>52</v>
      </c>
      <c r="S667" s="1028"/>
      <c r="T667" s="1028"/>
      <c r="U667" s="1028"/>
      <c r="V667" s="1028"/>
      <c r="W667" s="1028"/>
      <c r="X667" s="1028"/>
      <c r="Y667" s="1028"/>
      <c r="Z667" s="1028"/>
      <c r="AA667" s="1040"/>
    </row>
    <row r="668" spans="1:29" s="62" customFormat="1" ht="162" customHeight="1" thickBot="1">
      <c r="A668" s="63" t="s">
        <v>10</v>
      </c>
      <c r="B668" s="64" t="s">
        <v>293</v>
      </c>
      <c r="C668" s="64" t="s">
        <v>55</v>
      </c>
      <c r="D668" s="65" t="s">
        <v>294</v>
      </c>
      <c r="E668" s="66" t="s">
        <v>1</v>
      </c>
      <c r="F668" s="67" t="s">
        <v>295</v>
      </c>
      <c r="G668" s="67" t="s">
        <v>296</v>
      </c>
      <c r="H668" s="67" t="s">
        <v>297</v>
      </c>
      <c r="I668" s="67" t="s">
        <v>298</v>
      </c>
      <c r="J668" s="67" t="s">
        <v>299</v>
      </c>
      <c r="K668" s="67" t="s">
        <v>300</v>
      </c>
      <c r="L668" s="67" t="s">
        <v>301</v>
      </c>
      <c r="M668" s="67" t="s">
        <v>302</v>
      </c>
      <c r="N668" s="67" t="s">
        <v>303</v>
      </c>
      <c r="O668" s="67" t="s">
        <v>30</v>
      </c>
      <c r="P668" s="68" t="s">
        <v>60</v>
      </c>
      <c r="Q668" s="69" t="s">
        <v>304</v>
      </c>
      <c r="R668" s="70" t="s">
        <v>1</v>
      </c>
      <c r="S668" s="71" t="s">
        <v>295</v>
      </c>
      <c r="T668" s="71" t="s">
        <v>90</v>
      </c>
      <c r="U668" s="71" t="s">
        <v>305</v>
      </c>
      <c r="V668" s="71" t="s">
        <v>298</v>
      </c>
      <c r="W668" s="71" t="str">
        <f>+J668</f>
        <v>Սահմանվող պաշտոնային դրույքաչափ /հաշվի առնելով  նվազագույն ամսական աշխատավարձը - 50000 դրամ/</v>
      </c>
      <c r="X668" s="71" t="s">
        <v>30</v>
      </c>
      <c r="Y668" s="68" t="s">
        <v>60</v>
      </c>
      <c r="Z668" s="71" t="s">
        <v>306</v>
      </c>
      <c r="AA668" s="72" t="s">
        <v>307</v>
      </c>
    </row>
    <row r="669" spans="1:29" s="81" customFormat="1" ht="17.25" customHeight="1" thickBot="1">
      <c r="A669" s="73">
        <v>1</v>
      </c>
      <c r="B669" s="74">
        <v>2</v>
      </c>
      <c r="C669" s="74">
        <v>3</v>
      </c>
      <c r="D669" s="75">
        <v>4</v>
      </c>
      <c r="E669" s="76">
        <v>5</v>
      </c>
      <c r="F669" s="74">
        <v>6</v>
      </c>
      <c r="G669" s="77">
        <v>7</v>
      </c>
      <c r="H669" s="74">
        <v>8</v>
      </c>
      <c r="I669" s="74">
        <v>9</v>
      </c>
      <c r="J669" s="77">
        <v>10</v>
      </c>
      <c r="K669" s="74">
        <v>11</v>
      </c>
      <c r="L669" s="74">
        <v>12</v>
      </c>
      <c r="M669" s="77">
        <v>13</v>
      </c>
      <c r="N669" s="74">
        <v>14</v>
      </c>
      <c r="O669" s="74">
        <v>15</v>
      </c>
      <c r="P669" s="77">
        <v>16</v>
      </c>
      <c r="Q669" s="78">
        <v>17</v>
      </c>
      <c r="R669" s="79">
        <v>18</v>
      </c>
      <c r="S669" s="77">
        <v>19</v>
      </c>
      <c r="T669" s="74">
        <v>20</v>
      </c>
      <c r="U669" s="74">
        <v>21</v>
      </c>
      <c r="V669" s="74">
        <v>22</v>
      </c>
      <c r="W669" s="74">
        <v>23</v>
      </c>
      <c r="X669" s="74">
        <v>24</v>
      </c>
      <c r="Y669" s="74">
        <v>25</v>
      </c>
      <c r="Z669" s="74">
        <v>26</v>
      </c>
      <c r="AA669" s="78">
        <v>27</v>
      </c>
      <c r="AB669" s="80"/>
      <c r="AC669" s="80"/>
    </row>
    <row r="670" spans="1:29" ht="17.25">
      <c r="A670" s="82"/>
      <c r="B670" s="82"/>
      <c r="C670" s="83"/>
      <c r="D670" s="192"/>
      <c r="E670" s="84"/>
      <c r="F670" s="85"/>
      <c r="G670" s="86" t="str">
        <f>IF($C670="ստորաբաժանման պետ",IF(F670=0,2.28,IF(F670=1,2.35,IF(F670=2,2.43,IF(F670=3,2.5,IF(OR(F670=4,F670=5),2.58,IF(OR(F670=6,F670=7),2.66,IF(OR(F670=8,F670=9),2.75,IF(OR(F670=10,F670=11,F670=12),2.83,IF(OR(F670=13,F670=14,F670=15),2.92,IF(OR(F670=16,F670=17,F670=18),3.01,3.11)))))))))),IF($C670="ավագ կարգադրիչ",IF(F670=0,1.96,IF(F670=1,2.02,IF(F670=2,2.08,IF(F670=3,2.15,IF(OR(F670=4,F670=5),2.21,IF(OR(F670=6,F670=7),2.28,IF(OR(F670=8,F670=9),2.35,IF(OR(F670=10,F670=11,F670=12),2.42,IF(OR(F670=13,F670=14,F670=15),2.5,IF(OR(F670=16,F670=17,F670=18),2.58,2.66)))))))))),IF($C670="կարգադրիչ",IF(F670=0,1.45,IF(F670=1,1.49,IF(F670=2,1.54,IF(F670=3,1.59,IF(OR(F670=4,F670=5),1.9,IF(OR(F670=6,F670=7),1.96,IF(OR(F670=8,F670=9),1.73,IF(OR(F670=10,F670=11,F670=12),1.79,IF(OR(F670=13,F670=14,F670=15),1.84,IF(OR(F670=16,F670=17,F670=18),1.9,1.95)))))))))), "Error")))</f>
        <v>Error</v>
      </c>
      <c r="H670" s="87">
        <v>14400</v>
      </c>
      <c r="I670" s="88" t="e">
        <f>G670*H670</f>
        <v>#VALUE!</v>
      </c>
      <c r="J670" s="88" t="e">
        <f t="shared" ref="J670:J733" si="256">IF(I670&lt;=59525,59525,I670)</f>
        <v>#VALUE!</v>
      </c>
      <c r="K670" s="88">
        <f>IF($D670="գեներալ-մայոր",2.91,IF($D670="գնդապետ",2.38,IF($D670="փոխգնդապետ",2.25,IF($D670="մայոր",1.85,IF($D670="կապիտան",1.72,IF($D670="ավագ լեյտենանտ",1.59,IF($D670="լեյտենանտ",1.46,IF($D670="ավագ ենթասպա",1.06,IF($D670="ենթասպա",0.93,IF($D670="ավագ",0.79,IF($D670="ավագ սերժանտ",0.66,IF($D670="սերժանտ",0.53,IF($D670="կրտսեր սերժանտ",0.4,0)))))))))))))</f>
        <v>0</v>
      </c>
      <c r="L670" s="88">
        <f>K670*H670</f>
        <v>0</v>
      </c>
      <c r="M670" s="88" t="e">
        <f>L670+J670</f>
        <v>#VALUE!</v>
      </c>
      <c r="N670" s="88" t="e">
        <f>IF(F670&lt;2,M670*0%,IF(F670&lt;5,M670*5%,IF(F670&lt;10,M670*10%,IF(F670&lt;15,M670*15%,IF(F670&lt;20,M670*20%,IF(F670&lt;25,M670*25%,IF(F670&gt;=25,M670*30%)))))))</f>
        <v>#VALUE!</v>
      </c>
      <c r="O670" s="87"/>
      <c r="P670" s="88" t="e">
        <f t="shared" ref="P670:P733" si="257">M670+N670+O670</f>
        <v>#VALUE!</v>
      </c>
      <c r="Q670" s="89" t="e">
        <f>P670*6.565</f>
        <v>#VALUE!</v>
      </c>
      <c r="R670" s="90"/>
      <c r="S670" s="82"/>
      <c r="T670" s="28">
        <f>IF(E670&lt;1,0,IF(D670="Բ-1",IF(F670=0,6.94,IF(F670=1,7.17,IF(F670=2,7.41,IF(F670=3,7.66,IF(OR(F670=5,F670=4),7.92,IF(OR(F670=6,F670=7),8.18,IF(OR(F670=8,F670=9),8.46,IF(OR(F670=10,F670=11,F670=12),8.74,IF(OR(F670=13,F670=14,F670=15),9.03,IF(OR(F670=16,F670=17,F670=18),9.33,9.65)))))))))),IF(D670="Բ-2", IF(F670=0,5.71,IF(F670=1,5.89,IF(F670=2,6.09,IF(F670=3,6.29,IF(OR(F670=5,F670=4),6.5,IF(OR(F670=6,F670=7),6.72,IF(OR(F670=8,F670=9),6.94,IF(OR(F670=10,F670=11,F670=12),7.17,IF(OR(F670=13,F670=14,F670=15),7.41,IF(OR(F670=16,F670=17,F670=18),7.65,7.91)))))))))), IF(D670="Գ-1", IF(F670=0,4.7,IF(F670=1,4.86,IF(F670=2,5.01,IF(F670=3,5.18,IF(OR(F670=5,F670=4),5.35,IF(OR(F670=6,F670=7),5.52,IF(OR(F670=8,F670=9),5.71,IF(OR(F670=10,F670=11,F670=12),5.89,IF(OR(F670=13,F670=14,F670=15),6.09,IF(OR(F670=16,F670=17,F670=18),6.29,6.49)))))))))), IF(D670="Գ-2", IF(F670=0,3.88,IF(F670=1,4.01,IF(F670=2,4.14,IF(F670=3,4.27,IF(OR(F670=5,F670=4),4.41,IF(OR(F670=6,F670=7),4.55,IF(OR(F670=8,F670=9),4.7,IF(OR(F670=10,F670=11,F670=12),4.85,IF(OR(F670=13,F670=14,F670=15),5.01,IF(OR(F670=16,F670=17,F670=18),5.17,5.34)))))))))), IF(D670="Գ-3", IF(F670=0,3.21,IF(F670=1,3.31,IF(F670=2,3.42,IF(F670=3,3.53,IF(OR(F670=5,F670=4),3.64,IF(OR(F670=6,F670=7),3.76,IF(OR(F670=8,F670=9),3.88,IF(OR(F670=10,F670=11,F670=12),4.01,IF(OR(F670=13,F670=14,F670=15),4.13,IF(OR(F670=16,F670=17,F670=18),4.27,4.4)))))))))), IF(D670="Ա-1", IF(F670=0,2.66,IF(F670=1,2.75,IF(F670=2,2.83,IF(F670=3,2.92,IF(OR(F670=5,F670=4),3.02,IF(OR(F670=6,F670=7),3.11,IF(OR(F670=8,F670=9),3.21,IF(OR(F670=10,F670=11,F670=12),3.31,IF(OR(F670=13,F670=14,F670=15),3.42,IF(OR(F670=16,F670=17,F670=18),3.53,3.64)))))))))), IF(D670="Ա-2", IF(F670=0,2.28,IF(F670=1,2.35,IF(F670=2,2.43,IF(F670=3,2.5,IF(OR(F670=5,F670=4),2.58,IF(OR(F670=6,F670=7),2.66,IF(OR(F670=8,F670=9),2.75,IF(OR(F670=10,F670=11,F670=12),2.83,IF(OR(F670=13,F670=14,F670=15),2.92,IF(OR(F670=16,F670=17,F670=18),3.01,3.11)))))))))),IF(D670="Ա-3", IF(F670=0,1.96,IF(F670=1,2.02,IF(F670=2,2.08,IF(F670=3,2.15,IF(OR(F670=5,F670=4),2.21,IF(OR(F670=6,F670=7),2.28,IF(OR(F670=8,F670=9),2.35,IF(OR(F670=10,F670=11,F670=12),2.42,IF(OR(F670=13,F670=14,F670=15),2.5,IF(OR(F670=16,F670=17,F670=18),2.58,2.66)))))))))), IF(D670="Կ-1", IF(F670=0,1.68,IF(F670=1,1.73,IF(F670=2,1.79,IF(F670=3,1.84,IF(OR(F670=5,F670=4),1.9,IF(OR(F670=6,F670=7),1.96,IF(OR(F670=8,F670=9),2.02,IF(OR(F670=10,F670=11,F670=12),2.08,IF(OR(F670=13,F670=14,F670=15),2.14,IF(OR(F670=16,F670=17,F670=18),2.21,2.28)))))))))), IF(D670="Կ-2", IF(F670=0,1.45,IF(F670=1,1.49,IF(F670=2,1.54,IF(F670=3,1.59,IF(OR(F670=5,F670=4),1.63,IF(OR(F670=6,F670=7),1.68,IF(OR(F670=8,F670=9),1.73,IF(OR(F670=10,F670=11,F670=12),1.79,IF(OR(F670=13,F670=14,F670=15),1.84,IF(OR(F670=16,F670=17,F670=18),1.9,1.95)))))))))),IF(D670="Կ-3", IF(F670=0,1.25,IF(F670=1,1.29,IF(F670=2,1.33,IF(F670=3,1.37,IF(OR(F670=5,F670=4),1.41,IF(OR(F670=6,F670=7),1.45,IF(OR(F670=8,F670=9),1.49,IF(OR(F670=10,F670=11,F670=12),1.54,IF(OR(F670=13,F670=14,F670=15),1.58,IF(OR(F670=16,F670=17,F670=18),1.63,1.68)))))))))), "Error"))))))))))))</f>
        <v>0</v>
      </c>
      <c r="U670" s="91">
        <v>66140</v>
      </c>
      <c r="V670" s="92">
        <f t="shared" ref="V670:V701" si="258">+U670*T670</f>
        <v>0</v>
      </c>
      <c r="W670" s="91"/>
      <c r="X670" s="91"/>
      <c r="Y670" s="92">
        <f>+V670+W670+X670</f>
        <v>0</v>
      </c>
      <c r="Z670" s="92">
        <f>+Y670*6.565</f>
        <v>0</v>
      </c>
      <c r="AA670" s="92" t="e">
        <f t="shared" ref="AA670:AA701" si="259">+Z670+Q670</f>
        <v>#VALUE!</v>
      </c>
    </row>
    <row r="671" spans="1:29" ht="17.25">
      <c r="A671" s="5"/>
      <c r="B671" s="5"/>
      <c r="C671" s="93"/>
      <c r="D671" s="193"/>
      <c r="E671" s="94"/>
      <c r="F671" s="95"/>
      <c r="G671" s="96" t="str">
        <f t="shared" ref="G671:G734" si="260">IF($C671="ստորաբաժանման պետ",IF(F671=0,2.28,IF(F671=1,2.35,IF(F671=2,2.43,IF(F671=3,2.5,IF(OR(F671=4,F671=5),2.58,IF(OR(F671=6,F671=7),2.66,IF(OR(F671=8,F671=9),2.75,IF(OR(F671=10,F671=11,F671=12),2.83,IF(OR(F671=13,F671=14,F671=15),2.92,IF(OR(F671=16,F671=17,F671=18),3.01,3.11)))))))))),IF($C671="ավագ կարգադրիչ",IF(F671=0,1.96,IF(F671=1,2.02,IF(F671=2,2.08,IF(F671=3,2.15,IF(OR(F671=4,F671=5),2.21,IF(OR(F671=6,F671=7),2.28,IF(OR(F671=8,F671=9),2.35,IF(OR(F671=10,F671=11,F671=12),2.42,IF(OR(F671=13,F671=14,F671=15),2.5,IF(OR(F671=16,F671=17,F671=18),2.58,2.66)))))))))),IF($C671="կարգադրիչ",IF(F671=0,1.45,IF(F671=1,1.49,IF(F671=2,1.54,IF(F671=3,1.59,IF(OR(F671=4,F671=5),1.9,IF(OR(F671=6,F671=7),1.96,IF(OR(F671=8,F671=9),1.73,IF(OR(F671=10,F671=11,F671=12),1.79,IF(OR(F671=13,F671=14,F671=15),1.84,IF(OR(F671=16,F671=17,F671=18),1.9,1.95)))))))))), "Error")))</f>
        <v>Error</v>
      </c>
      <c r="H671" s="97">
        <v>14400</v>
      </c>
      <c r="I671" s="98" t="e">
        <f t="shared" ref="I671:I724" si="261">G671*H671</f>
        <v>#VALUE!</v>
      </c>
      <c r="J671" s="88" t="e">
        <f t="shared" si="256"/>
        <v>#VALUE!</v>
      </c>
      <c r="K671" s="98">
        <f t="shared" ref="K671:K734" si="262">IF($D671="գեներալ-մայոր",2.91,IF($D671="գնդապետ",2.38,IF($D671="փոխգնդապետ",2.25,IF($D671="մայոր",1.85,IF($D671="կապիտան",1.72,IF($D671="ավագ լեյտենանտ",1.59,IF($D671="լեյտենանտ",1.46,IF($D671="ավագ ենթասպա",1.06,IF($D671="ենթասպա",0.93,IF($D671="ավագ",0.79,IF($D671="ավագ սերժանտ",0.66,IF($D671="սերժանտ",0.53,IF($D671="կրտսեր սերժանտ",0.4,0)))))))))))))</f>
        <v>0</v>
      </c>
      <c r="L671" s="98">
        <f t="shared" ref="L671:L724" si="263">K671*H671</f>
        <v>0</v>
      </c>
      <c r="M671" s="98" t="e">
        <f t="shared" ref="M671:M724" si="264">L671+J671</f>
        <v>#VALUE!</v>
      </c>
      <c r="N671" s="98" t="e">
        <f t="shared" ref="N671:N724" si="265">IF(F671&lt;2,M671*0%,IF(F671&lt;5,M671*5%,IF(F671&lt;10,M671*10%,IF(F671&lt;15,M671*15%,IF(F671&lt;20,M671*20%,IF(F671&lt;25,M671*25%,IF(F671&gt;=25,M671*30%)))))))</f>
        <v>#VALUE!</v>
      </c>
      <c r="O671" s="97"/>
      <c r="P671" s="98" t="e">
        <f t="shared" si="257"/>
        <v>#VALUE!</v>
      </c>
      <c r="Q671" s="99" t="e">
        <f t="shared" ref="Q671:Q734" si="266">P671*6.565</f>
        <v>#VALUE!</v>
      </c>
      <c r="R671" s="100"/>
      <c r="S671" s="5"/>
      <c r="T671" s="28">
        <f t="shared" ref="T671:T734" si="267">IF(E671&lt;1,0,IF(D671="Բ-1",IF(F671=0,6.94,IF(F671=1,7.17,IF(F671=2,7.41,IF(F671=3,7.66,IF(OR(F671=5,F671=4),7.92,IF(OR(F671=6,F671=7),8.18,IF(OR(F671=8,F671=9),8.46,IF(OR(F671=10,F671=11,F671=12),8.74,IF(OR(F671=13,F671=14,F671=15),9.03,IF(OR(F671=16,F671=17,F671=18),9.33,9.65)))))))))),IF(D671="Բ-2", IF(F671=0,5.71,IF(F671=1,5.89,IF(F671=2,6.09,IF(F671=3,6.29,IF(OR(F671=5,F671=4),6.5,IF(OR(F671=6,F671=7),6.72,IF(OR(F671=8,F671=9),6.94,IF(OR(F671=10,F671=11,F671=12),7.17,IF(OR(F671=13,F671=14,F671=15),7.41,IF(OR(F671=16,F671=17,F671=18),7.65,7.91)))))))))), IF(D671="Գ-1", IF(F671=0,4.7,IF(F671=1,4.86,IF(F671=2,5.01,IF(F671=3,5.18,IF(OR(F671=5,F671=4),5.35,IF(OR(F671=6,F671=7),5.52,IF(OR(F671=8,F671=9),5.71,IF(OR(F671=10,F671=11,F671=12),5.89,IF(OR(F671=13,F671=14,F671=15),6.09,IF(OR(F671=16,F671=17,F671=18),6.29,6.49)))))))))), IF(D671="Գ-2", IF(F671=0,3.88,IF(F671=1,4.01,IF(F671=2,4.14,IF(F671=3,4.27,IF(OR(F671=5,F671=4),4.41,IF(OR(F671=6,F671=7),4.55,IF(OR(F671=8,F671=9),4.7,IF(OR(F671=10,F671=11,F671=12),4.85,IF(OR(F671=13,F671=14,F671=15),5.01,IF(OR(F671=16,F671=17,F671=18),5.17,5.34)))))))))), IF(D671="Գ-3", IF(F671=0,3.21,IF(F671=1,3.31,IF(F671=2,3.42,IF(F671=3,3.53,IF(OR(F671=5,F671=4),3.64,IF(OR(F671=6,F671=7),3.76,IF(OR(F671=8,F671=9),3.88,IF(OR(F671=10,F671=11,F671=12),4.01,IF(OR(F671=13,F671=14,F671=15),4.13,IF(OR(F671=16,F671=17,F671=18),4.27,4.4)))))))))), IF(D671="Ա-1", IF(F671=0,2.66,IF(F671=1,2.75,IF(F671=2,2.83,IF(F671=3,2.92,IF(OR(F671=5,F671=4),3.02,IF(OR(F671=6,F671=7),3.11,IF(OR(F671=8,F671=9),3.21,IF(OR(F671=10,F671=11,F671=12),3.31,IF(OR(F671=13,F671=14,F671=15),3.42,IF(OR(F671=16,F671=17,F671=18),3.53,3.64)))))))))), IF(D671="Ա-2", IF(F671=0,2.28,IF(F671=1,2.35,IF(F671=2,2.43,IF(F671=3,2.5,IF(OR(F671=5,F671=4),2.58,IF(OR(F671=6,F671=7),2.66,IF(OR(F671=8,F671=9),2.75,IF(OR(F671=10,F671=11,F671=12),2.83,IF(OR(F671=13,F671=14,F671=15),2.92,IF(OR(F671=16,F671=17,F671=18),3.01,3.11)))))))))),IF(D671="Ա-3", IF(F671=0,1.96,IF(F671=1,2.02,IF(F671=2,2.08,IF(F671=3,2.15,IF(OR(F671=5,F671=4),2.21,IF(OR(F671=6,F671=7),2.28,IF(OR(F671=8,F671=9),2.35,IF(OR(F671=10,F671=11,F671=12),2.42,IF(OR(F671=13,F671=14,F671=15),2.5,IF(OR(F671=16,F671=17,F671=18),2.58,2.66)))))))))), IF(D671="Կ-1", IF(F671=0,1.68,IF(F671=1,1.73,IF(F671=2,1.79,IF(F671=3,1.84,IF(OR(F671=5,F671=4),1.9,IF(OR(F671=6,F671=7),1.96,IF(OR(F671=8,F671=9),2.02,IF(OR(F671=10,F671=11,F671=12),2.08,IF(OR(F671=13,F671=14,F671=15),2.14,IF(OR(F671=16,F671=17,F671=18),2.21,2.28)))))))))), IF(D671="Կ-2", IF(F671=0,1.45,IF(F671=1,1.49,IF(F671=2,1.54,IF(F671=3,1.59,IF(OR(F671=5,F671=4),1.63,IF(OR(F671=6,F671=7),1.68,IF(OR(F671=8,F671=9),1.73,IF(OR(F671=10,F671=11,F671=12),1.79,IF(OR(F671=13,F671=14,F671=15),1.84,IF(OR(F671=16,F671=17,F671=18),1.9,1.95)))))))))),IF(D671="Կ-3", IF(F671=0,1.25,IF(F671=1,1.29,IF(F671=2,1.33,IF(F671=3,1.37,IF(OR(F671=5,F671=4),1.41,IF(OR(F671=6,F671=7),1.45,IF(OR(F671=8,F671=9),1.49,IF(OR(F671=10,F671=11,F671=12),1.54,IF(OR(F671=13,F671=14,F671=15),1.58,IF(OR(F671=16,F671=17,F671=18),1.63,1.68)))))))))), "Error"))))))))))))</f>
        <v>0</v>
      </c>
      <c r="U671" s="101">
        <v>66140</v>
      </c>
      <c r="V671" s="102">
        <f t="shared" si="258"/>
        <v>0</v>
      </c>
      <c r="W671" s="101"/>
      <c r="X671" s="101"/>
      <c r="Y671" s="102">
        <f t="shared" ref="Y671:Y724" si="268">+V671+W671+X671</f>
        <v>0</v>
      </c>
      <c r="Z671" s="102">
        <f t="shared" ref="Z671:Z734" si="269">+Y671*6.565</f>
        <v>0</v>
      </c>
      <c r="AA671" s="102" t="e">
        <f t="shared" si="259"/>
        <v>#VALUE!</v>
      </c>
    </row>
    <row r="672" spans="1:29" ht="17.25">
      <c r="A672" s="5"/>
      <c r="B672" s="5"/>
      <c r="C672" s="93"/>
      <c r="D672" s="193"/>
      <c r="E672" s="94"/>
      <c r="F672" s="95"/>
      <c r="G672" s="96" t="str">
        <f t="shared" si="260"/>
        <v>Error</v>
      </c>
      <c r="H672" s="97">
        <v>14400</v>
      </c>
      <c r="I672" s="98" t="e">
        <f t="shared" si="261"/>
        <v>#VALUE!</v>
      </c>
      <c r="J672" s="88" t="e">
        <f t="shared" si="256"/>
        <v>#VALUE!</v>
      </c>
      <c r="K672" s="98">
        <f t="shared" si="262"/>
        <v>0</v>
      </c>
      <c r="L672" s="98">
        <f t="shared" si="263"/>
        <v>0</v>
      </c>
      <c r="M672" s="98" t="e">
        <f t="shared" si="264"/>
        <v>#VALUE!</v>
      </c>
      <c r="N672" s="98" t="e">
        <f t="shared" si="265"/>
        <v>#VALUE!</v>
      </c>
      <c r="O672" s="97"/>
      <c r="P672" s="98" t="e">
        <f t="shared" si="257"/>
        <v>#VALUE!</v>
      </c>
      <c r="Q672" s="99" t="e">
        <f t="shared" si="266"/>
        <v>#VALUE!</v>
      </c>
      <c r="R672" s="100"/>
      <c r="S672" s="5"/>
      <c r="T672" s="28">
        <f t="shared" si="267"/>
        <v>0</v>
      </c>
      <c r="U672" s="101">
        <v>66140</v>
      </c>
      <c r="V672" s="102">
        <f t="shared" si="258"/>
        <v>0</v>
      </c>
      <c r="W672" s="101"/>
      <c r="X672" s="101"/>
      <c r="Y672" s="102">
        <f t="shared" si="268"/>
        <v>0</v>
      </c>
      <c r="Z672" s="102">
        <f t="shared" si="269"/>
        <v>0</v>
      </c>
      <c r="AA672" s="102" t="e">
        <f t="shared" si="259"/>
        <v>#VALUE!</v>
      </c>
    </row>
    <row r="673" spans="1:27" ht="17.25">
      <c r="A673" s="5"/>
      <c r="B673" s="5"/>
      <c r="C673" s="93"/>
      <c r="D673" s="193"/>
      <c r="E673" s="94"/>
      <c r="F673" s="95"/>
      <c r="G673" s="96" t="str">
        <f t="shared" si="260"/>
        <v>Error</v>
      </c>
      <c r="H673" s="97">
        <v>14400</v>
      </c>
      <c r="I673" s="98" t="e">
        <f t="shared" si="261"/>
        <v>#VALUE!</v>
      </c>
      <c r="J673" s="88" t="e">
        <f t="shared" si="256"/>
        <v>#VALUE!</v>
      </c>
      <c r="K673" s="98">
        <f t="shared" si="262"/>
        <v>0</v>
      </c>
      <c r="L673" s="98">
        <f t="shared" si="263"/>
        <v>0</v>
      </c>
      <c r="M673" s="98" t="e">
        <f t="shared" si="264"/>
        <v>#VALUE!</v>
      </c>
      <c r="N673" s="98" t="e">
        <f t="shared" si="265"/>
        <v>#VALUE!</v>
      </c>
      <c r="O673" s="97"/>
      <c r="P673" s="98" t="e">
        <f t="shared" si="257"/>
        <v>#VALUE!</v>
      </c>
      <c r="Q673" s="99" t="e">
        <f t="shared" si="266"/>
        <v>#VALUE!</v>
      </c>
      <c r="R673" s="100"/>
      <c r="S673" s="5"/>
      <c r="T673" s="28">
        <f t="shared" si="267"/>
        <v>0</v>
      </c>
      <c r="U673" s="101">
        <v>66140</v>
      </c>
      <c r="V673" s="102">
        <f t="shared" si="258"/>
        <v>0</v>
      </c>
      <c r="W673" s="101"/>
      <c r="X673" s="101"/>
      <c r="Y673" s="102">
        <f t="shared" si="268"/>
        <v>0</v>
      </c>
      <c r="Z673" s="102">
        <f t="shared" si="269"/>
        <v>0</v>
      </c>
      <c r="AA673" s="102" t="e">
        <f t="shared" si="259"/>
        <v>#VALUE!</v>
      </c>
    </row>
    <row r="674" spans="1:27" ht="17.25">
      <c r="A674" s="5"/>
      <c r="B674" s="5"/>
      <c r="C674" s="93"/>
      <c r="D674" s="193"/>
      <c r="E674" s="94"/>
      <c r="F674" s="95"/>
      <c r="G674" s="96" t="str">
        <f t="shared" si="260"/>
        <v>Error</v>
      </c>
      <c r="H674" s="97">
        <v>14400</v>
      </c>
      <c r="I674" s="98" t="e">
        <f t="shared" si="261"/>
        <v>#VALUE!</v>
      </c>
      <c r="J674" s="88" t="e">
        <f t="shared" si="256"/>
        <v>#VALUE!</v>
      </c>
      <c r="K674" s="98">
        <f t="shared" si="262"/>
        <v>0</v>
      </c>
      <c r="L674" s="98">
        <f t="shared" si="263"/>
        <v>0</v>
      </c>
      <c r="M674" s="98" t="e">
        <f t="shared" si="264"/>
        <v>#VALUE!</v>
      </c>
      <c r="N674" s="98" t="e">
        <f t="shared" si="265"/>
        <v>#VALUE!</v>
      </c>
      <c r="O674" s="97"/>
      <c r="P674" s="98" t="e">
        <f t="shared" si="257"/>
        <v>#VALUE!</v>
      </c>
      <c r="Q674" s="99" t="e">
        <f t="shared" si="266"/>
        <v>#VALUE!</v>
      </c>
      <c r="R674" s="100"/>
      <c r="S674" s="5"/>
      <c r="T674" s="28">
        <f t="shared" si="267"/>
        <v>0</v>
      </c>
      <c r="U674" s="101">
        <v>66140</v>
      </c>
      <c r="V674" s="102">
        <f t="shared" si="258"/>
        <v>0</v>
      </c>
      <c r="W674" s="101"/>
      <c r="X674" s="101"/>
      <c r="Y674" s="102">
        <f t="shared" si="268"/>
        <v>0</v>
      </c>
      <c r="Z674" s="102">
        <f t="shared" si="269"/>
        <v>0</v>
      </c>
      <c r="AA674" s="102" t="e">
        <f t="shared" si="259"/>
        <v>#VALUE!</v>
      </c>
    </row>
    <row r="675" spans="1:27" ht="17.25">
      <c r="A675" s="5"/>
      <c r="B675" s="5"/>
      <c r="C675" s="93"/>
      <c r="D675" s="193"/>
      <c r="E675" s="94"/>
      <c r="F675" s="95"/>
      <c r="G675" s="96" t="str">
        <f t="shared" si="260"/>
        <v>Error</v>
      </c>
      <c r="H675" s="97">
        <v>14400</v>
      </c>
      <c r="I675" s="98" t="e">
        <f t="shared" si="261"/>
        <v>#VALUE!</v>
      </c>
      <c r="J675" s="88" t="e">
        <f t="shared" si="256"/>
        <v>#VALUE!</v>
      </c>
      <c r="K675" s="98">
        <f t="shared" si="262"/>
        <v>0</v>
      </c>
      <c r="L675" s="98">
        <f t="shared" si="263"/>
        <v>0</v>
      </c>
      <c r="M675" s="98" t="e">
        <f t="shared" si="264"/>
        <v>#VALUE!</v>
      </c>
      <c r="N675" s="98" t="e">
        <f t="shared" si="265"/>
        <v>#VALUE!</v>
      </c>
      <c r="O675" s="97"/>
      <c r="P675" s="98" t="e">
        <f t="shared" si="257"/>
        <v>#VALUE!</v>
      </c>
      <c r="Q675" s="99" t="e">
        <f t="shared" si="266"/>
        <v>#VALUE!</v>
      </c>
      <c r="R675" s="100"/>
      <c r="S675" s="5"/>
      <c r="T675" s="28">
        <f t="shared" si="267"/>
        <v>0</v>
      </c>
      <c r="U675" s="101">
        <v>66140</v>
      </c>
      <c r="V675" s="102">
        <f t="shared" si="258"/>
        <v>0</v>
      </c>
      <c r="W675" s="101"/>
      <c r="X675" s="101"/>
      <c r="Y675" s="102">
        <f t="shared" si="268"/>
        <v>0</v>
      </c>
      <c r="Z675" s="102">
        <f t="shared" si="269"/>
        <v>0</v>
      </c>
      <c r="AA675" s="102" t="e">
        <f t="shared" si="259"/>
        <v>#VALUE!</v>
      </c>
    </row>
    <row r="676" spans="1:27" ht="17.25">
      <c r="A676" s="5"/>
      <c r="B676" s="5"/>
      <c r="C676" s="93"/>
      <c r="D676" s="193"/>
      <c r="E676" s="84"/>
      <c r="F676" s="85"/>
      <c r="G676" s="86" t="str">
        <f t="shared" si="260"/>
        <v>Error</v>
      </c>
      <c r="H676" s="87">
        <v>14400</v>
      </c>
      <c r="I676" s="88" t="e">
        <f t="shared" si="261"/>
        <v>#VALUE!</v>
      </c>
      <c r="J676" s="88" t="e">
        <f t="shared" si="256"/>
        <v>#VALUE!</v>
      </c>
      <c r="K676" s="88">
        <f t="shared" si="262"/>
        <v>0</v>
      </c>
      <c r="L676" s="88">
        <f t="shared" si="263"/>
        <v>0</v>
      </c>
      <c r="M676" s="88" t="e">
        <f t="shared" si="264"/>
        <v>#VALUE!</v>
      </c>
      <c r="N676" s="88" t="e">
        <f t="shared" si="265"/>
        <v>#VALUE!</v>
      </c>
      <c r="O676" s="87"/>
      <c r="P676" s="88" t="e">
        <f t="shared" si="257"/>
        <v>#VALUE!</v>
      </c>
      <c r="Q676" s="89" t="e">
        <f t="shared" si="266"/>
        <v>#VALUE!</v>
      </c>
      <c r="R676" s="90"/>
      <c r="S676" s="82"/>
      <c r="T676" s="28">
        <f t="shared" si="267"/>
        <v>0</v>
      </c>
      <c r="U676" s="91">
        <v>66140</v>
      </c>
      <c r="V676" s="92">
        <f t="shared" si="258"/>
        <v>0</v>
      </c>
      <c r="W676" s="91"/>
      <c r="X676" s="91"/>
      <c r="Y676" s="92">
        <f t="shared" si="268"/>
        <v>0</v>
      </c>
      <c r="Z676" s="92">
        <f t="shared" si="269"/>
        <v>0</v>
      </c>
      <c r="AA676" s="92" t="e">
        <f t="shared" si="259"/>
        <v>#VALUE!</v>
      </c>
    </row>
    <row r="677" spans="1:27" ht="17.25">
      <c r="A677" s="5"/>
      <c r="B677" s="5"/>
      <c r="C677" s="93"/>
      <c r="D677" s="193"/>
      <c r="E677" s="94"/>
      <c r="F677" s="95"/>
      <c r="G677" s="96" t="str">
        <f t="shared" si="260"/>
        <v>Error</v>
      </c>
      <c r="H677" s="97">
        <v>14400</v>
      </c>
      <c r="I677" s="98" t="e">
        <f t="shared" si="261"/>
        <v>#VALUE!</v>
      </c>
      <c r="J677" s="88" t="e">
        <f t="shared" si="256"/>
        <v>#VALUE!</v>
      </c>
      <c r="K677" s="98">
        <f t="shared" si="262"/>
        <v>0</v>
      </c>
      <c r="L677" s="98">
        <f t="shared" si="263"/>
        <v>0</v>
      </c>
      <c r="M677" s="98" t="e">
        <f t="shared" si="264"/>
        <v>#VALUE!</v>
      </c>
      <c r="N677" s="98" t="e">
        <f t="shared" si="265"/>
        <v>#VALUE!</v>
      </c>
      <c r="O677" s="97"/>
      <c r="P677" s="98" t="e">
        <f t="shared" si="257"/>
        <v>#VALUE!</v>
      </c>
      <c r="Q677" s="99" t="e">
        <f t="shared" si="266"/>
        <v>#VALUE!</v>
      </c>
      <c r="R677" s="100"/>
      <c r="S677" s="5"/>
      <c r="T677" s="28">
        <f t="shared" si="267"/>
        <v>0</v>
      </c>
      <c r="U677" s="101">
        <v>66140</v>
      </c>
      <c r="V677" s="102">
        <f t="shared" si="258"/>
        <v>0</v>
      </c>
      <c r="W677" s="101"/>
      <c r="X677" s="101"/>
      <c r="Y677" s="102">
        <f t="shared" si="268"/>
        <v>0</v>
      </c>
      <c r="Z677" s="102">
        <f t="shared" si="269"/>
        <v>0</v>
      </c>
      <c r="AA677" s="102" t="e">
        <f t="shared" si="259"/>
        <v>#VALUE!</v>
      </c>
    </row>
    <row r="678" spans="1:27" ht="17.25">
      <c r="A678" s="5"/>
      <c r="B678" s="5"/>
      <c r="C678" s="93"/>
      <c r="D678" s="193"/>
      <c r="E678" s="94"/>
      <c r="F678" s="95"/>
      <c r="G678" s="96" t="str">
        <f t="shared" si="260"/>
        <v>Error</v>
      </c>
      <c r="H678" s="97">
        <v>14400</v>
      </c>
      <c r="I678" s="98" t="e">
        <f t="shared" si="261"/>
        <v>#VALUE!</v>
      </c>
      <c r="J678" s="88" t="e">
        <f t="shared" si="256"/>
        <v>#VALUE!</v>
      </c>
      <c r="K678" s="98">
        <f t="shared" si="262"/>
        <v>0</v>
      </c>
      <c r="L678" s="98">
        <f t="shared" si="263"/>
        <v>0</v>
      </c>
      <c r="M678" s="98" t="e">
        <f t="shared" si="264"/>
        <v>#VALUE!</v>
      </c>
      <c r="N678" s="98" t="e">
        <f t="shared" si="265"/>
        <v>#VALUE!</v>
      </c>
      <c r="O678" s="97"/>
      <c r="P678" s="98" t="e">
        <f t="shared" si="257"/>
        <v>#VALUE!</v>
      </c>
      <c r="Q678" s="99" t="e">
        <f t="shared" si="266"/>
        <v>#VALUE!</v>
      </c>
      <c r="R678" s="100"/>
      <c r="S678" s="5"/>
      <c r="T678" s="28">
        <f t="shared" si="267"/>
        <v>0</v>
      </c>
      <c r="U678" s="101">
        <v>66140</v>
      </c>
      <c r="V678" s="102">
        <f t="shared" si="258"/>
        <v>0</v>
      </c>
      <c r="W678" s="101"/>
      <c r="X678" s="101"/>
      <c r="Y678" s="102">
        <f t="shared" si="268"/>
        <v>0</v>
      </c>
      <c r="Z678" s="102">
        <f t="shared" si="269"/>
        <v>0</v>
      </c>
      <c r="AA678" s="102" t="e">
        <f t="shared" si="259"/>
        <v>#VALUE!</v>
      </c>
    </row>
    <row r="679" spans="1:27" ht="17.25">
      <c r="A679" s="5"/>
      <c r="B679" s="5"/>
      <c r="C679" s="93"/>
      <c r="D679" s="193"/>
      <c r="E679" s="94"/>
      <c r="F679" s="95"/>
      <c r="G679" s="96" t="str">
        <f t="shared" si="260"/>
        <v>Error</v>
      </c>
      <c r="H679" s="97">
        <v>14400</v>
      </c>
      <c r="I679" s="98" t="e">
        <f t="shared" si="261"/>
        <v>#VALUE!</v>
      </c>
      <c r="J679" s="88" t="e">
        <f t="shared" si="256"/>
        <v>#VALUE!</v>
      </c>
      <c r="K679" s="98">
        <f t="shared" si="262"/>
        <v>0</v>
      </c>
      <c r="L679" s="98">
        <f t="shared" si="263"/>
        <v>0</v>
      </c>
      <c r="M679" s="98" t="e">
        <f t="shared" si="264"/>
        <v>#VALUE!</v>
      </c>
      <c r="N679" s="98" t="e">
        <f t="shared" si="265"/>
        <v>#VALUE!</v>
      </c>
      <c r="O679" s="97"/>
      <c r="P679" s="98" t="e">
        <f t="shared" si="257"/>
        <v>#VALUE!</v>
      </c>
      <c r="Q679" s="99" t="e">
        <f t="shared" si="266"/>
        <v>#VALUE!</v>
      </c>
      <c r="R679" s="100"/>
      <c r="S679" s="5"/>
      <c r="T679" s="28">
        <f t="shared" si="267"/>
        <v>0</v>
      </c>
      <c r="U679" s="101">
        <v>66140</v>
      </c>
      <c r="V679" s="102">
        <f t="shared" si="258"/>
        <v>0</v>
      </c>
      <c r="W679" s="101"/>
      <c r="X679" s="101"/>
      <c r="Y679" s="102">
        <f t="shared" si="268"/>
        <v>0</v>
      </c>
      <c r="Z679" s="102">
        <f t="shared" si="269"/>
        <v>0</v>
      </c>
      <c r="AA679" s="102" t="e">
        <f t="shared" si="259"/>
        <v>#VALUE!</v>
      </c>
    </row>
    <row r="680" spans="1:27" ht="17.25">
      <c r="A680" s="5"/>
      <c r="B680" s="5"/>
      <c r="C680" s="93"/>
      <c r="D680" s="193"/>
      <c r="E680" s="94"/>
      <c r="F680" s="95"/>
      <c r="G680" s="96" t="str">
        <f t="shared" si="260"/>
        <v>Error</v>
      </c>
      <c r="H680" s="97">
        <v>14400</v>
      </c>
      <c r="I680" s="98" t="e">
        <f t="shared" si="261"/>
        <v>#VALUE!</v>
      </c>
      <c r="J680" s="88" t="e">
        <f t="shared" si="256"/>
        <v>#VALUE!</v>
      </c>
      <c r="K680" s="98">
        <f t="shared" si="262"/>
        <v>0</v>
      </c>
      <c r="L680" s="98">
        <f t="shared" si="263"/>
        <v>0</v>
      </c>
      <c r="M680" s="98" t="e">
        <f t="shared" si="264"/>
        <v>#VALUE!</v>
      </c>
      <c r="N680" s="98" t="e">
        <f t="shared" si="265"/>
        <v>#VALUE!</v>
      </c>
      <c r="O680" s="97"/>
      <c r="P680" s="98" t="e">
        <f t="shared" si="257"/>
        <v>#VALUE!</v>
      </c>
      <c r="Q680" s="99" t="e">
        <f t="shared" si="266"/>
        <v>#VALUE!</v>
      </c>
      <c r="R680" s="100"/>
      <c r="S680" s="5"/>
      <c r="T680" s="28">
        <f t="shared" si="267"/>
        <v>0</v>
      </c>
      <c r="U680" s="101">
        <v>66140</v>
      </c>
      <c r="V680" s="102">
        <f t="shared" si="258"/>
        <v>0</v>
      </c>
      <c r="W680" s="101"/>
      <c r="X680" s="101"/>
      <c r="Y680" s="102">
        <f t="shared" si="268"/>
        <v>0</v>
      </c>
      <c r="Z680" s="102">
        <f t="shared" si="269"/>
        <v>0</v>
      </c>
      <c r="AA680" s="102" t="e">
        <f t="shared" si="259"/>
        <v>#VALUE!</v>
      </c>
    </row>
    <row r="681" spans="1:27" ht="17.25">
      <c r="A681" s="5"/>
      <c r="B681" s="5"/>
      <c r="C681" s="93"/>
      <c r="D681" s="193"/>
      <c r="E681" s="94"/>
      <c r="F681" s="95"/>
      <c r="G681" s="96" t="str">
        <f t="shared" si="260"/>
        <v>Error</v>
      </c>
      <c r="H681" s="97">
        <v>14400</v>
      </c>
      <c r="I681" s="98" t="e">
        <f t="shared" si="261"/>
        <v>#VALUE!</v>
      </c>
      <c r="J681" s="88" t="e">
        <f t="shared" si="256"/>
        <v>#VALUE!</v>
      </c>
      <c r="K681" s="98">
        <f t="shared" si="262"/>
        <v>0</v>
      </c>
      <c r="L681" s="98">
        <f t="shared" si="263"/>
        <v>0</v>
      </c>
      <c r="M681" s="98" t="e">
        <f t="shared" si="264"/>
        <v>#VALUE!</v>
      </c>
      <c r="N681" s="98" t="e">
        <f t="shared" si="265"/>
        <v>#VALUE!</v>
      </c>
      <c r="O681" s="97"/>
      <c r="P681" s="98" t="e">
        <f t="shared" si="257"/>
        <v>#VALUE!</v>
      </c>
      <c r="Q681" s="99" t="e">
        <f t="shared" si="266"/>
        <v>#VALUE!</v>
      </c>
      <c r="R681" s="100"/>
      <c r="S681" s="5"/>
      <c r="T681" s="28">
        <f t="shared" si="267"/>
        <v>0</v>
      </c>
      <c r="U681" s="101">
        <v>66140</v>
      </c>
      <c r="V681" s="102">
        <f t="shared" si="258"/>
        <v>0</v>
      </c>
      <c r="W681" s="101"/>
      <c r="X681" s="101"/>
      <c r="Y681" s="102">
        <f t="shared" si="268"/>
        <v>0</v>
      </c>
      <c r="Z681" s="102">
        <f t="shared" si="269"/>
        <v>0</v>
      </c>
      <c r="AA681" s="102" t="e">
        <f t="shared" si="259"/>
        <v>#VALUE!</v>
      </c>
    </row>
    <row r="682" spans="1:27" ht="17.25">
      <c r="A682" s="5"/>
      <c r="B682" s="5"/>
      <c r="C682" s="93"/>
      <c r="D682" s="193"/>
      <c r="E682" s="84"/>
      <c r="F682" s="85"/>
      <c r="G682" s="86" t="str">
        <f t="shared" si="260"/>
        <v>Error</v>
      </c>
      <c r="H682" s="87">
        <v>14400</v>
      </c>
      <c r="I682" s="88" t="e">
        <f t="shared" si="261"/>
        <v>#VALUE!</v>
      </c>
      <c r="J682" s="88" t="e">
        <f t="shared" si="256"/>
        <v>#VALUE!</v>
      </c>
      <c r="K682" s="88">
        <f t="shared" si="262"/>
        <v>0</v>
      </c>
      <c r="L682" s="88">
        <f t="shared" si="263"/>
        <v>0</v>
      </c>
      <c r="M682" s="88" t="e">
        <f t="shared" si="264"/>
        <v>#VALUE!</v>
      </c>
      <c r="N682" s="88" t="e">
        <f t="shared" si="265"/>
        <v>#VALUE!</v>
      </c>
      <c r="O682" s="87"/>
      <c r="P682" s="88" t="e">
        <f t="shared" si="257"/>
        <v>#VALUE!</v>
      </c>
      <c r="Q682" s="89" t="e">
        <f t="shared" si="266"/>
        <v>#VALUE!</v>
      </c>
      <c r="R682" s="90"/>
      <c r="S682" s="82"/>
      <c r="T682" s="28">
        <f t="shared" si="267"/>
        <v>0</v>
      </c>
      <c r="U682" s="91">
        <v>66140</v>
      </c>
      <c r="V682" s="92">
        <f t="shared" si="258"/>
        <v>0</v>
      </c>
      <c r="W682" s="91"/>
      <c r="X682" s="91"/>
      <c r="Y682" s="92">
        <f t="shared" si="268"/>
        <v>0</v>
      </c>
      <c r="Z682" s="92">
        <f t="shared" si="269"/>
        <v>0</v>
      </c>
      <c r="AA682" s="92" t="e">
        <f t="shared" si="259"/>
        <v>#VALUE!</v>
      </c>
    </row>
    <row r="683" spans="1:27" ht="17.25">
      <c r="A683" s="5"/>
      <c r="B683" s="5"/>
      <c r="C683" s="93"/>
      <c r="D683" s="193"/>
      <c r="E683" s="94"/>
      <c r="F683" s="95"/>
      <c r="G683" s="96" t="str">
        <f t="shared" si="260"/>
        <v>Error</v>
      </c>
      <c r="H683" s="97">
        <v>14400</v>
      </c>
      <c r="I683" s="98" t="e">
        <f t="shared" si="261"/>
        <v>#VALUE!</v>
      </c>
      <c r="J683" s="88" t="e">
        <f t="shared" si="256"/>
        <v>#VALUE!</v>
      </c>
      <c r="K683" s="98">
        <f t="shared" si="262"/>
        <v>0</v>
      </c>
      <c r="L683" s="98">
        <f t="shared" si="263"/>
        <v>0</v>
      </c>
      <c r="M683" s="98" t="e">
        <f t="shared" si="264"/>
        <v>#VALUE!</v>
      </c>
      <c r="N683" s="98" t="e">
        <f t="shared" si="265"/>
        <v>#VALUE!</v>
      </c>
      <c r="O683" s="97"/>
      <c r="P683" s="98" t="e">
        <f t="shared" si="257"/>
        <v>#VALUE!</v>
      </c>
      <c r="Q683" s="99" t="e">
        <f t="shared" si="266"/>
        <v>#VALUE!</v>
      </c>
      <c r="R683" s="100"/>
      <c r="S683" s="5"/>
      <c r="T683" s="28">
        <f t="shared" si="267"/>
        <v>0</v>
      </c>
      <c r="U683" s="101">
        <v>66140</v>
      </c>
      <c r="V683" s="102">
        <f t="shared" si="258"/>
        <v>0</v>
      </c>
      <c r="W683" s="101"/>
      <c r="X683" s="101"/>
      <c r="Y683" s="102">
        <f t="shared" si="268"/>
        <v>0</v>
      </c>
      <c r="Z683" s="102">
        <f t="shared" si="269"/>
        <v>0</v>
      </c>
      <c r="AA683" s="102" t="e">
        <f t="shared" si="259"/>
        <v>#VALUE!</v>
      </c>
    </row>
    <row r="684" spans="1:27" ht="17.25">
      <c r="A684" s="5"/>
      <c r="B684" s="5"/>
      <c r="C684" s="93"/>
      <c r="D684" s="193"/>
      <c r="E684" s="94"/>
      <c r="F684" s="95"/>
      <c r="G684" s="96" t="str">
        <f t="shared" si="260"/>
        <v>Error</v>
      </c>
      <c r="H684" s="97">
        <v>14400</v>
      </c>
      <c r="I684" s="98" t="e">
        <f t="shared" si="261"/>
        <v>#VALUE!</v>
      </c>
      <c r="J684" s="88" t="e">
        <f t="shared" si="256"/>
        <v>#VALUE!</v>
      </c>
      <c r="K684" s="98">
        <f t="shared" si="262"/>
        <v>0</v>
      </c>
      <c r="L684" s="98">
        <f t="shared" si="263"/>
        <v>0</v>
      </c>
      <c r="M684" s="98" t="e">
        <f t="shared" si="264"/>
        <v>#VALUE!</v>
      </c>
      <c r="N684" s="98" t="e">
        <f t="shared" si="265"/>
        <v>#VALUE!</v>
      </c>
      <c r="O684" s="97"/>
      <c r="P684" s="98" t="e">
        <f t="shared" si="257"/>
        <v>#VALUE!</v>
      </c>
      <c r="Q684" s="99" t="e">
        <f t="shared" si="266"/>
        <v>#VALUE!</v>
      </c>
      <c r="R684" s="100"/>
      <c r="S684" s="5"/>
      <c r="T684" s="28">
        <f t="shared" si="267"/>
        <v>0</v>
      </c>
      <c r="U684" s="101">
        <v>66140</v>
      </c>
      <c r="V684" s="102">
        <f t="shared" si="258"/>
        <v>0</v>
      </c>
      <c r="W684" s="101"/>
      <c r="X684" s="101"/>
      <c r="Y684" s="102">
        <f t="shared" si="268"/>
        <v>0</v>
      </c>
      <c r="Z684" s="102">
        <f t="shared" si="269"/>
        <v>0</v>
      </c>
      <c r="AA684" s="102" t="e">
        <f t="shared" si="259"/>
        <v>#VALUE!</v>
      </c>
    </row>
    <row r="685" spans="1:27" ht="17.25">
      <c r="A685" s="5"/>
      <c r="B685" s="5"/>
      <c r="C685" s="93"/>
      <c r="D685" s="193"/>
      <c r="E685" s="94"/>
      <c r="F685" s="95"/>
      <c r="G685" s="96" t="str">
        <f t="shared" si="260"/>
        <v>Error</v>
      </c>
      <c r="H685" s="97">
        <v>14400</v>
      </c>
      <c r="I685" s="98" t="e">
        <f t="shared" si="261"/>
        <v>#VALUE!</v>
      </c>
      <c r="J685" s="88" t="e">
        <f t="shared" si="256"/>
        <v>#VALUE!</v>
      </c>
      <c r="K685" s="98">
        <f t="shared" si="262"/>
        <v>0</v>
      </c>
      <c r="L685" s="98">
        <f t="shared" si="263"/>
        <v>0</v>
      </c>
      <c r="M685" s="98" t="e">
        <f t="shared" si="264"/>
        <v>#VALUE!</v>
      </c>
      <c r="N685" s="98" t="e">
        <f t="shared" si="265"/>
        <v>#VALUE!</v>
      </c>
      <c r="O685" s="97"/>
      <c r="P685" s="98" t="e">
        <f t="shared" si="257"/>
        <v>#VALUE!</v>
      </c>
      <c r="Q685" s="99" t="e">
        <f t="shared" si="266"/>
        <v>#VALUE!</v>
      </c>
      <c r="R685" s="100"/>
      <c r="S685" s="5"/>
      <c r="T685" s="28">
        <f t="shared" si="267"/>
        <v>0</v>
      </c>
      <c r="U685" s="101">
        <v>66140</v>
      </c>
      <c r="V685" s="102">
        <f t="shared" si="258"/>
        <v>0</v>
      </c>
      <c r="W685" s="101"/>
      <c r="X685" s="101"/>
      <c r="Y685" s="102">
        <f t="shared" si="268"/>
        <v>0</v>
      </c>
      <c r="Z685" s="102">
        <f t="shared" si="269"/>
        <v>0</v>
      </c>
      <c r="AA685" s="102" t="e">
        <f t="shared" si="259"/>
        <v>#VALUE!</v>
      </c>
    </row>
    <row r="686" spans="1:27" ht="17.25">
      <c r="A686" s="5"/>
      <c r="B686" s="5"/>
      <c r="C686" s="93"/>
      <c r="D686" s="193"/>
      <c r="E686" s="94"/>
      <c r="F686" s="95"/>
      <c r="G686" s="96" t="str">
        <f t="shared" si="260"/>
        <v>Error</v>
      </c>
      <c r="H686" s="97">
        <v>14400</v>
      </c>
      <c r="I686" s="98" t="e">
        <f t="shared" si="261"/>
        <v>#VALUE!</v>
      </c>
      <c r="J686" s="88" t="e">
        <f t="shared" si="256"/>
        <v>#VALUE!</v>
      </c>
      <c r="K686" s="98">
        <f t="shared" si="262"/>
        <v>0</v>
      </c>
      <c r="L686" s="98">
        <f t="shared" si="263"/>
        <v>0</v>
      </c>
      <c r="M686" s="98" t="e">
        <f t="shared" si="264"/>
        <v>#VALUE!</v>
      </c>
      <c r="N686" s="98" t="e">
        <f t="shared" si="265"/>
        <v>#VALUE!</v>
      </c>
      <c r="O686" s="97"/>
      <c r="P686" s="98" t="e">
        <f t="shared" si="257"/>
        <v>#VALUE!</v>
      </c>
      <c r="Q686" s="99" t="e">
        <f t="shared" si="266"/>
        <v>#VALUE!</v>
      </c>
      <c r="R686" s="100"/>
      <c r="S686" s="5"/>
      <c r="T686" s="28">
        <f t="shared" si="267"/>
        <v>0</v>
      </c>
      <c r="U686" s="101">
        <v>66140</v>
      </c>
      <c r="V686" s="102">
        <f t="shared" si="258"/>
        <v>0</v>
      </c>
      <c r="W686" s="101"/>
      <c r="X686" s="101"/>
      <c r="Y686" s="102">
        <f t="shared" si="268"/>
        <v>0</v>
      </c>
      <c r="Z686" s="102">
        <f t="shared" si="269"/>
        <v>0</v>
      </c>
      <c r="AA686" s="102" t="e">
        <f t="shared" si="259"/>
        <v>#VALUE!</v>
      </c>
    </row>
    <row r="687" spans="1:27" ht="17.25">
      <c r="A687" s="5"/>
      <c r="B687" s="5"/>
      <c r="C687" s="93"/>
      <c r="D687" s="193"/>
      <c r="E687" s="94"/>
      <c r="F687" s="95"/>
      <c r="G687" s="96" t="str">
        <f t="shared" si="260"/>
        <v>Error</v>
      </c>
      <c r="H687" s="97">
        <v>14400</v>
      </c>
      <c r="I687" s="98" t="e">
        <f t="shared" si="261"/>
        <v>#VALUE!</v>
      </c>
      <c r="J687" s="88" t="e">
        <f t="shared" si="256"/>
        <v>#VALUE!</v>
      </c>
      <c r="K687" s="98">
        <f t="shared" si="262"/>
        <v>0</v>
      </c>
      <c r="L687" s="98">
        <f t="shared" si="263"/>
        <v>0</v>
      </c>
      <c r="M687" s="98" t="e">
        <f t="shared" si="264"/>
        <v>#VALUE!</v>
      </c>
      <c r="N687" s="98" t="e">
        <f t="shared" si="265"/>
        <v>#VALUE!</v>
      </c>
      <c r="O687" s="97"/>
      <c r="P687" s="98" t="e">
        <f t="shared" si="257"/>
        <v>#VALUE!</v>
      </c>
      <c r="Q687" s="99" t="e">
        <f t="shared" si="266"/>
        <v>#VALUE!</v>
      </c>
      <c r="R687" s="100"/>
      <c r="S687" s="5"/>
      <c r="T687" s="28">
        <f t="shared" si="267"/>
        <v>0</v>
      </c>
      <c r="U687" s="101">
        <v>66140</v>
      </c>
      <c r="V687" s="102">
        <f t="shared" si="258"/>
        <v>0</v>
      </c>
      <c r="W687" s="101"/>
      <c r="X687" s="101"/>
      <c r="Y687" s="102">
        <f t="shared" si="268"/>
        <v>0</v>
      </c>
      <c r="Z687" s="102">
        <f t="shared" si="269"/>
        <v>0</v>
      </c>
      <c r="AA687" s="102" t="e">
        <f t="shared" si="259"/>
        <v>#VALUE!</v>
      </c>
    </row>
    <row r="688" spans="1:27" ht="17.25">
      <c r="A688" s="5"/>
      <c r="B688" s="5"/>
      <c r="C688" s="93"/>
      <c r="D688" s="193"/>
      <c r="E688" s="84"/>
      <c r="F688" s="85"/>
      <c r="G688" s="86" t="str">
        <f t="shared" si="260"/>
        <v>Error</v>
      </c>
      <c r="H688" s="87">
        <v>14400</v>
      </c>
      <c r="I688" s="88" t="e">
        <f t="shared" si="261"/>
        <v>#VALUE!</v>
      </c>
      <c r="J688" s="88" t="e">
        <f t="shared" si="256"/>
        <v>#VALUE!</v>
      </c>
      <c r="K688" s="88">
        <f t="shared" si="262"/>
        <v>0</v>
      </c>
      <c r="L688" s="88">
        <f t="shared" si="263"/>
        <v>0</v>
      </c>
      <c r="M688" s="88" t="e">
        <f t="shared" si="264"/>
        <v>#VALUE!</v>
      </c>
      <c r="N688" s="88" t="e">
        <f t="shared" si="265"/>
        <v>#VALUE!</v>
      </c>
      <c r="O688" s="87"/>
      <c r="P688" s="88" t="e">
        <f t="shared" si="257"/>
        <v>#VALUE!</v>
      </c>
      <c r="Q688" s="89" t="e">
        <f t="shared" si="266"/>
        <v>#VALUE!</v>
      </c>
      <c r="R688" s="90"/>
      <c r="S688" s="82"/>
      <c r="T688" s="28">
        <f t="shared" si="267"/>
        <v>0</v>
      </c>
      <c r="U688" s="91">
        <v>66140</v>
      </c>
      <c r="V688" s="92">
        <f t="shared" si="258"/>
        <v>0</v>
      </c>
      <c r="W688" s="91"/>
      <c r="X688" s="91"/>
      <c r="Y688" s="92">
        <f t="shared" si="268"/>
        <v>0</v>
      </c>
      <c r="Z688" s="92">
        <f t="shared" si="269"/>
        <v>0</v>
      </c>
      <c r="AA688" s="92" t="e">
        <f t="shared" si="259"/>
        <v>#VALUE!</v>
      </c>
    </row>
    <row r="689" spans="1:27" ht="17.25">
      <c r="A689" s="5"/>
      <c r="B689" s="5"/>
      <c r="C689" s="93"/>
      <c r="D689" s="193"/>
      <c r="E689" s="94"/>
      <c r="F689" s="95"/>
      <c r="G689" s="96" t="str">
        <f t="shared" si="260"/>
        <v>Error</v>
      </c>
      <c r="H689" s="97">
        <v>14400</v>
      </c>
      <c r="I689" s="98" t="e">
        <f t="shared" si="261"/>
        <v>#VALUE!</v>
      </c>
      <c r="J689" s="88" t="e">
        <f t="shared" si="256"/>
        <v>#VALUE!</v>
      </c>
      <c r="K689" s="98">
        <f t="shared" si="262"/>
        <v>0</v>
      </c>
      <c r="L689" s="98">
        <f t="shared" si="263"/>
        <v>0</v>
      </c>
      <c r="M689" s="98" t="e">
        <f t="shared" si="264"/>
        <v>#VALUE!</v>
      </c>
      <c r="N689" s="98" t="e">
        <f t="shared" si="265"/>
        <v>#VALUE!</v>
      </c>
      <c r="O689" s="97"/>
      <c r="P689" s="98" t="e">
        <f t="shared" si="257"/>
        <v>#VALUE!</v>
      </c>
      <c r="Q689" s="99" t="e">
        <f t="shared" si="266"/>
        <v>#VALUE!</v>
      </c>
      <c r="R689" s="100"/>
      <c r="S689" s="5"/>
      <c r="T689" s="28">
        <f t="shared" si="267"/>
        <v>0</v>
      </c>
      <c r="U689" s="101">
        <v>66140</v>
      </c>
      <c r="V689" s="102">
        <f t="shared" si="258"/>
        <v>0</v>
      </c>
      <c r="W689" s="101"/>
      <c r="X689" s="101"/>
      <c r="Y689" s="102">
        <f t="shared" si="268"/>
        <v>0</v>
      </c>
      <c r="Z689" s="102">
        <f t="shared" si="269"/>
        <v>0</v>
      </c>
      <c r="AA689" s="102" t="e">
        <f t="shared" si="259"/>
        <v>#VALUE!</v>
      </c>
    </row>
    <row r="690" spans="1:27" ht="17.25">
      <c r="A690" s="5"/>
      <c r="B690" s="5"/>
      <c r="C690" s="93"/>
      <c r="D690" s="193"/>
      <c r="E690" s="94"/>
      <c r="F690" s="95"/>
      <c r="G690" s="96" t="str">
        <f t="shared" si="260"/>
        <v>Error</v>
      </c>
      <c r="H690" s="97">
        <v>14400</v>
      </c>
      <c r="I690" s="98" t="e">
        <f t="shared" si="261"/>
        <v>#VALUE!</v>
      </c>
      <c r="J690" s="88" t="e">
        <f t="shared" si="256"/>
        <v>#VALUE!</v>
      </c>
      <c r="K690" s="98">
        <f t="shared" si="262"/>
        <v>0</v>
      </c>
      <c r="L690" s="98">
        <f t="shared" si="263"/>
        <v>0</v>
      </c>
      <c r="M690" s="98" t="e">
        <f t="shared" si="264"/>
        <v>#VALUE!</v>
      </c>
      <c r="N690" s="98" t="e">
        <f t="shared" si="265"/>
        <v>#VALUE!</v>
      </c>
      <c r="O690" s="97"/>
      <c r="P690" s="98" t="e">
        <f t="shared" si="257"/>
        <v>#VALUE!</v>
      </c>
      <c r="Q690" s="99" t="e">
        <f t="shared" si="266"/>
        <v>#VALUE!</v>
      </c>
      <c r="R690" s="100"/>
      <c r="S690" s="5"/>
      <c r="T690" s="28">
        <f t="shared" si="267"/>
        <v>0</v>
      </c>
      <c r="U690" s="101">
        <v>66140</v>
      </c>
      <c r="V690" s="102">
        <f t="shared" si="258"/>
        <v>0</v>
      </c>
      <c r="W690" s="101"/>
      <c r="X690" s="101"/>
      <c r="Y690" s="102">
        <f t="shared" si="268"/>
        <v>0</v>
      </c>
      <c r="Z690" s="102">
        <f t="shared" si="269"/>
        <v>0</v>
      </c>
      <c r="AA690" s="102" t="e">
        <f t="shared" si="259"/>
        <v>#VALUE!</v>
      </c>
    </row>
    <row r="691" spans="1:27" ht="17.25">
      <c r="A691" s="5"/>
      <c r="B691" s="5"/>
      <c r="C691" s="93"/>
      <c r="D691" s="193"/>
      <c r="E691" s="94"/>
      <c r="F691" s="95"/>
      <c r="G691" s="96" t="str">
        <f t="shared" si="260"/>
        <v>Error</v>
      </c>
      <c r="H691" s="97">
        <v>14400</v>
      </c>
      <c r="I691" s="98" t="e">
        <f t="shared" si="261"/>
        <v>#VALUE!</v>
      </c>
      <c r="J691" s="88" t="e">
        <f t="shared" si="256"/>
        <v>#VALUE!</v>
      </c>
      <c r="K691" s="98">
        <f t="shared" si="262"/>
        <v>0</v>
      </c>
      <c r="L691" s="98">
        <f t="shared" si="263"/>
        <v>0</v>
      </c>
      <c r="M691" s="98" t="e">
        <f t="shared" si="264"/>
        <v>#VALUE!</v>
      </c>
      <c r="N691" s="98" t="e">
        <f t="shared" si="265"/>
        <v>#VALUE!</v>
      </c>
      <c r="O691" s="97"/>
      <c r="P691" s="98" t="e">
        <f t="shared" si="257"/>
        <v>#VALUE!</v>
      </c>
      <c r="Q691" s="99" t="e">
        <f t="shared" si="266"/>
        <v>#VALUE!</v>
      </c>
      <c r="R691" s="100"/>
      <c r="S691" s="5"/>
      <c r="T691" s="28">
        <f t="shared" si="267"/>
        <v>0</v>
      </c>
      <c r="U691" s="101">
        <v>66140</v>
      </c>
      <c r="V691" s="102">
        <f t="shared" si="258"/>
        <v>0</v>
      </c>
      <c r="W691" s="101"/>
      <c r="X691" s="101"/>
      <c r="Y691" s="102">
        <f t="shared" si="268"/>
        <v>0</v>
      </c>
      <c r="Z691" s="102">
        <f t="shared" si="269"/>
        <v>0</v>
      </c>
      <c r="AA691" s="102" t="e">
        <f t="shared" si="259"/>
        <v>#VALUE!</v>
      </c>
    </row>
    <row r="692" spans="1:27" ht="17.25">
      <c r="A692" s="5"/>
      <c r="B692" s="5"/>
      <c r="C692" s="93"/>
      <c r="D692" s="193"/>
      <c r="E692" s="94"/>
      <c r="F692" s="95"/>
      <c r="G692" s="96" t="str">
        <f t="shared" si="260"/>
        <v>Error</v>
      </c>
      <c r="H692" s="97">
        <v>14400</v>
      </c>
      <c r="I692" s="98" t="e">
        <f t="shared" si="261"/>
        <v>#VALUE!</v>
      </c>
      <c r="J692" s="88" t="e">
        <f t="shared" si="256"/>
        <v>#VALUE!</v>
      </c>
      <c r="K692" s="98">
        <f t="shared" si="262"/>
        <v>0</v>
      </c>
      <c r="L692" s="98">
        <f t="shared" si="263"/>
        <v>0</v>
      </c>
      <c r="M692" s="98" t="e">
        <f t="shared" si="264"/>
        <v>#VALUE!</v>
      </c>
      <c r="N692" s="98" t="e">
        <f t="shared" si="265"/>
        <v>#VALUE!</v>
      </c>
      <c r="O692" s="97"/>
      <c r="P692" s="98" t="e">
        <f t="shared" si="257"/>
        <v>#VALUE!</v>
      </c>
      <c r="Q692" s="99" t="e">
        <f t="shared" si="266"/>
        <v>#VALUE!</v>
      </c>
      <c r="R692" s="100"/>
      <c r="S692" s="5"/>
      <c r="T692" s="28">
        <f t="shared" si="267"/>
        <v>0</v>
      </c>
      <c r="U692" s="101">
        <v>66140</v>
      </c>
      <c r="V692" s="102">
        <f t="shared" si="258"/>
        <v>0</v>
      </c>
      <c r="W692" s="101"/>
      <c r="X692" s="101"/>
      <c r="Y692" s="102">
        <f t="shared" si="268"/>
        <v>0</v>
      </c>
      <c r="Z692" s="102">
        <f t="shared" si="269"/>
        <v>0</v>
      </c>
      <c r="AA692" s="102" t="e">
        <f t="shared" si="259"/>
        <v>#VALUE!</v>
      </c>
    </row>
    <row r="693" spans="1:27" ht="17.25">
      <c r="A693" s="5"/>
      <c r="B693" s="5"/>
      <c r="C693" s="93"/>
      <c r="D693" s="193"/>
      <c r="E693" s="94"/>
      <c r="F693" s="95"/>
      <c r="G693" s="96" t="str">
        <f t="shared" si="260"/>
        <v>Error</v>
      </c>
      <c r="H693" s="97">
        <v>14400</v>
      </c>
      <c r="I693" s="98" t="e">
        <f t="shared" si="261"/>
        <v>#VALUE!</v>
      </c>
      <c r="J693" s="88" t="e">
        <f t="shared" si="256"/>
        <v>#VALUE!</v>
      </c>
      <c r="K693" s="98">
        <f t="shared" si="262"/>
        <v>0</v>
      </c>
      <c r="L693" s="98">
        <f t="shared" si="263"/>
        <v>0</v>
      </c>
      <c r="M693" s="98" t="e">
        <f t="shared" si="264"/>
        <v>#VALUE!</v>
      </c>
      <c r="N693" s="98" t="e">
        <f t="shared" si="265"/>
        <v>#VALUE!</v>
      </c>
      <c r="O693" s="97"/>
      <c r="P693" s="98" t="e">
        <f t="shared" si="257"/>
        <v>#VALUE!</v>
      </c>
      <c r="Q693" s="99" t="e">
        <f t="shared" si="266"/>
        <v>#VALUE!</v>
      </c>
      <c r="R693" s="100"/>
      <c r="S693" s="5"/>
      <c r="T693" s="28">
        <f t="shared" si="267"/>
        <v>0</v>
      </c>
      <c r="U693" s="101">
        <v>66140</v>
      </c>
      <c r="V693" s="102">
        <f t="shared" si="258"/>
        <v>0</v>
      </c>
      <c r="W693" s="101"/>
      <c r="X693" s="101"/>
      <c r="Y693" s="102">
        <f t="shared" si="268"/>
        <v>0</v>
      </c>
      <c r="Z693" s="102">
        <f t="shared" si="269"/>
        <v>0</v>
      </c>
      <c r="AA693" s="102" t="e">
        <f t="shared" si="259"/>
        <v>#VALUE!</v>
      </c>
    </row>
    <row r="694" spans="1:27" ht="17.25">
      <c r="A694" s="5"/>
      <c r="B694" s="5"/>
      <c r="C694" s="93"/>
      <c r="D694" s="193"/>
      <c r="E694" s="84"/>
      <c r="F694" s="85"/>
      <c r="G694" s="86" t="str">
        <f t="shared" si="260"/>
        <v>Error</v>
      </c>
      <c r="H694" s="87">
        <v>14400</v>
      </c>
      <c r="I694" s="88" t="e">
        <f t="shared" si="261"/>
        <v>#VALUE!</v>
      </c>
      <c r="J694" s="88" t="e">
        <f t="shared" si="256"/>
        <v>#VALUE!</v>
      </c>
      <c r="K694" s="88">
        <f t="shared" si="262"/>
        <v>0</v>
      </c>
      <c r="L694" s="88">
        <f t="shared" si="263"/>
        <v>0</v>
      </c>
      <c r="M694" s="88" t="e">
        <f t="shared" si="264"/>
        <v>#VALUE!</v>
      </c>
      <c r="N694" s="88" t="e">
        <f t="shared" si="265"/>
        <v>#VALUE!</v>
      </c>
      <c r="O694" s="87"/>
      <c r="P694" s="88" t="e">
        <f t="shared" si="257"/>
        <v>#VALUE!</v>
      </c>
      <c r="Q694" s="89" t="e">
        <f t="shared" si="266"/>
        <v>#VALUE!</v>
      </c>
      <c r="R694" s="90"/>
      <c r="S694" s="82"/>
      <c r="T694" s="28">
        <f t="shared" si="267"/>
        <v>0</v>
      </c>
      <c r="U694" s="91">
        <v>66140</v>
      </c>
      <c r="V694" s="92">
        <f t="shared" si="258"/>
        <v>0</v>
      </c>
      <c r="W694" s="91"/>
      <c r="X694" s="91"/>
      <c r="Y694" s="92">
        <f t="shared" si="268"/>
        <v>0</v>
      </c>
      <c r="Z694" s="92">
        <f t="shared" si="269"/>
        <v>0</v>
      </c>
      <c r="AA694" s="92" t="e">
        <f t="shared" si="259"/>
        <v>#VALUE!</v>
      </c>
    </row>
    <row r="695" spans="1:27" ht="17.25">
      <c r="A695" s="5"/>
      <c r="B695" s="5"/>
      <c r="C695" s="93"/>
      <c r="D695" s="193"/>
      <c r="E695" s="94"/>
      <c r="F695" s="95"/>
      <c r="G695" s="96" t="str">
        <f t="shared" si="260"/>
        <v>Error</v>
      </c>
      <c r="H695" s="97">
        <v>14400</v>
      </c>
      <c r="I695" s="98" t="e">
        <f t="shared" si="261"/>
        <v>#VALUE!</v>
      </c>
      <c r="J695" s="88" t="e">
        <f t="shared" si="256"/>
        <v>#VALUE!</v>
      </c>
      <c r="K695" s="98">
        <f t="shared" si="262"/>
        <v>0</v>
      </c>
      <c r="L695" s="98">
        <f t="shared" si="263"/>
        <v>0</v>
      </c>
      <c r="M695" s="98" t="e">
        <f t="shared" si="264"/>
        <v>#VALUE!</v>
      </c>
      <c r="N695" s="98" t="e">
        <f t="shared" si="265"/>
        <v>#VALUE!</v>
      </c>
      <c r="O695" s="97"/>
      <c r="P695" s="98" t="e">
        <f t="shared" si="257"/>
        <v>#VALUE!</v>
      </c>
      <c r="Q695" s="99" t="e">
        <f t="shared" si="266"/>
        <v>#VALUE!</v>
      </c>
      <c r="R695" s="100"/>
      <c r="S695" s="5"/>
      <c r="T695" s="28">
        <f t="shared" si="267"/>
        <v>0</v>
      </c>
      <c r="U695" s="101">
        <v>66140</v>
      </c>
      <c r="V695" s="102">
        <f t="shared" si="258"/>
        <v>0</v>
      </c>
      <c r="W695" s="101"/>
      <c r="X695" s="101"/>
      <c r="Y695" s="102">
        <f t="shared" si="268"/>
        <v>0</v>
      </c>
      <c r="Z695" s="102">
        <f t="shared" si="269"/>
        <v>0</v>
      </c>
      <c r="AA695" s="102" t="e">
        <f t="shared" si="259"/>
        <v>#VALUE!</v>
      </c>
    </row>
    <row r="696" spans="1:27" ht="17.25">
      <c r="A696" s="5"/>
      <c r="B696" s="5"/>
      <c r="C696" s="93"/>
      <c r="D696" s="193"/>
      <c r="E696" s="94"/>
      <c r="F696" s="95"/>
      <c r="G696" s="96" t="str">
        <f t="shared" si="260"/>
        <v>Error</v>
      </c>
      <c r="H696" s="97">
        <v>14400</v>
      </c>
      <c r="I696" s="98" t="e">
        <f t="shared" si="261"/>
        <v>#VALUE!</v>
      </c>
      <c r="J696" s="88" t="e">
        <f t="shared" si="256"/>
        <v>#VALUE!</v>
      </c>
      <c r="K696" s="98">
        <f t="shared" si="262"/>
        <v>0</v>
      </c>
      <c r="L696" s="98">
        <f t="shared" si="263"/>
        <v>0</v>
      </c>
      <c r="M696" s="98" t="e">
        <f t="shared" si="264"/>
        <v>#VALUE!</v>
      </c>
      <c r="N696" s="98" t="e">
        <f t="shared" si="265"/>
        <v>#VALUE!</v>
      </c>
      <c r="O696" s="97"/>
      <c r="P696" s="98" t="e">
        <f t="shared" si="257"/>
        <v>#VALUE!</v>
      </c>
      <c r="Q696" s="99" t="e">
        <f t="shared" si="266"/>
        <v>#VALUE!</v>
      </c>
      <c r="R696" s="100"/>
      <c r="S696" s="5"/>
      <c r="T696" s="28">
        <f t="shared" si="267"/>
        <v>0</v>
      </c>
      <c r="U696" s="101">
        <v>66140</v>
      </c>
      <c r="V696" s="102">
        <f t="shared" si="258"/>
        <v>0</v>
      </c>
      <c r="W696" s="101"/>
      <c r="X696" s="101"/>
      <c r="Y696" s="102">
        <f t="shared" si="268"/>
        <v>0</v>
      </c>
      <c r="Z696" s="102">
        <f t="shared" si="269"/>
        <v>0</v>
      </c>
      <c r="AA696" s="102" t="e">
        <f t="shared" si="259"/>
        <v>#VALUE!</v>
      </c>
    </row>
    <row r="697" spans="1:27" ht="17.25">
      <c r="A697" s="5"/>
      <c r="B697" s="5"/>
      <c r="C697" s="93"/>
      <c r="D697" s="193"/>
      <c r="E697" s="94"/>
      <c r="F697" s="95"/>
      <c r="G697" s="96" t="str">
        <f t="shared" si="260"/>
        <v>Error</v>
      </c>
      <c r="H697" s="97">
        <v>14400</v>
      </c>
      <c r="I697" s="98" t="e">
        <f t="shared" si="261"/>
        <v>#VALUE!</v>
      </c>
      <c r="J697" s="88" t="e">
        <f t="shared" si="256"/>
        <v>#VALUE!</v>
      </c>
      <c r="K697" s="98">
        <f t="shared" si="262"/>
        <v>0</v>
      </c>
      <c r="L697" s="98">
        <f t="shared" si="263"/>
        <v>0</v>
      </c>
      <c r="M697" s="98" t="e">
        <f t="shared" si="264"/>
        <v>#VALUE!</v>
      </c>
      <c r="N697" s="98" t="e">
        <f t="shared" si="265"/>
        <v>#VALUE!</v>
      </c>
      <c r="O697" s="97"/>
      <c r="P697" s="98" t="e">
        <f t="shared" si="257"/>
        <v>#VALUE!</v>
      </c>
      <c r="Q697" s="99" t="e">
        <f t="shared" si="266"/>
        <v>#VALUE!</v>
      </c>
      <c r="R697" s="100"/>
      <c r="S697" s="5"/>
      <c r="T697" s="28">
        <f t="shared" si="267"/>
        <v>0</v>
      </c>
      <c r="U697" s="101">
        <v>66140</v>
      </c>
      <c r="V697" s="102">
        <f t="shared" si="258"/>
        <v>0</v>
      </c>
      <c r="W697" s="101"/>
      <c r="X697" s="101"/>
      <c r="Y697" s="102">
        <f t="shared" si="268"/>
        <v>0</v>
      </c>
      <c r="Z697" s="102">
        <f t="shared" si="269"/>
        <v>0</v>
      </c>
      <c r="AA697" s="102" t="e">
        <f t="shared" si="259"/>
        <v>#VALUE!</v>
      </c>
    </row>
    <row r="698" spans="1:27" ht="17.25">
      <c r="A698" s="5"/>
      <c r="B698" s="5"/>
      <c r="C698" s="93"/>
      <c r="D698" s="193"/>
      <c r="E698" s="94"/>
      <c r="F698" s="95"/>
      <c r="G698" s="96" t="str">
        <f t="shared" si="260"/>
        <v>Error</v>
      </c>
      <c r="H698" s="97">
        <v>14400</v>
      </c>
      <c r="I698" s="98" t="e">
        <f t="shared" si="261"/>
        <v>#VALUE!</v>
      </c>
      <c r="J698" s="88" t="e">
        <f t="shared" si="256"/>
        <v>#VALUE!</v>
      </c>
      <c r="K698" s="98">
        <f t="shared" si="262"/>
        <v>0</v>
      </c>
      <c r="L698" s="98">
        <f t="shared" si="263"/>
        <v>0</v>
      </c>
      <c r="M698" s="98" t="e">
        <f t="shared" si="264"/>
        <v>#VALUE!</v>
      </c>
      <c r="N698" s="98" t="e">
        <f t="shared" si="265"/>
        <v>#VALUE!</v>
      </c>
      <c r="O698" s="97"/>
      <c r="P698" s="98" t="e">
        <f t="shared" si="257"/>
        <v>#VALUE!</v>
      </c>
      <c r="Q698" s="99" t="e">
        <f t="shared" si="266"/>
        <v>#VALUE!</v>
      </c>
      <c r="R698" s="100"/>
      <c r="S698" s="5"/>
      <c r="T698" s="28">
        <f t="shared" si="267"/>
        <v>0</v>
      </c>
      <c r="U698" s="101">
        <v>66140</v>
      </c>
      <c r="V698" s="102">
        <f t="shared" si="258"/>
        <v>0</v>
      </c>
      <c r="W698" s="101"/>
      <c r="X698" s="101"/>
      <c r="Y698" s="102">
        <f t="shared" si="268"/>
        <v>0</v>
      </c>
      <c r="Z698" s="102">
        <f t="shared" si="269"/>
        <v>0</v>
      </c>
      <c r="AA698" s="102" t="e">
        <f t="shared" si="259"/>
        <v>#VALUE!</v>
      </c>
    </row>
    <row r="699" spans="1:27" ht="17.25">
      <c r="A699" s="5"/>
      <c r="B699" s="5"/>
      <c r="C699" s="93"/>
      <c r="D699" s="193"/>
      <c r="E699" s="94"/>
      <c r="F699" s="95"/>
      <c r="G699" s="96" t="str">
        <f t="shared" si="260"/>
        <v>Error</v>
      </c>
      <c r="H699" s="97">
        <v>14400</v>
      </c>
      <c r="I699" s="98" t="e">
        <f t="shared" si="261"/>
        <v>#VALUE!</v>
      </c>
      <c r="J699" s="88" t="e">
        <f t="shared" si="256"/>
        <v>#VALUE!</v>
      </c>
      <c r="K699" s="98">
        <f t="shared" si="262"/>
        <v>0</v>
      </c>
      <c r="L699" s="98">
        <f t="shared" si="263"/>
        <v>0</v>
      </c>
      <c r="M699" s="98" t="e">
        <f t="shared" si="264"/>
        <v>#VALUE!</v>
      </c>
      <c r="N699" s="98" t="e">
        <f t="shared" si="265"/>
        <v>#VALUE!</v>
      </c>
      <c r="O699" s="97"/>
      <c r="P699" s="98" t="e">
        <f t="shared" si="257"/>
        <v>#VALUE!</v>
      </c>
      <c r="Q699" s="99" t="e">
        <f t="shared" si="266"/>
        <v>#VALUE!</v>
      </c>
      <c r="R699" s="100"/>
      <c r="S699" s="5"/>
      <c r="T699" s="28">
        <f t="shared" si="267"/>
        <v>0</v>
      </c>
      <c r="U699" s="101">
        <v>66140</v>
      </c>
      <c r="V699" s="102">
        <f t="shared" si="258"/>
        <v>0</v>
      </c>
      <c r="W699" s="101"/>
      <c r="X699" s="101"/>
      <c r="Y699" s="102">
        <f t="shared" si="268"/>
        <v>0</v>
      </c>
      <c r="Z699" s="102">
        <f t="shared" si="269"/>
        <v>0</v>
      </c>
      <c r="AA699" s="102" t="e">
        <f t="shared" si="259"/>
        <v>#VALUE!</v>
      </c>
    </row>
    <row r="700" spans="1:27" ht="17.25">
      <c r="A700" s="5"/>
      <c r="B700" s="5"/>
      <c r="C700" s="93"/>
      <c r="D700" s="193"/>
      <c r="E700" s="84"/>
      <c r="F700" s="85"/>
      <c r="G700" s="86" t="str">
        <f t="shared" si="260"/>
        <v>Error</v>
      </c>
      <c r="H700" s="87">
        <v>14400</v>
      </c>
      <c r="I700" s="88" t="e">
        <f t="shared" si="261"/>
        <v>#VALUE!</v>
      </c>
      <c r="J700" s="88" t="e">
        <f t="shared" si="256"/>
        <v>#VALUE!</v>
      </c>
      <c r="K700" s="88">
        <f t="shared" si="262"/>
        <v>0</v>
      </c>
      <c r="L700" s="88">
        <f t="shared" si="263"/>
        <v>0</v>
      </c>
      <c r="M700" s="88" t="e">
        <f t="shared" si="264"/>
        <v>#VALUE!</v>
      </c>
      <c r="N700" s="88" t="e">
        <f t="shared" si="265"/>
        <v>#VALUE!</v>
      </c>
      <c r="O700" s="87"/>
      <c r="P700" s="88" t="e">
        <f t="shared" si="257"/>
        <v>#VALUE!</v>
      </c>
      <c r="Q700" s="89" t="e">
        <f t="shared" si="266"/>
        <v>#VALUE!</v>
      </c>
      <c r="R700" s="90"/>
      <c r="S700" s="82"/>
      <c r="T700" s="28">
        <f t="shared" si="267"/>
        <v>0</v>
      </c>
      <c r="U700" s="91">
        <v>66140</v>
      </c>
      <c r="V700" s="92">
        <f t="shared" si="258"/>
        <v>0</v>
      </c>
      <c r="W700" s="91"/>
      <c r="X700" s="91"/>
      <c r="Y700" s="92">
        <f t="shared" si="268"/>
        <v>0</v>
      </c>
      <c r="Z700" s="92">
        <f t="shared" si="269"/>
        <v>0</v>
      </c>
      <c r="AA700" s="92" t="e">
        <f t="shared" si="259"/>
        <v>#VALUE!</v>
      </c>
    </row>
    <row r="701" spans="1:27" ht="17.25">
      <c r="A701" s="5"/>
      <c r="B701" s="5"/>
      <c r="C701" s="93"/>
      <c r="D701" s="193"/>
      <c r="E701" s="94"/>
      <c r="F701" s="95"/>
      <c r="G701" s="96" t="str">
        <f t="shared" si="260"/>
        <v>Error</v>
      </c>
      <c r="H701" s="97">
        <v>14400</v>
      </c>
      <c r="I701" s="98" t="e">
        <f t="shared" si="261"/>
        <v>#VALUE!</v>
      </c>
      <c r="J701" s="88" t="e">
        <f t="shared" si="256"/>
        <v>#VALUE!</v>
      </c>
      <c r="K701" s="98">
        <f t="shared" si="262"/>
        <v>0</v>
      </c>
      <c r="L701" s="98">
        <f t="shared" si="263"/>
        <v>0</v>
      </c>
      <c r="M701" s="98" t="e">
        <f t="shared" si="264"/>
        <v>#VALUE!</v>
      </c>
      <c r="N701" s="98" t="e">
        <f t="shared" si="265"/>
        <v>#VALUE!</v>
      </c>
      <c r="O701" s="97"/>
      <c r="P701" s="98" t="e">
        <f t="shared" si="257"/>
        <v>#VALUE!</v>
      </c>
      <c r="Q701" s="99" t="e">
        <f t="shared" si="266"/>
        <v>#VALUE!</v>
      </c>
      <c r="R701" s="100"/>
      <c r="S701" s="5"/>
      <c r="T701" s="28">
        <f t="shared" si="267"/>
        <v>0</v>
      </c>
      <c r="U701" s="101">
        <v>66140</v>
      </c>
      <c r="V701" s="102">
        <f t="shared" si="258"/>
        <v>0</v>
      </c>
      <c r="W701" s="101"/>
      <c r="X701" s="101"/>
      <c r="Y701" s="102">
        <f t="shared" si="268"/>
        <v>0</v>
      </c>
      <c r="Z701" s="102">
        <f t="shared" si="269"/>
        <v>0</v>
      </c>
      <c r="AA701" s="102" t="e">
        <f t="shared" si="259"/>
        <v>#VALUE!</v>
      </c>
    </row>
    <row r="702" spans="1:27" ht="17.25">
      <c r="A702" s="5"/>
      <c r="B702" s="5"/>
      <c r="C702" s="93"/>
      <c r="D702" s="193"/>
      <c r="E702" s="94"/>
      <c r="F702" s="95"/>
      <c r="G702" s="96" t="str">
        <f t="shared" si="260"/>
        <v>Error</v>
      </c>
      <c r="H702" s="97">
        <v>14400</v>
      </c>
      <c r="I702" s="98" t="e">
        <f t="shared" si="261"/>
        <v>#VALUE!</v>
      </c>
      <c r="J702" s="88" t="e">
        <f t="shared" si="256"/>
        <v>#VALUE!</v>
      </c>
      <c r="K702" s="98">
        <f t="shared" si="262"/>
        <v>0</v>
      </c>
      <c r="L702" s="98">
        <f t="shared" si="263"/>
        <v>0</v>
      </c>
      <c r="M702" s="98" t="e">
        <f t="shared" si="264"/>
        <v>#VALUE!</v>
      </c>
      <c r="N702" s="98" t="e">
        <f t="shared" si="265"/>
        <v>#VALUE!</v>
      </c>
      <c r="O702" s="97"/>
      <c r="P702" s="98" t="e">
        <f t="shared" si="257"/>
        <v>#VALUE!</v>
      </c>
      <c r="Q702" s="99" t="e">
        <f t="shared" si="266"/>
        <v>#VALUE!</v>
      </c>
      <c r="R702" s="100"/>
      <c r="S702" s="5"/>
      <c r="T702" s="28">
        <f t="shared" si="267"/>
        <v>0</v>
      </c>
      <c r="U702" s="101">
        <v>66140</v>
      </c>
      <c r="V702" s="102">
        <f t="shared" ref="V702:V733" si="270">+U702*T702</f>
        <v>0</v>
      </c>
      <c r="W702" s="101"/>
      <c r="X702" s="101"/>
      <c r="Y702" s="102">
        <f t="shared" si="268"/>
        <v>0</v>
      </c>
      <c r="Z702" s="102">
        <f t="shared" si="269"/>
        <v>0</v>
      </c>
      <c r="AA702" s="102" t="e">
        <f t="shared" ref="AA702:AA733" si="271">+Z702+Q702</f>
        <v>#VALUE!</v>
      </c>
    </row>
    <row r="703" spans="1:27" ht="17.25">
      <c r="A703" s="5"/>
      <c r="B703" s="5"/>
      <c r="C703" s="93"/>
      <c r="D703" s="193"/>
      <c r="E703" s="94"/>
      <c r="F703" s="95"/>
      <c r="G703" s="96" t="str">
        <f t="shared" si="260"/>
        <v>Error</v>
      </c>
      <c r="H703" s="97">
        <v>14400</v>
      </c>
      <c r="I703" s="98" t="e">
        <f t="shared" si="261"/>
        <v>#VALUE!</v>
      </c>
      <c r="J703" s="88" t="e">
        <f t="shared" si="256"/>
        <v>#VALUE!</v>
      </c>
      <c r="K703" s="98">
        <f t="shared" si="262"/>
        <v>0</v>
      </c>
      <c r="L703" s="98">
        <f t="shared" si="263"/>
        <v>0</v>
      </c>
      <c r="M703" s="98" t="e">
        <f t="shared" si="264"/>
        <v>#VALUE!</v>
      </c>
      <c r="N703" s="98" t="e">
        <f t="shared" si="265"/>
        <v>#VALUE!</v>
      </c>
      <c r="O703" s="97"/>
      <c r="P703" s="98" t="e">
        <f t="shared" si="257"/>
        <v>#VALUE!</v>
      </c>
      <c r="Q703" s="99" t="e">
        <f t="shared" si="266"/>
        <v>#VALUE!</v>
      </c>
      <c r="R703" s="100"/>
      <c r="S703" s="5"/>
      <c r="T703" s="28">
        <f t="shared" si="267"/>
        <v>0</v>
      </c>
      <c r="U703" s="101">
        <v>66140</v>
      </c>
      <c r="V703" s="102">
        <f t="shared" si="270"/>
        <v>0</v>
      </c>
      <c r="W703" s="101"/>
      <c r="X703" s="101"/>
      <c r="Y703" s="102">
        <f t="shared" si="268"/>
        <v>0</v>
      </c>
      <c r="Z703" s="102">
        <f t="shared" si="269"/>
        <v>0</v>
      </c>
      <c r="AA703" s="102" t="e">
        <f t="shared" si="271"/>
        <v>#VALUE!</v>
      </c>
    </row>
    <row r="704" spans="1:27" ht="17.25">
      <c r="A704" s="5"/>
      <c r="B704" s="5"/>
      <c r="C704" s="93"/>
      <c r="D704" s="193"/>
      <c r="E704" s="94"/>
      <c r="F704" s="95"/>
      <c r="G704" s="96" t="str">
        <f t="shared" si="260"/>
        <v>Error</v>
      </c>
      <c r="H704" s="97">
        <v>14400</v>
      </c>
      <c r="I704" s="98" t="e">
        <f t="shared" si="261"/>
        <v>#VALUE!</v>
      </c>
      <c r="J704" s="88" t="e">
        <f t="shared" si="256"/>
        <v>#VALUE!</v>
      </c>
      <c r="K704" s="98">
        <f t="shared" si="262"/>
        <v>0</v>
      </c>
      <c r="L704" s="98">
        <f t="shared" si="263"/>
        <v>0</v>
      </c>
      <c r="M704" s="98" t="e">
        <f t="shared" si="264"/>
        <v>#VALUE!</v>
      </c>
      <c r="N704" s="98" t="e">
        <f t="shared" si="265"/>
        <v>#VALUE!</v>
      </c>
      <c r="O704" s="97"/>
      <c r="P704" s="98" t="e">
        <f t="shared" si="257"/>
        <v>#VALUE!</v>
      </c>
      <c r="Q704" s="99" t="e">
        <f t="shared" si="266"/>
        <v>#VALUE!</v>
      </c>
      <c r="R704" s="100"/>
      <c r="S704" s="5"/>
      <c r="T704" s="28">
        <f t="shared" si="267"/>
        <v>0</v>
      </c>
      <c r="U704" s="101">
        <v>66140</v>
      </c>
      <c r="V704" s="102">
        <f t="shared" si="270"/>
        <v>0</v>
      </c>
      <c r="W704" s="101"/>
      <c r="X704" s="101"/>
      <c r="Y704" s="102">
        <f t="shared" si="268"/>
        <v>0</v>
      </c>
      <c r="Z704" s="102">
        <f t="shared" si="269"/>
        <v>0</v>
      </c>
      <c r="AA704" s="102" t="e">
        <f t="shared" si="271"/>
        <v>#VALUE!</v>
      </c>
    </row>
    <row r="705" spans="1:27" ht="17.25">
      <c r="A705" s="5"/>
      <c r="B705" s="5"/>
      <c r="C705" s="93"/>
      <c r="D705" s="193"/>
      <c r="E705" s="94"/>
      <c r="F705" s="95"/>
      <c r="G705" s="96" t="str">
        <f t="shared" si="260"/>
        <v>Error</v>
      </c>
      <c r="H705" s="97">
        <v>14400</v>
      </c>
      <c r="I705" s="98" t="e">
        <f t="shared" si="261"/>
        <v>#VALUE!</v>
      </c>
      <c r="J705" s="88" t="e">
        <f t="shared" si="256"/>
        <v>#VALUE!</v>
      </c>
      <c r="K705" s="98">
        <f t="shared" si="262"/>
        <v>0</v>
      </c>
      <c r="L705" s="98">
        <f t="shared" si="263"/>
        <v>0</v>
      </c>
      <c r="M705" s="98" t="e">
        <f t="shared" si="264"/>
        <v>#VALUE!</v>
      </c>
      <c r="N705" s="98" t="e">
        <f t="shared" si="265"/>
        <v>#VALUE!</v>
      </c>
      <c r="O705" s="97"/>
      <c r="P705" s="98" t="e">
        <f t="shared" si="257"/>
        <v>#VALUE!</v>
      </c>
      <c r="Q705" s="99" t="e">
        <f t="shared" si="266"/>
        <v>#VALUE!</v>
      </c>
      <c r="R705" s="100"/>
      <c r="S705" s="5"/>
      <c r="T705" s="28">
        <f t="shared" si="267"/>
        <v>0</v>
      </c>
      <c r="U705" s="101">
        <v>66140</v>
      </c>
      <c r="V705" s="102">
        <f t="shared" si="270"/>
        <v>0</v>
      </c>
      <c r="W705" s="101"/>
      <c r="X705" s="101"/>
      <c r="Y705" s="102">
        <f t="shared" si="268"/>
        <v>0</v>
      </c>
      <c r="Z705" s="102">
        <f t="shared" si="269"/>
        <v>0</v>
      </c>
      <c r="AA705" s="102" t="e">
        <f t="shared" si="271"/>
        <v>#VALUE!</v>
      </c>
    </row>
    <row r="706" spans="1:27" ht="17.25">
      <c r="A706" s="5"/>
      <c r="B706" s="5"/>
      <c r="C706" s="93"/>
      <c r="D706" s="193"/>
      <c r="E706" s="84"/>
      <c r="F706" s="85"/>
      <c r="G706" s="86" t="str">
        <f t="shared" si="260"/>
        <v>Error</v>
      </c>
      <c r="H706" s="87">
        <v>14400</v>
      </c>
      <c r="I706" s="88" t="e">
        <f t="shared" si="261"/>
        <v>#VALUE!</v>
      </c>
      <c r="J706" s="88" t="e">
        <f t="shared" si="256"/>
        <v>#VALUE!</v>
      </c>
      <c r="K706" s="88">
        <f t="shared" si="262"/>
        <v>0</v>
      </c>
      <c r="L706" s="88">
        <f t="shared" si="263"/>
        <v>0</v>
      </c>
      <c r="M706" s="88" t="e">
        <f t="shared" si="264"/>
        <v>#VALUE!</v>
      </c>
      <c r="N706" s="88" t="e">
        <f t="shared" si="265"/>
        <v>#VALUE!</v>
      </c>
      <c r="O706" s="87"/>
      <c r="P706" s="88" t="e">
        <f t="shared" si="257"/>
        <v>#VALUE!</v>
      </c>
      <c r="Q706" s="89" t="e">
        <f t="shared" si="266"/>
        <v>#VALUE!</v>
      </c>
      <c r="R706" s="90"/>
      <c r="S706" s="82"/>
      <c r="T706" s="28">
        <f t="shared" si="267"/>
        <v>0</v>
      </c>
      <c r="U706" s="91">
        <v>66140</v>
      </c>
      <c r="V706" s="92">
        <f t="shared" si="270"/>
        <v>0</v>
      </c>
      <c r="W706" s="91"/>
      <c r="X706" s="91"/>
      <c r="Y706" s="92">
        <f t="shared" si="268"/>
        <v>0</v>
      </c>
      <c r="Z706" s="92">
        <f t="shared" si="269"/>
        <v>0</v>
      </c>
      <c r="AA706" s="92" t="e">
        <f t="shared" si="271"/>
        <v>#VALUE!</v>
      </c>
    </row>
    <row r="707" spans="1:27" ht="17.25">
      <c r="A707" s="5"/>
      <c r="B707" s="5"/>
      <c r="C707" s="93"/>
      <c r="D707" s="193"/>
      <c r="E707" s="94"/>
      <c r="F707" s="95"/>
      <c r="G707" s="96" t="str">
        <f t="shared" si="260"/>
        <v>Error</v>
      </c>
      <c r="H707" s="97">
        <v>14400</v>
      </c>
      <c r="I707" s="98" t="e">
        <f t="shared" si="261"/>
        <v>#VALUE!</v>
      </c>
      <c r="J707" s="88" t="e">
        <f t="shared" si="256"/>
        <v>#VALUE!</v>
      </c>
      <c r="K707" s="98">
        <f t="shared" si="262"/>
        <v>0</v>
      </c>
      <c r="L707" s="98">
        <f t="shared" si="263"/>
        <v>0</v>
      </c>
      <c r="M707" s="98" t="e">
        <f t="shared" si="264"/>
        <v>#VALUE!</v>
      </c>
      <c r="N707" s="98" t="e">
        <f t="shared" si="265"/>
        <v>#VALUE!</v>
      </c>
      <c r="O707" s="97"/>
      <c r="P707" s="98" t="e">
        <f t="shared" si="257"/>
        <v>#VALUE!</v>
      </c>
      <c r="Q707" s="99" t="e">
        <f t="shared" si="266"/>
        <v>#VALUE!</v>
      </c>
      <c r="R707" s="100"/>
      <c r="S707" s="5"/>
      <c r="T707" s="28">
        <f t="shared" si="267"/>
        <v>0</v>
      </c>
      <c r="U707" s="101">
        <v>66140</v>
      </c>
      <c r="V707" s="102">
        <f t="shared" si="270"/>
        <v>0</v>
      </c>
      <c r="W707" s="101"/>
      <c r="X707" s="101"/>
      <c r="Y707" s="102">
        <f t="shared" si="268"/>
        <v>0</v>
      </c>
      <c r="Z707" s="102">
        <f t="shared" si="269"/>
        <v>0</v>
      </c>
      <c r="AA707" s="102" t="e">
        <f t="shared" si="271"/>
        <v>#VALUE!</v>
      </c>
    </row>
    <row r="708" spans="1:27" ht="17.25">
      <c r="A708" s="5"/>
      <c r="B708" s="5"/>
      <c r="C708" s="93"/>
      <c r="D708" s="193"/>
      <c r="E708" s="94"/>
      <c r="F708" s="95"/>
      <c r="G708" s="96" t="str">
        <f t="shared" si="260"/>
        <v>Error</v>
      </c>
      <c r="H708" s="97">
        <v>14400</v>
      </c>
      <c r="I708" s="98" t="e">
        <f t="shared" si="261"/>
        <v>#VALUE!</v>
      </c>
      <c r="J708" s="88" t="e">
        <f t="shared" si="256"/>
        <v>#VALUE!</v>
      </c>
      <c r="K708" s="98">
        <f t="shared" si="262"/>
        <v>0</v>
      </c>
      <c r="L708" s="98">
        <f t="shared" si="263"/>
        <v>0</v>
      </c>
      <c r="M708" s="98" t="e">
        <f t="shared" si="264"/>
        <v>#VALUE!</v>
      </c>
      <c r="N708" s="98" t="e">
        <f t="shared" si="265"/>
        <v>#VALUE!</v>
      </c>
      <c r="O708" s="97"/>
      <c r="P708" s="98" t="e">
        <f t="shared" si="257"/>
        <v>#VALUE!</v>
      </c>
      <c r="Q708" s="99" t="e">
        <f t="shared" si="266"/>
        <v>#VALUE!</v>
      </c>
      <c r="R708" s="100"/>
      <c r="S708" s="5"/>
      <c r="T708" s="28">
        <f t="shared" si="267"/>
        <v>0</v>
      </c>
      <c r="U708" s="101">
        <v>66140</v>
      </c>
      <c r="V708" s="102">
        <f t="shared" si="270"/>
        <v>0</v>
      </c>
      <c r="W708" s="101"/>
      <c r="X708" s="101"/>
      <c r="Y708" s="102">
        <f t="shared" si="268"/>
        <v>0</v>
      </c>
      <c r="Z708" s="102">
        <f t="shared" si="269"/>
        <v>0</v>
      </c>
      <c r="AA708" s="102" t="e">
        <f t="shared" si="271"/>
        <v>#VALUE!</v>
      </c>
    </row>
    <row r="709" spans="1:27" ht="17.25">
      <c r="A709" s="5"/>
      <c r="B709" s="5"/>
      <c r="C709" s="93"/>
      <c r="D709" s="193"/>
      <c r="E709" s="94"/>
      <c r="F709" s="95"/>
      <c r="G709" s="96" t="str">
        <f t="shared" si="260"/>
        <v>Error</v>
      </c>
      <c r="H709" s="97">
        <v>14400</v>
      </c>
      <c r="I709" s="98" t="e">
        <f t="shared" si="261"/>
        <v>#VALUE!</v>
      </c>
      <c r="J709" s="88" t="e">
        <f t="shared" si="256"/>
        <v>#VALUE!</v>
      </c>
      <c r="K709" s="98">
        <f t="shared" si="262"/>
        <v>0</v>
      </c>
      <c r="L709" s="98">
        <f t="shared" si="263"/>
        <v>0</v>
      </c>
      <c r="M709" s="98" t="e">
        <f t="shared" si="264"/>
        <v>#VALUE!</v>
      </c>
      <c r="N709" s="98" t="e">
        <f t="shared" si="265"/>
        <v>#VALUE!</v>
      </c>
      <c r="O709" s="97"/>
      <c r="P709" s="98" t="e">
        <f t="shared" si="257"/>
        <v>#VALUE!</v>
      </c>
      <c r="Q709" s="99" t="e">
        <f t="shared" si="266"/>
        <v>#VALUE!</v>
      </c>
      <c r="R709" s="100"/>
      <c r="S709" s="5"/>
      <c r="T709" s="28">
        <f t="shared" si="267"/>
        <v>0</v>
      </c>
      <c r="U709" s="101">
        <v>66140</v>
      </c>
      <c r="V709" s="102">
        <f t="shared" si="270"/>
        <v>0</v>
      </c>
      <c r="W709" s="101"/>
      <c r="X709" s="101"/>
      <c r="Y709" s="102">
        <f t="shared" si="268"/>
        <v>0</v>
      </c>
      <c r="Z709" s="102">
        <f t="shared" si="269"/>
        <v>0</v>
      </c>
      <c r="AA709" s="102" t="e">
        <f t="shared" si="271"/>
        <v>#VALUE!</v>
      </c>
    </row>
    <row r="710" spans="1:27" ht="17.25">
      <c r="A710" s="5"/>
      <c r="B710" s="5"/>
      <c r="C710" s="93"/>
      <c r="D710" s="193"/>
      <c r="E710" s="94"/>
      <c r="F710" s="95"/>
      <c r="G710" s="96" t="str">
        <f t="shared" si="260"/>
        <v>Error</v>
      </c>
      <c r="H710" s="97">
        <v>14400</v>
      </c>
      <c r="I710" s="98" t="e">
        <f t="shared" si="261"/>
        <v>#VALUE!</v>
      </c>
      <c r="J710" s="88" t="e">
        <f t="shared" si="256"/>
        <v>#VALUE!</v>
      </c>
      <c r="K710" s="98">
        <f t="shared" si="262"/>
        <v>0</v>
      </c>
      <c r="L710" s="98">
        <f t="shared" si="263"/>
        <v>0</v>
      </c>
      <c r="M710" s="98" t="e">
        <f t="shared" si="264"/>
        <v>#VALUE!</v>
      </c>
      <c r="N710" s="98" t="e">
        <f t="shared" si="265"/>
        <v>#VALUE!</v>
      </c>
      <c r="O710" s="97"/>
      <c r="P710" s="98" t="e">
        <f t="shared" si="257"/>
        <v>#VALUE!</v>
      </c>
      <c r="Q710" s="99" t="e">
        <f t="shared" si="266"/>
        <v>#VALUE!</v>
      </c>
      <c r="R710" s="100"/>
      <c r="S710" s="5"/>
      <c r="T710" s="28">
        <f t="shared" si="267"/>
        <v>0</v>
      </c>
      <c r="U710" s="101">
        <v>66140</v>
      </c>
      <c r="V710" s="102">
        <f t="shared" si="270"/>
        <v>0</v>
      </c>
      <c r="W710" s="101"/>
      <c r="X710" s="101"/>
      <c r="Y710" s="102">
        <f t="shared" si="268"/>
        <v>0</v>
      </c>
      <c r="Z710" s="102">
        <f t="shared" si="269"/>
        <v>0</v>
      </c>
      <c r="AA710" s="102" t="e">
        <f t="shared" si="271"/>
        <v>#VALUE!</v>
      </c>
    </row>
    <row r="711" spans="1:27" ht="17.25">
      <c r="A711" s="5"/>
      <c r="B711" s="5"/>
      <c r="C711" s="93"/>
      <c r="D711" s="193"/>
      <c r="E711" s="94"/>
      <c r="F711" s="95"/>
      <c r="G711" s="96" t="str">
        <f t="shared" si="260"/>
        <v>Error</v>
      </c>
      <c r="H711" s="97">
        <v>14400</v>
      </c>
      <c r="I711" s="98" t="e">
        <f t="shared" si="261"/>
        <v>#VALUE!</v>
      </c>
      <c r="J711" s="88" t="e">
        <f t="shared" si="256"/>
        <v>#VALUE!</v>
      </c>
      <c r="K711" s="98">
        <f t="shared" si="262"/>
        <v>0</v>
      </c>
      <c r="L711" s="98">
        <f t="shared" si="263"/>
        <v>0</v>
      </c>
      <c r="M711" s="98" t="e">
        <f t="shared" si="264"/>
        <v>#VALUE!</v>
      </c>
      <c r="N711" s="98" t="e">
        <f t="shared" si="265"/>
        <v>#VALUE!</v>
      </c>
      <c r="O711" s="97"/>
      <c r="P711" s="98" t="e">
        <f t="shared" si="257"/>
        <v>#VALUE!</v>
      </c>
      <c r="Q711" s="99" t="e">
        <f t="shared" si="266"/>
        <v>#VALUE!</v>
      </c>
      <c r="R711" s="100"/>
      <c r="S711" s="5"/>
      <c r="T711" s="28">
        <f t="shared" si="267"/>
        <v>0</v>
      </c>
      <c r="U711" s="101">
        <v>66140</v>
      </c>
      <c r="V711" s="102">
        <f t="shared" si="270"/>
        <v>0</v>
      </c>
      <c r="W711" s="101"/>
      <c r="X711" s="101"/>
      <c r="Y711" s="102">
        <f t="shared" si="268"/>
        <v>0</v>
      </c>
      <c r="Z711" s="102">
        <f t="shared" si="269"/>
        <v>0</v>
      </c>
      <c r="AA711" s="102" t="e">
        <f t="shared" si="271"/>
        <v>#VALUE!</v>
      </c>
    </row>
    <row r="712" spans="1:27" ht="17.25">
      <c r="A712" s="5"/>
      <c r="B712" s="5"/>
      <c r="C712" s="93"/>
      <c r="D712" s="193"/>
      <c r="E712" s="84"/>
      <c r="F712" s="85"/>
      <c r="G712" s="86" t="str">
        <f t="shared" si="260"/>
        <v>Error</v>
      </c>
      <c r="H712" s="87">
        <v>14400</v>
      </c>
      <c r="I712" s="88" t="e">
        <f t="shared" si="261"/>
        <v>#VALUE!</v>
      </c>
      <c r="J712" s="88" t="e">
        <f t="shared" si="256"/>
        <v>#VALUE!</v>
      </c>
      <c r="K712" s="88">
        <f t="shared" si="262"/>
        <v>0</v>
      </c>
      <c r="L712" s="88">
        <f t="shared" si="263"/>
        <v>0</v>
      </c>
      <c r="M712" s="88" t="e">
        <f t="shared" si="264"/>
        <v>#VALUE!</v>
      </c>
      <c r="N712" s="88" t="e">
        <f t="shared" si="265"/>
        <v>#VALUE!</v>
      </c>
      <c r="O712" s="87"/>
      <c r="P712" s="88" t="e">
        <f t="shared" si="257"/>
        <v>#VALUE!</v>
      </c>
      <c r="Q712" s="89" t="e">
        <f t="shared" si="266"/>
        <v>#VALUE!</v>
      </c>
      <c r="R712" s="90"/>
      <c r="S712" s="82"/>
      <c r="T712" s="28">
        <f t="shared" si="267"/>
        <v>0</v>
      </c>
      <c r="U712" s="91">
        <v>66140</v>
      </c>
      <c r="V712" s="92">
        <f t="shared" si="270"/>
        <v>0</v>
      </c>
      <c r="W712" s="91"/>
      <c r="X712" s="91"/>
      <c r="Y712" s="92">
        <f t="shared" si="268"/>
        <v>0</v>
      </c>
      <c r="Z712" s="92">
        <f t="shared" si="269"/>
        <v>0</v>
      </c>
      <c r="AA712" s="92" t="e">
        <f t="shared" si="271"/>
        <v>#VALUE!</v>
      </c>
    </row>
    <row r="713" spans="1:27" ht="17.25">
      <c r="A713" s="5"/>
      <c r="B713" s="5"/>
      <c r="C713" s="93"/>
      <c r="D713" s="193"/>
      <c r="E713" s="94"/>
      <c r="F713" s="95"/>
      <c r="G713" s="96" t="str">
        <f t="shared" si="260"/>
        <v>Error</v>
      </c>
      <c r="H713" s="97">
        <v>14400</v>
      </c>
      <c r="I713" s="98" t="e">
        <f t="shared" si="261"/>
        <v>#VALUE!</v>
      </c>
      <c r="J713" s="88" t="e">
        <f t="shared" si="256"/>
        <v>#VALUE!</v>
      </c>
      <c r="K713" s="98">
        <f t="shared" si="262"/>
        <v>0</v>
      </c>
      <c r="L713" s="98">
        <f t="shared" si="263"/>
        <v>0</v>
      </c>
      <c r="M713" s="98" t="e">
        <f t="shared" si="264"/>
        <v>#VALUE!</v>
      </c>
      <c r="N713" s="98" t="e">
        <f t="shared" si="265"/>
        <v>#VALUE!</v>
      </c>
      <c r="O713" s="97"/>
      <c r="P713" s="98" t="e">
        <f t="shared" si="257"/>
        <v>#VALUE!</v>
      </c>
      <c r="Q713" s="99" t="e">
        <f t="shared" si="266"/>
        <v>#VALUE!</v>
      </c>
      <c r="R713" s="100"/>
      <c r="S713" s="5"/>
      <c r="T713" s="28">
        <f t="shared" si="267"/>
        <v>0</v>
      </c>
      <c r="U713" s="101">
        <v>66140</v>
      </c>
      <c r="V713" s="102">
        <f t="shared" si="270"/>
        <v>0</v>
      </c>
      <c r="W713" s="101"/>
      <c r="X713" s="101"/>
      <c r="Y713" s="102">
        <f t="shared" si="268"/>
        <v>0</v>
      </c>
      <c r="Z713" s="102">
        <f t="shared" si="269"/>
        <v>0</v>
      </c>
      <c r="AA713" s="102" t="e">
        <f t="shared" si="271"/>
        <v>#VALUE!</v>
      </c>
    </row>
    <row r="714" spans="1:27" ht="17.25">
      <c r="A714" s="5"/>
      <c r="B714" s="5"/>
      <c r="C714" s="93"/>
      <c r="D714" s="193"/>
      <c r="E714" s="94"/>
      <c r="F714" s="95"/>
      <c r="G714" s="96" t="str">
        <f t="shared" si="260"/>
        <v>Error</v>
      </c>
      <c r="H714" s="97">
        <v>14400</v>
      </c>
      <c r="I714" s="98" t="e">
        <f t="shared" si="261"/>
        <v>#VALUE!</v>
      </c>
      <c r="J714" s="88" t="e">
        <f t="shared" si="256"/>
        <v>#VALUE!</v>
      </c>
      <c r="K714" s="98">
        <f t="shared" si="262"/>
        <v>0</v>
      </c>
      <c r="L714" s="98">
        <f t="shared" si="263"/>
        <v>0</v>
      </c>
      <c r="M714" s="98" t="e">
        <f t="shared" si="264"/>
        <v>#VALUE!</v>
      </c>
      <c r="N714" s="98" t="e">
        <f t="shared" si="265"/>
        <v>#VALUE!</v>
      </c>
      <c r="O714" s="97"/>
      <c r="P714" s="98" t="e">
        <f t="shared" si="257"/>
        <v>#VALUE!</v>
      </c>
      <c r="Q714" s="99" t="e">
        <f t="shared" si="266"/>
        <v>#VALUE!</v>
      </c>
      <c r="R714" s="100"/>
      <c r="S714" s="5"/>
      <c r="T714" s="28">
        <f t="shared" si="267"/>
        <v>0</v>
      </c>
      <c r="U714" s="101">
        <v>66140</v>
      </c>
      <c r="V714" s="102">
        <f t="shared" si="270"/>
        <v>0</v>
      </c>
      <c r="W714" s="101"/>
      <c r="X714" s="101"/>
      <c r="Y714" s="102">
        <f t="shared" si="268"/>
        <v>0</v>
      </c>
      <c r="Z714" s="102">
        <f t="shared" si="269"/>
        <v>0</v>
      </c>
      <c r="AA714" s="102" t="e">
        <f t="shared" si="271"/>
        <v>#VALUE!</v>
      </c>
    </row>
    <row r="715" spans="1:27" ht="17.25">
      <c r="A715" s="5"/>
      <c r="B715" s="5"/>
      <c r="C715" s="93"/>
      <c r="D715" s="193"/>
      <c r="E715" s="94"/>
      <c r="F715" s="95"/>
      <c r="G715" s="96" t="str">
        <f t="shared" si="260"/>
        <v>Error</v>
      </c>
      <c r="H715" s="97">
        <v>14400</v>
      </c>
      <c r="I715" s="98" t="e">
        <f t="shared" si="261"/>
        <v>#VALUE!</v>
      </c>
      <c r="J715" s="88" t="e">
        <f t="shared" si="256"/>
        <v>#VALUE!</v>
      </c>
      <c r="K715" s="98">
        <f t="shared" si="262"/>
        <v>0</v>
      </c>
      <c r="L715" s="98">
        <f t="shared" si="263"/>
        <v>0</v>
      </c>
      <c r="M715" s="98" t="e">
        <f t="shared" si="264"/>
        <v>#VALUE!</v>
      </c>
      <c r="N715" s="98" t="e">
        <f t="shared" si="265"/>
        <v>#VALUE!</v>
      </c>
      <c r="O715" s="97"/>
      <c r="P715" s="98" t="e">
        <f t="shared" si="257"/>
        <v>#VALUE!</v>
      </c>
      <c r="Q715" s="99" t="e">
        <f t="shared" si="266"/>
        <v>#VALUE!</v>
      </c>
      <c r="R715" s="100"/>
      <c r="S715" s="5"/>
      <c r="T715" s="28">
        <f t="shared" si="267"/>
        <v>0</v>
      </c>
      <c r="U715" s="101">
        <v>66140</v>
      </c>
      <c r="V715" s="102">
        <f t="shared" si="270"/>
        <v>0</v>
      </c>
      <c r="W715" s="101"/>
      <c r="X715" s="101"/>
      <c r="Y715" s="102">
        <f t="shared" si="268"/>
        <v>0</v>
      </c>
      <c r="Z715" s="102">
        <f t="shared" si="269"/>
        <v>0</v>
      </c>
      <c r="AA715" s="102" t="e">
        <f t="shared" si="271"/>
        <v>#VALUE!</v>
      </c>
    </row>
    <row r="716" spans="1:27" ht="17.25">
      <c r="A716" s="5"/>
      <c r="B716" s="5"/>
      <c r="C716" s="93"/>
      <c r="D716" s="193"/>
      <c r="E716" s="94"/>
      <c r="F716" s="95"/>
      <c r="G716" s="96" t="str">
        <f t="shared" si="260"/>
        <v>Error</v>
      </c>
      <c r="H716" s="97">
        <v>14400</v>
      </c>
      <c r="I716" s="98" t="e">
        <f t="shared" si="261"/>
        <v>#VALUE!</v>
      </c>
      <c r="J716" s="88" t="e">
        <f t="shared" si="256"/>
        <v>#VALUE!</v>
      </c>
      <c r="K716" s="98">
        <f t="shared" si="262"/>
        <v>0</v>
      </c>
      <c r="L716" s="98">
        <f t="shared" si="263"/>
        <v>0</v>
      </c>
      <c r="M716" s="98" t="e">
        <f t="shared" si="264"/>
        <v>#VALUE!</v>
      </c>
      <c r="N716" s="98" t="e">
        <f t="shared" si="265"/>
        <v>#VALUE!</v>
      </c>
      <c r="O716" s="97"/>
      <c r="P716" s="98" t="e">
        <f t="shared" si="257"/>
        <v>#VALUE!</v>
      </c>
      <c r="Q716" s="99" t="e">
        <f t="shared" si="266"/>
        <v>#VALUE!</v>
      </c>
      <c r="R716" s="100"/>
      <c r="S716" s="5"/>
      <c r="T716" s="28">
        <f t="shared" si="267"/>
        <v>0</v>
      </c>
      <c r="U716" s="101">
        <v>66140</v>
      </c>
      <c r="V716" s="102">
        <f t="shared" si="270"/>
        <v>0</v>
      </c>
      <c r="W716" s="101"/>
      <c r="X716" s="101"/>
      <c r="Y716" s="102">
        <f t="shared" si="268"/>
        <v>0</v>
      </c>
      <c r="Z716" s="102">
        <f t="shared" si="269"/>
        <v>0</v>
      </c>
      <c r="AA716" s="102" t="e">
        <f t="shared" si="271"/>
        <v>#VALUE!</v>
      </c>
    </row>
    <row r="717" spans="1:27" ht="17.25">
      <c r="A717" s="5"/>
      <c r="B717" s="5"/>
      <c r="C717" s="93"/>
      <c r="D717" s="193"/>
      <c r="E717" s="94"/>
      <c r="F717" s="95"/>
      <c r="G717" s="96" t="str">
        <f t="shared" si="260"/>
        <v>Error</v>
      </c>
      <c r="H717" s="97">
        <v>14400</v>
      </c>
      <c r="I717" s="98" t="e">
        <f t="shared" si="261"/>
        <v>#VALUE!</v>
      </c>
      <c r="J717" s="88" t="e">
        <f t="shared" si="256"/>
        <v>#VALUE!</v>
      </c>
      <c r="K717" s="98">
        <f t="shared" si="262"/>
        <v>0</v>
      </c>
      <c r="L717" s="98">
        <f t="shared" si="263"/>
        <v>0</v>
      </c>
      <c r="M717" s="98" t="e">
        <f t="shared" si="264"/>
        <v>#VALUE!</v>
      </c>
      <c r="N717" s="98" t="e">
        <f t="shared" si="265"/>
        <v>#VALUE!</v>
      </c>
      <c r="O717" s="97"/>
      <c r="P717" s="98" t="e">
        <f t="shared" si="257"/>
        <v>#VALUE!</v>
      </c>
      <c r="Q717" s="99" t="e">
        <f t="shared" si="266"/>
        <v>#VALUE!</v>
      </c>
      <c r="R717" s="100"/>
      <c r="S717" s="5"/>
      <c r="T717" s="28">
        <f t="shared" si="267"/>
        <v>0</v>
      </c>
      <c r="U717" s="101">
        <v>66140</v>
      </c>
      <c r="V717" s="102">
        <f t="shared" si="270"/>
        <v>0</v>
      </c>
      <c r="W717" s="101"/>
      <c r="X717" s="101"/>
      <c r="Y717" s="102">
        <f t="shared" si="268"/>
        <v>0</v>
      </c>
      <c r="Z717" s="102">
        <f t="shared" si="269"/>
        <v>0</v>
      </c>
      <c r="AA717" s="102" t="e">
        <f t="shared" si="271"/>
        <v>#VALUE!</v>
      </c>
    </row>
    <row r="718" spans="1:27" ht="17.25">
      <c r="A718" s="5"/>
      <c r="B718" s="5"/>
      <c r="C718" s="93"/>
      <c r="D718" s="193"/>
      <c r="E718" s="84"/>
      <c r="F718" s="85"/>
      <c r="G718" s="86" t="str">
        <f t="shared" si="260"/>
        <v>Error</v>
      </c>
      <c r="H718" s="87">
        <v>14400</v>
      </c>
      <c r="I718" s="88" t="e">
        <f t="shared" si="261"/>
        <v>#VALUE!</v>
      </c>
      <c r="J718" s="88" t="e">
        <f t="shared" si="256"/>
        <v>#VALUE!</v>
      </c>
      <c r="K718" s="88">
        <f t="shared" si="262"/>
        <v>0</v>
      </c>
      <c r="L718" s="88">
        <f t="shared" si="263"/>
        <v>0</v>
      </c>
      <c r="M718" s="88" t="e">
        <f t="shared" si="264"/>
        <v>#VALUE!</v>
      </c>
      <c r="N718" s="88" t="e">
        <f t="shared" si="265"/>
        <v>#VALUE!</v>
      </c>
      <c r="O718" s="87"/>
      <c r="P718" s="88" t="e">
        <f t="shared" si="257"/>
        <v>#VALUE!</v>
      </c>
      <c r="Q718" s="89" t="e">
        <f t="shared" si="266"/>
        <v>#VALUE!</v>
      </c>
      <c r="R718" s="90"/>
      <c r="S718" s="82"/>
      <c r="T718" s="28">
        <f t="shared" si="267"/>
        <v>0</v>
      </c>
      <c r="U718" s="91">
        <v>66140</v>
      </c>
      <c r="V718" s="92">
        <f t="shared" si="270"/>
        <v>0</v>
      </c>
      <c r="W718" s="91"/>
      <c r="X718" s="91"/>
      <c r="Y718" s="92">
        <f t="shared" si="268"/>
        <v>0</v>
      </c>
      <c r="Z718" s="92">
        <f t="shared" si="269"/>
        <v>0</v>
      </c>
      <c r="AA718" s="92" t="e">
        <f t="shared" si="271"/>
        <v>#VALUE!</v>
      </c>
    </row>
    <row r="719" spans="1:27" ht="17.25">
      <c r="A719" s="5"/>
      <c r="B719" s="5"/>
      <c r="C719" s="93"/>
      <c r="D719" s="193"/>
      <c r="E719" s="94"/>
      <c r="F719" s="95"/>
      <c r="G719" s="96" t="str">
        <f t="shared" si="260"/>
        <v>Error</v>
      </c>
      <c r="H719" s="97">
        <v>14400</v>
      </c>
      <c r="I719" s="98" t="e">
        <f t="shared" si="261"/>
        <v>#VALUE!</v>
      </c>
      <c r="J719" s="88" t="e">
        <f t="shared" si="256"/>
        <v>#VALUE!</v>
      </c>
      <c r="K719" s="98">
        <f t="shared" si="262"/>
        <v>0</v>
      </c>
      <c r="L719" s="98">
        <f t="shared" si="263"/>
        <v>0</v>
      </c>
      <c r="M719" s="98" t="e">
        <f t="shared" si="264"/>
        <v>#VALUE!</v>
      </c>
      <c r="N719" s="98" t="e">
        <f t="shared" si="265"/>
        <v>#VALUE!</v>
      </c>
      <c r="O719" s="97"/>
      <c r="P719" s="98" t="e">
        <f t="shared" si="257"/>
        <v>#VALUE!</v>
      </c>
      <c r="Q719" s="99" t="e">
        <f t="shared" si="266"/>
        <v>#VALUE!</v>
      </c>
      <c r="R719" s="100"/>
      <c r="S719" s="5"/>
      <c r="T719" s="28">
        <f t="shared" si="267"/>
        <v>0</v>
      </c>
      <c r="U719" s="101">
        <v>66140</v>
      </c>
      <c r="V719" s="102">
        <f t="shared" si="270"/>
        <v>0</v>
      </c>
      <c r="W719" s="101"/>
      <c r="X719" s="101"/>
      <c r="Y719" s="102">
        <f t="shared" si="268"/>
        <v>0</v>
      </c>
      <c r="Z719" s="102">
        <f t="shared" si="269"/>
        <v>0</v>
      </c>
      <c r="AA719" s="102" t="e">
        <f t="shared" si="271"/>
        <v>#VALUE!</v>
      </c>
    </row>
    <row r="720" spans="1:27" ht="17.25">
      <c r="A720" s="5"/>
      <c r="B720" s="5"/>
      <c r="C720" s="93"/>
      <c r="D720" s="193"/>
      <c r="E720" s="94"/>
      <c r="F720" s="95"/>
      <c r="G720" s="96" t="str">
        <f t="shared" si="260"/>
        <v>Error</v>
      </c>
      <c r="H720" s="97">
        <v>14400</v>
      </c>
      <c r="I720" s="98" t="e">
        <f t="shared" si="261"/>
        <v>#VALUE!</v>
      </c>
      <c r="J720" s="88" t="e">
        <f t="shared" si="256"/>
        <v>#VALUE!</v>
      </c>
      <c r="K720" s="98">
        <f t="shared" si="262"/>
        <v>0</v>
      </c>
      <c r="L720" s="98">
        <f t="shared" si="263"/>
        <v>0</v>
      </c>
      <c r="M720" s="98" t="e">
        <f t="shared" si="264"/>
        <v>#VALUE!</v>
      </c>
      <c r="N720" s="98" t="e">
        <f t="shared" si="265"/>
        <v>#VALUE!</v>
      </c>
      <c r="O720" s="97"/>
      <c r="P720" s="98" t="e">
        <f t="shared" si="257"/>
        <v>#VALUE!</v>
      </c>
      <c r="Q720" s="99" t="e">
        <f t="shared" si="266"/>
        <v>#VALUE!</v>
      </c>
      <c r="R720" s="100"/>
      <c r="S720" s="5"/>
      <c r="T720" s="28">
        <f t="shared" si="267"/>
        <v>0</v>
      </c>
      <c r="U720" s="101">
        <v>66140</v>
      </c>
      <c r="V720" s="102">
        <f t="shared" si="270"/>
        <v>0</v>
      </c>
      <c r="W720" s="101"/>
      <c r="X720" s="101"/>
      <c r="Y720" s="102">
        <f t="shared" si="268"/>
        <v>0</v>
      </c>
      <c r="Z720" s="102">
        <f t="shared" si="269"/>
        <v>0</v>
      </c>
      <c r="AA720" s="102" t="e">
        <f t="shared" si="271"/>
        <v>#VALUE!</v>
      </c>
    </row>
    <row r="721" spans="1:27" ht="17.25">
      <c r="A721" s="5"/>
      <c r="B721" s="5"/>
      <c r="C721" s="93"/>
      <c r="D721" s="193"/>
      <c r="E721" s="94"/>
      <c r="F721" s="95"/>
      <c r="G721" s="96" t="str">
        <f t="shared" si="260"/>
        <v>Error</v>
      </c>
      <c r="H721" s="97">
        <v>14400</v>
      </c>
      <c r="I721" s="98" t="e">
        <f t="shared" si="261"/>
        <v>#VALUE!</v>
      </c>
      <c r="J721" s="88" t="e">
        <f t="shared" si="256"/>
        <v>#VALUE!</v>
      </c>
      <c r="K721" s="98">
        <f t="shared" si="262"/>
        <v>0</v>
      </c>
      <c r="L721" s="98">
        <f t="shared" si="263"/>
        <v>0</v>
      </c>
      <c r="M721" s="98" t="e">
        <f t="shared" si="264"/>
        <v>#VALUE!</v>
      </c>
      <c r="N721" s="98" t="e">
        <f t="shared" si="265"/>
        <v>#VALUE!</v>
      </c>
      <c r="O721" s="97"/>
      <c r="P721" s="98" t="e">
        <f t="shared" si="257"/>
        <v>#VALUE!</v>
      </c>
      <c r="Q721" s="99" t="e">
        <f t="shared" si="266"/>
        <v>#VALUE!</v>
      </c>
      <c r="R721" s="100"/>
      <c r="S721" s="5"/>
      <c r="T721" s="28">
        <f t="shared" si="267"/>
        <v>0</v>
      </c>
      <c r="U721" s="101">
        <v>66140</v>
      </c>
      <c r="V721" s="102">
        <f t="shared" si="270"/>
        <v>0</v>
      </c>
      <c r="W721" s="101"/>
      <c r="X721" s="101"/>
      <c r="Y721" s="102">
        <f t="shared" si="268"/>
        <v>0</v>
      </c>
      <c r="Z721" s="102">
        <f t="shared" si="269"/>
        <v>0</v>
      </c>
      <c r="AA721" s="102" t="e">
        <f t="shared" si="271"/>
        <v>#VALUE!</v>
      </c>
    </row>
    <row r="722" spans="1:27" ht="17.25">
      <c r="A722" s="5"/>
      <c r="B722" s="5"/>
      <c r="C722" s="93"/>
      <c r="D722" s="193"/>
      <c r="E722" s="94"/>
      <c r="F722" s="95"/>
      <c r="G722" s="96" t="str">
        <f t="shared" si="260"/>
        <v>Error</v>
      </c>
      <c r="H722" s="97">
        <v>14400</v>
      </c>
      <c r="I722" s="98" t="e">
        <f t="shared" si="261"/>
        <v>#VALUE!</v>
      </c>
      <c r="J722" s="88" t="e">
        <f t="shared" si="256"/>
        <v>#VALUE!</v>
      </c>
      <c r="K722" s="98">
        <f t="shared" si="262"/>
        <v>0</v>
      </c>
      <c r="L722" s="98">
        <f t="shared" si="263"/>
        <v>0</v>
      </c>
      <c r="M722" s="98" t="e">
        <f t="shared" si="264"/>
        <v>#VALUE!</v>
      </c>
      <c r="N722" s="98" t="e">
        <f t="shared" si="265"/>
        <v>#VALUE!</v>
      </c>
      <c r="O722" s="97"/>
      <c r="P722" s="98" t="e">
        <f t="shared" si="257"/>
        <v>#VALUE!</v>
      </c>
      <c r="Q722" s="99" t="e">
        <f t="shared" si="266"/>
        <v>#VALUE!</v>
      </c>
      <c r="R722" s="100"/>
      <c r="S722" s="5"/>
      <c r="T722" s="28">
        <f t="shared" si="267"/>
        <v>0</v>
      </c>
      <c r="U722" s="101">
        <v>66140</v>
      </c>
      <c r="V722" s="102">
        <f t="shared" si="270"/>
        <v>0</v>
      </c>
      <c r="W722" s="101"/>
      <c r="X722" s="101"/>
      <c r="Y722" s="102">
        <f t="shared" si="268"/>
        <v>0</v>
      </c>
      <c r="Z722" s="102">
        <f t="shared" si="269"/>
        <v>0</v>
      </c>
      <c r="AA722" s="102" t="e">
        <f t="shared" si="271"/>
        <v>#VALUE!</v>
      </c>
    </row>
    <row r="723" spans="1:27" ht="17.25">
      <c r="A723" s="5"/>
      <c r="B723" s="5"/>
      <c r="C723" s="93"/>
      <c r="D723" s="193"/>
      <c r="E723" s="94"/>
      <c r="F723" s="95"/>
      <c r="G723" s="96" t="str">
        <f t="shared" si="260"/>
        <v>Error</v>
      </c>
      <c r="H723" s="97">
        <v>14400</v>
      </c>
      <c r="I723" s="98" t="e">
        <f t="shared" si="261"/>
        <v>#VALUE!</v>
      </c>
      <c r="J723" s="88" t="e">
        <f t="shared" si="256"/>
        <v>#VALUE!</v>
      </c>
      <c r="K723" s="98">
        <f t="shared" si="262"/>
        <v>0</v>
      </c>
      <c r="L723" s="98">
        <f t="shared" si="263"/>
        <v>0</v>
      </c>
      <c r="M723" s="98" t="e">
        <f t="shared" si="264"/>
        <v>#VALUE!</v>
      </c>
      <c r="N723" s="98" t="e">
        <f t="shared" si="265"/>
        <v>#VALUE!</v>
      </c>
      <c r="O723" s="97"/>
      <c r="P723" s="98" t="e">
        <f t="shared" si="257"/>
        <v>#VALUE!</v>
      </c>
      <c r="Q723" s="99" t="e">
        <f t="shared" si="266"/>
        <v>#VALUE!</v>
      </c>
      <c r="R723" s="100"/>
      <c r="S723" s="5"/>
      <c r="T723" s="28">
        <f t="shared" si="267"/>
        <v>0</v>
      </c>
      <c r="U723" s="101">
        <v>66140</v>
      </c>
      <c r="V723" s="102">
        <f t="shared" si="270"/>
        <v>0</v>
      </c>
      <c r="W723" s="101"/>
      <c r="X723" s="101"/>
      <c r="Y723" s="102">
        <f t="shared" si="268"/>
        <v>0</v>
      </c>
      <c r="Z723" s="102">
        <f t="shared" si="269"/>
        <v>0</v>
      </c>
      <c r="AA723" s="102" t="e">
        <f t="shared" si="271"/>
        <v>#VALUE!</v>
      </c>
    </row>
    <row r="724" spans="1:27" ht="17.25">
      <c r="A724" s="5"/>
      <c r="B724" s="5"/>
      <c r="C724" s="93"/>
      <c r="D724" s="193"/>
      <c r="E724" s="84"/>
      <c r="F724" s="85"/>
      <c r="G724" s="86" t="str">
        <f t="shared" si="260"/>
        <v>Error</v>
      </c>
      <c r="H724" s="87">
        <v>14400</v>
      </c>
      <c r="I724" s="88" t="e">
        <f t="shared" si="261"/>
        <v>#VALUE!</v>
      </c>
      <c r="J724" s="88" t="e">
        <f t="shared" si="256"/>
        <v>#VALUE!</v>
      </c>
      <c r="K724" s="88">
        <f t="shared" si="262"/>
        <v>0</v>
      </c>
      <c r="L724" s="88">
        <f t="shared" si="263"/>
        <v>0</v>
      </c>
      <c r="M724" s="88" t="e">
        <f t="shared" si="264"/>
        <v>#VALUE!</v>
      </c>
      <c r="N724" s="88" t="e">
        <f t="shared" si="265"/>
        <v>#VALUE!</v>
      </c>
      <c r="O724" s="87"/>
      <c r="P724" s="88" t="e">
        <f t="shared" si="257"/>
        <v>#VALUE!</v>
      </c>
      <c r="Q724" s="89" t="e">
        <f t="shared" si="266"/>
        <v>#VALUE!</v>
      </c>
      <c r="R724" s="90"/>
      <c r="S724" s="82"/>
      <c r="T724" s="28">
        <f t="shared" si="267"/>
        <v>0</v>
      </c>
      <c r="U724" s="91">
        <v>66140</v>
      </c>
      <c r="V724" s="92">
        <f t="shared" si="270"/>
        <v>0</v>
      </c>
      <c r="W724" s="91"/>
      <c r="X724" s="91"/>
      <c r="Y724" s="92">
        <f t="shared" si="268"/>
        <v>0</v>
      </c>
      <c r="Z724" s="92">
        <f t="shared" si="269"/>
        <v>0</v>
      </c>
      <c r="AA724" s="92" t="e">
        <f t="shared" si="271"/>
        <v>#VALUE!</v>
      </c>
    </row>
    <row r="725" spans="1:27" ht="17.25">
      <c r="A725" s="5"/>
      <c r="B725" s="5"/>
      <c r="C725" s="93"/>
      <c r="D725" s="193"/>
      <c r="E725" s="84"/>
      <c r="F725" s="85"/>
      <c r="G725" s="86" t="str">
        <f>IF($C725="ստորաբաժանման պետ",IF(F725=0,2.28,IF(F725=1,2.35,IF(F725=2,2.43,IF(F725=3,2.5,IF(OR(F725=4,F725=5),2.58,IF(OR(F725=6,F725=7),2.66,IF(OR(F725=8,F725=9),2.75,IF(OR(F725=10,F725=11,F725=12),2.83,IF(OR(F725=13,F725=14,F725=15),2.92,IF(OR(F725=16,F725=17,F725=18),3.01,3.11)))))))))),IF($C725="ավագ կարգադրիչ",IF(F725=0,1.96,IF(F725=1,2.02,IF(F725=2,2.08,IF(F725=3,2.15,IF(OR(F725=4,F725=5),2.21,IF(OR(F725=6,F725=7),2.28,IF(OR(F725=8,F725=9),2.35,IF(OR(F725=10,F725=11,F725=12),2.42,IF(OR(F725=13,F725=14,F725=15),2.5,IF(OR(F725=16,F725=17,F725=18),2.58,2.66)))))))))),IF($C725="կարգադրիչ",IF(F725=0,1.45,IF(F725=1,1.49,IF(F725=2,1.54,IF(F725=3,1.59,IF(OR(F725=4,F725=5),1.9,IF(OR(F725=6,F725=7),1.96,IF(OR(F725=8,F725=9),1.73,IF(OR(F725=10,F725=11,F725=12),1.79,IF(OR(F725=13,F725=14,F725=15),1.84,IF(OR(F725=16,F725=17,F725=18),1.9,1.95)))))))))), "Error")))</f>
        <v>Error</v>
      </c>
      <c r="H725" s="87">
        <v>14400</v>
      </c>
      <c r="I725" s="88" t="e">
        <f>G725*H725</f>
        <v>#VALUE!</v>
      </c>
      <c r="J725" s="88" t="e">
        <f t="shared" si="256"/>
        <v>#VALUE!</v>
      </c>
      <c r="K725" s="88">
        <f>IF($D725="գեներալ-մայոր",2.91,IF($D725="գնդապետ",2.38,IF($D725="փոխգնդապետ",2.25,IF($D725="մայոր",1.85,IF($D725="կապիտան",1.72,IF($D725="ավագ լեյտենանտ",1.59,IF($D725="լեյտենանտ",1.46,IF($D725="ավագ ենթասպա",1.06,IF($D725="ենթասպա",0.93,IF($D725="ավագ",0.79,IF($D725="ավագ սերժանտ",0.66,IF($D725="սերժանտ",0.53,IF($D725="կրտսեր սերժանտ",0.4,0)))))))))))))</f>
        <v>0</v>
      </c>
      <c r="L725" s="88">
        <f>K725*H725</f>
        <v>0</v>
      </c>
      <c r="M725" s="88" t="e">
        <f>L725+J725</f>
        <v>#VALUE!</v>
      </c>
      <c r="N725" s="88" t="e">
        <f>IF(F725&lt;2,M725*0%,IF(F725&lt;5,M725*5%,IF(F725&lt;10,M725*10%,IF(F725&lt;15,M725*15%,IF(F725&lt;20,M725*20%,IF(F725&lt;25,M725*25%,IF(F725&gt;=25,M725*30%)))))))</f>
        <v>#VALUE!</v>
      </c>
      <c r="O725" s="87"/>
      <c r="P725" s="88" t="e">
        <f t="shared" si="257"/>
        <v>#VALUE!</v>
      </c>
      <c r="Q725" s="89" t="e">
        <f>P725*6.565</f>
        <v>#VALUE!</v>
      </c>
      <c r="R725" s="90"/>
      <c r="S725" s="82"/>
      <c r="T725" s="28">
        <f t="shared" si="267"/>
        <v>0</v>
      </c>
      <c r="U725" s="91">
        <v>66140</v>
      </c>
      <c r="V725" s="92">
        <f t="shared" si="270"/>
        <v>0</v>
      </c>
      <c r="W725" s="91"/>
      <c r="X725" s="91"/>
      <c r="Y725" s="92">
        <f>+V725+W725+X725</f>
        <v>0</v>
      </c>
      <c r="Z725" s="92">
        <f>+Y725*6.565</f>
        <v>0</v>
      </c>
      <c r="AA725" s="92" t="e">
        <f t="shared" si="271"/>
        <v>#VALUE!</v>
      </c>
    </row>
    <row r="726" spans="1:27" ht="17.25">
      <c r="A726" s="5"/>
      <c r="B726" s="5"/>
      <c r="C726" s="93"/>
      <c r="D726" s="193"/>
      <c r="E726" s="94"/>
      <c r="F726" s="95"/>
      <c r="G726" s="96" t="str">
        <f t="shared" si="260"/>
        <v>Error</v>
      </c>
      <c r="H726" s="97">
        <v>14400</v>
      </c>
      <c r="I726" s="98" t="e">
        <f t="shared" ref="I726:I741" si="272">G726*H726</f>
        <v>#VALUE!</v>
      </c>
      <c r="J726" s="88" t="e">
        <f t="shared" si="256"/>
        <v>#VALUE!</v>
      </c>
      <c r="K726" s="98">
        <f t="shared" si="262"/>
        <v>0</v>
      </c>
      <c r="L726" s="98">
        <f t="shared" ref="L726:L741" si="273">K726*H726</f>
        <v>0</v>
      </c>
      <c r="M726" s="98" t="e">
        <f t="shared" ref="M726:M741" si="274">L726+J726</f>
        <v>#VALUE!</v>
      </c>
      <c r="N726" s="98" t="e">
        <f t="shared" ref="N726:N741" si="275">IF(F726&lt;2,M726*0%,IF(F726&lt;5,M726*5%,IF(F726&lt;10,M726*10%,IF(F726&lt;15,M726*15%,IF(F726&lt;20,M726*20%,IF(F726&lt;25,M726*25%,IF(F726&gt;=25,M726*30%)))))))</f>
        <v>#VALUE!</v>
      </c>
      <c r="O726" s="97"/>
      <c r="P726" s="98" t="e">
        <f t="shared" si="257"/>
        <v>#VALUE!</v>
      </c>
      <c r="Q726" s="99" t="e">
        <f t="shared" si="266"/>
        <v>#VALUE!</v>
      </c>
      <c r="R726" s="100"/>
      <c r="S726" s="5"/>
      <c r="T726" s="28">
        <f t="shared" si="267"/>
        <v>0</v>
      </c>
      <c r="U726" s="101">
        <v>66140</v>
      </c>
      <c r="V726" s="102">
        <f t="shared" si="270"/>
        <v>0</v>
      </c>
      <c r="W726" s="101"/>
      <c r="X726" s="101"/>
      <c r="Y726" s="102">
        <f t="shared" ref="Y726:Y741" si="276">+V726+W726+X726</f>
        <v>0</v>
      </c>
      <c r="Z726" s="102">
        <f t="shared" si="269"/>
        <v>0</v>
      </c>
      <c r="AA726" s="102" t="e">
        <f t="shared" si="271"/>
        <v>#VALUE!</v>
      </c>
    </row>
    <row r="727" spans="1:27" ht="17.25">
      <c r="A727" s="5"/>
      <c r="B727" s="5"/>
      <c r="C727" s="93"/>
      <c r="D727" s="193"/>
      <c r="E727" s="94"/>
      <c r="F727" s="95"/>
      <c r="G727" s="96" t="str">
        <f t="shared" si="260"/>
        <v>Error</v>
      </c>
      <c r="H727" s="97">
        <v>14400</v>
      </c>
      <c r="I727" s="98" t="e">
        <f t="shared" si="272"/>
        <v>#VALUE!</v>
      </c>
      <c r="J727" s="88" t="e">
        <f t="shared" si="256"/>
        <v>#VALUE!</v>
      </c>
      <c r="K727" s="98">
        <f t="shared" si="262"/>
        <v>0</v>
      </c>
      <c r="L727" s="98">
        <f t="shared" si="273"/>
        <v>0</v>
      </c>
      <c r="M727" s="98" t="e">
        <f t="shared" si="274"/>
        <v>#VALUE!</v>
      </c>
      <c r="N727" s="98" t="e">
        <f t="shared" si="275"/>
        <v>#VALUE!</v>
      </c>
      <c r="O727" s="97"/>
      <c r="P727" s="98" t="e">
        <f t="shared" si="257"/>
        <v>#VALUE!</v>
      </c>
      <c r="Q727" s="99" t="e">
        <f t="shared" si="266"/>
        <v>#VALUE!</v>
      </c>
      <c r="R727" s="100"/>
      <c r="S727" s="5"/>
      <c r="T727" s="28">
        <f t="shared" si="267"/>
        <v>0</v>
      </c>
      <c r="U727" s="101">
        <v>66140</v>
      </c>
      <c r="V727" s="102">
        <f t="shared" si="270"/>
        <v>0</v>
      </c>
      <c r="W727" s="101"/>
      <c r="X727" s="101"/>
      <c r="Y727" s="102">
        <f t="shared" si="276"/>
        <v>0</v>
      </c>
      <c r="Z727" s="102">
        <f t="shared" si="269"/>
        <v>0</v>
      </c>
      <c r="AA727" s="102" t="e">
        <f t="shared" si="271"/>
        <v>#VALUE!</v>
      </c>
    </row>
    <row r="728" spans="1:27" ht="17.25">
      <c r="A728" s="5"/>
      <c r="B728" s="5"/>
      <c r="C728" s="93"/>
      <c r="D728" s="193"/>
      <c r="E728" s="94"/>
      <c r="F728" s="95"/>
      <c r="G728" s="96" t="str">
        <f t="shared" si="260"/>
        <v>Error</v>
      </c>
      <c r="H728" s="97">
        <v>14400</v>
      </c>
      <c r="I728" s="98" t="e">
        <f t="shared" si="272"/>
        <v>#VALUE!</v>
      </c>
      <c r="J728" s="88" t="e">
        <f t="shared" si="256"/>
        <v>#VALUE!</v>
      </c>
      <c r="K728" s="98">
        <f t="shared" si="262"/>
        <v>0</v>
      </c>
      <c r="L728" s="98">
        <f t="shared" si="273"/>
        <v>0</v>
      </c>
      <c r="M728" s="98" t="e">
        <f t="shared" si="274"/>
        <v>#VALUE!</v>
      </c>
      <c r="N728" s="98" t="e">
        <f t="shared" si="275"/>
        <v>#VALUE!</v>
      </c>
      <c r="O728" s="97"/>
      <c r="P728" s="98" t="e">
        <f t="shared" si="257"/>
        <v>#VALUE!</v>
      </c>
      <c r="Q728" s="99" t="e">
        <f t="shared" si="266"/>
        <v>#VALUE!</v>
      </c>
      <c r="R728" s="100"/>
      <c r="S728" s="5"/>
      <c r="T728" s="28">
        <f t="shared" si="267"/>
        <v>0</v>
      </c>
      <c r="U728" s="101">
        <v>66140</v>
      </c>
      <c r="V728" s="102">
        <f t="shared" si="270"/>
        <v>0</v>
      </c>
      <c r="W728" s="101"/>
      <c r="X728" s="101"/>
      <c r="Y728" s="102">
        <f t="shared" si="276"/>
        <v>0</v>
      </c>
      <c r="Z728" s="102">
        <f t="shared" si="269"/>
        <v>0</v>
      </c>
      <c r="AA728" s="102" t="e">
        <f t="shared" si="271"/>
        <v>#VALUE!</v>
      </c>
    </row>
    <row r="729" spans="1:27" ht="17.25">
      <c r="A729" s="5"/>
      <c r="B729" s="5"/>
      <c r="C729" s="93"/>
      <c r="D729" s="193"/>
      <c r="E729" s="94"/>
      <c r="F729" s="95"/>
      <c r="G729" s="96" t="str">
        <f t="shared" si="260"/>
        <v>Error</v>
      </c>
      <c r="H729" s="97">
        <v>14400</v>
      </c>
      <c r="I729" s="98" t="e">
        <f t="shared" si="272"/>
        <v>#VALUE!</v>
      </c>
      <c r="J729" s="88" t="e">
        <f t="shared" si="256"/>
        <v>#VALUE!</v>
      </c>
      <c r="K729" s="98">
        <f t="shared" si="262"/>
        <v>0</v>
      </c>
      <c r="L729" s="98">
        <f t="shared" si="273"/>
        <v>0</v>
      </c>
      <c r="M729" s="98" t="e">
        <f t="shared" si="274"/>
        <v>#VALUE!</v>
      </c>
      <c r="N729" s="98" t="e">
        <f t="shared" si="275"/>
        <v>#VALUE!</v>
      </c>
      <c r="O729" s="97"/>
      <c r="P729" s="98" t="e">
        <f t="shared" si="257"/>
        <v>#VALUE!</v>
      </c>
      <c r="Q729" s="99" t="e">
        <f t="shared" si="266"/>
        <v>#VALUE!</v>
      </c>
      <c r="R729" s="100"/>
      <c r="S729" s="5"/>
      <c r="T729" s="28">
        <f t="shared" si="267"/>
        <v>0</v>
      </c>
      <c r="U729" s="101">
        <v>66140</v>
      </c>
      <c r="V729" s="102">
        <f t="shared" si="270"/>
        <v>0</v>
      </c>
      <c r="W729" s="101"/>
      <c r="X729" s="101"/>
      <c r="Y729" s="102">
        <f t="shared" si="276"/>
        <v>0</v>
      </c>
      <c r="Z729" s="102">
        <f t="shared" si="269"/>
        <v>0</v>
      </c>
      <c r="AA729" s="102" t="e">
        <f t="shared" si="271"/>
        <v>#VALUE!</v>
      </c>
    </row>
    <row r="730" spans="1:27" ht="17.25">
      <c r="A730" s="5"/>
      <c r="B730" s="5"/>
      <c r="C730" s="93"/>
      <c r="D730" s="193"/>
      <c r="E730" s="94"/>
      <c r="F730" s="95"/>
      <c r="G730" s="96" t="str">
        <f t="shared" si="260"/>
        <v>Error</v>
      </c>
      <c r="H730" s="97">
        <v>14400</v>
      </c>
      <c r="I730" s="98" t="e">
        <f t="shared" si="272"/>
        <v>#VALUE!</v>
      </c>
      <c r="J730" s="88" t="e">
        <f t="shared" si="256"/>
        <v>#VALUE!</v>
      </c>
      <c r="K730" s="98">
        <f t="shared" si="262"/>
        <v>0</v>
      </c>
      <c r="L730" s="98">
        <f t="shared" si="273"/>
        <v>0</v>
      </c>
      <c r="M730" s="98" t="e">
        <f t="shared" si="274"/>
        <v>#VALUE!</v>
      </c>
      <c r="N730" s="98" t="e">
        <f t="shared" si="275"/>
        <v>#VALUE!</v>
      </c>
      <c r="O730" s="97"/>
      <c r="P730" s="98" t="e">
        <f t="shared" si="257"/>
        <v>#VALUE!</v>
      </c>
      <c r="Q730" s="99" t="e">
        <f t="shared" si="266"/>
        <v>#VALUE!</v>
      </c>
      <c r="R730" s="100"/>
      <c r="S730" s="5"/>
      <c r="T730" s="28">
        <f t="shared" si="267"/>
        <v>0</v>
      </c>
      <c r="U730" s="101">
        <v>66140</v>
      </c>
      <c r="V730" s="102">
        <f t="shared" si="270"/>
        <v>0</v>
      </c>
      <c r="W730" s="101"/>
      <c r="X730" s="101"/>
      <c r="Y730" s="102">
        <f t="shared" si="276"/>
        <v>0</v>
      </c>
      <c r="Z730" s="102">
        <f t="shared" si="269"/>
        <v>0</v>
      </c>
      <c r="AA730" s="102" t="e">
        <f t="shared" si="271"/>
        <v>#VALUE!</v>
      </c>
    </row>
    <row r="731" spans="1:27" ht="17.25">
      <c r="A731" s="5"/>
      <c r="B731" s="5"/>
      <c r="C731" s="93"/>
      <c r="D731" s="193"/>
      <c r="E731" s="84"/>
      <c r="F731" s="85"/>
      <c r="G731" s="86" t="str">
        <f t="shared" si="260"/>
        <v>Error</v>
      </c>
      <c r="H731" s="87">
        <v>14400</v>
      </c>
      <c r="I731" s="88" t="e">
        <f t="shared" si="272"/>
        <v>#VALUE!</v>
      </c>
      <c r="J731" s="88" t="e">
        <f t="shared" si="256"/>
        <v>#VALUE!</v>
      </c>
      <c r="K731" s="88">
        <f t="shared" si="262"/>
        <v>0</v>
      </c>
      <c r="L731" s="88">
        <f t="shared" si="273"/>
        <v>0</v>
      </c>
      <c r="M731" s="88" t="e">
        <f t="shared" si="274"/>
        <v>#VALUE!</v>
      </c>
      <c r="N731" s="88" t="e">
        <f t="shared" si="275"/>
        <v>#VALUE!</v>
      </c>
      <c r="O731" s="87"/>
      <c r="P731" s="88" t="e">
        <f t="shared" si="257"/>
        <v>#VALUE!</v>
      </c>
      <c r="Q731" s="89" t="e">
        <f t="shared" si="266"/>
        <v>#VALUE!</v>
      </c>
      <c r="R731" s="90"/>
      <c r="S731" s="82"/>
      <c r="T731" s="28">
        <f t="shared" si="267"/>
        <v>0</v>
      </c>
      <c r="U731" s="91">
        <v>66140</v>
      </c>
      <c r="V731" s="92">
        <f t="shared" si="270"/>
        <v>0</v>
      </c>
      <c r="W731" s="91"/>
      <c r="X731" s="91"/>
      <c r="Y731" s="92">
        <f t="shared" si="276"/>
        <v>0</v>
      </c>
      <c r="Z731" s="92">
        <f t="shared" si="269"/>
        <v>0</v>
      </c>
      <c r="AA731" s="92" t="e">
        <f t="shared" si="271"/>
        <v>#VALUE!</v>
      </c>
    </row>
    <row r="732" spans="1:27" ht="17.25">
      <c r="A732" s="5"/>
      <c r="B732" s="5"/>
      <c r="C732" s="93"/>
      <c r="D732" s="193"/>
      <c r="E732" s="94"/>
      <c r="F732" s="95"/>
      <c r="G732" s="96" t="str">
        <f t="shared" si="260"/>
        <v>Error</v>
      </c>
      <c r="H732" s="97">
        <v>14400</v>
      </c>
      <c r="I732" s="98" t="e">
        <f t="shared" si="272"/>
        <v>#VALUE!</v>
      </c>
      <c r="J732" s="88" t="e">
        <f t="shared" si="256"/>
        <v>#VALUE!</v>
      </c>
      <c r="K732" s="98">
        <f t="shared" si="262"/>
        <v>0</v>
      </c>
      <c r="L732" s="98">
        <f t="shared" si="273"/>
        <v>0</v>
      </c>
      <c r="M732" s="98" t="e">
        <f t="shared" si="274"/>
        <v>#VALUE!</v>
      </c>
      <c r="N732" s="98" t="e">
        <f t="shared" si="275"/>
        <v>#VALUE!</v>
      </c>
      <c r="O732" s="97"/>
      <c r="P732" s="98" t="e">
        <f t="shared" si="257"/>
        <v>#VALUE!</v>
      </c>
      <c r="Q732" s="99" t="e">
        <f t="shared" si="266"/>
        <v>#VALUE!</v>
      </c>
      <c r="R732" s="100"/>
      <c r="S732" s="5"/>
      <c r="T732" s="28">
        <f t="shared" si="267"/>
        <v>0</v>
      </c>
      <c r="U732" s="101">
        <v>66140</v>
      </c>
      <c r="V732" s="102">
        <f t="shared" si="270"/>
        <v>0</v>
      </c>
      <c r="W732" s="101"/>
      <c r="X732" s="101"/>
      <c r="Y732" s="102">
        <f t="shared" si="276"/>
        <v>0</v>
      </c>
      <c r="Z732" s="102">
        <f t="shared" si="269"/>
        <v>0</v>
      </c>
      <c r="AA732" s="102" t="e">
        <f t="shared" si="271"/>
        <v>#VALUE!</v>
      </c>
    </row>
    <row r="733" spans="1:27" ht="17.25">
      <c r="A733" s="5"/>
      <c r="B733" s="5"/>
      <c r="C733" s="93"/>
      <c r="D733" s="193"/>
      <c r="E733" s="94"/>
      <c r="F733" s="95"/>
      <c r="G733" s="96" t="str">
        <f t="shared" si="260"/>
        <v>Error</v>
      </c>
      <c r="H733" s="97">
        <v>14400</v>
      </c>
      <c r="I733" s="98" t="e">
        <f t="shared" si="272"/>
        <v>#VALUE!</v>
      </c>
      <c r="J733" s="88" t="e">
        <f t="shared" si="256"/>
        <v>#VALUE!</v>
      </c>
      <c r="K733" s="98">
        <f t="shared" si="262"/>
        <v>0</v>
      </c>
      <c r="L733" s="98">
        <f t="shared" si="273"/>
        <v>0</v>
      </c>
      <c r="M733" s="98" t="e">
        <f t="shared" si="274"/>
        <v>#VALUE!</v>
      </c>
      <c r="N733" s="98" t="e">
        <f t="shared" si="275"/>
        <v>#VALUE!</v>
      </c>
      <c r="O733" s="97"/>
      <c r="P733" s="98" t="e">
        <f t="shared" si="257"/>
        <v>#VALUE!</v>
      </c>
      <c r="Q733" s="99" t="e">
        <f t="shared" si="266"/>
        <v>#VALUE!</v>
      </c>
      <c r="R733" s="100"/>
      <c r="S733" s="5"/>
      <c r="T733" s="28">
        <f t="shared" si="267"/>
        <v>0</v>
      </c>
      <c r="U733" s="101">
        <v>66140</v>
      </c>
      <c r="V733" s="102">
        <f t="shared" si="270"/>
        <v>0</v>
      </c>
      <c r="W733" s="101"/>
      <c r="X733" s="101"/>
      <c r="Y733" s="102">
        <f t="shared" si="276"/>
        <v>0</v>
      </c>
      <c r="Z733" s="102">
        <f t="shared" si="269"/>
        <v>0</v>
      </c>
      <c r="AA733" s="102" t="e">
        <f t="shared" si="271"/>
        <v>#VALUE!</v>
      </c>
    </row>
    <row r="734" spans="1:27" ht="17.25">
      <c r="A734" s="5"/>
      <c r="B734" s="5"/>
      <c r="C734" s="93"/>
      <c r="D734" s="193"/>
      <c r="E734" s="94"/>
      <c r="F734" s="95"/>
      <c r="G734" s="96" t="str">
        <f t="shared" si="260"/>
        <v>Error</v>
      </c>
      <c r="H734" s="97">
        <v>14400</v>
      </c>
      <c r="I734" s="98" t="e">
        <f t="shared" si="272"/>
        <v>#VALUE!</v>
      </c>
      <c r="J734" s="88" t="e">
        <f t="shared" ref="J734:J741" si="277">IF(I734&lt;=59525,59525,I734)</f>
        <v>#VALUE!</v>
      </c>
      <c r="K734" s="98">
        <f t="shared" si="262"/>
        <v>0</v>
      </c>
      <c r="L734" s="98">
        <f t="shared" si="273"/>
        <v>0</v>
      </c>
      <c r="M734" s="98" t="e">
        <f t="shared" si="274"/>
        <v>#VALUE!</v>
      </c>
      <c r="N734" s="98" t="e">
        <f t="shared" si="275"/>
        <v>#VALUE!</v>
      </c>
      <c r="O734" s="97"/>
      <c r="P734" s="98" t="e">
        <f t="shared" ref="P734:P741" si="278">M734+N734+O734</f>
        <v>#VALUE!</v>
      </c>
      <c r="Q734" s="99" t="e">
        <f t="shared" si="266"/>
        <v>#VALUE!</v>
      </c>
      <c r="R734" s="100"/>
      <c r="S734" s="5"/>
      <c r="T734" s="28">
        <f t="shared" si="267"/>
        <v>0</v>
      </c>
      <c r="U734" s="101">
        <v>66140</v>
      </c>
      <c r="V734" s="102">
        <f t="shared" ref="V734:V741" si="279">+U734*T734</f>
        <v>0</v>
      </c>
      <c r="W734" s="101"/>
      <c r="X734" s="101"/>
      <c r="Y734" s="102">
        <f t="shared" si="276"/>
        <v>0</v>
      </c>
      <c r="Z734" s="102">
        <f t="shared" si="269"/>
        <v>0</v>
      </c>
      <c r="AA734" s="102" t="e">
        <f t="shared" ref="AA734:AA741" si="280">+Z734+Q734</f>
        <v>#VALUE!</v>
      </c>
    </row>
    <row r="735" spans="1:27" ht="17.25">
      <c r="A735" s="5"/>
      <c r="B735" s="5"/>
      <c r="C735" s="93"/>
      <c r="D735" s="193"/>
      <c r="E735" s="94"/>
      <c r="F735" s="95"/>
      <c r="G735" s="96" t="str">
        <f t="shared" ref="G735:G741" si="281">IF($C735="ստորաբաժանման պետ",IF(F735=0,2.28,IF(F735=1,2.35,IF(F735=2,2.43,IF(F735=3,2.5,IF(OR(F735=4,F735=5),2.58,IF(OR(F735=6,F735=7),2.66,IF(OR(F735=8,F735=9),2.75,IF(OR(F735=10,F735=11,F735=12),2.83,IF(OR(F735=13,F735=14,F735=15),2.92,IF(OR(F735=16,F735=17,F735=18),3.01,3.11)))))))))),IF($C735="ավագ կարգադրիչ",IF(F735=0,1.96,IF(F735=1,2.02,IF(F735=2,2.08,IF(F735=3,2.15,IF(OR(F735=4,F735=5),2.21,IF(OR(F735=6,F735=7),2.28,IF(OR(F735=8,F735=9),2.35,IF(OR(F735=10,F735=11,F735=12),2.42,IF(OR(F735=13,F735=14,F735=15),2.5,IF(OR(F735=16,F735=17,F735=18),2.58,2.66)))))))))),IF($C735="կարգադրիչ",IF(F735=0,1.45,IF(F735=1,1.49,IF(F735=2,1.54,IF(F735=3,1.59,IF(OR(F735=4,F735=5),1.9,IF(OR(F735=6,F735=7),1.96,IF(OR(F735=8,F735=9),1.73,IF(OR(F735=10,F735=11,F735=12),1.79,IF(OR(F735=13,F735=14,F735=15),1.84,IF(OR(F735=16,F735=17,F735=18),1.9,1.95)))))))))), "Error")))</f>
        <v>Error</v>
      </c>
      <c r="H735" s="97">
        <v>14400</v>
      </c>
      <c r="I735" s="98" t="e">
        <f t="shared" si="272"/>
        <v>#VALUE!</v>
      </c>
      <c r="J735" s="88" t="e">
        <f t="shared" si="277"/>
        <v>#VALUE!</v>
      </c>
      <c r="K735" s="98">
        <f t="shared" ref="K735:K741" si="282">IF($D735="գեներալ-մայոր",2.91,IF($D735="գնդապետ",2.38,IF($D735="փոխգնդապետ",2.25,IF($D735="մայոր",1.85,IF($D735="կապիտան",1.72,IF($D735="ավագ լեյտենանտ",1.59,IF($D735="լեյտենանտ",1.46,IF($D735="ավագ ենթասպա",1.06,IF($D735="ենթասպա",0.93,IF($D735="ավագ",0.79,IF($D735="ավագ սերժանտ",0.66,IF($D735="սերժանտ",0.53,IF($D735="կրտսեր սերժանտ",0.4,0)))))))))))))</f>
        <v>0</v>
      </c>
      <c r="L735" s="98">
        <f t="shared" si="273"/>
        <v>0</v>
      </c>
      <c r="M735" s="98" t="e">
        <f t="shared" si="274"/>
        <v>#VALUE!</v>
      </c>
      <c r="N735" s="98" t="e">
        <f t="shared" si="275"/>
        <v>#VALUE!</v>
      </c>
      <c r="O735" s="97"/>
      <c r="P735" s="98" t="e">
        <f t="shared" si="278"/>
        <v>#VALUE!</v>
      </c>
      <c r="Q735" s="99" t="e">
        <f t="shared" ref="Q735:Q741" si="283">P735*6.565</f>
        <v>#VALUE!</v>
      </c>
      <c r="R735" s="100"/>
      <c r="S735" s="5"/>
      <c r="T735" s="28">
        <f t="shared" ref="T735:T741" si="284">IF(E735&lt;1,0,IF(D735="Բ-1",IF(F735=0,6.94,IF(F735=1,7.17,IF(F735=2,7.41,IF(F735=3,7.66,IF(OR(F735=5,F735=4),7.92,IF(OR(F735=6,F735=7),8.18,IF(OR(F735=8,F735=9),8.46,IF(OR(F735=10,F735=11,F735=12),8.74,IF(OR(F735=13,F735=14,F735=15),9.03,IF(OR(F735=16,F735=17,F735=18),9.33,9.65)))))))))),IF(D735="Բ-2", IF(F735=0,5.71,IF(F735=1,5.89,IF(F735=2,6.09,IF(F735=3,6.29,IF(OR(F735=5,F735=4),6.5,IF(OR(F735=6,F735=7),6.72,IF(OR(F735=8,F735=9),6.94,IF(OR(F735=10,F735=11,F735=12),7.17,IF(OR(F735=13,F735=14,F735=15),7.41,IF(OR(F735=16,F735=17,F735=18),7.65,7.91)))))))))), IF(D735="Գ-1", IF(F735=0,4.7,IF(F735=1,4.86,IF(F735=2,5.01,IF(F735=3,5.18,IF(OR(F735=5,F735=4),5.35,IF(OR(F735=6,F735=7),5.52,IF(OR(F735=8,F735=9),5.71,IF(OR(F735=10,F735=11,F735=12),5.89,IF(OR(F735=13,F735=14,F735=15),6.09,IF(OR(F735=16,F735=17,F735=18),6.29,6.49)))))))))), IF(D735="Գ-2", IF(F735=0,3.88,IF(F735=1,4.01,IF(F735=2,4.14,IF(F735=3,4.27,IF(OR(F735=5,F735=4),4.41,IF(OR(F735=6,F735=7),4.55,IF(OR(F735=8,F735=9),4.7,IF(OR(F735=10,F735=11,F735=12),4.85,IF(OR(F735=13,F735=14,F735=15),5.01,IF(OR(F735=16,F735=17,F735=18),5.17,5.34)))))))))), IF(D735="Գ-3", IF(F735=0,3.21,IF(F735=1,3.31,IF(F735=2,3.42,IF(F735=3,3.53,IF(OR(F735=5,F735=4),3.64,IF(OR(F735=6,F735=7),3.76,IF(OR(F735=8,F735=9),3.88,IF(OR(F735=10,F735=11,F735=12),4.01,IF(OR(F735=13,F735=14,F735=15),4.13,IF(OR(F735=16,F735=17,F735=18),4.27,4.4)))))))))), IF(D735="Ա-1", IF(F735=0,2.66,IF(F735=1,2.75,IF(F735=2,2.83,IF(F735=3,2.92,IF(OR(F735=5,F735=4),3.02,IF(OR(F735=6,F735=7),3.11,IF(OR(F735=8,F735=9),3.21,IF(OR(F735=10,F735=11,F735=12),3.31,IF(OR(F735=13,F735=14,F735=15),3.42,IF(OR(F735=16,F735=17,F735=18),3.53,3.64)))))))))), IF(D735="Ա-2", IF(F735=0,2.28,IF(F735=1,2.35,IF(F735=2,2.43,IF(F735=3,2.5,IF(OR(F735=5,F735=4),2.58,IF(OR(F735=6,F735=7),2.66,IF(OR(F735=8,F735=9),2.75,IF(OR(F735=10,F735=11,F735=12),2.83,IF(OR(F735=13,F735=14,F735=15),2.92,IF(OR(F735=16,F735=17,F735=18),3.01,3.11)))))))))),IF(D735="Ա-3", IF(F735=0,1.96,IF(F735=1,2.02,IF(F735=2,2.08,IF(F735=3,2.15,IF(OR(F735=5,F735=4),2.21,IF(OR(F735=6,F735=7),2.28,IF(OR(F735=8,F735=9),2.35,IF(OR(F735=10,F735=11,F735=12),2.42,IF(OR(F735=13,F735=14,F735=15),2.5,IF(OR(F735=16,F735=17,F735=18),2.58,2.66)))))))))), IF(D735="Կ-1", IF(F735=0,1.68,IF(F735=1,1.73,IF(F735=2,1.79,IF(F735=3,1.84,IF(OR(F735=5,F735=4),1.9,IF(OR(F735=6,F735=7),1.96,IF(OR(F735=8,F735=9),2.02,IF(OR(F735=10,F735=11,F735=12),2.08,IF(OR(F735=13,F735=14,F735=15),2.14,IF(OR(F735=16,F735=17,F735=18),2.21,2.28)))))))))), IF(D735="Կ-2", IF(F735=0,1.45,IF(F735=1,1.49,IF(F735=2,1.54,IF(F735=3,1.59,IF(OR(F735=5,F735=4),1.63,IF(OR(F735=6,F735=7),1.68,IF(OR(F735=8,F735=9),1.73,IF(OR(F735=10,F735=11,F735=12),1.79,IF(OR(F735=13,F735=14,F735=15),1.84,IF(OR(F735=16,F735=17,F735=18),1.9,1.95)))))))))),IF(D735="Կ-3", IF(F735=0,1.25,IF(F735=1,1.29,IF(F735=2,1.33,IF(F735=3,1.37,IF(OR(F735=5,F735=4),1.41,IF(OR(F735=6,F735=7),1.45,IF(OR(F735=8,F735=9),1.49,IF(OR(F735=10,F735=11,F735=12),1.54,IF(OR(F735=13,F735=14,F735=15),1.58,IF(OR(F735=16,F735=17,F735=18),1.63,1.68)))))))))), "Error"))))))))))))</f>
        <v>0</v>
      </c>
      <c r="U735" s="101">
        <v>66140</v>
      </c>
      <c r="V735" s="102">
        <f t="shared" si="279"/>
        <v>0</v>
      </c>
      <c r="W735" s="101"/>
      <c r="X735" s="101"/>
      <c r="Y735" s="102">
        <f t="shared" si="276"/>
        <v>0</v>
      </c>
      <c r="Z735" s="102">
        <f t="shared" ref="Z735:Z741" si="285">+Y735*6.565</f>
        <v>0</v>
      </c>
      <c r="AA735" s="102" t="e">
        <f t="shared" si="280"/>
        <v>#VALUE!</v>
      </c>
    </row>
    <row r="736" spans="1:27" ht="17.25">
      <c r="A736" s="5"/>
      <c r="B736" s="5"/>
      <c r="C736" s="93"/>
      <c r="D736" s="193"/>
      <c r="E736" s="94"/>
      <c r="F736" s="95"/>
      <c r="G736" s="96" t="str">
        <f t="shared" si="281"/>
        <v>Error</v>
      </c>
      <c r="H736" s="97">
        <v>14400</v>
      </c>
      <c r="I736" s="98" t="e">
        <f t="shared" si="272"/>
        <v>#VALUE!</v>
      </c>
      <c r="J736" s="88" t="e">
        <f t="shared" si="277"/>
        <v>#VALUE!</v>
      </c>
      <c r="K736" s="98">
        <f t="shared" si="282"/>
        <v>0</v>
      </c>
      <c r="L736" s="98">
        <f t="shared" si="273"/>
        <v>0</v>
      </c>
      <c r="M736" s="98" t="e">
        <f t="shared" si="274"/>
        <v>#VALUE!</v>
      </c>
      <c r="N736" s="98" t="e">
        <f t="shared" si="275"/>
        <v>#VALUE!</v>
      </c>
      <c r="O736" s="97"/>
      <c r="P736" s="98" t="e">
        <f t="shared" si="278"/>
        <v>#VALUE!</v>
      </c>
      <c r="Q736" s="99" t="e">
        <f t="shared" si="283"/>
        <v>#VALUE!</v>
      </c>
      <c r="R736" s="100"/>
      <c r="S736" s="5"/>
      <c r="T736" s="28">
        <f t="shared" si="284"/>
        <v>0</v>
      </c>
      <c r="U736" s="101">
        <v>66140</v>
      </c>
      <c r="V736" s="102">
        <f t="shared" si="279"/>
        <v>0</v>
      </c>
      <c r="W736" s="101"/>
      <c r="X736" s="101"/>
      <c r="Y736" s="102">
        <f t="shared" si="276"/>
        <v>0</v>
      </c>
      <c r="Z736" s="102">
        <f t="shared" si="285"/>
        <v>0</v>
      </c>
      <c r="AA736" s="102" t="e">
        <f t="shared" si="280"/>
        <v>#VALUE!</v>
      </c>
    </row>
    <row r="737" spans="1:29" ht="17.25">
      <c r="A737" s="5"/>
      <c r="B737" s="5"/>
      <c r="C737" s="93"/>
      <c r="D737" s="193"/>
      <c r="E737" s="84"/>
      <c r="F737" s="85"/>
      <c r="G737" s="86" t="str">
        <f t="shared" si="281"/>
        <v>Error</v>
      </c>
      <c r="H737" s="87">
        <v>14400</v>
      </c>
      <c r="I737" s="88" t="e">
        <f t="shared" si="272"/>
        <v>#VALUE!</v>
      </c>
      <c r="J737" s="88" t="e">
        <f t="shared" si="277"/>
        <v>#VALUE!</v>
      </c>
      <c r="K737" s="88">
        <f t="shared" si="282"/>
        <v>0</v>
      </c>
      <c r="L737" s="88">
        <f t="shared" si="273"/>
        <v>0</v>
      </c>
      <c r="M737" s="88" t="e">
        <f t="shared" si="274"/>
        <v>#VALUE!</v>
      </c>
      <c r="N737" s="88" t="e">
        <f t="shared" si="275"/>
        <v>#VALUE!</v>
      </c>
      <c r="O737" s="87"/>
      <c r="P737" s="88" t="e">
        <f t="shared" si="278"/>
        <v>#VALUE!</v>
      </c>
      <c r="Q737" s="89" t="e">
        <f t="shared" si="283"/>
        <v>#VALUE!</v>
      </c>
      <c r="R737" s="90"/>
      <c r="S737" s="82"/>
      <c r="T737" s="28">
        <f t="shared" si="284"/>
        <v>0</v>
      </c>
      <c r="U737" s="91">
        <v>66140</v>
      </c>
      <c r="V737" s="92">
        <f t="shared" si="279"/>
        <v>0</v>
      </c>
      <c r="W737" s="91"/>
      <c r="X737" s="91"/>
      <c r="Y737" s="92">
        <f t="shared" si="276"/>
        <v>0</v>
      </c>
      <c r="Z737" s="92">
        <f t="shared" si="285"/>
        <v>0</v>
      </c>
      <c r="AA737" s="92" t="e">
        <f t="shared" si="280"/>
        <v>#VALUE!</v>
      </c>
    </row>
    <row r="738" spans="1:29" ht="17.25">
      <c r="A738" s="5"/>
      <c r="B738" s="5"/>
      <c r="C738" s="93"/>
      <c r="D738" s="193"/>
      <c r="E738" s="94"/>
      <c r="F738" s="95"/>
      <c r="G738" s="96" t="str">
        <f t="shared" si="281"/>
        <v>Error</v>
      </c>
      <c r="H738" s="97">
        <v>14400</v>
      </c>
      <c r="I738" s="98" t="e">
        <f t="shared" si="272"/>
        <v>#VALUE!</v>
      </c>
      <c r="J738" s="88" t="e">
        <f t="shared" si="277"/>
        <v>#VALUE!</v>
      </c>
      <c r="K738" s="98">
        <f t="shared" si="282"/>
        <v>0</v>
      </c>
      <c r="L738" s="98">
        <f t="shared" si="273"/>
        <v>0</v>
      </c>
      <c r="M738" s="98" t="e">
        <f t="shared" si="274"/>
        <v>#VALUE!</v>
      </c>
      <c r="N738" s="98" t="e">
        <f t="shared" si="275"/>
        <v>#VALUE!</v>
      </c>
      <c r="O738" s="97"/>
      <c r="P738" s="98" t="e">
        <f t="shared" si="278"/>
        <v>#VALUE!</v>
      </c>
      <c r="Q738" s="99" t="e">
        <f t="shared" si="283"/>
        <v>#VALUE!</v>
      </c>
      <c r="R738" s="100"/>
      <c r="S738" s="5"/>
      <c r="T738" s="28">
        <f t="shared" si="284"/>
        <v>0</v>
      </c>
      <c r="U738" s="101">
        <v>66140</v>
      </c>
      <c r="V738" s="102">
        <f t="shared" si="279"/>
        <v>0</v>
      </c>
      <c r="W738" s="101"/>
      <c r="X738" s="101"/>
      <c r="Y738" s="102">
        <f t="shared" si="276"/>
        <v>0</v>
      </c>
      <c r="Z738" s="102">
        <f t="shared" si="285"/>
        <v>0</v>
      </c>
      <c r="AA738" s="102" t="e">
        <f t="shared" si="280"/>
        <v>#VALUE!</v>
      </c>
    </row>
    <row r="739" spans="1:29" ht="17.25">
      <c r="A739" s="5"/>
      <c r="B739" s="5"/>
      <c r="C739" s="93"/>
      <c r="D739" s="193"/>
      <c r="E739" s="94"/>
      <c r="F739" s="95"/>
      <c r="G739" s="96" t="str">
        <f t="shared" si="281"/>
        <v>Error</v>
      </c>
      <c r="H739" s="97">
        <v>14400</v>
      </c>
      <c r="I739" s="98" t="e">
        <f t="shared" si="272"/>
        <v>#VALUE!</v>
      </c>
      <c r="J739" s="88" t="e">
        <f t="shared" si="277"/>
        <v>#VALUE!</v>
      </c>
      <c r="K739" s="98">
        <f t="shared" si="282"/>
        <v>0</v>
      </c>
      <c r="L739" s="98">
        <f t="shared" si="273"/>
        <v>0</v>
      </c>
      <c r="M739" s="98" t="e">
        <f t="shared" si="274"/>
        <v>#VALUE!</v>
      </c>
      <c r="N739" s="98" t="e">
        <f t="shared" si="275"/>
        <v>#VALUE!</v>
      </c>
      <c r="O739" s="97"/>
      <c r="P739" s="98" t="e">
        <f t="shared" si="278"/>
        <v>#VALUE!</v>
      </c>
      <c r="Q739" s="99" t="e">
        <f t="shared" si="283"/>
        <v>#VALUE!</v>
      </c>
      <c r="R739" s="100"/>
      <c r="S739" s="5"/>
      <c r="T739" s="28">
        <f t="shared" si="284"/>
        <v>0</v>
      </c>
      <c r="U739" s="101">
        <v>66140</v>
      </c>
      <c r="V739" s="102">
        <f t="shared" si="279"/>
        <v>0</v>
      </c>
      <c r="W739" s="101"/>
      <c r="X739" s="101"/>
      <c r="Y739" s="102">
        <f t="shared" si="276"/>
        <v>0</v>
      </c>
      <c r="Z739" s="102">
        <f t="shared" si="285"/>
        <v>0</v>
      </c>
      <c r="AA739" s="102" t="e">
        <f t="shared" si="280"/>
        <v>#VALUE!</v>
      </c>
    </row>
    <row r="740" spans="1:29" ht="17.25">
      <c r="A740" s="5"/>
      <c r="B740" s="5"/>
      <c r="C740" s="93"/>
      <c r="D740" s="193"/>
      <c r="E740" s="94"/>
      <c r="F740" s="95"/>
      <c r="G740" s="96" t="str">
        <f t="shared" si="281"/>
        <v>Error</v>
      </c>
      <c r="H740" s="97">
        <v>14400</v>
      </c>
      <c r="I740" s="98" t="e">
        <f t="shared" si="272"/>
        <v>#VALUE!</v>
      </c>
      <c r="J740" s="88" t="e">
        <f t="shared" si="277"/>
        <v>#VALUE!</v>
      </c>
      <c r="K740" s="98">
        <f t="shared" si="282"/>
        <v>0</v>
      </c>
      <c r="L740" s="98">
        <f t="shared" si="273"/>
        <v>0</v>
      </c>
      <c r="M740" s="98" t="e">
        <f t="shared" si="274"/>
        <v>#VALUE!</v>
      </c>
      <c r="N740" s="98" t="e">
        <f t="shared" si="275"/>
        <v>#VALUE!</v>
      </c>
      <c r="O740" s="97"/>
      <c r="P740" s="98" t="e">
        <f t="shared" si="278"/>
        <v>#VALUE!</v>
      </c>
      <c r="Q740" s="99" t="e">
        <f t="shared" si="283"/>
        <v>#VALUE!</v>
      </c>
      <c r="R740" s="100"/>
      <c r="S740" s="5"/>
      <c r="T740" s="28">
        <f t="shared" si="284"/>
        <v>0</v>
      </c>
      <c r="U740" s="101">
        <v>66140</v>
      </c>
      <c r="V740" s="102">
        <f t="shared" si="279"/>
        <v>0</v>
      </c>
      <c r="W740" s="101"/>
      <c r="X740" s="101"/>
      <c r="Y740" s="102">
        <f t="shared" si="276"/>
        <v>0</v>
      </c>
      <c r="Z740" s="102">
        <f t="shared" si="285"/>
        <v>0</v>
      </c>
      <c r="AA740" s="102" t="e">
        <f t="shared" si="280"/>
        <v>#VALUE!</v>
      </c>
    </row>
    <row r="741" spans="1:29" ht="18" thickBot="1">
      <c r="A741" s="103"/>
      <c r="B741" s="103"/>
      <c r="C741" s="104"/>
      <c r="D741" s="194"/>
      <c r="E741" s="105"/>
      <c r="F741" s="106"/>
      <c r="G741" s="107" t="str">
        <f t="shared" si="281"/>
        <v>Error</v>
      </c>
      <c r="H741" s="108">
        <v>14400</v>
      </c>
      <c r="I741" s="109" t="e">
        <f t="shared" si="272"/>
        <v>#VALUE!</v>
      </c>
      <c r="J741" s="88" t="e">
        <f t="shared" si="277"/>
        <v>#VALUE!</v>
      </c>
      <c r="K741" s="109">
        <f t="shared" si="282"/>
        <v>0</v>
      </c>
      <c r="L741" s="109">
        <f t="shared" si="273"/>
        <v>0</v>
      </c>
      <c r="M741" s="109" t="e">
        <f t="shared" si="274"/>
        <v>#VALUE!</v>
      </c>
      <c r="N741" s="109" t="e">
        <f t="shared" si="275"/>
        <v>#VALUE!</v>
      </c>
      <c r="O741" s="108"/>
      <c r="P741" s="109" t="e">
        <f t="shared" si="278"/>
        <v>#VALUE!</v>
      </c>
      <c r="Q741" s="110" t="e">
        <f t="shared" si="283"/>
        <v>#VALUE!</v>
      </c>
      <c r="R741" s="111"/>
      <c r="S741" s="103"/>
      <c r="T741" s="28">
        <f t="shared" si="284"/>
        <v>0</v>
      </c>
      <c r="U741" s="112">
        <v>66140</v>
      </c>
      <c r="V741" s="113">
        <f t="shared" si="279"/>
        <v>0</v>
      </c>
      <c r="W741" s="112"/>
      <c r="X741" s="112"/>
      <c r="Y741" s="113">
        <f t="shared" si="276"/>
        <v>0</v>
      </c>
      <c r="Z741" s="113">
        <f t="shared" si="285"/>
        <v>0</v>
      </c>
      <c r="AA741" s="113" t="e">
        <f t="shared" si="280"/>
        <v>#VALUE!</v>
      </c>
    </row>
    <row r="742" spans="1:29" s="120" customFormat="1" ht="15.75" thickBot="1">
      <c r="A742" s="1055" t="s">
        <v>47</v>
      </c>
      <c r="B742" s="1056"/>
      <c r="C742" s="1056"/>
      <c r="D742" s="1056"/>
      <c r="E742" s="114">
        <f>SUM(E670:E741)</f>
        <v>0</v>
      </c>
      <c r="F742" s="115"/>
      <c r="G742" s="116">
        <f>SUM(G670:G741)</f>
        <v>0</v>
      </c>
      <c r="H742" s="117"/>
      <c r="I742" s="118" t="e">
        <f t="shared" ref="I742:R742" si="286">SUM(I670:I741)</f>
        <v>#VALUE!</v>
      </c>
      <c r="J742" s="118" t="e">
        <f t="shared" si="286"/>
        <v>#VALUE!</v>
      </c>
      <c r="K742" s="118">
        <f t="shared" si="286"/>
        <v>0</v>
      </c>
      <c r="L742" s="118">
        <f t="shared" si="286"/>
        <v>0</v>
      </c>
      <c r="M742" s="118" t="e">
        <f t="shared" si="286"/>
        <v>#VALUE!</v>
      </c>
      <c r="N742" s="118" t="e">
        <f t="shared" si="286"/>
        <v>#VALUE!</v>
      </c>
      <c r="O742" s="117">
        <f t="shared" si="286"/>
        <v>0</v>
      </c>
      <c r="P742" s="118" t="e">
        <f t="shared" si="286"/>
        <v>#VALUE!</v>
      </c>
      <c r="Q742" s="119" t="e">
        <f t="shared" si="286"/>
        <v>#VALUE!</v>
      </c>
      <c r="R742" s="116">
        <f t="shared" si="286"/>
        <v>0</v>
      </c>
      <c r="S742" s="117"/>
      <c r="T742" s="117"/>
      <c r="U742" s="117"/>
      <c r="V742" s="118">
        <f t="shared" ref="V742:AA742" si="287">SUM(V670:V741)</f>
        <v>0</v>
      </c>
      <c r="W742" s="118">
        <f t="shared" si="287"/>
        <v>0</v>
      </c>
      <c r="X742" s="118">
        <f t="shared" si="287"/>
        <v>0</v>
      </c>
      <c r="Y742" s="118">
        <f t="shared" si="287"/>
        <v>0</v>
      </c>
      <c r="Z742" s="118">
        <f t="shared" si="287"/>
        <v>0</v>
      </c>
      <c r="AA742" s="119" t="e">
        <f t="shared" si="287"/>
        <v>#VALUE!</v>
      </c>
    </row>
    <row r="744" spans="1:29" ht="15.75" thickBot="1"/>
    <row r="745" spans="1:29" s="38" customFormat="1" ht="36.75" customHeight="1" thickBot="1">
      <c r="A745" s="1057" t="s">
        <v>49</v>
      </c>
      <c r="B745" s="1058"/>
      <c r="C745" s="1058"/>
      <c r="D745" s="1059"/>
      <c r="E745" s="1060" t="s">
        <v>316</v>
      </c>
      <c r="F745" s="1061"/>
      <c r="G745" s="1061"/>
      <c r="H745" s="1061"/>
      <c r="I745" s="1061"/>
      <c r="J745" s="1061"/>
      <c r="K745" s="1061"/>
      <c r="L745" s="1061"/>
      <c r="M745" s="1061"/>
      <c r="N745" s="1061"/>
      <c r="O745" s="1061"/>
      <c r="P745" s="1061"/>
      <c r="Q745" s="1061"/>
      <c r="R745" s="1061"/>
      <c r="S745" s="1061"/>
      <c r="T745" s="1061"/>
      <c r="U745" s="1061"/>
      <c r="V745" s="1061"/>
      <c r="W745" s="1061"/>
      <c r="X745" s="1061"/>
      <c r="Y745" s="1061"/>
      <c r="Z745" s="1061"/>
      <c r="AA745" s="1062"/>
    </row>
    <row r="746" spans="1:29" s="38" customFormat="1" ht="23.25" customHeight="1" thickBot="1">
      <c r="A746" s="1052" t="s">
        <v>292</v>
      </c>
      <c r="B746" s="1053"/>
      <c r="C746" s="1053"/>
      <c r="D746" s="1054"/>
      <c r="E746" s="1029" t="s">
        <v>51</v>
      </c>
      <c r="F746" s="1030"/>
      <c r="G746" s="1030"/>
      <c r="H746" s="1030"/>
      <c r="I746" s="1030"/>
      <c r="J746" s="1030"/>
      <c r="K746" s="1030"/>
      <c r="L746" s="1030"/>
      <c r="M746" s="1030"/>
      <c r="N746" s="1030"/>
      <c r="O746" s="1030"/>
      <c r="P746" s="1030"/>
      <c r="Q746" s="1031"/>
      <c r="R746" s="1027" t="s">
        <v>52</v>
      </c>
      <c r="S746" s="1028"/>
      <c r="T746" s="1028"/>
      <c r="U746" s="1028"/>
      <c r="V746" s="1028"/>
      <c r="W746" s="1028"/>
      <c r="X746" s="1028"/>
      <c r="Y746" s="1028"/>
      <c r="Z746" s="1028"/>
      <c r="AA746" s="1040"/>
    </row>
    <row r="747" spans="1:29" s="62" customFormat="1" ht="162" customHeight="1" thickBot="1">
      <c r="A747" s="63" t="s">
        <v>10</v>
      </c>
      <c r="B747" s="64" t="s">
        <v>293</v>
      </c>
      <c r="C747" s="64" t="s">
        <v>55</v>
      </c>
      <c r="D747" s="65" t="s">
        <v>294</v>
      </c>
      <c r="E747" s="66" t="s">
        <v>1</v>
      </c>
      <c r="F747" s="67" t="s">
        <v>295</v>
      </c>
      <c r="G747" s="67" t="s">
        <v>296</v>
      </c>
      <c r="H747" s="67" t="s">
        <v>297</v>
      </c>
      <c r="I747" s="67" t="s">
        <v>298</v>
      </c>
      <c r="J747" s="67" t="s">
        <v>299</v>
      </c>
      <c r="K747" s="67" t="s">
        <v>300</v>
      </c>
      <c r="L747" s="67" t="s">
        <v>301</v>
      </c>
      <c r="M747" s="67" t="s">
        <v>302</v>
      </c>
      <c r="N747" s="67" t="s">
        <v>303</v>
      </c>
      <c r="O747" s="67" t="s">
        <v>30</v>
      </c>
      <c r="P747" s="68" t="s">
        <v>60</v>
      </c>
      <c r="Q747" s="69" t="s">
        <v>304</v>
      </c>
      <c r="R747" s="70" t="s">
        <v>1</v>
      </c>
      <c r="S747" s="71" t="s">
        <v>295</v>
      </c>
      <c r="T747" s="71" t="s">
        <v>90</v>
      </c>
      <c r="U747" s="71" t="s">
        <v>305</v>
      </c>
      <c r="V747" s="71" t="s">
        <v>298</v>
      </c>
      <c r="W747" s="71" t="str">
        <f>+J747</f>
        <v>Սահմանվող պաշտոնային դրույքաչափ /հաշվի առնելով  նվազագույն ամսական աշխատավարձը - 50000 դրամ/</v>
      </c>
      <c r="X747" s="71" t="s">
        <v>30</v>
      </c>
      <c r="Y747" s="68" t="s">
        <v>60</v>
      </c>
      <c r="Z747" s="71" t="s">
        <v>306</v>
      </c>
      <c r="AA747" s="72" t="s">
        <v>307</v>
      </c>
    </row>
    <row r="748" spans="1:29" s="81" customFormat="1" ht="17.25" customHeight="1" thickBot="1">
      <c r="A748" s="73">
        <v>1</v>
      </c>
      <c r="B748" s="74">
        <v>2</v>
      </c>
      <c r="C748" s="74">
        <v>3</v>
      </c>
      <c r="D748" s="75">
        <v>4</v>
      </c>
      <c r="E748" s="76">
        <v>5</v>
      </c>
      <c r="F748" s="74">
        <v>6</v>
      </c>
      <c r="G748" s="77">
        <v>7</v>
      </c>
      <c r="H748" s="74">
        <v>8</v>
      </c>
      <c r="I748" s="74">
        <v>9</v>
      </c>
      <c r="J748" s="77">
        <v>10</v>
      </c>
      <c r="K748" s="74">
        <v>11</v>
      </c>
      <c r="L748" s="74">
        <v>12</v>
      </c>
      <c r="M748" s="77">
        <v>13</v>
      </c>
      <c r="N748" s="74">
        <v>14</v>
      </c>
      <c r="O748" s="74">
        <v>15</v>
      </c>
      <c r="P748" s="77">
        <v>16</v>
      </c>
      <c r="Q748" s="78">
        <v>17</v>
      </c>
      <c r="R748" s="79">
        <v>18</v>
      </c>
      <c r="S748" s="77">
        <v>19</v>
      </c>
      <c r="T748" s="74">
        <v>20</v>
      </c>
      <c r="U748" s="74">
        <v>21</v>
      </c>
      <c r="V748" s="74">
        <v>22</v>
      </c>
      <c r="W748" s="74">
        <v>23</v>
      </c>
      <c r="X748" s="74">
        <v>24</v>
      </c>
      <c r="Y748" s="74">
        <v>25</v>
      </c>
      <c r="Z748" s="74">
        <v>26</v>
      </c>
      <c r="AA748" s="78">
        <v>27</v>
      </c>
      <c r="AB748" s="80"/>
      <c r="AC748" s="80"/>
    </row>
    <row r="749" spans="1:29" ht="17.25">
      <c r="A749" s="82"/>
      <c r="B749" s="82"/>
      <c r="C749" s="83"/>
      <c r="D749" s="192"/>
      <c r="E749" s="84"/>
      <c r="F749" s="85"/>
      <c r="G749" s="86" t="str">
        <f>IF($C749="ստորաբաժանման պետ",IF(F749=0,2.28,IF(F749=1,2.35,IF(F749=2,2.43,IF(F749=3,2.5,IF(OR(F749=4,F749=5),2.58,IF(OR(F749=6,F749=7),2.66,IF(OR(F749=8,F749=9),2.75,IF(OR(F749=10,F749=11,F749=12),2.83,IF(OR(F749=13,F749=14,F749=15),2.92,IF(OR(F749=16,F749=17,F749=18),3.01,3.11)))))))))),IF($C749="ավագ կարգադրիչ",IF(F749=0,1.96,IF(F749=1,2.02,IF(F749=2,2.08,IF(F749=3,2.15,IF(OR(F749=4,F749=5),2.21,IF(OR(F749=6,F749=7),2.28,IF(OR(F749=8,F749=9),2.35,IF(OR(F749=10,F749=11,F749=12),2.42,IF(OR(F749=13,F749=14,F749=15),2.5,IF(OR(F749=16,F749=17,F749=18),2.58,2.66)))))))))),IF($C749="կարգադրիչ",IF(F749=0,1.45,IF(F749=1,1.49,IF(F749=2,1.54,IF(F749=3,1.59,IF(OR(F749=4,F749=5),1.9,IF(OR(F749=6,F749=7),1.96,IF(OR(F749=8,F749=9),1.73,IF(OR(F749=10,F749=11,F749=12),1.79,IF(OR(F749=13,F749=14,F749=15),1.84,IF(OR(F749=16,F749=17,F749=18),1.9,1.95)))))))))), "Error")))</f>
        <v>Error</v>
      </c>
      <c r="H749" s="87">
        <v>14400</v>
      </c>
      <c r="I749" s="88" t="e">
        <f>G749*H749</f>
        <v>#VALUE!</v>
      </c>
      <c r="J749" s="88" t="e">
        <f t="shared" ref="J749:J812" si="288">IF(I749&lt;=59525,59525,I749)</f>
        <v>#VALUE!</v>
      </c>
      <c r="K749" s="88">
        <f>IF($D749="գեներալ-մայոր",2.91,IF($D749="գնդապետ",2.38,IF($D749="փոխգնդապետ",2.25,IF($D749="մայոր",1.85,IF($D749="կապիտան",1.72,IF($D749="ավագ լեյտենանտ",1.59,IF($D749="լեյտենանտ",1.46,IF($D749="ավագ ենթասպա",1.06,IF($D749="ենթասպա",0.93,IF($D749="ավագ",0.79,IF($D749="ավագ սերժանտ",0.66,IF($D749="սերժանտ",0.53,IF($D749="կրտսեր սերժանտ",0.4,0)))))))))))))</f>
        <v>0</v>
      </c>
      <c r="L749" s="88">
        <f>K749*H749</f>
        <v>0</v>
      </c>
      <c r="M749" s="88" t="e">
        <f>L749+J749</f>
        <v>#VALUE!</v>
      </c>
      <c r="N749" s="88" t="e">
        <f>IF(F749&lt;2,M749*0%,IF(F749&lt;5,M749*5%,IF(F749&lt;10,M749*10%,IF(F749&lt;15,M749*15%,IF(F749&lt;20,M749*20%,IF(F749&lt;25,M749*25%,IF(F749&gt;=25,M749*30%)))))))</f>
        <v>#VALUE!</v>
      </c>
      <c r="O749" s="87"/>
      <c r="P749" s="88" t="e">
        <f t="shared" ref="P749:P812" si="289">M749+N749+O749</f>
        <v>#VALUE!</v>
      </c>
      <c r="Q749" s="89" t="e">
        <f>P749*6.565</f>
        <v>#VALUE!</v>
      </c>
      <c r="R749" s="90"/>
      <c r="S749" s="82"/>
      <c r="T749" s="28">
        <f>IF(E749&lt;1,0,IF(D749="Բ-1",IF(F749=0,6.94,IF(F749=1,7.17,IF(F749=2,7.41,IF(F749=3,7.66,IF(OR(F749=5,F749=4),7.92,IF(OR(F749=6,F749=7),8.18,IF(OR(F749=8,F749=9),8.46,IF(OR(F749=10,F749=11,F749=12),8.74,IF(OR(F749=13,F749=14,F749=15),9.03,IF(OR(F749=16,F749=17,F749=18),9.33,9.65)))))))))),IF(D749="Բ-2", IF(F749=0,5.71,IF(F749=1,5.89,IF(F749=2,6.09,IF(F749=3,6.29,IF(OR(F749=5,F749=4),6.5,IF(OR(F749=6,F749=7),6.72,IF(OR(F749=8,F749=9),6.94,IF(OR(F749=10,F749=11,F749=12),7.17,IF(OR(F749=13,F749=14,F749=15),7.41,IF(OR(F749=16,F749=17,F749=18),7.65,7.91)))))))))), IF(D749="Գ-1", IF(F749=0,4.7,IF(F749=1,4.86,IF(F749=2,5.01,IF(F749=3,5.18,IF(OR(F749=5,F749=4),5.35,IF(OR(F749=6,F749=7),5.52,IF(OR(F749=8,F749=9),5.71,IF(OR(F749=10,F749=11,F749=12),5.89,IF(OR(F749=13,F749=14,F749=15),6.09,IF(OR(F749=16,F749=17,F749=18),6.29,6.49)))))))))), IF(D749="Գ-2", IF(F749=0,3.88,IF(F749=1,4.01,IF(F749=2,4.14,IF(F749=3,4.27,IF(OR(F749=5,F749=4),4.41,IF(OR(F749=6,F749=7),4.55,IF(OR(F749=8,F749=9),4.7,IF(OR(F749=10,F749=11,F749=12),4.85,IF(OR(F749=13,F749=14,F749=15),5.01,IF(OR(F749=16,F749=17,F749=18),5.17,5.34)))))))))), IF(D749="Գ-3", IF(F749=0,3.21,IF(F749=1,3.31,IF(F749=2,3.42,IF(F749=3,3.53,IF(OR(F749=5,F749=4),3.64,IF(OR(F749=6,F749=7),3.76,IF(OR(F749=8,F749=9),3.88,IF(OR(F749=10,F749=11,F749=12),4.01,IF(OR(F749=13,F749=14,F749=15),4.13,IF(OR(F749=16,F749=17,F749=18),4.27,4.4)))))))))), IF(D749="Ա-1", IF(F749=0,2.66,IF(F749=1,2.75,IF(F749=2,2.83,IF(F749=3,2.92,IF(OR(F749=5,F749=4),3.02,IF(OR(F749=6,F749=7),3.11,IF(OR(F749=8,F749=9),3.21,IF(OR(F749=10,F749=11,F749=12),3.31,IF(OR(F749=13,F749=14,F749=15),3.42,IF(OR(F749=16,F749=17,F749=18),3.53,3.64)))))))))), IF(D749="Ա-2", IF(F749=0,2.28,IF(F749=1,2.35,IF(F749=2,2.43,IF(F749=3,2.5,IF(OR(F749=5,F749=4),2.58,IF(OR(F749=6,F749=7),2.66,IF(OR(F749=8,F749=9),2.75,IF(OR(F749=10,F749=11,F749=12),2.83,IF(OR(F749=13,F749=14,F749=15),2.92,IF(OR(F749=16,F749=17,F749=18),3.01,3.11)))))))))),IF(D749="Ա-3", IF(F749=0,1.96,IF(F749=1,2.02,IF(F749=2,2.08,IF(F749=3,2.15,IF(OR(F749=5,F749=4),2.21,IF(OR(F749=6,F749=7),2.28,IF(OR(F749=8,F749=9),2.35,IF(OR(F749=10,F749=11,F749=12),2.42,IF(OR(F749=13,F749=14,F749=15),2.5,IF(OR(F749=16,F749=17,F749=18),2.58,2.66)))))))))), IF(D749="Կ-1", IF(F749=0,1.68,IF(F749=1,1.73,IF(F749=2,1.79,IF(F749=3,1.84,IF(OR(F749=5,F749=4),1.9,IF(OR(F749=6,F749=7),1.96,IF(OR(F749=8,F749=9),2.02,IF(OR(F749=10,F749=11,F749=12),2.08,IF(OR(F749=13,F749=14,F749=15),2.14,IF(OR(F749=16,F749=17,F749=18),2.21,2.28)))))))))), IF(D749="Կ-2", IF(F749=0,1.45,IF(F749=1,1.49,IF(F749=2,1.54,IF(F749=3,1.59,IF(OR(F749=5,F749=4),1.63,IF(OR(F749=6,F749=7),1.68,IF(OR(F749=8,F749=9),1.73,IF(OR(F749=10,F749=11,F749=12),1.79,IF(OR(F749=13,F749=14,F749=15),1.84,IF(OR(F749=16,F749=17,F749=18),1.9,1.95)))))))))),IF(D749="Կ-3", IF(F749=0,1.25,IF(F749=1,1.29,IF(F749=2,1.33,IF(F749=3,1.37,IF(OR(F749=5,F749=4),1.41,IF(OR(F749=6,F749=7),1.45,IF(OR(F749=8,F749=9),1.49,IF(OR(F749=10,F749=11,F749=12),1.54,IF(OR(F749=13,F749=14,F749=15),1.58,IF(OR(F749=16,F749=17,F749=18),1.63,1.68)))))))))), "Error"))))))))))))</f>
        <v>0</v>
      </c>
      <c r="U749" s="91">
        <v>66140</v>
      </c>
      <c r="V749" s="92">
        <f t="shared" ref="V749:V780" si="290">+U749*T749</f>
        <v>0</v>
      </c>
      <c r="W749" s="91"/>
      <c r="X749" s="91"/>
      <c r="Y749" s="92">
        <f>+V749+W749+X749</f>
        <v>0</v>
      </c>
      <c r="Z749" s="92">
        <f>+Y749*6.565</f>
        <v>0</v>
      </c>
      <c r="AA749" s="92" t="e">
        <f t="shared" ref="AA749:AA780" si="291">+Z749+Q749</f>
        <v>#VALUE!</v>
      </c>
    </row>
    <row r="750" spans="1:29" ht="17.25">
      <c r="A750" s="5"/>
      <c r="B750" s="5"/>
      <c r="C750" s="93"/>
      <c r="D750" s="193"/>
      <c r="E750" s="94"/>
      <c r="F750" s="95"/>
      <c r="G750" s="96" t="str">
        <f t="shared" ref="G750:G813" si="292">IF($C750="ստորաբաժանման պետ",IF(F750=0,2.28,IF(F750=1,2.35,IF(F750=2,2.43,IF(F750=3,2.5,IF(OR(F750=4,F750=5),2.58,IF(OR(F750=6,F750=7),2.66,IF(OR(F750=8,F750=9),2.75,IF(OR(F750=10,F750=11,F750=12),2.83,IF(OR(F750=13,F750=14,F750=15),2.92,IF(OR(F750=16,F750=17,F750=18),3.01,3.11)))))))))),IF($C750="ավագ կարգադրիչ",IF(F750=0,1.96,IF(F750=1,2.02,IF(F750=2,2.08,IF(F750=3,2.15,IF(OR(F750=4,F750=5),2.21,IF(OR(F750=6,F750=7),2.28,IF(OR(F750=8,F750=9),2.35,IF(OR(F750=10,F750=11,F750=12),2.42,IF(OR(F750=13,F750=14,F750=15),2.5,IF(OR(F750=16,F750=17,F750=18),2.58,2.66)))))))))),IF($C750="կարգադրիչ",IF(F750=0,1.45,IF(F750=1,1.49,IF(F750=2,1.54,IF(F750=3,1.59,IF(OR(F750=4,F750=5),1.9,IF(OR(F750=6,F750=7),1.96,IF(OR(F750=8,F750=9),1.73,IF(OR(F750=10,F750=11,F750=12),1.79,IF(OR(F750=13,F750=14,F750=15),1.84,IF(OR(F750=16,F750=17,F750=18),1.9,1.95)))))))))), "Error")))</f>
        <v>Error</v>
      </c>
      <c r="H750" s="97">
        <v>14400</v>
      </c>
      <c r="I750" s="98" t="e">
        <f t="shared" ref="I750:I803" si="293">G750*H750</f>
        <v>#VALUE!</v>
      </c>
      <c r="J750" s="88" t="e">
        <f t="shared" si="288"/>
        <v>#VALUE!</v>
      </c>
      <c r="K750" s="98">
        <f t="shared" ref="K750:K813" si="294">IF($D750="գեներալ-մայոր",2.91,IF($D750="գնդապետ",2.38,IF($D750="փոխգնդապետ",2.25,IF($D750="մայոր",1.85,IF($D750="կապիտան",1.72,IF($D750="ավագ լեյտենանտ",1.59,IF($D750="լեյտենանտ",1.46,IF($D750="ավագ ենթասպա",1.06,IF($D750="ենթասպա",0.93,IF($D750="ավագ",0.79,IF($D750="ավագ սերժանտ",0.66,IF($D750="սերժանտ",0.53,IF($D750="կրտսեր սերժանտ",0.4,0)))))))))))))</f>
        <v>0</v>
      </c>
      <c r="L750" s="98">
        <f t="shared" ref="L750:L803" si="295">K750*H750</f>
        <v>0</v>
      </c>
      <c r="M750" s="98" t="e">
        <f t="shared" ref="M750:M803" si="296">L750+J750</f>
        <v>#VALUE!</v>
      </c>
      <c r="N750" s="98" t="e">
        <f t="shared" ref="N750:N803" si="297">IF(F750&lt;2,M750*0%,IF(F750&lt;5,M750*5%,IF(F750&lt;10,M750*10%,IF(F750&lt;15,M750*15%,IF(F750&lt;20,M750*20%,IF(F750&lt;25,M750*25%,IF(F750&gt;=25,M750*30%)))))))</f>
        <v>#VALUE!</v>
      </c>
      <c r="O750" s="97"/>
      <c r="P750" s="98" t="e">
        <f t="shared" si="289"/>
        <v>#VALUE!</v>
      </c>
      <c r="Q750" s="99" t="e">
        <f t="shared" ref="Q750:Q813" si="298">P750*6.565</f>
        <v>#VALUE!</v>
      </c>
      <c r="R750" s="100"/>
      <c r="S750" s="5"/>
      <c r="T750" s="28">
        <f t="shared" ref="T750:T813" si="299">IF(E750&lt;1,0,IF(D750="Բ-1",IF(F750=0,6.94,IF(F750=1,7.17,IF(F750=2,7.41,IF(F750=3,7.66,IF(OR(F750=5,F750=4),7.92,IF(OR(F750=6,F750=7),8.18,IF(OR(F750=8,F750=9),8.46,IF(OR(F750=10,F750=11,F750=12),8.74,IF(OR(F750=13,F750=14,F750=15),9.03,IF(OR(F750=16,F750=17,F750=18),9.33,9.65)))))))))),IF(D750="Բ-2", IF(F750=0,5.71,IF(F750=1,5.89,IF(F750=2,6.09,IF(F750=3,6.29,IF(OR(F750=5,F750=4),6.5,IF(OR(F750=6,F750=7),6.72,IF(OR(F750=8,F750=9),6.94,IF(OR(F750=10,F750=11,F750=12),7.17,IF(OR(F750=13,F750=14,F750=15),7.41,IF(OR(F750=16,F750=17,F750=18),7.65,7.91)))))))))), IF(D750="Գ-1", IF(F750=0,4.7,IF(F750=1,4.86,IF(F750=2,5.01,IF(F750=3,5.18,IF(OR(F750=5,F750=4),5.35,IF(OR(F750=6,F750=7),5.52,IF(OR(F750=8,F750=9),5.71,IF(OR(F750=10,F750=11,F750=12),5.89,IF(OR(F750=13,F750=14,F750=15),6.09,IF(OR(F750=16,F750=17,F750=18),6.29,6.49)))))))))), IF(D750="Գ-2", IF(F750=0,3.88,IF(F750=1,4.01,IF(F750=2,4.14,IF(F750=3,4.27,IF(OR(F750=5,F750=4),4.41,IF(OR(F750=6,F750=7),4.55,IF(OR(F750=8,F750=9),4.7,IF(OR(F750=10,F750=11,F750=12),4.85,IF(OR(F750=13,F750=14,F750=15),5.01,IF(OR(F750=16,F750=17,F750=18),5.17,5.34)))))))))), IF(D750="Գ-3", IF(F750=0,3.21,IF(F750=1,3.31,IF(F750=2,3.42,IF(F750=3,3.53,IF(OR(F750=5,F750=4),3.64,IF(OR(F750=6,F750=7),3.76,IF(OR(F750=8,F750=9),3.88,IF(OR(F750=10,F750=11,F750=12),4.01,IF(OR(F750=13,F750=14,F750=15),4.13,IF(OR(F750=16,F750=17,F750=18),4.27,4.4)))))))))), IF(D750="Ա-1", IF(F750=0,2.66,IF(F750=1,2.75,IF(F750=2,2.83,IF(F750=3,2.92,IF(OR(F750=5,F750=4),3.02,IF(OR(F750=6,F750=7),3.11,IF(OR(F750=8,F750=9),3.21,IF(OR(F750=10,F750=11,F750=12),3.31,IF(OR(F750=13,F750=14,F750=15),3.42,IF(OR(F750=16,F750=17,F750=18),3.53,3.64)))))))))), IF(D750="Ա-2", IF(F750=0,2.28,IF(F750=1,2.35,IF(F750=2,2.43,IF(F750=3,2.5,IF(OR(F750=5,F750=4),2.58,IF(OR(F750=6,F750=7),2.66,IF(OR(F750=8,F750=9),2.75,IF(OR(F750=10,F750=11,F750=12),2.83,IF(OR(F750=13,F750=14,F750=15),2.92,IF(OR(F750=16,F750=17,F750=18),3.01,3.11)))))))))),IF(D750="Ա-3", IF(F750=0,1.96,IF(F750=1,2.02,IF(F750=2,2.08,IF(F750=3,2.15,IF(OR(F750=5,F750=4),2.21,IF(OR(F750=6,F750=7),2.28,IF(OR(F750=8,F750=9),2.35,IF(OR(F750=10,F750=11,F750=12),2.42,IF(OR(F750=13,F750=14,F750=15),2.5,IF(OR(F750=16,F750=17,F750=18),2.58,2.66)))))))))), IF(D750="Կ-1", IF(F750=0,1.68,IF(F750=1,1.73,IF(F750=2,1.79,IF(F750=3,1.84,IF(OR(F750=5,F750=4),1.9,IF(OR(F750=6,F750=7),1.96,IF(OR(F750=8,F750=9),2.02,IF(OR(F750=10,F750=11,F750=12),2.08,IF(OR(F750=13,F750=14,F750=15),2.14,IF(OR(F750=16,F750=17,F750=18),2.21,2.28)))))))))), IF(D750="Կ-2", IF(F750=0,1.45,IF(F750=1,1.49,IF(F750=2,1.54,IF(F750=3,1.59,IF(OR(F750=5,F750=4),1.63,IF(OR(F750=6,F750=7),1.68,IF(OR(F750=8,F750=9),1.73,IF(OR(F750=10,F750=11,F750=12),1.79,IF(OR(F750=13,F750=14,F750=15),1.84,IF(OR(F750=16,F750=17,F750=18),1.9,1.95)))))))))),IF(D750="Կ-3", IF(F750=0,1.25,IF(F750=1,1.29,IF(F750=2,1.33,IF(F750=3,1.37,IF(OR(F750=5,F750=4),1.41,IF(OR(F750=6,F750=7),1.45,IF(OR(F750=8,F750=9),1.49,IF(OR(F750=10,F750=11,F750=12),1.54,IF(OR(F750=13,F750=14,F750=15),1.58,IF(OR(F750=16,F750=17,F750=18),1.63,1.68)))))))))), "Error"))))))))))))</f>
        <v>0</v>
      </c>
      <c r="U750" s="101">
        <v>66140</v>
      </c>
      <c r="V750" s="102">
        <f t="shared" si="290"/>
        <v>0</v>
      </c>
      <c r="W750" s="101"/>
      <c r="X750" s="101"/>
      <c r="Y750" s="102">
        <f t="shared" ref="Y750:Y803" si="300">+V750+W750+X750</f>
        <v>0</v>
      </c>
      <c r="Z750" s="102">
        <f t="shared" ref="Z750:Z813" si="301">+Y750*6.565</f>
        <v>0</v>
      </c>
      <c r="AA750" s="102" t="e">
        <f t="shared" si="291"/>
        <v>#VALUE!</v>
      </c>
    </row>
    <row r="751" spans="1:29" ht="17.25">
      <c r="A751" s="5"/>
      <c r="B751" s="5"/>
      <c r="C751" s="93"/>
      <c r="D751" s="193"/>
      <c r="E751" s="94"/>
      <c r="F751" s="95"/>
      <c r="G751" s="96" t="str">
        <f t="shared" si="292"/>
        <v>Error</v>
      </c>
      <c r="H751" s="97">
        <v>14400</v>
      </c>
      <c r="I751" s="98" t="e">
        <f t="shared" si="293"/>
        <v>#VALUE!</v>
      </c>
      <c r="J751" s="88" t="e">
        <f t="shared" si="288"/>
        <v>#VALUE!</v>
      </c>
      <c r="K751" s="98">
        <f t="shared" si="294"/>
        <v>0</v>
      </c>
      <c r="L751" s="98">
        <f t="shared" si="295"/>
        <v>0</v>
      </c>
      <c r="M751" s="98" t="e">
        <f t="shared" si="296"/>
        <v>#VALUE!</v>
      </c>
      <c r="N751" s="98" t="e">
        <f t="shared" si="297"/>
        <v>#VALUE!</v>
      </c>
      <c r="O751" s="97"/>
      <c r="P751" s="98" t="e">
        <f t="shared" si="289"/>
        <v>#VALUE!</v>
      </c>
      <c r="Q751" s="99" t="e">
        <f t="shared" si="298"/>
        <v>#VALUE!</v>
      </c>
      <c r="R751" s="100"/>
      <c r="S751" s="5"/>
      <c r="T751" s="28">
        <f t="shared" si="299"/>
        <v>0</v>
      </c>
      <c r="U751" s="101">
        <v>66140</v>
      </c>
      <c r="V751" s="102">
        <f t="shared" si="290"/>
        <v>0</v>
      </c>
      <c r="W751" s="101"/>
      <c r="X751" s="101"/>
      <c r="Y751" s="102">
        <f t="shared" si="300"/>
        <v>0</v>
      </c>
      <c r="Z751" s="102">
        <f t="shared" si="301"/>
        <v>0</v>
      </c>
      <c r="AA751" s="102" t="e">
        <f t="shared" si="291"/>
        <v>#VALUE!</v>
      </c>
    </row>
    <row r="752" spans="1:29" ht="17.25">
      <c r="A752" s="5"/>
      <c r="B752" s="5"/>
      <c r="C752" s="93"/>
      <c r="D752" s="193"/>
      <c r="E752" s="94"/>
      <c r="F752" s="95"/>
      <c r="G752" s="96" t="str">
        <f t="shared" si="292"/>
        <v>Error</v>
      </c>
      <c r="H752" s="97">
        <v>14400</v>
      </c>
      <c r="I752" s="98" t="e">
        <f t="shared" si="293"/>
        <v>#VALUE!</v>
      </c>
      <c r="J752" s="88" t="e">
        <f t="shared" si="288"/>
        <v>#VALUE!</v>
      </c>
      <c r="K752" s="98">
        <f t="shared" si="294"/>
        <v>0</v>
      </c>
      <c r="L752" s="98">
        <f t="shared" si="295"/>
        <v>0</v>
      </c>
      <c r="M752" s="98" t="e">
        <f t="shared" si="296"/>
        <v>#VALUE!</v>
      </c>
      <c r="N752" s="98" t="e">
        <f t="shared" si="297"/>
        <v>#VALUE!</v>
      </c>
      <c r="O752" s="97"/>
      <c r="P752" s="98" t="e">
        <f t="shared" si="289"/>
        <v>#VALUE!</v>
      </c>
      <c r="Q752" s="99" t="e">
        <f t="shared" si="298"/>
        <v>#VALUE!</v>
      </c>
      <c r="R752" s="100"/>
      <c r="S752" s="5"/>
      <c r="T752" s="28">
        <f t="shared" si="299"/>
        <v>0</v>
      </c>
      <c r="U752" s="101">
        <v>66140</v>
      </c>
      <c r="V752" s="102">
        <f t="shared" si="290"/>
        <v>0</v>
      </c>
      <c r="W752" s="101"/>
      <c r="X752" s="101"/>
      <c r="Y752" s="102">
        <f t="shared" si="300"/>
        <v>0</v>
      </c>
      <c r="Z752" s="102">
        <f t="shared" si="301"/>
        <v>0</v>
      </c>
      <c r="AA752" s="102" t="e">
        <f t="shared" si="291"/>
        <v>#VALUE!</v>
      </c>
    </row>
    <row r="753" spans="1:27" ht="17.25">
      <c r="A753" s="5"/>
      <c r="B753" s="5"/>
      <c r="C753" s="93"/>
      <c r="D753" s="193"/>
      <c r="E753" s="94"/>
      <c r="F753" s="95"/>
      <c r="G753" s="96" t="str">
        <f t="shared" si="292"/>
        <v>Error</v>
      </c>
      <c r="H753" s="97">
        <v>14400</v>
      </c>
      <c r="I753" s="98" t="e">
        <f t="shared" si="293"/>
        <v>#VALUE!</v>
      </c>
      <c r="J753" s="88" t="e">
        <f t="shared" si="288"/>
        <v>#VALUE!</v>
      </c>
      <c r="K753" s="98">
        <f t="shared" si="294"/>
        <v>0</v>
      </c>
      <c r="L753" s="98">
        <f t="shared" si="295"/>
        <v>0</v>
      </c>
      <c r="M753" s="98" t="e">
        <f t="shared" si="296"/>
        <v>#VALUE!</v>
      </c>
      <c r="N753" s="98" t="e">
        <f t="shared" si="297"/>
        <v>#VALUE!</v>
      </c>
      <c r="O753" s="97"/>
      <c r="P753" s="98" t="e">
        <f t="shared" si="289"/>
        <v>#VALUE!</v>
      </c>
      <c r="Q753" s="99" t="e">
        <f t="shared" si="298"/>
        <v>#VALUE!</v>
      </c>
      <c r="R753" s="100"/>
      <c r="S753" s="5"/>
      <c r="T753" s="28">
        <f t="shared" si="299"/>
        <v>0</v>
      </c>
      <c r="U753" s="101">
        <v>66140</v>
      </c>
      <c r="V753" s="102">
        <f t="shared" si="290"/>
        <v>0</v>
      </c>
      <c r="W753" s="101"/>
      <c r="X753" s="101"/>
      <c r="Y753" s="102">
        <f t="shared" si="300"/>
        <v>0</v>
      </c>
      <c r="Z753" s="102">
        <f t="shared" si="301"/>
        <v>0</v>
      </c>
      <c r="AA753" s="102" t="e">
        <f t="shared" si="291"/>
        <v>#VALUE!</v>
      </c>
    </row>
    <row r="754" spans="1:27" ht="17.25">
      <c r="A754" s="5"/>
      <c r="B754" s="5"/>
      <c r="C754" s="93"/>
      <c r="D754" s="193"/>
      <c r="E754" s="94"/>
      <c r="F754" s="95"/>
      <c r="G754" s="96" t="str">
        <f t="shared" si="292"/>
        <v>Error</v>
      </c>
      <c r="H754" s="97">
        <v>14400</v>
      </c>
      <c r="I754" s="98" t="e">
        <f t="shared" si="293"/>
        <v>#VALUE!</v>
      </c>
      <c r="J754" s="88" t="e">
        <f t="shared" si="288"/>
        <v>#VALUE!</v>
      </c>
      <c r="K754" s="98">
        <f t="shared" si="294"/>
        <v>0</v>
      </c>
      <c r="L754" s="98">
        <f t="shared" si="295"/>
        <v>0</v>
      </c>
      <c r="M754" s="98" t="e">
        <f t="shared" si="296"/>
        <v>#VALUE!</v>
      </c>
      <c r="N754" s="98" t="e">
        <f t="shared" si="297"/>
        <v>#VALUE!</v>
      </c>
      <c r="O754" s="97"/>
      <c r="P754" s="98" t="e">
        <f t="shared" si="289"/>
        <v>#VALUE!</v>
      </c>
      <c r="Q754" s="99" t="e">
        <f t="shared" si="298"/>
        <v>#VALUE!</v>
      </c>
      <c r="R754" s="100"/>
      <c r="S754" s="5"/>
      <c r="T754" s="28">
        <f t="shared" si="299"/>
        <v>0</v>
      </c>
      <c r="U754" s="101">
        <v>66140</v>
      </c>
      <c r="V754" s="102">
        <f t="shared" si="290"/>
        <v>0</v>
      </c>
      <c r="W754" s="101"/>
      <c r="X754" s="101"/>
      <c r="Y754" s="102">
        <f t="shared" si="300"/>
        <v>0</v>
      </c>
      <c r="Z754" s="102">
        <f t="shared" si="301"/>
        <v>0</v>
      </c>
      <c r="AA754" s="102" t="e">
        <f t="shared" si="291"/>
        <v>#VALUE!</v>
      </c>
    </row>
    <row r="755" spans="1:27" ht="17.25">
      <c r="A755" s="5"/>
      <c r="B755" s="5"/>
      <c r="C755" s="93"/>
      <c r="D755" s="193"/>
      <c r="E755" s="84"/>
      <c r="F755" s="85"/>
      <c r="G755" s="86" t="str">
        <f t="shared" si="292"/>
        <v>Error</v>
      </c>
      <c r="H755" s="87">
        <v>14400</v>
      </c>
      <c r="I755" s="88" t="e">
        <f t="shared" si="293"/>
        <v>#VALUE!</v>
      </c>
      <c r="J755" s="88" t="e">
        <f t="shared" si="288"/>
        <v>#VALUE!</v>
      </c>
      <c r="K755" s="88">
        <f t="shared" si="294"/>
        <v>0</v>
      </c>
      <c r="L755" s="88">
        <f t="shared" si="295"/>
        <v>0</v>
      </c>
      <c r="M755" s="88" t="e">
        <f t="shared" si="296"/>
        <v>#VALUE!</v>
      </c>
      <c r="N755" s="88" t="e">
        <f t="shared" si="297"/>
        <v>#VALUE!</v>
      </c>
      <c r="O755" s="87"/>
      <c r="P755" s="88" t="e">
        <f t="shared" si="289"/>
        <v>#VALUE!</v>
      </c>
      <c r="Q755" s="89" t="e">
        <f t="shared" si="298"/>
        <v>#VALUE!</v>
      </c>
      <c r="R755" s="90"/>
      <c r="S755" s="82"/>
      <c r="T755" s="28">
        <f t="shared" si="299"/>
        <v>0</v>
      </c>
      <c r="U755" s="91">
        <v>66140</v>
      </c>
      <c r="V755" s="92">
        <f t="shared" si="290"/>
        <v>0</v>
      </c>
      <c r="W755" s="91"/>
      <c r="X755" s="91"/>
      <c r="Y755" s="92">
        <f t="shared" si="300"/>
        <v>0</v>
      </c>
      <c r="Z755" s="92">
        <f t="shared" si="301"/>
        <v>0</v>
      </c>
      <c r="AA755" s="92" t="e">
        <f t="shared" si="291"/>
        <v>#VALUE!</v>
      </c>
    </row>
    <row r="756" spans="1:27" ht="17.25">
      <c r="A756" s="5"/>
      <c r="B756" s="5"/>
      <c r="C756" s="93"/>
      <c r="D756" s="193"/>
      <c r="E756" s="94"/>
      <c r="F756" s="95"/>
      <c r="G756" s="96" t="str">
        <f t="shared" si="292"/>
        <v>Error</v>
      </c>
      <c r="H756" s="97">
        <v>14400</v>
      </c>
      <c r="I756" s="98" t="e">
        <f t="shared" si="293"/>
        <v>#VALUE!</v>
      </c>
      <c r="J756" s="88" t="e">
        <f t="shared" si="288"/>
        <v>#VALUE!</v>
      </c>
      <c r="K756" s="98">
        <f t="shared" si="294"/>
        <v>0</v>
      </c>
      <c r="L756" s="98">
        <f t="shared" si="295"/>
        <v>0</v>
      </c>
      <c r="M756" s="98" t="e">
        <f t="shared" si="296"/>
        <v>#VALUE!</v>
      </c>
      <c r="N756" s="98" t="e">
        <f t="shared" si="297"/>
        <v>#VALUE!</v>
      </c>
      <c r="O756" s="97"/>
      <c r="P756" s="98" t="e">
        <f t="shared" si="289"/>
        <v>#VALUE!</v>
      </c>
      <c r="Q756" s="99" t="e">
        <f t="shared" si="298"/>
        <v>#VALUE!</v>
      </c>
      <c r="R756" s="100"/>
      <c r="S756" s="5"/>
      <c r="T756" s="28">
        <f t="shared" si="299"/>
        <v>0</v>
      </c>
      <c r="U756" s="101">
        <v>66140</v>
      </c>
      <c r="V756" s="102">
        <f t="shared" si="290"/>
        <v>0</v>
      </c>
      <c r="W756" s="101"/>
      <c r="X756" s="101"/>
      <c r="Y756" s="102">
        <f t="shared" si="300"/>
        <v>0</v>
      </c>
      <c r="Z756" s="102">
        <f t="shared" si="301"/>
        <v>0</v>
      </c>
      <c r="AA756" s="102" t="e">
        <f t="shared" si="291"/>
        <v>#VALUE!</v>
      </c>
    </row>
    <row r="757" spans="1:27" ht="17.25">
      <c r="A757" s="5"/>
      <c r="B757" s="5"/>
      <c r="C757" s="93"/>
      <c r="D757" s="193"/>
      <c r="E757" s="94"/>
      <c r="F757" s="95"/>
      <c r="G757" s="96" t="str">
        <f t="shared" si="292"/>
        <v>Error</v>
      </c>
      <c r="H757" s="97">
        <v>14400</v>
      </c>
      <c r="I757" s="98" t="e">
        <f t="shared" si="293"/>
        <v>#VALUE!</v>
      </c>
      <c r="J757" s="88" t="e">
        <f t="shared" si="288"/>
        <v>#VALUE!</v>
      </c>
      <c r="K757" s="98">
        <f t="shared" si="294"/>
        <v>0</v>
      </c>
      <c r="L757" s="98">
        <f t="shared" si="295"/>
        <v>0</v>
      </c>
      <c r="M757" s="98" t="e">
        <f t="shared" si="296"/>
        <v>#VALUE!</v>
      </c>
      <c r="N757" s="98" t="e">
        <f t="shared" si="297"/>
        <v>#VALUE!</v>
      </c>
      <c r="O757" s="97"/>
      <c r="P757" s="98" t="e">
        <f t="shared" si="289"/>
        <v>#VALUE!</v>
      </c>
      <c r="Q757" s="99" t="e">
        <f t="shared" si="298"/>
        <v>#VALUE!</v>
      </c>
      <c r="R757" s="100"/>
      <c r="S757" s="5"/>
      <c r="T757" s="28">
        <f t="shared" si="299"/>
        <v>0</v>
      </c>
      <c r="U757" s="101">
        <v>66140</v>
      </c>
      <c r="V757" s="102">
        <f t="shared" si="290"/>
        <v>0</v>
      </c>
      <c r="W757" s="101"/>
      <c r="X757" s="101"/>
      <c r="Y757" s="102">
        <f t="shared" si="300"/>
        <v>0</v>
      </c>
      <c r="Z757" s="102">
        <f t="shared" si="301"/>
        <v>0</v>
      </c>
      <c r="AA757" s="102" t="e">
        <f t="shared" si="291"/>
        <v>#VALUE!</v>
      </c>
    </row>
    <row r="758" spans="1:27" ht="17.25">
      <c r="A758" s="5"/>
      <c r="B758" s="5"/>
      <c r="C758" s="93"/>
      <c r="D758" s="193"/>
      <c r="E758" s="94"/>
      <c r="F758" s="95"/>
      <c r="G758" s="96" t="str">
        <f t="shared" si="292"/>
        <v>Error</v>
      </c>
      <c r="H758" s="97">
        <v>14400</v>
      </c>
      <c r="I758" s="98" t="e">
        <f t="shared" si="293"/>
        <v>#VALUE!</v>
      </c>
      <c r="J758" s="88" t="e">
        <f t="shared" si="288"/>
        <v>#VALUE!</v>
      </c>
      <c r="K758" s="98">
        <f t="shared" si="294"/>
        <v>0</v>
      </c>
      <c r="L758" s="98">
        <f t="shared" si="295"/>
        <v>0</v>
      </c>
      <c r="M758" s="98" t="e">
        <f t="shared" si="296"/>
        <v>#VALUE!</v>
      </c>
      <c r="N758" s="98" t="e">
        <f t="shared" si="297"/>
        <v>#VALUE!</v>
      </c>
      <c r="O758" s="97"/>
      <c r="P758" s="98" t="e">
        <f t="shared" si="289"/>
        <v>#VALUE!</v>
      </c>
      <c r="Q758" s="99" t="e">
        <f t="shared" si="298"/>
        <v>#VALUE!</v>
      </c>
      <c r="R758" s="100"/>
      <c r="S758" s="5"/>
      <c r="T758" s="28">
        <f t="shared" si="299"/>
        <v>0</v>
      </c>
      <c r="U758" s="101">
        <v>66140</v>
      </c>
      <c r="V758" s="102">
        <f t="shared" si="290"/>
        <v>0</v>
      </c>
      <c r="W758" s="101"/>
      <c r="X758" s="101"/>
      <c r="Y758" s="102">
        <f t="shared" si="300"/>
        <v>0</v>
      </c>
      <c r="Z758" s="102">
        <f t="shared" si="301"/>
        <v>0</v>
      </c>
      <c r="AA758" s="102" t="e">
        <f t="shared" si="291"/>
        <v>#VALUE!</v>
      </c>
    </row>
    <row r="759" spans="1:27" ht="17.25">
      <c r="A759" s="5"/>
      <c r="B759" s="5"/>
      <c r="C759" s="93"/>
      <c r="D759" s="193"/>
      <c r="E759" s="94"/>
      <c r="F759" s="95"/>
      <c r="G759" s="96" t="str">
        <f t="shared" si="292"/>
        <v>Error</v>
      </c>
      <c r="H759" s="97">
        <v>14400</v>
      </c>
      <c r="I759" s="98" t="e">
        <f t="shared" si="293"/>
        <v>#VALUE!</v>
      </c>
      <c r="J759" s="88" t="e">
        <f t="shared" si="288"/>
        <v>#VALUE!</v>
      </c>
      <c r="K759" s="98">
        <f t="shared" si="294"/>
        <v>0</v>
      </c>
      <c r="L759" s="98">
        <f t="shared" si="295"/>
        <v>0</v>
      </c>
      <c r="M759" s="98" t="e">
        <f t="shared" si="296"/>
        <v>#VALUE!</v>
      </c>
      <c r="N759" s="98" t="e">
        <f t="shared" si="297"/>
        <v>#VALUE!</v>
      </c>
      <c r="O759" s="97"/>
      <c r="P759" s="98" t="e">
        <f t="shared" si="289"/>
        <v>#VALUE!</v>
      </c>
      <c r="Q759" s="99" t="e">
        <f t="shared" si="298"/>
        <v>#VALUE!</v>
      </c>
      <c r="R759" s="100"/>
      <c r="S759" s="5"/>
      <c r="T759" s="28">
        <f t="shared" si="299"/>
        <v>0</v>
      </c>
      <c r="U759" s="101">
        <v>66140</v>
      </c>
      <c r="V759" s="102">
        <f t="shared" si="290"/>
        <v>0</v>
      </c>
      <c r="W759" s="101"/>
      <c r="X759" s="101"/>
      <c r="Y759" s="102">
        <f t="shared" si="300"/>
        <v>0</v>
      </c>
      <c r="Z759" s="102">
        <f t="shared" si="301"/>
        <v>0</v>
      </c>
      <c r="AA759" s="102" t="e">
        <f t="shared" si="291"/>
        <v>#VALUE!</v>
      </c>
    </row>
    <row r="760" spans="1:27" ht="17.25">
      <c r="A760" s="5"/>
      <c r="B760" s="5"/>
      <c r="C760" s="93"/>
      <c r="D760" s="193"/>
      <c r="E760" s="94"/>
      <c r="F760" s="95"/>
      <c r="G760" s="96" t="str">
        <f t="shared" si="292"/>
        <v>Error</v>
      </c>
      <c r="H760" s="97">
        <v>14400</v>
      </c>
      <c r="I760" s="98" t="e">
        <f t="shared" si="293"/>
        <v>#VALUE!</v>
      </c>
      <c r="J760" s="88" t="e">
        <f t="shared" si="288"/>
        <v>#VALUE!</v>
      </c>
      <c r="K760" s="98">
        <f t="shared" si="294"/>
        <v>0</v>
      </c>
      <c r="L760" s="98">
        <f t="shared" si="295"/>
        <v>0</v>
      </c>
      <c r="M760" s="98" t="e">
        <f t="shared" si="296"/>
        <v>#VALUE!</v>
      </c>
      <c r="N760" s="98" t="e">
        <f t="shared" si="297"/>
        <v>#VALUE!</v>
      </c>
      <c r="O760" s="97"/>
      <c r="P760" s="98" t="e">
        <f t="shared" si="289"/>
        <v>#VALUE!</v>
      </c>
      <c r="Q760" s="99" t="e">
        <f t="shared" si="298"/>
        <v>#VALUE!</v>
      </c>
      <c r="R760" s="100"/>
      <c r="S760" s="5"/>
      <c r="T760" s="28">
        <f t="shared" si="299"/>
        <v>0</v>
      </c>
      <c r="U760" s="101">
        <v>66140</v>
      </c>
      <c r="V760" s="102">
        <f t="shared" si="290"/>
        <v>0</v>
      </c>
      <c r="W760" s="101"/>
      <c r="X760" s="101"/>
      <c r="Y760" s="102">
        <f t="shared" si="300"/>
        <v>0</v>
      </c>
      <c r="Z760" s="102">
        <f t="shared" si="301"/>
        <v>0</v>
      </c>
      <c r="AA760" s="102" t="e">
        <f t="shared" si="291"/>
        <v>#VALUE!</v>
      </c>
    </row>
    <row r="761" spans="1:27" ht="17.25">
      <c r="A761" s="5"/>
      <c r="B761" s="5"/>
      <c r="C761" s="93"/>
      <c r="D761" s="193"/>
      <c r="E761" s="84"/>
      <c r="F761" s="85"/>
      <c r="G761" s="86" t="str">
        <f t="shared" si="292"/>
        <v>Error</v>
      </c>
      <c r="H761" s="87">
        <v>14400</v>
      </c>
      <c r="I761" s="88" t="e">
        <f t="shared" si="293"/>
        <v>#VALUE!</v>
      </c>
      <c r="J761" s="88" t="e">
        <f t="shared" si="288"/>
        <v>#VALUE!</v>
      </c>
      <c r="K761" s="88">
        <f t="shared" si="294"/>
        <v>0</v>
      </c>
      <c r="L761" s="88">
        <f t="shared" si="295"/>
        <v>0</v>
      </c>
      <c r="M761" s="88" t="e">
        <f t="shared" si="296"/>
        <v>#VALUE!</v>
      </c>
      <c r="N761" s="88" t="e">
        <f t="shared" si="297"/>
        <v>#VALUE!</v>
      </c>
      <c r="O761" s="87"/>
      <c r="P761" s="88" t="e">
        <f t="shared" si="289"/>
        <v>#VALUE!</v>
      </c>
      <c r="Q761" s="89" t="e">
        <f t="shared" si="298"/>
        <v>#VALUE!</v>
      </c>
      <c r="R761" s="90"/>
      <c r="S761" s="82"/>
      <c r="T761" s="28">
        <f t="shared" si="299"/>
        <v>0</v>
      </c>
      <c r="U761" s="91">
        <v>66140</v>
      </c>
      <c r="V761" s="92">
        <f t="shared" si="290"/>
        <v>0</v>
      </c>
      <c r="W761" s="91"/>
      <c r="X761" s="91"/>
      <c r="Y761" s="92">
        <f t="shared" si="300"/>
        <v>0</v>
      </c>
      <c r="Z761" s="92">
        <f t="shared" si="301"/>
        <v>0</v>
      </c>
      <c r="AA761" s="92" t="e">
        <f t="shared" si="291"/>
        <v>#VALUE!</v>
      </c>
    </row>
    <row r="762" spans="1:27" ht="17.25">
      <c r="A762" s="5"/>
      <c r="B762" s="5"/>
      <c r="C762" s="93"/>
      <c r="D762" s="193"/>
      <c r="E762" s="94"/>
      <c r="F762" s="95"/>
      <c r="G762" s="96" t="str">
        <f t="shared" si="292"/>
        <v>Error</v>
      </c>
      <c r="H762" s="97">
        <v>14400</v>
      </c>
      <c r="I762" s="98" t="e">
        <f t="shared" si="293"/>
        <v>#VALUE!</v>
      </c>
      <c r="J762" s="88" t="e">
        <f t="shared" si="288"/>
        <v>#VALUE!</v>
      </c>
      <c r="K762" s="98">
        <f t="shared" si="294"/>
        <v>0</v>
      </c>
      <c r="L762" s="98">
        <f t="shared" si="295"/>
        <v>0</v>
      </c>
      <c r="M762" s="98" t="e">
        <f t="shared" si="296"/>
        <v>#VALUE!</v>
      </c>
      <c r="N762" s="98" t="e">
        <f t="shared" si="297"/>
        <v>#VALUE!</v>
      </c>
      <c r="O762" s="97"/>
      <c r="P762" s="98" t="e">
        <f t="shared" si="289"/>
        <v>#VALUE!</v>
      </c>
      <c r="Q762" s="99" t="e">
        <f t="shared" si="298"/>
        <v>#VALUE!</v>
      </c>
      <c r="R762" s="100"/>
      <c r="S762" s="5"/>
      <c r="T762" s="28">
        <f t="shared" si="299"/>
        <v>0</v>
      </c>
      <c r="U762" s="101">
        <v>66140</v>
      </c>
      <c r="V762" s="102">
        <f t="shared" si="290"/>
        <v>0</v>
      </c>
      <c r="W762" s="101"/>
      <c r="X762" s="101"/>
      <c r="Y762" s="102">
        <f t="shared" si="300"/>
        <v>0</v>
      </c>
      <c r="Z762" s="102">
        <f t="shared" si="301"/>
        <v>0</v>
      </c>
      <c r="AA762" s="102" t="e">
        <f t="shared" si="291"/>
        <v>#VALUE!</v>
      </c>
    </row>
    <row r="763" spans="1:27" ht="17.25">
      <c r="A763" s="5"/>
      <c r="B763" s="5"/>
      <c r="C763" s="93"/>
      <c r="D763" s="193"/>
      <c r="E763" s="94"/>
      <c r="F763" s="95"/>
      <c r="G763" s="96" t="str">
        <f t="shared" si="292"/>
        <v>Error</v>
      </c>
      <c r="H763" s="97">
        <v>14400</v>
      </c>
      <c r="I763" s="98" t="e">
        <f t="shared" si="293"/>
        <v>#VALUE!</v>
      </c>
      <c r="J763" s="88" t="e">
        <f t="shared" si="288"/>
        <v>#VALUE!</v>
      </c>
      <c r="K763" s="98">
        <f t="shared" si="294"/>
        <v>0</v>
      </c>
      <c r="L763" s="98">
        <f t="shared" si="295"/>
        <v>0</v>
      </c>
      <c r="M763" s="98" t="e">
        <f t="shared" si="296"/>
        <v>#VALUE!</v>
      </c>
      <c r="N763" s="98" t="e">
        <f t="shared" si="297"/>
        <v>#VALUE!</v>
      </c>
      <c r="O763" s="97"/>
      <c r="P763" s="98" t="e">
        <f t="shared" si="289"/>
        <v>#VALUE!</v>
      </c>
      <c r="Q763" s="99" t="e">
        <f t="shared" si="298"/>
        <v>#VALUE!</v>
      </c>
      <c r="R763" s="100"/>
      <c r="S763" s="5"/>
      <c r="T763" s="28">
        <f t="shared" si="299"/>
        <v>0</v>
      </c>
      <c r="U763" s="101">
        <v>66140</v>
      </c>
      <c r="V763" s="102">
        <f t="shared" si="290"/>
        <v>0</v>
      </c>
      <c r="W763" s="101"/>
      <c r="X763" s="101"/>
      <c r="Y763" s="102">
        <f t="shared" si="300"/>
        <v>0</v>
      </c>
      <c r="Z763" s="102">
        <f t="shared" si="301"/>
        <v>0</v>
      </c>
      <c r="AA763" s="102" t="e">
        <f t="shared" si="291"/>
        <v>#VALUE!</v>
      </c>
    </row>
    <row r="764" spans="1:27" ht="17.25">
      <c r="A764" s="5"/>
      <c r="B764" s="5"/>
      <c r="C764" s="93"/>
      <c r="D764" s="193"/>
      <c r="E764" s="94"/>
      <c r="F764" s="95"/>
      <c r="G764" s="96" t="str">
        <f t="shared" si="292"/>
        <v>Error</v>
      </c>
      <c r="H764" s="97">
        <v>14400</v>
      </c>
      <c r="I764" s="98" t="e">
        <f t="shared" si="293"/>
        <v>#VALUE!</v>
      </c>
      <c r="J764" s="88" t="e">
        <f t="shared" si="288"/>
        <v>#VALUE!</v>
      </c>
      <c r="K764" s="98">
        <f t="shared" si="294"/>
        <v>0</v>
      </c>
      <c r="L764" s="98">
        <f t="shared" si="295"/>
        <v>0</v>
      </c>
      <c r="M764" s="98" t="e">
        <f t="shared" si="296"/>
        <v>#VALUE!</v>
      </c>
      <c r="N764" s="98" t="e">
        <f t="shared" si="297"/>
        <v>#VALUE!</v>
      </c>
      <c r="O764" s="97"/>
      <c r="P764" s="98" t="e">
        <f t="shared" si="289"/>
        <v>#VALUE!</v>
      </c>
      <c r="Q764" s="99" t="e">
        <f t="shared" si="298"/>
        <v>#VALUE!</v>
      </c>
      <c r="R764" s="100"/>
      <c r="S764" s="5"/>
      <c r="T764" s="28">
        <f t="shared" si="299"/>
        <v>0</v>
      </c>
      <c r="U764" s="101">
        <v>66140</v>
      </c>
      <c r="V764" s="102">
        <f t="shared" si="290"/>
        <v>0</v>
      </c>
      <c r="W764" s="101"/>
      <c r="X764" s="101"/>
      <c r="Y764" s="102">
        <f t="shared" si="300"/>
        <v>0</v>
      </c>
      <c r="Z764" s="102">
        <f t="shared" si="301"/>
        <v>0</v>
      </c>
      <c r="AA764" s="102" t="e">
        <f t="shared" si="291"/>
        <v>#VALUE!</v>
      </c>
    </row>
    <row r="765" spans="1:27" ht="17.25">
      <c r="A765" s="5"/>
      <c r="B765" s="5"/>
      <c r="C765" s="93"/>
      <c r="D765" s="193"/>
      <c r="E765" s="94"/>
      <c r="F765" s="95"/>
      <c r="G765" s="96" t="str">
        <f t="shared" si="292"/>
        <v>Error</v>
      </c>
      <c r="H765" s="97">
        <v>14400</v>
      </c>
      <c r="I765" s="98" t="e">
        <f t="shared" si="293"/>
        <v>#VALUE!</v>
      </c>
      <c r="J765" s="88" t="e">
        <f t="shared" si="288"/>
        <v>#VALUE!</v>
      </c>
      <c r="K765" s="98">
        <f t="shared" si="294"/>
        <v>0</v>
      </c>
      <c r="L765" s="98">
        <f t="shared" si="295"/>
        <v>0</v>
      </c>
      <c r="M765" s="98" t="e">
        <f t="shared" si="296"/>
        <v>#VALUE!</v>
      </c>
      <c r="N765" s="98" t="e">
        <f t="shared" si="297"/>
        <v>#VALUE!</v>
      </c>
      <c r="O765" s="97"/>
      <c r="P765" s="98" t="e">
        <f t="shared" si="289"/>
        <v>#VALUE!</v>
      </c>
      <c r="Q765" s="99" t="e">
        <f t="shared" si="298"/>
        <v>#VALUE!</v>
      </c>
      <c r="R765" s="100"/>
      <c r="S765" s="5"/>
      <c r="T765" s="28">
        <f t="shared" si="299"/>
        <v>0</v>
      </c>
      <c r="U765" s="101">
        <v>66140</v>
      </c>
      <c r="V765" s="102">
        <f t="shared" si="290"/>
        <v>0</v>
      </c>
      <c r="W765" s="101"/>
      <c r="X765" s="101"/>
      <c r="Y765" s="102">
        <f t="shared" si="300"/>
        <v>0</v>
      </c>
      <c r="Z765" s="102">
        <f t="shared" si="301"/>
        <v>0</v>
      </c>
      <c r="AA765" s="102" t="e">
        <f t="shared" si="291"/>
        <v>#VALUE!</v>
      </c>
    </row>
    <row r="766" spans="1:27" ht="17.25">
      <c r="A766" s="5"/>
      <c r="B766" s="5"/>
      <c r="C766" s="93"/>
      <c r="D766" s="193"/>
      <c r="E766" s="94"/>
      <c r="F766" s="95"/>
      <c r="G766" s="96" t="str">
        <f t="shared" si="292"/>
        <v>Error</v>
      </c>
      <c r="H766" s="97">
        <v>14400</v>
      </c>
      <c r="I766" s="98" t="e">
        <f t="shared" si="293"/>
        <v>#VALUE!</v>
      </c>
      <c r="J766" s="88" t="e">
        <f t="shared" si="288"/>
        <v>#VALUE!</v>
      </c>
      <c r="K766" s="98">
        <f t="shared" si="294"/>
        <v>0</v>
      </c>
      <c r="L766" s="98">
        <f t="shared" si="295"/>
        <v>0</v>
      </c>
      <c r="M766" s="98" t="e">
        <f t="shared" si="296"/>
        <v>#VALUE!</v>
      </c>
      <c r="N766" s="98" t="e">
        <f t="shared" si="297"/>
        <v>#VALUE!</v>
      </c>
      <c r="O766" s="97"/>
      <c r="P766" s="98" t="e">
        <f t="shared" si="289"/>
        <v>#VALUE!</v>
      </c>
      <c r="Q766" s="99" t="e">
        <f t="shared" si="298"/>
        <v>#VALUE!</v>
      </c>
      <c r="R766" s="100"/>
      <c r="S766" s="5"/>
      <c r="T766" s="28">
        <f t="shared" si="299"/>
        <v>0</v>
      </c>
      <c r="U766" s="101">
        <v>66140</v>
      </c>
      <c r="V766" s="102">
        <f t="shared" si="290"/>
        <v>0</v>
      </c>
      <c r="W766" s="101"/>
      <c r="X766" s="101"/>
      <c r="Y766" s="102">
        <f t="shared" si="300"/>
        <v>0</v>
      </c>
      <c r="Z766" s="102">
        <f t="shared" si="301"/>
        <v>0</v>
      </c>
      <c r="AA766" s="102" t="e">
        <f t="shared" si="291"/>
        <v>#VALUE!</v>
      </c>
    </row>
    <row r="767" spans="1:27" ht="17.25">
      <c r="A767" s="5"/>
      <c r="B767" s="5"/>
      <c r="C767" s="93"/>
      <c r="D767" s="193"/>
      <c r="E767" s="84"/>
      <c r="F767" s="85"/>
      <c r="G767" s="86" t="str">
        <f t="shared" si="292"/>
        <v>Error</v>
      </c>
      <c r="H767" s="87">
        <v>14400</v>
      </c>
      <c r="I767" s="88" t="e">
        <f t="shared" si="293"/>
        <v>#VALUE!</v>
      </c>
      <c r="J767" s="88" t="e">
        <f t="shared" si="288"/>
        <v>#VALUE!</v>
      </c>
      <c r="K767" s="88">
        <f t="shared" si="294"/>
        <v>0</v>
      </c>
      <c r="L767" s="88">
        <f t="shared" si="295"/>
        <v>0</v>
      </c>
      <c r="M767" s="88" t="e">
        <f t="shared" si="296"/>
        <v>#VALUE!</v>
      </c>
      <c r="N767" s="88" t="e">
        <f t="shared" si="297"/>
        <v>#VALUE!</v>
      </c>
      <c r="O767" s="87"/>
      <c r="P767" s="88" t="e">
        <f t="shared" si="289"/>
        <v>#VALUE!</v>
      </c>
      <c r="Q767" s="89" t="e">
        <f t="shared" si="298"/>
        <v>#VALUE!</v>
      </c>
      <c r="R767" s="90"/>
      <c r="S767" s="82"/>
      <c r="T767" s="28">
        <f t="shared" si="299"/>
        <v>0</v>
      </c>
      <c r="U767" s="91">
        <v>66140</v>
      </c>
      <c r="V767" s="92">
        <f t="shared" si="290"/>
        <v>0</v>
      </c>
      <c r="W767" s="91"/>
      <c r="X767" s="91"/>
      <c r="Y767" s="92">
        <f t="shared" si="300"/>
        <v>0</v>
      </c>
      <c r="Z767" s="92">
        <f t="shared" si="301"/>
        <v>0</v>
      </c>
      <c r="AA767" s="92" t="e">
        <f t="shared" si="291"/>
        <v>#VALUE!</v>
      </c>
    </row>
    <row r="768" spans="1:27" ht="17.25">
      <c r="A768" s="5"/>
      <c r="B768" s="5"/>
      <c r="C768" s="93"/>
      <c r="D768" s="193"/>
      <c r="E768" s="94"/>
      <c r="F768" s="95"/>
      <c r="G768" s="96" t="str">
        <f t="shared" si="292"/>
        <v>Error</v>
      </c>
      <c r="H768" s="97">
        <v>14400</v>
      </c>
      <c r="I768" s="98" t="e">
        <f t="shared" si="293"/>
        <v>#VALUE!</v>
      </c>
      <c r="J768" s="88" t="e">
        <f t="shared" si="288"/>
        <v>#VALUE!</v>
      </c>
      <c r="K768" s="98">
        <f t="shared" si="294"/>
        <v>0</v>
      </c>
      <c r="L768" s="98">
        <f t="shared" si="295"/>
        <v>0</v>
      </c>
      <c r="M768" s="98" t="e">
        <f t="shared" si="296"/>
        <v>#VALUE!</v>
      </c>
      <c r="N768" s="98" t="e">
        <f t="shared" si="297"/>
        <v>#VALUE!</v>
      </c>
      <c r="O768" s="97"/>
      <c r="P768" s="98" t="e">
        <f t="shared" si="289"/>
        <v>#VALUE!</v>
      </c>
      <c r="Q768" s="99" t="e">
        <f t="shared" si="298"/>
        <v>#VALUE!</v>
      </c>
      <c r="R768" s="100"/>
      <c r="S768" s="5"/>
      <c r="T768" s="28">
        <f t="shared" si="299"/>
        <v>0</v>
      </c>
      <c r="U768" s="101">
        <v>66140</v>
      </c>
      <c r="V768" s="102">
        <f t="shared" si="290"/>
        <v>0</v>
      </c>
      <c r="W768" s="101"/>
      <c r="X768" s="101"/>
      <c r="Y768" s="102">
        <f t="shared" si="300"/>
        <v>0</v>
      </c>
      <c r="Z768" s="102">
        <f t="shared" si="301"/>
        <v>0</v>
      </c>
      <c r="AA768" s="102" t="e">
        <f t="shared" si="291"/>
        <v>#VALUE!</v>
      </c>
    </row>
    <row r="769" spans="1:27" ht="17.25">
      <c r="A769" s="5"/>
      <c r="B769" s="5"/>
      <c r="C769" s="93"/>
      <c r="D769" s="193"/>
      <c r="E769" s="94"/>
      <c r="F769" s="95"/>
      <c r="G769" s="96" t="str">
        <f t="shared" si="292"/>
        <v>Error</v>
      </c>
      <c r="H769" s="97">
        <v>14400</v>
      </c>
      <c r="I769" s="98" t="e">
        <f t="shared" si="293"/>
        <v>#VALUE!</v>
      </c>
      <c r="J769" s="88" t="e">
        <f t="shared" si="288"/>
        <v>#VALUE!</v>
      </c>
      <c r="K769" s="98">
        <f t="shared" si="294"/>
        <v>0</v>
      </c>
      <c r="L769" s="98">
        <f t="shared" si="295"/>
        <v>0</v>
      </c>
      <c r="M769" s="98" t="e">
        <f t="shared" si="296"/>
        <v>#VALUE!</v>
      </c>
      <c r="N769" s="98" t="e">
        <f t="shared" si="297"/>
        <v>#VALUE!</v>
      </c>
      <c r="O769" s="97"/>
      <c r="P769" s="98" t="e">
        <f t="shared" si="289"/>
        <v>#VALUE!</v>
      </c>
      <c r="Q769" s="99" t="e">
        <f t="shared" si="298"/>
        <v>#VALUE!</v>
      </c>
      <c r="R769" s="100"/>
      <c r="S769" s="5"/>
      <c r="T769" s="28">
        <f t="shared" si="299"/>
        <v>0</v>
      </c>
      <c r="U769" s="101">
        <v>66140</v>
      </c>
      <c r="V769" s="102">
        <f t="shared" si="290"/>
        <v>0</v>
      </c>
      <c r="W769" s="101"/>
      <c r="X769" s="101"/>
      <c r="Y769" s="102">
        <f t="shared" si="300"/>
        <v>0</v>
      </c>
      <c r="Z769" s="102">
        <f t="shared" si="301"/>
        <v>0</v>
      </c>
      <c r="AA769" s="102" t="e">
        <f t="shared" si="291"/>
        <v>#VALUE!</v>
      </c>
    </row>
    <row r="770" spans="1:27" ht="17.25">
      <c r="A770" s="5"/>
      <c r="B770" s="5"/>
      <c r="C770" s="93"/>
      <c r="D770" s="193"/>
      <c r="E770" s="94"/>
      <c r="F770" s="95"/>
      <c r="G770" s="96" t="str">
        <f t="shared" si="292"/>
        <v>Error</v>
      </c>
      <c r="H770" s="97">
        <v>14400</v>
      </c>
      <c r="I770" s="98" t="e">
        <f t="shared" si="293"/>
        <v>#VALUE!</v>
      </c>
      <c r="J770" s="88" t="e">
        <f t="shared" si="288"/>
        <v>#VALUE!</v>
      </c>
      <c r="K770" s="98">
        <f t="shared" si="294"/>
        <v>0</v>
      </c>
      <c r="L770" s="98">
        <f t="shared" si="295"/>
        <v>0</v>
      </c>
      <c r="M770" s="98" t="e">
        <f t="shared" si="296"/>
        <v>#VALUE!</v>
      </c>
      <c r="N770" s="98" t="e">
        <f t="shared" si="297"/>
        <v>#VALUE!</v>
      </c>
      <c r="O770" s="97"/>
      <c r="P770" s="98" t="e">
        <f t="shared" si="289"/>
        <v>#VALUE!</v>
      </c>
      <c r="Q770" s="99" t="e">
        <f t="shared" si="298"/>
        <v>#VALUE!</v>
      </c>
      <c r="R770" s="100"/>
      <c r="S770" s="5"/>
      <c r="T770" s="28">
        <f t="shared" si="299"/>
        <v>0</v>
      </c>
      <c r="U770" s="101">
        <v>66140</v>
      </c>
      <c r="V770" s="102">
        <f t="shared" si="290"/>
        <v>0</v>
      </c>
      <c r="W770" s="101"/>
      <c r="X770" s="101"/>
      <c r="Y770" s="102">
        <f t="shared" si="300"/>
        <v>0</v>
      </c>
      <c r="Z770" s="102">
        <f t="shared" si="301"/>
        <v>0</v>
      </c>
      <c r="AA770" s="102" t="e">
        <f t="shared" si="291"/>
        <v>#VALUE!</v>
      </c>
    </row>
    <row r="771" spans="1:27" ht="17.25">
      <c r="A771" s="5"/>
      <c r="B771" s="5"/>
      <c r="C771" s="93"/>
      <c r="D771" s="193"/>
      <c r="E771" s="94"/>
      <c r="F771" s="95"/>
      <c r="G771" s="96" t="str">
        <f t="shared" si="292"/>
        <v>Error</v>
      </c>
      <c r="H771" s="97">
        <v>14400</v>
      </c>
      <c r="I771" s="98" t="e">
        <f t="shared" si="293"/>
        <v>#VALUE!</v>
      </c>
      <c r="J771" s="88" t="e">
        <f t="shared" si="288"/>
        <v>#VALUE!</v>
      </c>
      <c r="K771" s="98">
        <f t="shared" si="294"/>
        <v>0</v>
      </c>
      <c r="L771" s="98">
        <f t="shared" si="295"/>
        <v>0</v>
      </c>
      <c r="M771" s="98" t="e">
        <f t="shared" si="296"/>
        <v>#VALUE!</v>
      </c>
      <c r="N771" s="98" t="e">
        <f t="shared" si="297"/>
        <v>#VALUE!</v>
      </c>
      <c r="O771" s="97"/>
      <c r="P771" s="98" t="e">
        <f t="shared" si="289"/>
        <v>#VALUE!</v>
      </c>
      <c r="Q771" s="99" t="e">
        <f t="shared" si="298"/>
        <v>#VALUE!</v>
      </c>
      <c r="R771" s="100"/>
      <c r="S771" s="5"/>
      <c r="T771" s="28">
        <f t="shared" si="299"/>
        <v>0</v>
      </c>
      <c r="U771" s="101">
        <v>66140</v>
      </c>
      <c r="V771" s="102">
        <f t="shared" si="290"/>
        <v>0</v>
      </c>
      <c r="W771" s="101"/>
      <c r="X771" s="101"/>
      <c r="Y771" s="102">
        <f t="shared" si="300"/>
        <v>0</v>
      </c>
      <c r="Z771" s="102">
        <f t="shared" si="301"/>
        <v>0</v>
      </c>
      <c r="AA771" s="102" t="e">
        <f t="shared" si="291"/>
        <v>#VALUE!</v>
      </c>
    </row>
    <row r="772" spans="1:27" ht="17.25">
      <c r="A772" s="5"/>
      <c r="B772" s="5"/>
      <c r="C772" s="93"/>
      <c r="D772" s="193"/>
      <c r="E772" s="94"/>
      <c r="F772" s="95"/>
      <c r="G772" s="96" t="str">
        <f t="shared" si="292"/>
        <v>Error</v>
      </c>
      <c r="H772" s="97">
        <v>14400</v>
      </c>
      <c r="I772" s="98" t="e">
        <f t="shared" si="293"/>
        <v>#VALUE!</v>
      </c>
      <c r="J772" s="88" t="e">
        <f t="shared" si="288"/>
        <v>#VALUE!</v>
      </c>
      <c r="K772" s="98">
        <f t="shared" si="294"/>
        <v>0</v>
      </c>
      <c r="L772" s="98">
        <f t="shared" si="295"/>
        <v>0</v>
      </c>
      <c r="M772" s="98" t="e">
        <f t="shared" si="296"/>
        <v>#VALUE!</v>
      </c>
      <c r="N772" s="98" t="e">
        <f t="shared" si="297"/>
        <v>#VALUE!</v>
      </c>
      <c r="O772" s="97"/>
      <c r="P772" s="98" t="e">
        <f t="shared" si="289"/>
        <v>#VALUE!</v>
      </c>
      <c r="Q772" s="99" t="e">
        <f t="shared" si="298"/>
        <v>#VALUE!</v>
      </c>
      <c r="R772" s="100"/>
      <c r="S772" s="5"/>
      <c r="T772" s="28">
        <f t="shared" si="299"/>
        <v>0</v>
      </c>
      <c r="U772" s="101">
        <v>66140</v>
      </c>
      <c r="V772" s="102">
        <f t="shared" si="290"/>
        <v>0</v>
      </c>
      <c r="W772" s="101"/>
      <c r="X772" s="101"/>
      <c r="Y772" s="102">
        <f t="shared" si="300"/>
        <v>0</v>
      </c>
      <c r="Z772" s="102">
        <f t="shared" si="301"/>
        <v>0</v>
      </c>
      <c r="AA772" s="102" t="e">
        <f t="shared" si="291"/>
        <v>#VALUE!</v>
      </c>
    </row>
    <row r="773" spans="1:27" ht="17.25">
      <c r="A773" s="5"/>
      <c r="B773" s="5"/>
      <c r="C773" s="93"/>
      <c r="D773" s="193"/>
      <c r="E773" s="84"/>
      <c r="F773" s="85"/>
      <c r="G773" s="86" t="str">
        <f t="shared" si="292"/>
        <v>Error</v>
      </c>
      <c r="H773" s="87">
        <v>14400</v>
      </c>
      <c r="I773" s="88" t="e">
        <f t="shared" si="293"/>
        <v>#VALUE!</v>
      </c>
      <c r="J773" s="88" t="e">
        <f t="shared" si="288"/>
        <v>#VALUE!</v>
      </c>
      <c r="K773" s="88">
        <f t="shared" si="294"/>
        <v>0</v>
      </c>
      <c r="L773" s="88">
        <f t="shared" si="295"/>
        <v>0</v>
      </c>
      <c r="M773" s="88" t="e">
        <f t="shared" si="296"/>
        <v>#VALUE!</v>
      </c>
      <c r="N773" s="88" t="e">
        <f t="shared" si="297"/>
        <v>#VALUE!</v>
      </c>
      <c r="O773" s="87"/>
      <c r="P773" s="88" t="e">
        <f t="shared" si="289"/>
        <v>#VALUE!</v>
      </c>
      <c r="Q773" s="89" t="e">
        <f t="shared" si="298"/>
        <v>#VALUE!</v>
      </c>
      <c r="R773" s="90"/>
      <c r="S773" s="82"/>
      <c r="T773" s="28">
        <f t="shared" si="299"/>
        <v>0</v>
      </c>
      <c r="U773" s="91">
        <v>66140</v>
      </c>
      <c r="V773" s="92">
        <f t="shared" si="290"/>
        <v>0</v>
      </c>
      <c r="W773" s="91"/>
      <c r="X773" s="91"/>
      <c r="Y773" s="92">
        <f t="shared" si="300"/>
        <v>0</v>
      </c>
      <c r="Z773" s="92">
        <f t="shared" si="301"/>
        <v>0</v>
      </c>
      <c r="AA773" s="92" t="e">
        <f t="shared" si="291"/>
        <v>#VALUE!</v>
      </c>
    </row>
    <row r="774" spans="1:27" ht="17.25">
      <c r="A774" s="5"/>
      <c r="B774" s="5"/>
      <c r="C774" s="93"/>
      <c r="D774" s="193"/>
      <c r="E774" s="94"/>
      <c r="F774" s="95"/>
      <c r="G774" s="96" t="str">
        <f t="shared" si="292"/>
        <v>Error</v>
      </c>
      <c r="H774" s="97">
        <v>14400</v>
      </c>
      <c r="I774" s="98" t="e">
        <f t="shared" si="293"/>
        <v>#VALUE!</v>
      </c>
      <c r="J774" s="88" t="e">
        <f t="shared" si="288"/>
        <v>#VALUE!</v>
      </c>
      <c r="K774" s="98">
        <f t="shared" si="294"/>
        <v>0</v>
      </c>
      <c r="L774" s="98">
        <f t="shared" si="295"/>
        <v>0</v>
      </c>
      <c r="M774" s="98" t="e">
        <f t="shared" si="296"/>
        <v>#VALUE!</v>
      </c>
      <c r="N774" s="98" t="e">
        <f t="shared" si="297"/>
        <v>#VALUE!</v>
      </c>
      <c r="O774" s="97"/>
      <c r="P774" s="98" t="e">
        <f t="shared" si="289"/>
        <v>#VALUE!</v>
      </c>
      <c r="Q774" s="99" t="e">
        <f t="shared" si="298"/>
        <v>#VALUE!</v>
      </c>
      <c r="R774" s="100"/>
      <c r="S774" s="5"/>
      <c r="T774" s="28">
        <f t="shared" si="299"/>
        <v>0</v>
      </c>
      <c r="U774" s="101">
        <v>66140</v>
      </c>
      <c r="V774" s="102">
        <f t="shared" si="290"/>
        <v>0</v>
      </c>
      <c r="W774" s="101"/>
      <c r="X774" s="101"/>
      <c r="Y774" s="102">
        <f t="shared" si="300"/>
        <v>0</v>
      </c>
      <c r="Z774" s="102">
        <f t="shared" si="301"/>
        <v>0</v>
      </c>
      <c r="AA774" s="102" t="e">
        <f t="shared" si="291"/>
        <v>#VALUE!</v>
      </c>
    </row>
    <row r="775" spans="1:27" ht="17.25">
      <c r="A775" s="5"/>
      <c r="B775" s="5"/>
      <c r="C775" s="93"/>
      <c r="D775" s="193"/>
      <c r="E775" s="94"/>
      <c r="F775" s="95"/>
      <c r="G775" s="96" t="str">
        <f t="shared" si="292"/>
        <v>Error</v>
      </c>
      <c r="H775" s="97">
        <v>14400</v>
      </c>
      <c r="I775" s="98" t="e">
        <f t="shared" si="293"/>
        <v>#VALUE!</v>
      </c>
      <c r="J775" s="88" t="e">
        <f t="shared" si="288"/>
        <v>#VALUE!</v>
      </c>
      <c r="K775" s="98">
        <f t="shared" si="294"/>
        <v>0</v>
      </c>
      <c r="L775" s="98">
        <f t="shared" si="295"/>
        <v>0</v>
      </c>
      <c r="M775" s="98" t="e">
        <f t="shared" si="296"/>
        <v>#VALUE!</v>
      </c>
      <c r="N775" s="98" t="e">
        <f t="shared" si="297"/>
        <v>#VALUE!</v>
      </c>
      <c r="O775" s="97"/>
      <c r="P775" s="98" t="e">
        <f t="shared" si="289"/>
        <v>#VALUE!</v>
      </c>
      <c r="Q775" s="99" t="e">
        <f t="shared" si="298"/>
        <v>#VALUE!</v>
      </c>
      <c r="R775" s="100"/>
      <c r="S775" s="5"/>
      <c r="T775" s="28">
        <f t="shared" si="299"/>
        <v>0</v>
      </c>
      <c r="U775" s="101">
        <v>66140</v>
      </c>
      <c r="V775" s="102">
        <f t="shared" si="290"/>
        <v>0</v>
      </c>
      <c r="W775" s="101"/>
      <c r="X775" s="101"/>
      <c r="Y775" s="102">
        <f t="shared" si="300"/>
        <v>0</v>
      </c>
      <c r="Z775" s="102">
        <f t="shared" si="301"/>
        <v>0</v>
      </c>
      <c r="AA775" s="102" t="e">
        <f t="shared" si="291"/>
        <v>#VALUE!</v>
      </c>
    </row>
    <row r="776" spans="1:27" ht="17.25">
      <c r="A776" s="5"/>
      <c r="B776" s="5"/>
      <c r="C776" s="93"/>
      <c r="D776" s="193"/>
      <c r="E776" s="94"/>
      <c r="F776" s="95"/>
      <c r="G776" s="96" t="str">
        <f t="shared" si="292"/>
        <v>Error</v>
      </c>
      <c r="H776" s="97">
        <v>14400</v>
      </c>
      <c r="I776" s="98" t="e">
        <f t="shared" si="293"/>
        <v>#VALUE!</v>
      </c>
      <c r="J776" s="88" t="e">
        <f t="shared" si="288"/>
        <v>#VALUE!</v>
      </c>
      <c r="K776" s="98">
        <f t="shared" si="294"/>
        <v>0</v>
      </c>
      <c r="L776" s="98">
        <f t="shared" si="295"/>
        <v>0</v>
      </c>
      <c r="M776" s="98" t="e">
        <f t="shared" si="296"/>
        <v>#VALUE!</v>
      </c>
      <c r="N776" s="98" t="e">
        <f t="shared" si="297"/>
        <v>#VALUE!</v>
      </c>
      <c r="O776" s="97"/>
      <c r="P776" s="98" t="e">
        <f t="shared" si="289"/>
        <v>#VALUE!</v>
      </c>
      <c r="Q776" s="99" t="e">
        <f t="shared" si="298"/>
        <v>#VALUE!</v>
      </c>
      <c r="R776" s="100"/>
      <c r="S776" s="5"/>
      <c r="T776" s="28">
        <f t="shared" si="299"/>
        <v>0</v>
      </c>
      <c r="U776" s="101">
        <v>66140</v>
      </c>
      <c r="V776" s="102">
        <f t="shared" si="290"/>
        <v>0</v>
      </c>
      <c r="W776" s="101"/>
      <c r="X776" s="101"/>
      <c r="Y776" s="102">
        <f t="shared" si="300"/>
        <v>0</v>
      </c>
      <c r="Z776" s="102">
        <f t="shared" si="301"/>
        <v>0</v>
      </c>
      <c r="AA776" s="102" t="e">
        <f t="shared" si="291"/>
        <v>#VALUE!</v>
      </c>
    </row>
    <row r="777" spans="1:27" ht="17.25">
      <c r="A777" s="5"/>
      <c r="B777" s="5"/>
      <c r="C777" s="93"/>
      <c r="D777" s="193"/>
      <c r="E777" s="94"/>
      <c r="F777" s="95"/>
      <c r="G777" s="96" t="str">
        <f t="shared" si="292"/>
        <v>Error</v>
      </c>
      <c r="H777" s="97">
        <v>14400</v>
      </c>
      <c r="I777" s="98" t="e">
        <f t="shared" si="293"/>
        <v>#VALUE!</v>
      </c>
      <c r="J777" s="88" t="e">
        <f t="shared" si="288"/>
        <v>#VALUE!</v>
      </c>
      <c r="K777" s="98">
        <f t="shared" si="294"/>
        <v>0</v>
      </c>
      <c r="L777" s="98">
        <f t="shared" si="295"/>
        <v>0</v>
      </c>
      <c r="M777" s="98" t="e">
        <f t="shared" si="296"/>
        <v>#VALUE!</v>
      </c>
      <c r="N777" s="98" t="e">
        <f t="shared" si="297"/>
        <v>#VALUE!</v>
      </c>
      <c r="O777" s="97"/>
      <c r="P777" s="98" t="e">
        <f t="shared" si="289"/>
        <v>#VALUE!</v>
      </c>
      <c r="Q777" s="99" t="e">
        <f t="shared" si="298"/>
        <v>#VALUE!</v>
      </c>
      <c r="R777" s="100"/>
      <c r="S777" s="5"/>
      <c r="T777" s="28">
        <f t="shared" si="299"/>
        <v>0</v>
      </c>
      <c r="U777" s="101">
        <v>66140</v>
      </c>
      <c r="V777" s="102">
        <f t="shared" si="290"/>
        <v>0</v>
      </c>
      <c r="W777" s="101"/>
      <c r="X777" s="101"/>
      <c r="Y777" s="102">
        <f t="shared" si="300"/>
        <v>0</v>
      </c>
      <c r="Z777" s="102">
        <f t="shared" si="301"/>
        <v>0</v>
      </c>
      <c r="AA777" s="102" t="e">
        <f t="shared" si="291"/>
        <v>#VALUE!</v>
      </c>
    </row>
    <row r="778" spans="1:27" ht="17.25">
      <c r="A778" s="5"/>
      <c r="B778" s="5"/>
      <c r="C778" s="93"/>
      <c r="D778" s="193"/>
      <c r="E778" s="94"/>
      <c r="F778" s="95"/>
      <c r="G778" s="96" t="str">
        <f t="shared" si="292"/>
        <v>Error</v>
      </c>
      <c r="H778" s="97">
        <v>14400</v>
      </c>
      <c r="I778" s="98" t="e">
        <f t="shared" si="293"/>
        <v>#VALUE!</v>
      </c>
      <c r="J778" s="88" t="e">
        <f t="shared" si="288"/>
        <v>#VALUE!</v>
      </c>
      <c r="K778" s="98">
        <f t="shared" si="294"/>
        <v>0</v>
      </c>
      <c r="L778" s="98">
        <f t="shared" si="295"/>
        <v>0</v>
      </c>
      <c r="M778" s="98" t="e">
        <f t="shared" si="296"/>
        <v>#VALUE!</v>
      </c>
      <c r="N778" s="98" t="e">
        <f t="shared" si="297"/>
        <v>#VALUE!</v>
      </c>
      <c r="O778" s="97"/>
      <c r="P778" s="98" t="e">
        <f t="shared" si="289"/>
        <v>#VALUE!</v>
      </c>
      <c r="Q778" s="99" t="e">
        <f t="shared" si="298"/>
        <v>#VALUE!</v>
      </c>
      <c r="R778" s="100"/>
      <c r="S778" s="5"/>
      <c r="T778" s="28">
        <f t="shared" si="299"/>
        <v>0</v>
      </c>
      <c r="U778" s="101">
        <v>66140</v>
      </c>
      <c r="V778" s="102">
        <f t="shared" si="290"/>
        <v>0</v>
      </c>
      <c r="W778" s="101"/>
      <c r="X778" s="101"/>
      <c r="Y778" s="102">
        <f t="shared" si="300"/>
        <v>0</v>
      </c>
      <c r="Z778" s="102">
        <f t="shared" si="301"/>
        <v>0</v>
      </c>
      <c r="AA778" s="102" t="e">
        <f t="shared" si="291"/>
        <v>#VALUE!</v>
      </c>
    </row>
    <row r="779" spans="1:27" ht="17.25">
      <c r="A779" s="5"/>
      <c r="B779" s="5"/>
      <c r="C779" s="93"/>
      <c r="D779" s="193"/>
      <c r="E779" s="84"/>
      <c r="F779" s="85"/>
      <c r="G779" s="86" t="str">
        <f t="shared" si="292"/>
        <v>Error</v>
      </c>
      <c r="H779" s="87">
        <v>14400</v>
      </c>
      <c r="I779" s="88" t="e">
        <f t="shared" si="293"/>
        <v>#VALUE!</v>
      </c>
      <c r="J779" s="88" t="e">
        <f t="shared" si="288"/>
        <v>#VALUE!</v>
      </c>
      <c r="K779" s="88">
        <f t="shared" si="294"/>
        <v>0</v>
      </c>
      <c r="L779" s="88">
        <f t="shared" si="295"/>
        <v>0</v>
      </c>
      <c r="M779" s="88" t="e">
        <f t="shared" si="296"/>
        <v>#VALUE!</v>
      </c>
      <c r="N779" s="88" t="e">
        <f t="shared" si="297"/>
        <v>#VALUE!</v>
      </c>
      <c r="O779" s="87"/>
      <c r="P779" s="88" t="e">
        <f t="shared" si="289"/>
        <v>#VALUE!</v>
      </c>
      <c r="Q779" s="89" t="e">
        <f t="shared" si="298"/>
        <v>#VALUE!</v>
      </c>
      <c r="R779" s="90"/>
      <c r="S779" s="82"/>
      <c r="T779" s="28">
        <f t="shared" si="299"/>
        <v>0</v>
      </c>
      <c r="U779" s="91">
        <v>66140</v>
      </c>
      <c r="V779" s="92">
        <f t="shared" si="290"/>
        <v>0</v>
      </c>
      <c r="W779" s="91"/>
      <c r="X779" s="91"/>
      <c r="Y779" s="92">
        <f t="shared" si="300"/>
        <v>0</v>
      </c>
      <c r="Z779" s="92">
        <f t="shared" si="301"/>
        <v>0</v>
      </c>
      <c r="AA779" s="92" t="e">
        <f t="shared" si="291"/>
        <v>#VALUE!</v>
      </c>
    </row>
    <row r="780" spans="1:27" ht="17.25">
      <c r="A780" s="5"/>
      <c r="B780" s="5"/>
      <c r="C780" s="93"/>
      <c r="D780" s="193"/>
      <c r="E780" s="94"/>
      <c r="F780" s="95"/>
      <c r="G780" s="96" t="str">
        <f t="shared" si="292"/>
        <v>Error</v>
      </c>
      <c r="H780" s="97">
        <v>14400</v>
      </c>
      <c r="I780" s="98" t="e">
        <f t="shared" si="293"/>
        <v>#VALUE!</v>
      </c>
      <c r="J780" s="88" t="e">
        <f t="shared" si="288"/>
        <v>#VALUE!</v>
      </c>
      <c r="K780" s="98">
        <f t="shared" si="294"/>
        <v>0</v>
      </c>
      <c r="L780" s="98">
        <f t="shared" si="295"/>
        <v>0</v>
      </c>
      <c r="M780" s="98" t="e">
        <f t="shared" si="296"/>
        <v>#VALUE!</v>
      </c>
      <c r="N780" s="98" t="e">
        <f t="shared" si="297"/>
        <v>#VALUE!</v>
      </c>
      <c r="O780" s="97"/>
      <c r="P780" s="98" t="e">
        <f t="shared" si="289"/>
        <v>#VALUE!</v>
      </c>
      <c r="Q780" s="99" t="e">
        <f t="shared" si="298"/>
        <v>#VALUE!</v>
      </c>
      <c r="R780" s="100"/>
      <c r="S780" s="5"/>
      <c r="T780" s="28">
        <f t="shared" si="299"/>
        <v>0</v>
      </c>
      <c r="U780" s="101">
        <v>66140</v>
      </c>
      <c r="V780" s="102">
        <f t="shared" si="290"/>
        <v>0</v>
      </c>
      <c r="W780" s="101"/>
      <c r="X780" s="101"/>
      <c r="Y780" s="102">
        <f t="shared" si="300"/>
        <v>0</v>
      </c>
      <c r="Z780" s="102">
        <f t="shared" si="301"/>
        <v>0</v>
      </c>
      <c r="AA780" s="102" t="e">
        <f t="shared" si="291"/>
        <v>#VALUE!</v>
      </c>
    </row>
    <row r="781" spans="1:27" ht="17.25">
      <c r="A781" s="5"/>
      <c r="B781" s="5"/>
      <c r="C781" s="93"/>
      <c r="D781" s="193"/>
      <c r="E781" s="94"/>
      <c r="F781" s="95"/>
      <c r="G781" s="96" t="str">
        <f t="shared" si="292"/>
        <v>Error</v>
      </c>
      <c r="H781" s="97">
        <v>14400</v>
      </c>
      <c r="I781" s="98" t="e">
        <f t="shared" si="293"/>
        <v>#VALUE!</v>
      </c>
      <c r="J781" s="88" t="e">
        <f t="shared" si="288"/>
        <v>#VALUE!</v>
      </c>
      <c r="K781" s="98">
        <f t="shared" si="294"/>
        <v>0</v>
      </c>
      <c r="L781" s="98">
        <f t="shared" si="295"/>
        <v>0</v>
      </c>
      <c r="M781" s="98" t="e">
        <f t="shared" si="296"/>
        <v>#VALUE!</v>
      </c>
      <c r="N781" s="98" t="e">
        <f t="shared" si="297"/>
        <v>#VALUE!</v>
      </c>
      <c r="O781" s="97"/>
      <c r="P781" s="98" t="e">
        <f t="shared" si="289"/>
        <v>#VALUE!</v>
      </c>
      <c r="Q781" s="99" t="e">
        <f t="shared" si="298"/>
        <v>#VALUE!</v>
      </c>
      <c r="R781" s="100"/>
      <c r="S781" s="5"/>
      <c r="T781" s="28">
        <f t="shared" si="299"/>
        <v>0</v>
      </c>
      <c r="U781" s="101">
        <v>66140</v>
      </c>
      <c r="V781" s="102">
        <f t="shared" ref="V781:V812" si="302">+U781*T781</f>
        <v>0</v>
      </c>
      <c r="W781" s="101"/>
      <c r="X781" s="101"/>
      <c r="Y781" s="102">
        <f t="shared" si="300"/>
        <v>0</v>
      </c>
      <c r="Z781" s="102">
        <f t="shared" si="301"/>
        <v>0</v>
      </c>
      <c r="AA781" s="102" t="e">
        <f t="shared" ref="AA781:AA812" si="303">+Z781+Q781</f>
        <v>#VALUE!</v>
      </c>
    </row>
    <row r="782" spans="1:27" ht="17.25">
      <c r="A782" s="5"/>
      <c r="B782" s="5"/>
      <c r="C782" s="93"/>
      <c r="D782" s="193"/>
      <c r="E782" s="94"/>
      <c r="F782" s="95"/>
      <c r="G782" s="96" t="str">
        <f t="shared" si="292"/>
        <v>Error</v>
      </c>
      <c r="H782" s="97">
        <v>14400</v>
      </c>
      <c r="I782" s="98" t="e">
        <f t="shared" si="293"/>
        <v>#VALUE!</v>
      </c>
      <c r="J782" s="88" t="e">
        <f t="shared" si="288"/>
        <v>#VALUE!</v>
      </c>
      <c r="K782" s="98">
        <f t="shared" si="294"/>
        <v>0</v>
      </c>
      <c r="L782" s="98">
        <f t="shared" si="295"/>
        <v>0</v>
      </c>
      <c r="M782" s="98" t="e">
        <f t="shared" si="296"/>
        <v>#VALUE!</v>
      </c>
      <c r="N782" s="98" t="e">
        <f t="shared" si="297"/>
        <v>#VALUE!</v>
      </c>
      <c r="O782" s="97"/>
      <c r="P782" s="98" t="e">
        <f t="shared" si="289"/>
        <v>#VALUE!</v>
      </c>
      <c r="Q782" s="99" t="e">
        <f t="shared" si="298"/>
        <v>#VALUE!</v>
      </c>
      <c r="R782" s="100"/>
      <c r="S782" s="5"/>
      <c r="T782" s="28">
        <f t="shared" si="299"/>
        <v>0</v>
      </c>
      <c r="U782" s="101">
        <v>66140</v>
      </c>
      <c r="V782" s="102">
        <f t="shared" si="302"/>
        <v>0</v>
      </c>
      <c r="W782" s="101"/>
      <c r="X782" s="101"/>
      <c r="Y782" s="102">
        <f t="shared" si="300"/>
        <v>0</v>
      </c>
      <c r="Z782" s="102">
        <f t="shared" si="301"/>
        <v>0</v>
      </c>
      <c r="AA782" s="102" t="e">
        <f t="shared" si="303"/>
        <v>#VALUE!</v>
      </c>
    </row>
    <row r="783" spans="1:27" ht="17.25">
      <c r="A783" s="5"/>
      <c r="B783" s="5"/>
      <c r="C783" s="93"/>
      <c r="D783" s="193"/>
      <c r="E783" s="94"/>
      <c r="F783" s="95"/>
      <c r="G783" s="96" t="str">
        <f t="shared" si="292"/>
        <v>Error</v>
      </c>
      <c r="H783" s="97">
        <v>14400</v>
      </c>
      <c r="I783" s="98" t="e">
        <f t="shared" si="293"/>
        <v>#VALUE!</v>
      </c>
      <c r="J783" s="88" t="e">
        <f t="shared" si="288"/>
        <v>#VALUE!</v>
      </c>
      <c r="K783" s="98">
        <f t="shared" si="294"/>
        <v>0</v>
      </c>
      <c r="L783" s="98">
        <f t="shared" si="295"/>
        <v>0</v>
      </c>
      <c r="M783" s="98" t="e">
        <f t="shared" si="296"/>
        <v>#VALUE!</v>
      </c>
      <c r="N783" s="98" t="e">
        <f t="shared" si="297"/>
        <v>#VALUE!</v>
      </c>
      <c r="O783" s="97"/>
      <c r="P783" s="98" t="e">
        <f t="shared" si="289"/>
        <v>#VALUE!</v>
      </c>
      <c r="Q783" s="99" t="e">
        <f t="shared" si="298"/>
        <v>#VALUE!</v>
      </c>
      <c r="R783" s="100"/>
      <c r="S783" s="5"/>
      <c r="T783" s="28">
        <f t="shared" si="299"/>
        <v>0</v>
      </c>
      <c r="U783" s="101">
        <v>66140</v>
      </c>
      <c r="V783" s="102">
        <f t="shared" si="302"/>
        <v>0</v>
      </c>
      <c r="W783" s="101"/>
      <c r="X783" s="101"/>
      <c r="Y783" s="102">
        <f t="shared" si="300"/>
        <v>0</v>
      </c>
      <c r="Z783" s="102">
        <f t="shared" si="301"/>
        <v>0</v>
      </c>
      <c r="AA783" s="102" t="e">
        <f t="shared" si="303"/>
        <v>#VALUE!</v>
      </c>
    </row>
    <row r="784" spans="1:27" ht="17.25">
      <c r="A784" s="5"/>
      <c r="B784" s="5"/>
      <c r="C784" s="93"/>
      <c r="D784" s="193"/>
      <c r="E784" s="94"/>
      <c r="F784" s="95"/>
      <c r="G784" s="96" t="str">
        <f t="shared" si="292"/>
        <v>Error</v>
      </c>
      <c r="H784" s="97">
        <v>14400</v>
      </c>
      <c r="I784" s="98" t="e">
        <f t="shared" si="293"/>
        <v>#VALUE!</v>
      </c>
      <c r="J784" s="88" t="e">
        <f t="shared" si="288"/>
        <v>#VALUE!</v>
      </c>
      <c r="K784" s="98">
        <f t="shared" si="294"/>
        <v>0</v>
      </c>
      <c r="L784" s="98">
        <f t="shared" si="295"/>
        <v>0</v>
      </c>
      <c r="M784" s="98" t="e">
        <f t="shared" si="296"/>
        <v>#VALUE!</v>
      </c>
      <c r="N784" s="98" t="e">
        <f t="shared" si="297"/>
        <v>#VALUE!</v>
      </c>
      <c r="O784" s="97"/>
      <c r="P784" s="98" t="e">
        <f t="shared" si="289"/>
        <v>#VALUE!</v>
      </c>
      <c r="Q784" s="99" t="e">
        <f t="shared" si="298"/>
        <v>#VALUE!</v>
      </c>
      <c r="R784" s="100"/>
      <c r="S784" s="5"/>
      <c r="T784" s="28">
        <f t="shared" si="299"/>
        <v>0</v>
      </c>
      <c r="U784" s="101">
        <v>66140</v>
      </c>
      <c r="V784" s="102">
        <f t="shared" si="302"/>
        <v>0</v>
      </c>
      <c r="W784" s="101"/>
      <c r="X784" s="101"/>
      <c r="Y784" s="102">
        <f t="shared" si="300"/>
        <v>0</v>
      </c>
      <c r="Z784" s="102">
        <f t="shared" si="301"/>
        <v>0</v>
      </c>
      <c r="AA784" s="102" t="e">
        <f t="shared" si="303"/>
        <v>#VALUE!</v>
      </c>
    </row>
    <row r="785" spans="1:27" ht="17.25">
      <c r="A785" s="5"/>
      <c r="B785" s="5"/>
      <c r="C785" s="93"/>
      <c r="D785" s="193"/>
      <c r="E785" s="84"/>
      <c r="F785" s="85"/>
      <c r="G785" s="86" t="str">
        <f t="shared" si="292"/>
        <v>Error</v>
      </c>
      <c r="H785" s="87">
        <v>14400</v>
      </c>
      <c r="I785" s="88" t="e">
        <f t="shared" si="293"/>
        <v>#VALUE!</v>
      </c>
      <c r="J785" s="88" t="e">
        <f t="shared" si="288"/>
        <v>#VALUE!</v>
      </c>
      <c r="K785" s="88">
        <f t="shared" si="294"/>
        <v>0</v>
      </c>
      <c r="L785" s="88">
        <f t="shared" si="295"/>
        <v>0</v>
      </c>
      <c r="M785" s="88" t="e">
        <f t="shared" si="296"/>
        <v>#VALUE!</v>
      </c>
      <c r="N785" s="88" t="e">
        <f t="shared" si="297"/>
        <v>#VALUE!</v>
      </c>
      <c r="O785" s="87"/>
      <c r="P785" s="88" t="e">
        <f t="shared" si="289"/>
        <v>#VALUE!</v>
      </c>
      <c r="Q785" s="89" t="e">
        <f t="shared" si="298"/>
        <v>#VALUE!</v>
      </c>
      <c r="R785" s="90"/>
      <c r="S785" s="82"/>
      <c r="T785" s="28">
        <f t="shared" si="299"/>
        <v>0</v>
      </c>
      <c r="U785" s="91">
        <v>66140</v>
      </c>
      <c r="V785" s="92">
        <f t="shared" si="302"/>
        <v>0</v>
      </c>
      <c r="W785" s="91"/>
      <c r="X785" s="91"/>
      <c r="Y785" s="92">
        <f t="shared" si="300"/>
        <v>0</v>
      </c>
      <c r="Z785" s="92">
        <f t="shared" si="301"/>
        <v>0</v>
      </c>
      <c r="AA785" s="92" t="e">
        <f t="shared" si="303"/>
        <v>#VALUE!</v>
      </c>
    </row>
    <row r="786" spans="1:27" ht="17.25">
      <c r="A786" s="5"/>
      <c r="B786" s="5"/>
      <c r="C786" s="93"/>
      <c r="D786" s="193"/>
      <c r="E786" s="94"/>
      <c r="F786" s="95"/>
      <c r="G786" s="96" t="str">
        <f t="shared" si="292"/>
        <v>Error</v>
      </c>
      <c r="H786" s="97">
        <v>14400</v>
      </c>
      <c r="I786" s="98" t="e">
        <f t="shared" si="293"/>
        <v>#VALUE!</v>
      </c>
      <c r="J786" s="88" t="e">
        <f t="shared" si="288"/>
        <v>#VALUE!</v>
      </c>
      <c r="K786" s="98">
        <f t="shared" si="294"/>
        <v>0</v>
      </c>
      <c r="L786" s="98">
        <f t="shared" si="295"/>
        <v>0</v>
      </c>
      <c r="M786" s="98" t="e">
        <f t="shared" si="296"/>
        <v>#VALUE!</v>
      </c>
      <c r="N786" s="98" t="e">
        <f t="shared" si="297"/>
        <v>#VALUE!</v>
      </c>
      <c r="O786" s="97"/>
      <c r="P786" s="98" t="e">
        <f t="shared" si="289"/>
        <v>#VALUE!</v>
      </c>
      <c r="Q786" s="99" t="e">
        <f t="shared" si="298"/>
        <v>#VALUE!</v>
      </c>
      <c r="R786" s="100"/>
      <c r="S786" s="5"/>
      <c r="T786" s="28">
        <f t="shared" si="299"/>
        <v>0</v>
      </c>
      <c r="U786" s="101">
        <v>66140</v>
      </c>
      <c r="V786" s="102">
        <f t="shared" si="302"/>
        <v>0</v>
      </c>
      <c r="W786" s="101"/>
      <c r="X786" s="101"/>
      <c r="Y786" s="102">
        <f t="shared" si="300"/>
        <v>0</v>
      </c>
      <c r="Z786" s="102">
        <f t="shared" si="301"/>
        <v>0</v>
      </c>
      <c r="AA786" s="102" t="e">
        <f t="shared" si="303"/>
        <v>#VALUE!</v>
      </c>
    </row>
    <row r="787" spans="1:27" ht="17.25">
      <c r="A787" s="5"/>
      <c r="B787" s="5"/>
      <c r="C787" s="93"/>
      <c r="D787" s="193"/>
      <c r="E787" s="94"/>
      <c r="F787" s="95"/>
      <c r="G787" s="96" t="str">
        <f t="shared" si="292"/>
        <v>Error</v>
      </c>
      <c r="H787" s="97">
        <v>14400</v>
      </c>
      <c r="I787" s="98" t="e">
        <f t="shared" si="293"/>
        <v>#VALUE!</v>
      </c>
      <c r="J787" s="88" t="e">
        <f t="shared" si="288"/>
        <v>#VALUE!</v>
      </c>
      <c r="K787" s="98">
        <f t="shared" si="294"/>
        <v>0</v>
      </c>
      <c r="L787" s="98">
        <f t="shared" si="295"/>
        <v>0</v>
      </c>
      <c r="M787" s="98" t="e">
        <f t="shared" si="296"/>
        <v>#VALUE!</v>
      </c>
      <c r="N787" s="98" t="e">
        <f t="shared" si="297"/>
        <v>#VALUE!</v>
      </c>
      <c r="O787" s="97"/>
      <c r="P787" s="98" t="e">
        <f t="shared" si="289"/>
        <v>#VALUE!</v>
      </c>
      <c r="Q787" s="99" t="e">
        <f t="shared" si="298"/>
        <v>#VALUE!</v>
      </c>
      <c r="R787" s="100"/>
      <c r="S787" s="5"/>
      <c r="T787" s="28">
        <f t="shared" si="299"/>
        <v>0</v>
      </c>
      <c r="U787" s="101">
        <v>66140</v>
      </c>
      <c r="V787" s="102">
        <f t="shared" si="302"/>
        <v>0</v>
      </c>
      <c r="W787" s="101"/>
      <c r="X787" s="101"/>
      <c r="Y787" s="102">
        <f t="shared" si="300"/>
        <v>0</v>
      </c>
      <c r="Z787" s="102">
        <f t="shared" si="301"/>
        <v>0</v>
      </c>
      <c r="AA787" s="102" t="e">
        <f t="shared" si="303"/>
        <v>#VALUE!</v>
      </c>
    </row>
    <row r="788" spans="1:27" ht="17.25">
      <c r="A788" s="5"/>
      <c r="B788" s="5"/>
      <c r="C788" s="93"/>
      <c r="D788" s="193"/>
      <c r="E788" s="94"/>
      <c r="F788" s="95"/>
      <c r="G788" s="96" t="str">
        <f t="shared" si="292"/>
        <v>Error</v>
      </c>
      <c r="H788" s="97">
        <v>14400</v>
      </c>
      <c r="I788" s="98" t="e">
        <f t="shared" si="293"/>
        <v>#VALUE!</v>
      </c>
      <c r="J788" s="88" t="e">
        <f t="shared" si="288"/>
        <v>#VALUE!</v>
      </c>
      <c r="K788" s="98">
        <f t="shared" si="294"/>
        <v>0</v>
      </c>
      <c r="L788" s="98">
        <f t="shared" si="295"/>
        <v>0</v>
      </c>
      <c r="M788" s="98" t="e">
        <f t="shared" si="296"/>
        <v>#VALUE!</v>
      </c>
      <c r="N788" s="98" t="e">
        <f t="shared" si="297"/>
        <v>#VALUE!</v>
      </c>
      <c r="O788" s="97"/>
      <c r="P788" s="98" t="e">
        <f t="shared" si="289"/>
        <v>#VALUE!</v>
      </c>
      <c r="Q788" s="99" t="e">
        <f t="shared" si="298"/>
        <v>#VALUE!</v>
      </c>
      <c r="R788" s="100"/>
      <c r="S788" s="5"/>
      <c r="T788" s="28">
        <f t="shared" si="299"/>
        <v>0</v>
      </c>
      <c r="U788" s="101">
        <v>66140</v>
      </c>
      <c r="V788" s="102">
        <f t="shared" si="302"/>
        <v>0</v>
      </c>
      <c r="W788" s="101"/>
      <c r="X788" s="101"/>
      <c r="Y788" s="102">
        <f t="shared" si="300"/>
        <v>0</v>
      </c>
      <c r="Z788" s="102">
        <f t="shared" si="301"/>
        <v>0</v>
      </c>
      <c r="AA788" s="102" t="e">
        <f t="shared" si="303"/>
        <v>#VALUE!</v>
      </c>
    </row>
    <row r="789" spans="1:27" ht="17.25">
      <c r="A789" s="5"/>
      <c r="B789" s="5"/>
      <c r="C789" s="93"/>
      <c r="D789" s="193"/>
      <c r="E789" s="94"/>
      <c r="F789" s="95"/>
      <c r="G789" s="96" t="str">
        <f t="shared" si="292"/>
        <v>Error</v>
      </c>
      <c r="H789" s="97">
        <v>14400</v>
      </c>
      <c r="I789" s="98" t="e">
        <f t="shared" si="293"/>
        <v>#VALUE!</v>
      </c>
      <c r="J789" s="88" t="e">
        <f t="shared" si="288"/>
        <v>#VALUE!</v>
      </c>
      <c r="K789" s="98">
        <f t="shared" si="294"/>
        <v>0</v>
      </c>
      <c r="L789" s="98">
        <f t="shared" si="295"/>
        <v>0</v>
      </c>
      <c r="M789" s="98" t="e">
        <f t="shared" si="296"/>
        <v>#VALUE!</v>
      </c>
      <c r="N789" s="98" t="e">
        <f t="shared" si="297"/>
        <v>#VALUE!</v>
      </c>
      <c r="O789" s="97"/>
      <c r="P789" s="98" t="e">
        <f t="shared" si="289"/>
        <v>#VALUE!</v>
      </c>
      <c r="Q789" s="99" t="e">
        <f t="shared" si="298"/>
        <v>#VALUE!</v>
      </c>
      <c r="R789" s="100"/>
      <c r="S789" s="5"/>
      <c r="T789" s="28">
        <f t="shared" si="299"/>
        <v>0</v>
      </c>
      <c r="U789" s="101">
        <v>66140</v>
      </c>
      <c r="V789" s="102">
        <f t="shared" si="302"/>
        <v>0</v>
      </c>
      <c r="W789" s="101"/>
      <c r="X789" s="101"/>
      <c r="Y789" s="102">
        <f t="shared" si="300"/>
        <v>0</v>
      </c>
      <c r="Z789" s="102">
        <f t="shared" si="301"/>
        <v>0</v>
      </c>
      <c r="AA789" s="102" t="e">
        <f t="shared" si="303"/>
        <v>#VALUE!</v>
      </c>
    </row>
    <row r="790" spans="1:27" ht="17.25">
      <c r="A790" s="5"/>
      <c r="B790" s="5"/>
      <c r="C790" s="93"/>
      <c r="D790" s="193"/>
      <c r="E790" s="94"/>
      <c r="F790" s="95"/>
      <c r="G790" s="96" t="str">
        <f t="shared" si="292"/>
        <v>Error</v>
      </c>
      <c r="H790" s="97">
        <v>14400</v>
      </c>
      <c r="I790" s="98" t="e">
        <f t="shared" si="293"/>
        <v>#VALUE!</v>
      </c>
      <c r="J790" s="88" t="e">
        <f t="shared" si="288"/>
        <v>#VALUE!</v>
      </c>
      <c r="K790" s="98">
        <f t="shared" si="294"/>
        <v>0</v>
      </c>
      <c r="L790" s="98">
        <f t="shared" si="295"/>
        <v>0</v>
      </c>
      <c r="M790" s="98" t="e">
        <f t="shared" si="296"/>
        <v>#VALUE!</v>
      </c>
      <c r="N790" s="98" t="e">
        <f t="shared" si="297"/>
        <v>#VALUE!</v>
      </c>
      <c r="O790" s="97"/>
      <c r="P790" s="98" t="e">
        <f t="shared" si="289"/>
        <v>#VALUE!</v>
      </c>
      <c r="Q790" s="99" t="e">
        <f t="shared" si="298"/>
        <v>#VALUE!</v>
      </c>
      <c r="R790" s="100"/>
      <c r="S790" s="5"/>
      <c r="T790" s="28">
        <f t="shared" si="299"/>
        <v>0</v>
      </c>
      <c r="U790" s="101">
        <v>66140</v>
      </c>
      <c r="V790" s="102">
        <f t="shared" si="302"/>
        <v>0</v>
      </c>
      <c r="W790" s="101"/>
      <c r="X790" s="101"/>
      <c r="Y790" s="102">
        <f t="shared" si="300"/>
        <v>0</v>
      </c>
      <c r="Z790" s="102">
        <f t="shared" si="301"/>
        <v>0</v>
      </c>
      <c r="AA790" s="102" t="e">
        <f t="shared" si="303"/>
        <v>#VALUE!</v>
      </c>
    </row>
    <row r="791" spans="1:27" ht="17.25">
      <c r="A791" s="5"/>
      <c r="B791" s="5"/>
      <c r="C791" s="93"/>
      <c r="D791" s="193"/>
      <c r="E791" s="84"/>
      <c r="F791" s="85"/>
      <c r="G791" s="86" t="str">
        <f t="shared" si="292"/>
        <v>Error</v>
      </c>
      <c r="H791" s="87">
        <v>14400</v>
      </c>
      <c r="I791" s="88" t="e">
        <f t="shared" si="293"/>
        <v>#VALUE!</v>
      </c>
      <c r="J791" s="88" t="e">
        <f t="shared" si="288"/>
        <v>#VALUE!</v>
      </c>
      <c r="K791" s="88">
        <f t="shared" si="294"/>
        <v>0</v>
      </c>
      <c r="L791" s="88">
        <f t="shared" si="295"/>
        <v>0</v>
      </c>
      <c r="M791" s="88" t="e">
        <f t="shared" si="296"/>
        <v>#VALUE!</v>
      </c>
      <c r="N791" s="88" t="e">
        <f t="shared" si="297"/>
        <v>#VALUE!</v>
      </c>
      <c r="O791" s="87"/>
      <c r="P791" s="88" t="e">
        <f t="shared" si="289"/>
        <v>#VALUE!</v>
      </c>
      <c r="Q791" s="89" t="e">
        <f t="shared" si="298"/>
        <v>#VALUE!</v>
      </c>
      <c r="R791" s="90"/>
      <c r="S791" s="82"/>
      <c r="T791" s="28">
        <f t="shared" si="299"/>
        <v>0</v>
      </c>
      <c r="U791" s="91">
        <v>66140</v>
      </c>
      <c r="V791" s="92">
        <f t="shared" si="302"/>
        <v>0</v>
      </c>
      <c r="W791" s="91"/>
      <c r="X791" s="91"/>
      <c r="Y791" s="92">
        <f t="shared" si="300"/>
        <v>0</v>
      </c>
      <c r="Z791" s="92">
        <f t="shared" si="301"/>
        <v>0</v>
      </c>
      <c r="AA791" s="92" t="e">
        <f t="shared" si="303"/>
        <v>#VALUE!</v>
      </c>
    </row>
    <row r="792" spans="1:27" ht="17.25">
      <c r="A792" s="5"/>
      <c r="B792" s="5"/>
      <c r="C792" s="93"/>
      <c r="D792" s="193"/>
      <c r="E792" s="94"/>
      <c r="F792" s="95"/>
      <c r="G792" s="96" t="str">
        <f t="shared" si="292"/>
        <v>Error</v>
      </c>
      <c r="H792" s="97">
        <v>14400</v>
      </c>
      <c r="I792" s="98" t="e">
        <f t="shared" si="293"/>
        <v>#VALUE!</v>
      </c>
      <c r="J792" s="88" t="e">
        <f t="shared" si="288"/>
        <v>#VALUE!</v>
      </c>
      <c r="K792" s="98">
        <f t="shared" si="294"/>
        <v>0</v>
      </c>
      <c r="L792" s="98">
        <f t="shared" si="295"/>
        <v>0</v>
      </c>
      <c r="M792" s="98" t="e">
        <f t="shared" si="296"/>
        <v>#VALUE!</v>
      </c>
      <c r="N792" s="98" t="e">
        <f t="shared" si="297"/>
        <v>#VALUE!</v>
      </c>
      <c r="O792" s="97"/>
      <c r="P792" s="98" t="e">
        <f t="shared" si="289"/>
        <v>#VALUE!</v>
      </c>
      <c r="Q792" s="99" t="e">
        <f t="shared" si="298"/>
        <v>#VALUE!</v>
      </c>
      <c r="R792" s="100"/>
      <c r="S792" s="5"/>
      <c r="T792" s="28">
        <f t="shared" si="299"/>
        <v>0</v>
      </c>
      <c r="U792" s="101">
        <v>66140</v>
      </c>
      <c r="V792" s="102">
        <f t="shared" si="302"/>
        <v>0</v>
      </c>
      <c r="W792" s="101"/>
      <c r="X792" s="101"/>
      <c r="Y792" s="102">
        <f t="shared" si="300"/>
        <v>0</v>
      </c>
      <c r="Z792" s="102">
        <f t="shared" si="301"/>
        <v>0</v>
      </c>
      <c r="AA792" s="102" t="e">
        <f t="shared" si="303"/>
        <v>#VALUE!</v>
      </c>
    </row>
    <row r="793" spans="1:27" ht="17.25">
      <c r="A793" s="5"/>
      <c r="B793" s="5"/>
      <c r="C793" s="93"/>
      <c r="D793" s="193"/>
      <c r="E793" s="94"/>
      <c r="F793" s="95"/>
      <c r="G793" s="96" t="str">
        <f t="shared" si="292"/>
        <v>Error</v>
      </c>
      <c r="H793" s="97">
        <v>14400</v>
      </c>
      <c r="I793" s="98" t="e">
        <f t="shared" si="293"/>
        <v>#VALUE!</v>
      </c>
      <c r="J793" s="88" t="e">
        <f t="shared" si="288"/>
        <v>#VALUE!</v>
      </c>
      <c r="K793" s="98">
        <f t="shared" si="294"/>
        <v>0</v>
      </c>
      <c r="L793" s="98">
        <f t="shared" si="295"/>
        <v>0</v>
      </c>
      <c r="M793" s="98" t="e">
        <f t="shared" si="296"/>
        <v>#VALUE!</v>
      </c>
      <c r="N793" s="98" t="e">
        <f t="shared" si="297"/>
        <v>#VALUE!</v>
      </c>
      <c r="O793" s="97"/>
      <c r="P793" s="98" t="e">
        <f t="shared" si="289"/>
        <v>#VALUE!</v>
      </c>
      <c r="Q793" s="99" t="e">
        <f t="shared" si="298"/>
        <v>#VALUE!</v>
      </c>
      <c r="R793" s="100"/>
      <c r="S793" s="5"/>
      <c r="T793" s="28">
        <f t="shared" si="299"/>
        <v>0</v>
      </c>
      <c r="U793" s="101">
        <v>66140</v>
      </c>
      <c r="V793" s="102">
        <f t="shared" si="302"/>
        <v>0</v>
      </c>
      <c r="W793" s="101"/>
      <c r="X793" s="101"/>
      <c r="Y793" s="102">
        <f t="shared" si="300"/>
        <v>0</v>
      </c>
      <c r="Z793" s="102">
        <f t="shared" si="301"/>
        <v>0</v>
      </c>
      <c r="AA793" s="102" t="e">
        <f t="shared" si="303"/>
        <v>#VALUE!</v>
      </c>
    </row>
    <row r="794" spans="1:27" ht="17.25">
      <c r="A794" s="5"/>
      <c r="B794" s="5"/>
      <c r="C794" s="93"/>
      <c r="D794" s="193"/>
      <c r="E794" s="94"/>
      <c r="F794" s="95"/>
      <c r="G794" s="96" t="str">
        <f t="shared" si="292"/>
        <v>Error</v>
      </c>
      <c r="H794" s="97">
        <v>14400</v>
      </c>
      <c r="I794" s="98" t="e">
        <f t="shared" si="293"/>
        <v>#VALUE!</v>
      </c>
      <c r="J794" s="88" t="e">
        <f t="shared" si="288"/>
        <v>#VALUE!</v>
      </c>
      <c r="K794" s="98">
        <f t="shared" si="294"/>
        <v>0</v>
      </c>
      <c r="L794" s="98">
        <f t="shared" si="295"/>
        <v>0</v>
      </c>
      <c r="M794" s="98" t="e">
        <f t="shared" si="296"/>
        <v>#VALUE!</v>
      </c>
      <c r="N794" s="98" t="e">
        <f t="shared" si="297"/>
        <v>#VALUE!</v>
      </c>
      <c r="O794" s="97"/>
      <c r="P794" s="98" t="e">
        <f t="shared" si="289"/>
        <v>#VALUE!</v>
      </c>
      <c r="Q794" s="99" t="e">
        <f t="shared" si="298"/>
        <v>#VALUE!</v>
      </c>
      <c r="R794" s="100"/>
      <c r="S794" s="5"/>
      <c r="T794" s="28">
        <f t="shared" si="299"/>
        <v>0</v>
      </c>
      <c r="U794" s="101">
        <v>66140</v>
      </c>
      <c r="V794" s="102">
        <f t="shared" si="302"/>
        <v>0</v>
      </c>
      <c r="W794" s="101"/>
      <c r="X794" s="101"/>
      <c r="Y794" s="102">
        <f t="shared" si="300"/>
        <v>0</v>
      </c>
      <c r="Z794" s="102">
        <f t="shared" si="301"/>
        <v>0</v>
      </c>
      <c r="AA794" s="102" t="e">
        <f t="shared" si="303"/>
        <v>#VALUE!</v>
      </c>
    </row>
    <row r="795" spans="1:27" ht="17.25">
      <c r="A795" s="5"/>
      <c r="B795" s="5"/>
      <c r="C795" s="93"/>
      <c r="D795" s="193"/>
      <c r="E795" s="94"/>
      <c r="F795" s="95"/>
      <c r="G795" s="96" t="str">
        <f t="shared" si="292"/>
        <v>Error</v>
      </c>
      <c r="H795" s="97">
        <v>14400</v>
      </c>
      <c r="I795" s="98" t="e">
        <f t="shared" si="293"/>
        <v>#VALUE!</v>
      </c>
      <c r="J795" s="88" t="e">
        <f t="shared" si="288"/>
        <v>#VALUE!</v>
      </c>
      <c r="K795" s="98">
        <f t="shared" si="294"/>
        <v>0</v>
      </c>
      <c r="L795" s="98">
        <f t="shared" si="295"/>
        <v>0</v>
      </c>
      <c r="M795" s="98" t="e">
        <f t="shared" si="296"/>
        <v>#VALUE!</v>
      </c>
      <c r="N795" s="98" t="e">
        <f t="shared" si="297"/>
        <v>#VALUE!</v>
      </c>
      <c r="O795" s="97"/>
      <c r="P795" s="98" t="e">
        <f t="shared" si="289"/>
        <v>#VALUE!</v>
      </c>
      <c r="Q795" s="99" t="e">
        <f t="shared" si="298"/>
        <v>#VALUE!</v>
      </c>
      <c r="R795" s="100"/>
      <c r="S795" s="5"/>
      <c r="T795" s="28">
        <f t="shared" si="299"/>
        <v>0</v>
      </c>
      <c r="U795" s="101">
        <v>66140</v>
      </c>
      <c r="V795" s="102">
        <f t="shared" si="302"/>
        <v>0</v>
      </c>
      <c r="W795" s="101"/>
      <c r="X795" s="101"/>
      <c r="Y795" s="102">
        <f t="shared" si="300"/>
        <v>0</v>
      </c>
      <c r="Z795" s="102">
        <f t="shared" si="301"/>
        <v>0</v>
      </c>
      <c r="AA795" s="102" t="e">
        <f t="shared" si="303"/>
        <v>#VALUE!</v>
      </c>
    </row>
    <row r="796" spans="1:27" ht="17.25">
      <c r="A796" s="5"/>
      <c r="B796" s="5"/>
      <c r="C796" s="93"/>
      <c r="D796" s="193"/>
      <c r="E796" s="94"/>
      <c r="F796" s="95"/>
      <c r="G796" s="96" t="str">
        <f t="shared" si="292"/>
        <v>Error</v>
      </c>
      <c r="H796" s="97">
        <v>14400</v>
      </c>
      <c r="I796" s="98" t="e">
        <f t="shared" si="293"/>
        <v>#VALUE!</v>
      </c>
      <c r="J796" s="88" t="e">
        <f t="shared" si="288"/>
        <v>#VALUE!</v>
      </c>
      <c r="K796" s="98">
        <f t="shared" si="294"/>
        <v>0</v>
      </c>
      <c r="L796" s="98">
        <f t="shared" si="295"/>
        <v>0</v>
      </c>
      <c r="M796" s="98" t="e">
        <f t="shared" si="296"/>
        <v>#VALUE!</v>
      </c>
      <c r="N796" s="98" t="e">
        <f t="shared" si="297"/>
        <v>#VALUE!</v>
      </c>
      <c r="O796" s="97"/>
      <c r="P796" s="98" t="e">
        <f t="shared" si="289"/>
        <v>#VALUE!</v>
      </c>
      <c r="Q796" s="99" t="e">
        <f t="shared" si="298"/>
        <v>#VALUE!</v>
      </c>
      <c r="R796" s="100"/>
      <c r="S796" s="5"/>
      <c r="T796" s="28">
        <f t="shared" si="299"/>
        <v>0</v>
      </c>
      <c r="U796" s="101">
        <v>66140</v>
      </c>
      <c r="V796" s="102">
        <f t="shared" si="302"/>
        <v>0</v>
      </c>
      <c r="W796" s="101"/>
      <c r="X796" s="101"/>
      <c r="Y796" s="102">
        <f t="shared" si="300"/>
        <v>0</v>
      </c>
      <c r="Z796" s="102">
        <f t="shared" si="301"/>
        <v>0</v>
      </c>
      <c r="AA796" s="102" t="e">
        <f t="shared" si="303"/>
        <v>#VALUE!</v>
      </c>
    </row>
    <row r="797" spans="1:27" ht="17.25">
      <c r="A797" s="5"/>
      <c r="B797" s="5"/>
      <c r="C797" s="93"/>
      <c r="D797" s="193"/>
      <c r="E797" s="84"/>
      <c r="F797" s="85"/>
      <c r="G797" s="86" t="str">
        <f t="shared" si="292"/>
        <v>Error</v>
      </c>
      <c r="H797" s="87">
        <v>14400</v>
      </c>
      <c r="I797" s="88" t="e">
        <f t="shared" si="293"/>
        <v>#VALUE!</v>
      </c>
      <c r="J797" s="88" t="e">
        <f t="shared" si="288"/>
        <v>#VALUE!</v>
      </c>
      <c r="K797" s="88">
        <f t="shared" si="294"/>
        <v>0</v>
      </c>
      <c r="L797" s="88">
        <f t="shared" si="295"/>
        <v>0</v>
      </c>
      <c r="M797" s="88" t="e">
        <f t="shared" si="296"/>
        <v>#VALUE!</v>
      </c>
      <c r="N797" s="88" t="e">
        <f t="shared" si="297"/>
        <v>#VALUE!</v>
      </c>
      <c r="O797" s="87"/>
      <c r="P797" s="88" t="e">
        <f t="shared" si="289"/>
        <v>#VALUE!</v>
      </c>
      <c r="Q797" s="89" t="e">
        <f t="shared" si="298"/>
        <v>#VALUE!</v>
      </c>
      <c r="R797" s="90"/>
      <c r="S797" s="82"/>
      <c r="T797" s="28">
        <f t="shared" si="299"/>
        <v>0</v>
      </c>
      <c r="U797" s="91">
        <v>66140</v>
      </c>
      <c r="V797" s="92">
        <f t="shared" si="302"/>
        <v>0</v>
      </c>
      <c r="W797" s="91"/>
      <c r="X797" s="91"/>
      <c r="Y797" s="92">
        <f t="shared" si="300"/>
        <v>0</v>
      </c>
      <c r="Z797" s="92">
        <f t="shared" si="301"/>
        <v>0</v>
      </c>
      <c r="AA797" s="92" t="e">
        <f t="shared" si="303"/>
        <v>#VALUE!</v>
      </c>
    </row>
    <row r="798" spans="1:27" ht="17.25">
      <c r="A798" s="5"/>
      <c r="B798" s="5"/>
      <c r="C798" s="93"/>
      <c r="D798" s="193"/>
      <c r="E798" s="94"/>
      <c r="F798" s="95"/>
      <c r="G798" s="96" t="str">
        <f t="shared" si="292"/>
        <v>Error</v>
      </c>
      <c r="H798" s="97">
        <v>14400</v>
      </c>
      <c r="I798" s="98" t="e">
        <f t="shared" si="293"/>
        <v>#VALUE!</v>
      </c>
      <c r="J798" s="88" t="e">
        <f t="shared" si="288"/>
        <v>#VALUE!</v>
      </c>
      <c r="K798" s="98">
        <f t="shared" si="294"/>
        <v>0</v>
      </c>
      <c r="L798" s="98">
        <f t="shared" si="295"/>
        <v>0</v>
      </c>
      <c r="M798" s="98" t="e">
        <f t="shared" si="296"/>
        <v>#VALUE!</v>
      </c>
      <c r="N798" s="98" t="e">
        <f t="shared" si="297"/>
        <v>#VALUE!</v>
      </c>
      <c r="O798" s="97"/>
      <c r="P798" s="98" t="e">
        <f t="shared" si="289"/>
        <v>#VALUE!</v>
      </c>
      <c r="Q798" s="99" t="e">
        <f t="shared" si="298"/>
        <v>#VALUE!</v>
      </c>
      <c r="R798" s="100"/>
      <c r="S798" s="5"/>
      <c r="T798" s="28">
        <f t="shared" si="299"/>
        <v>0</v>
      </c>
      <c r="U798" s="101">
        <v>66140</v>
      </c>
      <c r="V798" s="102">
        <f t="shared" si="302"/>
        <v>0</v>
      </c>
      <c r="W798" s="101"/>
      <c r="X798" s="101"/>
      <c r="Y798" s="102">
        <f t="shared" si="300"/>
        <v>0</v>
      </c>
      <c r="Z798" s="102">
        <f t="shared" si="301"/>
        <v>0</v>
      </c>
      <c r="AA798" s="102" t="e">
        <f t="shared" si="303"/>
        <v>#VALUE!</v>
      </c>
    </row>
    <row r="799" spans="1:27" ht="17.25">
      <c r="A799" s="5"/>
      <c r="B799" s="5"/>
      <c r="C799" s="93"/>
      <c r="D799" s="193"/>
      <c r="E799" s="94"/>
      <c r="F799" s="95"/>
      <c r="G799" s="96" t="str">
        <f t="shared" si="292"/>
        <v>Error</v>
      </c>
      <c r="H799" s="97">
        <v>14400</v>
      </c>
      <c r="I799" s="98" t="e">
        <f t="shared" si="293"/>
        <v>#VALUE!</v>
      </c>
      <c r="J799" s="88" t="e">
        <f t="shared" si="288"/>
        <v>#VALUE!</v>
      </c>
      <c r="K799" s="98">
        <f t="shared" si="294"/>
        <v>0</v>
      </c>
      <c r="L799" s="98">
        <f t="shared" si="295"/>
        <v>0</v>
      </c>
      <c r="M799" s="98" t="e">
        <f t="shared" si="296"/>
        <v>#VALUE!</v>
      </c>
      <c r="N799" s="98" t="e">
        <f t="shared" si="297"/>
        <v>#VALUE!</v>
      </c>
      <c r="O799" s="97"/>
      <c r="P799" s="98" t="e">
        <f t="shared" si="289"/>
        <v>#VALUE!</v>
      </c>
      <c r="Q799" s="99" t="e">
        <f t="shared" si="298"/>
        <v>#VALUE!</v>
      </c>
      <c r="R799" s="100"/>
      <c r="S799" s="5"/>
      <c r="T799" s="28">
        <f t="shared" si="299"/>
        <v>0</v>
      </c>
      <c r="U799" s="101">
        <v>66140</v>
      </c>
      <c r="V799" s="102">
        <f t="shared" si="302"/>
        <v>0</v>
      </c>
      <c r="W799" s="101"/>
      <c r="X799" s="101"/>
      <c r="Y799" s="102">
        <f t="shared" si="300"/>
        <v>0</v>
      </c>
      <c r="Z799" s="102">
        <f t="shared" si="301"/>
        <v>0</v>
      </c>
      <c r="AA799" s="102" t="e">
        <f t="shared" si="303"/>
        <v>#VALUE!</v>
      </c>
    </row>
    <row r="800" spans="1:27" ht="17.25">
      <c r="A800" s="5"/>
      <c r="B800" s="5"/>
      <c r="C800" s="93"/>
      <c r="D800" s="193"/>
      <c r="E800" s="94"/>
      <c r="F800" s="95"/>
      <c r="G800" s="96" t="str">
        <f t="shared" si="292"/>
        <v>Error</v>
      </c>
      <c r="H800" s="97">
        <v>14400</v>
      </c>
      <c r="I800" s="98" t="e">
        <f t="shared" si="293"/>
        <v>#VALUE!</v>
      </c>
      <c r="J800" s="88" t="e">
        <f t="shared" si="288"/>
        <v>#VALUE!</v>
      </c>
      <c r="K800" s="98">
        <f t="shared" si="294"/>
        <v>0</v>
      </c>
      <c r="L800" s="98">
        <f t="shared" si="295"/>
        <v>0</v>
      </c>
      <c r="M800" s="98" t="e">
        <f t="shared" si="296"/>
        <v>#VALUE!</v>
      </c>
      <c r="N800" s="98" t="e">
        <f t="shared" si="297"/>
        <v>#VALUE!</v>
      </c>
      <c r="O800" s="97"/>
      <c r="P800" s="98" t="e">
        <f t="shared" si="289"/>
        <v>#VALUE!</v>
      </c>
      <c r="Q800" s="99" t="e">
        <f t="shared" si="298"/>
        <v>#VALUE!</v>
      </c>
      <c r="R800" s="100"/>
      <c r="S800" s="5"/>
      <c r="T800" s="28">
        <f t="shared" si="299"/>
        <v>0</v>
      </c>
      <c r="U800" s="101">
        <v>66140</v>
      </c>
      <c r="V800" s="102">
        <f t="shared" si="302"/>
        <v>0</v>
      </c>
      <c r="W800" s="101"/>
      <c r="X800" s="101"/>
      <c r="Y800" s="102">
        <f t="shared" si="300"/>
        <v>0</v>
      </c>
      <c r="Z800" s="102">
        <f t="shared" si="301"/>
        <v>0</v>
      </c>
      <c r="AA800" s="102" t="e">
        <f t="shared" si="303"/>
        <v>#VALUE!</v>
      </c>
    </row>
    <row r="801" spans="1:27" ht="17.25">
      <c r="A801" s="5"/>
      <c r="B801" s="5"/>
      <c r="C801" s="93"/>
      <c r="D801" s="193"/>
      <c r="E801" s="94"/>
      <c r="F801" s="95"/>
      <c r="G801" s="96" t="str">
        <f t="shared" si="292"/>
        <v>Error</v>
      </c>
      <c r="H801" s="97">
        <v>14400</v>
      </c>
      <c r="I801" s="98" t="e">
        <f t="shared" si="293"/>
        <v>#VALUE!</v>
      </c>
      <c r="J801" s="88" t="e">
        <f t="shared" si="288"/>
        <v>#VALUE!</v>
      </c>
      <c r="K801" s="98">
        <f t="shared" si="294"/>
        <v>0</v>
      </c>
      <c r="L801" s="98">
        <f t="shared" si="295"/>
        <v>0</v>
      </c>
      <c r="M801" s="98" t="e">
        <f t="shared" si="296"/>
        <v>#VALUE!</v>
      </c>
      <c r="N801" s="98" t="e">
        <f t="shared" si="297"/>
        <v>#VALUE!</v>
      </c>
      <c r="O801" s="97"/>
      <c r="P801" s="98" t="e">
        <f t="shared" si="289"/>
        <v>#VALUE!</v>
      </c>
      <c r="Q801" s="99" t="e">
        <f t="shared" si="298"/>
        <v>#VALUE!</v>
      </c>
      <c r="R801" s="100"/>
      <c r="S801" s="5"/>
      <c r="T801" s="28">
        <f t="shared" si="299"/>
        <v>0</v>
      </c>
      <c r="U801" s="101">
        <v>66140</v>
      </c>
      <c r="V801" s="102">
        <f t="shared" si="302"/>
        <v>0</v>
      </c>
      <c r="W801" s="101"/>
      <c r="X801" s="101"/>
      <c r="Y801" s="102">
        <f t="shared" si="300"/>
        <v>0</v>
      </c>
      <c r="Z801" s="102">
        <f t="shared" si="301"/>
        <v>0</v>
      </c>
      <c r="AA801" s="102" t="e">
        <f t="shared" si="303"/>
        <v>#VALUE!</v>
      </c>
    </row>
    <row r="802" spans="1:27" ht="17.25">
      <c r="A802" s="5"/>
      <c r="B802" s="5"/>
      <c r="C802" s="93"/>
      <c r="D802" s="193"/>
      <c r="E802" s="94"/>
      <c r="F802" s="95"/>
      <c r="G802" s="96" t="str">
        <f t="shared" si="292"/>
        <v>Error</v>
      </c>
      <c r="H802" s="97">
        <v>14400</v>
      </c>
      <c r="I802" s="98" t="e">
        <f t="shared" si="293"/>
        <v>#VALUE!</v>
      </c>
      <c r="J802" s="88" t="e">
        <f t="shared" si="288"/>
        <v>#VALUE!</v>
      </c>
      <c r="K802" s="98">
        <f t="shared" si="294"/>
        <v>0</v>
      </c>
      <c r="L802" s="98">
        <f t="shared" si="295"/>
        <v>0</v>
      </c>
      <c r="M802" s="98" t="e">
        <f t="shared" si="296"/>
        <v>#VALUE!</v>
      </c>
      <c r="N802" s="98" t="e">
        <f t="shared" si="297"/>
        <v>#VALUE!</v>
      </c>
      <c r="O802" s="97"/>
      <c r="P802" s="98" t="e">
        <f t="shared" si="289"/>
        <v>#VALUE!</v>
      </c>
      <c r="Q802" s="99" t="e">
        <f t="shared" si="298"/>
        <v>#VALUE!</v>
      </c>
      <c r="R802" s="100"/>
      <c r="S802" s="5"/>
      <c r="T802" s="28">
        <f t="shared" si="299"/>
        <v>0</v>
      </c>
      <c r="U802" s="101">
        <v>66140</v>
      </c>
      <c r="V802" s="102">
        <f t="shared" si="302"/>
        <v>0</v>
      </c>
      <c r="W802" s="101"/>
      <c r="X802" s="101"/>
      <c r="Y802" s="102">
        <f t="shared" si="300"/>
        <v>0</v>
      </c>
      <c r="Z802" s="102">
        <f t="shared" si="301"/>
        <v>0</v>
      </c>
      <c r="AA802" s="102" t="e">
        <f t="shared" si="303"/>
        <v>#VALUE!</v>
      </c>
    </row>
    <row r="803" spans="1:27" ht="17.25">
      <c r="A803" s="5"/>
      <c r="B803" s="5"/>
      <c r="C803" s="93"/>
      <c r="D803" s="193"/>
      <c r="E803" s="84"/>
      <c r="F803" s="85"/>
      <c r="G803" s="86" t="str">
        <f t="shared" si="292"/>
        <v>Error</v>
      </c>
      <c r="H803" s="87">
        <v>14400</v>
      </c>
      <c r="I803" s="88" t="e">
        <f t="shared" si="293"/>
        <v>#VALUE!</v>
      </c>
      <c r="J803" s="88" t="e">
        <f t="shared" si="288"/>
        <v>#VALUE!</v>
      </c>
      <c r="K803" s="88">
        <f t="shared" si="294"/>
        <v>0</v>
      </c>
      <c r="L803" s="88">
        <f t="shared" si="295"/>
        <v>0</v>
      </c>
      <c r="M803" s="88" t="e">
        <f t="shared" si="296"/>
        <v>#VALUE!</v>
      </c>
      <c r="N803" s="88" t="e">
        <f t="shared" si="297"/>
        <v>#VALUE!</v>
      </c>
      <c r="O803" s="87"/>
      <c r="P803" s="88" t="e">
        <f t="shared" si="289"/>
        <v>#VALUE!</v>
      </c>
      <c r="Q803" s="89" t="e">
        <f t="shared" si="298"/>
        <v>#VALUE!</v>
      </c>
      <c r="R803" s="90"/>
      <c r="S803" s="82"/>
      <c r="T803" s="28">
        <f t="shared" si="299"/>
        <v>0</v>
      </c>
      <c r="U803" s="91">
        <v>66140</v>
      </c>
      <c r="V803" s="92">
        <f t="shared" si="302"/>
        <v>0</v>
      </c>
      <c r="W803" s="91"/>
      <c r="X803" s="91"/>
      <c r="Y803" s="92">
        <f t="shared" si="300"/>
        <v>0</v>
      </c>
      <c r="Z803" s="92">
        <f t="shared" si="301"/>
        <v>0</v>
      </c>
      <c r="AA803" s="92" t="e">
        <f t="shared" si="303"/>
        <v>#VALUE!</v>
      </c>
    </row>
    <row r="804" spans="1:27" ht="17.25">
      <c r="A804" s="5"/>
      <c r="B804" s="5"/>
      <c r="C804" s="93"/>
      <c r="D804" s="193"/>
      <c r="E804" s="84"/>
      <c r="F804" s="85"/>
      <c r="G804" s="86" t="str">
        <f>IF($C804="ստորաբաժանման պետ",IF(F804=0,2.28,IF(F804=1,2.35,IF(F804=2,2.43,IF(F804=3,2.5,IF(OR(F804=4,F804=5),2.58,IF(OR(F804=6,F804=7),2.66,IF(OR(F804=8,F804=9),2.75,IF(OR(F804=10,F804=11,F804=12),2.83,IF(OR(F804=13,F804=14,F804=15),2.92,IF(OR(F804=16,F804=17,F804=18),3.01,3.11)))))))))),IF($C804="ավագ կարգադրիչ",IF(F804=0,1.96,IF(F804=1,2.02,IF(F804=2,2.08,IF(F804=3,2.15,IF(OR(F804=4,F804=5),2.21,IF(OR(F804=6,F804=7),2.28,IF(OR(F804=8,F804=9),2.35,IF(OR(F804=10,F804=11,F804=12),2.42,IF(OR(F804=13,F804=14,F804=15),2.5,IF(OR(F804=16,F804=17,F804=18),2.58,2.66)))))))))),IF($C804="կարգադրիչ",IF(F804=0,1.45,IF(F804=1,1.49,IF(F804=2,1.54,IF(F804=3,1.59,IF(OR(F804=4,F804=5),1.9,IF(OR(F804=6,F804=7),1.96,IF(OR(F804=8,F804=9),1.73,IF(OR(F804=10,F804=11,F804=12),1.79,IF(OR(F804=13,F804=14,F804=15),1.84,IF(OR(F804=16,F804=17,F804=18),1.9,1.95)))))))))), "Error")))</f>
        <v>Error</v>
      </c>
      <c r="H804" s="87">
        <v>14400</v>
      </c>
      <c r="I804" s="88" t="e">
        <f>G804*H804</f>
        <v>#VALUE!</v>
      </c>
      <c r="J804" s="88" t="e">
        <f t="shared" si="288"/>
        <v>#VALUE!</v>
      </c>
      <c r="K804" s="88">
        <f>IF($D804="գեներալ-մայոր",2.91,IF($D804="գնդապետ",2.38,IF($D804="փոխգնդապետ",2.25,IF($D804="մայոր",1.85,IF($D804="կապիտան",1.72,IF($D804="ավագ լեյտենանտ",1.59,IF($D804="լեյտենանտ",1.46,IF($D804="ավագ ենթասպա",1.06,IF($D804="ենթասպա",0.93,IF($D804="ավագ",0.79,IF($D804="ավագ սերժանտ",0.66,IF($D804="սերժանտ",0.53,IF($D804="կրտսեր սերժանտ",0.4,0)))))))))))))</f>
        <v>0</v>
      </c>
      <c r="L804" s="88">
        <f>K804*H804</f>
        <v>0</v>
      </c>
      <c r="M804" s="88" t="e">
        <f>L804+J804</f>
        <v>#VALUE!</v>
      </c>
      <c r="N804" s="88" t="e">
        <f>IF(F804&lt;2,M804*0%,IF(F804&lt;5,M804*5%,IF(F804&lt;10,M804*10%,IF(F804&lt;15,M804*15%,IF(F804&lt;20,M804*20%,IF(F804&lt;25,M804*25%,IF(F804&gt;=25,M804*30%)))))))</f>
        <v>#VALUE!</v>
      </c>
      <c r="O804" s="87"/>
      <c r="P804" s="88" t="e">
        <f t="shared" si="289"/>
        <v>#VALUE!</v>
      </c>
      <c r="Q804" s="89" t="e">
        <f>P804*6.565</f>
        <v>#VALUE!</v>
      </c>
      <c r="R804" s="90"/>
      <c r="S804" s="82"/>
      <c r="T804" s="28">
        <f t="shared" si="299"/>
        <v>0</v>
      </c>
      <c r="U804" s="91">
        <v>66140</v>
      </c>
      <c r="V804" s="92">
        <f t="shared" si="302"/>
        <v>0</v>
      </c>
      <c r="W804" s="91"/>
      <c r="X804" s="91"/>
      <c r="Y804" s="92">
        <f>+V804+W804+X804</f>
        <v>0</v>
      </c>
      <c r="Z804" s="92">
        <f>+Y804*6.565</f>
        <v>0</v>
      </c>
      <c r="AA804" s="92" t="e">
        <f t="shared" si="303"/>
        <v>#VALUE!</v>
      </c>
    </row>
    <row r="805" spans="1:27" ht="17.25">
      <c r="A805" s="5"/>
      <c r="B805" s="5"/>
      <c r="C805" s="93"/>
      <c r="D805" s="193"/>
      <c r="E805" s="94"/>
      <c r="F805" s="95"/>
      <c r="G805" s="96" t="str">
        <f t="shared" si="292"/>
        <v>Error</v>
      </c>
      <c r="H805" s="97">
        <v>14400</v>
      </c>
      <c r="I805" s="98" t="e">
        <f t="shared" ref="I805:I820" si="304">G805*H805</f>
        <v>#VALUE!</v>
      </c>
      <c r="J805" s="88" t="e">
        <f t="shared" si="288"/>
        <v>#VALUE!</v>
      </c>
      <c r="K805" s="98">
        <f t="shared" si="294"/>
        <v>0</v>
      </c>
      <c r="L805" s="98">
        <f t="shared" ref="L805:L820" si="305">K805*H805</f>
        <v>0</v>
      </c>
      <c r="M805" s="98" t="e">
        <f t="shared" ref="M805:M820" si="306">L805+J805</f>
        <v>#VALUE!</v>
      </c>
      <c r="N805" s="98" t="e">
        <f t="shared" ref="N805:N820" si="307">IF(F805&lt;2,M805*0%,IF(F805&lt;5,M805*5%,IF(F805&lt;10,M805*10%,IF(F805&lt;15,M805*15%,IF(F805&lt;20,M805*20%,IF(F805&lt;25,M805*25%,IF(F805&gt;=25,M805*30%)))))))</f>
        <v>#VALUE!</v>
      </c>
      <c r="O805" s="97"/>
      <c r="P805" s="98" t="e">
        <f t="shared" si="289"/>
        <v>#VALUE!</v>
      </c>
      <c r="Q805" s="99" t="e">
        <f t="shared" si="298"/>
        <v>#VALUE!</v>
      </c>
      <c r="R805" s="100"/>
      <c r="S805" s="5"/>
      <c r="T805" s="28">
        <f t="shared" si="299"/>
        <v>0</v>
      </c>
      <c r="U805" s="101">
        <v>66140</v>
      </c>
      <c r="V805" s="102">
        <f t="shared" si="302"/>
        <v>0</v>
      </c>
      <c r="W805" s="101"/>
      <c r="X805" s="101"/>
      <c r="Y805" s="102">
        <f t="shared" ref="Y805:Y820" si="308">+V805+W805+X805</f>
        <v>0</v>
      </c>
      <c r="Z805" s="102">
        <f t="shared" si="301"/>
        <v>0</v>
      </c>
      <c r="AA805" s="102" t="e">
        <f t="shared" si="303"/>
        <v>#VALUE!</v>
      </c>
    </row>
    <row r="806" spans="1:27" ht="17.25">
      <c r="A806" s="5"/>
      <c r="B806" s="5"/>
      <c r="C806" s="93"/>
      <c r="D806" s="193"/>
      <c r="E806" s="94"/>
      <c r="F806" s="95"/>
      <c r="G806" s="96" t="str">
        <f t="shared" si="292"/>
        <v>Error</v>
      </c>
      <c r="H806" s="97">
        <v>14400</v>
      </c>
      <c r="I806" s="98" t="e">
        <f t="shared" si="304"/>
        <v>#VALUE!</v>
      </c>
      <c r="J806" s="88" t="e">
        <f t="shared" si="288"/>
        <v>#VALUE!</v>
      </c>
      <c r="K806" s="98">
        <f t="shared" si="294"/>
        <v>0</v>
      </c>
      <c r="L806" s="98">
        <f t="shared" si="305"/>
        <v>0</v>
      </c>
      <c r="M806" s="98" t="e">
        <f t="shared" si="306"/>
        <v>#VALUE!</v>
      </c>
      <c r="N806" s="98" t="e">
        <f t="shared" si="307"/>
        <v>#VALUE!</v>
      </c>
      <c r="O806" s="97"/>
      <c r="P806" s="98" t="e">
        <f t="shared" si="289"/>
        <v>#VALUE!</v>
      </c>
      <c r="Q806" s="99" t="e">
        <f t="shared" si="298"/>
        <v>#VALUE!</v>
      </c>
      <c r="R806" s="100"/>
      <c r="S806" s="5"/>
      <c r="T806" s="28">
        <f t="shared" si="299"/>
        <v>0</v>
      </c>
      <c r="U806" s="101">
        <v>66140</v>
      </c>
      <c r="V806" s="102">
        <f t="shared" si="302"/>
        <v>0</v>
      </c>
      <c r="W806" s="101"/>
      <c r="X806" s="101"/>
      <c r="Y806" s="102">
        <f t="shared" si="308"/>
        <v>0</v>
      </c>
      <c r="Z806" s="102">
        <f t="shared" si="301"/>
        <v>0</v>
      </c>
      <c r="AA806" s="102" t="e">
        <f t="shared" si="303"/>
        <v>#VALUE!</v>
      </c>
    </row>
    <row r="807" spans="1:27" ht="17.25">
      <c r="A807" s="5"/>
      <c r="B807" s="5"/>
      <c r="C807" s="93"/>
      <c r="D807" s="193"/>
      <c r="E807" s="94"/>
      <c r="F807" s="95"/>
      <c r="G807" s="96" t="str">
        <f t="shared" si="292"/>
        <v>Error</v>
      </c>
      <c r="H807" s="97">
        <v>14400</v>
      </c>
      <c r="I807" s="98" t="e">
        <f t="shared" si="304"/>
        <v>#VALUE!</v>
      </c>
      <c r="J807" s="88" t="e">
        <f t="shared" si="288"/>
        <v>#VALUE!</v>
      </c>
      <c r="K807" s="98">
        <f t="shared" si="294"/>
        <v>0</v>
      </c>
      <c r="L807" s="98">
        <f t="shared" si="305"/>
        <v>0</v>
      </c>
      <c r="M807" s="98" t="e">
        <f t="shared" si="306"/>
        <v>#VALUE!</v>
      </c>
      <c r="N807" s="98" t="e">
        <f t="shared" si="307"/>
        <v>#VALUE!</v>
      </c>
      <c r="O807" s="97"/>
      <c r="P807" s="98" t="e">
        <f t="shared" si="289"/>
        <v>#VALUE!</v>
      </c>
      <c r="Q807" s="99" t="e">
        <f t="shared" si="298"/>
        <v>#VALUE!</v>
      </c>
      <c r="R807" s="100"/>
      <c r="S807" s="5"/>
      <c r="T807" s="28">
        <f t="shared" si="299"/>
        <v>0</v>
      </c>
      <c r="U807" s="101">
        <v>66140</v>
      </c>
      <c r="V807" s="102">
        <f t="shared" si="302"/>
        <v>0</v>
      </c>
      <c r="W807" s="101"/>
      <c r="X807" s="101"/>
      <c r="Y807" s="102">
        <f t="shared" si="308"/>
        <v>0</v>
      </c>
      <c r="Z807" s="102">
        <f t="shared" si="301"/>
        <v>0</v>
      </c>
      <c r="AA807" s="102" t="e">
        <f t="shared" si="303"/>
        <v>#VALUE!</v>
      </c>
    </row>
    <row r="808" spans="1:27" ht="17.25">
      <c r="A808" s="5"/>
      <c r="B808" s="5"/>
      <c r="C808" s="93"/>
      <c r="D808" s="193"/>
      <c r="E808" s="94"/>
      <c r="F808" s="95"/>
      <c r="G808" s="96" t="str">
        <f t="shared" si="292"/>
        <v>Error</v>
      </c>
      <c r="H808" s="97">
        <v>14400</v>
      </c>
      <c r="I808" s="98" t="e">
        <f t="shared" si="304"/>
        <v>#VALUE!</v>
      </c>
      <c r="J808" s="88" t="e">
        <f t="shared" si="288"/>
        <v>#VALUE!</v>
      </c>
      <c r="K808" s="98">
        <f t="shared" si="294"/>
        <v>0</v>
      </c>
      <c r="L808" s="98">
        <f t="shared" si="305"/>
        <v>0</v>
      </c>
      <c r="M808" s="98" t="e">
        <f t="shared" si="306"/>
        <v>#VALUE!</v>
      </c>
      <c r="N808" s="98" t="e">
        <f t="shared" si="307"/>
        <v>#VALUE!</v>
      </c>
      <c r="O808" s="97"/>
      <c r="P808" s="98" t="e">
        <f t="shared" si="289"/>
        <v>#VALUE!</v>
      </c>
      <c r="Q808" s="99" t="e">
        <f t="shared" si="298"/>
        <v>#VALUE!</v>
      </c>
      <c r="R808" s="100"/>
      <c r="S808" s="5"/>
      <c r="T808" s="28">
        <f t="shared" si="299"/>
        <v>0</v>
      </c>
      <c r="U808" s="101">
        <v>66140</v>
      </c>
      <c r="V808" s="102">
        <f t="shared" si="302"/>
        <v>0</v>
      </c>
      <c r="W808" s="101"/>
      <c r="X808" s="101"/>
      <c r="Y808" s="102">
        <f t="shared" si="308"/>
        <v>0</v>
      </c>
      <c r="Z808" s="102">
        <f t="shared" si="301"/>
        <v>0</v>
      </c>
      <c r="AA808" s="102" t="e">
        <f t="shared" si="303"/>
        <v>#VALUE!</v>
      </c>
    </row>
    <row r="809" spans="1:27" ht="17.25">
      <c r="A809" s="5"/>
      <c r="B809" s="5"/>
      <c r="C809" s="93"/>
      <c r="D809" s="193"/>
      <c r="E809" s="94"/>
      <c r="F809" s="95"/>
      <c r="G809" s="96" t="str">
        <f t="shared" si="292"/>
        <v>Error</v>
      </c>
      <c r="H809" s="97">
        <v>14400</v>
      </c>
      <c r="I809" s="98" t="e">
        <f t="shared" si="304"/>
        <v>#VALUE!</v>
      </c>
      <c r="J809" s="88" t="e">
        <f t="shared" si="288"/>
        <v>#VALUE!</v>
      </c>
      <c r="K809" s="98">
        <f t="shared" si="294"/>
        <v>0</v>
      </c>
      <c r="L809" s="98">
        <f t="shared" si="305"/>
        <v>0</v>
      </c>
      <c r="M809" s="98" t="e">
        <f t="shared" si="306"/>
        <v>#VALUE!</v>
      </c>
      <c r="N809" s="98" t="e">
        <f t="shared" si="307"/>
        <v>#VALUE!</v>
      </c>
      <c r="O809" s="97"/>
      <c r="P809" s="98" t="e">
        <f t="shared" si="289"/>
        <v>#VALUE!</v>
      </c>
      <c r="Q809" s="99" t="e">
        <f t="shared" si="298"/>
        <v>#VALUE!</v>
      </c>
      <c r="R809" s="100"/>
      <c r="S809" s="5"/>
      <c r="T809" s="28">
        <f t="shared" si="299"/>
        <v>0</v>
      </c>
      <c r="U809" s="101">
        <v>66140</v>
      </c>
      <c r="V809" s="102">
        <f t="shared" si="302"/>
        <v>0</v>
      </c>
      <c r="W809" s="101"/>
      <c r="X809" s="101"/>
      <c r="Y809" s="102">
        <f t="shared" si="308"/>
        <v>0</v>
      </c>
      <c r="Z809" s="102">
        <f t="shared" si="301"/>
        <v>0</v>
      </c>
      <c r="AA809" s="102" t="e">
        <f t="shared" si="303"/>
        <v>#VALUE!</v>
      </c>
    </row>
    <row r="810" spans="1:27" ht="17.25">
      <c r="A810" s="5"/>
      <c r="B810" s="5"/>
      <c r="C810" s="93"/>
      <c r="D810" s="193"/>
      <c r="E810" s="84"/>
      <c r="F810" s="85"/>
      <c r="G810" s="86" t="str">
        <f t="shared" si="292"/>
        <v>Error</v>
      </c>
      <c r="H810" s="87">
        <v>14400</v>
      </c>
      <c r="I810" s="88" t="e">
        <f t="shared" si="304"/>
        <v>#VALUE!</v>
      </c>
      <c r="J810" s="88" t="e">
        <f t="shared" si="288"/>
        <v>#VALUE!</v>
      </c>
      <c r="K810" s="88">
        <f t="shared" si="294"/>
        <v>0</v>
      </c>
      <c r="L810" s="88">
        <f t="shared" si="305"/>
        <v>0</v>
      </c>
      <c r="M810" s="88" t="e">
        <f t="shared" si="306"/>
        <v>#VALUE!</v>
      </c>
      <c r="N810" s="88" t="e">
        <f t="shared" si="307"/>
        <v>#VALUE!</v>
      </c>
      <c r="O810" s="87"/>
      <c r="P810" s="88" t="e">
        <f t="shared" si="289"/>
        <v>#VALUE!</v>
      </c>
      <c r="Q810" s="89" t="e">
        <f t="shared" si="298"/>
        <v>#VALUE!</v>
      </c>
      <c r="R810" s="90"/>
      <c r="S810" s="82"/>
      <c r="T810" s="28">
        <f t="shared" si="299"/>
        <v>0</v>
      </c>
      <c r="U810" s="91">
        <v>66140</v>
      </c>
      <c r="V810" s="92">
        <f t="shared" si="302"/>
        <v>0</v>
      </c>
      <c r="W810" s="91"/>
      <c r="X810" s="91"/>
      <c r="Y810" s="92">
        <f t="shared" si="308"/>
        <v>0</v>
      </c>
      <c r="Z810" s="92">
        <f t="shared" si="301"/>
        <v>0</v>
      </c>
      <c r="AA810" s="92" t="e">
        <f t="shared" si="303"/>
        <v>#VALUE!</v>
      </c>
    </row>
    <row r="811" spans="1:27" ht="17.25">
      <c r="A811" s="5"/>
      <c r="B811" s="5"/>
      <c r="C811" s="93"/>
      <c r="D811" s="193"/>
      <c r="E811" s="94"/>
      <c r="F811" s="95"/>
      <c r="G811" s="96" t="str">
        <f t="shared" si="292"/>
        <v>Error</v>
      </c>
      <c r="H811" s="97">
        <v>14400</v>
      </c>
      <c r="I811" s="98" t="e">
        <f t="shared" si="304"/>
        <v>#VALUE!</v>
      </c>
      <c r="J811" s="88" t="e">
        <f t="shared" si="288"/>
        <v>#VALUE!</v>
      </c>
      <c r="K811" s="98">
        <f t="shared" si="294"/>
        <v>0</v>
      </c>
      <c r="L811" s="98">
        <f t="shared" si="305"/>
        <v>0</v>
      </c>
      <c r="M811" s="98" t="e">
        <f t="shared" si="306"/>
        <v>#VALUE!</v>
      </c>
      <c r="N811" s="98" t="e">
        <f t="shared" si="307"/>
        <v>#VALUE!</v>
      </c>
      <c r="O811" s="97"/>
      <c r="P811" s="98" t="e">
        <f t="shared" si="289"/>
        <v>#VALUE!</v>
      </c>
      <c r="Q811" s="99" t="e">
        <f t="shared" si="298"/>
        <v>#VALUE!</v>
      </c>
      <c r="R811" s="100"/>
      <c r="S811" s="5"/>
      <c r="T811" s="28">
        <f t="shared" si="299"/>
        <v>0</v>
      </c>
      <c r="U811" s="101">
        <v>66140</v>
      </c>
      <c r="V811" s="102">
        <f t="shared" si="302"/>
        <v>0</v>
      </c>
      <c r="W811" s="101"/>
      <c r="X811" s="101"/>
      <c r="Y811" s="102">
        <f t="shared" si="308"/>
        <v>0</v>
      </c>
      <c r="Z811" s="102">
        <f t="shared" si="301"/>
        <v>0</v>
      </c>
      <c r="AA811" s="102" t="e">
        <f t="shared" si="303"/>
        <v>#VALUE!</v>
      </c>
    </row>
    <row r="812" spans="1:27" ht="17.25">
      <c r="A812" s="5"/>
      <c r="B812" s="5"/>
      <c r="C812" s="93"/>
      <c r="D812" s="193"/>
      <c r="E812" s="94"/>
      <c r="F812" s="95"/>
      <c r="G812" s="96" t="str">
        <f t="shared" si="292"/>
        <v>Error</v>
      </c>
      <c r="H812" s="97">
        <v>14400</v>
      </c>
      <c r="I812" s="98" t="e">
        <f t="shared" si="304"/>
        <v>#VALUE!</v>
      </c>
      <c r="J812" s="88" t="e">
        <f t="shared" si="288"/>
        <v>#VALUE!</v>
      </c>
      <c r="K812" s="98">
        <f t="shared" si="294"/>
        <v>0</v>
      </c>
      <c r="L812" s="98">
        <f t="shared" si="305"/>
        <v>0</v>
      </c>
      <c r="M812" s="98" t="e">
        <f t="shared" si="306"/>
        <v>#VALUE!</v>
      </c>
      <c r="N812" s="98" t="e">
        <f t="shared" si="307"/>
        <v>#VALUE!</v>
      </c>
      <c r="O812" s="97"/>
      <c r="P812" s="98" t="e">
        <f t="shared" si="289"/>
        <v>#VALUE!</v>
      </c>
      <c r="Q812" s="99" t="e">
        <f t="shared" si="298"/>
        <v>#VALUE!</v>
      </c>
      <c r="R812" s="100"/>
      <c r="S812" s="5"/>
      <c r="T812" s="28">
        <f t="shared" si="299"/>
        <v>0</v>
      </c>
      <c r="U812" s="101">
        <v>66140</v>
      </c>
      <c r="V812" s="102">
        <f t="shared" si="302"/>
        <v>0</v>
      </c>
      <c r="W812" s="101"/>
      <c r="X812" s="101"/>
      <c r="Y812" s="102">
        <f t="shared" si="308"/>
        <v>0</v>
      </c>
      <c r="Z812" s="102">
        <f t="shared" si="301"/>
        <v>0</v>
      </c>
      <c r="AA812" s="102" t="e">
        <f t="shared" si="303"/>
        <v>#VALUE!</v>
      </c>
    </row>
    <row r="813" spans="1:27" ht="17.25">
      <c r="A813" s="5"/>
      <c r="B813" s="5"/>
      <c r="C813" s="93"/>
      <c r="D813" s="193"/>
      <c r="E813" s="94"/>
      <c r="F813" s="95"/>
      <c r="G813" s="96" t="str">
        <f t="shared" si="292"/>
        <v>Error</v>
      </c>
      <c r="H813" s="97">
        <v>14400</v>
      </c>
      <c r="I813" s="98" t="e">
        <f t="shared" si="304"/>
        <v>#VALUE!</v>
      </c>
      <c r="J813" s="88" t="e">
        <f t="shared" ref="J813:J820" si="309">IF(I813&lt;=59525,59525,I813)</f>
        <v>#VALUE!</v>
      </c>
      <c r="K813" s="98">
        <f t="shared" si="294"/>
        <v>0</v>
      </c>
      <c r="L813" s="98">
        <f t="shared" si="305"/>
        <v>0</v>
      </c>
      <c r="M813" s="98" t="e">
        <f t="shared" si="306"/>
        <v>#VALUE!</v>
      </c>
      <c r="N813" s="98" t="e">
        <f t="shared" si="307"/>
        <v>#VALUE!</v>
      </c>
      <c r="O813" s="97"/>
      <c r="P813" s="98" t="e">
        <f t="shared" ref="P813:P820" si="310">M813+N813+O813</f>
        <v>#VALUE!</v>
      </c>
      <c r="Q813" s="99" t="e">
        <f t="shared" si="298"/>
        <v>#VALUE!</v>
      </c>
      <c r="R813" s="100"/>
      <c r="S813" s="5"/>
      <c r="T813" s="28">
        <f t="shared" si="299"/>
        <v>0</v>
      </c>
      <c r="U813" s="101">
        <v>66140</v>
      </c>
      <c r="V813" s="102">
        <f t="shared" ref="V813:V820" si="311">+U813*T813</f>
        <v>0</v>
      </c>
      <c r="W813" s="101"/>
      <c r="X813" s="101"/>
      <c r="Y813" s="102">
        <f t="shared" si="308"/>
        <v>0</v>
      </c>
      <c r="Z813" s="102">
        <f t="shared" si="301"/>
        <v>0</v>
      </c>
      <c r="AA813" s="102" t="e">
        <f t="shared" ref="AA813:AA820" si="312">+Z813+Q813</f>
        <v>#VALUE!</v>
      </c>
    </row>
    <row r="814" spans="1:27" ht="17.25">
      <c r="A814" s="5"/>
      <c r="B814" s="5"/>
      <c r="C814" s="93"/>
      <c r="D814" s="193"/>
      <c r="E814" s="94"/>
      <c r="F814" s="95"/>
      <c r="G814" s="96" t="str">
        <f t="shared" ref="G814:G820" si="313">IF($C814="ստորաբաժանման պետ",IF(F814=0,2.28,IF(F814=1,2.35,IF(F814=2,2.43,IF(F814=3,2.5,IF(OR(F814=4,F814=5),2.58,IF(OR(F814=6,F814=7),2.66,IF(OR(F814=8,F814=9),2.75,IF(OR(F814=10,F814=11,F814=12),2.83,IF(OR(F814=13,F814=14,F814=15),2.92,IF(OR(F814=16,F814=17,F814=18),3.01,3.11)))))))))),IF($C814="ավագ կարգադրիչ",IF(F814=0,1.96,IF(F814=1,2.02,IF(F814=2,2.08,IF(F814=3,2.15,IF(OR(F814=4,F814=5),2.21,IF(OR(F814=6,F814=7),2.28,IF(OR(F814=8,F814=9),2.35,IF(OR(F814=10,F814=11,F814=12),2.42,IF(OR(F814=13,F814=14,F814=15),2.5,IF(OR(F814=16,F814=17,F814=18),2.58,2.66)))))))))),IF($C814="կարգադրիչ",IF(F814=0,1.45,IF(F814=1,1.49,IF(F814=2,1.54,IF(F814=3,1.59,IF(OR(F814=4,F814=5),1.9,IF(OR(F814=6,F814=7),1.96,IF(OR(F814=8,F814=9),1.73,IF(OR(F814=10,F814=11,F814=12),1.79,IF(OR(F814=13,F814=14,F814=15),1.84,IF(OR(F814=16,F814=17,F814=18),1.9,1.95)))))))))), "Error")))</f>
        <v>Error</v>
      </c>
      <c r="H814" s="97">
        <v>14400</v>
      </c>
      <c r="I814" s="98" t="e">
        <f t="shared" si="304"/>
        <v>#VALUE!</v>
      </c>
      <c r="J814" s="88" t="e">
        <f t="shared" si="309"/>
        <v>#VALUE!</v>
      </c>
      <c r="K814" s="98">
        <f t="shared" ref="K814:K820" si="314">IF($D814="գեներալ-մայոր",2.91,IF($D814="գնդապետ",2.38,IF($D814="փոխգնդապետ",2.25,IF($D814="մայոր",1.85,IF($D814="կապիտան",1.72,IF($D814="ավագ լեյտենանտ",1.59,IF($D814="լեյտենանտ",1.46,IF($D814="ավագ ենթասպա",1.06,IF($D814="ենթասպա",0.93,IF($D814="ավագ",0.79,IF($D814="ավագ սերժանտ",0.66,IF($D814="սերժանտ",0.53,IF($D814="կրտսեր սերժանտ",0.4,0)))))))))))))</f>
        <v>0</v>
      </c>
      <c r="L814" s="98">
        <f t="shared" si="305"/>
        <v>0</v>
      </c>
      <c r="M814" s="98" t="e">
        <f t="shared" si="306"/>
        <v>#VALUE!</v>
      </c>
      <c r="N814" s="98" t="e">
        <f t="shared" si="307"/>
        <v>#VALUE!</v>
      </c>
      <c r="O814" s="97"/>
      <c r="P814" s="98" t="e">
        <f t="shared" si="310"/>
        <v>#VALUE!</v>
      </c>
      <c r="Q814" s="99" t="e">
        <f t="shared" ref="Q814:Q820" si="315">P814*6.565</f>
        <v>#VALUE!</v>
      </c>
      <c r="R814" s="100"/>
      <c r="S814" s="5"/>
      <c r="T814" s="28">
        <f t="shared" ref="T814:T820" si="316">IF(E814&lt;1,0,IF(D814="Բ-1",IF(F814=0,6.94,IF(F814=1,7.17,IF(F814=2,7.41,IF(F814=3,7.66,IF(OR(F814=5,F814=4),7.92,IF(OR(F814=6,F814=7),8.18,IF(OR(F814=8,F814=9),8.46,IF(OR(F814=10,F814=11,F814=12),8.74,IF(OR(F814=13,F814=14,F814=15),9.03,IF(OR(F814=16,F814=17,F814=18),9.33,9.65)))))))))),IF(D814="Բ-2", IF(F814=0,5.71,IF(F814=1,5.89,IF(F814=2,6.09,IF(F814=3,6.29,IF(OR(F814=5,F814=4),6.5,IF(OR(F814=6,F814=7),6.72,IF(OR(F814=8,F814=9),6.94,IF(OR(F814=10,F814=11,F814=12),7.17,IF(OR(F814=13,F814=14,F814=15),7.41,IF(OR(F814=16,F814=17,F814=18),7.65,7.91)))))))))), IF(D814="Գ-1", IF(F814=0,4.7,IF(F814=1,4.86,IF(F814=2,5.01,IF(F814=3,5.18,IF(OR(F814=5,F814=4),5.35,IF(OR(F814=6,F814=7),5.52,IF(OR(F814=8,F814=9),5.71,IF(OR(F814=10,F814=11,F814=12),5.89,IF(OR(F814=13,F814=14,F814=15),6.09,IF(OR(F814=16,F814=17,F814=18),6.29,6.49)))))))))), IF(D814="Գ-2", IF(F814=0,3.88,IF(F814=1,4.01,IF(F814=2,4.14,IF(F814=3,4.27,IF(OR(F814=5,F814=4),4.41,IF(OR(F814=6,F814=7),4.55,IF(OR(F814=8,F814=9),4.7,IF(OR(F814=10,F814=11,F814=12),4.85,IF(OR(F814=13,F814=14,F814=15),5.01,IF(OR(F814=16,F814=17,F814=18),5.17,5.34)))))))))), IF(D814="Գ-3", IF(F814=0,3.21,IF(F814=1,3.31,IF(F814=2,3.42,IF(F814=3,3.53,IF(OR(F814=5,F814=4),3.64,IF(OR(F814=6,F814=7),3.76,IF(OR(F814=8,F814=9),3.88,IF(OR(F814=10,F814=11,F814=12),4.01,IF(OR(F814=13,F814=14,F814=15),4.13,IF(OR(F814=16,F814=17,F814=18),4.27,4.4)))))))))), IF(D814="Ա-1", IF(F814=0,2.66,IF(F814=1,2.75,IF(F814=2,2.83,IF(F814=3,2.92,IF(OR(F814=5,F814=4),3.02,IF(OR(F814=6,F814=7),3.11,IF(OR(F814=8,F814=9),3.21,IF(OR(F814=10,F814=11,F814=12),3.31,IF(OR(F814=13,F814=14,F814=15),3.42,IF(OR(F814=16,F814=17,F814=18),3.53,3.64)))))))))), IF(D814="Ա-2", IF(F814=0,2.28,IF(F814=1,2.35,IF(F814=2,2.43,IF(F814=3,2.5,IF(OR(F814=5,F814=4),2.58,IF(OR(F814=6,F814=7),2.66,IF(OR(F814=8,F814=9),2.75,IF(OR(F814=10,F814=11,F814=12),2.83,IF(OR(F814=13,F814=14,F814=15),2.92,IF(OR(F814=16,F814=17,F814=18),3.01,3.11)))))))))),IF(D814="Ա-3", IF(F814=0,1.96,IF(F814=1,2.02,IF(F814=2,2.08,IF(F814=3,2.15,IF(OR(F814=5,F814=4),2.21,IF(OR(F814=6,F814=7),2.28,IF(OR(F814=8,F814=9),2.35,IF(OR(F814=10,F814=11,F814=12),2.42,IF(OR(F814=13,F814=14,F814=15),2.5,IF(OR(F814=16,F814=17,F814=18),2.58,2.66)))))))))), IF(D814="Կ-1", IF(F814=0,1.68,IF(F814=1,1.73,IF(F814=2,1.79,IF(F814=3,1.84,IF(OR(F814=5,F814=4),1.9,IF(OR(F814=6,F814=7),1.96,IF(OR(F814=8,F814=9),2.02,IF(OR(F814=10,F814=11,F814=12),2.08,IF(OR(F814=13,F814=14,F814=15),2.14,IF(OR(F814=16,F814=17,F814=18),2.21,2.28)))))))))), IF(D814="Կ-2", IF(F814=0,1.45,IF(F814=1,1.49,IF(F814=2,1.54,IF(F814=3,1.59,IF(OR(F814=5,F814=4),1.63,IF(OR(F814=6,F814=7),1.68,IF(OR(F814=8,F814=9),1.73,IF(OR(F814=10,F814=11,F814=12),1.79,IF(OR(F814=13,F814=14,F814=15),1.84,IF(OR(F814=16,F814=17,F814=18),1.9,1.95)))))))))),IF(D814="Կ-3", IF(F814=0,1.25,IF(F814=1,1.29,IF(F814=2,1.33,IF(F814=3,1.37,IF(OR(F814=5,F814=4),1.41,IF(OR(F814=6,F814=7),1.45,IF(OR(F814=8,F814=9),1.49,IF(OR(F814=10,F814=11,F814=12),1.54,IF(OR(F814=13,F814=14,F814=15),1.58,IF(OR(F814=16,F814=17,F814=18),1.63,1.68)))))))))), "Error"))))))))))))</f>
        <v>0</v>
      </c>
      <c r="U814" s="101">
        <v>66140</v>
      </c>
      <c r="V814" s="102">
        <f t="shared" si="311"/>
        <v>0</v>
      </c>
      <c r="W814" s="101"/>
      <c r="X814" s="101"/>
      <c r="Y814" s="102">
        <f t="shared" si="308"/>
        <v>0</v>
      </c>
      <c r="Z814" s="102">
        <f t="shared" ref="Z814:Z820" si="317">+Y814*6.565</f>
        <v>0</v>
      </c>
      <c r="AA814" s="102" t="e">
        <f t="shared" si="312"/>
        <v>#VALUE!</v>
      </c>
    </row>
    <row r="815" spans="1:27" ht="17.25">
      <c r="A815" s="5"/>
      <c r="B815" s="5"/>
      <c r="C815" s="93"/>
      <c r="D815" s="193"/>
      <c r="E815" s="94"/>
      <c r="F815" s="95"/>
      <c r="G815" s="96" t="str">
        <f t="shared" si="313"/>
        <v>Error</v>
      </c>
      <c r="H815" s="97">
        <v>14400</v>
      </c>
      <c r="I815" s="98" t="e">
        <f t="shared" si="304"/>
        <v>#VALUE!</v>
      </c>
      <c r="J815" s="88" t="e">
        <f t="shared" si="309"/>
        <v>#VALUE!</v>
      </c>
      <c r="K815" s="98">
        <f t="shared" si="314"/>
        <v>0</v>
      </c>
      <c r="L815" s="98">
        <f t="shared" si="305"/>
        <v>0</v>
      </c>
      <c r="M815" s="98" t="e">
        <f t="shared" si="306"/>
        <v>#VALUE!</v>
      </c>
      <c r="N815" s="98" t="e">
        <f t="shared" si="307"/>
        <v>#VALUE!</v>
      </c>
      <c r="O815" s="97"/>
      <c r="P815" s="98" t="e">
        <f t="shared" si="310"/>
        <v>#VALUE!</v>
      </c>
      <c r="Q815" s="99" t="e">
        <f t="shared" si="315"/>
        <v>#VALUE!</v>
      </c>
      <c r="R815" s="100"/>
      <c r="S815" s="5"/>
      <c r="T815" s="28">
        <f t="shared" si="316"/>
        <v>0</v>
      </c>
      <c r="U815" s="101">
        <v>66140</v>
      </c>
      <c r="V815" s="102">
        <f t="shared" si="311"/>
        <v>0</v>
      </c>
      <c r="W815" s="101"/>
      <c r="X815" s="101"/>
      <c r="Y815" s="102">
        <f t="shared" si="308"/>
        <v>0</v>
      </c>
      <c r="Z815" s="102">
        <f t="shared" si="317"/>
        <v>0</v>
      </c>
      <c r="AA815" s="102" t="e">
        <f t="shared" si="312"/>
        <v>#VALUE!</v>
      </c>
    </row>
    <row r="816" spans="1:27" ht="17.25">
      <c r="A816" s="5"/>
      <c r="B816" s="5"/>
      <c r="C816" s="93"/>
      <c r="D816" s="193"/>
      <c r="E816" s="84"/>
      <c r="F816" s="85"/>
      <c r="G816" s="86" t="str">
        <f t="shared" si="313"/>
        <v>Error</v>
      </c>
      <c r="H816" s="87">
        <v>14400</v>
      </c>
      <c r="I816" s="88" t="e">
        <f t="shared" si="304"/>
        <v>#VALUE!</v>
      </c>
      <c r="J816" s="88" t="e">
        <f t="shared" si="309"/>
        <v>#VALUE!</v>
      </c>
      <c r="K816" s="88">
        <f t="shared" si="314"/>
        <v>0</v>
      </c>
      <c r="L816" s="88">
        <f t="shared" si="305"/>
        <v>0</v>
      </c>
      <c r="M816" s="88" t="e">
        <f t="shared" si="306"/>
        <v>#VALUE!</v>
      </c>
      <c r="N816" s="88" t="e">
        <f t="shared" si="307"/>
        <v>#VALUE!</v>
      </c>
      <c r="O816" s="87"/>
      <c r="P816" s="88" t="e">
        <f t="shared" si="310"/>
        <v>#VALUE!</v>
      </c>
      <c r="Q816" s="89" t="e">
        <f t="shared" si="315"/>
        <v>#VALUE!</v>
      </c>
      <c r="R816" s="90"/>
      <c r="S816" s="82"/>
      <c r="T816" s="28">
        <f t="shared" si="316"/>
        <v>0</v>
      </c>
      <c r="U816" s="91">
        <v>66140</v>
      </c>
      <c r="V816" s="92">
        <f t="shared" si="311"/>
        <v>0</v>
      </c>
      <c r="W816" s="91"/>
      <c r="X816" s="91"/>
      <c r="Y816" s="92">
        <f t="shared" si="308"/>
        <v>0</v>
      </c>
      <c r="Z816" s="92">
        <f t="shared" si="317"/>
        <v>0</v>
      </c>
      <c r="AA816" s="92" t="e">
        <f t="shared" si="312"/>
        <v>#VALUE!</v>
      </c>
    </row>
    <row r="817" spans="1:29" ht="17.25">
      <c r="A817" s="5"/>
      <c r="B817" s="5"/>
      <c r="C817" s="93"/>
      <c r="D817" s="193"/>
      <c r="E817" s="94"/>
      <c r="F817" s="95"/>
      <c r="G817" s="96" t="str">
        <f t="shared" si="313"/>
        <v>Error</v>
      </c>
      <c r="H817" s="97">
        <v>14400</v>
      </c>
      <c r="I817" s="98" t="e">
        <f t="shared" si="304"/>
        <v>#VALUE!</v>
      </c>
      <c r="J817" s="88" t="e">
        <f t="shared" si="309"/>
        <v>#VALUE!</v>
      </c>
      <c r="K817" s="98">
        <f t="shared" si="314"/>
        <v>0</v>
      </c>
      <c r="L817" s="98">
        <f t="shared" si="305"/>
        <v>0</v>
      </c>
      <c r="M817" s="98" t="e">
        <f t="shared" si="306"/>
        <v>#VALUE!</v>
      </c>
      <c r="N817" s="98" t="e">
        <f t="shared" si="307"/>
        <v>#VALUE!</v>
      </c>
      <c r="O817" s="97"/>
      <c r="P817" s="98" t="e">
        <f t="shared" si="310"/>
        <v>#VALUE!</v>
      </c>
      <c r="Q817" s="99" t="e">
        <f t="shared" si="315"/>
        <v>#VALUE!</v>
      </c>
      <c r="R817" s="100"/>
      <c r="S817" s="5"/>
      <c r="T817" s="28">
        <f t="shared" si="316"/>
        <v>0</v>
      </c>
      <c r="U817" s="101">
        <v>66140</v>
      </c>
      <c r="V817" s="102">
        <f t="shared" si="311"/>
        <v>0</v>
      </c>
      <c r="W817" s="101"/>
      <c r="X817" s="101"/>
      <c r="Y817" s="102">
        <f t="shared" si="308"/>
        <v>0</v>
      </c>
      <c r="Z817" s="102">
        <f t="shared" si="317"/>
        <v>0</v>
      </c>
      <c r="AA817" s="102" t="e">
        <f t="shared" si="312"/>
        <v>#VALUE!</v>
      </c>
    </row>
    <row r="818" spans="1:29" ht="17.25">
      <c r="A818" s="5"/>
      <c r="B818" s="5"/>
      <c r="C818" s="93"/>
      <c r="D818" s="193"/>
      <c r="E818" s="94"/>
      <c r="F818" s="95"/>
      <c r="G818" s="96" t="str">
        <f t="shared" si="313"/>
        <v>Error</v>
      </c>
      <c r="H818" s="97">
        <v>14400</v>
      </c>
      <c r="I818" s="98" t="e">
        <f t="shared" si="304"/>
        <v>#VALUE!</v>
      </c>
      <c r="J818" s="88" t="e">
        <f t="shared" si="309"/>
        <v>#VALUE!</v>
      </c>
      <c r="K818" s="98">
        <f t="shared" si="314"/>
        <v>0</v>
      </c>
      <c r="L818" s="98">
        <f t="shared" si="305"/>
        <v>0</v>
      </c>
      <c r="M818" s="98" t="e">
        <f t="shared" si="306"/>
        <v>#VALUE!</v>
      </c>
      <c r="N818" s="98" t="e">
        <f t="shared" si="307"/>
        <v>#VALUE!</v>
      </c>
      <c r="O818" s="97"/>
      <c r="P818" s="98" t="e">
        <f t="shared" si="310"/>
        <v>#VALUE!</v>
      </c>
      <c r="Q818" s="99" t="e">
        <f t="shared" si="315"/>
        <v>#VALUE!</v>
      </c>
      <c r="R818" s="100"/>
      <c r="S818" s="5"/>
      <c r="T818" s="28">
        <f t="shared" si="316"/>
        <v>0</v>
      </c>
      <c r="U818" s="101">
        <v>66140</v>
      </c>
      <c r="V818" s="102">
        <f t="shared" si="311"/>
        <v>0</v>
      </c>
      <c r="W818" s="101"/>
      <c r="X818" s="101"/>
      <c r="Y818" s="102">
        <f t="shared" si="308"/>
        <v>0</v>
      </c>
      <c r="Z818" s="102">
        <f t="shared" si="317"/>
        <v>0</v>
      </c>
      <c r="AA818" s="102" t="e">
        <f t="shared" si="312"/>
        <v>#VALUE!</v>
      </c>
    </row>
    <row r="819" spans="1:29" ht="17.25">
      <c r="A819" s="5"/>
      <c r="B819" s="5"/>
      <c r="C819" s="93"/>
      <c r="D819" s="193"/>
      <c r="E819" s="94"/>
      <c r="F819" s="95"/>
      <c r="G819" s="96" t="str">
        <f t="shared" si="313"/>
        <v>Error</v>
      </c>
      <c r="H819" s="97">
        <v>14400</v>
      </c>
      <c r="I819" s="98" t="e">
        <f t="shared" si="304"/>
        <v>#VALUE!</v>
      </c>
      <c r="J819" s="88" t="e">
        <f t="shared" si="309"/>
        <v>#VALUE!</v>
      </c>
      <c r="K819" s="98">
        <f t="shared" si="314"/>
        <v>0</v>
      </c>
      <c r="L819" s="98">
        <f t="shared" si="305"/>
        <v>0</v>
      </c>
      <c r="M819" s="98" t="e">
        <f t="shared" si="306"/>
        <v>#VALUE!</v>
      </c>
      <c r="N819" s="98" t="e">
        <f t="shared" si="307"/>
        <v>#VALUE!</v>
      </c>
      <c r="O819" s="97"/>
      <c r="P819" s="98" t="e">
        <f t="shared" si="310"/>
        <v>#VALUE!</v>
      </c>
      <c r="Q819" s="99" t="e">
        <f t="shared" si="315"/>
        <v>#VALUE!</v>
      </c>
      <c r="R819" s="100"/>
      <c r="S819" s="5"/>
      <c r="T819" s="28">
        <f t="shared" si="316"/>
        <v>0</v>
      </c>
      <c r="U819" s="101">
        <v>66140</v>
      </c>
      <c r="V819" s="102">
        <f t="shared" si="311"/>
        <v>0</v>
      </c>
      <c r="W819" s="101"/>
      <c r="X819" s="101"/>
      <c r="Y819" s="102">
        <f t="shared" si="308"/>
        <v>0</v>
      </c>
      <c r="Z819" s="102">
        <f t="shared" si="317"/>
        <v>0</v>
      </c>
      <c r="AA819" s="102" t="e">
        <f t="shared" si="312"/>
        <v>#VALUE!</v>
      </c>
    </row>
    <row r="820" spans="1:29" ht="18" thickBot="1">
      <c r="A820" s="103"/>
      <c r="B820" s="103"/>
      <c r="C820" s="104"/>
      <c r="D820" s="194"/>
      <c r="E820" s="105"/>
      <c r="F820" s="106"/>
      <c r="G820" s="107" t="str">
        <f t="shared" si="313"/>
        <v>Error</v>
      </c>
      <c r="H820" s="108">
        <v>14400</v>
      </c>
      <c r="I820" s="109" t="e">
        <f t="shared" si="304"/>
        <v>#VALUE!</v>
      </c>
      <c r="J820" s="88" t="e">
        <f t="shared" si="309"/>
        <v>#VALUE!</v>
      </c>
      <c r="K820" s="109">
        <f t="shared" si="314"/>
        <v>0</v>
      </c>
      <c r="L820" s="109">
        <f t="shared" si="305"/>
        <v>0</v>
      </c>
      <c r="M820" s="109" t="e">
        <f t="shared" si="306"/>
        <v>#VALUE!</v>
      </c>
      <c r="N820" s="109" t="e">
        <f t="shared" si="307"/>
        <v>#VALUE!</v>
      </c>
      <c r="O820" s="108"/>
      <c r="P820" s="109" t="e">
        <f t="shared" si="310"/>
        <v>#VALUE!</v>
      </c>
      <c r="Q820" s="110" t="e">
        <f t="shared" si="315"/>
        <v>#VALUE!</v>
      </c>
      <c r="R820" s="111"/>
      <c r="S820" s="103"/>
      <c r="T820" s="28">
        <f t="shared" si="316"/>
        <v>0</v>
      </c>
      <c r="U820" s="112">
        <v>66140</v>
      </c>
      <c r="V820" s="113">
        <f t="shared" si="311"/>
        <v>0</v>
      </c>
      <c r="W820" s="112"/>
      <c r="X820" s="112"/>
      <c r="Y820" s="113">
        <f t="shared" si="308"/>
        <v>0</v>
      </c>
      <c r="Z820" s="113">
        <f t="shared" si="317"/>
        <v>0</v>
      </c>
      <c r="AA820" s="113" t="e">
        <f t="shared" si="312"/>
        <v>#VALUE!</v>
      </c>
    </row>
    <row r="821" spans="1:29" s="120" customFormat="1" ht="15.75" thickBot="1">
      <c r="A821" s="1055" t="s">
        <v>47</v>
      </c>
      <c r="B821" s="1056"/>
      <c r="C821" s="1056"/>
      <c r="D821" s="1056"/>
      <c r="E821" s="114">
        <f>SUM(E749:E820)</f>
        <v>0</v>
      </c>
      <c r="F821" s="115"/>
      <c r="G821" s="116">
        <f>SUM(G749:G820)</f>
        <v>0</v>
      </c>
      <c r="H821" s="117"/>
      <c r="I821" s="118" t="e">
        <f t="shared" ref="I821:R821" si="318">SUM(I749:I820)</f>
        <v>#VALUE!</v>
      </c>
      <c r="J821" s="118" t="e">
        <f t="shared" si="318"/>
        <v>#VALUE!</v>
      </c>
      <c r="K821" s="118">
        <f t="shared" si="318"/>
        <v>0</v>
      </c>
      <c r="L821" s="118">
        <f t="shared" si="318"/>
        <v>0</v>
      </c>
      <c r="M821" s="118" t="e">
        <f t="shared" si="318"/>
        <v>#VALUE!</v>
      </c>
      <c r="N821" s="118" t="e">
        <f t="shared" si="318"/>
        <v>#VALUE!</v>
      </c>
      <c r="O821" s="117">
        <f t="shared" si="318"/>
        <v>0</v>
      </c>
      <c r="P821" s="118" t="e">
        <f t="shared" si="318"/>
        <v>#VALUE!</v>
      </c>
      <c r="Q821" s="119" t="e">
        <f t="shared" si="318"/>
        <v>#VALUE!</v>
      </c>
      <c r="R821" s="116">
        <f t="shared" si="318"/>
        <v>0</v>
      </c>
      <c r="S821" s="117"/>
      <c r="T821" s="117"/>
      <c r="U821" s="117"/>
      <c r="V821" s="118">
        <f t="shared" ref="V821:AA821" si="319">SUM(V749:V820)</f>
        <v>0</v>
      </c>
      <c r="W821" s="118">
        <f t="shared" si="319"/>
        <v>0</v>
      </c>
      <c r="X821" s="118">
        <f t="shared" si="319"/>
        <v>0</v>
      </c>
      <c r="Y821" s="118">
        <f t="shared" si="319"/>
        <v>0</v>
      </c>
      <c r="Z821" s="118">
        <f t="shared" si="319"/>
        <v>0</v>
      </c>
      <c r="AA821" s="119" t="e">
        <f t="shared" si="319"/>
        <v>#VALUE!</v>
      </c>
    </row>
    <row r="823" spans="1:29" ht="15.75" thickBot="1"/>
    <row r="824" spans="1:29" s="38" customFormat="1" ht="36.75" customHeight="1" thickBot="1">
      <c r="A824" s="1057" t="s">
        <v>49</v>
      </c>
      <c r="B824" s="1058"/>
      <c r="C824" s="1058"/>
      <c r="D824" s="1059"/>
      <c r="E824" s="1060" t="s">
        <v>317</v>
      </c>
      <c r="F824" s="1061"/>
      <c r="G824" s="1061"/>
      <c r="H824" s="1061"/>
      <c r="I824" s="1061"/>
      <c r="J824" s="1061"/>
      <c r="K824" s="1061"/>
      <c r="L824" s="1061"/>
      <c r="M824" s="1061"/>
      <c r="N824" s="1061"/>
      <c r="O824" s="1061"/>
      <c r="P824" s="1061"/>
      <c r="Q824" s="1061"/>
      <c r="R824" s="1061"/>
      <c r="S824" s="1061"/>
      <c r="T824" s="1061"/>
      <c r="U824" s="1061"/>
      <c r="V824" s="1061"/>
      <c r="W824" s="1061"/>
      <c r="X824" s="1061"/>
      <c r="Y824" s="1061"/>
      <c r="Z824" s="1061"/>
      <c r="AA824" s="1062"/>
    </row>
    <row r="825" spans="1:29" s="38" customFormat="1" ht="23.25" customHeight="1" thickBot="1">
      <c r="A825" s="1052" t="s">
        <v>292</v>
      </c>
      <c r="B825" s="1053"/>
      <c r="C825" s="1053"/>
      <c r="D825" s="1054"/>
      <c r="E825" s="1029" t="s">
        <v>51</v>
      </c>
      <c r="F825" s="1030"/>
      <c r="G825" s="1030"/>
      <c r="H825" s="1030"/>
      <c r="I825" s="1030"/>
      <c r="J825" s="1030"/>
      <c r="K825" s="1030"/>
      <c r="L825" s="1030"/>
      <c r="M825" s="1030"/>
      <c r="N825" s="1030"/>
      <c r="O825" s="1030"/>
      <c r="P825" s="1030"/>
      <c r="Q825" s="1031"/>
      <c r="R825" s="1027" t="s">
        <v>52</v>
      </c>
      <c r="S825" s="1028"/>
      <c r="T825" s="1028"/>
      <c r="U825" s="1028"/>
      <c r="V825" s="1028"/>
      <c r="W825" s="1028"/>
      <c r="X825" s="1028"/>
      <c r="Y825" s="1028"/>
      <c r="Z825" s="1028"/>
      <c r="AA825" s="1040"/>
    </row>
    <row r="826" spans="1:29" s="62" customFormat="1" ht="162" customHeight="1" thickBot="1">
      <c r="A826" s="63" t="s">
        <v>10</v>
      </c>
      <c r="B826" s="64" t="s">
        <v>293</v>
      </c>
      <c r="C826" s="64" t="s">
        <v>55</v>
      </c>
      <c r="D826" s="65" t="s">
        <v>294</v>
      </c>
      <c r="E826" s="66" t="s">
        <v>1</v>
      </c>
      <c r="F826" s="67" t="s">
        <v>295</v>
      </c>
      <c r="G826" s="67" t="s">
        <v>296</v>
      </c>
      <c r="H826" s="67" t="s">
        <v>297</v>
      </c>
      <c r="I826" s="67" t="s">
        <v>298</v>
      </c>
      <c r="J826" s="67" t="s">
        <v>299</v>
      </c>
      <c r="K826" s="67" t="s">
        <v>300</v>
      </c>
      <c r="L826" s="67" t="s">
        <v>301</v>
      </c>
      <c r="M826" s="67" t="s">
        <v>302</v>
      </c>
      <c r="N826" s="67" t="s">
        <v>303</v>
      </c>
      <c r="O826" s="67" t="s">
        <v>30</v>
      </c>
      <c r="P826" s="68" t="s">
        <v>60</v>
      </c>
      <c r="Q826" s="69" t="s">
        <v>304</v>
      </c>
      <c r="R826" s="70" t="s">
        <v>1</v>
      </c>
      <c r="S826" s="71" t="s">
        <v>295</v>
      </c>
      <c r="T826" s="71" t="s">
        <v>90</v>
      </c>
      <c r="U826" s="71" t="s">
        <v>305</v>
      </c>
      <c r="V826" s="71" t="s">
        <v>298</v>
      </c>
      <c r="W826" s="71" t="str">
        <f>+J826</f>
        <v>Սահմանվող պաշտոնային դրույքաչափ /հաշվի առնելով  նվազագույն ամսական աշխատավարձը - 50000 դրամ/</v>
      </c>
      <c r="X826" s="71" t="s">
        <v>30</v>
      </c>
      <c r="Y826" s="68" t="s">
        <v>60</v>
      </c>
      <c r="Z826" s="71" t="s">
        <v>306</v>
      </c>
      <c r="AA826" s="72" t="s">
        <v>307</v>
      </c>
    </row>
    <row r="827" spans="1:29" s="81" customFormat="1" ht="17.25" customHeight="1" thickBot="1">
      <c r="A827" s="73">
        <v>1</v>
      </c>
      <c r="B827" s="74">
        <v>2</v>
      </c>
      <c r="C827" s="74">
        <v>3</v>
      </c>
      <c r="D827" s="75">
        <v>4</v>
      </c>
      <c r="E827" s="76">
        <v>5</v>
      </c>
      <c r="F827" s="74">
        <v>6</v>
      </c>
      <c r="G827" s="77">
        <v>7</v>
      </c>
      <c r="H827" s="74">
        <v>8</v>
      </c>
      <c r="I827" s="74">
        <v>9</v>
      </c>
      <c r="J827" s="77">
        <v>10</v>
      </c>
      <c r="K827" s="74">
        <v>11</v>
      </c>
      <c r="L827" s="74">
        <v>12</v>
      </c>
      <c r="M827" s="77">
        <v>13</v>
      </c>
      <c r="N827" s="74">
        <v>14</v>
      </c>
      <c r="O827" s="74">
        <v>15</v>
      </c>
      <c r="P827" s="77">
        <v>16</v>
      </c>
      <c r="Q827" s="78">
        <v>17</v>
      </c>
      <c r="R827" s="79">
        <v>18</v>
      </c>
      <c r="S827" s="77">
        <v>19</v>
      </c>
      <c r="T827" s="74">
        <v>20</v>
      </c>
      <c r="U827" s="74">
        <v>21</v>
      </c>
      <c r="V827" s="74">
        <v>22</v>
      </c>
      <c r="W827" s="74">
        <v>23</v>
      </c>
      <c r="X827" s="74">
        <v>24</v>
      </c>
      <c r="Y827" s="74">
        <v>25</v>
      </c>
      <c r="Z827" s="74">
        <v>26</v>
      </c>
      <c r="AA827" s="78">
        <v>27</v>
      </c>
      <c r="AB827" s="80"/>
      <c r="AC827" s="80"/>
    </row>
    <row r="828" spans="1:29" ht="17.25">
      <c r="A828" s="82"/>
      <c r="B828" s="82"/>
      <c r="C828" s="83"/>
      <c r="D828" s="192"/>
      <c r="E828" s="84"/>
      <c r="F828" s="85"/>
      <c r="G828" s="86" t="str">
        <f>IF($C828="ստորաբաժանման պետ",IF(F828=0,2.28,IF(F828=1,2.35,IF(F828=2,2.43,IF(F828=3,2.5,IF(OR(F828=4,F828=5),2.58,IF(OR(F828=6,F828=7),2.66,IF(OR(F828=8,F828=9),2.75,IF(OR(F828=10,F828=11,F828=12),2.83,IF(OR(F828=13,F828=14,F828=15),2.92,IF(OR(F828=16,F828=17,F828=18),3.01,3.11)))))))))),IF($C828="ավագ կարգադրիչ",IF(F828=0,1.96,IF(F828=1,2.02,IF(F828=2,2.08,IF(F828=3,2.15,IF(OR(F828=4,F828=5),2.21,IF(OR(F828=6,F828=7),2.28,IF(OR(F828=8,F828=9),2.35,IF(OR(F828=10,F828=11,F828=12),2.42,IF(OR(F828=13,F828=14,F828=15),2.5,IF(OR(F828=16,F828=17,F828=18),2.58,2.66)))))))))),IF($C828="կարգադրիչ",IF(F828=0,1.45,IF(F828=1,1.49,IF(F828=2,1.54,IF(F828=3,1.59,IF(OR(F828=4,F828=5),1.9,IF(OR(F828=6,F828=7),1.96,IF(OR(F828=8,F828=9),1.73,IF(OR(F828=10,F828=11,F828=12),1.79,IF(OR(F828=13,F828=14,F828=15),1.84,IF(OR(F828=16,F828=17,F828=18),1.9,1.95)))))))))), "Error")))</f>
        <v>Error</v>
      </c>
      <c r="H828" s="87">
        <v>14400</v>
      </c>
      <c r="I828" s="88" t="e">
        <f>G828*H828</f>
        <v>#VALUE!</v>
      </c>
      <c r="J828" s="88" t="e">
        <f t="shared" ref="J828:J891" si="320">IF(I828&lt;=59525,59525,I828)</f>
        <v>#VALUE!</v>
      </c>
      <c r="K828" s="88">
        <f>IF($D828="գեներալ-մայոր",2.91,IF($D828="գնդապետ",2.38,IF($D828="փոխգնդապետ",2.25,IF($D828="մայոր",1.85,IF($D828="կապիտան",1.72,IF($D828="ավագ լեյտենանտ",1.59,IF($D828="լեյտենանտ",1.46,IF($D828="ավագ ենթասպա",1.06,IF($D828="ենթասպա",0.93,IF($D828="ավագ",0.79,IF($D828="ավագ սերժանտ",0.66,IF($D828="սերժանտ",0.53,IF($D828="կրտսեր սերժանտ",0.4,0)))))))))))))</f>
        <v>0</v>
      </c>
      <c r="L828" s="88">
        <f>K828*H828</f>
        <v>0</v>
      </c>
      <c r="M828" s="88" t="e">
        <f>L828+J828</f>
        <v>#VALUE!</v>
      </c>
      <c r="N828" s="88" t="e">
        <f>IF(F828&lt;2,M828*0%,IF(F828&lt;5,M828*5%,IF(F828&lt;10,M828*10%,IF(F828&lt;15,M828*15%,IF(F828&lt;20,M828*20%,IF(F828&lt;25,M828*25%,IF(F828&gt;=25,M828*30%)))))))</f>
        <v>#VALUE!</v>
      </c>
      <c r="O828" s="87"/>
      <c r="P828" s="88" t="e">
        <f t="shared" ref="P828:P891" si="321">M828+N828+O828</f>
        <v>#VALUE!</v>
      </c>
      <c r="Q828" s="89" t="e">
        <f>P828*6.565</f>
        <v>#VALUE!</v>
      </c>
      <c r="R828" s="90"/>
      <c r="S828" s="82"/>
      <c r="T828" s="28">
        <f>IF(E828&lt;1,0,IF(D828="Բ-1",IF(F828=0,6.94,IF(F828=1,7.17,IF(F828=2,7.41,IF(F828=3,7.66,IF(OR(F828=5,F828=4),7.92,IF(OR(F828=6,F828=7),8.18,IF(OR(F828=8,F828=9),8.46,IF(OR(F828=10,F828=11,F828=12),8.74,IF(OR(F828=13,F828=14,F828=15),9.03,IF(OR(F828=16,F828=17,F828=18),9.33,9.65)))))))))),IF(D828="Բ-2", IF(F828=0,5.71,IF(F828=1,5.89,IF(F828=2,6.09,IF(F828=3,6.29,IF(OR(F828=5,F828=4),6.5,IF(OR(F828=6,F828=7),6.72,IF(OR(F828=8,F828=9),6.94,IF(OR(F828=10,F828=11,F828=12),7.17,IF(OR(F828=13,F828=14,F828=15),7.41,IF(OR(F828=16,F828=17,F828=18),7.65,7.91)))))))))), IF(D828="Գ-1", IF(F828=0,4.7,IF(F828=1,4.86,IF(F828=2,5.01,IF(F828=3,5.18,IF(OR(F828=5,F828=4),5.35,IF(OR(F828=6,F828=7),5.52,IF(OR(F828=8,F828=9),5.71,IF(OR(F828=10,F828=11,F828=12),5.89,IF(OR(F828=13,F828=14,F828=15),6.09,IF(OR(F828=16,F828=17,F828=18),6.29,6.49)))))))))), IF(D828="Գ-2", IF(F828=0,3.88,IF(F828=1,4.01,IF(F828=2,4.14,IF(F828=3,4.27,IF(OR(F828=5,F828=4),4.41,IF(OR(F828=6,F828=7),4.55,IF(OR(F828=8,F828=9),4.7,IF(OR(F828=10,F828=11,F828=12),4.85,IF(OR(F828=13,F828=14,F828=15),5.01,IF(OR(F828=16,F828=17,F828=18),5.17,5.34)))))))))), IF(D828="Գ-3", IF(F828=0,3.21,IF(F828=1,3.31,IF(F828=2,3.42,IF(F828=3,3.53,IF(OR(F828=5,F828=4),3.64,IF(OR(F828=6,F828=7),3.76,IF(OR(F828=8,F828=9),3.88,IF(OR(F828=10,F828=11,F828=12),4.01,IF(OR(F828=13,F828=14,F828=15),4.13,IF(OR(F828=16,F828=17,F828=18),4.27,4.4)))))))))), IF(D828="Ա-1", IF(F828=0,2.66,IF(F828=1,2.75,IF(F828=2,2.83,IF(F828=3,2.92,IF(OR(F828=5,F828=4),3.02,IF(OR(F828=6,F828=7),3.11,IF(OR(F828=8,F828=9),3.21,IF(OR(F828=10,F828=11,F828=12),3.31,IF(OR(F828=13,F828=14,F828=15),3.42,IF(OR(F828=16,F828=17,F828=18),3.53,3.64)))))))))), IF(D828="Ա-2", IF(F828=0,2.28,IF(F828=1,2.35,IF(F828=2,2.43,IF(F828=3,2.5,IF(OR(F828=5,F828=4),2.58,IF(OR(F828=6,F828=7),2.66,IF(OR(F828=8,F828=9),2.75,IF(OR(F828=10,F828=11,F828=12),2.83,IF(OR(F828=13,F828=14,F828=15),2.92,IF(OR(F828=16,F828=17,F828=18),3.01,3.11)))))))))),IF(D828="Ա-3", IF(F828=0,1.96,IF(F828=1,2.02,IF(F828=2,2.08,IF(F828=3,2.15,IF(OR(F828=5,F828=4),2.21,IF(OR(F828=6,F828=7),2.28,IF(OR(F828=8,F828=9),2.35,IF(OR(F828=10,F828=11,F828=12),2.42,IF(OR(F828=13,F828=14,F828=15),2.5,IF(OR(F828=16,F828=17,F828=18),2.58,2.66)))))))))), IF(D828="Կ-1", IF(F828=0,1.68,IF(F828=1,1.73,IF(F828=2,1.79,IF(F828=3,1.84,IF(OR(F828=5,F828=4),1.9,IF(OR(F828=6,F828=7),1.96,IF(OR(F828=8,F828=9),2.02,IF(OR(F828=10,F828=11,F828=12),2.08,IF(OR(F828=13,F828=14,F828=15),2.14,IF(OR(F828=16,F828=17,F828=18),2.21,2.28)))))))))), IF(D828="Կ-2", IF(F828=0,1.45,IF(F828=1,1.49,IF(F828=2,1.54,IF(F828=3,1.59,IF(OR(F828=5,F828=4),1.63,IF(OR(F828=6,F828=7),1.68,IF(OR(F828=8,F828=9),1.73,IF(OR(F828=10,F828=11,F828=12),1.79,IF(OR(F828=13,F828=14,F828=15),1.84,IF(OR(F828=16,F828=17,F828=18),1.9,1.95)))))))))),IF(D828="Կ-3", IF(F828=0,1.25,IF(F828=1,1.29,IF(F828=2,1.33,IF(F828=3,1.37,IF(OR(F828=5,F828=4),1.41,IF(OR(F828=6,F828=7),1.45,IF(OR(F828=8,F828=9),1.49,IF(OR(F828=10,F828=11,F828=12),1.54,IF(OR(F828=13,F828=14,F828=15),1.58,IF(OR(F828=16,F828=17,F828=18),1.63,1.68)))))))))), "Error"))))))))))))</f>
        <v>0</v>
      </c>
      <c r="U828" s="91">
        <v>66140</v>
      </c>
      <c r="V828" s="92">
        <f t="shared" ref="V828:V859" si="322">+U828*T828</f>
        <v>0</v>
      </c>
      <c r="W828" s="91"/>
      <c r="X828" s="91"/>
      <c r="Y828" s="92">
        <f>+V828+W828+X828</f>
        <v>0</v>
      </c>
      <c r="Z828" s="92">
        <f>+Y828*6.565</f>
        <v>0</v>
      </c>
      <c r="AA828" s="92" t="e">
        <f t="shared" ref="AA828:AA859" si="323">+Z828+Q828</f>
        <v>#VALUE!</v>
      </c>
    </row>
    <row r="829" spans="1:29" ht="17.25">
      <c r="A829" s="5"/>
      <c r="B829" s="5"/>
      <c r="C829" s="93"/>
      <c r="D829" s="193"/>
      <c r="E829" s="94"/>
      <c r="F829" s="95"/>
      <c r="G829" s="96" t="str">
        <f t="shared" ref="G829:G892" si="324">IF($C829="ստորաբաժանման պետ",IF(F829=0,2.28,IF(F829=1,2.35,IF(F829=2,2.43,IF(F829=3,2.5,IF(OR(F829=4,F829=5),2.58,IF(OR(F829=6,F829=7),2.66,IF(OR(F829=8,F829=9),2.75,IF(OR(F829=10,F829=11,F829=12),2.83,IF(OR(F829=13,F829=14,F829=15),2.92,IF(OR(F829=16,F829=17,F829=18),3.01,3.11)))))))))),IF($C829="ավագ կարգադրիչ",IF(F829=0,1.96,IF(F829=1,2.02,IF(F829=2,2.08,IF(F829=3,2.15,IF(OR(F829=4,F829=5),2.21,IF(OR(F829=6,F829=7),2.28,IF(OR(F829=8,F829=9),2.35,IF(OR(F829=10,F829=11,F829=12),2.42,IF(OR(F829=13,F829=14,F829=15),2.5,IF(OR(F829=16,F829=17,F829=18),2.58,2.66)))))))))),IF($C829="կարգադրիչ",IF(F829=0,1.45,IF(F829=1,1.49,IF(F829=2,1.54,IF(F829=3,1.59,IF(OR(F829=4,F829=5),1.9,IF(OR(F829=6,F829=7),1.96,IF(OR(F829=8,F829=9),1.73,IF(OR(F829=10,F829=11,F829=12),1.79,IF(OR(F829=13,F829=14,F829=15),1.84,IF(OR(F829=16,F829=17,F829=18),1.9,1.95)))))))))), "Error")))</f>
        <v>Error</v>
      </c>
      <c r="H829" s="97">
        <v>14400</v>
      </c>
      <c r="I829" s="98" t="e">
        <f t="shared" ref="I829:I882" si="325">G829*H829</f>
        <v>#VALUE!</v>
      </c>
      <c r="J829" s="88" t="e">
        <f t="shared" si="320"/>
        <v>#VALUE!</v>
      </c>
      <c r="K829" s="98">
        <f t="shared" ref="K829:K892" si="326">IF($D829="գեներալ-մայոր",2.91,IF($D829="գնդապետ",2.38,IF($D829="փոխգնդապետ",2.25,IF($D829="մայոր",1.85,IF($D829="կապիտան",1.72,IF($D829="ավագ լեյտենանտ",1.59,IF($D829="լեյտենանտ",1.46,IF($D829="ավագ ենթասպա",1.06,IF($D829="ենթասպա",0.93,IF($D829="ավագ",0.79,IF($D829="ավագ սերժանտ",0.66,IF($D829="սերժանտ",0.53,IF($D829="կրտսեր սերժանտ",0.4,0)))))))))))))</f>
        <v>0</v>
      </c>
      <c r="L829" s="98">
        <f t="shared" ref="L829:L882" si="327">K829*H829</f>
        <v>0</v>
      </c>
      <c r="M829" s="98" t="e">
        <f t="shared" ref="M829:M882" si="328">L829+J829</f>
        <v>#VALUE!</v>
      </c>
      <c r="N829" s="98" t="e">
        <f t="shared" ref="N829:N882" si="329">IF(F829&lt;2,M829*0%,IF(F829&lt;5,M829*5%,IF(F829&lt;10,M829*10%,IF(F829&lt;15,M829*15%,IF(F829&lt;20,M829*20%,IF(F829&lt;25,M829*25%,IF(F829&gt;=25,M829*30%)))))))</f>
        <v>#VALUE!</v>
      </c>
      <c r="O829" s="97"/>
      <c r="P829" s="98" t="e">
        <f t="shared" si="321"/>
        <v>#VALUE!</v>
      </c>
      <c r="Q829" s="99" t="e">
        <f t="shared" ref="Q829:Q892" si="330">P829*6.565</f>
        <v>#VALUE!</v>
      </c>
      <c r="R829" s="100"/>
      <c r="S829" s="5"/>
      <c r="T829" s="28">
        <f t="shared" ref="T829:T892" si="331">IF(E829&lt;1,0,IF(D829="Բ-1",IF(F829=0,6.94,IF(F829=1,7.17,IF(F829=2,7.41,IF(F829=3,7.66,IF(OR(F829=5,F829=4),7.92,IF(OR(F829=6,F829=7),8.18,IF(OR(F829=8,F829=9),8.46,IF(OR(F829=10,F829=11,F829=12),8.74,IF(OR(F829=13,F829=14,F829=15),9.03,IF(OR(F829=16,F829=17,F829=18),9.33,9.65)))))))))),IF(D829="Բ-2", IF(F829=0,5.71,IF(F829=1,5.89,IF(F829=2,6.09,IF(F829=3,6.29,IF(OR(F829=5,F829=4),6.5,IF(OR(F829=6,F829=7),6.72,IF(OR(F829=8,F829=9),6.94,IF(OR(F829=10,F829=11,F829=12),7.17,IF(OR(F829=13,F829=14,F829=15),7.41,IF(OR(F829=16,F829=17,F829=18),7.65,7.91)))))))))), IF(D829="Գ-1", IF(F829=0,4.7,IF(F829=1,4.86,IF(F829=2,5.01,IF(F829=3,5.18,IF(OR(F829=5,F829=4),5.35,IF(OR(F829=6,F829=7),5.52,IF(OR(F829=8,F829=9),5.71,IF(OR(F829=10,F829=11,F829=12),5.89,IF(OR(F829=13,F829=14,F829=15),6.09,IF(OR(F829=16,F829=17,F829=18),6.29,6.49)))))))))), IF(D829="Գ-2", IF(F829=0,3.88,IF(F829=1,4.01,IF(F829=2,4.14,IF(F829=3,4.27,IF(OR(F829=5,F829=4),4.41,IF(OR(F829=6,F829=7),4.55,IF(OR(F829=8,F829=9),4.7,IF(OR(F829=10,F829=11,F829=12),4.85,IF(OR(F829=13,F829=14,F829=15),5.01,IF(OR(F829=16,F829=17,F829=18),5.17,5.34)))))))))), IF(D829="Գ-3", IF(F829=0,3.21,IF(F829=1,3.31,IF(F829=2,3.42,IF(F829=3,3.53,IF(OR(F829=5,F829=4),3.64,IF(OR(F829=6,F829=7),3.76,IF(OR(F829=8,F829=9),3.88,IF(OR(F829=10,F829=11,F829=12),4.01,IF(OR(F829=13,F829=14,F829=15),4.13,IF(OR(F829=16,F829=17,F829=18),4.27,4.4)))))))))), IF(D829="Ա-1", IF(F829=0,2.66,IF(F829=1,2.75,IF(F829=2,2.83,IF(F829=3,2.92,IF(OR(F829=5,F829=4),3.02,IF(OR(F829=6,F829=7),3.11,IF(OR(F829=8,F829=9),3.21,IF(OR(F829=10,F829=11,F829=12),3.31,IF(OR(F829=13,F829=14,F829=15),3.42,IF(OR(F829=16,F829=17,F829=18),3.53,3.64)))))))))), IF(D829="Ա-2", IF(F829=0,2.28,IF(F829=1,2.35,IF(F829=2,2.43,IF(F829=3,2.5,IF(OR(F829=5,F829=4),2.58,IF(OR(F829=6,F829=7),2.66,IF(OR(F829=8,F829=9),2.75,IF(OR(F829=10,F829=11,F829=12),2.83,IF(OR(F829=13,F829=14,F829=15),2.92,IF(OR(F829=16,F829=17,F829=18),3.01,3.11)))))))))),IF(D829="Ա-3", IF(F829=0,1.96,IF(F829=1,2.02,IF(F829=2,2.08,IF(F829=3,2.15,IF(OR(F829=5,F829=4),2.21,IF(OR(F829=6,F829=7),2.28,IF(OR(F829=8,F829=9),2.35,IF(OR(F829=10,F829=11,F829=12),2.42,IF(OR(F829=13,F829=14,F829=15),2.5,IF(OR(F829=16,F829=17,F829=18),2.58,2.66)))))))))), IF(D829="Կ-1", IF(F829=0,1.68,IF(F829=1,1.73,IF(F829=2,1.79,IF(F829=3,1.84,IF(OR(F829=5,F829=4),1.9,IF(OR(F829=6,F829=7),1.96,IF(OR(F829=8,F829=9),2.02,IF(OR(F829=10,F829=11,F829=12),2.08,IF(OR(F829=13,F829=14,F829=15),2.14,IF(OR(F829=16,F829=17,F829=18),2.21,2.28)))))))))), IF(D829="Կ-2", IF(F829=0,1.45,IF(F829=1,1.49,IF(F829=2,1.54,IF(F829=3,1.59,IF(OR(F829=5,F829=4),1.63,IF(OR(F829=6,F829=7),1.68,IF(OR(F829=8,F829=9),1.73,IF(OR(F829=10,F829=11,F829=12),1.79,IF(OR(F829=13,F829=14,F829=15),1.84,IF(OR(F829=16,F829=17,F829=18),1.9,1.95)))))))))),IF(D829="Կ-3", IF(F829=0,1.25,IF(F829=1,1.29,IF(F829=2,1.33,IF(F829=3,1.37,IF(OR(F829=5,F829=4),1.41,IF(OR(F829=6,F829=7),1.45,IF(OR(F829=8,F829=9),1.49,IF(OR(F829=10,F829=11,F829=12),1.54,IF(OR(F829=13,F829=14,F829=15),1.58,IF(OR(F829=16,F829=17,F829=18),1.63,1.68)))))))))), "Error"))))))))))))</f>
        <v>0</v>
      </c>
      <c r="U829" s="101">
        <v>66140</v>
      </c>
      <c r="V829" s="102">
        <f t="shared" si="322"/>
        <v>0</v>
      </c>
      <c r="W829" s="101"/>
      <c r="X829" s="101"/>
      <c r="Y829" s="102">
        <f t="shared" ref="Y829:Y882" si="332">+V829+W829+X829</f>
        <v>0</v>
      </c>
      <c r="Z829" s="102">
        <f t="shared" ref="Z829:Z892" si="333">+Y829*6.565</f>
        <v>0</v>
      </c>
      <c r="AA829" s="102" t="e">
        <f t="shared" si="323"/>
        <v>#VALUE!</v>
      </c>
    </row>
    <row r="830" spans="1:29" ht="17.25">
      <c r="A830" s="5"/>
      <c r="B830" s="5"/>
      <c r="C830" s="93"/>
      <c r="D830" s="193"/>
      <c r="E830" s="94"/>
      <c r="F830" s="95"/>
      <c r="G830" s="96" t="str">
        <f t="shared" si="324"/>
        <v>Error</v>
      </c>
      <c r="H830" s="97">
        <v>14400</v>
      </c>
      <c r="I830" s="98" t="e">
        <f t="shared" si="325"/>
        <v>#VALUE!</v>
      </c>
      <c r="J830" s="88" t="e">
        <f t="shared" si="320"/>
        <v>#VALUE!</v>
      </c>
      <c r="K830" s="98">
        <f t="shared" si="326"/>
        <v>0</v>
      </c>
      <c r="L830" s="98">
        <f t="shared" si="327"/>
        <v>0</v>
      </c>
      <c r="M830" s="98" t="e">
        <f t="shared" si="328"/>
        <v>#VALUE!</v>
      </c>
      <c r="N830" s="98" t="e">
        <f t="shared" si="329"/>
        <v>#VALUE!</v>
      </c>
      <c r="O830" s="97"/>
      <c r="P830" s="98" t="e">
        <f t="shared" si="321"/>
        <v>#VALUE!</v>
      </c>
      <c r="Q830" s="99" t="e">
        <f t="shared" si="330"/>
        <v>#VALUE!</v>
      </c>
      <c r="R830" s="100"/>
      <c r="S830" s="5"/>
      <c r="T830" s="28">
        <f t="shared" si="331"/>
        <v>0</v>
      </c>
      <c r="U830" s="101">
        <v>66140</v>
      </c>
      <c r="V830" s="102">
        <f t="shared" si="322"/>
        <v>0</v>
      </c>
      <c r="W830" s="101"/>
      <c r="X830" s="101"/>
      <c r="Y830" s="102">
        <f t="shared" si="332"/>
        <v>0</v>
      </c>
      <c r="Z830" s="102">
        <f t="shared" si="333"/>
        <v>0</v>
      </c>
      <c r="AA830" s="102" t="e">
        <f t="shared" si="323"/>
        <v>#VALUE!</v>
      </c>
    </row>
    <row r="831" spans="1:29" ht="17.25">
      <c r="A831" s="5"/>
      <c r="B831" s="5"/>
      <c r="C831" s="93"/>
      <c r="D831" s="193"/>
      <c r="E831" s="94"/>
      <c r="F831" s="95"/>
      <c r="G831" s="96" t="str">
        <f t="shared" si="324"/>
        <v>Error</v>
      </c>
      <c r="H831" s="97">
        <v>14400</v>
      </c>
      <c r="I831" s="98" t="e">
        <f t="shared" si="325"/>
        <v>#VALUE!</v>
      </c>
      <c r="J831" s="88" t="e">
        <f t="shared" si="320"/>
        <v>#VALUE!</v>
      </c>
      <c r="K831" s="98">
        <f t="shared" si="326"/>
        <v>0</v>
      </c>
      <c r="L831" s="98">
        <f t="shared" si="327"/>
        <v>0</v>
      </c>
      <c r="M831" s="98" t="e">
        <f t="shared" si="328"/>
        <v>#VALUE!</v>
      </c>
      <c r="N831" s="98" t="e">
        <f t="shared" si="329"/>
        <v>#VALUE!</v>
      </c>
      <c r="O831" s="97"/>
      <c r="P831" s="98" t="e">
        <f t="shared" si="321"/>
        <v>#VALUE!</v>
      </c>
      <c r="Q831" s="99" t="e">
        <f t="shared" si="330"/>
        <v>#VALUE!</v>
      </c>
      <c r="R831" s="100"/>
      <c r="S831" s="5"/>
      <c r="T831" s="28">
        <f t="shared" si="331"/>
        <v>0</v>
      </c>
      <c r="U831" s="101">
        <v>66140</v>
      </c>
      <c r="V831" s="102">
        <f t="shared" si="322"/>
        <v>0</v>
      </c>
      <c r="W831" s="101"/>
      <c r="X831" s="101"/>
      <c r="Y831" s="102">
        <f t="shared" si="332"/>
        <v>0</v>
      </c>
      <c r="Z831" s="102">
        <f t="shared" si="333"/>
        <v>0</v>
      </c>
      <c r="AA831" s="102" t="e">
        <f t="shared" si="323"/>
        <v>#VALUE!</v>
      </c>
    </row>
    <row r="832" spans="1:29" ht="17.25">
      <c r="A832" s="5"/>
      <c r="B832" s="5"/>
      <c r="C832" s="93"/>
      <c r="D832" s="193"/>
      <c r="E832" s="94"/>
      <c r="F832" s="95"/>
      <c r="G832" s="96" t="str">
        <f t="shared" si="324"/>
        <v>Error</v>
      </c>
      <c r="H832" s="97">
        <v>14400</v>
      </c>
      <c r="I832" s="98" t="e">
        <f t="shared" si="325"/>
        <v>#VALUE!</v>
      </c>
      <c r="J832" s="88" t="e">
        <f t="shared" si="320"/>
        <v>#VALUE!</v>
      </c>
      <c r="K832" s="98">
        <f t="shared" si="326"/>
        <v>0</v>
      </c>
      <c r="L832" s="98">
        <f t="shared" si="327"/>
        <v>0</v>
      </c>
      <c r="M832" s="98" t="e">
        <f t="shared" si="328"/>
        <v>#VALUE!</v>
      </c>
      <c r="N832" s="98" t="e">
        <f t="shared" si="329"/>
        <v>#VALUE!</v>
      </c>
      <c r="O832" s="97"/>
      <c r="P832" s="98" t="e">
        <f t="shared" si="321"/>
        <v>#VALUE!</v>
      </c>
      <c r="Q832" s="99" t="e">
        <f t="shared" si="330"/>
        <v>#VALUE!</v>
      </c>
      <c r="R832" s="100"/>
      <c r="S832" s="5"/>
      <c r="T832" s="28">
        <f t="shared" si="331"/>
        <v>0</v>
      </c>
      <c r="U832" s="101">
        <v>66140</v>
      </c>
      <c r="V832" s="102">
        <f t="shared" si="322"/>
        <v>0</v>
      </c>
      <c r="W832" s="101"/>
      <c r="X832" s="101"/>
      <c r="Y832" s="102">
        <f t="shared" si="332"/>
        <v>0</v>
      </c>
      <c r="Z832" s="102">
        <f t="shared" si="333"/>
        <v>0</v>
      </c>
      <c r="AA832" s="102" t="e">
        <f t="shared" si="323"/>
        <v>#VALUE!</v>
      </c>
    </row>
    <row r="833" spans="1:27" ht="17.25">
      <c r="A833" s="5"/>
      <c r="B833" s="5"/>
      <c r="C833" s="93"/>
      <c r="D833" s="193"/>
      <c r="E833" s="94"/>
      <c r="F833" s="95"/>
      <c r="G833" s="96" t="str">
        <f t="shared" si="324"/>
        <v>Error</v>
      </c>
      <c r="H833" s="97">
        <v>14400</v>
      </c>
      <c r="I833" s="98" t="e">
        <f t="shared" si="325"/>
        <v>#VALUE!</v>
      </c>
      <c r="J833" s="88" t="e">
        <f t="shared" si="320"/>
        <v>#VALUE!</v>
      </c>
      <c r="K833" s="98">
        <f t="shared" si="326"/>
        <v>0</v>
      </c>
      <c r="L833" s="98">
        <f t="shared" si="327"/>
        <v>0</v>
      </c>
      <c r="M833" s="98" t="e">
        <f t="shared" si="328"/>
        <v>#VALUE!</v>
      </c>
      <c r="N833" s="98" t="e">
        <f t="shared" si="329"/>
        <v>#VALUE!</v>
      </c>
      <c r="O833" s="97"/>
      <c r="P833" s="98" t="e">
        <f t="shared" si="321"/>
        <v>#VALUE!</v>
      </c>
      <c r="Q833" s="99" t="e">
        <f t="shared" si="330"/>
        <v>#VALUE!</v>
      </c>
      <c r="R833" s="100"/>
      <c r="S833" s="5"/>
      <c r="T833" s="28">
        <f t="shared" si="331"/>
        <v>0</v>
      </c>
      <c r="U833" s="101">
        <v>66140</v>
      </c>
      <c r="V833" s="102">
        <f t="shared" si="322"/>
        <v>0</v>
      </c>
      <c r="W833" s="101"/>
      <c r="X833" s="101"/>
      <c r="Y833" s="102">
        <f t="shared" si="332"/>
        <v>0</v>
      </c>
      <c r="Z833" s="102">
        <f t="shared" si="333"/>
        <v>0</v>
      </c>
      <c r="AA833" s="102" t="e">
        <f t="shared" si="323"/>
        <v>#VALUE!</v>
      </c>
    </row>
    <row r="834" spans="1:27" ht="17.25">
      <c r="A834" s="5"/>
      <c r="B834" s="5"/>
      <c r="C834" s="93"/>
      <c r="D834" s="193"/>
      <c r="E834" s="84"/>
      <c r="F834" s="85"/>
      <c r="G834" s="86" t="str">
        <f t="shared" si="324"/>
        <v>Error</v>
      </c>
      <c r="H834" s="87">
        <v>14400</v>
      </c>
      <c r="I834" s="88" t="e">
        <f t="shared" si="325"/>
        <v>#VALUE!</v>
      </c>
      <c r="J834" s="88" t="e">
        <f t="shared" si="320"/>
        <v>#VALUE!</v>
      </c>
      <c r="K834" s="88">
        <f t="shared" si="326"/>
        <v>0</v>
      </c>
      <c r="L834" s="88">
        <f t="shared" si="327"/>
        <v>0</v>
      </c>
      <c r="M834" s="88" t="e">
        <f t="shared" si="328"/>
        <v>#VALUE!</v>
      </c>
      <c r="N834" s="88" t="e">
        <f t="shared" si="329"/>
        <v>#VALUE!</v>
      </c>
      <c r="O834" s="87"/>
      <c r="P834" s="88" t="e">
        <f t="shared" si="321"/>
        <v>#VALUE!</v>
      </c>
      <c r="Q834" s="89" t="e">
        <f t="shared" si="330"/>
        <v>#VALUE!</v>
      </c>
      <c r="R834" s="90"/>
      <c r="S834" s="82"/>
      <c r="T834" s="28">
        <f t="shared" si="331"/>
        <v>0</v>
      </c>
      <c r="U834" s="91">
        <v>66140</v>
      </c>
      <c r="V834" s="92">
        <f t="shared" si="322"/>
        <v>0</v>
      </c>
      <c r="W834" s="91"/>
      <c r="X834" s="91"/>
      <c r="Y834" s="92">
        <f t="shared" si="332"/>
        <v>0</v>
      </c>
      <c r="Z834" s="92">
        <f t="shared" si="333"/>
        <v>0</v>
      </c>
      <c r="AA834" s="92" t="e">
        <f t="shared" si="323"/>
        <v>#VALUE!</v>
      </c>
    </row>
    <row r="835" spans="1:27" ht="17.25">
      <c r="A835" s="5"/>
      <c r="B835" s="5"/>
      <c r="C835" s="93"/>
      <c r="D835" s="193"/>
      <c r="E835" s="94"/>
      <c r="F835" s="95"/>
      <c r="G835" s="96" t="str">
        <f t="shared" si="324"/>
        <v>Error</v>
      </c>
      <c r="H835" s="97">
        <v>14400</v>
      </c>
      <c r="I835" s="98" t="e">
        <f t="shared" si="325"/>
        <v>#VALUE!</v>
      </c>
      <c r="J835" s="88" t="e">
        <f t="shared" si="320"/>
        <v>#VALUE!</v>
      </c>
      <c r="K835" s="98">
        <f t="shared" si="326"/>
        <v>0</v>
      </c>
      <c r="L835" s="98">
        <f t="shared" si="327"/>
        <v>0</v>
      </c>
      <c r="M835" s="98" t="e">
        <f t="shared" si="328"/>
        <v>#VALUE!</v>
      </c>
      <c r="N835" s="98" t="e">
        <f t="shared" si="329"/>
        <v>#VALUE!</v>
      </c>
      <c r="O835" s="97"/>
      <c r="P835" s="98" t="e">
        <f t="shared" si="321"/>
        <v>#VALUE!</v>
      </c>
      <c r="Q835" s="99" t="e">
        <f t="shared" si="330"/>
        <v>#VALUE!</v>
      </c>
      <c r="R835" s="100"/>
      <c r="S835" s="5"/>
      <c r="T835" s="28">
        <f t="shared" si="331"/>
        <v>0</v>
      </c>
      <c r="U835" s="101">
        <v>66140</v>
      </c>
      <c r="V835" s="102">
        <f t="shared" si="322"/>
        <v>0</v>
      </c>
      <c r="W835" s="101"/>
      <c r="X835" s="101"/>
      <c r="Y835" s="102">
        <f t="shared" si="332"/>
        <v>0</v>
      </c>
      <c r="Z835" s="102">
        <f t="shared" si="333"/>
        <v>0</v>
      </c>
      <c r="AA835" s="102" t="e">
        <f t="shared" si="323"/>
        <v>#VALUE!</v>
      </c>
    </row>
    <row r="836" spans="1:27" ht="17.25">
      <c r="A836" s="5"/>
      <c r="B836" s="5"/>
      <c r="C836" s="93"/>
      <c r="D836" s="193"/>
      <c r="E836" s="94"/>
      <c r="F836" s="95"/>
      <c r="G836" s="96" t="str">
        <f t="shared" si="324"/>
        <v>Error</v>
      </c>
      <c r="H836" s="97">
        <v>14400</v>
      </c>
      <c r="I836" s="98" t="e">
        <f t="shared" si="325"/>
        <v>#VALUE!</v>
      </c>
      <c r="J836" s="88" t="e">
        <f t="shared" si="320"/>
        <v>#VALUE!</v>
      </c>
      <c r="K836" s="98">
        <f t="shared" si="326"/>
        <v>0</v>
      </c>
      <c r="L836" s="98">
        <f t="shared" si="327"/>
        <v>0</v>
      </c>
      <c r="M836" s="98" t="e">
        <f t="shared" si="328"/>
        <v>#VALUE!</v>
      </c>
      <c r="N836" s="98" t="e">
        <f t="shared" si="329"/>
        <v>#VALUE!</v>
      </c>
      <c r="O836" s="97"/>
      <c r="P836" s="98" t="e">
        <f t="shared" si="321"/>
        <v>#VALUE!</v>
      </c>
      <c r="Q836" s="99" t="e">
        <f t="shared" si="330"/>
        <v>#VALUE!</v>
      </c>
      <c r="R836" s="100"/>
      <c r="S836" s="5"/>
      <c r="T836" s="28">
        <f t="shared" si="331"/>
        <v>0</v>
      </c>
      <c r="U836" s="101">
        <v>66140</v>
      </c>
      <c r="V836" s="102">
        <f t="shared" si="322"/>
        <v>0</v>
      </c>
      <c r="W836" s="101"/>
      <c r="X836" s="101"/>
      <c r="Y836" s="102">
        <f t="shared" si="332"/>
        <v>0</v>
      </c>
      <c r="Z836" s="102">
        <f t="shared" si="333"/>
        <v>0</v>
      </c>
      <c r="AA836" s="102" t="e">
        <f t="shared" si="323"/>
        <v>#VALUE!</v>
      </c>
    </row>
    <row r="837" spans="1:27" ht="17.25">
      <c r="A837" s="5"/>
      <c r="B837" s="5"/>
      <c r="C837" s="93"/>
      <c r="D837" s="193"/>
      <c r="E837" s="94"/>
      <c r="F837" s="95"/>
      <c r="G837" s="96" t="str">
        <f t="shared" si="324"/>
        <v>Error</v>
      </c>
      <c r="H837" s="97">
        <v>14400</v>
      </c>
      <c r="I837" s="98" t="e">
        <f t="shared" si="325"/>
        <v>#VALUE!</v>
      </c>
      <c r="J837" s="88" t="e">
        <f t="shared" si="320"/>
        <v>#VALUE!</v>
      </c>
      <c r="K837" s="98">
        <f t="shared" si="326"/>
        <v>0</v>
      </c>
      <c r="L837" s="98">
        <f t="shared" si="327"/>
        <v>0</v>
      </c>
      <c r="M837" s="98" t="e">
        <f t="shared" si="328"/>
        <v>#VALUE!</v>
      </c>
      <c r="N837" s="98" t="e">
        <f t="shared" si="329"/>
        <v>#VALUE!</v>
      </c>
      <c r="O837" s="97"/>
      <c r="P837" s="98" t="e">
        <f t="shared" si="321"/>
        <v>#VALUE!</v>
      </c>
      <c r="Q837" s="99" t="e">
        <f t="shared" si="330"/>
        <v>#VALUE!</v>
      </c>
      <c r="R837" s="100"/>
      <c r="S837" s="5"/>
      <c r="T837" s="28">
        <f t="shared" si="331"/>
        <v>0</v>
      </c>
      <c r="U837" s="101">
        <v>66140</v>
      </c>
      <c r="V837" s="102">
        <f t="shared" si="322"/>
        <v>0</v>
      </c>
      <c r="W837" s="101"/>
      <c r="X837" s="101"/>
      <c r="Y837" s="102">
        <f t="shared" si="332"/>
        <v>0</v>
      </c>
      <c r="Z837" s="102">
        <f t="shared" si="333"/>
        <v>0</v>
      </c>
      <c r="AA837" s="102" t="e">
        <f t="shared" si="323"/>
        <v>#VALUE!</v>
      </c>
    </row>
    <row r="838" spans="1:27" ht="17.25">
      <c r="A838" s="5"/>
      <c r="B838" s="5"/>
      <c r="C838" s="93"/>
      <c r="D838" s="193"/>
      <c r="E838" s="94"/>
      <c r="F838" s="95"/>
      <c r="G838" s="96" t="str">
        <f t="shared" si="324"/>
        <v>Error</v>
      </c>
      <c r="H838" s="97">
        <v>14400</v>
      </c>
      <c r="I838" s="98" t="e">
        <f t="shared" si="325"/>
        <v>#VALUE!</v>
      </c>
      <c r="J838" s="88" t="e">
        <f t="shared" si="320"/>
        <v>#VALUE!</v>
      </c>
      <c r="K838" s="98">
        <f t="shared" si="326"/>
        <v>0</v>
      </c>
      <c r="L838" s="98">
        <f t="shared" si="327"/>
        <v>0</v>
      </c>
      <c r="M838" s="98" t="e">
        <f t="shared" si="328"/>
        <v>#VALUE!</v>
      </c>
      <c r="N838" s="98" t="e">
        <f t="shared" si="329"/>
        <v>#VALUE!</v>
      </c>
      <c r="O838" s="97"/>
      <c r="P838" s="98" t="e">
        <f t="shared" si="321"/>
        <v>#VALUE!</v>
      </c>
      <c r="Q838" s="99" t="e">
        <f t="shared" si="330"/>
        <v>#VALUE!</v>
      </c>
      <c r="R838" s="100"/>
      <c r="S838" s="5"/>
      <c r="T838" s="28">
        <f t="shared" si="331"/>
        <v>0</v>
      </c>
      <c r="U838" s="101">
        <v>66140</v>
      </c>
      <c r="V838" s="102">
        <f t="shared" si="322"/>
        <v>0</v>
      </c>
      <c r="W838" s="101"/>
      <c r="X838" s="101"/>
      <c r="Y838" s="102">
        <f t="shared" si="332"/>
        <v>0</v>
      </c>
      <c r="Z838" s="102">
        <f t="shared" si="333"/>
        <v>0</v>
      </c>
      <c r="AA838" s="102" t="e">
        <f t="shared" si="323"/>
        <v>#VALUE!</v>
      </c>
    </row>
    <row r="839" spans="1:27" ht="17.25">
      <c r="A839" s="5"/>
      <c r="B839" s="5"/>
      <c r="C839" s="93"/>
      <c r="D839" s="193"/>
      <c r="E839" s="94"/>
      <c r="F839" s="95"/>
      <c r="G839" s="96" t="str">
        <f t="shared" si="324"/>
        <v>Error</v>
      </c>
      <c r="H839" s="97">
        <v>14400</v>
      </c>
      <c r="I839" s="98" t="e">
        <f t="shared" si="325"/>
        <v>#VALUE!</v>
      </c>
      <c r="J839" s="88" t="e">
        <f t="shared" si="320"/>
        <v>#VALUE!</v>
      </c>
      <c r="K839" s="98">
        <f t="shared" si="326"/>
        <v>0</v>
      </c>
      <c r="L839" s="98">
        <f t="shared" si="327"/>
        <v>0</v>
      </c>
      <c r="M839" s="98" t="e">
        <f t="shared" si="328"/>
        <v>#VALUE!</v>
      </c>
      <c r="N839" s="98" t="e">
        <f t="shared" si="329"/>
        <v>#VALUE!</v>
      </c>
      <c r="O839" s="97"/>
      <c r="P839" s="98" t="e">
        <f t="shared" si="321"/>
        <v>#VALUE!</v>
      </c>
      <c r="Q839" s="99" t="e">
        <f t="shared" si="330"/>
        <v>#VALUE!</v>
      </c>
      <c r="R839" s="100"/>
      <c r="S839" s="5"/>
      <c r="T839" s="28">
        <f t="shared" si="331"/>
        <v>0</v>
      </c>
      <c r="U839" s="101">
        <v>66140</v>
      </c>
      <c r="V839" s="102">
        <f t="shared" si="322"/>
        <v>0</v>
      </c>
      <c r="W839" s="101"/>
      <c r="X839" s="101"/>
      <c r="Y839" s="102">
        <f t="shared" si="332"/>
        <v>0</v>
      </c>
      <c r="Z839" s="102">
        <f t="shared" si="333"/>
        <v>0</v>
      </c>
      <c r="AA839" s="102" t="e">
        <f t="shared" si="323"/>
        <v>#VALUE!</v>
      </c>
    </row>
    <row r="840" spans="1:27" ht="17.25">
      <c r="A840" s="5"/>
      <c r="B840" s="5"/>
      <c r="C840" s="93"/>
      <c r="D840" s="193"/>
      <c r="E840" s="84"/>
      <c r="F840" s="85"/>
      <c r="G840" s="86" t="str">
        <f t="shared" si="324"/>
        <v>Error</v>
      </c>
      <c r="H840" s="87">
        <v>14400</v>
      </c>
      <c r="I840" s="88" t="e">
        <f t="shared" si="325"/>
        <v>#VALUE!</v>
      </c>
      <c r="J840" s="88" t="e">
        <f t="shared" si="320"/>
        <v>#VALUE!</v>
      </c>
      <c r="K840" s="88">
        <f t="shared" si="326"/>
        <v>0</v>
      </c>
      <c r="L840" s="88">
        <f t="shared" si="327"/>
        <v>0</v>
      </c>
      <c r="M840" s="88" t="e">
        <f t="shared" si="328"/>
        <v>#VALUE!</v>
      </c>
      <c r="N840" s="88" t="e">
        <f t="shared" si="329"/>
        <v>#VALUE!</v>
      </c>
      <c r="O840" s="87"/>
      <c r="P840" s="88" t="e">
        <f t="shared" si="321"/>
        <v>#VALUE!</v>
      </c>
      <c r="Q840" s="89" t="e">
        <f t="shared" si="330"/>
        <v>#VALUE!</v>
      </c>
      <c r="R840" s="90"/>
      <c r="S840" s="82"/>
      <c r="T840" s="28">
        <f t="shared" si="331"/>
        <v>0</v>
      </c>
      <c r="U840" s="91">
        <v>66140</v>
      </c>
      <c r="V840" s="92">
        <f t="shared" si="322"/>
        <v>0</v>
      </c>
      <c r="W840" s="91"/>
      <c r="X840" s="91"/>
      <c r="Y840" s="92">
        <f t="shared" si="332"/>
        <v>0</v>
      </c>
      <c r="Z840" s="92">
        <f t="shared" si="333"/>
        <v>0</v>
      </c>
      <c r="AA840" s="92" t="e">
        <f t="shared" si="323"/>
        <v>#VALUE!</v>
      </c>
    </row>
    <row r="841" spans="1:27" ht="17.25">
      <c r="A841" s="5"/>
      <c r="B841" s="5"/>
      <c r="C841" s="93"/>
      <c r="D841" s="193"/>
      <c r="E841" s="94"/>
      <c r="F841" s="95"/>
      <c r="G841" s="96" t="str">
        <f t="shared" si="324"/>
        <v>Error</v>
      </c>
      <c r="H841" s="97">
        <v>14400</v>
      </c>
      <c r="I841" s="98" t="e">
        <f t="shared" si="325"/>
        <v>#VALUE!</v>
      </c>
      <c r="J841" s="88" t="e">
        <f t="shared" si="320"/>
        <v>#VALUE!</v>
      </c>
      <c r="K841" s="98">
        <f t="shared" si="326"/>
        <v>0</v>
      </c>
      <c r="L841" s="98">
        <f t="shared" si="327"/>
        <v>0</v>
      </c>
      <c r="M841" s="98" t="e">
        <f t="shared" si="328"/>
        <v>#VALUE!</v>
      </c>
      <c r="N841" s="98" t="e">
        <f t="shared" si="329"/>
        <v>#VALUE!</v>
      </c>
      <c r="O841" s="97"/>
      <c r="P841" s="98" t="e">
        <f t="shared" si="321"/>
        <v>#VALUE!</v>
      </c>
      <c r="Q841" s="99" t="e">
        <f t="shared" si="330"/>
        <v>#VALUE!</v>
      </c>
      <c r="R841" s="100"/>
      <c r="S841" s="5"/>
      <c r="T841" s="28">
        <f t="shared" si="331"/>
        <v>0</v>
      </c>
      <c r="U841" s="101">
        <v>66140</v>
      </c>
      <c r="V841" s="102">
        <f t="shared" si="322"/>
        <v>0</v>
      </c>
      <c r="W841" s="101"/>
      <c r="X841" s="101"/>
      <c r="Y841" s="102">
        <f t="shared" si="332"/>
        <v>0</v>
      </c>
      <c r="Z841" s="102">
        <f t="shared" si="333"/>
        <v>0</v>
      </c>
      <c r="AA841" s="102" t="e">
        <f t="shared" si="323"/>
        <v>#VALUE!</v>
      </c>
    </row>
    <row r="842" spans="1:27" ht="17.25">
      <c r="A842" s="5"/>
      <c r="B842" s="5"/>
      <c r="C842" s="93"/>
      <c r="D842" s="193"/>
      <c r="E842" s="94"/>
      <c r="F842" s="95"/>
      <c r="G842" s="96" t="str">
        <f t="shared" si="324"/>
        <v>Error</v>
      </c>
      <c r="H842" s="97">
        <v>14400</v>
      </c>
      <c r="I842" s="98" t="e">
        <f t="shared" si="325"/>
        <v>#VALUE!</v>
      </c>
      <c r="J842" s="88" t="e">
        <f t="shared" si="320"/>
        <v>#VALUE!</v>
      </c>
      <c r="K842" s="98">
        <f t="shared" si="326"/>
        <v>0</v>
      </c>
      <c r="L842" s="98">
        <f t="shared" si="327"/>
        <v>0</v>
      </c>
      <c r="M842" s="98" t="e">
        <f t="shared" si="328"/>
        <v>#VALUE!</v>
      </c>
      <c r="N842" s="98" t="e">
        <f t="shared" si="329"/>
        <v>#VALUE!</v>
      </c>
      <c r="O842" s="97"/>
      <c r="P842" s="98" t="e">
        <f t="shared" si="321"/>
        <v>#VALUE!</v>
      </c>
      <c r="Q842" s="99" t="e">
        <f t="shared" si="330"/>
        <v>#VALUE!</v>
      </c>
      <c r="R842" s="100"/>
      <c r="S842" s="5"/>
      <c r="T842" s="28">
        <f t="shared" si="331"/>
        <v>0</v>
      </c>
      <c r="U842" s="101">
        <v>66140</v>
      </c>
      <c r="V842" s="102">
        <f t="shared" si="322"/>
        <v>0</v>
      </c>
      <c r="W842" s="101"/>
      <c r="X842" s="101"/>
      <c r="Y842" s="102">
        <f t="shared" si="332"/>
        <v>0</v>
      </c>
      <c r="Z842" s="102">
        <f t="shared" si="333"/>
        <v>0</v>
      </c>
      <c r="AA842" s="102" t="e">
        <f t="shared" si="323"/>
        <v>#VALUE!</v>
      </c>
    </row>
    <row r="843" spans="1:27" ht="17.25">
      <c r="A843" s="5"/>
      <c r="B843" s="5"/>
      <c r="C843" s="93"/>
      <c r="D843" s="193"/>
      <c r="E843" s="94"/>
      <c r="F843" s="95"/>
      <c r="G843" s="96" t="str">
        <f t="shared" si="324"/>
        <v>Error</v>
      </c>
      <c r="H843" s="97">
        <v>14400</v>
      </c>
      <c r="I843" s="98" t="e">
        <f t="shared" si="325"/>
        <v>#VALUE!</v>
      </c>
      <c r="J843" s="88" t="e">
        <f t="shared" si="320"/>
        <v>#VALUE!</v>
      </c>
      <c r="K843" s="98">
        <f t="shared" si="326"/>
        <v>0</v>
      </c>
      <c r="L843" s="98">
        <f t="shared" si="327"/>
        <v>0</v>
      </c>
      <c r="M843" s="98" t="e">
        <f t="shared" si="328"/>
        <v>#VALUE!</v>
      </c>
      <c r="N843" s="98" t="e">
        <f t="shared" si="329"/>
        <v>#VALUE!</v>
      </c>
      <c r="O843" s="97"/>
      <c r="P843" s="98" t="e">
        <f t="shared" si="321"/>
        <v>#VALUE!</v>
      </c>
      <c r="Q843" s="99" t="e">
        <f t="shared" si="330"/>
        <v>#VALUE!</v>
      </c>
      <c r="R843" s="100"/>
      <c r="S843" s="5"/>
      <c r="T843" s="28">
        <f t="shared" si="331"/>
        <v>0</v>
      </c>
      <c r="U843" s="101">
        <v>66140</v>
      </c>
      <c r="V843" s="102">
        <f t="shared" si="322"/>
        <v>0</v>
      </c>
      <c r="W843" s="101"/>
      <c r="X843" s="101"/>
      <c r="Y843" s="102">
        <f t="shared" si="332"/>
        <v>0</v>
      </c>
      <c r="Z843" s="102">
        <f t="shared" si="333"/>
        <v>0</v>
      </c>
      <c r="AA843" s="102" t="e">
        <f t="shared" si="323"/>
        <v>#VALUE!</v>
      </c>
    </row>
    <row r="844" spans="1:27" ht="17.25">
      <c r="A844" s="5"/>
      <c r="B844" s="5"/>
      <c r="C844" s="93"/>
      <c r="D844" s="193"/>
      <c r="E844" s="94"/>
      <c r="F844" s="95"/>
      <c r="G844" s="96" t="str">
        <f t="shared" si="324"/>
        <v>Error</v>
      </c>
      <c r="H844" s="97">
        <v>14400</v>
      </c>
      <c r="I844" s="98" t="e">
        <f t="shared" si="325"/>
        <v>#VALUE!</v>
      </c>
      <c r="J844" s="88" t="e">
        <f t="shared" si="320"/>
        <v>#VALUE!</v>
      </c>
      <c r="K844" s="98">
        <f t="shared" si="326"/>
        <v>0</v>
      </c>
      <c r="L844" s="98">
        <f t="shared" si="327"/>
        <v>0</v>
      </c>
      <c r="M844" s="98" t="e">
        <f t="shared" si="328"/>
        <v>#VALUE!</v>
      </c>
      <c r="N844" s="98" t="e">
        <f t="shared" si="329"/>
        <v>#VALUE!</v>
      </c>
      <c r="O844" s="97"/>
      <c r="P844" s="98" t="e">
        <f t="shared" si="321"/>
        <v>#VALUE!</v>
      </c>
      <c r="Q844" s="99" t="e">
        <f t="shared" si="330"/>
        <v>#VALUE!</v>
      </c>
      <c r="R844" s="100"/>
      <c r="S844" s="5"/>
      <c r="T844" s="28">
        <f t="shared" si="331"/>
        <v>0</v>
      </c>
      <c r="U844" s="101">
        <v>66140</v>
      </c>
      <c r="V844" s="102">
        <f t="shared" si="322"/>
        <v>0</v>
      </c>
      <c r="W844" s="101"/>
      <c r="X844" s="101"/>
      <c r="Y844" s="102">
        <f t="shared" si="332"/>
        <v>0</v>
      </c>
      <c r="Z844" s="102">
        <f t="shared" si="333"/>
        <v>0</v>
      </c>
      <c r="AA844" s="102" t="e">
        <f t="shared" si="323"/>
        <v>#VALUE!</v>
      </c>
    </row>
    <row r="845" spans="1:27" ht="17.25">
      <c r="A845" s="5"/>
      <c r="B845" s="5"/>
      <c r="C845" s="93"/>
      <c r="D845" s="193"/>
      <c r="E845" s="94"/>
      <c r="F845" s="95"/>
      <c r="G845" s="96" t="str">
        <f t="shared" si="324"/>
        <v>Error</v>
      </c>
      <c r="H845" s="97">
        <v>14400</v>
      </c>
      <c r="I845" s="98" t="e">
        <f t="shared" si="325"/>
        <v>#VALUE!</v>
      </c>
      <c r="J845" s="88" t="e">
        <f t="shared" si="320"/>
        <v>#VALUE!</v>
      </c>
      <c r="K845" s="98">
        <f t="shared" si="326"/>
        <v>0</v>
      </c>
      <c r="L845" s="98">
        <f t="shared" si="327"/>
        <v>0</v>
      </c>
      <c r="M845" s="98" t="e">
        <f t="shared" si="328"/>
        <v>#VALUE!</v>
      </c>
      <c r="N845" s="98" t="e">
        <f t="shared" si="329"/>
        <v>#VALUE!</v>
      </c>
      <c r="O845" s="97"/>
      <c r="P845" s="98" t="e">
        <f t="shared" si="321"/>
        <v>#VALUE!</v>
      </c>
      <c r="Q845" s="99" t="e">
        <f t="shared" si="330"/>
        <v>#VALUE!</v>
      </c>
      <c r="R845" s="100"/>
      <c r="S845" s="5"/>
      <c r="T845" s="28">
        <f t="shared" si="331"/>
        <v>0</v>
      </c>
      <c r="U845" s="101">
        <v>66140</v>
      </c>
      <c r="V845" s="102">
        <f t="shared" si="322"/>
        <v>0</v>
      </c>
      <c r="W845" s="101"/>
      <c r="X845" s="101"/>
      <c r="Y845" s="102">
        <f t="shared" si="332"/>
        <v>0</v>
      </c>
      <c r="Z845" s="102">
        <f t="shared" si="333"/>
        <v>0</v>
      </c>
      <c r="AA845" s="102" t="e">
        <f t="shared" si="323"/>
        <v>#VALUE!</v>
      </c>
    </row>
    <row r="846" spans="1:27" ht="17.25">
      <c r="A846" s="5"/>
      <c r="B846" s="5"/>
      <c r="C846" s="93"/>
      <c r="D846" s="193"/>
      <c r="E846" s="84"/>
      <c r="F846" s="85"/>
      <c r="G846" s="86" t="str">
        <f t="shared" si="324"/>
        <v>Error</v>
      </c>
      <c r="H846" s="87">
        <v>14400</v>
      </c>
      <c r="I846" s="88" t="e">
        <f t="shared" si="325"/>
        <v>#VALUE!</v>
      </c>
      <c r="J846" s="88" t="e">
        <f t="shared" si="320"/>
        <v>#VALUE!</v>
      </c>
      <c r="K846" s="88">
        <f t="shared" si="326"/>
        <v>0</v>
      </c>
      <c r="L846" s="88">
        <f t="shared" si="327"/>
        <v>0</v>
      </c>
      <c r="M846" s="88" t="e">
        <f t="shared" si="328"/>
        <v>#VALUE!</v>
      </c>
      <c r="N846" s="88" t="e">
        <f t="shared" si="329"/>
        <v>#VALUE!</v>
      </c>
      <c r="O846" s="87"/>
      <c r="P846" s="88" t="e">
        <f t="shared" si="321"/>
        <v>#VALUE!</v>
      </c>
      <c r="Q846" s="89" t="e">
        <f t="shared" si="330"/>
        <v>#VALUE!</v>
      </c>
      <c r="R846" s="90"/>
      <c r="S846" s="82"/>
      <c r="T846" s="28">
        <f t="shared" si="331"/>
        <v>0</v>
      </c>
      <c r="U846" s="91">
        <v>66140</v>
      </c>
      <c r="V846" s="92">
        <f t="shared" si="322"/>
        <v>0</v>
      </c>
      <c r="W846" s="91"/>
      <c r="X846" s="91"/>
      <c r="Y846" s="92">
        <f t="shared" si="332"/>
        <v>0</v>
      </c>
      <c r="Z846" s="92">
        <f t="shared" si="333"/>
        <v>0</v>
      </c>
      <c r="AA846" s="92" t="e">
        <f t="shared" si="323"/>
        <v>#VALUE!</v>
      </c>
    </row>
    <row r="847" spans="1:27" ht="17.25">
      <c r="A847" s="5"/>
      <c r="B847" s="5"/>
      <c r="C847" s="93"/>
      <c r="D847" s="193"/>
      <c r="E847" s="94"/>
      <c r="F847" s="95"/>
      <c r="G847" s="96" t="str">
        <f t="shared" si="324"/>
        <v>Error</v>
      </c>
      <c r="H847" s="97">
        <v>14400</v>
      </c>
      <c r="I847" s="98" t="e">
        <f t="shared" si="325"/>
        <v>#VALUE!</v>
      </c>
      <c r="J847" s="88" t="e">
        <f t="shared" si="320"/>
        <v>#VALUE!</v>
      </c>
      <c r="K847" s="98">
        <f t="shared" si="326"/>
        <v>0</v>
      </c>
      <c r="L847" s="98">
        <f t="shared" si="327"/>
        <v>0</v>
      </c>
      <c r="M847" s="98" t="e">
        <f t="shared" si="328"/>
        <v>#VALUE!</v>
      </c>
      <c r="N847" s="98" t="e">
        <f t="shared" si="329"/>
        <v>#VALUE!</v>
      </c>
      <c r="O847" s="97"/>
      <c r="P847" s="98" t="e">
        <f t="shared" si="321"/>
        <v>#VALUE!</v>
      </c>
      <c r="Q847" s="99" t="e">
        <f t="shared" si="330"/>
        <v>#VALUE!</v>
      </c>
      <c r="R847" s="100"/>
      <c r="S847" s="5"/>
      <c r="T847" s="28">
        <f t="shared" si="331"/>
        <v>0</v>
      </c>
      <c r="U847" s="101">
        <v>66140</v>
      </c>
      <c r="V847" s="102">
        <f t="shared" si="322"/>
        <v>0</v>
      </c>
      <c r="W847" s="101"/>
      <c r="X847" s="101"/>
      <c r="Y847" s="102">
        <f t="shared" si="332"/>
        <v>0</v>
      </c>
      <c r="Z847" s="102">
        <f t="shared" si="333"/>
        <v>0</v>
      </c>
      <c r="AA847" s="102" t="e">
        <f t="shared" si="323"/>
        <v>#VALUE!</v>
      </c>
    </row>
    <row r="848" spans="1:27" ht="17.25">
      <c r="A848" s="5"/>
      <c r="B848" s="5"/>
      <c r="C848" s="93"/>
      <c r="D848" s="193"/>
      <c r="E848" s="94"/>
      <c r="F848" s="95"/>
      <c r="G848" s="96" t="str">
        <f t="shared" si="324"/>
        <v>Error</v>
      </c>
      <c r="H848" s="97">
        <v>14400</v>
      </c>
      <c r="I848" s="98" t="e">
        <f t="shared" si="325"/>
        <v>#VALUE!</v>
      </c>
      <c r="J848" s="88" t="e">
        <f t="shared" si="320"/>
        <v>#VALUE!</v>
      </c>
      <c r="K848" s="98">
        <f t="shared" si="326"/>
        <v>0</v>
      </c>
      <c r="L848" s="98">
        <f t="shared" si="327"/>
        <v>0</v>
      </c>
      <c r="M848" s="98" t="e">
        <f t="shared" si="328"/>
        <v>#VALUE!</v>
      </c>
      <c r="N848" s="98" t="e">
        <f t="shared" si="329"/>
        <v>#VALUE!</v>
      </c>
      <c r="O848" s="97"/>
      <c r="P848" s="98" t="e">
        <f t="shared" si="321"/>
        <v>#VALUE!</v>
      </c>
      <c r="Q848" s="99" t="e">
        <f t="shared" si="330"/>
        <v>#VALUE!</v>
      </c>
      <c r="R848" s="100"/>
      <c r="S848" s="5"/>
      <c r="T848" s="28">
        <f t="shared" si="331"/>
        <v>0</v>
      </c>
      <c r="U848" s="101">
        <v>66140</v>
      </c>
      <c r="V848" s="102">
        <f t="shared" si="322"/>
        <v>0</v>
      </c>
      <c r="W848" s="101"/>
      <c r="X848" s="101"/>
      <c r="Y848" s="102">
        <f t="shared" si="332"/>
        <v>0</v>
      </c>
      <c r="Z848" s="102">
        <f t="shared" si="333"/>
        <v>0</v>
      </c>
      <c r="AA848" s="102" t="e">
        <f t="shared" si="323"/>
        <v>#VALUE!</v>
      </c>
    </row>
    <row r="849" spans="1:27" ht="17.25">
      <c r="A849" s="5"/>
      <c r="B849" s="5"/>
      <c r="C849" s="93"/>
      <c r="D849" s="193"/>
      <c r="E849" s="94"/>
      <c r="F849" s="95"/>
      <c r="G849" s="96" t="str">
        <f t="shared" si="324"/>
        <v>Error</v>
      </c>
      <c r="H849" s="97">
        <v>14400</v>
      </c>
      <c r="I849" s="98" t="e">
        <f t="shared" si="325"/>
        <v>#VALUE!</v>
      </c>
      <c r="J849" s="88" t="e">
        <f t="shared" si="320"/>
        <v>#VALUE!</v>
      </c>
      <c r="K849" s="98">
        <f t="shared" si="326"/>
        <v>0</v>
      </c>
      <c r="L849" s="98">
        <f t="shared" si="327"/>
        <v>0</v>
      </c>
      <c r="M849" s="98" t="e">
        <f t="shared" si="328"/>
        <v>#VALUE!</v>
      </c>
      <c r="N849" s="98" t="e">
        <f t="shared" si="329"/>
        <v>#VALUE!</v>
      </c>
      <c r="O849" s="97"/>
      <c r="P849" s="98" t="e">
        <f t="shared" si="321"/>
        <v>#VALUE!</v>
      </c>
      <c r="Q849" s="99" t="e">
        <f t="shared" si="330"/>
        <v>#VALUE!</v>
      </c>
      <c r="R849" s="100"/>
      <c r="S849" s="5"/>
      <c r="T849" s="28">
        <f t="shared" si="331"/>
        <v>0</v>
      </c>
      <c r="U849" s="101">
        <v>66140</v>
      </c>
      <c r="V849" s="102">
        <f t="shared" si="322"/>
        <v>0</v>
      </c>
      <c r="W849" s="101"/>
      <c r="X849" s="101"/>
      <c r="Y849" s="102">
        <f t="shared" si="332"/>
        <v>0</v>
      </c>
      <c r="Z849" s="102">
        <f t="shared" si="333"/>
        <v>0</v>
      </c>
      <c r="AA849" s="102" t="e">
        <f t="shared" si="323"/>
        <v>#VALUE!</v>
      </c>
    </row>
    <row r="850" spans="1:27" ht="17.25">
      <c r="A850" s="5"/>
      <c r="B850" s="5"/>
      <c r="C850" s="93"/>
      <c r="D850" s="193"/>
      <c r="E850" s="94"/>
      <c r="F850" s="95"/>
      <c r="G850" s="96" t="str">
        <f t="shared" si="324"/>
        <v>Error</v>
      </c>
      <c r="H850" s="97">
        <v>14400</v>
      </c>
      <c r="I850" s="98" t="e">
        <f t="shared" si="325"/>
        <v>#VALUE!</v>
      </c>
      <c r="J850" s="88" t="e">
        <f t="shared" si="320"/>
        <v>#VALUE!</v>
      </c>
      <c r="K850" s="98">
        <f t="shared" si="326"/>
        <v>0</v>
      </c>
      <c r="L850" s="98">
        <f t="shared" si="327"/>
        <v>0</v>
      </c>
      <c r="M850" s="98" t="e">
        <f t="shared" si="328"/>
        <v>#VALUE!</v>
      </c>
      <c r="N850" s="98" t="e">
        <f t="shared" si="329"/>
        <v>#VALUE!</v>
      </c>
      <c r="O850" s="97"/>
      <c r="P850" s="98" t="e">
        <f t="shared" si="321"/>
        <v>#VALUE!</v>
      </c>
      <c r="Q850" s="99" t="e">
        <f t="shared" si="330"/>
        <v>#VALUE!</v>
      </c>
      <c r="R850" s="100"/>
      <c r="S850" s="5"/>
      <c r="T850" s="28">
        <f t="shared" si="331"/>
        <v>0</v>
      </c>
      <c r="U850" s="101">
        <v>66140</v>
      </c>
      <c r="V850" s="102">
        <f t="shared" si="322"/>
        <v>0</v>
      </c>
      <c r="W850" s="101"/>
      <c r="X850" s="101"/>
      <c r="Y850" s="102">
        <f t="shared" si="332"/>
        <v>0</v>
      </c>
      <c r="Z850" s="102">
        <f t="shared" si="333"/>
        <v>0</v>
      </c>
      <c r="AA850" s="102" t="e">
        <f t="shared" si="323"/>
        <v>#VALUE!</v>
      </c>
    </row>
    <row r="851" spans="1:27" ht="17.25">
      <c r="A851" s="5"/>
      <c r="B851" s="5"/>
      <c r="C851" s="93"/>
      <c r="D851" s="193"/>
      <c r="E851" s="94"/>
      <c r="F851" s="95"/>
      <c r="G851" s="96" t="str">
        <f t="shared" si="324"/>
        <v>Error</v>
      </c>
      <c r="H851" s="97">
        <v>14400</v>
      </c>
      <c r="I851" s="98" t="e">
        <f t="shared" si="325"/>
        <v>#VALUE!</v>
      </c>
      <c r="J851" s="88" t="e">
        <f t="shared" si="320"/>
        <v>#VALUE!</v>
      </c>
      <c r="K851" s="98">
        <f t="shared" si="326"/>
        <v>0</v>
      </c>
      <c r="L851" s="98">
        <f t="shared" si="327"/>
        <v>0</v>
      </c>
      <c r="M851" s="98" t="e">
        <f t="shared" si="328"/>
        <v>#VALUE!</v>
      </c>
      <c r="N851" s="98" t="e">
        <f t="shared" si="329"/>
        <v>#VALUE!</v>
      </c>
      <c r="O851" s="97"/>
      <c r="P851" s="98" t="e">
        <f t="shared" si="321"/>
        <v>#VALUE!</v>
      </c>
      <c r="Q851" s="99" t="e">
        <f t="shared" si="330"/>
        <v>#VALUE!</v>
      </c>
      <c r="R851" s="100"/>
      <c r="S851" s="5"/>
      <c r="T851" s="28">
        <f t="shared" si="331"/>
        <v>0</v>
      </c>
      <c r="U851" s="101">
        <v>66140</v>
      </c>
      <c r="V851" s="102">
        <f t="shared" si="322"/>
        <v>0</v>
      </c>
      <c r="W851" s="101"/>
      <c r="X851" s="101"/>
      <c r="Y851" s="102">
        <f t="shared" si="332"/>
        <v>0</v>
      </c>
      <c r="Z851" s="102">
        <f t="shared" si="333"/>
        <v>0</v>
      </c>
      <c r="AA851" s="102" t="e">
        <f t="shared" si="323"/>
        <v>#VALUE!</v>
      </c>
    </row>
    <row r="852" spans="1:27" ht="17.25">
      <c r="A852" s="5"/>
      <c r="B852" s="5"/>
      <c r="C852" s="93"/>
      <c r="D852" s="193"/>
      <c r="E852" s="84"/>
      <c r="F852" s="85"/>
      <c r="G852" s="86" t="str">
        <f t="shared" si="324"/>
        <v>Error</v>
      </c>
      <c r="H852" s="87">
        <v>14400</v>
      </c>
      <c r="I852" s="88" t="e">
        <f t="shared" si="325"/>
        <v>#VALUE!</v>
      </c>
      <c r="J852" s="88" t="e">
        <f t="shared" si="320"/>
        <v>#VALUE!</v>
      </c>
      <c r="K852" s="88">
        <f t="shared" si="326"/>
        <v>0</v>
      </c>
      <c r="L852" s="88">
        <f t="shared" si="327"/>
        <v>0</v>
      </c>
      <c r="M852" s="88" t="e">
        <f t="shared" si="328"/>
        <v>#VALUE!</v>
      </c>
      <c r="N852" s="88" t="e">
        <f t="shared" si="329"/>
        <v>#VALUE!</v>
      </c>
      <c r="O852" s="87"/>
      <c r="P852" s="88" t="e">
        <f t="shared" si="321"/>
        <v>#VALUE!</v>
      </c>
      <c r="Q852" s="89" t="e">
        <f t="shared" si="330"/>
        <v>#VALUE!</v>
      </c>
      <c r="R852" s="90"/>
      <c r="S852" s="82"/>
      <c r="T852" s="28">
        <f t="shared" si="331"/>
        <v>0</v>
      </c>
      <c r="U852" s="91">
        <v>66140</v>
      </c>
      <c r="V852" s="92">
        <f t="shared" si="322"/>
        <v>0</v>
      </c>
      <c r="W852" s="91"/>
      <c r="X852" s="91"/>
      <c r="Y852" s="92">
        <f t="shared" si="332"/>
        <v>0</v>
      </c>
      <c r="Z852" s="92">
        <f t="shared" si="333"/>
        <v>0</v>
      </c>
      <c r="AA852" s="92" t="e">
        <f t="shared" si="323"/>
        <v>#VALUE!</v>
      </c>
    </row>
    <row r="853" spans="1:27" ht="17.25">
      <c r="A853" s="5"/>
      <c r="B853" s="5"/>
      <c r="C853" s="93"/>
      <c r="D853" s="193"/>
      <c r="E853" s="94"/>
      <c r="F853" s="95"/>
      <c r="G853" s="96" t="str">
        <f t="shared" si="324"/>
        <v>Error</v>
      </c>
      <c r="H853" s="97">
        <v>14400</v>
      </c>
      <c r="I853" s="98" t="e">
        <f t="shared" si="325"/>
        <v>#VALUE!</v>
      </c>
      <c r="J853" s="88" t="e">
        <f t="shared" si="320"/>
        <v>#VALUE!</v>
      </c>
      <c r="K853" s="98">
        <f t="shared" si="326"/>
        <v>0</v>
      </c>
      <c r="L853" s="98">
        <f t="shared" si="327"/>
        <v>0</v>
      </c>
      <c r="M853" s="98" t="e">
        <f t="shared" si="328"/>
        <v>#VALUE!</v>
      </c>
      <c r="N853" s="98" t="e">
        <f t="shared" si="329"/>
        <v>#VALUE!</v>
      </c>
      <c r="O853" s="97"/>
      <c r="P853" s="98" t="e">
        <f t="shared" si="321"/>
        <v>#VALUE!</v>
      </c>
      <c r="Q853" s="99" t="e">
        <f t="shared" si="330"/>
        <v>#VALUE!</v>
      </c>
      <c r="R853" s="100"/>
      <c r="S853" s="5"/>
      <c r="T853" s="28">
        <f t="shared" si="331"/>
        <v>0</v>
      </c>
      <c r="U853" s="101">
        <v>66140</v>
      </c>
      <c r="V853" s="102">
        <f t="shared" si="322"/>
        <v>0</v>
      </c>
      <c r="W853" s="101"/>
      <c r="X853" s="101"/>
      <c r="Y853" s="102">
        <f t="shared" si="332"/>
        <v>0</v>
      </c>
      <c r="Z853" s="102">
        <f t="shared" si="333"/>
        <v>0</v>
      </c>
      <c r="AA853" s="102" t="e">
        <f t="shared" si="323"/>
        <v>#VALUE!</v>
      </c>
    </row>
    <row r="854" spans="1:27" ht="17.25">
      <c r="A854" s="5"/>
      <c r="B854" s="5"/>
      <c r="C854" s="93"/>
      <c r="D854" s="193"/>
      <c r="E854" s="94"/>
      <c r="F854" s="95"/>
      <c r="G854" s="96" t="str">
        <f t="shared" si="324"/>
        <v>Error</v>
      </c>
      <c r="H854" s="97">
        <v>14400</v>
      </c>
      <c r="I854" s="98" t="e">
        <f t="shared" si="325"/>
        <v>#VALUE!</v>
      </c>
      <c r="J854" s="88" t="e">
        <f t="shared" si="320"/>
        <v>#VALUE!</v>
      </c>
      <c r="K854" s="98">
        <f t="shared" si="326"/>
        <v>0</v>
      </c>
      <c r="L854" s="98">
        <f t="shared" si="327"/>
        <v>0</v>
      </c>
      <c r="M854" s="98" t="e">
        <f t="shared" si="328"/>
        <v>#VALUE!</v>
      </c>
      <c r="N854" s="98" t="e">
        <f t="shared" si="329"/>
        <v>#VALUE!</v>
      </c>
      <c r="O854" s="97"/>
      <c r="P854" s="98" t="e">
        <f t="shared" si="321"/>
        <v>#VALUE!</v>
      </c>
      <c r="Q854" s="99" t="e">
        <f t="shared" si="330"/>
        <v>#VALUE!</v>
      </c>
      <c r="R854" s="100"/>
      <c r="S854" s="5"/>
      <c r="T854" s="28">
        <f t="shared" si="331"/>
        <v>0</v>
      </c>
      <c r="U854" s="101">
        <v>66140</v>
      </c>
      <c r="V854" s="102">
        <f t="shared" si="322"/>
        <v>0</v>
      </c>
      <c r="W854" s="101"/>
      <c r="X854" s="101"/>
      <c r="Y854" s="102">
        <f t="shared" si="332"/>
        <v>0</v>
      </c>
      <c r="Z854" s="102">
        <f t="shared" si="333"/>
        <v>0</v>
      </c>
      <c r="AA854" s="102" t="e">
        <f t="shared" si="323"/>
        <v>#VALUE!</v>
      </c>
    </row>
    <row r="855" spans="1:27" ht="17.25">
      <c r="A855" s="5"/>
      <c r="B855" s="5"/>
      <c r="C855" s="93"/>
      <c r="D855" s="193"/>
      <c r="E855" s="94"/>
      <c r="F855" s="95"/>
      <c r="G855" s="96" t="str">
        <f t="shared" si="324"/>
        <v>Error</v>
      </c>
      <c r="H855" s="97">
        <v>14400</v>
      </c>
      <c r="I855" s="98" t="e">
        <f t="shared" si="325"/>
        <v>#VALUE!</v>
      </c>
      <c r="J855" s="88" t="e">
        <f t="shared" si="320"/>
        <v>#VALUE!</v>
      </c>
      <c r="K855" s="98">
        <f t="shared" si="326"/>
        <v>0</v>
      </c>
      <c r="L855" s="98">
        <f t="shared" si="327"/>
        <v>0</v>
      </c>
      <c r="M855" s="98" t="e">
        <f t="shared" si="328"/>
        <v>#VALUE!</v>
      </c>
      <c r="N855" s="98" t="e">
        <f t="shared" si="329"/>
        <v>#VALUE!</v>
      </c>
      <c r="O855" s="97"/>
      <c r="P855" s="98" t="e">
        <f t="shared" si="321"/>
        <v>#VALUE!</v>
      </c>
      <c r="Q855" s="99" t="e">
        <f t="shared" si="330"/>
        <v>#VALUE!</v>
      </c>
      <c r="R855" s="100"/>
      <c r="S855" s="5"/>
      <c r="T855" s="28">
        <f t="shared" si="331"/>
        <v>0</v>
      </c>
      <c r="U855" s="101">
        <v>66140</v>
      </c>
      <c r="V855" s="102">
        <f t="shared" si="322"/>
        <v>0</v>
      </c>
      <c r="W855" s="101"/>
      <c r="X855" s="101"/>
      <c r="Y855" s="102">
        <f t="shared" si="332"/>
        <v>0</v>
      </c>
      <c r="Z855" s="102">
        <f t="shared" si="333"/>
        <v>0</v>
      </c>
      <c r="AA855" s="102" t="e">
        <f t="shared" si="323"/>
        <v>#VALUE!</v>
      </c>
    </row>
    <row r="856" spans="1:27" ht="17.25">
      <c r="A856" s="5"/>
      <c r="B856" s="5"/>
      <c r="C856" s="93"/>
      <c r="D856" s="193"/>
      <c r="E856" s="94"/>
      <c r="F856" s="95"/>
      <c r="G856" s="96" t="str">
        <f t="shared" si="324"/>
        <v>Error</v>
      </c>
      <c r="H856" s="97">
        <v>14400</v>
      </c>
      <c r="I856" s="98" t="e">
        <f t="shared" si="325"/>
        <v>#VALUE!</v>
      </c>
      <c r="J856" s="88" t="e">
        <f t="shared" si="320"/>
        <v>#VALUE!</v>
      </c>
      <c r="K856" s="98">
        <f t="shared" si="326"/>
        <v>0</v>
      </c>
      <c r="L856" s="98">
        <f t="shared" si="327"/>
        <v>0</v>
      </c>
      <c r="M856" s="98" t="e">
        <f t="shared" si="328"/>
        <v>#VALUE!</v>
      </c>
      <c r="N856" s="98" t="e">
        <f t="shared" si="329"/>
        <v>#VALUE!</v>
      </c>
      <c r="O856" s="97"/>
      <c r="P856" s="98" t="e">
        <f t="shared" si="321"/>
        <v>#VALUE!</v>
      </c>
      <c r="Q856" s="99" t="e">
        <f t="shared" si="330"/>
        <v>#VALUE!</v>
      </c>
      <c r="R856" s="100"/>
      <c r="S856" s="5"/>
      <c r="T856" s="28">
        <f t="shared" si="331"/>
        <v>0</v>
      </c>
      <c r="U856" s="101">
        <v>66140</v>
      </c>
      <c r="V856" s="102">
        <f t="shared" si="322"/>
        <v>0</v>
      </c>
      <c r="W856" s="101"/>
      <c r="X856" s="101"/>
      <c r="Y856" s="102">
        <f t="shared" si="332"/>
        <v>0</v>
      </c>
      <c r="Z856" s="102">
        <f t="shared" si="333"/>
        <v>0</v>
      </c>
      <c r="AA856" s="102" t="e">
        <f t="shared" si="323"/>
        <v>#VALUE!</v>
      </c>
    </row>
    <row r="857" spans="1:27" ht="17.25">
      <c r="A857" s="5"/>
      <c r="B857" s="5"/>
      <c r="C857" s="93"/>
      <c r="D857" s="193"/>
      <c r="E857" s="94"/>
      <c r="F857" s="95"/>
      <c r="G857" s="96" t="str">
        <f t="shared" si="324"/>
        <v>Error</v>
      </c>
      <c r="H857" s="97">
        <v>14400</v>
      </c>
      <c r="I857" s="98" t="e">
        <f t="shared" si="325"/>
        <v>#VALUE!</v>
      </c>
      <c r="J857" s="88" t="e">
        <f t="shared" si="320"/>
        <v>#VALUE!</v>
      </c>
      <c r="K857" s="98">
        <f t="shared" si="326"/>
        <v>0</v>
      </c>
      <c r="L857" s="98">
        <f t="shared" si="327"/>
        <v>0</v>
      </c>
      <c r="M857" s="98" t="e">
        <f t="shared" si="328"/>
        <v>#VALUE!</v>
      </c>
      <c r="N857" s="98" t="e">
        <f t="shared" si="329"/>
        <v>#VALUE!</v>
      </c>
      <c r="O857" s="97"/>
      <c r="P857" s="98" t="e">
        <f t="shared" si="321"/>
        <v>#VALUE!</v>
      </c>
      <c r="Q857" s="99" t="e">
        <f t="shared" si="330"/>
        <v>#VALUE!</v>
      </c>
      <c r="R857" s="100"/>
      <c r="S857" s="5"/>
      <c r="T857" s="28">
        <f t="shared" si="331"/>
        <v>0</v>
      </c>
      <c r="U857" s="101">
        <v>66140</v>
      </c>
      <c r="V857" s="102">
        <f t="shared" si="322"/>
        <v>0</v>
      </c>
      <c r="W857" s="101"/>
      <c r="X857" s="101"/>
      <c r="Y857" s="102">
        <f t="shared" si="332"/>
        <v>0</v>
      </c>
      <c r="Z857" s="102">
        <f t="shared" si="333"/>
        <v>0</v>
      </c>
      <c r="AA857" s="102" t="e">
        <f t="shared" si="323"/>
        <v>#VALUE!</v>
      </c>
    </row>
    <row r="858" spans="1:27" ht="17.25">
      <c r="A858" s="5"/>
      <c r="B858" s="5"/>
      <c r="C858" s="93"/>
      <c r="D858" s="193"/>
      <c r="E858" s="84"/>
      <c r="F858" s="85"/>
      <c r="G858" s="86" t="str">
        <f t="shared" si="324"/>
        <v>Error</v>
      </c>
      <c r="H858" s="87">
        <v>14400</v>
      </c>
      <c r="I858" s="88" t="e">
        <f t="shared" si="325"/>
        <v>#VALUE!</v>
      </c>
      <c r="J858" s="88" t="e">
        <f t="shared" si="320"/>
        <v>#VALUE!</v>
      </c>
      <c r="K858" s="88">
        <f t="shared" si="326"/>
        <v>0</v>
      </c>
      <c r="L858" s="88">
        <f t="shared" si="327"/>
        <v>0</v>
      </c>
      <c r="M858" s="88" t="e">
        <f t="shared" si="328"/>
        <v>#VALUE!</v>
      </c>
      <c r="N858" s="88" t="e">
        <f t="shared" si="329"/>
        <v>#VALUE!</v>
      </c>
      <c r="O858" s="87"/>
      <c r="P858" s="88" t="e">
        <f t="shared" si="321"/>
        <v>#VALUE!</v>
      </c>
      <c r="Q858" s="89" t="e">
        <f t="shared" si="330"/>
        <v>#VALUE!</v>
      </c>
      <c r="R858" s="90"/>
      <c r="S858" s="82"/>
      <c r="T858" s="28">
        <f t="shared" si="331"/>
        <v>0</v>
      </c>
      <c r="U858" s="91">
        <v>66140</v>
      </c>
      <c r="V858" s="92">
        <f t="shared" si="322"/>
        <v>0</v>
      </c>
      <c r="W858" s="91"/>
      <c r="X858" s="91"/>
      <c r="Y858" s="92">
        <f t="shared" si="332"/>
        <v>0</v>
      </c>
      <c r="Z858" s="92">
        <f t="shared" si="333"/>
        <v>0</v>
      </c>
      <c r="AA858" s="92" t="e">
        <f t="shared" si="323"/>
        <v>#VALUE!</v>
      </c>
    </row>
    <row r="859" spans="1:27" ht="17.25">
      <c r="A859" s="5"/>
      <c r="B859" s="5"/>
      <c r="C859" s="93"/>
      <c r="D859" s="193"/>
      <c r="E859" s="94"/>
      <c r="F859" s="95"/>
      <c r="G859" s="96" t="str">
        <f t="shared" si="324"/>
        <v>Error</v>
      </c>
      <c r="H859" s="97">
        <v>14400</v>
      </c>
      <c r="I859" s="98" t="e">
        <f t="shared" si="325"/>
        <v>#VALUE!</v>
      </c>
      <c r="J859" s="88" t="e">
        <f t="shared" si="320"/>
        <v>#VALUE!</v>
      </c>
      <c r="K859" s="98">
        <f t="shared" si="326"/>
        <v>0</v>
      </c>
      <c r="L859" s="98">
        <f t="shared" si="327"/>
        <v>0</v>
      </c>
      <c r="M859" s="98" t="e">
        <f t="shared" si="328"/>
        <v>#VALUE!</v>
      </c>
      <c r="N859" s="98" t="e">
        <f t="shared" si="329"/>
        <v>#VALUE!</v>
      </c>
      <c r="O859" s="97"/>
      <c r="P859" s="98" t="e">
        <f t="shared" si="321"/>
        <v>#VALUE!</v>
      </c>
      <c r="Q859" s="99" t="e">
        <f t="shared" si="330"/>
        <v>#VALUE!</v>
      </c>
      <c r="R859" s="100"/>
      <c r="S859" s="5"/>
      <c r="T859" s="28">
        <f t="shared" si="331"/>
        <v>0</v>
      </c>
      <c r="U859" s="101">
        <v>66140</v>
      </c>
      <c r="V859" s="102">
        <f t="shared" si="322"/>
        <v>0</v>
      </c>
      <c r="W859" s="101"/>
      <c r="X859" s="101"/>
      <c r="Y859" s="102">
        <f t="shared" si="332"/>
        <v>0</v>
      </c>
      <c r="Z859" s="102">
        <f t="shared" si="333"/>
        <v>0</v>
      </c>
      <c r="AA859" s="102" t="e">
        <f t="shared" si="323"/>
        <v>#VALUE!</v>
      </c>
    </row>
    <row r="860" spans="1:27" ht="17.25">
      <c r="A860" s="5"/>
      <c r="B860" s="5"/>
      <c r="C860" s="93"/>
      <c r="D860" s="193"/>
      <c r="E860" s="94"/>
      <c r="F860" s="95"/>
      <c r="G860" s="96" t="str">
        <f t="shared" si="324"/>
        <v>Error</v>
      </c>
      <c r="H860" s="97">
        <v>14400</v>
      </c>
      <c r="I860" s="98" t="e">
        <f t="shared" si="325"/>
        <v>#VALUE!</v>
      </c>
      <c r="J860" s="88" t="e">
        <f t="shared" si="320"/>
        <v>#VALUE!</v>
      </c>
      <c r="K860" s="98">
        <f t="shared" si="326"/>
        <v>0</v>
      </c>
      <c r="L860" s="98">
        <f t="shared" si="327"/>
        <v>0</v>
      </c>
      <c r="M860" s="98" t="e">
        <f t="shared" si="328"/>
        <v>#VALUE!</v>
      </c>
      <c r="N860" s="98" t="e">
        <f t="shared" si="329"/>
        <v>#VALUE!</v>
      </c>
      <c r="O860" s="97"/>
      <c r="P860" s="98" t="e">
        <f t="shared" si="321"/>
        <v>#VALUE!</v>
      </c>
      <c r="Q860" s="99" t="e">
        <f t="shared" si="330"/>
        <v>#VALUE!</v>
      </c>
      <c r="R860" s="100"/>
      <c r="S860" s="5"/>
      <c r="T860" s="28">
        <f t="shared" si="331"/>
        <v>0</v>
      </c>
      <c r="U860" s="101">
        <v>66140</v>
      </c>
      <c r="V860" s="102">
        <f t="shared" ref="V860:V891" si="334">+U860*T860</f>
        <v>0</v>
      </c>
      <c r="W860" s="101"/>
      <c r="X860" s="101"/>
      <c r="Y860" s="102">
        <f t="shared" si="332"/>
        <v>0</v>
      </c>
      <c r="Z860" s="102">
        <f t="shared" si="333"/>
        <v>0</v>
      </c>
      <c r="AA860" s="102" t="e">
        <f t="shared" ref="AA860:AA891" si="335">+Z860+Q860</f>
        <v>#VALUE!</v>
      </c>
    </row>
    <row r="861" spans="1:27" ht="17.25">
      <c r="A861" s="5"/>
      <c r="B861" s="5"/>
      <c r="C861" s="93"/>
      <c r="D861" s="193"/>
      <c r="E861" s="94"/>
      <c r="F861" s="95"/>
      <c r="G861" s="96" t="str">
        <f t="shared" si="324"/>
        <v>Error</v>
      </c>
      <c r="H861" s="97">
        <v>14400</v>
      </c>
      <c r="I861" s="98" t="e">
        <f t="shared" si="325"/>
        <v>#VALUE!</v>
      </c>
      <c r="J861" s="88" t="e">
        <f t="shared" si="320"/>
        <v>#VALUE!</v>
      </c>
      <c r="K861" s="98">
        <f t="shared" si="326"/>
        <v>0</v>
      </c>
      <c r="L861" s="98">
        <f t="shared" si="327"/>
        <v>0</v>
      </c>
      <c r="M861" s="98" t="e">
        <f t="shared" si="328"/>
        <v>#VALUE!</v>
      </c>
      <c r="N861" s="98" t="e">
        <f t="shared" si="329"/>
        <v>#VALUE!</v>
      </c>
      <c r="O861" s="97"/>
      <c r="P861" s="98" t="e">
        <f t="shared" si="321"/>
        <v>#VALUE!</v>
      </c>
      <c r="Q861" s="99" t="e">
        <f t="shared" si="330"/>
        <v>#VALUE!</v>
      </c>
      <c r="R861" s="100"/>
      <c r="S861" s="5"/>
      <c r="T861" s="28">
        <f t="shared" si="331"/>
        <v>0</v>
      </c>
      <c r="U861" s="101">
        <v>66140</v>
      </c>
      <c r="V861" s="102">
        <f t="shared" si="334"/>
        <v>0</v>
      </c>
      <c r="W861" s="101"/>
      <c r="X861" s="101"/>
      <c r="Y861" s="102">
        <f t="shared" si="332"/>
        <v>0</v>
      </c>
      <c r="Z861" s="102">
        <f t="shared" si="333"/>
        <v>0</v>
      </c>
      <c r="AA861" s="102" t="e">
        <f t="shared" si="335"/>
        <v>#VALUE!</v>
      </c>
    </row>
    <row r="862" spans="1:27" ht="17.25">
      <c r="A862" s="5"/>
      <c r="B862" s="5"/>
      <c r="C862" s="93"/>
      <c r="D862" s="193"/>
      <c r="E862" s="94"/>
      <c r="F862" s="95"/>
      <c r="G862" s="96" t="str">
        <f t="shared" si="324"/>
        <v>Error</v>
      </c>
      <c r="H862" s="97">
        <v>14400</v>
      </c>
      <c r="I862" s="98" t="e">
        <f t="shared" si="325"/>
        <v>#VALUE!</v>
      </c>
      <c r="J862" s="88" t="e">
        <f t="shared" si="320"/>
        <v>#VALUE!</v>
      </c>
      <c r="K862" s="98">
        <f t="shared" si="326"/>
        <v>0</v>
      </c>
      <c r="L862" s="98">
        <f t="shared" si="327"/>
        <v>0</v>
      </c>
      <c r="M862" s="98" t="e">
        <f t="shared" si="328"/>
        <v>#VALUE!</v>
      </c>
      <c r="N862" s="98" t="e">
        <f t="shared" si="329"/>
        <v>#VALUE!</v>
      </c>
      <c r="O862" s="97"/>
      <c r="P862" s="98" t="e">
        <f t="shared" si="321"/>
        <v>#VALUE!</v>
      </c>
      <c r="Q862" s="99" t="e">
        <f t="shared" si="330"/>
        <v>#VALUE!</v>
      </c>
      <c r="R862" s="100"/>
      <c r="S862" s="5"/>
      <c r="T862" s="28">
        <f t="shared" si="331"/>
        <v>0</v>
      </c>
      <c r="U862" s="101">
        <v>66140</v>
      </c>
      <c r="V862" s="102">
        <f t="shared" si="334"/>
        <v>0</v>
      </c>
      <c r="W862" s="101"/>
      <c r="X862" s="101"/>
      <c r="Y862" s="102">
        <f t="shared" si="332"/>
        <v>0</v>
      </c>
      <c r="Z862" s="102">
        <f t="shared" si="333"/>
        <v>0</v>
      </c>
      <c r="AA862" s="102" t="e">
        <f t="shared" si="335"/>
        <v>#VALUE!</v>
      </c>
    </row>
    <row r="863" spans="1:27" ht="17.25">
      <c r="A863" s="5"/>
      <c r="B863" s="5"/>
      <c r="C863" s="93"/>
      <c r="D863" s="193"/>
      <c r="E863" s="94"/>
      <c r="F863" s="95"/>
      <c r="G863" s="96" t="str">
        <f t="shared" si="324"/>
        <v>Error</v>
      </c>
      <c r="H863" s="97">
        <v>14400</v>
      </c>
      <c r="I863" s="98" t="e">
        <f t="shared" si="325"/>
        <v>#VALUE!</v>
      </c>
      <c r="J863" s="88" t="e">
        <f t="shared" si="320"/>
        <v>#VALUE!</v>
      </c>
      <c r="K863" s="98">
        <f t="shared" si="326"/>
        <v>0</v>
      </c>
      <c r="L863" s="98">
        <f t="shared" si="327"/>
        <v>0</v>
      </c>
      <c r="M863" s="98" t="e">
        <f t="shared" si="328"/>
        <v>#VALUE!</v>
      </c>
      <c r="N863" s="98" t="e">
        <f t="shared" si="329"/>
        <v>#VALUE!</v>
      </c>
      <c r="O863" s="97"/>
      <c r="P863" s="98" t="e">
        <f t="shared" si="321"/>
        <v>#VALUE!</v>
      </c>
      <c r="Q863" s="99" t="e">
        <f t="shared" si="330"/>
        <v>#VALUE!</v>
      </c>
      <c r="R863" s="100"/>
      <c r="S863" s="5"/>
      <c r="T863" s="28">
        <f t="shared" si="331"/>
        <v>0</v>
      </c>
      <c r="U863" s="101">
        <v>66140</v>
      </c>
      <c r="V863" s="102">
        <f t="shared" si="334"/>
        <v>0</v>
      </c>
      <c r="W863" s="101"/>
      <c r="X863" s="101"/>
      <c r="Y863" s="102">
        <f t="shared" si="332"/>
        <v>0</v>
      </c>
      <c r="Z863" s="102">
        <f t="shared" si="333"/>
        <v>0</v>
      </c>
      <c r="AA863" s="102" t="e">
        <f t="shared" si="335"/>
        <v>#VALUE!</v>
      </c>
    </row>
    <row r="864" spans="1:27" ht="17.25">
      <c r="A864" s="5"/>
      <c r="B864" s="5"/>
      <c r="C864" s="93"/>
      <c r="D864" s="193"/>
      <c r="E864" s="84"/>
      <c r="F864" s="85"/>
      <c r="G864" s="86" t="str">
        <f t="shared" si="324"/>
        <v>Error</v>
      </c>
      <c r="H864" s="87">
        <v>14400</v>
      </c>
      <c r="I864" s="88" t="e">
        <f t="shared" si="325"/>
        <v>#VALUE!</v>
      </c>
      <c r="J864" s="88" t="e">
        <f t="shared" si="320"/>
        <v>#VALUE!</v>
      </c>
      <c r="K864" s="88">
        <f t="shared" si="326"/>
        <v>0</v>
      </c>
      <c r="L864" s="88">
        <f t="shared" si="327"/>
        <v>0</v>
      </c>
      <c r="M864" s="88" t="e">
        <f t="shared" si="328"/>
        <v>#VALUE!</v>
      </c>
      <c r="N864" s="88" t="e">
        <f t="shared" si="329"/>
        <v>#VALUE!</v>
      </c>
      <c r="O864" s="87"/>
      <c r="P864" s="88" t="e">
        <f t="shared" si="321"/>
        <v>#VALUE!</v>
      </c>
      <c r="Q864" s="89" t="e">
        <f t="shared" si="330"/>
        <v>#VALUE!</v>
      </c>
      <c r="R864" s="90"/>
      <c r="S864" s="82"/>
      <c r="T864" s="28">
        <f t="shared" si="331"/>
        <v>0</v>
      </c>
      <c r="U864" s="91">
        <v>66140</v>
      </c>
      <c r="V864" s="92">
        <f t="shared" si="334"/>
        <v>0</v>
      </c>
      <c r="W864" s="91"/>
      <c r="X864" s="91"/>
      <c r="Y864" s="92">
        <f t="shared" si="332"/>
        <v>0</v>
      </c>
      <c r="Z864" s="92">
        <f t="shared" si="333"/>
        <v>0</v>
      </c>
      <c r="AA864" s="92" t="e">
        <f t="shared" si="335"/>
        <v>#VALUE!</v>
      </c>
    </row>
    <row r="865" spans="1:27" ht="17.25">
      <c r="A865" s="5"/>
      <c r="B865" s="5"/>
      <c r="C865" s="93"/>
      <c r="D865" s="193"/>
      <c r="E865" s="94"/>
      <c r="F865" s="95"/>
      <c r="G865" s="96" t="str">
        <f t="shared" si="324"/>
        <v>Error</v>
      </c>
      <c r="H865" s="97">
        <v>14400</v>
      </c>
      <c r="I865" s="98" t="e">
        <f t="shared" si="325"/>
        <v>#VALUE!</v>
      </c>
      <c r="J865" s="88" t="e">
        <f t="shared" si="320"/>
        <v>#VALUE!</v>
      </c>
      <c r="K865" s="98">
        <f t="shared" si="326"/>
        <v>0</v>
      </c>
      <c r="L865" s="98">
        <f t="shared" si="327"/>
        <v>0</v>
      </c>
      <c r="M865" s="98" t="e">
        <f t="shared" si="328"/>
        <v>#VALUE!</v>
      </c>
      <c r="N865" s="98" t="e">
        <f t="shared" si="329"/>
        <v>#VALUE!</v>
      </c>
      <c r="O865" s="97"/>
      <c r="P865" s="98" t="e">
        <f t="shared" si="321"/>
        <v>#VALUE!</v>
      </c>
      <c r="Q865" s="99" t="e">
        <f t="shared" si="330"/>
        <v>#VALUE!</v>
      </c>
      <c r="R865" s="100"/>
      <c r="S865" s="5"/>
      <c r="T865" s="28">
        <f t="shared" si="331"/>
        <v>0</v>
      </c>
      <c r="U865" s="101">
        <v>66140</v>
      </c>
      <c r="V865" s="102">
        <f t="shared" si="334"/>
        <v>0</v>
      </c>
      <c r="W865" s="101"/>
      <c r="X865" s="101"/>
      <c r="Y865" s="102">
        <f t="shared" si="332"/>
        <v>0</v>
      </c>
      <c r="Z865" s="102">
        <f t="shared" si="333"/>
        <v>0</v>
      </c>
      <c r="AA865" s="102" t="e">
        <f t="shared" si="335"/>
        <v>#VALUE!</v>
      </c>
    </row>
    <row r="866" spans="1:27" ht="17.25">
      <c r="A866" s="5"/>
      <c r="B866" s="5"/>
      <c r="C866" s="93"/>
      <c r="D866" s="193"/>
      <c r="E866" s="94"/>
      <c r="F866" s="95"/>
      <c r="G866" s="96" t="str">
        <f t="shared" si="324"/>
        <v>Error</v>
      </c>
      <c r="H866" s="97">
        <v>14400</v>
      </c>
      <c r="I866" s="98" t="e">
        <f t="shared" si="325"/>
        <v>#VALUE!</v>
      </c>
      <c r="J866" s="88" t="e">
        <f t="shared" si="320"/>
        <v>#VALUE!</v>
      </c>
      <c r="K866" s="98">
        <f t="shared" si="326"/>
        <v>0</v>
      </c>
      <c r="L866" s="98">
        <f t="shared" si="327"/>
        <v>0</v>
      </c>
      <c r="M866" s="98" t="e">
        <f t="shared" si="328"/>
        <v>#VALUE!</v>
      </c>
      <c r="N866" s="98" t="e">
        <f t="shared" si="329"/>
        <v>#VALUE!</v>
      </c>
      <c r="O866" s="97"/>
      <c r="P866" s="98" t="e">
        <f t="shared" si="321"/>
        <v>#VALUE!</v>
      </c>
      <c r="Q866" s="99" t="e">
        <f t="shared" si="330"/>
        <v>#VALUE!</v>
      </c>
      <c r="R866" s="100"/>
      <c r="S866" s="5"/>
      <c r="T866" s="28">
        <f t="shared" si="331"/>
        <v>0</v>
      </c>
      <c r="U866" s="101">
        <v>66140</v>
      </c>
      <c r="V866" s="102">
        <f t="shared" si="334"/>
        <v>0</v>
      </c>
      <c r="W866" s="101"/>
      <c r="X866" s="101"/>
      <c r="Y866" s="102">
        <f t="shared" si="332"/>
        <v>0</v>
      </c>
      <c r="Z866" s="102">
        <f t="shared" si="333"/>
        <v>0</v>
      </c>
      <c r="AA866" s="102" t="e">
        <f t="shared" si="335"/>
        <v>#VALUE!</v>
      </c>
    </row>
    <row r="867" spans="1:27" ht="17.25">
      <c r="A867" s="5"/>
      <c r="B867" s="5"/>
      <c r="C867" s="93"/>
      <c r="D867" s="193"/>
      <c r="E867" s="94"/>
      <c r="F867" s="95"/>
      <c r="G867" s="96" t="str">
        <f t="shared" si="324"/>
        <v>Error</v>
      </c>
      <c r="H867" s="97">
        <v>14400</v>
      </c>
      <c r="I867" s="98" t="e">
        <f t="shared" si="325"/>
        <v>#VALUE!</v>
      </c>
      <c r="J867" s="88" t="e">
        <f t="shared" si="320"/>
        <v>#VALUE!</v>
      </c>
      <c r="K867" s="98">
        <f t="shared" si="326"/>
        <v>0</v>
      </c>
      <c r="L867" s="98">
        <f t="shared" si="327"/>
        <v>0</v>
      </c>
      <c r="M867" s="98" t="e">
        <f t="shared" si="328"/>
        <v>#VALUE!</v>
      </c>
      <c r="N867" s="98" t="e">
        <f t="shared" si="329"/>
        <v>#VALUE!</v>
      </c>
      <c r="O867" s="97"/>
      <c r="P867" s="98" t="e">
        <f t="shared" si="321"/>
        <v>#VALUE!</v>
      </c>
      <c r="Q867" s="99" t="e">
        <f t="shared" si="330"/>
        <v>#VALUE!</v>
      </c>
      <c r="R867" s="100"/>
      <c r="S867" s="5"/>
      <c r="T867" s="28">
        <f t="shared" si="331"/>
        <v>0</v>
      </c>
      <c r="U867" s="101">
        <v>66140</v>
      </c>
      <c r="V867" s="102">
        <f t="shared" si="334"/>
        <v>0</v>
      </c>
      <c r="W867" s="101"/>
      <c r="X867" s="101"/>
      <c r="Y867" s="102">
        <f t="shared" si="332"/>
        <v>0</v>
      </c>
      <c r="Z867" s="102">
        <f t="shared" si="333"/>
        <v>0</v>
      </c>
      <c r="AA867" s="102" t="e">
        <f t="shared" si="335"/>
        <v>#VALUE!</v>
      </c>
    </row>
    <row r="868" spans="1:27" ht="17.25">
      <c r="A868" s="5"/>
      <c r="B868" s="5"/>
      <c r="C868" s="93"/>
      <c r="D868" s="193"/>
      <c r="E868" s="94"/>
      <c r="F868" s="95"/>
      <c r="G868" s="96" t="str">
        <f t="shared" si="324"/>
        <v>Error</v>
      </c>
      <c r="H868" s="97">
        <v>14400</v>
      </c>
      <c r="I868" s="98" t="e">
        <f t="shared" si="325"/>
        <v>#VALUE!</v>
      </c>
      <c r="J868" s="88" t="e">
        <f t="shared" si="320"/>
        <v>#VALUE!</v>
      </c>
      <c r="K868" s="98">
        <f t="shared" si="326"/>
        <v>0</v>
      </c>
      <c r="L868" s="98">
        <f t="shared" si="327"/>
        <v>0</v>
      </c>
      <c r="M868" s="98" t="e">
        <f t="shared" si="328"/>
        <v>#VALUE!</v>
      </c>
      <c r="N868" s="98" t="e">
        <f t="shared" si="329"/>
        <v>#VALUE!</v>
      </c>
      <c r="O868" s="97"/>
      <c r="P868" s="98" t="e">
        <f t="shared" si="321"/>
        <v>#VALUE!</v>
      </c>
      <c r="Q868" s="99" t="e">
        <f t="shared" si="330"/>
        <v>#VALUE!</v>
      </c>
      <c r="R868" s="100"/>
      <c r="S868" s="5"/>
      <c r="T868" s="28">
        <f t="shared" si="331"/>
        <v>0</v>
      </c>
      <c r="U868" s="101">
        <v>66140</v>
      </c>
      <c r="V868" s="102">
        <f t="shared" si="334"/>
        <v>0</v>
      </c>
      <c r="W868" s="101"/>
      <c r="X868" s="101"/>
      <c r="Y868" s="102">
        <f t="shared" si="332"/>
        <v>0</v>
      </c>
      <c r="Z868" s="102">
        <f t="shared" si="333"/>
        <v>0</v>
      </c>
      <c r="AA868" s="102" t="e">
        <f t="shared" si="335"/>
        <v>#VALUE!</v>
      </c>
    </row>
    <row r="869" spans="1:27" ht="17.25">
      <c r="A869" s="5"/>
      <c r="B869" s="5"/>
      <c r="C869" s="93"/>
      <c r="D869" s="193"/>
      <c r="E869" s="94"/>
      <c r="F869" s="95"/>
      <c r="G869" s="96" t="str">
        <f t="shared" si="324"/>
        <v>Error</v>
      </c>
      <c r="H869" s="97">
        <v>14400</v>
      </c>
      <c r="I869" s="98" t="e">
        <f t="shared" si="325"/>
        <v>#VALUE!</v>
      </c>
      <c r="J869" s="88" t="e">
        <f t="shared" si="320"/>
        <v>#VALUE!</v>
      </c>
      <c r="K869" s="98">
        <f t="shared" si="326"/>
        <v>0</v>
      </c>
      <c r="L869" s="98">
        <f t="shared" si="327"/>
        <v>0</v>
      </c>
      <c r="M869" s="98" t="e">
        <f t="shared" si="328"/>
        <v>#VALUE!</v>
      </c>
      <c r="N869" s="98" t="e">
        <f t="shared" si="329"/>
        <v>#VALUE!</v>
      </c>
      <c r="O869" s="97"/>
      <c r="P869" s="98" t="e">
        <f t="shared" si="321"/>
        <v>#VALUE!</v>
      </c>
      <c r="Q869" s="99" t="e">
        <f t="shared" si="330"/>
        <v>#VALUE!</v>
      </c>
      <c r="R869" s="100"/>
      <c r="S869" s="5"/>
      <c r="T869" s="28">
        <f t="shared" si="331"/>
        <v>0</v>
      </c>
      <c r="U869" s="101">
        <v>66140</v>
      </c>
      <c r="V869" s="102">
        <f t="shared" si="334"/>
        <v>0</v>
      </c>
      <c r="W869" s="101"/>
      <c r="X869" s="101"/>
      <c r="Y869" s="102">
        <f t="shared" si="332"/>
        <v>0</v>
      </c>
      <c r="Z869" s="102">
        <f t="shared" si="333"/>
        <v>0</v>
      </c>
      <c r="AA869" s="102" t="e">
        <f t="shared" si="335"/>
        <v>#VALUE!</v>
      </c>
    </row>
    <row r="870" spans="1:27" ht="17.25">
      <c r="A870" s="5"/>
      <c r="B870" s="5"/>
      <c r="C870" s="93"/>
      <c r="D870" s="193"/>
      <c r="E870" s="84"/>
      <c r="F870" s="85"/>
      <c r="G870" s="86" t="str">
        <f t="shared" si="324"/>
        <v>Error</v>
      </c>
      <c r="H870" s="87">
        <v>14400</v>
      </c>
      <c r="I870" s="88" t="e">
        <f t="shared" si="325"/>
        <v>#VALUE!</v>
      </c>
      <c r="J870" s="88" t="e">
        <f t="shared" si="320"/>
        <v>#VALUE!</v>
      </c>
      <c r="K870" s="88">
        <f t="shared" si="326"/>
        <v>0</v>
      </c>
      <c r="L870" s="88">
        <f t="shared" si="327"/>
        <v>0</v>
      </c>
      <c r="M870" s="88" t="e">
        <f t="shared" si="328"/>
        <v>#VALUE!</v>
      </c>
      <c r="N870" s="88" t="e">
        <f t="shared" si="329"/>
        <v>#VALUE!</v>
      </c>
      <c r="O870" s="87"/>
      <c r="P870" s="88" t="e">
        <f t="shared" si="321"/>
        <v>#VALUE!</v>
      </c>
      <c r="Q870" s="89" t="e">
        <f t="shared" si="330"/>
        <v>#VALUE!</v>
      </c>
      <c r="R870" s="90"/>
      <c r="S870" s="82"/>
      <c r="T870" s="28">
        <f t="shared" si="331"/>
        <v>0</v>
      </c>
      <c r="U870" s="91">
        <v>66140</v>
      </c>
      <c r="V870" s="92">
        <f t="shared" si="334"/>
        <v>0</v>
      </c>
      <c r="W870" s="91"/>
      <c r="X870" s="91"/>
      <c r="Y870" s="92">
        <f t="shared" si="332"/>
        <v>0</v>
      </c>
      <c r="Z870" s="92">
        <f t="shared" si="333"/>
        <v>0</v>
      </c>
      <c r="AA870" s="92" t="e">
        <f t="shared" si="335"/>
        <v>#VALUE!</v>
      </c>
    </row>
    <row r="871" spans="1:27" ht="17.25">
      <c r="A871" s="5"/>
      <c r="B871" s="5"/>
      <c r="C871" s="93"/>
      <c r="D871" s="193"/>
      <c r="E871" s="94"/>
      <c r="F871" s="95"/>
      <c r="G871" s="96" t="str">
        <f t="shared" si="324"/>
        <v>Error</v>
      </c>
      <c r="H871" s="97">
        <v>14400</v>
      </c>
      <c r="I871" s="98" t="e">
        <f t="shared" si="325"/>
        <v>#VALUE!</v>
      </c>
      <c r="J871" s="88" t="e">
        <f t="shared" si="320"/>
        <v>#VALUE!</v>
      </c>
      <c r="K871" s="98">
        <f t="shared" si="326"/>
        <v>0</v>
      </c>
      <c r="L871" s="98">
        <f t="shared" si="327"/>
        <v>0</v>
      </c>
      <c r="M871" s="98" t="e">
        <f t="shared" si="328"/>
        <v>#VALUE!</v>
      </c>
      <c r="N871" s="98" t="e">
        <f t="shared" si="329"/>
        <v>#VALUE!</v>
      </c>
      <c r="O871" s="97"/>
      <c r="P871" s="98" t="e">
        <f t="shared" si="321"/>
        <v>#VALUE!</v>
      </c>
      <c r="Q871" s="99" t="e">
        <f t="shared" si="330"/>
        <v>#VALUE!</v>
      </c>
      <c r="R871" s="100"/>
      <c r="S871" s="5"/>
      <c r="T871" s="28">
        <f t="shared" si="331"/>
        <v>0</v>
      </c>
      <c r="U871" s="101">
        <v>66140</v>
      </c>
      <c r="V871" s="102">
        <f t="shared" si="334"/>
        <v>0</v>
      </c>
      <c r="W871" s="101"/>
      <c r="X871" s="101"/>
      <c r="Y871" s="102">
        <f t="shared" si="332"/>
        <v>0</v>
      </c>
      <c r="Z871" s="102">
        <f t="shared" si="333"/>
        <v>0</v>
      </c>
      <c r="AA871" s="102" t="e">
        <f t="shared" si="335"/>
        <v>#VALUE!</v>
      </c>
    </row>
    <row r="872" spans="1:27" ht="17.25">
      <c r="A872" s="5"/>
      <c r="B872" s="5"/>
      <c r="C872" s="93"/>
      <c r="D872" s="193"/>
      <c r="E872" s="94"/>
      <c r="F872" s="95"/>
      <c r="G872" s="96" t="str">
        <f t="shared" si="324"/>
        <v>Error</v>
      </c>
      <c r="H872" s="97">
        <v>14400</v>
      </c>
      <c r="I872" s="98" t="e">
        <f t="shared" si="325"/>
        <v>#VALUE!</v>
      </c>
      <c r="J872" s="88" t="e">
        <f t="shared" si="320"/>
        <v>#VALUE!</v>
      </c>
      <c r="K872" s="98">
        <f t="shared" si="326"/>
        <v>0</v>
      </c>
      <c r="L872" s="98">
        <f t="shared" si="327"/>
        <v>0</v>
      </c>
      <c r="M872" s="98" t="e">
        <f t="shared" si="328"/>
        <v>#VALUE!</v>
      </c>
      <c r="N872" s="98" t="e">
        <f t="shared" si="329"/>
        <v>#VALUE!</v>
      </c>
      <c r="O872" s="97"/>
      <c r="P872" s="98" t="e">
        <f t="shared" si="321"/>
        <v>#VALUE!</v>
      </c>
      <c r="Q872" s="99" t="e">
        <f t="shared" si="330"/>
        <v>#VALUE!</v>
      </c>
      <c r="R872" s="100"/>
      <c r="S872" s="5"/>
      <c r="T872" s="28">
        <f t="shared" si="331"/>
        <v>0</v>
      </c>
      <c r="U872" s="101">
        <v>66140</v>
      </c>
      <c r="V872" s="102">
        <f t="shared" si="334"/>
        <v>0</v>
      </c>
      <c r="W872" s="101"/>
      <c r="X872" s="101"/>
      <c r="Y872" s="102">
        <f t="shared" si="332"/>
        <v>0</v>
      </c>
      <c r="Z872" s="102">
        <f t="shared" si="333"/>
        <v>0</v>
      </c>
      <c r="AA872" s="102" t="e">
        <f t="shared" si="335"/>
        <v>#VALUE!</v>
      </c>
    </row>
    <row r="873" spans="1:27" ht="17.25">
      <c r="A873" s="5"/>
      <c r="B873" s="5"/>
      <c r="C873" s="93"/>
      <c r="D873" s="193"/>
      <c r="E873" s="94"/>
      <c r="F873" s="95"/>
      <c r="G873" s="96" t="str">
        <f t="shared" si="324"/>
        <v>Error</v>
      </c>
      <c r="H873" s="97">
        <v>14400</v>
      </c>
      <c r="I873" s="98" t="e">
        <f t="shared" si="325"/>
        <v>#VALUE!</v>
      </c>
      <c r="J873" s="88" t="e">
        <f t="shared" si="320"/>
        <v>#VALUE!</v>
      </c>
      <c r="K873" s="98">
        <f t="shared" si="326"/>
        <v>0</v>
      </c>
      <c r="L873" s="98">
        <f t="shared" si="327"/>
        <v>0</v>
      </c>
      <c r="M873" s="98" t="e">
        <f t="shared" si="328"/>
        <v>#VALUE!</v>
      </c>
      <c r="N873" s="98" t="e">
        <f t="shared" si="329"/>
        <v>#VALUE!</v>
      </c>
      <c r="O873" s="97"/>
      <c r="P873" s="98" t="e">
        <f t="shared" si="321"/>
        <v>#VALUE!</v>
      </c>
      <c r="Q873" s="99" t="e">
        <f t="shared" si="330"/>
        <v>#VALUE!</v>
      </c>
      <c r="R873" s="100"/>
      <c r="S873" s="5"/>
      <c r="T873" s="28">
        <f t="shared" si="331"/>
        <v>0</v>
      </c>
      <c r="U873" s="101">
        <v>66140</v>
      </c>
      <c r="V873" s="102">
        <f t="shared" si="334"/>
        <v>0</v>
      </c>
      <c r="W873" s="101"/>
      <c r="X873" s="101"/>
      <c r="Y873" s="102">
        <f t="shared" si="332"/>
        <v>0</v>
      </c>
      <c r="Z873" s="102">
        <f t="shared" si="333"/>
        <v>0</v>
      </c>
      <c r="AA873" s="102" t="e">
        <f t="shared" si="335"/>
        <v>#VALUE!</v>
      </c>
    </row>
    <row r="874" spans="1:27" ht="17.25">
      <c r="A874" s="5"/>
      <c r="B874" s="5"/>
      <c r="C874" s="93"/>
      <c r="D874" s="193"/>
      <c r="E874" s="94"/>
      <c r="F874" s="95"/>
      <c r="G874" s="96" t="str">
        <f t="shared" si="324"/>
        <v>Error</v>
      </c>
      <c r="H874" s="97">
        <v>14400</v>
      </c>
      <c r="I874" s="98" t="e">
        <f t="shared" si="325"/>
        <v>#VALUE!</v>
      </c>
      <c r="J874" s="88" t="e">
        <f t="shared" si="320"/>
        <v>#VALUE!</v>
      </c>
      <c r="K874" s="98">
        <f t="shared" si="326"/>
        <v>0</v>
      </c>
      <c r="L874" s="98">
        <f t="shared" si="327"/>
        <v>0</v>
      </c>
      <c r="M874" s="98" t="e">
        <f t="shared" si="328"/>
        <v>#VALUE!</v>
      </c>
      <c r="N874" s="98" t="e">
        <f t="shared" si="329"/>
        <v>#VALUE!</v>
      </c>
      <c r="O874" s="97"/>
      <c r="P874" s="98" t="e">
        <f t="shared" si="321"/>
        <v>#VALUE!</v>
      </c>
      <c r="Q874" s="99" t="e">
        <f t="shared" si="330"/>
        <v>#VALUE!</v>
      </c>
      <c r="R874" s="100"/>
      <c r="S874" s="5"/>
      <c r="T874" s="28">
        <f t="shared" si="331"/>
        <v>0</v>
      </c>
      <c r="U874" s="101">
        <v>66140</v>
      </c>
      <c r="V874" s="102">
        <f t="shared" si="334"/>
        <v>0</v>
      </c>
      <c r="W874" s="101"/>
      <c r="X874" s="101"/>
      <c r="Y874" s="102">
        <f t="shared" si="332"/>
        <v>0</v>
      </c>
      <c r="Z874" s="102">
        <f t="shared" si="333"/>
        <v>0</v>
      </c>
      <c r="AA874" s="102" t="e">
        <f t="shared" si="335"/>
        <v>#VALUE!</v>
      </c>
    </row>
    <row r="875" spans="1:27" ht="17.25">
      <c r="A875" s="5"/>
      <c r="B875" s="5"/>
      <c r="C875" s="93"/>
      <c r="D875" s="193"/>
      <c r="E875" s="94"/>
      <c r="F875" s="95"/>
      <c r="G875" s="96" t="str">
        <f t="shared" si="324"/>
        <v>Error</v>
      </c>
      <c r="H875" s="97">
        <v>14400</v>
      </c>
      <c r="I875" s="98" t="e">
        <f t="shared" si="325"/>
        <v>#VALUE!</v>
      </c>
      <c r="J875" s="88" t="e">
        <f t="shared" si="320"/>
        <v>#VALUE!</v>
      </c>
      <c r="K875" s="98">
        <f t="shared" si="326"/>
        <v>0</v>
      </c>
      <c r="L875" s="98">
        <f t="shared" si="327"/>
        <v>0</v>
      </c>
      <c r="M875" s="98" t="e">
        <f t="shared" si="328"/>
        <v>#VALUE!</v>
      </c>
      <c r="N875" s="98" t="e">
        <f t="shared" si="329"/>
        <v>#VALUE!</v>
      </c>
      <c r="O875" s="97"/>
      <c r="P875" s="98" t="e">
        <f t="shared" si="321"/>
        <v>#VALUE!</v>
      </c>
      <c r="Q875" s="99" t="e">
        <f t="shared" si="330"/>
        <v>#VALUE!</v>
      </c>
      <c r="R875" s="100"/>
      <c r="S875" s="5"/>
      <c r="T875" s="28">
        <f t="shared" si="331"/>
        <v>0</v>
      </c>
      <c r="U875" s="101">
        <v>66140</v>
      </c>
      <c r="V875" s="102">
        <f t="shared" si="334"/>
        <v>0</v>
      </c>
      <c r="W875" s="101"/>
      <c r="X875" s="101"/>
      <c r="Y875" s="102">
        <f t="shared" si="332"/>
        <v>0</v>
      </c>
      <c r="Z875" s="102">
        <f t="shared" si="333"/>
        <v>0</v>
      </c>
      <c r="AA875" s="102" t="e">
        <f t="shared" si="335"/>
        <v>#VALUE!</v>
      </c>
    </row>
    <row r="876" spans="1:27" ht="17.25">
      <c r="A876" s="5"/>
      <c r="B876" s="5"/>
      <c r="C876" s="93"/>
      <c r="D876" s="193"/>
      <c r="E876" s="84"/>
      <c r="F876" s="85"/>
      <c r="G876" s="86" t="str">
        <f t="shared" si="324"/>
        <v>Error</v>
      </c>
      <c r="H876" s="87">
        <v>14400</v>
      </c>
      <c r="I876" s="88" t="e">
        <f t="shared" si="325"/>
        <v>#VALUE!</v>
      </c>
      <c r="J876" s="88" t="e">
        <f t="shared" si="320"/>
        <v>#VALUE!</v>
      </c>
      <c r="K876" s="88">
        <f t="shared" si="326"/>
        <v>0</v>
      </c>
      <c r="L876" s="88">
        <f t="shared" si="327"/>
        <v>0</v>
      </c>
      <c r="M876" s="88" t="e">
        <f t="shared" si="328"/>
        <v>#VALUE!</v>
      </c>
      <c r="N876" s="88" t="e">
        <f t="shared" si="329"/>
        <v>#VALUE!</v>
      </c>
      <c r="O876" s="87"/>
      <c r="P876" s="88" t="e">
        <f t="shared" si="321"/>
        <v>#VALUE!</v>
      </c>
      <c r="Q876" s="89" t="e">
        <f t="shared" si="330"/>
        <v>#VALUE!</v>
      </c>
      <c r="R876" s="90"/>
      <c r="S876" s="82"/>
      <c r="T876" s="28">
        <f t="shared" si="331"/>
        <v>0</v>
      </c>
      <c r="U876" s="91">
        <v>66140</v>
      </c>
      <c r="V876" s="92">
        <f t="shared" si="334"/>
        <v>0</v>
      </c>
      <c r="W876" s="91"/>
      <c r="X876" s="91"/>
      <c r="Y876" s="92">
        <f t="shared" si="332"/>
        <v>0</v>
      </c>
      <c r="Z876" s="92">
        <f t="shared" si="333"/>
        <v>0</v>
      </c>
      <c r="AA876" s="92" t="e">
        <f t="shared" si="335"/>
        <v>#VALUE!</v>
      </c>
    </row>
    <row r="877" spans="1:27" ht="17.25">
      <c r="A877" s="5"/>
      <c r="B877" s="5"/>
      <c r="C877" s="93"/>
      <c r="D877" s="193"/>
      <c r="E877" s="94"/>
      <c r="F877" s="95"/>
      <c r="G877" s="96" t="str">
        <f t="shared" si="324"/>
        <v>Error</v>
      </c>
      <c r="H877" s="97">
        <v>14400</v>
      </c>
      <c r="I877" s="98" t="e">
        <f t="shared" si="325"/>
        <v>#VALUE!</v>
      </c>
      <c r="J877" s="88" t="e">
        <f t="shared" si="320"/>
        <v>#VALUE!</v>
      </c>
      <c r="K877" s="98">
        <f t="shared" si="326"/>
        <v>0</v>
      </c>
      <c r="L877" s="98">
        <f t="shared" si="327"/>
        <v>0</v>
      </c>
      <c r="M877" s="98" t="e">
        <f t="shared" si="328"/>
        <v>#VALUE!</v>
      </c>
      <c r="N877" s="98" t="e">
        <f t="shared" si="329"/>
        <v>#VALUE!</v>
      </c>
      <c r="O877" s="97"/>
      <c r="P877" s="98" t="e">
        <f t="shared" si="321"/>
        <v>#VALUE!</v>
      </c>
      <c r="Q877" s="99" t="e">
        <f t="shared" si="330"/>
        <v>#VALUE!</v>
      </c>
      <c r="R877" s="100"/>
      <c r="S877" s="5"/>
      <c r="T877" s="28">
        <f t="shared" si="331"/>
        <v>0</v>
      </c>
      <c r="U877" s="101">
        <v>66140</v>
      </c>
      <c r="V877" s="102">
        <f t="shared" si="334"/>
        <v>0</v>
      </c>
      <c r="W877" s="101"/>
      <c r="X877" s="101"/>
      <c r="Y877" s="102">
        <f t="shared" si="332"/>
        <v>0</v>
      </c>
      <c r="Z877" s="102">
        <f t="shared" si="333"/>
        <v>0</v>
      </c>
      <c r="AA877" s="102" t="e">
        <f t="shared" si="335"/>
        <v>#VALUE!</v>
      </c>
    </row>
    <row r="878" spans="1:27" ht="17.25">
      <c r="A878" s="5"/>
      <c r="B878" s="5"/>
      <c r="C878" s="93"/>
      <c r="D878" s="193"/>
      <c r="E878" s="94"/>
      <c r="F878" s="95"/>
      <c r="G878" s="96" t="str">
        <f t="shared" si="324"/>
        <v>Error</v>
      </c>
      <c r="H878" s="97">
        <v>14400</v>
      </c>
      <c r="I878" s="98" t="e">
        <f t="shared" si="325"/>
        <v>#VALUE!</v>
      </c>
      <c r="J878" s="88" t="e">
        <f t="shared" si="320"/>
        <v>#VALUE!</v>
      </c>
      <c r="K878" s="98">
        <f t="shared" si="326"/>
        <v>0</v>
      </c>
      <c r="L878" s="98">
        <f t="shared" si="327"/>
        <v>0</v>
      </c>
      <c r="M878" s="98" t="e">
        <f t="shared" si="328"/>
        <v>#VALUE!</v>
      </c>
      <c r="N878" s="98" t="e">
        <f t="shared" si="329"/>
        <v>#VALUE!</v>
      </c>
      <c r="O878" s="97"/>
      <c r="P878" s="98" t="e">
        <f t="shared" si="321"/>
        <v>#VALUE!</v>
      </c>
      <c r="Q878" s="99" t="e">
        <f t="shared" si="330"/>
        <v>#VALUE!</v>
      </c>
      <c r="R878" s="100"/>
      <c r="S878" s="5"/>
      <c r="T878" s="28">
        <f t="shared" si="331"/>
        <v>0</v>
      </c>
      <c r="U878" s="101">
        <v>66140</v>
      </c>
      <c r="V878" s="102">
        <f t="shared" si="334"/>
        <v>0</v>
      </c>
      <c r="W878" s="101"/>
      <c r="X878" s="101"/>
      <c r="Y878" s="102">
        <f t="shared" si="332"/>
        <v>0</v>
      </c>
      <c r="Z878" s="102">
        <f t="shared" si="333"/>
        <v>0</v>
      </c>
      <c r="AA878" s="102" t="e">
        <f t="shared" si="335"/>
        <v>#VALUE!</v>
      </c>
    </row>
    <row r="879" spans="1:27" ht="17.25">
      <c r="A879" s="5"/>
      <c r="B879" s="5"/>
      <c r="C879" s="93"/>
      <c r="D879" s="193"/>
      <c r="E879" s="94"/>
      <c r="F879" s="95"/>
      <c r="G879" s="96" t="str">
        <f t="shared" si="324"/>
        <v>Error</v>
      </c>
      <c r="H879" s="97">
        <v>14400</v>
      </c>
      <c r="I879" s="98" t="e">
        <f t="shared" si="325"/>
        <v>#VALUE!</v>
      </c>
      <c r="J879" s="88" t="e">
        <f t="shared" si="320"/>
        <v>#VALUE!</v>
      </c>
      <c r="K879" s="98">
        <f t="shared" si="326"/>
        <v>0</v>
      </c>
      <c r="L879" s="98">
        <f t="shared" si="327"/>
        <v>0</v>
      </c>
      <c r="M879" s="98" t="e">
        <f t="shared" si="328"/>
        <v>#VALUE!</v>
      </c>
      <c r="N879" s="98" t="e">
        <f t="shared" si="329"/>
        <v>#VALUE!</v>
      </c>
      <c r="O879" s="97"/>
      <c r="P879" s="98" t="e">
        <f t="shared" si="321"/>
        <v>#VALUE!</v>
      </c>
      <c r="Q879" s="99" t="e">
        <f t="shared" si="330"/>
        <v>#VALUE!</v>
      </c>
      <c r="R879" s="100"/>
      <c r="S879" s="5"/>
      <c r="T879" s="28">
        <f t="shared" si="331"/>
        <v>0</v>
      </c>
      <c r="U879" s="101">
        <v>66140</v>
      </c>
      <c r="V879" s="102">
        <f t="shared" si="334"/>
        <v>0</v>
      </c>
      <c r="W879" s="101"/>
      <c r="X879" s="101"/>
      <c r="Y879" s="102">
        <f t="shared" si="332"/>
        <v>0</v>
      </c>
      <c r="Z879" s="102">
        <f t="shared" si="333"/>
        <v>0</v>
      </c>
      <c r="AA879" s="102" t="e">
        <f t="shared" si="335"/>
        <v>#VALUE!</v>
      </c>
    </row>
    <row r="880" spans="1:27" ht="17.25">
      <c r="A880" s="5"/>
      <c r="B880" s="5"/>
      <c r="C880" s="93"/>
      <c r="D880" s="193"/>
      <c r="E880" s="94"/>
      <c r="F880" s="95"/>
      <c r="G880" s="96" t="str">
        <f t="shared" si="324"/>
        <v>Error</v>
      </c>
      <c r="H880" s="97">
        <v>14400</v>
      </c>
      <c r="I880" s="98" t="e">
        <f t="shared" si="325"/>
        <v>#VALUE!</v>
      </c>
      <c r="J880" s="88" t="e">
        <f t="shared" si="320"/>
        <v>#VALUE!</v>
      </c>
      <c r="K880" s="98">
        <f t="shared" si="326"/>
        <v>0</v>
      </c>
      <c r="L880" s="98">
        <f t="shared" si="327"/>
        <v>0</v>
      </c>
      <c r="M880" s="98" t="e">
        <f t="shared" si="328"/>
        <v>#VALUE!</v>
      </c>
      <c r="N880" s="98" t="e">
        <f t="shared" si="329"/>
        <v>#VALUE!</v>
      </c>
      <c r="O880" s="97"/>
      <c r="P880" s="98" t="e">
        <f t="shared" si="321"/>
        <v>#VALUE!</v>
      </c>
      <c r="Q880" s="99" t="e">
        <f t="shared" si="330"/>
        <v>#VALUE!</v>
      </c>
      <c r="R880" s="100"/>
      <c r="S880" s="5"/>
      <c r="T880" s="28">
        <f t="shared" si="331"/>
        <v>0</v>
      </c>
      <c r="U880" s="101">
        <v>66140</v>
      </c>
      <c r="V880" s="102">
        <f t="shared" si="334"/>
        <v>0</v>
      </c>
      <c r="W880" s="101"/>
      <c r="X880" s="101"/>
      <c r="Y880" s="102">
        <f t="shared" si="332"/>
        <v>0</v>
      </c>
      <c r="Z880" s="102">
        <f t="shared" si="333"/>
        <v>0</v>
      </c>
      <c r="AA880" s="102" t="e">
        <f t="shared" si="335"/>
        <v>#VALUE!</v>
      </c>
    </row>
    <row r="881" spans="1:27" ht="17.25">
      <c r="A881" s="5"/>
      <c r="B881" s="5"/>
      <c r="C881" s="93"/>
      <c r="D881" s="193"/>
      <c r="E881" s="94"/>
      <c r="F881" s="95"/>
      <c r="G881" s="96" t="str">
        <f t="shared" si="324"/>
        <v>Error</v>
      </c>
      <c r="H881" s="97">
        <v>14400</v>
      </c>
      <c r="I881" s="98" t="e">
        <f t="shared" si="325"/>
        <v>#VALUE!</v>
      </c>
      <c r="J881" s="88" t="e">
        <f t="shared" si="320"/>
        <v>#VALUE!</v>
      </c>
      <c r="K881" s="98">
        <f t="shared" si="326"/>
        <v>0</v>
      </c>
      <c r="L881" s="98">
        <f t="shared" si="327"/>
        <v>0</v>
      </c>
      <c r="M881" s="98" t="e">
        <f t="shared" si="328"/>
        <v>#VALUE!</v>
      </c>
      <c r="N881" s="98" t="e">
        <f t="shared" si="329"/>
        <v>#VALUE!</v>
      </c>
      <c r="O881" s="97"/>
      <c r="P881" s="98" t="e">
        <f t="shared" si="321"/>
        <v>#VALUE!</v>
      </c>
      <c r="Q881" s="99" t="e">
        <f t="shared" si="330"/>
        <v>#VALUE!</v>
      </c>
      <c r="R881" s="100"/>
      <c r="S881" s="5"/>
      <c r="T881" s="28">
        <f t="shared" si="331"/>
        <v>0</v>
      </c>
      <c r="U881" s="101">
        <v>66140</v>
      </c>
      <c r="V881" s="102">
        <f t="shared" si="334"/>
        <v>0</v>
      </c>
      <c r="W881" s="101"/>
      <c r="X881" s="101"/>
      <c r="Y881" s="102">
        <f t="shared" si="332"/>
        <v>0</v>
      </c>
      <c r="Z881" s="102">
        <f t="shared" si="333"/>
        <v>0</v>
      </c>
      <c r="AA881" s="102" t="e">
        <f t="shared" si="335"/>
        <v>#VALUE!</v>
      </c>
    </row>
    <row r="882" spans="1:27" ht="17.25">
      <c r="A882" s="5"/>
      <c r="B882" s="5"/>
      <c r="C882" s="93"/>
      <c r="D882" s="193"/>
      <c r="E882" s="84"/>
      <c r="F882" s="85"/>
      <c r="G882" s="86" t="str">
        <f t="shared" si="324"/>
        <v>Error</v>
      </c>
      <c r="H882" s="87">
        <v>14400</v>
      </c>
      <c r="I882" s="88" t="e">
        <f t="shared" si="325"/>
        <v>#VALUE!</v>
      </c>
      <c r="J882" s="88" t="e">
        <f t="shared" si="320"/>
        <v>#VALUE!</v>
      </c>
      <c r="K882" s="88">
        <f t="shared" si="326"/>
        <v>0</v>
      </c>
      <c r="L882" s="88">
        <f t="shared" si="327"/>
        <v>0</v>
      </c>
      <c r="M882" s="88" t="e">
        <f t="shared" si="328"/>
        <v>#VALUE!</v>
      </c>
      <c r="N882" s="88" t="e">
        <f t="shared" si="329"/>
        <v>#VALUE!</v>
      </c>
      <c r="O882" s="87"/>
      <c r="P882" s="88" t="e">
        <f t="shared" si="321"/>
        <v>#VALUE!</v>
      </c>
      <c r="Q882" s="89" t="e">
        <f t="shared" si="330"/>
        <v>#VALUE!</v>
      </c>
      <c r="R882" s="90"/>
      <c r="S882" s="82"/>
      <c r="T882" s="28">
        <f t="shared" si="331"/>
        <v>0</v>
      </c>
      <c r="U882" s="91">
        <v>66140</v>
      </c>
      <c r="V882" s="92">
        <f t="shared" si="334"/>
        <v>0</v>
      </c>
      <c r="W882" s="91"/>
      <c r="X882" s="91"/>
      <c r="Y882" s="92">
        <f t="shared" si="332"/>
        <v>0</v>
      </c>
      <c r="Z882" s="92">
        <f t="shared" si="333"/>
        <v>0</v>
      </c>
      <c r="AA882" s="92" t="e">
        <f t="shared" si="335"/>
        <v>#VALUE!</v>
      </c>
    </row>
    <row r="883" spans="1:27" ht="17.25">
      <c r="A883" s="5"/>
      <c r="B883" s="5"/>
      <c r="C883" s="93"/>
      <c r="D883" s="193"/>
      <c r="E883" s="84"/>
      <c r="F883" s="85"/>
      <c r="G883" s="86" t="str">
        <f>IF($C883="ստորաբաժանման պետ",IF(F883=0,2.28,IF(F883=1,2.35,IF(F883=2,2.43,IF(F883=3,2.5,IF(OR(F883=4,F883=5),2.58,IF(OR(F883=6,F883=7),2.66,IF(OR(F883=8,F883=9),2.75,IF(OR(F883=10,F883=11,F883=12),2.83,IF(OR(F883=13,F883=14,F883=15),2.92,IF(OR(F883=16,F883=17,F883=18),3.01,3.11)))))))))),IF($C883="ավագ կարգադրիչ",IF(F883=0,1.96,IF(F883=1,2.02,IF(F883=2,2.08,IF(F883=3,2.15,IF(OR(F883=4,F883=5),2.21,IF(OR(F883=6,F883=7),2.28,IF(OR(F883=8,F883=9),2.35,IF(OR(F883=10,F883=11,F883=12),2.42,IF(OR(F883=13,F883=14,F883=15),2.5,IF(OR(F883=16,F883=17,F883=18),2.58,2.66)))))))))),IF($C883="կարգադրիչ",IF(F883=0,1.45,IF(F883=1,1.49,IF(F883=2,1.54,IF(F883=3,1.59,IF(OR(F883=4,F883=5),1.9,IF(OR(F883=6,F883=7),1.96,IF(OR(F883=8,F883=9),1.73,IF(OR(F883=10,F883=11,F883=12),1.79,IF(OR(F883=13,F883=14,F883=15),1.84,IF(OR(F883=16,F883=17,F883=18),1.9,1.95)))))))))), "Error")))</f>
        <v>Error</v>
      </c>
      <c r="H883" s="87">
        <v>14400</v>
      </c>
      <c r="I883" s="88" t="e">
        <f>G883*H883</f>
        <v>#VALUE!</v>
      </c>
      <c r="J883" s="88" t="e">
        <f t="shared" si="320"/>
        <v>#VALUE!</v>
      </c>
      <c r="K883" s="88">
        <f>IF($D883="գեներալ-մայոր",2.91,IF($D883="գնդապետ",2.38,IF($D883="փոխգնդապետ",2.25,IF($D883="մայոր",1.85,IF($D883="կապիտան",1.72,IF($D883="ավագ լեյտենանտ",1.59,IF($D883="լեյտենանտ",1.46,IF($D883="ավագ ենթասպա",1.06,IF($D883="ենթասպա",0.93,IF($D883="ավագ",0.79,IF($D883="ավագ սերժանտ",0.66,IF($D883="սերժանտ",0.53,IF($D883="կրտսեր սերժանտ",0.4,0)))))))))))))</f>
        <v>0</v>
      </c>
      <c r="L883" s="88">
        <f>K883*H883</f>
        <v>0</v>
      </c>
      <c r="M883" s="88" t="e">
        <f>L883+J883</f>
        <v>#VALUE!</v>
      </c>
      <c r="N883" s="88" t="e">
        <f>IF(F883&lt;2,M883*0%,IF(F883&lt;5,M883*5%,IF(F883&lt;10,M883*10%,IF(F883&lt;15,M883*15%,IF(F883&lt;20,M883*20%,IF(F883&lt;25,M883*25%,IF(F883&gt;=25,M883*30%)))))))</f>
        <v>#VALUE!</v>
      </c>
      <c r="O883" s="87"/>
      <c r="P883" s="88" t="e">
        <f t="shared" si="321"/>
        <v>#VALUE!</v>
      </c>
      <c r="Q883" s="89" t="e">
        <f>P883*6.565</f>
        <v>#VALUE!</v>
      </c>
      <c r="R883" s="90"/>
      <c r="S883" s="82"/>
      <c r="T883" s="28">
        <f t="shared" si="331"/>
        <v>0</v>
      </c>
      <c r="U883" s="91">
        <v>66140</v>
      </c>
      <c r="V883" s="92">
        <f t="shared" si="334"/>
        <v>0</v>
      </c>
      <c r="W883" s="91"/>
      <c r="X883" s="91"/>
      <c r="Y883" s="92">
        <f>+V883+W883+X883</f>
        <v>0</v>
      </c>
      <c r="Z883" s="92">
        <f>+Y883*6.565</f>
        <v>0</v>
      </c>
      <c r="AA883" s="92" t="e">
        <f t="shared" si="335"/>
        <v>#VALUE!</v>
      </c>
    </row>
    <row r="884" spans="1:27" ht="17.25">
      <c r="A884" s="5"/>
      <c r="B884" s="5"/>
      <c r="C884" s="93"/>
      <c r="D884" s="193"/>
      <c r="E884" s="94"/>
      <c r="F884" s="95"/>
      <c r="G884" s="96" t="str">
        <f t="shared" si="324"/>
        <v>Error</v>
      </c>
      <c r="H884" s="97">
        <v>14400</v>
      </c>
      <c r="I884" s="98" t="e">
        <f t="shared" ref="I884:I899" si="336">G884*H884</f>
        <v>#VALUE!</v>
      </c>
      <c r="J884" s="88" t="e">
        <f t="shared" si="320"/>
        <v>#VALUE!</v>
      </c>
      <c r="K884" s="98">
        <f t="shared" si="326"/>
        <v>0</v>
      </c>
      <c r="L884" s="98">
        <f t="shared" ref="L884:L899" si="337">K884*H884</f>
        <v>0</v>
      </c>
      <c r="M884" s="98" t="e">
        <f t="shared" ref="M884:M899" si="338">L884+J884</f>
        <v>#VALUE!</v>
      </c>
      <c r="N884" s="98" t="e">
        <f t="shared" ref="N884:N899" si="339">IF(F884&lt;2,M884*0%,IF(F884&lt;5,M884*5%,IF(F884&lt;10,M884*10%,IF(F884&lt;15,M884*15%,IF(F884&lt;20,M884*20%,IF(F884&lt;25,M884*25%,IF(F884&gt;=25,M884*30%)))))))</f>
        <v>#VALUE!</v>
      </c>
      <c r="O884" s="97"/>
      <c r="P884" s="98" t="e">
        <f t="shared" si="321"/>
        <v>#VALUE!</v>
      </c>
      <c r="Q884" s="99" t="e">
        <f t="shared" si="330"/>
        <v>#VALUE!</v>
      </c>
      <c r="R884" s="100"/>
      <c r="S884" s="5"/>
      <c r="T884" s="28">
        <f t="shared" si="331"/>
        <v>0</v>
      </c>
      <c r="U884" s="101">
        <v>66140</v>
      </c>
      <c r="V884" s="102">
        <f t="shared" si="334"/>
        <v>0</v>
      </c>
      <c r="W884" s="101"/>
      <c r="X884" s="101"/>
      <c r="Y884" s="102">
        <f t="shared" ref="Y884:Y899" si="340">+V884+W884+X884</f>
        <v>0</v>
      </c>
      <c r="Z884" s="102">
        <f t="shared" si="333"/>
        <v>0</v>
      </c>
      <c r="AA884" s="102" t="e">
        <f t="shared" si="335"/>
        <v>#VALUE!</v>
      </c>
    </row>
    <row r="885" spans="1:27" ht="17.25">
      <c r="A885" s="5"/>
      <c r="B885" s="5"/>
      <c r="C885" s="93"/>
      <c r="D885" s="193"/>
      <c r="E885" s="94"/>
      <c r="F885" s="95"/>
      <c r="G885" s="96" t="str">
        <f t="shared" si="324"/>
        <v>Error</v>
      </c>
      <c r="H885" s="97">
        <v>14400</v>
      </c>
      <c r="I885" s="98" t="e">
        <f t="shared" si="336"/>
        <v>#VALUE!</v>
      </c>
      <c r="J885" s="88" t="e">
        <f t="shared" si="320"/>
        <v>#VALUE!</v>
      </c>
      <c r="K885" s="98">
        <f t="shared" si="326"/>
        <v>0</v>
      </c>
      <c r="L885" s="98">
        <f t="shared" si="337"/>
        <v>0</v>
      </c>
      <c r="M885" s="98" t="e">
        <f t="shared" si="338"/>
        <v>#VALUE!</v>
      </c>
      <c r="N885" s="98" t="e">
        <f t="shared" si="339"/>
        <v>#VALUE!</v>
      </c>
      <c r="O885" s="97"/>
      <c r="P885" s="98" t="e">
        <f t="shared" si="321"/>
        <v>#VALUE!</v>
      </c>
      <c r="Q885" s="99" t="e">
        <f t="shared" si="330"/>
        <v>#VALUE!</v>
      </c>
      <c r="R885" s="100"/>
      <c r="S885" s="5"/>
      <c r="T885" s="28">
        <f t="shared" si="331"/>
        <v>0</v>
      </c>
      <c r="U885" s="101">
        <v>66140</v>
      </c>
      <c r="V885" s="102">
        <f t="shared" si="334"/>
        <v>0</v>
      </c>
      <c r="W885" s="101"/>
      <c r="X885" s="101"/>
      <c r="Y885" s="102">
        <f t="shared" si="340"/>
        <v>0</v>
      </c>
      <c r="Z885" s="102">
        <f t="shared" si="333"/>
        <v>0</v>
      </c>
      <c r="AA885" s="102" t="e">
        <f t="shared" si="335"/>
        <v>#VALUE!</v>
      </c>
    </row>
    <row r="886" spans="1:27" ht="17.25">
      <c r="A886" s="5"/>
      <c r="B886" s="5"/>
      <c r="C886" s="93"/>
      <c r="D886" s="193"/>
      <c r="E886" s="94"/>
      <c r="F886" s="95"/>
      <c r="G886" s="96" t="str">
        <f t="shared" si="324"/>
        <v>Error</v>
      </c>
      <c r="H886" s="97">
        <v>14400</v>
      </c>
      <c r="I886" s="98" t="e">
        <f t="shared" si="336"/>
        <v>#VALUE!</v>
      </c>
      <c r="J886" s="88" t="e">
        <f t="shared" si="320"/>
        <v>#VALUE!</v>
      </c>
      <c r="K886" s="98">
        <f t="shared" si="326"/>
        <v>0</v>
      </c>
      <c r="L886" s="98">
        <f t="shared" si="337"/>
        <v>0</v>
      </c>
      <c r="M886" s="98" t="e">
        <f t="shared" si="338"/>
        <v>#VALUE!</v>
      </c>
      <c r="N886" s="98" t="e">
        <f t="shared" si="339"/>
        <v>#VALUE!</v>
      </c>
      <c r="O886" s="97"/>
      <c r="P886" s="98" t="e">
        <f t="shared" si="321"/>
        <v>#VALUE!</v>
      </c>
      <c r="Q886" s="99" t="e">
        <f t="shared" si="330"/>
        <v>#VALUE!</v>
      </c>
      <c r="R886" s="100"/>
      <c r="S886" s="5"/>
      <c r="T886" s="28">
        <f t="shared" si="331"/>
        <v>0</v>
      </c>
      <c r="U886" s="101">
        <v>66140</v>
      </c>
      <c r="V886" s="102">
        <f t="shared" si="334"/>
        <v>0</v>
      </c>
      <c r="W886" s="101"/>
      <c r="X886" s="101"/>
      <c r="Y886" s="102">
        <f t="shared" si="340"/>
        <v>0</v>
      </c>
      <c r="Z886" s="102">
        <f t="shared" si="333"/>
        <v>0</v>
      </c>
      <c r="AA886" s="102" t="e">
        <f t="shared" si="335"/>
        <v>#VALUE!</v>
      </c>
    </row>
    <row r="887" spans="1:27" ht="17.25">
      <c r="A887" s="5"/>
      <c r="B887" s="5"/>
      <c r="C887" s="93"/>
      <c r="D887" s="193"/>
      <c r="E887" s="94"/>
      <c r="F887" s="95"/>
      <c r="G887" s="96" t="str">
        <f t="shared" si="324"/>
        <v>Error</v>
      </c>
      <c r="H887" s="97">
        <v>14400</v>
      </c>
      <c r="I887" s="98" t="e">
        <f t="shared" si="336"/>
        <v>#VALUE!</v>
      </c>
      <c r="J887" s="88" t="e">
        <f t="shared" si="320"/>
        <v>#VALUE!</v>
      </c>
      <c r="K887" s="98">
        <f t="shared" si="326"/>
        <v>0</v>
      </c>
      <c r="L887" s="98">
        <f t="shared" si="337"/>
        <v>0</v>
      </c>
      <c r="M887" s="98" t="e">
        <f t="shared" si="338"/>
        <v>#VALUE!</v>
      </c>
      <c r="N887" s="98" t="e">
        <f t="shared" si="339"/>
        <v>#VALUE!</v>
      </c>
      <c r="O887" s="97"/>
      <c r="P887" s="98" t="e">
        <f t="shared" si="321"/>
        <v>#VALUE!</v>
      </c>
      <c r="Q887" s="99" t="e">
        <f t="shared" si="330"/>
        <v>#VALUE!</v>
      </c>
      <c r="R887" s="100"/>
      <c r="S887" s="5"/>
      <c r="T887" s="28">
        <f t="shared" si="331"/>
        <v>0</v>
      </c>
      <c r="U887" s="101">
        <v>66140</v>
      </c>
      <c r="V887" s="102">
        <f t="shared" si="334"/>
        <v>0</v>
      </c>
      <c r="W887" s="101"/>
      <c r="X887" s="101"/>
      <c r="Y887" s="102">
        <f t="shared" si="340"/>
        <v>0</v>
      </c>
      <c r="Z887" s="102">
        <f t="shared" si="333"/>
        <v>0</v>
      </c>
      <c r="AA887" s="102" t="e">
        <f t="shared" si="335"/>
        <v>#VALUE!</v>
      </c>
    </row>
    <row r="888" spans="1:27" ht="17.25">
      <c r="A888" s="5"/>
      <c r="B888" s="5"/>
      <c r="C888" s="93"/>
      <c r="D888" s="193"/>
      <c r="E888" s="94"/>
      <c r="F888" s="95"/>
      <c r="G888" s="96" t="str">
        <f t="shared" si="324"/>
        <v>Error</v>
      </c>
      <c r="H888" s="97">
        <v>14400</v>
      </c>
      <c r="I888" s="98" t="e">
        <f t="shared" si="336"/>
        <v>#VALUE!</v>
      </c>
      <c r="J888" s="88" t="e">
        <f t="shared" si="320"/>
        <v>#VALUE!</v>
      </c>
      <c r="K888" s="98">
        <f t="shared" si="326"/>
        <v>0</v>
      </c>
      <c r="L888" s="98">
        <f t="shared" si="337"/>
        <v>0</v>
      </c>
      <c r="M888" s="98" t="e">
        <f t="shared" si="338"/>
        <v>#VALUE!</v>
      </c>
      <c r="N888" s="98" t="e">
        <f t="shared" si="339"/>
        <v>#VALUE!</v>
      </c>
      <c r="O888" s="97"/>
      <c r="P888" s="98" t="e">
        <f t="shared" si="321"/>
        <v>#VALUE!</v>
      </c>
      <c r="Q888" s="99" t="e">
        <f t="shared" si="330"/>
        <v>#VALUE!</v>
      </c>
      <c r="R888" s="100"/>
      <c r="S888" s="5"/>
      <c r="T888" s="28">
        <f t="shared" si="331"/>
        <v>0</v>
      </c>
      <c r="U888" s="101">
        <v>66140</v>
      </c>
      <c r="V888" s="102">
        <f t="shared" si="334"/>
        <v>0</v>
      </c>
      <c r="W888" s="101"/>
      <c r="X888" s="101"/>
      <c r="Y888" s="102">
        <f t="shared" si="340"/>
        <v>0</v>
      </c>
      <c r="Z888" s="102">
        <f t="shared" si="333"/>
        <v>0</v>
      </c>
      <c r="AA888" s="102" t="e">
        <f t="shared" si="335"/>
        <v>#VALUE!</v>
      </c>
    </row>
    <row r="889" spans="1:27" ht="17.25">
      <c r="A889" s="5"/>
      <c r="B889" s="5"/>
      <c r="C889" s="93"/>
      <c r="D889" s="193"/>
      <c r="E889" s="84"/>
      <c r="F889" s="85"/>
      <c r="G889" s="86" t="str">
        <f t="shared" si="324"/>
        <v>Error</v>
      </c>
      <c r="H889" s="87">
        <v>14400</v>
      </c>
      <c r="I889" s="88" t="e">
        <f t="shared" si="336"/>
        <v>#VALUE!</v>
      </c>
      <c r="J889" s="88" t="e">
        <f t="shared" si="320"/>
        <v>#VALUE!</v>
      </c>
      <c r="K889" s="88">
        <f t="shared" si="326"/>
        <v>0</v>
      </c>
      <c r="L889" s="88">
        <f t="shared" si="337"/>
        <v>0</v>
      </c>
      <c r="M889" s="88" t="e">
        <f t="shared" si="338"/>
        <v>#VALUE!</v>
      </c>
      <c r="N889" s="88" t="e">
        <f t="shared" si="339"/>
        <v>#VALUE!</v>
      </c>
      <c r="O889" s="87"/>
      <c r="P889" s="88" t="e">
        <f t="shared" si="321"/>
        <v>#VALUE!</v>
      </c>
      <c r="Q889" s="89" t="e">
        <f t="shared" si="330"/>
        <v>#VALUE!</v>
      </c>
      <c r="R889" s="90"/>
      <c r="S889" s="82"/>
      <c r="T889" s="28">
        <f t="shared" si="331"/>
        <v>0</v>
      </c>
      <c r="U889" s="91">
        <v>66140</v>
      </c>
      <c r="V889" s="92">
        <f t="shared" si="334"/>
        <v>0</v>
      </c>
      <c r="W889" s="91"/>
      <c r="X889" s="91"/>
      <c r="Y889" s="92">
        <f t="shared" si="340"/>
        <v>0</v>
      </c>
      <c r="Z889" s="92">
        <f t="shared" si="333"/>
        <v>0</v>
      </c>
      <c r="AA889" s="92" t="e">
        <f t="shared" si="335"/>
        <v>#VALUE!</v>
      </c>
    </row>
    <row r="890" spans="1:27" ht="17.25">
      <c r="A890" s="5"/>
      <c r="B890" s="5"/>
      <c r="C890" s="93"/>
      <c r="D890" s="193"/>
      <c r="E890" s="94"/>
      <c r="F890" s="95"/>
      <c r="G890" s="96" t="str">
        <f t="shared" si="324"/>
        <v>Error</v>
      </c>
      <c r="H890" s="97">
        <v>14400</v>
      </c>
      <c r="I890" s="98" t="e">
        <f t="shared" si="336"/>
        <v>#VALUE!</v>
      </c>
      <c r="J890" s="88" t="e">
        <f t="shared" si="320"/>
        <v>#VALUE!</v>
      </c>
      <c r="K890" s="98">
        <f t="shared" si="326"/>
        <v>0</v>
      </c>
      <c r="L890" s="98">
        <f t="shared" si="337"/>
        <v>0</v>
      </c>
      <c r="M890" s="98" t="e">
        <f t="shared" si="338"/>
        <v>#VALUE!</v>
      </c>
      <c r="N890" s="98" t="e">
        <f t="shared" si="339"/>
        <v>#VALUE!</v>
      </c>
      <c r="O890" s="97"/>
      <c r="P890" s="98" t="e">
        <f t="shared" si="321"/>
        <v>#VALUE!</v>
      </c>
      <c r="Q890" s="99" t="e">
        <f t="shared" si="330"/>
        <v>#VALUE!</v>
      </c>
      <c r="R890" s="100"/>
      <c r="S890" s="5"/>
      <c r="T890" s="28">
        <f t="shared" si="331"/>
        <v>0</v>
      </c>
      <c r="U890" s="101">
        <v>66140</v>
      </c>
      <c r="V890" s="102">
        <f t="shared" si="334"/>
        <v>0</v>
      </c>
      <c r="W890" s="101"/>
      <c r="X890" s="101"/>
      <c r="Y890" s="102">
        <f t="shared" si="340"/>
        <v>0</v>
      </c>
      <c r="Z890" s="102">
        <f t="shared" si="333"/>
        <v>0</v>
      </c>
      <c r="AA890" s="102" t="e">
        <f t="shared" si="335"/>
        <v>#VALUE!</v>
      </c>
    </row>
    <row r="891" spans="1:27" ht="17.25">
      <c r="A891" s="5"/>
      <c r="B891" s="5"/>
      <c r="C891" s="93"/>
      <c r="D891" s="193"/>
      <c r="E891" s="94"/>
      <c r="F891" s="95"/>
      <c r="G891" s="96" t="str">
        <f t="shared" si="324"/>
        <v>Error</v>
      </c>
      <c r="H891" s="97">
        <v>14400</v>
      </c>
      <c r="I891" s="98" t="e">
        <f t="shared" si="336"/>
        <v>#VALUE!</v>
      </c>
      <c r="J891" s="88" t="e">
        <f t="shared" si="320"/>
        <v>#VALUE!</v>
      </c>
      <c r="K891" s="98">
        <f t="shared" si="326"/>
        <v>0</v>
      </c>
      <c r="L891" s="98">
        <f t="shared" si="337"/>
        <v>0</v>
      </c>
      <c r="M891" s="98" t="e">
        <f t="shared" si="338"/>
        <v>#VALUE!</v>
      </c>
      <c r="N891" s="98" t="e">
        <f t="shared" si="339"/>
        <v>#VALUE!</v>
      </c>
      <c r="O891" s="97"/>
      <c r="P891" s="98" t="e">
        <f t="shared" si="321"/>
        <v>#VALUE!</v>
      </c>
      <c r="Q891" s="99" t="e">
        <f t="shared" si="330"/>
        <v>#VALUE!</v>
      </c>
      <c r="R891" s="100"/>
      <c r="S891" s="5"/>
      <c r="T891" s="28">
        <f t="shared" si="331"/>
        <v>0</v>
      </c>
      <c r="U891" s="101">
        <v>66140</v>
      </c>
      <c r="V891" s="102">
        <f t="shared" si="334"/>
        <v>0</v>
      </c>
      <c r="W891" s="101"/>
      <c r="X891" s="101"/>
      <c r="Y891" s="102">
        <f t="shared" si="340"/>
        <v>0</v>
      </c>
      <c r="Z891" s="102">
        <f t="shared" si="333"/>
        <v>0</v>
      </c>
      <c r="AA891" s="102" t="e">
        <f t="shared" si="335"/>
        <v>#VALUE!</v>
      </c>
    </row>
    <row r="892" spans="1:27" ht="17.25">
      <c r="A892" s="5"/>
      <c r="B892" s="5"/>
      <c r="C892" s="93"/>
      <c r="D892" s="193"/>
      <c r="E892" s="94"/>
      <c r="F892" s="95"/>
      <c r="G892" s="96" t="str">
        <f t="shared" si="324"/>
        <v>Error</v>
      </c>
      <c r="H892" s="97">
        <v>14400</v>
      </c>
      <c r="I892" s="98" t="e">
        <f t="shared" si="336"/>
        <v>#VALUE!</v>
      </c>
      <c r="J892" s="88" t="e">
        <f t="shared" ref="J892:J899" si="341">IF(I892&lt;=59525,59525,I892)</f>
        <v>#VALUE!</v>
      </c>
      <c r="K892" s="98">
        <f t="shared" si="326"/>
        <v>0</v>
      </c>
      <c r="L892" s="98">
        <f t="shared" si="337"/>
        <v>0</v>
      </c>
      <c r="M892" s="98" t="e">
        <f t="shared" si="338"/>
        <v>#VALUE!</v>
      </c>
      <c r="N892" s="98" t="e">
        <f t="shared" si="339"/>
        <v>#VALUE!</v>
      </c>
      <c r="O892" s="97"/>
      <c r="P892" s="98" t="e">
        <f t="shared" ref="P892:P899" si="342">M892+N892+O892</f>
        <v>#VALUE!</v>
      </c>
      <c r="Q892" s="99" t="e">
        <f t="shared" si="330"/>
        <v>#VALUE!</v>
      </c>
      <c r="R892" s="100"/>
      <c r="S892" s="5"/>
      <c r="T892" s="28">
        <f t="shared" si="331"/>
        <v>0</v>
      </c>
      <c r="U892" s="101">
        <v>66140</v>
      </c>
      <c r="V892" s="102">
        <f t="shared" ref="V892:V899" si="343">+U892*T892</f>
        <v>0</v>
      </c>
      <c r="W892" s="101"/>
      <c r="X892" s="101"/>
      <c r="Y892" s="102">
        <f t="shared" si="340"/>
        <v>0</v>
      </c>
      <c r="Z892" s="102">
        <f t="shared" si="333"/>
        <v>0</v>
      </c>
      <c r="AA892" s="102" t="e">
        <f t="shared" ref="AA892:AA899" si="344">+Z892+Q892</f>
        <v>#VALUE!</v>
      </c>
    </row>
    <row r="893" spans="1:27" ht="17.25">
      <c r="A893" s="5"/>
      <c r="B893" s="5"/>
      <c r="C893" s="93"/>
      <c r="D893" s="193"/>
      <c r="E893" s="94"/>
      <c r="F893" s="95"/>
      <c r="G893" s="96" t="str">
        <f t="shared" ref="G893:G899" si="345">IF($C893="ստորաբաժանման պետ",IF(F893=0,2.28,IF(F893=1,2.35,IF(F893=2,2.43,IF(F893=3,2.5,IF(OR(F893=4,F893=5),2.58,IF(OR(F893=6,F893=7),2.66,IF(OR(F893=8,F893=9),2.75,IF(OR(F893=10,F893=11,F893=12),2.83,IF(OR(F893=13,F893=14,F893=15),2.92,IF(OR(F893=16,F893=17,F893=18),3.01,3.11)))))))))),IF($C893="ավագ կարգադրիչ",IF(F893=0,1.96,IF(F893=1,2.02,IF(F893=2,2.08,IF(F893=3,2.15,IF(OR(F893=4,F893=5),2.21,IF(OR(F893=6,F893=7),2.28,IF(OR(F893=8,F893=9),2.35,IF(OR(F893=10,F893=11,F893=12),2.42,IF(OR(F893=13,F893=14,F893=15),2.5,IF(OR(F893=16,F893=17,F893=18),2.58,2.66)))))))))),IF($C893="կարգադրիչ",IF(F893=0,1.45,IF(F893=1,1.49,IF(F893=2,1.54,IF(F893=3,1.59,IF(OR(F893=4,F893=5),1.9,IF(OR(F893=6,F893=7),1.96,IF(OR(F893=8,F893=9),1.73,IF(OR(F893=10,F893=11,F893=12),1.79,IF(OR(F893=13,F893=14,F893=15),1.84,IF(OR(F893=16,F893=17,F893=18),1.9,1.95)))))))))), "Error")))</f>
        <v>Error</v>
      </c>
      <c r="H893" s="97">
        <v>14400</v>
      </c>
      <c r="I893" s="98" t="e">
        <f t="shared" si="336"/>
        <v>#VALUE!</v>
      </c>
      <c r="J893" s="88" t="e">
        <f t="shared" si="341"/>
        <v>#VALUE!</v>
      </c>
      <c r="K893" s="98">
        <f t="shared" ref="K893:K899" si="346">IF($D893="գեներալ-մայոր",2.91,IF($D893="գնդապետ",2.38,IF($D893="փոխգնդապետ",2.25,IF($D893="մայոր",1.85,IF($D893="կապիտան",1.72,IF($D893="ավագ լեյտենանտ",1.59,IF($D893="լեյտենանտ",1.46,IF($D893="ավագ ենթասպա",1.06,IF($D893="ենթասպա",0.93,IF($D893="ավագ",0.79,IF($D893="ավագ սերժանտ",0.66,IF($D893="սերժանտ",0.53,IF($D893="կրտսեր սերժանտ",0.4,0)))))))))))))</f>
        <v>0</v>
      </c>
      <c r="L893" s="98">
        <f t="shared" si="337"/>
        <v>0</v>
      </c>
      <c r="M893" s="98" t="e">
        <f t="shared" si="338"/>
        <v>#VALUE!</v>
      </c>
      <c r="N893" s="98" t="e">
        <f t="shared" si="339"/>
        <v>#VALUE!</v>
      </c>
      <c r="O893" s="97"/>
      <c r="P893" s="98" t="e">
        <f t="shared" si="342"/>
        <v>#VALUE!</v>
      </c>
      <c r="Q893" s="99" t="e">
        <f t="shared" ref="Q893:Q899" si="347">P893*6.565</f>
        <v>#VALUE!</v>
      </c>
      <c r="R893" s="100"/>
      <c r="S893" s="5"/>
      <c r="T893" s="28">
        <f t="shared" ref="T893:T899" si="348">IF(E893&lt;1,0,IF(D893="Բ-1",IF(F893=0,6.94,IF(F893=1,7.17,IF(F893=2,7.41,IF(F893=3,7.66,IF(OR(F893=5,F893=4),7.92,IF(OR(F893=6,F893=7),8.18,IF(OR(F893=8,F893=9),8.46,IF(OR(F893=10,F893=11,F893=12),8.74,IF(OR(F893=13,F893=14,F893=15),9.03,IF(OR(F893=16,F893=17,F893=18),9.33,9.65)))))))))),IF(D893="Բ-2", IF(F893=0,5.71,IF(F893=1,5.89,IF(F893=2,6.09,IF(F893=3,6.29,IF(OR(F893=5,F893=4),6.5,IF(OR(F893=6,F893=7),6.72,IF(OR(F893=8,F893=9),6.94,IF(OR(F893=10,F893=11,F893=12),7.17,IF(OR(F893=13,F893=14,F893=15),7.41,IF(OR(F893=16,F893=17,F893=18),7.65,7.91)))))))))), IF(D893="Գ-1", IF(F893=0,4.7,IF(F893=1,4.86,IF(F893=2,5.01,IF(F893=3,5.18,IF(OR(F893=5,F893=4),5.35,IF(OR(F893=6,F893=7),5.52,IF(OR(F893=8,F893=9),5.71,IF(OR(F893=10,F893=11,F893=12),5.89,IF(OR(F893=13,F893=14,F893=15),6.09,IF(OR(F893=16,F893=17,F893=18),6.29,6.49)))))))))), IF(D893="Գ-2", IF(F893=0,3.88,IF(F893=1,4.01,IF(F893=2,4.14,IF(F893=3,4.27,IF(OR(F893=5,F893=4),4.41,IF(OR(F893=6,F893=7),4.55,IF(OR(F893=8,F893=9),4.7,IF(OR(F893=10,F893=11,F893=12),4.85,IF(OR(F893=13,F893=14,F893=15),5.01,IF(OR(F893=16,F893=17,F893=18),5.17,5.34)))))))))), IF(D893="Գ-3", IF(F893=0,3.21,IF(F893=1,3.31,IF(F893=2,3.42,IF(F893=3,3.53,IF(OR(F893=5,F893=4),3.64,IF(OR(F893=6,F893=7),3.76,IF(OR(F893=8,F893=9),3.88,IF(OR(F893=10,F893=11,F893=12),4.01,IF(OR(F893=13,F893=14,F893=15),4.13,IF(OR(F893=16,F893=17,F893=18),4.27,4.4)))))))))), IF(D893="Ա-1", IF(F893=0,2.66,IF(F893=1,2.75,IF(F893=2,2.83,IF(F893=3,2.92,IF(OR(F893=5,F893=4),3.02,IF(OR(F893=6,F893=7),3.11,IF(OR(F893=8,F893=9),3.21,IF(OR(F893=10,F893=11,F893=12),3.31,IF(OR(F893=13,F893=14,F893=15),3.42,IF(OR(F893=16,F893=17,F893=18),3.53,3.64)))))))))), IF(D893="Ա-2", IF(F893=0,2.28,IF(F893=1,2.35,IF(F893=2,2.43,IF(F893=3,2.5,IF(OR(F893=5,F893=4),2.58,IF(OR(F893=6,F893=7),2.66,IF(OR(F893=8,F893=9),2.75,IF(OR(F893=10,F893=11,F893=12),2.83,IF(OR(F893=13,F893=14,F893=15),2.92,IF(OR(F893=16,F893=17,F893=18),3.01,3.11)))))))))),IF(D893="Ա-3", IF(F893=0,1.96,IF(F893=1,2.02,IF(F893=2,2.08,IF(F893=3,2.15,IF(OR(F893=5,F893=4),2.21,IF(OR(F893=6,F893=7),2.28,IF(OR(F893=8,F893=9),2.35,IF(OR(F893=10,F893=11,F893=12),2.42,IF(OR(F893=13,F893=14,F893=15),2.5,IF(OR(F893=16,F893=17,F893=18),2.58,2.66)))))))))), IF(D893="Կ-1", IF(F893=0,1.68,IF(F893=1,1.73,IF(F893=2,1.79,IF(F893=3,1.84,IF(OR(F893=5,F893=4),1.9,IF(OR(F893=6,F893=7),1.96,IF(OR(F893=8,F893=9),2.02,IF(OR(F893=10,F893=11,F893=12),2.08,IF(OR(F893=13,F893=14,F893=15),2.14,IF(OR(F893=16,F893=17,F893=18),2.21,2.28)))))))))), IF(D893="Կ-2", IF(F893=0,1.45,IF(F893=1,1.49,IF(F893=2,1.54,IF(F893=3,1.59,IF(OR(F893=5,F893=4),1.63,IF(OR(F893=6,F893=7),1.68,IF(OR(F893=8,F893=9),1.73,IF(OR(F893=10,F893=11,F893=12),1.79,IF(OR(F893=13,F893=14,F893=15),1.84,IF(OR(F893=16,F893=17,F893=18),1.9,1.95)))))))))),IF(D893="Կ-3", IF(F893=0,1.25,IF(F893=1,1.29,IF(F893=2,1.33,IF(F893=3,1.37,IF(OR(F893=5,F893=4),1.41,IF(OR(F893=6,F893=7),1.45,IF(OR(F893=8,F893=9),1.49,IF(OR(F893=10,F893=11,F893=12),1.54,IF(OR(F893=13,F893=14,F893=15),1.58,IF(OR(F893=16,F893=17,F893=18),1.63,1.68)))))))))), "Error"))))))))))))</f>
        <v>0</v>
      </c>
      <c r="U893" s="101">
        <v>66140</v>
      </c>
      <c r="V893" s="102">
        <f t="shared" si="343"/>
        <v>0</v>
      </c>
      <c r="W893" s="101"/>
      <c r="X893" s="101"/>
      <c r="Y893" s="102">
        <f t="shared" si="340"/>
        <v>0</v>
      </c>
      <c r="Z893" s="102">
        <f t="shared" ref="Z893:Z899" si="349">+Y893*6.565</f>
        <v>0</v>
      </c>
      <c r="AA893" s="102" t="e">
        <f t="shared" si="344"/>
        <v>#VALUE!</v>
      </c>
    </row>
    <row r="894" spans="1:27" ht="17.25">
      <c r="A894" s="5"/>
      <c r="B894" s="5"/>
      <c r="C894" s="93"/>
      <c r="D894" s="193"/>
      <c r="E894" s="94"/>
      <c r="F894" s="95"/>
      <c r="G894" s="96" t="str">
        <f t="shared" si="345"/>
        <v>Error</v>
      </c>
      <c r="H894" s="97">
        <v>14400</v>
      </c>
      <c r="I894" s="98" t="e">
        <f t="shared" si="336"/>
        <v>#VALUE!</v>
      </c>
      <c r="J894" s="88" t="e">
        <f t="shared" si="341"/>
        <v>#VALUE!</v>
      </c>
      <c r="K894" s="98">
        <f t="shared" si="346"/>
        <v>0</v>
      </c>
      <c r="L894" s="98">
        <f t="shared" si="337"/>
        <v>0</v>
      </c>
      <c r="M894" s="98" t="e">
        <f t="shared" si="338"/>
        <v>#VALUE!</v>
      </c>
      <c r="N894" s="98" t="e">
        <f t="shared" si="339"/>
        <v>#VALUE!</v>
      </c>
      <c r="O894" s="97"/>
      <c r="P894" s="98" t="e">
        <f t="shared" si="342"/>
        <v>#VALUE!</v>
      </c>
      <c r="Q894" s="99" t="e">
        <f t="shared" si="347"/>
        <v>#VALUE!</v>
      </c>
      <c r="R894" s="100"/>
      <c r="S894" s="5"/>
      <c r="T894" s="28">
        <f t="shared" si="348"/>
        <v>0</v>
      </c>
      <c r="U894" s="101">
        <v>66140</v>
      </c>
      <c r="V894" s="102">
        <f t="shared" si="343"/>
        <v>0</v>
      </c>
      <c r="W894" s="101"/>
      <c r="X894" s="101"/>
      <c r="Y894" s="102">
        <f t="shared" si="340"/>
        <v>0</v>
      </c>
      <c r="Z894" s="102">
        <f t="shared" si="349"/>
        <v>0</v>
      </c>
      <c r="AA894" s="102" t="e">
        <f t="shared" si="344"/>
        <v>#VALUE!</v>
      </c>
    </row>
    <row r="895" spans="1:27" ht="17.25">
      <c r="A895" s="5"/>
      <c r="B895" s="5"/>
      <c r="C895" s="93"/>
      <c r="D895" s="193"/>
      <c r="E895" s="84"/>
      <c r="F895" s="85"/>
      <c r="G895" s="86" t="str">
        <f t="shared" si="345"/>
        <v>Error</v>
      </c>
      <c r="H895" s="87">
        <v>14400</v>
      </c>
      <c r="I895" s="88" t="e">
        <f t="shared" si="336"/>
        <v>#VALUE!</v>
      </c>
      <c r="J895" s="88" t="e">
        <f t="shared" si="341"/>
        <v>#VALUE!</v>
      </c>
      <c r="K895" s="88">
        <f t="shared" si="346"/>
        <v>0</v>
      </c>
      <c r="L895" s="88">
        <f t="shared" si="337"/>
        <v>0</v>
      </c>
      <c r="M895" s="88" t="e">
        <f t="shared" si="338"/>
        <v>#VALUE!</v>
      </c>
      <c r="N895" s="88" t="e">
        <f t="shared" si="339"/>
        <v>#VALUE!</v>
      </c>
      <c r="O895" s="87"/>
      <c r="P895" s="88" t="e">
        <f t="shared" si="342"/>
        <v>#VALUE!</v>
      </c>
      <c r="Q895" s="89" t="e">
        <f t="shared" si="347"/>
        <v>#VALUE!</v>
      </c>
      <c r="R895" s="90"/>
      <c r="S895" s="82"/>
      <c r="T895" s="28">
        <f t="shared" si="348"/>
        <v>0</v>
      </c>
      <c r="U895" s="91">
        <v>66140</v>
      </c>
      <c r="V895" s="92">
        <f t="shared" si="343"/>
        <v>0</v>
      </c>
      <c r="W895" s="91"/>
      <c r="X895" s="91"/>
      <c r="Y895" s="92">
        <f t="shared" si="340"/>
        <v>0</v>
      </c>
      <c r="Z895" s="92">
        <f t="shared" si="349"/>
        <v>0</v>
      </c>
      <c r="AA895" s="92" t="e">
        <f t="shared" si="344"/>
        <v>#VALUE!</v>
      </c>
    </row>
    <row r="896" spans="1:27" ht="17.25">
      <c r="A896" s="5"/>
      <c r="B896" s="5"/>
      <c r="C896" s="93"/>
      <c r="D896" s="193"/>
      <c r="E896" s="94"/>
      <c r="F896" s="95"/>
      <c r="G896" s="96" t="str">
        <f t="shared" si="345"/>
        <v>Error</v>
      </c>
      <c r="H896" s="97">
        <v>14400</v>
      </c>
      <c r="I896" s="98" t="e">
        <f t="shared" si="336"/>
        <v>#VALUE!</v>
      </c>
      <c r="J896" s="88" t="e">
        <f t="shared" si="341"/>
        <v>#VALUE!</v>
      </c>
      <c r="K896" s="98">
        <f t="shared" si="346"/>
        <v>0</v>
      </c>
      <c r="L896" s="98">
        <f t="shared" si="337"/>
        <v>0</v>
      </c>
      <c r="M896" s="98" t="e">
        <f t="shared" si="338"/>
        <v>#VALUE!</v>
      </c>
      <c r="N896" s="98" t="e">
        <f t="shared" si="339"/>
        <v>#VALUE!</v>
      </c>
      <c r="O896" s="97"/>
      <c r="P896" s="98" t="e">
        <f t="shared" si="342"/>
        <v>#VALUE!</v>
      </c>
      <c r="Q896" s="99" t="e">
        <f t="shared" si="347"/>
        <v>#VALUE!</v>
      </c>
      <c r="R896" s="100"/>
      <c r="S896" s="5"/>
      <c r="T896" s="28">
        <f t="shared" si="348"/>
        <v>0</v>
      </c>
      <c r="U896" s="101">
        <v>66140</v>
      </c>
      <c r="V896" s="102">
        <f t="shared" si="343"/>
        <v>0</v>
      </c>
      <c r="W896" s="101"/>
      <c r="X896" s="101"/>
      <c r="Y896" s="102">
        <f t="shared" si="340"/>
        <v>0</v>
      </c>
      <c r="Z896" s="102">
        <f t="shared" si="349"/>
        <v>0</v>
      </c>
      <c r="AA896" s="102" t="e">
        <f t="shared" si="344"/>
        <v>#VALUE!</v>
      </c>
    </row>
    <row r="897" spans="1:29" ht="17.25">
      <c r="A897" s="5"/>
      <c r="B897" s="5"/>
      <c r="C897" s="93"/>
      <c r="D897" s="193"/>
      <c r="E897" s="94"/>
      <c r="F897" s="95"/>
      <c r="G897" s="96" t="str">
        <f t="shared" si="345"/>
        <v>Error</v>
      </c>
      <c r="H897" s="97">
        <v>14400</v>
      </c>
      <c r="I897" s="98" t="e">
        <f t="shared" si="336"/>
        <v>#VALUE!</v>
      </c>
      <c r="J897" s="88" t="e">
        <f t="shared" si="341"/>
        <v>#VALUE!</v>
      </c>
      <c r="K897" s="98">
        <f t="shared" si="346"/>
        <v>0</v>
      </c>
      <c r="L897" s="98">
        <f t="shared" si="337"/>
        <v>0</v>
      </c>
      <c r="M897" s="98" t="e">
        <f t="shared" si="338"/>
        <v>#VALUE!</v>
      </c>
      <c r="N897" s="98" t="e">
        <f t="shared" si="339"/>
        <v>#VALUE!</v>
      </c>
      <c r="O897" s="97"/>
      <c r="P897" s="98" t="e">
        <f t="shared" si="342"/>
        <v>#VALUE!</v>
      </c>
      <c r="Q897" s="99" t="e">
        <f t="shared" si="347"/>
        <v>#VALUE!</v>
      </c>
      <c r="R897" s="100"/>
      <c r="S897" s="5"/>
      <c r="T897" s="28">
        <f t="shared" si="348"/>
        <v>0</v>
      </c>
      <c r="U897" s="101">
        <v>66140</v>
      </c>
      <c r="V897" s="102">
        <f t="shared" si="343"/>
        <v>0</v>
      </c>
      <c r="W897" s="101"/>
      <c r="X897" s="101"/>
      <c r="Y897" s="102">
        <f t="shared" si="340"/>
        <v>0</v>
      </c>
      <c r="Z897" s="102">
        <f t="shared" si="349"/>
        <v>0</v>
      </c>
      <c r="AA897" s="102" t="e">
        <f t="shared" si="344"/>
        <v>#VALUE!</v>
      </c>
    </row>
    <row r="898" spans="1:29" ht="17.25">
      <c r="A898" s="5"/>
      <c r="B898" s="5"/>
      <c r="C898" s="93"/>
      <c r="D898" s="193"/>
      <c r="E898" s="94"/>
      <c r="F898" s="95"/>
      <c r="G898" s="96" t="str">
        <f t="shared" si="345"/>
        <v>Error</v>
      </c>
      <c r="H898" s="97">
        <v>14400</v>
      </c>
      <c r="I898" s="98" t="e">
        <f t="shared" si="336"/>
        <v>#VALUE!</v>
      </c>
      <c r="J898" s="88" t="e">
        <f t="shared" si="341"/>
        <v>#VALUE!</v>
      </c>
      <c r="K898" s="98">
        <f t="shared" si="346"/>
        <v>0</v>
      </c>
      <c r="L898" s="98">
        <f t="shared" si="337"/>
        <v>0</v>
      </c>
      <c r="M898" s="98" t="e">
        <f t="shared" si="338"/>
        <v>#VALUE!</v>
      </c>
      <c r="N898" s="98" t="e">
        <f t="shared" si="339"/>
        <v>#VALUE!</v>
      </c>
      <c r="O898" s="97"/>
      <c r="P898" s="98" t="e">
        <f t="shared" si="342"/>
        <v>#VALUE!</v>
      </c>
      <c r="Q898" s="99" t="e">
        <f t="shared" si="347"/>
        <v>#VALUE!</v>
      </c>
      <c r="R898" s="100"/>
      <c r="S898" s="5"/>
      <c r="T898" s="28">
        <f t="shared" si="348"/>
        <v>0</v>
      </c>
      <c r="U898" s="101">
        <v>66140</v>
      </c>
      <c r="V898" s="102">
        <f t="shared" si="343"/>
        <v>0</v>
      </c>
      <c r="W898" s="101"/>
      <c r="X898" s="101"/>
      <c r="Y898" s="102">
        <f t="shared" si="340"/>
        <v>0</v>
      </c>
      <c r="Z898" s="102">
        <f t="shared" si="349"/>
        <v>0</v>
      </c>
      <c r="AA898" s="102" t="e">
        <f t="shared" si="344"/>
        <v>#VALUE!</v>
      </c>
    </row>
    <row r="899" spans="1:29" ht="18" thickBot="1">
      <c r="A899" s="103"/>
      <c r="B899" s="103"/>
      <c r="C899" s="104"/>
      <c r="D899" s="194"/>
      <c r="E899" s="105"/>
      <c r="F899" s="106"/>
      <c r="G899" s="107" t="str">
        <f t="shared" si="345"/>
        <v>Error</v>
      </c>
      <c r="H899" s="108">
        <v>14400</v>
      </c>
      <c r="I899" s="109" t="e">
        <f t="shared" si="336"/>
        <v>#VALUE!</v>
      </c>
      <c r="J899" s="88" t="e">
        <f t="shared" si="341"/>
        <v>#VALUE!</v>
      </c>
      <c r="K899" s="109">
        <f t="shared" si="346"/>
        <v>0</v>
      </c>
      <c r="L899" s="109">
        <f t="shared" si="337"/>
        <v>0</v>
      </c>
      <c r="M899" s="109" t="e">
        <f t="shared" si="338"/>
        <v>#VALUE!</v>
      </c>
      <c r="N899" s="109" t="e">
        <f t="shared" si="339"/>
        <v>#VALUE!</v>
      </c>
      <c r="O899" s="108"/>
      <c r="P899" s="109" t="e">
        <f t="shared" si="342"/>
        <v>#VALUE!</v>
      </c>
      <c r="Q899" s="110" t="e">
        <f t="shared" si="347"/>
        <v>#VALUE!</v>
      </c>
      <c r="R899" s="111"/>
      <c r="S899" s="103"/>
      <c r="T899" s="28">
        <f t="shared" si="348"/>
        <v>0</v>
      </c>
      <c r="U899" s="112">
        <v>66140</v>
      </c>
      <c r="V899" s="113">
        <f t="shared" si="343"/>
        <v>0</v>
      </c>
      <c r="W899" s="112"/>
      <c r="X899" s="112"/>
      <c r="Y899" s="113">
        <f t="shared" si="340"/>
        <v>0</v>
      </c>
      <c r="Z899" s="113">
        <f t="shared" si="349"/>
        <v>0</v>
      </c>
      <c r="AA899" s="113" t="e">
        <f t="shared" si="344"/>
        <v>#VALUE!</v>
      </c>
    </row>
    <row r="900" spans="1:29" s="120" customFormat="1" ht="15.75" thickBot="1">
      <c r="A900" s="1055" t="s">
        <v>47</v>
      </c>
      <c r="B900" s="1056"/>
      <c r="C900" s="1056"/>
      <c r="D900" s="1056"/>
      <c r="E900" s="114">
        <f>SUM(E828:E899)</f>
        <v>0</v>
      </c>
      <c r="F900" s="115"/>
      <c r="G900" s="116">
        <f>SUM(G828:G899)</f>
        <v>0</v>
      </c>
      <c r="H900" s="117"/>
      <c r="I900" s="118" t="e">
        <f t="shared" ref="I900:R900" si="350">SUM(I828:I899)</f>
        <v>#VALUE!</v>
      </c>
      <c r="J900" s="118" t="e">
        <f t="shared" si="350"/>
        <v>#VALUE!</v>
      </c>
      <c r="K900" s="118">
        <f t="shared" si="350"/>
        <v>0</v>
      </c>
      <c r="L900" s="118">
        <f t="shared" si="350"/>
        <v>0</v>
      </c>
      <c r="M900" s="118" t="e">
        <f t="shared" si="350"/>
        <v>#VALUE!</v>
      </c>
      <c r="N900" s="118" t="e">
        <f t="shared" si="350"/>
        <v>#VALUE!</v>
      </c>
      <c r="O900" s="117">
        <f t="shared" si="350"/>
        <v>0</v>
      </c>
      <c r="P900" s="118" t="e">
        <f t="shared" si="350"/>
        <v>#VALUE!</v>
      </c>
      <c r="Q900" s="119" t="e">
        <f t="shared" si="350"/>
        <v>#VALUE!</v>
      </c>
      <c r="R900" s="116">
        <f t="shared" si="350"/>
        <v>0</v>
      </c>
      <c r="S900" s="117"/>
      <c r="T900" s="117"/>
      <c r="U900" s="117"/>
      <c r="V900" s="118">
        <f t="shared" ref="V900:AA900" si="351">SUM(V828:V899)</f>
        <v>0</v>
      </c>
      <c r="W900" s="118">
        <f t="shared" si="351"/>
        <v>0</v>
      </c>
      <c r="X900" s="118">
        <f t="shared" si="351"/>
        <v>0</v>
      </c>
      <c r="Y900" s="118">
        <f t="shared" si="351"/>
        <v>0</v>
      </c>
      <c r="Z900" s="118">
        <f t="shared" si="351"/>
        <v>0</v>
      </c>
      <c r="AA900" s="119" t="e">
        <f t="shared" si="351"/>
        <v>#VALUE!</v>
      </c>
    </row>
    <row r="902" spans="1:29" ht="15.75" thickBot="1"/>
    <row r="903" spans="1:29" s="38" customFormat="1" ht="36.75" customHeight="1" thickBot="1">
      <c r="A903" s="1057" t="s">
        <v>49</v>
      </c>
      <c r="B903" s="1058"/>
      <c r="C903" s="1058"/>
      <c r="D903" s="1059"/>
      <c r="E903" s="1060" t="s">
        <v>318</v>
      </c>
      <c r="F903" s="1061"/>
      <c r="G903" s="1061"/>
      <c r="H903" s="1061"/>
      <c r="I903" s="1061"/>
      <c r="J903" s="1061"/>
      <c r="K903" s="1061"/>
      <c r="L903" s="1061"/>
      <c r="M903" s="1061"/>
      <c r="N903" s="1061"/>
      <c r="O903" s="1061"/>
      <c r="P903" s="1061"/>
      <c r="Q903" s="1061"/>
      <c r="R903" s="1061"/>
      <c r="S903" s="1061"/>
      <c r="T903" s="1061"/>
      <c r="U903" s="1061"/>
      <c r="V903" s="1061"/>
      <c r="W903" s="1061"/>
      <c r="X903" s="1061"/>
      <c r="Y903" s="1061"/>
      <c r="Z903" s="1061"/>
      <c r="AA903" s="1062"/>
    </row>
    <row r="904" spans="1:29" s="38" customFormat="1" ht="23.25" customHeight="1" thickBot="1">
      <c r="A904" s="1052" t="s">
        <v>292</v>
      </c>
      <c r="B904" s="1053"/>
      <c r="C904" s="1053"/>
      <c r="D904" s="1054"/>
      <c r="E904" s="1029" t="s">
        <v>51</v>
      </c>
      <c r="F904" s="1030"/>
      <c r="G904" s="1030"/>
      <c r="H904" s="1030"/>
      <c r="I904" s="1030"/>
      <c r="J904" s="1030"/>
      <c r="K904" s="1030"/>
      <c r="L904" s="1030"/>
      <c r="M904" s="1030"/>
      <c r="N904" s="1030"/>
      <c r="O904" s="1030"/>
      <c r="P904" s="1030"/>
      <c r="Q904" s="1031"/>
      <c r="R904" s="1027" t="s">
        <v>52</v>
      </c>
      <c r="S904" s="1028"/>
      <c r="T904" s="1028"/>
      <c r="U904" s="1028"/>
      <c r="V904" s="1028"/>
      <c r="W904" s="1028"/>
      <c r="X904" s="1028"/>
      <c r="Y904" s="1028"/>
      <c r="Z904" s="1028"/>
      <c r="AA904" s="1040"/>
    </row>
    <row r="905" spans="1:29" s="62" customFormat="1" ht="162" customHeight="1" thickBot="1">
      <c r="A905" s="63" t="s">
        <v>10</v>
      </c>
      <c r="B905" s="64" t="s">
        <v>293</v>
      </c>
      <c r="C905" s="64" t="s">
        <v>55</v>
      </c>
      <c r="D905" s="65" t="s">
        <v>294</v>
      </c>
      <c r="E905" s="66" t="s">
        <v>1</v>
      </c>
      <c r="F905" s="67" t="s">
        <v>295</v>
      </c>
      <c r="G905" s="67" t="s">
        <v>296</v>
      </c>
      <c r="H905" s="67" t="s">
        <v>297</v>
      </c>
      <c r="I905" s="67" t="s">
        <v>298</v>
      </c>
      <c r="J905" s="67" t="s">
        <v>299</v>
      </c>
      <c r="K905" s="67" t="s">
        <v>300</v>
      </c>
      <c r="L905" s="67" t="s">
        <v>301</v>
      </c>
      <c r="M905" s="67" t="s">
        <v>302</v>
      </c>
      <c r="N905" s="67" t="s">
        <v>303</v>
      </c>
      <c r="O905" s="67" t="s">
        <v>30</v>
      </c>
      <c r="P905" s="68" t="s">
        <v>60</v>
      </c>
      <c r="Q905" s="69" t="s">
        <v>304</v>
      </c>
      <c r="R905" s="70" t="s">
        <v>1</v>
      </c>
      <c r="S905" s="71" t="s">
        <v>295</v>
      </c>
      <c r="T905" s="71" t="s">
        <v>90</v>
      </c>
      <c r="U905" s="71" t="s">
        <v>305</v>
      </c>
      <c r="V905" s="71" t="s">
        <v>298</v>
      </c>
      <c r="W905" s="71" t="str">
        <f>+J905</f>
        <v>Սահմանվող պաշտոնային դրույքաչափ /հաշվի առնելով  նվազագույն ամսական աշխատավարձը - 50000 դրամ/</v>
      </c>
      <c r="X905" s="71" t="s">
        <v>30</v>
      </c>
      <c r="Y905" s="68" t="s">
        <v>60</v>
      </c>
      <c r="Z905" s="71" t="s">
        <v>306</v>
      </c>
      <c r="AA905" s="72" t="s">
        <v>307</v>
      </c>
    </row>
    <row r="906" spans="1:29" s="81" customFormat="1" ht="17.25" customHeight="1" thickBot="1">
      <c r="A906" s="73">
        <v>1</v>
      </c>
      <c r="B906" s="74">
        <v>2</v>
      </c>
      <c r="C906" s="74">
        <v>3</v>
      </c>
      <c r="D906" s="75">
        <v>4</v>
      </c>
      <c r="E906" s="76">
        <v>5</v>
      </c>
      <c r="F906" s="74">
        <v>6</v>
      </c>
      <c r="G906" s="77">
        <v>7</v>
      </c>
      <c r="H906" s="74">
        <v>8</v>
      </c>
      <c r="I906" s="74">
        <v>9</v>
      </c>
      <c r="J906" s="77">
        <v>10</v>
      </c>
      <c r="K906" s="74">
        <v>11</v>
      </c>
      <c r="L906" s="74">
        <v>12</v>
      </c>
      <c r="M906" s="77">
        <v>13</v>
      </c>
      <c r="N906" s="74">
        <v>14</v>
      </c>
      <c r="O906" s="74">
        <v>15</v>
      </c>
      <c r="P906" s="77">
        <v>16</v>
      </c>
      <c r="Q906" s="78">
        <v>17</v>
      </c>
      <c r="R906" s="79">
        <v>18</v>
      </c>
      <c r="S906" s="77">
        <v>19</v>
      </c>
      <c r="T906" s="74">
        <v>20</v>
      </c>
      <c r="U906" s="74">
        <v>21</v>
      </c>
      <c r="V906" s="74">
        <v>22</v>
      </c>
      <c r="W906" s="74">
        <v>23</v>
      </c>
      <c r="X906" s="74">
        <v>24</v>
      </c>
      <c r="Y906" s="74">
        <v>25</v>
      </c>
      <c r="Z906" s="74">
        <v>26</v>
      </c>
      <c r="AA906" s="78">
        <v>27</v>
      </c>
      <c r="AB906" s="80"/>
      <c r="AC906" s="80"/>
    </row>
    <row r="907" spans="1:29" ht="17.25">
      <c r="A907" s="82"/>
      <c r="B907" s="82"/>
      <c r="C907" s="83"/>
      <c r="D907" s="192"/>
      <c r="E907" s="84"/>
      <c r="F907" s="85"/>
      <c r="G907" s="86" t="str">
        <f>IF($C907="ստորաբաժանման պետ",IF(F907=0,2.28,IF(F907=1,2.35,IF(F907=2,2.43,IF(F907=3,2.5,IF(OR(F907=4,F907=5),2.58,IF(OR(F907=6,F907=7),2.66,IF(OR(F907=8,F907=9),2.75,IF(OR(F907=10,F907=11,F907=12),2.83,IF(OR(F907=13,F907=14,F907=15),2.92,IF(OR(F907=16,F907=17,F907=18),3.01,3.11)))))))))),IF($C907="ավագ կարգադրիչ",IF(F907=0,1.96,IF(F907=1,2.02,IF(F907=2,2.08,IF(F907=3,2.15,IF(OR(F907=4,F907=5),2.21,IF(OR(F907=6,F907=7),2.28,IF(OR(F907=8,F907=9),2.35,IF(OR(F907=10,F907=11,F907=12),2.42,IF(OR(F907=13,F907=14,F907=15),2.5,IF(OR(F907=16,F907=17,F907=18),2.58,2.66)))))))))),IF($C907="կարգադրիչ",IF(F907=0,1.45,IF(F907=1,1.49,IF(F907=2,1.54,IF(F907=3,1.59,IF(OR(F907=4,F907=5),1.9,IF(OR(F907=6,F907=7),1.96,IF(OR(F907=8,F907=9),1.73,IF(OR(F907=10,F907=11,F907=12),1.79,IF(OR(F907=13,F907=14,F907=15),1.84,IF(OR(F907=16,F907=17,F907=18),1.9,1.95)))))))))), "Error")))</f>
        <v>Error</v>
      </c>
      <c r="H907" s="87">
        <v>14400</v>
      </c>
      <c r="I907" s="88" t="e">
        <f>G907*H907</f>
        <v>#VALUE!</v>
      </c>
      <c r="J907" s="88" t="e">
        <f t="shared" ref="J907:J970" si="352">IF(I907&lt;=59525,59525,I907)</f>
        <v>#VALUE!</v>
      </c>
      <c r="K907" s="88">
        <f>IF($D907="գեներալ-մայոր",2.91,IF($D907="գնդապետ",2.38,IF($D907="փոխգնդապետ",2.25,IF($D907="մայոր",1.85,IF($D907="կապիտան",1.72,IF($D907="ավագ լեյտենանտ",1.59,IF($D907="լեյտենանտ",1.46,IF($D907="ավագ ենթասպա",1.06,IF($D907="ենթասպա",0.93,IF($D907="ավագ",0.79,IF($D907="ավագ սերժանտ",0.66,IF($D907="սերժանտ",0.53,IF($D907="կրտսեր սերժանտ",0.4,0)))))))))))))</f>
        <v>0</v>
      </c>
      <c r="L907" s="88">
        <f>K907*H907</f>
        <v>0</v>
      </c>
      <c r="M907" s="88" t="e">
        <f>L907+J907</f>
        <v>#VALUE!</v>
      </c>
      <c r="N907" s="88" t="e">
        <f>IF(F907&lt;2,M907*0%,IF(F907&lt;5,M907*5%,IF(F907&lt;10,M907*10%,IF(F907&lt;15,M907*15%,IF(F907&lt;20,M907*20%,IF(F907&lt;25,M907*25%,IF(F907&gt;=25,M907*30%)))))))</f>
        <v>#VALUE!</v>
      </c>
      <c r="O907" s="87"/>
      <c r="P907" s="88" t="e">
        <f t="shared" ref="P907:P970" si="353">M907+N907+O907</f>
        <v>#VALUE!</v>
      </c>
      <c r="Q907" s="89" t="e">
        <f>P907*6.565</f>
        <v>#VALUE!</v>
      </c>
      <c r="R907" s="90"/>
      <c r="S907" s="82"/>
      <c r="T907" s="28">
        <f>IF(E907&lt;1,0,IF(D907="Բ-1",IF(F907=0,6.94,IF(F907=1,7.17,IF(F907=2,7.41,IF(F907=3,7.66,IF(OR(F907=5,F907=4),7.92,IF(OR(F907=6,F907=7),8.18,IF(OR(F907=8,F907=9),8.46,IF(OR(F907=10,F907=11,F907=12),8.74,IF(OR(F907=13,F907=14,F907=15),9.03,IF(OR(F907=16,F907=17,F907=18),9.33,9.65)))))))))),IF(D907="Բ-2", IF(F907=0,5.71,IF(F907=1,5.89,IF(F907=2,6.09,IF(F907=3,6.29,IF(OR(F907=5,F907=4),6.5,IF(OR(F907=6,F907=7),6.72,IF(OR(F907=8,F907=9),6.94,IF(OR(F907=10,F907=11,F907=12),7.17,IF(OR(F907=13,F907=14,F907=15),7.41,IF(OR(F907=16,F907=17,F907=18),7.65,7.91)))))))))), IF(D907="Գ-1", IF(F907=0,4.7,IF(F907=1,4.86,IF(F907=2,5.01,IF(F907=3,5.18,IF(OR(F907=5,F907=4),5.35,IF(OR(F907=6,F907=7),5.52,IF(OR(F907=8,F907=9),5.71,IF(OR(F907=10,F907=11,F907=12),5.89,IF(OR(F907=13,F907=14,F907=15),6.09,IF(OR(F907=16,F907=17,F907=18),6.29,6.49)))))))))), IF(D907="Գ-2", IF(F907=0,3.88,IF(F907=1,4.01,IF(F907=2,4.14,IF(F907=3,4.27,IF(OR(F907=5,F907=4),4.41,IF(OR(F907=6,F907=7),4.55,IF(OR(F907=8,F907=9),4.7,IF(OR(F907=10,F907=11,F907=12),4.85,IF(OR(F907=13,F907=14,F907=15),5.01,IF(OR(F907=16,F907=17,F907=18),5.17,5.34)))))))))), IF(D907="Գ-3", IF(F907=0,3.21,IF(F907=1,3.31,IF(F907=2,3.42,IF(F907=3,3.53,IF(OR(F907=5,F907=4),3.64,IF(OR(F907=6,F907=7),3.76,IF(OR(F907=8,F907=9),3.88,IF(OR(F907=10,F907=11,F907=12),4.01,IF(OR(F907=13,F907=14,F907=15),4.13,IF(OR(F907=16,F907=17,F907=18),4.27,4.4)))))))))), IF(D907="Ա-1", IF(F907=0,2.66,IF(F907=1,2.75,IF(F907=2,2.83,IF(F907=3,2.92,IF(OR(F907=5,F907=4),3.02,IF(OR(F907=6,F907=7),3.11,IF(OR(F907=8,F907=9),3.21,IF(OR(F907=10,F907=11,F907=12),3.31,IF(OR(F907=13,F907=14,F907=15),3.42,IF(OR(F907=16,F907=17,F907=18),3.53,3.64)))))))))), IF(D907="Ա-2", IF(F907=0,2.28,IF(F907=1,2.35,IF(F907=2,2.43,IF(F907=3,2.5,IF(OR(F907=5,F907=4),2.58,IF(OR(F907=6,F907=7),2.66,IF(OR(F907=8,F907=9),2.75,IF(OR(F907=10,F907=11,F907=12),2.83,IF(OR(F907=13,F907=14,F907=15),2.92,IF(OR(F907=16,F907=17,F907=18),3.01,3.11)))))))))),IF(D907="Ա-3", IF(F907=0,1.96,IF(F907=1,2.02,IF(F907=2,2.08,IF(F907=3,2.15,IF(OR(F907=5,F907=4),2.21,IF(OR(F907=6,F907=7),2.28,IF(OR(F907=8,F907=9),2.35,IF(OR(F907=10,F907=11,F907=12),2.42,IF(OR(F907=13,F907=14,F907=15),2.5,IF(OR(F907=16,F907=17,F907=18),2.58,2.66)))))))))), IF(D907="Կ-1", IF(F907=0,1.68,IF(F907=1,1.73,IF(F907=2,1.79,IF(F907=3,1.84,IF(OR(F907=5,F907=4),1.9,IF(OR(F907=6,F907=7),1.96,IF(OR(F907=8,F907=9),2.02,IF(OR(F907=10,F907=11,F907=12),2.08,IF(OR(F907=13,F907=14,F907=15),2.14,IF(OR(F907=16,F907=17,F907=18),2.21,2.28)))))))))), IF(D907="Կ-2", IF(F907=0,1.45,IF(F907=1,1.49,IF(F907=2,1.54,IF(F907=3,1.59,IF(OR(F907=5,F907=4),1.63,IF(OR(F907=6,F907=7),1.68,IF(OR(F907=8,F907=9),1.73,IF(OR(F907=10,F907=11,F907=12),1.79,IF(OR(F907=13,F907=14,F907=15),1.84,IF(OR(F907=16,F907=17,F907=18),1.9,1.95)))))))))),IF(D907="Կ-3", IF(F907=0,1.25,IF(F907=1,1.29,IF(F907=2,1.33,IF(F907=3,1.37,IF(OR(F907=5,F907=4),1.41,IF(OR(F907=6,F907=7),1.45,IF(OR(F907=8,F907=9),1.49,IF(OR(F907=10,F907=11,F907=12),1.54,IF(OR(F907=13,F907=14,F907=15),1.58,IF(OR(F907=16,F907=17,F907=18),1.63,1.68)))))))))), "Error"))))))))))))</f>
        <v>0</v>
      </c>
      <c r="U907" s="91">
        <v>66140</v>
      </c>
      <c r="V907" s="92">
        <f t="shared" ref="V907:V938" si="354">+U907*T907</f>
        <v>0</v>
      </c>
      <c r="W907" s="91"/>
      <c r="X907" s="91"/>
      <c r="Y907" s="92">
        <f>+V907+W907+X907</f>
        <v>0</v>
      </c>
      <c r="Z907" s="92">
        <f>+Y907*6.565</f>
        <v>0</v>
      </c>
      <c r="AA907" s="92" t="e">
        <f t="shared" ref="AA907:AA938" si="355">+Z907+Q907</f>
        <v>#VALUE!</v>
      </c>
    </row>
    <row r="908" spans="1:29" ht="17.25">
      <c r="A908" s="5"/>
      <c r="B908" s="5"/>
      <c r="C908" s="93"/>
      <c r="D908" s="193"/>
      <c r="E908" s="94"/>
      <c r="F908" s="95"/>
      <c r="G908" s="96" t="str">
        <f t="shared" ref="G908:G971" si="356">IF($C908="ստորաբաժանման պետ",IF(F908=0,2.28,IF(F908=1,2.35,IF(F908=2,2.43,IF(F908=3,2.5,IF(OR(F908=4,F908=5),2.58,IF(OR(F908=6,F908=7),2.66,IF(OR(F908=8,F908=9),2.75,IF(OR(F908=10,F908=11,F908=12),2.83,IF(OR(F908=13,F908=14,F908=15),2.92,IF(OR(F908=16,F908=17,F908=18),3.01,3.11)))))))))),IF($C908="ավագ կարգադրիչ",IF(F908=0,1.96,IF(F908=1,2.02,IF(F908=2,2.08,IF(F908=3,2.15,IF(OR(F908=4,F908=5),2.21,IF(OR(F908=6,F908=7),2.28,IF(OR(F908=8,F908=9),2.35,IF(OR(F908=10,F908=11,F908=12),2.42,IF(OR(F908=13,F908=14,F908=15),2.5,IF(OR(F908=16,F908=17,F908=18),2.58,2.66)))))))))),IF($C908="կարգադրիչ",IF(F908=0,1.45,IF(F908=1,1.49,IF(F908=2,1.54,IF(F908=3,1.59,IF(OR(F908=4,F908=5),1.9,IF(OR(F908=6,F908=7),1.96,IF(OR(F908=8,F908=9),1.73,IF(OR(F908=10,F908=11,F908=12),1.79,IF(OR(F908=13,F908=14,F908=15),1.84,IF(OR(F908=16,F908=17,F908=18),1.9,1.95)))))))))), "Error")))</f>
        <v>Error</v>
      </c>
      <c r="H908" s="97">
        <v>14400</v>
      </c>
      <c r="I908" s="98" t="e">
        <f t="shared" ref="I908:I961" si="357">G908*H908</f>
        <v>#VALUE!</v>
      </c>
      <c r="J908" s="88" t="e">
        <f t="shared" si="352"/>
        <v>#VALUE!</v>
      </c>
      <c r="K908" s="98">
        <f t="shared" ref="K908:K971" si="358">IF($D908="գեներալ-մայոր",2.91,IF($D908="գնդապետ",2.38,IF($D908="փոխգնդապետ",2.25,IF($D908="մայոր",1.85,IF($D908="կապիտան",1.72,IF($D908="ավագ լեյտենանտ",1.59,IF($D908="լեյտենանտ",1.46,IF($D908="ավագ ենթասպա",1.06,IF($D908="ենթասպա",0.93,IF($D908="ավագ",0.79,IF($D908="ավագ սերժանտ",0.66,IF($D908="սերժանտ",0.53,IF($D908="կրտսեր սերժանտ",0.4,0)))))))))))))</f>
        <v>0</v>
      </c>
      <c r="L908" s="98">
        <f t="shared" ref="L908:L961" si="359">K908*H908</f>
        <v>0</v>
      </c>
      <c r="M908" s="98" t="e">
        <f t="shared" ref="M908:M961" si="360">L908+J908</f>
        <v>#VALUE!</v>
      </c>
      <c r="N908" s="98" t="e">
        <f t="shared" ref="N908:N961" si="361">IF(F908&lt;2,M908*0%,IF(F908&lt;5,M908*5%,IF(F908&lt;10,M908*10%,IF(F908&lt;15,M908*15%,IF(F908&lt;20,M908*20%,IF(F908&lt;25,M908*25%,IF(F908&gt;=25,M908*30%)))))))</f>
        <v>#VALUE!</v>
      </c>
      <c r="O908" s="97"/>
      <c r="P908" s="98" t="e">
        <f t="shared" si="353"/>
        <v>#VALUE!</v>
      </c>
      <c r="Q908" s="99" t="e">
        <f t="shared" ref="Q908:Q971" si="362">P908*6.565</f>
        <v>#VALUE!</v>
      </c>
      <c r="R908" s="100"/>
      <c r="S908" s="5"/>
      <c r="T908" s="28">
        <f t="shared" ref="T908:T971" si="363">IF(E908&lt;1,0,IF(D908="Բ-1",IF(F908=0,6.94,IF(F908=1,7.17,IF(F908=2,7.41,IF(F908=3,7.66,IF(OR(F908=5,F908=4),7.92,IF(OR(F908=6,F908=7),8.18,IF(OR(F908=8,F908=9),8.46,IF(OR(F908=10,F908=11,F908=12),8.74,IF(OR(F908=13,F908=14,F908=15),9.03,IF(OR(F908=16,F908=17,F908=18),9.33,9.65)))))))))),IF(D908="Բ-2", IF(F908=0,5.71,IF(F908=1,5.89,IF(F908=2,6.09,IF(F908=3,6.29,IF(OR(F908=5,F908=4),6.5,IF(OR(F908=6,F908=7),6.72,IF(OR(F908=8,F908=9),6.94,IF(OR(F908=10,F908=11,F908=12),7.17,IF(OR(F908=13,F908=14,F908=15),7.41,IF(OR(F908=16,F908=17,F908=18),7.65,7.91)))))))))), IF(D908="Գ-1", IF(F908=0,4.7,IF(F908=1,4.86,IF(F908=2,5.01,IF(F908=3,5.18,IF(OR(F908=5,F908=4),5.35,IF(OR(F908=6,F908=7),5.52,IF(OR(F908=8,F908=9),5.71,IF(OR(F908=10,F908=11,F908=12),5.89,IF(OR(F908=13,F908=14,F908=15),6.09,IF(OR(F908=16,F908=17,F908=18),6.29,6.49)))))))))), IF(D908="Գ-2", IF(F908=0,3.88,IF(F908=1,4.01,IF(F908=2,4.14,IF(F908=3,4.27,IF(OR(F908=5,F908=4),4.41,IF(OR(F908=6,F908=7),4.55,IF(OR(F908=8,F908=9),4.7,IF(OR(F908=10,F908=11,F908=12),4.85,IF(OR(F908=13,F908=14,F908=15),5.01,IF(OR(F908=16,F908=17,F908=18),5.17,5.34)))))))))), IF(D908="Գ-3", IF(F908=0,3.21,IF(F908=1,3.31,IF(F908=2,3.42,IF(F908=3,3.53,IF(OR(F908=5,F908=4),3.64,IF(OR(F908=6,F908=7),3.76,IF(OR(F908=8,F908=9),3.88,IF(OR(F908=10,F908=11,F908=12),4.01,IF(OR(F908=13,F908=14,F908=15),4.13,IF(OR(F908=16,F908=17,F908=18),4.27,4.4)))))))))), IF(D908="Ա-1", IF(F908=0,2.66,IF(F908=1,2.75,IF(F908=2,2.83,IF(F908=3,2.92,IF(OR(F908=5,F908=4),3.02,IF(OR(F908=6,F908=7),3.11,IF(OR(F908=8,F908=9),3.21,IF(OR(F908=10,F908=11,F908=12),3.31,IF(OR(F908=13,F908=14,F908=15),3.42,IF(OR(F908=16,F908=17,F908=18),3.53,3.64)))))))))), IF(D908="Ա-2", IF(F908=0,2.28,IF(F908=1,2.35,IF(F908=2,2.43,IF(F908=3,2.5,IF(OR(F908=5,F908=4),2.58,IF(OR(F908=6,F908=7),2.66,IF(OR(F908=8,F908=9),2.75,IF(OR(F908=10,F908=11,F908=12),2.83,IF(OR(F908=13,F908=14,F908=15),2.92,IF(OR(F908=16,F908=17,F908=18),3.01,3.11)))))))))),IF(D908="Ա-3", IF(F908=0,1.96,IF(F908=1,2.02,IF(F908=2,2.08,IF(F908=3,2.15,IF(OR(F908=5,F908=4),2.21,IF(OR(F908=6,F908=7),2.28,IF(OR(F908=8,F908=9),2.35,IF(OR(F908=10,F908=11,F908=12),2.42,IF(OR(F908=13,F908=14,F908=15),2.5,IF(OR(F908=16,F908=17,F908=18),2.58,2.66)))))))))), IF(D908="Կ-1", IF(F908=0,1.68,IF(F908=1,1.73,IF(F908=2,1.79,IF(F908=3,1.84,IF(OR(F908=5,F908=4),1.9,IF(OR(F908=6,F908=7),1.96,IF(OR(F908=8,F908=9),2.02,IF(OR(F908=10,F908=11,F908=12),2.08,IF(OR(F908=13,F908=14,F908=15),2.14,IF(OR(F908=16,F908=17,F908=18),2.21,2.28)))))))))), IF(D908="Կ-2", IF(F908=0,1.45,IF(F908=1,1.49,IF(F908=2,1.54,IF(F908=3,1.59,IF(OR(F908=5,F908=4),1.63,IF(OR(F908=6,F908=7),1.68,IF(OR(F908=8,F908=9),1.73,IF(OR(F908=10,F908=11,F908=12),1.79,IF(OR(F908=13,F908=14,F908=15),1.84,IF(OR(F908=16,F908=17,F908=18),1.9,1.95)))))))))),IF(D908="Կ-3", IF(F908=0,1.25,IF(F908=1,1.29,IF(F908=2,1.33,IF(F908=3,1.37,IF(OR(F908=5,F908=4),1.41,IF(OR(F908=6,F908=7),1.45,IF(OR(F908=8,F908=9),1.49,IF(OR(F908=10,F908=11,F908=12),1.54,IF(OR(F908=13,F908=14,F908=15),1.58,IF(OR(F908=16,F908=17,F908=18),1.63,1.68)))))))))), "Error"))))))))))))</f>
        <v>0</v>
      </c>
      <c r="U908" s="101">
        <v>66140</v>
      </c>
      <c r="V908" s="102">
        <f t="shared" si="354"/>
        <v>0</v>
      </c>
      <c r="W908" s="101"/>
      <c r="X908" s="101"/>
      <c r="Y908" s="102">
        <f t="shared" ref="Y908:Y961" si="364">+V908+W908+X908</f>
        <v>0</v>
      </c>
      <c r="Z908" s="102">
        <f t="shared" ref="Z908:Z971" si="365">+Y908*6.565</f>
        <v>0</v>
      </c>
      <c r="AA908" s="102" t="e">
        <f t="shared" si="355"/>
        <v>#VALUE!</v>
      </c>
    </row>
    <row r="909" spans="1:29" ht="17.25">
      <c r="A909" s="5"/>
      <c r="B909" s="5"/>
      <c r="C909" s="93"/>
      <c r="D909" s="193"/>
      <c r="E909" s="94"/>
      <c r="F909" s="95"/>
      <c r="G909" s="96" t="str">
        <f t="shared" si="356"/>
        <v>Error</v>
      </c>
      <c r="H909" s="97">
        <v>14400</v>
      </c>
      <c r="I909" s="98" t="e">
        <f t="shared" si="357"/>
        <v>#VALUE!</v>
      </c>
      <c r="J909" s="88" t="e">
        <f t="shared" si="352"/>
        <v>#VALUE!</v>
      </c>
      <c r="K909" s="98">
        <f t="shared" si="358"/>
        <v>0</v>
      </c>
      <c r="L909" s="98">
        <f t="shared" si="359"/>
        <v>0</v>
      </c>
      <c r="M909" s="98" t="e">
        <f t="shared" si="360"/>
        <v>#VALUE!</v>
      </c>
      <c r="N909" s="98" t="e">
        <f t="shared" si="361"/>
        <v>#VALUE!</v>
      </c>
      <c r="O909" s="97"/>
      <c r="P909" s="98" t="e">
        <f t="shared" si="353"/>
        <v>#VALUE!</v>
      </c>
      <c r="Q909" s="99" t="e">
        <f t="shared" si="362"/>
        <v>#VALUE!</v>
      </c>
      <c r="R909" s="100"/>
      <c r="S909" s="5"/>
      <c r="T909" s="28">
        <f t="shared" si="363"/>
        <v>0</v>
      </c>
      <c r="U909" s="101">
        <v>66140</v>
      </c>
      <c r="V909" s="102">
        <f t="shared" si="354"/>
        <v>0</v>
      </c>
      <c r="W909" s="101"/>
      <c r="X909" s="101"/>
      <c r="Y909" s="102">
        <f t="shared" si="364"/>
        <v>0</v>
      </c>
      <c r="Z909" s="102">
        <f t="shared" si="365"/>
        <v>0</v>
      </c>
      <c r="AA909" s="102" t="e">
        <f t="shared" si="355"/>
        <v>#VALUE!</v>
      </c>
    </row>
    <row r="910" spans="1:29" ht="17.25">
      <c r="A910" s="5"/>
      <c r="B910" s="5"/>
      <c r="C910" s="93"/>
      <c r="D910" s="193"/>
      <c r="E910" s="94"/>
      <c r="F910" s="95"/>
      <c r="G910" s="96" t="str">
        <f t="shared" si="356"/>
        <v>Error</v>
      </c>
      <c r="H910" s="97">
        <v>14400</v>
      </c>
      <c r="I910" s="98" t="e">
        <f t="shared" si="357"/>
        <v>#VALUE!</v>
      </c>
      <c r="J910" s="88" t="e">
        <f t="shared" si="352"/>
        <v>#VALUE!</v>
      </c>
      <c r="K910" s="98">
        <f t="shared" si="358"/>
        <v>0</v>
      </c>
      <c r="L910" s="98">
        <f t="shared" si="359"/>
        <v>0</v>
      </c>
      <c r="M910" s="98" t="e">
        <f t="shared" si="360"/>
        <v>#VALUE!</v>
      </c>
      <c r="N910" s="98" t="e">
        <f t="shared" si="361"/>
        <v>#VALUE!</v>
      </c>
      <c r="O910" s="97"/>
      <c r="P910" s="98" t="e">
        <f t="shared" si="353"/>
        <v>#VALUE!</v>
      </c>
      <c r="Q910" s="99" t="e">
        <f t="shared" si="362"/>
        <v>#VALUE!</v>
      </c>
      <c r="R910" s="100"/>
      <c r="S910" s="5"/>
      <c r="T910" s="28">
        <f t="shared" si="363"/>
        <v>0</v>
      </c>
      <c r="U910" s="101">
        <v>66140</v>
      </c>
      <c r="V910" s="102">
        <f t="shared" si="354"/>
        <v>0</v>
      </c>
      <c r="W910" s="101"/>
      <c r="X910" s="101"/>
      <c r="Y910" s="102">
        <f t="shared" si="364"/>
        <v>0</v>
      </c>
      <c r="Z910" s="102">
        <f t="shared" si="365"/>
        <v>0</v>
      </c>
      <c r="AA910" s="102" t="e">
        <f t="shared" si="355"/>
        <v>#VALUE!</v>
      </c>
    </row>
    <row r="911" spans="1:29" ht="17.25">
      <c r="A911" s="5"/>
      <c r="B911" s="5"/>
      <c r="C911" s="93"/>
      <c r="D911" s="193"/>
      <c r="E911" s="94"/>
      <c r="F911" s="95"/>
      <c r="G911" s="96" t="str">
        <f t="shared" si="356"/>
        <v>Error</v>
      </c>
      <c r="H911" s="97">
        <v>14400</v>
      </c>
      <c r="I911" s="98" t="e">
        <f t="shared" si="357"/>
        <v>#VALUE!</v>
      </c>
      <c r="J911" s="88" t="e">
        <f t="shared" si="352"/>
        <v>#VALUE!</v>
      </c>
      <c r="K911" s="98">
        <f t="shared" si="358"/>
        <v>0</v>
      </c>
      <c r="L911" s="98">
        <f t="shared" si="359"/>
        <v>0</v>
      </c>
      <c r="M911" s="98" t="e">
        <f t="shared" si="360"/>
        <v>#VALUE!</v>
      </c>
      <c r="N911" s="98" t="e">
        <f t="shared" si="361"/>
        <v>#VALUE!</v>
      </c>
      <c r="O911" s="97"/>
      <c r="P911" s="98" t="e">
        <f t="shared" si="353"/>
        <v>#VALUE!</v>
      </c>
      <c r="Q911" s="99" t="e">
        <f t="shared" si="362"/>
        <v>#VALUE!</v>
      </c>
      <c r="R911" s="100"/>
      <c r="S911" s="5"/>
      <c r="T911" s="28">
        <f t="shared" si="363"/>
        <v>0</v>
      </c>
      <c r="U911" s="101">
        <v>66140</v>
      </c>
      <c r="V911" s="102">
        <f t="shared" si="354"/>
        <v>0</v>
      </c>
      <c r="W911" s="101"/>
      <c r="X911" s="101"/>
      <c r="Y911" s="102">
        <f t="shared" si="364"/>
        <v>0</v>
      </c>
      <c r="Z911" s="102">
        <f t="shared" si="365"/>
        <v>0</v>
      </c>
      <c r="AA911" s="102" t="e">
        <f t="shared" si="355"/>
        <v>#VALUE!</v>
      </c>
    </row>
    <row r="912" spans="1:29" ht="17.25">
      <c r="A912" s="5"/>
      <c r="B912" s="5"/>
      <c r="C912" s="93"/>
      <c r="D912" s="193"/>
      <c r="E912" s="94"/>
      <c r="F912" s="95"/>
      <c r="G912" s="96" t="str">
        <f t="shared" si="356"/>
        <v>Error</v>
      </c>
      <c r="H912" s="97">
        <v>14400</v>
      </c>
      <c r="I912" s="98" t="e">
        <f t="shared" si="357"/>
        <v>#VALUE!</v>
      </c>
      <c r="J912" s="88" t="e">
        <f t="shared" si="352"/>
        <v>#VALUE!</v>
      </c>
      <c r="K912" s="98">
        <f t="shared" si="358"/>
        <v>0</v>
      </c>
      <c r="L912" s="98">
        <f t="shared" si="359"/>
        <v>0</v>
      </c>
      <c r="M912" s="98" t="e">
        <f t="shared" si="360"/>
        <v>#VALUE!</v>
      </c>
      <c r="N912" s="98" t="e">
        <f t="shared" si="361"/>
        <v>#VALUE!</v>
      </c>
      <c r="O912" s="97"/>
      <c r="P912" s="98" t="e">
        <f t="shared" si="353"/>
        <v>#VALUE!</v>
      </c>
      <c r="Q912" s="99" t="e">
        <f t="shared" si="362"/>
        <v>#VALUE!</v>
      </c>
      <c r="R912" s="100"/>
      <c r="S912" s="5"/>
      <c r="T912" s="28">
        <f t="shared" si="363"/>
        <v>0</v>
      </c>
      <c r="U912" s="101">
        <v>66140</v>
      </c>
      <c r="V912" s="102">
        <f t="shared" si="354"/>
        <v>0</v>
      </c>
      <c r="W912" s="101"/>
      <c r="X912" s="101"/>
      <c r="Y912" s="102">
        <f t="shared" si="364"/>
        <v>0</v>
      </c>
      <c r="Z912" s="102">
        <f t="shared" si="365"/>
        <v>0</v>
      </c>
      <c r="AA912" s="102" t="e">
        <f t="shared" si="355"/>
        <v>#VALUE!</v>
      </c>
    </row>
    <row r="913" spans="1:27" ht="17.25">
      <c r="A913" s="5"/>
      <c r="B913" s="5"/>
      <c r="C913" s="93"/>
      <c r="D913" s="193"/>
      <c r="E913" s="84"/>
      <c r="F913" s="85"/>
      <c r="G913" s="86" t="str">
        <f t="shared" si="356"/>
        <v>Error</v>
      </c>
      <c r="H913" s="87">
        <v>14400</v>
      </c>
      <c r="I913" s="88" t="e">
        <f t="shared" si="357"/>
        <v>#VALUE!</v>
      </c>
      <c r="J913" s="88" t="e">
        <f t="shared" si="352"/>
        <v>#VALUE!</v>
      </c>
      <c r="K913" s="88">
        <f t="shared" si="358"/>
        <v>0</v>
      </c>
      <c r="L913" s="88">
        <f t="shared" si="359"/>
        <v>0</v>
      </c>
      <c r="M913" s="88" t="e">
        <f t="shared" si="360"/>
        <v>#VALUE!</v>
      </c>
      <c r="N913" s="88" t="e">
        <f t="shared" si="361"/>
        <v>#VALUE!</v>
      </c>
      <c r="O913" s="87"/>
      <c r="P913" s="88" t="e">
        <f t="shared" si="353"/>
        <v>#VALUE!</v>
      </c>
      <c r="Q913" s="89" t="e">
        <f t="shared" si="362"/>
        <v>#VALUE!</v>
      </c>
      <c r="R913" s="90"/>
      <c r="S913" s="82"/>
      <c r="T913" s="28">
        <f t="shared" si="363"/>
        <v>0</v>
      </c>
      <c r="U913" s="91">
        <v>66140</v>
      </c>
      <c r="V913" s="92">
        <f t="shared" si="354"/>
        <v>0</v>
      </c>
      <c r="W913" s="91"/>
      <c r="X913" s="91"/>
      <c r="Y913" s="92">
        <f t="shared" si="364"/>
        <v>0</v>
      </c>
      <c r="Z913" s="92">
        <f t="shared" si="365"/>
        <v>0</v>
      </c>
      <c r="AA913" s="92" t="e">
        <f t="shared" si="355"/>
        <v>#VALUE!</v>
      </c>
    </row>
    <row r="914" spans="1:27" ht="17.25">
      <c r="A914" s="5"/>
      <c r="B914" s="5"/>
      <c r="C914" s="93"/>
      <c r="D914" s="193"/>
      <c r="E914" s="94"/>
      <c r="F914" s="95"/>
      <c r="G914" s="96" t="str">
        <f t="shared" si="356"/>
        <v>Error</v>
      </c>
      <c r="H914" s="97">
        <v>14400</v>
      </c>
      <c r="I914" s="98" t="e">
        <f t="shared" si="357"/>
        <v>#VALUE!</v>
      </c>
      <c r="J914" s="88" t="e">
        <f t="shared" si="352"/>
        <v>#VALUE!</v>
      </c>
      <c r="K914" s="98">
        <f t="shared" si="358"/>
        <v>0</v>
      </c>
      <c r="L914" s="98">
        <f t="shared" si="359"/>
        <v>0</v>
      </c>
      <c r="M914" s="98" t="e">
        <f t="shared" si="360"/>
        <v>#VALUE!</v>
      </c>
      <c r="N914" s="98" t="e">
        <f t="shared" si="361"/>
        <v>#VALUE!</v>
      </c>
      <c r="O914" s="97"/>
      <c r="P914" s="98" t="e">
        <f t="shared" si="353"/>
        <v>#VALUE!</v>
      </c>
      <c r="Q914" s="99" t="e">
        <f t="shared" si="362"/>
        <v>#VALUE!</v>
      </c>
      <c r="R914" s="100"/>
      <c r="S914" s="5"/>
      <c r="T914" s="28">
        <f t="shared" si="363"/>
        <v>0</v>
      </c>
      <c r="U914" s="101">
        <v>66140</v>
      </c>
      <c r="V914" s="102">
        <f t="shared" si="354"/>
        <v>0</v>
      </c>
      <c r="W914" s="101"/>
      <c r="X914" s="101"/>
      <c r="Y914" s="102">
        <f t="shared" si="364"/>
        <v>0</v>
      </c>
      <c r="Z914" s="102">
        <f t="shared" si="365"/>
        <v>0</v>
      </c>
      <c r="AA914" s="102" t="e">
        <f t="shared" si="355"/>
        <v>#VALUE!</v>
      </c>
    </row>
    <row r="915" spans="1:27" ht="17.25">
      <c r="A915" s="5"/>
      <c r="B915" s="5"/>
      <c r="C915" s="93"/>
      <c r="D915" s="193"/>
      <c r="E915" s="94"/>
      <c r="F915" s="95"/>
      <c r="G915" s="96" t="str">
        <f t="shared" si="356"/>
        <v>Error</v>
      </c>
      <c r="H915" s="97">
        <v>14400</v>
      </c>
      <c r="I915" s="98" t="e">
        <f t="shared" si="357"/>
        <v>#VALUE!</v>
      </c>
      <c r="J915" s="88" t="e">
        <f t="shared" si="352"/>
        <v>#VALUE!</v>
      </c>
      <c r="K915" s="98">
        <f t="shared" si="358"/>
        <v>0</v>
      </c>
      <c r="L915" s="98">
        <f t="shared" si="359"/>
        <v>0</v>
      </c>
      <c r="M915" s="98" t="e">
        <f t="shared" si="360"/>
        <v>#VALUE!</v>
      </c>
      <c r="N915" s="98" t="e">
        <f t="shared" si="361"/>
        <v>#VALUE!</v>
      </c>
      <c r="O915" s="97"/>
      <c r="P915" s="98" t="e">
        <f t="shared" si="353"/>
        <v>#VALUE!</v>
      </c>
      <c r="Q915" s="99" t="e">
        <f t="shared" si="362"/>
        <v>#VALUE!</v>
      </c>
      <c r="R915" s="100"/>
      <c r="S915" s="5"/>
      <c r="T915" s="28">
        <f t="shared" si="363"/>
        <v>0</v>
      </c>
      <c r="U915" s="101">
        <v>66140</v>
      </c>
      <c r="V915" s="102">
        <f t="shared" si="354"/>
        <v>0</v>
      </c>
      <c r="W915" s="101"/>
      <c r="X915" s="101"/>
      <c r="Y915" s="102">
        <f t="shared" si="364"/>
        <v>0</v>
      </c>
      <c r="Z915" s="102">
        <f t="shared" si="365"/>
        <v>0</v>
      </c>
      <c r="AA915" s="102" t="e">
        <f t="shared" si="355"/>
        <v>#VALUE!</v>
      </c>
    </row>
    <row r="916" spans="1:27" ht="17.25">
      <c r="A916" s="5"/>
      <c r="B916" s="5"/>
      <c r="C916" s="93"/>
      <c r="D916" s="193"/>
      <c r="E916" s="94"/>
      <c r="F916" s="95"/>
      <c r="G916" s="96" t="str">
        <f t="shared" si="356"/>
        <v>Error</v>
      </c>
      <c r="H916" s="97">
        <v>14400</v>
      </c>
      <c r="I916" s="98" t="e">
        <f t="shared" si="357"/>
        <v>#VALUE!</v>
      </c>
      <c r="J916" s="88" t="e">
        <f t="shared" si="352"/>
        <v>#VALUE!</v>
      </c>
      <c r="K916" s="98">
        <f t="shared" si="358"/>
        <v>0</v>
      </c>
      <c r="L916" s="98">
        <f t="shared" si="359"/>
        <v>0</v>
      </c>
      <c r="M916" s="98" t="e">
        <f t="shared" si="360"/>
        <v>#VALUE!</v>
      </c>
      <c r="N916" s="98" t="e">
        <f t="shared" si="361"/>
        <v>#VALUE!</v>
      </c>
      <c r="O916" s="97"/>
      <c r="P916" s="98" t="e">
        <f t="shared" si="353"/>
        <v>#VALUE!</v>
      </c>
      <c r="Q916" s="99" t="e">
        <f t="shared" si="362"/>
        <v>#VALUE!</v>
      </c>
      <c r="R916" s="100"/>
      <c r="S916" s="5"/>
      <c r="T916" s="28">
        <f t="shared" si="363"/>
        <v>0</v>
      </c>
      <c r="U916" s="101">
        <v>66140</v>
      </c>
      <c r="V916" s="102">
        <f t="shared" si="354"/>
        <v>0</v>
      </c>
      <c r="W916" s="101"/>
      <c r="X916" s="101"/>
      <c r="Y916" s="102">
        <f t="shared" si="364"/>
        <v>0</v>
      </c>
      <c r="Z916" s="102">
        <f t="shared" si="365"/>
        <v>0</v>
      </c>
      <c r="AA916" s="102" t="e">
        <f t="shared" si="355"/>
        <v>#VALUE!</v>
      </c>
    </row>
    <row r="917" spans="1:27" ht="17.25">
      <c r="A917" s="5"/>
      <c r="B917" s="5"/>
      <c r="C917" s="93"/>
      <c r="D917" s="193"/>
      <c r="E917" s="94"/>
      <c r="F917" s="95"/>
      <c r="G917" s="96" t="str">
        <f t="shared" si="356"/>
        <v>Error</v>
      </c>
      <c r="H917" s="97">
        <v>14400</v>
      </c>
      <c r="I917" s="98" t="e">
        <f t="shared" si="357"/>
        <v>#VALUE!</v>
      </c>
      <c r="J917" s="88" t="e">
        <f t="shared" si="352"/>
        <v>#VALUE!</v>
      </c>
      <c r="K917" s="98">
        <f t="shared" si="358"/>
        <v>0</v>
      </c>
      <c r="L917" s="98">
        <f t="shared" si="359"/>
        <v>0</v>
      </c>
      <c r="M917" s="98" t="e">
        <f t="shared" si="360"/>
        <v>#VALUE!</v>
      </c>
      <c r="N917" s="98" t="e">
        <f t="shared" si="361"/>
        <v>#VALUE!</v>
      </c>
      <c r="O917" s="97"/>
      <c r="P917" s="98" t="e">
        <f t="shared" si="353"/>
        <v>#VALUE!</v>
      </c>
      <c r="Q917" s="99" t="e">
        <f t="shared" si="362"/>
        <v>#VALUE!</v>
      </c>
      <c r="R917" s="100"/>
      <c r="S917" s="5"/>
      <c r="T917" s="28">
        <f t="shared" si="363"/>
        <v>0</v>
      </c>
      <c r="U917" s="101">
        <v>66140</v>
      </c>
      <c r="V917" s="102">
        <f t="shared" si="354"/>
        <v>0</v>
      </c>
      <c r="W917" s="101"/>
      <c r="X917" s="101"/>
      <c r="Y917" s="102">
        <f t="shared" si="364"/>
        <v>0</v>
      </c>
      <c r="Z917" s="102">
        <f t="shared" si="365"/>
        <v>0</v>
      </c>
      <c r="AA917" s="102" t="e">
        <f t="shared" si="355"/>
        <v>#VALUE!</v>
      </c>
    </row>
    <row r="918" spans="1:27" ht="17.25">
      <c r="A918" s="5"/>
      <c r="B918" s="5"/>
      <c r="C918" s="93"/>
      <c r="D918" s="193"/>
      <c r="E918" s="94"/>
      <c r="F918" s="95"/>
      <c r="G918" s="96" t="str">
        <f t="shared" si="356"/>
        <v>Error</v>
      </c>
      <c r="H918" s="97">
        <v>14400</v>
      </c>
      <c r="I918" s="98" t="e">
        <f t="shared" si="357"/>
        <v>#VALUE!</v>
      </c>
      <c r="J918" s="88" t="e">
        <f t="shared" si="352"/>
        <v>#VALUE!</v>
      </c>
      <c r="K918" s="98">
        <f t="shared" si="358"/>
        <v>0</v>
      </c>
      <c r="L918" s="98">
        <f t="shared" si="359"/>
        <v>0</v>
      </c>
      <c r="M918" s="98" t="e">
        <f t="shared" si="360"/>
        <v>#VALUE!</v>
      </c>
      <c r="N918" s="98" t="e">
        <f t="shared" si="361"/>
        <v>#VALUE!</v>
      </c>
      <c r="O918" s="97"/>
      <c r="P918" s="98" t="e">
        <f t="shared" si="353"/>
        <v>#VALUE!</v>
      </c>
      <c r="Q918" s="99" t="e">
        <f t="shared" si="362"/>
        <v>#VALUE!</v>
      </c>
      <c r="R918" s="100"/>
      <c r="S918" s="5"/>
      <c r="T918" s="28">
        <f t="shared" si="363"/>
        <v>0</v>
      </c>
      <c r="U918" s="101">
        <v>66140</v>
      </c>
      <c r="V918" s="102">
        <f t="shared" si="354"/>
        <v>0</v>
      </c>
      <c r="W918" s="101"/>
      <c r="X918" s="101"/>
      <c r="Y918" s="102">
        <f t="shared" si="364"/>
        <v>0</v>
      </c>
      <c r="Z918" s="102">
        <f t="shared" si="365"/>
        <v>0</v>
      </c>
      <c r="AA918" s="102" t="e">
        <f t="shared" si="355"/>
        <v>#VALUE!</v>
      </c>
    </row>
    <row r="919" spans="1:27" ht="17.25">
      <c r="A919" s="5"/>
      <c r="B919" s="5"/>
      <c r="C919" s="93"/>
      <c r="D919" s="193"/>
      <c r="E919" s="84"/>
      <c r="F919" s="85"/>
      <c r="G919" s="86" t="str">
        <f t="shared" si="356"/>
        <v>Error</v>
      </c>
      <c r="H919" s="87">
        <v>14400</v>
      </c>
      <c r="I919" s="88" t="e">
        <f t="shared" si="357"/>
        <v>#VALUE!</v>
      </c>
      <c r="J919" s="88" t="e">
        <f t="shared" si="352"/>
        <v>#VALUE!</v>
      </c>
      <c r="K919" s="88">
        <f t="shared" si="358"/>
        <v>0</v>
      </c>
      <c r="L919" s="88">
        <f t="shared" si="359"/>
        <v>0</v>
      </c>
      <c r="M919" s="88" t="e">
        <f t="shared" si="360"/>
        <v>#VALUE!</v>
      </c>
      <c r="N919" s="88" t="e">
        <f t="shared" si="361"/>
        <v>#VALUE!</v>
      </c>
      <c r="O919" s="87"/>
      <c r="P919" s="88" t="e">
        <f t="shared" si="353"/>
        <v>#VALUE!</v>
      </c>
      <c r="Q919" s="89" t="e">
        <f t="shared" si="362"/>
        <v>#VALUE!</v>
      </c>
      <c r="R919" s="90"/>
      <c r="S919" s="82"/>
      <c r="T919" s="28">
        <f t="shared" si="363"/>
        <v>0</v>
      </c>
      <c r="U919" s="91">
        <v>66140</v>
      </c>
      <c r="V919" s="92">
        <f t="shared" si="354"/>
        <v>0</v>
      </c>
      <c r="W919" s="91"/>
      <c r="X919" s="91"/>
      <c r="Y919" s="92">
        <f t="shared" si="364"/>
        <v>0</v>
      </c>
      <c r="Z919" s="92">
        <f t="shared" si="365"/>
        <v>0</v>
      </c>
      <c r="AA919" s="92" t="e">
        <f t="shared" si="355"/>
        <v>#VALUE!</v>
      </c>
    </row>
    <row r="920" spans="1:27" ht="17.25">
      <c r="A920" s="5"/>
      <c r="B920" s="5"/>
      <c r="C920" s="93"/>
      <c r="D920" s="193"/>
      <c r="E920" s="94"/>
      <c r="F920" s="95"/>
      <c r="G920" s="96" t="str">
        <f t="shared" si="356"/>
        <v>Error</v>
      </c>
      <c r="H920" s="97">
        <v>14400</v>
      </c>
      <c r="I920" s="98" t="e">
        <f t="shared" si="357"/>
        <v>#VALUE!</v>
      </c>
      <c r="J920" s="88" t="e">
        <f t="shared" si="352"/>
        <v>#VALUE!</v>
      </c>
      <c r="K920" s="98">
        <f t="shared" si="358"/>
        <v>0</v>
      </c>
      <c r="L920" s="98">
        <f t="shared" si="359"/>
        <v>0</v>
      </c>
      <c r="M920" s="98" t="e">
        <f t="shared" si="360"/>
        <v>#VALUE!</v>
      </c>
      <c r="N920" s="98" t="e">
        <f t="shared" si="361"/>
        <v>#VALUE!</v>
      </c>
      <c r="O920" s="97"/>
      <c r="P920" s="98" t="e">
        <f t="shared" si="353"/>
        <v>#VALUE!</v>
      </c>
      <c r="Q920" s="99" t="e">
        <f t="shared" si="362"/>
        <v>#VALUE!</v>
      </c>
      <c r="R920" s="100"/>
      <c r="S920" s="5"/>
      <c r="T920" s="28">
        <f t="shared" si="363"/>
        <v>0</v>
      </c>
      <c r="U920" s="101">
        <v>66140</v>
      </c>
      <c r="V920" s="102">
        <f t="shared" si="354"/>
        <v>0</v>
      </c>
      <c r="W920" s="101"/>
      <c r="X920" s="101"/>
      <c r="Y920" s="102">
        <f t="shared" si="364"/>
        <v>0</v>
      </c>
      <c r="Z920" s="102">
        <f t="shared" si="365"/>
        <v>0</v>
      </c>
      <c r="AA920" s="102" t="e">
        <f t="shared" si="355"/>
        <v>#VALUE!</v>
      </c>
    </row>
    <row r="921" spans="1:27" ht="17.25">
      <c r="A921" s="5"/>
      <c r="B921" s="5"/>
      <c r="C921" s="93"/>
      <c r="D921" s="193"/>
      <c r="E921" s="94"/>
      <c r="F921" s="95"/>
      <c r="G921" s="96" t="str">
        <f t="shared" si="356"/>
        <v>Error</v>
      </c>
      <c r="H921" s="97">
        <v>14400</v>
      </c>
      <c r="I921" s="98" t="e">
        <f t="shared" si="357"/>
        <v>#VALUE!</v>
      </c>
      <c r="J921" s="88" t="e">
        <f t="shared" si="352"/>
        <v>#VALUE!</v>
      </c>
      <c r="K921" s="98">
        <f t="shared" si="358"/>
        <v>0</v>
      </c>
      <c r="L921" s="98">
        <f t="shared" si="359"/>
        <v>0</v>
      </c>
      <c r="M921" s="98" t="e">
        <f t="shared" si="360"/>
        <v>#VALUE!</v>
      </c>
      <c r="N921" s="98" t="e">
        <f t="shared" si="361"/>
        <v>#VALUE!</v>
      </c>
      <c r="O921" s="97"/>
      <c r="P921" s="98" t="e">
        <f t="shared" si="353"/>
        <v>#VALUE!</v>
      </c>
      <c r="Q921" s="99" t="e">
        <f t="shared" si="362"/>
        <v>#VALUE!</v>
      </c>
      <c r="R921" s="100"/>
      <c r="S921" s="5"/>
      <c r="T921" s="28">
        <f t="shared" si="363"/>
        <v>0</v>
      </c>
      <c r="U921" s="101">
        <v>66140</v>
      </c>
      <c r="V921" s="102">
        <f t="shared" si="354"/>
        <v>0</v>
      </c>
      <c r="W921" s="101"/>
      <c r="X921" s="101"/>
      <c r="Y921" s="102">
        <f t="shared" si="364"/>
        <v>0</v>
      </c>
      <c r="Z921" s="102">
        <f t="shared" si="365"/>
        <v>0</v>
      </c>
      <c r="AA921" s="102" t="e">
        <f t="shared" si="355"/>
        <v>#VALUE!</v>
      </c>
    </row>
    <row r="922" spans="1:27" ht="17.25">
      <c r="A922" s="5"/>
      <c r="B922" s="5"/>
      <c r="C922" s="93"/>
      <c r="D922" s="193"/>
      <c r="E922" s="94"/>
      <c r="F922" s="95"/>
      <c r="G922" s="96" t="str">
        <f t="shared" si="356"/>
        <v>Error</v>
      </c>
      <c r="H922" s="97">
        <v>14400</v>
      </c>
      <c r="I922" s="98" t="e">
        <f t="shared" si="357"/>
        <v>#VALUE!</v>
      </c>
      <c r="J922" s="88" t="e">
        <f t="shared" si="352"/>
        <v>#VALUE!</v>
      </c>
      <c r="K922" s="98">
        <f t="shared" si="358"/>
        <v>0</v>
      </c>
      <c r="L922" s="98">
        <f t="shared" si="359"/>
        <v>0</v>
      </c>
      <c r="M922" s="98" t="e">
        <f t="shared" si="360"/>
        <v>#VALUE!</v>
      </c>
      <c r="N922" s="98" t="e">
        <f t="shared" si="361"/>
        <v>#VALUE!</v>
      </c>
      <c r="O922" s="97"/>
      <c r="P922" s="98" t="e">
        <f t="shared" si="353"/>
        <v>#VALUE!</v>
      </c>
      <c r="Q922" s="99" t="e">
        <f t="shared" si="362"/>
        <v>#VALUE!</v>
      </c>
      <c r="R922" s="100"/>
      <c r="S922" s="5"/>
      <c r="T922" s="28">
        <f t="shared" si="363"/>
        <v>0</v>
      </c>
      <c r="U922" s="101">
        <v>66140</v>
      </c>
      <c r="V922" s="102">
        <f t="shared" si="354"/>
        <v>0</v>
      </c>
      <c r="W922" s="101"/>
      <c r="X922" s="101"/>
      <c r="Y922" s="102">
        <f t="shared" si="364"/>
        <v>0</v>
      </c>
      <c r="Z922" s="102">
        <f t="shared" si="365"/>
        <v>0</v>
      </c>
      <c r="AA922" s="102" t="e">
        <f t="shared" si="355"/>
        <v>#VALUE!</v>
      </c>
    </row>
    <row r="923" spans="1:27" ht="17.25">
      <c r="A923" s="5"/>
      <c r="B923" s="5"/>
      <c r="C923" s="93"/>
      <c r="D923" s="193"/>
      <c r="E923" s="94"/>
      <c r="F923" s="95"/>
      <c r="G923" s="96" t="str">
        <f t="shared" si="356"/>
        <v>Error</v>
      </c>
      <c r="H923" s="97">
        <v>14400</v>
      </c>
      <c r="I923" s="98" t="e">
        <f t="shared" si="357"/>
        <v>#VALUE!</v>
      </c>
      <c r="J923" s="88" t="e">
        <f t="shared" si="352"/>
        <v>#VALUE!</v>
      </c>
      <c r="K923" s="98">
        <f t="shared" si="358"/>
        <v>0</v>
      </c>
      <c r="L923" s="98">
        <f t="shared" si="359"/>
        <v>0</v>
      </c>
      <c r="M923" s="98" t="e">
        <f t="shared" si="360"/>
        <v>#VALUE!</v>
      </c>
      <c r="N923" s="98" t="e">
        <f t="shared" si="361"/>
        <v>#VALUE!</v>
      </c>
      <c r="O923" s="97"/>
      <c r="P923" s="98" t="e">
        <f t="shared" si="353"/>
        <v>#VALUE!</v>
      </c>
      <c r="Q923" s="99" t="e">
        <f t="shared" si="362"/>
        <v>#VALUE!</v>
      </c>
      <c r="R923" s="100"/>
      <c r="S923" s="5"/>
      <c r="T923" s="28">
        <f t="shared" si="363"/>
        <v>0</v>
      </c>
      <c r="U923" s="101">
        <v>66140</v>
      </c>
      <c r="V923" s="102">
        <f t="shared" si="354"/>
        <v>0</v>
      </c>
      <c r="W923" s="101"/>
      <c r="X923" s="101"/>
      <c r="Y923" s="102">
        <f t="shared" si="364"/>
        <v>0</v>
      </c>
      <c r="Z923" s="102">
        <f t="shared" si="365"/>
        <v>0</v>
      </c>
      <c r="AA923" s="102" t="e">
        <f t="shared" si="355"/>
        <v>#VALUE!</v>
      </c>
    </row>
    <row r="924" spans="1:27" ht="17.25">
      <c r="A924" s="5"/>
      <c r="B924" s="5"/>
      <c r="C924" s="93"/>
      <c r="D924" s="193"/>
      <c r="E924" s="94"/>
      <c r="F924" s="95"/>
      <c r="G924" s="96" t="str">
        <f t="shared" si="356"/>
        <v>Error</v>
      </c>
      <c r="H924" s="97">
        <v>14400</v>
      </c>
      <c r="I924" s="98" t="e">
        <f t="shared" si="357"/>
        <v>#VALUE!</v>
      </c>
      <c r="J924" s="88" t="e">
        <f t="shared" si="352"/>
        <v>#VALUE!</v>
      </c>
      <c r="K924" s="98">
        <f t="shared" si="358"/>
        <v>0</v>
      </c>
      <c r="L924" s="98">
        <f t="shared" si="359"/>
        <v>0</v>
      </c>
      <c r="M924" s="98" t="e">
        <f t="shared" si="360"/>
        <v>#VALUE!</v>
      </c>
      <c r="N924" s="98" t="e">
        <f t="shared" si="361"/>
        <v>#VALUE!</v>
      </c>
      <c r="O924" s="97"/>
      <c r="P924" s="98" t="e">
        <f t="shared" si="353"/>
        <v>#VALUE!</v>
      </c>
      <c r="Q924" s="99" t="e">
        <f t="shared" si="362"/>
        <v>#VALUE!</v>
      </c>
      <c r="R924" s="100"/>
      <c r="S924" s="5"/>
      <c r="T924" s="28">
        <f t="shared" si="363"/>
        <v>0</v>
      </c>
      <c r="U924" s="101">
        <v>66140</v>
      </c>
      <c r="V924" s="102">
        <f t="shared" si="354"/>
        <v>0</v>
      </c>
      <c r="W924" s="101"/>
      <c r="X924" s="101"/>
      <c r="Y924" s="102">
        <f t="shared" si="364"/>
        <v>0</v>
      </c>
      <c r="Z924" s="102">
        <f t="shared" si="365"/>
        <v>0</v>
      </c>
      <c r="AA924" s="102" t="e">
        <f t="shared" si="355"/>
        <v>#VALUE!</v>
      </c>
    </row>
    <row r="925" spans="1:27" ht="17.25">
      <c r="A925" s="5"/>
      <c r="B925" s="5"/>
      <c r="C925" s="93"/>
      <c r="D925" s="193"/>
      <c r="E925" s="84"/>
      <c r="F925" s="85"/>
      <c r="G925" s="86" t="str">
        <f t="shared" si="356"/>
        <v>Error</v>
      </c>
      <c r="H925" s="87">
        <v>14400</v>
      </c>
      <c r="I925" s="88" t="e">
        <f t="shared" si="357"/>
        <v>#VALUE!</v>
      </c>
      <c r="J925" s="88" t="e">
        <f t="shared" si="352"/>
        <v>#VALUE!</v>
      </c>
      <c r="K925" s="88">
        <f t="shared" si="358"/>
        <v>0</v>
      </c>
      <c r="L925" s="88">
        <f t="shared" si="359"/>
        <v>0</v>
      </c>
      <c r="M925" s="88" t="e">
        <f t="shared" si="360"/>
        <v>#VALUE!</v>
      </c>
      <c r="N925" s="88" t="e">
        <f t="shared" si="361"/>
        <v>#VALUE!</v>
      </c>
      <c r="O925" s="87"/>
      <c r="P925" s="88" t="e">
        <f t="shared" si="353"/>
        <v>#VALUE!</v>
      </c>
      <c r="Q925" s="89" t="e">
        <f t="shared" si="362"/>
        <v>#VALUE!</v>
      </c>
      <c r="R925" s="90"/>
      <c r="S925" s="82"/>
      <c r="T925" s="28">
        <f t="shared" si="363"/>
        <v>0</v>
      </c>
      <c r="U925" s="91">
        <v>66140</v>
      </c>
      <c r="V925" s="92">
        <f t="shared" si="354"/>
        <v>0</v>
      </c>
      <c r="W925" s="91"/>
      <c r="X925" s="91"/>
      <c r="Y925" s="92">
        <f t="shared" si="364"/>
        <v>0</v>
      </c>
      <c r="Z925" s="92">
        <f t="shared" si="365"/>
        <v>0</v>
      </c>
      <c r="AA925" s="92" t="e">
        <f t="shared" si="355"/>
        <v>#VALUE!</v>
      </c>
    </row>
    <row r="926" spans="1:27" ht="17.25">
      <c r="A926" s="5"/>
      <c r="B926" s="5"/>
      <c r="C926" s="93"/>
      <c r="D926" s="193"/>
      <c r="E926" s="94"/>
      <c r="F926" s="95"/>
      <c r="G926" s="96" t="str">
        <f t="shared" si="356"/>
        <v>Error</v>
      </c>
      <c r="H926" s="97">
        <v>14400</v>
      </c>
      <c r="I926" s="98" t="e">
        <f t="shared" si="357"/>
        <v>#VALUE!</v>
      </c>
      <c r="J926" s="88" t="e">
        <f t="shared" si="352"/>
        <v>#VALUE!</v>
      </c>
      <c r="K926" s="98">
        <f t="shared" si="358"/>
        <v>0</v>
      </c>
      <c r="L926" s="98">
        <f t="shared" si="359"/>
        <v>0</v>
      </c>
      <c r="M926" s="98" t="e">
        <f t="shared" si="360"/>
        <v>#VALUE!</v>
      </c>
      <c r="N926" s="98" t="e">
        <f t="shared" si="361"/>
        <v>#VALUE!</v>
      </c>
      <c r="O926" s="97"/>
      <c r="P926" s="98" t="e">
        <f t="shared" si="353"/>
        <v>#VALUE!</v>
      </c>
      <c r="Q926" s="99" t="e">
        <f t="shared" si="362"/>
        <v>#VALUE!</v>
      </c>
      <c r="R926" s="100"/>
      <c r="S926" s="5"/>
      <c r="T926" s="28">
        <f t="shared" si="363"/>
        <v>0</v>
      </c>
      <c r="U926" s="101">
        <v>66140</v>
      </c>
      <c r="V926" s="102">
        <f t="shared" si="354"/>
        <v>0</v>
      </c>
      <c r="W926" s="101"/>
      <c r="X926" s="101"/>
      <c r="Y926" s="102">
        <f t="shared" si="364"/>
        <v>0</v>
      </c>
      <c r="Z926" s="102">
        <f t="shared" si="365"/>
        <v>0</v>
      </c>
      <c r="AA926" s="102" t="e">
        <f t="shared" si="355"/>
        <v>#VALUE!</v>
      </c>
    </row>
    <row r="927" spans="1:27" ht="17.25">
      <c r="A927" s="5"/>
      <c r="B927" s="5"/>
      <c r="C927" s="93"/>
      <c r="D927" s="193"/>
      <c r="E927" s="94"/>
      <c r="F927" s="95"/>
      <c r="G927" s="96" t="str">
        <f t="shared" si="356"/>
        <v>Error</v>
      </c>
      <c r="H927" s="97">
        <v>14400</v>
      </c>
      <c r="I927" s="98" t="e">
        <f t="shared" si="357"/>
        <v>#VALUE!</v>
      </c>
      <c r="J927" s="88" t="e">
        <f t="shared" si="352"/>
        <v>#VALUE!</v>
      </c>
      <c r="K927" s="98">
        <f t="shared" si="358"/>
        <v>0</v>
      </c>
      <c r="L927" s="98">
        <f t="shared" si="359"/>
        <v>0</v>
      </c>
      <c r="M927" s="98" t="e">
        <f t="shared" si="360"/>
        <v>#VALUE!</v>
      </c>
      <c r="N927" s="98" t="e">
        <f t="shared" si="361"/>
        <v>#VALUE!</v>
      </c>
      <c r="O927" s="97"/>
      <c r="P927" s="98" t="e">
        <f t="shared" si="353"/>
        <v>#VALUE!</v>
      </c>
      <c r="Q927" s="99" t="e">
        <f t="shared" si="362"/>
        <v>#VALUE!</v>
      </c>
      <c r="R927" s="100"/>
      <c r="S927" s="5"/>
      <c r="T927" s="28">
        <f t="shared" si="363"/>
        <v>0</v>
      </c>
      <c r="U927" s="101">
        <v>66140</v>
      </c>
      <c r="V927" s="102">
        <f t="shared" si="354"/>
        <v>0</v>
      </c>
      <c r="W927" s="101"/>
      <c r="X927" s="101"/>
      <c r="Y927" s="102">
        <f t="shared" si="364"/>
        <v>0</v>
      </c>
      <c r="Z927" s="102">
        <f t="shared" si="365"/>
        <v>0</v>
      </c>
      <c r="AA927" s="102" t="e">
        <f t="shared" si="355"/>
        <v>#VALUE!</v>
      </c>
    </row>
    <row r="928" spans="1:27" ht="17.25">
      <c r="A928" s="5"/>
      <c r="B928" s="5"/>
      <c r="C928" s="93"/>
      <c r="D928" s="193"/>
      <c r="E928" s="94"/>
      <c r="F928" s="95"/>
      <c r="G928" s="96" t="str">
        <f t="shared" si="356"/>
        <v>Error</v>
      </c>
      <c r="H928" s="97">
        <v>14400</v>
      </c>
      <c r="I928" s="98" t="e">
        <f t="shared" si="357"/>
        <v>#VALUE!</v>
      </c>
      <c r="J928" s="88" t="e">
        <f t="shared" si="352"/>
        <v>#VALUE!</v>
      </c>
      <c r="K928" s="98">
        <f t="shared" si="358"/>
        <v>0</v>
      </c>
      <c r="L928" s="98">
        <f t="shared" si="359"/>
        <v>0</v>
      </c>
      <c r="M928" s="98" t="e">
        <f t="shared" si="360"/>
        <v>#VALUE!</v>
      </c>
      <c r="N928" s="98" t="e">
        <f t="shared" si="361"/>
        <v>#VALUE!</v>
      </c>
      <c r="O928" s="97"/>
      <c r="P928" s="98" t="e">
        <f t="shared" si="353"/>
        <v>#VALUE!</v>
      </c>
      <c r="Q928" s="99" t="e">
        <f t="shared" si="362"/>
        <v>#VALUE!</v>
      </c>
      <c r="R928" s="100"/>
      <c r="S928" s="5"/>
      <c r="T928" s="28">
        <f t="shared" si="363"/>
        <v>0</v>
      </c>
      <c r="U928" s="101">
        <v>66140</v>
      </c>
      <c r="V928" s="102">
        <f t="shared" si="354"/>
        <v>0</v>
      </c>
      <c r="W928" s="101"/>
      <c r="X928" s="101"/>
      <c r="Y928" s="102">
        <f t="shared" si="364"/>
        <v>0</v>
      </c>
      <c r="Z928" s="102">
        <f t="shared" si="365"/>
        <v>0</v>
      </c>
      <c r="AA928" s="102" t="e">
        <f t="shared" si="355"/>
        <v>#VALUE!</v>
      </c>
    </row>
    <row r="929" spans="1:27" ht="17.25">
      <c r="A929" s="5"/>
      <c r="B929" s="5"/>
      <c r="C929" s="93"/>
      <c r="D929" s="193"/>
      <c r="E929" s="94"/>
      <c r="F929" s="95"/>
      <c r="G929" s="96" t="str">
        <f t="shared" si="356"/>
        <v>Error</v>
      </c>
      <c r="H929" s="97">
        <v>14400</v>
      </c>
      <c r="I929" s="98" t="e">
        <f t="shared" si="357"/>
        <v>#VALUE!</v>
      </c>
      <c r="J929" s="88" t="e">
        <f t="shared" si="352"/>
        <v>#VALUE!</v>
      </c>
      <c r="K929" s="98">
        <f t="shared" si="358"/>
        <v>0</v>
      </c>
      <c r="L929" s="98">
        <f t="shared" si="359"/>
        <v>0</v>
      </c>
      <c r="M929" s="98" t="e">
        <f t="shared" si="360"/>
        <v>#VALUE!</v>
      </c>
      <c r="N929" s="98" t="e">
        <f t="shared" si="361"/>
        <v>#VALUE!</v>
      </c>
      <c r="O929" s="97"/>
      <c r="P929" s="98" t="e">
        <f t="shared" si="353"/>
        <v>#VALUE!</v>
      </c>
      <c r="Q929" s="99" t="e">
        <f t="shared" si="362"/>
        <v>#VALUE!</v>
      </c>
      <c r="R929" s="100"/>
      <c r="S929" s="5"/>
      <c r="T929" s="28">
        <f t="shared" si="363"/>
        <v>0</v>
      </c>
      <c r="U929" s="101">
        <v>66140</v>
      </c>
      <c r="V929" s="102">
        <f t="shared" si="354"/>
        <v>0</v>
      </c>
      <c r="W929" s="101"/>
      <c r="X929" s="101"/>
      <c r="Y929" s="102">
        <f t="shared" si="364"/>
        <v>0</v>
      </c>
      <c r="Z929" s="102">
        <f t="shared" si="365"/>
        <v>0</v>
      </c>
      <c r="AA929" s="102" t="e">
        <f t="shared" si="355"/>
        <v>#VALUE!</v>
      </c>
    </row>
    <row r="930" spans="1:27" ht="17.25">
      <c r="A930" s="5"/>
      <c r="B930" s="5"/>
      <c r="C930" s="93"/>
      <c r="D930" s="193"/>
      <c r="E930" s="94"/>
      <c r="F930" s="95"/>
      <c r="G930" s="96" t="str">
        <f t="shared" si="356"/>
        <v>Error</v>
      </c>
      <c r="H930" s="97">
        <v>14400</v>
      </c>
      <c r="I930" s="98" t="e">
        <f t="shared" si="357"/>
        <v>#VALUE!</v>
      </c>
      <c r="J930" s="88" t="e">
        <f t="shared" si="352"/>
        <v>#VALUE!</v>
      </c>
      <c r="K930" s="98">
        <f t="shared" si="358"/>
        <v>0</v>
      </c>
      <c r="L930" s="98">
        <f t="shared" si="359"/>
        <v>0</v>
      </c>
      <c r="M930" s="98" t="e">
        <f t="shared" si="360"/>
        <v>#VALUE!</v>
      </c>
      <c r="N930" s="98" t="e">
        <f t="shared" si="361"/>
        <v>#VALUE!</v>
      </c>
      <c r="O930" s="97"/>
      <c r="P930" s="98" t="e">
        <f t="shared" si="353"/>
        <v>#VALUE!</v>
      </c>
      <c r="Q930" s="99" t="e">
        <f t="shared" si="362"/>
        <v>#VALUE!</v>
      </c>
      <c r="R930" s="100"/>
      <c r="S930" s="5"/>
      <c r="T930" s="28">
        <f t="shared" si="363"/>
        <v>0</v>
      </c>
      <c r="U930" s="101">
        <v>66140</v>
      </c>
      <c r="V930" s="102">
        <f t="shared" si="354"/>
        <v>0</v>
      </c>
      <c r="W930" s="101"/>
      <c r="X930" s="101"/>
      <c r="Y930" s="102">
        <f t="shared" si="364"/>
        <v>0</v>
      </c>
      <c r="Z930" s="102">
        <f t="shared" si="365"/>
        <v>0</v>
      </c>
      <c r="AA930" s="102" t="e">
        <f t="shared" si="355"/>
        <v>#VALUE!</v>
      </c>
    </row>
    <row r="931" spans="1:27" ht="17.25">
      <c r="A931" s="5"/>
      <c r="B931" s="5"/>
      <c r="C931" s="93"/>
      <c r="D931" s="193"/>
      <c r="E931" s="84"/>
      <c r="F931" s="85"/>
      <c r="G931" s="86" t="str">
        <f t="shared" si="356"/>
        <v>Error</v>
      </c>
      <c r="H931" s="87">
        <v>14400</v>
      </c>
      <c r="I931" s="88" t="e">
        <f t="shared" si="357"/>
        <v>#VALUE!</v>
      </c>
      <c r="J931" s="88" t="e">
        <f t="shared" si="352"/>
        <v>#VALUE!</v>
      </c>
      <c r="K931" s="88">
        <f t="shared" si="358"/>
        <v>0</v>
      </c>
      <c r="L931" s="88">
        <f t="shared" si="359"/>
        <v>0</v>
      </c>
      <c r="M931" s="88" t="e">
        <f t="shared" si="360"/>
        <v>#VALUE!</v>
      </c>
      <c r="N931" s="88" t="e">
        <f t="shared" si="361"/>
        <v>#VALUE!</v>
      </c>
      <c r="O931" s="87"/>
      <c r="P931" s="88" t="e">
        <f t="shared" si="353"/>
        <v>#VALUE!</v>
      </c>
      <c r="Q931" s="89" t="e">
        <f t="shared" si="362"/>
        <v>#VALUE!</v>
      </c>
      <c r="R931" s="90"/>
      <c r="S931" s="82"/>
      <c r="T931" s="28">
        <f t="shared" si="363"/>
        <v>0</v>
      </c>
      <c r="U931" s="91">
        <v>66140</v>
      </c>
      <c r="V931" s="92">
        <f t="shared" si="354"/>
        <v>0</v>
      </c>
      <c r="W931" s="91"/>
      <c r="X931" s="91"/>
      <c r="Y931" s="92">
        <f t="shared" si="364"/>
        <v>0</v>
      </c>
      <c r="Z931" s="92">
        <f t="shared" si="365"/>
        <v>0</v>
      </c>
      <c r="AA931" s="92" t="e">
        <f t="shared" si="355"/>
        <v>#VALUE!</v>
      </c>
    </row>
    <row r="932" spans="1:27" ht="17.25">
      <c r="A932" s="5"/>
      <c r="B932" s="5"/>
      <c r="C932" s="93"/>
      <c r="D932" s="193"/>
      <c r="E932" s="94"/>
      <c r="F932" s="95"/>
      <c r="G932" s="96" t="str">
        <f t="shared" si="356"/>
        <v>Error</v>
      </c>
      <c r="H932" s="97">
        <v>14400</v>
      </c>
      <c r="I932" s="98" t="e">
        <f t="shared" si="357"/>
        <v>#VALUE!</v>
      </c>
      <c r="J932" s="88" t="e">
        <f t="shared" si="352"/>
        <v>#VALUE!</v>
      </c>
      <c r="K932" s="98">
        <f t="shared" si="358"/>
        <v>0</v>
      </c>
      <c r="L932" s="98">
        <f t="shared" si="359"/>
        <v>0</v>
      </c>
      <c r="M932" s="98" t="e">
        <f t="shared" si="360"/>
        <v>#VALUE!</v>
      </c>
      <c r="N932" s="98" t="e">
        <f t="shared" si="361"/>
        <v>#VALUE!</v>
      </c>
      <c r="O932" s="97"/>
      <c r="P932" s="98" t="e">
        <f t="shared" si="353"/>
        <v>#VALUE!</v>
      </c>
      <c r="Q932" s="99" t="e">
        <f t="shared" si="362"/>
        <v>#VALUE!</v>
      </c>
      <c r="R932" s="100"/>
      <c r="S932" s="5"/>
      <c r="T932" s="28">
        <f t="shared" si="363"/>
        <v>0</v>
      </c>
      <c r="U932" s="101">
        <v>66140</v>
      </c>
      <c r="V932" s="102">
        <f t="shared" si="354"/>
        <v>0</v>
      </c>
      <c r="W932" s="101"/>
      <c r="X932" s="101"/>
      <c r="Y932" s="102">
        <f t="shared" si="364"/>
        <v>0</v>
      </c>
      <c r="Z932" s="102">
        <f t="shared" si="365"/>
        <v>0</v>
      </c>
      <c r="AA932" s="102" t="e">
        <f t="shared" si="355"/>
        <v>#VALUE!</v>
      </c>
    </row>
    <row r="933" spans="1:27" ht="17.25">
      <c r="A933" s="5"/>
      <c r="B933" s="5"/>
      <c r="C933" s="93"/>
      <c r="D933" s="193"/>
      <c r="E933" s="94"/>
      <c r="F933" s="95"/>
      <c r="G933" s="96" t="str">
        <f t="shared" si="356"/>
        <v>Error</v>
      </c>
      <c r="H933" s="97">
        <v>14400</v>
      </c>
      <c r="I933" s="98" t="e">
        <f t="shared" si="357"/>
        <v>#VALUE!</v>
      </c>
      <c r="J933" s="88" t="e">
        <f t="shared" si="352"/>
        <v>#VALUE!</v>
      </c>
      <c r="K933" s="98">
        <f t="shared" si="358"/>
        <v>0</v>
      </c>
      <c r="L933" s="98">
        <f t="shared" si="359"/>
        <v>0</v>
      </c>
      <c r="M933" s="98" t="e">
        <f t="shared" si="360"/>
        <v>#VALUE!</v>
      </c>
      <c r="N933" s="98" t="e">
        <f t="shared" si="361"/>
        <v>#VALUE!</v>
      </c>
      <c r="O933" s="97"/>
      <c r="P933" s="98" t="e">
        <f t="shared" si="353"/>
        <v>#VALUE!</v>
      </c>
      <c r="Q933" s="99" t="e">
        <f t="shared" si="362"/>
        <v>#VALUE!</v>
      </c>
      <c r="R933" s="100"/>
      <c r="S933" s="5"/>
      <c r="T933" s="28">
        <f t="shared" si="363"/>
        <v>0</v>
      </c>
      <c r="U933" s="101">
        <v>66140</v>
      </c>
      <c r="V933" s="102">
        <f t="shared" si="354"/>
        <v>0</v>
      </c>
      <c r="W933" s="101"/>
      <c r="X933" s="101"/>
      <c r="Y933" s="102">
        <f t="shared" si="364"/>
        <v>0</v>
      </c>
      <c r="Z933" s="102">
        <f t="shared" si="365"/>
        <v>0</v>
      </c>
      <c r="AA933" s="102" t="e">
        <f t="shared" si="355"/>
        <v>#VALUE!</v>
      </c>
    </row>
    <row r="934" spans="1:27" ht="17.25">
      <c r="A934" s="5"/>
      <c r="B934" s="5"/>
      <c r="C934" s="93"/>
      <c r="D934" s="193"/>
      <c r="E934" s="94"/>
      <c r="F934" s="95"/>
      <c r="G934" s="96" t="str">
        <f t="shared" si="356"/>
        <v>Error</v>
      </c>
      <c r="H934" s="97">
        <v>14400</v>
      </c>
      <c r="I934" s="98" t="e">
        <f t="shared" si="357"/>
        <v>#VALUE!</v>
      </c>
      <c r="J934" s="88" t="e">
        <f t="shared" si="352"/>
        <v>#VALUE!</v>
      </c>
      <c r="K934" s="98">
        <f t="shared" si="358"/>
        <v>0</v>
      </c>
      <c r="L934" s="98">
        <f t="shared" si="359"/>
        <v>0</v>
      </c>
      <c r="M934" s="98" t="e">
        <f t="shared" si="360"/>
        <v>#VALUE!</v>
      </c>
      <c r="N934" s="98" t="e">
        <f t="shared" si="361"/>
        <v>#VALUE!</v>
      </c>
      <c r="O934" s="97"/>
      <c r="P934" s="98" t="e">
        <f t="shared" si="353"/>
        <v>#VALUE!</v>
      </c>
      <c r="Q934" s="99" t="e">
        <f t="shared" si="362"/>
        <v>#VALUE!</v>
      </c>
      <c r="R934" s="100"/>
      <c r="S934" s="5"/>
      <c r="T934" s="28">
        <f t="shared" si="363"/>
        <v>0</v>
      </c>
      <c r="U934" s="101">
        <v>66140</v>
      </c>
      <c r="V934" s="102">
        <f t="shared" si="354"/>
        <v>0</v>
      </c>
      <c r="W934" s="101"/>
      <c r="X934" s="101"/>
      <c r="Y934" s="102">
        <f t="shared" si="364"/>
        <v>0</v>
      </c>
      <c r="Z934" s="102">
        <f t="shared" si="365"/>
        <v>0</v>
      </c>
      <c r="AA934" s="102" t="e">
        <f t="shared" si="355"/>
        <v>#VALUE!</v>
      </c>
    </row>
    <row r="935" spans="1:27" ht="17.25">
      <c r="A935" s="5"/>
      <c r="B935" s="5"/>
      <c r="C935" s="93"/>
      <c r="D935" s="193"/>
      <c r="E935" s="94"/>
      <c r="F935" s="95"/>
      <c r="G935" s="96" t="str">
        <f t="shared" si="356"/>
        <v>Error</v>
      </c>
      <c r="H935" s="97">
        <v>14400</v>
      </c>
      <c r="I935" s="98" t="e">
        <f t="shared" si="357"/>
        <v>#VALUE!</v>
      </c>
      <c r="J935" s="88" t="e">
        <f t="shared" si="352"/>
        <v>#VALUE!</v>
      </c>
      <c r="K935" s="98">
        <f t="shared" si="358"/>
        <v>0</v>
      </c>
      <c r="L935" s="98">
        <f t="shared" si="359"/>
        <v>0</v>
      </c>
      <c r="M935" s="98" t="e">
        <f t="shared" si="360"/>
        <v>#VALUE!</v>
      </c>
      <c r="N935" s="98" t="e">
        <f t="shared" si="361"/>
        <v>#VALUE!</v>
      </c>
      <c r="O935" s="97"/>
      <c r="P935" s="98" t="e">
        <f t="shared" si="353"/>
        <v>#VALUE!</v>
      </c>
      <c r="Q935" s="99" t="e">
        <f t="shared" si="362"/>
        <v>#VALUE!</v>
      </c>
      <c r="R935" s="100"/>
      <c r="S935" s="5"/>
      <c r="T935" s="28">
        <f t="shared" si="363"/>
        <v>0</v>
      </c>
      <c r="U935" s="101">
        <v>66140</v>
      </c>
      <c r="V935" s="102">
        <f t="shared" si="354"/>
        <v>0</v>
      </c>
      <c r="W935" s="101"/>
      <c r="X935" s="101"/>
      <c r="Y935" s="102">
        <f t="shared" si="364"/>
        <v>0</v>
      </c>
      <c r="Z935" s="102">
        <f t="shared" si="365"/>
        <v>0</v>
      </c>
      <c r="AA935" s="102" t="e">
        <f t="shared" si="355"/>
        <v>#VALUE!</v>
      </c>
    </row>
    <row r="936" spans="1:27" ht="17.25">
      <c r="A936" s="5"/>
      <c r="B936" s="5"/>
      <c r="C936" s="93"/>
      <c r="D936" s="193"/>
      <c r="E936" s="94"/>
      <c r="F936" s="95"/>
      <c r="G936" s="96" t="str">
        <f t="shared" si="356"/>
        <v>Error</v>
      </c>
      <c r="H936" s="97">
        <v>14400</v>
      </c>
      <c r="I936" s="98" t="e">
        <f t="shared" si="357"/>
        <v>#VALUE!</v>
      </c>
      <c r="J936" s="88" t="e">
        <f t="shared" si="352"/>
        <v>#VALUE!</v>
      </c>
      <c r="K936" s="98">
        <f t="shared" si="358"/>
        <v>0</v>
      </c>
      <c r="L936" s="98">
        <f t="shared" si="359"/>
        <v>0</v>
      </c>
      <c r="M936" s="98" t="e">
        <f t="shared" si="360"/>
        <v>#VALUE!</v>
      </c>
      <c r="N936" s="98" t="e">
        <f t="shared" si="361"/>
        <v>#VALUE!</v>
      </c>
      <c r="O936" s="97"/>
      <c r="P936" s="98" t="e">
        <f t="shared" si="353"/>
        <v>#VALUE!</v>
      </c>
      <c r="Q936" s="99" t="e">
        <f t="shared" si="362"/>
        <v>#VALUE!</v>
      </c>
      <c r="R936" s="100"/>
      <c r="S936" s="5"/>
      <c r="T936" s="28">
        <f t="shared" si="363"/>
        <v>0</v>
      </c>
      <c r="U936" s="101">
        <v>66140</v>
      </c>
      <c r="V936" s="102">
        <f t="shared" si="354"/>
        <v>0</v>
      </c>
      <c r="W936" s="101"/>
      <c r="X936" s="101"/>
      <c r="Y936" s="102">
        <f t="shared" si="364"/>
        <v>0</v>
      </c>
      <c r="Z936" s="102">
        <f t="shared" si="365"/>
        <v>0</v>
      </c>
      <c r="AA936" s="102" t="e">
        <f t="shared" si="355"/>
        <v>#VALUE!</v>
      </c>
    </row>
    <row r="937" spans="1:27" ht="17.25">
      <c r="A937" s="5"/>
      <c r="B937" s="5"/>
      <c r="C937" s="93"/>
      <c r="D937" s="193"/>
      <c r="E937" s="84"/>
      <c r="F937" s="85"/>
      <c r="G937" s="86" t="str">
        <f t="shared" si="356"/>
        <v>Error</v>
      </c>
      <c r="H937" s="87">
        <v>14400</v>
      </c>
      <c r="I937" s="88" t="e">
        <f t="shared" si="357"/>
        <v>#VALUE!</v>
      </c>
      <c r="J937" s="88" t="e">
        <f t="shared" si="352"/>
        <v>#VALUE!</v>
      </c>
      <c r="K937" s="88">
        <f t="shared" si="358"/>
        <v>0</v>
      </c>
      <c r="L937" s="88">
        <f t="shared" si="359"/>
        <v>0</v>
      </c>
      <c r="M937" s="88" t="e">
        <f t="shared" si="360"/>
        <v>#VALUE!</v>
      </c>
      <c r="N937" s="88" t="e">
        <f t="shared" si="361"/>
        <v>#VALUE!</v>
      </c>
      <c r="O937" s="87"/>
      <c r="P937" s="88" t="e">
        <f t="shared" si="353"/>
        <v>#VALUE!</v>
      </c>
      <c r="Q937" s="89" t="e">
        <f t="shared" si="362"/>
        <v>#VALUE!</v>
      </c>
      <c r="R937" s="90"/>
      <c r="S937" s="82"/>
      <c r="T937" s="28">
        <f t="shared" si="363"/>
        <v>0</v>
      </c>
      <c r="U937" s="91">
        <v>66140</v>
      </c>
      <c r="V937" s="92">
        <f t="shared" si="354"/>
        <v>0</v>
      </c>
      <c r="W937" s="91"/>
      <c r="X937" s="91"/>
      <c r="Y937" s="92">
        <f t="shared" si="364"/>
        <v>0</v>
      </c>
      <c r="Z937" s="92">
        <f t="shared" si="365"/>
        <v>0</v>
      </c>
      <c r="AA937" s="92" t="e">
        <f t="shared" si="355"/>
        <v>#VALUE!</v>
      </c>
    </row>
    <row r="938" spans="1:27" ht="17.25">
      <c r="A938" s="5"/>
      <c r="B938" s="5"/>
      <c r="C938" s="93"/>
      <c r="D938" s="193"/>
      <c r="E938" s="94"/>
      <c r="F938" s="95"/>
      <c r="G938" s="96" t="str">
        <f t="shared" si="356"/>
        <v>Error</v>
      </c>
      <c r="H938" s="97">
        <v>14400</v>
      </c>
      <c r="I938" s="98" t="e">
        <f t="shared" si="357"/>
        <v>#VALUE!</v>
      </c>
      <c r="J938" s="88" t="e">
        <f t="shared" si="352"/>
        <v>#VALUE!</v>
      </c>
      <c r="K938" s="98">
        <f t="shared" si="358"/>
        <v>0</v>
      </c>
      <c r="L938" s="98">
        <f t="shared" si="359"/>
        <v>0</v>
      </c>
      <c r="M938" s="98" t="e">
        <f t="shared" si="360"/>
        <v>#VALUE!</v>
      </c>
      <c r="N938" s="98" t="e">
        <f t="shared" si="361"/>
        <v>#VALUE!</v>
      </c>
      <c r="O938" s="97"/>
      <c r="P938" s="98" t="e">
        <f t="shared" si="353"/>
        <v>#VALUE!</v>
      </c>
      <c r="Q938" s="99" t="e">
        <f t="shared" si="362"/>
        <v>#VALUE!</v>
      </c>
      <c r="R938" s="100"/>
      <c r="S938" s="5"/>
      <c r="T938" s="28">
        <f t="shared" si="363"/>
        <v>0</v>
      </c>
      <c r="U938" s="101">
        <v>66140</v>
      </c>
      <c r="V938" s="102">
        <f t="shared" si="354"/>
        <v>0</v>
      </c>
      <c r="W938" s="101"/>
      <c r="X938" s="101"/>
      <c r="Y938" s="102">
        <f t="shared" si="364"/>
        <v>0</v>
      </c>
      <c r="Z938" s="102">
        <f t="shared" si="365"/>
        <v>0</v>
      </c>
      <c r="AA938" s="102" t="e">
        <f t="shared" si="355"/>
        <v>#VALUE!</v>
      </c>
    </row>
    <row r="939" spans="1:27" ht="17.25">
      <c r="A939" s="5"/>
      <c r="B939" s="5"/>
      <c r="C939" s="93"/>
      <c r="D939" s="193"/>
      <c r="E939" s="94"/>
      <c r="F939" s="95"/>
      <c r="G939" s="96" t="str">
        <f t="shared" si="356"/>
        <v>Error</v>
      </c>
      <c r="H939" s="97">
        <v>14400</v>
      </c>
      <c r="I939" s="98" t="e">
        <f t="shared" si="357"/>
        <v>#VALUE!</v>
      </c>
      <c r="J939" s="88" t="e">
        <f t="shared" si="352"/>
        <v>#VALUE!</v>
      </c>
      <c r="K939" s="98">
        <f t="shared" si="358"/>
        <v>0</v>
      </c>
      <c r="L939" s="98">
        <f t="shared" si="359"/>
        <v>0</v>
      </c>
      <c r="M939" s="98" t="e">
        <f t="shared" si="360"/>
        <v>#VALUE!</v>
      </c>
      <c r="N939" s="98" t="e">
        <f t="shared" si="361"/>
        <v>#VALUE!</v>
      </c>
      <c r="O939" s="97"/>
      <c r="P939" s="98" t="e">
        <f t="shared" si="353"/>
        <v>#VALUE!</v>
      </c>
      <c r="Q939" s="99" t="e">
        <f t="shared" si="362"/>
        <v>#VALUE!</v>
      </c>
      <c r="R939" s="100"/>
      <c r="S939" s="5"/>
      <c r="T939" s="28">
        <f t="shared" si="363"/>
        <v>0</v>
      </c>
      <c r="U939" s="101">
        <v>66140</v>
      </c>
      <c r="V939" s="102">
        <f t="shared" ref="V939:V970" si="366">+U939*T939</f>
        <v>0</v>
      </c>
      <c r="W939" s="101"/>
      <c r="X939" s="101"/>
      <c r="Y939" s="102">
        <f t="shared" si="364"/>
        <v>0</v>
      </c>
      <c r="Z939" s="102">
        <f t="shared" si="365"/>
        <v>0</v>
      </c>
      <c r="AA939" s="102" t="e">
        <f t="shared" ref="AA939:AA970" si="367">+Z939+Q939</f>
        <v>#VALUE!</v>
      </c>
    </row>
    <row r="940" spans="1:27" ht="17.25">
      <c r="A940" s="5"/>
      <c r="B940" s="5"/>
      <c r="C940" s="93"/>
      <c r="D940" s="193"/>
      <c r="E940" s="94"/>
      <c r="F940" s="95"/>
      <c r="G940" s="96" t="str">
        <f t="shared" si="356"/>
        <v>Error</v>
      </c>
      <c r="H940" s="97">
        <v>14400</v>
      </c>
      <c r="I940" s="98" t="e">
        <f t="shared" si="357"/>
        <v>#VALUE!</v>
      </c>
      <c r="J940" s="88" t="e">
        <f t="shared" si="352"/>
        <v>#VALUE!</v>
      </c>
      <c r="K940" s="98">
        <f t="shared" si="358"/>
        <v>0</v>
      </c>
      <c r="L940" s="98">
        <f t="shared" si="359"/>
        <v>0</v>
      </c>
      <c r="M940" s="98" t="e">
        <f t="shared" si="360"/>
        <v>#VALUE!</v>
      </c>
      <c r="N940" s="98" t="e">
        <f t="shared" si="361"/>
        <v>#VALUE!</v>
      </c>
      <c r="O940" s="97"/>
      <c r="P940" s="98" t="e">
        <f t="shared" si="353"/>
        <v>#VALUE!</v>
      </c>
      <c r="Q940" s="99" t="e">
        <f t="shared" si="362"/>
        <v>#VALUE!</v>
      </c>
      <c r="R940" s="100"/>
      <c r="S940" s="5"/>
      <c r="T940" s="28">
        <f t="shared" si="363"/>
        <v>0</v>
      </c>
      <c r="U940" s="101">
        <v>66140</v>
      </c>
      <c r="V940" s="102">
        <f t="shared" si="366"/>
        <v>0</v>
      </c>
      <c r="W940" s="101"/>
      <c r="X940" s="101"/>
      <c r="Y940" s="102">
        <f t="shared" si="364"/>
        <v>0</v>
      </c>
      <c r="Z940" s="102">
        <f t="shared" si="365"/>
        <v>0</v>
      </c>
      <c r="AA940" s="102" t="e">
        <f t="shared" si="367"/>
        <v>#VALUE!</v>
      </c>
    </row>
    <row r="941" spans="1:27" ht="17.25">
      <c r="A941" s="5"/>
      <c r="B941" s="5"/>
      <c r="C941" s="93"/>
      <c r="D941" s="193"/>
      <c r="E941" s="94"/>
      <c r="F941" s="95"/>
      <c r="G941" s="96" t="str">
        <f t="shared" si="356"/>
        <v>Error</v>
      </c>
      <c r="H941" s="97">
        <v>14400</v>
      </c>
      <c r="I941" s="98" t="e">
        <f t="shared" si="357"/>
        <v>#VALUE!</v>
      </c>
      <c r="J941" s="88" t="e">
        <f t="shared" si="352"/>
        <v>#VALUE!</v>
      </c>
      <c r="K941" s="98">
        <f t="shared" si="358"/>
        <v>0</v>
      </c>
      <c r="L941" s="98">
        <f t="shared" si="359"/>
        <v>0</v>
      </c>
      <c r="M941" s="98" t="e">
        <f t="shared" si="360"/>
        <v>#VALUE!</v>
      </c>
      <c r="N941" s="98" t="e">
        <f t="shared" si="361"/>
        <v>#VALUE!</v>
      </c>
      <c r="O941" s="97"/>
      <c r="P941" s="98" t="e">
        <f t="shared" si="353"/>
        <v>#VALUE!</v>
      </c>
      <c r="Q941" s="99" t="e">
        <f t="shared" si="362"/>
        <v>#VALUE!</v>
      </c>
      <c r="R941" s="100"/>
      <c r="S941" s="5"/>
      <c r="T941" s="28">
        <f t="shared" si="363"/>
        <v>0</v>
      </c>
      <c r="U941" s="101">
        <v>66140</v>
      </c>
      <c r="V941" s="102">
        <f t="shared" si="366"/>
        <v>0</v>
      </c>
      <c r="W941" s="101"/>
      <c r="X941" s="101"/>
      <c r="Y941" s="102">
        <f t="shared" si="364"/>
        <v>0</v>
      </c>
      <c r="Z941" s="102">
        <f t="shared" si="365"/>
        <v>0</v>
      </c>
      <c r="AA941" s="102" t="e">
        <f t="shared" si="367"/>
        <v>#VALUE!</v>
      </c>
    </row>
    <row r="942" spans="1:27" ht="17.25">
      <c r="A942" s="5"/>
      <c r="B942" s="5"/>
      <c r="C942" s="93"/>
      <c r="D942" s="193"/>
      <c r="E942" s="94"/>
      <c r="F942" s="95"/>
      <c r="G942" s="96" t="str">
        <f t="shared" si="356"/>
        <v>Error</v>
      </c>
      <c r="H942" s="97">
        <v>14400</v>
      </c>
      <c r="I942" s="98" t="e">
        <f t="shared" si="357"/>
        <v>#VALUE!</v>
      </c>
      <c r="J942" s="88" t="e">
        <f t="shared" si="352"/>
        <v>#VALUE!</v>
      </c>
      <c r="K942" s="98">
        <f t="shared" si="358"/>
        <v>0</v>
      </c>
      <c r="L942" s="98">
        <f t="shared" si="359"/>
        <v>0</v>
      </c>
      <c r="M942" s="98" t="e">
        <f t="shared" si="360"/>
        <v>#VALUE!</v>
      </c>
      <c r="N942" s="98" t="e">
        <f t="shared" si="361"/>
        <v>#VALUE!</v>
      </c>
      <c r="O942" s="97"/>
      <c r="P942" s="98" t="e">
        <f t="shared" si="353"/>
        <v>#VALUE!</v>
      </c>
      <c r="Q942" s="99" t="e">
        <f t="shared" si="362"/>
        <v>#VALUE!</v>
      </c>
      <c r="R942" s="100"/>
      <c r="S942" s="5"/>
      <c r="T942" s="28">
        <f t="shared" si="363"/>
        <v>0</v>
      </c>
      <c r="U942" s="101">
        <v>66140</v>
      </c>
      <c r="V942" s="102">
        <f t="shared" si="366"/>
        <v>0</v>
      </c>
      <c r="W942" s="101"/>
      <c r="X942" s="101"/>
      <c r="Y942" s="102">
        <f t="shared" si="364"/>
        <v>0</v>
      </c>
      <c r="Z942" s="102">
        <f t="shared" si="365"/>
        <v>0</v>
      </c>
      <c r="AA942" s="102" t="e">
        <f t="shared" si="367"/>
        <v>#VALUE!</v>
      </c>
    </row>
    <row r="943" spans="1:27" ht="17.25">
      <c r="A943" s="5"/>
      <c r="B943" s="5"/>
      <c r="C943" s="93"/>
      <c r="D943" s="193"/>
      <c r="E943" s="84"/>
      <c r="F943" s="85"/>
      <c r="G943" s="86" t="str">
        <f t="shared" si="356"/>
        <v>Error</v>
      </c>
      <c r="H943" s="87">
        <v>14400</v>
      </c>
      <c r="I943" s="88" t="e">
        <f t="shared" si="357"/>
        <v>#VALUE!</v>
      </c>
      <c r="J943" s="88" t="e">
        <f t="shared" si="352"/>
        <v>#VALUE!</v>
      </c>
      <c r="K943" s="88">
        <f t="shared" si="358"/>
        <v>0</v>
      </c>
      <c r="L943" s="88">
        <f t="shared" si="359"/>
        <v>0</v>
      </c>
      <c r="M943" s="88" t="e">
        <f t="shared" si="360"/>
        <v>#VALUE!</v>
      </c>
      <c r="N943" s="88" t="e">
        <f t="shared" si="361"/>
        <v>#VALUE!</v>
      </c>
      <c r="O943" s="87"/>
      <c r="P943" s="88" t="e">
        <f t="shared" si="353"/>
        <v>#VALUE!</v>
      </c>
      <c r="Q943" s="89" t="e">
        <f t="shared" si="362"/>
        <v>#VALUE!</v>
      </c>
      <c r="R943" s="90"/>
      <c r="S943" s="82"/>
      <c r="T943" s="28">
        <f t="shared" si="363"/>
        <v>0</v>
      </c>
      <c r="U943" s="91">
        <v>66140</v>
      </c>
      <c r="V943" s="92">
        <f t="shared" si="366"/>
        <v>0</v>
      </c>
      <c r="W943" s="91"/>
      <c r="X943" s="91"/>
      <c r="Y943" s="92">
        <f t="shared" si="364"/>
        <v>0</v>
      </c>
      <c r="Z943" s="92">
        <f t="shared" si="365"/>
        <v>0</v>
      </c>
      <c r="AA943" s="92" t="e">
        <f t="shared" si="367"/>
        <v>#VALUE!</v>
      </c>
    </row>
    <row r="944" spans="1:27" ht="17.25">
      <c r="A944" s="5"/>
      <c r="B944" s="5"/>
      <c r="C944" s="93"/>
      <c r="D944" s="193"/>
      <c r="E944" s="94"/>
      <c r="F944" s="95"/>
      <c r="G944" s="96" t="str">
        <f t="shared" si="356"/>
        <v>Error</v>
      </c>
      <c r="H944" s="97">
        <v>14400</v>
      </c>
      <c r="I944" s="98" t="e">
        <f t="shared" si="357"/>
        <v>#VALUE!</v>
      </c>
      <c r="J944" s="88" t="e">
        <f t="shared" si="352"/>
        <v>#VALUE!</v>
      </c>
      <c r="K944" s="98">
        <f t="shared" si="358"/>
        <v>0</v>
      </c>
      <c r="L944" s="98">
        <f t="shared" si="359"/>
        <v>0</v>
      </c>
      <c r="M944" s="98" t="e">
        <f t="shared" si="360"/>
        <v>#VALUE!</v>
      </c>
      <c r="N944" s="98" t="e">
        <f t="shared" si="361"/>
        <v>#VALUE!</v>
      </c>
      <c r="O944" s="97"/>
      <c r="P944" s="98" t="e">
        <f t="shared" si="353"/>
        <v>#VALUE!</v>
      </c>
      <c r="Q944" s="99" t="e">
        <f t="shared" si="362"/>
        <v>#VALUE!</v>
      </c>
      <c r="R944" s="100"/>
      <c r="S944" s="5"/>
      <c r="T944" s="28">
        <f t="shared" si="363"/>
        <v>0</v>
      </c>
      <c r="U944" s="101">
        <v>66140</v>
      </c>
      <c r="V944" s="102">
        <f t="shared" si="366"/>
        <v>0</v>
      </c>
      <c r="W944" s="101"/>
      <c r="X944" s="101"/>
      <c r="Y944" s="102">
        <f t="shared" si="364"/>
        <v>0</v>
      </c>
      <c r="Z944" s="102">
        <f t="shared" si="365"/>
        <v>0</v>
      </c>
      <c r="AA944" s="102" t="e">
        <f t="shared" si="367"/>
        <v>#VALUE!</v>
      </c>
    </row>
    <row r="945" spans="1:27" ht="17.25">
      <c r="A945" s="5"/>
      <c r="B945" s="5"/>
      <c r="C945" s="93"/>
      <c r="D945" s="193"/>
      <c r="E945" s="94"/>
      <c r="F945" s="95"/>
      <c r="G945" s="96" t="str">
        <f t="shared" si="356"/>
        <v>Error</v>
      </c>
      <c r="H945" s="97">
        <v>14400</v>
      </c>
      <c r="I945" s="98" t="e">
        <f t="shared" si="357"/>
        <v>#VALUE!</v>
      </c>
      <c r="J945" s="88" t="e">
        <f t="shared" si="352"/>
        <v>#VALUE!</v>
      </c>
      <c r="K945" s="98">
        <f t="shared" si="358"/>
        <v>0</v>
      </c>
      <c r="L945" s="98">
        <f t="shared" si="359"/>
        <v>0</v>
      </c>
      <c r="M945" s="98" t="e">
        <f t="shared" si="360"/>
        <v>#VALUE!</v>
      </c>
      <c r="N945" s="98" t="e">
        <f t="shared" si="361"/>
        <v>#VALUE!</v>
      </c>
      <c r="O945" s="97"/>
      <c r="P945" s="98" t="e">
        <f t="shared" si="353"/>
        <v>#VALUE!</v>
      </c>
      <c r="Q945" s="99" t="e">
        <f t="shared" si="362"/>
        <v>#VALUE!</v>
      </c>
      <c r="R945" s="100"/>
      <c r="S945" s="5"/>
      <c r="T945" s="28">
        <f t="shared" si="363"/>
        <v>0</v>
      </c>
      <c r="U945" s="101">
        <v>66140</v>
      </c>
      <c r="V945" s="102">
        <f t="shared" si="366"/>
        <v>0</v>
      </c>
      <c r="W945" s="101"/>
      <c r="X945" s="101"/>
      <c r="Y945" s="102">
        <f t="shared" si="364"/>
        <v>0</v>
      </c>
      <c r="Z945" s="102">
        <f t="shared" si="365"/>
        <v>0</v>
      </c>
      <c r="AA945" s="102" t="e">
        <f t="shared" si="367"/>
        <v>#VALUE!</v>
      </c>
    </row>
    <row r="946" spans="1:27" ht="17.25">
      <c r="A946" s="5"/>
      <c r="B946" s="5"/>
      <c r="C946" s="93"/>
      <c r="D946" s="193"/>
      <c r="E946" s="94"/>
      <c r="F946" s="95"/>
      <c r="G946" s="96" t="str">
        <f t="shared" si="356"/>
        <v>Error</v>
      </c>
      <c r="H946" s="97">
        <v>14400</v>
      </c>
      <c r="I946" s="98" t="e">
        <f t="shared" si="357"/>
        <v>#VALUE!</v>
      </c>
      <c r="J946" s="88" t="e">
        <f t="shared" si="352"/>
        <v>#VALUE!</v>
      </c>
      <c r="K946" s="98">
        <f t="shared" si="358"/>
        <v>0</v>
      </c>
      <c r="L946" s="98">
        <f t="shared" si="359"/>
        <v>0</v>
      </c>
      <c r="M946" s="98" t="e">
        <f t="shared" si="360"/>
        <v>#VALUE!</v>
      </c>
      <c r="N946" s="98" t="e">
        <f t="shared" si="361"/>
        <v>#VALUE!</v>
      </c>
      <c r="O946" s="97"/>
      <c r="P946" s="98" t="e">
        <f t="shared" si="353"/>
        <v>#VALUE!</v>
      </c>
      <c r="Q946" s="99" t="e">
        <f t="shared" si="362"/>
        <v>#VALUE!</v>
      </c>
      <c r="R946" s="100"/>
      <c r="S946" s="5"/>
      <c r="T946" s="28">
        <f t="shared" si="363"/>
        <v>0</v>
      </c>
      <c r="U946" s="101">
        <v>66140</v>
      </c>
      <c r="V946" s="102">
        <f t="shared" si="366"/>
        <v>0</v>
      </c>
      <c r="W946" s="101"/>
      <c r="X946" s="101"/>
      <c r="Y946" s="102">
        <f t="shared" si="364"/>
        <v>0</v>
      </c>
      <c r="Z946" s="102">
        <f t="shared" si="365"/>
        <v>0</v>
      </c>
      <c r="AA946" s="102" t="e">
        <f t="shared" si="367"/>
        <v>#VALUE!</v>
      </c>
    </row>
    <row r="947" spans="1:27" ht="17.25">
      <c r="A947" s="5"/>
      <c r="B947" s="5"/>
      <c r="C947" s="93"/>
      <c r="D947" s="193"/>
      <c r="E947" s="94"/>
      <c r="F947" s="95"/>
      <c r="G947" s="96" t="str">
        <f t="shared" si="356"/>
        <v>Error</v>
      </c>
      <c r="H947" s="97">
        <v>14400</v>
      </c>
      <c r="I947" s="98" t="e">
        <f t="shared" si="357"/>
        <v>#VALUE!</v>
      </c>
      <c r="J947" s="88" t="e">
        <f t="shared" si="352"/>
        <v>#VALUE!</v>
      </c>
      <c r="K947" s="98">
        <f t="shared" si="358"/>
        <v>0</v>
      </c>
      <c r="L947" s="98">
        <f t="shared" si="359"/>
        <v>0</v>
      </c>
      <c r="M947" s="98" t="e">
        <f t="shared" si="360"/>
        <v>#VALUE!</v>
      </c>
      <c r="N947" s="98" t="e">
        <f t="shared" si="361"/>
        <v>#VALUE!</v>
      </c>
      <c r="O947" s="97"/>
      <c r="P947" s="98" t="e">
        <f t="shared" si="353"/>
        <v>#VALUE!</v>
      </c>
      <c r="Q947" s="99" t="e">
        <f t="shared" si="362"/>
        <v>#VALUE!</v>
      </c>
      <c r="R947" s="100"/>
      <c r="S947" s="5"/>
      <c r="T947" s="28">
        <f t="shared" si="363"/>
        <v>0</v>
      </c>
      <c r="U947" s="101">
        <v>66140</v>
      </c>
      <c r="V947" s="102">
        <f t="shared" si="366"/>
        <v>0</v>
      </c>
      <c r="W947" s="101"/>
      <c r="X947" s="101"/>
      <c r="Y947" s="102">
        <f t="shared" si="364"/>
        <v>0</v>
      </c>
      <c r="Z947" s="102">
        <f t="shared" si="365"/>
        <v>0</v>
      </c>
      <c r="AA947" s="102" t="e">
        <f t="shared" si="367"/>
        <v>#VALUE!</v>
      </c>
    </row>
    <row r="948" spans="1:27" ht="17.25">
      <c r="A948" s="5"/>
      <c r="B948" s="5"/>
      <c r="C948" s="93"/>
      <c r="D948" s="193"/>
      <c r="E948" s="94"/>
      <c r="F948" s="95"/>
      <c r="G948" s="96" t="str">
        <f t="shared" si="356"/>
        <v>Error</v>
      </c>
      <c r="H948" s="97">
        <v>14400</v>
      </c>
      <c r="I948" s="98" t="e">
        <f t="shared" si="357"/>
        <v>#VALUE!</v>
      </c>
      <c r="J948" s="88" t="e">
        <f t="shared" si="352"/>
        <v>#VALUE!</v>
      </c>
      <c r="K948" s="98">
        <f t="shared" si="358"/>
        <v>0</v>
      </c>
      <c r="L948" s="98">
        <f t="shared" si="359"/>
        <v>0</v>
      </c>
      <c r="M948" s="98" t="e">
        <f t="shared" si="360"/>
        <v>#VALUE!</v>
      </c>
      <c r="N948" s="98" t="e">
        <f t="shared" si="361"/>
        <v>#VALUE!</v>
      </c>
      <c r="O948" s="97"/>
      <c r="P948" s="98" t="e">
        <f t="shared" si="353"/>
        <v>#VALUE!</v>
      </c>
      <c r="Q948" s="99" t="e">
        <f t="shared" si="362"/>
        <v>#VALUE!</v>
      </c>
      <c r="R948" s="100"/>
      <c r="S948" s="5"/>
      <c r="T948" s="28">
        <f t="shared" si="363"/>
        <v>0</v>
      </c>
      <c r="U948" s="101">
        <v>66140</v>
      </c>
      <c r="V948" s="102">
        <f t="shared" si="366"/>
        <v>0</v>
      </c>
      <c r="W948" s="101"/>
      <c r="X948" s="101"/>
      <c r="Y948" s="102">
        <f t="shared" si="364"/>
        <v>0</v>
      </c>
      <c r="Z948" s="102">
        <f t="shared" si="365"/>
        <v>0</v>
      </c>
      <c r="AA948" s="102" t="e">
        <f t="shared" si="367"/>
        <v>#VALUE!</v>
      </c>
    </row>
    <row r="949" spans="1:27" ht="17.25">
      <c r="A949" s="5"/>
      <c r="B949" s="5"/>
      <c r="C949" s="93"/>
      <c r="D949" s="193"/>
      <c r="E949" s="84"/>
      <c r="F949" s="85"/>
      <c r="G949" s="86" t="str">
        <f t="shared" si="356"/>
        <v>Error</v>
      </c>
      <c r="H949" s="87">
        <v>14400</v>
      </c>
      <c r="I949" s="88" t="e">
        <f t="shared" si="357"/>
        <v>#VALUE!</v>
      </c>
      <c r="J949" s="88" t="e">
        <f t="shared" si="352"/>
        <v>#VALUE!</v>
      </c>
      <c r="K949" s="88">
        <f t="shared" si="358"/>
        <v>0</v>
      </c>
      <c r="L949" s="88">
        <f t="shared" si="359"/>
        <v>0</v>
      </c>
      <c r="M949" s="88" t="e">
        <f t="shared" si="360"/>
        <v>#VALUE!</v>
      </c>
      <c r="N949" s="88" t="e">
        <f t="shared" si="361"/>
        <v>#VALUE!</v>
      </c>
      <c r="O949" s="87"/>
      <c r="P949" s="88" t="e">
        <f t="shared" si="353"/>
        <v>#VALUE!</v>
      </c>
      <c r="Q949" s="89" t="e">
        <f t="shared" si="362"/>
        <v>#VALUE!</v>
      </c>
      <c r="R949" s="90"/>
      <c r="S949" s="82"/>
      <c r="T949" s="28">
        <f t="shared" si="363"/>
        <v>0</v>
      </c>
      <c r="U949" s="91">
        <v>66140</v>
      </c>
      <c r="V949" s="92">
        <f t="shared" si="366"/>
        <v>0</v>
      </c>
      <c r="W949" s="91"/>
      <c r="X949" s="91"/>
      <c r="Y949" s="92">
        <f t="shared" si="364"/>
        <v>0</v>
      </c>
      <c r="Z949" s="92">
        <f t="shared" si="365"/>
        <v>0</v>
      </c>
      <c r="AA949" s="92" t="e">
        <f t="shared" si="367"/>
        <v>#VALUE!</v>
      </c>
    </row>
    <row r="950" spans="1:27" ht="17.25">
      <c r="A950" s="5"/>
      <c r="B950" s="5"/>
      <c r="C950" s="93"/>
      <c r="D950" s="193"/>
      <c r="E950" s="94"/>
      <c r="F950" s="95"/>
      <c r="G950" s="96" t="str">
        <f t="shared" si="356"/>
        <v>Error</v>
      </c>
      <c r="H950" s="97">
        <v>14400</v>
      </c>
      <c r="I950" s="98" t="e">
        <f t="shared" si="357"/>
        <v>#VALUE!</v>
      </c>
      <c r="J950" s="88" t="e">
        <f t="shared" si="352"/>
        <v>#VALUE!</v>
      </c>
      <c r="K950" s="98">
        <f t="shared" si="358"/>
        <v>0</v>
      </c>
      <c r="L950" s="98">
        <f t="shared" si="359"/>
        <v>0</v>
      </c>
      <c r="M950" s="98" t="e">
        <f t="shared" si="360"/>
        <v>#VALUE!</v>
      </c>
      <c r="N950" s="98" t="e">
        <f t="shared" si="361"/>
        <v>#VALUE!</v>
      </c>
      <c r="O950" s="97"/>
      <c r="P950" s="98" t="e">
        <f t="shared" si="353"/>
        <v>#VALUE!</v>
      </c>
      <c r="Q950" s="99" t="e">
        <f t="shared" si="362"/>
        <v>#VALUE!</v>
      </c>
      <c r="R950" s="100"/>
      <c r="S950" s="5"/>
      <c r="T950" s="28">
        <f t="shared" si="363"/>
        <v>0</v>
      </c>
      <c r="U950" s="101">
        <v>66140</v>
      </c>
      <c r="V950" s="102">
        <f t="shared" si="366"/>
        <v>0</v>
      </c>
      <c r="W950" s="101"/>
      <c r="X950" s="101"/>
      <c r="Y950" s="102">
        <f t="shared" si="364"/>
        <v>0</v>
      </c>
      <c r="Z950" s="102">
        <f t="shared" si="365"/>
        <v>0</v>
      </c>
      <c r="AA950" s="102" t="e">
        <f t="shared" si="367"/>
        <v>#VALUE!</v>
      </c>
    </row>
    <row r="951" spans="1:27" ht="17.25">
      <c r="A951" s="5"/>
      <c r="B951" s="5"/>
      <c r="C951" s="93"/>
      <c r="D951" s="193"/>
      <c r="E951" s="94"/>
      <c r="F951" s="95"/>
      <c r="G951" s="96" t="str">
        <f t="shared" si="356"/>
        <v>Error</v>
      </c>
      <c r="H951" s="97">
        <v>14400</v>
      </c>
      <c r="I951" s="98" t="e">
        <f t="shared" si="357"/>
        <v>#VALUE!</v>
      </c>
      <c r="J951" s="88" t="e">
        <f t="shared" si="352"/>
        <v>#VALUE!</v>
      </c>
      <c r="K951" s="98">
        <f t="shared" si="358"/>
        <v>0</v>
      </c>
      <c r="L951" s="98">
        <f t="shared" si="359"/>
        <v>0</v>
      </c>
      <c r="M951" s="98" t="e">
        <f t="shared" si="360"/>
        <v>#VALUE!</v>
      </c>
      <c r="N951" s="98" t="e">
        <f t="shared" si="361"/>
        <v>#VALUE!</v>
      </c>
      <c r="O951" s="97"/>
      <c r="P951" s="98" t="e">
        <f t="shared" si="353"/>
        <v>#VALUE!</v>
      </c>
      <c r="Q951" s="99" t="e">
        <f t="shared" si="362"/>
        <v>#VALUE!</v>
      </c>
      <c r="R951" s="100"/>
      <c r="S951" s="5"/>
      <c r="T951" s="28">
        <f t="shared" si="363"/>
        <v>0</v>
      </c>
      <c r="U951" s="101">
        <v>66140</v>
      </c>
      <c r="V951" s="102">
        <f t="shared" si="366"/>
        <v>0</v>
      </c>
      <c r="W951" s="101"/>
      <c r="X951" s="101"/>
      <c r="Y951" s="102">
        <f t="shared" si="364"/>
        <v>0</v>
      </c>
      <c r="Z951" s="102">
        <f t="shared" si="365"/>
        <v>0</v>
      </c>
      <c r="AA951" s="102" t="e">
        <f t="shared" si="367"/>
        <v>#VALUE!</v>
      </c>
    </row>
    <row r="952" spans="1:27" ht="17.25">
      <c r="A952" s="5"/>
      <c r="B952" s="5"/>
      <c r="C952" s="93"/>
      <c r="D952" s="193"/>
      <c r="E952" s="94"/>
      <c r="F952" s="95"/>
      <c r="G952" s="96" t="str">
        <f t="shared" si="356"/>
        <v>Error</v>
      </c>
      <c r="H952" s="97">
        <v>14400</v>
      </c>
      <c r="I952" s="98" t="e">
        <f t="shared" si="357"/>
        <v>#VALUE!</v>
      </c>
      <c r="J952" s="88" t="e">
        <f t="shared" si="352"/>
        <v>#VALUE!</v>
      </c>
      <c r="K952" s="98">
        <f t="shared" si="358"/>
        <v>0</v>
      </c>
      <c r="L952" s="98">
        <f t="shared" si="359"/>
        <v>0</v>
      </c>
      <c r="M952" s="98" t="e">
        <f t="shared" si="360"/>
        <v>#VALUE!</v>
      </c>
      <c r="N952" s="98" t="e">
        <f t="shared" si="361"/>
        <v>#VALUE!</v>
      </c>
      <c r="O952" s="97"/>
      <c r="P952" s="98" t="e">
        <f t="shared" si="353"/>
        <v>#VALUE!</v>
      </c>
      <c r="Q952" s="99" t="e">
        <f t="shared" si="362"/>
        <v>#VALUE!</v>
      </c>
      <c r="R952" s="100"/>
      <c r="S952" s="5"/>
      <c r="T952" s="28">
        <f t="shared" si="363"/>
        <v>0</v>
      </c>
      <c r="U952" s="101">
        <v>66140</v>
      </c>
      <c r="V952" s="102">
        <f t="shared" si="366"/>
        <v>0</v>
      </c>
      <c r="W952" s="101"/>
      <c r="X952" s="101"/>
      <c r="Y952" s="102">
        <f t="shared" si="364"/>
        <v>0</v>
      </c>
      <c r="Z952" s="102">
        <f t="shared" si="365"/>
        <v>0</v>
      </c>
      <c r="AA952" s="102" t="e">
        <f t="shared" si="367"/>
        <v>#VALUE!</v>
      </c>
    </row>
    <row r="953" spans="1:27" ht="17.25">
      <c r="A953" s="5"/>
      <c r="B953" s="5"/>
      <c r="C953" s="93"/>
      <c r="D953" s="193"/>
      <c r="E953" s="94"/>
      <c r="F953" s="95"/>
      <c r="G953" s="96" t="str">
        <f t="shared" si="356"/>
        <v>Error</v>
      </c>
      <c r="H953" s="97">
        <v>14400</v>
      </c>
      <c r="I953" s="98" t="e">
        <f t="shared" si="357"/>
        <v>#VALUE!</v>
      </c>
      <c r="J953" s="88" t="e">
        <f t="shared" si="352"/>
        <v>#VALUE!</v>
      </c>
      <c r="K953" s="98">
        <f t="shared" si="358"/>
        <v>0</v>
      </c>
      <c r="L953" s="98">
        <f t="shared" si="359"/>
        <v>0</v>
      </c>
      <c r="M953" s="98" t="e">
        <f t="shared" si="360"/>
        <v>#VALUE!</v>
      </c>
      <c r="N953" s="98" t="e">
        <f t="shared" si="361"/>
        <v>#VALUE!</v>
      </c>
      <c r="O953" s="97"/>
      <c r="P953" s="98" t="e">
        <f t="shared" si="353"/>
        <v>#VALUE!</v>
      </c>
      <c r="Q953" s="99" t="e">
        <f t="shared" si="362"/>
        <v>#VALUE!</v>
      </c>
      <c r="R953" s="100"/>
      <c r="S953" s="5"/>
      <c r="T953" s="28">
        <f t="shared" si="363"/>
        <v>0</v>
      </c>
      <c r="U953" s="101">
        <v>66140</v>
      </c>
      <c r="V953" s="102">
        <f t="shared" si="366"/>
        <v>0</v>
      </c>
      <c r="W953" s="101"/>
      <c r="X953" s="101"/>
      <c r="Y953" s="102">
        <f t="shared" si="364"/>
        <v>0</v>
      </c>
      <c r="Z953" s="102">
        <f t="shared" si="365"/>
        <v>0</v>
      </c>
      <c r="AA953" s="102" t="e">
        <f t="shared" si="367"/>
        <v>#VALUE!</v>
      </c>
    </row>
    <row r="954" spans="1:27" ht="17.25">
      <c r="A954" s="5"/>
      <c r="B954" s="5"/>
      <c r="C954" s="93"/>
      <c r="D954" s="193"/>
      <c r="E954" s="94"/>
      <c r="F954" s="95"/>
      <c r="G954" s="96" t="str">
        <f t="shared" si="356"/>
        <v>Error</v>
      </c>
      <c r="H954" s="97">
        <v>14400</v>
      </c>
      <c r="I954" s="98" t="e">
        <f t="shared" si="357"/>
        <v>#VALUE!</v>
      </c>
      <c r="J954" s="88" t="e">
        <f t="shared" si="352"/>
        <v>#VALUE!</v>
      </c>
      <c r="K954" s="98">
        <f t="shared" si="358"/>
        <v>0</v>
      </c>
      <c r="L954" s="98">
        <f t="shared" si="359"/>
        <v>0</v>
      </c>
      <c r="M954" s="98" t="e">
        <f t="shared" si="360"/>
        <v>#VALUE!</v>
      </c>
      <c r="N954" s="98" t="e">
        <f t="shared" si="361"/>
        <v>#VALUE!</v>
      </c>
      <c r="O954" s="97"/>
      <c r="P954" s="98" t="e">
        <f t="shared" si="353"/>
        <v>#VALUE!</v>
      </c>
      <c r="Q954" s="99" t="e">
        <f t="shared" si="362"/>
        <v>#VALUE!</v>
      </c>
      <c r="R954" s="100"/>
      <c r="S954" s="5"/>
      <c r="T954" s="28">
        <f t="shared" si="363"/>
        <v>0</v>
      </c>
      <c r="U954" s="101">
        <v>66140</v>
      </c>
      <c r="V954" s="102">
        <f t="shared" si="366"/>
        <v>0</v>
      </c>
      <c r="W954" s="101"/>
      <c r="X954" s="101"/>
      <c r="Y954" s="102">
        <f t="shared" si="364"/>
        <v>0</v>
      </c>
      <c r="Z954" s="102">
        <f t="shared" si="365"/>
        <v>0</v>
      </c>
      <c r="AA954" s="102" t="e">
        <f t="shared" si="367"/>
        <v>#VALUE!</v>
      </c>
    </row>
    <row r="955" spans="1:27" ht="17.25">
      <c r="A955" s="5"/>
      <c r="B955" s="5"/>
      <c r="C955" s="93"/>
      <c r="D955" s="193"/>
      <c r="E955" s="84"/>
      <c r="F955" s="85"/>
      <c r="G955" s="86" t="str">
        <f t="shared" si="356"/>
        <v>Error</v>
      </c>
      <c r="H955" s="87">
        <v>14400</v>
      </c>
      <c r="I955" s="88" t="e">
        <f t="shared" si="357"/>
        <v>#VALUE!</v>
      </c>
      <c r="J955" s="88" t="e">
        <f t="shared" si="352"/>
        <v>#VALUE!</v>
      </c>
      <c r="K955" s="88">
        <f t="shared" si="358"/>
        <v>0</v>
      </c>
      <c r="L955" s="88">
        <f t="shared" si="359"/>
        <v>0</v>
      </c>
      <c r="M955" s="88" t="e">
        <f t="shared" si="360"/>
        <v>#VALUE!</v>
      </c>
      <c r="N955" s="88" t="e">
        <f t="shared" si="361"/>
        <v>#VALUE!</v>
      </c>
      <c r="O955" s="87"/>
      <c r="P955" s="88" t="e">
        <f t="shared" si="353"/>
        <v>#VALUE!</v>
      </c>
      <c r="Q955" s="89" t="e">
        <f t="shared" si="362"/>
        <v>#VALUE!</v>
      </c>
      <c r="R955" s="90"/>
      <c r="S955" s="82"/>
      <c r="T955" s="28">
        <f t="shared" si="363"/>
        <v>0</v>
      </c>
      <c r="U955" s="91">
        <v>66140</v>
      </c>
      <c r="V955" s="92">
        <f t="shared" si="366"/>
        <v>0</v>
      </c>
      <c r="W955" s="91"/>
      <c r="X955" s="91"/>
      <c r="Y955" s="92">
        <f t="shared" si="364"/>
        <v>0</v>
      </c>
      <c r="Z955" s="92">
        <f t="shared" si="365"/>
        <v>0</v>
      </c>
      <c r="AA955" s="92" t="e">
        <f t="shared" si="367"/>
        <v>#VALUE!</v>
      </c>
    </row>
    <row r="956" spans="1:27" ht="17.25">
      <c r="A956" s="5"/>
      <c r="B956" s="5"/>
      <c r="C956" s="93"/>
      <c r="D956" s="193"/>
      <c r="E956" s="94"/>
      <c r="F956" s="95"/>
      <c r="G956" s="96" t="str">
        <f t="shared" si="356"/>
        <v>Error</v>
      </c>
      <c r="H956" s="97">
        <v>14400</v>
      </c>
      <c r="I956" s="98" t="e">
        <f t="shared" si="357"/>
        <v>#VALUE!</v>
      </c>
      <c r="J956" s="88" t="e">
        <f t="shared" si="352"/>
        <v>#VALUE!</v>
      </c>
      <c r="K956" s="98">
        <f t="shared" si="358"/>
        <v>0</v>
      </c>
      <c r="L956" s="98">
        <f t="shared" si="359"/>
        <v>0</v>
      </c>
      <c r="M956" s="98" t="e">
        <f t="shared" si="360"/>
        <v>#VALUE!</v>
      </c>
      <c r="N956" s="98" t="e">
        <f t="shared" si="361"/>
        <v>#VALUE!</v>
      </c>
      <c r="O956" s="97"/>
      <c r="P956" s="98" t="e">
        <f t="shared" si="353"/>
        <v>#VALUE!</v>
      </c>
      <c r="Q956" s="99" t="e">
        <f t="shared" si="362"/>
        <v>#VALUE!</v>
      </c>
      <c r="R956" s="100"/>
      <c r="S956" s="5"/>
      <c r="T956" s="28">
        <f t="shared" si="363"/>
        <v>0</v>
      </c>
      <c r="U956" s="101">
        <v>66140</v>
      </c>
      <c r="V956" s="102">
        <f t="shared" si="366"/>
        <v>0</v>
      </c>
      <c r="W956" s="101"/>
      <c r="X956" s="101"/>
      <c r="Y956" s="102">
        <f t="shared" si="364"/>
        <v>0</v>
      </c>
      <c r="Z956" s="102">
        <f t="shared" si="365"/>
        <v>0</v>
      </c>
      <c r="AA956" s="102" t="e">
        <f t="shared" si="367"/>
        <v>#VALUE!</v>
      </c>
    </row>
    <row r="957" spans="1:27" ht="17.25">
      <c r="A957" s="5"/>
      <c r="B957" s="5"/>
      <c r="C957" s="93"/>
      <c r="D957" s="193"/>
      <c r="E957" s="94"/>
      <c r="F957" s="95"/>
      <c r="G957" s="96" t="str">
        <f t="shared" si="356"/>
        <v>Error</v>
      </c>
      <c r="H957" s="97">
        <v>14400</v>
      </c>
      <c r="I957" s="98" t="e">
        <f t="shared" si="357"/>
        <v>#VALUE!</v>
      </c>
      <c r="J957" s="88" t="e">
        <f t="shared" si="352"/>
        <v>#VALUE!</v>
      </c>
      <c r="K957" s="98">
        <f t="shared" si="358"/>
        <v>0</v>
      </c>
      <c r="L957" s="98">
        <f t="shared" si="359"/>
        <v>0</v>
      </c>
      <c r="M957" s="98" t="e">
        <f t="shared" si="360"/>
        <v>#VALUE!</v>
      </c>
      <c r="N957" s="98" t="e">
        <f t="shared" si="361"/>
        <v>#VALUE!</v>
      </c>
      <c r="O957" s="97"/>
      <c r="P957" s="98" t="e">
        <f t="shared" si="353"/>
        <v>#VALUE!</v>
      </c>
      <c r="Q957" s="99" t="e">
        <f t="shared" si="362"/>
        <v>#VALUE!</v>
      </c>
      <c r="R957" s="100"/>
      <c r="S957" s="5"/>
      <c r="T957" s="28">
        <f t="shared" si="363"/>
        <v>0</v>
      </c>
      <c r="U957" s="101">
        <v>66140</v>
      </c>
      <c r="V957" s="102">
        <f t="shared" si="366"/>
        <v>0</v>
      </c>
      <c r="W957" s="101"/>
      <c r="X957" s="101"/>
      <c r="Y957" s="102">
        <f t="shared" si="364"/>
        <v>0</v>
      </c>
      <c r="Z957" s="102">
        <f t="shared" si="365"/>
        <v>0</v>
      </c>
      <c r="AA957" s="102" t="e">
        <f t="shared" si="367"/>
        <v>#VALUE!</v>
      </c>
    </row>
    <row r="958" spans="1:27" ht="17.25">
      <c r="A958" s="5"/>
      <c r="B958" s="5"/>
      <c r="C958" s="93"/>
      <c r="D958" s="193"/>
      <c r="E958" s="94"/>
      <c r="F958" s="95"/>
      <c r="G958" s="96" t="str">
        <f t="shared" si="356"/>
        <v>Error</v>
      </c>
      <c r="H958" s="97">
        <v>14400</v>
      </c>
      <c r="I958" s="98" t="e">
        <f t="shared" si="357"/>
        <v>#VALUE!</v>
      </c>
      <c r="J958" s="88" t="e">
        <f t="shared" si="352"/>
        <v>#VALUE!</v>
      </c>
      <c r="K958" s="98">
        <f t="shared" si="358"/>
        <v>0</v>
      </c>
      <c r="L958" s="98">
        <f t="shared" si="359"/>
        <v>0</v>
      </c>
      <c r="M958" s="98" t="e">
        <f t="shared" si="360"/>
        <v>#VALUE!</v>
      </c>
      <c r="N958" s="98" t="e">
        <f t="shared" si="361"/>
        <v>#VALUE!</v>
      </c>
      <c r="O958" s="97"/>
      <c r="P958" s="98" t="e">
        <f t="shared" si="353"/>
        <v>#VALUE!</v>
      </c>
      <c r="Q958" s="99" t="e">
        <f t="shared" si="362"/>
        <v>#VALUE!</v>
      </c>
      <c r="R958" s="100"/>
      <c r="S958" s="5"/>
      <c r="T958" s="28">
        <f t="shared" si="363"/>
        <v>0</v>
      </c>
      <c r="U958" s="101">
        <v>66140</v>
      </c>
      <c r="V958" s="102">
        <f t="shared" si="366"/>
        <v>0</v>
      </c>
      <c r="W958" s="101"/>
      <c r="X958" s="101"/>
      <c r="Y958" s="102">
        <f t="shared" si="364"/>
        <v>0</v>
      </c>
      <c r="Z958" s="102">
        <f t="shared" si="365"/>
        <v>0</v>
      </c>
      <c r="AA958" s="102" t="e">
        <f t="shared" si="367"/>
        <v>#VALUE!</v>
      </c>
    </row>
    <row r="959" spans="1:27" ht="17.25">
      <c r="A959" s="5"/>
      <c r="B959" s="5"/>
      <c r="C959" s="93"/>
      <c r="D959" s="193"/>
      <c r="E959" s="94"/>
      <c r="F959" s="95"/>
      <c r="G959" s="96" t="str">
        <f t="shared" si="356"/>
        <v>Error</v>
      </c>
      <c r="H959" s="97">
        <v>14400</v>
      </c>
      <c r="I959" s="98" t="e">
        <f t="shared" si="357"/>
        <v>#VALUE!</v>
      </c>
      <c r="J959" s="88" t="e">
        <f t="shared" si="352"/>
        <v>#VALUE!</v>
      </c>
      <c r="K959" s="98">
        <f t="shared" si="358"/>
        <v>0</v>
      </c>
      <c r="L959" s="98">
        <f t="shared" si="359"/>
        <v>0</v>
      </c>
      <c r="M959" s="98" t="e">
        <f t="shared" si="360"/>
        <v>#VALUE!</v>
      </c>
      <c r="N959" s="98" t="e">
        <f t="shared" si="361"/>
        <v>#VALUE!</v>
      </c>
      <c r="O959" s="97"/>
      <c r="P959" s="98" t="e">
        <f t="shared" si="353"/>
        <v>#VALUE!</v>
      </c>
      <c r="Q959" s="99" t="e">
        <f t="shared" si="362"/>
        <v>#VALUE!</v>
      </c>
      <c r="R959" s="100"/>
      <c r="S959" s="5"/>
      <c r="T959" s="28">
        <f t="shared" si="363"/>
        <v>0</v>
      </c>
      <c r="U959" s="101">
        <v>66140</v>
      </c>
      <c r="V959" s="102">
        <f t="shared" si="366"/>
        <v>0</v>
      </c>
      <c r="W959" s="101"/>
      <c r="X959" s="101"/>
      <c r="Y959" s="102">
        <f t="shared" si="364"/>
        <v>0</v>
      </c>
      <c r="Z959" s="102">
        <f t="shared" si="365"/>
        <v>0</v>
      </c>
      <c r="AA959" s="102" t="e">
        <f t="shared" si="367"/>
        <v>#VALUE!</v>
      </c>
    </row>
    <row r="960" spans="1:27" ht="17.25">
      <c r="A960" s="5"/>
      <c r="B960" s="5"/>
      <c r="C960" s="93"/>
      <c r="D960" s="193"/>
      <c r="E960" s="94"/>
      <c r="F960" s="95"/>
      <c r="G960" s="96" t="str">
        <f t="shared" si="356"/>
        <v>Error</v>
      </c>
      <c r="H960" s="97">
        <v>14400</v>
      </c>
      <c r="I960" s="98" t="e">
        <f t="shared" si="357"/>
        <v>#VALUE!</v>
      </c>
      <c r="J960" s="88" t="e">
        <f t="shared" si="352"/>
        <v>#VALUE!</v>
      </c>
      <c r="K960" s="98">
        <f t="shared" si="358"/>
        <v>0</v>
      </c>
      <c r="L960" s="98">
        <f t="shared" si="359"/>
        <v>0</v>
      </c>
      <c r="M960" s="98" t="e">
        <f t="shared" si="360"/>
        <v>#VALUE!</v>
      </c>
      <c r="N960" s="98" t="e">
        <f t="shared" si="361"/>
        <v>#VALUE!</v>
      </c>
      <c r="O960" s="97"/>
      <c r="P960" s="98" t="e">
        <f t="shared" si="353"/>
        <v>#VALUE!</v>
      </c>
      <c r="Q960" s="99" t="e">
        <f t="shared" si="362"/>
        <v>#VALUE!</v>
      </c>
      <c r="R960" s="100"/>
      <c r="S960" s="5"/>
      <c r="T960" s="28">
        <f t="shared" si="363"/>
        <v>0</v>
      </c>
      <c r="U960" s="101">
        <v>66140</v>
      </c>
      <c r="V960" s="102">
        <f t="shared" si="366"/>
        <v>0</v>
      </c>
      <c r="W960" s="101"/>
      <c r="X960" s="101"/>
      <c r="Y960" s="102">
        <f t="shared" si="364"/>
        <v>0</v>
      </c>
      <c r="Z960" s="102">
        <f t="shared" si="365"/>
        <v>0</v>
      </c>
      <c r="AA960" s="102" t="e">
        <f t="shared" si="367"/>
        <v>#VALUE!</v>
      </c>
    </row>
    <row r="961" spans="1:27" ht="17.25">
      <c r="A961" s="5"/>
      <c r="B961" s="5"/>
      <c r="C961" s="93"/>
      <c r="D961" s="193"/>
      <c r="E961" s="84"/>
      <c r="F961" s="85"/>
      <c r="G961" s="86" t="str">
        <f t="shared" si="356"/>
        <v>Error</v>
      </c>
      <c r="H961" s="87">
        <v>14400</v>
      </c>
      <c r="I961" s="88" t="e">
        <f t="shared" si="357"/>
        <v>#VALUE!</v>
      </c>
      <c r="J961" s="88" t="e">
        <f t="shared" si="352"/>
        <v>#VALUE!</v>
      </c>
      <c r="K961" s="88">
        <f t="shared" si="358"/>
        <v>0</v>
      </c>
      <c r="L961" s="88">
        <f t="shared" si="359"/>
        <v>0</v>
      </c>
      <c r="M961" s="88" t="e">
        <f t="shared" si="360"/>
        <v>#VALUE!</v>
      </c>
      <c r="N961" s="88" t="e">
        <f t="shared" si="361"/>
        <v>#VALUE!</v>
      </c>
      <c r="O961" s="87"/>
      <c r="P961" s="88" t="e">
        <f t="shared" si="353"/>
        <v>#VALUE!</v>
      </c>
      <c r="Q961" s="89" t="e">
        <f t="shared" si="362"/>
        <v>#VALUE!</v>
      </c>
      <c r="R961" s="90"/>
      <c r="S961" s="82"/>
      <c r="T961" s="28">
        <f t="shared" si="363"/>
        <v>0</v>
      </c>
      <c r="U961" s="91">
        <v>66140</v>
      </c>
      <c r="V961" s="92">
        <f t="shared" si="366"/>
        <v>0</v>
      </c>
      <c r="W961" s="91"/>
      <c r="X961" s="91"/>
      <c r="Y961" s="92">
        <f t="shared" si="364"/>
        <v>0</v>
      </c>
      <c r="Z961" s="92">
        <f t="shared" si="365"/>
        <v>0</v>
      </c>
      <c r="AA961" s="92" t="e">
        <f t="shared" si="367"/>
        <v>#VALUE!</v>
      </c>
    </row>
    <row r="962" spans="1:27" ht="17.25">
      <c r="A962" s="5"/>
      <c r="B962" s="5"/>
      <c r="C962" s="93"/>
      <c r="D962" s="193"/>
      <c r="E962" s="84"/>
      <c r="F962" s="85"/>
      <c r="G962" s="86" t="str">
        <f>IF($C962="ստորաբաժանման պետ",IF(F962=0,2.28,IF(F962=1,2.35,IF(F962=2,2.43,IF(F962=3,2.5,IF(OR(F962=4,F962=5),2.58,IF(OR(F962=6,F962=7),2.66,IF(OR(F962=8,F962=9),2.75,IF(OR(F962=10,F962=11,F962=12),2.83,IF(OR(F962=13,F962=14,F962=15),2.92,IF(OR(F962=16,F962=17,F962=18),3.01,3.11)))))))))),IF($C962="ավագ կարգադրիչ",IF(F962=0,1.96,IF(F962=1,2.02,IF(F962=2,2.08,IF(F962=3,2.15,IF(OR(F962=4,F962=5),2.21,IF(OR(F962=6,F962=7),2.28,IF(OR(F962=8,F962=9),2.35,IF(OR(F962=10,F962=11,F962=12),2.42,IF(OR(F962=13,F962=14,F962=15),2.5,IF(OR(F962=16,F962=17,F962=18),2.58,2.66)))))))))),IF($C962="կարգադրիչ",IF(F962=0,1.45,IF(F962=1,1.49,IF(F962=2,1.54,IF(F962=3,1.59,IF(OR(F962=4,F962=5),1.9,IF(OR(F962=6,F962=7),1.96,IF(OR(F962=8,F962=9),1.73,IF(OR(F962=10,F962=11,F962=12),1.79,IF(OR(F962=13,F962=14,F962=15),1.84,IF(OR(F962=16,F962=17,F962=18),1.9,1.95)))))))))), "Error")))</f>
        <v>Error</v>
      </c>
      <c r="H962" s="87">
        <v>14400</v>
      </c>
      <c r="I962" s="88" t="e">
        <f>G962*H962</f>
        <v>#VALUE!</v>
      </c>
      <c r="J962" s="88" t="e">
        <f t="shared" si="352"/>
        <v>#VALUE!</v>
      </c>
      <c r="K962" s="88">
        <f>IF($D962="գեներալ-մայոր",2.91,IF($D962="գնդապետ",2.38,IF($D962="փոխգնդապետ",2.25,IF($D962="մայոր",1.85,IF($D962="կապիտան",1.72,IF($D962="ավագ լեյտենանտ",1.59,IF($D962="լեյտենանտ",1.46,IF($D962="ավագ ենթասպա",1.06,IF($D962="ենթասպա",0.93,IF($D962="ավագ",0.79,IF($D962="ավագ սերժանտ",0.66,IF($D962="սերժանտ",0.53,IF($D962="կրտսեր սերժանտ",0.4,0)))))))))))))</f>
        <v>0</v>
      </c>
      <c r="L962" s="88">
        <f>K962*H962</f>
        <v>0</v>
      </c>
      <c r="M962" s="88" t="e">
        <f>L962+J962</f>
        <v>#VALUE!</v>
      </c>
      <c r="N962" s="88" t="e">
        <f>IF(F962&lt;2,M962*0%,IF(F962&lt;5,M962*5%,IF(F962&lt;10,M962*10%,IF(F962&lt;15,M962*15%,IF(F962&lt;20,M962*20%,IF(F962&lt;25,M962*25%,IF(F962&gt;=25,M962*30%)))))))</f>
        <v>#VALUE!</v>
      </c>
      <c r="O962" s="87"/>
      <c r="P962" s="88" t="e">
        <f t="shared" si="353"/>
        <v>#VALUE!</v>
      </c>
      <c r="Q962" s="89" t="e">
        <f>P962*6.565</f>
        <v>#VALUE!</v>
      </c>
      <c r="R962" s="90"/>
      <c r="S962" s="82"/>
      <c r="T962" s="28">
        <f t="shared" si="363"/>
        <v>0</v>
      </c>
      <c r="U962" s="91">
        <v>66140</v>
      </c>
      <c r="V962" s="92">
        <f t="shared" si="366"/>
        <v>0</v>
      </c>
      <c r="W962" s="91"/>
      <c r="X962" s="91"/>
      <c r="Y962" s="92">
        <f>+V962+W962+X962</f>
        <v>0</v>
      </c>
      <c r="Z962" s="92">
        <f>+Y962*6.565</f>
        <v>0</v>
      </c>
      <c r="AA962" s="92" t="e">
        <f t="shared" si="367"/>
        <v>#VALUE!</v>
      </c>
    </row>
    <row r="963" spans="1:27" ht="17.25">
      <c r="A963" s="5"/>
      <c r="B963" s="5"/>
      <c r="C963" s="93"/>
      <c r="D963" s="193"/>
      <c r="E963" s="94"/>
      <c r="F963" s="95"/>
      <c r="G963" s="96" t="str">
        <f t="shared" si="356"/>
        <v>Error</v>
      </c>
      <c r="H963" s="97">
        <v>14400</v>
      </c>
      <c r="I963" s="98" t="e">
        <f t="shared" ref="I963:I978" si="368">G963*H963</f>
        <v>#VALUE!</v>
      </c>
      <c r="J963" s="88" t="e">
        <f t="shared" si="352"/>
        <v>#VALUE!</v>
      </c>
      <c r="K963" s="98">
        <f t="shared" si="358"/>
        <v>0</v>
      </c>
      <c r="L963" s="98">
        <f t="shared" ref="L963:L978" si="369">K963*H963</f>
        <v>0</v>
      </c>
      <c r="M963" s="98" t="e">
        <f t="shared" ref="M963:M978" si="370">L963+J963</f>
        <v>#VALUE!</v>
      </c>
      <c r="N963" s="98" t="e">
        <f t="shared" ref="N963:N978" si="371">IF(F963&lt;2,M963*0%,IF(F963&lt;5,M963*5%,IF(F963&lt;10,M963*10%,IF(F963&lt;15,M963*15%,IF(F963&lt;20,M963*20%,IF(F963&lt;25,M963*25%,IF(F963&gt;=25,M963*30%)))))))</f>
        <v>#VALUE!</v>
      </c>
      <c r="O963" s="97"/>
      <c r="P963" s="98" t="e">
        <f t="shared" si="353"/>
        <v>#VALUE!</v>
      </c>
      <c r="Q963" s="99" t="e">
        <f t="shared" si="362"/>
        <v>#VALUE!</v>
      </c>
      <c r="R963" s="100"/>
      <c r="S963" s="5"/>
      <c r="T963" s="28">
        <f t="shared" si="363"/>
        <v>0</v>
      </c>
      <c r="U963" s="101">
        <v>66140</v>
      </c>
      <c r="V963" s="102">
        <f t="shared" si="366"/>
        <v>0</v>
      </c>
      <c r="W963" s="101"/>
      <c r="X963" s="101"/>
      <c r="Y963" s="102">
        <f t="shared" ref="Y963:Y978" si="372">+V963+W963+X963</f>
        <v>0</v>
      </c>
      <c r="Z963" s="102">
        <f t="shared" si="365"/>
        <v>0</v>
      </c>
      <c r="AA963" s="102" t="e">
        <f t="shared" si="367"/>
        <v>#VALUE!</v>
      </c>
    </row>
    <row r="964" spans="1:27" ht="17.25">
      <c r="A964" s="5"/>
      <c r="B964" s="5"/>
      <c r="C964" s="93"/>
      <c r="D964" s="193"/>
      <c r="E964" s="94"/>
      <c r="F964" s="95"/>
      <c r="G964" s="96" t="str">
        <f t="shared" si="356"/>
        <v>Error</v>
      </c>
      <c r="H964" s="97">
        <v>14400</v>
      </c>
      <c r="I964" s="98" t="e">
        <f t="shared" si="368"/>
        <v>#VALUE!</v>
      </c>
      <c r="J964" s="88" t="e">
        <f t="shared" si="352"/>
        <v>#VALUE!</v>
      </c>
      <c r="K964" s="98">
        <f t="shared" si="358"/>
        <v>0</v>
      </c>
      <c r="L964" s="98">
        <f t="shared" si="369"/>
        <v>0</v>
      </c>
      <c r="M964" s="98" t="e">
        <f t="shared" si="370"/>
        <v>#VALUE!</v>
      </c>
      <c r="N964" s="98" t="e">
        <f t="shared" si="371"/>
        <v>#VALUE!</v>
      </c>
      <c r="O964" s="97"/>
      <c r="P964" s="98" t="e">
        <f t="shared" si="353"/>
        <v>#VALUE!</v>
      </c>
      <c r="Q964" s="99" t="e">
        <f t="shared" si="362"/>
        <v>#VALUE!</v>
      </c>
      <c r="R964" s="100"/>
      <c r="S964" s="5"/>
      <c r="T964" s="28">
        <f t="shared" si="363"/>
        <v>0</v>
      </c>
      <c r="U964" s="101">
        <v>66140</v>
      </c>
      <c r="V964" s="102">
        <f t="shared" si="366"/>
        <v>0</v>
      </c>
      <c r="W964" s="101"/>
      <c r="X964" s="101"/>
      <c r="Y964" s="102">
        <f t="shared" si="372"/>
        <v>0</v>
      </c>
      <c r="Z964" s="102">
        <f t="shared" si="365"/>
        <v>0</v>
      </c>
      <c r="AA964" s="102" t="e">
        <f t="shared" si="367"/>
        <v>#VALUE!</v>
      </c>
    </row>
    <row r="965" spans="1:27" ht="17.25">
      <c r="A965" s="5"/>
      <c r="B965" s="5"/>
      <c r="C965" s="93"/>
      <c r="D965" s="193"/>
      <c r="E965" s="94"/>
      <c r="F965" s="95"/>
      <c r="G965" s="96" t="str">
        <f t="shared" si="356"/>
        <v>Error</v>
      </c>
      <c r="H965" s="97">
        <v>14400</v>
      </c>
      <c r="I965" s="98" t="e">
        <f t="shared" si="368"/>
        <v>#VALUE!</v>
      </c>
      <c r="J965" s="88" t="e">
        <f t="shared" si="352"/>
        <v>#VALUE!</v>
      </c>
      <c r="K965" s="98">
        <f t="shared" si="358"/>
        <v>0</v>
      </c>
      <c r="L965" s="98">
        <f t="shared" si="369"/>
        <v>0</v>
      </c>
      <c r="M965" s="98" t="e">
        <f t="shared" si="370"/>
        <v>#VALUE!</v>
      </c>
      <c r="N965" s="98" t="e">
        <f t="shared" si="371"/>
        <v>#VALUE!</v>
      </c>
      <c r="O965" s="97"/>
      <c r="P965" s="98" t="e">
        <f t="shared" si="353"/>
        <v>#VALUE!</v>
      </c>
      <c r="Q965" s="99" t="e">
        <f t="shared" si="362"/>
        <v>#VALUE!</v>
      </c>
      <c r="R965" s="100"/>
      <c r="S965" s="5"/>
      <c r="T965" s="28">
        <f t="shared" si="363"/>
        <v>0</v>
      </c>
      <c r="U965" s="101">
        <v>66140</v>
      </c>
      <c r="V965" s="102">
        <f t="shared" si="366"/>
        <v>0</v>
      </c>
      <c r="W965" s="101"/>
      <c r="X965" s="101"/>
      <c r="Y965" s="102">
        <f t="shared" si="372"/>
        <v>0</v>
      </c>
      <c r="Z965" s="102">
        <f t="shared" si="365"/>
        <v>0</v>
      </c>
      <c r="AA965" s="102" t="e">
        <f t="shared" si="367"/>
        <v>#VALUE!</v>
      </c>
    </row>
    <row r="966" spans="1:27" ht="17.25">
      <c r="A966" s="5"/>
      <c r="B966" s="5"/>
      <c r="C966" s="93"/>
      <c r="D966" s="193"/>
      <c r="E966" s="94"/>
      <c r="F966" s="95"/>
      <c r="G966" s="96" t="str">
        <f t="shared" si="356"/>
        <v>Error</v>
      </c>
      <c r="H966" s="97">
        <v>14400</v>
      </c>
      <c r="I966" s="98" t="e">
        <f t="shared" si="368"/>
        <v>#VALUE!</v>
      </c>
      <c r="J966" s="88" t="e">
        <f t="shared" si="352"/>
        <v>#VALUE!</v>
      </c>
      <c r="K966" s="98">
        <f t="shared" si="358"/>
        <v>0</v>
      </c>
      <c r="L966" s="98">
        <f t="shared" si="369"/>
        <v>0</v>
      </c>
      <c r="M966" s="98" t="e">
        <f t="shared" si="370"/>
        <v>#VALUE!</v>
      </c>
      <c r="N966" s="98" t="e">
        <f t="shared" si="371"/>
        <v>#VALUE!</v>
      </c>
      <c r="O966" s="97"/>
      <c r="P966" s="98" t="e">
        <f t="shared" si="353"/>
        <v>#VALUE!</v>
      </c>
      <c r="Q966" s="99" t="e">
        <f t="shared" si="362"/>
        <v>#VALUE!</v>
      </c>
      <c r="R966" s="100"/>
      <c r="S966" s="5"/>
      <c r="T966" s="28">
        <f t="shared" si="363"/>
        <v>0</v>
      </c>
      <c r="U966" s="101">
        <v>66140</v>
      </c>
      <c r="V966" s="102">
        <f t="shared" si="366"/>
        <v>0</v>
      </c>
      <c r="W966" s="101"/>
      <c r="X966" s="101"/>
      <c r="Y966" s="102">
        <f t="shared" si="372"/>
        <v>0</v>
      </c>
      <c r="Z966" s="102">
        <f t="shared" si="365"/>
        <v>0</v>
      </c>
      <c r="AA966" s="102" t="e">
        <f t="shared" si="367"/>
        <v>#VALUE!</v>
      </c>
    </row>
    <row r="967" spans="1:27" ht="17.25">
      <c r="A967" s="5"/>
      <c r="B967" s="5"/>
      <c r="C967" s="93"/>
      <c r="D967" s="193"/>
      <c r="E967" s="94"/>
      <c r="F967" s="95"/>
      <c r="G967" s="96" t="str">
        <f t="shared" si="356"/>
        <v>Error</v>
      </c>
      <c r="H967" s="97">
        <v>14400</v>
      </c>
      <c r="I967" s="98" t="e">
        <f t="shared" si="368"/>
        <v>#VALUE!</v>
      </c>
      <c r="J967" s="88" t="e">
        <f t="shared" si="352"/>
        <v>#VALUE!</v>
      </c>
      <c r="K967" s="98">
        <f t="shared" si="358"/>
        <v>0</v>
      </c>
      <c r="L967" s="98">
        <f t="shared" si="369"/>
        <v>0</v>
      </c>
      <c r="M967" s="98" t="e">
        <f t="shared" si="370"/>
        <v>#VALUE!</v>
      </c>
      <c r="N967" s="98" t="e">
        <f t="shared" si="371"/>
        <v>#VALUE!</v>
      </c>
      <c r="O967" s="97"/>
      <c r="P967" s="98" t="e">
        <f t="shared" si="353"/>
        <v>#VALUE!</v>
      </c>
      <c r="Q967" s="99" t="e">
        <f t="shared" si="362"/>
        <v>#VALUE!</v>
      </c>
      <c r="R967" s="100"/>
      <c r="S967" s="5"/>
      <c r="T967" s="28">
        <f t="shared" si="363"/>
        <v>0</v>
      </c>
      <c r="U967" s="101">
        <v>66140</v>
      </c>
      <c r="V967" s="102">
        <f t="shared" si="366"/>
        <v>0</v>
      </c>
      <c r="W967" s="101"/>
      <c r="X967" s="101"/>
      <c r="Y967" s="102">
        <f t="shared" si="372"/>
        <v>0</v>
      </c>
      <c r="Z967" s="102">
        <f t="shared" si="365"/>
        <v>0</v>
      </c>
      <c r="AA967" s="102" t="e">
        <f t="shared" si="367"/>
        <v>#VALUE!</v>
      </c>
    </row>
    <row r="968" spans="1:27" ht="17.25">
      <c r="A968" s="5"/>
      <c r="B968" s="5"/>
      <c r="C968" s="93"/>
      <c r="D968" s="193"/>
      <c r="E968" s="84"/>
      <c r="F968" s="85"/>
      <c r="G968" s="86" t="str">
        <f t="shared" si="356"/>
        <v>Error</v>
      </c>
      <c r="H968" s="87">
        <v>14400</v>
      </c>
      <c r="I968" s="88" t="e">
        <f t="shared" si="368"/>
        <v>#VALUE!</v>
      </c>
      <c r="J968" s="88" t="e">
        <f t="shared" si="352"/>
        <v>#VALUE!</v>
      </c>
      <c r="K968" s="88">
        <f t="shared" si="358"/>
        <v>0</v>
      </c>
      <c r="L968" s="88">
        <f t="shared" si="369"/>
        <v>0</v>
      </c>
      <c r="M968" s="88" t="e">
        <f t="shared" si="370"/>
        <v>#VALUE!</v>
      </c>
      <c r="N968" s="88" t="e">
        <f t="shared" si="371"/>
        <v>#VALUE!</v>
      </c>
      <c r="O968" s="87"/>
      <c r="P968" s="88" t="e">
        <f t="shared" si="353"/>
        <v>#VALUE!</v>
      </c>
      <c r="Q968" s="89" t="e">
        <f t="shared" si="362"/>
        <v>#VALUE!</v>
      </c>
      <c r="R968" s="90"/>
      <c r="S968" s="82"/>
      <c r="T968" s="28">
        <f t="shared" si="363"/>
        <v>0</v>
      </c>
      <c r="U968" s="91">
        <v>66140</v>
      </c>
      <c r="V968" s="92">
        <f t="shared" si="366"/>
        <v>0</v>
      </c>
      <c r="W968" s="91"/>
      <c r="X968" s="91"/>
      <c r="Y968" s="92">
        <f t="shared" si="372"/>
        <v>0</v>
      </c>
      <c r="Z968" s="92">
        <f t="shared" si="365"/>
        <v>0</v>
      </c>
      <c r="AA968" s="92" t="e">
        <f t="shared" si="367"/>
        <v>#VALUE!</v>
      </c>
    </row>
    <row r="969" spans="1:27" ht="17.25">
      <c r="A969" s="5"/>
      <c r="B969" s="5"/>
      <c r="C969" s="93"/>
      <c r="D969" s="193"/>
      <c r="E969" s="94"/>
      <c r="F969" s="95"/>
      <c r="G969" s="96" t="str">
        <f t="shared" si="356"/>
        <v>Error</v>
      </c>
      <c r="H969" s="97">
        <v>14400</v>
      </c>
      <c r="I969" s="98" t="e">
        <f t="shared" si="368"/>
        <v>#VALUE!</v>
      </c>
      <c r="J969" s="88" t="e">
        <f t="shared" si="352"/>
        <v>#VALUE!</v>
      </c>
      <c r="K969" s="98">
        <f t="shared" si="358"/>
        <v>0</v>
      </c>
      <c r="L969" s="98">
        <f t="shared" si="369"/>
        <v>0</v>
      </c>
      <c r="M969" s="98" t="e">
        <f t="shared" si="370"/>
        <v>#VALUE!</v>
      </c>
      <c r="N969" s="98" t="e">
        <f t="shared" si="371"/>
        <v>#VALUE!</v>
      </c>
      <c r="O969" s="97"/>
      <c r="P969" s="98" t="e">
        <f t="shared" si="353"/>
        <v>#VALUE!</v>
      </c>
      <c r="Q969" s="99" t="e">
        <f t="shared" si="362"/>
        <v>#VALUE!</v>
      </c>
      <c r="R969" s="100"/>
      <c r="S969" s="5"/>
      <c r="T969" s="28">
        <f t="shared" si="363"/>
        <v>0</v>
      </c>
      <c r="U969" s="101">
        <v>66140</v>
      </c>
      <c r="V969" s="102">
        <f t="shared" si="366"/>
        <v>0</v>
      </c>
      <c r="W969" s="101"/>
      <c r="X969" s="101"/>
      <c r="Y969" s="102">
        <f t="shared" si="372"/>
        <v>0</v>
      </c>
      <c r="Z969" s="102">
        <f t="shared" si="365"/>
        <v>0</v>
      </c>
      <c r="AA969" s="102" t="e">
        <f t="shared" si="367"/>
        <v>#VALUE!</v>
      </c>
    </row>
    <row r="970" spans="1:27" ht="17.25">
      <c r="A970" s="5"/>
      <c r="B970" s="5"/>
      <c r="C970" s="93"/>
      <c r="D970" s="193"/>
      <c r="E970" s="94"/>
      <c r="F970" s="95"/>
      <c r="G970" s="96" t="str">
        <f t="shared" si="356"/>
        <v>Error</v>
      </c>
      <c r="H970" s="97">
        <v>14400</v>
      </c>
      <c r="I970" s="98" t="e">
        <f t="shared" si="368"/>
        <v>#VALUE!</v>
      </c>
      <c r="J970" s="88" t="e">
        <f t="shared" si="352"/>
        <v>#VALUE!</v>
      </c>
      <c r="K970" s="98">
        <f t="shared" si="358"/>
        <v>0</v>
      </c>
      <c r="L970" s="98">
        <f t="shared" si="369"/>
        <v>0</v>
      </c>
      <c r="M970" s="98" t="e">
        <f t="shared" si="370"/>
        <v>#VALUE!</v>
      </c>
      <c r="N970" s="98" t="e">
        <f t="shared" si="371"/>
        <v>#VALUE!</v>
      </c>
      <c r="O970" s="97"/>
      <c r="P970" s="98" t="e">
        <f t="shared" si="353"/>
        <v>#VALUE!</v>
      </c>
      <c r="Q970" s="99" t="e">
        <f t="shared" si="362"/>
        <v>#VALUE!</v>
      </c>
      <c r="R970" s="100"/>
      <c r="S970" s="5"/>
      <c r="T970" s="28">
        <f t="shared" si="363"/>
        <v>0</v>
      </c>
      <c r="U970" s="101">
        <v>66140</v>
      </c>
      <c r="V970" s="102">
        <f t="shared" si="366"/>
        <v>0</v>
      </c>
      <c r="W970" s="101"/>
      <c r="X970" s="101"/>
      <c r="Y970" s="102">
        <f t="shared" si="372"/>
        <v>0</v>
      </c>
      <c r="Z970" s="102">
        <f t="shared" si="365"/>
        <v>0</v>
      </c>
      <c r="AA970" s="102" t="e">
        <f t="shared" si="367"/>
        <v>#VALUE!</v>
      </c>
    </row>
    <row r="971" spans="1:27" ht="17.25">
      <c r="A971" s="5"/>
      <c r="B971" s="5"/>
      <c r="C971" s="93"/>
      <c r="D971" s="193"/>
      <c r="E971" s="94"/>
      <c r="F971" s="95"/>
      <c r="G971" s="96" t="str">
        <f t="shared" si="356"/>
        <v>Error</v>
      </c>
      <c r="H971" s="97">
        <v>14400</v>
      </c>
      <c r="I971" s="98" t="e">
        <f t="shared" si="368"/>
        <v>#VALUE!</v>
      </c>
      <c r="J971" s="88" t="e">
        <f t="shared" ref="J971:J978" si="373">IF(I971&lt;=59525,59525,I971)</f>
        <v>#VALUE!</v>
      </c>
      <c r="K971" s="98">
        <f t="shared" si="358"/>
        <v>0</v>
      </c>
      <c r="L971" s="98">
        <f t="shared" si="369"/>
        <v>0</v>
      </c>
      <c r="M971" s="98" t="e">
        <f t="shared" si="370"/>
        <v>#VALUE!</v>
      </c>
      <c r="N971" s="98" t="e">
        <f t="shared" si="371"/>
        <v>#VALUE!</v>
      </c>
      <c r="O971" s="97"/>
      <c r="P971" s="98" t="e">
        <f t="shared" ref="P971:P978" si="374">M971+N971+O971</f>
        <v>#VALUE!</v>
      </c>
      <c r="Q971" s="99" t="e">
        <f t="shared" si="362"/>
        <v>#VALUE!</v>
      </c>
      <c r="R971" s="100"/>
      <c r="S971" s="5"/>
      <c r="T971" s="28">
        <f t="shared" si="363"/>
        <v>0</v>
      </c>
      <c r="U971" s="101">
        <v>66140</v>
      </c>
      <c r="V971" s="102">
        <f t="shared" ref="V971:V978" si="375">+U971*T971</f>
        <v>0</v>
      </c>
      <c r="W971" s="101"/>
      <c r="X971" s="101"/>
      <c r="Y971" s="102">
        <f t="shared" si="372"/>
        <v>0</v>
      </c>
      <c r="Z971" s="102">
        <f t="shared" si="365"/>
        <v>0</v>
      </c>
      <c r="AA971" s="102" t="e">
        <f t="shared" ref="AA971:AA978" si="376">+Z971+Q971</f>
        <v>#VALUE!</v>
      </c>
    </row>
    <row r="972" spans="1:27" ht="17.25">
      <c r="A972" s="5"/>
      <c r="B972" s="5"/>
      <c r="C972" s="93"/>
      <c r="D972" s="193"/>
      <c r="E972" s="94"/>
      <c r="F972" s="95"/>
      <c r="G972" s="96" t="str">
        <f t="shared" ref="G972:G978" si="377">IF($C972="ստորաբաժանման պետ",IF(F972=0,2.28,IF(F972=1,2.35,IF(F972=2,2.43,IF(F972=3,2.5,IF(OR(F972=4,F972=5),2.58,IF(OR(F972=6,F972=7),2.66,IF(OR(F972=8,F972=9),2.75,IF(OR(F972=10,F972=11,F972=12),2.83,IF(OR(F972=13,F972=14,F972=15),2.92,IF(OR(F972=16,F972=17,F972=18),3.01,3.11)))))))))),IF($C972="ավագ կարգադրիչ",IF(F972=0,1.96,IF(F972=1,2.02,IF(F972=2,2.08,IF(F972=3,2.15,IF(OR(F972=4,F972=5),2.21,IF(OR(F972=6,F972=7),2.28,IF(OR(F972=8,F972=9),2.35,IF(OR(F972=10,F972=11,F972=12),2.42,IF(OR(F972=13,F972=14,F972=15),2.5,IF(OR(F972=16,F972=17,F972=18),2.58,2.66)))))))))),IF($C972="կարգադրիչ",IF(F972=0,1.45,IF(F972=1,1.49,IF(F972=2,1.54,IF(F972=3,1.59,IF(OR(F972=4,F972=5),1.9,IF(OR(F972=6,F972=7),1.96,IF(OR(F972=8,F972=9),1.73,IF(OR(F972=10,F972=11,F972=12),1.79,IF(OR(F972=13,F972=14,F972=15),1.84,IF(OR(F972=16,F972=17,F972=18),1.9,1.95)))))))))), "Error")))</f>
        <v>Error</v>
      </c>
      <c r="H972" s="97">
        <v>14400</v>
      </c>
      <c r="I972" s="98" t="e">
        <f t="shared" si="368"/>
        <v>#VALUE!</v>
      </c>
      <c r="J972" s="88" t="e">
        <f t="shared" si="373"/>
        <v>#VALUE!</v>
      </c>
      <c r="K972" s="98">
        <f t="shared" ref="K972:K978" si="378">IF($D972="գեներալ-մայոր",2.91,IF($D972="գնդապետ",2.38,IF($D972="փոխգնդապետ",2.25,IF($D972="մայոր",1.85,IF($D972="կապիտան",1.72,IF($D972="ավագ լեյտենանտ",1.59,IF($D972="լեյտենանտ",1.46,IF($D972="ավագ ենթասպա",1.06,IF($D972="ենթասպա",0.93,IF($D972="ավագ",0.79,IF($D972="ավագ սերժանտ",0.66,IF($D972="սերժանտ",0.53,IF($D972="կրտսեր սերժանտ",0.4,0)))))))))))))</f>
        <v>0</v>
      </c>
      <c r="L972" s="98">
        <f t="shared" si="369"/>
        <v>0</v>
      </c>
      <c r="M972" s="98" t="e">
        <f t="shared" si="370"/>
        <v>#VALUE!</v>
      </c>
      <c r="N972" s="98" t="e">
        <f t="shared" si="371"/>
        <v>#VALUE!</v>
      </c>
      <c r="O972" s="97"/>
      <c r="P972" s="98" t="e">
        <f t="shared" si="374"/>
        <v>#VALUE!</v>
      </c>
      <c r="Q972" s="99" t="e">
        <f t="shared" ref="Q972:Q978" si="379">P972*6.565</f>
        <v>#VALUE!</v>
      </c>
      <c r="R972" s="100"/>
      <c r="S972" s="5"/>
      <c r="T972" s="28">
        <f t="shared" ref="T972:T978" si="380">IF(E972&lt;1,0,IF(D972="Բ-1",IF(F972=0,6.94,IF(F972=1,7.17,IF(F972=2,7.41,IF(F972=3,7.66,IF(OR(F972=5,F972=4),7.92,IF(OR(F972=6,F972=7),8.18,IF(OR(F972=8,F972=9),8.46,IF(OR(F972=10,F972=11,F972=12),8.74,IF(OR(F972=13,F972=14,F972=15),9.03,IF(OR(F972=16,F972=17,F972=18),9.33,9.65)))))))))),IF(D972="Բ-2", IF(F972=0,5.71,IF(F972=1,5.89,IF(F972=2,6.09,IF(F972=3,6.29,IF(OR(F972=5,F972=4),6.5,IF(OR(F972=6,F972=7),6.72,IF(OR(F972=8,F972=9),6.94,IF(OR(F972=10,F972=11,F972=12),7.17,IF(OR(F972=13,F972=14,F972=15),7.41,IF(OR(F972=16,F972=17,F972=18),7.65,7.91)))))))))), IF(D972="Գ-1", IF(F972=0,4.7,IF(F972=1,4.86,IF(F972=2,5.01,IF(F972=3,5.18,IF(OR(F972=5,F972=4),5.35,IF(OR(F972=6,F972=7),5.52,IF(OR(F972=8,F972=9),5.71,IF(OR(F972=10,F972=11,F972=12),5.89,IF(OR(F972=13,F972=14,F972=15),6.09,IF(OR(F972=16,F972=17,F972=18),6.29,6.49)))))))))), IF(D972="Գ-2", IF(F972=0,3.88,IF(F972=1,4.01,IF(F972=2,4.14,IF(F972=3,4.27,IF(OR(F972=5,F972=4),4.41,IF(OR(F972=6,F972=7),4.55,IF(OR(F972=8,F972=9),4.7,IF(OR(F972=10,F972=11,F972=12),4.85,IF(OR(F972=13,F972=14,F972=15),5.01,IF(OR(F972=16,F972=17,F972=18),5.17,5.34)))))))))), IF(D972="Գ-3", IF(F972=0,3.21,IF(F972=1,3.31,IF(F972=2,3.42,IF(F972=3,3.53,IF(OR(F972=5,F972=4),3.64,IF(OR(F972=6,F972=7),3.76,IF(OR(F972=8,F972=9),3.88,IF(OR(F972=10,F972=11,F972=12),4.01,IF(OR(F972=13,F972=14,F972=15),4.13,IF(OR(F972=16,F972=17,F972=18),4.27,4.4)))))))))), IF(D972="Ա-1", IF(F972=0,2.66,IF(F972=1,2.75,IF(F972=2,2.83,IF(F972=3,2.92,IF(OR(F972=5,F972=4),3.02,IF(OR(F972=6,F972=7),3.11,IF(OR(F972=8,F972=9),3.21,IF(OR(F972=10,F972=11,F972=12),3.31,IF(OR(F972=13,F972=14,F972=15),3.42,IF(OR(F972=16,F972=17,F972=18),3.53,3.64)))))))))), IF(D972="Ա-2", IF(F972=0,2.28,IF(F972=1,2.35,IF(F972=2,2.43,IF(F972=3,2.5,IF(OR(F972=5,F972=4),2.58,IF(OR(F972=6,F972=7),2.66,IF(OR(F972=8,F972=9),2.75,IF(OR(F972=10,F972=11,F972=12),2.83,IF(OR(F972=13,F972=14,F972=15),2.92,IF(OR(F972=16,F972=17,F972=18),3.01,3.11)))))))))),IF(D972="Ա-3", IF(F972=0,1.96,IF(F972=1,2.02,IF(F972=2,2.08,IF(F972=3,2.15,IF(OR(F972=5,F972=4),2.21,IF(OR(F972=6,F972=7),2.28,IF(OR(F972=8,F972=9),2.35,IF(OR(F972=10,F972=11,F972=12),2.42,IF(OR(F972=13,F972=14,F972=15),2.5,IF(OR(F972=16,F972=17,F972=18),2.58,2.66)))))))))), IF(D972="Կ-1", IF(F972=0,1.68,IF(F972=1,1.73,IF(F972=2,1.79,IF(F972=3,1.84,IF(OR(F972=5,F972=4),1.9,IF(OR(F972=6,F972=7),1.96,IF(OR(F972=8,F972=9),2.02,IF(OR(F972=10,F972=11,F972=12),2.08,IF(OR(F972=13,F972=14,F972=15),2.14,IF(OR(F972=16,F972=17,F972=18),2.21,2.28)))))))))), IF(D972="Կ-2", IF(F972=0,1.45,IF(F972=1,1.49,IF(F972=2,1.54,IF(F972=3,1.59,IF(OR(F972=5,F972=4),1.63,IF(OR(F972=6,F972=7),1.68,IF(OR(F972=8,F972=9),1.73,IF(OR(F972=10,F972=11,F972=12),1.79,IF(OR(F972=13,F972=14,F972=15),1.84,IF(OR(F972=16,F972=17,F972=18),1.9,1.95)))))))))),IF(D972="Կ-3", IF(F972=0,1.25,IF(F972=1,1.29,IF(F972=2,1.33,IF(F972=3,1.37,IF(OR(F972=5,F972=4),1.41,IF(OR(F972=6,F972=7),1.45,IF(OR(F972=8,F972=9),1.49,IF(OR(F972=10,F972=11,F972=12),1.54,IF(OR(F972=13,F972=14,F972=15),1.58,IF(OR(F972=16,F972=17,F972=18),1.63,1.68)))))))))), "Error"))))))))))))</f>
        <v>0</v>
      </c>
      <c r="U972" s="101">
        <v>66140</v>
      </c>
      <c r="V972" s="102">
        <f t="shared" si="375"/>
        <v>0</v>
      </c>
      <c r="W972" s="101"/>
      <c r="X972" s="101"/>
      <c r="Y972" s="102">
        <f t="shared" si="372"/>
        <v>0</v>
      </c>
      <c r="Z972" s="102">
        <f t="shared" ref="Z972:Z978" si="381">+Y972*6.565</f>
        <v>0</v>
      </c>
      <c r="AA972" s="102" t="e">
        <f t="shared" si="376"/>
        <v>#VALUE!</v>
      </c>
    </row>
    <row r="973" spans="1:27" ht="17.25">
      <c r="A973" s="5"/>
      <c r="B973" s="5"/>
      <c r="C973" s="93"/>
      <c r="D973" s="193"/>
      <c r="E973" s="94"/>
      <c r="F973" s="95"/>
      <c r="G973" s="96" t="str">
        <f t="shared" si="377"/>
        <v>Error</v>
      </c>
      <c r="H973" s="97">
        <v>14400</v>
      </c>
      <c r="I973" s="98" t="e">
        <f t="shared" si="368"/>
        <v>#VALUE!</v>
      </c>
      <c r="J973" s="88" t="e">
        <f t="shared" si="373"/>
        <v>#VALUE!</v>
      </c>
      <c r="K973" s="98">
        <f t="shared" si="378"/>
        <v>0</v>
      </c>
      <c r="L973" s="98">
        <f t="shared" si="369"/>
        <v>0</v>
      </c>
      <c r="M973" s="98" t="e">
        <f t="shared" si="370"/>
        <v>#VALUE!</v>
      </c>
      <c r="N973" s="98" t="e">
        <f t="shared" si="371"/>
        <v>#VALUE!</v>
      </c>
      <c r="O973" s="97"/>
      <c r="P973" s="98" t="e">
        <f t="shared" si="374"/>
        <v>#VALUE!</v>
      </c>
      <c r="Q973" s="99" t="e">
        <f t="shared" si="379"/>
        <v>#VALUE!</v>
      </c>
      <c r="R973" s="100"/>
      <c r="S973" s="5"/>
      <c r="T973" s="28">
        <f t="shared" si="380"/>
        <v>0</v>
      </c>
      <c r="U973" s="101">
        <v>66140</v>
      </c>
      <c r="V973" s="102">
        <f t="shared" si="375"/>
        <v>0</v>
      </c>
      <c r="W973" s="101"/>
      <c r="X973" s="101"/>
      <c r="Y973" s="102">
        <f t="shared" si="372"/>
        <v>0</v>
      </c>
      <c r="Z973" s="102">
        <f t="shared" si="381"/>
        <v>0</v>
      </c>
      <c r="AA973" s="102" t="e">
        <f t="shared" si="376"/>
        <v>#VALUE!</v>
      </c>
    </row>
    <row r="974" spans="1:27" ht="17.25">
      <c r="A974" s="5"/>
      <c r="B974" s="5"/>
      <c r="C974" s="93"/>
      <c r="D974" s="193"/>
      <c r="E974" s="84"/>
      <c r="F974" s="85"/>
      <c r="G974" s="86" t="str">
        <f t="shared" si="377"/>
        <v>Error</v>
      </c>
      <c r="H974" s="87">
        <v>14400</v>
      </c>
      <c r="I974" s="88" t="e">
        <f t="shared" si="368"/>
        <v>#VALUE!</v>
      </c>
      <c r="J974" s="88" t="e">
        <f t="shared" si="373"/>
        <v>#VALUE!</v>
      </c>
      <c r="K974" s="88">
        <f t="shared" si="378"/>
        <v>0</v>
      </c>
      <c r="L974" s="88">
        <f t="shared" si="369"/>
        <v>0</v>
      </c>
      <c r="M974" s="88" t="e">
        <f t="shared" si="370"/>
        <v>#VALUE!</v>
      </c>
      <c r="N974" s="88" t="e">
        <f t="shared" si="371"/>
        <v>#VALUE!</v>
      </c>
      <c r="O974" s="87"/>
      <c r="P974" s="88" t="e">
        <f t="shared" si="374"/>
        <v>#VALUE!</v>
      </c>
      <c r="Q974" s="89" t="e">
        <f t="shared" si="379"/>
        <v>#VALUE!</v>
      </c>
      <c r="R974" s="90"/>
      <c r="S974" s="82"/>
      <c r="T974" s="28">
        <f t="shared" si="380"/>
        <v>0</v>
      </c>
      <c r="U974" s="91">
        <v>66140</v>
      </c>
      <c r="V974" s="92">
        <f t="shared" si="375"/>
        <v>0</v>
      </c>
      <c r="W974" s="91"/>
      <c r="X974" s="91"/>
      <c r="Y974" s="92">
        <f t="shared" si="372"/>
        <v>0</v>
      </c>
      <c r="Z974" s="92">
        <f t="shared" si="381"/>
        <v>0</v>
      </c>
      <c r="AA974" s="92" t="e">
        <f t="shared" si="376"/>
        <v>#VALUE!</v>
      </c>
    </row>
    <row r="975" spans="1:27" ht="17.25">
      <c r="A975" s="5"/>
      <c r="B975" s="5"/>
      <c r="C975" s="93"/>
      <c r="D975" s="193"/>
      <c r="E975" s="94"/>
      <c r="F975" s="95"/>
      <c r="G975" s="96" t="str">
        <f t="shared" si="377"/>
        <v>Error</v>
      </c>
      <c r="H975" s="97">
        <v>14400</v>
      </c>
      <c r="I975" s="98" t="e">
        <f t="shared" si="368"/>
        <v>#VALUE!</v>
      </c>
      <c r="J975" s="88" t="e">
        <f t="shared" si="373"/>
        <v>#VALUE!</v>
      </c>
      <c r="K975" s="98">
        <f t="shared" si="378"/>
        <v>0</v>
      </c>
      <c r="L975" s="98">
        <f t="shared" si="369"/>
        <v>0</v>
      </c>
      <c r="M975" s="98" t="e">
        <f t="shared" si="370"/>
        <v>#VALUE!</v>
      </c>
      <c r="N975" s="98" t="e">
        <f t="shared" si="371"/>
        <v>#VALUE!</v>
      </c>
      <c r="O975" s="97"/>
      <c r="P975" s="98" t="e">
        <f t="shared" si="374"/>
        <v>#VALUE!</v>
      </c>
      <c r="Q975" s="99" t="e">
        <f t="shared" si="379"/>
        <v>#VALUE!</v>
      </c>
      <c r="R975" s="100"/>
      <c r="S975" s="5"/>
      <c r="T975" s="28">
        <f t="shared" si="380"/>
        <v>0</v>
      </c>
      <c r="U975" s="101">
        <v>66140</v>
      </c>
      <c r="V975" s="102">
        <f t="shared" si="375"/>
        <v>0</v>
      </c>
      <c r="W975" s="101"/>
      <c r="X975" s="101"/>
      <c r="Y975" s="102">
        <f t="shared" si="372"/>
        <v>0</v>
      </c>
      <c r="Z975" s="102">
        <f t="shared" si="381"/>
        <v>0</v>
      </c>
      <c r="AA975" s="102" t="e">
        <f t="shared" si="376"/>
        <v>#VALUE!</v>
      </c>
    </row>
    <row r="976" spans="1:27" ht="17.25">
      <c r="A976" s="5"/>
      <c r="B976" s="5"/>
      <c r="C976" s="93"/>
      <c r="D976" s="193"/>
      <c r="E976" s="94"/>
      <c r="F976" s="95"/>
      <c r="G976" s="96" t="str">
        <f t="shared" si="377"/>
        <v>Error</v>
      </c>
      <c r="H976" s="97">
        <v>14400</v>
      </c>
      <c r="I976" s="98" t="e">
        <f t="shared" si="368"/>
        <v>#VALUE!</v>
      </c>
      <c r="J976" s="88" t="e">
        <f t="shared" si="373"/>
        <v>#VALUE!</v>
      </c>
      <c r="K976" s="98">
        <f t="shared" si="378"/>
        <v>0</v>
      </c>
      <c r="L976" s="98">
        <f t="shared" si="369"/>
        <v>0</v>
      </c>
      <c r="M976" s="98" t="e">
        <f t="shared" si="370"/>
        <v>#VALUE!</v>
      </c>
      <c r="N976" s="98" t="e">
        <f t="shared" si="371"/>
        <v>#VALUE!</v>
      </c>
      <c r="O976" s="97"/>
      <c r="P976" s="98" t="e">
        <f t="shared" si="374"/>
        <v>#VALUE!</v>
      </c>
      <c r="Q976" s="99" t="e">
        <f t="shared" si="379"/>
        <v>#VALUE!</v>
      </c>
      <c r="R976" s="100"/>
      <c r="S976" s="5"/>
      <c r="T976" s="28">
        <f t="shared" si="380"/>
        <v>0</v>
      </c>
      <c r="U976" s="101">
        <v>66140</v>
      </c>
      <c r="V976" s="102">
        <f t="shared" si="375"/>
        <v>0</v>
      </c>
      <c r="W976" s="101"/>
      <c r="X976" s="101"/>
      <c r="Y976" s="102">
        <f t="shared" si="372"/>
        <v>0</v>
      </c>
      <c r="Z976" s="102">
        <f t="shared" si="381"/>
        <v>0</v>
      </c>
      <c r="AA976" s="102" t="e">
        <f t="shared" si="376"/>
        <v>#VALUE!</v>
      </c>
    </row>
    <row r="977" spans="1:29" ht="17.25">
      <c r="A977" s="5"/>
      <c r="B977" s="5"/>
      <c r="C977" s="93"/>
      <c r="D977" s="193"/>
      <c r="E977" s="94"/>
      <c r="F977" s="95"/>
      <c r="G977" s="96" t="str">
        <f t="shared" si="377"/>
        <v>Error</v>
      </c>
      <c r="H977" s="97">
        <v>14400</v>
      </c>
      <c r="I977" s="98" t="e">
        <f t="shared" si="368"/>
        <v>#VALUE!</v>
      </c>
      <c r="J977" s="88" t="e">
        <f t="shared" si="373"/>
        <v>#VALUE!</v>
      </c>
      <c r="K977" s="98">
        <f t="shared" si="378"/>
        <v>0</v>
      </c>
      <c r="L977" s="98">
        <f t="shared" si="369"/>
        <v>0</v>
      </c>
      <c r="M977" s="98" t="e">
        <f t="shared" si="370"/>
        <v>#VALUE!</v>
      </c>
      <c r="N977" s="98" t="e">
        <f t="shared" si="371"/>
        <v>#VALUE!</v>
      </c>
      <c r="O977" s="97"/>
      <c r="P977" s="98" t="e">
        <f t="shared" si="374"/>
        <v>#VALUE!</v>
      </c>
      <c r="Q977" s="99" t="e">
        <f t="shared" si="379"/>
        <v>#VALUE!</v>
      </c>
      <c r="R977" s="100"/>
      <c r="S977" s="5"/>
      <c r="T977" s="28">
        <f t="shared" si="380"/>
        <v>0</v>
      </c>
      <c r="U977" s="101">
        <v>66140</v>
      </c>
      <c r="V977" s="102">
        <f t="shared" si="375"/>
        <v>0</v>
      </c>
      <c r="W977" s="101"/>
      <c r="X977" s="101"/>
      <c r="Y977" s="102">
        <f t="shared" si="372"/>
        <v>0</v>
      </c>
      <c r="Z977" s="102">
        <f t="shared" si="381"/>
        <v>0</v>
      </c>
      <c r="AA977" s="102" t="e">
        <f t="shared" si="376"/>
        <v>#VALUE!</v>
      </c>
    </row>
    <row r="978" spans="1:29" ht="18" thickBot="1">
      <c r="A978" s="103"/>
      <c r="B978" s="103"/>
      <c r="C978" s="104"/>
      <c r="D978" s="194"/>
      <c r="E978" s="105"/>
      <c r="F978" s="106"/>
      <c r="G978" s="107" t="str">
        <f t="shared" si="377"/>
        <v>Error</v>
      </c>
      <c r="H978" s="108">
        <v>14400</v>
      </c>
      <c r="I978" s="109" t="e">
        <f t="shared" si="368"/>
        <v>#VALUE!</v>
      </c>
      <c r="J978" s="88" t="e">
        <f t="shared" si="373"/>
        <v>#VALUE!</v>
      </c>
      <c r="K978" s="109">
        <f t="shared" si="378"/>
        <v>0</v>
      </c>
      <c r="L978" s="109">
        <f t="shared" si="369"/>
        <v>0</v>
      </c>
      <c r="M978" s="109" t="e">
        <f t="shared" si="370"/>
        <v>#VALUE!</v>
      </c>
      <c r="N978" s="109" t="e">
        <f t="shared" si="371"/>
        <v>#VALUE!</v>
      </c>
      <c r="O978" s="108"/>
      <c r="P978" s="109" t="e">
        <f t="shared" si="374"/>
        <v>#VALUE!</v>
      </c>
      <c r="Q978" s="110" t="e">
        <f t="shared" si="379"/>
        <v>#VALUE!</v>
      </c>
      <c r="R978" s="111"/>
      <c r="S978" s="103"/>
      <c r="T978" s="28">
        <f t="shared" si="380"/>
        <v>0</v>
      </c>
      <c r="U978" s="112">
        <v>66140</v>
      </c>
      <c r="V978" s="113">
        <f t="shared" si="375"/>
        <v>0</v>
      </c>
      <c r="W978" s="112"/>
      <c r="X978" s="112"/>
      <c r="Y978" s="113">
        <f t="shared" si="372"/>
        <v>0</v>
      </c>
      <c r="Z978" s="113">
        <f t="shared" si="381"/>
        <v>0</v>
      </c>
      <c r="AA978" s="113" t="e">
        <f t="shared" si="376"/>
        <v>#VALUE!</v>
      </c>
    </row>
    <row r="979" spans="1:29" s="120" customFormat="1" ht="15.75" thickBot="1">
      <c r="A979" s="1055" t="s">
        <v>47</v>
      </c>
      <c r="B979" s="1056"/>
      <c r="C979" s="1056"/>
      <c r="D979" s="1056"/>
      <c r="E979" s="114">
        <f>SUM(E907:E978)</f>
        <v>0</v>
      </c>
      <c r="F979" s="115"/>
      <c r="G979" s="116">
        <f>SUM(G907:G978)</f>
        <v>0</v>
      </c>
      <c r="H979" s="117"/>
      <c r="I979" s="118" t="e">
        <f t="shared" ref="I979:R979" si="382">SUM(I907:I978)</f>
        <v>#VALUE!</v>
      </c>
      <c r="J979" s="118" t="e">
        <f t="shared" si="382"/>
        <v>#VALUE!</v>
      </c>
      <c r="K979" s="118">
        <f t="shared" si="382"/>
        <v>0</v>
      </c>
      <c r="L979" s="118">
        <f t="shared" si="382"/>
        <v>0</v>
      </c>
      <c r="M979" s="118" t="e">
        <f t="shared" si="382"/>
        <v>#VALUE!</v>
      </c>
      <c r="N979" s="118" t="e">
        <f t="shared" si="382"/>
        <v>#VALUE!</v>
      </c>
      <c r="O979" s="117">
        <f t="shared" si="382"/>
        <v>0</v>
      </c>
      <c r="P979" s="118" t="e">
        <f t="shared" si="382"/>
        <v>#VALUE!</v>
      </c>
      <c r="Q979" s="119" t="e">
        <f t="shared" si="382"/>
        <v>#VALUE!</v>
      </c>
      <c r="R979" s="116">
        <f t="shared" si="382"/>
        <v>0</v>
      </c>
      <c r="S979" s="117"/>
      <c r="T979" s="117"/>
      <c r="U979" s="117"/>
      <c r="V979" s="118">
        <f t="shared" ref="V979:AA979" si="383">SUM(V907:V978)</f>
        <v>0</v>
      </c>
      <c r="W979" s="118">
        <f t="shared" si="383"/>
        <v>0</v>
      </c>
      <c r="X979" s="118">
        <f t="shared" si="383"/>
        <v>0</v>
      </c>
      <c r="Y979" s="118">
        <f t="shared" si="383"/>
        <v>0</v>
      </c>
      <c r="Z979" s="118">
        <f t="shared" si="383"/>
        <v>0</v>
      </c>
      <c r="AA979" s="119" t="e">
        <f t="shared" si="383"/>
        <v>#VALUE!</v>
      </c>
    </row>
    <row r="981" spans="1:29" ht="15.75" thickBot="1"/>
    <row r="982" spans="1:29" s="38" customFormat="1" ht="36.75" customHeight="1" thickBot="1">
      <c r="A982" s="1057" t="s">
        <v>49</v>
      </c>
      <c r="B982" s="1058"/>
      <c r="C982" s="1058"/>
      <c r="D982" s="1059"/>
      <c r="E982" s="1060" t="s">
        <v>319</v>
      </c>
      <c r="F982" s="1061"/>
      <c r="G982" s="1061"/>
      <c r="H982" s="1061"/>
      <c r="I982" s="1061"/>
      <c r="J982" s="1061"/>
      <c r="K982" s="1061"/>
      <c r="L982" s="1061"/>
      <c r="M982" s="1061"/>
      <c r="N982" s="1061"/>
      <c r="O982" s="1061"/>
      <c r="P982" s="1061"/>
      <c r="Q982" s="1061"/>
      <c r="R982" s="1061"/>
      <c r="S982" s="1061"/>
      <c r="T982" s="1061"/>
      <c r="U982" s="1061"/>
      <c r="V982" s="1061"/>
      <c r="W982" s="1061"/>
      <c r="X982" s="1061"/>
      <c r="Y982" s="1061"/>
      <c r="Z982" s="1061"/>
      <c r="AA982" s="1062"/>
    </row>
    <row r="983" spans="1:29" s="38" customFormat="1" ht="23.25" customHeight="1" thickBot="1">
      <c r="A983" s="1052" t="s">
        <v>292</v>
      </c>
      <c r="B983" s="1053"/>
      <c r="C983" s="1053"/>
      <c r="D983" s="1054"/>
      <c r="E983" s="1029" t="s">
        <v>51</v>
      </c>
      <c r="F983" s="1030"/>
      <c r="G983" s="1030"/>
      <c r="H983" s="1030"/>
      <c r="I983" s="1030"/>
      <c r="J983" s="1030"/>
      <c r="K983" s="1030"/>
      <c r="L983" s="1030"/>
      <c r="M983" s="1030"/>
      <c r="N983" s="1030"/>
      <c r="O983" s="1030"/>
      <c r="P983" s="1030"/>
      <c r="Q983" s="1031"/>
      <c r="R983" s="1027" t="s">
        <v>52</v>
      </c>
      <c r="S983" s="1028"/>
      <c r="T983" s="1028"/>
      <c r="U983" s="1028"/>
      <c r="V983" s="1028"/>
      <c r="W983" s="1028"/>
      <c r="X983" s="1028"/>
      <c r="Y983" s="1028"/>
      <c r="Z983" s="1028"/>
      <c r="AA983" s="1040"/>
    </row>
    <row r="984" spans="1:29" s="62" customFormat="1" ht="162" customHeight="1" thickBot="1">
      <c r="A984" s="63" t="s">
        <v>10</v>
      </c>
      <c r="B984" s="64" t="s">
        <v>293</v>
      </c>
      <c r="C984" s="64" t="s">
        <v>55</v>
      </c>
      <c r="D984" s="65" t="s">
        <v>294</v>
      </c>
      <c r="E984" s="66" t="s">
        <v>1</v>
      </c>
      <c r="F984" s="67" t="s">
        <v>295</v>
      </c>
      <c r="G984" s="67" t="s">
        <v>296</v>
      </c>
      <c r="H984" s="67" t="s">
        <v>297</v>
      </c>
      <c r="I984" s="67" t="s">
        <v>298</v>
      </c>
      <c r="J984" s="67" t="s">
        <v>299</v>
      </c>
      <c r="K984" s="67" t="s">
        <v>300</v>
      </c>
      <c r="L984" s="67" t="s">
        <v>301</v>
      </c>
      <c r="M984" s="67" t="s">
        <v>302</v>
      </c>
      <c r="N984" s="67" t="s">
        <v>303</v>
      </c>
      <c r="O984" s="67" t="s">
        <v>30</v>
      </c>
      <c r="P984" s="68" t="s">
        <v>60</v>
      </c>
      <c r="Q984" s="69" t="s">
        <v>304</v>
      </c>
      <c r="R984" s="70" t="s">
        <v>1</v>
      </c>
      <c r="S984" s="71" t="s">
        <v>295</v>
      </c>
      <c r="T984" s="71" t="s">
        <v>90</v>
      </c>
      <c r="U984" s="71" t="s">
        <v>305</v>
      </c>
      <c r="V984" s="71" t="s">
        <v>298</v>
      </c>
      <c r="W984" s="71" t="str">
        <f>+J984</f>
        <v>Սահմանվող պաշտոնային դրույքաչափ /հաշվի առնելով  նվազագույն ամսական աշխատավարձը - 50000 դրամ/</v>
      </c>
      <c r="X984" s="71" t="s">
        <v>30</v>
      </c>
      <c r="Y984" s="68" t="s">
        <v>60</v>
      </c>
      <c r="Z984" s="71" t="s">
        <v>306</v>
      </c>
      <c r="AA984" s="72" t="s">
        <v>307</v>
      </c>
    </row>
    <row r="985" spans="1:29" s="81" customFormat="1" ht="17.25" customHeight="1" thickBot="1">
      <c r="A985" s="73">
        <v>1</v>
      </c>
      <c r="B985" s="74">
        <v>2</v>
      </c>
      <c r="C985" s="74">
        <v>3</v>
      </c>
      <c r="D985" s="75">
        <v>4</v>
      </c>
      <c r="E985" s="76">
        <v>5</v>
      </c>
      <c r="F985" s="74">
        <v>6</v>
      </c>
      <c r="G985" s="77">
        <v>7</v>
      </c>
      <c r="H985" s="74">
        <v>8</v>
      </c>
      <c r="I985" s="74">
        <v>9</v>
      </c>
      <c r="J985" s="77">
        <v>10</v>
      </c>
      <c r="K985" s="74">
        <v>11</v>
      </c>
      <c r="L985" s="74">
        <v>12</v>
      </c>
      <c r="M985" s="77">
        <v>13</v>
      </c>
      <c r="N985" s="74">
        <v>14</v>
      </c>
      <c r="O985" s="74">
        <v>15</v>
      </c>
      <c r="P985" s="77">
        <v>16</v>
      </c>
      <c r="Q985" s="78">
        <v>17</v>
      </c>
      <c r="R985" s="79">
        <v>18</v>
      </c>
      <c r="S985" s="77">
        <v>19</v>
      </c>
      <c r="T985" s="74">
        <v>20</v>
      </c>
      <c r="U985" s="74">
        <v>21</v>
      </c>
      <c r="V985" s="74">
        <v>22</v>
      </c>
      <c r="W985" s="74">
        <v>23</v>
      </c>
      <c r="X985" s="74">
        <v>24</v>
      </c>
      <c r="Y985" s="74">
        <v>25</v>
      </c>
      <c r="Z985" s="74">
        <v>26</v>
      </c>
      <c r="AA985" s="78">
        <v>27</v>
      </c>
      <c r="AB985" s="80"/>
      <c r="AC985" s="80"/>
    </row>
    <row r="986" spans="1:29" ht="17.25">
      <c r="A986" s="82"/>
      <c r="B986" s="82"/>
      <c r="C986" s="83"/>
      <c r="D986" s="192"/>
      <c r="E986" s="84"/>
      <c r="F986" s="85"/>
      <c r="G986" s="86" t="str">
        <f>IF($C986="ստորաբաժանման պետ",IF(F986=0,2.28,IF(F986=1,2.35,IF(F986=2,2.43,IF(F986=3,2.5,IF(OR(F986=4,F986=5),2.58,IF(OR(F986=6,F986=7),2.66,IF(OR(F986=8,F986=9),2.75,IF(OR(F986=10,F986=11,F986=12),2.83,IF(OR(F986=13,F986=14,F986=15),2.92,IF(OR(F986=16,F986=17,F986=18),3.01,3.11)))))))))),IF($C986="ավագ կարգադրիչ",IF(F986=0,1.96,IF(F986=1,2.02,IF(F986=2,2.08,IF(F986=3,2.15,IF(OR(F986=4,F986=5),2.21,IF(OR(F986=6,F986=7),2.28,IF(OR(F986=8,F986=9),2.35,IF(OR(F986=10,F986=11,F986=12),2.42,IF(OR(F986=13,F986=14,F986=15),2.5,IF(OR(F986=16,F986=17,F986=18),2.58,2.66)))))))))),IF($C986="կարգադրիչ",IF(F986=0,1.45,IF(F986=1,1.49,IF(F986=2,1.54,IF(F986=3,1.59,IF(OR(F986=4,F986=5),1.9,IF(OR(F986=6,F986=7),1.96,IF(OR(F986=8,F986=9),1.73,IF(OR(F986=10,F986=11,F986=12),1.79,IF(OR(F986=13,F986=14,F986=15),1.84,IF(OR(F986=16,F986=17,F986=18),1.9,1.95)))))))))), "Error")))</f>
        <v>Error</v>
      </c>
      <c r="H986" s="87">
        <v>14400</v>
      </c>
      <c r="I986" s="88" t="e">
        <f>G986*H986</f>
        <v>#VALUE!</v>
      </c>
      <c r="J986" s="88" t="e">
        <f t="shared" ref="J986:J1049" si="384">IF(I986&lt;=59525,59525,I986)</f>
        <v>#VALUE!</v>
      </c>
      <c r="K986" s="88">
        <f>IF($D986="գեներալ-մայոր",2.91,IF($D986="գնդապետ",2.38,IF($D986="փոխգնդապետ",2.25,IF($D986="մայոր",1.85,IF($D986="կապիտան",1.72,IF($D986="ավագ լեյտենանտ",1.59,IF($D986="լեյտենանտ",1.46,IF($D986="ավագ ենթասպա",1.06,IF($D986="ենթասպա",0.93,IF($D986="ավագ",0.79,IF($D986="ավագ սերժանտ",0.66,IF($D986="սերժանտ",0.53,IF($D986="կրտսեր սերժանտ",0.4,0)))))))))))))</f>
        <v>0</v>
      </c>
      <c r="L986" s="88">
        <f>K986*H986</f>
        <v>0</v>
      </c>
      <c r="M986" s="88" t="e">
        <f>L986+J986</f>
        <v>#VALUE!</v>
      </c>
      <c r="N986" s="88" t="e">
        <f>IF(F986&lt;2,M986*0%,IF(F986&lt;5,M986*5%,IF(F986&lt;10,M986*10%,IF(F986&lt;15,M986*15%,IF(F986&lt;20,M986*20%,IF(F986&lt;25,M986*25%,IF(F986&gt;=25,M986*30%)))))))</f>
        <v>#VALUE!</v>
      </c>
      <c r="O986" s="87"/>
      <c r="P986" s="88" t="e">
        <f t="shared" ref="P986:P1049" si="385">M986+N986+O986</f>
        <v>#VALUE!</v>
      </c>
      <c r="Q986" s="89" t="e">
        <f>P986*6.565</f>
        <v>#VALUE!</v>
      </c>
      <c r="R986" s="90"/>
      <c r="S986" s="82"/>
      <c r="T986" s="28">
        <f>IF(E986&lt;1,0,IF(D986="Բ-1",IF(F986=0,6.94,IF(F986=1,7.17,IF(F986=2,7.41,IF(F986=3,7.66,IF(OR(F986=5,F986=4),7.92,IF(OR(F986=6,F986=7),8.18,IF(OR(F986=8,F986=9),8.46,IF(OR(F986=10,F986=11,F986=12),8.74,IF(OR(F986=13,F986=14,F986=15),9.03,IF(OR(F986=16,F986=17,F986=18),9.33,9.65)))))))))),IF(D986="Բ-2", IF(F986=0,5.71,IF(F986=1,5.89,IF(F986=2,6.09,IF(F986=3,6.29,IF(OR(F986=5,F986=4),6.5,IF(OR(F986=6,F986=7),6.72,IF(OR(F986=8,F986=9),6.94,IF(OR(F986=10,F986=11,F986=12),7.17,IF(OR(F986=13,F986=14,F986=15),7.41,IF(OR(F986=16,F986=17,F986=18),7.65,7.91)))))))))), IF(D986="Գ-1", IF(F986=0,4.7,IF(F986=1,4.86,IF(F986=2,5.01,IF(F986=3,5.18,IF(OR(F986=5,F986=4),5.35,IF(OR(F986=6,F986=7),5.52,IF(OR(F986=8,F986=9),5.71,IF(OR(F986=10,F986=11,F986=12),5.89,IF(OR(F986=13,F986=14,F986=15),6.09,IF(OR(F986=16,F986=17,F986=18),6.29,6.49)))))))))), IF(D986="Գ-2", IF(F986=0,3.88,IF(F986=1,4.01,IF(F986=2,4.14,IF(F986=3,4.27,IF(OR(F986=5,F986=4),4.41,IF(OR(F986=6,F986=7),4.55,IF(OR(F986=8,F986=9),4.7,IF(OR(F986=10,F986=11,F986=12),4.85,IF(OR(F986=13,F986=14,F986=15),5.01,IF(OR(F986=16,F986=17,F986=18),5.17,5.34)))))))))), IF(D986="Գ-3", IF(F986=0,3.21,IF(F986=1,3.31,IF(F986=2,3.42,IF(F986=3,3.53,IF(OR(F986=5,F986=4),3.64,IF(OR(F986=6,F986=7),3.76,IF(OR(F986=8,F986=9),3.88,IF(OR(F986=10,F986=11,F986=12),4.01,IF(OR(F986=13,F986=14,F986=15),4.13,IF(OR(F986=16,F986=17,F986=18),4.27,4.4)))))))))), IF(D986="Ա-1", IF(F986=0,2.66,IF(F986=1,2.75,IF(F986=2,2.83,IF(F986=3,2.92,IF(OR(F986=5,F986=4),3.02,IF(OR(F986=6,F986=7),3.11,IF(OR(F986=8,F986=9),3.21,IF(OR(F986=10,F986=11,F986=12),3.31,IF(OR(F986=13,F986=14,F986=15),3.42,IF(OR(F986=16,F986=17,F986=18),3.53,3.64)))))))))), IF(D986="Ա-2", IF(F986=0,2.28,IF(F986=1,2.35,IF(F986=2,2.43,IF(F986=3,2.5,IF(OR(F986=5,F986=4),2.58,IF(OR(F986=6,F986=7),2.66,IF(OR(F986=8,F986=9),2.75,IF(OR(F986=10,F986=11,F986=12),2.83,IF(OR(F986=13,F986=14,F986=15),2.92,IF(OR(F986=16,F986=17,F986=18),3.01,3.11)))))))))),IF(D986="Ա-3", IF(F986=0,1.96,IF(F986=1,2.02,IF(F986=2,2.08,IF(F986=3,2.15,IF(OR(F986=5,F986=4),2.21,IF(OR(F986=6,F986=7),2.28,IF(OR(F986=8,F986=9),2.35,IF(OR(F986=10,F986=11,F986=12),2.42,IF(OR(F986=13,F986=14,F986=15),2.5,IF(OR(F986=16,F986=17,F986=18),2.58,2.66)))))))))), IF(D986="Կ-1", IF(F986=0,1.68,IF(F986=1,1.73,IF(F986=2,1.79,IF(F986=3,1.84,IF(OR(F986=5,F986=4),1.9,IF(OR(F986=6,F986=7),1.96,IF(OR(F986=8,F986=9),2.02,IF(OR(F986=10,F986=11,F986=12),2.08,IF(OR(F986=13,F986=14,F986=15),2.14,IF(OR(F986=16,F986=17,F986=18),2.21,2.28)))))))))), IF(D986="Կ-2", IF(F986=0,1.45,IF(F986=1,1.49,IF(F986=2,1.54,IF(F986=3,1.59,IF(OR(F986=5,F986=4),1.63,IF(OR(F986=6,F986=7),1.68,IF(OR(F986=8,F986=9),1.73,IF(OR(F986=10,F986=11,F986=12),1.79,IF(OR(F986=13,F986=14,F986=15),1.84,IF(OR(F986=16,F986=17,F986=18),1.9,1.95)))))))))),IF(D986="Կ-3", IF(F986=0,1.25,IF(F986=1,1.29,IF(F986=2,1.33,IF(F986=3,1.37,IF(OR(F986=5,F986=4),1.41,IF(OR(F986=6,F986=7),1.45,IF(OR(F986=8,F986=9),1.49,IF(OR(F986=10,F986=11,F986=12),1.54,IF(OR(F986=13,F986=14,F986=15),1.58,IF(OR(F986=16,F986=17,F986=18),1.63,1.68)))))))))), "Error"))))))))))))</f>
        <v>0</v>
      </c>
      <c r="U986" s="91">
        <v>66140</v>
      </c>
      <c r="V986" s="92">
        <f t="shared" ref="V986:V1017" si="386">+U986*T986</f>
        <v>0</v>
      </c>
      <c r="W986" s="91"/>
      <c r="X986" s="91"/>
      <c r="Y986" s="92">
        <f>+V986+W986+X986</f>
        <v>0</v>
      </c>
      <c r="Z986" s="92">
        <f>+Y986*6.565</f>
        <v>0</v>
      </c>
      <c r="AA986" s="92" t="e">
        <f t="shared" ref="AA986:AA1017" si="387">+Z986+Q986</f>
        <v>#VALUE!</v>
      </c>
    </row>
    <row r="987" spans="1:29" ht="17.25">
      <c r="A987" s="5"/>
      <c r="B987" s="5"/>
      <c r="C987" s="93"/>
      <c r="D987" s="193"/>
      <c r="E987" s="94"/>
      <c r="F987" s="95"/>
      <c r="G987" s="96" t="str">
        <f t="shared" ref="G987:G1050" si="388">IF($C987="ստորաբաժանման պետ",IF(F987=0,2.28,IF(F987=1,2.35,IF(F987=2,2.43,IF(F987=3,2.5,IF(OR(F987=4,F987=5),2.58,IF(OR(F987=6,F987=7),2.66,IF(OR(F987=8,F987=9),2.75,IF(OR(F987=10,F987=11,F987=12),2.83,IF(OR(F987=13,F987=14,F987=15),2.92,IF(OR(F987=16,F987=17,F987=18),3.01,3.11)))))))))),IF($C987="ավագ կարգադրիչ",IF(F987=0,1.96,IF(F987=1,2.02,IF(F987=2,2.08,IF(F987=3,2.15,IF(OR(F987=4,F987=5),2.21,IF(OR(F987=6,F987=7),2.28,IF(OR(F987=8,F987=9),2.35,IF(OR(F987=10,F987=11,F987=12),2.42,IF(OR(F987=13,F987=14,F987=15),2.5,IF(OR(F987=16,F987=17,F987=18),2.58,2.66)))))))))),IF($C987="կարգադրիչ",IF(F987=0,1.45,IF(F987=1,1.49,IF(F987=2,1.54,IF(F987=3,1.59,IF(OR(F987=4,F987=5),1.9,IF(OR(F987=6,F987=7),1.96,IF(OR(F987=8,F987=9),1.73,IF(OR(F987=10,F987=11,F987=12),1.79,IF(OR(F987=13,F987=14,F987=15),1.84,IF(OR(F987=16,F987=17,F987=18),1.9,1.95)))))))))), "Error")))</f>
        <v>Error</v>
      </c>
      <c r="H987" s="97">
        <v>14400</v>
      </c>
      <c r="I987" s="98" t="e">
        <f t="shared" ref="I987:I1040" si="389">G987*H987</f>
        <v>#VALUE!</v>
      </c>
      <c r="J987" s="88" t="e">
        <f t="shared" si="384"/>
        <v>#VALUE!</v>
      </c>
      <c r="K987" s="98">
        <f t="shared" ref="K987:K1050" si="390">IF($D987="գեներալ-մայոր",2.91,IF($D987="գնդապետ",2.38,IF($D987="փոխգնդապետ",2.25,IF($D987="մայոր",1.85,IF($D987="կապիտան",1.72,IF($D987="ավագ լեյտենանտ",1.59,IF($D987="լեյտենանտ",1.46,IF($D987="ավագ ենթասպա",1.06,IF($D987="ենթասպա",0.93,IF($D987="ավագ",0.79,IF($D987="ավագ սերժանտ",0.66,IF($D987="սերժանտ",0.53,IF($D987="կրտսեր սերժանտ",0.4,0)))))))))))))</f>
        <v>0</v>
      </c>
      <c r="L987" s="98">
        <f t="shared" ref="L987:L1040" si="391">K987*H987</f>
        <v>0</v>
      </c>
      <c r="M987" s="98" t="e">
        <f t="shared" ref="M987:M1040" si="392">L987+J987</f>
        <v>#VALUE!</v>
      </c>
      <c r="N987" s="98" t="e">
        <f t="shared" ref="N987:N1040" si="393">IF(F987&lt;2,M987*0%,IF(F987&lt;5,M987*5%,IF(F987&lt;10,M987*10%,IF(F987&lt;15,M987*15%,IF(F987&lt;20,M987*20%,IF(F987&lt;25,M987*25%,IF(F987&gt;=25,M987*30%)))))))</f>
        <v>#VALUE!</v>
      </c>
      <c r="O987" s="97"/>
      <c r="P987" s="98" t="e">
        <f t="shared" si="385"/>
        <v>#VALUE!</v>
      </c>
      <c r="Q987" s="99" t="e">
        <f t="shared" ref="Q987:Q1050" si="394">P987*6.565</f>
        <v>#VALUE!</v>
      </c>
      <c r="R987" s="100"/>
      <c r="S987" s="5"/>
      <c r="T987" s="28">
        <f t="shared" ref="T987:T1050" si="395">IF(E987&lt;1,0,IF(D987="Բ-1",IF(F987=0,6.94,IF(F987=1,7.17,IF(F987=2,7.41,IF(F987=3,7.66,IF(OR(F987=5,F987=4),7.92,IF(OR(F987=6,F987=7),8.18,IF(OR(F987=8,F987=9),8.46,IF(OR(F987=10,F987=11,F987=12),8.74,IF(OR(F987=13,F987=14,F987=15),9.03,IF(OR(F987=16,F987=17,F987=18),9.33,9.65)))))))))),IF(D987="Բ-2", IF(F987=0,5.71,IF(F987=1,5.89,IF(F987=2,6.09,IF(F987=3,6.29,IF(OR(F987=5,F987=4),6.5,IF(OR(F987=6,F987=7),6.72,IF(OR(F987=8,F987=9),6.94,IF(OR(F987=10,F987=11,F987=12),7.17,IF(OR(F987=13,F987=14,F987=15),7.41,IF(OR(F987=16,F987=17,F987=18),7.65,7.91)))))))))), IF(D987="Գ-1", IF(F987=0,4.7,IF(F987=1,4.86,IF(F987=2,5.01,IF(F987=3,5.18,IF(OR(F987=5,F987=4),5.35,IF(OR(F987=6,F987=7),5.52,IF(OR(F987=8,F987=9),5.71,IF(OR(F987=10,F987=11,F987=12),5.89,IF(OR(F987=13,F987=14,F987=15),6.09,IF(OR(F987=16,F987=17,F987=18),6.29,6.49)))))))))), IF(D987="Գ-2", IF(F987=0,3.88,IF(F987=1,4.01,IF(F987=2,4.14,IF(F987=3,4.27,IF(OR(F987=5,F987=4),4.41,IF(OR(F987=6,F987=7),4.55,IF(OR(F987=8,F987=9),4.7,IF(OR(F987=10,F987=11,F987=12),4.85,IF(OR(F987=13,F987=14,F987=15),5.01,IF(OR(F987=16,F987=17,F987=18),5.17,5.34)))))))))), IF(D987="Գ-3", IF(F987=0,3.21,IF(F987=1,3.31,IF(F987=2,3.42,IF(F987=3,3.53,IF(OR(F987=5,F987=4),3.64,IF(OR(F987=6,F987=7),3.76,IF(OR(F987=8,F987=9),3.88,IF(OR(F987=10,F987=11,F987=12),4.01,IF(OR(F987=13,F987=14,F987=15),4.13,IF(OR(F987=16,F987=17,F987=18),4.27,4.4)))))))))), IF(D987="Ա-1", IF(F987=0,2.66,IF(F987=1,2.75,IF(F987=2,2.83,IF(F987=3,2.92,IF(OR(F987=5,F987=4),3.02,IF(OR(F987=6,F987=7),3.11,IF(OR(F987=8,F987=9),3.21,IF(OR(F987=10,F987=11,F987=12),3.31,IF(OR(F987=13,F987=14,F987=15),3.42,IF(OR(F987=16,F987=17,F987=18),3.53,3.64)))))))))), IF(D987="Ա-2", IF(F987=0,2.28,IF(F987=1,2.35,IF(F987=2,2.43,IF(F987=3,2.5,IF(OR(F987=5,F987=4),2.58,IF(OR(F987=6,F987=7),2.66,IF(OR(F987=8,F987=9),2.75,IF(OR(F987=10,F987=11,F987=12),2.83,IF(OR(F987=13,F987=14,F987=15),2.92,IF(OR(F987=16,F987=17,F987=18),3.01,3.11)))))))))),IF(D987="Ա-3", IF(F987=0,1.96,IF(F987=1,2.02,IF(F987=2,2.08,IF(F987=3,2.15,IF(OR(F987=5,F987=4),2.21,IF(OR(F987=6,F987=7),2.28,IF(OR(F987=8,F987=9),2.35,IF(OR(F987=10,F987=11,F987=12),2.42,IF(OR(F987=13,F987=14,F987=15),2.5,IF(OR(F987=16,F987=17,F987=18),2.58,2.66)))))))))), IF(D987="Կ-1", IF(F987=0,1.68,IF(F987=1,1.73,IF(F987=2,1.79,IF(F987=3,1.84,IF(OR(F987=5,F987=4),1.9,IF(OR(F987=6,F987=7),1.96,IF(OR(F987=8,F987=9),2.02,IF(OR(F987=10,F987=11,F987=12),2.08,IF(OR(F987=13,F987=14,F987=15),2.14,IF(OR(F987=16,F987=17,F987=18),2.21,2.28)))))))))), IF(D987="Կ-2", IF(F987=0,1.45,IF(F987=1,1.49,IF(F987=2,1.54,IF(F987=3,1.59,IF(OR(F987=5,F987=4),1.63,IF(OR(F987=6,F987=7),1.68,IF(OR(F987=8,F987=9),1.73,IF(OR(F987=10,F987=11,F987=12),1.79,IF(OR(F987=13,F987=14,F987=15),1.84,IF(OR(F987=16,F987=17,F987=18),1.9,1.95)))))))))),IF(D987="Կ-3", IF(F987=0,1.25,IF(F987=1,1.29,IF(F987=2,1.33,IF(F987=3,1.37,IF(OR(F987=5,F987=4),1.41,IF(OR(F987=6,F987=7),1.45,IF(OR(F987=8,F987=9),1.49,IF(OR(F987=10,F987=11,F987=12),1.54,IF(OR(F987=13,F987=14,F987=15),1.58,IF(OR(F987=16,F987=17,F987=18),1.63,1.68)))))))))), "Error"))))))))))))</f>
        <v>0</v>
      </c>
      <c r="U987" s="101">
        <v>66140</v>
      </c>
      <c r="V987" s="102">
        <f t="shared" si="386"/>
        <v>0</v>
      </c>
      <c r="W987" s="101"/>
      <c r="X987" s="101"/>
      <c r="Y987" s="102">
        <f t="shared" ref="Y987:Y1040" si="396">+V987+W987+X987</f>
        <v>0</v>
      </c>
      <c r="Z987" s="102">
        <f t="shared" ref="Z987:Z1050" si="397">+Y987*6.565</f>
        <v>0</v>
      </c>
      <c r="AA987" s="102" t="e">
        <f t="shared" si="387"/>
        <v>#VALUE!</v>
      </c>
    </row>
    <row r="988" spans="1:29" ht="17.25">
      <c r="A988" s="5"/>
      <c r="B988" s="5"/>
      <c r="C988" s="93"/>
      <c r="D988" s="193"/>
      <c r="E988" s="94"/>
      <c r="F988" s="95"/>
      <c r="G988" s="96" t="str">
        <f t="shared" si="388"/>
        <v>Error</v>
      </c>
      <c r="H988" s="97">
        <v>14400</v>
      </c>
      <c r="I988" s="98" t="e">
        <f t="shared" si="389"/>
        <v>#VALUE!</v>
      </c>
      <c r="J988" s="88" t="e">
        <f t="shared" si="384"/>
        <v>#VALUE!</v>
      </c>
      <c r="K988" s="98">
        <f t="shared" si="390"/>
        <v>0</v>
      </c>
      <c r="L988" s="98">
        <f t="shared" si="391"/>
        <v>0</v>
      </c>
      <c r="M988" s="98" t="e">
        <f t="shared" si="392"/>
        <v>#VALUE!</v>
      </c>
      <c r="N988" s="98" t="e">
        <f t="shared" si="393"/>
        <v>#VALUE!</v>
      </c>
      <c r="O988" s="97"/>
      <c r="P988" s="98" t="e">
        <f t="shared" si="385"/>
        <v>#VALUE!</v>
      </c>
      <c r="Q988" s="99" t="e">
        <f t="shared" si="394"/>
        <v>#VALUE!</v>
      </c>
      <c r="R988" s="100"/>
      <c r="S988" s="5"/>
      <c r="T988" s="28">
        <f t="shared" si="395"/>
        <v>0</v>
      </c>
      <c r="U988" s="101">
        <v>66140</v>
      </c>
      <c r="V988" s="102">
        <f t="shared" si="386"/>
        <v>0</v>
      </c>
      <c r="W988" s="101"/>
      <c r="X988" s="101"/>
      <c r="Y988" s="102">
        <f t="shared" si="396"/>
        <v>0</v>
      </c>
      <c r="Z988" s="102">
        <f t="shared" si="397"/>
        <v>0</v>
      </c>
      <c r="AA988" s="102" t="e">
        <f t="shared" si="387"/>
        <v>#VALUE!</v>
      </c>
    </row>
    <row r="989" spans="1:29" ht="17.25">
      <c r="A989" s="5"/>
      <c r="B989" s="5"/>
      <c r="C989" s="93"/>
      <c r="D989" s="193"/>
      <c r="E989" s="94"/>
      <c r="F989" s="95"/>
      <c r="G989" s="96" t="str">
        <f t="shared" si="388"/>
        <v>Error</v>
      </c>
      <c r="H989" s="97">
        <v>14400</v>
      </c>
      <c r="I989" s="98" t="e">
        <f t="shared" si="389"/>
        <v>#VALUE!</v>
      </c>
      <c r="J989" s="88" t="e">
        <f t="shared" si="384"/>
        <v>#VALUE!</v>
      </c>
      <c r="K989" s="98">
        <f t="shared" si="390"/>
        <v>0</v>
      </c>
      <c r="L989" s="98">
        <f t="shared" si="391"/>
        <v>0</v>
      </c>
      <c r="M989" s="98" t="e">
        <f t="shared" si="392"/>
        <v>#VALUE!</v>
      </c>
      <c r="N989" s="98" t="e">
        <f t="shared" si="393"/>
        <v>#VALUE!</v>
      </c>
      <c r="O989" s="97"/>
      <c r="P989" s="98" t="e">
        <f t="shared" si="385"/>
        <v>#VALUE!</v>
      </c>
      <c r="Q989" s="99" t="e">
        <f t="shared" si="394"/>
        <v>#VALUE!</v>
      </c>
      <c r="R989" s="100"/>
      <c r="S989" s="5"/>
      <c r="T989" s="28">
        <f t="shared" si="395"/>
        <v>0</v>
      </c>
      <c r="U989" s="101">
        <v>66140</v>
      </c>
      <c r="V989" s="102">
        <f t="shared" si="386"/>
        <v>0</v>
      </c>
      <c r="W989" s="101"/>
      <c r="X989" s="101"/>
      <c r="Y989" s="102">
        <f t="shared" si="396"/>
        <v>0</v>
      </c>
      <c r="Z989" s="102">
        <f t="shared" si="397"/>
        <v>0</v>
      </c>
      <c r="AA989" s="102" t="e">
        <f t="shared" si="387"/>
        <v>#VALUE!</v>
      </c>
    </row>
    <row r="990" spans="1:29" ht="17.25">
      <c r="A990" s="5"/>
      <c r="B990" s="5"/>
      <c r="C990" s="93"/>
      <c r="D990" s="193"/>
      <c r="E990" s="94"/>
      <c r="F990" s="95"/>
      <c r="G990" s="96" t="str">
        <f t="shared" si="388"/>
        <v>Error</v>
      </c>
      <c r="H990" s="97">
        <v>14400</v>
      </c>
      <c r="I990" s="98" t="e">
        <f t="shared" si="389"/>
        <v>#VALUE!</v>
      </c>
      <c r="J990" s="88" t="e">
        <f t="shared" si="384"/>
        <v>#VALUE!</v>
      </c>
      <c r="K990" s="98">
        <f t="shared" si="390"/>
        <v>0</v>
      </c>
      <c r="L990" s="98">
        <f t="shared" si="391"/>
        <v>0</v>
      </c>
      <c r="M990" s="98" t="e">
        <f t="shared" si="392"/>
        <v>#VALUE!</v>
      </c>
      <c r="N990" s="98" t="e">
        <f t="shared" si="393"/>
        <v>#VALUE!</v>
      </c>
      <c r="O990" s="97"/>
      <c r="P990" s="98" t="e">
        <f t="shared" si="385"/>
        <v>#VALUE!</v>
      </c>
      <c r="Q990" s="99" t="e">
        <f t="shared" si="394"/>
        <v>#VALUE!</v>
      </c>
      <c r="R990" s="100"/>
      <c r="S990" s="5"/>
      <c r="T990" s="28">
        <f t="shared" si="395"/>
        <v>0</v>
      </c>
      <c r="U990" s="101">
        <v>66140</v>
      </c>
      <c r="V990" s="102">
        <f t="shared" si="386"/>
        <v>0</v>
      </c>
      <c r="W990" s="101"/>
      <c r="X990" s="101"/>
      <c r="Y990" s="102">
        <f t="shared" si="396"/>
        <v>0</v>
      </c>
      <c r="Z990" s="102">
        <f t="shared" si="397"/>
        <v>0</v>
      </c>
      <c r="AA990" s="102" t="e">
        <f t="shared" si="387"/>
        <v>#VALUE!</v>
      </c>
    </row>
    <row r="991" spans="1:29" ht="17.25">
      <c r="A991" s="5"/>
      <c r="B991" s="5"/>
      <c r="C991" s="93"/>
      <c r="D991" s="193"/>
      <c r="E991" s="94"/>
      <c r="F991" s="95"/>
      <c r="G991" s="96" t="str">
        <f t="shared" si="388"/>
        <v>Error</v>
      </c>
      <c r="H991" s="97">
        <v>14400</v>
      </c>
      <c r="I991" s="98" t="e">
        <f t="shared" si="389"/>
        <v>#VALUE!</v>
      </c>
      <c r="J991" s="88" t="e">
        <f t="shared" si="384"/>
        <v>#VALUE!</v>
      </c>
      <c r="K991" s="98">
        <f t="shared" si="390"/>
        <v>0</v>
      </c>
      <c r="L991" s="98">
        <f t="shared" si="391"/>
        <v>0</v>
      </c>
      <c r="M991" s="98" t="e">
        <f t="shared" si="392"/>
        <v>#VALUE!</v>
      </c>
      <c r="N991" s="98" t="e">
        <f t="shared" si="393"/>
        <v>#VALUE!</v>
      </c>
      <c r="O991" s="97"/>
      <c r="P991" s="98" t="e">
        <f t="shared" si="385"/>
        <v>#VALUE!</v>
      </c>
      <c r="Q991" s="99" t="e">
        <f t="shared" si="394"/>
        <v>#VALUE!</v>
      </c>
      <c r="R991" s="100"/>
      <c r="S991" s="5"/>
      <c r="T991" s="28">
        <f t="shared" si="395"/>
        <v>0</v>
      </c>
      <c r="U991" s="101">
        <v>66140</v>
      </c>
      <c r="V991" s="102">
        <f t="shared" si="386"/>
        <v>0</v>
      </c>
      <c r="W991" s="101"/>
      <c r="X991" s="101"/>
      <c r="Y991" s="102">
        <f t="shared" si="396"/>
        <v>0</v>
      </c>
      <c r="Z991" s="102">
        <f t="shared" si="397"/>
        <v>0</v>
      </c>
      <c r="AA991" s="102" t="e">
        <f t="shared" si="387"/>
        <v>#VALUE!</v>
      </c>
    </row>
    <row r="992" spans="1:29" ht="17.25">
      <c r="A992" s="5"/>
      <c r="B992" s="5"/>
      <c r="C992" s="93"/>
      <c r="D992" s="193"/>
      <c r="E992" s="84"/>
      <c r="F992" s="85"/>
      <c r="G992" s="86" t="str">
        <f t="shared" si="388"/>
        <v>Error</v>
      </c>
      <c r="H992" s="87">
        <v>14400</v>
      </c>
      <c r="I992" s="88" t="e">
        <f t="shared" si="389"/>
        <v>#VALUE!</v>
      </c>
      <c r="J992" s="88" t="e">
        <f t="shared" si="384"/>
        <v>#VALUE!</v>
      </c>
      <c r="K992" s="88">
        <f t="shared" si="390"/>
        <v>0</v>
      </c>
      <c r="L992" s="88">
        <f t="shared" si="391"/>
        <v>0</v>
      </c>
      <c r="M992" s="88" t="e">
        <f t="shared" si="392"/>
        <v>#VALUE!</v>
      </c>
      <c r="N992" s="88" t="e">
        <f t="shared" si="393"/>
        <v>#VALUE!</v>
      </c>
      <c r="O992" s="87"/>
      <c r="P992" s="88" t="e">
        <f t="shared" si="385"/>
        <v>#VALUE!</v>
      </c>
      <c r="Q992" s="89" t="e">
        <f t="shared" si="394"/>
        <v>#VALUE!</v>
      </c>
      <c r="R992" s="90"/>
      <c r="S992" s="82"/>
      <c r="T992" s="28">
        <f t="shared" si="395"/>
        <v>0</v>
      </c>
      <c r="U992" s="91">
        <v>66140</v>
      </c>
      <c r="V992" s="92">
        <f t="shared" si="386"/>
        <v>0</v>
      </c>
      <c r="W992" s="91"/>
      <c r="X992" s="91"/>
      <c r="Y992" s="92">
        <f t="shared" si="396"/>
        <v>0</v>
      </c>
      <c r="Z992" s="92">
        <f t="shared" si="397"/>
        <v>0</v>
      </c>
      <c r="AA992" s="92" t="e">
        <f t="shared" si="387"/>
        <v>#VALUE!</v>
      </c>
    </row>
    <row r="993" spans="1:27" ht="17.25">
      <c r="A993" s="5"/>
      <c r="B993" s="5"/>
      <c r="C993" s="93"/>
      <c r="D993" s="193"/>
      <c r="E993" s="94"/>
      <c r="F993" s="95"/>
      <c r="G993" s="96" t="str">
        <f t="shared" si="388"/>
        <v>Error</v>
      </c>
      <c r="H993" s="97">
        <v>14400</v>
      </c>
      <c r="I993" s="98" t="e">
        <f t="shared" si="389"/>
        <v>#VALUE!</v>
      </c>
      <c r="J993" s="88" t="e">
        <f t="shared" si="384"/>
        <v>#VALUE!</v>
      </c>
      <c r="K993" s="98">
        <f t="shared" si="390"/>
        <v>0</v>
      </c>
      <c r="L993" s="98">
        <f t="shared" si="391"/>
        <v>0</v>
      </c>
      <c r="M993" s="98" t="e">
        <f t="shared" si="392"/>
        <v>#VALUE!</v>
      </c>
      <c r="N993" s="98" t="e">
        <f t="shared" si="393"/>
        <v>#VALUE!</v>
      </c>
      <c r="O993" s="97"/>
      <c r="P993" s="98" t="e">
        <f t="shared" si="385"/>
        <v>#VALUE!</v>
      </c>
      <c r="Q993" s="99" t="e">
        <f t="shared" si="394"/>
        <v>#VALUE!</v>
      </c>
      <c r="R993" s="100"/>
      <c r="S993" s="5"/>
      <c r="T993" s="28">
        <f t="shared" si="395"/>
        <v>0</v>
      </c>
      <c r="U993" s="101">
        <v>66140</v>
      </c>
      <c r="V993" s="102">
        <f t="shared" si="386"/>
        <v>0</v>
      </c>
      <c r="W993" s="101"/>
      <c r="X993" s="101"/>
      <c r="Y993" s="102">
        <f t="shared" si="396"/>
        <v>0</v>
      </c>
      <c r="Z993" s="102">
        <f t="shared" si="397"/>
        <v>0</v>
      </c>
      <c r="AA993" s="102" t="e">
        <f t="shared" si="387"/>
        <v>#VALUE!</v>
      </c>
    </row>
    <row r="994" spans="1:27" ht="17.25">
      <c r="A994" s="5"/>
      <c r="B994" s="5"/>
      <c r="C994" s="93"/>
      <c r="D994" s="193"/>
      <c r="E994" s="94"/>
      <c r="F994" s="95"/>
      <c r="G994" s="96" t="str">
        <f t="shared" si="388"/>
        <v>Error</v>
      </c>
      <c r="H994" s="97">
        <v>14400</v>
      </c>
      <c r="I994" s="98" t="e">
        <f t="shared" si="389"/>
        <v>#VALUE!</v>
      </c>
      <c r="J994" s="88" t="e">
        <f t="shared" si="384"/>
        <v>#VALUE!</v>
      </c>
      <c r="K994" s="98">
        <f t="shared" si="390"/>
        <v>0</v>
      </c>
      <c r="L994" s="98">
        <f t="shared" si="391"/>
        <v>0</v>
      </c>
      <c r="M994" s="98" t="e">
        <f t="shared" si="392"/>
        <v>#VALUE!</v>
      </c>
      <c r="N994" s="98" t="e">
        <f t="shared" si="393"/>
        <v>#VALUE!</v>
      </c>
      <c r="O994" s="97"/>
      <c r="P994" s="98" t="e">
        <f t="shared" si="385"/>
        <v>#VALUE!</v>
      </c>
      <c r="Q994" s="99" t="e">
        <f t="shared" si="394"/>
        <v>#VALUE!</v>
      </c>
      <c r="R994" s="100"/>
      <c r="S994" s="5"/>
      <c r="T994" s="28">
        <f t="shared" si="395"/>
        <v>0</v>
      </c>
      <c r="U994" s="101">
        <v>66140</v>
      </c>
      <c r="V994" s="102">
        <f t="shared" si="386"/>
        <v>0</v>
      </c>
      <c r="W994" s="101"/>
      <c r="X994" s="101"/>
      <c r="Y994" s="102">
        <f t="shared" si="396"/>
        <v>0</v>
      </c>
      <c r="Z994" s="102">
        <f t="shared" si="397"/>
        <v>0</v>
      </c>
      <c r="AA994" s="102" t="e">
        <f t="shared" si="387"/>
        <v>#VALUE!</v>
      </c>
    </row>
    <row r="995" spans="1:27" ht="17.25">
      <c r="A995" s="5"/>
      <c r="B995" s="5"/>
      <c r="C995" s="93"/>
      <c r="D995" s="193"/>
      <c r="E995" s="94"/>
      <c r="F995" s="95"/>
      <c r="G995" s="96" t="str">
        <f t="shared" si="388"/>
        <v>Error</v>
      </c>
      <c r="H995" s="97">
        <v>14400</v>
      </c>
      <c r="I995" s="98" t="e">
        <f t="shared" si="389"/>
        <v>#VALUE!</v>
      </c>
      <c r="J995" s="88" t="e">
        <f t="shared" si="384"/>
        <v>#VALUE!</v>
      </c>
      <c r="K995" s="98">
        <f t="shared" si="390"/>
        <v>0</v>
      </c>
      <c r="L995" s="98">
        <f t="shared" si="391"/>
        <v>0</v>
      </c>
      <c r="M995" s="98" t="e">
        <f t="shared" si="392"/>
        <v>#VALUE!</v>
      </c>
      <c r="N995" s="98" t="e">
        <f t="shared" si="393"/>
        <v>#VALUE!</v>
      </c>
      <c r="O995" s="97"/>
      <c r="P995" s="98" t="e">
        <f t="shared" si="385"/>
        <v>#VALUE!</v>
      </c>
      <c r="Q995" s="99" t="e">
        <f t="shared" si="394"/>
        <v>#VALUE!</v>
      </c>
      <c r="R995" s="100"/>
      <c r="S995" s="5"/>
      <c r="T995" s="28">
        <f t="shared" si="395"/>
        <v>0</v>
      </c>
      <c r="U995" s="101">
        <v>66140</v>
      </c>
      <c r="V995" s="102">
        <f t="shared" si="386"/>
        <v>0</v>
      </c>
      <c r="W995" s="101"/>
      <c r="X995" s="101"/>
      <c r="Y995" s="102">
        <f t="shared" si="396"/>
        <v>0</v>
      </c>
      <c r="Z995" s="102">
        <f t="shared" si="397"/>
        <v>0</v>
      </c>
      <c r="AA995" s="102" t="e">
        <f t="shared" si="387"/>
        <v>#VALUE!</v>
      </c>
    </row>
    <row r="996" spans="1:27" ht="17.25">
      <c r="A996" s="5"/>
      <c r="B996" s="5"/>
      <c r="C996" s="93"/>
      <c r="D996" s="193"/>
      <c r="E996" s="94"/>
      <c r="F996" s="95"/>
      <c r="G996" s="96" t="str">
        <f t="shared" si="388"/>
        <v>Error</v>
      </c>
      <c r="H996" s="97">
        <v>14400</v>
      </c>
      <c r="I996" s="98" t="e">
        <f t="shared" si="389"/>
        <v>#VALUE!</v>
      </c>
      <c r="J996" s="88" t="e">
        <f t="shared" si="384"/>
        <v>#VALUE!</v>
      </c>
      <c r="K996" s="98">
        <f t="shared" si="390"/>
        <v>0</v>
      </c>
      <c r="L996" s="98">
        <f t="shared" si="391"/>
        <v>0</v>
      </c>
      <c r="M996" s="98" t="e">
        <f t="shared" si="392"/>
        <v>#VALUE!</v>
      </c>
      <c r="N996" s="98" t="e">
        <f t="shared" si="393"/>
        <v>#VALUE!</v>
      </c>
      <c r="O996" s="97"/>
      <c r="P996" s="98" t="e">
        <f t="shared" si="385"/>
        <v>#VALUE!</v>
      </c>
      <c r="Q996" s="99" t="e">
        <f t="shared" si="394"/>
        <v>#VALUE!</v>
      </c>
      <c r="R996" s="100"/>
      <c r="S996" s="5"/>
      <c r="T996" s="28">
        <f t="shared" si="395"/>
        <v>0</v>
      </c>
      <c r="U996" s="101">
        <v>66140</v>
      </c>
      <c r="V996" s="102">
        <f t="shared" si="386"/>
        <v>0</v>
      </c>
      <c r="W996" s="101"/>
      <c r="X996" s="101"/>
      <c r="Y996" s="102">
        <f t="shared" si="396"/>
        <v>0</v>
      </c>
      <c r="Z996" s="102">
        <f t="shared" si="397"/>
        <v>0</v>
      </c>
      <c r="AA996" s="102" t="e">
        <f t="shared" si="387"/>
        <v>#VALUE!</v>
      </c>
    </row>
    <row r="997" spans="1:27" ht="17.25">
      <c r="A997" s="5"/>
      <c r="B997" s="5"/>
      <c r="C997" s="93"/>
      <c r="D997" s="193"/>
      <c r="E997" s="94"/>
      <c r="F997" s="95"/>
      <c r="G997" s="96" t="str">
        <f t="shared" si="388"/>
        <v>Error</v>
      </c>
      <c r="H997" s="97">
        <v>14400</v>
      </c>
      <c r="I997" s="98" t="e">
        <f t="shared" si="389"/>
        <v>#VALUE!</v>
      </c>
      <c r="J997" s="88" t="e">
        <f t="shared" si="384"/>
        <v>#VALUE!</v>
      </c>
      <c r="K997" s="98">
        <f t="shared" si="390"/>
        <v>0</v>
      </c>
      <c r="L997" s="98">
        <f t="shared" si="391"/>
        <v>0</v>
      </c>
      <c r="M997" s="98" t="e">
        <f t="shared" si="392"/>
        <v>#VALUE!</v>
      </c>
      <c r="N997" s="98" t="e">
        <f t="shared" si="393"/>
        <v>#VALUE!</v>
      </c>
      <c r="O997" s="97"/>
      <c r="P997" s="98" t="e">
        <f t="shared" si="385"/>
        <v>#VALUE!</v>
      </c>
      <c r="Q997" s="99" t="e">
        <f t="shared" si="394"/>
        <v>#VALUE!</v>
      </c>
      <c r="R997" s="100"/>
      <c r="S997" s="5"/>
      <c r="T997" s="28">
        <f t="shared" si="395"/>
        <v>0</v>
      </c>
      <c r="U997" s="101">
        <v>66140</v>
      </c>
      <c r="V997" s="102">
        <f t="shared" si="386"/>
        <v>0</v>
      </c>
      <c r="W997" s="101"/>
      <c r="X997" s="101"/>
      <c r="Y997" s="102">
        <f t="shared" si="396"/>
        <v>0</v>
      </c>
      <c r="Z997" s="102">
        <f t="shared" si="397"/>
        <v>0</v>
      </c>
      <c r="AA997" s="102" t="e">
        <f t="shared" si="387"/>
        <v>#VALUE!</v>
      </c>
    </row>
    <row r="998" spans="1:27" ht="17.25">
      <c r="A998" s="5"/>
      <c r="B998" s="5"/>
      <c r="C998" s="93"/>
      <c r="D998" s="193"/>
      <c r="E998" s="84"/>
      <c r="F998" s="85"/>
      <c r="G998" s="86" t="str">
        <f t="shared" si="388"/>
        <v>Error</v>
      </c>
      <c r="H998" s="87">
        <v>14400</v>
      </c>
      <c r="I998" s="88" t="e">
        <f t="shared" si="389"/>
        <v>#VALUE!</v>
      </c>
      <c r="J998" s="88" t="e">
        <f t="shared" si="384"/>
        <v>#VALUE!</v>
      </c>
      <c r="K998" s="88">
        <f t="shared" si="390"/>
        <v>0</v>
      </c>
      <c r="L998" s="88">
        <f t="shared" si="391"/>
        <v>0</v>
      </c>
      <c r="M998" s="88" t="e">
        <f t="shared" si="392"/>
        <v>#VALUE!</v>
      </c>
      <c r="N998" s="88" t="e">
        <f t="shared" si="393"/>
        <v>#VALUE!</v>
      </c>
      <c r="O998" s="87"/>
      <c r="P998" s="88" t="e">
        <f t="shared" si="385"/>
        <v>#VALUE!</v>
      </c>
      <c r="Q998" s="89" t="e">
        <f t="shared" si="394"/>
        <v>#VALUE!</v>
      </c>
      <c r="R998" s="90"/>
      <c r="S998" s="82"/>
      <c r="T998" s="28">
        <f t="shared" si="395"/>
        <v>0</v>
      </c>
      <c r="U998" s="91">
        <v>66140</v>
      </c>
      <c r="V998" s="92">
        <f t="shared" si="386"/>
        <v>0</v>
      </c>
      <c r="W998" s="91"/>
      <c r="X998" s="91"/>
      <c r="Y998" s="92">
        <f t="shared" si="396"/>
        <v>0</v>
      </c>
      <c r="Z998" s="92">
        <f t="shared" si="397"/>
        <v>0</v>
      </c>
      <c r="AA998" s="92" t="e">
        <f t="shared" si="387"/>
        <v>#VALUE!</v>
      </c>
    </row>
    <row r="999" spans="1:27" ht="17.25">
      <c r="A999" s="5"/>
      <c r="B999" s="5"/>
      <c r="C999" s="93"/>
      <c r="D999" s="193"/>
      <c r="E999" s="94"/>
      <c r="F999" s="95"/>
      <c r="G999" s="96" t="str">
        <f t="shared" si="388"/>
        <v>Error</v>
      </c>
      <c r="H999" s="97">
        <v>14400</v>
      </c>
      <c r="I999" s="98" t="e">
        <f t="shared" si="389"/>
        <v>#VALUE!</v>
      </c>
      <c r="J999" s="88" t="e">
        <f t="shared" si="384"/>
        <v>#VALUE!</v>
      </c>
      <c r="K999" s="98">
        <f t="shared" si="390"/>
        <v>0</v>
      </c>
      <c r="L999" s="98">
        <f t="shared" si="391"/>
        <v>0</v>
      </c>
      <c r="M999" s="98" t="e">
        <f t="shared" si="392"/>
        <v>#VALUE!</v>
      </c>
      <c r="N999" s="98" t="e">
        <f t="shared" si="393"/>
        <v>#VALUE!</v>
      </c>
      <c r="O999" s="97"/>
      <c r="P999" s="98" t="e">
        <f t="shared" si="385"/>
        <v>#VALUE!</v>
      </c>
      <c r="Q999" s="99" t="e">
        <f t="shared" si="394"/>
        <v>#VALUE!</v>
      </c>
      <c r="R999" s="100"/>
      <c r="S999" s="5"/>
      <c r="T999" s="28">
        <f t="shared" si="395"/>
        <v>0</v>
      </c>
      <c r="U999" s="101">
        <v>66140</v>
      </c>
      <c r="V999" s="102">
        <f t="shared" si="386"/>
        <v>0</v>
      </c>
      <c r="W999" s="101"/>
      <c r="X999" s="101"/>
      <c r="Y999" s="102">
        <f t="shared" si="396"/>
        <v>0</v>
      </c>
      <c r="Z999" s="102">
        <f t="shared" si="397"/>
        <v>0</v>
      </c>
      <c r="AA999" s="102" t="e">
        <f t="shared" si="387"/>
        <v>#VALUE!</v>
      </c>
    </row>
    <row r="1000" spans="1:27" ht="17.25">
      <c r="A1000" s="5"/>
      <c r="B1000" s="5"/>
      <c r="C1000" s="93"/>
      <c r="D1000" s="193"/>
      <c r="E1000" s="94"/>
      <c r="F1000" s="95"/>
      <c r="G1000" s="96" t="str">
        <f t="shared" si="388"/>
        <v>Error</v>
      </c>
      <c r="H1000" s="97">
        <v>14400</v>
      </c>
      <c r="I1000" s="98" t="e">
        <f t="shared" si="389"/>
        <v>#VALUE!</v>
      </c>
      <c r="J1000" s="88" t="e">
        <f t="shared" si="384"/>
        <v>#VALUE!</v>
      </c>
      <c r="K1000" s="98">
        <f t="shared" si="390"/>
        <v>0</v>
      </c>
      <c r="L1000" s="98">
        <f t="shared" si="391"/>
        <v>0</v>
      </c>
      <c r="M1000" s="98" t="e">
        <f t="shared" si="392"/>
        <v>#VALUE!</v>
      </c>
      <c r="N1000" s="98" t="e">
        <f t="shared" si="393"/>
        <v>#VALUE!</v>
      </c>
      <c r="O1000" s="97"/>
      <c r="P1000" s="98" t="e">
        <f t="shared" si="385"/>
        <v>#VALUE!</v>
      </c>
      <c r="Q1000" s="99" t="e">
        <f t="shared" si="394"/>
        <v>#VALUE!</v>
      </c>
      <c r="R1000" s="100"/>
      <c r="S1000" s="5"/>
      <c r="T1000" s="28">
        <f t="shared" si="395"/>
        <v>0</v>
      </c>
      <c r="U1000" s="101">
        <v>66140</v>
      </c>
      <c r="V1000" s="102">
        <f t="shared" si="386"/>
        <v>0</v>
      </c>
      <c r="W1000" s="101"/>
      <c r="X1000" s="101"/>
      <c r="Y1000" s="102">
        <f t="shared" si="396"/>
        <v>0</v>
      </c>
      <c r="Z1000" s="102">
        <f t="shared" si="397"/>
        <v>0</v>
      </c>
      <c r="AA1000" s="102" t="e">
        <f t="shared" si="387"/>
        <v>#VALUE!</v>
      </c>
    </row>
    <row r="1001" spans="1:27" ht="17.25">
      <c r="A1001" s="5"/>
      <c r="B1001" s="5"/>
      <c r="C1001" s="93"/>
      <c r="D1001" s="193"/>
      <c r="E1001" s="94"/>
      <c r="F1001" s="95"/>
      <c r="G1001" s="96" t="str">
        <f t="shared" si="388"/>
        <v>Error</v>
      </c>
      <c r="H1001" s="97">
        <v>14400</v>
      </c>
      <c r="I1001" s="98" t="e">
        <f t="shared" si="389"/>
        <v>#VALUE!</v>
      </c>
      <c r="J1001" s="88" t="e">
        <f t="shared" si="384"/>
        <v>#VALUE!</v>
      </c>
      <c r="K1001" s="98">
        <f t="shared" si="390"/>
        <v>0</v>
      </c>
      <c r="L1001" s="98">
        <f t="shared" si="391"/>
        <v>0</v>
      </c>
      <c r="M1001" s="98" t="e">
        <f t="shared" si="392"/>
        <v>#VALUE!</v>
      </c>
      <c r="N1001" s="98" t="e">
        <f t="shared" si="393"/>
        <v>#VALUE!</v>
      </c>
      <c r="O1001" s="97"/>
      <c r="P1001" s="98" t="e">
        <f t="shared" si="385"/>
        <v>#VALUE!</v>
      </c>
      <c r="Q1001" s="99" t="e">
        <f t="shared" si="394"/>
        <v>#VALUE!</v>
      </c>
      <c r="R1001" s="100"/>
      <c r="S1001" s="5"/>
      <c r="T1001" s="28">
        <f t="shared" si="395"/>
        <v>0</v>
      </c>
      <c r="U1001" s="101">
        <v>66140</v>
      </c>
      <c r="V1001" s="102">
        <f t="shared" si="386"/>
        <v>0</v>
      </c>
      <c r="W1001" s="101"/>
      <c r="X1001" s="101"/>
      <c r="Y1001" s="102">
        <f t="shared" si="396"/>
        <v>0</v>
      </c>
      <c r="Z1001" s="102">
        <f t="shared" si="397"/>
        <v>0</v>
      </c>
      <c r="AA1001" s="102" t="e">
        <f t="shared" si="387"/>
        <v>#VALUE!</v>
      </c>
    </row>
    <row r="1002" spans="1:27" ht="17.25">
      <c r="A1002" s="5"/>
      <c r="B1002" s="5"/>
      <c r="C1002" s="93"/>
      <c r="D1002" s="193"/>
      <c r="E1002" s="94"/>
      <c r="F1002" s="95"/>
      <c r="G1002" s="96" t="str">
        <f t="shared" si="388"/>
        <v>Error</v>
      </c>
      <c r="H1002" s="97">
        <v>14400</v>
      </c>
      <c r="I1002" s="98" t="e">
        <f t="shared" si="389"/>
        <v>#VALUE!</v>
      </c>
      <c r="J1002" s="88" t="e">
        <f t="shared" si="384"/>
        <v>#VALUE!</v>
      </c>
      <c r="K1002" s="98">
        <f t="shared" si="390"/>
        <v>0</v>
      </c>
      <c r="L1002" s="98">
        <f t="shared" si="391"/>
        <v>0</v>
      </c>
      <c r="M1002" s="98" t="e">
        <f t="shared" si="392"/>
        <v>#VALUE!</v>
      </c>
      <c r="N1002" s="98" t="e">
        <f t="shared" si="393"/>
        <v>#VALUE!</v>
      </c>
      <c r="O1002" s="97"/>
      <c r="P1002" s="98" t="e">
        <f t="shared" si="385"/>
        <v>#VALUE!</v>
      </c>
      <c r="Q1002" s="99" t="e">
        <f t="shared" si="394"/>
        <v>#VALUE!</v>
      </c>
      <c r="R1002" s="100"/>
      <c r="S1002" s="5"/>
      <c r="T1002" s="28">
        <f t="shared" si="395"/>
        <v>0</v>
      </c>
      <c r="U1002" s="101">
        <v>66140</v>
      </c>
      <c r="V1002" s="102">
        <f t="shared" si="386"/>
        <v>0</v>
      </c>
      <c r="W1002" s="101"/>
      <c r="X1002" s="101"/>
      <c r="Y1002" s="102">
        <f t="shared" si="396"/>
        <v>0</v>
      </c>
      <c r="Z1002" s="102">
        <f t="shared" si="397"/>
        <v>0</v>
      </c>
      <c r="AA1002" s="102" t="e">
        <f t="shared" si="387"/>
        <v>#VALUE!</v>
      </c>
    </row>
    <row r="1003" spans="1:27" ht="17.25">
      <c r="A1003" s="5"/>
      <c r="B1003" s="5"/>
      <c r="C1003" s="93"/>
      <c r="D1003" s="193"/>
      <c r="E1003" s="94"/>
      <c r="F1003" s="95"/>
      <c r="G1003" s="96" t="str">
        <f t="shared" si="388"/>
        <v>Error</v>
      </c>
      <c r="H1003" s="97">
        <v>14400</v>
      </c>
      <c r="I1003" s="98" t="e">
        <f t="shared" si="389"/>
        <v>#VALUE!</v>
      </c>
      <c r="J1003" s="88" t="e">
        <f t="shared" si="384"/>
        <v>#VALUE!</v>
      </c>
      <c r="K1003" s="98">
        <f t="shared" si="390"/>
        <v>0</v>
      </c>
      <c r="L1003" s="98">
        <f t="shared" si="391"/>
        <v>0</v>
      </c>
      <c r="M1003" s="98" t="e">
        <f t="shared" si="392"/>
        <v>#VALUE!</v>
      </c>
      <c r="N1003" s="98" t="e">
        <f t="shared" si="393"/>
        <v>#VALUE!</v>
      </c>
      <c r="O1003" s="97"/>
      <c r="P1003" s="98" t="e">
        <f t="shared" si="385"/>
        <v>#VALUE!</v>
      </c>
      <c r="Q1003" s="99" t="e">
        <f t="shared" si="394"/>
        <v>#VALUE!</v>
      </c>
      <c r="R1003" s="100"/>
      <c r="S1003" s="5"/>
      <c r="T1003" s="28">
        <f t="shared" si="395"/>
        <v>0</v>
      </c>
      <c r="U1003" s="101">
        <v>66140</v>
      </c>
      <c r="V1003" s="102">
        <f t="shared" si="386"/>
        <v>0</v>
      </c>
      <c r="W1003" s="101"/>
      <c r="X1003" s="101"/>
      <c r="Y1003" s="102">
        <f t="shared" si="396"/>
        <v>0</v>
      </c>
      <c r="Z1003" s="102">
        <f t="shared" si="397"/>
        <v>0</v>
      </c>
      <c r="AA1003" s="102" t="e">
        <f t="shared" si="387"/>
        <v>#VALUE!</v>
      </c>
    </row>
    <row r="1004" spans="1:27" ht="17.25">
      <c r="A1004" s="5"/>
      <c r="B1004" s="5"/>
      <c r="C1004" s="93"/>
      <c r="D1004" s="193"/>
      <c r="E1004" s="84"/>
      <c r="F1004" s="85"/>
      <c r="G1004" s="86" t="str">
        <f t="shared" si="388"/>
        <v>Error</v>
      </c>
      <c r="H1004" s="87">
        <v>14400</v>
      </c>
      <c r="I1004" s="88" t="e">
        <f t="shared" si="389"/>
        <v>#VALUE!</v>
      </c>
      <c r="J1004" s="88" t="e">
        <f t="shared" si="384"/>
        <v>#VALUE!</v>
      </c>
      <c r="K1004" s="88">
        <f t="shared" si="390"/>
        <v>0</v>
      </c>
      <c r="L1004" s="88">
        <f t="shared" si="391"/>
        <v>0</v>
      </c>
      <c r="M1004" s="88" t="e">
        <f t="shared" si="392"/>
        <v>#VALUE!</v>
      </c>
      <c r="N1004" s="88" t="e">
        <f t="shared" si="393"/>
        <v>#VALUE!</v>
      </c>
      <c r="O1004" s="87"/>
      <c r="P1004" s="88" t="e">
        <f t="shared" si="385"/>
        <v>#VALUE!</v>
      </c>
      <c r="Q1004" s="89" t="e">
        <f t="shared" si="394"/>
        <v>#VALUE!</v>
      </c>
      <c r="R1004" s="90"/>
      <c r="S1004" s="82"/>
      <c r="T1004" s="28">
        <f t="shared" si="395"/>
        <v>0</v>
      </c>
      <c r="U1004" s="91">
        <v>66140</v>
      </c>
      <c r="V1004" s="92">
        <f t="shared" si="386"/>
        <v>0</v>
      </c>
      <c r="W1004" s="91"/>
      <c r="X1004" s="91"/>
      <c r="Y1004" s="92">
        <f t="shared" si="396"/>
        <v>0</v>
      </c>
      <c r="Z1004" s="92">
        <f t="shared" si="397"/>
        <v>0</v>
      </c>
      <c r="AA1004" s="92" t="e">
        <f t="shared" si="387"/>
        <v>#VALUE!</v>
      </c>
    </row>
    <row r="1005" spans="1:27" ht="17.25">
      <c r="A1005" s="5"/>
      <c r="B1005" s="5"/>
      <c r="C1005" s="93"/>
      <c r="D1005" s="193"/>
      <c r="E1005" s="94"/>
      <c r="F1005" s="95"/>
      <c r="G1005" s="96" t="str">
        <f t="shared" si="388"/>
        <v>Error</v>
      </c>
      <c r="H1005" s="97">
        <v>14400</v>
      </c>
      <c r="I1005" s="98" t="e">
        <f t="shared" si="389"/>
        <v>#VALUE!</v>
      </c>
      <c r="J1005" s="88" t="e">
        <f t="shared" si="384"/>
        <v>#VALUE!</v>
      </c>
      <c r="K1005" s="98">
        <f t="shared" si="390"/>
        <v>0</v>
      </c>
      <c r="L1005" s="98">
        <f t="shared" si="391"/>
        <v>0</v>
      </c>
      <c r="M1005" s="98" t="e">
        <f t="shared" si="392"/>
        <v>#VALUE!</v>
      </c>
      <c r="N1005" s="98" t="e">
        <f t="shared" si="393"/>
        <v>#VALUE!</v>
      </c>
      <c r="O1005" s="97"/>
      <c r="P1005" s="98" t="e">
        <f t="shared" si="385"/>
        <v>#VALUE!</v>
      </c>
      <c r="Q1005" s="99" t="e">
        <f t="shared" si="394"/>
        <v>#VALUE!</v>
      </c>
      <c r="R1005" s="100"/>
      <c r="S1005" s="5"/>
      <c r="T1005" s="28">
        <f t="shared" si="395"/>
        <v>0</v>
      </c>
      <c r="U1005" s="101">
        <v>66140</v>
      </c>
      <c r="V1005" s="102">
        <f t="shared" si="386"/>
        <v>0</v>
      </c>
      <c r="W1005" s="101"/>
      <c r="X1005" s="101"/>
      <c r="Y1005" s="102">
        <f t="shared" si="396"/>
        <v>0</v>
      </c>
      <c r="Z1005" s="102">
        <f t="shared" si="397"/>
        <v>0</v>
      </c>
      <c r="AA1005" s="102" t="e">
        <f t="shared" si="387"/>
        <v>#VALUE!</v>
      </c>
    </row>
    <row r="1006" spans="1:27" ht="17.25">
      <c r="A1006" s="5"/>
      <c r="B1006" s="5"/>
      <c r="C1006" s="93"/>
      <c r="D1006" s="193"/>
      <c r="E1006" s="94"/>
      <c r="F1006" s="95"/>
      <c r="G1006" s="96" t="str">
        <f t="shared" si="388"/>
        <v>Error</v>
      </c>
      <c r="H1006" s="97">
        <v>14400</v>
      </c>
      <c r="I1006" s="98" t="e">
        <f t="shared" si="389"/>
        <v>#VALUE!</v>
      </c>
      <c r="J1006" s="88" t="e">
        <f t="shared" si="384"/>
        <v>#VALUE!</v>
      </c>
      <c r="K1006" s="98">
        <f t="shared" si="390"/>
        <v>0</v>
      </c>
      <c r="L1006" s="98">
        <f t="shared" si="391"/>
        <v>0</v>
      </c>
      <c r="M1006" s="98" t="e">
        <f t="shared" si="392"/>
        <v>#VALUE!</v>
      </c>
      <c r="N1006" s="98" t="e">
        <f t="shared" si="393"/>
        <v>#VALUE!</v>
      </c>
      <c r="O1006" s="97"/>
      <c r="P1006" s="98" t="e">
        <f t="shared" si="385"/>
        <v>#VALUE!</v>
      </c>
      <c r="Q1006" s="99" t="e">
        <f t="shared" si="394"/>
        <v>#VALUE!</v>
      </c>
      <c r="R1006" s="100"/>
      <c r="S1006" s="5"/>
      <c r="T1006" s="28">
        <f t="shared" si="395"/>
        <v>0</v>
      </c>
      <c r="U1006" s="101">
        <v>66140</v>
      </c>
      <c r="V1006" s="102">
        <f t="shared" si="386"/>
        <v>0</v>
      </c>
      <c r="W1006" s="101"/>
      <c r="X1006" s="101"/>
      <c r="Y1006" s="102">
        <f t="shared" si="396"/>
        <v>0</v>
      </c>
      <c r="Z1006" s="102">
        <f t="shared" si="397"/>
        <v>0</v>
      </c>
      <c r="AA1006" s="102" t="e">
        <f t="shared" si="387"/>
        <v>#VALUE!</v>
      </c>
    </row>
    <row r="1007" spans="1:27" ht="17.25">
      <c r="A1007" s="5"/>
      <c r="B1007" s="5"/>
      <c r="C1007" s="93"/>
      <c r="D1007" s="193"/>
      <c r="E1007" s="94"/>
      <c r="F1007" s="95"/>
      <c r="G1007" s="96" t="str">
        <f t="shared" si="388"/>
        <v>Error</v>
      </c>
      <c r="H1007" s="97">
        <v>14400</v>
      </c>
      <c r="I1007" s="98" t="e">
        <f t="shared" si="389"/>
        <v>#VALUE!</v>
      </c>
      <c r="J1007" s="88" t="e">
        <f t="shared" si="384"/>
        <v>#VALUE!</v>
      </c>
      <c r="K1007" s="98">
        <f t="shared" si="390"/>
        <v>0</v>
      </c>
      <c r="L1007" s="98">
        <f t="shared" si="391"/>
        <v>0</v>
      </c>
      <c r="M1007" s="98" t="e">
        <f t="shared" si="392"/>
        <v>#VALUE!</v>
      </c>
      <c r="N1007" s="98" t="e">
        <f t="shared" si="393"/>
        <v>#VALUE!</v>
      </c>
      <c r="O1007" s="97"/>
      <c r="P1007" s="98" t="e">
        <f t="shared" si="385"/>
        <v>#VALUE!</v>
      </c>
      <c r="Q1007" s="99" t="e">
        <f t="shared" si="394"/>
        <v>#VALUE!</v>
      </c>
      <c r="R1007" s="100"/>
      <c r="S1007" s="5"/>
      <c r="T1007" s="28">
        <f t="shared" si="395"/>
        <v>0</v>
      </c>
      <c r="U1007" s="101">
        <v>66140</v>
      </c>
      <c r="V1007" s="102">
        <f t="shared" si="386"/>
        <v>0</v>
      </c>
      <c r="W1007" s="101"/>
      <c r="X1007" s="101"/>
      <c r="Y1007" s="102">
        <f t="shared" si="396"/>
        <v>0</v>
      </c>
      <c r="Z1007" s="102">
        <f t="shared" si="397"/>
        <v>0</v>
      </c>
      <c r="AA1007" s="102" t="e">
        <f t="shared" si="387"/>
        <v>#VALUE!</v>
      </c>
    </row>
    <row r="1008" spans="1:27" ht="17.25">
      <c r="A1008" s="5"/>
      <c r="B1008" s="5"/>
      <c r="C1008" s="93"/>
      <c r="D1008" s="193"/>
      <c r="E1008" s="94"/>
      <c r="F1008" s="95"/>
      <c r="G1008" s="96" t="str">
        <f t="shared" si="388"/>
        <v>Error</v>
      </c>
      <c r="H1008" s="97">
        <v>14400</v>
      </c>
      <c r="I1008" s="98" t="e">
        <f t="shared" si="389"/>
        <v>#VALUE!</v>
      </c>
      <c r="J1008" s="88" t="e">
        <f t="shared" si="384"/>
        <v>#VALUE!</v>
      </c>
      <c r="K1008" s="98">
        <f t="shared" si="390"/>
        <v>0</v>
      </c>
      <c r="L1008" s="98">
        <f t="shared" si="391"/>
        <v>0</v>
      </c>
      <c r="M1008" s="98" t="e">
        <f t="shared" si="392"/>
        <v>#VALUE!</v>
      </c>
      <c r="N1008" s="98" t="e">
        <f t="shared" si="393"/>
        <v>#VALUE!</v>
      </c>
      <c r="O1008" s="97"/>
      <c r="P1008" s="98" t="e">
        <f t="shared" si="385"/>
        <v>#VALUE!</v>
      </c>
      <c r="Q1008" s="99" t="e">
        <f t="shared" si="394"/>
        <v>#VALUE!</v>
      </c>
      <c r="R1008" s="100"/>
      <c r="S1008" s="5"/>
      <c r="T1008" s="28">
        <f t="shared" si="395"/>
        <v>0</v>
      </c>
      <c r="U1008" s="101">
        <v>66140</v>
      </c>
      <c r="V1008" s="102">
        <f t="shared" si="386"/>
        <v>0</v>
      </c>
      <c r="W1008" s="101"/>
      <c r="X1008" s="101"/>
      <c r="Y1008" s="102">
        <f t="shared" si="396"/>
        <v>0</v>
      </c>
      <c r="Z1008" s="102">
        <f t="shared" si="397"/>
        <v>0</v>
      </c>
      <c r="AA1008" s="102" t="e">
        <f t="shared" si="387"/>
        <v>#VALUE!</v>
      </c>
    </row>
    <row r="1009" spans="1:27" ht="17.25">
      <c r="A1009" s="5"/>
      <c r="B1009" s="5"/>
      <c r="C1009" s="93"/>
      <c r="D1009" s="193"/>
      <c r="E1009" s="94"/>
      <c r="F1009" s="95"/>
      <c r="G1009" s="96" t="str">
        <f t="shared" si="388"/>
        <v>Error</v>
      </c>
      <c r="H1009" s="97">
        <v>14400</v>
      </c>
      <c r="I1009" s="98" t="e">
        <f t="shared" si="389"/>
        <v>#VALUE!</v>
      </c>
      <c r="J1009" s="88" t="e">
        <f t="shared" si="384"/>
        <v>#VALUE!</v>
      </c>
      <c r="K1009" s="98">
        <f t="shared" si="390"/>
        <v>0</v>
      </c>
      <c r="L1009" s="98">
        <f t="shared" si="391"/>
        <v>0</v>
      </c>
      <c r="M1009" s="98" t="e">
        <f t="shared" si="392"/>
        <v>#VALUE!</v>
      </c>
      <c r="N1009" s="98" t="e">
        <f t="shared" si="393"/>
        <v>#VALUE!</v>
      </c>
      <c r="O1009" s="97"/>
      <c r="P1009" s="98" t="e">
        <f t="shared" si="385"/>
        <v>#VALUE!</v>
      </c>
      <c r="Q1009" s="99" t="e">
        <f t="shared" si="394"/>
        <v>#VALUE!</v>
      </c>
      <c r="R1009" s="100"/>
      <c r="S1009" s="5"/>
      <c r="T1009" s="28">
        <f t="shared" si="395"/>
        <v>0</v>
      </c>
      <c r="U1009" s="101">
        <v>66140</v>
      </c>
      <c r="V1009" s="102">
        <f t="shared" si="386"/>
        <v>0</v>
      </c>
      <c r="W1009" s="101"/>
      <c r="X1009" s="101"/>
      <c r="Y1009" s="102">
        <f t="shared" si="396"/>
        <v>0</v>
      </c>
      <c r="Z1009" s="102">
        <f t="shared" si="397"/>
        <v>0</v>
      </c>
      <c r="AA1009" s="102" t="e">
        <f t="shared" si="387"/>
        <v>#VALUE!</v>
      </c>
    </row>
    <row r="1010" spans="1:27" ht="17.25">
      <c r="A1010" s="5"/>
      <c r="B1010" s="5"/>
      <c r="C1010" s="93"/>
      <c r="D1010" s="193"/>
      <c r="E1010" s="84"/>
      <c r="F1010" s="85"/>
      <c r="G1010" s="86" t="str">
        <f t="shared" si="388"/>
        <v>Error</v>
      </c>
      <c r="H1010" s="87">
        <v>14400</v>
      </c>
      <c r="I1010" s="88" t="e">
        <f t="shared" si="389"/>
        <v>#VALUE!</v>
      </c>
      <c r="J1010" s="88" t="e">
        <f t="shared" si="384"/>
        <v>#VALUE!</v>
      </c>
      <c r="K1010" s="88">
        <f t="shared" si="390"/>
        <v>0</v>
      </c>
      <c r="L1010" s="88">
        <f t="shared" si="391"/>
        <v>0</v>
      </c>
      <c r="M1010" s="88" t="e">
        <f t="shared" si="392"/>
        <v>#VALUE!</v>
      </c>
      <c r="N1010" s="88" t="e">
        <f t="shared" si="393"/>
        <v>#VALUE!</v>
      </c>
      <c r="O1010" s="87"/>
      <c r="P1010" s="88" t="e">
        <f t="shared" si="385"/>
        <v>#VALUE!</v>
      </c>
      <c r="Q1010" s="89" t="e">
        <f t="shared" si="394"/>
        <v>#VALUE!</v>
      </c>
      <c r="R1010" s="90"/>
      <c r="S1010" s="82"/>
      <c r="T1010" s="28">
        <f t="shared" si="395"/>
        <v>0</v>
      </c>
      <c r="U1010" s="91">
        <v>66140</v>
      </c>
      <c r="V1010" s="92">
        <f t="shared" si="386"/>
        <v>0</v>
      </c>
      <c r="W1010" s="91"/>
      <c r="X1010" s="91"/>
      <c r="Y1010" s="92">
        <f t="shared" si="396"/>
        <v>0</v>
      </c>
      <c r="Z1010" s="92">
        <f t="shared" si="397"/>
        <v>0</v>
      </c>
      <c r="AA1010" s="92" t="e">
        <f t="shared" si="387"/>
        <v>#VALUE!</v>
      </c>
    </row>
    <row r="1011" spans="1:27" ht="17.25">
      <c r="A1011" s="5"/>
      <c r="B1011" s="5"/>
      <c r="C1011" s="93"/>
      <c r="D1011" s="193"/>
      <c r="E1011" s="94"/>
      <c r="F1011" s="95"/>
      <c r="G1011" s="96" t="str">
        <f t="shared" si="388"/>
        <v>Error</v>
      </c>
      <c r="H1011" s="97">
        <v>14400</v>
      </c>
      <c r="I1011" s="98" t="e">
        <f t="shared" si="389"/>
        <v>#VALUE!</v>
      </c>
      <c r="J1011" s="88" t="e">
        <f t="shared" si="384"/>
        <v>#VALUE!</v>
      </c>
      <c r="K1011" s="98">
        <f t="shared" si="390"/>
        <v>0</v>
      </c>
      <c r="L1011" s="98">
        <f t="shared" si="391"/>
        <v>0</v>
      </c>
      <c r="M1011" s="98" t="e">
        <f t="shared" si="392"/>
        <v>#VALUE!</v>
      </c>
      <c r="N1011" s="98" t="e">
        <f t="shared" si="393"/>
        <v>#VALUE!</v>
      </c>
      <c r="O1011" s="97"/>
      <c r="P1011" s="98" t="e">
        <f t="shared" si="385"/>
        <v>#VALUE!</v>
      </c>
      <c r="Q1011" s="99" t="e">
        <f t="shared" si="394"/>
        <v>#VALUE!</v>
      </c>
      <c r="R1011" s="100"/>
      <c r="S1011" s="5"/>
      <c r="T1011" s="28">
        <f t="shared" si="395"/>
        <v>0</v>
      </c>
      <c r="U1011" s="101">
        <v>66140</v>
      </c>
      <c r="V1011" s="102">
        <f t="shared" si="386"/>
        <v>0</v>
      </c>
      <c r="W1011" s="101"/>
      <c r="X1011" s="101"/>
      <c r="Y1011" s="102">
        <f t="shared" si="396"/>
        <v>0</v>
      </c>
      <c r="Z1011" s="102">
        <f t="shared" si="397"/>
        <v>0</v>
      </c>
      <c r="AA1011" s="102" t="e">
        <f t="shared" si="387"/>
        <v>#VALUE!</v>
      </c>
    </row>
    <row r="1012" spans="1:27" ht="17.25">
      <c r="A1012" s="5"/>
      <c r="B1012" s="5"/>
      <c r="C1012" s="93"/>
      <c r="D1012" s="193"/>
      <c r="E1012" s="94"/>
      <c r="F1012" s="95"/>
      <c r="G1012" s="96" t="str">
        <f t="shared" si="388"/>
        <v>Error</v>
      </c>
      <c r="H1012" s="97">
        <v>14400</v>
      </c>
      <c r="I1012" s="98" t="e">
        <f t="shared" si="389"/>
        <v>#VALUE!</v>
      </c>
      <c r="J1012" s="88" t="e">
        <f t="shared" si="384"/>
        <v>#VALUE!</v>
      </c>
      <c r="K1012" s="98">
        <f t="shared" si="390"/>
        <v>0</v>
      </c>
      <c r="L1012" s="98">
        <f t="shared" si="391"/>
        <v>0</v>
      </c>
      <c r="M1012" s="98" t="e">
        <f t="shared" si="392"/>
        <v>#VALUE!</v>
      </c>
      <c r="N1012" s="98" t="e">
        <f t="shared" si="393"/>
        <v>#VALUE!</v>
      </c>
      <c r="O1012" s="97"/>
      <c r="P1012" s="98" t="e">
        <f t="shared" si="385"/>
        <v>#VALUE!</v>
      </c>
      <c r="Q1012" s="99" t="e">
        <f t="shared" si="394"/>
        <v>#VALUE!</v>
      </c>
      <c r="R1012" s="100"/>
      <c r="S1012" s="5"/>
      <c r="T1012" s="28">
        <f t="shared" si="395"/>
        <v>0</v>
      </c>
      <c r="U1012" s="101">
        <v>66140</v>
      </c>
      <c r="V1012" s="102">
        <f t="shared" si="386"/>
        <v>0</v>
      </c>
      <c r="W1012" s="101"/>
      <c r="X1012" s="101"/>
      <c r="Y1012" s="102">
        <f t="shared" si="396"/>
        <v>0</v>
      </c>
      <c r="Z1012" s="102">
        <f t="shared" si="397"/>
        <v>0</v>
      </c>
      <c r="AA1012" s="102" t="e">
        <f t="shared" si="387"/>
        <v>#VALUE!</v>
      </c>
    </row>
    <row r="1013" spans="1:27" ht="17.25">
      <c r="A1013" s="5"/>
      <c r="B1013" s="5"/>
      <c r="C1013" s="93"/>
      <c r="D1013" s="193"/>
      <c r="E1013" s="94"/>
      <c r="F1013" s="95"/>
      <c r="G1013" s="96" t="str">
        <f t="shared" si="388"/>
        <v>Error</v>
      </c>
      <c r="H1013" s="97">
        <v>14400</v>
      </c>
      <c r="I1013" s="98" t="e">
        <f t="shared" si="389"/>
        <v>#VALUE!</v>
      </c>
      <c r="J1013" s="88" t="e">
        <f t="shared" si="384"/>
        <v>#VALUE!</v>
      </c>
      <c r="K1013" s="98">
        <f t="shared" si="390"/>
        <v>0</v>
      </c>
      <c r="L1013" s="98">
        <f t="shared" si="391"/>
        <v>0</v>
      </c>
      <c r="M1013" s="98" t="e">
        <f t="shared" si="392"/>
        <v>#VALUE!</v>
      </c>
      <c r="N1013" s="98" t="e">
        <f t="shared" si="393"/>
        <v>#VALUE!</v>
      </c>
      <c r="O1013" s="97"/>
      <c r="P1013" s="98" t="e">
        <f t="shared" si="385"/>
        <v>#VALUE!</v>
      </c>
      <c r="Q1013" s="99" t="e">
        <f t="shared" si="394"/>
        <v>#VALUE!</v>
      </c>
      <c r="R1013" s="100"/>
      <c r="S1013" s="5"/>
      <c r="T1013" s="28">
        <f t="shared" si="395"/>
        <v>0</v>
      </c>
      <c r="U1013" s="101">
        <v>66140</v>
      </c>
      <c r="V1013" s="102">
        <f t="shared" si="386"/>
        <v>0</v>
      </c>
      <c r="W1013" s="101"/>
      <c r="X1013" s="101"/>
      <c r="Y1013" s="102">
        <f t="shared" si="396"/>
        <v>0</v>
      </c>
      <c r="Z1013" s="102">
        <f t="shared" si="397"/>
        <v>0</v>
      </c>
      <c r="AA1013" s="102" t="e">
        <f t="shared" si="387"/>
        <v>#VALUE!</v>
      </c>
    </row>
    <row r="1014" spans="1:27" ht="17.25">
      <c r="A1014" s="5"/>
      <c r="B1014" s="5"/>
      <c r="C1014" s="93"/>
      <c r="D1014" s="193"/>
      <c r="E1014" s="94"/>
      <c r="F1014" s="95"/>
      <c r="G1014" s="96" t="str">
        <f t="shared" si="388"/>
        <v>Error</v>
      </c>
      <c r="H1014" s="97">
        <v>14400</v>
      </c>
      <c r="I1014" s="98" t="e">
        <f t="shared" si="389"/>
        <v>#VALUE!</v>
      </c>
      <c r="J1014" s="88" t="e">
        <f t="shared" si="384"/>
        <v>#VALUE!</v>
      </c>
      <c r="K1014" s="98">
        <f t="shared" si="390"/>
        <v>0</v>
      </c>
      <c r="L1014" s="98">
        <f t="shared" si="391"/>
        <v>0</v>
      </c>
      <c r="M1014" s="98" t="e">
        <f t="shared" si="392"/>
        <v>#VALUE!</v>
      </c>
      <c r="N1014" s="98" t="e">
        <f t="shared" si="393"/>
        <v>#VALUE!</v>
      </c>
      <c r="O1014" s="97"/>
      <c r="P1014" s="98" t="e">
        <f t="shared" si="385"/>
        <v>#VALUE!</v>
      </c>
      <c r="Q1014" s="99" t="e">
        <f t="shared" si="394"/>
        <v>#VALUE!</v>
      </c>
      <c r="R1014" s="100"/>
      <c r="S1014" s="5"/>
      <c r="T1014" s="28">
        <f t="shared" si="395"/>
        <v>0</v>
      </c>
      <c r="U1014" s="101">
        <v>66140</v>
      </c>
      <c r="V1014" s="102">
        <f t="shared" si="386"/>
        <v>0</v>
      </c>
      <c r="W1014" s="101"/>
      <c r="X1014" s="101"/>
      <c r="Y1014" s="102">
        <f t="shared" si="396"/>
        <v>0</v>
      </c>
      <c r="Z1014" s="102">
        <f t="shared" si="397"/>
        <v>0</v>
      </c>
      <c r="AA1014" s="102" t="e">
        <f t="shared" si="387"/>
        <v>#VALUE!</v>
      </c>
    </row>
    <row r="1015" spans="1:27" ht="17.25">
      <c r="A1015" s="5"/>
      <c r="B1015" s="5"/>
      <c r="C1015" s="93"/>
      <c r="D1015" s="193"/>
      <c r="E1015" s="94"/>
      <c r="F1015" s="95"/>
      <c r="G1015" s="96" t="str">
        <f t="shared" si="388"/>
        <v>Error</v>
      </c>
      <c r="H1015" s="97">
        <v>14400</v>
      </c>
      <c r="I1015" s="98" t="e">
        <f t="shared" si="389"/>
        <v>#VALUE!</v>
      </c>
      <c r="J1015" s="88" t="e">
        <f t="shared" si="384"/>
        <v>#VALUE!</v>
      </c>
      <c r="K1015" s="98">
        <f t="shared" si="390"/>
        <v>0</v>
      </c>
      <c r="L1015" s="98">
        <f t="shared" si="391"/>
        <v>0</v>
      </c>
      <c r="M1015" s="98" t="e">
        <f t="shared" si="392"/>
        <v>#VALUE!</v>
      </c>
      <c r="N1015" s="98" t="e">
        <f t="shared" si="393"/>
        <v>#VALUE!</v>
      </c>
      <c r="O1015" s="97"/>
      <c r="P1015" s="98" t="e">
        <f t="shared" si="385"/>
        <v>#VALUE!</v>
      </c>
      <c r="Q1015" s="99" t="e">
        <f t="shared" si="394"/>
        <v>#VALUE!</v>
      </c>
      <c r="R1015" s="100"/>
      <c r="S1015" s="5"/>
      <c r="T1015" s="28">
        <f t="shared" si="395"/>
        <v>0</v>
      </c>
      <c r="U1015" s="101">
        <v>66140</v>
      </c>
      <c r="V1015" s="102">
        <f t="shared" si="386"/>
        <v>0</v>
      </c>
      <c r="W1015" s="101"/>
      <c r="X1015" s="101"/>
      <c r="Y1015" s="102">
        <f t="shared" si="396"/>
        <v>0</v>
      </c>
      <c r="Z1015" s="102">
        <f t="shared" si="397"/>
        <v>0</v>
      </c>
      <c r="AA1015" s="102" t="e">
        <f t="shared" si="387"/>
        <v>#VALUE!</v>
      </c>
    </row>
    <row r="1016" spans="1:27" ht="17.25">
      <c r="A1016" s="5"/>
      <c r="B1016" s="5"/>
      <c r="C1016" s="93"/>
      <c r="D1016" s="193"/>
      <c r="E1016" s="84"/>
      <c r="F1016" s="85"/>
      <c r="G1016" s="86" t="str">
        <f t="shared" si="388"/>
        <v>Error</v>
      </c>
      <c r="H1016" s="87">
        <v>14400</v>
      </c>
      <c r="I1016" s="88" t="e">
        <f t="shared" si="389"/>
        <v>#VALUE!</v>
      </c>
      <c r="J1016" s="88" t="e">
        <f t="shared" si="384"/>
        <v>#VALUE!</v>
      </c>
      <c r="K1016" s="88">
        <f t="shared" si="390"/>
        <v>0</v>
      </c>
      <c r="L1016" s="88">
        <f t="shared" si="391"/>
        <v>0</v>
      </c>
      <c r="M1016" s="88" t="e">
        <f t="shared" si="392"/>
        <v>#VALUE!</v>
      </c>
      <c r="N1016" s="88" t="e">
        <f t="shared" si="393"/>
        <v>#VALUE!</v>
      </c>
      <c r="O1016" s="87"/>
      <c r="P1016" s="88" t="e">
        <f t="shared" si="385"/>
        <v>#VALUE!</v>
      </c>
      <c r="Q1016" s="89" t="e">
        <f t="shared" si="394"/>
        <v>#VALUE!</v>
      </c>
      <c r="R1016" s="90"/>
      <c r="S1016" s="82"/>
      <c r="T1016" s="28">
        <f t="shared" si="395"/>
        <v>0</v>
      </c>
      <c r="U1016" s="91">
        <v>66140</v>
      </c>
      <c r="V1016" s="92">
        <f t="shared" si="386"/>
        <v>0</v>
      </c>
      <c r="W1016" s="91"/>
      <c r="X1016" s="91"/>
      <c r="Y1016" s="92">
        <f t="shared" si="396"/>
        <v>0</v>
      </c>
      <c r="Z1016" s="92">
        <f t="shared" si="397"/>
        <v>0</v>
      </c>
      <c r="AA1016" s="92" t="e">
        <f t="shared" si="387"/>
        <v>#VALUE!</v>
      </c>
    </row>
    <row r="1017" spans="1:27" ht="17.25">
      <c r="A1017" s="5"/>
      <c r="B1017" s="5"/>
      <c r="C1017" s="93"/>
      <c r="D1017" s="193"/>
      <c r="E1017" s="94"/>
      <c r="F1017" s="95"/>
      <c r="G1017" s="96" t="str">
        <f t="shared" si="388"/>
        <v>Error</v>
      </c>
      <c r="H1017" s="97">
        <v>14400</v>
      </c>
      <c r="I1017" s="98" t="e">
        <f t="shared" si="389"/>
        <v>#VALUE!</v>
      </c>
      <c r="J1017" s="88" t="e">
        <f t="shared" si="384"/>
        <v>#VALUE!</v>
      </c>
      <c r="K1017" s="98">
        <f t="shared" si="390"/>
        <v>0</v>
      </c>
      <c r="L1017" s="98">
        <f t="shared" si="391"/>
        <v>0</v>
      </c>
      <c r="M1017" s="98" t="e">
        <f t="shared" si="392"/>
        <v>#VALUE!</v>
      </c>
      <c r="N1017" s="98" t="e">
        <f t="shared" si="393"/>
        <v>#VALUE!</v>
      </c>
      <c r="O1017" s="97"/>
      <c r="P1017" s="98" t="e">
        <f t="shared" si="385"/>
        <v>#VALUE!</v>
      </c>
      <c r="Q1017" s="99" t="e">
        <f t="shared" si="394"/>
        <v>#VALUE!</v>
      </c>
      <c r="R1017" s="100"/>
      <c r="S1017" s="5"/>
      <c r="T1017" s="28">
        <f t="shared" si="395"/>
        <v>0</v>
      </c>
      <c r="U1017" s="101">
        <v>66140</v>
      </c>
      <c r="V1017" s="102">
        <f t="shared" si="386"/>
        <v>0</v>
      </c>
      <c r="W1017" s="101"/>
      <c r="X1017" s="101"/>
      <c r="Y1017" s="102">
        <f t="shared" si="396"/>
        <v>0</v>
      </c>
      <c r="Z1017" s="102">
        <f t="shared" si="397"/>
        <v>0</v>
      </c>
      <c r="AA1017" s="102" t="e">
        <f t="shared" si="387"/>
        <v>#VALUE!</v>
      </c>
    </row>
    <row r="1018" spans="1:27" ht="17.25">
      <c r="A1018" s="5"/>
      <c r="B1018" s="5"/>
      <c r="C1018" s="93"/>
      <c r="D1018" s="193"/>
      <c r="E1018" s="94"/>
      <c r="F1018" s="95"/>
      <c r="G1018" s="96" t="str">
        <f t="shared" si="388"/>
        <v>Error</v>
      </c>
      <c r="H1018" s="97">
        <v>14400</v>
      </c>
      <c r="I1018" s="98" t="e">
        <f t="shared" si="389"/>
        <v>#VALUE!</v>
      </c>
      <c r="J1018" s="88" t="e">
        <f t="shared" si="384"/>
        <v>#VALUE!</v>
      </c>
      <c r="K1018" s="98">
        <f t="shared" si="390"/>
        <v>0</v>
      </c>
      <c r="L1018" s="98">
        <f t="shared" si="391"/>
        <v>0</v>
      </c>
      <c r="M1018" s="98" t="e">
        <f t="shared" si="392"/>
        <v>#VALUE!</v>
      </c>
      <c r="N1018" s="98" t="e">
        <f t="shared" si="393"/>
        <v>#VALUE!</v>
      </c>
      <c r="O1018" s="97"/>
      <c r="P1018" s="98" t="e">
        <f t="shared" si="385"/>
        <v>#VALUE!</v>
      </c>
      <c r="Q1018" s="99" t="e">
        <f t="shared" si="394"/>
        <v>#VALUE!</v>
      </c>
      <c r="R1018" s="100"/>
      <c r="S1018" s="5"/>
      <c r="T1018" s="28">
        <f t="shared" si="395"/>
        <v>0</v>
      </c>
      <c r="U1018" s="101">
        <v>66140</v>
      </c>
      <c r="V1018" s="102">
        <f t="shared" ref="V1018:V1049" si="398">+U1018*T1018</f>
        <v>0</v>
      </c>
      <c r="W1018" s="101"/>
      <c r="X1018" s="101"/>
      <c r="Y1018" s="102">
        <f t="shared" si="396"/>
        <v>0</v>
      </c>
      <c r="Z1018" s="102">
        <f t="shared" si="397"/>
        <v>0</v>
      </c>
      <c r="AA1018" s="102" t="e">
        <f t="shared" ref="AA1018:AA1049" si="399">+Z1018+Q1018</f>
        <v>#VALUE!</v>
      </c>
    </row>
    <row r="1019" spans="1:27" ht="17.25">
      <c r="A1019" s="5"/>
      <c r="B1019" s="5"/>
      <c r="C1019" s="93"/>
      <c r="D1019" s="193"/>
      <c r="E1019" s="94"/>
      <c r="F1019" s="95"/>
      <c r="G1019" s="96" t="str">
        <f t="shared" si="388"/>
        <v>Error</v>
      </c>
      <c r="H1019" s="97">
        <v>14400</v>
      </c>
      <c r="I1019" s="98" t="e">
        <f t="shared" si="389"/>
        <v>#VALUE!</v>
      </c>
      <c r="J1019" s="88" t="e">
        <f t="shared" si="384"/>
        <v>#VALUE!</v>
      </c>
      <c r="K1019" s="98">
        <f t="shared" si="390"/>
        <v>0</v>
      </c>
      <c r="L1019" s="98">
        <f t="shared" si="391"/>
        <v>0</v>
      </c>
      <c r="M1019" s="98" t="e">
        <f t="shared" si="392"/>
        <v>#VALUE!</v>
      </c>
      <c r="N1019" s="98" t="e">
        <f t="shared" si="393"/>
        <v>#VALUE!</v>
      </c>
      <c r="O1019" s="97"/>
      <c r="P1019" s="98" t="e">
        <f t="shared" si="385"/>
        <v>#VALUE!</v>
      </c>
      <c r="Q1019" s="99" t="e">
        <f t="shared" si="394"/>
        <v>#VALUE!</v>
      </c>
      <c r="R1019" s="100"/>
      <c r="S1019" s="5"/>
      <c r="T1019" s="28">
        <f t="shared" si="395"/>
        <v>0</v>
      </c>
      <c r="U1019" s="101">
        <v>66140</v>
      </c>
      <c r="V1019" s="102">
        <f t="shared" si="398"/>
        <v>0</v>
      </c>
      <c r="W1019" s="101"/>
      <c r="X1019" s="101"/>
      <c r="Y1019" s="102">
        <f t="shared" si="396"/>
        <v>0</v>
      </c>
      <c r="Z1019" s="102">
        <f t="shared" si="397"/>
        <v>0</v>
      </c>
      <c r="AA1019" s="102" t="e">
        <f t="shared" si="399"/>
        <v>#VALUE!</v>
      </c>
    </row>
    <row r="1020" spans="1:27" ht="17.25">
      <c r="A1020" s="5"/>
      <c r="B1020" s="5"/>
      <c r="C1020" s="93"/>
      <c r="D1020" s="193"/>
      <c r="E1020" s="94"/>
      <c r="F1020" s="95"/>
      <c r="G1020" s="96" t="str">
        <f t="shared" si="388"/>
        <v>Error</v>
      </c>
      <c r="H1020" s="97">
        <v>14400</v>
      </c>
      <c r="I1020" s="98" t="e">
        <f t="shared" si="389"/>
        <v>#VALUE!</v>
      </c>
      <c r="J1020" s="88" t="e">
        <f t="shared" si="384"/>
        <v>#VALUE!</v>
      </c>
      <c r="K1020" s="98">
        <f t="shared" si="390"/>
        <v>0</v>
      </c>
      <c r="L1020" s="98">
        <f t="shared" si="391"/>
        <v>0</v>
      </c>
      <c r="M1020" s="98" t="e">
        <f t="shared" si="392"/>
        <v>#VALUE!</v>
      </c>
      <c r="N1020" s="98" t="e">
        <f t="shared" si="393"/>
        <v>#VALUE!</v>
      </c>
      <c r="O1020" s="97"/>
      <c r="P1020" s="98" t="e">
        <f t="shared" si="385"/>
        <v>#VALUE!</v>
      </c>
      <c r="Q1020" s="99" t="e">
        <f t="shared" si="394"/>
        <v>#VALUE!</v>
      </c>
      <c r="R1020" s="100"/>
      <c r="S1020" s="5"/>
      <c r="T1020" s="28">
        <f t="shared" si="395"/>
        <v>0</v>
      </c>
      <c r="U1020" s="101">
        <v>66140</v>
      </c>
      <c r="V1020" s="102">
        <f t="shared" si="398"/>
        <v>0</v>
      </c>
      <c r="W1020" s="101"/>
      <c r="X1020" s="101"/>
      <c r="Y1020" s="102">
        <f t="shared" si="396"/>
        <v>0</v>
      </c>
      <c r="Z1020" s="102">
        <f t="shared" si="397"/>
        <v>0</v>
      </c>
      <c r="AA1020" s="102" t="e">
        <f t="shared" si="399"/>
        <v>#VALUE!</v>
      </c>
    </row>
    <row r="1021" spans="1:27" ht="17.25">
      <c r="A1021" s="5"/>
      <c r="B1021" s="5"/>
      <c r="C1021" s="93"/>
      <c r="D1021" s="193"/>
      <c r="E1021" s="94"/>
      <c r="F1021" s="95"/>
      <c r="G1021" s="96" t="str">
        <f t="shared" si="388"/>
        <v>Error</v>
      </c>
      <c r="H1021" s="97">
        <v>14400</v>
      </c>
      <c r="I1021" s="98" t="e">
        <f t="shared" si="389"/>
        <v>#VALUE!</v>
      </c>
      <c r="J1021" s="88" t="e">
        <f t="shared" si="384"/>
        <v>#VALUE!</v>
      </c>
      <c r="K1021" s="98">
        <f t="shared" si="390"/>
        <v>0</v>
      </c>
      <c r="L1021" s="98">
        <f t="shared" si="391"/>
        <v>0</v>
      </c>
      <c r="M1021" s="98" t="e">
        <f t="shared" si="392"/>
        <v>#VALUE!</v>
      </c>
      <c r="N1021" s="98" t="e">
        <f t="shared" si="393"/>
        <v>#VALUE!</v>
      </c>
      <c r="O1021" s="97"/>
      <c r="P1021" s="98" t="e">
        <f t="shared" si="385"/>
        <v>#VALUE!</v>
      </c>
      <c r="Q1021" s="99" t="e">
        <f t="shared" si="394"/>
        <v>#VALUE!</v>
      </c>
      <c r="R1021" s="100"/>
      <c r="S1021" s="5"/>
      <c r="T1021" s="28">
        <f t="shared" si="395"/>
        <v>0</v>
      </c>
      <c r="U1021" s="101">
        <v>66140</v>
      </c>
      <c r="V1021" s="102">
        <f t="shared" si="398"/>
        <v>0</v>
      </c>
      <c r="W1021" s="101"/>
      <c r="X1021" s="101"/>
      <c r="Y1021" s="102">
        <f t="shared" si="396"/>
        <v>0</v>
      </c>
      <c r="Z1021" s="102">
        <f t="shared" si="397"/>
        <v>0</v>
      </c>
      <c r="AA1021" s="102" t="e">
        <f t="shared" si="399"/>
        <v>#VALUE!</v>
      </c>
    </row>
    <row r="1022" spans="1:27" ht="17.25">
      <c r="A1022" s="5"/>
      <c r="B1022" s="5"/>
      <c r="C1022" s="93"/>
      <c r="D1022" s="193"/>
      <c r="E1022" s="84"/>
      <c r="F1022" s="85"/>
      <c r="G1022" s="86" t="str">
        <f t="shared" si="388"/>
        <v>Error</v>
      </c>
      <c r="H1022" s="87">
        <v>14400</v>
      </c>
      <c r="I1022" s="88" t="e">
        <f t="shared" si="389"/>
        <v>#VALUE!</v>
      </c>
      <c r="J1022" s="88" t="e">
        <f t="shared" si="384"/>
        <v>#VALUE!</v>
      </c>
      <c r="K1022" s="88">
        <f t="shared" si="390"/>
        <v>0</v>
      </c>
      <c r="L1022" s="88">
        <f t="shared" si="391"/>
        <v>0</v>
      </c>
      <c r="M1022" s="88" t="e">
        <f t="shared" si="392"/>
        <v>#VALUE!</v>
      </c>
      <c r="N1022" s="88" t="e">
        <f t="shared" si="393"/>
        <v>#VALUE!</v>
      </c>
      <c r="O1022" s="87"/>
      <c r="P1022" s="88" t="e">
        <f t="shared" si="385"/>
        <v>#VALUE!</v>
      </c>
      <c r="Q1022" s="89" t="e">
        <f t="shared" si="394"/>
        <v>#VALUE!</v>
      </c>
      <c r="R1022" s="90"/>
      <c r="S1022" s="82"/>
      <c r="T1022" s="28">
        <f t="shared" si="395"/>
        <v>0</v>
      </c>
      <c r="U1022" s="91">
        <v>66140</v>
      </c>
      <c r="V1022" s="92">
        <f t="shared" si="398"/>
        <v>0</v>
      </c>
      <c r="W1022" s="91"/>
      <c r="X1022" s="91"/>
      <c r="Y1022" s="92">
        <f t="shared" si="396"/>
        <v>0</v>
      </c>
      <c r="Z1022" s="92">
        <f t="shared" si="397"/>
        <v>0</v>
      </c>
      <c r="AA1022" s="92" t="e">
        <f t="shared" si="399"/>
        <v>#VALUE!</v>
      </c>
    </row>
    <row r="1023" spans="1:27" ht="17.25">
      <c r="A1023" s="5"/>
      <c r="B1023" s="5"/>
      <c r="C1023" s="93"/>
      <c r="D1023" s="193"/>
      <c r="E1023" s="94"/>
      <c r="F1023" s="95"/>
      <c r="G1023" s="96" t="str">
        <f t="shared" si="388"/>
        <v>Error</v>
      </c>
      <c r="H1023" s="97">
        <v>14400</v>
      </c>
      <c r="I1023" s="98" t="e">
        <f t="shared" si="389"/>
        <v>#VALUE!</v>
      </c>
      <c r="J1023" s="88" t="e">
        <f t="shared" si="384"/>
        <v>#VALUE!</v>
      </c>
      <c r="K1023" s="98">
        <f t="shared" si="390"/>
        <v>0</v>
      </c>
      <c r="L1023" s="98">
        <f t="shared" si="391"/>
        <v>0</v>
      </c>
      <c r="M1023" s="98" t="e">
        <f t="shared" si="392"/>
        <v>#VALUE!</v>
      </c>
      <c r="N1023" s="98" t="e">
        <f t="shared" si="393"/>
        <v>#VALUE!</v>
      </c>
      <c r="O1023" s="97"/>
      <c r="P1023" s="98" t="e">
        <f t="shared" si="385"/>
        <v>#VALUE!</v>
      </c>
      <c r="Q1023" s="99" t="e">
        <f t="shared" si="394"/>
        <v>#VALUE!</v>
      </c>
      <c r="R1023" s="100"/>
      <c r="S1023" s="5"/>
      <c r="T1023" s="28">
        <f t="shared" si="395"/>
        <v>0</v>
      </c>
      <c r="U1023" s="101">
        <v>66140</v>
      </c>
      <c r="V1023" s="102">
        <f t="shared" si="398"/>
        <v>0</v>
      </c>
      <c r="W1023" s="101"/>
      <c r="X1023" s="101"/>
      <c r="Y1023" s="102">
        <f t="shared" si="396"/>
        <v>0</v>
      </c>
      <c r="Z1023" s="102">
        <f t="shared" si="397"/>
        <v>0</v>
      </c>
      <c r="AA1023" s="102" t="e">
        <f t="shared" si="399"/>
        <v>#VALUE!</v>
      </c>
    </row>
    <row r="1024" spans="1:27" ht="17.25">
      <c r="A1024" s="5"/>
      <c r="B1024" s="5"/>
      <c r="C1024" s="93"/>
      <c r="D1024" s="193"/>
      <c r="E1024" s="94"/>
      <c r="F1024" s="95"/>
      <c r="G1024" s="96" t="str">
        <f t="shared" si="388"/>
        <v>Error</v>
      </c>
      <c r="H1024" s="97">
        <v>14400</v>
      </c>
      <c r="I1024" s="98" t="e">
        <f t="shared" si="389"/>
        <v>#VALUE!</v>
      </c>
      <c r="J1024" s="88" t="e">
        <f t="shared" si="384"/>
        <v>#VALUE!</v>
      </c>
      <c r="K1024" s="98">
        <f t="shared" si="390"/>
        <v>0</v>
      </c>
      <c r="L1024" s="98">
        <f t="shared" si="391"/>
        <v>0</v>
      </c>
      <c r="M1024" s="98" t="e">
        <f t="shared" si="392"/>
        <v>#VALUE!</v>
      </c>
      <c r="N1024" s="98" t="e">
        <f t="shared" si="393"/>
        <v>#VALUE!</v>
      </c>
      <c r="O1024" s="97"/>
      <c r="P1024" s="98" t="e">
        <f t="shared" si="385"/>
        <v>#VALUE!</v>
      </c>
      <c r="Q1024" s="99" t="e">
        <f t="shared" si="394"/>
        <v>#VALUE!</v>
      </c>
      <c r="R1024" s="100"/>
      <c r="S1024" s="5"/>
      <c r="T1024" s="28">
        <f t="shared" si="395"/>
        <v>0</v>
      </c>
      <c r="U1024" s="101">
        <v>66140</v>
      </c>
      <c r="V1024" s="102">
        <f t="shared" si="398"/>
        <v>0</v>
      </c>
      <c r="W1024" s="101"/>
      <c r="X1024" s="101"/>
      <c r="Y1024" s="102">
        <f t="shared" si="396"/>
        <v>0</v>
      </c>
      <c r="Z1024" s="102">
        <f t="shared" si="397"/>
        <v>0</v>
      </c>
      <c r="AA1024" s="102" t="e">
        <f t="shared" si="399"/>
        <v>#VALUE!</v>
      </c>
    </row>
    <row r="1025" spans="1:27" ht="17.25">
      <c r="A1025" s="5"/>
      <c r="B1025" s="5"/>
      <c r="C1025" s="93"/>
      <c r="D1025" s="193"/>
      <c r="E1025" s="94"/>
      <c r="F1025" s="95"/>
      <c r="G1025" s="96" t="str">
        <f t="shared" si="388"/>
        <v>Error</v>
      </c>
      <c r="H1025" s="97">
        <v>14400</v>
      </c>
      <c r="I1025" s="98" t="e">
        <f t="shared" si="389"/>
        <v>#VALUE!</v>
      </c>
      <c r="J1025" s="88" t="e">
        <f t="shared" si="384"/>
        <v>#VALUE!</v>
      </c>
      <c r="K1025" s="98">
        <f t="shared" si="390"/>
        <v>0</v>
      </c>
      <c r="L1025" s="98">
        <f t="shared" si="391"/>
        <v>0</v>
      </c>
      <c r="M1025" s="98" t="e">
        <f t="shared" si="392"/>
        <v>#VALUE!</v>
      </c>
      <c r="N1025" s="98" t="e">
        <f t="shared" si="393"/>
        <v>#VALUE!</v>
      </c>
      <c r="O1025" s="97"/>
      <c r="P1025" s="98" t="e">
        <f t="shared" si="385"/>
        <v>#VALUE!</v>
      </c>
      <c r="Q1025" s="99" t="e">
        <f t="shared" si="394"/>
        <v>#VALUE!</v>
      </c>
      <c r="R1025" s="100"/>
      <c r="S1025" s="5"/>
      <c r="T1025" s="28">
        <f t="shared" si="395"/>
        <v>0</v>
      </c>
      <c r="U1025" s="101">
        <v>66140</v>
      </c>
      <c r="V1025" s="102">
        <f t="shared" si="398"/>
        <v>0</v>
      </c>
      <c r="W1025" s="101"/>
      <c r="X1025" s="101"/>
      <c r="Y1025" s="102">
        <f t="shared" si="396"/>
        <v>0</v>
      </c>
      <c r="Z1025" s="102">
        <f t="shared" si="397"/>
        <v>0</v>
      </c>
      <c r="AA1025" s="102" t="e">
        <f t="shared" si="399"/>
        <v>#VALUE!</v>
      </c>
    </row>
    <row r="1026" spans="1:27" ht="17.25">
      <c r="A1026" s="5"/>
      <c r="B1026" s="5"/>
      <c r="C1026" s="93"/>
      <c r="D1026" s="193"/>
      <c r="E1026" s="94"/>
      <c r="F1026" s="95"/>
      <c r="G1026" s="96" t="str">
        <f t="shared" si="388"/>
        <v>Error</v>
      </c>
      <c r="H1026" s="97">
        <v>14400</v>
      </c>
      <c r="I1026" s="98" t="e">
        <f t="shared" si="389"/>
        <v>#VALUE!</v>
      </c>
      <c r="J1026" s="88" t="e">
        <f t="shared" si="384"/>
        <v>#VALUE!</v>
      </c>
      <c r="K1026" s="98">
        <f t="shared" si="390"/>
        <v>0</v>
      </c>
      <c r="L1026" s="98">
        <f t="shared" si="391"/>
        <v>0</v>
      </c>
      <c r="M1026" s="98" t="e">
        <f t="shared" si="392"/>
        <v>#VALUE!</v>
      </c>
      <c r="N1026" s="98" t="e">
        <f t="shared" si="393"/>
        <v>#VALUE!</v>
      </c>
      <c r="O1026" s="97"/>
      <c r="P1026" s="98" t="e">
        <f t="shared" si="385"/>
        <v>#VALUE!</v>
      </c>
      <c r="Q1026" s="99" t="e">
        <f t="shared" si="394"/>
        <v>#VALUE!</v>
      </c>
      <c r="R1026" s="100"/>
      <c r="S1026" s="5"/>
      <c r="T1026" s="28">
        <f t="shared" si="395"/>
        <v>0</v>
      </c>
      <c r="U1026" s="101">
        <v>66140</v>
      </c>
      <c r="V1026" s="102">
        <f t="shared" si="398"/>
        <v>0</v>
      </c>
      <c r="W1026" s="101"/>
      <c r="X1026" s="101"/>
      <c r="Y1026" s="102">
        <f t="shared" si="396"/>
        <v>0</v>
      </c>
      <c r="Z1026" s="102">
        <f t="shared" si="397"/>
        <v>0</v>
      </c>
      <c r="AA1026" s="102" t="e">
        <f t="shared" si="399"/>
        <v>#VALUE!</v>
      </c>
    </row>
    <row r="1027" spans="1:27" ht="17.25">
      <c r="A1027" s="5"/>
      <c r="B1027" s="5"/>
      <c r="C1027" s="93"/>
      <c r="D1027" s="193"/>
      <c r="E1027" s="94"/>
      <c r="F1027" s="95"/>
      <c r="G1027" s="96" t="str">
        <f t="shared" si="388"/>
        <v>Error</v>
      </c>
      <c r="H1027" s="97">
        <v>14400</v>
      </c>
      <c r="I1027" s="98" t="e">
        <f t="shared" si="389"/>
        <v>#VALUE!</v>
      </c>
      <c r="J1027" s="88" t="e">
        <f t="shared" si="384"/>
        <v>#VALUE!</v>
      </c>
      <c r="K1027" s="98">
        <f t="shared" si="390"/>
        <v>0</v>
      </c>
      <c r="L1027" s="98">
        <f t="shared" si="391"/>
        <v>0</v>
      </c>
      <c r="M1027" s="98" t="e">
        <f t="shared" si="392"/>
        <v>#VALUE!</v>
      </c>
      <c r="N1027" s="98" t="e">
        <f t="shared" si="393"/>
        <v>#VALUE!</v>
      </c>
      <c r="O1027" s="97"/>
      <c r="P1027" s="98" t="e">
        <f t="shared" si="385"/>
        <v>#VALUE!</v>
      </c>
      <c r="Q1027" s="99" t="e">
        <f t="shared" si="394"/>
        <v>#VALUE!</v>
      </c>
      <c r="R1027" s="100"/>
      <c r="S1027" s="5"/>
      <c r="T1027" s="28">
        <f t="shared" si="395"/>
        <v>0</v>
      </c>
      <c r="U1027" s="101">
        <v>66140</v>
      </c>
      <c r="V1027" s="102">
        <f t="shared" si="398"/>
        <v>0</v>
      </c>
      <c r="W1027" s="101"/>
      <c r="X1027" s="101"/>
      <c r="Y1027" s="102">
        <f t="shared" si="396"/>
        <v>0</v>
      </c>
      <c r="Z1027" s="102">
        <f t="shared" si="397"/>
        <v>0</v>
      </c>
      <c r="AA1027" s="102" t="e">
        <f t="shared" si="399"/>
        <v>#VALUE!</v>
      </c>
    </row>
    <row r="1028" spans="1:27" ht="17.25">
      <c r="A1028" s="5"/>
      <c r="B1028" s="5"/>
      <c r="C1028" s="93"/>
      <c r="D1028" s="193"/>
      <c r="E1028" s="84"/>
      <c r="F1028" s="85"/>
      <c r="G1028" s="86" t="str">
        <f t="shared" si="388"/>
        <v>Error</v>
      </c>
      <c r="H1028" s="87">
        <v>14400</v>
      </c>
      <c r="I1028" s="88" t="e">
        <f t="shared" si="389"/>
        <v>#VALUE!</v>
      </c>
      <c r="J1028" s="88" t="e">
        <f t="shared" si="384"/>
        <v>#VALUE!</v>
      </c>
      <c r="K1028" s="88">
        <f t="shared" si="390"/>
        <v>0</v>
      </c>
      <c r="L1028" s="88">
        <f t="shared" si="391"/>
        <v>0</v>
      </c>
      <c r="M1028" s="88" t="e">
        <f t="shared" si="392"/>
        <v>#VALUE!</v>
      </c>
      <c r="N1028" s="88" t="e">
        <f t="shared" si="393"/>
        <v>#VALUE!</v>
      </c>
      <c r="O1028" s="87"/>
      <c r="P1028" s="88" t="e">
        <f t="shared" si="385"/>
        <v>#VALUE!</v>
      </c>
      <c r="Q1028" s="89" t="e">
        <f t="shared" si="394"/>
        <v>#VALUE!</v>
      </c>
      <c r="R1028" s="90"/>
      <c r="S1028" s="82"/>
      <c r="T1028" s="28">
        <f t="shared" si="395"/>
        <v>0</v>
      </c>
      <c r="U1028" s="91">
        <v>66140</v>
      </c>
      <c r="V1028" s="92">
        <f t="shared" si="398"/>
        <v>0</v>
      </c>
      <c r="W1028" s="91"/>
      <c r="X1028" s="91"/>
      <c r="Y1028" s="92">
        <f t="shared" si="396"/>
        <v>0</v>
      </c>
      <c r="Z1028" s="92">
        <f t="shared" si="397"/>
        <v>0</v>
      </c>
      <c r="AA1028" s="92" t="e">
        <f t="shared" si="399"/>
        <v>#VALUE!</v>
      </c>
    </row>
    <row r="1029" spans="1:27" ht="17.25">
      <c r="A1029" s="5"/>
      <c r="B1029" s="5"/>
      <c r="C1029" s="93"/>
      <c r="D1029" s="193"/>
      <c r="E1029" s="94"/>
      <c r="F1029" s="95"/>
      <c r="G1029" s="96" t="str">
        <f t="shared" si="388"/>
        <v>Error</v>
      </c>
      <c r="H1029" s="97">
        <v>14400</v>
      </c>
      <c r="I1029" s="98" t="e">
        <f t="shared" si="389"/>
        <v>#VALUE!</v>
      </c>
      <c r="J1029" s="88" t="e">
        <f t="shared" si="384"/>
        <v>#VALUE!</v>
      </c>
      <c r="K1029" s="98">
        <f t="shared" si="390"/>
        <v>0</v>
      </c>
      <c r="L1029" s="98">
        <f t="shared" si="391"/>
        <v>0</v>
      </c>
      <c r="M1029" s="98" t="e">
        <f t="shared" si="392"/>
        <v>#VALUE!</v>
      </c>
      <c r="N1029" s="98" t="e">
        <f t="shared" si="393"/>
        <v>#VALUE!</v>
      </c>
      <c r="O1029" s="97"/>
      <c r="P1029" s="98" t="e">
        <f t="shared" si="385"/>
        <v>#VALUE!</v>
      </c>
      <c r="Q1029" s="99" t="e">
        <f t="shared" si="394"/>
        <v>#VALUE!</v>
      </c>
      <c r="R1029" s="100"/>
      <c r="S1029" s="5"/>
      <c r="T1029" s="28">
        <f t="shared" si="395"/>
        <v>0</v>
      </c>
      <c r="U1029" s="101">
        <v>66140</v>
      </c>
      <c r="V1029" s="102">
        <f t="shared" si="398"/>
        <v>0</v>
      </c>
      <c r="W1029" s="101"/>
      <c r="X1029" s="101"/>
      <c r="Y1029" s="102">
        <f t="shared" si="396"/>
        <v>0</v>
      </c>
      <c r="Z1029" s="102">
        <f t="shared" si="397"/>
        <v>0</v>
      </c>
      <c r="AA1029" s="102" t="e">
        <f t="shared" si="399"/>
        <v>#VALUE!</v>
      </c>
    </row>
    <row r="1030" spans="1:27" ht="17.25">
      <c r="A1030" s="5"/>
      <c r="B1030" s="5"/>
      <c r="C1030" s="93"/>
      <c r="D1030" s="193"/>
      <c r="E1030" s="94"/>
      <c r="F1030" s="95"/>
      <c r="G1030" s="96" t="str">
        <f t="shared" si="388"/>
        <v>Error</v>
      </c>
      <c r="H1030" s="97">
        <v>14400</v>
      </c>
      <c r="I1030" s="98" t="e">
        <f t="shared" si="389"/>
        <v>#VALUE!</v>
      </c>
      <c r="J1030" s="88" t="e">
        <f t="shared" si="384"/>
        <v>#VALUE!</v>
      </c>
      <c r="K1030" s="98">
        <f t="shared" si="390"/>
        <v>0</v>
      </c>
      <c r="L1030" s="98">
        <f t="shared" si="391"/>
        <v>0</v>
      </c>
      <c r="M1030" s="98" t="e">
        <f t="shared" si="392"/>
        <v>#VALUE!</v>
      </c>
      <c r="N1030" s="98" t="e">
        <f t="shared" si="393"/>
        <v>#VALUE!</v>
      </c>
      <c r="O1030" s="97"/>
      <c r="P1030" s="98" t="e">
        <f t="shared" si="385"/>
        <v>#VALUE!</v>
      </c>
      <c r="Q1030" s="99" t="e">
        <f t="shared" si="394"/>
        <v>#VALUE!</v>
      </c>
      <c r="R1030" s="100"/>
      <c r="S1030" s="5"/>
      <c r="T1030" s="28">
        <f t="shared" si="395"/>
        <v>0</v>
      </c>
      <c r="U1030" s="101">
        <v>66140</v>
      </c>
      <c r="V1030" s="102">
        <f t="shared" si="398"/>
        <v>0</v>
      </c>
      <c r="W1030" s="101"/>
      <c r="X1030" s="101"/>
      <c r="Y1030" s="102">
        <f t="shared" si="396"/>
        <v>0</v>
      </c>
      <c r="Z1030" s="102">
        <f t="shared" si="397"/>
        <v>0</v>
      </c>
      <c r="AA1030" s="102" t="e">
        <f t="shared" si="399"/>
        <v>#VALUE!</v>
      </c>
    </row>
    <row r="1031" spans="1:27" ht="17.25">
      <c r="A1031" s="5"/>
      <c r="B1031" s="5"/>
      <c r="C1031" s="93"/>
      <c r="D1031" s="193"/>
      <c r="E1031" s="94"/>
      <c r="F1031" s="95"/>
      <c r="G1031" s="96" t="str">
        <f t="shared" si="388"/>
        <v>Error</v>
      </c>
      <c r="H1031" s="97">
        <v>14400</v>
      </c>
      <c r="I1031" s="98" t="e">
        <f t="shared" si="389"/>
        <v>#VALUE!</v>
      </c>
      <c r="J1031" s="88" t="e">
        <f t="shared" si="384"/>
        <v>#VALUE!</v>
      </c>
      <c r="K1031" s="98">
        <f t="shared" si="390"/>
        <v>0</v>
      </c>
      <c r="L1031" s="98">
        <f t="shared" si="391"/>
        <v>0</v>
      </c>
      <c r="M1031" s="98" t="e">
        <f t="shared" si="392"/>
        <v>#VALUE!</v>
      </c>
      <c r="N1031" s="98" t="e">
        <f t="shared" si="393"/>
        <v>#VALUE!</v>
      </c>
      <c r="O1031" s="97"/>
      <c r="P1031" s="98" t="e">
        <f t="shared" si="385"/>
        <v>#VALUE!</v>
      </c>
      <c r="Q1031" s="99" t="e">
        <f t="shared" si="394"/>
        <v>#VALUE!</v>
      </c>
      <c r="R1031" s="100"/>
      <c r="S1031" s="5"/>
      <c r="T1031" s="28">
        <f t="shared" si="395"/>
        <v>0</v>
      </c>
      <c r="U1031" s="101">
        <v>66140</v>
      </c>
      <c r="V1031" s="102">
        <f t="shared" si="398"/>
        <v>0</v>
      </c>
      <c r="W1031" s="101"/>
      <c r="X1031" s="101"/>
      <c r="Y1031" s="102">
        <f t="shared" si="396"/>
        <v>0</v>
      </c>
      <c r="Z1031" s="102">
        <f t="shared" si="397"/>
        <v>0</v>
      </c>
      <c r="AA1031" s="102" t="e">
        <f t="shared" si="399"/>
        <v>#VALUE!</v>
      </c>
    </row>
    <row r="1032" spans="1:27" ht="17.25">
      <c r="A1032" s="5"/>
      <c r="B1032" s="5"/>
      <c r="C1032" s="93"/>
      <c r="D1032" s="193"/>
      <c r="E1032" s="94"/>
      <c r="F1032" s="95"/>
      <c r="G1032" s="96" t="str">
        <f t="shared" si="388"/>
        <v>Error</v>
      </c>
      <c r="H1032" s="97">
        <v>14400</v>
      </c>
      <c r="I1032" s="98" t="e">
        <f t="shared" si="389"/>
        <v>#VALUE!</v>
      </c>
      <c r="J1032" s="88" t="e">
        <f t="shared" si="384"/>
        <v>#VALUE!</v>
      </c>
      <c r="K1032" s="98">
        <f t="shared" si="390"/>
        <v>0</v>
      </c>
      <c r="L1032" s="98">
        <f t="shared" si="391"/>
        <v>0</v>
      </c>
      <c r="M1032" s="98" t="e">
        <f t="shared" si="392"/>
        <v>#VALUE!</v>
      </c>
      <c r="N1032" s="98" t="e">
        <f t="shared" si="393"/>
        <v>#VALUE!</v>
      </c>
      <c r="O1032" s="97"/>
      <c r="P1032" s="98" t="e">
        <f t="shared" si="385"/>
        <v>#VALUE!</v>
      </c>
      <c r="Q1032" s="99" t="e">
        <f t="shared" si="394"/>
        <v>#VALUE!</v>
      </c>
      <c r="R1032" s="100"/>
      <c r="S1032" s="5"/>
      <c r="T1032" s="28">
        <f t="shared" si="395"/>
        <v>0</v>
      </c>
      <c r="U1032" s="101">
        <v>66140</v>
      </c>
      <c r="V1032" s="102">
        <f t="shared" si="398"/>
        <v>0</v>
      </c>
      <c r="W1032" s="101"/>
      <c r="X1032" s="101"/>
      <c r="Y1032" s="102">
        <f t="shared" si="396"/>
        <v>0</v>
      </c>
      <c r="Z1032" s="102">
        <f t="shared" si="397"/>
        <v>0</v>
      </c>
      <c r="AA1032" s="102" t="e">
        <f t="shared" si="399"/>
        <v>#VALUE!</v>
      </c>
    </row>
    <row r="1033" spans="1:27" ht="17.25">
      <c r="A1033" s="5"/>
      <c r="B1033" s="5"/>
      <c r="C1033" s="93"/>
      <c r="D1033" s="193"/>
      <c r="E1033" s="94"/>
      <c r="F1033" s="95"/>
      <c r="G1033" s="96" t="str">
        <f t="shared" si="388"/>
        <v>Error</v>
      </c>
      <c r="H1033" s="97">
        <v>14400</v>
      </c>
      <c r="I1033" s="98" t="e">
        <f t="shared" si="389"/>
        <v>#VALUE!</v>
      </c>
      <c r="J1033" s="88" t="e">
        <f t="shared" si="384"/>
        <v>#VALUE!</v>
      </c>
      <c r="K1033" s="98">
        <f t="shared" si="390"/>
        <v>0</v>
      </c>
      <c r="L1033" s="98">
        <f t="shared" si="391"/>
        <v>0</v>
      </c>
      <c r="M1033" s="98" t="e">
        <f t="shared" si="392"/>
        <v>#VALUE!</v>
      </c>
      <c r="N1033" s="98" t="e">
        <f t="shared" si="393"/>
        <v>#VALUE!</v>
      </c>
      <c r="O1033" s="97"/>
      <c r="P1033" s="98" t="e">
        <f t="shared" si="385"/>
        <v>#VALUE!</v>
      </c>
      <c r="Q1033" s="99" t="e">
        <f t="shared" si="394"/>
        <v>#VALUE!</v>
      </c>
      <c r="R1033" s="100"/>
      <c r="S1033" s="5"/>
      <c r="T1033" s="28">
        <f t="shared" si="395"/>
        <v>0</v>
      </c>
      <c r="U1033" s="101">
        <v>66140</v>
      </c>
      <c r="V1033" s="102">
        <f t="shared" si="398"/>
        <v>0</v>
      </c>
      <c r="W1033" s="101"/>
      <c r="X1033" s="101"/>
      <c r="Y1033" s="102">
        <f t="shared" si="396"/>
        <v>0</v>
      </c>
      <c r="Z1033" s="102">
        <f t="shared" si="397"/>
        <v>0</v>
      </c>
      <c r="AA1033" s="102" t="e">
        <f t="shared" si="399"/>
        <v>#VALUE!</v>
      </c>
    </row>
    <row r="1034" spans="1:27" ht="17.25">
      <c r="A1034" s="5"/>
      <c r="B1034" s="5"/>
      <c r="C1034" s="93"/>
      <c r="D1034" s="193"/>
      <c r="E1034" s="84"/>
      <c r="F1034" s="85"/>
      <c r="G1034" s="86" t="str">
        <f t="shared" si="388"/>
        <v>Error</v>
      </c>
      <c r="H1034" s="87">
        <v>14400</v>
      </c>
      <c r="I1034" s="88" t="e">
        <f t="shared" si="389"/>
        <v>#VALUE!</v>
      </c>
      <c r="J1034" s="88" t="e">
        <f t="shared" si="384"/>
        <v>#VALUE!</v>
      </c>
      <c r="K1034" s="88">
        <f t="shared" si="390"/>
        <v>0</v>
      </c>
      <c r="L1034" s="88">
        <f t="shared" si="391"/>
        <v>0</v>
      </c>
      <c r="M1034" s="88" t="e">
        <f t="shared" si="392"/>
        <v>#VALUE!</v>
      </c>
      <c r="N1034" s="88" t="e">
        <f t="shared" si="393"/>
        <v>#VALUE!</v>
      </c>
      <c r="O1034" s="87"/>
      <c r="P1034" s="88" t="e">
        <f t="shared" si="385"/>
        <v>#VALUE!</v>
      </c>
      <c r="Q1034" s="89" t="e">
        <f t="shared" si="394"/>
        <v>#VALUE!</v>
      </c>
      <c r="R1034" s="90"/>
      <c r="S1034" s="82"/>
      <c r="T1034" s="28">
        <f t="shared" si="395"/>
        <v>0</v>
      </c>
      <c r="U1034" s="91">
        <v>66140</v>
      </c>
      <c r="V1034" s="92">
        <f t="shared" si="398"/>
        <v>0</v>
      </c>
      <c r="W1034" s="91"/>
      <c r="X1034" s="91"/>
      <c r="Y1034" s="92">
        <f t="shared" si="396"/>
        <v>0</v>
      </c>
      <c r="Z1034" s="92">
        <f t="shared" si="397"/>
        <v>0</v>
      </c>
      <c r="AA1034" s="92" t="e">
        <f t="shared" si="399"/>
        <v>#VALUE!</v>
      </c>
    </row>
    <row r="1035" spans="1:27" ht="17.25">
      <c r="A1035" s="5"/>
      <c r="B1035" s="5"/>
      <c r="C1035" s="93"/>
      <c r="D1035" s="193"/>
      <c r="E1035" s="94"/>
      <c r="F1035" s="95"/>
      <c r="G1035" s="96" t="str">
        <f t="shared" si="388"/>
        <v>Error</v>
      </c>
      <c r="H1035" s="97">
        <v>14400</v>
      </c>
      <c r="I1035" s="98" t="e">
        <f t="shared" si="389"/>
        <v>#VALUE!</v>
      </c>
      <c r="J1035" s="88" t="e">
        <f t="shared" si="384"/>
        <v>#VALUE!</v>
      </c>
      <c r="K1035" s="98">
        <f t="shared" si="390"/>
        <v>0</v>
      </c>
      <c r="L1035" s="98">
        <f t="shared" si="391"/>
        <v>0</v>
      </c>
      <c r="M1035" s="98" t="e">
        <f t="shared" si="392"/>
        <v>#VALUE!</v>
      </c>
      <c r="N1035" s="98" t="e">
        <f t="shared" si="393"/>
        <v>#VALUE!</v>
      </c>
      <c r="O1035" s="97"/>
      <c r="P1035" s="98" t="e">
        <f t="shared" si="385"/>
        <v>#VALUE!</v>
      </c>
      <c r="Q1035" s="99" t="e">
        <f t="shared" si="394"/>
        <v>#VALUE!</v>
      </c>
      <c r="R1035" s="100"/>
      <c r="S1035" s="5"/>
      <c r="T1035" s="28">
        <f t="shared" si="395"/>
        <v>0</v>
      </c>
      <c r="U1035" s="101">
        <v>66140</v>
      </c>
      <c r="V1035" s="102">
        <f t="shared" si="398"/>
        <v>0</v>
      </c>
      <c r="W1035" s="101"/>
      <c r="X1035" s="101"/>
      <c r="Y1035" s="102">
        <f t="shared" si="396"/>
        <v>0</v>
      </c>
      <c r="Z1035" s="102">
        <f t="shared" si="397"/>
        <v>0</v>
      </c>
      <c r="AA1035" s="102" t="e">
        <f t="shared" si="399"/>
        <v>#VALUE!</v>
      </c>
    </row>
    <row r="1036" spans="1:27" ht="17.25">
      <c r="A1036" s="5"/>
      <c r="B1036" s="5"/>
      <c r="C1036" s="93"/>
      <c r="D1036" s="193"/>
      <c r="E1036" s="94"/>
      <c r="F1036" s="95"/>
      <c r="G1036" s="96" t="str">
        <f t="shared" si="388"/>
        <v>Error</v>
      </c>
      <c r="H1036" s="97">
        <v>14400</v>
      </c>
      <c r="I1036" s="98" t="e">
        <f t="shared" si="389"/>
        <v>#VALUE!</v>
      </c>
      <c r="J1036" s="88" t="e">
        <f t="shared" si="384"/>
        <v>#VALUE!</v>
      </c>
      <c r="K1036" s="98">
        <f t="shared" si="390"/>
        <v>0</v>
      </c>
      <c r="L1036" s="98">
        <f t="shared" si="391"/>
        <v>0</v>
      </c>
      <c r="M1036" s="98" t="e">
        <f t="shared" si="392"/>
        <v>#VALUE!</v>
      </c>
      <c r="N1036" s="98" t="e">
        <f t="shared" si="393"/>
        <v>#VALUE!</v>
      </c>
      <c r="O1036" s="97"/>
      <c r="P1036" s="98" t="e">
        <f t="shared" si="385"/>
        <v>#VALUE!</v>
      </c>
      <c r="Q1036" s="99" t="e">
        <f t="shared" si="394"/>
        <v>#VALUE!</v>
      </c>
      <c r="R1036" s="100"/>
      <c r="S1036" s="5"/>
      <c r="T1036" s="28">
        <f t="shared" si="395"/>
        <v>0</v>
      </c>
      <c r="U1036" s="101">
        <v>66140</v>
      </c>
      <c r="V1036" s="102">
        <f t="shared" si="398"/>
        <v>0</v>
      </c>
      <c r="W1036" s="101"/>
      <c r="X1036" s="101"/>
      <c r="Y1036" s="102">
        <f t="shared" si="396"/>
        <v>0</v>
      </c>
      <c r="Z1036" s="102">
        <f t="shared" si="397"/>
        <v>0</v>
      </c>
      <c r="AA1036" s="102" t="e">
        <f t="shared" si="399"/>
        <v>#VALUE!</v>
      </c>
    </row>
    <row r="1037" spans="1:27" ht="17.25">
      <c r="A1037" s="5"/>
      <c r="B1037" s="5"/>
      <c r="C1037" s="93"/>
      <c r="D1037" s="193"/>
      <c r="E1037" s="94"/>
      <c r="F1037" s="95"/>
      <c r="G1037" s="96" t="str">
        <f t="shared" si="388"/>
        <v>Error</v>
      </c>
      <c r="H1037" s="97">
        <v>14400</v>
      </c>
      <c r="I1037" s="98" t="e">
        <f t="shared" si="389"/>
        <v>#VALUE!</v>
      </c>
      <c r="J1037" s="88" t="e">
        <f t="shared" si="384"/>
        <v>#VALUE!</v>
      </c>
      <c r="K1037" s="98">
        <f t="shared" si="390"/>
        <v>0</v>
      </c>
      <c r="L1037" s="98">
        <f t="shared" si="391"/>
        <v>0</v>
      </c>
      <c r="M1037" s="98" t="e">
        <f t="shared" si="392"/>
        <v>#VALUE!</v>
      </c>
      <c r="N1037" s="98" t="e">
        <f t="shared" si="393"/>
        <v>#VALUE!</v>
      </c>
      <c r="O1037" s="97"/>
      <c r="P1037" s="98" t="e">
        <f t="shared" si="385"/>
        <v>#VALUE!</v>
      </c>
      <c r="Q1037" s="99" t="e">
        <f t="shared" si="394"/>
        <v>#VALUE!</v>
      </c>
      <c r="R1037" s="100"/>
      <c r="S1037" s="5"/>
      <c r="T1037" s="28">
        <f t="shared" si="395"/>
        <v>0</v>
      </c>
      <c r="U1037" s="101">
        <v>66140</v>
      </c>
      <c r="V1037" s="102">
        <f t="shared" si="398"/>
        <v>0</v>
      </c>
      <c r="W1037" s="101"/>
      <c r="X1037" s="101"/>
      <c r="Y1037" s="102">
        <f t="shared" si="396"/>
        <v>0</v>
      </c>
      <c r="Z1037" s="102">
        <f t="shared" si="397"/>
        <v>0</v>
      </c>
      <c r="AA1037" s="102" t="e">
        <f t="shared" si="399"/>
        <v>#VALUE!</v>
      </c>
    </row>
    <row r="1038" spans="1:27" ht="17.25">
      <c r="A1038" s="5"/>
      <c r="B1038" s="5"/>
      <c r="C1038" s="93"/>
      <c r="D1038" s="193"/>
      <c r="E1038" s="94"/>
      <c r="F1038" s="95"/>
      <c r="G1038" s="96" t="str">
        <f t="shared" si="388"/>
        <v>Error</v>
      </c>
      <c r="H1038" s="97">
        <v>14400</v>
      </c>
      <c r="I1038" s="98" t="e">
        <f t="shared" si="389"/>
        <v>#VALUE!</v>
      </c>
      <c r="J1038" s="88" t="e">
        <f t="shared" si="384"/>
        <v>#VALUE!</v>
      </c>
      <c r="K1038" s="98">
        <f t="shared" si="390"/>
        <v>0</v>
      </c>
      <c r="L1038" s="98">
        <f t="shared" si="391"/>
        <v>0</v>
      </c>
      <c r="M1038" s="98" t="e">
        <f t="shared" si="392"/>
        <v>#VALUE!</v>
      </c>
      <c r="N1038" s="98" t="e">
        <f t="shared" si="393"/>
        <v>#VALUE!</v>
      </c>
      <c r="O1038" s="97"/>
      <c r="P1038" s="98" t="e">
        <f t="shared" si="385"/>
        <v>#VALUE!</v>
      </c>
      <c r="Q1038" s="99" t="e">
        <f t="shared" si="394"/>
        <v>#VALUE!</v>
      </c>
      <c r="R1038" s="100"/>
      <c r="S1038" s="5"/>
      <c r="T1038" s="28">
        <f t="shared" si="395"/>
        <v>0</v>
      </c>
      <c r="U1038" s="101">
        <v>66140</v>
      </c>
      <c r="V1038" s="102">
        <f t="shared" si="398"/>
        <v>0</v>
      </c>
      <c r="W1038" s="101"/>
      <c r="X1038" s="101"/>
      <c r="Y1038" s="102">
        <f t="shared" si="396"/>
        <v>0</v>
      </c>
      <c r="Z1038" s="102">
        <f t="shared" si="397"/>
        <v>0</v>
      </c>
      <c r="AA1038" s="102" t="e">
        <f t="shared" si="399"/>
        <v>#VALUE!</v>
      </c>
    </row>
    <row r="1039" spans="1:27" ht="17.25">
      <c r="A1039" s="5"/>
      <c r="B1039" s="5"/>
      <c r="C1039" s="93"/>
      <c r="D1039" s="193"/>
      <c r="E1039" s="94"/>
      <c r="F1039" s="95"/>
      <c r="G1039" s="96" t="str">
        <f t="shared" si="388"/>
        <v>Error</v>
      </c>
      <c r="H1039" s="97">
        <v>14400</v>
      </c>
      <c r="I1039" s="98" t="e">
        <f t="shared" si="389"/>
        <v>#VALUE!</v>
      </c>
      <c r="J1039" s="88" t="e">
        <f t="shared" si="384"/>
        <v>#VALUE!</v>
      </c>
      <c r="K1039" s="98">
        <f t="shared" si="390"/>
        <v>0</v>
      </c>
      <c r="L1039" s="98">
        <f t="shared" si="391"/>
        <v>0</v>
      </c>
      <c r="M1039" s="98" t="e">
        <f t="shared" si="392"/>
        <v>#VALUE!</v>
      </c>
      <c r="N1039" s="98" t="e">
        <f t="shared" si="393"/>
        <v>#VALUE!</v>
      </c>
      <c r="O1039" s="97"/>
      <c r="P1039" s="98" t="e">
        <f t="shared" si="385"/>
        <v>#VALUE!</v>
      </c>
      <c r="Q1039" s="99" t="e">
        <f t="shared" si="394"/>
        <v>#VALUE!</v>
      </c>
      <c r="R1039" s="100"/>
      <c r="S1039" s="5"/>
      <c r="T1039" s="28">
        <f t="shared" si="395"/>
        <v>0</v>
      </c>
      <c r="U1039" s="101">
        <v>66140</v>
      </c>
      <c r="V1039" s="102">
        <f t="shared" si="398"/>
        <v>0</v>
      </c>
      <c r="W1039" s="101"/>
      <c r="X1039" s="101"/>
      <c r="Y1039" s="102">
        <f t="shared" si="396"/>
        <v>0</v>
      </c>
      <c r="Z1039" s="102">
        <f t="shared" si="397"/>
        <v>0</v>
      </c>
      <c r="AA1039" s="102" t="e">
        <f t="shared" si="399"/>
        <v>#VALUE!</v>
      </c>
    </row>
    <row r="1040" spans="1:27" ht="17.25">
      <c r="A1040" s="5"/>
      <c r="B1040" s="5"/>
      <c r="C1040" s="93"/>
      <c r="D1040" s="193"/>
      <c r="E1040" s="84"/>
      <c r="F1040" s="85"/>
      <c r="G1040" s="86" t="str">
        <f t="shared" si="388"/>
        <v>Error</v>
      </c>
      <c r="H1040" s="87">
        <v>14400</v>
      </c>
      <c r="I1040" s="88" t="e">
        <f t="shared" si="389"/>
        <v>#VALUE!</v>
      </c>
      <c r="J1040" s="88" t="e">
        <f t="shared" si="384"/>
        <v>#VALUE!</v>
      </c>
      <c r="K1040" s="88">
        <f t="shared" si="390"/>
        <v>0</v>
      </c>
      <c r="L1040" s="88">
        <f t="shared" si="391"/>
        <v>0</v>
      </c>
      <c r="M1040" s="88" t="e">
        <f t="shared" si="392"/>
        <v>#VALUE!</v>
      </c>
      <c r="N1040" s="88" t="e">
        <f t="shared" si="393"/>
        <v>#VALUE!</v>
      </c>
      <c r="O1040" s="87"/>
      <c r="P1040" s="88" t="e">
        <f t="shared" si="385"/>
        <v>#VALUE!</v>
      </c>
      <c r="Q1040" s="89" t="e">
        <f t="shared" si="394"/>
        <v>#VALUE!</v>
      </c>
      <c r="R1040" s="90"/>
      <c r="S1040" s="82"/>
      <c r="T1040" s="28">
        <f t="shared" si="395"/>
        <v>0</v>
      </c>
      <c r="U1040" s="91">
        <v>66140</v>
      </c>
      <c r="V1040" s="92">
        <f t="shared" si="398"/>
        <v>0</v>
      </c>
      <c r="W1040" s="91"/>
      <c r="X1040" s="91"/>
      <c r="Y1040" s="92">
        <f t="shared" si="396"/>
        <v>0</v>
      </c>
      <c r="Z1040" s="92">
        <f t="shared" si="397"/>
        <v>0</v>
      </c>
      <c r="AA1040" s="92" t="e">
        <f t="shared" si="399"/>
        <v>#VALUE!</v>
      </c>
    </row>
    <row r="1041" spans="1:27" ht="17.25">
      <c r="A1041" s="5"/>
      <c r="B1041" s="5"/>
      <c r="C1041" s="93"/>
      <c r="D1041" s="193"/>
      <c r="E1041" s="84"/>
      <c r="F1041" s="85"/>
      <c r="G1041" s="86" t="str">
        <f>IF($C1041="ստորաբաժանման պետ",IF(F1041=0,2.28,IF(F1041=1,2.35,IF(F1041=2,2.43,IF(F1041=3,2.5,IF(OR(F1041=4,F1041=5),2.58,IF(OR(F1041=6,F1041=7),2.66,IF(OR(F1041=8,F1041=9),2.75,IF(OR(F1041=10,F1041=11,F1041=12),2.83,IF(OR(F1041=13,F1041=14,F1041=15),2.92,IF(OR(F1041=16,F1041=17,F1041=18),3.01,3.11)))))))))),IF($C1041="ավագ կարգադրիչ",IF(F1041=0,1.96,IF(F1041=1,2.02,IF(F1041=2,2.08,IF(F1041=3,2.15,IF(OR(F1041=4,F1041=5),2.21,IF(OR(F1041=6,F1041=7),2.28,IF(OR(F1041=8,F1041=9),2.35,IF(OR(F1041=10,F1041=11,F1041=12),2.42,IF(OR(F1041=13,F1041=14,F1041=15),2.5,IF(OR(F1041=16,F1041=17,F1041=18),2.58,2.66)))))))))),IF($C1041="կարգադրիչ",IF(F1041=0,1.45,IF(F1041=1,1.49,IF(F1041=2,1.54,IF(F1041=3,1.59,IF(OR(F1041=4,F1041=5),1.9,IF(OR(F1041=6,F1041=7),1.96,IF(OR(F1041=8,F1041=9),1.73,IF(OR(F1041=10,F1041=11,F1041=12),1.79,IF(OR(F1041=13,F1041=14,F1041=15),1.84,IF(OR(F1041=16,F1041=17,F1041=18),1.9,1.95)))))))))), "Error")))</f>
        <v>Error</v>
      </c>
      <c r="H1041" s="87">
        <v>14400</v>
      </c>
      <c r="I1041" s="88" t="e">
        <f>G1041*H1041</f>
        <v>#VALUE!</v>
      </c>
      <c r="J1041" s="88" t="e">
        <f t="shared" si="384"/>
        <v>#VALUE!</v>
      </c>
      <c r="K1041" s="88">
        <f>IF($D1041="գեներալ-մայոր",2.91,IF($D1041="գնդապետ",2.38,IF($D1041="փոխգնդապետ",2.25,IF($D1041="մայոր",1.85,IF($D1041="կապիտան",1.72,IF($D1041="ավագ լեյտենանտ",1.59,IF($D1041="լեյտենանտ",1.46,IF($D1041="ավագ ենթասպա",1.06,IF($D1041="ենթասպա",0.93,IF($D1041="ավագ",0.79,IF($D1041="ավագ սերժանտ",0.66,IF($D1041="սերժանտ",0.53,IF($D1041="կրտսեր սերժանտ",0.4,0)))))))))))))</f>
        <v>0</v>
      </c>
      <c r="L1041" s="88">
        <f>K1041*H1041</f>
        <v>0</v>
      </c>
      <c r="M1041" s="88" t="e">
        <f>L1041+J1041</f>
        <v>#VALUE!</v>
      </c>
      <c r="N1041" s="88" t="e">
        <f>IF(F1041&lt;2,M1041*0%,IF(F1041&lt;5,M1041*5%,IF(F1041&lt;10,M1041*10%,IF(F1041&lt;15,M1041*15%,IF(F1041&lt;20,M1041*20%,IF(F1041&lt;25,M1041*25%,IF(F1041&gt;=25,M1041*30%)))))))</f>
        <v>#VALUE!</v>
      </c>
      <c r="O1041" s="87"/>
      <c r="P1041" s="88" t="e">
        <f t="shared" si="385"/>
        <v>#VALUE!</v>
      </c>
      <c r="Q1041" s="89" t="e">
        <f>P1041*6.565</f>
        <v>#VALUE!</v>
      </c>
      <c r="R1041" s="90"/>
      <c r="S1041" s="82"/>
      <c r="T1041" s="28">
        <f t="shared" si="395"/>
        <v>0</v>
      </c>
      <c r="U1041" s="91">
        <v>66140</v>
      </c>
      <c r="V1041" s="92">
        <f t="shared" si="398"/>
        <v>0</v>
      </c>
      <c r="W1041" s="91"/>
      <c r="X1041" s="91"/>
      <c r="Y1041" s="92">
        <f>+V1041+W1041+X1041</f>
        <v>0</v>
      </c>
      <c r="Z1041" s="92">
        <f>+Y1041*6.565</f>
        <v>0</v>
      </c>
      <c r="AA1041" s="92" t="e">
        <f t="shared" si="399"/>
        <v>#VALUE!</v>
      </c>
    </row>
    <row r="1042" spans="1:27" ht="17.25">
      <c r="A1042" s="5"/>
      <c r="B1042" s="5"/>
      <c r="C1042" s="93"/>
      <c r="D1042" s="193"/>
      <c r="E1042" s="94"/>
      <c r="F1042" s="95"/>
      <c r="G1042" s="96" t="str">
        <f t="shared" si="388"/>
        <v>Error</v>
      </c>
      <c r="H1042" s="97">
        <v>14400</v>
      </c>
      <c r="I1042" s="98" t="e">
        <f t="shared" ref="I1042:I1057" si="400">G1042*H1042</f>
        <v>#VALUE!</v>
      </c>
      <c r="J1042" s="88" t="e">
        <f t="shared" si="384"/>
        <v>#VALUE!</v>
      </c>
      <c r="K1042" s="98">
        <f t="shared" si="390"/>
        <v>0</v>
      </c>
      <c r="L1042" s="98">
        <f t="shared" ref="L1042:L1057" si="401">K1042*H1042</f>
        <v>0</v>
      </c>
      <c r="M1042" s="98" t="e">
        <f t="shared" ref="M1042:M1057" si="402">L1042+J1042</f>
        <v>#VALUE!</v>
      </c>
      <c r="N1042" s="98" t="e">
        <f t="shared" ref="N1042:N1057" si="403">IF(F1042&lt;2,M1042*0%,IF(F1042&lt;5,M1042*5%,IF(F1042&lt;10,M1042*10%,IF(F1042&lt;15,M1042*15%,IF(F1042&lt;20,M1042*20%,IF(F1042&lt;25,M1042*25%,IF(F1042&gt;=25,M1042*30%)))))))</f>
        <v>#VALUE!</v>
      </c>
      <c r="O1042" s="97"/>
      <c r="P1042" s="98" t="e">
        <f t="shared" si="385"/>
        <v>#VALUE!</v>
      </c>
      <c r="Q1042" s="99" t="e">
        <f t="shared" si="394"/>
        <v>#VALUE!</v>
      </c>
      <c r="R1042" s="100"/>
      <c r="S1042" s="5"/>
      <c r="T1042" s="28">
        <f t="shared" si="395"/>
        <v>0</v>
      </c>
      <c r="U1042" s="101">
        <v>66140</v>
      </c>
      <c r="V1042" s="102">
        <f t="shared" si="398"/>
        <v>0</v>
      </c>
      <c r="W1042" s="101"/>
      <c r="X1042" s="101"/>
      <c r="Y1042" s="102">
        <f t="shared" ref="Y1042:Y1057" si="404">+V1042+W1042+X1042</f>
        <v>0</v>
      </c>
      <c r="Z1042" s="102">
        <f t="shared" si="397"/>
        <v>0</v>
      </c>
      <c r="AA1042" s="102" t="e">
        <f t="shared" si="399"/>
        <v>#VALUE!</v>
      </c>
    </row>
    <row r="1043" spans="1:27" ht="17.25">
      <c r="A1043" s="5"/>
      <c r="B1043" s="5"/>
      <c r="C1043" s="93"/>
      <c r="D1043" s="193"/>
      <c r="E1043" s="94"/>
      <c r="F1043" s="95"/>
      <c r="G1043" s="96" t="str">
        <f t="shared" si="388"/>
        <v>Error</v>
      </c>
      <c r="H1043" s="97">
        <v>14400</v>
      </c>
      <c r="I1043" s="98" t="e">
        <f t="shared" si="400"/>
        <v>#VALUE!</v>
      </c>
      <c r="J1043" s="88" t="e">
        <f t="shared" si="384"/>
        <v>#VALUE!</v>
      </c>
      <c r="K1043" s="98">
        <f t="shared" si="390"/>
        <v>0</v>
      </c>
      <c r="L1043" s="98">
        <f t="shared" si="401"/>
        <v>0</v>
      </c>
      <c r="M1043" s="98" t="e">
        <f t="shared" si="402"/>
        <v>#VALUE!</v>
      </c>
      <c r="N1043" s="98" t="e">
        <f t="shared" si="403"/>
        <v>#VALUE!</v>
      </c>
      <c r="O1043" s="97"/>
      <c r="P1043" s="98" t="e">
        <f t="shared" si="385"/>
        <v>#VALUE!</v>
      </c>
      <c r="Q1043" s="99" t="e">
        <f t="shared" si="394"/>
        <v>#VALUE!</v>
      </c>
      <c r="R1043" s="100"/>
      <c r="S1043" s="5"/>
      <c r="T1043" s="28">
        <f t="shared" si="395"/>
        <v>0</v>
      </c>
      <c r="U1043" s="101">
        <v>66140</v>
      </c>
      <c r="V1043" s="102">
        <f t="shared" si="398"/>
        <v>0</v>
      </c>
      <c r="W1043" s="101"/>
      <c r="X1043" s="101"/>
      <c r="Y1043" s="102">
        <f t="shared" si="404"/>
        <v>0</v>
      </c>
      <c r="Z1043" s="102">
        <f t="shared" si="397"/>
        <v>0</v>
      </c>
      <c r="AA1043" s="102" t="e">
        <f t="shared" si="399"/>
        <v>#VALUE!</v>
      </c>
    </row>
    <row r="1044" spans="1:27" ht="17.25">
      <c r="A1044" s="5"/>
      <c r="B1044" s="5"/>
      <c r="C1044" s="93"/>
      <c r="D1044" s="193"/>
      <c r="E1044" s="94"/>
      <c r="F1044" s="95"/>
      <c r="G1044" s="96" t="str">
        <f t="shared" si="388"/>
        <v>Error</v>
      </c>
      <c r="H1044" s="97">
        <v>14400</v>
      </c>
      <c r="I1044" s="98" t="e">
        <f t="shared" si="400"/>
        <v>#VALUE!</v>
      </c>
      <c r="J1044" s="88" t="e">
        <f t="shared" si="384"/>
        <v>#VALUE!</v>
      </c>
      <c r="K1044" s="98">
        <f t="shared" si="390"/>
        <v>0</v>
      </c>
      <c r="L1044" s="98">
        <f t="shared" si="401"/>
        <v>0</v>
      </c>
      <c r="M1044" s="98" t="e">
        <f t="shared" si="402"/>
        <v>#VALUE!</v>
      </c>
      <c r="N1044" s="98" t="e">
        <f t="shared" si="403"/>
        <v>#VALUE!</v>
      </c>
      <c r="O1044" s="97"/>
      <c r="P1044" s="98" t="e">
        <f t="shared" si="385"/>
        <v>#VALUE!</v>
      </c>
      <c r="Q1044" s="99" t="e">
        <f t="shared" si="394"/>
        <v>#VALUE!</v>
      </c>
      <c r="R1044" s="100"/>
      <c r="S1044" s="5"/>
      <c r="T1044" s="28">
        <f t="shared" si="395"/>
        <v>0</v>
      </c>
      <c r="U1044" s="101">
        <v>66140</v>
      </c>
      <c r="V1044" s="102">
        <f t="shared" si="398"/>
        <v>0</v>
      </c>
      <c r="W1044" s="101"/>
      <c r="X1044" s="101"/>
      <c r="Y1044" s="102">
        <f t="shared" si="404"/>
        <v>0</v>
      </c>
      <c r="Z1044" s="102">
        <f t="shared" si="397"/>
        <v>0</v>
      </c>
      <c r="AA1044" s="102" t="e">
        <f t="shared" si="399"/>
        <v>#VALUE!</v>
      </c>
    </row>
    <row r="1045" spans="1:27" ht="17.25">
      <c r="A1045" s="5"/>
      <c r="B1045" s="5"/>
      <c r="C1045" s="93"/>
      <c r="D1045" s="193"/>
      <c r="E1045" s="94"/>
      <c r="F1045" s="95"/>
      <c r="G1045" s="96" t="str">
        <f t="shared" si="388"/>
        <v>Error</v>
      </c>
      <c r="H1045" s="97">
        <v>14400</v>
      </c>
      <c r="I1045" s="98" t="e">
        <f t="shared" si="400"/>
        <v>#VALUE!</v>
      </c>
      <c r="J1045" s="88" t="e">
        <f t="shared" si="384"/>
        <v>#VALUE!</v>
      </c>
      <c r="K1045" s="98">
        <f t="shared" si="390"/>
        <v>0</v>
      </c>
      <c r="L1045" s="98">
        <f t="shared" si="401"/>
        <v>0</v>
      </c>
      <c r="M1045" s="98" t="e">
        <f t="shared" si="402"/>
        <v>#VALUE!</v>
      </c>
      <c r="N1045" s="98" t="e">
        <f t="shared" si="403"/>
        <v>#VALUE!</v>
      </c>
      <c r="O1045" s="97"/>
      <c r="P1045" s="98" t="e">
        <f t="shared" si="385"/>
        <v>#VALUE!</v>
      </c>
      <c r="Q1045" s="99" t="e">
        <f t="shared" si="394"/>
        <v>#VALUE!</v>
      </c>
      <c r="R1045" s="100"/>
      <c r="S1045" s="5"/>
      <c r="T1045" s="28">
        <f t="shared" si="395"/>
        <v>0</v>
      </c>
      <c r="U1045" s="101">
        <v>66140</v>
      </c>
      <c r="V1045" s="102">
        <f t="shared" si="398"/>
        <v>0</v>
      </c>
      <c r="W1045" s="101"/>
      <c r="X1045" s="101"/>
      <c r="Y1045" s="102">
        <f t="shared" si="404"/>
        <v>0</v>
      </c>
      <c r="Z1045" s="102">
        <f t="shared" si="397"/>
        <v>0</v>
      </c>
      <c r="AA1045" s="102" t="e">
        <f t="shared" si="399"/>
        <v>#VALUE!</v>
      </c>
    </row>
    <row r="1046" spans="1:27" ht="17.25">
      <c r="A1046" s="5"/>
      <c r="B1046" s="5"/>
      <c r="C1046" s="93"/>
      <c r="D1046" s="193"/>
      <c r="E1046" s="94"/>
      <c r="F1046" s="95"/>
      <c r="G1046" s="96" t="str">
        <f t="shared" si="388"/>
        <v>Error</v>
      </c>
      <c r="H1046" s="97">
        <v>14400</v>
      </c>
      <c r="I1046" s="98" t="e">
        <f t="shared" si="400"/>
        <v>#VALUE!</v>
      </c>
      <c r="J1046" s="88" t="e">
        <f t="shared" si="384"/>
        <v>#VALUE!</v>
      </c>
      <c r="K1046" s="98">
        <f t="shared" si="390"/>
        <v>0</v>
      </c>
      <c r="L1046" s="98">
        <f t="shared" si="401"/>
        <v>0</v>
      </c>
      <c r="M1046" s="98" t="e">
        <f t="shared" si="402"/>
        <v>#VALUE!</v>
      </c>
      <c r="N1046" s="98" t="e">
        <f t="shared" si="403"/>
        <v>#VALUE!</v>
      </c>
      <c r="O1046" s="97"/>
      <c r="P1046" s="98" t="e">
        <f t="shared" si="385"/>
        <v>#VALUE!</v>
      </c>
      <c r="Q1046" s="99" t="e">
        <f t="shared" si="394"/>
        <v>#VALUE!</v>
      </c>
      <c r="R1046" s="100"/>
      <c r="S1046" s="5"/>
      <c r="T1046" s="28">
        <f t="shared" si="395"/>
        <v>0</v>
      </c>
      <c r="U1046" s="101">
        <v>66140</v>
      </c>
      <c r="V1046" s="102">
        <f t="shared" si="398"/>
        <v>0</v>
      </c>
      <c r="W1046" s="101"/>
      <c r="X1046" s="101"/>
      <c r="Y1046" s="102">
        <f t="shared" si="404"/>
        <v>0</v>
      </c>
      <c r="Z1046" s="102">
        <f t="shared" si="397"/>
        <v>0</v>
      </c>
      <c r="AA1046" s="102" t="e">
        <f t="shared" si="399"/>
        <v>#VALUE!</v>
      </c>
    </row>
    <row r="1047" spans="1:27" ht="17.25">
      <c r="A1047" s="5"/>
      <c r="B1047" s="5"/>
      <c r="C1047" s="93"/>
      <c r="D1047" s="193"/>
      <c r="E1047" s="84"/>
      <c r="F1047" s="85"/>
      <c r="G1047" s="86" t="str">
        <f t="shared" si="388"/>
        <v>Error</v>
      </c>
      <c r="H1047" s="87">
        <v>14400</v>
      </c>
      <c r="I1047" s="88" t="e">
        <f t="shared" si="400"/>
        <v>#VALUE!</v>
      </c>
      <c r="J1047" s="88" t="e">
        <f t="shared" si="384"/>
        <v>#VALUE!</v>
      </c>
      <c r="K1047" s="88">
        <f t="shared" si="390"/>
        <v>0</v>
      </c>
      <c r="L1047" s="88">
        <f t="shared" si="401"/>
        <v>0</v>
      </c>
      <c r="M1047" s="88" t="e">
        <f t="shared" si="402"/>
        <v>#VALUE!</v>
      </c>
      <c r="N1047" s="88" t="e">
        <f t="shared" si="403"/>
        <v>#VALUE!</v>
      </c>
      <c r="O1047" s="87"/>
      <c r="P1047" s="88" t="e">
        <f t="shared" si="385"/>
        <v>#VALUE!</v>
      </c>
      <c r="Q1047" s="89" t="e">
        <f t="shared" si="394"/>
        <v>#VALUE!</v>
      </c>
      <c r="R1047" s="90"/>
      <c r="S1047" s="82"/>
      <c r="T1047" s="28">
        <f t="shared" si="395"/>
        <v>0</v>
      </c>
      <c r="U1047" s="91">
        <v>66140</v>
      </c>
      <c r="V1047" s="92">
        <f t="shared" si="398"/>
        <v>0</v>
      </c>
      <c r="W1047" s="91"/>
      <c r="X1047" s="91"/>
      <c r="Y1047" s="92">
        <f t="shared" si="404"/>
        <v>0</v>
      </c>
      <c r="Z1047" s="92">
        <f t="shared" si="397"/>
        <v>0</v>
      </c>
      <c r="AA1047" s="92" t="e">
        <f t="shared" si="399"/>
        <v>#VALUE!</v>
      </c>
    </row>
    <row r="1048" spans="1:27" ht="17.25">
      <c r="A1048" s="5"/>
      <c r="B1048" s="5"/>
      <c r="C1048" s="93"/>
      <c r="D1048" s="193"/>
      <c r="E1048" s="94"/>
      <c r="F1048" s="95"/>
      <c r="G1048" s="96" t="str">
        <f t="shared" si="388"/>
        <v>Error</v>
      </c>
      <c r="H1048" s="97">
        <v>14400</v>
      </c>
      <c r="I1048" s="98" t="e">
        <f t="shared" si="400"/>
        <v>#VALUE!</v>
      </c>
      <c r="J1048" s="88" t="e">
        <f t="shared" si="384"/>
        <v>#VALUE!</v>
      </c>
      <c r="K1048" s="98">
        <f t="shared" si="390"/>
        <v>0</v>
      </c>
      <c r="L1048" s="98">
        <f t="shared" si="401"/>
        <v>0</v>
      </c>
      <c r="M1048" s="98" t="e">
        <f t="shared" si="402"/>
        <v>#VALUE!</v>
      </c>
      <c r="N1048" s="98" t="e">
        <f t="shared" si="403"/>
        <v>#VALUE!</v>
      </c>
      <c r="O1048" s="97"/>
      <c r="P1048" s="98" t="e">
        <f t="shared" si="385"/>
        <v>#VALUE!</v>
      </c>
      <c r="Q1048" s="99" t="e">
        <f t="shared" si="394"/>
        <v>#VALUE!</v>
      </c>
      <c r="R1048" s="100"/>
      <c r="S1048" s="5"/>
      <c r="T1048" s="28">
        <f t="shared" si="395"/>
        <v>0</v>
      </c>
      <c r="U1048" s="101">
        <v>66140</v>
      </c>
      <c r="V1048" s="102">
        <f t="shared" si="398"/>
        <v>0</v>
      </c>
      <c r="W1048" s="101"/>
      <c r="X1048" s="101"/>
      <c r="Y1048" s="102">
        <f t="shared" si="404"/>
        <v>0</v>
      </c>
      <c r="Z1048" s="102">
        <f t="shared" si="397"/>
        <v>0</v>
      </c>
      <c r="AA1048" s="102" t="e">
        <f t="shared" si="399"/>
        <v>#VALUE!</v>
      </c>
    </row>
    <row r="1049" spans="1:27" ht="17.25">
      <c r="A1049" s="5"/>
      <c r="B1049" s="5"/>
      <c r="C1049" s="93"/>
      <c r="D1049" s="193"/>
      <c r="E1049" s="94"/>
      <c r="F1049" s="95"/>
      <c r="G1049" s="96" t="str">
        <f t="shared" si="388"/>
        <v>Error</v>
      </c>
      <c r="H1049" s="97">
        <v>14400</v>
      </c>
      <c r="I1049" s="98" t="e">
        <f t="shared" si="400"/>
        <v>#VALUE!</v>
      </c>
      <c r="J1049" s="88" t="e">
        <f t="shared" si="384"/>
        <v>#VALUE!</v>
      </c>
      <c r="K1049" s="98">
        <f t="shared" si="390"/>
        <v>0</v>
      </c>
      <c r="L1049" s="98">
        <f t="shared" si="401"/>
        <v>0</v>
      </c>
      <c r="M1049" s="98" t="e">
        <f t="shared" si="402"/>
        <v>#VALUE!</v>
      </c>
      <c r="N1049" s="98" t="e">
        <f t="shared" si="403"/>
        <v>#VALUE!</v>
      </c>
      <c r="O1049" s="97"/>
      <c r="P1049" s="98" t="e">
        <f t="shared" si="385"/>
        <v>#VALUE!</v>
      </c>
      <c r="Q1049" s="99" t="e">
        <f t="shared" si="394"/>
        <v>#VALUE!</v>
      </c>
      <c r="R1049" s="100"/>
      <c r="S1049" s="5"/>
      <c r="T1049" s="28">
        <f t="shared" si="395"/>
        <v>0</v>
      </c>
      <c r="U1049" s="101">
        <v>66140</v>
      </c>
      <c r="V1049" s="102">
        <f t="shared" si="398"/>
        <v>0</v>
      </c>
      <c r="W1049" s="101"/>
      <c r="X1049" s="101"/>
      <c r="Y1049" s="102">
        <f t="shared" si="404"/>
        <v>0</v>
      </c>
      <c r="Z1049" s="102">
        <f t="shared" si="397"/>
        <v>0</v>
      </c>
      <c r="AA1049" s="102" t="e">
        <f t="shared" si="399"/>
        <v>#VALUE!</v>
      </c>
    </row>
    <row r="1050" spans="1:27" ht="17.25">
      <c r="A1050" s="5"/>
      <c r="B1050" s="5"/>
      <c r="C1050" s="93"/>
      <c r="D1050" s="193"/>
      <c r="E1050" s="94"/>
      <c r="F1050" s="95"/>
      <c r="G1050" s="96" t="str">
        <f t="shared" si="388"/>
        <v>Error</v>
      </c>
      <c r="H1050" s="97">
        <v>14400</v>
      </c>
      <c r="I1050" s="98" t="e">
        <f t="shared" si="400"/>
        <v>#VALUE!</v>
      </c>
      <c r="J1050" s="88" t="e">
        <f t="shared" ref="J1050:J1057" si="405">IF(I1050&lt;=59525,59525,I1050)</f>
        <v>#VALUE!</v>
      </c>
      <c r="K1050" s="98">
        <f t="shared" si="390"/>
        <v>0</v>
      </c>
      <c r="L1050" s="98">
        <f t="shared" si="401"/>
        <v>0</v>
      </c>
      <c r="M1050" s="98" t="e">
        <f t="shared" si="402"/>
        <v>#VALUE!</v>
      </c>
      <c r="N1050" s="98" t="e">
        <f t="shared" si="403"/>
        <v>#VALUE!</v>
      </c>
      <c r="O1050" s="97"/>
      <c r="P1050" s="98" t="e">
        <f t="shared" ref="P1050:P1057" si="406">M1050+N1050+O1050</f>
        <v>#VALUE!</v>
      </c>
      <c r="Q1050" s="99" t="e">
        <f t="shared" si="394"/>
        <v>#VALUE!</v>
      </c>
      <c r="R1050" s="100"/>
      <c r="S1050" s="5"/>
      <c r="T1050" s="28">
        <f t="shared" si="395"/>
        <v>0</v>
      </c>
      <c r="U1050" s="101">
        <v>66140</v>
      </c>
      <c r="V1050" s="102">
        <f t="shared" ref="V1050:V1057" si="407">+U1050*T1050</f>
        <v>0</v>
      </c>
      <c r="W1050" s="101"/>
      <c r="X1050" s="101"/>
      <c r="Y1050" s="102">
        <f t="shared" si="404"/>
        <v>0</v>
      </c>
      <c r="Z1050" s="102">
        <f t="shared" si="397"/>
        <v>0</v>
      </c>
      <c r="AA1050" s="102" t="e">
        <f t="shared" ref="AA1050:AA1057" si="408">+Z1050+Q1050</f>
        <v>#VALUE!</v>
      </c>
    </row>
    <row r="1051" spans="1:27" ht="17.25">
      <c r="A1051" s="5"/>
      <c r="B1051" s="5"/>
      <c r="C1051" s="93"/>
      <c r="D1051" s="193"/>
      <c r="E1051" s="94"/>
      <c r="F1051" s="95"/>
      <c r="G1051" s="96" t="str">
        <f t="shared" ref="G1051:G1057" si="409">IF($C1051="ստորաբաժանման պետ",IF(F1051=0,2.28,IF(F1051=1,2.35,IF(F1051=2,2.43,IF(F1051=3,2.5,IF(OR(F1051=4,F1051=5),2.58,IF(OR(F1051=6,F1051=7),2.66,IF(OR(F1051=8,F1051=9),2.75,IF(OR(F1051=10,F1051=11,F1051=12),2.83,IF(OR(F1051=13,F1051=14,F1051=15),2.92,IF(OR(F1051=16,F1051=17,F1051=18),3.01,3.11)))))))))),IF($C1051="ավագ կարգադրիչ",IF(F1051=0,1.96,IF(F1051=1,2.02,IF(F1051=2,2.08,IF(F1051=3,2.15,IF(OR(F1051=4,F1051=5),2.21,IF(OR(F1051=6,F1051=7),2.28,IF(OR(F1051=8,F1051=9),2.35,IF(OR(F1051=10,F1051=11,F1051=12),2.42,IF(OR(F1051=13,F1051=14,F1051=15),2.5,IF(OR(F1051=16,F1051=17,F1051=18),2.58,2.66)))))))))),IF($C1051="կարգադրիչ",IF(F1051=0,1.45,IF(F1051=1,1.49,IF(F1051=2,1.54,IF(F1051=3,1.59,IF(OR(F1051=4,F1051=5),1.9,IF(OR(F1051=6,F1051=7),1.96,IF(OR(F1051=8,F1051=9),1.73,IF(OR(F1051=10,F1051=11,F1051=12),1.79,IF(OR(F1051=13,F1051=14,F1051=15),1.84,IF(OR(F1051=16,F1051=17,F1051=18),1.9,1.95)))))))))), "Error")))</f>
        <v>Error</v>
      </c>
      <c r="H1051" s="97">
        <v>14400</v>
      </c>
      <c r="I1051" s="98" t="e">
        <f t="shared" si="400"/>
        <v>#VALUE!</v>
      </c>
      <c r="J1051" s="88" t="e">
        <f t="shared" si="405"/>
        <v>#VALUE!</v>
      </c>
      <c r="K1051" s="98">
        <f t="shared" ref="K1051:K1057" si="410">IF($D1051="գեներալ-մայոր",2.91,IF($D1051="գնդապետ",2.38,IF($D1051="փոխգնդապետ",2.25,IF($D1051="մայոր",1.85,IF($D1051="կապիտան",1.72,IF($D1051="ավագ լեյտենանտ",1.59,IF($D1051="լեյտենանտ",1.46,IF($D1051="ավագ ենթասպա",1.06,IF($D1051="ենթասպա",0.93,IF($D1051="ավագ",0.79,IF($D1051="ավագ սերժանտ",0.66,IF($D1051="սերժանտ",0.53,IF($D1051="կրտսեր սերժանտ",0.4,0)))))))))))))</f>
        <v>0</v>
      </c>
      <c r="L1051" s="98">
        <f t="shared" si="401"/>
        <v>0</v>
      </c>
      <c r="M1051" s="98" t="e">
        <f t="shared" si="402"/>
        <v>#VALUE!</v>
      </c>
      <c r="N1051" s="98" t="e">
        <f t="shared" si="403"/>
        <v>#VALUE!</v>
      </c>
      <c r="O1051" s="97"/>
      <c r="P1051" s="98" t="e">
        <f t="shared" si="406"/>
        <v>#VALUE!</v>
      </c>
      <c r="Q1051" s="99" t="e">
        <f t="shared" ref="Q1051:Q1057" si="411">P1051*6.565</f>
        <v>#VALUE!</v>
      </c>
      <c r="R1051" s="100"/>
      <c r="S1051" s="5"/>
      <c r="T1051" s="28">
        <f t="shared" ref="T1051:T1057" si="412">IF(E1051&lt;1,0,IF(D1051="Բ-1",IF(F1051=0,6.94,IF(F1051=1,7.17,IF(F1051=2,7.41,IF(F1051=3,7.66,IF(OR(F1051=5,F1051=4),7.92,IF(OR(F1051=6,F1051=7),8.18,IF(OR(F1051=8,F1051=9),8.46,IF(OR(F1051=10,F1051=11,F1051=12),8.74,IF(OR(F1051=13,F1051=14,F1051=15),9.03,IF(OR(F1051=16,F1051=17,F1051=18),9.33,9.65)))))))))),IF(D1051="Բ-2", IF(F1051=0,5.71,IF(F1051=1,5.89,IF(F1051=2,6.09,IF(F1051=3,6.29,IF(OR(F1051=5,F1051=4),6.5,IF(OR(F1051=6,F1051=7),6.72,IF(OR(F1051=8,F1051=9),6.94,IF(OR(F1051=10,F1051=11,F1051=12),7.17,IF(OR(F1051=13,F1051=14,F1051=15),7.41,IF(OR(F1051=16,F1051=17,F1051=18),7.65,7.91)))))))))), IF(D1051="Գ-1", IF(F1051=0,4.7,IF(F1051=1,4.86,IF(F1051=2,5.01,IF(F1051=3,5.18,IF(OR(F1051=5,F1051=4),5.35,IF(OR(F1051=6,F1051=7),5.52,IF(OR(F1051=8,F1051=9),5.71,IF(OR(F1051=10,F1051=11,F1051=12),5.89,IF(OR(F1051=13,F1051=14,F1051=15),6.09,IF(OR(F1051=16,F1051=17,F1051=18),6.29,6.49)))))))))), IF(D1051="Գ-2", IF(F1051=0,3.88,IF(F1051=1,4.01,IF(F1051=2,4.14,IF(F1051=3,4.27,IF(OR(F1051=5,F1051=4),4.41,IF(OR(F1051=6,F1051=7),4.55,IF(OR(F1051=8,F1051=9),4.7,IF(OR(F1051=10,F1051=11,F1051=12),4.85,IF(OR(F1051=13,F1051=14,F1051=15),5.01,IF(OR(F1051=16,F1051=17,F1051=18),5.17,5.34)))))))))), IF(D1051="Գ-3", IF(F1051=0,3.21,IF(F1051=1,3.31,IF(F1051=2,3.42,IF(F1051=3,3.53,IF(OR(F1051=5,F1051=4),3.64,IF(OR(F1051=6,F1051=7),3.76,IF(OR(F1051=8,F1051=9),3.88,IF(OR(F1051=10,F1051=11,F1051=12),4.01,IF(OR(F1051=13,F1051=14,F1051=15),4.13,IF(OR(F1051=16,F1051=17,F1051=18),4.27,4.4)))))))))), IF(D1051="Ա-1", IF(F1051=0,2.66,IF(F1051=1,2.75,IF(F1051=2,2.83,IF(F1051=3,2.92,IF(OR(F1051=5,F1051=4),3.02,IF(OR(F1051=6,F1051=7),3.11,IF(OR(F1051=8,F1051=9),3.21,IF(OR(F1051=10,F1051=11,F1051=12),3.31,IF(OR(F1051=13,F1051=14,F1051=15),3.42,IF(OR(F1051=16,F1051=17,F1051=18),3.53,3.64)))))))))), IF(D1051="Ա-2", IF(F1051=0,2.28,IF(F1051=1,2.35,IF(F1051=2,2.43,IF(F1051=3,2.5,IF(OR(F1051=5,F1051=4),2.58,IF(OR(F1051=6,F1051=7),2.66,IF(OR(F1051=8,F1051=9),2.75,IF(OR(F1051=10,F1051=11,F1051=12),2.83,IF(OR(F1051=13,F1051=14,F1051=15),2.92,IF(OR(F1051=16,F1051=17,F1051=18),3.01,3.11)))))))))),IF(D1051="Ա-3", IF(F1051=0,1.96,IF(F1051=1,2.02,IF(F1051=2,2.08,IF(F1051=3,2.15,IF(OR(F1051=5,F1051=4),2.21,IF(OR(F1051=6,F1051=7),2.28,IF(OR(F1051=8,F1051=9),2.35,IF(OR(F1051=10,F1051=11,F1051=12),2.42,IF(OR(F1051=13,F1051=14,F1051=15),2.5,IF(OR(F1051=16,F1051=17,F1051=18),2.58,2.66)))))))))), IF(D1051="Կ-1", IF(F1051=0,1.68,IF(F1051=1,1.73,IF(F1051=2,1.79,IF(F1051=3,1.84,IF(OR(F1051=5,F1051=4),1.9,IF(OR(F1051=6,F1051=7),1.96,IF(OR(F1051=8,F1051=9),2.02,IF(OR(F1051=10,F1051=11,F1051=12),2.08,IF(OR(F1051=13,F1051=14,F1051=15),2.14,IF(OR(F1051=16,F1051=17,F1051=18),2.21,2.28)))))))))), IF(D1051="Կ-2", IF(F1051=0,1.45,IF(F1051=1,1.49,IF(F1051=2,1.54,IF(F1051=3,1.59,IF(OR(F1051=5,F1051=4),1.63,IF(OR(F1051=6,F1051=7),1.68,IF(OR(F1051=8,F1051=9),1.73,IF(OR(F1051=10,F1051=11,F1051=12),1.79,IF(OR(F1051=13,F1051=14,F1051=15),1.84,IF(OR(F1051=16,F1051=17,F1051=18),1.9,1.95)))))))))),IF(D1051="Կ-3", IF(F1051=0,1.25,IF(F1051=1,1.29,IF(F1051=2,1.33,IF(F1051=3,1.37,IF(OR(F1051=5,F1051=4),1.41,IF(OR(F1051=6,F1051=7),1.45,IF(OR(F1051=8,F1051=9),1.49,IF(OR(F1051=10,F1051=11,F1051=12),1.54,IF(OR(F1051=13,F1051=14,F1051=15),1.58,IF(OR(F1051=16,F1051=17,F1051=18),1.63,1.68)))))))))), "Error"))))))))))))</f>
        <v>0</v>
      </c>
      <c r="U1051" s="101">
        <v>66140</v>
      </c>
      <c r="V1051" s="102">
        <f t="shared" si="407"/>
        <v>0</v>
      </c>
      <c r="W1051" s="101"/>
      <c r="X1051" s="101"/>
      <c r="Y1051" s="102">
        <f t="shared" si="404"/>
        <v>0</v>
      </c>
      <c r="Z1051" s="102">
        <f t="shared" ref="Z1051:Z1057" si="413">+Y1051*6.565</f>
        <v>0</v>
      </c>
      <c r="AA1051" s="102" t="e">
        <f t="shared" si="408"/>
        <v>#VALUE!</v>
      </c>
    </row>
    <row r="1052" spans="1:27" ht="17.25">
      <c r="A1052" s="5"/>
      <c r="B1052" s="5"/>
      <c r="C1052" s="93"/>
      <c r="D1052" s="193"/>
      <c r="E1052" s="94"/>
      <c r="F1052" s="95"/>
      <c r="G1052" s="96" t="str">
        <f t="shared" si="409"/>
        <v>Error</v>
      </c>
      <c r="H1052" s="97">
        <v>14400</v>
      </c>
      <c r="I1052" s="98" t="e">
        <f t="shared" si="400"/>
        <v>#VALUE!</v>
      </c>
      <c r="J1052" s="88" t="e">
        <f t="shared" si="405"/>
        <v>#VALUE!</v>
      </c>
      <c r="K1052" s="98">
        <f t="shared" si="410"/>
        <v>0</v>
      </c>
      <c r="L1052" s="98">
        <f t="shared" si="401"/>
        <v>0</v>
      </c>
      <c r="M1052" s="98" t="e">
        <f t="shared" si="402"/>
        <v>#VALUE!</v>
      </c>
      <c r="N1052" s="98" t="e">
        <f t="shared" si="403"/>
        <v>#VALUE!</v>
      </c>
      <c r="O1052" s="97"/>
      <c r="P1052" s="98" t="e">
        <f t="shared" si="406"/>
        <v>#VALUE!</v>
      </c>
      <c r="Q1052" s="99" t="e">
        <f t="shared" si="411"/>
        <v>#VALUE!</v>
      </c>
      <c r="R1052" s="100"/>
      <c r="S1052" s="5"/>
      <c r="T1052" s="28">
        <f t="shared" si="412"/>
        <v>0</v>
      </c>
      <c r="U1052" s="101">
        <v>66140</v>
      </c>
      <c r="V1052" s="102">
        <f t="shared" si="407"/>
        <v>0</v>
      </c>
      <c r="W1052" s="101"/>
      <c r="X1052" s="101"/>
      <c r="Y1052" s="102">
        <f t="shared" si="404"/>
        <v>0</v>
      </c>
      <c r="Z1052" s="102">
        <f t="shared" si="413"/>
        <v>0</v>
      </c>
      <c r="AA1052" s="102" t="e">
        <f t="shared" si="408"/>
        <v>#VALUE!</v>
      </c>
    </row>
    <row r="1053" spans="1:27" ht="17.25">
      <c r="A1053" s="5"/>
      <c r="B1053" s="5"/>
      <c r="C1053" s="93"/>
      <c r="D1053" s="193"/>
      <c r="E1053" s="84"/>
      <c r="F1053" s="85"/>
      <c r="G1053" s="86" t="str">
        <f t="shared" si="409"/>
        <v>Error</v>
      </c>
      <c r="H1053" s="87">
        <v>14400</v>
      </c>
      <c r="I1053" s="88" t="e">
        <f t="shared" si="400"/>
        <v>#VALUE!</v>
      </c>
      <c r="J1053" s="88" t="e">
        <f t="shared" si="405"/>
        <v>#VALUE!</v>
      </c>
      <c r="K1053" s="88">
        <f t="shared" si="410"/>
        <v>0</v>
      </c>
      <c r="L1053" s="88">
        <f t="shared" si="401"/>
        <v>0</v>
      </c>
      <c r="M1053" s="88" t="e">
        <f t="shared" si="402"/>
        <v>#VALUE!</v>
      </c>
      <c r="N1053" s="88" t="e">
        <f t="shared" si="403"/>
        <v>#VALUE!</v>
      </c>
      <c r="O1053" s="87"/>
      <c r="P1053" s="88" t="e">
        <f t="shared" si="406"/>
        <v>#VALUE!</v>
      </c>
      <c r="Q1053" s="89" t="e">
        <f t="shared" si="411"/>
        <v>#VALUE!</v>
      </c>
      <c r="R1053" s="90"/>
      <c r="S1053" s="82"/>
      <c r="T1053" s="28">
        <f t="shared" si="412"/>
        <v>0</v>
      </c>
      <c r="U1053" s="91">
        <v>66140</v>
      </c>
      <c r="V1053" s="92">
        <f t="shared" si="407"/>
        <v>0</v>
      </c>
      <c r="W1053" s="91"/>
      <c r="X1053" s="91"/>
      <c r="Y1053" s="92">
        <f t="shared" si="404"/>
        <v>0</v>
      </c>
      <c r="Z1053" s="92">
        <f t="shared" si="413"/>
        <v>0</v>
      </c>
      <c r="AA1053" s="92" t="e">
        <f t="shared" si="408"/>
        <v>#VALUE!</v>
      </c>
    </row>
    <row r="1054" spans="1:27" ht="17.25">
      <c r="A1054" s="5"/>
      <c r="B1054" s="5"/>
      <c r="C1054" s="93"/>
      <c r="D1054" s="193"/>
      <c r="E1054" s="94"/>
      <c r="F1054" s="95"/>
      <c r="G1054" s="96" t="str">
        <f t="shared" si="409"/>
        <v>Error</v>
      </c>
      <c r="H1054" s="97">
        <v>14400</v>
      </c>
      <c r="I1054" s="98" t="e">
        <f t="shared" si="400"/>
        <v>#VALUE!</v>
      </c>
      <c r="J1054" s="88" t="e">
        <f t="shared" si="405"/>
        <v>#VALUE!</v>
      </c>
      <c r="K1054" s="98">
        <f t="shared" si="410"/>
        <v>0</v>
      </c>
      <c r="L1054" s="98">
        <f t="shared" si="401"/>
        <v>0</v>
      </c>
      <c r="M1054" s="98" t="e">
        <f t="shared" si="402"/>
        <v>#VALUE!</v>
      </c>
      <c r="N1054" s="98" t="e">
        <f t="shared" si="403"/>
        <v>#VALUE!</v>
      </c>
      <c r="O1054" s="97"/>
      <c r="P1054" s="98" t="e">
        <f t="shared" si="406"/>
        <v>#VALUE!</v>
      </c>
      <c r="Q1054" s="99" t="e">
        <f t="shared" si="411"/>
        <v>#VALUE!</v>
      </c>
      <c r="R1054" s="100"/>
      <c r="S1054" s="5"/>
      <c r="T1054" s="28">
        <f t="shared" si="412"/>
        <v>0</v>
      </c>
      <c r="U1054" s="101">
        <v>66140</v>
      </c>
      <c r="V1054" s="102">
        <f t="shared" si="407"/>
        <v>0</v>
      </c>
      <c r="W1054" s="101"/>
      <c r="X1054" s="101"/>
      <c r="Y1054" s="102">
        <f t="shared" si="404"/>
        <v>0</v>
      </c>
      <c r="Z1054" s="102">
        <f t="shared" si="413"/>
        <v>0</v>
      </c>
      <c r="AA1054" s="102" t="e">
        <f t="shared" si="408"/>
        <v>#VALUE!</v>
      </c>
    </row>
    <row r="1055" spans="1:27" ht="17.25">
      <c r="A1055" s="5"/>
      <c r="B1055" s="5"/>
      <c r="C1055" s="93"/>
      <c r="D1055" s="193"/>
      <c r="E1055" s="94"/>
      <c r="F1055" s="95"/>
      <c r="G1055" s="96" t="str">
        <f t="shared" si="409"/>
        <v>Error</v>
      </c>
      <c r="H1055" s="97">
        <v>14400</v>
      </c>
      <c r="I1055" s="98" t="e">
        <f t="shared" si="400"/>
        <v>#VALUE!</v>
      </c>
      <c r="J1055" s="88" t="e">
        <f t="shared" si="405"/>
        <v>#VALUE!</v>
      </c>
      <c r="K1055" s="98">
        <f t="shared" si="410"/>
        <v>0</v>
      </c>
      <c r="L1055" s="98">
        <f t="shared" si="401"/>
        <v>0</v>
      </c>
      <c r="M1055" s="98" t="e">
        <f t="shared" si="402"/>
        <v>#VALUE!</v>
      </c>
      <c r="N1055" s="98" t="e">
        <f t="shared" si="403"/>
        <v>#VALUE!</v>
      </c>
      <c r="O1055" s="97"/>
      <c r="P1055" s="98" t="e">
        <f t="shared" si="406"/>
        <v>#VALUE!</v>
      </c>
      <c r="Q1055" s="99" t="e">
        <f t="shared" si="411"/>
        <v>#VALUE!</v>
      </c>
      <c r="R1055" s="100"/>
      <c r="S1055" s="5"/>
      <c r="T1055" s="28">
        <f t="shared" si="412"/>
        <v>0</v>
      </c>
      <c r="U1055" s="101">
        <v>66140</v>
      </c>
      <c r="V1055" s="102">
        <f t="shared" si="407"/>
        <v>0</v>
      </c>
      <c r="W1055" s="101"/>
      <c r="X1055" s="101"/>
      <c r="Y1055" s="102">
        <f t="shared" si="404"/>
        <v>0</v>
      </c>
      <c r="Z1055" s="102">
        <f t="shared" si="413"/>
        <v>0</v>
      </c>
      <c r="AA1055" s="102" t="e">
        <f t="shared" si="408"/>
        <v>#VALUE!</v>
      </c>
    </row>
    <row r="1056" spans="1:27" ht="17.25">
      <c r="A1056" s="5"/>
      <c r="B1056" s="5"/>
      <c r="C1056" s="93"/>
      <c r="D1056" s="193"/>
      <c r="E1056" s="94"/>
      <c r="F1056" s="95"/>
      <c r="G1056" s="96" t="str">
        <f t="shared" si="409"/>
        <v>Error</v>
      </c>
      <c r="H1056" s="97">
        <v>14400</v>
      </c>
      <c r="I1056" s="98" t="e">
        <f t="shared" si="400"/>
        <v>#VALUE!</v>
      </c>
      <c r="J1056" s="88" t="e">
        <f t="shared" si="405"/>
        <v>#VALUE!</v>
      </c>
      <c r="K1056" s="98">
        <f t="shared" si="410"/>
        <v>0</v>
      </c>
      <c r="L1056" s="98">
        <f t="shared" si="401"/>
        <v>0</v>
      </c>
      <c r="M1056" s="98" t="e">
        <f t="shared" si="402"/>
        <v>#VALUE!</v>
      </c>
      <c r="N1056" s="98" t="e">
        <f t="shared" si="403"/>
        <v>#VALUE!</v>
      </c>
      <c r="O1056" s="97"/>
      <c r="P1056" s="98" t="e">
        <f t="shared" si="406"/>
        <v>#VALUE!</v>
      </c>
      <c r="Q1056" s="99" t="e">
        <f t="shared" si="411"/>
        <v>#VALUE!</v>
      </c>
      <c r="R1056" s="100"/>
      <c r="S1056" s="5"/>
      <c r="T1056" s="28">
        <f t="shared" si="412"/>
        <v>0</v>
      </c>
      <c r="U1056" s="101">
        <v>66140</v>
      </c>
      <c r="V1056" s="102">
        <f t="shared" si="407"/>
        <v>0</v>
      </c>
      <c r="W1056" s="101"/>
      <c r="X1056" s="101"/>
      <c r="Y1056" s="102">
        <f t="shared" si="404"/>
        <v>0</v>
      </c>
      <c r="Z1056" s="102">
        <f t="shared" si="413"/>
        <v>0</v>
      </c>
      <c r="AA1056" s="102" t="e">
        <f t="shared" si="408"/>
        <v>#VALUE!</v>
      </c>
    </row>
    <row r="1057" spans="1:29" ht="18" thickBot="1">
      <c r="A1057" s="103"/>
      <c r="B1057" s="103"/>
      <c r="C1057" s="104"/>
      <c r="D1057" s="194"/>
      <c r="E1057" s="105"/>
      <c r="F1057" s="106"/>
      <c r="G1057" s="107" t="str">
        <f t="shared" si="409"/>
        <v>Error</v>
      </c>
      <c r="H1057" s="108">
        <v>14400</v>
      </c>
      <c r="I1057" s="109" t="e">
        <f t="shared" si="400"/>
        <v>#VALUE!</v>
      </c>
      <c r="J1057" s="88" t="e">
        <f t="shared" si="405"/>
        <v>#VALUE!</v>
      </c>
      <c r="K1057" s="109">
        <f t="shared" si="410"/>
        <v>0</v>
      </c>
      <c r="L1057" s="109">
        <f t="shared" si="401"/>
        <v>0</v>
      </c>
      <c r="M1057" s="109" t="e">
        <f t="shared" si="402"/>
        <v>#VALUE!</v>
      </c>
      <c r="N1057" s="109" t="e">
        <f t="shared" si="403"/>
        <v>#VALUE!</v>
      </c>
      <c r="O1057" s="108"/>
      <c r="P1057" s="109" t="e">
        <f t="shared" si="406"/>
        <v>#VALUE!</v>
      </c>
      <c r="Q1057" s="110" t="e">
        <f t="shared" si="411"/>
        <v>#VALUE!</v>
      </c>
      <c r="R1057" s="111"/>
      <c r="S1057" s="103"/>
      <c r="T1057" s="28">
        <f t="shared" si="412"/>
        <v>0</v>
      </c>
      <c r="U1057" s="112">
        <v>66140</v>
      </c>
      <c r="V1057" s="113">
        <f t="shared" si="407"/>
        <v>0</v>
      </c>
      <c r="W1057" s="112"/>
      <c r="X1057" s="112"/>
      <c r="Y1057" s="113">
        <f t="shared" si="404"/>
        <v>0</v>
      </c>
      <c r="Z1057" s="113">
        <f t="shared" si="413"/>
        <v>0</v>
      </c>
      <c r="AA1057" s="113" t="e">
        <f t="shared" si="408"/>
        <v>#VALUE!</v>
      </c>
    </row>
    <row r="1058" spans="1:29" s="120" customFormat="1" ht="15.75" thickBot="1">
      <c r="A1058" s="1055" t="s">
        <v>47</v>
      </c>
      <c r="B1058" s="1056"/>
      <c r="C1058" s="1056"/>
      <c r="D1058" s="1056"/>
      <c r="E1058" s="114">
        <f>SUM(E986:E1057)</f>
        <v>0</v>
      </c>
      <c r="F1058" s="115"/>
      <c r="G1058" s="116">
        <f>SUM(G986:G1057)</f>
        <v>0</v>
      </c>
      <c r="H1058" s="117"/>
      <c r="I1058" s="118" t="e">
        <f t="shared" ref="I1058:R1058" si="414">SUM(I986:I1057)</f>
        <v>#VALUE!</v>
      </c>
      <c r="J1058" s="118" t="e">
        <f t="shared" si="414"/>
        <v>#VALUE!</v>
      </c>
      <c r="K1058" s="118">
        <f t="shared" si="414"/>
        <v>0</v>
      </c>
      <c r="L1058" s="118">
        <f t="shared" si="414"/>
        <v>0</v>
      </c>
      <c r="M1058" s="118" t="e">
        <f t="shared" si="414"/>
        <v>#VALUE!</v>
      </c>
      <c r="N1058" s="118" t="e">
        <f t="shared" si="414"/>
        <v>#VALUE!</v>
      </c>
      <c r="O1058" s="117">
        <f t="shared" si="414"/>
        <v>0</v>
      </c>
      <c r="P1058" s="118" t="e">
        <f t="shared" si="414"/>
        <v>#VALUE!</v>
      </c>
      <c r="Q1058" s="119" t="e">
        <f t="shared" si="414"/>
        <v>#VALUE!</v>
      </c>
      <c r="R1058" s="116">
        <f t="shared" si="414"/>
        <v>0</v>
      </c>
      <c r="S1058" s="117"/>
      <c r="T1058" s="117"/>
      <c r="U1058" s="117"/>
      <c r="V1058" s="118">
        <f t="shared" ref="V1058:AA1058" si="415">SUM(V986:V1057)</f>
        <v>0</v>
      </c>
      <c r="W1058" s="118">
        <f t="shared" si="415"/>
        <v>0</v>
      </c>
      <c r="X1058" s="118">
        <f t="shared" si="415"/>
        <v>0</v>
      </c>
      <c r="Y1058" s="118">
        <f t="shared" si="415"/>
        <v>0</v>
      </c>
      <c r="Z1058" s="118">
        <f t="shared" si="415"/>
        <v>0</v>
      </c>
      <c r="AA1058" s="119" t="e">
        <f t="shared" si="415"/>
        <v>#VALUE!</v>
      </c>
    </row>
    <row r="1060" spans="1:29" ht="15.75" thickBot="1"/>
    <row r="1061" spans="1:29" s="38" customFormat="1" ht="36.75" customHeight="1" thickBot="1">
      <c r="A1061" s="1057" t="s">
        <v>49</v>
      </c>
      <c r="B1061" s="1058"/>
      <c r="C1061" s="1058"/>
      <c r="D1061" s="1059"/>
      <c r="E1061" s="1060" t="s">
        <v>320</v>
      </c>
      <c r="F1061" s="1061"/>
      <c r="G1061" s="1061"/>
      <c r="H1061" s="1061"/>
      <c r="I1061" s="1061"/>
      <c r="J1061" s="1061"/>
      <c r="K1061" s="1061"/>
      <c r="L1061" s="1061"/>
      <c r="M1061" s="1061"/>
      <c r="N1061" s="1061"/>
      <c r="O1061" s="1061"/>
      <c r="P1061" s="1061"/>
      <c r="Q1061" s="1061"/>
      <c r="R1061" s="1061"/>
      <c r="S1061" s="1061"/>
      <c r="T1061" s="1061"/>
      <c r="U1061" s="1061"/>
      <c r="V1061" s="1061"/>
      <c r="W1061" s="1061"/>
      <c r="X1061" s="1061"/>
      <c r="Y1061" s="1061"/>
      <c r="Z1061" s="1061"/>
      <c r="AA1061" s="1062"/>
    </row>
    <row r="1062" spans="1:29" s="38" customFormat="1" ht="23.25" customHeight="1" thickBot="1">
      <c r="A1062" s="1052" t="s">
        <v>292</v>
      </c>
      <c r="B1062" s="1053"/>
      <c r="C1062" s="1053"/>
      <c r="D1062" s="1054"/>
      <c r="E1062" s="1029" t="s">
        <v>51</v>
      </c>
      <c r="F1062" s="1030"/>
      <c r="G1062" s="1030"/>
      <c r="H1062" s="1030"/>
      <c r="I1062" s="1030"/>
      <c r="J1062" s="1030"/>
      <c r="K1062" s="1030"/>
      <c r="L1062" s="1030"/>
      <c r="M1062" s="1030"/>
      <c r="N1062" s="1030"/>
      <c r="O1062" s="1030"/>
      <c r="P1062" s="1030"/>
      <c r="Q1062" s="1031"/>
      <c r="R1062" s="1027" t="s">
        <v>52</v>
      </c>
      <c r="S1062" s="1028"/>
      <c r="T1062" s="1028"/>
      <c r="U1062" s="1028"/>
      <c r="V1062" s="1028"/>
      <c r="W1062" s="1028"/>
      <c r="X1062" s="1028"/>
      <c r="Y1062" s="1028"/>
      <c r="Z1062" s="1028"/>
      <c r="AA1062" s="1040"/>
    </row>
    <row r="1063" spans="1:29" s="62" customFormat="1" ht="162" customHeight="1" thickBot="1">
      <c r="A1063" s="63" t="s">
        <v>10</v>
      </c>
      <c r="B1063" s="64" t="s">
        <v>293</v>
      </c>
      <c r="C1063" s="64" t="s">
        <v>55</v>
      </c>
      <c r="D1063" s="65" t="s">
        <v>294</v>
      </c>
      <c r="E1063" s="66" t="s">
        <v>1</v>
      </c>
      <c r="F1063" s="67" t="s">
        <v>295</v>
      </c>
      <c r="G1063" s="67" t="s">
        <v>296</v>
      </c>
      <c r="H1063" s="67" t="s">
        <v>297</v>
      </c>
      <c r="I1063" s="67" t="s">
        <v>298</v>
      </c>
      <c r="J1063" s="67" t="s">
        <v>299</v>
      </c>
      <c r="K1063" s="67" t="s">
        <v>300</v>
      </c>
      <c r="L1063" s="67" t="s">
        <v>301</v>
      </c>
      <c r="M1063" s="67" t="s">
        <v>302</v>
      </c>
      <c r="N1063" s="67" t="s">
        <v>303</v>
      </c>
      <c r="O1063" s="67" t="s">
        <v>30</v>
      </c>
      <c r="P1063" s="68" t="s">
        <v>60</v>
      </c>
      <c r="Q1063" s="69" t="s">
        <v>304</v>
      </c>
      <c r="R1063" s="70" t="s">
        <v>1</v>
      </c>
      <c r="S1063" s="71" t="s">
        <v>295</v>
      </c>
      <c r="T1063" s="71" t="s">
        <v>90</v>
      </c>
      <c r="U1063" s="71" t="s">
        <v>305</v>
      </c>
      <c r="V1063" s="71" t="s">
        <v>298</v>
      </c>
      <c r="W1063" s="71" t="str">
        <f>+J1063</f>
        <v>Սահմանվող պաշտոնային դրույքաչափ /հաշվի առնելով  նվազագույն ամսական աշխատավարձը - 50000 դրամ/</v>
      </c>
      <c r="X1063" s="71" t="s">
        <v>30</v>
      </c>
      <c r="Y1063" s="68" t="s">
        <v>60</v>
      </c>
      <c r="Z1063" s="71" t="s">
        <v>306</v>
      </c>
      <c r="AA1063" s="72" t="s">
        <v>307</v>
      </c>
    </row>
    <row r="1064" spans="1:29" s="81" customFormat="1" ht="17.25" customHeight="1" thickBot="1">
      <c r="A1064" s="73">
        <v>1</v>
      </c>
      <c r="B1064" s="74">
        <v>2</v>
      </c>
      <c r="C1064" s="74">
        <v>3</v>
      </c>
      <c r="D1064" s="75">
        <v>4</v>
      </c>
      <c r="E1064" s="76">
        <v>5</v>
      </c>
      <c r="F1064" s="74">
        <v>6</v>
      </c>
      <c r="G1064" s="77">
        <v>7</v>
      </c>
      <c r="H1064" s="74">
        <v>8</v>
      </c>
      <c r="I1064" s="74">
        <v>9</v>
      </c>
      <c r="J1064" s="77">
        <v>10</v>
      </c>
      <c r="K1064" s="74">
        <v>11</v>
      </c>
      <c r="L1064" s="74">
        <v>12</v>
      </c>
      <c r="M1064" s="77">
        <v>13</v>
      </c>
      <c r="N1064" s="74">
        <v>14</v>
      </c>
      <c r="O1064" s="74">
        <v>15</v>
      </c>
      <c r="P1064" s="77">
        <v>16</v>
      </c>
      <c r="Q1064" s="78">
        <v>17</v>
      </c>
      <c r="R1064" s="79">
        <v>18</v>
      </c>
      <c r="S1064" s="77">
        <v>19</v>
      </c>
      <c r="T1064" s="74">
        <v>20</v>
      </c>
      <c r="U1064" s="74">
        <v>21</v>
      </c>
      <c r="V1064" s="74">
        <v>22</v>
      </c>
      <c r="W1064" s="74">
        <v>23</v>
      </c>
      <c r="X1064" s="74">
        <v>24</v>
      </c>
      <c r="Y1064" s="74">
        <v>25</v>
      </c>
      <c r="Z1064" s="74">
        <v>26</v>
      </c>
      <c r="AA1064" s="78">
        <v>27</v>
      </c>
      <c r="AB1064" s="80"/>
      <c r="AC1064" s="80"/>
    </row>
    <row r="1065" spans="1:29" ht="17.25">
      <c r="A1065" s="82"/>
      <c r="B1065" s="82"/>
      <c r="C1065" s="83"/>
      <c r="D1065" s="192"/>
      <c r="E1065" s="84"/>
      <c r="F1065" s="85"/>
      <c r="G1065" s="86" t="str">
        <f>IF($C1065="ստորաբաժանման պետ",IF(F1065=0,2.28,IF(F1065=1,2.35,IF(F1065=2,2.43,IF(F1065=3,2.5,IF(OR(F1065=4,F1065=5),2.58,IF(OR(F1065=6,F1065=7),2.66,IF(OR(F1065=8,F1065=9),2.75,IF(OR(F1065=10,F1065=11,F1065=12),2.83,IF(OR(F1065=13,F1065=14,F1065=15),2.92,IF(OR(F1065=16,F1065=17,F1065=18),3.01,3.11)))))))))),IF($C1065="ավագ կարգադրիչ",IF(F1065=0,1.96,IF(F1065=1,2.02,IF(F1065=2,2.08,IF(F1065=3,2.15,IF(OR(F1065=4,F1065=5),2.21,IF(OR(F1065=6,F1065=7),2.28,IF(OR(F1065=8,F1065=9),2.35,IF(OR(F1065=10,F1065=11,F1065=12),2.42,IF(OR(F1065=13,F1065=14,F1065=15),2.5,IF(OR(F1065=16,F1065=17,F1065=18),2.58,2.66)))))))))),IF($C1065="կարգադրիչ",IF(F1065=0,1.45,IF(F1065=1,1.49,IF(F1065=2,1.54,IF(F1065=3,1.59,IF(OR(F1065=4,F1065=5),1.9,IF(OR(F1065=6,F1065=7),1.96,IF(OR(F1065=8,F1065=9),1.73,IF(OR(F1065=10,F1065=11,F1065=12),1.79,IF(OR(F1065=13,F1065=14,F1065=15),1.84,IF(OR(F1065=16,F1065=17,F1065=18),1.9,1.95)))))))))), "Error")))</f>
        <v>Error</v>
      </c>
      <c r="H1065" s="87">
        <v>14400</v>
      </c>
      <c r="I1065" s="88" t="e">
        <f>G1065*H1065</f>
        <v>#VALUE!</v>
      </c>
      <c r="J1065" s="88" t="e">
        <f t="shared" ref="J1065:J1128" si="416">IF(I1065&lt;=59525,59525,I1065)</f>
        <v>#VALUE!</v>
      </c>
      <c r="K1065" s="88">
        <f>IF($D1065="գեներալ-մայոր",2.91,IF($D1065="գնդապետ",2.38,IF($D1065="փոխգնդապետ",2.25,IF($D1065="մայոր",1.85,IF($D1065="կապիտան",1.72,IF($D1065="ավագ լեյտենանտ",1.59,IF($D1065="լեյտենանտ",1.46,IF($D1065="ավագ ենթասպա",1.06,IF($D1065="ենթասպա",0.93,IF($D1065="ավագ",0.79,IF($D1065="ավագ սերժանտ",0.66,IF($D1065="սերժանտ",0.53,IF($D1065="կրտսեր սերժանտ",0.4,0)))))))))))))</f>
        <v>0</v>
      </c>
      <c r="L1065" s="88">
        <f>K1065*H1065</f>
        <v>0</v>
      </c>
      <c r="M1065" s="88" t="e">
        <f>L1065+J1065</f>
        <v>#VALUE!</v>
      </c>
      <c r="N1065" s="88" t="e">
        <f>IF(F1065&lt;2,M1065*0%,IF(F1065&lt;5,M1065*5%,IF(F1065&lt;10,M1065*10%,IF(F1065&lt;15,M1065*15%,IF(F1065&lt;20,M1065*20%,IF(F1065&lt;25,M1065*25%,IF(F1065&gt;=25,M1065*30%)))))))</f>
        <v>#VALUE!</v>
      </c>
      <c r="O1065" s="87"/>
      <c r="P1065" s="88" t="e">
        <f t="shared" ref="P1065:P1128" si="417">M1065+N1065+O1065</f>
        <v>#VALUE!</v>
      </c>
      <c r="Q1065" s="89" t="e">
        <f>P1065*6.565</f>
        <v>#VALUE!</v>
      </c>
      <c r="R1065" s="90"/>
      <c r="S1065" s="82"/>
      <c r="T1065" s="28">
        <f>IF(E1065&lt;1,0,IF(D1065="Բ-1",IF(F1065=0,6.94,IF(F1065=1,7.17,IF(F1065=2,7.41,IF(F1065=3,7.66,IF(OR(F1065=5,F1065=4),7.92,IF(OR(F1065=6,F1065=7),8.18,IF(OR(F1065=8,F1065=9),8.46,IF(OR(F1065=10,F1065=11,F1065=12),8.74,IF(OR(F1065=13,F1065=14,F1065=15),9.03,IF(OR(F1065=16,F1065=17,F1065=18),9.33,9.65)))))))))),IF(D1065="Բ-2", IF(F1065=0,5.71,IF(F1065=1,5.89,IF(F1065=2,6.09,IF(F1065=3,6.29,IF(OR(F1065=5,F1065=4),6.5,IF(OR(F1065=6,F1065=7),6.72,IF(OR(F1065=8,F1065=9),6.94,IF(OR(F1065=10,F1065=11,F1065=12),7.17,IF(OR(F1065=13,F1065=14,F1065=15),7.41,IF(OR(F1065=16,F1065=17,F1065=18),7.65,7.91)))))))))), IF(D1065="Գ-1", IF(F1065=0,4.7,IF(F1065=1,4.86,IF(F1065=2,5.01,IF(F1065=3,5.18,IF(OR(F1065=5,F1065=4),5.35,IF(OR(F1065=6,F1065=7),5.52,IF(OR(F1065=8,F1065=9),5.71,IF(OR(F1065=10,F1065=11,F1065=12),5.89,IF(OR(F1065=13,F1065=14,F1065=15),6.09,IF(OR(F1065=16,F1065=17,F1065=18),6.29,6.49)))))))))), IF(D1065="Գ-2", IF(F1065=0,3.88,IF(F1065=1,4.01,IF(F1065=2,4.14,IF(F1065=3,4.27,IF(OR(F1065=5,F1065=4),4.41,IF(OR(F1065=6,F1065=7),4.55,IF(OR(F1065=8,F1065=9),4.7,IF(OR(F1065=10,F1065=11,F1065=12),4.85,IF(OR(F1065=13,F1065=14,F1065=15),5.01,IF(OR(F1065=16,F1065=17,F1065=18),5.17,5.34)))))))))), IF(D1065="Գ-3", IF(F1065=0,3.21,IF(F1065=1,3.31,IF(F1065=2,3.42,IF(F1065=3,3.53,IF(OR(F1065=5,F1065=4),3.64,IF(OR(F1065=6,F1065=7),3.76,IF(OR(F1065=8,F1065=9),3.88,IF(OR(F1065=10,F1065=11,F1065=12),4.01,IF(OR(F1065=13,F1065=14,F1065=15),4.13,IF(OR(F1065=16,F1065=17,F1065=18),4.27,4.4)))))))))), IF(D1065="Ա-1", IF(F1065=0,2.66,IF(F1065=1,2.75,IF(F1065=2,2.83,IF(F1065=3,2.92,IF(OR(F1065=5,F1065=4),3.02,IF(OR(F1065=6,F1065=7),3.11,IF(OR(F1065=8,F1065=9),3.21,IF(OR(F1065=10,F1065=11,F1065=12),3.31,IF(OR(F1065=13,F1065=14,F1065=15),3.42,IF(OR(F1065=16,F1065=17,F1065=18),3.53,3.64)))))))))), IF(D1065="Ա-2", IF(F1065=0,2.28,IF(F1065=1,2.35,IF(F1065=2,2.43,IF(F1065=3,2.5,IF(OR(F1065=5,F1065=4),2.58,IF(OR(F1065=6,F1065=7),2.66,IF(OR(F1065=8,F1065=9),2.75,IF(OR(F1065=10,F1065=11,F1065=12),2.83,IF(OR(F1065=13,F1065=14,F1065=15),2.92,IF(OR(F1065=16,F1065=17,F1065=18),3.01,3.11)))))))))),IF(D1065="Ա-3", IF(F1065=0,1.96,IF(F1065=1,2.02,IF(F1065=2,2.08,IF(F1065=3,2.15,IF(OR(F1065=5,F1065=4),2.21,IF(OR(F1065=6,F1065=7),2.28,IF(OR(F1065=8,F1065=9),2.35,IF(OR(F1065=10,F1065=11,F1065=12),2.42,IF(OR(F1065=13,F1065=14,F1065=15),2.5,IF(OR(F1065=16,F1065=17,F1065=18),2.58,2.66)))))))))), IF(D1065="Կ-1", IF(F1065=0,1.68,IF(F1065=1,1.73,IF(F1065=2,1.79,IF(F1065=3,1.84,IF(OR(F1065=5,F1065=4),1.9,IF(OR(F1065=6,F1065=7),1.96,IF(OR(F1065=8,F1065=9),2.02,IF(OR(F1065=10,F1065=11,F1065=12),2.08,IF(OR(F1065=13,F1065=14,F1065=15),2.14,IF(OR(F1065=16,F1065=17,F1065=18),2.21,2.28)))))))))), IF(D1065="Կ-2", IF(F1065=0,1.45,IF(F1065=1,1.49,IF(F1065=2,1.54,IF(F1065=3,1.59,IF(OR(F1065=5,F1065=4),1.63,IF(OR(F1065=6,F1065=7),1.68,IF(OR(F1065=8,F1065=9),1.73,IF(OR(F1065=10,F1065=11,F1065=12),1.79,IF(OR(F1065=13,F1065=14,F1065=15),1.84,IF(OR(F1065=16,F1065=17,F1065=18),1.9,1.95)))))))))),IF(D1065="Կ-3", IF(F1065=0,1.25,IF(F1065=1,1.29,IF(F1065=2,1.33,IF(F1065=3,1.37,IF(OR(F1065=5,F1065=4),1.41,IF(OR(F1065=6,F1065=7),1.45,IF(OR(F1065=8,F1065=9),1.49,IF(OR(F1065=10,F1065=11,F1065=12),1.54,IF(OR(F1065=13,F1065=14,F1065=15),1.58,IF(OR(F1065=16,F1065=17,F1065=18),1.63,1.68)))))))))), "Error"))))))))))))</f>
        <v>0</v>
      </c>
      <c r="U1065" s="91">
        <v>66140</v>
      </c>
      <c r="V1065" s="92">
        <f t="shared" ref="V1065:V1096" si="418">+U1065*T1065</f>
        <v>0</v>
      </c>
      <c r="W1065" s="91"/>
      <c r="X1065" s="91"/>
      <c r="Y1065" s="92">
        <f>+V1065+W1065+X1065</f>
        <v>0</v>
      </c>
      <c r="Z1065" s="92">
        <f>+Y1065*6.565</f>
        <v>0</v>
      </c>
      <c r="AA1065" s="92" t="e">
        <f t="shared" ref="AA1065:AA1096" si="419">+Z1065+Q1065</f>
        <v>#VALUE!</v>
      </c>
    </row>
    <row r="1066" spans="1:29" ht="17.25">
      <c r="A1066" s="5"/>
      <c r="B1066" s="5"/>
      <c r="C1066" s="93"/>
      <c r="D1066" s="193"/>
      <c r="E1066" s="94"/>
      <c r="F1066" s="95"/>
      <c r="G1066" s="96" t="str">
        <f t="shared" ref="G1066:G1129" si="420">IF($C1066="ստորաբաժանման պետ",IF(F1066=0,2.28,IF(F1066=1,2.35,IF(F1066=2,2.43,IF(F1066=3,2.5,IF(OR(F1066=4,F1066=5),2.58,IF(OR(F1066=6,F1066=7),2.66,IF(OR(F1066=8,F1066=9),2.75,IF(OR(F1066=10,F1066=11,F1066=12),2.83,IF(OR(F1066=13,F1066=14,F1066=15),2.92,IF(OR(F1066=16,F1066=17,F1066=18),3.01,3.11)))))))))),IF($C1066="ավագ կարգադրիչ",IF(F1066=0,1.96,IF(F1066=1,2.02,IF(F1066=2,2.08,IF(F1066=3,2.15,IF(OR(F1066=4,F1066=5),2.21,IF(OR(F1066=6,F1066=7),2.28,IF(OR(F1066=8,F1066=9),2.35,IF(OR(F1066=10,F1066=11,F1066=12),2.42,IF(OR(F1066=13,F1066=14,F1066=15),2.5,IF(OR(F1066=16,F1066=17,F1066=18),2.58,2.66)))))))))),IF($C1066="կարգադրիչ",IF(F1066=0,1.45,IF(F1066=1,1.49,IF(F1066=2,1.54,IF(F1066=3,1.59,IF(OR(F1066=4,F1066=5),1.9,IF(OR(F1066=6,F1066=7),1.96,IF(OR(F1066=8,F1066=9),1.73,IF(OR(F1066=10,F1066=11,F1066=12),1.79,IF(OR(F1066=13,F1066=14,F1066=15),1.84,IF(OR(F1066=16,F1066=17,F1066=18),1.9,1.95)))))))))), "Error")))</f>
        <v>Error</v>
      </c>
      <c r="H1066" s="97">
        <v>14400</v>
      </c>
      <c r="I1066" s="98" t="e">
        <f t="shared" ref="I1066:I1119" si="421">G1066*H1066</f>
        <v>#VALUE!</v>
      </c>
      <c r="J1066" s="88" t="e">
        <f t="shared" si="416"/>
        <v>#VALUE!</v>
      </c>
      <c r="K1066" s="98">
        <f t="shared" ref="K1066:K1129" si="422">IF($D1066="գեներալ-մայոր",2.91,IF($D1066="գնդապետ",2.38,IF($D1066="փոխգնդապետ",2.25,IF($D1066="մայոր",1.85,IF($D1066="կապիտան",1.72,IF($D1066="ավագ լեյտենանտ",1.59,IF($D1066="լեյտենանտ",1.46,IF($D1066="ավագ ենթասպա",1.06,IF($D1066="ենթասպա",0.93,IF($D1066="ավագ",0.79,IF($D1066="ավագ սերժանտ",0.66,IF($D1066="սերժանտ",0.53,IF($D1066="կրտսեր սերժանտ",0.4,0)))))))))))))</f>
        <v>0</v>
      </c>
      <c r="L1066" s="98">
        <f t="shared" ref="L1066:L1119" si="423">K1066*H1066</f>
        <v>0</v>
      </c>
      <c r="M1066" s="98" t="e">
        <f t="shared" ref="M1066:M1119" si="424">L1066+J1066</f>
        <v>#VALUE!</v>
      </c>
      <c r="N1066" s="98" t="e">
        <f t="shared" ref="N1066:N1119" si="425">IF(F1066&lt;2,M1066*0%,IF(F1066&lt;5,M1066*5%,IF(F1066&lt;10,M1066*10%,IF(F1066&lt;15,M1066*15%,IF(F1066&lt;20,M1066*20%,IF(F1066&lt;25,M1066*25%,IF(F1066&gt;=25,M1066*30%)))))))</f>
        <v>#VALUE!</v>
      </c>
      <c r="O1066" s="97"/>
      <c r="P1066" s="98" t="e">
        <f t="shared" si="417"/>
        <v>#VALUE!</v>
      </c>
      <c r="Q1066" s="99" t="e">
        <f t="shared" ref="Q1066:Q1129" si="426">P1066*6.565</f>
        <v>#VALUE!</v>
      </c>
      <c r="R1066" s="100"/>
      <c r="S1066" s="5"/>
      <c r="T1066" s="28">
        <f t="shared" ref="T1066:T1129" si="427">IF(E1066&lt;1,0,IF(D1066="Բ-1",IF(F1066=0,6.94,IF(F1066=1,7.17,IF(F1066=2,7.41,IF(F1066=3,7.66,IF(OR(F1066=5,F1066=4),7.92,IF(OR(F1066=6,F1066=7),8.18,IF(OR(F1066=8,F1066=9),8.46,IF(OR(F1066=10,F1066=11,F1066=12),8.74,IF(OR(F1066=13,F1066=14,F1066=15),9.03,IF(OR(F1066=16,F1066=17,F1066=18),9.33,9.65)))))))))),IF(D1066="Բ-2", IF(F1066=0,5.71,IF(F1066=1,5.89,IF(F1066=2,6.09,IF(F1066=3,6.29,IF(OR(F1066=5,F1066=4),6.5,IF(OR(F1066=6,F1066=7),6.72,IF(OR(F1066=8,F1066=9),6.94,IF(OR(F1066=10,F1066=11,F1066=12),7.17,IF(OR(F1066=13,F1066=14,F1066=15),7.41,IF(OR(F1066=16,F1066=17,F1066=18),7.65,7.91)))))))))), IF(D1066="Գ-1", IF(F1066=0,4.7,IF(F1066=1,4.86,IF(F1066=2,5.01,IF(F1066=3,5.18,IF(OR(F1066=5,F1066=4),5.35,IF(OR(F1066=6,F1066=7),5.52,IF(OR(F1066=8,F1066=9),5.71,IF(OR(F1066=10,F1066=11,F1066=12),5.89,IF(OR(F1066=13,F1066=14,F1066=15),6.09,IF(OR(F1066=16,F1066=17,F1066=18),6.29,6.49)))))))))), IF(D1066="Գ-2", IF(F1066=0,3.88,IF(F1066=1,4.01,IF(F1066=2,4.14,IF(F1066=3,4.27,IF(OR(F1066=5,F1066=4),4.41,IF(OR(F1066=6,F1066=7),4.55,IF(OR(F1066=8,F1066=9),4.7,IF(OR(F1066=10,F1066=11,F1066=12),4.85,IF(OR(F1066=13,F1066=14,F1066=15),5.01,IF(OR(F1066=16,F1066=17,F1066=18),5.17,5.34)))))))))), IF(D1066="Գ-3", IF(F1066=0,3.21,IF(F1066=1,3.31,IF(F1066=2,3.42,IF(F1066=3,3.53,IF(OR(F1066=5,F1066=4),3.64,IF(OR(F1066=6,F1066=7),3.76,IF(OR(F1066=8,F1066=9),3.88,IF(OR(F1066=10,F1066=11,F1066=12),4.01,IF(OR(F1066=13,F1066=14,F1066=15),4.13,IF(OR(F1066=16,F1066=17,F1066=18),4.27,4.4)))))))))), IF(D1066="Ա-1", IF(F1066=0,2.66,IF(F1066=1,2.75,IF(F1066=2,2.83,IF(F1066=3,2.92,IF(OR(F1066=5,F1066=4),3.02,IF(OR(F1066=6,F1066=7),3.11,IF(OR(F1066=8,F1066=9),3.21,IF(OR(F1066=10,F1066=11,F1066=12),3.31,IF(OR(F1066=13,F1066=14,F1066=15),3.42,IF(OR(F1066=16,F1066=17,F1066=18),3.53,3.64)))))))))), IF(D1066="Ա-2", IF(F1066=0,2.28,IF(F1066=1,2.35,IF(F1066=2,2.43,IF(F1066=3,2.5,IF(OR(F1066=5,F1066=4),2.58,IF(OR(F1066=6,F1066=7),2.66,IF(OR(F1066=8,F1066=9),2.75,IF(OR(F1066=10,F1066=11,F1066=12),2.83,IF(OR(F1066=13,F1066=14,F1066=15),2.92,IF(OR(F1066=16,F1066=17,F1066=18),3.01,3.11)))))))))),IF(D1066="Ա-3", IF(F1066=0,1.96,IF(F1066=1,2.02,IF(F1066=2,2.08,IF(F1066=3,2.15,IF(OR(F1066=5,F1066=4),2.21,IF(OR(F1066=6,F1066=7),2.28,IF(OR(F1066=8,F1066=9),2.35,IF(OR(F1066=10,F1066=11,F1066=12),2.42,IF(OR(F1066=13,F1066=14,F1066=15),2.5,IF(OR(F1066=16,F1066=17,F1066=18),2.58,2.66)))))))))), IF(D1066="Կ-1", IF(F1066=0,1.68,IF(F1066=1,1.73,IF(F1066=2,1.79,IF(F1066=3,1.84,IF(OR(F1066=5,F1066=4),1.9,IF(OR(F1066=6,F1066=7),1.96,IF(OR(F1066=8,F1066=9),2.02,IF(OR(F1066=10,F1066=11,F1066=12),2.08,IF(OR(F1066=13,F1066=14,F1066=15),2.14,IF(OR(F1066=16,F1066=17,F1066=18),2.21,2.28)))))))))), IF(D1066="Կ-2", IF(F1066=0,1.45,IF(F1066=1,1.49,IF(F1066=2,1.54,IF(F1066=3,1.59,IF(OR(F1066=5,F1066=4),1.63,IF(OR(F1066=6,F1066=7),1.68,IF(OR(F1066=8,F1066=9),1.73,IF(OR(F1066=10,F1066=11,F1066=12),1.79,IF(OR(F1066=13,F1066=14,F1066=15),1.84,IF(OR(F1066=16,F1066=17,F1066=18),1.9,1.95)))))))))),IF(D1066="Կ-3", IF(F1066=0,1.25,IF(F1066=1,1.29,IF(F1066=2,1.33,IF(F1066=3,1.37,IF(OR(F1066=5,F1066=4),1.41,IF(OR(F1066=6,F1066=7),1.45,IF(OR(F1066=8,F1066=9),1.49,IF(OR(F1066=10,F1066=11,F1066=12),1.54,IF(OR(F1066=13,F1066=14,F1066=15),1.58,IF(OR(F1066=16,F1066=17,F1066=18),1.63,1.68)))))))))), "Error"))))))))))))</f>
        <v>0</v>
      </c>
      <c r="U1066" s="101">
        <v>66140</v>
      </c>
      <c r="V1066" s="102">
        <f t="shared" si="418"/>
        <v>0</v>
      </c>
      <c r="W1066" s="101"/>
      <c r="X1066" s="101"/>
      <c r="Y1066" s="102">
        <f t="shared" ref="Y1066:Y1119" si="428">+V1066+W1066+X1066</f>
        <v>0</v>
      </c>
      <c r="Z1066" s="102">
        <f t="shared" ref="Z1066:Z1129" si="429">+Y1066*6.565</f>
        <v>0</v>
      </c>
      <c r="AA1066" s="102" t="e">
        <f t="shared" si="419"/>
        <v>#VALUE!</v>
      </c>
    </row>
    <row r="1067" spans="1:29" ht="17.25">
      <c r="A1067" s="5"/>
      <c r="B1067" s="5"/>
      <c r="C1067" s="93"/>
      <c r="D1067" s="193"/>
      <c r="E1067" s="94"/>
      <c r="F1067" s="95"/>
      <c r="G1067" s="96" t="str">
        <f t="shared" si="420"/>
        <v>Error</v>
      </c>
      <c r="H1067" s="97">
        <v>14400</v>
      </c>
      <c r="I1067" s="98" t="e">
        <f t="shared" si="421"/>
        <v>#VALUE!</v>
      </c>
      <c r="J1067" s="88" t="e">
        <f t="shared" si="416"/>
        <v>#VALUE!</v>
      </c>
      <c r="K1067" s="98">
        <f t="shared" si="422"/>
        <v>0</v>
      </c>
      <c r="L1067" s="98">
        <f t="shared" si="423"/>
        <v>0</v>
      </c>
      <c r="M1067" s="98" t="e">
        <f t="shared" si="424"/>
        <v>#VALUE!</v>
      </c>
      <c r="N1067" s="98" t="e">
        <f t="shared" si="425"/>
        <v>#VALUE!</v>
      </c>
      <c r="O1067" s="97"/>
      <c r="P1067" s="98" t="e">
        <f t="shared" si="417"/>
        <v>#VALUE!</v>
      </c>
      <c r="Q1067" s="99" t="e">
        <f t="shared" si="426"/>
        <v>#VALUE!</v>
      </c>
      <c r="R1067" s="100"/>
      <c r="S1067" s="5"/>
      <c r="T1067" s="28">
        <f t="shared" si="427"/>
        <v>0</v>
      </c>
      <c r="U1067" s="101">
        <v>66140</v>
      </c>
      <c r="V1067" s="102">
        <f t="shared" si="418"/>
        <v>0</v>
      </c>
      <c r="W1067" s="101"/>
      <c r="X1067" s="101"/>
      <c r="Y1067" s="102">
        <f t="shared" si="428"/>
        <v>0</v>
      </c>
      <c r="Z1067" s="102">
        <f t="shared" si="429"/>
        <v>0</v>
      </c>
      <c r="AA1067" s="102" t="e">
        <f t="shared" si="419"/>
        <v>#VALUE!</v>
      </c>
    </row>
    <row r="1068" spans="1:29" ht="17.25">
      <c r="A1068" s="5"/>
      <c r="B1068" s="5"/>
      <c r="C1068" s="93"/>
      <c r="D1068" s="193"/>
      <c r="E1068" s="94"/>
      <c r="F1068" s="95"/>
      <c r="G1068" s="96" t="str">
        <f t="shared" si="420"/>
        <v>Error</v>
      </c>
      <c r="H1068" s="97">
        <v>14400</v>
      </c>
      <c r="I1068" s="98" t="e">
        <f t="shared" si="421"/>
        <v>#VALUE!</v>
      </c>
      <c r="J1068" s="88" t="e">
        <f t="shared" si="416"/>
        <v>#VALUE!</v>
      </c>
      <c r="K1068" s="98">
        <f t="shared" si="422"/>
        <v>0</v>
      </c>
      <c r="L1068" s="98">
        <f t="shared" si="423"/>
        <v>0</v>
      </c>
      <c r="M1068" s="98" t="e">
        <f t="shared" si="424"/>
        <v>#VALUE!</v>
      </c>
      <c r="N1068" s="98" t="e">
        <f t="shared" si="425"/>
        <v>#VALUE!</v>
      </c>
      <c r="O1068" s="97"/>
      <c r="P1068" s="98" t="e">
        <f t="shared" si="417"/>
        <v>#VALUE!</v>
      </c>
      <c r="Q1068" s="99" t="e">
        <f t="shared" si="426"/>
        <v>#VALUE!</v>
      </c>
      <c r="R1068" s="100"/>
      <c r="S1068" s="5"/>
      <c r="T1068" s="28">
        <f t="shared" si="427"/>
        <v>0</v>
      </c>
      <c r="U1068" s="101">
        <v>66140</v>
      </c>
      <c r="V1068" s="102">
        <f t="shared" si="418"/>
        <v>0</v>
      </c>
      <c r="W1068" s="101"/>
      <c r="X1068" s="101"/>
      <c r="Y1068" s="102">
        <f t="shared" si="428"/>
        <v>0</v>
      </c>
      <c r="Z1068" s="102">
        <f t="shared" si="429"/>
        <v>0</v>
      </c>
      <c r="AA1068" s="102" t="e">
        <f t="shared" si="419"/>
        <v>#VALUE!</v>
      </c>
    </row>
    <row r="1069" spans="1:29" ht="17.25">
      <c r="A1069" s="5"/>
      <c r="B1069" s="5"/>
      <c r="C1069" s="93"/>
      <c r="D1069" s="193"/>
      <c r="E1069" s="94"/>
      <c r="F1069" s="95"/>
      <c r="G1069" s="96" t="str">
        <f t="shared" si="420"/>
        <v>Error</v>
      </c>
      <c r="H1069" s="97">
        <v>14400</v>
      </c>
      <c r="I1069" s="98" t="e">
        <f t="shared" si="421"/>
        <v>#VALUE!</v>
      </c>
      <c r="J1069" s="88" t="e">
        <f t="shared" si="416"/>
        <v>#VALUE!</v>
      </c>
      <c r="K1069" s="98">
        <f t="shared" si="422"/>
        <v>0</v>
      </c>
      <c r="L1069" s="98">
        <f t="shared" si="423"/>
        <v>0</v>
      </c>
      <c r="M1069" s="98" t="e">
        <f t="shared" si="424"/>
        <v>#VALUE!</v>
      </c>
      <c r="N1069" s="98" t="e">
        <f t="shared" si="425"/>
        <v>#VALUE!</v>
      </c>
      <c r="O1069" s="97"/>
      <c r="P1069" s="98" t="e">
        <f t="shared" si="417"/>
        <v>#VALUE!</v>
      </c>
      <c r="Q1069" s="99" t="e">
        <f t="shared" si="426"/>
        <v>#VALUE!</v>
      </c>
      <c r="R1069" s="100"/>
      <c r="S1069" s="5"/>
      <c r="T1069" s="28">
        <f t="shared" si="427"/>
        <v>0</v>
      </c>
      <c r="U1069" s="101">
        <v>66140</v>
      </c>
      <c r="V1069" s="102">
        <f t="shared" si="418"/>
        <v>0</v>
      </c>
      <c r="W1069" s="101"/>
      <c r="X1069" s="101"/>
      <c r="Y1069" s="102">
        <f t="shared" si="428"/>
        <v>0</v>
      </c>
      <c r="Z1069" s="102">
        <f t="shared" si="429"/>
        <v>0</v>
      </c>
      <c r="AA1069" s="102" t="e">
        <f t="shared" si="419"/>
        <v>#VALUE!</v>
      </c>
    </row>
    <row r="1070" spans="1:29" ht="17.25">
      <c r="A1070" s="5"/>
      <c r="B1070" s="5"/>
      <c r="C1070" s="93"/>
      <c r="D1070" s="193"/>
      <c r="E1070" s="94"/>
      <c r="F1070" s="95"/>
      <c r="G1070" s="96" t="str">
        <f t="shared" si="420"/>
        <v>Error</v>
      </c>
      <c r="H1070" s="97">
        <v>14400</v>
      </c>
      <c r="I1070" s="98" t="e">
        <f t="shared" si="421"/>
        <v>#VALUE!</v>
      </c>
      <c r="J1070" s="88" t="e">
        <f t="shared" si="416"/>
        <v>#VALUE!</v>
      </c>
      <c r="K1070" s="98">
        <f t="shared" si="422"/>
        <v>0</v>
      </c>
      <c r="L1070" s="98">
        <f t="shared" si="423"/>
        <v>0</v>
      </c>
      <c r="M1070" s="98" t="e">
        <f t="shared" si="424"/>
        <v>#VALUE!</v>
      </c>
      <c r="N1070" s="98" t="e">
        <f t="shared" si="425"/>
        <v>#VALUE!</v>
      </c>
      <c r="O1070" s="97"/>
      <c r="P1070" s="98" t="e">
        <f t="shared" si="417"/>
        <v>#VALUE!</v>
      </c>
      <c r="Q1070" s="99" t="e">
        <f t="shared" si="426"/>
        <v>#VALUE!</v>
      </c>
      <c r="R1070" s="100"/>
      <c r="S1070" s="5"/>
      <c r="T1070" s="28">
        <f t="shared" si="427"/>
        <v>0</v>
      </c>
      <c r="U1070" s="101">
        <v>66140</v>
      </c>
      <c r="V1070" s="102">
        <f t="shared" si="418"/>
        <v>0</v>
      </c>
      <c r="W1070" s="101"/>
      <c r="X1070" s="101"/>
      <c r="Y1070" s="102">
        <f t="shared" si="428"/>
        <v>0</v>
      </c>
      <c r="Z1070" s="102">
        <f t="shared" si="429"/>
        <v>0</v>
      </c>
      <c r="AA1070" s="102" t="e">
        <f t="shared" si="419"/>
        <v>#VALUE!</v>
      </c>
    </row>
    <row r="1071" spans="1:29" ht="17.25">
      <c r="A1071" s="5"/>
      <c r="B1071" s="5"/>
      <c r="C1071" s="93"/>
      <c r="D1071" s="193"/>
      <c r="E1071" s="84"/>
      <c r="F1071" s="85"/>
      <c r="G1071" s="86" t="str">
        <f t="shared" si="420"/>
        <v>Error</v>
      </c>
      <c r="H1071" s="87">
        <v>14400</v>
      </c>
      <c r="I1071" s="88" t="e">
        <f t="shared" si="421"/>
        <v>#VALUE!</v>
      </c>
      <c r="J1071" s="88" t="e">
        <f t="shared" si="416"/>
        <v>#VALUE!</v>
      </c>
      <c r="K1071" s="88">
        <f t="shared" si="422"/>
        <v>0</v>
      </c>
      <c r="L1071" s="88">
        <f t="shared" si="423"/>
        <v>0</v>
      </c>
      <c r="M1071" s="88" t="e">
        <f t="shared" si="424"/>
        <v>#VALUE!</v>
      </c>
      <c r="N1071" s="88" t="e">
        <f t="shared" si="425"/>
        <v>#VALUE!</v>
      </c>
      <c r="O1071" s="87"/>
      <c r="P1071" s="88" t="e">
        <f t="shared" si="417"/>
        <v>#VALUE!</v>
      </c>
      <c r="Q1071" s="89" t="e">
        <f t="shared" si="426"/>
        <v>#VALUE!</v>
      </c>
      <c r="R1071" s="90"/>
      <c r="S1071" s="82"/>
      <c r="T1071" s="28">
        <f t="shared" si="427"/>
        <v>0</v>
      </c>
      <c r="U1071" s="91">
        <v>66140</v>
      </c>
      <c r="V1071" s="92">
        <f t="shared" si="418"/>
        <v>0</v>
      </c>
      <c r="W1071" s="91"/>
      <c r="X1071" s="91"/>
      <c r="Y1071" s="92">
        <f t="shared" si="428"/>
        <v>0</v>
      </c>
      <c r="Z1071" s="92">
        <f t="shared" si="429"/>
        <v>0</v>
      </c>
      <c r="AA1071" s="92" t="e">
        <f t="shared" si="419"/>
        <v>#VALUE!</v>
      </c>
    </row>
    <row r="1072" spans="1:29" ht="17.25">
      <c r="A1072" s="5"/>
      <c r="B1072" s="5"/>
      <c r="C1072" s="93"/>
      <c r="D1072" s="193"/>
      <c r="E1072" s="94"/>
      <c r="F1072" s="95"/>
      <c r="G1072" s="96" t="str">
        <f t="shared" si="420"/>
        <v>Error</v>
      </c>
      <c r="H1072" s="97">
        <v>14400</v>
      </c>
      <c r="I1072" s="98" t="e">
        <f t="shared" si="421"/>
        <v>#VALUE!</v>
      </c>
      <c r="J1072" s="88" t="e">
        <f t="shared" si="416"/>
        <v>#VALUE!</v>
      </c>
      <c r="K1072" s="98">
        <f t="shared" si="422"/>
        <v>0</v>
      </c>
      <c r="L1072" s="98">
        <f t="shared" si="423"/>
        <v>0</v>
      </c>
      <c r="M1072" s="98" t="e">
        <f t="shared" si="424"/>
        <v>#VALUE!</v>
      </c>
      <c r="N1072" s="98" t="e">
        <f t="shared" si="425"/>
        <v>#VALUE!</v>
      </c>
      <c r="O1072" s="97"/>
      <c r="P1072" s="98" t="e">
        <f t="shared" si="417"/>
        <v>#VALUE!</v>
      </c>
      <c r="Q1072" s="99" t="e">
        <f t="shared" si="426"/>
        <v>#VALUE!</v>
      </c>
      <c r="R1072" s="100"/>
      <c r="S1072" s="5"/>
      <c r="T1072" s="28">
        <f t="shared" si="427"/>
        <v>0</v>
      </c>
      <c r="U1072" s="101">
        <v>66140</v>
      </c>
      <c r="V1072" s="102">
        <f t="shared" si="418"/>
        <v>0</v>
      </c>
      <c r="W1072" s="101"/>
      <c r="X1072" s="101"/>
      <c r="Y1072" s="102">
        <f t="shared" si="428"/>
        <v>0</v>
      </c>
      <c r="Z1072" s="102">
        <f t="shared" si="429"/>
        <v>0</v>
      </c>
      <c r="AA1072" s="102" t="e">
        <f t="shared" si="419"/>
        <v>#VALUE!</v>
      </c>
    </row>
    <row r="1073" spans="1:27" ht="17.25">
      <c r="A1073" s="5"/>
      <c r="B1073" s="5"/>
      <c r="C1073" s="93"/>
      <c r="D1073" s="193"/>
      <c r="E1073" s="94"/>
      <c r="F1073" s="95"/>
      <c r="G1073" s="96" t="str">
        <f t="shared" si="420"/>
        <v>Error</v>
      </c>
      <c r="H1073" s="97">
        <v>14400</v>
      </c>
      <c r="I1073" s="98" t="e">
        <f t="shared" si="421"/>
        <v>#VALUE!</v>
      </c>
      <c r="J1073" s="88" t="e">
        <f t="shared" si="416"/>
        <v>#VALUE!</v>
      </c>
      <c r="K1073" s="98">
        <f t="shared" si="422"/>
        <v>0</v>
      </c>
      <c r="L1073" s="98">
        <f t="shared" si="423"/>
        <v>0</v>
      </c>
      <c r="M1073" s="98" t="e">
        <f t="shared" si="424"/>
        <v>#VALUE!</v>
      </c>
      <c r="N1073" s="98" t="e">
        <f t="shared" si="425"/>
        <v>#VALUE!</v>
      </c>
      <c r="O1073" s="97"/>
      <c r="P1073" s="98" t="e">
        <f t="shared" si="417"/>
        <v>#VALUE!</v>
      </c>
      <c r="Q1073" s="99" t="e">
        <f t="shared" si="426"/>
        <v>#VALUE!</v>
      </c>
      <c r="R1073" s="100"/>
      <c r="S1073" s="5"/>
      <c r="T1073" s="28">
        <f t="shared" si="427"/>
        <v>0</v>
      </c>
      <c r="U1073" s="101">
        <v>66140</v>
      </c>
      <c r="V1073" s="102">
        <f t="shared" si="418"/>
        <v>0</v>
      </c>
      <c r="W1073" s="101"/>
      <c r="X1073" s="101"/>
      <c r="Y1073" s="102">
        <f t="shared" si="428"/>
        <v>0</v>
      </c>
      <c r="Z1073" s="102">
        <f t="shared" si="429"/>
        <v>0</v>
      </c>
      <c r="AA1073" s="102" t="e">
        <f t="shared" si="419"/>
        <v>#VALUE!</v>
      </c>
    </row>
    <row r="1074" spans="1:27" ht="17.25">
      <c r="A1074" s="5"/>
      <c r="B1074" s="5"/>
      <c r="C1074" s="93"/>
      <c r="D1074" s="193"/>
      <c r="E1074" s="94"/>
      <c r="F1074" s="95"/>
      <c r="G1074" s="96" t="str">
        <f t="shared" si="420"/>
        <v>Error</v>
      </c>
      <c r="H1074" s="97">
        <v>14400</v>
      </c>
      <c r="I1074" s="98" t="e">
        <f t="shared" si="421"/>
        <v>#VALUE!</v>
      </c>
      <c r="J1074" s="88" t="e">
        <f t="shared" si="416"/>
        <v>#VALUE!</v>
      </c>
      <c r="K1074" s="98">
        <f t="shared" si="422"/>
        <v>0</v>
      </c>
      <c r="L1074" s="98">
        <f t="shared" si="423"/>
        <v>0</v>
      </c>
      <c r="M1074" s="98" t="e">
        <f t="shared" si="424"/>
        <v>#VALUE!</v>
      </c>
      <c r="N1074" s="98" t="e">
        <f t="shared" si="425"/>
        <v>#VALUE!</v>
      </c>
      <c r="O1074" s="97"/>
      <c r="P1074" s="98" t="e">
        <f t="shared" si="417"/>
        <v>#VALUE!</v>
      </c>
      <c r="Q1074" s="99" t="e">
        <f t="shared" si="426"/>
        <v>#VALUE!</v>
      </c>
      <c r="R1074" s="100"/>
      <c r="S1074" s="5"/>
      <c r="T1074" s="28">
        <f t="shared" si="427"/>
        <v>0</v>
      </c>
      <c r="U1074" s="101">
        <v>66140</v>
      </c>
      <c r="V1074" s="102">
        <f t="shared" si="418"/>
        <v>0</v>
      </c>
      <c r="W1074" s="101"/>
      <c r="X1074" s="101"/>
      <c r="Y1074" s="102">
        <f t="shared" si="428"/>
        <v>0</v>
      </c>
      <c r="Z1074" s="102">
        <f t="shared" si="429"/>
        <v>0</v>
      </c>
      <c r="AA1074" s="102" t="e">
        <f t="shared" si="419"/>
        <v>#VALUE!</v>
      </c>
    </row>
    <row r="1075" spans="1:27" ht="17.25">
      <c r="A1075" s="5"/>
      <c r="B1075" s="5"/>
      <c r="C1075" s="93"/>
      <c r="D1075" s="193"/>
      <c r="E1075" s="94"/>
      <c r="F1075" s="95"/>
      <c r="G1075" s="96" t="str">
        <f t="shared" si="420"/>
        <v>Error</v>
      </c>
      <c r="H1075" s="97">
        <v>14400</v>
      </c>
      <c r="I1075" s="98" t="e">
        <f t="shared" si="421"/>
        <v>#VALUE!</v>
      </c>
      <c r="J1075" s="88" t="e">
        <f t="shared" si="416"/>
        <v>#VALUE!</v>
      </c>
      <c r="K1075" s="98">
        <f t="shared" si="422"/>
        <v>0</v>
      </c>
      <c r="L1075" s="98">
        <f t="shared" si="423"/>
        <v>0</v>
      </c>
      <c r="M1075" s="98" t="e">
        <f t="shared" si="424"/>
        <v>#VALUE!</v>
      </c>
      <c r="N1075" s="98" t="e">
        <f t="shared" si="425"/>
        <v>#VALUE!</v>
      </c>
      <c r="O1075" s="97"/>
      <c r="P1075" s="98" t="e">
        <f t="shared" si="417"/>
        <v>#VALUE!</v>
      </c>
      <c r="Q1075" s="99" t="e">
        <f t="shared" si="426"/>
        <v>#VALUE!</v>
      </c>
      <c r="R1075" s="100"/>
      <c r="S1075" s="5"/>
      <c r="T1075" s="28">
        <f t="shared" si="427"/>
        <v>0</v>
      </c>
      <c r="U1075" s="101">
        <v>66140</v>
      </c>
      <c r="V1075" s="102">
        <f t="shared" si="418"/>
        <v>0</v>
      </c>
      <c r="W1075" s="101"/>
      <c r="X1075" s="101"/>
      <c r="Y1075" s="102">
        <f t="shared" si="428"/>
        <v>0</v>
      </c>
      <c r="Z1075" s="102">
        <f t="shared" si="429"/>
        <v>0</v>
      </c>
      <c r="AA1075" s="102" t="e">
        <f t="shared" si="419"/>
        <v>#VALUE!</v>
      </c>
    </row>
    <row r="1076" spans="1:27" ht="17.25">
      <c r="A1076" s="5"/>
      <c r="B1076" s="5"/>
      <c r="C1076" s="93"/>
      <c r="D1076" s="193"/>
      <c r="E1076" s="94"/>
      <c r="F1076" s="95"/>
      <c r="G1076" s="96" t="str">
        <f t="shared" si="420"/>
        <v>Error</v>
      </c>
      <c r="H1076" s="97">
        <v>14400</v>
      </c>
      <c r="I1076" s="98" t="e">
        <f t="shared" si="421"/>
        <v>#VALUE!</v>
      </c>
      <c r="J1076" s="88" t="e">
        <f t="shared" si="416"/>
        <v>#VALUE!</v>
      </c>
      <c r="K1076" s="98">
        <f t="shared" si="422"/>
        <v>0</v>
      </c>
      <c r="L1076" s="98">
        <f t="shared" si="423"/>
        <v>0</v>
      </c>
      <c r="M1076" s="98" t="e">
        <f t="shared" si="424"/>
        <v>#VALUE!</v>
      </c>
      <c r="N1076" s="98" t="e">
        <f t="shared" si="425"/>
        <v>#VALUE!</v>
      </c>
      <c r="O1076" s="97"/>
      <c r="P1076" s="98" t="e">
        <f t="shared" si="417"/>
        <v>#VALUE!</v>
      </c>
      <c r="Q1076" s="99" t="e">
        <f t="shared" si="426"/>
        <v>#VALUE!</v>
      </c>
      <c r="R1076" s="100"/>
      <c r="S1076" s="5"/>
      <c r="T1076" s="28">
        <f t="shared" si="427"/>
        <v>0</v>
      </c>
      <c r="U1076" s="101">
        <v>66140</v>
      </c>
      <c r="V1076" s="102">
        <f t="shared" si="418"/>
        <v>0</v>
      </c>
      <c r="W1076" s="101"/>
      <c r="X1076" s="101"/>
      <c r="Y1076" s="102">
        <f t="shared" si="428"/>
        <v>0</v>
      </c>
      <c r="Z1076" s="102">
        <f t="shared" si="429"/>
        <v>0</v>
      </c>
      <c r="AA1076" s="102" t="e">
        <f t="shared" si="419"/>
        <v>#VALUE!</v>
      </c>
    </row>
    <row r="1077" spans="1:27" ht="17.25">
      <c r="A1077" s="5"/>
      <c r="B1077" s="5"/>
      <c r="C1077" s="93"/>
      <c r="D1077" s="193"/>
      <c r="E1077" s="84"/>
      <c r="F1077" s="85"/>
      <c r="G1077" s="86" t="str">
        <f t="shared" si="420"/>
        <v>Error</v>
      </c>
      <c r="H1077" s="87">
        <v>14400</v>
      </c>
      <c r="I1077" s="88" t="e">
        <f t="shared" si="421"/>
        <v>#VALUE!</v>
      </c>
      <c r="J1077" s="88" t="e">
        <f t="shared" si="416"/>
        <v>#VALUE!</v>
      </c>
      <c r="K1077" s="88">
        <f t="shared" si="422"/>
        <v>0</v>
      </c>
      <c r="L1077" s="88">
        <f t="shared" si="423"/>
        <v>0</v>
      </c>
      <c r="M1077" s="88" t="e">
        <f t="shared" si="424"/>
        <v>#VALUE!</v>
      </c>
      <c r="N1077" s="88" t="e">
        <f t="shared" si="425"/>
        <v>#VALUE!</v>
      </c>
      <c r="O1077" s="87"/>
      <c r="P1077" s="88" t="e">
        <f t="shared" si="417"/>
        <v>#VALUE!</v>
      </c>
      <c r="Q1077" s="89" t="e">
        <f t="shared" si="426"/>
        <v>#VALUE!</v>
      </c>
      <c r="R1077" s="90"/>
      <c r="S1077" s="82"/>
      <c r="T1077" s="28">
        <f t="shared" si="427"/>
        <v>0</v>
      </c>
      <c r="U1077" s="91">
        <v>66140</v>
      </c>
      <c r="V1077" s="92">
        <f t="shared" si="418"/>
        <v>0</v>
      </c>
      <c r="W1077" s="91"/>
      <c r="X1077" s="91"/>
      <c r="Y1077" s="92">
        <f t="shared" si="428"/>
        <v>0</v>
      </c>
      <c r="Z1077" s="92">
        <f t="shared" si="429"/>
        <v>0</v>
      </c>
      <c r="AA1077" s="92" t="e">
        <f t="shared" si="419"/>
        <v>#VALUE!</v>
      </c>
    </row>
    <row r="1078" spans="1:27" ht="17.25">
      <c r="A1078" s="5"/>
      <c r="B1078" s="5"/>
      <c r="C1078" s="93"/>
      <c r="D1078" s="193"/>
      <c r="E1078" s="94"/>
      <c r="F1078" s="95"/>
      <c r="G1078" s="96" t="str">
        <f t="shared" si="420"/>
        <v>Error</v>
      </c>
      <c r="H1078" s="97">
        <v>14400</v>
      </c>
      <c r="I1078" s="98" t="e">
        <f t="shared" si="421"/>
        <v>#VALUE!</v>
      </c>
      <c r="J1078" s="88" t="e">
        <f t="shared" si="416"/>
        <v>#VALUE!</v>
      </c>
      <c r="K1078" s="98">
        <f t="shared" si="422"/>
        <v>0</v>
      </c>
      <c r="L1078" s="98">
        <f t="shared" si="423"/>
        <v>0</v>
      </c>
      <c r="M1078" s="98" t="e">
        <f t="shared" si="424"/>
        <v>#VALUE!</v>
      </c>
      <c r="N1078" s="98" t="e">
        <f t="shared" si="425"/>
        <v>#VALUE!</v>
      </c>
      <c r="O1078" s="97"/>
      <c r="P1078" s="98" t="e">
        <f t="shared" si="417"/>
        <v>#VALUE!</v>
      </c>
      <c r="Q1078" s="99" t="e">
        <f t="shared" si="426"/>
        <v>#VALUE!</v>
      </c>
      <c r="R1078" s="100"/>
      <c r="S1078" s="5"/>
      <c r="T1078" s="28">
        <f t="shared" si="427"/>
        <v>0</v>
      </c>
      <c r="U1078" s="101">
        <v>66140</v>
      </c>
      <c r="V1078" s="102">
        <f t="shared" si="418"/>
        <v>0</v>
      </c>
      <c r="W1078" s="101"/>
      <c r="X1078" s="101"/>
      <c r="Y1078" s="102">
        <f t="shared" si="428"/>
        <v>0</v>
      </c>
      <c r="Z1078" s="102">
        <f t="shared" si="429"/>
        <v>0</v>
      </c>
      <c r="AA1078" s="102" t="e">
        <f t="shared" si="419"/>
        <v>#VALUE!</v>
      </c>
    </row>
    <row r="1079" spans="1:27" ht="17.25">
      <c r="A1079" s="5"/>
      <c r="B1079" s="5"/>
      <c r="C1079" s="93"/>
      <c r="D1079" s="193"/>
      <c r="E1079" s="94"/>
      <c r="F1079" s="95"/>
      <c r="G1079" s="96" t="str">
        <f t="shared" si="420"/>
        <v>Error</v>
      </c>
      <c r="H1079" s="97">
        <v>14400</v>
      </c>
      <c r="I1079" s="98" t="e">
        <f t="shared" si="421"/>
        <v>#VALUE!</v>
      </c>
      <c r="J1079" s="88" t="e">
        <f t="shared" si="416"/>
        <v>#VALUE!</v>
      </c>
      <c r="K1079" s="98">
        <f t="shared" si="422"/>
        <v>0</v>
      </c>
      <c r="L1079" s="98">
        <f t="shared" si="423"/>
        <v>0</v>
      </c>
      <c r="M1079" s="98" t="e">
        <f t="shared" si="424"/>
        <v>#VALUE!</v>
      </c>
      <c r="N1079" s="98" t="e">
        <f t="shared" si="425"/>
        <v>#VALUE!</v>
      </c>
      <c r="O1079" s="97"/>
      <c r="P1079" s="98" t="e">
        <f t="shared" si="417"/>
        <v>#VALUE!</v>
      </c>
      <c r="Q1079" s="99" t="e">
        <f t="shared" si="426"/>
        <v>#VALUE!</v>
      </c>
      <c r="R1079" s="100"/>
      <c r="S1079" s="5"/>
      <c r="T1079" s="28">
        <f t="shared" si="427"/>
        <v>0</v>
      </c>
      <c r="U1079" s="101">
        <v>66140</v>
      </c>
      <c r="V1079" s="102">
        <f t="shared" si="418"/>
        <v>0</v>
      </c>
      <c r="W1079" s="101"/>
      <c r="X1079" s="101"/>
      <c r="Y1079" s="102">
        <f t="shared" si="428"/>
        <v>0</v>
      </c>
      <c r="Z1079" s="102">
        <f t="shared" si="429"/>
        <v>0</v>
      </c>
      <c r="AA1079" s="102" t="e">
        <f t="shared" si="419"/>
        <v>#VALUE!</v>
      </c>
    </row>
    <row r="1080" spans="1:27" ht="17.25">
      <c r="A1080" s="5"/>
      <c r="B1080" s="5"/>
      <c r="C1080" s="93"/>
      <c r="D1080" s="193"/>
      <c r="E1080" s="94"/>
      <c r="F1080" s="95"/>
      <c r="G1080" s="96" t="str">
        <f t="shared" si="420"/>
        <v>Error</v>
      </c>
      <c r="H1080" s="97">
        <v>14400</v>
      </c>
      <c r="I1080" s="98" t="e">
        <f t="shared" si="421"/>
        <v>#VALUE!</v>
      </c>
      <c r="J1080" s="88" t="e">
        <f t="shared" si="416"/>
        <v>#VALUE!</v>
      </c>
      <c r="K1080" s="98">
        <f t="shared" si="422"/>
        <v>0</v>
      </c>
      <c r="L1080" s="98">
        <f t="shared" si="423"/>
        <v>0</v>
      </c>
      <c r="M1080" s="98" t="e">
        <f t="shared" si="424"/>
        <v>#VALUE!</v>
      </c>
      <c r="N1080" s="98" t="e">
        <f t="shared" si="425"/>
        <v>#VALUE!</v>
      </c>
      <c r="O1080" s="97"/>
      <c r="P1080" s="98" t="e">
        <f t="shared" si="417"/>
        <v>#VALUE!</v>
      </c>
      <c r="Q1080" s="99" t="e">
        <f t="shared" si="426"/>
        <v>#VALUE!</v>
      </c>
      <c r="R1080" s="100"/>
      <c r="S1080" s="5"/>
      <c r="T1080" s="28">
        <f t="shared" si="427"/>
        <v>0</v>
      </c>
      <c r="U1080" s="101">
        <v>66140</v>
      </c>
      <c r="V1080" s="102">
        <f t="shared" si="418"/>
        <v>0</v>
      </c>
      <c r="W1080" s="101"/>
      <c r="X1080" s="101"/>
      <c r="Y1080" s="102">
        <f t="shared" si="428"/>
        <v>0</v>
      </c>
      <c r="Z1080" s="102">
        <f t="shared" si="429"/>
        <v>0</v>
      </c>
      <c r="AA1080" s="102" t="e">
        <f t="shared" si="419"/>
        <v>#VALUE!</v>
      </c>
    </row>
    <row r="1081" spans="1:27" ht="17.25">
      <c r="A1081" s="5"/>
      <c r="B1081" s="5"/>
      <c r="C1081" s="93"/>
      <c r="D1081" s="193"/>
      <c r="E1081" s="94"/>
      <c r="F1081" s="95"/>
      <c r="G1081" s="96" t="str">
        <f t="shared" si="420"/>
        <v>Error</v>
      </c>
      <c r="H1081" s="97">
        <v>14400</v>
      </c>
      <c r="I1081" s="98" t="e">
        <f t="shared" si="421"/>
        <v>#VALUE!</v>
      </c>
      <c r="J1081" s="88" t="e">
        <f t="shared" si="416"/>
        <v>#VALUE!</v>
      </c>
      <c r="K1081" s="98">
        <f t="shared" si="422"/>
        <v>0</v>
      </c>
      <c r="L1081" s="98">
        <f t="shared" si="423"/>
        <v>0</v>
      </c>
      <c r="M1081" s="98" t="e">
        <f t="shared" si="424"/>
        <v>#VALUE!</v>
      </c>
      <c r="N1081" s="98" t="e">
        <f t="shared" si="425"/>
        <v>#VALUE!</v>
      </c>
      <c r="O1081" s="97"/>
      <c r="P1081" s="98" t="e">
        <f t="shared" si="417"/>
        <v>#VALUE!</v>
      </c>
      <c r="Q1081" s="99" t="e">
        <f t="shared" si="426"/>
        <v>#VALUE!</v>
      </c>
      <c r="R1081" s="100"/>
      <c r="S1081" s="5"/>
      <c r="T1081" s="28">
        <f t="shared" si="427"/>
        <v>0</v>
      </c>
      <c r="U1081" s="101">
        <v>66140</v>
      </c>
      <c r="V1081" s="102">
        <f t="shared" si="418"/>
        <v>0</v>
      </c>
      <c r="W1081" s="101"/>
      <c r="X1081" s="101"/>
      <c r="Y1081" s="102">
        <f t="shared" si="428"/>
        <v>0</v>
      </c>
      <c r="Z1081" s="102">
        <f t="shared" si="429"/>
        <v>0</v>
      </c>
      <c r="AA1081" s="102" t="e">
        <f t="shared" si="419"/>
        <v>#VALUE!</v>
      </c>
    </row>
    <row r="1082" spans="1:27" ht="17.25">
      <c r="A1082" s="5"/>
      <c r="B1082" s="5"/>
      <c r="C1082" s="93"/>
      <c r="D1082" s="193"/>
      <c r="E1082" s="94"/>
      <c r="F1082" s="95"/>
      <c r="G1082" s="96" t="str">
        <f t="shared" si="420"/>
        <v>Error</v>
      </c>
      <c r="H1082" s="97">
        <v>14400</v>
      </c>
      <c r="I1082" s="98" t="e">
        <f t="shared" si="421"/>
        <v>#VALUE!</v>
      </c>
      <c r="J1082" s="88" t="e">
        <f t="shared" si="416"/>
        <v>#VALUE!</v>
      </c>
      <c r="K1082" s="98">
        <f t="shared" si="422"/>
        <v>0</v>
      </c>
      <c r="L1082" s="98">
        <f t="shared" si="423"/>
        <v>0</v>
      </c>
      <c r="M1082" s="98" t="e">
        <f t="shared" si="424"/>
        <v>#VALUE!</v>
      </c>
      <c r="N1082" s="98" t="e">
        <f t="shared" si="425"/>
        <v>#VALUE!</v>
      </c>
      <c r="O1082" s="97"/>
      <c r="P1082" s="98" t="e">
        <f t="shared" si="417"/>
        <v>#VALUE!</v>
      </c>
      <c r="Q1082" s="99" t="e">
        <f t="shared" si="426"/>
        <v>#VALUE!</v>
      </c>
      <c r="R1082" s="100"/>
      <c r="S1082" s="5"/>
      <c r="T1082" s="28">
        <f t="shared" si="427"/>
        <v>0</v>
      </c>
      <c r="U1082" s="101">
        <v>66140</v>
      </c>
      <c r="V1082" s="102">
        <f t="shared" si="418"/>
        <v>0</v>
      </c>
      <c r="W1082" s="101"/>
      <c r="X1082" s="101"/>
      <c r="Y1082" s="102">
        <f t="shared" si="428"/>
        <v>0</v>
      </c>
      <c r="Z1082" s="102">
        <f t="shared" si="429"/>
        <v>0</v>
      </c>
      <c r="AA1082" s="102" t="e">
        <f t="shared" si="419"/>
        <v>#VALUE!</v>
      </c>
    </row>
    <row r="1083" spans="1:27" ht="17.25">
      <c r="A1083" s="5"/>
      <c r="B1083" s="5"/>
      <c r="C1083" s="93"/>
      <c r="D1083" s="193"/>
      <c r="E1083" s="84"/>
      <c r="F1083" s="85"/>
      <c r="G1083" s="86" t="str">
        <f t="shared" si="420"/>
        <v>Error</v>
      </c>
      <c r="H1083" s="87">
        <v>14400</v>
      </c>
      <c r="I1083" s="88" t="e">
        <f t="shared" si="421"/>
        <v>#VALUE!</v>
      </c>
      <c r="J1083" s="88" t="e">
        <f t="shared" si="416"/>
        <v>#VALUE!</v>
      </c>
      <c r="K1083" s="88">
        <f t="shared" si="422"/>
        <v>0</v>
      </c>
      <c r="L1083" s="88">
        <f t="shared" si="423"/>
        <v>0</v>
      </c>
      <c r="M1083" s="88" t="e">
        <f t="shared" si="424"/>
        <v>#VALUE!</v>
      </c>
      <c r="N1083" s="88" t="e">
        <f t="shared" si="425"/>
        <v>#VALUE!</v>
      </c>
      <c r="O1083" s="87"/>
      <c r="P1083" s="88" t="e">
        <f t="shared" si="417"/>
        <v>#VALUE!</v>
      </c>
      <c r="Q1083" s="89" t="e">
        <f t="shared" si="426"/>
        <v>#VALUE!</v>
      </c>
      <c r="R1083" s="90"/>
      <c r="S1083" s="82"/>
      <c r="T1083" s="28">
        <f t="shared" si="427"/>
        <v>0</v>
      </c>
      <c r="U1083" s="91">
        <v>66140</v>
      </c>
      <c r="V1083" s="92">
        <f t="shared" si="418"/>
        <v>0</v>
      </c>
      <c r="W1083" s="91"/>
      <c r="X1083" s="91"/>
      <c r="Y1083" s="92">
        <f t="shared" si="428"/>
        <v>0</v>
      </c>
      <c r="Z1083" s="92">
        <f t="shared" si="429"/>
        <v>0</v>
      </c>
      <c r="AA1083" s="92" t="e">
        <f t="shared" si="419"/>
        <v>#VALUE!</v>
      </c>
    </row>
    <row r="1084" spans="1:27" ht="17.25">
      <c r="A1084" s="5"/>
      <c r="B1084" s="5"/>
      <c r="C1084" s="93"/>
      <c r="D1084" s="193"/>
      <c r="E1084" s="94"/>
      <c r="F1084" s="95"/>
      <c r="G1084" s="96" t="str">
        <f t="shared" si="420"/>
        <v>Error</v>
      </c>
      <c r="H1084" s="97">
        <v>14400</v>
      </c>
      <c r="I1084" s="98" t="e">
        <f t="shared" si="421"/>
        <v>#VALUE!</v>
      </c>
      <c r="J1084" s="88" t="e">
        <f t="shared" si="416"/>
        <v>#VALUE!</v>
      </c>
      <c r="K1084" s="98">
        <f t="shared" si="422"/>
        <v>0</v>
      </c>
      <c r="L1084" s="98">
        <f t="shared" si="423"/>
        <v>0</v>
      </c>
      <c r="M1084" s="98" t="e">
        <f t="shared" si="424"/>
        <v>#VALUE!</v>
      </c>
      <c r="N1084" s="98" t="e">
        <f t="shared" si="425"/>
        <v>#VALUE!</v>
      </c>
      <c r="O1084" s="97"/>
      <c r="P1084" s="98" t="e">
        <f t="shared" si="417"/>
        <v>#VALUE!</v>
      </c>
      <c r="Q1084" s="99" t="e">
        <f t="shared" si="426"/>
        <v>#VALUE!</v>
      </c>
      <c r="R1084" s="100"/>
      <c r="S1084" s="5"/>
      <c r="T1084" s="28">
        <f t="shared" si="427"/>
        <v>0</v>
      </c>
      <c r="U1084" s="101">
        <v>66140</v>
      </c>
      <c r="V1084" s="102">
        <f t="shared" si="418"/>
        <v>0</v>
      </c>
      <c r="W1084" s="101"/>
      <c r="X1084" s="101"/>
      <c r="Y1084" s="102">
        <f t="shared" si="428"/>
        <v>0</v>
      </c>
      <c r="Z1084" s="102">
        <f t="shared" si="429"/>
        <v>0</v>
      </c>
      <c r="AA1084" s="102" t="e">
        <f t="shared" si="419"/>
        <v>#VALUE!</v>
      </c>
    </row>
    <row r="1085" spans="1:27" ht="17.25">
      <c r="A1085" s="5"/>
      <c r="B1085" s="5"/>
      <c r="C1085" s="93"/>
      <c r="D1085" s="193"/>
      <c r="E1085" s="94"/>
      <c r="F1085" s="95"/>
      <c r="G1085" s="96" t="str">
        <f t="shared" si="420"/>
        <v>Error</v>
      </c>
      <c r="H1085" s="97">
        <v>14400</v>
      </c>
      <c r="I1085" s="98" t="e">
        <f t="shared" si="421"/>
        <v>#VALUE!</v>
      </c>
      <c r="J1085" s="88" t="e">
        <f t="shared" si="416"/>
        <v>#VALUE!</v>
      </c>
      <c r="K1085" s="98">
        <f t="shared" si="422"/>
        <v>0</v>
      </c>
      <c r="L1085" s="98">
        <f t="shared" si="423"/>
        <v>0</v>
      </c>
      <c r="M1085" s="98" t="e">
        <f t="shared" si="424"/>
        <v>#VALUE!</v>
      </c>
      <c r="N1085" s="98" t="e">
        <f t="shared" si="425"/>
        <v>#VALUE!</v>
      </c>
      <c r="O1085" s="97"/>
      <c r="P1085" s="98" t="e">
        <f t="shared" si="417"/>
        <v>#VALUE!</v>
      </c>
      <c r="Q1085" s="99" t="e">
        <f t="shared" si="426"/>
        <v>#VALUE!</v>
      </c>
      <c r="R1085" s="100"/>
      <c r="S1085" s="5"/>
      <c r="T1085" s="28">
        <f t="shared" si="427"/>
        <v>0</v>
      </c>
      <c r="U1085" s="101">
        <v>66140</v>
      </c>
      <c r="V1085" s="102">
        <f t="shared" si="418"/>
        <v>0</v>
      </c>
      <c r="W1085" s="101"/>
      <c r="X1085" s="101"/>
      <c r="Y1085" s="102">
        <f t="shared" si="428"/>
        <v>0</v>
      </c>
      <c r="Z1085" s="102">
        <f t="shared" si="429"/>
        <v>0</v>
      </c>
      <c r="AA1085" s="102" t="e">
        <f t="shared" si="419"/>
        <v>#VALUE!</v>
      </c>
    </row>
    <row r="1086" spans="1:27" ht="17.25">
      <c r="A1086" s="5"/>
      <c r="B1086" s="5"/>
      <c r="C1086" s="93"/>
      <c r="D1086" s="193"/>
      <c r="E1086" s="94"/>
      <c r="F1086" s="95"/>
      <c r="G1086" s="96" t="str">
        <f t="shared" si="420"/>
        <v>Error</v>
      </c>
      <c r="H1086" s="97">
        <v>14400</v>
      </c>
      <c r="I1086" s="98" t="e">
        <f t="shared" si="421"/>
        <v>#VALUE!</v>
      </c>
      <c r="J1086" s="88" t="e">
        <f t="shared" si="416"/>
        <v>#VALUE!</v>
      </c>
      <c r="K1086" s="98">
        <f t="shared" si="422"/>
        <v>0</v>
      </c>
      <c r="L1086" s="98">
        <f t="shared" si="423"/>
        <v>0</v>
      </c>
      <c r="M1086" s="98" t="e">
        <f t="shared" si="424"/>
        <v>#VALUE!</v>
      </c>
      <c r="N1086" s="98" t="e">
        <f t="shared" si="425"/>
        <v>#VALUE!</v>
      </c>
      <c r="O1086" s="97"/>
      <c r="P1086" s="98" t="e">
        <f t="shared" si="417"/>
        <v>#VALUE!</v>
      </c>
      <c r="Q1086" s="99" t="e">
        <f t="shared" si="426"/>
        <v>#VALUE!</v>
      </c>
      <c r="R1086" s="100"/>
      <c r="S1086" s="5"/>
      <c r="T1086" s="28">
        <f t="shared" si="427"/>
        <v>0</v>
      </c>
      <c r="U1086" s="101">
        <v>66140</v>
      </c>
      <c r="V1086" s="102">
        <f t="shared" si="418"/>
        <v>0</v>
      </c>
      <c r="W1086" s="101"/>
      <c r="X1086" s="101"/>
      <c r="Y1086" s="102">
        <f t="shared" si="428"/>
        <v>0</v>
      </c>
      <c r="Z1086" s="102">
        <f t="shared" si="429"/>
        <v>0</v>
      </c>
      <c r="AA1086" s="102" t="e">
        <f t="shared" si="419"/>
        <v>#VALUE!</v>
      </c>
    </row>
    <row r="1087" spans="1:27" ht="17.25">
      <c r="A1087" s="5"/>
      <c r="B1087" s="5"/>
      <c r="C1087" s="93"/>
      <c r="D1087" s="193"/>
      <c r="E1087" s="94"/>
      <c r="F1087" s="95"/>
      <c r="G1087" s="96" t="str">
        <f t="shared" si="420"/>
        <v>Error</v>
      </c>
      <c r="H1087" s="97">
        <v>14400</v>
      </c>
      <c r="I1087" s="98" t="e">
        <f t="shared" si="421"/>
        <v>#VALUE!</v>
      </c>
      <c r="J1087" s="88" t="e">
        <f t="shared" si="416"/>
        <v>#VALUE!</v>
      </c>
      <c r="K1087" s="98">
        <f t="shared" si="422"/>
        <v>0</v>
      </c>
      <c r="L1087" s="98">
        <f t="shared" si="423"/>
        <v>0</v>
      </c>
      <c r="M1087" s="98" t="e">
        <f t="shared" si="424"/>
        <v>#VALUE!</v>
      </c>
      <c r="N1087" s="98" t="e">
        <f t="shared" si="425"/>
        <v>#VALUE!</v>
      </c>
      <c r="O1087" s="97"/>
      <c r="P1087" s="98" t="e">
        <f t="shared" si="417"/>
        <v>#VALUE!</v>
      </c>
      <c r="Q1087" s="99" t="e">
        <f t="shared" si="426"/>
        <v>#VALUE!</v>
      </c>
      <c r="R1087" s="100"/>
      <c r="S1087" s="5"/>
      <c r="T1087" s="28">
        <f t="shared" si="427"/>
        <v>0</v>
      </c>
      <c r="U1087" s="101">
        <v>66140</v>
      </c>
      <c r="V1087" s="102">
        <f t="shared" si="418"/>
        <v>0</v>
      </c>
      <c r="W1087" s="101"/>
      <c r="X1087" s="101"/>
      <c r="Y1087" s="102">
        <f t="shared" si="428"/>
        <v>0</v>
      </c>
      <c r="Z1087" s="102">
        <f t="shared" si="429"/>
        <v>0</v>
      </c>
      <c r="AA1087" s="102" t="e">
        <f t="shared" si="419"/>
        <v>#VALUE!</v>
      </c>
    </row>
    <row r="1088" spans="1:27" ht="17.25">
      <c r="A1088" s="5"/>
      <c r="B1088" s="5"/>
      <c r="C1088" s="93"/>
      <c r="D1088" s="193"/>
      <c r="E1088" s="94"/>
      <c r="F1088" s="95"/>
      <c r="G1088" s="96" t="str">
        <f t="shared" si="420"/>
        <v>Error</v>
      </c>
      <c r="H1088" s="97">
        <v>14400</v>
      </c>
      <c r="I1088" s="98" t="e">
        <f t="shared" si="421"/>
        <v>#VALUE!</v>
      </c>
      <c r="J1088" s="88" t="e">
        <f t="shared" si="416"/>
        <v>#VALUE!</v>
      </c>
      <c r="K1088" s="98">
        <f t="shared" si="422"/>
        <v>0</v>
      </c>
      <c r="L1088" s="98">
        <f t="shared" si="423"/>
        <v>0</v>
      </c>
      <c r="M1088" s="98" t="e">
        <f t="shared" si="424"/>
        <v>#VALUE!</v>
      </c>
      <c r="N1088" s="98" t="e">
        <f t="shared" si="425"/>
        <v>#VALUE!</v>
      </c>
      <c r="O1088" s="97"/>
      <c r="P1088" s="98" t="e">
        <f t="shared" si="417"/>
        <v>#VALUE!</v>
      </c>
      <c r="Q1088" s="99" t="e">
        <f t="shared" si="426"/>
        <v>#VALUE!</v>
      </c>
      <c r="R1088" s="100"/>
      <c r="S1088" s="5"/>
      <c r="T1088" s="28">
        <f t="shared" si="427"/>
        <v>0</v>
      </c>
      <c r="U1088" s="101">
        <v>66140</v>
      </c>
      <c r="V1088" s="102">
        <f t="shared" si="418"/>
        <v>0</v>
      </c>
      <c r="W1088" s="101"/>
      <c r="X1088" s="101"/>
      <c r="Y1088" s="102">
        <f t="shared" si="428"/>
        <v>0</v>
      </c>
      <c r="Z1088" s="102">
        <f t="shared" si="429"/>
        <v>0</v>
      </c>
      <c r="AA1088" s="102" t="e">
        <f t="shared" si="419"/>
        <v>#VALUE!</v>
      </c>
    </row>
    <row r="1089" spans="1:27" ht="17.25">
      <c r="A1089" s="5"/>
      <c r="B1089" s="5"/>
      <c r="C1089" s="93"/>
      <c r="D1089" s="193"/>
      <c r="E1089" s="84"/>
      <c r="F1089" s="85"/>
      <c r="G1089" s="86" t="str">
        <f t="shared" si="420"/>
        <v>Error</v>
      </c>
      <c r="H1089" s="87">
        <v>14400</v>
      </c>
      <c r="I1089" s="88" t="e">
        <f t="shared" si="421"/>
        <v>#VALUE!</v>
      </c>
      <c r="J1089" s="88" t="e">
        <f t="shared" si="416"/>
        <v>#VALUE!</v>
      </c>
      <c r="K1089" s="88">
        <f t="shared" si="422"/>
        <v>0</v>
      </c>
      <c r="L1089" s="88">
        <f t="shared" si="423"/>
        <v>0</v>
      </c>
      <c r="M1089" s="88" t="e">
        <f t="shared" si="424"/>
        <v>#VALUE!</v>
      </c>
      <c r="N1089" s="88" t="e">
        <f t="shared" si="425"/>
        <v>#VALUE!</v>
      </c>
      <c r="O1089" s="87"/>
      <c r="P1089" s="88" t="e">
        <f t="shared" si="417"/>
        <v>#VALUE!</v>
      </c>
      <c r="Q1089" s="89" t="e">
        <f t="shared" si="426"/>
        <v>#VALUE!</v>
      </c>
      <c r="R1089" s="90"/>
      <c r="S1089" s="82"/>
      <c r="T1089" s="28">
        <f t="shared" si="427"/>
        <v>0</v>
      </c>
      <c r="U1089" s="91">
        <v>66140</v>
      </c>
      <c r="V1089" s="92">
        <f t="shared" si="418"/>
        <v>0</v>
      </c>
      <c r="W1089" s="91"/>
      <c r="X1089" s="91"/>
      <c r="Y1089" s="92">
        <f t="shared" si="428"/>
        <v>0</v>
      </c>
      <c r="Z1089" s="92">
        <f t="shared" si="429"/>
        <v>0</v>
      </c>
      <c r="AA1089" s="92" t="e">
        <f t="shared" si="419"/>
        <v>#VALUE!</v>
      </c>
    </row>
    <row r="1090" spans="1:27" ht="17.25">
      <c r="A1090" s="5"/>
      <c r="B1090" s="5"/>
      <c r="C1090" s="93"/>
      <c r="D1090" s="193"/>
      <c r="E1090" s="94"/>
      <c r="F1090" s="95"/>
      <c r="G1090" s="96" t="str">
        <f t="shared" si="420"/>
        <v>Error</v>
      </c>
      <c r="H1090" s="97">
        <v>14400</v>
      </c>
      <c r="I1090" s="98" t="e">
        <f t="shared" si="421"/>
        <v>#VALUE!</v>
      </c>
      <c r="J1090" s="88" t="e">
        <f t="shared" si="416"/>
        <v>#VALUE!</v>
      </c>
      <c r="K1090" s="98">
        <f t="shared" si="422"/>
        <v>0</v>
      </c>
      <c r="L1090" s="98">
        <f t="shared" si="423"/>
        <v>0</v>
      </c>
      <c r="M1090" s="98" t="e">
        <f t="shared" si="424"/>
        <v>#VALUE!</v>
      </c>
      <c r="N1090" s="98" t="e">
        <f t="shared" si="425"/>
        <v>#VALUE!</v>
      </c>
      <c r="O1090" s="97"/>
      <c r="P1090" s="98" t="e">
        <f t="shared" si="417"/>
        <v>#VALUE!</v>
      </c>
      <c r="Q1090" s="99" t="e">
        <f t="shared" si="426"/>
        <v>#VALUE!</v>
      </c>
      <c r="R1090" s="100"/>
      <c r="S1090" s="5"/>
      <c r="T1090" s="28">
        <f t="shared" si="427"/>
        <v>0</v>
      </c>
      <c r="U1090" s="101">
        <v>66140</v>
      </c>
      <c r="V1090" s="102">
        <f t="shared" si="418"/>
        <v>0</v>
      </c>
      <c r="W1090" s="101"/>
      <c r="X1090" s="101"/>
      <c r="Y1090" s="102">
        <f t="shared" si="428"/>
        <v>0</v>
      </c>
      <c r="Z1090" s="102">
        <f t="shared" si="429"/>
        <v>0</v>
      </c>
      <c r="AA1090" s="102" t="e">
        <f t="shared" si="419"/>
        <v>#VALUE!</v>
      </c>
    </row>
    <row r="1091" spans="1:27" ht="17.25">
      <c r="A1091" s="5"/>
      <c r="B1091" s="5"/>
      <c r="C1091" s="93"/>
      <c r="D1091" s="193"/>
      <c r="E1091" s="94"/>
      <c r="F1091" s="95"/>
      <c r="G1091" s="96" t="str">
        <f t="shared" si="420"/>
        <v>Error</v>
      </c>
      <c r="H1091" s="97">
        <v>14400</v>
      </c>
      <c r="I1091" s="98" t="e">
        <f t="shared" si="421"/>
        <v>#VALUE!</v>
      </c>
      <c r="J1091" s="88" t="e">
        <f t="shared" si="416"/>
        <v>#VALUE!</v>
      </c>
      <c r="K1091" s="98">
        <f t="shared" si="422"/>
        <v>0</v>
      </c>
      <c r="L1091" s="98">
        <f t="shared" si="423"/>
        <v>0</v>
      </c>
      <c r="M1091" s="98" t="e">
        <f t="shared" si="424"/>
        <v>#VALUE!</v>
      </c>
      <c r="N1091" s="98" t="e">
        <f t="shared" si="425"/>
        <v>#VALUE!</v>
      </c>
      <c r="O1091" s="97"/>
      <c r="P1091" s="98" t="e">
        <f t="shared" si="417"/>
        <v>#VALUE!</v>
      </c>
      <c r="Q1091" s="99" t="e">
        <f t="shared" si="426"/>
        <v>#VALUE!</v>
      </c>
      <c r="R1091" s="100"/>
      <c r="S1091" s="5"/>
      <c r="T1091" s="28">
        <f t="shared" si="427"/>
        <v>0</v>
      </c>
      <c r="U1091" s="101">
        <v>66140</v>
      </c>
      <c r="V1091" s="102">
        <f t="shared" si="418"/>
        <v>0</v>
      </c>
      <c r="W1091" s="101"/>
      <c r="X1091" s="101"/>
      <c r="Y1091" s="102">
        <f t="shared" si="428"/>
        <v>0</v>
      </c>
      <c r="Z1091" s="102">
        <f t="shared" si="429"/>
        <v>0</v>
      </c>
      <c r="AA1091" s="102" t="e">
        <f t="shared" si="419"/>
        <v>#VALUE!</v>
      </c>
    </row>
    <row r="1092" spans="1:27" ht="17.25">
      <c r="A1092" s="5"/>
      <c r="B1092" s="5"/>
      <c r="C1092" s="93"/>
      <c r="D1092" s="193"/>
      <c r="E1092" s="94"/>
      <c r="F1092" s="95"/>
      <c r="G1092" s="96" t="str">
        <f t="shared" si="420"/>
        <v>Error</v>
      </c>
      <c r="H1092" s="97">
        <v>14400</v>
      </c>
      <c r="I1092" s="98" t="e">
        <f t="shared" si="421"/>
        <v>#VALUE!</v>
      </c>
      <c r="J1092" s="88" t="e">
        <f t="shared" si="416"/>
        <v>#VALUE!</v>
      </c>
      <c r="K1092" s="98">
        <f t="shared" si="422"/>
        <v>0</v>
      </c>
      <c r="L1092" s="98">
        <f t="shared" si="423"/>
        <v>0</v>
      </c>
      <c r="M1092" s="98" t="e">
        <f t="shared" si="424"/>
        <v>#VALUE!</v>
      </c>
      <c r="N1092" s="98" t="e">
        <f t="shared" si="425"/>
        <v>#VALUE!</v>
      </c>
      <c r="O1092" s="97"/>
      <c r="P1092" s="98" t="e">
        <f t="shared" si="417"/>
        <v>#VALUE!</v>
      </c>
      <c r="Q1092" s="99" t="e">
        <f t="shared" si="426"/>
        <v>#VALUE!</v>
      </c>
      <c r="R1092" s="100"/>
      <c r="S1092" s="5"/>
      <c r="T1092" s="28">
        <f t="shared" si="427"/>
        <v>0</v>
      </c>
      <c r="U1092" s="101">
        <v>66140</v>
      </c>
      <c r="V1092" s="102">
        <f t="shared" si="418"/>
        <v>0</v>
      </c>
      <c r="W1092" s="101"/>
      <c r="X1092" s="101"/>
      <c r="Y1092" s="102">
        <f t="shared" si="428"/>
        <v>0</v>
      </c>
      <c r="Z1092" s="102">
        <f t="shared" si="429"/>
        <v>0</v>
      </c>
      <c r="AA1092" s="102" t="e">
        <f t="shared" si="419"/>
        <v>#VALUE!</v>
      </c>
    </row>
    <row r="1093" spans="1:27" ht="17.25">
      <c r="A1093" s="5"/>
      <c r="B1093" s="5"/>
      <c r="C1093" s="93"/>
      <c r="D1093" s="193"/>
      <c r="E1093" s="94"/>
      <c r="F1093" s="95"/>
      <c r="G1093" s="96" t="str">
        <f t="shared" si="420"/>
        <v>Error</v>
      </c>
      <c r="H1093" s="97">
        <v>14400</v>
      </c>
      <c r="I1093" s="98" t="e">
        <f t="shared" si="421"/>
        <v>#VALUE!</v>
      </c>
      <c r="J1093" s="88" t="e">
        <f t="shared" si="416"/>
        <v>#VALUE!</v>
      </c>
      <c r="K1093" s="98">
        <f t="shared" si="422"/>
        <v>0</v>
      </c>
      <c r="L1093" s="98">
        <f t="shared" si="423"/>
        <v>0</v>
      </c>
      <c r="M1093" s="98" t="e">
        <f t="shared" si="424"/>
        <v>#VALUE!</v>
      </c>
      <c r="N1093" s="98" t="e">
        <f t="shared" si="425"/>
        <v>#VALUE!</v>
      </c>
      <c r="O1093" s="97"/>
      <c r="P1093" s="98" t="e">
        <f t="shared" si="417"/>
        <v>#VALUE!</v>
      </c>
      <c r="Q1093" s="99" t="e">
        <f t="shared" si="426"/>
        <v>#VALUE!</v>
      </c>
      <c r="R1093" s="100"/>
      <c r="S1093" s="5"/>
      <c r="T1093" s="28">
        <f t="shared" si="427"/>
        <v>0</v>
      </c>
      <c r="U1093" s="101">
        <v>66140</v>
      </c>
      <c r="V1093" s="102">
        <f t="shared" si="418"/>
        <v>0</v>
      </c>
      <c r="W1093" s="101"/>
      <c r="X1093" s="101"/>
      <c r="Y1093" s="102">
        <f t="shared" si="428"/>
        <v>0</v>
      </c>
      <c r="Z1093" s="102">
        <f t="shared" si="429"/>
        <v>0</v>
      </c>
      <c r="AA1093" s="102" t="e">
        <f t="shared" si="419"/>
        <v>#VALUE!</v>
      </c>
    </row>
    <row r="1094" spans="1:27" ht="17.25">
      <c r="A1094" s="5"/>
      <c r="B1094" s="5"/>
      <c r="C1094" s="93"/>
      <c r="D1094" s="193"/>
      <c r="E1094" s="94"/>
      <c r="F1094" s="95"/>
      <c r="G1094" s="96" t="str">
        <f t="shared" si="420"/>
        <v>Error</v>
      </c>
      <c r="H1094" s="97">
        <v>14400</v>
      </c>
      <c r="I1094" s="98" t="e">
        <f t="shared" si="421"/>
        <v>#VALUE!</v>
      </c>
      <c r="J1094" s="88" t="e">
        <f t="shared" si="416"/>
        <v>#VALUE!</v>
      </c>
      <c r="K1094" s="98">
        <f t="shared" si="422"/>
        <v>0</v>
      </c>
      <c r="L1094" s="98">
        <f t="shared" si="423"/>
        <v>0</v>
      </c>
      <c r="M1094" s="98" t="e">
        <f t="shared" si="424"/>
        <v>#VALUE!</v>
      </c>
      <c r="N1094" s="98" t="e">
        <f t="shared" si="425"/>
        <v>#VALUE!</v>
      </c>
      <c r="O1094" s="97"/>
      <c r="P1094" s="98" t="e">
        <f t="shared" si="417"/>
        <v>#VALUE!</v>
      </c>
      <c r="Q1094" s="99" t="e">
        <f t="shared" si="426"/>
        <v>#VALUE!</v>
      </c>
      <c r="R1094" s="100"/>
      <c r="S1094" s="5"/>
      <c r="T1094" s="28">
        <f t="shared" si="427"/>
        <v>0</v>
      </c>
      <c r="U1094" s="101">
        <v>66140</v>
      </c>
      <c r="V1094" s="102">
        <f t="shared" si="418"/>
        <v>0</v>
      </c>
      <c r="W1094" s="101"/>
      <c r="X1094" s="101"/>
      <c r="Y1094" s="102">
        <f t="shared" si="428"/>
        <v>0</v>
      </c>
      <c r="Z1094" s="102">
        <f t="shared" si="429"/>
        <v>0</v>
      </c>
      <c r="AA1094" s="102" t="e">
        <f t="shared" si="419"/>
        <v>#VALUE!</v>
      </c>
    </row>
    <row r="1095" spans="1:27" ht="17.25">
      <c r="A1095" s="5"/>
      <c r="B1095" s="5"/>
      <c r="C1095" s="93"/>
      <c r="D1095" s="193"/>
      <c r="E1095" s="84"/>
      <c r="F1095" s="85"/>
      <c r="G1095" s="86" t="str">
        <f t="shared" si="420"/>
        <v>Error</v>
      </c>
      <c r="H1095" s="87">
        <v>14400</v>
      </c>
      <c r="I1095" s="88" t="e">
        <f t="shared" si="421"/>
        <v>#VALUE!</v>
      </c>
      <c r="J1095" s="88" t="e">
        <f t="shared" si="416"/>
        <v>#VALUE!</v>
      </c>
      <c r="K1095" s="88">
        <f t="shared" si="422"/>
        <v>0</v>
      </c>
      <c r="L1095" s="88">
        <f t="shared" si="423"/>
        <v>0</v>
      </c>
      <c r="M1095" s="88" t="e">
        <f t="shared" si="424"/>
        <v>#VALUE!</v>
      </c>
      <c r="N1095" s="88" t="e">
        <f t="shared" si="425"/>
        <v>#VALUE!</v>
      </c>
      <c r="O1095" s="87"/>
      <c r="P1095" s="88" t="e">
        <f t="shared" si="417"/>
        <v>#VALUE!</v>
      </c>
      <c r="Q1095" s="89" t="e">
        <f t="shared" si="426"/>
        <v>#VALUE!</v>
      </c>
      <c r="R1095" s="90"/>
      <c r="S1095" s="82"/>
      <c r="T1095" s="28">
        <f t="shared" si="427"/>
        <v>0</v>
      </c>
      <c r="U1095" s="91">
        <v>66140</v>
      </c>
      <c r="V1095" s="92">
        <f t="shared" si="418"/>
        <v>0</v>
      </c>
      <c r="W1095" s="91"/>
      <c r="X1095" s="91"/>
      <c r="Y1095" s="92">
        <f t="shared" si="428"/>
        <v>0</v>
      </c>
      <c r="Z1095" s="92">
        <f t="shared" si="429"/>
        <v>0</v>
      </c>
      <c r="AA1095" s="92" t="e">
        <f t="shared" si="419"/>
        <v>#VALUE!</v>
      </c>
    </row>
    <row r="1096" spans="1:27" ht="17.25">
      <c r="A1096" s="5"/>
      <c r="B1096" s="5"/>
      <c r="C1096" s="93"/>
      <c r="D1096" s="193"/>
      <c r="E1096" s="94"/>
      <c r="F1096" s="95"/>
      <c r="G1096" s="96" t="str">
        <f t="shared" si="420"/>
        <v>Error</v>
      </c>
      <c r="H1096" s="97">
        <v>14400</v>
      </c>
      <c r="I1096" s="98" t="e">
        <f t="shared" si="421"/>
        <v>#VALUE!</v>
      </c>
      <c r="J1096" s="88" t="e">
        <f t="shared" si="416"/>
        <v>#VALUE!</v>
      </c>
      <c r="K1096" s="98">
        <f t="shared" si="422"/>
        <v>0</v>
      </c>
      <c r="L1096" s="98">
        <f t="shared" si="423"/>
        <v>0</v>
      </c>
      <c r="M1096" s="98" t="e">
        <f t="shared" si="424"/>
        <v>#VALUE!</v>
      </c>
      <c r="N1096" s="98" t="e">
        <f t="shared" si="425"/>
        <v>#VALUE!</v>
      </c>
      <c r="O1096" s="97"/>
      <c r="P1096" s="98" t="e">
        <f t="shared" si="417"/>
        <v>#VALUE!</v>
      </c>
      <c r="Q1096" s="99" t="e">
        <f t="shared" si="426"/>
        <v>#VALUE!</v>
      </c>
      <c r="R1096" s="100"/>
      <c r="S1096" s="5"/>
      <c r="T1096" s="28">
        <f t="shared" si="427"/>
        <v>0</v>
      </c>
      <c r="U1096" s="101">
        <v>66140</v>
      </c>
      <c r="V1096" s="102">
        <f t="shared" si="418"/>
        <v>0</v>
      </c>
      <c r="W1096" s="101"/>
      <c r="X1096" s="101"/>
      <c r="Y1096" s="102">
        <f t="shared" si="428"/>
        <v>0</v>
      </c>
      <c r="Z1096" s="102">
        <f t="shared" si="429"/>
        <v>0</v>
      </c>
      <c r="AA1096" s="102" t="e">
        <f t="shared" si="419"/>
        <v>#VALUE!</v>
      </c>
    </row>
    <row r="1097" spans="1:27" ht="17.25">
      <c r="A1097" s="5"/>
      <c r="B1097" s="5"/>
      <c r="C1097" s="93"/>
      <c r="D1097" s="193"/>
      <c r="E1097" s="94"/>
      <c r="F1097" s="95"/>
      <c r="G1097" s="96" t="str">
        <f t="shared" si="420"/>
        <v>Error</v>
      </c>
      <c r="H1097" s="97">
        <v>14400</v>
      </c>
      <c r="I1097" s="98" t="e">
        <f t="shared" si="421"/>
        <v>#VALUE!</v>
      </c>
      <c r="J1097" s="88" t="e">
        <f t="shared" si="416"/>
        <v>#VALUE!</v>
      </c>
      <c r="K1097" s="98">
        <f t="shared" si="422"/>
        <v>0</v>
      </c>
      <c r="L1097" s="98">
        <f t="shared" si="423"/>
        <v>0</v>
      </c>
      <c r="M1097" s="98" t="e">
        <f t="shared" si="424"/>
        <v>#VALUE!</v>
      </c>
      <c r="N1097" s="98" t="e">
        <f t="shared" si="425"/>
        <v>#VALUE!</v>
      </c>
      <c r="O1097" s="97"/>
      <c r="P1097" s="98" t="e">
        <f t="shared" si="417"/>
        <v>#VALUE!</v>
      </c>
      <c r="Q1097" s="99" t="e">
        <f t="shared" si="426"/>
        <v>#VALUE!</v>
      </c>
      <c r="R1097" s="100"/>
      <c r="S1097" s="5"/>
      <c r="T1097" s="28">
        <f t="shared" si="427"/>
        <v>0</v>
      </c>
      <c r="U1097" s="101">
        <v>66140</v>
      </c>
      <c r="V1097" s="102">
        <f t="shared" ref="V1097:V1128" si="430">+U1097*T1097</f>
        <v>0</v>
      </c>
      <c r="W1097" s="101"/>
      <c r="X1097" s="101"/>
      <c r="Y1097" s="102">
        <f t="shared" si="428"/>
        <v>0</v>
      </c>
      <c r="Z1097" s="102">
        <f t="shared" si="429"/>
        <v>0</v>
      </c>
      <c r="AA1097" s="102" t="e">
        <f t="shared" ref="AA1097:AA1128" si="431">+Z1097+Q1097</f>
        <v>#VALUE!</v>
      </c>
    </row>
    <row r="1098" spans="1:27" ht="17.25">
      <c r="A1098" s="5"/>
      <c r="B1098" s="5"/>
      <c r="C1098" s="93"/>
      <c r="D1098" s="193"/>
      <c r="E1098" s="94"/>
      <c r="F1098" s="95"/>
      <c r="G1098" s="96" t="str">
        <f t="shared" si="420"/>
        <v>Error</v>
      </c>
      <c r="H1098" s="97">
        <v>14400</v>
      </c>
      <c r="I1098" s="98" t="e">
        <f t="shared" si="421"/>
        <v>#VALUE!</v>
      </c>
      <c r="J1098" s="88" t="e">
        <f t="shared" si="416"/>
        <v>#VALUE!</v>
      </c>
      <c r="K1098" s="98">
        <f t="shared" si="422"/>
        <v>0</v>
      </c>
      <c r="L1098" s="98">
        <f t="shared" si="423"/>
        <v>0</v>
      </c>
      <c r="M1098" s="98" t="e">
        <f t="shared" si="424"/>
        <v>#VALUE!</v>
      </c>
      <c r="N1098" s="98" t="e">
        <f t="shared" si="425"/>
        <v>#VALUE!</v>
      </c>
      <c r="O1098" s="97"/>
      <c r="P1098" s="98" t="e">
        <f t="shared" si="417"/>
        <v>#VALUE!</v>
      </c>
      <c r="Q1098" s="99" t="e">
        <f t="shared" si="426"/>
        <v>#VALUE!</v>
      </c>
      <c r="R1098" s="100"/>
      <c r="S1098" s="5"/>
      <c r="T1098" s="28">
        <f t="shared" si="427"/>
        <v>0</v>
      </c>
      <c r="U1098" s="101">
        <v>66140</v>
      </c>
      <c r="V1098" s="102">
        <f t="shared" si="430"/>
        <v>0</v>
      </c>
      <c r="W1098" s="101"/>
      <c r="X1098" s="101"/>
      <c r="Y1098" s="102">
        <f t="shared" si="428"/>
        <v>0</v>
      </c>
      <c r="Z1098" s="102">
        <f t="shared" si="429"/>
        <v>0</v>
      </c>
      <c r="AA1098" s="102" t="e">
        <f t="shared" si="431"/>
        <v>#VALUE!</v>
      </c>
    </row>
    <row r="1099" spans="1:27" ht="17.25">
      <c r="A1099" s="5"/>
      <c r="B1099" s="5"/>
      <c r="C1099" s="93"/>
      <c r="D1099" s="193"/>
      <c r="E1099" s="94"/>
      <c r="F1099" s="95"/>
      <c r="G1099" s="96" t="str">
        <f t="shared" si="420"/>
        <v>Error</v>
      </c>
      <c r="H1099" s="97">
        <v>14400</v>
      </c>
      <c r="I1099" s="98" t="e">
        <f t="shared" si="421"/>
        <v>#VALUE!</v>
      </c>
      <c r="J1099" s="88" t="e">
        <f t="shared" si="416"/>
        <v>#VALUE!</v>
      </c>
      <c r="K1099" s="98">
        <f t="shared" si="422"/>
        <v>0</v>
      </c>
      <c r="L1099" s="98">
        <f t="shared" si="423"/>
        <v>0</v>
      </c>
      <c r="M1099" s="98" t="e">
        <f t="shared" si="424"/>
        <v>#VALUE!</v>
      </c>
      <c r="N1099" s="98" t="e">
        <f t="shared" si="425"/>
        <v>#VALUE!</v>
      </c>
      <c r="O1099" s="97"/>
      <c r="P1099" s="98" t="e">
        <f t="shared" si="417"/>
        <v>#VALUE!</v>
      </c>
      <c r="Q1099" s="99" t="e">
        <f t="shared" si="426"/>
        <v>#VALUE!</v>
      </c>
      <c r="R1099" s="100"/>
      <c r="S1099" s="5"/>
      <c r="T1099" s="28">
        <f t="shared" si="427"/>
        <v>0</v>
      </c>
      <c r="U1099" s="101">
        <v>66140</v>
      </c>
      <c r="V1099" s="102">
        <f t="shared" si="430"/>
        <v>0</v>
      </c>
      <c r="W1099" s="101"/>
      <c r="X1099" s="101"/>
      <c r="Y1099" s="102">
        <f t="shared" si="428"/>
        <v>0</v>
      </c>
      <c r="Z1099" s="102">
        <f t="shared" si="429"/>
        <v>0</v>
      </c>
      <c r="AA1099" s="102" t="e">
        <f t="shared" si="431"/>
        <v>#VALUE!</v>
      </c>
    </row>
    <row r="1100" spans="1:27" ht="17.25">
      <c r="A1100" s="5"/>
      <c r="B1100" s="5"/>
      <c r="C1100" s="93"/>
      <c r="D1100" s="193"/>
      <c r="E1100" s="94"/>
      <c r="F1100" s="95"/>
      <c r="G1100" s="96" t="str">
        <f t="shared" si="420"/>
        <v>Error</v>
      </c>
      <c r="H1100" s="97">
        <v>14400</v>
      </c>
      <c r="I1100" s="98" t="e">
        <f t="shared" si="421"/>
        <v>#VALUE!</v>
      </c>
      <c r="J1100" s="88" t="e">
        <f t="shared" si="416"/>
        <v>#VALUE!</v>
      </c>
      <c r="K1100" s="98">
        <f t="shared" si="422"/>
        <v>0</v>
      </c>
      <c r="L1100" s="98">
        <f t="shared" si="423"/>
        <v>0</v>
      </c>
      <c r="M1100" s="98" t="e">
        <f t="shared" si="424"/>
        <v>#VALUE!</v>
      </c>
      <c r="N1100" s="98" t="e">
        <f t="shared" si="425"/>
        <v>#VALUE!</v>
      </c>
      <c r="O1100" s="97"/>
      <c r="P1100" s="98" t="e">
        <f t="shared" si="417"/>
        <v>#VALUE!</v>
      </c>
      <c r="Q1100" s="99" t="e">
        <f t="shared" si="426"/>
        <v>#VALUE!</v>
      </c>
      <c r="R1100" s="100"/>
      <c r="S1100" s="5"/>
      <c r="T1100" s="28">
        <f t="shared" si="427"/>
        <v>0</v>
      </c>
      <c r="U1100" s="101">
        <v>66140</v>
      </c>
      <c r="V1100" s="102">
        <f t="shared" si="430"/>
        <v>0</v>
      </c>
      <c r="W1100" s="101"/>
      <c r="X1100" s="101"/>
      <c r="Y1100" s="102">
        <f t="shared" si="428"/>
        <v>0</v>
      </c>
      <c r="Z1100" s="102">
        <f t="shared" si="429"/>
        <v>0</v>
      </c>
      <c r="AA1100" s="102" t="e">
        <f t="shared" si="431"/>
        <v>#VALUE!</v>
      </c>
    </row>
    <row r="1101" spans="1:27" ht="17.25">
      <c r="A1101" s="5"/>
      <c r="B1101" s="5"/>
      <c r="C1101" s="93"/>
      <c r="D1101" s="193"/>
      <c r="E1101" s="84"/>
      <c r="F1101" s="85"/>
      <c r="G1101" s="86" t="str">
        <f t="shared" si="420"/>
        <v>Error</v>
      </c>
      <c r="H1101" s="87">
        <v>14400</v>
      </c>
      <c r="I1101" s="88" t="e">
        <f t="shared" si="421"/>
        <v>#VALUE!</v>
      </c>
      <c r="J1101" s="88" t="e">
        <f t="shared" si="416"/>
        <v>#VALUE!</v>
      </c>
      <c r="K1101" s="88">
        <f t="shared" si="422"/>
        <v>0</v>
      </c>
      <c r="L1101" s="88">
        <f t="shared" si="423"/>
        <v>0</v>
      </c>
      <c r="M1101" s="88" t="e">
        <f t="shared" si="424"/>
        <v>#VALUE!</v>
      </c>
      <c r="N1101" s="88" t="e">
        <f t="shared" si="425"/>
        <v>#VALUE!</v>
      </c>
      <c r="O1101" s="87"/>
      <c r="P1101" s="88" t="e">
        <f t="shared" si="417"/>
        <v>#VALUE!</v>
      </c>
      <c r="Q1101" s="89" t="e">
        <f t="shared" si="426"/>
        <v>#VALUE!</v>
      </c>
      <c r="R1101" s="90"/>
      <c r="S1101" s="82"/>
      <c r="T1101" s="28">
        <f t="shared" si="427"/>
        <v>0</v>
      </c>
      <c r="U1101" s="91">
        <v>66140</v>
      </c>
      <c r="V1101" s="92">
        <f t="shared" si="430"/>
        <v>0</v>
      </c>
      <c r="W1101" s="91"/>
      <c r="X1101" s="91"/>
      <c r="Y1101" s="92">
        <f t="shared" si="428"/>
        <v>0</v>
      </c>
      <c r="Z1101" s="92">
        <f t="shared" si="429"/>
        <v>0</v>
      </c>
      <c r="AA1101" s="92" t="e">
        <f t="shared" si="431"/>
        <v>#VALUE!</v>
      </c>
    </row>
    <row r="1102" spans="1:27" ht="17.25">
      <c r="A1102" s="5"/>
      <c r="B1102" s="5"/>
      <c r="C1102" s="93"/>
      <c r="D1102" s="193"/>
      <c r="E1102" s="94"/>
      <c r="F1102" s="95"/>
      <c r="G1102" s="96" t="str">
        <f t="shared" si="420"/>
        <v>Error</v>
      </c>
      <c r="H1102" s="97">
        <v>14400</v>
      </c>
      <c r="I1102" s="98" t="e">
        <f t="shared" si="421"/>
        <v>#VALUE!</v>
      </c>
      <c r="J1102" s="88" t="e">
        <f t="shared" si="416"/>
        <v>#VALUE!</v>
      </c>
      <c r="K1102" s="98">
        <f t="shared" si="422"/>
        <v>0</v>
      </c>
      <c r="L1102" s="98">
        <f t="shared" si="423"/>
        <v>0</v>
      </c>
      <c r="M1102" s="98" t="e">
        <f t="shared" si="424"/>
        <v>#VALUE!</v>
      </c>
      <c r="N1102" s="98" t="e">
        <f t="shared" si="425"/>
        <v>#VALUE!</v>
      </c>
      <c r="O1102" s="97"/>
      <c r="P1102" s="98" t="e">
        <f t="shared" si="417"/>
        <v>#VALUE!</v>
      </c>
      <c r="Q1102" s="99" t="e">
        <f t="shared" si="426"/>
        <v>#VALUE!</v>
      </c>
      <c r="R1102" s="100"/>
      <c r="S1102" s="5"/>
      <c r="T1102" s="28">
        <f t="shared" si="427"/>
        <v>0</v>
      </c>
      <c r="U1102" s="101">
        <v>66140</v>
      </c>
      <c r="V1102" s="102">
        <f t="shared" si="430"/>
        <v>0</v>
      </c>
      <c r="W1102" s="101"/>
      <c r="X1102" s="101"/>
      <c r="Y1102" s="102">
        <f t="shared" si="428"/>
        <v>0</v>
      </c>
      <c r="Z1102" s="102">
        <f t="shared" si="429"/>
        <v>0</v>
      </c>
      <c r="AA1102" s="102" t="e">
        <f t="shared" si="431"/>
        <v>#VALUE!</v>
      </c>
    </row>
    <row r="1103" spans="1:27" ht="17.25">
      <c r="A1103" s="5"/>
      <c r="B1103" s="5"/>
      <c r="C1103" s="93"/>
      <c r="D1103" s="193"/>
      <c r="E1103" s="94"/>
      <c r="F1103" s="95"/>
      <c r="G1103" s="96" t="str">
        <f t="shared" si="420"/>
        <v>Error</v>
      </c>
      <c r="H1103" s="97">
        <v>14400</v>
      </c>
      <c r="I1103" s="98" t="e">
        <f t="shared" si="421"/>
        <v>#VALUE!</v>
      </c>
      <c r="J1103" s="88" t="e">
        <f t="shared" si="416"/>
        <v>#VALUE!</v>
      </c>
      <c r="K1103" s="98">
        <f t="shared" si="422"/>
        <v>0</v>
      </c>
      <c r="L1103" s="98">
        <f t="shared" si="423"/>
        <v>0</v>
      </c>
      <c r="M1103" s="98" t="e">
        <f t="shared" si="424"/>
        <v>#VALUE!</v>
      </c>
      <c r="N1103" s="98" t="e">
        <f t="shared" si="425"/>
        <v>#VALUE!</v>
      </c>
      <c r="O1103" s="97"/>
      <c r="P1103" s="98" t="e">
        <f t="shared" si="417"/>
        <v>#VALUE!</v>
      </c>
      <c r="Q1103" s="99" t="e">
        <f t="shared" si="426"/>
        <v>#VALUE!</v>
      </c>
      <c r="R1103" s="100"/>
      <c r="S1103" s="5"/>
      <c r="T1103" s="28">
        <f t="shared" si="427"/>
        <v>0</v>
      </c>
      <c r="U1103" s="101">
        <v>66140</v>
      </c>
      <c r="V1103" s="102">
        <f t="shared" si="430"/>
        <v>0</v>
      </c>
      <c r="W1103" s="101"/>
      <c r="X1103" s="101"/>
      <c r="Y1103" s="102">
        <f t="shared" si="428"/>
        <v>0</v>
      </c>
      <c r="Z1103" s="102">
        <f t="shared" si="429"/>
        <v>0</v>
      </c>
      <c r="AA1103" s="102" t="e">
        <f t="shared" si="431"/>
        <v>#VALUE!</v>
      </c>
    </row>
    <row r="1104" spans="1:27" ht="17.25">
      <c r="A1104" s="5"/>
      <c r="B1104" s="5"/>
      <c r="C1104" s="93"/>
      <c r="D1104" s="193"/>
      <c r="E1104" s="94"/>
      <c r="F1104" s="95"/>
      <c r="G1104" s="96" t="str">
        <f t="shared" si="420"/>
        <v>Error</v>
      </c>
      <c r="H1104" s="97">
        <v>14400</v>
      </c>
      <c r="I1104" s="98" t="e">
        <f t="shared" si="421"/>
        <v>#VALUE!</v>
      </c>
      <c r="J1104" s="88" t="e">
        <f t="shared" si="416"/>
        <v>#VALUE!</v>
      </c>
      <c r="K1104" s="98">
        <f t="shared" si="422"/>
        <v>0</v>
      </c>
      <c r="L1104" s="98">
        <f t="shared" si="423"/>
        <v>0</v>
      </c>
      <c r="M1104" s="98" t="e">
        <f t="shared" si="424"/>
        <v>#VALUE!</v>
      </c>
      <c r="N1104" s="98" t="e">
        <f t="shared" si="425"/>
        <v>#VALUE!</v>
      </c>
      <c r="O1104" s="97"/>
      <c r="P1104" s="98" t="e">
        <f t="shared" si="417"/>
        <v>#VALUE!</v>
      </c>
      <c r="Q1104" s="99" t="e">
        <f t="shared" si="426"/>
        <v>#VALUE!</v>
      </c>
      <c r="R1104" s="100"/>
      <c r="S1104" s="5"/>
      <c r="T1104" s="28">
        <f t="shared" si="427"/>
        <v>0</v>
      </c>
      <c r="U1104" s="101">
        <v>66140</v>
      </c>
      <c r="V1104" s="102">
        <f t="shared" si="430"/>
        <v>0</v>
      </c>
      <c r="W1104" s="101"/>
      <c r="X1104" s="101"/>
      <c r="Y1104" s="102">
        <f t="shared" si="428"/>
        <v>0</v>
      </c>
      <c r="Z1104" s="102">
        <f t="shared" si="429"/>
        <v>0</v>
      </c>
      <c r="AA1104" s="102" t="e">
        <f t="shared" si="431"/>
        <v>#VALUE!</v>
      </c>
    </row>
    <row r="1105" spans="1:27" ht="17.25">
      <c r="A1105" s="5"/>
      <c r="B1105" s="5"/>
      <c r="C1105" s="93"/>
      <c r="D1105" s="193"/>
      <c r="E1105" s="94"/>
      <c r="F1105" s="95"/>
      <c r="G1105" s="96" t="str">
        <f t="shared" si="420"/>
        <v>Error</v>
      </c>
      <c r="H1105" s="97">
        <v>14400</v>
      </c>
      <c r="I1105" s="98" t="e">
        <f t="shared" si="421"/>
        <v>#VALUE!</v>
      </c>
      <c r="J1105" s="88" t="e">
        <f t="shared" si="416"/>
        <v>#VALUE!</v>
      </c>
      <c r="K1105" s="98">
        <f t="shared" si="422"/>
        <v>0</v>
      </c>
      <c r="L1105" s="98">
        <f t="shared" si="423"/>
        <v>0</v>
      </c>
      <c r="M1105" s="98" t="e">
        <f t="shared" si="424"/>
        <v>#VALUE!</v>
      </c>
      <c r="N1105" s="98" t="e">
        <f t="shared" si="425"/>
        <v>#VALUE!</v>
      </c>
      <c r="O1105" s="97"/>
      <c r="P1105" s="98" t="e">
        <f t="shared" si="417"/>
        <v>#VALUE!</v>
      </c>
      <c r="Q1105" s="99" t="e">
        <f t="shared" si="426"/>
        <v>#VALUE!</v>
      </c>
      <c r="R1105" s="100"/>
      <c r="S1105" s="5"/>
      <c r="T1105" s="28">
        <f t="shared" si="427"/>
        <v>0</v>
      </c>
      <c r="U1105" s="101">
        <v>66140</v>
      </c>
      <c r="V1105" s="102">
        <f t="shared" si="430"/>
        <v>0</v>
      </c>
      <c r="W1105" s="101"/>
      <c r="X1105" s="101"/>
      <c r="Y1105" s="102">
        <f t="shared" si="428"/>
        <v>0</v>
      </c>
      <c r="Z1105" s="102">
        <f t="shared" si="429"/>
        <v>0</v>
      </c>
      <c r="AA1105" s="102" t="e">
        <f t="shared" si="431"/>
        <v>#VALUE!</v>
      </c>
    </row>
    <row r="1106" spans="1:27" ht="17.25">
      <c r="A1106" s="5"/>
      <c r="B1106" s="5"/>
      <c r="C1106" s="93"/>
      <c r="D1106" s="193"/>
      <c r="E1106" s="94"/>
      <c r="F1106" s="95"/>
      <c r="G1106" s="96" t="str">
        <f t="shared" si="420"/>
        <v>Error</v>
      </c>
      <c r="H1106" s="97">
        <v>14400</v>
      </c>
      <c r="I1106" s="98" t="e">
        <f t="shared" si="421"/>
        <v>#VALUE!</v>
      </c>
      <c r="J1106" s="88" t="e">
        <f t="shared" si="416"/>
        <v>#VALUE!</v>
      </c>
      <c r="K1106" s="98">
        <f t="shared" si="422"/>
        <v>0</v>
      </c>
      <c r="L1106" s="98">
        <f t="shared" si="423"/>
        <v>0</v>
      </c>
      <c r="M1106" s="98" t="e">
        <f t="shared" si="424"/>
        <v>#VALUE!</v>
      </c>
      <c r="N1106" s="98" t="e">
        <f t="shared" si="425"/>
        <v>#VALUE!</v>
      </c>
      <c r="O1106" s="97"/>
      <c r="P1106" s="98" t="e">
        <f t="shared" si="417"/>
        <v>#VALUE!</v>
      </c>
      <c r="Q1106" s="99" t="e">
        <f t="shared" si="426"/>
        <v>#VALUE!</v>
      </c>
      <c r="R1106" s="100"/>
      <c r="S1106" s="5"/>
      <c r="T1106" s="28">
        <f t="shared" si="427"/>
        <v>0</v>
      </c>
      <c r="U1106" s="101">
        <v>66140</v>
      </c>
      <c r="V1106" s="102">
        <f t="shared" si="430"/>
        <v>0</v>
      </c>
      <c r="W1106" s="101"/>
      <c r="X1106" s="101"/>
      <c r="Y1106" s="102">
        <f t="shared" si="428"/>
        <v>0</v>
      </c>
      <c r="Z1106" s="102">
        <f t="shared" si="429"/>
        <v>0</v>
      </c>
      <c r="AA1106" s="102" t="e">
        <f t="shared" si="431"/>
        <v>#VALUE!</v>
      </c>
    </row>
    <row r="1107" spans="1:27" ht="17.25">
      <c r="A1107" s="5"/>
      <c r="B1107" s="5"/>
      <c r="C1107" s="93"/>
      <c r="D1107" s="193"/>
      <c r="E1107" s="84"/>
      <c r="F1107" s="85"/>
      <c r="G1107" s="86" t="str">
        <f t="shared" si="420"/>
        <v>Error</v>
      </c>
      <c r="H1107" s="87">
        <v>14400</v>
      </c>
      <c r="I1107" s="88" t="e">
        <f t="shared" si="421"/>
        <v>#VALUE!</v>
      </c>
      <c r="J1107" s="88" t="e">
        <f t="shared" si="416"/>
        <v>#VALUE!</v>
      </c>
      <c r="K1107" s="88">
        <f t="shared" si="422"/>
        <v>0</v>
      </c>
      <c r="L1107" s="88">
        <f t="shared" si="423"/>
        <v>0</v>
      </c>
      <c r="M1107" s="88" t="e">
        <f t="shared" si="424"/>
        <v>#VALUE!</v>
      </c>
      <c r="N1107" s="88" t="e">
        <f t="shared" si="425"/>
        <v>#VALUE!</v>
      </c>
      <c r="O1107" s="87"/>
      <c r="P1107" s="88" t="e">
        <f t="shared" si="417"/>
        <v>#VALUE!</v>
      </c>
      <c r="Q1107" s="89" t="e">
        <f t="shared" si="426"/>
        <v>#VALUE!</v>
      </c>
      <c r="R1107" s="90"/>
      <c r="S1107" s="82"/>
      <c r="T1107" s="28">
        <f t="shared" si="427"/>
        <v>0</v>
      </c>
      <c r="U1107" s="91">
        <v>66140</v>
      </c>
      <c r="V1107" s="92">
        <f t="shared" si="430"/>
        <v>0</v>
      </c>
      <c r="W1107" s="91"/>
      <c r="X1107" s="91"/>
      <c r="Y1107" s="92">
        <f t="shared" si="428"/>
        <v>0</v>
      </c>
      <c r="Z1107" s="92">
        <f t="shared" si="429"/>
        <v>0</v>
      </c>
      <c r="AA1107" s="92" t="e">
        <f t="shared" si="431"/>
        <v>#VALUE!</v>
      </c>
    </row>
    <row r="1108" spans="1:27" ht="17.25">
      <c r="A1108" s="5"/>
      <c r="B1108" s="5"/>
      <c r="C1108" s="93"/>
      <c r="D1108" s="193"/>
      <c r="E1108" s="94"/>
      <c r="F1108" s="95"/>
      <c r="G1108" s="96" t="str">
        <f t="shared" si="420"/>
        <v>Error</v>
      </c>
      <c r="H1108" s="97">
        <v>14400</v>
      </c>
      <c r="I1108" s="98" t="e">
        <f t="shared" si="421"/>
        <v>#VALUE!</v>
      </c>
      <c r="J1108" s="88" t="e">
        <f t="shared" si="416"/>
        <v>#VALUE!</v>
      </c>
      <c r="K1108" s="98">
        <f t="shared" si="422"/>
        <v>0</v>
      </c>
      <c r="L1108" s="98">
        <f t="shared" si="423"/>
        <v>0</v>
      </c>
      <c r="M1108" s="98" t="e">
        <f t="shared" si="424"/>
        <v>#VALUE!</v>
      </c>
      <c r="N1108" s="98" t="e">
        <f t="shared" si="425"/>
        <v>#VALUE!</v>
      </c>
      <c r="O1108" s="97"/>
      <c r="P1108" s="98" t="e">
        <f t="shared" si="417"/>
        <v>#VALUE!</v>
      </c>
      <c r="Q1108" s="99" t="e">
        <f t="shared" si="426"/>
        <v>#VALUE!</v>
      </c>
      <c r="R1108" s="100"/>
      <c r="S1108" s="5"/>
      <c r="T1108" s="28">
        <f t="shared" si="427"/>
        <v>0</v>
      </c>
      <c r="U1108" s="101">
        <v>66140</v>
      </c>
      <c r="V1108" s="102">
        <f t="shared" si="430"/>
        <v>0</v>
      </c>
      <c r="W1108" s="101"/>
      <c r="X1108" s="101"/>
      <c r="Y1108" s="102">
        <f t="shared" si="428"/>
        <v>0</v>
      </c>
      <c r="Z1108" s="102">
        <f t="shared" si="429"/>
        <v>0</v>
      </c>
      <c r="AA1108" s="102" t="e">
        <f t="shared" si="431"/>
        <v>#VALUE!</v>
      </c>
    </row>
    <row r="1109" spans="1:27" ht="17.25">
      <c r="A1109" s="5"/>
      <c r="B1109" s="5"/>
      <c r="C1109" s="93"/>
      <c r="D1109" s="193"/>
      <c r="E1109" s="94"/>
      <c r="F1109" s="95"/>
      <c r="G1109" s="96" t="str">
        <f t="shared" si="420"/>
        <v>Error</v>
      </c>
      <c r="H1109" s="97">
        <v>14400</v>
      </c>
      <c r="I1109" s="98" t="e">
        <f t="shared" si="421"/>
        <v>#VALUE!</v>
      </c>
      <c r="J1109" s="88" t="e">
        <f t="shared" si="416"/>
        <v>#VALUE!</v>
      </c>
      <c r="K1109" s="98">
        <f t="shared" si="422"/>
        <v>0</v>
      </c>
      <c r="L1109" s="98">
        <f t="shared" si="423"/>
        <v>0</v>
      </c>
      <c r="M1109" s="98" t="e">
        <f t="shared" si="424"/>
        <v>#VALUE!</v>
      </c>
      <c r="N1109" s="98" t="e">
        <f t="shared" si="425"/>
        <v>#VALUE!</v>
      </c>
      <c r="O1109" s="97"/>
      <c r="P1109" s="98" t="e">
        <f t="shared" si="417"/>
        <v>#VALUE!</v>
      </c>
      <c r="Q1109" s="99" t="e">
        <f t="shared" si="426"/>
        <v>#VALUE!</v>
      </c>
      <c r="R1109" s="100"/>
      <c r="S1109" s="5"/>
      <c r="T1109" s="28">
        <f t="shared" si="427"/>
        <v>0</v>
      </c>
      <c r="U1109" s="101">
        <v>66140</v>
      </c>
      <c r="V1109" s="102">
        <f t="shared" si="430"/>
        <v>0</v>
      </c>
      <c r="W1109" s="101"/>
      <c r="X1109" s="101"/>
      <c r="Y1109" s="102">
        <f t="shared" si="428"/>
        <v>0</v>
      </c>
      <c r="Z1109" s="102">
        <f t="shared" si="429"/>
        <v>0</v>
      </c>
      <c r="AA1109" s="102" t="e">
        <f t="shared" si="431"/>
        <v>#VALUE!</v>
      </c>
    </row>
    <row r="1110" spans="1:27" ht="17.25">
      <c r="A1110" s="5"/>
      <c r="B1110" s="5"/>
      <c r="C1110" s="93"/>
      <c r="D1110" s="193"/>
      <c r="E1110" s="94"/>
      <c r="F1110" s="95"/>
      <c r="G1110" s="96" t="str">
        <f t="shared" si="420"/>
        <v>Error</v>
      </c>
      <c r="H1110" s="97">
        <v>14400</v>
      </c>
      <c r="I1110" s="98" t="e">
        <f t="shared" si="421"/>
        <v>#VALUE!</v>
      </c>
      <c r="J1110" s="88" t="e">
        <f t="shared" si="416"/>
        <v>#VALUE!</v>
      </c>
      <c r="K1110" s="98">
        <f t="shared" si="422"/>
        <v>0</v>
      </c>
      <c r="L1110" s="98">
        <f t="shared" si="423"/>
        <v>0</v>
      </c>
      <c r="M1110" s="98" t="e">
        <f t="shared" si="424"/>
        <v>#VALUE!</v>
      </c>
      <c r="N1110" s="98" t="e">
        <f t="shared" si="425"/>
        <v>#VALUE!</v>
      </c>
      <c r="O1110" s="97"/>
      <c r="P1110" s="98" t="e">
        <f t="shared" si="417"/>
        <v>#VALUE!</v>
      </c>
      <c r="Q1110" s="99" t="e">
        <f t="shared" si="426"/>
        <v>#VALUE!</v>
      </c>
      <c r="R1110" s="100"/>
      <c r="S1110" s="5"/>
      <c r="T1110" s="28">
        <f t="shared" si="427"/>
        <v>0</v>
      </c>
      <c r="U1110" s="101">
        <v>66140</v>
      </c>
      <c r="V1110" s="102">
        <f t="shared" si="430"/>
        <v>0</v>
      </c>
      <c r="W1110" s="101"/>
      <c r="X1110" s="101"/>
      <c r="Y1110" s="102">
        <f t="shared" si="428"/>
        <v>0</v>
      </c>
      <c r="Z1110" s="102">
        <f t="shared" si="429"/>
        <v>0</v>
      </c>
      <c r="AA1110" s="102" t="e">
        <f t="shared" si="431"/>
        <v>#VALUE!</v>
      </c>
    </row>
    <row r="1111" spans="1:27" ht="17.25">
      <c r="A1111" s="5"/>
      <c r="B1111" s="5"/>
      <c r="C1111" s="93"/>
      <c r="D1111" s="193"/>
      <c r="E1111" s="94"/>
      <c r="F1111" s="95"/>
      <c r="G1111" s="96" t="str">
        <f t="shared" si="420"/>
        <v>Error</v>
      </c>
      <c r="H1111" s="97">
        <v>14400</v>
      </c>
      <c r="I1111" s="98" t="e">
        <f t="shared" si="421"/>
        <v>#VALUE!</v>
      </c>
      <c r="J1111" s="88" t="e">
        <f t="shared" si="416"/>
        <v>#VALUE!</v>
      </c>
      <c r="K1111" s="98">
        <f t="shared" si="422"/>
        <v>0</v>
      </c>
      <c r="L1111" s="98">
        <f t="shared" si="423"/>
        <v>0</v>
      </c>
      <c r="M1111" s="98" t="e">
        <f t="shared" si="424"/>
        <v>#VALUE!</v>
      </c>
      <c r="N1111" s="98" t="e">
        <f t="shared" si="425"/>
        <v>#VALUE!</v>
      </c>
      <c r="O1111" s="97"/>
      <c r="P1111" s="98" t="e">
        <f t="shared" si="417"/>
        <v>#VALUE!</v>
      </c>
      <c r="Q1111" s="99" t="e">
        <f t="shared" si="426"/>
        <v>#VALUE!</v>
      </c>
      <c r="R1111" s="100"/>
      <c r="S1111" s="5"/>
      <c r="T1111" s="28">
        <f t="shared" si="427"/>
        <v>0</v>
      </c>
      <c r="U1111" s="101">
        <v>66140</v>
      </c>
      <c r="V1111" s="102">
        <f t="shared" si="430"/>
        <v>0</v>
      </c>
      <c r="W1111" s="101"/>
      <c r="X1111" s="101"/>
      <c r="Y1111" s="102">
        <f t="shared" si="428"/>
        <v>0</v>
      </c>
      <c r="Z1111" s="102">
        <f t="shared" si="429"/>
        <v>0</v>
      </c>
      <c r="AA1111" s="102" t="e">
        <f t="shared" si="431"/>
        <v>#VALUE!</v>
      </c>
    </row>
    <row r="1112" spans="1:27" ht="17.25">
      <c r="A1112" s="5"/>
      <c r="B1112" s="5"/>
      <c r="C1112" s="93"/>
      <c r="D1112" s="193"/>
      <c r="E1112" s="94"/>
      <c r="F1112" s="95"/>
      <c r="G1112" s="96" t="str">
        <f t="shared" si="420"/>
        <v>Error</v>
      </c>
      <c r="H1112" s="97">
        <v>14400</v>
      </c>
      <c r="I1112" s="98" t="e">
        <f t="shared" si="421"/>
        <v>#VALUE!</v>
      </c>
      <c r="J1112" s="88" t="e">
        <f t="shared" si="416"/>
        <v>#VALUE!</v>
      </c>
      <c r="K1112" s="98">
        <f t="shared" si="422"/>
        <v>0</v>
      </c>
      <c r="L1112" s="98">
        <f t="shared" si="423"/>
        <v>0</v>
      </c>
      <c r="M1112" s="98" t="e">
        <f t="shared" si="424"/>
        <v>#VALUE!</v>
      </c>
      <c r="N1112" s="98" t="e">
        <f t="shared" si="425"/>
        <v>#VALUE!</v>
      </c>
      <c r="O1112" s="97"/>
      <c r="P1112" s="98" t="e">
        <f t="shared" si="417"/>
        <v>#VALUE!</v>
      </c>
      <c r="Q1112" s="99" t="e">
        <f t="shared" si="426"/>
        <v>#VALUE!</v>
      </c>
      <c r="R1112" s="100"/>
      <c r="S1112" s="5"/>
      <c r="T1112" s="28">
        <f t="shared" si="427"/>
        <v>0</v>
      </c>
      <c r="U1112" s="101">
        <v>66140</v>
      </c>
      <c r="V1112" s="102">
        <f t="shared" si="430"/>
        <v>0</v>
      </c>
      <c r="W1112" s="101"/>
      <c r="X1112" s="101"/>
      <c r="Y1112" s="102">
        <f t="shared" si="428"/>
        <v>0</v>
      </c>
      <c r="Z1112" s="102">
        <f t="shared" si="429"/>
        <v>0</v>
      </c>
      <c r="AA1112" s="102" t="e">
        <f t="shared" si="431"/>
        <v>#VALUE!</v>
      </c>
    </row>
    <row r="1113" spans="1:27" ht="17.25">
      <c r="A1113" s="5"/>
      <c r="B1113" s="5"/>
      <c r="C1113" s="93"/>
      <c r="D1113" s="193"/>
      <c r="E1113" s="84"/>
      <c r="F1113" s="85"/>
      <c r="G1113" s="86" t="str">
        <f t="shared" si="420"/>
        <v>Error</v>
      </c>
      <c r="H1113" s="87">
        <v>14400</v>
      </c>
      <c r="I1113" s="88" t="e">
        <f t="shared" si="421"/>
        <v>#VALUE!</v>
      </c>
      <c r="J1113" s="88" t="e">
        <f t="shared" si="416"/>
        <v>#VALUE!</v>
      </c>
      <c r="K1113" s="88">
        <f t="shared" si="422"/>
        <v>0</v>
      </c>
      <c r="L1113" s="88">
        <f t="shared" si="423"/>
        <v>0</v>
      </c>
      <c r="M1113" s="88" t="e">
        <f t="shared" si="424"/>
        <v>#VALUE!</v>
      </c>
      <c r="N1113" s="88" t="e">
        <f t="shared" si="425"/>
        <v>#VALUE!</v>
      </c>
      <c r="O1113" s="87"/>
      <c r="P1113" s="88" t="e">
        <f t="shared" si="417"/>
        <v>#VALUE!</v>
      </c>
      <c r="Q1113" s="89" t="e">
        <f t="shared" si="426"/>
        <v>#VALUE!</v>
      </c>
      <c r="R1113" s="90"/>
      <c r="S1113" s="82"/>
      <c r="T1113" s="28">
        <f t="shared" si="427"/>
        <v>0</v>
      </c>
      <c r="U1113" s="91">
        <v>66140</v>
      </c>
      <c r="V1113" s="92">
        <f t="shared" si="430"/>
        <v>0</v>
      </c>
      <c r="W1113" s="91"/>
      <c r="X1113" s="91"/>
      <c r="Y1113" s="92">
        <f t="shared" si="428"/>
        <v>0</v>
      </c>
      <c r="Z1113" s="92">
        <f t="shared" si="429"/>
        <v>0</v>
      </c>
      <c r="AA1113" s="92" t="e">
        <f t="shared" si="431"/>
        <v>#VALUE!</v>
      </c>
    </row>
    <row r="1114" spans="1:27" ht="17.25">
      <c r="A1114" s="5"/>
      <c r="B1114" s="5"/>
      <c r="C1114" s="93"/>
      <c r="D1114" s="193"/>
      <c r="E1114" s="94"/>
      <c r="F1114" s="95"/>
      <c r="G1114" s="96" t="str">
        <f t="shared" si="420"/>
        <v>Error</v>
      </c>
      <c r="H1114" s="97">
        <v>14400</v>
      </c>
      <c r="I1114" s="98" t="e">
        <f t="shared" si="421"/>
        <v>#VALUE!</v>
      </c>
      <c r="J1114" s="88" t="e">
        <f t="shared" si="416"/>
        <v>#VALUE!</v>
      </c>
      <c r="K1114" s="98">
        <f t="shared" si="422"/>
        <v>0</v>
      </c>
      <c r="L1114" s="98">
        <f t="shared" si="423"/>
        <v>0</v>
      </c>
      <c r="M1114" s="98" t="e">
        <f t="shared" si="424"/>
        <v>#VALUE!</v>
      </c>
      <c r="N1114" s="98" t="e">
        <f t="shared" si="425"/>
        <v>#VALUE!</v>
      </c>
      <c r="O1114" s="97"/>
      <c r="P1114" s="98" t="e">
        <f t="shared" si="417"/>
        <v>#VALUE!</v>
      </c>
      <c r="Q1114" s="99" t="e">
        <f t="shared" si="426"/>
        <v>#VALUE!</v>
      </c>
      <c r="R1114" s="100"/>
      <c r="S1114" s="5"/>
      <c r="T1114" s="28">
        <f t="shared" si="427"/>
        <v>0</v>
      </c>
      <c r="U1114" s="101">
        <v>66140</v>
      </c>
      <c r="V1114" s="102">
        <f t="shared" si="430"/>
        <v>0</v>
      </c>
      <c r="W1114" s="101"/>
      <c r="X1114" s="101"/>
      <c r="Y1114" s="102">
        <f t="shared" si="428"/>
        <v>0</v>
      </c>
      <c r="Z1114" s="102">
        <f t="shared" si="429"/>
        <v>0</v>
      </c>
      <c r="AA1114" s="102" t="e">
        <f t="shared" si="431"/>
        <v>#VALUE!</v>
      </c>
    </row>
    <row r="1115" spans="1:27" ht="17.25">
      <c r="A1115" s="5"/>
      <c r="B1115" s="5"/>
      <c r="C1115" s="93"/>
      <c r="D1115" s="193"/>
      <c r="E1115" s="94"/>
      <c r="F1115" s="95"/>
      <c r="G1115" s="96" t="str">
        <f t="shared" si="420"/>
        <v>Error</v>
      </c>
      <c r="H1115" s="97">
        <v>14400</v>
      </c>
      <c r="I1115" s="98" t="e">
        <f t="shared" si="421"/>
        <v>#VALUE!</v>
      </c>
      <c r="J1115" s="88" t="e">
        <f t="shared" si="416"/>
        <v>#VALUE!</v>
      </c>
      <c r="K1115" s="98">
        <f t="shared" si="422"/>
        <v>0</v>
      </c>
      <c r="L1115" s="98">
        <f t="shared" si="423"/>
        <v>0</v>
      </c>
      <c r="M1115" s="98" t="e">
        <f t="shared" si="424"/>
        <v>#VALUE!</v>
      </c>
      <c r="N1115" s="98" t="e">
        <f t="shared" si="425"/>
        <v>#VALUE!</v>
      </c>
      <c r="O1115" s="97"/>
      <c r="P1115" s="98" t="e">
        <f t="shared" si="417"/>
        <v>#VALUE!</v>
      </c>
      <c r="Q1115" s="99" t="e">
        <f t="shared" si="426"/>
        <v>#VALUE!</v>
      </c>
      <c r="R1115" s="100"/>
      <c r="S1115" s="5"/>
      <c r="T1115" s="28">
        <f t="shared" si="427"/>
        <v>0</v>
      </c>
      <c r="U1115" s="101">
        <v>66140</v>
      </c>
      <c r="V1115" s="102">
        <f t="shared" si="430"/>
        <v>0</v>
      </c>
      <c r="W1115" s="101"/>
      <c r="X1115" s="101"/>
      <c r="Y1115" s="102">
        <f t="shared" si="428"/>
        <v>0</v>
      </c>
      <c r="Z1115" s="102">
        <f t="shared" si="429"/>
        <v>0</v>
      </c>
      <c r="AA1115" s="102" t="e">
        <f t="shared" si="431"/>
        <v>#VALUE!</v>
      </c>
    </row>
    <row r="1116" spans="1:27" ht="17.25">
      <c r="A1116" s="5"/>
      <c r="B1116" s="5"/>
      <c r="C1116" s="93"/>
      <c r="D1116" s="193"/>
      <c r="E1116" s="94"/>
      <c r="F1116" s="95"/>
      <c r="G1116" s="96" t="str">
        <f t="shared" si="420"/>
        <v>Error</v>
      </c>
      <c r="H1116" s="97">
        <v>14400</v>
      </c>
      <c r="I1116" s="98" t="e">
        <f t="shared" si="421"/>
        <v>#VALUE!</v>
      </c>
      <c r="J1116" s="88" t="e">
        <f t="shared" si="416"/>
        <v>#VALUE!</v>
      </c>
      <c r="K1116" s="98">
        <f t="shared" si="422"/>
        <v>0</v>
      </c>
      <c r="L1116" s="98">
        <f t="shared" si="423"/>
        <v>0</v>
      </c>
      <c r="M1116" s="98" t="e">
        <f t="shared" si="424"/>
        <v>#VALUE!</v>
      </c>
      <c r="N1116" s="98" t="e">
        <f t="shared" si="425"/>
        <v>#VALUE!</v>
      </c>
      <c r="O1116" s="97"/>
      <c r="P1116" s="98" t="e">
        <f t="shared" si="417"/>
        <v>#VALUE!</v>
      </c>
      <c r="Q1116" s="99" t="e">
        <f t="shared" si="426"/>
        <v>#VALUE!</v>
      </c>
      <c r="R1116" s="100"/>
      <c r="S1116" s="5"/>
      <c r="T1116" s="28">
        <f t="shared" si="427"/>
        <v>0</v>
      </c>
      <c r="U1116" s="101">
        <v>66140</v>
      </c>
      <c r="V1116" s="102">
        <f t="shared" si="430"/>
        <v>0</v>
      </c>
      <c r="W1116" s="101"/>
      <c r="X1116" s="101"/>
      <c r="Y1116" s="102">
        <f t="shared" si="428"/>
        <v>0</v>
      </c>
      <c r="Z1116" s="102">
        <f t="shared" si="429"/>
        <v>0</v>
      </c>
      <c r="AA1116" s="102" t="e">
        <f t="shared" si="431"/>
        <v>#VALUE!</v>
      </c>
    </row>
    <row r="1117" spans="1:27" ht="17.25">
      <c r="A1117" s="5"/>
      <c r="B1117" s="5"/>
      <c r="C1117" s="93"/>
      <c r="D1117" s="193"/>
      <c r="E1117" s="94"/>
      <c r="F1117" s="95"/>
      <c r="G1117" s="96" t="str">
        <f t="shared" si="420"/>
        <v>Error</v>
      </c>
      <c r="H1117" s="97">
        <v>14400</v>
      </c>
      <c r="I1117" s="98" t="e">
        <f t="shared" si="421"/>
        <v>#VALUE!</v>
      </c>
      <c r="J1117" s="88" t="e">
        <f t="shared" si="416"/>
        <v>#VALUE!</v>
      </c>
      <c r="K1117" s="98">
        <f t="shared" si="422"/>
        <v>0</v>
      </c>
      <c r="L1117" s="98">
        <f t="shared" si="423"/>
        <v>0</v>
      </c>
      <c r="M1117" s="98" t="e">
        <f t="shared" si="424"/>
        <v>#VALUE!</v>
      </c>
      <c r="N1117" s="98" t="e">
        <f t="shared" si="425"/>
        <v>#VALUE!</v>
      </c>
      <c r="O1117" s="97"/>
      <c r="P1117" s="98" t="e">
        <f t="shared" si="417"/>
        <v>#VALUE!</v>
      </c>
      <c r="Q1117" s="99" t="e">
        <f t="shared" si="426"/>
        <v>#VALUE!</v>
      </c>
      <c r="R1117" s="100"/>
      <c r="S1117" s="5"/>
      <c r="T1117" s="28">
        <f t="shared" si="427"/>
        <v>0</v>
      </c>
      <c r="U1117" s="101">
        <v>66140</v>
      </c>
      <c r="V1117" s="102">
        <f t="shared" si="430"/>
        <v>0</v>
      </c>
      <c r="W1117" s="101"/>
      <c r="X1117" s="101"/>
      <c r="Y1117" s="102">
        <f t="shared" si="428"/>
        <v>0</v>
      </c>
      <c r="Z1117" s="102">
        <f t="shared" si="429"/>
        <v>0</v>
      </c>
      <c r="AA1117" s="102" t="e">
        <f t="shared" si="431"/>
        <v>#VALUE!</v>
      </c>
    </row>
    <row r="1118" spans="1:27" ht="17.25">
      <c r="A1118" s="5"/>
      <c r="B1118" s="5"/>
      <c r="C1118" s="93"/>
      <c r="D1118" s="193"/>
      <c r="E1118" s="94"/>
      <c r="F1118" s="95"/>
      <c r="G1118" s="96" t="str">
        <f t="shared" si="420"/>
        <v>Error</v>
      </c>
      <c r="H1118" s="97">
        <v>14400</v>
      </c>
      <c r="I1118" s="98" t="e">
        <f t="shared" si="421"/>
        <v>#VALUE!</v>
      </c>
      <c r="J1118" s="88" t="e">
        <f t="shared" si="416"/>
        <v>#VALUE!</v>
      </c>
      <c r="K1118" s="98">
        <f t="shared" si="422"/>
        <v>0</v>
      </c>
      <c r="L1118" s="98">
        <f t="shared" si="423"/>
        <v>0</v>
      </c>
      <c r="M1118" s="98" t="e">
        <f t="shared" si="424"/>
        <v>#VALUE!</v>
      </c>
      <c r="N1118" s="98" t="e">
        <f t="shared" si="425"/>
        <v>#VALUE!</v>
      </c>
      <c r="O1118" s="97"/>
      <c r="P1118" s="98" t="e">
        <f t="shared" si="417"/>
        <v>#VALUE!</v>
      </c>
      <c r="Q1118" s="99" t="e">
        <f t="shared" si="426"/>
        <v>#VALUE!</v>
      </c>
      <c r="R1118" s="100"/>
      <c r="S1118" s="5"/>
      <c r="T1118" s="28">
        <f t="shared" si="427"/>
        <v>0</v>
      </c>
      <c r="U1118" s="101">
        <v>66140</v>
      </c>
      <c r="V1118" s="102">
        <f t="shared" si="430"/>
        <v>0</v>
      </c>
      <c r="W1118" s="101"/>
      <c r="X1118" s="101"/>
      <c r="Y1118" s="102">
        <f t="shared" si="428"/>
        <v>0</v>
      </c>
      <c r="Z1118" s="102">
        <f t="shared" si="429"/>
        <v>0</v>
      </c>
      <c r="AA1118" s="102" t="e">
        <f t="shared" si="431"/>
        <v>#VALUE!</v>
      </c>
    </row>
    <row r="1119" spans="1:27" ht="17.25">
      <c r="A1119" s="5"/>
      <c r="B1119" s="5"/>
      <c r="C1119" s="93"/>
      <c r="D1119" s="193"/>
      <c r="E1119" s="84"/>
      <c r="F1119" s="85"/>
      <c r="G1119" s="86" t="str">
        <f t="shared" si="420"/>
        <v>Error</v>
      </c>
      <c r="H1119" s="87">
        <v>14400</v>
      </c>
      <c r="I1119" s="88" t="e">
        <f t="shared" si="421"/>
        <v>#VALUE!</v>
      </c>
      <c r="J1119" s="88" t="e">
        <f t="shared" si="416"/>
        <v>#VALUE!</v>
      </c>
      <c r="K1119" s="88">
        <f t="shared" si="422"/>
        <v>0</v>
      </c>
      <c r="L1119" s="88">
        <f t="shared" si="423"/>
        <v>0</v>
      </c>
      <c r="M1119" s="88" t="e">
        <f t="shared" si="424"/>
        <v>#VALUE!</v>
      </c>
      <c r="N1119" s="88" t="e">
        <f t="shared" si="425"/>
        <v>#VALUE!</v>
      </c>
      <c r="O1119" s="87"/>
      <c r="P1119" s="88" t="e">
        <f t="shared" si="417"/>
        <v>#VALUE!</v>
      </c>
      <c r="Q1119" s="89" t="e">
        <f t="shared" si="426"/>
        <v>#VALUE!</v>
      </c>
      <c r="R1119" s="90"/>
      <c r="S1119" s="82"/>
      <c r="T1119" s="28">
        <f t="shared" si="427"/>
        <v>0</v>
      </c>
      <c r="U1119" s="91">
        <v>66140</v>
      </c>
      <c r="V1119" s="92">
        <f t="shared" si="430"/>
        <v>0</v>
      </c>
      <c r="W1119" s="91"/>
      <c r="X1119" s="91"/>
      <c r="Y1119" s="92">
        <f t="shared" si="428"/>
        <v>0</v>
      </c>
      <c r="Z1119" s="92">
        <f t="shared" si="429"/>
        <v>0</v>
      </c>
      <c r="AA1119" s="92" t="e">
        <f t="shared" si="431"/>
        <v>#VALUE!</v>
      </c>
    </row>
    <row r="1120" spans="1:27" ht="17.25">
      <c r="A1120" s="5"/>
      <c r="B1120" s="5"/>
      <c r="C1120" s="93"/>
      <c r="D1120" s="193"/>
      <c r="E1120" s="84"/>
      <c r="F1120" s="85"/>
      <c r="G1120" s="86" t="str">
        <f>IF($C1120="ստորաբաժանման պետ",IF(F1120=0,2.28,IF(F1120=1,2.35,IF(F1120=2,2.43,IF(F1120=3,2.5,IF(OR(F1120=4,F1120=5),2.58,IF(OR(F1120=6,F1120=7),2.66,IF(OR(F1120=8,F1120=9),2.75,IF(OR(F1120=10,F1120=11,F1120=12),2.83,IF(OR(F1120=13,F1120=14,F1120=15),2.92,IF(OR(F1120=16,F1120=17,F1120=18),3.01,3.11)))))))))),IF($C1120="ավագ կարգադրիչ",IF(F1120=0,1.96,IF(F1120=1,2.02,IF(F1120=2,2.08,IF(F1120=3,2.15,IF(OR(F1120=4,F1120=5),2.21,IF(OR(F1120=6,F1120=7),2.28,IF(OR(F1120=8,F1120=9),2.35,IF(OR(F1120=10,F1120=11,F1120=12),2.42,IF(OR(F1120=13,F1120=14,F1120=15),2.5,IF(OR(F1120=16,F1120=17,F1120=18),2.58,2.66)))))))))),IF($C1120="կարգադրիչ",IF(F1120=0,1.45,IF(F1120=1,1.49,IF(F1120=2,1.54,IF(F1120=3,1.59,IF(OR(F1120=4,F1120=5),1.9,IF(OR(F1120=6,F1120=7),1.96,IF(OR(F1120=8,F1120=9),1.73,IF(OR(F1120=10,F1120=11,F1120=12),1.79,IF(OR(F1120=13,F1120=14,F1120=15),1.84,IF(OR(F1120=16,F1120=17,F1120=18),1.9,1.95)))))))))), "Error")))</f>
        <v>Error</v>
      </c>
      <c r="H1120" s="87">
        <v>14400</v>
      </c>
      <c r="I1120" s="88" t="e">
        <f>G1120*H1120</f>
        <v>#VALUE!</v>
      </c>
      <c r="J1120" s="88" t="e">
        <f t="shared" si="416"/>
        <v>#VALUE!</v>
      </c>
      <c r="K1120" s="88">
        <f>IF($D1120="գեներալ-մայոր",2.91,IF($D1120="գնդապետ",2.38,IF($D1120="փոխգնդապետ",2.25,IF($D1120="մայոր",1.85,IF($D1120="կապիտան",1.72,IF($D1120="ավագ լեյտենանտ",1.59,IF($D1120="լեյտենանտ",1.46,IF($D1120="ավագ ենթասպա",1.06,IF($D1120="ենթասպա",0.93,IF($D1120="ավագ",0.79,IF($D1120="ավագ սերժանտ",0.66,IF($D1120="սերժանտ",0.53,IF($D1120="կրտսեր սերժանտ",0.4,0)))))))))))))</f>
        <v>0</v>
      </c>
      <c r="L1120" s="88">
        <f>K1120*H1120</f>
        <v>0</v>
      </c>
      <c r="M1120" s="88" t="e">
        <f>L1120+J1120</f>
        <v>#VALUE!</v>
      </c>
      <c r="N1120" s="88" t="e">
        <f>IF(F1120&lt;2,M1120*0%,IF(F1120&lt;5,M1120*5%,IF(F1120&lt;10,M1120*10%,IF(F1120&lt;15,M1120*15%,IF(F1120&lt;20,M1120*20%,IF(F1120&lt;25,M1120*25%,IF(F1120&gt;=25,M1120*30%)))))))</f>
        <v>#VALUE!</v>
      </c>
      <c r="O1120" s="87"/>
      <c r="P1120" s="88" t="e">
        <f t="shared" si="417"/>
        <v>#VALUE!</v>
      </c>
      <c r="Q1120" s="89" t="e">
        <f>P1120*6.565</f>
        <v>#VALUE!</v>
      </c>
      <c r="R1120" s="90"/>
      <c r="S1120" s="82"/>
      <c r="T1120" s="28">
        <f t="shared" si="427"/>
        <v>0</v>
      </c>
      <c r="U1120" s="91">
        <v>66140</v>
      </c>
      <c r="V1120" s="92">
        <f t="shared" si="430"/>
        <v>0</v>
      </c>
      <c r="W1120" s="91"/>
      <c r="X1120" s="91"/>
      <c r="Y1120" s="92">
        <f>+V1120+W1120+X1120</f>
        <v>0</v>
      </c>
      <c r="Z1120" s="92">
        <f>+Y1120*6.565</f>
        <v>0</v>
      </c>
      <c r="AA1120" s="92" t="e">
        <f t="shared" si="431"/>
        <v>#VALUE!</v>
      </c>
    </row>
    <row r="1121" spans="1:27" ht="17.25">
      <c r="A1121" s="5"/>
      <c r="B1121" s="5"/>
      <c r="C1121" s="93"/>
      <c r="D1121" s="193"/>
      <c r="E1121" s="94"/>
      <c r="F1121" s="95"/>
      <c r="G1121" s="96" t="str">
        <f t="shared" si="420"/>
        <v>Error</v>
      </c>
      <c r="H1121" s="97">
        <v>14400</v>
      </c>
      <c r="I1121" s="98" t="e">
        <f t="shared" ref="I1121:I1136" si="432">G1121*H1121</f>
        <v>#VALUE!</v>
      </c>
      <c r="J1121" s="88" t="e">
        <f t="shared" si="416"/>
        <v>#VALUE!</v>
      </c>
      <c r="K1121" s="98">
        <f t="shared" si="422"/>
        <v>0</v>
      </c>
      <c r="L1121" s="98">
        <f t="shared" ref="L1121:L1136" si="433">K1121*H1121</f>
        <v>0</v>
      </c>
      <c r="M1121" s="98" t="e">
        <f t="shared" ref="M1121:M1136" si="434">L1121+J1121</f>
        <v>#VALUE!</v>
      </c>
      <c r="N1121" s="98" t="e">
        <f t="shared" ref="N1121:N1136" si="435">IF(F1121&lt;2,M1121*0%,IF(F1121&lt;5,M1121*5%,IF(F1121&lt;10,M1121*10%,IF(F1121&lt;15,M1121*15%,IF(F1121&lt;20,M1121*20%,IF(F1121&lt;25,M1121*25%,IF(F1121&gt;=25,M1121*30%)))))))</f>
        <v>#VALUE!</v>
      </c>
      <c r="O1121" s="97"/>
      <c r="P1121" s="98" t="e">
        <f t="shared" si="417"/>
        <v>#VALUE!</v>
      </c>
      <c r="Q1121" s="99" t="e">
        <f t="shared" si="426"/>
        <v>#VALUE!</v>
      </c>
      <c r="R1121" s="100"/>
      <c r="S1121" s="5"/>
      <c r="T1121" s="28">
        <f t="shared" si="427"/>
        <v>0</v>
      </c>
      <c r="U1121" s="101">
        <v>66140</v>
      </c>
      <c r="V1121" s="102">
        <f t="shared" si="430"/>
        <v>0</v>
      </c>
      <c r="W1121" s="101"/>
      <c r="X1121" s="101"/>
      <c r="Y1121" s="102">
        <f t="shared" ref="Y1121:Y1136" si="436">+V1121+W1121+X1121</f>
        <v>0</v>
      </c>
      <c r="Z1121" s="102">
        <f t="shared" si="429"/>
        <v>0</v>
      </c>
      <c r="AA1121" s="102" t="e">
        <f t="shared" si="431"/>
        <v>#VALUE!</v>
      </c>
    </row>
    <row r="1122" spans="1:27" ht="17.25">
      <c r="A1122" s="5"/>
      <c r="B1122" s="5"/>
      <c r="C1122" s="93"/>
      <c r="D1122" s="193"/>
      <c r="E1122" s="94"/>
      <c r="F1122" s="95"/>
      <c r="G1122" s="96" t="str">
        <f t="shared" si="420"/>
        <v>Error</v>
      </c>
      <c r="H1122" s="97">
        <v>14400</v>
      </c>
      <c r="I1122" s="98" t="e">
        <f t="shared" si="432"/>
        <v>#VALUE!</v>
      </c>
      <c r="J1122" s="88" t="e">
        <f t="shared" si="416"/>
        <v>#VALUE!</v>
      </c>
      <c r="K1122" s="98">
        <f t="shared" si="422"/>
        <v>0</v>
      </c>
      <c r="L1122" s="98">
        <f t="shared" si="433"/>
        <v>0</v>
      </c>
      <c r="M1122" s="98" t="e">
        <f t="shared" si="434"/>
        <v>#VALUE!</v>
      </c>
      <c r="N1122" s="98" t="e">
        <f t="shared" si="435"/>
        <v>#VALUE!</v>
      </c>
      <c r="O1122" s="97"/>
      <c r="P1122" s="98" t="e">
        <f t="shared" si="417"/>
        <v>#VALUE!</v>
      </c>
      <c r="Q1122" s="99" t="e">
        <f t="shared" si="426"/>
        <v>#VALUE!</v>
      </c>
      <c r="R1122" s="100"/>
      <c r="S1122" s="5"/>
      <c r="T1122" s="28">
        <f t="shared" si="427"/>
        <v>0</v>
      </c>
      <c r="U1122" s="101">
        <v>66140</v>
      </c>
      <c r="V1122" s="102">
        <f t="shared" si="430"/>
        <v>0</v>
      </c>
      <c r="W1122" s="101"/>
      <c r="X1122" s="101"/>
      <c r="Y1122" s="102">
        <f t="shared" si="436"/>
        <v>0</v>
      </c>
      <c r="Z1122" s="102">
        <f t="shared" si="429"/>
        <v>0</v>
      </c>
      <c r="AA1122" s="102" t="e">
        <f t="shared" si="431"/>
        <v>#VALUE!</v>
      </c>
    </row>
    <row r="1123" spans="1:27" ht="17.25">
      <c r="A1123" s="5"/>
      <c r="B1123" s="5"/>
      <c r="C1123" s="93"/>
      <c r="D1123" s="193"/>
      <c r="E1123" s="94"/>
      <c r="F1123" s="95"/>
      <c r="G1123" s="96" t="str">
        <f t="shared" si="420"/>
        <v>Error</v>
      </c>
      <c r="H1123" s="97">
        <v>14400</v>
      </c>
      <c r="I1123" s="98" t="e">
        <f t="shared" si="432"/>
        <v>#VALUE!</v>
      </c>
      <c r="J1123" s="88" t="e">
        <f t="shared" si="416"/>
        <v>#VALUE!</v>
      </c>
      <c r="K1123" s="98">
        <f t="shared" si="422"/>
        <v>0</v>
      </c>
      <c r="L1123" s="98">
        <f t="shared" si="433"/>
        <v>0</v>
      </c>
      <c r="M1123" s="98" t="e">
        <f t="shared" si="434"/>
        <v>#VALUE!</v>
      </c>
      <c r="N1123" s="98" t="e">
        <f t="shared" si="435"/>
        <v>#VALUE!</v>
      </c>
      <c r="O1123" s="97"/>
      <c r="P1123" s="98" t="e">
        <f t="shared" si="417"/>
        <v>#VALUE!</v>
      </c>
      <c r="Q1123" s="99" t="e">
        <f t="shared" si="426"/>
        <v>#VALUE!</v>
      </c>
      <c r="R1123" s="100"/>
      <c r="S1123" s="5"/>
      <c r="T1123" s="28">
        <f t="shared" si="427"/>
        <v>0</v>
      </c>
      <c r="U1123" s="101">
        <v>66140</v>
      </c>
      <c r="V1123" s="102">
        <f t="shared" si="430"/>
        <v>0</v>
      </c>
      <c r="W1123" s="101"/>
      <c r="X1123" s="101"/>
      <c r="Y1123" s="102">
        <f t="shared" si="436"/>
        <v>0</v>
      </c>
      <c r="Z1123" s="102">
        <f t="shared" si="429"/>
        <v>0</v>
      </c>
      <c r="AA1123" s="102" t="e">
        <f t="shared" si="431"/>
        <v>#VALUE!</v>
      </c>
    </row>
    <row r="1124" spans="1:27" ht="17.25">
      <c r="A1124" s="5"/>
      <c r="B1124" s="5"/>
      <c r="C1124" s="93"/>
      <c r="D1124" s="193"/>
      <c r="E1124" s="94"/>
      <c r="F1124" s="95"/>
      <c r="G1124" s="96" t="str">
        <f t="shared" si="420"/>
        <v>Error</v>
      </c>
      <c r="H1124" s="97">
        <v>14400</v>
      </c>
      <c r="I1124" s="98" t="e">
        <f t="shared" si="432"/>
        <v>#VALUE!</v>
      </c>
      <c r="J1124" s="88" t="e">
        <f t="shared" si="416"/>
        <v>#VALUE!</v>
      </c>
      <c r="K1124" s="98">
        <f t="shared" si="422"/>
        <v>0</v>
      </c>
      <c r="L1124" s="98">
        <f t="shared" si="433"/>
        <v>0</v>
      </c>
      <c r="M1124" s="98" t="e">
        <f t="shared" si="434"/>
        <v>#VALUE!</v>
      </c>
      <c r="N1124" s="98" t="e">
        <f t="shared" si="435"/>
        <v>#VALUE!</v>
      </c>
      <c r="O1124" s="97"/>
      <c r="P1124" s="98" t="e">
        <f t="shared" si="417"/>
        <v>#VALUE!</v>
      </c>
      <c r="Q1124" s="99" t="e">
        <f t="shared" si="426"/>
        <v>#VALUE!</v>
      </c>
      <c r="R1124" s="100"/>
      <c r="S1124" s="5"/>
      <c r="T1124" s="28">
        <f t="shared" si="427"/>
        <v>0</v>
      </c>
      <c r="U1124" s="101">
        <v>66140</v>
      </c>
      <c r="V1124" s="102">
        <f t="shared" si="430"/>
        <v>0</v>
      </c>
      <c r="W1124" s="101"/>
      <c r="X1124" s="101"/>
      <c r="Y1124" s="102">
        <f t="shared" si="436"/>
        <v>0</v>
      </c>
      <c r="Z1124" s="102">
        <f t="shared" si="429"/>
        <v>0</v>
      </c>
      <c r="AA1124" s="102" t="e">
        <f t="shared" si="431"/>
        <v>#VALUE!</v>
      </c>
    </row>
    <row r="1125" spans="1:27" ht="17.25">
      <c r="A1125" s="5"/>
      <c r="B1125" s="5"/>
      <c r="C1125" s="93"/>
      <c r="D1125" s="193"/>
      <c r="E1125" s="94"/>
      <c r="F1125" s="95"/>
      <c r="G1125" s="96" t="str">
        <f t="shared" si="420"/>
        <v>Error</v>
      </c>
      <c r="H1125" s="97">
        <v>14400</v>
      </c>
      <c r="I1125" s="98" t="e">
        <f t="shared" si="432"/>
        <v>#VALUE!</v>
      </c>
      <c r="J1125" s="88" t="e">
        <f t="shared" si="416"/>
        <v>#VALUE!</v>
      </c>
      <c r="K1125" s="98">
        <f t="shared" si="422"/>
        <v>0</v>
      </c>
      <c r="L1125" s="98">
        <f t="shared" si="433"/>
        <v>0</v>
      </c>
      <c r="M1125" s="98" t="e">
        <f t="shared" si="434"/>
        <v>#VALUE!</v>
      </c>
      <c r="N1125" s="98" t="e">
        <f t="shared" si="435"/>
        <v>#VALUE!</v>
      </c>
      <c r="O1125" s="97"/>
      <c r="P1125" s="98" t="e">
        <f t="shared" si="417"/>
        <v>#VALUE!</v>
      </c>
      <c r="Q1125" s="99" t="e">
        <f t="shared" si="426"/>
        <v>#VALUE!</v>
      </c>
      <c r="R1125" s="100"/>
      <c r="S1125" s="5"/>
      <c r="T1125" s="28">
        <f t="shared" si="427"/>
        <v>0</v>
      </c>
      <c r="U1125" s="101">
        <v>66140</v>
      </c>
      <c r="V1125" s="102">
        <f t="shared" si="430"/>
        <v>0</v>
      </c>
      <c r="W1125" s="101"/>
      <c r="X1125" s="101"/>
      <c r="Y1125" s="102">
        <f t="shared" si="436"/>
        <v>0</v>
      </c>
      <c r="Z1125" s="102">
        <f t="shared" si="429"/>
        <v>0</v>
      </c>
      <c r="AA1125" s="102" t="e">
        <f t="shared" si="431"/>
        <v>#VALUE!</v>
      </c>
    </row>
    <row r="1126" spans="1:27" ht="17.25">
      <c r="A1126" s="5"/>
      <c r="B1126" s="5"/>
      <c r="C1126" s="93"/>
      <c r="D1126" s="193"/>
      <c r="E1126" s="84"/>
      <c r="F1126" s="85"/>
      <c r="G1126" s="86" t="str">
        <f t="shared" si="420"/>
        <v>Error</v>
      </c>
      <c r="H1126" s="87">
        <v>14400</v>
      </c>
      <c r="I1126" s="88" t="e">
        <f t="shared" si="432"/>
        <v>#VALUE!</v>
      </c>
      <c r="J1126" s="88" t="e">
        <f t="shared" si="416"/>
        <v>#VALUE!</v>
      </c>
      <c r="K1126" s="88">
        <f t="shared" si="422"/>
        <v>0</v>
      </c>
      <c r="L1126" s="88">
        <f t="shared" si="433"/>
        <v>0</v>
      </c>
      <c r="M1126" s="88" t="e">
        <f t="shared" si="434"/>
        <v>#VALUE!</v>
      </c>
      <c r="N1126" s="88" t="e">
        <f t="shared" si="435"/>
        <v>#VALUE!</v>
      </c>
      <c r="O1126" s="87"/>
      <c r="P1126" s="88" t="e">
        <f t="shared" si="417"/>
        <v>#VALUE!</v>
      </c>
      <c r="Q1126" s="89" t="e">
        <f t="shared" si="426"/>
        <v>#VALUE!</v>
      </c>
      <c r="R1126" s="90"/>
      <c r="S1126" s="82"/>
      <c r="T1126" s="28">
        <f t="shared" si="427"/>
        <v>0</v>
      </c>
      <c r="U1126" s="91">
        <v>66140</v>
      </c>
      <c r="V1126" s="92">
        <f t="shared" si="430"/>
        <v>0</v>
      </c>
      <c r="W1126" s="91"/>
      <c r="X1126" s="91"/>
      <c r="Y1126" s="92">
        <f t="shared" si="436"/>
        <v>0</v>
      </c>
      <c r="Z1126" s="92">
        <f t="shared" si="429"/>
        <v>0</v>
      </c>
      <c r="AA1126" s="92" t="e">
        <f t="shared" si="431"/>
        <v>#VALUE!</v>
      </c>
    </row>
    <row r="1127" spans="1:27" ht="17.25">
      <c r="A1127" s="5"/>
      <c r="B1127" s="5"/>
      <c r="C1127" s="93"/>
      <c r="D1127" s="193"/>
      <c r="E1127" s="94"/>
      <c r="F1127" s="95"/>
      <c r="G1127" s="96" t="str">
        <f t="shared" si="420"/>
        <v>Error</v>
      </c>
      <c r="H1127" s="97">
        <v>14400</v>
      </c>
      <c r="I1127" s="98" t="e">
        <f t="shared" si="432"/>
        <v>#VALUE!</v>
      </c>
      <c r="J1127" s="88" t="e">
        <f t="shared" si="416"/>
        <v>#VALUE!</v>
      </c>
      <c r="K1127" s="98">
        <f t="shared" si="422"/>
        <v>0</v>
      </c>
      <c r="L1127" s="98">
        <f t="shared" si="433"/>
        <v>0</v>
      </c>
      <c r="M1127" s="98" t="e">
        <f t="shared" si="434"/>
        <v>#VALUE!</v>
      </c>
      <c r="N1127" s="98" t="e">
        <f t="shared" si="435"/>
        <v>#VALUE!</v>
      </c>
      <c r="O1127" s="97"/>
      <c r="P1127" s="98" t="e">
        <f t="shared" si="417"/>
        <v>#VALUE!</v>
      </c>
      <c r="Q1127" s="99" t="e">
        <f t="shared" si="426"/>
        <v>#VALUE!</v>
      </c>
      <c r="R1127" s="100"/>
      <c r="S1127" s="5"/>
      <c r="T1127" s="28">
        <f t="shared" si="427"/>
        <v>0</v>
      </c>
      <c r="U1127" s="101">
        <v>66140</v>
      </c>
      <c r="V1127" s="102">
        <f t="shared" si="430"/>
        <v>0</v>
      </c>
      <c r="W1127" s="101"/>
      <c r="X1127" s="101"/>
      <c r="Y1127" s="102">
        <f t="shared" si="436"/>
        <v>0</v>
      </c>
      <c r="Z1127" s="102">
        <f t="shared" si="429"/>
        <v>0</v>
      </c>
      <c r="AA1127" s="102" t="e">
        <f t="shared" si="431"/>
        <v>#VALUE!</v>
      </c>
    </row>
    <row r="1128" spans="1:27" ht="17.25">
      <c r="A1128" s="5"/>
      <c r="B1128" s="5"/>
      <c r="C1128" s="93"/>
      <c r="D1128" s="193"/>
      <c r="E1128" s="94"/>
      <c r="F1128" s="95"/>
      <c r="G1128" s="96" t="str">
        <f t="shared" si="420"/>
        <v>Error</v>
      </c>
      <c r="H1128" s="97">
        <v>14400</v>
      </c>
      <c r="I1128" s="98" t="e">
        <f t="shared" si="432"/>
        <v>#VALUE!</v>
      </c>
      <c r="J1128" s="88" t="e">
        <f t="shared" si="416"/>
        <v>#VALUE!</v>
      </c>
      <c r="K1128" s="98">
        <f t="shared" si="422"/>
        <v>0</v>
      </c>
      <c r="L1128" s="98">
        <f t="shared" si="433"/>
        <v>0</v>
      </c>
      <c r="M1128" s="98" t="e">
        <f t="shared" si="434"/>
        <v>#VALUE!</v>
      </c>
      <c r="N1128" s="98" t="e">
        <f t="shared" si="435"/>
        <v>#VALUE!</v>
      </c>
      <c r="O1128" s="97"/>
      <c r="P1128" s="98" t="e">
        <f t="shared" si="417"/>
        <v>#VALUE!</v>
      </c>
      <c r="Q1128" s="99" t="e">
        <f t="shared" si="426"/>
        <v>#VALUE!</v>
      </c>
      <c r="R1128" s="100"/>
      <c r="S1128" s="5"/>
      <c r="T1128" s="28">
        <f t="shared" si="427"/>
        <v>0</v>
      </c>
      <c r="U1128" s="101">
        <v>66140</v>
      </c>
      <c r="V1128" s="102">
        <f t="shared" si="430"/>
        <v>0</v>
      </c>
      <c r="W1128" s="101"/>
      <c r="X1128" s="101"/>
      <c r="Y1128" s="102">
        <f t="shared" si="436"/>
        <v>0</v>
      </c>
      <c r="Z1128" s="102">
        <f t="shared" si="429"/>
        <v>0</v>
      </c>
      <c r="AA1128" s="102" t="e">
        <f t="shared" si="431"/>
        <v>#VALUE!</v>
      </c>
    </row>
    <row r="1129" spans="1:27" ht="17.25">
      <c r="A1129" s="5"/>
      <c r="B1129" s="5"/>
      <c r="C1129" s="93"/>
      <c r="D1129" s="193"/>
      <c r="E1129" s="94"/>
      <c r="F1129" s="95"/>
      <c r="G1129" s="96" t="str">
        <f t="shared" si="420"/>
        <v>Error</v>
      </c>
      <c r="H1129" s="97">
        <v>14400</v>
      </c>
      <c r="I1129" s="98" t="e">
        <f t="shared" si="432"/>
        <v>#VALUE!</v>
      </c>
      <c r="J1129" s="88" t="e">
        <f t="shared" ref="J1129:J1136" si="437">IF(I1129&lt;=59525,59525,I1129)</f>
        <v>#VALUE!</v>
      </c>
      <c r="K1129" s="98">
        <f t="shared" si="422"/>
        <v>0</v>
      </c>
      <c r="L1129" s="98">
        <f t="shared" si="433"/>
        <v>0</v>
      </c>
      <c r="M1129" s="98" t="e">
        <f t="shared" si="434"/>
        <v>#VALUE!</v>
      </c>
      <c r="N1129" s="98" t="e">
        <f t="shared" si="435"/>
        <v>#VALUE!</v>
      </c>
      <c r="O1129" s="97"/>
      <c r="P1129" s="98" t="e">
        <f t="shared" ref="P1129:P1136" si="438">M1129+N1129+O1129</f>
        <v>#VALUE!</v>
      </c>
      <c r="Q1129" s="99" t="e">
        <f t="shared" si="426"/>
        <v>#VALUE!</v>
      </c>
      <c r="R1129" s="100"/>
      <c r="S1129" s="5"/>
      <c r="T1129" s="28">
        <f t="shared" si="427"/>
        <v>0</v>
      </c>
      <c r="U1129" s="101">
        <v>66140</v>
      </c>
      <c r="V1129" s="102">
        <f t="shared" ref="V1129:V1136" si="439">+U1129*T1129</f>
        <v>0</v>
      </c>
      <c r="W1129" s="101"/>
      <c r="X1129" s="101"/>
      <c r="Y1129" s="102">
        <f t="shared" si="436"/>
        <v>0</v>
      </c>
      <c r="Z1129" s="102">
        <f t="shared" si="429"/>
        <v>0</v>
      </c>
      <c r="AA1129" s="102" t="e">
        <f t="shared" ref="AA1129:AA1136" si="440">+Z1129+Q1129</f>
        <v>#VALUE!</v>
      </c>
    </row>
    <row r="1130" spans="1:27" ht="17.25">
      <c r="A1130" s="5"/>
      <c r="B1130" s="5"/>
      <c r="C1130" s="93"/>
      <c r="D1130" s="193"/>
      <c r="E1130" s="94"/>
      <c r="F1130" s="95"/>
      <c r="G1130" s="96" t="str">
        <f t="shared" ref="G1130:G1136" si="441">IF($C1130="ստորաբաժանման պետ",IF(F1130=0,2.28,IF(F1130=1,2.35,IF(F1130=2,2.43,IF(F1130=3,2.5,IF(OR(F1130=4,F1130=5),2.58,IF(OR(F1130=6,F1130=7),2.66,IF(OR(F1130=8,F1130=9),2.75,IF(OR(F1130=10,F1130=11,F1130=12),2.83,IF(OR(F1130=13,F1130=14,F1130=15),2.92,IF(OR(F1130=16,F1130=17,F1130=18),3.01,3.11)))))))))),IF($C1130="ավագ կարգադրիչ",IF(F1130=0,1.96,IF(F1130=1,2.02,IF(F1130=2,2.08,IF(F1130=3,2.15,IF(OR(F1130=4,F1130=5),2.21,IF(OR(F1130=6,F1130=7),2.28,IF(OR(F1130=8,F1130=9),2.35,IF(OR(F1130=10,F1130=11,F1130=12),2.42,IF(OR(F1130=13,F1130=14,F1130=15),2.5,IF(OR(F1130=16,F1130=17,F1130=18),2.58,2.66)))))))))),IF($C1130="կարգադրիչ",IF(F1130=0,1.45,IF(F1130=1,1.49,IF(F1130=2,1.54,IF(F1130=3,1.59,IF(OR(F1130=4,F1130=5),1.9,IF(OR(F1130=6,F1130=7),1.96,IF(OR(F1130=8,F1130=9),1.73,IF(OR(F1130=10,F1130=11,F1130=12),1.79,IF(OR(F1130=13,F1130=14,F1130=15),1.84,IF(OR(F1130=16,F1130=17,F1130=18),1.9,1.95)))))))))), "Error")))</f>
        <v>Error</v>
      </c>
      <c r="H1130" s="97">
        <v>14400</v>
      </c>
      <c r="I1130" s="98" t="e">
        <f t="shared" si="432"/>
        <v>#VALUE!</v>
      </c>
      <c r="J1130" s="88" t="e">
        <f t="shared" si="437"/>
        <v>#VALUE!</v>
      </c>
      <c r="K1130" s="98">
        <f t="shared" ref="K1130:K1136" si="442">IF($D1130="գեներալ-մայոր",2.91,IF($D1130="գնդապետ",2.38,IF($D1130="փոխգնդապետ",2.25,IF($D1130="մայոր",1.85,IF($D1130="կապիտան",1.72,IF($D1130="ավագ լեյտենանտ",1.59,IF($D1130="լեյտենանտ",1.46,IF($D1130="ավագ ենթասպա",1.06,IF($D1130="ենթասպա",0.93,IF($D1130="ավագ",0.79,IF($D1130="ավագ սերժանտ",0.66,IF($D1130="սերժանտ",0.53,IF($D1130="կրտսեր սերժանտ",0.4,0)))))))))))))</f>
        <v>0</v>
      </c>
      <c r="L1130" s="98">
        <f t="shared" si="433"/>
        <v>0</v>
      </c>
      <c r="M1130" s="98" t="e">
        <f t="shared" si="434"/>
        <v>#VALUE!</v>
      </c>
      <c r="N1130" s="98" t="e">
        <f t="shared" si="435"/>
        <v>#VALUE!</v>
      </c>
      <c r="O1130" s="97"/>
      <c r="P1130" s="98" t="e">
        <f t="shared" si="438"/>
        <v>#VALUE!</v>
      </c>
      <c r="Q1130" s="99" t="e">
        <f t="shared" ref="Q1130:Q1136" si="443">P1130*6.565</f>
        <v>#VALUE!</v>
      </c>
      <c r="R1130" s="100"/>
      <c r="S1130" s="5"/>
      <c r="T1130" s="28">
        <f t="shared" ref="T1130:T1136" si="444">IF(E1130&lt;1,0,IF(D1130="Բ-1",IF(F1130=0,6.94,IF(F1130=1,7.17,IF(F1130=2,7.41,IF(F1130=3,7.66,IF(OR(F1130=5,F1130=4),7.92,IF(OR(F1130=6,F1130=7),8.18,IF(OR(F1130=8,F1130=9),8.46,IF(OR(F1130=10,F1130=11,F1130=12),8.74,IF(OR(F1130=13,F1130=14,F1130=15),9.03,IF(OR(F1130=16,F1130=17,F1130=18),9.33,9.65)))))))))),IF(D1130="Բ-2", IF(F1130=0,5.71,IF(F1130=1,5.89,IF(F1130=2,6.09,IF(F1130=3,6.29,IF(OR(F1130=5,F1130=4),6.5,IF(OR(F1130=6,F1130=7),6.72,IF(OR(F1130=8,F1130=9),6.94,IF(OR(F1130=10,F1130=11,F1130=12),7.17,IF(OR(F1130=13,F1130=14,F1130=15),7.41,IF(OR(F1130=16,F1130=17,F1130=18),7.65,7.91)))))))))), IF(D1130="Գ-1", IF(F1130=0,4.7,IF(F1130=1,4.86,IF(F1130=2,5.01,IF(F1130=3,5.18,IF(OR(F1130=5,F1130=4),5.35,IF(OR(F1130=6,F1130=7),5.52,IF(OR(F1130=8,F1130=9),5.71,IF(OR(F1130=10,F1130=11,F1130=12),5.89,IF(OR(F1130=13,F1130=14,F1130=15),6.09,IF(OR(F1130=16,F1130=17,F1130=18),6.29,6.49)))))))))), IF(D1130="Գ-2", IF(F1130=0,3.88,IF(F1130=1,4.01,IF(F1130=2,4.14,IF(F1130=3,4.27,IF(OR(F1130=5,F1130=4),4.41,IF(OR(F1130=6,F1130=7),4.55,IF(OR(F1130=8,F1130=9),4.7,IF(OR(F1130=10,F1130=11,F1130=12),4.85,IF(OR(F1130=13,F1130=14,F1130=15),5.01,IF(OR(F1130=16,F1130=17,F1130=18),5.17,5.34)))))))))), IF(D1130="Գ-3", IF(F1130=0,3.21,IF(F1130=1,3.31,IF(F1130=2,3.42,IF(F1130=3,3.53,IF(OR(F1130=5,F1130=4),3.64,IF(OR(F1130=6,F1130=7),3.76,IF(OR(F1130=8,F1130=9),3.88,IF(OR(F1130=10,F1130=11,F1130=12),4.01,IF(OR(F1130=13,F1130=14,F1130=15),4.13,IF(OR(F1130=16,F1130=17,F1130=18),4.27,4.4)))))))))), IF(D1130="Ա-1", IF(F1130=0,2.66,IF(F1130=1,2.75,IF(F1130=2,2.83,IF(F1130=3,2.92,IF(OR(F1130=5,F1130=4),3.02,IF(OR(F1130=6,F1130=7),3.11,IF(OR(F1130=8,F1130=9),3.21,IF(OR(F1130=10,F1130=11,F1130=12),3.31,IF(OR(F1130=13,F1130=14,F1130=15),3.42,IF(OR(F1130=16,F1130=17,F1130=18),3.53,3.64)))))))))), IF(D1130="Ա-2", IF(F1130=0,2.28,IF(F1130=1,2.35,IF(F1130=2,2.43,IF(F1130=3,2.5,IF(OR(F1130=5,F1130=4),2.58,IF(OR(F1130=6,F1130=7),2.66,IF(OR(F1130=8,F1130=9),2.75,IF(OR(F1130=10,F1130=11,F1130=12),2.83,IF(OR(F1130=13,F1130=14,F1130=15),2.92,IF(OR(F1130=16,F1130=17,F1130=18),3.01,3.11)))))))))),IF(D1130="Ա-3", IF(F1130=0,1.96,IF(F1130=1,2.02,IF(F1130=2,2.08,IF(F1130=3,2.15,IF(OR(F1130=5,F1130=4),2.21,IF(OR(F1130=6,F1130=7),2.28,IF(OR(F1130=8,F1130=9),2.35,IF(OR(F1130=10,F1130=11,F1130=12),2.42,IF(OR(F1130=13,F1130=14,F1130=15),2.5,IF(OR(F1130=16,F1130=17,F1130=18),2.58,2.66)))))))))), IF(D1130="Կ-1", IF(F1130=0,1.68,IF(F1130=1,1.73,IF(F1130=2,1.79,IF(F1130=3,1.84,IF(OR(F1130=5,F1130=4),1.9,IF(OR(F1130=6,F1130=7),1.96,IF(OR(F1130=8,F1130=9),2.02,IF(OR(F1130=10,F1130=11,F1130=12),2.08,IF(OR(F1130=13,F1130=14,F1130=15),2.14,IF(OR(F1130=16,F1130=17,F1130=18),2.21,2.28)))))))))), IF(D1130="Կ-2", IF(F1130=0,1.45,IF(F1130=1,1.49,IF(F1130=2,1.54,IF(F1130=3,1.59,IF(OR(F1130=5,F1130=4),1.63,IF(OR(F1130=6,F1130=7),1.68,IF(OR(F1130=8,F1130=9),1.73,IF(OR(F1130=10,F1130=11,F1130=12),1.79,IF(OR(F1130=13,F1130=14,F1130=15),1.84,IF(OR(F1130=16,F1130=17,F1130=18),1.9,1.95)))))))))),IF(D1130="Կ-3", IF(F1130=0,1.25,IF(F1130=1,1.29,IF(F1130=2,1.33,IF(F1130=3,1.37,IF(OR(F1130=5,F1130=4),1.41,IF(OR(F1130=6,F1130=7),1.45,IF(OR(F1130=8,F1130=9),1.49,IF(OR(F1130=10,F1130=11,F1130=12),1.54,IF(OR(F1130=13,F1130=14,F1130=15),1.58,IF(OR(F1130=16,F1130=17,F1130=18),1.63,1.68)))))))))), "Error"))))))))))))</f>
        <v>0</v>
      </c>
      <c r="U1130" s="101">
        <v>66140</v>
      </c>
      <c r="V1130" s="102">
        <f t="shared" si="439"/>
        <v>0</v>
      </c>
      <c r="W1130" s="101"/>
      <c r="X1130" s="101"/>
      <c r="Y1130" s="102">
        <f t="shared" si="436"/>
        <v>0</v>
      </c>
      <c r="Z1130" s="102">
        <f t="shared" ref="Z1130:Z1136" si="445">+Y1130*6.565</f>
        <v>0</v>
      </c>
      <c r="AA1130" s="102" t="e">
        <f t="shared" si="440"/>
        <v>#VALUE!</v>
      </c>
    </row>
    <row r="1131" spans="1:27" ht="17.25">
      <c r="A1131" s="5"/>
      <c r="B1131" s="5"/>
      <c r="C1131" s="93"/>
      <c r="D1131" s="193"/>
      <c r="E1131" s="94"/>
      <c r="F1131" s="95"/>
      <c r="G1131" s="96" t="str">
        <f t="shared" si="441"/>
        <v>Error</v>
      </c>
      <c r="H1131" s="97">
        <v>14400</v>
      </c>
      <c r="I1131" s="98" t="e">
        <f t="shared" si="432"/>
        <v>#VALUE!</v>
      </c>
      <c r="J1131" s="88" t="e">
        <f t="shared" si="437"/>
        <v>#VALUE!</v>
      </c>
      <c r="K1131" s="98">
        <f t="shared" si="442"/>
        <v>0</v>
      </c>
      <c r="L1131" s="98">
        <f t="shared" si="433"/>
        <v>0</v>
      </c>
      <c r="M1131" s="98" t="e">
        <f t="shared" si="434"/>
        <v>#VALUE!</v>
      </c>
      <c r="N1131" s="98" t="e">
        <f t="shared" si="435"/>
        <v>#VALUE!</v>
      </c>
      <c r="O1131" s="97"/>
      <c r="P1131" s="98" t="e">
        <f t="shared" si="438"/>
        <v>#VALUE!</v>
      </c>
      <c r="Q1131" s="99" t="e">
        <f t="shared" si="443"/>
        <v>#VALUE!</v>
      </c>
      <c r="R1131" s="100"/>
      <c r="S1131" s="5"/>
      <c r="T1131" s="28">
        <f t="shared" si="444"/>
        <v>0</v>
      </c>
      <c r="U1131" s="101">
        <v>66140</v>
      </c>
      <c r="V1131" s="102">
        <f t="shared" si="439"/>
        <v>0</v>
      </c>
      <c r="W1131" s="101"/>
      <c r="X1131" s="101"/>
      <c r="Y1131" s="102">
        <f t="shared" si="436"/>
        <v>0</v>
      </c>
      <c r="Z1131" s="102">
        <f t="shared" si="445"/>
        <v>0</v>
      </c>
      <c r="AA1131" s="102" t="e">
        <f t="shared" si="440"/>
        <v>#VALUE!</v>
      </c>
    </row>
    <row r="1132" spans="1:27" ht="17.25">
      <c r="A1132" s="5"/>
      <c r="B1132" s="5"/>
      <c r="C1132" s="93"/>
      <c r="D1132" s="193"/>
      <c r="E1132" s="84"/>
      <c r="F1132" s="85"/>
      <c r="G1132" s="86" t="str">
        <f t="shared" si="441"/>
        <v>Error</v>
      </c>
      <c r="H1132" s="87">
        <v>14400</v>
      </c>
      <c r="I1132" s="88" t="e">
        <f t="shared" si="432"/>
        <v>#VALUE!</v>
      </c>
      <c r="J1132" s="88" t="e">
        <f t="shared" si="437"/>
        <v>#VALUE!</v>
      </c>
      <c r="K1132" s="88">
        <f t="shared" si="442"/>
        <v>0</v>
      </c>
      <c r="L1132" s="88">
        <f t="shared" si="433"/>
        <v>0</v>
      </c>
      <c r="M1132" s="88" t="e">
        <f t="shared" si="434"/>
        <v>#VALUE!</v>
      </c>
      <c r="N1132" s="88" t="e">
        <f t="shared" si="435"/>
        <v>#VALUE!</v>
      </c>
      <c r="O1132" s="87"/>
      <c r="P1132" s="88" t="e">
        <f t="shared" si="438"/>
        <v>#VALUE!</v>
      </c>
      <c r="Q1132" s="89" t="e">
        <f t="shared" si="443"/>
        <v>#VALUE!</v>
      </c>
      <c r="R1132" s="90"/>
      <c r="S1132" s="82"/>
      <c r="T1132" s="28">
        <f t="shared" si="444"/>
        <v>0</v>
      </c>
      <c r="U1132" s="91">
        <v>66140</v>
      </c>
      <c r="V1132" s="92">
        <f t="shared" si="439"/>
        <v>0</v>
      </c>
      <c r="W1132" s="91"/>
      <c r="X1132" s="91"/>
      <c r="Y1132" s="92">
        <f t="shared" si="436"/>
        <v>0</v>
      </c>
      <c r="Z1132" s="92">
        <f t="shared" si="445"/>
        <v>0</v>
      </c>
      <c r="AA1132" s="92" t="e">
        <f t="shared" si="440"/>
        <v>#VALUE!</v>
      </c>
    </row>
    <row r="1133" spans="1:27" ht="17.25">
      <c r="A1133" s="5"/>
      <c r="B1133" s="5"/>
      <c r="C1133" s="93"/>
      <c r="D1133" s="193"/>
      <c r="E1133" s="94"/>
      <c r="F1133" s="95"/>
      <c r="G1133" s="96" t="str">
        <f t="shared" si="441"/>
        <v>Error</v>
      </c>
      <c r="H1133" s="97">
        <v>14400</v>
      </c>
      <c r="I1133" s="98" t="e">
        <f t="shared" si="432"/>
        <v>#VALUE!</v>
      </c>
      <c r="J1133" s="88" t="e">
        <f t="shared" si="437"/>
        <v>#VALUE!</v>
      </c>
      <c r="K1133" s="98">
        <f t="shared" si="442"/>
        <v>0</v>
      </c>
      <c r="L1133" s="98">
        <f t="shared" si="433"/>
        <v>0</v>
      </c>
      <c r="M1133" s="98" t="e">
        <f t="shared" si="434"/>
        <v>#VALUE!</v>
      </c>
      <c r="N1133" s="98" t="e">
        <f t="shared" si="435"/>
        <v>#VALUE!</v>
      </c>
      <c r="O1133" s="97"/>
      <c r="P1133" s="98" t="e">
        <f t="shared" si="438"/>
        <v>#VALUE!</v>
      </c>
      <c r="Q1133" s="99" t="e">
        <f t="shared" si="443"/>
        <v>#VALUE!</v>
      </c>
      <c r="R1133" s="100"/>
      <c r="S1133" s="5"/>
      <c r="T1133" s="28">
        <f t="shared" si="444"/>
        <v>0</v>
      </c>
      <c r="U1133" s="101">
        <v>66140</v>
      </c>
      <c r="V1133" s="102">
        <f t="shared" si="439"/>
        <v>0</v>
      </c>
      <c r="W1133" s="101"/>
      <c r="X1133" s="101"/>
      <c r="Y1133" s="102">
        <f t="shared" si="436"/>
        <v>0</v>
      </c>
      <c r="Z1133" s="102">
        <f t="shared" si="445"/>
        <v>0</v>
      </c>
      <c r="AA1133" s="102" t="e">
        <f t="shared" si="440"/>
        <v>#VALUE!</v>
      </c>
    </row>
    <row r="1134" spans="1:27" ht="17.25">
      <c r="A1134" s="5"/>
      <c r="B1134" s="5"/>
      <c r="C1134" s="93"/>
      <c r="D1134" s="193"/>
      <c r="E1134" s="94"/>
      <c r="F1134" s="95"/>
      <c r="G1134" s="96" t="str">
        <f t="shared" si="441"/>
        <v>Error</v>
      </c>
      <c r="H1134" s="97">
        <v>14400</v>
      </c>
      <c r="I1134" s="98" t="e">
        <f t="shared" si="432"/>
        <v>#VALUE!</v>
      </c>
      <c r="J1134" s="88" t="e">
        <f t="shared" si="437"/>
        <v>#VALUE!</v>
      </c>
      <c r="K1134" s="98">
        <f t="shared" si="442"/>
        <v>0</v>
      </c>
      <c r="L1134" s="98">
        <f t="shared" si="433"/>
        <v>0</v>
      </c>
      <c r="M1134" s="98" t="e">
        <f t="shared" si="434"/>
        <v>#VALUE!</v>
      </c>
      <c r="N1134" s="98" t="e">
        <f t="shared" si="435"/>
        <v>#VALUE!</v>
      </c>
      <c r="O1134" s="97"/>
      <c r="P1134" s="98" t="e">
        <f t="shared" si="438"/>
        <v>#VALUE!</v>
      </c>
      <c r="Q1134" s="99" t="e">
        <f t="shared" si="443"/>
        <v>#VALUE!</v>
      </c>
      <c r="R1134" s="100"/>
      <c r="S1134" s="5"/>
      <c r="T1134" s="28">
        <f t="shared" si="444"/>
        <v>0</v>
      </c>
      <c r="U1134" s="101">
        <v>66140</v>
      </c>
      <c r="V1134" s="102">
        <f t="shared" si="439"/>
        <v>0</v>
      </c>
      <c r="W1134" s="101"/>
      <c r="X1134" s="101"/>
      <c r="Y1134" s="102">
        <f t="shared" si="436"/>
        <v>0</v>
      </c>
      <c r="Z1134" s="102">
        <f t="shared" si="445"/>
        <v>0</v>
      </c>
      <c r="AA1134" s="102" t="e">
        <f t="shared" si="440"/>
        <v>#VALUE!</v>
      </c>
    </row>
    <row r="1135" spans="1:27" ht="17.25">
      <c r="A1135" s="5"/>
      <c r="B1135" s="5"/>
      <c r="C1135" s="93"/>
      <c r="D1135" s="193"/>
      <c r="E1135" s="94"/>
      <c r="F1135" s="95"/>
      <c r="G1135" s="96" t="str">
        <f t="shared" si="441"/>
        <v>Error</v>
      </c>
      <c r="H1135" s="97">
        <v>14400</v>
      </c>
      <c r="I1135" s="98" t="e">
        <f t="shared" si="432"/>
        <v>#VALUE!</v>
      </c>
      <c r="J1135" s="88" t="e">
        <f t="shared" si="437"/>
        <v>#VALUE!</v>
      </c>
      <c r="K1135" s="98">
        <f t="shared" si="442"/>
        <v>0</v>
      </c>
      <c r="L1135" s="98">
        <f t="shared" si="433"/>
        <v>0</v>
      </c>
      <c r="M1135" s="98" t="e">
        <f t="shared" si="434"/>
        <v>#VALUE!</v>
      </c>
      <c r="N1135" s="98" t="e">
        <f t="shared" si="435"/>
        <v>#VALUE!</v>
      </c>
      <c r="O1135" s="97"/>
      <c r="P1135" s="98" t="e">
        <f t="shared" si="438"/>
        <v>#VALUE!</v>
      </c>
      <c r="Q1135" s="99" t="e">
        <f t="shared" si="443"/>
        <v>#VALUE!</v>
      </c>
      <c r="R1135" s="100"/>
      <c r="S1135" s="5"/>
      <c r="T1135" s="28">
        <f t="shared" si="444"/>
        <v>0</v>
      </c>
      <c r="U1135" s="101">
        <v>66140</v>
      </c>
      <c r="V1135" s="102">
        <f t="shared" si="439"/>
        <v>0</v>
      </c>
      <c r="W1135" s="101"/>
      <c r="X1135" s="101"/>
      <c r="Y1135" s="102">
        <f t="shared" si="436"/>
        <v>0</v>
      </c>
      <c r="Z1135" s="102">
        <f t="shared" si="445"/>
        <v>0</v>
      </c>
      <c r="AA1135" s="102" t="e">
        <f t="shared" si="440"/>
        <v>#VALUE!</v>
      </c>
    </row>
    <row r="1136" spans="1:27" ht="18" thickBot="1">
      <c r="A1136" s="103"/>
      <c r="B1136" s="103"/>
      <c r="C1136" s="104"/>
      <c r="D1136" s="194"/>
      <c r="E1136" s="105"/>
      <c r="F1136" s="106"/>
      <c r="G1136" s="107" t="str">
        <f t="shared" si="441"/>
        <v>Error</v>
      </c>
      <c r="H1136" s="108">
        <v>14400</v>
      </c>
      <c r="I1136" s="109" t="e">
        <f t="shared" si="432"/>
        <v>#VALUE!</v>
      </c>
      <c r="J1136" s="88" t="e">
        <f t="shared" si="437"/>
        <v>#VALUE!</v>
      </c>
      <c r="K1136" s="109">
        <f t="shared" si="442"/>
        <v>0</v>
      </c>
      <c r="L1136" s="109">
        <f t="shared" si="433"/>
        <v>0</v>
      </c>
      <c r="M1136" s="109" t="e">
        <f t="shared" si="434"/>
        <v>#VALUE!</v>
      </c>
      <c r="N1136" s="109" t="e">
        <f t="shared" si="435"/>
        <v>#VALUE!</v>
      </c>
      <c r="O1136" s="108"/>
      <c r="P1136" s="109" t="e">
        <f t="shared" si="438"/>
        <v>#VALUE!</v>
      </c>
      <c r="Q1136" s="110" t="e">
        <f t="shared" si="443"/>
        <v>#VALUE!</v>
      </c>
      <c r="R1136" s="111"/>
      <c r="S1136" s="103"/>
      <c r="T1136" s="28">
        <f t="shared" si="444"/>
        <v>0</v>
      </c>
      <c r="U1136" s="112">
        <v>66140</v>
      </c>
      <c r="V1136" s="113">
        <f t="shared" si="439"/>
        <v>0</v>
      </c>
      <c r="W1136" s="112"/>
      <c r="X1136" s="112"/>
      <c r="Y1136" s="113">
        <f t="shared" si="436"/>
        <v>0</v>
      </c>
      <c r="Z1136" s="113">
        <f t="shared" si="445"/>
        <v>0</v>
      </c>
      <c r="AA1136" s="113" t="e">
        <f t="shared" si="440"/>
        <v>#VALUE!</v>
      </c>
    </row>
    <row r="1137" spans="1:29" s="120" customFormat="1" ht="15.75" thickBot="1">
      <c r="A1137" s="1055" t="s">
        <v>47</v>
      </c>
      <c r="B1137" s="1056"/>
      <c r="C1137" s="1056"/>
      <c r="D1137" s="1056"/>
      <c r="E1137" s="114">
        <f>SUM(E1065:E1136)</f>
        <v>0</v>
      </c>
      <c r="F1137" s="115"/>
      <c r="G1137" s="116">
        <f>SUM(G1065:G1136)</f>
        <v>0</v>
      </c>
      <c r="H1137" s="117"/>
      <c r="I1137" s="118" t="e">
        <f t="shared" ref="I1137:R1137" si="446">SUM(I1065:I1136)</f>
        <v>#VALUE!</v>
      </c>
      <c r="J1137" s="118" t="e">
        <f t="shared" si="446"/>
        <v>#VALUE!</v>
      </c>
      <c r="K1137" s="118">
        <f t="shared" si="446"/>
        <v>0</v>
      </c>
      <c r="L1137" s="118">
        <f t="shared" si="446"/>
        <v>0</v>
      </c>
      <c r="M1137" s="118" t="e">
        <f t="shared" si="446"/>
        <v>#VALUE!</v>
      </c>
      <c r="N1137" s="118" t="e">
        <f t="shared" si="446"/>
        <v>#VALUE!</v>
      </c>
      <c r="O1137" s="117">
        <f t="shared" si="446"/>
        <v>0</v>
      </c>
      <c r="P1137" s="118" t="e">
        <f t="shared" si="446"/>
        <v>#VALUE!</v>
      </c>
      <c r="Q1137" s="119" t="e">
        <f t="shared" si="446"/>
        <v>#VALUE!</v>
      </c>
      <c r="R1137" s="116">
        <f t="shared" si="446"/>
        <v>0</v>
      </c>
      <c r="S1137" s="117"/>
      <c r="T1137" s="117"/>
      <c r="U1137" s="117"/>
      <c r="V1137" s="118">
        <f t="shared" ref="V1137:AA1137" si="447">SUM(V1065:V1136)</f>
        <v>0</v>
      </c>
      <c r="W1137" s="118">
        <f t="shared" si="447"/>
        <v>0</v>
      </c>
      <c r="X1137" s="118">
        <f t="shared" si="447"/>
        <v>0</v>
      </c>
      <c r="Y1137" s="118">
        <f t="shared" si="447"/>
        <v>0</v>
      </c>
      <c r="Z1137" s="118">
        <f t="shared" si="447"/>
        <v>0</v>
      </c>
      <c r="AA1137" s="119" t="e">
        <f t="shared" si="447"/>
        <v>#VALUE!</v>
      </c>
    </row>
    <row r="1139" spans="1:29" ht="15.75" thickBot="1"/>
    <row r="1140" spans="1:29" s="38" customFormat="1" ht="36.75" customHeight="1" thickBot="1">
      <c r="A1140" s="1057" t="s">
        <v>49</v>
      </c>
      <c r="B1140" s="1058"/>
      <c r="C1140" s="1058"/>
      <c r="D1140" s="1059"/>
      <c r="E1140" s="1060" t="s">
        <v>321</v>
      </c>
      <c r="F1140" s="1061"/>
      <c r="G1140" s="1061"/>
      <c r="H1140" s="1061"/>
      <c r="I1140" s="1061"/>
      <c r="J1140" s="1061"/>
      <c r="K1140" s="1061"/>
      <c r="L1140" s="1061"/>
      <c r="M1140" s="1061"/>
      <c r="N1140" s="1061"/>
      <c r="O1140" s="1061"/>
      <c r="P1140" s="1061"/>
      <c r="Q1140" s="1061"/>
      <c r="R1140" s="1061"/>
      <c r="S1140" s="1061"/>
      <c r="T1140" s="1061"/>
      <c r="U1140" s="1061"/>
      <c r="V1140" s="1061"/>
      <c r="W1140" s="1061"/>
      <c r="X1140" s="1061"/>
      <c r="Y1140" s="1061"/>
      <c r="Z1140" s="1061"/>
      <c r="AA1140" s="1062"/>
    </row>
    <row r="1141" spans="1:29" s="38" customFormat="1" ht="23.25" customHeight="1" thickBot="1">
      <c r="A1141" s="1052" t="s">
        <v>292</v>
      </c>
      <c r="B1141" s="1053"/>
      <c r="C1141" s="1053"/>
      <c r="D1141" s="1054"/>
      <c r="E1141" s="1029" t="s">
        <v>51</v>
      </c>
      <c r="F1141" s="1030"/>
      <c r="G1141" s="1030"/>
      <c r="H1141" s="1030"/>
      <c r="I1141" s="1030"/>
      <c r="J1141" s="1030"/>
      <c r="K1141" s="1030"/>
      <c r="L1141" s="1030"/>
      <c r="M1141" s="1030"/>
      <c r="N1141" s="1030"/>
      <c r="O1141" s="1030"/>
      <c r="P1141" s="1030"/>
      <c r="Q1141" s="1031"/>
      <c r="R1141" s="1027" t="s">
        <v>52</v>
      </c>
      <c r="S1141" s="1028"/>
      <c r="T1141" s="1028"/>
      <c r="U1141" s="1028"/>
      <c r="V1141" s="1028"/>
      <c r="W1141" s="1028"/>
      <c r="X1141" s="1028"/>
      <c r="Y1141" s="1028"/>
      <c r="Z1141" s="1028"/>
      <c r="AA1141" s="1040"/>
    </row>
    <row r="1142" spans="1:29" s="62" customFormat="1" ht="162" customHeight="1" thickBot="1">
      <c r="A1142" s="63" t="s">
        <v>10</v>
      </c>
      <c r="B1142" s="64" t="s">
        <v>293</v>
      </c>
      <c r="C1142" s="64" t="s">
        <v>55</v>
      </c>
      <c r="D1142" s="65" t="s">
        <v>294</v>
      </c>
      <c r="E1142" s="66" t="s">
        <v>1</v>
      </c>
      <c r="F1142" s="67" t="s">
        <v>295</v>
      </c>
      <c r="G1142" s="67" t="s">
        <v>296</v>
      </c>
      <c r="H1142" s="67" t="s">
        <v>297</v>
      </c>
      <c r="I1142" s="67" t="s">
        <v>298</v>
      </c>
      <c r="J1142" s="67" t="s">
        <v>299</v>
      </c>
      <c r="K1142" s="67" t="s">
        <v>300</v>
      </c>
      <c r="L1142" s="67" t="s">
        <v>301</v>
      </c>
      <c r="M1142" s="67" t="s">
        <v>302</v>
      </c>
      <c r="N1142" s="67" t="s">
        <v>303</v>
      </c>
      <c r="O1142" s="67" t="s">
        <v>30</v>
      </c>
      <c r="P1142" s="68" t="s">
        <v>60</v>
      </c>
      <c r="Q1142" s="69" t="s">
        <v>304</v>
      </c>
      <c r="R1142" s="70" t="s">
        <v>1</v>
      </c>
      <c r="S1142" s="71" t="s">
        <v>295</v>
      </c>
      <c r="T1142" s="71" t="s">
        <v>90</v>
      </c>
      <c r="U1142" s="71" t="s">
        <v>305</v>
      </c>
      <c r="V1142" s="71" t="s">
        <v>298</v>
      </c>
      <c r="W1142" s="71" t="str">
        <f>+J1142</f>
        <v>Սահմանվող պաշտոնային դրույքաչափ /հաշվի առնելով  նվազագույն ամսական աշխատավարձը - 50000 դրամ/</v>
      </c>
      <c r="X1142" s="71" t="s">
        <v>30</v>
      </c>
      <c r="Y1142" s="68" t="s">
        <v>60</v>
      </c>
      <c r="Z1142" s="71" t="s">
        <v>306</v>
      </c>
      <c r="AA1142" s="72" t="s">
        <v>307</v>
      </c>
    </row>
    <row r="1143" spans="1:29" s="81" customFormat="1" ht="17.25" customHeight="1" thickBot="1">
      <c r="A1143" s="73">
        <v>1</v>
      </c>
      <c r="B1143" s="74">
        <v>2</v>
      </c>
      <c r="C1143" s="74">
        <v>3</v>
      </c>
      <c r="D1143" s="75">
        <v>4</v>
      </c>
      <c r="E1143" s="76">
        <v>5</v>
      </c>
      <c r="F1143" s="74">
        <v>6</v>
      </c>
      <c r="G1143" s="77">
        <v>7</v>
      </c>
      <c r="H1143" s="74">
        <v>8</v>
      </c>
      <c r="I1143" s="74">
        <v>9</v>
      </c>
      <c r="J1143" s="77">
        <v>10</v>
      </c>
      <c r="K1143" s="74">
        <v>11</v>
      </c>
      <c r="L1143" s="74">
        <v>12</v>
      </c>
      <c r="M1143" s="77">
        <v>13</v>
      </c>
      <c r="N1143" s="74">
        <v>14</v>
      </c>
      <c r="O1143" s="74">
        <v>15</v>
      </c>
      <c r="P1143" s="77">
        <v>16</v>
      </c>
      <c r="Q1143" s="78">
        <v>17</v>
      </c>
      <c r="R1143" s="79">
        <v>18</v>
      </c>
      <c r="S1143" s="77">
        <v>19</v>
      </c>
      <c r="T1143" s="74">
        <v>20</v>
      </c>
      <c r="U1143" s="74">
        <v>21</v>
      </c>
      <c r="V1143" s="74">
        <v>22</v>
      </c>
      <c r="W1143" s="74">
        <v>23</v>
      </c>
      <c r="X1143" s="74">
        <v>24</v>
      </c>
      <c r="Y1143" s="74">
        <v>25</v>
      </c>
      <c r="Z1143" s="74">
        <v>26</v>
      </c>
      <c r="AA1143" s="78">
        <v>27</v>
      </c>
      <c r="AB1143" s="80"/>
      <c r="AC1143" s="80"/>
    </row>
    <row r="1144" spans="1:29" ht="17.25">
      <c r="A1144" s="82"/>
      <c r="B1144" s="82"/>
      <c r="C1144" s="83"/>
      <c r="D1144" s="192"/>
      <c r="E1144" s="84"/>
      <c r="F1144" s="85"/>
      <c r="G1144" s="86" t="str">
        <f>IF($C1144="ստորաբաժանման պետ",IF(F1144=0,2.28,IF(F1144=1,2.35,IF(F1144=2,2.43,IF(F1144=3,2.5,IF(OR(F1144=4,F1144=5),2.58,IF(OR(F1144=6,F1144=7),2.66,IF(OR(F1144=8,F1144=9),2.75,IF(OR(F1144=10,F1144=11,F1144=12),2.83,IF(OR(F1144=13,F1144=14,F1144=15),2.92,IF(OR(F1144=16,F1144=17,F1144=18),3.01,3.11)))))))))),IF($C1144="ավագ կարգադրիչ",IF(F1144=0,1.96,IF(F1144=1,2.02,IF(F1144=2,2.08,IF(F1144=3,2.15,IF(OR(F1144=4,F1144=5),2.21,IF(OR(F1144=6,F1144=7),2.28,IF(OR(F1144=8,F1144=9),2.35,IF(OR(F1144=10,F1144=11,F1144=12),2.42,IF(OR(F1144=13,F1144=14,F1144=15),2.5,IF(OR(F1144=16,F1144=17,F1144=18),2.58,2.66)))))))))),IF($C1144="կարգադրիչ",IF(F1144=0,1.45,IF(F1144=1,1.49,IF(F1144=2,1.54,IF(F1144=3,1.59,IF(OR(F1144=4,F1144=5),1.9,IF(OR(F1144=6,F1144=7),1.96,IF(OR(F1144=8,F1144=9),1.73,IF(OR(F1144=10,F1144=11,F1144=12),1.79,IF(OR(F1144=13,F1144=14,F1144=15),1.84,IF(OR(F1144=16,F1144=17,F1144=18),1.9,1.95)))))))))), "Error")))</f>
        <v>Error</v>
      </c>
      <c r="H1144" s="87">
        <v>14400</v>
      </c>
      <c r="I1144" s="88" t="e">
        <f>G1144*H1144</f>
        <v>#VALUE!</v>
      </c>
      <c r="J1144" s="88" t="e">
        <f t="shared" ref="J1144:J1207" si="448">IF(I1144&lt;=59525,59525,I1144)</f>
        <v>#VALUE!</v>
      </c>
      <c r="K1144" s="88">
        <f>IF($D1144="գեներալ-մայոր",2.91,IF($D1144="գնդապետ",2.38,IF($D1144="փոխգնդապետ",2.25,IF($D1144="մայոր",1.85,IF($D1144="կապիտան",1.72,IF($D1144="ավագ լեյտենանտ",1.59,IF($D1144="լեյտենանտ",1.46,IF($D1144="ավագ ենթասպա",1.06,IF($D1144="ենթասպա",0.93,IF($D1144="ավագ",0.79,IF($D1144="ավագ սերժանտ",0.66,IF($D1144="սերժանտ",0.53,IF($D1144="կրտսեր սերժանտ",0.4,0)))))))))))))</f>
        <v>0</v>
      </c>
      <c r="L1144" s="88">
        <f>K1144*H1144</f>
        <v>0</v>
      </c>
      <c r="M1144" s="88" t="e">
        <f>L1144+J1144</f>
        <v>#VALUE!</v>
      </c>
      <c r="N1144" s="88" t="e">
        <f>IF(F1144&lt;2,M1144*0%,IF(F1144&lt;5,M1144*5%,IF(F1144&lt;10,M1144*10%,IF(F1144&lt;15,M1144*15%,IF(F1144&lt;20,M1144*20%,IF(F1144&lt;25,M1144*25%,IF(F1144&gt;=25,M1144*30%)))))))</f>
        <v>#VALUE!</v>
      </c>
      <c r="O1144" s="87"/>
      <c r="P1144" s="88" t="e">
        <f t="shared" ref="P1144:P1207" si="449">M1144+N1144+O1144</f>
        <v>#VALUE!</v>
      </c>
      <c r="Q1144" s="89" t="e">
        <f>P1144*6.565</f>
        <v>#VALUE!</v>
      </c>
      <c r="R1144" s="90"/>
      <c r="S1144" s="82"/>
      <c r="T1144" s="28">
        <f>IF(E1144&lt;1,0,IF(D1144="Բ-1",IF(F1144=0,6.94,IF(F1144=1,7.17,IF(F1144=2,7.41,IF(F1144=3,7.66,IF(OR(F1144=5,F1144=4),7.92,IF(OR(F1144=6,F1144=7),8.18,IF(OR(F1144=8,F1144=9),8.46,IF(OR(F1144=10,F1144=11,F1144=12),8.74,IF(OR(F1144=13,F1144=14,F1144=15),9.03,IF(OR(F1144=16,F1144=17,F1144=18),9.33,9.65)))))))))),IF(D1144="Բ-2", IF(F1144=0,5.71,IF(F1144=1,5.89,IF(F1144=2,6.09,IF(F1144=3,6.29,IF(OR(F1144=5,F1144=4),6.5,IF(OR(F1144=6,F1144=7),6.72,IF(OR(F1144=8,F1144=9),6.94,IF(OR(F1144=10,F1144=11,F1144=12),7.17,IF(OR(F1144=13,F1144=14,F1144=15),7.41,IF(OR(F1144=16,F1144=17,F1144=18),7.65,7.91)))))))))), IF(D1144="Գ-1", IF(F1144=0,4.7,IF(F1144=1,4.86,IF(F1144=2,5.01,IF(F1144=3,5.18,IF(OR(F1144=5,F1144=4),5.35,IF(OR(F1144=6,F1144=7),5.52,IF(OR(F1144=8,F1144=9),5.71,IF(OR(F1144=10,F1144=11,F1144=12),5.89,IF(OR(F1144=13,F1144=14,F1144=15),6.09,IF(OR(F1144=16,F1144=17,F1144=18),6.29,6.49)))))))))), IF(D1144="Գ-2", IF(F1144=0,3.88,IF(F1144=1,4.01,IF(F1144=2,4.14,IF(F1144=3,4.27,IF(OR(F1144=5,F1144=4),4.41,IF(OR(F1144=6,F1144=7),4.55,IF(OR(F1144=8,F1144=9),4.7,IF(OR(F1144=10,F1144=11,F1144=12),4.85,IF(OR(F1144=13,F1144=14,F1144=15),5.01,IF(OR(F1144=16,F1144=17,F1144=18),5.17,5.34)))))))))), IF(D1144="Գ-3", IF(F1144=0,3.21,IF(F1144=1,3.31,IF(F1144=2,3.42,IF(F1144=3,3.53,IF(OR(F1144=5,F1144=4),3.64,IF(OR(F1144=6,F1144=7),3.76,IF(OR(F1144=8,F1144=9),3.88,IF(OR(F1144=10,F1144=11,F1144=12),4.01,IF(OR(F1144=13,F1144=14,F1144=15),4.13,IF(OR(F1144=16,F1144=17,F1144=18),4.27,4.4)))))))))), IF(D1144="Ա-1", IF(F1144=0,2.66,IF(F1144=1,2.75,IF(F1144=2,2.83,IF(F1144=3,2.92,IF(OR(F1144=5,F1144=4),3.02,IF(OR(F1144=6,F1144=7),3.11,IF(OR(F1144=8,F1144=9),3.21,IF(OR(F1144=10,F1144=11,F1144=12),3.31,IF(OR(F1144=13,F1144=14,F1144=15),3.42,IF(OR(F1144=16,F1144=17,F1144=18),3.53,3.64)))))))))), IF(D1144="Ա-2", IF(F1144=0,2.28,IF(F1144=1,2.35,IF(F1144=2,2.43,IF(F1144=3,2.5,IF(OR(F1144=5,F1144=4),2.58,IF(OR(F1144=6,F1144=7),2.66,IF(OR(F1144=8,F1144=9),2.75,IF(OR(F1144=10,F1144=11,F1144=12),2.83,IF(OR(F1144=13,F1144=14,F1144=15),2.92,IF(OR(F1144=16,F1144=17,F1144=18),3.01,3.11)))))))))),IF(D1144="Ա-3", IF(F1144=0,1.96,IF(F1144=1,2.02,IF(F1144=2,2.08,IF(F1144=3,2.15,IF(OR(F1144=5,F1144=4),2.21,IF(OR(F1144=6,F1144=7),2.28,IF(OR(F1144=8,F1144=9),2.35,IF(OR(F1144=10,F1144=11,F1144=12),2.42,IF(OR(F1144=13,F1144=14,F1144=15),2.5,IF(OR(F1144=16,F1144=17,F1144=18),2.58,2.66)))))))))), IF(D1144="Կ-1", IF(F1144=0,1.68,IF(F1144=1,1.73,IF(F1144=2,1.79,IF(F1144=3,1.84,IF(OR(F1144=5,F1144=4),1.9,IF(OR(F1144=6,F1144=7),1.96,IF(OR(F1144=8,F1144=9),2.02,IF(OR(F1144=10,F1144=11,F1144=12),2.08,IF(OR(F1144=13,F1144=14,F1144=15),2.14,IF(OR(F1144=16,F1144=17,F1144=18),2.21,2.28)))))))))), IF(D1144="Կ-2", IF(F1144=0,1.45,IF(F1144=1,1.49,IF(F1144=2,1.54,IF(F1144=3,1.59,IF(OR(F1144=5,F1144=4),1.63,IF(OR(F1144=6,F1144=7),1.68,IF(OR(F1144=8,F1144=9),1.73,IF(OR(F1144=10,F1144=11,F1144=12),1.79,IF(OR(F1144=13,F1144=14,F1144=15),1.84,IF(OR(F1144=16,F1144=17,F1144=18),1.9,1.95)))))))))),IF(D1144="Կ-3", IF(F1144=0,1.25,IF(F1144=1,1.29,IF(F1144=2,1.33,IF(F1144=3,1.37,IF(OR(F1144=5,F1144=4),1.41,IF(OR(F1144=6,F1144=7),1.45,IF(OR(F1144=8,F1144=9),1.49,IF(OR(F1144=10,F1144=11,F1144=12),1.54,IF(OR(F1144=13,F1144=14,F1144=15),1.58,IF(OR(F1144=16,F1144=17,F1144=18),1.63,1.68)))))))))), "Error"))))))))))))</f>
        <v>0</v>
      </c>
      <c r="U1144" s="91">
        <v>66140</v>
      </c>
      <c r="V1144" s="92">
        <f t="shared" ref="V1144:V1175" si="450">+U1144*T1144</f>
        <v>0</v>
      </c>
      <c r="W1144" s="91"/>
      <c r="X1144" s="91"/>
      <c r="Y1144" s="92">
        <f>+V1144+W1144+X1144</f>
        <v>0</v>
      </c>
      <c r="Z1144" s="92">
        <f>+Y1144*6.565</f>
        <v>0</v>
      </c>
      <c r="AA1144" s="92" t="e">
        <f t="shared" ref="AA1144:AA1175" si="451">+Z1144+Q1144</f>
        <v>#VALUE!</v>
      </c>
    </row>
    <row r="1145" spans="1:29" ht="17.25">
      <c r="A1145" s="5"/>
      <c r="B1145" s="5"/>
      <c r="C1145" s="93"/>
      <c r="D1145" s="193"/>
      <c r="E1145" s="94"/>
      <c r="F1145" s="95"/>
      <c r="G1145" s="96" t="str">
        <f t="shared" ref="G1145:G1208" si="452">IF($C1145="ստորաբաժանման պետ",IF(F1145=0,2.28,IF(F1145=1,2.35,IF(F1145=2,2.43,IF(F1145=3,2.5,IF(OR(F1145=4,F1145=5),2.58,IF(OR(F1145=6,F1145=7),2.66,IF(OR(F1145=8,F1145=9),2.75,IF(OR(F1145=10,F1145=11,F1145=12),2.83,IF(OR(F1145=13,F1145=14,F1145=15),2.92,IF(OR(F1145=16,F1145=17,F1145=18),3.01,3.11)))))))))),IF($C1145="ավագ կարգադրիչ",IF(F1145=0,1.96,IF(F1145=1,2.02,IF(F1145=2,2.08,IF(F1145=3,2.15,IF(OR(F1145=4,F1145=5),2.21,IF(OR(F1145=6,F1145=7),2.28,IF(OR(F1145=8,F1145=9),2.35,IF(OR(F1145=10,F1145=11,F1145=12),2.42,IF(OR(F1145=13,F1145=14,F1145=15),2.5,IF(OR(F1145=16,F1145=17,F1145=18),2.58,2.66)))))))))),IF($C1145="կարգադրիչ",IF(F1145=0,1.45,IF(F1145=1,1.49,IF(F1145=2,1.54,IF(F1145=3,1.59,IF(OR(F1145=4,F1145=5),1.9,IF(OR(F1145=6,F1145=7),1.96,IF(OR(F1145=8,F1145=9),1.73,IF(OR(F1145=10,F1145=11,F1145=12),1.79,IF(OR(F1145=13,F1145=14,F1145=15),1.84,IF(OR(F1145=16,F1145=17,F1145=18),1.9,1.95)))))))))), "Error")))</f>
        <v>Error</v>
      </c>
      <c r="H1145" s="97">
        <v>14400</v>
      </c>
      <c r="I1145" s="98" t="e">
        <f t="shared" ref="I1145:I1198" si="453">G1145*H1145</f>
        <v>#VALUE!</v>
      </c>
      <c r="J1145" s="88" t="e">
        <f t="shared" si="448"/>
        <v>#VALUE!</v>
      </c>
      <c r="K1145" s="98">
        <f t="shared" ref="K1145:K1208" si="454">IF($D1145="գեներալ-մայոր",2.91,IF($D1145="գնդապետ",2.38,IF($D1145="փոխգնդապետ",2.25,IF($D1145="մայոր",1.85,IF($D1145="կապիտան",1.72,IF($D1145="ավագ լեյտենանտ",1.59,IF($D1145="լեյտենանտ",1.46,IF($D1145="ավագ ենթասպա",1.06,IF($D1145="ենթասպա",0.93,IF($D1145="ավագ",0.79,IF($D1145="ավագ սերժանտ",0.66,IF($D1145="սերժանտ",0.53,IF($D1145="կրտսեր սերժանտ",0.4,0)))))))))))))</f>
        <v>0</v>
      </c>
      <c r="L1145" s="98">
        <f t="shared" ref="L1145:L1198" si="455">K1145*H1145</f>
        <v>0</v>
      </c>
      <c r="M1145" s="98" t="e">
        <f t="shared" ref="M1145:M1198" si="456">L1145+J1145</f>
        <v>#VALUE!</v>
      </c>
      <c r="N1145" s="98" t="e">
        <f t="shared" ref="N1145:N1198" si="457">IF(F1145&lt;2,M1145*0%,IF(F1145&lt;5,M1145*5%,IF(F1145&lt;10,M1145*10%,IF(F1145&lt;15,M1145*15%,IF(F1145&lt;20,M1145*20%,IF(F1145&lt;25,M1145*25%,IF(F1145&gt;=25,M1145*30%)))))))</f>
        <v>#VALUE!</v>
      </c>
      <c r="O1145" s="97"/>
      <c r="P1145" s="98" t="e">
        <f t="shared" si="449"/>
        <v>#VALUE!</v>
      </c>
      <c r="Q1145" s="99" t="e">
        <f t="shared" ref="Q1145:Q1208" si="458">P1145*6.565</f>
        <v>#VALUE!</v>
      </c>
      <c r="R1145" s="100"/>
      <c r="S1145" s="5"/>
      <c r="T1145" s="28">
        <f t="shared" ref="T1145:T1208" si="459">IF(E1145&lt;1,0,IF(D1145="Բ-1",IF(F1145=0,6.94,IF(F1145=1,7.17,IF(F1145=2,7.41,IF(F1145=3,7.66,IF(OR(F1145=5,F1145=4),7.92,IF(OR(F1145=6,F1145=7),8.18,IF(OR(F1145=8,F1145=9),8.46,IF(OR(F1145=10,F1145=11,F1145=12),8.74,IF(OR(F1145=13,F1145=14,F1145=15),9.03,IF(OR(F1145=16,F1145=17,F1145=18),9.33,9.65)))))))))),IF(D1145="Բ-2", IF(F1145=0,5.71,IF(F1145=1,5.89,IF(F1145=2,6.09,IF(F1145=3,6.29,IF(OR(F1145=5,F1145=4),6.5,IF(OR(F1145=6,F1145=7),6.72,IF(OR(F1145=8,F1145=9),6.94,IF(OR(F1145=10,F1145=11,F1145=12),7.17,IF(OR(F1145=13,F1145=14,F1145=15),7.41,IF(OR(F1145=16,F1145=17,F1145=18),7.65,7.91)))))))))), IF(D1145="Գ-1", IF(F1145=0,4.7,IF(F1145=1,4.86,IF(F1145=2,5.01,IF(F1145=3,5.18,IF(OR(F1145=5,F1145=4),5.35,IF(OR(F1145=6,F1145=7),5.52,IF(OR(F1145=8,F1145=9),5.71,IF(OR(F1145=10,F1145=11,F1145=12),5.89,IF(OR(F1145=13,F1145=14,F1145=15),6.09,IF(OR(F1145=16,F1145=17,F1145=18),6.29,6.49)))))))))), IF(D1145="Գ-2", IF(F1145=0,3.88,IF(F1145=1,4.01,IF(F1145=2,4.14,IF(F1145=3,4.27,IF(OR(F1145=5,F1145=4),4.41,IF(OR(F1145=6,F1145=7),4.55,IF(OR(F1145=8,F1145=9),4.7,IF(OR(F1145=10,F1145=11,F1145=12),4.85,IF(OR(F1145=13,F1145=14,F1145=15),5.01,IF(OR(F1145=16,F1145=17,F1145=18),5.17,5.34)))))))))), IF(D1145="Գ-3", IF(F1145=0,3.21,IF(F1145=1,3.31,IF(F1145=2,3.42,IF(F1145=3,3.53,IF(OR(F1145=5,F1145=4),3.64,IF(OR(F1145=6,F1145=7),3.76,IF(OR(F1145=8,F1145=9),3.88,IF(OR(F1145=10,F1145=11,F1145=12),4.01,IF(OR(F1145=13,F1145=14,F1145=15),4.13,IF(OR(F1145=16,F1145=17,F1145=18),4.27,4.4)))))))))), IF(D1145="Ա-1", IF(F1145=0,2.66,IF(F1145=1,2.75,IF(F1145=2,2.83,IF(F1145=3,2.92,IF(OR(F1145=5,F1145=4),3.02,IF(OR(F1145=6,F1145=7),3.11,IF(OR(F1145=8,F1145=9),3.21,IF(OR(F1145=10,F1145=11,F1145=12),3.31,IF(OR(F1145=13,F1145=14,F1145=15),3.42,IF(OR(F1145=16,F1145=17,F1145=18),3.53,3.64)))))))))), IF(D1145="Ա-2", IF(F1145=0,2.28,IF(F1145=1,2.35,IF(F1145=2,2.43,IF(F1145=3,2.5,IF(OR(F1145=5,F1145=4),2.58,IF(OR(F1145=6,F1145=7),2.66,IF(OR(F1145=8,F1145=9),2.75,IF(OR(F1145=10,F1145=11,F1145=12),2.83,IF(OR(F1145=13,F1145=14,F1145=15),2.92,IF(OR(F1145=16,F1145=17,F1145=18),3.01,3.11)))))))))),IF(D1145="Ա-3", IF(F1145=0,1.96,IF(F1145=1,2.02,IF(F1145=2,2.08,IF(F1145=3,2.15,IF(OR(F1145=5,F1145=4),2.21,IF(OR(F1145=6,F1145=7),2.28,IF(OR(F1145=8,F1145=9),2.35,IF(OR(F1145=10,F1145=11,F1145=12),2.42,IF(OR(F1145=13,F1145=14,F1145=15),2.5,IF(OR(F1145=16,F1145=17,F1145=18),2.58,2.66)))))))))), IF(D1145="Կ-1", IF(F1145=0,1.68,IF(F1145=1,1.73,IF(F1145=2,1.79,IF(F1145=3,1.84,IF(OR(F1145=5,F1145=4),1.9,IF(OR(F1145=6,F1145=7),1.96,IF(OR(F1145=8,F1145=9),2.02,IF(OR(F1145=10,F1145=11,F1145=12),2.08,IF(OR(F1145=13,F1145=14,F1145=15),2.14,IF(OR(F1145=16,F1145=17,F1145=18),2.21,2.28)))))))))), IF(D1145="Կ-2", IF(F1145=0,1.45,IF(F1145=1,1.49,IF(F1145=2,1.54,IF(F1145=3,1.59,IF(OR(F1145=5,F1145=4),1.63,IF(OR(F1145=6,F1145=7),1.68,IF(OR(F1145=8,F1145=9),1.73,IF(OR(F1145=10,F1145=11,F1145=12),1.79,IF(OR(F1145=13,F1145=14,F1145=15),1.84,IF(OR(F1145=16,F1145=17,F1145=18),1.9,1.95)))))))))),IF(D1145="Կ-3", IF(F1145=0,1.25,IF(F1145=1,1.29,IF(F1145=2,1.33,IF(F1145=3,1.37,IF(OR(F1145=5,F1145=4),1.41,IF(OR(F1145=6,F1145=7),1.45,IF(OR(F1145=8,F1145=9),1.49,IF(OR(F1145=10,F1145=11,F1145=12),1.54,IF(OR(F1145=13,F1145=14,F1145=15),1.58,IF(OR(F1145=16,F1145=17,F1145=18),1.63,1.68)))))))))), "Error"))))))))))))</f>
        <v>0</v>
      </c>
      <c r="U1145" s="101">
        <v>66140</v>
      </c>
      <c r="V1145" s="102">
        <f t="shared" si="450"/>
        <v>0</v>
      </c>
      <c r="W1145" s="101"/>
      <c r="X1145" s="101"/>
      <c r="Y1145" s="102">
        <f t="shared" ref="Y1145:Y1198" si="460">+V1145+W1145+X1145</f>
        <v>0</v>
      </c>
      <c r="Z1145" s="102">
        <f t="shared" ref="Z1145:Z1208" si="461">+Y1145*6.565</f>
        <v>0</v>
      </c>
      <c r="AA1145" s="102" t="e">
        <f t="shared" si="451"/>
        <v>#VALUE!</v>
      </c>
    </row>
    <row r="1146" spans="1:29" ht="17.25">
      <c r="A1146" s="5"/>
      <c r="B1146" s="5"/>
      <c r="C1146" s="93"/>
      <c r="D1146" s="193"/>
      <c r="E1146" s="94"/>
      <c r="F1146" s="95"/>
      <c r="G1146" s="96" t="str">
        <f t="shared" si="452"/>
        <v>Error</v>
      </c>
      <c r="H1146" s="97">
        <v>14400</v>
      </c>
      <c r="I1146" s="98" t="e">
        <f t="shared" si="453"/>
        <v>#VALUE!</v>
      </c>
      <c r="J1146" s="88" t="e">
        <f t="shared" si="448"/>
        <v>#VALUE!</v>
      </c>
      <c r="K1146" s="98">
        <f t="shared" si="454"/>
        <v>0</v>
      </c>
      <c r="L1146" s="98">
        <f t="shared" si="455"/>
        <v>0</v>
      </c>
      <c r="M1146" s="98" t="e">
        <f t="shared" si="456"/>
        <v>#VALUE!</v>
      </c>
      <c r="N1146" s="98" t="e">
        <f t="shared" si="457"/>
        <v>#VALUE!</v>
      </c>
      <c r="O1146" s="97"/>
      <c r="P1146" s="98" t="e">
        <f t="shared" si="449"/>
        <v>#VALUE!</v>
      </c>
      <c r="Q1146" s="99" t="e">
        <f t="shared" si="458"/>
        <v>#VALUE!</v>
      </c>
      <c r="R1146" s="100"/>
      <c r="S1146" s="5"/>
      <c r="T1146" s="28">
        <f t="shared" si="459"/>
        <v>0</v>
      </c>
      <c r="U1146" s="101">
        <v>66140</v>
      </c>
      <c r="V1146" s="102">
        <f t="shared" si="450"/>
        <v>0</v>
      </c>
      <c r="W1146" s="101"/>
      <c r="X1146" s="101"/>
      <c r="Y1146" s="102">
        <f t="shared" si="460"/>
        <v>0</v>
      </c>
      <c r="Z1146" s="102">
        <f t="shared" si="461"/>
        <v>0</v>
      </c>
      <c r="AA1146" s="102" t="e">
        <f t="shared" si="451"/>
        <v>#VALUE!</v>
      </c>
    </row>
    <row r="1147" spans="1:29" ht="17.25">
      <c r="A1147" s="5"/>
      <c r="B1147" s="5"/>
      <c r="C1147" s="93"/>
      <c r="D1147" s="193"/>
      <c r="E1147" s="94"/>
      <c r="F1147" s="95"/>
      <c r="G1147" s="96" t="str">
        <f t="shared" si="452"/>
        <v>Error</v>
      </c>
      <c r="H1147" s="97">
        <v>14400</v>
      </c>
      <c r="I1147" s="98" t="e">
        <f t="shared" si="453"/>
        <v>#VALUE!</v>
      </c>
      <c r="J1147" s="88" t="e">
        <f t="shared" si="448"/>
        <v>#VALUE!</v>
      </c>
      <c r="K1147" s="98">
        <f t="shared" si="454"/>
        <v>0</v>
      </c>
      <c r="L1147" s="98">
        <f t="shared" si="455"/>
        <v>0</v>
      </c>
      <c r="M1147" s="98" t="e">
        <f t="shared" si="456"/>
        <v>#VALUE!</v>
      </c>
      <c r="N1147" s="98" t="e">
        <f t="shared" si="457"/>
        <v>#VALUE!</v>
      </c>
      <c r="O1147" s="97"/>
      <c r="P1147" s="98" t="e">
        <f t="shared" si="449"/>
        <v>#VALUE!</v>
      </c>
      <c r="Q1147" s="99" t="e">
        <f t="shared" si="458"/>
        <v>#VALUE!</v>
      </c>
      <c r="R1147" s="100"/>
      <c r="S1147" s="5"/>
      <c r="T1147" s="28">
        <f t="shared" si="459"/>
        <v>0</v>
      </c>
      <c r="U1147" s="101">
        <v>66140</v>
      </c>
      <c r="V1147" s="102">
        <f t="shared" si="450"/>
        <v>0</v>
      </c>
      <c r="W1147" s="101"/>
      <c r="X1147" s="101"/>
      <c r="Y1147" s="102">
        <f t="shared" si="460"/>
        <v>0</v>
      </c>
      <c r="Z1147" s="102">
        <f t="shared" si="461"/>
        <v>0</v>
      </c>
      <c r="AA1147" s="102" t="e">
        <f t="shared" si="451"/>
        <v>#VALUE!</v>
      </c>
    </row>
    <row r="1148" spans="1:29" ht="17.25">
      <c r="A1148" s="5"/>
      <c r="B1148" s="5"/>
      <c r="C1148" s="93"/>
      <c r="D1148" s="193"/>
      <c r="E1148" s="94"/>
      <c r="F1148" s="95"/>
      <c r="G1148" s="96" t="str">
        <f t="shared" si="452"/>
        <v>Error</v>
      </c>
      <c r="H1148" s="97">
        <v>14400</v>
      </c>
      <c r="I1148" s="98" t="e">
        <f t="shared" si="453"/>
        <v>#VALUE!</v>
      </c>
      <c r="J1148" s="88" t="e">
        <f t="shared" si="448"/>
        <v>#VALUE!</v>
      </c>
      <c r="K1148" s="98">
        <f t="shared" si="454"/>
        <v>0</v>
      </c>
      <c r="L1148" s="98">
        <f t="shared" si="455"/>
        <v>0</v>
      </c>
      <c r="M1148" s="98" t="e">
        <f t="shared" si="456"/>
        <v>#VALUE!</v>
      </c>
      <c r="N1148" s="98" t="e">
        <f t="shared" si="457"/>
        <v>#VALUE!</v>
      </c>
      <c r="O1148" s="97"/>
      <c r="P1148" s="98" t="e">
        <f t="shared" si="449"/>
        <v>#VALUE!</v>
      </c>
      <c r="Q1148" s="99" t="e">
        <f t="shared" si="458"/>
        <v>#VALUE!</v>
      </c>
      <c r="R1148" s="100"/>
      <c r="S1148" s="5"/>
      <c r="T1148" s="28">
        <f t="shared" si="459"/>
        <v>0</v>
      </c>
      <c r="U1148" s="101">
        <v>66140</v>
      </c>
      <c r="V1148" s="102">
        <f t="shared" si="450"/>
        <v>0</v>
      </c>
      <c r="W1148" s="101"/>
      <c r="X1148" s="101"/>
      <c r="Y1148" s="102">
        <f t="shared" si="460"/>
        <v>0</v>
      </c>
      <c r="Z1148" s="102">
        <f t="shared" si="461"/>
        <v>0</v>
      </c>
      <c r="AA1148" s="102" t="e">
        <f t="shared" si="451"/>
        <v>#VALUE!</v>
      </c>
    </row>
    <row r="1149" spans="1:29" ht="17.25">
      <c r="A1149" s="5"/>
      <c r="B1149" s="5"/>
      <c r="C1149" s="93"/>
      <c r="D1149" s="193"/>
      <c r="E1149" s="94"/>
      <c r="F1149" s="95"/>
      <c r="G1149" s="96" t="str">
        <f t="shared" si="452"/>
        <v>Error</v>
      </c>
      <c r="H1149" s="97">
        <v>14400</v>
      </c>
      <c r="I1149" s="98" t="e">
        <f t="shared" si="453"/>
        <v>#VALUE!</v>
      </c>
      <c r="J1149" s="88" t="e">
        <f t="shared" si="448"/>
        <v>#VALUE!</v>
      </c>
      <c r="K1149" s="98">
        <f t="shared" si="454"/>
        <v>0</v>
      </c>
      <c r="L1149" s="98">
        <f t="shared" si="455"/>
        <v>0</v>
      </c>
      <c r="M1149" s="98" t="e">
        <f t="shared" si="456"/>
        <v>#VALUE!</v>
      </c>
      <c r="N1149" s="98" t="e">
        <f t="shared" si="457"/>
        <v>#VALUE!</v>
      </c>
      <c r="O1149" s="97"/>
      <c r="P1149" s="98" t="e">
        <f t="shared" si="449"/>
        <v>#VALUE!</v>
      </c>
      <c r="Q1149" s="99" t="e">
        <f t="shared" si="458"/>
        <v>#VALUE!</v>
      </c>
      <c r="R1149" s="100"/>
      <c r="S1149" s="5"/>
      <c r="T1149" s="28">
        <f t="shared" si="459"/>
        <v>0</v>
      </c>
      <c r="U1149" s="101">
        <v>66140</v>
      </c>
      <c r="V1149" s="102">
        <f t="shared" si="450"/>
        <v>0</v>
      </c>
      <c r="W1149" s="101"/>
      <c r="X1149" s="101"/>
      <c r="Y1149" s="102">
        <f t="shared" si="460"/>
        <v>0</v>
      </c>
      <c r="Z1149" s="102">
        <f t="shared" si="461"/>
        <v>0</v>
      </c>
      <c r="AA1149" s="102" t="e">
        <f t="shared" si="451"/>
        <v>#VALUE!</v>
      </c>
    </row>
    <row r="1150" spans="1:29" ht="17.25">
      <c r="A1150" s="5"/>
      <c r="B1150" s="5"/>
      <c r="C1150" s="93"/>
      <c r="D1150" s="193"/>
      <c r="E1150" s="84"/>
      <c r="F1150" s="85"/>
      <c r="G1150" s="86" t="str">
        <f t="shared" si="452"/>
        <v>Error</v>
      </c>
      <c r="H1150" s="87">
        <v>14400</v>
      </c>
      <c r="I1150" s="88" t="e">
        <f t="shared" si="453"/>
        <v>#VALUE!</v>
      </c>
      <c r="J1150" s="88" t="e">
        <f t="shared" si="448"/>
        <v>#VALUE!</v>
      </c>
      <c r="K1150" s="88">
        <f t="shared" si="454"/>
        <v>0</v>
      </c>
      <c r="L1150" s="88">
        <f t="shared" si="455"/>
        <v>0</v>
      </c>
      <c r="M1150" s="88" t="e">
        <f t="shared" si="456"/>
        <v>#VALUE!</v>
      </c>
      <c r="N1150" s="88" t="e">
        <f t="shared" si="457"/>
        <v>#VALUE!</v>
      </c>
      <c r="O1150" s="87"/>
      <c r="P1150" s="88" t="e">
        <f t="shared" si="449"/>
        <v>#VALUE!</v>
      </c>
      <c r="Q1150" s="89" t="e">
        <f t="shared" si="458"/>
        <v>#VALUE!</v>
      </c>
      <c r="R1150" s="90"/>
      <c r="S1150" s="82"/>
      <c r="T1150" s="28">
        <f t="shared" si="459"/>
        <v>0</v>
      </c>
      <c r="U1150" s="91">
        <v>66140</v>
      </c>
      <c r="V1150" s="92">
        <f t="shared" si="450"/>
        <v>0</v>
      </c>
      <c r="W1150" s="91"/>
      <c r="X1150" s="91"/>
      <c r="Y1150" s="92">
        <f t="shared" si="460"/>
        <v>0</v>
      </c>
      <c r="Z1150" s="92">
        <f t="shared" si="461"/>
        <v>0</v>
      </c>
      <c r="AA1150" s="92" t="e">
        <f t="shared" si="451"/>
        <v>#VALUE!</v>
      </c>
    </row>
    <row r="1151" spans="1:29" ht="17.25">
      <c r="A1151" s="5"/>
      <c r="B1151" s="5"/>
      <c r="C1151" s="93"/>
      <c r="D1151" s="193"/>
      <c r="E1151" s="94"/>
      <c r="F1151" s="95"/>
      <c r="G1151" s="96" t="str">
        <f t="shared" si="452"/>
        <v>Error</v>
      </c>
      <c r="H1151" s="97">
        <v>14400</v>
      </c>
      <c r="I1151" s="98" t="e">
        <f t="shared" si="453"/>
        <v>#VALUE!</v>
      </c>
      <c r="J1151" s="88" t="e">
        <f t="shared" si="448"/>
        <v>#VALUE!</v>
      </c>
      <c r="K1151" s="98">
        <f t="shared" si="454"/>
        <v>0</v>
      </c>
      <c r="L1151" s="98">
        <f t="shared" si="455"/>
        <v>0</v>
      </c>
      <c r="M1151" s="98" t="e">
        <f t="shared" si="456"/>
        <v>#VALUE!</v>
      </c>
      <c r="N1151" s="98" t="e">
        <f t="shared" si="457"/>
        <v>#VALUE!</v>
      </c>
      <c r="O1151" s="97"/>
      <c r="P1151" s="98" t="e">
        <f t="shared" si="449"/>
        <v>#VALUE!</v>
      </c>
      <c r="Q1151" s="99" t="e">
        <f t="shared" si="458"/>
        <v>#VALUE!</v>
      </c>
      <c r="R1151" s="100"/>
      <c r="S1151" s="5"/>
      <c r="T1151" s="28">
        <f t="shared" si="459"/>
        <v>0</v>
      </c>
      <c r="U1151" s="101">
        <v>66140</v>
      </c>
      <c r="V1151" s="102">
        <f t="shared" si="450"/>
        <v>0</v>
      </c>
      <c r="W1151" s="101"/>
      <c r="X1151" s="101"/>
      <c r="Y1151" s="102">
        <f t="shared" si="460"/>
        <v>0</v>
      </c>
      <c r="Z1151" s="102">
        <f t="shared" si="461"/>
        <v>0</v>
      </c>
      <c r="AA1151" s="102" t="e">
        <f t="shared" si="451"/>
        <v>#VALUE!</v>
      </c>
    </row>
    <row r="1152" spans="1:29" ht="17.25">
      <c r="A1152" s="5"/>
      <c r="B1152" s="5"/>
      <c r="C1152" s="93"/>
      <c r="D1152" s="193"/>
      <c r="E1152" s="94"/>
      <c r="F1152" s="95"/>
      <c r="G1152" s="96" t="str">
        <f t="shared" si="452"/>
        <v>Error</v>
      </c>
      <c r="H1152" s="97">
        <v>14400</v>
      </c>
      <c r="I1152" s="98" t="e">
        <f t="shared" si="453"/>
        <v>#VALUE!</v>
      </c>
      <c r="J1152" s="88" t="e">
        <f t="shared" si="448"/>
        <v>#VALUE!</v>
      </c>
      <c r="K1152" s="98">
        <f t="shared" si="454"/>
        <v>0</v>
      </c>
      <c r="L1152" s="98">
        <f t="shared" si="455"/>
        <v>0</v>
      </c>
      <c r="M1152" s="98" t="e">
        <f t="shared" si="456"/>
        <v>#VALUE!</v>
      </c>
      <c r="N1152" s="98" t="e">
        <f t="shared" si="457"/>
        <v>#VALUE!</v>
      </c>
      <c r="O1152" s="97"/>
      <c r="P1152" s="98" t="e">
        <f t="shared" si="449"/>
        <v>#VALUE!</v>
      </c>
      <c r="Q1152" s="99" t="e">
        <f t="shared" si="458"/>
        <v>#VALUE!</v>
      </c>
      <c r="R1152" s="100"/>
      <c r="S1152" s="5"/>
      <c r="T1152" s="28">
        <f t="shared" si="459"/>
        <v>0</v>
      </c>
      <c r="U1152" s="101">
        <v>66140</v>
      </c>
      <c r="V1152" s="102">
        <f t="shared" si="450"/>
        <v>0</v>
      </c>
      <c r="W1152" s="101"/>
      <c r="X1152" s="101"/>
      <c r="Y1152" s="102">
        <f t="shared" si="460"/>
        <v>0</v>
      </c>
      <c r="Z1152" s="102">
        <f t="shared" si="461"/>
        <v>0</v>
      </c>
      <c r="AA1152" s="102" t="e">
        <f t="shared" si="451"/>
        <v>#VALUE!</v>
      </c>
    </row>
    <row r="1153" spans="1:27" ht="17.25">
      <c r="A1153" s="5"/>
      <c r="B1153" s="5"/>
      <c r="C1153" s="93"/>
      <c r="D1153" s="193"/>
      <c r="E1153" s="94"/>
      <c r="F1153" s="95"/>
      <c r="G1153" s="96" t="str">
        <f t="shared" si="452"/>
        <v>Error</v>
      </c>
      <c r="H1153" s="97">
        <v>14400</v>
      </c>
      <c r="I1153" s="98" t="e">
        <f t="shared" si="453"/>
        <v>#VALUE!</v>
      </c>
      <c r="J1153" s="88" t="e">
        <f t="shared" si="448"/>
        <v>#VALUE!</v>
      </c>
      <c r="K1153" s="98">
        <f t="shared" si="454"/>
        <v>0</v>
      </c>
      <c r="L1153" s="98">
        <f t="shared" si="455"/>
        <v>0</v>
      </c>
      <c r="M1153" s="98" t="e">
        <f t="shared" si="456"/>
        <v>#VALUE!</v>
      </c>
      <c r="N1153" s="98" t="e">
        <f t="shared" si="457"/>
        <v>#VALUE!</v>
      </c>
      <c r="O1153" s="97"/>
      <c r="P1153" s="98" t="e">
        <f t="shared" si="449"/>
        <v>#VALUE!</v>
      </c>
      <c r="Q1153" s="99" t="e">
        <f t="shared" si="458"/>
        <v>#VALUE!</v>
      </c>
      <c r="R1153" s="100"/>
      <c r="S1153" s="5"/>
      <c r="T1153" s="28">
        <f t="shared" si="459"/>
        <v>0</v>
      </c>
      <c r="U1153" s="101">
        <v>66140</v>
      </c>
      <c r="V1153" s="102">
        <f t="shared" si="450"/>
        <v>0</v>
      </c>
      <c r="W1153" s="101"/>
      <c r="X1153" s="101"/>
      <c r="Y1153" s="102">
        <f t="shared" si="460"/>
        <v>0</v>
      </c>
      <c r="Z1153" s="102">
        <f t="shared" si="461"/>
        <v>0</v>
      </c>
      <c r="AA1153" s="102" t="e">
        <f t="shared" si="451"/>
        <v>#VALUE!</v>
      </c>
    </row>
    <row r="1154" spans="1:27" ht="17.25">
      <c r="A1154" s="5"/>
      <c r="B1154" s="5"/>
      <c r="C1154" s="93"/>
      <c r="D1154" s="193"/>
      <c r="E1154" s="94"/>
      <c r="F1154" s="95"/>
      <c r="G1154" s="96" t="str">
        <f t="shared" si="452"/>
        <v>Error</v>
      </c>
      <c r="H1154" s="97">
        <v>14400</v>
      </c>
      <c r="I1154" s="98" t="e">
        <f t="shared" si="453"/>
        <v>#VALUE!</v>
      </c>
      <c r="J1154" s="88" t="e">
        <f t="shared" si="448"/>
        <v>#VALUE!</v>
      </c>
      <c r="K1154" s="98">
        <f t="shared" si="454"/>
        <v>0</v>
      </c>
      <c r="L1154" s="98">
        <f t="shared" si="455"/>
        <v>0</v>
      </c>
      <c r="M1154" s="98" t="e">
        <f t="shared" si="456"/>
        <v>#VALUE!</v>
      </c>
      <c r="N1154" s="98" t="e">
        <f t="shared" si="457"/>
        <v>#VALUE!</v>
      </c>
      <c r="O1154" s="97"/>
      <c r="P1154" s="98" t="e">
        <f t="shared" si="449"/>
        <v>#VALUE!</v>
      </c>
      <c r="Q1154" s="99" t="e">
        <f t="shared" si="458"/>
        <v>#VALUE!</v>
      </c>
      <c r="R1154" s="100"/>
      <c r="S1154" s="5"/>
      <c r="T1154" s="28">
        <f t="shared" si="459"/>
        <v>0</v>
      </c>
      <c r="U1154" s="101">
        <v>66140</v>
      </c>
      <c r="V1154" s="102">
        <f t="shared" si="450"/>
        <v>0</v>
      </c>
      <c r="W1154" s="101"/>
      <c r="X1154" s="101"/>
      <c r="Y1154" s="102">
        <f t="shared" si="460"/>
        <v>0</v>
      </c>
      <c r="Z1154" s="102">
        <f t="shared" si="461"/>
        <v>0</v>
      </c>
      <c r="AA1154" s="102" t="e">
        <f t="shared" si="451"/>
        <v>#VALUE!</v>
      </c>
    </row>
    <row r="1155" spans="1:27" ht="17.25">
      <c r="A1155" s="5"/>
      <c r="B1155" s="5"/>
      <c r="C1155" s="93"/>
      <c r="D1155" s="193"/>
      <c r="E1155" s="94"/>
      <c r="F1155" s="95"/>
      <c r="G1155" s="96" t="str">
        <f t="shared" si="452"/>
        <v>Error</v>
      </c>
      <c r="H1155" s="97">
        <v>14400</v>
      </c>
      <c r="I1155" s="98" t="e">
        <f t="shared" si="453"/>
        <v>#VALUE!</v>
      </c>
      <c r="J1155" s="88" t="e">
        <f t="shared" si="448"/>
        <v>#VALUE!</v>
      </c>
      <c r="K1155" s="98">
        <f t="shared" si="454"/>
        <v>0</v>
      </c>
      <c r="L1155" s="98">
        <f t="shared" si="455"/>
        <v>0</v>
      </c>
      <c r="M1155" s="98" t="e">
        <f t="shared" si="456"/>
        <v>#VALUE!</v>
      </c>
      <c r="N1155" s="98" t="e">
        <f t="shared" si="457"/>
        <v>#VALUE!</v>
      </c>
      <c r="O1155" s="97"/>
      <c r="P1155" s="98" t="e">
        <f t="shared" si="449"/>
        <v>#VALUE!</v>
      </c>
      <c r="Q1155" s="99" t="e">
        <f t="shared" si="458"/>
        <v>#VALUE!</v>
      </c>
      <c r="R1155" s="100"/>
      <c r="S1155" s="5"/>
      <c r="T1155" s="28">
        <f t="shared" si="459"/>
        <v>0</v>
      </c>
      <c r="U1155" s="101">
        <v>66140</v>
      </c>
      <c r="V1155" s="102">
        <f t="shared" si="450"/>
        <v>0</v>
      </c>
      <c r="W1155" s="101"/>
      <c r="X1155" s="101"/>
      <c r="Y1155" s="102">
        <f t="shared" si="460"/>
        <v>0</v>
      </c>
      <c r="Z1155" s="102">
        <f t="shared" si="461"/>
        <v>0</v>
      </c>
      <c r="AA1155" s="102" t="e">
        <f t="shared" si="451"/>
        <v>#VALUE!</v>
      </c>
    </row>
    <row r="1156" spans="1:27" ht="17.25">
      <c r="A1156" s="5"/>
      <c r="B1156" s="5"/>
      <c r="C1156" s="93"/>
      <c r="D1156" s="193"/>
      <c r="E1156" s="84"/>
      <c r="F1156" s="85"/>
      <c r="G1156" s="86" t="str">
        <f t="shared" si="452"/>
        <v>Error</v>
      </c>
      <c r="H1156" s="87">
        <v>14400</v>
      </c>
      <c r="I1156" s="88" t="e">
        <f t="shared" si="453"/>
        <v>#VALUE!</v>
      </c>
      <c r="J1156" s="88" t="e">
        <f t="shared" si="448"/>
        <v>#VALUE!</v>
      </c>
      <c r="K1156" s="88">
        <f t="shared" si="454"/>
        <v>0</v>
      </c>
      <c r="L1156" s="88">
        <f t="shared" si="455"/>
        <v>0</v>
      </c>
      <c r="M1156" s="88" t="e">
        <f t="shared" si="456"/>
        <v>#VALUE!</v>
      </c>
      <c r="N1156" s="88" t="e">
        <f t="shared" si="457"/>
        <v>#VALUE!</v>
      </c>
      <c r="O1156" s="87"/>
      <c r="P1156" s="88" t="e">
        <f t="shared" si="449"/>
        <v>#VALUE!</v>
      </c>
      <c r="Q1156" s="89" t="e">
        <f t="shared" si="458"/>
        <v>#VALUE!</v>
      </c>
      <c r="R1156" s="90"/>
      <c r="S1156" s="82"/>
      <c r="T1156" s="28">
        <f t="shared" si="459"/>
        <v>0</v>
      </c>
      <c r="U1156" s="91">
        <v>66140</v>
      </c>
      <c r="V1156" s="92">
        <f t="shared" si="450"/>
        <v>0</v>
      </c>
      <c r="W1156" s="91"/>
      <c r="X1156" s="91"/>
      <c r="Y1156" s="92">
        <f t="shared" si="460"/>
        <v>0</v>
      </c>
      <c r="Z1156" s="92">
        <f t="shared" si="461"/>
        <v>0</v>
      </c>
      <c r="AA1156" s="92" t="e">
        <f t="shared" si="451"/>
        <v>#VALUE!</v>
      </c>
    </row>
    <row r="1157" spans="1:27" ht="17.25">
      <c r="A1157" s="5"/>
      <c r="B1157" s="5"/>
      <c r="C1157" s="93"/>
      <c r="D1157" s="193"/>
      <c r="E1157" s="94"/>
      <c r="F1157" s="95"/>
      <c r="G1157" s="96" t="str">
        <f t="shared" si="452"/>
        <v>Error</v>
      </c>
      <c r="H1157" s="97">
        <v>14400</v>
      </c>
      <c r="I1157" s="98" t="e">
        <f t="shared" si="453"/>
        <v>#VALUE!</v>
      </c>
      <c r="J1157" s="88" t="e">
        <f t="shared" si="448"/>
        <v>#VALUE!</v>
      </c>
      <c r="K1157" s="98">
        <f t="shared" si="454"/>
        <v>0</v>
      </c>
      <c r="L1157" s="98">
        <f t="shared" si="455"/>
        <v>0</v>
      </c>
      <c r="M1157" s="98" t="e">
        <f t="shared" si="456"/>
        <v>#VALUE!</v>
      </c>
      <c r="N1157" s="98" t="e">
        <f t="shared" si="457"/>
        <v>#VALUE!</v>
      </c>
      <c r="O1157" s="97"/>
      <c r="P1157" s="98" t="e">
        <f t="shared" si="449"/>
        <v>#VALUE!</v>
      </c>
      <c r="Q1157" s="99" t="e">
        <f t="shared" si="458"/>
        <v>#VALUE!</v>
      </c>
      <c r="R1157" s="100"/>
      <c r="S1157" s="5"/>
      <c r="T1157" s="28">
        <f t="shared" si="459"/>
        <v>0</v>
      </c>
      <c r="U1157" s="101">
        <v>66140</v>
      </c>
      <c r="V1157" s="102">
        <f t="shared" si="450"/>
        <v>0</v>
      </c>
      <c r="W1157" s="101"/>
      <c r="X1157" s="101"/>
      <c r="Y1157" s="102">
        <f t="shared" si="460"/>
        <v>0</v>
      </c>
      <c r="Z1157" s="102">
        <f t="shared" si="461"/>
        <v>0</v>
      </c>
      <c r="AA1157" s="102" t="e">
        <f t="shared" si="451"/>
        <v>#VALUE!</v>
      </c>
    </row>
    <row r="1158" spans="1:27" ht="17.25">
      <c r="A1158" s="5"/>
      <c r="B1158" s="5"/>
      <c r="C1158" s="93"/>
      <c r="D1158" s="193"/>
      <c r="E1158" s="94"/>
      <c r="F1158" s="95"/>
      <c r="G1158" s="96" t="str">
        <f t="shared" si="452"/>
        <v>Error</v>
      </c>
      <c r="H1158" s="97">
        <v>14400</v>
      </c>
      <c r="I1158" s="98" t="e">
        <f t="shared" si="453"/>
        <v>#VALUE!</v>
      </c>
      <c r="J1158" s="88" t="e">
        <f t="shared" si="448"/>
        <v>#VALUE!</v>
      </c>
      <c r="K1158" s="98">
        <f t="shared" si="454"/>
        <v>0</v>
      </c>
      <c r="L1158" s="98">
        <f t="shared" si="455"/>
        <v>0</v>
      </c>
      <c r="M1158" s="98" t="e">
        <f t="shared" si="456"/>
        <v>#VALUE!</v>
      </c>
      <c r="N1158" s="98" t="e">
        <f t="shared" si="457"/>
        <v>#VALUE!</v>
      </c>
      <c r="O1158" s="97"/>
      <c r="P1158" s="98" t="e">
        <f t="shared" si="449"/>
        <v>#VALUE!</v>
      </c>
      <c r="Q1158" s="99" t="e">
        <f t="shared" si="458"/>
        <v>#VALUE!</v>
      </c>
      <c r="R1158" s="100"/>
      <c r="S1158" s="5"/>
      <c r="T1158" s="28">
        <f t="shared" si="459"/>
        <v>0</v>
      </c>
      <c r="U1158" s="101">
        <v>66140</v>
      </c>
      <c r="V1158" s="102">
        <f t="shared" si="450"/>
        <v>0</v>
      </c>
      <c r="W1158" s="101"/>
      <c r="X1158" s="101"/>
      <c r="Y1158" s="102">
        <f t="shared" si="460"/>
        <v>0</v>
      </c>
      <c r="Z1158" s="102">
        <f t="shared" si="461"/>
        <v>0</v>
      </c>
      <c r="AA1158" s="102" t="e">
        <f t="shared" si="451"/>
        <v>#VALUE!</v>
      </c>
    </row>
    <row r="1159" spans="1:27" ht="17.25">
      <c r="A1159" s="5"/>
      <c r="B1159" s="5"/>
      <c r="C1159" s="93"/>
      <c r="D1159" s="193"/>
      <c r="E1159" s="94"/>
      <c r="F1159" s="95"/>
      <c r="G1159" s="96" t="str">
        <f t="shared" si="452"/>
        <v>Error</v>
      </c>
      <c r="H1159" s="97">
        <v>14400</v>
      </c>
      <c r="I1159" s="98" t="e">
        <f t="shared" si="453"/>
        <v>#VALUE!</v>
      </c>
      <c r="J1159" s="88" t="e">
        <f t="shared" si="448"/>
        <v>#VALUE!</v>
      </c>
      <c r="K1159" s="98">
        <f t="shared" si="454"/>
        <v>0</v>
      </c>
      <c r="L1159" s="98">
        <f t="shared" si="455"/>
        <v>0</v>
      </c>
      <c r="M1159" s="98" t="e">
        <f t="shared" si="456"/>
        <v>#VALUE!</v>
      </c>
      <c r="N1159" s="98" t="e">
        <f t="shared" si="457"/>
        <v>#VALUE!</v>
      </c>
      <c r="O1159" s="97"/>
      <c r="P1159" s="98" t="e">
        <f t="shared" si="449"/>
        <v>#VALUE!</v>
      </c>
      <c r="Q1159" s="99" t="e">
        <f t="shared" si="458"/>
        <v>#VALUE!</v>
      </c>
      <c r="R1159" s="100"/>
      <c r="S1159" s="5"/>
      <c r="T1159" s="28">
        <f t="shared" si="459"/>
        <v>0</v>
      </c>
      <c r="U1159" s="101">
        <v>66140</v>
      </c>
      <c r="V1159" s="102">
        <f t="shared" si="450"/>
        <v>0</v>
      </c>
      <c r="W1159" s="101"/>
      <c r="X1159" s="101"/>
      <c r="Y1159" s="102">
        <f t="shared" si="460"/>
        <v>0</v>
      </c>
      <c r="Z1159" s="102">
        <f t="shared" si="461"/>
        <v>0</v>
      </c>
      <c r="AA1159" s="102" t="e">
        <f t="shared" si="451"/>
        <v>#VALUE!</v>
      </c>
    </row>
    <row r="1160" spans="1:27" ht="17.25">
      <c r="A1160" s="5"/>
      <c r="B1160" s="5"/>
      <c r="C1160" s="93"/>
      <c r="D1160" s="193"/>
      <c r="E1160" s="94"/>
      <c r="F1160" s="95"/>
      <c r="G1160" s="96" t="str">
        <f t="shared" si="452"/>
        <v>Error</v>
      </c>
      <c r="H1160" s="97">
        <v>14400</v>
      </c>
      <c r="I1160" s="98" t="e">
        <f t="shared" si="453"/>
        <v>#VALUE!</v>
      </c>
      <c r="J1160" s="88" t="e">
        <f t="shared" si="448"/>
        <v>#VALUE!</v>
      </c>
      <c r="K1160" s="98">
        <f t="shared" si="454"/>
        <v>0</v>
      </c>
      <c r="L1160" s="98">
        <f t="shared" si="455"/>
        <v>0</v>
      </c>
      <c r="M1160" s="98" t="e">
        <f t="shared" si="456"/>
        <v>#VALUE!</v>
      </c>
      <c r="N1160" s="98" t="e">
        <f t="shared" si="457"/>
        <v>#VALUE!</v>
      </c>
      <c r="O1160" s="97"/>
      <c r="P1160" s="98" t="e">
        <f t="shared" si="449"/>
        <v>#VALUE!</v>
      </c>
      <c r="Q1160" s="99" t="e">
        <f t="shared" si="458"/>
        <v>#VALUE!</v>
      </c>
      <c r="R1160" s="100"/>
      <c r="S1160" s="5"/>
      <c r="T1160" s="28">
        <f t="shared" si="459"/>
        <v>0</v>
      </c>
      <c r="U1160" s="101">
        <v>66140</v>
      </c>
      <c r="V1160" s="102">
        <f t="shared" si="450"/>
        <v>0</v>
      </c>
      <c r="W1160" s="101"/>
      <c r="X1160" s="101"/>
      <c r="Y1160" s="102">
        <f t="shared" si="460"/>
        <v>0</v>
      </c>
      <c r="Z1160" s="102">
        <f t="shared" si="461"/>
        <v>0</v>
      </c>
      <c r="AA1160" s="102" t="e">
        <f t="shared" si="451"/>
        <v>#VALUE!</v>
      </c>
    </row>
    <row r="1161" spans="1:27" ht="17.25">
      <c r="A1161" s="5"/>
      <c r="B1161" s="5"/>
      <c r="C1161" s="93"/>
      <c r="D1161" s="193"/>
      <c r="E1161" s="94"/>
      <c r="F1161" s="95"/>
      <c r="G1161" s="96" t="str">
        <f t="shared" si="452"/>
        <v>Error</v>
      </c>
      <c r="H1161" s="97">
        <v>14400</v>
      </c>
      <c r="I1161" s="98" t="e">
        <f t="shared" si="453"/>
        <v>#VALUE!</v>
      </c>
      <c r="J1161" s="88" t="e">
        <f t="shared" si="448"/>
        <v>#VALUE!</v>
      </c>
      <c r="K1161" s="98">
        <f t="shared" si="454"/>
        <v>0</v>
      </c>
      <c r="L1161" s="98">
        <f t="shared" si="455"/>
        <v>0</v>
      </c>
      <c r="M1161" s="98" t="e">
        <f t="shared" si="456"/>
        <v>#VALUE!</v>
      </c>
      <c r="N1161" s="98" t="e">
        <f t="shared" si="457"/>
        <v>#VALUE!</v>
      </c>
      <c r="O1161" s="97"/>
      <c r="P1161" s="98" t="e">
        <f t="shared" si="449"/>
        <v>#VALUE!</v>
      </c>
      <c r="Q1161" s="99" t="e">
        <f t="shared" si="458"/>
        <v>#VALUE!</v>
      </c>
      <c r="R1161" s="100"/>
      <c r="S1161" s="5"/>
      <c r="T1161" s="28">
        <f t="shared" si="459"/>
        <v>0</v>
      </c>
      <c r="U1161" s="101">
        <v>66140</v>
      </c>
      <c r="V1161" s="102">
        <f t="shared" si="450"/>
        <v>0</v>
      </c>
      <c r="W1161" s="101"/>
      <c r="X1161" s="101"/>
      <c r="Y1161" s="102">
        <f t="shared" si="460"/>
        <v>0</v>
      </c>
      <c r="Z1161" s="102">
        <f t="shared" si="461"/>
        <v>0</v>
      </c>
      <c r="AA1161" s="102" t="e">
        <f t="shared" si="451"/>
        <v>#VALUE!</v>
      </c>
    </row>
    <row r="1162" spans="1:27" ht="17.25">
      <c r="A1162" s="5"/>
      <c r="B1162" s="5"/>
      <c r="C1162" s="93"/>
      <c r="D1162" s="193"/>
      <c r="E1162" s="84"/>
      <c r="F1162" s="85"/>
      <c r="G1162" s="86" t="str">
        <f t="shared" si="452"/>
        <v>Error</v>
      </c>
      <c r="H1162" s="87">
        <v>14400</v>
      </c>
      <c r="I1162" s="88" t="e">
        <f t="shared" si="453"/>
        <v>#VALUE!</v>
      </c>
      <c r="J1162" s="88" t="e">
        <f t="shared" si="448"/>
        <v>#VALUE!</v>
      </c>
      <c r="K1162" s="88">
        <f t="shared" si="454"/>
        <v>0</v>
      </c>
      <c r="L1162" s="88">
        <f t="shared" si="455"/>
        <v>0</v>
      </c>
      <c r="M1162" s="88" t="e">
        <f t="shared" si="456"/>
        <v>#VALUE!</v>
      </c>
      <c r="N1162" s="88" t="e">
        <f t="shared" si="457"/>
        <v>#VALUE!</v>
      </c>
      <c r="O1162" s="87"/>
      <c r="P1162" s="88" t="e">
        <f t="shared" si="449"/>
        <v>#VALUE!</v>
      </c>
      <c r="Q1162" s="89" t="e">
        <f t="shared" si="458"/>
        <v>#VALUE!</v>
      </c>
      <c r="R1162" s="90"/>
      <c r="S1162" s="82"/>
      <c r="T1162" s="28">
        <f t="shared" si="459"/>
        <v>0</v>
      </c>
      <c r="U1162" s="91">
        <v>66140</v>
      </c>
      <c r="V1162" s="92">
        <f t="shared" si="450"/>
        <v>0</v>
      </c>
      <c r="W1162" s="91"/>
      <c r="X1162" s="91"/>
      <c r="Y1162" s="92">
        <f t="shared" si="460"/>
        <v>0</v>
      </c>
      <c r="Z1162" s="92">
        <f t="shared" si="461"/>
        <v>0</v>
      </c>
      <c r="AA1162" s="92" t="e">
        <f t="shared" si="451"/>
        <v>#VALUE!</v>
      </c>
    </row>
    <row r="1163" spans="1:27" ht="17.25">
      <c r="A1163" s="5"/>
      <c r="B1163" s="5"/>
      <c r="C1163" s="93"/>
      <c r="D1163" s="193"/>
      <c r="E1163" s="94"/>
      <c r="F1163" s="95"/>
      <c r="G1163" s="96" t="str">
        <f t="shared" si="452"/>
        <v>Error</v>
      </c>
      <c r="H1163" s="97">
        <v>14400</v>
      </c>
      <c r="I1163" s="98" t="e">
        <f t="shared" si="453"/>
        <v>#VALUE!</v>
      </c>
      <c r="J1163" s="88" t="e">
        <f t="shared" si="448"/>
        <v>#VALUE!</v>
      </c>
      <c r="K1163" s="98">
        <f t="shared" si="454"/>
        <v>0</v>
      </c>
      <c r="L1163" s="98">
        <f t="shared" si="455"/>
        <v>0</v>
      </c>
      <c r="M1163" s="98" t="e">
        <f t="shared" si="456"/>
        <v>#VALUE!</v>
      </c>
      <c r="N1163" s="98" t="e">
        <f t="shared" si="457"/>
        <v>#VALUE!</v>
      </c>
      <c r="O1163" s="97"/>
      <c r="P1163" s="98" t="e">
        <f t="shared" si="449"/>
        <v>#VALUE!</v>
      </c>
      <c r="Q1163" s="99" t="e">
        <f t="shared" si="458"/>
        <v>#VALUE!</v>
      </c>
      <c r="R1163" s="100"/>
      <c r="S1163" s="5"/>
      <c r="T1163" s="28">
        <f t="shared" si="459"/>
        <v>0</v>
      </c>
      <c r="U1163" s="101">
        <v>66140</v>
      </c>
      <c r="V1163" s="102">
        <f t="shared" si="450"/>
        <v>0</v>
      </c>
      <c r="W1163" s="101"/>
      <c r="X1163" s="101"/>
      <c r="Y1163" s="102">
        <f t="shared" si="460"/>
        <v>0</v>
      </c>
      <c r="Z1163" s="102">
        <f t="shared" si="461"/>
        <v>0</v>
      </c>
      <c r="AA1163" s="102" t="e">
        <f t="shared" si="451"/>
        <v>#VALUE!</v>
      </c>
    </row>
    <row r="1164" spans="1:27" ht="17.25">
      <c r="A1164" s="5"/>
      <c r="B1164" s="5"/>
      <c r="C1164" s="93"/>
      <c r="D1164" s="193"/>
      <c r="E1164" s="94"/>
      <c r="F1164" s="95"/>
      <c r="G1164" s="96" t="str">
        <f t="shared" si="452"/>
        <v>Error</v>
      </c>
      <c r="H1164" s="97">
        <v>14400</v>
      </c>
      <c r="I1164" s="98" t="e">
        <f t="shared" si="453"/>
        <v>#VALUE!</v>
      </c>
      <c r="J1164" s="88" t="e">
        <f t="shared" si="448"/>
        <v>#VALUE!</v>
      </c>
      <c r="K1164" s="98">
        <f t="shared" si="454"/>
        <v>0</v>
      </c>
      <c r="L1164" s="98">
        <f t="shared" si="455"/>
        <v>0</v>
      </c>
      <c r="M1164" s="98" t="e">
        <f t="shared" si="456"/>
        <v>#VALUE!</v>
      </c>
      <c r="N1164" s="98" t="e">
        <f t="shared" si="457"/>
        <v>#VALUE!</v>
      </c>
      <c r="O1164" s="97"/>
      <c r="P1164" s="98" t="e">
        <f t="shared" si="449"/>
        <v>#VALUE!</v>
      </c>
      <c r="Q1164" s="99" t="e">
        <f t="shared" si="458"/>
        <v>#VALUE!</v>
      </c>
      <c r="R1164" s="100"/>
      <c r="S1164" s="5"/>
      <c r="T1164" s="28">
        <f t="shared" si="459"/>
        <v>0</v>
      </c>
      <c r="U1164" s="101">
        <v>66140</v>
      </c>
      <c r="V1164" s="102">
        <f t="shared" si="450"/>
        <v>0</v>
      </c>
      <c r="W1164" s="101"/>
      <c r="X1164" s="101"/>
      <c r="Y1164" s="102">
        <f t="shared" si="460"/>
        <v>0</v>
      </c>
      <c r="Z1164" s="102">
        <f t="shared" si="461"/>
        <v>0</v>
      </c>
      <c r="AA1164" s="102" t="e">
        <f t="shared" si="451"/>
        <v>#VALUE!</v>
      </c>
    </row>
    <row r="1165" spans="1:27" ht="17.25">
      <c r="A1165" s="5"/>
      <c r="B1165" s="5"/>
      <c r="C1165" s="93"/>
      <c r="D1165" s="193"/>
      <c r="E1165" s="94"/>
      <c r="F1165" s="95"/>
      <c r="G1165" s="96" t="str">
        <f t="shared" si="452"/>
        <v>Error</v>
      </c>
      <c r="H1165" s="97">
        <v>14400</v>
      </c>
      <c r="I1165" s="98" t="e">
        <f t="shared" si="453"/>
        <v>#VALUE!</v>
      </c>
      <c r="J1165" s="88" t="e">
        <f t="shared" si="448"/>
        <v>#VALUE!</v>
      </c>
      <c r="K1165" s="98">
        <f t="shared" si="454"/>
        <v>0</v>
      </c>
      <c r="L1165" s="98">
        <f t="shared" si="455"/>
        <v>0</v>
      </c>
      <c r="M1165" s="98" t="e">
        <f t="shared" si="456"/>
        <v>#VALUE!</v>
      </c>
      <c r="N1165" s="98" t="e">
        <f t="shared" si="457"/>
        <v>#VALUE!</v>
      </c>
      <c r="O1165" s="97"/>
      <c r="P1165" s="98" t="e">
        <f t="shared" si="449"/>
        <v>#VALUE!</v>
      </c>
      <c r="Q1165" s="99" t="e">
        <f t="shared" si="458"/>
        <v>#VALUE!</v>
      </c>
      <c r="R1165" s="100"/>
      <c r="S1165" s="5"/>
      <c r="T1165" s="28">
        <f t="shared" si="459"/>
        <v>0</v>
      </c>
      <c r="U1165" s="101">
        <v>66140</v>
      </c>
      <c r="V1165" s="102">
        <f t="shared" si="450"/>
        <v>0</v>
      </c>
      <c r="W1165" s="101"/>
      <c r="X1165" s="101"/>
      <c r="Y1165" s="102">
        <f t="shared" si="460"/>
        <v>0</v>
      </c>
      <c r="Z1165" s="102">
        <f t="shared" si="461"/>
        <v>0</v>
      </c>
      <c r="AA1165" s="102" t="e">
        <f t="shared" si="451"/>
        <v>#VALUE!</v>
      </c>
    </row>
    <row r="1166" spans="1:27" ht="17.25">
      <c r="A1166" s="5"/>
      <c r="B1166" s="5"/>
      <c r="C1166" s="93"/>
      <c r="D1166" s="193"/>
      <c r="E1166" s="94"/>
      <c r="F1166" s="95"/>
      <c r="G1166" s="96" t="str">
        <f t="shared" si="452"/>
        <v>Error</v>
      </c>
      <c r="H1166" s="97">
        <v>14400</v>
      </c>
      <c r="I1166" s="98" t="e">
        <f t="shared" si="453"/>
        <v>#VALUE!</v>
      </c>
      <c r="J1166" s="88" t="e">
        <f t="shared" si="448"/>
        <v>#VALUE!</v>
      </c>
      <c r="K1166" s="98">
        <f t="shared" si="454"/>
        <v>0</v>
      </c>
      <c r="L1166" s="98">
        <f t="shared" si="455"/>
        <v>0</v>
      </c>
      <c r="M1166" s="98" t="e">
        <f t="shared" si="456"/>
        <v>#VALUE!</v>
      </c>
      <c r="N1166" s="98" t="e">
        <f t="shared" si="457"/>
        <v>#VALUE!</v>
      </c>
      <c r="O1166" s="97"/>
      <c r="P1166" s="98" t="e">
        <f t="shared" si="449"/>
        <v>#VALUE!</v>
      </c>
      <c r="Q1166" s="99" t="e">
        <f t="shared" si="458"/>
        <v>#VALUE!</v>
      </c>
      <c r="R1166" s="100"/>
      <c r="S1166" s="5"/>
      <c r="T1166" s="28">
        <f t="shared" si="459"/>
        <v>0</v>
      </c>
      <c r="U1166" s="101">
        <v>66140</v>
      </c>
      <c r="V1166" s="102">
        <f t="shared" si="450"/>
        <v>0</v>
      </c>
      <c r="W1166" s="101"/>
      <c r="X1166" s="101"/>
      <c r="Y1166" s="102">
        <f t="shared" si="460"/>
        <v>0</v>
      </c>
      <c r="Z1166" s="102">
        <f t="shared" si="461"/>
        <v>0</v>
      </c>
      <c r="AA1166" s="102" t="e">
        <f t="shared" si="451"/>
        <v>#VALUE!</v>
      </c>
    </row>
    <row r="1167" spans="1:27" ht="17.25">
      <c r="A1167" s="5"/>
      <c r="B1167" s="5"/>
      <c r="C1167" s="93"/>
      <c r="D1167" s="193"/>
      <c r="E1167" s="94"/>
      <c r="F1167" s="95"/>
      <c r="G1167" s="96" t="str">
        <f t="shared" si="452"/>
        <v>Error</v>
      </c>
      <c r="H1167" s="97">
        <v>14400</v>
      </c>
      <c r="I1167" s="98" t="e">
        <f t="shared" si="453"/>
        <v>#VALUE!</v>
      </c>
      <c r="J1167" s="88" t="e">
        <f t="shared" si="448"/>
        <v>#VALUE!</v>
      </c>
      <c r="K1167" s="98">
        <f t="shared" si="454"/>
        <v>0</v>
      </c>
      <c r="L1167" s="98">
        <f t="shared" si="455"/>
        <v>0</v>
      </c>
      <c r="M1167" s="98" t="e">
        <f t="shared" si="456"/>
        <v>#VALUE!</v>
      </c>
      <c r="N1167" s="98" t="e">
        <f t="shared" si="457"/>
        <v>#VALUE!</v>
      </c>
      <c r="O1167" s="97"/>
      <c r="P1167" s="98" t="e">
        <f t="shared" si="449"/>
        <v>#VALUE!</v>
      </c>
      <c r="Q1167" s="99" t="e">
        <f t="shared" si="458"/>
        <v>#VALUE!</v>
      </c>
      <c r="R1167" s="100"/>
      <c r="S1167" s="5"/>
      <c r="T1167" s="28">
        <f t="shared" si="459"/>
        <v>0</v>
      </c>
      <c r="U1167" s="101">
        <v>66140</v>
      </c>
      <c r="V1167" s="102">
        <f t="shared" si="450"/>
        <v>0</v>
      </c>
      <c r="W1167" s="101"/>
      <c r="X1167" s="101"/>
      <c r="Y1167" s="102">
        <f t="shared" si="460"/>
        <v>0</v>
      </c>
      <c r="Z1167" s="102">
        <f t="shared" si="461"/>
        <v>0</v>
      </c>
      <c r="AA1167" s="102" t="e">
        <f t="shared" si="451"/>
        <v>#VALUE!</v>
      </c>
    </row>
    <row r="1168" spans="1:27" ht="17.25">
      <c r="A1168" s="5"/>
      <c r="B1168" s="5"/>
      <c r="C1168" s="93"/>
      <c r="D1168" s="193"/>
      <c r="E1168" s="84"/>
      <c r="F1168" s="85"/>
      <c r="G1168" s="86" t="str">
        <f t="shared" si="452"/>
        <v>Error</v>
      </c>
      <c r="H1168" s="87">
        <v>14400</v>
      </c>
      <c r="I1168" s="88" t="e">
        <f t="shared" si="453"/>
        <v>#VALUE!</v>
      </c>
      <c r="J1168" s="88" t="e">
        <f t="shared" si="448"/>
        <v>#VALUE!</v>
      </c>
      <c r="K1168" s="88">
        <f t="shared" si="454"/>
        <v>0</v>
      </c>
      <c r="L1168" s="88">
        <f t="shared" si="455"/>
        <v>0</v>
      </c>
      <c r="M1168" s="88" t="e">
        <f t="shared" si="456"/>
        <v>#VALUE!</v>
      </c>
      <c r="N1168" s="88" t="e">
        <f t="shared" si="457"/>
        <v>#VALUE!</v>
      </c>
      <c r="O1168" s="87"/>
      <c r="P1168" s="88" t="e">
        <f t="shared" si="449"/>
        <v>#VALUE!</v>
      </c>
      <c r="Q1168" s="89" t="e">
        <f t="shared" si="458"/>
        <v>#VALUE!</v>
      </c>
      <c r="R1168" s="90"/>
      <c r="S1168" s="82"/>
      <c r="T1168" s="28">
        <f t="shared" si="459"/>
        <v>0</v>
      </c>
      <c r="U1168" s="91">
        <v>66140</v>
      </c>
      <c r="V1168" s="92">
        <f t="shared" si="450"/>
        <v>0</v>
      </c>
      <c r="W1168" s="91"/>
      <c r="X1168" s="91"/>
      <c r="Y1168" s="92">
        <f t="shared" si="460"/>
        <v>0</v>
      </c>
      <c r="Z1168" s="92">
        <f t="shared" si="461"/>
        <v>0</v>
      </c>
      <c r="AA1168" s="92" t="e">
        <f t="shared" si="451"/>
        <v>#VALUE!</v>
      </c>
    </row>
    <row r="1169" spans="1:27" ht="17.25">
      <c r="A1169" s="5"/>
      <c r="B1169" s="5"/>
      <c r="C1169" s="93"/>
      <c r="D1169" s="193"/>
      <c r="E1169" s="94"/>
      <c r="F1169" s="95"/>
      <c r="G1169" s="96" t="str">
        <f t="shared" si="452"/>
        <v>Error</v>
      </c>
      <c r="H1169" s="97">
        <v>14400</v>
      </c>
      <c r="I1169" s="98" t="e">
        <f t="shared" si="453"/>
        <v>#VALUE!</v>
      </c>
      <c r="J1169" s="88" t="e">
        <f t="shared" si="448"/>
        <v>#VALUE!</v>
      </c>
      <c r="K1169" s="98">
        <f t="shared" si="454"/>
        <v>0</v>
      </c>
      <c r="L1169" s="98">
        <f t="shared" si="455"/>
        <v>0</v>
      </c>
      <c r="M1169" s="98" t="e">
        <f t="shared" si="456"/>
        <v>#VALUE!</v>
      </c>
      <c r="N1169" s="98" t="e">
        <f t="shared" si="457"/>
        <v>#VALUE!</v>
      </c>
      <c r="O1169" s="97"/>
      <c r="P1169" s="98" t="e">
        <f t="shared" si="449"/>
        <v>#VALUE!</v>
      </c>
      <c r="Q1169" s="99" t="e">
        <f t="shared" si="458"/>
        <v>#VALUE!</v>
      </c>
      <c r="R1169" s="100"/>
      <c r="S1169" s="5"/>
      <c r="T1169" s="28">
        <f t="shared" si="459"/>
        <v>0</v>
      </c>
      <c r="U1169" s="101">
        <v>66140</v>
      </c>
      <c r="V1169" s="102">
        <f t="shared" si="450"/>
        <v>0</v>
      </c>
      <c r="W1169" s="101"/>
      <c r="X1169" s="101"/>
      <c r="Y1169" s="102">
        <f t="shared" si="460"/>
        <v>0</v>
      </c>
      <c r="Z1169" s="102">
        <f t="shared" si="461"/>
        <v>0</v>
      </c>
      <c r="AA1169" s="102" t="e">
        <f t="shared" si="451"/>
        <v>#VALUE!</v>
      </c>
    </row>
    <row r="1170" spans="1:27" ht="17.25">
      <c r="A1170" s="5"/>
      <c r="B1170" s="5"/>
      <c r="C1170" s="93"/>
      <c r="D1170" s="193"/>
      <c r="E1170" s="94"/>
      <c r="F1170" s="95"/>
      <c r="G1170" s="96" t="str">
        <f t="shared" si="452"/>
        <v>Error</v>
      </c>
      <c r="H1170" s="97">
        <v>14400</v>
      </c>
      <c r="I1170" s="98" t="e">
        <f t="shared" si="453"/>
        <v>#VALUE!</v>
      </c>
      <c r="J1170" s="88" t="e">
        <f t="shared" si="448"/>
        <v>#VALUE!</v>
      </c>
      <c r="K1170" s="98">
        <f t="shared" si="454"/>
        <v>0</v>
      </c>
      <c r="L1170" s="98">
        <f t="shared" si="455"/>
        <v>0</v>
      </c>
      <c r="M1170" s="98" t="e">
        <f t="shared" si="456"/>
        <v>#VALUE!</v>
      </c>
      <c r="N1170" s="98" t="e">
        <f t="shared" si="457"/>
        <v>#VALUE!</v>
      </c>
      <c r="O1170" s="97"/>
      <c r="P1170" s="98" t="e">
        <f t="shared" si="449"/>
        <v>#VALUE!</v>
      </c>
      <c r="Q1170" s="99" t="e">
        <f t="shared" si="458"/>
        <v>#VALUE!</v>
      </c>
      <c r="R1170" s="100"/>
      <c r="S1170" s="5"/>
      <c r="T1170" s="28">
        <f t="shared" si="459"/>
        <v>0</v>
      </c>
      <c r="U1170" s="101">
        <v>66140</v>
      </c>
      <c r="V1170" s="102">
        <f t="shared" si="450"/>
        <v>0</v>
      </c>
      <c r="W1170" s="101"/>
      <c r="X1170" s="101"/>
      <c r="Y1170" s="102">
        <f t="shared" si="460"/>
        <v>0</v>
      </c>
      <c r="Z1170" s="102">
        <f t="shared" si="461"/>
        <v>0</v>
      </c>
      <c r="AA1170" s="102" t="e">
        <f t="shared" si="451"/>
        <v>#VALUE!</v>
      </c>
    </row>
    <row r="1171" spans="1:27" ht="17.25">
      <c r="A1171" s="5"/>
      <c r="B1171" s="5"/>
      <c r="C1171" s="93"/>
      <c r="D1171" s="193"/>
      <c r="E1171" s="94"/>
      <c r="F1171" s="95"/>
      <c r="G1171" s="96" t="str">
        <f t="shared" si="452"/>
        <v>Error</v>
      </c>
      <c r="H1171" s="97">
        <v>14400</v>
      </c>
      <c r="I1171" s="98" t="e">
        <f t="shared" si="453"/>
        <v>#VALUE!</v>
      </c>
      <c r="J1171" s="88" t="e">
        <f t="shared" si="448"/>
        <v>#VALUE!</v>
      </c>
      <c r="K1171" s="98">
        <f t="shared" si="454"/>
        <v>0</v>
      </c>
      <c r="L1171" s="98">
        <f t="shared" si="455"/>
        <v>0</v>
      </c>
      <c r="M1171" s="98" t="e">
        <f t="shared" si="456"/>
        <v>#VALUE!</v>
      </c>
      <c r="N1171" s="98" t="e">
        <f t="shared" si="457"/>
        <v>#VALUE!</v>
      </c>
      <c r="O1171" s="97"/>
      <c r="P1171" s="98" t="e">
        <f t="shared" si="449"/>
        <v>#VALUE!</v>
      </c>
      <c r="Q1171" s="99" t="e">
        <f t="shared" si="458"/>
        <v>#VALUE!</v>
      </c>
      <c r="R1171" s="100"/>
      <c r="S1171" s="5"/>
      <c r="T1171" s="28">
        <f t="shared" si="459"/>
        <v>0</v>
      </c>
      <c r="U1171" s="101">
        <v>66140</v>
      </c>
      <c r="V1171" s="102">
        <f t="shared" si="450"/>
        <v>0</v>
      </c>
      <c r="W1171" s="101"/>
      <c r="X1171" s="101"/>
      <c r="Y1171" s="102">
        <f t="shared" si="460"/>
        <v>0</v>
      </c>
      <c r="Z1171" s="102">
        <f t="shared" si="461"/>
        <v>0</v>
      </c>
      <c r="AA1171" s="102" t="e">
        <f t="shared" si="451"/>
        <v>#VALUE!</v>
      </c>
    </row>
    <row r="1172" spans="1:27" ht="17.25">
      <c r="A1172" s="5"/>
      <c r="B1172" s="5"/>
      <c r="C1172" s="93"/>
      <c r="D1172" s="193"/>
      <c r="E1172" s="94"/>
      <c r="F1172" s="95"/>
      <c r="G1172" s="96" t="str">
        <f t="shared" si="452"/>
        <v>Error</v>
      </c>
      <c r="H1172" s="97">
        <v>14400</v>
      </c>
      <c r="I1172" s="98" t="e">
        <f t="shared" si="453"/>
        <v>#VALUE!</v>
      </c>
      <c r="J1172" s="88" t="e">
        <f t="shared" si="448"/>
        <v>#VALUE!</v>
      </c>
      <c r="K1172" s="98">
        <f t="shared" si="454"/>
        <v>0</v>
      </c>
      <c r="L1172" s="98">
        <f t="shared" si="455"/>
        <v>0</v>
      </c>
      <c r="M1172" s="98" t="e">
        <f t="shared" si="456"/>
        <v>#VALUE!</v>
      </c>
      <c r="N1172" s="98" t="e">
        <f t="shared" si="457"/>
        <v>#VALUE!</v>
      </c>
      <c r="O1172" s="97"/>
      <c r="P1172" s="98" t="e">
        <f t="shared" si="449"/>
        <v>#VALUE!</v>
      </c>
      <c r="Q1172" s="99" t="e">
        <f t="shared" si="458"/>
        <v>#VALUE!</v>
      </c>
      <c r="R1172" s="100"/>
      <c r="S1172" s="5"/>
      <c r="T1172" s="28">
        <f t="shared" si="459"/>
        <v>0</v>
      </c>
      <c r="U1172" s="101">
        <v>66140</v>
      </c>
      <c r="V1172" s="102">
        <f t="shared" si="450"/>
        <v>0</v>
      </c>
      <c r="W1172" s="101"/>
      <c r="X1172" s="101"/>
      <c r="Y1172" s="102">
        <f t="shared" si="460"/>
        <v>0</v>
      </c>
      <c r="Z1172" s="102">
        <f t="shared" si="461"/>
        <v>0</v>
      </c>
      <c r="AA1172" s="102" t="e">
        <f t="shared" si="451"/>
        <v>#VALUE!</v>
      </c>
    </row>
    <row r="1173" spans="1:27" ht="17.25">
      <c r="A1173" s="5"/>
      <c r="B1173" s="5"/>
      <c r="C1173" s="93"/>
      <c r="D1173" s="193"/>
      <c r="E1173" s="94"/>
      <c r="F1173" s="95"/>
      <c r="G1173" s="96" t="str">
        <f t="shared" si="452"/>
        <v>Error</v>
      </c>
      <c r="H1173" s="97">
        <v>14400</v>
      </c>
      <c r="I1173" s="98" t="e">
        <f t="shared" si="453"/>
        <v>#VALUE!</v>
      </c>
      <c r="J1173" s="88" t="e">
        <f t="shared" si="448"/>
        <v>#VALUE!</v>
      </c>
      <c r="K1173" s="98">
        <f t="shared" si="454"/>
        <v>0</v>
      </c>
      <c r="L1173" s="98">
        <f t="shared" si="455"/>
        <v>0</v>
      </c>
      <c r="M1173" s="98" t="e">
        <f t="shared" si="456"/>
        <v>#VALUE!</v>
      </c>
      <c r="N1173" s="98" t="e">
        <f t="shared" si="457"/>
        <v>#VALUE!</v>
      </c>
      <c r="O1173" s="97"/>
      <c r="P1173" s="98" t="e">
        <f t="shared" si="449"/>
        <v>#VALUE!</v>
      </c>
      <c r="Q1173" s="99" t="e">
        <f t="shared" si="458"/>
        <v>#VALUE!</v>
      </c>
      <c r="R1173" s="100"/>
      <c r="S1173" s="5"/>
      <c r="T1173" s="28">
        <f t="shared" si="459"/>
        <v>0</v>
      </c>
      <c r="U1173" s="101">
        <v>66140</v>
      </c>
      <c r="V1173" s="102">
        <f t="shared" si="450"/>
        <v>0</v>
      </c>
      <c r="W1173" s="101"/>
      <c r="X1173" s="101"/>
      <c r="Y1173" s="102">
        <f t="shared" si="460"/>
        <v>0</v>
      </c>
      <c r="Z1173" s="102">
        <f t="shared" si="461"/>
        <v>0</v>
      </c>
      <c r="AA1173" s="102" t="e">
        <f t="shared" si="451"/>
        <v>#VALUE!</v>
      </c>
    </row>
    <row r="1174" spans="1:27" ht="17.25">
      <c r="A1174" s="5"/>
      <c r="B1174" s="5"/>
      <c r="C1174" s="93"/>
      <c r="D1174" s="193"/>
      <c r="E1174" s="84"/>
      <c r="F1174" s="85"/>
      <c r="G1174" s="86" t="str">
        <f t="shared" si="452"/>
        <v>Error</v>
      </c>
      <c r="H1174" s="87">
        <v>14400</v>
      </c>
      <c r="I1174" s="88" t="e">
        <f t="shared" si="453"/>
        <v>#VALUE!</v>
      </c>
      <c r="J1174" s="88" t="e">
        <f t="shared" si="448"/>
        <v>#VALUE!</v>
      </c>
      <c r="K1174" s="88">
        <f t="shared" si="454"/>
        <v>0</v>
      </c>
      <c r="L1174" s="88">
        <f t="shared" si="455"/>
        <v>0</v>
      </c>
      <c r="M1174" s="88" t="e">
        <f t="shared" si="456"/>
        <v>#VALUE!</v>
      </c>
      <c r="N1174" s="88" t="e">
        <f t="shared" si="457"/>
        <v>#VALUE!</v>
      </c>
      <c r="O1174" s="87"/>
      <c r="P1174" s="88" t="e">
        <f t="shared" si="449"/>
        <v>#VALUE!</v>
      </c>
      <c r="Q1174" s="89" t="e">
        <f t="shared" si="458"/>
        <v>#VALUE!</v>
      </c>
      <c r="R1174" s="90"/>
      <c r="S1174" s="82"/>
      <c r="T1174" s="28">
        <f t="shared" si="459"/>
        <v>0</v>
      </c>
      <c r="U1174" s="91">
        <v>66140</v>
      </c>
      <c r="V1174" s="92">
        <f t="shared" si="450"/>
        <v>0</v>
      </c>
      <c r="W1174" s="91"/>
      <c r="X1174" s="91"/>
      <c r="Y1174" s="92">
        <f t="shared" si="460"/>
        <v>0</v>
      </c>
      <c r="Z1174" s="92">
        <f t="shared" si="461"/>
        <v>0</v>
      </c>
      <c r="AA1174" s="92" t="e">
        <f t="shared" si="451"/>
        <v>#VALUE!</v>
      </c>
    </row>
    <row r="1175" spans="1:27" ht="17.25">
      <c r="A1175" s="5"/>
      <c r="B1175" s="5"/>
      <c r="C1175" s="93"/>
      <c r="D1175" s="193"/>
      <c r="E1175" s="94"/>
      <c r="F1175" s="95"/>
      <c r="G1175" s="96" t="str">
        <f t="shared" si="452"/>
        <v>Error</v>
      </c>
      <c r="H1175" s="97">
        <v>14400</v>
      </c>
      <c r="I1175" s="98" t="e">
        <f t="shared" si="453"/>
        <v>#VALUE!</v>
      </c>
      <c r="J1175" s="88" t="e">
        <f t="shared" si="448"/>
        <v>#VALUE!</v>
      </c>
      <c r="K1175" s="98">
        <f t="shared" si="454"/>
        <v>0</v>
      </c>
      <c r="L1175" s="98">
        <f t="shared" si="455"/>
        <v>0</v>
      </c>
      <c r="M1175" s="98" t="e">
        <f t="shared" si="456"/>
        <v>#VALUE!</v>
      </c>
      <c r="N1175" s="98" t="e">
        <f t="shared" si="457"/>
        <v>#VALUE!</v>
      </c>
      <c r="O1175" s="97"/>
      <c r="P1175" s="98" t="e">
        <f t="shared" si="449"/>
        <v>#VALUE!</v>
      </c>
      <c r="Q1175" s="99" t="e">
        <f t="shared" si="458"/>
        <v>#VALUE!</v>
      </c>
      <c r="R1175" s="100"/>
      <c r="S1175" s="5"/>
      <c r="T1175" s="28">
        <f t="shared" si="459"/>
        <v>0</v>
      </c>
      <c r="U1175" s="101">
        <v>66140</v>
      </c>
      <c r="V1175" s="102">
        <f t="shared" si="450"/>
        <v>0</v>
      </c>
      <c r="W1175" s="101"/>
      <c r="X1175" s="101"/>
      <c r="Y1175" s="102">
        <f t="shared" si="460"/>
        <v>0</v>
      </c>
      <c r="Z1175" s="102">
        <f t="shared" si="461"/>
        <v>0</v>
      </c>
      <c r="AA1175" s="102" t="e">
        <f t="shared" si="451"/>
        <v>#VALUE!</v>
      </c>
    </row>
    <row r="1176" spans="1:27" ht="17.25">
      <c r="A1176" s="5"/>
      <c r="B1176" s="5"/>
      <c r="C1176" s="93"/>
      <c r="D1176" s="193"/>
      <c r="E1176" s="94"/>
      <c r="F1176" s="95"/>
      <c r="G1176" s="96" t="str">
        <f t="shared" si="452"/>
        <v>Error</v>
      </c>
      <c r="H1176" s="97">
        <v>14400</v>
      </c>
      <c r="I1176" s="98" t="e">
        <f t="shared" si="453"/>
        <v>#VALUE!</v>
      </c>
      <c r="J1176" s="88" t="e">
        <f t="shared" si="448"/>
        <v>#VALUE!</v>
      </c>
      <c r="K1176" s="98">
        <f t="shared" si="454"/>
        <v>0</v>
      </c>
      <c r="L1176" s="98">
        <f t="shared" si="455"/>
        <v>0</v>
      </c>
      <c r="M1176" s="98" t="e">
        <f t="shared" si="456"/>
        <v>#VALUE!</v>
      </c>
      <c r="N1176" s="98" t="e">
        <f t="shared" si="457"/>
        <v>#VALUE!</v>
      </c>
      <c r="O1176" s="97"/>
      <c r="P1176" s="98" t="e">
        <f t="shared" si="449"/>
        <v>#VALUE!</v>
      </c>
      <c r="Q1176" s="99" t="e">
        <f t="shared" si="458"/>
        <v>#VALUE!</v>
      </c>
      <c r="R1176" s="100"/>
      <c r="S1176" s="5"/>
      <c r="T1176" s="28">
        <f t="shared" si="459"/>
        <v>0</v>
      </c>
      <c r="U1176" s="101">
        <v>66140</v>
      </c>
      <c r="V1176" s="102">
        <f t="shared" ref="V1176:V1207" si="462">+U1176*T1176</f>
        <v>0</v>
      </c>
      <c r="W1176" s="101"/>
      <c r="X1176" s="101"/>
      <c r="Y1176" s="102">
        <f t="shared" si="460"/>
        <v>0</v>
      </c>
      <c r="Z1176" s="102">
        <f t="shared" si="461"/>
        <v>0</v>
      </c>
      <c r="AA1176" s="102" t="e">
        <f t="shared" ref="AA1176:AA1207" si="463">+Z1176+Q1176</f>
        <v>#VALUE!</v>
      </c>
    </row>
    <row r="1177" spans="1:27" ht="17.25">
      <c r="A1177" s="5"/>
      <c r="B1177" s="5"/>
      <c r="C1177" s="93"/>
      <c r="D1177" s="193"/>
      <c r="E1177" s="94"/>
      <c r="F1177" s="95"/>
      <c r="G1177" s="96" t="str">
        <f t="shared" si="452"/>
        <v>Error</v>
      </c>
      <c r="H1177" s="97">
        <v>14400</v>
      </c>
      <c r="I1177" s="98" t="e">
        <f t="shared" si="453"/>
        <v>#VALUE!</v>
      </c>
      <c r="J1177" s="88" t="e">
        <f t="shared" si="448"/>
        <v>#VALUE!</v>
      </c>
      <c r="K1177" s="98">
        <f t="shared" si="454"/>
        <v>0</v>
      </c>
      <c r="L1177" s="98">
        <f t="shared" si="455"/>
        <v>0</v>
      </c>
      <c r="M1177" s="98" t="e">
        <f t="shared" si="456"/>
        <v>#VALUE!</v>
      </c>
      <c r="N1177" s="98" t="e">
        <f t="shared" si="457"/>
        <v>#VALUE!</v>
      </c>
      <c r="O1177" s="97"/>
      <c r="P1177" s="98" t="e">
        <f t="shared" si="449"/>
        <v>#VALUE!</v>
      </c>
      <c r="Q1177" s="99" t="e">
        <f t="shared" si="458"/>
        <v>#VALUE!</v>
      </c>
      <c r="R1177" s="100"/>
      <c r="S1177" s="5"/>
      <c r="T1177" s="28">
        <f t="shared" si="459"/>
        <v>0</v>
      </c>
      <c r="U1177" s="101">
        <v>66140</v>
      </c>
      <c r="V1177" s="102">
        <f t="shared" si="462"/>
        <v>0</v>
      </c>
      <c r="W1177" s="101"/>
      <c r="X1177" s="101"/>
      <c r="Y1177" s="102">
        <f t="shared" si="460"/>
        <v>0</v>
      </c>
      <c r="Z1177" s="102">
        <f t="shared" si="461"/>
        <v>0</v>
      </c>
      <c r="AA1177" s="102" t="e">
        <f t="shared" si="463"/>
        <v>#VALUE!</v>
      </c>
    </row>
    <row r="1178" spans="1:27" ht="17.25">
      <c r="A1178" s="5"/>
      <c r="B1178" s="5"/>
      <c r="C1178" s="93"/>
      <c r="D1178" s="193"/>
      <c r="E1178" s="94"/>
      <c r="F1178" s="95"/>
      <c r="G1178" s="96" t="str">
        <f t="shared" si="452"/>
        <v>Error</v>
      </c>
      <c r="H1178" s="97">
        <v>14400</v>
      </c>
      <c r="I1178" s="98" t="e">
        <f t="shared" si="453"/>
        <v>#VALUE!</v>
      </c>
      <c r="J1178" s="88" t="e">
        <f t="shared" si="448"/>
        <v>#VALUE!</v>
      </c>
      <c r="K1178" s="98">
        <f t="shared" si="454"/>
        <v>0</v>
      </c>
      <c r="L1178" s="98">
        <f t="shared" si="455"/>
        <v>0</v>
      </c>
      <c r="M1178" s="98" t="e">
        <f t="shared" si="456"/>
        <v>#VALUE!</v>
      </c>
      <c r="N1178" s="98" t="e">
        <f t="shared" si="457"/>
        <v>#VALUE!</v>
      </c>
      <c r="O1178" s="97"/>
      <c r="P1178" s="98" t="e">
        <f t="shared" si="449"/>
        <v>#VALUE!</v>
      </c>
      <c r="Q1178" s="99" t="e">
        <f t="shared" si="458"/>
        <v>#VALUE!</v>
      </c>
      <c r="R1178" s="100"/>
      <c r="S1178" s="5"/>
      <c r="T1178" s="28">
        <f t="shared" si="459"/>
        <v>0</v>
      </c>
      <c r="U1178" s="101">
        <v>66140</v>
      </c>
      <c r="V1178" s="102">
        <f t="shared" si="462"/>
        <v>0</v>
      </c>
      <c r="W1178" s="101"/>
      <c r="X1178" s="101"/>
      <c r="Y1178" s="102">
        <f t="shared" si="460"/>
        <v>0</v>
      </c>
      <c r="Z1178" s="102">
        <f t="shared" si="461"/>
        <v>0</v>
      </c>
      <c r="AA1178" s="102" t="e">
        <f t="shared" si="463"/>
        <v>#VALUE!</v>
      </c>
    </row>
    <row r="1179" spans="1:27" ht="17.25">
      <c r="A1179" s="5"/>
      <c r="B1179" s="5"/>
      <c r="C1179" s="93"/>
      <c r="D1179" s="193"/>
      <c r="E1179" s="94"/>
      <c r="F1179" s="95"/>
      <c r="G1179" s="96" t="str">
        <f t="shared" si="452"/>
        <v>Error</v>
      </c>
      <c r="H1179" s="97">
        <v>14400</v>
      </c>
      <c r="I1179" s="98" t="e">
        <f t="shared" si="453"/>
        <v>#VALUE!</v>
      </c>
      <c r="J1179" s="88" t="e">
        <f t="shared" si="448"/>
        <v>#VALUE!</v>
      </c>
      <c r="K1179" s="98">
        <f t="shared" si="454"/>
        <v>0</v>
      </c>
      <c r="L1179" s="98">
        <f t="shared" si="455"/>
        <v>0</v>
      </c>
      <c r="M1179" s="98" t="e">
        <f t="shared" si="456"/>
        <v>#VALUE!</v>
      </c>
      <c r="N1179" s="98" t="e">
        <f t="shared" si="457"/>
        <v>#VALUE!</v>
      </c>
      <c r="O1179" s="97"/>
      <c r="P1179" s="98" t="e">
        <f t="shared" si="449"/>
        <v>#VALUE!</v>
      </c>
      <c r="Q1179" s="99" t="e">
        <f t="shared" si="458"/>
        <v>#VALUE!</v>
      </c>
      <c r="R1179" s="100"/>
      <c r="S1179" s="5"/>
      <c r="T1179" s="28">
        <f t="shared" si="459"/>
        <v>0</v>
      </c>
      <c r="U1179" s="101">
        <v>66140</v>
      </c>
      <c r="V1179" s="102">
        <f t="shared" si="462"/>
        <v>0</v>
      </c>
      <c r="W1179" s="101"/>
      <c r="X1179" s="101"/>
      <c r="Y1179" s="102">
        <f t="shared" si="460"/>
        <v>0</v>
      </c>
      <c r="Z1179" s="102">
        <f t="shared" si="461"/>
        <v>0</v>
      </c>
      <c r="AA1179" s="102" t="e">
        <f t="shared" si="463"/>
        <v>#VALUE!</v>
      </c>
    </row>
    <row r="1180" spans="1:27" ht="17.25">
      <c r="A1180" s="5"/>
      <c r="B1180" s="5"/>
      <c r="C1180" s="93"/>
      <c r="D1180" s="193"/>
      <c r="E1180" s="84"/>
      <c r="F1180" s="85"/>
      <c r="G1180" s="86" t="str">
        <f t="shared" si="452"/>
        <v>Error</v>
      </c>
      <c r="H1180" s="87">
        <v>14400</v>
      </c>
      <c r="I1180" s="88" t="e">
        <f t="shared" si="453"/>
        <v>#VALUE!</v>
      </c>
      <c r="J1180" s="88" t="e">
        <f t="shared" si="448"/>
        <v>#VALUE!</v>
      </c>
      <c r="K1180" s="88">
        <f t="shared" si="454"/>
        <v>0</v>
      </c>
      <c r="L1180" s="88">
        <f t="shared" si="455"/>
        <v>0</v>
      </c>
      <c r="M1180" s="88" t="e">
        <f t="shared" si="456"/>
        <v>#VALUE!</v>
      </c>
      <c r="N1180" s="88" t="e">
        <f t="shared" si="457"/>
        <v>#VALUE!</v>
      </c>
      <c r="O1180" s="87"/>
      <c r="P1180" s="88" t="e">
        <f t="shared" si="449"/>
        <v>#VALUE!</v>
      </c>
      <c r="Q1180" s="89" t="e">
        <f t="shared" si="458"/>
        <v>#VALUE!</v>
      </c>
      <c r="R1180" s="90"/>
      <c r="S1180" s="82"/>
      <c r="T1180" s="28">
        <f t="shared" si="459"/>
        <v>0</v>
      </c>
      <c r="U1180" s="91">
        <v>66140</v>
      </c>
      <c r="V1180" s="92">
        <f t="shared" si="462"/>
        <v>0</v>
      </c>
      <c r="W1180" s="91"/>
      <c r="X1180" s="91"/>
      <c r="Y1180" s="92">
        <f t="shared" si="460"/>
        <v>0</v>
      </c>
      <c r="Z1180" s="92">
        <f t="shared" si="461"/>
        <v>0</v>
      </c>
      <c r="AA1180" s="92" t="e">
        <f t="shared" si="463"/>
        <v>#VALUE!</v>
      </c>
    </row>
    <row r="1181" spans="1:27" ht="17.25">
      <c r="A1181" s="5"/>
      <c r="B1181" s="5"/>
      <c r="C1181" s="93"/>
      <c r="D1181" s="193"/>
      <c r="E1181" s="94"/>
      <c r="F1181" s="95"/>
      <c r="G1181" s="96" t="str">
        <f t="shared" si="452"/>
        <v>Error</v>
      </c>
      <c r="H1181" s="97">
        <v>14400</v>
      </c>
      <c r="I1181" s="98" t="e">
        <f t="shared" si="453"/>
        <v>#VALUE!</v>
      </c>
      <c r="J1181" s="88" t="e">
        <f t="shared" si="448"/>
        <v>#VALUE!</v>
      </c>
      <c r="K1181" s="98">
        <f t="shared" si="454"/>
        <v>0</v>
      </c>
      <c r="L1181" s="98">
        <f t="shared" si="455"/>
        <v>0</v>
      </c>
      <c r="M1181" s="98" t="e">
        <f t="shared" si="456"/>
        <v>#VALUE!</v>
      </c>
      <c r="N1181" s="98" t="e">
        <f t="shared" si="457"/>
        <v>#VALUE!</v>
      </c>
      <c r="O1181" s="97"/>
      <c r="P1181" s="98" t="e">
        <f t="shared" si="449"/>
        <v>#VALUE!</v>
      </c>
      <c r="Q1181" s="99" t="e">
        <f t="shared" si="458"/>
        <v>#VALUE!</v>
      </c>
      <c r="R1181" s="100"/>
      <c r="S1181" s="5"/>
      <c r="T1181" s="28">
        <f t="shared" si="459"/>
        <v>0</v>
      </c>
      <c r="U1181" s="101">
        <v>66140</v>
      </c>
      <c r="V1181" s="102">
        <f t="shared" si="462"/>
        <v>0</v>
      </c>
      <c r="W1181" s="101"/>
      <c r="X1181" s="101"/>
      <c r="Y1181" s="102">
        <f t="shared" si="460"/>
        <v>0</v>
      </c>
      <c r="Z1181" s="102">
        <f t="shared" si="461"/>
        <v>0</v>
      </c>
      <c r="AA1181" s="102" t="e">
        <f t="shared" si="463"/>
        <v>#VALUE!</v>
      </c>
    </row>
    <row r="1182" spans="1:27" ht="17.25">
      <c r="A1182" s="5"/>
      <c r="B1182" s="5"/>
      <c r="C1182" s="93"/>
      <c r="D1182" s="193"/>
      <c r="E1182" s="94"/>
      <c r="F1182" s="95"/>
      <c r="G1182" s="96" t="str">
        <f t="shared" si="452"/>
        <v>Error</v>
      </c>
      <c r="H1182" s="97">
        <v>14400</v>
      </c>
      <c r="I1182" s="98" t="e">
        <f t="shared" si="453"/>
        <v>#VALUE!</v>
      </c>
      <c r="J1182" s="88" t="e">
        <f t="shared" si="448"/>
        <v>#VALUE!</v>
      </c>
      <c r="K1182" s="98">
        <f t="shared" si="454"/>
        <v>0</v>
      </c>
      <c r="L1182" s="98">
        <f t="shared" si="455"/>
        <v>0</v>
      </c>
      <c r="M1182" s="98" t="e">
        <f t="shared" si="456"/>
        <v>#VALUE!</v>
      </c>
      <c r="N1182" s="98" t="e">
        <f t="shared" si="457"/>
        <v>#VALUE!</v>
      </c>
      <c r="O1182" s="97"/>
      <c r="P1182" s="98" t="e">
        <f t="shared" si="449"/>
        <v>#VALUE!</v>
      </c>
      <c r="Q1182" s="99" t="e">
        <f t="shared" si="458"/>
        <v>#VALUE!</v>
      </c>
      <c r="R1182" s="100"/>
      <c r="S1182" s="5"/>
      <c r="T1182" s="28">
        <f t="shared" si="459"/>
        <v>0</v>
      </c>
      <c r="U1182" s="101">
        <v>66140</v>
      </c>
      <c r="V1182" s="102">
        <f t="shared" si="462"/>
        <v>0</v>
      </c>
      <c r="W1182" s="101"/>
      <c r="X1182" s="101"/>
      <c r="Y1182" s="102">
        <f t="shared" si="460"/>
        <v>0</v>
      </c>
      <c r="Z1182" s="102">
        <f t="shared" si="461"/>
        <v>0</v>
      </c>
      <c r="AA1182" s="102" t="e">
        <f t="shared" si="463"/>
        <v>#VALUE!</v>
      </c>
    </row>
    <row r="1183" spans="1:27" ht="17.25">
      <c r="A1183" s="5"/>
      <c r="B1183" s="5"/>
      <c r="C1183" s="93"/>
      <c r="D1183" s="193"/>
      <c r="E1183" s="94"/>
      <c r="F1183" s="95"/>
      <c r="G1183" s="96" t="str">
        <f t="shared" si="452"/>
        <v>Error</v>
      </c>
      <c r="H1183" s="97">
        <v>14400</v>
      </c>
      <c r="I1183" s="98" t="e">
        <f t="shared" si="453"/>
        <v>#VALUE!</v>
      </c>
      <c r="J1183" s="88" t="e">
        <f t="shared" si="448"/>
        <v>#VALUE!</v>
      </c>
      <c r="K1183" s="98">
        <f t="shared" si="454"/>
        <v>0</v>
      </c>
      <c r="L1183" s="98">
        <f t="shared" si="455"/>
        <v>0</v>
      </c>
      <c r="M1183" s="98" t="e">
        <f t="shared" si="456"/>
        <v>#VALUE!</v>
      </c>
      <c r="N1183" s="98" t="e">
        <f t="shared" si="457"/>
        <v>#VALUE!</v>
      </c>
      <c r="O1183" s="97"/>
      <c r="P1183" s="98" t="e">
        <f t="shared" si="449"/>
        <v>#VALUE!</v>
      </c>
      <c r="Q1183" s="99" t="e">
        <f t="shared" si="458"/>
        <v>#VALUE!</v>
      </c>
      <c r="R1183" s="100"/>
      <c r="S1183" s="5"/>
      <c r="T1183" s="28">
        <f t="shared" si="459"/>
        <v>0</v>
      </c>
      <c r="U1183" s="101">
        <v>66140</v>
      </c>
      <c r="V1183" s="102">
        <f t="shared" si="462"/>
        <v>0</v>
      </c>
      <c r="W1183" s="101"/>
      <c r="X1183" s="101"/>
      <c r="Y1183" s="102">
        <f t="shared" si="460"/>
        <v>0</v>
      </c>
      <c r="Z1183" s="102">
        <f t="shared" si="461"/>
        <v>0</v>
      </c>
      <c r="AA1183" s="102" t="e">
        <f t="shared" si="463"/>
        <v>#VALUE!</v>
      </c>
    </row>
    <row r="1184" spans="1:27" ht="17.25">
      <c r="A1184" s="5"/>
      <c r="B1184" s="5"/>
      <c r="C1184" s="93"/>
      <c r="D1184" s="193"/>
      <c r="E1184" s="94"/>
      <c r="F1184" s="95"/>
      <c r="G1184" s="96" t="str">
        <f t="shared" si="452"/>
        <v>Error</v>
      </c>
      <c r="H1184" s="97">
        <v>14400</v>
      </c>
      <c r="I1184" s="98" t="e">
        <f t="shared" si="453"/>
        <v>#VALUE!</v>
      </c>
      <c r="J1184" s="88" t="e">
        <f t="shared" si="448"/>
        <v>#VALUE!</v>
      </c>
      <c r="K1184" s="98">
        <f t="shared" si="454"/>
        <v>0</v>
      </c>
      <c r="L1184" s="98">
        <f t="shared" si="455"/>
        <v>0</v>
      </c>
      <c r="M1184" s="98" t="e">
        <f t="shared" si="456"/>
        <v>#VALUE!</v>
      </c>
      <c r="N1184" s="98" t="e">
        <f t="shared" si="457"/>
        <v>#VALUE!</v>
      </c>
      <c r="O1184" s="97"/>
      <c r="P1184" s="98" t="e">
        <f t="shared" si="449"/>
        <v>#VALUE!</v>
      </c>
      <c r="Q1184" s="99" t="e">
        <f t="shared" si="458"/>
        <v>#VALUE!</v>
      </c>
      <c r="R1184" s="100"/>
      <c r="S1184" s="5"/>
      <c r="T1184" s="28">
        <f t="shared" si="459"/>
        <v>0</v>
      </c>
      <c r="U1184" s="101">
        <v>66140</v>
      </c>
      <c r="V1184" s="102">
        <f t="shared" si="462"/>
        <v>0</v>
      </c>
      <c r="W1184" s="101"/>
      <c r="X1184" s="101"/>
      <c r="Y1184" s="102">
        <f t="shared" si="460"/>
        <v>0</v>
      </c>
      <c r="Z1184" s="102">
        <f t="shared" si="461"/>
        <v>0</v>
      </c>
      <c r="AA1184" s="102" t="e">
        <f t="shared" si="463"/>
        <v>#VALUE!</v>
      </c>
    </row>
    <row r="1185" spans="1:27" ht="17.25">
      <c r="A1185" s="5"/>
      <c r="B1185" s="5"/>
      <c r="C1185" s="93"/>
      <c r="D1185" s="193"/>
      <c r="E1185" s="94"/>
      <c r="F1185" s="95"/>
      <c r="G1185" s="96" t="str">
        <f t="shared" si="452"/>
        <v>Error</v>
      </c>
      <c r="H1185" s="97">
        <v>14400</v>
      </c>
      <c r="I1185" s="98" t="e">
        <f t="shared" si="453"/>
        <v>#VALUE!</v>
      </c>
      <c r="J1185" s="88" t="e">
        <f t="shared" si="448"/>
        <v>#VALUE!</v>
      </c>
      <c r="K1185" s="98">
        <f t="shared" si="454"/>
        <v>0</v>
      </c>
      <c r="L1185" s="98">
        <f t="shared" si="455"/>
        <v>0</v>
      </c>
      <c r="M1185" s="98" t="e">
        <f t="shared" si="456"/>
        <v>#VALUE!</v>
      </c>
      <c r="N1185" s="98" t="e">
        <f t="shared" si="457"/>
        <v>#VALUE!</v>
      </c>
      <c r="O1185" s="97"/>
      <c r="P1185" s="98" t="e">
        <f t="shared" si="449"/>
        <v>#VALUE!</v>
      </c>
      <c r="Q1185" s="99" t="e">
        <f t="shared" si="458"/>
        <v>#VALUE!</v>
      </c>
      <c r="R1185" s="100"/>
      <c r="S1185" s="5"/>
      <c r="T1185" s="28">
        <f t="shared" si="459"/>
        <v>0</v>
      </c>
      <c r="U1185" s="101">
        <v>66140</v>
      </c>
      <c r="V1185" s="102">
        <f t="shared" si="462"/>
        <v>0</v>
      </c>
      <c r="W1185" s="101"/>
      <c r="X1185" s="101"/>
      <c r="Y1185" s="102">
        <f t="shared" si="460"/>
        <v>0</v>
      </c>
      <c r="Z1185" s="102">
        <f t="shared" si="461"/>
        <v>0</v>
      </c>
      <c r="AA1185" s="102" t="e">
        <f t="shared" si="463"/>
        <v>#VALUE!</v>
      </c>
    </row>
    <row r="1186" spans="1:27" ht="17.25">
      <c r="A1186" s="5"/>
      <c r="B1186" s="5"/>
      <c r="C1186" s="93"/>
      <c r="D1186" s="193"/>
      <c r="E1186" s="84"/>
      <c r="F1186" s="85"/>
      <c r="G1186" s="86" t="str">
        <f t="shared" si="452"/>
        <v>Error</v>
      </c>
      <c r="H1186" s="87">
        <v>14400</v>
      </c>
      <c r="I1186" s="88" t="e">
        <f t="shared" si="453"/>
        <v>#VALUE!</v>
      </c>
      <c r="J1186" s="88" t="e">
        <f t="shared" si="448"/>
        <v>#VALUE!</v>
      </c>
      <c r="K1186" s="88">
        <f t="shared" si="454"/>
        <v>0</v>
      </c>
      <c r="L1186" s="88">
        <f t="shared" si="455"/>
        <v>0</v>
      </c>
      <c r="M1186" s="88" t="e">
        <f t="shared" si="456"/>
        <v>#VALUE!</v>
      </c>
      <c r="N1186" s="88" t="e">
        <f t="shared" si="457"/>
        <v>#VALUE!</v>
      </c>
      <c r="O1186" s="87"/>
      <c r="P1186" s="88" t="e">
        <f t="shared" si="449"/>
        <v>#VALUE!</v>
      </c>
      <c r="Q1186" s="89" t="e">
        <f t="shared" si="458"/>
        <v>#VALUE!</v>
      </c>
      <c r="R1186" s="90"/>
      <c r="S1186" s="82"/>
      <c r="T1186" s="28">
        <f t="shared" si="459"/>
        <v>0</v>
      </c>
      <c r="U1186" s="91">
        <v>66140</v>
      </c>
      <c r="V1186" s="92">
        <f t="shared" si="462"/>
        <v>0</v>
      </c>
      <c r="W1186" s="91"/>
      <c r="X1186" s="91"/>
      <c r="Y1186" s="92">
        <f t="shared" si="460"/>
        <v>0</v>
      </c>
      <c r="Z1186" s="92">
        <f t="shared" si="461"/>
        <v>0</v>
      </c>
      <c r="AA1186" s="92" t="e">
        <f t="shared" si="463"/>
        <v>#VALUE!</v>
      </c>
    </row>
    <row r="1187" spans="1:27" ht="17.25">
      <c r="A1187" s="5"/>
      <c r="B1187" s="5"/>
      <c r="C1187" s="93"/>
      <c r="D1187" s="193"/>
      <c r="E1187" s="94"/>
      <c r="F1187" s="95"/>
      <c r="G1187" s="96" t="str">
        <f t="shared" si="452"/>
        <v>Error</v>
      </c>
      <c r="H1187" s="97">
        <v>14400</v>
      </c>
      <c r="I1187" s="98" t="e">
        <f t="shared" si="453"/>
        <v>#VALUE!</v>
      </c>
      <c r="J1187" s="88" t="e">
        <f t="shared" si="448"/>
        <v>#VALUE!</v>
      </c>
      <c r="K1187" s="98">
        <f t="shared" si="454"/>
        <v>0</v>
      </c>
      <c r="L1187" s="98">
        <f t="shared" si="455"/>
        <v>0</v>
      </c>
      <c r="M1187" s="98" t="e">
        <f t="shared" si="456"/>
        <v>#VALUE!</v>
      </c>
      <c r="N1187" s="98" t="e">
        <f t="shared" si="457"/>
        <v>#VALUE!</v>
      </c>
      <c r="O1187" s="97"/>
      <c r="P1187" s="98" t="e">
        <f t="shared" si="449"/>
        <v>#VALUE!</v>
      </c>
      <c r="Q1187" s="99" t="e">
        <f t="shared" si="458"/>
        <v>#VALUE!</v>
      </c>
      <c r="R1187" s="100"/>
      <c r="S1187" s="5"/>
      <c r="T1187" s="28">
        <f t="shared" si="459"/>
        <v>0</v>
      </c>
      <c r="U1187" s="101">
        <v>66140</v>
      </c>
      <c r="V1187" s="102">
        <f t="shared" si="462"/>
        <v>0</v>
      </c>
      <c r="W1187" s="101"/>
      <c r="X1187" s="101"/>
      <c r="Y1187" s="102">
        <f t="shared" si="460"/>
        <v>0</v>
      </c>
      <c r="Z1187" s="102">
        <f t="shared" si="461"/>
        <v>0</v>
      </c>
      <c r="AA1187" s="102" t="e">
        <f t="shared" si="463"/>
        <v>#VALUE!</v>
      </c>
    </row>
    <row r="1188" spans="1:27" ht="17.25">
      <c r="A1188" s="5"/>
      <c r="B1188" s="5"/>
      <c r="C1188" s="93"/>
      <c r="D1188" s="193"/>
      <c r="E1188" s="94"/>
      <c r="F1188" s="95"/>
      <c r="G1188" s="96" t="str">
        <f t="shared" si="452"/>
        <v>Error</v>
      </c>
      <c r="H1188" s="97">
        <v>14400</v>
      </c>
      <c r="I1188" s="98" t="e">
        <f t="shared" si="453"/>
        <v>#VALUE!</v>
      </c>
      <c r="J1188" s="88" t="e">
        <f t="shared" si="448"/>
        <v>#VALUE!</v>
      </c>
      <c r="K1188" s="98">
        <f t="shared" si="454"/>
        <v>0</v>
      </c>
      <c r="L1188" s="98">
        <f t="shared" si="455"/>
        <v>0</v>
      </c>
      <c r="M1188" s="98" t="e">
        <f t="shared" si="456"/>
        <v>#VALUE!</v>
      </c>
      <c r="N1188" s="98" t="e">
        <f t="shared" si="457"/>
        <v>#VALUE!</v>
      </c>
      <c r="O1188" s="97"/>
      <c r="P1188" s="98" t="e">
        <f t="shared" si="449"/>
        <v>#VALUE!</v>
      </c>
      <c r="Q1188" s="99" t="e">
        <f t="shared" si="458"/>
        <v>#VALUE!</v>
      </c>
      <c r="R1188" s="100"/>
      <c r="S1188" s="5"/>
      <c r="T1188" s="28">
        <f t="shared" si="459"/>
        <v>0</v>
      </c>
      <c r="U1188" s="101">
        <v>66140</v>
      </c>
      <c r="V1188" s="102">
        <f t="shared" si="462"/>
        <v>0</v>
      </c>
      <c r="W1188" s="101"/>
      <c r="X1188" s="101"/>
      <c r="Y1188" s="102">
        <f t="shared" si="460"/>
        <v>0</v>
      </c>
      <c r="Z1188" s="102">
        <f t="shared" si="461"/>
        <v>0</v>
      </c>
      <c r="AA1188" s="102" t="e">
        <f t="shared" si="463"/>
        <v>#VALUE!</v>
      </c>
    </row>
    <row r="1189" spans="1:27" ht="17.25">
      <c r="A1189" s="5"/>
      <c r="B1189" s="5"/>
      <c r="C1189" s="93"/>
      <c r="D1189" s="193"/>
      <c r="E1189" s="94"/>
      <c r="F1189" s="95"/>
      <c r="G1189" s="96" t="str">
        <f t="shared" si="452"/>
        <v>Error</v>
      </c>
      <c r="H1189" s="97">
        <v>14400</v>
      </c>
      <c r="I1189" s="98" t="e">
        <f t="shared" si="453"/>
        <v>#VALUE!</v>
      </c>
      <c r="J1189" s="88" t="e">
        <f t="shared" si="448"/>
        <v>#VALUE!</v>
      </c>
      <c r="K1189" s="98">
        <f t="shared" si="454"/>
        <v>0</v>
      </c>
      <c r="L1189" s="98">
        <f t="shared" si="455"/>
        <v>0</v>
      </c>
      <c r="M1189" s="98" t="e">
        <f t="shared" si="456"/>
        <v>#VALUE!</v>
      </c>
      <c r="N1189" s="98" t="e">
        <f t="shared" si="457"/>
        <v>#VALUE!</v>
      </c>
      <c r="O1189" s="97"/>
      <c r="P1189" s="98" t="e">
        <f t="shared" si="449"/>
        <v>#VALUE!</v>
      </c>
      <c r="Q1189" s="99" t="e">
        <f t="shared" si="458"/>
        <v>#VALUE!</v>
      </c>
      <c r="R1189" s="100"/>
      <c r="S1189" s="5"/>
      <c r="T1189" s="28">
        <f t="shared" si="459"/>
        <v>0</v>
      </c>
      <c r="U1189" s="101">
        <v>66140</v>
      </c>
      <c r="V1189" s="102">
        <f t="shared" si="462"/>
        <v>0</v>
      </c>
      <c r="W1189" s="101"/>
      <c r="X1189" s="101"/>
      <c r="Y1189" s="102">
        <f t="shared" si="460"/>
        <v>0</v>
      </c>
      <c r="Z1189" s="102">
        <f t="shared" si="461"/>
        <v>0</v>
      </c>
      <c r="AA1189" s="102" t="e">
        <f t="shared" si="463"/>
        <v>#VALUE!</v>
      </c>
    </row>
    <row r="1190" spans="1:27" ht="17.25">
      <c r="A1190" s="5"/>
      <c r="B1190" s="5"/>
      <c r="C1190" s="93"/>
      <c r="D1190" s="193"/>
      <c r="E1190" s="94"/>
      <c r="F1190" s="95"/>
      <c r="G1190" s="96" t="str">
        <f t="shared" si="452"/>
        <v>Error</v>
      </c>
      <c r="H1190" s="97">
        <v>14400</v>
      </c>
      <c r="I1190" s="98" t="e">
        <f t="shared" si="453"/>
        <v>#VALUE!</v>
      </c>
      <c r="J1190" s="88" t="e">
        <f t="shared" si="448"/>
        <v>#VALUE!</v>
      </c>
      <c r="K1190" s="98">
        <f t="shared" si="454"/>
        <v>0</v>
      </c>
      <c r="L1190" s="98">
        <f t="shared" si="455"/>
        <v>0</v>
      </c>
      <c r="M1190" s="98" t="e">
        <f t="shared" si="456"/>
        <v>#VALUE!</v>
      </c>
      <c r="N1190" s="98" t="e">
        <f t="shared" si="457"/>
        <v>#VALUE!</v>
      </c>
      <c r="O1190" s="97"/>
      <c r="P1190" s="98" t="e">
        <f t="shared" si="449"/>
        <v>#VALUE!</v>
      </c>
      <c r="Q1190" s="99" t="e">
        <f t="shared" si="458"/>
        <v>#VALUE!</v>
      </c>
      <c r="R1190" s="100"/>
      <c r="S1190" s="5"/>
      <c r="T1190" s="28">
        <f t="shared" si="459"/>
        <v>0</v>
      </c>
      <c r="U1190" s="101">
        <v>66140</v>
      </c>
      <c r="V1190" s="102">
        <f t="shared" si="462"/>
        <v>0</v>
      </c>
      <c r="W1190" s="101"/>
      <c r="X1190" s="101"/>
      <c r="Y1190" s="102">
        <f t="shared" si="460"/>
        <v>0</v>
      </c>
      <c r="Z1190" s="102">
        <f t="shared" si="461"/>
        <v>0</v>
      </c>
      <c r="AA1190" s="102" t="e">
        <f t="shared" si="463"/>
        <v>#VALUE!</v>
      </c>
    </row>
    <row r="1191" spans="1:27" ht="17.25">
      <c r="A1191" s="5"/>
      <c r="B1191" s="5"/>
      <c r="C1191" s="93"/>
      <c r="D1191" s="193"/>
      <c r="E1191" s="94"/>
      <c r="F1191" s="95"/>
      <c r="G1191" s="96" t="str">
        <f t="shared" si="452"/>
        <v>Error</v>
      </c>
      <c r="H1191" s="97">
        <v>14400</v>
      </c>
      <c r="I1191" s="98" t="e">
        <f t="shared" si="453"/>
        <v>#VALUE!</v>
      </c>
      <c r="J1191" s="88" t="e">
        <f t="shared" si="448"/>
        <v>#VALUE!</v>
      </c>
      <c r="K1191" s="98">
        <f t="shared" si="454"/>
        <v>0</v>
      </c>
      <c r="L1191" s="98">
        <f t="shared" si="455"/>
        <v>0</v>
      </c>
      <c r="M1191" s="98" t="e">
        <f t="shared" si="456"/>
        <v>#VALUE!</v>
      </c>
      <c r="N1191" s="98" t="e">
        <f t="shared" si="457"/>
        <v>#VALUE!</v>
      </c>
      <c r="O1191" s="97"/>
      <c r="P1191" s="98" t="e">
        <f t="shared" si="449"/>
        <v>#VALUE!</v>
      </c>
      <c r="Q1191" s="99" t="e">
        <f t="shared" si="458"/>
        <v>#VALUE!</v>
      </c>
      <c r="R1191" s="100"/>
      <c r="S1191" s="5"/>
      <c r="T1191" s="28">
        <f t="shared" si="459"/>
        <v>0</v>
      </c>
      <c r="U1191" s="101">
        <v>66140</v>
      </c>
      <c r="V1191" s="102">
        <f t="shared" si="462"/>
        <v>0</v>
      </c>
      <c r="W1191" s="101"/>
      <c r="X1191" s="101"/>
      <c r="Y1191" s="102">
        <f t="shared" si="460"/>
        <v>0</v>
      </c>
      <c r="Z1191" s="102">
        <f t="shared" si="461"/>
        <v>0</v>
      </c>
      <c r="AA1191" s="102" t="e">
        <f t="shared" si="463"/>
        <v>#VALUE!</v>
      </c>
    </row>
    <row r="1192" spans="1:27" ht="17.25">
      <c r="A1192" s="5"/>
      <c r="B1192" s="5"/>
      <c r="C1192" s="93"/>
      <c r="D1192" s="193"/>
      <c r="E1192" s="84"/>
      <c r="F1192" s="85"/>
      <c r="G1192" s="86" t="str">
        <f t="shared" si="452"/>
        <v>Error</v>
      </c>
      <c r="H1192" s="87">
        <v>14400</v>
      </c>
      <c r="I1192" s="88" t="e">
        <f t="shared" si="453"/>
        <v>#VALUE!</v>
      </c>
      <c r="J1192" s="88" t="e">
        <f t="shared" si="448"/>
        <v>#VALUE!</v>
      </c>
      <c r="K1192" s="88">
        <f t="shared" si="454"/>
        <v>0</v>
      </c>
      <c r="L1192" s="88">
        <f t="shared" si="455"/>
        <v>0</v>
      </c>
      <c r="M1192" s="88" t="e">
        <f t="shared" si="456"/>
        <v>#VALUE!</v>
      </c>
      <c r="N1192" s="88" t="e">
        <f t="shared" si="457"/>
        <v>#VALUE!</v>
      </c>
      <c r="O1192" s="87"/>
      <c r="P1192" s="88" t="e">
        <f t="shared" si="449"/>
        <v>#VALUE!</v>
      </c>
      <c r="Q1192" s="89" t="e">
        <f t="shared" si="458"/>
        <v>#VALUE!</v>
      </c>
      <c r="R1192" s="90"/>
      <c r="S1192" s="82"/>
      <c r="T1192" s="28">
        <f t="shared" si="459"/>
        <v>0</v>
      </c>
      <c r="U1192" s="91">
        <v>66140</v>
      </c>
      <c r="V1192" s="92">
        <f t="shared" si="462"/>
        <v>0</v>
      </c>
      <c r="W1192" s="91"/>
      <c r="X1192" s="91"/>
      <c r="Y1192" s="92">
        <f t="shared" si="460"/>
        <v>0</v>
      </c>
      <c r="Z1192" s="92">
        <f t="shared" si="461"/>
        <v>0</v>
      </c>
      <c r="AA1192" s="92" t="e">
        <f t="shared" si="463"/>
        <v>#VALUE!</v>
      </c>
    </row>
    <row r="1193" spans="1:27" ht="17.25">
      <c r="A1193" s="5"/>
      <c r="B1193" s="5"/>
      <c r="C1193" s="93"/>
      <c r="D1193" s="193"/>
      <c r="E1193" s="94"/>
      <c r="F1193" s="95"/>
      <c r="G1193" s="96" t="str">
        <f t="shared" si="452"/>
        <v>Error</v>
      </c>
      <c r="H1193" s="97">
        <v>14400</v>
      </c>
      <c r="I1193" s="98" t="e">
        <f t="shared" si="453"/>
        <v>#VALUE!</v>
      </c>
      <c r="J1193" s="88" t="e">
        <f t="shared" si="448"/>
        <v>#VALUE!</v>
      </c>
      <c r="K1193" s="98">
        <f t="shared" si="454"/>
        <v>0</v>
      </c>
      <c r="L1193" s="98">
        <f t="shared" si="455"/>
        <v>0</v>
      </c>
      <c r="M1193" s="98" t="e">
        <f t="shared" si="456"/>
        <v>#VALUE!</v>
      </c>
      <c r="N1193" s="98" t="e">
        <f t="shared" si="457"/>
        <v>#VALUE!</v>
      </c>
      <c r="O1193" s="97"/>
      <c r="P1193" s="98" t="e">
        <f t="shared" si="449"/>
        <v>#VALUE!</v>
      </c>
      <c r="Q1193" s="99" t="e">
        <f t="shared" si="458"/>
        <v>#VALUE!</v>
      </c>
      <c r="R1193" s="100"/>
      <c r="S1193" s="5"/>
      <c r="T1193" s="28">
        <f t="shared" si="459"/>
        <v>0</v>
      </c>
      <c r="U1193" s="101">
        <v>66140</v>
      </c>
      <c r="V1193" s="102">
        <f t="shared" si="462"/>
        <v>0</v>
      </c>
      <c r="W1193" s="101"/>
      <c r="X1193" s="101"/>
      <c r="Y1193" s="102">
        <f t="shared" si="460"/>
        <v>0</v>
      </c>
      <c r="Z1193" s="102">
        <f t="shared" si="461"/>
        <v>0</v>
      </c>
      <c r="AA1193" s="102" t="e">
        <f t="shared" si="463"/>
        <v>#VALUE!</v>
      </c>
    </row>
    <row r="1194" spans="1:27" ht="17.25">
      <c r="A1194" s="5"/>
      <c r="B1194" s="5"/>
      <c r="C1194" s="93"/>
      <c r="D1194" s="193"/>
      <c r="E1194" s="94"/>
      <c r="F1194" s="95"/>
      <c r="G1194" s="96" t="str">
        <f t="shared" si="452"/>
        <v>Error</v>
      </c>
      <c r="H1194" s="97">
        <v>14400</v>
      </c>
      <c r="I1194" s="98" t="e">
        <f t="shared" si="453"/>
        <v>#VALUE!</v>
      </c>
      <c r="J1194" s="88" t="e">
        <f t="shared" si="448"/>
        <v>#VALUE!</v>
      </c>
      <c r="K1194" s="98">
        <f t="shared" si="454"/>
        <v>0</v>
      </c>
      <c r="L1194" s="98">
        <f t="shared" si="455"/>
        <v>0</v>
      </c>
      <c r="M1194" s="98" t="e">
        <f t="shared" si="456"/>
        <v>#VALUE!</v>
      </c>
      <c r="N1194" s="98" t="e">
        <f t="shared" si="457"/>
        <v>#VALUE!</v>
      </c>
      <c r="O1194" s="97"/>
      <c r="P1194" s="98" t="e">
        <f t="shared" si="449"/>
        <v>#VALUE!</v>
      </c>
      <c r="Q1194" s="99" t="e">
        <f t="shared" si="458"/>
        <v>#VALUE!</v>
      </c>
      <c r="R1194" s="100"/>
      <c r="S1194" s="5"/>
      <c r="T1194" s="28">
        <f t="shared" si="459"/>
        <v>0</v>
      </c>
      <c r="U1194" s="101">
        <v>66140</v>
      </c>
      <c r="V1194" s="102">
        <f t="shared" si="462"/>
        <v>0</v>
      </c>
      <c r="W1194" s="101"/>
      <c r="X1194" s="101"/>
      <c r="Y1194" s="102">
        <f t="shared" si="460"/>
        <v>0</v>
      </c>
      <c r="Z1194" s="102">
        <f t="shared" si="461"/>
        <v>0</v>
      </c>
      <c r="AA1194" s="102" t="e">
        <f t="shared" si="463"/>
        <v>#VALUE!</v>
      </c>
    </row>
    <row r="1195" spans="1:27" ht="17.25">
      <c r="A1195" s="5"/>
      <c r="B1195" s="5"/>
      <c r="C1195" s="93"/>
      <c r="D1195" s="193"/>
      <c r="E1195" s="94"/>
      <c r="F1195" s="95"/>
      <c r="G1195" s="96" t="str">
        <f t="shared" si="452"/>
        <v>Error</v>
      </c>
      <c r="H1195" s="97">
        <v>14400</v>
      </c>
      <c r="I1195" s="98" t="e">
        <f t="shared" si="453"/>
        <v>#VALUE!</v>
      </c>
      <c r="J1195" s="88" t="e">
        <f t="shared" si="448"/>
        <v>#VALUE!</v>
      </c>
      <c r="K1195" s="98">
        <f t="shared" si="454"/>
        <v>0</v>
      </c>
      <c r="L1195" s="98">
        <f t="shared" si="455"/>
        <v>0</v>
      </c>
      <c r="M1195" s="98" t="e">
        <f t="shared" si="456"/>
        <v>#VALUE!</v>
      </c>
      <c r="N1195" s="98" t="e">
        <f t="shared" si="457"/>
        <v>#VALUE!</v>
      </c>
      <c r="O1195" s="97"/>
      <c r="P1195" s="98" t="e">
        <f t="shared" si="449"/>
        <v>#VALUE!</v>
      </c>
      <c r="Q1195" s="99" t="e">
        <f t="shared" si="458"/>
        <v>#VALUE!</v>
      </c>
      <c r="R1195" s="100"/>
      <c r="S1195" s="5"/>
      <c r="T1195" s="28">
        <f t="shared" si="459"/>
        <v>0</v>
      </c>
      <c r="U1195" s="101">
        <v>66140</v>
      </c>
      <c r="V1195" s="102">
        <f t="shared" si="462"/>
        <v>0</v>
      </c>
      <c r="W1195" s="101"/>
      <c r="X1195" s="101"/>
      <c r="Y1195" s="102">
        <f t="shared" si="460"/>
        <v>0</v>
      </c>
      <c r="Z1195" s="102">
        <f t="shared" si="461"/>
        <v>0</v>
      </c>
      <c r="AA1195" s="102" t="e">
        <f t="shared" si="463"/>
        <v>#VALUE!</v>
      </c>
    </row>
    <row r="1196" spans="1:27" ht="17.25">
      <c r="A1196" s="5"/>
      <c r="B1196" s="5"/>
      <c r="C1196" s="93"/>
      <c r="D1196" s="193"/>
      <c r="E1196" s="94"/>
      <c r="F1196" s="95"/>
      <c r="G1196" s="96" t="str">
        <f t="shared" si="452"/>
        <v>Error</v>
      </c>
      <c r="H1196" s="97">
        <v>14400</v>
      </c>
      <c r="I1196" s="98" t="e">
        <f t="shared" si="453"/>
        <v>#VALUE!</v>
      </c>
      <c r="J1196" s="88" t="e">
        <f t="shared" si="448"/>
        <v>#VALUE!</v>
      </c>
      <c r="K1196" s="98">
        <f t="shared" si="454"/>
        <v>0</v>
      </c>
      <c r="L1196" s="98">
        <f t="shared" si="455"/>
        <v>0</v>
      </c>
      <c r="M1196" s="98" t="e">
        <f t="shared" si="456"/>
        <v>#VALUE!</v>
      </c>
      <c r="N1196" s="98" t="e">
        <f t="shared" si="457"/>
        <v>#VALUE!</v>
      </c>
      <c r="O1196" s="97"/>
      <c r="P1196" s="98" t="e">
        <f t="shared" si="449"/>
        <v>#VALUE!</v>
      </c>
      <c r="Q1196" s="99" t="e">
        <f t="shared" si="458"/>
        <v>#VALUE!</v>
      </c>
      <c r="R1196" s="100"/>
      <c r="S1196" s="5"/>
      <c r="T1196" s="28">
        <f t="shared" si="459"/>
        <v>0</v>
      </c>
      <c r="U1196" s="101">
        <v>66140</v>
      </c>
      <c r="V1196" s="102">
        <f t="shared" si="462"/>
        <v>0</v>
      </c>
      <c r="W1196" s="101"/>
      <c r="X1196" s="101"/>
      <c r="Y1196" s="102">
        <f t="shared" si="460"/>
        <v>0</v>
      </c>
      <c r="Z1196" s="102">
        <f t="shared" si="461"/>
        <v>0</v>
      </c>
      <c r="AA1196" s="102" t="e">
        <f t="shared" si="463"/>
        <v>#VALUE!</v>
      </c>
    </row>
    <row r="1197" spans="1:27" ht="17.25">
      <c r="A1197" s="5"/>
      <c r="B1197" s="5"/>
      <c r="C1197" s="93"/>
      <c r="D1197" s="193"/>
      <c r="E1197" s="94"/>
      <c r="F1197" s="95"/>
      <c r="G1197" s="96" t="str">
        <f t="shared" si="452"/>
        <v>Error</v>
      </c>
      <c r="H1197" s="97">
        <v>14400</v>
      </c>
      <c r="I1197" s="98" t="e">
        <f t="shared" si="453"/>
        <v>#VALUE!</v>
      </c>
      <c r="J1197" s="88" t="e">
        <f t="shared" si="448"/>
        <v>#VALUE!</v>
      </c>
      <c r="K1197" s="98">
        <f t="shared" si="454"/>
        <v>0</v>
      </c>
      <c r="L1197" s="98">
        <f t="shared" si="455"/>
        <v>0</v>
      </c>
      <c r="M1197" s="98" t="e">
        <f t="shared" si="456"/>
        <v>#VALUE!</v>
      </c>
      <c r="N1197" s="98" t="e">
        <f t="shared" si="457"/>
        <v>#VALUE!</v>
      </c>
      <c r="O1197" s="97"/>
      <c r="P1197" s="98" t="e">
        <f t="shared" si="449"/>
        <v>#VALUE!</v>
      </c>
      <c r="Q1197" s="99" t="e">
        <f t="shared" si="458"/>
        <v>#VALUE!</v>
      </c>
      <c r="R1197" s="100"/>
      <c r="S1197" s="5"/>
      <c r="T1197" s="28">
        <f t="shared" si="459"/>
        <v>0</v>
      </c>
      <c r="U1197" s="101">
        <v>66140</v>
      </c>
      <c r="V1197" s="102">
        <f t="shared" si="462"/>
        <v>0</v>
      </c>
      <c r="W1197" s="101"/>
      <c r="X1197" s="101"/>
      <c r="Y1197" s="102">
        <f t="shared" si="460"/>
        <v>0</v>
      </c>
      <c r="Z1197" s="102">
        <f t="shared" si="461"/>
        <v>0</v>
      </c>
      <c r="AA1197" s="102" t="e">
        <f t="shared" si="463"/>
        <v>#VALUE!</v>
      </c>
    </row>
    <row r="1198" spans="1:27" ht="17.25">
      <c r="A1198" s="5"/>
      <c r="B1198" s="5"/>
      <c r="C1198" s="93"/>
      <c r="D1198" s="193"/>
      <c r="E1198" s="84"/>
      <c r="F1198" s="85"/>
      <c r="G1198" s="86" t="str">
        <f t="shared" si="452"/>
        <v>Error</v>
      </c>
      <c r="H1198" s="87">
        <v>14400</v>
      </c>
      <c r="I1198" s="88" t="e">
        <f t="shared" si="453"/>
        <v>#VALUE!</v>
      </c>
      <c r="J1198" s="88" t="e">
        <f t="shared" si="448"/>
        <v>#VALUE!</v>
      </c>
      <c r="K1198" s="88">
        <f t="shared" si="454"/>
        <v>0</v>
      </c>
      <c r="L1198" s="88">
        <f t="shared" si="455"/>
        <v>0</v>
      </c>
      <c r="M1198" s="88" t="e">
        <f t="shared" si="456"/>
        <v>#VALUE!</v>
      </c>
      <c r="N1198" s="88" t="e">
        <f t="shared" si="457"/>
        <v>#VALUE!</v>
      </c>
      <c r="O1198" s="87"/>
      <c r="P1198" s="88" t="e">
        <f t="shared" si="449"/>
        <v>#VALUE!</v>
      </c>
      <c r="Q1198" s="89" t="e">
        <f t="shared" si="458"/>
        <v>#VALUE!</v>
      </c>
      <c r="R1198" s="90"/>
      <c r="S1198" s="82"/>
      <c r="T1198" s="28">
        <f t="shared" si="459"/>
        <v>0</v>
      </c>
      <c r="U1198" s="91">
        <v>66140</v>
      </c>
      <c r="V1198" s="92">
        <f t="shared" si="462"/>
        <v>0</v>
      </c>
      <c r="W1198" s="91"/>
      <c r="X1198" s="91"/>
      <c r="Y1198" s="92">
        <f t="shared" si="460"/>
        <v>0</v>
      </c>
      <c r="Z1198" s="92">
        <f t="shared" si="461"/>
        <v>0</v>
      </c>
      <c r="AA1198" s="92" t="e">
        <f t="shared" si="463"/>
        <v>#VALUE!</v>
      </c>
    </row>
    <row r="1199" spans="1:27" ht="17.25">
      <c r="A1199" s="5"/>
      <c r="B1199" s="5"/>
      <c r="C1199" s="93"/>
      <c r="D1199" s="193"/>
      <c r="E1199" s="84"/>
      <c r="F1199" s="85"/>
      <c r="G1199" s="86" t="str">
        <f>IF($C1199="ստորաբաժանման պետ",IF(F1199=0,2.28,IF(F1199=1,2.35,IF(F1199=2,2.43,IF(F1199=3,2.5,IF(OR(F1199=4,F1199=5),2.58,IF(OR(F1199=6,F1199=7),2.66,IF(OR(F1199=8,F1199=9),2.75,IF(OR(F1199=10,F1199=11,F1199=12),2.83,IF(OR(F1199=13,F1199=14,F1199=15),2.92,IF(OR(F1199=16,F1199=17,F1199=18),3.01,3.11)))))))))),IF($C1199="ավագ կարգադրիչ",IF(F1199=0,1.96,IF(F1199=1,2.02,IF(F1199=2,2.08,IF(F1199=3,2.15,IF(OR(F1199=4,F1199=5),2.21,IF(OR(F1199=6,F1199=7),2.28,IF(OR(F1199=8,F1199=9),2.35,IF(OR(F1199=10,F1199=11,F1199=12),2.42,IF(OR(F1199=13,F1199=14,F1199=15),2.5,IF(OR(F1199=16,F1199=17,F1199=18),2.58,2.66)))))))))),IF($C1199="կարգադրիչ",IF(F1199=0,1.45,IF(F1199=1,1.49,IF(F1199=2,1.54,IF(F1199=3,1.59,IF(OR(F1199=4,F1199=5),1.9,IF(OR(F1199=6,F1199=7),1.96,IF(OR(F1199=8,F1199=9),1.73,IF(OR(F1199=10,F1199=11,F1199=12),1.79,IF(OR(F1199=13,F1199=14,F1199=15),1.84,IF(OR(F1199=16,F1199=17,F1199=18),1.9,1.95)))))))))), "Error")))</f>
        <v>Error</v>
      </c>
      <c r="H1199" s="87">
        <v>14400</v>
      </c>
      <c r="I1199" s="88" t="e">
        <f>G1199*H1199</f>
        <v>#VALUE!</v>
      </c>
      <c r="J1199" s="88" t="e">
        <f t="shared" si="448"/>
        <v>#VALUE!</v>
      </c>
      <c r="K1199" s="88">
        <f>IF($D1199="գեներալ-մայոր",2.91,IF($D1199="գնդապետ",2.38,IF($D1199="փոխգնդապետ",2.25,IF($D1199="մայոր",1.85,IF($D1199="կապիտան",1.72,IF($D1199="ավագ լեյտենանտ",1.59,IF($D1199="լեյտենանտ",1.46,IF($D1199="ավագ ենթասպա",1.06,IF($D1199="ենթասպա",0.93,IF($D1199="ավագ",0.79,IF($D1199="ավագ սերժանտ",0.66,IF($D1199="սերժանտ",0.53,IF($D1199="կրտսեր սերժանտ",0.4,0)))))))))))))</f>
        <v>0</v>
      </c>
      <c r="L1199" s="88">
        <f>K1199*H1199</f>
        <v>0</v>
      </c>
      <c r="M1199" s="88" t="e">
        <f>L1199+J1199</f>
        <v>#VALUE!</v>
      </c>
      <c r="N1199" s="88" t="e">
        <f>IF(F1199&lt;2,M1199*0%,IF(F1199&lt;5,M1199*5%,IF(F1199&lt;10,M1199*10%,IF(F1199&lt;15,M1199*15%,IF(F1199&lt;20,M1199*20%,IF(F1199&lt;25,M1199*25%,IF(F1199&gt;=25,M1199*30%)))))))</f>
        <v>#VALUE!</v>
      </c>
      <c r="O1199" s="87"/>
      <c r="P1199" s="88" t="e">
        <f t="shared" si="449"/>
        <v>#VALUE!</v>
      </c>
      <c r="Q1199" s="89" t="e">
        <f>P1199*6.565</f>
        <v>#VALUE!</v>
      </c>
      <c r="R1199" s="90"/>
      <c r="S1199" s="82"/>
      <c r="T1199" s="28">
        <f t="shared" si="459"/>
        <v>0</v>
      </c>
      <c r="U1199" s="91">
        <v>66140</v>
      </c>
      <c r="V1199" s="92">
        <f t="shared" si="462"/>
        <v>0</v>
      </c>
      <c r="W1199" s="91"/>
      <c r="X1199" s="91"/>
      <c r="Y1199" s="92">
        <f>+V1199+W1199+X1199</f>
        <v>0</v>
      </c>
      <c r="Z1199" s="92">
        <f>+Y1199*6.565</f>
        <v>0</v>
      </c>
      <c r="AA1199" s="92" t="e">
        <f t="shared" si="463"/>
        <v>#VALUE!</v>
      </c>
    </row>
    <row r="1200" spans="1:27" ht="17.25">
      <c r="A1200" s="5"/>
      <c r="B1200" s="5"/>
      <c r="C1200" s="93"/>
      <c r="D1200" s="193"/>
      <c r="E1200" s="94"/>
      <c r="F1200" s="95"/>
      <c r="G1200" s="96" t="str">
        <f t="shared" si="452"/>
        <v>Error</v>
      </c>
      <c r="H1200" s="97">
        <v>14400</v>
      </c>
      <c r="I1200" s="98" t="e">
        <f t="shared" ref="I1200:I1215" si="464">G1200*H1200</f>
        <v>#VALUE!</v>
      </c>
      <c r="J1200" s="88" t="e">
        <f t="shared" si="448"/>
        <v>#VALUE!</v>
      </c>
      <c r="K1200" s="98">
        <f t="shared" si="454"/>
        <v>0</v>
      </c>
      <c r="L1200" s="98">
        <f t="shared" ref="L1200:L1215" si="465">K1200*H1200</f>
        <v>0</v>
      </c>
      <c r="M1200" s="98" t="e">
        <f t="shared" ref="M1200:M1215" si="466">L1200+J1200</f>
        <v>#VALUE!</v>
      </c>
      <c r="N1200" s="98" t="e">
        <f t="shared" ref="N1200:N1215" si="467">IF(F1200&lt;2,M1200*0%,IF(F1200&lt;5,M1200*5%,IF(F1200&lt;10,M1200*10%,IF(F1200&lt;15,M1200*15%,IF(F1200&lt;20,M1200*20%,IF(F1200&lt;25,M1200*25%,IF(F1200&gt;=25,M1200*30%)))))))</f>
        <v>#VALUE!</v>
      </c>
      <c r="O1200" s="97"/>
      <c r="P1200" s="98" t="e">
        <f t="shared" si="449"/>
        <v>#VALUE!</v>
      </c>
      <c r="Q1200" s="99" t="e">
        <f t="shared" si="458"/>
        <v>#VALUE!</v>
      </c>
      <c r="R1200" s="100"/>
      <c r="S1200" s="5"/>
      <c r="T1200" s="28">
        <f t="shared" si="459"/>
        <v>0</v>
      </c>
      <c r="U1200" s="101">
        <v>66140</v>
      </c>
      <c r="V1200" s="102">
        <f t="shared" si="462"/>
        <v>0</v>
      </c>
      <c r="W1200" s="101"/>
      <c r="X1200" s="101"/>
      <c r="Y1200" s="102">
        <f t="shared" ref="Y1200:Y1215" si="468">+V1200+W1200+X1200</f>
        <v>0</v>
      </c>
      <c r="Z1200" s="102">
        <f t="shared" si="461"/>
        <v>0</v>
      </c>
      <c r="AA1200" s="102" t="e">
        <f t="shared" si="463"/>
        <v>#VALUE!</v>
      </c>
    </row>
    <row r="1201" spans="1:27" ht="17.25">
      <c r="A1201" s="5"/>
      <c r="B1201" s="5"/>
      <c r="C1201" s="93"/>
      <c r="D1201" s="193"/>
      <c r="E1201" s="94"/>
      <c r="F1201" s="95"/>
      <c r="G1201" s="96" t="str">
        <f t="shared" si="452"/>
        <v>Error</v>
      </c>
      <c r="H1201" s="97">
        <v>14400</v>
      </c>
      <c r="I1201" s="98" t="e">
        <f t="shared" si="464"/>
        <v>#VALUE!</v>
      </c>
      <c r="J1201" s="88" t="e">
        <f t="shared" si="448"/>
        <v>#VALUE!</v>
      </c>
      <c r="K1201" s="98">
        <f t="shared" si="454"/>
        <v>0</v>
      </c>
      <c r="L1201" s="98">
        <f t="shared" si="465"/>
        <v>0</v>
      </c>
      <c r="M1201" s="98" t="e">
        <f t="shared" si="466"/>
        <v>#VALUE!</v>
      </c>
      <c r="N1201" s="98" t="e">
        <f t="shared" si="467"/>
        <v>#VALUE!</v>
      </c>
      <c r="O1201" s="97"/>
      <c r="P1201" s="98" t="e">
        <f t="shared" si="449"/>
        <v>#VALUE!</v>
      </c>
      <c r="Q1201" s="99" t="e">
        <f t="shared" si="458"/>
        <v>#VALUE!</v>
      </c>
      <c r="R1201" s="100"/>
      <c r="S1201" s="5"/>
      <c r="T1201" s="28">
        <f t="shared" si="459"/>
        <v>0</v>
      </c>
      <c r="U1201" s="101">
        <v>66140</v>
      </c>
      <c r="V1201" s="102">
        <f t="shared" si="462"/>
        <v>0</v>
      </c>
      <c r="W1201" s="101"/>
      <c r="X1201" s="101"/>
      <c r="Y1201" s="102">
        <f t="shared" si="468"/>
        <v>0</v>
      </c>
      <c r="Z1201" s="102">
        <f t="shared" si="461"/>
        <v>0</v>
      </c>
      <c r="AA1201" s="102" t="e">
        <f t="shared" si="463"/>
        <v>#VALUE!</v>
      </c>
    </row>
    <row r="1202" spans="1:27" ht="17.25">
      <c r="A1202" s="5"/>
      <c r="B1202" s="5"/>
      <c r="C1202" s="93"/>
      <c r="D1202" s="193"/>
      <c r="E1202" s="94"/>
      <c r="F1202" s="95"/>
      <c r="G1202" s="96" t="str">
        <f t="shared" si="452"/>
        <v>Error</v>
      </c>
      <c r="H1202" s="97">
        <v>14400</v>
      </c>
      <c r="I1202" s="98" t="e">
        <f t="shared" si="464"/>
        <v>#VALUE!</v>
      </c>
      <c r="J1202" s="88" t="e">
        <f t="shared" si="448"/>
        <v>#VALUE!</v>
      </c>
      <c r="K1202" s="98">
        <f t="shared" si="454"/>
        <v>0</v>
      </c>
      <c r="L1202" s="98">
        <f t="shared" si="465"/>
        <v>0</v>
      </c>
      <c r="M1202" s="98" t="e">
        <f t="shared" si="466"/>
        <v>#VALUE!</v>
      </c>
      <c r="N1202" s="98" t="e">
        <f t="shared" si="467"/>
        <v>#VALUE!</v>
      </c>
      <c r="O1202" s="97"/>
      <c r="P1202" s="98" t="e">
        <f t="shared" si="449"/>
        <v>#VALUE!</v>
      </c>
      <c r="Q1202" s="99" t="e">
        <f t="shared" si="458"/>
        <v>#VALUE!</v>
      </c>
      <c r="R1202" s="100"/>
      <c r="S1202" s="5"/>
      <c r="T1202" s="28">
        <f t="shared" si="459"/>
        <v>0</v>
      </c>
      <c r="U1202" s="101">
        <v>66140</v>
      </c>
      <c r="V1202" s="102">
        <f t="shared" si="462"/>
        <v>0</v>
      </c>
      <c r="W1202" s="101"/>
      <c r="X1202" s="101"/>
      <c r="Y1202" s="102">
        <f t="shared" si="468"/>
        <v>0</v>
      </c>
      <c r="Z1202" s="102">
        <f t="shared" si="461"/>
        <v>0</v>
      </c>
      <c r="AA1202" s="102" t="e">
        <f t="shared" si="463"/>
        <v>#VALUE!</v>
      </c>
    </row>
    <row r="1203" spans="1:27" ht="17.25">
      <c r="A1203" s="5"/>
      <c r="B1203" s="5"/>
      <c r="C1203" s="93"/>
      <c r="D1203" s="193"/>
      <c r="E1203" s="94"/>
      <c r="F1203" s="95"/>
      <c r="G1203" s="96" t="str">
        <f t="shared" si="452"/>
        <v>Error</v>
      </c>
      <c r="H1203" s="97">
        <v>14400</v>
      </c>
      <c r="I1203" s="98" t="e">
        <f t="shared" si="464"/>
        <v>#VALUE!</v>
      </c>
      <c r="J1203" s="88" t="e">
        <f t="shared" si="448"/>
        <v>#VALUE!</v>
      </c>
      <c r="K1203" s="98">
        <f t="shared" si="454"/>
        <v>0</v>
      </c>
      <c r="L1203" s="98">
        <f t="shared" si="465"/>
        <v>0</v>
      </c>
      <c r="M1203" s="98" t="e">
        <f t="shared" si="466"/>
        <v>#VALUE!</v>
      </c>
      <c r="N1203" s="98" t="e">
        <f t="shared" si="467"/>
        <v>#VALUE!</v>
      </c>
      <c r="O1203" s="97"/>
      <c r="P1203" s="98" t="e">
        <f t="shared" si="449"/>
        <v>#VALUE!</v>
      </c>
      <c r="Q1203" s="99" t="e">
        <f t="shared" si="458"/>
        <v>#VALUE!</v>
      </c>
      <c r="R1203" s="100"/>
      <c r="S1203" s="5"/>
      <c r="T1203" s="28">
        <f t="shared" si="459"/>
        <v>0</v>
      </c>
      <c r="U1203" s="101">
        <v>66140</v>
      </c>
      <c r="V1203" s="102">
        <f t="shared" si="462"/>
        <v>0</v>
      </c>
      <c r="W1203" s="101"/>
      <c r="X1203" s="101"/>
      <c r="Y1203" s="102">
        <f t="shared" si="468"/>
        <v>0</v>
      </c>
      <c r="Z1203" s="102">
        <f t="shared" si="461"/>
        <v>0</v>
      </c>
      <c r="AA1203" s="102" t="e">
        <f t="shared" si="463"/>
        <v>#VALUE!</v>
      </c>
    </row>
    <row r="1204" spans="1:27" ht="17.25">
      <c r="A1204" s="5"/>
      <c r="B1204" s="5"/>
      <c r="C1204" s="93"/>
      <c r="D1204" s="193"/>
      <c r="E1204" s="94"/>
      <c r="F1204" s="95"/>
      <c r="G1204" s="96" t="str">
        <f t="shared" si="452"/>
        <v>Error</v>
      </c>
      <c r="H1204" s="97">
        <v>14400</v>
      </c>
      <c r="I1204" s="98" t="e">
        <f t="shared" si="464"/>
        <v>#VALUE!</v>
      </c>
      <c r="J1204" s="88" t="e">
        <f t="shared" si="448"/>
        <v>#VALUE!</v>
      </c>
      <c r="K1204" s="98">
        <f t="shared" si="454"/>
        <v>0</v>
      </c>
      <c r="L1204" s="98">
        <f t="shared" si="465"/>
        <v>0</v>
      </c>
      <c r="M1204" s="98" t="e">
        <f t="shared" si="466"/>
        <v>#VALUE!</v>
      </c>
      <c r="N1204" s="98" t="e">
        <f t="shared" si="467"/>
        <v>#VALUE!</v>
      </c>
      <c r="O1204" s="97"/>
      <c r="P1204" s="98" t="e">
        <f t="shared" si="449"/>
        <v>#VALUE!</v>
      </c>
      <c r="Q1204" s="99" t="e">
        <f t="shared" si="458"/>
        <v>#VALUE!</v>
      </c>
      <c r="R1204" s="100"/>
      <c r="S1204" s="5"/>
      <c r="T1204" s="28">
        <f t="shared" si="459"/>
        <v>0</v>
      </c>
      <c r="U1204" s="101">
        <v>66140</v>
      </c>
      <c r="V1204" s="102">
        <f t="shared" si="462"/>
        <v>0</v>
      </c>
      <c r="W1204" s="101"/>
      <c r="X1204" s="101"/>
      <c r="Y1204" s="102">
        <f t="shared" si="468"/>
        <v>0</v>
      </c>
      <c r="Z1204" s="102">
        <f t="shared" si="461"/>
        <v>0</v>
      </c>
      <c r="AA1204" s="102" t="e">
        <f t="shared" si="463"/>
        <v>#VALUE!</v>
      </c>
    </row>
    <row r="1205" spans="1:27" ht="17.25">
      <c r="A1205" s="5"/>
      <c r="B1205" s="5"/>
      <c r="C1205" s="93"/>
      <c r="D1205" s="193"/>
      <c r="E1205" s="84"/>
      <c r="F1205" s="85"/>
      <c r="G1205" s="86" t="str">
        <f t="shared" si="452"/>
        <v>Error</v>
      </c>
      <c r="H1205" s="87">
        <v>14400</v>
      </c>
      <c r="I1205" s="88" t="e">
        <f t="shared" si="464"/>
        <v>#VALUE!</v>
      </c>
      <c r="J1205" s="88" t="e">
        <f t="shared" si="448"/>
        <v>#VALUE!</v>
      </c>
      <c r="K1205" s="88">
        <f t="shared" si="454"/>
        <v>0</v>
      </c>
      <c r="L1205" s="88">
        <f t="shared" si="465"/>
        <v>0</v>
      </c>
      <c r="M1205" s="88" t="e">
        <f t="shared" si="466"/>
        <v>#VALUE!</v>
      </c>
      <c r="N1205" s="88" t="e">
        <f t="shared" si="467"/>
        <v>#VALUE!</v>
      </c>
      <c r="O1205" s="87"/>
      <c r="P1205" s="88" t="e">
        <f t="shared" si="449"/>
        <v>#VALUE!</v>
      </c>
      <c r="Q1205" s="89" t="e">
        <f t="shared" si="458"/>
        <v>#VALUE!</v>
      </c>
      <c r="R1205" s="90"/>
      <c r="S1205" s="82"/>
      <c r="T1205" s="28">
        <f t="shared" si="459"/>
        <v>0</v>
      </c>
      <c r="U1205" s="91">
        <v>66140</v>
      </c>
      <c r="V1205" s="92">
        <f t="shared" si="462"/>
        <v>0</v>
      </c>
      <c r="W1205" s="91"/>
      <c r="X1205" s="91"/>
      <c r="Y1205" s="92">
        <f t="shared" si="468"/>
        <v>0</v>
      </c>
      <c r="Z1205" s="92">
        <f t="shared" si="461"/>
        <v>0</v>
      </c>
      <c r="AA1205" s="92" t="e">
        <f t="shared" si="463"/>
        <v>#VALUE!</v>
      </c>
    </row>
    <row r="1206" spans="1:27" ht="17.25">
      <c r="A1206" s="5"/>
      <c r="B1206" s="5"/>
      <c r="C1206" s="93"/>
      <c r="D1206" s="193"/>
      <c r="E1206" s="94"/>
      <c r="F1206" s="95"/>
      <c r="G1206" s="96" t="str">
        <f t="shared" si="452"/>
        <v>Error</v>
      </c>
      <c r="H1206" s="97">
        <v>14400</v>
      </c>
      <c r="I1206" s="98" t="e">
        <f t="shared" si="464"/>
        <v>#VALUE!</v>
      </c>
      <c r="J1206" s="88" t="e">
        <f t="shared" si="448"/>
        <v>#VALUE!</v>
      </c>
      <c r="K1206" s="98">
        <f t="shared" si="454"/>
        <v>0</v>
      </c>
      <c r="L1206" s="98">
        <f t="shared" si="465"/>
        <v>0</v>
      </c>
      <c r="M1206" s="98" t="e">
        <f t="shared" si="466"/>
        <v>#VALUE!</v>
      </c>
      <c r="N1206" s="98" t="e">
        <f t="shared" si="467"/>
        <v>#VALUE!</v>
      </c>
      <c r="O1206" s="97"/>
      <c r="P1206" s="98" t="e">
        <f t="shared" si="449"/>
        <v>#VALUE!</v>
      </c>
      <c r="Q1206" s="99" t="e">
        <f t="shared" si="458"/>
        <v>#VALUE!</v>
      </c>
      <c r="R1206" s="100"/>
      <c r="S1206" s="5"/>
      <c r="T1206" s="28">
        <f t="shared" si="459"/>
        <v>0</v>
      </c>
      <c r="U1206" s="101">
        <v>66140</v>
      </c>
      <c r="V1206" s="102">
        <f t="shared" si="462"/>
        <v>0</v>
      </c>
      <c r="W1206" s="101"/>
      <c r="X1206" s="101"/>
      <c r="Y1206" s="102">
        <f t="shared" si="468"/>
        <v>0</v>
      </c>
      <c r="Z1206" s="102">
        <f t="shared" si="461"/>
        <v>0</v>
      </c>
      <c r="AA1206" s="102" t="e">
        <f t="shared" si="463"/>
        <v>#VALUE!</v>
      </c>
    </row>
    <row r="1207" spans="1:27" ht="17.25">
      <c r="A1207" s="5"/>
      <c r="B1207" s="5"/>
      <c r="C1207" s="93"/>
      <c r="D1207" s="193"/>
      <c r="E1207" s="94"/>
      <c r="F1207" s="95"/>
      <c r="G1207" s="96" t="str">
        <f t="shared" si="452"/>
        <v>Error</v>
      </c>
      <c r="H1207" s="97">
        <v>14400</v>
      </c>
      <c r="I1207" s="98" t="e">
        <f t="shared" si="464"/>
        <v>#VALUE!</v>
      </c>
      <c r="J1207" s="88" t="e">
        <f t="shared" si="448"/>
        <v>#VALUE!</v>
      </c>
      <c r="K1207" s="98">
        <f t="shared" si="454"/>
        <v>0</v>
      </c>
      <c r="L1207" s="98">
        <f t="shared" si="465"/>
        <v>0</v>
      </c>
      <c r="M1207" s="98" t="e">
        <f t="shared" si="466"/>
        <v>#VALUE!</v>
      </c>
      <c r="N1207" s="98" t="e">
        <f t="shared" si="467"/>
        <v>#VALUE!</v>
      </c>
      <c r="O1207" s="97"/>
      <c r="P1207" s="98" t="e">
        <f t="shared" si="449"/>
        <v>#VALUE!</v>
      </c>
      <c r="Q1207" s="99" t="e">
        <f t="shared" si="458"/>
        <v>#VALUE!</v>
      </c>
      <c r="R1207" s="100"/>
      <c r="S1207" s="5"/>
      <c r="T1207" s="28">
        <f t="shared" si="459"/>
        <v>0</v>
      </c>
      <c r="U1207" s="101">
        <v>66140</v>
      </c>
      <c r="V1207" s="102">
        <f t="shared" si="462"/>
        <v>0</v>
      </c>
      <c r="W1207" s="101"/>
      <c r="X1207" s="101"/>
      <c r="Y1207" s="102">
        <f t="shared" si="468"/>
        <v>0</v>
      </c>
      <c r="Z1207" s="102">
        <f t="shared" si="461"/>
        <v>0</v>
      </c>
      <c r="AA1207" s="102" t="e">
        <f t="shared" si="463"/>
        <v>#VALUE!</v>
      </c>
    </row>
    <row r="1208" spans="1:27" ht="17.25">
      <c r="A1208" s="5"/>
      <c r="B1208" s="5"/>
      <c r="C1208" s="93"/>
      <c r="D1208" s="193"/>
      <c r="E1208" s="94"/>
      <c r="F1208" s="95"/>
      <c r="G1208" s="96" t="str">
        <f t="shared" si="452"/>
        <v>Error</v>
      </c>
      <c r="H1208" s="97">
        <v>14400</v>
      </c>
      <c r="I1208" s="98" t="e">
        <f t="shared" si="464"/>
        <v>#VALUE!</v>
      </c>
      <c r="J1208" s="88" t="e">
        <f t="shared" ref="J1208:J1215" si="469">IF(I1208&lt;=59525,59525,I1208)</f>
        <v>#VALUE!</v>
      </c>
      <c r="K1208" s="98">
        <f t="shared" si="454"/>
        <v>0</v>
      </c>
      <c r="L1208" s="98">
        <f t="shared" si="465"/>
        <v>0</v>
      </c>
      <c r="M1208" s="98" t="e">
        <f t="shared" si="466"/>
        <v>#VALUE!</v>
      </c>
      <c r="N1208" s="98" t="e">
        <f t="shared" si="467"/>
        <v>#VALUE!</v>
      </c>
      <c r="O1208" s="97"/>
      <c r="P1208" s="98" t="e">
        <f t="shared" ref="P1208:P1215" si="470">M1208+N1208+O1208</f>
        <v>#VALUE!</v>
      </c>
      <c r="Q1208" s="99" t="e">
        <f t="shared" si="458"/>
        <v>#VALUE!</v>
      </c>
      <c r="R1208" s="100"/>
      <c r="S1208" s="5"/>
      <c r="T1208" s="28">
        <f t="shared" si="459"/>
        <v>0</v>
      </c>
      <c r="U1208" s="101">
        <v>66140</v>
      </c>
      <c r="V1208" s="102">
        <f t="shared" ref="V1208:V1215" si="471">+U1208*T1208</f>
        <v>0</v>
      </c>
      <c r="W1208" s="101"/>
      <c r="X1208" s="101"/>
      <c r="Y1208" s="102">
        <f t="shared" si="468"/>
        <v>0</v>
      </c>
      <c r="Z1208" s="102">
        <f t="shared" si="461"/>
        <v>0</v>
      </c>
      <c r="AA1208" s="102" t="e">
        <f t="shared" ref="AA1208:AA1215" si="472">+Z1208+Q1208</f>
        <v>#VALUE!</v>
      </c>
    </row>
    <row r="1209" spans="1:27" ht="17.25">
      <c r="A1209" s="5"/>
      <c r="B1209" s="5"/>
      <c r="C1209" s="93"/>
      <c r="D1209" s="193"/>
      <c r="E1209" s="94"/>
      <c r="F1209" s="95"/>
      <c r="G1209" s="96" t="str">
        <f t="shared" ref="G1209:G1215" si="473">IF($C1209="ստորաբաժանման պետ",IF(F1209=0,2.28,IF(F1209=1,2.35,IF(F1209=2,2.43,IF(F1209=3,2.5,IF(OR(F1209=4,F1209=5),2.58,IF(OR(F1209=6,F1209=7),2.66,IF(OR(F1209=8,F1209=9),2.75,IF(OR(F1209=10,F1209=11,F1209=12),2.83,IF(OR(F1209=13,F1209=14,F1209=15),2.92,IF(OR(F1209=16,F1209=17,F1209=18),3.01,3.11)))))))))),IF($C1209="ավագ կարգադրիչ",IF(F1209=0,1.96,IF(F1209=1,2.02,IF(F1209=2,2.08,IF(F1209=3,2.15,IF(OR(F1209=4,F1209=5),2.21,IF(OR(F1209=6,F1209=7),2.28,IF(OR(F1209=8,F1209=9),2.35,IF(OR(F1209=10,F1209=11,F1209=12),2.42,IF(OR(F1209=13,F1209=14,F1209=15),2.5,IF(OR(F1209=16,F1209=17,F1209=18),2.58,2.66)))))))))),IF($C1209="կարգադրիչ",IF(F1209=0,1.45,IF(F1209=1,1.49,IF(F1209=2,1.54,IF(F1209=3,1.59,IF(OR(F1209=4,F1209=5),1.9,IF(OR(F1209=6,F1209=7),1.96,IF(OR(F1209=8,F1209=9),1.73,IF(OR(F1209=10,F1209=11,F1209=12),1.79,IF(OR(F1209=13,F1209=14,F1209=15),1.84,IF(OR(F1209=16,F1209=17,F1209=18),1.9,1.95)))))))))), "Error")))</f>
        <v>Error</v>
      </c>
      <c r="H1209" s="97">
        <v>14400</v>
      </c>
      <c r="I1209" s="98" t="e">
        <f t="shared" si="464"/>
        <v>#VALUE!</v>
      </c>
      <c r="J1209" s="88" t="e">
        <f t="shared" si="469"/>
        <v>#VALUE!</v>
      </c>
      <c r="K1209" s="98">
        <f t="shared" ref="K1209:K1215" si="474">IF($D1209="գեներալ-մայոր",2.91,IF($D1209="գնդապետ",2.38,IF($D1209="փոխգնդապետ",2.25,IF($D1209="մայոր",1.85,IF($D1209="կապիտան",1.72,IF($D1209="ավագ լեյտենանտ",1.59,IF($D1209="լեյտենանտ",1.46,IF($D1209="ավագ ենթասպա",1.06,IF($D1209="ենթասպա",0.93,IF($D1209="ավագ",0.79,IF($D1209="ավագ սերժանտ",0.66,IF($D1209="սերժանտ",0.53,IF($D1209="կրտսեր սերժանտ",0.4,0)))))))))))))</f>
        <v>0</v>
      </c>
      <c r="L1209" s="98">
        <f t="shared" si="465"/>
        <v>0</v>
      </c>
      <c r="M1209" s="98" t="e">
        <f t="shared" si="466"/>
        <v>#VALUE!</v>
      </c>
      <c r="N1209" s="98" t="e">
        <f t="shared" si="467"/>
        <v>#VALUE!</v>
      </c>
      <c r="O1209" s="97"/>
      <c r="P1209" s="98" t="e">
        <f t="shared" si="470"/>
        <v>#VALUE!</v>
      </c>
      <c r="Q1209" s="99" t="e">
        <f t="shared" ref="Q1209:Q1215" si="475">P1209*6.565</f>
        <v>#VALUE!</v>
      </c>
      <c r="R1209" s="100"/>
      <c r="S1209" s="5"/>
      <c r="T1209" s="28">
        <f t="shared" ref="T1209:T1215" si="476">IF(E1209&lt;1,0,IF(D1209="Բ-1",IF(F1209=0,6.94,IF(F1209=1,7.17,IF(F1209=2,7.41,IF(F1209=3,7.66,IF(OR(F1209=5,F1209=4),7.92,IF(OR(F1209=6,F1209=7),8.18,IF(OR(F1209=8,F1209=9),8.46,IF(OR(F1209=10,F1209=11,F1209=12),8.74,IF(OR(F1209=13,F1209=14,F1209=15),9.03,IF(OR(F1209=16,F1209=17,F1209=18),9.33,9.65)))))))))),IF(D1209="Բ-2", IF(F1209=0,5.71,IF(F1209=1,5.89,IF(F1209=2,6.09,IF(F1209=3,6.29,IF(OR(F1209=5,F1209=4),6.5,IF(OR(F1209=6,F1209=7),6.72,IF(OR(F1209=8,F1209=9),6.94,IF(OR(F1209=10,F1209=11,F1209=12),7.17,IF(OR(F1209=13,F1209=14,F1209=15),7.41,IF(OR(F1209=16,F1209=17,F1209=18),7.65,7.91)))))))))), IF(D1209="Գ-1", IF(F1209=0,4.7,IF(F1209=1,4.86,IF(F1209=2,5.01,IF(F1209=3,5.18,IF(OR(F1209=5,F1209=4),5.35,IF(OR(F1209=6,F1209=7),5.52,IF(OR(F1209=8,F1209=9),5.71,IF(OR(F1209=10,F1209=11,F1209=12),5.89,IF(OR(F1209=13,F1209=14,F1209=15),6.09,IF(OR(F1209=16,F1209=17,F1209=18),6.29,6.49)))))))))), IF(D1209="Գ-2", IF(F1209=0,3.88,IF(F1209=1,4.01,IF(F1209=2,4.14,IF(F1209=3,4.27,IF(OR(F1209=5,F1209=4),4.41,IF(OR(F1209=6,F1209=7),4.55,IF(OR(F1209=8,F1209=9),4.7,IF(OR(F1209=10,F1209=11,F1209=12),4.85,IF(OR(F1209=13,F1209=14,F1209=15),5.01,IF(OR(F1209=16,F1209=17,F1209=18),5.17,5.34)))))))))), IF(D1209="Գ-3", IF(F1209=0,3.21,IF(F1209=1,3.31,IF(F1209=2,3.42,IF(F1209=3,3.53,IF(OR(F1209=5,F1209=4),3.64,IF(OR(F1209=6,F1209=7),3.76,IF(OR(F1209=8,F1209=9),3.88,IF(OR(F1209=10,F1209=11,F1209=12),4.01,IF(OR(F1209=13,F1209=14,F1209=15),4.13,IF(OR(F1209=16,F1209=17,F1209=18),4.27,4.4)))))))))), IF(D1209="Ա-1", IF(F1209=0,2.66,IF(F1209=1,2.75,IF(F1209=2,2.83,IF(F1209=3,2.92,IF(OR(F1209=5,F1209=4),3.02,IF(OR(F1209=6,F1209=7),3.11,IF(OR(F1209=8,F1209=9),3.21,IF(OR(F1209=10,F1209=11,F1209=12),3.31,IF(OR(F1209=13,F1209=14,F1209=15),3.42,IF(OR(F1209=16,F1209=17,F1209=18),3.53,3.64)))))))))), IF(D1209="Ա-2", IF(F1209=0,2.28,IF(F1209=1,2.35,IF(F1209=2,2.43,IF(F1209=3,2.5,IF(OR(F1209=5,F1209=4),2.58,IF(OR(F1209=6,F1209=7),2.66,IF(OR(F1209=8,F1209=9),2.75,IF(OR(F1209=10,F1209=11,F1209=12),2.83,IF(OR(F1209=13,F1209=14,F1209=15),2.92,IF(OR(F1209=16,F1209=17,F1209=18),3.01,3.11)))))))))),IF(D1209="Ա-3", IF(F1209=0,1.96,IF(F1209=1,2.02,IF(F1209=2,2.08,IF(F1209=3,2.15,IF(OR(F1209=5,F1209=4),2.21,IF(OR(F1209=6,F1209=7),2.28,IF(OR(F1209=8,F1209=9),2.35,IF(OR(F1209=10,F1209=11,F1209=12),2.42,IF(OR(F1209=13,F1209=14,F1209=15),2.5,IF(OR(F1209=16,F1209=17,F1209=18),2.58,2.66)))))))))), IF(D1209="Կ-1", IF(F1209=0,1.68,IF(F1209=1,1.73,IF(F1209=2,1.79,IF(F1209=3,1.84,IF(OR(F1209=5,F1209=4),1.9,IF(OR(F1209=6,F1209=7),1.96,IF(OR(F1209=8,F1209=9),2.02,IF(OR(F1209=10,F1209=11,F1209=12),2.08,IF(OR(F1209=13,F1209=14,F1209=15),2.14,IF(OR(F1209=16,F1209=17,F1209=18),2.21,2.28)))))))))), IF(D1209="Կ-2", IF(F1209=0,1.45,IF(F1209=1,1.49,IF(F1209=2,1.54,IF(F1209=3,1.59,IF(OR(F1209=5,F1209=4),1.63,IF(OR(F1209=6,F1209=7),1.68,IF(OR(F1209=8,F1209=9),1.73,IF(OR(F1209=10,F1209=11,F1209=12),1.79,IF(OR(F1209=13,F1209=14,F1209=15),1.84,IF(OR(F1209=16,F1209=17,F1209=18),1.9,1.95)))))))))),IF(D1209="Կ-3", IF(F1209=0,1.25,IF(F1209=1,1.29,IF(F1209=2,1.33,IF(F1209=3,1.37,IF(OR(F1209=5,F1209=4),1.41,IF(OR(F1209=6,F1209=7),1.45,IF(OR(F1209=8,F1209=9),1.49,IF(OR(F1209=10,F1209=11,F1209=12),1.54,IF(OR(F1209=13,F1209=14,F1209=15),1.58,IF(OR(F1209=16,F1209=17,F1209=18),1.63,1.68)))))))))), "Error"))))))))))))</f>
        <v>0</v>
      </c>
      <c r="U1209" s="101">
        <v>66140</v>
      </c>
      <c r="V1209" s="102">
        <f t="shared" si="471"/>
        <v>0</v>
      </c>
      <c r="W1209" s="101"/>
      <c r="X1209" s="101"/>
      <c r="Y1209" s="102">
        <f t="shared" si="468"/>
        <v>0</v>
      </c>
      <c r="Z1209" s="102">
        <f t="shared" ref="Z1209:Z1215" si="477">+Y1209*6.565</f>
        <v>0</v>
      </c>
      <c r="AA1209" s="102" t="e">
        <f t="shared" si="472"/>
        <v>#VALUE!</v>
      </c>
    </row>
    <row r="1210" spans="1:27" ht="17.25">
      <c r="A1210" s="5"/>
      <c r="B1210" s="5"/>
      <c r="C1210" s="93"/>
      <c r="D1210" s="193"/>
      <c r="E1210" s="94"/>
      <c r="F1210" s="95"/>
      <c r="G1210" s="96" t="str">
        <f t="shared" si="473"/>
        <v>Error</v>
      </c>
      <c r="H1210" s="97">
        <v>14400</v>
      </c>
      <c r="I1210" s="98" t="e">
        <f t="shared" si="464"/>
        <v>#VALUE!</v>
      </c>
      <c r="J1210" s="88" t="e">
        <f t="shared" si="469"/>
        <v>#VALUE!</v>
      </c>
      <c r="K1210" s="98">
        <f t="shared" si="474"/>
        <v>0</v>
      </c>
      <c r="L1210" s="98">
        <f t="shared" si="465"/>
        <v>0</v>
      </c>
      <c r="M1210" s="98" t="e">
        <f t="shared" si="466"/>
        <v>#VALUE!</v>
      </c>
      <c r="N1210" s="98" t="e">
        <f t="shared" si="467"/>
        <v>#VALUE!</v>
      </c>
      <c r="O1210" s="97"/>
      <c r="P1210" s="98" t="e">
        <f t="shared" si="470"/>
        <v>#VALUE!</v>
      </c>
      <c r="Q1210" s="99" t="e">
        <f t="shared" si="475"/>
        <v>#VALUE!</v>
      </c>
      <c r="R1210" s="100"/>
      <c r="S1210" s="5"/>
      <c r="T1210" s="28">
        <f t="shared" si="476"/>
        <v>0</v>
      </c>
      <c r="U1210" s="101">
        <v>66140</v>
      </c>
      <c r="V1210" s="102">
        <f t="shared" si="471"/>
        <v>0</v>
      </c>
      <c r="W1210" s="101"/>
      <c r="X1210" s="101"/>
      <c r="Y1210" s="102">
        <f t="shared" si="468"/>
        <v>0</v>
      </c>
      <c r="Z1210" s="102">
        <f t="shared" si="477"/>
        <v>0</v>
      </c>
      <c r="AA1210" s="102" t="e">
        <f t="shared" si="472"/>
        <v>#VALUE!</v>
      </c>
    </row>
    <row r="1211" spans="1:27" ht="17.25">
      <c r="A1211" s="5"/>
      <c r="B1211" s="5"/>
      <c r="C1211" s="93"/>
      <c r="D1211" s="193"/>
      <c r="E1211" s="84"/>
      <c r="F1211" s="85"/>
      <c r="G1211" s="86" t="str">
        <f t="shared" si="473"/>
        <v>Error</v>
      </c>
      <c r="H1211" s="87">
        <v>14400</v>
      </c>
      <c r="I1211" s="88" t="e">
        <f t="shared" si="464"/>
        <v>#VALUE!</v>
      </c>
      <c r="J1211" s="88" t="e">
        <f t="shared" si="469"/>
        <v>#VALUE!</v>
      </c>
      <c r="K1211" s="88">
        <f t="shared" si="474"/>
        <v>0</v>
      </c>
      <c r="L1211" s="88">
        <f t="shared" si="465"/>
        <v>0</v>
      </c>
      <c r="M1211" s="88" t="e">
        <f t="shared" si="466"/>
        <v>#VALUE!</v>
      </c>
      <c r="N1211" s="88" t="e">
        <f t="shared" si="467"/>
        <v>#VALUE!</v>
      </c>
      <c r="O1211" s="87"/>
      <c r="P1211" s="88" t="e">
        <f t="shared" si="470"/>
        <v>#VALUE!</v>
      </c>
      <c r="Q1211" s="89" t="e">
        <f t="shared" si="475"/>
        <v>#VALUE!</v>
      </c>
      <c r="R1211" s="90"/>
      <c r="S1211" s="82"/>
      <c r="T1211" s="28">
        <f t="shared" si="476"/>
        <v>0</v>
      </c>
      <c r="U1211" s="91">
        <v>66140</v>
      </c>
      <c r="V1211" s="92">
        <f t="shared" si="471"/>
        <v>0</v>
      </c>
      <c r="W1211" s="91"/>
      <c r="X1211" s="91"/>
      <c r="Y1211" s="92">
        <f t="shared" si="468"/>
        <v>0</v>
      </c>
      <c r="Z1211" s="92">
        <f t="shared" si="477"/>
        <v>0</v>
      </c>
      <c r="AA1211" s="92" t="e">
        <f t="shared" si="472"/>
        <v>#VALUE!</v>
      </c>
    </row>
    <row r="1212" spans="1:27" ht="17.25">
      <c r="A1212" s="5"/>
      <c r="B1212" s="5"/>
      <c r="C1212" s="93"/>
      <c r="D1212" s="193"/>
      <c r="E1212" s="94"/>
      <c r="F1212" s="95"/>
      <c r="G1212" s="96" t="str">
        <f t="shared" si="473"/>
        <v>Error</v>
      </c>
      <c r="H1212" s="97">
        <v>14400</v>
      </c>
      <c r="I1212" s="98" t="e">
        <f t="shared" si="464"/>
        <v>#VALUE!</v>
      </c>
      <c r="J1212" s="88" t="e">
        <f t="shared" si="469"/>
        <v>#VALUE!</v>
      </c>
      <c r="K1212" s="98">
        <f t="shared" si="474"/>
        <v>0</v>
      </c>
      <c r="L1212" s="98">
        <f t="shared" si="465"/>
        <v>0</v>
      </c>
      <c r="M1212" s="98" t="e">
        <f t="shared" si="466"/>
        <v>#VALUE!</v>
      </c>
      <c r="N1212" s="98" t="e">
        <f t="shared" si="467"/>
        <v>#VALUE!</v>
      </c>
      <c r="O1212" s="97"/>
      <c r="P1212" s="98" t="e">
        <f t="shared" si="470"/>
        <v>#VALUE!</v>
      </c>
      <c r="Q1212" s="99" t="e">
        <f t="shared" si="475"/>
        <v>#VALUE!</v>
      </c>
      <c r="R1212" s="100"/>
      <c r="S1212" s="5"/>
      <c r="T1212" s="28">
        <f t="shared" si="476"/>
        <v>0</v>
      </c>
      <c r="U1212" s="101">
        <v>66140</v>
      </c>
      <c r="V1212" s="102">
        <f t="shared" si="471"/>
        <v>0</v>
      </c>
      <c r="W1212" s="101"/>
      <c r="X1212" s="101"/>
      <c r="Y1212" s="102">
        <f t="shared" si="468"/>
        <v>0</v>
      </c>
      <c r="Z1212" s="102">
        <f t="shared" si="477"/>
        <v>0</v>
      </c>
      <c r="AA1212" s="102" t="e">
        <f t="shared" si="472"/>
        <v>#VALUE!</v>
      </c>
    </row>
    <row r="1213" spans="1:27" ht="17.25">
      <c r="A1213" s="5"/>
      <c r="B1213" s="5"/>
      <c r="C1213" s="93"/>
      <c r="D1213" s="193"/>
      <c r="E1213" s="94"/>
      <c r="F1213" s="95"/>
      <c r="G1213" s="96" t="str">
        <f t="shared" si="473"/>
        <v>Error</v>
      </c>
      <c r="H1213" s="97">
        <v>14400</v>
      </c>
      <c r="I1213" s="98" t="e">
        <f t="shared" si="464"/>
        <v>#VALUE!</v>
      </c>
      <c r="J1213" s="88" t="e">
        <f t="shared" si="469"/>
        <v>#VALUE!</v>
      </c>
      <c r="K1213" s="98">
        <f t="shared" si="474"/>
        <v>0</v>
      </c>
      <c r="L1213" s="98">
        <f t="shared" si="465"/>
        <v>0</v>
      </c>
      <c r="M1213" s="98" t="e">
        <f t="shared" si="466"/>
        <v>#VALUE!</v>
      </c>
      <c r="N1213" s="98" t="e">
        <f t="shared" si="467"/>
        <v>#VALUE!</v>
      </c>
      <c r="O1213" s="97"/>
      <c r="P1213" s="98" t="e">
        <f t="shared" si="470"/>
        <v>#VALUE!</v>
      </c>
      <c r="Q1213" s="99" t="e">
        <f t="shared" si="475"/>
        <v>#VALUE!</v>
      </c>
      <c r="R1213" s="100"/>
      <c r="S1213" s="5"/>
      <c r="T1213" s="28">
        <f t="shared" si="476"/>
        <v>0</v>
      </c>
      <c r="U1213" s="101">
        <v>66140</v>
      </c>
      <c r="V1213" s="102">
        <f t="shared" si="471"/>
        <v>0</v>
      </c>
      <c r="W1213" s="101"/>
      <c r="X1213" s="101"/>
      <c r="Y1213" s="102">
        <f t="shared" si="468"/>
        <v>0</v>
      </c>
      <c r="Z1213" s="102">
        <f t="shared" si="477"/>
        <v>0</v>
      </c>
      <c r="AA1213" s="102" t="e">
        <f t="shared" si="472"/>
        <v>#VALUE!</v>
      </c>
    </row>
    <row r="1214" spans="1:27" ht="17.25">
      <c r="A1214" s="5"/>
      <c r="B1214" s="5"/>
      <c r="C1214" s="93"/>
      <c r="D1214" s="193"/>
      <c r="E1214" s="94"/>
      <c r="F1214" s="95"/>
      <c r="G1214" s="96" t="str">
        <f t="shared" si="473"/>
        <v>Error</v>
      </c>
      <c r="H1214" s="97">
        <v>14400</v>
      </c>
      <c r="I1214" s="98" t="e">
        <f t="shared" si="464"/>
        <v>#VALUE!</v>
      </c>
      <c r="J1214" s="88" t="e">
        <f t="shared" si="469"/>
        <v>#VALUE!</v>
      </c>
      <c r="K1214" s="98">
        <f t="shared" si="474"/>
        <v>0</v>
      </c>
      <c r="L1214" s="98">
        <f t="shared" si="465"/>
        <v>0</v>
      </c>
      <c r="M1214" s="98" t="e">
        <f t="shared" si="466"/>
        <v>#VALUE!</v>
      </c>
      <c r="N1214" s="98" t="e">
        <f t="shared" si="467"/>
        <v>#VALUE!</v>
      </c>
      <c r="O1214" s="97"/>
      <c r="P1214" s="98" t="e">
        <f t="shared" si="470"/>
        <v>#VALUE!</v>
      </c>
      <c r="Q1214" s="99" t="e">
        <f t="shared" si="475"/>
        <v>#VALUE!</v>
      </c>
      <c r="R1214" s="100"/>
      <c r="S1214" s="5"/>
      <c r="T1214" s="28">
        <f t="shared" si="476"/>
        <v>0</v>
      </c>
      <c r="U1214" s="101">
        <v>66140</v>
      </c>
      <c r="V1214" s="102">
        <f t="shared" si="471"/>
        <v>0</v>
      </c>
      <c r="W1214" s="101"/>
      <c r="X1214" s="101"/>
      <c r="Y1214" s="102">
        <f t="shared" si="468"/>
        <v>0</v>
      </c>
      <c r="Z1214" s="102">
        <f t="shared" si="477"/>
        <v>0</v>
      </c>
      <c r="AA1214" s="102" t="e">
        <f t="shared" si="472"/>
        <v>#VALUE!</v>
      </c>
    </row>
    <row r="1215" spans="1:27" ht="18" thickBot="1">
      <c r="A1215" s="103"/>
      <c r="B1215" s="103"/>
      <c r="C1215" s="104"/>
      <c r="D1215" s="194"/>
      <c r="E1215" s="105"/>
      <c r="F1215" s="106"/>
      <c r="G1215" s="107" t="str">
        <f t="shared" si="473"/>
        <v>Error</v>
      </c>
      <c r="H1215" s="108">
        <v>14400</v>
      </c>
      <c r="I1215" s="109" t="e">
        <f t="shared" si="464"/>
        <v>#VALUE!</v>
      </c>
      <c r="J1215" s="88" t="e">
        <f t="shared" si="469"/>
        <v>#VALUE!</v>
      </c>
      <c r="K1215" s="109">
        <f t="shared" si="474"/>
        <v>0</v>
      </c>
      <c r="L1215" s="109">
        <f t="shared" si="465"/>
        <v>0</v>
      </c>
      <c r="M1215" s="109" t="e">
        <f t="shared" si="466"/>
        <v>#VALUE!</v>
      </c>
      <c r="N1215" s="109" t="e">
        <f t="shared" si="467"/>
        <v>#VALUE!</v>
      </c>
      <c r="O1215" s="108"/>
      <c r="P1215" s="109" t="e">
        <f t="shared" si="470"/>
        <v>#VALUE!</v>
      </c>
      <c r="Q1215" s="110" t="e">
        <f t="shared" si="475"/>
        <v>#VALUE!</v>
      </c>
      <c r="R1215" s="111"/>
      <c r="S1215" s="103"/>
      <c r="T1215" s="28">
        <f t="shared" si="476"/>
        <v>0</v>
      </c>
      <c r="U1215" s="112">
        <v>66140</v>
      </c>
      <c r="V1215" s="113">
        <f t="shared" si="471"/>
        <v>0</v>
      </c>
      <c r="W1215" s="112"/>
      <c r="X1215" s="112"/>
      <c r="Y1215" s="113">
        <f t="shared" si="468"/>
        <v>0</v>
      </c>
      <c r="Z1215" s="113">
        <f t="shared" si="477"/>
        <v>0</v>
      </c>
      <c r="AA1215" s="113" t="e">
        <f t="shared" si="472"/>
        <v>#VALUE!</v>
      </c>
    </row>
    <row r="1216" spans="1:27" s="120" customFormat="1" ht="15.75" thickBot="1">
      <c r="A1216" s="1055" t="s">
        <v>47</v>
      </c>
      <c r="B1216" s="1056"/>
      <c r="C1216" s="1056"/>
      <c r="D1216" s="1056"/>
      <c r="E1216" s="114">
        <f>SUM(E1144:E1215)</f>
        <v>0</v>
      </c>
      <c r="F1216" s="115"/>
      <c r="G1216" s="116">
        <f>SUM(G1144:G1215)</f>
        <v>0</v>
      </c>
      <c r="H1216" s="117"/>
      <c r="I1216" s="118" t="e">
        <f t="shared" ref="I1216:R1216" si="478">SUM(I1144:I1215)</f>
        <v>#VALUE!</v>
      </c>
      <c r="J1216" s="118" t="e">
        <f t="shared" si="478"/>
        <v>#VALUE!</v>
      </c>
      <c r="K1216" s="118">
        <f t="shared" si="478"/>
        <v>0</v>
      </c>
      <c r="L1216" s="118">
        <f t="shared" si="478"/>
        <v>0</v>
      </c>
      <c r="M1216" s="118" t="e">
        <f t="shared" si="478"/>
        <v>#VALUE!</v>
      </c>
      <c r="N1216" s="118" t="e">
        <f t="shared" si="478"/>
        <v>#VALUE!</v>
      </c>
      <c r="O1216" s="117">
        <f t="shared" si="478"/>
        <v>0</v>
      </c>
      <c r="P1216" s="118" t="e">
        <f t="shared" si="478"/>
        <v>#VALUE!</v>
      </c>
      <c r="Q1216" s="119" t="e">
        <f t="shared" si="478"/>
        <v>#VALUE!</v>
      </c>
      <c r="R1216" s="116">
        <f t="shared" si="478"/>
        <v>0</v>
      </c>
      <c r="S1216" s="117"/>
      <c r="T1216" s="117"/>
      <c r="U1216" s="117"/>
      <c r="V1216" s="118">
        <f t="shared" ref="V1216:AA1216" si="479">SUM(V1144:V1215)</f>
        <v>0</v>
      </c>
      <c r="W1216" s="118">
        <f t="shared" si="479"/>
        <v>0</v>
      </c>
      <c r="X1216" s="118">
        <f t="shared" si="479"/>
        <v>0</v>
      </c>
      <c r="Y1216" s="118">
        <f t="shared" si="479"/>
        <v>0</v>
      </c>
      <c r="Z1216" s="118">
        <f t="shared" si="479"/>
        <v>0</v>
      </c>
      <c r="AA1216" s="119" t="e">
        <f t="shared" si="479"/>
        <v>#VALUE!</v>
      </c>
    </row>
    <row r="1218" spans="1:29" ht="15.75" thickBot="1"/>
    <row r="1219" spans="1:29" s="38" customFormat="1" ht="36.75" customHeight="1" thickBot="1">
      <c r="A1219" s="1057" t="s">
        <v>49</v>
      </c>
      <c r="B1219" s="1058"/>
      <c r="C1219" s="1058"/>
      <c r="D1219" s="1059"/>
      <c r="E1219" s="1060" t="s">
        <v>322</v>
      </c>
      <c r="F1219" s="1061"/>
      <c r="G1219" s="1061"/>
      <c r="H1219" s="1061"/>
      <c r="I1219" s="1061"/>
      <c r="J1219" s="1061"/>
      <c r="K1219" s="1061"/>
      <c r="L1219" s="1061"/>
      <c r="M1219" s="1061"/>
      <c r="N1219" s="1061"/>
      <c r="O1219" s="1061"/>
      <c r="P1219" s="1061"/>
      <c r="Q1219" s="1061"/>
      <c r="R1219" s="1061"/>
      <c r="S1219" s="1061"/>
      <c r="T1219" s="1061"/>
      <c r="U1219" s="1061"/>
      <c r="V1219" s="1061"/>
      <c r="W1219" s="1061"/>
      <c r="X1219" s="1061"/>
      <c r="Y1219" s="1061"/>
      <c r="Z1219" s="1061"/>
      <c r="AA1219" s="1062"/>
    </row>
    <row r="1220" spans="1:29" s="38" customFormat="1" ht="23.25" customHeight="1" thickBot="1">
      <c r="A1220" s="1052" t="s">
        <v>292</v>
      </c>
      <c r="B1220" s="1053"/>
      <c r="C1220" s="1053"/>
      <c r="D1220" s="1054"/>
      <c r="E1220" s="1029" t="s">
        <v>51</v>
      </c>
      <c r="F1220" s="1030"/>
      <c r="G1220" s="1030"/>
      <c r="H1220" s="1030"/>
      <c r="I1220" s="1030"/>
      <c r="J1220" s="1030"/>
      <c r="K1220" s="1030"/>
      <c r="L1220" s="1030"/>
      <c r="M1220" s="1030"/>
      <c r="N1220" s="1030"/>
      <c r="O1220" s="1030"/>
      <c r="P1220" s="1030"/>
      <c r="Q1220" s="1031"/>
      <c r="R1220" s="1027" t="s">
        <v>52</v>
      </c>
      <c r="S1220" s="1028"/>
      <c r="T1220" s="1028"/>
      <c r="U1220" s="1028"/>
      <c r="V1220" s="1028"/>
      <c r="W1220" s="1028"/>
      <c r="X1220" s="1028"/>
      <c r="Y1220" s="1028"/>
      <c r="Z1220" s="1028"/>
      <c r="AA1220" s="1040"/>
    </row>
    <row r="1221" spans="1:29" s="62" customFormat="1" ht="162" customHeight="1" thickBot="1">
      <c r="A1221" s="63" t="s">
        <v>10</v>
      </c>
      <c r="B1221" s="64" t="s">
        <v>293</v>
      </c>
      <c r="C1221" s="64" t="s">
        <v>55</v>
      </c>
      <c r="D1221" s="65" t="s">
        <v>294</v>
      </c>
      <c r="E1221" s="66" t="s">
        <v>1</v>
      </c>
      <c r="F1221" s="67" t="s">
        <v>295</v>
      </c>
      <c r="G1221" s="67" t="s">
        <v>296</v>
      </c>
      <c r="H1221" s="67" t="s">
        <v>297</v>
      </c>
      <c r="I1221" s="67" t="s">
        <v>298</v>
      </c>
      <c r="J1221" s="67" t="s">
        <v>299</v>
      </c>
      <c r="K1221" s="67" t="s">
        <v>300</v>
      </c>
      <c r="L1221" s="67" t="s">
        <v>301</v>
      </c>
      <c r="M1221" s="67" t="s">
        <v>302</v>
      </c>
      <c r="N1221" s="67" t="s">
        <v>303</v>
      </c>
      <c r="O1221" s="67" t="s">
        <v>30</v>
      </c>
      <c r="P1221" s="68" t="s">
        <v>60</v>
      </c>
      <c r="Q1221" s="69" t="s">
        <v>304</v>
      </c>
      <c r="R1221" s="70" t="s">
        <v>1</v>
      </c>
      <c r="S1221" s="71" t="s">
        <v>295</v>
      </c>
      <c r="T1221" s="71" t="s">
        <v>90</v>
      </c>
      <c r="U1221" s="71" t="s">
        <v>305</v>
      </c>
      <c r="V1221" s="71" t="s">
        <v>298</v>
      </c>
      <c r="W1221" s="71" t="str">
        <f>+J1221</f>
        <v>Սահմանվող պաշտոնային դրույքաչափ /հաշվի առնելով  նվազագույն ամսական աշխատավարձը - 50000 դրամ/</v>
      </c>
      <c r="X1221" s="71" t="s">
        <v>30</v>
      </c>
      <c r="Y1221" s="68" t="s">
        <v>60</v>
      </c>
      <c r="Z1221" s="71" t="s">
        <v>306</v>
      </c>
      <c r="AA1221" s="72" t="s">
        <v>307</v>
      </c>
    </row>
    <row r="1222" spans="1:29" s="81" customFormat="1" ht="17.25" customHeight="1" thickBot="1">
      <c r="A1222" s="73">
        <v>1</v>
      </c>
      <c r="B1222" s="74">
        <v>2</v>
      </c>
      <c r="C1222" s="74">
        <v>3</v>
      </c>
      <c r="D1222" s="75">
        <v>4</v>
      </c>
      <c r="E1222" s="76">
        <v>5</v>
      </c>
      <c r="F1222" s="74">
        <v>6</v>
      </c>
      <c r="G1222" s="77">
        <v>7</v>
      </c>
      <c r="H1222" s="74">
        <v>8</v>
      </c>
      <c r="I1222" s="74">
        <v>9</v>
      </c>
      <c r="J1222" s="77">
        <v>10</v>
      </c>
      <c r="K1222" s="74">
        <v>11</v>
      </c>
      <c r="L1222" s="74">
        <v>12</v>
      </c>
      <c r="M1222" s="77">
        <v>13</v>
      </c>
      <c r="N1222" s="74">
        <v>14</v>
      </c>
      <c r="O1222" s="74">
        <v>15</v>
      </c>
      <c r="P1222" s="77">
        <v>16</v>
      </c>
      <c r="Q1222" s="78">
        <v>17</v>
      </c>
      <c r="R1222" s="79">
        <v>18</v>
      </c>
      <c r="S1222" s="77">
        <v>19</v>
      </c>
      <c r="T1222" s="74">
        <v>20</v>
      </c>
      <c r="U1222" s="74">
        <v>21</v>
      </c>
      <c r="V1222" s="74">
        <v>22</v>
      </c>
      <c r="W1222" s="74">
        <v>23</v>
      </c>
      <c r="X1222" s="74">
        <v>24</v>
      </c>
      <c r="Y1222" s="74">
        <v>25</v>
      </c>
      <c r="Z1222" s="74">
        <v>26</v>
      </c>
      <c r="AA1222" s="78">
        <v>27</v>
      </c>
      <c r="AB1222" s="80"/>
      <c r="AC1222" s="80"/>
    </row>
    <row r="1223" spans="1:29" ht="17.25">
      <c r="A1223" s="82"/>
      <c r="B1223" s="82"/>
      <c r="C1223" s="83"/>
      <c r="D1223" s="192"/>
      <c r="E1223" s="84"/>
      <c r="F1223" s="85"/>
      <c r="G1223" s="86" t="str">
        <f>IF($C1223="ստորաբաժանման պետ",IF(F1223=0,2.28,IF(F1223=1,2.35,IF(F1223=2,2.43,IF(F1223=3,2.5,IF(OR(F1223=4,F1223=5),2.58,IF(OR(F1223=6,F1223=7),2.66,IF(OR(F1223=8,F1223=9),2.75,IF(OR(F1223=10,F1223=11,F1223=12),2.83,IF(OR(F1223=13,F1223=14,F1223=15),2.92,IF(OR(F1223=16,F1223=17,F1223=18),3.01,3.11)))))))))),IF($C1223="ավագ կարգադրիչ",IF(F1223=0,1.96,IF(F1223=1,2.02,IF(F1223=2,2.08,IF(F1223=3,2.15,IF(OR(F1223=4,F1223=5),2.21,IF(OR(F1223=6,F1223=7),2.28,IF(OR(F1223=8,F1223=9),2.35,IF(OR(F1223=10,F1223=11,F1223=12),2.42,IF(OR(F1223=13,F1223=14,F1223=15),2.5,IF(OR(F1223=16,F1223=17,F1223=18),2.58,2.66)))))))))),IF($C1223="կարգադրիչ",IF(F1223=0,1.45,IF(F1223=1,1.49,IF(F1223=2,1.54,IF(F1223=3,1.59,IF(OR(F1223=4,F1223=5),1.9,IF(OR(F1223=6,F1223=7),1.96,IF(OR(F1223=8,F1223=9),1.73,IF(OR(F1223=10,F1223=11,F1223=12),1.79,IF(OR(F1223=13,F1223=14,F1223=15),1.84,IF(OR(F1223=16,F1223=17,F1223=18),1.9,1.95)))))))))), "Error")))</f>
        <v>Error</v>
      </c>
      <c r="H1223" s="87">
        <v>14400</v>
      </c>
      <c r="I1223" s="88" t="e">
        <f>G1223*H1223</f>
        <v>#VALUE!</v>
      </c>
      <c r="J1223" s="88" t="e">
        <f t="shared" ref="J1223:J1286" si="480">IF(I1223&lt;=59525,59525,I1223)</f>
        <v>#VALUE!</v>
      </c>
      <c r="K1223" s="88">
        <f>IF($D1223="գեներալ-մայոր",2.91,IF($D1223="գնդապետ",2.38,IF($D1223="փոխգնդապետ",2.25,IF($D1223="մայոր",1.85,IF($D1223="կապիտան",1.72,IF($D1223="ավագ լեյտենանտ",1.59,IF($D1223="լեյտենանտ",1.46,IF($D1223="ավագ ենթասպա",1.06,IF($D1223="ենթասպա",0.93,IF($D1223="ավագ",0.79,IF($D1223="ավագ սերժանտ",0.66,IF($D1223="սերժանտ",0.53,IF($D1223="կրտսեր սերժանտ",0.4,0)))))))))))))</f>
        <v>0</v>
      </c>
      <c r="L1223" s="88">
        <f>K1223*H1223</f>
        <v>0</v>
      </c>
      <c r="M1223" s="88" t="e">
        <f>L1223+J1223</f>
        <v>#VALUE!</v>
      </c>
      <c r="N1223" s="88" t="e">
        <f>IF(F1223&lt;2,M1223*0%,IF(F1223&lt;5,M1223*5%,IF(F1223&lt;10,M1223*10%,IF(F1223&lt;15,M1223*15%,IF(F1223&lt;20,M1223*20%,IF(F1223&lt;25,M1223*25%,IF(F1223&gt;=25,M1223*30%)))))))</f>
        <v>#VALUE!</v>
      </c>
      <c r="O1223" s="87"/>
      <c r="P1223" s="88" t="e">
        <f t="shared" ref="P1223:P1286" si="481">M1223+N1223+O1223</f>
        <v>#VALUE!</v>
      </c>
      <c r="Q1223" s="89" t="e">
        <f>P1223*6.565</f>
        <v>#VALUE!</v>
      </c>
      <c r="R1223" s="90"/>
      <c r="S1223" s="82"/>
      <c r="T1223" s="28">
        <f>IF(E1223&lt;1,0,IF(D1223="Բ-1",IF(F1223=0,6.94,IF(F1223=1,7.17,IF(F1223=2,7.41,IF(F1223=3,7.66,IF(OR(F1223=5,F1223=4),7.92,IF(OR(F1223=6,F1223=7),8.18,IF(OR(F1223=8,F1223=9),8.46,IF(OR(F1223=10,F1223=11,F1223=12),8.74,IF(OR(F1223=13,F1223=14,F1223=15),9.03,IF(OR(F1223=16,F1223=17,F1223=18),9.33,9.65)))))))))),IF(D1223="Բ-2", IF(F1223=0,5.71,IF(F1223=1,5.89,IF(F1223=2,6.09,IF(F1223=3,6.29,IF(OR(F1223=5,F1223=4),6.5,IF(OR(F1223=6,F1223=7),6.72,IF(OR(F1223=8,F1223=9),6.94,IF(OR(F1223=10,F1223=11,F1223=12),7.17,IF(OR(F1223=13,F1223=14,F1223=15),7.41,IF(OR(F1223=16,F1223=17,F1223=18),7.65,7.91)))))))))), IF(D1223="Գ-1", IF(F1223=0,4.7,IF(F1223=1,4.86,IF(F1223=2,5.01,IF(F1223=3,5.18,IF(OR(F1223=5,F1223=4),5.35,IF(OR(F1223=6,F1223=7),5.52,IF(OR(F1223=8,F1223=9),5.71,IF(OR(F1223=10,F1223=11,F1223=12),5.89,IF(OR(F1223=13,F1223=14,F1223=15),6.09,IF(OR(F1223=16,F1223=17,F1223=18),6.29,6.49)))))))))), IF(D1223="Գ-2", IF(F1223=0,3.88,IF(F1223=1,4.01,IF(F1223=2,4.14,IF(F1223=3,4.27,IF(OR(F1223=5,F1223=4),4.41,IF(OR(F1223=6,F1223=7),4.55,IF(OR(F1223=8,F1223=9),4.7,IF(OR(F1223=10,F1223=11,F1223=12),4.85,IF(OR(F1223=13,F1223=14,F1223=15),5.01,IF(OR(F1223=16,F1223=17,F1223=18),5.17,5.34)))))))))), IF(D1223="Գ-3", IF(F1223=0,3.21,IF(F1223=1,3.31,IF(F1223=2,3.42,IF(F1223=3,3.53,IF(OR(F1223=5,F1223=4),3.64,IF(OR(F1223=6,F1223=7),3.76,IF(OR(F1223=8,F1223=9),3.88,IF(OR(F1223=10,F1223=11,F1223=12),4.01,IF(OR(F1223=13,F1223=14,F1223=15),4.13,IF(OR(F1223=16,F1223=17,F1223=18),4.27,4.4)))))))))), IF(D1223="Ա-1", IF(F1223=0,2.66,IF(F1223=1,2.75,IF(F1223=2,2.83,IF(F1223=3,2.92,IF(OR(F1223=5,F1223=4),3.02,IF(OR(F1223=6,F1223=7),3.11,IF(OR(F1223=8,F1223=9),3.21,IF(OR(F1223=10,F1223=11,F1223=12),3.31,IF(OR(F1223=13,F1223=14,F1223=15),3.42,IF(OR(F1223=16,F1223=17,F1223=18),3.53,3.64)))))))))), IF(D1223="Ա-2", IF(F1223=0,2.28,IF(F1223=1,2.35,IF(F1223=2,2.43,IF(F1223=3,2.5,IF(OR(F1223=5,F1223=4),2.58,IF(OR(F1223=6,F1223=7),2.66,IF(OR(F1223=8,F1223=9),2.75,IF(OR(F1223=10,F1223=11,F1223=12),2.83,IF(OR(F1223=13,F1223=14,F1223=15),2.92,IF(OR(F1223=16,F1223=17,F1223=18),3.01,3.11)))))))))),IF(D1223="Ա-3", IF(F1223=0,1.96,IF(F1223=1,2.02,IF(F1223=2,2.08,IF(F1223=3,2.15,IF(OR(F1223=5,F1223=4),2.21,IF(OR(F1223=6,F1223=7),2.28,IF(OR(F1223=8,F1223=9),2.35,IF(OR(F1223=10,F1223=11,F1223=12),2.42,IF(OR(F1223=13,F1223=14,F1223=15),2.5,IF(OR(F1223=16,F1223=17,F1223=18),2.58,2.66)))))))))), IF(D1223="Կ-1", IF(F1223=0,1.68,IF(F1223=1,1.73,IF(F1223=2,1.79,IF(F1223=3,1.84,IF(OR(F1223=5,F1223=4),1.9,IF(OR(F1223=6,F1223=7),1.96,IF(OR(F1223=8,F1223=9),2.02,IF(OR(F1223=10,F1223=11,F1223=12),2.08,IF(OR(F1223=13,F1223=14,F1223=15),2.14,IF(OR(F1223=16,F1223=17,F1223=18),2.21,2.28)))))))))), IF(D1223="Կ-2", IF(F1223=0,1.45,IF(F1223=1,1.49,IF(F1223=2,1.54,IF(F1223=3,1.59,IF(OR(F1223=5,F1223=4),1.63,IF(OR(F1223=6,F1223=7),1.68,IF(OR(F1223=8,F1223=9),1.73,IF(OR(F1223=10,F1223=11,F1223=12),1.79,IF(OR(F1223=13,F1223=14,F1223=15),1.84,IF(OR(F1223=16,F1223=17,F1223=18),1.9,1.95)))))))))),IF(D1223="Կ-3", IF(F1223=0,1.25,IF(F1223=1,1.29,IF(F1223=2,1.33,IF(F1223=3,1.37,IF(OR(F1223=5,F1223=4),1.41,IF(OR(F1223=6,F1223=7),1.45,IF(OR(F1223=8,F1223=9),1.49,IF(OR(F1223=10,F1223=11,F1223=12),1.54,IF(OR(F1223=13,F1223=14,F1223=15),1.58,IF(OR(F1223=16,F1223=17,F1223=18),1.63,1.68)))))))))), "Error"))))))))))))</f>
        <v>0</v>
      </c>
      <c r="U1223" s="91">
        <v>66140</v>
      </c>
      <c r="V1223" s="92">
        <f t="shared" ref="V1223:V1254" si="482">+U1223*T1223</f>
        <v>0</v>
      </c>
      <c r="W1223" s="91"/>
      <c r="X1223" s="91"/>
      <c r="Y1223" s="92">
        <f>+V1223+W1223+X1223</f>
        <v>0</v>
      </c>
      <c r="Z1223" s="92">
        <f>+Y1223*6.565</f>
        <v>0</v>
      </c>
      <c r="AA1223" s="92" t="e">
        <f t="shared" ref="AA1223:AA1254" si="483">+Z1223+Q1223</f>
        <v>#VALUE!</v>
      </c>
    </row>
    <row r="1224" spans="1:29" ht="17.25">
      <c r="A1224" s="5"/>
      <c r="B1224" s="5"/>
      <c r="C1224" s="93"/>
      <c r="D1224" s="193"/>
      <c r="E1224" s="94"/>
      <c r="F1224" s="95"/>
      <c r="G1224" s="96" t="str">
        <f t="shared" ref="G1224:G1287" si="484">IF($C1224="ստորաբաժանման պետ",IF(F1224=0,2.28,IF(F1224=1,2.35,IF(F1224=2,2.43,IF(F1224=3,2.5,IF(OR(F1224=4,F1224=5),2.58,IF(OR(F1224=6,F1224=7),2.66,IF(OR(F1224=8,F1224=9),2.75,IF(OR(F1224=10,F1224=11,F1224=12),2.83,IF(OR(F1224=13,F1224=14,F1224=15),2.92,IF(OR(F1224=16,F1224=17,F1224=18),3.01,3.11)))))))))),IF($C1224="ավագ կարգադրիչ",IF(F1224=0,1.96,IF(F1224=1,2.02,IF(F1224=2,2.08,IF(F1224=3,2.15,IF(OR(F1224=4,F1224=5),2.21,IF(OR(F1224=6,F1224=7),2.28,IF(OR(F1224=8,F1224=9),2.35,IF(OR(F1224=10,F1224=11,F1224=12),2.42,IF(OR(F1224=13,F1224=14,F1224=15),2.5,IF(OR(F1224=16,F1224=17,F1224=18),2.58,2.66)))))))))),IF($C1224="կարգադրիչ",IF(F1224=0,1.45,IF(F1224=1,1.49,IF(F1224=2,1.54,IF(F1224=3,1.59,IF(OR(F1224=4,F1224=5),1.9,IF(OR(F1224=6,F1224=7),1.96,IF(OR(F1224=8,F1224=9),1.73,IF(OR(F1224=10,F1224=11,F1224=12),1.79,IF(OR(F1224=13,F1224=14,F1224=15),1.84,IF(OR(F1224=16,F1224=17,F1224=18),1.9,1.95)))))))))), "Error")))</f>
        <v>Error</v>
      </c>
      <c r="H1224" s="97">
        <v>14400</v>
      </c>
      <c r="I1224" s="98" t="e">
        <f t="shared" ref="I1224:I1277" si="485">G1224*H1224</f>
        <v>#VALUE!</v>
      </c>
      <c r="J1224" s="88" t="e">
        <f t="shared" si="480"/>
        <v>#VALUE!</v>
      </c>
      <c r="K1224" s="98">
        <f t="shared" ref="K1224:K1287" si="486">IF($D1224="գեներալ-մայոր",2.91,IF($D1224="գնդապետ",2.38,IF($D1224="փոխգնդապետ",2.25,IF($D1224="մայոր",1.85,IF($D1224="կապիտան",1.72,IF($D1224="ավագ լեյտենանտ",1.59,IF($D1224="լեյտենանտ",1.46,IF($D1224="ավագ ենթասպա",1.06,IF($D1224="ենթասպա",0.93,IF($D1224="ավագ",0.79,IF($D1224="ավագ սերժանտ",0.66,IF($D1224="սերժանտ",0.53,IF($D1224="կրտսեր սերժանտ",0.4,0)))))))))))))</f>
        <v>0</v>
      </c>
      <c r="L1224" s="98">
        <f t="shared" ref="L1224:L1277" si="487">K1224*H1224</f>
        <v>0</v>
      </c>
      <c r="M1224" s="98" t="e">
        <f t="shared" ref="M1224:M1277" si="488">L1224+J1224</f>
        <v>#VALUE!</v>
      </c>
      <c r="N1224" s="98" t="e">
        <f t="shared" ref="N1224:N1277" si="489">IF(F1224&lt;2,M1224*0%,IF(F1224&lt;5,M1224*5%,IF(F1224&lt;10,M1224*10%,IF(F1224&lt;15,M1224*15%,IF(F1224&lt;20,M1224*20%,IF(F1224&lt;25,M1224*25%,IF(F1224&gt;=25,M1224*30%)))))))</f>
        <v>#VALUE!</v>
      </c>
      <c r="O1224" s="97"/>
      <c r="P1224" s="98" t="e">
        <f t="shared" si="481"/>
        <v>#VALUE!</v>
      </c>
      <c r="Q1224" s="99" t="e">
        <f t="shared" ref="Q1224:Q1287" si="490">P1224*6.565</f>
        <v>#VALUE!</v>
      </c>
      <c r="R1224" s="100"/>
      <c r="S1224" s="5"/>
      <c r="T1224" s="28">
        <f t="shared" ref="T1224:T1287" si="491">IF(E1224&lt;1,0,IF(D1224="Բ-1",IF(F1224=0,6.94,IF(F1224=1,7.17,IF(F1224=2,7.41,IF(F1224=3,7.66,IF(OR(F1224=5,F1224=4),7.92,IF(OR(F1224=6,F1224=7),8.18,IF(OR(F1224=8,F1224=9),8.46,IF(OR(F1224=10,F1224=11,F1224=12),8.74,IF(OR(F1224=13,F1224=14,F1224=15),9.03,IF(OR(F1224=16,F1224=17,F1224=18),9.33,9.65)))))))))),IF(D1224="Բ-2", IF(F1224=0,5.71,IF(F1224=1,5.89,IF(F1224=2,6.09,IF(F1224=3,6.29,IF(OR(F1224=5,F1224=4),6.5,IF(OR(F1224=6,F1224=7),6.72,IF(OR(F1224=8,F1224=9),6.94,IF(OR(F1224=10,F1224=11,F1224=12),7.17,IF(OR(F1224=13,F1224=14,F1224=15),7.41,IF(OR(F1224=16,F1224=17,F1224=18),7.65,7.91)))))))))), IF(D1224="Գ-1", IF(F1224=0,4.7,IF(F1224=1,4.86,IF(F1224=2,5.01,IF(F1224=3,5.18,IF(OR(F1224=5,F1224=4),5.35,IF(OR(F1224=6,F1224=7),5.52,IF(OR(F1224=8,F1224=9),5.71,IF(OR(F1224=10,F1224=11,F1224=12),5.89,IF(OR(F1224=13,F1224=14,F1224=15),6.09,IF(OR(F1224=16,F1224=17,F1224=18),6.29,6.49)))))))))), IF(D1224="Գ-2", IF(F1224=0,3.88,IF(F1224=1,4.01,IF(F1224=2,4.14,IF(F1224=3,4.27,IF(OR(F1224=5,F1224=4),4.41,IF(OR(F1224=6,F1224=7),4.55,IF(OR(F1224=8,F1224=9),4.7,IF(OR(F1224=10,F1224=11,F1224=12),4.85,IF(OR(F1224=13,F1224=14,F1224=15),5.01,IF(OR(F1224=16,F1224=17,F1224=18),5.17,5.34)))))))))), IF(D1224="Գ-3", IF(F1224=0,3.21,IF(F1224=1,3.31,IF(F1224=2,3.42,IF(F1224=3,3.53,IF(OR(F1224=5,F1224=4),3.64,IF(OR(F1224=6,F1224=7),3.76,IF(OR(F1224=8,F1224=9),3.88,IF(OR(F1224=10,F1224=11,F1224=12),4.01,IF(OR(F1224=13,F1224=14,F1224=15),4.13,IF(OR(F1224=16,F1224=17,F1224=18),4.27,4.4)))))))))), IF(D1224="Ա-1", IF(F1224=0,2.66,IF(F1224=1,2.75,IF(F1224=2,2.83,IF(F1224=3,2.92,IF(OR(F1224=5,F1224=4),3.02,IF(OR(F1224=6,F1224=7),3.11,IF(OR(F1224=8,F1224=9),3.21,IF(OR(F1224=10,F1224=11,F1224=12),3.31,IF(OR(F1224=13,F1224=14,F1224=15),3.42,IF(OR(F1224=16,F1224=17,F1224=18),3.53,3.64)))))))))), IF(D1224="Ա-2", IF(F1224=0,2.28,IF(F1224=1,2.35,IF(F1224=2,2.43,IF(F1224=3,2.5,IF(OR(F1224=5,F1224=4),2.58,IF(OR(F1224=6,F1224=7),2.66,IF(OR(F1224=8,F1224=9),2.75,IF(OR(F1224=10,F1224=11,F1224=12),2.83,IF(OR(F1224=13,F1224=14,F1224=15),2.92,IF(OR(F1224=16,F1224=17,F1224=18),3.01,3.11)))))))))),IF(D1224="Ա-3", IF(F1224=0,1.96,IF(F1224=1,2.02,IF(F1224=2,2.08,IF(F1224=3,2.15,IF(OR(F1224=5,F1224=4),2.21,IF(OR(F1224=6,F1224=7),2.28,IF(OR(F1224=8,F1224=9),2.35,IF(OR(F1224=10,F1224=11,F1224=12),2.42,IF(OR(F1224=13,F1224=14,F1224=15),2.5,IF(OR(F1224=16,F1224=17,F1224=18),2.58,2.66)))))))))), IF(D1224="Կ-1", IF(F1224=0,1.68,IF(F1224=1,1.73,IF(F1224=2,1.79,IF(F1224=3,1.84,IF(OR(F1224=5,F1224=4),1.9,IF(OR(F1224=6,F1224=7),1.96,IF(OR(F1224=8,F1224=9),2.02,IF(OR(F1224=10,F1224=11,F1224=12),2.08,IF(OR(F1224=13,F1224=14,F1224=15),2.14,IF(OR(F1224=16,F1224=17,F1224=18),2.21,2.28)))))))))), IF(D1224="Կ-2", IF(F1224=0,1.45,IF(F1224=1,1.49,IF(F1224=2,1.54,IF(F1224=3,1.59,IF(OR(F1224=5,F1224=4),1.63,IF(OR(F1224=6,F1224=7),1.68,IF(OR(F1224=8,F1224=9),1.73,IF(OR(F1224=10,F1224=11,F1224=12),1.79,IF(OR(F1224=13,F1224=14,F1224=15),1.84,IF(OR(F1224=16,F1224=17,F1224=18),1.9,1.95)))))))))),IF(D1224="Կ-3", IF(F1224=0,1.25,IF(F1224=1,1.29,IF(F1224=2,1.33,IF(F1224=3,1.37,IF(OR(F1224=5,F1224=4),1.41,IF(OR(F1224=6,F1224=7),1.45,IF(OR(F1224=8,F1224=9),1.49,IF(OR(F1224=10,F1224=11,F1224=12),1.54,IF(OR(F1224=13,F1224=14,F1224=15),1.58,IF(OR(F1224=16,F1224=17,F1224=18),1.63,1.68)))))))))), "Error"))))))))))))</f>
        <v>0</v>
      </c>
      <c r="U1224" s="101">
        <v>66140</v>
      </c>
      <c r="V1224" s="102">
        <f t="shared" si="482"/>
        <v>0</v>
      </c>
      <c r="W1224" s="101"/>
      <c r="X1224" s="101"/>
      <c r="Y1224" s="102">
        <f t="shared" ref="Y1224:Y1277" si="492">+V1224+W1224+X1224</f>
        <v>0</v>
      </c>
      <c r="Z1224" s="102">
        <f t="shared" ref="Z1224:Z1287" si="493">+Y1224*6.565</f>
        <v>0</v>
      </c>
      <c r="AA1224" s="102" t="e">
        <f t="shared" si="483"/>
        <v>#VALUE!</v>
      </c>
    </row>
    <row r="1225" spans="1:29" ht="17.25">
      <c r="A1225" s="5"/>
      <c r="B1225" s="5"/>
      <c r="C1225" s="93"/>
      <c r="D1225" s="193"/>
      <c r="E1225" s="94"/>
      <c r="F1225" s="95"/>
      <c r="G1225" s="96" t="str">
        <f t="shared" si="484"/>
        <v>Error</v>
      </c>
      <c r="H1225" s="97">
        <v>14400</v>
      </c>
      <c r="I1225" s="98" t="e">
        <f t="shared" si="485"/>
        <v>#VALUE!</v>
      </c>
      <c r="J1225" s="88" t="e">
        <f t="shared" si="480"/>
        <v>#VALUE!</v>
      </c>
      <c r="K1225" s="98">
        <f t="shared" si="486"/>
        <v>0</v>
      </c>
      <c r="L1225" s="98">
        <f t="shared" si="487"/>
        <v>0</v>
      </c>
      <c r="M1225" s="98" t="e">
        <f t="shared" si="488"/>
        <v>#VALUE!</v>
      </c>
      <c r="N1225" s="98" t="e">
        <f t="shared" si="489"/>
        <v>#VALUE!</v>
      </c>
      <c r="O1225" s="97"/>
      <c r="P1225" s="98" t="e">
        <f t="shared" si="481"/>
        <v>#VALUE!</v>
      </c>
      <c r="Q1225" s="99" t="e">
        <f t="shared" si="490"/>
        <v>#VALUE!</v>
      </c>
      <c r="R1225" s="100"/>
      <c r="S1225" s="5"/>
      <c r="T1225" s="28">
        <f t="shared" si="491"/>
        <v>0</v>
      </c>
      <c r="U1225" s="101">
        <v>66140</v>
      </c>
      <c r="V1225" s="102">
        <f t="shared" si="482"/>
        <v>0</v>
      </c>
      <c r="W1225" s="101"/>
      <c r="X1225" s="101"/>
      <c r="Y1225" s="102">
        <f t="shared" si="492"/>
        <v>0</v>
      </c>
      <c r="Z1225" s="102">
        <f t="shared" si="493"/>
        <v>0</v>
      </c>
      <c r="AA1225" s="102" t="e">
        <f t="shared" si="483"/>
        <v>#VALUE!</v>
      </c>
    </row>
    <row r="1226" spans="1:29" ht="17.25">
      <c r="A1226" s="5"/>
      <c r="B1226" s="5"/>
      <c r="C1226" s="93"/>
      <c r="D1226" s="193"/>
      <c r="E1226" s="94"/>
      <c r="F1226" s="95"/>
      <c r="G1226" s="96" t="str">
        <f t="shared" si="484"/>
        <v>Error</v>
      </c>
      <c r="H1226" s="97">
        <v>14400</v>
      </c>
      <c r="I1226" s="98" t="e">
        <f t="shared" si="485"/>
        <v>#VALUE!</v>
      </c>
      <c r="J1226" s="88" t="e">
        <f t="shared" si="480"/>
        <v>#VALUE!</v>
      </c>
      <c r="K1226" s="98">
        <f t="shared" si="486"/>
        <v>0</v>
      </c>
      <c r="L1226" s="98">
        <f t="shared" si="487"/>
        <v>0</v>
      </c>
      <c r="M1226" s="98" t="e">
        <f t="shared" si="488"/>
        <v>#VALUE!</v>
      </c>
      <c r="N1226" s="98" t="e">
        <f t="shared" si="489"/>
        <v>#VALUE!</v>
      </c>
      <c r="O1226" s="97"/>
      <c r="P1226" s="98" t="e">
        <f t="shared" si="481"/>
        <v>#VALUE!</v>
      </c>
      <c r="Q1226" s="99" t="e">
        <f t="shared" si="490"/>
        <v>#VALUE!</v>
      </c>
      <c r="R1226" s="100"/>
      <c r="S1226" s="5"/>
      <c r="T1226" s="28">
        <f t="shared" si="491"/>
        <v>0</v>
      </c>
      <c r="U1226" s="101">
        <v>66140</v>
      </c>
      <c r="V1226" s="102">
        <f t="shared" si="482"/>
        <v>0</v>
      </c>
      <c r="W1226" s="101"/>
      <c r="X1226" s="101"/>
      <c r="Y1226" s="102">
        <f t="shared" si="492"/>
        <v>0</v>
      </c>
      <c r="Z1226" s="102">
        <f t="shared" si="493"/>
        <v>0</v>
      </c>
      <c r="AA1226" s="102" t="e">
        <f t="shared" si="483"/>
        <v>#VALUE!</v>
      </c>
    </row>
    <row r="1227" spans="1:29" ht="17.25">
      <c r="A1227" s="5"/>
      <c r="B1227" s="5"/>
      <c r="C1227" s="93"/>
      <c r="D1227" s="193"/>
      <c r="E1227" s="94"/>
      <c r="F1227" s="95"/>
      <c r="G1227" s="96" t="str">
        <f t="shared" si="484"/>
        <v>Error</v>
      </c>
      <c r="H1227" s="97">
        <v>14400</v>
      </c>
      <c r="I1227" s="98" t="e">
        <f t="shared" si="485"/>
        <v>#VALUE!</v>
      </c>
      <c r="J1227" s="88" t="e">
        <f t="shared" si="480"/>
        <v>#VALUE!</v>
      </c>
      <c r="K1227" s="98">
        <f t="shared" si="486"/>
        <v>0</v>
      </c>
      <c r="L1227" s="98">
        <f t="shared" si="487"/>
        <v>0</v>
      </c>
      <c r="M1227" s="98" t="e">
        <f t="shared" si="488"/>
        <v>#VALUE!</v>
      </c>
      <c r="N1227" s="98" t="e">
        <f t="shared" si="489"/>
        <v>#VALUE!</v>
      </c>
      <c r="O1227" s="97"/>
      <c r="P1227" s="98" t="e">
        <f t="shared" si="481"/>
        <v>#VALUE!</v>
      </c>
      <c r="Q1227" s="99" t="e">
        <f t="shared" si="490"/>
        <v>#VALUE!</v>
      </c>
      <c r="R1227" s="100"/>
      <c r="S1227" s="5"/>
      <c r="T1227" s="28">
        <f t="shared" si="491"/>
        <v>0</v>
      </c>
      <c r="U1227" s="101">
        <v>66140</v>
      </c>
      <c r="V1227" s="102">
        <f t="shared" si="482"/>
        <v>0</v>
      </c>
      <c r="W1227" s="101"/>
      <c r="X1227" s="101"/>
      <c r="Y1227" s="102">
        <f t="shared" si="492"/>
        <v>0</v>
      </c>
      <c r="Z1227" s="102">
        <f t="shared" si="493"/>
        <v>0</v>
      </c>
      <c r="AA1227" s="102" t="e">
        <f t="shared" si="483"/>
        <v>#VALUE!</v>
      </c>
    </row>
    <row r="1228" spans="1:29" ht="17.25">
      <c r="A1228" s="5"/>
      <c r="B1228" s="5"/>
      <c r="C1228" s="93"/>
      <c r="D1228" s="193"/>
      <c r="E1228" s="94"/>
      <c r="F1228" s="95"/>
      <c r="G1228" s="96" t="str">
        <f t="shared" si="484"/>
        <v>Error</v>
      </c>
      <c r="H1228" s="97">
        <v>14400</v>
      </c>
      <c r="I1228" s="98" t="e">
        <f t="shared" si="485"/>
        <v>#VALUE!</v>
      </c>
      <c r="J1228" s="88" t="e">
        <f t="shared" si="480"/>
        <v>#VALUE!</v>
      </c>
      <c r="K1228" s="98">
        <f t="shared" si="486"/>
        <v>0</v>
      </c>
      <c r="L1228" s="98">
        <f t="shared" si="487"/>
        <v>0</v>
      </c>
      <c r="M1228" s="98" t="e">
        <f t="shared" si="488"/>
        <v>#VALUE!</v>
      </c>
      <c r="N1228" s="98" t="e">
        <f t="shared" si="489"/>
        <v>#VALUE!</v>
      </c>
      <c r="O1228" s="97"/>
      <c r="P1228" s="98" t="e">
        <f t="shared" si="481"/>
        <v>#VALUE!</v>
      </c>
      <c r="Q1228" s="99" t="e">
        <f t="shared" si="490"/>
        <v>#VALUE!</v>
      </c>
      <c r="R1228" s="100"/>
      <c r="S1228" s="5"/>
      <c r="T1228" s="28">
        <f t="shared" si="491"/>
        <v>0</v>
      </c>
      <c r="U1228" s="101">
        <v>66140</v>
      </c>
      <c r="V1228" s="102">
        <f t="shared" si="482"/>
        <v>0</v>
      </c>
      <c r="W1228" s="101"/>
      <c r="X1228" s="101"/>
      <c r="Y1228" s="102">
        <f t="shared" si="492"/>
        <v>0</v>
      </c>
      <c r="Z1228" s="102">
        <f t="shared" si="493"/>
        <v>0</v>
      </c>
      <c r="AA1228" s="102" t="e">
        <f t="shared" si="483"/>
        <v>#VALUE!</v>
      </c>
    </row>
    <row r="1229" spans="1:29" ht="17.25">
      <c r="A1229" s="5"/>
      <c r="B1229" s="5"/>
      <c r="C1229" s="93"/>
      <c r="D1229" s="193"/>
      <c r="E1229" s="84"/>
      <c r="F1229" s="85"/>
      <c r="G1229" s="86" t="str">
        <f t="shared" si="484"/>
        <v>Error</v>
      </c>
      <c r="H1229" s="87">
        <v>14400</v>
      </c>
      <c r="I1229" s="88" t="e">
        <f t="shared" si="485"/>
        <v>#VALUE!</v>
      </c>
      <c r="J1229" s="88" t="e">
        <f t="shared" si="480"/>
        <v>#VALUE!</v>
      </c>
      <c r="K1229" s="88">
        <f t="shared" si="486"/>
        <v>0</v>
      </c>
      <c r="L1229" s="88">
        <f t="shared" si="487"/>
        <v>0</v>
      </c>
      <c r="M1229" s="88" t="e">
        <f t="shared" si="488"/>
        <v>#VALUE!</v>
      </c>
      <c r="N1229" s="88" t="e">
        <f t="shared" si="489"/>
        <v>#VALUE!</v>
      </c>
      <c r="O1229" s="87"/>
      <c r="P1229" s="88" t="e">
        <f t="shared" si="481"/>
        <v>#VALUE!</v>
      </c>
      <c r="Q1229" s="89" t="e">
        <f t="shared" si="490"/>
        <v>#VALUE!</v>
      </c>
      <c r="R1229" s="90"/>
      <c r="S1229" s="82"/>
      <c r="T1229" s="28">
        <f t="shared" si="491"/>
        <v>0</v>
      </c>
      <c r="U1229" s="91">
        <v>66140</v>
      </c>
      <c r="V1229" s="92">
        <f t="shared" si="482"/>
        <v>0</v>
      </c>
      <c r="W1229" s="91"/>
      <c r="X1229" s="91"/>
      <c r="Y1229" s="92">
        <f t="shared" si="492"/>
        <v>0</v>
      </c>
      <c r="Z1229" s="92">
        <f t="shared" si="493"/>
        <v>0</v>
      </c>
      <c r="AA1229" s="92" t="e">
        <f t="shared" si="483"/>
        <v>#VALUE!</v>
      </c>
    </row>
    <row r="1230" spans="1:29" ht="17.25">
      <c r="A1230" s="5"/>
      <c r="B1230" s="5"/>
      <c r="C1230" s="93"/>
      <c r="D1230" s="193"/>
      <c r="E1230" s="94"/>
      <c r="F1230" s="95"/>
      <c r="G1230" s="96" t="str">
        <f t="shared" si="484"/>
        <v>Error</v>
      </c>
      <c r="H1230" s="97">
        <v>14400</v>
      </c>
      <c r="I1230" s="98" t="e">
        <f t="shared" si="485"/>
        <v>#VALUE!</v>
      </c>
      <c r="J1230" s="88" t="e">
        <f t="shared" si="480"/>
        <v>#VALUE!</v>
      </c>
      <c r="K1230" s="98">
        <f t="shared" si="486"/>
        <v>0</v>
      </c>
      <c r="L1230" s="98">
        <f t="shared" si="487"/>
        <v>0</v>
      </c>
      <c r="M1230" s="98" t="e">
        <f t="shared" si="488"/>
        <v>#VALUE!</v>
      </c>
      <c r="N1230" s="98" t="e">
        <f t="shared" si="489"/>
        <v>#VALUE!</v>
      </c>
      <c r="O1230" s="97"/>
      <c r="P1230" s="98" t="e">
        <f t="shared" si="481"/>
        <v>#VALUE!</v>
      </c>
      <c r="Q1230" s="99" t="e">
        <f t="shared" si="490"/>
        <v>#VALUE!</v>
      </c>
      <c r="R1230" s="100"/>
      <c r="S1230" s="5"/>
      <c r="T1230" s="28">
        <f t="shared" si="491"/>
        <v>0</v>
      </c>
      <c r="U1230" s="101">
        <v>66140</v>
      </c>
      <c r="V1230" s="102">
        <f t="shared" si="482"/>
        <v>0</v>
      </c>
      <c r="W1230" s="101"/>
      <c r="X1230" s="101"/>
      <c r="Y1230" s="102">
        <f t="shared" si="492"/>
        <v>0</v>
      </c>
      <c r="Z1230" s="102">
        <f t="shared" si="493"/>
        <v>0</v>
      </c>
      <c r="AA1230" s="102" t="e">
        <f t="shared" si="483"/>
        <v>#VALUE!</v>
      </c>
    </row>
    <row r="1231" spans="1:29" ht="17.25">
      <c r="A1231" s="5"/>
      <c r="B1231" s="5"/>
      <c r="C1231" s="93"/>
      <c r="D1231" s="193"/>
      <c r="E1231" s="94"/>
      <c r="F1231" s="95"/>
      <c r="G1231" s="96" t="str">
        <f t="shared" si="484"/>
        <v>Error</v>
      </c>
      <c r="H1231" s="97">
        <v>14400</v>
      </c>
      <c r="I1231" s="98" t="e">
        <f t="shared" si="485"/>
        <v>#VALUE!</v>
      </c>
      <c r="J1231" s="88" t="e">
        <f t="shared" si="480"/>
        <v>#VALUE!</v>
      </c>
      <c r="K1231" s="98">
        <f t="shared" si="486"/>
        <v>0</v>
      </c>
      <c r="L1231" s="98">
        <f t="shared" si="487"/>
        <v>0</v>
      </c>
      <c r="M1231" s="98" t="e">
        <f t="shared" si="488"/>
        <v>#VALUE!</v>
      </c>
      <c r="N1231" s="98" t="e">
        <f t="shared" si="489"/>
        <v>#VALUE!</v>
      </c>
      <c r="O1231" s="97"/>
      <c r="P1231" s="98" t="e">
        <f t="shared" si="481"/>
        <v>#VALUE!</v>
      </c>
      <c r="Q1231" s="99" t="e">
        <f t="shared" si="490"/>
        <v>#VALUE!</v>
      </c>
      <c r="R1231" s="100"/>
      <c r="S1231" s="5"/>
      <c r="T1231" s="28">
        <f t="shared" si="491"/>
        <v>0</v>
      </c>
      <c r="U1231" s="101">
        <v>66140</v>
      </c>
      <c r="V1231" s="102">
        <f t="shared" si="482"/>
        <v>0</v>
      </c>
      <c r="W1231" s="101"/>
      <c r="X1231" s="101"/>
      <c r="Y1231" s="102">
        <f t="shared" si="492"/>
        <v>0</v>
      </c>
      <c r="Z1231" s="102">
        <f t="shared" si="493"/>
        <v>0</v>
      </c>
      <c r="AA1231" s="102" t="e">
        <f t="shared" si="483"/>
        <v>#VALUE!</v>
      </c>
    </row>
    <row r="1232" spans="1:29" ht="17.25">
      <c r="A1232" s="5"/>
      <c r="B1232" s="5"/>
      <c r="C1232" s="93"/>
      <c r="D1232" s="193"/>
      <c r="E1232" s="94"/>
      <c r="F1232" s="95"/>
      <c r="G1232" s="96" t="str">
        <f t="shared" si="484"/>
        <v>Error</v>
      </c>
      <c r="H1232" s="97">
        <v>14400</v>
      </c>
      <c r="I1232" s="98" t="e">
        <f t="shared" si="485"/>
        <v>#VALUE!</v>
      </c>
      <c r="J1232" s="88" t="e">
        <f t="shared" si="480"/>
        <v>#VALUE!</v>
      </c>
      <c r="K1232" s="98">
        <f t="shared" si="486"/>
        <v>0</v>
      </c>
      <c r="L1232" s="98">
        <f t="shared" si="487"/>
        <v>0</v>
      </c>
      <c r="M1232" s="98" t="e">
        <f t="shared" si="488"/>
        <v>#VALUE!</v>
      </c>
      <c r="N1232" s="98" t="e">
        <f t="shared" si="489"/>
        <v>#VALUE!</v>
      </c>
      <c r="O1232" s="97"/>
      <c r="P1232" s="98" t="e">
        <f t="shared" si="481"/>
        <v>#VALUE!</v>
      </c>
      <c r="Q1232" s="99" t="e">
        <f t="shared" si="490"/>
        <v>#VALUE!</v>
      </c>
      <c r="R1232" s="100"/>
      <c r="S1232" s="5"/>
      <c r="T1232" s="28">
        <f t="shared" si="491"/>
        <v>0</v>
      </c>
      <c r="U1232" s="101">
        <v>66140</v>
      </c>
      <c r="V1232" s="102">
        <f t="shared" si="482"/>
        <v>0</v>
      </c>
      <c r="W1232" s="101"/>
      <c r="X1232" s="101"/>
      <c r="Y1232" s="102">
        <f t="shared" si="492"/>
        <v>0</v>
      </c>
      <c r="Z1232" s="102">
        <f t="shared" si="493"/>
        <v>0</v>
      </c>
      <c r="AA1232" s="102" t="e">
        <f t="shared" si="483"/>
        <v>#VALUE!</v>
      </c>
    </row>
    <row r="1233" spans="1:27" ht="17.25">
      <c r="A1233" s="5"/>
      <c r="B1233" s="5"/>
      <c r="C1233" s="93"/>
      <c r="D1233" s="193"/>
      <c r="E1233" s="94"/>
      <c r="F1233" s="95"/>
      <c r="G1233" s="96" t="str">
        <f t="shared" si="484"/>
        <v>Error</v>
      </c>
      <c r="H1233" s="97">
        <v>14400</v>
      </c>
      <c r="I1233" s="98" t="e">
        <f t="shared" si="485"/>
        <v>#VALUE!</v>
      </c>
      <c r="J1233" s="88" t="e">
        <f t="shared" si="480"/>
        <v>#VALUE!</v>
      </c>
      <c r="K1233" s="98">
        <f t="shared" si="486"/>
        <v>0</v>
      </c>
      <c r="L1233" s="98">
        <f t="shared" si="487"/>
        <v>0</v>
      </c>
      <c r="M1233" s="98" t="e">
        <f t="shared" si="488"/>
        <v>#VALUE!</v>
      </c>
      <c r="N1233" s="98" t="e">
        <f t="shared" si="489"/>
        <v>#VALUE!</v>
      </c>
      <c r="O1233" s="97"/>
      <c r="P1233" s="98" t="e">
        <f t="shared" si="481"/>
        <v>#VALUE!</v>
      </c>
      <c r="Q1233" s="99" t="e">
        <f t="shared" si="490"/>
        <v>#VALUE!</v>
      </c>
      <c r="R1233" s="100"/>
      <c r="S1233" s="5"/>
      <c r="T1233" s="28">
        <f t="shared" si="491"/>
        <v>0</v>
      </c>
      <c r="U1233" s="101">
        <v>66140</v>
      </c>
      <c r="V1233" s="102">
        <f t="shared" si="482"/>
        <v>0</v>
      </c>
      <c r="W1233" s="101"/>
      <c r="X1233" s="101"/>
      <c r="Y1233" s="102">
        <f t="shared" si="492"/>
        <v>0</v>
      </c>
      <c r="Z1233" s="102">
        <f t="shared" si="493"/>
        <v>0</v>
      </c>
      <c r="AA1233" s="102" t="e">
        <f t="shared" si="483"/>
        <v>#VALUE!</v>
      </c>
    </row>
    <row r="1234" spans="1:27" ht="17.25">
      <c r="A1234" s="5"/>
      <c r="B1234" s="5"/>
      <c r="C1234" s="93"/>
      <c r="D1234" s="193"/>
      <c r="E1234" s="94"/>
      <c r="F1234" s="95"/>
      <c r="G1234" s="96" t="str">
        <f t="shared" si="484"/>
        <v>Error</v>
      </c>
      <c r="H1234" s="97">
        <v>14400</v>
      </c>
      <c r="I1234" s="98" t="e">
        <f t="shared" si="485"/>
        <v>#VALUE!</v>
      </c>
      <c r="J1234" s="88" t="e">
        <f t="shared" si="480"/>
        <v>#VALUE!</v>
      </c>
      <c r="K1234" s="98">
        <f t="shared" si="486"/>
        <v>0</v>
      </c>
      <c r="L1234" s="98">
        <f t="shared" si="487"/>
        <v>0</v>
      </c>
      <c r="M1234" s="98" t="e">
        <f t="shared" si="488"/>
        <v>#VALUE!</v>
      </c>
      <c r="N1234" s="98" t="e">
        <f t="shared" si="489"/>
        <v>#VALUE!</v>
      </c>
      <c r="O1234" s="97"/>
      <c r="P1234" s="98" t="e">
        <f t="shared" si="481"/>
        <v>#VALUE!</v>
      </c>
      <c r="Q1234" s="99" t="e">
        <f t="shared" si="490"/>
        <v>#VALUE!</v>
      </c>
      <c r="R1234" s="100"/>
      <c r="S1234" s="5"/>
      <c r="T1234" s="28">
        <f t="shared" si="491"/>
        <v>0</v>
      </c>
      <c r="U1234" s="101">
        <v>66140</v>
      </c>
      <c r="V1234" s="102">
        <f t="shared" si="482"/>
        <v>0</v>
      </c>
      <c r="W1234" s="101"/>
      <c r="X1234" s="101"/>
      <c r="Y1234" s="102">
        <f t="shared" si="492"/>
        <v>0</v>
      </c>
      <c r="Z1234" s="102">
        <f t="shared" si="493"/>
        <v>0</v>
      </c>
      <c r="AA1234" s="102" t="e">
        <f t="shared" si="483"/>
        <v>#VALUE!</v>
      </c>
    </row>
    <row r="1235" spans="1:27" ht="17.25">
      <c r="A1235" s="5"/>
      <c r="B1235" s="5"/>
      <c r="C1235" s="93"/>
      <c r="D1235" s="193"/>
      <c r="E1235" s="84"/>
      <c r="F1235" s="85"/>
      <c r="G1235" s="86" t="str">
        <f t="shared" si="484"/>
        <v>Error</v>
      </c>
      <c r="H1235" s="87">
        <v>14400</v>
      </c>
      <c r="I1235" s="88" t="e">
        <f t="shared" si="485"/>
        <v>#VALUE!</v>
      </c>
      <c r="J1235" s="88" t="e">
        <f t="shared" si="480"/>
        <v>#VALUE!</v>
      </c>
      <c r="K1235" s="88">
        <f t="shared" si="486"/>
        <v>0</v>
      </c>
      <c r="L1235" s="88">
        <f t="shared" si="487"/>
        <v>0</v>
      </c>
      <c r="M1235" s="88" t="e">
        <f t="shared" si="488"/>
        <v>#VALUE!</v>
      </c>
      <c r="N1235" s="88" t="e">
        <f t="shared" si="489"/>
        <v>#VALUE!</v>
      </c>
      <c r="O1235" s="87"/>
      <c r="P1235" s="88" t="e">
        <f t="shared" si="481"/>
        <v>#VALUE!</v>
      </c>
      <c r="Q1235" s="89" t="e">
        <f t="shared" si="490"/>
        <v>#VALUE!</v>
      </c>
      <c r="R1235" s="90"/>
      <c r="S1235" s="82"/>
      <c r="T1235" s="28">
        <f t="shared" si="491"/>
        <v>0</v>
      </c>
      <c r="U1235" s="91">
        <v>66140</v>
      </c>
      <c r="V1235" s="92">
        <f t="shared" si="482"/>
        <v>0</v>
      </c>
      <c r="W1235" s="91"/>
      <c r="X1235" s="91"/>
      <c r="Y1235" s="92">
        <f t="shared" si="492"/>
        <v>0</v>
      </c>
      <c r="Z1235" s="92">
        <f t="shared" si="493"/>
        <v>0</v>
      </c>
      <c r="AA1235" s="92" t="e">
        <f t="shared" si="483"/>
        <v>#VALUE!</v>
      </c>
    </row>
    <row r="1236" spans="1:27" ht="17.25">
      <c r="A1236" s="5"/>
      <c r="B1236" s="5"/>
      <c r="C1236" s="93"/>
      <c r="D1236" s="193"/>
      <c r="E1236" s="94"/>
      <c r="F1236" s="95"/>
      <c r="G1236" s="96" t="str">
        <f t="shared" si="484"/>
        <v>Error</v>
      </c>
      <c r="H1236" s="97">
        <v>14400</v>
      </c>
      <c r="I1236" s="98" t="e">
        <f t="shared" si="485"/>
        <v>#VALUE!</v>
      </c>
      <c r="J1236" s="88" t="e">
        <f t="shared" si="480"/>
        <v>#VALUE!</v>
      </c>
      <c r="K1236" s="98">
        <f t="shared" si="486"/>
        <v>0</v>
      </c>
      <c r="L1236" s="98">
        <f t="shared" si="487"/>
        <v>0</v>
      </c>
      <c r="M1236" s="98" t="e">
        <f t="shared" si="488"/>
        <v>#VALUE!</v>
      </c>
      <c r="N1236" s="98" t="e">
        <f t="shared" si="489"/>
        <v>#VALUE!</v>
      </c>
      <c r="O1236" s="97"/>
      <c r="P1236" s="98" t="e">
        <f t="shared" si="481"/>
        <v>#VALUE!</v>
      </c>
      <c r="Q1236" s="99" t="e">
        <f t="shared" si="490"/>
        <v>#VALUE!</v>
      </c>
      <c r="R1236" s="100"/>
      <c r="S1236" s="5"/>
      <c r="T1236" s="28">
        <f t="shared" si="491"/>
        <v>0</v>
      </c>
      <c r="U1236" s="101">
        <v>66140</v>
      </c>
      <c r="V1236" s="102">
        <f t="shared" si="482"/>
        <v>0</v>
      </c>
      <c r="W1236" s="101"/>
      <c r="X1236" s="101"/>
      <c r="Y1236" s="102">
        <f t="shared" si="492"/>
        <v>0</v>
      </c>
      <c r="Z1236" s="102">
        <f t="shared" si="493"/>
        <v>0</v>
      </c>
      <c r="AA1236" s="102" t="e">
        <f t="shared" si="483"/>
        <v>#VALUE!</v>
      </c>
    </row>
    <row r="1237" spans="1:27" ht="17.25">
      <c r="A1237" s="5"/>
      <c r="B1237" s="5"/>
      <c r="C1237" s="93"/>
      <c r="D1237" s="193"/>
      <c r="E1237" s="94"/>
      <c r="F1237" s="95"/>
      <c r="G1237" s="96" t="str">
        <f t="shared" si="484"/>
        <v>Error</v>
      </c>
      <c r="H1237" s="97">
        <v>14400</v>
      </c>
      <c r="I1237" s="98" t="e">
        <f t="shared" si="485"/>
        <v>#VALUE!</v>
      </c>
      <c r="J1237" s="88" t="e">
        <f t="shared" si="480"/>
        <v>#VALUE!</v>
      </c>
      <c r="K1237" s="98">
        <f t="shared" si="486"/>
        <v>0</v>
      </c>
      <c r="L1237" s="98">
        <f t="shared" si="487"/>
        <v>0</v>
      </c>
      <c r="M1237" s="98" t="e">
        <f t="shared" si="488"/>
        <v>#VALUE!</v>
      </c>
      <c r="N1237" s="98" t="e">
        <f t="shared" si="489"/>
        <v>#VALUE!</v>
      </c>
      <c r="O1237" s="97"/>
      <c r="P1237" s="98" t="e">
        <f t="shared" si="481"/>
        <v>#VALUE!</v>
      </c>
      <c r="Q1237" s="99" t="e">
        <f t="shared" si="490"/>
        <v>#VALUE!</v>
      </c>
      <c r="R1237" s="100"/>
      <c r="S1237" s="5"/>
      <c r="T1237" s="28">
        <f t="shared" si="491"/>
        <v>0</v>
      </c>
      <c r="U1237" s="101">
        <v>66140</v>
      </c>
      <c r="V1237" s="102">
        <f t="shared" si="482"/>
        <v>0</v>
      </c>
      <c r="W1237" s="101"/>
      <c r="X1237" s="101"/>
      <c r="Y1237" s="102">
        <f t="shared" si="492"/>
        <v>0</v>
      </c>
      <c r="Z1237" s="102">
        <f t="shared" si="493"/>
        <v>0</v>
      </c>
      <c r="AA1237" s="102" t="e">
        <f t="shared" si="483"/>
        <v>#VALUE!</v>
      </c>
    </row>
    <row r="1238" spans="1:27" ht="17.25">
      <c r="A1238" s="5"/>
      <c r="B1238" s="5"/>
      <c r="C1238" s="93"/>
      <c r="D1238" s="193"/>
      <c r="E1238" s="94"/>
      <c r="F1238" s="95"/>
      <c r="G1238" s="96" t="str">
        <f t="shared" si="484"/>
        <v>Error</v>
      </c>
      <c r="H1238" s="97">
        <v>14400</v>
      </c>
      <c r="I1238" s="98" t="e">
        <f t="shared" si="485"/>
        <v>#VALUE!</v>
      </c>
      <c r="J1238" s="88" t="e">
        <f t="shared" si="480"/>
        <v>#VALUE!</v>
      </c>
      <c r="K1238" s="98">
        <f t="shared" si="486"/>
        <v>0</v>
      </c>
      <c r="L1238" s="98">
        <f t="shared" si="487"/>
        <v>0</v>
      </c>
      <c r="M1238" s="98" t="e">
        <f t="shared" si="488"/>
        <v>#VALUE!</v>
      </c>
      <c r="N1238" s="98" t="e">
        <f t="shared" si="489"/>
        <v>#VALUE!</v>
      </c>
      <c r="O1238" s="97"/>
      <c r="P1238" s="98" t="e">
        <f t="shared" si="481"/>
        <v>#VALUE!</v>
      </c>
      <c r="Q1238" s="99" t="e">
        <f t="shared" si="490"/>
        <v>#VALUE!</v>
      </c>
      <c r="R1238" s="100"/>
      <c r="S1238" s="5"/>
      <c r="T1238" s="28">
        <f t="shared" si="491"/>
        <v>0</v>
      </c>
      <c r="U1238" s="101">
        <v>66140</v>
      </c>
      <c r="V1238" s="102">
        <f t="shared" si="482"/>
        <v>0</v>
      </c>
      <c r="W1238" s="101"/>
      <c r="X1238" s="101"/>
      <c r="Y1238" s="102">
        <f t="shared" si="492"/>
        <v>0</v>
      </c>
      <c r="Z1238" s="102">
        <f t="shared" si="493"/>
        <v>0</v>
      </c>
      <c r="AA1238" s="102" t="e">
        <f t="shared" si="483"/>
        <v>#VALUE!</v>
      </c>
    </row>
    <row r="1239" spans="1:27" ht="17.25">
      <c r="A1239" s="5"/>
      <c r="B1239" s="5"/>
      <c r="C1239" s="93"/>
      <c r="D1239" s="193"/>
      <c r="E1239" s="94"/>
      <c r="F1239" s="95"/>
      <c r="G1239" s="96" t="str">
        <f t="shared" si="484"/>
        <v>Error</v>
      </c>
      <c r="H1239" s="97">
        <v>14400</v>
      </c>
      <c r="I1239" s="98" t="e">
        <f t="shared" si="485"/>
        <v>#VALUE!</v>
      </c>
      <c r="J1239" s="88" t="e">
        <f t="shared" si="480"/>
        <v>#VALUE!</v>
      </c>
      <c r="K1239" s="98">
        <f t="shared" si="486"/>
        <v>0</v>
      </c>
      <c r="L1239" s="98">
        <f t="shared" si="487"/>
        <v>0</v>
      </c>
      <c r="M1239" s="98" t="e">
        <f t="shared" si="488"/>
        <v>#VALUE!</v>
      </c>
      <c r="N1239" s="98" t="e">
        <f t="shared" si="489"/>
        <v>#VALUE!</v>
      </c>
      <c r="O1239" s="97"/>
      <c r="P1239" s="98" t="e">
        <f t="shared" si="481"/>
        <v>#VALUE!</v>
      </c>
      <c r="Q1239" s="99" t="e">
        <f t="shared" si="490"/>
        <v>#VALUE!</v>
      </c>
      <c r="R1239" s="100"/>
      <c r="S1239" s="5"/>
      <c r="T1239" s="28">
        <f t="shared" si="491"/>
        <v>0</v>
      </c>
      <c r="U1239" s="101">
        <v>66140</v>
      </c>
      <c r="V1239" s="102">
        <f t="shared" si="482"/>
        <v>0</v>
      </c>
      <c r="W1239" s="101"/>
      <c r="X1239" s="101"/>
      <c r="Y1239" s="102">
        <f t="shared" si="492"/>
        <v>0</v>
      </c>
      <c r="Z1239" s="102">
        <f t="shared" si="493"/>
        <v>0</v>
      </c>
      <c r="AA1239" s="102" t="e">
        <f t="shared" si="483"/>
        <v>#VALUE!</v>
      </c>
    </row>
    <row r="1240" spans="1:27" ht="17.25">
      <c r="A1240" s="5"/>
      <c r="B1240" s="5"/>
      <c r="C1240" s="93"/>
      <c r="D1240" s="193"/>
      <c r="E1240" s="94"/>
      <c r="F1240" s="95"/>
      <c r="G1240" s="96" t="str">
        <f t="shared" si="484"/>
        <v>Error</v>
      </c>
      <c r="H1240" s="97">
        <v>14400</v>
      </c>
      <c r="I1240" s="98" t="e">
        <f t="shared" si="485"/>
        <v>#VALUE!</v>
      </c>
      <c r="J1240" s="88" t="e">
        <f t="shared" si="480"/>
        <v>#VALUE!</v>
      </c>
      <c r="K1240" s="98">
        <f t="shared" si="486"/>
        <v>0</v>
      </c>
      <c r="L1240" s="98">
        <f t="shared" si="487"/>
        <v>0</v>
      </c>
      <c r="M1240" s="98" t="e">
        <f t="shared" si="488"/>
        <v>#VALUE!</v>
      </c>
      <c r="N1240" s="98" t="e">
        <f t="shared" si="489"/>
        <v>#VALUE!</v>
      </c>
      <c r="O1240" s="97"/>
      <c r="P1240" s="98" t="e">
        <f t="shared" si="481"/>
        <v>#VALUE!</v>
      </c>
      <c r="Q1240" s="99" t="e">
        <f t="shared" si="490"/>
        <v>#VALUE!</v>
      </c>
      <c r="R1240" s="100"/>
      <c r="S1240" s="5"/>
      <c r="T1240" s="28">
        <f t="shared" si="491"/>
        <v>0</v>
      </c>
      <c r="U1240" s="101">
        <v>66140</v>
      </c>
      <c r="V1240" s="102">
        <f t="shared" si="482"/>
        <v>0</v>
      </c>
      <c r="W1240" s="101"/>
      <c r="X1240" s="101"/>
      <c r="Y1240" s="102">
        <f t="shared" si="492"/>
        <v>0</v>
      </c>
      <c r="Z1240" s="102">
        <f t="shared" si="493"/>
        <v>0</v>
      </c>
      <c r="AA1240" s="102" t="e">
        <f t="shared" si="483"/>
        <v>#VALUE!</v>
      </c>
    </row>
    <row r="1241" spans="1:27" ht="17.25">
      <c r="A1241" s="5"/>
      <c r="B1241" s="5"/>
      <c r="C1241" s="93"/>
      <c r="D1241" s="193"/>
      <c r="E1241" s="84"/>
      <c r="F1241" s="85"/>
      <c r="G1241" s="86" t="str">
        <f t="shared" si="484"/>
        <v>Error</v>
      </c>
      <c r="H1241" s="87">
        <v>14400</v>
      </c>
      <c r="I1241" s="88" t="e">
        <f t="shared" si="485"/>
        <v>#VALUE!</v>
      </c>
      <c r="J1241" s="88" t="e">
        <f t="shared" si="480"/>
        <v>#VALUE!</v>
      </c>
      <c r="K1241" s="88">
        <f t="shared" si="486"/>
        <v>0</v>
      </c>
      <c r="L1241" s="88">
        <f t="shared" si="487"/>
        <v>0</v>
      </c>
      <c r="M1241" s="88" t="e">
        <f t="shared" si="488"/>
        <v>#VALUE!</v>
      </c>
      <c r="N1241" s="88" t="e">
        <f t="shared" si="489"/>
        <v>#VALUE!</v>
      </c>
      <c r="O1241" s="87"/>
      <c r="P1241" s="88" t="e">
        <f t="shared" si="481"/>
        <v>#VALUE!</v>
      </c>
      <c r="Q1241" s="89" t="e">
        <f t="shared" si="490"/>
        <v>#VALUE!</v>
      </c>
      <c r="R1241" s="90"/>
      <c r="S1241" s="82"/>
      <c r="T1241" s="28">
        <f t="shared" si="491"/>
        <v>0</v>
      </c>
      <c r="U1241" s="91">
        <v>66140</v>
      </c>
      <c r="V1241" s="92">
        <f t="shared" si="482"/>
        <v>0</v>
      </c>
      <c r="W1241" s="91"/>
      <c r="X1241" s="91"/>
      <c r="Y1241" s="92">
        <f t="shared" si="492"/>
        <v>0</v>
      </c>
      <c r="Z1241" s="92">
        <f t="shared" si="493"/>
        <v>0</v>
      </c>
      <c r="AA1241" s="92" t="e">
        <f t="shared" si="483"/>
        <v>#VALUE!</v>
      </c>
    </row>
    <row r="1242" spans="1:27" ht="17.25">
      <c r="A1242" s="5"/>
      <c r="B1242" s="5"/>
      <c r="C1242" s="93"/>
      <c r="D1242" s="193"/>
      <c r="E1242" s="94"/>
      <c r="F1242" s="95"/>
      <c r="G1242" s="96" t="str">
        <f t="shared" si="484"/>
        <v>Error</v>
      </c>
      <c r="H1242" s="97">
        <v>14400</v>
      </c>
      <c r="I1242" s="98" t="e">
        <f t="shared" si="485"/>
        <v>#VALUE!</v>
      </c>
      <c r="J1242" s="88" t="e">
        <f t="shared" si="480"/>
        <v>#VALUE!</v>
      </c>
      <c r="K1242" s="98">
        <f t="shared" si="486"/>
        <v>0</v>
      </c>
      <c r="L1242" s="98">
        <f t="shared" si="487"/>
        <v>0</v>
      </c>
      <c r="M1242" s="98" t="e">
        <f t="shared" si="488"/>
        <v>#VALUE!</v>
      </c>
      <c r="N1242" s="98" t="e">
        <f t="shared" si="489"/>
        <v>#VALUE!</v>
      </c>
      <c r="O1242" s="97"/>
      <c r="P1242" s="98" t="e">
        <f t="shared" si="481"/>
        <v>#VALUE!</v>
      </c>
      <c r="Q1242" s="99" t="e">
        <f t="shared" si="490"/>
        <v>#VALUE!</v>
      </c>
      <c r="R1242" s="100"/>
      <c r="S1242" s="5"/>
      <c r="T1242" s="28">
        <f t="shared" si="491"/>
        <v>0</v>
      </c>
      <c r="U1242" s="101">
        <v>66140</v>
      </c>
      <c r="V1242" s="102">
        <f t="shared" si="482"/>
        <v>0</v>
      </c>
      <c r="W1242" s="101"/>
      <c r="X1242" s="101"/>
      <c r="Y1242" s="102">
        <f t="shared" si="492"/>
        <v>0</v>
      </c>
      <c r="Z1242" s="102">
        <f t="shared" si="493"/>
        <v>0</v>
      </c>
      <c r="AA1242" s="102" t="e">
        <f t="shared" si="483"/>
        <v>#VALUE!</v>
      </c>
    </row>
    <row r="1243" spans="1:27" ht="17.25">
      <c r="A1243" s="5"/>
      <c r="B1243" s="5"/>
      <c r="C1243" s="93"/>
      <c r="D1243" s="193"/>
      <c r="E1243" s="94"/>
      <c r="F1243" s="95"/>
      <c r="G1243" s="96" t="str">
        <f t="shared" si="484"/>
        <v>Error</v>
      </c>
      <c r="H1243" s="97">
        <v>14400</v>
      </c>
      <c r="I1243" s="98" t="e">
        <f t="shared" si="485"/>
        <v>#VALUE!</v>
      </c>
      <c r="J1243" s="88" t="e">
        <f t="shared" si="480"/>
        <v>#VALUE!</v>
      </c>
      <c r="K1243" s="98">
        <f t="shared" si="486"/>
        <v>0</v>
      </c>
      <c r="L1243" s="98">
        <f t="shared" si="487"/>
        <v>0</v>
      </c>
      <c r="M1243" s="98" t="e">
        <f t="shared" si="488"/>
        <v>#VALUE!</v>
      </c>
      <c r="N1243" s="98" t="e">
        <f t="shared" si="489"/>
        <v>#VALUE!</v>
      </c>
      <c r="O1243" s="97"/>
      <c r="P1243" s="98" t="e">
        <f t="shared" si="481"/>
        <v>#VALUE!</v>
      </c>
      <c r="Q1243" s="99" t="e">
        <f t="shared" si="490"/>
        <v>#VALUE!</v>
      </c>
      <c r="R1243" s="100"/>
      <c r="S1243" s="5"/>
      <c r="T1243" s="28">
        <f t="shared" si="491"/>
        <v>0</v>
      </c>
      <c r="U1243" s="101">
        <v>66140</v>
      </c>
      <c r="V1243" s="102">
        <f t="shared" si="482"/>
        <v>0</v>
      </c>
      <c r="W1243" s="101"/>
      <c r="X1243" s="101"/>
      <c r="Y1243" s="102">
        <f t="shared" si="492"/>
        <v>0</v>
      </c>
      <c r="Z1243" s="102">
        <f t="shared" si="493"/>
        <v>0</v>
      </c>
      <c r="AA1243" s="102" t="e">
        <f t="shared" si="483"/>
        <v>#VALUE!</v>
      </c>
    </row>
    <row r="1244" spans="1:27" ht="17.25">
      <c r="A1244" s="5"/>
      <c r="B1244" s="5"/>
      <c r="C1244" s="93"/>
      <c r="D1244" s="193"/>
      <c r="E1244" s="94"/>
      <c r="F1244" s="95"/>
      <c r="G1244" s="96" t="str">
        <f t="shared" si="484"/>
        <v>Error</v>
      </c>
      <c r="H1244" s="97">
        <v>14400</v>
      </c>
      <c r="I1244" s="98" t="e">
        <f t="shared" si="485"/>
        <v>#VALUE!</v>
      </c>
      <c r="J1244" s="88" t="e">
        <f t="shared" si="480"/>
        <v>#VALUE!</v>
      </c>
      <c r="K1244" s="98">
        <f t="shared" si="486"/>
        <v>0</v>
      </c>
      <c r="L1244" s="98">
        <f t="shared" si="487"/>
        <v>0</v>
      </c>
      <c r="M1244" s="98" t="e">
        <f t="shared" si="488"/>
        <v>#VALUE!</v>
      </c>
      <c r="N1244" s="98" t="e">
        <f t="shared" si="489"/>
        <v>#VALUE!</v>
      </c>
      <c r="O1244" s="97"/>
      <c r="P1244" s="98" t="e">
        <f t="shared" si="481"/>
        <v>#VALUE!</v>
      </c>
      <c r="Q1244" s="99" t="e">
        <f t="shared" si="490"/>
        <v>#VALUE!</v>
      </c>
      <c r="R1244" s="100"/>
      <c r="S1244" s="5"/>
      <c r="T1244" s="28">
        <f t="shared" si="491"/>
        <v>0</v>
      </c>
      <c r="U1244" s="101">
        <v>66140</v>
      </c>
      <c r="V1244" s="102">
        <f t="shared" si="482"/>
        <v>0</v>
      </c>
      <c r="W1244" s="101"/>
      <c r="X1244" s="101"/>
      <c r="Y1244" s="102">
        <f t="shared" si="492"/>
        <v>0</v>
      </c>
      <c r="Z1244" s="102">
        <f t="shared" si="493"/>
        <v>0</v>
      </c>
      <c r="AA1244" s="102" t="e">
        <f t="shared" si="483"/>
        <v>#VALUE!</v>
      </c>
    </row>
    <row r="1245" spans="1:27" ht="17.25">
      <c r="A1245" s="5"/>
      <c r="B1245" s="5"/>
      <c r="C1245" s="93"/>
      <c r="D1245" s="193"/>
      <c r="E1245" s="94"/>
      <c r="F1245" s="95"/>
      <c r="G1245" s="96" t="str">
        <f t="shared" si="484"/>
        <v>Error</v>
      </c>
      <c r="H1245" s="97">
        <v>14400</v>
      </c>
      <c r="I1245" s="98" t="e">
        <f t="shared" si="485"/>
        <v>#VALUE!</v>
      </c>
      <c r="J1245" s="88" t="e">
        <f t="shared" si="480"/>
        <v>#VALUE!</v>
      </c>
      <c r="K1245" s="98">
        <f t="shared" si="486"/>
        <v>0</v>
      </c>
      <c r="L1245" s="98">
        <f t="shared" si="487"/>
        <v>0</v>
      </c>
      <c r="M1245" s="98" t="e">
        <f t="shared" si="488"/>
        <v>#VALUE!</v>
      </c>
      <c r="N1245" s="98" t="e">
        <f t="shared" si="489"/>
        <v>#VALUE!</v>
      </c>
      <c r="O1245" s="97"/>
      <c r="P1245" s="98" t="e">
        <f t="shared" si="481"/>
        <v>#VALUE!</v>
      </c>
      <c r="Q1245" s="99" t="e">
        <f t="shared" si="490"/>
        <v>#VALUE!</v>
      </c>
      <c r="R1245" s="100"/>
      <c r="S1245" s="5"/>
      <c r="T1245" s="28">
        <f t="shared" si="491"/>
        <v>0</v>
      </c>
      <c r="U1245" s="101">
        <v>66140</v>
      </c>
      <c r="V1245" s="102">
        <f t="shared" si="482"/>
        <v>0</v>
      </c>
      <c r="W1245" s="101"/>
      <c r="X1245" s="101"/>
      <c r="Y1245" s="102">
        <f t="shared" si="492"/>
        <v>0</v>
      </c>
      <c r="Z1245" s="102">
        <f t="shared" si="493"/>
        <v>0</v>
      </c>
      <c r="AA1245" s="102" t="e">
        <f t="shared" si="483"/>
        <v>#VALUE!</v>
      </c>
    </row>
    <row r="1246" spans="1:27" ht="17.25">
      <c r="A1246" s="5"/>
      <c r="B1246" s="5"/>
      <c r="C1246" s="93"/>
      <c r="D1246" s="193"/>
      <c r="E1246" s="94"/>
      <c r="F1246" s="95"/>
      <c r="G1246" s="96" t="str">
        <f t="shared" si="484"/>
        <v>Error</v>
      </c>
      <c r="H1246" s="97">
        <v>14400</v>
      </c>
      <c r="I1246" s="98" t="e">
        <f t="shared" si="485"/>
        <v>#VALUE!</v>
      </c>
      <c r="J1246" s="88" t="e">
        <f t="shared" si="480"/>
        <v>#VALUE!</v>
      </c>
      <c r="K1246" s="98">
        <f t="shared" si="486"/>
        <v>0</v>
      </c>
      <c r="L1246" s="98">
        <f t="shared" si="487"/>
        <v>0</v>
      </c>
      <c r="M1246" s="98" t="e">
        <f t="shared" si="488"/>
        <v>#VALUE!</v>
      </c>
      <c r="N1246" s="98" t="e">
        <f t="shared" si="489"/>
        <v>#VALUE!</v>
      </c>
      <c r="O1246" s="97"/>
      <c r="P1246" s="98" t="e">
        <f t="shared" si="481"/>
        <v>#VALUE!</v>
      </c>
      <c r="Q1246" s="99" t="e">
        <f t="shared" si="490"/>
        <v>#VALUE!</v>
      </c>
      <c r="R1246" s="100"/>
      <c r="S1246" s="5"/>
      <c r="T1246" s="28">
        <f t="shared" si="491"/>
        <v>0</v>
      </c>
      <c r="U1246" s="101">
        <v>66140</v>
      </c>
      <c r="V1246" s="102">
        <f t="shared" si="482"/>
        <v>0</v>
      </c>
      <c r="W1246" s="101"/>
      <c r="X1246" s="101"/>
      <c r="Y1246" s="102">
        <f t="shared" si="492"/>
        <v>0</v>
      </c>
      <c r="Z1246" s="102">
        <f t="shared" si="493"/>
        <v>0</v>
      </c>
      <c r="AA1246" s="102" t="e">
        <f t="shared" si="483"/>
        <v>#VALUE!</v>
      </c>
    </row>
    <row r="1247" spans="1:27" ht="17.25">
      <c r="A1247" s="5"/>
      <c r="B1247" s="5"/>
      <c r="C1247" s="93"/>
      <c r="D1247" s="193"/>
      <c r="E1247" s="84"/>
      <c r="F1247" s="85"/>
      <c r="G1247" s="86" t="str">
        <f t="shared" si="484"/>
        <v>Error</v>
      </c>
      <c r="H1247" s="87">
        <v>14400</v>
      </c>
      <c r="I1247" s="88" t="e">
        <f t="shared" si="485"/>
        <v>#VALUE!</v>
      </c>
      <c r="J1247" s="88" t="e">
        <f t="shared" si="480"/>
        <v>#VALUE!</v>
      </c>
      <c r="K1247" s="88">
        <f t="shared" si="486"/>
        <v>0</v>
      </c>
      <c r="L1247" s="88">
        <f t="shared" si="487"/>
        <v>0</v>
      </c>
      <c r="M1247" s="88" t="e">
        <f t="shared" si="488"/>
        <v>#VALUE!</v>
      </c>
      <c r="N1247" s="88" t="e">
        <f t="shared" si="489"/>
        <v>#VALUE!</v>
      </c>
      <c r="O1247" s="87"/>
      <c r="P1247" s="88" t="e">
        <f t="shared" si="481"/>
        <v>#VALUE!</v>
      </c>
      <c r="Q1247" s="89" t="e">
        <f t="shared" si="490"/>
        <v>#VALUE!</v>
      </c>
      <c r="R1247" s="90"/>
      <c r="S1247" s="82"/>
      <c r="T1247" s="28">
        <f t="shared" si="491"/>
        <v>0</v>
      </c>
      <c r="U1247" s="91">
        <v>66140</v>
      </c>
      <c r="V1247" s="92">
        <f t="shared" si="482"/>
        <v>0</v>
      </c>
      <c r="W1247" s="91"/>
      <c r="X1247" s="91"/>
      <c r="Y1247" s="92">
        <f t="shared" si="492"/>
        <v>0</v>
      </c>
      <c r="Z1247" s="92">
        <f t="shared" si="493"/>
        <v>0</v>
      </c>
      <c r="AA1247" s="92" t="e">
        <f t="shared" si="483"/>
        <v>#VALUE!</v>
      </c>
    </row>
    <row r="1248" spans="1:27" ht="17.25">
      <c r="A1248" s="5"/>
      <c r="B1248" s="5"/>
      <c r="C1248" s="93"/>
      <c r="D1248" s="193"/>
      <c r="E1248" s="94"/>
      <c r="F1248" s="95"/>
      <c r="G1248" s="96" t="str">
        <f t="shared" si="484"/>
        <v>Error</v>
      </c>
      <c r="H1248" s="97">
        <v>14400</v>
      </c>
      <c r="I1248" s="98" t="e">
        <f t="shared" si="485"/>
        <v>#VALUE!</v>
      </c>
      <c r="J1248" s="88" t="e">
        <f t="shared" si="480"/>
        <v>#VALUE!</v>
      </c>
      <c r="K1248" s="98">
        <f t="shared" si="486"/>
        <v>0</v>
      </c>
      <c r="L1248" s="98">
        <f t="shared" si="487"/>
        <v>0</v>
      </c>
      <c r="M1248" s="98" t="e">
        <f t="shared" si="488"/>
        <v>#VALUE!</v>
      </c>
      <c r="N1248" s="98" t="e">
        <f t="shared" si="489"/>
        <v>#VALUE!</v>
      </c>
      <c r="O1248" s="97"/>
      <c r="P1248" s="98" t="e">
        <f t="shared" si="481"/>
        <v>#VALUE!</v>
      </c>
      <c r="Q1248" s="99" t="e">
        <f t="shared" si="490"/>
        <v>#VALUE!</v>
      </c>
      <c r="R1248" s="100"/>
      <c r="S1248" s="5"/>
      <c r="T1248" s="28">
        <f t="shared" si="491"/>
        <v>0</v>
      </c>
      <c r="U1248" s="101">
        <v>66140</v>
      </c>
      <c r="V1248" s="102">
        <f t="shared" si="482"/>
        <v>0</v>
      </c>
      <c r="W1248" s="101"/>
      <c r="X1248" s="101"/>
      <c r="Y1248" s="102">
        <f t="shared" si="492"/>
        <v>0</v>
      </c>
      <c r="Z1248" s="102">
        <f t="shared" si="493"/>
        <v>0</v>
      </c>
      <c r="AA1248" s="102" t="e">
        <f t="shared" si="483"/>
        <v>#VALUE!</v>
      </c>
    </row>
    <row r="1249" spans="1:27" ht="17.25">
      <c r="A1249" s="5"/>
      <c r="B1249" s="5"/>
      <c r="C1249" s="93"/>
      <c r="D1249" s="193"/>
      <c r="E1249" s="94"/>
      <c r="F1249" s="95"/>
      <c r="G1249" s="96" t="str">
        <f t="shared" si="484"/>
        <v>Error</v>
      </c>
      <c r="H1249" s="97">
        <v>14400</v>
      </c>
      <c r="I1249" s="98" t="e">
        <f t="shared" si="485"/>
        <v>#VALUE!</v>
      </c>
      <c r="J1249" s="88" t="e">
        <f t="shared" si="480"/>
        <v>#VALUE!</v>
      </c>
      <c r="K1249" s="98">
        <f t="shared" si="486"/>
        <v>0</v>
      </c>
      <c r="L1249" s="98">
        <f t="shared" si="487"/>
        <v>0</v>
      </c>
      <c r="M1249" s="98" t="e">
        <f t="shared" si="488"/>
        <v>#VALUE!</v>
      </c>
      <c r="N1249" s="98" t="e">
        <f t="shared" si="489"/>
        <v>#VALUE!</v>
      </c>
      <c r="O1249" s="97"/>
      <c r="P1249" s="98" t="e">
        <f t="shared" si="481"/>
        <v>#VALUE!</v>
      </c>
      <c r="Q1249" s="99" t="e">
        <f t="shared" si="490"/>
        <v>#VALUE!</v>
      </c>
      <c r="R1249" s="100"/>
      <c r="S1249" s="5"/>
      <c r="T1249" s="28">
        <f t="shared" si="491"/>
        <v>0</v>
      </c>
      <c r="U1249" s="101">
        <v>66140</v>
      </c>
      <c r="V1249" s="102">
        <f t="shared" si="482"/>
        <v>0</v>
      </c>
      <c r="W1249" s="101"/>
      <c r="X1249" s="101"/>
      <c r="Y1249" s="102">
        <f t="shared" si="492"/>
        <v>0</v>
      </c>
      <c r="Z1249" s="102">
        <f t="shared" si="493"/>
        <v>0</v>
      </c>
      <c r="AA1249" s="102" t="e">
        <f t="shared" si="483"/>
        <v>#VALUE!</v>
      </c>
    </row>
    <row r="1250" spans="1:27" ht="17.25">
      <c r="A1250" s="5"/>
      <c r="B1250" s="5"/>
      <c r="C1250" s="93"/>
      <c r="D1250" s="193"/>
      <c r="E1250" s="94"/>
      <c r="F1250" s="95"/>
      <c r="G1250" s="96" t="str">
        <f t="shared" si="484"/>
        <v>Error</v>
      </c>
      <c r="H1250" s="97">
        <v>14400</v>
      </c>
      <c r="I1250" s="98" t="e">
        <f t="shared" si="485"/>
        <v>#VALUE!</v>
      </c>
      <c r="J1250" s="88" t="e">
        <f t="shared" si="480"/>
        <v>#VALUE!</v>
      </c>
      <c r="K1250" s="98">
        <f t="shared" si="486"/>
        <v>0</v>
      </c>
      <c r="L1250" s="98">
        <f t="shared" si="487"/>
        <v>0</v>
      </c>
      <c r="M1250" s="98" t="e">
        <f t="shared" si="488"/>
        <v>#VALUE!</v>
      </c>
      <c r="N1250" s="98" t="e">
        <f t="shared" si="489"/>
        <v>#VALUE!</v>
      </c>
      <c r="O1250" s="97"/>
      <c r="P1250" s="98" t="e">
        <f t="shared" si="481"/>
        <v>#VALUE!</v>
      </c>
      <c r="Q1250" s="99" t="e">
        <f t="shared" si="490"/>
        <v>#VALUE!</v>
      </c>
      <c r="R1250" s="100"/>
      <c r="S1250" s="5"/>
      <c r="T1250" s="28">
        <f t="shared" si="491"/>
        <v>0</v>
      </c>
      <c r="U1250" s="101">
        <v>66140</v>
      </c>
      <c r="V1250" s="102">
        <f t="shared" si="482"/>
        <v>0</v>
      </c>
      <c r="W1250" s="101"/>
      <c r="X1250" s="101"/>
      <c r="Y1250" s="102">
        <f t="shared" si="492"/>
        <v>0</v>
      </c>
      <c r="Z1250" s="102">
        <f t="shared" si="493"/>
        <v>0</v>
      </c>
      <c r="AA1250" s="102" t="e">
        <f t="shared" si="483"/>
        <v>#VALUE!</v>
      </c>
    </row>
    <row r="1251" spans="1:27" ht="17.25">
      <c r="A1251" s="5"/>
      <c r="B1251" s="5"/>
      <c r="C1251" s="93"/>
      <c r="D1251" s="193"/>
      <c r="E1251" s="94"/>
      <c r="F1251" s="95"/>
      <c r="G1251" s="96" t="str">
        <f t="shared" si="484"/>
        <v>Error</v>
      </c>
      <c r="H1251" s="97">
        <v>14400</v>
      </c>
      <c r="I1251" s="98" t="e">
        <f t="shared" si="485"/>
        <v>#VALUE!</v>
      </c>
      <c r="J1251" s="88" t="e">
        <f t="shared" si="480"/>
        <v>#VALUE!</v>
      </c>
      <c r="K1251" s="98">
        <f t="shared" si="486"/>
        <v>0</v>
      </c>
      <c r="L1251" s="98">
        <f t="shared" si="487"/>
        <v>0</v>
      </c>
      <c r="M1251" s="98" t="e">
        <f t="shared" si="488"/>
        <v>#VALUE!</v>
      </c>
      <c r="N1251" s="98" t="e">
        <f t="shared" si="489"/>
        <v>#VALUE!</v>
      </c>
      <c r="O1251" s="97"/>
      <c r="P1251" s="98" t="e">
        <f t="shared" si="481"/>
        <v>#VALUE!</v>
      </c>
      <c r="Q1251" s="99" t="e">
        <f t="shared" si="490"/>
        <v>#VALUE!</v>
      </c>
      <c r="R1251" s="100"/>
      <c r="S1251" s="5"/>
      <c r="T1251" s="28">
        <f t="shared" si="491"/>
        <v>0</v>
      </c>
      <c r="U1251" s="101">
        <v>66140</v>
      </c>
      <c r="V1251" s="102">
        <f t="shared" si="482"/>
        <v>0</v>
      </c>
      <c r="W1251" s="101"/>
      <c r="X1251" s="101"/>
      <c r="Y1251" s="102">
        <f t="shared" si="492"/>
        <v>0</v>
      </c>
      <c r="Z1251" s="102">
        <f t="shared" si="493"/>
        <v>0</v>
      </c>
      <c r="AA1251" s="102" t="e">
        <f t="shared" si="483"/>
        <v>#VALUE!</v>
      </c>
    </row>
    <row r="1252" spans="1:27" ht="17.25">
      <c r="A1252" s="5"/>
      <c r="B1252" s="5"/>
      <c r="C1252" s="93"/>
      <c r="D1252" s="193"/>
      <c r="E1252" s="94"/>
      <c r="F1252" s="95"/>
      <c r="G1252" s="96" t="str">
        <f t="shared" si="484"/>
        <v>Error</v>
      </c>
      <c r="H1252" s="97">
        <v>14400</v>
      </c>
      <c r="I1252" s="98" t="e">
        <f t="shared" si="485"/>
        <v>#VALUE!</v>
      </c>
      <c r="J1252" s="88" t="e">
        <f t="shared" si="480"/>
        <v>#VALUE!</v>
      </c>
      <c r="K1252" s="98">
        <f t="shared" si="486"/>
        <v>0</v>
      </c>
      <c r="L1252" s="98">
        <f t="shared" si="487"/>
        <v>0</v>
      </c>
      <c r="M1252" s="98" t="e">
        <f t="shared" si="488"/>
        <v>#VALUE!</v>
      </c>
      <c r="N1252" s="98" t="e">
        <f t="shared" si="489"/>
        <v>#VALUE!</v>
      </c>
      <c r="O1252" s="97"/>
      <c r="P1252" s="98" t="e">
        <f t="shared" si="481"/>
        <v>#VALUE!</v>
      </c>
      <c r="Q1252" s="99" t="e">
        <f t="shared" si="490"/>
        <v>#VALUE!</v>
      </c>
      <c r="R1252" s="100"/>
      <c r="S1252" s="5"/>
      <c r="T1252" s="28">
        <f t="shared" si="491"/>
        <v>0</v>
      </c>
      <c r="U1252" s="101">
        <v>66140</v>
      </c>
      <c r="V1252" s="102">
        <f t="shared" si="482"/>
        <v>0</v>
      </c>
      <c r="W1252" s="101"/>
      <c r="X1252" s="101"/>
      <c r="Y1252" s="102">
        <f t="shared" si="492"/>
        <v>0</v>
      </c>
      <c r="Z1252" s="102">
        <f t="shared" si="493"/>
        <v>0</v>
      </c>
      <c r="AA1252" s="102" t="e">
        <f t="shared" si="483"/>
        <v>#VALUE!</v>
      </c>
    </row>
    <row r="1253" spans="1:27" ht="17.25">
      <c r="A1253" s="5"/>
      <c r="B1253" s="5"/>
      <c r="C1253" s="93"/>
      <c r="D1253" s="193"/>
      <c r="E1253" s="84"/>
      <c r="F1253" s="85"/>
      <c r="G1253" s="86" t="str">
        <f t="shared" si="484"/>
        <v>Error</v>
      </c>
      <c r="H1253" s="87">
        <v>14400</v>
      </c>
      <c r="I1253" s="88" t="e">
        <f t="shared" si="485"/>
        <v>#VALUE!</v>
      </c>
      <c r="J1253" s="88" t="e">
        <f t="shared" si="480"/>
        <v>#VALUE!</v>
      </c>
      <c r="K1253" s="88">
        <f t="shared" si="486"/>
        <v>0</v>
      </c>
      <c r="L1253" s="88">
        <f t="shared" si="487"/>
        <v>0</v>
      </c>
      <c r="M1253" s="88" t="e">
        <f t="shared" si="488"/>
        <v>#VALUE!</v>
      </c>
      <c r="N1253" s="88" t="e">
        <f t="shared" si="489"/>
        <v>#VALUE!</v>
      </c>
      <c r="O1253" s="87"/>
      <c r="P1253" s="88" t="e">
        <f t="shared" si="481"/>
        <v>#VALUE!</v>
      </c>
      <c r="Q1253" s="89" t="e">
        <f t="shared" si="490"/>
        <v>#VALUE!</v>
      </c>
      <c r="R1253" s="90"/>
      <c r="S1253" s="82"/>
      <c r="T1253" s="28">
        <f t="shared" si="491"/>
        <v>0</v>
      </c>
      <c r="U1253" s="91">
        <v>66140</v>
      </c>
      <c r="V1253" s="92">
        <f t="shared" si="482"/>
        <v>0</v>
      </c>
      <c r="W1253" s="91"/>
      <c r="X1253" s="91"/>
      <c r="Y1253" s="92">
        <f t="shared" si="492"/>
        <v>0</v>
      </c>
      <c r="Z1253" s="92">
        <f t="shared" si="493"/>
        <v>0</v>
      </c>
      <c r="AA1253" s="92" t="e">
        <f t="shared" si="483"/>
        <v>#VALUE!</v>
      </c>
    </row>
    <row r="1254" spans="1:27" ht="17.25">
      <c r="A1254" s="5"/>
      <c r="B1254" s="5"/>
      <c r="C1254" s="93"/>
      <c r="D1254" s="193"/>
      <c r="E1254" s="94"/>
      <c r="F1254" s="95"/>
      <c r="G1254" s="96" t="str">
        <f t="shared" si="484"/>
        <v>Error</v>
      </c>
      <c r="H1254" s="97">
        <v>14400</v>
      </c>
      <c r="I1254" s="98" t="e">
        <f t="shared" si="485"/>
        <v>#VALUE!</v>
      </c>
      <c r="J1254" s="88" t="e">
        <f t="shared" si="480"/>
        <v>#VALUE!</v>
      </c>
      <c r="K1254" s="98">
        <f t="shared" si="486"/>
        <v>0</v>
      </c>
      <c r="L1254" s="98">
        <f t="shared" si="487"/>
        <v>0</v>
      </c>
      <c r="M1254" s="98" t="e">
        <f t="shared" si="488"/>
        <v>#VALUE!</v>
      </c>
      <c r="N1254" s="98" t="e">
        <f t="shared" si="489"/>
        <v>#VALUE!</v>
      </c>
      <c r="O1254" s="97"/>
      <c r="P1254" s="98" t="e">
        <f t="shared" si="481"/>
        <v>#VALUE!</v>
      </c>
      <c r="Q1254" s="99" t="e">
        <f t="shared" si="490"/>
        <v>#VALUE!</v>
      </c>
      <c r="R1254" s="100"/>
      <c r="S1254" s="5"/>
      <c r="T1254" s="28">
        <f t="shared" si="491"/>
        <v>0</v>
      </c>
      <c r="U1254" s="101">
        <v>66140</v>
      </c>
      <c r="V1254" s="102">
        <f t="shared" si="482"/>
        <v>0</v>
      </c>
      <c r="W1254" s="101"/>
      <c r="X1254" s="101"/>
      <c r="Y1254" s="102">
        <f t="shared" si="492"/>
        <v>0</v>
      </c>
      <c r="Z1254" s="102">
        <f t="shared" si="493"/>
        <v>0</v>
      </c>
      <c r="AA1254" s="102" t="e">
        <f t="shared" si="483"/>
        <v>#VALUE!</v>
      </c>
    </row>
    <row r="1255" spans="1:27" ht="17.25">
      <c r="A1255" s="5"/>
      <c r="B1255" s="5"/>
      <c r="C1255" s="93"/>
      <c r="D1255" s="193"/>
      <c r="E1255" s="94"/>
      <c r="F1255" s="95"/>
      <c r="G1255" s="96" t="str">
        <f t="shared" si="484"/>
        <v>Error</v>
      </c>
      <c r="H1255" s="97">
        <v>14400</v>
      </c>
      <c r="I1255" s="98" t="e">
        <f t="shared" si="485"/>
        <v>#VALUE!</v>
      </c>
      <c r="J1255" s="88" t="e">
        <f t="shared" si="480"/>
        <v>#VALUE!</v>
      </c>
      <c r="K1255" s="98">
        <f t="shared" si="486"/>
        <v>0</v>
      </c>
      <c r="L1255" s="98">
        <f t="shared" si="487"/>
        <v>0</v>
      </c>
      <c r="M1255" s="98" t="e">
        <f t="shared" si="488"/>
        <v>#VALUE!</v>
      </c>
      <c r="N1255" s="98" t="e">
        <f t="shared" si="489"/>
        <v>#VALUE!</v>
      </c>
      <c r="O1255" s="97"/>
      <c r="P1255" s="98" t="e">
        <f t="shared" si="481"/>
        <v>#VALUE!</v>
      </c>
      <c r="Q1255" s="99" t="e">
        <f t="shared" si="490"/>
        <v>#VALUE!</v>
      </c>
      <c r="R1255" s="100"/>
      <c r="S1255" s="5"/>
      <c r="T1255" s="28">
        <f t="shared" si="491"/>
        <v>0</v>
      </c>
      <c r="U1255" s="101">
        <v>66140</v>
      </c>
      <c r="V1255" s="102">
        <f t="shared" ref="V1255:V1286" si="494">+U1255*T1255</f>
        <v>0</v>
      </c>
      <c r="W1255" s="101"/>
      <c r="X1255" s="101"/>
      <c r="Y1255" s="102">
        <f t="shared" si="492"/>
        <v>0</v>
      </c>
      <c r="Z1255" s="102">
        <f t="shared" si="493"/>
        <v>0</v>
      </c>
      <c r="AA1255" s="102" t="e">
        <f t="shared" ref="AA1255:AA1286" si="495">+Z1255+Q1255</f>
        <v>#VALUE!</v>
      </c>
    </row>
    <row r="1256" spans="1:27" ht="17.25">
      <c r="A1256" s="5"/>
      <c r="B1256" s="5"/>
      <c r="C1256" s="93"/>
      <c r="D1256" s="193"/>
      <c r="E1256" s="94"/>
      <c r="F1256" s="95"/>
      <c r="G1256" s="96" t="str">
        <f t="shared" si="484"/>
        <v>Error</v>
      </c>
      <c r="H1256" s="97">
        <v>14400</v>
      </c>
      <c r="I1256" s="98" t="e">
        <f t="shared" si="485"/>
        <v>#VALUE!</v>
      </c>
      <c r="J1256" s="88" t="e">
        <f t="shared" si="480"/>
        <v>#VALUE!</v>
      </c>
      <c r="K1256" s="98">
        <f t="shared" si="486"/>
        <v>0</v>
      </c>
      <c r="L1256" s="98">
        <f t="shared" si="487"/>
        <v>0</v>
      </c>
      <c r="M1256" s="98" t="e">
        <f t="shared" si="488"/>
        <v>#VALUE!</v>
      </c>
      <c r="N1256" s="98" t="e">
        <f t="shared" si="489"/>
        <v>#VALUE!</v>
      </c>
      <c r="O1256" s="97"/>
      <c r="P1256" s="98" t="e">
        <f t="shared" si="481"/>
        <v>#VALUE!</v>
      </c>
      <c r="Q1256" s="99" t="e">
        <f t="shared" si="490"/>
        <v>#VALUE!</v>
      </c>
      <c r="R1256" s="100"/>
      <c r="S1256" s="5"/>
      <c r="T1256" s="28">
        <f t="shared" si="491"/>
        <v>0</v>
      </c>
      <c r="U1256" s="101">
        <v>66140</v>
      </c>
      <c r="V1256" s="102">
        <f t="shared" si="494"/>
        <v>0</v>
      </c>
      <c r="W1256" s="101"/>
      <c r="X1256" s="101"/>
      <c r="Y1256" s="102">
        <f t="shared" si="492"/>
        <v>0</v>
      </c>
      <c r="Z1256" s="102">
        <f t="shared" si="493"/>
        <v>0</v>
      </c>
      <c r="AA1256" s="102" t="e">
        <f t="shared" si="495"/>
        <v>#VALUE!</v>
      </c>
    </row>
    <row r="1257" spans="1:27" ht="17.25">
      <c r="A1257" s="5"/>
      <c r="B1257" s="5"/>
      <c r="C1257" s="93"/>
      <c r="D1257" s="193"/>
      <c r="E1257" s="94"/>
      <c r="F1257" s="95"/>
      <c r="G1257" s="96" t="str">
        <f t="shared" si="484"/>
        <v>Error</v>
      </c>
      <c r="H1257" s="97">
        <v>14400</v>
      </c>
      <c r="I1257" s="98" t="e">
        <f t="shared" si="485"/>
        <v>#VALUE!</v>
      </c>
      <c r="J1257" s="88" t="e">
        <f t="shared" si="480"/>
        <v>#VALUE!</v>
      </c>
      <c r="K1257" s="98">
        <f t="shared" si="486"/>
        <v>0</v>
      </c>
      <c r="L1257" s="98">
        <f t="shared" si="487"/>
        <v>0</v>
      </c>
      <c r="M1257" s="98" t="e">
        <f t="shared" si="488"/>
        <v>#VALUE!</v>
      </c>
      <c r="N1257" s="98" t="e">
        <f t="shared" si="489"/>
        <v>#VALUE!</v>
      </c>
      <c r="O1257" s="97"/>
      <c r="P1257" s="98" t="e">
        <f t="shared" si="481"/>
        <v>#VALUE!</v>
      </c>
      <c r="Q1257" s="99" t="e">
        <f t="shared" si="490"/>
        <v>#VALUE!</v>
      </c>
      <c r="R1257" s="100"/>
      <c r="S1257" s="5"/>
      <c r="T1257" s="28">
        <f t="shared" si="491"/>
        <v>0</v>
      </c>
      <c r="U1257" s="101">
        <v>66140</v>
      </c>
      <c r="V1257" s="102">
        <f t="shared" si="494"/>
        <v>0</v>
      </c>
      <c r="W1257" s="101"/>
      <c r="X1257" s="101"/>
      <c r="Y1257" s="102">
        <f t="shared" si="492"/>
        <v>0</v>
      </c>
      <c r="Z1257" s="102">
        <f t="shared" si="493"/>
        <v>0</v>
      </c>
      <c r="AA1257" s="102" t="e">
        <f t="shared" si="495"/>
        <v>#VALUE!</v>
      </c>
    </row>
    <row r="1258" spans="1:27" ht="17.25">
      <c r="A1258" s="5"/>
      <c r="B1258" s="5"/>
      <c r="C1258" s="93"/>
      <c r="D1258" s="193"/>
      <c r="E1258" s="94"/>
      <c r="F1258" s="95"/>
      <c r="G1258" s="96" t="str">
        <f t="shared" si="484"/>
        <v>Error</v>
      </c>
      <c r="H1258" s="97">
        <v>14400</v>
      </c>
      <c r="I1258" s="98" t="e">
        <f t="shared" si="485"/>
        <v>#VALUE!</v>
      </c>
      <c r="J1258" s="88" t="e">
        <f t="shared" si="480"/>
        <v>#VALUE!</v>
      </c>
      <c r="K1258" s="98">
        <f t="shared" si="486"/>
        <v>0</v>
      </c>
      <c r="L1258" s="98">
        <f t="shared" si="487"/>
        <v>0</v>
      </c>
      <c r="M1258" s="98" t="e">
        <f t="shared" si="488"/>
        <v>#VALUE!</v>
      </c>
      <c r="N1258" s="98" t="e">
        <f t="shared" si="489"/>
        <v>#VALUE!</v>
      </c>
      <c r="O1258" s="97"/>
      <c r="P1258" s="98" t="e">
        <f t="shared" si="481"/>
        <v>#VALUE!</v>
      </c>
      <c r="Q1258" s="99" t="e">
        <f t="shared" si="490"/>
        <v>#VALUE!</v>
      </c>
      <c r="R1258" s="100"/>
      <c r="S1258" s="5"/>
      <c r="T1258" s="28">
        <f t="shared" si="491"/>
        <v>0</v>
      </c>
      <c r="U1258" s="101">
        <v>66140</v>
      </c>
      <c r="V1258" s="102">
        <f t="shared" si="494"/>
        <v>0</v>
      </c>
      <c r="W1258" s="101"/>
      <c r="X1258" s="101"/>
      <c r="Y1258" s="102">
        <f t="shared" si="492"/>
        <v>0</v>
      </c>
      <c r="Z1258" s="102">
        <f t="shared" si="493"/>
        <v>0</v>
      </c>
      <c r="AA1258" s="102" t="e">
        <f t="shared" si="495"/>
        <v>#VALUE!</v>
      </c>
    </row>
    <row r="1259" spans="1:27" ht="17.25">
      <c r="A1259" s="5"/>
      <c r="B1259" s="5"/>
      <c r="C1259" s="93"/>
      <c r="D1259" s="193"/>
      <c r="E1259" s="84"/>
      <c r="F1259" s="85"/>
      <c r="G1259" s="86" t="str">
        <f t="shared" si="484"/>
        <v>Error</v>
      </c>
      <c r="H1259" s="87">
        <v>14400</v>
      </c>
      <c r="I1259" s="88" t="e">
        <f t="shared" si="485"/>
        <v>#VALUE!</v>
      </c>
      <c r="J1259" s="88" t="e">
        <f t="shared" si="480"/>
        <v>#VALUE!</v>
      </c>
      <c r="K1259" s="88">
        <f t="shared" si="486"/>
        <v>0</v>
      </c>
      <c r="L1259" s="88">
        <f t="shared" si="487"/>
        <v>0</v>
      </c>
      <c r="M1259" s="88" t="e">
        <f t="shared" si="488"/>
        <v>#VALUE!</v>
      </c>
      <c r="N1259" s="88" t="e">
        <f t="shared" si="489"/>
        <v>#VALUE!</v>
      </c>
      <c r="O1259" s="87"/>
      <c r="P1259" s="88" t="e">
        <f t="shared" si="481"/>
        <v>#VALUE!</v>
      </c>
      <c r="Q1259" s="89" t="e">
        <f t="shared" si="490"/>
        <v>#VALUE!</v>
      </c>
      <c r="R1259" s="90"/>
      <c r="S1259" s="82"/>
      <c r="T1259" s="28">
        <f t="shared" si="491"/>
        <v>0</v>
      </c>
      <c r="U1259" s="91">
        <v>66140</v>
      </c>
      <c r="V1259" s="92">
        <f t="shared" si="494"/>
        <v>0</v>
      </c>
      <c r="W1259" s="91"/>
      <c r="X1259" s="91"/>
      <c r="Y1259" s="92">
        <f t="shared" si="492"/>
        <v>0</v>
      </c>
      <c r="Z1259" s="92">
        <f t="shared" si="493"/>
        <v>0</v>
      </c>
      <c r="AA1259" s="92" t="e">
        <f t="shared" si="495"/>
        <v>#VALUE!</v>
      </c>
    </row>
    <row r="1260" spans="1:27" ht="17.25">
      <c r="A1260" s="5"/>
      <c r="B1260" s="5"/>
      <c r="C1260" s="93"/>
      <c r="D1260" s="193"/>
      <c r="E1260" s="94"/>
      <c r="F1260" s="95"/>
      <c r="G1260" s="96" t="str">
        <f t="shared" si="484"/>
        <v>Error</v>
      </c>
      <c r="H1260" s="97">
        <v>14400</v>
      </c>
      <c r="I1260" s="98" t="e">
        <f t="shared" si="485"/>
        <v>#VALUE!</v>
      </c>
      <c r="J1260" s="88" t="e">
        <f t="shared" si="480"/>
        <v>#VALUE!</v>
      </c>
      <c r="K1260" s="98">
        <f t="shared" si="486"/>
        <v>0</v>
      </c>
      <c r="L1260" s="98">
        <f t="shared" si="487"/>
        <v>0</v>
      </c>
      <c r="M1260" s="98" t="e">
        <f t="shared" si="488"/>
        <v>#VALUE!</v>
      </c>
      <c r="N1260" s="98" t="e">
        <f t="shared" si="489"/>
        <v>#VALUE!</v>
      </c>
      <c r="O1260" s="97"/>
      <c r="P1260" s="98" t="e">
        <f t="shared" si="481"/>
        <v>#VALUE!</v>
      </c>
      <c r="Q1260" s="99" t="e">
        <f t="shared" si="490"/>
        <v>#VALUE!</v>
      </c>
      <c r="R1260" s="100"/>
      <c r="S1260" s="5"/>
      <c r="T1260" s="28">
        <f t="shared" si="491"/>
        <v>0</v>
      </c>
      <c r="U1260" s="101">
        <v>66140</v>
      </c>
      <c r="V1260" s="102">
        <f t="shared" si="494"/>
        <v>0</v>
      </c>
      <c r="W1260" s="101"/>
      <c r="X1260" s="101"/>
      <c r="Y1260" s="102">
        <f t="shared" si="492"/>
        <v>0</v>
      </c>
      <c r="Z1260" s="102">
        <f t="shared" si="493"/>
        <v>0</v>
      </c>
      <c r="AA1260" s="102" t="e">
        <f t="shared" si="495"/>
        <v>#VALUE!</v>
      </c>
    </row>
    <row r="1261" spans="1:27" ht="17.25">
      <c r="A1261" s="5"/>
      <c r="B1261" s="5"/>
      <c r="C1261" s="93"/>
      <c r="D1261" s="193"/>
      <c r="E1261" s="94"/>
      <c r="F1261" s="95"/>
      <c r="G1261" s="96" t="str">
        <f t="shared" si="484"/>
        <v>Error</v>
      </c>
      <c r="H1261" s="97">
        <v>14400</v>
      </c>
      <c r="I1261" s="98" t="e">
        <f t="shared" si="485"/>
        <v>#VALUE!</v>
      </c>
      <c r="J1261" s="88" t="e">
        <f t="shared" si="480"/>
        <v>#VALUE!</v>
      </c>
      <c r="K1261" s="98">
        <f t="shared" si="486"/>
        <v>0</v>
      </c>
      <c r="L1261" s="98">
        <f t="shared" si="487"/>
        <v>0</v>
      </c>
      <c r="M1261" s="98" t="e">
        <f t="shared" si="488"/>
        <v>#VALUE!</v>
      </c>
      <c r="N1261" s="98" t="e">
        <f t="shared" si="489"/>
        <v>#VALUE!</v>
      </c>
      <c r="O1261" s="97"/>
      <c r="P1261" s="98" t="e">
        <f t="shared" si="481"/>
        <v>#VALUE!</v>
      </c>
      <c r="Q1261" s="99" t="e">
        <f t="shared" si="490"/>
        <v>#VALUE!</v>
      </c>
      <c r="R1261" s="100"/>
      <c r="S1261" s="5"/>
      <c r="T1261" s="28">
        <f t="shared" si="491"/>
        <v>0</v>
      </c>
      <c r="U1261" s="101">
        <v>66140</v>
      </c>
      <c r="V1261" s="102">
        <f t="shared" si="494"/>
        <v>0</v>
      </c>
      <c r="W1261" s="101"/>
      <c r="X1261" s="101"/>
      <c r="Y1261" s="102">
        <f t="shared" si="492"/>
        <v>0</v>
      </c>
      <c r="Z1261" s="102">
        <f t="shared" si="493"/>
        <v>0</v>
      </c>
      <c r="AA1261" s="102" t="e">
        <f t="shared" si="495"/>
        <v>#VALUE!</v>
      </c>
    </row>
    <row r="1262" spans="1:27" ht="17.25">
      <c r="A1262" s="5"/>
      <c r="B1262" s="5"/>
      <c r="C1262" s="93"/>
      <c r="D1262" s="193"/>
      <c r="E1262" s="94"/>
      <c r="F1262" s="95"/>
      <c r="G1262" s="96" t="str">
        <f t="shared" si="484"/>
        <v>Error</v>
      </c>
      <c r="H1262" s="97">
        <v>14400</v>
      </c>
      <c r="I1262" s="98" t="e">
        <f t="shared" si="485"/>
        <v>#VALUE!</v>
      </c>
      <c r="J1262" s="88" t="e">
        <f t="shared" si="480"/>
        <v>#VALUE!</v>
      </c>
      <c r="K1262" s="98">
        <f t="shared" si="486"/>
        <v>0</v>
      </c>
      <c r="L1262" s="98">
        <f t="shared" si="487"/>
        <v>0</v>
      </c>
      <c r="M1262" s="98" t="e">
        <f t="shared" si="488"/>
        <v>#VALUE!</v>
      </c>
      <c r="N1262" s="98" t="e">
        <f t="shared" si="489"/>
        <v>#VALUE!</v>
      </c>
      <c r="O1262" s="97"/>
      <c r="P1262" s="98" t="e">
        <f t="shared" si="481"/>
        <v>#VALUE!</v>
      </c>
      <c r="Q1262" s="99" t="e">
        <f t="shared" si="490"/>
        <v>#VALUE!</v>
      </c>
      <c r="R1262" s="100"/>
      <c r="S1262" s="5"/>
      <c r="T1262" s="28">
        <f t="shared" si="491"/>
        <v>0</v>
      </c>
      <c r="U1262" s="101">
        <v>66140</v>
      </c>
      <c r="V1262" s="102">
        <f t="shared" si="494"/>
        <v>0</v>
      </c>
      <c r="W1262" s="101"/>
      <c r="X1262" s="101"/>
      <c r="Y1262" s="102">
        <f t="shared" si="492"/>
        <v>0</v>
      </c>
      <c r="Z1262" s="102">
        <f t="shared" si="493"/>
        <v>0</v>
      </c>
      <c r="AA1262" s="102" t="e">
        <f t="shared" si="495"/>
        <v>#VALUE!</v>
      </c>
    </row>
    <row r="1263" spans="1:27" ht="17.25">
      <c r="A1263" s="5"/>
      <c r="B1263" s="5"/>
      <c r="C1263" s="93"/>
      <c r="D1263" s="193"/>
      <c r="E1263" s="94"/>
      <c r="F1263" s="95"/>
      <c r="G1263" s="96" t="str">
        <f t="shared" si="484"/>
        <v>Error</v>
      </c>
      <c r="H1263" s="97">
        <v>14400</v>
      </c>
      <c r="I1263" s="98" t="e">
        <f t="shared" si="485"/>
        <v>#VALUE!</v>
      </c>
      <c r="J1263" s="88" t="e">
        <f t="shared" si="480"/>
        <v>#VALUE!</v>
      </c>
      <c r="K1263" s="98">
        <f t="shared" si="486"/>
        <v>0</v>
      </c>
      <c r="L1263" s="98">
        <f t="shared" si="487"/>
        <v>0</v>
      </c>
      <c r="M1263" s="98" t="e">
        <f t="shared" si="488"/>
        <v>#VALUE!</v>
      </c>
      <c r="N1263" s="98" t="e">
        <f t="shared" si="489"/>
        <v>#VALUE!</v>
      </c>
      <c r="O1263" s="97"/>
      <c r="P1263" s="98" t="e">
        <f t="shared" si="481"/>
        <v>#VALUE!</v>
      </c>
      <c r="Q1263" s="99" t="e">
        <f t="shared" si="490"/>
        <v>#VALUE!</v>
      </c>
      <c r="R1263" s="100"/>
      <c r="S1263" s="5"/>
      <c r="T1263" s="28">
        <f t="shared" si="491"/>
        <v>0</v>
      </c>
      <c r="U1263" s="101">
        <v>66140</v>
      </c>
      <c r="V1263" s="102">
        <f t="shared" si="494"/>
        <v>0</v>
      </c>
      <c r="W1263" s="101"/>
      <c r="X1263" s="101"/>
      <c r="Y1263" s="102">
        <f t="shared" si="492"/>
        <v>0</v>
      </c>
      <c r="Z1263" s="102">
        <f t="shared" si="493"/>
        <v>0</v>
      </c>
      <c r="AA1263" s="102" t="e">
        <f t="shared" si="495"/>
        <v>#VALUE!</v>
      </c>
    </row>
    <row r="1264" spans="1:27" ht="17.25">
      <c r="A1264" s="5"/>
      <c r="B1264" s="5"/>
      <c r="C1264" s="93"/>
      <c r="D1264" s="193"/>
      <c r="E1264" s="94"/>
      <c r="F1264" s="95"/>
      <c r="G1264" s="96" t="str">
        <f t="shared" si="484"/>
        <v>Error</v>
      </c>
      <c r="H1264" s="97">
        <v>14400</v>
      </c>
      <c r="I1264" s="98" t="e">
        <f t="shared" si="485"/>
        <v>#VALUE!</v>
      </c>
      <c r="J1264" s="88" t="e">
        <f t="shared" si="480"/>
        <v>#VALUE!</v>
      </c>
      <c r="K1264" s="98">
        <f t="shared" si="486"/>
        <v>0</v>
      </c>
      <c r="L1264" s="98">
        <f t="shared" si="487"/>
        <v>0</v>
      </c>
      <c r="M1264" s="98" t="e">
        <f t="shared" si="488"/>
        <v>#VALUE!</v>
      </c>
      <c r="N1264" s="98" t="e">
        <f t="shared" si="489"/>
        <v>#VALUE!</v>
      </c>
      <c r="O1264" s="97"/>
      <c r="P1264" s="98" t="e">
        <f t="shared" si="481"/>
        <v>#VALUE!</v>
      </c>
      <c r="Q1264" s="99" t="e">
        <f t="shared" si="490"/>
        <v>#VALUE!</v>
      </c>
      <c r="R1264" s="100"/>
      <c r="S1264" s="5"/>
      <c r="T1264" s="28">
        <f t="shared" si="491"/>
        <v>0</v>
      </c>
      <c r="U1264" s="101">
        <v>66140</v>
      </c>
      <c r="V1264" s="102">
        <f t="shared" si="494"/>
        <v>0</v>
      </c>
      <c r="W1264" s="101"/>
      <c r="X1264" s="101"/>
      <c r="Y1264" s="102">
        <f t="shared" si="492"/>
        <v>0</v>
      </c>
      <c r="Z1264" s="102">
        <f t="shared" si="493"/>
        <v>0</v>
      </c>
      <c r="AA1264" s="102" t="e">
        <f t="shared" si="495"/>
        <v>#VALUE!</v>
      </c>
    </row>
    <row r="1265" spans="1:27" ht="17.25">
      <c r="A1265" s="5"/>
      <c r="B1265" s="5"/>
      <c r="C1265" s="93"/>
      <c r="D1265" s="193"/>
      <c r="E1265" s="84"/>
      <c r="F1265" s="85"/>
      <c r="G1265" s="86" t="str">
        <f t="shared" si="484"/>
        <v>Error</v>
      </c>
      <c r="H1265" s="87">
        <v>14400</v>
      </c>
      <c r="I1265" s="88" t="e">
        <f t="shared" si="485"/>
        <v>#VALUE!</v>
      </c>
      <c r="J1265" s="88" t="e">
        <f t="shared" si="480"/>
        <v>#VALUE!</v>
      </c>
      <c r="K1265" s="88">
        <f t="shared" si="486"/>
        <v>0</v>
      </c>
      <c r="L1265" s="88">
        <f t="shared" si="487"/>
        <v>0</v>
      </c>
      <c r="M1265" s="88" t="e">
        <f t="shared" si="488"/>
        <v>#VALUE!</v>
      </c>
      <c r="N1265" s="88" t="e">
        <f t="shared" si="489"/>
        <v>#VALUE!</v>
      </c>
      <c r="O1265" s="87"/>
      <c r="P1265" s="88" t="e">
        <f t="shared" si="481"/>
        <v>#VALUE!</v>
      </c>
      <c r="Q1265" s="89" t="e">
        <f t="shared" si="490"/>
        <v>#VALUE!</v>
      </c>
      <c r="R1265" s="90"/>
      <c r="S1265" s="82"/>
      <c r="T1265" s="28">
        <f t="shared" si="491"/>
        <v>0</v>
      </c>
      <c r="U1265" s="91">
        <v>66140</v>
      </c>
      <c r="V1265" s="92">
        <f t="shared" si="494"/>
        <v>0</v>
      </c>
      <c r="W1265" s="91"/>
      <c r="X1265" s="91"/>
      <c r="Y1265" s="92">
        <f t="shared" si="492"/>
        <v>0</v>
      </c>
      <c r="Z1265" s="92">
        <f t="shared" si="493"/>
        <v>0</v>
      </c>
      <c r="AA1265" s="92" t="e">
        <f t="shared" si="495"/>
        <v>#VALUE!</v>
      </c>
    </row>
    <row r="1266" spans="1:27" ht="17.25">
      <c r="A1266" s="5"/>
      <c r="B1266" s="5"/>
      <c r="C1266" s="93"/>
      <c r="D1266" s="193"/>
      <c r="E1266" s="94"/>
      <c r="F1266" s="95"/>
      <c r="G1266" s="96" t="str">
        <f t="shared" si="484"/>
        <v>Error</v>
      </c>
      <c r="H1266" s="97">
        <v>14400</v>
      </c>
      <c r="I1266" s="98" t="e">
        <f t="shared" si="485"/>
        <v>#VALUE!</v>
      </c>
      <c r="J1266" s="88" t="e">
        <f t="shared" si="480"/>
        <v>#VALUE!</v>
      </c>
      <c r="K1266" s="98">
        <f t="shared" si="486"/>
        <v>0</v>
      </c>
      <c r="L1266" s="98">
        <f t="shared" si="487"/>
        <v>0</v>
      </c>
      <c r="M1266" s="98" t="e">
        <f t="shared" si="488"/>
        <v>#VALUE!</v>
      </c>
      <c r="N1266" s="98" t="e">
        <f t="shared" si="489"/>
        <v>#VALUE!</v>
      </c>
      <c r="O1266" s="97"/>
      <c r="P1266" s="98" t="e">
        <f t="shared" si="481"/>
        <v>#VALUE!</v>
      </c>
      <c r="Q1266" s="99" t="e">
        <f t="shared" si="490"/>
        <v>#VALUE!</v>
      </c>
      <c r="R1266" s="100"/>
      <c r="S1266" s="5"/>
      <c r="T1266" s="28">
        <f t="shared" si="491"/>
        <v>0</v>
      </c>
      <c r="U1266" s="101">
        <v>66140</v>
      </c>
      <c r="V1266" s="102">
        <f t="shared" si="494"/>
        <v>0</v>
      </c>
      <c r="W1266" s="101"/>
      <c r="X1266" s="101"/>
      <c r="Y1266" s="102">
        <f t="shared" si="492"/>
        <v>0</v>
      </c>
      <c r="Z1266" s="102">
        <f t="shared" si="493"/>
        <v>0</v>
      </c>
      <c r="AA1266" s="102" t="e">
        <f t="shared" si="495"/>
        <v>#VALUE!</v>
      </c>
    </row>
    <row r="1267" spans="1:27" ht="17.25">
      <c r="A1267" s="5"/>
      <c r="B1267" s="5"/>
      <c r="C1267" s="93"/>
      <c r="D1267" s="193"/>
      <c r="E1267" s="94"/>
      <c r="F1267" s="95"/>
      <c r="G1267" s="96" t="str">
        <f t="shared" si="484"/>
        <v>Error</v>
      </c>
      <c r="H1267" s="97">
        <v>14400</v>
      </c>
      <c r="I1267" s="98" t="e">
        <f t="shared" si="485"/>
        <v>#VALUE!</v>
      </c>
      <c r="J1267" s="88" t="e">
        <f t="shared" si="480"/>
        <v>#VALUE!</v>
      </c>
      <c r="K1267" s="98">
        <f t="shared" si="486"/>
        <v>0</v>
      </c>
      <c r="L1267" s="98">
        <f t="shared" si="487"/>
        <v>0</v>
      </c>
      <c r="M1267" s="98" t="e">
        <f t="shared" si="488"/>
        <v>#VALUE!</v>
      </c>
      <c r="N1267" s="98" t="e">
        <f t="shared" si="489"/>
        <v>#VALUE!</v>
      </c>
      <c r="O1267" s="97"/>
      <c r="P1267" s="98" t="e">
        <f t="shared" si="481"/>
        <v>#VALUE!</v>
      </c>
      <c r="Q1267" s="99" t="e">
        <f t="shared" si="490"/>
        <v>#VALUE!</v>
      </c>
      <c r="R1267" s="100"/>
      <c r="S1267" s="5"/>
      <c r="T1267" s="28">
        <f t="shared" si="491"/>
        <v>0</v>
      </c>
      <c r="U1267" s="101">
        <v>66140</v>
      </c>
      <c r="V1267" s="102">
        <f t="shared" si="494"/>
        <v>0</v>
      </c>
      <c r="W1267" s="101"/>
      <c r="X1267" s="101"/>
      <c r="Y1267" s="102">
        <f t="shared" si="492"/>
        <v>0</v>
      </c>
      <c r="Z1267" s="102">
        <f t="shared" si="493"/>
        <v>0</v>
      </c>
      <c r="AA1267" s="102" t="e">
        <f t="shared" si="495"/>
        <v>#VALUE!</v>
      </c>
    </row>
    <row r="1268" spans="1:27" ht="17.25">
      <c r="A1268" s="5"/>
      <c r="B1268" s="5"/>
      <c r="C1268" s="93"/>
      <c r="D1268" s="193"/>
      <c r="E1268" s="94"/>
      <c r="F1268" s="95"/>
      <c r="G1268" s="96" t="str">
        <f t="shared" si="484"/>
        <v>Error</v>
      </c>
      <c r="H1268" s="97">
        <v>14400</v>
      </c>
      <c r="I1268" s="98" t="e">
        <f t="shared" si="485"/>
        <v>#VALUE!</v>
      </c>
      <c r="J1268" s="88" t="e">
        <f t="shared" si="480"/>
        <v>#VALUE!</v>
      </c>
      <c r="K1268" s="98">
        <f t="shared" si="486"/>
        <v>0</v>
      </c>
      <c r="L1268" s="98">
        <f t="shared" si="487"/>
        <v>0</v>
      </c>
      <c r="M1268" s="98" t="e">
        <f t="shared" si="488"/>
        <v>#VALUE!</v>
      </c>
      <c r="N1268" s="98" t="e">
        <f t="shared" si="489"/>
        <v>#VALUE!</v>
      </c>
      <c r="O1268" s="97"/>
      <c r="P1268" s="98" t="e">
        <f t="shared" si="481"/>
        <v>#VALUE!</v>
      </c>
      <c r="Q1268" s="99" t="e">
        <f t="shared" si="490"/>
        <v>#VALUE!</v>
      </c>
      <c r="R1268" s="100"/>
      <c r="S1268" s="5"/>
      <c r="T1268" s="28">
        <f t="shared" si="491"/>
        <v>0</v>
      </c>
      <c r="U1268" s="101">
        <v>66140</v>
      </c>
      <c r="V1268" s="102">
        <f t="shared" si="494"/>
        <v>0</v>
      </c>
      <c r="W1268" s="101"/>
      <c r="X1268" s="101"/>
      <c r="Y1268" s="102">
        <f t="shared" si="492"/>
        <v>0</v>
      </c>
      <c r="Z1268" s="102">
        <f t="shared" si="493"/>
        <v>0</v>
      </c>
      <c r="AA1268" s="102" t="e">
        <f t="shared" si="495"/>
        <v>#VALUE!</v>
      </c>
    </row>
    <row r="1269" spans="1:27" ht="17.25">
      <c r="A1269" s="5"/>
      <c r="B1269" s="5"/>
      <c r="C1269" s="93"/>
      <c r="D1269" s="193"/>
      <c r="E1269" s="94"/>
      <c r="F1269" s="95"/>
      <c r="G1269" s="96" t="str">
        <f t="shared" si="484"/>
        <v>Error</v>
      </c>
      <c r="H1269" s="97">
        <v>14400</v>
      </c>
      <c r="I1269" s="98" t="e">
        <f t="shared" si="485"/>
        <v>#VALUE!</v>
      </c>
      <c r="J1269" s="88" t="e">
        <f t="shared" si="480"/>
        <v>#VALUE!</v>
      </c>
      <c r="K1269" s="98">
        <f t="shared" si="486"/>
        <v>0</v>
      </c>
      <c r="L1269" s="98">
        <f t="shared" si="487"/>
        <v>0</v>
      </c>
      <c r="M1269" s="98" t="e">
        <f t="shared" si="488"/>
        <v>#VALUE!</v>
      </c>
      <c r="N1269" s="98" t="e">
        <f t="shared" si="489"/>
        <v>#VALUE!</v>
      </c>
      <c r="O1269" s="97"/>
      <c r="P1269" s="98" t="e">
        <f t="shared" si="481"/>
        <v>#VALUE!</v>
      </c>
      <c r="Q1269" s="99" t="e">
        <f t="shared" si="490"/>
        <v>#VALUE!</v>
      </c>
      <c r="R1269" s="100"/>
      <c r="S1269" s="5"/>
      <c r="T1269" s="28">
        <f t="shared" si="491"/>
        <v>0</v>
      </c>
      <c r="U1269" s="101">
        <v>66140</v>
      </c>
      <c r="V1269" s="102">
        <f t="shared" si="494"/>
        <v>0</v>
      </c>
      <c r="W1269" s="101"/>
      <c r="X1269" s="101"/>
      <c r="Y1269" s="102">
        <f t="shared" si="492"/>
        <v>0</v>
      </c>
      <c r="Z1269" s="102">
        <f t="shared" si="493"/>
        <v>0</v>
      </c>
      <c r="AA1269" s="102" t="e">
        <f t="shared" si="495"/>
        <v>#VALUE!</v>
      </c>
    </row>
    <row r="1270" spans="1:27" ht="17.25">
      <c r="A1270" s="5"/>
      <c r="B1270" s="5"/>
      <c r="C1270" s="93"/>
      <c r="D1270" s="193"/>
      <c r="E1270" s="94"/>
      <c r="F1270" s="95"/>
      <c r="G1270" s="96" t="str">
        <f t="shared" si="484"/>
        <v>Error</v>
      </c>
      <c r="H1270" s="97">
        <v>14400</v>
      </c>
      <c r="I1270" s="98" t="e">
        <f t="shared" si="485"/>
        <v>#VALUE!</v>
      </c>
      <c r="J1270" s="88" t="e">
        <f t="shared" si="480"/>
        <v>#VALUE!</v>
      </c>
      <c r="K1270" s="98">
        <f t="shared" si="486"/>
        <v>0</v>
      </c>
      <c r="L1270" s="98">
        <f t="shared" si="487"/>
        <v>0</v>
      </c>
      <c r="M1270" s="98" t="e">
        <f t="shared" si="488"/>
        <v>#VALUE!</v>
      </c>
      <c r="N1270" s="98" t="e">
        <f t="shared" si="489"/>
        <v>#VALUE!</v>
      </c>
      <c r="O1270" s="97"/>
      <c r="P1270" s="98" t="e">
        <f t="shared" si="481"/>
        <v>#VALUE!</v>
      </c>
      <c r="Q1270" s="99" t="e">
        <f t="shared" si="490"/>
        <v>#VALUE!</v>
      </c>
      <c r="R1270" s="100"/>
      <c r="S1270" s="5"/>
      <c r="T1270" s="28">
        <f t="shared" si="491"/>
        <v>0</v>
      </c>
      <c r="U1270" s="101">
        <v>66140</v>
      </c>
      <c r="V1270" s="102">
        <f t="shared" si="494"/>
        <v>0</v>
      </c>
      <c r="W1270" s="101"/>
      <c r="X1270" s="101"/>
      <c r="Y1270" s="102">
        <f t="shared" si="492"/>
        <v>0</v>
      </c>
      <c r="Z1270" s="102">
        <f t="shared" si="493"/>
        <v>0</v>
      </c>
      <c r="AA1270" s="102" t="e">
        <f t="shared" si="495"/>
        <v>#VALUE!</v>
      </c>
    </row>
    <row r="1271" spans="1:27" ht="17.25">
      <c r="A1271" s="5"/>
      <c r="B1271" s="5"/>
      <c r="C1271" s="93"/>
      <c r="D1271" s="193"/>
      <c r="E1271" s="84"/>
      <c r="F1271" s="85"/>
      <c r="G1271" s="86" t="str">
        <f t="shared" si="484"/>
        <v>Error</v>
      </c>
      <c r="H1271" s="87">
        <v>14400</v>
      </c>
      <c r="I1271" s="88" t="e">
        <f t="shared" si="485"/>
        <v>#VALUE!</v>
      </c>
      <c r="J1271" s="88" t="e">
        <f t="shared" si="480"/>
        <v>#VALUE!</v>
      </c>
      <c r="K1271" s="88">
        <f t="shared" si="486"/>
        <v>0</v>
      </c>
      <c r="L1271" s="88">
        <f t="shared" si="487"/>
        <v>0</v>
      </c>
      <c r="M1271" s="88" t="e">
        <f t="shared" si="488"/>
        <v>#VALUE!</v>
      </c>
      <c r="N1271" s="88" t="e">
        <f t="shared" si="489"/>
        <v>#VALUE!</v>
      </c>
      <c r="O1271" s="87"/>
      <c r="P1271" s="88" t="e">
        <f t="shared" si="481"/>
        <v>#VALUE!</v>
      </c>
      <c r="Q1271" s="89" t="e">
        <f t="shared" si="490"/>
        <v>#VALUE!</v>
      </c>
      <c r="R1271" s="90"/>
      <c r="S1271" s="82"/>
      <c r="T1271" s="28">
        <f t="shared" si="491"/>
        <v>0</v>
      </c>
      <c r="U1271" s="91">
        <v>66140</v>
      </c>
      <c r="V1271" s="92">
        <f t="shared" si="494"/>
        <v>0</v>
      </c>
      <c r="W1271" s="91"/>
      <c r="X1271" s="91"/>
      <c r="Y1271" s="92">
        <f t="shared" si="492"/>
        <v>0</v>
      </c>
      <c r="Z1271" s="92">
        <f t="shared" si="493"/>
        <v>0</v>
      </c>
      <c r="AA1271" s="92" t="e">
        <f t="shared" si="495"/>
        <v>#VALUE!</v>
      </c>
    </row>
    <row r="1272" spans="1:27" ht="17.25">
      <c r="A1272" s="5"/>
      <c r="B1272" s="5"/>
      <c r="C1272" s="93"/>
      <c r="D1272" s="193"/>
      <c r="E1272" s="94"/>
      <c r="F1272" s="95"/>
      <c r="G1272" s="96" t="str">
        <f t="shared" si="484"/>
        <v>Error</v>
      </c>
      <c r="H1272" s="97">
        <v>14400</v>
      </c>
      <c r="I1272" s="98" t="e">
        <f t="shared" si="485"/>
        <v>#VALUE!</v>
      </c>
      <c r="J1272" s="88" t="e">
        <f t="shared" si="480"/>
        <v>#VALUE!</v>
      </c>
      <c r="K1272" s="98">
        <f t="shared" si="486"/>
        <v>0</v>
      </c>
      <c r="L1272" s="98">
        <f t="shared" si="487"/>
        <v>0</v>
      </c>
      <c r="M1272" s="98" t="e">
        <f t="shared" si="488"/>
        <v>#VALUE!</v>
      </c>
      <c r="N1272" s="98" t="e">
        <f t="shared" si="489"/>
        <v>#VALUE!</v>
      </c>
      <c r="O1272" s="97"/>
      <c r="P1272" s="98" t="e">
        <f t="shared" si="481"/>
        <v>#VALUE!</v>
      </c>
      <c r="Q1272" s="99" t="e">
        <f t="shared" si="490"/>
        <v>#VALUE!</v>
      </c>
      <c r="R1272" s="100"/>
      <c r="S1272" s="5"/>
      <c r="T1272" s="28">
        <f t="shared" si="491"/>
        <v>0</v>
      </c>
      <c r="U1272" s="101">
        <v>66140</v>
      </c>
      <c r="V1272" s="102">
        <f t="shared" si="494"/>
        <v>0</v>
      </c>
      <c r="W1272" s="101"/>
      <c r="X1272" s="101"/>
      <c r="Y1272" s="102">
        <f t="shared" si="492"/>
        <v>0</v>
      </c>
      <c r="Z1272" s="102">
        <f t="shared" si="493"/>
        <v>0</v>
      </c>
      <c r="AA1272" s="102" t="e">
        <f t="shared" si="495"/>
        <v>#VALUE!</v>
      </c>
    </row>
    <row r="1273" spans="1:27" ht="17.25">
      <c r="A1273" s="5"/>
      <c r="B1273" s="5"/>
      <c r="C1273" s="93"/>
      <c r="D1273" s="193"/>
      <c r="E1273" s="94"/>
      <c r="F1273" s="95"/>
      <c r="G1273" s="96" t="str">
        <f t="shared" si="484"/>
        <v>Error</v>
      </c>
      <c r="H1273" s="97">
        <v>14400</v>
      </c>
      <c r="I1273" s="98" t="e">
        <f t="shared" si="485"/>
        <v>#VALUE!</v>
      </c>
      <c r="J1273" s="88" t="e">
        <f t="shared" si="480"/>
        <v>#VALUE!</v>
      </c>
      <c r="K1273" s="98">
        <f t="shared" si="486"/>
        <v>0</v>
      </c>
      <c r="L1273" s="98">
        <f t="shared" si="487"/>
        <v>0</v>
      </c>
      <c r="M1273" s="98" t="e">
        <f t="shared" si="488"/>
        <v>#VALUE!</v>
      </c>
      <c r="N1273" s="98" t="e">
        <f t="shared" si="489"/>
        <v>#VALUE!</v>
      </c>
      <c r="O1273" s="97"/>
      <c r="P1273" s="98" t="e">
        <f t="shared" si="481"/>
        <v>#VALUE!</v>
      </c>
      <c r="Q1273" s="99" t="e">
        <f t="shared" si="490"/>
        <v>#VALUE!</v>
      </c>
      <c r="R1273" s="100"/>
      <c r="S1273" s="5"/>
      <c r="T1273" s="28">
        <f t="shared" si="491"/>
        <v>0</v>
      </c>
      <c r="U1273" s="101">
        <v>66140</v>
      </c>
      <c r="V1273" s="102">
        <f t="shared" si="494"/>
        <v>0</v>
      </c>
      <c r="W1273" s="101"/>
      <c r="X1273" s="101"/>
      <c r="Y1273" s="102">
        <f t="shared" si="492"/>
        <v>0</v>
      </c>
      <c r="Z1273" s="102">
        <f t="shared" si="493"/>
        <v>0</v>
      </c>
      <c r="AA1273" s="102" t="e">
        <f t="shared" si="495"/>
        <v>#VALUE!</v>
      </c>
    </row>
    <row r="1274" spans="1:27" ht="17.25">
      <c r="A1274" s="5"/>
      <c r="B1274" s="5"/>
      <c r="C1274" s="93"/>
      <c r="D1274" s="193"/>
      <c r="E1274" s="94"/>
      <c r="F1274" s="95"/>
      <c r="G1274" s="96" t="str">
        <f t="shared" si="484"/>
        <v>Error</v>
      </c>
      <c r="H1274" s="97">
        <v>14400</v>
      </c>
      <c r="I1274" s="98" t="e">
        <f t="shared" si="485"/>
        <v>#VALUE!</v>
      </c>
      <c r="J1274" s="88" t="e">
        <f t="shared" si="480"/>
        <v>#VALUE!</v>
      </c>
      <c r="K1274" s="98">
        <f t="shared" si="486"/>
        <v>0</v>
      </c>
      <c r="L1274" s="98">
        <f t="shared" si="487"/>
        <v>0</v>
      </c>
      <c r="M1274" s="98" t="e">
        <f t="shared" si="488"/>
        <v>#VALUE!</v>
      </c>
      <c r="N1274" s="98" t="e">
        <f t="shared" si="489"/>
        <v>#VALUE!</v>
      </c>
      <c r="O1274" s="97"/>
      <c r="P1274" s="98" t="e">
        <f t="shared" si="481"/>
        <v>#VALUE!</v>
      </c>
      <c r="Q1274" s="99" t="e">
        <f t="shared" si="490"/>
        <v>#VALUE!</v>
      </c>
      <c r="R1274" s="100"/>
      <c r="S1274" s="5"/>
      <c r="T1274" s="28">
        <f t="shared" si="491"/>
        <v>0</v>
      </c>
      <c r="U1274" s="101">
        <v>66140</v>
      </c>
      <c r="V1274" s="102">
        <f t="shared" si="494"/>
        <v>0</v>
      </c>
      <c r="W1274" s="101"/>
      <c r="X1274" s="101"/>
      <c r="Y1274" s="102">
        <f t="shared" si="492"/>
        <v>0</v>
      </c>
      <c r="Z1274" s="102">
        <f t="shared" si="493"/>
        <v>0</v>
      </c>
      <c r="AA1274" s="102" t="e">
        <f t="shared" si="495"/>
        <v>#VALUE!</v>
      </c>
    </row>
    <row r="1275" spans="1:27" ht="17.25">
      <c r="A1275" s="5"/>
      <c r="B1275" s="5"/>
      <c r="C1275" s="93"/>
      <c r="D1275" s="193"/>
      <c r="E1275" s="94"/>
      <c r="F1275" s="95"/>
      <c r="G1275" s="96" t="str">
        <f t="shared" si="484"/>
        <v>Error</v>
      </c>
      <c r="H1275" s="97">
        <v>14400</v>
      </c>
      <c r="I1275" s="98" t="e">
        <f t="shared" si="485"/>
        <v>#VALUE!</v>
      </c>
      <c r="J1275" s="88" t="e">
        <f t="shared" si="480"/>
        <v>#VALUE!</v>
      </c>
      <c r="K1275" s="98">
        <f t="shared" si="486"/>
        <v>0</v>
      </c>
      <c r="L1275" s="98">
        <f t="shared" si="487"/>
        <v>0</v>
      </c>
      <c r="M1275" s="98" t="e">
        <f t="shared" si="488"/>
        <v>#VALUE!</v>
      </c>
      <c r="N1275" s="98" t="e">
        <f t="shared" si="489"/>
        <v>#VALUE!</v>
      </c>
      <c r="O1275" s="97"/>
      <c r="P1275" s="98" t="e">
        <f t="shared" si="481"/>
        <v>#VALUE!</v>
      </c>
      <c r="Q1275" s="99" t="e">
        <f t="shared" si="490"/>
        <v>#VALUE!</v>
      </c>
      <c r="R1275" s="100"/>
      <c r="S1275" s="5"/>
      <c r="T1275" s="28">
        <f t="shared" si="491"/>
        <v>0</v>
      </c>
      <c r="U1275" s="101">
        <v>66140</v>
      </c>
      <c r="V1275" s="102">
        <f t="shared" si="494"/>
        <v>0</v>
      </c>
      <c r="W1275" s="101"/>
      <c r="X1275" s="101"/>
      <c r="Y1275" s="102">
        <f t="shared" si="492"/>
        <v>0</v>
      </c>
      <c r="Z1275" s="102">
        <f t="shared" si="493"/>
        <v>0</v>
      </c>
      <c r="AA1275" s="102" t="e">
        <f t="shared" si="495"/>
        <v>#VALUE!</v>
      </c>
    </row>
    <row r="1276" spans="1:27" ht="17.25">
      <c r="A1276" s="5"/>
      <c r="B1276" s="5"/>
      <c r="C1276" s="93"/>
      <c r="D1276" s="193"/>
      <c r="E1276" s="94"/>
      <c r="F1276" s="95"/>
      <c r="G1276" s="96" t="str">
        <f t="shared" si="484"/>
        <v>Error</v>
      </c>
      <c r="H1276" s="97">
        <v>14400</v>
      </c>
      <c r="I1276" s="98" t="e">
        <f t="shared" si="485"/>
        <v>#VALUE!</v>
      </c>
      <c r="J1276" s="88" t="e">
        <f t="shared" si="480"/>
        <v>#VALUE!</v>
      </c>
      <c r="K1276" s="98">
        <f t="shared" si="486"/>
        <v>0</v>
      </c>
      <c r="L1276" s="98">
        <f t="shared" si="487"/>
        <v>0</v>
      </c>
      <c r="M1276" s="98" t="e">
        <f t="shared" si="488"/>
        <v>#VALUE!</v>
      </c>
      <c r="N1276" s="98" t="e">
        <f t="shared" si="489"/>
        <v>#VALUE!</v>
      </c>
      <c r="O1276" s="97"/>
      <c r="P1276" s="98" t="e">
        <f t="shared" si="481"/>
        <v>#VALUE!</v>
      </c>
      <c r="Q1276" s="99" t="e">
        <f t="shared" si="490"/>
        <v>#VALUE!</v>
      </c>
      <c r="R1276" s="100"/>
      <c r="S1276" s="5"/>
      <c r="T1276" s="28">
        <f t="shared" si="491"/>
        <v>0</v>
      </c>
      <c r="U1276" s="101">
        <v>66140</v>
      </c>
      <c r="V1276" s="102">
        <f t="shared" si="494"/>
        <v>0</v>
      </c>
      <c r="W1276" s="101"/>
      <c r="X1276" s="101"/>
      <c r="Y1276" s="102">
        <f t="shared" si="492"/>
        <v>0</v>
      </c>
      <c r="Z1276" s="102">
        <f t="shared" si="493"/>
        <v>0</v>
      </c>
      <c r="AA1276" s="102" t="e">
        <f t="shared" si="495"/>
        <v>#VALUE!</v>
      </c>
    </row>
    <row r="1277" spans="1:27" ht="17.25">
      <c r="A1277" s="5"/>
      <c r="B1277" s="5"/>
      <c r="C1277" s="93"/>
      <c r="D1277" s="193"/>
      <c r="E1277" s="84"/>
      <c r="F1277" s="85"/>
      <c r="G1277" s="86" t="str">
        <f t="shared" si="484"/>
        <v>Error</v>
      </c>
      <c r="H1277" s="87">
        <v>14400</v>
      </c>
      <c r="I1277" s="88" t="e">
        <f t="shared" si="485"/>
        <v>#VALUE!</v>
      </c>
      <c r="J1277" s="88" t="e">
        <f t="shared" si="480"/>
        <v>#VALUE!</v>
      </c>
      <c r="K1277" s="88">
        <f t="shared" si="486"/>
        <v>0</v>
      </c>
      <c r="L1277" s="88">
        <f t="shared" si="487"/>
        <v>0</v>
      </c>
      <c r="M1277" s="88" t="e">
        <f t="shared" si="488"/>
        <v>#VALUE!</v>
      </c>
      <c r="N1277" s="88" t="e">
        <f t="shared" si="489"/>
        <v>#VALUE!</v>
      </c>
      <c r="O1277" s="87"/>
      <c r="P1277" s="88" t="e">
        <f t="shared" si="481"/>
        <v>#VALUE!</v>
      </c>
      <c r="Q1277" s="89" t="e">
        <f t="shared" si="490"/>
        <v>#VALUE!</v>
      </c>
      <c r="R1277" s="90"/>
      <c r="S1277" s="82"/>
      <c r="T1277" s="28">
        <f t="shared" si="491"/>
        <v>0</v>
      </c>
      <c r="U1277" s="91">
        <v>66140</v>
      </c>
      <c r="V1277" s="92">
        <f t="shared" si="494"/>
        <v>0</v>
      </c>
      <c r="W1277" s="91"/>
      <c r="X1277" s="91"/>
      <c r="Y1277" s="92">
        <f t="shared" si="492"/>
        <v>0</v>
      </c>
      <c r="Z1277" s="92">
        <f t="shared" si="493"/>
        <v>0</v>
      </c>
      <c r="AA1277" s="92" t="e">
        <f t="shared" si="495"/>
        <v>#VALUE!</v>
      </c>
    </row>
    <row r="1278" spans="1:27" ht="17.25">
      <c r="A1278" s="5"/>
      <c r="B1278" s="5"/>
      <c r="C1278" s="93"/>
      <c r="D1278" s="193"/>
      <c r="E1278" s="84"/>
      <c r="F1278" s="85"/>
      <c r="G1278" s="86" t="str">
        <f>IF($C1278="ստորաբաժանման պետ",IF(F1278=0,2.28,IF(F1278=1,2.35,IF(F1278=2,2.43,IF(F1278=3,2.5,IF(OR(F1278=4,F1278=5),2.58,IF(OR(F1278=6,F1278=7),2.66,IF(OR(F1278=8,F1278=9),2.75,IF(OR(F1278=10,F1278=11,F1278=12),2.83,IF(OR(F1278=13,F1278=14,F1278=15),2.92,IF(OR(F1278=16,F1278=17,F1278=18),3.01,3.11)))))))))),IF($C1278="ավագ կարգադրիչ",IF(F1278=0,1.96,IF(F1278=1,2.02,IF(F1278=2,2.08,IF(F1278=3,2.15,IF(OR(F1278=4,F1278=5),2.21,IF(OR(F1278=6,F1278=7),2.28,IF(OR(F1278=8,F1278=9),2.35,IF(OR(F1278=10,F1278=11,F1278=12),2.42,IF(OR(F1278=13,F1278=14,F1278=15),2.5,IF(OR(F1278=16,F1278=17,F1278=18),2.58,2.66)))))))))),IF($C1278="կարգադրիչ",IF(F1278=0,1.45,IF(F1278=1,1.49,IF(F1278=2,1.54,IF(F1278=3,1.59,IF(OR(F1278=4,F1278=5),1.9,IF(OR(F1278=6,F1278=7),1.96,IF(OR(F1278=8,F1278=9),1.73,IF(OR(F1278=10,F1278=11,F1278=12),1.79,IF(OR(F1278=13,F1278=14,F1278=15),1.84,IF(OR(F1278=16,F1278=17,F1278=18),1.9,1.95)))))))))), "Error")))</f>
        <v>Error</v>
      </c>
      <c r="H1278" s="87">
        <v>14400</v>
      </c>
      <c r="I1278" s="88" t="e">
        <f>G1278*H1278</f>
        <v>#VALUE!</v>
      </c>
      <c r="J1278" s="88" t="e">
        <f t="shared" si="480"/>
        <v>#VALUE!</v>
      </c>
      <c r="K1278" s="88">
        <f>IF($D1278="գեներալ-մայոր",2.91,IF($D1278="գնդապետ",2.38,IF($D1278="փոխգնդապետ",2.25,IF($D1278="մայոր",1.85,IF($D1278="կապիտան",1.72,IF($D1278="ավագ լեյտենանտ",1.59,IF($D1278="լեյտենանտ",1.46,IF($D1278="ավագ ենթասպա",1.06,IF($D1278="ենթասպա",0.93,IF($D1278="ավագ",0.79,IF($D1278="ավագ սերժանտ",0.66,IF($D1278="սերժանտ",0.53,IF($D1278="կրտսեր սերժանտ",0.4,0)))))))))))))</f>
        <v>0</v>
      </c>
      <c r="L1278" s="88">
        <f>K1278*H1278</f>
        <v>0</v>
      </c>
      <c r="M1278" s="88" t="e">
        <f>L1278+J1278</f>
        <v>#VALUE!</v>
      </c>
      <c r="N1278" s="88" t="e">
        <f>IF(F1278&lt;2,M1278*0%,IF(F1278&lt;5,M1278*5%,IF(F1278&lt;10,M1278*10%,IF(F1278&lt;15,M1278*15%,IF(F1278&lt;20,M1278*20%,IF(F1278&lt;25,M1278*25%,IF(F1278&gt;=25,M1278*30%)))))))</f>
        <v>#VALUE!</v>
      </c>
      <c r="O1278" s="87"/>
      <c r="P1278" s="88" t="e">
        <f t="shared" si="481"/>
        <v>#VALUE!</v>
      </c>
      <c r="Q1278" s="89" t="e">
        <f>P1278*6.565</f>
        <v>#VALUE!</v>
      </c>
      <c r="R1278" s="90"/>
      <c r="S1278" s="82"/>
      <c r="T1278" s="28">
        <f t="shared" si="491"/>
        <v>0</v>
      </c>
      <c r="U1278" s="91">
        <v>66140</v>
      </c>
      <c r="V1278" s="92">
        <f t="shared" si="494"/>
        <v>0</v>
      </c>
      <c r="W1278" s="91"/>
      <c r="X1278" s="91"/>
      <c r="Y1278" s="92">
        <f>+V1278+W1278+X1278</f>
        <v>0</v>
      </c>
      <c r="Z1278" s="92">
        <f>+Y1278*6.565</f>
        <v>0</v>
      </c>
      <c r="AA1278" s="92" t="e">
        <f t="shared" si="495"/>
        <v>#VALUE!</v>
      </c>
    </row>
    <row r="1279" spans="1:27" ht="17.25">
      <c r="A1279" s="5"/>
      <c r="B1279" s="5"/>
      <c r="C1279" s="93"/>
      <c r="D1279" s="193"/>
      <c r="E1279" s="94"/>
      <c r="F1279" s="95"/>
      <c r="G1279" s="96" t="str">
        <f t="shared" si="484"/>
        <v>Error</v>
      </c>
      <c r="H1279" s="97">
        <v>14400</v>
      </c>
      <c r="I1279" s="98" t="e">
        <f t="shared" ref="I1279:I1294" si="496">G1279*H1279</f>
        <v>#VALUE!</v>
      </c>
      <c r="J1279" s="88" t="e">
        <f t="shared" si="480"/>
        <v>#VALUE!</v>
      </c>
      <c r="K1279" s="98">
        <f t="shared" si="486"/>
        <v>0</v>
      </c>
      <c r="L1279" s="98">
        <f t="shared" ref="L1279:L1294" si="497">K1279*H1279</f>
        <v>0</v>
      </c>
      <c r="M1279" s="98" t="e">
        <f t="shared" ref="M1279:M1294" si="498">L1279+J1279</f>
        <v>#VALUE!</v>
      </c>
      <c r="N1279" s="98" t="e">
        <f t="shared" ref="N1279:N1294" si="499">IF(F1279&lt;2,M1279*0%,IF(F1279&lt;5,M1279*5%,IF(F1279&lt;10,M1279*10%,IF(F1279&lt;15,M1279*15%,IF(F1279&lt;20,M1279*20%,IF(F1279&lt;25,M1279*25%,IF(F1279&gt;=25,M1279*30%)))))))</f>
        <v>#VALUE!</v>
      </c>
      <c r="O1279" s="97"/>
      <c r="P1279" s="98" t="e">
        <f t="shared" si="481"/>
        <v>#VALUE!</v>
      </c>
      <c r="Q1279" s="99" t="e">
        <f t="shared" si="490"/>
        <v>#VALUE!</v>
      </c>
      <c r="R1279" s="100"/>
      <c r="S1279" s="5"/>
      <c r="T1279" s="28">
        <f t="shared" si="491"/>
        <v>0</v>
      </c>
      <c r="U1279" s="101">
        <v>66140</v>
      </c>
      <c r="V1279" s="102">
        <f t="shared" si="494"/>
        <v>0</v>
      </c>
      <c r="W1279" s="101"/>
      <c r="X1279" s="101"/>
      <c r="Y1279" s="102">
        <f t="shared" ref="Y1279:Y1294" si="500">+V1279+W1279+X1279</f>
        <v>0</v>
      </c>
      <c r="Z1279" s="102">
        <f t="shared" si="493"/>
        <v>0</v>
      </c>
      <c r="AA1279" s="102" t="e">
        <f t="shared" si="495"/>
        <v>#VALUE!</v>
      </c>
    </row>
    <row r="1280" spans="1:27" ht="17.25">
      <c r="A1280" s="5"/>
      <c r="B1280" s="5"/>
      <c r="C1280" s="93"/>
      <c r="D1280" s="193"/>
      <c r="E1280" s="94"/>
      <c r="F1280" s="95"/>
      <c r="G1280" s="96" t="str">
        <f t="shared" si="484"/>
        <v>Error</v>
      </c>
      <c r="H1280" s="97">
        <v>14400</v>
      </c>
      <c r="I1280" s="98" t="e">
        <f t="shared" si="496"/>
        <v>#VALUE!</v>
      </c>
      <c r="J1280" s="88" t="e">
        <f t="shared" si="480"/>
        <v>#VALUE!</v>
      </c>
      <c r="K1280" s="98">
        <f t="shared" si="486"/>
        <v>0</v>
      </c>
      <c r="L1280" s="98">
        <f t="shared" si="497"/>
        <v>0</v>
      </c>
      <c r="M1280" s="98" t="e">
        <f t="shared" si="498"/>
        <v>#VALUE!</v>
      </c>
      <c r="N1280" s="98" t="e">
        <f t="shared" si="499"/>
        <v>#VALUE!</v>
      </c>
      <c r="O1280" s="97"/>
      <c r="P1280" s="98" t="e">
        <f t="shared" si="481"/>
        <v>#VALUE!</v>
      </c>
      <c r="Q1280" s="99" t="e">
        <f t="shared" si="490"/>
        <v>#VALUE!</v>
      </c>
      <c r="R1280" s="100"/>
      <c r="S1280" s="5"/>
      <c r="T1280" s="28">
        <f t="shared" si="491"/>
        <v>0</v>
      </c>
      <c r="U1280" s="101">
        <v>66140</v>
      </c>
      <c r="V1280" s="102">
        <f t="shared" si="494"/>
        <v>0</v>
      </c>
      <c r="W1280" s="101"/>
      <c r="X1280" s="101"/>
      <c r="Y1280" s="102">
        <f t="shared" si="500"/>
        <v>0</v>
      </c>
      <c r="Z1280" s="102">
        <f t="shared" si="493"/>
        <v>0</v>
      </c>
      <c r="AA1280" s="102" t="e">
        <f t="shared" si="495"/>
        <v>#VALUE!</v>
      </c>
    </row>
    <row r="1281" spans="1:27" ht="17.25">
      <c r="A1281" s="5"/>
      <c r="B1281" s="5"/>
      <c r="C1281" s="93"/>
      <c r="D1281" s="193"/>
      <c r="E1281" s="94"/>
      <c r="F1281" s="95"/>
      <c r="G1281" s="96" t="str">
        <f t="shared" si="484"/>
        <v>Error</v>
      </c>
      <c r="H1281" s="97">
        <v>14400</v>
      </c>
      <c r="I1281" s="98" t="e">
        <f t="shared" si="496"/>
        <v>#VALUE!</v>
      </c>
      <c r="J1281" s="88" t="e">
        <f t="shared" si="480"/>
        <v>#VALUE!</v>
      </c>
      <c r="K1281" s="98">
        <f t="shared" si="486"/>
        <v>0</v>
      </c>
      <c r="L1281" s="98">
        <f t="shared" si="497"/>
        <v>0</v>
      </c>
      <c r="M1281" s="98" t="e">
        <f t="shared" si="498"/>
        <v>#VALUE!</v>
      </c>
      <c r="N1281" s="98" t="e">
        <f t="shared" si="499"/>
        <v>#VALUE!</v>
      </c>
      <c r="O1281" s="97"/>
      <c r="P1281" s="98" t="e">
        <f t="shared" si="481"/>
        <v>#VALUE!</v>
      </c>
      <c r="Q1281" s="99" t="e">
        <f t="shared" si="490"/>
        <v>#VALUE!</v>
      </c>
      <c r="R1281" s="100"/>
      <c r="S1281" s="5"/>
      <c r="T1281" s="28">
        <f t="shared" si="491"/>
        <v>0</v>
      </c>
      <c r="U1281" s="101">
        <v>66140</v>
      </c>
      <c r="V1281" s="102">
        <f t="shared" si="494"/>
        <v>0</v>
      </c>
      <c r="W1281" s="101"/>
      <c r="X1281" s="101"/>
      <c r="Y1281" s="102">
        <f t="shared" si="500"/>
        <v>0</v>
      </c>
      <c r="Z1281" s="102">
        <f t="shared" si="493"/>
        <v>0</v>
      </c>
      <c r="AA1281" s="102" t="e">
        <f t="shared" si="495"/>
        <v>#VALUE!</v>
      </c>
    </row>
    <row r="1282" spans="1:27" ht="17.25">
      <c r="A1282" s="5"/>
      <c r="B1282" s="5"/>
      <c r="C1282" s="93"/>
      <c r="D1282" s="193"/>
      <c r="E1282" s="94"/>
      <c r="F1282" s="95"/>
      <c r="G1282" s="96" t="str">
        <f t="shared" si="484"/>
        <v>Error</v>
      </c>
      <c r="H1282" s="97">
        <v>14400</v>
      </c>
      <c r="I1282" s="98" t="e">
        <f t="shared" si="496"/>
        <v>#VALUE!</v>
      </c>
      <c r="J1282" s="88" t="e">
        <f t="shared" si="480"/>
        <v>#VALUE!</v>
      </c>
      <c r="K1282" s="98">
        <f t="shared" si="486"/>
        <v>0</v>
      </c>
      <c r="L1282" s="98">
        <f t="shared" si="497"/>
        <v>0</v>
      </c>
      <c r="M1282" s="98" t="e">
        <f t="shared" si="498"/>
        <v>#VALUE!</v>
      </c>
      <c r="N1282" s="98" t="e">
        <f t="shared" si="499"/>
        <v>#VALUE!</v>
      </c>
      <c r="O1282" s="97"/>
      <c r="P1282" s="98" t="e">
        <f t="shared" si="481"/>
        <v>#VALUE!</v>
      </c>
      <c r="Q1282" s="99" t="e">
        <f t="shared" si="490"/>
        <v>#VALUE!</v>
      </c>
      <c r="R1282" s="100"/>
      <c r="S1282" s="5"/>
      <c r="T1282" s="28">
        <f t="shared" si="491"/>
        <v>0</v>
      </c>
      <c r="U1282" s="101">
        <v>66140</v>
      </c>
      <c r="V1282" s="102">
        <f t="shared" si="494"/>
        <v>0</v>
      </c>
      <c r="W1282" s="101"/>
      <c r="X1282" s="101"/>
      <c r="Y1282" s="102">
        <f t="shared" si="500"/>
        <v>0</v>
      </c>
      <c r="Z1282" s="102">
        <f t="shared" si="493"/>
        <v>0</v>
      </c>
      <c r="AA1282" s="102" t="e">
        <f t="shared" si="495"/>
        <v>#VALUE!</v>
      </c>
    </row>
    <row r="1283" spans="1:27" ht="17.25">
      <c r="A1283" s="5"/>
      <c r="B1283" s="5"/>
      <c r="C1283" s="93"/>
      <c r="D1283" s="193"/>
      <c r="E1283" s="94"/>
      <c r="F1283" s="95"/>
      <c r="G1283" s="96" t="str">
        <f t="shared" si="484"/>
        <v>Error</v>
      </c>
      <c r="H1283" s="97">
        <v>14400</v>
      </c>
      <c r="I1283" s="98" t="e">
        <f t="shared" si="496"/>
        <v>#VALUE!</v>
      </c>
      <c r="J1283" s="88" t="e">
        <f t="shared" si="480"/>
        <v>#VALUE!</v>
      </c>
      <c r="K1283" s="98">
        <f t="shared" si="486"/>
        <v>0</v>
      </c>
      <c r="L1283" s="98">
        <f t="shared" si="497"/>
        <v>0</v>
      </c>
      <c r="M1283" s="98" t="e">
        <f t="shared" si="498"/>
        <v>#VALUE!</v>
      </c>
      <c r="N1283" s="98" t="e">
        <f t="shared" si="499"/>
        <v>#VALUE!</v>
      </c>
      <c r="O1283" s="97"/>
      <c r="P1283" s="98" t="e">
        <f t="shared" si="481"/>
        <v>#VALUE!</v>
      </c>
      <c r="Q1283" s="99" t="e">
        <f t="shared" si="490"/>
        <v>#VALUE!</v>
      </c>
      <c r="R1283" s="100"/>
      <c r="S1283" s="5"/>
      <c r="T1283" s="28">
        <f t="shared" si="491"/>
        <v>0</v>
      </c>
      <c r="U1283" s="101">
        <v>66140</v>
      </c>
      <c r="V1283" s="102">
        <f t="shared" si="494"/>
        <v>0</v>
      </c>
      <c r="W1283" s="101"/>
      <c r="X1283" s="101"/>
      <c r="Y1283" s="102">
        <f t="shared" si="500"/>
        <v>0</v>
      </c>
      <c r="Z1283" s="102">
        <f t="shared" si="493"/>
        <v>0</v>
      </c>
      <c r="AA1283" s="102" t="e">
        <f t="shared" si="495"/>
        <v>#VALUE!</v>
      </c>
    </row>
    <row r="1284" spans="1:27" ht="17.25">
      <c r="A1284" s="5"/>
      <c r="B1284" s="5"/>
      <c r="C1284" s="93"/>
      <c r="D1284" s="193"/>
      <c r="E1284" s="84"/>
      <c r="F1284" s="85"/>
      <c r="G1284" s="86" t="str">
        <f t="shared" si="484"/>
        <v>Error</v>
      </c>
      <c r="H1284" s="87">
        <v>14400</v>
      </c>
      <c r="I1284" s="88" t="e">
        <f t="shared" si="496"/>
        <v>#VALUE!</v>
      </c>
      <c r="J1284" s="88" t="e">
        <f t="shared" si="480"/>
        <v>#VALUE!</v>
      </c>
      <c r="K1284" s="88">
        <f t="shared" si="486"/>
        <v>0</v>
      </c>
      <c r="L1284" s="88">
        <f t="shared" si="497"/>
        <v>0</v>
      </c>
      <c r="M1284" s="88" t="e">
        <f t="shared" si="498"/>
        <v>#VALUE!</v>
      </c>
      <c r="N1284" s="88" t="e">
        <f t="shared" si="499"/>
        <v>#VALUE!</v>
      </c>
      <c r="O1284" s="87"/>
      <c r="P1284" s="88" t="e">
        <f t="shared" si="481"/>
        <v>#VALUE!</v>
      </c>
      <c r="Q1284" s="89" t="e">
        <f t="shared" si="490"/>
        <v>#VALUE!</v>
      </c>
      <c r="R1284" s="90"/>
      <c r="S1284" s="82"/>
      <c r="T1284" s="28">
        <f t="shared" si="491"/>
        <v>0</v>
      </c>
      <c r="U1284" s="91">
        <v>66140</v>
      </c>
      <c r="V1284" s="92">
        <f t="shared" si="494"/>
        <v>0</v>
      </c>
      <c r="W1284" s="91"/>
      <c r="X1284" s="91"/>
      <c r="Y1284" s="92">
        <f t="shared" si="500"/>
        <v>0</v>
      </c>
      <c r="Z1284" s="92">
        <f t="shared" si="493"/>
        <v>0</v>
      </c>
      <c r="AA1284" s="92" t="e">
        <f t="shared" si="495"/>
        <v>#VALUE!</v>
      </c>
    </row>
    <row r="1285" spans="1:27" ht="17.25">
      <c r="A1285" s="5"/>
      <c r="B1285" s="5"/>
      <c r="C1285" s="93"/>
      <c r="D1285" s="193"/>
      <c r="E1285" s="94"/>
      <c r="F1285" s="95"/>
      <c r="G1285" s="96" t="str">
        <f t="shared" si="484"/>
        <v>Error</v>
      </c>
      <c r="H1285" s="97">
        <v>14400</v>
      </c>
      <c r="I1285" s="98" t="e">
        <f t="shared" si="496"/>
        <v>#VALUE!</v>
      </c>
      <c r="J1285" s="88" t="e">
        <f t="shared" si="480"/>
        <v>#VALUE!</v>
      </c>
      <c r="K1285" s="98">
        <f t="shared" si="486"/>
        <v>0</v>
      </c>
      <c r="L1285" s="98">
        <f t="shared" si="497"/>
        <v>0</v>
      </c>
      <c r="M1285" s="98" t="e">
        <f t="shared" si="498"/>
        <v>#VALUE!</v>
      </c>
      <c r="N1285" s="98" t="e">
        <f t="shared" si="499"/>
        <v>#VALUE!</v>
      </c>
      <c r="O1285" s="97"/>
      <c r="P1285" s="98" t="e">
        <f t="shared" si="481"/>
        <v>#VALUE!</v>
      </c>
      <c r="Q1285" s="99" t="e">
        <f t="shared" si="490"/>
        <v>#VALUE!</v>
      </c>
      <c r="R1285" s="100"/>
      <c r="S1285" s="5"/>
      <c r="T1285" s="28">
        <f t="shared" si="491"/>
        <v>0</v>
      </c>
      <c r="U1285" s="101">
        <v>66140</v>
      </c>
      <c r="V1285" s="102">
        <f t="shared" si="494"/>
        <v>0</v>
      </c>
      <c r="W1285" s="101"/>
      <c r="X1285" s="101"/>
      <c r="Y1285" s="102">
        <f t="shared" si="500"/>
        <v>0</v>
      </c>
      <c r="Z1285" s="102">
        <f t="shared" si="493"/>
        <v>0</v>
      </c>
      <c r="AA1285" s="102" t="e">
        <f t="shared" si="495"/>
        <v>#VALUE!</v>
      </c>
    </row>
    <row r="1286" spans="1:27" ht="17.25">
      <c r="A1286" s="5"/>
      <c r="B1286" s="5"/>
      <c r="C1286" s="93"/>
      <c r="D1286" s="193"/>
      <c r="E1286" s="94"/>
      <c r="F1286" s="95"/>
      <c r="G1286" s="96" t="str">
        <f t="shared" si="484"/>
        <v>Error</v>
      </c>
      <c r="H1286" s="97">
        <v>14400</v>
      </c>
      <c r="I1286" s="98" t="e">
        <f t="shared" si="496"/>
        <v>#VALUE!</v>
      </c>
      <c r="J1286" s="88" t="e">
        <f t="shared" si="480"/>
        <v>#VALUE!</v>
      </c>
      <c r="K1286" s="98">
        <f t="shared" si="486"/>
        <v>0</v>
      </c>
      <c r="L1286" s="98">
        <f t="shared" si="497"/>
        <v>0</v>
      </c>
      <c r="M1286" s="98" t="e">
        <f t="shared" si="498"/>
        <v>#VALUE!</v>
      </c>
      <c r="N1286" s="98" t="e">
        <f t="shared" si="499"/>
        <v>#VALUE!</v>
      </c>
      <c r="O1286" s="97"/>
      <c r="P1286" s="98" t="e">
        <f t="shared" si="481"/>
        <v>#VALUE!</v>
      </c>
      <c r="Q1286" s="99" t="e">
        <f t="shared" si="490"/>
        <v>#VALUE!</v>
      </c>
      <c r="R1286" s="100"/>
      <c r="S1286" s="5"/>
      <c r="T1286" s="28">
        <f t="shared" si="491"/>
        <v>0</v>
      </c>
      <c r="U1286" s="101">
        <v>66140</v>
      </c>
      <c r="V1286" s="102">
        <f t="shared" si="494"/>
        <v>0</v>
      </c>
      <c r="W1286" s="101"/>
      <c r="X1286" s="101"/>
      <c r="Y1286" s="102">
        <f t="shared" si="500"/>
        <v>0</v>
      </c>
      <c r="Z1286" s="102">
        <f t="shared" si="493"/>
        <v>0</v>
      </c>
      <c r="AA1286" s="102" t="e">
        <f t="shared" si="495"/>
        <v>#VALUE!</v>
      </c>
    </row>
    <row r="1287" spans="1:27" ht="17.25">
      <c r="A1287" s="5"/>
      <c r="B1287" s="5"/>
      <c r="C1287" s="93"/>
      <c r="D1287" s="193"/>
      <c r="E1287" s="94"/>
      <c r="F1287" s="95"/>
      <c r="G1287" s="96" t="str">
        <f t="shared" si="484"/>
        <v>Error</v>
      </c>
      <c r="H1287" s="97">
        <v>14400</v>
      </c>
      <c r="I1287" s="98" t="e">
        <f t="shared" si="496"/>
        <v>#VALUE!</v>
      </c>
      <c r="J1287" s="88" t="e">
        <f t="shared" ref="J1287:J1294" si="501">IF(I1287&lt;=59525,59525,I1287)</f>
        <v>#VALUE!</v>
      </c>
      <c r="K1287" s="98">
        <f t="shared" si="486"/>
        <v>0</v>
      </c>
      <c r="L1287" s="98">
        <f t="shared" si="497"/>
        <v>0</v>
      </c>
      <c r="M1287" s="98" t="e">
        <f t="shared" si="498"/>
        <v>#VALUE!</v>
      </c>
      <c r="N1287" s="98" t="e">
        <f t="shared" si="499"/>
        <v>#VALUE!</v>
      </c>
      <c r="O1287" s="97"/>
      <c r="P1287" s="98" t="e">
        <f t="shared" ref="P1287:P1294" si="502">M1287+N1287+O1287</f>
        <v>#VALUE!</v>
      </c>
      <c r="Q1287" s="99" t="e">
        <f t="shared" si="490"/>
        <v>#VALUE!</v>
      </c>
      <c r="R1287" s="100"/>
      <c r="S1287" s="5"/>
      <c r="T1287" s="28">
        <f t="shared" si="491"/>
        <v>0</v>
      </c>
      <c r="U1287" s="101">
        <v>66140</v>
      </c>
      <c r="V1287" s="102">
        <f t="shared" ref="V1287:V1294" si="503">+U1287*T1287</f>
        <v>0</v>
      </c>
      <c r="W1287" s="101"/>
      <c r="X1287" s="101"/>
      <c r="Y1287" s="102">
        <f t="shared" si="500"/>
        <v>0</v>
      </c>
      <c r="Z1287" s="102">
        <f t="shared" si="493"/>
        <v>0</v>
      </c>
      <c r="AA1287" s="102" t="e">
        <f t="shared" ref="AA1287:AA1294" si="504">+Z1287+Q1287</f>
        <v>#VALUE!</v>
      </c>
    </row>
    <row r="1288" spans="1:27" ht="17.25">
      <c r="A1288" s="5"/>
      <c r="B1288" s="5"/>
      <c r="C1288" s="93"/>
      <c r="D1288" s="193"/>
      <c r="E1288" s="94"/>
      <c r="F1288" s="95"/>
      <c r="G1288" s="96" t="str">
        <f t="shared" ref="G1288:G1294" si="505">IF($C1288="ստորաբաժանման պետ",IF(F1288=0,2.28,IF(F1288=1,2.35,IF(F1288=2,2.43,IF(F1288=3,2.5,IF(OR(F1288=4,F1288=5),2.58,IF(OR(F1288=6,F1288=7),2.66,IF(OR(F1288=8,F1288=9),2.75,IF(OR(F1288=10,F1288=11,F1288=12),2.83,IF(OR(F1288=13,F1288=14,F1288=15),2.92,IF(OR(F1288=16,F1288=17,F1288=18),3.01,3.11)))))))))),IF($C1288="ավագ կարգադրիչ",IF(F1288=0,1.96,IF(F1288=1,2.02,IF(F1288=2,2.08,IF(F1288=3,2.15,IF(OR(F1288=4,F1288=5),2.21,IF(OR(F1288=6,F1288=7),2.28,IF(OR(F1288=8,F1288=9),2.35,IF(OR(F1288=10,F1288=11,F1288=12),2.42,IF(OR(F1288=13,F1288=14,F1288=15),2.5,IF(OR(F1288=16,F1288=17,F1288=18),2.58,2.66)))))))))),IF($C1288="կարգադրիչ",IF(F1288=0,1.45,IF(F1288=1,1.49,IF(F1288=2,1.54,IF(F1288=3,1.59,IF(OR(F1288=4,F1288=5),1.9,IF(OR(F1288=6,F1288=7),1.96,IF(OR(F1288=8,F1288=9),1.73,IF(OR(F1288=10,F1288=11,F1288=12),1.79,IF(OR(F1288=13,F1288=14,F1288=15),1.84,IF(OR(F1288=16,F1288=17,F1288=18),1.9,1.95)))))))))), "Error")))</f>
        <v>Error</v>
      </c>
      <c r="H1288" s="97">
        <v>14400</v>
      </c>
      <c r="I1288" s="98" t="e">
        <f t="shared" si="496"/>
        <v>#VALUE!</v>
      </c>
      <c r="J1288" s="88" t="e">
        <f t="shared" si="501"/>
        <v>#VALUE!</v>
      </c>
      <c r="K1288" s="98">
        <f t="shared" ref="K1288:K1294" si="506">IF($D1288="գեներալ-մայոր",2.91,IF($D1288="գնդապետ",2.38,IF($D1288="փոխգնդապետ",2.25,IF($D1288="մայոր",1.85,IF($D1288="կապիտան",1.72,IF($D1288="ավագ լեյտենանտ",1.59,IF($D1288="լեյտենանտ",1.46,IF($D1288="ավագ ենթասպա",1.06,IF($D1288="ենթասպա",0.93,IF($D1288="ավագ",0.79,IF($D1288="ավագ սերժանտ",0.66,IF($D1288="սերժանտ",0.53,IF($D1288="կրտսեր սերժանտ",0.4,0)))))))))))))</f>
        <v>0</v>
      </c>
      <c r="L1288" s="98">
        <f t="shared" si="497"/>
        <v>0</v>
      </c>
      <c r="M1288" s="98" t="e">
        <f t="shared" si="498"/>
        <v>#VALUE!</v>
      </c>
      <c r="N1288" s="98" t="e">
        <f t="shared" si="499"/>
        <v>#VALUE!</v>
      </c>
      <c r="O1288" s="97"/>
      <c r="P1288" s="98" t="e">
        <f t="shared" si="502"/>
        <v>#VALUE!</v>
      </c>
      <c r="Q1288" s="99" t="e">
        <f t="shared" ref="Q1288:Q1294" si="507">P1288*6.565</f>
        <v>#VALUE!</v>
      </c>
      <c r="R1288" s="100"/>
      <c r="S1288" s="5"/>
      <c r="T1288" s="28">
        <f t="shared" ref="T1288:T1294" si="508">IF(E1288&lt;1,0,IF(D1288="Բ-1",IF(F1288=0,6.94,IF(F1288=1,7.17,IF(F1288=2,7.41,IF(F1288=3,7.66,IF(OR(F1288=5,F1288=4),7.92,IF(OR(F1288=6,F1288=7),8.18,IF(OR(F1288=8,F1288=9),8.46,IF(OR(F1288=10,F1288=11,F1288=12),8.74,IF(OR(F1288=13,F1288=14,F1288=15),9.03,IF(OR(F1288=16,F1288=17,F1288=18),9.33,9.65)))))))))),IF(D1288="Բ-2", IF(F1288=0,5.71,IF(F1288=1,5.89,IF(F1288=2,6.09,IF(F1288=3,6.29,IF(OR(F1288=5,F1288=4),6.5,IF(OR(F1288=6,F1288=7),6.72,IF(OR(F1288=8,F1288=9),6.94,IF(OR(F1288=10,F1288=11,F1288=12),7.17,IF(OR(F1288=13,F1288=14,F1288=15),7.41,IF(OR(F1288=16,F1288=17,F1288=18),7.65,7.91)))))))))), IF(D1288="Գ-1", IF(F1288=0,4.7,IF(F1288=1,4.86,IF(F1288=2,5.01,IF(F1288=3,5.18,IF(OR(F1288=5,F1288=4),5.35,IF(OR(F1288=6,F1288=7),5.52,IF(OR(F1288=8,F1288=9),5.71,IF(OR(F1288=10,F1288=11,F1288=12),5.89,IF(OR(F1288=13,F1288=14,F1288=15),6.09,IF(OR(F1288=16,F1288=17,F1288=18),6.29,6.49)))))))))), IF(D1288="Գ-2", IF(F1288=0,3.88,IF(F1288=1,4.01,IF(F1288=2,4.14,IF(F1288=3,4.27,IF(OR(F1288=5,F1288=4),4.41,IF(OR(F1288=6,F1288=7),4.55,IF(OR(F1288=8,F1288=9),4.7,IF(OR(F1288=10,F1288=11,F1288=12),4.85,IF(OR(F1288=13,F1288=14,F1288=15),5.01,IF(OR(F1288=16,F1288=17,F1288=18),5.17,5.34)))))))))), IF(D1288="Գ-3", IF(F1288=0,3.21,IF(F1288=1,3.31,IF(F1288=2,3.42,IF(F1288=3,3.53,IF(OR(F1288=5,F1288=4),3.64,IF(OR(F1288=6,F1288=7),3.76,IF(OR(F1288=8,F1288=9),3.88,IF(OR(F1288=10,F1288=11,F1288=12),4.01,IF(OR(F1288=13,F1288=14,F1288=15),4.13,IF(OR(F1288=16,F1288=17,F1288=18),4.27,4.4)))))))))), IF(D1288="Ա-1", IF(F1288=0,2.66,IF(F1288=1,2.75,IF(F1288=2,2.83,IF(F1288=3,2.92,IF(OR(F1288=5,F1288=4),3.02,IF(OR(F1288=6,F1288=7),3.11,IF(OR(F1288=8,F1288=9),3.21,IF(OR(F1288=10,F1288=11,F1288=12),3.31,IF(OR(F1288=13,F1288=14,F1288=15),3.42,IF(OR(F1288=16,F1288=17,F1288=18),3.53,3.64)))))))))), IF(D1288="Ա-2", IF(F1288=0,2.28,IF(F1288=1,2.35,IF(F1288=2,2.43,IF(F1288=3,2.5,IF(OR(F1288=5,F1288=4),2.58,IF(OR(F1288=6,F1288=7),2.66,IF(OR(F1288=8,F1288=9),2.75,IF(OR(F1288=10,F1288=11,F1288=12),2.83,IF(OR(F1288=13,F1288=14,F1288=15),2.92,IF(OR(F1288=16,F1288=17,F1288=18),3.01,3.11)))))))))),IF(D1288="Ա-3", IF(F1288=0,1.96,IF(F1288=1,2.02,IF(F1288=2,2.08,IF(F1288=3,2.15,IF(OR(F1288=5,F1288=4),2.21,IF(OR(F1288=6,F1288=7),2.28,IF(OR(F1288=8,F1288=9),2.35,IF(OR(F1288=10,F1288=11,F1288=12),2.42,IF(OR(F1288=13,F1288=14,F1288=15),2.5,IF(OR(F1288=16,F1288=17,F1288=18),2.58,2.66)))))))))), IF(D1288="Կ-1", IF(F1288=0,1.68,IF(F1288=1,1.73,IF(F1288=2,1.79,IF(F1288=3,1.84,IF(OR(F1288=5,F1288=4),1.9,IF(OR(F1288=6,F1288=7),1.96,IF(OR(F1288=8,F1288=9),2.02,IF(OR(F1288=10,F1288=11,F1288=12),2.08,IF(OR(F1288=13,F1288=14,F1288=15),2.14,IF(OR(F1288=16,F1288=17,F1288=18),2.21,2.28)))))))))), IF(D1288="Կ-2", IF(F1288=0,1.45,IF(F1288=1,1.49,IF(F1288=2,1.54,IF(F1288=3,1.59,IF(OR(F1288=5,F1288=4),1.63,IF(OR(F1288=6,F1288=7),1.68,IF(OR(F1288=8,F1288=9),1.73,IF(OR(F1288=10,F1288=11,F1288=12),1.79,IF(OR(F1288=13,F1288=14,F1288=15),1.84,IF(OR(F1288=16,F1288=17,F1288=18),1.9,1.95)))))))))),IF(D1288="Կ-3", IF(F1288=0,1.25,IF(F1288=1,1.29,IF(F1288=2,1.33,IF(F1288=3,1.37,IF(OR(F1288=5,F1288=4),1.41,IF(OR(F1288=6,F1288=7),1.45,IF(OR(F1288=8,F1288=9),1.49,IF(OR(F1288=10,F1288=11,F1288=12),1.54,IF(OR(F1288=13,F1288=14,F1288=15),1.58,IF(OR(F1288=16,F1288=17,F1288=18),1.63,1.68)))))))))), "Error"))))))))))))</f>
        <v>0</v>
      </c>
      <c r="U1288" s="101">
        <v>66140</v>
      </c>
      <c r="V1288" s="102">
        <f t="shared" si="503"/>
        <v>0</v>
      </c>
      <c r="W1288" s="101"/>
      <c r="X1288" s="101"/>
      <c r="Y1288" s="102">
        <f t="shared" si="500"/>
        <v>0</v>
      </c>
      <c r="Z1288" s="102">
        <f t="shared" ref="Z1288:Z1294" si="509">+Y1288*6.565</f>
        <v>0</v>
      </c>
      <c r="AA1288" s="102" t="e">
        <f t="shared" si="504"/>
        <v>#VALUE!</v>
      </c>
    </row>
    <row r="1289" spans="1:27" ht="17.25">
      <c r="A1289" s="5"/>
      <c r="B1289" s="5"/>
      <c r="C1289" s="93"/>
      <c r="D1289" s="193"/>
      <c r="E1289" s="94"/>
      <c r="F1289" s="95"/>
      <c r="G1289" s="96" t="str">
        <f t="shared" si="505"/>
        <v>Error</v>
      </c>
      <c r="H1289" s="97">
        <v>14400</v>
      </c>
      <c r="I1289" s="98" t="e">
        <f t="shared" si="496"/>
        <v>#VALUE!</v>
      </c>
      <c r="J1289" s="88" t="e">
        <f t="shared" si="501"/>
        <v>#VALUE!</v>
      </c>
      <c r="K1289" s="98">
        <f t="shared" si="506"/>
        <v>0</v>
      </c>
      <c r="L1289" s="98">
        <f t="shared" si="497"/>
        <v>0</v>
      </c>
      <c r="M1289" s="98" t="e">
        <f t="shared" si="498"/>
        <v>#VALUE!</v>
      </c>
      <c r="N1289" s="98" t="e">
        <f t="shared" si="499"/>
        <v>#VALUE!</v>
      </c>
      <c r="O1289" s="97"/>
      <c r="P1289" s="98" t="e">
        <f t="shared" si="502"/>
        <v>#VALUE!</v>
      </c>
      <c r="Q1289" s="99" t="e">
        <f t="shared" si="507"/>
        <v>#VALUE!</v>
      </c>
      <c r="R1289" s="100"/>
      <c r="S1289" s="5"/>
      <c r="T1289" s="28">
        <f t="shared" si="508"/>
        <v>0</v>
      </c>
      <c r="U1289" s="101">
        <v>66140</v>
      </c>
      <c r="V1289" s="102">
        <f t="shared" si="503"/>
        <v>0</v>
      </c>
      <c r="W1289" s="101"/>
      <c r="X1289" s="101"/>
      <c r="Y1289" s="102">
        <f t="shared" si="500"/>
        <v>0</v>
      </c>
      <c r="Z1289" s="102">
        <f t="shared" si="509"/>
        <v>0</v>
      </c>
      <c r="AA1289" s="102" t="e">
        <f t="shared" si="504"/>
        <v>#VALUE!</v>
      </c>
    </row>
    <row r="1290" spans="1:27" ht="17.25">
      <c r="A1290" s="5"/>
      <c r="B1290" s="5"/>
      <c r="C1290" s="93"/>
      <c r="D1290" s="193"/>
      <c r="E1290" s="84"/>
      <c r="F1290" s="85"/>
      <c r="G1290" s="86" t="str">
        <f t="shared" si="505"/>
        <v>Error</v>
      </c>
      <c r="H1290" s="87">
        <v>14400</v>
      </c>
      <c r="I1290" s="88" t="e">
        <f t="shared" si="496"/>
        <v>#VALUE!</v>
      </c>
      <c r="J1290" s="88" t="e">
        <f t="shared" si="501"/>
        <v>#VALUE!</v>
      </c>
      <c r="K1290" s="88">
        <f t="shared" si="506"/>
        <v>0</v>
      </c>
      <c r="L1290" s="88">
        <f t="shared" si="497"/>
        <v>0</v>
      </c>
      <c r="M1290" s="88" t="e">
        <f t="shared" si="498"/>
        <v>#VALUE!</v>
      </c>
      <c r="N1290" s="88" t="e">
        <f t="shared" si="499"/>
        <v>#VALUE!</v>
      </c>
      <c r="O1290" s="87"/>
      <c r="P1290" s="88" t="e">
        <f t="shared" si="502"/>
        <v>#VALUE!</v>
      </c>
      <c r="Q1290" s="89" t="e">
        <f t="shared" si="507"/>
        <v>#VALUE!</v>
      </c>
      <c r="R1290" s="90"/>
      <c r="S1290" s="82"/>
      <c r="T1290" s="28">
        <f t="shared" si="508"/>
        <v>0</v>
      </c>
      <c r="U1290" s="91">
        <v>66140</v>
      </c>
      <c r="V1290" s="92">
        <f t="shared" si="503"/>
        <v>0</v>
      </c>
      <c r="W1290" s="91"/>
      <c r="X1290" s="91"/>
      <c r="Y1290" s="92">
        <f t="shared" si="500"/>
        <v>0</v>
      </c>
      <c r="Z1290" s="92">
        <f t="shared" si="509"/>
        <v>0</v>
      </c>
      <c r="AA1290" s="92" t="e">
        <f t="shared" si="504"/>
        <v>#VALUE!</v>
      </c>
    </row>
    <row r="1291" spans="1:27" ht="17.25">
      <c r="A1291" s="5"/>
      <c r="B1291" s="5"/>
      <c r="C1291" s="93"/>
      <c r="D1291" s="193"/>
      <c r="E1291" s="94"/>
      <c r="F1291" s="95"/>
      <c r="G1291" s="96" t="str">
        <f t="shared" si="505"/>
        <v>Error</v>
      </c>
      <c r="H1291" s="97">
        <v>14400</v>
      </c>
      <c r="I1291" s="98" t="e">
        <f t="shared" si="496"/>
        <v>#VALUE!</v>
      </c>
      <c r="J1291" s="88" t="e">
        <f t="shared" si="501"/>
        <v>#VALUE!</v>
      </c>
      <c r="K1291" s="98">
        <f t="shared" si="506"/>
        <v>0</v>
      </c>
      <c r="L1291" s="98">
        <f t="shared" si="497"/>
        <v>0</v>
      </c>
      <c r="M1291" s="98" t="e">
        <f t="shared" si="498"/>
        <v>#VALUE!</v>
      </c>
      <c r="N1291" s="98" t="e">
        <f t="shared" si="499"/>
        <v>#VALUE!</v>
      </c>
      <c r="O1291" s="97"/>
      <c r="P1291" s="98" t="e">
        <f t="shared" si="502"/>
        <v>#VALUE!</v>
      </c>
      <c r="Q1291" s="99" t="e">
        <f t="shared" si="507"/>
        <v>#VALUE!</v>
      </c>
      <c r="R1291" s="100"/>
      <c r="S1291" s="5"/>
      <c r="T1291" s="28">
        <f t="shared" si="508"/>
        <v>0</v>
      </c>
      <c r="U1291" s="101">
        <v>66140</v>
      </c>
      <c r="V1291" s="102">
        <f t="shared" si="503"/>
        <v>0</v>
      </c>
      <c r="W1291" s="101"/>
      <c r="X1291" s="101"/>
      <c r="Y1291" s="102">
        <f t="shared" si="500"/>
        <v>0</v>
      </c>
      <c r="Z1291" s="102">
        <f t="shared" si="509"/>
        <v>0</v>
      </c>
      <c r="AA1291" s="102" t="e">
        <f t="shared" si="504"/>
        <v>#VALUE!</v>
      </c>
    </row>
    <row r="1292" spans="1:27" ht="17.25">
      <c r="A1292" s="5"/>
      <c r="B1292" s="5"/>
      <c r="C1292" s="93"/>
      <c r="D1292" s="193"/>
      <c r="E1292" s="94"/>
      <c r="F1292" s="95"/>
      <c r="G1292" s="96" t="str">
        <f t="shared" si="505"/>
        <v>Error</v>
      </c>
      <c r="H1292" s="97">
        <v>14400</v>
      </c>
      <c r="I1292" s="98" t="e">
        <f t="shared" si="496"/>
        <v>#VALUE!</v>
      </c>
      <c r="J1292" s="88" t="e">
        <f t="shared" si="501"/>
        <v>#VALUE!</v>
      </c>
      <c r="K1292" s="98">
        <f t="shared" si="506"/>
        <v>0</v>
      </c>
      <c r="L1292" s="98">
        <f t="shared" si="497"/>
        <v>0</v>
      </c>
      <c r="M1292" s="98" t="e">
        <f t="shared" si="498"/>
        <v>#VALUE!</v>
      </c>
      <c r="N1292" s="98" t="e">
        <f t="shared" si="499"/>
        <v>#VALUE!</v>
      </c>
      <c r="O1292" s="97"/>
      <c r="P1292" s="98" t="e">
        <f t="shared" si="502"/>
        <v>#VALUE!</v>
      </c>
      <c r="Q1292" s="99" t="e">
        <f t="shared" si="507"/>
        <v>#VALUE!</v>
      </c>
      <c r="R1292" s="100"/>
      <c r="S1292" s="5"/>
      <c r="T1292" s="28">
        <f t="shared" si="508"/>
        <v>0</v>
      </c>
      <c r="U1292" s="101">
        <v>66140</v>
      </c>
      <c r="V1292" s="102">
        <f t="shared" si="503"/>
        <v>0</v>
      </c>
      <c r="W1292" s="101"/>
      <c r="X1292" s="101"/>
      <c r="Y1292" s="102">
        <f t="shared" si="500"/>
        <v>0</v>
      </c>
      <c r="Z1292" s="102">
        <f t="shared" si="509"/>
        <v>0</v>
      </c>
      <c r="AA1292" s="102" t="e">
        <f t="shared" si="504"/>
        <v>#VALUE!</v>
      </c>
    </row>
    <row r="1293" spans="1:27" ht="17.25">
      <c r="A1293" s="5"/>
      <c r="B1293" s="5"/>
      <c r="C1293" s="93"/>
      <c r="D1293" s="193"/>
      <c r="E1293" s="94"/>
      <c r="F1293" s="95"/>
      <c r="G1293" s="96" t="str">
        <f t="shared" si="505"/>
        <v>Error</v>
      </c>
      <c r="H1293" s="97">
        <v>14400</v>
      </c>
      <c r="I1293" s="98" t="e">
        <f t="shared" si="496"/>
        <v>#VALUE!</v>
      </c>
      <c r="J1293" s="88" t="e">
        <f t="shared" si="501"/>
        <v>#VALUE!</v>
      </c>
      <c r="K1293" s="98">
        <f t="shared" si="506"/>
        <v>0</v>
      </c>
      <c r="L1293" s="98">
        <f t="shared" si="497"/>
        <v>0</v>
      </c>
      <c r="M1293" s="98" t="e">
        <f t="shared" si="498"/>
        <v>#VALUE!</v>
      </c>
      <c r="N1293" s="98" t="e">
        <f t="shared" si="499"/>
        <v>#VALUE!</v>
      </c>
      <c r="O1293" s="97"/>
      <c r="P1293" s="98" t="e">
        <f t="shared" si="502"/>
        <v>#VALUE!</v>
      </c>
      <c r="Q1293" s="99" t="e">
        <f t="shared" si="507"/>
        <v>#VALUE!</v>
      </c>
      <c r="R1293" s="100"/>
      <c r="S1293" s="5"/>
      <c r="T1293" s="28">
        <f t="shared" si="508"/>
        <v>0</v>
      </c>
      <c r="U1293" s="101">
        <v>66140</v>
      </c>
      <c r="V1293" s="102">
        <f t="shared" si="503"/>
        <v>0</v>
      </c>
      <c r="W1293" s="101"/>
      <c r="X1293" s="101"/>
      <c r="Y1293" s="102">
        <f t="shared" si="500"/>
        <v>0</v>
      </c>
      <c r="Z1293" s="102">
        <f t="shared" si="509"/>
        <v>0</v>
      </c>
      <c r="AA1293" s="102" t="e">
        <f t="shared" si="504"/>
        <v>#VALUE!</v>
      </c>
    </row>
    <row r="1294" spans="1:27" ht="18" thickBot="1">
      <c r="A1294" s="103"/>
      <c r="B1294" s="103"/>
      <c r="C1294" s="104"/>
      <c r="D1294" s="194"/>
      <c r="E1294" s="105"/>
      <c r="F1294" s="106"/>
      <c r="G1294" s="107" t="str">
        <f t="shared" si="505"/>
        <v>Error</v>
      </c>
      <c r="H1294" s="108">
        <v>14400</v>
      </c>
      <c r="I1294" s="109" t="e">
        <f t="shared" si="496"/>
        <v>#VALUE!</v>
      </c>
      <c r="J1294" s="88" t="e">
        <f t="shared" si="501"/>
        <v>#VALUE!</v>
      </c>
      <c r="K1294" s="109">
        <f t="shared" si="506"/>
        <v>0</v>
      </c>
      <c r="L1294" s="109">
        <f t="shared" si="497"/>
        <v>0</v>
      </c>
      <c r="M1294" s="109" t="e">
        <f t="shared" si="498"/>
        <v>#VALUE!</v>
      </c>
      <c r="N1294" s="109" t="e">
        <f t="shared" si="499"/>
        <v>#VALUE!</v>
      </c>
      <c r="O1294" s="108"/>
      <c r="P1294" s="109" t="e">
        <f t="shared" si="502"/>
        <v>#VALUE!</v>
      </c>
      <c r="Q1294" s="110" t="e">
        <f t="shared" si="507"/>
        <v>#VALUE!</v>
      </c>
      <c r="R1294" s="111"/>
      <c r="S1294" s="103"/>
      <c r="T1294" s="28">
        <f t="shared" si="508"/>
        <v>0</v>
      </c>
      <c r="U1294" s="112">
        <v>66140</v>
      </c>
      <c r="V1294" s="113">
        <f t="shared" si="503"/>
        <v>0</v>
      </c>
      <c r="W1294" s="112"/>
      <c r="X1294" s="112"/>
      <c r="Y1294" s="113">
        <f t="shared" si="500"/>
        <v>0</v>
      </c>
      <c r="Z1294" s="113">
        <f t="shared" si="509"/>
        <v>0</v>
      </c>
      <c r="AA1294" s="113" t="e">
        <f t="shared" si="504"/>
        <v>#VALUE!</v>
      </c>
    </row>
    <row r="1295" spans="1:27" s="120" customFormat="1" ht="15.75" thickBot="1">
      <c r="A1295" s="1055" t="s">
        <v>47</v>
      </c>
      <c r="B1295" s="1056"/>
      <c r="C1295" s="1056"/>
      <c r="D1295" s="1056"/>
      <c r="E1295" s="114">
        <f>SUM(E1223:E1294)</f>
        <v>0</v>
      </c>
      <c r="F1295" s="115"/>
      <c r="G1295" s="116">
        <f>SUM(G1223:G1294)</f>
        <v>0</v>
      </c>
      <c r="H1295" s="117"/>
      <c r="I1295" s="118" t="e">
        <f t="shared" ref="I1295:R1295" si="510">SUM(I1223:I1294)</f>
        <v>#VALUE!</v>
      </c>
      <c r="J1295" s="118" t="e">
        <f t="shared" si="510"/>
        <v>#VALUE!</v>
      </c>
      <c r="K1295" s="118">
        <f t="shared" si="510"/>
        <v>0</v>
      </c>
      <c r="L1295" s="118">
        <f t="shared" si="510"/>
        <v>0</v>
      </c>
      <c r="M1295" s="118" t="e">
        <f t="shared" si="510"/>
        <v>#VALUE!</v>
      </c>
      <c r="N1295" s="118" t="e">
        <f t="shared" si="510"/>
        <v>#VALUE!</v>
      </c>
      <c r="O1295" s="117">
        <f t="shared" si="510"/>
        <v>0</v>
      </c>
      <c r="P1295" s="118" t="e">
        <f t="shared" si="510"/>
        <v>#VALUE!</v>
      </c>
      <c r="Q1295" s="119" t="e">
        <f t="shared" si="510"/>
        <v>#VALUE!</v>
      </c>
      <c r="R1295" s="116">
        <f t="shared" si="510"/>
        <v>0</v>
      </c>
      <c r="S1295" s="117"/>
      <c r="T1295" s="117"/>
      <c r="U1295" s="117"/>
      <c r="V1295" s="118">
        <f t="shared" ref="V1295:AA1295" si="511">SUM(V1223:V1294)</f>
        <v>0</v>
      </c>
      <c r="W1295" s="118">
        <f t="shared" si="511"/>
        <v>0</v>
      </c>
      <c r="X1295" s="118">
        <f t="shared" si="511"/>
        <v>0</v>
      </c>
      <c r="Y1295" s="118">
        <f t="shared" si="511"/>
        <v>0</v>
      </c>
      <c r="Z1295" s="118">
        <f t="shared" si="511"/>
        <v>0</v>
      </c>
      <c r="AA1295" s="119" t="e">
        <f t="shared" si="511"/>
        <v>#VALUE!</v>
      </c>
    </row>
    <row r="1297" spans="1:29" ht="15.75" thickBot="1"/>
    <row r="1298" spans="1:29" s="38" customFormat="1" ht="36.75" customHeight="1" thickBot="1">
      <c r="A1298" s="1057" t="s">
        <v>49</v>
      </c>
      <c r="B1298" s="1058"/>
      <c r="C1298" s="1058"/>
      <c r="D1298" s="1059"/>
      <c r="E1298" s="1060" t="s">
        <v>323</v>
      </c>
      <c r="F1298" s="1061"/>
      <c r="G1298" s="1061"/>
      <c r="H1298" s="1061"/>
      <c r="I1298" s="1061"/>
      <c r="J1298" s="1061"/>
      <c r="K1298" s="1061"/>
      <c r="L1298" s="1061"/>
      <c r="M1298" s="1061"/>
      <c r="N1298" s="1061"/>
      <c r="O1298" s="1061"/>
      <c r="P1298" s="1061"/>
      <c r="Q1298" s="1061"/>
      <c r="R1298" s="1061"/>
      <c r="S1298" s="1061"/>
      <c r="T1298" s="1061"/>
      <c r="U1298" s="1061"/>
      <c r="V1298" s="1061"/>
      <c r="W1298" s="1061"/>
      <c r="X1298" s="1061"/>
      <c r="Y1298" s="1061"/>
      <c r="Z1298" s="1061"/>
      <c r="AA1298" s="1062"/>
    </row>
    <row r="1299" spans="1:29" s="38" customFormat="1" ht="23.25" customHeight="1" thickBot="1">
      <c r="A1299" s="1052" t="s">
        <v>292</v>
      </c>
      <c r="B1299" s="1053"/>
      <c r="C1299" s="1053"/>
      <c r="D1299" s="1054"/>
      <c r="E1299" s="1029" t="s">
        <v>51</v>
      </c>
      <c r="F1299" s="1030"/>
      <c r="G1299" s="1030"/>
      <c r="H1299" s="1030"/>
      <c r="I1299" s="1030"/>
      <c r="J1299" s="1030"/>
      <c r="K1299" s="1030"/>
      <c r="L1299" s="1030"/>
      <c r="M1299" s="1030"/>
      <c r="N1299" s="1030"/>
      <c r="O1299" s="1030"/>
      <c r="P1299" s="1030"/>
      <c r="Q1299" s="1031"/>
      <c r="R1299" s="1027" t="s">
        <v>52</v>
      </c>
      <c r="S1299" s="1028"/>
      <c r="T1299" s="1028"/>
      <c r="U1299" s="1028"/>
      <c r="V1299" s="1028"/>
      <c r="W1299" s="1028"/>
      <c r="X1299" s="1028"/>
      <c r="Y1299" s="1028"/>
      <c r="Z1299" s="1028"/>
      <c r="AA1299" s="1040"/>
    </row>
    <row r="1300" spans="1:29" s="62" customFormat="1" ht="162" customHeight="1" thickBot="1">
      <c r="A1300" s="63" t="s">
        <v>10</v>
      </c>
      <c r="B1300" s="64" t="s">
        <v>293</v>
      </c>
      <c r="C1300" s="64" t="s">
        <v>55</v>
      </c>
      <c r="D1300" s="65" t="s">
        <v>294</v>
      </c>
      <c r="E1300" s="66" t="s">
        <v>1</v>
      </c>
      <c r="F1300" s="67" t="s">
        <v>295</v>
      </c>
      <c r="G1300" s="67" t="s">
        <v>296</v>
      </c>
      <c r="H1300" s="67" t="s">
        <v>297</v>
      </c>
      <c r="I1300" s="67" t="s">
        <v>298</v>
      </c>
      <c r="J1300" s="67" t="s">
        <v>299</v>
      </c>
      <c r="K1300" s="67" t="s">
        <v>300</v>
      </c>
      <c r="L1300" s="67" t="s">
        <v>301</v>
      </c>
      <c r="M1300" s="67" t="s">
        <v>302</v>
      </c>
      <c r="N1300" s="67" t="s">
        <v>303</v>
      </c>
      <c r="O1300" s="67" t="s">
        <v>30</v>
      </c>
      <c r="P1300" s="68" t="s">
        <v>60</v>
      </c>
      <c r="Q1300" s="69" t="s">
        <v>304</v>
      </c>
      <c r="R1300" s="70" t="s">
        <v>1</v>
      </c>
      <c r="S1300" s="71" t="s">
        <v>295</v>
      </c>
      <c r="T1300" s="71" t="s">
        <v>90</v>
      </c>
      <c r="U1300" s="71" t="s">
        <v>305</v>
      </c>
      <c r="V1300" s="71" t="s">
        <v>298</v>
      </c>
      <c r="W1300" s="71" t="str">
        <f>+J1300</f>
        <v>Սահմանվող պաշտոնային դրույքաչափ /հաշվի առնելով  նվազագույն ամսական աշխատավարձը - 50000 դրամ/</v>
      </c>
      <c r="X1300" s="71" t="s">
        <v>30</v>
      </c>
      <c r="Y1300" s="68" t="s">
        <v>60</v>
      </c>
      <c r="Z1300" s="71" t="s">
        <v>306</v>
      </c>
      <c r="AA1300" s="72" t="s">
        <v>307</v>
      </c>
    </row>
    <row r="1301" spans="1:29" s="81" customFormat="1" ht="17.25" customHeight="1" thickBot="1">
      <c r="A1301" s="73">
        <v>1</v>
      </c>
      <c r="B1301" s="74">
        <v>2</v>
      </c>
      <c r="C1301" s="74">
        <v>3</v>
      </c>
      <c r="D1301" s="75">
        <v>4</v>
      </c>
      <c r="E1301" s="76">
        <v>5</v>
      </c>
      <c r="F1301" s="74">
        <v>6</v>
      </c>
      <c r="G1301" s="77">
        <v>7</v>
      </c>
      <c r="H1301" s="74">
        <v>8</v>
      </c>
      <c r="I1301" s="74">
        <v>9</v>
      </c>
      <c r="J1301" s="77">
        <v>10</v>
      </c>
      <c r="K1301" s="74">
        <v>11</v>
      </c>
      <c r="L1301" s="74">
        <v>12</v>
      </c>
      <c r="M1301" s="77">
        <v>13</v>
      </c>
      <c r="N1301" s="74">
        <v>14</v>
      </c>
      <c r="O1301" s="74">
        <v>15</v>
      </c>
      <c r="P1301" s="77">
        <v>16</v>
      </c>
      <c r="Q1301" s="78">
        <v>17</v>
      </c>
      <c r="R1301" s="79">
        <v>18</v>
      </c>
      <c r="S1301" s="77">
        <v>19</v>
      </c>
      <c r="T1301" s="74">
        <v>20</v>
      </c>
      <c r="U1301" s="74">
        <v>21</v>
      </c>
      <c r="V1301" s="74">
        <v>22</v>
      </c>
      <c r="W1301" s="74">
        <v>23</v>
      </c>
      <c r="X1301" s="74">
        <v>24</v>
      </c>
      <c r="Y1301" s="74">
        <v>25</v>
      </c>
      <c r="Z1301" s="74">
        <v>26</v>
      </c>
      <c r="AA1301" s="78">
        <v>27</v>
      </c>
      <c r="AB1301" s="80"/>
      <c r="AC1301" s="80"/>
    </row>
    <row r="1302" spans="1:29" ht="17.25">
      <c r="A1302" s="82"/>
      <c r="B1302" s="82"/>
      <c r="C1302" s="83"/>
      <c r="D1302" s="192"/>
      <c r="E1302" s="84"/>
      <c r="F1302" s="85"/>
      <c r="G1302" s="86" t="str">
        <f>IF($C1302="ստորաբաժանման պետ",IF(F1302=0,2.28,IF(F1302=1,2.35,IF(F1302=2,2.43,IF(F1302=3,2.5,IF(OR(F1302=4,F1302=5),2.58,IF(OR(F1302=6,F1302=7),2.66,IF(OR(F1302=8,F1302=9),2.75,IF(OR(F1302=10,F1302=11,F1302=12),2.83,IF(OR(F1302=13,F1302=14,F1302=15),2.92,IF(OR(F1302=16,F1302=17,F1302=18),3.01,3.11)))))))))),IF($C1302="ավագ կարգադրիչ",IF(F1302=0,1.96,IF(F1302=1,2.02,IF(F1302=2,2.08,IF(F1302=3,2.15,IF(OR(F1302=4,F1302=5),2.21,IF(OR(F1302=6,F1302=7),2.28,IF(OR(F1302=8,F1302=9),2.35,IF(OR(F1302=10,F1302=11,F1302=12),2.42,IF(OR(F1302=13,F1302=14,F1302=15),2.5,IF(OR(F1302=16,F1302=17,F1302=18),2.58,2.66)))))))))),IF($C1302="կարգադրիչ",IF(F1302=0,1.45,IF(F1302=1,1.49,IF(F1302=2,1.54,IF(F1302=3,1.59,IF(OR(F1302=4,F1302=5),1.9,IF(OR(F1302=6,F1302=7),1.96,IF(OR(F1302=8,F1302=9),1.73,IF(OR(F1302=10,F1302=11,F1302=12),1.79,IF(OR(F1302=13,F1302=14,F1302=15),1.84,IF(OR(F1302=16,F1302=17,F1302=18),1.9,1.95)))))))))), "Error")))</f>
        <v>Error</v>
      </c>
      <c r="H1302" s="87">
        <v>14400</v>
      </c>
      <c r="I1302" s="88" t="e">
        <f>G1302*H1302</f>
        <v>#VALUE!</v>
      </c>
      <c r="J1302" s="88" t="e">
        <f t="shared" ref="J1302:J1365" si="512">IF(I1302&lt;=59525,59525,I1302)</f>
        <v>#VALUE!</v>
      </c>
      <c r="K1302" s="88">
        <f>IF($D1302="գեներալ-մայոր",2.91,IF($D1302="գնդապետ",2.38,IF($D1302="փոխգնդապետ",2.25,IF($D1302="մայոր",1.85,IF($D1302="կապիտան",1.72,IF($D1302="ավագ լեյտենանտ",1.59,IF($D1302="լեյտենանտ",1.46,IF($D1302="ավագ ենթասպա",1.06,IF($D1302="ենթասպա",0.93,IF($D1302="ավագ",0.79,IF($D1302="ավագ սերժանտ",0.66,IF($D1302="սերժանտ",0.53,IF($D1302="կրտսեր սերժանտ",0.4,0)))))))))))))</f>
        <v>0</v>
      </c>
      <c r="L1302" s="88">
        <f>K1302*H1302</f>
        <v>0</v>
      </c>
      <c r="M1302" s="88" t="e">
        <f>L1302+J1302</f>
        <v>#VALUE!</v>
      </c>
      <c r="N1302" s="88" t="e">
        <f>IF(F1302&lt;2,M1302*0%,IF(F1302&lt;5,M1302*5%,IF(F1302&lt;10,M1302*10%,IF(F1302&lt;15,M1302*15%,IF(F1302&lt;20,M1302*20%,IF(F1302&lt;25,M1302*25%,IF(F1302&gt;=25,M1302*30%)))))))</f>
        <v>#VALUE!</v>
      </c>
      <c r="O1302" s="87"/>
      <c r="P1302" s="88" t="e">
        <f t="shared" ref="P1302:P1365" si="513">M1302+N1302+O1302</f>
        <v>#VALUE!</v>
      </c>
      <c r="Q1302" s="89" t="e">
        <f>P1302*6.565</f>
        <v>#VALUE!</v>
      </c>
      <c r="R1302" s="90"/>
      <c r="S1302" s="82"/>
      <c r="T1302" s="28">
        <f>IF(E1302&lt;1,0,IF(D1302="Բ-1",IF(F1302=0,6.94,IF(F1302=1,7.17,IF(F1302=2,7.41,IF(F1302=3,7.66,IF(OR(F1302=5,F1302=4),7.92,IF(OR(F1302=6,F1302=7),8.18,IF(OR(F1302=8,F1302=9),8.46,IF(OR(F1302=10,F1302=11,F1302=12),8.74,IF(OR(F1302=13,F1302=14,F1302=15),9.03,IF(OR(F1302=16,F1302=17,F1302=18),9.33,9.65)))))))))),IF(D1302="Բ-2", IF(F1302=0,5.71,IF(F1302=1,5.89,IF(F1302=2,6.09,IF(F1302=3,6.29,IF(OR(F1302=5,F1302=4),6.5,IF(OR(F1302=6,F1302=7),6.72,IF(OR(F1302=8,F1302=9),6.94,IF(OR(F1302=10,F1302=11,F1302=12),7.17,IF(OR(F1302=13,F1302=14,F1302=15),7.41,IF(OR(F1302=16,F1302=17,F1302=18),7.65,7.91)))))))))), IF(D1302="Գ-1", IF(F1302=0,4.7,IF(F1302=1,4.86,IF(F1302=2,5.01,IF(F1302=3,5.18,IF(OR(F1302=5,F1302=4),5.35,IF(OR(F1302=6,F1302=7),5.52,IF(OR(F1302=8,F1302=9),5.71,IF(OR(F1302=10,F1302=11,F1302=12),5.89,IF(OR(F1302=13,F1302=14,F1302=15),6.09,IF(OR(F1302=16,F1302=17,F1302=18),6.29,6.49)))))))))), IF(D1302="Գ-2", IF(F1302=0,3.88,IF(F1302=1,4.01,IF(F1302=2,4.14,IF(F1302=3,4.27,IF(OR(F1302=5,F1302=4),4.41,IF(OR(F1302=6,F1302=7),4.55,IF(OR(F1302=8,F1302=9),4.7,IF(OR(F1302=10,F1302=11,F1302=12),4.85,IF(OR(F1302=13,F1302=14,F1302=15),5.01,IF(OR(F1302=16,F1302=17,F1302=18),5.17,5.34)))))))))), IF(D1302="Գ-3", IF(F1302=0,3.21,IF(F1302=1,3.31,IF(F1302=2,3.42,IF(F1302=3,3.53,IF(OR(F1302=5,F1302=4),3.64,IF(OR(F1302=6,F1302=7),3.76,IF(OR(F1302=8,F1302=9),3.88,IF(OR(F1302=10,F1302=11,F1302=12),4.01,IF(OR(F1302=13,F1302=14,F1302=15),4.13,IF(OR(F1302=16,F1302=17,F1302=18),4.27,4.4)))))))))), IF(D1302="Ա-1", IF(F1302=0,2.66,IF(F1302=1,2.75,IF(F1302=2,2.83,IF(F1302=3,2.92,IF(OR(F1302=5,F1302=4),3.02,IF(OR(F1302=6,F1302=7),3.11,IF(OR(F1302=8,F1302=9),3.21,IF(OR(F1302=10,F1302=11,F1302=12),3.31,IF(OR(F1302=13,F1302=14,F1302=15),3.42,IF(OR(F1302=16,F1302=17,F1302=18),3.53,3.64)))))))))), IF(D1302="Ա-2", IF(F1302=0,2.28,IF(F1302=1,2.35,IF(F1302=2,2.43,IF(F1302=3,2.5,IF(OR(F1302=5,F1302=4),2.58,IF(OR(F1302=6,F1302=7),2.66,IF(OR(F1302=8,F1302=9),2.75,IF(OR(F1302=10,F1302=11,F1302=12),2.83,IF(OR(F1302=13,F1302=14,F1302=15),2.92,IF(OR(F1302=16,F1302=17,F1302=18),3.01,3.11)))))))))),IF(D1302="Ա-3", IF(F1302=0,1.96,IF(F1302=1,2.02,IF(F1302=2,2.08,IF(F1302=3,2.15,IF(OR(F1302=5,F1302=4),2.21,IF(OR(F1302=6,F1302=7),2.28,IF(OR(F1302=8,F1302=9),2.35,IF(OR(F1302=10,F1302=11,F1302=12),2.42,IF(OR(F1302=13,F1302=14,F1302=15),2.5,IF(OR(F1302=16,F1302=17,F1302=18),2.58,2.66)))))))))), IF(D1302="Կ-1", IF(F1302=0,1.68,IF(F1302=1,1.73,IF(F1302=2,1.79,IF(F1302=3,1.84,IF(OR(F1302=5,F1302=4),1.9,IF(OR(F1302=6,F1302=7),1.96,IF(OR(F1302=8,F1302=9),2.02,IF(OR(F1302=10,F1302=11,F1302=12),2.08,IF(OR(F1302=13,F1302=14,F1302=15),2.14,IF(OR(F1302=16,F1302=17,F1302=18),2.21,2.28)))))))))), IF(D1302="Կ-2", IF(F1302=0,1.45,IF(F1302=1,1.49,IF(F1302=2,1.54,IF(F1302=3,1.59,IF(OR(F1302=5,F1302=4),1.63,IF(OR(F1302=6,F1302=7),1.68,IF(OR(F1302=8,F1302=9),1.73,IF(OR(F1302=10,F1302=11,F1302=12),1.79,IF(OR(F1302=13,F1302=14,F1302=15),1.84,IF(OR(F1302=16,F1302=17,F1302=18),1.9,1.95)))))))))),IF(D1302="Կ-3", IF(F1302=0,1.25,IF(F1302=1,1.29,IF(F1302=2,1.33,IF(F1302=3,1.37,IF(OR(F1302=5,F1302=4),1.41,IF(OR(F1302=6,F1302=7),1.45,IF(OR(F1302=8,F1302=9),1.49,IF(OR(F1302=10,F1302=11,F1302=12),1.54,IF(OR(F1302=13,F1302=14,F1302=15),1.58,IF(OR(F1302=16,F1302=17,F1302=18),1.63,1.68)))))))))), "Error"))))))))))))</f>
        <v>0</v>
      </c>
      <c r="U1302" s="91">
        <v>66140</v>
      </c>
      <c r="V1302" s="92">
        <f t="shared" ref="V1302:V1333" si="514">+U1302*T1302</f>
        <v>0</v>
      </c>
      <c r="W1302" s="91"/>
      <c r="X1302" s="91"/>
      <c r="Y1302" s="92">
        <f>+V1302+W1302+X1302</f>
        <v>0</v>
      </c>
      <c r="Z1302" s="92">
        <f>+Y1302*6.565</f>
        <v>0</v>
      </c>
      <c r="AA1302" s="92" t="e">
        <f t="shared" ref="AA1302:AA1333" si="515">+Z1302+Q1302</f>
        <v>#VALUE!</v>
      </c>
    </row>
    <row r="1303" spans="1:29" ht="17.25">
      <c r="A1303" s="5"/>
      <c r="B1303" s="5"/>
      <c r="C1303" s="93"/>
      <c r="D1303" s="193"/>
      <c r="E1303" s="94"/>
      <c r="F1303" s="95"/>
      <c r="G1303" s="96" t="str">
        <f t="shared" ref="G1303:G1366" si="516">IF($C1303="ստորաբաժանման պետ",IF(F1303=0,2.28,IF(F1303=1,2.35,IF(F1303=2,2.43,IF(F1303=3,2.5,IF(OR(F1303=4,F1303=5),2.58,IF(OR(F1303=6,F1303=7),2.66,IF(OR(F1303=8,F1303=9),2.75,IF(OR(F1303=10,F1303=11,F1303=12),2.83,IF(OR(F1303=13,F1303=14,F1303=15),2.92,IF(OR(F1303=16,F1303=17,F1303=18),3.01,3.11)))))))))),IF($C1303="ավագ կարգադրիչ",IF(F1303=0,1.96,IF(F1303=1,2.02,IF(F1303=2,2.08,IF(F1303=3,2.15,IF(OR(F1303=4,F1303=5),2.21,IF(OR(F1303=6,F1303=7),2.28,IF(OR(F1303=8,F1303=9),2.35,IF(OR(F1303=10,F1303=11,F1303=12),2.42,IF(OR(F1303=13,F1303=14,F1303=15),2.5,IF(OR(F1303=16,F1303=17,F1303=18),2.58,2.66)))))))))),IF($C1303="կարգադրիչ",IF(F1303=0,1.45,IF(F1303=1,1.49,IF(F1303=2,1.54,IF(F1303=3,1.59,IF(OR(F1303=4,F1303=5),1.9,IF(OR(F1303=6,F1303=7),1.96,IF(OR(F1303=8,F1303=9),1.73,IF(OR(F1303=10,F1303=11,F1303=12),1.79,IF(OR(F1303=13,F1303=14,F1303=15),1.84,IF(OR(F1303=16,F1303=17,F1303=18),1.9,1.95)))))))))), "Error")))</f>
        <v>Error</v>
      </c>
      <c r="H1303" s="97">
        <v>14400</v>
      </c>
      <c r="I1303" s="98" t="e">
        <f t="shared" ref="I1303:I1356" si="517">G1303*H1303</f>
        <v>#VALUE!</v>
      </c>
      <c r="J1303" s="88" t="e">
        <f t="shared" si="512"/>
        <v>#VALUE!</v>
      </c>
      <c r="K1303" s="98">
        <f t="shared" ref="K1303:K1366" si="518">IF($D1303="գեներալ-մայոր",2.91,IF($D1303="գնդապետ",2.38,IF($D1303="փոխգնդապետ",2.25,IF($D1303="մայոր",1.85,IF($D1303="կապիտան",1.72,IF($D1303="ավագ լեյտենանտ",1.59,IF($D1303="լեյտենանտ",1.46,IF($D1303="ավագ ենթասպա",1.06,IF($D1303="ենթասպա",0.93,IF($D1303="ավագ",0.79,IF($D1303="ավագ սերժանտ",0.66,IF($D1303="սերժանտ",0.53,IF($D1303="կրտսեր սերժանտ",0.4,0)))))))))))))</f>
        <v>0</v>
      </c>
      <c r="L1303" s="98">
        <f t="shared" ref="L1303:L1356" si="519">K1303*H1303</f>
        <v>0</v>
      </c>
      <c r="M1303" s="98" t="e">
        <f t="shared" ref="M1303:M1356" si="520">L1303+J1303</f>
        <v>#VALUE!</v>
      </c>
      <c r="N1303" s="98" t="e">
        <f t="shared" ref="N1303:N1356" si="521">IF(F1303&lt;2,M1303*0%,IF(F1303&lt;5,M1303*5%,IF(F1303&lt;10,M1303*10%,IF(F1303&lt;15,M1303*15%,IF(F1303&lt;20,M1303*20%,IF(F1303&lt;25,M1303*25%,IF(F1303&gt;=25,M1303*30%)))))))</f>
        <v>#VALUE!</v>
      </c>
      <c r="O1303" s="97"/>
      <c r="P1303" s="98" t="e">
        <f t="shared" si="513"/>
        <v>#VALUE!</v>
      </c>
      <c r="Q1303" s="99" t="e">
        <f t="shared" ref="Q1303:Q1366" si="522">P1303*6.565</f>
        <v>#VALUE!</v>
      </c>
      <c r="R1303" s="100"/>
      <c r="S1303" s="5"/>
      <c r="T1303" s="28">
        <f t="shared" ref="T1303:T1366" si="523">IF(E1303&lt;1,0,IF(D1303="Բ-1",IF(F1303=0,6.94,IF(F1303=1,7.17,IF(F1303=2,7.41,IF(F1303=3,7.66,IF(OR(F1303=5,F1303=4),7.92,IF(OR(F1303=6,F1303=7),8.18,IF(OR(F1303=8,F1303=9),8.46,IF(OR(F1303=10,F1303=11,F1303=12),8.74,IF(OR(F1303=13,F1303=14,F1303=15),9.03,IF(OR(F1303=16,F1303=17,F1303=18),9.33,9.65)))))))))),IF(D1303="Բ-2", IF(F1303=0,5.71,IF(F1303=1,5.89,IF(F1303=2,6.09,IF(F1303=3,6.29,IF(OR(F1303=5,F1303=4),6.5,IF(OR(F1303=6,F1303=7),6.72,IF(OR(F1303=8,F1303=9),6.94,IF(OR(F1303=10,F1303=11,F1303=12),7.17,IF(OR(F1303=13,F1303=14,F1303=15),7.41,IF(OR(F1303=16,F1303=17,F1303=18),7.65,7.91)))))))))), IF(D1303="Գ-1", IF(F1303=0,4.7,IF(F1303=1,4.86,IF(F1303=2,5.01,IF(F1303=3,5.18,IF(OR(F1303=5,F1303=4),5.35,IF(OR(F1303=6,F1303=7),5.52,IF(OR(F1303=8,F1303=9),5.71,IF(OR(F1303=10,F1303=11,F1303=12),5.89,IF(OR(F1303=13,F1303=14,F1303=15),6.09,IF(OR(F1303=16,F1303=17,F1303=18),6.29,6.49)))))))))), IF(D1303="Գ-2", IF(F1303=0,3.88,IF(F1303=1,4.01,IF(F1303=2,4.14,IF(F1303=3,4.27,IF(OR(F1303=5,F1303=4),4.41,IF(OR(F1303=6,F1303=7),4.55,IF(OR(F1303=8,F1303=9),4.7,IF(OR(F1303=10,F1303=11,F1303=12),4.85,IF(OR(F1303=13,F1303=14,F1303=15),5.01,IF(OR(F1303=16,F1303=17,F1303=18),5.17,5.34)))))))))), IF(D1303="Գ-3", IF(F1303=0,3.21,IF(F1303=1,3.31,IF(F1303=2,3.42,IF(F1303=3,3.53,IF(OR(F1303=5,F1303=4),3.64,IF(OR(F1303=6,F1303=7),3.76,IF(OR(F1303=8,F1303=9),3.88,IF(OR(F1303=10,F1303=11,F1303=12),4.01,IF(OR(F1303=13,F1303=14,F1303=15),4.13,IF(OR(F1303=16,F1303=17,F1303=18),4.27,4.4)))))))))), IF(D1303="Ա-1", IF(F1303=0,2.66,IF(F1303=1,2.75,IF(F1303=2,2.83,IF(F1303=3,2.92,IF(OR(F1303=5,F1303=4),3.02,IF(OR(F1303=6,F1303=7),3.11,IF(OR(F1303=8,F1303=9),3.21,IF(OR(F1303=10,F1303=11,F1303=12),3.31,IF(OR(F1303=13,F1303=14,F1303=15),3.42,IF(OR(F1303=16,F1303=17,F1303=18),3.53,3.64)))))))))), IF(D1303="Ա-2", IF(F1303=0,2.28,IF(F1303=1,2.35,IF(F1303=2,2.43,IF(F1303=3,2.5,IF(OR(F1303=5,F1303=4),2.58,IF(OR(F1303=6,F1303=7),2.66,IF(OR(F1303=8,F1303=9),2.75,IF(OR(F1303=10,F1303=11,F1303=12),2.83,IF(OR(F1303=13,F1303=14,F1303=15),2.92,IF(OR(F1303=16,F1303=17,F1303=18),3.01,3.11)))))))))),IF(D1303="Ա-3", IF(F1303=0,1.96,IF(F1303=1,2.02,IF(F1303=2,2.08,IF(F1303=3,2.15,IF(OR(F1303=5,F1303=4),2.21,IF(OR(F1303=6,F1303=7),2.28,IF(OR(F1303=8,F1303=9),2.35,IF(OR(F1303=10,F1303=11,F1303=12),2.42,IF(OR(F1303=13,F1303=14,F1303=15),2.5,IF(OR(F1303=16,F1303=17,F1303=18),2.58,2.66)))))))))), IF(D1303="Կ-1", IF(F1303=0,1.68,IF(F1303=1,1.73,IF(F1303=2,1.79,IF(F1303=3,1.84,IF(OR(F1303=5,F1303=4),1.9,IF(OR(F1303=6,F1303=7),1.96,IF(OR(F1303=8,F1303=9),2.02,IF(OR(F1303=10,F1303=11,F1303=12),2.08,IF(OR(F1303=13,F1303=14,F1303=15),2.14,IF(OR(F1303=16,F1303=17,F1303=18),2.21,2.28)))))))))), IF(D1303="Կ-2", IF(F1303=0,1.45,IF(F1303=1,1.49,IF(F1303=2,1.54,IF(F1303=3,1.59,IF(OR(F1303=5,F1303=4),1.63,IF(OR(F1303=6,F1303=7),1.68,IF(OR(F1303=8,F1303=9),1.73,IF(OR(F1303=10,F1303=11,F1303=12),1.79,IF(OR(F1303=13,F1303=14,F1303=15),1.84,IF(OR(F1303=16,F1303=17,F1303=18),1.9,1.95)))))))))),IF(D1303="Կ-3", IF(F1303=0,1.25,IF(F1303=1,1.29,IF(F1303=2,1.33,IF(F1303=3,1.37,IF(OR(F1303=5,F1303=4),1.41,IF(OR(F1303=6,F1303=7),1.45,IF(OR(F1303=8,F1303=9),1.49,IF(OR(F1303=10,F1303=11,F1303=12),1.54,IF(OR(F1303=13,F1303=14,F1303=15),1.58,IF(OR(F1303=16,F1303=17,F1303=18),1.63,1.68)))))))))), "Error"))))))))))))</f>
        <v>0</v>
      </c>
      <c r="U1303" s="101">
        <v>66140</v>
      </c>
      <c r="V1303" s="102">
        <f t="shared" si="514"/>
        <v>0</v>
      </c>
      <c r="W1303" s="101"/>
      <c r="X1303" s="101"/>
      <c r="Y1303" s="102">
        <f t="shared" ref="Y1303:Y1356" si="524">+V1303+W1303+X1303</f>
        <v>0</v>
      </c>
      <c r="Z1303" s="102">
        <f t="shared" ref="Z1303:Z1366" si="525">+Y1303*6.565</f>
        <v>0</v>
      </c>
      <c r="AA1303" s="102" t="e">
        <f t="shared" si="515"/>
        <v>#VALUE!</v>
      </c>
    </row>
    <row r="1304" spans="1:29" ht="17.25">
      <c r="A1304" s="5"/>
      <c r="B1304" s="5"/>
      <c r="C1304" s="93"/>
      <c r="D1304" s="193"/>
      <c r="E1304" s="94"/>
      <c r="F1304" s="95"/>
      <c r="G1304" s="96" t="str">
        <f t="shared" si="516"/>
        <v>Error</v>
      </c>
      <c r="H1304" s="97">
        <v>14400</v>
      </c>
      <c r="I1304" s="98" t="e">
        <f t="shared" si="517"/>
        <v>#VALUE!</v>
      </c>
      <c r="J1304" s="88" t="e">
        <f t="shared" si="512"/>
        <v>#VALUE!</v>
      </c>
      <c r="K1304" s="98">
        <f t="shared" si="518"/>
        <v>0</v>
      </c>
      <c r="L1304" s="98">
        <f t="shared" si="519"/>
        <v>0</v>
      </c>
      <c r="M1304" s="98" t="e">
        <f t="shared" si="520"/>
        <v>#VALUE!</v>
      </c>
      <c r="N1304" s="98" t="e">
        <f t="shared" si="521"/>
        <v>#VALUE!</v>
      </c>
      <c r="O1304" s="97"/>
      <c r="P1304" s="98" t="e">
        <f t="shared" si="513"/>
        <v>#VALUE!</v>
      </c>
      <c r="Q1304" s="99" t="e">
        <f t="shared" si="522"/>
        <v>#VALUE!</v>
      </c>
      <c r="R1304" s="100"/>
      <c r="S1304" s="5"/>
      <c r="T1304" s="28">
        <f t="shared" si="523"/>
        <v>0</v>
      </c>
      <c r="U1304" s="101">
        <v>66140</v>
      </c>
      <c r="V1304" s="102">
        <f t="shared" si="514"/>
        <v>0</v>
      </c>
      <c r="W1304" s="101"/>
      <c r="X1304" s="101"/>
      <c r="Y1304" s="102">
        <f t="shared" si="524"/>
        <v>0</v>
      </c>
      <c r="Z1304" s="102">
        <f t="shared" si="525"/>
        <v>0</v>
      </c>
      <c r="AA1304" s="102" t="e">
        <f t="shared" si="515"/>
        <v>#VALUE!</v>
      </c>
    </row>
    <row r="1305" spans="1:29" ht="17.25">
      <c r="A1305" s="5"/>
      <c r="B1305" s="5"/>
      <c r="C1305" s="93"/>
      <c r="D1305" s="193"/>
      <c r="E1305" s="94"/>
      <c r="F1305" s="95"/>
      <c r="G1305" s="96" t="str">
        <f t="shared" si="516"/>
        <v>Error</v>
      </c>
      <c r="H1305" s="97">
        <v>14400</v>
      </c>
      <c r="I1305" s="98" t="e">
        <f t="shared" si="517"/>
        <v>#VALUE!</v>
      </c>
      <c r="J1305" s="88" t="e">
        <f t="shared" si="512"/>
        <v>#VALUE!</v>
      </c>
      <c r="K1305" s="98">
        <f t="shared" si="518"/>
        <v>0</v>
      </c>
      <c r="L1305" s="98">
        <f t="shared" si="519"/>
        <v>0</v>
      </c>
      <c r="M1305" s="98" t="e">
        <f t="shared" si="520"/>
        <v>#VALUE!</v>
      </c>
      <c r="N1305" s="98" t="e">
        <f t="shared" si="521"/>
        <v>#VALUE!</v>
      </c>
      <c r="O1305" s="97"/>
      <c r="P1305" s="98" t="e">
        <f t="shared" si="513"/>
        <v>#VALUE!</v>
      </c>
      <c r="Q1305" s="99" t="e">
        <f t="shared" si="522"/>
        <v>#VALUE!</v>
      </c>
      <c r="R1305" s="100"/>
      <c r="S1305" s="5"/>
      <c r="T1305" s="28">
        <f t="shared" si="523"/>
        <v>0</v>
      </c>
      <c r="U1305" s="101">
        <v>66140</v>
      </c>
      <c r="V1305" s="102">
        <f t="shared" si="514"/>
        <v>0</v>
      </c>
      <c r="W1305" s="101"/>
      <c r="X1305" s="101"/>
      <c r="Y1305" s="102">
        <f t="shared" si="524"/>
        <v>0</v>
      </c>
      <c r="Z1305" s="102">
        <f t="shared" si="525"/>
        <v>0</v>
      </c>
      <c r="AA1305" s="102" t="e">
        <f t="shared" si="515"/>
        <v>#VALUE!</v>
      </c>
    </row>
    <row r="1306" spans="1:29" ht="17.25">
      <c r="A1306" s="5"/>
      <c r="B1306" s="5"/>
      <c r="C1306" s="93"/>
      <c r="D1306" s="193"/>
      <c r="E1306" s="94"/>
      <c r="F1306" s="95"/>
      <c r="G1306" s="96" t="str">
        <f t="shared" si="516"/>
        <v>Error</v>
      </c>
      <c r="H1306" s="97">
        <v>14400</v>
      </c>
      <c r="I1306" s="98" t="e">
        <f t="shared" si="517"/>
        <v>#VALUE!</v>
      </c>
      <c r="J1306" s="88" t="e">
        <f t="shared" si="512"/>
        <v>#VALUE!</v>
      </c>
      <c r="K1306" s="98">
        <f t="shared" si="518"/>
        <v>0</v>
      </c>
      <c r="L1306" s="98">
        <f t="shared" si="519"/>
        <v>0</v>
      </c>
      <c r="M1306" s="98" t="e">
        <f t="shared" si="520"/>
        <v>#VALUE!</v>
      </c>
      <c r="N1306" s="98" t="e">
        <f t="shared" si="521"/>
        <v>#VALUE!</v>
      </c>
      <c r="O1306" s="97"/>
      <c r="P1306" s="98" t="e">
        <f t="shared" si="513"/>
        <v>#VALUE!</v>
      </c>
      <c r="Q1306" s="99" t="e">
        <f t="shared" si="522"/>
        <v>#VALUE!</v>
      </c>
      <c r="R1306" s="100"/>
      <c r="S1306" s="5"/>
      <c r="T1306" s="28">
        <f t="shared" si="523"/>
        <v>0</v>
      </c>
      <c r="U1306" s="101">
        <v>66140</v>
      </c>
      <c r="V1306" s="102">
        <f t="shared" si="514"/>
        <v>0</v>
      </c>
      <c r="W1306" s="101"/>
      <c r="X1306" s="101"/>
      <c r="Y1306" s="102">
        <f t="shared" si="524"/>
        <v>0</v>
      </c>
      <c r="Z1306" s="102">
        <f t="shared" si="525"/>
        <v>0</v>
      </c>
      <c r="AA1306" s="102" t="e">
        <f t="shared" si="515"/>
        <v>#VALUE!</v>
      </c>
    </row>
    <row r="1307" spans="1:29" ht="17.25">
      <c r="A1307" s="5"/>
      <c r="B1307" s="5"/>
      <c r="C1307" s="93"/>
      <c r="D1307" s="193"/>
      <c r="E1307" s="94"/>
      <c r="F1307" s="95"/>
      <c r="G1307" s="96" t="str">
        <f t="shared" si="516"/>
        <v>Error</v>
      </c>
      <c r="H1307" s="97">
        <v>14400</v>
      </c>
      <c r="I1307" s="98" t="e">
        <f t="shared" si="517"/>
        <v>#VALUE!</v>
      </c>
      <c r="J1307" s="88" t="e">
        <f t="shared" si="512"/>
        <v>#VALUE!</v>
      </c>
      <c r="K1307" s="98">
        <f t="shared" si="518"/>
        <v>0</v>
      </c>
      <c r="L1307" s="98">
        <f t="shared" si="519"/>
        <v>0</v>
      </c>
      <c r="M1307" s="98" t="e">
        <f t="shared" si="520"/>
        <v>#VALUE!</v>
      </c>
      <c r="N1307" s="98" t="e">
        <f t="shared" si="521"/>
        <v>#VALUE!</v>
      </c>
      <c r="O1307" s="97"/>
      <c r="P1307" s="98" t="e">
        <f t="shared" si="513"/>
        <v>#VALUE!</v>
      </c>
      <c r="Q1307" s="99" t="e">
        <f t="shared" si="522"/>
        <v>#VALUE!</v>
      </c>
      <c r="R1307" s="100"/>
      <c r="S1307" s="5"/>
      <c r="T1307" s="28">
        <f t="shared" si="523"/>
        <v>0</v>
      </c>
      <c r="U1307" s="101">
        <v>66140</v>
      </c>
      <c r="V1307" s="102">
        <f t="shared" si="514"/>
        <v>0</v>
      </c>
      <c r="W1307" s="101"/>
      <c r="X1307" s="101"/>
      <c r="Y1307" s="102">
        <f t="shared" si="524"/>
        <v>0</v>
      </c>
      <c r="Z1307" s="102">
        <f t="shared" si="525"/>
        <v>0</v>
      </c>
      <c r="AA1307" s="102" t="e">
        <f t="shared" si="515"/>
        <v>#VALUE!</v>
      </c>
    </row>
    <row r="1308" spans="1:29" ht="17.25">
      <c r="A1308" s="5"/>
      <c r="B1308" s="5"/>
      <c r="C1308" s="93"/>
      <c r="D1308" s="193"/>
      <c r="E1308" s="84"/>
      <c r="F1308" s="85"/>
      <c r="G1308" s="86" t="str">
        <f t="shared" si="516"/>
        <v>Error</v>
      </c>
      <c r="H1308" s="87">
        <v>14400</v>
      </c>
      <c r="I1308" s="88" t="e">
        <f t="shared" si="517"/>
        <v>#VALUE!</v>
      </c>
      <c r="J1308" s="88" t="e">
        <f t="shared" si="512"/>
        <v>#VALUE!</v>
      </c>
      <c r="K1308" s="88">
        <f t="shared" si="518"/>
        <v>0</v>
      </c>
      <c r="L1308" s="88">
        <f t="shared" si="519"/>
        <v>0</v>
      </c>
      <c r="M1308" s="88" t="e">
        <f t="shared" si="520"/>
        <v>#VALUE!</v>
      </c>
      <c r="N1308" s="88" t="e">
        <f t="shared" si="521"/>
        <v>#VALUE!</v>
      </c>
      <c r="O1308" s="87"/>
      <c r="P1308" s="88" t="e">
        <f t="shared" si="513"/>
        <v>#VALUE!</v>
      </c>
      <c r="Q1308" s="89" t="e">
        <f t="shared" si="522"/>
        <v>#VALUE!</v>
      </c>
      <c r="R1308" s="90"/>
      <c r="S1308" s="82"/>
      <c r="T1308" s="28">
        <f t="shared" si="523"/>
        <v>0</v>
      </c>
      <c r="U1308" s="91">
        <v>66140</v>
      </c>
      <c r="V1308" s="92">
        <f t="shared" si="514"/>
        <v>0</v>
      </c>
      <c r="W1308" s="91"/>
      <c r="X1308" s="91"/>
      <c r="Y1308" s="92">
        <f t="shared" si="524"/>
        <v>0</v>
      </c>
      <c r="Z1308" s="92">
        <f t="shared" si="525"/>
        <v>0</v>
      </c>
      <c r="AA1308" s="92" t="e">
        <f t="shared" si="515"/>
        <v>#VALUE!</v>
      </c>
    </row>
    <row r="1309" spans="1:29" ht="17.25">
      <c r="A1309" s="5"/>
      <c r="B1309" s="5"/>
      <c r="C1309" s="93"/>
      <c r="D1309" s="193"/>
      <c r="E1309" s="94"/>
      <c r="F1309" s="95"/>
      <c r="G1309" s="96" t="str">
        <f t="shared" si="516"/>
        <v>Error</v>
      </c>
      <c r="H1309" s="97">
        <v>14400</v>
      </c>
      <c r="I1309" s="98" t="e">
        <f t="shared" si="517"/>
        <v>#VALUE!</v>
      </c>
      <c r="J1309" s="88" t="e">
        <f t="shared" si="512"/>
        <v>#VALUE!</v>
      </c>
      <c r="K1309" s="98">
        <f t="shared" si="518"/>
        <v>0</v>
      </c>
      <c r="L1309" s="98">
        <f t="shared" si="519"/>
        <v>0</v>
      </c>
      <c r="M1309" s="98" t="e">
        <f t="shared" si="520"/>
        <v>#VALUE!</v>
      </c>
      <c r="N1309" s="98" t="e">
        <f t="shared" si="521"/>
        <v>#VALUE!</v>
      </c>
      <c r="O1309" s="97"/>
      <c r="P1309" s="98" t="e">
        <f t="shared" si="513"/>
        <v>#VALUE!</v>
      </c>
      <c r="Q1309" s="99" t="e">
        <f t="shared" si="522"/>
        <v>#VALUE!</v>
      </c>
      <c r="R1309" s="100"/>
      <c r="S1309" s="5"/>
      <c r="T1309" s="28">
        <f t="shared" si="523"/>
        <v>0</v>
      </c>
      <c r="U1309" s="101">
        <v>66140</v>
      </c>
      <c r="V1309" s="102">
        <f t="shared" si="514"/>
        <v>0</v>
      </c>
      <c r="W1309" s="101"/>
      <c r="X1309" s="101"/>
      <c r="Y1309" s="102">
        <f t="shared" si="524"/>
        <v>0</v>
      </c>
      <c r="Z1309" s="102">
        <f t="shared" si="525"/>
        <v>0</v>
      </c>
      <c r="AA1309" s="102" t="e">
        <f t="shared" si="515"/>
        <v>#VALUE!</v>
      </c>
    </row>
    <row r="1310" spans="1:29" ht="17.25">
      <c r="A1310" s="5"/>
      <c r="B1310" s="5"/>
      <c r="C1310" s="93"/>
      <c r="D1310" s="193"/>
      <c r="E1310" s="94"/>
      <c r="F1310" s="95"/>
      <c r="G1310" s="96" t="str">
        <f t="shared" si="516"/>
        <v>Error</v>
      </c>
      <c r="H1310" s="97">
        <v>14400</v>
      </c>
      <c r="I1310" s="98" t="e">
        <f t="shared" si="517"/>
        <v>#VALUE!</v>
      </c>
      <c r="J1310" s="88" t="e">
        <f t="shared" si="512"/>
        <v>#VALUE!</v>
      </c>
      <c r="K1310" s="98">
        <f t="shared" si="518"/>
        <v>0</v>
      </c>
      <c r="L1310" s="98">
        <f t="shared" si="519"/>
        <v>0</v>
      </c>
      <c r="M1310" s="98" t="e">
        <f t="shared" si="520"/>
        <v>#VALUE!</v>
      </c>
      <c r="N1310" s="98" t="e">
        <f t="shared" si="521"/>
        <v>#VALUE!</v>
      </c>
      <c r="O1310" s="97"/>
      <c r="P1310" s="98" t="e">
        <f t="shared" si="513"/>
        <v>#VALUE!</v>
      </c>
      <c r="Q1310" s="99" t="e">
        <f t="shared" si="522"/>
        <v>#VALUE!</v>
      </c>
      <c r="R1310" s="100"/>
      <c r="S1310" s="5"/>
      <c r="T1310" s="28">
        <f t="shared" si="523"/>
        <v>0</v>
      </c>
      <c r="U1310" s="101">
        <v>66140</v>
      </c>
      <c r="V1310" s="102">
        <f t="shared" si="514"/>
        <v>0</v>
      </c>
      <c r="W1310" s="101"/>
      <c r="X1310" s="101"/>
      <c r="Y1310" s="102">
        <f t="shared" si="524"/>
        <v>0</v>
      </c>
      <c r="Z1310" s="102">
        <f t="shared" si="525"/>
        <v>0</v>
      </c>
      <c r="AA1310" s="102" t="e">
        <f t="shared" si="515"/>
        <v>#VALUE!</v>
      </c>
    </row>
    <row r="1311" spans="1:29" ht="17.25">
      <c r="A1311" s="5"/>
      <c r="B1311" s="5"/>
      <c r="C1311" s="93"/>
      <c r="D1311" s="193"/>
      <c r="E1311" s="94"/>
      <c r="F1311" s="95"/>
      <c r="G1311" s="96" t="str">
        <f t="shared" si="516"/>
        <v>Error</v>
      </c>
      <c r="H1311" s="97">
        <v>14400</v>
      </c>
      <c r="I1311" s="98" t="e">
        <f t="shared" si="517"/>
        <v>#VALUE!</v>
      </c>
      <c r="J1311" s="88" t="e">
        <f t="shared" si="512"/>
        <v>#VALUE!</v>
      </c>
      <c r="K1311" s="98">
        <f t="shared" si="518"/>
        <v>0</v>
      </c>
      <c r="L1311" s="98">
        <f t="shared" si="519"/>
        <v>0</v>
      </c>
      <c r="M1311" s="98" t="e">
        <f t="shared" si="520"/>
        <v>#VALUE!</v>
      </c>
      <c r="N1311" s="98" t="e">
        <f t="shared" si="521"/>
        <v>#VALUE!</v>
      </c>
      <c r="O1311" s="97"/>
      <c r="P1311" s="98" t="e">
        <f t="shared" si="513"/>
        <v>#VALUE!</v>
      </c>
      <c r="Q1311" s="99" t="e">
        <f t="shared" si="522"/>
        <v>#VALUE!</v>
      </c>
      <c r="R1311" s="100"/>
      <c r="S1311" s="5"/>
      <c r="T1311" s="28">
        <f t="shared" si="523"/>
        <v>0</v>
      </c>
      <c r="U1311" s="101">
        <v>66140</v>
      </c>
      <c r="V1311" s="102">
        <f t="shared" si="514"/>
        <v>0</v>
      </c>
      <c r="W1311" s="101"/>
      <c r="X1311" s="101"/>
      <c r="Y1311" s="102">
        <f t="shared" si="524"/>
        <v>0</v>
      </c>
      <c r="Z1311" s="102">
        <f t="shared" si="525"/>
        <v>0</v>
      </c>
      <c r="AA1311" s="102" t="e">
        <f t="shared" si="515"/>
        <v>#VALUE!</v>
      </c>
    </row>
    <row r="1312" spans="1:29" ht="17.25">
      <c r="A1312" s="5"/>
      <c r="B1312" s="5"/>
      <c r="C1312" s="93"/>
      <c r="D1312" s="193"/>
      <c r="E1312" s="94"/>
      <c r="F1312" s="95"/>
      <c r="G1312" s="96" t="str">
        <f t="shared" si="516"/>
        <v>Error</v>
      </c>
      <c r="H1312" s="97">
        <v>14400</v>
      </c>
      <c r="I1312" s="98" t="e">
        <f t="shared" si="517"/>
        <v>#VALUE!</v>
      </c>
      <c r="J1312" s="88" t="e">
        <f t="shared" si="512"/>
        <v>#VALUE!</v>
      </c>
      <c r="K1312" s="98">
        <f t="shared" si="518"/>
        <v>0</v>
      </c>
      <c r="L1312" s="98">
        <f t="shared" si="519"/>
        <v>0</v>
      </c>
      <c r="M1312" s="98" t="e">
        <f t="shared" si="520"/>
        <v>#VALUE!</v>
      </c>
      <c r="N1312" s="98" t="e">
        <f t="shared" si="521"/>
        <v>#VALUE!</v>
      </c>
      <c r="O1312" s="97"/>
      <c r="P1312" s="98" t="e">
        <f t="shared" si="513"/>
        <v>#VALUE!</v>
      </c>
      <c r="Q1312" s="99" t="e">
        <f t="shared" si="522"/>
        <v>#VALUE!</v>
      </c>
      <c r="R1312" s="100"/>
      <c r="S1312" s="5"/>
      <c r="T1312" s="28">
        <f t="shared" si="523"/>
        <v>0</v>
      </c>
      <c r="U1312" s="101">
        <v>66140</v>
      </c>
      <c r="V1312" s="102">
        <f t="shared" si="514"/>
        <v>0</v>
      </c>
      <c r="W1312" s="101"/>
      <c r="X1312" s="101"/>
      <c r="Y1312" s="102">
        <f t="shared" si="524"/>
        <v>0</v>
      </c>
      <c r="Z1312" s="102">
        <f t="shared" si="525"/>
        <v>0</v>
      </c>
      <c r="AA1312" s="102" t="e">
        <f t="shared" si="515"/>
        <v>#VALUE!</v>
      </c>
    </row>
    <row r="1313" spans="1:27" ht="17.25">
      <c r="A1313" s="5"/>
      <c r="B1313" s="5"/>
      <c r="C1313" s="93"/>
      <c r="D1313" s="193"/>
      <c r="E1313" s="94"/>
      <c r="F1313" s="95"/>
      <c r="G1313" s="96" t="str">
        <f t="shared" si="516"/>
        <v>Error</v>
      </c>
      <c r="H1313" s="97">
        <v>14400</v>
      </c>
      <c r="I1313" s="98" t="e">
        <f t="shared" si="517"/>
        <v>#VALUE!</v>
      </c>
      <c r="J1313" s="88" t="e">
        <f t="shared" si="512"/>
        <v>#VALUE!</v>
      </c>
      <c r="K1313" s="98">
        <f t="shared" si="518"/>
        <v>0</v>
      </c>
      <c r="L1313" s="98">
        <f t="shared" si="519"/>
        <v>0</v>
      </c>
      <c r="M1313" s="98" t="e">
        <f t="shared" si="520"/>
        <v>#VALUE!</v>
      </c>
      <c r="N1313" s="98" t="e">
        <f t="shared" si="521"/>
        <v>#VALUE!</v>
      </c>
      <c r="O1313" s="97"/>
      <c r="P1313" s="98" t="e">
        <f t="shared" si="513"/>
        <v>#VALUE!</v>
      </c>
      <c r="Q1313" s="99" t="e">
        <f t="shared" si="522"/>
        <v>#VALUE!</v>
      </c>
      <c r="R1313" s="100"/>
      <c r="S1313" s="5"/>
      <c r="T1313" s="28">
        <f t="shared" si="523"/>
        <v>0</v>
      </c>
      <c r="U1313" s="101">
        <v>66140</v>
      </c>
      <c r="V1313" s="102">
        <f t="shared" si="514"/>
        <v>0</v>
      </c>
      <c r="W1313" s="101"/>
      <c r="X1313" s="101"/>
      <c r="Y1313" s="102">
        <f t="shared" si="524"/>
        <v>0</v>
      </c>
      <c r="Z1313" s="102">
        <f t="shared" si="525"/>
        <v>0</v>
      </c>
      <c r="AA1313" s="102" t="e">
        <f t="shared" si="515"/>
        <v>#VALUE!</v>
      </c>
    </row>
    <row r="1314" spans="1:27" ht="17.25">
      <c r="A1314" s="5"/>
      <c r="B1314" s="5"/>
      <c r="C1314" s="93"/>
      <c r="D1314" s="193"/>
      <c r="E1314" s="84"/>
      <c r="F1314" s="85"/>
      <c r="G1314" s="86" t="str">
        <f t="shared" si="516"/>
        <v>Error</v>
      </c>
      <c r="H1314" s="87">
        <v>14400</v>
      </c>
      <c r="I1314" s="88" t="e">
        <f t="shared" si="517"/>
        <v>#VALUE!</v>
      </c>
      <c r="J1314" s="88" t="e">
        <f t="shared" si="512"/>
        <v>#VALUE!</v>
      </c>
      <c r="K1314" s="88">
        <f t="shared" si="518"/>
        <v>0</v>
      </c>
      <c r="L1314" s="88">
        <f t="shared" si="519"/>
        <v>0</v>
      </c>
      <c r="M1314" s="88" t="e">
        <f t="shared" si="520"/>
        <v>#VALUE!</v>
      </c>
      <c r="N1314" s="88" t="e">
        <f t="shared" si="521"/>
        <v>#VALUE!</v>
      </c>
      <c r="O1314" s="87"/>
      <c r="P1314" s="88" t="e">
        <f t="shared" si="513"/>
        <v>#VALUE!</v>
      </c>
      <c r="Q1314" s="89" t="e">
        <f t="shared" si="522"/>
        <v>#VALUE!</v>
      </c>
      <c r="R1314" s="90"/>
      <c r="S1314" s="82"/>
      <c r="T1314" s="28">
        <f t="shared" si="523"/>
        <v>0</v>
      </c>
      <c r="U1314" s="91">
        <v>66140</v>
      </c>
      <c r="V1314" s="92">
        <f t="shared" si="514"/>
        <v>0</v>
      </c>
      <c r="W1314" s="91"/>
      <c r="X1314" s="91"/>
      <c r="Y1314" s="92">
        <f t="shared" si="524"/>
        <v>0</v>
      </c>
      <c r="Z1314" s="92">
        <f t="shared" si="525"/>
        <v>0</v>
      </c>
      <c r="AA1314" s="92" t="e">
        <f t="shared" si="515"/>
        <v>#VALUE!</v>
      </c>
    </row>
    <row r="1315" spans="1:27" ht="17.25">
      <c r="A1315" s="5"/>
      <c r="B1315" s="5"/>
      <c r="C1315" s="93"/>
      <c r="D1315" s="193"/>
      <c r="E1315" s="94"/>
      <c r="F1315" s="95"/>
      <c r="G1315" s="96" t="str">
        <f t="shared" si="516"/>
        <v>Error</v>
      </c>
      <c r="H1315" s="97">
        <v>14400</v>
      </c>
      <c r="I1315" s="98" t="e">
        <f t="shared" si="517"/>
        <v>#VALUE!</v>
      </c>
      <c r="J1315" s="88" t="e">
        <f t="shared" si="512"/>
        <v>#VALUE!</v>
      </c>
      <c r="K1315" s="98">
        <f t="shared" si="518"/>
        <v>0</v>
      </c>
      <c r="L1315" s="98">
        <f t="shared" si="519"/>
        <v>0</v>
      </c>
      <c r="M1315" s="98" t="e">
        <f t="shared" si="520"/>
        <v>#VALUE!</v>
      </c>
      <c r="N1315" s="98" t="e">
        <f t="shared" si="521"/>
        <v>#VALUE!</v>
      </c>
      <c r="O1315" s="97"/>
      <c r="P1315" s="98" t="e">
        <f t="shared" si="513"/>
        <v>#VALUE!</v>
      </c>
      <c r="Q1315" s="99" t="e">
        <f t="shared" si="522"/>
        <v>#VALUE!</v>
      </c>
      <c r="R1315" s="100"/>
      <c r="S1315" s="5"/>
      <c r="T1315" s="28">
        <f t="shared" si="523"/>
        <v>0</v>
      </c>
      <c r="U1315" s="101">
        <v>66140</v>
      </c>
      <c r="V1315" s="102">
        <f t="shared" si="514"/>
        <v>0</v>
      </c>
      <c r="W1315" s="101"/>
      <c r="X1315" s="101"/>
      <c r="Y1315" s="102">
        <f t="shared" si="524"/>
        <v>0</v>
      </c>
      <c r="Z1315" s="102">
        <f t="shared" si="525"/>
        <v>0</v>
      </c>
      <c r="AA1315" s="102" t="e">
        <f t="shared" si="515"/>
        <v>#VALUE!</v>
      </c>
    </row>
    <row r="1316" spans="1:27" ht="17.25">
      <c r="A1316" s="5"/>
      <c r="B1316" s="5"/>
      <c r="C1316" s="93"/>
      <c r="D1316" s="193"/>
      <c r="E1316" s="94"/>
      <c r="F1316" s="95"/>
      <c r="G1316" s="96" t="str">
        <f t="shared" si="516"/>
        <v>Error</v>
      </c>
      <c r="H1316" s="97">
        <v>14400</v>
      </c>
      <c r="I1316" s="98" t="e">
        <f t="shared" si="517"/>
        <v>#VALUE!</v>
      </c>
      <c r="J1316" s="88" t="e">
        <f t="shared" si="512"/>
        <v>#VALUE!</v>
      </c>
      <c r="K1316" s="98">
        <f t="shared" si="518"/>
        <v>0</v>
      </c>
      <c r="L1316" s="98">
        <f t="shared" si="519"/>
        <v>0</v>
      </c>
      <c r="M1316" s="98" t="e">
        <f t="shared" si="520"/>
        <v>#VALUE!</v>
      </c>
      <c r="N1316" s="98" t="e">
        <f t="shared" si="521"/>
        <v>#VALUE!</v>
      </c>
      <c r="O1316" s="97"/>
      <c r="P1316" s="98" t="e">
        <f t="shared" si="513"/>
        <v>#VALUE!</v>
      </c>
      <c r="Q1316" s="99" t="e">
        <f t="shared" si="522"/>
        <v>#VALUE!</v>
      </c>
      <c r="R1316" s="100"/>
      <c r="S1316" s="5"/>
      <c r="T1316" s="28">
        <f t="shared" si="523"/>
        <v>0</v>
      </c>
      <c r="U1316" s="101">
        <v>66140</v>
      </c>
      <c r="V1316" s="102">
        <f t="shared" si="514"/>
        <v>0</v>
      </c>
      <c r="W1316" s="101"/>
      <c r="X1316" s="101"/>
      <c r="Y1316" s="102">
        <f t="shared" si="524"/>
        <v>0</v>
      </c>
      <c r="Z1316" s="102">
        <f t="shared" si="525"/>
        <v>0</v>
      </c>
      <c r="AA1316" s="102" t="e">
        <f t="shared" si="515"/>
        <v>#VALUE!</v>
      </c>
    </row>
    <row r="1317" spans="1:27" ht="17.25">
      <c r="A1317" s="5"/>
      <c r="B1317" s="5"/>
      <c r="C1317" s="93"/>
      <c r="D1317" s="193"/>
      <c r="E1317" s="94"/>
      <c r="F1317" s="95"/>
      <c r="G1317" s="96" t="str">
        <f t="shared" si="516"/>
        <v>Error</v>
      </c>
      <c r="H1317" s="97">
        <v>14400</v>
      </c>
      <c r="I1317" s="98" t="e">
        <f t="shared" si="517"/>
        <v>#VALUE!</v>
      </c>
      <c r="J1317" s="88" t="e">
        <f t="shared" si="512"/>
        <v>#VALUE!</v>
      </c>
      <c r="K1317" s="98">
        <f t="shared" si="518"/>
        <v>0</v>
      </c>
      <c r="L1317" s="98">
        <f t="shared" si="519"/>
        <v>0</v>
      </c>
      <c r="M1317" s="98" t="e">
        <f t="shared" si="520"/>
        <v>#VALUE!</v>
      </c>
      <c r="N1317" s="98" t="e">
        <f t="shared" si="521"/>
        <v>#VALUE!</v>
      </c>
      <c r="O1317" s="97"/>
      <c r="P1317" s="98" t="e">
        <f t="shared" si="513"/>
        <v>#VALUE!</v>
      </c>
      <c r="Q1317" s="99" t="e">
        <f t="shared" si="522"/>
        <v>#VALUE!</v>
      </c>
      <c r="R1317" s="100"/>
      <c r="S1317" s="5"/>
      <c r="T1317" s="28">
        <f t="shared" si="523"/>
        <v>0</v>
      </c>
      <c r="U1317" s="101">
        <v>66140</v>
      </c>
      <c r="V1317" s="102">
        <f t="shared" si="514"/>
        <v>0</v>
      </c>
      <c r="W1317" s="101"/>
      <c r="X1317" s="101"/>
      <c r="Y1317" s="102">
        <f t="shared" si="524"/>
        <v>0</v>
      </c>
      <c r="Z1317" s="102">
        <f t="shared" si="525"/>
        <v>0</v>
      </c>
      <c r="AA1317" s="102" t="e">
        <f t="shared" si="515"/>
        <v>#VALUE!</v>
      </c>
    </row>
    <row r="1318" spans="1:27" ht="17.25">
      <c r="A1318" s="5"/>
      <c r="B1318" s="5"/>
      <c r="C1318" s="93"/>
      <c r="D1318" s="193"/>
      <c r="E1318" s="94"/>
      <c r="F1318" s="95"/>
      <c r="G1318" s="96" t="str">
        <f t="shared" si="516"/>
        <v>Error</v>
      </c>
      <c r="H1318" s="97">
        <v>14400</v>
      </c>
      <c r="I1318" s="98" t="e">
        <f t="shared" si="517"/>
        <v>#VALUE!</v>
      </c>
      <c r="J1318" s="88" t="e">
        <f t="shared" si="512"/>
        <v>#VALUE!</v>
      </c>
      <c r="K1318" s="98">
        <f t="shared" si="518"/>
        <v>0</v>
      </c>
      <c r="L1318" s="98">
        <f t="shared" si="519"/>
        <v>0</v>
      </c>
      <c r="M1318" s="98" t="e">
        <f t="shared" si="520"/>
        <v>#VALUE!</v>
      </c>
      <c r="N1318" s="98" t="e">
        <f t="shared" si="521"/>
        <v>#VALUE!</v>
      </c>
      <c r="O1318" s="97"/>
      <c r="P1318" s="98" t="e">
        <f t="shared" si="513"/>
        <v>#VALUE!</v>
      </c>
      <c r="Q1318" s="99" t="e">
        <f t="shared" si="522"/>
        <v>#VALUE!</v>
      </c>
      <c r="R1318" s="100"/>
      <c r="S1318" s="5"/>
      <c r="T1318" s="28">
        <f t="shared" si="523"/>
        <v>0</v>
      </c>
      <c r="U1318" s="101">
        <v>66140</v>
      </c>
      <c r="V1318" s="102">
        <f t="shared" si="514"/>
        <v>0</v>
      </c>
      <c r="W1318" s="101"/>
      <c r="X1318" s="101"/>
      <c r="Y1318" s="102">
        <f t="shared" si="524"/>
        <v>0</v>
      </c>
      <c r="Z1318" s="102">
        <f t="shared" si="525"/>
        <v>0</v>
      </c>
      <c r="AA1318" s="102" t="e">
        <f t="shared" si="515"/>
        <v>#VALUE!</v>
      </c>
    </row>
    <row r="1319" spans="1:27" ht="17.25">
      <c r="A1319" s="5"/>
      <c r="B1319" s="5"/>
      <c r="C1319" s="93"/>
      <c r="D1319" s="193"/>
      <c r="E1319" s="94"/>
      <c r="F1319" s="95"/>
      <c r="G1319" s="96" t="str">
        <f t="shared" si="516"/>
        <v>Error</v>
      </c>
      <c r="H1319" s="97">
        <v>14400</v>
      </c>
      <c r="I1319" s="98" t="e">
        <f t="shared" si="517"/>
        <v>#VALUE!</v>
      </c>
      <c r="J1319" s="88" t="e">
        <f t="shared" si="512"/>
        <v>#VALUE!</v>
      </c>
      <c r="K1319" s="98">
        <f t="shared" si="518"/>
        <v>0</v>
      </c>
      <c r="L1319" s="98">
        <f t="shared" si="519"/>
        <v>0</v>
      </c>
      <c r="M1319" s="98" t="e">
        <f t="shared" si="520"/>
        <v>#VALUE!</v>
      </c>
      <c r="N1319" s="98" t="e">
        <f t="shared" si="521"/>
        <v>#VALUE!</v>
      </c>
      <c r="O1319" s="97"/>
      <c r="P1319" s="98" t="e">
        <f t="shared" si="513"/>
        <v>#VALUE!</v>
      </c>
      <c r="Q1319" s="99" t="e">
        <f t="shared" si="522"/>
        <v>#VALUE!</v>
      </c>
      <c r="R1319" s="100"/>
      <c r="S1319" s="5"/>
      <c r="T1319" s="28">
        <f t="shared" si="523"/>
        <v>0</v>
      </c>
      <c r="U1319" s="101">
        <v>66140</v>
      </c>
      <c r="V1319" s="102">
        <f t="shared" si="514"/>
        <v>0</v>
      </c>
      <c r="W1319" s="101"/>
      <c r="X1319" s="101"/>
      <c r="Y1319" s="102">
        <f t="shared" si="524"/>
        <v>0</v>
      </c>
      <c r="Z1319" s="102">
        <f t="shared" si="525"/>
        <v>0</v>
      </c>
      <c r="AA1319" s="102" t="e">
        <f t="shared" si="515"/>
        <v>#VALUE!</v>
      </c>
    </row>
    <row r="1320" spans="1:27" ht="17.25">
      <c r="A1320" s="5"/>
      <c r="B1320" s="5"/>
      <c r="C1320" s="93"/>
      <c r="D1320" s="193"/>
      <c r="E1320" s="84"/>
      <c r="F1320" s="85"/>
      <c r="G1320" s="86" t="str">
        <f t="shared" si="516"/>
        <v>Error</v>
      </c>
      <c r="H1320" s="87">
        <v>14400</v>
      </c>
      <c r="I1320" s="88" t="e">
        <f t="shared" si="517"/>
        <v>#VALUE!</v>
      </c>
      <c r="J1320" s="88" t="e">
        <f t="shared" si="512"/>
        <v>#VALUE!</v>
      </c>
      <c r="K1320" s="88">
        <f t="shared" si="518"/>
        <v>0</v>
      </c>
      <c r="L1320" s="88">
        <f t="shared" si="519"/>
        <v>0</v>
      </c>
      <c r="M1320" s="88" t="e">
        <f t="shared" si="520"/>
        <v>#VALUE!</v>
      </c>
      <c r="N1320" s="88" t="e">
        <f t="shared" si="521"/>
        <v>#VALUE!</v>
      </c>
      <c r="O1320" s="87"/>
      <c r="P1320" s="88" t="e">
        <f t="shared" si="513"/>
        <v>#VALUE!</v>
      </c>
      <c r="Q1320" s="89" t="e">
        <f t="shared" si="522"/>
        <v>#VALUE!</v>
      </c>
      <c r="R1320" s="90"/>
      <c r="S1320" s="82"/>
      <c r="T1320" s="28">
        <f t="shared" si="523"/>
        <v>0</v>
      </c>
      <c r="U1320" s="91">
        <v>66140</v>
      </c>
      <c r="V1320" s="92">
        <f t="shared" si="514"/>
        <v>0</v>
      </c>
      <c r="W1320" s="91"/>
      <c r="X1320" s="91"/>
      <c r="Y1320" s="92">
        <f t="shared" si="524"/>
        <v>0</v>
      </c>
      <c r="Z1320" s="92">
        <f t="shared" si="525"/>
        <v>0</v>
      </c>
      <c r="AA1320" s="92" t="e">
        <f t="shared" si="515"/>
        <v>#VALUE!</v>
      </c>
    </row>
    <row r="1321" spans="1:27" ht="17.25">
      <c r="A1321" s="5"/>
      <c r="B1321" s="5"/>
      <c r="C1321" s="93"/>
      <c r="D1321" s="193"/>
      <c r="E1321" s="94"/>
      <c r="F1321" s="95"/>
      <c r="G1321" s="96" t="str">
        <f t="shared" si="516"/>
        <v>Error</v>
      </c>
      <c r="H1321" s="97">
        <v>14400</v>
      </c>
      <c r="I1321" s="98" t="e">
        <f t="shared" si="517"/>
        <v>#VALUE!</v>
      </c>
      <c r="J1321" s="88" t="e">
        <f t="shared" si="512"/>
        <v>#VALUE!</v>
      </c>
      <c r="K1321" s="98">
        <f t="shared" si="518"/>
        <v>0</v>
      </c>
      <c r="L1321" s="98">
        <f t="shared" si="519"/>
        <v>0</v>
      </c>
      <c r="M1321" s="98" t="e">
        <f t="shared" si="520"/>
        <v>#VALUE!</v>
      </c>
      <c r="N1321" s="98" t="e">
        <f t="shared" si="521"/>
        <v>#VALUE!</v>
      </c>
      <c r="O1321" s="97"/>
      <c r="P1321" s="98" t="e">
        <f t="shared" si="513"/>
        <v>#VALUE!</v>
      </c>
      <c r="Q1321" s="99" t="e">
        <f t="shared" si="522"/>
        <v>#VALUE!</v>
      </c>
      <c r="R1321" s="100"/>
      <c r="S1321" s="5"/>
      <c r="T1321" s="28">
        <f t="shared" si="523"/>
        <v>0</v>
      </c>
      <c r="U1321" s="101">
        <v>66140</v>
      </c>
      <c r="V1321" s="102">
        <f t="shared" si="514"/>
        <v>0</v>
      </c>
      <c r="W1321" s="101"/>
      <c r="X1321" s="101"/>
      <c r="Y1321" s="102">
        <f t="shared" si="524"/>
        <v>0</v>
      </c>
      <c r="Z1321" s="102">
        <f t="shared" si="525"/>
        <v>0</v>
      </c>
      <c r="AA1321" s="102" t="e">
        <f t="shared" si="515"/>
        <v>#VALUE!</v>
      </c>
    </row>
    <row r="1322" spans="1:27" ht="17.25">
      <c r="A1322" s="5"/>
      <c r="B1322" s="5"/>
      <c r="C1322" s="93"/>
      <c r="D1322" s="193"/>
      <c r="E1322" s="94"/>
      <c r="F1322" s="95"/>
      <c r="G1322" s="96" t="str">
        <f t="shared" si="516"/>
        <v>Error</v>
      </c>
      <c r="H1322" s="97">
        <v>14400</v>
      </c>
      <c r="I1322" s="98" t="e">
        <f t="shared" si="517"/>
        <v>#VALUE!</v>
      </c>
      <c r="J1322" s="88" t="e">
        <f t="shared" si="512"/>
        <v>#VALUE!</v>
      </c>
      <c r="K1322" s="98">
        <f t="shared" si="518"/>
        <v>0</v>
      </c>
      <c r="L1322" s="98">
        <f t="shared" si="519"/>
        <v>0</v>
      </c>
      <c r="M1322" s="98" t="e">
        <f t="shared" si="520"/>
        <v>#VALUE!</v>
      </c>
      <c r="N1322" s="98" t="e">
        <f t="shared" si="521"/>
        <v>#VALUE!</v>
      </c>
      <c r="O1322" s="97"/>
      <c r="P1322" s="98" t="e">
        <f t="shared" si="513"/>
        <v>#VALUE!</v>
      </c>
      <c r="Q1322" s="99" t="e">
        <f t="shared" si="522"/>
        <v>#VALUE!</v>
      </c>
      <c r="R1322" s="100"/>
      <c r="S1322" s="5"/>
      <c r="T1322" s="28">
        <f t="shared" si="523"/>
        <v>0</v>
      </c>
      <c r="U1322" s="101">
        <v>66140</v>
      </c>
      <c r="V1322" s="102">
        <f t="shared" si="514"/>
        <v>0</v>
      </c>
      <c r="W1322" s="101"/>
      <c r="X1322" s="101"/>
      <c r="Y1322" s="102">
        <f t="shared" si="524"/>
        <v>0</v>
      </c>
      <c r="Z1322" s="102">
        <f t="shared" si="525"/>
        <v>0</v>
      </c>
      <c r="AA1322" s="102" t="e">
        <f t="shared" si="515"/>
        <v>#VALUE!</v>
      </c>
    </row>
    <row r="1323" spans="1:27" ht="17.25">
      <c r="A1323" s="5"/>
      <c r="B1323" s="5"/>
      <c r="C1323" s="93"/>
      <c r="D1323" s="193"/>
      <c r="E1323" s="94"/>
      <c r="F1323" s="95"/>
      <c r="G1323" s="96" t="str">
        <f t="shared" si="516"/>
        <v>Error</v>
      </c>
      <c r="H1323" s="97">
        <v>14400</v>
      </c>
      <c r="I1323" s="98" t="e">
        <f t="shared" si="517"/>
        <v>#VALUE!</v>
      </c>
      <c r="J1323" s="88" t="e">
        <f t="shared" si="512"/>
        <v>#VALUE!</v>
      </c>
      <c r="K1323" s="98">
        <f t="shared" si="518"/>
        <v>0</v>
      </c>
      <c r="L1323" s="98">
        <f t="shared" si="519"/>
        <v>0</v>
      </c>
      <c r="M1323" s="98" t="e">
        <f t="shared" si="520"/>
        <v>#VALUE!</v>
      </c>
      <c r="N1323" s="98" t="e">
        <f t="shared" si="521"/>
        <v>#VALUE!</v>
      </c>
      <c r="O1323" s="97"/>
      <c r="P1323" s="98" t="e">
        <f t="shared" si="513"/>
        <v>#VALUE!</v>
      </c>
      <c r="Q1323" s="99" t="e">
        <f t="shared" si="522"/>
        <v>#VALUE!</v>
      </c>
      <c r="R1323" s="100"/>
      <c r="S1323" s="5"/>
      <c r="T1323" s="28">
        <f t="shared" si="523"/>
        <v>0</v>
      </c>
      <c r="U1323" s="101">
        <v>66140</v>
      </c>
      <c r="V1323" s="102">
        <f t="shared" si="514"/>
        <v>0</v>
      </c>
      <c r="W1323" s="101"/>
      <c r="X1323" s="101"/>
      <c r="Y1323" s="102">
        <f t="shared" si="524"/>
        <v>0</v>
      </c>
      <c r="Z1323" s="102">
        <f t="shared" si="525"/>
        <v>0</v>
      </c>
      <c r="AA1323" s="102" t="e">
        <f t="shared" si="515"/>
        <v>#VALUE!</v>
      </c>
    </row>
    <row r="1324" spans="1:27" ht="17.25">
      <c r="A1324" s="5"/>
      <c r="B1324" s="5"/>
      <c r="C1324" s="93"/>
      <c r="D1324" s="193"/>
      <c r="E1324" s="94"/>
      <c r="F1324" s="95"/>
      <c r="G1324" s="96" t="str">
        <f t="shared" si="516"/>
        <v>Error</v>
      </c>
      <c r="H1324" s="97">
        <v>14400</v>
      </c>
      <c r="I1324" s="98" t="e">
        <f t="shared" si="517"/>
        <v>#VALUE!</v>
      </c>
      <c r="J1324" s="88" t="e">
        <f t="shared" si="512"/>
        <v>#VALUE!</v>
      </c>
      <c r="K1324" s="98">
        <f t="shared" si="518"/>
        <v>0</v>
      </c>
      <c r="L1324" s="98">
        <f t="shared" si="519"/>
        <v>0</v>
      </c>
      <c r="M1324" s="98" t="e">
        <f t="shared" si="520"/>
        <v>#VALUE!</v>
      </c>
      <c r="N1324" s="98" t="e">
        <f t="shared" si="521"/>
        <v>#VALUE!</v>
      </c>
      <c r="O1324" s="97"/>
      <c r="P1324" s="98" t="e">
        <f t="shared" si="513"/>
        <v>#VALUE!</v>
      </c>
      <c r="Q1324" s="99" t="e">
        <f t="shared" si="522"/>
        <v>#VALUE!</v>
      </c>
      <c r="R1324" s="100"/>
      <c r="S1324" s="5"/>
      <c r="T1324" s="28">
        <f t="shared" si="523"/>
        <v>0</v>
      </c>
      <c r="U1324" s="101">
        <v>66140</v>
      </c>
      <c r="V1324" s="102">
        <f t="shared" si="514"/>
        <v>0</v>
      </c>
      <c r="W1324" s="101"/>
      <c r="X1324" s="101"/>
      <c r="Y1324" s="102">
        <f t="shared" si="524"/>
        <v>0</v>
      </c>
      <c r="Z1324" s="102">
        <f t="shared" si="525"/>
        <v>0</v>
      </c>
      <c r="AA1324" s="102" t="e">
        <f t="shared" si="515"/>
        <v>#VALUE!</v>
      </c>
    </row>
    <row r="1325" spans="1:27" ht="17.25">
      <c r="A1325" s="5"/>
      <c r="B1325" s="5"/>
      <c r="C1325" s="93"/>
      <c r="D1325" s="193"/>
      <c r="E1325" s="94"/>
      <c r="F1325" s="95"/>
      <c r="G1325" s="96" t="str">
        <f t="shared" si="516"/>
        <v>Error</v>
      </c>
      <c r="H1325" s="97">
        <v>14400</v>
      </c>
      <c r="I1325" s="98" t="e">
        <f t="shared" si="517"/>
        <v>#VALUE!</v>
      </c>
      <c r="J1325" s="88" t="e">
        <f t="shared" si="512"/>
        <v>#VALUE!</v>
      </c>
      <c r="K1325" s="98">
        <f t="shared" si="518"/>
        <v>0</v>
      </c>
      <c r="L1325" s="98">
        <f t="shared" si="519"/>
        <v>0</v>
      </c>
      <c r="M1325" s="98" t="e">
        <f t="shared" si="520"/>
        <v>#VALUE!</v>
      </c>
      <c r="N1325" s="98" t="e">
        <f t="shared" si="521"/>
        <v>#VALUE!</v>
      </c>
      <c r="O1325" s="97"/>
      <c r="P1325" s="98" t="e">
        <f t="shared" si="513"/>
        <v>#VALUE!</v>
      </c>
      <c r="Q1325" s="99" t="e">
        <f t="shared" si="522"/>
        <v>#VALUE!</v>
      </c>
      <c r="R1325" s="100"/>
      <c r="S1325" s="5"/>
      <c r="T1325" s="28">
        <f t="shared" si="523"/>
        <v>0</v>
      </c>
      <c r="U1325" s="101">
        <v>66140</v>
      </c>
      <c r="V1325" s="102">
        <f t="shared" si="514"/>
        <v>0</v>
      </c>
      <c r="W1325" s="101"/>
      <c r="X1325" s="101"/>
      <c r="Y1325" s="102">
        <f t="shared" si="524"/>
        <v>0</v>
      </c>
      <c r="Z1325" s="102">
        <f t="shared" si="525"/>
        <v>0</v>
      </c>
      <c r="AA1325" s="102" t="e">
        <f t="shared" si="515"/>
        <v>#VALUE!</v>
      </c>
    </row>
    <row r="1326" spans="1:27" ht="17.25">
      <c r="A1326" s="5"/>
      <c r="B1326" s="5"/>
      <c r="C1326" s="93"/>
      <c r="D1326" s="193"/>
      <c r="E1326" s="84"/>
      <c r="F1326" s="85"/>
      <c r="G1326" s="86" t="str">
        <f t="shared" si="516"/>
        <v>Error</v>
      </c>
      <c r="H1326" s="87">
        <v>14400</v>
      </c>
      <c r="I1326" s="88" t="e">
        <f t="shared" si="517"/>
        <v>#VALUE!</v>
      </c>
      <c r="J1326" s="88" t="e">
        <f t="shared" si="512"/>
        <v>#VALUE!</v>
      </c>
      <c r="K1326" s="88">
        <f t="shared" si="518"/>
        <v>0</v>
      </c>
      <c r="L1326" s="88">
        <f t="shared" si="519"/>
        <v>0</v>
      </c>
      <c r="M1326" s="88" t="e">
        <f t="shared" si="520"/>
        <v>#VALUE!</v>
      </c>
      <c r="N1326" s="88" t="e">
        <f t="shared" si="521"/>
        <v>#VALUE!</v>
      </c>
      <c r="O1326" s="87"/>
      <c r="P1326" s="88" t="e">
        <f t="shared" si="513"/>
        <v>#VALUE!</v>
      </c>
      <c r="Q1326" s="89" t="e">
        <f t="shared" si="522"/>
        <v>#VALUE!</v>
      </c>
      <c r="R1326" s="90"/>
      <c r="S1326" s="82"/>
      <c r="T1326" s="28">
        <f t="shared" si="523"/>
        <v>0</v>
      </c>
      <c r="U1326" s="91">
        <v>66140</v>
      </c>
      <c r="V1326" s="92">
        <f t="shared" si="514"/>
        <v>0</v>
      </c>
      <c r="W1326" s="91"/>
      <c r="X1326" s="91"/>
      <c r="Y1326" s="92">
        <f t="shared" si="524"/>
        <v>0</v>
      </c>
      <c r="Z1326" s="92">
        <f t="shared" si="525"/>
        <v>0</v>
      </c>
      <c r="AA1326" s="92" t="e">
        <f t="shared" si="515"/>
        <v>#VALUE!</v>
      </c>
    </row>
    <row r="1327" spans="1:27" ht="17.25">
      <c r="A1327" s="5"/>
      <c r="B1327" s="5"/>
      <c r="C1327" s="93"/>
      <c r="D1327" s="193"/>
      <c r="E1327" s="94"/>
      <c r="F1327" s="95"/>
      <c r="G1327" s="96" t="str">
        <f t="shared" si="516"/>
        <v>Error</v>
      </c>
      <c r="H1327" s="97">
        <v>14400</v>
      </c>
      <c r="I1327" s="98" t="e">
        <f t="shared" si="517"/>
        <v>#VALUE!</v>
      </c>
      <c r="J1327" s="88" t="e">
        <f t="shared" si="512"/>
        <v>#VALUE!</v>
      </c>
      <c r="K1327" s="98">
        <f t="shared" si="518"/>
        <v>0</v>
      </c>
      <c r="L1327" s="98">
        <f t="shared" si="519"/>
        <v>0</v>
      </c>
      <c r="M1327" s="98" t="e">
        <f t="shared" si="520"/>
        <v>#VALUE!</v>
      </c>
      <c r="N1327" s="98" t="e">
        <f t="shared" si="521"/>
        <v>#VALUE!</v>
      </c>
      <c r="O1327" s="97"/>
      <c r="P1327" s="98" t="e">
        <f t="shared" si="513"/>
        <v>#VALUE!</v>
      </c>
      <c r="Q1327" s="99" t="e">
        <f t="shared" si="522"/>
        <v>#VALUE!</v>
      </c>
      <c r="R1327" s="100"/>
      <c r="S1327" s="5"/>
      <c r="T1327" s="28">
        <f t="shared" si="523"/>
        <v>0</v>
      </c>
      <c r="U1327" s="101">
        <v>66140</v>
      </c>
      <c r="V1327" s="102">
        <f t="shared" si="514"/>
        <v>0</v>
      </c>
      <c r="W1327" s="101"/>
      <c r="X1327" s="101"/>
      <c r="Y1327" s="102">
        <f t="shared" si="524"/>
        <v>0</v>
      </c>
      <c r="Z1327" s="102">
        <f t="shared" si="525"/>
        <v>0</v>
      </c>
      <c r="AA1327" s="102" t="e">
        <f t="shared" si="515"/>
        <v>#VALUE!</v>
      </c>
    </row>
    <row r="1328" spans="1:27" ht="17.25">
      <c r="A1328" s="5"/>
      <c r="B1328" s="5"/>
      <c r="C1328" s="93"/>
      <c r="D1328" s="193"/>
      <c r="E1328" s="94"/>
      <c r="F1328" s="95"/>
      <c r="G1328" s="96" t="str">
        <f t="shared" si="516"/>
        <v>Error</v>
      </c>
      <c r="H1328" s="97">
        <v>14400</v>
      </c>
      <c r="I1328" s="98" t="e">
        <f t="shared" si="517"/>
        <v>#VALUE!</v>
      </c>
      <c r="J1328" s="88" t="e">
        <f t="shared" si="512"/>
        <v>#VALUE!</v>
      </c>
      <c r="K1328" s="98">
        <f t="shared" si="518"/>
        <v>0</v>
      </c>
      <c r="L1328" s="98">
        <f t="shared" si="519"/>
        <v>0</v>
      </c>
      <c r="M1328" s="98" t="e">
        <f t="shared" si="520"/>
        <v>#VALUE!</v>
      </c>
      <c r="N1328" s="98" t="e">
        <f t="shared" si="521"/>
        <v>#VALUE!</v>
      </c>
      <c r="O1328" s="97"/>
      <c r="P1328" s="98" t="e">
        <f t="shared" si="513"/>
        <v>#VALUE!</v>
      </c>
      <c r="Q1328" s="99" t="e">
        <f t="shared" si="522"/>
        <v>#VALUE!</v>
      </c>
      <c r="R1328" s="100"/>
      <c r="S1328" s="5"/>
      <c r="T1328" s="28">
        <f t="shared" si="523"/>
        <v>0</v>
      </c>
      <c r="U1328" s="101">
        <v>66140</v>
      </c>
      <c r="V1328" s="102">
        <f t="shared" si="514"/>
        <v>0</v>
      </c>
      <c r="W1328" s="101"/>
      <c r="X1328" s="101"/>
      <c r="Y1328" s="102">
        <f t="shared" si="524"/>
        <v>0</v>
      </c>
      <c r="Z1328" s="102">
        <f t="shared" si="525"/>
        <v>0</v>
      </c>
      <c r="AA1328" s="102" t="e">
        <f t="shared" si="515"/>
        <v>#VALUE!</v>
      </c>
    </row>
    <row r="1329" spans="1:27" ht="17.25">
      <c r="A1329" s="5"/>
      <c r="B1329" s="5"/>
      <c r="C1329" s="93"/>
      <c r="D1329" s="193"/>
      <c r="E1329" s="94"/>
      <c r="F1329" s="95"/>
      <c r="G1329" s="96" t="str">
        <f t="shared" si="516"/>
        <v>Error</v>
      </c>
      <c r="H1329" s="97">
        <v>14400</v>
      </c>
      <c r="I1329" s="98" t="e">
        <f t="shared" si="517"/>
        <v>#VALUE!</v>
      </c>
      <c r="J1329" s="88" t="e">
        <f t="shared" si="512"/>
        <v>#VALUE!</v>
      </c>
      <c r="K1329" s="98">
        <f t="shared" si="518"/>
        <v>0</v>
      </c>
      <c r="L1329" s="98">
        <f t="shared" si="519"/>
        <v>0</v>
      </c>
      <c r="M1329" s="98" t="e">
        <f t="shared" si="520"/>
        <v>#VALUE!</v>
      </c>
      <c r="N1329" s="98" t="e">
        <f t="shared" si="521"/>
        <v>#VALUE!</v>
      </c>
      <c r="O1329" s="97"/>
      <c r="P1329" s="98" t="e">
        <f t="shared" si="513"/>
        <v>#VALUE!</v>
      </c>
      <c r="Q1329" s="99" t="e">
        <f t="shared" si="522"/>
        <v>#VALUE!</v>
      </c>
      <c r="R1329" s="100"/>
      <c r="S1329" s="5"/>
      <c r="T1329" s="28">
        <f t="shared" si="523"/>
        <v>0</v>
      </c>
      <c r="U1329" s="101">
        <v>66140</v>
      </c>
      <c r="V1329" s="102">
        <f t="shared" si="514"/>
        <v>0</v>
      </c>
      <c r="W1329" s="101"/>
      <c r="X1329" s="101"/>
      <c r="Y1329" s="102">
        <f t="shared" si="524"/>
        <v>0</v>
      </c>
      <c r="Z1329" s="102">
        <f t="shared" si="525"/>
        <v>0</v>
      </c>
      <c r="AA1329" s="102" t="e">
        <f t="shared" si="515"/>
        <v>#VALUE!</v>
      </c>
    </row>
    <row r="1330" spans="1:27" ht="17.25">
      <c r="A1330" s="5"/>
      <c r="B1330" s="5"/>
      <c r="C1330" s="93"/>
      <c r="D1330" s="193"/>
      <c r="E1330" s="94"/>
      <c r="F1330" s="95"/>
      <c r="G1330" s="96" t="str">
        <f t="shared" si="516"/>
        <v>Error</v>
      </c>
      <c r="H1330" s="97">
        <v>14400</v>
      </c>
      <c r="I1330" s="98" t="e">
        <f t="shared" si="517"/>
        <v>#VALUE!</v>
      </c>
      <c r="J1330" s="88" t="e">
        <f t="shared" si="512"/>
        <v>#VALUE!</v>
      </c>
      <c r="K1330" s="98">
        <f t="shared" si="518"/>
        <v>0</v>
      </c>
      <c r="L1330" s="98">
        <f t="shared" si="519"/>
        <v>0</v>
      </c>
      <c r="M1330" s="98" t="e">
        <f t="shared" si="520"/>
        <v>#VALUE!</v>
      </c>
      <c r="N1330" s="98" t="e">
        <f t="shared" si="521"/>
        <v>#VALUE!</v>
      </c>
      <c r="O1330" s="97"/>
      <c r="P1330" s="98" t="e">
        <f t="shared" si="513"/>
        <v>#VALUE!</v>
      </c>
      <c r="Q1330" s="99" t="e">
        <f t="shared" si="522"/>
        <v>#VALUE!</v>
      </c>
      <c r="R1330" s="100"/>
      <c r="S1330" s="5"/>
      <c r="T1330" s="28">
        <f t="shared" si="523"/>
        <v>0</v>
      </c>
      <c r="U1330" s="101">
        <v>66140</v>
      </c>
      <c r="V1330" s="102">
        <f t="shared" si="514"/>
        <v>0</v>
      </c>
      <c r="W1330" s="101"/>
      <c r="X1330" s="101"/>
      <c r="Y1330" s="102">
        <f t="shared" si="524"/>
        <v>0</v>
      </c>
      <c r="Z1330" s="102">
        <f t="shared" si="525"/>
        <v>0</v>
      </c>
      <c r="AA1330" s="102" t="e">
        <f t="shared" si="515"/>
        <v>#VALUE!</v>
      </c>
    </row>
    <row r="1331" spans="1:27" ht="17.25">
      <c r="A1331" s="5"/>
      <c r="B1331" s="5"/>
      <c r="C1331" s="93"/>
      <c r="D1331" s="193"/>
      <c r="E1331" s="94"/>
      <c r="F1331" s="95"/>
      <c r="G1331" s="96" t="str">
        <f t="shared" si="516"/>
        <v>Error</v>
      </c>
      <c r="H1331" s="97">
        <v>14400</v>
      </c>
      <c r="I1331" s="98" t="e">
        <f t="shared" si="517"/>
        <v>#VALUE!</v>
      </c>
      <c r="J1331" s="88" t="e">
        <f t="shared" si="512"/>
        <v>#VALUE!</v>
      </c>
      <c r="K1331" s="98">
        <f t="shared" si="518"/>
        <v>0</v>
      </c>
      <c r="L1331" s="98">
        <f t="shared" si="519"/>
        <v>0</v>
      </c>
      <c r="M1331" s="98" t="e">
        <f t="shared" si="520"/>
        <v>#VALUE!</v>
      </c>
      <c r="N1331" s="98" t="e">
        <f t="shared" si="521"/>
        <v>#VALUE!</v>
      </c>
      <c r="O1331" s="97"/>
      <c r="P1331" s="98" t="e">
        <f t="shared" si="513"/>
        <v>#VALUE!</v>
      </c>
      <c r="Q1331" s="99" t="e">
        <f t="shared" si="522"/>
        <v>#VALUE!</v>
      </c>
      <c r="R1331" s="100"/>
      <c r="S1331" s="5"/>
      <c r="T1331" s="28">
        <f t="shared" si="523"/>
        <v>0</v>
      </c>
      <c r="U1331" s="101">
        <v>66140</v>
      </c>
      <c r="V1331" s="102">
        <f t="shared" si="514"/>
        <v>0</v>
      </c>
      <c r="W1331" s="101"/>
      <c r="X1331" s="101"/>
      <c r="Y1331" s="102">
        <f t="shared" si="524"/>
        <v>0</v>
      </c>
      <c r="Z1331" s="102">
        <f t="shared" si="525"/>
        <v>0</v>
      </c>
      <c r="AA1331" s="102" t="e">
        <f t="shared" si="515"/>
        <v>#VALUE!</v>
      </c>
    </row>
    <row r="1332" spans="1:27" ht="17.25">
      <c r="A1332" s="5"/>
      <c r="B1332" s="5"/>
      <c r="C1332" s="93"/>
      <c r="D1332" s="193"/>
      <c r="E1332" s="84"/>
      <c r="F1332" s="85"/>
      <c r="G1332" s="86" t="str">
        <f t="shared" si="516"/>
        <v>Error</v>
      </c>
      <c r="H1332" s="87">
        <v>14400</v>
      </c>
      <c r="I1332" s="88" t="e">
        <f t="shared" si="517"/>
        <v>#VALUE!</v>
      </c>
      <c r="J1332" s="88" t="e">
        <f t="shared" si="512"/>
        <v>#VALUE!</v>
      </c>
      <c r="K1332" s="88">
        <f t="shared" si="518"/>
        <v>0</v>
      </c>
      <c r="L1332" s="88">
        <f t="shared" si="519"/>
        <v>0</v>
      </c>
      <c r="M1332" s="88" t="e">
        <f t="shared" si="520"/>
        <v>#VALUE!</v>
      </c>
      <c r="N1332" s="88" t="e">
        <f t="shared" si="521"/>
        <v>#VALUE!</v>
      </c>
      <c r="O1332" s="87"/>
      <c r="P1332" s="88" t="e">
        <f t="shared" si="513"/>
        <v>#VALUE!</v>
      </c>
      <c r="Q1332" s="89" t="e">
        <f t="shared" si="522"/>
        <v>#VALUE!</v>
      </c>
      <c r="R1332" s="90"/>
      <c r="S1332" s="82"/>
      <c r="T1332" s="28">
        <f t="shared" si="523"/>
        <v>0</v>
      </c>
      <c r="U1332" s="91">
        <v>66140</v>
      </c>
      <c r="V1332" s="92">
        <f t="shared" si="514"/>
        <v>0</v>
      </c>
      <c r="W1332" s="91"/>
      <c r="X1332" s="91"/>
      <c r="Y1332" s="92">
        <f t="shared" si="524"/>
        <v>0</v>
      </c>
      <c r="Z1332" s="92">
        <f t="shared" si="525"/>
        <v>0</v>
      </c>
      <c r="AA1332" s="92" t="e">
        <f t="shared" si="515"/>
        <v>#VALUE!</v>
      </c>
    </row>
    <row r="1333" spans="1:27" ht="17.25">
      <c r="A1333" s="5"/>
      <c r="B1333" s="5"/>
      <c r="C1333" s="93"/>
      <c r="D1333" s="193"/>
      <c r="E1333" s="94"/>
      <c r="F1333" s="95"/>
      <c r="G1333" s="96" t="str">
        <f t="shared" si="516"/>
        <v>Error</v>
      </c>
      <c r="H1333" s="97">
        <v>14400</v>
      </c>
      <c r="I1333" s="98" t="e">
        <f t="shared" si="517"/>
        <v>#VALUE!</v>
      </c>
      <c r="J1333" s="88" t="e">
        <f t="shared" si="512"/>
        <v>#VALUE!</v>
      </c>
      <c r="K1333" s="98">
        <f t="shared" si="518"/>
        <v>0</v>
      </c>
      <c r="L1333" s="98">
        <f t="shared" si="519"/>
        <v>0</v>
      </c>
      <c r="M1333" s="98" t="e">
        <f t="shared" si="520"/>
        <v>#VALUE!</v>
      </c>
      <c r="N1333" s="98" t="e">
        <f t="shared" si="521"/>
        <v>#VALUE!</v>
      </c>
      <c r="O1333" s="97"/>
      <c r="P1333" s="98" t="e">
        <f t="shared" si="513"/>
        <v>#VALUE!</v>
      </c>
      <c r="Q1333" s="99" t="e">
        <f t="shared" si="522"/>
        <v>#VALUE!</v>
      </c>
      <c r="R1333" s="100"/>
      <c r="S1333" s="5"/>
      <c r="T1333" s="28">
        <f t="shared" si="523"/>
        <v>0</v>
      </c>
      <c r="U1333" s="101">
        <v>66140</v>
      </c>
      <c r="V1333" s="102">
        <f t="shared" si="514"/>
        <v>0</v>
      </c>
      <c r="W1333" s="101"/>
      <c r="X1333" s="101"/>
      <c r="Y1333" s="102">
        <f t="shared" si="524"/>
        <v>0</v>
      </c>
      <c r="Z1333" s="102">
        <f t="shared" si="525"/>
        <v>0</v>
      </c>
      <c r="AA1333" s="102" t="e">
        <f t="shared" si="515"/>
        <v>#VALUE!</v>
      </c>
    </row>
    <row r="1334" spans="1:27" ht="17.25">
      <c r="A1334" s="5"/>
      <c r="B1334" s="5"/>
      <c r="C1334" s="93"/>
      <c r="D1334" s="193"/>
      <c r="E1334" s="94"/>
      <c r="F1334" s="95"/>
      <c r="G1334" s="96" t="str">
        <f t="shared" si="516"/>
        <v>Error</v>
      </c>
      <c r="H1334" s="97">
        <v>14400</v>
      </c>
      <c r="I1334" s="98" t="e">
        <f t="shared" si="517"/>
        <v>#VALUE!</v>
      </c>
      <c r="J1334" s="88" t="e">
        <f t="shared" si="512"/>
        <v>#VALUE!</v>
      </c>
      <c r="K1334" s="98">
        <f t="shared" si="518"/>
        <v>0</v>
      </c>
      <c r="L1334" s="98">
        <f t="shared" si="519"/>
        <v>0</v>
      </c>
      <c r="M1334" s="98" t="e">
        <f t="shared" si="520"/>
        <v>#VALUE!</v>
      </c>
      <c r="N1334" s="98" t="e">
        <f t="shared" si="521"/>
        <v>#VALUE!</v>
      </c>
      <c r="O1334" s="97"/>
      <c r="P1334" s="98" t="e">
        <f t="shared" si="513"/>
        <v>#VALUE!</v>
      </c>
      <c r="Q1334" s="99" t="e">
        <f t="shared" si="522"/>
        <v>#VALUE!</v>
      </c>
      <c r="R1334" s="100"/>
      <c r="S1334" s="5"/>
      <c r="T1334" s="28">
        <f t="shared" si="523"/>
        <v>0</v>
      </c>
      <c r="U1334" s="101">
        <v>66140</v>
      </c>
      <c r="V1334" s="102">
        <f t="shared" ref="V1334:V1365" si="526">+U1334*T1334</f>
        <v>0</v>
      </c>
      <c r="W1334" s="101"/>
      <c r="X1334" s="101"/>
      <c r="Y1334" s="102">
        <f t="shared" si="524"/>
        <v>0</v>
      </c>
      <c r="Z1334" s="102">
        <f t="shared" si="525"/>
        <v>0</v>
      </c>
      <c r="AA1334" s="102" t="e">
        <f t="shared" ref="AA1334:AA1365" si="527">+Z1334+Q1334</f>
        <v>#VALUE!</v>
      </c>
    </row>
    <row r="1335" spans="1:27" ht="17.25">
      <c r="A1335" s="5"/>
      <c r="B1335" s="5"/>
      <c r="C1335" s="93"/>
      <c r="D1335" s="193"/>
      <c r="E1335" s="94"/>
      <c r="F1335" s="95"/>
      <c r="G1335" s="96" t="str">
        <f t="shared" si="516"/>
        <v>Error</v>
      </c>
      <c r="H1335" s="97">
        <v>14400</v>
      </c>
      <c r="I1335" s="98" t="e">
        <f t="shared" si="517"/>
        <v>#VALUE!</v>
      </c>
      <c r="J1335" s="88" t="e">
        <f t="shared" si="512"/>
        <v>#VALUE!</v>
      </c>
      <c r="K1335" s="98">
        <f t="shared" si="518"/>
        <v>0</v>
      </c>
      <c r="L1335" s="98">
        <f t="shared" si="519"/>
        <v>0</v>
      </c>
      <c r="M1335" s="98" t="e">
        <f t="shared" si="520"/>
        <v>#VALUE!</v>
      </c>
      <c r="N1335" s="98" t="e">
        <f t="shared" si="521"/>
        <v>#VALUE!</v>
      </c>
      <c r="O1335" s="97"/>
      <c r="P1335" s="98" t="e">
        <f t="shared" si="513"/>
        <v>#VALUE!</v>
      </c>
      <c r="Q1335" s="99" t="e">
        <f t="shared" si="522"/>
        <v>#VALUE!</v>
      </c>
      <c r="R1335" s="100"/>
      <c r="S1335" s="5"/>
      <c r="T1335" s="28">
        <f t="shared" si="523"/>
        <v>0</v>
      </c>
      <c r="U1335" s="101">
        <v>66140</v>
      </c>
      <c r="V1335" s="102">
        <f t="shared" si="526"/>
        <v>0</v>
      </c>
      <c r="W1335" s="101"/>
      <c r="X1335" s="101"/>
      <c r="Y1335" s="102">
        <f t="shared" si="524"/>
        <v>0</v>
      </c>
      <c r="Z1335" s="102">
        <f t="shared" si="525"/>
        <v>0</v>
      </c>
      <c r="AA1335" s="102" t="e">
        <f t="shared" si="527"/>
        <v>#VALUE!</v>
      </c>
    </row>
    <row r="1336" spans="1:27" ht="17.25">
      <c r="A1336" s="5"/>
      <c r="B1336" s="5"/>
      <c r="C1336" s="93"/>
      <c r="D1336" s="193"/>
      <c r="E1336" s="94"/>
      <c r="F1336" s="95"/>
      <c r="G1336" s="96" t="str">
        <f t="shared" si="516"/>
        <v>Error</v>
      </c>
      <c r="H1336" s="97">
        <v>14400</v>
      </c>
      <c r="I1336" s="98" t="e">
        <f t="shared" si="517"/>
        <v>#VALUE!</v>
      </c>
      <c r="J1336" s="88" t="e">
        <f t="shared" si="512"/>
        <v>#VALUE!</v>
      </c>
      <c r="K1336" s="98">
        <f t="shared" si="518"/>
        <v>0</v>
      </c>
      <c r="L1336" s="98">
        <f t="shared" si="519"/>
        <v>0</v>
      </c>
      <c r="M1336" s="98" t="e">
        <f t="shared" si="520"/>
        <v>#VALUE!</v>
      </c>
      <c r="N1336" s="98" t="e">
        <f t="shared" si="521"/>
        <v>#VALUE!</v>
      </c>
      <c r="O1336" s="97"/>
      <c r="P1336" s="98" t="e">
        <f t="shared" si="513"/>
        <v>#VALUE!</v>
      </c>
      <c r="Q1336" s="99" t="e">
        <f t="shared" si="522"/>
        <v>#VALUE!</v>
      </c>
      <c r="R1336" s="100"/>
      <c r="S1336" s="5"/>
      <c r="T1336" s="28">
        <f t="shared" si="523"/>
        <v>0</v>
      </c>
      <c r="U1336" s="101">
        <v>66140</v>
      </c>
      <c r="V1336" s="102">
        <f t="shared" si="526"/>
        <v>0</v>
      </c>
      <c r="W1336" s="101"/>
      <c r="X1336" s="101"/>
      <c r="Y1336" s="102">
        <f t="shared" si="524"/>
        <v>0</v>
      </c>
      <c r="Z1336" s="102">
        <f t="shared" si="525"/>
        <v>0</v>
      </c>
      <c r="AA1336" s="102" t="e">
        <f t="shared" si="527"/>
        <v>#VALUE!</v>
      </c>
    </row>
    <row r="1337" spans="1:27" ht="17.25">
      <c r="A1337" s="5"/>
      <c r="B1337" s="5"/>
      <c r="C1337" s="93"/>
      <c r="D1337" s="193"/>
      <c r="E1337" s="94"/>
      <c r="F1337" s="95"/>
      <c r="G1337" s="96" t="str">
        <f t="shared" si="516"/>
        <v>Error</v>
      </c>
      <c r="H1337" s="97">
        <v>14400</v>
      </c>
      <c r="I1337" s="98" t="e">
        <f t="shared" si="517"/>
        <v>#VALUE!</v>
      </c>
      <c r="J1337" s="88" t="e">
        <f t="shared" si="512"/>
        <v>#VALUE!</v>
      </c>
      <c r="K1337" s="98">
        <f t="shared" si="518"/>
        <v>0</v>
      </c>
      <c r="L1337" s="98">
        <f t="shared" si="519"/>
        <v>0</v>
      </c>
      <c r="M1337" s="98" t="e">
        <f t="shared" si="520"/>
        <v>#VALUE!</v>
      </c>
      <c r="N1337" s="98" t="e">
        <f t="shared" si="521"/>
        <v>#VALUE!</v>
      </c>
      <c r="O1337" s="97"/>
      <c r="P1337" s="98" t="e">
        <f t="shared" si="513"/>
        <v>#VALUE!</v>
      </c>
      <c r="Q1337" s="99" t="e">
        <f t="shared" si="522"/>
        <v>#VALUE!</v>
      </c>
      <c r="R1337" s="100"/>
      <c r="S1337" s="5"/>
      <c r="T1337" s="28">
        <f t="shared" si="523"/>
        <v>0</v>
      </c>
      <c r="U1337" s="101">
        <v>66140</v>
      </c>
      <c r="V1337" s="102">
        <f t="shared" si="526"/>
        <v>0</v>
      </c>
      <c r="W1337" s="101"/>
      <c r="X1337" s="101"/>
      <c r="Y1337" s="102">
        <f t="shared" si="524"/>
        <v>0</v>
      </c>
      <c r="Z1337" s="102">
        <f t="shared" si="525"/>
        <v>0</v>
      </c>
      <c r="AA1337" s="102" t="e">
        <f t="shared" si="527"/>
        <v>#VALUE!</v>
      </c>
    </row>
    <row r="1338" spans="1:27" ht="17.25">
      <c r="A1338" s="5"/>
      <c r="B1338" s="5"/>
      <c r="C1338" s="93"/>
      <c r="D1338" s="193"/>
      <c r="E1338" s="84"/>
      <c r="F1338" s="85"/>
      <c r="G1338" s="86" t="str">
        <f t="shared" si="516"/>
        <v>Error</v>
      </c>
      <c r="H1338" s="87">
        <v>14400</v>
      </c>
      <c r="I1338" s="88" t="e">
        <f t="shared" si="517"/>
        <v>#VALUE!</v>
      </c>
      <c r="J1338" s="88" t="e">
        <f t="shared" si="512"/>
        <v>#VALUE!</v>
      </c>
      <c r="K1338" s="88">
        <f t="shared" si="518"/>
        <v>0</v>
      </c>
      <c r="L1338" s="88">
        <f t="shared" si="519"/>
        <v>0</v>
      </c>
      <c r="M1338" s="88" t="e">
        <f t="shared" si="520"/>
        <v>#VALUE!</v>
      </c>
      <c r="N1338" s="88" t="e">
        <f t="shared" si="521"/>
        <v>#VALUE!</v>
      </c>
      <c r="O1338" s="87"/>
      <c r="P1338" s="88" t="e">
        <f t="shared" si="513"/>
        <v>#VALUE!</v>
      </c>
      <c r="Q1338" s="89" t="e">
        <f t="shared" si="522"/>
        <v>#VALUE!</v>
      </c>
      <c r="R1338" s="90"/>
      <c r="S1338" s="82"/>
      <c r="T1338" s="28">
        <f t="shared" si="523"/>
        <v>0</v>
      </c>
      <c r="U1338" s="91">
        <v>66140</v>
      </c>
      <c r="V1338" s="92">
        <f t="shared" si="526"/>
        <v>0</v>
      </c>
      <c r="W1338" s="91"/>
      <c r="X1338" s="91"/>
      <c r="Y1338" s="92">
        <f t="shared" si="524"/>
        <v>0</v>
      </c>
      <c r="Z1338" s="92">
        <f t="shared" si="525"/>
        <v>0</v>
      </c>
      <c r="AA1338" s="92" t="e">
        <f t="shared" si="527"/>
        <v>#VALUE!</v>
      </c>
    </row>
    <row r="1339" spans="1:27" ht="17.25">
      <c r="A1339" s="5"/>
      <c r="B1339" s="5"/>
      <c r="C1339" s="93"/>
      <c r="D1339" s="193"/>
      <c r="E1339" s="94"/>
      <c r="F1339" s="95"/>
      <c r="G1339" s="96" t="str">
        <f t="shared" si="516"/>
        <v>Error</v>
      </c>
      <c r="H1339" s="97">
        <v>14400</v>
      </c>
      <c r="I1339" s="98" t="e">
        <f t="shared" si="517"/>
        <v>#VALUE!</v>
      </c>
      <c r="J1339" s="88" t="e">
        <f t="shared" si="512"/>
        <v>#VALUE!</v>
      </c>
      <c r="K1339" s="98">
        <f t="shared" si="518"/>
        <v>0</v>
      </c>
      <c r="L1339" s="98">
        <f t="shared" si="519"/>
        <v>0</v>
      </c>
      <c r="M1339" s="98" t="e">
        <f t="shared" si="520"/>
        <v>#VALUE!</v>
      </c>
      <c r="N1339" s="98" t="e">
        <f t="shared" si="521"/>
        <v>#VALUE!</v>
      </c>
      <c r="O1339" s="97"/>
      <c r="P1339" s="98" t="e">
        <f t="shared" si="513"/>
        <v>#VALUE!</v>
      </c>
      <c r="Q1339" s="99" t="e">
        <f t="shared" si="522"/>
        <v>#VALUE!</v>
      </c>
      <c r="R1339" s="100"/>
      <c r="S1339" s="5"/>
      <c r="T1339" s="28">
        <f t="shared" si="523"/>
        <v>0</v>
      </c>
      <c r="U1339" s="101">
        <v>66140</v>
      </c>
      <c r="V1339" s="102">
        <f t="shared" si="526"/>
        <v>0</v>
      </c>
      <c r="W1339" s="101"/>
      <c r="X1339" s="101"/>
      <c r="Y1339" s="102">
        <f t="shared" si="524"/>
        <v>0</v>
      </c>
      <c r="Z1339" s="102">
        <f t="shared" si="525"/>
        <v>0</v>
      </c>
      <c r="AA1339" s="102" t="e">
        <f t="shared" si="527"/>
        <v>#VALUE!</v>
      </c>
    </row>
    <row r="1340" spans="1:27" ht="17.25">
      <c r="A1340" s="5"/>
      <c r="B1340" s="5"/>
      <c r="C1340" s="93"/>
      <c r="D1340" s="193"/>
      <c r="E1340" s="94"/>
      <c r="F1340" s="95"/>
      <c r="G1340" s="96" t="str">
        <f t="shared" si="516"/>
        <v>Error</v>
      </c>
      <c r="H1340" s="97">
        <v>14400</v>
      </c>
      <c r="I1340" s="98" t="e">
        <f t="shared" si="517"/>
        <v>#VALUE!</v>
      </c>
      <c r="J1340" s="88" t="e">
        <f t="shared" si="512"/>
        <v>#VALUE!</v>
      </c>
      <c r="K1340" s="98">
        <f t="shared" si="518"/>
        <v>0</v>
      </c>
      <c r="L1340" s="98">
        <f t="shared" si="519"/>
        <v>0</v>
      </c>
      <c r="M1340" s="98" t="e">
        <f t="shared" si="520"/>
        <v>#VALUE!</v>
      </c>
      <c r="N1340" s="98" t="e">
        <f t="shared" si="521"/>
        <v>#VALUE!</v>
      </c>
      <c r="O1340" s="97"/>
      <c r="P1340" s="98" t="e">
        <f t="shared" si="513"/>
        <v>#VALUE!</v>
      </c>
      <c r="Q1340" s="99" t="e">
        <f t="shared" si="522"/>
        <v>#VALUE!</v>
      </c>
      <c r="R1340" s="100"/>
      <c r="S1340" s="5"/>
      <c r="T1340" s="28">
        <f t="shared" si="523"/>
        <v>0</v>
      </c>
      <c r="U1340" s="101">
        <v>66140</v>
      </c>
      <c r="V1340" s="102">
        <f t="shared" si="526"/>
        <v>0</v>
      </c>
      <c r="W1340" s="101"/>
      <c r="X1340" s="101"/>
      <c r="Y1340" s="102">
        <f t="shared" si="524"/>
        <v>0</v>
      </c>
      <c r="Z1340" s="102">
        <f t="shared" si="525"/>
        <v>0</v>
      </c>
      <c r="AA1340" s="102" t="e">
        <f t="shared" si="527"/>
        <v>#VALUE!</v>
      </c>
    </row>
    <row r="1341" spans="1:27" ht="17.25">
      <c r="A1341" s="5"/>
      <c r="B1341" s="5"/>
      <c r="C1341" s="93"/>
      <c r="D1341" s="193"/>
      <c r="E1341" s="94"/>
      <c r="F1341" s="95"/>
      <c r="G1341" s="96" t="str">
        <f t="shared" si="516"/>
        <v>Error</v>
      </c>
      <c r="H1341" s="97">
        <v>14400</v>
      </c>
      <c r="I1341" s="98" t="e">
        <f t="shared" si="517"/>
        <v>#VALUE!</v>
      </c>
      <c r="J1341" s="88" t="e">
        <f t="shared" si="512"/>
        <v>#VALUE!</v>
      </c>
      <c r="K1341" s="98">
        <f t="shared" si="518"/>
        <v>0</v>
      </c>
      <c r="L1341" s="98">
        <f t="shared" si="519"/>
        <v>0</v>
      </c>
      <c r="M1341" s="98" t="e">
        <f t="shared" si="520"/>
        <v>#VALUE!</v>
      </c>
      <c r="N1341" s="98" t="e">
        <f t="shared" si="521"/>
        <v>#VALUE!</v>
      </c>
      <c r="O1341" s="97"/>
      <c r="P1341" s="98" t="e">
        <f t="shared" si="513"/>
        <v>#VALUE!</v>
      </c>
      <c r="Q1341" s="99" t="e">
        <f t="shared" si="522"/>
        <v>#VALUE!</v>
      </c>
      <c r="R1341" s="100"/>
      <c r="S1341" s="5"/>
      <c r="T1341" s="28">
        <f t="shared" si="523"/>
        <v>0</v>
      </c>
      <c r="U1341" s="101">
        <v>66140</v>
      </c>
      <c r="V1341" s="102">
        <f t="shared" si="526"/>
        <v>0</v>
      </c>
      <c r="W1341" s="101"/>
      <c r="X1341" s="101"/>
      <c r="Y1341" s="102">
        <f t="shared" si="524"/>
        <v>0</v>
      </c>
      <c r="Z1341" s="102">
        <f t="shared" si="525"/>
        <v>0</v>
      </c>
      <c r="AA1341" s="102" t="e">
        <f t="shared" si="527"/>
        <v>#VALUE!</v>
      </c>
    </row>
    <row r="1342" spans="1:27" ht="17.25">
      <c r="A1342" s="5"/>
      <c r="B1342" s="5"/>
      <c r="C1342" s="93"/>
      <c r="D1342" s="193"/>
      <c r="E1342" s="94"/>
      <c r="F1342" s="95"/>
      <c r="G1342" s="96" t="str">
        <f t="shared" si="516"/>
        <v>Error</v>
      </c>
      <c r="H1342" s="97">
        <v>14400</v>
      </c>
      <c r="I1342" s="98" t="e">
        <f t="shared" si="517"/>
        <v>#VALUE!</v>
      </c>
      <c r="J1342" s="88" t="e">
        <f t="shared" si="512"/>
        <v>#VALUE!</v>
      </c>
      <c r="K1342" s="98">
        <f t="shared" si="518"/>
        <v>0</v>
      </c>
      <c r="L1342" s="98">
        <f t="shared" si="519"/>
        <v>0</v>
      </c>
      <c r="M1342" s="98" t="e">
        <f t="shared" si="520"/>
        <v>#VALUE!</v>
      </c>
      <c r="N1342" s="98" t="e">
        <f t="shared" si="521"/>
        <v>#VALUE!</v>
      </c>
      <c r="O1342" s="97"/>
      <c r="P1342" s="98" t="e">
        <f t="shared" si="513"/>
        <v>#VALUE!</v>
      </c>
      <c r="Q1342" s="99" t="e">
        <f t="shared" si="522"/>
        <v>#VALUE!</v>
      </c>
      <c r="R1342" s="100"/>
      <c r="S1342" s="5"/>
      <c r="T1342" s="28">
        <f t="shared" si="523"/>
        <v>0</v>
      </c>
      <c r="U1342" s="101">
        <v>66140</v>
      </c>
      <c r="V1342" s="102">
        <f t="shared" si="526"/>
        <v>0</v>
      </c>
      <c r="W1342" s="101"/>
      <c r="X1342" s="101"/>
      <c r="Y1342" s="102">
        <f t="shared" si="524"/>
        <v>0</v>
      </c>
      <c r="Z1342" s="102">
        <f t="shared" si="525"/>
        <v>0</v>
      </c>
      <c r="AA1342" s="102" t="e">
        <f t="shared" si="527"/>
        <v>#VALUE!</v>
      </c>
    </row>
    <row r="1343" spans="1:27" ht="17.25">
      <c r="A1343" s="5"/>
      <c r="B1343" s="5"/>
      <c r="C1343" s="93"/>
      <c r="D1343" s="193"/>
      <c r="E1343" s="94"/>
      <c r="F1343" s="95"/>
      <c r="G1343" s="96" t="str">
        <f t="shared" si="516"/>
        <v>Error</v>
      </c>
      <c r="H1343" s="97">
        <v>14400</v>
      </c>
      <c r="I1343" s="98" t="e">
        <f t="shared" si="517"/>
        <v>#VALUE!</v>
      </c>
      <c r="J1343" s="88" t="e">
        <f t="shared" si="512"/>
        <v>#VALUE!</v>
      </c>
      <c r="K1343" s="98">
        <f t="shared" si="518"/>
        <v>0</v>
      </c>
      <c r="L1343" s="98">
        <f t="shared" si="519"/>
        <v>0</v>
      </c>
      <c r="M1343" s="98" t="e">
        <f t="shared" si="520"/>
        <v>#VALUE!</v>
      </c>
      <c r="N1343" s="98" t="e">
        <f t="shared" si="521"/>
        <v>#VALUE!</v>
      </c>
      <c r="O1343" s="97"/>
      <c r="P1343" s="98" t="e">
        <f t="shared" si="513"/>
        <v>#VALUE!</v>
      </c>
      <c r="Q1343" s="99" t="e">
        <f t="shared" si="522"/>
        <v>#VALUE!</v>
      </c>
      <c r="R1343" s="100"/>
      <c r="S1343" s="5"/>
      <c r="T1343" s="28">
        <f t="shared" si="523"/>
        <v>0</v>
      </c>
      <c r="U1343" s="101">
        <v>66140</v>
      </c>
      <c r="V1343" s="102">
        <f t="shared" si="526"/>
        <v>0</v>
      </c>
      <c r="W1343" s="101"/>
      <c r="X1343" s="101"/>
      <c r="Y1343" s="102">
        <f t="shared" si="524"/>
        <v>0</v>
      </c>
      <c r="Z1343" s="102">
        <f t="shared" si="525"/>
        <v>0</v>
      </c>
      <c r="AA1343" s="102" t="e">
        <f t="shared" si="527"/>
        <v>#VALUE!</v>
      </c>
    </row>
    <row r="1344" spans="1:27" ht="17.25">
      <c r="A1344" s="5"/>
      <c r="B1344" s="5"/>
      <c r="C1344" s="93"/>
      <c r="D1344" s="193"/>
      <c r="E1344" s="84"/>
      <c r="F1344" s="85"/>
      <c r="G1344" s="86" t="str">
        <f t="shared" si="516"/>
        <v>Error</v>
      </c>
      <c r="H1344" s="87">
        <v>14400</v>
      </c>
      <c r="I1344" s="88" t="e">
        <f t="shared" si="517"/>
        <v>#VALUE!</v>
      </c>
      <c r="J1344" s="88" t="e">
        <f t="shared" si="512"/>
        <v>#VALUE!</v>
      </c>
      <c r="K1344" s="88">
        <f t="shared" si="518"/>
        <v>0</v>
      </c>
      <c r="L1344" s="88">
        <f t="shared" si="519"/>
        <v>0</v>
      </c>
      <c r="M1344" s="88" t="e">
        <f t="shared" si="520"/>
        <v>#VALUE!</v>
      </c>
      <c r="N1344" s="88" t="e">
        <f t="shared" si="521"/>
        <v>#VALUE!</v>
      </c>
      <c r="O1344" s="87"/>
      <c r="P1344" s="88" t="e">
        <f t="shared" si="513"/>
        <v>#VALUE!</v>
      </c>
      <c r="Q1344" s="89" t="e">
        <f t="shared" si="522"/>
        <v>#VALUE!</v>
      </c>
      <c r="R1344" s="90"/>
      <c r="S1344" s="82"/>
      <c r="T1344" s="28">
        <f t="shared" si="523"/>
        <v>0</v>
      </c>
      <c r="U1344" s="91">
        <v>66140</v>
      </c>
      <c r="V1344" s="92">
        <f t="shared" si="526"/>
        <v>0</v>
      </c>
      <c r="W1344" s="91"/>
      <c r="X1344" s="91"/>
      <c r="Y1344" s="92">
        <f t="shared" si="524"/>
        <v>0</v>
      </c>
      <c r="Z1344" s="92">
        <f t="shared" si="525"/>
        <v>0</v>
      </c>
      <c r="AA1344" s="92" t="e">
        <f t="shared" si="527"/>
        <v>#VALUE!</v>
      </c>
    </row>
    <row r="1345" spans="1:27" ht="17.25">
      <c r="A1345" s="5"/>
      <c r="B1345" s="5"/>
      <c r="C1345" s="93"/>
      <c r="D1345" s="193"/>
      <c r="E1345" s="94"/>
      <c r="F1345" s="95"/>
      <c r="G1345" s="96" t="str">
        <f t="shared" si="516"/>
        <v>Error</v>
      </c>
      <c r="H1345" s="97">
        <v>14400</v>
      </c>
      <c r="I1345" s="98" t="e">
        <f t="shared" si="517"/>
        <v>#VALUE!</v>
      </c>
      <c r="J1345" s="88" t="e">
        <f t="shared" si="512"/>
        <v>#VALUE!</v>
      </c>
      <c r="K1345" s="98">
        <f t="shared" si="518"/>
        <v>0</v>
      </c>
      <c r="L1345" s="98">
        <f t="shared" si="519"/>
        <v>0</v>
      </c>
      <c r="M1345" s="98" t="e">
        <f t="shared" si="520"/>
        <v>#VALUE!</v>
      </c>
      <c r="N1345" s="98" t="e">
        <f t="shared" si="521"/>
        <v>#VALUE!</v>
      </c>
      <c r="O1345" s="97"/>
      <c r="P1345" s="98" t="e">
        <f t="shared" si="513"/>
        <v>#VALUE!</v>
      </c>
      <c r="Q1345" s="99" t="e">
        <f t="shared" si="522"/>
        <v>#VALUE!</v>
      </c>
      <c r="R1345" s="100"/>
      <c r="S1345" s="5"/>
      <c r="T1345" s="28">
        <f t="shared" si="523"/>
        <v>0</v>
      </c>
      <c r="U1345" s="101">
        <v>66140</v>
      </c>
      <c r="V1345" s="102">
        <f t="shared" si="526"/>
        <v>0</v>
      </c>
      <c r="W1345" s="101"/>
      <c r="X1345" s="101"/>
      <c r="Y1345" s="102">
        <f t="shared" si="524"/>
        <v>0</v>
      </c>
      <c r="Z1345" s="102">
        <f t="shared" si="525"/>
        <v>0</v>
      </c>
      <c r="AA1345" s="102" t="e">
        <f t="shared" si="527"/>
        <v>#VALUE!</v>
      </c>
    </row>
    <row r="1346" spans="1:27" ht="17.25">
      <c r="A1346" s="5"/>
      <c r="B1346" s="5"/>
      <c r="C1346" s="93"/>
      <c r="D1346" s="193"/>
      <c r="E1346" s="94"/>
      <c r="F1346" s="95"/>
      <c r="G1346" s="96" t="str">
        <f t="shared" si="516"/>
        <v>Error</v>
      </c>
      <c r="H1346" s="97">
        <v>14400</v>
      </c>
      <c r="I1346" s="98" t="e">
        <f t="shared" si="517"/>
        <v>#VALUE!</v>
      </c>
      <c r="J1346" s="88" t="e">
        <f t="shared" si="512"/>
        <v>#VALUE!</v>
      </c>
      <c r="K1346" s="98">
        <f t="shared" si="518"/>
        <v>0</v>
      </c>
      <c r="L1346" s="98">
        <f t="shared" si="519"/>
        <v>0</v>
      </c>
      <c r="M1346" s="98" t="e">
        <f t="shared" si="520"/>
        <v>#VALUE!</v>
      </c>
      <c r="N1346" s="98" t="e">
        <f t="shared" si="521"/>
        <v>#VALUE!</v>
      </c>
      <c r="O1346" s="97"/>
      <c r="P1346" s="98" t="e">
        <f t="shared" si="513"/>
        <v>#VALUE!</v>
      </c>
      <c r="Q1346" s="99" t="e">
        <f t="shared" si="522"/>
        <v>#VALUE!</v>
      </c>
      <c r="R1346" s="100"/>
      <c r="S1346" s="5"/>
      <c r="T1346" s="28">
        <f t="shared" si="523"/>
        <v>0</v>
      </c>
      <c r="U1346" s="101">
        <v>66140</v>
      </c>
      <c r="V1346" s="102">
        <f t="shared" si="526"/>
        <v>0</v>
      </c>
      <c r="W1346" s="101"/>
      <c r="X1346" s="101"/>
      <c r="Y1346" s="102">
        <f t="shared" si="524"/>
        <v>0</v>
      </c>
      <c r="Z1346" s="102">
        <f t="shared" si="525"/>
        <v>0</v>
      </c>
      <c r="AA1346" s="102" t="e">
        <f t="shared" si="527"/>
        <v>#VALUE!</v>
      </c>
    </row>
    <row r="1347" spans="1:27" ht="17.25">
      <c r="A1347" s="5"/>
      <c r="B1347" s="5"/>
      <c r="C1347" s="93"/>
      <c r="D1347" s="193"/>
      <c r="E1347" s="94"/>
      <c r="F1347" s="95"/>
      <c r="G1347" s="96" t="str">
        <f t="shared" si="516"/>
        <v>Error</v>
      </c>
      <c r="H1347" s="97">
        <v>14400</v>
      </c>
      <c r="I1347" s="98" t="e">
        <f t="shared" si="517"/>
        <v>#VALUE!</v>
      </c>
      <c r="J1347" s="88" t="e">
        <f t="shared" si="512"/>
        <v>#VALUE!</v>
      </c>
      <c r="K1347" s="98">
        <f t="shared" si="518"/>
        <v>0</v>
      </c>
      <c r="L1347" s="98">
        <f t="shared" si="519"/>
        <v>0</v>
      </c>
      <c r="M1347" s="98" t="e">
        <f t="shared" si="520"/>
        <v>#VALUE!</v>
      </c>
      <c r="N1347" s="98" t="e">
        <f t="shared" si="521"/>
        <v>#VALUE!</v>
      </c>
      <c r="O1347" s="97"/>
      <c r="P1347" s="98" t="e">
        <f t="shared" si="513"/>
        <v>#VALUE!</v>
      </c>
      <c r="Q1347" s="99" t="e">
        <f t="shared" si="522"/>
        <v>#VALUE!</v>
      </c>
      <c r="R1347" s="100"/>
      <c r="S1347" s="5"/>
      <c r="T1347" s="28">
        <f t="shared" si="523"/>
        <v>0</v>
      </c>
      <c r="U1347" s="101">
        <v>66140</v>
      </c>
      <c r="V1347" s="102">
        <f t="shared" si="526"/>
        <v>0</v>
      </c>
      <c r="W1347" s="101"/>
      <c r="X1347" s="101"/>
      <c r="Y1347" s="102">
        <f t="shared" si="524"/>
        <v>0</v>
      </c>
      <c r="Z1347" s="102">
        <f t="shared" si="525"/>
        <v>0</v>
      </c>
      <c r="AA1347" s="102" t="e">
        <f t="shared" si="527"/>
        <v>#VALUE!</v>
      </c>
    </row>
    <row r="1348" spans="1:27" ht="17.25">
      <c r="A1348" s="5"/>
      <c r="B1348" s="5"/>
      <c r="C1348" s="93"/>
      <c r="D1348" s="193"/>
      <c r="E1348" s="94"/>
      <c r="F1348" s="95"/>
      <c r="G1348" s="96" t="str">
        <f t="shared" si="516"/>
        <v>Error</v>
      </c>
      <c r="H1348" s="97">
        <v>14400</v>
      </c>
      <c r="I1348" s="98" t="e">
        <f t="shared" si="517"/>
        <v>#VALUE!</v>
      </c>
      <c r="J1348" s="88" t="e">
        <f t="shared" si="512"/>
        <v>#VALUE!</v>
      </c>
      <c r="K1348" s="98">
        <f t="shared" si="518"/>
        <v>0</v>
      </c>
      <c r="L1348" s="98">
        <f t="shared" si="519"/>
        <v>0</v>
      </c>
      <c r="M1348" s="98" t="e">
        <f t="shared" si="520"/>
        <v>#VALUE!</v>
      </c>
      <c r="N1348" s="98" t="e">
        <f t="shared" si="521"/>
        <v>#VALUE!</v>
      </c>
      <c r="O1348" s="97"/>
      <c r="P1348" s="98" t="e">
        <f t="shared" si="513"/>
        <v>#VALUE!</v>
      </c>
      <c r="Q1348" s="99" t="e">
        <f t="shared" si="522"/>
        <v>#VALUE!</v>
      </c>
      <c r="R1348" s="100"/>
      <c r="S1348" s="5"/>
      <c r="T1348" s="28">
        <f t="shared" si="523"/>
        <v>0</v>
      </c>
      <c r="U1348" s="101">
        <v>66140</v>
      </c>
      <c r="V1348" s="102">
        <f t="shared" si="526"/>
        <v>0</v>
      </c>
      <c r="W1348" s="101"/>
      <c r="X1348" s="101"/>
      <c r="Y1348" s="102">
        <f t="shared" si="524"/>
        <v>0</v>
      </c>
      <c r="Z1348" s="102">
        <f t="shared" si="525"/>
        <v>0</v>
      </c>
      <c r="AA1348" s="102" t="e">
        <f t="shared" si="527"/>
        <v>#VALUE!</v>
      </c>
    </row>
    <row r="1349" spans="1:27" ht="17.25">
      <c r="A1349" s="5"/>
      <c r="B1349" s="5"/>
      <c r="C1349" s="93"/>
      <c r="D1349" s="193"/>
      <c r="E1349" s="94"/>
      <c r="F1349" s="95"/>
      <c r="G1349" s="96" t="str">
        <f t="shared" si="516"/>
        <v>Error</v>
      </c>
      <c r="H1349" s="97">
        <v>14400</v>
      </c>
      <c r="I1349" s="98" t="e">
        <f t="shared" si="517"/>
        <v>#VALUE!</v>
      </c>
      <c r="J1349" s="88" t="e">
        <f t="shared" si="512"/>
        <v>#VALUE!</v>
      </c>
      <c r="K1349" s="98">
        <f t="shared" si="518"/>
        <v>0</v>
      </c>
      <c r="L1349" s="98">
        <f t="shared" si="519"/>
        <v>0</v>
      </c>
      <c r="M1349" s="98" t="e">
        <f t="shared" si="520"/>
        <v>#VALUE!</v>
      </c>
      <c r="N1349" s="98" t="e">
        <f t="shared" si="521"/>
        <v>#VALUE!</v>
      </c>
      <c r="O1349" s="97"/>
      <c r="P1349" s="98" t="e">
        <f t="shared" si="513"/>
        <v>#VALUE!</v>
      </c>
      <c r="Q1349" s="99" t="e">
        <f t="shared" si="522"/>
        <v>#VALUE!</v>
      </c>
      <c r="R1349" s="100"/>
      <c r="S1349" s="5"/>
      <c r="T1349" s="28">
        <f t="shared" si="523"/>
        <v>0</v>
      </c>
      <c r="U1349" s="101">
        <v>66140</v>
      </c>
      <c r="V1349" s="102">
        <f t="shared" si="526"/>
        <v>0</v>
      </c>
      <c r="W1349" s="101"/>
      <c r="X1349" s="101"/>
      <c r="Y1349" s="102">
        <f t="shared" si="524"/>
        <v>0</v>
      </c>
      <c r="Z1349" s="102">
        <f t="shared" si="525"/>
        <v>0</v>
      </c>
      <c r="AA1349" s="102" t="e">
        <f t="shared" si="527"/>
        <v>#VALUE!</v>
      </c>
    </row>
    <row r="1350" spans="1:27" ht="17.25">
      <c r="A1350" s="5"/>
      <c r="B1350" s="5"/>
      <c r="C1350" s="93"/>
      <c r="D1350" s="193"/>
      <c r="E1350" s="84"/>
      <c r="F1350" s="85"/>
      <c r="G1350" s="86" t="str">
        <f t="shared" si="516"/>
        <v>Error</v>
      </c>
      <c r="H1350" s="87">
        <v>14400</v>
      </c>
      <c r="I1350" s="88" t="e">
        <f t="shared" si="517"/>
        <v>#VALUE!</v>
      </c>
      <c r="J1350" s="88" t="e">
        <f t="shared" si="512"/>
        <v>#VALUE!</v>
      </c>
      <c r="K1350" s="88">
        <f t="shared" si="518"/>
        <v>0</v>
      </c>
      <c r="L1350" s="88">
        <f t="shared" si="519"/>
        <v>0</v>
      </c>
      <c r="M1350" s="88" t="e">
        <f t="shared" si="520"/>
        <v>#VALUE!</v>
      </c>
      <c r="N1350" s="88" t="e">
        <f t="shared" si="521"/>
        <v>#VALUE!</v>
      </c>
      <c r="O1350" s="87"/>
      <c r="P1350" s="88" t="e">
        <f t="shared" si="513"/>
        <v>#VALUE!</v>
      </c>
      <c r="Q1350" s="89" t="e">
        <f t="shared" si="522"/>
        <v>#VALUE!</v>
      </c>
      <c r="R1350" s="90"/>
      <c r="S1350" s="82"/>
      <c r="T1350" s="28">
        <f t="shared" si="523"/>
        <v>0</v>
      </c>
      <c r="U1350" s="91">
        <v>66140</v>
      </c>
      <c r="V1350" s="92">
        <f t="shared" si="526"/>
        <v>0</v>
      </c>
      <c r="W1350" s="91"/>
      <c r="X1350" s="91"/>
      <c r="Y1350" s="92">
        <f t="shared" si="524"/>
        <v>0</v>
      </c>
      <c r="Z1350" s="92">
        <f t="shared" si="525"/>
        <v>0</v>
      </c>
      <c r="AA1350" s="92" t="e">
        <f t="shared" si="527"/>
        <v>#VALUE!</v>
      </c>
    </row>
    <row r="1351" spans="1:27" ht="17.25">
      <c r="A1351" s="5"/>
      <c r="B1351" s="5"/>
      <c r="C1351" s="93"/>
      <c r="D1351" s="193"/>
      <c r="E1351" s="94"/>
      <c r="F1351" s="95"/>
      <c r="G1351" s="96" t="str">
        <f t="shared" si="516"/>
        <v>Error</v>
      </c>
      <c r="H1351" s="97">
        <v>14400</v>
      </c>
      <c r="I1351" s="98" t="e">
        <f t="shared" si="517"/>
        <v>#VALUE!</v>
      </c>
      <c r="J1351" s="88" t="e">
        <f t="shared" si="512"/>
        <v>#VALUE!</v>
      </c>
      <c r="K1351" s="98">
        <f t="shared" si="518"/>
        <v>0</v>
      </c>
      <c r="L1351" s="98">
        <f t="shared" si="519"/>
        <v>0</v>
      </c>
      <c r="M1351" s="98" t="e">
        <f t="shared" si="520"/>
        <v>#VALUE!</v>
      </c>
      <c r="N1351" s="98" t="e">
        <f t="shared" si="521"/>
        <v>#VALUE!</v>
      </c>
      <c r="O1351" s="97"/>
      <c r="P1351" s="98" t="e">
        <f t="shared" si="513"/>
        <v>#VALUE!</v>
      </c>
      <c r="Q1351" s="99" t="e">
        <f t="shared" si="522"/>
        <v>#VALUE!</v>
      </c>
      <c r="R1351" s="100"/>
      <c r="S1351" s="5"/>
      <c r="T1351" s="28">
        <f t="shared" si="523"/>
        <v>0</v>
      </c>
      <c r="U1351" s="101">
        <v>66140</v>
      </c>
      <c r="V1351" s="102">
        <f t="shared" si="526"/>
        <v>0</v>
      </c>
      <c r="W1351" s="101"/>
      <c r="X1351" s="101"/>
      <c r="Y1351" s="102">
        <f t="shared" si="524"/>
        <v>0</v>
      </c>
      <c r="Z1351" s="102">
        <f t="shared" si="525"/>
        <v>0</v>
      </c>
      <c r="AA1351" s="102" t="e">
        <f t="shared" si="527"/>
        <v>#VALUE!</v>
      </c>
    </row>
    <row r="1352" spans="1:27" ht="17.25">
      <c r="A1352" s="5"/>
      <c r="B1352" s="5"/>
      <c r="C1352" s="93"/>
      <c r="D1352" s="193"/>
      <c r="E1352" s="94"/>
      <c r="F1352" s="95"/>
      <c r="G1352" s="96" t="str">
        <f t="shared" si="516"/>
        <v>Error</v>
      </c>
      <c r="H1352" s="97">
        <v>14400</v>
      </c>
      <c r="I1352" s="98" t="e">
        <f t="shared" si="517"/>
        <v>#VALUE!</v>
      </c>
      <c r="J1352" s="88" t="e">
        <f t="shared" si="512"/>
        <v>#VALUE!</v>
      </c>
      <c r="K1352" s="98">
        <f t="shared" si="518"/>
        <v>0</v>
      </c>
      <c r="L1352" s="98">
        <f t="shared" si="519"/>
        <v>0</v>
      </c>
      <c r="M1352" s="98" t="e">
        <f t="shared" si="520"/>
        <v>#VALUE!</v>
      </c>
      <c r="N1352" s="98" t="e">
        <f t="shared" si="521"/>
        <v>#VALUE!</v>
      </c>
      <c r="O1352" s="97"/>
      <c r="P1352" s="98" t="e">
        <f t="shared" si="513"/>
        <v>#VALUE!</v>
      </c>
      <c r="Q1352" s="99" t="e">
        <f t="shared" si="522"/>
        <v>#VALUE!</v>
      </c>
      <c r="R1352" s="100"/>
      <c r="S1352" s="5"/>
      <c r="T1352" s="28">
        <f t="shared" si="523"/>
        <v>0</v>
      </c>
      <c r="U1352" s="101">
        <v>66140</v>
      </c>
      <c r="V1352" s="102">
        <f t="shared" si="526"/>
        <v>0</v>
      </c>
      <c r="W1352" s="101"/>
      <c r="X1352" s="101"/>
      <c r="Y1352" s="102">
        <f t="shared" si="524"/>
        <v>0</v>
      </c>
      <c r="Z1352" s="102">
        <f t="shared" si="525"/>
        <v>0</v>
      </c>
      <c r="AA1352" s="102" t="e">
        <f t="shared" si="527"/>
        <v>#VALUE!</v>
      </c>
    </row>
    <row r="1353" spans="1:27" ht="17.25">
      <c r="A1353" s="5"/>
      <c r="B1353" s="5"/>
      <c r="C1353" s="93"/>
      <c r="D1353" s="193"/>
      <c r="E1353" s="94"/>
      <c r="F1353" s="95"/>
      <c r="G1353" s="96" t="str">
        <f t="shared" si="516"/>
        <v>Error</v>
      </c>
      <c r="H1353" s="97">
        <v>14400</v>
      </c>
      <c r="I1353" s="98" t="e">
        <f t="shared" si="517"/>
        <v>#VALUE!</v>
      </c>
      <c r="J1353" s="88" t="e">
        <f t="shared" si="512"/>
        <v>#VALUE!</v>
      </c>
      <c r="K1353" s="98">
        <f t="shared" si="518"/>
        <v>0</v>
      </c>
      <c r="L1353" s="98">
        <f t="shared" si="519"/>
        <v>0</v>
      </c>
      <c r="M1353" s="98" t="e">
        <f t="shared" si="520"/>
        <v>#VALUE!</v>
      </c>
      <c r="N1353" s="98" t="e">
        <f t="shared" si="521"/>
        <v>#VALUE!</v>
      </c>
      <c r="O1353" s="97"/>
      <c r="P1353" s="98" t="e">
        <f t="shared" si="513"/>
        <v>#VALUE!</v>
      </c>
      <c r="Q1353" s="99" t="e">
        <f t="shared" si="522"/>
        <v>#VALUE!</v>
      </c>
      <c r="R1353" s="100"/>
      <c r="S1353" s="5"/>
      <c r="T1353" s="28">
        <f t="shared" si="523"/>
        <v>0</v>
      </c>
      <c r="U1353" s="101">
        <v>66140</v>
      </c>
      <c r="V1353" s="102">
        <f t="shared" si="526"/>
        <v>0</v>
      </c>
      <c r="W1353" s="101"/>
      <c r="X1353" s="101"/>
      <c r="Y1353" s="102">
        <f t="shared" si="524"/>
        <v>0</v>
      </c>
      <c r="Z1353" s="102">
        <f t="shared" si="525"/>
        <v>0</v>
      </c>
      <c r="AA1353" s="102" t="e">
        <f t="shared" si="527"/>
        <v>#VALUE!</v>
      </c>
    </row>
    <row r="1354" spans="1:27" ht="17.25">
      <c r="A1354" s="5"/>
      <c r="B1354" s="5"/>
      <c r="C1354" s="93"/>
      <c r="D1354" s="193"/>
      <c r="E1354" s="94"/>
      <c r="F1354" s="95"/>
      <c r="G1354" s="96" t="str">
        <f t="shared" si="516"/>
        <v>Error</v>
      </c>
      <c r="H1354" s="97">
        <v>14400</v>
      </c>
      <c r="I1354" s="98" t="e">
        <f t="shared" si="517"/>
        <v>#VALUE!</v>
      </c>
      <c r="J1354" s="88" t="e">
        <f t="shared" si="512"/>
        <v>#VALUE!</v>
      </c>
      <c r="K1354" s="98">
        <f t="shared" si="518"/>
        <v>0</v>
      </c>
      <c r="L1354" s="98">
        <f t="shared" si="519"/>
        <v>0</v>
      </c>
      <c r="M1354" s="98" t="e">
        <f t="shared" si="520"/>
        <v>#VALUE!</v>
      </c>
      <c r="N1354" s="98" t="e">
        <f t="shared" si="521"/>
        <v>#VALUE!</v>
      </c>
      <c r="O1354" s="97"/>
      <c r="P1354" s="98" t="e">
        <f t="shared" si="513"/>
        <v>#VALUE!</v>
      </c>
      <c r="Q1354" s="99" t="e">
        <f t="shared" si="522"/>
        <v>#VALUE!</v>
      </c>
      <c r="R1354" s="100"/>
      <c r="S1354" s="5"/>
      <c r="T1354" s="28">
        <f t="shared" si="523"/>
        <v>0</v>
      </c>
      <c r="U1354" s="101">
        <v>66140</v>
      </c>
      <c r="V1354" s="102">
        <f t="shared" si="526"/>
        <v>0</v>
      </c>
      <c r="W1354" s="101"/>
      <c r="X1354" s="101"/>
      <c r="Y1354" s="102">
        <f t="shared" si="524"/>
        <v>0</v>
      </c>
      <c r="Z1354" s="102">
        <f t="shared" si="525"/>
        <v>0</v>
      </c>
      <c r="AA1354" s="102" t="e">
        <f t="shared" si="527"/>
        <v>#VALUE!</v>
      </c>
    </row>
    <row r="1355" spans="1:27" ht="17.25">
      <c r="A1355" s="5"/>
      <c r="B1355" s="5"/>
      <c r="C1355" s="93"/>
      <c r="D1355" s="193"/>
      <c r="E1355" s="94"/>
      <c r="F1355" s="95"/>
      <c r="G1355" s="96" t="str">
        <f t="shared" si="516"/>
        <v>Error</v>
      </c>
      <c r="H1355" s="97">
        <v>14400</v>
      </c>
      <c r="I1355" s="98" t="e">
        <f t="shared" si="517"/>
        <v>#VALUE!</v>
      </c>
      <c r="J1355" s="88" t="e">
        <f t="shared" si="512"/>
        <v>#VALUE!</v>
      </c>
      <c r="K1355" s="98">
        <f t="shared" si="518"/>
        <v>0</v>
      </c>
      <c r="L1355" s="98">
        <f t="shared" si="519"/>
        <v>0</v>
      </c>
      <c r="M1355" s="98" t="e">
        <f t="shared" si="520"/>
        <v>#VALUE!</v>
      </c>
      <c r="N1355" s="98" t="e">
        <f t="shared" si="521"/>
        <v>#VALUE!</v>
      </c>
      <c r="O1355" s="97"/>
      <c r="P1355" s="98" t="e">
        <f t="shared" si="513"/>
        <v>#VALUE!</v>
      </c>
      <c r="Q1355" s="99" t="e">
        <f t="shared" si="522"/>
        <v>#VALUE!</v>
      </c>
      <c r="R1355" s="100"/>
      <c r="S1355" s="5"/>
      <c r="T1355" s="28">
        <f t="shared" si="523"/>
        <v>0</v>
      </c>
      <c r="U1355" s="101">
        <v>66140</v>
      </c>
      <c r="V1355" s="102">
        <f t="shared" si="526"/>
        <v>0</v>
      </c>
      <c r="W1355" s="101"/>
      <c r="X1355" s="101"/>
      <c r="Y1355" s="102">
        <f t="shared" si="524"/>
        <v>0</v>
      </c>
      <c r="Z1355" s="102">
        <f t="shared" si="525"/>
        <v>0</v>
      </c>
      <c r="AA1355" s="102" t="e">
        <f t="shared" si="527"/>
        <v>#VALUE!</v>
      </c>
    </row>
    <row r="1356" spans="1:27" ht="17.25">
      <c r="A1356" s="5"/>
      <c r="B1356" s="5"/>
      <c r="C1356" s="93"/>
      <c r="D1356" s="193"/>
      <c r="E1356" s="84"/>
      <c r="F1356" s="85"/>
      <c r="G1356" s="86" t="str">
        <f t="shared" si="516"/>
        <v>Error</v>
      </c>
      <c r="H1356" s="87">
        <v>14400</v>
      </c>
      <c r="I1356" s="88" t="e">
        <f t="shared" si="517"/>
        <v>#VALUE!</v>
      </c>
      <c r="J1356" s="88" t="e">
        <f t="shared" si="512"/>
        <v>#VALUE!</v>
      </c>
      <c r="K1356" s="88">
        <f t="shared" si="518"/>
        <v>0</v>
      </c>
      <c r="L1356" s="88">
        <f t="shared" si="519"/>
        <v>0</v>
      </c>
      <c r="M1356" s="88" t="e">
        <f t="shared" si="520"/>
        <v>#VALUE!</v>
      </c>
      <c r="N1356" s="88" t="e">
        <f t="shared" si="521"/>
        <v>#VALUE!</v>
      </c>
      <c r="O1356" s="87"/>
      <c r="P1356" s="88" t="e">
        <f t="shared" si="513"/>
        <v>#VALUE!</v>
      </c>
      <c r="Q1356" s="89" t="e">
        <f t="shared" si="522"/>
        <v>#VALUE!</v>
      </c>
      <c r="R1356" s="90"/>
      <c r="S1356" s="82"/>
      <c r="T1356" s="28">
        <f t="shared" si="523"/>
        <v>0</v>
      </c>
      <c r="U1356" s="91">
        <v>66140</v>
      </c>
      <c r="V1356" s="92">
        <f t="shared" si="526"/>
        <v>0</v>
      </c>
      <c r="W1356" s="91"/>
      <c r="X1356" s="91"/>
      <c r="Y1356" s="92">
        <f t="shared" si="524"/>
        <v>0</v>
      </c>
      <c r="Z1356" s="92">
        <f t="shared" si="525"/>
        <v>0</v>
      </c>
      <c r="AA1356" s="92" t="e">
        <f t="shared" si="527"/>
        <v>#VALUE!</v>
      </c>
    </row>
    <row r="1357" spans="1:27" ht="17.25">
      <c r="A1357" s="5"/>
      <c r="B1357" s="5"/>
      <c r="C1357" s="93"/>
      <c r="D1357" s="193"/>
      <c r="E1357" s="84"/>
      <c r="F1357" s="85"/>
      <c r="G1357" s="86" t="str">
        <f>IF($C1357="ստորաբաժանման պետ",IF(F1357=0,2.28,IF(F1357=1,2.35,IF(F1357=2,2.43,IF(F1357=3,2.5,IF(OR(F1357=4,F1357=5),2.58,IF(OR(F1357=6,F1357=7),2.66,IF(OR(F1357=8,F1357=9),2.75,IF(OR(F1357=10,F1357=11,F1357=12),2.83,IF(OR(F1357=13,F1357=14,F1357=15),2.92,IF(OR(F1357=16,F1357=17,F1357=18),3.01,3.11)))))))))),IF($C1357="ավագ կարգադրիչ",IF(F1357=0,1.96,IF(F1357=1,2.02,IF(F1357=2,2.08,IF(F1357=3,2.15,IF(OR(F1357=4,F1357=5),2.21,IF(OR(F1357=6,F1357=7),2.28,IF(OR(F1357=8,F1357=9),2.35,IF(OR(F1357=10,F1357=11,F1357=12),2.42,IF(OR(F1357=13,F1357=14,F1357=15),2.5,IF(OR(F1357=16,F1357=17,F1357=18),2.58,2.66)))))))))),IF($C1357="կարգադրիչ",IF(F1357=0,1.45,IF(F1357=1,1.49,IF(F1357=2,1.54,IF(F1357=3,1.59,IF(OR(F1357=4,F1357=5),1.9,IF(OR(F1357=6,F1357=7),1.96,IF(OR(F1357=8,F1357=9),1.73,IF(OR(F1357=10,F1357=11,F1357=12),1.79,IF(OR(F1357=13,F1357=14,F1357=15),1.84,IF(OR(F1357=16,F1357=17,F1357=18),1.9,1.95)))))))))), "Error")))</f>
        <v>Error</v>
      </c>
      <c r="H1357" s="87">
        <v>14400</v>
      </c>
      <c r="I1357" s="88" t="e">
        <f>G1357*H1357</f>
        <v>#VALUE!</v>
      </c>
      <c r="J1357" s="88" t="e">
        <f t="shared" si="512"/>
        <v>#VALUE!</v>
      </c>
      <c r="K1357" s="88">
        <f>IF($D1357="գեներալ-մայոր",2.91,IF($D1357="գնդապետ",2.38,IF($D1357="փոխգնդապետ",2.25,IF($D1357="մայոր",1.85,IF($D1357="կապիտան",1.72,IF($D1357="ավագ լեյտենանտ",1.59,IF($D1357="լեյտենանտ",1.46,IF($D1357="ավագ ենթասպա",1.06,IF($D1357="ենթասպա",0.93,IF($D1357="ավագ",0.79,IF($D1357="ավագ սերժանտ",0.66,IF($D1357="սերժանտ",0.53,IF($D1357="կրտսեր սերժանտ",0.4,0)))))))))))))</f>
        <v>0</v>
      </c>
      <c r="L1357" s="88">
        <f>K1357*H1357</f>
        <v>0</v>
      </c>
      <c r="M1357" s="88" t="e">
        <f>L1357+J1357</f>
        <v>#VALUE!</v>
      </c>
      <c r="N1357" s="88" t="e">
        <f>IF(F1357&lt;2,M1357*0%,IF(F1357&lt;5,M1357*5%,IF(F1357&lt;10,M1357*10%,IF(F1357&lt;15,M1357*15%,IF(F1357&lt;20,M1357*20%,IF(F1357&lt;25,M1357*25%,IF(F1357&gt;=25,M1357*30%)))))))</f>
        <v>#VALUE!</v>
      </c>
      <c r="O1357" s="87"/>
      <c r="P1357" s="88" t="e">
        <f t="shared" si="513"/>
        <v>#VALUE!</v>
      </c>
      <c r="Q1357" s="89" t="e">
        <f>P1357*6.565</f>
        <v>#VALUE!</v>
      </c>
      <c r="R1357" s="90"/>
      <c r="S1357" s="82"/>
      <c r="T1357" s="28">
        <f t="shared" si="523"/>
        <v>0</v>
      </c>
      <c r="U1357" s="91">
        <v>66140</v>
      </c>
      <c r="V1357" s="92">
        <f t="shared" si="526"/>
        <v>0</v>
      </c>
      <c r="W1357" s="91"/>
      <c r="X1357" s="91"/>
      <c r="Y1357" s="92">
        <f>+V1357+W1357+X1357</f>
        <v>0</v>
      </c>
      <c r="Z1357" s="92">
        <f>+Y1357*6.565</f>
        <v>0</v>
      </c>
      <c r="AA1357" s="92" t="e">
        <f t="shared" si="527"/>
        <v>#VALUE!</v>
      </c>
    </row>
    <row r="1358" spans="1:27" ht="17.25">
      <c r="A1358" s="5"/>
      <c r="B1358" s="5"/>
      <c r="C1358" s="93"/>
      <c r="D1358" s="193"/>
      <c r="E1358" s="94"/>
      <c r="F1358" s="95"/>
      <c r="G1358" s="96" t="str">
        <f t="shared" si="516"/>
        <v>Error</v>
      </c>
      <c r="H1358" s="97">
        <v>14400</v>
      </c>
      <c r="I1358" s="98" t="e">
        <f t="shared" ref="I1358:I1373" si="528">G1358*H1358</f>
        <v>#VALUE!</v>
      </c>
      <c r="J1358" s="88" t="e">
        <f t="shared" si="512"/>
        <v>#VALUE!</v>
      </c>
      <c r="K1358" s="98">
        <f t="shared" si="518"/>
        <v>0</v>
      </c>
      <c r="L1358" s="98">
        <f t="shared" ref="L1358:L1373" si="529">K1358*H1358</f>
        <v>0</v>
      </c>
      <c r="M1358" s="98" t="e">
        <f t="shared" ref="M1358:M1373" si="530">L1358+J1358</f>
        <v>#VALUE!</v>
      </c>
      <c r="N1358" s="98" t="e">
        <f t="shared" ref="N1358:N1373" si="531">IF(F1358&lt;2,M1358*0%,IF(F1358&lt;5,M1358*5%,IF(F1358&lt;10,M1358*10%,IF(F1358&lt;15,M1358*15%,IF(F1358&lt;20,M1358*20%,IF(F1358&lt;25,M1358*25%,IF(F1358&gt;=25,M1358*30%)))))))</f>
        <v>#VALUE!</v>
      </c>
      <c r="O1358" s="97"/>
      <c r="P1358" s="98" t="e">
        <f t="shared" si="513"/>
        <v>#VALUE!</v>
      </c>
      <c r="Q1358" s="99" t="e">
        <f t="shared" si="522"/>
        <v>#VALUE!</v>
      </c>
      <c r="R1358" s="100"/>
      <c r="S1358" s="5"/>
      <c r="T1358" s="28">
        <f t="shared" si="523"/>
        <v>0</v>
      </c>
      <c r="U1358" s="101">
        <v>66140</v>
      </c>
      <c r="V1358" s="102">
        <f t="shared" si="526"/>
        <v>0</v>
      </c>
      <c r="W1358" s="101"/>
      <c r="X1358" s="101"/>
      <c r="Y1358" s="102">
        <f t="shared" ref="Y1358:Y1373" si="532">+V1358+W1358+X1358</f>
        <v>0</v>
      </c>
      <c r="Z1358" s="102">
        <f t="shared" si="525"/>
        <v>0</v>
      </c>
      <c r="AA1358" s="102" t="e">
        <f t="shared" si="527"/>
        <v>#VALUE!</v>
      </c>
    </row>
    <row r="1359" spans="1:27" ht="17.25">
      <c r="A1359" s="5"/>
      <c r="B1359" s="5"/>
      <c r="C1359" s="93"/>
      <c r="D1359" s="193"/>
      <c r="E1359" s="94"/>
      <c r="F1359" s="95"/>
      <c r="G1359" s="96" t="str">
        <f t="shared" si="516"/>
        <v>Error</v>
      </c>
      <c r="H1359" s="97">
        <v>14400</v>
      </c>
      <c r="I1359" s="98" t="e">
        <f t="shared" si="528"/>
        <v>#VALUE!</v>
      </c>
      <c r="J1359" s="88" t="e">
        <f t="shared" si="512"/>
        <v>#VALUE!</v>
      </c>
      <c r="K1359" s="98">
        <f t="shared" si="518"/>
        <v>0</v>
      </c>
      <c r="L1359" s="98">
        <f t="shared" si="529"/>
        <v>0</v>
      </c>
      <c r="M1359" s="98" t="e">
        <f t="shared" si="530"/>
        <v>#VALUE!</v>
      </c>
      <c r="N1359" s="98" t="e">
        <f t="shared" si="531"/>
        <v>#VALUE!</v>
      </c>
      <c r="O1359" s="97"/>
      <c r="P1359" s="98" t="e">
        <f t="shared" si="513"/>
        <v>#VALUE!</v>
      </c>
      <c r="Q1359" s="99" t="e">
        <f t="shared" si="522"/>
        <v>#VALUE!</v>
      </c>
      <c r="R1359" s="100"/>
      <c r="S1359" s="5"/>
      <c r="T1359" s="28">
        <f t="shared" si="523"/>
        <v>0</v>
      </c>
      <c r="U1359" s="101">
        <v>66140</v>
      </c>
      <c r="V1359" s="102">
        <f t="shared" si="526"/>
        <v>0</v>
      </c>
      <c r="W1359" s="101"/>
      <c r="X1359" s="101"/>
      <c r="Y1359" s="102">
        <f t="shared" si="532"/>
        <v>0</v>
      </c>
      <c r="Z1359" s="102">
        <f t="shared" si="525"/>
        <v>0</v>
      </c>
      <c r="AA1359" s="102" t="e">
        <f t="shared" si="527"/>
        <v>#VALUE!</v>
      </c>
    </row>
    <row r="1360" spans="1:27" ht="17.25">
      <c r="A1360" s="5"/>
      <c r="B1360" s="5"/>
      <c r="C1360" s="93"/>
      <c r="D1360" s="193"/>
      <c r="E1360" s="94"/>
      <c r="F1360" s="95"/>
      <c r="G1360" s="96" t="str">
        <f t="shared" si="516"/>
        <v>Error</v>
      </c>
      <c r="H1360" s="97">
        <v>14400</v>
      </c>
      <c r="I1360" s="98" t="e">
        <f t="shared" si="528"/>
        <v>#VALUE!</v>
      </c>
      <c r="J1360" s="88" t="e">
        <f t="shared" si="512"/>
        <v>#VALUE!</v>
      </c>
      <c r="K1360" s="98">
        <f t="shared" si="518"/>
        <v>0</v>
      </c>
      <c r="L1360" s="98">
        <f t="shared" si="529"/>
        <v>0</v>
      </c>
      <c r="M1360" s="98" t="e">
        <f t="shared" si="530"/>
        <v>#VALUE!</v>
      </c>
      <c r="N1360" s="98" t="e">
        <f t="shared" si="531"/>
        <v>#VALUE!</v>
      </c>
      <c r="O1360" s="97"/>
      <c r="P1360" s="98" t="e">
        <f t="shared" si="513"/>
        <v>#VALUE!</v>
      </c>
      <c r="Q1360" s="99" t="e">
        <f t="shared" si="522"/>
        <v>#VALUE!</v>
      </c>
      <c r="R1360" s="100"/>
      <c r="S1360" s="5"/>
      <c r="T1360" s="28">
        <f t="shared" si="523"/>
        <v>0</v>
      </c>
      <c r="U1360" s="101">
        <v>66140</v>
      </c>
      <c r="V1360" s="102">
        <f t="shared" si="526"/>
        <v>0</v>
      </c>
      <c r="W1360" s="101"/>
      <c r="X1360" s="101"/>
      <c r="Y1360" s="102">
        <f t="shared" si="532"/>
        <v>0</v>
      </c>
      <c r="Z1360" s="102">
        <f t="shared" si="525"/>
        <v>0</v>
      </c>
      <c r="AA1360" s="102" t="e">
        <f t="shared" si="527"/>
        <v>#VALUE!</v>
      </c>
    </row>
    <row r="1361" spans="1:27" ht="17.25">
      <c r="A1361" s="5"/>
      <c r="B1361" s="5"/>
      <c r="C1361" s="93"/>
      <c r="D1361" s="193"/>
      <c r="E1361" s="94"/>
      <c r="F1361" s="95"/>
      <c r="G1361" s="96" t="str">
        <f t="shared" si="516"/>
        <v>Error</v>
      </c>
      <c r="H1361" s="97">
        <v>14400</v>
      </c>
      <c r="I1361" s="98" t="e">
        <f t="shared" si="528"/>
        <v>#VALUE!</v>
      </c>
      <c r="J1361" s="88" t="e">
        <f t="shared" si="512"/>
        <v>#VALUE!</v>
      </c>
      <c r="K1361" s="98">
        <f t="shared" si="518"/>
        <v>0</v>
      </c>
      <c r="L1361" s="98">
        <f t="shared" si="529"/>
        <v>0</v>
      </c>
      <c r="M1361" s="98" t="e">
        <f t="shared" si="530"/>
        <v>#VALUE!</v>
      </c>
      <c r="N1361" s="98" t="e">
        <f t="shared" si="531"/>
        <v>#VALUE!</v>
      </c>
      <c r="O1361" s="97"/>
      <c r="P1361" s="98" t="e">
        <f t="shared" si="513"/>
        <v>#VALUE!</v>
      </c>
      <c r="Q1361" s="99" t="e">
        <f t="shared" si="522"/>
        <v>#VALUE!</v>
      </c>
      <c r="R1361" s="100"/>
      <c r="S1361" s="5"/>
      <c r="T1361" s="28">
        <f t="shared" si="523"/>
        <v>0</v>
      </c>
      <c r="U1361" s="101">
        <v>66140</v>
      </c>
      <c r="V1361" s="102">
        <f t="shared" si="526"/>
        <v>0</v>
      </c>
      <c r="W1361" s="101"/>
      <c r="X1361" s="101"/>
      <c r="Y1361" s="102">
        <f t="shared" si="532"/>
        <v>0</v>
      </c>
      <c r="Z1361" s="102">
        <f t="shared" si="525"/>
        <v>0</v>
      </c>
      <c r="AA1361" s="102" t="e">
        <f t="shared" si="527"/>
        <v>#VALUE!</v>
      </c>
    </row>
    <row r="1362" spans="1:27" ht="17.25">
      <c r="A1362" s="5"/>
      <c r="B1362" s="5"/>
      <c r="C1362" s="93"/>
      <c r="D1362" s="193"/>
      <c r="E1362" s="94"/>
      <c r="F1362" s="95"/>
      <c r="G1362" s="96" t="str">
        <f t="shared" si="516"/>
        <v>Error</v>
      </c>
      <c r="H1362" s="97">
        <v>14400</v>
      </c>
      <c r="I1362" s="98" t="e">
        <f t="shared" si="528"/>
        <v>#VALUE!</v>
      </c>
      <c r="J1362" s="88" t="e">
        <f t="shared" si="512"/>
        <v>#VALUE!</v>
      </c>
      <c r="K1362" s="98">
        <f t="shared" si="518"/>
        <v>0</v>
      </c>
      <c r="L1362" s="98">
        <f t="shared" si="529"/>
        <v>0</v>
      </c>
      <c r="M1362" s="98" t="e">
        <f t="shared" si="530"/>
        <v>#VALUE!</v>
      </c>
      <c r="N1362" s="98" t="e">
        <f t="shared" si="531"/>
        <v>#VALUE!</v>
      </c>
      <c r="O1362" s="97"/>
      <c r="P1362" s="98" t="e">
        <f t="shared" si="513"/>
        <v>#VALUE!</v>
      </c>
      <c r="Q1362" s="99" t="e">
        <f t="shared" si="522"/>
        <v>#VALUE!</v>
      </c>
      <c r="R1362" s="100"/>
      <c r="S1362" s="5"/>
      <c r="T1362" s="28">
        <f t="shared" si="523"/>
        <v>0</v>
      </c>
      <c r="U1362" s="101">
        <v>66140</v>
      </c>
      <c r="V1362" s="102">
        <f t="shared" si="526"/>
        <v>0</v>
      </c>
      <c r="W1362" s="101"/>
      <c r="X1362" s="101"/>
      <c r="Y1362" s="102">
        <f t="shared" si="532"/>
        <v>0</v>
      </c>
      <c r="Z1362" s="102">
        <f t="shared" si="525"/>
        <v>0</v>
      </c>
      <c r="AA1362" s="102" t="e">
        <f t="shared" si="527"/>
        <v>#VALUE!</v>
      </c>
    </row>
    <row r="1363" spans="1:27" ht="17.25">
      <c r="A1363" s="5"/>
      <c r="B1363" s="5"/>
      <c r="C1363" s="93"/>
      <c r="D1363" s="193"/>
      <c r="E1363" s="84"/>
      <c r="F1363" s="85"/>
      <c r="G1363" s="86" t="str">
        <f t="shared" si="516"/>
        <v>Error</v>
      </c>
      <c r="H1363" s="87">
        <v>14400</v>
      </c>
      <c r="I1363" s="88" t="e">
        <f t="shared" si="528"/>
        <v>#VALUE!</v>
      </c>
      <c r="J1363" s="88" t="e">
        <f t="shared" si="512"/>
        <v>#VALUE!</v>
      </c>
      <c r="K1363" s="88">
        <f t="shared" si="518"/>
        <v>0</v>
      </c>
      <c r="L1363" s="88">
        <f t="shared" si="529"/>
        <v>0</v>
      </c>
      <c r="M1363" s="88" t="e">
        <f t="shared" si="530"/>
        <v>#VALUE!</v>
      </c>
      <c r="N1363" s="88" t="e">
        <f t="shared" si="531"/>
        <v>#VALUE!</v>
      </c>
      <c r="O1363" s="87"/>
      <c r="P1363" s="88" t="e">
        <f t="shared" si="513"/>
        <v>#VALUE!</v>
      </c>
      <c r="Q1363" s="89" t="e">
        <f t="shared" si="522"/>
        <v>#VALUE!</v>
      </c>
      <c r="R1363" s="90"/>
      <c r="S1363" s="82"/>
      <c r="T1363" s="28">
        <f t="shared" si="523"/>
        <v>0</v>
      </c>
      <c r="U1363" s="91">
        <v>66140</v>
      </c>
      <c r="V1363" s="92">
        <f t="shared" si="526"/>
        <v>0</v>
      </c>
      <c r="W1363" s="91"/>
      <c r="X1363" s="91"/>
      <c r="Y1363" s="92">
        <f t="shared" si="532"/>
        <v>0</v>
      </c>
      <c r="Z1363" s="92">
        <f t="shared" si="525"/>
        <v>0</v>
      </c>
      <c r="AA1363" s="92" t="e">
        <f t="shared" si="527"/>
        <v>#VALUE!</v>
      </c>
    </row>
    <row r="1364" spans="1:27" ht="17.25">
      <c r="A1364" s="5"/>
      <c r="B1364" s="5"/>
      <c r="C1364" s="93"/>
      <c r="D1364" s="193"/>
      <c r="E1364" s="94"/>
      <c r="F1364" s="95"/>
      <c r="G1364" s="96" t="str">
        <f t="shared" si="516"/>
        <v>Error</v>
      </c>
      <c r="H1364" s="97">
        <v>14400</v>
      </c>
      <c r="I1364" s="98" t="e">
        <f t="shared" si="528"/>
        <v>#VALUE!</v>
      </c>
      <c r="J1364" s="88" t="e">
        <f t="shared" si="512"/>
        <v>#VALUE!</v>
      </c>
      <c r="K1364" s="98">
        <f t="shared" si="518"/>
        <v>0</v>
      </c>
      <c r="L1364" s="98">
        <f t="shared" si="529"/>
        <v>0</v>
      </c>
      <c r="M1364" s="98" t="e">
        <f t="shared" si="530"/>
        <v>#VALUE!</v>
      </c>
      <c r="N1364" s="98" t="e">
        <f t="shared" si="531"/>
        <v>#VALUE!</v>
      </c>
      <c r="O1364" s="97"/>
      <c r="P1364" s="98" t="e">
        <f t="shared" si="513"/>
        <v>#VALUE!</v>
      </c>
      <c r="Q1364" s="99" t="e">
        <f t="shared" si="522"/>
        <v>#VALUE!</v>
      </c>
      <c r="R1364" s="100"/>
      <c r="S1364" s="5"/>
      <c r="T1364" s="28">
        <f t="shared" si="523"/>
        <v>0</v>
      </c>
      <c r="U1364" s="101">
        <v>66140</v>
      </c>
      <c r="V1364" s="102">
        <f t="shared" si="526"/>
        <v>0</v>
      </c>
      <c r="W1364" s="101"/>
      <c r="X1364" s="101"/>
      <c r="Y1364" s="102">
        <f t="shared" si="532"/>
        <v>0</v>
      </c>
      <c r="Z1364" s="102">
        <f t="shared" si="525"/>
        <v>0</v>
      </c>
      <c r="AA1364" s="102" t="e">
        <f t="shared" si="527"/>
        <v>#VALUE!</v>
      </c>
    </row>
    <row r="1365" spans="1:27" ht="17.25">
      <c r="A1365" s="5"/>
      <c r="B1365" s="5"/>
      <c r="C1365" s="93"/>
      <c r="D1365" s="193"/>
      <c r="E1365" s="94"/>
      <c r="F1365" s="95"/>
      <c r="G1365" s="96" t="str">
        <f t="shared" si="516"/>
        <v>Error</v>
      </c>
      <c r="H1365" s="97">
        <v>14400</v>
      </c>
      <c r="I1365" s="98" t="e">
        <f t="shared" si="528"/>
        <v>#VALUE!</v>
      </c>
      <c r="J1365" s="88" t="e">
        <f t="shared" si="512"/>
        <v>#VALUE!</v>
      </c>
      <c r="K1365" s="98">
        <f t="shared" si="518"/>
        <v>0</v>
      </c>
      <c r="L1365" s="98">
        <f t="shared" si="529"/>
        <v>0</v>
      </c>
      <c r="M1365" s="98" t="e">
        <f t="shared" si="530"/>
        <v>#VALUE!</v>
      </c>
      <c r="N1365" s="98" t="e">
        <f t="shared" si="531"/>
        <v>#VALUE!</v>
      </c>
      <c r="O1365" s="97"/>
      <c r="P1365" s="98" t="e">
        <f t="shared" si="513"/>
        <v>#VALUE!</v>
      </c>
      <c r="Q1365" s="99" t="e">
        <f t="shared" si="522"/>
        <v>#VALUE!</v>
      </c>
      <c r="R1365" s="100"/>
      <c r="S1365" s="5"/>
      <c r="T1365" s="28">
        <f t="shared" si="523"/>
        <v>0</v>
      </c>
      <c r="U1365" s="101">
        <v>66140</v>
      </c>
      <c r="V1365" s="102">
        <f t="shared" si="526"/>
        <v>0</v>
      </c>
      <c r="W1365" s="101"/>
      <c r="X1365" s="101"/>
      <c r="Y1365" s="102">
        <f t="shared" si="532"/>
        <v>0</v>
      </c>
      <c r="Z1365" s="102">
        <f t="shared" si="525"/>
        <v>0</v>
      </c>
      <c r="AA1365" s="102" t="e">
        <f t="shared" si="527"/>
        <v>#VALUE!</v>
      </c>
    </row>
    <row r="1366" spans="1:27" ht="17.25">
      <c r="A1366" s="5"/>
      <c r="B1366" s="5"/>
      <c r="C1366" s="93"/>
      <c r="D1366" s="193"/>
      <c r="E1366" s="94"/>
      <c r="F1366" s="95"/>
      <c r="G1366" s="96" t="str">
        <f t="shared" si="516"/>
        <v>Error</v>
      </c>
      <c r="H1366" s="97">
        <v>14400</v>
      </c>
      <c r="I1366" s="98" t="e">
        <f t="shared" si="528"/>
        <v>#VALUE!</v>
      </c>
      <c r="J1366" s="88" t="e">
        <f t="shared" ref="J1366:J1373" si="533">IF(I1366&lt;=59525,59525,I1366)</f>
        <v>#VALUE!</v>
      </c>
      <c r="K1366" s="98">
        <f t="shared" si="518"/>
        <v>0</v>
      </c>
      <c r="L1366" s="98">
        <f t="shared" si="529"/>
        <v>0</v>
      </c>
      <c r="M1366" s="98" t="e">
        <f t="shared" si="530"/>
        <v>#VALUE!</v>
      </c>
      <c r="N1366" s="98" t="e">
        <f t="shared" si="531"/>
        <v>#VALUE!</v>
      </c>
      <c r="O1366" s="97"/>
      <c r="P1366" s="98" t="e">
        <f t="shared" ref="P1366:P1373" si="534">M1366+N1366+O1366</f>
        <v>#VALUE!</v>
      </c>
      <c r="Q1366" s="99" t="e">
        <f t="shared" si="522"/>
        <v>#VALUE!</v>
      </c>
      <c r="R1366" s="100"/>
      <c r="S1366" s="5"/>
      <c r="T1366" s="28">
        <f t="shared" si="523"/>
        <v>0</v>
      </c>
      <c r="U1366" s="101">
        <v>66140</v>
      </c>
      <c r="V1366" s="102">
        <f t="shared" ref="V1366:V1373" si="535">+U1366*T1366</f>
        <v>0</v>
      </c>
      <c r="W1366" s="101"/>
      <c r="X1366" s="101"/>
      <c r="Y1366" s="102">
        <f t="shared" si="532"/>
        <v>0</v>
      </c>
      <c r="Z1366" s="102">
        <f t="shared" si="525"/>
        <v>0</v>
      </c>
      <c r="AA1366" s="102" t="e">
        <f t="shared" ref="AA1366:AA1373" si="536">+Z1366+Q1366</f>
        <v>#VALUE!</v>
      </c>
    </row>
    <row r="1367" spans="1:27" ht="17.25">
      <c r="A1367" s="5"/>
      <c r="B1367" s="5"/>
      <c r="C1367" s="93"/>
      <c r="D1367" s="193"/>
      <c r="E1367" s="94"/>
      <c r="F1367" s="95"/>
      <c r="G1367" s="96" t="str">
        <f t="shared" ref="G1367:G1373" si="537">IF($C1367="ստորաբաժանման պետ",IF(F1367=0,2.28,IF(F1367=1,2.35,IF(F1367=2,2.43,IF(F1367=3,2.5,IF(OR(F1367=4,F1367=5),2.58,IF(OR(F1367=6,F1367=7),2.66,IF(OR(F1367=8,F1367=9),2.75,IF(OR(F1367=10,F1367=11,F1367=12),2.83,IF(OR(F1367=13,F1367=14,F1367=15),2.92,IF(OR(F1367=16,F1367=17,F1367=18),3.01,3.11)))))))))),IF($C1367="ավագ կարգադրիչ",IF(F1367=0,1.96,IF(F1367=1,2.02,IF(F1367=2,2.08,IF(F1367=3,2.15,IF(OR(F1367=4,F1367=5),2.21,IF(OR(F1367=6,F1367=7),2.28,IF(OR(F1367=8,F1367=9),2.35,IF(OR(F1367=10,F1367=11,F1367=12),2.42,IF(OR(F1367=13,F1367=14,F1367=15),2.5,IF(OR(F1367=16,F1367=17,F1367=18),2.58,2.66)))))))))),IF($C1367="կարգադրիչ",IF(F1367=0,1.45,IF(F1367=1,1.49,IF(F1367=2,1.54,IF(F1367=3,1.59,IF(OR(F1367=4,F1367=5),1.9,IF(OR(F1367=6,F1367=7),1.96,IF(OR(F1367=8,F1367=9),1.73,IF(OR(F1367=10,F1367=11,F1367=12),1.79,IF(OR(F1367=13,F1367=14,F1367=15),1.84,IF(OR(F1367=16,F1367=17,F1367=18),1.9,1.95)))))))))), "Error")))</f>
        <v>Error</v>
      </c>
      <c r="H1367" s="97">
        <v>14400</v>
      </c>
      <c r="I1367" s="98" t="e">
        <f t="shared" si="528"/>
        <v>#VALUE!</v>
      </c>
      <c r="J1367" s="88" t="e">
        <f t="shared" si="533"/>
        <v>#VALUE!</v>
      </c>
      <c r="K1367" s="98">
        <f t="shared" ref="K1367:K1373" si="538">IF($D1367="գեներալ-մայոր",2.91,IF($D1367="գնդապետ",2.38,IF($D1367="փոխգնդապետ",2.25,IF($D1367="մայոր",1.85,IF($D1367="կապիտան",1.72,IF($D1367="ավագ լեյտենանտ",1.59,IF($D1367="լեյտենանտ",1.46,IF($D1367="ավագ ենթասպա",1.06,IF($D1367="ենթասպա",0.93,IF($D1367="ավագ",0.79,IF($D1367="ավագ սերժանտ",0.66,IF($D1367="սերժանտ",0.53,IF($D1367="կրտսեր սերժանտ",0.4,0)))))))))))))</f>
        <v>0</v>
      </c>
      <c r="L1367" s="98">
        <f t="shared" si="529"/>
        <v>0</v>
      </c>
      <c r="M1367" s="98" t="e">
        <f t="shared" si="530"/>
        <v>#VALUE!</v>
      </c>
      <c r="N1367" s="98" t="e">
        <f t="shared" si="531"/>
        <v>#VALUE!</v>
      </c>
      <c r="O1367" s="97"/>
      <c r="P1367" s="98" t="e">
        <f t="shared" si="534"/>
        <v>#VALUE!</v>
      </c>
      <c r="Q1367" s="99" t="e">
        <f t="shared" ref="Q1367:Q1373" si="539">P1367*6.565</f>
        <v>#VALUE!</v>
      </c>
      <c r="R1367" s="100"/>
      <c r="S1367" s="5"/>
      <c r="T1367" s="28">
        <f t="shared" ref="T1367:T1373" si="540">IF(E1367&lt;1,0,IF(D1367="Բ-1",IF(F1367=0,6.94,IF(F1367=1,7.17,IF(F1367=2,7.41,IF(F1367=3,7.66,IF(OR(F1367=5,F1367=4),7.92,IF(OR(F1367=6,F1367=7),8.18,IF(OR(F1367=8,F1367=9),8.46,IF(OR(F1367=10,F1367=11,F1367=12),8.74,IF(OR(F1367=13,F1367=14,F1367=15),9.03,IF(OR(F1367=16,F1367=17,F1367=18),9.33,9.65)))))))))),IF(D1367="Բ-2", IF(F1367=0,5.71,IF(F1367=1,5.89,IF(F1367=2,6.09,IF(F1367=3,6.29,IF(OR(F1367=5,F1367=4),6.5,IF(OR(F1367=6,F1367=7),6.72,IF(OR(F1367=8,F1367=9),6.94,IF(OR(F1367=10,F1367=11,F1367=12),7.17,IF(OR(F1367=13,F1367=14,F1367=15),7.41,IF(OR(F1367=16,F1367=17,F1367=18),7.65,7.91)))))))))), IF(D1367="Գ-1", IF(F1367=0,4.7,IF(F1367=1,4.86,IF(F1367=2,5.01,IF(F1367=3,5.18,IF(OR(F1367=5,F1367=4),5.35,IF(OR(F1367=6,F1367=7),5.52,IF(OR(F1367=8,F1367=9),5.71,IF(OR(F1367=10,F1367=11,F1367=12),5.89,IF(OR(F1367=13,F1367=14,F1367=15),6.09,IF(OR(F1367=16,F1367=17,F1367=18),6.29,6.49)))))))))), IF(D1367="Գ-2", IF(F1367=0,3.88,IF(F1367=1,4.01,IF(F1367=2,4.14,IF(F1367=3,4.27,IF(OR(F1367=5,F1367=4),4.41,IF(OR(F1367=6,F1367=7),4.55,IF(OR(F1367=8,F1367=9),4.7,IF(OR(F1367=10,F1367=11,F1367=12),4.85,IF(OR(F1367=13,F1367=14,F1367=15),5.01,IF(OR(F1367=16,F1367=17,F1367=18),5.17,5.34)))))))))), IF(D1367="Գ-3", IF(F1367=0,3.21,IF(F1367=1,3.31,IF(F1367=2,3.42,IF(F1367=3,3.53,IF(OR(F1367=5,F1367=4),3.64,IF(OR(F1367=6,F1367=7),3.76,IF(OR(F1367=8,F1367=9),3.88,IF(OR(F1367=10,F1367=11,F1367=12),4.01,IF(OR(F1367=13,F1367=14,F1367=15),4.13,IF(OR(F1367=16,F1367=17,F1367=18),4.27,4.4)))))))))), IF(D1367="Ա-1", IF(F1367=0,2.66,IF(F1367=1,2.75,IF(F1367=2,2.83,IF(F1367=3,2.92,IF(OR(F1367=5,F1367=4),3.02,IF(OR(F1367=6,F1367=7),3.11,IF(OR(F1367=8,F1367=9),3.21,IF(OR(F1367=10,F1367=11,F1367=12),3.31,IF(OR(F1367=13,F1367=14,F1367=15),3.42,IF(OR(F1367=16,F1367=17,F1367=18),3.53,3.64)))))))))), IF(D1367="Ա-2", IF(F1367=0,2.28,IF(F1367=1,2.35,IF(F1367=2,2.43,IF(F1367=3,2.5,IF(OR(F1367=5,F1367=4),2.58,IF(OR(F1367=6,F1367=7),2.66,IF(OR(F1367=8,F1367=9),2.75,IF(OR(F1367=10,F1367=11,F1367=12),2.83,IF(OR(F1367=13,F1367=14,F1367=15),2.92,IF(OR(F1367=16,F1367=17,F1367=18),3.01,3.11)))))))))),IF(D1367="Ա-3", IF(F1367=0,1.96,IF(F1367=1,2.02,IF(F1367=2,2.08,IF(F1367=3,2.15,IF(OR(F1367=5,F1367=4),2.21,IF(OR(F1367=6,F1367=7),2.28,IF(OR(F1367=8,F1367=9),2.35,IF(OR(F1367=10,F1367=11,F1367=12),2.42,IF(OR(F1367=13,F1367=14,F1367=15),2.5,IF(OR(F1367=16,F1367=17,F1367=18),2.58,2.66)))))))))), IF(D1367="Կ-1", IF(F1367=0,1.68,IF(F1367=1,1.73,IF(F1367=2,1.79,IF(F1367=3,1.84,IF(OR(F1367=5,F1367=4),1.9,IF(OR(F1367=6,F1367=7),1.96,IF(OR(F1367=8,F1367=9),2.02,IF(OR(F1367=10,F1367=11,F1367=12),2.08,IF(OR(F1367=13,F1367=14,F1367=15),2.14,IF(OR(F1367=16,F1367=17,F1367=18),2.21,2.28)))))))))), IF(D1367="Կ-2", IF(F1367=0,1.45,IF(F1367=1,1.49,IF(F1367=2,1.54,IF(F1367=3,1.59,IF(OR(F1367=5,F1367=4),1.63,IF(OR(F1367=6,F1367=7),1.68,IF(OR(F1367=8,F1367=9),1.73,IF(OR(F1367=10,F1367=11,F1367=12),1.79,IF(OR(F1367=13,F1367=14,F1367=15),1.84,IF(OR(F1367=16,F1367=17,F1367=18),1.9,1.95)))))))))),IF(D1367="Կ-3", IF(F1367=0,1.25,IF(F1367=1,1.29,IF(F1367=2,1.33,IF(F1367=3,1.37,IF(OR(F1367=5,F1367=4),1.41,IF(OR(F1367=6,F1367=7),1.45,IF(OR(F1367=8,F1367=9),1.49,IF(OR(F1367=10,F1367=11,F1367=12),1.54,IF(OR(F1367=13,F1367=14,F1367=15),1.58,IF(OR(F1367=16,F1367=17,F1367=18),1.63,1.68)))))))))), "Error"))))))))))))</f>
        <v>0</v>
      </c>
      <c r="U1367" s="101">
        <v>66140</v>
      </c>
      <c r="V1367" s="102">
        <f t="shared" si="535"/>
        <v>0</v>
      </c>
      <c r="W1367" s="101"/>
      <c r="X1367" s="101"/>
      <c r="Y1367" s="102">
        <f t="shared" si="532"/>
        <v>0</v>
      </c>
      <c r="Z1367" s="102">
        <f t="shared" ref="Z1367:Z1373" si="541">+Y1367*6.565</f>
        <v>0</v>
      </c>
      <c r="AA1367" s="102" t="e">
        <f t="shared" si="536"/>
        <v>#VALUE!</v>
      </c>
    </row>
    <row r="1368" spans="1:27" ht="17.25">
      <c r="A1368" s="5"/>
      <c r="B1368" s="5"/>
      <c r="C1368" s="93"/>
      <c r="D1368" s="193"/>
      <c r="E1368" s="94"/>
      <c r="F1368" s="95"/>
      <c r="G1368" s="96" t="str">
        <f t="shared" si="537"/>
        <v>Error</v>
      </c>
      <c r="H1368" s="97">
        <v>14400</v>
      </c>
      <c r="I1368" s="98" t="e">
        <f t="shared" si="528"/>
        <v>#VALUE!</v>
      </c>
      <c r="J1368" s="88" t="e">
        <f t="shared" si="533"/>
        <v>#VALUE!</v>
      </c>
      <c r="K1368" s="98">
        <f t="shared" si="538"/>
        <v>0</v>
      </c>
      <c r="L1368" s="98">
        <f t="shared" si="529"/>
        <v>0</v>
      </c>
      <c r="M1368" s="98" t="e">
        <f t="shared" si="530"/>
        <v>#VALUE!</v>
      </c>
      <c r="N1368" s="98" t="e">
        <f t="shared" si="531"/>
        <v>#VALUE!</v>
      </c>
      <c r="O1368" s="97"/>
      <c r="P1368" s="98" t="e">
        <f t="shared" si="534"/>
        <v>#VALUE!</v>
      </c>
      <c r="Q1368" s="99" t="e">
        <f t="shared" si="539"/>
        <v>#VALUE!</v>
      </c>
      <c r="R1368" s="100"/>
      <c r="S1368" s="5"/>
      <c r="T1368" s="28">
        <f t="shared" si="540"/>
        <v>0</v>
      </c>
      <c r="U1368" s="101">
        <v>66140</v>
      </c>
      <c r="V1368" s="102">
        <f t="shared" si="535"/>
        <v>0</v>
      </c>
      <c r="W1368" s="101"/>
      <c r="X1368" s="101"/>
      <c r="Y1368" s="102">
        <f t="shared" si="532"/>
        <v>0</v>
      </c>
      <c r="Z1368" s="102">
        <f t="shared" si="541"/>
        <v>0</v>
      </c>
      <c r="AA1368" s="102" t="e">
        <f t="shared" si="536"/>
        <v>#VALUE!</v>
      </c>
    </row>
    <row r="1369" spans="1:27" ht="17.25">
      <c r="A1369" s="5"/>
      <c r="B1369" s="5"/>
      <c r="C1369" s="93"/>
      <c r="D1369" s="193"/>
      <c r="E1369" s="84"/>
      <c r="F1369" s="85"/>
      <c r="G1369" s="86" t="str">
        <f t="shared" si="537"/>
        <v>Error</v>
      </c>
      <c r="H1369" s="87">
        <v>14400</v>
      </c>
      <c r="I1369" s="88" t="e">
        <f t="shared" si="528"/>
        <v>#VALUE!</v>
      </c>
      <c r="J1369" s="88" t="e">
        <f t="shared" si="533"/>
        <v>#VALUE!</v>
      </c>
      <c r="K1369" s="88">
        <f t="shared" si="538"/>
        <v>0</v>
      </c>
      <c r="L1369" s="88">
        <f t="shared" si="529"/>
        <v>0</v>
      </c>
      <c r="M1369" s="88" t="e">
        <f t="shared" si="530"/>
        <v>#VALUE!</v>
      </c>
      <c r="N1369" s="88" t="e">
        <f t="shared" si="531"/>
        <v>#VALUE!</v>
      </c>
      <c r="O1369" s="87"/>
      <c r="P1369" s="88" t="e">
        <f t="shared" si="534"/>
        <v>#VALUE!</v>
      </c>
      <c r="Q1369" s="89" t="e">
        <f t="shared" si="539"/>
        <v>#VALUE!</v>
      </c>
      <c r="R1369" s="90"/>
      <c r="S1369" s="82"/>
      <c r="T1369" s="28">
        <f t="shared" si="540"/>
        <v>0</v>
      </c>
      <c r="U1369" s="91">
        <v>66140</v>
      </c>
      <c r="V1369" s="92">
        <f t="shared" si="535"/>
        <v>0</v>
      </c>
      <c r="W1369" s="91"/>
      <c r="X1369" s="91"/>
      <c r="Y1369" s="92">
        <f t="shared" si="532"/>
        <v>0</v>
      </c>
      <c r="Z1369" s="92">
        <f t="shared" si="541"/>
        <v>0</v>
      </c>
      <c r="AA1369" s="92" t="e">
        <f t="shared" si="536"/>
        <v>#VALUE!</v>
      </c>
    </row>
    <row r="1370" spans="1:27" ht="17.25">
      <c r="A1370" s="5"/>
      <c r="B1370" s="5"/>
      <c r="C1370" s="93"/>
      <c r="D1370" s="193"/>
      <c r="E1370" s="94"/>
      <c r="F1370" s="95"/>
      <c r="G1370" s="96" t="str">
        <f t="shared" si="537"/>
        <v>Error</v>
      </c>
      <c r="H1370" s="97">
        <v>14400</v>
      </c>
      <c r="I1370" s="98" t="e">
        <f t="shared" si="528"/>
        <v>#VALUE!</v>
      </c>
      <c r="J1370" s="88" t="e">
        <f t="shared" si="533"/>
        <v>#VALUE!</v>
      </c>
      <c r="K1370" s="98">
        <f t="shared" si="538"/>
        <v>0</v>
      </c>
      <c r="L1370" s="98">
        <f t="shared" si="529"/>
        <v>0</v>
      </c>
      <c r="M1370" s="98" t="e">
        <f t="shared" si="530"/>
        <v>#VALUE!</v>
      </c>
      <c r="N1370" s="98" t="e">
        <f t="shared" si="531"/>
        <v>#VALUE!</v>
      </c>
      <c r="O1370" s="97"/>
      <c r="P1370" s="98" t="e">
        <f t="shared" si="534"/>
        <v>#VALUE!</v>
      </c>
      <c r="Q1370" s="99" t="e">
        <f t="shared" si="539"/>
        <v>#VALUE!</v>
      </c>
      <c r="R1370" s="100"/>
      <c r="S1370" s="5"/>
      <c r="T1370" s="28">
        <f t="shared" si="540"/>
        <v>0</v>
      </c>
      <c r="U1370" s="101">
        <v>66140</v>
      </c>
      <c r="V1370" s="102">
        <f t="shared" si="535"/>
        <v>0</v>
      </c>
      <c r="W1370" s="101"/>
      <c r="X1370" s="101"/>
      <c r="Y1370" s="102">
        <f t="shared" si="532"/>
        <v>0</v>
      </c>
      <c r="Z1370" s="102">
        <f t="shared" si="541"/>
        <v>0</v>
      </c>
      <c r="AA1370" s="102" t="e">
        <f t="shared" si="536"/>
        <v>#VALUE!</v>
      </c>
    </row>
    <row r="1371" spans="1:27" ht="17.25">
      <c r="A1371" s="5"/>
      <c r="B1371" s="5"/>
      <c r="C1371" s="93"/>
      <c r="D1371" s="193"/>
      <c r="E1371" s="94"/>
      <c r="F1371" s="95"/>
      <c r="G1371" s="96" t="str">
        <f t="shared" si="537"/>
        <v>Error</v>
      </c>
      <c r="H1371" s="97">
        <v>14400</v>
      </c>
      <c r="I1371" s="98" t="e">
        <f t="shared" si="528"/>
        <v>#VALUE!</v>
      </c>
      <c r="J1371" s="88" t="e">
        <f t="shared" si="533"/>
        <v>#VALUE!</v>
      </c>
      <c r="K1371" s="98">
        <f t="shared" si="538"/>
        <v>0</v>
      </c>
      <c r="L1371" s="98">
        <f t="shared" si="529"/>
        <v>0</v>
      </c>
      <c r="M1371" s="98" t="e">
        <f t="shared" si="530"/>
        <v>#VALUE!</v>
      </c>
      <c r="N1371" s="98" t="e">
        <f t="shared" si="531"/>
        <v>#VALUE!</v>
      </c>
      <c r="O1371" s="97"/>
      <c r="P1371" s="98" t="e">
        <f t="shared" si="534"/>
        <v>#VALUE!</v>
      </c>
      <c r="Q1371" s="99" t="e">
        <f t="shared" si="539"/>
        <v>#VALUE!</v>
      </c>
      <c r="R1371" s="100"/>
      <c r="S1371" s="5"/>
      <c r="T1371" s="28">
        <f t="shared" si="540"/>
        <v>0</v>
      </c>
      <c r="U1371" s="101">
        <v>66140</v>
      </c>
      <c r="V1371" s="102">
        <f t="shared" si="535"/>
        <v>0</v>
      </c>
      <c r="W1371" s="101"/>
      <c r="X1371" s="101"/>
      <c r="Y1371" s="102">
        <f t="shared" si="532"/>
        <v>0</v>
      </c>
      <c r="Z1371" s="102">
        <f t="shared" si="541"/>
        <v>0</v>
      </c>
      <c r="AA1371" s="102" t="e">
        <f t="shared" si="536"/>
        <v>#VALUE!</v>
      </c>
    </row>
    <row r="1372" spans="1:27" ht="17.25">
      <c r="A1372" s="5"/>
      <c r="B1372" s="5"/>
      <c r="C1372" s="93"/>
      <c r="D1372" s="193"/>
      <c r="E1372" s="94"/>
      <c r="F1372" s="95"/>
      <c r="G1372" s="96" t="str">
        <f t="shared" si="537"/>
        <v>Error</v>
      </c>
      <c r="H1372" s="97">
        <v>14400</v>
      </c>
      <c r="I1372" s="98" t="e">
        <f t="shared" si="528"/>
        <v>#VALUE!</v>
      </c>
      <c r="J1372" s="88" t="e">
        <f t="shared" si="533"/>
        <v>#VALUE!</v>
      </c>
      <c r="K1372" s="98">
        <f t="shared" si="538"/>
        <v>0</v>
      </c>
      <c r="L1372" s="98">
        <f t="shared" si="529"/>
        <v>0</v>
      </c>
      <c r="M1372" s="98" t="e">
        <f t="shared" si="530"/>
        <v>#VALUE!</v>
      </c>
      <c r="N1372" s="98" t="e">
        <f t="shared" si="531"/>
        <v>#VALUE!</v>
      </c>
      <c r="O1372" s="97"/>
      <c r="P1372" s="98" t="e">
        <f t="shared" si="534"/>
        <v>#VALUE!</v>
      </c>
      <c r="Q1372" s="99" t="e">
        <f t="shared" si="539"/>
        <v>#VALUE!</v>
      </c>
      <c r="R1372" s="100"/>
      <c r="S1372" s="5"/>
      <c r="T1372" s="28">
        <f t="shared" si="540"/>
        <v>0</v>
      </c>
      <c r="U1372" s="101">
        <v>66140</v>
      </c>
      <c r="V1372" s="102">
        <f t="shared" si="535"/>
        <v>0</v>
      </c>
      <c r="W1372" s="101"/>
      <c r="X1372" s="101"/>
      <c r="Y1372" s="102">
        <f t="shared" si="532"/>
        <v>0</v>
      </c>
      <c r="Z1372" s="102">
        <f t="shared" si="541"/>
        <v>0</v>
      </c>
      <c r="AA1372" s="102" t="e">
        <f t="shared" si="536"/>
        <v>#VALUE!</v>
      </c>
    </row>
    <row r="1373" spans="1:27" ht="18" thickBot="1">
      <c r="A1373" s="103"/>
      <c r="B1373" s="103"/>
      <c r="C1373" s="104"/>
      <c r="D1373" s="194"/>
      <c r="E1373" s="105"/>
      <c r="F1373" s="106"/>
      <c r="G1373" s="107" t="str">
        <f t="shared" si="537"/>
        <v>Error</v>
      </c>
      <c r="H1373" s="108">
        <v>14400</v>
      </c>
      <c r="I1373" s="109" t="e">
        <f t="shared" si="528"/>
        <v>#VALUE!</v>
      </c>
      <c r="J1373" s="88" t="e">
        <f t="shared" si="533"/>
        <v>#VALUE!</v>
      </c>
      <c r="K1373" s="109">
        <f t="shared" si="538"/>
        <v>0</v>
      </c>
      <c r="L1373" s="109">
        <f t="shared" si="529"/>
        <v>0</v>
      </c>
      <c r="M1373" s="109" t="e">
        <f t="shared" si="530"/>
        <v>#VALUE!</v>
      </c>
      <c r="N1373" s="109" t="e">
        <f t="shared" si="531"/>
        <v>#VALUE!</v>
      </c>
      <c r="O1373" s="108"/>
      <c r="P1373" s="109" t="e">
        <f t="shared" si="534"/>
        <v>#VALUE!</v>
      </c>
      <c r="Q1373" s="110" t="e">
        <f t="shared" si="539"/>
        <v>#VALUE!</v>
      </c>
      <c r="R1373" s="111"/>
      <c r="S1373" s="103"/>
      <c r="T1373" s="28">
        <f t="shared" si="540"/>
        <v>0</v>
      </c>
      <c r="U1373" s="112">
        <v>66140</v>
      </c>
      <c r="V1373" s="113">
        <f t="shared" si="535"/>
        <v>0</v>
      </c>
      <c r="W1373" s="112"/>
      <c r="X1373" s="112"/>
      <c r="Y1373" s="113">
        <f t="shared" si="532"/>
        <v>0</v>
      </c>
      <c r="Z1373" s="113">
        <f t="shared" si="541"/>
        <v>0</v>
      </c>
      <c r="AA1373" s="113" t="e">
        <f t="shared" si="536"/>
        <v>#VALUE!</v>
      </c>
    </row>
    <row r="1374" spans="1:27" s="120" customFormat="1" ht="15.75" thickBot="1">
      <c r="A1374" s="1055" t="s">
        <v>47</v>
      </c>
      <c r="B1374" s="1056"/>
      <c r="C1374" s="1056"/>
      <c r="D1374" s="1056"/>
      <c r="E1374" s="114">
        <f>SUM(E1302:E1373)</f>
        <v>0</v>
      </c>
      <c r="F1374" s="115"/>
      <c r="G1374" s="116">
        <f>SUM(G1302:G1373)</f>
        <v>0</v>
      </c>
      <c r="H1374" s="117"/>
      <c r="I1374" s="118" t="e">
        <f t="shared" ref="I1374:R1374" si="542">SUM(I1302:I1373)</f>
        <v>#VALUE!</v>
      </c>
      <c r="J1374" s="118" t="e">
        <f t="shared" si="542"/>
        <v>#VALUE!</v>
      </c>
      <c r="K1374" s="118">
        <f t="shared" si="542"/>
        <v>0</v>
      </c>
      <c r="L1374" s="118">
        <f t="shared" si="542"/>
        <v>0</v>
      </c>
      <c r="M1374" s="118" t="e">
        <f t="shared" si="542"/>
        <v>#VALUE!</v>
      </c>
      <c r="N1374" s="118" t="e">
        <f t="shared" si="542"/>
        <v>#VALUE!</v>
      </c>
      <c r="O1374" s="117">
        <f t="shared" si="542"/>
        <v>0</v>
      </c>
      <c r="P1374" s="118" t="e">
        <f t="shared" si="542"/>
        <v>#VALUE!</v>
      </c>
      <c r="Q1374" s="119" t="e">
        <f t="shared" si="542"/>
        <v>#VALUE!</v>
      </c>
      <c r="R1374" s="116">
        <f t="shared" si="542"/>
        <v>0</v>
      </c>
      <c r="S1374" s="117"/>
      <c r="T1374" s="117"/>
      <c r="U1374" s="117"/>
      <c r="V1374" s="118">
        <f t="shared" ref="V1374:AA1374" si="543">SUM(V1302:V1373)</f>
        <v>0</v>
      </c>
      <c r="W1374" s="118">
        <f t="shared" si="543"/>
        <v>0</v>
      </c>
      <c r="X1374" s="118">
        <f t="shared" si="543"/>
        <v>0</v>
      </c>
      <c r="Y1374" s="118">
        <f t="shared" si="543"/>
        <v>0</v>
      </c>
      <c r="Z1374" s="118">
        <f t="shared" si="543"/>
        <v>0</v>
      </c>
      <c r="AA1374" s="119" t="e">
        <f t="shared" si="543"/>
        <v>#VALUE!</v>
      </c>
    </row>
    <row r="1376" spans="1:27" ht="15.75" thickBot="1"/>
    <row r="1377" spans="1:29" s="38" customFormat="1" ht="27" customHeight="1" thickBot="1">
      <c r="A1377" s="1057" t="s">
        <v>49</v>
      </c>
      <c r="B1377" s="1058"/>
      <c r="C1377" s="1058"/>
      <c r="D1377" s="1059"/>
      <c r="E1377" s="1060" t="s">
        <v>324</v>
      </c>
      <c r="F1377" s="1061"/>
      <c r="G1377" s="1061"/>
      <c r="H1377" s="1061"/>
      <c r="I1377" s="1061"/>
      <c r="J1377" s="1061"/>
      <c r="K1377" s="1061"/>
      <c r="L1377" s="1061"/>
      <c r="M1377" s="1061"/>
      <c r="N1377" s="1061"/>
      <c r="O1377" s="1061"/>
      <c r="P1377" s="1061"/>
      <c r="Q1377" s="1061"/>
      <c r="R1377" s="1061"/>
      <c r="S1377" s="1061"/>
      <c r="T1377" s="1061"/>
      <c r="U1377" s="1061"/>
      <c r="V1377" s="1061"/>
      <c r="W1377" s="1061"/>
      <c r="X1377" s="1061"/>
      <c r="Y1377" s="1061"/>
      <c r="Z1377" s="1061"/>
      <c r="AA1377" s="1062"/>
    </row>
    <row r="1378" spans="1:29" s="38" customFormat="1" ht="23.25" customHeight="1" thickBot="1">
      <c r="A1378" s="1052" t="s">
        <v>292</v>
      </c>
      <c r="B1378" s="1053"/>
      <c r="C1378" s="1053"/>
      <c r="D1378" s="1054"/>
      <c r="E1378" s="1029" t="s">
        <v>51</v>
      </c>
      <c r="F1378" s="1030"/>
      <c r="G1378" s="1030"/>
      <c r="H1378" s="1030"/>
      <c r="I1378" s="1030"/>
      <c r="J1378" s="1030"/>
      <c r="K1378" s="1030"/>
      <c r="L1378" s="1030"/>
      <c r="M1378" s="1030"/>
      <c r="N1378" s="1030"/>
      <c r="O1378" s="1030"/>
      <c r="P1378" s="1030"/>
      <c r="Q1378" s="1031"/>
      <c r="R1378" s="1027" t="s">
        <v>52</v>
      </c>
      <c r="S1378" s="1028"/>
      <c r="T1378" s="1028"/>
      <c r="U1378" s="1028"/>
      <c r="V1378" s="1028"/>
      <c r="W1378" s="1028"/>
      <c r="X1378" s="1028"/>
      <c r="Y1378" s="1028"/>
      <c r="Z1378" s="1028"/>
      <c r="AA1378" s="1040"/>
    </row>
    <row r="1379" spans="1:29" s="62" customFormat="1" ht="162" customHeight="1" thickBot="1">
      <c r="A1379" s="63" t="s">
        <v>10</v>
      </c>
      <c r="B1379" s="64" t="s">
        <v>293</v>
      </c>
      <c r="C1379" s="64" t="s">
        <v>55</v>
      </c>
      <c r="D1379" s="65" t="s">
        <v>294</v>
      </c>
      <c r="E1379" s="66" t="s">
        <v>1</v>
      </c>
      <c r="F1379" s="67" t="s">
        <v>295</v>
      </c>
      <c r="G1379" s="67" t="s">
        <v>296</v>
      </c>
      <c r="H1379" s="67" t="s">
        <v>297</v>
      </c>
      <c r="I1379" s="67" t="s">
        <v>298</v>
      </c>
      <c r="J1379" s="67" t="s">
        <v>299</v>
      </c>
      <c r="K1379" s="67" t="s">
        <v>300</v>
      </c>
      <c r="L1379" s="67" t="s">
        <v>301</v>
      </c>
      <c r="M1379" s="67" t="s">
        <v>302</v>
      </c>
      <c r="N1379" s="67" t="s">
        <v>303</v>
      </c>
      <c r="O1379" s="67" t="s">
        <v>30</v>
      </c>
      <c r="P1379" s="68" t="s">
        <v>60</v>
      </c>
      <c r="Q1379" s="69" t="s">
        <v>304</v>
      </c>
      <c r="R1379" s="70" t="s">
        <v>1</v>
      </c>
      <c r="S1379" s="71" t="s">
        <v>295</v>
      </c>
      <c r="T1379" s="71" t="s">
        <v>90</v>
      </c>
      <c r="U1379" s="71" t="s">
        <v>305</v>
      </c>
      <c r="V1379" s="71" t="s">
        <v>298</v>
      </c>
      <c r="W1379" s="71" t="str">
        <f>+J1379</f>
        <v>Սահմանվող պաշտոնային դրույքաչափ /հաշվի առնելով  նվազագույն ամսական աշխատավարձը - 50000 դրամ/</v>
      </c>
      <c r="X1379" s="71" t="s">
        <v>30</v>
      </c>
      <c r="Y1379" s="68" t="s">
        <v>60</v>
      </c>
      <c r="Z1379" s="71" t="s">
        <v>306</v>
      </c>
      <c r="AA1379" s="72" t="s">
        <v>307</v>
      </c>
    </row>
    <row r="1380" spans="1:29" s="81" customFormat="1" ht="17.25" customHeight="1" thickBot="1">
      <c r="A1380" s="73">
        <v>1</v>
      </c>
      <c r="B1380" s="74">
        <v>2</v>
      </c>
      <c r="C1380" s="74">
        <v>3</v>
      </c>
      <c r="D1380" s="75">
        <v>4</v>
      </c>
      <c r="E1380" s="76">
        <v>5</v>
      </c>
      <c r="F1380" s="74">
        <v>6</v>
      </c>
      <c r="G1380" s="77">
        <v>7</v>
      </c>
      <c r="H1380" s="74">
        <v>8</v>
      </c>
      <c r="I1380" s="74">
        <v>9</v>
      </c>
      <c r="J1380" s="77">
        <v>10</v>
      </c>
      <c r="K1380" s="74">
        <v>11</v>
      </c>
      <c r="L1380" s="74">
        <v>12</v>
      </c>
      <c r="M1380" s="77">
        <v>13</v>
      </c>
      <c r="N1380" s="74">
        <v>14</v>
      </c>
      <c r="O1380" s="74">
        <v>15</v>
      </c>
      <c r="P1380" s="77">
        <v>16</v>
      </c>
      <c r="Q1380" s="78">
        <v>17</v>
      </c>
      <c r="R1380" s="79">
        <v>18</v>
      </c>
      <c r="S1380" s="77">
        <v>19</v>
      </c>
      <c r="T1380" s="74">
        <v>20</v>
      </c>
      <c r="U1380" s="74">
        <v>21</v>
      </c>
      <c r="V1380" s="74">
        <v>22</v>
      </c>
      <c r="W1380" s="74">
        <v>23</v>
      </c>
      <c r="X1380" s="74">
        <v>24</v>
      </c>
      <c r="Y1380" s="74">
        <v>25</v>
      </c>
      <c r="Z1380" s="74">
        <v>26</v>
      </c>
      <c r="AA1380" s="78">
        <v>27</v>
      </c>
      <c r="AB1380" s="80"/>
      <c r="AC1380" s="80"/>
    </row>
    <row r="1381" spans="1:29" ht="17.25">
      <c r="A1381" s="82"/>
      <c r="B1381" s="82"/>
      <c r="C1381" s="83"/>
      <c r="D1381" s="192"/>
      <c r="E1381" s="84"/>
      <c r="F1381" s="85"/>
      <c r="G1381" s="86" t="str">
        <f>IF($C1381="ստորաբաժանման պետ",IF(F1381=0,2.28,IF(F1381=1,2.35,IF(F1381=2,2.43,IF(F1381=3,2.5,IF(OR(F1381=4,F1381=5),2.58,IF(OR(F1381=6,F1381=7),2.66,IF(OR(F1381=8,F1381=9),2.75,IF(OR(F1381=10,F1381=11,F1381=12),2.83,IF(OR(F1381=13,F1381=14,F1381=15),2.92,IF(OR(F1381=16,F1381=17,F1381=18),3.01,3.11)))))))))),IF($C1381="ավագ կարգադրիչ",IF(F1381=0,1.96,IF(F1381=1,2.02,IF(F1381=2,2.08,IF(F1381=3,2.15,IF(OR(F1381=4,F1381=5),2.21,IF(OR(F1381=6,F1381=7),2.28,IF(OR(F1381=8,F1381=9),2.35,IF(OR(F1381=10,F1381=11,F1381=12),2.42,IF(OR(F1381=13,F1381=14,F1381=15),2.5,IF(OR(F1381=16,F1381=17,F1381=18),2.58,2.66)))))))))),IF($C1381="կարգադրիչ",IF(F1381=0,1.45,IF(F1381=1,1.49,IF(F1381=2,1.54,IF(F1381=3,1.59,IF(OR(F1381=4,F1381=5),1.9,IF(OR(F1381=6,F1381=7),1.96,IF(OR(F1381=8,F1381=9),1.73,IF(OR(F1381=10,F1381=11,F1381=12),1.79,IF(OR(F1381=13,F1381=14,F1381=15),1.84,IF(OR(F1381=16,F1381=17,F1381=18),1.9,1.95)))))))))), "Error")))</f>
        <v>Error</v>
      </c>
      <c r="H1381" s="87">
        <v>14400</v>
      </c>
      <c r="I1381" s="88" t="e">
        <f>G1381*H1381</f>
        <v>#VALUE!</v>
      </c>
      <c r="J1381" s="88" t="e">
        <f t="shared" ref="J1381:J1444" si="544">IF(I1381&lt;=59525,59525,I1381)</f>
        <v>#VALUE!</v>
      </c>
      <c r="K1381" s="88">
        <f>IF($D1381="գեներալ-մայոր",2.91,IF($D1381="գնդապետ",2.38,IF($D1381="փոխգնդապետ",2.25,IF($D1381="մայոր",1.85,IF($D1381="կապիտան",1.72,IF($D1381="ավագ լեյտենանտ",1.59,IF($D1381="լեյտենանտ",1.46,IF($D1381="ավագ ենթասպա",1.06,IF($D1381="ենթասպա",0.93,IF($D1381="ավագ",0.79,IF($D1381="ավագ սերժանտ",0.66,IF($D1381="սերժանտ",0.53,IF($D1381="կրտսեր սերժանտ",0.4,0)))))))))))))</f>
        <v>0</v>
      </c>
      <c r="L1381" s="88">
        <f>K1381*H1381</f>
        <v>0</v>
      </c>
      <c r="M1381" s="88" t="e">
        <f>L1381+J1381</f>
        <v>#VALUE!</v>
      </c>
      <c r="N1381" s="88" t="e">
        <f>IF(F1381&lt;2,M1381*0%,IF(F1381&lt;5,M1381*5%,IF(F1381&lt;10,M1381*10%,IF(F1381&lt;15,M1381*15%,IF(F1381&lt;20,M1381*20%,IF(F1381&lt;25,M1381*25%,IF(F1381&gt;=25,M1381*30%)))))))</f>
        <v>#VALUE!</v>
      </c>
      <c r="O1381" s="87"/>
      <c r="P1381" s="88" t="e">
        <f t="shared" ref="P1381:P1444" si="545">M1381+N1381+O1381</f>
        <v>#VALUE!</v>
      </c>
      <c r="Q1381" s="89" t="e">
        <f>P1381*6.565</f>
        <v>#VALUE!</v>
      </c>
      <c r="R1381" s="90"/>
      <c r="S1381" s="82"/>
      <c r="T1381" s="28">
        <f>IF(E1381&lt;1,0,IF(D1381="Բ-1",IF(F1381=0,6.94,IF(F1381=1,7.17,IF(F1381=2,7.41,IF(F1381=3,7.66,IF(OR(F1381=5,F1381=4),7.92,IF(OR(F1381=6,F1381=7),8.18,IF(OR(F1381=8,F1381=9),8.46,IF(OR(F1381=10,F1381=11,F1381=12),8.74,IF(OR(F1381=13,F1381=14,F1381=15),9.03,IF(OR(F1381=16,F1381=17,F1381=18),9.33,9.65)))))))))),IF(D1381="Բ-2", IF(F1381=0,5.71,IF(F1381=1,5.89,IF(F1381=2,6.09,IF(F1381=3,6.29,IF(OR(F1381=5,F1381=4),6.5,IF(OR(F1381=6,F1381=7),6.72,IF(OR(F1381=8,F1381=9),6.94,IF(OR(F1381=10,F1381=11,F1381=12),7.17,IF(OR(F1381=13,F1381=14,F1381=15),7.41,IF(OR(F1381=16,F1381=17,F1381=18),7.65,7.91)))))))))), IF(D1381="Գ-1", IF(F1381=0,4.7,IF(F1381=1,4.86,IF(F1381=2,5.01,IF(F1381=3,5.18,IF(OR(F1381=5,F1381=4),5.35,IF(OR(F1381=6,F1381=7),5.52,IF(OR(F1381=8,F1381=9),5.71,IF(OR(F1381=10,F1381=11,F1381=12),5.89,IF(OR(F1381=13,F1381=14,F1381=15),6.09,IF(OR(F1381=16,F1381=17,F1381=18),6.29,6.49)))))))))), IF(D1381="Գ-2", IF(F1381=0,3.88,IF(F1381=1,4.01,IF(F1381=2,4.14,IF(F1381=3,4.27,IF(OR(F1381=5,F1381=4),4.41,IF(OR(F1381=6,F1381=7),4.55,IF(OR(F1381=8,F1381=9),4.7,IF(OR(F1381=10,F1381=11,F1381=12),4.85,IF(OR(F1381=13,F1381=14,F1381=15),5.01,IF(OR(F1381=16,F1381=17,F1381=18),5.17,5.34)))))))))), IF(D1381="Գ-3", IF(F1381=0,3.21,IF(F1381=1,3.31,IF(F1381=2,3.42,IF(F1381=3,3.53,IF(OR(F1381=5,F1381=4),3.64,IF(OR(F1381=6,F1381=7),3.76,IF(OR(F1381=8,F1381=9),3.88,IF(OR(F1381=10,F1381=11,F1381=12),4.01,IF(OR(F1381=13,F1381=14,F1381=15),4.13,IF(OR(F1381=16,F1381=17,F1381=18),4.27,4.4)))))))))), IF(D1381="Ա-1", IF(F1381=0,2.66,IF(F1381=1,2.75,IF(F1381=2,2.83,IF(F1381=3,2.92,IF(OR(F1381=5,F1381=4),3.02,IF(OR(F1381=6,F1381=7),3.11,IF(OR(F1381=8,F1381=9),3.21,IF(OR(F1381=10,F1381=11,F1381=12),3.31,IF(OR(F1381=13,F1381=14,F1381=15),3.42,IF(OR(F1381=16,F1381=17,F1381=18),3.53,3.64)))))))))), IF(D1381="Ա-2", IF(F1381=0,2.28,IF(F1381=1,2.35,IF(F1381=2,2.43,IF(F1381=3,2.5,IF(OR(F1381=5,F1381=4),2.58,IF(OR(F1381=6,F1381=7),2.66,IF(OR(F1381=8,F1381=9),2.75,IF(OR(F1381=10,F1381=11,F1381=12),2.83,IF(OR(F1381=13,F1381=14,F1381=15),2.92,IF(OR(F1381=16,F1381=17,F1381=18),3.01,3.11)))))))))),IF(D1381="Ա-3", IF(F1381=0,1.96,IF(F1381=1,2.02,IF(F1381=2,2.08,IF(F1381=3,2.15,IF(OR(F1381=5,F1381=4),2.21,IF(OR(F1381=6,F1381=7),2.28,IF(OR(F1381=8,F1381=9),2.35,IF(OR(F1381=10,F1381=11,F1381=12),2.42,IF(OR(F1381=13,F1381=14,F1381=15),2.5,IF(OR(F1381=16,F1381=17,F1381=18),2.58,2.66)))))))))), IF(D1381="Կ-1", IF(F1381=0,1.68,IF(F1381=1,1.73,IF(F1381=2,1.79,IF(F1381=3,1.84,IF(OR(F1381=5,F1381=4),1.9,IF(OR(F1381=6,F1381=7),1.96,IF(OR(F1381=8,F1381=9),2.02,IF(OR(F1381=10,F1381=11,F1381=12),2.08,IF(OR(F1381=13,F1381=14,F1381=15),2.14,IF(OR(F1381=16,F1381=17,F1381=18),2.21,2.28)))))))))), IF(D1381="Կ-2", IF(F1381=0,1.45,IF(F1381=1,1.49,IF(F1381=2,1.54,IF(F1381=3,1.59,IF(OR(F1381=5,F1381=4),1.63,IF(OR(F1381=6,F1381=7),1.68,IF(OR(F1381=8,F1381=9),1.73,IF(OR(F1381=10,F1381=11,F1381=12),1.79,IF(OR(F1381=13,F1381=14,F1381=15),1.84,IF(OR(F1381=16,F1381=17,F1381=18),1.9,1.95)))))))))),IF(D1381="Կ-3", IF(F1381=0,1.25,IF(F1381=1,1.29,IF(F1381=2,1.33,IF(F1381=3,1.37,IF(OR(F1381=5,F1381=4),1.41,IF(OR(F1381=6,F1381=7),1.45,IF(OR(F1381=8,F1381=9),1.49,IF(OR(F1381=10,F1381=11,F1381=12),1.54,IF(OR(F1381=13,F1381=14,F1381=15),1.58,IF(OR(F1381=16,F1381=17,F1381=18),1.63,1.68)))))))))), "Error"))))))))))))</f>
        <v>0</v>
      </c>
      <c r="U1381" s="91">
        <v>66140</v>
      </c>
      <c r="V1381" s="92">
        <f t="shared" ref="V1381:V1412" si="546">+U1381*T1381</f>
        <v>0</v>
      </c>
      <c r="W1381" s="91"/>
      <c r="X1381" s="91"/>
      <c r="Y1381" s="92">
        <f>+V1381+W1381+X1381</f>
        <v>0</v>
      </c>
      <c r="Z1381" s="92">
        <f>+Y1381*6.565</f>
        <v>0</v>
      </c>
      <c r="AA1381" s="92" t="e">
        <f t="shared" ref="AA1381:AA1412" si="547">+Z1381+Q1381</f>
        <v>#VALUE!</v>
      </c>
    </row>
    <row r="1382" spans="1:29" ht="17.25">
      <c r="A1382" s="5"/>
      <c r="B1382" s="5"/>
      <c r="C1382" s="93"/>
      <c r="D1382" s="193"/>
      <c r="E1382" s="94"/>
      <c r="F1382" s="95"/>
      <c r="G1382" s="96" t="str">
        <f t="shared" ref="G1382:G1445" si="548">IF($C1382="ստորաբաժանման պետ",IF(F1382=0,2.28,IF(F1382=1,2.35,IF(F1382=2,2.43,IF(F1382=3,2.5,IF(OR(F1382=4,F1382=5),2.58,IF(OR(F1382=6,F1382=7),2.66,IF(OR(F1382=8,F1382=9),2.75,IF(OR(F1382=10,F1382=11,F1382=12),2.83,IF(OR(F1382=13,F1382=14,F1382=15),2.92,IF(OR(F1382=16,F1382=17,F1382=18),3.01,3.11)))))))))),IF($C1382="ավագ կարգադրիչ",IF(F1382=0,1.96,IF(F1382=1,2.02,IF(F1382=2,2.08,IF(F1382=3,2.15,IF(OR(F1382=4,F1382=5),2.21,IF(OR(F1382=6,F1382=7),2.28,IF(OR(F1382=8,F1382=9),2.35,IF(OR(F1382=10,F1382=11,F1382=12),2.42,IF(OR(F1382=13,F1382=14,F1382=15),2.5,IF(OR(F1382=16,F1382=17,F1382=18),2.58,2.66)))))))))),IF($C1382="կարգադրիչ",IF(F1382=0,1.45,IF(F1382=1,1.49,IF(F1382=2,1.54,IF(F1382=3,1.59,IF(OR(F1382=4,F1382=5),1.9,IF(OR(F1382=6,F1382=7),1.96,IF(OR(F1382=8,F1382=9),1.73,IF(OR(F1382=10,F1382=11,F1382=12),1.79,IF(OR(F1382=13,F1382=14,F1382=15),1.84,IF(OR(F1382=16,F1382=17,F1382=18),1.9,1.95)))))))))), "Error")))</f>
        <v>Error</v>
      </c>
      <c r="H1382" s="97">
        <v>14400</v>
      </c>
      <c r="I1382" s="98" t="e">
        <f t="shared" ref="I1382:I1435" si="549">G1382*H1382</f>
        <v>#VALUE!</v>
      </c>
      <c r="J1382" s="88" t="e">
        <f t="shared" si="544"/>
        <v>#VALUE!</v>
      </c>
      <c r="K1382" s="98">
        <f t="shared" ref="K1382:K1445" si="550">IF($D1382="գեներալ-մայոր",2.91,IF($D1382="գնդապետ",2.38,IF($D1382="փոխգնդապետ",2.25,IF($D1382="մայոր",1.85,IF($D1382="կապիտան",1.72,IF($D1382="ավագ լեյտենանտ",1.59,IF($D1382="լեյտենանտ",1.46,IF($D1382="ավագ ենթասպա",1.06,IF($D1382="ենթասպա",0.93,IF($D1382="ավագ",0.79,IF($D1382="ավագ սերժանտ",0.66,IF($D1382="սերժանտ",0.53,IF($D1382="կրտսեր սերժանտ",0.4,0)))))))))))))</f>
        <v>0</v>
      </c>
      <c r="L1382" s="98">
        <f t="shared" ref="L1382:L1435" si="551">K1382*H1382</f>
        <v>0</v>
      </c>
      <c r="M1382" s="98" t="e">
        <f t="shared" ref="M1382:M1435" si="552">L1382+J1382</f>
        <v>#VALUE!</v>
      </c>
      <c r="N1382" s="98" t="e">
        <f t="shared" ref="N1382:N1435" si="553">IF(F1382&lt;2,M1382*0%,IF(F1382&lt;5,M1382*5%,IF(F1382&lt;10,M1382*10%,IF(F1382&lt;15,M1382*15%,IF(F1382&lt;20,M1382*20%,IF(F1382&lt;25,M1382*25%,IF(F1382&gt;=25,M1382*30%)))))))</f>
        <v>#VALUE!</v>
      </c>
      <c r="O1382" s="97"/>
      <c r="P1382" s="98" t="e">
        <f t="shared" si="545"/>
        <v>#VALUE!</v>
      </c>
      <c r="Q1382" s="99" t="e">
        <f t="shared" ref="Q1382:Q1445" si="554">P1382*6.565</f>
        <v>#VALUE!</v>
      </c>
      <c r="R1382" s="100"/>
      <c r="S1382" s="5"/>
      <c r="T1382" s="28">
        <f t="shared" ref="T1382:T1445" si="555">IF(E1382&lt;1,0,IF(D1382="Բ-1",IF(F1382=0,6.94,IF(F1382=1,7.17,IF(F1382=2,7.41,IF(F1382=3,7.66,IF(OR(F1382=5,F1382=4),7.92,IF(OR(F1382=6,F1382=7),8.18,IF(OR(F1382=8,F1382=9),8.46,IF(OR(F1382=10,F1382=11,F1382=12),8.74,IF(OR(F1382=13,F1382=14,F1382=15),9.03,IF(OR(F1382=16,F1382=17,F1382=18),9.33,9.65)))))))))),IF(D1382="Բ-2", IF(F1382=0,5.71,IF(F1382=1,5.89,IF(F1382=2,6.09,IF(F1382=3,6.29,IF(OR(F1382=5,F1382=4),6.5,IF(OR(F1382=6,F1382=7),6.72,IF(OR(F1382=8,F1382=9),6.94,IF(OR(F1382=10,F1382=11,F1382=12),7.17,IF(OR(F1382=13,F1382=14,F1382=15),7.41,IF(OR(F1382=16,F1382=17,F1382=18),7.65,7.91)))))))))), IF(D1382="Գ-1", IF(F1382=0,4.7,IF(F1382=1,4.86,IF(F1382=2,5.01,IF(F1382=3,5.18,IF(OR(F1382=5,F1382=4),5.35,IF(OR(F1382=6,F1382=7),5.52,IF(OR(F1382=8,F1382=9),5.71,IF(OR(F1382=10,F1382=11,F1382=12),5.89,IF(OR(F1382=13,F1382=14,F1382=15),6.09,IF(OR(F1382=16,F1382=17,F1382=18),6.29,6.49)))))))))), IF(D1382="Գ-2", IF(F1382=0,3.88,IF(F1382=1,4.01,IF(F1382=2,4.14,IF(F1382=3,4.27,IF(OR(F1382=5,F1382=4),4.41,IF(OR(F1382=6,F1382=7),4.55,IF(OR(F1382=8,F1382=9),4.7,IF(OR(F1382=10,F1382=11,F1382=12),4.85,IF(OR(F1382=13,F1382=14,F1382=15),5.01,IF(OR(F1382=16,F1382=17,F1382=18),5.17,5.34)))))))))), IF(D1382="Գ-3", IF(F1382=0,3.21,IF(F1382=1,3.31,IF(F1382=2,3.42,IF(F1382=3,3.53,IF(OR(F1382=5,F1382=4),3.64,IF(OR(F1382=6,F1382=7),3.76,IF(OR(F1382=8,F1382=9),3.88,IF(OR(F1382=10,F1382=11,F1382=12),4.01,IF(OR(F1382=13,F1382=14,F1382=15),4.13,IF(OR(F1382=16,F1382=17,F1382=18),4.27,4.4)))))))))), IF(D1382="Ա-1", IF(F1382=0,2.66,IF(F1382=1,2.75,IF(F1382=2,2.83,IF(F1382=3,2.92,IF(OR(F1382=5,F1382=4),3.02,IF(OR(F1382=6,F1382=7),3.11,IF(OR(F1382=8,F1382=9),3.21,IF(OR(F1382=10,F1382=11,F1382=12),3.31,IF(OR(F1382=13,F1382=14,F1382=15),3.42,IF(OR(F1382=16,F1382=17,F1382=18),3.53,3.64)))))))))), IF(D1382="Ա-2", IF(F1382=0,2.28,IF(F1382=1,2.35,IF(F1382=2,2.43,IF(F1382=3,2.5,IF(OR(F1382=5,F1382=4),2.58,IF(OR(F1382=6,F1382=7),2.66,IF(OR(F1382=8,F1382=9),2.75,IF(OR(F1382=10,F1382=11,F1382=12),2.83,IF(OR(F1382=13,F1382=14,F1382=15),2.92,IF(OR(F1382=16,F1382=17,F1382=18),3.01,3.11)))))))))),IF(D1382="Ա-3", IF(F1382=0,1.96,IF(F1382=1,2.02,IF(F1382=2,2.08,IF(F1382=3,2.15,IF(OR(F1382=5,F1382=4),2.21,IF(OR(F1382=6,F1382=7),2.28,IF(OR(F1382=8,F1382=9),2.35,IF(OR(F1382=10,F1382=11,F1382=12),2.42,IF(OR(F1382=13,F1382=14,F1382=15),2.5,IF(OR(F1382=16,F1382=17,F1382=18),2.58,2.66)))))))))), IF(D1382="Կ-1", IF(F1382=0,1.68,IF(F1382=1,1.73,IF(F1382=2,1.79,IF(F1382=3,1.84,IF(OR(F1382=5,F1382=4),1.9,IF(OR(F1382=6,F1382=7),1.96,IF(OR(F1382=8,F1382=9),2.02,IF(OR(F1382=10,F1382=11,F1382=12),2.08,IF(OR(F1382=13,F1382=14,F1382=15),2.14,IF(OR(F1382=16,F1382=17,F1382=18),2.21,2.28)))))))))), IF(D1382="Կ-2", IF(F1382=0,1.45,IF(F1382=1,1.49,IF(F1382=2,1.54,IF(F1382=3,1.59,IF(OR(F1382=5,F1382=4),1.63,IF(OR(F1382=6,F1382=7),1.68,IF(OR(F1382=8,F1382=9),1.73,IF(OR(F1382=10,F1382=11,F1382=12),1.79,IF(OR(F1382=13,F1382=14,F1382=15),1.84,IF(OR(F1382=16,F1382=17,F1382=18),1.9,1.95)))))))))),IF(D1382="Կ-3", IF(F1382=0,1.25,IF(F1382=1,1.29,IF(F1382=2,1.33,IF(F1382=3,1.37,IF(OR(F1382=5,F1382=4),1.41,IF(OR(F1382=6,F1382=7),1.45,IF(OR(F1382=8,F1382=9),1.49,IF(OR(F1382=10,F1382=11,F1382=12),1.54,IF(OR(F1382=13,F1382=14,F1382=15),1.58,IF(OR(F1382=16,F1382=17,F1382=18),1.63,1.68)))))))))), "Error"))))))))))))</f>
        <v>0</v>
      </c>
      <c r="U1382" s="101">
        <v>66140</v>
      </c>
      <c r="V1382" s="102">
        <f t="shared" si="546"/>
        <v>0</v>
      </c>
      <c r="W1382" s="101"/>
      <c r="X1382" s="101"/>
      <c r="Y1382" s="102">
        <f t="shared" ref="Y1382:Y1435" si="556">+V1382+W1382+X1382</f>
        <v>0</v>
      </c>
      <c r="Z1382" s="102">
        <f t="shared" ref="Z1382:Z1445" si="557">+Y1382*6.565</f>
        <v>0</v>
      </c>
      <c r="AA1382" s="102" t="e">
        <f t="shared" si="547"/>
        <v>#VALUE!</v>
      </c>
    </row>
    <row r="1383" spans="1:29" ht="17.25">
      <c r="A1383" s="5"/>
      <c r="B1383" s="5"/>
      <c r="C1383" s="93"/>
      <c r="D1383" s="193"/>
      <c r="E1383" s="94"/>
      <c r="F1383" s="95"/>
      <c r="G1383" s="96" t="str">
        <f t="shared" si="548"/>
        <v>Error</v>
      </c>
      <c r="H1383" s="97">
        <v>14400</v>
      </c>
      <c r="I1383" s="98" t="e">
        <f t="shared" si="549"/>
        <v>#VALUE!</v>
      </c>
      <c r="J1383" s="88" t="e">
        <f t="shared" si="544"/>
        <v>#VALUE!</v>
      </c>
      <c r="K1383" s="98">
        <f t="shared" si="550"/>
        <v>0</v>
      </c>
      <c r="L1383" s="98">
        <f t="shared" si="551"/>
        <v>0</v>
      </c>
      <c r="M1383" s="98" t="e">
        <f t="shared" si="552"/>
        <v>#VALUE!</v>
      </c>
      <c r="N1383" s="98" t="e">
        <f t="shared" si="553"/>
        <v>#VALUE!</v>
      </c>
      <c r="O1383" s="97"/>
      <c r="P1383" s="98" t="e">
        <f t="shared" si="545"/>
        <v>#VALUE!</v>
      </c>
      <c r="Q1383" s="99" t="e">
        <f t="shared" si="554"/>
        <v>#VALUE!</v>
      </c>
      <c r="R1383" s="100"/>
      <c r="S1383" s="5"/>
      <c r="T1383" s="28">
        <f t="shared" si="555"/>
        <v>0</v>
      </c>
      <c r="U1383" s="101">
        <v>66140</v>
      </c>
      <c r="V1383" s="102">
        <f t="shared" si="546"/>
        <v>0</v>
      </c>
      <c r="W1383" s="101"/>
      <c r="X1383" s="101"/>
      <c r="Y1383" s="102">
        <f t="shared" si="556"/>
        <v>0</v>
      </c>
      <c r="Z1383" s="102">
        <f t="shared" si="557"/>
        <v>0</v>
      </c>
      <c r="AA1383" s="102" t="e">
        <f t="shared" si="547"/>
        <v>#VALUE!</v>
      </c>
    </row>
    <row r="1384" spans="1:29" ht="17.25">
      <c r="A1384" s="5"/>
      <c r="B1384" s="5"/>
      <c r="C1384" s="93"/>
      <c r="D1384" s="193"/>
      <c r="E1384" s="94"/>
      <c r="F1384" s="95"/>
      <c r="G1384" s="96" t="str">
        <f t="shared" si="548"/>
        <v>Error</v>
      </c>
      <c r="H1384" s="97">
        <v>14400</v>
      </c>
      <c r="I1384" s="98" t="e">
        <f t="shared" si="549"/>
        <v>#VALUE!</v>
      </c>
      <c r="J1384" s="88" t="e">
        <f t="shared" si="544"/>
        <v>#VALUE!</v>
      </c>
      <c r="K1384" s="98">
        <f t="shared" si="550"/>
        <v>0</v>
      </c>
      <c r="L1384" s="98">
        <f t="shared" si="551"/>
        <v>0</v>
      </c>
      <c r="M1384" s="98" t="e">
        <f t="shared" si="552"/>
        <v>#VALUE!</v>
      </c>
      <c r="N1384" s="98" t="e">
        <f t="shared" si="553"/>
        <v>#VALUE!</v>
      </c>
      <c r="O1384" s="97"/>
      <c r="P1384" s="98" t="e">
        <f t="shared" si="545"/>
        <v>#VALUE!</v>
      </c>
      <c r="Q1384" s="99" t="e">
        <f t="shared" si="554"/>
        <v>#VALUE!</v>
      </c>
      <c r="R1384" s="100"/>
      <c r="S1384" s="5"/>
      <c r="T1384" s="28">
        <f t="shared" si="555"/>
        <v>0</v>
      </c>
      <c r="U1384" s="101">
        <v>66140</v>
      </c>
      <c r="V1384" s="102">
        <f t="shared" si="546"/>
        <v>0</v>
      </c>
      <c r="W1384" s="101"/>
      <c r="X1384" s="101"/>
      <c r="Y1384" s="102">
        <f t="shared" si="556"/>
        <v>0</v>
      </c>
      <c r="Z1384" s="102">
        <f t="shared" si="557"/>
        <v>0</v>
      </c>
      <c r="AA1384" s="102" t="e">
        <f t="shared" si="547"/>
        <v>#VALUE!</v>
      </c>
    </row>
    <row r="1385" spans="1:29" ht="17.25">
      <c r="A1385" s="5"/>
      <c r="B1385" s="5"/>
      <c r="C1385" s="93"/>
      <c r="D1385" s="193"/>
      <c r="E1385" s="94"/>
      <c r="F1385" s="95"/>
      <c r="G1385" s="96" t="str">
        <f t="shared" si="548"/>
        <v>Error</v>
      </c>
      <c r="H1385" s="97">
        <v>14400</v>
      </c>
      <c r="I1385" s="98" t="e">
        <f t="shared" si="549"/>
        <v>#VALUE!</v>
      </c>
      <c r="J1385" s="88" t="e">
        <f t="shared" si="544"/>
        <v>#VALUE!</v>
      </c>
      <c r="K1385" s="98">
        <f t="shared" si="550"/>
        <v>0</v>
      </c>
      <c r="L1385" s="98">
        <f t="shared" si="551"/>
        <v>0</v>
      </c>
      <c r="M1385" s="98" t="e">
        <f t="shared" si="552"/>
        <v>#VALUE!</v>
      </c>
      <c r="N1385" s="98" t="e">
        <f t="shared" si="553"/>
        <v>#VALUE!</v>
      </c>
      <c r="O1385" s="97"/>
      <c r="P1385" s="98" t="e">
        <f t="shared" si="545"/>
        <v>#VALUE!</v>
      </c>
      <c r="Q1385" s="99" t="e">
        <f t="shared" si="554"/>
        <v>#VALUE!</v>
      </c>
      <c r="R1385" s="100"/>
      <c r="S1385" s="5"/>
      <c r="T1385" s="28">
        <f t="shared" si="555"/>
        <v>0</v>
      </c>
      <c r="U1385" s="101">
        <v>66140</v>
      </c>
      <c r="V1385" s="102">
        <f t="shared" si="546"/>
        <v>0</v>
      </c>
      <c r="W1385" s="101"/>
      <c r="X1385" s="101"/>
      <c r="Y1385" s="102">
        <f t="shared" si="556"/>
        <v>0</v>
      </c>
      <c r="Z1385" s="102">
        <f t="shared" si="557"/>
        <v>0</v>
      </c>
      <c r="AA1385" s="102" t="e">
        <f t="shared" si="547"/>
        <v>#VALUE!</v>
      </c>
    </row>
    <row r="1386" spans="1:29" ht="17.25">
      <c r="A1386" s="5"/>
      <c r="B1386" s="5"/>
      <c r="C1386" s="93"/>
      <c r="D1386" s="193"/>
      <c r="E1386" s="94"/>
      <c r="F1386" s="95"/>
      <c r="G1386" s="96" t="str">
        <f t="shared" si="548"/>
        <v>Error</v>
      </c>
      <c r="H1386" s="97">
        <v>14400</v>
      </c>
      <c r="I1386" s="98" t="e">
        <f t="shared" si="549"/>
        <v>#VALUE!</v>
      </c>
      <c r="J1386" s="88" t="e">
        <f t="shared" si="544"/>
        <v>#VALUE!</v>
      </c>
      <c r="K1386" s="98">
        <f t="shared" si="550"/>
        <v>0</v>
      </c>
      <c r="L1386" s="98">
        <f t="shared" si="551"/>
        <v>0</v>
      </c>
      <c r="M1386" s="98" t="e">
        <f t="shared" si="552"/>
        <v>#VALUE!</v>
      </c>
      <c r="N1386" s="98" t="e">
        <f t="shared" si="553"/>
        <v>#VALUE!</v>
      </c>
      <c r="O1386" s="97"/>
      <c r="P1386" s="98" t="e">
        <f t="shared" si="545"/>
        <v>#VALUE!</v>
      </c>
      <c r="Q1386" s="99" t="e">
        <f t="shared" si="554"/>
        <v>#VALUE!</v>
      </c>
      <c r="R1386" s="100"/>
      <c r="S1386" s="5"/>
      <c r="T1386" s="28">
        <f t="shared" si="555"/>
        <v>0</v>
      </c>
      <c r="U1386" s="101">
        <v>66140</v>
      </c>
      <c r="V1386" s="102">
        <f t="shared" si="546"/>
        <v>0</v>
      </c>
      <c r="W1386" s="101"/>
      <c r="X1386" s="101"/>
      <c r="Y1386" s="102">
        <f t="shared" si="556"/>
        <v>0</v>
      </c>
      <c r="Z1386" s="102">
        <f t="shared" si="557"/>
        <v>0</v>
      </c>
      <c r="AA1386" s="102" t="e">
        <f t="shared" si="547"/>
        <v>#VALUE!</v>
      </c>
    </row>
    <row r="1387" spans="1:29" ht="17.25">
      <c r="A1387" s="5"/>
      <c r="B1387" s="5"/>
      <c r="C1387" s="93"/>
      <c r="D1387" s="193"/>
      <c r="E1387" s="84"/>
      <c r="F1387" s="85"/>
      <c r="G1387" s="86" t="str">
        <f t="shared" si="548"/>
        <v>Error</v>
      </c>
      <c r="H1387" s="87">
        <v>14400</v>
      </c>
      <c r="I1387" s="88" t="e">
        <f t="shared" si="549"/>
        <v>#VALUE!</v>
      </c>
      <c r="J1387" s="88" t="e">
        <f t="shared" si="544"/>
        <v>#VALUE!</v>
      </c>
      <c r="K1387" s="88">
        <f t="shared" si="550"/>
        <v>0</v>
      </c>
      <c r="L1387" s="88">
        <f t="shared" si="551"/>
        <v>0</v>
      </c>
      <c r="M1387" s="88" t="e">
        <f t="shared" si="552"/>
        <v>#VALUE!</v>
      </c>
      <c r="N1387" s="88" t="e">
        <f t="shared" si="553"/>
        <v>#VALUE!</v>
      </c>
      <c r="O1387" s="87"/>
      <c r="P1387" s="88" t="e">
        <f t="shared" si="545"/>
        <v>#VALUE!</v>
      </c>
      <c r="Q1387" s="89" t="e">
        <f t="shared" si="554"/>
        <v>#VALUE!</v>
      </c>
      <c r="R1387" s="90"/>
      <c r="S1387" s="82"/>
      <c r="T1387" s="28">
        <f t="shared" si="555"/>
        <v>0</v>
      </c>
      <c r="U1387" s="91">
        <v>66140</v>
      </c>
      <c r="V1387" s="92">
        <f t="shared" si="546"/>
        <v>0</v>
      </c>
      <c r="W1387" s="91"/>
      <c r="X1387" s="91"/>
      <c r="Y1387" s="92">
        <f t="shared" si="556"/>
        <v>0</v>
      </c>
      <c r="Z1387" s="92">
        <f t="shared" si="557"/>
        <v>0</v>
      </c>
      <c r="AA1387" s="92" t="e">
        <f t="shared" si="547"/>
        <v>#VALUE!</v>
      </c>
    </row>
    <row r="1388" spans="1:29" ht="17.25">
      <c r="A1388" s="5"/>
      <c r="B1388" s="5"/>
      <c r="C1388" s="93"/>
      <c r="D1388" s="193"/>
      <c r="E1388" s="94"/>
      <c r="F1388" s="95"/>
      <c r="G1388" s="96" t="str">
        <f t="shared" si="548"/>
        <v>Error</v>
      </c>
      <c r="H1388" s="97">
        <v>14400</v>
      </c>
      <c r="I1388" s="98" t="e">
        <f t="shared" si="549"/>
        <v>#VALUE!</v>
      </c>
      <c r="J1388" s="88" t="e">
        <f t="shared" si="544"/>
        <v>#VALUE!</v>
      </c>
      <c r="K1388" s="98">
        <f t="shared" si="550"/>
        <v>0</v>
      </c>
      <c r="L1388" s="98">
        <f t="shared" si="551"/>
        <v>0</v>
      </c>
      <c r="M1388" s="98" t="e">
        <f t="shared" si="552"/>
        <v>#VALUE!</v>
      </c>
      <c r="N1388" s="98" t="e">
        <f t="shared" si="553"/>
        <v>#VALUE!</v>
      </c>
      <c r="O1388" s="97"/>
      <c r="P1388" s="98" t="e">
        <f t="shared" si="545"/>
        <v>#VALUE!</v>
      </c>
      <c r="Q1388" s="99" t="e">
        <f t="shared" si="554"/>
        <v>#VALUE!</v>
      </c>
      <c r="R1388" s="100"/>
      <c r="S1388" s="5"/>
      <c r="T1388" s="28">
        <f t="shared" si="555"/>
        <v>0</v>
      </c>
      <c r="U1388" s="101">
        <v>66140</v>
      </c>
      <c r="V1388" s="102">
        <f t="shared" si="546"/>
        <v>0</v>
      </c>
      <c r="W1388" s="101"/>
      <c r="X1388" s="101"/>
      <c r="Y1388" s="102">
        <f t="shared" si="556"/>
        <v>0</v>
      </c>
      <c r="Z1388" s="102">
        <f t="shared" si="557"/>
        <v>0</v>
      </c>
      <c r="AA1388" s="102" t="e">
        <f t="shared" si="547"/>
        <v>#VALUE!</v>
      </c>
    </row>
    <row r="1389" spans="1:29" ht="17.25">
      <c r="A1389" s="5"/>
      <c r="B1389" s="5"/>
      <c r="C1389" s="93"/>
      <c r="D1389" s="193"/>
      <c r="E1389" s="94"/>
      <c r="F1389" s="95"/>
      <c r="G1389" s="96" t="str">
        <f t="shared" si="548"/>
        <v>Error</v>
      </c>
      <c r="H1389" s="97">
        <v>14400</v>
      </c>
      <c r="I1389" s="98" t="e">
        <f t="shared" si="549"/>
        <v>#VALUE!</v>
      </c>
      <c r="J1389" s="88" t="e">
        <f t="shared" si="544"/>
        <v>#VALUE!</v>
      </c>
      <c r="K1389" s="98">
        <f t="shared" si="550"/>
        <v>0</v>
      </c>
      <c r="L1389" s="98">
        <f t="shared" si="551"/>
        <v>0</v>
      </c>
      <c r="M1389" s="98" t="e">
        <f t="shared" si="552"/>
        <v>#VALUE!</v>
      </c>
      <c r="N1389" s="98" t="e">
        <f t="shared" si="553"/>
        <v>#VALUE!</v>
      </c>
      <c r="O1389" s="97"/>
      <c r="P1389" s="98" t="e">
        <f t="shared" si="545"/>
        <v>#VALUE!</v>
      </c>
      <c r="Q1389" s="99" t="e">
        <f t="shared" si="554"/>
        <v>#VALUE!</v>
      </c>
      <c r="R1389" s="100"/>
      <c r="S1389" s="5"/>
      <c r="T1389" s="28">
        <f t="shared" si="555"/>
        <v>0</v>
      </c>
      <c r="U1389" s="101">
        <v>66140</v>
      </c>
      <c r="V1389" s="102">
        <f t="shared" si="546"/>
        <v>0</v>
      </c>
      <c r="W1389" s="101"/>
      <c r="X1389" s="101"/>
      <c r="Y1389" s="102">
        <f t="shared" si="556"/>
        <v>0</v>
      </c>
      <c r="Z1389" s="102">
        <f t="shared" si="557"/>
        <v>0</v>
      </c>
      <c r="AA1389" s="102" t="e">
        <f t="shared" si="547"/>
        <v>#VALUE!</v>
      </c>
    </row>
    <row r="1390" spans="1:29" ht="17.25">
      <c r="A1390" s="5"/>
      <c r="B1390" s="5"/>
      <c r="C1390" s="93"/>
      <c r="D1390" s="193"/>
      <c r="E1390" s="94"/>
      <c r="F1390" s="95"/>
      <c r="G1390" s="96" t="str">
        <f t="shared" si="548"/>
        <v>Error</v>
      </c>
      <c r="H1390" s="97">
        <v>14400</v>
      </c>
      <c r="I1390" s="98" t="e">
        <f t="shared" si="549"/>
        <v>#VALUE!</v>
      </c>
      <c r="J1390" s="88" t="e">
        <f t="shared" si="544"/>
        <v>#VALUE!</v>
      </c>
      <c r="K1390" s="98">
        <f t="shared" si="550"/>
        <v>0</v>
      </c>
      <c r="L1390" s="98">
        <f t="shared" si="551"/>
        <v>0</v>
      </c>
      <c r="M1390" s="98" t="e">
        <f t="shared" si="552"/>
        <v>#VALUE!</v>
      </c>
      <c r="N1390" s="98" t="e">
        <f t="shared" si="553"/>
        <v>#VALUE!</v>
      </c>
      <c r="O1390" s="97"/>
      <c r="P1390" s="98" t="e">
        <f t="shared" si="545"/>
        <v>#VALUE!</v>
      </c>
      <c r="Q1390" s="99" t="e">
        <f t="shared" si="554"/>
        <v>#VALUE!</v>
      </c>
      <c r="R1390" s="100"/>
      <c r="S1390" s="5"/>
      <c r="T1390" s="28">
        <f t="shared" si="555"/>
        <v>0</v>
      </c>
      <c r="U1390" s="101">
        <v>66140</v>
      </c>
      <c r="V1390" s="102">
        <f t="shared" si="546"/>
        <v>0</v>
      </c>
      <c r="W1390" s="101"/>
      <c r="X1390" s="101"/>
      <c r="Y1390" s="102">
        <f t="shared" si="556"/>
        <v>0</v>
      </c>
      <c r="Z1390" s="102">
        <f t="shared" si="557"/>
        <v>0</v>
      </c>
      <c r="AA1390" s="102" t="e">
        <f t="shared" si="547"/>
        <v>#VALUE!</v>
      </c>
    </row>
    <row r="1391" spans="1:29" ht="17.25">
      <c r="A1391" s="5"/>
      <c r="B1391" s="5"/>
      <c r="C1391" s="93"/>
      <c r="D1391" s="193"/>
      <c r="E1391" s="94"/>
      <c r="F1391" s="95"/>
      <c r="G1391" s="96" t="str">
        <f t="shared" si="548"/>
        <v>Error</v>
      </c>
      <c r="H1391" s="97">
        <v>14400</v>
      </c>
      <c r="I1391" s="98" t="e">
        <f t="shared" si="549"/>
        <v>#VALUE!</v>
      </c>
      <c r="J1391" s="88" t="e">
        <f t="shared" si="544"/>
        <v>#VALUE!</v>
      </c>
      <c r="K1391" s="98">
        <f t="shared" si="550"/>
        <v>0</v>
      </c>
      <c r="L1391" s="98">
        <f t="shared" si="551"/>
        <v>0</v>
      </c>
      <c r="M1391" s="98" t="e">
        <f t="shared" si="552"/>
        <v>#VALUE!</v>
      </c>
      <c r="N1391" s="98" t="e">
        <f t="shared" si="553"/>
        <v>#VALUE!</v>
      </c>
      <c r="O1391" s="97"/>
      <c r="P1391" s="98" t="e">
        <f t="shared" si="545"/>
        <v>#VALUE!</v>
      </c>
      <c r="Q1391" s="99" t="e">
        <f t="shared" si="554"/>
        <v>#VALUE!</v>
      </c>
      <c r="R1391" s="100"/>
      <c r="S1391" s="5"/>
      <c r="T1391" s="28">
        <f t="shared" si="555"/>
        <v>0</v>
      </c>
      <c r="U1391" s="101">
        <v>66140</v>
      </c>
      <c r="V1391" s="102">
        <f t="shared" si="546"/>
        <v>0</v>
      </c>
      <c r="W1391" s="101"/>
      <c r="X1391" s="101"/>
      <c r="Y1391" s="102">
        <f t="shared" si="556"/>
        <v>0</v>
      </c>
      <c r="Z1391" s="102">
        <f t="shared" si="557"/>
        <v>0</v>
      </c>
      <c r="AA1391" s="102" t="e">
        <f t="shared" si="547"/>
        <v>#VALUE!</v>
      </c>
    </row>
    <row r="1392" spans="1:29" ht="17.25">
      <c r="A1392" s="5"/>
      <c r="B1392" s="5"/>
      <c r="C1392" s="93"/>
      <c r="D1392" s="193"/>
      <c r="E1392" s="94"/>
      <c r="F1392" s="95"/>
      <c r="G1392" s="96" t="str">
        <f t="shared" si="548"/>
        <v>Error</v>
      </c>
      <c r="H1392" s="97">
        <v>14400</v>
      </c>
      <c r="I1392" s="98" t="e">
        <f t="shared" si="549"/>
        <v>#VALUE!</v>
      </c>
      <c r="J1392" s="88" t="e">
        <f t="shared" si="544"/>
        <v>#VALUE!</v>
      </c>
      <c r="K1392" s="98">
        <f t="shared" si="550"/>
        <v>0</v>
      </c>
      <c r="L1392" s="98">
        <f t="shared" si="551"/>
        <v>0</v>
      </c>
      <c r="M1392" s="98" t="e">
        <f t="shared" si="552"/>
        <v>#VALUE!</v>
      </c>
      <c r="N1392" s="98" t="e">
        <f t="shared" si="553"/>
        <v>#VALUE!</v>
      </c>
      <c r="O1392" s="97"/>
      <c r="P1392" s="98" t="e">
        <f t="shared" si="545"/>
        <v>#VALUE!</v>
      </c>
      <c r="Q1392" s="99" t="e">
        <f t="shared" si="554"/>
        <v>#VALUE!</v>
      </c>
      <c r="R1392" s="100"/>
      <c r="S1392" s="5"/>
      <c r="T1392" s="28">
        <f t="shared" si="555"/>
        <v>0</v>
      </c>
      <c r="U1392" s="101">
        <v>66140</v>
      </c>
      <c r="V1392" s="102">
        <f t="shared" si="546"/>
        <v>0</v>
      </c>
      <c r="W1392" s="101"/>
      <c r="X1392" s="101"/>
      <c r="Y1392" s="102">
        <f t="shared" si="556"/>
        <v>0</v>
      </c>
      <c r="Z1392" s="102">
        <f t="shared" si="557"/>
        <v>0</v>
      </c>
      <c r="AA1392" s="102" t="e">
        <f t="shared" si="547"/>
        <v>#VALUE!</v>
      </c>
    </row>
    <row r="1393" spans="1:27" ht="17.25">
      <c r="A1393" s="5"/>
      <c r="B1393" s="5"/>
      <c r="C1393" s="93"/>
      <c r="D1393" s="193"/>
      <c r="E1393" s="84"/>
      <c r="F1393" s="85"/>
      <c r="G1393" s="86" t="str">
        <f t="shared" si="548"/>
        <v>Error</v>
      </c>
      <c r="H1393" s="87">
        <v>14400</v>
      </c>
      <c r="I1393" s="88" t="e">
        <f t="shared" si="549"/>
        <v>#VALUE!</v>
      </c>
      <c r="J1393" s="88" t="e">
        <f t="shared" si="544"/>
        <v>#VALUE!</v>
      </c>
      <c r="K1393" s="88">
        <f t="shared" si="550"/>
        <v>0</v>
      </c>
      <c r="L1393" s="88">
        <f t="shared" si="551"/>
        <v>0</v>
      </c>
      <c r="M1393" s="88" t="e">
        <f t="shared" si="552"/>
        <v>#VALUE!</v>
      </c>
      <c r="N1393" s="88" t="e">
        <f t="shared" si="553"/>
        <v>#VALUE!</v>
      </c>
      <c r="O1393" s="87"/>
      <c r="P1393" s="88" t="e">
        <f t="shared" si="545"/>
        <v>#VALUE!</v>
      </c>
      <c r="Q1393" s="89" t="e">
        <f t="shared" si="554"/>
        <v>#VALUE!</v>
      </c>
      <c r="R1393" s="90"/>
      <c r="S1393" s="82"/>
      <c r="T1393" s="28">
        <f t="shared" si="555"/>
        <v>0</v>
      </c>
      <c r="U1393" s="91">
        <v>66140</v>
      </c>
      <c r="V1393" s="92">
        <f t="shared" si="546"/>
        <v>0</v>
      </c>
      <c r="W1393" s="91"/>
      <c r="X1393" s="91"/>
      <c r="Y1393" s="92">
        <f t="shared" si="556"/>
        <v>0</v>
      </c>
      <c r="Z1393" s="92">
        <f t="shared" si="557"/>
        <v>0</v>
      </c>
      <c r="AA1393" s="92" t="e">
        <f t="shared" si="547"/>
        <v>#VALUE!</v>
      </c>
    </row>
    <row r="1394" spans="1:27" ht="17.25">
      <c r="A1394" s="5"/>
      <c r="B1394" s="5"/>
      <c r="C1394" s="93"/>
      <c r="D1394" s="193"/>
      <c r="E1394" s="94"/>
      <c r="F1394" s="95"/>
      <c r="G1394" s="96" t="str">
        <f t="shared" si="548"/>
        <v>Error</v>
      </c>
      <c r="H1394" s="97">
        <v>14400</v>
      </c>
      <c r="I1394" s="98" t="e">
        <f t="shared" si="549"/>
        <v>#VALUE!</v>
      </c>
      <c r="J1394" s="88" t="e">
        <f t="shared" si="544"/>
        <v>#VALUE!</v>
      </c>
      <c r="K1394" s="98">
        <f t="shared" si="550"/>
        <v>0</v>
      </c>
      <c r="L1394" s="98">
        <f t="shared" si="551"/>
        <v>0</v>
      </c>
      <c r="M1394" s="98" t="e">
        <f t="shared" si="552"/>
        <v>#VALUE!</v>
      </c>
      <c r="N1394" s="98" t="e">
        <f t="shared" si="553"/>
        <v>#VALUE!</v>
      </c>
      <c r="O1394" s="97"/>
      <c r="P1394" s="98" t="e">
        <f t="shared" si="545"/>
        <v>#VALUE!</v>
      </c>
      <c r="Q1394" s="99" t="e">
        <f t="shared" si="554"/>
        <v>#VALUE!</v>
      </c>
      <c r="R1394" s="100"/>
      <c r="S1394" s="5"/>
      <c r="T1394" s="28">
        <f t="shared" si="555"/>
        <v>0</v>
      </c>
      <c r="U1394" s="101">
        <v>66140</v>
      </c>
      <c r="V1394" s="102">
        <f t="shared" si="546"/>
        <v>0</v>
      </c>
      <c r="W1394" s="101"/>
      <c r="X1394" s="101"/>
      <c r="Y1394" s="102">
        <f t="shared" si="556"/>
        <v>0</v>
      </c>
      <c r="Z1394" s="102">
        <f t="shared" si="557"/>
        <v>0</v>
      </c>
      <c r="AA1394" s="102" t="e">
        <f t="shared" si="547"/>
        <v>#VALUE!</v>
      </c>
    </row>
    <row r="1395" spans="1:27" ht="17.25">
      <c r="A1395" s="5"/>
      <c r="B1395" s="5"/>
      <c r="C1395" s="93"/>
      <c r="D1395" s="193"/>
      <c r="E1395" s="94"/>
      <c r="F1395" s="95"/>
      <c r="G1395" s="96" t="str">
        <f t="shared" si="548"/>
        <v>Error</v>
      </c>
      <c r="H1395" s="97">
        <v>14400</v>
      </c>
      <c r="I1395" s="98" t="e">
        <f t="shared" si="549"/>
        <v>#VALUE!</v>
      </c>
      <c r="J1395" s="88" t="e">
        <f t="shared" si="544"/>
        <v>#VALUE!</v>
      </c>
      <c r="K1395" s="98">
        <f t="shared" si="550"/>
        <v>0</v>
      </c>
      <c r="L1395" s="98">
        <f t="shared" si="551"/>
        <v>0</v>
      </c>
      <c r="M1395" s="98" t="e">
        <f t="shared" si="552"/>
        <v>#VALUE!</v>
      </c>
      <c r="N1395" s="98" t="e">
        <f t="shared" si="553"/>
        <v>#VALUE!</v>
      </c>
      <c r="O1395" s="97"/>
      <c r="P1395" s="98" t="e">
        <f t="shared" si="545"/>
        <v>#VALUE!</v>
      </c>
      <c r="Q1395" s="99" t="e">
        <f t="shared" si="554"/>
        <v>#VALUE!</v>
      </c>
      <c r="R1395" s="100"/>
      <c r="S1395" s="5"/>
      <c r="T1395" s="28">
        <f t="shared" si="555"/>
        <v>0</v>
      </c>
      <c r="U1395" s="101">
        <v>66140</v>
      </c>
      <c r="V1395" s="102">
        <f t="shared" si="546"/>
        <v>0</v>
      </c>
      <c r="W1395" s="101"/>
      <c r="X1395" s="101"/>
      <c r="Y1395" s="102">
        <f t="shared" si="556"/>
        <v>0</v>
      </c>
      <c r="Z1395" s="102">
        <f t="shared" si="557"/>
        <v>0</v>
      </c>
      <c r="AA1395" s="102" t="e">
        <f t="shared" si="547"/>
        <v>#VALUE!</v>
      </c>
    </row>
    <row r="1396" spans="1:27" ht="17.25">
      <c r="A1396" s="5"/>
      <c r="B1396" s="5"/>
      <c r="C1396" s="93"/>
      <c r="D1396" s="193"/>
      <c r="E1396" s="94"/>
      <c r="F1396" s="95"/>
      <c r="G1396" s="96" t="str">
        <f t="shared" si="548"/>
        <v>Error</v>
      </c>
      <c r="H1396" s="97">
        <v>14400</v>
      </c>
      <c r="I1396" s="98" t="e">
        <f t="shared" si="549"/>
        <v>#VALUE!</v>
      </c>
      <c r="J1396" s="88" t="e">
        <f t="shared" si="544"/>
        <v>#VALUE!</v>
      </c>
      <c r="K1396" s="98">
        <f t="shared" si="550"/>
        <v>0</v>
      </c>
      <c r="L1396" s="98">
        <f t="shared" si="551"/>
        <v>0</v>
      </c>
      <c r="M1396" s="98" t="e">
        <f t="shared" si="552"/>
        <v>#VALUE!</v>
      </c>
      <c r="N1396" s="98" t="e">
        <f t="shared" si="553"/>
        <v>#VALUE!</v>
      </c>
      <c r="O1396" s="97"/>
      <c r="P1396" s="98" t="e">
        <f t="shared" si="545"/>
        <v>#VALUE!</v>
      </c>
      <c r="Q1396" s="99" t="e">
        <f t="shared" si="554"/>
        <v>#VALUE!</v>
      </c>
      <c r="R1396" s="100"/>
      <c r="S1396" s="5"/>
      <c r="T1396" s="28">
        <f t="shared" si="555"/>
        <v>0</v>
      </c>
      <c r="U1396" s="101">
        <v>66140</v>
      </c>
      <c r="V1396" s="102">
        <f t="shared" si="546"/>
        <v>0</v>
      </c>
      <c r="W1396" s="101"/>
      <c r="X1396" s="101"/>
      <c r="Y1396" s="102">
        <f t="shared" si="556"/>
        <v>0</v>
      </c>
      <c r="Z1396" s="102">
        <f t="shared" si="557"/>
        <v>0</v>
      </c>
      <c r="AA1396" s="102" t="e">
        <f t="shared" si="547"/>
        <v>#VALUE!</v>
      </c>
    </row>
    <row r="1397" spans="1:27" ht="17.25">
      <c r="A1397" s="5"/>
      <c r="B1397" s="5"/>
      <c r="C1397" s="93"/>
      <c r="D1397" s="193"/>
      <c r="E1397" s="94"/>
      <c r="F1397" s="95"/>
      <c r="G1397" s="96" t="str">
        <f t="shared" si="548"/>
        <v>Error</v>
      </c>
      <c r="H1397" s="97">
        <v>14400</v>
      </c>
      <c r="I1397" s="98" t="e">
        <f t="shared" si="549"/>
        <v>#VALUE!</v>
      </c>
      <c r="J1397" s="88" t="e">
        <f t="shared" si="544"/>
        <v>#VALUE!</v>
      </c>
      <c r="K1397" s="98">
        <f t="shared" si="550"/>
        <v>0</v>
      </c>
      <c r="L1397" s="98">
        <f t="shared" si="551"/>
        <v>0</v>
      </c>
      <c r="M1397" s="98" t="e">
        <f t="shared" si="552"/>
        <v>#VALUE!</v>
      </c>
      <c r="N1397" s="98" t="e">
        <f t="shared" si="553"/>
        <v>#VALUE!</v>
      </c>
      <c r="O1397" s="97"/>
      <c r="P1397" s="98" t="e">
        <f t="shared" si="545"/>
        <v>#VALUE!</v>
      </c>
      <c r="Q1397" s="99" t="e">
        <f t="shared" si="554"/>
        <v>#VALUE!</v>
      </c>
      <c r="R1397" s="100"/>
      <c r="S1397" s="5"/>
      <c r="T1397" s="28">
        <f t="shared" si="555"/>
        <v>0</v>
      </c>
      <c r="U1397" s="101">
        <v>66140</v>
      </c>
      <c r="V1397" s="102">
        <f t="shared" si="546"/>
        <v>0</v>
      </c>
      <c r="W1397" s="101"/>
      <c r="X1397" s="101"/>
      <c r="Y1397" s="102">
        <f t="shared" si="556"/>
        <v>0</v>
      </c>
      <c r="Z1397" s="102">
        <f t="shared" si="557"/>
        <v>0</v>
      </c>
      <c r="AA1397" s="102" t="e">
        <f t="shared" si="547"/>
        <v>#VALUE!</v>
      </c>
    </row>
    <row r="1398" spans="1:27" ht="17.25">
      <c r="A1398" s="5"/>
      <c r="B1398" s="5"/>
      <c r="C1398" s="93"/>
      <c r="D1398" s="193"/>
      <c r="E1398" s="94"/>
      <c r="F1398" s="95"/>
      <c r="G1398" s="96" t="str">
        <f t="shared" si="548"/>
        <v>Error</v>
      </c>
      <c r="H1398" s="97">
        <v>14400</v>
      </c>
      <c r="I1398" s="98" t="e">
        <f t="shared" si="549"/>
        <v>#VALUE!</v>
      </c>
      <c r="J1398" s="88" t="e">
        <f t="shared" si="544"/>
        <v>#VALUE!</v>
      </c>
      <c r="K1398" s="98">
        <f t="shared" si="550"/>
        <v>0</v>
      </c>
      <c r="L1398" s="98">
        <f t="shared" si="551"/>
        <v>0</v>
      </c>
      <c r="M1398" s="98" t="e">
        <f t="shared" si="552"/>
        <v>#VALUE!</v>
      </c>
      <c r="N1398" s="98" t="e">
        <f t="shared" si="553"/>
        <v>#VALUE!</v>
      </c>
      <c r="O1398" s="97"/>
      <c r="P1398" s="98" t="e">
        <f t="shared" si="545"/>
        <v>#VALUE!</v>
      </c>
      <c r="Q1398" s="99" t="e">
        <f t="shared" si="554"/>
        <v>#VALUE!</v>
      </c>
      <c r="R1398" s="100"/>
      <c r="S1398" s="5"/>
      <c r="T1398" s="28">
        <f t="shared" si="555"/>
        <v>0</v>
      </c>
      <c r="U1398" s="101">
        <v>66140</v>
      </c>
      <c r="V1398" s="102">
        <f t="shared" si="546"/>
        <v>0</v>
      </c>
      <c r="W1398" s="101"/>
      <c r="X1398" s="101"/>
      <c r="Y1398" s="102">
        <f t="shared" si="556"/>
        <v>0</v>
      </c>
      <c r="Z1398" s="102">
        <f t="shared" si="557"/>
        <v>0</v>
      </c>
      <c r="AA1398" s="102" t="e">
        <f t="shared" si="547"/>
        <v>#VALUE!</v>
      </c>
    </row>
    <row r="1399" spans="1:27" ht="17.25">
      <c r="A1399" s="5"/>
      <c r="B1399" s="5"/>
      <c r="C1399" s="93"/>
      <c r="D1399" s="193"/>
      <c r="E1399" s="84"/>
      <c r="F1399" s="85"/>
      <c r="G1399" s="86" t="str">
        <f t="shared" si="548"/>
        <v>Error</v>
      </c>
      <c r="H1399" s="87">
        <v>14400</v>
      </c>
      <c r="I1399" s="88" t="e">
        <f t="shared" si="549"/>
        <v>#VALUE!</v>
      </c>
      <c r="J1399" s="88" t="e">
        <f t="shared" si="544"/>
        <v>#VALUE!</v>
      </c>
      <c r="K1399" s="88">
        <f t="shared" si="550"/>
        <v>0</v>
      </c>
      <c r="L1399" s="88">
        <f t="shared" si="551"/>
        <v>0</v>
      </c>
      <c r="M1399" s="88" t="e">
        <f t="shared" si="552"/>
        <v>#VALUE!</v>
      </c>
      <c r="N1399" s="88" t="e">
        <f t="shared" si="553"/>
        <v>#VALUE!</v>
      </c>
      <c r="O1399" s="87"/>
      <c r="P1399" s="88" t="e">
        <f t="shared" si="545"/>
        <v>#VALUE!</v>
      </c>
      <c r="Q1399" s="89" t="e">
        <f t="shared" si="554"/>
        <v>#VALUE!</v>
      </c>
      <c r="R1399" s="90"/>
      <c r="S1399" s="82"/>
      <c r="T1399" s="28">
        <f t="shared" si="555"/>
        <v>0</v>
      </c>
      <c r="U1399" s="91">
        <v>66140</v>
      </c>
      <c r="V1399" s="92">
        <f t="shared" si="546"/>
        <v>0</v>
      </c>
      <c r="W1399" s="91"/>
      <c r="X1399" s="91"/>
      <c r="Y1399" s="92">
        <f t="shared" si="556"/>
        <v>0</v>
      </c>
      <c r="Z1399" s="92">
        <f t="shared" si="557"/>
        <v>0</v>
      </c>
      <c r="AA1399" s="92" t="e">
        <f t="shared" si="547"/>
        <v>#VALUE!</v>
      </c>
    </row>
    <row r="1400" spans="1:27" ht="17.25">
      <c r="A1400" s="5"/>
      <c r="B1400" s="5"/>
      <c r="C1400" s="93"/>
      <c r="D1400" s="193"/>
      <c r="E1400" s="94"/>
      <c r="F1400" s="95"/>
      <c r="G1400" s="96" t="str">
        <f t="shared" si="548"/>
        <v>Error</v>
      </c>
      <c r="H1400" s="97">
        <v>14400</v>
      </c>
      <c r="I1400" s="98" t="e">
        <f t="shared" si="549"/>
        <v>#VALUE!</v>
      </c>
      <c r="J1400" s="88" t="e">
        <f t="shared" si="544"/>
        <v>#VALUE!</v>
      </c>
      <c r="K1400" s="98">
        <f t="shared" si="550"/>
        <v>0</v>
      </c>
      <c r="L1400" s="98">
        <f t="shared" si="551"/>
        <v>0</v>
      </c>
      <c r="M1400" s="98" t="e">
        <f t="shared" si="552"/>
        <v>#VALUE!</v>
      </c>
      <c r="N1400" s="98" t="e">
        <f t="shared" si="553"/>
        <v>#VALUE!</v>
      </c>
      <c r="O1400" s="97"/>
      <c r="P1400" s="98" t="e">
        <f t="shared" si="545"/>
        <v>#VALUE!</v>
      </c>
      <c r="Q1400" s="99" t="e">
        <f t="shared" si="554"/>
        <v>#VALUE!</v>
      </c>
      <c r="R1400" s="100"/>
      <c r="S1400" s="5"/>
      <c r="T1400" s="28">
        <f t="shared" si="555"/>
        <v>0</v>
      </c>
      <c r="U1400" s="101">
        <v>66140</v>
      </c>
      <c r="V1400" s="102">
        <f t="shared" si="546"/>
        <v>0</v>
      </c>
      <c r="W1400" s="101"/>
      <c r="X1400" s="101"/>
      <c r="Y1400" s="102">
        <f t="shared" si="556"/>
        <v>0</v>
      </c>
      <c r="Z1400" s="102">
        <f t="shared" si="557"/>
        <v>0</v>
      </c>
      <c r="AA1400" s="102" t="e">
        <f t="shared" si="547"/>
        <v>#VALUE!</v>
      </c>
    </row>
    <row r="1401" spans="1:27" ht="17.25">
      <c r="A1401" s="5"/>
      <c r="B1401" s="5"/>
      <c r="C1401" s="93"/>
      <c r="D1401" s="193"/>
      <c r="E1401" s="94"/>
      <c r="F1401" s="95"/>
      <c r="G1401" s="96" t="str">
        <f t="shared" si="548"/>
        <v>Error</v>
      </c>
      <c r="H1401" s="97">
        <v>14400</v>
      </c>
      <c r="I1401" s="98" t="e">
        <f t="shared" si="549"/>
        <v>#VALUE!</v>
      </c>
      <c r="J1401" s="88" t="e">
        <f t="shared" si="544"/>
        <v>#VALUE!</v>
      </c>
      <c r="K1401" s="98">
        <f t="shared" si="550"/>
        <v>0</v>
      </c>
      <c r="L1401" s="98">
        <f t="shared" si="551"/>
        <v>0</v>
      </c>
      <c r="M1401" s="98" t="e">
        <f t="shared" si="552"/>
        <v>#VALUE!</v>
      </c>
      <c r="N1401" s="98" t="e">
        <f t="shared" si="553"/>
        <v>#VALUE!</v>
      </c>
      <c r="O1401" s="97"/>
      <c r="P1401" s="98" t="e">
        <f t="shared" si="545"/>
        <v>#VALUE!</v>
      </c>
      <c r="Q1401" s="99" t="e">
        <f t="shared" si="554"/>
        <v>#VALUE!</v>
      </c>
      <c r="R1401" s="100"/>
      <c r="S1401" s="5"/>
      <c r="T1401" s="28">
        <f t="shared" si="555"/>
        <v>0</v>
      </c>
      <c r="U1401" s="101">
        <v>66140</v>
      </c>
      <c r="V1401" s="102">
        <f t="shared" si="546"/>
        <v>0</v>
      </c>
      <c r="W1401" s="101"/>
      <c r="X1401" s="101"/>
      <c r="Y1401" s="102">
        <f t="shared" si="556"/>
        <v>0</v>
      </c>
      <c r="Z1401" s="102">
        <f t="shared" si="557"/>
        <v>0</v>
      </c>
      <c r="AA1401" s="102" t="e">
        <f t="shared" si="547"/>
        <v>#VALUE!</v>
      </c>
    </row>
    <row r="1402" spans="1:27" ht="17.25">
      <c r="A1402" s="5"/>
      <c r="B1402" s="5"/>
      <c r="C1402" s="93"/>
      <c r="D1402" s="193"/>
      <c r="E1402" s="94"/>
      <c r="F1402" s="95"/>
      <c r="G1402" s="96" t="str">
        <f t="shared" si="548"/>
        <v>Error</v>
      </c>
      <c r="H1402" s="97">
        <v>14400</v>
      </c>
      <c r="I1402" s="98" t="e">
        <f t="shared" si="549"/>
        <v>#VALUE!</v>
      </c>
      <c r="J1402" s="88" t="e">
        <f t="shared" si="544"/>
        <v>#VALUE!</v>
      </c>
      <c r="K1402" s="98">
        <f t="shared" si="550"/>
        <v>0</v>
      </c>
      <c r="L1402" s="98">
        <f t="shared" si="551"/>
        <v>0</v>
      </c>
      <c r="M1402" s="98" t="e">
        <f t="shared" si="552"/>
        <v>#VALUE!</v>
      </c>
      <c r="N1402" s="98" t="e">
        <f t="shared" si="553"/>
        <v>#VALUE!</v>
      </c>
      <c r="O1402" s="97"/>
      <c r="P1402" s="98" t="e">
        <f t="shared" si="545"/>
        <v>#VALUE!</v>
      </c>
      <c r="Q1402" s="99" t="e">
        <f t="shared" si="554"/>
        <v>#VALUE!</v>
      </c>
      <c r="R1402" s="100"/>
      <c r="S1402" s="5"/>
      <c r="T1402" s="28">
        <f t="shared" si="555"/>
        <v>0</v>
      </c>
      <c r="U1402" s="101">
        <v>66140</v>
      </c>
      <c r="V1402" s="102">
        <f t="shared" si="546"/>
        <v>0</v>
      </c>
      <c r="W1402" s="101"/>
      <c r="X1402" s="101"/>
      <c r="Y1402" s="102">
        <f t="shared" si="556"/>
        <v>0</v>
      </c>
      <c r="Z1402" s="102">
        <f t="shared" si="557"/>
        <v>0</v>
      </c>
      <c r="AA1402" s="102" t="e">
        <f t="shared" si="547"/>
        <v>#VALUE!</v>
      </c>
    </row>
    <row r="1403" spans="1:27" ht="17.25">
      <c r="A1403" s="5"/>
      <c r="B1403" s="5"/>
      <c r="C1403" s="93"/>
      <c r="D1403" s="193"/>
      <c r="E1403" s="94"/>
      <c r="F1403" s="95"/>
      <c r="G1403" s="96" t="str">
        <f t="shared" si="548"/>
        <v>Error</v>
      </c>
      <c r="H1403" s="97">
        <v>14400</v>
      </c>
      <c r="I1403" s="98" t="e">
        <f t="shared" si="549"/>
        <v>#VALUE!</v>
      </c>
      <c r="J1403" s="88" t="e">
        <f t="shared" si="544"/>
        <v>#VALUE!</v>
      </c>
      <c r="K1403" s="98">
        <f t="shared" si="550"/>
        <v>0</v>
      </c>
      <c r="L1403" s="98">
        <f t="shared" si="551"/>
        <v>0</v>
      </c>
      <c r="M1403" s="98" t="e">
        <f t="shared" si="552"/>
        <v>#VALUE!</v>
      </c>
      <c r="N1403" s="98" t="e">
        <f t="shared" si="553"/>
        <v>#VALUE!</v>
      </c>
      <c r="O1403" s="97"/>
      <c r="P1403" s="98" t="e">
        <f t="shared" si="545"/>
        <v>#VALUE!</v>
      </c>
      <c r="Q1403" s="99" t="e">
        <f t="shared" si="554"/>
        <v>#VALUE!</v>
      </c>
      <c r="R1403" s="100"/>
      <c r="S1403" s="5"/>
      <c r="T1403" s="28">
        <f t="shared" si="555"/>
        <v>0</v>
      </c>
      <c r="U1403" s="101">
        <v>66140</v>
      </c>
      <c r="V1403" s="102">
        <f t="shared" si="546"/>
        <v>0</v>
      </c>
      <c r="W1403" s="101"/>
      <c r="X1403" s="101"/>
      <c r="Y1403" s="102">
        <f t="shared" si="556"/>
        <v>0</v>
      </c>
      <c r="Z1403" s="102">
        <f t="shared" si="557"/>
        <v>0</v>
      </c>
      <c r="AA1403" s="102" t="e">
        <f t="shared" si="547"/>
        <v>#VALUE!</v>
      </c>
    </row>
    <row r="1404" spans="1:27" ht="17.25">
      <c r="A1404" s="5"/>
      <c r="B1404" s="5"/>
      <c r="C1404" s="93"/>
      <c r="D1404" s="193"/>
      <c r="E1404" s="94"/>
      <c r="F1404" s="95"/>
      <c r="G1404" s="96" t="str">
        <f t="shared" si="548"/>
        <v>Error</v>
      </c>
      <c r="H1404" s="97">
        <v>14400</v>
      </c>
      <c r="I1404" s="98" t="e">
        <f t="shared" si="549"/>
        <v>#VALUE!</v>
      </c>
      <c r="J1404" s="88" t="e">
        <f t="shared" si="544"/>
        <v>#VALUE!</v>
      </c>
      <c r="K1404" s="98">
        <f t="shared" si="550"/>
        <v>0</v>
      </c>
      <c r="L1404" s="98">
        <f t="shared" si="551"/>
        <v>0</v>
      </c>
      <c r="M1404" s="98" t="e">
        <f t="shared" si="552"/>
        <v>#VALUE!</v>
      </c>
      <c r="N1404" s="98" t="e">
        <f t="shared" si="553"/>
        <v>#VALUE!</v>
      </c>
      <c r="O1404" s="97"/>
      <c r="P1404" s="98" t="e">
        <f t="shared" si="545"/>
        <v>#VALUE!</v>
      </c>
      <c r="Q1404" s="99" t="e">
        <f t="shared" si="554"/>
        <v>#VALUE!</v>
      </c>
      <c r="R1404" s="100"/>
      <c r="S1404" s="5"/>
      <c r="T1404" s="28">
        <f t="shared" si="555"/>
        <v>0</v>
      </c>
      <c r="U1404" s="101">
        <v>66140</v>
      </c>
      <c r="V1404" s="102">
        <f t="shared" si="546"/>
        <v>0</v>
      </c>
      <c r="W1404" s="101"/>
      <c r="X1404" s="101"/>
      <c r="Y1404" s="102">
        <f t="shared" si="556"/>
        <v>0</v>
      </c>
      <c r="Z1404" s="102">
        <f t="shared" si="557"/>
        <v>0</v>
      </c>
      <c r="AA1404" s="102" t="e">
        <f t="shared" si="547"/>
        <v>#VALUE!</v>
      </c>
    </row>
    <row r="1405" spans="1:27" ht="17.25">
      <c r="A1405" s="5"/>
      <c r="B1405" s="5"/>
      <c r="C1405" s="93"/>
      <c r="D1405" s="193"/>
      <c r="E1405" s="84"/>
      <c r="F1405" s="85"/>
      <c r="G1405" s="86" t="str">
        <f t="shared" si="548"/>
        <v>Error</v>
      </c>
      <c r="H1405" s="87">
        <v>14400</v>
      </c>
      <c r="I1405" s="88" t="e">
        <f t="shared" si="549"/>
        <v>#VALUE!</v>
      </c>
      <c r="J1405" s="88" t="e">
        <f t="shared" si="544"/>
        <v>#VALUE!</v>
      </c>
      <c r="K1405" s="88">
        <f t="shared" si="550"/>
        <v>0</v>
      </c>
      <c r="L1405" s="88">
        <f t="shared" si="551"/>
        <v>0</v>
      </c>
      <c r="M1405" s="88" t="e">
        <f t="shared" si="552"/>
        <v>#VALUE!</v>
      </c>
      <c r="N1405" s="88" t="e">
        <f t="shared" si="553"/>
        <v>#VALUE!</v>
      </c>
      <c r="O1405" s="87"/>
      <c r="P1405" s="88" t="e">
        <f t="shared" si="545"/>
        <v>#VALUE!</v>
      </c>
      <c r="Q1405" s="89" t="e">
        <f t="shared" si="554"/>
        <v>#VALUE!</v>
      </c>
      <c r="R1405" s="90"/>
      <c r="S1405" s="82"/>
      <c r="T1405" s="28">
        <f t="shared" si="555"/>
        <v>0</v>
      </c>
      <c r="U1405" s="91">
        <v>66140</v>
      </c>
      <c r="V1405" s="92">
        <f t="shared" si="546"/>
        <v>0</v>
      </c>
      <c r="W1405" s="91"/>
      <c r="X1405" s="91"/>
      <c r="Y1405" s="92">
        <f t="shared" si="556"/>
        <v>0</v>
      </c>
      <c r="Z1405" s="92">
        <f t="shared" si="557"/>
        <v>0</v>
      </c>
      <c r="AA1405" s="92" t="e">
        <f t="shared" si="547"/>
        <v>#VALUE!</v>
      </c>
    </row>
    <row r="1406" spans="1:27" ht="17.25">
      <c r="A1406" s="5"/>
      <c r="B1406" s="5"/>
      <c r="C1406" s="93"/>
      <c r="D1406" s="193"/>
      <c r="E1406" s="94"/>
      <c r="F1406" s="95"/>
      <c r="G1406" s="96" t="str">
        <f t="shared" si="548"/>
        <v>Error</v>
      </c>
      <c r="H1406" s="97">
        <v>14400</v>
      </c>
      <c r="I1406" s="98" t="e">
        <f t="shared" si="549"/>
        <v>#VALUE!</v>
      </c>
      <c r="J1406" s="88" t="e">
        <f t="shared" si="544"/>
        <v>#VALUE!</v>
      </c>
      <c r="K1406" s="98">
        <f t="shared" si="550"/>
        <v>0</v>
      </c>
      <c r="L1406" s="98">
        <f t="shared" si="551"/>
        <v>0</v>
      </c>
      <c r="M1406" s="98" t="e">
        <f t="shared" si="552"/>
        <v>#VALUE!</v>
      </c>
      <c r="N1406" s="98" t="e">
        <f t="shared" si="553"/>
        <v>#VALUE!</v>
      </c>
      <c r="O1406" s="97"/>
      <c r="P1406" s="98" t="e">
        <f t="shared" si="545"/>
        <v>#VALUE!</v>
      </c>
      <c r="Q1406" s="99" t="e">
        <f t="shared" si="554"/>
        <v>#VALUE!</v>
      </c>
      <c r="R1406" s="100"/>
      <c r="S1406" s="5"/>
      <c r="T1406" s="28">
        <f t="shared" si="555"/>
        <v>0</v>
      </c>
      <c r="U1406" s="101">
        <v>66140</v>
      </c>
      <c r="V1406" s="102">
        <f t="shared" si="546"/>
        <v>0</v>
      </c>
      <c r="W1406" s="101"/>
      <c r="X1406" s="101"/>
      <c r="Y1406" s="102">
        <f t="shared" si="556"/>
        <v>0</v>
      </c>
      <c r="Z1406" s="102">
        <f t="shared" si="557"/>
        <v>0</v>
      </c>
      <c r="AA1406" s="102" t="e">
        <f t="shared" si="547"/>
        <v>#VALUE!</v>
      </c>
    </row>
    <row r="1407" spans="1:27" ht="17.25">
      <c r="A1407" s="5"/>
      <c r="B1407" s="5"/>
      <c r="C1407" s="93"/>
      <c r="D1407" s="193"/>
      <c r="E1407" s="94"/>
      <c r="F1407" s="95"/>
      <c r="G1407" s="96" t="str">
        <f t="shared" si="548"/>
        <v>Error</v>
      </c>
      <c r="H1407" s="97">
        <v>14400</v>
      </c>
      <c r="I1407" s="98" t="e">
        <f t="shared" si="549"/>
        <v>#VALUE!</v>
      </c>
      <c r="J1407" s="88" t="e">
        <f t="shared" si="544"/>
        <v>#VALUE!</v>
      </c>
      <c r="K1407" s="98">
        <f t="shared" si="550"/>
        <v>0</v>
      </c>
      <c r="L1407" s="98">
        <f t="shared" si="551"/>
        <v>0</v>
      </c>
      <c r="M1407" s="98" t="e">
        <f t="shared" si="552"/>
        <v>#VALUE!</v>
      </c>
      <c r="N1407" s="98" t="e">
        <f t="shared" si="553"/>
        <v>#VALUE!</v>
      </c>
      <c r="O1407" s="97"/>
      <c r="P1407" s="98" t="e">
        <f t="shared" si="545"/>
        <v>#VALUE!</v>
      </c>
      <c r="Q1407" s="99" t="e">
        <f t="shared" si="554"/>
        <v>#VALUE!</v>
      </c>
      <c r="R1407" s="100"/>
      <c r="S1407" s="5"/>
      <c r="T1407" s="28">
        <f t="shared" si="555"/>
        <v>0</v>
      </c>
      <c r="U1407" s="101">
        <v>66140</v>
      </c>
      <c r="V1407" s="102">
        <f t="shared" si="546"/>
        <v>0</v>
      </c>
      <c r="W1407" s="101"/>
      <c r="X1407" s="101"/>
      <c r="Y1407" s="102">
        <f t="shared" si="556"/>
        <v>0</v>
      </c>
      <c r="Z1407" s="102">
        <f t="shared" si="557"/>
        <v>0</v>
      </c>
      <c r="AA1407" s="102" t="e">
        <f t="shared" si="547"/>
        <v>#VALUE!</v>
      </c>
    </row>
    <row r="1408" spans="1:27" ht="17.25">
      <c r="A1408" s="5"/>
      <c r="B1408" s="5"/>
      <c r="C1408" s="93"/>
      <c r="D1408" s="193"/>
      <c r="E1408" s="94"/>
      <c r="F1408" s="95"/>
      <c r="G1408" s="96" t="str">
        <f t="shared" si="548"/>
        <v>Error</v>
      </c>
      <c r="H1408" s="97">
        <v>14400</v>
      </c>
      <c r="I1408" s="98" t="e">
        <f t="shared" si="549"/>
        <v>#VALUE!</v>
      </c>
      <c r="J1408" s="88" t="e">
        <f t="shared" si="544"/>
        <v>#VALUE!</v>
      </c>
      <c r="K1408" s="98">
        <f t="shared" si="550"/>
        <v>0</v>
      </c>
      <c r="L1408" s="98">
        <f t="shared" si="551"/>
        <v>0</v>
      </c>
      <c r="M1408" s="98" t="e">
        <f t="shared" si="552"/>
        <v>#VALUE!</v>
      </c>
      <c r="N1408" s="98" t="e">
        <f t="shared" si="553"/>
        <v>#VALUE!</v>
      </c>
      <c r="O1408" s="97"/>
      <c r="P1408" s="98" t="e">
        <f t="shared" si="545"/>
        <v>#VALUE!</v>
      </c>
      <c r="Q1408" s="99" t="e">
        <f t="shared" si="554"/>
        <v>#VALUE!</v>
      </c>
      <c r="R1408" s="100"/>
      <c r="S1408" s="5"/>
      <c r="T1408" s="28">
        <f t="shared" si="555"/>
        <v>0</v>
      </c>
      <c r="U1408" s="101">
        <v>66140</v>
      </c>
      <c r="V1408" s="102">
        <f t="shared" si="546"/>
        <v>0</v>
      </c>
      <c r="W1408" s="101"/>
      <c r="X1408" s="101"/>
      <c r="Y1408" s="102">
        <f t="shared" si="556"/>
        <v>0</v>
      </c>
      <c r="Z1408" s="102">
        <f t="shared" si="557"/>
        <v>0</v>
      </c>
      <c r="AA1408" s="102" t="e">
        <f t="shared" si="547"/>
        <v>#VALUE!</v>
      </c>
    </row>
    <row r="1409" spans="1:27" ht="17.25">
      <c r="A1409" s="5"/>
      <c r="B1409" s="5"/>
      <c r="C1409" s="93"/>
      <c r="D1409" s="193"/>
      <c r="E1409" s="94"/>
      <c r="F1409" s="95"/>
      <c r="G1409" s="96" t="str">
        <f t="shared" si="548"/>
        <v>Error</v>
      </c>
      <c r="H1409" s="97">
        <v>14400</v>
      </c>
      <c r="I1409" s="98" t="e">
        <f t="shared" si="549"/>
        <v>#VALUE!</v>
      </c>
      <c r="J1409" s="88" t="e">
        <f t="shared" si="544"/>
        <v>#VALUE!</v>
      </c>
      <c r="K1409" s="98">
        <f t="shared" si="550"/>
        <v>0</v>
      </c>
      <c r="L1409" s="98">
        <f t="shared" si="551"/>
        <v>0</v>
      </c>
      <c r="M1409" s="98" t="e">
        <f t="shared" si="552"/>
        <v>#VALUE!</v>
      </c>
      <c r="N1409" s="98" t="e">
        <f t="shared" si="553"/>
        <v>#VALUE!</v>
      </c>
      <c r="O1409" s="97"/>
      <c r="P1409" s="98" t="e">
        <f t="shared" si="545"/>
        <v>#VALUE!</v>
      </c>
      <c r="Q1409" s="99" t="e">
        <f t="shared" si="554"/>
        <v>#VALUE!</v>
      </c>
      <c r="R1409" s="100"/>
      <c r="S1409" s="5"/>
      <c r="T1409" s="28">
        <f t="shared" si="555"/>
        <v>0</v>
      </c>
      <c r="U1409" s="101">
        <v>66140</v>
      </c>
      <c r="V1409" s="102">
        <f t="shared" si="546"/>
        <v>0</v>
      </c>
      <c r="W1409" s="101"/>
      <c r="X1409" s="101"/>
      <c r="Y1409" s="102">
        <f t="shared" si="556"/>
        <v>0</v>
      </c>
      <c r="Z1409" s="102">
        <f t="shared" si="557"/>
        <v>0</v>
      </c>
      <c r="AA1409" s="102" t="e">
        <f t="shared" si="547"/>
        <v>#VALUE!</v>
      </c>
    </row>
    <row r="1410" spans="1:27" ht="17.25">
      <c r="A1410" s="5"/>
      <c r="B1410" s="5"/>
      <c r="C1410" s="93"/>
      <c r="D1410" s="193"/>
      <c r="E1410" s="94"/>
      <c r="F1410" s="95"/>
      <c r="G1410" s="96" t="str">
        <f t="shared" si="548"/>
        <v>Error</v>
      </c>
      <c r="H1410" s="97">
        <v>14400</v>
      </c>
      <c r="I1410" s="98" t="e">
        <f t="shared" si="549"/>
        <v>#VALUE!</v>
      </c>
      <c r="J1410" s="88" t="e">
        <f t="shared" si="544"/>
        <v>#VALUE!</v>
      </c>
      <c r="K1410" s="98">
        <f t="shared" si="550"/>
        <v>0</v>
      </c>
      <c r="L1410" s="98">
        <f t="shared" si="551"/>
        <v>0</v>
      </c>
      <c r="M1410" s="98" t="e">
        <f t="shared" si="552"/>
        <v>#VALUE!</v>
      </c>
      <c r="N1410" s="98" t="e">
        <f t="shared" si="553"/>
        <v>#VALUE!</v>
      </c>
      <c r="O1410" s="97"/>
      <c r="P1410" s="98" t="e">
        <f t="shared" si="545"/>
        <v>#VALUE!</v>
      </c>
      <c r="Q1410" s="99" t="e">
        <f t="shared" si="554"/>
        <v>#VALUE!</v>
      </c>
      <c r="R1410" s="100"/>
      <c r="S1410" s="5"/>
      <c r="T1410" s="28">
        <f t="shared" si="555"/>
        <v>0</v>
      </c>
      <c r="U1410" s="101">
        <v>66140</v>
      </c>
      <c r="V1410" s="102">
        <f t="shared" si="546"/>
        <v>0</v>
      </c>
      <c r="W1410" s="101"/>
      <c r="X1410" s="101"/>
      <c r="Y1410" s="102">
        <f t="shared" si="556"/>
        <v>0</v>
      </c>
      <c r="Z1410" s="102">
        <f t="shared" si="557"/>
        <v>0</v>
      </c>
      <c r="AA1410" s="102" t="e">
        <f t="shared" si="547"/>
        <v>#VALUE!</v>
      </c>
    </row>
    <row r="1411" spans="1:27" ht="17.25">
      <c r="A1411" s="5"/>
      <c r="B1411" s="5"/>
      <c r="C1411" s="93"/>
      <c r="D1411" s="193"/>
      <c r="E1411" s="84"/>
      <c r="F1411" s="85"/>
      <c r="G1411" s="86" t="str">
        <f t="shared" si="548"/>
        <v>Error</v>
      </c>
      <c r="H1411" s="87">
        <v>14400</v>
      </c>
      <c r="I1411" s="88" t="e">
        <f t="shared" si="549"/>
        <v>#VALUE!</v>
      </c>
      <c r="J1411" s="88" t="e">
        <f t="shared" si="544"/>
        <v>#VALUE!</v>
      </c>
      <c r="K1411" s="88">
        <f t="shared" si="550"/>
        <v>0</v>
      </c>
      <c r="L1411" s="88">
        <f t="shared" si="551"/>
        <v>0</v>
      </c>
      <c r="M1411" s="88" t="e">
        <f t="shared" si="552"/>
        <v>#VALUE!</v>
      </c>
      <c r="N1411" s="88" t="e">
        <f t="shared" si="553"/>
        <v>#VALUE!</v>
      </c>
      <c r="O1411" s="87"/>
      <c r="P1411" s="88" t="e">
        <f t="shared" si="545"/>
        <v>#VALUE!</v>
      </c>
      <c r="Q1411" s="89" t="e">
        <f t="shared" si="554"/>
        <v>#VALUE!</v>
      </c>
      <c r="R1411" s="90"/>
      <c r="S1411" s="82"/>
      <c r="T1411" s="28">
        <f t="shared" si="555"/>
        <v>0</v>
      </c>
      <c r="U1411" s="91">
        <v>66140</v>
      </c>
      <c r="V1411" s="92">
        <f t="shared" si="546"/>
        <v>0</v>
      </c>
      <c r="W1411" s="91"/>
      <c r="X1411" s="91"/>
      <c r="Y1411" s="92">
        <f t="shared" si="556"/>
        <v>0</v>
      </c>
      <c r="Z1411" s="92">
        <f t="shared" si="557"/>
        <v>0</v>
      </c>
      <c r="AA1411" s="92" t="e">
        <f t="shared" si="547"/>
        <v>#VALUE!</v>
      </c>
    </row>
    <row r="1412" spans="1:27" ht="17.25">
      <c r="A1412" s="5"/>
      <c r="B1412" s="5"/>
      <c r="C1412" s="93"/>
      <c r="D1412" s="193"/>
      <c r="E1412" s="94"/>
      <c r="F1412" s="95"/>
      <c r="G1412" s="96" t="str">
        <f t="shared" si="548"/>
        <v>Error</v>
      </c>
      <c r="H1412" s="97">
        <v>14400</v>
      </c>
      <c r="I1412" s="98" t="e">
        <f t="shared" si="549"/>
        <v>#VALUE!</v>
      </c>
      <c r="J1412" s="88" t="e">
        <f t="shared" si="544"/>
        <v>#VALUE!</v>
      </c>
      <c r="K1412" s="98">
        <f t="shared" si="550"/>
        <v>0</v>
      </c>
      <c r="L1412" s="98">
        <f t="shared" si="551"/>
        <v>0</v>
      </c>
      <c r="M1412" s="98" t="e">
        <f t="shared" si="552"/>
        <v>#VALUE!</v>
      </c>
      <c r="N1412" s="98" t="e">
        <f t="shared" si="553"/>
        <v>#VALUE!</v>
      </c>
      <c r="O1412" s="97"/>
      <c r="P1412" s="98" t="e">
        <f t="shared" si="545"/>
        <v>#VALUE!</v>
      </c>
      <c r="Q1412" s="99" t="e">
        <f t="shared" si="554"/>
        <v>#VALUE!</v>
      </c>
      <c r="R1412" s="100"/>
      <c r="S1412" s="5"/>
      <c r="T1412" s="28">
        <f t="shared" si="555"/>
        <v>0</v>
      </c>
      <c r="U1412" s="101">
        <v>66140</v>
      </c>
      <c r="V1412" s="102">
        <f t="shared" si="546"/>
        <v>0</v>
      </c>
      <c r="W1412" s="101"/>
      <c r="X1412" s="101"/>
      <c r="Y1412" s="102">
        <f t="shared" si="556"/>
        <v>0</v>
      </c>
      <c r="Z1412" s="102">
        <f t="shared" si="557"/>
        <v>0</v>
      </c>
      <c r="AA1412" s="102" t="e">
        <f t="shared" si="547"/>
        <v>#VALUE!</v>
      </c>
    </row>
    <row r="1413" spans="1:27" ht="17.25">
      <c r="A1413" s="5"/>
      <c r="B1413" s="5"/>
      <c r="C1413" s="93"/>
      <c r="D1413" s="193"/>
      <c r="E1413" s="94"/>
      <c r="F1413" s="95"/>
      <c r="G1413" s="96" t="str">
        <f t="shared" si="548"/>
        <v>Error</v>
      </c>
      <c r="H1413" s="97">
        <v>14400</v>
      </c>
      <c r="I1413" s="98" t="e">
        <f t="shared" si="549"/>
        <v>#VALUE!</v>
      </c>
      <c r="J1413" s="88" t="e">
        <f t="shared" si="544"/>
        <v>#VALUE!</v>
      </c>
      <c r="K1413" s="98">
        <f t="shared" si="550"/>
        <v>0</v>
      </c>
      <c r="L1413" s="98">
        <f t="shared" si="551"/>
        <v>0</v>
      </c>
      <c r="M1413" s="98" t="e">
        <f t="shared" si="552"/>
        <v>#VALUE!</v>
      </c>
      <c r="N1413" s="98" t="e">
        <f t="shared" si="553"/>
        <v>#VALUE!</v>
      </c>
      <c r="O1413" s="97"/>
      <c r="P1413" s="98" t="e">
        <f t="shared" si="545"/>
        <v>#VALUE!</v>
      </c>
      <c r="Q1413" s="99" t="e">
        <f t="shared" si="554"/>
        <v>#VALUE!</v>
      </c>
      <c r="R1413" s="100"/>
      <c r="S1413" s="5"/>
      <c r="T1413" s="28">
        <f t="shared" si="555"/>
        <v>0</v>
      </c>
      <c r="U1413" s="101">
        <v>66140</v>
      </c>
      <c r="V1413" s="102">
        <f t="shared" ref="V1413:V1444" si="558">+U1413*T1413</f>
        <v>0</v>
      </c>
      <c r="W1413" s="101"/>
      <c r="X1413" s="101"/>
      <c r="Y1413" s="102">
        <f t="shared" si="556"/>
        <v>0</v>
      </c>
      <c r="Z1413" s="102">
        <f t="shared" si="557"/>
        <v>0</v>
      </c>
      <c r="AA1413" s="102" t="e">
        <f t="shared" ref="AA1413:AA1444" si="559">+Z1413+Q1413</f>
        <v>#VALUE!</v>
      </c>
    </row>
    <row r="1414" spans="1:27" ht="17.25">
      <c r="A1414" s="5"/>
      <c r="B1414" s="5"/>
      <c r="C1414" s="93"/>
      <c r="D1414" s="193"/>
      <c r="E1414" s="94"/>
      <c r="F1414" s="95"/>
      <c r="G1414" s="96" t="str">
        <f t="shared" si="548"/>
        <v>Error</v>
      </c>
      <c r="H1414" s="97">
        <v>14400</v>
      </c>
      <c r="I1414" s="98" t="e">
        <f t="shared" si="549"/>
        <v>#VALUE!</v>
      </c>
      <c r="J1414" s="88" t="e">
        <f t="shared" si="544"/>
        <v>#VALUE!</v>
      </c>
      <c r="K1414" s="98">
        <f t="shared" si="550"/>
        <v>0</v>
      </c>
      <c r="L1414" s="98">
        <f t="shared" si="551"/>
        <v>0</v>
      </c>
      <c r="M1414" s="98" t="e">
        <f t="shared" si="552"/>
        <v>#VALUE!</v>
      </c>
      <c r="N1414" s="98" t="e">
        <f t="shared" si="553"/>
        <v>#VALUE!</v>
      </c>
      <c r="O1414" s="97"/>
      <c r="P1414" s="98" t="e">
        <f t="shared" si="545"/>
        <v>#VALUE!</v>
      </c>
      <c r="Q1414" s="99" t="e">
        <f t="shared" si="554"/>
        <v>#VALUE!</v>
      </c>
      <c r="R1414" s="100"/>
      <c r="S1414" s="5"/>
      <c r="T1414" s="28">
        <f t="shared" si="555"/>
        <v>0</v>
      </c>
      <c r="U1414" s="101">
        <v>66140</v>
      </c>
      <c r="V1414" s="102">
        <f t="shared" si="558"/>
        <v>0</v>
      </c>
      <c r="W1414" s="101"/>
      <c r="X1414" s="101"/>
      <c r="Y1414" s="102">
        <f t="shared" si="556"/>
        <v>0</v>
      </c>
      <c r="Z1414" s="102">
        <f t="shared" si="557"/>
        <v>0</v>
      </c>
      <c r="AA1414" s="102" t="e">
        <f t="shared" si="559"/>
        <v>#VALUE!</v>
      </c>
    </row>
    <row r="1415" spans="1:27" ht="17.25">
      <c r="A1415" s="5"/>
      <c r="B1415" s="5"/>
      <c r="C1415" s="93"/>
      <c r="D1415" s="193"/>
      <c r="E1415" s="94"/>
      <c r="F1415" s="95"/>
      <c r="G1415" s="96" t="str">
        <f t="shared" si="548"/>
        <v>Error</v>
      </c>
      <c r="H1415" s="97">
        <v>14400</v>
      </c>
      <c r="I1415" s="98" t="e">
        <f t="shared" si="549"/>
        <v>#VALUE!</v>
      </c>
      <c r="J1415" s="88" t="e">
        <f t="shared" si="544"/>
        <v>#VALUE!</v>
      </c>
      <c r="K1415" s="98">
        <f t="shared" si="550"/>
        <v>0</v>
      </c>
      <c r="L1415" s="98">
        <f t="shared" si="551"/>
        <v>0</v>
      </c>
      <c r="M1415" s="98" t="e">
        <f t="shared" si="552"/>
        <v>#VALUE!</v>
      </c>
      <c r="N1415" s="98" t="e">
        <f t="shared" si="553"/>
        <v>#VALUE!</v>
      </c>
      <c r="O1415" s="97"/>
      <c r="P1415" s="98" t="e">
        <f t="shared" si="545"/>
        <v>#VALUE!</v>
      </c>
      <c r="Q1415" s="99" t="e">
        <f t="shared" si="554"/>
        <v>#VALUE!</v>
      </c>
      <c r="R1415" s="100"/>
      <c r="S1415" s="5"/>
      <c r="T1415" s="28">
        <f t="shared" si="555"/>
        <v>0</v>
      </c>
      <c r="U1415" s="101">
        <v>66140</v>
      </c>
      <c r="V1415" s="102">
        <f t="shared" si="558"/>
        <v>0</v>
      </c>
      <c r="W1415" s="101"/>
      <c r="X1415" s="101"/>
      <c r="Y1415" s="102">
        <f t="shared" si="556"/>
        <v>0</v>
      </c>
      <c r="Z1415" s="102">
        <f t="shared" si="557"/>
        <v>0</v>
      </c>
      <c r="AA1415" s="102" t="e">
        <f t="shared" si="559"/>
        <v>#VALUE!</v>
      </c>
    </row>
    <row r="1416" spans="1:27" ht="17.25">
      <c r="A1416" s="5"/>
      <c r="B1416" s="5"/>
      <c r="C1416" s="93"/>
      <c r="D1416" s="193"/>
      <c r="E1416" s="94"/>
      <c r="F1416" s="95"/>
      <c r="G1416" s="96" t="str">
        <f t="shared" si="548"/>
        <v>Error</v>
      </c>
      <c r="H1416" s="97">
        <v>14400</v>
      </c>
      <c r="I1416" s="98" t="e">
        <f t="shared" si="549"/>
        <v>#VALUE!</v>
      </c>
      <c r="J1416" s="88" t="e">
        <f t="shared" si="544"/>
        <v>#VALUE!</v>
      </c>
      <c r="K1416" s="98">
        <f t="shared" si="550"/>
        <v>0</v>
      </c>
      <c r="L1416" s="98">
        <f t="shared" si="551"/>
        <v>0</v>
      </c>
      <c r="M1416" s="98" t="e">
        <f t="shared" si="552"/>
        <v>#VALUE!</v>
      </c>
      <c r="N1416" s="98" t="e">
        <f t="shared" si="553"/>
        <v>#VALUE!</v>
      </c>
      <c r="O1416" s="97"/>
      <c r="P1416" s="98" t="e">
        <f t="shared" si="545"/>
        <v>#VALUE!</v>
      </c>
      <c r="Q1416" s="99" t="e">
        <f t="shared" si="554"/>
        <v>#VALUE!</v>
      </c>
      <c r="R1416" s="100"/>
      <c r="S1416" s="5"/>
      <c r="T1416" s="28">
        <f t="shared" si="555"/>
        <v>0</v>
      </c>
      <c r="U1416" s="101">
        <v>66140</v>
      </c>
      <c r="V1416" s="102">
        <f t="shared" si="558"/>
        <v>0</v>
      </c>
      <c r="W1416" s="101"/>
      <c r="X1416" s="101"/>
      <c r="Y1416" s="102">
        <f t="shared" si="556"/>
        <v>0</v>
      </c>
      <c r="Z1416" s="102">
        <f t="shared" si="557"/>
        <v>0</v>
      </c>
      <c r="AA1416" s="102" t="e">
        <f t="shared" si="559"/>
        <v>#VALUE!</v>
      </c>
    </row>
    <row r="1417" spans="1:27" ht="17.25">
      <c r="A1417" s="5"/>
      <c r="B1417" s="5"/>
      <c r="C1417" s="93"/>
      <c r="D1417" s="193"/>
      <c r="E1417" s="84"/>
      <c r="F1417" s="85"/>
      <c r="G1417" s="86" t="str">
        <f t="shared" si="548"/>
        <v>Error</v>
      </c>
      <c r="H1417" s="87">
        <v>14400</v>
      </c>
      <c r="I1417" s="88" t="e">
        <f t="shared" si="549"/>
        <v>#VALUE!</v>
      </c>
      <c r="J1417" s="88" t="e">
        <f t="shared" si="544"/>
        <v>#VALUE!</v>
      </c>
      <c r="K1417" s="88">
        <f t="shared" si="550"/>
        <v>0</v>
      </c>
      <c r="L1417" s="88">
        <f t="shared" si="551"/>
        <v>0</v>
      </c>
      <c r="M1417" s="88" t="e">
        <f t="shared" si="552"/>
        <v>#VALUE!</v>
      </c>
      <c r="N1417" s="88" t="e">
        <f t="shared" si="553"/>
        <v>#VALUE!</v>
      </c>
      <c r="O1417" s="87"/>
      <c r="P1417" s="88" t="e">
        <f t="shared" si="545"/>
        <v>#VALUE!</v>
      </c>
      <c r="Q1417" s="89" t="e">
        <f t="shared" si="554"/>
        <v>#VALUE!</v>
      </c>
      <c r="R1417" s="90"/>
      <c r="S1417" s="82"/>
      <c r="T1417" s="28">
        <f t="shared" si="555"/>
        <v>0</v>
      </c>
      <c r="U1417" s="91">
        <v>66140</v>
      </c>
      <c r="V1417" s="92">
        <f t="shared" si="558"/>
        <v>0</v>
      </c>
      <c r="W1417" s="91"/>
      <c r="X1417" s="91"/>
      <c r="Y1417" s="92">
        <f t="shared" si="556"/>
        <v>0</v>
      </c>
      <c r="Z1417" s="92">
        <f t="shared" si="557"/>
        <v>0</v>
      </c>
      <c r="AA1417" s="92" t="e">
        <f t="shared" si="559"/>
        <v>#VALUE!</v>
      </c>
    </row>
    <row r="1418" spans="1:27" ht="17.25">
      <c r="A1418" s="5"/>
      <c r="B1418" s="5"/>
      <c r="C1418" s="93"/>
      <c r="D1418" s="193"/>
      <c r="E1418" s="94"/>
      <c r="F1418" s="95"/>
      <c r="G1418" s="96" t="str">
        <f t="shared" si="548"/>
        <v>Error</v>
      </c>
      <c r="H1418" s="97">
        <v>14400</v>
      </c>
      <c r="I1418" s="98" t="e">
        <f t="shared" si="549"/>
        <v>#VALUE!</v>
      </c>
      <c r="J1418" s="88" t="e">
        <f t="shared" si="544"/>
        <v>#VALUE!</v>
      </c>
      <c r="K1418" s="98">
        <f t="shared" si="550"/>
        <v>0</v>
      </c>
      <c r="L1418" s="98">
        <f t="shared" si="551"/>
        <v>0</v>
      </c>
      <c r="M1418" s="98" t="e">
        <f t="shared" si="552"/>
        <v>#VALUE!</v>
      </c>
      <c r="N1418" s="98" t="e">
        <f t="shared" si="553"/>
        <v>#VALUE!</v>
      </c>
      <c r="O1418" s="97"/>
      <c r="P1418" s="98" t="e">
        <f t="shared" si="545"/>
        <v>#VALUE!</v>
      </c>
      <c r="Q1418" s="99" t="e">
        <f t="shared" si="554"/>
        <v>#VALUE!</v>
      </c>
      <c r="R1418" s="100"/>
      <c r="S1418" s="5"/>
      <c r="T1418" s="28">
        <f t="shared" si="555"/>
        <v>0</v>
      </c>
      <c r="U1418" s="101">
        <v>66140</v>
      </c>
      <c r="V1418" s="102">
        <f t="shared" si="558"/>
        <v>0</v>
      </c>
      <c r="W1418" s="101"/>
      <c r="X1418" s="101"/>
      <c r="Y1418" s="102">
        <f t="shared" si="556"/>
        <v>0</v>
      </c>
      <c r="Z1418" s="102">
        <f t="shared" si="557"/>
        <v>0</v>
      </c>
      <c r="AA1418" s="102" t="e">
        <f t="shared" si="559"/>
        <v>#VALUE!</v>
      </c>
    </row>
    <row r="1419" spans="1:27" ht="17.25">
      <c r="A1419" s="5"/>
      <c r="B1419" s="5"/>
      <c r="C1419" s="93"/>
      <c r="D1419" s="193"/>
      <c r="E1419" s="94"/>
      <c r="F1419" s="95"/>
      <c r="G1419" s="96" t="str">
        <f t="shared" si="548"/>
        <v>Error</v>
      </c>
      <c r="H1419" s="97">
        <v>14400</v>
      </c>
      <c r="I1419" s="98" t="e">
        <f t="shared" si="549"/>
        <v>#VALUE!</v>
      </c>
      <c r="J1419" s="88" t="e">
        <f t="shared" si="544"/>
        <v>#VALUE!</v>
      </c>
      <c r="K1419" s="98">
        <f t="shared" si="550"/>
        <v>0</v>
      </c>
      <c r="L1419" s="98">
        <f t="shared" si="551"/>
        <v>0</v>
      </c>
      <c r="M1419" s="98" t="e">
        <f t="shared" si="552"/>
        <v>#VALUE!</v>
      </c>
      <c r="N1419" s="98" t="e">
        <f t="shared" si="553"/>
        <v>#VALUE!</v>
      </c>
      <c r="O1419" s="97"/>
      <c r="P1419" s="98" t="e">
        <f t="shared" si="545"/>
        <v>#VALUE!</v>
      </c>
      <c r="Q1419" s="99" t="e">
        <f t="shared" si="554"/>
        <v>#VALUE!</v>
      </c>
      <c r="R1419" s="100"/>
      <c r="S1419" s="5"/>
      <c r="T1419" s="28">
        <f t="shared" si="555"/>
        <v>0</v>
      </c>
      <c r="U1419" s="101">
        <v>66140</v>
      </c>
      <c r="V1419" s="102">
        <f t="shared" si="558"/>
        <v>0</v>
      </c>
      <c r="W1419" s="101"/>
      <c r="X1419" s="101"/>
      <c r="Y1419" s="102">
        <f t="shared" si="556"/>
        <v>0</v>
      </c>
      <c r="Z1419" s="102">
        <f t="shared" si="557"/>
        <v>0</v>
      </c>
      <c r="AA1419" s="102" t="e">
        <f t="shared" si="559"/>
        <v>#VALUE!</v>
      </c>
    </row>
    <row r="1420" spans="1:27" ht="17.25">
      <c r="A1420" s="5"/>
      <c r="B1420" s="5"/>
      <c r="C1420" s="93"/>
      <c r="D1420" s="193"/>
      <c r="E1420" s="94"/>
      <c r="F1420" s="95"/>
      <c r="G1420" s="96" t="str">
        <f t="shared" si="548"/>
        <v>Error</v>
      </c>
      <c r="H1420" s="97">
        <v>14400</v>
      </c>
      <c r="I1420" s="98" t="e">
        <f t="shared" si="549"/>
        <v>#VALUE!</v>
      </c>
      <c r="J1420" s="88" t="e">
        <f t="shared" si="544"/>
        <v>#VALUE!</v>
      </c>
      <c r="K1420" s="98">
        <f t="shared" si="550"/>
        <v>0</v>
      </c>
      <c r="L1420" s="98">
        <f t="shared" si="551"/>
        <v>0</v>
      </c>
      <c r="M1420" s="98" t="e">
        <f t="shared" si="552"/>
        <v>#VALUE!</v>
      </c>
      <c r="N1420" s="98" t="e">
        <f t="shared" si="553"/>
        <v>#VALUE!</v>
      </c>
      <c r="O1420" s="97"/>
      <c r="P1420" s="98" t="e">
        <f t="shared" si="545"/>
        <v>#VALUE!</v>
      </c>
      <c r="Q1420" s="99" t="e">
        <f t="shared" si="554"/>
        <v>#VALUE!</v>
      </c>
      <c r="R1420" s="100"/>
      <c r="S1420" s="5"/>
      <c r="T1420" s="28">
        <f t="shared" si="555"/>
        <v>0</v>
      </c>
      <c r="U1420" s="101">
        <v>66140</v>
      </c>
      <c r="V1420" s="102">
        <f t="shared" si="558"/>
        <v>0</v>
      </c>
      <c r="W1420" s="101"/>
      <c r="X1420" s="101"/>
      <c r="Y1420" s="102">
        <f t="shared" si="556"/>
        <v>0</v>
      </c>
      <c r="Z1420" s="102">
        <f t="shared" si="557"/>
        <v>0</v>
      </c>
      <c r="AA1420" s="102" t="e">
        <f t="shared" si="559"/>
        <v>#VALUE!</v>
      </c>
    </row>
    <row r="1421" spans="1:27" ht="17.25">
      <c r="A1421" s="5"/>
      <c r="B1421" s="5"/>
      <c r="C1421" s="93"/>
      <c r="D1421" s="193"/>
      <c r="E1421" s="94"/>
      <c r="F1421" s="95"/>
      <c r="G1421" s="96" t="str">
        <f t="shared" si="548"/>
        <v>Error</v>
      </c>
      <c r="H1421" s="97">
        <v>14400</v>
      </c>
      <c r="I1421" s="98" t="e">
        <f t="shared" si="549"/>
        <v>#VALUE!</v>
      </c>
      <c r="J1421" s="88" t="e">
        <f t="shared" si="544"/>
        <v>#VALUE!</v>
      </c>
      <c r="K1421" s="98">
        <f t="shared" si="550"/>
        <v>0</v>
      </c>
      <c r="L1421" s="98">
        <f t="shared" si="551"/>
        <v>0</v>
      </c>
      <c r="M1421" s="98" t="e">
        <f t="shared" si="552"/>
        <v>#VALUE!</v>
      </c>
      <c r="N1421" s="98" t="e">
        <f t="shared" si="553"/>
        <v>#VALUE!</v>
      </c>
      <c r="O1421" s="97"/>
      <c r="P1421" s="98" t="e">
        <f t="shared" si="545"/>
        <v>#VALUE!</v>
      </c>
      <c r="Q1421" s="99" t="e">
        <f t="shared" si="554"/>
        <v>#VALUE!</v>
      </c>
      <c r="R1421" s="100"/>
      <c r="S1421" s="5"/>
      <c r="T1421" s="28">
        <f t="shared" si="555"/>
        <v>0</v>
      </c>
      <c r="U1421" s="101">
        <v>66140</v>
      </c>
      <c r="V1421" s="102">
        <f t="shared" si="558"/>
        <v>0</v>
      </c>
      <c r="W1421" s="101"/>
      <c r="X1421" s="101"/>
      <c r="Y1421" s="102">
        <f t="shared" si="556"/>
        <v>0</v>
      </c>
      <c r="Z1421" s="102">
        <f t="shared" si="557"/>
        <v>0</v>
      </c>
      <c r="AA1421" s="102" t="e">
        <f t="shared" si="559"/>
        <v>#VALUE!</v>
      </c>
    </row>
    <row r="1422" spans="1:27" ht="17.25">
      <c r="A1422" s="5"/>
      <c r="B1422" s="5"/>
      <c r="C1422" s="93"/>
      <c r="D1422" s="193"/>
      <c r="E1422" s="94"/>
      <c r="F1422" s="95"/>
      <c r="G1422" s="96" t="str">
        <f t="shared" si="548"/>
        <v>Error</v>
      </c>
      <c r="H1422" s="97">
        <v>14400</v>
      </c>
      <c r="I1422" s="98" t="e">
        <f t="shared" si="549"/>
        <v>#VALUE!</v>
      </c>
      <c r="J1422" s="88" t="e">
        <f t="shared" si="544"/>
        <v>#VALUE!</v>
      </c>
      <c r="K1422" s="98">
        <f t="shared" si="550"/>
        <v>0</v>
      </c>
      <c r="L1422" s="98">
        <f t="shared" si="551"/>
        <v>0</v>
      </c>
      <c r="M1422" s="98" t="e">
        <f t="shared" si="552"/>
        <v>#VALUE!</v>
      </c>
      <c r="N1422" s="98" t="e">
        <f t="shared" si="553"/>
        <v>#VALUE!</v>
      </c>
      <c r="O1422" s="97"/>
      <c r="P1422" s="98" t="e">
        <f t="shared" si="545"/>
        <v>#VALUE!</v>
      </c>
      <c r="Q1422" s="99" t="e">
        <f t="shared" si="554"/>
        <v>#VALUE!</v>
      </c>
      <c r="R1422" s="100"/>
      <c r="S1422" s="5"/>
      <c r="T1422" s="28">
        <f t="shared" si="555"/>
        <v>0</v>
      </c>
      <c r="U1422" s="101">
        <v>66140</v>
      </c>
      <c r="V1422" s="102">
        <f t="shared" si="558"/>
        <v>0</v>
      </c>
      <c r="W1422" s="101"/>
      <c r="X1422" s="101"/>
      <c r="Y1422" s="102">
        <f t="shared" si="556"/>
        <v>0</v>
      </c>
      <c r="Z1422" s="102">
        <f t="shared" si="557"/>
        <v>0</v>
      </c>
      <c r="AA1422" s="102" t="e">
        <f t="shared" si="559"/>
        <v>#VALUE!</v>
      </c>
    </row>
    <row r="1423" spans="1:27" ht="17.25">
      <c r="A1423" s="5"/>
      <c r="B1423" s="5"/>
      <c r="C1423" s="93"/>
      <c r="D1423" s="193"/>
      <c r="E1423" s="84"/>
      <c r="F1423" s="85"/>
      <c r="G1423" s="86" t="str">
        <f t="shared" si="548"/>
        <v>Error</v>
      </c>
      <c r="H1423" s="87">
        <v>14400</v>
      </c>
      <c r="I1423" s="88" t="e">
        <f t="shared" si="549"/>
        <v>#VALUE!</v>
      </c>
      <c r="J1423" s="88" t="e">
        <f t="shared" si="544"/>
        <v>#VALUE!</v>
      </c>
      <c r="K1423" s="88">
        <f t="shared" si="550"/>
        <v>0</v>
      </c>
      <c r="L1423" s="88">
        <f t="shared" si="551"/>
        <v>0</v>
      </c>
      <c r="M1423" s="88" t="e">
        <f t="shared" si="552"/>
        <v>#VALUE!</v>
      </c>
      <c r="N1423" s="88" t="e">
        <f t="shared" si="553"/>
        <v>#VALUE!</v>
      </c>
      <c r="O1423" s="87"/>
      <c r="P1423" s="88" t="e">
        <f t="shared" si="545"/>
        <v>#VALUE!</v>
      </c>
      <c r="Q1423" s="89" t="e">
        <f t="shared" si="554"/>
        <v>#VALUE!</v>
      </c>
      <c r="R1423" s="90"/>
      <c r="S1423" s="82"/>
      <c r="T1423" s="28">
        <f t="shared" si="555"/>
        <v>0</v>
      </c>
      <c r="U1423" s="91">
        <v>66140</v>
      </c>
      <c r="V1423" s="92">
        <f t="shared" si="558"/>
        <v>0</v>
      </c>
      <c r="W1423" s="91"/>
      <c r="X1423" s="91"/>
      <c r="Y1423" s="92">
        <f t="shared" si="556"/>
        <v>0</v>
      </c>
      <c r="Z1423" s="92">
        <f t="shared" si="557"/>
        <v>0</v>
      </c>
      <c r="AA1423" s="92" t="e">
        <f t="shared" si="559"/>
        <v>#VALUE!</v>
      </c>
    </row>
    <row r="1424" spans="1:27" ht="17.25">
      <c r="A1424" s="5"/>
      <c r="B1424" s="5"/>
      <c r="C1424" s="93"/>
      <c r="D1424" s="193"/>
      <c r="E1424" s="94"/>
      <c r="F1424" s="95"/>
      <c r="G1424" s="96" t="str">
        <f t="shared" si="548"/>
        <v>Error</v>
      </c>
      <c r="H1424" s="97">
        <v>14400</v>
      </c>
      <c r="I1424" s="98" t="e">
        <f t="shared" si="549"/>
        <v>#VALUE!</v>
      </c>
      <c r="J1424" s="88" t="e">
        <f t="shared" si="544"/>
        <v>#VALUE!</v>
      </c>
      <c r="K1424" s="98">
        <f t="shared" si="550"/>
        <v>0</v>
      </c>
      <c r="L1424" s="98">
        <f t="shared" si="551"/>
        <v>0</v>
      </c>
      <c r="M1424" s="98" t="e">
        <f t="shared" si="552"/>
        <v>#VALUE!</v>
      </c>
      <c r="N1424" s="98" t="e">
        <f t="shared" si="553"/>
        <v>#VALUE!</v>
      </c>
      <c r="O1424" s="97"/>
      <c r="P1424" s="98" t="e">
        <f t="shared" si="545"/>
        <v>#VALUE!</v>
      </c>
      <c r="Q1424" s="99" t="e">
        <f t="shared" si="554"/>
        <v>#VALUE!</v>
      </c>
      <c r="R1424" s="100"/>
      <c r="S1424" s="5"/>
      <c r="T1424" s="28">
        <f t="shared" si="555"/>
        <v>0</v>
      </c>
      <c r="U1424" s="101">
        <v>66140</v>
      </c>
      <c r="V1424" s="102">
        <f t="shared" si="558"/>
        <v>0</v>
      </c>
      <c r="W1424" s="101"/>
      <c r="X1424" s="101"/>
      <c r="Y1424" s="102">
        <f t="shared" si="556"/>
        <v>0</v>
      </c>
      <c r="Z1424" s="102">
        <f t="shared" si="557"/>
        <v>0</v>
      </c>
      <c r="AA1424" s="102" t="e">
        <f t="shared" si="559"/>
        <v>#VALUE!</v>
      </c>
    </row>
    <row r="1425" spans="1:27" ht="17.25">
      <c r="A1425" s="5"/>
      <c r="B1425" s="5"/>
      <c r="C1425" s="93"/>
      <c r="D1425" s="193"/>
      <c r="E1425" s="94"/>
      <c r="F1425" s="95"/>
      <c r="G1425" s="96" t="str">
        <f t="shared" si="548"/>
        <v>Error</v>
      </c>
      <c r="H1425" s="97">
        <v>14400</v>
      </c>
      <c r="I1425" s="98" t="e">
        <f t="shared" si="549"/>
        <v>#VALUE!</v>
      </c>
      <c r="J1425" s="88" t="e">
        <f t="shared" si="544"/>
        <v>#VALUE!</v>
      </c>
      <c r="K1425" s="98">
        <f t="shared" si="550"/>
        <v>0</v>
      </c>
      <c r="L1425" s="98">
        <f t="shared" si="551"/>
        <v>0</v>
      </c>
      <c r="M1425" s="98" t="e">
        <f t="shared" si="552"/>
        <v>#VALUE!</v>
      </c>
      <c r="N1425" s="98" t="e">
        <f t="shared" si="553"/>
        <v>#VALUE!</v>
      </c>
      <c r="O1425" s="97"/>
      <c r="P1425" s="98" t="e">
        <f t="shared" si="545"/>
        <v>#VALUE!</v>
      </c>
      <c r="Q1425" s="99" t="e">
        <f t="shared" si="554"/>
        <v>#VALUE!</v>
      </c>
      <c r="R1425" s="100"/>
      <c r="S1425" s="5"/>
      <c r="T1425" s="28">
        <f t="shared" si="555"/>
        <v>0</v>
      </c>
      <c r="U1425" s="101">
        <v>66140</v>
      </c>
      <c r="V1425" s="102">
        <f t="shared" si="558"/>
        <v>0</v>
      </c>
      <c r="W1425" s="101"/>
      <c r="X1425" s="101"/>
      <c r="Y1425" s="102">
        <f t="shared" si="556"/>
        <v>0</v>
      </c>
      <c r="Z1425" s="102">
        <f t="shared" si="557"/>
        <v>0</v>
      </c>
      <c r="AA1425" s="102" t="e">
        <f t="shared" si="559"/>
        <v>#VALUE!</v>
      </c>
    </row>
    <row r="1426" spans="1:27" ht="17.25">
      <c r="A1426" s="5"/>
      <c r="B1426" s="5"/>
      <c r="C1426" s="93"/>
      <c r="D1426" s="193"/>
      <c r="E1426" s="94"/>
      <c r="F1426" s="95"/>
      <c r="G1426" s="96" t="str">
        <f t="shared" si="548"/>
        <v>Error</v>
      </c>
      <c r="H1426" s="97">
        <v>14400</v>
      </c>
      <c r="I1426" s="98" t="e">
        <f t="shared" si="549"/>
        <v>#VALUE!</v>
      </c>
      <c r="J1426" s="88" t="e">
        <f t="shared" si="544"/>
        <v>#VALUE!</v>
      </c>
      <c r="K1426" s="98">
        <f t="shared" si="550"/>
        <v>0</v>
      </c>
      <c r="L1426" s="98">
        <f t="shared" si="551"/>
        <v>0</v>
      </c>
      <c r="M1426" s="98" t="e">
        <f t="shared" si="552"/>
        <v>#VALUE!</v>
      </c>
      <c r="N1426" s="98" t="e">
        <f t="shared" si="553"/>
        <v>#VALUE!</v>
      </c>
      <c r="O1426" s="97"/>
      <c r="P1426" s="98" t="e">
        <f t="shared" si="545"/>
        <v>#VALUE!</v>
      </c>
      <c r="Q1426" s="99" t="e">
        <f t="shared" si="554"/>
        <v>#VALUE!</v>
      </c>
      <c r="R1426" s="100"/>
      <c r="S1426" s="5"/>
      <c r="T1426" s="28">
        <f t="shared" si="555"/>
        <v>0</v>
      </c>
      <c r="U1426" s="101">
        <v>66140</v>
      </c>
      <c r="V1426" s="102">
        <f t="shared" si="558"/>
        <v>0</v>
      </c>
      <c r="W1426" s="101"/>
      <c r="X1426" s="101"/>
      <c r="Y1426" s="102">
        <f t="shared" si="556"/>
        <v>0</v>
      </c>
      <c r="Z1426" s="102">
        <f t="shared" si="557"/>
        <v>0</v>
      </c>
      <c r="AA1426" s="102" t="e">
        <f t="shared" si="559"/>
        <v>#VALUE!</v>
      </c>
    </row>
    <row r="1427" spans="1:27" ht="17.25">
      <c r="A1427" s="5"/>
      <c r="B1427" s="5"/>
      <c r="C1427" s="93"/>
      <c r="D1427" s="193"/>
      <c r="E1427" s="94"/>
      <c r="F1427" s="95"/>
      <c r="G1427" s="96" t="str">
        <f t="shared" si="548"/>
        <v>Error</v>
      </c>
      <c r="H1427" s="97">
        <v>14400</v>
      </c>
      <c r="I1427" s="98" t="e">
        <f t="shared" si="549"/>
        <v>#VALUE!</v>
      </c>
      <c r="J1427" s="88" t="e">
        <f t="shared" si="544"/>
        <v>#VALUE!</v>
      </c>
      <c r="K1427" s="98">
        <f t="shared" si="550"/>
        <v>0</v>
      </c>
      <c r="L1427" s="98">
        <f t="shared" si="551"/>
        <v>0</v>
      </c>
      <c r="M1427" s="98" t="e">
        <f t="shared" si="552"/>
        <v>#VALUE!</v>
      </c>
      <c r="N1427" s="98" t="e">
        <f t="shared" si="553"/>
        <v>#VALUE!</v>
      </c>
      <c r="O1427" s="97"/>
      <c r="P1427" s="98" t="e">
        <f t="shared" si="545"/>
        <v>#VALUE!</v>
      </c>
      <c r="Q1427" s="99" t="e">
        <f t="shared" si="554"/>
        <v>#VALUE!</v>
      </c>
      <c r="R1427" s="100"/>
      <c r="S1427" s="5"/>
      <c r="T1427" s="28">
        <f t="shared" si="555"/>
        <v>0</v>
      </c>
      <c r="U1427" s="101">
        <v>66140</v>
      </c>
      <c r="V1427" s="102">
        <f t="shared" si="558"/>
        <v>0</v>
      </c>
      <c r="W1427" s="101"/>
      <c r="X1427" s="101"/>
      <c r="Y1427" s="102">
        <f t="shared" si="556"/>
        <v>0</v>
      </c>
      <c r="Z1427" s="102">
        <f t="shared" si="557"/>
        <v>0</v>
      </c>
      <c r="AA1427" s="102" t="e">
        <f t="shared" si="559"/>
        <v>#VALUE!</v>
      </c>
    </row>
    <row r="1428" spans="1:27" ht="17.25">
      <c r="A1428" s="5"/>
      <c r="B1428" s="5"/>
      <c r="C1428" s="93"/>
      <c r="D1428" s="193"/>
      <c r="E1428" s="94"/>
      <c r="F1428" s="95"/>
      <c r="G1428" s="96" t="str">
        <f t="shared" si="548"/>
        <v>Error</v>
      </c>
      <c r="H1428" s="97">
        <v>14400</v>
      </c>
      <c r="I1428" s="98" t="e">
        <f t="shared" si="549"/>
        <v>#VALUE!</v>
      </c>
      <c r="J1428" s="88" t="e">
        <f t="shared" si="544"/>
        <v>#VALUE!</v>
      </c>
      <c r="K1428" s="98">
        <f t="shared" si="550"/>
        <v>0</v>
      </c>
      <c r="L1428" s="98">
        <f t="shared" si="551"/>
        <v>0</v>
      </c>
      <c r="M1428" s="98" t="e">
        <f t="shared" si="552"/>
        <v>#VALUE!</v>
      </c>
      <c r="N1428" s="98" t="e">
        <f t="shared" si="553"/>
        <v>#VALUE!</v>
      </c>
      <c r="O1428" s="97"/>
      <c r="P1428" s="98" t="e">
        <f t="shared" si="545"/>
        <v>#VALUE!</v>
      </c>
      <c r="Q1428" s="99" t="e">
        <f t="shared" si="554"/>
        <v>#VALUE!</v>
      </c>
      <c r="R1428" s="100"/>
      <c r="S1428" s="5"/>
      <c r="T1428" s="28">
        <f t="shared" si="555"/>
        <v>0</v>
      </c>
      <c r="U1428" s="101">
        <v>66140</v>
      </c>
      <c r="V1428" s="102">
        <f t="shared" si="558"/>
        <v>0</v>
      </c>
      <c r="W1428" s="101"/>
      <c r="X1428" s="101"/>
      <c r="Y1428" s="102">
        <f t="shared" si="556"/>
        <v>0</v>
      </c>
      <c r="Z1428" s="102">
        <f t="shared" si="557"/>
        <v>0</v>
      </c>
      <c r="AA1428" s="102" t="e">
        <f t="shared" si="559"/>
        <v>#VALUE!</v>
      </c>
    </row>
    <row r="1429" spans="1:27" ht="17.25">
      <c r="A1429" s="5"/>
      <c r="B1429" s="5"/>
      <c r="C1429" s="93"/>
      <c r="D1429" s="193"/>
      <c r="E1429" s="84"/>
      <c r="F1429" s="85"/>
      <c r="G1429" s="86" t="str">
        <f t="shared" si="548"/>
        <v>Error</v>
      </c>
      <c r="H1429" s="87">
        <v>14400</v>
      </c>
      <c r="I1429" s="88" t="e">
        <f t="shared" si="549"/>
        <v>#VALUE!</v>
      </c>
      <c r="J1429" s="88" t="e">
        <f t="shared" si="544"/>
        <v>#VALUE!</v>
      </c>
      <c r="K1429" s="88">
        <f t="shared" si="550"/>
        <v>0</v>
      </c>
      <c r="L1429" s="88">
        <f t="shared" si="551"/>
        <v>0</v>
      </c>
      <c r="M1429" s="88" t="e">
        <f t="shared" si="552"/>
        <v>#VALUE!</v>
      </c>
      <c r="N1429" s="88" t="e">
        <f t="shared" si="553"/>
        <v>#VALUE!</v>
      </c>
      <c r="O1429" s="87"/>
      <c r="P1429" s="88" t="e">
        <f t="shared" si="545"/>
        <v>#VALUE!</v>
      </c>
      <c r="Q1429" s="89" t="e">
        <f t="shared" si="554"/>
        <v>#VALUE!</v>
      </c>
      <c r="R1429" s="90"/>
      <c r="S1429" s="82"/>
      <c r="T1429" s="28">
        <f t="shared" si="555"/>
        <v>0</v>
      </c>
      <c r="U1429" s="91">
        <v>66140</v>
      </c>
      <c r="V1429" s="92">
        <f t="shared" si="558"/>
        <v>0</v>
      </c>
      <c r="W1429" s="91"/>
      <c r="X1429" s="91"/>
      <c r="Y1429" s="92">
        <f t="shared" si="556"/>
        <v>0</v>
      </c>
      <c r="Z1429" s="92">
        <f t="shared" si="557"/>
        <v>0</v>
      </c>
      <c r="AA1429" s="92" t="e">
        <f t="shared" si="559"/>
        <v>#VALUE!</v>
      </c>
    </row>
    <row r="1430" spans="1:27" ht="17.25">
      <c r="A1430" s="5"/>
      <c r="B1430" s="5"/>
      <c r="C1430" s="93"/>
      <c r="D1430" s="193"/>
      <c r="E1430" s="94"/>
      <c r="F1430" s="95"/>
      <c r="G1430" s="96" t="str">
        <f t="shared" si="548"/>
        <v>Error</v>
      </c>
      <c r="H1430" s="97">
        <v>14400</v>
      </c>
      <c r="I1430" s="98" t="e">
        <f t="shared" si="549"/>
        <v>#VALUE!</v>
      </c>
      <c r="J1430" s="88" t="e">
        <f t="shared" si="544"/>
        <v>#VALUE!</v>
      </c>
      <c r="K1430" s="98">
        <f t="shared" si="550"/>
        <v>0</v>
      </c>
      <c r="L1430" s="98">
        <f t="shared" si="551"/>
        <v>0</v>
      </c>
      <c r="M1430" s="98" t="e">
        <f t="shared" si="552"/>
        <v>#VALUE!</v>
      </c>
      <c r="N1430" s="98" t="e">
        <f t="shared" si="553"/>
        <v>#VALUE!</v>
      </c>
      <c r="O1430" s="97"/>
      <c r="P1430" s="98" t="e">
        <f t="shared" si="545"/>
        <v>#VALUE!</v>
      </c>
      <c r="Q1430" s="99" t="e">
        <f t="shared" si="554"/>
        <v>#VALUE!</v>
      </c>
      <c r="R1430" s="100"/>
      <c r="S1430" s="5"/>
      <c r="T1430" s="28">
        <f t="shared" si="555"/>
        <v>0</v>
      </c>
      <c r="U1430" s="101">
        <v>66140</v>
      </c>
      <c r="V1430" s="102">
        <f t="shared" si="558"/>
        <v>0</v>
      </c>
      <c r="W1430" s="101"/>
      <c r="X1430" s="101"/>
      <c r="Y1430" s="102">
        <f t="shared" si="556"/>
        <v>0</v>
      </c>
      <c r="Z1430" s="102">
        <f t="shared" si="557"/>
        <v>0</v>
      </c>
      <c r="AA1430" s="102" t="e">
        <f t="shared" si="559"/>
        <v>#VALUE!</v>
      </c>
    </row>
    <row r="1431" spans="1:27" ht="17.25">
      <c r="A1431" s="5"/>
      <c r="B1431" s="5"/>
      <c r="C1431" s="93"/>
      <c r="D1431" s="193"/>
      <c r="E1431" s="94"/>
      <c r="F1431" s="95"/>
      <c r="G1431" s="96" t="str">
        <f t="shared" si="548"/>
        <v>Error</v>
      </c>
      <c r="H1431" s="97">
        <v>14400</v>
      </c>
      <c r="I1431" s="98" t="e">
        <f t="shared" si="549"/>
        <v>#VALUE!</v>
      </c>
      <c r="J1431" s="88" t="e">
        <f t="shared" si="544"/>
        <v>#VALUE!</v>
      </c>
      <c r="K1431" s="98">
        <f t="shared" si="550"/>
        <v>0</v>
      </c>
      <c r="L1431" s="98">
        <f t="shared" si="551"/>
        <v>0</v>
      </c>
      <c r="M1431" s="98" t="e">
        <f t="shared" si="552"/>
        <v>#VALUE!</v>
      </c>
      <c r="N1431" s="98" t="e">
        <f t="shared" si="553"/>
        <v>#VALUE!</v>
      </c>
      <c r="O1431" s="97"/>
      <c r="P1431" s="98" t="e">
        <f t="shared" si="545"/>
        <v>#VALUE!</v>
      </c>
      <c r="Q1431" s="99" t="e">
        <f t="shared" si="554"/>
        <v>#VALUE!</v>
      </c>
      <c r="R1431" s="100"/>
      <c r="S1431" s="5"/>
      <c r="T1431" s="28">
        <f t="shared" si="555"/>
        <v>0</v>
      </c>
      <c r="U1431" s="101">
        <v>66140</v>
      </c>
      <c r="V1431" s="102">
        <f t="shared" si="558"/>
        <v>0</v>
      </c>
      <c r="W1431" s="101"/>
      <c r="X1431" s="101"/>
      <c r="Y1431" s="102">
        <f t="shared" si="556"/>
        <v>0</v>
      </c>
      <c r="Z1431" s="102">
        <f t="shared" si="557"/>
        <v>0</v>
      </c>
      <c r="AA1431" s="102" t="e">
        <f t="shared" si="559"/>
        <v>#VALUE!</v>
      </c>
    </row>
    <row r="1432" spans="1:27" ht="17.25">
      <c r="A1432" s="5"/>
      <c r="B1432" s="5"/>
      <c r="C1432" s="93"/>
      <c r="D1432" s="193"/>
      <c r="E1432" s="94"/>
      <c r="F1432" s="95"/>
      <c r="G1432" s="96" t="str">
        <f t="shared" si="548"/>
        <v>Error</v>
      </c>
      <c r="H1432" s="97">
        <v>14400</v>
      </c>
      <c r="I1432" s="98" t="e">
        <f t="shared" si="549"/>
        <v>#VALUE!</v>
      </c>
      <c r="J1432" s="88" t="e">
        <f t="shared" si="544"/>
        <v>#VALUE!</v>
      </c>
      <c r="K1432" s="98">
        <f t="shared" si="550"/>
        <v>0</v>
      </c>
      <c r="L1432" s="98">
        <f t="shared" si="551"/>
        <v>0</v>
      </c>
      <c r="M1432" s="98" t="e">
        <f t="shared" si="552"/>
        <v>#VALUE!</v>
      </c>
      <c r="N1432" s="98" t="e">
        <f t="shared" si="553"/>
        <v>#VALUE!</v>
      </c>
      <c r="O1432" s="97"/>
      <c r="P1432" s="98" t="e">
        <f t="shared" si="545"/>
        <v>#VALUE!</v>
      </c>
      <c r="Q1432" s="99" t="e">
        <f t="shared" si="554"/>
        <v>#VALUE!</v>
      </c>
      <c r="R1432" s="100"/>
      <c r="S1432" s="5"/>
      <c r="T1432" s="28">
        <f t="shared" si="555"/>
        <v>0</v>
      </c>
      <c r="U1432" s="101">
        <v>66140</v>
      </c>
      <c r="V1432" s="102">
        <f t="shared" si="558"/>
        <v>0</v>
      </c>
      <c r="W1432" s="101"/>
      <c r="X1432" s="101"/>
      <c r="Y1432" s="102">
        <f t="shared" si="556"/>
        <v>0</v>
      </c>
      <c r="Z1432" s="102">
        <f t="shared" si="557"/>
        <v>0</v>
      </c>
      <c r="AA1432" s="102" t="e">
        <f t="shared" si="559"/>
        <v>#VALUE!</v>
      </c>
    </row>
    <row r="1433" spans="1:27" ht="17.25">
      <c r="A1433" s="5"/>
      <c r="B1433" s="5"/>
      <c r="C1433" s="93"/>
      <c r="D1433" s="193"/>
      <c r="E1433" s="94"/>
      <c r="F1433" s="95"/>
      <c r="G1433" s="96" t="str">
        <f t="shared" si="548"/>
        <v>Error</v>
      </c>
      <c r="H1433" s="97">
        <v>14400</v>
      </c>
      <c r="I1433" s="98" t="e">
        <f t="shared" si="549"/>
        <v>#VALUE!</v>
      </c>
      <c r="J1433" s="88" t="e">
        <f t="shared" si="544"/>
        <v>#VALUE!</v>
      </c>
      <c r="K1433" s="98">
        <f t="shared" si="550"/>
        <v>0</v>
      </c>
      <c r="L1433" s="98">
        <f t="shared" si="551"/>
        <v>0</v>
      </c>
      <c r="M1433" s="98" t="e">
        <f t="shared" si="552"/>
        <v>#VALUE!</v>
      </c>
      <c r="N1433" s="98" t="e">
        <f t="shared" si="553"/>
        <v>#VALUE!</v>
      </c>
      <c r="O1433" s="97"/>
      <c r="P1433" s="98" t="e">
        <f t="shared" si="545"/>
        <v>#VALUE!</v>
      </c>
      <c r="Q1433" s="99" t="e">
        <f t="shared" si="554"/>
        <v>#VALUE!</v>
      </c>
      <c r="R1433" s="100"/>
      <c r="S1433" s="5"/>
      <c r="T1433" s="28">
        <f t="shared" si="555"/>
        <v>0</v>
      </c>
      <c r="U1433" s="101">
        <v>66140</v>
      </c>
      <c r="V1433" s="102">
        <f t="shared" si="558"/>
        <v>0</v>
      </c>
      <c r="W1433" s="101"/>
      <c r="X1433" s="101"/>
      <c r="Y1433" s="102">
        <f t="shared" si="556"/>
        <v>0</v>
      </c>
      <c r="Z1433" s="102">
        <f t="shared" si="557"/>
        <v>0</v>
      </c>
      <c r="AA1433" s="102" t="e">
        <f t="shared" si="559"/>
        <v>#VALUE!</v>
      </c>
    </row>
    <row r="1434" spans="1:27" ht="17.25">
      <c r="A1434" s="5"/>
      <c r="B1434" s="5"/>
      <c r="C1434" s="93"/>
      <c r="D1434" s="193"/>
      <c r="E1434" s="94"/>
      <c r="F1434" s="95"/>
      <c r="G1434" s="96" t="str">
        <f t="shared" si="548"/>
        <v>Error</v>
      </c>
      <c r="H1434" s="97">
        <v>14400</v>
      </c>
      <c r="I1434" s="98" t="e">
        <f t="shared" si="549"/>
        <v>#VALUE!</v>
      </c>
      <c r="J1434" s="88" t="e">
        <f t="shared" si="544"/>
        <v>#VALUE!</v>
      </c>
      <c r="K1434" s="98">
        <f t="shared" si="550"/>
        <v>0</v>
      </c>
      <c r="L1434" s="98">
        <f t="shared" si="551"/>
        <v>0</v>
      </c>
      <c r="M1434" s="98" t="e">
        <f t="shared" si="552"/>
        <v>#VALUE!</v>
      </c>
      <c r="N1434" s="98" t="e">
        <f t="shared" si="553"/>
        <v>#VALUE!</v>
      </c>
      <c r="O1434" s="97"/>
      <c r="P1434" s="98" t="e">
        <f t="shared" si="545"/>
        <v>#VALUE!</v>
      </c>
      <c r="Q1434" s="99" t="e">
        <f t="shared" si="554"/>
        <v>#VALUE!</v>
      </c>
      <c r="R1434" s="100"/>
      <c r="S1434" s="5"/>
      <c r="T1434" s="28">
        <f t="shared" si="555"/>
        <v>0</v>
      </c>
      <c r="U1434" s="101">
        <v>66140</v>
      </c>
      <c r="V1434" s="102">
        <f t="shared" si="558"/>
        <v>0</v>
      </c>
      <c r="W1434" s="101"/>
      <c r="X1434" s="101"/>
      <c r="Y1434" s="102">
        <f t="shared" si="556"/>
        <v>0</v>
      </c>
      <c r="Z1434" s="102">
        <f t="shared" si="557"/>
        <v>0</v>
      </c>
      <c r="AA1434" s="102" t="e">
        <f t="shared" si="559"/>
        <v>#VALUE!</v>
      </c>
    </row>
    <row r="1435" spans="1:27" ht="17.25">
      <c r="A1435" s="5"/>
      <c r="B1435" s="5"/>
      <c r="C1435" s="93"/>
      <c r="D1435" s="193"/>
      <c r="E1435" s="84"/>
      <c r="F1435" s="85"/>
      <c r="G1435" s="86" t="str">
        <f t="shared" si="548"/>
        <v>Error</v>
      </c>
      <c r="H1435" s="87">
        <v>14400</v>
      </c>
      <c r="I1435" s="88" t="e">
        <f t="shared" si="549"/>
        <v>#VALUE!</v>
      </c>
      <c r="J1435" s="88" t="e">
        <f t="shared" si="544"/>
        <v>#VALUE!</v>
      </c>
      <c r="K1435" s="88">
        <f t="shared" si="550"/>
        <v>0</v>
      </c>
      <c r="L1435" s="88">
        <f t="shared" si="551"/>
        <v>0</v>
      </c>
      <c r="M1435" s="88" t="e">
        <f t="shared" si="552"/>
        <v>#VALUE!</v>
      </c>
      <c r="N1435" s="88" t="e">
        <f t="shared" si="553"/>
        <v>#VALUE!</v>
      </c>
      <c r="O1435" s="87"/>
      <c r="P1435" s="88" t="e">
        <f t="shared" si="545"/>
        <v>#VALUE!</v>
      </c>
      <c r="Q1435" s="89" t="e">
        <f t="shared" si="554"/>
        <v>#VALUE!</v>
      </c>
      <c r="R1435" s="90"/>
      <c r="S1435" s="82"/>
      <c r="T1435" s="28">
        <f t="shared" si="555"/>
        <v>0</v>
      </c>
      <c r="U1435" s="91">
        <v>66140</v>
      </c>
      <c r="V1435" s="92">
        <f t="shared" si="558"/>
        <v>0</v>
      </c>
      <c r="W1435" s="91"/>
      <c r="X1435" s="91"/>
      <c r="Y1435" s="92">
        <f t="shared" si="556"/>
        <v>0</v>
      </c>
      <c r="Z1435" s="92">
        <f t="shared" si="557"/>
        <v>0</v>
      </c>
      <c r="AA1435" s="92" t="e">
        <f t="shared" si="559"/>
        <v>#VALUE!</v>
      </c>
    </row>
    <row r="1436" spans="1:27" ht="17.25">
      <c r="A1436" s="5"/>
      <c r="B1436" s="5"/>
      <c r="C1436" s="93"/>
      <c r="D1436" s="193"/>
      <c r="E1436" s="84"/>
      <c r="F1436" s="85"/>
      <c r="G1436" s="86" t="str">
        <f>IF($C1436="ստորաբաժանման պետ",IF(F1436=0,2.28,IF(F1436=1,2.35,IF(F1436=2,2.43,IF(F1436=3,2.5,IF(OR(F1436=4,F1436=5),2.58,IF(OR(F1436=6,F1436=7),2.66,IF(OR(F1436=8,F1436=9),2.75,IF(OR(F1436=10,F1436=11,F1436=12),2.83,IF(OR(F1436=13,F1436=14,F1436=15),2.92,IF(OR(F1436=16,F1436=17,F1436=18),3.01,3.11)))))))))),IF($C1436="ավագ կարգադրիչ",IF(F1436=0,1.96,IF(F1436=1,2.02,IF(F1436=2,2.08,IF(F1436=3,2.15,IF(OR(F1436=4,F1436=5),2.21,IF(OR(F1436=6,F1436=7),2.28,IF(OR(F1436=8,F1436=9),2.35,IF(OR(F1436=10,F1436=11,F1436=12),2.42,IF(OR(F1436=13,F1436=14,F1436=15),2.5,IF(OR(F1436=16,F1436=17,F1436=18),2.58,2.66)))))))))),IF($C1436="կարգադրիչ",IF(F1436=0,1.45,IF(F1436=1,1.49,IF(F1436=2,1.54,IF(F1436=3,1.59,IF(OR(F1436=4,F1436=5),1.9,IF(OR(F1436=6,F1436=7),1.96,IF(OR(F1436=8,F1436=9),1.73,IF(OR(F1436=10,F1436=11,F1436=12),1.79,IF(OR(F1436=13,F1436=14,F1436=15),1.84,IF(OR(F1436=16,F1436=17,F1436=18),1.9,1.95)))))))))), "Error")))</f>
        <v>Error</v>
      </c>
      <c r="H1436" s="87">
        <v>14400</v>
      </c>
      <c r="I1436" s="88" t="e">
        <f>G1436*H1436</f>
        <v>#VALUE!</v>
      </c>
      <c r="J1436" s="88" t="e">
        <f t="shared" si="544"/>
        <v>#VALUE!</v>
      </c>
      <c r="K1436" s="88">
        <f>IF($D1436="գեներալ-մայոր",2.91,IF($D1436="գնդապետ",2.38,IF($D1436="փոխգնդապետ",2.25,IF($D1436="մայոր",1.85,IF($D1436="կապիտան",1.72,IF($D1436="ավագ լեյտենանտ",1.59,IF($D1436="լեյտենանտ",1.46,IF($D1436="ավագ ենթասպա",1.06,IF($D1436="ենթասպա",0.93,IF($D1436="ավագ",0.79,IF($D1436="ավագ սերժանտ",0.66,IF($D1436="սերժանտ",0.53,IF($D1436="կրտսեր սերժանտ",0.4,0)))))))))))))</f>
        <v>0</v>
      </c>
      <c r="L1436" s="88">
        <f>K1436*H1436</f>
        <v>0</v>
      </c>
      <c r="M1436" s="88" t="e">
        <f>L1436+J1436</f>
        <v>#VALUE!</v>
      </c>
      <c r="N1436" s="88" t="e">
        <f>IF(F1436&lt;2,M1436*0%,IF(F1436&lt;5,M1436*5%,IF(F1436&lt;10,M1436*10%,IF(F1436&lt;15,M1436*15%,IF(F1436&lt;20,M1436*20%,IF(F1436&lt;25,M1436*25%,IF(F1436&gt;=25,M1436*30%)))))))</f>
        <v>#VALUE!</v>
      </c>
      <c r="O1436" s="87"/>
      <c r="P1436" s="88" t="e">
        <f t="shared" si="545"/>
        <v>#VALUE!</v>
      </c>
      <c r="Q1436" s="89" t="e">
        <f>P1436*6.565</f>
        <v>#VALUE!</v>
      </c>
      <c r="R1436" s="90"/>
      <c r="S1436" s="82"/>
      <c r="T1436" s="28">
        <f t="shared" si="555"/>
        <v>0</v>
      </c>
      <c r="U1436" s="91">
        <v>66140</v>
      </c>
      <c r="V1436" s="92">
        <f t="shared" si="558"/>
        <v>0</v>
      </c>
      <c r="W1436" s="91"/>
      <c r="X1436" s="91"/>
      <c r="Y1436" s="92">
        <f>+V1436+W1436+X1436</f>
        <v>0</v>
      </c>
      <c r="Z1436" s="92">
        <f>+Y1436*6.565</f>
        <v>0</v>
      </c>
      <c r="AA1436" s="92" t="e">
        <f t="shared" si="559"/>
        <v>#VALUE!</v>
      </c>
    </row>
    <row r="1437" spans="1:27" ht="17.25">
      <c r="A1437" s="5"/>
      <c r="B1437" s="5"/>
      <c r="C1437" s="93"/>
      <c r="D1437" s="193"/>
      <c r="E1437" s="94"/>
      <c r="F1437" s="95"/>
      <c r="G1437" s="96" t="str">
        <f t="shared" si="548"/>
        <v>Error</v>
      </c>
      <c r="H1437" s="97">
        <v>14400</v>
      </c>
      <c r="I1437" s="98" t="e">
        <f t="shared" ref="I1437:I1452" si="560">G1437*H1437</f>
        <v>#VALUE!</v>
      </c>
      <c r="J1437" s="88" t="e">
        <f t="shared" si="544"/>
        <v>#VALUE!</v>
      </c>
      <c r="K1437" s="98">
        <f t="shared" si="550"/>
        <v>0</v>
      </c>
      <c r="L1437" s="98">
        <f t="shared" ref="L1437:L1452" si="561">K1437*H1437</f>
        <v>0</v>
      </c>
      <c r="M1437" s="98" t="e">
        <f t="shared" ref="M1437:M1452" si="562">L1437+J1437</f>
        <v>#VALUE!</v>
      </c>
      <c r="N1437" s="98" t="e">
        <f t="shared" ref="N1437:N1452" si="563">IF(F1437&lt;2,M1437*0%,IF(F1437&lt;5,M1437*5%,IF(F1437&lt;10,M1437*10%,IF(F1437&lt;15,M1437*15%,IF(F1437&lt;20,M1437*20%,IF(F1437&lt;25,M1437*25%,IF(F1437&gt;=25,M1437*30%)))))))</f>
        <v>#VALUE!</v>
      </c>
      <c r="O1437" s="97"/>
      <c r="P1437" s="98" t="e">
        <f t="shared" si="545"/>
        <v>#VALUE!</v>
      </c>
      <c r="Q1437" s="99" t="e">
        <f t="shared" si="554"/>
        <v>#VALUE!</v>
      </c>
      <c r="R1437" s="100"/>
      <c r="S1437" s="5"/>
      <c r="T1437" s="28">
        <f t="shared" si="555"/>
        <v>0</v>
      </c>
      <c r="U1437" s="101">
        <v>66140</v>
      </c>
      <c r="V1437" s="102">
        <f t="shared" si="558"/>
        <v>0</v>
      </c>
      <c r="W1437" s="101"/>
      <c r="X1437" s="101"/>
      <c r="Y1437" s="102">
        <f t="shared" ref="Y1437:Y1452" si="564">+V1437+W1437+X1437</f>
        <v>0</v>
      </c>
      <c r="Z1437" s="102">
        <f t="shared" si="557"/>
        <v>0</v>
      </c>
      <c r="AA1437" s="102" t="e">
        <f t="shared" si="559"/>
        <v>#VALUE!</v>
      </c>
    </row>
    <row r="1438" spans="1:27" ht="17.25">
      <c r="A1438" s="5"/>
      <c r="B1438" s="5"/>
      <c r="C1438" s="93"/>
      <c r="D1438" s="193"/>
      <c r="E1438" s="94"/>
      <c r="F1438" s="95"/>
      <c r="G1438" s="96" t="str">
        <f t="shared" si="548"/>
        <v>Error</v>
      </c>
      <c r="H1438" s="97">
        <v>14400</v>
      </c>
      <c r="I1438" s="98" t="e">
        <f t="shared" si="560"/>
        <v>#VALUE!</v>
      </c>
      <c r="J1438" s="88" t="e">
        <f t="shared" si="544"/>
        <v>#VALUE!</v>
      </c>
      <c r="K1438" s="98">
        <f t="shared" si="550"/>
        <v>0</v>
      </c>
      <c r="L1438" s="98">
        <f t="shared" si="561"/>
        <v>0</v>
      </c>
      <c r="M1438" s="98" t="e">
        <f t="shared" si="562"/>
        <v>#VALUE!</v>
      </c>
      <c r="N1438" s="98" t="e">
        <f t="shared" si="563"/>
        <v>#VALUE!</v>
      </c>
      <c r="O1438" s="97"/>
      <c r="P1438" s="98" t="e">
        <f t="shared" si="545"/>
        <v>#VALUE!</v>
      </c>
      <c r="Q1438" s="99" t="e">
        <f t="shared" si="554"/>
        <v>#VALUE!</v>
      </c>
      <c r="R1438" s="100"/>
      <c r="S1438" s="5"/>
      <c r="T1438" s="28">
        <f t="shared" si="555"/>
        <v>0</v>
      </c>
      <c r="U1438" s="101">
        <v>66140</v>
      </c>
      <c r="V1438" s="102">
        <f t="shared" si="558"/>
        <v>0</v>
      </c>
      <c r="W1438" s="101"/>
      <c r="X1438" s="101"/>
      <c r="Y1438" s="102">
        <f t="shared" si="564"/>
        <v>0</v>
      </c>
      <c r="Z1438" s="102">
        <f t="shared" si="557"/>
        <v>0</v>
      </c>
      <c r="AA1438" s="102" t="e">
        <f t="shared" si="559"/>
        <v>#VALUE!</v>
      </c>
    </row>
    <row r="1439" spans="1:27" ht="17.25">
      <c r="A1439" s="5"/>
      <c r="B1439" s="5"/>
      <c r="C1439" s="93"/>
      <c r="D1439" s="193"/>
      <c r="E1439" s="94"/>
      <c r="F1439" s="95"/>
      <c r="G1439" s="96" t="str">
        <f t="shared" si="548"/>
        <v>Error</v>
      </c>
      <c r="H1439" s="97">
        <v>14400</v>
      </c>
      <c r="I1439" s="98" t="e">
        <f t="shared" si="560"/>
        <v>#VALUE!</v>
      </c>
      <c r="J1439" s="88" t="e">
        <f t="shared" si="544"/>
        <v>#VALUE!</v>
      </c>
      <c r="K1439" s="98">
        <f t="shared" si="550"/>
        <v>0</v>
      </c>
      <c r="L1439" s="98">
        <f t="shared" si="561"/>
        <v>0</v>
      </c>
      <c r="M1439" s="98" t="e">
        <f t="shared" si="562"/>
        <v>#VALUE!</v>
      </c>
      <c r="N1439" s="98" t="e">
        <f t="shared" si="563"/>
        <v>#VALUE!</v>
      </c>
      <c r="O1439" s="97"/>
      <c r="P1439" s="98" t="e">
        <f t="shared" si="545"/>
        <v>#VALUE!</v>
      </c>
      <c r="Q1439" s="99" t="e">
        <f t="shared" si="554"/>
        <v>#VALUE!</v>
      </c>
      <c r="R1439" s="100"/>
      <c r="S1439" s="5"/>
      <c r="T1439" s="28">
        <f t="shared" si="555"/>
        <v>0</v>
      </c>
      <c r="U1439" s="101">
        <v>66140</v>
      </c>
      <c r="V1439" s="102">
        <f t="shared" si="558"/>
        <v>0</v>
      </c>
      <c r="W1439" s="101"/>
      <c r="X1439" s="101"/>
      <c r="Y1439" s="102">
        <f t="shared" si="564"/>
        <v>0</v>
      </c>
      <c r="Z1439" s="102">
        <f t="shared" si="557"/>
        <v>0</v>
      </c>
      <c r="AA1439" s="102" t="e">
        <f t="shared" si="559"/>
        <v>#VALUE!</v>
      </c>
    </row>
    <row r="1440" spans="1:27" ht="17.25">
      <c r="A1440" s="5"/>
      <c r="B1440" s="5"/>
      <c r="C1440" s="93"/>
      <c r="D1440" s="193"/>
      <c r="E1440" s="94"/>
      <c r="F1440" s="95"/>
      <c r="G1440" s="96" t="str">
        <f t="shared" si="548"/>
        <v>Error</v>
      </c>
      <c r="H1440" s="97">
        <v>14400</v>
      </c>
      <c r="I1440" s="98" t="e">
        <f t="shared" si="560"/>
        <v>#VALUE!</v>
      </c>
      <c r="J1440" s="88" t="e">
        <f t="shared" si="544"/>
        <v>#VALUE!</v>
      </c>
      <c r="K1440" s="98">
        <f t="shared" si="550"/>
        <v>0</v>
      </c>
      <c r="L1440" s="98">
        <f t="shared" si="561"/>
        <v>0</v>
      </c>
      <c r="M1440" s="98" t="e">
        <f t="shared" si="562"/>
        <v>#VALUE!</v>
      </c>
      <c r="N1440" s="98" t="e">
        <f t="shared" si="563"/>
        <v>#VALUE!</v>
      </c>
      <c r="O1440" s="97"/>
      <c r="P1440" s="98" t="e">
        <f t="shared" si="545"/>
        <v>#VALUE!</v>
      </c>
      <c r="Q1440" s="99" t="e">
        <f t="shared" si="554"/>
        <v>#VALUE!</v>
      </c>
      <c r="R1440" s="100"/>
      <c r="S1440" s="5"/>
      <c r="T1440" s="28">
        <f t="shared" si="555"/>
        <v>0</v>
      </c>
      <c r="U1440" s="101">
        <v>66140</v>
      </c>
      <c r="V1440" s="102">
        <f t="shared" si="558"/>
        <v>0</v>
      </c>
      <c r="W1440" s="101"/>
      <c r="X1440" s="101"/>
      <c r="Y1440" s="102">
        <f t="shared" si="564"/>
        <v>0</v>
      </c>
      <c r="Z1440" s="102">
        <f t="shared" si="557"/>
        <v>0</v>
      </c>
      <c r="AA1440" s="102" t="e">
        <f t="shared" si="559"/>
        <v>#VALUE!</v>
      </c>
    </row>
    <row r="1441" spans="1:27" ht="17.25">
      <c r="A1441" s="5"/>
      <c r="B1441" s="5"/>
      <c r="C1441" s="93"/>
      <c r="D1441" s="193"/>
      <c r="E1441" s="94"/>
      <c r="F1441" s="95"/>
      <c r="G1441" s="96" t="str">
        <f t="shared" si="548"/>
        <v>Error</v>
      </c>
      <c r="H1441" s="97">
        <v>14400</v>
      </c>
      <c r="I1441" s="98" t="e">
        <f t="shared" si="560"/>
        <v>#VALUE!</v>
      </c>
      <c r="J1441" s="88" t="e">
        <f t="shared" si="544"/>
        <v>#VALUE!</v>
      </c>
      <c r="K1441" s="98">
        <f t="shared" si="550"/>
        <v>0</v>
      </c>
      <c r="L1441" s="98">
        <f t="shared" si="561"/>
        <v>0</v>
      </c>
      <c r="M1441" s="98" t="e">
        <f t="shared" si="562"/>
        <v>#VALUE!</v>
      </c>
      <c r="N1441" s="98" t="e">
        <f t="shared" si="563"/>
        <v>#VALUE!</v>
      </c>
      <c r="O1441" s="97"/>
      <c r="P1441" s="98" t="e">
        <f t="shared" si="545"/>
        <v>#VALUE!</v>
      </c>
      <c r="Q1441" s="99" t="e">
        <f t="shared" si="554"/>
        <v>#VALUE!</v>
      </c>
      <c r="R1441" s="100"/>
      <c r="S1441" s="5"/>
      <c r="T1441" s="28">
        <f t="shared" si="555"/>
        <v>0</v>
      </c>
      <c r="U1441" s="101">
        <v>66140</v>
      </c>
      <c r="V1441" s="102">
        <f t="shared" si="558"/>
        <v>0</v>
      </c>
      <c r="W1441" s="101"/>
      <c r="X1441" s="101"/>
      <c r="Y1441" s="102">
        <f t="shared" si="564"/>
        <v>0</v>
      </c>
      <c r="Z1441" s="102">
        <f t="shared" si="557"/>
        <v>0</v>
      </c>
      <c r="AA1441" s="102" t="e">
        <f t="shared" si="559"/>
        <v>#VALUE!</v>
      </c>
    </row>
    <row r="1442" spans="1:27" ht="17.25">
      <c r="A1442" s="5"/>
      <c r="B1442" s="5"/>
      <c r="C1442" s="93"/>
      <c r="D1442" s="193"/>
      <c r="E1442" s="84"/>
      <c r="F1442" s="85"/>
      <c r="G1442" s="86" t="str">
        <f t="shared" si="548"/>
        <v>Error</v>
      </c>
      <c r="H1442" s="87">
        <v>14400</v>
      </c>
      <c r="I1442" s="88" t="e">
        <f t="shared" si="560"/>
        <v>#VALUE!</v>
      </c>
      <c r="J1442" s="88" t="e">
        <f t="shared" si="544"/>
        <v>#VALUE!</v>
      </c>
      <c r="K1442" s="88">
        <f t="shared" si="550"/>
        <v>0</v>
      </c>
      <c r="L1442" s="88">
        <f t="shared" si="561"/>
        <v>0</v>
      </c>
      <c r="M1442" s="88" t="e">
        <f t="shared" si="562"/>
        <v>#VALUE!</v>
      </c>
      <c r="N1442" s="88" t="e">
        <f t="shared" si="563"/>
        <v>#VALUE!</v>
      </c>
      <c r="O1442" s="87"/>
      <c r="P1442" s="88" t="e">
        <f t="shared" si="545"/>
        <v>#VALUE!</v>
      </c>
      <c r="Q1442" s="89" t="e">
        <f t="shared" si="554"/>
        <v>#VALUE!</v>
      </c>
      <c r="R1442" s="90"/>
      <c r="S1442" s="82"/>
      <c r="T1442" s="28">
        <f t="shared" si="555"/>
        <v>0</v>
      </c>
      <c r="U1442" s="91">
        <v>66140</v>
      </c>
      <c r="V1442" s="92">
        <f t="shared" si="558"/>
        <v>0</v>
      </c>
      <c r="W1442" s="91"/>
      <c r="X1442" s="91"/>
      <c r="Y1442" s="92">
        <f t="shared" si="564"/>
        <v>0</v>
      </c>
      <c r="Z1442" s="92">
        <f t="shared" si="557"/>
        <v>0</v>
      </c>
      <c r="AA1442" s="92" t="e">
        <f t="shared" si="559"/>
        <v>#VALUE!</v>
      </c>
    </row>
    <row r="1443" spans="1:27" ht="17.25">
      <c r="A1443" s="5"/>
      <c r="B1443" s="5"/>
      <c r="C1443" s="93"/>
      <c r="D1443" s="193"/>
      <c r="E1443" s="94"/>
      <c r="F1443" s="95"/>
      <c r="G1443" s="96" t="str">
        <f t="shared" si="548"/>
        <v>Error</v>
      </c>
      <c r="H1443" s="97">
        <v>14400</v>
      </c>
      <c r="I1443" s="98" t="e">
        <f t="shared" si="560"/>
        <v>#VALUE!</v>
      </c>
      <c r="J1443" s="88" t="e">
        <f t="shared" si="544"/>
        <v>#VALUE!</v>
      </c>
      <c r="K1443" s="98">
        <f t="shared" si="550"/>
        <v>0</v>
      </c>
      <c r="L1443" s="98">
        <f t="shared" si="561"/>
        <v>0</v>
      </c>
      <c r="M1443" s="98" t="e">
        <f t="shared" si="562"/>
        <v>#VALUE!</v>
      </c>
      <c r="N1443" s="98" t="e">
        <f t="shared" si="563"/>
        <v>#VALUE!</v>
      </c>
      <c r="O1443" s="97"/>
      <c r="P1443" s="98" t="e">
        <f t="shared" si="545"/>
        <v>#VALUE!</v>
      </c>
      <c r="Q1443" s="99" t="e">
        <f t="shared" si="554"/>
        <v>#VALUE!</v>
      </c>
      <c r="R1443" s="100"/>
      <c r="S1443" s="5"/>
      <c r="T1443" s="28">
        <f t="shared" si="555"/>
        <v>0</v>
      </c>
      <c r="U1443" s="101">
        <v>66140</v>
      </c>
      <c r="V1443" s="102">
        <f t="shared" si="558"/>
        <v>0</v>
      </c>
      <c r="W1443" s="101"/>
      <c r="X1443" s="101"/>
      <c r="Y1443" s="102">
        <f t="shared" si="564"/>
        <v>0</v>
      </c>
      <c r="Z1443" s="102">
        <f t="shared" si="557"/>
        <v>0</v>
      </c>
      <c r="AA1443" s="102" t="e">
        <f t="shared" si="559"/>
        <v>#VALUE!</v>
      </c>
    </row>
    <row r="1444" spans="1:27" ht="17.25">
      <c r="A1444" s="5"/>
      <c r="B1444" s="5"/>
      <c r="C1444" s="93"/>
      <c r="D1444" s="193"/>
      <c r="E1444" s="94"/>
      <c r="F1444" s="95"/>
      <c r="G1444" s="96" t="str">
        <f t="shared" si="548"/>
        <v>Error</v>
      </c>
      <c r="H1444" s="97">
        <v>14400</v>
      </c>
      <c r="I1444" s="98" t="e">
        <f t="shared" si="560"/>
        <v>#VALUE!</v>
      </c>
      <c r="J1444" s="88" t="e">
        <f t="shared" si="544"/>
        <v>#VALUE!</v>
      </c>
      <c r="K1444" s="98">
        <f t="shared" si="550"/>
        <v>0</v>
      </c>
      <c r="L1444" s="98">
        <f t="shared" si="561"/>
        <v>0</v>
      </c>
      <c r="M1444" s="98" t="e">
        <f t="shared" si="562"/>
        <v>#VALUE!</v>
      </c>
      <c r="N1444" s="98" t="e">
        <f t="shared" si="563"/>
        <v>#VALUE!</v>
      </c>
      <c r="O1444" s="97"/>
      <c r="P1444" s="98" t="e">
        <f t="shared" si="545"/>
        <v>#VALUE!</v>
      </c>
      <c r="Q1444" s="99" t="e">
        <f t="shared" si="554"/>
        <v>#VALUE!</v>
      </c>
      <c r="R1444" s="100"/>
      <c r="S1444" s="5"/>
      <c r="T1444" s="28">
        <f t="shared" si="555"/>
        <v>0</v>
      </c>
      <c r="U1444" s="101">
        <v>66140</v>
      </c>
      <c r="V1444" s="102">
        <f t="shared" si="558"/>
        <v>0</v>
      </c>
      <c r="W1444" s="101"/>
      <c r="X1444" s="101"/>
      <c r="Y1444" s="102">
        <f t="shared" si="564"/>
        <v>0</v>
      </c>
      <c r="Z1444" s="102">
        <f t="shared" si="557"/>
        <v>0</v>
      </c>
      <c r="AA1444" s="102" t="e">
        <f t="shared" si="559"/>
        <v>#VALUE!</v>
      </c>
    </row>
    <row r="1445" spans="1:27" ht="17.25">
      <c r="A1445" s="5"/>
      <c r="B1445" s="5"/>
      <c r="C1445" s="93"/>
      <c r="D1445" s="193"/>
      <c r="E1445" s="94"/>
      <c r="F1445" s="95"/>
      <c r="G1445" s="96" t="str">
        <f t="shared" si="548"/>
        <v>Error</v>
      </c>
      <c r="H1445" s="97">
        <v>14400</v>
      </c>
      <c r="I1445" s="98" t="e">
        <f t="shared" si="560"/>
        <v>#VALUE!</v>
      </c>
      <c r="J1445" s="88" t="e">
        <f t="shared" ref="J1445:J1452" si="565">IF(I1445&lt;=59525,59525,I1445)</f>
        <v>#VALUE!</v>
      </c>
      <c r="K1445" s="98">
        <f t="shared" si="550"/>
        <v>0</v>
      </c>
      <c r="L1445" s="98">
        <f t="shared" si="561"/>
        <v>0</v>
      </c>
      <c r="M1445" s="98" t="e">
        <f t="shared" si="562"/>
        <v>#VALUE!</v>
      </c>
      <c r="N1445" s="98" t="e">
        <f t="shared" si="563"/>
        <v>#VALUE!</v>
      </c>
      <c r="O1445" s="97"/>
      <c r="P1445" s="98" t="e">
        <f t="shared" ref="P1445:P1452" si="566">M1445+N1445+O1445</f>
        <v>#VALUE!</v>
      </c>
      <c r="Q1445" s="99" t="e">
        <f t="shared" si="554"/>
        <v>#VALUE!</v>
      </c>
      <c r="R1445" s="100"/>
      <c r="S1445" s="5"/>
      <c r="T1445" s="28">
        <f t="shared" si="555"/>
        <v>0</v>
      </c>
      <c r="U1445" s="101">
        <v>66140</v>
      </c>
      <c r="V1445" s="102">
        <f t="shared" ref="V1445:V1452" si="567">+U1445*T1445</f>
        <v>0</v>
      </c>
      <c r="W1445" s="101"/>
      <c r="X1445" s="101"/>
      <c r="Y1445" s="102">
        <f t="shared" si="564"/>
        <v>0</v>
      </c>
      <c r="Z1445" s="102">
        <f t="shared" si="557"/>
        <v>0</v>
      </c>
      <c r="AA1445" s="102" t="e">
        <f t="shared" ref="AA1445:AA1452" si="568">+Z1445+Q1445</f>
        <v>#VALUE!</v>
      </c>
    </row>
    <row r="1446" spans="1:27" ht="17.25">
      <c r="A1446" s="5"/>
      <c r="B1446" s="5"/>
      <c r="C1446" s="93"/>
      <c r="D1446" s="193"/>
      <c r="E1446" s="94"/>
      <c r="F1446" s="95"/>
      <c r="G1446" s="96" t="str">
        <f t="shared" ref="G1446:G1452" si="569">IF($C1446="ստորաբաժանման պետ",IF(F1446=0,2.28,IF(F1446=1,2.35,IF(F1446=2,2.43,IF(F1446=3,2.5,IF(OR(F1446=4,F1446=5),2.58,IF(OR(F1446=6,F1446=7),2.66,IF(OR(F1446=8,F1446=9),2.75,IF(OR(F1446=10,F1446=11,F1446=12),2.83,IF(OR(F1446=13,F1446=14,F1446=15),2.92,IF(OR(F1446=16,F1446=17,F1446=18),3.01,3.11)))))))))),IF($C1446="ավագ կարգադրիչ",IF(F1446=0,1.96,IF(F1446=1,2.02,IF(F1446=2,2.08,IF(F1446=3,2.15,IF(OR(F1446=4,F1446=5),2.21,IF(OR(F1446=6,F1446=7),2.28,IF(OR(F1446=8,F1446=9),2.35,IF(OR(F1446=10,F1446=11,F1446=12),2.42,IF(OR(F1446=13,F1446=14,F1446=15),2.5,IF(OR(F1446=16,F1446=17,F1446=18),2.58,2.66)))))))))),IF($C1446="կարգադրիչ",IF(F1446=0,1.45,IF(F1446=1,1.49,IF(F1446=2,1.54,IF(F1446=3,1.59,IF(OR(F1446=4,F1446=5),1.9,IF(OR(F1446=6,F1446=7),1.96,IF(OR(F1446=8,F1446=9),1.73,IF(OR(F1446=10,F1446=11,F1446=12),1.79,IF(OR(F1446=13,F1446=14,F1446=15),1.84,IF(OR(F1446=16,F1446=17,F1446=18),1.9,1.95)))))))))), "Error")))</f>
        <v>Error</v>
      </c>
      <c r="H1446" s="97">
        <v>14400</v>
      </c>
      <c r="I1446" s="98" t="e">
        <f t="shared" si="560"/>
        <v>#VALUE!</v>
      </c>
      <c r="J1446" s="88" t="e">
        <f t="shared" si="565"/>
        <v>#VALUE!</v>
      </c>
      <c r="K1446" s="98">
        <f t="shared" ref="K1446:K1452" si="570">IF($D1446="գեներալ-մայոր",2.91,IF($D1446="գնդապետ",2.38,IF($D1446="փոխգնդապետ",2.25,IF($D1446="մայոր",1.85,IF($D1446="կապիտան",1.72,IF($D1446="ավագ լեյտենանտ",1.59,IF($D1446="լեյտենանտ",1.46,IF($D1446="ավագ ենթասպա",1.06,IF($D1446="ենթասպա",0.93,IF($D1446="ավագ",0.79,IF($D1446="ավագ սերժանտ",0.66,IF($D1446="սերժանտ",0.53,IF($D1446="կրտսեր սերժանտ",0.4,0)))))))))))))</f>
        <v>0</v>
      </c>
      <c r="L1446" s="98">
        <f t="shared" si="561"/>
        <v>0</v>
      </c>
      <c r="M1446" s="98" t="e">
        <f t="shared" si="562"/>
        <v>#VALUE!</v>
      </c>
      <c r="N1446" s="98" t="e">
        <f t="shared" si="563"/>
        <v>#VALUE!</v>
      </c>
      <c r="O1446" s="97"/>
      <c r="P1446" s="98" t="e">
        <f t="shared" si="566"/>
        <v>#VALUE!</v>
      </c>
      <c r="Q1446" s="99" t="e">
        <f t="shared" ref="Q1446:Q1452" si="571">P1446*6.565</f>
        <v>#VALUE!</v>
      </c>
      <c r="R1446" s="100"/>
      <c r="S1446" s="5"/>
      <c r="T1446" s="28">
        <f t="shared" ref="T1446:T1452" si="572">IF(E1446&lt;1,0,IF(D1446="Բ-1",IF(F1446=0,6.94,IF(F1446=1,7.17,IF(F1446=2,7.41,IF(F1446=3,7.66,IF(OR(F1446=5,F1446=4),7.92,IF(OR(F1446=6,F1446=7),8.18,IF(OR(F1446=8,F1446=9),8.46,IF(OR(F1446=10,F1446=11,F1446=12),8.74,IF(OR(F1446=13,F1446=14,F1446=15),9.03,IF(OR(F1446=16,F1446=17,F1446=18),9.33,9.65)))))))))),IF(D1446="Բ-2", IF(F1446=0,5.71,IF(F1446=1,5.89,IF(F1446=2,6.09,IF(F1446=3,6.29,IF(OR(F1446=5,F1446=4),6.5,IF(OR(F1446=6,F1446=7),6.72,IF(OR(F1446=8,F1446=9),6.94,IF(OR(F1446=10,F1446=11,F1446=12),7.17,IF(OR(F1446=13,F1446=14,F1446=15),7.41,IF(OR(F1446=16,F1446=17,F1446=18),7.65,7.91)))))))))), IF(D1446="Գ-1", IF(F1446=0,4.7,IF(F1446=1,4.86,IF(F1446=2,5.01,IF(F1446=3,5.18,IF(OR(F1446=5,F1446=4),5.35,IF(OR(F1446=6,F1446=7),5.52,IF(OR(F1446=8,F1446=9),5.71,IF(OR(F1446=10,F1446=11,F1446=12),5.89,IF(OR(F1446=13,F1446=14,F1446=15),6.09,IF(OR(F1446=16,F1446=17,F1446=18),6.29,6.49)))))))))), IF(D1446="Գ-2", IF(F1446=0,3.88,IF(F1446=1,4.01,IF(F1446=2,4.14,IF(F1446=3,4.27,IF(OR(F1446=5,F1446=4),4.41,IF(OR(F1446=6,F1446=7),4.55,IF(OR(F1446=8,F1446=9),4.7,IF(OR(F1446=10,F1446=11,F1446=12),4.85,IF(OR(F1446=13,F1446=14,F1446=15),5.01,IF(OR(F1446=16,F1446=17,F1446=18),5.17,5.34)))))))))), IF(D1446="Գ-3", IF(F1446=0,3.21,IF(F1446=1,3.31,IF(F1446=2,3.42,IF(F1446=3,3.53,IF(OR(F1446=5,F1446=4),3.64,IF(OR(F1446=6,F1446=7),3.76,IF(OR(F1446=8,F1446=9),3.88,IF(OR(F1446=10,F1446=11,F1446=12),4.01,IF(OR(F1446=13,F1446=14,F1446=15),4.13,IF(OR(F1446=16,F1446=17,F1446=18),4.27,4.4)))))))))), IF(D1446="Ա-1", IF(F1446=0,2.66,IF(F1446=1,2.75,IF(F1446=2,2.83,IF(F1446=3,2.92,IF(OR(F1446=5,F1446=4),3.02,IF(OR(F1446=6,F1446=7),3.11,IF(OR(F1446=8,F1446=9),3.21,IF(OR(F1446=10,F1446=11,F1446=12),3.31,IF(OR(F1446=13,F1446=14,F1446=15),3.42,IF(OR(F1446=16,F1446=17,F1446=18),3.53,3.64)))))))))), IF(D1446="Ա-2", IF(F1446=0,2.28,IF(F1446=1,2.35,IF(F1446=2,2.43,IF(F1446=3,2.5,IF(OR(F1446=5,F1446=4),2.58,IF(OR(F1446=6,F1446=7),2.66,IF(OR(F1446=8,F1446=9),2.75,IF(OR(F1446=10,F1446=11,F1446=12),2.83,IF(OR(F1446=13,F1446=14,F1446=15),2.92,IF(OR(F1446=16,F1446=17,F1446=18),3.01,3.11)))))))))),IF(D1446="Ա-3", IF(F1446=0,1.96,IF(F1446=1,2.02,IF(F1446=2,2.08,IF(F1446=3,2.15,IF(OR(F1446=5,F1446=4),2.21,IF(OR(F1446=6,F1446=7),2.28,IF(OR(F1446=8,F1446=9),2.35,IF(OR(F1446=10,F1446=11,F1446=12),2.42,IF(OR(F1446=13,F1446=14,F1446=15),2.5,IF(OR(F1446=16,F1446=17,F1446=18),2.58,2.66)))))))))), IF(D1446="Կ-1", IF(F1446=0,1.68,IF(F1446=1,1.73,IF(F1446=2,1.79,IF(F1446=3,1.84,IF(OR(F1446=5,F1446=4),1.9,IF(OR(F1446=6,F1446=7),1.96,IF(OR(F1446=8,F1446=9),2.02,IF(OR(F1446=10,F1446=11,F1446=12),2.08,IF(OR(F1446=13,F1446=14,F1446=15),2.14,IF(OR(F1446=16,F1446=17,F1446=18),2.21,2.28)))))))))), IF(D1446="Կ-2", IF(F1446=0,1.45,IF(F1446=1,1.49,IF(F1446=2,1.54,IF(F1446=3,1.59,IF(OR(F1446=5,F1446=4),1.63,IF(OR(F1446=6,F1446=7),1.68,IF(OR(F1446=8,F1446=9),1.73,IF(OR(F1446=10,F1446=11,F1446=12),1.79,IF(OR(F1446=13,F1446=14,F1446=15),1.84,IF(OR(F1446=16,F1446=17,F1446=18),1.9,1.95)))))))))),IF(D1446="Կ-3", IF(F1446=0,1.25,IF(F1446=1,1.29,IF(F1446=2,1.33,IF(F1446=3,1.37,IF(OR(F1446=5,F1446=4),1.41,IF(OR(F1446=6,F1446=7),1.45,IF(OR(F1446=8,F1446=9),1.49,IF(OR(F1446=10,F1446=11,F1446=12),1.54,IF(OR(F1446=13,F1446=14,F1446=15),1.58,IF(OR(F1446=16,F1446=17,F1446=18),1.63,1.68)))))))))), "Error"))))))))))))</f>
        <v>0</v>
      </c>
      <c r="U1446" s="101">
        <v>66140</v>
      </c>
      <c r="V1446" s="102">
        <f t="shared" si="567"/>
        <v>0</v>
      </c>
      <c r="W1446" s="101"/>
      <c r="X1446" s="101"/>
      <c r="Y1446" s="102">
        <f t="shared" si="564"/>
        <v>0</v>
      </c>
      <c r="Z1446" s="102">
        <f t="shared" ref="Z1446:Z1452" si="573">+Y1446*6.565</f>
        <v>0</v>
      </c>
      <c r="AA1446" s="102" t="e">
        <f t="shared" si="568"/>
        <v>#VALUE!</v>
      </c>
    </row>
    <row r="1447" spans="1:27" ht="17.25">
      <c r="A1447" s="5"/>
      <c r="B1447" s="5"/>
      <c r="C1447" s="93"/>
      <c r="D1447" s="193"/>
      <c r="E1447" s="94"/>
      <c r="F1447" s="95"/>
      <c r="G1447" s="96" t="str">
        <f t="shared" si="569"/>
        <v>Error</v>
      </c>
      <c r="H1447" s="97">
        <v>14400</v>
      </c>
      <c r="I1447" s="98" t="e">
        <f t="shared" si="560"/>
        <v>#VALUE!</v>
      </c>
      <c r="J1447" s="88" t="e">
        <f t="shared" si="565"/>
        <v>#VALUE!</v>
      </c>
      <c r="K1447" s="98">
        <f t="shared" si="570"/>
        <v>0</v>
      </c>
      <c r="L1447" s="98">
        <f t="shared" si="561"/>
        <v>0</v>
      </c>
      <c r="M1447" s="98" t="e">
        <f t="shared" si="562"/>
        <v>#VALUE!</v>
      </c>
      <c r="N1447" s="98" t="e">
        <f t="shared" si="563"/>
        <v>#VALUE!</v>
      </c>
      <c r="O1447" s="97"/>
      <c r="P1447" s="98" t="e">
        <f t="shared" si="566"/>
        <v>#VALUE!</v>
      </c>
      <c r="Q1447" s="99" t="e">
        <f t="shared" si="571"/>
        <v>#VALUE!</v>
      </c>
      <c r="R1447" s="100"/>
      <c r="S1447" s="5"/>
      <c r="T1447" s="28">
        <f t="shared" si="572"/>
        <v>0</v>
      </c>
      <c r="U1447" s="101">
        <v>66140</v>
      </c>
      <c r="V1447" s="102">
        <f t="shared" si="567"/>
        <v>0</v>
      </c>
      <c r="W1447" s="101"/>
      <c r="X1447" s="101"/>
      <c r="Y1447" s="102">
        <f t="shared" si="564"/>
        <v>0</v>
      </c>
      <c r="Z1447" s="102">
        <f t="shared" si="573"/>
        <v>0</v>
      </c>
      <c r="AA1447" s="102" t="e">
        <f t="shared" si="568"/>
        <v>#VALUE!</v>
      </c>
    </row>
    <row r="1448" spans="1:27" ht="17.25">
      <c r="A1448" s="5"/>
      <c r="B1448" s="5"/>
      <c r="C1448" s="93"/>
      <c r="D1448" s="193"/>
      <c r="E1448" s="84"/>
      <c r="F1448" s="85"/>
      <c r="G1448" s="86" t="str">
        <f t="shared" si="569"/>
        <v>Error</v>
      </c>
      <c r="H1448" s="87">
        <v>14400</v>
      </c>
      <c r="I1448" s="88" t="e">
        <f t="shared" si="560"/>
        <v>#VALUE!</v>
      </c>
      <c r="J1448" s="88" t="e">
        <f t="shared" si="565"/>
        <v>#VALUE!</v>
      </c>
      <c r="K1448" s="88">
        <f t="shared" si="570"/>
        <v>0</v>
      </c>
      <c r="L1448" s="88">
        <f t="shared" si="561"/>
        <v>0</v>
      </c>
      <c r="M1448" s="88" t="e">
        <f t="shared" si="562"/>
        <v>#VALUE!</v>
      </c>
      <c r="N1448" s="88" t="e">
        <f t="shared" si="563"/>
        <v>#VALUE!</v>
      </c>
      <c r="O1448" s="87"/>
      <c r="P1448" s="88" t="e">
        <f t="shared" si="566"/>
        <v>#VALUE!</v>
      </c>
      <c r="Q1448" s="89" t="e">
        <f t="shared" si="571"/>
        <v>#VALUE!</v>
      </c>
      <c r="R1448" s="90"/>
      <c r="S1448" s="82"/>
      <c r="T1448" s="28">
        <f t="shared" si="572"/>
        <v>0</v>
      </c>
      <c r="U1448" s="91">
        <v>66140</v>
      </c>
      <c r="V1448" s="92">
        <f t="shared" si="567"/>
        <v>0</v>
      </c>
      <c r="W1448" s="91"/>
      <c r="X1448" s="91"/>
      <c r="Y1448" s="92">
        <f t="shared" si="564"/>
        <v>0</v>
      </c>
      <c r="Z1448" s="92">
        <f t="shared" si="573"/>
        <v>0</v>
      </c>
      <c r="AA1448" s="92" t="e">
        <f t="shared" si="568"/>
        <v>#VALUE!</v>
      </c>
    </row>
    <row r="1449" spans="1:27" ht="17.25">
      <c r="A1449" s="5"/>
      <c r="B1449" s="5"/>
      <c r="C1449" s="93"/>
      <c r="D1449" s="193"/>
      <c r="E1449" s="94"/>
      <c r="F1449" s="95"/>
      <c r="G1449" s="96" t="str">
        <f t="shared" si="569"/>
        <v>Error</v>
      </c>
      <c r="H1449" s="97">
        <v>14400</v>
      </c>
      <c r="I1449" s="98" t="e">
        <f t="shared" si="560"/>
        <v>#VALUE!</v>
      </c>
      <c r="J1449" s="88" t="e">
        <f t="shared" si="565"/>
        <v>#VALUE!</v>
      </c>
      <c r="K1449" s="98">
        <f t="shared" si="570"/>
        <v>0</v>
      </c>
      <c r="L1449" s="98">
        <f t="shared" si="561"/>
        <v>0</v>
      </c>
      <c r="M1449" s="98" t="e">
        <f t="shared" si="562"/>
        <v>#VALUE!</v>
      </c>
      <c r="N1449" s="98" t="e">
        <f t="shared" si="563"/>
        <v>#VALUE!</v>
      </c>
      <c r="O1449" s="97"/>
      <c r="P1449" s="98" t="e">
        <f t="shared" si="566"/>
        <v>#VALUE!</v>
      </c>
      <c r="Q1449" s="99" t="e">
        <f t="shared" si="571"/>
        <v>#VALUE!</v>
      </c>
      <c r="R1449" s="100"/>
      <c r="S1449" s="5"/>
      <c r="T1449" s="28">
        <f t="shared" si="572"/>
        <v>0</v>
      </c>
      <c r="U1449" s="101">
        <v>66140</v>
      </c>
      <c r="V1449" s="102">
        <f t="shared" si="567"/>
        <v>0</v>
      </c>
      <c r="W1449" s="101"/>
      <c r="X1449" s="101"/>
      <c r="Y1449" s="102">
        <f t="shared" si="564"/>
        <v>0</v>
      </c>
      <c r="Z1449" s="102">
        <f t="shared" si="573"/>
        <v>0</v>
      </c>
      <c r="AA1449" s="102" t="e">
        <f t="shared" si="568"/>
        <v>#VALUE!</v>
      </c>
    </row>
    <row r="1450" spans="1:27" ht="17.25">
      <c r="A1450" s="5"/>
      <c r="B1450" s="5"/>
      <c r="C1450" s="93"/>
      <c r="D1450" s="193"/>
      <c r="E1450" s="94"/>
      <c r="F1450" s="95"/>
      <c r="G1450" s="96" t="str">
        <f t="shared" si="569"/>
        <v>Error</v>
      </c>
      <c r="H1450" s="97">
        <v>14400</v>
      </c>
      <c r="I1450" s="98" t="e">
        <f t="shared" si="560"/>
        <v>#VALUE!</v>
      </c>
      <c r="J1450" s="88" t="e">
        <f t="shared" si="565"/>
        <v>#VALUE!</v>
      </c>
      <c r="K1450" s="98">
        <f t="shared" si="570"/>
        <v>0</v>
      </c>
      <c r="L1450" s="98">
        <f t="shared" si="561"/>
        <v>0</v>
      </c>
      <c r="M1450" s="98" t="e">
        <f t="shared" si="562"/>
        <v>#VALUE!</v>
      </c>
      <c r="N1450" s="98" t="e">
        <f t="shared" si="563"/>
        <v>#VALUE!</v>
      </c>
      <c r="O1450" s="97"/>
      <c r="P1450" s="98" t="e">
        <f t="shared" si="566"/>
        <v>#VALUE!</v>
      </c>
      <c r="Q1450" s="99" t="e">
        <f t="shared" si="571"/>
        <v>#VALUE!</v>
      </c>
      <c r="R1450" s="100"/>
      <c r="S1450" s="5"/>
      <c r="T1450" s="28">
        <f t="shared" si="572"/>
        <v>0</v>
      </c>
      <c r="U1450" s="101">
        <v>66140</v>
      </c>
      <c r="V1450" s="102">
        <f t="shared" si="567"/>
        <v>0</v>
      </c>
      <c r="W1450" s="101"/>
      <c r="X1450" s="101"/>
      <c r="Y1450" s="102">
        <f t="shared" si="564"/>
        <v>0</v>
      </c>
      <c r="Z1450" s="102">
        <f t="shared" si="573"/>
        <v>0</v>
      </c>
      <c r="AA1450" s="102" t="e">
        <f t="shared" si="568"/>
        <v>#VALUE!</v>
      </c>
    </row>
    <row r="1451" spans="1:27" ht="17.25">
      <c r="A1451" s="5"/>
      <c r="B1451" s="5"/>
      <c r="C1451" s="93"/>
      <c r="D1451" s="193"/>
      <c r="E1451" s="94"/>
      <c r="F1451" s="95"/>
      <c r="G1451" s="96" t="str">
        <f t="shared" si="569"/>
        <v>Error</v>
      </c>
      <c r="H1451" s="97">
        <v>14400</v>
      </c>
      <c r="I1451" s="98" t="e">
        <f t="shared" si="560"/>
        <v>#VALUE!</v>
      </c>
      <c r="J1451" s="88" t="e">
        <f t="shared" si="565"/>
        <v>#VALUE!</v>
      </c>
      <c r="K1451" s="98">
        <f t="shared" si="570"/>
        <v>0</v>
      </c>
      <c r="L1451" s="98">
        <f t="shared" si="561"/>
        <v>0</v>
      </c>
      <c r="M1451" s="98" t="e">
        <f t="shared" si="562"/>
        <v>#VALUE!</v>
      </c>
      <c r="N1451" s="98" t="e">
        <f t="shared" si="563"/>
        <v>#VALUE!</v>
      </c>
      <c r="O1451" s="97"/>
      <c r="P1451" s="98" t="e">
        <f t="shared" si="566"/>
        <v>#VALUE!</v>
      </c>
      <c r="Q1451" s="99" t="e">
        <f t="shared" si="571"/>
        <v>#VALUE!</v>
      </c>
      <c r="R1451" s="100"/>
      <c r="S1451" s="5"/>
      <c r="T1451" s="28">
        <f t="shared" si="572"/>
        <v>0</v>
      </c>
      <c r="U1451" s="101">
        <v>66140</v>
      </c>
      <c r="V1451" s="102">
        <f t="shared" si="567"/>
        <v>0</v>
      </c>
      <c r="W1451" s="101"/>
      <c r="X1451" s="101"/>
      <c r="Y1451" s="102">
        <f t="shared" si="564"/>
        <v>0</v>
      </c>
      <c r="Z1451" s="102">
        <f t="shared" si="573"/>
        <v>0</v>
      </c>
      <c r="AA1451" s="102" t="e">
        <f t="shared" si="568"/>
        <v>#VALUE!</v>
      </c>
    </row>
    <row r="1452" spans="1:27" ht="18" thickBot="1">
      <c r="A1452" s="103"/>
      <c r="B1452" s="103"/>
      <c r="C1452" s="104"/>
      <c r="D1452" s="194"/>
      <c r="E1452" s="105"/>
      <c r="F1452" s="106"/>
      <c r="G1452" s="107" t="str">
        <f t="shared" si="569"/>
        <v>Error</v>
      </c>
      <c r="H1452" s="108">
        <v>14400</v>
      </c>
      <c r="I1452" s="109" t="e">
        <f t="shared" si="560"/>
        <v>#VALUE!</v>
      </c>
      <c r="J1452" s="88" t="e">
        <f t="shared" si="565"/>
        <v>#VALUE!</v>
      </c>
      <c r="K1452" s="109">
        <f t="shared" si="570"/>
        <v>0</v>
      </c>
      <c r="L1452" s="109">
        <f t="shared" si="561"/>
        <v>0</v>
      </c>
      <c r="M1452" s="109" t="e">
        <f t="shared" si="562"/>
        <v>#VALUE!</v>
      </c>
      <c r="N1452" s="109" t="e">
        <f t="shared" si="563"/>
        <v>#VALUE!</v>
      </c>
      <c r="O1452" s="108"/>
      <c r="P1452" s="109" t="e">
        <f t="shared" si="566"/>
        <v>#VALUE!</v>
      </c>
      <c r="Q1452" s="110" t="e">
        <f t="shared" si="571"/>
        <v>#VALUE!</v>
      </c>
      <c r="R1452" s="111"/>
      <c r="S1452" s="103"/>
      <c r="T1452" s="28">
        <f t="shared" si="572"/>
        <v>0</v>
      </c>
      <c r="U1452" s="112">
        <v>66140</v>
      </c>
      <c r="V1452" s="113">
        <f t="shared" si="567"/>
        <v>0</v>
      </c>
      <c r="W1452" s="112"/>
      <c r="X1452" s="112"/>
      <c r="Y1452" s="113">
        <f t="shared" si="564"/>
        <v>0</v>
      </c>
      <c r="Z1452" s="113">
        <f t="shared" si="573"/>
        <v>0</v>
      </c>
      <c r="AA1452" s="113" t="e">
        <f t="shared" si="568"/>
        <v>#VALUE!</v>
      </c>
    </row>
    <row r="1453" spans="1:27" s="120" customFormat="1" ht="15.75" thickBot="1">
      <c r="A1453" s="1055" t="s">
        <v>47</v>
      </c>
      <c r="B1453" s="1056"/>
      <c r="C1453" s="1056"/>
      <c r="D1453" s="1056"/>
      <c r="E1453" s="114">
        <f>SUM(E1381:E1452)</f>
        <v>0</v>
      </c>
      <c r="F1453" s="115"/>
      <c r="G1453" s="116">
        <f>SUM(G1381:G1452)</f>
        <v>0</v>
      </c>
      <c r="H1453" s="117"/>
      <c r="I1453" s="118" t="e">
        <f>SUM(I1381:I1452)</f>
        <v>#VALUE!</v>
      </c>
      <c r="J1453" s="118" t="e">
        <f t="shared" ref="J1453:R1453" si="574">SUM(J1381:J1452)</f>
        <v>#VALUE!</v>
      </c>
      <c r="K1453" s="118">
        <f t="shared" si="574"/>
        <v>0</v>
      </c>
      <c r="L1453" s="118">
        <f t="shared" si="574"/>
        <v>0</v>
      </c>
      <c r="M1453" s="118" t="e">
        <f t="shared" si="574"/>
        <v>#VALUE!</v>
      </c>
      <c r="N1453" s="118" t="e">
        <f t="shared" si="574"/>
        <v>#VALUE!</v>
      </c>
      <c r="O1453" s="117">
        <f t="shared" si="574"/>
        <v>0</v>
      </c>
      <c r="P1453" s="118" t="e">
        <f t="shared" si="574"/>
        <v>#VALUE!</v>
      </c>
      <c r="Q1453" s="119" t="e">
        <f t="shared" si="574"/>
        <v>#VALUE!</v>
      </c>
      <c r="R1453" s="116">
        <f t="shared" si="574"/>
        <v>0</v>
      </c>
      <c r="S1453" s="117"/>
      <c r="T1453" s="117"/>
      <c r="U1453" s="117"/>
      <c r="V1453" s="118">
        <f t="shared" ref="V1453:AA1453" si="575">SUM(V1381:V1452)</f>
        <v>0</v>
      </c>
      <c r="W1453" s="118">
        <f t="shared" si="575"/>
        <v>0</v>
      </c>
      <c r="X1453" s="118">
        <f t="shared" si="575"/>
        <v>0</v>
      </c>
      <c r="Y1453" s="118">
        <f t="shared" si="575"/>
        <v>0</v>
      </c>
      <c r="Z1453" s="118">
        <f t="shared" si="575"/>
        <v>0</v>
      </c>
      <c r="AA1453" s="119" t="e">
        <f t="shared" si="575"/>
        <v>#VALUE!</v>
      </c>
    </row>
    <row r="1455" spans="1:27" ht="15.75" thickBot="1"/>
    <row r="1456" spans="1:27" s="38" customFormat="1" ht="27" customHeight="1" thickBot="1">
      <c r="A1456" s="1057" t="s">
        <v>49</v>
      </c>
      <c r="B1456" s="1058"/>
      <c r="C1456" s="1058"/>
      <c r="D1456" s="1059"/>
      <c r="E1456" s="1060" t="s">
        <v>325</v>
      </c>
      <c r="F1456" s="1061"/>
      <c r="G1456" s="1061"/>
      <c r="H1456" s="1061"/>
      <c r="I1456" s="1061"/>
      <c r="J1456" s="1061"/>
      <c r="K1456" s="1061"/>
      <c r="L1456" s="1061"/>
      <c r="M1456" s="1061"/>
      <c r="N1456" s="1061"/>
      <c r="O1456" s="1061"/>
      <c r="P1456" s="1061"/>
      <c r="Q1456" s="1061"/>
      <c r="R1456" s="1061"/>
      <c r="S1456" s="1061"/>
      <c r="T1456" s="1061"/>
      <c r="U1456" s="1061"/>
      <c r="V1456" s="1061"/>
      <c r="W1456" s="1061"/>
      <c r="X1456" s="1061"/>
      <c r="Y1456" s="1061"/>
      <c r="Z1456" s="1061"/>
      <c r="AA1456" s="1062"/>
    </row>
    <row r="1457" spans="1:29" s="38" customFormat="1" ht="18" thickBot="1">
      <c r="A1457" s="1052" t="s">
        <v>292</v>
      </c>
      <c r="B1457" s="1053"/>
      <c r="C1457" s="1053"/>
      <c r="D1457" s="1054"/>
      <c r="E1457" s="1029" t="s">
        <v>51</v>
      </c>
      <c r="F1457" s="1030"/>
      <c r="G1457" s="1030"/>
      <c r="H1457" s="1030"/>
      <c r="I1457" s="1030"/>
      <c r="J1457" s="1030"/>
      <c r="K1457" s="1030"/>
      <c r="L1457" s="1030"/>
      <c r="M1457" s="1030"/>
      <c r="N1457" s="1030"/>
      <c r="O1457" s="1030"/>
      <c r="P1457" s="1030"/>
      <c r="Q1457" s="1031"/>
      <c r="R1457" s="1027" t="s">
        <v>52</v>
      </c>
      <c r="S1457" s="1028"/>
      <c r="T1457" s="1028"/>
      <c r="U1457" s="1028"/>
      <c r="V1457" s="1028"/>
      <c r="W1457" s="1028"/>
      <c r="X1457" s="1028"/>
      <c r="Y1457" s="1028"/>
      <c r="Z1457" s="1028"/>
      <c r="AA1457" s="1040"/>
    </row>
    <row r="1458" spans="1:29" s="62" customFormat="1" ht="162" customHeight="1" thickBot="1">
      <c r="A1458" s="63" t="s">
        <v>10</v>
      </c>
      <c r="B1458" s="64" t="s">
        <v>293</v>
      </c>
      <c r="C1458" s="64" t="s">
        <v>55</v>
      </c>
      <c r="D1458" s="65" t="s">
        <v>294</v>
      </c>
      <c r="E1458" s="66" t="s">
        <v>1</v>
      </c>
      <c r="F1458" s="67" t="s">
        <v>295</v>
      </c>
      <c r="G1458" s="67" t="s">
        <v>296</v>
      </c>
      <c r="H1458" s="67" t="s">
        <v>297</v>
      </c>
      <c r="I1458" s="67" t="s">
        <v>298</v>
      </c>
      <c r="J1458" s="67" t="s">
        <v>299</v>
      </c>
      <c r="K1458" s="67" t="s">
        <v>300</v>
      </c>
      <c r="L1458" s="67" t="s">
        <v>301</v>
      </c>
      <c r="M1458" s="67" t="s">
        <v>302</v>
      </c>
      <c r="N1458" s="67" t="s">
        <v>303</v>
      </c>
      <c r="O1458" s="67" t="s">
        <v>30</v>
      </c>
      <c r="P1458" s="68" t="s">
        <v>60</v>
      </c>
      <c r="Q1458" s="69" t="s">
        <v>304</v>
      </c>
      <c r="R1458" s="70" t="s">
        <v>1</v>
      </c>
      <c r="S1458" s="71" t="s">
        <v>295</v>
      </c>
      <c r="T1458" s="71" t="s">
        <v>90</v>
      </c>
      <c r="U1458" s="71" t="s">
        <v>305</v>
      </c>
      <c r="V1458" s="71" t="s">
        <v>298</v>
      </c>
      <c r="W1458" s="71" t="str">
        <f>+J1458</f>
        <v>Սահմանվող պաշտոնային դրույքաչափ /հաշվի առնելով  նվազագույն ամսական աշխատավարձը - 50000 դրամ/</v>
      </c>
      <c r="X1458" s="71" t="s">
        <v>30</v>
      </c>
      <c r="Y1458" s="68" t="s">
        <v>60</v>
      </c>
      <c r="Z1458" s="71" t="s">
        <v>306</v>
      </c>
      <c r="AA1458" s="72" t="s">
        <v>307</v>
      </c>
    </row>
    <row r="1459" spans="1:29" s="81" customFormat="1" ht="17.25" customHeight="1" thickBot="1">
      <c r="A1459" s="73">
        <v>1</v>
      </c>
      <c r="B1459" s="74">
        <v>2</v>
      </c>
      <c r="C1459" s="74">
        <v>3</v>
      </c>
      <c r="D1459" s="75">
        <v>4</v>
      </c>
      <c r="E1459" s="76">
        <v>5</v>
      </c>
      <c r="F1459" s="74">
        <v>6</v>
      </c>
      <c r="G1459" s="77">
        <v>7</v>
      </c>
      <c r="H1459" s="74">
        <v>8</v>
      </c>
      <c r="I1459" s="74">
        <v>9</v>
      </c>
      <c r="J1459" s="77">
        <v>10</v>
      </c>
      <c r="K1459" s="74">
        <v>11</v>
      </c>
      <c r="L1459" s="74">
        <v>12</v>
      </c>
      <c r="M1459" s="77">
        <v>13</v>
      </c>
      <c r="N1459" s="74">
        <v>14</v>
      </c>
      <c r="O1459" s="74">
        <v>15</v>
      </c>
      <c r="P1459" s="77">
        <v>16</v>
      </c>
      <c r="Q1459" s="78">
        <v>17</v>
      </c>
      <c r="R1459" s="79">
        <v>18</v>
      </c>
      <c r="S1459" s="77">
        <v>19</v>
      </c>
      <c r="T1459" s="74">
        <v>20</v>
      </c>
      <c r="U1459" s="74">
        <v>21</v>
      </c>
      <c r="V1459" s="74">
        <v>22</v>
      </c>
      <c r="W1459" s="74">
        <v>23</v>
      </c>
      <c r="X1459" s="74">
        <v>24</v>
      </c>
      <c r="Y1459" s="74">
        <v>25</v>
      </c>
      <c r="Z1459" s="74">
        <v>26</v>
      </c>
      <c r="AA1459" s="78">
        <v>27</v>
      </c>
      <c r="AB1459" s="80"/>
      <c r="AC1459" s="80"/>
    </row>
    <row r="1460" spans="1:29" ht="17.25">
      <c r="A1460" s="82"/>
      <c r="B1460" s="82"/>
      <c r="C1460" s="83"/>
      <c r="D1460" s="192"/>
      <c r="E1460" s="84"/>
      <c r="F1460" s="85"/>
      <c r="G1460" s="86" t="str">
        <f>IF($C1460="ստորաբաժանման պետ",IF(F1460=0,2.28,IF(F1460=1,2.35,IF(F1460=2,2.43,IF(F1460=3,2.5,IF(OR(F1460=4,F1460=5),2.58,IF(OR(F1460=6,F1460=7),2.66,IF(OR(F1460=8,F1460=9),2.75,IF(OR(F1460=10,F1460=11,F1460=12),2.83,IF(OR(F1460=13,F1460=14,F1460=15),2.92,IF(OR(F1460=16,F1460=17,F1460=18),3.01,3.11)))))))))),IF($C1460="ավագ կարգադրիչ",IF(F1460=0,1.96,IF(F1460=1,2.02,IF(F1460=2,2.08,IF(F1460=3,2.15,IF(OR(F1460=4,F1460=5),2.21,IF(OR(F1460=6,F1460=7),2.28,IF(OR(F1460=8,F1460=9),2.35,IF(OR(F1460=10,F1460=11,F1460=12),2.42,IF(OR(F1460=13,F1460=14,F1460=15),2.5,IF(OR(F1460=16,F1460=17,F1460=18),2.58,2.66)))))))))),IF($C1460="կարգադրիչ",IF(F1460=0,1.45,IF(F1460=1,1.49,IF(F1460=2,1.54,IF(F1460=3,1.59,IF(OR(F1460=4,F1460=5),1.9,IF(OR(F1460=6,F1460=7),1.96,IF(OR(F1460=8,F1460=9),1.73,IF(OR(F1460=10,F1460=11,F1460=12),1.79,IF(OR(F1460=13,F1460=14,F1460=15),1.84,IF(OR(F1460=16,F1460=17,F1460=18),1.9,1.95)))))))))), "Error")))</f>
        <v>Error</v>
      </c>
      <c r="H1460" s="87">
        <v>14400</v>
      </c>
      <c r="I1460" s="88" t="e">
        <f>G1460*H1460</f>
        <v>#VALUE!</v>
      </c>
      <c r="J1460" s="88" t="e">
        <f t="shared" ref="J1460:J1523" si="576">IF(I1460&lt;=59525,59525,I1460)</f>
        <v>#VALUE!</v>
      </c>
      <c r="K1460" s="88">
        <f>IF($D1460="գեներալ-մայոր",2.91,IF($D1460="գնդապետ",2.38,IF($D1460="փոխգնդապետ",2.25,IF($D1460="մայոր",1.85,IF($D1460="կապիտան",1.72,IF($D1460="ավագ լեյտենանտ",1.59,IF($D1460="լեյտենանտ",1.46,IF($D1460="ավագ ենթասպա",1.06,IF($D1460="ենթասպա",0.93,IF($D1460="ավագ",0.79,IF($D1460="ավագ սերժանտ",0.66,IF($D1460="սերժանտ",0.53,IF($D1460="կրտսեր սերժանտ",0.4,0)))))))))))))</f>
        <v>0</v>
      </c>
      <c r="L1460" s="88">
        <f>K1460*H1460</f>
        <v>0</v>
      </c>
      <c r="M1460" s="88" t="e">
        <f>L1460+J1460</f>
        <v>#VALUE!</v>
      </c>
      <c r="N1460" s="88" t="e">
        <f>IF(F1460&lt;2,M1460*0%,IF(F1460&lt;5,M1460*5%,IF(F1460&lt;10,M1460*10%,IF(F1460&lt;15,M1460*15%,IF(F1460&lt;20,M1460*20%,IF(F1460&lt;25,M1460*25%,IF(F1460&gt;=25,M1460*30%)))))))</f>
        <v>#VALUE!</v>
      </c>
      <c r="O1460" s="87"/>
      <c r="P1460" s="88" t="e">
        <f t="shared" ref="P1460:P1523" si="577">M1460+N1460+O1460</f>
        <v>#VALUE!</v>
      </c>
      <c r="Q1460" s="89" t="e">
        <f>P1460*6.565</f>
        <v>#VALUE!</v>
      </c>
      <c r="R1460" s="90"/>
      <c r="S1460" s="82"/>
      <c r="T1460" s="28">
        <f>IF(E1460&lt;1,0,IF(D1460="Բ-1",IF(F1460=0,6.94,IF(F1460=1,7.17,IF(F1460=2,7.41,IF(F1460=3,7.66,IF(OR(F1460=5,F1460=4),7.92,IF(OR(F1460=6,F1460=7),8.18,IF(OR(F1460=8,F1460=9),8.46,IF(OR(F1460=10,F1460=11,F1460=12),8.74,IF(OR(F1460=13,F1460=14,F1460=15),9.03,IF(OR(F1460=16,F1460=17,F1460=18),9.33,9.65)))))))))),IF(D1460="Բ-2", IF(F1460=0,5.71,IF(F1460=1,5.89,IF(F1460=2,6.09,IF(F1460=3,6.29,IF(OR(F1460=5,F1460=4),6.5,IF(OR(F1460=6,F1460=7),6.72,IF(OR(F1460=8,F1460=9),6.94,IF(OR(F1460=10,F1460=11,F1460=12),7.17,IF(OR(F1460=13,F1460=14,F1460=15),7.41,IF(OR(F1460=16,F1460=17,F1460=18),7.65,7.91)))))))))), IF(D1460="Գ-1", IF(F1460=0,4.7,IF(F1460=1,4.86,IF(F1460=2,5.01,IF(F1460=3,5.18,IF(OR(F1460=5,F1460=4),5.35,IF(OR(F1460=6,F1460=7),5.52,IF(OR(F1460=8,F1460=9),5.71,IF(OR(F1460=10,F1460=11,F1460=12),5.89,IF(OR(F1460=13,F1460=14,F1460=15),6.09,IF(OR(F1460=16,F1460=17,F1460=18),6.29,6.49)))))))))), IF(D1460="Գ-2", IF(F1460=0,3.88,IF(F1460=1,4.01,IF(F1460=2,4.14,IF(F1460=3,4.27,IF(OR(F1460=5,F1460=4),4.41,IF(OR(F1460=6,F1460=7),4.55,IF(OR(F1460=8,F1460=9),4.7,IF(OR(F1460=10,F1460=11,F1460=12),4.85,IF(OR(F1460=13,F1460=14,F1460=15),5.01,IF(OR(F1460=16,F1460=17,F1460=18),5.17,5.34)))))))))), IF(D1460="Գ-3", IF(F1460=0,3.21,IF(F1460=1,3.31,IF(F1460=2,3.42,IF(F1460=3,3.53,IF(OR(F1460=5,F1460=4),3.64,IF(OR(F1460=6,F1460=7),3.76,IF(OR(F1460=8,F1460=9),3.88,IF(OR(F1460=10,F1460=11,F1460=12),4.01,IF(OR(F1460=13,F1460=14,F1460=15),4.13,IF(OR(F1460=16,F1460=17,F1460=18),4.27,4.4)))))))))), IF(D1460="Ա-1", IF(F1460=0,2.66,IF(F1460=1,2.75,IF(F1460=2,2.83,IF(F1460=3,2.92,IF(OR(F1460=5,F1460=4),3.02,IF(OR(F1460=6,F1460=7),3.11,IF(OR(F1460=8,F1460=9),3.21,IF(OR(F1460=10,F1460=11,F1460=12),3.31,IF(OR(F1460=13,F1460=14,F1460=15),3.42,IF(OR(F1460=16,F1460=17,F1460=18),3.53,3.64)))))))))), IF(D1460="Ա-2", IF(F1460=0,2.28,IF(F1460=1,2.35,IF(F1460=2,2.43,IF(F1460=3,2.5,IF(OR(F1460=5,F1460=4),2.58,IF(OR(F1460=6,F1460=7),2.66,IF(OR(F1460=8,F1460=9),2.75,IF(OR(F1460=10,F1460=11,F1460=12),2.83,IF(OR(F1460=13,F1460=14,F1460=15),2.92,IF(OR(F1460=16,F1460=17,F1460=18),3.01,3.11)))))))))),IF(D1460="Ա-3", IF(F1460=0,1.96,IF(F1460=1,2.02,IF(F1460=2,2.08,IF(F1460=3,2.15,IF(OR(F1460=5,F1460=4),2.21,IF(OR(F1460=6,F1460=7),2.28,IF(OR(F1460=8,F1460=9),2.35,IF(OR(F1460=10,F1460=11,F1460=12),2.42,IF(OR(F1460=13,F1460=14,F1460=15),2.5,IF(OR(F1460=16,F1460=17,F1460=18),2.58,2.66)))))))))), IF(D1460="Կ-1", IF(F1460=0,1.68,IF(F1460=1,1.73,IF(F1460=2,1.79,IF(F1460=3,1.84,IF(OR(F1460=5,F1460=4),1.9,IF(OR(F1460=6,F1460=7),1.96,IF(OR(F1460=8,F1460=9),2.02,IF(OR(F1460=10,F1460=11,F1460=12),2.08,IF(OR(F1460=13,F1460=14,F1460=15),2.14,IF(OR(F1460=16,F1460=17,F1460=18),2.21,2.28)))))))))), IF(D1460="Կ-2", IF(F1460=0,1.45,IF(F1460=1,1.49,IF(F1460=2,1.54,IF(F1460=3,1.59,IF(OR(F1460=5,F1460=4),1.63,IF(OR(F1460=6,F1460=7),1.68,IF(OR(F1460=8,F1460=9),1.73,IF(OR(F1460=10,F1460=11,F1460=12),1.79,IF(OR(F1460=13,F1460=14,F1460=15),1.84,IF(OR(F1460=16,F1460=17,F1460=18),1.9,1.95)))))))))),IF(D1460="Կ-3", IF(F1460=0,1.25,IF(F1460=1,1.29,IF(F1460=2,1.33,IF(F1460=3,1.37,IF(OR(F1460=5,F1460=4),1.41,IF(OR(F1460=6,F1460=7),1.45,IF(OR(F1460=8,F1460=9),1.49,IF(OR(F1460=10,F1460=11,F1460=12),1.54,IF(OR(F1460=13,F1460=14,F1460=15),1.58,IF(OR(F1460=16,F1460=17,F1460=18),1.63,1.68)))))))))), "Error"))))))))))))</f>
        <v>0</v>
      </c>
      <c r="U1460" s="91">
        <v>66140</v>
      </c>
      <c r="V1460" s="92">
        <f t="shared" ref="V1460:V1491" si="578">+U1460*T1460</f>
        <v>0</v>
      </c>
      <c r="W1460" s="91"/>
      <c r="X1460" s="91"/>
      <c r="Y1460" s="92">
        <f>+V1460+W1460+X1460</f>
        <v>0</v>
      </c>
      <c r="Z1460" s="92">
        <f>+Y1460*6.565</f>
        <v>0</v>
      </c>
      <c r="AA1460" s="92" t="e">
        <f t="shared" ref="AA1460:AA1491" si="579">+Z1460+Q1460</f>
        <v>#VALUE!</v>
      </c>
    </row>
    <row r="1461" spans="1:29" ht="17.25">
      <c r="A1461" s="5"/>
      <c r="B1461" s="5"/>
      <c r="C1461" s="93"/>
      <c r="D1461" s="193"/>
      <c r="E1461" s="94"/>
      <c r="F1461" s="95"/>
      <c r="G1461" s="96" t="str">
        <f t="shared" ref="G1461:G1524" si="580">IF($C1461="ստորաբաժանման պետ",IF(F1461=0,2.28,IF(F1461=1,2.35,IF(F1461=2,2.43,IF(F1461=3,2.5,IF(OR(F1461=4,F1461=5),2.58,IF(OR(F1461=6,F1461=7),2.66,IF(OR(F1461=8,F1461=9),2.75,IF(OR(F1461=10,F1461=11,F1461=12),2.83,IF(OR(F1461=13,F1461=14,F1461=15),2.92,IF(OR(F1461=16,F1461=17,F1461=18),3.01,3.11)))))))))),IF($C1461="ավագ կարգադրիչ",IF(F1461=0,1.96,IF(F1461=1,2.02,IF(F1461=2,2.08,IF(F1461=3,2.15,IF(OR(F1461=4,F1461=5),2.21,IF(OR(F1461=6,F1461=7),2.28,IF(OR(F1461=8,F1461=9),2.35,IF(OR(F1461=10,F1461=11,F1461=12),2.42,IF(OR(F1461=13,F1461=14,F1461=15),2.5,IF(OR(F1461=16,F1461=17,F1461=18),2.58,2.66)))))))))),IF($C1461="կարգադրիչ",IF(F1461=0,1.45,IF(F1461=1,1.49,IF(F1461=2,1.54,IF(F1461=3,1.59,IF(OR(F1461=4,F1461=5),1.9,IF(OR(F1461=6,F1461=7),1.96,IF(OR(F1461=8,F1461=9),1.73,IF(OR(F1461=10,F1461=11,F1461=12),1.79,IF(OR(F1461=13,F1461=14,F1461=15),1.84,IF(OR(F1461=16,F1461=17,F1461=18),1.9,1.95)))))))))), "Error")))</f>
        <v>Error</v>
      </c>
      <c r="H1461" s="97">
        <v>14400</v>
      </c>
      <c r="I1461" s="98" t="e">
        <f t="shared" ref="I1461:I1514" si="581">G1461*H1461</f>
        <v>#VALUE!</v>
      </c>
      <c r="J1461" s="88" t="e">
        <f t="shared" si="576"/>
        <v>#VALUE!</v>
      </c>
      <c r="K1461" s="98">
        <f t="shared" ref="K1461:K1524" si="582">IF($D1461="գեներալ-մայոր",2.91,IF($D1461="գնդապետ",2.38,IF($D1461="փոխգնդապետ",2.25,IF($D1461="մայոր",1.85,IF($D1461="կապիտան",1.72,IF($D1461="ավագ լեյտենանտ",1.59,IF($D1461="լեյտենանտ",1.46,IF($D1461="ավագ ենթասպա",1.06,IF($D1461="ենթասպա",0.93,IF($D1461="ավագ",0.79,IF($D1461="ավագ սերժանտ",0.66,IF($D1461="սերժանտ",0.53,IF($D1461="կրտսեր սերժանտ",0.4,0)))))))))))))</f>
        <v>0</v>
      </c>
      <c r="L1461" s="98">
        <f t="shared" ref="L1461:L1514" si="583">K1461*H1461</f>
        <v>0</v>
      </c>
      <c r="M1461" s="98" t="e">
        <f t="shared" ref="M1461:M1514" si="584">L1461+J1461</f>
        <v>#VALUE!</v>
      </c>
      <c r="N1461" s="98" t="e">
        <f t="shared" ref="N1461:N1514" si="585">IF(F1461&lt;2,M1461*0%,IF(F1461&lt;5,M1461*5%,IF(F1461&lt;10,M1461*10%,IF(F1461&lt;15,M1461*15%,IF(F1461&lt;20,M1461*20%,IF(F1461&lt;25,M1461*25%,IF(F1461&gt;=25,M1461*30%)))))))</f>
        <v>#VALUE!</v>
      </c>
      <c r="O1461" s="97"/>
      <c r="P1461" s="98" t="e">
        <f t="shared" si="577"/>
        <v>#VALUE!</v>
      </c>
      <c r="Q1461" s="99" t="e">
        <f t="shared" ref="Q1461:Q1524" si="586">P1461*6.565</f>
        <v>#VALUE!</v>
      </c>
      <c r="R1461" s="100"/>
      <c r="S1461" s="5"/>
      <c r="T1461" s="28">
        <f t="shared" ref="T1461:T1524" si="587">IF(E1461&lt;1,0,IF(D1461="Բ-1",IF(F1461=0,6.94,IF(F1461=1,7.17,IF(F1461=2,7.41,IF(F1461=3,7.66,IF(OR(F1461=5,F1461=4),7.92,IF(OR(F1461=6,F1461=7),8.18,IF(OR(F1461=8,F1461=9),8.46,IF(OR(F1461=10,F1461=11,F1461=12),8.74,IF(OR(F1461=13,F1461=14,F1461=15),9.03,IF(OR(F1461=16,F1461=17,F1461=18),9.33,9.65)))))))))),IF(D1461="Բ-2", IF(F1461=0,5.71,IF(F1461=1,5.89,IF(F1461=2,6.09,IF(F1461=3,6.29,IF(OR(F1461=5,F1461=4),6.5,IF(OR(F1461=6,F1461=7),6.72,IF(OR(F1461=8,F1461=9),6.94,IF(OR(F1461=10,F1461=11,F1461=12),7.17,IF(OR(F1461=13,F1461=14,F1461=15),7.41,IF(OR(F1461=16,F1461=17,F1461=18),7.65,7.91)))))))))), IF(D1461="Գ-1", IF(F1461=0,4.7,IF(F1461=1,4.86,IF(F1461=2,5.01,IF(F1461=3,5.18,IF(OR(F1461=5,F1461=4),5.35,IF(OR(F1461=6,F1461=7),5.52,IF(OR(F1461=8,F1461=9),5.71,IF(OR(F1461=10,F1461=11,F1461=12),5.89,IF(OR(F1461=13,F1461=14,F1461=15),6.09,IF(OR(F1461=16,F1461=17,F1461=18),6.29,6.49)))))))))), IF(D1461="Գ-2", IF(F1461=0,3.88,IF(F1461=1,4.01,IF(F1461=2,4.14,IF(F1461=3,4.27,IF(OR(F1461=5,F1461=4),4.41,IF(OR(F1461=6,F1461=7),4.55,IF(OR(F1461=8,F1461=9),4.7,IF(OR(F1461=10,F1461=11,F1461=12),4.85,IF(OR(F1461=13,F1461=14,F1461=15),5.01,IF(OR(F1461=16,F1461=17,F1461=18),5.17,5.34)))))))))), IF(D1461="Գ-3", IF(F1461=0,3.21,IF(F1461=1,3.31,IF(F1461=2,3.42,IF(F1461=3,3.53,IF(OR(F1461=5,F1461=4),3.64,IF(OR(F1461=6,F1461=7),3.76,IF(OR(F1461=8,F1461=9),3.88,IF(OR(F1461=10,F1461=11,F1461=12),4.01,IF(OR(F1461=13,F1461=14,F1461=15),4.13,IF(OR(F1461=16,F1461=17,F1461=18),4.27,4.4)))))))))), IF(D1461="Ա-1", IF(F1461=0,2.66,IF(F1461=1,2.75,IF(F1461=2,2.83,IF(F1461=3,2.92,IF(OR(F1461=5,F1461=4),3.02,IF(OR(F1461=6,F1461=7),3.11,IF(OR(F1461=8,F1461=9),3.21,IF(OR(F1461=10,F1461=11,F1461=12),3.31,IF(OR(F1461=13,F1461=14,F1461=15),3.42,IF(OR(F1461=16,F1461=17,F1461=18),3.53,3.64)))))))))), IF(D1461="Ա-2", IF(F1461=0,2.28,IF(F1461=1,2.35,IF(F1461=2,2.43,IF(F1461=3,2.5,IF(OR(F1461=5,F1461=4),2.58,IF(OR(F1461=6,F1461=7),2.66,IF(OR(F1461=8,F1461=9),2.75,IF(OR(F1461=10,F1461=11,F1461=12),2.83,IF(OR(F1461=13,F1461=14,F1461=15),2.92,IF(OR(F1461=16,F1461=17,F1461=18),3.01,3.11)))))))))),IF(D1461="Ա-3", IF(F1461=0,1.96,IF(F1461=1,2.02,IF(F1461=2,2.08,IF(F1461=3,2.15,IF(OR(F1461=5,F1461=4),2.21,IF(OR(F1461=6,F1461=7),2.28,IF(OR(F1461=8,F1461=9),2.35,IF(OR(F1461=10,F1461=11,F1461=12),2.42,IF(OR(F1461=13,F1461=14,F1461=15),2.5,IF(OR(F1461=16,F1461=17,F1461=18),2.58,2.66)))))))))), IF(D1461="Կ-1", IF(F1461=0,1.68,IF(F1461=1,1.73,IF(F1461=2,1.79,IF(F1461=3,1.84,IF(OR(F1461=5,F1461=4),1.9,IF(OR(F1461=6,F1461=7),1.96,IF(OR(F1461=8,F1461=9),2.02,IF(OR(F1461=10,F1461=11,F1461=12),2.08,IF(OR(F1461=13,F1461=14,F1461=15),2.14,IF(OR(F1461=16,F1461=17,F1461=18),2.21,2.28)))))))))), IF(D1461="Կ-2", IF(F1461=0,1.45,IF(F1461=1,1.49,IF(F1461=2,1.54,IF(F1461=3,1.59,IF(OR(F1461=5,F1461=4),1.63,IF(OR(F1461=6,F1461=7),1.68,IF(OR(F1461=8,F1461=9),1.73,IF(OR(F1461=10,F1461=11,F1461=12),1.79,IF(OR(F1461=13,F1461=14,F1461=15),1.84,IF(OR(F1461=16,F1461=17,F1461=18),1.9,1.95)))))))))),IF(D1461="Կ-3", IF(F1461=0,1.25,IF(F1461=1,1.29,IF(F1461=2,1.33,IF(F1461=3,1.37,IF(OR(F1461=5,F1461=4),1.41,IF(OR(F1461=6,F1461=7),1.45,IF(OR(F1461=8,F1461=9),1.49,IF(OR(F1461=10,F1461=11,F1461=12),1.54,IF(OR(F1461=13,F1461=14,F1461=15),1.58,IF(OR(F1461=16,F1461=17,F1461=18),1.63,1.68)))))))))), "Error"))))))))))))</f>
        <v>0</v>
      </c>
      <c r="U1461" s="101">
        <v>66140</v>
      </c>
      <c r="V1461" s="102">
        <f t="shared" si="578"/>
        <v>0</v>
      </c>
      <c r="W1461" s="101"/>
      <c r="X1461" s="101"/>
      <c r="Y1461" s="102">
        <f t="shared" ref="Y1461:Y1514" si="588">+V1461+W1461+X1461</f>
        <v>0</v>
      </c>
      <c r="Z1461" s="102">
        <f t="shared" ref="Z1461:Z1524" si="589">+Y1461*6.565</f>
        <v>0</v>
      </c>
      <c r="AA1461" s="102" t="e">
        <f t="shared" si="579"/>
        <v>#VALUE!</v>
      </c>
    </row>
    <row r="1462" spans="1:29" ht="17.25">
      <c r="A1462" s="5"/>
      <c r="B1462" s="5"/>
      <c r="C1462" s="93"/>
      <c r="D1462" s="193"/>
      <c r="E1462" s="94"/>
      <c r="F1462" s="95"/>
      <c r="G1462" s="96" t="str">
        <f t="shared" si="580"/>
        <v>Error</v>
      </c>
      <c r="H1462" s="97">
        <v>14400</v>
      </c>
      <c r="I1462" s="98" t="e">
        <f t="shared" si="581"/>
        <v>#VALUE!</v>
      </c>
      <c r="J1462" s="88" t="e">
        <f t="shared" si="576"/>
        <v>#VALUE!</v>
      </c>
      <c r="K1462" s="98">
        <f t="shared" si="582"/>
        <v>0</v>
      </c>
      <c r="L1462" s="98">
        <f t="shared" si="583"/>
        <v>0</v>
      </c>
      <c r="M1462" s="98" t="e">
        <f t="shared" si="584"/>
        <v>#VALUE!</v>
      </c>
      <c r="N1462" s="98" t="e">
        <f t="shared" si="585"/>
        <v>#VALUE!</v>
      </c>
      <c r="O1462" s="97"/>
      <c r="P1462" s="98" t="e">
        <f t="shared" si="577"/>
        <v>#VALUE!</v>
      </c>
      <c r="Q1462" s="99" t="e">
        <f t="shared" si="586"/>
        <v>#VALUE!</v>
      </c>
      <c r="R1462" s="100"/>
      <c r="S1462" s="5"/>
      <c r="T1462" s="28">
        <f t="shared" si="587"/>
        <v>0</v>
      </c>
      <c r="U1462" s="101">
        <v>66140</v>
      </c>
      <c r="V1462" s="102">
        <f t="shared" si="578"/>
        <v>0</v>
      </c>
      <c r="W1462" s="101"/>
      <c r="X1462" s="101"/>
      <c r="Y1462" s="102">
        <f t="shared" si="588"/>
        <v>0</v>
      </c>
      <c r="Z1462" s="102">
        <f t="shared" si="589"/>
        <v>0</v>
      </c>
      <c r="AA1462" s="102" t="e">
        <f t="shared" si="579"/>
        <v>#VALUE!</v>
      </c>
    </row>
    <row r="1463" spans="1:29" ht="17.25">
      <c r="A1463" s="5"/>
      <c r="B1463" s="5"/>
      <c r="C1463" s="93"/>
      <c r="D1463" s="193"/>
      <c r="E1463" s="94"/>
      <c r="F1463" s="95"/>
      <c r="G1463" s="96" t="str">
        <f t="shared" si="580"/>
        <v>Error</v>
      </c>
      <c r="H1463" s="97">
        <v>14400</v>
      </c>
      <c r="I1463" s="98" t="e">
        <f t="shared" si="581"/>
        <v>#VALUE!</v>
      </c>
      <c r="J1463" s="88" t="e">
        <f t="shared" si="576"/>
        <v>#VALUE!</v>
      </c>
      <c r="K1463" s="98">
        <f t="shared" si="582"/>
        <v>0</v>
      </c>
      <c r="L1463" s="98">
        <f t="shared" si="583"/>
        <v>0</v>
      </c>
      <c r="M1463" s="98" t="e">
        <f t="shared" si="584"/>
        <v>#VALUE!</v>
      </c>
      <c r="N1463" s="98" t="e">
        <f t="shared" si="585"/>
        <v>#VALUE!</v>
      </c>
      <c r="O1463" s="97"/>
      <c r="P1463" s="98" t="e">
        <f t="shared" si="577"/>
        <v>#VALUE!</v>
      </c>
      <c r="Q1463" s="99" t="e">
        <f t="shared" si="586"/>
        <v>#VALUE!</v>
      </c>
      <c r="R1463" s="100"/>
      <c r="S1463" s="5"/>
      <c r="T1463" s="28">
        <f t="shared" si="587"/>
        <v>0</v>
      </c>
      <c r="U1463" s="101">
        <v>66140</v>
      </c>
      <c r="V1463" s="102">
        <f t="shared" si="578"/>
        <v>0</v>
      </c>
      <c r="W1463" s="101"/>
      <c r="X1463" s="101"/>
      <c r="Y1463" s="102">
        <f t="shared" si="588"/>
        <v>0</v>
      </c>
      <c r="Z1463" s="102">
        <f t="shared" si="589"/>
        <v>0</v>
      </c>
      <c r="AA1463" s="102" t="e">
        <f t="shared" si="579"/>
        <v>#VALUE!</v>
      </c>
    </row>
    <row r="1464" spans="1:29" ht="17.25">
      <c r="A1464" s="5"/>
      <c r="B1464" s="5"/>
      <c r="C1464" s="93"/>
      <c r="D1464" s="193"/>
      <c r="E1464" s="94"/>
      <c r="F1464" s="95"/>
      <c r="G1464" s="96" t="str">
        <f t="shared" si="580"/>
        <v>Error</v>
      </c>
      <c r="H1464" s="97">
        <v>14400</v>
      </c>
      <c r="I1464" s="98" t="e">
        <f t="shared" si="581"/>
        <v>#VALUE!</v>
      </c>
      <c r="J1464" s="88" t="e">
        <f t="shared" si="576"/>
        <v>#VALUE!</v>
      </c>
      <c r="K1464" s="98">
        <f t="shared" si="582"/>
        <v>0</v>
      </c>
      <c r="L1464" s="98">
        <f t="shared" si="583"/>
        <v>0</v>
      </c>
      <c r="M1464" s="98" t="e">
        <f t="shared" si="584"/>
        <v>#VALUE!</v>
      </c>
      <c r="N1464" s="98" t="e">
        <f t="shared" si="585"/>
        <v>#VALUE!</v>
      </c>
      <c r="O1464" s="97"/>
      <c r="P1464" s="98" t="e">
        <f t="shared" si="577"/>
        <v>#VALUE!</v>
      </c>
      <c r="Q1464" s="99" t="e">
        <f t="shared" si="586"/>
        <v>#VALUE!</v>
      </c>
      <c r="R1464" s="100"/>
      <c r="S1464" s="5"/>
      <c r="T1464" s="28">
        <f t="shared" si="587"/>
        <v>0</v>
      </c>
      <c r="U1464" s="101">
        <v>66140</v>
      </c>
      <c r="V1464" s="102">
        <f t="shared" si="578"/>
        <v>0</v>
      </c>
      <c r="W1464" s="101"/>
      <c r="X1464" s="101"/>
      <c r="Y1464" s="102">
        <f t="shared" si="588"/>
        <v>0</v>
      </c>
      <c r="Z1464" s="102">
        <f t="shared" si="589"/>
        <v>0</v>
      </c>
      <c r="AA1464" s="102" t="e">
        <f t="shared" si="579"/>
        <v>#VALUE!</v>
      </c>
    </row>
    <row r="1465" spans="1:29" ht="17.25">
      <c r="A1465" s="5"/>
      <c r="B1465" s="5"/>
      <c r="C1465" s="93"/>
      <c r="D1465" s="193"/>
      <c r="E1465" s="94"/>
      <c r="F1465" s="95"/>
      <c r="G1465" s="96" t="str">
        <f t="shared" si="580"/>
        <v>Error</v>
      </c>
      <c r="H1465" s="97">
        <v>14400</v>
      </c>
      <c r="I1465" s="98" t="e">
        <f t="shared" si="581"/>
        <v>#VALUE!</v>
      </c>
      <c r="J1465" s="88" t="e">
        <f t="shared" si="576"/>
        <v>#VALUE!</v>
      </c>
      <c r="K1465" s="98">
        <f t="shared" si="582"/>
        <v>0</v>
      </c>
      <c r="L1465" s="98">
        <f t="shared" si="583"/>
        <v>0</v>
      </c>
      <c r="M1465" s="98" t="e">
        <f t="shared" si="584"/>
        <v>#VALUE!</v>
      </c>
      <c r="N1465" s="98" t="e">
        <f t="shared" si="585"/>
        <v>#VALUE!</v>
      </c>
      <c r="O1465" s="97"/>
      <c r="P1465" s="98" t="e">
        <f t="shared" si="577"/>
        <v>#VALUE!</v>
      </c>
      <c r="Q1465" s="99" t="e">
        <f t="shared" si="586"/>
        <v>#VALUE!</v>
      </c>
      <c r="R1465" s="100"/>
      <c r="S1465" s="5"/>
      <c r="T1465" s="28">
        <f t="shared" si="587"/>
        <v>0</v>
      </c>
      <c r="U1465" s="101">
        <v>66140</v>
      </c>
      <c r="V1465" s="102">
        <f t="shared" si="578"/>
        <v>0</v>
      </c>
      <c r="W1465" s="101"/>
      <c r="X1465" s="101"/>
      <c r="Y1465" s="102">
        <f t="shared" si="588"/>
        <v>0</v>
      </c>
      <c r="Z1465" s="102">
        <f t="shared" si="589"/>
        <v>0</v>
      </c>
      <c r="AA1465" s="102" t="e">
        <f t="shared" si="579"/>
        <v>#VALUE!</v>
      </c>
    </row>
    <row r="1466" spans="1:29" ht="17.25">
      <c r="A1466" s="5"/>
      <c r="B1466" s="5"/>
      <c r="C1466" s="93"/>
      <c r="D1466" s="193"/>
      <c r="E1466" s="84"/>
      <c r="F1466" s="85"/>
      <c r="G1466" s="86" t="str">
        <f t="shared" si="580"/>
        <v>Error</v>
      </c>
      <c r="H1466" s="87">
        <v>14400</v>
      </c>
      <c r="I1466" s="88" t="e">
        <f t="shared" si="581"/>
        <v>#VALUE!</v>
      </c>
      <c r="J1466" s="88" t="e">
        <f t="shared" si="576"/>
        <v>#VALUE!</v>
      </c>
      <c r="K1466" s="88">
        <f t="shared" si="582"/>
        <v>0</v>
      </c>
      <c r="L1466" s="88">
        <f t="shared" si="583"/>
        <v>0</v>
      </c>
      <c r="M1466" s="88" t="e">
        <f t="shared" si="584"/>
        <v>#VALUE!</v>
      </c>
      <c r="N1466" s="88" t="e">
        <f t="shared" si="585"/>
        <v>#VALUE!</v>
      </c>
      <c r="O1466" s="87"/>
      <c r="P1466" s="88" t="e">
        <f t="shared" si="577"/>
        <v>#VALUE!</v>
      </c>
      <c r="Q1466" s="89" t="e">
        <f t="shared" si="586"/>
        <v>#VALUE!</v>
      </c>
      <c r="R1466" s="90"/>
      <c r="S1466" s="82"/>
      <c r="T1466" s="28">
        <f t="shared" si="587"/>
        <v>0</v>
      </c>
      <c r="U1466" s="91">
        <v>66140</v>
      </c>
      <c r="V1466" s="92">
        <f t="shared" si="578"/>
        <v>0</v>
      </c>
      <c r="W1466" s="91"/>
      <c r="X1466" s="91"/>
      <c r="Y1466" s="92">
        <f t="shared" si="588"/>
        <v>0</v>
      </c>
      <c r="Z1466" s="92">
        <f t="shared" si="589"/>
        <v>0</v>
      </c>
      <c r="AA1466" s="92" t="e">
        <f t="shared" si="579"/>
        <v>#VALUE!</v>
      </c>
    </row>
    <row r="1467" spans="1:29" ht="17.25">
      <c r="A1467" s="5"/>
      <c r="B1467" s="5"/>
      <c r="C1467" s="93"/>
      <c r="D1467" s="193"/>
      <c r="E1467" s="94"/>
      <c r="F1467" s="95"/>
      <c r="G1467" s="96" t="str">
        <f t="shared" si="580"/>
        <v>Error</v>
      </c>
      <c r="H1467" s="97">
        <v>14400</v>
      </c>
      <c r="I1467" s="98" t="e">
        <f t="shared" si="581"/>
        <v>#VALUE!</v>
      </c>
      <c r="J1467" s="88" t="e">
        <f t="shared" si="576"/>
        <v>#VALUE!</v>
      </c>
      <c r="K1467" s="98">
        <f t="shared" si="582"/>
        <v>0</v>
      </c>
      <c r="L1467" s="98">
        <f t="shared" si="583"/>
        <v>0</v>
      </c>
      <c r="M1467" s="98" t="e">
        <f t="shared" si="584"/>
        <v>#VALUE!</v>
      </c>
      <c r="N1467" s="98" t="e">
        <f t="shared" si="585"/>
        <v>#VALUE!</v>
      </c>
      <c r="O1467" s="97"/>
      <c r="P1467" s="98" t="e">
        <f t="shared" si="577"/>
        <v>#VALUE!</v>
      </c>
      <c r="Q1467" s="99" t="e">
        <f t="shared" si="586"/>
        <v>#VALUE!</v>
      </c>
      <c r="R1467" s="100"/>
      <c r="S1467" s="5"/>
      <c r="T1467" s="28">
        <f t="shared" si="587"/>
        <v>0</v>
      </c>
      <c r="U1467" s="101">
        <v>66140</v>
      </c>
      <c r="V1467" s="102">
        <f t="shared" si="578"/>
        <v>0</v>
      </c>
      <c r="W1467" s="101"/>
      <c r="X1467" s="101"/>
      <c r="Y1467" s="102">
        <f t="shared" si="588"/>
        <v>0</v>
      </c>
      <c r="Z1467" s="102">
        <f t="shared" si="589"/>
        <v>0</v>
      </c>
      <c r="AA1467" s="102" t="e">
        <f t="shared" si="579"/>
        <v>#VALUE!</v>
      </c>
    </row>
    <row r="1468" spans="1:29" ht="17.25">
      <c r="A1468" s="5"/>
      <c r="B1468" s="5"/>
      <c r="C1468" s="93"/>
      <c r="D1468" s="193"/>
      <c r="E1468" s="94"/>
      <c r="F1468" s="95"/>
      <c r="G1468" s="96" t="str">
        <f t="shared" si="580"/>
        <v>Error</v>
      </c>
      <c r="H1468" s="97">
        <v>14400</v>
      </c>
      <c r="I1468" s="98" t="e">
        <f t="shared" si="581"/>
        <v>#VALUE!</v>
      </c>
      <c r="J1468" s="88" t="e">
        <f t="shared" si="576"/>
        <v>#VALUE!</v>
      </c>
      <c r="K1468" s="98">
        <f t="shared" si="582"/>
        <v>0</v>
      </c>
      <c r="L1468" s="98">
        <f t="shared" si="583"/>
        <v>0</v>
      </c>
      <c r="M1468" s="98" t="e">
        <f t="shared" si="584"/>
        <v>#VALUE!</v>
      </c>
      <c r="N1468" s="98" t="e">
        <f t="shared" si="585"/>
        <v>#VALUE!</v>
      </c>
      <c r="O1468" s="97"/>
      <c r="P1468" s="98" t="e">
        <f t="shared" si="577"/>
        <v>#VALUE!</v>
      </c>
      <c r="Q1468" s="99" t="e">
        <f t="shared" si="586"/>
        <v>#VALUE!</v>
      </c>
      <c r="R1468" s="100"/>
      <c r="S1468" s="5"/>
      <c r="T1468" s="28">
        <f t="shared" si="587"/>
        <v>0</v>
      </c>
      <c r="U1468" s="101">
        <v>66140</v>
      </c>
      <c r="V1468" s="102">
        <f t="shared" si="578"/>
        <v>0</v>
      </c>
      <c r="W1468" s="101"/>
      <c r="X1468" s="101"/>
      <c r="Y1468" s="102">
        <f t="shared" si="588"/>
        <v>0</v>
      </c>
      <c r="Z1468" s="102">
        <f t="shared" si="589"/>
        <v>0</v>
      </c>
      <c r="AA1468" s="102" t="e">
        <f t="shared" si="579"/>
        <v>#VALUE!</v>
      </c>
    </row>
    <row r="1469" spans="1:29" ht="17.25">
      <c r="A1469" s="5"/>
      <c r="B1469" s="5"/>
      <c r="C1469" s="93"/>
      <c r="D1469" s="193"/>
      <c r="E1469" s="94"/>
      <c r="F1469" s="95"/>
      <c r="G1469" s="96" t="str">
        <f t="shared" si="580"/>
        <v>Error</v>
      </c>
      <c r="H1469" s="97">
        <v>14400</v>
      </c>
      <c r="I1469" s="98" t="e">
        <f t="shared" si="581"/>
        <v>#VALUE!</v>
      </c>
      <c r="J1469" s="88" t="e">
        <f t="shared" si="576"/>
        <v>#VALUE!</v>
      </c>
      <c r="K1469" s="98">
        <f t="shared" si="582"/>
        <v>0</v>
      </c>
      <c r="L1469" s="98">
        <f t="shared" si="583"/>
        <v>0</v>
      </c>
      <c r="M1469" s="98" t="e">
        <f t="shared" si="584"/>
        <v>#VALUE!</v>
      </c>
      <c r="N1469" s="98" t="e">
        <f t="shared" si="585"/>
        <v>#VALUE!</v>
      </c>
      <c r="O1469" s="97"/>
      <c r="P1469" s="98" t="e">
        <f t="shared" si="577"/>
        <v>#VALUE!</v>
      </c>
      <c r="Q1469" s="99" t="e">
        <f t="shared" si="586"/>
        <v>#VALUE!</v>
      </c>
      <c r="R1469" s="100"/>
      <c r="S1469" s="5"/>
      <c r="T1469" s="28">
        <f t="shared" si="587"/>
        <v>0</v>
      </c>
      <c r="U1469" s="101">
        <v>66140</v>
      </c>
      <c r="V1469" s="102">
        <f t="shared" si="578"/>
        <v>0</v>
      </c>
      <c r="W1469" s="101"/>
      <c r="X1469" s="101"/>
      <c r="Y1469" s="102">
        <f t="shared" si="588"/>
        <v>0</v>
      </c>
      <c r="Z1469" s="102">
        <f t="shared" si="589"/>
        <v>0</v>
      </c>
      <c r="AA1469" s="102" t="e">
        <f t="shared" si="579"/>
        <v>#VALUE!</v>
      </c>
    </row>
    <row r="1470" spans="1:29" ht="17.25">
      <c r="A1470" s="5"/>
      <c r="B1470" s="5"/>
      <c r="C1470" s="93"/>
      <c r="D1470" s="193"/>
      <c r="E1470" s="94"/>
      <c r="F1470" s="95"/>
      <c r="G1470" s="96" t="str">
        <f t="shared" si="580"/>
        <v>Error</v>
      </c>
      <c r="H1470" s="97">
        <v>14400</v>
      </c>
      <c r="I1470" s="98" t="e">
        <f t="shared" si="581"/>
        <v>#VALUE!</v>
      </c>
      <c r="J1470" s="88" t="e">
        <f t="shared" si="576"/>
        <v>#VALUE!</v>
      </c>
      <c r="K1470" s="98">
        <f t="shared" si="582"/>
        <v>0</v>
      </c>
      <c r="L1470" s="98">
        <f t="shared" si="583"/>
        <v>0</v>
      </c>
      <c r="M1470" s="98" t="e">
        <f t="shared" si="584"/>
        <v>#VALUE!</v>
      </c>
      <c r="N1470" s="98" t="e">
        <f t="shared" si="585"/>
        <v>#VALUE!</v>
      </c>
      <c r="O1470" s="97"/>
      <c r="P1470" s="98" t="e">
        <f t="shared" si="577"/>
        <v>#VALUE!</v>
      </c>
      <c r="Q1470" s="99" t="e">
        <f t="shared" si="586"/>
        <v>#VALUE!</v>
      </c>
      <c r="R1470" s="100"/>
      <c r="S1470" s="5"/>
      <c r="T1470" s="28">
        <f t="shared" si="587"/>
        <v>0</v>
      </c>
      <c r="U1470" s="101">
        <v>66140</v>
      </c>
      <c r="V1470" s="102">
        <f t="shared" si="578"/>
        <v>0</v>
      </c>
      <c r="W1470" s="101"/>
      <c r="X1470" s="101"/>
      <c r="Y1470" s="102">
        <f t="shared" si="588"/>
        <v>0</v>
      </c>
      <c r="Z1470" s="102">
        <f t="shared" si="589"/>
        <v>0</v>
      </c>
      <c r="AA1470" s="102" t="e">
        <f t="shared" si="579"/>
        <v>#VALUE!</v>
      </c>
    </row>
    <row r="1471" spans="1:29" ht="17.25">
      <c r="A1471" s="5"/>
      <c r="B1471" s="5"/>
      <c r="C1471" s="93"/>
      <c r="D1471" s="193"/>
      <c r="E1471" s="94"/>
      <c r="F1471" s="95"/>
      <c r="G1471" s="96" t="str">
        <f t="shared" si="580"/>
        <v>Error</v>
      </c>
      <c r="H1471" s="97">
        <v>14400</v>
      </c>
      <c r="I1471" s="98" t="e">
        <f t="shared" si="581"/>
        <v>#VALUE!</v>
      </c>
      <c r="J1471" s="88" t="e">
        <f t="shared" si="576"/>
        <v>#VALUE!</v>
      </c>
      <c r="K1471" s="98">
        <f t="shared" si="582"/>
        <v>0</v>
      </c>
      <c r="L1471" s="98">
        <f t="shared" si="583"/>
        <v>0</v>
      </c>
      <c r="M1471" s="98" t="e">
        <f t="shared" si="584"/>
        <v>#VALUE!</v>
      </c>
      <c r="N1471" s="98" t="e">
        <f t="shared" si="585"/>
        <v>#VALUE!</v>
      </c>
      <c r="O1471" s="97"/>
      <c r="P1471" s="98" t="e">
        <f t="shared" si="577"/>
        <v>#VALUE!</v>
      </c>
      <c r="Q1471" s="99" t="e">
        <f t="shared" si="586"/>
        <v>#VALUE!</v>
      </c>
      <c r="R1471" s="100"/>
      <c r="S1471" s="5"/>
      <c r="T1471" s="28">
        <f t="shared" si="587"/>
        <v>0</v>
      </c>
      <c r="U1471" s="101">
        <v>66140</v>
      </c>
      <c r="V1471" s="102">
        <f t="shared" si="578"/>
        <v>0</v>
      </c>
      <c r="W1471" s="101"/>
      <c r="X1471" s="101"/>
      <c r="Y1471" s="102">
        <f t="shared" si="588"/>
        <v>0</v>
      </c>
      <c r="Z1471" s="102">
        <f t="shared" si="589"/>
        <v>0</v>
      </c>
      <c r="AA1471" s="102" t="e">
        <f t="shared" si="579"/>
        <v>#VALUE!</v>
      </c>
    </row>
    <row r="1472" spans="1:29" ht="17.25">
      <c r="A1472" s="5"/>
      <c r="B1472" s="5"/>
      <c r="C1472" s="93"/>
      <c r="D1472" s="193"/>
      <c r="E1472" s="84"/>
      <c r="F1472" s="85"/>
      <c r="G1472" s="86" t="str">
        <f t="shared" si="580"/>
        <v>Error</v>
      </c>
      <c r="H1472" s="87">
        <v>14400</v>
      </c>
      <c r="I1472" s="88" t="e">
        <f t="shared" si="581"/>
        <v>#VALUE!</v>
      </c>
      <c r="J1472" s="88" t="e">
        <f t="shared" si="576"/>
        <v>#VALUE!</v>
      </c>
      <c r="K1472" s="88">
        <f t="shared" si="582"/>
        <v>0</v>
      </c>
      <c r="L1472" s="88">
        <f t="shared" si="583"/>
        <v>0</v>
      </c>
      <c r="M1472" s="88" t="e">
        <f t="shared" si="584"/>
        <v>#VALUE!</v>
      </c>
      <c r="N1472" s="88" t="e">
        <f t="shared" si="585"/>
        <v>#VALUE!</v>
      </c>
      <c r="O1472" s="87"/>
      <c r="P1472" s="88" t="e">
        <f t="shared" si="577"/>
        <v>#VALUE!</v>
      </c>
      <c r="Q1472" s="89" t="e">
        <f t="shared" si="586"/>
        <v>#VALUE!</v>
      </c>
      <c r="R1472" s="90"/>
      <c r="S1472" s="82"/>
      <c r="T1472" s="28">
        <f t="shared" si="587"/>
        <v>0</v>
      </c>
      <c r="U1472" s="91">
        <v>66140</v>
      </c>
      <c r="V1472" s="92">
        <f t="shared" si="578"/>
        <v>0</v>
      </c>
      <c r="W1472" s="91"/>
      <c r="X1472" s="91"/>
      <c r="Y1472" s="92">
        <f t="shared" si="588"/>
        <v>0</v>
      </c>
      <c r="Z1472" s="92">
        <f t="shared" si="589"/>
        <v>0</v>
      </c>
      <c r="AA1472" s="92" t="e">
        <f t="shared" si="579"/>
        <v>#VALUE!</v>
      </c>
    </row>
    <row r="1473" spans="1:27" ht="17.25">
      <c r="A1473" s="5"/>
      <c r="B1473" s="5"/>
      <c r="C1473" s="93"/>
      <c r="D1473" s="193"/>
      <c r="E1473" s="94"/>
      <c r="F1473" s="95"/>
      <c r="G1473" s="96" t="str">
        <f t="shared" si="580"/>
        <v>Error</v>
      </c>
      <c r="H1473" s="97">
        <v>14400</v>
      </c>
      <c r="I1473" s="98" t="e">
        <f t="shared" si="581"/>
        <v>#VALUE!</v>
      </c>
      <c r="J1473" s="88" t="e">
        <f t="shared" si="576"/>
        <v>#VALUE!</v>
      </c>
      <c r="K1473" s="98">
        <f t="shared" si="582"/>
        <v>0</v>
      </c>
      <c r="L1473" s="98">
        <f t="shared" si="583"/>
        <v>0</v>
      </c>
      <c r="M1473" s="98" t="e">
        <f t="shared" si="584"/>
        <v>#VALUE!</v>
      </c>
      <c r="N1473" s="98" t="e">
        <f t="shared" si="585"/>
        <v>#VALUE!</v>
      </c>
      <c r="O1473" s="97"/>
      <c r="P1473" s="98" t="e">
        <f t="shared" si="577"/>
        <v>#VALUE!</v>
      </c>
      <c r="Q1473" s="99" t="e">
        <f t="shared" si="586"/>
        <v>#VALUE!</v>
      </c>
      <c r="R1473" s="100"/>
      <c r="S1473" s="5"/>
      <c r="T1473" s="28">
        <f t="shared" si="587"/>
        <v>0</v>
      </c>
      <c r="U1473" s="101">
        <v>66140</v>
      </c>
      <c r="V1473" s="102">
        <f t="shared" si="578"/>
        <v>0</v>
      </c>
      <c r="W1473" s="101"/>
      <c r="X1473" s="101"/>
      <c r="Y1473" s="102">
        <f t="shared" si="588"/>
        <v>0</v>
      </c>
      <c r="Z1473" s="102">
        <f t="shared" si="589"/>
        <v>0</v>
      </c>
      <c r="AA1473" s="102" t="e">
        <f t="shared" si="579"/>
        <v>#VALUE!</v>
      </c>
    </row>
    <row r="1474" spans="1:27" ht="17.25">
      <c r="A1474" s="5"/>
      <c r="B1474" s="5"/>
      <c r="C1474" s="93"/>
      <c r="D1474" s="193"/>
      <c r="E1474" s="94"/>
      <c r="F1474" s="95"/>
      <c r="G1474" s="96" t="str">
        <f t="shared" si="580"/>
        <v>Error</v>
      </c>
      <c r="H1474" s="97">
        <v>14400</v>
      </c>
      <c r="I1474" s="98" t="e">
        <f t="shared" si="581"/>
        <v>#VALUE!</v>
      </c>
      <c r="J1474" s="88" t="e">
        <f t="shared" si="576"/>
        <v>#VALUE!</v>
      </c>
      <c r="K1474" s="98">
        <f t="shared" si="582"/>
        <v>0</v>
      </c>
      <c r="L1474" s="98">
        <f t="shared" si="583"/>
        <v>0</v>
      </c>
      <c r="M1474" s="98" t="e">
        <f t="shared" si="584"/>
        <v>#VALUE!</v>
      </c>
      <c r="N1474" s="98" t="e">
        <f t="shared" si="585"/>
        <v>#VALUE!</v>
      </c>
      <c r="O1474" s="97"/>
      <c r="P1474" s="98" t="e">
        <f t="shared" si="577"/>
        <v>#VALUE!</v>
      </c>
      <c r="Q1474" s="99" t="e">
        <f t="shared" si="586"/>
        <v>#VALUE!</v>
      </c>
      <c r="R1474" s="100"/>
      <c r="S1474" s="5"/>
      <c r="T1474" s="28">
        <f t="shared" si="587"/>
        <v>0</v>
      </c>
      <c r="U1474" s="101">
        <v>66140</v>
      </c>
      <c r="V1474" s="102">
        <f t="shared" si="578"/>
        <v>0</v>
      </c>
      <c r="W1474" s="101"/>
      <c r="X1474" s="101"/>
      <c r="Y1474" s="102">
        <f t="shared" si="588"/>
        <v>0</v>
      </c>
      <c r="Z1474" s="102">
        <f t="shared" si="589"/>
        <v>0</v>
      </c>
      <c r="AA1474" s="102" t="e">
        <f t="shared" si="579"/>
        <v>#VALUE!</v>
      </c>
    </row>
    <row r="1475" spans="1:27" ht="17.25">
      <c r="A1475" s="5"/>
      <c r="B1475" s="5"/>
      <c r="C1475" s="93"/>
      <c r="D1475" s="193"/>
      <c r="E1475" s="94"/>
      <c r="F1475" s="95"/>
      <c r="G1475" s="96" t="str">
        <f t="shared" si="580"/>
        <v>Error</v>
      </c>
      <c r="H1475" s="97">
        <v>14400</v>
      </c>
      <c r="I1475" s="98" t="e">
        <f t="shared" si="581"/>
        <v>#VALUE!</v>
      </c>
      <c r="J1475" s="88" t="e">
        <f t="shared" si="576"/>
        <v>#VALUE!</v>
      </c>
      <c r="K1475" s="98">
        <f t="shared" si="582"/>
        <v>0</v>
      </c>
      <c r="L1475" s="98">
        <f t="shared" si="583"/>
        <v>0</v>
      </c>
      <c r="M1475" s="98" t="e">
        <f t="shared" si="584"/>
        <v>#VALUE!</v>
      </c>
      <c r="N1475" s="98" t="e">
        <f t="shared" si="585"/>
        <v>#VALUE!</v>
      </c>
      <c r="O1475" s="97"/>
      <c r="P1475" s="98" t="e">
        <f t="shared" si="577"/>
        <v>#VALUE!</v>
      </c>
      <c r="Q1475" s="99" t="e">
        <f t="shared" si="586"/>
        <v>#VALUE!</v>
      </c>
      <c r="R1475" s="100"/>
      <c r="S1475" s="5"/>
      <c r="T1475" s="28">
        <f t="shared" si="587"/>
        <v>0</v>
      </c>
      <c r="U1475" s="101">
        <v>66140</v>
      </c>
      <c r="V1475" s="102">
        <f t="shared" si="578"/>
        <v>0</v>
      </c>
      <c r="W1475" s="101"/>
      <c r="X1475" s="101"/>
      <c r="Y1475" s="102">
        <f t="shared" si="588"/>
        <v>0</v>
      </c>
      <c r="Z1475" s="102">
        <f t="shared" si="589"/>
        <v>0</v>
      </c>
      <c r="AA1475" s="102" t="e">
        <f t="shared" si="579"/>
        <v>#VALUE!</v>
      </c>
    </row>
    <row r="1476" spans="1:27" ht="17.25">
      <c r="A1476" s="5"/>
      <c r="B1476" s="5"/>
      <c r="C1476" s="93"/>
      <c r="D1476" s="193"/>
      <c r="E1476" s="94"/>
      <c r="F1476" s="95"/>
      <c r="G1476" s="96" t="str">
        <f t="shared" si="580"/>
        <v>Error</v>
      </c>
      <c r="H1476" s="97">
        <v>14400</v>
      </c>
      <c r="I1476" s="98" t="e">
        <f t="shared" si="581"/>
        <v>#VALUE!</v>
      </c>
      <c r="J1476" s="88" t="e">
        <f t="shared" si="576"/>
        <v>#VALUE!</v>
      </c>
      <c r="K1476" s="98">
        <f t="shared" si="582"/>
        <v>0</v>
      </c>
      <c r="L1476" s="98">
        <f t="shared" si="583"/>
        <v>0</v>
      </c>
      <c r="M1476" s="98" t="e">
        <f t="shared" si="584"/>
        <v>#VALUE!</v>
      </c>
      <c r="N1476" s="98" t="e">
        <f t="shared" si="585"/>
        <v>#VALUE!</v>
      </c>
      <c r="O1476" s="97"/>
      <c r="P1476" s="98" t="e">
        <f t="shared" si="577"/>
        <v>#VALUE!</v>
      </c>
      <c r="Q1476" s="99" t="e">
        <f t="shared" si="586"/>
        <v>#VALUE!</v>
      </c>
      <c r="R1476" s="100"/>
      <c r="S1476" s="5"/>
      <c r="T1476" s="28">
        <f t="shared" si="587"/>
        <v>0</v>
      </c>
      <c r="U1476" s="101">
        <v>66140</v>
      </c>
      <c r="V1476" s="102">
        <f t="shared" si="578"/>
        <v>0</v>
      </c>
      <c r="W1476" s="101"/>
      <c r="X1476" s="101"/>
      <c r="Y1476" s="102">
        <f t="shared" si="588"/>
        <v>0</v>
      </c>
      <c r="Z1476" s="102">
        <f t="shared" si="589"/>
        <v>0</v>
      </c>
      <c r="AA1476" s="102" t="e">
        <f t="shared" si="579"/>
        <v>#VALUE!</v>
      </c>
    </row>
    <row r="1477" spans="1:27" ht="17.25">
      <c r="A1477" s="5"/>
      <c r="B1477" s="5"/>
      <c r="C1477" s="93"/>
      <c r="D1477" s="193"/>
      <c r="E1477" s="94"/>
      <c r="F1477" s="95"/>
      <c r="G1477" s="96" t="str">
        <f t="shared" si="580"/>
        <v>Error</v>
      </c>
      <c r="H1477" s="97">
        <v>14400</v>
      </c>
      <c r="I1477" s="98" t="e">
        <f t="shared" si="581"/>
        <v>#VALUE!</v>
      </c>
      <c r="J1477" s="88" t="e">
        <f t="shared" si="576"/>
        <v>#VALUE!</v>
      </c>
      <c r="K1477" s="98">
        <f t="shared" si="582"/>
        <v>0</v>
      </c>
      <c r="L1477" s="98">
        <f t="shared" si="583"/>
        <v>0</v>
      </c>
      <c r="M1477" s="98" t="e">
        <f t="shared" si="584"/>
        <v>#VALUE!</v>
      </c>
      <c r="N1477" s="98" t="e">
        <f t="shared" si="585"/>
        <v>#VALUE!</v>
      </c>
      <c r="O1477" s="97"/>
      <c r="P1477" s="98" t="e">
        <f t="shared" si="577"/>
        <v>#VALUE!</v>
      </c>
      <c r="Q1477" s="99" t="e">
        <f t="shared" si="586"/>
        <v>#VALUE!</v>
      </c>
      <c r="R1477" s="100"/>
      <c r="S1477" s="5"/>
      <c r="T1477" s="28">
        <f t="shared" si="587"/>
        <v>0</v>
      </c>
      <c r="U1477" s="101">
        <v>66140</v>
      </c>
      <c r="V1477" s="102">
        <f t="shared" si="578"/>
        <v>0</v>
      </c>
      <c r="W1477" s="101"/>
      <c r="X1477" s="101"/>
      <c r="Y1477" s="102">
        <f t="shared" si="588"/>
        <v>0</v>
      </c>
      <c r="Z1477" s="102">
        <f t="shared" si="589"/>
        <v>0</v>
      </c>
      <c r="AA1477" s="102" t="e">
        <f t="shared" si="579"/>
        <v>#VALUE!</v>
      </c>
    </row>
    <row r="1478" spans="1:27" ht="17.25">
      <c r="A1478" s="5"/>
      <c r="B1478" s="5"/>
      <c r="C1478" s="93"/>
      <c r="D1478" s="193"/>
      <c r="E1478" s="84"/>
      <c r="F1478" s="85"/>
      <c r="G1478" s="86" t="str">
        <f t="shared" si="580"/>
        <v>Error</v>
      </c>
      <c r="H1478" s="87">
        <v>14400</v>
      </c>
      <c r="I1478" s="88" t="e">
        <f t="shared" si="581"/>
        <v>#VALUE!</v>
      </c>
      <c r="J1478" s="88" t="e">
        <f t="shared" si="576"/>
        <v>#VALUE!</v>
      </c>
      <c r="K1478" s="88">
        <f t="shared" si="582"/>
        <v>0</v>
      </c>
      <c r="L1478" s="88">
        <f t="shared" si="583"/>
        <v>0</v>
      </c>
      <c r="M1478" s="88" t="e">
        <f t="shared" si="584"/>
        <v>#VALUE!</v>
      </c>
      <c r="N1478" s="88" t="e">
        <f t="shared" si="585"/>
        <v>#VALUE!</v>
      </c>
      <c r="O1478" s="87"/>
      <c r="P1478" s="88" t="e">
        <f t="shared" si="577"/>
        <v>#VALUE!</v>
      </c>
      <c r="Q1478" s="89" t="e">
        <f t="shared" si="586"/>
        <v>#VALUE!</v>
      </c>
      <c r="R1478" s="90"/>
      <c r="S1478" s="82"/>
      <c r="T1478" s="28">
        <f t="shared" si="587"/>
        <v>0</v>
      </c>
      <c r="U1478" s="91">
        <v>66140</v>
      </c>
      <c r="V1478" s="92">
        <f t="shared" si="578"/>
        <v>0</v>
      </c>
      <c r="W1478" s="91"/>
      <c r="X1478" s="91"/>
      <c r="Y1478" s="92">
        <f t="shared" si="588"/>
        <v>0</v>
      </c>
      <c r="Z1478" s="92">
        <f t="shared" si="589"/>
        <v>0</v>
      </c>
      <c r="AA1478" s="92" t="e">
        <f t="shared" si="579"/>
        <v>#VALUE!</v>
      </c>
    </row>
    <row r="1479" spans="1:27" ht="17.25">
      <c r="A1479" s="5"/>
      <c r="B1479" s="5"/>
      <c r="C1479" s="93"/>
      <c r="D1479" s="193"/>
      <c r="E1479" s="94"/>
      <c r="F1479" s="95"/>
      <c r="G1479" s="96" t="str">
        <f t="shared" si="580"/>
        <v>Error</v>
      </c>
      <c r="H1479" s="97">
        <v>14400</v>
      </c>
      <c r="I1479" s="98" t="e">
        <f t="shared" si="581"/>
        <v>#VALUE!</v>
      </c>
      <c r="J1479" s="88" t="e">
        <f t="shared" si="576"/>
        <v>#VALUE!</v>
      </c>
      <c r="K1479" s="98">
        <f t="shared" si="582"/>
        <v>0</v>
      </c>
      <c r="L1479" s="98">
        <f t="shared" si="583"/>
        <v>0</v>
      </c>
      <c r="M1479" s="98" t="e">
        <f t="shared" si="584"/>
        <v>#VALUE!</v>
      </c>
      <c r="N1479" s="98" t="e">
        <f t="shared" si="585"/>
        <v>#VALUE!</v>
      </c>
      <c r="O1479" s="97"/>
      <c r="P1479" s="98" t="e">
        <f t="shared" si="577"/>
        <v>#VALUE!</v>
      </c>
      <c r="Q1479" s="99" t="e">
        <f t="shared" si="586"/>
        <v>#VALUE!</v>
      </c>
      <c r="R1479" s="100"/>
      <c r="S1479" s="5"/>
      <c r="T1479" s="28">
        <f t="shared" si="587"/>
        <v>0</v>
      </c>
      <c r="U1479" s="101">
        <v>66140</v>
      </c>
      <c r="V1479" s="102">
        <f t="shared" si="578"/>
        <v>0</v>
      </c>
      <c r="W1479" s="101"/>
      <c r="X1479" s="101"/>
      <c r="Y1479" s="102">
        <f t="shared" si="588"/>
        <v>0</v>
      </c>
      <c r="Z1479" s="102">
        <f t="shared" si="589"/>
        <v>0</v>
      </c>
      <c r="AA1479" s="102" t="e">
        <f t="shared" si="579"/>
        <v>#VALUE!</v>
      </c>
    </row>
    <row r="1480" spans="1:27" ht="17.25">
      <c r="A1480" s="5"/>
      <c r="B1480" s="5"/>
      <c r="C1480" s="93"/>
      <c r="D1480" s="193"/>
      <c r="E1480" s="94"/>
      <c r="F1480" s="95"/>
      <c r="G1480" s="96" t="str">
        <f t="shared" si="580"/>
        <v>Error</v>
      </c>
      <c r="H1480" s="97">
        <v>14400</v>
      </c>
      <c r="I1480" s="98" t="e">
        <f t="shared" si="581"/>
        <v>#VALUE!</v>
      </c>
      <c r="J1480" s="88" t="e">
        <f t="shared" si="576"/>
        <v>#VALUE!</v>
      </c>
      <c r="K1480" s="98">
        <f t="shared" si="582"/>
        <v>0</v>
      </c>
      <c r="L1480" s="98">
        <f t="shared" si="583"/>
        <v>0</v>
      </c>
      <c r="M1480" s="98" t="e">
        <f t="shared" si="584"/>
        <v>#VALUE!</v>
      </c>
      <c r="N1480" s="98" t="e">
        <f t="shared" si="585"/>
        <v>#VALUE!</v>
      </c>
      <c r="O1480" s="97"/>
      <c r="P1480" s="98" t="e">
        <f t="shared" si="577"/>
        <v>#VALUE!</v>
      </c>
      <c r="Q1480" s="99" t="e">
        <f t="shared" si="586"/>
        <v>#VALUE!</v>
      </c>
      <c r="R1480" s="100"/>
      <c r="S1480" s="5"/>
      <c r="T1480" s="28">
        <f t="shared" si="587"/>
        <v>0</v>
      </c>
      <c r="U1480" s="101">
        <v>66140</v>
      </c>
      <c r="V1480" s="102">
        <f t="shared" si="578"/>
        <v>0</v>
      </c>
      <c r="W1480" s="101"/>
      <c r="X1480" s="101"/>
      <c r="Y1480" s="102">
        <f t="shared" si="588"/>
        <v>0</v>
      </c>
      <c r="Z1480" s="102">
        <f t="shared" si="589"/>
        <v>0</v>
      </c>
      <c r="AA1480" s="102" t="e">
        <f t="shared" si="579"/>
        <v>#VALUE!</v>
      </c>
    </row>
    <row r="1481" spans="1:27" ht="17.25">
      <c r="A1481" s="5"/>
      <c r="B1481" s="5"/>
      <c r="C1481" s="93"/>
      <c r="D1481" s="193"/>
      <c r="E1481" s="94"/>
      <c r="F1481" s="95"/>
      <c r="G1481" s="96" t="str">
        <f t="shared" si="580"/>
        <v>Error</v>
      </c>
      <c r="H1481" s="97">
        <v>14400</v>
      </c>
      <c r="I1481" s="98" t="e">
        <f t="shared" si="581"/>
        <v>#VALUE!</v>
      </c>
      <c r="J1481" s="88" t="e">
        <f t="shared" si="576"/>
        <v>#VALUE!</v>
      </c>
      <c r="K1481" s="98">
        <f t="shared" si="582"/>
        <v>0</v>
      </c>
      <c r="L1481" s="98">
        <f t="shared" si="583"/>
        <v>0</v>
      </c>
      <c r="M1481" s="98" t="e">
        <f t="shared" si="584"/>
        <v>#VALUE!</v>
      </c>
      <c r="N1481" s="98" t="e">
        <f t="shared" si="585"/>
        <v>#VALUE!</v>
      </c>
      <c r="O1481" s="97"/>
      <c r="P1481" s="98" t="e">
        <f t="shared" si="577"/>
        <v>#VALUE!</v>
      </c>
      <c r="Q1481" s="99" t="e">
        <f t="shared" si="586"/>
        <v>#VALUE!</v>
      </c>
      <c r="R1481" s="100"/>
      <c r="S1481" s="5"/>
      <c r="T1481" s="28">
        <f t="shared" si="587"/>
        <v>0</v>
      </c>
      <c r="U1481" s="101">
        <v>66140</v>
      </c>
      <c r="V1481" s="102">
        <f t="shared" si="578"/>
        <v>0</v>
      </c>
      <c r="W1481" s="101"/>
      <c r="X1481" s="101"/>
      <c r="Y1481" s="102">
        <f t="shared" si="588"/>
        <v>0</v>
      </c>
      <c r="Z1481" s="102">
        <f t="shared" si="589"/>
        <v>0</v>
      </c>
      <c r="AA1481" s="102" t="e">
        <f t="shared" si="579"/>
        <v>#VALUE!</v>
      </c>
    </row>
    <row r="1482" spans="1:27" ht="17.25">
      <c r="A1482" s="5"/>
      <c r="B1482" s="5"/>
      <c r="C1482" s="93"/>
      <c r="D1482" s="193"/>
      <c r="E1482" s="94"/>
      <c r="F1482" s="95"/>
      <c r="G1482" s="96" t="str">
        <f t="shared" si="580"/>
        <v>Error</v>
      </c>
      <c r="H1482" s="97">
        <v>14400</v>
      </c>
      <c r="I1482" s="98" t="e">
        <f t="shared" si="581"/>
        <v>#VALUE!</v>
      </c>
      <c r="J1482" s="88" t="e">
        <f t="shared" si="576"/>
        <v>#VALUE!</v>
      </c>
      <c r="K1482" s="98">
        <f t="shared" si="582"/>
        <v>0</v>
      </c>
      <c r="L1482" s="98">
        <f t="shared" si="583"/>
        <v>0</v>
      </c>
      <c r="M1482" s="98" t="e">
        <f t="shared" si="584"/>
        <v>#VALUE!</v>
      </c>
      <c r="N1482" s="98" t="e">
        <f t="shared" si="585"/>
        <v>#VALUE!</v>
      </c>
      <c r="O1482" s="97"/>
      <c r="P1482" s="98" t="e">
        <f t="shared" si="577"/>
        <v>#VALUE!</v>
      </c>
      <c r="Q1482" s="99" t="e">
        <f t="shared" si="586"/>
        <v>#VALUE!</v>
      </c>
      <c r="R1482" s="100"/>
      <c r="S1482" s="5"/>
      <c r="T1482" s="28">
        <f t="shared" si="587"/>
        <v>0</v>
      </c>
      <c r="U1482" s="101">
        <v>66140</v>
      </c>
      <c r="V1482" s="102">
        <f t="shared" si="578"/>
        <v>0</v>
      </c>
      <c r="W1482" s="101"/>
      <c r="X1482" s="101"/>
      <c r="Y1482" s="102">
        <f t="shared" si="588"/>
        <v>0</v>
      </c>
      <c r="Z1482" s="102">
        <f t="shared" si="589"/>
        <v>0</v>
      </c>
      <c r="AA1482" s="102" t="e">
        <f t="shared" si="579"/>
        <v>#VALUE!</v>
      </c>
    </row>
    <row r="1483" spans="1:27" ht="17.25">
      <c r="A1483" s="5"/>
      <c r="B1483" s="5"/>
      <c r="C1483" s="93"/>
      <c r="D1483" s="193"/>
      <c r="E1483" s="94"/>
      <c r="F1483" s="95"/>
      <c r="G1483" s="96" t="str">
        <f t="shared" si="580"/>
        <v>Error</v>
      </c>
      <c r="H1483" s="97">
        <v>14400</v>
      </c>
      <c r="I1483" s="98" t="e">
        <f t="shared" si="581"/>
        <v>#VALUE!</v>
      </c>
      <c r="J1483" s="88" t="e">
        <f t="shared" si="576"/>
        <v>#VALUE!</v>
      </c>
      <c r="K1483" s="98">
        <f t="shared" si="582"/>
        <v>0</v>
      </c>
      <c r="L1483" s="98">
        <f t="shared" si="583"/>
        <v>0</v>
      </c>
      <c r="M1483" s="98" t="e">
        <f t="shared" si="584"/>
        <v>#VALUE!</v>
      </c>
      <c r="N1483" s="98" t="e">
        <f t="shared" si="585"/>
        <v>#VALUE!</v>
      </c>
      <c r="O1483" s="97"/>
      <c r="P1483" s="98" t="e">
        <f t="shared" si="577"/>
        <v>#VALUE!</v>
      </c>
      <c r="Q1483" s="99" t="e">
        <f t="shared" si="586"/>
        <v>#VALUE!</v>
      </c>
      <c r="R1483" s="100"/>
      <c r="S1483" s="5"/>
      <c r="T1483" s="28">
        <f t="shared" si="587"/>
        <v>0</v>
      </c>
      <c r="U1483" s="101">
        <v>66140</v>
      </c>
      <c r="V1483" s="102">
        <f t="shared" si="578"/>
        <v>0</v>
      </c>
      <c r="W1483" s="101"/>
      <c r="X1483" s="101"/>
      <c r="Y1483" s="102">
        <f t="shared" si="588"/>
        <v>0</v>
      </c>
      <c r="Z1483" s="102">
        <f t="shared" si="589"/>
        <v>0</v>
      </c>
      <c r="AA1483" s="102" t="e">
        <f t="shared" si="579"/>
        <v>#VALUE!</v>
      </c>
    </row>
    <row r="1484" spans="1:27" ht="17.25">
      <c r="A1484" s="5"/>
      <c r="B1484" s="5"/>
      <c r="C1484" s="93"/>
      <c r="D1484" s="193"/>
      <c r="E1484" s="84"/>
      <c r="F1484" s="85"/>
      <c r="G1484" s="86" t="str">
        <f t="shared" si="580"/>
        <v>Error</v>
      </c>
      <c r="H1484" s="87">
        <v>14400</v>
      </c>
      <c r="I1484" s="88" t="e">
        <f t="shared" si="581"/>
        <v>#VALUE!</v>
      </c>
      <c r="J1484" s="88" t="e">
        <f t="shared" si="576"/>
        <v>#VALUE!</v>
      </c>
      <c r="K1484" s="88">
        <f t="shared" si="582"/>
        <v>0</v>
      </c>
      <c r="L1484" s="88">
        <f t="shared" si="583"/>
        <v>0</v>
      </c>
      <c r="M1484" s="88" t="e">
        <f t="shared" si="584"/>
        <v>#VALUE!</v>
      </c>
      <c r="N1484" s="88" t="e">
        <f t="shared" si="585"/>
        <v>#VALUE!</v>
      </c>
      <c r="O1484" s="87"/>
      <c r="P1484" s="88" t="e">
        <f t="shared" si="577"/>
        <v>#VALUE!</v>
      </c>
      <c r="Q1484" s="89" t="e">
        <f t="shared" si="586"/>
        <v>#VALUE!</v>
      </c>
      <c r="R1484" s="90"/>
      <c r="S1484" s="82"/>
      <c r="T1484" s="28">
        <f t="shared" si="587"/>
        <v>0</v>
      </c>
      <c r="U1484" s="91">
        <v>66140</v>
      </c>
      <c r="V1484" s="92">
        <f t="shared" si="578"/>
        <v>0</v>
      </c>
      <c r="W1484" s="91"/>
      <c r="X1484" s="91"/>
      <c r="Y1484" s="92">
        <f t="shared" si="588"/>
        <v>0</v>
      </c>
      <c r="Z1484" s="92">
        <f t="shared" si="589"/>
        <v>0</v>
      </c>
      <c r="AA1484" s="92" t="e">
        <f t="shared" si="579"/>
        <v>#VALUE!</v>
      </c>
    </row>
    <row r="1485" spans="1:27" ht="17.25">
      <c r="A1485" s="5"/>
      <c r="B1485" s="5"/>
      <c r="C1485" s="93"/>
      <c r="D1485" s="193"/>
      <c r="E1485" s="94"/>
      <c r="F1485" s="95"/>
      <c r="G1485" s="96" t="str">
        <f t="shared" si="580"/>
        <v>Error</v>
      </c>
      <c r="H1485" s="97">
        <v>14400</v>
      </c>
      <c r="I1485" s="98" t="e">
        <f t="shared" si="581"/>
        <v>#VALUE!</v>
      </c>
      <c r="J1485" s="88" t="e">
        <f t="shared" si="576"/>
        <v>#VALUE!</v>
      </c>
      <c r="K1485" s="98">
        <f t="shared" si="582"/>
        <v>0</v>
      </c>
      <c r="L1485" s="98">
        <f t="shared" si="583"/>
        <v>0</v>
      </c>
      <c r="M1485" s="98" t="e">
        <f t="shared" si="584"/>
        <v>#VALUE!</v>
      </c>
      <c r="N1485" s="98" t="e">
        <f t="shared" si="585"/>
        <v>#VALUE!</v>
      </c>
      <c r="O1485" s="97"/>
      <c r="P1485" s="98" t="e">
        <f t="shared" si="577"/>
        <v>#VALUE!</v>
      </c>
      <c r="Q1485" s="99" t="e">
        <f t="shared" si="586"/>
        <v>#VALUE!</v>
      </c>
      <c r="R1485" s="100"/>
      <c r="S1485" s="5"/>
      <c r="T1485" s="28">
        <f t="shared" si="587"/>
        <v>0</v>
      </c>
      <c r="U1485" s="101">
        <v>66140</v>
      </c>
      <c r="V1485" s="102">
        <f t="shared" si="578"/>
        <v>0</v>
      </c>
      <c r="W1485" s="101"/>
      <c r="X1485" s="101"/>
      <c r="Y1485" s="102">
        <f t="shared" si="588"/>
        <v>0</v>
      </c>
      <c r="Z1485" s="102">
        <f t="shared" si="589"/>
        <v>0</v>
      </c>
      <c r="AA1485" s="102" t="e">
        <f t="shared" si="579"/>
        <v>#VALUE!</v>
      </c>
    </row>
    <row r="1486" spans="1:27" ht="17.25">
      <c r="A1486" s="5"/>
      <c r="B1486" s="5"/>
      <c r="C1486" s="93"/>
      <c r="D1486" s="193"/>
      <c r="E1486" s="94"/>
      <c r="F1486" s="95"/>
      <c r="G1486" s="96" t="str">
        <f t="shared" si="580"/>
        <v>Error</v>
      </c>
      <c r="H1486" s="97">
        <v>14400</v>
      </c>
      <c r="I1486" s="98" t="e">
        <f t="shared" si="581"/>
        <v>#VALUE!</v>
      </c>
      <c r="J1486" s="88" t="e">
        <f t="shared" si="576"/>
        <v>#VALUE!</v>
      </c>
      <c r="K1486" s="98">
        <f t="shared" si="582"/>
        <v>0</v>
      </c>
      <c r="L1486" s="98">
        <f t="shared" si="583"/>
        <v>0</v>
      </c>
      <c r="M1486" s="98" t="e">
        <f t="shared" si="584"/>
        <v>#VALUE!</v>
      </c>
      <c r="N1486" s="98" t="e">
        <f t="shared" si="585"/>
        <v>#VALUE!</v>
      </c>
      <c r="O1486" s="97"/>
      <c r="P1486" s="98" t="e">
        <f t="shared" si="577"/>
        <v>#VALUE!</v>
      </c>
      <c r="Q1486" s="99" t="e">
        <f t="shared" si="586"/>
        <v>#VALUE!</v>
      </c>
      <c r="R1486" s="100"/>
      <c r="S1486" s="5"/>
      <c r="T1486" s="28">
        <f t="shared" si="587"/>
        <v>0</v>
      </c>
      <c r="U1486" s="101">
        <v>66140</v>
      </c>
      <c r="V1486" s="102">
        <f t="shared" si="578"/>
        <v>0</v>
      </c>
      <c r="W1486" s="101"/>
      <c r="X1486" s="101"/>
      <c r="Y1486" s="102">
        <f t="shared" si="588"/>
        <v>0</v>
      </c>
      <c r="Z1486" s="102">
        <f t="shared" si="589"/>
        <v>0</v>
      </c>
      <c r="AA1486" s="102" t="e">
        <f t="shared" si="579"/>
        <v>#VALUE!</v>
      </c>
    </row>
    <row r="1487" spans="1:27" ht="17.25">
      <c r="A1487" s="5"/>
      <c r="B1487" s="5"/>
      <c r="C1487" s="93"/>
      <c r="D1487" s="193"/>
      <c r="E1487" s="94"/>
      <c r="F1487" s="95"/>
      <c r="G1487" s="96" t="str">
        <f t="shared" si="580"/>
        <v>Error</v>
      </c>
      <c r="H1487" s="97">
        <v>14400</v>
      </c>
      <c r="I1487" s="98" t="e">
        <f t="shared" si="581"/>
        <v>#VALUE!</v>
      </c>
      <c r="J1487" s="88" t="e">
        <f t="shared" si="576"/>
        <v>#VALUE!</v>
      </c>
      <c r="K1487" s="98">
        <f t="shared" si="582"/>
        <v>0</v>
      </c>
      <c r="L1487" s="98">
        <f t="shared" si="583"/>
        <v>0</v>
      </c>
      <c r="M1487" s="98" t="e">
        <f t="shared" si="584"/>
        <v>#VALUE!</v>
      </c>
      <c r="N1487" s="98" t="e">
        <f t="shared" si="585"/>
        <v>#VALUE!</v>
      </c>
      <c r="O1487" s="97"/>
      <c r="P1487" s="98" t="e">
        <f t="shared" si="577"/>
        <v>#VALUE!</v>
      </c>
      <c r="Q1487" s="99" t="e">
        <f t="shared" si="586"/>
        <v>#VALUE!</v>
      </c>
      <c r="R1487" s="100"/>
      <c r="S1487" s="5"/>
      <c r="T1487" s="28">
        <f t="shared" si="587"/>
        <v>0</v>
      </c>
      <c r="U1487" s="101">
        <v>66140</v>
      </c>
      <c r="V1487" s="102">
        <f t="shared" si="578"/>
        <v>0</v>
      </c>
      <c r="W1487" s="101"/>
      <c r="X1487" s="101"/>
      <c r="Y1487" s="102">
        <f t="shared" si="588"/>
        <v>0</v>
      </c>
      <c r="Z1487" s="102">
        <f t="shared" si="589"/>
        <v>0</v>
      </c>
      <c r="AA1487" s="102" t="e">
        <f t="shared" si="579"/>
        <v>#VALUE!</v>
      </c>
    </row>
    <row r="1488" spans="1:27" ht="17.25">
      <c r="A1488" s="5"/>
      <c r="B1488" s="5"/>
      <c r="C1488" s="93"/>
      <c r="D1488" s="193"/>
      <c r="E1488" s="94"/>
      <c r="F1488" s="95"/>
      <c r="G1488" s="96" t="str">
        <f t="shared" si="580"/>
        <v>Error</v>
      </c>
      <c r="H1488" s="97">
        <v>14400</v>
      </c>
      <c r="I1488" s="98" t="e">
        <f t="shared" si="581"/>
        <v>#VALUE!</v>
      </c>
      <c r="J1488" s="88" t="e">
        <f t="shared" si="576"/>
        <v>#VALUE!</v>
      </c>
      <c r="K1488" s="98">
        <f t="shared" si="582"/>
        <v>0</v>
      </c>
      <c r="L1488" s="98">
        <f t="shared" si="583"/>
        <v>0</v>
      </c>
      <c r="M1488" s="98" t="e">
        <f t="shared" si="584"/>
        <v>#VALUE!</v>
      </c>
      <c r="N1488" s="98" t="e">
        <f t="shared" si="585"/>
        <v>#VALUE!</v>
      </c>
      <c r="O1488" s="97"/>
      <c r="P1488" s="98" t="e">
        <f t="shared" si="577"/>
        <v>#VALUE!</v>
      </c>
      <c r="Q1488" s="99" t="e">
        <f t="shared" si="586"/>
        <v>#VALUE!</v>
      </c>
      <c r="R1488" s="100"/>
      <c r="S1488" s="5"/>
      <c r="T1488" s="28">
        <f t="shared" si="587"/>
        <v>0</v>
      </c>
      <c r="U1488" s="101">
        <v>66140</v>
      </c>
      <c r="V1488" s="102">
        <f t="shared" si="578"/>
        <v>0</v>
      </c>
      <c r="W1488" s="101"/>
      <c r="X1488" s="101"/>
      <c r="Y1488" s="102">
        <f t="shared" si="588"/>
        <v>0</v>
      </c>
      <c r="Z1488" s="102">
        <f t="shared" si="589"/>
        <v>0</v>
      </c>
      <c r="AA1488" s="102" t="e">
        <f t="shared" si="579"/>
        <v>#VALUE!</v>
      </c>
    </row>
    <row r="1489" spans="1:27" ht="17.25">
      <c r="A1489" s="5"/>
      <c r="B1489" s="5"/>
      <c r="C1489" s="93"/>
      <c r="D1489" s="193"/>
      <c r="E1489" s="94"/>
      <c r="F1489" s="95"/>
      <c r="G1489" s="96" t="str">
        <f t="shared" si="580"/>
        <v>Error</v>
      </c>
      <c r="H1489" s="97">
        <v>14400</v>
      </c>
      <c r="I1489" s="98" t="e">
        <f t="shared" si="581"/>
        <v>#VALUE!</v>
      </c>
      <c r="J1489" s="88" t="e">
        <f t="shared" si="576"/>
        <v>#VALUE!</v>
      </c>
      <c r="K1489" s="98">
        <f t="shared" si="582"/>
        <v>0</v>
      </c>
      <c r="L1489" s="98">
        <f t="shared" si="583"/>
        <v>0</v>
      </c>
      <c r="M1489" s="98" t="e">
        <f t="shared" si="584"/>
        <v>#VALUE!</v>
      </c>
      <c r="N1489" s="98" t="e">
        <f t="shared" si="585"/>
        <v>#VALUE!</v>
      </c>
      <c r="O1489" s="97"/>
      <c r="P1489" s="98" t="e">
        <f t="shared" si="577"/>
        <v>#VALUE!</v>
      </c>
      <c r="Q1489" s="99" t="e">
        <f t="shared" si="586"/>
        <v>#VALUE!</v>
      </c>
      <c r="R1489" s="100"/>
      <c r="S1489" s="5"/>
      <c r="T1489" s="28">
        <f t="shared" si="587"/>
        <v>0</v>
      </c>
      <c r="U1489" s="101">
        <v>66140</v>
      </c>
      <c r="V1489" s="102">
        <f t="shared" si="578"/>
        <v>0</v>
      </c>
      <c r="W1489" s="101"/>
      <c r="X1489" s="101"/>
      <c r="Y1489" s="102">
        <f t="shared" si="588"/>
        <v>0</v>
      </c>
      <c r="Z1489" s="102">
        <f t="shared" si="589"/>
        <v>0</v>
      </c>
      <c r="AA1489" s="102" t="e">
        <f t="shared" si="579"/>
        <v>#VALUE!</v>
      </c>
    </row>
    <row r="1490" spans="1:27" ht="17.25">
      <c r="A1490" s="5"/>
      <c r="B1490" s="5"/>
      <c r="C1490" s="93"/>
      <c r="D1490" s="193"/>
      <c r="E1490" s="84"/>
      <c r="F1490" s="85"/>
      <c r="G1490" s="86" t="str">
        <f t="shared" si="580"/>
        <v>Error</v>
      </c>
      <c r="H1490" s="87">
        <v>14400</v>
      </c>
      <c r="I1490" s="88" t="e">
        <f t="shared" si="581"/>
        <v>#VALUE!</v>
      </c>
      <c r="J1490" s="88" t="e">
        <f t="shared" si="576"/>
        <v>#VALUE!</v>
      </c>
      <c r="K1490" s="88">
        <f t="shared" si="582"/>
        <v>0</v>
      </c>
      <c r="L1490" s="88">
        <f t="shared" si="583"/>
        <v>0</v>
      </c>
      <c r="M1490" s="88" t="e">
        <f t="shared" si="584"/>
        <v>#VALUE!</v>
      </c>
      <c r="N1490" s="88" t="e">
        <f t="shared" si="585"/>
        <v>#VALUE!</v>
      </c>
      <c r="O1490" s="87"/>
      <c r="P1490" s="88" t="e">
        <f t="shared" si="577"/>
        <v>#VALUE!</v>
      </c>
      <c r="Q1490" s="89" t="e">
        <f t="shared" si="586"/>
        <v>#VALUE!</v>
      </c>
      <c r="R1490" s="90"/>
      <c r="S1490" s="82"/>
      <c r="T1490" s="28">
        <f t="shared" si="587"/>
        <v>0</v>
      </c>
      <c r="U1490" s="91">
        <v>66140</v>
      </c>
      <c r="V1490" s="92">
        <f t="shared" si="578"/>
        <v>0</v>
      </c>
      <c r="W1490" s="91"/>
      <c r="X1490" s="91"/>
      <c r="Y1490" s="92">
        <f t="shared" si="588"/>
        <v>0</v>
      </c>
      <c r="Z1490" s="92">
        <f t="shared" si="589"/>
        <v>0</v>
      </c>
      <c r="AA1490" s="92" t="e">
        <f t="shared" si="579"/>
        <v>#VALUE!</v>
      </c>
    </row>
    <row r="1491" spans="1:27" ht="17.25">
      <c r="A1491" s="5"/>
      <c r="B1491" s="5"/>
      <c r="C1491" s="93"/>
      <c r="D1491" s="193"/>
      <c r="E1491" s="94"/>
      <c r="F1491" s="95"/>
      <c r="G1491" s="96" t="str">
        <f t="shared" si="580"/>
        <v>Error</v>
      </c>
      <c r="H1491" s="97">
        <v>14400</v>
      </c>
      <c r="I1491" s="98" t="e">
        <f t="shared" si="581"/>
        <v>#VALUE!</v>
      </c>
      <c r="J1491" s="88" t="e">
        <f t="shared" si="576"/>
        <v>#VALUE!</v>
      </c>
      <c r="K1491" s="98">
        <f t="shared" si="582"/>
        <v>0</v>
      </c>
      <c r="L1491" s="98">
        <f t="shared" si="583"/>
        <v>0</v>
      </c>
      <c r="M1491" s="98" t="e">
        <f t="shared" si="584"/>
        <v>#VALUE!</v>
      </c>
      <c r="N1491" s="98" t="e">
        <f t="shared" si="585"/>
        <v>#VALUE!</v>
      </c>
      <c r="O1491" s="97"/>
      <c r="P1491" s="98" t="e">
        <f t="shared" si="577"/>
        <v>#VALUE!</v>
      </c>
      <c r="Q1491" s="99" t="e">
        <f t="shared" si="586"/>
        <v>#VALUE!</v>
      </c>
      <c r="R1491" s="100"/>
      <c r="S1491" s="5"/>
      <c r="T1491" s="28">
        <f t="shared" si="587"/>
        <v>0</v>
      </c>
      <c r="U1491" s="101">
        <v>66140</v>
      </c>
      <c r="V1491" s="102">
        <f t="shared" si="578"/>
        <v>0</v>
      </c>
      <c r="W1491" s="101"/>
      <c r="X1491" s="101"/>
      <c r="Y1491" s="102">
        <f t="shared" si="588"/>
        <v>0</v>
      </c>
      <c r="Z1491" s="102">
        <f t="shared" si="589"/>
        <v>0</v>
      </c>
      <c r="AA1491" s="102" t="e">
        <f t="shared" si="579"/>
        <v>#VALUE!</v>
      </c>
    </row>
    <row r="1492" spans="1:27" ht="17.25">
      <c r="A1492" s="5"/>
      <c r="B1492" s="5"/>
      <c r="C1492" s="93"/>
      <c r="D1492" s="193"/>
      <c r="E1492" s="94"/>
      <c r="F1492" s="95"/>
      <c r="G1492" s="96" t="str">
        <f t="shared" si="580"/>
        <v>Error</v>
      </c>
      <c r="H1492" s="97">
        <v>14400</v>
      </c>
      <c r="I1492" s="98" t="e">
        <f t="shared" si="581"/>
        <v>#VALUE!</v>
      </c>
      <c r="J1492" s="88" t="e">
        <f t="shared" si="576"/>
        <v>#VALUE!</v>
      </c>
      <c r="K1492" s="98">
        <f t="shared" si="582"/>
        <v>0</v>
      </c>
      <c r="L1492" s="98">
        <f t="shared" si="583"/>
        <v>0</v>
      </c>
      <c r="M1492" s="98" t="e">
        <f t="shared" si="584"/>
        <v>#VALUE!</v>
      </c>
      <c r="N1492" s="98" t="e">
        <f t="shared" si="585"/>
        <v>#VALUE!</v>
      </c>
      <c r="O1492" s="97"/>
      <c r="P1492" s="98" t="e">
        <f t="shared" si="577"/>
        <v>#VALUE!</v>
      </c>
      <c r="Q1492" s="99" t="e">
        <f t="shared" si="586"/>
        <v>#VALUE!</v>
      </c>
      <c r="R1492" s="100"/>
      <c r="S1492" s="5"/>
      <c r="T1492" s="28">
        <f t="shared" si="587"/>
        <v>0</v>
      </c>
      <c r="U1492" s="101">
        <v>66140</v>
      </c>
      <c r="V1492" s="102">
        <f t="shared" ref="V1492:V1523" si="590">+U1492*T1492</f>
        <v>0</v>
      </c>
      <c r="W1492" s="101"/>
      <c r="X1492" s="101"/>
      <c r="Y1492" s="102">
        <f t="shared" si="588"/>
        <v>0</v>
      </c>
      <c r="Z1492" s="102">
        <f t="shared" si="589"/>
        <v>0</v>
      </c>
      <c r="AA1492" s="102" t="e">
        <f t="shared" ref="AA1492:AA1523" si="591">+Z1492+Q1492</f>
        <v>#VALUE!</v>
      </c>
    </row>
    <row r="1493" spans="1:27" ht="17.25">
      <c r="A1493" s="5"/>
      <c r="B1493" s="5"/>
      <c r="C1493" s="93"/>
      <c r="D1493" s="193"/>
      <c r="E1493" s="94"/>
      <c r="F1493" s="95"/>
      <c r="G1493" s="96" t="str">
        <f t="shared" si="580"/>
        <v>Error</v>
      </c>
      <c r="H1493" s="97">
        <v>14400</v>
      </c>
      <c r="I1493" s="98" t="e">
        <f t="shared" si="581"/>
        <v>#VALUE!</v>
      </c>
      <c r="J1493" s="88" t="e">
        <f t="shared" si="576"/>
        <v>#VALUE!</v>
      </c>
      <c r="K1493" s="98">
        <f t="shared" si="582"/>
        <v>0</v>
      </c>
      <c r="L1493" s="98">
        <f t="shared" si="583"/>
        <v>0</v>
      </c>
      <c r="M1493" s="98" t="e">
        <f t="shared" si="584"/>
        <v>#VALUE!</v>
      </c>
      <c r="N1493" s="98" t="e">
        <f t="shared" si="585"/>
        <v>#VALUE!</v>
      </c>
      <c r="O1493" s="97"/>
      <c r="P1493" s="98" t="e">
        <f t="shared" si="577"/>
        <v>#VALUE!</v>
      </c>
      <c r="Q1493" s="99" t="e">
        <f t="shared" si="586"/>
        <v>#VALUE!</v>
      </c>
      <c r="R1493" s="100"/>
      <c r="S1493" s="5"/>
      <c r="T1493" s="28">
        <f t="shared" si="587"/>
        <v>0</v>
      </c>
      <c r="U1493" s="101">
        <v>66140</v>
      </c>
      <c r="V1493" s="102">
        <f t="shared" si="590"/>
        <v>0</v>
      </c>
      <c r="W1493" s="101"/>
      <c r="X1493" s="101"/>
      <c r="Y1493" s="102">
        <f t="shared" si="588"/>
        <v>0</v>
      </c>
      <c r="Z1493" s="102">
        <f t="shared" si="589"/>
        <v>0</v>
      </c>
      <c r="AA1493" s="102" t="e">
        <f t="shared" si="591"/>
        <v>#VALUE!</v>
      </c>
    </row>
    <row r="1494" spans="1:27" ht="17.25">
      <c r="A1494" s="5"/>
      <c r="B1494" s="5"/>
      <c r="C1494" s="93"/>
      <c r="D1494" s="193"/>
      <c r="E1494" s="94"/>
      <c r="F1494" s="95"/>
      <c r="G1494" s="96" t="str">
        <f t="shared" si="580"/>
        <v>Error</v>
      </c>
      <c r="H1494" s="97">
        <v>14400</v>
      </c>
      <c r="I1494" s="98" t="e">
        <f t="shared" si="581"/>
        <v>#VALUE!</v>
      </c>
      <c r="J1494" s="88" t="e">
        <f t="shared" si="576"/>
        <v>#VALUE!</v>
      </c>
      <c r="K1494" s="98">
        <f t="shared" si="582"/>
        <v>0</v>
      </c>
      <c r="L1494" s="98">
        <f t="shared" si="583"/>
        <v>0</v>
      </c>
      <c r="M1494" s="98" t="e">
        <f t="shared" si="584"/>
        <v>#VALUE!</v>
      </c>
      <c r="N1494" s="98" t="e">
        <f t="shared" si="585"/>
        <v>#VALUE!</v>
      </c>
      <c r="O1494" s="97"/>
      <c r="P1494" s="98" t="e">
        <f t="shared" si="577"/>
        <v>#VALUE!</v>
      </c>
      <c r="Q1494" s="99" t="e">
        <f t="shared" si="586"/>
        <v>#VALUE!</v>
      </c>
      <c r="R1494" s="100"/>
      <c r="S1494" s="5"/>
      <c r="T1494" s="28">
        <f t="shared" si="587"/>
        <v>0</v>
      </c>
      <c r="U1494" s="101">
        <v>66140</v>
      </c>
      <c r="V1494" s="102">
        <f t="shared" si="590"/>
        <v>0</v>
      </c>
      <c r="W1494" s="101"/>
      <c r="X1494" s="101"/>
      <c r="Y1494" s="102">
        <f t="shared" si="588"/>
        <v>0</v>
      </c>
      <c r="Z1494" s="102">
        <f t="shared" si="589"/>
        <v>0</v>
      </c>
      <c r="AA1494" s="102" t="e">
        <f t="shared" si="591"/>
        <v>#VALUE!</v>
      </c>
    </row>
    <row r="1495" spans="1:27" ht="17.25">
      <c r="A1495" s="5"/>
      <c r="B1495" s="5"/>
      <c r="C1495" s="93"/>
      <c r="D1495" s="193"/>
      <c r="E1495" s="94"/>
      <c r="F1495" s="95"/>
      <c r="G1495" s="96" t="str">
        <f t="shared" si="580"/>
        <v>Error</v>
      </c>
      <c r="H1495" s="97">
        <v>14400</v>
      </c>
      <c r="I1495" s="98" t="e">
        <f t="shared" si="581"/>
        <v>#VALUE!</v>
      </c>
      <c r="J1495" s="88" t="e">
        <f t="shared" si="576"/>
        <v>#VALUE!</v>
      </c>
      <c r="K1495" s="98">
        <f t="shared" si="582"/>
        <v>0</v>
      </c>
      <c r="L1495" s="98">
        <f t="shared" si="583"/>
        <v>0</v>
      </c>
      <c r="M1495" s="98" t="e">
        <f t="shared" si="584"/>
        <v>#VALUE!</v>
      </c>
      <c r="N1495" s="98" t="e">
        <f t="shared" si="585"/>
        <v>#VALUE!</v>
      </c>
      <c r="O1495" s="97"/>
      <c r="P1495" s="98" t="e">
        <f t="shared" si="577"/>
        <v>#VALUE!</v>
      </c>
      <c r="Q1495" s="99" t="e">
        <f t="shared" si="586"/>
        <v>#VALUE!</v>
      </c>
      <c r="R1495" s="100"/>
      <c r="S1495" s="5"/>
      <c r="T1495" s="28">
        <f t="shared" si="587"/>
        <v>0</v>
      </c>
      <c r="U1495" s="101">
        <v>66140</v>
      </c>
      <c r="V1495" s="102">
        <f t="shared" si="590"/>
        <v>0</v>
      </c>
      <c r="W1495" s="101"/>
      <c r="X1495" s="101"/>
      <c r="Y1495" s="102">
        <f t="shared" si="588"/>
        <v>0</v>
      </c>
      <c r="Z1495" s="102">
        <f t="shared" si="589"/>
        <v>0</v>
      </c>
      <c r="AA1495" s="102" t="e">
        <f t="shared" si="591"/>
        <v>#VALUE!</v>
      </c>
    </row>
    <row r="1496" spans="1:27" ht="17.25">
      <c r="A1496" s="5"/>
      <c r="B1496" s="5"/>
      <c r="C1496" s="93"/>
      <c r="D1496" s="193"/>
      <c r="E1496" s="84"/>
      <c r="F1496" s="85"/>
      <c r="G1496" s="86" t="str">
        <f t="shared" si="580"/>
        <v>Error</v>
      </c>
      <c r="H1496" s="87">
        <v>14400</v>
      </c>
      <c r="I1496" s="88" t="e">
        <f t="shared" si="581"/>
        <v>#VALUE!</v>
      </c>
      <c r="J1496" s="88" t="e">
        <f t="shared" si="576"/>
        <v>#VALUE!</v>
      </c>
      <c r="K1496" s="88">
        <f t="shared" si="582"/>
        <v>0</v>
      </c>
      <c r="L1496" s="88">
        <f t="shared" si="583"/>
        <v>0</v>
      </c>
      <c r="M1496" s="88" t="e">
        <f t="shared" si="584"/>
        <v>#VALUE!</v>
      </c>
      <c r="N1496" s="88" t="e">
        <f t="shared" si="585"/>
        <v>#VALUE!</v>
      </c>
      <c r="O1496" s="87"/>
      <c r="P1496" s="88" t="e">
        <f t="shared" si="577"/>
        <v>#VALUE!</v>
      </c>
      <c r="Q1496" s="89" t="e">
        <f t="shared" si="586"/>
        <v>#VALUE!</v>
      </c>
      <c r="R1496" s="90"/>
      <c r="S1496" s="82"/>
      <c r="T1496" s="28">
        <f t="shared" si="587"/>
        <v>0</v>
      </c>
      <c r="U1496" s="91">
        <v>66140</v>
      </c>
      <c r="V1496" s="92">
        <f t="shared" si="590"/>
        <v>0</v>
      </c>
      <c r="W1496" s="91"/>
      <c r="X1496" s="91"/>
      <c r="Y1496" s="92">
        <f t="shared" si="588"/>
        <v>0</v>
      </c>
      <c r="Z1496" s="92">
        <f t="shared" si="589"/>
        <v>0</v>
      </c>
      <c r="AA1496" s="92" t="e">
        <f t="shared" si="591"/>
        <v>#VALUE!</v>
      </c>
    </row>
    <row r="1497" spans="1:27" ht="17.25">
      <c r="A1497" s="5"/>
      <c r="B1497" s="5"/>
      <c r="C1497" s="93"/>
      <c r="D1497" s="193"/>
      <c r="E1497" s="94"/>
      <c r="F1497" s="95"/>
      <c r="G1497" s="96" t="str">
        <f t="shared" si="580"/>
        <v>Error</v>
      </c>
      <c r="H1497" s="97">
        <v>14400</v>
      </c>
      <c r="I1497" s="98" t="e">
        <f t="shared" si="581"/>
        <v>#VALUE!</v>
      </c>
      <c r="J1497" s="88" t="e">
        <f t="shared" si="576"/>
        <v>#VALUE!</v>
      </c>
      <c r="K1497" s="98">
        <f t="shared" si="582"/>
        <v>0</v>
      </c>
      <c r="L1497" s="98">
        <f t="shared" si="583"/>
        <v>0</v>
      </c>
      <c r="M1497" s="98" t="e">
        <f t="shared" si="584"/>
        <v>#VALUE!</v>
      </c>
      <c r="N1497" s="98" t="e">
        <f t="shared" si="585"/>
        <v>#VALUE!</v>
      </c>
      <c r="O1497" s="97"/>
      <c r="P1497" s="98" t="e">
        <f t="shared" si="577"/>
        <v>#VALUE!</v>
      </c>
      <c r="Q1497" s="99" t="e">
        <f t="shared" si="586"/>
        <v>#VALUE!</v>
      </c>
      <c r="R1497" s="100"/>
      <c r="S1497" s="5"/>
      <c r="T1497" s="28">
        <f t="shared" si="587"/>
        <v>0</v>
      </c>
      <c r="U1497" s="101">
        <v>66140</v>
      </c>
      <c r="V1497" s="102">
        <f t="shared" si="590"/>
        <v>0</v>
      </c>
      <c r="W1497" s="101"/>
      <c r="X1497" s="101"/>
      <c r="Y1497" s="102">
        <f t="shared" si="588"/>
        <v>0</v>
      </c>
      <c r="Z1497" s="102">
        <f t="shared" si="589"/>
        <v>0</v>
      </c>
      <c r="AA1497" s="102" t="e">
        <f t="shared" si="591"/>
        <v>#VALUE!</v>
      </c>
    </row>
    <row r="1498" spans="1:27" ht="17.25">
      <c r="A1498" s="5"/>
      <c r="B1498" s="5"/>
      <c r="C1498" s="93"/>
      <c r="D1498" s="193"/>
      <c r="E1498" s="94"/>
      <c r="F1498" s="95"/>
      <c r="G1498" s="96" t="str">
        <f t="shared" si="580"/>
        <v>Error</v>
      </c>
      <c r="H1498" s="97">
        <v>14400</v>
      </c>
      <c r="I1498" s="98" t="e">
        <f t="shared" si="581"/>
        <v>#VALUE!</v>
      </c>
      <c r="J1498" s="88" t="e">
        <f t="shared" si="576"/>
        <v>#VALUE!</v>
      </c>
      <c r="K1498" s="98">
        <f t="shared" si="582"/>
        <v>0</v>
      </c>
      <c r="L1498" s="98">
        <f t="shared" si="583"/>
        <v>0</v>
      </c>
      <c r="M1498" s="98" t="e">
        <f t="shared" si="584"/>
        <v>#VALUE!</v>
      </c>
      <c r="N1498" s="98" t="e">
        <f t="shared" si="585"/>
        <v>#VALUE!</v>
      </c>
      <c r="O1498" s="97"/>
      <c r="P1498" s="98" t="e">
        <f t="shared" si="577"/>
        <v>#VALUE!</v>
      </c>
      <c r="Q1498" s="99" t="e">
        <f t="shared" si="586"/>
        <v>#VALUE!</v>
      </c>
      <c r="R1498" s="100"/>
      <c r="S1498" s="5"/>
      <c r="T1498" s="28">
        <f t="shared" si="587"/>
        <v>0</v>
      </c>
      <c r="U1498" s="101">
        <v>66140</v>
      </c>
      <c r="V1498" s="102">
        <f t="shared" si="590"/>
        <v>0</v>
      </c>
      <c r="W1498" s="101"/>
      <c r="X1498" s="101"/>
      <c r="Y1498" s="102">
        <f t="shared" si="588"/>
        <v>0</v>
      </c>
      <c r="Z1498" s="102">
        <f t="shared" si="589"/>
        <v>0</v>
      </c>
      <c r="AA1498" s="102" t="e">
        <f t="shared" si="591"/>
        <v>#VALUE!</v>
      </c>
    </row>
    <row r="1499" spans="1:27" ht="17.25">
      <c r="A1499" s="5"/>
      <c r="B1499" s="5"/>
      <c r="C1499" s="93"/>
      <c r="D1499" s="193"/>
      <c r="E1499" s="94"/>
      <c r="F1499" s="95"/>
      <c r="G1499" s="96" t="str">
        <f t="shared" si="580"/>
        <v>Error</v>
      </c>
      <c r="H1499" s="97">
        <v>14400</v>
      </c>
      <c r="I1499" s="98" t="e">
        <f t="shared" si="581"/>
        <v>#VALUE!</v>
      </c>
      <c r="J1499" s="88" t="e">
        <f t="shared" si="576"/>
        <v>#VALUE!</v>
      </c>
      <c r="K1499" s="98">
        <f t="shared" si="582"/>
        <v>0</v>
      </c>
      <c r="L1499" s="98">
        <f t="shared" si="583"/>
        <v>0</v>
      </c>
      <c r="M1499" s="98" t="e">
        <f t="shared" si="584"/>
        <v>#VALUE!</v>
      </c>
      <c r="N1499" s="98" t="e">
        <f t="shared" si="585"/>
        <v>#VALUE!</v>
      </c>
      <c r="O1499" s="97"/>
      <c r="P1499" s="98" t="e">
        <f t="shared" si="577"/>
        <v>#VALUE!</v>
      </c>
      <c r="Q1499" s="99" t="e">
        <f t="shared" si="586"/>
        <v>#VALUE!</v>
      </c>
      <c r="R1499" s="100"/>
      <c r="S1499" s="5"/>
      <c r="T1499" s="28">
        <f t="shared" si="587"/>
        <v>0</v>
      </c>
      <c r="U1499" s="101">
        <v>66140</v>
      </c>
      <c r="V1499" s="102">
        <f t="shared" si="590"/>
        <v>0</v>
      </c>
      <c r="W1499" s="101"/>
      <c r="X1499" s="101"/>
      <c r="Y1499" s="102">
        <f t="shared" si="588"/>
        <v>0</v>
      </c>
      <c r="Z1499" s="102">
        <f t="shared" si="589"/>
        <v>0</v>
      </c>
      <c r="AA1499" s="102" t="e">
        <f t="shared" si="591"/>
        <v>#VALUE!</v>
      </c>
    </row>
    <row r="1500" spans="1:27" ht="17.25">
      <c r="A1500" s="5"/>
      <c r="B1500" s="5"/>
      <c r="C1500" s="93"/>
      <c r="D1500" s="193"/>
      <c r="E1500" s="94"/>
      <c r="F1500" s="95"/>
      <c r="G1500" s="96" t="str">
        <f t="shared" si="580"/>
        <v>Error</v>
      </c>
      <c r="H1500" s="97">
        <v>14400</v>
      </c>
      <c r="I1500" s="98" t="e">
        <f t="shared" si="581"/>
        <v>#VALUE!</v>
      </c>
      <c r="J1500" s="88" t="e">
        <f t="shared" si="576"/>
        <v>#VALUE!</v>
      </c>
      <c r="K1500" s="98">
        <f t="shared" si="582"/>
        <v>0</v>
      </c>
      <c r="L1500" s="98">
        <f t="shared" si="583"/>
        <v>0</v>
      </c>
      <c r="M1500" s="98" t="e">
        <f t="shared" si="584"/>
        <v>#VALUE!</v>
      </c>
      <c r="N1500" s="98" t="e">
        <f t="shared" si="585"/>
        <v>#VALUE!</v>
      </c>
      <c r="O1500" s="97"/>
      <c r="P1500" s="98" t="e">
        <f t="shared" si="577"/>
        <v>#VALUE!</v>
      </c>
      <c r="Q1500" s="99" t="e">
        <f t="shared" si="586"/>
        <v>#VALUE!</v>
      </c>
      <c r="R1500" s="100"/>
      <c r="S1500" s="5"/>
      <c r="T1500" s="28">
        <f t="shared" si="587"/>
        <v>0</v>
      </c>
      <c r="U1500" s="101">
        <v>66140</v>
      </c>
      <c r="V1500" s="102">
        <f t="shared" si="590"/>
        <v>0</v>
      </c>
      <c r="W1500" s="101"/>
      <c r="X1500" s="101"/>
      <c r="Y1500" s="102">
        <f t="shared" si="588"/>
        <v>0</v>
      </c>
      <c r="Z1500" s="102">
        <f t="shared" si="589"/>
        <v>0</v>
      </c>
      <c r="AA1500" s="102" t="e">
        <f t="shared" si="591"/>
        <v>#VALUE!</v>
      </c>
    </row>
    <row r="1501" spans="1:27" ht="17.25">
      <c r="A1501" s="5"/>
      <c r="B1501" s="5"/>
      <c r="C1501" s="93"/>
      <c r="D1501" s="193"/>
      <c r="E1501" s="94"/>
      <c r="F1501" s="95"/>
      <c r="G1501" s="96" t="str">
        <f t="shared" si="580"/>
        <v>Error</v>
      </c>
      <c r="H1501" s="97">
        <v>14400</v>
      </c>
      <c r="I1501" s="98" t="e">
        <f t="shared" si="581"/>
        <v>#VALUE!</v>
      </c>
      <c r="J1501" s="88" t="e">
        <f t="shared" si="576"/>
        <v>#VALUE!</v>
      </c>
      <c r="K1501" s="98">
        <f t="shared" si="582"/>
        <v>0</v>
      </c>
      <c r="L1501" s="98">
        <f t="shared" si="583"/>
        <v>0</v>
      </c>
      <c r="M1501" s="98" t="e">
        <f t="shared" si="584"/>
        <v>#VALUE!</v>
      </c>
      <c r="N1501" s="98" t="e">
        <f t="shared" si="585"/>
        <v>#VALUE!</v>
      </c>
      <c r="O1501" s="97"/>
      <c r="P1501" s="98" t="e">
        <f t="shared" si="577"/>
        <v>#VALUE!</v>
      </c>
      <c r="Q1501" s="99" t="e">
        <f t="shared" si="586"/>
        <v>#VALUE!</v>
      </c>
      <c r="R1501" s="100"/>
      <c r="S1501" s="5"/>
      <c r="T1501" s="28">
        <f t="shared" si="587"/>
        <v>0</v>
      </c>
      <c r="U1501" s="101">
        <v>66140</v>
      </c>
      <c r="V1501" s="102">
        <f t="shared" si="590"/>
        <v>0</v>
      </c>
      <c r="W1501" s="101"/>
      <c r="X1501" s="101"/>
      <c r="Y1501" s="102">
        <f t="shared" si="588"/>
        <v>0</v>
      </c>
      <c r="Z1501" s="102">
        <f t="shared" si="589"/>
        <v>0</v>
      </c>
      <c r="AA1501" s="102" t="e">
        <f t="shared" si="591"/>
        <v>#VALUE!</v>
      </c>
    </row>
    <row r="1502" spans="1:27" ht="17.25">
      <c r="A1502" s="5"/>
      <c r="B1502" s="5"/>
      <c r="C1502" s="93"/>
      <c r="D1502" s="193"/>
      <c r="E1502" s="84"/>
      <c r="F1502" s="85"/>
      <c r="G1502" s="86" t="str">
        <f t="shared" si="580"/>
        <v>Error</v>
      </c>
      <c r="H1502" s="87">
        <v>14400</v>
      </c>
      <c r="I1502" s="88" t="e">
        <f t="shared" si="581"/>
        <v>#VALUE!</v>
      </c>
      <c r="J1502" s="88" t="e">
        <f t="shared" si="576"/>
        <v>#VALUE!</v>
      </c>
      <c r="K1502" s="88">
        <f t="shared" si="582"/>
        <v>0</v>
      </c>
      <c r="L1502" s="88">
        <f t="shared" si="583"/>
        <v>0</v>
      </c>
      <c r="M1502" s="88" t="e">
        <f t="shared" si="584"/>
        <v>#VALUE!</v>
      </c>
      <c r="N1502" s="88" t="e">
        <f t="shared" si="585"/>
        <v>#VALUE!</v>
      </c>
      <c r="O1502" s="87"/>
      <c r="P1502" s="88" t="e">
        <f t="shared" si="577"/>
        <v>#VALUE!</v>
      </c>
      <c r="Q1502" s="89" t="e">
        <f t="shared" si="586"/>
        <v>#VALUE!</v>
      </c>
      <c r="R1502" s="90"/>
      <c r="S1502" s="82"/>
      <c r="T1502" s="28">
        <f t="shared" si="587"/>
        <v>0</v>
      </c>
      <c r="U1502" s="91">
        <v>66140</v>
      </c>
      <c r="V1502" s="92">
        <f t="shared" si="590"/>
        <v>0</v>
      </c>
      <c r="W1502" s="91"/>
      <c r="X1502" s="91"/>
      <c r="Y1502" s="92">
        <f t="shared" si="588"/>
        <v>0</v>
      </c>
      <c r="Z1502" s="92">
        <f t="shared" si="589"/>
        <v>0</v>
      </c>
      <c r="AA1502" s="92" t="e">
        <f t="shared" si="591"/>
        <v>#VALUE!</v>
      </c>
    </row>
    <row r="1503" spans="1:27" ht="17.25">
      <c r="A1503" s="5"/>
      <c r="B1503" s="5"/>
      <c r="C1503" s="93"/>
      <c r="D1503" s="193"/>
      <c r="E1503" s="94"/>
      <c r="F1503" s="95"/>
      <c r="G1503" s="96" t="str">
        <f t="shared" si="580"/>
        <v>Error</v>
      </c>
      <c r="H1503" s="97">
        <v>14400</v>
      </c>
      <c r="I1503" s="98" t="e">
        <f t="shared" si="581"/>
        <v>#VALUE!</v>
      </c>
      <c r="J1503" s="88" t="e">
        <f t="shared" si="576"/>
        <v>#VALUE!</v>
      </c>
      <c r="K1503" s="98">
        <f t="shared" si="582"/>
        <v>0</v>
      </c>
      <c r="L1503" s="98">
        <f t="shared" si="583"/>
        <v>0</v>
      </c>
      <c r="M1503" s="98" t="e">
        <f t="shared" si="584"/>
        <v>#VALUE!</v>
      </c>
      <c r="N1503" s="98" t="e">
        <f t="shared" si="585"/>
        <v>#VALUE!</v>
      </c>
      <c r="O1503" s="97"/>
      <c r="P1503" s="98" t="e">
        <f t="shared" si="577"/>
        <v>#VALUE!</v>
      </c>
      <c r="Q1503" s="99" t="e">
        <f t="shared" si="586"/>
        <v>#VALUE!</v>
      </c>
      <c r="R1503" s="100"/>
      <c r="S1503" s="5"/>
      <c r="T1503" s="28">
        <f t="shared" si="587"/>
        <v>0</v>
      </c>
      <c r="U1503" s="101">
        <v>66140</v>
      </c>
      <c r="V1503" s="102">
        <f t="shared" si="590"/>
        <v>0</v>
      </c>
      <c r="W1503" s="101"/>
      <c r="X1503" s="101"/>
      <c r="Y1503" s="102">
        <f t="shared" si="588"/>
        <v>0</v>
      </c>
      <c r="Z1503" s="102">
        <f t="shared" si="589"/>
        <v>0</v>
      </c>
      <c r="AA1503" s="102" t="e">
        <f t="shared" si="591"/>
        <v>#VALUE!</v>
      </c>
    </row>
    <row r="1504" spans="1:27" ht="17.25">
      <c r="A1504" s="5"/>
      <c r="B1504" s="5"/>
      <c r="C1504" s="93"/>
      <c r="D1504" s="193"/>
      <c r="E1504" s="94"/>
      <c r="F1504" s="95"/>
      <c r="G1504" s="96" t="str">
        <f t="shared" si="580"/>
        <v>Error</v>
      </c>
      <c r="H1504" s="97">
        <v>14400</v>
      </c>
      <c r="I1504" s="98" t="e">
        <f t="shared" si="581"/>
        <v>#VALUE!</v>
      </c>
      <c r="J1504" s="88" t="e">
        <f t="shared" si="576"/>
        <v>#VALUE!</v>
      </c>
      <c r="K1504" s="98">
        <f t="shared" si="582"/>
        <v>0</v>
      </c>
      <c r="L1504" s="98">
        <f t="shared" si="583"/>
        <v>0</v>
      </c>
      <c r="M1504" s="98" t="e">
        <f t="shared" si="584"/>
        <v>#VALUE!</v>
      </c>
      <c r="N1504" s="98" t="e">
        <f t="shared" si="585"/>
        <v>#VALUE!</v>
      </c>
      <c r="O1504" s="97"/>
      <c r="P1504" s="98" t="e">
        <f t="shared" si="577"/>
        <v>#VALUE!</v>
      </c>
      <c r="Q1504" s="99" t="e">
        <f t="shared" si="586"/>
        <v>#VALUE!</v>
      </c>
      <c r="R1504" s="100"/>
      <c r="S1504" s="5"/>
      <c r="T1504" s="28">
        <f t="shared" si="587"/>
        <v>0</v>
      </c>
      <c r="U1504" s="101">
        <v>66140</v>
      </c>
      <c r="V1504" s="102">
        <f t="shared" si="590"/>
        <v>0</v>
      </c>
      <c r="W1504" s="101"/>
      <c r="X1504" s="101"/>
      <c r="Y1504" s="102">
        <f t="shared" si="588"/>
        <v>0</v>
      </c>
      <c r="Z1504" s="102">
        <f t="shared" si="589"/>
        <v>0</v>
      </c>
      <c r="AA1504" s="102" t="e">
        <f t="shared" si="591"/>
        <v>#VALUE!</v>
      </c>
    </row>
    <row r="1505" spans="1:27" ht="17.25">
      <c r="A1505" s="5"/>
      <c r="B1505" s="5"/>
      <c r="C1505" s="93"/>
      <c r="D1505" s="193"/>
      <c r="E1505" s="94"/>
      <c r="F1505" s="95"/>
      <c r="G1505" s="96" t="str">
        <f t="shared" si="580"/>
        <v>Error</v>
      </c>
      <c r="H1505" s="97">
        <v>14400</v>
      </c>
      <c r="I1505" s="98" t="e">
        <f t="shared" si="581"/>
        <v>#VALUE!</v>
      </c>
      <c r="J1505" s="88" t="e">
        <f t="shared" si="576"/>
        <v>#VALUE!</v>
      </c>
      <c r="K1505" s="98">
        <f t="shared" si="582"/>
        <v>0</v>
      </c>
      <c r="L1505" s="98">
        <f t="shared" si="583"/>
        <v>0</v>
      </c>
      <c r="M1505" s="98" t="e">
        <f t="shared" si="584"/>
        <v>#VALUE!</v>
      </c>
      <c r="N1505" s="98" t="e">
        <f t="shared" si="585"/>
        <v>#VALUE!</v>
      </c>
      <c r="O1505" s="97"/>
      <c r="P1505" s="98" t="e">
        <f t="shared" si="577"/>
        <v>#VALUE!</v>
      </c>
      <c r="Q1505" s="99" t="e">
        <f t="shared" si="586"/>
        <v>#VALUE!</v>
      </c>
      <c r="R1505" s="100"/>
      <c r="S1505" s="5"/>
      <c r="T1505" s="28">
        <f t="shared" si="587"/>
        <v>0</v>
      </c>
      <c r="U1505" s="101">
        <v>66140</v>
      </c>
      <c r="V1505" s="102">
        <f t="shared" si="590"/>
        <v>0</v>
      </c>
      <c r="W1505" s="101"/>
      <c r="X1505" s="101"/>
      <c r="Y1505" s="102">
        <f t="shared" si="588"/>
        <v>0</v>
      </c>
      <c r="Z1505" s="102">
        <f t="shared" si="589"/>
        <v>0</v>
      </c>
      <c r="AA1505" s="102" t="e">
        <f t="shared" si="591"/>
        <v>#VALUE!</v>
      </c>
    </row>
    <row r="1506" spans="1:27" ht="17.25">
      <c r="A1506" s="5"/>
      <c r="B1506" s="5"/>
      <c r="C1506" s="93"/>
      <c r="D1506" s="193"/>
      <c r="E1506" s="94"/>
      <c r="F1506" s="95"/>
      <c r="G1506" s="96" t="str">
        <f t="shared" si="580"/>
        <v>Error</v>
      </c>
      <c r="H1506" s="97">
        <v>14400</v>
      </c>
      <c r="I1506" s="98" t="e">
        <f t="shared" si="581"/>
        <v>#VALUE!</v>
      </c>
      <c r="J1506" s="88" t="e">
        <f t="shared" si="576"/>
        <v>#VALUE!</v>
      </c>
      <c r="K1506" s="98">
        <f t="shared" si="582"/>
        <v>0</v>
      </c>
      <c r="L1506" s="98">
        <f t="shared" si="583"/>
        <v>0</v>
      </c>
      <c r="M1506" s="98" t="e">
        <f t="shared" si="584"/>
        <v>#VALUE!</v>
      </c>
      <c r="N1506" s="98" t="e">
        <f t="shared" si="585"/>
        <v>#VALUE!</v>
      </c>
      <c r="O1506" s="97"/>
      <c r="P1506" s="98" t="e">
        <f t="shared" si="577"/>
        <v>#VALUE!</v>
      </c>
      <c r="Q1506" s="99" t="e">
        <f t="shared" si="586"/>
        <v>#VALUE!</v>
      </c>
      <c r="R1506" s="100"/>
      <c r="S1506" s="5"/>
      <c r="T1506" s="28">
        <f t="shared" si="587"/>
        <v>0</v>
      </c>
      <c r="U1506" s="101">
        <v>66140</v>
      </c>
      <c r="V1506" s="102">
        <f t="shared" si="590"/>
        <v>0</v>
      </c>
      <c r="W1506" s="101"/>
      <c r="X1506" s="101"/>
      <c r="Y1506" s="102">
        <f t="shared" si="588"/>
        <v>0</v>
      </c>
      <c r="Z1506" s="102">
        <f t="shared" si="589"/>
        <v>0</v>
      </c>
      <c r="AA1506" s="102" t="e">
        <f t="shared" si="591"/>
        <v>#VALUE!</v>
      </c>
    </row>
    <row r="1507" spans="1:27" ht="17.25">
      <c r="A1507" s="5"/>
      <c r="B1507" s="5"/>
      <c r="C1507" s="93"/>
      <c r="D1507" s="193"/>
      <c r="E1507" s="94"/>
      <c r="F1507" s="95"/>
      <c r="G1507" s="96" t="str">
        <f t="shared" si="580"/>
        <v>Error</v>
      </c>
      <c r="H1507" s="97">
        <v>14400</v>
      </c>
      <c r="I1507" s="98" t="e">
        <f t="shared" si="581"/>
        <v>#VALUE!</v>
      </c>
      <c r="J1507" s="88" t="e">
        <f t="shared" si="576"/>
        <v>#VALUE!</v>
      </c>
      <c r="K1507" s="98">
        <f t="shared" si="582"/>
        <v>0</v>
      </c>
      <c r="L1507" s="98">
        <f t="shared" si="583"/>
        <v>0</v>
      </c>
      <c r="M1507" s="98" t="e">
        <f t="shared" si="584"/>
        <v>#VALUE!</v>
      </c>
      <c r="N1507" s="98" t="e">
        <f t="shared" si="585"/>
        <v>#VALUE!</v>
      </c>
      <c r="O1507" s="97"/>
      <c r="P1507" s="98" t="e">
        <f t="shared" si="577"/>
        <v>#VALUE!</v>
      </c>
      <c r="Q1507" s="99" t="e">
        <f t="shared" si="586"/>
        <v>#VALUE!</v>
      </c>
      <c r="R1507" s="100"/>
      <c r="S1507" s="5"/>
      <c r="T1507" s="28">
        <f t="shared" si="587"/>
        <v>0</v>
      </c>
      <c r="U1507" s="101">
        <v>66140</v>
      </c>
      <c r="V1507" s="102">
        <f t="shared" si="590"/>
        <v>0</v>
      </c>
      <c r="W1507" s="101"/>
      <c r="X1507" s="101"/>
      <c r="Y1507" s="102">
        <f t="shared" si="588"/>
        <v>0</v>
      </c>
      <c r="Z1507" s="102">
        <f t="shared" si="589"/>
        <v>0</v>
      </c>
      <c r="AA1507" s="102" t="e">
        <f t="shared" si="591"/>
        <v>#VALUE!</v>
      </c>
    </row>
    <row r="1508" spans="1:27" ht="17.25">
      <c r="A1508" s="5"/>
      <c r="B1508" s="5"/>
      <c r="C1508" s="93"/>
      <c r="D1508" s="193"/>
      <c r="E1508" s="84"/>
      <c r="F1508" s="85"/>
      <c r="G1508" s="86" t="str">
        <f t="shared" si="580"/>
        <v>Error</v>
      </c>
      <c r="H1508" s="87">
        <v>14400</v>
      </c>
      <c r="I1508" s="88" t="e">
        <f t="shared" si="581"/>
        <v>#VALUE!</v>
      </c>
      <c r="J1508" s="88" t="e">
        <f t="shared" si="576"/>
        <v>#VALUE!</v>
      </c>
      <c r="K1508" s="88">
        <f t="shared" si="582"/>
        <v>0</v>
      </c>
      <c r="L1508" s="88">
        <f t="shared" si="583"/>
        <v>0</v>
      </c>
      <c r="M1508" s="88" t="e">
        <f t="shared" si="584"/>
        <v>#VALUE!</v>
      </c>
      <c r="N1508" s="88" t="e">
        <f t="shared" si="585"/>
        <v>#VALUE!</v>
      </c>
      <c r="O1508" s="87"/>
      <c r="P1508" s="88" t="e">
        <f t="shared" si="577"/>
        <v>#VALUE!</v>
      </c>
      <c r="Q1508" s="89" t="e">
        <f t="shared" si="586"/>
        <v>#VALUE!</v>
      </c>
      <c r="R1508" s="90"/>
      <c r="S1508" s="82"/>
      <c r="T1508" s="28">
        <f t="shared" si="587"/>
        <v>0</v>
      </c>
      <c r="U1508" s="91">
        <v>66140</v>
      </c>
      <c r="V1508" s="92">
        <f t="shared" si="590"/>
        <v>0</v>
      </c>
      <c r="W1508" s="91"/>
      <c r="X1508" s="91"/>
      <c r="Y1508" s="92">
        <f t="shared" si="588"/>
        <v>0</v>
      </c>
      <c r="Z1508" s="92">
        <f t="shared" si="589"/>
        <v>0</v>
      </c>
      <c r="AA1508" s="92" t="e">
        <f t="shared" si="591"/>
        <v>#VALUE!</v>
      </c>
    </row>
    <row r="1509" spans="1:27" ht="17.25">
      <c r="A1509" s="5"/>
      <c r="B1509" s="5"/>
      <c r="C1509" s="93"/>
      <c r="D1509" s="193"/>
      <c r="E1509" s="94"/>
      <c r="F1509" s="95"/>
      <c r="G1509" s="96" t="str">
        <f t="shared" si="580"/>
        <v>Error</v>
      </c>
      <c r="H1509" s="97">
        <v>14400</v>
      </c>
      <c r="I1509" s="98" t="e">
        <f t="shared" si="581"/>
        <v>#VALUE!</v>
      </c>
      <c r="J1509" s="88" t="e">
        <f t="shared" si="576"/>
        <v>#VALUE!</v>
      </c>
      <c r="K1509" s="98">
        <f t="shared" si="582"/>
        <v>0</v>
      </c>
      <c r="L1509" s="98">
        <f t="shared" si="583"/>
        <v>0</v>
      </c>
      <c r="M1509" s="98" t="e">
        <f t="shared" si="584"/>
        <v>#VALUE!</v>
      </c>
      <c r="N1509" s="98" t="e">
        <f t="shared" si="585"/>
        <v>#VALUE!</v>
      </c>
      <c r="O1509" s="97"/>
      <c r="P1509" s="98" t="e">
        <f t="shared" si="577"/>
        <v>#VALUE!</v>
      </c>
      <c r="Q1509" s="99" t="e">
        <f t="shared" si="586"/>
        <v>#VALUE!</v>
      </c>
      <c r="R1509" s="100"/>
      <c r="S1509" s="5"/>
      <c r="T1509" s="28">
        <f t="shared" si="587"/>
        <v>0</v>
      </c>
      <c r="U1509" s="101">
        <v>66140</v>
      </c>
      <c r="V1509" s="102">
        <f t="shared" si="590"/>
        <v>0</v>
      </c>
      <c r="W1509" s="101"/>
      <c r="X1509" s="101"/>
      <c r="Y1509" s="102">
        <f t="shared" si="588"/>
        <v>0</v>
      </c>
      <c r="Z1509" s="102">
        <f t="shared" si="589"/>
        <v>0</v>
      </c>
      <c r="AA1509" s="102" t="e">
        <f t="shared" si="591"/>
        <v>#VALUE!</v>
      </c>
    </row>
    <row r="1510" spans="1:27" ht="17.25">
      <c r="A1510" s="5"/>
      <c r="B1510" s="5"/>
      <c r="C1510" s="93"/>
      <c r="D1510" s="193"/>
      <c r="E1510" s="94"/>
      <c r="F1510" s="95"/>
      <c r="G1510" s="96" t="str">
        <f t="shared" si="580"/>
        <v>Error</v>
      </c>
      <c r="H1510" s="97">
        <v>14400</v>
      </c>
      <c r="I1510" s="98" t="e">
        <f t="shared" si="581"/>
        <v>#VALUE!</v>
      </c>
      <c r="J1510" s="88" t="e">
        <f t="shared" si="576"/>
        <v>#VALUE!</v>
      </c>
      <c r="K1510" s="98">
        <f t="shared" si="582"/>
        <v>0</v>
      </c>
      <c r="L1510" s="98">
        <f t="shared" si="583"/>
        <v>0</v>
      </c>
      <c r="M1510" s="98" t="e">
        <f t="shared" si="584"/>
        <v>#VALUE!</v>
      </c>
      <c r="N1510" s="98" t="e">
        <f t="shared" si="585"/>
        <v>#VALUE!</v>
      </c>
      <c r="O1510" s="97"/>
      <c r="P1510" s="98" t="e">
        <f t="shared" si="577"/>
        <v>#VALUE!</v>
      </c>
      <c r="Q1510" s="99" t="e">
        <f t="shared" si="586"/>
        <v>#VALUE!</v>
      </c>
      <c r="R1510" s="100"/>
      <c r="S1510" s="5"/>
      <c r="T1510" s="28">
        <f t="shared" si="587"/>
        <v>0</v>
      </c>
      <c r="U1510" s="101">
        <v>66140</v>
      </c>
      <c r="V1510" s="102">
        <f t="shared" si="590"/>
        <v>0</v>
      </c>
      <c r="W1510" s="101"/>
      <c r="X1510" s="101"/>
      <c r="Y1510" s="102">
        <f t="shared" si="588"/>
        <v>0</v>
      </c>
      <c r="Z1510" s="102">
        <f t="shared" si="589"/>
        <v>0</v>
      </c>
      <c r="AA1510" s="102" t="e">
        <f t="shared" si="591"/>
        <v>#VALUE!</v>
      </c>
    </row>
    <row r="1511" spans="1:27" ht="17.25">
      <c r="A1511" s="5"/>
      <c r="B1511" s="5"/>
      <c r="C1511" s="93"/>
      <c r="D1511" s="193"/>
      <c r="E1511" s="94"/>
      <c r="F1511" s="95"/>
      <c r="G1511" s="96" t="str">
        <f t="shared" si="580"/>
        <v>Error</v>
      </c>
      <c r="H1511" s="97">
        <v>14400</v>
      </c>
      <c r="I1511" s="98" t="e">
        <f t="shared" si="581"/>
        <v>#VALUE!</v>
      </c>
      <c r="J1511" s="88" t="e">
        <f t="shared" si="576"/>
        <v>#VALUE!</v>
      </c>
      <c r="K1511" s="98">
        <f t="shared" si="582"/>
        <v>0</v>
      </c>
      <c r="L1511" s="98">
        <f t="shared" si="583"/>
        <v>0</v>
      </c>
      <c r="M1511" s="98" t="e">
        <f t="shared" si="584"/>
        <v>#VALUE!</v>
      </c>
      <c r="N1511" s="98" t="e">
        <f t="shared" si="585"/>
        <v>#VALUE!</v>
      </c>
      <c r="O1511" s="97"/>
      <c r="P1511" s="98" t="e">
        <f t="shared" si="577"/>
        <v>#VALUE!</v>
      </c>
      <c r="Q1511" s="99" t="e">
        <f t="shared" si="586"/>
        <v>#VALUE!</v>
      </c>
      <c r="R1511" s="100"/>
      <c r="S1511" s="5"/>
      <c r="T1511" s="28">
        <f t="shared" si="587"/>
        <v>0</v>
      </c>
      <c r="U1511" s="101">
        <v>66140</v>
      </c>
      <c r="V1511" s="102">
        <f t="shared" si="590"/>
        <v>0</v>
      </c>
      <c r="W1511" s="101"/>
      <c r="X1511" s="101"/>
      <c r="Y1511" s="102">
        <f t="shared" si="588"/>
        <v>0</v>
      </c>
      <c r="Z1511" s="102">
        <f t="shared" si="589"/>
        <v>0</v>
      </c>
      <c r="AA1511" s="102" t="e">
        <f t="shared" si="591"/>
        <v>#VALUE!</v>
      </c>
    </row>
    <row r="1512" spans="1:27" ht="17.25">
      <c r="A1512" s="5"/>
      <c r="B1512" s="5"/>
      <c r="C1512" s="93"/>
      <c r="D1512" s="193"/>
      <c r="E1512" s="94"/>
      <c r="F1512" s="95"/>
      <c r="G1512" s="96" t="str">
        <f t="shared" si="580"/>
        <v>Error</v>
      </c>
      <c r="H1512" s="97">
        <v>14400</v>
      </c>
      <c r="I1512" s="98" t="e">
        <f t="shared" si="581"/>
        <v>#VALUE!</v>
      </c>
      <c r="J1512" s="88" t="e">
        <f t="shared" si="576"/>
        <v>#VALUE!</v>
      </c>
      <c r="K1512" s="98">
        <f t="shared" si="582"/>
        <v>0</v>
      </c>
      <c r="L1512" s="98">
        <f t="shared" si="583"/>
        <v>0</v>
      </c>
      <c r="M1512" s="98" t="e">
        <f t="shared" si="584"/>
        <v>#VALUE!</v>
      </c>
      <c r="N1512" s="98" t="e">
        <f t="shared" si="585"/>
        <v>#VALUE!</v>
      </c>
      <c r="O1512" s="97"/>
      <c r="P1512" s="98" t="e">
        <f t="shared" si="577"/>
        <v>#VALUE!</v>
      </c>
      <c r="Q1512" s="99" t="e">
        <f t="shared" si="586"/>
        <v>#VALUE!</v>
      </c>
      <c r="R1512" s="100"/>
      <c r="S1512" s="5"/>
      <c r="T1512" s="28">
        <f t="shared" si="587"/>
        <v>0</v>
      </c>
      <c r="U1512" s="101">
        <v>66140</v>
      </c>
      <c r="V1512" s="102">
        <f t="shared" si="590"/>
        <v>0</v>
      </c>
      <c r="W1512" s="101"/>
      <c r="X1512" s="101"/>
      <c r="Y1512" s="102">
        <f t="shared" si="588"/>
        <v>0</v>
      </c>
      <c r="Z1512" s="102">
        <f t="shared" si="589"/>
        <v>0</v>
      </c>
      <c r="AA1512" s="102" t="e">
        <f t="shared" si="591"/>
        <v>#VALUE!</v>
      </c>
    </row>
    <row r="1513" spans="1:27" ht="17.25">
      <c r="A1513" s="5"/>
      <c r="B1513" s="5"/>
      <c r="C1513" s="93"/>
      <c r="D1513" s="193"/>
      <c r="E1513" s="94"/>
      <c r="F1513" s="95"/>
      <c r="G1513" s="96" t="str">
        <f t="shared" si="580"/>
        <v>Error</v>
      </c>
      <c r="H1513" s="97">
        <v>14400</v>
      </c>
      <c r="I1513" s="98" t="e">
        <f t="shared" si="581"/>
        <v>#VALUE!</v>
      </c>
      <c r="J1513" s="88" t="e">
        <f t="shared" si="576"/>
        <v>#VALUE!</v>
      </c>
      <c r="K1513" s="98">
        <f t="shared" si="582"/>
        <v>0</v>
      </c>
      <c r="L1513" s="98">
        <f t="shared" si="583"/>
        <v>0</v>
      </c>
      <c r="M1513" s="98" t="e">
        <f t="shared" si="584"/>
        <v>#VALUE!</v>
      </c>
      <c r="N1513" s="98" t="e">
        <f t="shared" si="585"/>
        <v>#VALUE!</v>
      </c>
      <c r="O1513" s="97"/>
      <c r="P1513" s="98" t="e">
        <f t="shared" si="577"/>
        <v>#VALUE!</v>
      </c>
      <c r="Q1513" s="99" t="e">
        <f t="shared" si="586"/>
        <v>#VALUE!</v>
      </c>
      <c r="R1513" s="100"/>
      <c r="S1513" s="5"/>
      <c r="T1513" s="28">
        <f t="shared" si="587"/>
        <v>0</v>
      </c>
      <c r="U1513" s="101">
        <v>66140</v>
      </c>
      <c r="V1513" s="102">
        <f t="shared" si="590"/>
        <v>0</v>
      </c>
      <c r="W1513" s="101"/>
      <c r="X1513" s="101"/>
      <c r="Y1513" s="102">
        <f t="shared" si="588"/>
        <v>0</v>
      </c>
      <c r="Z1513" s="102">
        <f t="shared" si="589"/>
        <v>0</v>
      </c>
      <c r="AA1513" s="102" t="e">
        <f t="shared" si="591"/>
        <v>#VALUE!</v>
      </c>
    </row>
    <row r="1514" spans="1:27" ht="17.25">
      <c r="A1514" s="5"/>
      <c r="B1514" s="5"/>
      <c r="C1514" s="93"/>
      <c r="D1514" s="193"/>
      <c r="E1514" s="84"/>
      <c r="F1514" s="85"/>
      <c r="G1514" s="86" t="str">
        <f t="shared" si="580"/>
        <v>Error</v>
      </c>
      <c r="H1514" s="87">
        <v>14400</v>
      </c>
      <c r="I1514" s="88" t="e">
        <f t="shared" si="581"/>
        <v>#VALUE!</v>
      </c>
      <c r="J1514" s="88" t="e">
        <f t="shared" si="576"/>
        <v>#VALUE!</v>
      </c>
      <c r="K1514" s="88">
        <f t="shared" si="582"/>
        <v>0</v>
      </c>
      <c r="L1514" s="88">
        <f t="shared" si="583"/>
        <v>0</v>
      </c>
      <c r="M1514" s="88" t="e">
        <f t="shared" si="584"/>
        <v>#VALUE!</v>
      </c>
      <c r="N1514" s="88" t="e">
        <f t="shared" si="585"/>
        <v>#VALUE!</v>
      </c>
      <c r="O1514" s="87"/>
      <c r="P1514" s="88" t="e">
        <f t="shared" si="577"/>
        <v>#VALUE!</v>
      </c>
      <c r="Q1514" s="89" t="e">
        <f t="shared" si="586"/>
        <v>#VALUE!</v>
      </c>
      <c r="R1514" s="90"/>
      <c r="S1514" s="82"/>
      <c r="T1514" s="28">
        <f t="shared" si="587"/>
        <v>0</v>
      </c>
      <c r="U1514" s="91">
        <v>66140</v>
      </c>
      <c r="V1514" s="92">
        <f t="shared" si="590"/>
        <v>0</v>
      </c>
      <c r="W1514" s="91"/>
      <c r="X1514" s="91"/>
      <c r="Y1514" s="92">
        <f t="shared" si="588"/>
        <v>0</v>
      </c>
      <c r="Z1514" s="92">
        <f t="shared" si="589"/>
        <v>0</v>
      </c>
      <c r="AA1514" s="92" t="e">
        <f t="shared" si="591"/>
        <v>#VALUE!</v>
      </c>
    </row>
    <row r="1515" spans="1:27" ht="17.25">
      <c r="A1515" s="5"/>
      <c r="B1515" s="5"/>
      <c r="C1515" s="93"/>
      <c r="D1515" s="193"/>
      <c r="E1515" s="84"/>
      <c r="F1515" s="85"/>
      <c r="G1515" s="86" t="str">
        <f>IF($C1515="ստորաբաժանման պետ",IF(F1515=0,2.28,IF(F1515=1,2.35,IF(F1515=2,2.43,IF(F1515=3,2.5,IF(OR(F1515=4,F1515=5),2.58,IF(OR(F1515=6,F1515=7),2.66,IF(OR(F1515=8,F1515=9),2.75,IF(OR(F1515=10,F1515=11,F1515=12),2.83,IF(OR(F1515=13,F1515=14,F1515=15),2.92,IF(OR(F1515=16,F1515=17,F1515=18),3.01,3.11)))))))))),IF($C1515="ավագ կարգադրիչ",IF(F1515=0,1.96,IF(F1515=1,2.02,IF(F1515=2,2.08,IF(F1515=3,2.15,IF(OR(F1515=4,F1515=5),2.21,IF(OR(F1515=6,F1515=7),2.28,IF(OR(F1515=8,F1515=9),2.35,IF(OR(F1515=10,F1515=11,F1515=12),2.42,IF(OR(F1515=13,F1515=14,F1515=15),2.5,IF(OR(F1515=16,F1515=17,F1515=18),2.58,2.66)))))))))),IF($C1515="կարգադրիչ",IF(F1515=0,1.45,IF(F1515=1,1.49,IF(F1515=2,1.54,IF(F1515=3,1.59,IF(OR(F1515=4,F1515=5),1.9,IF(OR(F1515=6,F1515=7),1.96,IF(OR(F1515=8,F1515=9),1.73,IF(OR(F1515=10,F1515=11,F1515=12),1.79,IF(OR(F1515=13,F1515=14,F1515=15),1.84,IF(OR(F1515=16,F1515=17,F1515=18),1.9,1.95)))))))))), "Error")))</f>
        <v>Error</v>
      </c>
      <c r="H1515" s="87">
        <v>14400</v>
      </c>
      <c r="I1515" s="88" t="e">
        <f>G1515*H1515</f>
        <v>#VALUE!</v>
      </c>
      <c r="J1515" s="88" t="e">
        <f t="shared" si="576"/>
        <v>#VALUE!</v>
      </c>
      <c r="K1515" s="88">
        <f>IF($D1515="գեներալ-մայոր",2.91,IF($D1515="գնդապետ",2.38,IF($D1515="փոխգնդապետ",2.25,IF($D1515="մայոր",1.85,IF($D1515="կապիտան",1.72,IF($D1515="ավագ լեյտենանտ",1.59,IF($D1515="լեյտենանտ",1.46,IF($D1515="ավագ ենթասպա",1.06,IF($D1515="ենթասպա",0.93,IF($D1515="ավագ",0.79,IF($D1515="ավագ սերժանտ",0.66,IF($D1515="սերժանտ",0.53,IF($D1515="կրտսեր սերժանտ",0.4,0)))))))))))))</f>
        <v>0</v>
      </c>
      <c r="L1515" s="88">
        <f>K1515*H1515</f>
        <v>0</v>
      </c>
      <c r="M1515" s="88" t="e">
        <f>L1515+J1515</f>
        <v>#VALUE!</v>
      </c>
      <c r="N1515" s="88" t="e">
        <f>IF(F1515&lt;2,M1515*0%,IF(F1515&lt;5,M1515*5%,IF(F1515&lt;10,M1515*10%,IF(F1515&lt;15,M1515*15%,IF(F1515&lt;20,M1515*20%,IF(F1515&lt;25,M1515*25%,IF(F1515&gt;=25,M1515*30%)))))))</f>
        <v>#VALUE!</v>
      </c>
      <c r="O1515" s="87"/>
      <c r="P1515" s="88" t="e">
        <f t="shared" si="577"/>
        <v>#VALUE!</v>
      </c>
      <c r="Q1515" s="89" t="e">
        <f>P1515*6.565</f>
        <v>#VALUE!</v>
      </c>
      <c r="R1515" s="90"/>
      <c r="S1515" s="82"/>
      <c r="T1515" s="28">
        <f t="shared" si="587"/>
        <v>0</v>
      </c>
      <c r="U1515" s="91">
        <v>66140</v>
      </c>
      <c r="V1515" s="92">
        <f t="shared" si="590"/>
        <v>0</v>
      </c>
      <c r="W1515" s="91"/>
      <c r="X1515" s="91"/>
      <c r="Y1515" s="92">
        <f>+V1515+W1515+X1515</f>
        <v>0</v>
      </c>
      <c r="Z1515" s="92">
        <f>+Y1515*6.565</f>
        <v>0</v>
      </c>
      <c r="AA1515" s="92" t="e">
        <f t="shared" si="591"/>
        <v>#VALUE!</v>
      </c>
    </row>
    <row r="1516" spans="1:27" ht="17.25">
      <c r="A1516" s="5"/>
      <c r="B1516" s="5"/>
      <c r="C1516" s="93"/>
      <c r="D1516" s="193"/>
      <c r="E1516" s="94"/>
      <c r="F1516" s="95"/>
      <c r="G1516" s="96" t="str">
        <f t="shared" si="580"/>
        <v>Error</v>
      </c>
      <c r="H1516" s="97">
        <v>14400</v>
      </c>
      <c r="I1516" s="98" t="e">
        <f t="shared" ref="I1516:I1531" si="592">G1516*H1516</f>
        <v>#VALUE!</v>
      </c>
      <c r="J1516" s="88" t="e">
        <f t="shared" si="576"/>
        <v>#VALUE!</v>
      </c>
      <c r="K1516" s="98">
        <f t="shared" si="582"/>
        <v>0</v>
      </c>
      <c r="L1516" s="98">
        <f t="shared" ref="L1516:L1531" si="593">K1516*H1516</f>
        <v>0</v>
      </c>
      <c r="M1516" s="98" t="e">
        <f t="shared" ref="M1516:M1531" si="594">L1516+J1516</f>
        <v>#VALUE!</v>
      </c>
      <c r="N1516" s="98" t="e">
        <f t="shared" ref="N1516:N1531" si="595">IF(F1516&lt;2,M1516*0%,IF(F1516&lt;5,M1516*5%,IF(F1516&lt;10,M1516*10%,IF(F1516&lt;15,M1516*15%,IF(F1516&lt;20,M1516*20%,IF(F1516&lt;25,M1516*25%,IF(F1516&gt;=25,M1516*30%)))))))</f>
        <v>#VALUE!</v>
      </c>
      <c r="O1516" s="97"/>
      <c r="P1516" s="98" t="e">
        <f t="shared" si="577"/>
        <v>#VALUE!</v>
      </c>
      <c r="Q1516" s="99" t="e">
        <f t="shared" si="586"/>
        <v>#VALUE!</v>
      </c>
      <c r="R1516" s="100"/>
      <c r="S1516" s="5"/>
      <c r="T1516" s="28">
        <f t="shared" si="587"/>
        <v>0</v>
      </c>
      <c r="U1516" s="101">
        <v>66140</v>
      </c>
      <c r="V1516" s="102">
        <f t="shared" si="590"/>
        <v>0</v>
      </c>
      <c r="W1516" s="101"/>
      <c r="X1516" s="101"/>
      <c r="Y1516" s="102">
        <f t="shared" ref="Y1516:Y1531" si="596">+V1516+W1516+X1516</f>
        <v>0</v>
      </c>
      <c r="Z1516" s="102">
        <f t="shared" si="589"/>
        <v>0</v>
      </c>
      <c r="AA1516" s="102" t="e">
        <f t="shared" si="591"/>
        <v>#VALUE!</v>
      </c>
    </row>
    <row r="1517" spans="1:27" ht="17.25">
      <c r="A1517" s="5"/>
      <c r="B1517" s="5"/>
      <c r="C1517" s="93"/>
      <c r="D1517" s="193"/>
      <c r="E1517" s="94"/>
      <c r="F1517" s="95"/>
      <c r="G1517" s="96" t="str">
        <f t="shared" si="580"/>
        <v>Error</v>
      </c>
      <c r="H1517" s="97">
        <v>14400</v>
      </c>
      <c r="I1517" s="98" t="e">
        <f t="shared" si="592"/>
        <v>#VALUE!</v>
      </c>
      <c r="J1517" s="88" t="e">
        <f t="shared" si="576"/>
        <v>#VALUE!</v>
      </c>
      <c r="K1517" s="98">
        <f t="shared" si="582"/>
        <v>0</v>
      </c>
      <c r="L1517" s="98">
        <f t="shared" si="593"/>
        <v>0</v>
      </c>
      <c r="M1517" s="98" t="e">
        <f t="shared" si="594"/>
        <v>#VALUE!</v>
      </c>
      <c r="N1517" s="98" t="e">
        <f t="shared" si="595"/>
        <v>#VALUE!</v>
      </c>
      <c r="O1517" s="97"/>
      <c r="P1517" s="98" t="e">
        <f t="shared" si="577"/>
        <v>#VALUE!</v>
      </c>
      <c r="Q1517" s="99" t="e">
        <f t="shared" si="586"/>
        <v>#VALUE!</v>
      </c>
      <c r="R1517" s="100"/>
      <c r="S1517" s="5"/>
      <c r="T1517" s="28">
        <f t="shared" si="587"/>
        <v>0</v>
      </c>
      <c r="U1517" s="101">
        <v>66140</v>
      </c>
      <c r="V1517" s="102">
        <f t="shared" si="590"/>
        <v>0</v>
      </c>
      <c r="W1517" s="101"/>
      <c r="X1517" s="101"/>
      <c r="Y1517" s="102">
        <f t="shared" si="596"/>
        <v>0</v>
      </c>
      <c r="Z1517" s="102">
        <f t="shared" si="589"/>
        <v>0</v>
      </c>
      <c r="AA1517" s="102" t="e">
        <f t="shared" si="591"/>
        <v>#VALUE!</v>
      </c>
    </row>
    <row r="1518" spans="1:27" ht="17.25">
      <c r="A1518" s="5"/>
      <c r="B1518" s="5"/>
      <c r="C1518" s="93"/>
      <c r="D1518" s="193"/>
      <c r="E1518" s="94"/>
      <c r="F1518" s="95"/>
      <c r="G1518" s="96" t="str">
        <f t="shared" si="580"/>
        <v>Error</v>
      </c>
      <c r="H1518" s="97">
        <v>14400</v>
      </c>
      <c r="I1518" s="98" t="e">
        <f t="shared" si="592"/>
        <v>#VALUE!</v>
      </c>
      <c r="J1518" s="88" t="e">
        <f t="shared" si="576"/>
        <v>#VALUE!</v>
      </c>
      <c r="K1518" s="98">
        <f t="shared" si="582"/>
        <v>0</v>
      </c>
      <c r="L1518" s="98">
        <f t="shared" si="593"/>
        <v>0</v>
      </c>
      <c r="M1518" s="98" t="e">
        <f t="shared" si="594"/>
        <v>#VALUE!</v>
      </c>
      <c r="N1518" s="98" t="e">
        <f t="shared" si="595"/>
        <v>#VALUE!</v>
      </c>
      <c r="O1518" s="97"/>
      <c r="P1518" s="98" t="e">
        <f t="shared" si="577"/>
        <v>#VALUE!</v>
      </c>
      <c r="Q1518" s="99" t="e">
        <f t="shared" si="586"/>
        <v>#VALUE!</v>
      </c>
      <c r="R1518" s="100"/>
      <c r="S1518" s="5"/>
      <c r="T1518" s="28">
        <f t="shared" si="587"/>
        <v>0</v>
      </c>
      <c r="U1518" s="101">
        <v>66140</v>
      </c>
      <c r="V1518" s="102">
        <f t="shared" si="590"/>
        <v>0</v>
      </c>
      <c r="W1518" s="101"/>
      <c r="X1518" s="101"/>
      <c r="Y1518" s="102">
        <f t="shared" si="596"/>
        <v>0</v>
      </c>
      <c r="Z1518" s="102">
        <f t="shared" si="589"/>
        <v>0</v>
      </c>
      <c r="AA1518" s="102" t="e">
        <f t="shared" si="591"/>
        <v>#VALUE!</v>
      </c>
    </row>
    <row r="1519" spans="1:27" ht="17.25">
      <c r="A1519" s="5"/>
      <c r="B1519" s="5"/>
      <c r="C1519" s="93"/>
      <c r="D1519" s="193"/>
      <c r="E1519" s="94"/>
      <c r="F1519" s="95"/>
      <c r="G1519" s="96" t="str">
        <f t="shared" si="580"/>
        <v>Error</v>
      </c>
      <c r="H1519" s="97">
        <v>14400</v>
      </c>
      <c r="I1519" s="98" t="e">
        <f t="shared" si="592"/>
        <v>#VALUE!</v>
      </c>
      <c r="J1519" s="88" t="e">
        <f t="shared" si="576"/>
        <v>#VALUE!</v>
      </c>
      <c r="K1519" s="98">
        <f t="shared" si="582"/>
        <v>0</v>
      </c>
      <c r="L1519" s="98">
        <f t="shared" si="593"/>
        <v>0</v>
      </c>
      <c r="M1519" s="98" t="e">
        <f t="shared" si="594"/>
        <v>#VALUE!</v>
      </c>
      <c r="N1519" s="98" t="e">
        <f t="shared" si="595"/>
        <v>#VALUE!</v>
      </c>
      <c r="O1519" s="97"/>
      <c r="P1519" s="98" t="e">
        <f t="shared" si="577"/>
        <v>#VALUE!</v>
      </c>
      <c r="Q1519" s="99" t="e">
        <f t="shared" si="586"/>
        <v>#VALUE!</v>
      </c>
      <c r="R1519" s="100"/>
      <c r="S1519" s="5"/>
      <c r="T1519" s="28">
        <f t="shared" si="587"/>
        <v>0</v>
      </c>
      <c r="U1519" s="101">
        <v>66140</v>
      </c>
      <c r="V1519" s="102">
        <f t="shared" si="590"/>
        <v>0</v>
      </c>
      <c r="W1519" s="101"/>
      <c r="X1519" s="101"/>
      <c r="Y1519" s="102">
        <f t="shared" si="596"/>
        <v>0</v>
      </c>
      <c r="Z1519" s="102">
        <f t="shared" si="589"/>
        <v>0</v>
      </c>
      <c r="AA1519" s="102" t="e">
        <f t="shared" si="591"/>
        <v>#VALUE!</v>
      </c>
    </row>
    <row r="1520" spans="1:27" ht="17.25">
      <c r="A1520" s="5"/>
      <c r="B1520" s="5"/>
      <c r="C1520" s="93"/>
      <c r="D1520" s="193"/>
      <c r="E1520" s="94"/>
      <c r="F1520" s="95"/>
      <c r="G1520" s="96" t="str">
        <f t="shared" si="580"/>
        <v>Error</v>
      </c>
      <c r="H1520" s="97">
        <v>14400</v>
      </c>
      <c r="I1520" s="98" t="e">
        <f t="shared" si="592"/>
        <v>#VALUE!</v>
      </c>
      <c r="J1520" s="88" t="e">
        <f t="shared" si="576"/>
        <v>#VALUE!</v>
      </c>
      <c r="K1520" s="98">
        <f t="shared" si="582"/>
        <v>0</v>
      </c>
      <c r="L1520" s="98">
        <f t="shared" si="593"/>
        <v>0</v>
      </c>
      <c r="M1520" s="98" t="e">
        <f t="shared" si="594"/>
        <v>#VALUE!</v>
      </c>
      <c r="N1520" s="98" t="e">
        <f t="shared" si="595"/>
        <v>#VALUE!</v>
      </c>
      <c r="O1520" s="97"/>
      <c r="P1520" s="98" t="e">
        <f t="shared" si="577"/>
        <v>#VALUE!</v>
      </c>
      <c r="Q1520" s="99" t="e">
        <f t="shared" si="586"/>
        <v>#VALUE!</v>
      </c>
      <c r="R1520" s="100"/>
      <c r="S1520" s="5"/>
      <c r="T1520" s="28">
        <f t="shared" si="587"/>
        <v>0</v>
      </c>
      <c r="U1520" s="101">
        <v>66140</v>
      </c>
      <c r="V1520" s="102">
        <f t="shared" si="590"/>
        <v>0</v>
      </c>
      <c r="W1520" s="101"/>
      <c r="X1520" s="101"/>
      <c r="Y1520" s="102">
        <f t="shared" si="596"/>
        <v>0</v>
      </c>
      <c r="Z1520" s="102">
        <f t="shared" si="589"/>
        <v>0</v>
      </c>
      <c r="AA1520" s="102" t="e">
        <f t="shared" si="591"/>
        <v>#VALUE!</v>
      </c>
    </row>
    <row r="1521" spans="1:27" ht="17.25">
      <c r="A1521" s="5"/>
      <c r="B1521" s="5"/>
      <c r="C1521" s="93"/>
      <c r="D1521" s="193"/>
      <c r="E1521" s="84"/>
      <c r="F1521" s="85"/>
      <c r="G1521" s="86" t="str">
        <f t="shared" si="580"/>
        <v>Error</v>
      </c>
      <c r="H1521" s="87">
        <v>14400</v>
      </c>
      <c r="I1521" s="88" t="e">
        <f t="shared" si="592"/>
        <v>#VALUE!</v>
      </c>
      <c r="J1521" s="88" t="e">
        <f t="shared" si="576"/>
        <v>#VALUE!</v>
      </c>
      <c r="K1521" s="88">
        <f t="shared" si="582"/>
        <v>0</v>
      </c>
      <c r="L1521" s="88">
        <f t="shared" si="593"/>
        <v>0</v>
      </c>
      <c r="M1521" s="88" t="e">
        <f t="shared" si="594"/>
        <v>#VALUE!</v>
      </c>
      <c r="N1521" s="88" t="e">
        <f t="shared" si="595"/>
        <v>#VALUE!</v>
      </c>
      <c r="O1521" s="87"/>
      <c r="P1521" s="88" t="e">
        <f t="shared" si="577"/>
        <v>#VALUE!</v>
      </c>
      <c r="Q1521" s="89" t="e">
        <f t="shared" si="586"/>
        <v>#VALUE!</v>
      </c>
      <c r="R1521" s="90"/>
      <c r="S1521" s="82"/>
      <c r="T1521" s="28">
        <f t="shared" si="587"/>
        <v>0</v>
      </c>
      <c r="U1521" s="91">
        <v>66140</v>
      </c>
      <c r="V1521" s="92">
        <f t="shared" si="590"/>
        <v>0</v>
      </c>
      <c r="W1521" s="91"/>
      <c r="X1521" s="91"/>
      <c r="Y1521" s="92">
        <f t="shared" si="596"/>
        <v>0</v>
      </c>
      <c r="Z1521" s="92">
        <f t="shared" si="589"/>
        <v>0</v>
      </c>
      <c r="AA1521" s="92" t="e">
        <f t="shared" si="591"/>
        <v>#VALUE!</v>
      </c>
    </row>
    <row r="1522" spans="1:27" ht="17.25">
      <c r="A1522" s="5"/>
      <c r="B1522" s="5"/>
      <c r="C1522" s="93"/>
      <c r="D1522" s="193"/>
      <c r="E1522" s="94"/>
      <c r="F1522" s="95"/>
      <c r="G1522" s="96" t="str">
        <f t="shared" si="580"/>
        <v>Error</v>
      </c>
      <c r="H1522" s="97">
        <v>14400</v>
      </c>
      <c r="I1522" s="98" t="e">
        <f t="shared" si="592"/>
        <v>#VALUE!</v>
      </c>
      <c r="J1522" s="88" t="e">
        <f t="shared" si="576"/>
        <v>#VALUE!</v>
      </c>
      <c r="K1522" s="98">
        <f t="shared" si="582"/>
        <v>0</v>
      </c>
      <c r="L1522" s="98">
        <f t="shared" si="593"/>
        <v>0</v>
      </c>
      <c r="M1522" s="98" t="e">
        <f t="shared" si="594"/>
        <v>#VALUE!</v>
      </c>
      <c r="N1522" s="98" t="e">
        <f t="shared" si="595"/>
        <v>#VALUE!</v>
      </c>
      <c r="O1522" s="97"/>
      <c r="P1522" s="98" t="e">
        <f t="shared" si="577"/>
        <v>#VALUE!</v>
      </c>
      <c r="Q1522" s="99" t="e">
        <f t="shared" si="586"/>
        <v>#VALUE!</v>
      </c>
      <c r="R1522" s="100"/>
      <c r="S1522" s="5"/>
      <c r="T1522" s="28">
        <f t="shared" si="587"/>
        <v>0</v>
      </c>
      <c r="U1522" s="101">
        <v>66140</v>
      </c>
      <c r="V1522" s="102">
        <f t="shared" si="590"/>
        <v>0</v>
      </c>
      <c r="W1522" s="101"/>
      <c r="X1522" s="101"/>
      <c r="Y1522" s="102">
        <f t="shared" si="596"/>
        <v>0</v>
      </c>
      <c r="Z1522" s="102">
        <f t="shared" si="589"/>
        <v>0</v>
      </c>
      <c r="AA1522" s="102" t="e">
        <f t="shared" si="591"/>
        <v>#VALUE!</v>
      </c>
    </row>
    <row r="1523" spans="1:27" ht="17.25">
      <c r="A1523" s="5"/>
      <c r="B1523" s="5"/>
      <c r="C1523" s="93"/>
      <c r="D1523" s="193"/>
      <c r="E1523" s="94"/>
      <c r="F1523" s="95"/>
      <c r="G1523" s="96" t="str">
        <f t="shared" si="580"/>
        <v>Error</v>
      </c>
      <c r="H1523" s="97">
        <v>14400</v>
      </c>
      <c r="I1523" s="98" t="e">
        <f t="shared" si="592"/>
        <v>#VALUE!</v>
      </c>
      <c r="J1523" s="88" t="e">
        <f t="shared" si="576"/>
        <v>#VALUE!</v>
      </c>
      <c r="K1523" s="98">
        <f t="shared" si="582"/>
        <v>0</v>
      </c>
      <c r="L1523" s="98">
        <f t="shared" si="593"/>
        <v>0</v>
      </c>
      <c r="M1523" s="98" t="e">
        <f t="shared" si="594"/>
        <v>#VALUE!</v>
      </c>
      <c r="N1523" s="98" t="e">
        <f t="shared" si="595"/>
        <v>#VALUE!</v>
      </c>
      <c r="O1523" s="97"/>
      <c r="P1523" s="98" t="e">
        <f t="shared" si="577"/>
        <v>#VALUE!</v>
      </c>
      <c r="Q1523" s="99" t="e">
        <f t="shared" si="586"/>
        <v>#VALUE!</v>
      </c>
      <c r="R1523" s="100"/>
      <c r="S1523" s="5"/>
      <c r="T1523" s="28">
        <f t="shared" si="587"/>
        <v>0</v>
      </c>
      <c r="U1523" s="101">
        <v>66140</v>
      </c>
      <c r="V1523" s="102">
        <f t="shared" si="590"/>
        <v>0</v>
      </c>
      <c r="W1523" s="101"/>
      <c r="X1523" s="101"/>
      <c r="Y1523" s="102">
        <f t="shared" si="596"/>
        <v>0</v>
      </c>
      <c r="Z1523" s="102">
        <f t="shared" si="589"/>
        <v>0</v>
      </c>
      <c r="AA1523" s="102" t="e">
        <f t="shared" si="591"/>
        <v>#VALUE!</v>
      </c>
    </row>
    <row r="1524" spans="1:27" ht="17.25">
      <c r="A1524" s="5"/>
      <c r="B1524" s="5"/>
      <c r="C1524" s="93"/>
      <c r="D1524" s="193"/>
      <c r="E1524" s="94"/>
      <c r="F1524" s="95"/>
      <c r="G1524" s="96" t="str">
        <f t="shared" si="580"/>
        <v>Error</v>
      </c>
      <c r="H1524" s="97">
        <v>14400</v>
      </c>
      <c r="I1524" s="98" t="e">
        <f t="shared" si="592"/>
        <v>#VALUE!</v>
      </c>
      <c r="J1524" s="88" t="e">
        <f t="shared" ref="J1524:J1531" si="597">IF(I1524&lt;=59525,59525,I1524)</f>
        <v>#VALUE!</v>
      </c>
      <c r="K1524" s="98">
        <f t="shared" si="582"/>
        <v>0</v>
      </c>
      <c r="L1524" s="98">
        <f t="shared" si="593"/>
        <v>0</v>
      </c>
      <c r="M1524" s="98" t="e">
        <f t="shared" si="594"/>
        <v>#VALUE!</v>
      </c>
      <c r="N1524" s="98" t="e">
        <f t="shared" si="595"/>
        <v>#VALUE!</v>
      </c>
      <c r="O1524" s="97"/>
      <c r="P1524" s="98" t="e">
        <f t="shared" ref="P1524:P1531" si="598">M1524+N1524+O1524</f>
        <v>#VALUE!</v>
      </c>
      <c r="Q1524" s="99" t="e">
        <f t="shared" si="586"/>
        <v>#VALUE!</v>
      </c>
      <c r="R1524" s="100"/>
      <c r="S1524" s="5"/>
      <c r="T1524" s="28">
        <f t="shared" si="587"/>
        <v>0</v>
      </c>
      <c r="U1524" s="101">
        <v>66140</v>
      </c>
      <c r="V1524" s="102">
        <f t="shared" ref="V1524:V1531" si="599">+U1524*T1524</f>
        <v>0</v>
      </c>
      <c r="W1524" s="101"/>
      <c r="X1524" s="101"/>
      <c r="Y1524" s="102">
        <f t="shared" si="596"/>
        <v>0</v>
      </c>
      <c r="Z1524" s="102">
        <f t="shared" si="589"/>
        <v>0</v>
      </c>
      <c r="AA1524" s="102" t="e">
        <f t="shared" ref="AA1524:AA1531" si="600">+Z1524+Q1524</f>
        <v>#VALUE!</v>
      </c>
    </row>
    <row r="1525" spans="1:27" ht="17.25">
      <c r="A1525" s="5"/>
      <c r="B1525" s="5"/>
      <c r="C1525" s="93"/>
      <c r="D1525" s="193"/>
      <c r="E1525" s="94"/>
      <c r="F1525" s="95"/>
      <c r="G1525" s="96" t="str">
        <f t="shared" ref="G1525:G1531" si="601">IF($C1525="ստորաբաժանման պետ",IF(F1525=0,2.28,IF(F1525=1,2.35,IF(F1525=2,2.43,IF(F1525=3,2.5,IF(OR(F1525=4,F1525=5),2.58,IF(OR(F1525=6,F1525=7),2.66,IF(OR(F1525=8,F1525=9),2.75,IF(OR(F1525=10,F1525=11,F1525=12),2.83,IF(OR(F1525=13,F1525=14,F1525=15),2.92,IF(OR(F1525=16,F1525=17,F1525=18),3.01,3.11)))))))))),IF($C1525="ավագ կարգադրիչ",IF(F1525=0,1.96,IF(F1525=1,2.02,IF(F1525=2,2.08,IF(F1525=3,2.15,IF(OR(F1525=4,F1525=5),2.21,IF(OR(F1525=6,F1525=7),2.28,IF(OR(F1525=8,F1525=9),2.35,IF(OR(F1525=10,F1525=11,F1525=12),2.42,IF(OR(F1525=13,F1525=14,F1525=15),2.5,IF(OR(F1525=16,F1525=17,F1525=18),2.58,2.66)))))))))),IF($C1525="կարգադրիչ",IF(F1525=0,1.45,IF(F1525=1,1.49,IF(F1525=2,1.54,IF(F1525=3,1.59,IF(OR(F1525=4,F1525=5),1.9,IF(OR(F1525=6,F1525=7),1.96,IF(OR(F1525=8,F1525=9),1.73,IF(OR(F1525=10,F1525=11,F1525=12),1.79,IF(OR(F1525=13,F1525=14,F1525=15),1.84,IF(OR(F1525=16,F1525=17,F1525=18),1.9,1.95)))))))))), "Error")))</f>
        <v>Error</v>
      </c>
      <c r="H1525" s="97">
        <v>14400</v>
      </c>
      <c r="I1525" s="98" t="e">
        <f t="shared" si="592"/>
        <v>#VALUE!</v>
      </c>
      <c r="J1525" s="88" t="e">
        <f t="shared" si="597"/>
        <v>#VALUE!</v>
      </c>
      <c r="K1525" s="98">
        <f t="shared" ref="K1525:K1531" si="602">IF($D1525="գեներալ-մայոր",2.91,IF($D1525="գնդապետ",2.38,IF($D1525="փոխգնդապետ",2.25,IF($D1525="մայոր",1.85,IF($D1525="կապիտան",1.72,IF($D1525="ավագ լեյտենանտ",1.59,IF($D1525="լեյտենանտ",1.46,IF($D1525="ավագ ենթասպա",1.06,IF($D1525="ենթասպա",0.93,IF($D1525="ավագ",0.79,IF($D1525="ավագ սերժանտ",0.66,IF($D1525="սերժանտ",0.53,IF($D1525="կրտսեր սերժանտ",0.4,0)))))))))))))</f>
        <v>0</v>
      </c>
      <c r="L1525" s="98">
        <f t="shared" si="593"/>
        <v>0</v>
      </c>
      <c r="M1525" s="98" t="e">
        <f t="shared" si="594"/>
        <v>#VALUE!</v>
      </c>
      <c r="N1525" s="98" t="e">
        <f t="shared" si="595"/>
        <v>#VALUE!</v>
      </c>
      <c r="O1525" s="97"/>
      <c r="P1525" s="98" t="e">
        <f t="shared" si="598"/>
        <v>#VALUE!</v>
      </c>
      <c r="Q1525" s="99" t="e">
        <f t="shared" ref="Q1525:Q1531" si="603">P1525*6.565</f>
        <v>#VALUE!</v>
      </c>
      <c r="R1525" s="100"/>
      <c r="S1525" s="5"/>
      <c r="T1525" s="28">
        <f t="shared" ref="T1525:T1531" si="604">IF(E1525&lt;1,0,IF(D1525="Բ-1",IF(F1525=0,6.94,IF(F1525=1,7.17,IF(F1525=2,7.41,IF(F1525=3,7.66,IF(OR(F1525=5,F1525=4),7.92,IF(OR(F1525=6,F1525=7),8.18,IF(OR(F1525=8,F1525=9),8.46,IF(OR(F1525=10,F1525=11,F1525=12),8.74,IF(OR(F1525=13,F1525=14,F1525=15),9.03,IF(OR(F1525=16,F1525=17,F1525=18),9.33,9.65)))))))))),IF(D1525="Բ-2", IF(F1525=0,5.71,IF(F1525=1,5.89,IF(F1525=2,6.09,IF(F1525=3,6.29,IF(OR(F1525=5,F1525=4),6.5,IF(OR(F1525=6,F1525=7),6.72,IF(OR(F1525=8,F1525=9),6.94,IF(OR(F1525=10,F1525=11,F1525=12),7.17,IF(OR(F1525=13,F1525=14,F1525=15),7.41,IF(OR(F1525=16,F1525=17,F1525=18),7.65,7.91)))))))))), IF(D1525="Գ-1", IF(F1525=0,4.7,IF(F1525=1,4.86,IF(F1525=2,5.01,IF(F1525=3,5.18,IF(OR(F1525=5,F1525=4),5.35,IF(OR(F1525=6,F1525=7),5.52,IF(OR(F1525=8,F1525=9),5.71,IF(OR(F1525=10,F1525=11,F1525=12),5.89,IF(OR(F1525=13,F1525=14,F1525=15),6.09,IF(OR(F1525=16,F1525=17,F1525=18),6.29,6.49)))))))))), IF(D1525="Գ-2", IF(F1525=0,3.88,IF(F1525=1,4.01,IF(F1525=2,4.14,IF(F1525=3,4.27,IF(OR(F1525=5,F1525=4),4.41,IF(OR(F1525=6,F1525=7),4.55,IF(OR(F1525=8,F1525=9),4.7,IF(OR(F1525=10,F1525=11,F1525=12),4.85,IF(OR(F1525=13,F1525=14,F1525=15),5.01,IF(OR(F1525=16,F1525=17,F1525=18),5.17,5.34)))))))))), IF(D1525="Գ-3", IF(F1525=0,3.21,IF(F1525=1,3.31,IF(F1525=2,3.42,IF(F1525=3,3.53,IF(OR(F1525=5,F1525=4),3.64,IF(OR(F1525=6,F1525=7),3.76,IF(OR(F1525=8,F1525=9),3.88,IF(OR(F1525=10,F1525=11,F1525=12),4.01,IF(OR(F1525=13,F1525=14,F1525=15),4.13,IF(OR(F1525=16,F1525=17,F1525=18),4.27,4.4)))))))))), IF(D1525="Ա-1", IF(F1525=0,2.66,IF(F1525=1,2.75,IF(F1525=2,2.83,IF(F1525=3,2.92,IF(OR(F1525=5,F1525=4),3.02,IF(OR(F1525=6,F1525=7),3.11,IF(OR(F1525=8,F1525=9),3.21,IF(OR(F1525=10,F1525=11,F1525=12),3.31,IF(OR(F1525=13,F1525=14,F1525=15),3.42,IF(OR(F1525=16,F1525=17,F1525=18),3.53,3.64)))))))))), IF(D1525="Ա-2", IF(F1525=0,2.28,IF(F1525=1,2.35,IF(F1525=2,2.43,IF(F1525=3,2.5,IF(OR(F1525=5,F1525=4),2.58,IF(OR(F1525=6,F1525=7),2.66,IF(OR(F1525=8,F1525=9),2.75,IF(OR(F1525=10,F1525=11,F1525=12),2.83,IF(OR(F1525=13,F1525=14,F1525=15),2.92,IF(OR(F1525=16,F1525=17,F1525=18),3.01,3.11)))))))))),IF(D1525="Ա-3", IF(F1525=0,1.96,IF(F1525=1,2.02,IF(F1525=2,2.08,IF(F1525=3,2.15,IF(OR(F1525=5,F1525=4),2.21,IF(OR(F1525=6,F1525=7),2.28,IF(OR(F1525=8,F1525=9),2.35,IF(OR(F1525=10,F1525=11,F1525=12),2.42,IF(OR(F1525=13,F1525=14,F1525=15),2.5,IF(OR(F1525=16,F1525=17,F1525=18),2.58,2.66)))))))))), IF(D1525="Կ-1", IF(F1525=0,1.68,IF(F1525=1,1.73,IF(F1525=2,1.79,IF(F1525=3,1.84,IF(OR(F1525=5,F1525=4),1.9,IF(OR(F1525=6,F1525=7),1.96,IF(OR(F1525=8,F1525=9),2.02,IF(OR(F1525=10,F1525=11,F1525=12),2.08,IF(OR(F1525=13,F1525=14,F1525=15),2.14,IF(OR(F1525=16,F1525=17,F1525=18),2.21,2.28)))))))))), IF(D1525="Կ-2", IF(F1525=0,1.45,IF(F1525=1,1.49,IF(F1525=2,1.54,IF(F1525=3,1.59,IF(OR(F1525=5,F1525=4),1.63,IF(OR(F1525=6,F1525=7),1.68,IF(OR(F1525=8,F1525=9),1.73,IF(OR(F1525=10,F1525=11,F1525=12),1.79,IF(OR(F1525=13,F1525=14,F1525=15),1.84,IF(OR(F1525=16,F1525=17,F1525=18),1.9,1.95)))))))))),IF(D1525="Կ-3", IF(F1525=0,1.25,IF(F1525=1,1.29,IF(F1525=2,1.33,IF(F1525=3,1.37,IF(OR(F1525=5,F1525=4),1.41,IF(OR(F1525=6,F1525=7),1.45,IF(OR(F1525=8,F1525=9),1.49,IF(OR(F1525=10,F1525=11,F1525=12),1.54,IF(OR(F1525=13,F1525=14,F1525=15),1.58,IF(OR(F1525=16,F1525=17,F1525=18),1.63,1.68)))))))))), "Error"))))))))))))</f>
        <v>0</v>
      </c>
      <c r="U1525" s="101">
        <v>66140</v>
      </c>
      <c r="V1525" s="102">
        <f t="shared" si="599"/>
        <v>0</v>
      </c>
      <c r="W1525" s="101"/>
      <c r="X1525" s="101"/>
      <c r="Y1525" s="102">
        <f t="shared" si="596"/>
        <v>0</v>
      </c>
      <c r="Z1525" s="102">
        <f t="shared" ref="Z1525:Z1531" si="605">+Y1525*6.565</f>
        <v>0</v>
      </c>
      <c r="AA1525" s="102" t="e">
        <f t="shared" si="600"/>
        <v>#VALUE!</v>
      </c>
    </row>
    <row r="1526" spans="1:27" ht="17.25">
      <c r="A1526" s="5"/>
      <c r="B1526" s="5"/>
      <c r="C1526" s="93"/>
      <c r="D1526" s="193"/>
      <c r="E1526" s="94"/>
      <c r="F1526" s="95"/>
      <c r="G1526" s="96" t="str">
        <f t="shared" si="601"/>
        <v>Error</v>
      </c>
      <c r="H1526" s="97">
        <v>14400</v>
      </c>
      <c r="I1526" s="98" t="e">
        <f t="shared" si="592"/>
        <v>#VALUE!</v>
      </c>
      <c r="J1526" s="88" t="e">
        <f t="shared" si="597"/>
        <v>#VALUE!</v>
      </c>
      <c r="K1526" s="98">
        <f t="shared" si="602"/>
        <v>0</v>
      </c>
      <c r="L1526" s="98">
        <f t="shared" si="593"/>
        <v>0</v>
      </c>
      <c r="M1526" s="98" t="e">
        <f t="shared" si="594"/>
        <v>#VALUE!</v>
      </c>
      <c r="N1526" s="98" t="e">
        <f t="shared" si="595"/>
        <v>#VALUE!</v>
      </c>
      <c r="O1526" s="97"/>
      <c r="P1526" s="98" t="e">
        <f t="shared" si="598"/>
        <v>#VALUE!</v>
      </c>
      <c r="Q1526" s="99" t="e">
        <f t="shared" si="603"/>
        <v>#VALUE!</v>
      </c>
      <c r="R1526" s="100"/>
      <c r="S1526" s="5"/>
      <c r="T1526" s="28">
        <f t="shared" si="604"/>
        <v>0</v>
      </c>
      <c r="U1526" s="101">
        <v>66140</v>
      </c>
      <c r="V1526" s="102">
        <f t="shared" si="599"/>
        <v>0</v>
      </c>
      <c r="W1526" s="101"/>
      <c r="X1526" s="101"/>
      <c r="Y1526" s="102">
        <f t="shared" si="596"/>
        <v>0</v>
      </c>
      <c r="Z1526" s="102">
        <f t="shared" si="605"/>
        <v>0</v>
      </c>
      <c r="AA1526" s="102" t="e">
        <f t="shared" si="600"/>
        <v>#VALUE!</v>
      </c>
    </row>
    <row r="1527" spans="1:27" ht="17.25">
      <c r="A1527" s="5"/>
      <c r="B1527" s="5"/>
      <c r="C1527" s="93"/>
      <c r="D1527" s="193"/>
      <c r="E1527" s="84"/>
      <c r="F1527" s="85"/>
      <c r="G1527" s="86" t="str">
        <f t="shared" si="601"/>
        <v>Error</v>
      </c>
      <c r="H1527" s="87">
        <v>14400</v>
      </c>
      <c r="I1527" s="88" t="e">
        <f t="shared" si="592"/>
        <v>#VALUE!</v>
      </c>
      <c r="J1527" s="88" t="e">
        <f t="shared" si="597"/>
        <v>#VALUE!</v>
      </c>
      <c r="K1527" s="88">
        <f t="shared" si="602"/>
        <v>0</v>
      </c>
      <c r="L1527" s="88">
        <f t="shared" si="593"/>
        <v>0</v>
      </c>
      <c r="M1527" s="88" t="e">
        <f t="shared" si="594"/>
        <v>#VALUE!</v>
      </c>
      <c r="N1527" s="88" t="e">
        <f t="shared" si="595"/>
        <v>#VALUE!</v>
      </c>
      <c r="O1527" s="87"/>
      <c r="P1527" s="88" t="e">
        <f t="shared" si="598"/>
        <v>#VALUE!</v>
      </c>
      <c r="Q1527" s="89" t="e">
        <f t="shared" si="603"/>
        <v>#VALUE!</v>
      </c>
      <c r="R1527" s="90"/>
      <c r="S1527" s="82"/>
      <c r="T1527" s="28">
        <f t="shared" si="604"/>
        <v>0</v>
      </c>
      <c r="U1527" s="91">
        <v>66140</v>
      </c>
      <c r="V1527" s="92">
        <f t="shared" si="599"/>
        <v>0</v>
      </c>
      <c r="W1527" s="91"/>
      <c r="X1527" s="91"/>
      <c r="Y1527" s="92">
        <f t="shared" si="596"/>
        <v>0</v>
      </c>
      <c r="Z1527" s="92">
        <f t="shared" si="605"/>
        <v>0</v>
      </c>
      <c r="AA1527" s="92" t="e">
        <f t="shared" si="600"/>
        <v>#VALUE!</v>
      </c>
    </row>
    <row r="1528" spans="1:27" ht="17.25">
      <c r="A1528" s="5"/>
      <c r="B1528" s="5"/>
      <c r="C1528" s="93"/>
      <c r="D1528" s="193"/>
      <c r="E1528" s="94"/>
      <c r="F1528" s="95"/>
      <c r="G1528" s="96" t="str">
        <f t="shared" si="601"/>
        <v>Error</v>
      </c>
      <c r="H1528" s="97">
        <v>14400</v>
      </c>
      <c r="I1528" s="98" t="e">
        <f t="shared" si="592"/>
        <v>#VALUE!</v>
      </c>
      <c r="J1528" s="88" t="e">
        <f t="shared" si="597"/>
        <v>#VALUE!</v>
      </c>
      <c r="K1528" s="98">
        <f t="shared" si="602"/>
        <v>0</v>
      </c>
      <c r="L1528" s="98">
        <f t="shared" si="593"/>
        <v>0</v>
      </c>
      <c r="M1528" s="98" t="e">
        <f t="shared" si="594"/>
        <v>#VALUE!</v>
      </c>
      <c r="N1528" s="98" t="e">
        <f t="shared" si="595"/>
        <v>#VALUE!</v>
      </c>
      <c r="O1528" s="97"/>
      <c r="P1528" s="98" t="e">
        <f t="shared" si="598"/>
        <v>#VALUE!</v>
      </c>
      <c r="Q1528" s="99" t="e">
        <f t="shared" si="603"/>
        <v>#VALUE!</v>
      </c>
      <c r="R1528" s="100"/>
      <c r="S1528" s="5"/>
      <c r="T1528" s="28">
        <f t="shared" si="604"/>
        <v>0</v>
      </c>
      <c r="U1528" s="101">
        <v>66140</v>
      </c>
      <c r="V1528" s="102">
        <f t="shared" si="599"/>
        <v>0</v>
      </c>
      <c r="W1528" s="101"/>
      <c r="X1528" s="101"/>
      <c r="Y1528" s="102">
        <f t="shared" si="596"/>
        <v>0</v>
      </c>
      <c r="Z1528" s="102">
        <f t="shared" si="605"/>
        <v>0</v>
      </c>
      <c r="AA1528" s="102" t="e">
        <f t="shared" si="600"/>
        <v>#VALUE!</v>
      </c>
    </row>
    <row r="1529" spans="1:27" ht="17.25">
      <c r="A1529" s="5"/>
      <c r="B1529" s="5"/>
      <c r="C1529" s="93"/>
      <c r="D1529" s="193"/>
      <c r="E1529" s="94"/>
      <c r="F1529" s="95"/>
      <c r="G1529" s="96" t="str">
        <f t="shared" si="601"/>
        <v>Error</v>
      </c>
      <c r="H1529" s="97">
        <v>14400</v>
      </c>
      <c r="I1529" s="98" t="e">
        <f t="shared" si="592"/>
        <v>#VALUE!</v>
      </c>
      <c r="J1529" s="88" t="e">
        <f t="shared" si="597"/>
        <v>#VALUE!</v>
      </c>
      <c r="K1529" s="98">
        <f t="shared" si="602"/>
        <v>0</v>
      </c>
      <c r="L1529" s="98">
        <f t="shared" si="593"/>
        <v>0</v>
      </c>
      <c r="M1529" s="98" t="e">
        <f t="shared" si="594"/>
        <v>#VALUE!</v>
      </c>
      <c r="N1529" s="98" t="e">
        <f t="shared" si="595"/>
        <v>#VALUE!</v>
      </c>
      <c r="O1529" s="97"/>
      <c r="P1529" s="98" t="e">
        <f t="shared" si="598"/>
        <v>#VALUE!</v>
      </c>
      <c r="Q1529" s="99" t="e">
        <f t="shared" si="603"/>
        <v>#VALUE!</v>
      </c>
      <c r="R1529" s="100"/>
      <c r="S1529" s="5"/>
      <c r="T1529" s="28">
        <f t="shared" si="604"/>
        <v>0</v>
      </c>
      <c r="U1529" s="101">
        <v>66140</v>
      </c>
      <c r="V1529" s="102">
        <f t="shared" si="599"/>
        <v>0</v>
      </c>
      <c r="W1529" s="101"/>
      <c r="X1529" s="101"/>
      <c r="Y1529" s="102">
        <f t="shared" si="596"/>
        <v>0</v>
      </c>
      <c r="Z1529" s="102">
        <f t="shared" si="605"/>
        <v>0</v>
      </c>
      <c r="AA1529" s="102" t="e">
        <f t="shared" si="600"/>
        <v>#VALUE!</v>
      </c>
    </row>
    <row r="1530" spans="1:27" ht="17.25">
      <c r="A1530" s="5"/>
      <c r="B1530" s="5"/>
      <c r="C1530" s="93"/>
      <c r="D1530" s="193"/>
      <c r="E1530" s="94"/>
      <c r="F1530" s="95"/>
      <c r="G1530" s="96" t="str">
        <f t="shared" si="601"/>
        <v>Error</v>
      </c>
      <c r="H1530" s="97">
        <v>14400</v>
      </c>
      <c r="I1530" s="98" t="e">
        <f t="shared" si="592"/>
        <v>#VALUE!</v>
      </c>
      <c r="J1530" s="88" t="e">
        <f t="shared" si="597"/>
        <v>#VALUE!</v>
      </c>
      <c r="K1530" s="98">
        <f t="shared" si="602"/>
        <v>0</v>
      </c>
      <c r="L1530" s="98">
        <f t="shared" si="593"/>
        <v>0</v>
      </c>
      <c r="M1530" s="98" t="e">
        <f t="shared" si="594"/>
        <v>#VALUE!</v>
      </c>
      <c r="N1530" s="98" t="e">
        <f t="shared" si="595"/>
        <v>#VALUE!</v>
      </c>
      <c r="O1530" s="97"/>
      <c r="P1530" s="98" t="e">
        <f t="shared" si="598"/>
        <v>#VALUE!</v>
      </c>
      <c r="Q1530" s="99" t="e">
        <f t="shared" si="603"/>
        <v>#VALUE!</v>
      </c>
      <c r="R1530" s="100"/>
      <c r="S1530" s="5"/>
      <c r="T1530" s="28">
        <f t="shared" si="604"/>
        <v>0</v>
      </c>
      <c r="U1530" s="101">
        <v>66140</v>
      </c>
      <c r="V1530" s="102">
        <f t="shared" si="599"/>
        <v>0</v>
      </c>
      <c r="W1530" s="101"/>
      <c r="X1530" s="101"/>
      <c r="Y1530" s="102">
        <f t="shared" si="596"/>
        <v>0</v>
      </c>
      <c r="Z1530" s="102">
        <f t="shared" si="605"/>
        <v>0</v>
      </c>
      <c r="AA1530" s="102" t="e">
        <f t="shared" si="600"/>
        <v>#VALUE!</v>
      </c>
    </row>
    <row r="1531" spans="1:27" ht="18" thickBot="1">
      <c r="A1531" s="103"/>
      <c r="B1531" s="103"/>
      <c r="C1531" s="104"/>
      <c r="D1531" s="194"/>
      <c r="E1531" s="105"/>
      <c r="F1531" s="106"/>
      <c r="G1531" s="107" t="str">
        <f t="shared" si="601"/>
        <v>Error</v>
      </c>
      <c r="H1531" s="108">
        <v>14400</v>
      </c>
      <c r="I1531" s="109" t="e">
        <f t="shared" si="592"/>
        <v>#VALUE!</v>
      </c>
      <c r="J1531" s="88" t="e">
        <f t="shared" si="597"/>
        <v>#VALUE!</v>
      </c>
      <c r="K1531" s="109">
        <f t="shared" si="602"/>
        <v>0</v>
      </c>
      <c r="L1531" s="109">
        <f t="shared" si="593"/>
        <v>0</v>
      </c>
      <c r="M1531" s="109" t="e">
        <f t="shared" si="594"/>
        <v>#VALUE!</v>
      </c>
      <c r="N1531" s="109" t="e">
        <f t="shared" si="595"/>
        <v>#VALUE!</v>
      </c>
      <c r="O1531" s="108"/>
      <c r="P1531" s="109" t="e">
        <f t="shared" si="598"/>
        <v>#VALUE!</v>
      </c>
      <c r="Q1531" s="110" t="e">
        <f t="shared" si="603"/>
        <v>#VALUE!</v>
      </c>
      <c r="R1531" s="111"/>
      <c r="S1531" s="103"/>
      <c r="T1531" s="28">
        <f t="shared" si="604"/>
        <v>0</v>
      </c>
      <c r="U1531" s="112">
        <v>66140</v>
      </c>
      <c r="V1531" s="113">
        <f t="shared" si="599"/>
        <v>0</v>
      </c>
      <c r="W1531" s="112"/>
      <c r="X1531" s="112"/>
      <c r="Y1531" s="113">
        <f t="shared" si="596"/>
        <v>0</v>
      </c>
      <c r="Z1531" s="113">
        <f t="shared" si="605"/>
        <v>0</v>
      </c>
      <c r="AA1531" s="113" t="e">
        <f t="shared" si="600"/>
        <v>#VALUE!</v>
      </c>
    </row>
    <row r="1532" spans="1:27" s="120" customFormat="1" ht="15.75" thickBot="1">
      <c r="A1532" s="1055" t="s">
        <v>47</v>
      </c>
      <c r="B1532" s="1056"/>
      <c r="C1532" s="1056"/>
      <c r="D1532" s="1056"/>
      <c r="E1532" s="114">
        <f>SUM(E1460:E1531)</f>
        <v>0</v>
      </c>
      <c r="F1532" s="115"/>
      <c r="G1532" s="116">
        <f>SUM(G1460:G1531)</f>
        <v>0</v>
      </c>
      <c r="H1532" s="117"/>
      <c r="I1532" s="118" t="e">
        <f t="shared" ref="I1532:R1532" si="606">SUM(I1460:I1531)</f>
        <v>#VALUE!</v>
      </c>
      <c r="J1532" s="118" t="e">
        <f t="shared" si="606"/>
        <v>#VALUE!</v>
      </c>
      <c r="K1532" s="118">
        <f t="shared" si="606"/>
        <v>0</v>
      </c>
      <c r="L1532" s="118">
        <f t="shared" si="606"/>
        <v>0</v>
      </c>
      <c r="M1532" s="118" t="e">
        <f t="shared" si="606"/>
        <v>#VALUE!</v>
      </c>
      <c r="N1532" s="118" t="e">
        <f t="shared" si="606"/>
        <v>#VALUE!</v>
      </c>
      <c r="O1532" s="117">
        <f t="shared" si="606"/>
        <v>0</v>
      </c>
      <c r="P1532" s="118" t="e">
        <f t="shared" si="606"/>
        <v>#VALUE!</v>
      </c>
      <c r="Q1532" s="119" t="e">
        <f t="shared" si="606"/>
        <v>#VALUE!</v>
      </c>
      <c r="R1532" s="116">
        <f t="shared" si="606"/>
        <v>0</v>
      </c>
      <c r="S1532" s="117"/>
      <c r="T1532" s="117"/>
      <c r="U1532" s="117"/>
      <c r="V1532" s="118">
        <f t="shared" ref="V1532:AA1532" si="607">SUM(V1460:V1531)</f>
        <v>0</v>
      </c>
      <c r="W1532" s="118">
        <f t="shared" si="607"/>
        <v>0</v>
      </c>
      <c r="X1532" s="118">
        <f t="shared" si="607"/>
        <v>0</v>
      </c>
      <c r="Y1532" s="118">
        <f t="shared" si="607"/>
        <v>0</v>
      </c>
      <c r="Z1532" s="118">
        <f t="shared" si="607"/>
        <v>0</v>
      </c>
      <c r="AA1532" s="119" t="e">
        <f t="shared" si="607"/>
        <v>#VALUE!</v>
      </c>
    </row>
    <row r="1534" spans="1:27" ht="15.75" thickBot="1"/>
    <row r="1535" spans="1:27" s="38" customFormat="1" ht="27" customHeight="1" thickBot="1">
      <c r="A1535" s="1057" t="s">
        <v>49</v>
      </c>
      <c r="B1535" s="1058"/>
      <c r="C1535" s="1058"/>
      <c r="D1535" s="1059"/>
      <c r="E1535" s="1060" t="s">
        <v>326</v>
      </c>
      <c r="F1535" s="1061"/>
      <c r="G1535" s="1061"/>
      <c r="H1535" s="1061"/>
      <c r="I1535" s="1061"/>
      <c r="J1535" s="1061"/>
      <c r="K1535" s="1061"/>
      <c r="L1535" s="1061"/>
      <c r="M1535" s="1061"/>
      <c r="N1535" s="1061"/>
      <c r="O1535" s="1061"/>
      <c r="P1535" s="1061"/>
      <c r="Q1535" s="1061"/>
      <c r="R1535" s="1061"/>
      <c r="S1535" s="1061"/>
      <c r="T1535" s="1061"/>
      <c r="U1535" s="1061"/>
      <c r="V1535" s="1061"/>
      <c r="W1535" s="1061"/>
      <c r="X1535" s="1061"/>
      <c r="Y1535" s="1061"/>
      <c r="Z1535" s="1061"/>
      <c r="AA1535" s="1062"/>
    </row>
    <row r="1536" spans="1:27" s="38" customFormat="1" ht="18" thickBot="1">
      <c r="A1536" s="1052" t="s">
        <v>292</v>
      </c>
      <c r="B1536" s="1053"/>
      <c r="C1536" s="1053"/>
      <c r="D1536" s="1054"/>
      <c r="E1536" s="1029" t="s">
        <v>51</v>
      </c>
      <c r="F1536" s="1030"/>
      <c r="G1536" s="1030"/>
      <c r="H1536" s="1030"/>
      <c r="I1536" s="1030"/>
      <c r="J1536" s="1030"/>
      <c r="K1536" s="1030"/>
      <c r="L1536" s="1030"/>
      <c r="M1536" s="1030"/>
      <c r="N1536" s="1030"/>
      <c r="O1536" s="1030"/>
      <c r="P1536" s="1030"/>
      <c r="Q1536" s="1031"/>
      <c r="R1536" s="1027" t="s">
        <v>52</v>
      </c>
      <c r="S1536" s="1028"/>
      <c r="T1536" s="1028"/>
      <c r="U1536" s="1028"/>
      <c r="V1536" s="1028"/>
      <c r="W1536" s="1028"/>
      <c r="X1536" s="1028"/>
      <c r="Y1536" s="1028"/>
      <c r="Z1536" s="1028"/>
      <c r="AA1536" s="1040"/>
    </row>
    <row r="1537" spans="1:29" s="62" customFormat="1" ht="143.25" thickBot="1">
      <c r="A1537" s="63" t="s">
        <v>10</v>
      </c>
      <c r="B1537" s="64" t="s">
        <v>293</v>
      </c>
      <c r="C1537" s="64" t="s">
        <v>55</v>
      </c>
      <c r="D1537" s="65" t="s">
        <v>294</v>
      </c>
      <c r="E1537" s="66" t="s">
        <v>1</v>
      </c>
      <c r="F1537" s="67" t="s">
        <v>295</v>
      </c>
      <c r="G1537" s="67" t="s">
        <v>296</v>
      </c>
      <c r="H1537" s="67" t="s">
        <v>297</v>
      </c>
      <c r="I1537" s="67" t="s">
        <v>298</v>
      </c>
      <c r="J1537" s="67" t="s">
        <v>299</v>
      </c>
      <c r="K1537" s="67" t="s">
        <v>300</v>
      </c>
      <c r="L1537" s="67" t="s">
        <v>301</v>
      </c>
      <c r="M1537" s="67" t="s">
        <v>302</v>
      </c>
      <c r="N1537" s="67" t="s">
        <v>303</v>
      </c>
      <c r="O1537" s="67" t="s">
        <v>30</v>
      </c>
      <c r="P1537" s="68" t="s">
        <v>60</v>
      </c>
      <c r="Q1537" s="69" t="s">
        <v>304</v>
      </c>
      <c r="R1537" s="70" t="s">
        <v>1</v>
      </c>
      <c r="S1537" s="71" t="s">
        <v>295</v>
      </c>
      <c r="T1537" s="71" t="s">
        <v>90</v>
      </c>
      <c r="U1537" s="71" t="s">
        <v>305</v>
      </c>
      <c r="V1537" s="71" t="s">
        <v>298</v>
      </c>
      <c r="W1537" s="71" t="str">
        <f>+J1537</f>
        <v>Սահմանվող պաշտոնային դրույքաչափ /հաշվի առնելով  նվազագույն ամսական աշխատավարձը - 50000 դրամ/</v>
      </c>
      <c r="X1537" s="71" t="s">
        <v>30</v>
      </c>
      <c r="Y1537" s="68" t="s">
        <v>60</v>
      </c>
      <c r="Z1537" s="71" t="s">
        <v>306</v>
      </c>
      <c r="AA1537" s="72" t="s">
        <v>307</v>
      </c>
    </row>
    <row r="1538" spans="1:29" s="81" customFormat="1" ht="17.25" customHeight="1" thickBot="1">
      <c r="A1538" s="73">
        <v>1</v>
      </c>
      <c r="B1538" s="74">
        <v>2</v>
      </c>
      <c r="C1538" s="74">
        <v>3</v>
      </c>
      <c r="D1538" s="75">
        <v>4</v>
      </c>
      <c r="E1538" s="76">
        <v>5</v>
      </c>
      <c r="F1538" s="74">
        <v>6</v>
      </c>
      <c r="G1538" s="77">
        <v>7</v>
      </c>
      <c r="H1538" s="74">
        <v>8</v>
      </c>
      <c r="I1538" s="74">
        <v>9</v>
      </c>
      <c r="J1538" s="77">
        <v>10</v>
      </c>
      <c r="K1538" s="74">
        <v>11</v>
      </c>
      <c r="L1538" s="74">
        <v>12</v>
      </c>
      <c r="M1538" s="77">
        <v>13</v>
      </c>
      <c r="N1538" s="74">
        <v>14</v>
      </c>
      <c r="O1538" s="74">
        <v>15</v>
      </c>
      <c r="P1538" s="77">
        <v>16</v>
      </c>
      <c r="Q1538" s="78">
        <v>17</v>
      </c>
      <c r="R1538" s="79">
        <v>18</v>
      </c>
      <c r="S1538" s="77">
        <v>19</v>
      </c>
      <c r="T1538" s="74">
        <v>20</v>
      </c>
      <c r="U1538" s="74">
        <v>21</v>
      </c>
      <c r="V1538" s="74">
        <v>22</v>
      </c>
      <c r="W1538" s="74">
        <v>23</v>
      </c>
      <c r="X1538" s="74">
        <v>24</v>
      </c>
      <c r="Y1538" s="74">
        <v>25</v>
      </c>
      <c r="Z1538" s="74">
        <v>26</v>
      </c>
      <c r="AA1538" s="78">
        <v>27</v>
      </c>
      <c r="AB1538" s="80"/>
      <c r="AC1538" s="80"/>
    </row>
    <row r="1539" spans="1:29" ht="17.25">
      <c r="A1539" s="82"/>
      <c r="B1539" s="82"/>
      <c r="C1539" s="83"/>
      <c r="D1539" s="192"/>
      <c r="E1539" s="84"/>
      <c r="F1539" s="85"/>
      <c r="G1539" s="86" t="str">
        <f>IF($C1539="ստորաբաժանման պետ",IF(F1539=0,2.28,IF(F1539=1,2.35,IF(F1539=2,2.43,IF(F1539=3,2.5,IF(OR(F1539=4,F1539=5),2.58,IF(OR(F1539=6,F1539=7),2.66,IF(OR(F1539=8,F1539=9),2.75,IF(OR(F1539=10,F1539=11,F1539=12),2.83,IF(OR(F1539=13,F1539=14,F1539=15),2.92,IF(OR(F1539=16,F1539=17,F1539=18),3.01,3.11)))))))))),IF($C1539="ավագ կարգադրիչ",IF(F1539=0,1.96,IF(F1539=1,2.02,IF(F1539=2,2.08,IF(F1539=3,2.15,IF(OR(F1539=4,F1539=5),2.21,IF(OR(F1539=6,F1539=7),2.28,IF(OR(F1539=8,F1539=9),2.35,IF(OR(F1539=10,F1539=11,F1539=12),2.42,IF(OR(F1539=13,F1539=14,F1539=15),2.5,IF(OR(F1539=16,F1539=17,F1539=18),2.58,2.66)))))))))),IF($C1539="կարգադրիչ",IF(F1539=0,1.45,IF(F1539=1,1.49,IF(F1539=2,1.54,IF(F1539=3,1.59,IF(OR(F1539=4,F1539=5),1.9,IF(OR(F1539=6,F1539=7),1.96,IF(OR(F1539=8,F1539=9),1.73,IF(OR(F1539=10,F1539=11,F1539=12),1.79,IF(OR(F1539=13,F1539=14,F1539=15),1.84,IF(OR(F1539=16,F1539=17,F1539=18),1.9,1.95)))))))))), "Error")))</f>
        <v>Error</v>
      </c>
      <c r="H1539" s="87">
        <v>14400</v>
      </c>
      <c r="I1539" s="88" t="e">
        <f>G1539*H1539</f>
        <v>#VALUE!</v>
      </c>
      <c r="J1539" s="88" t="e">
        <f t="shared" ref="J1539:J1602" si="608">IF(I1539&lt;=59525,59525,I1539)</f>
        <v>#VALUE!</v>
      </c>
      <c r="K1539" s="88">
        <f>IF($D1539="գեներալ-մայոր",2.91,IF($D1539="գնդապետ",2.38,IF($D1539="փոխգնդապետ",2.25,IF($D1539="մայոր",1.85,IF($D1539="կապիտան",1.72,IF($D1539="ավագ լեյտենանտ",1.59,IF($D1539="լեյտենանտ",1.46,IF($D1539="ավագ ենթասպա",1.06,IF($D1539="ենթասպա",0.93,IF($D1539="ավագ",0.79,IF($D1539="ավագ սերժանտ",0.66,IF($D1539="սերժանտ",0.53,IF($D1539="կրտսեր սերժանտ",0.4,0)))))))))))))</f>
        <v>0</v>
      </c>
      <c r="L1539" s="88">
        <f>K1539*H1539</f>
        <v>0</v>
      </c>
      <c r="M1539" s="88" t="e">
        <f>L1539+J1539</f>
        <v>#VALUE!</v>
      </c>
      <c r="N1539" s="88" t="e">
        <f>IF(F1539&lt;2,M1539*0%,IF(F1539&lt;5,M1539*5%,IF(F1539&lt;10,M1539*10%,IF(F1539&lt;15,M1539*15%,IF(F1539&lt;20,M1539*20%,IF(F1539&lt;25,M1539*25%,IF(F1539&gt;=25,M1539*30%)))))))</f>
        <v>#VALUE!</v>
      </c>
      <c r="O1539" s="87"/>
      <c r="P1539" s="88" t="e">
        <f t="shared" ref="P1539:P1602" si="609">M1539+N1539+O1539</f>
        <v>#VALUE!</v>
      </c>
      <c r="Q1539" s="89" t="e">
        <f>P1539*6.565</f>
        <v>#VALUE!</v>
      </c>
      <c r="R1539" s="90"/>
      <c r="S1539" s="82"/>
      <c r="T1539" s="28">
        <f>IF(E1539&lt;1,0,IF(D1539="Բ-1",IF(F1539=0,6.94,IF(F1539=1,7.17,IF(F1539=2,7.41,IF(F1539=3,7.66,IF(OR(F1539=5,F1539=4),7.92,IF(OR(F1539=6,F1539=7),8.18,IF(OR(F1539=8,F1539=9),8.46,IF(OR(F1539=10,F1539=11,F1539=12),8.74,IF(OR(F1539=13,F1539=14,F1539=15),9.03,IF(OR(F1539=16,F1539=17,F1539=18),9.33,9.65)))))))))),IF(D1539="Բ-2", IF(F1539=0,5.71,IF(F1539=1,5.89,IF(F1539=2,6.09,IF(F1539=3,6.29,IF(OR(F1539=5,F1539=4),6.5,IF(OR(F1539=6,F1539=7),6.72,IF(OR(F1539=8,F1539=9),6.94,IF(OR(F1539=10,F1539=11,F1539=12),7.17,IF(OR(F1539=13,F1539=14,F1539=15),7.41,IF(OR(F1539=16,F1539=17,F1539=18),7.65,7.91)))))))))), IF(D1539="Գ-1", IF(F1539=0,4.7,IF(F1539=1,4.86,IF(F1539=2,5.01,IF(F1539=3,5.18,IF(OR(F1539=5,F1539=4),5.35,IF(OR(F1539=6,F1539=7),5.52,IF(OR(F1539=8,F1539=9),5.71,IF(OR(F1539=10,F1539=11,F1539=12),5.89,IF(OR(F1539=13,F1539=14,F1539=15),6.09,IF(OR(F1539=16,F1539=17,F1539=18),6.29,6.49)))))))))), IF(D1539="Գ-2", IF(F1539=0,3.88,IF(F1539=1,4.01,IF(F1539=2,4.14,IF(F1539=3,4.27,IF(OR(F1539=5,F1539=4),4.41,IF(OR(F1539=6,F1539=7),4.55,IF(OR(F1539=8,F1539=9),4.7,IF(OR(F1539=10,F1539=11,F1539=12),4.85,IF(OR(F1539=13,F1539=14,F1539=15),5.01,IF(OR(F1539=16,F1539=17,F1539=18),5.17,5.34)))))))))), IF(D1539="Գ-3", IF(F1539=0,3.21,IF(F1539=1,3.31,IF(F1539=2,3.42,IF(F1539=3,3.53,IF(OR(F1539=5,F1539=4),3.64,IF(OR(F1539=6,F1539=7),3.76,IF(OR(F1539=8,F1539=9),3.88,IF(OR(F1539=10,F1539=11,F1539=12),4.01,IF(OR(F1539=13,F1539=14,F1539=15),4.13,IF(OR(F1539=16,F1539=17,F1539=18),4.27,4.4)))))))))), IF(D1539="Ա-1", IF(F1539=0,2.66,IF(F1539=1,2.75,IF(F1539=2,2.83,IF(F1539=3,2.92,IF(OR(F1539=5,F1539=4),3.02,IF(OR(F1539=6,F1539=7),3.11,IF(OR(F1539=8,F1539=9),3.21,IF(OR(F1539=10,F1539=11,F1539=12),3.31,IF(OR(F1539=13,F1539=14,F1539=15),3.42,IF(OR(F1539=16,F1539=17,F1539=18),3.53,3.64)))))))))), IF(D1539="Ա-2", IF(F1539=0,2.28,IF(F1539=1,2.35,IF(F1539=2,2.43,IF(F1539=3,2.5,IF(OR(F1539=5,F1539=4),2.58,IF(OR(F1539=6,F1539=7),2.66,IF(OR(F1539=8,F1539=9),2.75,IF(OR(F1539=10,F1539=11,F1539=12),2.83,IF(OR(F1539=13,F1539=14,F1539=15),2.92,IF(OR(F1539=16,F1539=17,F1539=18),3.01,3.11)))))))))),IF(D1539="Ա-3", IF(F1539=0,1.96,IF(F1539=1,2.02,IF(F1539=2,2.08,IF(F1539=3,2.15,IF(OR(F1539=5,F1539=4),2.21,IF(OR(F1539=6,F1539=7),2.28,IF(OR(F1539=8,F1539=9),2.35,IF(OR(F1539=10,F1539=11,F1539=12),2.42,IF(OR(F1539=13,F1539=14,F1539=15),2.5,IF(OR(F1539=16,F1539=17,F1539=18),2.58,2.66)))))))))), IF(D1539="Կ-1", IF(F1539=0,1.68,IF(F1539=1,1.73,IF(F1539=2,1.79,IF(F1539=3,1.84,IF(OR(F1539=5,F1539=4),1.9,IF(OR(F1539=6,F1539=7),1.96,IF(OR(F1539=8,F1539=9),2.02,IF(OR(F1539=10,F1539=11,F1539=12),2.08,IF(OR(F1539=13,F1539=14,F1539=15),2.14,IF(OR(F1539=16,F1539=17,F1539=18),2.21,2.28)))))))))), IF(D1539="Կ-2", IF(F1539=0,1.45,IF(F1539=1,1.49,IF(F1539=2,1.54,IF(F1539=3,1.59,IF(OR(F1539=5,F1539=4),1.63,IF(OR(F1539=6,F1539=7),1.68,IF(OR(F1539=8,F1539=9),1.73,IF(OR(F1539=10,F1539=11,F1539=12),1.79,IF(OR(F1539=13,F1539=14,F1539=15),1.84,IF(OR(F1539=16,F1539=17,F1539=18),1.9,1.95)))))))))),IF(D1539="Կ-3", IF(F1539=0,1.25,IF(F1539=1,1.29,IF(F1539=2,1.33,IF(F1539=3,1.37,IF(OR(F1539=5,F1539=4),1.41,IF(OR(F1539=6,F1539=7),1.45,IF(OR(F1539=8,F1539=9),1.49,IF(OR(F1539=10,F1539=11,F1539=12),1.54,IF(OR(F1539=13,F1539=14,F1539=15),1.58,IF(OR(F1539=16,F1539=17,F1539=18),1.63,1.68)))))))))), "Error"))))))))))))</f>
        <v>0</v>
      </c>
      <c r="U1539" s="91">
        <v>66140</v>
      </c>
      <c r="V1539" s="92">
        <f t="shared" ref="V1539:V1570" si="610">+U1539*T1539</f>
        <v>0</v>
      </c>
      <c r="W1539" s="91"/>
      <c r="X1539" s="91"/>
      <c r="Y1539" s="92">
        <f>+V1539+W1539+X1539</f>
        <v>0</v>
      </c>
      <c r="Z1539" s="92">
        <f>+Y1539*6.565</f>
        <v>0</v>
      </c>
      <c r="AA1539" s="92" t="e">
        <f t="shared" ref="AA1539:AA1570" si="611">+Z1539+Q1539</f>
        <v>#VALUE!</v>
      </c>
    </row>
    <row r="1540" spans="1:29" ht="17.25">
      <c r="A1540" s="5"/>
      <c r="B1540" s="5"/>
      <c r="C1540" s="93"/>
      <c r="D1540" s="193"/>
      <c r="E1540" s="94"/>
      <c r="F1540" s="95"/>
      <c r="G1540" s="96" t="str">
        <f t="shared" ref="G1540:G1603" si="612">IF($C1540="ստորաբաժանման պետ",IF(F1540=0,2.28,IF(F1540=1,2.35,IF(F1540=2,2.43,IF(F1540=3,2.5,IF(OR(F1540=4,F1540=5),2.58,IF(OR(F1540=6,F1540=7),2.66,IF(OR(F1540=8,F1540=9),2.75,IF(OR(F1540=10,F1540=11,F1540=12),2.83,IF(OR(F1540=13,F1540=14,F1540=15),2.92,IF(OR(F1540=16,F1540=17,F1540=18),3.01,3.11)))))))))),IF($C1540="ավագ կարգադրիչ",IF(F1540=0,1.96,IF(F1540=1,2.02,IF(F1540=2,2.08,IF(F1540=3,2.15,IF(OR(F1540=4,F1540=5),2.21,IF(OR(F1540=6,F1540=7),2.28,IF(OR(F1540=8,F1540=9),2.35,IF(OR(F1540=10,F1540=11,F1540=12),2.42,IF(OR(F1540=13,F1540=14,F1540=15),2.5,IF(OR(F1540=16,F1540=17,F1540=18),2.58,2.66)))))))))),IF($C1540="կարգադրիչ",IF(F1540=0,1.45,IF(F1540=1,1.49,IF(F1540=2,1.54,IF(F1540=3,1.59,IF(OR(F1540=4,F1540=5),1.9,IF(OR(F1540=6,F1540=7),1.96,IF(OR(F1540=8,F1540=9),1.73,IF(OR(F1540=10,F1540=11,F1540=12),1.79,IF(OR(F1540=13,F1540=14,F1540=15),1.84,IF(OR(F1540=16,F1540=17,F1540=18),1.9,1.95)))))))))), "Error")))</f>
        <v>Error</v>
      </c>
      <c r="H1540" s="97">
        <v>14400</v>
      </c>
      <c r="I1540" s="98" t="e">
        <f t="shared" ref="I1540:I1593" si="613">G1540*H1540</f>
        <v>#VALUE!</v>
      </c>
      <c r="J1540" s="88" t="e">
        <f t="shared" si="608"/>
        <v>#VALUE!</v>
      </c>
      <c r="K1540" s="98">
        <f t="shared" ref="K1540:K1603" si="614">IF($D1540="գեներալ-մայոր",2.91,IF($D1540="գնդապետ",2.38,IF($D1540="փոխգնդապետ",2.25,IF($D1540="մայոր",1.85,IF($D1540="կապիտան",1.72,IF($D1540="ավագ լեյտենանտ",1.59,IF($D1540="լեյտենանտ",1.46,IF($D1540="ավագ ենթասպա",1.06,IF($D1540="ենթասպա",0.93,IF($D1540="ավագ",0.79,IF($D1540="ավագ սերժանտ",0.66,IF($D1540="սերժանտ",0.53,IF($D1540="կրտսեր սերժանտ",0.4,0)))))))))))))</f>
        <v>0</v>
      </c>
      <c r="L1540" s="98">
        <f t="shared" ref="L1540:L1593" si="615">K1540*H1540</f>
        <v>0</v>
      </c>
      <c r="M1540" s="98" t="e">
        <f t="shared" ref="M1540:M1593" si="616">L1540+J1540</f>
        <v>#VALUE!</v>
      </c>
      <c r="N1540" s="98" t="e">
        <f t="shared" ref="N1540:N1593" si="617">IF(F1540&lt;2,M1540*0%,IF(F1540&lt;5,M1540*5%,IF(F1540&lt;10,M1540*10%,IF(F1540&lt;15,M1540*15%,IF(F1540&lt;20,M1540*20%,IF(F1540&lt;25,M1540*25%,IF(F1540&gt;=25,M1540*30%)))))))</f>
        <v>#VALUE!</v>
      </c>
      <c r="O1540" s="97"/>
      <c r="P1540" s="98" t="e">
        <f t="shared" si="609"/>
        <v>#VALUE!</v>
      </c>
      <c r="Q1540" s="99" t="e">
        <f t="shared" ref="Q1540:Q1603" si="618">P1540*6.565</f>
        <v>#VALUE!</v>
      </c>
      <c r="R1540" s="100"/>
      <c r="S1540" s="5"/>
      <c r="T1540" s="28">
        <f t="shared" ref="T1540:T1603" si="619">IF(E1540&lt;1,0,IF(D1540="Բ-1",IF(F1540=0,6.94,IF(F1540=1,7.17,IF(F1540=2,7.41,IF(F1540=3,7.66,IF(OR(F1540=5,F1540=4),7.92,IF(OR(F1540=6,F1540=7),8.18,IF(OR(F1540=8,F1540=9),8.46,IF(OR(F1540=10,F1540=11,F1540=12),8.74,IF(OR(F1540=13,F1540=14,F1540=15),9.03,IF(OR(F1540=16,F1540=17,F1540=18),9.33,9.65)))))))))),IF(D1540="Բ-2", IF(F1540=0,5.71,IF(F1540=1,5.89,IF(F1540=2,6.09,IF(F1540=3,6.29,IF(OR(F1540=5,F1540=4),6.5,IF(OR(F1540=6,F1540=7),6.72,IF(OR(F1540=8,F1540=9),6.94,IF(OR(F1540=10,F1540=11,F1540=12),7.17,IF(OR(F1540=13,F1540=14,F1540=15),7.41,IF(OR(F1540=16,F1540=17,F1540=18),7.65,7.91)))))))))), IF(D1540="Գ-1", IF(F1540=0,4.7,IF(F1540=1,4.86,IF(F1540=2,5.01,IF(F1540=3,5.18,IF(OR(F1540=5,F1540=4),5.35,IF(OR(F1540=6,F1540=7),5.52,IF(OR(F1540=8,F1540=9),5.71,IF(OR(F1540=10,F1540=11,F1540=12),5.89,IF(OR(F1540=13,F1540=14,F1540=15),6.09,IF(OR(F1540=16,F1540=17,F1540=18),6.29,6.49)))))))))), IF(D1540="Գ-2", IF(F1540=0,3.88,IF(F1540=1,4.01,IF(F1540=2,4.14,IF(F1540=3,4.27,IF(OR(F1540=5,F1540=4),4.41,IF(OR(F1540=6,F1540=7),4.55,IF(OR(F1540=8,F1540=9),4.7,IF(OR(F1540=10,F1540=11,F1540=12),4.85,IF(OR(F1540=13,F1540=14,F1540=15),5.01,IF(OR(F1540=16,F1540=17,F1540=18),5.17,5.34)))))))))), IF(D1540="Գ-3", IF(F1540=0,3.21,IF(F1540=1,3.31,IF(F1540=2,3.42,IF(F1540=3,3.53,IF(OR(F1540=5,F1540=4),3.64,IF(OR(F1540=6,F1540=7),3.76,IF(OR(F1540=8,F1540=9),3.88,IF(OR(F1540=10,F1540=11,F1540=12),4.01,IF(OR(F1540=13,F1540=14,F1540=15),4.13,IF(OR(F1540=16,F1540=17,F1540=18),4.27,4.4)))))))))), IF(D1540="Ա-1", IF(F1540=0,2.66,IF(F1540=1,2.75,IF(F1540=2,2.83,IF(F1540=3,2.92,IF(OR(F1540=5,F1540=4),3.02,IF(OR(F1540=6,F1540=7),3.11,IF(OR(F1540=8,F1540=9),3.21,IF(OR(F1540=10,F1540=11,F1540=12),3.31,IF(OR(F1540=13,F1540=14,F1540=15),3.42,IF(OR(F1540=16,F1540=17,F1540=18),3.53,3.64)))))))))), IF(D1540="Ա-2", IF(F1540=0,2.28,IF(F1540=1,2.35,IF(F1540=2,2.43,IF(F1540=3,2.5,IF(OR(F1540=5,F1540=4),2.58,IF(OR(F1540=6,F1540=7),2.66,IF(OR(F1540=8,F1540=9),2.75,IF(OR(F1540=10,F1540=11,F1540=12),2.83,IF(OR(F1540=13,F1540=14,F1540=15),2.92,IF(OR(F1540=16,F1540=17,F1540=18),3.01,3.11)))))))))),IF(D1540="Ա-3", IF(F1540=0,1.96,IF(F1540=1,2.02,IF(F1540=2,2.08,IF(F1540=3,2.15,IF(OR(F1540=5,F1540=4),2.21,IF(OR(F1540=6,F1540=7),2.28,IF(OR(F1540=8,F1540=9),2.35,IF(OR(F1540=10,F1540=11,F1540=12),2.42,IF(OR(F1540=13,F1540=14,F1540=15),2.5,IF(OR(F1540=16,F1540=17,F1540=18),2.58,2.66)))))))))), IF(D1540="Կ-1", IF(F1540=0,1.68,IF(F1540=1,1.73,IF(F1540=2,1.79,IF(F1540=3,1.84,IF(OR(F1540=5,F1540=4),1.9,IF(OR(F1540=6,F1540=7),1.96,IF(OR(F1540=8,F1540=9),2.02,IF(OR(F1540=10,F1540=11,F1540=12),2.08,IF(OR(F1540=13,F1540=14,F1540=15),2.14,IF(OR(F1540=16,F1540=17,F1540=18),2.21,2.28)))))))))), IF(D1540="Կ-2", IF(F1540=0,1.45,IF(F1540=1,1.49,IF(F1540=2,1.54,IF(F1540=3,1.59,IF(OR(F1540=5,F1540=4),1.63,IF(OR(F1540=6,F1540=7),1.68,IF(OR(F1540=8,F1540=9),1.73,IF(OR(F1540=10,F1540=11,F1540=12),1.79,IF(OR(F1540=13,F1540=14,F1540=15),1.84,IF(OR(F1540=16,F1540=17,F1540=18),1.9,1.95)))))))))),IF(D1540="Կ-3", IF(F1540=0,1.25,IF(F1540=1,1.29,IF(F1540=2,1.33,IF(F1540=3,1.37,IF(OR(F1540=5,F1540=4),1.41,IF(OR(F1540=6,F1540=7),1.45,IF(OR(F1540=8,F1540=9),1.49,IF(OR(F1540=10,F1540=11,F1540=12),1.54,IF(OR(F1540=13,F1540=14,F1540=15),1.58,IF(OR(F1540=16,F1540=17,F1540=18),1.63,1.68)))))))))), "Error"))))))))))))</f>
        <v>0</v>
      </c>
      <c r="U1540" s="101">
        <v>66140</v>
      </c>
      <c r="V1540" s="102">
        <f t="shared" si="610"/>
        <v>0</v>
      </c>
      <c r="W1540" s="101"/>
      <c r="X1540" s="101"/>
      <c r="Y1540" s="102">
        <f t="shared" ref="Y1540:Y1593" si="620">+V1540+W1540+X1540</f>
        <v>0</v>
      </c>
      <c r="Z1540" s="102">
        <f t="shared" ref="Z1540:Z1603" si="621">+Y1540*6.565</f>
        <v>0</v>
      </c>
      <c r="AA1540" s="102" t="e">
        <f t="shared" si="611"/>
        <v>#VALUE!</v>
      </c>
    </row>
    <row r="1541" spans="1:29" ht="17.25">
      <c r="A1541" s="5"/>
      <c r="B1541" s="5"/>
      <c r="C1541" s="93"/>
      <c r="D1541" s="193"/>
      <c r="E1541" s="94"/>
      <c r="F1541" s="95"/>
      <c r="G1541" s="96" t="str">
        <f t="shared" si="612"/>
        <v>Error</v>
      </c>
      <c r="H1541" s="97">
        <v>14400</v>
      </c>
      <c r="I1541" s="98" t="e">
        <f t="shared" si="613"/>
        <v>#VALUE!</v>
      </c>
      <c r="J1541" s="88" t="e">
        <f t="shared" si="608"/>
        <v>#VALUE!</v>
      </c>
      <c r="K1541" s="98">
        <f t="shared" si="614"/>
        <v>0</v>
      </c>
      <c r="L1541" s="98">
        <f t="shared" si="615"/>
        <v>0</v>
      </c>
      <c r="M1541" s="98" t="e">
        <f t="shared" si="616"/>
        <v>#VALUE!</v>
      </c>
      <c r="N1541" s="98" t="e">
        <f t="shared" si="617"/>
        <v>#VALUE!</v>
      </c>
      <c r="O1541" s="97"/>
      <c r="P1541" s="98" t="e">
        <f t="shared" si="609"/>
        <v>#VALUE!</v>
      </c>
      <c r="Q1541" s="99" t="e">
        <f t="shared" si="618"/>
        <v>#VALUE!</v>
      </c>
      <c r="R1541" s="100"/>
      <c r="S1541" s="5"/>
      <c r="T1541" s="28">
        <f t="shared" si="619"/>
        <v>0</v>
      </c>
      <c r="U1541" s="101">
        <v>66140</v>
      </c>
      <c r="V1541" s="102">
        <f t="shared" si="610"/>
        <v>0</v>
      </c>
      <c r="W1541" s="101"/>
      <c r="X1541" s="101"/>
      <c r="Y1541" s="102">
        <f t="shared" si="620"/>
        <v>0</v>
      </c>
      <c r="Z1541" s="102">
        <f t="shared" si="621"/>
        <v>0</v>
      </c>
      <c r="AA1541" s="102" t="e">
        <f t="shared" si="611"/>
        <v>#VALUE!</v>
      </c>
    </row>
    <row r="1542" spans="1:29" ht="17.25">
      <c r="A1542" s="5"/>
      <c r="B1542" s="5"/>
      <c r="C1542" s="93"/>
      <c r="D1542" s="193"/>
      <c r="E1542" s="94"/>
      <c r="F1542" s="95"/>
      <c r="G1542" s="96" t="str">
        <f t="shared" si="612"/>
        <v>Error</v>
      </c>
      <c r="H1542" s="97">
        <v>14400</v>
      </c>
      <c r="I1542" s="98" t="e">
        <f t="shared" si="613"/>
        <v>#VALUE!</v>
      </c>
      <c r="J1542" s="88" t="e">
        <f t="shared" si="608"/>
        <v>#VALUE!</v>
      </c>
      <c r="K1542" s="98">
        <f t="shared" si="614"/>
        <v>0</v>
      </c>
      <c r="L1542" s="98">
        <f t="shared" si="615"/>
        <v>0</v>
      </c>
      <c r="M1542" s="98" t="e">
        <f t="shared" si="616"/>
        <v>#VALUE!</v>
      </c>
      <c r="N1542" s="98" t="e">
        <f t="shared" si="617"/>
        <v>#VALUE!</v>
      </c>
      <c r="O1542" s="97"/>
      <c r="P1542" s="98" t="e">
        <f t="shared" si="609"/>
        <v>#VALUE!</v>
      </c>
      <c r="Q1542" s="99" t="e">
        <f t="shared" si="618"/>
        <v>#VALUE!</v>
      </c>
      <c r="R1542" s="100"/>
      <c r="S1542" s="5"/>
      <c r="T1542" s="28">
        <f t="shared" si="619"/>
        <v>0</v>
      </c>
      <c r="U1542" s="101">
        <v>66140</v>
      </c>
      <c r="V1542" s="102">
        <f t="shared" si="610"/>
        <v>0</v>
      </c>
      <c r="W1542" s="101"/>
      <c r="X1542" s="101"/>
      <c r="Y1542" s="102">
        <f t="shared" si="620"/>
        <v>0</v>
      </c>
      <c r="Z1542" s="102">
        <f t="shared" si="621"/>
        <v>0</v>
      </c>
      <c r="AA1542" s="102" t="e">
        <f t="shared" si="611"/>
        <v>#VALUE!</v>
      </c>
    </row>
    <row r="1543" spans="1:29" ht="17.25">
      <c r="A1543" s="5"/>
      <c r="B1543" s="5"/>
      <c r="C1543" s="93"/>
      <c r="D1543" s="193"/>
      <c r="E1543" s="94"/>
      <c r="F1543" s="95"/>
      <c r="G1543" s="96" t="str">
        <f t="shared" si="612"/>
        <v>Error</v>
      </c>
      <c r="H1543" s="97">
        <v>14400</v>
      </c>
      <c r="I1543" s="98" t="e">
        <f t="shared" si="613"/>
        <v>#VALUE!</v>
      </c>
      <c r="J1543" s="88" t="e">
        <f t="shared" si="608"/>
        <v>#VALUE!</v>
      </c>
      <c r="K1543" s="98">
        <f t="shared" si="614"/>
        <v>0</v>
      </c>
      <c r="L1543" s="98">
        <f t="shared" si="615"/>
        <v>0</v>
      </c>
      <c r="M1543" s="98" t="e">
        <f t="shared" si="616"/>
        <v>#VALUE!</v>
      </c>
      <c r="N1543" s="98" t="e">
        <f t="shared" si="617"/>
        <v>#VALUE!</v>
      </c>
      <c r="O1543" s="97"/>
      <c r="P1543" s="98" t="e">
        <f t="shared" si="609"/>
        <v>#VALUE!</v>
      </c>
      <c r="Q1543" s="99" t="e">
        <f t="shared" si="618"/>
        <v>#VALUE!</v>
      </c>
      <c r="R1543" s="100"/>
      <c r="S1543" s="5"/>
      <c r="T1543" s="28">
        <f t="shared" si="619"/>
        <v>0</v>
      </c>
      <c r="U1543" s="101">
        <v>66140</v>
      </c>
      <c r="V1543" s="102">
        <f t="shared" si="610"/>
        <v>0</v>
      </c>
      <c r="W1543" s="101"/>
      <c r="X1543" s="101"/>
      <c r="Y1543" s="102">
        <f t="shared" si="620"/>
        <v>0</v>
      </c>
      <c r="Z1543" s="102">
        <f t="shared" si="621"/>
        <v>0</v>
      </c>
      <c r="AA1543" s="102" t="e">
        <f t="shared" si="611"/>
        <v>#VALUE!</v>
      </c>
    </row>
    <row r="1544" spans="1:29" ht="17.25">
      <c r="A1544" s="5"/>
      <c r="B1544" s="5"/>
      <c r="C1544" s="93"/>
      <c r="D1544" s="193"/>
      <c r="E1544" s="94"/>
      <c r="F1544" s="95"/>
      <c r="G1544" s="96" t="str">
        <f t="shared" si="612"/>
        <v>Error</v>
      </c>
      <c r="H1544" s="97">
        <v>14400</v>
      </c>
      <c r="I1544" s="98" t="e">
        <f t="shared" si="613"/>
        <v>#VALUE!</v>
      </c>
      <c r="J1544" s="88" t="e">
        <f t="shared" si="608"/>
        <v>#VALUE!</v>
      </c>
      <c r="K1544" s="98">
        <f t="shared" si="614"/>
        <v>0</v>
      </c>
      <c r="L1544" s="98">
        <f t="shared" si="615"/>
        <v>0</v>
      </c>
      <c r="M1544" s="98" t="e">
        <f t="shared" si="616"/>
        <v>#VALUE!</v>
      </c>
      <c r="N1544" s="98" t="e">
        <f t="shared" si="617"/>
        <v>#VALUE!</v>
      </c>
      <c r="O1544" s="97"/>
      <c r="P1544" s="98" t="e">
        <f t="shared" si="609"/>
        <v>#VALUE!</v>
      </c>
      <c r="Q1544" s="99" t="e">
        <f t="shared" si="618"/>
        <v>#VALUE!</v>
      </c>
      <c r="R1544" s="100"/>
      <c r="S1544" s="5"/>
      <c r="T1544" s="28">
        <f t="shared" si="619"/>
        <v>0</v>
      </c>
      <c r="U1544" s="101">
        <v>66140</v>
      </c>
      <c r="V1544" s="102">
        <f t="shared" si="610"/>
        <v>0</v>
      </c>
      <c r="W1544" s="101"/>
      <c r="X1544" s="101"/>
      <c r="Y1544" s="102">
        <f t="shared" si="620"/>
        <v>0</v>
      </c>
      <c r="Z1544" s="102">
        <f t="shared" si="621"/>
        <v>0</v>
      </c>
      <c r="AA1544" s="102" t="e">
        <f t="shared" si="611"/>
        <v>#VALUE!</v>
      </c>
    </row>
    <row r="1545" spans="1:29" ht="17.25">
      <c r="A1545" s="5"/>
      <c r="B1545" s="5"/>
      <c r="C1545" s="93"/>
      <c r="D1545" s="193"/>
      <c r="E1545" s="84"/>
      <c r="F1545" s="85"/>
      <c r="G1545" s="86" t="str">
        <f t="shared" si="612"/>
        <v>Error</v>
      </c>
      <c r="H1545" s="87">
        <v>14400</v>
      </c>
      <c r="I1545" s="88" t="e">
        <f t="shared" si="613"/>
        <v>#VALUE!</v>
      </c>
      <c r="J1545" s="88" t="e">
        <f t="shared" si="608"/>
        <v>#VALUE!</v>
      </c>
      <c r="K1545" s="88">
        <f t="shared" si="614"/>
        <v>0</v>
      </c>
      <c r="L1545" s="88">
        <f t="shared" si="615"/>
        <v>0</v>
      </c>
      <c r="M1545" s="88" t="e">
        <f t="shared" si="616"/>
        <v>#VALUE!</v>
      </c>
      <c r="N1545" s="88" t="e">
        <f t="shared" si="617"/>
        <v>#VALUE!</v>
      </c>
      <c r="O1545" s="87"/>
      <c r="P1545" s="88" t="e">
        <f t="shared" si="609"/>
        <v>#VALUE!</v>
      </c>
      <c r="Q1545" s="89" t="e">
        <f t="shared" si="618"/>
        <v>#VALUE!</v>
      </c>
      <c r="R1545" s="90"/>
      <c r="S1545" s="82"/>
      <c r="T1545" s="28">
        <f t="shared" si="619"/>
        <v>0</v>
      </c>
      <c r="U1545" s="91">
        <v>66140</v>
      </c>
      <c r="V1545" s="92">
        <f t="shared" si="610"/>
        <v>0</v>
      </c>
      <c r="W1545" s="91"/>
      <c r="X1545" s="91"/>
      <c r="Y1545" s="92">
        <f t="shared" si="620"/>
        <v>0</v>
      </c>
      <c r="Z1545" s="92">
        <f t="shared" si="621"/>
        <v>0</v>
      </c>
      <c r="AA1545" s="92" t="e">
        <f t="shared" si="611"/>
        <v>#VALUE!</v>
      </c>
    </row>
    <row r="1546" spans="1:29" ht="17.25">
      <c r="A1546" s="5"/>
      <c r="B1546" s="5"/>
      <c r="C1546" s="93"/>
      <c r="D1546" s="193"/>
      <c r="E1546" s="94"/>
      <c r="F1546" s="95"/>
      <c r="G1546" s="96" t="str">
        <f t="shared" si="612"/>
        <v>Error</v>
      </c>
      <c r="H1546" s="97">
        <v>14400</v>
      </c>
      <c r="I1546" s="98" t="e">
        <f t="shared" si="613"/>
        <v>#VALUE!</v>
      </c>
      <c r="J1546" s="88" t="e">
        <f t="shared" si="608"/>
        <v>#VALUE!</v>
      </c>
      <c r="K1546" s="98">
        <f t="shared" si="614"/>
        <v>0</v>
      </c>
      <c r="L1546" s="98">
        <f t="shared" si="615"/>
        <v>0</v>
      </c>
      <c r="M1546" s="98" t="e">
        <f t="shared" si="616"/>
        <v>#VALUE!</v>
      </c>
      <c r="N1546" s="98" t="e">
        <f t="shared" si="617"/>
        <v>#VALUE!</v>
      </c>
      <c r="O1546" s="97"/>
      <c r="P1546" s="98" t="e">
        <f t="shared" si="609"/>
        <v>#VALUE!</v>
      </c>
      <c r="Q1546" s="99" t="e">
        <f t="shared" si="618"/>
        <v>#VALUE!</v>
      </c>
      <c r="R1546" s="100"/>
      <c r="S1546" s="5"/>
      <c r="T1546" s="28">
        <f t="shared" si="619"/>
        <v>0</v>
      </c>
      <c r="U1546" s="101">
        <v>66140</v>
      </c>
      <c r="V1546" s="102">
        <f t="shared" si="610"/>
        <v>0</v>
      </c>
      <c r="W1546" s="101"/>
      <c r="X1546" s="101"/>
      <c r="Y1546" s="102">
        <f t="shared" si="620"/>
        <v>0</v>
      </c>
      <c r="Z1546" s="102">
        <f t="shared" si="621"/>
        <v>0</v>
      </c>
      <c r="AA1546" s="102" t="e">
        <f t="shared" si="611"/>
        <v>#VALUE!</v>
      </c>
    </row>
    <row r="1547" spans="1:29" ht="17.25">
      <c r="A1547" s="5"/>
      <c r="B1547" s="5"/>
      <c r="C1547" s="93"/>
      <c r="D1547" s="193"/>
      <c r="E1547" s="94"/>
      <c r="F1547" s="95"/>
      <c r="G1547" s="96" t="str">
        <f t="shared" si="612"/>
        <v>Error</v>
      </c>
      <c r="H1547" s="97">
        <v>14400</v>
      </c>
      <c r="I1547" s="98" t="e">
        <f t="shared" si="613"/>
        <v>#VALUE!</v>
      </c>
      <c r="J1547" s="88" t="e">
        <f t="shared" si="608"/>
        <v>#VALUE!</v>
      </c>
      <c r="K1547" s="98">
        <f t="shared" si="614"/>
        <v>0</v>
      </c>
      <c r="L1547" s="98">
        <f t="shared" si="615"/>
        <v>0</v>
      </c>
      <c r="M1547" s="98" t="e">
        <f t="shared" si="616"/>
        <v>#VALUE!</v>
      </c>
      <c r="N1547" s="98" t="e">
        <f t="shared" si="617"/>
        <v>#VALUE!</v>
      </c>
      <c r="O1547" s="97"/>
      <c r="P1547" s="98" t="e">
        <f t="shared" si="609"/>
        <v>#VALUE!</v>
      </c>
      <c r="Q1547" s="99" t="e">
        <f t="shared" si="618"/>
        <v>#VALUE!</v>
      </c>
      <c r="R1547" s="100"/>
      <c r="S1547" s="5"/>
      <c r="T1547" s="28">
        <f t="shared" si="619"/>
        <v>0</v>
      </c>
      <c r="U1547" s="101">
        <v>66140</v>
      </c>
      <c r="V1547" s="102">
        <f t="shared" si="610"/>
        <v>0</v>
      </c>
      <c r="W1547" s="101"/>
      <c r="X1547" s="101"/>
      <c r="Y1547" s="102">
        <f t="shared" si="620"/>
        <v>0</v>
      </c>
      <c r="Z1547" s="102">
        <f t="shared" si="621"/>
        <v>0</v>
      </c>
      <c r="AA1547" s="102" t="e">
        <f t="shared" si="611"/>
        <v>#VALUE!</v>
      </c>
    </row>
    <row r="1548" spans="1:29" ht="17.25">
      <c r="A1548" s="5"/>
      <c r="B1548" s="5"/>
      <c r="C1548" s="93"/>
      <c r="D1548" s="193"/>
      <c r="E1548" s="94"/>
      <c r="F1548" s="95"/>
      <c r="G1548" s="96" t="str">
        <f t="shared" si="612"/>
        <v>Error</v>
      </c>
      <c r="H1548" s="97">
        <v>14400</v>
      </c>
      <c r="I1548" s="98" t="e">
        <f t="shared" si="613"/>
        <v>#VALUE!</v>
      </c>
      <c r="J1548" s="88" t="e">
        <f t="shared" si="608"/>
        <v>#VALUE!</v>
      </c>
      <c r="K1548" s="98">
        <f t="shared" si="614"/>
        <v>0</v>
      </c>
      <c r="L1548" s="98">
        <f t="shared" si="615"/>
        <v>0</v>
      </c>
      <c r="M1548" s="98" t="e">
        <f t="shared" si="616"/>
        <v>#VALUE!</v>
      </c>
      <c r="N1548" s="98" t="e">
        <f t="shared" si="617"/>
        <v>#VALUE!</v>
      </c>
      <c r="O1548" s="97"/>
      <c r="P1548" s="98" t="e">
        <f t="shared" si="609"/>
        <v>#VALUE!</v>
      </c>
      <c r="Q1548" s="99" t="e">
        <f t="shared" si="618"/>
        <v>#VALUE!</v>
      </c>
      <c r="R1548" s="100"/>
      <c r="S1548" s="5"/>
      <c r="T1548" s="28">
        <f t="shared" si="619"/>
        <v>0</v>
      </c>
      <c r="U1548" s="101">
        <v>66140</v>
      </c>
      <c r="V1548" s="102">
        <f t="shared" si="610"/>
        <v>0</v>
      </c>
      <c r="W1548" s="101"/>
      <c r="X1548" s="101"/>
      <c r="Y1548" s="102">
        <f t="shared" si="620"/>
        <v>0</v>
      </c>
      <c r="Z1548" s="102">
        <f t="shared" si="621"/>
        <v>0</v>
      </c>
      <c r="AA1548" s="102" t="e">
        <f t="shared" si="611"/>
        <v>#VALUE!</v>
      </c>
    </row>
    <row r="1549" spans="1:29" ht="17.25">
      <c r="A1549" s="5"/>
      <c r="B1549" s="5"/>
      <c r="C1549" s="93"/>
      <c r="D1549" s="193"/>
      <c r="E1549" s="94"/>
      <c r="F1549" s="95"/>
      <c r="G1549" s="96" t="str">
        <f t="shared" si="612"/>
        <v>Error</v>
      </c>
      <c r="H1549" s="97">
        <v>14400</v>
      </c>
      <c r="I1549" s="98" t="e">
        <f t="shared" si="613"/>
        <v>#VALUE!</v>
      </c>
      <c r="J1549" s="88" t="e">
        <f t="shared" si="608"/>
        <v>#VALUE!</v>
      </c>
      <c r="K1549" s="98">
        <f t="shared" si="614"/>
        <v>0</v>
      </c>
      <c r="L1549" s="98">
        <f t="shared" si="615"/>
        <v>0</v>
      </c>
      <c r="M1549" s="98" t="e">
        <f t="shared" si="616"/>
        <v>#VALUE!</v>
      </c>
      <c r="N1549" s="98" t="e">
        <f t="shared" si="617"/>
        <v>#VALUE!</v>
      </c>
      <c r="O1549" s="97"/>
      <c r="P1549" s="98" t="e">
        <f t="shared" si="609"/>
        <v>#VALUE!</v>
      </c>
      <c r="Q1549" s="99" t="e">
        <f t="shared" si="618"/>
        <v>#VALUE!</v>
      </c>
      <c r="R1549" s="100"/>
      <c r="S1549" s="5"/>
      <c r="T1549" s="28">
        <f t="shared" si="619"/>
        <v>0</v>
      </c>
      <c r="U1549" s="101">
        <v>66140</v>
      </c>
      <c r="V1549" s="102">
        <f t="shared" si="610"/>
        <v>0</v>
      </c>
      <c r="W1549" s="101"/>
      <c r="X1549" s="101"/>
      <c r="Y1549" s="102">
        <f t="shared" si="620"/>
        <v>0</v>
      </c>
      <c r="Z1549" s="102">
        <f t="shared" si="621"/>
        <v>0</v>
      </c>
      <c r="AA1549" s="102" t="e">
        <f t="shared" si="611"/>
        <v>#VALUE!</v>
      </c>
    </row>
    <row r="1550" spans="1:29" ht="17.25">
      <c r="A1550" s="5"/>
      <c r="B1550" s="5"/>
      <c r="C1550" s="93"/>
      <c r="D1550" s="193"/>
      <c r="E1550" s="94"/>
      <c r="F1550" s="95"/>
      <c r="G1550" s="96" t="str">
        <f t="shared" si="612"/>
        <v>Error</v>
      </c>
      <c r="H1550" s="97">
        <v>14400</v>
      </c>
      <c r="I1550" s="98" t="e">
        <f t="shared" si="613"/>
        <v>#VALUE!</v>
      </c>
      <c r="J1550" s="88" t="e">
        <f t="shared" si="608"/>
        <v>#VALUE!</v>
      </c>
      <c r="K1550" s="98">
        <f t="shared" si="614"/>
        <v>0</v>
      </c>
      <c r="L1550" s="98">
        <f t="shared" si="615"/>
        <v>0</v>
      </c>
      <c r="M1550" s="98" t="e">
        <f t="shared" si="616"/>
        <v>#VALUE!</v>
      </c>
      <c r="N1550" s="98" t="e">
        <f t="shared" si="617"/>
        <v>#VALUE!</v>
      </c>
      <c r="O1550" s="97"/>
      <c r="P1550" s="98" t="e">
        <f t="shared" si="609"/>
        <v>#VALUE!</v>
      </c>
      <c r="Q1550" s="99" t="e">
        <f t="shared" si="618"/>
        <v>#VALUE!</v>
      </c>
      <c r="R1550" s="100"/>
      <c r="S1550" s="5"/>
      <c r="T1550" s="28">
        <f t="shared" si="619"/>
        <v>0</v>
      </c>
      <c r="U1550" s="101">
        <v>66140</v>
      </c>
      <c r="V1550" s="102">
        <f t="shared" si="610"/>
        <v>0</v>
      </c>
      <c r="W1550" s="101"/>
      <c r="X1550" s="101"/>
      <c r="Y1550" s="102">
        <f t="shared" si="620"/>
        <v>0</v>
      </c>
      <c r="Z1550" s="102">
        <f t="shared" si="621"/>
        <v>0</v>
      </c>
      <c r="AA1550" s="102" t="e">
        <f t="shared" si="611"/>
        <v>#VALUE!</v>
      </c>
    </row>
    <row r="1551" spans="1:29" ht="17.25">
      <c r="A1551" s="5"/>
      <c r="B1551" s="5"/>
      <c r="C1551" s="93"/>
      <c r="D1551" s="193"/>
      <c r="E1551" s="84"/>
      <c r="F1551" s="85"/>
      <c r="G1551" s="86" t="str">
        <f t="shared" si="612"/>
        <v>Error</v>
      </c>
      <c r="H1551" s="87">
        <v>14400</v>
      </c>
      <c r="I1551" s="88" t="e">
        <f t="shared" si="613"/>
        <v>#VALUE!</v>
      </c>
      <c r="J1551" s="88" t="e">
        <f t="shared" si="608"/>
        <v>#VALUE!</v>
      </c>
      <c r="K1551" s="88">
        <f t="shared" si="614"/>
        <v>0</v>
      </c>
      <c r="L1551" s="88">
        <f t="shared" si="615"/>
        <v>0</v>
      </c>
      <c r="M1551" s="88" t="e">
        <f t="shared" si="616"/>
        <v>#VALUE!</v>
      </c>
      <c r="N1551" s="88" t="e">
        <f t="shared" si="617"/>
        <v>#VALUE!</v>
      </c>
      <c r="O1551" s="87"/>
      <c r="P1551" s="88" t="e">
        <f t="shared" si="609"/>
        <v>#VALUE!</v>
      </c>
      <c r="Q1551" s="89" t="e">
        <f t="shared" si="618"/>
        <v>#VALUE!</v>
      </c>
      <c r="R1551" s="90"/>
      <c r="S1551" s="82"/>
      <c r="T1551" s="28">
        <f t="shared" si="619"/>
        <v>0</v>
      </c>
      <c r="U1551" s="91">
        <v>66140</v>
      </c>
      <c r="V1551" s="92">
        <f t="shared" si="610"/>
        <v>0</v>
      </c>
      <c r="W1551" s="91"/>
      <c r="X1551" s="91"/>
      <c r="Y1551" s="92">
        <f t="shared" si="620"/>
        <v>0</v>
      </c>
      <c r="Z1551" s="92">
        <f t="shared" si="621"/>
        <v>0</v>
      </c>
      <c r="AA1551" s="92" t="e">
        <f t="shared" si="611"/>
        <v>#VALUE!</v>
      </c>
    </row>
    <row r="1552" spans="1:29" ht="17.25">
      <c r="A1552" s="5"/>
      <c r="B1552" s="5"/>
      <c r="C1552" s="93"/>
      <c r="D1552" s="193"/>
      <c r="E1552" s="94"/>
      <c r="F1552" s="95"/>
      <c r="G1552" s="96" t="str">
        <f t="shared" si="612"/>
        <v>Error</v>
      </c>
      <c r="H1552" s="97">
        <v>14400</v>
      </c>
      <c r="I1552" s="98" t="e">
        <f t="shared" si="613"/>
        <v>#VALUE!</v>
      </c>
      <c r="J1552" s="88" t="e">
        <f t="shared" si="608"/>
        <v>#VALUE!</v>
      </c>
      <c r="K1552" s="98">
        <f t="shared" si="614"/>
        <v>0</v>
      </c>
      <c r="L1552" s="98">
        <f t="shared" si="615"/>
        <v>0</v>
      </c>
      <c r="M1552" s="98" t="e">
        <f t="shared" si="616"/>
        <v>#VALUE!</v>
      </c>
      <c r="N1552" s="98" t="e">
        <f t="shared" si="617"/>
        <v>#VALUE!</v>
      </c>
      <c r="O1552" s="97"/>
      <c r="P1552" s="98" t="e">
        <f t="shared" si="609"/>
        <v>#VALUE!</v>
      </c>
      <c r="Q1552" s="99" t="e">
        <f t="shared" si="618"/>
        <v>#VALUE!</v>
      </c>
      <c r="R1552" s="100"/>
      <c r="S1552" s="5"/>
      <c r="T1552" s="28">
        <f t="shared" si="619"/>
        <v>0</v>
      </c>
      <c r="U1552" s="101">
        <v>66140</v>
      </c>
      <c r="V1552" s="102">
        <f t="shared" si="610"/>
        <v>0</v>
      </c>
      <c r="W1552" s="101"/>
      <c r="X1552" s="101"/>
      <c r="Y1552" s="102">
        <f t="shared" si="620"/>
        <v>0</v>
      </c>
      <c r="Z1552" s="102">
        <f t="shared" si="621"/>
        <v>0</v>
      </c>
      <c r="AA1552" s="102" t="e">
        <f t="shared" si="611"/>
        <v>#VALUE!</v>
      </c>
    </row>
    <row r="1553" spans="1:27" ht="17.25">
      <c r="A1553" s="5"/>
      <c r="B1553" s="5"/>
      <c r="C1553" s="93"/>
      <c r="D1553" s="193"/>
      <c r="E1553" s="94"/>
      <c r="F1553" s="95"/>
      <c r="G1553" s="96" t="str">
        <f t="shared" si="612"/>
        <v>Error</v>
      </c>
      <c r="H1553" s="97">
        <v>14400</v>
      </c>
      <c r="I1553" s="98" t="e">
        <f t="shared" si="613"/>
        <v>#VALUE!</v>
      </c>
      <c r="J1553" s="88" t="e">
        <f t="shared" si="608"/>
        <v>#VALUE!</v>
      </c>
      <c r="K1553" s="98">
        <f t="shared" si="614"/>
        <v>0</v>
      </c>
      <c r="L1553" s="98">
        <f t="shared" si="615"/>
        <v>0</v>
      </c>
      <c r="M1553" s="98" t="e">
        <f t="shared" si="616"/>
        <v>#VALUE!</v>
      </c>
      <c r="N1553" s="98" t="e">
        <f t="shared" si="617"/>
        <v>#VALUE!</v>
      </c>
      <c r="O1553" s="97"/>
      <c r="P1553" s="98" t="e">
        <f t="shared" si="609"/>
        <v>#VALUE!</v>
      </c>
      <c r="Q1553" s="99" t="e">
        <f t="shared" si="618"/>
        <v>#VALUE!</v>
      </c>
      <c r="R1553" s="100"/>
      <c r="S1553" s="5"/>
      <c r="T1553" s="28">
        <f t="shared" si="619"/>
        <v>0</v>
      </c>
      <c r="U1553" s="101">
        <v>66140</v>
      </c>
      <c r="V1553" s="102">
        <f t="shared" si="610"/>
        <v>0</v>
      </c>
      <c r="W1553" s="101"/>
      <c r="X1553" s="101"/>
      <c r="Y1553" s="102">
        <f t="shared" si="620"/>
        <v>0</v>
      </c>
      <c r="Z1553" s="102">
        <f t="shared" si="621"/>
        <v>0</v>
      </c>
      <c r="AA1553" s="102" t="e">
        <f t="shared" si="611"/>
        <v>#VALUE!</v>
      </c>
    </row>
    <row r="1554" spans="1:27" ht="17.25">
      <c r="A1554" s="5"/>
      <c r="B1554" s="5"/>
      <c r="C1554" s="93"/>
      <c r="D1554" s="193"/>
      <c r="E1554" s="94"/>
      <c r="F1554" s="95"/>
      <c r="G1554" s="96" t="str">
        <f t="shared" si="612"/>
        <v>Error</v>
      </c>
      <c r="H1554" s="97">
        <v>14400</v>
      </c>
      <c r="I1554" s="98" t="e">
        <f t="shared" si="613"/>
        <v>#VALUE!</v>
      </c>
      <c r="J1554" s="88" t="e">
        <f t="shared" si="608"/>
        <v>#VALUE!</v>
      </c>
      <c r="K1554" s="98">
        <f t="shared" si="614"/>
        <v>0</v>
      </c>
      <c r="L1554" s="98">
        <f t="shared" si="615"/>
        <v>0</v>
      </c>
      <c r="M1554" s="98" t="e">
        <f t="shared" si="616"/>
        <v>#VALUE!</v>
      </c>
      <c r="N1554" s="98" t="e">
        <f t="shared" si="617"/>
        <v>#VALUE!</v>
      </c>
      <c r="O1554" s="97"/>
      <c r="P1554" s="98" t="e">
        <f t="shared" si="609"/>
        <v>#VALUE!</v>
      </c>
      <c r="Q1554" s="99" t="e">
        <f t="shared" si="618"/>
        <v>#VALUE!</v>
      </c>
      <c r="R1554" s="100"/>
      <c r="S1554" s="5"/>
      <c r="T1554" s="28">
        <f t="shared" si="619"/>
        <v>0</v>
      </c>
      <c r="U1554" s="101">
        <v>66140</v>
      </c>
      <c r="V1554" s="102">
        <f t="shared" si="610"/>
        <v>0</v>
      </c>
      <c r="W1554" s="101"/>
      <c r="X1554" s="101"/>
      <c r="Y1554" s="102">
        <f t="shared" si="620"/>
        <v>0</v>
      </c>
      <c r="Z1554" s="102">
        <f t="shared" si="621"/>
        <v>0</v>
      </c>
      <c r="AA1554" s="102" t="e">
        <f t="shared" si="611"/>
        <v>#VALUE!</v>
      </c>
    </row>
    <row r="1555" spans="1:27" ht="17.25">
      <c r="A1555" s="5"/>
      <c r="B1555" s="5"/>
      <c r="C1555" s="93"/>
      <c r="D1555" s="193"/>
      <c r="E1555" s="94"/>
      <c r="F1555" s="95"/>
      <c r="G1555" s="96" t="str">
        <f t="shared" si="612"/>
        <v>Error</v>
      </c>
      <c r="H1555" s="97">
        <v>14400</v>
      </c>
      <c r="I1555" s="98" t="e">
        <f t="shared" si="613"/>
        <v>#VALUE!</v>
      </c>
      <c r="J1555" s="88" t="e">
        <f t="shared" si="608"/>
        <v>#VALUE!</v>
      </c>
      <c r="K1555" s="98">
        <f t="shared" si="614"/>
        <v>0</v>
      </c>
      <c r="L1555" s="98">
        <f t="shared" si="615"/>
        <v>0</v>
      </c>
      <c r="M1555" s="98" t="e">
        <f t="shared" si="616"/>
        <v>#VALUE!</v>
      </c>
      <c r="N1555" s="98" t="e">
        <f t="shared" si="617"/>
        <v>#VALUE!</v>
      </c>
      <c r="O1555" s="97"/>
      <c r="P1555" s="98" t="e">
        <f t="shared" si="609"/>
        <v>#VALUE!</v>
      </c>
      <c r="Q1555" s="99" t="e">
        <f t="shared" si="618"/>
        <v>#VALUE!</v>
      </c>
      <c r="R1555" s="100"/>
      <c r="S1555" s="5"/>
      <c r="T1555" s="28">
        <f t="shared" si="619"/>
        <v>0</v>
      </c>
      <c r="U1555" s="101">
        <v>66140</v>
      </c>
      <c r="V1555" s="102">
        <f t="shared" si="610"/>
        <v>0</v>
      </c>
      <c r="W1555" s="101"/>
      <c r="X1555" s="101"/>
      <c r="Y1555" s="102">
        <f t="shared" si="620"/>
        <v>0</v>
      </c>
      <c r="Z1555" s="102">
        <f t="shared" si="621"/>
        <v>0</v>
      </c>
      <c r="AA1555" s="102" t="e">
        <f t="shared" si="611"/>
        <v>#VALUE!</v>
      </c>
    </row>
    <row r="1556" spans="1:27" ht="17.25">
      <c r="A1556" s="5"/>
      <c r="B1556" s="5"/>
      <c r="C1556" s="93"/>
      <c r="D1556" s="193"/>
      <c r="E1556" s="94"/>
      <c r="F1556" s="95"/>
      <c r="G1556" s="96" t="str">
        <f t="shared" si="612"/>
        <v>Error</v>
      </c>
      <c r="H1556" s="97">
        <v>14400</v>
      </c>
      <c r="I1556" s="98" t="e">
        <f t="shared" si="613"/>
        <v>#VALUE!</v>
      </c>
      <c r="J1556" s="88" t="e">
        <f t="shared" si="608"/>
        <v>#VALUE!</v>
      </c>
      <c r="K1556" s="98">
        <f t="shared" si="614"/>
        <v>0</v>
      </c>
      <c r="L1556" s="98">
        <f t="shared" si="615"/>
        <v>0</v>
      </c>
      <c r="M1556" s="98" t="e">
        <f t="shared" si="616"/>
        <v>#VALUE!</v>
      </c>
      <c r="N1556" s="98" t="e">
        <f t="shared" si="617"/>
        <v>#VALUE!</v>
      </c>
      <c r="O1556" s="97"/>
      <c r="P1556" s="98" t="e">
        <f t="shared" si="609"/>
        <v>#VALUE!</v>
      </c>
      <c r="Q1556" s="99" t="e">
        <f t="shared" si="618"/>
        <v>#VALUE!</v>
      </c>
      <c r="R1556" s="100"/>
      <c r="S1556" s="5"/>
      <c r="T1556" s="28">
        <f t="shared" si="619"/>
        <v>0</v>
      </c>
      <c r="U1556" s="101">
        <v>66140</v>
      </c>
      <c r="V1556" s="102">
        <f t="shared" si="610"/>
        <v>0</v>
      </c>
      <c r="W1556" s="101"/>
      <c r="X1556" s="101"/>
      <c r="Y1556" s="102">
        <f t="shared" si="620"/>
        <v>0</v>
      </c>
      <c r="Z1556" s="102">
        <f t="shared" si="621"/>
        <v>0</v>
      </c>
      <c r="AA1556" s="102" t="e">
        <f t="shared" si="611"/>
        <v>#VALUE!</v>
      </c>
    </row>
    <row r="1557" spans="1:27" ht="17.25">
      <c r="A1557" s="5"/>
      <c r="B1557" s="5"/>
      <c r="C1557" s="93"/>
      <c r="D1557" s="193"/>
      <c r="E1557" s="84"/>
      <c r="F1557" s="85"/>
      <c r="G1557" s="86" t="str">
        <f t="shared" si="612"/>
        <v>Error</v>
      </c>
      <c r="H1557" s="87">
        <v>14400</v>
      </c>
      <c r="I1557" s="88" t="e">
        <f t="shared" si="613"/>
        <v>#VALUE!</v>
      </c>
      <c r="J1557" s="88" t="e">
        <f t="shared" si="608"/>
        <v>#VALUE!</v>
      </c>
      <c r="K1557" s="88">
        <f t="shared" si="614"/>
        <v>0</v>
      </c>
      <c r="L1557" s="88">
        <f t="shared" si="615"/>
        <v>0</v>
      </c>
      <c r="M1557" s="88" t="e">
        <f t="shared" si="616"/>
        <v>#VALUE!</v>
      </c>
      <c r="N1557" s="88" t="e">
        <f t="shared" si="617"/>
        <v>#VALUE!</v>
      </c>
      <c r="O1557" s="87"/>
      <c r="P1557" s="88" t="e">
        <f t="shared" si="609"/>
        <v>#VALUE!</v>
      </c>
      <c r="Q1557" s="89" t="e">
        <f t="shared" si="618"/>
        <v>#VALUE!</v>
      </c>
      <c r="R1557" s="90"/>
      <c r="S1557" s="82"/>
      <c r="T1557" s="28">
        <f t="shared" si="619"/>
        <v>0</v>
      </c>
      <c r="U1557" s="91">
        <v>66140</v>
      </c>
      <c r="V1557" s="92">
        <f t="shared" si="610"/>
        <v>0</v>
      </c>
      <c r="W1557" s="91"/>
      <c r="X1557" s="91"/>
      <c r="Y1557" s="92">
        <f t="shared" si="620"/>
        <v>0</v>
      </c>
      <c r="Z1557" s="92">
        <f t="shared" si="621"/>
        <v>0</v>
      </c>
      <c r="AA1557" s="92" t="e">
        <f t="shared" si="611"/>
        <v>#VALUE!</v>
      </c>
    </row>
    <row r="1558" spans="1:27" ht="17.25">
      <c r="A1558" s="5"/>
      <c r="B1558" s="5"/>
      <c r="C1558" s="93"/>
      <c r="D1558" s="193"/>
      <c r="E1558" s="94"/>
      <c r="F1558" s="95"/>
      <c r="G1558" s="96" t="str">
        <f t="shared" si="612"/>
        <v>Error</v>
      </c>
      <c r="H1558" s="97">
        <v>14400</v>
      </c>
      <c r="I1558" s="98" t="e">
        <f t="shared" si="613"/>
        <v>#VALUE!</v>
      </c>
      <c r="J1558" s="88" t="e">
        <f t="shared" si="608"/>
        <v>#VALUE!</v>
      </c>
      <c r="K1558" s="98">
        <f t="shared" si="614"/>
        <v>0</v>
      </c>
      <c r="L1558" s="98">
        <f t="shared" si="615"/>
        <v>0</v>
      </c>
      <c r="M1558" s="98" t="e">
        <f t="shared" si="616"/>
        <v>#VALUE!</v>
      </c>
      <c r="N1558" s="98" t="e">
        <f t="shared" si="617"/>
        <v>#VALUE!</v>
      </c>
      <c r="O1558" s="97"/>
      <c r="P1558" s="98" t="e">
        <f t="shared" si="609"/>
        <v>#VALUE!</v>
      </c>
      <c r="Q1558" s="99" t="e">
        <f t="shared" si="618"/>
        <v>#VALUE!</v>
      </c>
      <c r="R1558" s="100"/>
      <c r="S1558" s="5"/>
      <c r="T1558" s="28">
        <f t="shared" si="619"/>
        <v>0</v>
      </c>
      <c r="U1558" s="101">
        <v>66140</v>
      </c>
      <c r="V1558" s="102">
        <f t="shared" si="610"/>
        <v>0</v>
      </c>
      <c r="W1558" s="101"/>
      <c r="X1558" s="101"/>
      <c r="Y1558" s="102">
        <f t="shared" si="620"/>
        <v>0</v>
      </c>
      <c r="Z1558" s="102">
        <f t="shared" si="621"/>
        <v>0</v>
      </c>
      <c r="AA1558" s="102" t="e">
        <f t="shared" si="611"/>
        <v>#VALUE!</v>
      </c>
    </row>
    <row r="1559" spans="1:27" ht="17.25">
      <c r="A1559" s="5"/>
      <c r="B1559" s="5"/>
      <c r="C1559" s="93"/>
      <c r="D1559" s="193"/>
      <c r="E1559" s="94"/>
      <c r="F1559" s="95"/>
      <c r="G1559" s="96" t="str">
        <f t="shared" si="612"/>
        <v>Error</v>
      </c>
      <c r="H1559" s="97">
        <v>14400</v>
      </c>
      <c r="I1559" s="98" t="e">
        <f t="shared" si="613"/>
        <v>#VALUE!</v>
      </c>
      <c r="J1559" s="88" t="e">
        <f t="shared" si="608"/>
        <v>#VALUE!</v>
      </c>
      <c r="K1559" s="98">
        <f t="shared" si="614"/>
        <v>0</v>
      </c>
      <c r="L1559" s="98">
        <f t="shared" si="615"/>
        <v>0</v>
      </c>
      <c r="M1559" s="98" t="e">
        <f t="shared" si="616"/>
        <v>#VALUE!</v>
      </c>
      <c r="N1559" s="98" t="e">
        <f t="shared" si="617"/>
        <v>#VALUE!</v>
      </c>
      <c r="O1559" s="97"/>
      <c r="P1559" s="98" t="e">
        <f t="shared" si="609"/>
        <v>#VALUE!</v>
      </c>
      <c r="Q1559" s="99" t="e">
        <f t="shared" si="618"/>
        <v>#VALUE!</v>
      </c>
      <c r="R1559" s="100"/>
      <c r="S1559" s="5"/>
      <c r="T1559" s="28">
        <f t="shared" si="619"/>
        <v>0</v>
      </c>
      <c r="U1559" s="101">
        <v>66140</v>
      </c>
      <c r="V1559" s="102">
        <f t="shared" si="610"/>
        <v>0</v>
      </c>
      <c r="W1559" s="101"/>
      <c r="X1559" s="101"/>
      <c r="Y1559" s="102">
        <f t="shared" si="620"/>
        <v>0</v>
      </c>
      <c r="Z1559" s="102">
        <f t="shared" si="621"/>
        <v>0</v>
      </c>
      <c r="AA1559" s="102" t="e">
        <f t="shared" si="611"/>
        <v>#VALUE!</v>
      </c>
    </row>
    <row r="1560" spans="1:27" ht="17.25">
      <c r="A1560" s="5"/>
      <c r="B1560" s="5"/>
      <c r="C1560" s="93"/>
      <c r="D1560" s="193"/>
      <c r="E1560" s="94"/>
      <c r="F1560" s="95"/>
      <c r="G1560" s="96" t="str">
        <f t="shared" si="612"/>
        <v>Error</v>
      </c>
      <c r="H1560" s="97">
        <v>14400</v>
      </c>
      <c r="I1560" s="98" t="e">
        <f t="shared" si="613"/>
        <v>#VALUE!</v>
      </c>
      <c r="J1560" s="88" t="e">
        <f t="shared" si="608"/>
        <v>#VALUE!</v>
      </c>
      <c r="K1560" s="98">
        <f t="shared" si="614"/>
        <v>0</v>
      </c>
      <c r="L1560" s="98">
        <f t="shared" si="615"/>
        <v>0</v>
      </c>
      <c r="M1560" s="98" t="e">
        <f t="shared" si="616"/>
        <v>#VALUE!</v>
      </c>
      <c r="N1560" s="98" t="e">
        <f t="shared" si="617"/>
        <v>#VALUE!</v>
      </c>
      <c r="O1560" s="97"/>
      <c r="P1560" s="98" t="e">
        <f t="shared" si="609"/>
        <v>#VALUE!</v>
      </c>
      <c r="Q1560" s="99" t="e">
        <f t="shared" si="618"/>
        <v>#VALUE!</v>
      </c>
      <c r="R1560" s="100"/>
      <c r="S1560" s="5"/>
      <c r="T1560" s="28">
        <f t="shared" si="619"/>
        <v>0</v>
      </c>
      <c r="U1560" s="101">
        <v>66140</v>
      </c>
      <c r="V1560" s="102">
        <f t="shared" si="610"/>
        <v>0</v>
      </c>
      <c r="W1560" s="101"/>
      <c r="X1560" s="101"/>
      <c r="Y1560" s="102">
        <f t="shared" si="620"/>
        <v>0</v>
      </c>
      <c r="Z1560" s="102">
        <f t="shared" si="621"/>
        <v>0</v>
      </c>
      <c r="AA1560" s="102" t="e">
        <f t="shared" si="611"/>
        <v>#VALUE!</v>
      </c>
    </row>
    <row r="1561" spans="1:27" ht="17.25">
      <c r="A1561" s="5"/>
      <c r="B1561" s="5"/>
      <c r="C1561" s="93"/>
      <c r="D1561" s="193"/>
      <c r="E1561" s="94"/>
      <c r="F1561" s="95"/>
      <c r="G1561" s="96" t="str">
        <f t="shared" si="612"/>
        <v>Error</v>
      </c>
      <c r="H1561" s="97">
        <v>14400</v>
      </c>
      <c r="I1561" s="98" t="e">
        <f t="shared" si="613"/>
        <v>#VALUE!</v>
      </c>
      <c r="J1561" s="88" t="e">
        <f t="shared" si="608"/>
        <v>#VALUE!</v>
      </c>
      <c r="K1561" s="98">
        <f t="shared" si="614"/>
        <v>0</v>
      </c>
      <c r="L1561" s="98">
        <f t="shared" si="615"/>
        <v>0</v>
      </c>
      <c r="M1561" s="98" t="e">
        <f t="shared" si="616"/>
        <v>#VALUE!</v>
      </c>
      <c r="N1561" s="98" t="e">
        <f t="shared" si="617"/>
        <v>#VALUE!</v>
      </c>
      <c r="O1561" s="97"/>
      <c r="P1561" s="98" t="e">
        <f t="shared" si="609"/>
        <v>#VALUE!</v>
      </c>
      <c r="Q1561" s="99" t="e">
        <f t="shared" si="618"/>
        <v>#VALUE!</v>
      </c>
      <c r="R1561" s="100"/>
      <c r="S1561" s="5"/>
      <c r="T1561" s="28">
        <f t="shared" si="619"/>
        <v>0</v>
      </c>
      <c r="U1561" s="101">
        <v>66140</v>
      </c>
      <c r="V1561" s="102">
        <f t="shared" si="610"/>
        <v>0</v>
      </c>
      <c r="W1561" s="101"/>
      <c r="X1561" s="101"/>
      <c r="Y1561" s="102">
        <f t="shared" si="620"/>
        <v>0</v>
      </c>
      <c r="Z1561" s="102">
        <f t="shared" si="621"/>
        <v>0</v>
      </c>
      <c r="AA1561" s="102" t="e">
        <f t="shared" si="611"/>
        <v>#VALUE!</v>
      </c>
    </row>
    <row r="1562" spans="1:27" ht="17.25">
      <c r="A1562" s="5"/>
      <c r="B1562" s="5"/>
      <c r="C1562" s="93"/>
      <c r="D1562" s="193"/>
      <c r="E1562" s="94"/>
      <c r="F1562" s="95"/>
      <c r="G1562" s="96" t="str">
        <f t="shared" si="612"/>
        <v>Error</v>
      </c>
      <c r="H1562" s="97">
        <v>14400</v>
      </c>
      <c r="I1562" s="98" t="e">
        <f t="shared" si="613"/>
        <v>#VALUE!</v>
      </c>
      <c r="J1562" s="88" t="e">
        <f t="shared" si="608"/>
        <v>#VALUE!</v>
      </c>
      <c r="K1562" s="98">
        <f t="shared" si="614"/>
        <v>0</v>
      </c>
      <c r="L1562" s="98">
        <f t="shared" si="615"/>
        <v>0</v>
      </c>
      <c r="M1562" s="98" t="e">
        <f t="shared" si="616"/>
        <v>#VALUE!</v>
      </c>
      <c r="N1562" s="98" t="e">
        <f t="shared" si="617"/>
        <v>#VALUE!</v>
      </c>
      <c r="O1562" s="97"/>
      <c r="P1562" s="98" t="e">
        <f t="shared" si="609"/>
        <v>#VALUE!</v>
      </c>
      <c r="Q1562" s="99" t="e">
        <f t="shared" si="618"/>
        <v>#VALUE!</v>
      </c>
      <c r="R1562" s="100"/>
      <c r="S1562" s="5"/>
      <c r="T1562" s="28">
        <f t="shared" si="619"/>
        <v>0</v>
      </c>
      <c r="U1562" s="101">
        <v>66140</v>
      </c>
      <c r="V1562" s="102">
        <f t="shared" si="610"/>
        <v>0</v>
      </c>
      <c r="W1562" s="101"/>
      <c r="X1562" s="101"/>
      <c r="Y1562" s="102">
        <f t="shared" si="620"/>
        <v>0</v>
      </c>
      <c r="Z1562" s="102">
        <f t="shared" si="621"/>
        <v>0</v>
      </c>
      <c r="AA1562" s="102" t="e">
        <f t="shared" si="611"/>
        <v>#VALUE!</v>
      </c>
    </row>
    <row r="1563" spans="1:27" ht="17.25">
      <c r="A1563" s="5"/>
      <c r="B1563" s="5"/>
      <c r="C1563" s="93"/>
      <c r="D1563" s="193"/>
      <c r="E1563" s="84"/>
      <c r="F1563" s="85"/>
      <c r="G1563" s="86" t="str">
        <f t="shared" si="612"/>
        <v>Error</v>
      </c>
      <c r="H1563" s="87">
        <v>14400</v>
      </c>
      <c r="I1563" s="88" t="e">
        <f t="shared" si="613"/>
        <v>#VALUE!</v>
      </c>
      <c r="J1563" s="88" t="e">
        <f t="shared" si="608"/>
        <v>#VALUE!</v>
      </c>
      <c r="K1563" s="88">
        <f t="shared" si="614"/>
        <v>0</v>
      </c>
      <c r="L1563" s="88">
        <f t="shared" si="615"/>
        <v>0</v>
      </c>
      <c r="M1563" s="88" t="e">
        <f t="shared" si="616"/>
        <v>#VALUE!</v>
      </c>
      <c r="N1563" s="88" t="e">
        <f t="shared" si="617"/>
        <v>#VALUE!</v>
      </c>
      <c r="O1563" s="87"/>
      <c r="P1563" s="88" t="e">
        <f t="shared" si="609"/>
        <v>#VALUE!</v>
      </c>
      <c r="Q1563" s="89" t="e">
        <f t="shared" si="618"/>
        <v>#VALUE!</v>
      </c>
      <c r="R1563" s="90"/>
      <c r="S1563" s="82"/>
      <c r="T1563" s="28">
        <f t="shared" si="619"/>
        <v>0</v>
      </c>
      <c r="U1563" s="91">
        <v>66140</v>
      </c>
      <c r="V1563" s="92">
        <f t="shared" si="610"/>
        <v>0</v>
      </c>
      <c r="W1563" s="91"/>
      <c r="X1563" s="91"/>
      <c r="Y1563" s="92">
        <f t="shared" si="620"/>
        <v>0</v>
      </c>
      <c r="Z1563" s="92">
        <f t="shared" si="621"/>
        <v>0</v>
      </c>
      <c r="AA1563" s="92" t="e">
        <f t="shared" si="611"/>
        <v>#VALUE!</v>
      </c>
    </row>
    <row r="1564" spans="1:27" ht="17.25">
      <c r="A1564" s="5"/>
      <c r="B1564" s="5"/>
      <c r="C1564" s="93"/>
      <c r="D1564" s="193"/>
      <c r="E1564" s="94"/>
      <c r="F1564" s="95"/>
      <c r="G1564" s="96" t="str">
        <f t="shared" si="612"/>
        <v>Error</v>
      </c>
      <c r="H1564" s="97">
        <v>14400</v>
      </c>
      <c r="I1564" s="98" t="e">
        <f t="shared" si="613"/>
        <v>#VALUE!</v>
      </c>
      <c r="J1564" s="88" t="e">
        <f t="shared" si="608"/>
        <v>#VALUE!</v>
      </c>
      <c r="K1564" s="98">
        <f t="shared" si="614"/>
        <v>0</v>
      </c>
      <c r="L1564" s="98">
        <f t="shared" si="615"/>
        <v>0</v>
      </c>
      <c r="M1564" s="98" t="e">
        <f t="shared" si="616"/>
        <v>#VALUE!</v>
      </c>
      <c r="N1564" s="98" t="e">
        <f t="shared" si="617"/>
        <v>#VALUE!</v>
      </c>
      <c r="O1564" s="97"/>
      <c r="P1564" s="98" t="e">
        <f t="shared" si="609"/>
        <v>#VALUE!</v>
      </c>
      <c r="Q1564" s="99" t="e">
        <f t="shared" si="618"/>
        <v>#VALUE!</v>
      </c>
      <c r="R1564" s="100"/>
      <c r="S1564" s="5"/>
      <c r="T1564" s="28">
        <f t="shared" si="619"/>
        <v>0</v>
      </c>
      <c r="U1564" s="101">
        <v>66140</v>
      </c>
      <c r="V1564" s="102">
        <f t="shared" si="610"/>
        <v>0</v>
      </c>
      <c r="W1564" s="101"/>
      <c r="X1564" s="101"/>
      <c r="Y1564" s="102">
        <f t="shared" si="620"/>
        <v>0</v>
      </c>
      <c r="Z1564" s="102">
        <f t="shared" si="621"/>
        <v>0</v>
      </c>
      <c r="AA1564" s="102" t="e">
        <f t="shared" si="611"/>
        <v>#VALUE!</v>
      </c>
    </row>
    <row r="1565" spans="1:27" ht="17.25">
      <c r="A1565" s="5"/>
      <c r="B1565" s="5"/>
      <c r="C1565" s="93"/>
      <c r="D1565" s="193"/>
      <c r="E1565" s="94"/>
      <c r="F1565" s="95"/>
      <c r="G1565" s="96" t="str">
        <f t="shared" si="612"/>
        <v>Error</v>
      </c>
      <c r="H1565" s="97">
        <v>14400</v>
      </c>
      <c r="I1565" s="98" t="e">
        <f t="shared" si="613"/>
        <v>#VALUE!</v>
      </c>
      <c r="J1565" s="88" t="e">
        <f t="shared" si="608"/>
        <v>#VALUE!</v>
      </c>
      <c r="K1565" s="98">
        <f t="shared" si="614"/>
        <v>0</v>
      </c>
      <c r="L1565" s="98">
        <f t="shared" si="615"/>
        <v>0</v>
      </c>
      <c r="M1565" s="98" t="e">
        <f t="shared" si="616"/>
        <v>#VALUE!</v>
      </c>
      <c r="N1565" s="98" t="e">
        <f t="shared" si="617"/>
        <v>#VALUE!</v>
      </c>
      <c r="O1565" s="97"/>
      <c r="P1565" s="98" t="e">
        <f t="shared" si="609"/>
        <v>#VALUE!</v>
      </c>
      <c r="Q1565" s="99" t="e">
        <f t="shared" si="618"/>
        <v>#VALUE!</v>
      </c>
      <c r="R1565" s="100"/>
      <c r="S1565" s="5"/>
      <c r="T1565" s="28">
        <f t="shared" si="619"/>
        <v>0</v>
      </c>
      <c r="U1565" s="101">
        <v>66140</v>
      </c>
      <c r="V1565" s="102">
        <f t="shared" si="610"/>
        <v>0</v>
      </c>
      <c r="W1565" s="101"/>
      <c r="X1565" s="101"/>
      <c r="Y1565" s="102">
        <f t="shared" si="620"/>
        <v>0</v>
      </c>
      <c r="Z1565" s="102">
        <f t="shared" si="621"/>
        <v>0</v>
      </c>
      <c r="AA1565" s="102" t="e">
        <f t="shared" si="611"/>
        <v>#VALUE!</v>
      </c>
    </row>
    <row r="1566" spans="1:27" ht="17.25">
      <c r="A1566" s="5"/>
      <c r="B1566" s="5"/>
      <c r="C1566" s="93"/>
      <c r="D1566" s="193"/>
      <c r="E1566" s="94"/>
      <c r="F1566" s="95"/>
      <c r="G1566" s="96" t="str">
        <f t="shared" si="612"/>
        <v>Error</v>
      </c>
      <c r="H1566" s="97">
        <v>14400</v>
      </c>
      <c r="I1566" s="98" t="e">
        <f t="shared" si="613"/>
        <v>#VALUE!</v>
      </c>
      <c r="J1566" s="88" t="e">
        <f t="shared" si="608"/>
        <v>#VALUE!</v>
      </c>
      <c r="K1566" s="98">
        <f t="shared" si="614"/>
        <v>0</v>
      </c>
      <c r="L1566" s="98">
        <f t="shared" si="615"/>
        <v>0</v>
      </c>
      <c r="M1566" s="98" t="e">
        <f t="shared" si="616"/>
        <v>#VALUE!</v>
      </c>
      <c r="N1566" s="98" t="e">
        <f t="shared" si="617"/>
        <v>#VALUE!</v>
      </c>
      <c r="O1566" s="97"/>
      <c r="P1566" s="98" t="e">
        <f t="shared" si="609"/>
        <v>#VALUE!</v>
      </c>
      <c r="Q1566" s="99" t="e">
        <f t="shared" si="618"/>
        <v>#VALUE!</v>
      </c>
      <c r="R1566" s="100"/>
      <c r="S1566" s="5"/>
      <c r="T1566" s="28">
        <f t="shared" si="619"/>
        <v>0</v>
      </c>
      <c r="U1566" s="101">
        <v>66140</v>
      </c>
      <c r="V1566" s="102">
        <f t="shared" si="610"/>
        <v>0</v>
      </c>
      <c r="W1566" s="101"/>
      <c r="X1566" s="101"/>
      <c r="Y1566" s="102">
        <f t="shared" si="620"/>
        <v>0</v>
      </c>
      <c r="Z1566" s="102">
        <f t="shared" si="621"/>
        <v>0</v>
      </c>
      <c r="AA1566" s="102" t="e">
        <f t="shared" si="611"/>
        <v>#VALUE!</v>
      </c>
    </row>
    <row r="1567" spans="1:27" ht="17.25">
      <c r="A1567" s="5"/>
      <c r="B1567" s="5"/>
      <c r="C1567" s="93"/>
      <c r="D1567" s="193"/>
      <c r="E1567" s="94"/>
      <c r="F1567" s="95"/>
      <c r="G1567" s="96" t="str">
        <f t="shared" si="612"/>
        <v>Error</v>
      </c>
      <c r="H1567" s="97">
        <v>14400</v>
      </c>
      <c r="I1567" s="98" t="e">
        <f t="shared" si="613"/>
        <v>#VALUE!</v>
      </c>
      <c r="J1567" s="88" t="e">
        <f t="shared" si="608"/>
        <v>#VALUE!</v>
      </c>
      <c r="K1567" s="98">
        <f t="shared" si="614"/>
        <v>0</v>
      </c>
      <c r="L1567" s="98">
        <f t="shared" si="615"/>
        <v>0</v>
      </c>
      <c r="M1567" s="98" t="e">
        <f t="shared" si="616"/>
        <v>#VALUE!</v>
      </c>
      <c r="N1567" s="98" t="e">
        <f t="shared" si="617"/>
        <v>#VALUE!</v>
      </c>
      <c r="O1567" s="97"/>
      <c r="P1567" s="98" t="e">
        <f t="shared" si="609"/>
        <v>#VALUE!</v>
      </c>
      <c r="Q1567" s="99" t="e">
        <f t="shared" si="618"/>
        <v>#VALUE!</v>
      </c>
      <c r="R1567" s="100"/>
      <c r="S1567" s="5"/>
      <c r="T1567" s="28">
        <f t="shared" si="619"/>
        <v>0</v>
      </c>
      <c r="U1567" s="101">
        <v>66140</v>
      </c>
      <c r="V1567" s="102">
        <f t="shared" si="610"/>
        <v>0</v>
      </c>
      <c r="W1567" s="101"/>
      <c r="X1567" s="101"/>
      <c r="Y1567" s="102">
        <f t="shared" si="620"/>
        <v>0</v>
      </c>
      <c r="Z1567" s="102">
        <f t="shared" si="621"/>
        <v>0</v>
      </c>
      <c r="AA1567" s="102" t="e">
        <f t="shared" si="611"/>
        <v>#VALUE!</v>
      </c>
    </row>
    <row r="1568" spans="1:27" ht="17.25">
      <c r="A1568" s="5"/>
      <c r="B1568" s="5"/>
      <c r="C1568" s="93"/>
      <c r="D1568" s="193"/>
      <c r="E1568" s="94"/>
      <c r="F1568" s="95"/>
      <c r="G1568" s="96" t="str">
        <f t="shared" si="612"/>
        <v>Error</v>
      </c>
      <c r="H1568" s="97">
        <v>14400</v>
      </c>
      <c r="I1568" s="98" t="e">
        <f t="shared" si="613"/>
        <v>#VALUE!</v>
      </c>
      <c r="J1568" s="88" t="e">
        <f t="shared" si="608"/>
        <v>#VALUE!</v>
      </c>
      <c r="K1568" s="98">
        <f t="shared" si="614"/>
        <v>0</v>
      </c>
      <c r="L1568" s="98">
        <f t="shared" si="615"/>
        <v>0</v>
      </c>
      <c r="M1568" s="98" t="e">
        <f t="shared" si="616"/>
        <v>#VALUE!</v>
      </c>
      <c r="N1568" s="98" t="e">
        <f t="shared" si="617"/>
        <v>#VALUE!</v>
      </c>
      <c r="O1568" s="97"/>
      <c r="P1568" s="98" t="e">
        <f t="shared" si="609"/>
        <v>#VALUE!</v>
      </c>
      <c r="Q1568" s="99" t="e">
        <f t="shared" si="618"/>
        <v>#VALUE!</v>
      </c>
      <c r="R1568" s="100"/>
      <c r="S1568" s="5"/>
      <c r="T1568" s="28">
        <f t="shared" si="619"/>
        <v>0</v>
      </c>
      <c r="U1568" s="101">
        <v>66140</v>
      </c>
      <c r="V1568" s="102">
        <f t="shared" si="610"/>
        <v>0</v>
      </c>
      <c r="W1568" s="101"/>
      <c r="X1568" s="101"/>
      <c r="Y1568" s="102">
        <f t="shared" si="620"/>
        <v>0</v>
      </c>
      <c r="Z1568" s="102">
        <f t="shared" si="621"/>
        <v>0</v>
      </c>
      <c r="AA1568" s="102" t="e">
        <f t="shared" si="611"/>
        <v>#VALUE!</v>
      </c>
    </row>
    <row r="1569" spans="1:27" ht="17.25">
      <c r="A1569" s="5"/>
      <c r="B1569" s="5"/>
      <c r="C1569" s="93"/>
      <c r="D1569" s="193"/>
      <c r="E1569" s="84"/>
      <c r="F1569" s="85"/>
      <c r="G1569" s="86" t="str">
        <f t="shared" si="612"/>
        <v>Error</v>
      </c>
      <c r="H1569" s="87">
        <v>14400</v>
      </c>
      <c r="I1569" s="88" t="e">
        <f t="shared" si="613"/>
        <v>#VALUE!</v>
      </c>
      <c r="J1569" s="88" t="e">
        <f t="shared" si="608"/>
        <v>#VALUE!</v>
      </c>
      <c r="K1569" s="88">
        <f t="shared" si="614"/>
        <v>0</v>
      </c>
      <c r="L1569" s="88">
        <f t="shared" si="615"/>
        <v>0</v>
      </c>
      <c r="M1569" s="88" t="e">
        <f t="shared" si="616"/>
        <v>#VALUE!</v>
      </c>
      <c r="N1569" s="88" t="e">
        <f t="shared" si="617"/>
        <v>#VALUE!</v>
      </c>
      <c r="O1569" s="87"/>
      <c r="P1569" s="88" t="e">
        <f t="shared" si="609"/>
        <v>#VALUE!</v>
      </c>
      <c r="Q1569" s="89" t="e">
        <f t="shared" si="618"/>
        <v>#VALUE!</v>
      </c>
      <c r="R1569" s="90"/>
      <c r="S1569" s="82"/>
      <c r="T1569" s="28">
        <f t="shared" si="619"/>
        <v>0</v>
      </c>
      <c r="U1569" s="91">
        <v>66140</v>
      </c>
      <c r="V1569" s="92">
        <f t="shared" si="610"/>
        <v>0</v>
      </c>
      <c r="W1569" s="91"/>
      <c r="X1569" s="91"/>
      <c r="Y1569" s="92">
        <f t="shared" si="620"/>
        <v>0</v>
      </c>
      <c r="Z1569" s="92">
        <f t="shared" si="621"/>
        <v>0</v>
      </c>
      <c r="AA1569" s="92" t="e">
        <f t="shared" si="611"/>
        <v>#VALUE!</v>
      </c>
    </row>
    <row r="1570" spans="1:27" ht="17.25">
      <c r="A1570" s="5"/>
      <c r="B1570" s="5"/>
      <c r="C1570" s="93"/>
      <c r="D1570" s="193"/>
      <c r="E1570" s="94"/>
      <c r="F1570" s="95"/>
      <c r="G1570" s="96" t="str">
        <f t="shared" si="612"/>
        <v>Error</v>
      </c>
      <c r="H1570" s="97">
        <v>14400</v>
      </c>
      <c r="I1570" s="98" t="e">
        <f t="shared" si="613"/>
        <v>#VALUE!</v>
      </c>
      <c r="J1570" s="88" t="e">
        <f t="shared" si="608"/>
        <v>#VALUE!</v>
      </c>
      <c r="K1570" s="98">
        <f t="shared" si="614"/>
        <v>0</v>
      </c>
      <c r="L1570" s="98">
        <f t="shared" si="615"/>
        <v>0</v>
      </c>
      <c r="M1570" s="98" t="e">
        <f t="shared" si="616"/>
        <v>#VALUE!</v>
      </c>
      <c r="N1570" s="98" t="e">
        <f t="shared" si="617"/>
        <v>#VALUE!</v>
      </c>
      <c r="O1570" s="97"/>
      <c r="P1570" s="98" t="e">
        <f t="shared" si="609"/>
        <v>#VALUE!</v>
      </c>
      <c r="Q1570" s="99" t="e">
        <f t="shared" si="618"/>
        <v>#VALUE!</v>
      </c>
      <c r="R1570" s="100"/>
      <c r="S1570" s="5"/>
      <c r="T1570" s="28">
        <f t="shared" si="619"/>
        <v>0</v>
      </c>
      <c r="U1570" s="101">
        <v>66140</v>
      </c>
      <c r="V1570" s="102">
        <f t="shared" si="610"/>
        <v>0</v>
      </c>
      <c r="W1570" s="101"/>
      <c r="X1570" s="101"/>
      <c r="Y1570" s="102">
        <f t="shared" si="620"/>
        <v>0</v>
      </c>
      <c r="Z1570" s="102">
        <f t="shared" si="621"/>
        <v>0</v>
      </c>
      <c r="AA1570" s="102" t="e">
        <f t="shared" si="611"/>
        <v>#VALUE!</v>
      </c>
    </row>
    <row r="1571" spans="1:27" ht="17.25">
      <c r="A1571" s="5"/>
      <c r="B1571" s="5"/>
      <c r="C1571" s="93"/>
      <c r="D1571" s="193"/>
      <c r="E1571" s="94"/>
      <c r="F1571" s="95"/>
      <c r="G1571" s="96" t="str">
        <f t="shared" si="612"/>
        <v>Error</v>
      </c>
      <c r="H1571" s="97">
        <v>14400</v>
      </c>
      <c r="I1571" s="98" t="e">
        <f t="shared" si="613"/>
        <v>#VALUE!</v>
      </c>
      <c r="J1571" s="88" t="e">
        <f t="shared" si="608"/>
        <v>#VALUE!</v>
      </c>
      <c r="K1571" s="98">
        <f t="shared" si="614"/>
        <v>0</v>
      </c>
      <c r="L1571" s="98">
        <f t="shared" si="615"/>
        <v>0</v>
      </c>
      <c r="M1571" s="98" t="e">
        <f t="shared" si="616"/>
        <v>#VALUE!</v>
      </c>
      <c r="N1571" s="98" t="e">
        <f t="shared" si="617"/>
        <v>#VALUE!</v>
      </c>
      <c r="O1571" s="97"/>
      <c r="P1571" s="98" t="e">
        <f t="shared" si="609"/>
        <v>#VALUE!</v>
      </c>
      <c r="Q1571" s="99" t="e">
        <f t="shared" si="618"/>
        <v>#VALUE!</v>
      </c>
      <c r="R1571" s="100"/>
      <c r="S1571" s="5"/>
      <c r="T1571" s="28">
        <f t="shared" si="619"/>
        <v>0</v>
      </c>
      <c r="U1571" s="101">
        <v>66140</v>
      </c>
      <c r="V1571" s="102">
        <f t="shared" ref="V1571:V1602" si="622">+U1571*T1571</f>
        <v>0</v>
      </c>
      <c r="W1571" s="101"/>
      <c r="X1571" s="101"/>
      <c r="Y1571" s="102">
        <f t="shared" si="620"/>
        <v>0</v>
      </c>
      <c r="Z1571" s="102">
        <f t="shared" si="621"/>
        <v>0</v>
      </c>
      <c r="AA1571" s="102" t="e">
        <f t="shared" ref="AA1571:AA1602" si="623">+Z1571+Q1571</f>
        <v>#VALUE!</v>
      </c>
    </row>
    <row r="1572" spans="1:27" ht="17.25">
      <c r="A1572" s="5"/>
      <c r="B1572" s="5"/>
      <c r="C1572" s="93"/>
      <c r="D1572" s="193"/>
      <c r="E1572" s="94"/>
      <c r="F1572" s="95"/>
      <c r="G1572" s="96" t="str">
        <f t="shared" si="612"/>
        <v>Error</v>
      </c>
      <c r="H1572" s="97">
        <v>14400</v>
      </c>
      <c r="I1572" s="98" t="e">
        <f t="shared" si="613"/>
        <v>#VALUE!</v>
      </c>
      <c r="J1572" s="88" t="e">
        <f t="shared" si="608"/>
        <v>#VALUE!</v>
      </c>
      <c r="K1572" s="98">
        <f t="shared" si="614"/>
        <v>0</v>
      </c>
      <c r="L1572" s="98">
        <f t="shared" si="615"/>
        <v>0</v>
      </c>
      <c r="M1572" s="98" t="e">
        <f t="shared" si="616"/>
        <v>#VALUE!</v>
      </c>
      <c r="N1572" s="98" t="e">
        <f t="shared" si="617"/>
        <v>#VALUE!</v>
      </c>
      <c r="O1572" s="97"/>
      <c r="P1572" s="98" t="e">
        <f t="shared" si="609"/>
        <v>#VALUE!</v>
      </c>
      <c r="Q1572" s="99" t="e">
        <f t="shared" si="618"/>
        <v>#VALUE!</v>
      </c>
      <c r="R1572" s="100"/>
      <c r="S1572" s="5"/>
      <c r="T1572" s="28">
        <f t="shared" si="619"/>
        <v>0</v>
      </c>
      <c r="U1572" s="101">
        <v>66140</v>
      </c>
      <c r="V1572" s="102">
        <f t="shared" si="622"/>
        <v>0</v>
      </c>
      <c r="W1572" s="101"/>
      <c r="X1572" s="101"/>
      <c r="Y1572" s="102">
        <f t="shared" si="620"/>
        <v>0</v>
      </c>
      <c r="Z1572" s="102">
        <f t="shared" si="621"/>
        <v>0</v>
      </c>
      <c r="AA1572" s="102" t="e">
        <f t="shared" si="623"/>
        <v>#VALUE!</v>
      </c>
    </row>
    <row r="1573" spans="1:27" ht="17.25">
      <c r="A1573" s="5"/>
      <c r="B1573" s="5"/>
      <c r="C1573" s="93"/>
      <c r="D1573" s="193"/>
      <c r="E1573" s="94"/>
      <c r="F1573" s="95"/>
      <c r="G1573" s="96" t="str">
        <f t="shared" si="612"/>
        <v>Error</v>
      </c>
      <c r="H1573" s="97">
        <v>14400</v>
      </c>
      <c r="I1573" s="98" t="e">
        <f t="shared" si="613"/>
        <v>#VALUE!</v>
      </c>
      <c r="J1573" s="88" t="e">
        <f t="shared" si="608"/>
        <v>#VALUE!</v>
      </c>
      <c r="K1573" s="98">
        <f t="shared" si="614"/>
        <v>0</v>
      </c>
      <c r="L1573" s="98">
        <f t="shared" si="615"/>
        <v>0</v>
      </c>
      <c r="M1573" s="98" t="e">
        <f t="shared" si="616"/>
        <v>#VALUE!</v>
      </c>
      <c r="N1573" s="98" t="e">
        <f t="shared" si="617"/>
        <v>#VALUE!</v>
      </c>
      <c r="O1573" s="97"/>
      <c r="P1573" s="98" t="e">
        <f t="shared" si="609"/>
        <v>#VALUE!</v>
      </c>
      <c r="Q1573" s="99" t="e">
        <f t="shared" si="618"/>
        <v>#VALUE!</v>
      </c>
      <c r="R1573" s="100"/>
      <c r="S1573" s="5"/>
      <c r="T1573" s="28">
        <f t="shared" si="619"/>
        <v>0</v>
      </c>
      <c r="U1573" s="101">
        <v>66140</v>
      </c>
      <c r="V1573" s="102">
        <f t="shared" si="622"/>
        <v>0</v>
      </c>
      <c r="W1573" s="101"/>
      <c r="X1573" s="101"/>
      <c r="Y1573" s="102">
        <f t="shared" si="620"/>
        <v>0</v>
      </c>
      <c r="Z1573" s="102">
        <f t="shared" si="621"/>
        <v>0</v>
      </c>
      <c r="AA1573" s="102" t="e">
        <f t="shared" si="623"/>
        <v>#VALUE!</v>
      </c>
    </row>
    <row r="1574" spans="1:27" ht="17.25">
      <c r="A1574" s="5"/>
      <c r="B1574" s="5"/>
      <c r="C1574" s="93"/>
      <c r="D1574" s="193"/>
      <c r="E1574" s="94"/>
      <c r="F1574" s="95"/>
      <c r="G1574" s="96" t="str">
        <f t="shared" si="612"/>
        <v>Error</v>
      </c>
      <c r="H1574" s="97">
        <v>14400</v>
      </c>
      <c r="I1574" s="98" t="e">
        <f t="shared" si="613"/>
        <v>#VALUE!</v>
      </c>
      <c r="J1574" s="88" t="e">
        <f t="shared" si="608"/>
        <v>#VALUE!</v>
      </c>
      <c r="K1574" s="98">
        <f t="shared" si="614"/>
        <v>0</v>
      </c>
      <c r="L1574" s="98">
        <f t="shared" si="615"/>
        <v>0</v>
      </c>
      <c r="M1574" s="98" t="e">
        <f t="shared" si="616"/>
        <v>#VALUE!</v>
      </c>
      <c r="N1574" s="98" t="e">
        <f t="shared" si="617"/>
        <v>#VALUE!</v>
      </c>
      <c r="O1574" s="97"/>
      <c r="P1574" s="98" t="e">
        <f t="shared" si="609"/>
        <v>#VALUE!</v>
      </c>
      <c r="Q1574" s="99" t="e">
        <f t="shared" si="618"/>
        <v>#VALUE!</v>
      </c>
      <c r="R1574" s="100"/>
      <c r="S1574" s="5"/>
      <c r="T1574" s="28">
        <f t="shared" si="619"/>
        <v>0</v>
      </c>
      <c r="U1574" s="101">
        <v>66140</v>
      </c>
      <c r="V1574" s="102">
        <f t="shared" si="622"/>
        <v>0</v>
      </c>
      <c r="W1574" s="101"/>
      <c r="X1574" s="101"/>
      <c r="Y1574" s="102">
        <f t="shared" si="620"/>
        <v>0</v>
      </c>
      <c r="Z1574" s="102">
        <f t="shared" si="621"/>
        <v>0</v>
      </c>
      <c r="AA1574" s="102" t="e">
        <f t="shared" si="623"/>
        <v>#VALUE!</v>
      </c>
    </row>
    <row r="1575" spans="1:27" ht="17.25">
      <c r="A1575" s="5"/>
      <c r="B1575" s="5"/>
      <c r="C1575" s="93"/>
      <c r="D1575" s="193"/>
      <c r="E1575" s="84"/>
      <c r="F1575" s="85"/>
      <c r="G1575" s="86" t="str">
        <f t="shared" si="612"/>
        <v>Error</v>
      </c>
      <c r="H1575" s="87">
        <v>14400</v>
      </c>
      <c r="I1575" s="88" t="e">
        <f t="shared" si="613"/>
        <v>#VALUE!</v>
      </c>
      <c r="J1575" s="88" t="e">
        <f t="shared" si="608"/>
        <v>#VALUE!</v>
      </c>
      <c r="K1575" s="88">
        <f t="shared" si="614"/>
        <v>0</v>
      </c>
      <c r="L1575" s="88">
        <f t="shared" si="615"/>
        <v>0</v>
      </c>
      <c r="M1575" s="88" t="e">
        <f t="shared" si="616"/>
        <v>#VALUE!</v>
      </c>
      <c r="N1575" s="88" t="e">
        <f t="shared" si="617"/>
        <v>#VALUE!</v>
      </c>
      <c r="O1575" s="87"/>
      <c r="P1575" s="88" t="e">
        <f t="shared" si="609"/>
        <v>#VALUE!</v>
      </c>
      <c r="Q1575" s="89" t="e">
        <f t="shared" si="618"/>
        <v>#VALUE!</v>
      </c>
      <c r="R1575" s="90"/>
      <c r="S1575" s="82"/>
      <c r="T1575" s="28">
        <f t="shared" si="619"/>
        <v>0</v>
      </c>
      <c r="U1575" s="91">
        <v>66140</v>
      </c>
      <c r="V1575" s="92">
        <f t="shared" si="622"/>
        <v>0</v>
      </c>
      <c r="W1575" s="91"/>
      <c r="X1575" s="91"/>
      <c r="Y1575" s="92">
        <f t="shared" si="620"/>
        <v>0</v>
      </c>
      <c r="Z1575" s="92">
        <f t="shared" si="621"/>
        <v>0</v>
      </c>
      <c r="AA1575" s="92" t="e">
        <f t="shared" si="623"/>
        <v>#VALUE!</v>
      </c>
    </row>
    <row r="1576" spans="1:27" ht="17.25">
      <c r="A1576" s="5"/>
      <c r="B1576" s="5"/>
      <c r="C1576" s="93"/>
      <c r="D1576" s="193"/>
      <c r="E1576" s="94"/>
      <c r="F1576" s="95"/>
      <c r="G1576" s="96" t="str">
        <f t="shared" si="612"/>
        <v>Error</v>
      </c>
      <c r="H1576" s="97">
        <v>14400</v>
      </c>
      <c r="I1576" s="98" t="e">
        <f t="shared" si="613"/>
        <v>#VALUE!</v>
      </c>
      <c r="J1576" s="88" t="e">
        <f t="shared" si="608"/>
        <v>#VALUE!</v>
      </c>
      <c r="K1576" s="98">
        <f t="shared" si="614"/>
        <v>0</v>
      </c>
      <c r="L1576" s="98">
        <f t="shared" si="615"/>
        <v>0</v>
      </c>
      <c r="M1576" s="98" t="e">
        <f t="shared" si="616"/>
        <v>#VALUE!</v>
      </c>
      <c r="N1576" s="98" t="e">
        <f t="shared" si="617"/>
        <v>#VALUE!</v>
      </c>
      <c r="O1576" s="97"/>
      <c r="P1576" s="98" t="e">
        <f t="shared" si="609"/>
        <v>#VALUE!</v>
      </c>
      <c r="Q1576" s="99" t="e">
        <f t="shared" si="618"/>
        <v>#VALUE!</v>
      </c>
      <c r="R1576" s="100"/>
      <c r="S1576" s="5"/>
      <c r="T1576" s="28">
        <f t="shared" si="619"/>
        <v>0</v>
      </c>
      <c r="U1576" s="101">
        <v>66140</v>
      </c>
      <c r="V1576" s="102">
        <f t="shared" si="622"/>
        <v>0</v>
      </c>
      <c r="W1576" s="101"/>
      <c r="X1576" s="101"/>
      <c r="Y1576" s="102">
        <f t="shared" si="620"/>
        <v>0</v>
      </c>
      <c r="Z1576" s="102">
        <f t="shared" si="621"/>
        <v>0</v>
      </c>
      <c r="AA1576" s="102" t="e">
        <f t="shared" si="623"/>
        <v>#VALUE!</v>
      </c>
    </row>
    <row r="1577" spans="1:27" ht="17.25">
      <c r="A1577" s="5"/>
      <c r="B1577" s="5"/>
      <c r="C1577" s="93"/>
      <c r="D1577" s="193"/>
      <c r="E1577" s="94"/>
      <c r="F1577" s="95"/>
      <c r="G1577" s="96" t="str">
        <f t="shared" si="612"/>
        <v>Error</v>
      </c>
      <c r="H1577" s="97">
        <v>14400</v>
      </c>
      <c r="I1577" s="98" t="e">
        <f t="shared" si="613"/>
        <v>#VALUE!</v>
      </c>
      <c r="J1577" s="88" t="e">
        <f t="shared" si="608"/>
        <v>#VALUE!</v>
      </c>
      <c r="K1577" s="98">
        <f t="shared" si="614"/>
        <v>0</v>
      </c>
      <c r="L1577" s="98">
        <f t="shared" si="615"/>
        <v>0</v>
      </c>
      <c r="M1577" s="98" t="e">
        <f t="shared" si="616"/>
        <v>#VALUE!</v>
      </c>
      <c r="N1577" s="98" t="e">
        <f t="shared" si="617"/>
        <v>#VALUE!</v>
      </c>
      <c r="O1577" s="97"/>
      <c r="P1577" s="98" t="e">
        <f t="shared" si="609"/>
        <v>#VALUE!</v>
      </c>
      <c r="Q1577" s="99" t="e">
        <f t="shared" si="618"/>
        <v>#VALUE!</v>
      </c>
      <c r="R1577" s="100"/>
      <c r="S1577" s="5"/>
      <c r="T1577" s="28">
        <f t="shared" si="619"/>
        <v>0</v>
      </c>
      <c r="U1577" s="101">
        <v>66140</v>
      </c>
      <c r="V1577" s="102">
        <f t="shared" si="622"/>
        <v>0</v>
      </c>
      <c r="W1577" s="101"/>
      <c r="X1577" s="101"/>
      <c r="Y1577" s="102">
        <f t="shared" si="620"/>
        <v>0</v>
      </c>
      <c r="Z1577" s="102">
        <f t="shared" si="621"/>
        <v>0</v>
      </c>
      <c r="AA1577" s="102" t="e">
        <f t="shared" si="623"/>
        <v>#VALUE!</v>
      </c>
    </row>
    <row r="1578" spans="1:27" ht="17.25">
      <c r="A1578" s="5"/>
      <c r="B1578" s="5"/>
      <c r="C1578" s="93"/>
      <c r="D1578" s="193"/>
      <c r="E1578" s="94"/>
      <c r="F1578" s="95"/>
      <c r="G1578" s="96" t="str">
        <f t="shared" si="612"/>
        <v>Error</v>
      </c>
      <c r="H1578" s="97">
        <v>14400</v>
      </c>
      <c r="I1578" s="98" t="e">
        <f t="shared" si="613"/>
        <v>#VALUE!</v>
      </c>
      <c r="J1578" s="88" t="e">
        <f t="shared" si="608"/>
        <v>#VALUE!</v>
      </c>
      <c r="K1578" s="98">
        <f t="shared" si="614"/>
        <v>0</v>
      </c>
      <c r="L1578" s="98">
        <f t="shared" si="615"/>
        <v>0</v>
      </c>
      <c r="M1578" s="98" t="e">
        <f t="shared" si="616"/>
        <v>#VALUE!</v>
      </c>
      <c r="N1578" s="98" t="e">
        <f t="shared" si="617"/>
        <v>#VALUE!</v>
      </c>
      <c r="O1578" s="97"/>
      <c r="P1578" s="98" t="e">
        <f t="shared" si="609"/>
        <v>#VALUE!</v>
      </c>
      <c r="Q1578" s="99" t="e">
        <f t="shared" si="618"/>
        <v>#VALUE!</v>
      </c>
      <c r="R1578" s="100"/>
      <c r="S1578" s="5"/>
      <c r="T1578" s="28">
        <f t="shared" si="619"/>
        <v>0</v>
      </c>
      <c r="U1578" s="101">
        <v>66140</v>
      </c>
      <c r="V1578" s="102">
        <f t="shared" si="622"/>
        <v>0</v>
      </c>
      <c r="W1578" s="101"/>
      <c r="X1578" s="101"/>
      <c r="Y1578" s="102">
        <f t="shared" si="620"/>
        <v>0</v>
      </c>
      <c r="Z1578" s="102">
        <f t="shared" si="621"/>
        <v>0</v>
      </c>
      <c r="AA1578" s="102" t="e">
        <f t="shared" si="623"/>
        <v>#VALUE!</v>
      </c>
    </row>
    <row r="1579" spans="1:27" ht="17.25">
      <c r="A1579" s="5"/>
      <c r="B1579" s="5"/>
      <c r="C1579" s="93"/>
      <c r="D1579" s="193"/>
      <c r="E1579" s="94"/>
      <c r="F1579" s="95"/>
      <c r="G1579" s="96" t="str">
        <f t="shared" si="612"/>
        <v>Error</v>
      </c>
      <c r="H1579" s="97">
        <v>14400</v>
      </c>
      <c r="I1579" s="98" t="e">
        <f t="shared" si="613"/>
        <v>#VALUE!</v>
      </c>
      <c r="J1579" s="88" t="e">
        <f t="shared" si="608"/>
        <v>#VALUE!</v>
      </c>
      <c r="K1579" s="98">
        <f t="shared" si="614"/>
        <v>0</v>
      </c>
      <c r="L1579" s="98">
        <f t="shared" si="615"/>
        <v>0</v>
      </c>
      <c r="M1579" s="98" t="e">
        <f t="shared" si="616"/>
        <v>#VALUE!</v>
      </c>
      <c r="N1579" s="98" t="e">
        <f t="shared" si="617"/>
        <v>#VALUE!</v>
      </c>
      <c r="O1579" s="97"/>
      <c r="P1579" s="98" t="e">
        <f t="shared" si="609"/>
        <v>#VALUE!</v>
      </c>
      <c r="Q1579" s="99" t="e">
        <f t="shared" si="618"/>
        <v>#VALUE!</v>
      </c>
      <c r="R1579" s="100"/>
      <c r="S1579" s="5"/>
      <c r="T1579" s="28">
        <f t="shared" si="619"/>
        <v>0</v>
      </c>
      <c r="U1579" s="101">
        <v>66140</v>
      </c>
      <c r="V1579" s="102">
        <f t="shared" si="622"/>
        <v>0</v>
      </c>
      <c r="W1579" s="101"/>
      <c r="X1579" s="101"/>
      <c r="Y1579" s="102">
        <f t="shared" si="620"/>
        <v>0</v>
      </c>
      <c r="Z1579" s="102">
        <f t="shared" si="621"/>
        <v>0</v>
      </c>
      <c r="AA1579" s="102" t="e">
        <f t="shared" si="623"/>
        <v>#VALUE!</v>
      </c>
    </row>
    <row r="1580" spans="1:27" ht="17.25">
      <c r="A1580" s="5"/>
      <c r="B1580" s="5"/>
      <c r="C1580" s="93"/>
      <c r="D1580" s="193"/>
      <c r="E1580" s="94"/>
      <c r="F1580" s="95"/>
      <c r="G1580" s="96" t="str">
        <f t="shared" si="612"/>
        <v>Error</v>
      </c>
      <c r="H1580" s="97">
        <v>14400</v>
      </c>
      <c r="I1580" s="98" t="e">
        <f t="shared" si="613"/>
        <v>#VALUE!</v>
      </c>
      <c r="J1580" s="88" t="e">
        <f t="shared" si="608"/>
        <v>#VALUE!</v>
      </c>
      <c r="K1580" s="98">
        <f t="shared" si="614"/>
        <v>0</v>
      </c>
      <c r="L1580" s="98">
        <f t="shared" si="615"/>
        <v>0</v>
      </c>
      <c r="M1580" s="98" t="e">
        <f t="shared" si="616"/>
        <v>#VALUE!</v>
      </c>
      <c r="N1580" s="98" t="e">
        <f t="shared" si="617"/>
        <v>#VALUE!</v>
      </c>
      <c r="O1580" s="97"/>
      <c r="P1580" s="98" t="e">
        <f t="shared" si="609"/>
        <v>#VALUE!</v>
      </c>
      <c r="Q1580" s="99" t="e">
        <f t="shared" si="618"/>
        <v>#VALUE!</v>
      </c>
      <c r="R1580" s="100"/>
      <c r="S1580" s="5"/>
      <c r="T1580" s="28">
        <f t="shared" si="619"/>
        <v>0</v>
      </c>
      <c r="U1580" s="101">
        <v>66140</v>
      </c>
      <c r="V1580" s="102">
        <f t="shared" si="622"/>
        <v>0</v>
      </c>
      <c r="W1580" s="101"/>
      <c r="X1580" s="101"/>
      <c r="Y1580" s="102">
        <f t="shared" si="620"/>
        <v>0</v>
      </c>
      <c r="Z1580" s="102">
        <f t="shared" si="621"/>
        <v>0</v>
      </c>
      <c r="AA1580" s="102" t="e">
        <f t="shared" si="623"/>
        <v>#VALUE!</v>
      </c>
    </row>
    <row r="1581" spans="1:27" ht="17.25">
      <c r="A1581" s="5"/>
      <c r="B1581" s="5"/>
      <c r="C1581" s="93"/>
      <c r="D1581" s="193"/>
      <c r="E1581" s="84"/>
      <c r="F1581" s="85"/>
      <c r="G1581" s="86" t="str">
        <f t="shared" si="612"/>
        <v>Error</v>
      </c>
      <c r="H1581" s="87">
        <v>14400</v>
      </c>
      <c r="I1581" s="88" t="e">
        <f t="shared" si="613"/>
        <v>#VALUE!</v>
      </c>
      <c r="J1581" s="88" t="e">
        <f t="shared" si="608"/>
        <v>#VALUE!</v>
      </c>
      <c r="K1581" s="88">
        <f t="shared" si="614"/>
        <v>0</v>
      </c>
      <c r="L1581" s="88">
        <f t="shared" si="615"/>
        <v>0</v>
      </c>
      <c r="M1581" s="88" t="e">
        <f t="shared" si="616"/>
        <v>#VALUE!</v>
      </c>
      <c r="N1581" s="88" t="e">
        <f t="shared" si="617"/>
        <v>#VALUE!</v>
      </c>
      <c r="O1581" s="87"/>
      <c r="P1581" s="88" t="e">
        <f t="shared" si="609"/>
        <v>#VALUE!</v>
      </c>
      <c r="Q1581" s="89" t="e">
        <f t="shared" si="618"/>
        <v>#VALUE!</v>
      </c>
      <c r="R1581" s="90"/>
      <c r="S1581" s="82"/>
      <c r="T1581" s="28">
        <f t="shared" si="619"/>
        <v>0</v>
      </c>
      <c r="U1581" s="91">
        <v>66140</v>
      </c>
      <c r="V1581" s="92">
        <f t="shared" si="622"/>
        <v>0</v>
      </c>
      <c r="W1581" s="91"/>
      <c r="X1581" s="91"/>
      <c r="Y1581" s="92">
        <f t="shared" si="620"/>
        <v>0</v>
      </c>
      <c r="Z1581" s="92">
        <f t="shared" si="621"/>
        <v>0</v>
      </c>
      <c r="AA1581" s="92" t="e">
        <f t="shared" si="623"/>
        <v>#VALUE!</v>
      </c>
    </row>
    <row r="1582" spans="1:27" ht="17.25">
      <c r="A1582" s="5"/>
      <c r="B1582" s="5"/>
      <c r="C1582" s="93"/>
      <c r="D1582" s="193"/>
      <c r="E1582" s="94"/>
      <c r="F1582" s="95"/>
      <c r="G1582" s="96" t="str">
        <f t="shared" si="612"/>
        <v>Error</v>
      </c>
      <c r="H1582" s="97">
        <v>14400</v>
      </c>
      <c r="I1582" s="98" t="e">
        <f t="shared" si="613"/>
        <v>#VALUE!</v>
      </c>
      <c r="J1582" s="88" t="e">
        <f t="shared" si="608"/>
        <v>#VALUE!</v>
      </c>
      <c r="K1582" s="98">
        <f t="shared" si="614"/>
        <v>0</v>
      </c>
      <c r="L1582" s="98">
        <f t="shared" si="615"/>
        <v>0</v>
      </c>
      <c r="M1582" s="98" t="e">
        <f t="shared" si="616"/>
        <v>#VALUE!</v>
      </c>
      <c r="N1582" s="98" t="e">
        <f t="shared" si="617"/>
        <v>#VALUE!</v>
      </c>
      <c r="O1582" s="97"/>
      <c r="P1582" s="98" t="e">
        <f t="shared" si="609"/>
        <v>#VALUE!</v>
      </c>
      <c r="Q1582" s="99" t="e">
        <f t="shared" si="618"/>
        <v>#VALUE!</v>
      </c>
      <c r="R1582" s="100"/>
      <c r="S1582" s="5"/>
      <c r="T1582" s="28">
        <f t="shared" si="619"/>
        <v>0</v>
      </c>
      <c r="U1582" s="101">
        <v>66140</v>
      </c>
      <c r="V1582" s="102">
        <f t="shared" si="622"/>
        <v>0</v>
      </c>
      <c r="W1582" s="101"/>
      <c r="X1582" s="101"/>
      <c r="Y1582" s="102">
        <f t="shared" si="620"/>
        <v>0</v>
      </c>
      <c r="Z1582" s="102">
        <f t="shared" si="621"/>
        <v>0</v>
      </c>
      <c r="AA1582" s="102" t="e">
        <f t="shared" si="623"/>
        <v>#VALUE!</v>
      </c>
    </row>
    <row r="1583" spans="1:27" ht="17.25">
      <c r="A1583" s="5"/>
      <c r="B1583" s="5"/>
      <c r="C1583" s="93"/>
      <c r="D1583" s="193"/>
      <c r="E1583" s="94"/>
      <c r="F1583" s="95"/>
      <c r="G1583" s="96" t="str">
        <f t="shared" si="612"/>
        <v>Error</v>
      </c>
      <c r="H1583" s="97">
        <v>14400</v>
      </c>
      <c r="I1583" s="98" t="e">
        <f t="shared" si="613"/>
        <v>#VALUE!</v>
      </c>
      <c r="J1583" s="88" t="e">
        <f t="shared" si="608"/>
        <v>#VALUE!</v>
      </c>
      <c r="K1583" s="98">
        <f t="shared" si="614"/>
        <v>0</v>
      </c>
      <c r="L1583" s="98">
        <f t="shared" si="615"/>
        <v>0</v>
      </c>
      <c r="M1583" s="98" t="e">
        <f t="shared" si="616"/>
        <v>#VALUE!</v>
      </c>
      <c r="N1583" s="98" t="e">
        <f t="shared" si="617"/>
        <v>#VALUE!</v>
      </c>
      <c r="O1583" s="97"/>
      <c r="P1583" s="98" t="e">
        <f t="shared" si="609"/>
        <v>#VALUE!</v>
      </c>
      <c r="Q1583" s="99" t="e">
        <f t="shared" si="618"/>
        <v>#VALUE!</v>
      </c>
      <c r="R1583" s="100"/>
      <c r="S1583" s="5"/>
      <c r="T1583" s="28">
        <f t="shared" si="619"/>
        <v>0</v>
      </c>
      <c r="U1583" s="101">
        <v>66140</v>
      </c>
      <c r="V1583" s="102">
        <f t="shared" si="622"/>
        <v>0</v>
      </c>
      <c r="W1583" s="101"/>
      <c r="X1583" s="101"/>
      <c r="Y1583" s="102">
        <f t="shared" si="620"/>
        <v>0</v>
      </c>
      <c r="Z1583" s="102">
        <f t="shared" si="621"/>
        <v>0</v>
      </c>
      <c r="AA1583" s="102" t="e">
        <f t="shared" si="623"/>
        <v>#VALUE!</v>
      </c>
    </row>
    <row r="1584" spans="1:27" ht="17.25">
      <c r="A1584" s="5"/>
      <c r="B1584" s="5"/>
      <c r="C1584" s="93"/>
      <c r="D1584" s="193"/>
      <c r="E1584" s="94"/>
      <c r="F1584" s="95"/>
      <c r="G1584" s="96" t="str">
        <f t="shared" si="612"/>
        <v>Error</v>
      </c>
      <c r="H1584" s="97">
        <v>14400</v>
      </c>
      <c r="I1584" s="98" t="e">
        <f t="shared" si="613"/>
        <v>#VALUE!</v>
      </c>
      <c r="J1584" s="88" t="e">
        <f t="shared" si="608"/>
        <v>#VALUE!</v>
      </c>
      <c r="K1584" s="98">
        <f t="shared" si="614"/>
        <v>0</v>
      </c>
      <c r="L1584" s="98">
        <f t="shared" si="615"/>
        <v>0</v>
      </c>
      <c r="M1584" s="98" t="e">
        <f t="shared" si="616"/>
        <v>#VALUE!</v>
      </c>
      <c r="N1584" s="98" t="e">
        <f t="shared" si="617"/>
        <v>#VALUE!</v>
      </c>
      <c r="O1584" s="97"/>
      <c r="P1584" s="98" t="e">
        <f t="shared" si="609"/>
        <v>#VALUE!</v>
      </c>
      <c r="Q1584" s="99" t="e">
        <f t="shared" si="618"/>
        <v>#VALUE!</v>
      </c>
      <c r="R1584" s="100"/>
      <c r="S1584" s="5"/>
      <c r="T1584" s="28">
        <f t="shared" si="619"/>
        <v>0</v>
      </c>
      <c r="U1584" s="101">
        <v>66140</v>
      </c>
      <c r="V1584" s="102">
        <f t="shared" si="622"/>
        <v>0</v>
      </c>
      <c r="W1584" s="101"/>
      <c r="X1584" s="101"/>
      <c r="Y1584" s="102">
        <f t="shared" si="620"/>
        <v>0</v>
      </c>
      <c r="Z1584" s="102">
        <f t="shared" si="621"/>
        <v>0</v>
      </c>
      <c r="AA1584" s="102" t="e">
        <f t="shared" si="623"/>
        <v>#VALUE!</v>
      </c>
    </row>
    <row r="1585" spans="1:27" ht="17.25">
      <c r="A1585" s="5"/>
      <c r="B1585" s="5"/>
      <c r="C1585" s="93"/>
      <c r="D1585" s="193"/>
      <c r="E1585" s="94"/>
      <c r="F1585" s="95"/>
      <c r="G1585" s="96" t="str">
        <f t="shared" si="612"/>
        <v>Error</v>
      </c>
      <c r="H1585" s="97">
        <v>14400</v>
      </c>
      <c r="I1585" s="98" t="e">
        <f t="shared" si="613"/>
        <v>#VALUE!</v>
      </c>
      <c r="J1585" s="88" t="e">
        <f t="shared" si="608"/>
        <v>#VALUE!</v>
      </c>
      <c r="K1585" s="98">
        <f t="shared" si="614"/>
        <v>0</v>
      </c>
      <c r="L1585" s="98">
        <f t="shared" si="615"/>
        <v>0</v>
      </c>
      <c r="M1585" s="98" t="e">
        <f t="shared" si="616"/>
        <v>#VALUE!</v>
      </c>
      <c r="N1585" s="98" t="e">
        <f t="shared" si="617"/>
        <v>#VALUE!</v>
      </c>
      <c r="O1585" s="97"/>
      <c r="P1585" s="98" t="e">
        <f t="shared" si="609"/>
        <v>#VALUE!</v>
      </c>
      <c r="Q1585" s="99" t="e">
        <f t="shared" si="618"/>
        <v>#VALUE!</v>
      </c>
      <c r="R1585" s="100"/>
      <c r="S1585" s="5"/>
      <c r="T1585" s="28">
        <f t="shared" si="619"/>
        <v>0</v>
      </c>
      <c r="U1585" s="101">
        <v>66140</v>
      </c>
      <c r="V1585" s="102">
        <f t="shared" si="622"/>
        <v>0</v>
      </c>
      <c r="W1585" s="101"/>
      <c r="X1585" s="101"/>
      <c r="Y1585" s="102">
        <f t="shared" si="620"/>
        <v>0</v>
      </c>
      <c r="Z1585" s="102">
        <f t="shared" si="621"/>
        <v>0</v>
      </c>
      <c r="AA1585" s="102" t="e">
        <f t="shared" si="623"/>
        <v>#VALUE!</v>
      </c>
    </row>
    <row r="1586" spans="1:27" ht="17.25">
      <c r="A1586" s="5"/>
      <c r="B1586" s="5"/>
      <c r="C1586" s="93"/>
      <c r="D1586" s="193"/>
      <c r="E1586" s="94"/>
      <c r="F1586" s="95"/>
      <c r="G1586" s="96" t="str">
        <f t="shared" si="612"/>
        <v>Error</v>
      </c>
      <c r="H1586" s="97">
        <v>14400</v>
      </c>
      <c r="I1586" s="98" t="e">
        <f t="shared" si="613"/>
        <v>#VALUE!</v>
      </c>
      <c r="J1586" s="88" t="e">
        <f t="shared" si="608"/>
        <v>#VALUE!</v>
      </c>
      <c r="K1586" s="98">
        <f t="shared" si="614"/>
        <v>0</v>
      </c>
      <c r="L1586" s="98">
        <f t="shared" si="615"/>
        <v>0</v>
      </c>
      <c r="M1586" s="98" t="e">
        <f t="shared" si="616"/>
        <v>#VALUE!</v>
      </c>
      <c r="N1586" s="98" t="e">
        <f t="shared" si="617"/>
        <v>#VALUE!</v>
      </c>
      <c r="O1586" s="97"/>
      <c r="P1586" s="98" t="e">
        <f t="shared" si="609"/>
        <v>#VALUE!</v>
      </c>
      <c r="Q1586" s="99" t="e">
        <f t="shared" si="618"/>
        <v>#VALUE!</v>
      </c>
      <c r="R1586" s="100"/>
      <c r="S1586" s="5"/>
      <c r="T1586" s="28">
        <f t="shared" si="619"/>
        <v>0</v>
      </c>
      <c r="U1586" s="101">
        <v>66140</v>
      </c>
      <c r="V1586" s="102">
        <f t="shared" si="622"/>
        <v>0</v>
      </c>
      <c r="W1586" s="101"/>
      <c r="X1586" s="101"/>
      <c r="Y1586" s="102">
        <f t="shared" si="620"/>
        <v>0</v>
      </c>
      <c r="Z1586" s="102">
        <f t="shared" si="621"/>
        <v>0</v>
      </c>
      <c r="AA1586" s="102" t="e">
        <f t="shared" si="623"/>
        <v>#VALUE!</v>
      </c>
    </row>
    <row r="1587" spans="1:27" ht="17.25">
      <c r="A1587" s="5"/>
      <c r="B1587" s="5"/>
      <c r="C1587" s="93"/>
      <c r="D1587" s="193"/>
      <c r="E1587" s="84"/>
      <c r="F1587" s="85"/>
      <c r="G1587" s="86" t="str">
        <f t="shared" si="612"/>
        <v>Error</v>
      </c>
      <c r="H1587" s="87">
        <v>14400</v>
      </c>
      <c r="I1587" s="88" t="e">
        <f t="shared" si="613"/>
        <v>#VALUE!</v>
      </c>
      <c r="J1587" s="88" t="e">
        <f t="shared" si="608"/>
        <v>#VALUE!</v>
      </c>
      <c r="K1587" s="88">
        <f t="shared" si="614"/>
        <v>0</v>
      </c>
      <c r="L1587" s="88">
        <f t="shared" si="615"/>
        <v>0</v>
      </c>
      <c r="M1587" s="88" t="e">
        <f t="shared" si="616"/>
        <v>#VALUE!</v>
      </c>
      <c r="N1587" s="88" t="e">
        <f t="shared" si="617"/>
        <v>#VALUE!</v>
      </c>
      <c r="O1587" s="87"/>
      <c r="P1587" s="88" t="e">
        <f t="shared" si="609"/>
        <v>#VALUE!</v>
      </c>
      <c r="Q1587" s="89" t="e">
        <f t="shared" si="618"/>
        <v>#VALUE!</v>
      </c>
      <c r="R1587" s="90"/>
      <c r="S1587" s="82"/>
      <c r="T1587" s="28">
        <f t="shared" si="619"/>
        <v>0</v>
      </c>
      <c r="U1587" s="91">
        <v>66140</v>
      </c>
      <c r="V1587" s="92">
        <f t="shared" si="622"/>
        <v>0</v>
      </c>
      <c r="W1587" s="91"/>
      <c r="X1587" s="91"/>
      <c r="Y1587" s="92">
        <f t="shared" si="620"/>
        <v>0</v>
      </c>
      <c r="Z1587" s="92">
        <f t="shared" si="621"/>
        <v>0</v>
      </c>
      <c r="AA1587" s="92" t="e">
        <f t="shared" si="623"/>
        <v>#VALUE!</v>
      </c>
    </row>
    <row r="1588" spans="1:27" ht="17.25">
      <c r="A1588" s="5"/>
      <c r="B1588" s="5"/>
      <c r="C1588" s="93"/>
      <c r="D1588" s="193"/>
      <c r="E1588" s="94"/>
      <c r="F1588" s="95"/>
      <c r="G1588" s="96" t="str">
        <f t="shared" si="612"/>
        <v>Error</v>
      </c>
      <c r="H1588" s="97">
        <v>14400</v>
      </c>
      <c r="I1588" s="98" t="e">
        <f t="shared" si="613"/>
        <v>#VALUE!</v>
      </c>
      <c r="J1588" s="88" t="e">
        <f t="shared" si="608"/>
        <v>#VALUE!</v>
      </c>
      <c r="K1588" s="98">
        <f t="shared" si="614"/>
        <v>0</v>
      </c>
      <c r="L1588" s="98">
        <f t="shared" si="615"/>
        <v>0</v>
      </c>
      <c r="M1588" s="98" t="e">
        <f t="shared" si="616"/>
        <v>#VALUE!</v>
      </c>
      <c r="N1588" s="98" t="e">
        <f t="shared" si="617"/>
        <v>#VALUE!</v>
      </c>
      <c r="O1588" s="97"/>
      <c r="P1588" s="98" t="e">
        <f t="shared" si="609"/>
        <v>#VALUE!</v>
      </c>
      <c r="Q1588" s="99" t="e">
        <f t="shared" si="618"/>
        <v>#VALUE!</v>
      </c>
      <c r="R1588" s="100"/>
      <c r="S1588" s="5"/>
      <c r="T1588" s="28">
        <f t="shared" si="619"/>
        <v>0</v>
      </c>
      <c r="U1588" s="101">
        <v>66140</v>
      </c>
      <c r="V1588" s="102">
        <f t="shared" si="622"/>
        <v>0</v>
      </c>
      <c r="W1588" s="101"/>
      <c r="X1588" s="101"/>
      <c r="Y1588" s="102">
        <f t="shared" si="620"/>
        <v>0</v>
      </c>
      <c r="Z1588" s="102">
        <f t="shared" si="621"/>
        <v>0</v>
      </c>
      <c r="AA1588" s="102" t="e">
        <f t="shared" si="623"/>
        <v>#VALUE!</v>
      </c>
    </row>
    <row r="1589" spans="1:27" ht="17.25">
      <c r="A1589" s="5"/>
      <c r="B1589" s="5"/>
      <c r="C1589" s="93"/>
      <c r="D1589" s="193"/>
      <c r="E1589" s="94"/>
      <c r="F1589" s="95"/>
      <c r="G1589" s="96" t="str">
        <f t="shared" si="612"/>
        <v>Error</v>
      </c>
      <c r="H1589" s="97">
        <v>14400</v>
      </c>
      <c r="I1589" s="98" t="e">
        <f t="shared" si="613"/>
        <v>#VALUE!</v>
      </c>
      <c r="J1589" s="88" t="e">
        <f t="shared" si="608"/>
        <v>#VALUE!</v>
      </c>
      <c r="K1589" s="98">
        <f t="shared" si="614"/>
        <v>0</v>
      </c>
      <c r="L1589" s="98">
        <f t="shared" si="615"/>
        <v>0</v>
      </c>
      <c r="M1589" s="98" t="e">
        <f t="shared" si="616"/>
        <v>#VALUE!</v>
      </c>
      <c r="N1589" s="98" t="e">
        <f t="shared" si="617"/>
        <v>#VALUE!</v>
      </c>
      <c r="O1589" s="97"/>
      <c r="P1589" s="98" t="e">
        <f t="shared" si="609"/>
        <v>#VALUE!</v>
      </c>
      <c r="Q1589" s="99" t="e">
        <f t="shared" si="618"/>
        <v>#VALUE!</v>
      </c>
      <c r="R1589" s="100"/>
      <c r="S1589" s="5"/>
      <c r="T1589" s="28">
        <f t="shared" si="619"/>
        <v>0</v>
      </c>
      <c r="U1589" s="101">
        <v>66140</v>
      </c>
      <c r="V1589" s="102">
        <f t="shared" si="622"/>
        <v>0</v>
      </c>
      <c r="W1589" s="101"/>
      <c r="X1589" s="101"/>
      <c r="Y1589" s="102">
        <f t="shared" si="620"/>
        <v>0</v>
      </c>
      <c r="Z1589" s="102">
        <f t="shared" si="621"/>
        <v>0</v>
      </c>
      <c r="AA1589" s="102" t="e">
        <f t="shared" si="623"/>
        <v>#VALUE!</v>
      </c>
    </row>
    <row r="1590" spans="1:27" ht="17.25">
      <c r="A1590" s="5"/>
      <c r="B1590" s="5"/>
      <c r="C1590" s="93"/>
      <c r="D1590" s="193"/>
      <c r="E1590" s="94"/>
      <c r="F1590" s="95"/>
      <c r="G1590" s="96" t="str">
        <f t="shared" si="612"/>
        <v>Error</v>
      </c>
      <c r="H1590" s="97">
        <v>14400</v>
      </c>
      <c r="I1590" s="98" t="e">
        <f t="shared" si="613"/>
        <v>#VALUE!</v>
      </c>
      <c r="J1590" s="88" t="e">
        <f t="shared" si="608"/>
        <v>#VALUE!</v>
      </c>
      <c r="K1590" s="98">
        <f t="shared" si="614"/>
        <v>0</v>
      </c>
      <c r="L1590" s="98">
        <f t="shared" si="615"/>
        <v>0</v>
      </c>
      <c r="M1590" s="98" t="e">
        <f t="shared" si="616"/>
        <v>#VALUE!</v>
      </c>
      <c r="N1590" s="98" t="e">
        <f t="shared" si="617"/>
        <v>#VALUE!</v>
      </c>
      <c r="O1590" s="97"/>
      <c r="P1590" s="98" t="e">
        <f t="shared" si="609"/>
        <v>#VALUE!</v>
      </c>
      <c r="Q1590" s="99" t="e">
        <f t="shared" si="618"/>
        <v>#VALUE!</v>
      </c>
      <c r="R1590" s="100"/>
      <c r="S1590" s="5"/>
      <c r="T1590" s="28">
        <f t="shared" si="619"/>
        <v>0</v>
      </c>
      <c r="U1590" s="101">
        <v>66140</v>
      </c>
      <c r="V1590" s="102">
        <f t="shared" si="622"/>
        <v>0</v>
      </c>
      <c r="W1590" s="101"/>
      <c r="X1590" s="101"/>
      <c r="Y1590" s="102">
        <f t="shared" si="620"/>
        <v>0</v>
      </c>
      <c r="Z1590" s="102">
        <f t="shared" si="621"/>
        <v>0</v>
      </c>
      <c r="AA1590" s="102" t="e">
        <f t="shared" si="623"/>
        <v>#VALUE!</v>
      </c>
    </row>
    <row r="1591" spans="1:27" ht="17.25">
      <c r="A1591" s="5"/>
      <c r="B1591" s="5"/>
      <c r="C1591" s="93"/>
      <c r="D1591" s="193"/>
      <c r="E1591" s="94"/>
      <c r="F1591" s="95"/>
      <c r="G1591" s="96" t="str">
        <f t="shared" si="612"/>
        <v>Error</v>
      </c>
      <c r="H1591" s="97">
        <v>14400</v>
      </c>
      <c r="I1591" s="98" t="e">
        <f t="shared" si="613"/>
        <v>#VALUE!</v>
      </c>
      <c r="J1591" s="88" t="e">
        <f t="shared" si="608"/>
        <v>#VALUE!</v>
      </c>
      <c r="K1591" s="98">
        <f t="shared" si="614"/>
        <v>0</v>
      </c>
      <c r="L1591" s="98">
        <f t="shared" si="615"/>
        <v>0</v>
      </c>
      <c r="M1591" s="98" t="e">
        <f t="shared" si="616"/>
        <v>#VALUE!</v>
      </c>
      <c r="N1591" s="98" t="e">
        <f t="shared" si="617"/>
        <v>#VALUE!</v>
      </c>
      <c r="O1591" s="97"/>
      <c r="P1591" s="98" t="e">
        <f t="shared" si="609"/>
        <v>#VALUE!</v>
      </c>
      <c r="Q1591" s="99" t="e">
        <f t="shared" si="618"/>
        <v>#VALUE!</v>
      </c>
      <c r="R1591" s="100"/>
      <c r="S1591" s="5"/>
      <c r="T1591" s="28">
        <f t="shared" si="619"/>
        <v>0</v>
      </c>
      <c r="U1591" s="101">
        <v>66140</v>
      </c>
      <c r="V1591" s="102">
        <f t="shared" si="622"/>
        <v>0</v>
      </c>
      <c r="W1591" s="101"/>
      <c r="X1591" s="101"/>
      <c r="Y1591" s="102">
        <f t="shared" si="620"/>
        <v>0</v>
      </c>
      <c r="Z1591" s="102">
        <f t="shared" si="621"/>
        <v>0</v>
      </c>
      <c r="AA1591" s="102" t="e">
        <f t="shared" si="623"/>
        <v>#VALUE!</v>
      </c>
    </row>
    <row r="1592" spans="1:27" ht="17.25">
      <c r="A1592" s="5"/>
      <c r="B1592" s="5"/>
      <c r="C1592" s="93"/>
      <c r="D1592" s="193"/>
      <c r="E1592" s="94"/>
      <c r="F1592" s="95"/>
      <c r="G1592" s="96" t="str">
        <f t="shared" si="612"/>
        <v>Error</v>
      </c>
      <c r="H1592" s="97">
        <v>14400</v>
      </c>
      <c r="I1592" s="98" t="e">
        <f t="shared" si="613"/>
        <v>#VALUE!</v>
      </c>
      <c r="J1592" s="88" t="e">
        <f t="shared" si="608"/>
        <v>#VALUE!</v>
      </c>
      <c r="K1592" s="98">
        <f t="shared" si="614"/>
        <v>0</v>
      </c>
      <c r="L1592" s="98">
        <f t="shared" si="615"/>
        <v>0</v>
      </c>
      <c r="M1592" s="98" t="e">
        <f t="shared" si="616"/>
        <v>#VALUE!</v>
      </c>
      <c r="N1592" s="98" t="e">
        <f t="shared" si="617"/>
        <v>#VALUE!</v>
      </c>
      <c r="O1592" s="97"/>
      <c r="P1592" s="98" t="e">
        <f t="shared" si="609"/>
        <v>#VALUE!</v>
      </c>
      <c r="Q1592" s="99" t="e">
        <f t="shared" si="618"/>
        <v>#VALUE!</v>
      </c>
      <c r="R1592" s="100"/>
      <c r="S1592" s="5"/>
      <c r="T1592" s="28">
        <f t="shared" si="619"/>
        <v>0</v>
      </c>
      <c r="U1592" s="101">
        <v>66140</v>
      </c>
      <c r="V1592" s="102">
        <f t="shared" si="622"/>
        <v>0</v>
      </c>
      <c r="W1592" s="101"/>
      <c r="X1592" s="101"/>
      <c r="Y1592" s="102">
        <f t="shared" si="620"/>
        <v>0</v>
      </c>
      <c r="Z1592" s="102">
        <f t="shared" si="621"/>
        <v>0</v>
      </c>
      <c r="AA1592" s="102" t="e">
        <f t="shared" si="623"/>
        <v>#VALUE!</v>
      </c>
    </row>
    <row r="1593" spans="1:27" ht="17.25">
      <c r="A1593" s="5"/>
      <c r="B1593" s="5"/>
      <c r="C1593" s="93"/>
      <c r="D1593" s="193"/>
      <c r="E1593" s="84"/>
      <c r="F1593" s="85"/>
      <c r="G1593" s="86" t="str">
        <f t="shared" si="612"/>
        <v>Error</v>
      </c>
      <c r="H1593" s="87">
        <v>14400</v>
      </c>
      <c r="I1593" s="88" t="e">
        <f t="shared" si="613"/>
        <v>#VALUE!</v>
      </c>
      <c r="J1593" s="88" t="e">
        <f t="shared" si="608"/>
        <v>#VALUE!</v>
      </c>
      <c r="K1593" s="88">
        <f t="shared" si="614"/>
        <v>0</v>
      </c>
      <c r="L1593" s="88">
        <f t="shared" si="615"/>
        <v>0</v>
      </c>
      <c r="M1593" s="88" t="e">
        <f t="shared" si="616"/>
        <v>#VALUE!</v>
      </c>
      <c r="N1593" s="88" t="e">
        <f t="shared" si="617"/>
        <v>#VALUE!</v>
      </c>
      <c r="O1593" s="87"/>
      <c r="P1593" s="88" t="e">
        <f t="shared" si="609"/>
        <v>#VALUE!</v>
      </c>
      <c r="Q1593" s="89" t="e">
        <f t="shared" si="618"/>
        <v>#VALUE!</v>
      </c>
      <c r="R1593" s="90"/>
      <c r="S1593" s="82"/>
      <c r="T1593" s="28">
        <f t="shared" si="619"/>
        <v>0</v>
      </c>
      <c r="U1593" s="91">
        <v>66140</v>
      </c>
      <c r="V1593" s="92">
        <f t="shared" si="622"/>
        <v>0</v>
      </c>
      <c r="W1593" s="91"/>
      <c r="X1593" s="91"/>
      <c r="Y1593" s="92">
        <f t="shared" si="620"/>
        <v>0</v>
      </c>
      <c r="Z1593" s="92">
        <f t="shared" si="621"/>
        <v>0</v>
      </c>
      <c r="AA1593" s="92" t="e">
        <f t="shared" si="623"/>
        <v>#VALUE!</v>
      </c>
    </row>
    <row r="1594" spans="1:27" ht="17.25">
      <c r="A1594" s="5"/>
      <c r="B1594" s="5"/>
      <c r="C1594" s="93"/>
      <c r="D1594" s="193"/>
      <c r="E1594" s="84"/>
      <c r="F1594" s="85"/>
      <c r="G1594" s="86" t="str">
        <f>IF($C1594="ստորաբաժանման պետ",IF(F1594=0,2.28,IF(F1594=1,2.35,IF(F1594=2,2.43,IF(F1594=3,2.5,IF(OR(F1594=4,F1594=5),2.58,IF(OR(F1594=6,F1594=7),2.66,IF(OR(F1594=8,F1594=9),2.75,IF(OR(F1594=10,F1594=11,F1594=12),2.83,IF(OR(F1594=13,F1594=14,F1594=15),2.92,IF(OR(F1594=16,F1594=17,F1594=18),3.01,3.11)))))))))),IF($C1594="ավագ կարգադրիչ",IF(F1594=0,1.96,IF(F1594=1,2.02,IF(F1594=2,2.08,IF(F1594=3,2.15,IF(OR(F1594=4,F1594=5),2.21,IF(OR(F1594=6,F1594=7),2.28,IF(OR(F1594=8,F1594=9),2.35,IF(OR(F1594=10,F1594=11,F1594=12),2.42,IF(OR(F1594=13,F1594=14,F1594=15),2.5,IF(OR(F1594=16,F1594=17,F1594=18),2.58,2.66)))))))))),IF($C1594="կարգադրիչ",IF(F1594=0,1.45,IF(F1594=1,1.49,IF(F1594=2,1.54,IF(F1594=3,1.59,IF(OR(F1594=4,F1594=5),1.9,IF(OR(F1594=6,F1594=7),1.96,IF(OR(F1594=8,F1594=9),1.73,IF(OR(F1594=10,F1594=11,F1594=12),1.79,IF(OR(F1594=13,F1594=14,F1594=15),1.84,IF(OR(F1594=16,F1594=17,F1594=18),1.9,1.95)))))))))), "Error")))</f>
        <v>Error</v>
      </c>
      <c r="H1594" s="87">
        <v>14400</v>
      </c>
      <c r="I1594" s="88" t="e">
        <f>G1594*H1594</f>
        <v>#VALUE!</v>
      </c>
      <c r="J1594" s="88" t="e">
        <f t="shared" si="608"/>
        <v>#VALUE!</v>
      </c>
      <c r="K1594" s="88">
        <f>IF($D1594="գեներալ-մայոր",2.91,IF($D1594="գնդապետ",2.38,IF($D1594="փոխգնդապետ",2.25,IF($D1594="մայոր",1.85,IF($D1594="կապիտան",1.72,IF($D1594="ավագ լեյտենանտ",1.59,IF($D1594="լեյտենանտ",1.46,IF($D1594="ավագ ենթասպա",1.06,IF($D1594="ենթասպա",0.93,IF($D1594="ավագ",0.79,IF($D1594="ավագ սերժանտ",0.66,IF($D1594="սերժանտ",0.53,IF($D1594="կրտսեր սերժանտ",0.4,0)))))))))))))</f>
        <v>0</v>
      </c>
      <c r="L1594" s="88">
        <f>K1594*H1594</f>
        <v>0</v>
      </c>
      <c r="M1594" s="88" t="e">
        <f>L1594+J1594</f>
        <v>#VALUE!</v>
      </c>
      <c r="N1594" s="88" t="e">
        <f>IF(F1594&lt;2,M1594*0%,IF(F1594&lt;5,M1594*5%,IF(F1594&lt;10,M1594*10%,IF(F1594&lt;15,M1594*15%,IF(F1594&lt;20,M1594*20%,IF(F1594&lt;25,M1594*25%,IF(F1594&gt;=25,M1594*30%)))))))</f>
        <v>#VALUE!</v>
      </c>
      <c r="O1594" s="87"/>
      <c r="P1594" s="88" t="e">
        <f t="shared" si="609"/>
        <v>#VALUE!</v>
      </c>
      <c r="Q1594" s="89" t="e">
        <f>P1594*6.565</f>
        <v>#VALUE!</v>
      </c>
      <c r="R1594" s="90"/>
      <c r="S1594" s="82"/>
      <c r="T1594" s="28">
        <f t="shared" si="619"/>
        <v>0</v>
      </c>
      <c r="U1594" s="91">
        <v>66140</v>
      </c>
      <c r="V1594" s="92">
        <f t="shared" si="622"/>
        <v>0</v>
      </c>
      <c r="W1594" s="91"/>
      <c r="X1594" s="91"/>
      <c r="Y1594" s="92">
        <f>+V1594+W1594+X1594</f>
        <v>0</v>
      </c>
      <c r="Z1594" s="92">
        <f>+Y1594*6.565</f>
        <v>0</v>
      </c>
      <c r="AA1594" s="92" t="e">
        <f t="shared" si="623"/>
        <v>#VALUE!</v>
      </c>
    </row>
    <row r="1595" spans="1:27" ht="17.25">
      <c r="A1595" s="5"/>
      <c r="B1595" s="5"/>
      <c r="C1595" s="93"/>
      <c r="D1595" s="193"/>
      <c r="E1595" s="94"/>
      <c r="F1595" s="95"/>
      <c r="G1595" s="96" t="str">
        <f t="shared" si="612"/>
        <v>Error</v>
      </c>
      <c r="H1595" s="97">
        <v>14400</v>
      </c>
      <c r="I1595" s="98" t="e">
        <f t="shared" ref="I1595:I1610" si="624">G1595*H1595</f>
        <v>#VALUE!</v>
      </c>
      <c r="J1595" s="88" t="e">
        <f t="shared" si="608"/>
        <v>#VALUE!</v>
      </c>
      <c r="K1595" s="98">
        <f t="shared" si="614"/>
        <v>0</v>
      </c>
      <c r="L1595" s="98">
        <f t="shared" ref="L1595:L1610" si="625">K1595*H1595</f>
        <v>0</v>
      </c>
      <c r="M1595" s="98" t="e">
        <f t="shared" ref="M1595:M1610" si="626">L1595+J1595</f>
        <v>#VALUE!</v>
      </c>
      <c r="N1595" s="98" t="e">
        <f t="shared" ref="N1595:N1610" si="627">IF(F1595&lt;2,M1595*0%,IF(F1595&lt;5,M1595*5%,IF(F1595&lt;10,M1595*10%,IF(F1595&lt;15,M1595*15%,IF(F1595&lt;20,M1595*20%,IF(F1595&lt;25,M1595*25%,IF(F1595&gt;=25,M1595*30%)))))))</f>
        <v>#VALUE!</v>
      </c>
      <c r="O1595" s="97"/>
      <c r="P1595" s="98" t="e">
        <f t="shared" si="609"/>
        <v>#VALUE!</v>
      </c>
      <c r="Q1595" s="99" t="e">
        <f t="shared" si="618"/>
        <v>#VALUE!</v>
      </c>
      <c r="R1595" s="100"/>
      <c r="S1595" s="5"/>
      <c r="T1595" s="28">
        <f t="shared" si="619"/>
        <v>0</v>
      </c>
      <c r="U1595" s="101">
        <v>66140</v>
      </c>
      <c r="V1595" s="102">
        <f t="shared" si="622"/>
        <v>0</v>
      </c>
      <c r="W1595" s="101"/>
      <c r="X1595" s="101"/>
      <c r="Y1595" s="102">
        <f t="shared" ref="Y1595:Y1610" si="628">+V1595+W1595+X1595</f>
        <v>0</v>
      </c>
      <c r="Z1595" s="102">
        <f t="shared" si="621"/>
        <v>0</v>
      </c>
      <c r="AA1595" s="102" t="e">
        <f t="shared" si="623"/>
        <v>#VALUE!</v>
      </c>
    </row>
    <row r="1596" spans="1:27" ht="17.25">
      <c r="A1596" s="5"/>
      <c r="B1596" s="5"/>
      <c r="C1596" s="93"/>
      <c r="D1596" s="193"/>
      <c r="E1596" s="94"/>
      <c r="F1596" s="95"/>
      <c r="G1596" s="96" t="str">
        <f t="shared" si="612"/>
        <v>Error</v>
      </c>
      <c r="H1596" s="97">
        <v>14400</v>
      </c>
      <c r="I1596" s="98" t="e">
        <f t="shared" si="624"/>
        <v>#VALUE!</v>
      </c>
      <c r="J1596" s="88" t="e">
        <f t="shared" si="608"/>
        <v>#VALUE!</v>
      </c>
      <c r="K1596" s="98">
        <f t="shared" si="614"/>
        <v>0</v>
      </c>
      <c r="L1596" s="98">
        <f t="shared" si="625"/>
        <v>0</v>
      </c>
      <c r="M1596" s="98" t="e">
        <f t="shared" si="626"/>
        <v>#VALUE!</v>
      </c>
      <c r="N1596" s="98" t="e">
        <f t="shared" si="627"/>
        <v>#VALUE!</v>
      </c>
      <c r="O1596" s="97"/>
      <c r="P1596" s="98" t="e">
        <f t="shared" si="609"/>
        <v>#VALUE!</v>
      </c>
      <c r="Q1596" s="99" t="e">
        <f t="shared" si="618"/>
        <v>#VALUE!</v>
      </c>
      <c r="R1596" s="100"/>
      <c r="S1596" s="5"/>
      <c r="T1596" s="28">
        <f t="shared" si="619"/>
        <v>0</v>
      </c>
      <c r="U1596" s="101">
        <v>66140</v>
      </c>
      <c r="V1596" s="102">
        <f t="shared" si="622"/>
        <v>0</v>
      </c>
      <c r="W1596" s="101"/>
      <c r="X1596" s="101"/>
      <c r="Y1596" s="102">
        <f t="shared" si="628"/>
        <v>0</v>
      </c>
      <c r="Z1596" s="102">
        <f t="shared" si="621"/>
        <v>0</v>
      </c>
      <c r="AA1596" s="102" t="e">
        <f t="shared" si="623"/>
        <v>#VALUE!</v>
      </c>
    </row>
    <row r="1597" spans="1:27" ht="17.25">
      <c r="A1597" s="5"/>
      <c r="B1597" s="5"/>
      <c r="C1597" s="93"/>
      <c r="D1597" s="193"/>
      <c r="E1597" s="94"/>
      <c r="F1597" s="95"/>
      <c r="G1597" s="96" t="str">
        <f t="shared" si="612"/>
        <v>Error</v>
      </c>
      <c r="H1597" s="97">
        <v>14400</v>
      </c>
      <c r="I1597" s="98" t="e">
        <f t="shared" si="624"/>
        <v>#VALUE!</v>
      </c>
      <c r="J1597" s="88" t="e">
        <f t="shared" si="608"/>
        <v>#VALUE!</v>
      </c>
      <c r="K1597" s="98">
        <f t="shared" si="614"/>
        <v>0</v>
      </c>
      <c r="L1597" s="98">
        <f t="shared" si="625"/>
        <v>0</v>
      </c>
      <c r="M1597" s="98" t="e">
        <f t="shared" si="626"/>
        <v>#VALUE!</v>
      </c>
      <c r="N1597" s="98" t="e">
        <f t="shared" si="627"/>
        <v>#VALUE!</v>
      </c>
      <c r="O1597" s="97"/>
      <c r="P1597" s="98" t="e">
        <f t="shared" si="609"/>
        <v>#VALUE!</v>
      </c>
      <c r="Q1597" s="99" t="e">
        <f t="shared" si="618"/>
        <v>#VALUE!</v>
      </c>
      <c r="R1597" s="100"/>
      <c r="S1597" s="5"/>
      <c r="T1597" s="28">
        <f t="shared" si="619"/>
        <v>0</v>
      </c>
      <c r="U1597" s="101">
        <v>66140</v>
      </c>
      <c r="V1597" s="102">
        <f t="shared" si="622"/>
        <v>0</v>
      </c>
      <c r="W1597" s="101"/>
      <c r="X1597" s="101"/>
      <c r="Y1597" s="102">
        <f t="shared" si="628"/>
        <v>0</v>
      </c>
      <c r="Z1597" s="102">
        <f t="shared" si="621"/>
        <v>0</v>
      </c>
      <c r="AA1597" s="102" t="e">
        <f t="shared" si="623"/>
        <v>#VALUE!</v>
      </c>
    </row>
    <row r="1598" spans="1:27" ht="17.25">
      <c r="A1598" s="5"/>
      <c r="B1598" s="5"/>
      <c r="C1598" s="93"/>
      <c r="D1598" s="193"/>
      <c r="E1598" s="94"/>
      <c r="F1598" s="95"/>
      <c r="G1598" s="96" t="str">
        <f t="shared" si="612"/>
        <v>Error</v>
      </c>
      <c r="H1598" s="97">
        <v>14400</v>
      </c>
      <c r="I1598" s="98" t="e">
        <f t="shared" si="624"/>
        <v>#VALUE!</v>
      </c>
      <c r="J1598" s="88" t="e">
        <f t="shared" si="608"/>
        <v>#VALUE!</v>
      </c>
      <c r="K1598" s="98">
        <f t="shared" si="614"/>
        <v>0</v>
      </c>
      <c r="L1598" s="98">
        <f t="shared" si="625"/>
        <v>0</v>
      </c>
      <c r="M1598" s="98" t="e">
        <f t="shared" si="626"/>
        <v>#VALUE!</v>
      </c>
      <c r="N1598" s="98" t="e">
        <f t="shared" si="627"/>
        <v>#VALUE!</v>
      </c>
      <c r="O1598" s="97"/>
      <c r="P1598" s="98" t="e">
        <f t="shared" si="609"/>
        <v>#VALUE!</v>
      </c>
      <c r="Q1598" s="99" t="e">
        <f t="shared" si="618"/>
        <v>#VALUE!</v>
      </c>
      <c r="R1598" s="100"/>
      <c r="S1598" s="5"/>
      <c r="T1598" s="28">
        <f t="shared" si="619"/>
        <v>0</v>
      </c>
      <c r="U1598" s="101">
        <v>66140</v>
      </c>
      <c r="V1598" s="102">
        <f t="shared" si="622"/>
        <v>0</v>
      </c>
      <c r="W1598" s="101"/>
      <c r="X1598" s="101"/>
      <c r="Y1598" s="102">
        <f t="shared" si="628"/>
        <v>0</v>
      </c>
      <c r="Z1598" s="102">
        <f t="shared" si="621"/>
        <v>0</v>
      </c>
      <c r="AA1598" s="102" t="e">
        <f t="shared" si="623"/>
        <v>#VALUE!</v>
      </c>
    </row>
    <row r="1599" spans="1:27" ht="17.25">
      <c r="A1599" s="5"/>
      <c r="B1599" s="5"/>
      <c r="C1599" s="93"/>
      <c r="D1599" s="193"/>
      <c r="E1599" s="94"/>
      <c r="F1599" s="95"/>
      <c r="G1599" s="96" t="str">
        <f t="shared" si="612"/>
        <v>Error</v>
      </c>
      <c r="H1599" s="97">
        <v>14400</v>
      </c>
      <c r="I1599" s="98" t="e">
        <f t="shared" si="624"/>
        <v>#VALUE!</v>
      </c>
      <c r="J1599" s="88" t="e">
        <f t="shared" si="608"/>
        <v>#VALUE!</v>
      </c>
      <c r="K1599" s="98">
        <f t="shared" si="614"/>
        <v>0</v>
      </c>
      <c r="L1599" s="98">
        <f t="shared" si="625"/>
        <v>0</v>
      </c>
      <c r="M1599" s="98" t="e">
        <f t="shared" si="626"/>
        <v>#VALUE!</v>
      </c>
      <c r="N1599" s="98" t="e">
        <f t="shared" si="627"/>
        <v>#VALUE!</v>
      </c>
      <c r="O1599" s="97"/>
      <c r="P1599" s="98" t="e">
        <f t="shared" si="609"/>
        <v>#VALUE!</v>
      </c>
      <c r="Q1599" s="99" t="e">
        <f t="shared" si="618"/>
        <v>#VALUE!</v>
      </c>
      <c r="R1599" s="100"/>
      <c r="S1599" s="5"/>
      <c r="T1599" s="28">
        <f t="shared" si="619"/>
        <v>0</v>
      </c>
      <c r="U1599" s="101">
        <v>66140</v>
      </c>
      <c r="V1599" s="102">
        <f t="shared" si="622"/>
        <v>0</v>
      </c>
      <c r="W1599" s="101"/>
      <c r="X1599" s="101"/>
      <c r="Y1599" s="102">
        <f t="shared" si="628"/>
        <v>0</v>
      </c>
      <c r="Z1599" s="102">
        <f t="shared" si="621"/>
        <v>0</v>
      </c>
      <c r="AA1599" s="102" t="e">
        <f t="shared" si="623"/>
        <v>#VALUE!</v>
      </c>
    </row>
    <row r="1600" spans="1:27" ht="17.25">
      <c r="A1600" s="5"/>
      <c r="B1600" s="5"/>
      <c r="C1600" s="93"/>
      <c r="D1600" s="193"/>
      <c r="E1600" s="84"/>
      <c r="F1600" s="85"/>
      <c r="G1600" s="86" t="str">
        <f t="shared" si="612"/>
        <v>Error</v>
      </c>
      <c r="H1600" s="87">
        <v>14400</v>
      </c>
      <c r="I1600" s="88" t="e">
        <f t="shared" si="624"/>
        <v>#VALUE!</v>
      </c>
      <c r="J1600" s="88" t="e">
        <f t="shared" si="608"/>
        <v>#VALUE!</v>
      </c>
      <c r="K1600" s="88">
        <f t="shared" si="614"/>
        <v>0</v>
      </c>
      <c r="L1600" s="88">
        <f t="shared" si="625"/>
        <v>0</v>
      </c>
      <c r="M1600" s="88" t="e">
        <f t="shared" si="626"/>
        <v>#VALUE!</v>
      </c>
      <c r="N1600" s="88" t="e">
        <f t="shared" si="627"/>
        <v>#VALUE!</v>
      </c>
      <c r="O1600" s="87"/>
      <c r="P1600" s="88" t="e">
        <f t="shared" si="609"/>
        <v>#VALUE!</v>
      </c>
      <c r="Q1600" s="89" t="e">
        <f t="shared" si="618"/>
        <v>#VALUE!</v>
      </c>
      <c r="R1600" s="90"/>
      <c r="S1600" s="82"/>
      <c r="T1600" s="28">
        <f t="shared" si="619"/>
        <v>0</v>
      </c>
      <c r="U1600" s="91">
        <v>66140</v>
      </c>
      <c r="V1600" s="92">
        <f t="shared" si="622"/>
        <v>0</v>
      </c>
      <c r="W1600" s="91"/>
      <c r="X1600" s="91"/>
      <c r="Y1600" s="92">
        <f t="shared" si="628"/>
        <v>0</v>
      </c>
      <c r="Z1600" s="92">
        <f t="shared" si="621"/>
        <v>0</v>
      </c>
      <c r="AA1600" s="92" t="e">
        <f t="shared" si="623"/>
        <v>#VALUE!</v>
      </c>
    </row>
    <row r="1601" spans="1:27" ht="17.25">
      <c r="A1601" s="5"/>
      <c r="B1601" s="5"/>
      <c r="C1601" s="93"/>
      <c r="D1601" s="193"/>
      <c r="E1601" s="94"/>
      <c r="F1601" s="95"/>
      <c r="G1601" s="96" t="str">
        <f t="shared" si="612"/>
        <v>Error</v>
      </c>
      <c r="H1601" s="97">
        <v>14400</v>
      </c>
      <c r="I1601" s="98" t="e">
        <f t="shared" si="624"/>
        <v>#VALUE!</v>
      </c>
      <c r="J1601" s="88" t="e">
        <f t="shared" si="608"/>
        <v>#VALUE!</v>
      </c>
      <c r="K1601" s="98">
        <f t="shared" si="614"/>
        <v>0</v>
      </c>
      <c r="L1601" s="98">
        <f t="shared" si="625"/>
        <v>0</v>
      </c>
      <c r="M1601" s="98" t="e">
        <f t="shared" si="626"/>
        <v>#VALUE!</v>
      </c>
      <c r="N1601" s="98" t="e">
        <f t="shared" si="627"/>
        <v>#VALUE!</v>
      </c>
      <c r="O1601" s="97"/>
      <c r="P1601" s="98" t="e">
        <f t="shared" si="609"/>
        <v>#VALUE!</v>
      </c>
      <c r="Q1601" s="99" t="e">
        <f t="shared" si="618"/>
        <v>#VALUE!</v>
      </c>
      <c r="R1601" s="100"/>
      <c r="S1601" s="5"/>
      <c r="T1601" s="28">
        <f t="shared" si="619"/>
        <v>0</v>
      </c>
      <c r="U1601" s="101">
        <v>66140</v>
      </c>
      <c r="V1601" s="102">
        <f t="shared" si="622"/>
        <v>0</v>
      </c>
      <c r="W1601" s="101"/>
      <c r="X1601" s="101"/>
      <c r="Y1601" s="102">
        <f t="shared" si="628"/>
        <v>0</v>
      </c>
      <c r="Z1601" s="102">
        <f t="shared" si="621"/>
        <v>0</v>
      </c>
      <c r="AA1601" s="102" t="e">
        <f t="shared" si="623"/>
        <v>#VALUE!</v>
      </c>
    </row>
    <row r="1602" spans="1:27" ht="17.25">
      <c r="A1602" s="5"/>
      <c r="B1602" s="5"/>
      <c r="C1602" s="93"/>
      <c r="D1602" s="193"/>
      <c r="E1602" s="94"/>
      <c r="F1602" s="95"/>
      <c r="G1602" s="96" t="str">
        <f t="shared" si="612"/>
        <v>Error</v>
      </c>
      <c r="H1602" s="97">
        <v>14400</v>
      </c>
      <c r="I1602" s="98" t="e">
        <f t="shared" si="624"/>
        <v>#VALUE!</v>
      </c>
      <c r="J1602" s="88" t="e">
        <f t="shared" si="608"/>
        <v>#VALUE!</v>
      </c>
      <c r="K1602" s="98">
        <f t="shared" si="614"/>
        <v>0</v>
      </c>
      <c r="L1602" s="98">
        <f t="shared" si="625"/>
        <v>0</v>
      </c>
      <c r="M1602" s="98" t="e">
        <f t="shared" si="626"/>
        <v>#VALUE!</v>
      </c>
      <c r="N1602" s="98" t="e">
        <f t="shared" si="627"/>
        <v>#VALUE!</v>
      </c>
      <c r="O1602" s="97"/>
      <c r="P1602" s="98" t="e">
        <f t="shared" si="609"/>
        <v>#VALUE!</v>
      </c>
      <c r="Q1602" s="99" t="e">
        <f t="shared" si="618"/>
        <v>#VALUE!</v>
      </c>
      <c r="R1602" s="100"/>
      <c r="S1602" s="5"/>
      <c r="T1602" s="28">
        <f t="shared" si="619"/>
        <v>0</v>
      </c>
      <c r="U1602" s="101">
        <v>66140</v>
      </c>
      <c r="V1602" s="102">
        <f t="shared" si="622"/>
        <v>0</v>
      </c>
      <c r="W1602" s="101"/>
      <c r="X1602" s="101"/>
      <c r="Y1602" s="102">
        <f t="shared" si="628"/>
        <v>0</v>
      </c>
      <c r="Z1602" s="102">
        <f t="shared" si="621"/>
        <v>0</v>
      </c>
      <c r="AA1602" s="102" t="e">
        <f t="shared" si="623"/>
        <v>#VALUE!</v>
      </c>
    </row>
    <row r="1603" spans="1:27" ht="17.25">
      <c r="A1603" s="5"/>
      <c r="B1603" s="5"/>
      <c r="C1603" s="93"/>
      <c r="D1603" s="193"/>
      <c r="E1603" s="94"/>
      <c r="F1603" s="95"/>
      <c r="G1603" s="96" t="str">
        <f t="shared" si="612"/>
        <v>Error</v>
      </c>
      <c r="H1603" s="97">
        <v>14400</v>
      </c>
      <c r="I1603" s="98" t="e">
        <f t="shared" si="624"/>
        <v>#VALUE!</v>
      </c>
      <c r="J1603" s="88" t="e">
        <f t="shared" ref="J1603:J1610" si="629">IF(I1603&lt;=59525,59525,I1603)</f>
        <v>#VALUE!</v>
      </c>
      <c r="K1603" s="98">
        <f t="shared" si="614"/>
        <v>0</v>
      </c>
      <c r="L1603" s="98">
        <f t="shared" si="625"/>
        <v>0</v>
      </c>
      <c r="M1603" s="98" t="e">
        <f t="shared" si="626"/>
        <v>#VALUE!</v>
      </c>
      <c r="N1603" s="98" t="e">
        <f t="shared" si="627"/>
        <v>#VALUE!</v>
      </c>
      <c r="O1603" s="97"/>
      <c r="P1603" s="98" t="e">
        <f t="shared" ref="P1603:P1610" si="630">M1603+N1603+O1603</f>
        <v>#VALUE!</v>
      </c>
      <c r="Q1603" s="99" t="e">
        <f t="shared" si="618"/>
        <v>#VALUE!</v>
      </c>
      <c r="R1603" s="100"/>
      <c r="S1603" s="5"/>
      <c r="T1603" s="28">
        <f t="shared" si="619"/>
        <v>0</v>
      </c>
      <c r="U1603" s="101">
        <v>66140</v>
      </c>
      <c r="V1603" s="102">
        <f t="shared" ref="V1603:V1610" si="631">+U1603*T1603</f>
        <v>0</v>
      </c>
      <c r="W1603" s="101"/>
      <c r="X1603" s="101"/>
      <c r="Y1603" s="102">
        <f t="shared" si="628"/>
        <v>0</v>
      </c>
      <c r="Z1603" s="102">
        <f t="shared" si="621"/>
        <v>0</v>
      </c>
      <c r="AA1603" s="102" t="e">
        <f t="shared" ref="AA1603:AA1610" si="632">+Z1603+Q1603</f>
        <v>#VALUE!</v>
      </c>
    </row>
    <row r="1604" spans="1:27" ht="17.25">
      <c r="A1604" s="5"/>
      <c r="B1604" s="5"/>
      <c r="C1604" s="93"/>
      <c r="D1604" s="193"/>
      <c r="E1604" s="94"/>
      <c r="F1604" s="95"/>
      <c r="G1604" s="96" t="str">
        <f t="shared" ref="G1604:G1610" si="633">IF($C1604="ստորաբաժանման պետ",IF(F1604=0,2.28,IF(F1604=1,2.35,IF(F1604=2,2.43,IF(F1604=3,2.5,IF(OR(F1604=4,F1604=5),2.58,IF(OR(F1604=6,F1604=7),2.66,IF(OR(F1604=8,F1604=9),2.75,IF(OR(F1604=10,F1604=11,F1604=12),2.83,IF(OR(F1604=13,F1604=14,F1604=15),2.92,IF(OR(F1604=16,F1604=17,F1604=18),3.01,3.11)))))))))),IF($C1604="ավագ կարգադրիչ",IF(F1604=0,1.96,IF(F1604=1,2.02,IF(F1604=2,2.08,IF(F1604=3,2.15,IF(OR(F1604=4,F1604=5),2.21,IF(OR(F1604=6,F1604=7),2.28,IF(OR(F1604=8,F1604=9),2.35,IF(OR(F1604=10,F1604=11,F1604=12),2.42,IF(OR(F1604=13,F1604=14,F1604=15),2.5,IF(OR(F1604=16,F1604=17,F1604=18),2.58,2.66)))))))))),IF($C1604="կարգադրիչ",IF(F1604=0,1.45,IF(F1604=1,1.49,IF(F1604=2,1.54,IF(F1604=3,1.59,IF(OR(F1604=4,F1604=5),1.9,IF(OR(F1604=6,F1604=7),1.96,IF(OR(F1604=8,F1604=9),1.73,IF(OR(F1604=10,F1604=11,F1604=12),1.79,IF(OR(F1604=13,F1604=14,F1604=15),1.84,IF(OR(F1604=16,F1604=17,F1604=18),1.9,1.95)))))))))), "Error")))</f>
        <v>Error</v>
      </c>
      <c r="H1604" s="97">
        <v>14400</v>
      </c>
      <c r="I1604" s="98" t="e">
        <f t="shared" si="624"/>
        <v>#VALUE!</v>
      </c>
      <c r="J1604" s="88" t="e">
        <f t="shared" si="629"/>
        <v>#VALUE!</v>
      </c>
      <c r="K1604" s="98">
        <f t="shared" ref="K1604:K1610" si="634">IF($D1604="գեներալ-մայոր",2.91,IF($D1604="գնդապետ",2.38,IF($D1604="փոխգնդապետ",2.25,IF($D1604="մայոր",1.85,IF($D1604="կապիտան",1.72,IF($D1604="ավագ լեյտենանտ",1.59,IF($D1604="լեյտենանտ",1.46,IF($D1604="ավագ ենթասպա",1.06,IF($D1604="ենթասպա",0.93,IF($D1604="ավագ",0.79,IF($D1604="ավագ սերժանտ",0.66,IF($D1604="սերժանտ",0.53,IF($D1604="կրտսեր սերժանտ",0.4,0)))))))))))))</f>
        <v>0</v>
      </c>
      <c r="L1604" s="98">
        <f t="shared" si="625"/>
        <v>0</v>
      </c>
      <c r="M1604" s="98" t="e">
        <f t="shared" si="626"/>
        <v>#VALUE!</v>
      </c>
      <c r="N1604" s="98" t="e">
        <f t="shared" si="627"/>
        <v>#VALUE!</v>
      </c>
      <c r="O1604" s="97"/>
      <c r="P1604" s="98" t="e">
        <f t="shared" si="630"/>
        <v>#VALUE!</v>
      </c>
      <c r="Q1604" s="99" t="e">
        <f t="shared" ref="Q1604:Q1610" si="635">P1604*6.565</f>
        <v>#VALUE!</v>
      </c>
      <c r="R1604" s="100"/>
      <c r="S1604" s="5"/>
      <c r="T1604" s="28">
        <f t="shared" ref="T1604:T1610" si="636">IF(E1604&lt;1,0,IF(D1604="Բ-1",IF(F1604=0,6.94,IF(F1604=1,7.17,IF(F1604=2,7.41,IF(F1604=3,7.66,IF(OR(F1604=5,F1604=4),7.92,IF(OR(F1604=6,F1604=7),8.18,IF(OR(F1604=8,F1604=9),8.46,IF(OR(F1604=10,F1604=11,F1604=12),8.74,IF(OR(F1604=13,F1604=14,F1604=15),9.03,IF(OR(F1604=16,F1604=17,F1604=18),9.33,9.65)))))))))),IF(D1604="Բ-2", IF(F1604=0,5.71,IF(F1604=1,5.89,IF(F1604=2,6.09,IF(F1604=3,6.29,IF(OR(F1604=5,F1604=4),6.5,IF(OR(F1604=6,F1604=7),6.72,IF(OR(F1604=8,F1604=9),6.94,IF(OR(F1604=10,F1604=11,F1604=12),7.17,IF(OR(F1604=13,F1604=14,F1604=15),7.41,IF(OR(F1604=16,F1604=17,F1604=18),7.65,7.91)))))))))), IF(D1604="Գ-1", IF(F1604=0,4.7,IF(F1604=1,4.86,IF(F1604=2,5.01,IF(F1604=3,5.18,IF(OR(F1604=5,F1604=4),5.35,IF(OR(F1604=6,F1604=7),5.52,IF(OR(F1604=8,F1604=9),5.71,IF(OR(F1604=10,F1604=11,F1604=12),5.89,IF(OR(F1604=13,F1604=14,F1604=15),6.09,IF(OR(F1604=16,F1604=17,F1604=18),6.29,6.49)))))))))), IF(D1604="Գ-2", IF(F1604=0,3.88,IF(F1604=1,4.01,IF(F1604=2,4.14,IF(F1604=3,4.27,IF(OR(F1604=5,F1604=4),4.41,IF(OR(F1604=6,F1604=7),4.55,IF(OR(F1604=8,F1604=9),4.7,IF(OR(F1604=10,F1604=11,F1604=12),4.85,IF(OR(F1604=13,F1604=14,F1604=15),5.01,IF(OR(F1604=16,F1604=17,F1604=18),5.17,5.34)))))))))), IF(D1604="Գ-3", IF(F1604=0,3.21,IF(F1604=1,3.31,IF(F1604=2,3.42,IF(F1604=3,3.53,IF(OR(F1604=5,F1604=4),3.64,IF(OR(F1604=6,F1604=7),3.76,IF(OR(F1604=8,F1604=9),3.88,IF(OR(F1604=10,F1604=11,F1604=12),4.01,IF(OR(F1604=13,F1604=14,F1604=15),4.13,IF(OR(F1604=16,F1604=17,F1604=18),4.27,4.4)))))))))), IF(D1604="Ա-1", IF(F1604=0,2.66,IF(F1604=1,2.75,IF(F1604=2,2.83,IF(F1604=3,2.92,IF(OR(F1604=5,F1604=4),3.02,IF(OR(F1604=6,F1604=7),3.11,IF(OR(F1604=8,F1604=9),3.21,IF(OR(F1604=10,F1604=11,F1604=12),3.31,IF(OR(F1604=13,F1604=14,F1604=15),3.42,IF(OR(F1604=16,F1604=17,F1604=18),3.53,3.64)))))))))), IF(D1604="Ա-2", IF(F1604=0,2.28,IF(F1604=1,2.35,IF(F1604=2,2.43,IF(F1604=3,2.5,IF(OR(F1604=5,F1604=4),2.58,IF(OR(F1604=6,F1604=7),2.66,IF(OR(F1604=8,F1604=9),2.75,IF(OR(F1604=10,F1604=11,F1604=12),2.83,IF(OR(F1604=13,F1604=14,F1604=15),2.92,IF(OR(F1604=16,F1604=17,F1604=18),3.01,3.11)))))))))),IF(D1604="Ա-3", IF(F1604=0,1.96,IF(F1604=1,2.02,IF(F1604=2,2.08,IF(F1604=3,2.15,IF(OR(F1604=5,F1604=4),2.21,IF(OR(F1604=6,F1604=7),2.28,IF(OR(F1604=8,F1604=9),2.35,IF(OR(F1604=10,F1604=11,F1604=12),2.42,IF(OR(F1604=13,F1604=14,F1604=15),2.5,IF(OR(F1604=16,F1604=17,F1604=18),2.58,2.66)))))))))), IF(D1604="Կ-1", IF(F1604=0,1.68,IF(F1604=1,1.73,IF(F1604=2,1.79,IF(F1604=3,1.84,IF(OR(F1604=5,F1604=4),1.9,IF(OR(F1604=6,F1604=7),1.96,IF(OR(F1604=8,F1604=9),2.02,IF(OR(F1604=10,F1604=11,F1604=12),2.08,IF(OR(F1604=13,F1604=14,F1604=15),2.14,IF(OR(F1604=16,F1604=17,F1604=18),2.21,2.28)))))))))), IF(D1604="Կ-2", IF(F1604=0,1.45,IF(F1604=1,1.49,IF(F1604=2,1.54,IF(F1604=3,1.59,IF(OR(F1604=5,F1604=4),1.63,IF(OR(F1604=6,F1604=7),1.68,IF(OR(F1604=8,F1604=9),1.73,IF(OR(F1604=10,F1604=11,F1604=12),1.79,IF(OR(F1604=13,F1604=14,F1604=15),1.84,IF(OR(F1604=16,F1604=17,F1604=18),1.9,1.95)))))))))),IF(D1604="Կ-3", IF(F1604=0,1.25,IF(F1604=1,1.29,IF(F1604=2,1.33,IF(F1604=3,1.37,IF(OR(F1604=5,F1604=4),1.41,IF(OR(F1604=6,F1604=7),1.45,IF(OR(F1604=8,F1604=9),1.49,IF(OR(F1604=10,F1604=11,F1604=12),1.54,IF(OR(F1604=13,F1604=14,F1604=15),1.58,IF(OR(F1604=16,F1604=17,F1604=18),1.63,1.68)))))))))), "Error"))))))))))))</f>
        <v>0</v>
      </c>
      <c r="U1604" s="101">
        <v>66140</v>
      </c>
      <c r="V1604" s="102">
        <f t="shared" si="631"/>
        <v>0</v>
      </c>
      <c r="W1604" s="101"/>
      <c r="X1604" s="101"/>
      <c r="Y1604" s="102">
        <f t="shared" si="628"/>
        <v>0</v>
      </c>
      <c r="Z1604" s="102">
        <f t="shared" ref="Z1604:Z1610" si="637">+Y1604*6.565</f>
        <v>0</v>
      </c>
      <c r="AA1604" s="102" t="e">
        <f t="shared" si="632"/>
        <v>#VALUE!</v>
      </c>
    </row>
    <row r="1605" spans="1:27" ht="17.25">
      <c r="A1605" s="5"/>
      <c r="B1605" s="5"/>
      <c r="C1605" s="93"/>
      <c r="D1605" s="193"/>
      <c r="E1605" s="94"/>
      <c r="F1605" s="95"/>
      <c r="G1605" s="96" t="str">
        <f t="shared" si="633"/>
        <v>Error</v>
      </c>
      <c r="H1605" s="97">
        <v>14400</v>
      </c>
      <c r="I1605" s="98" t="e">
        <f t="shared" si="624"/>
        <v>#VALUE!</v>
      </c>
      <c r="J1605" s="88" t="e">
        <f t="shared" si="629"/>
        <v>#VALUE!</v>
      </c>
      <c r="K1605" s="98">
        <f t="shared" si="634"/>
        <v>0</v>
      </c>
      <c r="L1605" s="98">
        <f t="shared" si="625"/>
        <v>0</v>
      </c>
      <c r="M1605" s="98" t="e">
        <f t="shared" si="626"/>
        <v>#VALUE!</v>
      </c>
      <c r="N1605" s="98" t="e">
        <f t="shared" si="627"/>
        <v>#VALUE!</v>
      </c>
      <c r="O1605" s="97"/>
      <c r="P1605" s="98" t="e">
        <f t="shared" si="630"/>
        <v>#VALUE!</v>
      </c>
      <c r="Q1605" s="99" t="e">
        <f t="shared" si="635"/>
        <v>#VALUE!</v>
      </c>
      <c r="R1605" s="100"/>
      <c r="S1605" s="5"/>
      <c r="T1605" s="28">
        <f t="shared" si="636"/>
        <v>0</v>
      </c>
      <c r="U1605" s="101">
        <v>66140</v>
      </c>
      <c r="V1605" s="102">
        <f t="shared" si="631"/>
        <v>0</v>
      </c>
      <c r="W1605" s="101"/>
      <c r="X1605" s="101"/>
      <c r="Y1605" s="102">
        <f t="shared" si="628"/>
        <v>0</v>
      </c>
      <c r="Z1605" s="102">
        <f t="shared" si="637"/>
        <v>0</v>
      </c>
      <c r="AA1605" s="102" t="e">
        <f t="shared" si="632"/>
        <v>#VALUE!</v>
      </c>
    </row>
    <row r="1606" spans="1:27" ht="17.25">
      <c r="A1606" s="5"/>
      <c r="B1606" s="5"/>
      <c r="C1606" s="93"/>
      <c r="D1606" s="193"/>
      <c r="E1606" s="84"/>
      <c r="F1606" s="85"/>
      <c r="G1606" s="86" t="str">
        <f t="shared" si="633"/>
        <v>Error</v>
      </c>
      <c r="H1606" s="87">
        <v>14400</v>
      </c>
      <c r="I1606" s="88" t="e">
        <f t="shared" si="624"/>
        <v>#VALUE!</v>
      </c>
      <c r="J1606" s="88" t="e">
        <f t="shared" si="629"/>
        <v>#VALUE!</v>
      </c>
      <c r="K1606" s="88">
        <f t="shared" si="634"/>
        <v>0</v>
      </c>
      <c r="L1606" s="88">
        <f t="shared" si="625"/>
        <v>0</v>
      </c>
      <c r="M1606" s="88" t="e">
        <f t="shared" si="626"/>
        <v>#VALUE!</v>
      </c>
      <c r="N1606" s="88" t="e">
        <f t="shared" si="627"/>
        <v>#VALUE!</v>
      </c>
      <c r="O1606" s="87"/>
      <c r="P1606" s="88" t="e">
        <f t="shared" si="630"/>
        <v>#VALUE!</v>
      </c>
      <c r="Q1606" s="89" t="e">
        <f t="shared" si="635"/>
        <v>#VALUE!</v>
      </c>
      <c r="R1606" s="90"/>
      <c r="S1606" s="82"/>
      <c r="T1606" s="28">
        <f t="shared" si="636"/>
        <v>0</v>
      </c>
      <c r="U1606" s="91">
        <v>66140</v>
      </c>
      <c r="V1606" s="92">
        <f t="shared" si="631"/>
        <v>0</v>
      </c>
      <c r="W1606" s="91"/>
      <c r="X1606" s="91"/>
      <c r="Y1606" s="92">
        <f t="shared" si="628"/>
        <v>0</v>
      </c>
      <c r="Z1606" s="92">
        <f t="shared" si="637"/>
        <v>0</v>
      </c>
      <c r="AA1606" s="92" t="e">
        <f t="shared" si="632"/>
        <v>#VALUE!</v>
      </c>
    </row>
    <row r="1607" spans="1:27" ht="17.25">
      <c r="A1607" s="5"/>
      <c r="B1607" s="5"/>
      <c r="C1607" s="93"/>
      <c r="D1607" s="193"/>
      <c r="E1607" s="94"/>
      <c r="F1607" s="95"/>
      <c r="G1607" s="96" t="str">
        <f t="shared" si="633"/>
        <v>Error</v>
      </c>
      <c r="H1607" s="97">
        <v>14400</v>
      </c>
      <c r="I1607" s="98" t="e">
        <f t="shared" si="624"/>
        <v>#VALUE!</v>
      </c>
      <c r="J1607" s="88" t="e">
        <f t="shared" si="629"/>
        <v>#VALUE!</v>
      </c>
      <c r="K1607" s="98">
        <f t="shared" si="634"/>
        <v>0</v>
      </c>
      <c r="L1607" s="98">
        <f t="shared" si="625"/>
        <v>0</v>
      </c>
      <c r="M1607" s="98" t="e">
        <f t="shared" si="626"/>
        <v>#VALUE!</v>
      </c>
      <c r="N1607" s="98" t="e">
        <f t="shared" si="627"/>
        <v>#VALUE!</v>
      </c>
      <c r="O1607" s="97"/>
      <c r="P1607" s="98" t="e">
        <f t="shared" si="630"/>
        <v>#VALUE!</v>
      </c>
      <c r="Q1607" s="99" t="e">
        <f t="shared" si="635"/>
        <v>#VALUE!</v>
      </c>
      <c r="R1607" s="100"/>
      <c r="S1607" s="5"/>
      <c r="T1607" s="28">
        <f t="shared" si="636"/>
        <v>0</v>
      </c>
      <c r="U1607" s="101">
        <v>66140</v>
      </c>
      <c r="V1607" s="102">
        <f t="shared" si="631"/>
        <v>0</v>
      </c>
      <c r="W1607" s="101"/>
      <c r="X1607" s="101"/>
      <c r="Y1607" s="102">
        <f t="shared" si="628"/>
        <v>0</v>
      </c>
      <c r="Z1607" s="102">
        <f t="shared" si="637"/>
        <v>0</v>
      </c>
      <c r="AA1607" s="102" t="e">
        <f t="shared" si="632"/>
        <v>#VALUE!</v>
      </c>
    </row>
    <row r="1608" spans="1:27" ht="17.25">
      <c r="A1608" s="5"/>
      <c r="B1608" s="5"/>
      <c r="C1608" s="93"/>
      <c r="D1608" s="193"/>
      <c r="E1608" s="94"/>
      <c r="F1608" s="95"/>
      <c r="G1608" s="96" t="str">
        <f t="shared" si="633"/>
        <v>Error</v>
      </c>
      <c r="H1608" s="97">
        <v>14400</v>
      </c>
      <c r="I1608" s="98" t="e">
        <f t="shared" si="624"/>
        <v>#VALUE!</v>
      </c>
      <c r="J1608" s="88" t="e">
        <f t="shared" si="629"/>
        <v>#VALUE!</v>
      </c>
      <c r="K1608" s="98">
        <f t="shared" si="634"/>
        <v>0</v>
      </c>
      <c r="L1608" s="98">
        <f t="shared" si="625"/>
        <v>0</v>
      </c>
      <c r="M1608" s="98" t="e">
        <f t="shared" si="626"/>
        <v>#VALUE!</v>
      </c>
      <c r="N1608" s="98" t="e">
        <f t="shared" si="627"/>
        <v>#VALUE!</v>
      </c>
      <c r="O1608" s="97"/>
      <c r="P1608" s="98" t="e">
        <f t="shared" si="630"/>
        <v>#VALUE!</v>
      </c>
      <c r="Q1608" s="99" t="e">
        <f t="shared" si="635"/>
        <v>#VALUE!</v>
      </c>
      <c r="R1608" s="100"/>
      <c r="S1608" s="5"/>
      <c r="T1608" s="28">
        <f t="shared" si="636"/>
        <v>0</v>
      </c>
      <c r="U1608" s="101">
        <v>66140</v>
      </c>
      <c r="V1608" s="102">
        <f t="shared" si="631"/>
        <v>0</v>
      </c>
      <c r="W1608" s="101"/>
      <c r="X1608" s="101"/>
      <c r="Y1608" s="102">
        <f t="shared" si="628"/>
        <v>0</v>
      </c>
      <c r="Z1608" s="102">
        <f t="shared" si="637"/>
        <v>0</v>
      </c>
      <c r="AA1608" s="102" t="e">
        <f t="shared" si="632"/>
        <v>#VALUE!</v>
      </c>
    </row>
    <row r="1609" spans="1:27" ht="17.25">
      <c r="A1609" s="5"/>
      <c r="B1609" s="5"/>
      <c r="C1609" s="93"/>
      <c r="D1609" s="193"/>
      <c r="E1609" s="94"/>
      <c r="F1609" s="95"/>
      <c r="G1609" s="96" t="str">
        <f t="shared" si="633"/>
        <v>Error</v>
      </c>
      <c r="H1609" s="97">
        <v>14400</v>
      </c>
      <c r="I1609" s="98" t="e">
        <f t="shared" si="624"/>
        <v>#VALUE!</v>
      </c>
      <c r="J1609" s="88" t="e">
        <f t="shared" si="629"/>
        <v>#VALUE!</v>
      </c>
      <c r="K1609" s="98">
        <f t="shared" si="634"/>
        <v>0</v>
      </c>
      <c r="L1609" s="98">
        <f t="shared" si="625"/>
        <v>0</v>
      </c>
      <c r="M1609" s="98" t="e">
        <f t="shared" si="626"/>
        <v>#VALUE!</v>
      </c>
      <c r="N1609" s="98" t="e">
        <f t="shared" si="627"/>
        <v>#VALUE!</v>
      </c>
      <c r="O1609" s="97"/>
      <c r="P1609" s="98" t="e">
        <f t="shared" si="630"/>
        <v>#VALUE!</v>
      </c>
      <c r="Q1609" s="99" t="e">
        <f t="shared" si="635"/>
        <v>#VALUE!</v>
      </c>
      <c r="R1609" s="100"/>
      <c r="S1609" s="5"/>
      <c r="T1609" s="28">
        <f t="shared" si="636"/>
        <v>0</v>
      </c>
      <c r="U1609" s="101">
        <v>66140</v>
      </c>
      <c r="V1609" s="102">
        <f t="shared" si="631"/>
        <v>0</v>
      </c>
      <c r="W1609" s="101"/>
      <c r="X1609" s="101"/>
      <c r="Y1609" s="102">
        <f t="shared" si="628"/>
        <v>0</v>
      </c>
      <c r="Z1609" s="102">
        <f t="shared" si="637"/>
        <v>0</v>
      </c>
      <c r="AA1609" s="102" t="e">
        <f t="shared" si="632"/>
        <v>#VALUE!</v>
      </c>
    </row>
    <row r="1610" spans="1:27" ht="18" thickBot="1">
      <c r="A1610" s="103"/>
      <c r="B1610" s="103"/>
      <c r="C1610" s="104"/>
      <c r="D1610" s="194"/>
      <c r="E1610" s="105"/>
      <c r="F1610" s="106"/>
      <c r="G1610" s="107" t="str">
        <f t="shared" si="633"/>
        <v>Error</v>
      </c>
      <c r="H1610" s="108">
        <v>14400</v>
      </c>
      <c r="I1610" s="109" t="e">
        <f t="shared" si="624"/>
        <v>#VALUE!</v>
      </c>
      <c r="J1610" s="88" t="e">
        <f t="shared" si="629"/>
        <v>#VALUE!</v>
      </c>
      <c r="K1610" s="109">
        <f t="shared" si="634"/>
        <v>0</v>
      </c>
      <c r="L1610" s="109">
        <f t="shared" si="625"/>
        <v>0</v>
      </c>
      <c r="M1610" s="109" t="e">
        <f t="shared" si="626"/>
        <v>#VALUE!</v>
      </c>
      <c r="N1610" s="109" t="e">
        <f t="shared" si="627"/>
        <v>#VALUE!</v>
      </c>
      <c r="O1610" s="108"/>
      <c r="P1610" s="109" t="e">
        <f t="shared" si="630"/>
        <v>#VALUE!</v>
      </c>
      <c r="Q1610" s="110" t="e">
        <f t="shared" si="635"/>
        <v>#VALUE!</v>
      </c>
      <c r="R1610" s="111"/>
      <c r="S1610" s="103"/>
      <c r="T1610" s="28">
        <f t="shared" si="636"/>
        <v>0</v>
      </c>
      <c r="U1610" s="112">
        <v>66140</v>
      </c>
      <c r="V1610" s="113">
        <f t="shared" si="631"/>
        <v>0</v>
      </c>
      <c r="W1610" s="112"/>
      <c r="X1610" s="112"/>
      <c r="Y1610" s="113">
        <f t="shared" si="628"/>
        <v>0</v>
      </c>
      <c r="Z1610" s="113">
        <f t="shared" si="637"/>
        <v>0</v>
      </c>
      <c r="AA1610" s="113" t="e">
        <f t="shared" si="632"/>
        <v>#VALUE!</v>
      </c>
    </row>
    <row r="1611" spans="1:27" s="120" customFormat="1" ht="15.75" thickBot="1">
      <c r="A1611" s="1055" t="s">
        <v>47</v>
      </c>
      <c r="B1611" s="1056"/>
      <c r="C1611" s="1056"/>
      <c r="D1611" s="1056"/>
      <c r="E1611" s="114">
        <f>SUM(E1539:E1610)</f>
        <v>0</v>
      </c>
      <c r="F1611" s="115"/>
      <c r="G1611" s="116">
        <f>SUM(G1539:G1610)</f>
        <v>0</v>
      </c>
      <c r="H1611" s="117"/>
      <c r="I1611" s="118" t="e">
        <f t="shared" ref="I1611:R1611" si="638">SUM(I1539:I1610)</f>
        <v>#VALUE!</v>
      </c>
      <c r="J1611" s="118" t="e">
        <f t="shared" si="638"/>
        <v>#VALUE!</v>
      </c>
      <c r="K1611" s="118">
        <f t="shared" si="638"/>
        <v>0</v>
      </c>
      <c r="L1611" s="118">
        <f t="shared" si="638"/>
        <v>0</v>
      </c>
      <c r="M1611" s="118" t="e">
        <f t="shared" si="638"/>
        <v>#VALUE!</v>
      </c>
      <c r="N1611" s="118" t="e">
        <f t="shared" si="638"/>
        <v>#VALUE!</v>
      </c>
      <c r="O1611" s="117">
        <f t="shared" si="638"/>
        <v>0</v>
      </c>
      <c r="P1611" s="118" t="e">
        <f t="shared" si="638"/>
        <v>#VALUE!</v>
      </c>
      <c r="Q1611" s="119" t="e">
        <f t="shared" si="638"/>
        <v>#VALUE!</v>
      </c>
      <c r="R1611" s="116">
        <f t="shared" si="638"/>
        <v>0</v>
      </c>
      <c r="S1611" s="117"/>
      <c r="T1611" s="117"/>
      <c r="U1611" s="117"/>
      <c r="V1611" s="118">
        <f t="shared" ref="V1611:AA1611" si="639">SUM(V1539:V1610)</f>
        <v>0</v>
      </c>
      <c r="W1611" s="118">
        <f t="shared" si="639"/>
        <v>0</v>
      </c>
      <c r="X1611" s="118">
        <f t="shared" si="639"/>
        <v>0</v>
      </c>
      <c r="Y1611" s="118">
        <f t="shared" si="639"/>
        <v>0</v>
      </c>
      <c r="Z1611" s="118">
        <f t="shared" si="639"/>
        <v>0</v>
      </c>
      <c r="AA1611" s="119" t="e">
        <f t="shared" si="639"/>
        <v>#VALUE!</v>
      </c>
    </row>
    <row r="1613" spans="1:27" ht="15.75" thickBot="1"/>
    <row r="1614" spans="1:27" s="38" customFormat="1" ht="36.75" customHeight="1" thickBot="1">
      <c r="A1614" s="1057" t="s">
        <v>49</v>
      </c>
      <c r="B1614" s="1058"/>
      <c r="C1614" s="1058"/>
      <c r="D1614" s="1059"/>
      <c r="E1614" s="1060" t="s">
        <v>327</v>
      </c>
      <c r="F1614" s="1061"/>
      <c r="G1614" s="1061"/>
      <c r="H1614" s="1061"/>
      <c r="I1614" s="1061"/>
      <c r="J1614" s="1061"/>
      <c r="K1614" s="1061"/>
      <c r="L1614" s="1061"/>
      <c r="M1614" s="1061"/>
      <c r="N1614" s="1061"/>
      <c r="O1614" s="1061"/>
      <c r="P1614" s="1061"/>
      <c r="Q1614" s="1061"/>
      <c r="R1614" s="1061"/>
      <c r="S1614" s="1061"/>
      <c r="T1614" s="1061"/>
      <c r="U1614" s="1061"/>
      <c r="V1614" s="1061"/>
      <c r="W1614" s="1061"/>
      <c r="X1614" s="1061"/>
      <c r="Y1614" s="1061"/>
      <c r="Z1614" s="1061"/>
      <c r="AA1614" s="1062"/>
    </row>
    <row r="1615" spans="1:27" s="38" customFormat="1" ht="23.25" customHeight="1" thickBot="1">
      <c r="A1615" s="1052" t="s">
        <v>292</v>
      </c>
      <c r="B1615" s="1053"/>
      <c r="C1615" s="1053"/>
      <c r="D1615" s="1054"/>
      <c r="E1615" s="1029" t="s">
        <v>51</v>
      </c>
      <c r="F1615" s="1030"/>
      <c r="G1615" s="1030"/>
      <c r="H1615" s="1030"/>
      <c r="I1615" s="1030"/>
      <c r="J1615" s="1030"/>
      <c r="K1615" s="1030"/>
      <c r="L1615" s="1030"/>
      <c r="M1615" s="1030"/>
      <c r="N1615" s="1030"/>
      <c r="O1615" s="1030"/>
      <c r="P1615" s="1030"/>
      <c r="Q1615" s="1031"/>
      <c r="R1615" s="1027" t="s">
        <v>52</v>
      </c>
      <c r="S1615" s="1028"/>
      <c r="T1615" s="1028"/>
      <c r="U1615" s="1028"/>
      <c r="V1615" s="1028"/>
      <c r="W1615" s="1028"/>
      <c r="X1615" s="1028"/>
      <c r="Y1615" s="1028"/>
      <c r="Z1615" s="1028"/>
      <c r="AA1615" s="1040"/>
    </row>
    <row r="1616" spans="1:27" s="62" customFormat="1" ht="162" customHeight="1" thickBot="1">
      <c r="A1616" s="63" t="s">
        <v>10</v>
      </c>
      <c r="B1616" s="64" t="s">
        <v>293</v>
      </c>
      <c r="C1616" s="64" t="s">
        <v>55</v>
      </c>
      <c r="D1616" s="65" t="s">
        <v>294</v>
      </c>
      <c r="E1616" s="66" t="s">
        <v>1</v>
      </c>
      <c r="F1616" s="67" t="s">
        <v>295</v>
      </c>
      <c r="G1616" s="67" t="s">
        <v>296</v>
      </c>
      <c r="H1616" s="67" t="s">
        <v>297</v>
      </c>
      <c r="I1616" s="67" t="s">
        <v>298</v>
      </c>
      <c r="J1616" s="67" t="s">
        <v>299</v>
      </c>
      <c r="K1616" s="67" t="s">
        <v>300</v>
      </c>
      <c r="L1616" s="67" t="s">
        <v>301</v>
      </c>
      <c r="M1616" s="67" t="s">
        <v>302</v>
      </c>
      <c r="N1616" s="67" t="s">
        <v>303</v>
      </c>
      <c r="O1616" s="67" t="s">
        <v>30</v>
      </c>
      <c r="P1616" s="68" t="s">
        <v>60</v>
      </c>
      <c r="Q1616" s="69" t="s">
        <v>304</v>
      </c>
      <c r="R1616" s="70" t="s">
        <v>1</v>
      </c>
      <c r="S1616" s="71" t="s">
        <v>295</v>
      </c>
      <c r="T1616" s="71" t="s">
        <v>90</v>
      </c>
      <c r="U1616" s="71" t="s">
        <v>305</v>
      </c>
      <c r="V1616" s="71" t="s">
        <v>298</v>
      </c>
      <c r="W1616" s="71" t="str">
        <f>+J1616</f>
        <v>Սահմանվող պաշտոնային դրույքաչափ /հաշվի առնելով  նվազագույն ամսական աշխատավարձը - 50000 դրամ/</v>
      </c>
      <c r="X1616" s="71" t="s">
        <v>30</v>
      </c>
      <c r="Y1616" s="68" t="s">
        <v>60</v>
      </c>
      <c r="Z1616" s="71" t="s">
        <v>306</v>
      </c>
      <c r="AA1616" s="72" t="s">
        <v>307</v>
      </c>
    </row>
    <row r="1617" spans="1:29" s="81" customFormat="1" ht="17.25" customHeight="1" thickBot="1">
      <c r="A1617" s="73">
        <v>1</v>
      </c>
      <c r="B1617" s="74">
        <v>2</v>
      </c>
      <c r="C1617" s="74">
        <v>3</v>
      </c>
      <c r="D1617" s="75">
        <v>4</v>
      </c>
      <c r="E1617" s="76">
        <v>5</v>
      </c>
      <c r="F1617" s="74">
        <v>6</v>
      </c>
      <c r="G1617" s="77">
        <v>7</v>
      </c>
      <c r="H1617" s="74">
        <v>8</v>
      </c>
      <c r="I1617" s="74">
        <v>9</v>
      </c>
      <c r="J1617" s="77">
        <v>10</v>
      </c>
      <c r="K1617" s="74">
        <v>11</v>
      </c>
      <c r="L1617" s="74">
        <v>12</v>
      </c>
      <c r="M1617" s="77">
        <v>13</v>
      </c>
      <c r="N1617" s="74">
        <v>14</v>
      </c>
      <c r="O1617" s="74">
        <v>15</v>
      </c>
      <c r="P1617" s="77">
        <v>16</v>
      </c>
      <c r="Q1617" s="78">
        <v>17</v>
      </c>
      <c r="R1617" s="79">
        <v>18</v>
      </c>
      <c r="S1617" s="77">
        <v>19</v>
      </c>
      <c r="T1617" s="74">
        <v>20</v>
      </c>
      <c r="U1617" s="74">
        <v>21</v>
      </c>
      <c r="V1617" s="74">
        <v>22</v>
      </c>
      <c r="W1617" s="74">
        <v>23</v>
      </c>
      <c r="X1617" s="74">
        <v>24</v>
      </c>
      <c r="Y1617" s="74">
        <v>25</v>
      </c>
      <c r="Z1617" s="74">
        <v>26</v>
      </c>
      <c r="AA1617" s="78">
        <v>27</v>
      </c>
      <c r="AB1617" s="80"/>
      <c r="AC1617" s="80"/>
    </row>
    <row r="1618" spans="1:29" ht="17.25">
      <c r="A1618" s="82"/>
      <c r="B1618" s="82"/>
      <c r="C1618" s="83"/>
      <c r="D1618" s="192"/>
      <c r="E1618" s="84"/>
      <c r="F1618" s="85"/>
      <c r="G1618" s="86" t="str">
        <f>IF($C1618="ստորաբաժանման պետ",IF(F1618=0,2.28,IF(F1618=1,2.35,IF(F1618=2,2.43,IF(F1618=3,2.5,IF(OR(F1618=4,F1618=5),2.58,IF(OR(F1618=6,F1618=7),2.66,IF(OR(F1618=8,F1618=9),2.75,IF(OR(F1618=10,F1618=11,F1618=12),2.83,IF(OR(F1618=13,F1618=14,F1618=15),2.92,IF(OR(F1618=16,F1618=17,F1618=18),3.01,3.11)))))))))),IF($C1618="ավագ կարգադրիչ",IF(F1618=0,1.96,IF(F1618=1,2.02,IF(F1618=2,2.08,IF(F1618=3,2.15,IF(OR(F1618=4,F1618=5),2.21,IF(OR(F1618=6,F1618=7),2.28,IF(OR(F1618=8,F1618=9),2.35,IF(OR(F1618=10,F1618=11,F1618=12),2.42,IF(OR(F1618=13,F1618=14,F1618=15),2.5,IF(OR(F1618=16,F1618=17,F1618=18),2.58,2.66)))))))))),IF($C1618="կարգադրիչ",IF(F1618=0,1.45,IF(F1618=1,1.49,IF(F1618=2,1.54,IF(F1618=3,1.59,IF(OR(F1618=4,F1618=5),1.9,IF(OR(F1618=6,F1618=7),1.96,IF(OR(F1618=8,F1618=9),1.73,IF(OR(F1618=10,F1618=11,F1618=12),1.79,IF(OR(F1618=13,F1618=14,F1618=15),1.84,IF(OR(F1618=16,F1618=17,F1618=18),1.9,1.95)))))))))), "Error")))</f>
        <v>Error</v>
      </c>
      <c r="H1618" s="87">
        <v>14400</v>
      </c>
      <c r="I1618" s="88" t="e">
        <f>G1618*H1618</f>
        <v>#VALUE!</v>
      </c>
      <c r="J1618" s="88" t="e">
        <f t="shared" ref="J1618:J1681" si="640">IF(I1618&lt;=59525,59525,I1618)</f>
        <v>#VALUE!</v>
      </c>
      <c r="K1618" s="88">
        <f>IF($D1618="գեներալ-մայոր",2.91,IF($D1618="գնդապետ",2.38,IF($D1618="փոխգնդապետ",2.25,IF($D1618="մայոր",1.85,IF($D1618="կապիտան",1.72,IF($D1618="ավագ լեյտենանտ",1.59,IF($D1618="լեյտենանտ",1.46,IF($D1618="ավագ ենթասպա",1.06,IF($D1618="ենթասպա",0.93,IF($D1618="ավագ",0.79,IF($D1618="ավագ սերժանտ",0.66,IF($D1618="սերժանտ",0.53,IF($D1618="կրտսեր սերժանտ",0.4,0)))))))))))))</f>
        <v>0</v>
      </c>
      <c r="L1618" s="88">
        <f>K1618*H1618</f>
        <v>0</v>
      </c>
      <c r="M1618" s="88" t="e">
        <f>L1618+J1618</f>
        <v>#VALUE!</v>
      </c>
      <c r="N1618" s="88" t="e">
        <f>IF(F1618&lt;2,M1618*0%,IF(F1618&lt;5,M1618*5%,IF(F1618&lt;10,M1618*10%,IF(F1618&lt;15,M1618*15%,IF(F1618&lt;20,M1618*20%,IF(F1618&lt;25,M1618*25%,IF(F1618&gt;=25,M1618*30%)))))))</f>
        <v>#VALUE!</v>
      </c>
      <c r="O1618" s="87"/>
      <c r="P1618" s="88" t="e">
        <f t="shared" ref="P1618:P1681" si="641">M1618+N1618+O1618</f>
        <v>#VALUE!</v>
      </c>
      <c r="Q1618" s="89" t="e">
        <f>P1618*6.565</f>
        <v>#VALUE!</v>
      </c>
      <c r="R1618" s="90"/>
      <c r="S1618" s="82"/>
      <c r="T1618" s="28">
        <f>IF(E1618&lt;1,0,IF(D1618="Բ-1",IF(F1618=0,6.94,IF(F1618=1,7.17,IF(F1618=2,7.41,IF(F1618=3,7.66,IF(OR(F1618=5,F1618=4),7.92,IF(OR(F1618=6,F1618=7),8.18,IF(OR(F1618=8,F1618=9),8.46,IF(OR(F1618=10,F1618=11,F1618=12),8.74,IF(OR(F1618=13,F1618=14,F1618=15),9.03,IF(OR(F1618=16,F1618=17,F1618=18),9.33,9.65)))))))))),IF(D1618="Բ-2", IF(F1618=0,5.71,IF(F1618=1,5.89,IF(F1618=2,6.09,IF(F1618=3,6.29,IF(OR(F1618=5,F1618=4),6.5,IF(OR(F1618=6,F1618=7),6.72,IF(OR(F1618=8,F1618=9),6.94,IF(OR(F1618=10,F1618=11,F1618=12),7.17,IF(OR(F1618=13,F1618=14,F1618=15),7.41,IF(OR(F1618=16,F1618=17,F1618=18),7.65,7.91)))))))))), IF(D1618="Գ-1", IF(F1618=0,4.7,IF(F1618=1,4.86,IF(F1618=2,5.01,IF(F1618=3,5.18,IF(OR(F1618=5,F1618=4),5.35,IF(OR(F1618=6,F1618=7),5.52,IF(OR(F1618=8,F1618=9),5.71,IF(OR(F1618=10,F1618=11,F1618=12),5.89,IF(OR(F1618=13,F1618=14,F1618=15),6.09,IF(OR(F1618=16,F1618=17,F1618=18),6.29,6.49)))))))))), IF(D1618="Գ-2", IF(F1618=0,3.88,IF(F1618=1,4.01,IF(F1618=2,4.14,IF(F1618=3,4.27,IF(OR(F1618=5,F1618=4),4.41,IF(OR(F1618=6,F1618=7),4.55,IF(OR(F1618=8,F1618=9),4.7,IF(OR(F1618=10,F1618=11,F1618=12),4.85,IF(OR(F1618=13,F1618=14,F1618=15),5.01,IF(OR(F1618=16,F1618=17,F1618=18),5.17,5.34)))))))))), IF(D1618="Գ-3", IF(F1618=0,3.21,IF(F1618=1,3.31,IF(F1618=2,3.42,IF(F1618=3,3.53,IF(OR(F1618=5,F1618=4),3.64,IF(OR(F1618=6,F1618=7),3.76,IF(OR(F1618=8,F1618=9),3.88,IF(OR(F1618=10,F1618=11,F1618=12),4.01,IF(OR(F1618=13,F1618=14,F1618=15),4.13,IF(OR(F1618=16,F1618=17,F1618=18),4.27,4.4)))))))))), IF(D1618="Ա-1", IF(F1618=0,2.66,IF(F1618=1,2.75,IF(F1618=2,2.83,IF(F1618=3,2.92,IF(OR(F1618=5,F1618=4),3.02,IF(OR(F1618=6,F1618=7),3.11,IF(OR(F1618=8,F1618=9),3.21,IF(OR(F1618=10,F1618=11,F1618=12),3.31,IF(OR(F1618=13,F1618=14,F1618=15),3.42,IF(OR(F1618=16,F1618=17,F1618=18),3.53,3.64)))))))))), IF(D1618="Ա-2", IF(F1618=0,2.28,IF(F1618=1,2.35,IF(F1618=2,2.43,IF(F1618=3,2.5,IF(OR(F1618=5,F1618=4),2.58,IF(OR(F1618=6,F1618=7),2.66,IF(OR(F1618=8,F1618=9),2.75,IF(OR(F1618=10,F1618=11,F1618=12),2.83,IF(OR(F1618=13,F1618=14,F1618=15),2.92,IF(OR(F1618=16,F1618=17,F1618=18),3.01,3.11)))))))))),IF(D1618="Ա-3", IF(F1618=0,1.96,IF(F1618=1,2.02,IF(F1618=2,2.08,IF(F1618=3,2.15,IF(OR(F1618=5,F1618=4),2.21,IF(OR(F1618=6,F1618=7),2.28,IF(OR(F1618=8,F1618=9),2.35,IF(OR(F1618=10,F1618=11,F1618=12),2.42,IF(OR(F1618=13,F1618=14,F1618=15),2.5,IF(OR(F1618=16,F1618=17,F1618=18),2.58,2.66)))))))))), IF(D1618="Կ-1", IF(F1618=0,1.68,IF(F1618=1,1.73,IF(F1618=2,1.79,IF(F1618=3,1.84,IF(OR(F1618=5,F1618=4),1.9,IF(OR(F1618=6,F1618=7),1.96,IF(OR(F1618=8,F1618=9),2.02,IF(OR(F1618=10,F1618=11,F1618=12),2.08,IF(OR(F1618=13,F1618=14,F1618=15),2.14,IF(OR(F1618=16,F1618=17,F1618=18),2.21,2.28)))))))))), IF(D1618="Կ-2", IF(F1618=0,1.45,IF(F1618=1,1.49,IF(F1618=2,1.54,IF(F1618=3,1.59,IF(OR(F1618=5,F1618=4),1.63,IF(OR(F1618=6,F1618=7),1.68,IF(OR(F1618=8,F1618=9),1.73,IF(OR(F1618=10,F1618=11,F1618=12),1.79,IF(OR(F1618=13,F1618=14,F1618=15),1.84,IF(OR(F1618=16,F1618=17,F1618=18),1.9,1.95)))))))))),IF(D1618="Կ-3", IF(F1618=0,1.25,IF(F1618=1,1.29,IF(F1618=2,1.33,IF(F1618=3,1.37,IF(OR(F1618=5,F1618=4),1.41,IF(OR(F1618=6,F1618=7),1.45,IF(OR(F1618=8,F1618=9),1.49,IF(OR(F1618=10,F1618=11,F1618=12),1.54,IF(OR(F1618=13,F1618=14,F1618=15),1.58,IF(OR(F1618=16,F1618=17,F1618=18),1.63,1.68)))))))))), "Error"))))))))))))</f>
        <v>0</v>
      </c>
      <c r="U1618" s="91">
        <v>66140</v>
      </c>
      <c r="V1618" s="92">
        <f t="shared" ref="V1618:V1649" si="642">+U1618*T1618</f>
        <v>0</v>
      </c>
      <c r="W1618" s="91"/>
      <c r="X1618" s="91"/>
      <c r="Y1618" s="92">
        <f>+V1618+W1618+X1618</f>
        <v>0</v>
      </c>
      <c r="Z1618" s="92">
        <f>+Y1618*6.565</f>
        <v>0</v>
      </c>
      <c r="AA1618" s="92" t="e">
        <f t="shared" ref="AA1618:AA1649" si="643">+Z1618+Q1618</f>
        <v>#VALUE!</v>
      </c>
    </row>
    <row r="1619" spans="1:29" ht="17.25">
      <c r="A1619" s="5"/>
      <c r="B1619" s="5"/>
      <c r="C1619" s="93"/>
      <c r="D1619" s="193"/>
      <c r="E1619" s="94"/>
      <c r="F1619" s="95"/>
      <c r="G1619" s="96" t="str">
        <f t="shared" ref="G1619:G1682" si="644">IF($C1619="ստորաբաժանման պետ",IF(F1619=0,2.28,IF(F1619=1,2.35,IF(F1619=2,2.43,IF(F1619=3,2.5,IF(OR(F1619=4,F1619=5),2.58,IF(OR(F1619=6,F1619=7),2.66,IF(OR(F1619=8,F1619=9),2.75,IF(OR(F1619=10,F1619=11,F1619=12),2.83,IF(OR(F1619=13,F1619=14,F1619=15),2.92,IF(OR(F1619=16,F1619=17,F1619=18),3.01,3.11)))))))))),IF($C1619="ավագ կարգադրիչ",IF(F1619=0,1.96,IF(F1619=1,2.02,IF(F1619=2,2.08,IF(F1619=3,2.15,IF(OR(F1619=4,F1619=5),2.21,IF(OR(F1619=6,F1619=7),2.28,IF(OR(F1619=8,F1619=9),2.35,IF(OR(F1619=10,F1619=11,F1619=12),2.42,IF(OR(F1619=13,F1619=14,F1619=15),2.5,IF(OR(F1619=16,F1619=17,F1619=18),2.58,2.66)))))))))),IF($C1619="կարգադրիչ",IF(F1619=0,1.45,IF(F1619=1,1.49,IF(F1619=2,1.54,IF(F1619=3,1.59,IF(OR(F1619=4,F1619=5),1.9,IF(OR(F1619=6,F1619=7),1.96,IF(OR(F1619=8,F1619=9),1.73,IF(OR(F1619=10,F1619=11,F1619=12),1.79,IF(OR(F1619=13,F1619=14,F1619=15),1.84,IF(OR(F1619=16,F1619=17,F1619=18),1.9,1.95)))))))))), "Error")))</f>
        <v>Error</v>
      </c>
      <c r="H1619" s="97">
        <v>14400</v>
      </c>
      <c r="I1619" s="98" t="e">
        <f t="shared" ref="I1619:I1672" si="645">G1619*H1619</f>
        <v>#VALUE!</v>
      </c>
      <c r="J1619" s="88" t="e">
        <f t="shared" si="640"/>
        <v>#VALUE!</v>
      </c>
      <c r="K1619" s="98">
        <f t="shared" ref="K1619:K1682" si="646">IF($D1619="գեներալ-մայոր",2.91,IF($D1619="գնդապետ",2.38,IF($D1619="փոխգնդապետ",2.25,IF($D1619="մայոր",1.85,IF($D1619="կապիտան",1.72,IF($D1619="ավագ լեյտենանտ",1.59,IF($D1619="լեյտենանտ",1.46,IF($D1619="ավագ ենթասպա",1.06,IF($D1619="ենթասպա",0.93,IF($D1619="ավագ",0.79,IF($D1619="ավագ սերժանտ",0.66,IF($D1619="սերժանտ",0.53,IF($D1619="կրտսեր սերժանտ",0.4,0)))))))))))))</f>
        <v>0</v>
      </c>
      <c r="L1619" s="98">
        <f t="shared" ref="L1619:L1672" si="647">K1619*H1619</f>
        <v>0</v>
      </c>
      <c r="M1619" s="98" t="e">
        <f t="shared" ref="M1619:M1672" si="648">L1619+J1619</f>
        <v>#VALUE!</v>
      </c>
      <c r="N1619" s="98" t="e">
        <f t="shared" ref="N1619:N1672" si="649">IF(F1619&lt;2,M1619*0%,IF(F1619&lt;5,M1619*5%,IF(F1619&lt;10,M1619*10%,IF(F1619&lt;15,M1619*15%,IF(F1619&lt;20,M1619*20%,IF(F1619&lt;25,M1619*25%,IF(F1619&gt;=25,M1619*30%)))))))</f>
        <v>#VALUE!</v>
      </c>
      <c r="O1619" s="97"/>
      <c r="P1619" s="98" t="e">
        <f t="shared" si="641"/>
        <v>#VALUE!</v>
      </c>
      <c r="Q1619" s="99" t="e">
        <f t="shared" ref="Q1619:Q1682" si="650">P1619*6.565</f>
        <v>#VALUE!</v>
      </c>
      <c r="R1619" s="100"/>
      <c r="S1619" s="5"/>
      <c r="T1619" s="28">
        <f t="shared" ref="T1619:T1682" si="651">IF(E1619&lt;1,0,IF(D1619="Բ-1",IF(F1619=0,6.94,IF(F1619=1,7.17,IF(F1619=2,7.41,IF(F1619=3,7.66,IF(OR(F1619=5,F1619=4),7.92,IF(OR(F1619=6,F1619=7),8.18,IF(OR(F1619=8,F1619=9),8.46,IF(OR(F1619=10,F1619=11,F1619=12),8.74,IF(OR(F1619=13,F1619=14,F1619=15),9.03,IF(OR(F1619=16,F1619=17,F1619=18),9.33,9.65)))))))))),IF(D1619="Բ-2", IF(F1619=0,5.71,IF(F1619=1,5.89,IF(F1619=2,6.09,IF(F1619=3,6.29,IF(OR(F1619=5,F1619=4),6.5,IF(OR(F1619=6,F1619=7),6.72,IF(OR(F1619=8,F1619=9),6.94,IF(OR(F1619=10,F1619=11,F1619=12),7.17,IF(OR(F1619=13,F1619=14,F1619=15),7.41,IF(OR(F1619=16,F1619=17,F1619=18),7.65,7.91)))))))))), IF(D1619="Գ-1", IF(F1619=0,4.7,IF(F1619=1,4.86,IF(F1619=2,5.01,IF(F1619=3,5.18,IF(OR(F1619=5,F1619=4),5.35,IF(OR(F1619=6,F1619=7),5.52,IF(OR(F1619=8,F1619=9),5.71,IF(OR(F1619=10,F1619=11,F1619=12),5.89,IF(OR(F1619=13,F1619=14,F1619=15),6.09,IF(OR(F1619=16,F1619=17,F1619=18),6.29,6.49)))))))))), IF(D1619="Գ-2", IF(F1619=0,3.88,IF(F1619=1,4.01,IF(F1619=2,4.14,IF(F1619=3,4.27,IF(OR(F1619=5,F1619=4),4.41,IF(OR(F1619=6,F1619=7),4.55,IF(OR(F1619=8,F1619=9),4.7,IF(OR(F1619=10,F1619=11,F1619=12),4.85,IF(OR(F1619=13,F1619=14,F1619=15),5.01,IF(OR(F1619=16,F1619=17,F1619=18),5.17,5.34)))))))))), IF(D1619="Գ-3", IF(F1619=0,3.21,IF(F1619=1,3.31,IF(F1619=2,3.42,IF(F1619=3,3.53,IF(OR(F1619=5,F1619=4),3.64,IF(OR(F1619=6,F1619=7),3.76,IF(OR(F1619=8,F1619=9),3.88,IF(OR(F1619=10,F1619=11,F1619=12),4.01,IF(OR(F1619=13,F1619=14,F1619=15),4.13,IF(OR(F1619=16,F1619=17,F1619=18),4.27,4.4)))))))))), IF(D1619="Ա-1", IF(F1619=0,2.66,IF(F1619=1,2.75,IF(F1619=2,2.83,IF(F1619=3,2.92,IF(OR(F1619=5,F1619=4),3.02,IF(OR(F1619=6,F1619=7),3.11,IF(OR(F1619=8,F1619=9),3.21,IF(OR(F1619=10,F1619=11,F1619=12),3.31,IF(OR(F1619=13,F1619=14,F1619=15),3.42,IF(OR(F1619=16,F1619=17,F1619=18),3.53,3.64)))))))))), IF(D1619="Ա-2", IF(F1619=0,2.28,IF(F1619=1,2.35,IF(F1619=2,2.43,IF(F1619=3,2.5,IF(OR(F1619=5,F1619=4),2.58,IF(OR(F1619=6,F1619=7),2.66,IF(OR(F1619=8,F1619=9),2.75,IF(OR(F1619=10,F1619=11,F1619=12),2.83,IF(OR(F1619=13,F1619=14,F1619=15),2.92,IF(OR(F1619=16,F1619=17,F1619=18),3.01,3.11)))))))))),IF(D1619="Ա-3", IF(F1619=0,1.96,IF(F1619=1,2.02,IF(F1619=2,2.08,IF(F1619=3,2.15,IF(OR(F1619=5,F1619=4),2.21,IF(OR(F1619=6,F1619=7),2.28,IF(OR(F1619=8,F1619=9),2.35,IF(OR(F1619=10,F1619=11,F1619=12),2.42,IF(OR(F1619=13,F1619=14,F1619=15),2.5,IF(OR(F1619=16,F1619=17,F1619=18),2.58,2.66)))))))))), IF(D1619="Կ-1", IF(F1619=0,1.68,IF(F1619=1,1.73,IF(F1619=2,1.79,IF(F1619=3,1.84,IF(OR(F1619=5,F1619=4),1.9,IF(OR(F1619=6,F1619=7),1.96,IF(OR(F1619=8,F1619=9),2.02,IF(OR(F1619=10,F1619=11,F1619=12),2.08,IF(OR(F1619=13,F1619=14,F1619=15),2.14,IF(OR(F1619=16,F1619=17,F1619=18),2.21,2.28)))))))))), IF(D1619="Կ-2", IF(F1619=0,1.45,IF(F1619=1,1.49,IF(F1619=2,1.54,IF(F1619=3,1.59,IF(OR(F1619=5,F1619=4),1.63,IF(OR(F1619=6,F1619=7),1.68,IF(OR(F1619=8,F1619=9),1.73,IF(OR(F1619=10,F1619=11,F1619=12),1.79,IF(OR(F1619=13,F1619=14,F1619=15),1.84,IF(OR(F1619=16,F1619=17,F1619=18),1.9,1.95)))))))))),IF(D1619="Կ-3", IF(F1619=0,1.25,IF(F1619=1,1.29,IF(F1619=2,1.33,IF(F1619=3,1.37,IF(OR(F1619=5,F1619=4),1.41,IF(OR(F1619=6,F1619=7),1.45,IF(OR(F1619=8,F1619=9),1.49,IF(OR(F1619=10,F1619=11,F1619=12),1.54,IF(OR(F1619=13,F1619=14,F1619=15),1.58,IF(OR(F1619=16,F1619=17,F1619=18),1.63,1.68)))))))))), "Error"))))))))))))</f>
        <v>0</v>
      </c>
      <c r="U1619" s="101">
        <v>66140</v>
      </c>
      <c r="V1619" s="102">
        <f t="shared" si="642"/>
        <v>0</v>
      </c>
      <c r="W1619" s="101"/>
      <c r="X1619" s="101"/>
      <c r="Y1619" s="102">
        <f t="shared" ref="Y1619:Y1672" si="652">+V1619+W1619+X1619</f>
        <v>0</v>
      </c>
      <c r="Z1619" s="102">
        <f t="shared" ref="Z1619:Z1682" si="653">+Y1619*6.565</f>
        <v>0</v>
      </c>
      <c r="AA1619" s="102" t="e">
        <f t="shared" si="643"/>
        <v>#VALUE!</v>
      </c>
    </row>
    <row r="1620" spans="1:29" ht="17.25">
      <c r="A1620" s="5"/>
      <c r="B1620" s="5"/>
      <c r="C1620" s="93"/>
      <c r="D1620" s="193"/>
      <c r="E1620" s="94"/>
      <c r="F1620" s="95"/>
      <c r="G1620" s="96" t="str">
        <f t="shared" si="644"/>
        <v>Error</v>
      </c>
      <c r="H1620" s="97">
        <v>14400</v>
      </c>
      <c r="I1620" s="98" t="e">
        <f t="shared" si="645"/>
        <v>#VALUE!</v>
      </c>
      <c r="J1620" s="88" t="e">
        <f t="shared" si="640"/>
        <v>#VALUE!</v>
      </c>
      <c r="K1620" s="98">
        <f t="shared" si="646"/>
        <v>0</v>
      </c>
      <c r="L1620" s="98">
        <f t="shared" si="647"/>
        <v>0</v>
      </c>
      <c r="M1620" s="98" t="e">
        <f t="shared" si="648"/>
        <v>#VALUE!</v>
      </c>
      <c r="N1620" s="98" t="e">
        <f t="shared" si="649"/>
        <v>#VALUE!</v>
      </c>
      <c r="O1620" s="97"/>
      <c r="P1620" s="98" t="e">
        <f t="shared" si="641"/>
        <v>#VALUE!</v>
      </c>
      <c r="Q1620" s="99" t="e">
        <f t="shared" si="650"/>
        <v>#VALUE!</v>
      </c>
      <c r="R1620" s="100"/>
      <c r="S1620" s="5"/>
      <c r="T1620" s="28">
        <f t="shared" si="651"/>
        <v>0</v>
      </c>
      <c r="U1620" s="101">
        <v>66140</v>
      </c>
      <c r="V1620" s="102">
        <f t="shared" si="642"/>
        <v>0</v>
      </c>
      <c r="W1620" s="101"/>
      <c r="X1620" s="101"/>
      <c r="Y1620" s="102">
        <f t="shared" si="652"/>
        <v>0</v>
      </c>
      <c r="Z1620" s="102">
        <f t="shared" si="653"/>
        <v>0</v>
      </c>
      <c r="AA1620" s="102" t="e">
        <f t="shared" si="643"/>
        <v>#VALUE!</v>
      </c>
    </row>
    <row r="1621" spans="1:29" ht="17.25">
      <c r="A1621" s="5"/>
      <c r="B1621" s="5"/>
      <c r="C1621" s="93"/>
      <c r="D1621" s="193"/>
      <c r="E1621" s="94"/>
      <c r="F1621" s="95"/>
      <c r="G1621" s="96" t="str">
        <f t="shared" si="644"/>
        <v>Error</v>
      </c>
      <c r="H1621" s="97">
        <v>14400</v>
      </c>
      <c r="I1621" s="98" t="e">
        <f t="shared" si="645"/>
        <v>#VALUE!</v>
      </c>
      <c r="J1621" s="88" t="e">
        <f t="shared" si="640"/>
        <v>#VALUE!</v>
      </c>
      <c r="K1621" s="98">
        <f t="shared" si="646"/>
        <v>0</v>
      </c>
      <c r="L1621" s="98">
        <f t="shared" si="647"/>
        <v>0</v>
      </c>
      <c r="M1621" s="98" t="e">
        <f t="shared" si="648"/>
        <v>#VALUE!</v>
      </c>
      <c r="N1621" s="98" t="e">
        <f t="shared" si="649"/>
        <v>#VALUE!</v>
      </c>
      <c r="O1621" s="97"/>
      <c r="P1621" s="98" t="e">
        <f t="shared" si="641"/>
        <v>#VALUE!</v>
      </c>
      <c r="Q1621" s="99" t="e">
        <f t="shared" si="650"/>
        <v>#VALUE!</v>
      </c>
      <c r="R1621" s="100"/>
      <c r="S1621" s="5"/>
      <c r="T1621" s="28">
        <f t="shared" si="651"/>
        <v>0</v>
      </c>
      <c r="U1621" s="101">
        <v>66140</v>
      </c>
      <c r="V1621" s="102">
        <f t="shared" si="642"/>
        <v>0</v>
      </c>
      <c r="W1621" s="101"/>
      <c r="X1621" s="101"/>
      <c r="Y1621" s="102">
        <f t="shared" si="652"/>
        <v>0</v>
      </c>
      <c r="Z1621" s="102">
        <f t="shared" si="653"/>
        <v>0</v>
      </c>
      <c r="AA1621" s="102" t="e">
        <f t="shared" si="643"/>
        <v>#VALUE!</v>
      </c>
    </row>
    <row r="1622" spans="1:29" ht="17.25">
      <c r="A1622" s="5"/>
      <c r="B1622" s="5"/>
      <c r="C1622" s="93"/>
      <c r="D1622" s="193"/>
      <c r="E1622" s="94"/>
      <c r="F1622" s="95"/>
      <c r="G1622" s="96" t="str">
        <f t="shared" si="644"/>
        <v>Error</v>
      </c>
      <c r="H1622" s="97">
        <v>14400</v>
      </c>
      <c r="I1622" s="98" t="e">
        <f t="shared" si="645"/>
        <v>#VALUE!</v>
      </c>
      <c r="J1622" s="88" t="e">
        <f t="shared" si="640"/>
        <v>#VALUE!</v>
      </c>
      <c r="K1622" s="98">
        <f t="shared" si="646"/>
        <v>0</v>
      </c>
      <c r="L1622" s="98">
        <f t="shared" si="647"/>
        <v>0</v>
      </c>
      <c r="M1622" s="98" t="e">
        <f t="shared" si="648"/>
        <v>#VALUE!</v>
      </c>
      <c r="N1622" s="98" t="e">
        <f t="shared" si="649"/>
        <v>#VALUE!</v>
      </c>
      <c r="O1622" s="97"/>
      <c r="P1622" s="98" t="e">
        <f t="shared" si="641"/>
        <v>#VALUE!</v>
      </c>
      <c r="Q1622" s="99" t="e">
        <f t="shared" si="650"/>
        <v>#VALUE!</v>
      </c>
      <c r="R1622" s="100"/>
      <c r="S1622" s="5"/>
      <c r="T1622" s="28">
        <f t="shared" si="651"/>
        <v>0</v>
      </c>
      <c r="U1622" s="101">
        <v>66140</v>
      </c>
      <c r="V1622" s="102">
        <f t="shared" si="642"/>
        <v>0</v>
      </c>
      <c r="W1622" s="101"/>
      <c r="X1622" s="101"/>
      <c r="Y1622" s="102">
        <f t="shared" si="652"/>
        <v>0</v>
      </c>
      <c r="Z1622" s="102">
        <f t="shared" si="653"/>
        <v>0</v>
      </c>
      <c r="AA1622" s="102" t="e">
        <f t="shared" si="643"/>
        <v>#VALUE!</v>
      </c>
    </row>
    <row r="1623" spans="1:29" ht="17.25">
      <c r="A1623" s="5"/>
      <c r="B1623" s="5"/>
      <c r="C1623" s="93"/>
      <c r="D1623" s="193"/>
      <c r="E1623" s="94"/>
      <c r="F1623" s="95"/>
      <c r="G1623" s="96" t="str">
        <f t="shared" si="644"/>
        <v>Error</v>
      </c>
      <c r="H1623" s="97">
        <v>14400</v>
      </c>
      <c r="I1623" s="98" t="e">
        <f t="shared" si="645"/>
        <v>#VALUE!</v>
      </c>
      <c r="J1623" s="88" t="e">
        <f t="shared" si="640"/>
        <v>#VALUE!</v>
      </c>
      <c r="K1623" s="98">
        <f t="shared" si="646"/>
        <v>0</v>
      </c>
      <c r="L1623" s="98">
        <f t="shared" si="647"/>
        <v>0</v>
      </c>
      <c r="M1623" s="98" t="e">
        <f t="shared" si="648"/>
        <v>#VALUE!</v>
      </c>
      <c r="N1623" s="98" t="e">
        <f t="shared" si="649"/>
        <v>#VALUE!</v>
      </c>
      <c r="O1623" s="97"/>
      <c r="P1623" s="98" t="e">
        <f t="shared" si="641"/>
        <v>#VALUE!</v>
      </c>
      <c r="Q1623" s="99" t="e">
        <f t="shared" si="650"/>
        <v>#VALUE!</v>
      </c>
      <c r="R1623" s="100"/>
      <c r="S1623" s="5"/>
      <c r="T1623" s="28">
        <f t="shared" si="651"/>
        <v>0</v>
      </c>
      <c r="U1623" s="101">
        <v>66140</v>
      </c>
      <c r="V1623" s="102">
        <f t="shared" si="642"/>
        <v>0</v>
      </c>
      <c r="W1623" s="101"/>
      <c r="X1623" s="101"/>
      <c r="Y1623" s="102">
        <f t="shared" si="652"/>
        <v>0</v>
      </c>
      <c r="Z1623" s="102">
        <f t="shared" si="653"/>
        <v>0</v>
      </c>
      <c r="AA1623" s="102" t="e">
        <f t="shared" si="643"/>
        <v>#VALUE!</v>
      </c>
    </row>
    <row r="1624" spans="1:29" ht="17.25">
      <c r="A1624" s="5"/>
      <c r="B1624" s="5"/>
      <c r="C1624" s="93"/>
      <c r="D1624" s="193"/>
      <c r="E1624" s="84"/>
      <c r="F1624" s="85"/>
      <c r="G1624" s="86" t="str">
        <f t="shared" si="644"/>
        <v>Error</v>
      </c>
      <c r="H1624" s="87">
        <v>14400</v>
      </c>
      <c r="I1624" s="88" t="e">
        <f t="shared" si="645"/>
        <v>#VALUE!</v>
      </c>
      <c r="J1624" s="88" t="e">
        <f t="shared" si="640"/>
        <v>#VALUE!</v>
      </c>
      <c r="K1624" s="88">
        <f t="shared" si="646"/>
        <v>0</v>
      </c>
      <c r="L1624" s="88">
        <f t="shared" si="647"/>
        <v>0</v>
      </c>
      <c r="M1624" s="88" t="e">
        <f t="shared" si="648"/>
        <v>#VALUE!</v>
      </c>
      <c r="N1624" s="88" t="e">
        <f t="shared" si="649"/>
        <v>#VALUE!</v>
      </c>
      <c r="O1624" s="87"/>
      <c r="P1624" s="88" t="e">
        <f t="shared" si="641"/>
        <v>#VALUE!</v>
      </c>
      <c r="Q1624" s="89" t="e">
        <f t="shared" si="650"/>
        <v>#VALUE!</v>
      </c>
      <c r="R1624" s="90"/>
      <c r="S1624" s="82"/>
      <c r="T1624" s="28">
        <f t="shared" si="651"/>
        <v>0</v>
      </c>
      <c r="U1624" s="91">
        <v>66140</v>
      </c>
      <c r="V1624" s="92">
        <f t="shared" si="642"/>
        <v>0</v>
      </c>
      <c r="W1624" s="91"/>
      <c r="X1624" s="91"/>
      <c r="Y1624" s="92">
        <f t="shared" si="652"/>
        <v>0</v>
      </c>
      <c r="Z1624" s="92">
        <f t="shared" si="653"/>
        <v>0</v>
      </c>
      <c r="AA1624" s="92" t="e">
        <f t="shared" si="643"/>
        <v>#VALUE!</v>
      </c>
    </row>
    <row r="1625" spans="1:29" ht="17.25">
      <c r="A1625" s="5"/>
      <c r="B1625" s="5"/>
      <c r="C1625" s="93"/>
      <c r="D1625" s="193"/>
      <c r="E1625" s="94"/>
      <c r="F1625" s="95"/>
      <c r="G1625" s="96" t="str">
        <f t="shared" si="644"/>
        <v>Error</v>
      </c>
      <c r="H1625" s="97">
        <v>14400</v>
      </c>
      <c r="I1625" s="98" t="e">
        <f t="shared" si="645"/>
        <v>#VALUE!</v>
      </c>
      <c r="J1625" s="88" t="e">
        <f t="shared" si="640"/>
        <v>#VALUE!</v>
      </c>
      <c r="K1625" s="98">
        <f t="shared" si="646"/>
        <v>0</v>
      </c>
      <c r="L1625" s="98">
        <f t="shared" si="647"/>
        <v>0</v>
      </c>
      <c r="M1625" s="98" t="e">
        <f t="shared" si="648"/>
        <v>#VALUE!</v>
      </c>
      <c r="N1625" s="98" t="e">
        <f t="shared" si="649"/>
        <v>#VALUE!</v>
      </c>
      <c r="O1625" s="97"/>
      <c r="P1625" s="98" t="e">
        <f t="shared" si="641"/>
        <v>#VALUE!</v>
      </c>
      <c r="Q1625" s="99" t="e">
        <f t="shared" si="650"/>
        <v>#VALUE!</v>
      </c>
      <c r="R1625" s="100"/>
      <c r="S1625" s="5"/>
      <c r="T1625" s="28">
        <f t="shared" si="651"/>
        <v>0</v>
      </c>
      <c r="U1625" s="101">
        <v>66140</v>
      </c>
      <c r="V1625" s="102">
        <f t="shared" si="642"/>
        <v>0</v>
      </c>
      <c r="W1625" s="101"/>
      <c r="X1625" s="101"/>
      <c r="Y1625" s="102">
        <f t="shared" si="652"/>
        <v>0</v>
      </c>
      <c r="Z1625" s="102">
        <f t="shared" si="653"/>
        <v>0</v>
      </c>
      <c r="AA1625" s="102" t="e">
        <f t="shared" si="643"/>
        <v>#VALUE!</v>
      </c>
    </row>
    <row r="1626" spans="1:29" ht="17.25">
      <c r="A1626" s="5"/>
      <c r="B1626" s="5"/>
      <c r="C1626" s="93"/>
      <c r="D1626" s="193"/>
      <c r="E1626" s="94"/>
      <c r="F1626" s="95"/>
      <c r="G1626" s="96" t="str">
        <f t="shared" si="644"/>
        <v>Error</v>
      </c>
      <c r="H1626" s="97">
        <v>14400</v>
      </c>
      <c r="I1626" s="98" t="e">
        <f t="shared" si="645"/>
        <v>#VALUE!</v>
      </c>
      <c r="J1626" s="88" t="e">
        <f t="shared" si="640"/>
        <v>#VALUE!</v>
      </c>
      <c r="K1626" s="98">
        <f t="shared" si="646"/>
        <v>0</v>
      </c>
      <c r="L1626" s="98">
        <f t="shared" si="647"/>
        <v>0</v>
      </c>
      <c r="M1626" s="98" t="e">
        <f t="shared" si="648"/>
        <v>#VALUE!</v>
      </c>
      <c r="N1626" s="98" t="e">
        <f t="shared" si="649"/>
        <v>#VALUE!</v>
      </c>
      <c r="O1626" s="97"/>
      <c r="P1626" s="98" t="e">
        <f t="shared" si="641"/>
        <v>#VALUE!</v>
      </c>
      <c r="Q1626" s="99" t="e">
        <f t="shared" si="650"/>
        <v>#VALUE!</v>
      </c>
      <c r="R1626" s="100"/>
      <c r="S1626" s="5"/>
      <c r="T1626" s="28">
        <f t="shared" si="651"/>
        <v>0</v>
      </c>
      <c r="U1626" s="101">
        <v>66140</v>
      </c>
      <c r="V1626" s="102">
        <f t="shared" si="642"/>
        <v>0</v>
      </c>
      <c r="W1626" s="101"/>
      <c r="X1626" s="101"/>
      <c r="Y1626" s="102">
        <f t="shared" si="652"/>
        <v>0</v>
      </c>
      <c r="Z1626" s="102">
        <f t="shared" si="653"/>
        <v>0</v>
      </c>
      <c r="AA1626" s="102" t="e">
        <f t="shared" si="643"/>
        <v>#VALUE!</v>
      </c>
    </row>
    <row r="1627" spans="1:29" ht="17.25">
      <c r="A1627" s="5"/>
      <c r="B1627" s="5"/>
      <c r="C1627" s="93"/>
      <c r="D1627" s="193"/>
      <c r="E1627" s="94"/>
      <c r="F1627" s="95"/>
      <c r="G1627" s="96" t="str">
        <f t="shared" si="644"/>
        <v>Error</v>
      </c>
      <c r="H1627" s="97">
        <v>14400</v>
      </c>
      <c r="I1627" s="98" t="e">
        <f t="shared" si="645"/>
        <v>#VALUE!</v>
      </c>
      <c r="J1627" s="88" t="e">
        <f t="shared" si="640"/>
        <v>#VALUE!</v>
      </c>
      <c r="K1627" s="98">
        <f t="shared" si="646"/>
        <v>0</v>
      </c>
      <c r="L1627" s="98">
        <f t="shared" si="647"/>
        <v>0</v>
      </c>
      <c r="M1627" s="98" t="e">
        <f t="shared" si="648"/>
        <v>#VALUE!</v>
      </c>
      <c r="N1627" s="98" t="e">
        <f t="shared" si="649"/>
        <v>#VALUE!</v>
      </c>
      <c r="O1627" s="97"/>
      <c r="P1627" s="98" t="e">
        <f t="shared" si="641"/>
        <v>#VALUE!</v>
      </c>
      <c r="Q1627" s="99" t="e">
        <f t="shared" si="650"/>
        <v>#VALUE!</v>
      </c>
      <c r="R1627" s="100"/>
      <c r="S1627" s="5"/>
      <c r="T1627" s="28">
        <f t="shared" si="651"/>
        <v>0</v>
      </c>
      <c r="U1627" s="101">
        <v>66140</v>
      </c>
      <c r="V1627" s="102">
        <f t="shared" si="642"/>
        <v>0</v>
      </c>
      <c r="W1627" s="101"/>
      <c r="X1627" s="101"/>
      <c r="Y1627" s="102">
        <f t="shared" si="652"/>
        <v>0</v>
      </c>
      <c r="Z1627" s="102">
        <f t="shared" si="653"/>
        <v>0</v>
      </c>
      <c r="AA1627" s="102" t="e">
        <f t="shared" si="643"/>
        <v>#VALUE!</v>
      </c>
    </row>
    <row r="1628" spans="1:29" ht="17.25">
      <c r="A1628" s="5"/>
      <c r="B1628" s="5"/>
      <c r="C1628" s="93"/>
      <c r="D1628" s="193"/>
      <c r="E1628" s="94"/>
      <c r="F1628" s="95"/>
      <c r="G1628" s="96" t="str">
        <f t="shared" si="644"/>
        <v>Error</v>
      </c>
      <c r="H1628" s="97">
        <v>14400</v>
      </c>
      <c r="I1628" s="98" t="e">
        <f t="shared" si="645"/>
        <v>#VALUE!</v>
      </c>
      <c r="J1628" s="88" t="e">
        <f t="shared" si="640"/>
        <v>#VALUE!</v>
      </c>
      <c r="K1628" s="98">
        <f t="shared" si="646"/>
        <v>0</v>
      </c>
      <c r="L1628" s="98">
        <f t="shared" si="647"/>
        <v>0</v>
      </c>
      <c r="M1628" s="98" t="e">
        <f t="shared" si="648"/>
        <v>#VALUE!</v>
      </c>
      <c r="N1628" s="98" t="e">
        <f t="shared" si="649"/>
        <v>#VALUE!</v>
      </c>
      <c r="O1628" s="97"/>
      <c r="P1628" s="98" t="e">
        <f t="shared" si="641"/>
        <v>#VALUE!</v>
      </c>
      <c r="Q1628" s="99" t="e">
        <f t="shared" si="650"/>
        <v>#VALUE!</v>
      </c>
      <c r="R1628" s="100"/>
      <c r="S1628" s="5"/>
      <c r="T1628" s="28">
        <f t="shared" si="651"/>
        <v>0</v>
      </c>
      <c r="U1628" s="101">
        <v>66140</v>
      </c>
      <c r="V1628" s="102">
        <f t="shared" si="642"/>
        <v>0</v>
      </c>
      <c r="W1628" s="101"/>
      <c r="X1628" s="101"/>
      <c r="Y1628" s="102">
        <f t="shared" si="652"/>
        <v>0</v>
      </c>
      <c r="Z1628" s="102">
        <f t="shared" si="653"/>
        <v>0</v>
      </c>
      <c r="AA1628" s="102" t="e">
        <f t="shared" si="643"/>
        <v>#VALUE!</v>
      </c>
    </row>
    <row r="1629" spans="1:29" ht="17.25">
      <c r="A1629" s="5"/>
      <c r="B1629" s="5"/>
      <c r="C1629" s="93"/>
      <c r="D1629" s="193"/>
      <c r="E1629" s="94"/>
      <c r="F1629" s="95"/>
      <c r="G1629" s="96" t="str">
        <f t="shared" si="644"/>
        <v>Error</v>
      </c>
      <c r="H1629" s="97">
        <v>14400</v>
      </c>
      <c r="I1629" s="98" t="e">
        <f t="shared" si="645"/>
        <v>#VALUE!</v>
      </c>
      <c r="J1629" s="88" t="e">
        <f t="shared" si="640"/>
        <v>#VALUE!</v>
      </c>
      <c r="K1629" s="98">
        <f t="shared" si="646"/>
        <v>0</v>
      </c>
      <c r="L1629" s="98">
        <f t="shared" si="647"/>
        <v>0</v>
      </c>
      <c r="M1629" s="98" t="e">
        <f t="shared" si="648"/>
        <v>#VALUE!</v>
      </c>
      <c r="N1629" s="98" t="e">
        <f t="shared" si="649"/>
        <v>#VALUE!</v>
      </c>
      <c r="O1629" s="97"/>
      <c r="P1629" s="98" t="e">
        <f t="shared" si="641"/>
        <v>#VALUE!</v>
      </c>
      <c r="Q1629" s="99" t="e">
        <f t="shared" si="650"/>
        <v>#VALUE!</v>
      </c>
      <c r="R1629" s="100"/>
      <c r="S1629" s="5"/>
      <c r="T1629" s="28">
        <f t="shared" si="651"/>
        <v>0</v>
      </c>
      <c r="U1629" s="101">
        <v>66140</v>
      </c>
      <c r="V1629" s="102">
        <f t="shared" si="642"/>
        <v>0</v>
      </c>
      <c r="W1629" s="101"/>
      <c r="X1629" s="101"/>
      <c r="Y1629" s="102">
        <f t="shared" si="652"/>
        <v>0</v>
      </c>
      <c r="Z1629" s="102">
        <f t="shared" si="653"/>
        <v>0</v>
      </c>
      <c r="AA1629" s="102" t="e">
        <f t="shared" si="643"/>
        <v>#VALUE!</v>
      </c>
    </row>
    <row r="1630" spans="1:29" ht="17.25">
      <c r="A1630" s="5"/>
      <c r="B1630" s="5"/>
      <c r="C1630" s="93"/>
      <c r="D1630" s="193"/>
      <c r="E1630" s="84"/>
      <c r="F1630" s="85"/>
      <c r="G1630" s="86" t="str">
        <f t="shared" si="644"/>
        <v>Error</v>
      </c>
      <c r="H1630" s="87">
        <v>14400</v>
      </c>
      <c r="I1630" s="88" t="e">
        <f t="shared" si="645"/>
        <v>#VALUE!</v>
      </c>
      <c r="J1630" s="88" t="e">
        <f t="shared" si="640"/>
        <v>#VALUE!</v>
      </c>
      <c r="K1630" s="88">
        <f t="shared" si="646"/>
        <v>0</v>
      </c>
      <c r="L1630" s="88">
        <f t="shared" si="647"/>
        <v>0</v>
      </c>
      <c r="M1630" s="88" t="e">
        <f t="shared" si="648"/>
        <v>#VALUE!</v>
      </c>
      <c r="N1630" s="88" t="e">
        <f t="shared" si="649"/>
        <v>#VALUE!</v>
      </c>
      <c r="O1630" s="87"/>
      <c r="P1630" s="88" t="e">
        <f t="shared" si="641"/>
        <v>#VALUE!</v>
      </c>
      <c r="Q1630" s="89" t="e">
        <f t="shared" si="650"/>
        <v>#VALUE!</v>
      </c>
      <c r="R1630" s="90"/>
      <c r="S1630" s="82"/>
      <c r="T1630" s="28">
        <f t="shared" si="651"/>
        <v>0</v>
      </c>
      <c r="U1630" s="91">
        <v>66140</v>
      </c>
      <c r="V1630" s="92">
        <f t="shared" si="642"/>
        <v>0</v>
      </c>
      <c r="W1630" s="91"/>
      <c r="X1630" s="91"/>
      <c r="Y1630" s="92">
        <f t="shared" si="652"/>
        <v>0</v>
      </c>
      <c r="Z1630" s="92">
        <f t="shared" si="653"/>
        <v>0</v>
      </c>
      <c r="AA1630" s="92" t="e">
        <f t="shared" si="643"/>
        <v>#VALUE!</v>
      </c>
    </row>
    <row r="1631" spans="1:29" ht="17.25">
      <c r="A1631" s="5"/>
      <c r="B1631" s="5"/>
      <c r="C1631" s="93"/>
      <c r="D1631" s="193"/>
      <c r="E1631" s="94"/>
      <c r="F1631" s="95"/>
      <c r="G1631" s="96" t="str">
        <f t="shared" si="644"/>
        <v>Error</v>
      </c>
      <c r="H1631" s="97">
        <v>14400</v>
      </c>
      <c r="I1631" s="98" t="e">
        <f t="shared" si="645"/>
        <v>#VALUE!</v>
      </c>
      <c r="J1631" s="88" t="e">
        <f t="shared" si="640"/>
        <v>#VALUE!</v>
      </c>
      <c r="K1631" s="98">
        <f t="shared" si="646"/>
        <v>0</v>
      </c>
      <c r="L1631" s="98">
        <f t="shared" si="647"/>
        <v>0</v>
      </c>
      <c r="M1631" s="98" t="e">
        <f t="shared" si="648"/>
        <v>#VALUE!</v>
      </c>
      <c r="N1631" s="98" t="e">
        <f t="shared" si="649"/>
        <v>#VALUE!</v>
      </c>
      <c r="O1631" s="97"/>
      <c r="P1631" s="98" t="e">
        <f t="shared" si="641"/>
        <v>#VALUE!</v>
      </c>
      <c r="Q1631" s="99" t="e">
        <f t="shared" si="650"/>
        <v>#VALUE!</v>
      </c>
      <c r="R1631" s="100"/>
      <c r="S1631" s="5"/>
      <c r="T1631" s="28">
        <f t="shared" si="651"/>
        <v>0</v>
      </c>
      <c r="U1631" s="101">
        <v>66140</v>
      </c>
      <c r="V1631" s="102">
        <f t="shared" si="642"/>
        <v>0</v>
      </c>
      <c r="W1631" s="101"/>
      <c r="X1631" s="101"/>
      <c r="Y1631" s="102">
        <f t="shared" si="652"/>
        <v>0</v>
      </c>
      <c r="Z1631" s="102">
        <f t="shared" si="653"/>
        <v>0</v>
      </c>
      <c r="AA1631" s="102" t="e">
        <f t="shared" si="643"/>
        <v>#VALUE!</v>
      </c>
    </row>
    <row r="1632" spans="1:29" ht="17.25">
      <c r="A1632" s="5"/>
      <c r="B1632" s="5"/>
      <c r="C1632" s="93"/>
      <c r="D1632" s="193"/>
      <c r="E1632" s="94"/>
      <c r="F1632" s="95"/>
      <c r="G1632" s="96" t="str">
        <f t="shared" si="644"/>
        <v>Error</v>
      </c>
      <c r="H1632" s="97">
        <v>14400</v>
      </c>
      <c r="I1632" s="98" t="e">
        <f t="shared" si="645"/>
        <v>#VALUE!</v>
      </c>
      <c r="J1632" s="88" t="e">
        <f t="shared" si="640"/>
        <v>#VALUE!</v>
      </c>
      <c r="K1632" s="98">
        <f t="shared" si="646"/>
        <v>0</v>
      </c>
      <c r="L1632" s="98">
        <f t="shared" si="647"/>
        <v>0</v>
      </c>
      <c r="M1632" s="98" t="e">
        <f t="shared" si="648"/>
        <v>#VALUE!</v>
      </c>
      <c r="N1632" s="98" t="e">
        <f t="shared" si="649"/>
        <v>#VALUE!</v>
      </c>
      <c r="O1632" s="97"/>
      <c r="P1632" s="98" t="e">
        <f t="shared" si="641"/>
        <v>#VALUE!</v>
      </c>
      <c r="Q1632" s="99" t="e">
        <f t="shared" si="650"/>
        <v>#VALUE!</v>
      </c>
      <c r="R1632" s="100"/>
      <c r="S1632" s="5"/>
      <c r="T1632" s="28">
        <f t="shared" si="651"/>
        <v>0</v>
      </c>
      <c r="U1632" s="101">
        <v>66140</v>
      </c>
      <c r="V1632" s="102">
        <f t="shared" si="642"/>
        <v>0</v>
      </c>
      <c r="W1632" s="101"/>
      <c r="X1632" s="101"/>
      <c r="Y1632" s="102">
        <f t="shared" si="652"/>
        <v>0</v>
      </c>
      <c r="Z1632" s="102">
        <f t="shared" si="653"/>
        <v>0</v>
      </c>
      <c r="AA1632" s="102" t="e">
        <f t="shared" si="643"/>
        <v>#VALUE!</v>
      </c>
    </row>
    <row r="1633" spans="1:27" ht="17.25">
      <c r="A1633" s="5"/>
      <c r="B1633" s="5"/>
      <c r="C1633" s="93"/>
      <c r="D1633" s="193"/>
      <c r="E1633" s="94"/>
      <c r="F1633" s="95"/>
      <c r="G1633" s="96" t="str">
        <f t="shared" si="644"/>
        <v>Error</v>
      </c>
      <c r="H1633" s="97">
        <v>14400</v>
      </c>
      <c r="I1633" s="98" t="e">
        <f t="shared" si="645"/>
        <v>#VALUE!</v>
      </c>
      <c r="J1633" s="88" t="e">
        <f t="shared" si="640"/>
        <v>#VALUE!</v>
      </c>
      <c r="K1633" s="98">
        <f t="shared" si="646"/>
        <v>0</v>
      </c>
      <c r="L1633" s="98">
        <f t="shared" si="647"/>
        <v>0</v>
      </c>
      <c r="M1633" s="98" t="e">
        <f t="shared" si="648"/>
        <v>#VALUE!</v>
      </c>
      <c r="N1633" s="98" t="e">
        <f t="shared" si="649"/>
        <v>#VALUE!</v>
      </c>
      <c r="O1633" s="97"/>
      <c r="P1633" s="98" t="e">
        <f t="shared" si="641"/>
        <v>#VALUE!</v>
      </c>
      <c r="Q1633" s="99" t="e">
        <f t="shared" si="650"/>
        <v>#VALUE!</v>
      </c>
      <c r="R1633" s="100"/>
      <c r="S1633" s="5"/>
      <c r="T1633" s="28">
        <f t="shared" si="651"/>
        <v>0</v>
      </c>
      <c r="U1633" s="101">
        <v>66140</v>
      </c>
      <c r="V1633" s="102">
        <f t="shared" si="642"/>
        <v>0</v>
      </c>
      <c r="W1633" s="101"/>
      <c r="X1633" s="101"/>
      <c r="Y1633" s="102">
        <f t="shared" si="652"/>
        <v>0</v>
      </c>
      <c r="Z1633" s="102">
        <f t="shared" si="653"/>
        <v>0</v>
      </c>
      <c r="AA1633" s="102" t="e">
        <f t="shared" si="643"/>
        <v>#VALUE!</v>
      </c>
    </row>
    <row r="1634" spans="1:27" ht="17.25">
      <c r="A1634" s="5"/>
      <c r="B1634" s="5"/>
      <c r="C1634" s="93"/>
      <c r="D1634" s="193"/>
      <c r="E1634" s="94"/>
      <c r="F1634" s="95"/>
      <c r="G1634" s="96" t="str">
        <f t="shared" si="644"/>
        <v>Error</v>
      </c>
      <c r="H1634" s="97">
        <v>14400</v>
      </c>
      <c r="I1634" s="98" t="e">
        <f t="shared" si="645"/>
        <v>#VALUE!</v>
      </c>
      <c r="J1634" s="88" t="e">
        <f t="shared" si="640"/>
        <v>#VALUE!</v>
      </c>
      <c r="K1634" s="98">
        <f t="shared" si="646"/>
        <v>0</v>
      </c>
      <c r="L1634" s="98">
        <f t="shared" si="647"/>
        <v>0</v>
      </c>
      <c r="M1634" s="98" t="e">
        <f t="shared" si="648"/>
        <v>#VALUE!</v>
      </c>
      <c r="N1634" s="98" t="e">
        <f t="shared" si="649"/>
        <v>#VALUE!</v>
      </c>
      <c r="O1634" s="97"/>
      <c r="P1634" s="98" t="e">
        <f t="shared" si="641"/>
        <v>#VALUE!</v>
      </c>
      <c r="Q1634" s="99" t="e">
        <f t="shared" si="650"/>
        <v>#VALUE!</v>
      </c>
      <c r="R1634" s="100"/>
      <c r="S1634" s="5"/>
      <c r="T1634" s="28">
        <f t="shared" si="651"/>
        <v>0</v>
      </c>
      <c r="U1634" s="101">
        <v>66140</v>
      </c>
      <c r="V1634" s="102">
        <f t="shared" si="642"/>
        <v>0</v>
      </c>
      <c r="W1634" s="101"/>
      <c r="X1634" s="101"/>
      <c r="Y1634" s="102">
        <f t="shared" si="652"/>
        <v>0</v>
      </c>
      <c r="Z1634" s="102">
        <f t="shared" si="653"/>
        <v>0</v>
      </c>
      <c r="AA1634" s="102" t="e">
        <f t="shared" si="643"/>
        <v>#VALUE!</v>
      </c>
    </row>
    <row r="1635" spans="1:27" ht="17.25">
      <c r="A1635" s="5"/>
      <c r="B1635" s="5"/>
      <c r="C1635" s="93"/>
      <c r="D1635" s="193"/>
      <c r="E1635" s="94"/>
      <c r="F1635" s="95"/>
      <c r="G1635" s="96" t="str">
        <f t="shared" si="644"/>
        <v>Error</v>
      </c>
      <c r="H1635" s="97">
        <v>14400</v>
      </c>
      <c r="I1635" s="98" t="e">
        <f t="shared" si="645"/>
        <v>#VALUE!</v>
      </c>
      <c r="J1635" s="88" t="e">
        <f t="shared" si="640"/>
        <v>#VALUE!</v>
      </c>
      <c r="K1635" s="98">
        <f t="shared" si="646"/>
        <v>0</v>
      </c>
      <c r="L1635" s="98">
        <f t="shared" si="647"/>
        <v>0</v>
      </c>
      <c r="M1635" s="98" t="e">
        <f t="shared" si="648"/>
        <v>#VALUE!</v>
      </c>
      <c r="N1635" s="98" t="e">
        <f t="shared" si="649"/>
        <v>#VALUE!</v>
      </c>
      <c r="O1635" s="97"/>
      <c r="P1635" s="98" t="e">
        <f t="shared" si="641"/>
        <v>#VALUE!</v>
      </c>
      <c r="Q1635" s="99" t="e">
        <f t="shared" si="650"/>
        <v>#VALUE!</v>
      </c>
      <c r="R1635" s="100"/>
      <c r="S1635" s="5"/>
      <c r="T1635" s="28">
        <f t="shared" si="651"/>
        <v>0</v>
      </c>
      <c r="U1635" s="101">
        <v>66140</v>
      </c>
      <c r="V1635" s="102">
        <f t="shared" si="642"/>
        <v>0</v>
      </c>
      <c r="W1635" s="101"/>
      <c r="X1635" s="101"/>
      <c r="Y1635" s="102">
        <f t="shared" si="652"/>
        <v>0</v>
      </c>
      <c r="Z1635" s="102">
        <f t="shared" si="653"/>
        <v>0</v>
      </c>
      <c r="AA1635" s="102" t="e">
        <f t="shared" si="643"/>
        <v>#VALUE!</v>
      </c>
    </row>
    <row r="1636" spans="1:27" ht="17.25">
      <c r="A1636" s="5"/>
      <c r="B1636" s="5"/>
      <c r="C1636" s="93"/>
      <c r="D1636" s="193"/>
      <c r="E1636" s="84"/>
      <c r="F1636" s="85"/>
      <c r="G1636" s="86" t="str">
        <f t="shared" si="644"/>
        <v>Error</v>
      </c>
      <c r="H1636" s="87">
        <v>14400</v>
      </c>
      <c r="I1636" s="88" t="e">
        <f t="shared" si="645"/>
        <v>#VALUE!</v>
      </c>
      <c r="J1636" s="88" t="e">
        <f t="shared" si="640"/>
        <v>#VALUE!</v>
      </c>
      <c r="K1636" s="88">
        <f t="shared" si="646"/>
        <v>0</v>
      </c>
      <c r="L1636" s="88">
        <f t="shared" si="647"/>
        <v>0</v>
      </c>
      <c r="M1636" s="88" t="e">
        <f t="shared" si="648"/>
        <v>#VALUE!</v>
      </c>
      <c r="N1636" s="88" t="e">
        <f t="shared" si="649"/>
        <v>#VALUE!</v>
      </c>
      <c r="O1636" s="87"/>
      <c r="P1636" s="88" t="e">
        <f t="shared" si="641"/>
        <v>#VALUE!</v>
      </c>
      <c r="Q1636" s="89" t="e">
        <f t="shared" si="650"/>
        <v>#VALUE!</v>
      </c>
      <c r="R1636" s="90"/>
      <c r="S1636" s="82"/>
      <c r="T1636" s="28">
        <f t="shared" si="651"/>
        <v>0</v>
      </c>
      <c r="U1636" s="91">
        <v>66140</v>
      </c>
      <c r="V1636" s="92">
        <f t="shared" si="642"/>
        <v>0</v>
      </c>
      <c r="W1636" s="91"/>
      <c r="X1636" s="91"/>
      <c r="Y1636" s="92">
        <f t="shared" si="652"/>
        <v>0</v>
      </c>
      <c r="Z1636" s="92">
        <f t="shared" si="653"/>
        <v>0</v>
      </c>
      <c r="AA1636" s="92" t="e">
        <f t="shared" si="643"/>
        <v>#VALUE!</v>
      </c>
    </row>
    <row r="1637" spans="1:27" ht="17.25">
      <c r="A1637" s="5"/>
      <c r="B1637" s="5"/>
      <c r="C1637" s="93"/>
      <c r="D1637" s="193"/>
      <c r="E1637" s="94"/>
      <c r="F1637" s="95"/>
      <c r="G1637" s="96" t="str">
        <f t="shared" si="644"/>
        <v>Error</v>
      </c>
      <c r="H1637" s="97">
        <v>14400</v>
      </c>
      <c r="I1637" s="98" t="e">
        <f t="shared" si="645"/>
        <v>#VALUE!</v>
      </c>
      <c r="J1637" s="88" t="e">
        <f t="shared" si="640"/>
        <v>#VALUE!</v>
      </c>
      <c r="K1637" s="98">
        <f t="shared" si="646"/>
        <v>0</v>
      </c>
      <c r="L1637" s="98">
        <f t="shared" si="647"/>
        <v>0</v>
      </c>
      <c r="M1637" s="98" t="e">
        <f t="shared" si="648"/>
        <v>#VALUE!</v>
      </c>
      <c r="N1637" s="98" t="e">
        <f t="shared" si="649"/>
        <v>#VALUE!</v>
      </c>
      <c r="O1637" s="97"/>
      <c r="P1637" s="98" t="e">
        <f t="shared" si="641"/>
        <v>#VALUE!</v>
      </c>
      <c r="Q1637" s="99" t="e">
        <f t="shared" si="650"/>
        <v>#VALUE!</v>
      </c>
      <c r="R1637" s="100"/>
      <c r="S1637" s="5"/>
      <c r="T1637" s="28">
        <f t="shared" si="651"/>
        <v>0</v>
      </c>
      <c r="U1637" s="101">
        <v>66140</v>
      </c>
      <c r="V1637" s="102">
        <f t="shared" si="642"/>
        <v>0</v>
      </c>
      <c r="W1637" s="101"/>
      <c r="X1637" s="101"/>
      <c r="Y1637" s="102">
        <f t="shared" si="652"/>
        <v>0</v>
      </c>
      <c r="Z1637" s="102">
        <f t="shared" si="653"/>
        <v>0</v>
      </c>
      <c r="AA1637" s="102" t="e">
        <f t="shared" si="643"/>
        <v>#VALUE!</v>
      </c>
    </row>
    <row r="1638" spans="1:27" ht="17.25">
      <c r="A1638" s="5"/>
      <c r="B1638" s="5"/>
      <c r="C1638" s="93"/>
      <c r="D1638" s="193"/>
      <c r="E1638" s="94"/>
      <c r="F1638" s="95"/>
      <c r="G1638" s="96" t="str">
        <f t="shared" si="644"/>
        <v>Error</v>
      </c>
      <c r="H1638" s="97">
        <v>14400</v>
      </c>
      <c r="I1638" s="98" t="e">
        <f t="shared" si="645"/>
        <v>#VALUE!</v>
      </c>
      <c r="J1638" s="88" t="e">
        <f t="shared" si="640"/>
        <v>#VALUE!</v>
      </c>
      <c r="K1638" s="98">
        <f t="shared" si="646"/>
        <v>0</v>
      </c>
      <c r="L1638" s="98">
        <f t="shared" si="647"/>
        <v>0</v>
      </c>
      <c r="M1638" s="98" t="e">
        <f t="shared" si="648"/>
        <v>#VALUE!</v>
      </c>
      <c r="N1638" s="98" t="e">
        <f t="shared" si="649"/>
        <v>#VALUE!</v>
      </c>
      <c r="O1638" s="97"/>
      <c r="P1638" s="98" t="e">
        <f t="shared" si="641"/>
        <v>#VALUE!</v>
      </c>
      <c r="Q1638" s="99" t="e">
        <f t="shared" si="650"/>
        <v>#VALUE!</v>
      </c>
      <c r="R1638" s="100"/>
      <c r="S1638" s="5"/>
      <c r="T1638" s="28">
        <f t="shared" si="651"/>
        <v>0</v>
      </c>
      <c r="U1638" s="101">
        <v>66140</v>
      </c>
      <c r="V1638" s="102">
        <f t="shared" si="642"/>
        <v>0</v>
      </c>
      <c r="W1638" s="101"/>
      <c r="X1638" s="101"/>
      <c r="Y1638" s="102">
        <f t="shared" si="652"/>
        <v>0</v>
      </c>
      <c r="Z1638" s="102">
        <f t="shared" si="653"/>
        <v>0</v>
      </c>
      <c r="AA1638" s="102" t="e">
        <f t="shared" si="643"/>
        <v>#VALUE!</v>
      </c>
    </row>
    <row r="1639" spans="1:27" ht="17.25">
      <c r="A1639" s="5"/>
      <c r="B1639" s="5"/>
      <c r="C1639" s="93"/>
      <c r="D1639" s="193"/>
      <c r="E1639" s="94"/>
      <c r="F1639" s="95"/>
      <c r="G1639" s="96" t="str">
        <f t="shared" si="644"/>
        <v>Error</v>
      </c>
      <c r="H1639" s="97">
        <v>14400</v>
      </c>
      <c r="I1639" s="98" t="e">
        <f t="shared" si="645"/>
        <v>#VALUE!</v>
      </c>
      <c r="J1639" s="88" t="e">
        <f t="shared" si="640"/>
        <v>#VALUE!</v>
      </c>
      <c r="K1639" s="98">
        <f t="shared" si="646"/>
        <v>0</v>
      </c>
      <c r="L1639" s="98">
        <f t="shared" si="647"/>
        <v>0</v>
      </c>
      <c r="M1639" s="98" t="e">
        <f t="shared" si="648"/>
        <v>#VALUE!</v>
      </c>
      <c r="N1639" s="98" t="e">
        <f t="shared" si="649"/>
        <v>#VALUE!</v>
      </c>
      <c r="O1639" s="97"/>
      <c r="P1639" s="98" t="e">
        <f t="shared" si="641"/>
        <v>#VALUE!</v>
      </c>
      <c r="Q1639" s="99" t="e">
        <f t="shared" si="650"/>
        <v>#VALUE!</v>
      </c>
      <c r="R1639" s="100"/>
      <c r="S1639" s="5"/>
      <c r="T1639" s="28">
        <f t="shared" si="651"/>
        <v>0</v>
      </c>
      <c r="U1639" s="101">
        <v>66140</v>
      </c>
      <c r="V1639" s="102">
        <f t="shared" si="642"/>
        <v>0</v>
      </c>
      <c r="W1639" s="101"/>
      <c r="X1639" s="101"/>
      <c r="Y1639" s="102">
        <f t="shared" si="652"/>
        <v>0</v>
      </c>
      <c r="Z1639" s="102">
        <f t="shared" si="653"/>
        <v>0</v>
      </c>
      <c r="AA1639" s="102" t="e">
        <f t="shared" si="643"/>
        <v>#VALUE!</v>
      </c>
    </row>
    <row r="1640" spans="1:27" ht="17.25">
      <c r="A1640" s="5"/>
      <c r="B1640" s="5"/>
      <c r="C1640" s="93"/>
      <c r="D1640" s="193"/>
      <c r="E1640" s="94"/>
      <c r="F1640" s="95"/>
      <c r="G1640" s="96" t="str">
        <f t="shared" si="644"/>
        <v>Error</v>
      </c>
      <c r="H1640" s="97">
        <v>14400</v>
      </c>
      <c r="I1640" s="98" t="e">
        <f t="shared" si="645"/>
        <v>#VALUE!</v>
      </c>
      <c r="J1640" s="88" t="e">
        <f t="shared" si="640"/>
        <v>#VALUE!</v>
      </c>
      <c r="K1640" s="98">
        <f t="shared" si="646"/>
        <v>0</v>
      </c>
      <c r="L1640" s="98">
        <f t="shared" si="647"/>
        <v>0</v>
      </c>
      <c r="M1640" s="98" t="e">
        <f t="shared" si="648"/>
        <v>#VALUE!</v>
      </c>
      <c r="N1640" s="98" t="e">
        <f t="shared" si="649"/>
        <v>#VALUE!</v>
      </c>
      <c r="O1640" s="97"/>
      <c r="P1640" s="98" t="e">
        <f t="shared" si="641"/>
        <v>#VALUE!</v>
      </c>
      <c r="Q1640" s="99" t="e">
        <f t="shared" si="650"/>
        <v>#VALUE!</v>
      </c>
      <c r="R1640" s="100"/>
      <c r="S1640" s="5"/>
      <c r="T1640" s="28">
        <f t="shared" si="651"/>
        <v>0</v>
      </c>
      <c r="U1640" s="101">
        <v>66140</v>
      </c>
      <c r="V1640" s="102">
        <f t="shared" si="642"/>
        <v>0</v>
      </c>
      <c r="W1640" s="101"/>
      <c r="X1640" s="101"/>
      <c r="Y1640" s="102">
        <f t="shared" si="652"/>
        <v>0</v>
      </c>
      <c r="Z1640" s="102">
        <f t="shared" si="653"/>
        <v>0</v>
      </c>
      <c r="AA1640" s="102" t="e">
        <f t="shared" si="643"/>
        <v>#VALUE!</v>
      </c>
    </row>
    <row r="1641" spans="1:27" ht="17.25">
      <c r="A1641" s="5"/>
      <c r="B1641" s="5"/>
      <c r="C1641" s="93"/>
      <c r="D1641" s="193"/>
      <c r="E1641" s="94"/>
      <c r="F1641" s="95"/>
      <c r="G1641" s="96" t="str">
        <f t="shared" si="644"/>
        <v>Error</v>
      </c>
      <c r="H1641" s="97">
        <v>14400</v>
      </c>
      <c r="I1641" s="98" t="e">
        <f t="shared" si="645"/>
        <v>#VALUE!</v>
      </c>
      <c r="J1641" s="88" t="e">
        <f t="shared" si="640"/>
        <v>#VALUE!</v>
      </c>
      <c r="K1641" s="98">
        <f t="shared" si="646"/>
        <v>0</v>
      </c>
      <c r="L1641" s="98">
        <f t="shared" si="647"/>
        <v>0</v>
      </c>
      <c r="M1641" s="98" t="e">
        <f t="shared" si="648"/>
        <v>#VALUE!</v>
      </c>
      <c r="N1641" s="98" t="e">
        <f t="shared" si="649"/>
        <v>#VALUE!</v>
      </c>
      <c r="O1641" s="97"/>
      <c r="P1641" s="98" t="e">
        <f t="shared" si="641"/>
        <v>#VALUE!</v>
      </c>
      <c r="Q1641" s="99" t="e">
        <f t="shared" si="650"/>
        <v>#VALUE!</v>
      </c>
      <c r="R1641" s="100"/>
      <c r="S1641" s="5"/>
      <c r="T1641" s="28">
        <f t="shared" si="651"/>
        <v>0</v>
      </c>
      <c r="U1641" s="101">
        <v>66140</v>
      </c>
      <c r="V1641" s="102">
        <f t="shared" si="642"/>
        <v>0</v>
      </c>
      <c r="W1641" s="101"/>
      <c r="X1641" s="101"/>
      <c r="Y1641" s="102">
        <f t="shared" si="652"/>
        <v>0</v>
      </c>
      <c r="Z1641" s="102">
        <f t="shared" si="653"/>
        <v>0</v>
      </c>
      <c r="AA1641" s="102" t="e">
        <f t="shared" si="643"/>
        <v>#VALUE!</v>
      </c>
    </row>
    <row r="1642" spans="1:27" ht="17.25">
      <c r="A1642" s="5"/>
      <c r="B1642" s="5"/>
      <c r="C1642" s="93"/>
      <c r="D1642" s="193"/>
      <c r="E1642" s="84"/>
      <c r="F1642" s="85"/>
      <c r="G1642" s="86" t="str">
        <f t="shared" si="644"/>
        <v>Error</v>
      </c>
      <c r="H1642" s="87">
        <v>14400</v>
      </c>
      <c r="I1642" s="88" t="e">
        <f t="shared" si="645"/>
        <v>#VALUE!</v>
      </c>
      <c r="J1642" s="88" t="e">
        <f t="shared" si="640"/>
        <v>#VALUE!</v>
      </c>
      <c r="K1642" s="88">
        <f t="shared" si="646"/>
        <v>0</v>
      </c>
      <c r="L1642" s="88">
        <f t="shared" si="647"/>
        <v>0</v>
      </c>
      <c r="M1642" s="88" t="e">
        <f t="shared" si="648"/>
        <v>#VALUE!</v>
      </c>
      <c r="N1642" s="88" t="e">
        <f t="shared" si="649"/>
        <v>#VALUE!</v>
      </c>
      <c r="O1642" s="87"/>
      <c r="P1642" s="88" t="e">
        <f t="shared" si="641"/>
        <v>#VALUE!</v>
      </c>
      <c r="Q1642" s="89" t="e">
        <f t="shared" si="650"/>
        <v>#VALUE!</v>
      </c>
      <c r="R1642" s="90"/>
      <c r="S1642" s="82"/>
      <c r="T1642" s="28">
        <f t="shared" si="651"/>
        <v>0</v>
      </c>
      <c r="U1642" s="91">
        <v>66140</v>
      </c>
      <c r="V1642" s="92">
        <f t="shared" si="642"/>
        <v>0</v>
      </c>
      <c r="W1642" s="91"/>
      <c r="X1642" s="91"/>
      <c r="Y1642" s="92">
        <f t="shared" si="652"/>
        <v>0</v>
      </c>
      <c r="Z1642" s="92">
        <f t="shared" si="653"/>
        <v>0</v>
      </c>
      <c r="AA1642" s="92" t="e">
        <f t="shared" si="643"/>
        <v>#VALUE!</v>
      </c>
    </row>
    <row r="1643" spans="1:27" ht="17.25">
      <c r="A1643" s="5"/>
      <c r="B1643" s="5"/>
      <c r="C1643" s="93"/>
      <c r="D1643" s="193"/>
      <c r="E1643" s="94"/>
      <c r="F1643" s="95"/>
      <c r="G1643" s="96" t="str">
        <f t="shared" si="644"/>
        <v>Error</v>
      </c>
      <c r="H1643" s="97">
        <v>14400</v>
      </c>
      <c r="I1643" s="98" t="e">
        <f t="shared" si="645"/>
        <v>#VALUE!</v>
      </c>
      <c r="J1643" s="88" t="e">
        <f t="shared" si="640"/>
        <v>#VALUE!</v>
      </c>
      <c r="K1643" s="98">
        <f t="shared" si="646"/>
        <v>0</v>
      </c>
      <c r="L1643" s="98">
        <f t="shared" si="647"/>
        <v>0</v>
      </c>
      <c r="M1643" s="98" t="e">
        <f t="shared" si="648"/>
        <v>#VALUE!</v>
      </c>
      <c r="N1643" s="98" t="e">
        <f t="shared" si="649"/>
        <v>#VALUE!</v>
      </c>
      <c r="O1643" s="97"/>
      <c r="P1643" s="98" t="e">
        <f t="shared" si="641"/>
        <v>#VALUE!</v>
      </c>
      <c r="Q1643" s="99" t="e">
        <f t="shared" si="650"/>
        <v>#VALUE!</v>
      </c>
      <c r="R1643" s="100"/>
      <c r="S1643" s="5"/>
      <c r="T1643" s="28">
        <f t="shared" si="651"/>
        <v>0</v>
      </c>
      <c r="U1643" s="101">
        <v>66140</v>
      </c>
      <c r="V1643" s="102">
        <f t="shared" si="642"/>
        <v>0</v>
      </c>
      <c r="W1643" s="101"/>
      <c r="X1643" s="101"/>
      <c r="Y1643" s="102">
        <f t="shared" si="652"/>
        <v>0</v>
      </c>
      <c r="Z1643" s="102">
        <f t="shared" si="653"/>
        <v>0</v>
      </c>
      <c r="AA1643" s="102" t="e">
        <f t="shared" si="643"/>
        <v>#VALUE!</v>
      </c>
    </row>
    <row r="1644" spans="1:27" ht="17.25">
      <c r="A1644" s="5"/>
      <c r="B1644" s="5"/>
      <c r="C1644" s="93"/>
      <c r="D1644" s="193"/>
      <c r="E1644" s="94"/>
      <c r="F1644" s="95"/>
      <c r="G1644" s="96" t="str">
        <f t="shared" si="644"/>
        <v>Error</v>
      </c>
      <c r="H1644" s="97">
        <v>14400</v>
      </c>
      <c r="I1644" s="98" t="e">
        <f t="shared" si="645"/>
        <v>#VALUE!</v>
      </c>
      <c r="J1644" s="88" t="e">
        <f t="shared" si="640"/>
        <v>#VALUE!</v>
      </c>
      <c r="K1644" s="98">
        <f t="shared" si="646"/>
        <v>0</v>
      </c>
      <c r="L1644" s="98">
        <f t="shared" si="647"/>
        <v>0</v>
      </c>
      <c r="M1644" s="98" t="e">
        <f t="shared" si="648"/>
        <v>#VALUE!</v>
      </c>
      <c r="N1644" s="98" t="e">
        <f t="shared" si="649"/>
        <v>#VALUE!</v>
      </c>
      <c r="O1644" s="97"/>
      <c r="P1644" s="98" t="e">
        <f t="shared" si="641"/>
        <v>#VALUE!</v>
      </c>
      <c r="Q1644" s="99" t="e">
        <f t="shared" si="650"/>
        <v>#VALUE!</v>
      </c>
      <c r="R1644" s="100"/>
      <c r="S1644" s="5"/>
      <c r="T1644" s="28">
        <f t="shared" si="651"/>
        <v>0</v>
      </c>
      <c r="U1644" s="101">
        <v>66140</v>
      </c>
      <c r="V1644" s="102">
        <f t="shared" si="642"/>
        <v>0</v>
      </c>
      <c r="W1644" s="101"/>
      <c r="X1644" s="101"/>
      <c r="Y1644" s="102">
        <f t="shared" si="652"/>
        <v>0</v>
      </c>
      <c r="Z1644" s="102">
        <f t="shared" si="653"/>
        <v>0</v>
      </c>
      <c r="AA1644" s="102" t="e">
        <f t="shared" si="643"/>
        <v>#VALUE!</v>
      </c>
    </row>
    <row r="1645" spans="1:27" ht="17.25">
      <c r="A1645" s="5"/>
      <c r="B1645" s="5"/>
      <c r="C1645" s="93"/>
      <c r="D1645" s="193"/>
      <c r="E1645" s="94"/>
      <c r="F1645" s="95"/>
      <c r="G1645" s="96" t="str">
        <f t="shared" si="644"/>
        <v>Error</v>
      </c>
      <c r="H1645" s="97">
        <v>14400</v>
      </c>
      <c r="I1645" s="98" t="e">
        <f t="shared" si="645"/>
        <v>#VALUE!</v>
      </c>
      <c r="J1645" s="88" t="e">
        <f t="shared" si="640"/>
        <v>#VALUE!</v>
      </c>
      <c r="K1645" s="98">
        <f t="shared" si="646"/>
        <v>0</v>
      </c>
      <c r="L1645" s="98">
        <f t="shared" si="647"/>
        <v>0</v>
      </c>
      <c r="M1645" s="98" t="e">
        <f t="shared" si="648"/>
        <v>#VALUE!</v>
      </c>
      <c r="N1645" s="98" t="e">
        <f t="shared" si="649"/>
        <v>#VALUE!</v>
      </c>
      <c r="O1645" s="97"/>
      <c r="P1645" s="98" t="e">
        <f t="shared" si="641"/>
        <v>#VALUE!</v>
      </c>
      <c r="Q1645" s="99" t="e">
        <f t="shared" si="650"/>
        <v>#VALUE!</v>
      </c>
      <c r="R1645" s="100"/>
      <c r="S1645" s="5"/>
      <c r="T1645" s="28">
        <f t="shared" si="651"/>
        <v>0</v>
      </c>
      <c r="U1645" s="101">
        <v>66140</v>
      </c>
      <c r="V1645" s="102">
        <f t="shared" si="642"/>
        <v>0</v>
      </c>
      <c r="W1645" s="101"/>
      <c r="X1645" s="101"/>
      <c r="Y1645" s="102">
        <f t="shared" si="652"/>
        <v>0</v>
      </c>
      <c r="Z1645" s="102">
        <f t="shared" si="653"/>
        <v>0</v>
      </c>
      <c r="AA1645" s="102" t="e">
        <f t="shared" si="643"/>
        <v>#VALUE!</v>
      </c>
    </row>
    <row r="1646" spans="1:27" ht="17.25">
      <c r="A1646" s="5"/>
      <c r="B1646" s="5"/>
      <c r="C1646" s="93"/>
      <c r="D1646" s="193"/>
      <c r="E1646" s="94"/>
      <c r="F1646" s="95"/>
      <c r="G1646" s="96" t="str">
        <f t="shared" si="644"/>
        <v>Error</v>
      </c>
      <c r="H1646" s="97">
        <v>14400</v>
      </c>
      <c r="I1646" s="98" t="e">
        <f t="shared" si="645"/>
        <v>#VALUE!</v>
      </c>
      <c r="J1646" s="88" t="e">
        <f t="shared" si="640"/>
        <v>#VALUE!</v>
      </c>
      <c r="K1646" s="98">
        <f t="shared" si="646"/>
        <v>0</v>
      </c>
      <c r="L1646" s="98">
        <f t="shared" si="647"/>
        <v>0</v>
      </c>
      <c r="M1646" s="98" t="e">
        <f t="shared" si="648"/>
        <v>#VALUE!</v>
      </c>
      <c r="N1646" s="98" t="e">
        <f t="shared" si="649"/>
        <v>#VALUE!</v>
      </c>
      <c r="O1646" s="97"/>
      <c r="P1646" s="98" t="e">
        <f t="shared" si="641"/>
        <v>#VALUE!</v>
      </c>
      <c r="Q1646" s="99" t="e">
        <f t="shared" si="650"/>
        <v>#VALUE!</v>
      </c>
      <c r="R1646" s="100"/>
      <c r="S1646" s="5"/>
      <c r="T1646" s="28">
        <f t="shared" si="651"/>
        <v>0</v>
      </c>
      <c r="U1646" s="101">
        <v>66140</v>
      </c>
      <c r="V1646" s="102">
        <f t="shared" si="642"/>
        <v>0</v>
      </c>
      <c r="W1646" s="101"/>
      <c r="X1646" s="101"/>
      <c r="Y1646" s="102">
        <f t="shared" si="652"/>
        <v>0</v>
      </c>
      <c r="Z1646" s="102">
        <f t="shared" si="653"/>
        <v>0</v>
      </c>
      <c r="AA1646" s="102" t="e">
        <f t="shared" si="643"/>
        <v>#VALUE!</v>
      </c>
    </row>
    <row r="1647" spans="1:27" ht="17.25">
      <c r="A1647" s="5"/>
      <c r="B1647" s="5"/>
      <c r="C1647" s="93"/>
      <c r="D1647" s="193"/>
      <c r="E1647" s="94"/>
      <c r="F1647" s="95"/>
      <c r="G1647" s="96" t="str">
        <f t="shared" si="644"/>
        <v>Error</v>
      </c>
      <c r="H1647" s="97">
        <v>14400</v>
      </c>
      <c r="I1647" s="98" t="e">
        <f t="shared" si="645"/>
        <v>#VALUE!</v>
      </c>
      <c r="J1647" s="88" t="e">
        <f t="shared" si="640"/>
        <v>#VALUE!</v>
      </c>
      <c r="K1647" s="98">
        <f t="shared" si="646"/>
        <v>0</v>
      </c>
      <c r="L1647" s="98">
        <f t="shared" si="647"/>
        <v>0</v>
      </c>
      <c r="M1647" s="98" t="e">
        <f t="shared" si="648"/>
        <v>#VALUE!</v>
      </c>
      <c r="N1647" s="98" t="e">
        <f t="shared" si="649"/>
        <v>#VALUE!</v>
      </c>
      <c r="O1647" s="97"/>
      <c r="P1647" s="98" t="e">
        <f t="shared" si="641"/>
        <v>#VALUE!</v>
      </c>
      <c r="Q1647" s="99" t="e">
        <f t="shared" si="650"/>
        <v>#VALUE!</v>
      </c>
      <c r="R1647" s="100"/>
      <c r="S1647" s="5"/>
      <c r="T1647" s="28">
        <f t="shared" si="651"/>
        <v>0</v>
      </c>
      <c r="U1647" s="101">
        <v>66140</v>
      </c>
      <c r="V1647" s="102">
        <f t="shared" si="642"/>
        <v>0</v>
      </c>
      <c r="W1647" s="101"/>
      <c r="X1647" s="101"/>
      <c r="Y1647" s="102">
        <f t="shared" si="652"/>
        <v>0</v>
      </c>
      <c r="Z1647" s="102">
        <f t="shared" si="653"/>
        <v>0</v>
      </c>
      <c r="AA1647" s="102" t="e">
        <f t="shared" si="643"/>
        <v>#VALUE!</v>
      </c>
    </row>
    <row r="1648" spans="1:27" ht="17.25">
      <c r="A1648" s="5"/>
      <c r="B1648" s="5"/>
      <c r="C1648" s="93"/>
      <c r="D1648" s="193"/>
      <c r="E1648" s="84"/>
      <c r="F1648" s="85"/>
      <c r="G1648" s="86" t="str">
        <f t="shared" si="644"/>
        <v>Error</v>
      </c>
      <c r="H1648" s="87">
        <v>14400</v>
      </c>
      <c r="I1648" s="88" t="e">
        <f t="shared" si="645"/>
        <v>#VALUE!</v>
      </c>
      <c r="J1648" s="88" t="e">
        <f t="shared" si="640"/>
        <v>#VALUE!</v>
      </c>
      <c r="K1648" s="88">
        <f t="shared" si="646"/>
        <v>0</v>
      </c>
      <c r="L1648" s="88">
        <f t="shared" si="647"/>
        <v>0</v>
      </c>
      <c r="M1648" s="88" t="e">
        <f t="shared" si="648"/>
        <v>#VALUE!</v>
      </c>
      <c r="N1648" s="88" t="e">
        <f t="shared" si="649"/>
        <v>#VALUE!</v>
      </c>
      <c r="O1648" s="87"/>
      <c r="P1648" s="88" t="e">
        <f t="shared" si="641"/>
        <v>#VALUE!</v>
      </c>
      <c r="Q1648" s="89" t="e">
        <f t="shared" si="650"/>
        <v>#VALUE!</v>
      </c>
      <c r="R1648" s="90"/>
      <c r="S1648" s="82"/>
      <c r="T1648" s="28">
        <f t="shared" si="651"/>
        <v>0</v>
      </c>
      <c r="U1648" s="91">
        <v>66140</v>
      </c>
      <c r="V1648" s="92">
        <f t="shared" si="642"/>
        <v>0</v>
      </c>
      <c r="W1648" s="91"/>
      <c r="X1648" s="91"/>
      <c r="Y1648" s="92">
        <f t="shared" si="652"/>
        <v>0</v>
      </c>
      <c r="Z1648" s="92">
        <f t="shared" si="653"/>
        <v>0</v>
      </c>
      <c r="AA1648" s="92" t="e">
        <f t="shared" si="643"/>
        <v>#VALUE!</v>
      </c>
    </row>
    <row r="1649" spans="1:27" ht="17.25">
      <c r="A1649" s="5"/>
      <c r="B1649" s="5"/>
      <c r="C1649" s="93"/>
      <c r="D1649" s="193"/>
      <c r="E1649" s="94"/>
      <c r="F1649" s="95"/>
      <c r="G1649" s="96" t="str">
        <f t="shared" si="644"/>
        <v>Error</v>
      </c>
      <c r="H1649" s="97">
        <v>14400</v>
      </c>
      <c r="I1649" s="98" t="e">
        <f t="shared" si="645"/>
        <v>#VALUE!</v>
      </c>
      <c r="J1649" s="88" t="e">
        <f t="shared" si="640"/>
        <v>#VALUE!</v>
      </c>
      <c r="K1649" s="98">
        <f t="shared" si="646"/>
        <v>0</v>
      </c>
      <c r="L1649" s="98">
        <f t="shared" si="647"/>
        <v>0</v>
      </c>
      <c r="M1649" s="98" t="e">
        <f t="shared" si="648"/>
        <v>#VALUE!</v>
      </c>
      <c r="N1649" s="98" t="e">
        <f t="shared" si="649"/>
        <v>#VALUE!</v>
      </c>
      <c r="O1649" s="97"/>
      <c r="P1649" s="98" t="e">
        <f t="shared" si="641"/>
        <v>#VALUE!</v>
      </c>
      <c r="Q1649" s="99" t="e">
        <f t="shared" si="650"/>
        <v>#VALUE!</v>
      </c>
      <c r="R1649" s="100"/>
      <c r="S1649" s="5"/>
      <c r="T1649" s="28">
        <f t="shared" si="651"/>
        <v>0</v>
      </c>
      <c r="U1649" s="101">
        <v>66140</v>
      </c>
      <c r="V1649" s="102">
        <f t="shared" si="642"/>
        <v>0</v>
      </c>
      <c r="W1649" s="101"/>
      <c r="X1649" s="101"/>
      <c r="Y1649" s="102">
        <f t="shared" si="652"/>
        <v>0</v>
      </c>
      <c r="Z1649" s="102">
        <f t="shared" si="653"/>
        <v>0</v>
      </c>
      <c r="AA1649" s="102" t="e">
        <f t="shared" si="643"/>
        <v>#VALUE!</v>
      </c>
    </row>
    <row r="1650" spans="1:27" ht="17.25">
      <c r="A1650" s="5"/>
      <c r="B1650" s="5"/>
      <c r="C1650" s="93"/>
      <c r="D1650" s="193"/>
      <c r="E1650" s="94"/>
      <c r="F1650" s="95"/>
      <c r="G1650" s="96" t="str">
        <f t="shared" si="644"/>
        <v>Error</v>
      </c>
      <c r="H1650" s="97">
        <v>14400</v>
      </c>
      <c r="I1650" s="98" t="e">
        <f t="shared" si="645"/>
        <v>#VALUE!</v>
      </c>
      <c r="J1650" s="88" t="e">
        <f t="shared" si="640"/>
        <v>#VALUE!</v>
      </c>
      <c r="K1650" s="98">
        <f t="shared" si="646"/>
        <v>0</v>
      </c>
      <c r="L1650" s="98">
        <f t="shared" si="647"/>
        <v>0</v>
      </c>
      <c r="M1650" s="98" t="e">
        <f t="shared" si="648"/>
        <v>#VALUE!</v>
      </c>
      <c r="N1650" s="98" t="e">
        <f t="shared" si="649"/>
        <v>#VALUE!</v>
      </c>
      <c r="O1650" s="97"/>
      <c r="P1650" s="98" t="e">
        <f t="shared" si="641"/>
        <v>#VALUE!</v>
      </c>
      <c r="Q1650" s="99" t="e">
        <f t="shared" si="650"/>
        <v>#VALUE!</v>
      </c>
      <c r="R1650" s="100"/>
      <c r="S1650" s="5"/>
      <c r="T1650" s="28">
        <f t="shared" si="651"/>
        <v>0</v>
      </c>
      <c r="U1650" s="101">
        <v>66140</v>
      </c>
      <c r="V1650" s="102">
        <f t="shared" ref="V1650:V1681" si="654">+U1650*T1650</f>
        <v>0</v>
      </c>
      <c r="W1650" s="101"/>
      <c r="X1650" s="101"/>
      <c r="Y1650" s="102">
        <f t="shared" si="652"/>
        <v>0</v>
      </c>
      <c r="Z1650" s="102">
        <f t="shared" si="653"/>
        <v>0</v>
      </c>
      <c r="AA1650" s="102" t="e">
        <f t="shared" ref="AA1650:AA1681" si="655">+Z1650+Q1650</f>
        <v>#VALUE!</v>
      </c>
    </row>
    <row r="1651" spans="1:27" ht="17.25">
      <c r="A1651" s="5"/>
      <c r="B1651" s="5"/>
      <c r="C1651" s="93"/>
      <c r="D1651" s="193"/>
      <c r="E1651" s="94"/>
      <c r="F1651" s="95"/>
      <c r="G1651" s="96" t="str">
        <f t="shared" si="644"/>
        <v>Error</v>
      </c>
      <c r="H1651" s="97">
        <v>14400</v>
      </c>
      <c r="I1651" s="98" t="e">
        <f t="shared" si="645"/>
        <v>#VALUE!</v>
      </c>
      <c r="J1651" s="88" t="e">
        <f t="shared" si="640"/>
        <v>#VALUE!</v>
      </c>
      <c r="K1651" s="98">
        <f t="shared" si="646"/>
        <v>0</v>
      </c>
      <c r="L1651" s="98">
        <f t="shared" si="647"/>
        <v>0</v>
      </c>
      <c r="M1651" s="98" t="e">
        <f t="shared" si="648"/>
        <v>#VALUE!</v>
      </c>
      <c r="N1651" s="98" t="e">
        <f t="shared" si="649"/>
        <v>#VALUE!</v>
      </c>
      <c r="O1651" s="97"/>
      <c r="P1651" s="98" t="e">
        <f t="shared" si="641"/>
        <v>#VALUE!</v>
      </c>
      <c r="Q1651" s="99" t="e">
        <f t="shared" si="650"/>
        <v>#VALUE!</v>
      </c>
      <c r="R1651" s="100"/>
      <c r="S1651" s="5"/>
      <c r="T1651" s="28">
        <f t="shared" si="651"/>
        <v>0</v>
      </c>
      <c r="U1651" s="101">
        <v>66140</v>
      </c>
      <c r="V1651" s="102">
        <f t="shared" si="654"/>
        <v>0</v>
      </c>
      <c r="W1651" s="101"/>
      <c r="X1651" s="101"/>
      <c r="Y1651" s="102">
        <f t="shared" si="652"/>
        <v>0</v>
      </c>
      <c r="Z1651" s="102">
        <f t="shared" si="653"/>
        <v>0</v>
      </c>
      <c r="AA1651" s="102" t="e">
        <f t="shared" si="655"/>
        <v>#VALUE!</v>
      </c>
    </row>
    <row r="1652" spans="1:27" ht="17.25">
      <c r="A1652" s="5"/>
      <c r="B1652" s="5"/>
      <c r="C1652" s="93"/>
      <c r="D1652" s="193"/>
      <c r="E1652" s="94"/>
      <c r="F1652" s="95"/>
      <c r="G1652" s="96" t="str">
        <f t="shared" si="644"/>
        <v>Error</v>
      </c>
      <c r="H1652" s="97">
        <v>14400</v>
      </c>
      <c r="I1652" s="98" t="e">
        <f t="shared" si="645"/>
        <v>#VALUE!</v>
      </c>
      <c r="J1652" s="88" t="e">
        <f t="shared" si="640"/>
        <v>#VALUE!</v>
      </c>
      <c r="K1652" s="98">
        <f t="shared" si="646"/>
        <v>0</v>
      </c>
      <c r="L1652" s="98">
        <f t="shared" si="647"/>
        <v>0</v>
      </c>
      <c r="M1652" s="98" t="e">
        <f t="shared" si="648"/>
        <v>#VALUE!</v>
      </c>
      <c r="N1652" s="98" t="e">
        <f t="shared" si="649"/>
        <v>#VALUE!</v>
      </c>
      <c r="O1652" s="97"/>
      <c r="P1652" s="98" t="e">
        <f t="shared" si="641"/>
        <v>#VALUE!</v>
      </c>
      <c r="Q1652" s="99" t="e">
        <f t="shared" si="650"/>
        <v>#VALUE!</v>
      </c>
      <c r="R1652" s="100"/>
      <c r="S1652" s="5"/>
      <c r="T1652" s="28">
        <f t="shared" si="651"/>
        <v>0</v>
      </c>
      <c r="U1652" s="101">
        <v>66140</v>
      </c>
      <c r="V1652" s="102">
        <f t="shared" si="654"/>
        <v>0</v>
      </c>
      <c r="W1652" s="101"/>
      <c r="X1652" s="101"/>
      <c r="Y1652" s="102">
        <f t="shared" si="652"/>
        <v>0</v>
      </c>
      <c r="Z1652" s="102">
        <f t="shared" si="653"/>
        <v>0</v>
      </c>
      <c r="AA1652" s="102" t="e">
        <f t="shared" si="655"/>
        <v>#VALUE!</v>
      </c>
    </row>
    <row r="1653" spans="1:27" ht="17.25">
      <c r="A1653" s="5"/>
      <c r="B1653" s="5"/>
      <c r="C1653" s="93"/>
      <c r="D1653" s="193"/>
      <c r="E1653" s="94"/>
      <c r="F1653" s="95"/>
      <c r="G1653" s="96" t="str">
        <f t="shared" si="644"/>
        <v>Error</v>
      </c>
      <c r="H1653" s="97">
        <v>14400</v>
      </c>
      <c r="I1653" s="98" t="e">
        <f t="shared" si="645"/>
        <v>#VALUE!</v>
      </c>
      <c r="J1653" s="88" t="e">
        <f t="shared" si="640"/>
        <v>#VALUE!</v>
      </c>
      <c r="K1653" s="98">
        <f t="shared" si="646"/>
        <v>0</v>
      </c>
      <c r="L1653" s="98">
        <f t="shared" si="647"/>
        <v>0</v>
      </c>
      <c r="M1653" s="98" t="e">
        <f t="shared" si="648"/>
        <v>#VALUE!</v>
      </c>
      <c r="N1653" s="98" t="e">
        <f t="shared" si="649"/>
        <v>#VALUE!</v>
      </c>
      <c r="O1653" s="97"/>
      <c r="P1653" s="98" t="e">
        <f t="shared" si="641"/>
        <v>#VALUE!</v>
      </c>
      <c r="Q1653" s="99" t="e">
        <f t="shared" si="650"/>
        <v>#VALUE!</v>
      </c>
      <c r="R1653" s="100"/>
      <c r="S1653" s="5"/>
      <c r="T1653" s="28">
        <f t="shared" si="651"/>
        <v>0</v>
      </c>
      <c r="U1653" s="101">
        <v>66140</v>
      </c>
      <c r="V1653" s="102">
        <f t="shared" si="654"/>
        <v>0</v>
      </c>
      <c r="W1653" s="101"/>
      <c r="X1653" s="101"/>
      <c r="Y1653" s="102">
        <f t="shared" si="652"/>
        <v>0</v>
      </c>
      <c r="Z1653" s="102">
        <f t="shared" si="653"/>
        <v>0</v>
      </c>
      <c r="AA1653" s="102" t="e">
        <f t="shared" si="655"/>
        <v>#VALUE!</v>
      </c>
    </row>
    <row r="1654" spans="1:27" ht="17.25">
      <c r="A1654" s="5"/>
      <c r="B1654" s="5"/>
      <c r="C1654" s="93"/>
      <c r="D1654" s="193"/>
      <c r="E1654" s="84"/>
      <c r="F1654" s="85"/>
      <c r="G1654" s="86" t="str">
        <f t="shared" si="644"/>
        <v>Error</v>
      </c>
      <c r="H1654" s="87">
        <v>14400</v>
      </c>
      <c r="I1654" s="88" t="e">
        <f t="shared" si="645"/>
        <v>#VALUE!</v>
      </c>
      <c r="J1654" s="88" t="e">
        <f t="shared" si="640"/>
        <v>#VALUE!</v>
      </c>
      <c r="K1654" s="88">
        <f t="shared" si="646"/>
        <v>0</v>
      </c>
      <c r="L1654" s="88">
        <f t="shared" si="647"/>
        <v>0</v>
      </c>
      <c r="M1654" s="88" t="e">
        <f t="shared" si="648"/>
        <v>#VALUE!</v>
      </c>
      <c r="N1654" s="88" t="e">
        <f t="shared" si="649"/>
        <v>#VALUE!</v>
      </c>
      <c r="O1654" s="87"/>
      <c r="P1654" s="88" t="e">
        <f t="shared" si="641"/>
        <v>#VALUE!</v>
      </c>
      <c r="Q1654" s="89" t="e">
        <f t="shared" si="650"/>
        <v>#VALUE!</v>
      </c>
      <c r="R1654" s="90"/>
      <c r="S1654" s="82"/>
      <c r="T1654" s="28">
        <f t="shared" si="651"/>
        <v>0</v>
      </c>
      <c r="U1654" s="91">
        <v>66140</v>
      </c>
      <c r="V1654" s="92">
        <f t="shared" si="654"/>
        <v>0</v>
      </c>
      <c r="W1654" s="91"/>
      <c r="X1654" s="91"/>
      <c r="Y1654" s="92">
        <f t="shared" si="652"/>
        <v>0</v>
      </c>
      <c r="Z1654" s="92">
        <f t="shared" si="653"/>
        <v>0</v>
      </c>
      <c r="AA1654" s="92" t="e">
        <f t="shared" si="655"/>
        <v>#VALUE!</v>
      </c>
    </row>
    <row r="1655" spans="1:27" ht="17.25">
      <c r="A1655" s="5"/>
      <c r="B1655" s="5"/>
      <c r="C1655" s="93"/>
      <c r="D1655" s="193"/>
      <c r="E1655" s="94"/>
      <c r="F1655" s="95"/>
      <c r="G1655" s="96" t="str">
        <f t="shared" si="644"/>
        <v>Error</v>
      </c>
      <c r="H1655" s="97">
        <v>14400</v>
      </c>
      <c r="I1655" s="98" t="e">
        <f t="shared" si="645"/>
        <v>#VALUE!</v>
      </c>
      <c r="J1655" s="88" t="e">
        <f t="shared" si="640"/>
        <v>#VALUE!</v>
      </c>
      <c r="K1655" s="98">
        <f t="shared" si="646"/>
        <v>0</v>
      </c>
      <c r="L1655" s="98">
        <f t="shared" si="647"/>
        <v>0</v>
      </c>
      <c r="M1655" s="98" t="e">
        <f t="shared" si="648"/>
        <v>#VALUE!</v>
      </c>
      <c r="N1655" s="98" t="e">
        <f t="shared" si="649"/>
        <v>#VALUE!</v>
      </c>
      <c r="O1655" s="97"/>
      <c r="P1655" s="98" t="e">
        <f t="shared" si="641"/>
        <v>#VALUE!</v>
      </c>
      <c r="Q1655" s="99" t="e">
        <f t="shared" si="650"/>
        <v>#VALUE!</v>
      </c>
      <c r="R1655" s="100"/>
      <c r="S1655" s="5"/>
      <c r="T1655" s="28">
        <f t="shared" si="651"/>
        <v>0</v>
      </c>
      <c r="U1655" s="101">
        <v>66140</v>
      </c>
      <c r="V1655" s="102">
        <f t="shared" si="654"/>
        <v>0</v>
      </c>
      <c r="W1655" s="101"/>
      <c r="X1655" s="101"/>
      <c r="Y1655" s="102">
        <f t="shared" si="652"/>
        <v>0</v>
      </c>
      <c r="Z1655" s="102">
        <f t="shared" si="653"/>
        <v>0</v>
      </c>
      <c r="AA1655" s="102" t="e">
        <f t="shared" si="655"/>
        <v>#VALUE!</v>
      </c>
    </row>
    <row r="1656" spans="1:27" ht="17.25">
      <c r="A1656" s="5"/>
      <c r="B1656" s="5"/>
      <c r="C1656" s="93"/>
      <c r="D1656" s="193"/>
      <c r="E1656" s="94"/>
      <c r="F1656" s="95"/>
      <c r="G1656" s="96" t="str">
        <f t="shared" si="644"/>
        <v>Error</v>
      </c>
      <c r="H1656" s="97">
        <v>14400</v>
      </c>
      <c r="I1656" s="98" t="e">
        <f t="shared" si="645"/>
        <v>#VALUE!</v>
      </c>
      <c r="J1656" s="88" t="e">
        <f t="shared" si="640"/>
        <v>#VALUE!</v>
      </c>
      <c r="K1656" s="98">
        <f t="shared" si="646"/>
        <v>0</v>
      </c>
      <c r="L1656" s="98">
        <f t="shared" si="647"/>
        <v>0</v>
      </c>
      <c r="M1656" s="98" t="e">
        <f t="shared" si="648"/>
        <v>#VALUE!</v>
      </c>
      <c r="N1656" s="98" t="e">
        <f t="shared" si="649"/>
        <v>#VALUE!</v>
      </c>
      <c r="O1656" s="97"/>
      <c r="P1656" s="98" t="e">
        <f t="shared" si="641"/>
        <v>#VALUE!</v>
      </c>
      <c r="Q1656" s="99" t="e">
        <f t="shared" si="650"/>
        <v>#VALUE!</v>
      </c>
      <c r="R1656" s="100"/>
      <c r="S1656" s="5"/>
      <c r="T1656" s="28">
        <f t="shared" si="651"/>
        <v>0</v>
      </c>
      <c r="U1656" s="101">
        <v>66140</v>
      </c>
      <c r="V1656" s="102">
        <f t="shared" si="654"/>
        <v>0</v>
      </c>
      <c r="W1656" s="101"/>
      <c r="X1656" s="101"/>
      <c r="Y1656" s="102">
        <f t="shared" si="652"/>
        <v>0</v>
      </c>
      <c r="Z1656" s="102">
        <f t="shared" si="653"/>
        <v>0</v>
      </c>
      <c r="AA1656" s="102" t="e">
        <f t="shared" si="655"/>
        <v>#VALUE!</v>
      </c>
    </row>
    <row r="1657" spans="1:27" ht="17.25">
      <c r="A1657" s="5"/>
      <c r="B1657" s="5"/>
      <c r="C1657" s="93"/>
      <c r="D1657" s="193"/>
      <c r="E1657" s="94"/>
      <c r="F1657" s="95"/>
      <c r="G1657" s="96" t="str">
        <f t="shared" si="644"/>
        <v>Error</v>
      </c>
      <c r="H1657" s="97">
        <v>14400</v>
      </c>
      <c r="I1657" s="98" t="e">
        <f t="shared" si="645"/>
        <v>#VALUE!</v>
      </c>
      <c r="J1657" s="88" t="e">
        <f t="shared" si="640"/>
        <v>#VALUE!</v>
      </c>
      <c r="K1657" s="98">
        <f t="shared" si="646"/>
        <v>0</v>
      </c>
      <c r="L1657" s="98">
        <f t="shared" si="647"/>
        <v>0</v>
      </c>
      <c r="M1657" s="98" t="e">
        <f t="shared" si="648"/>
        <v>#VALUE!</v>
      </c>
      <c r="N1657" s="98" t="e">
        <f t="shared" si="649"/>
        <v>#VALUE!</v>
      </c>
      <c r="O1657" s="97"/>
      <c r="P1657" s="98" t="e">
        <f t="shared" si="641"/>
        <v>#VALUE!</v>
      </c>
      <c r="Q1657" s="99" t="e">
        <f t="shared" si="650"/>
        <v>#VALUE!</v>
      </c>
      <c r="R1657" s="100"/>
      <c r="S1657" s="5"/>
      <c r="T1657" s="28">
        <f t="shared" si="651"/>
        <v>0</v>
      </c>
      <c r="U1657" s="101">
        <v>66140</v>
      </c>
      <c r="V1657" s="102">
        <f t="shared" si="654"/>
        <v>0</v>
      </c>
      <c r="W1657" s="101"/>
      <c r="X1657" s="101"/>
      <c r="Y1657" s="102">
        <f t="shared" si="652"/>
        <v>0</v>
      </c>
      <c r="Z1657" s="102">
        <f t="shared" si="653"/>
        <v>0</v>
      </c>
      <c r="AA1657" s="102" t="e">
        <f t="shared" si="655"/>
        <v>#VALUE!</v>
      </c>
    </row>
    <row r="1658" spans="1:27" ht="17.25">
      <c r="A1658" s="5"/>
      <c r="B1658" s="5"/>
      <c r="C1658" s="93"/>
      <c r="D1658" s="193"/>
      <c r="E1658" s="94"/>
      <c r="F1658" s="95"/>
      <c r="G1658" s="96" t="str">
        <f t="shared" si="644"/>
        <v>Error</v>
      </c>
      <c r="H1658" s="97">
        <v>14400</v>
      </c>
      <c r="I1658" s="98" t="e">
        <f t="shared" si="645"/>
        <v>#VALUE!</v>
      </c>
      <c r="J1658" s="88" t="e">
        <f t="shared" si="640"/>
        <v>#VALUE!</v>
      </c>
      <c r="K1658" s="98">
        <f t="shared" si="646"/>
        <v>0</v>
      </c>
      <c r="L1658" s="98">
        <f t="shared" si="647"/>
        <v>0</v>
      </c>
      <c r="M1658" s="98" t="e">
        <f t="shared" si="648"/>
        <v>#VALUE!</v>
      </c>
      <c r="N1658" s="98" t="e">
        <f t="shared" si="649"/>
        <v>#VALUE!</v>
      </c>
      <c r="O1658" s="97"/>
      <c r="P1658" s="98" t="e">
        <f t="shared" si="641"/>
        <v>#VALUE!</v>
      </c>
      <c r="Q1658" s="99" t="e">
        <f t="shared" si="650"/>
        <v>#VALUE!</v>
      </c>
      <c r="R1658" s="100"/>
      <c r="S1658" s="5"/>
      <c r="T1658" s="28">
        <f t="shared" si="651"/>
        <v>0</v>
      </c>
      <c r="U1658" s="101">
        <v>66140</v>
      </c>
      <c r="V1658" s="102">
        <f t="shared" si="654"/>
        <v>0</v>
      </c>
      <c r="W1658" s="101"/>
      <c r="X1658" s="101"/>
      <c r="Y1658" s="102">
        <f t="shared" si="652"/>
        <v>0</v>
      </c>
      <c r="Z1658" s="102">
        <f t="shared" si="653"/>
        <v>0</v>
      </c>
      <c r="AA1658" s="102" t="e">
        <f t="shared" si="655"/>
        <v>#VALUE!</v>
      </c>
    </row>
    <row r="1659" spans="1:27" ht="17.25">
      <c r="A1659" s="5"/>
      <c r="B1659" s="5"/>
      <c r="C1659" s="93"/>
      <c r="D1659" s="193"/>
      <c r="E1659" s="94"/>
      <c r="F1659" s="95"/>
      <c r="G1659" s="96" t="str">
        <f t="shared" si="644"/>
        <v>Error</v>
      </c>
      <c r="H1659" s="97">
        <v>14400</v>
      </c>
      <c r="I1659" s="98" t="e">
        <f t="shared" si="645"/>
        <v>#VALUE!</v>
      </c>
      <c r="J1659" s="88" t="e">
        <f t="shared" si="640"/>
        <v>#VALUE!</v>
      </c>
      <c r="K1659" s="98">
        <f t="shared" si="646"/>
        <v>0</v>
      </c>
      <c r="L1659" s="98">
        <f t="shared" si="647"/>
        <v>0</v>
      </c>
      <c r="M1659" s="98" t="e">
        <f t="shared" si="648"/>
        <v>#VALUE!</v>
      </c>
      <c r="N1659" s="98" t="e">
        <f t="shared" si="649"/>
        <v>#VALUE!</v>
      </c>
      <c r="O1659" s="97"/>
      <c r="P1659" s="98" t="e">
        <f t="shared" si="641"/>
        <v>#VALUE!</v>
      </c>
      <c r="Q1659" s="99" t="e">
        <f t="shared" si="650"/>
        <v>#VALUE!</v>
      </c>
      <c r="R1659" s="100"/>
      <c r="S1659" s="5"/>
      <c r="T1659" s="28">
        <f t="shared" si="651"/>
        <v>0</v>
      </c>
      <c r="U1659" s="101">
        <v>66140</v>
      </c>
      <c r="V1659" s="102">
        <f t="shared" si="654"/>
        <v>0</v>
      </c>
      <c r="W1659" s="101"/>
      <c r="X1659" s="101"/>
      <c r="Y1659" s="102">
        <f t="shared" si="652"/>
        <v>0</v>
      </c>
      <c r="Z1659" s="102">
        <f t="shared" si="653"/>
        <v>0</v>
      </c>
      <c r="AA1659" s="102" t="e">
        <f t="shared" si="655"/>
        <v>#VALUE!</v>
      </c>
    </row>
    <row r="1660" spans="1:27" ht="17.25">
      <c r="A1660" s="5"/>
      <c r="B1660" s="5"/>
      <c r="C1660" s="93"/>
      <c r="D1660" s="193"/>
      <c r="E1660" s="84"/>
      <c r="F1660" s="85"/>
      <c r="G1660" s="86" t="str">
        <f t="shared" si="644"/>
        <v>Error</v>
      </c>
      <c r="H1660" s="87">
        <v>14400</v>
      </c>
      <c r="I1660" s="88" t="e">
        <f t="shared" si="645"/>
        <v>#VALUE!</v>
      </c>
      <c r="J1660" s="88" t="e">
        <f t="shared" si="640"/>
        <v>#VALUE!</v>
      </c>
      <c r="K1660" s="88">
        <f t="shared" si="646"/>
        <v>0</v>
      </c>
      <c r="L1660" s="88">
        <f t="shared" si="647"/>
        <v>0</v>
      </c>
      <c r="M1660" s="88" t="e">
        <f t="shared" si="648"/>
        <v>#VALUE!</v>
      </c>
      <c r="N1660" s="88" t="e">
        <f t="shared" si="649"/>
        <v>#VALUE!</v>
      </c>
      <c r="O1660" s="87"/>
      <c r="P1660" s="88" t="e">
        <f t="shared" si="641"/>
        <v>#VALUE!</v>
      </c>
      <c r="Q1660" s="89" t="e">
        <f t="shared" si="650"/>
        <v>#VALUE!</v>
      </c>
      <c r="R1660" s="90"/>
      <c r="S1660" s="82"/>
      <c r="T1660" s="28">
        <f t="shared" si="651"/>
        <v>0</v>
      </c>
      <c r="U1660" s="91">
        <v>66140</v>
      </c>
      <c r="V1660" s="92">
        <f t="shared" si="654"/>
        <v>0</v>
      </c>
      <c r="W1660" s="91"/>
      <c r="X1660" s="91"/>
      <c r="Y1660" s="92">
        <f t="shared" si="652"/>
        <v>0</v>
      </c>
      <c r="Z1660" s="92">
        <f t="shared" si="653"/>
        <v>0</v>
      </c>
      <c r="AA1660" s="92" t="e">
        <f t="shared" si="655"/>
        <v>#VALUE!</v>
      </c>
    </row>
    <row r="1661" spans="1:27" ht="17.25">
      <c r="A1661" s="5"/>
      <c r="B1661" s="5"/>
      <c r="C1661" s="93"/>
      <c r="D1661" s="193"/>
      <c r="E1661" s="94"/>
      <c r="F1661" s="95"/>
      <c r="G1661" s="96" t="str">
        <f t="shared" si="644"/>
        <v>Error</v>
      </c>
      <c r="H1661" s="97">
        <v>14400</v>
      </c>
      <c r="I1661" s="98" t="e">
        <f t="shared" si="645"/>
        <v>#VALUE!</v>
      </c>
      <c r="J1661" s="88" t="e">
        <f t="shared" si="640"/>
        <v>#VALUE!</v>
      </c>
      <c r="K1661" s="98">
        <f t="shared" si="646"/>
        <v>0</v>
      </c>
      <c r="L1661" s="98">
        <f t="shared" si="647"/>
        <v>0</v>
      </c>
      <c r="M1661" s="98" t="e">
        <f t="shared" si="648"/>
        <v>#VALUE!</v>
      </c>
      <c r="N1661" s="98" t="e">
        <f t="shared" si="649"/>
        <v>#VALUE!</v>
      </c>
      <c r="O1661" s="97"/>
      <c r="P1661" s="98" t="e">
        <f t="shared" si="641"/>
        <v>#VALUE!</v>
      </c>
      <c r="Q1661" s="99" t="e">
        <f t="shared" si="650"/>
        <v>#VALUE!</v>
      </c>
      <c r="R1661" s="100"/>
      <c r="S1661" s="5"/>
      <c r="T1661" s="28">
        <f t="shared" si="651"/>
        <v>0</v>
      </c>
      <c r="U1661" s="101">
        <v>66140</v>
      </c>
      <c r="V1661" s="102">
        <f t="shared" si="654"/>
        <v>0</v>
      </c>
      <c r="W1661" s="101"/>
      <c r="X1661" s="101"/>
      <c r="Y1661" s="102">
        <f t="shared" si="652"/>
        <v>0</v>
      </c>
      <c r="Z1661" s="102">
        <f t="shared" si="653"/>
        <v>0</v>
      </c>
      <c r="AA1661" s="102" t="e">
        <f t="shared" si="655"/>
        <v>#VALUE!</v>
      </c>
    </row>
    <row r="1662" spans="1:27" ht="17.25">
      <c r="A1662" s="5"/>
      <c r="B1662" s="5"/>
      <c r="C1662" s="93"/>
      <c r="D1662" s="193"/>
      <c r="E1662" s="94"/>
      <c r="F1662" s="95"/>
      <c r="G1662" s="96" t="str">
        <f t="shared" si="644"/>
        <v>Error</v>
      </c>
      <c r="H1662" s="97">
        <v>14400</v>
      </c>
      <c r="I1662" s="98" t="e">
        <f t="shared" si="645"/>
        <v>#VALUE!</v>
      </c>
      <c r="J1662" s="88" t="e">
        <f t="shared" si="640"/>
        <v>#VALUE!</v>
      </c>
      <c r="K1662" s="98">
        <f t="shared" si="646"/>
        <v>0</v>
      </c>
      <c r="L1662" s="98">
        <f t="shared" si="647"/>
        <v>0</v>
      </c>
      <c r="M1662" s="98" t="e">
        <f t="shared" si="648"/>
        <v>#VALUE!</v>
      </c>
      <c r="N1662" s="98" t="e">
        <f t="shared" si="649"/>
        <v>#VALUE!</v>
      </c>
      <c r="O1662" s="97"/>
      <c r="P1662" s="98" t="e">
        <f t="shared" si="641"/>
        <v>#VALUE!</v>
      </c>
      <c r="Q1662" s="99" t="e">
        <f t="shared" si="650"/>
        <v>#VALUE!</v>
      </c>
      <c r="R1662" s="100"/>
      <c r="S1662" s="5"/>
      <c r="T1662" s="28">
        <f t="shared" si="651"/>
        <v>0</v>
      </c>
      <c r="U1662" s="101">
        <v>66140</v>
      </c>
      <c r="V1662" s="102">
        <f t="shared" si="654"/>
        <v>0</v>
      </c>
      <c r="W1662" s="101"/>
      <c r="X1662" s="101"/>
      <c r="Y1662" s="102">
        <f t="shared" si="652"/>
        <v>0</v>
      </c>
      <c r="Z1662" s="102">
        <f t="shared" si="653"/>
        <v>0</v>
      </c>
      <c r="AA1662" s="102" t="e">
        <f t="shared" si="655"/>
        <v>#VALUE!</v>
      </c>
    </row>
    <row r="1663" spans="1:27" ht="17.25">
      <c r="A1663" s="5"/>
      <c r="B1663" s="5"/>
      <c r="C1663" s="93"/>
      <c r="D1663" s="193"/>
      <c r="E1663" s="94"/>
      <c r="F1663" s="95"/>
      <c r="G1663" s="96" t="str">
        <f t="shared" si="644"/>
        <v>Error</v>
      </c>
      <c r="H1663" s="97">
        <v>14400</v>
      </c>
      <c r="I1663" s="98" t="e">
        <f t="shared" si="645"/>
        <v>#VALUE!</v>
      </c>
      <c r="J1663" s="88" t="e">
        <f t="shared" si="640"/>
        <v>#VALUE!</v>
      </c>
      <c r="K1663" s="98">
        <f t="shared" si="646"/>
        <v>0</v>
      </c>
      <c r="L1663" s="98">
        <f t="shared" si="647"/>
        <v>0</v>
      </c>
      <c r="M1663" s="98" t="e">
        <f t="shared" si="648"/>
        <v>#VALUE!</v>
      </c>
      <c r="N1663" s="98" t="e">
        <f t="shared" si="649"/>
        <v>#VALUE!</v>
      </c>
      <c r="O1663" s="97"/>
      <c r="P1663" s="98" t="e">
        <f t="shared" si="641"/>
        <v>#VALUE!</v>
      </c>
      <c r="Q1663" s="99" t="e">
        <f t="shared" si="650"/>
        <v>#VALUE!</v>
      </c>
      <c r="R1663" s="100"/>
      <c r="S1663" s="5"/>
      <c r="T1663" s="28">
        <f t="shared" si="651"/>
        <v>0</v>
      </c>
      <c r="U1663" s="101">
        <v>66140</v>
      </c>
      <c r="V1663" s="102">
        <f t="shared" si="654"/>
        <v>0</v>
      </c>
      <c r="W1663" s="101"/>
      <c r="X1663" s="101"/>
      <c r="Y1663" s="102">
        <f t="shared" si="652"/>
        <v>0</v>
      </c>
      <c r="Z1663" s="102">
        <f t="shared" si="653"/>
        <v>0</v>
      </c>
      <c r="AA1663" s="102" t="e">
        <f t="shared" si="655"/>
        <v>#VALUE!</v>
      </c>
    </row>
    <row r="1664" spans="1:27" ht="17.25">
      <c r="A1664" s="5"/>
      <c r="B1664" s="5"/>
      <c r="C1664" s="93"/>
      <c r="D1664" s="193"/>
      <c r="E1664" s="94"/>
      <c r="F1664" s="95"/>
      <c r="G1664" s="96" t="str">
        <f t="shared" si="644"/>
        <v>Error</v>
      </c>
      <c r="H1664" s="97">
        <v>14400</v>
      </c>
      <c r="I1664" s="98" t="e">
        <f t="shared" si="645"/>
        <v>#VALUE!</v>
      </c>
      <c r="J1664" s="88" t="e">
        <f t="shared" si="640"/>
        <v>#VALUE!</v>
      </c>
      <c r="K1664" s="98">
        <f t="shared" si="646"/>
        <v>0</v>
      </c>
      <c r="L1664" s="98">
        <f t="shared" si="647"/>
        <v>0</v>
      </c>
      <c r="M1664" s="98" t="e">
        <f t="shared" si="648"/>
        <v>#VALUE!</v>
      </c>
      <c r="N1664" s="98" t="e">
        <f t="shared" si="649"/>
        <v>#VALUE!</v>
      </c>
      <c r="O1664" s="97"/>
      <c r="P1664" s="98" t="e">
        <f t="shared" si="641"/>
        <v>#VALUE!</v>
      </c>
      <c r="Q1664" s="99" t="e">
        <f t="shared" si="650"/>
        <v>#VALUE!</v>
      </c>
      <c r="R1664" s="100"/>
      <c r="S1664" s="5"/>
      <c r="T1664" s="28">
        <f t="shared" si="651"/>
        <v>0</v>
      </c>
      <c r="U1664" s="101">
        <v>66140</v>
      </c>
      <c r="V1664" s="102">
        <f t="shared" si="654"/>
        <v>0</v>
      </c>
      <c r="W1664" s="101"/>
      <c r="X1664" s="101"/>
      <c r="Y1664" s="102">
        <f t="shared" si="652"/>
        <v>0</v>
      </c>
      <c r="Z1664" s="102">
        <f t="shared" si="653"/>
        <v>0</v>
      </c>
      <c r="AA1664" s="102" t="e">
        <f t="shared" si="655"/>
        <v>#VALUE!</v>
      </c>
    </row>
    <row r="1665" spans="1:27" ht="17.25">
      <c r="A1665" s="5"/>
      <c r="B1665" s="5"/>
      <c r="C1665" s="93"/>
      <c r="D1665" s="193"/>
      <c r="E1665" s="94"/>
      <c r="F1665" s="95"/>
      <c r="G1665" s="96" t="str">
        <f t="shared" si="644"/>
        <v>Error</v>
      </c>
      <c r="H1665" s="97">
        <v>14400</v>
      </c>
      <c r="I1665" s="98" t="e">
        <f t="shared" si="645"/>
        <v>#VALUE!</v>
      </c>
      <c r="J1665" s="88" t="e">
        <f t="shared" si="640"/>
        <v>#VALUE!</v>
      </c>
      <c r="K1665" s="98">
        <f t="shared" si="646"/>
        <v>0</v>
      </c>
      <c r="L1665" s="98">
        <f t="shared" si="647"/>
        <v>0</v>
      </c>
      <c r="M1665" s="98" t="e">
        <f t="shared" si="648"/>
        <v>#VALUE!</v>
      </c>
      <c r="N1665" s="98" t="e">
        <f t="shared" si="649"/>
        <v>#VALUE!</v>
      </c>
      <c r="O1665" s="97"/>
      <c r="P1665" s="98" t="e">
        <f t="shared" si="641"/>
        <v>#VALUE!</v>
      </c>
      <c r="Q1665" s="99" t="e">
        <f t="shared" si="650"/>
        <v>#VALUE!</v>
      </c>
      <c r="R1665" s="100"/>
      <c r="S1665" s="5"/>
      <c r="T1665" s="28">
        <f t="shared" si="651"/>
        <v>0</v>
      </c>
      <c r="U1665" s="101">
        <v>66140</v>
      </c>
      <c r="V1665" s="102">
        <f t="shared" si="654"/>
        <v>0</v>
      </c>
      <c r="W1665" s="101"/>
      <c r="X1665" s="101"/>
      <c r="Y1665" s="102">
        <f t="shared" si="652"/>
        <v>0</v>
      </c>
      <c r="Z1665" s="102">
        <f t="shared" si="653"/>
        <v>0</v>
      </c>
      <c r="AA1665" s="102" t="e">
        <f t="shared" si="655"/>
        <v>#VALUE!</v>
      </c>
    </row>
    <row r="1666" spans="1:27" ht="17.25">
      <c r="A1666" s="5"/>
      <c r="B1666" s="5"/>
      <c r="C1666" s="93"/>
      <c r="D1666" s="193"/>
      <c r="E1666" s="84"/>
      <c r="F1666" s="85"/>
      <c r="G1666" s="86" t="str">
        <f t="shared" si="644"/>
        <v>Error</v>
      </c>
      <c r="H1666" s="87">
        <v>14400</v>
      </c>
      <c r="I1666" s="88" t="e">
        <f t="shared" si="645"/>
        <v>#VALUE!</v>
      </c>
      <c r="J1666" s="88" t="e">
        <f t="shared" si="640"/>
        <v>#VALUE!</v>
      </c>
      <c r="K1666" s="88">
        <f t="shared" si="646"/>
        <v>0</v>
      </c>
      <c r="L1666" s="88">
        <f t="shared" si="647"/>
        <v>0</v>
      </c>
      <c r="M1666" s="88" t="e">
        <f t="shared" si="648"/>
        <v>#VALUE!</v>
      </c>
      <c r="N1666" s="88" t="e">
        <f t="shared" si="649"/>
        <v>#VALUE!</v>
      </c>
      <c r="O1666" s="87"/>
      <c r="P1666" s="88" t="e">
        <f t="shared" si="641"/>
        <v>#VALUE!</v>
      </c>
      <c r="Q1666" s="89" t="e">
        <f t="shared" si="650"/>
        <v>#VALUE!</v>
      </c>
      <c r="R1666" s="90"/>
      <c r="S1666" s="82"/>
      <c r="T1666" s="28">
        <f t="shared" si="651"/>
        <v>0</v>
      </c>
      <c r="U1666" s="91">
        <v>66140</v>
      </c>
      <c r="V1666" s="92">
        <f t="shared" si="654"/>
        <v>0</v>
      </c>
      <c r="W1666" s="91"/>
      <c r="X1666" s="91"/>
      <c r="Y1666" s="92">
        <f t="shared" si="652"/>
        <v>0</v>
      </c>
      <c r="Z1666" s="92">
        <f t="shared" si="653"/>
        <v>0</v>
      </c>
      <c r="AA1666" s="92" t="e">
        <f t="shared" si="655"/>
        <v>#VALUE!</v>
      </c>
    </row>
    <row r="1667" spans="1:27" ht="17.25">
      <c r="A1667" s="5"/>
      <c r="B1667" s="5"/>
      <c r="C1667" s="93"/>
      <c r="D1667" s="193"/>
      <c r="E1667" s="94"/>
      <c r="F1667" s="95"/>
      <c r="G1667" s="96" t="str">
        <f t="shared" si="644"/>
        <v>Error</v>
      </c>
      <c r="H1667" s="97">
        <v>14400</v>
      </c>
      <c r="I1667" s="98" t="e">
        <f t="shared" si="645"/>
        <v>#VALUE!</v>
      </c>
      <c r="J1667" s="88" t="e">
        <f t="shared" si="640"/>
        <v>#VALUE!</v>
      </c>
      <c r="K1667" s="98">
        <f t="shared" si="646"/>
        <v>0</v>
      </c>
      <c r="L1667" s="98">
        <f t="shared" si="647"/>
        <v>0</v>
      </c>
      <c r="M1667" s="98" t="e">
        <f t="shared" si="648"/>
        <v>#VALUE!</v>
      </c>
      <c r="N1667" s="98" t="e">
        <f t="shared" si="649"/>
        <v>#VALUE!</v>
      </c>
      <c r="O1667" s="97"/>
      <c r="P1667" s="98" t="e">
        <f t="shared" si="641"/>
        <v>#VALUE!</v>
      </c>
      <c r="Q1667" s="99" t="e">
        <f t="shared" si="650"/>
        <v>#VALUE!</v>
      </c>
      <c r="R1667" s="100"/>
      <c r="S1667" s="5"/>
      <c r="T1667" s="28">
        <f t="shared" si="651"/>
        <v>0</v>
      </c>
      <c r="U1667" s="101">
        <v>66140</v>
      </c>
      <c r="V1667" s="102">
        <f t="shared" si="654"/>
        <v>0</v>
      </c>
      <c r="W1667" s="101"/>
      <c r="X1667" s="101"/>
      <c r="Y1667" s="102">
        <f t="shared" si="652"/>
        <v>0</v>
      </c>
      <c r="Z1667" s="102">
        <f t="shared" si="653"/>
        <v>0</v>
      </c>
      <c r="AA1667" s="102" t="e">
        <f t="shared" si="655"/>
        <v>#VALUE!</v>
      </c>
    </row>
    <row r="1668" spans="1:27" ht="17.25">
      <c r="A1668" s="5"/>
      <c r="B1668" s="5"/>
      <c r="C1668" s="93"/>
      <c r="D1668" s="193"/>
      <c r="E1668" s="94"/>
      <c r="F1668" s="95"/>
      <c r="G1668" s="96" t="str">
        <f t="shared" si="644"/>
        <v>Error</v>
      </c>
      <c r="H1668" s="97">
        <v>14400</v>
      </c>
      <c r="I1668" s="98" t="e">
        <f t="shared" si="645"/>
        <v>#VALUE!</v>
      </c>
      <c r="J1668" s="88" t="e">
        <f t="shared" si="640"/>
        <v>#VALUE!</v>
      </c>
      <c r="K1668" s="98">
        <f t="shared" si="646"/>
        <v>0</v>
      </c>
      <c r="L1668" s="98">
        <f t="shared" si="647"/>
        <v>0</v>
      </c>
      <c r="M1668" s="98" t="e">
        <f t="shared" si="648"/>
        <v>#VALUE!</v>
      </c>
      <c r="N1668" s="98" t="e">
        <f t="shared" si="649"/>
        <v>#VALUE!</v>
      </c>
      <c r="O1668" s="97"/>
      <c r="P1668" s="98" t="e">
        <f t="shared" si="641"/>
        <v>#VALUE!</v>
      </c>
      <c r="Q1668" s="99" t="e">
        <f t="shared" si="650"/>
        <v>#VALUE!</v>
      </c>
      <c r="R1668" s="100"/>
      <c r="S1668" s="5"/>
      <c r="T1668" s="28">
        <f t="shared" si="651"/>
        <v>0</v>
      </c>
      <c r="U1668" s="101">
        <v>66140</v>
      </c>
      <c r="V1668" s="102">
        <f t="shared" si="654"/>
        <v>0</v>
      </c>
      <c r="W1668" s="101"/>
      <c r="X1668" s="101"/>
      <c r="Y1668" s="102">
        <f t="shared" si="652"/>
        <v>0</v>
      </c>
      <c r="Z1668" s="102">
        <f t="shared" si="653"/>
        <v>0</v>
      </c>
      <c r="AA1668" s="102" t="e">
        <f t="shared" si="655"/>
        <v>#VALUE!</v>
      </c>
    </row>
    <row r="1669" spans="1:27" ht="17.25">
      <c r="A1669" s="5"/>
      <c r="B1669" s="5"/>
      <c r="C1669" s="93"/>
      <c r="D1669" s="193"/>
      <c r="E1669" s="94"/>
      <c r="F1669" s="95"/>
      <c r="G1669" s="96" t="str">
        <f t="shared" si="644"/>
        <v>Error</v>
      </c>
      <c r="H1669" s="97">
        <v>14400</v>
      </c>
      <c r="I1669" s="98" t="e">
        <f t="shared" si="645"/>
        <v>#VALUE!</v>
      </c>
      <c r="J1669" s="88" t="e">
        <f t="shared" si="640"/>
        <v>#VALUE!</v>
      </c>
      <c r="K1669" s="98">
        <f t="shared" si="646"/>
        <v>0</v>
      </c>
      <c r="L1669" s="98">
        <f t="shared" si="647"/>
        <v>0</v>
      </c>
      <c r="M1669" s="98" t="e">
        <f t="shared" si="648"/>
        <v>#VALUE!</v>
      </c>
      <c r="N1669" s="98" t="e">
        <f t="shared" si="649"/>
        <v>#VALUE!</v>
      </c>
      <c r="O1669" s="97"/>
      <c r="P1669" s="98" t="e">
        <f t="shared" si="641"/>
        <v>#VALUE!</v>
      </c>
      <c r="Q1669" s="99" t="e">
        <f t="shared" si="650"/>
        <v>#VALUE!</v>
      </c>
      <c r="R1669" s="100"/>
      <c r="S1669" s="5"/>
      <c r="T1669" s="28">
        <f t="shared" si="651"/>
        <v>0</v>
      </c>
      <c r="U1669" s="101">
        <v>66140</v>
      </c>
      <c r="V1669" s="102">
        <f t="shared" si="654"/>
        <v>0</v>
      </c>
      <c r="W1669" s="101"/>
      <c r="X1669" s="101"/>
      <c r="Y1669" s="102">
        <f t="shared" si="652"/>
        <v>0</v>
      </c>
      <c r="Z1669" s="102">
        <f t="shared" si="653"/>
        <v>0</v>
      </c>
      <c r="AA1669" s="102" t="e">
        <f t="shared" si="655"/>
        <v>#VALUE!</v>
      </c>
    </row>
    <row r="1670" spans="1:27" ht="17.25">
      <c r="A1670" s="5"/>
      <c r="B1670" s="5"/>
      <c r="C1670" s="93"/>
      <c r="D1670" s="193"/>
      <c r="E1670" s="94"/>
      <c r="F1670" s="95"/>
      <c r="G1670" s="96" t="str">
        <f t="shared" si="644"/>
        <v>Error</v>
      </c>
      <c r="H1670" s="97">
        <v>14400</v>
      </c>
      <c r="I1670" s="98" t="e">
        <f t="shared" si="645"/>
        <v>#VALUE!</v>
      </c>
      <c r="J1670" s="88" t="e">
        <f t="shared" si="640"/>
        <v>#VALUE!</v>
      </c>
      <c r="K1670" s="98">
        <f t="shared" si="646"/>
        <v>0</v>
      </c>
      <c r="L1670" s="98">
        <f t="shared" si="647"/>
        <v>0</v>
      </c>
      <c r="M1670" s="98" t="e">
        <f t="shared" si="648"/>
        <v>#VALUE!</v>
      </c>
      <c r="N1670" s="98" t="e">
        <f t="shared" si="649"/>
        <v>#VALUE!</v>
      </c>
      <c r="O1670" s="97"/>
      <c r="P1670" s="98" t="e">
        <f t="shared" si="641"/>
        <v>#VALUE!</v>
      </c>
      <c r="Q1670" s="99" t="e">
        <f t="shared" si="650"/>
        <v>#VALUE!</v>
      </c>
      <c r="R1670" s="100"/>
      <c r="S1670" s="5"/>
      <c r="T1670" s="28">
        <f t="shared" si="651"/>
        <v>0</v>
      </c>
      <c r="U1670" s="101">
        <v>66140</v>
      </c>
      <c r="V1670" s="102">
        <f t="shared" si="654"/>
        <v>0</v>
      </c>
      <c r="W1670" s="101"/>
      <c r="X1670" s="101"/>
      <c r="Y1670" s="102">
        <f t="shared" si="652"/>
        <v>0</v>
      </c>
      <c r="Z1670" s="102">
        <f t="shared" si="653"/>
        <v>0</v>
      </c>
      <c r="AA1670" s="102" t="e">
        <f t="shared" si="655"/>
        <v>#VALUE!</v>
      </c>
    </row>
    <row r="1671" spans="1:27" ht="17.25">
      <c r="A1671" s="5"/>
      <c r="B1671" s="5"/>
      <c r="C1671" s="93"/>
      <c r="D1671" s="193"/>
      <c r="E1671" s="94"/>
      <c r="F1671" s="95"/>
      <c r="G1671" s="96" t="str">
        <f t="shared" si="644"/>
        <v>Error</v>
      </c>
      <c r="H1671" s="97">
        <v>14400</v>
      </c>
      <c r="I1671" s="98" t="e">
        <f t="shared" si="645"/>
        <v>#VALUE!</v>
      </c>
      <c r="J1671" s="88" t="e">
        <f t="shared" si="640"/>
        <v>#VALUE!</v>
      </c>
      <c r="K1671" s="98">
        <f t="shared" si="646"/>
        <v>0</v>
      </c>
      <c r="L1671" s="98">
        <f t="shared" si="647"/>
        <v>0</v>
      </c>
      <c r="M1671" s="98" t="e">
        <f t="shared" si="648"/>
        <v>#VALUE!</v>
      </c>
      <c r="N1671" s="98" t="e">
        <f t="shared" si="649"/>
        <v>#VALUE!</v>
      </c>
      <c r="O1671" s="97"/>
      <c r="P1671" s="98" t="e">
        <f t="shared" si="641"/>
        <v>#VALUE!</v>
      </c>
      <c r="Q1671" s="99" t="e">
        <f t="shared" si="650"/>
        <v>#VALUE!</v>
      </c>
      <c r="R1671" s="100"/>
      <c r="S1671" s="5"/>
      <c r="T1671" s="28">
        <f t="shared" si="651"/>
        <v>0</v>
      </c>
      <c r="U1671" s="101">
        <v>66140</v>
      </c>
      <c r="V1671" s="102">
        <f t="shared" si="654"/>
        <v>0</v>
      </c>
      <c r="W1671" s="101"/>
      <c r="X1671" s="101"/>
      <c r="Y1671" s="102">
        <f t="shared" si="652"/>
        <v>0</v>
      </c>
      <c r="Z1671" s="102">
        <f t="shared" si="653"/>
        <v>0</v>
      </c>
      <c r="AA1671" s="102" t="e">
        <f t="shared" si="655"/>
        <v>#VALUE!</v>
      </c>
    </row>
    <row r="1672" spans="1:27" ht="17.25">
      <c r="A1672" s="5"/>
      <c r="B1672" s="5"/>
      <c r="C1672" s="93"/>
      <c r="D1672" s="193"/>
      <c r="E1672" s="84"/>
      <c r="F1672" s="85"/>
      <c r="G1672" s="86" t="str">
        <f t="shared" si="644"/>
        <v>Error</v>
      </c>
      <c r="H1672" s="87">
        <v>14400</v>
      </c>
      <c r="I1672" s="88" t="e">
        <f t="shared" si="645"/>
        <v>#VALUE!</v>
      </c>
      <c r="J1672" s="88" t="e">
        <f t="shared" si="640"/>
        <v>#VALUE!</v>
      </c>
      <c r="K1672" s="88">
        <f t="shared" si="646"/>
        <v>0</v>
      </c>
      <c r="L1672" s="88">
        <f t="shared" si="647"/>
        <v>0</v>
      </c>
      <c r="M1672" s="88" t="e">
        <f t="shared" si="648"/>
        <v>#VALUE!</v>
      </c>
      <c r="N1672" s="88" t="e">
        <f t="shared" si="649"/>
        <v>#VALUE!</v>
      </c>
      <c r="O1672" s="87"/>
      <c r="P1672" s="88" t="e">
        <f t="shared" si="641"/>
        <v>#VALUE!</v>
      </c>
      <c r="Q1672" s="89" t="e">
        <f t="shared" si="650"/>
        <v>#VALUE!</v>
      </c>
      <c r="R1672" s="90"/>
      <c r="S1672" s="82"/>
      <c r="T1672" s="28">
        <f t="shared" si="651"/>
        <v>0</v>
      </c>
      <c r="U1672" s="91">
        <v>66140</v>
      </c>
      <c r="V1672" s="92">
        <f t="shared" si="654"/>
        <v>0</v>
      </c>
      <c r="W1672" s="91"/>
      <c r="X1672" s="91"/>
      <c r="Y1672" s="92">
        <f t="shared" si="652"/>
        <v>0</v>
      </c>
      <c r="Z1672" s="92">
        <f t="shared" si="653"/>
        <v>0</v>
      </c>
      <c r="AA1672" s="92" t="e">
        <f t="shared" si="655"/>
        <v>#VALUE!</v>
      </c>
    </row>
    <row r="1673" spans="1:27" ht="17.25">
      <c r="A1673" s="5"/>
      <c r="B1673" s="5"/>
      <c r="C1673" s="93"/>
      <c r="D1673" s="193"/>
      <c r="E1673" s="84"/>
      <c r="F1673" s="85"/>
      <c r="G1673" s="86" t="str">
        <f>IF($C1673="ստորաբաժանման պետ",IF(F1673=0,2.28,IF(F1673=1,2.35,IF(F1673=2,2.43,IF(F1673=3,2.5,IF(OR(F1673=4,F1673=5),2.58,IF(OR(F1673=6,F1673=7),2.66,IF(OR(F1673=8,F1673=9),2.75,IF(OR(F1673=10,F1673=11,F1673=12),2.83,IF(OR(F1673=13,F1673=14,F1673=15),2.92,IF(OR(F1673=16,F1673=17,F1673=18),3.01,3.11)))))))))),IF($C1673="ավագ կարգադրիչ",IF(F1673=0,1.96,IF(F1673=1,2.02,IF(F1673=2,2.08,IF(F1673=3,2.15,IF(OR(F1673=4,F1673=5),2.21,IF(OR(F1673=6,F1673=7),2.28,IF(OR(F1673=8,F1673=9),2.35,IF(OR(F1673=10,F1673=11,F1673=12),2.42,IF(OR(F1673=13,F1673=14,F1673=15),2.5,IF(OR(F1673=16,F1673=17,F1673=18),2.58,2.66)))))))))),IF($C1673="կարգադրիչ",IF(F1673=0,1.45,IF(F1673=1,1.49,IF(F1673=2,1.54,IF(F1673=3,1.59,IF(OR(F1673=4,F1673=5),1.9,IF(OR(F1673=6,F1673=7),1.96,IF(OR(F1673=8,F1673=9),1.73,IF(OR(F1673=10,F1673=11,F1673=12),1.79,IF(OR(F1673=13,F1673=14,F1673=15),1.84,IF(OR(F1673=16,F1673=17,F1673=18),1.9,1.95)))))))))), "Error")))</f>
        <v>Error</v>
      </c>
      <c r="H1673" s="87">
        <v>14400</v>
      </c>
      <c r="I1673" s="88" t="e">
        <f>G1673*H1673</f>
        <v>#VALUE!</v>
      </c>
      <c r="J1673" s="88" t="e">
        <f t="shared" si="640"/>
        <v>#VALUE!</v>
      </c>
      <c r="K1673" s="88">
        <f>IF($D1673="գեներալ-մայոր",2.91,IF($D1673="գնդապետ",2.38,IF($D1673="փոխգնդապետ",2.25,IF($D1673="մայոր",1.85,IF($D1673="կապիտան",1.72,IF($D1673="ավագ լեյտենանտ",1.59,IF($D1673="լեյտենանտ",1.46,IF($D1673="ավագ ենթասպա",1.06,IF($D1673="ենթասպա",0.93,IF($D1673="ավագ",0.79,IF($D1673="ավագ սերժանտ",0.66,IF($D1673="սերժանտ",0.53,IF($D1673="կրտսեր սերժանտ",0.4,0)))))))))))))</f>
        <v>0</v>
      </c>
      <c r="L1673" s="88">
        <f>K1673*H1673</f>
        <v>0</v>
      </c>
      <c r="M1673" s="88" t="e">
        <f>L1673+J1673</f>
        <v>#VALUE!</v>
      </c>
      <c r="N1673" s="88" t="e">
        <f>IF(F1673&lt;2,M1673*0%,IF(F1673&lt;5,M1673*5%,IF(F1673&lt;10,M1673*10%,IF(F1673&lt;15,M1673*15%,IF(F1673&lt;20,M1673*20%,IF(F1673&lt;25,M1673*25%,IF(F1673&gt;=25,M1673*30%)))))))</f>
        <v>#VALUE!</v>
      </c>
      <c r="O1673" s="87"/>
      <c r="P1673" s="88" t="e">
        <f t="shared" si="641"/>
        <v>#VALUE!</v>
      </c>
      <c r="Q1673" s="89" t="e">
        <f>P1673*6.565</f>
        <v>#VALUE!</v>
      </c>
      <c r="R1673" s="90"/>
      <c r="S1673" s="82"/>
      <c r="T1673" s="28">
        <f t="shared" si="651"/>
        <v>0</v>
      </c>
      <c r="U1673" s="91">
        <v>66140</v>
      </c>
      <c r="V1673" s="92">
        <f t="shared" si="654"/>
        <v>0</v>
      </c>
      <c r="W1673" s="91"/>
      <c r="X1673" s="91"/>
      <c r="Y1673" s="92">
        <f>+V1673+W1673+X1673</f>
        <v>0</v>
      </c>
      <c r="Z1673" s="92">
        <f>+Y1673*6.565</f>
        <v>0</v>
      </c>
      <c r="AA1673" s="92" t="e">
        <f t="shared" si="655"/>
        <v>#VALUE!</v>
      </c>
    </row>
    <row r="1674" spans="1:27" ht="17.25">
      <c r="A1674" s="5"/>
      <c r="B1674" s="5"/>
      <c r="C1674" s="93"/>
      <c r="D1674" s="193"/>
      <c r="E1674" s="94"/>
      <c r="F1674" s="95"/>
      <c r="G1674" s="96" t="str">
        <f t="shared" si="644"/>
        <v>Error</v>
      </c>
      <c r="H1674" s="97">
        <v>14400</v>
      </c>
      <c r="I1674" s="98" t="e">
        <f t="shared" ref="I1674:I1689" si="656">G1674*H1674</f>
        <v>#VALUE!</v>
      </c>
      <c r="J1674" s="88" t="e">
        <f t="shared" si="640"/>
        <v>#VALUE!</v>
      </c>
      <c r="K1674" s="98">
        <f t="shared" si="646"/>
        <v>0</v>
      </c>
      <c r="L1674" s="98">
        <f t="shared" ref="L1674:L1689" si="657">K1674*H1674</f>
        <v>0</v>
      </c>
      <c r="M1674" s="98" t="e">
        <f t="shared" ref="M1674:M1689" si="658">L1674+J1674</f>
        <v>#VALUE!</v>
      </c>
      <c r="N1674" s="98" t="e">
        <f t="shared" ref="N1674:N1689" si="659">IF(F1674&lt;2,M1674*0%,IF(F1674&lt;5,M1674*5%,IF(F1674&lt;10,M1674*10%,IF(F1674&lt;15,M1674*15%,IF(F1674&lt;20,M1674*20%,IF(F1674&lt;25,M1674*25%,IF(F1674&gt;=25,M1674*30%)))))))</f>
        <v>#VALUE!</v>
      </c>
      <c r="O1674" s="97"/>
      <c r="P1674" s="98" t="e">
        <f t="shared" si="641"/>
        <v>#VALUE!</v>
      </c>
      <c r="Q1674" s="99" t="e">
        <f t="shared" si="650"/>
        <v>#VALUE!</v>
      </c>
      <c r="R1674" s="100"/>
      <c r="S1674" s="5"/>
      <c r="T1674" s="28">
        <f t="shared" si="651"/>
        <v>0</v>
      </c>
      <c r="U1674" s="101">
        <v>66140</v>
      </c>
      <c r="V1674" s="102">
        <f t="shared" si="654"/>
        <v>0</v>
      </c>
      <c r="W1674" s="101"/>
      <c r="X1674" s="101"/>
      <c r="Y1674" s="102">
        <f t="shared" ref="Y1674:Y1689" si="660">+V1674+W1674+X1674</f>
        <v>0</v>
      </c>
      <c r="Z1674" s="102">
        <f t="shared" si="653"/>
        <v>0</v>
      </c>
      <c r="AA1674" s="102" t="e">
        <f t="shared" si="655"/>
        <v>#VALUE!</v>
      </c>
    </row>
    <row r="1675" spans="1:27" ht="17.25">
      <c r="A1675" s="5"/>
      <c r="B1675" s="5"/>
      <c r="C1675" s="93"/>
      <c r="D1675" s="193"/>
      <c r="E1675" s="94"/>
      <c r="F1675" s="95"/>
      <c r="G1675" s="96" t="str">
        <f t="shared" si="644"/>
        <v>Error</v>
      </c>
      <c r="H1675" s="97">
        <v>14400</v>
      </c>
      <c r="I1675" s="98" t="e">
        <f t="shared" si="656"/>
        <v>#VALUE!</v>
      </c>
      <c r="J1675" s="88" t="e">
        <f t="shared" si="640"/>
        <v>#VALUE!</v>
      </c>
      <c r="K1675" s="98">
        <f t="shared" si="646"/>
        <v>0</v>
      </c>
      <c r="L1675" s="98">
        <f t="shared" si="657"/>
        <v>0</v>
      </c>
      <c r="M1675" s="98" t="e">
        <f t="shared" si="658"/>
        <v>#VALUE!</v>
      </c>
      <c r="N1675" s="98" t="e">
        <f t="shared" si="659"/>
        <v>#VALUE!</v>
      </c>
      <c r="O1675" s="97"/>
      <c r="P1675" s="98" t="e">
        <f t="shared" si="641"/>
        <v>#VALUE!</v>
      </c>
      <c r="Q1675" s="99" t="e">
        <f t="shared" si="650"/>
        <v>#VALUE!</v>
      </c>
      <c r="R1675" s="100"/>
      <c r="S1675" s="5"/>
      <c r="T1675" s="28">
        <f t="shared" si="651"/>
        <v>0</v>
      </c>
      <c r="U1675" s="101">
        <v>66140</v>
      </c>
      <c r="V1675" s="102">
        <f t="shared" si="654"/>
        <v>0</v>
      </c>
      <c r="W1675" s="101"/>
      <c r="X1675" s="101"/>
      <c r="Y1675" s="102">
        <f t="shared" si="660"/>
        <v>0</v>
      </c>
      <c r="Z1675" s="102">
        <f t="shared" si="653"/>
        <v>0</v>
      </c>
      <c r="AA1675" s="102" t="e">
        <f t="shared" si="655"/>
        <v>#VALUE!</v>
      </c>
    </row>
    <row r="1676" spans="1:27" ht="17.25">
      <c r="A1676" s="5"/>
      <c r="B1676" s="5"/>
      <c r="C1676" s="93"/>
      <c r="D1676" s="193"/>
      <c r="E1676" s="94"/>
      <c r="F1676" s="95"/>
      <c r="G1676" s="96" t="str">
        <f t="shared" si="644"/>
        <v>Error</v>
      </c>
      <c r="H1676" s="97">
        <v>14400</v>
      </c>
      <c r="I1676" s="98" t="e">
        <f t="shared" si="656"/>
        <v>#VALUE!</v>
      </c>
      <c r="J1676" s="88" t="e">
        <f t="shared" si="640"/>
        <v>#VALUE!</v>
      </c>
      <c r="K1676" s="98">
        <f t="shared" si="646"/>
        <v>0</v>
      </c>
      <c r="L1676" s="98">
        <f t="shared" si="657"/>
        <v>0</v>
      </c>
      <c r="M1676" s="98" t="e">
        <f t="shared" si="658"/>
        <v>#VALUE!</v>
      </c>
      <c r="N1676" s="98" t="e">
        <f t="shared" si="659"/>
        <v>#VALUE!</v>
      </c>
      <c r="O1676" s="97"/>
      <c r="P1676" s="98" t="e">
        <f t="shared" si="641"/>
        <v>#VALUE!</v>
      </c>
      <c r="Q1676" s="99" t="e">
        <f t="shared" si="650"/>
        <v>#VALUE!</v>
      </c>
      <c r="R1676" s="100"/>
      <c r="S1676" s="5"/>
      <c r="T1676" s="28">
        <f t="shared" si="651"/>
        <v>0</v>
      </c>
      <c r="U1676" s="101">
        <v>66140</v>
      </c>
      <c r="V1676" s="102">
        <f t="shared" si="654"/>
        <v>0</v>
      </c>
      <c r="W1676" s="101"/>
      <c r="X1676" s="101"/>
      <c r="Y1676" s="102">
        <f t="shared" si="660"/>
        <v>0</v>
      </c>
      <c r="Z1676" s="102">
        <f t="shared" si="653"/>
        <v>0</v>
      </c>
      <c r="AA1676" s="102" t="e">
        <f t="shared" si="655"/>
        <v>#VALUE!</v>
      </c>
    </row>
    <row r="1677" spans="1:27" ht="17.25">
      <c r="A1677" s="5"/>
      <c r="B1677" s="5"/>
      <c r="C1677" s="93"/>
      <c r="D1677" s="193"/>
      <c r="E1677" s="94"/>
      <c r="F1677" s="95"/>
      <c r="G1677" s="96" t="str">
        <f t="shared" si="644"/>
        <v>Error</v>
      </c>
      <c r="H1677" s="97">
        <v>14400</v>
      </c>
      <c r="I1677" s="98" t="e">
        <f t="shared" si="656"/>
        <v>#VALUE!</v>
      </c>
      <c r="J1677" s="88" t="e">
        <f t="shared" si="640"/>
        <v>#VALUE!</v>
      </c>
      <c r="K1677" s="98">
        <f t="shared" si="646"/>
        <v>0</v>
      </c>
      <c r="L1677" s="98">
        <f t="shared" si="657"/>
        <v>0</v>
      </c>
      <c r="M1677" s="98" t="e">
        <f t="shared" si="658"/>
        <v>#VALUE!</v>
      </c>
      <c r="N1677" s="98" t="e">
        <f t="shared" si="659"/>
        <v>#VALUE!</v>
      </c>
      <c r="O1677" s="97"/>
      <c r="P1677" s="98" t="e">
        <f t="shared" si="641"/>
        <v>#VALUE!</v>
      </c>
      <c r="Q1677" s="99" t="e">
        <f t="shared" si="650"/>
        <v>#VALUE!</v>
      </c>
      <c r="R1677" s="100"/>
      <c r="S1677" s="5"/>
      <c r="T1677" s="28">
        <f t="shared" si="651"/>
        <v>0</v>
      </c>
      <c r="U1677" s="101">
        <v>66140</v>
      </c>
      <c r="V1677" s="102">
        <f t="shared" si="654"/>
        <v>0</v>
      </c>
      <c r="W1677" s="101"/>
      <c r="X1677" s="101"/>
      <c r="Y1677" s="102">
        <f t="shared" si="660"/>
        <v>0</v>
      </c>
      <c r="Z1677" s="102">
        <f t="shared" si="653"/>
        <v>0</v>
      </c>
      <c r="AA1677" s="102" t="e">
        <f t="shared" si="655"/>
        <v>#VALUE!</v>
      </c>
    </row>
    <row r="1678" spans="1:27" ht="17.25">
      <c r="A1678" s="5"/>
      <c r="B1678" s="5"/>
      <c r="C1678" s="93"/>
      <c r="D1678" s="193"/>
      <c r="E1678" s="94"/>
      <c r="F1678" s="95"/>
      <c r="G1678" s="96" t="str">
        <f t="shared" si="644"/>
        <v>Error</v>
      </c>
      <c r="H1678" s="97">
        <v>14400</v>
      </c>
      <c r="I1678" s="98" t="e">
        <f t="shared" si="656"/>
        <v>#VALUE!</v>
      </c>
      <c r="J1678" s="88" t="e">
        <f t="shared" si="640"/>
        <v>#VALUE!</v>
      </c>
      <c r="K1678" s="98">
        <f t="shared" si="646"/>
        <v>0</v>
      </c>
      <c r="L1678" s="98">
        <f t="shared" si="657"/>
        <v>0</v>
      </c>
      <c r="M1678" s="98" t="e">
        <f t="shared" si="658"/>
        <v>#VALUE!</v>
      </c>
      <c r="N1678" s="98" t="e">
        <f t="shared" si="659"/>
        <v>#VALUE!</v>
      </c>
      <c r="O1678" s="97"/>
      <c r="P1678" s="98" t="e">
        <f t="shared" si="641"/>
        <v>#VALUE!</v>
      </c>
      <c r="Q1678" s="99" t="e">
        <f t="shared" si="650"/>
        <v>#VALUE!</v>
      </c>
      <c r="R1678" s="100"/>
      <c r="S1678" s="5"/>
      <c r="T1678" s="28">
        <f t="shared" si="651"/>
        <v>0</v>
      </c>
      <c r="U1678" s="101">
        <v>66140</v>
      </c>
      <c r="V1678" s="102">
        <f t="shared" si="654"/>
        <v>0</v>
      </c>
      <c r="W1678" s="101"/>
      <c r="X1678" s="101"/>
      <c r="Y1678" s="102">
        <f t="shared" si="660"/>
        <v>0</v>
      </c>
      <c r="Z1678" s="102">
        <f t="shared" si="653"/>
        <v>0</v>
      </c>
      <c r="AA1678" s="102" t="e">
        <f t="shared" si="655"/>
        <v>#VALUE!</v>
      </c>
    </row>
    <row r="1679" spans="1:27" ht="17.25">
      <c r="A1679" s="5"/>
      <c r="B1679" s="5"/>
      <c r="C1679" s="93"/>
      <c r="D1679" s="193"/>
      <c r="E1679" s="84"/>
      <c r="F1679" s="85"/>
      <c r="G1679" s="86" t="str">
        <f t="shared" si="644"/>
        <v>Error</v>
      </c>
      <c r="H1679" s="87">
        <v>14400</v>
      </c>
      <c r="I1679" s="88" t="e">
        <f t="shared" si="656"/>
        <v>#VALUE!</v>
      </c>
      <c r="J1679" s="88" t="e">
        <f t="shared" si="640"/>
        <v>#VALUE!</v>
      </c>
      <c r="K1679" s="88">
        <f t="shared" si="646"/>
        <v>0</v>
      </c>
      <c r="L1679" s="88">
        <f t="shared" si="657"/>
        <v>0</v>
      </c>
      <c r="M1679" s="88" t="e">
        <f t="shared" si="658"/>
        <v>#VALUE!</v>
      </c>
      <c r="N1679" s="88" t="e">
        <f t="shared" si="659"/>
        <v>#VALUE!</v>
      </c>
      <c r="O1679" s="87"/>
      <c r="P1679" s="88" t="e">
        <f t="shared" si="641"/>
        <v>#VALUE!</v>
      </c>
      <c r="Q1679" s="89" t="e">
        <f t="shared" si="650"/>
        <v>#VALUE!</v>
      </c>
      <c r="R1679" s="90"/>
      <c r="S1679" s="82"/>
      <c r="T1679" s="28">
        <f t="shared" si="651"/>
        <v>0</v>
      </c>
      <c r="U1679" s="91">
        <v>66140</v>
      </c>
      <c r="V1679" s="92">
        <f t="shared" si="654"/>
        <v>0</v>
      </c>
      <c r="W1679" s="91"/>
      <c r="X1679" s="91"/>
      <c r="Y1679" s="92">
        <f t="shared" si="660"/>
        <v>0</v>
      </c>
      <c r="Z1679" s="92">
        <f t="shared" si="653"/>
        <v>0</v>
      </c>
      <c r="AA1679" s="92" t="e">
        <f t="shared" si="655"/>
        <v>#VALUE!</v>
      </c>
    </row>
    <row r="1680" spans="1:27" ht="17.25">
      <c r="A1680" s="5"/>
      <c r="B1680" s="5"/>
      <c r="C1680" s="93"/>
      <c r="D1680" s="193"/>
      <c r="E1680" s="94"/>
      <c r="F1680" s="95"/>
      <c r="G1680" s="96" t="str">
        <f t="shared" si="644"/>
        <v>Error</v>
      </c>
      <c r="H1680" s="97">
        <v>14400</v>
      </c>
      <c r="I1680" s="98" t="e">
        <f t="shared" si="656"/>
        <v>#VALUE!</v>
      </c>
      <c r="J1680" s="88" t="e">
        <f t="shared" si="640"/>
        <v>#VALUE!</v>
      </c>
      <c r="K1680" s="98">
        <f t="shared" si="646"/>
        <v>0</v>
      </c>
      <c r="L1680" s="98">
        <f t="shared" si="657"/>
        <v>0</v>
      </c>
      <c r="M1680" s="98" t="e">
        <f t="shared" si="658"/>
        <v>#VALUE!</v>
      </c>
      <c r="N1680" s="98" t="e">
        <f t="shared" si="659"/>
        <v>#VALUE!</v>
      </c>
      <c r="O1680" s="97"/>
      <c r="P1680" s="98" t="e">
        <f t="shared" si="641"/>
        <v>#VALUE!</v>
      </c>
      <c r="Q1680" s="99" t="e">
        <f t="shared" si="650"/>
        <v>#VALUE!</v>
      </c>
      <c r="R1680" s="100"/>
      <c r="S1680" s="5"/>
      <c r="T1680" s="28">
        <f t="shared" si="651"/>
        <v>0</v>
      </c>
      <c r="U1680" s="101">
        <v>66140</v>
      </c>
      <c r="V1680" s="102">
        <f t="shared" si="654"/>
        <v>0</v>
      </c>
      <c r="W1680" s="101"/>
      <c r="X1680" s="101"/>
      <c r="Y1680" s="102">
        <f t="shared" si="660"/>
        <v>0</v>
      </c>
      <c r="Z1680" s="102">
        <f t="shared" si="653"/>
        <v>0</v>
      </c>
      <c r="AA1680" s="102" t="e">
        <f t="shared" si="655"/>
        <v>#VALUE!</v>
      </c>
    </row>
    <row r="1681" spans="1:29" ht="17.25">
      <c r="A1681" s="5"/>
      <c r="B1681" s="5"/>
      <c r="C1681" s="93"/>
      <c r="D1681" s="193"/>
      <c r="E1681" s="94"/>
      <c r="F1681" s="95"/>
      <c r="G1681" s="96" t="str">
        <f t="shared" si="644"/>
        <v>Error</v>
      </c>
      <c r="H1681" s="97">
        <v>14400</v>
      </c>
      <c r="I1681" s="98" t="e">
        <f t="shared" si="656"/>
        <v>#VALUE!</v>
      </c>
      <c r="J1681" s="88" t="e">
        <f t="shared" si="640"/>
        <v>#VALUE!</v>
      </c>
      <c r="K1681" s="98">
        <f t="shared" si="646"/>
        <v>0</v>
      </c>
      <c r="L1681" s="98">
        <f t="shared" si="657"/>
        <v>0</v>
      </c>
      <c r="M1681" s="98" t="e">
        <f t="shared" si="658"/>
        <v>#VALUE!</v>
      </c>
      <c r="N1681" s="98" t="e">
        <f t="shared" si="659"/>
        <v>#VALUE!</v>
      </c>
      <c r="O1681" s="97"/>
      <c r="P1681" s="98" t="e">
        <f t="shared" si="641"/>
        <v>#VALUE!</v>
      </c>
      <c r="Q1681" s="99" t="e">
        <f t="shared" si="650"/>
        <v>#VALUE!</v>
      </c>
      <c r="R1681" s="100"/>
      <c r="S1681" s="5"/>
      <c r="T1681" s="28">
        <f t="shared" si="651"/>
        <v>0</v>
      </c>
      <c r="U1681" s="101">
        <v>66140</v>
      </c>
      <c r="V1681" s="102">
        <f t="shared" si="654"/>
        <v>0</v>
      </c>
      <c r="W1681" s="101"/>
      <c r="X1681" s="101"/>
      <c r="Y1681" s="102">
        <f t="shared" si="660"/>
        <v>0</v>
      </c>
      <c r="Z1681" s="102">
        <f t="shared" si="653"/>
        <v>0</v>
      </c>
      <c r="AA1681" s="102" t="e">
        <f t="shared" si="655"/>
        <v>#VALUE!</v>
      </c>
    </row>
    <row r="1682" spans="1:29" ht="17.25">
      <c r="A1682" s="5"/>
      <c r="B1682" s="5"/>
      <c r="C1682" s="93"/>
      <c r="D1682" s="193"/>
      <c r="E1682" s="94"/>
      <c r="F1682" s="95"/>
      <c r="G1682" s="96" t="str">
        <f t="shared" si="644"/>
        <v>Error</v>
      </c>
      <c r="H1682" s="97">
        <v>14400</v>
      </c>
      <c r="I1682" s="98" t="e">
        <f t="shared" si="656"/>
        <v>#VALUE!</v>
      </c>
      <c r="J1682" s="88" t="e">
        <f t="shared" ref="J1682:J1689" si="661">IF(I1682&lt;=59525,59525,I1682)</f>
        <v>#VALUE!</v>
      </c>
      <c r="K1682" s="98">
        <f t="shared" si="646"/>
        <v>0</v>
      </c>
      <c r="L1682" s="98">
        <f t="shared" si="657"/>
        <v>0</v>
      </c>
      <c r="M1682" s="98" t="e">
        <f t="shared" si="658"/>
        <v>#VALUE!</v>
      </c>
      <c r="N1682" s="98" t="e">
        <f t="shared" si="659"/>
        <v>#VALUE!</v>
      </c>
      <c r="O1682" s="97"/>
      <c r="P1682" s="98" t="e">
        <f t="shared" ref="P1682:P1689" si="662">M1682+N1682+O1682</f>
        <v>#VALUE!</v>
      </c>
      <c r="Q1682" s="99" t="e">
        <f t="shared" si="650"/>
        <v>#VALUE!</v>
      </c>
      <c r="R1682" s="100"/>
      <c r="S1682" s="5"/>
      <c r="T1682" s="28">
        <f t="shared" si="651"/>
        <v>0</v>
      </c>
      <c r="U1682" s="101">
        <v>66140</v>
      </c>
      <c r="V1682" s="102">
        <f t="shared" ref="V1682:V1689" si="663">+U1682*T1682</f>
        <v>0</v>
      </c>
      <c r="W1682" s="101"/>
      <c r="X1682" s="101"/>
      <c r="Y1682" s="102">
        <f t="shared" si="660"/>
        <v>0</v>
      </c>
      <c r="Z1682" s="102">
        <f t="shared" si="653"/>
        <v>0</v>
      </c>
      <c r="AA1682" s="102" t="e">
        <f t="shared" ref="AA1682:AA1689" si="664">+Z1682+Q1682</f>
        <v>#VALUE!</v>
      </c>
    </row>
    <row r="1683" spans="1:29" ht="17.25">
      <c r="A1683" s="5"/>
      <c r="B1683" s="5"/>
      <c r="C1683" s="93"/>
      <c r="D1683" s="193"/>
      <c r="E1683" s="94"/>
      <c r="F1683" s="95"/>
      <c r="G1683" s="96" t="str">
        <f t="shared" ref="G1683:G1689" si="665">IF($C1683="ստորաբաժանման պետ",IF(F1683=0,2.28,IF(F1683=1,2.35,IF(F1683=2,2.43,IF(F1683=3,2.5,IF(OR(F1683=4,F1683=5),2.58,IF(OR(F1683=6,F1683=7),2.66,IF(OR(F1683=8,F1683=9),2.75,IF(OR(F1683=10,F1683=11,F1683=12),2.83,IF(OR(F1683=13,F1683=14,F1683=15),2.92,IF(OR(F1683=16,F1683=17,F1683=18),3.01,3.11)))))))))),IF($C1683="ավագ կարգադրիչ",IF(F1683=0,1.96,IF(F1683=1,2.02,IF(F1683=2,2.08,IF(F1683=3,2.15,IF(OR(F1683=4,F1683=5),2.21,IF(OR(F1683=6,F1683=7),2.28,IF(OR(F1683=8,F1683=9),2.35,IF(OR(F1683=10,F1683=11,F1683=12),2.42,IF(OR(F1683=13,F1683=14,F1683=15),2.5,IF(OR(F1683=16,F1683=17,F1683=18),2.58,2.66)))))))))),IF($C1683="կարգադրիչ",IF(F1683=0,1.45,IF(F1683=1,1.49,IF(F1683=2,1.54,IF(F1683=3,1.59,IF(OR(F1683=4,F1683=5),1.9,IF(OR(F1683=6,F1683=7),1.96,IF(OR(F1683=8,F1683=9),1.73,IF(OR(F1683=10,F1683=11,F1683=12),1.79,IF(OR(F1683=13,F1683=14,F1683=15),1.84,IF(OR(F1683=16,F1683=17,F1683=18),1.9,1.95)))))))))), "Error")))</f>
        <v>Error</v>
      </c>
      <c r="H1683" s="97">
        <v>14400</v>
      </c>
      <c r="I1683" s="98" t="e">
        <f t="shared" si="656"/>
        <v>#VALUE!</v>
      </c>
      <c r="J1683" s="88" t="e">
        <f t="shared" si="661"/>
        <v>#VALUE!</v>
      </c>
      <c r="K1683" s="98">
        <f t="shared" ref="K1683:K1689" si="666">IF($D1683="գեներալ-մայոր",2.91,IF($D1683="գնդապետ",2.38,IF($D1683="փոխգնդապետ",2.25,IF($D1683="մայոր",1.85,IF($D1683="կապիտան",1.72,IF($D1683="ավագ լեյտենանտ",1.59,IF($D1683="լեյտենանտ",1.46,IF($D1683="ավագ ենթասպա",1.06,IF($D1683="ենթասպա",0.93,IF($D1683="ավագ",0.79,IF($D1683="ավագ սերժանտ",0.66,IF($D1683="սերժանտ",0.53,IF($D1683="կրտսեր սերժանտ",0.4,0)))))))))))))</f>
        <v>0</v>
      </c>
      <c r="L1683" s="98">
        <f t="shared" si="657"/>
        <v>0</v>
      </c>
      <c r="M1683" s="98" t="e">
        <f t="shared" si="658"/>
        <v>#VALUE!</v>
      </c>
      <c r="N1683" s="98" t="e">
        <f t="shared" si="659"/>
        <v>#VALUE!</v>
      </c>
      <c r="O1683" s="97"/>
      <c r="P1683" s="98" t="e">
        <f t="shared" si="662"/>
        <v>#VALUE!</v>
      </c>
      <c r="Q1683" s="99" t="e">
        <f t="shared" ref="Q1683:Q1689" si="667">P1683*6.565</f>
        <v>#VALUE!</v>
      </c>
      <c r="R1683" s="100"/>
      <c r="S1683" s="5"/>
      <c r="T1683" s="28">
        <f t="shared" ref="T1683:T1689" si="668">IF(E1683&lt;1,0,IF(D1683="Բ-1",IF(F1683=0,6.94,IF(F1683=1,7.17,IF(F1683=2,7.41,IF(F1683=3,7.66,IF(OR(F1683=5,F1683=4),7.92,IF(OR(F1683=6,F1683=7),8.18,IF(OR(F1683=8,F1683=9),8.46,IF(OR(F1683=10,F1683=11,F1683=12),8.74,IF(OR(F1683=13,F1683=14,F1683=15),9.03,IF(OR(F1683=16,F1683=17,F1683=18),9.33,9.65)))))))))),IF(D1683="Բ-2", IF(F1683=0,5.71,IF(F1683=1,5.89,IF(F1683=2,6.09,IF(F1683=3,6.29,IF(OR(F1683=5,F1683=4),6.5,IF(OR(F1683=6,F1683=7),6.72,IF(OR(F1683=8,F1683=9),6.94,IF(OR(F1683=10,F1683=11,F1683=12),7.17,IF(OR(F1683=13,F1683=14,F1683=15),7.41,IF(OR(F1683=16,F1683=17,F1683=18),7.65,7.91)))))))))), IF(D1683="Գ-1", IF(F1683=0,4.7,IF(F1683=1,4.86,IF(F1683=2,5.01,IF(F1683=3,5.18,IF(OR(F1683=5,F1683=4),5.35,IF(OR(F1683=6,F1683=7),5.52,IF(OR(F1683=8,F1683=9),5.71,IF(OR(F1683=10,F1683=11,F1683=12),5.89,IF(OR(F1683=13,F1683=14,F1683=15),6.09,IF(OR(F1683=16,F1683=17,F1683=18),6.29,6.49)))))))))), IF(D1683="Գ-2", IF(F1683=0,3.88,IF(F1683=1,4.01,IF(F1683=2,4.14,IF(F1683=3,4.27,IF(OR(F1683=5,F1683=4),4.41,IF(OR(F1683=6,F1683=7),4.55,IF(OR(F1683=8,F1683=9),4.7,IF(OR(F1683=10,F1683=11,F1683=12),4.85,IF(OR(F1683=13,F1683=14,F1683=15),5.01,IF(OR(F1683=16,F1683=17,F1683=18),5.17,5.34)))))))))), IF(D1683="Գ-3", IF(F1683=0,3.21,IF(F1683=1,3.31,IF(F1683=2,3.42,IF(F1683=3,3.53,IF(OR(F1683=5,F1683=4),3.64,IF(OR(F1683=6,F1683=7),3.76,IF(OR(F1683=8,F1683=9),3.88,IF(OR(F1683=10,F1683=11,F1683=12),4.01,IF(OR(F1683=13,F1683=14,F1683=15),4.13,IF(OR(F1683=16,F1683=17,F1683=18),4.27,4.4)))))))))), IF(D1683="Ա-1", IF(F1683=0,2.66,IF(F1683=1,2.75,IF(F1683=2,2.83,IF(F1683=3,2.92,IF(OR(F1683=5,F1683=4),3.02,IF(OR(F1683=6,F1683=7),3.11,IF(OR(F1683=8,F1683=9),3.21,IF(OR(F1683=10,F1683=11,F1683=12),3.31,IF(OR(F1683=13,F1683=14,F1683=15),3.42,IF(OR(F1683=16,F1683=17,F1683=18),3.53,3.64)))))))))), IF(D1683="Ա-2", IF(F1683=0,2.28,IF(F1683=1,2.35,IF(F1683=2,2.43,IF(F1683=3,2.5,IF(OR(F1683=5,F1683=4),2.58,IF(OR(F1683=6,F1683=7),2.66,IF(OR(F1683=8,F1683=9),2.75,IF(OR(F1683=10,F1683=11,F1683=12),2.83,IF(OR(F1683=13,F1683=14,F1683=15),2.92,IF(OR(F1683=16,F1683=17,F1683=18),3.01,3.11)))))))))),IF(D1683="Ա-3", IF(F1683=0,1.96,IF(F1683=1,2.02,IF(F1683=2,2.08,IF(F1683=3,2.15,IF(OR(F1683=5,F1683=4),2.21,IF(OR(F1683=6,F1683=7),2.28,IF(OR(F1683=8,F1683=9),2.35,IF(OR(F1683=10,F1683=11,F1683=12),2.42,IF(OR(F1683=13,F1683=14,F1683=15),2.5,IF(OR(F1683=16,F1683=17,F1683=18),2.58,2.66)))))))))), IF(D1683="Կ-1", IF(F1683=0,1.68,IF(F1683=1,1.73,IF(F1683=2,1.79,IF(F1683=3,1.84,IF(OR(F1683=5,F1683=4),1.9,IF(OR(F1683=6,F1683=7),1.96,IF(OR(F1683=8,F1683=9),2.02,IF(OR(F1683=10,F1683=11,F1683=12),2.08,IF(OR(F1683=13,F1683=14,F1683=15),2.14,IF(OR(F1683=16,F1683=17,F1683=18),2.21,2.28)))))))))), IF(D1683="Կ-2", IF(F1683=0,1.45,IF(F1683=1,1.49,IF(F1683=2,1.54,IF(F1683=3,1.59,IF(OR(F1683=5,F1683=4),1.63,IF(OR(F1683=6,F1683=7),1.68,IF(OR(F1683=8,F1683=9),1.73,IF(OR(F1683=10,F1683=11,F1683=12),1.79,IF(OR(F1683=13,F1683=14,F1683=15),1.84,IF(OR(F1683=16,F1683=17,F1683=18),1.9,1.95)))))))))),IF(D1683="Կ-3", IF(F1683=0,1.25,IF(F1683=1,1.29,IF(F1683=2,1.33,IF(F1683=3,1.37,IF(OR(F1683=5,F1683=4),1.41,IF(OR(F1683=6,F1683=7),1.45,IF(OR(F1683=8,F1683=9),1.49,IF(OR(F1683=10,F1683=11,F1683=12),1.54,IF(OR(F1683=13,F1683=14,F1683=15),1.58,IF(OR(F1683=16,F1683=17,F1683=18),1.63,1.68)))))))))), "Error"))))))))))))</f>
        <v>0</v>
      </c>
      <c r="U1683" s="101">
        <v>66140</v>
      </c>
      <c r="V1683" s="102">
        <f t="shared" si="663"/>
        <v>0</v>
      </c>
      <c r="W1683" s="101"/>
      <c r="X1683" s="101"/>
      <c r="Y1683" s="102">
        <f t="shared" si="660"/>
        <v>0</v>
      </c>
      <c r="Z1683" s="102">
        <f t="shared" ref="Z1683:Z1689" si="669">+Y1683*6.565</f>
        <v>0</v>
      </c>
      <c r="AA1683" s="102" t="e">
        <f t="shared" si="664"/>
        <v>#VALUE!</v>
      </c>
    </row>
    <row r="1684" spans="1:29" ht="17.25">
      <c r="A1684" s="5"/>
      <c r="B1684" s="5"/>
      <c r="C1684" s="93"/>
      <c r="D1684" s="193"/>
      <c r="E1684" s="94"/>
      <c r="F1684" s="95"/>
      <c r="G1684" s="96" t="str">
        <f t="shared" si="665"/>
        <v>Error</v>
      </c>
      <c r="H1684" s="97">
        <v>14400</v>
      </c>
      <c r="I1684" s="98" t="e">
        <f t="shared" si="656"/>
        <v>#VALUE!</v>
      </c>
      <c r="J1684" s="88" t="e">
        <f t="shared" si="661"/>
        <v>#VALUE!</v>
      </c>
      <c r="K1684" s="98">
        <f t="shared" si="666"/>
        <v>0</v>
      </c>
      <c r="L1684" s="98">
        <f t="shared" si="657"/>
        <v>0</v>
      </c>
      <c r="M1684" s="98" t="e">
        <f t="shared" si="658"/>
        <v>#VALUE!</v>
      </c>
      <c r="N1684" s="98" t="e">
        <f t="shared" si="659"/>
        <v>#VALUE!</v>
      </c>
      <c r="O1684" s="97"/>
      <c r="P1684" s="98" t="e">
        <f t="shared" si="662"/>
        <v>#VALUE!</v>
      </c>
      <c r="Q1684" s="99" t="e">
        <f t="shared" si="667"/>
        <v>#VALUE!</v>
      </c>
      <c r="R1684" s="100"/>
      <c r="S1684" s="5"/>
      <c r="T1684" s="28">
        <f t="shared" si="668"/>
        <v>0</v>
      </c>
      <c r="U1684" s="101">
        <v>66140</v>
      </c>
      <c r="V1684" s="102">
        <f t="shared" si="663"/>
        <v>0</v>
      </c>
      <c r="W1684" s="101"/>
      <c r="X1684" s="101"/>
      <c r="Y1684" s="102">
        <f t="shared" si="660"/>
        <v>0</v>
      </c>
      <c r="Z1684" s="102">
        <f t="shared" si="669"/>
        <v>0</v>
      </c>
      <c r="AA1684" s="102" t="e">
        <f t="shared" si="664"/>
        <v>#VALUE!</v>
      </c>
    </row>
    <row r="1685" spans="1:29" ht="17.25">
      <c r="A1685" s="5"/>
      <c r="B1685" s="5"/>
      <c r="C1685" s="93"/>
      <c r="D1685" s="193"/>
      <c r="E1685" s="84"/>
      <c r="F1685" s="85"/>
      <c r="G1685" s="86" t="str">
        <f t="shared" si="665"/>
        <v>Error</v>
      </c>
      <c r="H1685" s="87">
        <v>14400</v>
      </c>
      <c r="I1685" s="88" t="e">
        <f t="shared" si="656"/>
        <v>#VALUE!</v>
      </c>
      <c r="J1685" s="88" t="e">
        <f t="shared" si="661"/>
        <v>#VALUE!</v>
      </c>
      <c r="K1685" s="88">
        <f t="shared" si="666"/>
        <v>0</v>
      </c>
      <c r="L1685" s="88">
        <f t="shared" si="657"/>
        <v>0</v>
      </c>
      <c r="M1685" s="88" t="e">
        <f t="shared" si="658"/>
        <v>#VALUE!</v>
      </c>
      <c r="N1685" s="88" t="e">
        <f t="shared" si="659"/>
        <v>#VALUE!</v>
      </c>
      <c r="O1685" s="87"/>
      <c r="P1685" s="88" t="e">
        <f t="shared" si="662"/>
        <v>#VALUE!</v>
      </c>
      <c r="Q1685" s="89" t="e">
        <f t="shared" si="667"/>
        <v>#VALUE!</v>
      </c>
      <c r="R1685" s="90"/>
      <c r="S1685" s="82"/>
      <c r="T1685" s="28">
        <f t="shared" si="668"/>
        <v>0</v>
      </c>
      <c r="U1685" s="91">
        <v>66140</v>
      </c>
      <c r="V1685" s="92">
        <f t="shared" si="663"/>
        <v>0</v>
      </c>
      <c r="W1685" s="91"/>
      <c r="X1685" s="91"/>
      <c r="Y1685" s="92">
        <f t="shared" si="660"/>
        <v>0</v>
      </c>
      <c r="Z1685" s="92">
        <f t="shared" si="669"/>
        <v>0</v>
      </c>
      <c r="AA1685" s="92" t="e">
        <f t="shared" si="664"/>
        <v>#VALUE!</v>
      </c>
    </row>
    <row r="1686" spans="1:29" ht="17.25">
      <c r="A1686" s="5"/>
      <c r="B1686" s="5"/>
      <c r="C1686" s="93"/>
      <c r="D1686" s="193"/>
      <c r="E1686" s="94"/>
      <c r="F1686" s="95"/>
      <c r="G1686" s="96" t="str">
        <f t="shared" si="665"/>
        <v>Error</v>
      </c>
      <c r="H1686" s="97">
        <v>14400</v>
      </c>
      <c r="I1686" s="98" t="e">
        <f t="shared" si="656"/>
        <v>#VALUE!</v>
      </c>
      <c r="J1686" s="88" t="e">
        <f t="shared" si="661"/>
        <v>#VALUE!</v>
      </c>
      <c r="K1686" s="98">
        <f t="shared" si="666"/>
        <v>0</v>
      </c>
      <c r="L1686" s="98">
        <f t="shared" si="657"/>
        <v>0</v>
      </c>
      <c r="M1686" s="98" t="e">
        <f t="shared" si="658"/>
        <v>#VALUE!</v>
      </c>
      <c r="N1686" s="98" t="e">
        <f t="shared" si="659"/>
        <v>#VALUE!</v>
      </c>
      <c r="O1686" s="97"/>
      <c r="P1686" s="98" t="e">
        <f t="shared" si="662"/>
        <v>#VALUE!</v>
      </c>
      <c r="Q1686" s="99" t="e">
        <f t="shared" si="667"/>
        <v>#VALUE!</v>
      </c>
      <c r="R1686" s="100"/>
      <c r="S1686" s="5"/>
      <c r="T1686" s="28">
        <f t="shared" si="668"/>
        <v>0</v>
      </c>
      <c r="U1686" s="101">
        <v>66140</v>
      </c>
      <c r="V1686" s="102">
        <f t="shared" si="663"/>
        <v>0</v>
      </c>
      <c r="W1686" s="101"/>
      <c r="X1686" s="101"/>
      <c r="Y1686" s="102">
        <f t="shared" si="660"/>
        <v>0</v>
      </c>
      <c r="Z1686" s="102">
        <f t="shared" si="669"/>
        <v>0</v>
      </c>
      <c r="AA1686" s="102" t="e">
        <f t="shared" si="664"/>
        <v>#VALUE!</v>
      </c>
    </row>
    <row r="1687" spans="1:29" ht="17.25">
      <c r="A1687" s="5"/>
      <c r="B1687" s="5"/>
      <c r="C1687" s="93"/>
      <c r="D1687" s="193"/>
      <c r="E1687" s="94"/>
      <c r="F1687" s="95"/>
      <c r="G1687" s="96" t="str">
        <f t="shared" si="665"/>
        <v>Error</v>
      </c>
      <c r="H1687" s="97">
        <v>14400</v>
      </c>
      <c r="I1687" s="98" t="e">
        <f t="shared" si="656"/>
        <v>#VALUE!</v>
      </c>
      <c r="J1687" s="88" t="e">
        <f t="shared" si="661"/>
        <v>#VALUE!</v>
      </c>
      <c r="K1687" s="98">
        <f t="shared" si="666"/>
        <v>0</v>
      </c>
      <c r="L1687" s="98">
        <f t="shared" si="657"/>
        <v>0</v>
      </c>
      <c r="M1687" s="98" t="e">
        <f t="shared" si="658"/>
        <v>#VALUE!</v>
      </c>
      <c r="N1687" s="98" t="e">
        <f t="shared" si="659"/>
        <v>#VALUE!</v>
      </c>
      <c r="O1687" s="97"/>
      <c r="P1687" s="98" t="e">
        <f t="shared" si="662"/>
        <v>#VALUE!</v>
      </c>
      <c r="Q1687" s="99" t="e">
        <f t="shared" si="667"/>
        <v>#VALUE!</v>
      </c>
      <c r="R1687" s="100"/>
      <c r="S1687" s="5"/>
      <c r="T1687" s="28">
        <f t="shared" si="668"/>
        <v>0</v>
      </c>
      <c r="U1687" s="101">
        <v>66140</v>
      </c>
      <c r="V1687" s="102">
        <f t="shared" si="663"/>
        <v>0</v>
      </c>
      <c r="W1687" s="101"/>
      <c r="X1687" s="101"/>
      <c r="Y1687" s="102">
        <f t="shared" si="660"/>
        <v>0</v>
      </c>
      <c r="Z1687" s="102">
        <f t="shared" si="669"/>
        <v>0</v>
      </c>
      <c r="AA1687" s="102" t="e">
        <f t="shared" si="664"/>
        <v>#VALUE!</v>
      </c>
    </row>
    <row r="1688" spans="1:29" ht="17.25">
      <c r="A1688" s="5"/>
      <c r="B1688" s="5"/>
      <c r="C1688" s="93"/>
      <c r="D1688" s="193"/>
      <c r="E1688" s="94"/>
      <c r="F1688" s="95"/>
      <c r="G1688" s="96" t="str">
        <f t="shared" si="665"/>
        <v>Error</v>
      </c>
      <c r="H1688" s="97">
        <v>14400</v>
      </c>
      <c r="I1688" s="98" t="e">
        <f t="shared" si="656"/>
        <v>#VALUE!</v>
      </c>
      <c r="J1688" s="88" t="e">
        <f t="shared" si="661"/>
        <v>#VALUE!</v>
      </c>
      <c r="K1688" s="98">
        <f t="shared" si="666"/>
        <v>0</v>
      </c>
      <c r="L1688" s="98">
        <f t="shared" si="657"/>
        <v>0</v>
      </c>
      <c r="M1688" s="98" t="e">
        <f t="shared" si="658"/>
        <v>#VALUE!</v>
      </c>
      <c r="N1688" s="98" t="e">
        <f t="shared" si="659"/>
        <v>#VALUE!</v>
      </c>
      <c r="O1688" s="97"/>
      <c r="P1688" s="98" t="e">
        <f t="shared" si="662"/>
        <v>#VALUE!</v>
      </c>
      <c r="Q1688" s="99" t="e">
        <f t="shared" si="667"/>
        <v>#VALUE!</v>
      </c>
      <c r="R1688" s="100"/>
      <c r="S1688" s="5"/>
      <c r="T1688" s="28">
        <f t="shared" si="668"/>
        <v>0</v>
      </c>
      <c r="U1688" s="101">
        <v>66140</v>
      </c>
      <c r="V1688" s="102">
        <f t="shared" si="663"/>
        <v>0</v>
      </c>
      <c r="W1688" s="101"/>
      <c r="X1688" s="101"/>
      <c r="Y1688" s="102">
        <f t="shared" si="660"/>
        <v>0</v>
      </c>
      <c r="Z1688" s="102">
        <f t="shared" si="669"/>
        <v>0</v>
      </c>
      <c r="AA1688" s="102" t="e">
        <f t="shared" si="664"/>
        <v>#VALUE!</v>
      </c>
    </row>
    <row r="1689" spans="1:29" ht="18" thickBot="1">
      <c r="A1689" s="103"/>
      <c r="B1689" s="103"/>
      <c r="C1689" s="104"/>
      <c r="D1689" s="194"/>
      <c r="E1689" s="105"/>
      <c r="F1689" s="106"/>
      <c r="G1689" s="107" t="str">
        <f t="shared" si="665"/>
        <v>Error</v>
      </c>
      <c r="H1689" s="108">
        <v>14400</v>
      </c>
      <c r="I1689" s="109" t="e">
        <f t="shared" si="656"/>
        <v>#VALUE!</v>
      </c>
      <c r="J1689" s="88" t="e">
        <f t="shared" si="661"/>
        <v>#VALUE!</v>
      </c>
      <c r="K1689" s="109">
        <f t="shared" si="666"/>
        <v>0</v>
      </c>
      <c r="L1689" s="109">
        <f t="shared" si="657"/>
        <v>0</v>
      </c>
      <c r="M1689" s="109" t="e">
        <f t="shared" si="658"/>
        <v>#VALUE!</v>
      </c>
      <c r="N1689" s="109" t="e">
        <f t="shared" si="659"/>
        <v>#VALUE!</v>
      </c>
      <c r="O1689" s="108"/>
      <c r="P1689" s="109" t="e">
        <f t="shared" si="662"/>
        <v>#VALUE!</v>
      </c>
      <c r="Q1689" s="110" t="e">
        <f t="shared" si="667"/>
        <v>#VALUE!</v>
      </c>
      <c r="R1689" s="111"/>
      <c r="S1689" s="103"/>
      <c r="T1689" s="28">
        <f t="shared" si="668"/>
        <v>0</v>
      </c>
      <c r="U1689" s="112">
        <v>66140</v>
      </c>
      <c r="V1689" s="113">
        <f t="shared" si="663"/>
        <v>0</v>
      </c>
      <c r="W1689" s="112"/>
      <c r="X1689" s="112"/>
      <c r="Y1689" s="113">
        <f t="shared" si="660"/>
        <v>0</v>
      </c>
      <c r="Z1689" s="113">
        <f t="shared" si="669"/>
        <v>0</v>
      </c>
      <c r="AA1689" s="113" t="e">
        <f t="shared" si="664"/>
        <v>#VALUE!</v>
      </c>
    </row>
    <row r="1690" spans="1:29" s="120" customFormat="1" ht="15.75" thickBot="1">
      <c r="A1690" s="1055" t="s">
        <v>47</v>
      </c>
      <c r="B1690" s="1056"/>
      <c r="C1690" s="1056"/>
      <c r="D1690" s="1056"/>
      <c r="E1690" s="114">
        <f>SUM(E1618:E1689)</f>
        <v>0</v>
      </c>
      <c r="F1690" s="115"/>
      <c r="G1690" s="116">
        <f>SUM(G1618:G1689)</f>
        <v>0</v>
      </c>
      <c r="H1690" s="117"/>
      <c r="I1690" s="118" t="e">
        <f t="shared" ref="I1690:R1690" si="670">SUM(I1618:I1689)</f>
        <v>#VALUE!</v>
      </c>
      <c r="J1690" s="118" t="e">
        <f t="shared" si="670"/>
        <v>#VALUE!</v>
      </c>
      <c r="K1690" s="118">
        <f t="shared" si="670"/>
        <v>0</v>
      </c>
      <c r="L1690" s="118">
        <f t="shared" si="670"/>
        <v>0</v>
      </c>
      <c r="M1690" s="118" t="e">
        <f t="shared" si="670"/>
        <v>#VALUE!</v>
      </c>
      <c r="N1690" s="118" t="e">
        <f t="shared" si="670"/>
        <v>#VALUE!</v>
      </c>
      <c r="O1690" s="117">
        <f t="shared" si="670"/>
        <v>0</v>
      </c>
      <c r="P1690" s="118" t="e">
        <f t="shared" si="670"/>
        <v>#VALUE!</v>
      </c>
      <c r="Q1690" s="119" t="e">
        <f t="shared" si="670"/>
        <v>#VALUE!</v>
      </c>
      <c r="R1690" s="116">
        <f t="shared" si="670"/>
        <v>0</v>
      </c>
      <c r="S1690" s="117"/>
      <c r="T1690" s="117"/>
      <c r="U1690" s="117"/>
      <c r="V1690" s="118">
        <f t="shared" ref="V1690:AA1690" si="671">SUM(V1618:V1689)</f>
        <v>0</v>
      </c>
      <c r="W1690" s="118">
        <f t="shared" si="671"/>
        <v>0</v>
      </c>
      <c r="X1690" s="118">
        <f t="shared" si="671"/>
        <v>0</v>
      </c>
      <c r="Y1690" s="118">
        <f t="shared" si="671"/>
        <v>0</v>
      </c>
      <c r="Z1690" s="118">
        <f t="shared" si="671"/>
        <v>0</v>
      </c>
      <c r="AA1690" s="119" t="e">
        <f t="shared" si="671"/>
        <v>#VALUE!</v>
      </c>
    </row>
    <row r="1692" spans="1:29" ht="15.75" thickBot="1"/>
    <row r="1693" spans="1:29" s="38" customFormat="1" ht="36.75" customHeight="1" thickBot="1">
      <c r="A1693" s="1057" t="s">
        <v>49</v>
      </c>
      <c r="B1693" s="1058"/>
      <c r="C1693" s="1058"/>
      <c r="D1693" s="1059"/>
      <c r="E1693" s="1060" t="s">
        <v>328</v>
      </c>
      <c r="F1693" s="1061"/>
      <c r="G1693" s="1061"/>
      <c r="H1693" s="1061"/>
      <c r="I1693" s="1061"/>
      <c r="J1693" s="1061"/>
      <c r="K1693" s="1061"/>
      <c r="L1693" s="1061"/>
      <c r="M1693" s="1061"/>
      <c r="N1693" s="1061"/>
      <c r="O1693" s="1061"/>
      <c r="P1693" s="1061"/>
      <c r="Q1693" s="1061"/>
      <c r="R1693" s="1061"/>
      <c r="S1693" s="1061"/>
      <c r="T1693" s="1061"/>
      <c r="U1693" s="1061"/>
      <c r="V1693" s="1061"/>
      <c r="W1693" s="1061"/>
      <c r="X1693" s="1061"/>
      <c r="Y1693" s="1061"/>
      <c r="Z1693" s="1061"/>
      <c r="AA1693" s="1062"/>
    </row>
    <row r="1694" spans="1:29" s="38" customFormat="1" ht="23.25" customHeight="1" thickBot="1">
      <c r="A1694" s="1052" t="s">
        <v>292</v>
      </c>
      <c r="B1694" s="1053"/>
      <c r="C1694" s="1053"/>
      <c r="D1694" s="1054"/>
      <c r="E1694" s="1029" t="s">
        <v>51</v>
      </c>
      <c r="F1694" s="1030"/>
      <c r="G1694" s="1030"/>
      <c r="H1694" s="1030"/>
      <c r="I1694" s="1030"/>
      <c r="J1694" s="1030"/>
      <c r="K1694" s="1030"/>
      <c r="L1694" s="1030"/>
      <c r="M1694" s="1030"/>
      <c r="N1694" s="1030"/>
      <c r="O1694" s="1030"/>
      <c r="P1694" s="1030"/>
      <c r="Q1694" s="1031"/>
      <c r="R1694" s="1027" t="s">
        <v>52</v>
      </c>
      <c r="S1694" s="1028"/>
      <c r="T1694" s="1028"/>
      <c r="U1694" s="1028"/>
      <c r="V1694" s="1028"/>
      <c r="W1694" s="1028"/>
      <c r="X1694" s="1028"/>
      <c r="Y1694" s="1028"/>
      <c r="Z1694" s="1028"/>
      <c r="AA1694" s="1040"/>
    </row>
    <row r="1695" spans="1:29" s="62" customFormat="1" ht="162" customHeight="1" thickBot="1">
      <c r="A1695" s="63" t="s">
        <v>10</v>
      </c>
      <c r="B1695" s="64" t="s">
        <v>293</v>
      </c>
      <c r="C1695" s="64" t="s">
        <v>55</v>
      </c>
      <c r="D1695" s="65" t="s">
        <v>294</v>
      </c>
      <c r="E1695" s="66" t="s">
        <v>1</v>
      </c>
      <c r="F1695" s="67" t="s">
        <v>295</v>
      </c>
      <c r="G1695" s="67" t="s">
        <v>296</v>
      </c>
      <c r="H1695" s="67" t="s">
        <v>297</v>
      </c>
      <c r="I1695" s="67" t="s">
        <v>298</v>
      </c>
      <c r="J1695" s="67" t="s">
        <v>299</v>
      </c>
      <c r="K1695" s="67" t="s">
        <v>300</v>
      </c>
      <c r="L1695" s="67" t="s">
        <v>301</v>
      </c>
      <c r="M1695" s="67" t="s">
        <v>302</v>
      </c>
      <c r="N1695" s="67" t="s">
        <v>303</v>
      </c>
      <c r="O1695" s="67" t="s">
        <v>30</v>
      </c>
      <c r="P1695" s="68" t="s">
        <v>60</v>
      </c>
      <c r="Q1695" s="69" t="s">
        <v>304</v>
      </c>
      <c r="R1695" s="70" t="s">
        <v>1</v>
      </c>
      <c r="S1695" s="71" t="s">
        <v>295</v>
      </c>
      <c r="T1695" s="71" t="s">
        <v>90</v>
      </c>
      <c r="U1695" s="71" t="s">
        <v>305</v>
      </c>
      <c r="V1695" s="71" t="s">
        <v>298</v>
      </c>
      <c r="W1695" s="71" t="str">
        <f>+J1695</f>
        <v>Սահմանվող պաշտոնային դրույքաչափ /հաշվի առնելով  նվազագույն ամսական աշխատավարձը - 50000 դրամ/</v>
      </c>
      <c r="X1695" s="71" t="s">
        <v>30</v>
      </c>
      <c r="Y1695" s="68" t="s">
        <v>60</v>
      </c>
      <c r="Z1695" s="71" t="s">
        <v>306</v>
      </c>
      <c r="AA1695" s="72" t="s">
        <v>307</v>
      </c>
    </row>
    <row r="1696" spans="1:29" s="81" customFormat="1" ht="17.25" customHeight="1" thickBot="1">
      <c r="A1696" s="73">
        <v>1</v>
      </c>
      <c r="B1696" s="74">
        <v>2</v>
      </c>
      <c r="C1696" s="74">
        <v>3</v>
      </c>
      <c r="D1696" s="75">
        <v>4</v>
      </c>
      <c r="E1696" s="76">
        <v>5</v>
      </c>
      <c r="F1696" s="74">
        <v>6</v>
      </c>
      <c r="G1696" s="77">
        <v>7</v>
      </c>
      <c r="H1696" s="74">
        <v>8</v>
      </c>
      <c r="I1696" s="74">
        <v>9</v>
      </c>
      <c r="J1696" s="77">
        <v>10</v>
      </c>
      <c r="K1696" s="74">
        <v>11</v>
      </c>
      <c r="L1696" s="74">
        <v>12</v>
      </c>
      <c r="M1696" s="77">
        <v>13</v>
      </c>
      <c r="N1696" s="74">
        <v>14</v>
      </c>
      <c r="O1696" s="74">
        <v>15</v>
      </c>
      <c r="P1696" s="77">
        <v>16</v>
      </c>
      <c r="Q1696" s="78">
        <v>17</v>
      </c>
      <c r="R1696" s="79">
        <v>18</v>
      </c>
      <c r="S1696" s="77">
        <v>19</v>
      </c>
      <c r="T1696" s="74">
        <v>20</v>
      </c>
      <c r="U1696" s="74">
        <v>21</v>
      </c>
      <c r="V1696" s="74">
        <v>22</v>
      </c>
      <c r="W1696" s="74">
        <v>23</v>
      </c>
      <c r="X1696" s="74">
        <v>24</v>
      </c>
      <c r="Y1696" s="74">
        <v>25</v>
      </c>
      <c r="Z1696" s="74">
        <v>26</v>
      </c>
      <c r="AA1696" s="78">
        <v>27</v>
      </c>
      <c r="AB1696" s="80"/>
      <c r="AC1696" s="80"/>
    </row>
    <row r="1697" spans="1:27" ht="17.25">
      <c r="A1697" s="82"/>
      <c r="B1697" s="82"/>
      <c r="C1697" s="83"/>
      <c r="D1697" s="192"/>
      <c r="E1697" s="84"/>
      <c r="F1697" s="85"/>
      <c r="G1697" s="86" t="str">
        <f>IF($C1697="ստորաբաժանման պետ",IF(F1697=0,2.28,IF(F1697=1,2.35,IF(F1697=2,2.43,IF(F1697=3,2.5,IF(OR(F1697=4,F1697=5),2.58,IF(OR(F1697=6,F1697=7),2.66,IF(OR(F1697=8,F1697=9),2.75,IF(OR(F1697=10,F1697=11,F1697=12),2.83,IF(OR(F1697=13,F1697=14,F1697=15),2.92,IF(OR(F1697=16,F1697=17,F1697=18),3.01,3.11)))))))))),IF($C1697="ավագ կարգադրիչ",IF(F1697=0,1.96,IF(F1697=1,2.02,IF(F1697=2,2.08,IF(F1697=3,2.15,IF(OR(F1697=4,F1697=5),2.21,IF(OR(F1697=6,F1697=7),2.28,IF(OR(F1697=8,F1697=9),2.35,IF(OR(F1697=10,F1697=11,F1697=12),2.42,IF(OR(F1697=13,F1697=14,F1697=15),2.5,IF(OR(F1697=16,F1697=17,F1697=18),2.58,2.66)))))))))),IF($C1697="կարգադրիչ",IF(F1697=0,1.45,IF(F1697=1,1.49,IF(F1697=2,1.54,IF(F1697=3,1.59,IF(OR(F1697=4,F1697=5),1.9,IF(OR(F1697=6,F1697=7),1.96,IF(OR(F1697=8,F1697=9),1.73,IF(OR(F1697=10,F1697=11,F1697=12),1.79,IF(OR(F1697=13,F1697=14,F1697=15),1.84,IF(OR(F1697=16,F1697=17,F1697=18),1.9,1.95)))))))))), "Error")))</f>
        <v>Error</v>
      </c>
      <c r="H1697" s="87">
        <v>14400</v>
      </c>
      <c r="I1697" s="88" t="e">
        <f>G1697*H1697</f>
        <v>#VALUE!</v>
      </c>
      <c r="J1697" s="88" t="e">
        <f t="shared" ref="J1697:J1760" si="672">IF(I1697&lt;=59525,59525,I1697)</f>
        <v>#VALUE!</v>
      </c>
      <c r="K1697" s="88">
        <f>IF($D1697="գեներալ-մայոր",2.91,IF($D1697="գնդապետ",2.38,IF($D1697="փոխգնդապետ",2.25,IF($D1697="մայոր",1.85,IF($D1697="կապիտան",1.72,IF($D1697="ավագ լեյտենանտ",1.59,IF($D1697="լեյտենանտ",1.46,IF($D1697="ավագ ենթասպա",1.06,IF($D1697="ենթասպա",0.93,IF($D1697="ավագ",0.79,IF($D1697="ավագ սերժանտ",0.66,IF($D1697="սերժանտ",0.53,IF($D1697="կրտսեր սերժանտ",0.4,0)))))))))))))</f>
        <v>0</v>
      </c>
      <c r="L1697" s="88">
        <f>K1697*H1697</f>
        <v>0</v>
      </c>
      <c r="M1697" s="88" t="e">
        <f>L1697+J1697</f>
        <v>#VALUE!</v>
      </c>
      <c r="N1697" s="88" t="e">
        <f>IF(F1697&lt;2,M1697*0%,IF(F1697&lt;5,M1697*5%,IF(F1697&lt;10,M1697*10%,IF(F1697&lt;15,M1697*15%,IF(F1697&lt;20,M1697*20%,IF(F1697&lt;25,M1697*25%,IF(F1697&gt;=25,M1697*30%)))))))</f>
        <v>#VALUE!</v>
      </c>
      <c r="O1697" s="87"/>
      <c r="P1697" s="88" t="e">
        <f t="shared" ref="P1697:P1760" si="673">M1697+N1697+O1697</f>
        <v>#VALUE!</v>
      </c>
      <c r="Q1697" s="89" t="e">
        <f>P1697*6.565</f>
        <v>#VALUE!</v>
      </c>
      <c r="R1697" s="90"/>
      <c r="S1697" s="82"/>
      <c r="T1697" s="28">
        <f>IF(E1697&lt;1,0,IF(D1697="Բ-1",IF(F1697=0,6.94,IF(F1697=1,7.17,IF(F1697=2,7.41,IF(F1697=3,7.66,IF(OR(F1697=5,F1697=4),7.92,IF(OR(F1697=6,F1697=7),8.18,IF(OR(F1697=8,F1697=9),8.46,IF(OR(F1697=10,F1697=11,F1697=12),8.74,IF(OR(F1697=13,F1697=14,F1697=15),9.03,IF(OR(F1697=16,F1697=17,F1697=18),9.33,9.65)))))))))),IF(D1697="Բ-2", IF(F1697=0,5.71,IF(F1697=1,5.89,IF(F1697=2,6.09,IF(F1697=3,6.29,IF(OR(F1697=5,F1697=4),6.5,IF(OR(F1697=6,F1697=7),6.72,IF(OR(F1697=8,F1697=9),6.94,IF(OR(F1697=10,F1697=11,F1697=12),7.17,IF(OR(F1697=13,F1697=14,F1697=15),7.41,IF(OR(F1697=16,F1697=17,F1697=18),7.65,7.91)))))))))), IF(D1697="Գ-1", IF(F1697=0,4.7,IF(F1697=1,4.86,IF(F1697=2,5.01,IF(F1697=3,5.18,IF(OR(F1697=5,F1697=4),5.35,IF(OR(F1697=6,F1697=7),5.52,IF(OR(F1697=8,F1697=9),5.71,IF(OR(F1697=10,F1697=11,F1697=12),5.89,IF(OR(F1697=13,F1697=14,F1697=15),6.09,IF(OR(F1697=16,F1697=17,F1697=18),6.29,6.49)))))))))), IF(D1697="Գ-2", IF(F1697=0,3.88,IF(F1697=1,4.01,IF(F1697=2,4.14,IF(F1697=3,4.27,IF(OR(F1697=5,F1697=4),4.41,IF(OR(F1697=6,F1697=7),4.55,IF(OR(F1697=8,F1697=9),4.7,IF(OR(F1697=10,F1697=11,F1697=12),4.85,IF(OR(F1697=13,F1697=14,F1697=15),5.01,IF(OR(F1697=16,F1697=17,F1697=18),5.17,5.34)))))))))), IF(D1697="Գ-3", IF(F1697=0,3.21,IF(F1697=1,3.31,IF(F1697=2,3.42,IF(F1697=3,3.53,IF(OR(F1697=5,F1697=4),3.64,IF(OR(F1697=6,F1697=7),3.76,IF(OR(F1697=8,F1697=9),3.88,IF(OR(F1697=10,F1697=11,F1697=12),4.01,IF(OR(F1697=13,F1697=14,F1697=15),4.13,IF(OR(F1697=16,F1697=17,F1697=18),4.27,4.4)))))))))), IF(D1697="Ա-1", IF(F1697=0,2.66,IF(F1697=1,2.75,IF(F1697=2,2.83,IF(F1697=3,2.92,IF(OR(F1697=5,F1697=4),3.02,IF(OR(F1697=6,F1697=7),3.11,IF(OR(F1697=8,F1697=9),3.21,IF(OR(F1697=10,F1697=11,F1697=12),3.31,IF(OR(F1697=13,F1697=14,F1697=15),3.42,IF(OR(F1697=16,F1697=17,F1697=18),3.53,3.64)))))))))), IF(D1697="Ա-2", IF(F1697=0,2.28,IF(F1697=1,2.35,IF(F1697=2,2.43,IF(F1697=3,2.5,IF(OR(F1697=5,F1697=4),2.58,IF(OR(F1697=6,F1697=7),2.66,IF(OR(F1697=8,F1697=9),2.75,IF(OR(F1697=10,F1697=11,F1697=12),2.83,IF(OR(F1697=13,F1697=14,F1697=15),2.92,IF(OR(F1697=16,F1697=17,F1697=18),3.01,3.11)))))))))),IF(D1697="Ա-3", IF(F1697=0,1.96,IF(F1697=1,2.02,IF(F1697=2,2.08,IF(F1697=3,2.15,IF(OR(F1697=5,F1697=4),2.21,IF(OR(F1697=6,F1697=7),2.28,IF(OR(F1697=8,F1697=9),2.35,IF(OR(F1697=10,F1697=11,F1697=12),2.42,IF(OR(F1697=13,F1697=14,F1697=15),2.5,IF(OR(F1697=16,F1697=17,F1697=18),2.58,2.66)))))))))), IF(D1697="Կ-1", IF(F1697=0,1.68,IF(F1697=1,1.73,IF(F1697=2,1.79,IF(F1697=3,1.84,IF(OR(F1697=5,F1697=4),1.9,IF(OR(F1697=6,F1697=7),1.96,IF(OR(F1697=8,F1697=9),2.02,IF(OR(F1697=10,F1697=11,F1697=12),2.08,IF(OR(F1697=13,F1697=14,F1697=15),2.14,IF(OR(F1697=16,F1697=17,F1697=18),2.21,2.28)))))))))), IF(D1697="Կ-2", IF(F1697=0,1.45,IF(F1697=1,1.49,IF(F1697=2,1.54,IF(F1697=3,1.59,IF(OR(F1697=5,F1697=4),1.63,IF(OR(F1697=6,F1697=7),1.68,IF(OR(F1697=8,F1697=9),1.73,IF(OR(F1697=10,F1697=11,F1697=12),1.79,IF(OR(F1697=13,F1697=14,F1697=15),1.84,IF(OR(F1697=16,F1697=17,F1697=18),1.9,1.95)))))))))),IF(D1697="Կ-3", IF(F1697=0,1.25,IF(F1697=1,1.29,IF(F1697=2,1.33,IF(F1697=3,1.37,IF(OR(F1697=5,F1697=4),1.41,IF(OR(F1697=6,F1697=7),1.45,IF(OR(F1697=8,F1697=9),1.49,IF(OR(F1697=10,F1697=11,F1697=12),1.54,IF(OR(F1697=13,F1697=14,F1697=15),1.58,IF(OR(F1697=16,F1697=17,F1697=18),1.63,1.68)))))))))), "Error"))))))))))))</f>
        <v>0</v>
      </c>
      <c r="U1697" s="91">
        <v>66140</v>
      </c>
      <c r="V1697" s="92">
        <f t="shared" ref="V1697:V1728" si="674">+U1697*T1697</f>
        <v>0</v>
      </c>
      <c r="W1697" s="91"/>
      <c r="X1697" s="91"/>
      <c r="Y1697" s="92">
        <f>+V1697+W1697+X1697</f>
        <v>0</v>
      </c>
      <c r="Z1697" s="92">
        <f>+Y1697*6.565</f>
        <v>0</v>
      </c>
      <c r="AA1697" s="92" t="e">
        <f t="shared" ref="AA1697:AA1728" si="675">+Z1697+Q1697</f>
        <v>#VALUE!</v>
      </c>
    </row>
    <row r="1698" spans="1:27" ht="17.25">
      <c r="A1698" s="5"/>
      <c r="B1698" s="5"/>
      <c r="C1698" s="93"/>
      <c r="D1698" s="193"/>
      <c r="E1698" s="94"/>
      <c r="F1698" s="95"/>
      <c r="G1698" s="96" t="str">
        <f t="shared" ref="G1698:G1761" si="676">IF($C1698="ստորաբաժանման պետ",IF(F1698=0,2.28,IF(F1698=1,2.35,IF(F1698=2,2.43,IF(F1698=3,2.5,IF(OR(F1698=4,F1698=5),2.58,IF(OR(F1698=6,F1698=7),2.66,IF(OR(F1698=8,F1698=9),2.75,IF(OR(F1698=10,F1698=11,F1698=12),2.83,IF(OR(F1698=13,F1698=14,F1698=15),2.92,IF(OR(F1698=16,F1698=17,F1698=18),3.01,3.11)))))))))),IF($C1698="ավագ կարգադրիչ",IF(F1698=0,1.96,IF(F1698=1,2.02,IF(F1698=2,2.08,IF(F1698=3,2.15,IF(OR(F1698=4,F1698=5),2.21,IF(OR(F1698=6,F1698=7),2.28,IF(OR(F1698=8,F1698=9),2.35,IF(OR(F1698=10,F1698=11,F1698=12),2.42,IF(OR(F1698=13,F1698=14,F1698=15),2.5,IF(OR(F1698=16,F1698=17,F1698=18),2.58,2.66)))))))))),IF($C1698="կարգադրիչ",IF(F1698=0,1.45,IF(F1698=1,1.49,IF(F1698=2,1.54,IF(F1698=3,1.59,IF(OR(F1698=4,F1698=5),1.9,IF(OR(F1698=6,F1698=7),1.96,IF(OR(F1698=8,F1698=9),1.73,IF(OR(F1698=10,F1698=11,F1698=12),1.79,IF(OR(F1698=13,F1698=14,F1698=15),1.84,IF(OR(F1698=16,F1698=17,F1698=18),1.9,1.95)))))))))), "Error")))</f>
        <v>Error</v>
      </c>
      <c r="H1698" s="97">
        <v>14400</v>
      </c>
      <c r="I1698" s="98" t="e">
        <f t="shared" ref="I1698:I1751" si="677">G1698*H1698</f>
        <v>#VALUE!</v>
      </c>
      <c r="J1698" s="88" t="e">
        <f t="shared" si="672"/>
        <v>#VALUE!</v>
      </c>
      <c r="K1698" s="98">
        <f t="shared" ref="K1698:K1761" si="678">IF($D1698="գեներալ-մայոր",2.91,IF($D1698="գնդապետ",2.38,IF($D1698="փոխգնդապետ",2.25,IF($D1698="մայոր",1.85,IF($D1698="կապիտան",1.72,IF($D1698="ավագ լեյտենանտ",1.59,IF($D1698="լեյտենանտ",1.46,IF($D1698="ավագ ենթասպա",1.06,IF($D1698="ենթասպա",0.93,IF($D1698="ավագ",0.79,IF($D1698="ավագ սերժանտ",0.66,IF($D1698="սերժանտ",0.53,IF($D1698="կրտսեր սերժանտ",0.4,0)))))))))))))</f>
        <v>0</v>
      </c>
      <c r="L1698" s="98">
        <f t="shared" ref="L1698:L1751" si="679">K1698*H1698</f>
        <v>0</v>
      </c>
      <c r="M1698" s="98" t="e">
        <f t="shared" ref="M1698:M1751" si="680">L1698+J1698</f>
        <v>#VALUE!</v>
      </c>
      <c r="N1698" s="98" t="e">
        <f t="shared" ref="N1698:N1751" si="681">IF(F1698&lt;2,M1698*0%,IF(F1698&lt;5,M1698*5%,IF(F1698&lt;10,M1698*10%,IF(F1698&lt;15,M1698*15%,IF(F1698&lt;20,M1698*20%,IF(F1698&lt;25,M1698*25%,IF(F1698&gt;=25,M1698*30%)))))))</f>
        <v>#VALUE!</v>
      </c>
      <c r="O1698" s="97"/>
      <c r="P1698" s="98" t="e">
        <f t="shared" si="673"/>
        <v>#VALUE!</v>
      </c>
      <c r="Q1698" s="99" t="e">
        <f t="shared" ref="Q1698:Q1761" si="682">P1698*6.565</f>
        <v>#VALUE!</v>
      </c>
      <c r="R1698" s="100"/>
      <c r="S1698" s="5"/>
      <c r="T1698" s="28">
        <f t="shared" ref="T1698:T1761" si="683">IF(E1698&lt;1,0,IF(D1698="Բ-1",IF(F1698=0,6.94,IF(F1698=1,7.17,IF(F1698=2,7.41,IF(F1698=3,7.66,IF(OR(F1698=5,F1698=4),7.92,IF(OR(F1698=6,F1698=7),8.18,IF(OR(F1698=8,F1698=9),8.46,IF(OR(F1698=10,F1698=11,F1698=12),8.74,IF(OR(F1698=13,F1698=14,F1698=15),9.03,IF(OR(F1698=16,F1698=17,F1698=18),9.33,9.65)))))))))),IF(D1698="Բ-2", IF(F1698=0,5.71,IF(F1698=1,5.89,IF(F1698=2,6.09,IF(F1698=3,6.29,IF(OR(F1698=5,F1698=4),6.5,IF(OR(F1698=6,F1698=7),6.72,IF(OR(F1698=8,F1698=9),6.94,IF(OR(F1698=10,F1698=11,F1698=12),7.17,IF(OR(F1698=13,F1698=14,F1698=15),7.41,IF(OR(F1698=16,F1698=17,F1698=18),7.65,7.91)))))))))), IF(D1698="Գ-1", IF(F1698=0,4.7,IF(F1698=1,4.86,IF(F1698=2,5.01,IF(F1698=3,5.18,IF(OR(F1698=5,F1698=4),5.35,IF(OR(F1698=6,F1698=7),5.52,IF(OR(F1698=8,F1698=9),5.71,IF(OR(F1698=10,F1698=11,F1698=12),5.89,IF(OR(F1698=13,F1698=14,F1698=15),6.09,IF(OR(F1698=16,F1698=17,F1698=18),6.29,6.49)))))))))), IF(D1698="Գ-2", IF(F1698=0,3.88,IF(F1698=1,4.01,IF(F1698=2,4.14,IF(F1698=3,4.27,IF(OR(F1698=5,F1698=4),4.41,IF(OR(F1698=6,F1698=7),4.55,IF(OR(F1698=8,F1698=9),4.7,IF(OR(F1698=10,F1698=11,F1698=12),4.85,IF(OR(F1698=13,F1698=14,F1698=15),5.01,IF(OR(F1698=16,F1698=17,F1698=18),5.17,5.34)))))))))), IF(D1698="Գ-3", IF(F1698=0,3.21,IF(F1698=1,3.31,IF(F1698=2,3.42,IF(F1698=3,3.53,IF(OR(F1698=5,F1698=4),3.64,IF(OR(F1698=6,F1698=7),3.76,IF(OR(F1698=8,F1698=9),3.88,IF(OR(F1698=10,F1698=11,F1698=12),4.01,IF(OR(F1698=13,F1698=14,F1698=15),4.13,IF(OR(F1698=16,F1698=17,F1698=18),4.27,4.4)))))))))), IF(D1698="Ա-1", IF(F1698=0,2.66,IF(F1698=1,2.75,IF(F1698=2,2.83,IF(F1698=3,2.92,IF(OR(F1698=5,F1698=4),3.02,IF(OR(F1698=6,F1698=7),3.11,IF(OR(F1698=8,F1698=9),3.21,IF(OR(F1698=10,F1698=11,F1698=12),3.31,IF(OR(F1698=13,F1698=14,F1698=15),3.42,IF(OR(F1698=16,F1698=17,F1698=18),3.53,3.64)))))))))), IF(D1698="Ա-2", IF(F1698=0,2.28,IF(F1698=1,2.35,IF(F1698=2,2.43,IF(F1698=3,2.5,IF(OR(F1698=5,F1698=4),2.58,IF(OR(F1698=6,F1698=7),2.66,IF(OR(F1698=8,F1698=9),2.75,IF(OR(F1698=10,F1698=11,F1698=12),2.83,IF(OR(F1698=13,F1698=14,F1698=15),2.92,IF(OR(F1698=16,F1698=17,F1698=18),3.01,3.11)))))))))),IF(D1698="Ա-3", IF(F1698=0,1.96,IF(F1698=1,2.02,IF(F1698=2,2.08,IF(F1698=3,2.15,IF(OR(F1698=5,F1698=4),2.21,IF(OR(F1698=6,F1698=7),2.28,IF(OR(F1698=8,F1698=9),2.35,IF(OR(F1698=10,F1698=11,F1698=12),2.42,IF(OR(F1698=13,F1698=14,F1698=15),2.5,IF(OR(F1698=16,F1698=17,F1698=18),2.58,2.66)))))))))), IF(D1698="Կ-1", IF(F1698=0,1.68,IF(F1698=1,1.73,IF(F1698=2,1.79,IF(F1698=3,1.84,IF(OR(F1698=5,F1698=4),1.9,IF(OR(F1698=6,F1698=7),1.96,IF(OR(F1698=8,F1698=9),2.02,IF(OR(F1698=10,F1698=11,F1698=12),2.08,IF(OR(F1698=13,F1698=14,F1698=15),2.14,IF(OR(F1698=16,F1698=17,F1698=18),2.21,2.28)))))))))), IF(D1698="Կ-2", IF(F1698=0,1.45,IF(F1698=1,1.49,IF(F1698=2,1.54,IF(F1698=3,1.59,IF(OR(F1698=5,F1698=4),1.63,IF(OR(F1698=6,F1698=7),1.68,IF(OR(F1698=8,F1698=9),1.73,IF(OR(F1698=10,F1698=11,F1698=12),1.79,IF(OR(F1698=13,F1698=14,F1698=15),1.84,IF(OR(F1698=16,F1698=17,F1698=18),1.9,1.95)))))))))),IF(D1698="Կ-3", IF(F1698=0,1.25,IF(F1698=1,1.29,IF(F1698=2,1.33,IF(F1698=3,1.37,IF(OR(F1698=5,F1698=4),1.41,IF(OR(F1698=6,F1698=7),1.45,IF(OR(F1698=8,F1698=9),1.49,IF(OR(F1698=10,F1698=11,F1698=12),1.54,IF(OR(F1698=13,F1698=14,F1698=15),1.58,IF(OR(F1698=16,F1698=17,F1698=18),1.63,1.68)))))))))), "Error"))))))))))))</f>
        <v>0</v>
      </c>
      <c r="U1698" s="101">
        <v>66140</v>
      </c>
      <c r="V1698" s="102">
        <f t="shared" si="674"/>
        <v>0</v>
      </c>
      <c r="W1698" s="101"/>
      <c r="X1698" s="101"/>
      <c r="Y1698" s="102">
        <f t="shared" ref="Y1698:Y1751" si="684">+V1698+W1698+X1698</f>
        <v>0</v>
      </c>
      <c r="Z1698" s="102">
        <f t="shared" ref="Z1698:Z1761" si="685">+Y1698*6.565</f>
        <v>0</v>
      </c>
      <c r="AA1698" s="102" t="e">
        <f t="shared" si="675"/>
        <v>#VALUE!</v>
      </c>
    </row>
    <row r="1699" spans="1:27" ht="17.25">
      <c r="A1699" s="5"/>
      <c r="B1699" s="5"/>
      <c r="C1699" s="93"/>
      <c r="D1699" s="193"/>
      <c r="E1699" s="94"/>
      <c r="F1699" s="95"/>
      <c r="G1699" s="96" t="str">
        <f t="shared" si="676"/>
        <v>Error</v>
      </c>
      <c r="H1699" s="97">
        <v>14400</v>
      </c>
      <c r="I1699" s="98" t="e">
        <f t="shared" si="677"/>
        <v>#VALUE!</v>
      </c>
      <c r="J1699" s="88" t="e">
        <f t="shared" si="672"/>
        <v>#VALUE!</v>
      </c>
      <c r="K1699" s="98">
        <f t="shared" si="678"/>
        <v>0</v>
      </c>
      <c r="L1699" s="98">
        <f t="shared" si="679"/>
        <v>0</v>
      </c>
      <c r="M1699" s="98" t="e">
        <f t="shared" si="680"/>
        <v>#VALUE!</v>
      </c>
      <c r="N1699" s="98" t="e">
        <f t="shared" si="681"/>
        <v>#VALUE!</v>
      </c>
      <c r="O1699" s="97"/>
      <c r="P1699" s="98" t="e">
        <f t="shared" si="673"/>
        <v>#VALUE!</v>
      </c>
      <c r="Q1699" s="99" t="e">
        <f t="shared" si="682"/>
        <v>#VALUE!</v>
      </c>
      <c r="R1699" s="100"/>
      <c r="S1699" s="5"/>
      <c r="T1699" s="28">
        <f t="shared" si="683"/>
        <v>0</v>
      </c>
      <c r="U1699" s="101">
        <v>66140</v>
      </c>
      <c r="V1699" s="102">
        <f t="shared" si="674"/>
        <v>0</v>
      </c>
      <c r="W1699" s="101"/>
      <c r="X1699" s="101"/>
      <c r="Y1699" s="102">
        <f t="shared" si="684"/>
        <v>0</v>
      </c>
      <c r="Z1699" s="102">
        <f t="shared" si="685"/>
        <v>0</v>
      </c>
      <c r="AA1699" s="102" t="e">
        <f t="shared" si="675"/>
        <v>#VALUE!</v>
      </c>
    </row>
    <row r="1700" spans="1:27" ht="17.25">
      <c r="A1700" s="5"/>
      <c r="B1700" s="5"/>
      <c r="C1700" s="93"/>
      <c r="D1700" s="193"/>
      <c r="E1700" s="94"/>
      <c r="F1700" s="95"/>
      <c r="G1700" s="96" t="str">
        <f t="shared" si="676"/>
        <v>Error</v>
      </c>
      <c r="H1700" s="97">
        <v>14400</v>
      </c>
      <c r="I1700" s="98" t="e">
        <f t="shared" si="677"/>
        <v>#VALUE!</v>
      </c>
      <c r="J1700" s="88" t="e">
        <f t="shared" si="672"/>
        <v>#VALUE!</v>
      </c>
      <c r="K1700" s="98">
        <f t="shared" si="678"/>
        <v>0</v>
      </c>
      <c r="L1700" s="98">
        <f t="shared" si="679"/>
        <v>0</v>
      </c>
      <c r="M1700" s="98" t="e">
        <f t="shared" si="680"/>
        <v>#VALUE!</v>
      </c>
      <c r="N1700" s="98" t="e">
        <f t="shared" si="681"/>
        <v>#VALUE!</v>
      </c>
      <c r="O1700" s="97"/>
      <c r="P1700" s="98" t="e">
        <f t="shared" si="673"/>
        <v>#VALUE!</v>
      </c>
      <c r="Q1700" s="99" t="e">
        <f t="shared" si="682"/>
        <v>#VALUE!</v>
      </c>
      <c r="R1700" s="100"/>
      <c r="S1700" s="5"/>
      <c r="T1700" s="28">
        <f t="shared" si="683"/>
        <v>0</v>
      </c>
      <c r="U1700" s="101">
        <v>66140</v>
      </c>
      <c r="V1700" s="102">
        <f t="shared" si="674"/>
        <v>0</v>
      </c>
      <c r="W1700" s="101"/>
      <c r="X1700" s="101"/>
      <c r="Y1700" s="102">
        <f t="shared" si="684"/>
        <v>0</v>
      </c>
      <c r="Z1700" s="102">
        <f t="shared" si="685"/>
        <v>0</v>
      </c>
      <c r="AA1700" s="102" t="e">
        <f t="shared" si="675"/>
        <v>#VALUE!</v>
      </c>
    </row>
    <row r="1701" spans="1:27" ht="17.25">
      <c r="A1701" s="5"/>
      <c r="B1701" s="5"/>
      <c r="C1701" s="93"/>
      <c r="D1701" s="193"/>
      <c r="E1701" s="94"/>
      <c r="F1701" s="95"/>
      <c r="G1701" s="96" t="str">
        <f t="shared" si="676"/>
        <v>Error</v>
      </c>
      <c r="H1701" s="97">
        <v>14400</v>
      </c>
      <c r="I1701" s="98" t="e">
        <f t="shared" si="677"/>
        <v>#VALUE!</v>
      </c>
      <c r="J1701" s="88" t="e">
        <f t="shared" si="672"/>
        <v>#VALUE!</v>
      </c>
      <c r="K1701" s="98">
        <f t="shared" si="678"/>
        <v>0</v>
      </c>
      <c r="L1701" s="98">
        <f t="shared" si="679"/>
        <v>0</v>
      </c>
      <c r="M1701" s="98" t="e">
        <f t="shared" si="680"/>
        <v>#VALUE!</v>
      </c>
      <c r="N1701" s="98" t="e">
        <f t="shared" si="681"/>
        <v>#VALUE!</v>
      </c>
      <c r="O1701" s="97"/>
      <c r="P1701" s="98" t="e">
        <f t="shared" si="673"/>
        <v>#VALUE!</v>
      </c>
      <c r="Q1701" s="99" t="e">
        <f t="shared" si="682"/>
        <v>#VALUE!</v>
      </c>
      <c r="R1701" s="100"/>
      <c r="S1701" s="5"/>
      <c r="T1701" s="28">
        <f t="shared" si="683"/>
        <v>0</v>
      </c>
      <c r="U1701" s="101">
        <v>66140</v>
      </c>
      <c r="V1701" s="102">
        <f t="shared" si="674"/>
        <v>0</v>
      </c>
      <c r="W1701" s="101"/>
      <c r="X1701" s="101"/>
      <c r="Y1701" s="102">
        <f t="shared" si="684"/>
        <v>0</v>
      </c>
      <c r="Z1701" s="102">
        <f t="shared" si="685"/>
        <v>0</v>
      </c>
      <c r="AA1701" s="102" t="e">
        <f t="shared" si="675"/>
        <v>#VALUE!</v>
      </c>
    </row>
    <row r="1702" spans="1:27" ht="17.25">
      <c r="A1702" s="5"/>
      <c r="B1702" s="5"/>
      <c r="C1702" s="93"/>
      <c r="D1702" s="193"/>
      <c r="E1702" s="94"/>
      <c r="F1702" s="95"/>
      <c r="G1702" s="96" t="str">
        <f t="shared" si="676"/>
        <v>Error</v>
      </c>
      <c r="H1702" s="97">
        <v>14400</v>
      </c>
      <c r="I1702" s="98" t="e">
        <f t="shared" si="677"/>
        <v>#VALUE!</v>
      </c>
      <c r="J1702" s="88" t="e">
        <f t="shared" si="672"/>
        <v>#VALUE!</v>
      </c>
      <c r="K1702" s="98">
        <f t="shared" si="678"/>
        <v>0</v>
      </c>
      <c r="L1702" s="98">
        <f t="shared" si="679"/>
        <v>0</v>
      </c>
      <c r="M1702" s="98" t="e">
        <f t="shared" si="680"/>
        <v>#VALUE!</v>
      </c>
      <c r="N1702" s="98" t="e">
        <f t="shared" si="681"/>
        <v>#VALUE!</v>
      </c>
      <c r="O1702" s="97"/>
      <c r="P1702" s="98" t="e">
        <f t="shared" si="673"/>
        <v>#VALUE!</v>
      </c>
      <c r="Q1702" s="99" t="e">
        <f t="shared" si="682"/>
        <v>#VALUE!</v>
      </c>
      <c r="R1702" s="100"/>
      <c r="S1702" s="5"/>
      <c r="T1702" s="28">
        <f t="shared" si="683"/>
        <v>0</v>
      </c>
      <c r="U1702" s="101">
        <v>66140</v>
      </c>
      <c r="V1702" s="102">
        <f t="shared" si="674"/>
        <v>0</v>
      </c>
      <c r="W1702" s="101"/>
      <c r="X1702" s="101"/>
      <c r="Y1702" s="102">
        <f t="shared" si="684"/>
        <v>0</v>
      </c>
      <c r="Z1702" s="102">
        <f t="shared" si="685"/>
        <v>0</v>
      </c>
      <c r="AA1702" s="102" t="e">
        <f t="shared" si="675"/>
        <v>#VALUE!</v>
      </c>
    </row>
    <row r="1703" spans="1:27" ht="17.25">
      <c r="A1703" s="5"/>
      <c r="B1703" s="5"/>
      <c r="C1703" s="93"/>
      <c r="D1703" s="193"/>
      <c r="E1703" s="84"/>
      <c r="F1703" s="85"/>
      <c r="G1703" s="86" t="str">
        <f t="shared" si="676"/>
        <v>Error</v>
      </c>
      <c r="H1703" s="87">
        <v>14400</v>
      </c>
      <c r="I1703" s="88" t="e">
        <f t="shared" si="677"/>
        <v>#VALUE!</v>
      </c>
      <c r="J1703" s="88" t="e">
        <f t="shared" si="672"/>
        <v>#VALUE!</v>
      </c>
      <c r="K1703" s="88">
        <f t="shared" si="678"/>
        <v>0</v>
      </c>
      <c r="L1703" s="88">
        <f t="shared" si="679"/>
        <v>0</v>
      </c>
      <c r="M1703" s="88" t="e">
        <f t="shared" si="680"/>
        <v>#VALUE!</v>
      </c>
      <c r="N1703" s="88" t="e">
        <f t="shared" si="681"/>
        <v>#VALUE!</v>
      </c>
      <c r="O1703" s="87"/>
      <c r="P1703" s="88" t="e">
        <f t="shared" si="673"/>
        <v>#VALUE!</v>
      </c>
      <c r="Q1703" s="89" t="e">
        <f t="shared" si="682"/>
        <v>#VALUE!</v>
      </c>
      <c r="R1703" s="90"/>
      <c r="S1703" s="82"/>
      <c r="T1703" s="28">
        <f t="shared" si="683"/>
        <v>0</v>
      </c>
      <c r="U1703" s="91">
        <v>66140</v>
      </c>
      <c r="V1703" s="92">
        <f t="shared" si="674"/>
        <v>0</v>
      </c>
      <c r="W1703" s="91"/>
      <c r="X1703" s="91"/>
      <c r="Y1703" s="92">
        <f t="shared" si="684"/>
        <v>0</v>
      </c>
      <c r="Z1703" s="92">
        <f t="shared" si="685"/>
        <v>0</v>
      </c>
      <c r="AA1703" s="92" t="e">
        <f t="shared" si="675"/>
        <v>#VALUE!</v>
      </c>
    </row>
    <row r="1704" spans="1:27" ht="17.25">
      <c r="A1704" s="5"/>
      <c r="B1704" s="5"/>
      <c r="C1704" s="93"/>
      <c r="D1704" s="193"/>
      <c r="E1704" s="94"/>
      <c r="F1704" s="95"/>
      <c r="G1704" s="96" t="str">
        <f t="shared" si="676"/>
        <v>Error</v>
      </c>
      <c r="H1704" s="97">
        <v>14400</v>
      </c>
      <c r="I1704" s="98" t="e">
        <f t="shared" si="677"/>
        <v>#VALUE!</v>
      </c>
      <c r="J1704" s="88" t="e">
        <f t="shared" si="672"/>
        <v>#VALUE!</v>
      </c>
      <c r="K1704" s="98">
        <f t="shared" si="678"/>
        <v>0</v>
      </c>
      <c r="L1704" s="98">
        <f t="shared" si="679"/>
        <v>0</v>
      </c>
      <c r="M1704" s="98" t="e">
        <f t="shared" si="680"/>
        <v>#VALUE!</v>
      </c>
      <c r="N1704" s="98" t="e">
        <f t="shared" si="681"/>
        <v>#VALUE!</v>
      </c>
      <c r="O1704" s="97"/>
      <c r="P1704" s="98" t="e">
        <f t="shared" si="673"/>
        <v>#VALUE!</v>
      </c>
      <c r="Q1704" s="99" t="e">
        <f t="shared" si="682"/>
        <v>#VALUE!</v>
      </c>
      <c r="R1704" s="100"/>
      <c r="S1704" s="5"/>
      <c r="T1704" s="28">
        <f t="shared" si="683"/>
        <v>0</v>
      </c>
      <c r="U1704" s="101">
        <v>66140</v>
      </c>
      <c r="V1704" s="102">
        <f t="shared" si="674"/>
        <v>0</v>
      </c>
      <c r="W1704" s="101"/>
      <c r="X1704" s="101"/>
      <c r="Y1704" s="102">
        <f t="shared" si="684"/>
        <v>0</v>
      </c>
      <c r="Z1704" s="102">
        <f t="shared" si="685"/>
        <v>0</v>
      </c>
      <c r="AA1704" s="102" t="e">
        <f t="shared" si="675"/>
        <v>#VALUE!</v>
      </c>
    </row>
    <row r="1705" spans="1:27" ht="17.25">
      <c r="A1705" s="5"/>
      <c r="B1705" s="5"/>
      <c r="C1705" s="93"/>
      <c r="D1705" s="193"/>
      <c r="E1705" s="94"/>
      <c r="F1705" s="95"/>
      <c r="G1705" s="96" t="str">
        <f t="shared" si="676"/>
        <v>Error</v>
      </c>
      <c r="H1705" s="97">
        <v>14400</v>
      </c>
      <c r="I1705" s="98" t="e">
        <f t="shared" si="677"/>
        <v>#VALUE!</v>
      </c>
      <c r="J1705" s="88" t="e">
        <f t="shared" si="672"/>
        <v>#VALUE!</v>
      </c>
      <c r="K1705" s="98">
        <f t="shared" si="678"/>
        <v>0</v>
      </c>
      <c r="L1705" s="98">
        <f t="shared" si="679"/>
        <v>0</v>
      </c>
      <c r="M1705" s="98" t="e">
        <f t="shared" si="680"/>
        <v>#VALUE!</v>
      </c>
      <c r="N1705" s="98" t="e">
        <f t="shared" si="681"/>
        <v>#VALUE!</v>
      </c>
      <c r="O1705" s="97"/>
      <c r="P1705" s="98" t="e">
        <f t="shared" si="673"/>
        <v>#VALUE!</v>
      </c>
      <c r="Q1705" s="99" t="e">
        <f t="shared" si="682"/>
        <v>#VALUE!</v>
      </c>
      <c r="R1705" s="100"/>
      <c r="S1705" s="5"/>
      <c r="T1705" s="28">
        <f t="shared" si="683"/>
        <v>0</v>
      </c>
      <c r="U1705" s="101">
        <v>66140</v>
      </c>
      <c r="V1705" s="102">
        <f t="shared" si="674"/>
        <v>0</v>
      </c>
      <c r="W1705" s="101"/>
      <c r="X1705" s="101"/>
      <c r="Y1705" s="102">
        <f t="shared" si="684"/>
        <v>0</v>
      </c>
      <c r="Z1705" s="102">
        <f t="shared" si="685"/>
        <v>0</v>
      </c>
      <c r="AA1705" s="102" t="e">
        <f t="shared" si="675"/>
        <v>#VALUE!</v>
      </c>
    </row>
    <row r="1706" spans="1:27" ht="17.25">
      <c r="A1706" s="5"/>
      <c r="B1706" s="5"/>
      <c r="C1706" s="93"/>
      <c r="D1706" s="193"/>
      <c r="E1706" s="94"/>
      <c r="F1706" s="95"/>
      <c r="G1706" s="96" t="str">
        <f t="shared" si="676"/>
        <v>Error</v>
      </c>
      <c r="H1706" s="97">
        <v>14400</v>
      </c>
      <c r="I1706" s="98" t="e">
        <f t="shared" si="677"/>
        <v>#VALUE!</v>
      </c>
      <c r="J1706" s="88" t="e">
        <f t="shared" si="672"/>
        <v>#VALUE!</v>
      </c>
      <c r="K1706" s="98">
        <f t="shared" si="678"/>
        <v>0</v>
      </c>
      <c r="L1706" s="98">
        <f t="shared" si="679"/>
        <v>0</v>
      </c>
      <c r="M1706" s="98" t="e">
        <f t="shared" si="680"/>
        <v>#VALUE!</v>
      </c>
      <c r="N1706" s="98" t="e">
        <f t="shared" si="681"/>
        <v>#VALUE!</v>
      </c>
      <c r="O1706" s="97"/>
      <c r="P1706" s="98" t="e">
        <f t="shared" si="673"/>
        <v>#VALUE!</v>
      </c>
      <c r="Q1706" s="99" t="e">
        <f t="shared" si="682"/>
        <v>#VALUE!</v>
      </c>
      <c r="R1706" s="100"/>
      <c r="S1706" s="5"/>
      <c r="T1706" s="28">
        <f t="shared" si="683"/>
        <v>0</v>
      </c>
      <c r="U1706" s="101">
        <v>66140</v>
      </c>
      <c r="V1706" s="102">
        <f t="shared" si="674"/>
        <v>0</v>
      </c>
      <c r="W1706" s="101"/>
      <c r="X1706" s="101"/>
      <c r="Y1706" s="102">
        <f t="shared" si="684"/>
        <v>0</v>
      </c>
      <c r="Z1706" s="102">
        <f t="shared" si="685"/>
        <v>0</v>
      </c>
      <c r="AA1706" s="102" t="e">
        <f t="shared" si="675"/>
        <v>#VALUE!</v>
      </c>
    </row>
    <row r="1707" spans="1:27" ht="17.25">
      <c r="A1707" s="5"/>
      <c r="B1707" s="5"/>
      <c r="C1707" s="93"/>
      <c r="D1707" s="193"/>
      <c r="E1707" s="94"/>
      <c r="F1707" s="95"/>
      <c r="G1707" s="96" t="str">
        <f t="shared" si="676"/>
        <v>Error</v>
      </c>
      <c r="H1707" s="97">
        <v>14400</v>
      </c>
      <c r="I1707" s="98" t="e">
        <f t="shared" si="677"/>
        <v>#VALUE!</v>
      </c>
      <c r="J1707" s="88" t="e">
        <f t="shared" si="672"/>
        <v>#VALUE!</v>
      </c>
      <c r="K1707" s="98">
        <f t="shared" si="678"/>
        <v>0</v>
      </c>
      <c r="L1707" s="98">
        <f t="shared" si="679"/>
        <v>0</v>
      </c>
      <c r="M1707" s="98" t="e">
        <f t="shared" si="680"/>
        <v>#VALUE!</v>
      </c>
      <c r="N1707" s="98" t="e">
        <f t="shared" si="681"/>
        <v>#VALUE!</v>
      </c>
      <c r="O1707" s="97"/>
      <c r="P1707" s="98" t="e">
        <f t="shared" si="673"/>
        <v>#VALUE!</v>
      </c>
      <c r="Q1707" s="99" t="e">
        <f t="shared" si="682"/>
        <v>#VALUE!</v>
      </c>
      <c r="R1707" s="100"/>
      <c r="S1707" s="5"/>
      <c r="T1707" s="28">
        <f t="shared" si="683"/>
        <v>0</v>
      </c>
      <c r="U1707" s="101">
        <v>66140</v>
      </c>
      <c r="V1707" s="102">
        <f t="shared" si="674"/>
        <v>0</v>
      </c>
      <c r="W1707" s="101"/>
      <c r="X1707" s="101"/>
      <c r="Y1707" s="102">
        <f t="shared" si="684"/>
        <v>0</v>
      </c>
      <c r="Z1707" s="102">
        <f t="shared" si="685"/>
        <v>0</v>
      </c>
      <c r="AA1707" s="102" t="e">
        <f t="shared" si="675"/>
        <v>#VALUE!</v>
      </c>
    </row>
    <row r="1708" spans="1:27" ht="17.25">
      <c r="A1708" s="5"/>
      <c r="B1708" s="5"/>
      <c r="C1708" s="93"/>
      <c r="D1708" s="193"/>
      <c r="E1708" s="94"/>
      <c r="F1708" s="95"/>
      <c r="G1708" s="96" t="str">
        <f t="shared" si="676"/>
        <v>Error</v>
      </c>
      <c r="H1708" s="97">
        <v>14400</v>
      </c>
      <c r="I1708" s="98" t="e">
        <f t="shared" si="677"/>
        <v>#VALUE!</v>
      </c>
      <c r="J1708" s="88" t="e">
        <f t="shared" si="672"/>
        <v>#VALUE!</v>
      </c>
      <c r="K1708" s="98">
        <f t="shared" si="678"/>
        <v>0</v>
      </c>
      <c r="L1708" s="98">
        <f t="shared" si="679"/>
        <v>0</v>
      </c>
      <c r="M1708" s="98" t="e">
        <f t="shared" si="680"/>
        <v>#VALUE!</v>
      </c>
      <c r="N1708" s="98" t="e">
        <f t="shared" si="681"/>
        <v>#VALUE!</v>
      </c>
      <c r="O1708" s="97"/>
      <c r="P1708" s="98" t="e">
        <f t="shared" si="673"/>
        <v>#VALUE!</v>
      </c>
      <c r="Q1708" s="99" t="e">
        <f t="shared" si="682"/>
        <v>#VALUE!</v>
      </c>
      <c r="R1708" s="100"/>
      <c r="S1708" s="5"/>
      <c r="T1708" s="28">
        <f t="shared" si="683"/>
        <v>0</v>
      </c>
      <c r="U1708" s="101">
        <v>66140</v>
      </c>
      <c r="V1708" s="102">
        <f t="shared" si="674"/>
        <v>0</v>
      </c>
      <c r="W1708" s="101"/>
      <c r="X1708" s="101"/>
      <c r="Y1708" s="102">
        <f t="shared" si="684"/>
        <v>0</v>
      </c>
      <c r="Z1708" s="102">
        <f t="shared" si="685"/>
        <v>0</v>
      </c>
      <c r="AA1708" s="102" t="e">
        <f t="shared" si="675"/>
        <v>#VALUE!</v>
      </c>
    </row>
    <row r="1709" spans="1:27" ht="17.25">
      <c r="A1709" s="5"/>
      <c r="B1709" s="5"/>
      <c r="C1709" s="93"/>
      <c r="D1709" s="193"/>
      <c r="E1709" s="84"/>
      <c r="F1709" s="85"/>
      <c r="G1709" s="86" t="str">
        <f t="shared" si="676"/>
        <v>Error</v>
      </c>
      <c r="H1709" s="87">
        <v>14400</v>
      </c>
      <c r="I1709" s="88" t="e">
        <f t="shared" si="677"/>
        <v>#VALUE!</v>
      </c>
      <c r="J1709" s="88" t="e">
        <f t="shared" si="672"/>
        <v>#VALUE!</v>
      </c>
      <c r="K1709" s="88">
        <f t="shared" si="678"/>
        <v>0</v>
      </c>
      <c r="L1709" s="88">
        <f t="shared" si="679"/>
        <v>0</v>
      </c>
      <c r="M1709" s="88" t="e">
        <f t="shared" si="680"/>
        <v>#VALUE!</v>
      </c>
      <c r="N1709" s="88" t="e">
        <f t="shared" si="681"/>
        <v>#VALUE!</v>
      </c>
      <c r="O1709" s="87"/>
      <c r="P1709" s="88" t="e">
        <f t="shared" si="673"/>
        <v>#VALUE!</v>
      </c>
      <c r="Q1709" s="89" t="e">
        <f t="shared" si="682"/>
        <v>#VALUE!</v>
      </c>
      <c r="R1709" s="90"/>
      <c r="S1709" s="82"/>
      <c r="T1709" s="28">
        <f t="shared" si="683"/>
        <v>0</v>
      </c>
      <c r="U1709" s="91">
        <v>66140</v>
      </c>
      <c r="V1709" s="92">
        <f t="shared" si="674"/>
        <v>0</v>
      </c>
      <c r="W1709" s="91"/>
      <c r="X1709" s="91"/>
      <c r="Y1709" s="92">
        <f t="shared" si="684"/>
        <v>0</v>
      </c>
      <c r="Z1709" s="92">
        <f t="shared" si="685"/>
        <v>0</v>
      </c>
      <c r="AA1709" s="92" t="e">
        <f t="shared" si="675"/>
        <v>#VALUE!</v>
      </c>
    </row>
    <row r="1710" spans="1:27" ht="17.25">
      <c r="A1710" s="5"/>
      <c r="B1710" s="5"/>
      <c r="C1710" s="93"/>
      <c r="D1710" s="193"/>
      <c r="E1710" s="94"/>
      <c r="F1710" s="95"/>
      <c r="G1710" s="96" t="str">
        <f t="shared" si="676"/>
        <v>Error</v>
      </c>
      <c r="H1710" s="97">
        <v>14400</v>
      </c>
      <c r="I1710" s="98" t="e">
        <f t="shared" si="677"/>
        <v>#VALUE!</v>
      </c>
      <c r="J1710" s="88" t="e">
        <f t="shared" si="672"/>
        <v>#VALUE!</v>
      </c>
      <c r="K1710" s="98">
        <f t="shared" si="678"/>
        <v>0</v>
      </c>
      <c r="L1710" s="98">
        <f t="shared" si="679"/>
        <v>0</v>
      </c>
      <c r="M1710" s="98" t="e">
        <f t="shared" si="680"/>
        <v>#VALUE!</v>
      </c>
      <c r="N1710" s="98" t="e">
        <f t="shared" si="681"/>
        <v>#VALUE!</v>
      </c>
      <c r="O1710" s="97"/>
      <c r="P1710" s="98" t="e">
        <f t="shared" si="673"/>
        <v>#VALUE!</v>
      </c>
      <c r="Q1710" s="99" t="e">
        <f t="shared" si="682"/>
        <v>#VALUE!</v>
      </c>
      <c r="R1710" s="100"/>
      <c r="S1710" s="5"/>
      <c r="T1710" s="28">
        <f t="shared" si="683"/>
        <v>0</v>
      </c>
      <c r="U1710" s="101">
        <v>66140</v>
      </c>
      <c r="V1710" s="102">
        <f t="shared" si="674"/>
        <v>0</v>
      </c>
      <c r="W1710" s="101"/>
      <c r="X1710" s="101"/>
      <c r="Y1710" s="102">
        <f t="shared" si="684"/>
        <v>0</v>
      </c>
      <c r="Z1710" s="102">
        <f t="shared" si="685"/>
        <v>0</v>
      </c>
      <c r="AA1710" s="102" t="e">
        <f t="shared" si="675"/>
        <v>#VALUE!</v>
      </c>
    </row>
    <row r="1711" spans="1:27" ht="17.25">
      <c r="A1711" s="5"/>
      <c r="B1711" s="5"/>
      <c r="C1711" s="93"/>
      <c r="D1711" s="193"/>
      <c r="E1711" s="94"/>
      <c r="F1711" s="95"/>
      <c r="G1711" s="96" t="str">
        <f t="shared" si="676"/>
        <v>Error</v>
      </c>
      <c r="H1711" s="97">
        <v>14400</v>
      </c>
      <c r="I1711" s="98" t="e">
        <f t="shared" si="677"/>
        <v>#VALUE!</v>
      </c>
      <c r="J1711" s="88" t="e">
        <f t="shared" si="672"/>
        <v>#VALUE!</v>
      </c>
      <c r="K1711" s="98">
        <f t="shared" si="678"/>
        <v>0</v>
      </c>
      <c r="L1711" s="98">
        <f t="shared" si="679"/>
        <v>0</v>
      </c>
      <c r="M1711" s="98" t="e">
        <f t="shared" si="680"/>
        <v>#VALUE!</v>
      </c>
      <c r="N1711" s="98" t="e">
        <f t="shared" si="681"/>
        <v>#VALUE!</v>
      </c>
      <c r="O1711" s="97"/>
      <c r="P1711" s="98" t="e">
        <f t="shared" si="673"/>
        <v>#VALUE!</v>
      </c>
      <c r="Q1711" s="99" t="e">
        <f t="shared" si="682"/>
        <v>#VALUE!</v>
      </c>
      <c r="R1711" s="100"/>
      <c r="S1711" s="5"/>
      <c r="T1711" s="28">
        <f t="shared" si="683"/>
        <v>0</v>
      </c>
      <c r="U1711" s="101">
        <v>66140</v>
      </c>
      <c r="V1711" s="102">
        <f t="shared" si="674"/>
        <v>0</v>
      </c>
      <c r="W1711" s="101"/>
      <c r="X1711" s="101"/>
      <c r="Y1711" s="102">
        <f t="shared" si="684"/>
        <v>0</v>
      </c>
      <c r="Z1711" s="102">
        <f t="shared" si="685"/>
        <v>0</v>
      </c>
      <c r="AA1711" s="102" t="e">
        <f t="shared" si="675"/>
        <v>#VALUE!</v>
      </c>
    </row>
    <row r="1712" spans="1:27" ht="17.25">
      <c r="A1712" s="5"/>
      <c r="B1712" s="5"/>
      <c r="C1712" s="93"/>
      <c r="D1712" s="193"/>
      <c r="E1712" s="94"/>
      <c r="F1712" s="95"/>
      <c r="G1712" s="96" t="str">
        <f t="shared" si="676"/>
        <v>Error</v>
      </c>
      <c r="H1712" s="97">
        <v>14400</v>
      </c>
      <c r="I1712" s="98" t="e">
        <f t="shared" si="677"/>
        <v>#VALUE!</v>
      </c>
      <c r="J1712" s="88" t="e">
        <f t="shared" si="672"/>
        <v>#VALUE!</v>
      </c>
      <c r="K1712" s="98">
        <f t="shared" si="678"/>
        <v>0</v>
      </c>
      <c r="L1712" s="98">
        <f t="shared" si="679"/>
        <v>0</v>
      </c>
      <c r="M1712" s="98" t="e">
        <f t="shared" si="680"/>
        <v>#VALUE!</v>
      </c>
      <c r="N1712" s="98" t="e">
        <f t="shared" si="681"/>
        <v>#VALUE!</v>
      </c>
      <c r="O1712" s="97"/>
      <c r="P1712" s="98" t="e">
        <f t="shared" si="673"/>
        <v>#VALUE!</v>
      </c>
      <c r="Q1712" s="99" t="e">
        <f t="shared" si="682"/>
        <v>#VALUE!</v>
      </c>
      <c r="R1712" s="100"/>
      <c r="S1712" s="5"/>
      <c r="T1712" s="28">
        <f t="shared" si="683"/>
        <v>0</v>
      </c>
      <c r="U1712" s="101">
        <v>66140</v>
      </c>
      <c r="V1712" s="102">
        <f t="shared" si="674"/>
        <v>0</v>
      </c>
      <c r="W1712" s="101"/>
      <c r="X1712" s="101"/>
      <c r="Y1712" s="102">
        <f t="shared" si="684"/>
        <v>0</v>
      </c>
      <c r="Z1712" s="102">
        <f t="shared" si="685"/>
        <v>0</v>
      </c>
      <c r="AA1712" s="102" t="e">
        <f t="shared" si="675"/>
        <v>#VALUE!</v>
      </c>
    </row>
    <row r="1713" spans="1:27" ht="17.25">
      <c r="A1713" s="5"/>
      <c r="B1713" s="5"/>
      <c r="C1713" s="93"/>
      <c r="D1713" s="193"/>
      <c r="E1713" s="94"/>
      <c r="F1713" s="95"/>
      <c r="G1713" s="96" t="str">
        <f t="shared" si="676"/>
        <v>Error</v>
      </c>
      <c r="H1713" s="97">
        <v>14400</v>
      </c>
      <c r="I1713" s="98" t="e">
        <f t="shared" si="677"/>
        <v>#VALUE!</v>
      </c>
      <c r="J1713" s="88" t="e">
        <f t="shared" si="672"/>
        <v>#VALUE!</v>
      </c>
      <c r="K1713" s="98">
        <f t="shared" si="678"/>
        <v>0</v>
      </c>
      <c r="L1713" s="98">
        <f t="shared" si="679"/>
        <v>0</v>
      </c>
      <c r="M1713" s="98" t="e">
        <f t="shared" si="680"/>
        <v>#VALUE!</v>
      </c>
      <c r="N1713" s="98" t="e">
        <f t="shared" si="681"/>
        <v>#VALUE!</v>
      </c>
      <c r="O1713" s="97"/>
      <c r="P1713" s="98" t="e">
        <f t="shared" si="673"/>
        <v>#VALUE!</v>
      </c>
      <c r="Q1713" s="99" t="e">
        <f t="shared" si="682"/>
        <v>#VALUE!</v>
      </c>
      <c r="R1713" s="100"/>
      <c r="S1713" s="5"/>
      <c r="T1713" s="28">
        <f t="shared" si="683"/>
        <v>0</v>
      </c>
      <c r="U1713" s="101">
        <v>66140</v>
      </c>
      <c r="V1713" s="102">
        <f t="shared" si="674"/>
        <v>0</v>
      </c>
      <c r="W1713" s="101"/>
      <c r="X1713" s="101"/>
      <c r="Y1713" s="102">
        <f t="shared" si="684"/>
        <v>0</v>
      </c>
      <c r="Z1713" s="102">
        <f t="shared" si="685"/>
        <v>0</v>
      </c>
      <c r="AA1713" s="102" t="e">
        <f t="shared" si="675"/>
        <v>#VALUE!</v>
      </c>
    </row>
    <row r="1714" spans="1:27" ht="17.25">
      <c r="A1714" s="5"/>
      <c r="B1714" s="5"/>
      <c r="C1714" s="93"/>
      <c r="D1714" s="193"/>
      <c r="E1714" s="94"/>
      <c r="F1714" s="95"/>
      <c r="G1714" s="96" t="str">
        <f t="shared" si="676"/>
        <v>Error</v>
      </c>
      <c r="H1714" s="97">
        <v>14400</v>
      </c>
      <c r="I1714" s="98" t="e">
        <f t="shared" si="677"/>
        <v>#VALUE!</v>
      </c>
      <c r="J1714" s="88" t="e">
        <f t="shared" si="672"/>
        <v>#VALUE!</v>
      </c>
      <c r="K1714" s="98">
        <f t="shared" si="678"/>
        <v>0</v>
      </c>
      <c r="L1714" s="98">
        <f t="shared" si="679"/>
        <v>0</v>
      </c>
      <c r="M1714" s="98" t="e">
        <f t="shared" si="680"/>
        <v>#VALUE!</v>
      </c>
      <c r="N1714" s="98" t="e">
        <f t="shared" si="681"/>
        <v>#VALUE!</v>
      </c>
      <c r="O1714" s="97"/>
      <c r="P1714" s="98" t="e">
        <f t="shared" si="673"/>
        <v>#VALUE!</v>
      </c>
      <c r="Q1714" s="99" t="e">
        <f t="shared" si="682"/>
        <v>#VALUE!</v>
      </c>
      <c r="R1714" s="100"/>
      <c r="S1714" s="5"/>
      <c r="T1714" s="28">
        <f t="shared" si="683"/>
        <v>0</v>
      </c>
      <c r="U1714" s="101">
        <v>66140</v>
      </c>
      <c r="V1714" s="102">
        <f t="shared" si="674"/>
        <v>0</v>
      </c>
      <c r="W1714" s="101"/>
      <c r="X1714" s="101"/>
      <c r="Y1714" s="102">
        <f t="shared" si="684"/>
        <v>0</v>
      </c>
      <c r="Z1714" s="102">
        <f t="shared" si="685"/>
        <v>0</v>
      </c>
      <c r="AA1714" s="102" t="e">
        <f t="shared" si="675"/>
        <v>#VALUE!</v>
      </c>
    </row>
    <row r="1715" spans="1:27" ht="17.25">
      <c r="A1715" s="5"/>
      <c r="B1715" s="5"/>
      <c r="C1715" s="93"/>
      <c r="D1715" s="193"/>
      <c r="E1715" s="84"/>
      <c r="F1715" s="85"/>
      <c r="G1715" s="86" t="str">
        <f t="shared" si="676"/>
        <v>Error</v>
      </c>
      <c r="H1715" s="87">
        <v>14400</v>
      </c>
      <c r="I1715" s="88" t="e">
        <f t="shared" si="677"/>
        <v>#VALUE!</v>
      </c>
      <c r="J1715" s="88" t="e">
        <f t="shared" si="672"/>
        <v>#VALUE!</v>
      </c>
      <c r="K1715" s="88">
        <f t="shared" si="678"/>
        <v>0</v>
      </c>
      <c r="L1715" s="88">
        <f t="shared" si="679"/>
        <v>0</v>
      </c>
      <c r="M1715" s="88" t="e">
        <f t="shared" si="680"/>
        <v>#VALUE!</v>
      </c>
      <c r="N1715" s="88" t="e">
        <f t="shared" si="681"/>
        <v>#VALUE!</v>
      </c>
      <c r="O1715" s="87"/>
      <c r="P1715" s="88" t="e">
        <f t="shared" si="673"/>
        <v>#VALUE!</v>
      </c>
      <c r="Q1715" s="89" t="e">
        <f t="shared" si="682"/>
        <v>#VALUE!</v>
      </c>
      <c r="R1715" s="90"/>
      <c r="S1715" s="82"/>
      <c r="T1715" s="28">
        <f t="shared" si="683"/>
        <v>0</v>
      </c>
      <c r="U1715" s="91">
        <v>66140</v>
      </c>
      <c r="V1715" s="92">
        <f t="shared" si="674"/>
        <v>0</v>
      </c>
      <c r="W1715" s="91"/>
      <c r="X1715" s="91"/>
      <c r="Y1715" s="92">
        <f t="shared" si="684"/>
        <v>0</v>
      </c>
      <c r="Z1715" s="92">
        <f t="shared" si="685"/>
        <v>0</v>
      </c>
      <c r="AA1715" s="92" t="e">
        <f t="shared" si="675"/>
        <v>#VALUE!</v>
      </c>
    </row>
    <row r="1716" spans="1:27" ht="17.25">
      <c r="A1716" s="5"/>
      <c r="B1716" s="5"/>
      <c r="C1716" s="93"/>
      <c r="D1716" s="193"/>
      <c r="E1716" s="94"/>
      <c r="F1716" s="95"/>
      <c r="G1716" s="96" t="str">
        <f t="shared" si="676"/>
        <v>Error</v>
      </c>
      <c r="H1716" s="97">
        <v>14400</v>
      </c>
      <c r="I1716" s="98" t="e">
        <f t="shared" si="677"/>
        <v>#VALUE!</v>
      </c>
      <c r="J1716" s="88" t="e">
        <f t="shared" si="672"/>
        <v>#VALUE!</v>
      </c>
      <c r="K1716" s="98">
        <f t="shared" si="678"/>
        <v>0</v>
      </c>
      <c r="L1716" s="98">
        <f t="shared" si="679"/>
        <v>0</v>
      </c>
      <c r="M1716" s="98" t="e">
        <f t="shared" si="680"/>
        <v>#VALUE!</v>
      </c>
      <c r="N1716" s="98" t="e">
        <f t="shared" si="681"/>
        <v>#VALUE!</v>
      </c>
      <c r="O1716" s="97"/>
      <c r="P1716" s="98" t="e">
        <f t="shared" si="673"/>
        <v>#VALUE!</v>
      </c>
      <c r="Q1716" s="99" t="e">
        <f t="shared" si="682"/>
        <v>#VALUE!</v>
      </c>
      <c r="R1716" s="100"/>
      <c r="S1716" s="5"/>
      <c r="T1716" s="28">
        <f t="shared" si="683"/>
        <v>0</v>
      </c>
      <c r="U1716" s="101">
        <v>66140</v>
      </c>
      <c r="V1716" s="102">
        <f t="shared" si="674"/>
        <v>0</v>
      </c>
      <c r="W1716" s="101"/>
      <c r="X1716" s="101"/>
      <c r="Y1716" s="102">
        <f t="shared" si="684"/>
        <v>0</v>
      </c>
      <c r="Z1716" s="102">
        <f t="shared" si="685"/>
        <v>0</v>
      </c>
      <c r="AA1716" s="102" t="e">
        <f t="shared" si="675"/>
        <v>#VALUE!</v>
      </c>
    </row>
    <row r="1717" spans="1:27" ht="17.25">
      <c r="A1717" s="5"/>
      <c r="B1717" s="5"/>
      <c r="C1717" s="93"/>
      <c r="D1717" s="193"/>
      <c r="E1717" s="94"/>
      <c r="F1717" s="95"/>
      <c r="G1717" s="96" t="str">
        <f t="shared" si="676"/>
        <v>Error</v>
      </c>
      <c r="H1717" s="97">
        <v>14400</v>
      </c>
      <c r="I1717" s="98" t="e">
        <f t="shared" si="677"/>
        <v>#VALUE!</v>
      </c>
      <c r="J1717" s="88" t="e">
        <f t="shared" si="672"/>
        <v>#VALUE!</v>
      </c>
      <c r="K1717" s="98">
        <f t="shared" si="678"/>
        <v>0</v>
      </c>
      <c r="L1717" s="98">
        <f t="shared" si="679"/>
        <v>0</v>
      </c>
      <c r="M1717" s="98" t="e">
        <f t="shared" si="680"/>
        <v>#VALUE!</v>
      </c>
      <c r="N1717" s="98" t="e">
        <f t="shared" si="681"/>
        <v>#VALUE!</v>
      </c>
      <c r="O1717" s="97"/>
      <c r="P1717" s="98" t="e">
        <f t="shared" si="673"/>
        <v>#VALUE!</v>
      </c>
      <c r="Q1717" s="99" t="e">
        <f t="shared" si="682"/>
        <v>#VALUE!</v>
      </c>
      <c r="R1717" s="100"/>
      <c r="S1717" s="5"/>
      <c r="T1717" s="28">
        <f t="shared" si="683"/>
        <v>0</v>
      </c>
      <c r="U1717" s="101">
        <v>66140</v>
      </c>
      <c r="V1717" s="102">
        <f t="shared" si="674"/>
        <v>0</v>
      </c>
      <c r="W1717" s="101"/>
      <c r="X1717" s="101"/>
      <c r="Y1717" s="102">
        <f t="shared" si="684"/>
        <v>0</v>
      </c>
      <c r="Z1717" s="102">
        <f t="shared" si="685"/>
        <v>0</v>
      </c>
      <c r="AA1717" s="102" t="e">
        <f t="shared" si="675"/>
        <v>#VALUE!</v>
      </c>
    </row>
    <row r="1718" spans="1:27" ht="17.25">
      <c r="A1718" s="5"/>
      <c r="B1718" s="5"/>
      <c r="C1718" s="93"/>
      <c r="D1718" s="193"/>
      <c r="E1718" s="94"/>
      <c r="F1718" s="95"/>
      <c r="G1718" s="96" t="str">
        <f t="shared" si="676"/>
        <v>Error</v>
      </c>
      <c r="H1718" s="97">
        <v>14400</v>
      </c>
      <c r="I1718" s="98" t="e">
        <f t="shared" si="677"/>
        <v>#VALUE!</v>
      </c>
      <c r="J1718" s="88" t="e">
        <f t="shared" si="672"/>
        <v>#VALUE!</v>
      </c>
      <c r="K1718" s="98">
        <f t="shared" si="678"/>
        <v>0</v>
      </c>
      <c r="L1718" s="98">
        <f t="shared" si="679"/>
        <v>0</v>
      </c>
      <c r="M1718" s="98" t="e">
        <f t="shared" si="680"/>
        <v>#VALUE!</v>
      </c>
      <c r="N1718" s="98" t="e">
        <f t="shared" si="681"/>
        <v>#VALUE!</v>
      </c>
      <c r="O1718" s="97"/>
      <c r="P1718" s="98" t="e">
        <f t="shared" si="673"/>
        <v>#VALUE!</v>
      </c>
      <c r="Q1718" s="99" t="e">
        <f t="shared" si="682"/>
        <v>#VALUE!</v>
      </c>
      <c r="R1718" s="100"/>
      <c r="S1718" s="5"/>
      <c r="T1718" s="28">
        <f t="shared" si="683"/>
        <v>0</v>
      </c>
      <c r="U1718" s="101">
        <v>66140</v>
      </c>
      <c r="V1718" s="102">
        <f t="shared" si="674"/>
        <v>0</v>
      </c>
      <c r="W1718" s="101"/>
      <c r="X1718" s="101"/>
      <c r="Y1718" s="102">
        <f t="shared" si="684"/>
        <v>0</v>
      </c>
      <c r="Z1718" s="102">
        <f t="shared" si="685"/>
        <v>0</v>
      </c>
      <c r="AA1718" s="102" t="e">
        <f t="shared" si="675"/>
        <v>#VALUE!</v>
      </c>
    </row>
    <row r="1719" spans="1:27" ht="17.25">
      <c r="A1719" s="5"/>
      <c r="B1719" s="5"/>
      <c r="C1719" s="93"/>
      <c r="D1719" s="193"/>
      <c r="E1719" s="94"/>
      <c r="F1719" s="95"/>
      <c r="G1719" s="96" t="str">
        <f t="shared" si="676"/>
        <v>Error</v>
      </c>
      <c r="H1719" s="97">
        <v>14400</v>
      </c>
      <c r="I1719" s="98" t="e">
        <f t="shared" si="677"/>
        <v>#VALUE!</v>
      </c>
      <c r="J1719" s="88" t="e">
        <f t="shared" si="672"/>
        <v>#VALUE!</v>
      </c>
      <c r="K1719" s="98">
        <f t="shared" si="678"/>
        <v>0</v>
      </c>
      <c r="L1719" s="98">
        <f t="shared" si="679"/>
        <v>0</v>
      </c>
      <c r="M1719" s="98" t="e">
        <f t="shared" si="680"/>
        <v>#VALUE!</v>
      </c>
      <c r="N1719" s="98" t="e">
        <f t="shared" si="681"/>
        <v>#VALUE!</v>
      </c>
      <c r="O1719" s="97"/>
      <c r="P1719" s="98" t="e">
        <f t="shared" si="673"/>
        <v>#VALUE!</v>
      </c>
      <c r="Q1719" s="99" t="e">
        <f t="shared" si="682"/>
        <v>#VALUE!</v>
      </c>
      <c r="R1719" s="100"/>
      <c r="S1719" s="5"/>
      <c r="T1719" s="28">
        <f t="shared" si="683"/>
        <v>0</v>
      </c>
      <c r="U1719" s="101">
        <v>66140</v>
      </c>
      <c r="V1719" s="102">
        <f t="shared" si="674"/>
        <v>0</v>
      </c>
      <c r="W1719" s="101"/>
      <c r="X1719" s="101"/>
      <c r="Y1719" s="102">
        <f t="shared" si="684"/>
        <v>0</v>
      </c>
      <c r="Z1719" s="102">
        <f t="shared" si="685"/>
        <v>0</v>
      </c>
      <c r="AA1719" s="102" t="e">
        <f t="shared" si="675"/>
        <v>#VALUE!</v>
      </c>
    </row>
    <row r="1720" spans="1:27" ht="17.25">
      <c r="A1720" s="5"/>
      <c r="B1720" s="5"/>
      <c r="C1720" s="93"/>
      <c r="D1720" s="193"/>
      <c r="E1720" s="94"/>
      <c r="F1720" s="95"/>
      <c r="G1720" s="96" t="str">
        <f t="shared" si="676"/>
        <v>Error</v>
      </c>
      <c r="H1720" s="97">
        <v>14400</v>
      </c>
      <c r="I1720" s="98" t="e">
        <f t="shared" si="677"/>
        <v>#VALUE!</v>
      </c>
      <c r="J1720" s="88" t="e">
        <f t="shared" si="672"/>
        <v>#VALUE!</v>
      </c>
      <c r="K1720" s="98">
        <f t="shared" si="678"/>
        <v>0</v>
      </c>
      <c r="L1720" s="98">
        <f t="shared" si="679"/>
        <v>0</v>
      </c>
      <c r="M1720" s="98" t="e">
        <f t="shared" si="680"/>
        <v>#VALUE!</v>
      </c>
      <c r="N1720" s="98" t="e">
        <f t="shared" si="681"/>
        <v>#VALUE!</v>
      </c>
      <c r="O1720" s="97"/>
      <c r="P1720" s="98" t="e">
        <f t="shared" si="673"/>
        <v>#VALUE!</v>
      </c>
      <c r="Q1720" s="99" t="e">
        <f t="shared" si="682"/>
        <v>#VALUE!</v>
      </c>
      <c r="R1720" s="100"/>
      <c r="S1720" s="5"/>
      <c r="T1720" s="28">
        <f t="shared" si="683"/>
        <v>0</v>
      </c>
      <c r="U1720" s="101">
        <v>66140</v>
      </c>
      <c r="V1720" s="102">
        <f t="shared" si="674"/>
        <v>0</v>
      </c>
      <c r="W1720" s="101"/>
      <c r="X1720" s="101"/>
      <c r="Y1720" s="102">
        <f t="shared" si="684"/>
        <v>0</v>
      </c>
      <c r="Z1720" s="102">
        <f t="shared" si="685"/>
        <v>0</v>
      </c>
      <c r="AA1720" s="102" t="e">
        <f t="shared" si="675"/>
        <v>#VALUE!</v>
      </c>
    </row>
    <row r="1721" spans="1:27" ht="17.25">
      <c r="A1721" s="5"/>
      <c r="B1721" s="5"/>
      <c r="C1721" s="93"/>
      <c r="D1721" s="193"/>
      <c r="E1721" s="84"/>
      <c r="F1721" s="85"/>
      <c r="G1721" s="86" t="str">
        <f t="shared" si="676"/>
        <v>Error</v>
      </c>
      <c r="H1721" s="87">
        <v>14400</v>
      </c>
      <c r="I1721" s="88" t="e">
        <f t="shared" si="677"/>
        <v>#VALUE!</v>
      </c>
      <c r="J1721" s="88" t="e">
        <f t="shared" si="672"/>
        <v>#VALUE!</v>
      </c>
      <c r="K1721" s="88">
        <f t="shared" si="678"/>
        <v>0</v>
      </c>
      <c r="L1721" s="88">
        <f t="shared" si="679"/>
        <v>0</v>
      </c>
      <c r="M1721" s="88" t="e">
        <f t="shared" si="680"/>
        <v>#VALUE!</v>
      </c>
      <c r="N1721" s="88" t="e">
        <f t="shared" si="681"/>
        <v>#VALUE!</v>
      </c>
      <c r="O1721" s="87"/>
      <c r="P1721" s="88" t="e">
        <f t="shared" si="673"/>
        <v>#VALUE!</v>
      </c>
      <c r="Q1721" s="89" t="e">
        <f t="shared" si="682"/>
        <v>#VALUE!</v>
      </c>
      <c r="R1721" s="90"/>
      <c r="S1721" s="82"/>
      <c r="T1721" s="28">
        <f t="shared" si="683"/>
        <v>0</v>
      </c>
      <c r="U1721" s="91">
        <v>66140</v>
      </c>
      <c r="V1721" s="92">
        <f t="shared" si="674"/>
        <v>0</v>
      </c>
      <c r="W1721" s="91"/>
      <c r="X1721" s="91"/>
      <c r="Y1721" s="92">
        <f t="shared" si="684"/>
        <v>0</v>
      </c>
      <c r="Z1721" s="92">
        <f t="shared" si="685"/>
        <v>0</v>
      </c>
      <c r="AA1721" s="92" t="e">
        <f t="shared" si="675"/>
        <v>#VALUE!</v>
      </c>
    </row>
    <row r="1722" spans="1:27" ht="17.25">
      <c r="A1722" s="5"/>
      <c r="B1722" s="5"/>
      <c r="C1722" s="93"/>
      <c r="D1722" s="193"/>
      <c r="E1722" s="94"/>
      <c r="F1722" s="95"/>
      <c r="G1722" s="96" t="str">
        <f t="shared" si="676"/>
        <v>Error</v>
      </c>
      <c r="H1722" s="97">
        <v>14400</v>
      </c>
      <c r="I1722" s="98" t="e">
        <f t="shared" si="677"/>
        <v>#VALUE!</v>
      </c>
      <c r="J1722" s="88" t="e">
        <f t="shared" si="672"/>
        <v>#VALUE!</v>
      </c>
      <c r="K1722" s="98">
        <f t="shared" si="678"/>
        <v>0</v>
      </c>
      <c r="L1722" s="98">
        <f t="shared" si="679"/>
        <v>0</v>
      </c>
      <c r="M1722" s="98" t="e">
        <f t="shared" si="680"/>
        <v>#VALUE!</v>
      </c>
      <c r="N1722" s="98" t="e">
        <f t="shared" si="681"/>
        <v>#VALUE!</v>
      </c>
      <c r="O1722" s="97"/>
      <c r="P1722" s="98" t="e">
        <f t="shared" si="673"/>
        <v>#VALUE!</v>
      </c>
      <c r="Q1722" s="99" t="e">
        <f t="shared" si="682"/>
        <v>#VALUE!</v>
      </c>
      <c r="R1722" s="100"/>
      <c r="S1722" s="5"/>
      <c r="T1722" s="28">
        <f t="shared" si="683"/>
        <v>0</v>
      </c>
      <c r="U1722" s="101">
        <v>66140</v>
      </c>
      <c r="V1722" s="102">
        <f t="shared" si="674"/>
        <v>0</v>
      </c>
      <c r="W1722" s="101"/>
      <c r="X1722" s="101"/>
      <c r="Y1722" s="102">
        <f t="shared" si="684"/>
        <v>0</v>
      </c>
      <c r="Z1722" s="102">
        <f t="shared" si="685"/>
        <v>0</v>
      </c>
      <c r="AA1722" s="102" t="e">
        <f t="shared" si="675"/>
        <v>#VALUE!</v>
      </c>
    </row>
    <row r="1723" spans="1:27" ht="17.25">
      <c r="A1723" s="5"/>
      <c r="B1723" s="5"/>
      <c r="C1723" s="93"/>
      <c r="D1723" s="193"/>
      <c r="E1723" s="94"/>
      <c r="F1723" s="95"/>
      <c r="G1723" s="96" t="str">
        <f t="shared" si="676"/>
        <v>Error</v>
      </c>
      <c r="H1723" s="97">
        <v>14400</v>
      </c>
      <c r="I1723" s="98" t="e">
        <f t="shared" si="677"/>
        <v>#VALUE!</v>
      </c>
      <c r="J1723" s="88" t="e">
        <f t="shared" si="672"/>
        <v>#VALUE!</v>
      </c>
      <c r="K1723" s="98">
        <f t="shared" si="678"/>
        <v>0</v>
      </c>
      <c r="L1723" s="98">
        <f t="shared" si="679"/>
        <v>0</v>
      </c>
      <c r="M1723" s="98" t="e">
        <f t="shared" si="680"/>
        <v>#VALUE!</v>
      </c>
      <c r="N1723" s="98" t="e">
        <f t="shared" si="681"/>
        <v>#VALUE!</v>
      </c>
      <c r="O1723" s="97"/>
      <c r="P1723" s="98" t="e">
        <f t="shared" si="673"/>
        <v>#VALUE!</v>
      </c>
      <c r="Q1723" s="99" t="e">
        <f t="shared" si="682"/>
        <v>#VALUE!</v>
      </c>
      <c r="R1723" s="100"/>
      <c r="S1723" s="5"/>
      <c r="T1723" s="28">
        <f t="shared" si="683"/>
        <v>0</v>
      </c>
      <c r="U1723" s="101">
        <v>66140</v>
      </c>
      <c r="V1723" s="102">
        <f t="shared" si="674"/>
        <v>0</v>
      </c>
      <c r="W1723" s="101"/>
      <c r="X1723" s="101"/>
      <c r="Y1723" s="102">
        <f t="shared" si="684"/>
        <v>0</v>
      </c>
      <c r="Z1723" s="102">
        <f t="shared" si="685"/>
        <v>0</v>
      </c>
      <c r="AA1723" s="102" t="e">
        <f t="shared" si="675"/>
        <v>#VALUE!</v>
      </c>
    </row>
    <row r="1724" spans="1:27" ht="17.25">
      <c r="A1724" s="5"/>
      <c r="B1724" s="5"/>
      <c r="C1724" s="93"/>
      <c r="D1724" s="193"/>
      <c r="E1724" s="94"/>
      <c r="F1724" s="95"/>
      <c r="G1724" s="96" t="str">
        <f t="shared" si="676"/>
        <v>Error</v>
      </c>
      <c r="H1724" s="97">
        <v>14400</v>
      </c>
      <c r="I1724" s="98" t="e">
        <f t="shared" si="677"/>
        <v>#VALUE!</v>
      </c>
      <c r="J1724" s="88" t="e">
        <f t="shared" si="672"/>
        <v>#VALUE!</v>
      </c>
      <c r="K1724" s="98">
        <f t="shared" si="678"/>
        <v>0</v>
      </c>
      <c r="L1724" s="98">
        <f t="shared" si="679"/>
        <v>0</v>
      </c>
      <c r="M1724" s="98" t="e">
        <f t="shared" si="680"/>
        <v>#VALUE!</v>
      </c>
      <c r="N1724" s="98" t="e">
        <f t="shared" si="681"/>
        <v>#VALUE!</v>
      </c>
      <c r="O1724" s="97"/>
      <c r="P1724" s="98" t="e">
        <f t="shared" si="673"/>
        <v>#VALUE!</v>
      </c>
      <c r="Q1724" s="99" t="e">
        <f t="shared" si="682"/>
        <v>#VALUE!</v>
      </c>
      <c r="R1724" s="100"/>
      <c r="S1724" s="5"/>
      <c r="T1724" s="28">
        <f t="shared" si="683"/>
        <v>0</v>
      </c>
      <c r="U1724" s="101">
        <v>66140</v>
      </c>
      <c r="V1724" s="102">
        <f t="shared" si="674"/>
        <v>0</v>
      </c>
      <c r="W1724" s="101"/>
      <c r="X1724" s="101"/>
      <c r="Y1724" s="102">
        <f t="shared" si="684"/>
        <v>0</v>
      </c>
      <c r="Z1724" s="102">
        <f t="shared" si="685"/>
        <v>0</v>
      </c>
      <c r="AA1724" s="102" t="e">
        <f t="shared" si="675"/>
        <v>#VALUE!</v>
      </c>
    </row>
    <row r="1725" spans="1:27" ht="17.25">
      <c r="A1725" s="5"/>
      <c r="B1725" s="5"/>
      <c r="C1725" s="93"/>
      <c r="D1725" s="193"/>
      <c r="E1725" s="94"/>
      <c r="F1725" s="95"/>
      <c r="G1725" s="96" t="str">
        <f t="shared" si="676"/>
        <v>Error</v>
      </c>
      <c r="H1725" s="97">
        <v>14400</v>
      </c>
      <c r="I1725" s="98" t="e">
        <f t="shared" si="677"/>
        <v>#VALUE!</v>
      </c>
      <c r="J1725" s="88" t="e">
        <f t="shared" si="672"/>
        <v>#VALUE!</v>
      </c>
      <c r="K1725" s="98">
        <f t="shared" si="678"/>
        <v>0</v>
      </c>
      <c r="L1725" s="98">
        <f t="shared" si="679"/>
        <v>0</v>
      </c>
      <c r="M1725" s="98" t="e">
        <f t="shared" si="680"/>
        <v>#VALUE!</v>
      </c>
      <c r="N1725" s="98" t="e">
        <f t="shared" si="681"/>
        <v>#VALUE!</v>
      </c>
      <c r="O1725" s="97"/>
      <c r="P1725" s="98" t="e">
        <f t="shared" si="673"/>
        <v>#VALUE!</v>
      </c>
      <c r="Q1725" s="99" t="e">
        <f t="shared" si="682"/>
        <v>#VALUE!</v>
      </c>
      <c r="R1725" s="100"/>
      <c r="S1725" s="5"/>
      <c r="T1725" s="28">
        <f t="shared" si="683"/>
        <v>0</v>
      </c>
      <c r="U1725" s="101">
        <v>66140</v>
      </c>
      <c r="V1725" s="102">
        <f t="shared" si="674"/>
        <v>0</v>
      </c>
      <c r="W1725" s="101"/>
      <c r="X1725" s="101"/>
      <c r="Y1725" s="102">
        <f t="shared" si="684"/>
        <v>0</v>
      </c>
      <c r="Z1725" s="102">
        <f t="shared" si="685"/>
        <v>0</v>
      </c>
      <c r="AA1725" s="102" t="e">
        <f t="shared" si="675"/>
        <v>#VALUE!</v>
      </c>
    </row>
    <row r="1726" spans="1:27" ht="17.25">
      <c r="A1726" s="5"/>
      <c r="B1726" s="5"/>
      <c r="C1726" s="93"/>
      <c r="D1726" s="193"/>
      <c r="E1726" s="94"/>
      <c r="F1726" s="95"/>
      <c r="G1726" s="96" t="str">
        <f t="shared" si="676"/>
        <v>Error</v>
      </c>
      <c r="H1726" s="97">
        <v>14400</v>
      </c>
      <c r="I1726" s="98" t="e">
        <f t="shared" si="677"/>
        <v>#VALUE!</v>
      </c>
      <c r="J1726" s="88" t="e">
        <f t="shared" si="672"/>
        <v>#VALUE!</v>
      </c>
      <c r="K1726" s="98">
        <f t="shared" si="678"/>
        <v>0</v>
      </c>
      <c r="L1726" s="98">
        <f t="shared" si="679"/>
        <v>0</v>
      </c>
      <c r="M1726" s="98" t="e">
        <f t="shared" si="680"/>
        <v>#VALUE!</v>
      </c>
      <c r="N1726" s="98" t="e">
        <f t="shared" si="681"/>
        <v>#VALUE!</v>
      </c>
      <c r="O1726" s="97"/>
      <c r="P1726" s="98" t="e">
        <f t="shared" si="673"/>
        <v>#VALUE!</v>
      </c>
      <c r="Q1726" s="99" t="e">
        <f t="shared" si="682"/>
        <v>#VALUE!</v>
      </c>
      <c r="R1726" s="100"/>
      <c r="S1726" s="5"/>
      <c r="T1726" s="28">
        <f t="shared" si="683"/>
        <v>0</v>
      </c>
      <c r="U1726" s="101">
        <v>66140</v>
      </c>
      <c r="V1726" s="102">
        <f t="shared" si="674"/>
        <v>0</v>
      </c>
      <c r="W1726" s="101"/>
      <c r="X1726" s="101"/>
      <c r="Y1726" s="102">
        <f t="shared" si="684"/>
        <v>0</v>
      </c>
      <c r="Z1726" s="102">
        <f t="shared" si="685"/>
        <v>0</v>
      </c>
      <c r="AA1726" s="102" t="e">
        <f t="shared" si="675"/>
        <v>#VALUE!</v>
      </c>
    </row>
    <row r="1727" spans="1:27" ht="17.25">
      <c r="A1727" s="5"/>
      <c r="B1727" s="5"/>
      <c r="C1727" s="93"/>
      <c r="D1727" s="193"/>
      <c r="E1727" s="84"/>
      <c r="F1727" s="85"/>
      <c r="G1727" s="86" t="str">
        <f t="shared" si="676"/>
        <v>Error</v>
      </c>
      <c r="H1727" s="87">
        <v>14400</v>
      </c>
      <c r="I1727" s="88" t="e">
        <f t="shared" si="677"/>
        <v>#VALUE!</v>
      </c>
      <c r="J1727" s="88" t="e">
        <f t="shared" si="672"/>
        <v>#VALUE!</v>
      </c>
      <c r="K1727" s="88">
        <f t="shared" si="678"/>
        <v>0</v>
      </c>
      <c r="L1727" s="88">
        <f t="shared" si="679"/>
        <v>0</v>
      </c>
      <c r="M1727" s="88" t="e">
        <f t="shared" si="680"/>
        <v>#VALUE!</v>
      </c>
      <c r="N1727" s="88" t="e">
        <f t="shared" si="681"/>
        <v>#VALUE!</v>
      </c>
      <c r="O1727" s="87"/>
      <c r="P1727" s="88" t="e">
        <f t="shared" si="673"/>
        <v>#VALUE!</v>
      </c>
      <c r="Q1727" s="89" t="e">
        <f t="shared" si="682"/>
        <v>#VALUE!</v>
      </c>
      <c r="R1727" s="90"/>
      <c r="S1727" s="82"/>
      <c r="T1727" s="28">
        <f t="shared" si="683"/>
        <v>0</v>
      </c>
      <c r="U1727" s="91">
        <v>66140</v>
      </c>
      <c r="V1727" s="92">
        <f t="shared" si="674"/>
        <v>0</v>
      </c>
      <c r="W1727" s="91"/>
      <c r="X1727" s="91"/>
      <c r="Y1727" s="92">
        <f t="shared" si="684"/>
        <v>0</v>
      </c>
      <c r="Z1727" s="92">
        <f t="shared" si="685"/>
        <v>0</v>
      </c>
      <c r="AA1727" s="92" t="e">
        <f t="shared" si="675"/>
        <v>#VALUE!</v>
      </c>
    </row>
    <row r="1728" spans="1:27" ht="17.25">
      <c r="A1728" s="5"/>
      <c r="B1728" s="5"/>
      <c r="C1728" s="93"/>
      <c r="D1728" s="193"/>
      <c r="E1728" s="94"/>
      <c r="F1728" s="95"/>
      <c r="G1728" s="96" t="str">
        <f t="shared" si="676"/>
        <v>Error</v>
      </c>
      <c r="H1728" s="97">
        <v>14400</v>
      </c>
      <c r="I1728" s="98" t="e">
        <f t="shared" si="677"/>
        <v>#VALUE!</v>
      </c>
      <c r="J1728" s="88" t="e">
        <f t="shared" si="672"/>
        <v>#VALUE!</v>
      </c>
      <c r="K1728" s="98">
        <f t="shared" si="678"/>
        <v>0</v>
      </c>
      <c r="L1728" s="98">
        <f t="shared" si="679"/>
        <v>0</v>
      </c>
      <c r="M1728" s="98" t="e">
        <f t="shared" si="680"/>
        <v>#VALUE!</v>
      </c>
      <c r="N1728" s="98" t="e">
        <f t="shared" si="681"/>
        <v>#VALUE!</v>
      </c>
      <c r="O1728" s="97"/>
      <c r="P1728" s="98" t="e">
        <f t="shared" si="673"/>
        <v>#VALUE!</v>
      </c>
      <c r="Q1728" s="99" t="e">
        <f t="shared" si="682"/>
        <v>#VALUE!</v>
      </c>
      <c r="R1728" s="100"/>
      <c r="S1728" s="5"/>
      <c r="T1728" s="28">
        <f t="shared" si="683"/>
        <v>0</v>
      </c>
      <c r="U1728" s="101">
        <v>66140</v>
      </c>
      <c r="V1728" s="102">
        <f t="shared" si="674"/>
        <v>0</v>
      </c>
      <c r="W1728" s="101"/>
      <c r="X1728" s="101"/>
      <c r="Y1728" s="102">
        <f t="shared" si="684"/>
        <v>0</v>
      </c>
      <c r="Z1728" s="102">
        <f t="shared" si="685"/>
        <v>0</v>
      </c>
      <c r="AA1728" s="102" t="e">
        <f t="shared" si="675"/>
        <v>#VALUE!</v>
      </c>
    </row>
    <row r="1729" spans="1:27" ht="17.25">
      <c r="A1729" s="5"/>
      <c r="B1729" s="5"/>
      <c r="C1729" s="93"/>
      <c r="D1729" s="193"/>
      <c r="E1729" s="94"/>
      <c r="F1729" s="95"/>
      <c r="G1729" s="96" t="str">
        <f t="shared" si="676"/>
        <v>Error</v>
      </c>
      <c r="H1729" s="97">
        <v>14400</v>
      </c>
      <c r="I1729" s="98" t="e">
        <f t="shared" si="677"/>
        <v>#VALUE!</v>
      </c>
      <c r="J1729" s="88" t="e">
        <f t="shared" si="672"/>
        <v>#VALUE!</v>
      </c>
      <c r="K1729" s="98">
        <f t="shared" si="678"/>
        <v>0</v>
      </c>
      <c r="L1729" s="98">
        <f t="shared" si="679"/>
        <v>0</v>
      </c>
      <c r="M1729" s="98" t="e">
        <f t="shared" si="680"/>
        <v>#VALUE!</v>
      </c>
      <c r="N1729" s="98" t="e">
        <f t="shared" si="681"/>
        <v>#VALUE!</v>
      </c>
      <c r="O1729" s="97"/>
      <c r="P1729" s="98" t="e">
        <f t="shared" si="673"/>
        <v>#VALUE!</v>
      </c>
      <c r="Q1729" s="99" t="e">
        <f t="shared" si="682"/>
        <v>#VALUE!</v>
      </c>
      <c r="R1729" s="100"/>
      <c r="S1729" s="5"/>
      <c r="T1729" s="28">
        <f t="shared" si="683"/>
        <v>0</v>
      </c>
      <c r="U1729" s="101">
        <v>66140</v>
      </c>
      <c r="V1729" s="102">
        <f t="shared" ref="V1729:V1760" si="686">+U1729*T1729</f>
        <v>0</v>
      </c>
      <c r="W1729" s="101"/>
      <c r="X1729" s="101"/>
      <c r="Y1729" s="102">
        <f t="shared" si="684"/>
        <v>0</v>
      </c>
      <c r="Z1729" s="102">
        <f t="shared" si="685"/>
        <v>0</v>
      </c>
      <c r="AA1729" s="102" t="e">
        <f t="shared" ref="AA1729:AA1760" si="687">+Z1729+Q1729</f>
        <v>#VALUE!</v>
      </c>
    </row>
    <row r="1730" spans="1:27" ht="17.25">
      <c r="A1730" s="5"/>
      <c r="B1730" s="5"/>
      <c r="C1730" s="93"/>
      <c r="D1730" s="193"/>
      <c r="E1730" s="94"/>
      <c r="F1730" s="95"/>
      <c r="G1730" s="96" t="str">
        <f t="shared" si="676"/>
        <v>Error</v>
      </c>
      <c r="H1730" s="97">
        <v>14400</v>
      </c>
      <c r="I1730" s="98" t="e">
        <f t="shared" si="677"/>
        <v>#VALUE!</v>
      </c>
      <c r="J1730" s="88" t="e">
        <f t="shared" si="672"/>
        <v>#VALUE!</v>
      </c>
      <c r="K1730" s="98">
        <f t="shared" si="678"/>
        <v>0</v>
      </c>
      <c r="L1730" s="98">
        <f t="shared" si="679"/>
        <v>0</v>
      </c>
      <c r="M1730" s="98" t="e">
        <f t="shared" si="680"/>
        <v>#VALUE!</v>
      </c>
      <c r="N1730" s="98" t="e">
        <f t="shared" si="681"/>
        <v>#VALUE!</v>
      </c>
      <c r="O1730" s="97"/>
      <c r="P1730" s="98" t="e">
        <f t="shared" si="673"/>
        <v>#VALUE!</v>
      </c>
      <c r="Q1730" s="99" t="e">
        <f t="shared" si="682"/>
        <v>#VALUE!</v>
      </c>
      <c r="R1730" s="100"/>
      <c r="S1730" s="5"/>
      <c r="T1730" s="28">
        <f t="shared" si="683"/>
        <v>0</v>
      </c>
      <c r="U1730" s="101">
        <v>66140</v>
      </c>
      <c r="V1730" s="102">
        <f t="shared" si="686"/>
        <v>0</v>
      </c>
      <c r="W1730" s="101"/>
      <c r="X1730" s="101"/>
      <c r="Y1730" s="102">
        <f t="shared" si="684"/>
        <v>0</v>
      </c>
      <c r="Z1730" s="102">
        <f t="shared" si="685"/>
        <v>0</v>
      </c>
      <c r="AA1730" s="102" t="e">
        <f t="shared" si="687"/>
        <v>#VALUE!</v>
      </c>
    </row>
    <row r="1731" spans="1:27" ht="17.25">
      <c r="A1731" s="5"/>
      <c r="B1731" s="5"/>
      <c r="C1731" s="93"/>
      <c r="D1731" s="193"/>
      <c r="E1731" s="94"/>
      <c r="F1731" s="95"/>
      <c r="G1731" s="96" t="str">
        <f t="shared" si="676"/>
        <v>Error</v>
      </c>
      <c r="H1731" s="97">
        <v>14400</v>
      </c>
      <c r="I1731" s="98" t="e">
        <f t="shared" si="677"/>
        <v>#VALUE!</v>
      </c>
      <c r="J1731" s="88" t="e">
        <f t="shared" si="672"/>
        <v>#VALUE!</v>
      </c>
      <c r="K1731" s="98">
        <f t="shared" si="678"/>
        <v>0</v>
      </c>
      <c r="L1731" s="98">
        <f t="shared" si="679"/>
        <v>0</v>
      </c>
      <c r="M1731" s="98" t="e">
        <f t="shared" si="680"/>
        <v>#VALUE!</v>
      </c>
      <c r="N1731" s="98" t="e">
        <f t="shared" si="681"/>
        <v>#VALUE!</v>
      </c>
      <c r="O1731" s="97"/>
      <c r="P1731" s="98" t="e">
        <f t="shared" si="673"/>
        <v>#VALUE!</v>
      </c>
      <c r="Q1731" s="99" t="e">
        <f t="shared" si="682"/>
        <v>#VALUE!</v>
      </c>
      <c r="R1731" s="100"/>
      <c r="S1731" s="5"/>
      <c r="T1731" s="28">
        <f t="shared" si="683"/>
        <v>0</v>
      </c>
      <c r="U1731" s="101">
        <v>66140</v>
      </c>
      <c r="V1731" s="102">
        <f t="shared" si="686"/>
        <v>0</v>
      </c>
      <c r="W1731" s="101"/>
      <c r="X1731" s="101"/>
      <c r="Y1731" s="102">
        <f t="shared" si="684"/>
        <v>0</v>
      </c>
      <c r="Z1731" s="102">
        <f t="shared" si="685"/>
        <v>0</v>
      </c>
      <c r="AA1731" s="102" t="e">
        <f t="shared" si="687"/>
        <v>#VALUE!</v>
      </c>
    </row>
    <row r="1732" spans="1:27" ht="17.25">
      <c r="A1732" s="5"/>
      <c r="B1732" s="5"/>
      <c r="C1732" s="93"/>
      <c r="D1732" s="193"/>
      <c r="E1732" s="94"/>
      <c r="F1732" s="95"/>
      <c r="G1732" s="96" t="str">
        <f t="shared" si="676"/>
        <v>Error</v>
      </c>
      <c r="H1732" s="97">
        <v>14400</v>
      </c>
      <c r="I1732" s="98" t="e">
        <f t="shared" si="677"/>
        <v>#VALUE!</v>
      </c>
      <c r="J1732" s="88" t="e">
        <f t="shared" si="672"/>
        <v>#VALUE!</v>
      </c>
      <c r="K1732" s="98">
        <f t="shared" si="678"/>
        <v>0</v>
      </c>
      <c r="L1732" s="98">
        <f t="shared" si="679"/>
        <v>0</v>
      </c>
      <c r="M1732" s="98" t="e">
        <f t="shared" si="680"/>
        <v>#VALUE!</v>
      </c>
      <c r="N1732" s="98" t="e">
        <f t="shared" si="681"/>
        <v>#VALUE!</v>
      </c>
      <c r="O1732" s="97"/>
      <c r="P1732" s="98" t="e">
        <f t="shared" si="673"/>
        <v>#VALUE!</v>
      </c>
      <c r="Q1732" s="99" t="e">
        <f t="shared" si="682"/>
        <v>#VALUE!</v>
      </c>
      <c r="R1732" s="100"/>
      <c r="S1732" s="5"/>
      <c r="T1732" s="28">
        <f t="shared" si="683"/>
        <v>0</v>
      </c>
      <c r="U1732" s="101">
        <v>66140</v>
      </c>
      <c r="V1732" s="102">
        <f t="shared" si="686"/>
        <v>0</v>
      </c>
      <c r="W1732" s="101"/>
      <c r="X1732" s="101"/>
      <c r="Y1732" s="102">
        <f t="shared" si="684"/>
        <v>0</v>
      </c>
      <c r="Z1732" s="102">
        <f t="shared" si="685"/>
        <v>0</v>
      </c>
      <c r="AA1732" s="102" t="e">
        <f t="shared" si="687"/>
        <v>#VALUE!</v>
      </c>
    </row>
    <row r="1733" spans="1:27" ht="17.25">
      <c r="A1733" s="5"/>
      <c r="B1733" s="5"/>
      <c r="C1733" s="93"/>
      <c r="D1733" s="193"/>
      <c r="E1733" s="84"/>
      <c r="F1733" s="85"/>
      <c r="G1733" s="86" t="str">
        <f t="shared" si="676"/>
        <v>Error</v>
      </c>
      <c r="H1733" s="87">
        <v>14400</v>
      </c>
      <c r="I1733" s="88" t="e">
        <f t="shared" si="677"/>
        <v>#VALUE!</v>
      </c>
      <c r="J1733" s="88" t="e">
        <f t="shared" si="672"/>
        <v>#VALUE!</v>
      </c>
      <c r="K1733" s="88">
        <f t="shared" si="678"/>
        <v>0</v>
      </c>
      <c r="L1733" s="88">
        <f t="shared" si="679"/>
        <v>0</v>
      </c>
      <c r="M1733" s="88" t="e">
        <f t="shared" si="680"/>
        <v>#VALUE!</v>
      </c>
      <c r="N1733" s="88" t="e">
        <f t="shared" si="681"/>
        <v>#VALUE!</v>
      </c>
      <c r="O1733" s="87"/>
      <c r="P1733" s="88" t="e">
        <f t="shared" si="673"/>
        <v>#VALUE!</v>
      </c>
      <c r="Q1733" s="89" t="e">
        <f t="shared" si="682"/>
        <v>#VALUE!</v>
      </c>
      <c r="R1733" s="90"/>
      <c r="S1733" s="82"/>
      <c r="T1733" s="28">
        <f t="shared" si="683"/>
        <v>0</v>
      </c>
      <c r="U1733" s="91">
        <v>66140</v>
      </c>
      <c r="V1733" s="92">
        <f t="shared" si="686"/>
        <v>0</v>
      </c>
      <c r="W1733" s="91"/>
      <c r="X1733" s="91"/>
      <c r="Y1733" s="92">
        <f t="shared" si="684"/>
        <v>0</v>
      </c>
      <c r="Z1733" s="92">
        <f t="shared" si="685"/>
        <v>0</v>
      </c>
      <c r="AA1733" s="92" t="e">
        <f t="shared" si="687"/>
        <v>#VALUE!</v>
      </c>
    </row>
    <row r="1734" spans="1:27" ht="17.25">
      <c r="A1734" s="5"/>
      <c r="B1734" s="5"/>
      <c r="C1734" s="93"/>
      <c r="D1734" s="193"/>
      <c r="E1734" s="94"/>
      <c r="F1734" s="95"/>
      <c r="G1734" s="96" t="str">
        <f t="shared" si="676"/>
        <v>Error</v>
      </c>
      <c r="H1734" s="97">
        <v>14400</v>
      </c>
      <c r="I1734" s="98" t="e">
        <f t="shared" si="677"/>
        <v>#VALUE!</v>
      </c>
      <c r="J1734" s="88" t="e">
        <f t="shared" si="672"/>
        <v>#VALUE!</v>
      </c>
      <c r="K1734" s="98">
        <f t="shared" si="678"/>
        <v>0</v>
      </c>
      <c r="L1734" s="98">
        <f t="shared" si="679"/>
        <v>0</v>
      </c>
      <c r="M1734" s="98" t="e">
        <f t="shared" si="680"/>
        <v>#VALUE!</v>
      </c>
      <c r="N1734" s="98" t="e">
        <f t="shared" si="681"/>
        <v>#VALUE!</v>
      </c>
      <c r="O1734" s="97"/>
      <c r="P1734" s="98" t="e">
        <f t="shared" si="673"/>
        <v>#VALUE!</v>
      </c>
      <c r="Q1734" s="99" t="e">
        <f t="shared" si="682"/>
        <v>#VALUE!</v>
      </c>
      <c r="R1734" s="100"/>
      <c r="S1734" s="5"/>
      <c r="T1734" s="28">
        <f t="shared" si="683"/>
        <v>0</v>
      </c>
      <c r="U1734" s="101">
        <v>66140</v>
      </c>
      <c r="V1734" s="102">
        <f t="shared" si="686"/>
        <v>0</v>
      </c>
      <c r="W1734" s="101"/>
      <c r="X1734" s="101"/>
      <c r="Y1734" s="102">
        <f t="shared" si="684"/>
        <v>0</v>
      </c>
      <c r="Z1734" s="102">
        <f t="shared" si="685"/>
        <v>0</v>
      </c>
      <c r="AA1734" s="102" t="e">
        <f t="shared" si="687"/>
        <v>#VALUE!</v>
      </c>
    </row>
    <row r="1735" spans="1:27" ht="17.25">
      <c r="A1735" s="5"/>
      <c r="B1735" s="5"/>
      <c r="C1735" s="93"/>
      <c r="D1735" s="193"/>
      <c r="E1735" s="94"/>
      <c r="F1735" s="95"/>
      <c r="G1735" s="96" t="str">
        <f t="shared" si="676"/>
        <v>Error</v>
      </c>
      <c r="H1735" s="97">
        <v>14400</v>
      </c>
      <c r="I1735" s="98" t="e">
        <f t="shared" si="677"/>
        <v>#VALUE!</v>
      </c>
      <c r="J1735" s="88" t="e">
        <f t="shared" si="672"/>
        <v>#VALUE!</v>
      </c>
      <c r="K1735" s="98">
        <f t="shared" si="678"/>
        <v>0</v>
      </c>
      <c r="L1735" s="98">
        <f t="shared" si="679"/>
        <v>0</v>
      </c>
      <c r="M1735" s="98" t="e">
        <f t="shared" si="680"/>
        <v>#VALUE!</v>
      </c>
      <c r="N1735" s="98" t="e">
        <f t="shared" si="681"/>
        <v>#VALUE!</v>
      </c>
      <c r="O1735" s="97"/>
      <c r="P1735" s="98" t="e">
        <f t="shared" si="673"/>
        <v>#VALUE!</v>
      </c>
      <c r="Q1735" s="99" t="e">
        <f t="shared" si="682"/>
        <v>#VALUE!</v>
      </c>
      <c r="R1735" s="100"/>
      <c r="S1735" s="5"/>
      <c r="T1735" s="28">
        <f t="shared" si="683"/>
        <v>0</v>
      </c>
      <c r="U1735" s="101">
        <v>66140</v>
      </c>
      <c r="V1735" s="102">
        <f t="shared" si="686"/>
        <v>0</v>
      </c>
      <c r="W1735" s="101"/>
      <c r="X1735" s="101"/>
      <c r="Y1735" s="102">
        <f t="shared" si="684"/>
        <v>0</v>
      </c>
      <c r="Z1735" s="102">
        <f t="shared" si="685"/>
        <v>0</v>
      </c>
      <c r="AA1735" s="102" t="e">
        <f t="shared" si="687"/>
        <v>#VALUE!</v>
      </c>
    </row>
    <row r="1736" spans="1:27" ht="17.25">
      <c r="A1736" s="5"/>
      <c r="B1736" s="5"/>
      <c r="C1736" s="93"/>
      <c r="D1736" s="193"/>
      <c r="E1736" s="94"/>
      <c r="F1736" s="95"/>
      <c r="G1736" s="96" t="str">
        <f t="shared" si="676"/>
        <v>Error</v>
      </c>
      <c r="H1736" s="97">
        <v>14400</v>
      </c>
      <c r="I1736" s="98" t="e">
        <f t="shared" si="677"/>
        <v>#VALUE!</v>
      </c>
      <c r="J1736" s="88" t="e">
        <f t="shared" si="672"/>
        <v>#VALUE!</v>
      </c>
      <c r="K1736" s="98">
        <f t="shared" si="678"/>
        <v>0</v>
      </c>
      <c r="L1736" s="98">
        <f t="shared" si="679"/>
        <v>0</v>
      </c>
      <c r="M1736" s="98" t="e">
        <f t="shared" si="680"/>
        <v>#VALUE!</v>
      </c>
      <c r="N1736" s="98" t="e">
        <f t="shared" si="681"/>
        <v>#VALUE!</v>
      </c>
      <c r="O1736" s="97"/>
      <c r="P1736" s="98" t="e">
        <f t="shared" si="673"/>
        <v>#VALUE!</v>
      </c>
      <c r="Q1736" s="99" t="e">
        <f t="shared" si="682"/>
        <v>#VALUE!</v>
      </c>
      <c r="R1736" s="100"/>
      <c r="S1736" s="5"/>
      <c r="T1736" s="28">
        <f t="shared" si="683"/>
        <v>0</v>
      </c>
      <c r="U1736" s="101">
        <v>66140</v>
      </c>
      <c r="V1736" s="102">
        <f t="shared" si="686"/>
        <v>0</v>
      </c>
      <c r="W1736" s="101"/>
      <c r="X1736" s="101"/>
      <c r="Y1736" s="102">
        <f t="shared" si="684"/>
        <v>0</v>
      </c>
      <c r="Z1736" s="102">
        <f t="shared" si="685"/>
        <v>0</v>
      </c>
      <c r="AA1736" s="102" t="e">
        <f t="shared" si="687"/>
        <v>#VALUE!</v>
      </c>
    </row>
    <row r="1737" spans="1:27" ht="17.25">
      <c r="A1737" s="5"/>
      <c r="B1737" s="5"/>
      <c r="C1737" s="93"/>
      <c r="D1737" s="193"/>
      <c r="E1737" s="94"/>
      <c r="F1737" s="95"/>
      <c r="G1737" s="96" t="str">
        <f t="shared" si="676"/>
        <v>Error</v>
      </c>
      <c r="H1737" s="97">
        <v>14400</v>
      </c>
      <c r="I1737" s="98" t="e">
        <f t="shared" si="677"/>
        <v>#VALUE!</v>
      </c>
      <c r="J1737" s="88" t="e">
        <f t="shared" si="672"/>
        <v>#VALUE!</v>
      </c>
      <c r="K1737" s="98">
        <f t="shared" si="678"/>
        <v>0</v>
      </c>
      <c r="L1737" s="98">
        <f t="shared" si="679"/>
        <v>0</v>
      </c>
      <c r="M1737" s="98" t="e">
        <f t="shared" si="680"/>
        <v>#VALUE!</v>
      </c>
      <c r="N1737" s="98" t="e">
        <f t="shared" si="681"/>
        <v>#VALUE!</v>
      </c>
      <c r="O1737" s="97"/>
      <c r="P1737" s="98" t="e">
        <f t="shared" si="673"/>
        <v>#VALUE!</v>
      </c>
      <c r="Q1737" s="99" t="e">
        <f t="shared" si="682"/>
        <v>#VALUE!</v>
      </c>
      <c r="R1737" s="100"/>
      <c r="S1737" s="5"/>
      <c r="T1737" s="28">
        <f t="shared" si="683"/>
        <v>0</v>
      </c>
      <c r="U1737" s="101">
        <v>66140</v>
      </c>
      <c r="V1737" s="102">
        <f t="shared" si="686"/>
        <v>0</v>
      </c>
      <c r="W1737" s="101"/>
      <c r="X1737" s="101"/>
      <c r="Y1737" s="102">
        <f t="shared" si="684"/>
        <v>0</v>
      </c>
      <c r="Z1737" s="102">
        <f t="shared" si="685"/>
        <v>0</v>
      </c>
      <c r="AA1737" s="102" t="e">
        <f t="shared" si="687"/>
        <v>#VALUE!</v>
      </c>
    </row>
    <row r="1738" spans="1:27" ht="17.25">
      <c r="A1738" s="5"/>
      <c r="B1738" s="5"/>
      <c r="C1738" s="93"/>
      <c r="D1738" s="193"/>
      <c r="E1738" s="94"/>
      <c r="F1738" s="95"/>
      <c r="G1738" s="96" t="str">
        <f t="shared" si="676"/>
        <v>Error</v>
      </c>
      <c r="H1738" s="97">
        <v>14400</v>
      </c>
      <c r="I1738" s="98" t="e">
        <f t="shared" si="677"/>
        <v>#VALUE!</v>
      </c>
      <c r="J1738" s="88" t="e">
        <f t="shared" si="672"/>
        <v>#VALUE!</v>
      </c>
      <c r="K1738" s="98">
        <f t="shared" si="678"/>
        <v>0</v>
      </c>
      <c r="L1738" s="98">
        <f t="shared" si="679"/>
        <v>0</v>
      </c>
      <c r="M1738" s="98" t="e">
        <f t="shared" si="680"/>
        <v>#VALUE!</v>
      </c>
      <c r="N1738" s="98" t="e">
        <f t="shared" si="681"/>
        <v>#VALUE!</v>
      </c>
      <c r="O1738" s="97"/>
      <c r="P1738" s="98" t="e">
        <f t="shared" si="673"/>
        <v>#VALUE!</v>
      </c>
      <c r="Q1738" s="99" t="e">
        <f t="shared" si="682"/>
        <v>#VALUE!</v>
      </c>
      <c r="R1738" s="100"/>
      <c r="S1738" s="5"/>
      <c r="T1738" s="28">
        <f t="shared" si="683"/>
        <v>0</v>
      </c>
      <c r="U1738" s="101">
        <v>66140</v>
      </c>
      <c r="V1738" s="102">
        <f t="shared" si="686"/>
        <v>0</v>
      </c>
      <c r="W1738" s="101"/>
      <c r="X1738" s="101"/>
      <c r="Y1738" s="102">
        <f t="shared" si="684"/>
        <v>0</v>
      </c>
      <c r="Z1738" s="102">
        <f t="shared" si="685"/>
        <v>0</v>
      </c>
      <c r="AA1738" s="102" t="e">
        <f t="shared" si="687"/>
        <v>#VALUE!</v>
      </c>
    </row>
    <row r="1739" spans="1:27" ht="17.25">
      <c r="A1739" s="5"/>
      <c r="B1739" s="5"/>
      <c r="C1739" s="93"/>
      <c r="D1739" s="193"/>
      <c r="E1739" s="84"/>
      <c r="F1739" s="85"/>
      <c r="G1739" s="86" t="str">
        <f t="shared" si="676"/>
        <v>Error</v>
      </c>
      <c r="H1739" s="87">
        <v>14400</v>
      </c>
      <c r="I1739" s="88" t="e">
        <f t="shared" si="677"/>
        <v>#VALUE!</v>
      </c>
      <c r="J1739" s="88" t="e">
        <f t="shared" si="672"/>
        <v>#VALUE!</v>
      </c>
      <c r="K1739" s="88">
        <f t="shared" si="678"/>
        <v>0</v>
      </c>
      <c r="L1739" s="88">
        <f t="shared" si="679"/>
        <v>0</v>
      </c>
      <c r="M1739" s="88" t="e">
        <f t="shared" si="680"/>
        <v>#VALUE!</v>
      </c>
      <c r="N1739" s="88" t="e">
        <f t="shared" si="681"/>
        <v>#VALUE!</v>
      </c>
      <c r="O1739" s="87"/>
      <c r="P1739" s="88" t="e">
        <f t="shared" si="673"/>
        <v>#VALUE!</v>
      </c>
      <c r="Q1739" s="89" t="e">
        <f t="shared" si="682"/>
        <v>#VALUE!</v>
      </c>
      <c r="R1739" s="90"/>
      <c r="S1739" s="82"/>
      <c r="T1739" s="28">
        <f t="shared" si="683"/>
        <v>0</v>
      </c>
      <c r="U1739" s="91">
        <v>66140</v>
      </c>
      <c r="V1739" s="92">
        <f t="shared" si="686"/>
        <v>0</v>
      </c>
      <c r="W1739" s="91"/>
      <c r="X1739" s="91"/>
      <c r="Y1739" s="92">
        <f t="shared" si="684"/>
        <v>0</v>
      </c>
      <c r="Z1739" s="92">
        <f t="shared" si="685"/>
        <v>0</v>
      </c>
      <c r="AA1739" s="92" t="e">
        <f t="shared" si="687"/>
        <v>#VALUE!</v>
      </c>
    </row>
    <row r="1740" spans="1:27" ht="17.25">
      <c r="A1740" s="5"/>
      <c r="B1740" s="5"/>
      <c r="C1740" s="93"/>
      <c r="D1740" s="193"/>
      <c r="E1740" s="94"/>
      <c r="F1740" s="95"/>
      <c r="G1740" s="96" t="str">
        <f t="shared" si="676"/>
        <v>Error</v>
      </c>
      <c r="H1740" s="97">
        <v>14400</v>
      </c>
      <c r="I1740" s="98" t="e">
        <f t="shared" si="677"/>
        <v>#VALUE!</v>
      </c>
      <c r="J1740" s="88" t="e">
        <f t="shared" si="672"/>
        <v>#VALUE!</v>
      </c>
      <c r="K1740" s="98">
        <f t="shared" si="678"/>
        <v>0</v>
      </c>
      <c r="L1740" s="98">
        <f t="shared" si="679"/>
        <v>0</v>
      </c>
      <c r="M1740" s="98" t="e">
        <f t="shared" si="680"/>
        <v>#VALUE!</v>
      </c>
      <c r="N1740" s="98" t="e">
        <f t="shared" si="681"/>
        <v>#VALUE!</v>
      </c>
      <c r="O1740" s="97"/>
      <c r="P1740" s="98" t="e">
        <f t="shared" si="673"/>
        <v>#VALUE!</v>
      </c>
      <c r="Q1740" s="99" t="e">
        <f t="shared" si="682"/>
        <v>#VALUE!</v>
      </c>
      <c r="R1740" s="100"/>
      <c r="S1740" s="5"/>
      <c r="T1740" s="28">
        <f t="shared" si="683"/>
        <v>0</v>
      </c>
      <c r="U1740" s="101">
        <v>66140</v>
      </c>
      <c r="V1740" s="102">
        <f t="shared" si="686"/>
        <v>0</v>
      </c>
      <c r="W1740" s="101"/>
      <c r="X1740" s="101"/>
      <c r="Y1740" s="102">
        <f t="shared" si="684"/>
        <v>0</v>
      </c>
      <c r="Z1740" s="102">
        <f t="shared" si="685"/>
        <v>0</v>
      </c>
      <c r="AA1740" s="102" t="e">
        <f t="shared" si="687"/>
        <v>#VALUE!</v>
      </c>
    </row>
    <row r="1741" spans="1:27" ht="17.25">
      <c r="A1741" s="5"/>
      <c r="B1741" s="5"/>
      <c r="C1741" s="93"/>
      <c r="D1741" s="193"/>
      <c r="E1741" s="94"/>
      <c r="F1741" s="95"/>
      <c r="G1741" s="96" t="str">
        <f t="shared" si="676"/>
        <v>Error</v>
      </c>
      <c r="H1741" s="97">
        <v>14400</v>
      </c>
      <c r="I1741" s="98" t="e">
        <f t="shared" si="677"/>
        <v>#VALUE!</v>
      </c>
      <c r="J1741" s="88" t="e">
        <f t="shared" si="672"/>
        <v>#VALUE!</v>
      </c>
      <c r="K1741" s="98">
        <f t="shared" si="678"/>
        <v>0</v>
      </c>
      <c r="L1741" s="98">
        <f t="shared" si="679"/>
        <v>0</v>
      </c>
      <c r="M1741" s="98" t="e">
        <f t="shared" si="680"/>
        <v>#VALUE!</v>
      </c>
      <c r="N1741" s="98" t="e">
        <f t="shared" si="681"/>
        <v>#VALUE!</v>
      </c>
      <c r="O1741" s="97"/>
      <c r="P1741" s="98" t="e">
        <f t="shared" si="673"/>
        <v>#VALUE!</v>
      </c>
      <c r="Q1741" s="99" t="e">
        <f t="shared" si="682"/>
        <v>#VALUE!</v>
      </c>
      <c r="R1741" s="100"/>
      <c r="S1741" s="5"/>
      <c r="T1741" s="28">
        <f t="shared" si="683"/>
        <v>0</v>
      </c>
      <c r="U1741" s="101">
        <v>66140</v>
      </c>
      <c r="V1741" s="102">
        <f t="shared" si="686"/>
        <v>0</v>
      </c>
      <c r="W1741" s="101"/>
      <c r="X1741" s="101"/>
      <c r="Y1741" s="102">
        <f t="shared" si="684"/>
        <v>0</v>
      </c>
      <c r="Z1741" s="102">
        <f t="shared" si="685"/>
        <v>0</v>
      </c>
      <c r="AA1741" s="102" t="e">
        <f t="shared" si="687"/>
        <v>#VALUE!</v>
      </c>
    </row>
    <row r="1742" spans="1:27" ht="17.25">
      <c r="A1742" s="5"/>
      <c r="B1742" s="5"/>
      <c r="C1742" s="93"/>
      <c r="D1742" s="193"/>
      <c r="E1742" s="94"/>
      <c r="F1742" s="95"/>
      <c r="G1742" s="96" t="str">
        <f t="shared" si="676"/>
        <v>Error</v>
      </c>
      <c r="H1742" s="97">
        <v>14400</v>
      </c>
      <c r="I1742" s="98" t="e">
        <f t="shared" si="677"/>
        <v>#VALUE!</v>
      </c>
      <c r="J1742" s="88" t="e">
        <f t="shared" si="672"/>
        <v>#VALUE!</v>
      </c>
      <c r="K1742" s="98">
        <f t="shared" si="678"/>
        <v>0</v>
      </c>
      <c r="L1742" s="98">
        <f t="shared" si="679"/>
        <v>0</v>
      </c>
      <c r="M1742" s="98" t="e">
        <f t="shared" si="680"/>
        <v>#VALUE!</v>
      </c>
      <c r="N1742" s="98" t="e">
        <f t="shared" si="681"/>
        <v>#VALUE!</v>
      </c>
      <c r="O1742" s="97"/>
      <c r="P1742" s="98" t="e">
        <f t="shared" si="673"/>
        <v>#VALUE!</v>
      </c>
      <c r="Q1742" s="99" t="e">
        <f t="shared" si="682"/>
        <v>#VALUE!</v>
      </c>
      <c r="R1742" s="100"/>
      <c r="S1742" s="5"/>
      <c r="T1742" s="28">
        <f t="shared" si="683"/>
        <v>0</v>
      </c>
      <c r="U1742" s="101">
        <v>66140</v>
      </c>
      <c r="V1742" s="102">
        <f t="shared" si="686"/>
        <v>0</v>
      </c>
      <c r="W1742" s="101"/>
      <c r="X1742" s="101"/>
      <c r="Y1742" s="102">
        <f t="shared" si="684"/>
        <v>0</v>
      </c>
      <c r="Z1742" s="102">
        <f t="shared" si="685"/>
        <v>0</v>
      </c>
      <c r="AA1742" s="102" t="e">
        <f t="shared" si="687"/>
        <v>#VALUE!</v>
      </c>
    </row>
    <row r="1743" spans="1:27" ht="17.25">
      <c r="A1743" s="5"/>
      <c r="B1743" s="5"/>
      <c r="C1743" s="93"/>
      <c r="D1743" s="193"/>
      <c r="E1743" s="94"/>
      <c r="F1743" s="95"/>
      <c r="G1743" s="96" t="str">
        <f t="shared" si="676"/>
        <v>Error</v>
      </c>
      <c r="H1743" s="97">
        <v>14400</v>
      </c>
      <c r="I1743" s="98" t="e">
        <f t="shared" si="677"/>
        <v>#VALUE!</v>
      </c>
      <c r="J1743" s="88" t="e">
        <f t="shared" si="672"/>
        <v>#VALUE!</v>
      </c>
      <c r="K1743" s="98">
        <f t="shared" si="678"/>
        <v>0</v>
      </c>
      <c r="L1743" s="98">
        <f t="shared" si="679"/>
        <v>0</v>
      </c>
      <c r="M1743" s="98" t="e">
        <f t="shared" si="680"/>
        <v>#VALUE!</v>
      </c>
      <c r="N1743" s="98" t="e">
        <f t="shared" si="681"/>
        <v>#VALUE!</v>
      </c>
      <c r="O1743" s="97"/>
      <c r="P1743" s="98" t="e">
        <f t="shared" si="673"/>
        <v>#VALUE!</v>
      </c>
      <c r="Q1743" s="99" t="e">
        <f t="shared" si="682"/>
        <v>#VALUE!</v>
      </c>
      <c r="R1743" s="100"/>
      <c r="S1743" s="5"/>
      <c r="T1743" s="28">
        <f t="shared" si="683"/>
        <v>0</v>
      </c>
      <c r="U1743" s="101">
        <v>66140</v>
      </c>
      <c r="V1743" s="102">
        <f t="shared" si="686"/>
        <v>0</v>
      </c>
      <c r="W1743" s="101"/>
      <c r="X1743" s="101"/>
      <c r="Y1743" s="102">
        <f t="shared" si="684"/>
        <v>0</v>
      </c>
      <c r="Z1743" s="102">
        <f t="shared" si="685"/>
        <v>0</v>
      </c>
      <c r="AA1743" s="102" t="e">
        <f t="shared" si="687"/>
        <v>#VALUE!</v>
      </c>
    </row>
    <row r="1744" spans="1:27" ht="17.25">
      <c r="A1744" s="5"/>
      <c r="B1744" s="5"/>
      <c r="C1744" s="93"/>
      <c r="D1744" s="193"/>
      <c r="E1744" s="94"/>
      <c r="F1744" s="95"/>
      <c r="G1744" s="96" t="str">
        <f t="shared" si="676"/>
        <v>Error</v>
      </c>
      <c r="H1744" s="97">
        <v>14400</v>
      </c>
      <c r="I1744" s="98" t="e">
        <f t="shared" si="677"/>
        <v>#VALUE!</v>
      </c>
      <c r="J1744" s="88" t="e">
        <f t="shared" si="672"/>
        <v>#VALUE!</v>
      </c>
      <c r="K1744" s="98">
        <f t="shared" si="678"/>
        <v>0</v>
      </c>
      <c r="L1744" s="98">
        <f t="shared" si="679"/>
        <v>0</v>
      </c>
      <c r="M1744" s="98" t="e">
        <f t="shared" si="680"/>
        <v>#VALUE!</v>
      </c>
      <c r="N1744" s="98" t="e">
        <f t="shared" si="681"/>
        <v>#VALUE!</v>
      </c>
      <c r="O1744" s="97"/>
      <c r="P1744" s="98" t="e">
        <f t="shared" si="673"/>
        <v>#VALUE!</v>
      </c>
      <c r="Q1744" s="99" t="e">
        <f t="shared" si="682"/>
        <v>#VALUE!</v>
      </c>
      <c r="R1744" s="100"/>
      <c r="S1744" s="5"/>
      <c r="T1744" s="28">
        <f t="shared" si="683"/>
        <v>0</v>
      </c>
      <c r="U1744" s="101">
        <v>66140</v>
      </c>
      <c r="V1744" s="102">
        <f t="shared" si="686"/>
        <v>0</v>
      </c>
      <c r="W1744" s="101"/>
      <c r="X1744" s="101"/>
      <c r="Y1744" s="102">
        <f t="shared" si="684"/>
        <v>0</v>
      </c>
      <c r="Z1744" s="102">
        <f t="shared" si="685"/>
        <v>0</v>
      </c>
      <c r="AA1744" s="102" t="e">
        <f t="shared" si="687"/>
        <v>#VALUE!</v>
      </c>
    </row>
    <row r="1745" spans="1:27" ht="17.25">
      <c r="A1745" s="5"/>
      <c r="B1745" s="5"/>
      <c r="C1745" s="93"/>
      <c r="D1745" s="193"/>
      <c r="E1745" s="84"/>
      <c r="F1745" s="85"/>
      <c r="G1745" s="86" t="str">
        <f t="shared" si="676"/>
        <v>Error</v>
      </c>
      <c r="H1745" s="87">
        <v>14400</v>
      </c>
      <c r="I1745" s="88" t="e">
        <f t="shared" si="677"/>
        <v>#VALUE!</v>
      </c>
      <c r="J1745" s="88" t="e">
        <f t="shared" si="672"/>
        <v>#VALUE!</v>
      </c>
      <c r="K1745" s="88">
        <f t="shared" si="678"/>
        <v>0</v>
      </c>
      <c r="L1745" s="88">
        <f t="shared" si="679"/>
        <v>0</v>
      </c>
      <c r="M1745" s="88" t="e">
        <f t="shared" si="680"/>
        <v>#VALUE!</v>
      </c>
      <c r="N1745" s="88" t="e">
        <f t="shared" si="681"/>
        <v>#VALUE!</v>
      </c>
      <c r="O1745" s="87"/>
      <c r="P1745" s="88" t="e">
        <f t="shared" si="673"/>
        <v>#VALUE!</v>
      </c>
      <c r="Q1745" s="89" t="e">
        <f t="shared" si="682"/>
        <v>#VALUE!</v>
      </c>
      <c r="R1745" s="90"/>
      <c r="S1745" s="82"/>
      <c r="T1745" s="28">
        <f t="shared" si="683"/>
        <v>0</v>
      </c>
      <c r="U1745" s="91">
        <v>66140</v>
      </c>
      <c r="V1745" s="92">
        <f t="shared" si="686"/>
        <v>0</v>
      </c>
      <c r="W1745" s="91"/>
      <c r="X1745" s="91"/>
      <c r="Y1745" s="92">
        <f t="shared" si="684"/>
        <v>0</v>
      </c>
      <c r="Z1745" s="92">
        <f t="shared" si="685"/>
        <v>0</v>
      </c>
      <c r="AA1745" s="92" t="e">
        <f t="shared" si="687"/>
        <v>#VALUE!</v>
      </c>
    </row>
    <row r="1746" spans="1:27" ht="17.25">
      <c r="A1746" s="5"/>
      <c r="B1746" s="5"/>
      <c r="C1746" s="93"/>
      <c r="D1746" s="193"/>
      <c r="E1746" s="94"/>
      <c r="F1746" s="95"/>
      <c r="G1746" s="96" t="str">
        <f t="shared" si="676"/>
        <v>Error</v>
      </c>
      <c r="H1746" s="97">
        <v>14400</v>
      </c>
      <c r="I1746" s="98" t="e">
        <f t="shared" si="677"/>
        <v>#VALUE!</v>
      </c>
      <c r="J1746" s="88" t="e">
        <f t="shared" si="672"/>
        <v>#VALUE!</v>
      </c>
      <c r="K1746" s="98">
        <f t="shared" si="678"/>
        <v>0</v>
      </c>
      <c r="L1746" s="98">
        <f t="shared" si="679"/>
        <v>0</v>
      </c>
      <c r="M1746" s="98" t="e">
        <f t="shared" si="680"/>
        <v>#VALUE!</v>
      </c>
      <c r="N1746" s="98" t="e">
        <f t="shared" si="681"/>
        <v>#VALUE!</v>
      </c>
      <c r="O1746" s="97"/>
      <c r="P1746" s="98" t="e">
        <f t="shared" si="673"/>
        <v>#VALUE!</v>
      </c>
      <c r="Q1746" s="99" t="e">
        <f t="shared" si="682"/>
        <v>#VALUE!</v>
      </c>
      <c r="R1746" s="100"/>
      <c r="S1746" s="5"/>
      <c r="T1746" s="28">
        <f t="shared" si="683"/>
        <v>0</v>
      </c>
      <c r="U1746" s="101">
        <v>66140</v>
      </c>
      <c r="V1746" s="102">
        <f t="shared" si="686"/>
        <v>0</v>
      </c>
      <c r="W1746" s="101"/>
      <c r="X1746" s="101"/>
      <c r="Y1746" s="102">
        <f t="shared" si="684"/>
        <v>0</v>
      </c>
      <c r="Z1746" s="102">
        <f t="shared" si="685"/>
        <v>0</v>
      </c>
      <c r="AA1746" s="102" t="e">
        <f t="shared" si="687"/>
        <v>#VALUE!</v>
      </c>
    </row>
    <row r="1747" spans="1:27" ht="17.25">
      <c r="A1747" s="5"/>
      <c r="B1747" s="5"/>
      <c r="C1747" s="93"/>
      <c r="D1747" s="193"/>
      <c r="E1747" s="94"/>
      <c r="F1747" s="95"/>
      <c r="G1747" s="96" t="str">
        <f t="shared" si="676"/>
        <v>Error</v>
      </c>
      <c r="H1747" s="97">
        <v>14400</v>
      </c>
      <c r="I1747" s="98" t="e">
        <f t="shared" si="677"/>
        <v>#VALUE!</v>
      </c>
      <c r="J1747" s="88" t="e">
        <f t="shared" si="672"/>
        <v>#VALUE!</v>
      </c>
      <c r="K1747" s="98">
        <f t="shared" si="678"/>
        <v>0</v>
      </c>
      <c r="L1747" s="98">
        <f t="shared" si="679"/>
        <v>0</v>
      </c>
      <c r="M1747" s="98" t="e">
        <f t="shared" si="680"/>
        <v>#VALUE!</v>
      </c>
      <c r="N1747" s="98" t="e">
        <f t="shared" si="681"/>
        <v>#VALUE!</v>
      </c>
      <c r="O1747" s="97"/>
      <c r="P1747" s="98" t="e">
        <f t="shared" si="673"/>
        <v>#VALUE!</v>
      </c>
      <c r="Q1747" s="99" t="e">
        <f t="shared" si="682"/>
        <v>#VALUE!</v>
      </c>
      <c r="R1747" s="100"/>
      <c r="S1747" s="5"/>
      <c r="T1747" s="28">
        <f t="shared" si="683"/>
        <v>0</v>
      </c>
      <c r="U1747" s="101">
        <v>66140</v>
      </c>
      <c r="V1747" s="102">
        <f t="shared" si="686"/>
        <v>0</v>
      </c>
      <c r="W1747" s="101"/>
      <c r="X1747" s="101"/>
      <c r="Y1747" s="102">
        <f t="shared" si="684"/>
        <v>0</v>
      </c>
      <c r="Z1747" s="102">
        <f t="shared" si="685"/>
        <v>0</v>
      </c>
      <c r="AA1747" s="102" t="e">
        <f t="shared" si="687"/>
        <v>#VALUE!</v>
      </c>
    </row>
    <row r="1748" spans="1:27" ht="17.25">
      <c r="A1748" s="5"/>
      <c r="B1748" s="5"/>
      <c r="C1748" s="93"/>
      <c r="D1748" s="193"/>
      <c r="E1748" s="94"/>
      <c r="F1748" s="95"/>
      <c r="G1748" s="96" t="str">
        <f t="shared" si="676"/>
        <v>Error</v>
      </c>
      <c r="H1748" s="97">
        <v>14400</v>
      </c>
      <c r="I1748" s="98" t="e">
        <f t="shared" si="677"/>
        <v>#VALUE!</v>
      </c>
      <c r="J1748" s="88" t="e">
        <f t="shared" si="672"/>
        <v>#VALUE!</v>
      </c>
      <c r="K1748" s="98">
        <f t="shared" si="678"/>
        <v>0</v>
      </c>
      <c r="L1748" s="98">
        <f t="shared" si="679"/>
        <v>0</v>
      </c>
      <c r="M1748" s="98" t="e">
        <f t="shared" si="680"/>
        <v>#VALUE!</v>
      </c>
      <c r="N1748" s="98" t="e">
        <f t="shared" si="681"/>
        <v>#VALUE!</v>
      </c>
      <c r="O1748" s="97"/>
      <c r="P1748" s="98" t="e">
        <f t="shared" si="673"/>
        <v>#VALUE!</v>
      </c>
      <c r="Q1748" s="99" t="e">
        <f t="shared" si="682"/>
        <v>#VALUE!</v>
      </c>
      <c r="R1748" s="100"/>
      <c r="S1748" s="5"/>
      <c r="T1748" s="28">
        <f t="shared" si="683"/>
        <v>0</v>
      </c>
      <c r="U1748" s="101">
        <v>66140</v>
      </c>
      <c r="V1748" s="102">
        <f t="shared" si="686"/>
        <v>0</v>
      </c>
      <c r="W1748" s="101"/>
      <c r="X1748" s="101"/>
      <c r="Y1748" s="102">
        <f t="shared" si="684"/>
        <v>0</v>
      </c>
      <c r="Z1748" s="102">
        <f t="shared" si="685"/>
        <v>0</v>
      </c>
      <c r="AA1748" s="102" t="e">
        <f t="shared" si="687"/>
        <v>#VALUE!</v>
      </c>
    </row>
    <row r="1749" spans="1:27" ht="17.25">
      <c r="A1749" s="5"/>
      <c r="B1749" s="5"/>
      <c r="C1749" s="93"/>
      <c r="D1749" s="193"/>
      <c r="E1749" s="94"/>
      <c r="F1749" s="95"/>
      <c r="G1749" s="96" t="str">
        <f t="shared" si="676"/>
        <v>Error</v>
      </c>
      <c r="H1749" s="97">
        <v>14400</v>
      </c>
      <c r="I1749" s="98" t="e">
        <f t="shared" si="677"/>
        <v>#VALUE!</v>
      </c>
      <c r="J1749" s="88" t="e">
        <f t="shared" si="672"/>
        <v>#VALUE!</v>
      </c>
      <c r="K1749" s="98">
        <f t="shared" si="678"/>
        <v>0</v>
      </c>
      <c r="L1749" s="98">
        <f t="shared" si="679"/>
        <v>0</v>
      </c>
      <c r="M1749" s="98" t="e">
        <f t="shared" si="680"/>
        <v>#VALUE!</v>
      </c>
      <c r="N1749" s="98" t="e">
        <f t="shared" si="681"/>
        <v>#VALUE!</v>
      </c>
      <c r="O1749" s="97"/>
      <c r="P1749" s="98" t="e">
        <f t="shared" si="673"/>
        <v>#VALUE!</v>
      </c>
      <c r="Q1749" s="99" t="e">
        <f t="shared" si="682"/>
        <v>#VALUE!</v>
      </c>
      <c r="R1749" s="100"/>
      <c r="S1749" s="5"/>
      <c r="T1749" s="28">
        <f t="shared" si="683"/>
        <v>0</v>
      </c>
      <c r="U1749" s="101">
        <v>66140</v>
      </c>
      <c r="V1749" s="102">
        <f t="shared" si="686"/>
        <v>0</v>
      </c>
      <c r="W1749" s="101"/>
      <c r="X1749" s="101"/>
      <c r="Y1749" s="102">
        <f t="shared" si="684"/>
        <v>0</v>
      </c>
      <c r="Z1749" s="102">
        <f t="shared" si="685"/>
        <v>0</v>
      </c>
      <c r="AA1749" s="102" t="e">
        <f t="shared" si="687"/>
        <v>#VALUE!</v>
      </c>
    </row>
    <row r="1750" spans="1:27" ht="17.25">
      <c r="A1750" s="5"/>
      <c r="B1750" s="5"/>
      <c r="C1750" s="93"/>
      <c r="D1750" s="193"/>
      <c r="E1750" s="94"/>
      <c r="F1750" s="95"/>
      <c r="G1750" s="96" t="str">
        <f t="shared" si="676"/>
        <v>Error</v>
      </c>
      <c r="H1750" s="97">
        <v>14400</v>
      </c>
      <c r="I1750" s="98" t="e">
        <f t="shared" si="677"/>
        <v>#VALUE!</v>
      </c>
      <c r="J1750" s="88" t="e">
        <f t="shared" si="672"/>
        <v>#VALUE!</v>
      </c>
      <c r="K1750" s="98">
        <f t="shared" si="678"/>
        <v>0</v>
      </c>
      <c r="L1750" s="98">
        <f t="shared" si="679"/>
        <v>0</v>
      </c>
      <c r="M1750" s="98" t="e">
        <f t="shared" si="680"/>
        <v>#VALUE!</v>
      </c>
      <c r="N1750" s="98" t="e">
        <f t="shared" si="681"/>
        <v>#VALUE!</v>
      </c>
      <c r="O1750" s="97"/>
      <c r="P1750" s="98" t="e">
        <f t="shared" si="673"/>
        <v>#VALUE!</v>
      </c>
      <c r="Q1750" s="99" t="e">
        <f t="shared" si="682"/>
        <v>#VALUE!</v>
      </c>
      <c r="R1750" s="100"/>
      <c r="S1750" s="5"/>
      <c r="T1750" s="28">
        <f t="shared" si="683"/>
        <v>0</v>
      </c>
      <c r="U1750" s="101">
        <v>66140</v>
      </c>
      <c r="V1750" s="102">
        <f t="shared" si="686"/>
        <v>0</v>
      </c>
      <c r="W1750" s="101"/>
      <c r="X1750" s="101"/>
      <c r="Y1750" s="102">
        <f t="shared" si="684"/>
        <v>0</v>
      </c>
      <c r="Z1750" s="102">
        <f t="shared" si="685"/>
        <v>0</v>
      </c>
      <c r="AA1750" s="102" t="e">
        <f t="shared" si="687"/>
        <v>#VALUE!</v>
      </c>
    </row>
    <row r="1751" spans="1:27" ht="17.25">
      <c r="A1751" s="5"/>
      <c r="B1751" s="5"/>
      <c r="C1751" s="93"/>
      <c r="D1751" s="193"/>
      <c r="E1751" s="84"/>
      <c r="F1751" s="85"/>
      <c r="G1751" s="86" t="str">
        <f t="shared" si="676"/>
        <v>Error</v>
      </c>
      <c r="H1751" s="87">
        <v>14400</v>
      </c>
      <c r="I1751" s="88" t="e">
        <f t="shared" si="677"/>
        <v>#VALUE!</v>
      </c>
      <c r="J1751" s="88" t="e">
        <f t="shared" si="672"/>
        <v>#VALUE!</v>
      </c>
      <c r="K1751" s="88">
        <f t="shared" si="678"/>
        <v>0</v>
      </c>
      <c r="L1751" s="88">
        <f t="shared" si="679"/>
        <v>0</v>
      </c>
      <c r="M1751" s="88" t="e">
        <f t="shared" si="680"/>
        <v>#VALUE!</v>
      </c>
      <c r="N1751" s="88" t="e">
        <f t="shared" si="681"/>
        <v>#VALUE!</v>
      </c>
      <c r="O1751" s="87"/>
      <c r="P1751" s="88" t="e">
        <f t="shared" si="673"/>
        <v>#VALUE!</v>
      </c>
      <c r="Q1751" s="89" t="e">
        <f t="shared" si="682"/>
        <v>#VALUE!</v>
      </c>
      <c r="R1751" s="90"/>
      <c r="S1751" s="82"/>
      <c r="T1751" s="28">
        <f t="shared" si="683"/>
        <v>0</v>
      </c>
      <c r="U1751" s="91">
        <v>66140</v>
      </c>
      <c r="V1751" s="92">
        <f t="shared" si="686"/>
        <v>0</v>
      </c>
      <c r="W1751" s="91"/>
      <c r="X1751" s="91"/>
      <c r="Y1751" s="92">
        <f t="shared" si="684"/>
        <v>0</v>
      </c>
      <c r="Z1751" s="92">
        <f t="shared" si="685"/>
        <v>0</v>
      </c>
      <c r="AA1751" s="92" t="e">
        <f t="shared" si="687"/>
        <v>#VALUE!</v>
      </c>
    </row>
    <row r="1752" spans="1:27" ht="17.25">
      <c r="A1752" s="5"/>
      <c r="B1752" s="5"/>
      <c r="C1752" s="93"/>
      <c r="D1752" s="193"/>
      <c r="E1752" s="84"/>
      <c r="F1752" s="85"/>
      <c r="G1752" s="86" t="str">
        <f>IF($C1752="ստորաբաժանման պետ",IF(F1752=0,2.28,IF(F1752=1,2.35,IF(F1752=2,2.43,IF(F1752=3,2.5,IF(OR(F1752=4,F1752=5),2.58,IF(OR(F1752=6,F1752=7),2.66,IF(OR(F1752=8,F1752=9),2.75,IF(OR(F1752=10,F1752=11,F1752=12),2.83,IF(OR(F1752=13,F1752=14,F1752=15),2.92,IF(OR(F1752=16,F1752=17,F1752=18),3.01,3.11)))))))))),IF($C1752="ավագ կարգադրիչ",IF(F1752=0,1.96,IF(F1752=1,2.02,IF(F1752=2,2.08,IF(F1752=3,2.15,IF(OR(F1752=4,F1752=5),2.21,IF(OR(F1752=6,F1752=7),2.28,IF(OR(F1752=8,F1752=9),2.35,IF(OR(F1752=10,F1752=11,F1752=12),2.42,IF(OR(F1752=13,F1752=14,F1752=15),2.5,IF(OR(F1752=16,F1752=17,F1752=18),2.58,2.66)))))))))),IF($C1752="կարգադրիչ",IF(F1752=0,1.45,IF(F1752=1,1.49,IF(F1752=2,1.54,IF(F1752=3,1.59,IF(OR(F1752=4,F1752=5),1.9,IF(OR(F1752=6,F1752=7),1.96,IF(OR(F1752=8,F1752=9),1.73,IF(OR(F1752=10,F1752=11,F1752=12),1.79,IF(OR(F1752=13,F1752=14,F1752=15),1.84,IF(OR(F1752=16,F1752=17,F1752=18),1.9,1.95)))))))))), "Error")))</f>
        <v>Error</v>
      </c>
      <c r="H1752" s="87">
        <v>14400</v>
      </c>
      <c r="I1752" s="88" t="e">
        <f>G1752*H1752</f>
        <v>#VALUE!</v>
      </c>
      <c r="J1752" s="88" t="e">
        <f t="shared" si="672"/>
        <v>#VALUE!</v>
      </c>
      <c r="K1752" s="88">
        <f>IF($D1752="գեներալ-մայոր",2.91,IF($D1752="գնդապետ",2.38,IF($D1752="փոխգնդապետ",2.25,IF($D1752="մայոր",1.85,IF($D1752="կապիտան",1.72,IF($D1752="ավագ լեյտենանտ",1.59,IF($D1752="լեյտենանտ",1.46,IF($D1752="ավագ ենթասպա",1.06,IF($D1752="ենթասպա",0.93,IF($D1752="ավագ",0.79,IF($D1752="ավագ սերժանտ",0.66,IF($D1752="սերժանտ",0.53,IF($D1752="կրտսեր սերժանտ",0.4,0)))))))))))))</f>
        <v>0</v>
      </c>
      <c r="L1752" s="88">
        <f>K1752*H1752</f>
        <v>0</v>
      </c>
      <c r="M1752" s="88" t="e">
        <f>L1752+J1752</f>
        <v>#VALUE!</v>
      </c>
      <c r="N1752" s="88" t="e">
        <f>IF(F1752&lt;2,M1752*0%,IF(F1752&lt;5,M1752*5%,IF(F1752&lt;10,M1752*10%,IF(F1752&lt;15,M1752*15%,IF(F1752&lt;20,M1752*20%,IF(F1752&lt;25,M1752*25%,IF(F1752&gt;=25,M1752*30%)))))))</f>
        <v>#VALUE!</v>
      </c>
      <c r="O1752" s="87"/>
      <c r="P1752" s="88" t="e">
        <f t="shared" si="673"/>
        <v>#VALUE!</v>
      </c>
      <c r="Q1752" s="89" t="e">
        <f>P1752*6.565</f>
        <v>#VALUE!</v>
      </c>
      <c r="R1752" s="90"/>
      <c r="S1752" s="82"/>
      <c r="T1752" s="28">
        <f t="shared" si="683"/>
        <v>0</v>
      </c>
      <c r="U1752" s="91">
        <v>66140</v>
      </c>
      <c r="V1752" s="92">
        <f t="shared" si="686"/>
        <v>0</v>
      </c>
      <c r="W1752" s="91"/>
      <c r="X1752" s="91"/>
      <c r="Y1752" s="92">
        <f>+V1752+W1752+X1752</f>
        <v>0</v>
      </c>
      <c r="Z1752" s="92">
        <f>+Y1752*6.565</f>
        <v>0</v>
      </c>
      <c r="AA1752" s="92" t="e">
        <f t="shared" si="687"/>
        <v>#VALUE!</v>
      </c>
    </row>
    <row r="1753" spans="1:27" ht="17.25">
      <c r="A1753" s="5"/>
      <c r="B1753" s="5"/>
      <c r="C1753" s="93"/>
      <c r="D1753" s="193"/>
      <c r="E1753" s="94"/>
      <c r="F1753" s="95"/>
      <c r="G1753" s="96" t="str">
        <f t="shared" si="676"/>
        <v>Error</v>
      </c>
      <c r="H1753" s="97">
        <v>14400</v>
      </c>
      <c r="I1753" s="98" t="e">
        <f t="shared" ref="I1753:I1768" si="688">G1753*H1753</f>
        <v>#VALUE!</v>
      </c>
      <c r="J1753" s="88" t="e">
        <f t="shared" si="672"/>
        <v>#VALUE!</v>
      </c>
      <c r="K1753" s="98">
        <f t="shared" si="678"/>
        <v>0</v>
      </c>
      <c r="L1753" s="98">
        <f t="shared" ref="L1753:L1768" si="689">K1753*H1753</f>
        <v>0</v>
      </c>
      <c r="M1753" s="98" t="e">
        <f t="shared" ref="M1753:M1768" si="690">L1753+J1753</f>
        <v>#VALUE!</v>
      </c>
      <c r="N1753" s="98" t="e">
        <f t="shared" ref="N1753:N1768" si="691">IF(F1753&lt;2,M1753*0%,IF(F1753&lt;5,M1753*5%,IF(F1753&lt;10,M1753*10%,IF(F1753&lt;15,M1753*15%,IF(F1753&lt;20,M1753*20%,IF(F1753&lt;25,M1753*25%,IF(F1753&gt;=25,M1753*30%)))))))</f>
        <v>#VALUE!</v>
      </c>
      <c r="O1753" s="97"/>
      <c r="P1753" s="98" t="e">
        <f t="shared" si="673"/>
        <v>#VALUE!</v>
      </c>
      <c r="Q1753" s="99" t="e">
        <f t="shared" si="682"/>
        <v>#VALUE!</v>
      </c>
      <c r="R1753" s="100"/>
      <c r="S1753" s="5"/>
      <c r="T1753" s="28">
        <f t="shared" si="683"/>
        <v>0</v>
      </c>
      <c r="U1753" s="101">
        <v>66140</v>
      </c>
      <c r="V1753" s="102">
        <f t="shared" si="686"/>
        <v>0</v>
      </c>
      <c r="W1753" s="101"/>
      <c r="X1753" s="101"/>
      <c r="Y1753" s="102">
        <f t="shared" ref="Y1753:Y1768" si="692">+V1753+W1753+X1753</f>
        <v>0</v>
      </c>
      <c r="Z1753" s="102">
        <f t="shared" si="685"/>
        <v>0</v>
      </c>
      <c r="AA1753" s="102" t="e">
        <f t="shared" si="687"/>
        <v>#VALUE!</v>
      </c>
    </row>
    <row r="1754" spans="1:27" ht="17.25">
      <c r="A1754" s="5"/>
      <c r="B1754" s="5"/>
      <c r="C1754" s="93"/>
      <c r="D1754" s="193"/>
      <c r="E1754" s="94"/>
      <c r="F1754" s="95"/>
      <c r="G1754" s="96" t="str">
        <f t="shared" si="676"/>
        <v>Error</v>
      </c>
      <c r="H1754" s="97">
        <v>14400</v>
      </c>
      <c r="I1754" s="98" t="e">
        <f t="shared" si="688"/>
        <v>#VALUE!</v>
      </c>
      <c r="J1754" s="88" t="e">
        <f t="shared" si="672"/>
        <v>#VALUE!</v>
      </c>
      <c r="K1754" s="98">
        <f t="shared" si="678"/>
        <v>0</v>
      </c>
      <c r="L1754" s="98">
        <f t="shared" si="689"/>
        <v>0</v>
      </c>
      <c r="M1754" s="98" t="e">
        <f t="shared" si="690"/>
        <v>#VALUE!</v>
      </c>
      <c r="N1754" s="98" t="e">
        <f t="shared" si="691"/>
        <v>#VALUE!</v>
      </c>
      <c r="O1754" s="97"/>
      <c r="P1754" s="98" t="e">
        <f t="shared" si="673"/>
        <v>#VALUE!</v>
      </c>
      <c r="Q1754" s="99" t="e">
        <f t="shared" si="682"/>
        <v>#VALUE!</v>
      </c>
      <c r="R1754" s="100"/>
      <c r="S1754" s="5"/>
      <c r="T1754" s="28">
        <f t="shared" si="683"/>
        <v>0</v>
      </c>
      <c r="U1754" s="101">
        <v>66140</v>
      </c>
      <c r="V1754" s="102">
        <f t="shared" si="686"/>
        <v>0</v>
      </c>
      <c r="W1754" s="101"/>
      <c r="X1754" s="101"/>
      <c r="Y1754" s="102">
        <f t="shared" si="692"/>
        <v>0</v>
      </c>
      <c r="Z1754" s="102">
        <f t="shared" si="685"/>
        <v>0</v>
      </c>
      <c r="AA1754" s="102" t="e">
        <f t="shared" si="687"/>
        <v>#VALUE!</v>
      </c>
    </row>
    <row r="1755" spans="1:27" ht="17.25">
      <c r="A1755" s="5"/>
      <c r="B1755" s="5"/>
      <c r="C1755" s="93"/>
      <c r="D1755" s="193"/>
      <c r="E1755" s="94"/>
      <c r="F1755" s="95"/>
      <c r="G1755" s="96" t="str">
        <f t="shared" si="676"/>
        <v>Error</v>
      </c>
      <c r="H1755" s="97">
        <v>14400</v>
      </c>
      <c r="I1755" s="98" t="e">
        <f t="shared" si="688"/>
        <v>#VALUE!</v>
      </c>
      <c r="J1755" s="88" t="e">
        <f t="shared" si="672"/>
        <v>#VALUE!</v>
      </c>
      <c r="K1755" s="98">
        <f t="shared" si="678"/>
        <v>0</v>
      </c>
      <c r="L1755" s="98">
        <f t="shared" si="689"/>
        <v>0</v>
      </c>
      <c r="M1755" s="98" t="e">
        <f t="shared" si="690"/>
        <v>#VALUE!</v>
      </c>
      <c r="N1755" s="98" t="e">
        <f t="shared" si="691"/>
        <v>#VALUE!</v>
      </c>
      <c r="O1755" s="97"/>
      <c r="P1755" s="98" t="e">
        <f t="shared" si="673"/>
        <v>#VALUE!</v>
      </c>
      <c r="Q1755" s="99" t="e">
        <f t="shared" si="682"/>
        <v>#VALUE!</v>
      </c>
      <c r="R1755" s="100"/>
      <c r="S1755" s="5"/>
      <c r="T1755" s="28">
        <f t="shared" si="683"/>
        <v>0</v>
      </c>
      <c r="U1755" s="101">
        <v>66140</v>
      </c>
      <c r="V1755" s="102">
        <f t="shared" si="686"/>
        <v>0</v>
      </c>
      <c r="W1755" s="101"/>
      <c r="X1755" s="101"/>
      <c r="Y1755" s="102">
        <f t="shared" si="692"/>
        <v>0</v>
      </c>
      <c r="Z1755" s="102">
        <f t="shared" si="685"/>
        <v>0</v>
      </c>
      <c r="AA1755" s="102" t="e">
        <f t="shared" si="687"/>
        <v>#VALUE!</v>
      </c>
    </row>
    <row r="1756" spans="1:27" ht="17.25">
      <c r="A1756" s="5"/>
      <c r="B1756" s="5"/>
      <c r="C1756" s="93"/>
      <c r="D1756" s="193"/>
      <c r="E1756" s="94"/>
      <c r="F1756" s="95"/>
      <c r="G1756" s="96" t="str">
        <f t="shared" si="676"/>
        <v>Error</v>
      </c>
      <c r="H1756" s="97">
        <v>14400</v>
      </c>
      <c r="I1756" s="98" t="e">
        <f t="shared" si="688"/>
        <v>#VALUE!</v>
      </c>
      <c r="J1756" s="88" t="e">
        <f t="shared" si="672"/>
        <v>#VALUE!</v>
      </c>
      <c r="K1756" s="98">
        <f t="shared" si="678"/>
        <v>0</v>
      </c>
      <c r="L1756" s="98">
        <f t="shared" si="689"/>
        <v>0</v>
      </c>
      <c r="M1756" s="98" t="e">
        <f t="shared" si="690"/>
        <v>#VALUE!</v>
      </c>
      <c r="N1756" s="98" t="e">
        <f t="shared" si="691"/>
        <v>#VALUE!</v>
      </c>
      <c r="O1756" s="97"/>
      <c r="P1756" s="98" t="e">
        <f t="shared" si="673"/>
        <v>#VALUE!</v>
      </c>
      <c r="Q1756" s="99" t="e">
        <f t="shared" si="682"/>
        <v>#VALUE!</v>
      </c>
      <c r="R1756" s="100"/>
      <c r="S1756" s="5"/>
      <c r="T1756" s="28">
        <f t="shared" si="683"/>
        <v>0</v>
      </c>
      <c r="U1756" s="101">
        <v>66140</v>
      </c>
      <c r="V1756" s="102">
        <f t="shared" si="686"/>
        <v>0</v>
      </c>
      <c r="W1756" s="101"/>
      <c r="X1756" s="101"/>
      <c r="Y1756" s="102">
        <f t="shared" si="692"/>
        <v>0</v>
      </c>
      <c r="Z1756" s="102">
        <f t="shared" si="685"/>
        <v>0</v>
      </c>
      <c r="AA1756" s="102" t="e">
        <f t="shared" si="687"/>
        <v>#VALUE!</v>
      </c>
    </row>
    <row r="1757" spans="1:27" ht="17.25">
      <c r="A1757" s="5"/>
      <c r="B1757" s="5"/>
      <c r="C1757" s="93"/>
      <c r="D1757" s="193"/>
      <c r="E1757" s="94"/>
      <c r="F1757" s="95"/>
      <c r="G1757" s="96" t="str">
        <f t="shared" si="676"/>
        <v>Error</v>
      </c>
      <c r="H1757" s="97">
        <v>14400</v>
      </c>
      <c r="I1757" s="98" t="e">
        <f t="shared" si="688"/>
        <v>#VALUE!</v>
      </c>
      <c r="J1757" s="88" t="e">
        <f t="shared" si="672"/>
        <v>#VALUE!</v>
      </c>
      <c r="K1757" s="98">
        <f t="shared" si="678"/>
        <v>0</v>
      </c>
      <c r="L1757" s="98">
        <f t="shared" si="689"/>
        <v>0</v>
      </c>
      <c r="M1757" s="98" t="e">
        <f t="shared" si="690"/>
        <v>#VALUE!</v>
      </c>
      <c r="N1757" s="98" t="e">
        <f t="shared" si="691"/>
        <v>#VALUE!</v>
      </c>
      <c r="O1757" s="97"/>
      <c r="P1757" s="98" t="e">
        <f t="shared" si="673"/>
        <v>#VALUE!</v>
      </c>
      <c r="Q1757" s="99" t="e">
        <f t="shared" si="682"/>
        <v>#VALUE!</v>
      </c>
      <c r="R1757" s="100"/>
      <c r="S1757" s="5"/>
      <c r="T1757" s="28">
        <f t="shared" si="683"/>
        <v>0</v>
      </c>
      <c r="U1757" s="101">
        <v>66140</v>
      </c>
      <c r="V1757" s="102">
        <f t="shared" si="686"/>
        <v>0</v>
      </c>
      <c r="W1757" s="101"/>
      <c r="X1757" s="101"/>
      <c r="Y1757" s="102">
        <f t="shared" si="692"/>
        <v>0</v>
      </c>
      <c r="Z1757" s="102">
        <f t="shared" si="685"/>
        <v>0</v>
      </c>
      <c r="AA1757" s="102" t="e">
        <f t="shared" si="687"/>
        <v>#VALUE!</v>
      </c>
    </row>
    <row r="1758" spans="1:27" ht="17.25">
      <c r="A1758" s="5"/>
      <c r="B1758" s="5"/>
      <c r="C1758" s="93"/>
      <c r="D1758" s="193"/>
      <c r="E1758" s="84"/>
      <c r="F1758" s="85"/>
      <c r="G1758" s="86" t="str">
        <f t="shared" si="676"/>
        <v>Error</v>
      </c>
      <c r="H1758" s="87">
        <v>14400</v>
      </c>
      <c r="I1758" s="88" t="e">
        <f t="shared" si="688"/>
        <v>#VALUE!</v>
      </c>
      <c r="J1758" s="88" t="e">
        <f t="shared" si="672"/>
        <v>#VALUE!</v>
      </c>
      <c r="K1758" s="88">
        <f t="shared" si="678"/>
        <v>0</v>
      </c>
      <c r="L1758" s="88">
        <f t="shared" si="689"/>
        <v>0</v>
      </c>
      <c r="M1758" s="88" t="e">
        <f t="shared" si="690"/>
        <v>#VALUE!</v>
      </c>
      <c r="N1758" s="88" t="e">
        <f t="shared" si="691"/>
        <v>#VALUE!</v>
      </c>
      <c r="O1758" s="87"/>
      <c r="P1758" s="88" t="e">
        <f t="shared" si="673"/>
        <v>#VALUE!</v>
      </c>
      <c r="Q1758" s="89" t="e">
        <f t="shared" si="682"/>
        <v>#VALUE!</v>
      </c>
      <c r="R1758" s="90"/>
      <c r="S1758" s="82"/>
      <c r="T1758" s="28">
        <f t="shared" si="683"/>
        <v>0</v>
      </c>
      <c r="U1758" s="91">
        <v>66140</v>
      </c>
      <c r="V1758" s="92">
        <f t="shared" si="686"/>
        <v>0</v>
      </c>
      <c r="W1758" s="91"/>
      <c r="X1758" s="91"/>
      <c r="Y1758" s="92">
        <f t="shared" si="692"/>
        <v>0</v>
      </c>
      <c r="Z1758" s="92">
        <f t="shared" si="685"/>
        <v>0</v>
      </c>
      <c r="AA1758" s="92" t="e">
        <f t="shared" si="687"/>
        <v>#VALUE!</v>
      </c>
    </row>
    <row r="1759" spans="1:27" ht="17.25">
      <c r="A1759" s="5"/>
      <c r="B1759" s="5"/>
      <c r="C1759" s="93"/>
      <c r="D1759" s="193"/>
      <c r="E1759" s="94"/>
      <c r="F1759" s="95"/>
      <c r="G1759" s="96" t="str">
        <f t="shared" si="676"/>
        <v>Error</v>
      </c>
      <c r="H1759" s="97">
        <v>14400</v>
      </c>
      <c r="I1759" s="98" t="e">
        <f t="shared" si="688"/>
        <v>#VALUE!</v>
      </c>
      <c r="J1759" s="88" t="e">
        <f t="shared" si="672"/>
        <v>#VALUE!</v>
      </c>
      <c r="K1759" s="98">
        <f t="shared" si="678"/>
        <v>0</v>
      </c>
      <c r="L1759" s="98">
        <f t="shared" si="689"/>
        <v>0</v>
      </c>
      <c r="M1759" s="98" t="e">
        <f t="shared" si="690"/>
        <v>#VALUE!</v>
      </c>
      <c r="N1759" s="98" t="e">
        <f t="shared" si="691"/>
        <v>#VALUE!</v>
      </c>
      <c r="O1759" s="97"/>
      <c r="P1759" s="98" t="e">
        <f t="shared" si="673"/>
        <v>#VALUE!</v>
      </c>
      <c r="Q1759" s="99" t="e">
        <f t="shared" si="682"/>
        <v>#VALUE!</v>
      </c>
      <c r="R1759" s="100"/>
      <c r="S1759" s="5"/>
      <c r="T1759" s="28">
        <f t="shared" si="683"/>
        <v>0</v>
      </c>
      <c r="U1759" s="101">
        <v>66140</v>
      </c>
      <c r="V1759" s="102">
        <f t="shared" si="686"/>
        <v>0</v>
      </c>
      <c r="W1759" s="101"/>
      <c r="X1759" s="101"/>
      <c r="Y1759" s="102">
        <f t="shared" si="692"/>
        <v>0</v>
      </c>
      <c r="Z1759" s="102">
        <f t="shared" si="685"/>
        <v>0</v>
      </c>
      <c r="AA1759" s="102" t="e">
        <f t="shared" si="687"/>
        <v>#VALUE!</v>
      </c>
    </row>
    <row r="1760" spans="1:27" ht="17.25">
      <c r="A1760" s="5"/>
      <c r="B1760" s="5"/>
      <c r="C1760" s="93"/>
      <c r="D1760" s="193"/>
      <c r="E1760" s="94"/>
      <c r="F1760" s="95"/>
      <c r="G1760" s="96" t="str">
        <f t="shared" si="676"/>
        <v>Error</v>
      </c>
      <c r="H1760" s="97">
        <v>14400</v>
      </c>
      <c r="I1760" s="98" t="e">
        <f t="shared" si="688"/>
        <v>#VALUE!</v>
      </c>
      <c r="J1760" s="88" t="e">
        <f t="shared" si="672"/>
        <v>#VALUE!</v>
      </c>
      <c r="K1760" s="98">
        <f t="shared" si="678"/>
        <v>0</v>
      </c>
      <c r="L1760" s="98">
        <f t="shared" si="689"/>
        <v>0</v>
      </c>
      <c r="M1760" s="98" t="e">
        <f t="shared" si="690"/>
        <v>#VALUE!</v>
      </c>
      <c r="N1760" s="98" t="e">
        <f t="shared" si="691"/>
        <v>#VALUE!</v>
      </c>
      <c r="O1760" s="97"/>
      <c r="P1760" s="98" t="e">
        <f t="shared" si="673"/>
        <v>#VALUE!</v>
      </c>
      <c r="Q1760" s="99" t="e">
        <f t="shared" si="682"/>
        <v>#VALUE!</v>
      </c>
      <c r="R1760" s="100"/>
      <c r="S1760" s="5"/>
      <c r="T1760" s="28">
        <f t="shared" si="683"/>
        <v>0</v>
      </c>
      <c r="U1760" s="101">
        <v>66140</v>
      </c>
      <c r="V1760" s="102">
        <f t="shared" si="686"/>
        <v>0</v>
      </c>
      <c r="W1760" s="101"/>
      <c r="X1760" s="101"/>
      <c r="Y1760" s="102">
        <f t="shared" si="692"/>
        <v>0</v>
      </c>
      <c r="Z1760" s="102">
        <f t="shared" si="685"/>
        <v>0</v>
      </c>
      <c r="AA1760" s="102" t="e">
        <f t="shared" si="687"/>
        <v>#VALUE!</v>
      </c>
    </row>
    <row r="1761" spans="1:29" ht="17.25">
      <c r="A1761" s="5"/>
      <c r="B1761" s="5"/>
      <c r="C1761" s="93"/>
      <c r="D1761" s="193"/>
      <c r="E1761" s="94"/>
      <c r="F1761" s="95"/>
      <c r="G1761" s="96" t="str">
        <f t="shared" si="676"/>
        <v>Error</v>
      </c>
      <c r="H1761" s="97">
        <v>14400</v>
      </c>
      <c r="I1761" s="98" t="e">
        <f t="shared" si="688"/>
        <v>#VALUE!</v>
      </c>
      <c r="J1761" s="88" t="e">
        <f t="shared" ref="J1761:J1768" si="693">IF(I1761&lt;=59525,59525,I1761)</f>
        <v>#VALUE!</v>
      </c>
      <c r="K1761" s="98">
        <f t="shared" si="678"/>
        <v>0</v>
      </c>
      <c r="L1761" s="98">
        <f t="shared" si="689"/>
        <v>0</v>
      </c>
      <c r="M1761" s="98" t="e">
        <f t="shared" si="690"/>
        <v>#VALUE!</v>
      </c>
      <c r="N1761" s="98" t="e">
        <f t="shared" si="691"/>
        <v>#VALUE!</v>
      </c>
      <c r="O1761" s="97"/>
      <c r="P1761" s="98" t="e">
        <f t="shared" ref="P1761:P1768" si="694">M1761+N1761+O1761</f>
        <v>#VALUE!</v>
      </c>
      <c r="Q1761" s="99" t="e">
        <f t="shared" si="682"/>
        <v>#VALUE!</v>
      </c>
      <c r="R1761" s="100"/>
      <c r="S1761" s="5"/>
      <c r="T1761" s="28">
        <f t="shared" si="683"/>
        <v>0</v>
      </c>
      <c r="U1761" s="101">
        <v>66140</v>
      </c>
      <c r="V1761" s="102">
        <f t="shared" ref="V1761:V1768" si="695">+U1761*T1761</f>
        <v>0</v>
      </c>
      <c r="W1761" s="101"/>
      <c r="X1761" s="101"/>
      <c r="Y1761" s="102">
        <f t="shared" si="692"/>
        <v>0</v>
      </c>
      <c r="Z1761" s="102">
        <f t="shared" si="685"/>
        <v>0</v>
      </c>
      <c r="AA1761" s="102" t="e">
        <f t="shared" ref="AA1761:AA1768" si="696">+Z1761+Q1761</f>
        <v>#VALUE!</v>
      </c>
    </row>
    <row r="1762" spans="1:29" ht="17.25">
      <c r="A1762" s="5"/>
      <c r="B1762" s="5"/>
      <c r="C1762" s="93"/>
      <c r="D1762" s="193"/>
      <c r="E1762" s="94"/>
      <c r="F1762" s="95"/>
      <c r="G1762" s="96" t="str">
        <f t="shared" ref="G1762:G1768" si="697">IF($C1762="ստորաբաժանման պետ",IF(F1762=0,2.28,IF(F1762=1,2.35,IF(F1762=2,2.43,IF(F1762=3,2.5,IF(OR(F1762=4,F1762=5),2.58,IF(OR(F1762=6,F1762=7),2.66,IF(OR(F1762=8,F1762=9),2.75,IF(OR(F1762=10,F1762=11,F1762=12),2.83,IF(OR(F1762=13,F1762=14,F1762=15),2.92,IF(OR(F1762=16,F1762=17,F1762=18),3.01,3.11)))))))))),IF($C1762="ավագ կարգադրիչ",IF(F1762=0,1.96,IF(F1762=1,2.02,IF(F1762=2,2.08,IF(F1762=3,2.15,IF(OR(F1762=4,F1762=5),2.21,IF(OR(F1762=6,F1762=7),2.28,IF(OR(F1762=8,F1762=9),2.35,IF(OR(F1762=10,F1762=11,F1762=12),2.42,IF(OR(F1762=13,F1762=14,F1762=15),2.5,IF(OR(F1762=16,F1762=17,F1762=18),2.58,2.66)))))))))),IF($C1762="կարգադրիչ",IF(F1762=0,1.45,IF(F1762=1,1.49,IF(F1762=2,1.54,IF(F1762=3,1.59,IF(OR(F1762=4,F1762=5),1.9,IF(OR(F1762=6,F1762=7),1.96,IF(OR(F1762=8,F1762=9),1.73,IF(OR(F1762=10,F1762=11,F1762=12),1.79,IF(OR(F1762=13,F1762=14,F1762=15),1.84,IF(OR(F1762=16,F1762=17,F1762=18),1.9,1.95)))))))))), "Error")))</f>
        <v>Error</v>
      </c>
      <c r="H1762" s="97">
        <v>14400</v>
      </c>
      <c r="I1762" s="98" t="e">
        <f t="shared" si="688"/>
        <v>#VALUE!</v>
      </c>
      <c r="J1762" s="88" t="e">
        <f t="shared" si="693"/>
        <v>#VALUE!</v>
      </c>
      <c r="K1762" s="98">
        <f t="shared" ref="K1762:K1768" si="698">IF($D1762="գեներալ-մայոր",2.91,IF($D1762="գնդապետ",2.38,IF($D1762="փոխգնդապետ",2.25,IF($D1762="մայոր",1.85,IF($D1762="կապիտան",1.72,IF($D1762="ավագ լեյտենանտ",1.59,IF($D1762="լեյտենանտ",1.46,IF($D1762="ավագ ենթասպա",1.06,IF($D1762="ենթասպա",0.93,IF($D1762="ավագ",0.79,IF($D1762="ավագ սերժանտ",0.66,IF($D1762="սերժանտ",0.53,IF($D1762="կրտսեր սերժանտ",0.4,0)))))))))))))</f>
        <v>0</v>
      </c>
      <c r="L1762" s="98">
        <f t="shared" si="689"/>
        <v>0</v>
      </c>
      <c r="M1762" s="98" t="e">
        <f t="shared" si="690"/>
        <v>#VALUE!</v>
      </c>
      <c r="N1762" s="98" t="e">
        <f t="shared" si="691"/>
        <v>#VALUE!</v>
      </c>
      <c r="O1762" s="97"/>
      <c r="P1762" s="98" t="e">
        <f t="shared" si="694"/>
        <v>#VALUE!</v>
      </c>
      <c r="Q1762" s="99" t="e">
        <f t="shared" ref="Q1762:Q1768" si="699">P1762*6.565</f>
        <v>#VALUE!</v>
      </c>
      <c r="R1762" s="100"/>
      <c r="S1762" s="5"/>
      <c r="T1762" s="28">
        <f t="shared" ref="T1762:T1768" si="700">IF(E1762&lt;1,0,IF(D1762="Բ-1",IF(F1762=0,6.94,IF(F1762=1,7.17,IF(F1762=2,7.41,IF(F1762=3,7.66,IF(OR(F1762=5,F1762=4),7.92,IF(OR(F1762=6,F1762=7),8.18,IF(OR(F1762=8,F1762=9),8.46,IF(OR(F1762=10,F1762=11,F1762=12),8.74,IF(OR(F1762=13,F1762=14,F1762=15),9.03,IF(OR(F1762=16,F1762=17,F1762=18),9.33,9.65)))))))))),IF(D1762="Բ-2", IF(F1762=0,5.71,IF(F1762=1,5.89,IF(F1762=2,6.09,IF(F1762=3,6.29,IF(OR(F1762=5,F1762=4),6.5,IF(OR(F1762=6,F1762=7),6.72,IF(OR(F1762=8,F1762=9),6.94,IF(OR(F1762=10,F1762=11,F1762=12),7.17,IF(OR(F1762=13,F1762=14,F1762=15),7.41,IF(OR(F1762=16,F1762=17,F1762=18),7.65,7.91)))))))))), IF(D1762="Գ-1", IF(F1762=0,4.7,IF(F1762=1,4.86,IF(F1762=2,5.01,IF(F1762=3,5.18,IF(OR(F1762=5,F1762=4),5.35,IF(OR(F1762=6,F1762=7),5.52,IF(OR(F1762=8,F1762=9),5.71,IF(OR(F1762=10,F1762=11,F1762=12),5.89,IF(OR(F1762=13,F1762=14,F1762=15),6.09,IF(OR(F1762=16,F1762=17,F1762=18),6.29,6.49)))))))))), IF(D1762="Գ-2", IF(F1762=0,3.88,IF(F1762=1,4.01,IF(F1762=2,4.14,IF(F1762=3,4.27,IF(OR(F1762=5,F1762=4),4.41,IF(OR(F1762=6,F1762=7),4.55,IF(OR(F1762=8,F1762=9),4.7,IF(OR(F1762=10,F1762=11,F1762=12),4.85,IF(OR(F1762=13,F1762=14,F1762=15),5.01,IF(OR(F1762=16,F1762=17,F1762=18),5.17,5.34)))))))))), IF(D1762="Գ-3", IF(F1762=0,3.21,IF(F1762=1,3.31,IF(F1762=2,3.42,IF(F1762=3,3.53,IF(OR(F1762=5,F1762=4),3.64,IF(OR(F1762=6,F1762=7),3.76,IF(OR(F1762=8,F1762=9),3.88,IF(OR(F1762=10,F1762=11,F1762=12),4.01,IF(OR(F1762=13,F1762=14,F1762=15),4.13,IF(OR(F1762=16,F1762=17,F1762=18),4.27,4.4)))))))))), IF(D1762="Ա-1", IF(F1762=0,2.66,IF(F1762=1,2.75,IF(F1762=2,2.83,IF(F1762=3,2.92,IF(OR(F1762=5,F1762=4),3.02,IF(OR(F1762=6,F1762=7),3.11,IF(OR(F1762=8,F1762=9),3.21,IF(OR(F1762=10,F1762=11,F1762=12),3.31,IF(OR(F1762=13,F1762=14,F1762=15),3.42,IF(OR(F1762=16,F1762=17,F1762=18),3.53,3.64)))))))))), IF(D1762="Ա-2", IF(F1762=0,2.28,IF(F1762=1,2.35,IF(F1762=2,2.43,IF(F1762=3,2.5,IF(OR(F1762=5,F1762=4),2.58,IF(OR(F1762=6,F1762=7),2.66,IF(OR(F1762=8,F1762=9),2.75,IF(OR(F1762=10,F1762=11,F1762=12),2.83,IF(OR(F1762=13,F1762=14,F1762=15),2.92,IF(OR(F1762=16,F1762=17,F1762=18),3.01,3.11)))))))))),IF(D1762="Ա-3", IF(F1762=0,1.96,IF(F1762=1,2.02,IF(F1762=2,2.08,IF(F1762=3,2.15,IF(OR(F1762=5,F1762=4),2.21,IF(OR(F1762=6,F1762=7),2.28,IF(OR(F1762=8,F1762=9),2.35,IF(OR(F1762=10,F1762=11,F1762=12),2.42,IF(OR(F1762=13,F1762=14,F1762=15),2.5,IF(OR(F1762=16,F1762=17,F1762=18),2.58,2.66)))))))))), IF(D1762="Կ-1", IF(F1762=0,1.68,IF(F1762=1,1.73,IF(F1762=2,1.79,IF(F1762=3,1.84,IF(OR(F1762=5,F1762=4),1.9,IF(OR(F1762=6,F1762=7),1.96,IF(OR(F1762=8,F1762=9),2.02,IF(OR(F1762=10,F1762=11,F1762=12),2.08,IF(OR(F1762=13,F1762=14,F1762=15),2.14,IF(OR(F1762=16,F1762=17,F1762=18),2.21,2.28)))))))))), IF(D1762="Կ-2", IF(F1762=0,1.45,IF(F1762=1,1.49,IF(F1762=2,1.54,IF(F1762=3,1.59,IF(OR(F1762=5,F1762=4),1.63,IF(OR(F1762=6,F1762=7),1.68,IF(OR(F1762=8,F1762=9),1.73,IF(OR(F1762=10,F1762=11,F1762=12),1.79,IF(OR(F1762=13,F1762=14,F1762=15),1.84,IF(OR(F1762=16,F1762=17,F1762=18),1.9,1.95)))))))))),IF(D1762="Կ-3", IF(F1762=0,1.25,IF(F1762=1,1.29,IF(F1762=2,1.33,IF(F1762=3,1.37,IF(OR(F1762=5,F1762=4),1.41,IF(OR(F1762=6,F1762=7),1.45,IF(OR(F1762=8,F1762=9),1.49,IF(OR(F1762=10,F1762=11,F1762=12),1.54,IF(OR(F1762=13,F1762=14,F1762=15),1.58,IF(OR(F1762=16,F1762=17,F1762=18),1.63,1.68)))))))))), "Error"))))))))))))</f>
        <v>0</v>
      </c>
      <c r="U1762" s="101">
        <v>66140</v>
      </c>
      <c r="V1762" s="102">
        <f t="shared" si="695"/>
        <v>0</v>
      </c>
      <c r="W1762" s="101"/>
      <c r="X1762" s="101"/>
      <c r="Y1762" s="102">
        <f t="shared" si="692"/>
        <v>0</v>
      </c>
      <c r="Z1762" s="102">
        <f t="shared" ref="Z1762:Z1768" si="701">+Y1762*6.565</f>
        <v>0</v>
      </c>
      <c r="AA1762" s="102" t="e">
        <f t="shared" si="696"/>
        <v>#VALUE!</v>
      </c>
    </row>
    <row r="1763" spans="1:29" ht="17.25">
      <c r="A1763" s="5"/>
      <c r="B1763" s="5"/>
      <c r="C1763" s="93"/>
      <c r="D1763" s="193"/>
      <c r="E1763" s="94"/>
      <c r="F1763" s="95"/>
      <c r="G1763" s="96" t="str">
        <f t="shared" si="697"/>
        <v>Error</v>
      </c>
      <c r="H1763" s="97">
        <v>14400</v>
      </c>
      <c r="I1763" s="98" t="e">
        <f t="shared" si="688"/>
        <v>#VALUE!</v>
      </c>
      <c r="J1763" s="88" t="e">
        <f t="shared" si="693"/>
        <v>#VALUE!</v>
      </c>
      <c r="K1763" s="98">
        <f t="shared" si="698"/>
        <v>0</v>
      </c>
      <c r="L1763" s="98">
        <f t="shared" si="689"/>
        <v>0</v>
      </c>
      <c r="M1763" s="98" t="e">
        <f t="shared" si="690"/>
        <v>#VALUE!</v>
      </c>
      <c r="N1763" s="98" t="e">
        <f t="shared" si="691"/>
        <v>#VALUE!</v>
      </c>
      <c r="O1763" s="97"/>
      <c r="P1763" s="98" t="e">
        <f t="shared" si="694"/>
        <v>#VALUE!</v>
      </c>
      <c r="Q1763" s="99" t="e">
        <f t="shared" si="699"/>
        <v>#VALUE!</v>
      </c>
      <c r="R1763" s="100"/>
      <c r="S1763" s="5"/>
      <c r="T1763" s="28">
        <f t="shared" si="700"/>
        <v>0</v>
      </c>
      <c r="U1763" s="101">
        <v>66140</v>
      </c>
      <c r="V1763" s="102">
        <f t="shared" si="695"/>
        <v>0</v>
      </c>
      <c r="W1763" s="101"/>
      <c r="X1763" s="101"/>
      <c r="Y1763" s="102">
        <f t="shared" si="692"/>
        <v>0</v>
      </c>
      <c r="Z1763" s="102">
        <f t="shared" si="701"/>
        <v>0</v>
      </c>
      <c r="AA1763" s="102" t="e">
        <f t="shared" si="696"/>
        <v>#VALUE!</v>
      </c>
    </row>
    <row r="1764" spans="1:29" ht="17.25">
      <c r="A1764" s="5"/>
      <c r="B1764" s="5"/>
      <c r="C1764" s="93"/>
      <c r="D1764" s="193"/>
      <c r="E1764" s="84"/>
      <c r="F1764" s="85"/>
      <c r="G1764" s="86" t="str">
        <f t="shared" si="697"/>
        <v>Error</v>
      </c>
      <c r="H1764" s="87">
        <v>14400</v>
      </c>
      <c r="I1764" s="88" t="e">
        <f t="shared" si="688"/>
        <v>#VALUE!</v>
      </c>
      <c r="J1764" s="88" t="e">
        <f t="shared" si="693"/>
        <v>#VALUE!</v>
      </c>
      <c r="K1764" s="88">
        <f t="shared" si="698"/>
        <v>0</v>
      </c>
      <c r="L1764" s="88">
        <f t="shared" si="689"/>
        <v>0</v>
      </c>
      <c r="M1764" s="88" t="e">
        <f t="shared" si="690"/>
        <v>#VALUE!</v>
      </c>
      <c r="N1764" s="88" t="e">
        <f t="shared" si="691"/>
        <v>#VALUE!</v>
      </c>
      <c r="O1764" s="87"/>
      <c r="P1764" s="88" t="e">
        <f t="shared" si="694"/>
        <v>#VALUE!</v>
      </c>
      <c r="Q1764" s="89" t="e">
        <f t="shared" si="699"/>
        <v>#VALUE!</v>
      </c>
      <c r="R1764" s="90"/>
      <c r="S1764" s="82"/>
      <c r="T1764" s="28">
        <f t="shared" si="700"/>
        <v>0</v>
      </c>
      <c r="U1764" s="91">
        <v>66140</v>
      </c>
      <c r="V1764" s="92">
        <f t="shared" si="695"/>
        <v>0</v>
      </c>
      <c r="W1764" s="91"/>
      <c r="X1764" s="91"/>
      <c r="Y1764" s="92">
        <f t="shared" si="692"/>
        <v>0</v>
      </c>
      <c r="Z1764" s="92">
        <f t="shared" si="701"/>
        <v>0</v>
      </c>
      <c r="AA1764" s="92" t="e">
        <f t="shared" si="696"/>
        <v>#VALUE!</v>
      </c>
    </row>
    <row r="1765" spans="1:29" ht="17.25">
      <c r="A1765" s="5"/>
      <c r="B1765" s="5"/>
      <c r="C1765" s="93"/>
      <c r="D1765" s="193"/>
      <c r="E1765" s="94"/>
      <c r="F1765" s="95"/>
      <c r="G1765" s="96" t="str">
        <f t="shared" si="697"/>
        <v>Error</v>
      </c>
      <c r="H1765" s="97">
        <v>14400</v>
      </c>
      <c r="I1765" s="98" t="e">
        <f t="shared" si="688"/>
        <v>#VALUE!</v>
      </c>
      <c r="J1765" s="88" t="e">
        <f t="shared" si="693"/>
        <v>#VALUE!</v>
      </c>
      <c r="K1765" s="98">
        <f t="shared" si="698"/>
        <v>0</v>
      </c>
      <c r="L1765" s="98">
        <f t="shared" si="689"/>
        <v>0</v>
      </c>
      <c r="M1765" s="98" t="e">
        <f t="shared" si="690"/>
        <v>#VALUE!</v>
      </c>
      <c r="N1765" s="98" t="e">
        <f t="shared" si="691"/>
        <v>#VALUE!</v>
      </c>
      <c r="O1765" s="97"/>
      <c r="P1765" s="98" t="e">
        <f t="shared" si="694"/>
        <v>#VALUE!</v>
      </c>
      <c r="Q1765" s="99" t="e">
        <f t="shared" si="699"/>
        <v>#VALUE!</v>
      </c>
      <c r="R1765" s="100"/>
      <c r="S1765" s="5"/>
      <c r="T1765" s="28">
        <f t="shared" si="700"/>
        <v>0</v>
      </c>
      <c r="U1765" s="101">
        <v>66140</v>
      </c>
      <c r="V1765" s="102">
        <f t="shared" si="695"/>
        <v>0</v>
      </c>
      <c r="W1765" s="101"/>
      <c r="X1765" s="101"/>
      <c r="Y1765" s="102">
        <f t="shared" si="692"/>
        <v>0</v>
      </c>
      <c r="Z1765" s="102">
        <f t="shared" si="701"/>
        <v>0</v>
      </c>
      <c r="AA1765" s="102" t="e">
        <f t="shared" si="696"/>
        <v>#VALUE!</v>
      </c>
    </row>
    <row r="1766" spans="1:29" ht="17.25">
      <c r="A1766" s="5"/>
      <c r="B1766" s="5"/>
      <c r="C1766" s="93"/>
      <c r="D1766" s="193"/>
      <c r="E1766" s="94"/>
      <c r="F1766" s="95"/>
      <c r="G1766" s="96" t="str">
        <f t="shared" si="697"/>
        <v>Error</v>
      </c>
      <c r="H1766" s="97">
        <v>14400</v>
      </c>
      <c r="I1766" s="98" t="e">
        <f t="shared" si="688"/>
        <v>#VALUE!</v>
      </c>
      <c r="J1766" s="88" t="e">
        <f t="shared" si="693"/>
        <v>#VALUE!</v>
      </c>
      <c r="K1766" s="98">
        <f t="shared" si="698"/>
        <v>0</v>
      </c>
      <c r="L1766" s="98">
        <f t="shared" si="689"/>
        <v>0</v>
      </c>
      <c r="M1766" s="98" t="e">
        <f t="shared" si="690"/>
        <v>#VALUE!</v>
      </c>
      <c r="N1766" s="98" t="e">
        <f t="shared" si="691"/>
        <v>#VALUE!</v>
      </c>
      <c r="O1766" s="97"/>
      <c r="P1766" s="98" t="e">
        <f t="shared" si="694"/>
        <v>#VALUE!</v>
      </c>
      <c r="Q1766" s="99" t="e">
        <f t="shared" si="699"/>
        <v>#VALUE!</v>
      </c>
      <c r="R1766" s="100"/>
      <c r="S1766" s="5"/>
      <c r="T1766" s="28">
        <f t="shared" si="700"/>
        <v>0</v>
      </c>
      <c r="U1766" s="101">
        <v>66140</v>
      </c>
      <c r="V1766" s="102">
        <f t="shared" si="695"/>
        <v>0</v>
      </c>
      <c r="W1766" s="101"/>
      <c r="X1766" s="101"/>
      <c r="Y1766" s="102">
        <f t="shared" si="692"/>
        <v>0</v>
      </c>
      <c r="Z1766" s="102">
        <f t="shared" si="701"/>
        <v>0</v>
      </c>
      <c r="AA1766" s="102" t="e">
        <f t="shared" si="696"/>
        <v>#VALUE!</v>
      </c>
    </row>
    <row r="1767" spans="1:29" ht="17.25">
      <c r="A1767" s="5"/>
      <c r="B1767" s="5"/>
      <c r="C1767" s="93"/>
      <c r="D1767" s="193"/>
      <c r="E1767" s="94"/>
      <c r="F1767" s="95"/>
      <c r="G1767" s="96" t="str">
        <f t="shared" si="697"/>
        <v>Error</v>
      </c>
      <c r="H1767" s="97">
        <v>14400</v>
      </c>
      <c r="I1767" s="98" t="e">
        <f t="shared" si="688"/>
        <v>#VALUE!</v>
      </c>
      <c r="J1767" s="88" t="e">
        <f t="shared" si="693"/>
        <v>#VALUE!</v>
      </c>
      <c r="K1767" s="98">
        <f t="shared" si="698"/>
        <v>0</v>
      </c>
      <c r="L1767" s="98">
        <f t="shared" si="689"/>
        <v>0</v>
      </c>
      <c r="M1767" s="98" t="e">
        <f t="shared" si="690"/>
        <v>#VALUE!</v>
      </c>
      <c r="N1767" s="98" t="e">
        <f t="shared" si="691"/>
        <v>#VALUE!</v>
      </c>
      <c r="O1767" s="97"/>
      <c r="P1767" s="98" t="e">
        <f t="shared" si="694"/>
        <v>#VALUE!</v>
      </c>
      <c r="Q1767" s="99" t="e">
        <f t="shared" si="699"/>
        <v>#VALUE!</v>
      </c>
      <c r="R1767" s="100"/>
      <c r="S1767" s="5"/>
      <c r="T1767" s="28">
        <f t="shared" si="700"/>
        <v>0</v>
      </c>
      <c r="U1767" s="101">
        <v>66140</v>
      </c>
      <c r="V1767" s="102">
        <f t="shared" si="695"/>
        <v>0</v>
      </c>
      <c r="W1767" s="101"/>
      <c r="X1767" s="101"/>
      <c r="Y1767" s="102">
        <f t="shared" si="692"/>
        <v>0</v>
      </c>
      <c r="Z1767" s="102">
        <f t="shared" si="701"/>
        <v>0</v>
      </c>
      <c r="AA1767" s="102" t="e">
        <f t="shared" si="696"/>
        <v>#VALUE!</v>
      </c>
    </row>
    <row r="1768" spans="1:29" ht="18" thickBot="1">
      <c r="A1768" s="103"/>
      <c r="B1768" s="103"/>
      <c r="C1768" s="104"/>
      <c r="D1768" s="194"/>
      <c r="E1768" s="105"/>
      <c r="F1768" s="106"/>
      <c r="G1768" s="107" t="str">
        <f t="shared" si="697"/>
        <v>Error</v>
      </c>
      <c r="H1768" s="108">
        <v>14400</v>
      </c>
      <c r="I1768" s="109" t="e">
        <f t="shared" si="688"/>
        <v>#VALUE!</v>
      </c>
      <c r="J1768" s="88" t="e">
        <f t="shared" si="693"/>
        <v>#VALUE!</v>
      </c>
      <c r="K1768" s="109">
        <f t="shared" si="698"/>
        <v>0</v>
      </c>
      <c r="L1768" s="109">
        <f t="shared" si="689"/>
        <v>0</v>
      </c>
      <c r="M1768" s="109" t="e">
        <f t="shared" si="690"/>
        <v>#VALUE!</v>
      </c>
      <c r="N1768" s="109" t="e">
        <f t="shared" si="691"/>
        <v>#VALUE!</v>
      </c>
      <c r="O1768" s="108"/>
      <c r="P1768" s="109" t="e">
        <f t="shared" si="694"/>
        <v>#VALUE!</v>
      </c>
      <c r="Q1768" s="110" t="e">
        <f t="shared" si="699"/>
        <v>#VALUE!</v>
      </c>
      <c r="R1768" s="111"/>
      <c r="S1768" s="103"/>
      <c r="T1768" s="28">
        <f t="shared" si="700"/>
        <v>0</v>
      </c>
      <c r="U1768" s="112">
        <v>66140</v>
      </c>
      <c r="V1768" s="113">
        <f t="shared" si="695"/>
        <v>0</v>
      </c>
      <c r="W1768" s="112"/>
      <c r="X1768" s="112"/>
      <c r="Y1768" s="113">
        <f t="shared" si="692"/>
        <v>0</v>
      </c>
      <c r="Z1768" s="113">
        <f t="shared" si="701"/>
        <v>0</v>
      </c>
      <c r="AA1768" s="113" t="e">
        <f t="shared" si="696"/>
        <v>#VALUE!</v>
      </c>
    </row>
    <row r="1769" spans="1:29" s="120" customFormat="1" ht="15.75" thickBot="1">
      <c r="A1769" s="1055" t="s">
        <v>47</v>
      </c>
      <c r="B1769" s="1056"/>
      <c r="C1769" s="1056"/>
      <c r="D1769" s="1056"/>
      <c r="E1769" s="114">
        <f>SUM(E1697:E1768)</f>
        <v>0</v>
      </c>
      <c r="F1769" s="115"/>
      <c r="G1769" s="116">
        <f>SUM(G1697:G1768)</f>
        <v>0</v>
      </c>
      <c r="H1769" s="117"/>
      <c r="I1769" s="118" t="e">
        <f t="shared" ref="I1769:R1769" si="702">SUM(I1697:I1768)</f>
        <v>#VALUE!</v>
      </c>
      <c r="J1769" s="118" t="e">
        <f t="shared" si="702"/>
        <v>#VALUE!</v>
      </c>
      <c r="K1769" s="118">
        <f t="shared" si="702"/>
        <v>0</v>
      </c>
      <c r="L1769" s="118">
        <f t="shared" si="702"/>
        <v>0</v>
      </c>
      <c r="M1769" s="118" t="e">
        <f t="shared" si="702"/>
        <v>#VALUE!</v>
      </c>
      <c r="N1769" s="118" t="e">
        <f t="shared" si="702"/>
        <v>#VALUE!</v>
      </c>
      <c r="O1769" s="117">
        <f t="shared" si="702"/>
        <v>0</v>
      </c>
      <c r="P1769" s="118" t="e">
        <f t="shared" si="702"/>
        <v>#VALUE!</v>
      </c>
      <c r="Q1769" s="119" t="e">
        <f t="shared" si="702"/>
        <v>#VALUE!</v>
      </c>
      <c r="R1769" s="116">
        <f t="shared" si="702"/>
        <v>0</v>
      </c>
      <c r="S1769" s="117"/>
      <c r="T1769" s="117"/>
      <c r="U1769" s="117"/>
      <c r="V1769" s="118">
        <f t="shared" ref="V1769:AA1769" si="703">SUM(V1697:V1768)</f>
        <v>0</v>
      </c>
      <c r="W1769" s="118">
        <f t="shared" si="703"/>
        <v>0</v>
      </c>
      <c r="X1769" s="118">
        <f t="shared" si="703"/>
        <v>0</v>
      </c>
      <c r="Y1769" s="118">
        <f t="shared" si="703"/>
        <v>0</v>
      </c>
      <c r="Z1769" s="118">
        <f t="shared" si="703"/>
        <v>0</v>
      </c>
      <c r="AA1769" s="119" t="e">
        <f t="shared" si="703"/>
        <v>#VALUE!</v>
      </c>
    </row>
    <row r="1771" spans="1:29" ht="15.75" thickBot="1"/>
    <row r="1772" spans="1:29" s="38" customFormat="1" ht="36.75" customHeight="1" thickBot="1">
      <c r="A1772" s="1057" t="s">
        <v>49</v>
      </c>
      <c r="B1772" s="1058"/>
      <c r="C1772" s="1058"/>
      <c r="D1772" s="1059"/>
      <c r="E1772" s="1060" t="s">
        <v>329</v>
      </c>
      <c r="F1772" s="1061"/>
      <c r="G1772" s="1061"/>
      <c r="H1772" s="1061"/>
      <c r="I1772" s="1061"/>
      <c r="J1772" s="1061"/>
      <c r="K1772" s="1061"/>
      <c r="L1772" s="1061"/>
      <c r="M1772" s="1061"/>
      <c r="N1772" s="1061"/>
      <c r="O1772" s="1061"/>
      <c r="P1772" s="1061"/>
      <c r="Q1772" s="1061"/>
      <c r="R1772" s="1061"/>
      <c r="S1772" s="1061"/>
      <c r="T1772" s="1061"/>
      <c r="U1772" s="1061"/>
      <c r="V1772" s="1061"/>
      <c r="W1772" s="1061"/>
      <c r="X1772" s="1061"/>
      <c r="Y1772" s="1061"/>
      <c r="Z1772" s="1061"/>
      <c r="AA1772" s="1062"/>
    </row>
    <row r="1773" spans="1:29" s="38" customFormat="1" ht="23.25" customHeight="1" thickBot="1">
      <c r="A1773" s="1052" t="s">
        <v>292</v>
      </c>
      <c r="B1773" s="1053"/>
      <c r="C1773" s="1053"/>
      <c r="D1773" s="1054"/>
      <c r="E1773" s="1029" t="s">
        <v>51</v>
      </c>
      <c r="F1773" s="1030"/>
      <c r="G1773" s="1030"/>
      <c r="H1773" s="1030"/>
      <c r="I1773" s="1030"/>
      <c r="J1773" s="1030"/>
      <c r="K1773" s="1030"/>
      <c r="L1773" s="1030"/>
      <c r="M1773" s="1030"/>
      <c r="N1773" s="1030"/>
      <c r="O1773" s="1030"/>
      <c r="P1773" s="1030"/>
      <c r="Q1773" s="1031"/>
      <c r="R1773" s="1027" t="s">
        <v>52</v>
      </c>
      <c r="S1773" s="1028"/>
      <c r="T1773" s="1028"/>
      <c r="U1773" s="1028"/>
      <c r="V1773" s="1028"/>
      <c r="W1773" s="1028"/>
      <c r="X1773" s="1028"/>
      <c r="Y1773" s="1028"/>
      <c r="Z1773" s="1028"/>
      <c r="AA1773" s="1040"/>
    </row>
    <row r="1774" spans="1:29" s="62" customFormat="1" ht="162" customHeight="1" thickBot="1">
      <c r="A1774" s="63" t="s">
        <v>10</v>
      </c>
      <c r="B1774" s="64" t="s">
        <v>293</v>
      </c>
      <c r="C1774" s="64" t="s">
        <v>55</v>
      </c>
      <c r="D1774" s="65" t="s">
        <v>294</v>
      </c>
      <c r="E1774" s="66" t="s">
        <v>1</v>
      </c>
      <c r="F1774" s="67" t="s">
        <v>295</v>
      </c>
      <c r="G1774" s="67" t="s">
        <v>296</v>
      </c>
      <c r="H1774" s="67" t="s">
        <v>297</v>
      </c>
      <c r="I1774" s="67" t="s">
        <v>298</v>
      </c>
      <c r="J1774" s="67" t="s">
        <v>299</v>
      </c>
      <c r="K1774" s="67" t="s">
        <v>300</v>
      </c>
      <c r="L1774" s="67" t="s">
        <v>301</v>
      </c>
      <c r="M1774" s="67" t="s">
        <v>302</v>
      </c>
      <c r="N1774" s="67" t="s">
        <v>303</v>
      </c>
      <c r="O1774" s="67" t="s">
        <v>30</v>
      </c>
      <c r="P1774" s="68" t="s">
        <v>60</v>
      </c>
      <c r="Q1774" s="69" t="s">
        <v>304</v>
      </c>
      <c r="R1774" s="70" t="s">
        <v>1</v>
      </c>
      <c r="S1774" s="71" t="s">
        <v>295</v>
      </c>
      <c r="T1774" s="71" t="s">
        <v>90</v>
      </c>
      <c r="U1774" s="71" t="s">
        <v>305</v>
      </c>
      <c r="V1774" s="71" t="s">
        <v>298</v>
      </c>
      <c r="W1774" s="71" t="str">
        <f>+J1774</f>
        <v>Սահմանվող պաշտոնային դրույքաչափ /հաշվի առնելով  նվազագույն ամսական աշխատավարձը - 50000 դրամ/</v>
      </c>
      <c r="X1774" s="71" t="s">
        <v>30</v>
      </c>
      <c r="Y1774" s="68" t="s">
        <v>60</v>
      </c>
      <c r="Z1774" s="71" t="s">
        <v>306</v>
      </c>
      <c r="AA1774" s="72" t="s">
        <v>307</v>
      </c>
    </row>
    <row r="1775" spans="1:29" s="81" customFormat="1" ht="17.25" customHeight="1" thickBot="1">
      <c r="A1775" s="73">
        <v>1</v>
      </c>
      <c r="B1775" s="74">
        <v>2</v>
      </c>
      <c r="C1775" s="74">
        <v>3</v>
      </c>
      <c r="D1775" s="75">
        <v>4</v>
      </c>
      <c r="E1775" s="76">
        <v>5</v>
      </c>
      <c r="F1775" s="74">
        <v>6</v>
      </c>
      <c r="G1775" s="77">
        <v>7</v>
      </c>
      <c r="H1775" s="74">
        <v>8</v>
      </c>
      <c r="I1775" s="74">
        <v>9</v>
      </c>
      <c r="J1775" s="77">
        <v>10</v>
      </c>
      <c r="K1775" s="74">
        <v>11</v>
      </c>
      <c r="L1775" s="74">
        <v>12</v>
      </c>
      <c r="M1775" s="77">
        <v>13</v>
      </c>
      <c r="N1775" s="74">
        <v>14</v>
      </c>
      <c r="O1775" s="74">
        <v>15</v>
      </c>
      <c r="P1775" s="77">
        <v>16</v>
      </c>
      <c r="Q1775" s="78">
        <v>17</v>
      </c>
      <c r="R1775" s="79">
        <v>18</v>
      </c>
      <c r="S1775" s="77">
        <v>19</v>
      </c>
      <c r="T1775" s="74">
        <v>20</v>
      </c>
      <c r="U1775" s="74">
        <v>21</v>
      </c>
      <c r="V1775" s="74">
        <v>22</v>
      </c>
      <c r="W1775" s="74">
        <v>23</v>
      </c>
      <c r="X1775" s="74">
        <v>24</v>
      </c>
      <c r="Y1775" s="74">
        <v>25</v>
      </c>
      <c r="Z1775" s="74">
        <v>26</v>
      </c>
      <c r="AA1775" s="78">
        <v>27</v>
      </c>
      <c r="AB1775" s="80"/>
      <c r="AC1775" s="80"/>
    </row>
    <row r="1776" spans="1:29" ht="17.25">
      <c r="A1776" s="82"/>
      <c r="B1776" s="82"/>
      <c r="C1776" s="83"/>
      <c r="D1776" s="192"/>
      <c r="E1776" s="84"/>
      <c r="F1776" s="85">
        <v>10</v>
      </c>
      <c r="G1776" s="86" t="str">
        <f t="shared" ref="G1776:G1839" si="704">IF($C1776="ստորաբաժանման պետ",IF(F1776=0,2.28,IF(F1776=1,2.35,IF(F1776=2,2.43,IF(F1776=3,2.5,IF(OR(F1776=4,F1776=5),2.58,IF(OR(F1776=6,F1776=7),2.66,IF(OR(F1776=8,F1776=9),2.75,IF(OR(F1776=10,F1776=11,F1776=12),2.83,IF(OR(F1776=13,F1776=14,F1776=15),2.92,IF(OR(F1776=16,F1776=17,F1776=18),3.01,3.11)))))))))),IF($C1776="ավագ կարգադրիչ",IF(F1776=0,1.96,IF(F1776=1,2.02,IF(F1776=2,2.08,IF(F1776=3,2.15,IF(OR(F1776=4,F1776=5),2.21,IF(OR(F1776=6,F1776=7),2.28,IF(OR(F1776=8,F1776=9),2.35,IF(OR(F1776=10,F1776=11,F1776=12),2.42,IF(OR(F1776=13,F1776=14,F1776=15),2.5,IF(OR(F1776=16,F1776=17,F1776=18),2.58,2.66)))))))))),IF($C1776="կարգադրիչ",IF(F1776=0,1.45,IF(F1776=1,1.49,IF(F1776=2,1.54,IF(F1776=3,1.59,IF(OR(F1776=4,F1776=5),1.9,IF(OR(F1776=6,F1776=7),1.96,IF(OR(F1776=8,F1776=9),1.73,IF(OR(F1776=10,F1776=11,F1776=12),1.79,IF(OR(F1776=13,F1776=14,F1776=15),1.84,IF(OR(F1776=16,F1776=17,F1776=18),1.9,1.95)))))))))), "Error")))</f>
        <v>Error</v>
      </c>
      <c r="H1776" s="87">
        <v>14400</v>
      </c>
      <c r="I1776" s="88" t="e">
        <f>G1776*H1776</f>
        <v>#VALUE!</v>
      </c>
      <c r="J1776" s="88" t="e">
        <f t="shared" ref="J1776:J1839" si="705">IF(I1776&lt;=59525,59525,I1776)</f>
        <v>#VALUE!</v>
      </c>
      <c r="K1776" s="88">
        <f t="shared" ref="K1776:K1839" si="706">IF($D1776="գեներալ-մայոր",2.91,IF($D1776="գնդապետ",2.38,IF($D1776="փոխգնդապետ",2.25,IF($D1776="մայոր",1.85,IF($D1776="կապիտան",1.72,IF($D1776="ավագ լեյտենանտ",1.59,IF($D1776="լեյտենանտ",1.46,IF($D1776="ավագ ենթասպա",1.06,IF($D1776="ենթասպա",0.93,IF($D1776="ավագ",0.79,IF($D1776="ավագ սերժանտ",0.66,IF($D1776="սերժանտ",0.53,IF($D1776="կրտսեր սերժանտ",0.4,0)))))))))))))</f>
        <v>0</v>
      </c>
      <c r="L1776" s="88">
        <f>K1776*H1776</f>
        <v>0</v>
      </c>
      <c r="M1776" s="88" t="e">
        <f>L1776+J1776</f>
        <v>#VALUE!</v>
      </c>
      <c r="N1776" s="88" t="e">
        <f>IF(F1776&lt;2,M1776*0%,IF(F1776&lt;5,M1776*5%,IF(F1776&lt;10,M1776*10%,IF(F1776&lt;15,M1776*15%,IF(F1776&lt;20,M1776*20%,IF(F1776&lt;25,M1776*25%,IF(F1776&gt;=25,M1776*30%)))))))</f>
        <v>#VALUE!</v>
      </c>
      <c r="O1776" s="87"/>
      <c r="P1776" s="88" t="e">
        <f t="shared" ref="P1776:P1839" si="707">M1776+N1776+O1776</f>
        <v>#VALUE!</v>
      </c>
      <c r="Q1776" s="89" t="e">
        <f>P1776*6.565</f>
        <v>#VALUE!</v>
      </c>
      <c r="R1776" s="90"/>
      <c r="S1776" s="82"/>
      <c r="T1776" s="28">
        <f>IF(E1776&lt;1,0,IF(D1776="Բ-1",IF(F1776=0,6.94,IF(F1776=1,7.17,IF(F1776=2,7.41,IF(F1776=3,7.66,IF(OR(F1776=5,F1776=4),7.92,IF(OR(F1776=6,F1776=7),8.18,IF(OR(F1776=8,F1776=9),8.46,IF(OR(F1776=10,F1776=11,F1776=12),8.74,IF(OR(F1776=13,F1776=14,F1776=15),9.03,IF(OR(F1776=16,F1776=17,F1776=18),9.33,9.65)))))))))),IF(D1776="Բ-2", IF(F1776=0,5.71,IF(F1776=1,5.89,IF(F1776=2,6.09,IF(F1776=3,6.29,IF(OR(F1776=5,F1776=4),6.5,IF(OR(F1776=6,F1776=7),6.72,IF(OR(F1776=8,F1776=9),6.94,IF(OR(F1776=10,F1776=11,F1776=12),7.17,IF(OR(F1776=13,F1776=14,F1776=15),7.41,IF(OR(F1776=16,F1776=17,F1776=18),7.65,7.91)))))))))), IF(D1776="Գ-1", IF(F1776=0,4.7,IF(F1776=1,4.86,IF(F1776=2,5.01,IF(F1776=3,5.18,IF(OR(F1776=5,F1776=4),5.35,IF(OR(F1776=6,F1776=7),5.52,IF(OR(F1776=8,F1776=9),5.71,IF(OR(F1776=10,F1776=11,F1776=12),5.89,IF(OR(F1776=13,F1776=14,F1776=15),6.09,IF(OR(F1776=16,F1776=17,F1776=18),6.29,6.49)))))))))), IF(D1776="Գ-2", IF(F1776=0,3.88,IF(F1776=1,4.01,IF(F1776=2,4.14,IF(F1776=3,4.27,IF(OR(F1776=5,F1776=4),4.41,IF(OR(F1776=6,F1776=7),4.55,IF(OR(F1776=8,F1776=9),4.7,IF(OR(F1776=10,F1776=11,F1776=12),4.85,IF(OR(F1776=13,F1776=14,F1776=15),5.01,IF(OR(F1776=16,F1776=17,F1776=18),5.17,5.34)))))))))), IF(D1776="Գ-3", IF(F1776=0,3.21,IF(F1776=1,3.31,IF(F1776=2,3.42,IF(F1776=3,3.53,IF(OR(F1776=5,F1776=4),3.64,IF(OR(F1776=6,F1776=7),3.76,IF(OR(F1776=8,F1776=9),3.88,IF(OR(F1776=10,F1776=11,F1776=12),4.01,IF(OR(F1776=13,F1776=14,F1776=15),4.13,IF(OR(F1776=16,F1776=17,F1776=18),4.27,4.4)))))))))), IF(D1776="Ա-1", IF(F1776=0,2.66,IF(F1776=1,2.75,IF(F1776=2,2.83,IF(F1776=3,2.92,IF(OR(F1776=5,F1776=4),3.02,IF(OR(F1776=6,F1776=7),3.11,IF(OR(F1776=8,F1776=9),3.21,IF(OR(F1776=10,F1776=11,F1776=12),3.31,IF(OR(F1776=13,F1776=14,F1776=15),3.42,IF(OR(F1776=16,F1776=17,F1776=18),3.53,3.64)))))))))), IF(D1776="Ա-2", IF(F1776=0,2.28,IF(F1776=1,2.35,IF(F1776=2,2.43,IF(F1776=3,2.5,IF(OR(F1776=5,F1776=4),2.58,IF(OR(F1776=6,F1776=7),2.66,IF(OR(F1776=8,F1776=9),2.75,IF(OR(F1776=10,F1776=11,F1776=12),2.83,IF(OR(F1776=13,F1776=14,F1776=15),2.92,IF(OR(F1776=16,F1776=17,F1776=18),3.01,3.11)))))))))),IF(D1776="Ա-3", IF(F1776=0,1.96,IF(F1776=1,2.02,IF(F1776=2,2.08,IF(F1776=3,2.15,IF(OR(F1776=5,F1776=4),2.21,IF(OR(F1776=6,F1776=7),2.28,IF(OR(F1776=8,F1776=9),2.35,IF(OR(F1776=10,F1776=11,F1776=12),2.42,IF(OR(F1776=13,F1776=14,F1776=15),2.5,IF(OR(F1776=16,F1776=17,F1776=18),2.58,2.66)))))))))), IF(D1776="Կ-1", IF(F1776=0,1.68,IF(F1776=1,1.73,IF(F1776=2,1.79,IF(F1776=3,1.84,IF(OR(F1776=5,F1776=4),1.9,IF(OR(F1776=6,F1776=7),1.96,IF(OR(F1776=8,F1776=9),2.02,IF(OR(F1776=10,F1776=11,F1776=12),2.08,IF(OR(F1776=13,F1776=14,F1776=15),2.14,IF(OR(F1776=16,F1776=17,F1776=18),2.21,2.28)))))))))), IF(D1776="Կ-2", IF(F1776=0,1.45,IF(F1776=1,1.49,IF(F1776=2,1.54,IF(F1776=3,1.59,IF(OR(F1776=5,F1776=4),1.63,IF(OR(F1776=6,F1776=7),1.68,IF(OR(F1776=8,F1776=9),1.73,IF(OR(F1776=10,F1776=11,F1776=12),1.79,IF(OR(F1776=13,F1776=14,F1776=15),1.84,IF(OR(F1776=16,F1776=17,F1776=18),1.9,1.95)))))))))),IF(D1776="Կ-3", IF(F1776=0,1.25,IF(F1776=1,1.29,IF(F1776=2,1.33,IF(F1776=3,1.37,IF(OR(F1776=5,F1776=4),1.41,IF(OR(F1776=6,F1776=7),1.45,IF(OR(F1776=8,F1776=9),1.49,IF(OR(F1776=10,F1776=11,F1776=12),1.54,IF(OR(F1776=13,F1776=14,F1776=15),1.58,IF(OR(F1776=16,F1776=17,F1776=18),1.63,1.68)))))))))), "Error"))))))))))))</f>
        <v>0</v>
      </c>
      <c r="U1776" s="91">
        <v>66140</v>
      </c>
      <c r="V1776" s="92">
        <f t="shared" ref="V1776:V1807" si="708">+U1776*T1776</f>
        <v>0</v>
      </c>
      <c r="W1776" s="91"/>
      <c r="X1776" s="91"/>
      <c r="Y1776" s="92">
        <f>+V1776+W1776+X1776</f>
        <v>0</v>
      </c>
      <c r="Z1776" s="92">
        <f>+Y1776*6.565</f>
        <v>0</v>
      </c>
      <c r="AA1776" s="92" t="e">
        <f t="shared" ref="AA1776:AA1807" si="709">+Z1776+Q1776</f>
        <v>#VALUE!</v>
      </c>
    </row>
    <row r="1777" spans="1:27" ht="17.25">
      <c r="A1777" s="5"/>
      <c r="B1777" s="5"/>
      <c r="C1777" s="93"/>
      <c r="D1777" s="193"/>
      <c r="E1777" s="94"/>
      <c r="F1777" s="95"/>
      <c r="G1777" s="96" t="str">
        <f t="shared" si="704"/>
        <v>Error</v>
      </c>
      <c r="H1777" s="97">
        <v>14400</v>
      </c>
      <c r="I1777" s="98" t="e">
        <f t="shared" ref="I1777:I1830" si="710">G1777*H1777</f>
        <v>#VALUE!</v>
      </c>
      <c r="J1777" s="88" t="e">
        <f t="shared" si="705"/>
        <v>#VALUE!</v>
      </c>
      <c r="K1777" s="98">
        <f t="shared" si="706"/>
        <v>0</v>
      </c>
      <c r="L1777" s="98">
        <f t="shared" ref="L1777:L1830" si="711">K1777*H1777</f>
        <v>0</v>
      </c>
      <c r="M1777" s="98" t="e">
        <f t="shared" ref="M1777:M1830" si="712">L1777+J1777</f>
        <v>#VALUE!</v>
      </c>
      <c r="N1777" s="98" t="e">
        <f t="shared" ref="N1777:N1830" si="713">IF(F1777&lt;2,M1777*0%,IF(F1777&lt;5,M1777*5%,IF(F1777&lt;10,M1777*10%,IF(F1777&lt;15,M1777*15%,IF(F1777&lt;20,M1777*20%,IF(F1777&lt;25,M1777*25%,IF(F1777&gt;=25,M1777*30%)))))))</f>
        <v>#VALUE!</v>
      </c>
      <c r="O1777" s="97"/>
      <c r="P1777" s="98" t="e">
        <f t="shared" si="707"/>
        <v>#VALUE!</v>
      </c>
      <c r="Q1777" s="99" t="e">
        <f t="shared" ref="Q1777:Q1840" si="714">P1777*6.565</f>
        <v>#VALUE!</v>
      </c>
      <c r="R1777" s="100"/>
      <c r="S1777" s="5"/>
      <c r="T1777" s="28">
        <f t="shared" ref="T1777:T1840" si="715">IF(E1777&lt;1,0,IF(D1777="Բ-1",IF(F1777=0,6.94,IF(F1777=1,7.17,IF(F1777=2,7.41,IF(F1777=3,7.66,IF(OR(F1777=5,F1777=4),7.92,IF(OR(F1777=6,F1777=7),8.18,IF(OR(F1777=8,F1777=9),8.46,IF(OR(F1777=10,F1777=11,F1777=12),8.74,IF(OR(F1777=13,F1777=14,F1777=15),9.03,IF(OR(F1777=16,F1777=17,F1777=18),9.33,9.65)))))))))),IF(D1777="Բ-2", IF(F1777=0,5.71,IF(F1777=1,5.89,IF(F1777=2,6.09,IF(F1777=3,6.29,IF(OR(F1777=5,F1777=4),6.5,IF(OR(F1777=6,F1777=7),6.72,IF(OR(F1777=8,F1777=9),6.94,IF(OR(F1777=10,F1777=11,F1777=12),7.17,IF(OR(F1777=13,F1777=14,F1777=15),7.41,IF(OR(F1777=16,F1777=17,F1777=18),7.65,7.91)))))))))), IF(D1777="Գ-1", IF(F1777=0,4.7,IF(F1777=1,4.86,IF(F1777=2,5.01,IF(F1777=3,5.18,IF(OR(F1777=5,F1777=4),5.35,IF(OR(F1777=6,F1777=7),5.52,IF(OR(F1777=8,F1777=9),5.71,IF(OR(F1777=10,F1777=11,F1777=12),5.89,IF(OR(F1777=13,F1777=14,F1777=15),6.09,IF(OR(F1777=16,F1777=17,F1777=18),6.29,6.49)))))))))), IF(D1777="Գ-2", IF(F1777=0,3.88,IF(F1777=1,4.01,IF(F1777=2,4.14,IF(F1777=3,4.27,IF(OR(F1777=5,F1777=4),4.41,IF(OR(F1777=6,F1777=7),4.55,IF(OR(F1777=8,F1777=9),4.7,IF(OR(F1777=10,F1777=11,F1777=12),4.85,IF(OR(F1777=13,F1777=14,F1777=15),5.01,IF(OR(F1777=16,F1777=17,F1777=18),5.17,5.34)))))))))), IF(D1777="Գ-3", IF(F1777=0,3.21,IF(F1777=1,3.31,IF(F1777=2,3.42,IF(F1777=3,3.53,IF(OR(F1777=5,F1777=4),3.64,IF(OR(F1777=6,F1777=7),3.76,IF(OR(F1777=8,F1777=9),3.88,IF(OR(F1777=10,F1777=11,F1777=12),4.01,IF(OR(F1777=13,F1777=14,F1777=15),4.13,IF(OR(F1777=16,F1777=17,F1777=18),4.27,4.4)))))))))), IF(D1777="Ա-1", IF(F1777=0,2.66,IF(F1777=1,2.75,IF(F1777=2,2.83,IF(F1777=3,2.92,IF(OR(F1777=5,F1777=4),3.02,IF(OR(F1777=6,F1777=7),3.11,IF(OR(F1777=8,F1777=9),3.21,IF(OR(F1777=10,F1777=11,F1777=12),3.31,IF(OR(F1777=13,F1777=14,F1777=15),3.42,IF(OR(F1777=16,F1777=17,F1777=18),3.53,3.64)))))))))), IF(D1777="Ա-2", IF(F1777=0,2.28,IF(F1777=1,2.35,IF(F1777=2,2.43,IF(F1777=3,2.5,IF(OR(F1777=5,F1777=4),2.58,IF(OR(F1777=6,F1777=7),2.66,IF(OR(F1777=8,F1777=9),2.75,IF(OR(F1777=10,F1777=11,F1777=12),2.83,IF(OR(F1777=13,F1777=14,F1777=15),2.92,IF(OR(F1777=16,F1777=17,F1777=18),3.01,3.11)))))))))),IF(D1777="Ա-3", IF(F1777=0,1.96,IF(F1777=1,2.02,IF(F1777=2,2.08,IF(F1777=3,2.15,IF(OR(F1777=5,F1777=4),2.21,IF(OR(F1777=6,F1777=7),2.28,IF(OR(F1777=8,F1777=9),2.35,IF(OR(F1777=10,F1777=11,F1777=12),2.42,IF(OR(F1777=13,F1777=14,F1777=15),2.5,IF(OR(F1777=16,F1777=17,F1777=18),2.58,2.66)))))))))), IF(D1777="Կ-1", IF(F1777=0,1.68,IF(F1777=1,1.73,IF(F1777=2,1.79,IF(F1777=3,1.84,IF(OR(F1777=5,F1777=4),1.9,IF(OR(F1777=6,F1777=7),1.96,IF(OR(F1777=8,F1777=9),2.02,IF(OR(F1777=10,F1777=11,F1777=12),2.08,IF(OR(F1777=13,F1777=14,F1777=15),2.14,IF(OR(F1777=16,F1777=17,F1777=18),2.21,2.28)))))))))), IF(D1777="Կ-2", IF(F1777=0,1.45,IF(F1777=1,1.49,IF(F1777=2,1.54,IF(F1777=3,1.59,IF(OR(F1777=5,F1777=4),1.63,IF(OR(F1777=6,F1777=7),1.68,IF(OR(F1777=8,F1777=9),1.73,IF(OR(F1777=10,F1777=11,F1777=12),1.79,IF(OR(F1777=13,F1777=14,F1777=15),1.84,IF(OR(F1777=16,F1777=17,F1777=18),1.9,1.95)))))))))),IF(D1777="Կ-3", IF(F1777=0,1.25,IF(F1777=1,1.29,IF(F1777=2,1.33,IF(F1777=3,1.37,IF(OR(F1777=5,F1777=4),1.41,IF(OR(F1777=6,F1777=7),1.45,IF(OR(F1777=8,F1777=9),1.49,IF(OR(F1777=10,F1777=11,F1777=12),1.54,IF(OR(F1777=13,F1777=14,F1777=15),1.58,IF(OR(F1777=16,F1777=17,F1777=18),1.63,1.68)))))))))), "Error"))))))))))))</f>
        <v>0</v>
      </c>
      <c r="U1777" s="101">
        <v>66140</v>
      </c>
      <c r="V1777" s="102">
        <f t="shared" si="708"/>
        <v>0</v>
      </c>
      <c r="W1777" s="101"/>
      <c r="X1777" s="101"/>
      <c r="Y1777" s="102">
        <f t="shared" ref="Y1777:Y1830" si="716">+V1777+W1777+X1777</f>
        <v>0</v>
      </c>
      <c r="Z1777" s="102">
        <f t="shared" ref="Z1777:Z1840" si="717">+Y1777*6.565</f>
        <v>0</v>
      </c>
      <c r="AA1777" s="102" t="e">
        <f t="shared" si="709"/>
        <v>#VALUE!</v>
      </c>
    </row>
    <row r="1778" spans="1:27" ht="17.25">
      <c r="A1778" s="5"/>
      <c r="B1778" s="5"/>
      <c r="C1778" s="93"/>
      <c r="D1778" s="193"/>
      <c r="E1778" s="94"/>
      <c r="F1778" s="95"/>
      <c r="G1778" s="96" t="str">
        <f t="shared" si="704"/>
        <v>Error</v>
      </c>
      <c r="H1778" s="97">
        <v>14400</v>
      </c>
      <c r="I1778" s="98" t="e">
        <f t="shared" si="710"/>
        <v>#VALUE!</v>
      </c>
      <c r="J1778" s="88" t="e">
        <f t="shared" si="705"/>
        <v>#VALUE!</v>
      </c>
      <c r="K1778" s="98">
        <f t="shared" si="706"/>
        <v>0</v>
      </c>
      <c r="L1778" s="98">
        <f t="shared" si="711"/>
        <v>0</v>
      </c>
      <c r="M1778" s="98" t="e">
        <f t="shared" si="712"/>
        <v>#VALUE!</v>
      </c>
      <c r="N1778" s="98" t="e">
        <f t="shared" si="713"/>
        <v>#VALUE!</v>
      </c>
      <c r="O1778" s="97"/>
      <c r="P1778" s="98" t="e">
        <f t="shared" si="707"/>
        <v>#VALUE!</v>
      </c>
      <c r="Q1778" s="99" t="e">
        <f t="shared" si="714"/>
        <v>#VALUE!</v>
      </c>
      <c r="R1778" s="100"/>
      <c r="S1778" s="5"/>
      <c r="T1778" s="28">
        <f t="shared" si="715"/>
        <v>0</v>
      </c>
      <c r="U1778" s="101">
        <v>66140</v>
      </c>
      <c r="V1778" s="102">
        <f t="shared" si="708"/>
        <v>0</v>
      </c>
      <c r="W1778" s="101"/>
      <c r="X1778" s="101"/>
      <c r="Y1778" s="102">
        <f t="shared" si="716"/>
        <v>0</v>
      </c>
      <c r="Z1778" s="102">
        <f t="shared" si="717"/>
        <v>0</v>
      </c>
      <c r="AA1778" s="102" t="e">
        <f t="shared" si="709"/>
        <v>#VALUE!</v>
      </c>
    </row>
    <row r="1779" spans="1:27" ht="17.25">
      <c r="A1779" s="5"/>
      <c r="B1779" s="5"/>
      <c r="C1779" s="93"/>
      <c r="D1779" s="193"/>
      <c r="E1779" s="94"/>
      <c r="F1779" s="95"/>
      <c r="G1779" s="96" t="str">
        <f t="shared" si="704"/>
        <v>Error</v>
      </c>
      <c r="H1779" s="97">
        <v>14400</v>
      </c>
      <c r="I1779" s="98" t="e">
        <f t="shared" si="710"/>
        <v>#VALUE!</v>
      </c>
      <c r="J1779" s="88" t="e">
        <f t="shared" si="705"/>
        <v>#VALUE!</v>
      </c>
      <c r="K1779" s="98">
        <f t="shared" si="706"/>
        <v>0</v>
      </c>
      <c r="L1779" s="98">
        <f t="shared" si="711"/>
        <v>0</v>
      </c>
      <c r="M1779" s="98" t="e">
        <f t="shared" si="712"/>
        <v>#VALUE!</v>
      </c>
      <c r="N1779" s="98" t="e">
        <f t="shared" si="713"/>
        <v>#VALUE!</v>
      </c>
      <c r="O1779" s="97"/>
      <c r="P1779" s="98" t="e">
        <f t="shared" si="707"/>
        <v>#VALUE!</v>
      </c>
      <c r="Q1779" s="99" t="e">
        <f t="shared" si="714"/>
        <v>#VALUE!</v>
      </c>
      <c r="R1779" s="100"/>
      <c r="S1779" s="5"/>
      <c r="T1779" s="28">
        <f t="shared" si="715"/>
        <v>0</v>
      </c>
      <c r="U1779" s="101">
        <v>66140</v>
      </c>
      <c r="V1779" s="102">
        <f t="shared" si="708"/>
        <v>0</v>
      </c>
      <c r="W1779" s="101"/>
      <c r="X1779" s="101"/>
      <c r="Y1779" s="102">
        <f t="shared" si="716"/>
        <v>0</v>
      </c>
      <c r="Z1779" s="102">
        <f t="shared" si="717"/>
        <v>0</v>
      </c>
      <c r="AA1779" s="102" t="e">
        <f t="shared" si="709"/>
        <v>#VALUE!</v>
      </c>
    </row>
    <row r="1780" spans="1:27" ht="17.25">
      <c r="A1780" s="5"/>
      <c r="B1780" s="5"/>
      <c r="C1780" s="93"/>
      <c r="D1780" s="193"/>
      <c r="E1780" s="94"/>
      <c r="F1780" s="95"/>
      <c r="G1780" s="96" t="str">
        <f t="shared" si="704"/>
        <v>Error</v>
      </c>
      <c r="H1780" s="97">
        <v>14400</v>
      </c>
      <c r="I1780" s="98" t="e">
        <f t="shared" si="710"/>
        <v>#VALUE!</v>
      </c>
      <c r="J1780" s="88" t="e">
        <f t="shared" si="705"/>
        <v>#VALUE!</v>
      </c>
      <c r="K1780" s="98">
        <f t="shared" si="706"/>
        <v>0</v>
      </c>
      <c r="L1780" s="98">
        <f t="shared" si="711"/>
        <v>0</v>
      </c>
      <c r="M1780" s="98" t="e">
        <f t="shared" si="712"/>
        <v>#VALUE!</v>
      </c>
      <c r="N1780" s="98" t="e">
        <f t="shared" si="713"/>
        <v>#VALUE!</v>
      </c>
      <c r="O1780" s="97"/>
      <c r="P1780" s="98" t="e">
        <f t="shared" si="707"/>
        <v>#VALUE!</v>
      </c>
      <c r="Q1780" s="99" t="e">
        <f t="shared" si="714"/>
        <v>#VALUE!</v>
      </c>
      <c r="R1780" s="100"/>
      <c r="S1780" s="5"/>
      <c r="T1780" s="28">
        <f t="shared" si="715"/>
        <v>0</v>
      </c>
      <c r="U1780" s="101">
        <v>66140</v>
      </c>
      <c r="V1780" s="102">
        <f t="shared" si="708"/>
        <v>0</v>
      </c>
      <c r="W1780" s="101"/>
      <c r="X1780" s="101"/>
      <c r="Y1780" s="102">
        <f t="shared" si="716"/>
        <v>0</v>
      </c>
      <c r="Z1780" s="102">
        <f t="shared" si="717"/>
        <v>0</v>
      </c>
      <c r="AA1780" s="102" t="e">
        <f t="shared" si="709"/>
        <v>#VALUE!</v>
      </c>
    </row>
    <row r="1781" spans="1:27" ht="17.25">
      <c r="A1781" s="5"/>
      <c r="B1781" s="5"/>
      <c r="C1781" s="93"/>
      <c r="D1781" s="193"/>
      <c r="E1781" s="94"/>
      <c r="F1781" s="95"/>
      <c r="G1781" s="96" t="str">
        <f t="shared" si="704"/>
        <v>Error</v>
      </c>
      <c r="H1781" s="97">
        <v>14400</v>
      </c>
      <c r="I1781" s="98" t="e">
        <f t="shared" si="710"/>
        <v>#VALUE!</v>
      </c>
      <c r="J1781" s="88" t="e">
        <f t="shared" si="705"/>
        <v>#VALUE!</v>
      </c>
      <c r="K1781" s="98">
        <f t="shared" si="706"/>
        <v>0</v>
      </c>
      <c r="L1781" s="98">
        <f t="shared" si="711"/>
        <v>0</v>
      </c>
      <c r="M1781" s="98" t="e">
        <f t="shared" si="712"/>
        <v>#VALUE!</v>
      </c>
      <c r="N1781" s="98" t="e">
        <f t="shared" si="713"/>
        <v>#VALUE!</v>
      </c>
      <c r="O1781" s="97"/>
      <c r="P1781" s="98" t="e">
        <f t="shared" si="707"/>
        <v>#VALUE!</v>
      </c>
      <c r="Q1781" s="99" t="e">
        <f t="shared" si="714"/>
        <v>#VALUE!</v>
      </c>
      <c r="R1781" s="100"/>
      <c r="S1781" s="5"/>
      <c r="T1781" s="28">
        <f t="shared" si="715"/>
        <v>0</v>
      </c>
      <c r="U1781" s="101">
        <v>66140</v>
      </c>
      <c r="V1781" s="102">
        <f t="shared" si="708"/>
        <v>0</v>
      </c>
      <c r="W1781" s="101"/>
      <c r="X1781" s="101"/>
      <c r="Y1781" s="102">
        <f t="shared" si="716"/>
        <v>0</v>
      </c>
      <c r="Z1781" s="102">
        <f t="shared" si="717"/>
        <v>0</v>
      </c>
      <c r="AA1781" s="102" t="e">
        <f t="shared" si="709"/>
        <v>#VALUE!</v>
      </c>
    </row>
    <row r="1782" spans="1:27" ht="17.25">
      <c r="A1782" s="5"/>
      <c r="B1782" s="5"/>
      <c r="C1782" s="93"/>
      <c r="D1782" s="193"/>
      <c r="E1782" s="84"/>
      <c r="F1782" s="85"/>
      <c r="G1782" s="86" t="str">
        <f t="shared" si="704"/>
        <v>Error</v>
      </c>
      <c r="H1782" s="87">
        <v>14400</v>
      </c>
      <c r="I1782" s="88" t="e">
        <f t="shared" si="710"/>
        <v>#VALUE!</v>
      </c>
      <c r="J1782" s="88" t="e">
        <f t="shared" si="705"/>
        <v>#VALUE!</v>
      </c>
      <c r="K1782" s="88">
        <f t="shared" si="706"/>
        <v>0</v>
      </c>
      <c r="L1782" s="88">
        <f t="shared" si="711"/>
        <v>0</v>
      </c>
      <c r="M1782" s="88" t="e">
        <f t="shared" si="712"/>
        <v>#VALUE!</v>
      </c>
      <c r="N1782" s="88" t="e">
        <f t="shared" si="713"/>
        <v>#VALUE!</v>
      </c>
      <c r="O1782" s="87"/>
      <c r="P1782" s="88" t="e">
        <f t="shared" si="707"/>
        <v>#VALUE!</v>
      </c>
      <c r="Q1782" s="89" t="e">
        <f t="shared" si="714"/>
        <v>#VALUE!</v>
      </c>
      <c r="R1782" s="90"/>
      <c r="S1782" s="82"/>
      <c r="T1782" s="28">
        <f t="shared" si="715"/>
        <v>0</v>
      </c>
      <c r="U1782" s="91">
        <v>66140</v>
      </c>
      <c r="V1782" s="92">
        <f t="shared" si="708"/>
        <v>0</v>
      </c>
      <c r="W1782" s="91"/>
      <c r="X1782" s="91"/>
      <c r="Y1782" s="92">
        <f t="shared" si="716"/>
        <v>0</v>
      </c>
      <c r="Z1782" s="92">
        <f t="shared" si="717"/>
        <v>0</v>
      </c>
      <c r="AA1782" s="92" t="e">
        <f t="shared" si="709"/>
        <v>#VALUE!</v>
      </c>
    </row>
    <row r="1783" spans="1:27" ht="17.25">
      <c r="A1783" s="5"/>
      <c r="B1783" s="5"/>
      <c r="C1783" s="93"/>
      <c r="D1783" s="193"/>
      <c r="E1783" s="94"/>
      <c r="F1783" s="95"/>
      <c r="G1783" s="96" t="str">
        <f t="shared" si="704"/>
        <v>Error</v>
      </c>
      <c r="H1783" s="97">
        <v>14400</v>
      </c>
      <c r="I1783" s="98" t="e">
        <f t="shared" si="710"/>
        <v>#VALUE!</v>
      </c>
      <c r="J1783" s="88" t="e">
        <f t="shared" si="705"/>
        <v>#VALUE!</v>
      </c>
      <c r="K1783" s="98">
        <f t="shared" si="706"/>
        <v>0</v>
      </c>
      <c r="L1783" s="98">
        <f t="shared" si="711"/>
        <v>0</v>
      </c>
      <c r="M1783" s="98" t="e">
        <f t="shared" si="712"/>
        <v>#VALUE!</v>
      </c>
      <c r="N1783" s="98" t="e">
        <f t="shared" si="713"/>
        <v>#VALUE!</v>
      </c>
      <c r="O1783" s="97"/>
      <c r="P1783" s="98" t="e">
        <f t="shared" si="707"/>
        <v>#VALUE!</v>
      </c>
      <c r="Q1783" s="99" t="e">
        <f t="shared" si="714"/>
        <v>#VALUE!</v>
      </c>
      <c r="R1783" s="100"/>
      <c r="S1783" s="5"/>
      <c r="T1783" s="28">
        <f t="shared" si="715"/>
        <v>0</v>
      </c>
      <c r="U1783" s="101">
        <v>66140</v>
      </c>
      <c r="V1783" s="102">
        <f t="shared" si="708"/>
        <v>0</v>
      </c>
      <c r="W1783" s="101"/>
      <c r="X1783" s="101"/>
      <c r="Y1783" s="102">
        <f t="shared" si="716"/>
        <v>0</v>
      </c>
      <c r="Z1783" s="102">
        <f t="shared" si="717"/>
        <v>0</v>
      </c>
      <c r="AA1783" s="102" t="e">
        <f t="shared" si="709"/>
        <v>#VALUE!</v>
      </c>
    </row>
    <row r="1784" spans="1:27" ht="17.25">
      <c r="A1784" s="5"/>
      <c r="B1784" s="5"/>
      <c r="C1784" s="93"/>
      <c r="D1784" s="193"/>
      <c r="E1784" s="94"/>
      <c r="F1784" s="95"/>
      <c r="G1784" s="96" t="str">
        <f t="shared" si="704"/>
        <v>Error</v>
      </c>
      <c r="H1784" s="97">
        <v>14400</v>
      </c>
      <c r="I1784" s="98" t="e">
        <f t="shared" si="710"/>
        <v>#VALUE!</v>
      </c>
      <c r="J1784" s="88" t="e">
        <f t="shared" si="705"/>
        <v>#VALUE!</v>
      </c>
      <c r="K1784" s="98">
        <f t="shared" si="706"/>
        <v>0</v>
      </c>
      <c r="L1784" s="98">
        <f t="shared" si="711"/>
        <v>0</v>
      </c>
      <c r="M1784" s="98" t="e">
        <f t="shared" si="712"/>
        <v>#VALUE!</v>
      </c>
      <c r="N1784" s="98" t="e">
        <f t="shared" si="713"/>
        <v>#VALUE!</v>
      </c>
      <c r="O1784" s="97"/>
      <c r="P1784" s="98" t="e">
        <f t="shared" si="707"/>
        <v>#VALUE!</v>
      </c>
      <c r="Q1784" s="99" t="e">
        <f t="shared" si="714"/>
        <v>#VALUE!</v>
      </c>
      <c r="R1784" s="100"/>
      <c r="S1784" s="5"/>
      <c r="T1784" s="28">
        <f t="shared" si="715"/>
        <v>0</v>
      </c>
      <c r="U1784" s="101">
        <v>66140</v>
      </c>
      <c r="V1784" s="102">
        <f t="shared" si="708"/>
        <v>0</v>
      </c>
      <c r="W1784" s="101"/>
      <c r="X1784" s="101"/>
      <c r="Y1784" s="102">
        <f t="shared" si="716"/>
        <v>0</v>
      </c>
      <c r="Z1784" s="102">
        <f t="shared" si="717"/>
        <v>0</v>
      </c>
      <c r="AA1784" s="102" t="e">
        <f t="shared" si="709"/>
        <v>#VALUE!</v>
      </c>
    </row>
    <row r="1785" spans="1:27" ht="17.25">
      <c r="A1785" s="5"/>
      <c r="B1785" s="5"/>
      <c r="C1785" s="93"/>
      <c r="D1785" s="193"/>
      <c r="E1785" s="94"/>
      <c r="F1785" s="95"/>
      <c r="G1785" s="96" t="str">
        <f t="shared" si="704"/>
        <v>Error</v>
      </c>
      <c r="H1785" s="97">
        <v>14400</v>
      </c>
      <c r="I1785" s="98" t="e">
        <f t="shared" si="710"/>
        <v>#VALUE!</v>
      </c>
      <c r="J1785" s="88" t="e">
        <f t="shared" si="705"/>
        <v>#VALUE!</v>
      </c>
      <c r="K1785" s="98">
        <f t="shared" si="706"/>
        <v>0</v>
      </c>
      <c r="L1785" s="98">
        <f t="shared" si="711"/>
        <v>0</v>
      </c>
      <c r="M1785" s="98" t="e">
        <f t="shared" si="712"/>
        <v>#VALUE!</v>
      </c>
      <c r="N1785" s="98" t="e">
        <f t="shared" si="713"/>
        <v>#VALUE!</v>
      </c>
      <c r="O1785" s="97"/>
      <c r="P1785" s="98" t="e">
        <f t="shared" si="707"/>
        <v>#VALUE!</v>
      </c>
      <c r="Q1785" s="99" t="e">
        <f t="shared" si="714"/>
        <v>#VALUE!</v>
      </c>
      <c r="R1785" s="100"/>
      <c r="S1785" s="5"/>
      <c r="T1785" s="28">
        <f t="shared" si="715"/>
        <v>0</v>
      </c>
      <c r="U1785" s="101">
        <v>66140</v>
      </c>
      <c r="V1785" s="102">
        <f t="shared" si="708"/>
        <v>0</v>
      </c>
      <c r="W1785" s="101"/>
      <c r="X1785" s="101"/>
      <c r="Y1785" s="102">
        <f t="shared" si="716"/>
        <v>0</v>
      </c>
      <c r="Z1785" s="102">
        <f t="shared" si="717"/>
        <v>0</v>
      </c>
      <c r="AA1785" s="102" t="e">
        <f t="shared" si="709"/>
        <v>#VALUE!</v>
      </c>
    </row>
    <row r="1786" spans="1:27" ht="17.25">
      <c r="A1786" s="5"/>
      <c r="B1786" s="5"/>
      <c r="C1786" s="93"/>
      <c r="D1786" s="193"/>
      <c r="E1786" s="94"/>
      <c r="F1786" s="95"/>
      <c r="G1786" s="96" t="str">
        <f t="shared" si="704"/>
        <v>Error</v>
      </c>
      <c r="H1786" s="97">
        <v>14400</v>
      </c>
      <c r="I1786" s="98" t="e">
        <f t="shared" si="710"/>
        <v>#VALUE!</v>
      </c>
      <c r="J1786" s="88" t="e">
        <f t="shared" si="705"/>
        <v>#VALUE!</v>
      </c>
      <c r="K1786" s="98">
        <f t="shared" si="706"/>
        <v>0</v>
      </c>
      <c r="L1786" s="98">
        <f t="shared" si="711"/>
        <v>0</v>
      </c>
      <c r="M1786" s="98" t="e">
        <f t="shared" si="712"/>
        <v>#VALUE!</v>
      </c>
      <c r="N1786" s="98" t="e">
        <f t="shared" si="713"/>
        <v>#VALUE!</v>
      </c>
      <c r="O1786" s="97"/>
      <c r="P1786" s="98" t="e">
        <f t="shared" si="707"/>
        <v>#VALUE!</v>
      </c>
      <c r="Q1786" s="99" t="e">
        <f t="shared" si="714"/>
        <v>#VALUE!</v>
      </c>
      <c r="R1786" s="100"/>
      <c r="S1786" s="5"/>
      <c r="T1786" s="28">
        <f t="shared" si="715"/>
        <v>0</v>
      </c>
      <c r="U1786" s="101">
        <v>66140</v>
      </c>
      <c r="V1786" s="102">
        <f t="shared" si="708"/>
        <v>0</v>
      </c>
      <c r="W1786" s="101"/>
      <c r="X1786" s="101"/>
      <c r="Y1786" s="102">
        <f t="shared" si="716"/>
        <v>0</v>
      </c>
      <c r="Z1786" s="102">
        <f t="shared" si="717"/>
        <v>0</v>
      </c>
      <c r="AA1786" s="102" t="e">
        <f t="shared" si="709"/>
        <v>#VALUE!</v>
      </c>
    </row>
    <row r="1787" spans="1:27" ht="17.25">
      <c r="A1787" s="5"/>
      <c r="B1787" s="5"/>
      <c r="C1787" s="93"/>
      <c r="D1787" s="193"/>
      <c r="E1787" s="94"/>
      <c r="F1787" s="95"/>
      <c r="G1787" s="96" t="str">
        <f t="shared" si="704"/>
        <v>Error</v>
      </c>
      <c r="H1787" s="97">
        <v>14400</v>
      </c>
      <c r="I1787" s="98" t="e">
        <f t="shared" si="710"/>
        <v>#VALUE!</v>
      </c>
      <c r="J1787" s="88" t="e">
        <f t="shared" si="705"/>
        <v>#VALUE!</v>
      </c>
      <c r="K1787" s="98">
        <f t="shared" si="706"/>
        <v>0</v>
      </c>
      <c r="L1787" s="98">
        <f t="shared" si="711"/>
        <v>0</v>
      </c>
      <c r="M1787" s="98" t="e">
        <f t="shared" si="712"/>
        <v>#VALUE!</v>
      </c>
      <c r="N1787" s="98" t="e">
        <f t="shared" si="713"/>
        <v>#VALUE!</v>
      </c>
      <c r="O1787" s="97"/>
      <c r="P1787" s="98" t="e">
        <f t="shared" si="707"/>
        <v>#VALUE!</v>
      </c>
      <c r="Q1787" s="99" t="e">
        <f t="shared" si="714"/>
        <v>#VALUE!</v>
      </c>
      <c r="R1787" s="100"/>
      <c r="S1787" s="5"/>
      <c r="T1787" s="28">
        <f t="shared" si="715"/>
        <v>0</v>
      </c>
      <c r="U1787" s="101">
        <v>66140</v>
      </c>
      <c r="V1787" s="102">
        <f t="shared" si="708"/>
        <v>0</v>
      </c>
      <c r="W1787" s="101"/>
      <c r="X1787" s="101"/>
      <c r="Y1787" s="102">
        <f t="shared" si="716"/>
        <v>0</v>
      </c>
      <c r="Z1787" s="102">
        <f t="shared" si="717"/>
        <v>0</v>
      </c>
      <c r="AA1787" s="102" t="e">
        <f t="shared" si="709"/>
        <v>#VALUE!</v>
      </c>
    </row>
    <row r="1788" spans="1:27" ht="17.25">
      <c r="A1788" s="5"/>
      <c r="B1788" s="5"/>
      <c r="C1788" s="93"/>
      <c r="D1788" s="193"/>
      <c r="E1788" s="84"/>
      <c r="F1788" s="85"/>
      <c r="G1788" s="86" t="str">
        <f t="shared" si="704"/>
        <v>Error</v>
      </c>
      <c r="H1788" s="87">
        <v>14400</v>
      </c>
      <c r="I1788" s="88" t="e">
        <f t="shared" si="710"/>
        <v>#VALUE!</v>
      </c>
      <c r="J1788" s="88" t="e">
        <f t="shared" si="705"/>
        <v>#VALUE!</v>
      </c>
      <c r="K1788" s="88">
        <f t="shared" si="706"/>
        <v>0</v>
      </c>
      <c r="L1788" s="88">
        <f t="shared" si="711"/>
        <v>0</v>
      </c>
      <c r="M1788" s="88" t="e">
        <f t="shared" si="712"/>
        <v>#VALUE!</v>
      </c>
      <c r="N1788" s="88" t="e">
        <f t="shared" si="713"/>
        <v>#VALUE!</v>
      </c>
      <c r="O1788" s="87"/>
      <c r="P1788" s="88" t="e">
        <f t="shared" si="707"/>
        <v>#VALUE!</v>
      </c>
      <c r="Q1788" s="89" t="e">
        <f t="shared" si="714"/>
        <v>#VALUE!</v>
      </c>
      <c r="R1788" s="90"/>
      <c r="S1788" s="82"/>
      <c r="T1788" s="28">
        <f t="shared" si="715"/>
        <v>0</v>
      </c>
      <c r="U1788" s="91">
        <v>66140</v>
      </c>
      <c r="V1788" s="92">
        <f t="shared" si="708"/>
        <v>0</v>
      </c>
      <c r="W1788" s="91"/>
      <c r="X1788" s="91"/>
      <c r="Y1788" s="92">
        <f t="shared" si="716"/>
        <v>0</v>
      </c>
      <c r="Z1788" s="92">
        <f t="shared" si="717"/>
        <v>0</v>
      </c>
      <c r="AA1788" s="92" t="e">
        <f t="shared" si="709"/>
        <v>#VALUE!</v>
      </c>
    </row>
    <row r="1789" spans="1:27" ht="17.25">
      <c r="A1789" s="5"/>
      <c r="B1789" s="5"/>
      <c r="C1789" s="93"/>
      <c r="D1789" s="193"/>
      <c r="E1789" s="94"/>
      <c r="F1789" s="95"/>
      <c r="G1789" s="96" t="str">
        <f t="shared" si="704"/>
        <v>Error</v>
      </c>
      <c r="H1789" s="97">
        <v>14400</v>
      </c>
      <c r="I1789" s="98" t="e">
        <f t="shared" si="710"/>
        <v>#VALUE!</v>
      </c>
      <c r="J1789" s="88" t="e">
        <f t="shared" si="705"/>
        <v>#VALUE!</v>
      </c>
      <c r="K1789" s="98">
        <f t="shared" si="706"/>
        <v>0</v>
      </c>
      <c r="L1789" s="98">
        <f t="shared" si="711"/>
        <v>0</v>
      </c>
      <c r="M1789" s="98" t="e">
        <f t="shared" si="712"/>
        <v>#VALUE!</v>
      </c>
      <c r="N1789" s="98" t="e">
        <f t="shared" si="713"/>
        <v>#VALUE!</v>
      </c>
      <c r="O1789" s="97"/>
      <c r="P1789" s="98" t="e">
        <f t="shared" si="707"/>
        <v>#VALUE!</v>
      </c>
      <c r="Q1789" s="99" t="e">
        <f t="shared" si="714"/>
        <v>#VALUE!</v>
      </c>
      <c r="R1789" s="100"/>
      <c r="S1789" s="5"/>
      <c r="T1789" s="28">
        <f t="shared" si="715"/>
        <v>0</v>
      </c>
      <c r="U1789" s="101">
        <v>66140</v>
      </c>
      <c r="V1789" s="102">
        <f t="shared" si="708"/>
        <v>0</v>
      </c>
      <c r="W1789" s="101"/>
      <c r="X1789" s="101"/>
      <c r="Y1789" s="102">
        <f t="shared" si="716"/>
        <v>0</v>
      </c>
      <c r="Z1789" s="102">
        <f t="shared" si="717"/>
        <v>0</v>
      </c>
      <c r="AA1789" s="102" t="e">
        <f t="shared" si="709"/>
        <v>#VALUE!</v>
      </c>
    </row>
    <row r="1790" spans="1:27" ht="17.25">
      <c r="A1790" s="5"/>
      <c r="B1790" s="5"/>
      <c r="C1790" s="93"/>
      <c r="D1790" s="193"/>
      <c r="E1790" s="94"/>
      <c r="F1790" s="95"/>
      <c r="G1790" s="96" t="str">
        <f t="shared" si="704"/>
        <v>Error</v>
      </c>
      <c r="H1790" s="97">
        <v>14400</v>
      </c>
      <c r="I1790" s="98" t="e">
        <f t="shared" si="710"/>
        <v>#VALUE!</v>
      </c>
      <c r="J1790" s="88" t="e">
        <f t="shared" si="705"/>
        <v>#VALUE!</v>
      </c>
      <c r="K1790" s="98">
        <f t="shared" si="706"/>
        <v>0</v>
      </c>
      <c r="L1790" s="98">
        <f t="shared" si="711"/>
        <v>0</v>
      </c>
      <c r="M1790" s="98" t="e">
        <f t="shared" si="712"/>
        <v>#VALUE!</v>
      </c>
      <c r="N1790" s="98" t="e">
        <f t="shared" si="713"/>
        <v>#VALUE!</v>
      </c>
      <c r="O1790" s="97"/>
      <c r="P1790" s="98" t="e">
        <f t="shared" si="707"/>
        <v>#VALUE!</v>
      </c>
      <c r="Q1790" s="99" t="e">
        <f t="shared" si="714"/>
        <v>#VALUE!</v>
      </c>
      <c r="R1790" s="100"/>
      <c r="S1790" s="5"/>
      <c r="T1790" s="28">
        <f t="shared" si="715"/>
        <v>0</v>
      </c>
      <c r="U1790" s="101">
        <v>66140</v>
      </c>
      <c r="V1790" s="102">
        <f t="shared" si="708"/>
        <v>0</v>
      </c>
      <c r="W1790" s="101"/>
      <c r="X1790" s="101"/>
      <c r="Y1790" s="102">
        <f t="shared" si="716"/>
        <v>0</v>
      </c>
      <c r="Z1790" s="102">
        <f t="shared" si="717"/>
        <v>0</v>
      </c>
      <c r="AA1790" s="102" t="e">
        <f t="shared" si="709"/>
        <v>#VALUE!</v>
      </c>
    </row>
    <row r="1791" spans="1:27" ht="17.25">
      <c r="A1791" s="5"/>
      <c r="B1791" s="5"/>
      <c r="C1791" s="93"/>
      <c r="D1791" s="193"/>
      <c r="E1791" s="94"/>
      <c r="F1791" s="95"/>
      <c r="G1791" s="96" t="str">
        <f t="shared" si="704"/>
        <v>Error</v>
      </c>
      <c r="H1791" s="97">
        <v>14400</v>
      </c>
      <c r="I1791" s="98" t="e">
        <f t="shared" si="710"/>
        <v>#VALUE!</v>
      </c>
      <c r="J1791" s="88" t="e">
        <f t="shared" si="705"/>
        <v>#VALUE!</v>
      </c>
      <c r="K1791" s="98">
        <f t="shared" si="706"/>
        <v>0</v>
      </c>
      <c r="L1791" s="98">
        <f t="shared" si="711"/>
        <v>0</v>
      </c>
      <c r="M1791" s="98" t="e">
        <f t="shared" si="712"/>
        <v>#VALUE!</v>
      </c>
      <c r="N1791" s="98" t="e">
        <f t="shared" si="713"/>
        <v>#VALUE!</v>
      </c>
      <c r="O1791" s="97"/>
      <c r="P1791" s="98" t="e">
        <f t="shared" si="707"/>
        <v>#VALUE!</v>
      </c>
      <c r="Q1791" s="99" t="e">
        <f t="shared" si="714"/>
        <v>#VALUE!</v>
      </c>
      <c r="R1791" s="100"/>
      <c r="S1791" s="5"/>
      <c r="T1791" s="28">
        <f t="shared" si="715"/>
        <v>0</v>
      </c>
      <c r="U1791" s="101">
        <v>66140</v>
      </c>
      <c r="V1791" s="102">
        <f t="shared" si="708"/>
        <v>0</v>
      </c>
      <c r="W1791" s="101"/>
      <c r="X1791" s="101"/>
      <c r="Y1791" s="102">
        <f t="shared" si="716"/>
        <v>0</v>
      </c>
      <c r="Z1791" s="102">
        <f t="shared" si="717"/>
        <v>0</v>
      </c>
      <c r="AA1791" s="102" t="e">
        <f t="shared" si="709"/>
        <v>#VALUE!</v>
      </c>
    </row>
    <row r="1792" spans="1:27" ht="17.25">
      <c r="A1792" s="5"/>
      <c r="B1792" s="5"/>
      <c r="C1792" s="93"/>
      <c r="D1792" s="193"/>
      <c r="E1792" s="94"/>
      <c r="F1792" s="95"/>
      <c r="G1792" s="96" t="str">
        <f t="shared" si="704"/>
        <v>Error</v>
      </c>
      <c r="H1792" s="97">
        <v>14400</v>
      </c>
      <c r="I1792" s="98" t="e">
        <f t="shared" si="710"/>
        <v>#VALUE!</v>
      </c>
      <c r="J1792" s="88" t="e">
        <f t="shared" si="705"/>
        <v>#VALUE!</v>
      </c>
      <c r="K1792" s="98">
        <f t="shared" si="706"/>
        <v>0</v>
      </c>
      <c r="L1792" s="98">
        <f t="shared" si="711"/>
        <v>0</v>
      </c>
      <c r="M1792" s="98" t="e">
        <f t="shared" si="712"/>
        <v>#VALUE!</v>
      </c>
      <c r="N1792" s="98" t="e">
        <f t="shared" si="713"/>
        <v>#VALUE!</v>
      </c>
      <c r="O1792" s="97"/>
      <c r="P1792" s="98" t="e">
        <f t="shared" si="707"/>
        <v>#VALUE!</v>
      </c>
      <c r="Q1792" s="99" t="e">
        <f t="shared" si="714"/>
        <v>#VALUE!</v>
      </c>
      <c r="R1792" s="100"/>
      <c r="S1792" s="5"/>
      <c r="T1792" s="28">
        <f t="shared" si="715"/>
        <v>0</v>
      </c>
      <c r="U1792" s="101">
        <v>66140</v>
      </c>
      <c r="V1792" s="102">
        <f t="shared" si="708"/>
        <v>0</v>
      </c>
      <c r="W1792" s="101"/>
      <c r="X1792" s="101"/>
      <c r="Y1792" s="102">
        <f t="shared" si="716"/>
        <v>0</v>
      </c>
      <c r="Z1792" s="102">
        <f t="shared" si="717"/>
        <v>0</v>
      </c>
      <c r="AA1792" s="102" t="e">
        <f t="shared" si="709"/>
        <v>#VALUE!</v>
      </c>
    </row>
    <row r="1793" spans="1:27" ht="17.25">
      <c r="A1793" s="5"/>
      <c r="B1793" s="5"/>
      <c r="C1793" s="93"/>
      <c r="D1793" s="193"/>
      <c r="E1793" s="94"/>
      <c r="F1793" s="95"/>
      <c r="G1793" s="96" t="str">
        <f t="shared" si="704"/>
        <v>Error</v>
      </c>
      <c r="H1793" s="97">
        <v>14400</v>
      </c>
      <c r="I1793" s="98" t="e">
        <f t="shared" si="710"/>
        <v>#VALUE!</v>
      </c>
      <c r="J1793" s="88" t="e">
        <f t="shared" si="705"/>
        <v>#VALUE!</v>
      </c>
      <c r="K1793" s="98">
        <f t="shared" si="706"/>
        <v>0</v>
      </c>
      <c r="L1793" s="98">
        <f t="shared" si="711"/>
        <v>0</v>
      </c>
      <c r="M1793" s="98" t="e">
        <f t="shared" si="712"/>
        <v>#VALUE!</v>
      </c>
      <c r="N1793" s="98" t="e">
        <f t="shared" si="713"/>
        <v>#VALUE!</v>
      </c>
      <c r="O1793" s="97"/>
      <c r="P1793" s="98" t="e">
        <f t="shared" si="707"/>
        <v>#VALUE!</v>
      </c>
      <c r="Q1793" s="99" t="e">
        <f t="shared" si="714"/>
        <v>#VALUE!</v>
      </c>
      <c r="R1793" s="100"/>
      <c r="S1793" s="5"/>
      <c r="T1793" s="28">
        <f t="shared" si="715"/>
        <v>0</v>
      </c>
      <c r="U1793" s="101">
        <v>66140</v>
      </c>
      <c r="V1793" s="102">
        <f t="shared" si="708"/>
        <v>0</v>
      </c>
      <c r="W1793" s="101"/>
      <c r="X1793" s="101"/>
      <c r="Y1793" s="102">
        <f t="shared" si="716"/>
        <v>0</v>
      </c>
      <c r="Z1793" s="102">
        <f t="shared" si="717"/>
        <v>0</v>
      </c>
      <c r="AA1793" s="102" t="e">
        <f t="shared" si="709"/>
        <v>#VALUE!</v>
      </c>
    </row>
    <row r="1794" spans="1:27" ht="17.25">
      <c r="A1794" s="5"/>
      <c r="B1794" s="5"/>
      <c r="C1794" s="93"/>
      <c r="D1794" s="193"/>
      <c r="E1794" s="84"/>
      <c r="F1794" s="85"/>
      <c r="G1794" s="86" t="str">
        <f t="shared" si="704"/>
        <v>Error</v>
      </c>
      <c r="H1794" s="87">
        <v>14400</v>
      </c>
      <c r="I1794" s="88" t="e">
        <f t="shared" si="710"/>
        <v>#VALUE!</v>
      </c>
      <c r="J1794" s="88" t="e">
        <f t="shared" si="705"/>
        <v>#VALUE!</v>
      </c>
      <c r="K1794" s="88">
        <f t="shared" si="706"/>
        <v>0</v>
      </c>
      <c r="L1794" s="88">
        <f t="shared" si="711"/>
        <v>0</v>
      </c>
      <c r="M1794" s="88" t="e">
        <f t="shared" si="712"/>
        <v>#VALUE!</v>
      </c>
      <c r="N1794" s="88" t="e">
        <f t="shared" si="713"/>
        <v>#VALUE!</v>
      </c>
      <c r="O1794" s="87"/>
      <c r="P1794" s="88" t="e">
        <f t="shared" si="707"/>
        <v>#VALUE!</v>
      </c>
      <c r="Q1794" s="89" t="e">
        <f t="shared" si="714"/>
        <v>#VALUE!</v>
      </c>
      <c r="R1794" s="90"/>
      <c r="S1794" s="82"/>
      <c r="T1794" s="28">
        <f t="shared" si="715"/>
        <v>0</v>
      </c>
      <c r="U1794" s="91">
        <v>66140</v>
      </c>
      <c r="V1794" s="92">
        <f t="shared" si="708"/>
        <v>0</v>
      </c>
      <c r="W1794" s="91"/>
      <c r="X1794" s="91"/>
      <c r="Y1794" s="92">
        <f t="shared" si="716"/>
        <v>0</v>
      </c>
      <c r="Z1794" s="92">
        <f t="shared" si="717"/>
        <v>0</v>
      </c>
      <c r="AA1794" s="92" t="e">
        <f t="shared" si="709"/>
        <v>#VALUE!</v>
      </c>
    </row>
    <row r="1795" spans="1:27" ht="17.25">
      <c r="A1795" s="5"/>
      <c r="B1795" s="5"/>
      <c r="C1795" s="93"/>
      <c r="D1795" s="193"/>
      <c r="E1795" s="94"/>
      <c r="F1795" s="95"/>
      <c r="G1795" s="96" t="str">
        <f t="shared" si="704"/>
        <v>Error</v>
      </c>
      <c r="H1795" s="97">
        <v>14400</v>
      </c>
      <c r="I1795" s="98" t="e">
        <f t="shared" si="710"/>
        <v>#VALUE!</v>
      </c>
      <c r="J1795" s="88" t="e">
        <f t="shared" si="705"/>
        <v>#VALUE!</v>
      </c>
      <c r="K1795" s="98">
        <f t="shared" si="706"/>
        <v>0</v>
      </c>
      <c r="L1795" s="98">
        <f t="shared" si="711"/>
        <v>0</v>
      </c>
      <c r="M1795" s="98" t="e">
        <f t="shared" si="712"/>
        <v>#VALUE!</v>
      </c>
      <c r="N1795" s="98" t="e">
        <f t="shared" si="713"/>
        <v>#VALUE!</v>
      </c>
      <c r="O1795" s="97"/>
      <c r="P1795" s="98" t="e">
        <f t="shared" si="707"/>
        <v>#VALUE!</v>
      </c>
      <c r="Q1795" s="99" t="e">
        <f t="shared" si="714"/>
        <v>#VALUE!</v>
      </c>
      <c r="R1795" s="100"/>
      <c r="S1795" s="5"/>
      <c r="T1795" s="28">
        <f t="shared" si="715"/>
        <v>0</v>
      </c>
      <c r="U1795" s="101">
        <v>66140</v>
      </c>
      <c r="V1795" s="102">
        <f t="shared" si="708"/>
        <v>0</v>
      </c>
      <c r="W1795" s="101"/>
      <c r="X1795" s="101"/>
      <c r="Y1795" s="102">
        <f t="shared" si="716"/>
        <v>0</v>
      </c>
      <c r="Z1795" s="102">
        <f t="shared" si="717"/>
        <v>0</v>
      </c>
      <c r="AA1795" s="102" t="e">
        <f t="shared" si="709"/>
        <v>#VALUE!</v>
      </c>
    </row>
    <row r="1796" spans="1:27" ht="17.25">
      <c r="A1796" s="5"/>
      <c r="B1796" s="5"/>
      <c r="C1796" s="93"/>
      <c r="D1796" s="193"/>
      <c r="E1796" s="94"/>
      <c r="F1796" s="95"/>
      <c r="G1796" s="96" t="str">
        <f t="shared" si="704"/>
        <v>Error</v>
      </c>
      <c r="H1796" s="97">
        <v>14400</v>
      </c>
      <c r="I1796" s="98" t="e">
        <f t="shared" si="710"/>
        <v>#VALUE!</v>
      </c>
      <c r="J1796" s="88" t="e">
        <f t="shared" si="705"/>
        <v>#VALUE!</v>
      </c>
      <c r="K1796" s="98">
        <f t="shared" si="706"/>
        <v>0</v>
      </c>
      <c r="L1796" s="98">
        <f t="shared" si="711"/>
        <v>0</v>
      </c>
      <c r="M1796" s="98" t="e">
        <f t="shared" si="712"/>
        <v>#VALUE!</v>
      </c>
      <c r="N1796" s="98" t="e">
        <f t="shared" si="713"/>
        <v>#VALUE!</v>
      </c>
      <c r="O1796" s="97"/>
      <c r="P1796" s="98" t="e">
        <f t="shared" si="707"/>
        <v>#VALUE!</v>
      </c>
      <c r="Q1796" s="99" t="e">
        <f t="shared" si="714"/>
        <v>#VALUE!</v>
      </c>
      <c r="R1796" s="100"/>
      <c r="S1796" s="5"/>
      <c r="T1796" s="28">
        <f t="shared" si="715"/>
        <v>0</v>
      </c>
      <c r="U1796" s="101">
        <v>66140</v>
      </c>
      <c r="V1796" s="102">
        <f t="shared" si="708"/>
        <v>0</v>
      </c>
      <c r="W1796" s="101"/>
      <c r="X1796" s="101"/>
      <c r="Y1796" s="102">
        <f t="shared" si="716"/>
        <v>0</v>
      </c>
      <c r="Z1796" s="102">
        <f t="shared" si="717"/>
        <v>0</v>
      </c>
      <c r="AA1796" s="102" t="e">
        <f t="shared" si="709"/>
        <v>#VALUE!</v>
      </c>
    </row>
    <row r="1797" spans="1:27" ht="17.25">
      <c r="A1797" s="5"/>
      <c r="B1797" s="5"/>
      <c r="C1797" s="93"/>
      <c r="D1797" s="193"/>
      <c r="E1797" s="94"/>
      <c r="F1797" s="95"/>
      <c r="G1797" s="96" t="str">
        <f t="shared" si="704"/>
        <v>Error</v>
      </c>
      <c r="H1797" s="97">
        <v>14400</v>
      </c>
      <c r="I1797" s="98" t="e">
        <f t="shared" si="710"/>
        <v>#VALUE!</v>
      </c>
      <c r="J1797" s="88" t="e">
        <f t="shared" si="705"/>
        <v>#VALUE!</v>
      </c>
      <c r="K1797" s="98">
        <f t="shared" si="706"/>
        <v>0</v>
      </c>
      <c r="L1797" s="98">
        <f t="shared" si="711"/>
        <v>0</v>
      </c>
      <c r="M1797" s="98" t="e">
        <f t="shared" si="712"/>
        <v>#VALUE!</v>
      </c>
      <c r="N1797" s="98" t="e">
        <f t="shared" si="713"/>
        <v>#VALUE!</v>
      </c>
      <c r="O1797" s="97"/>
      <c r="P1797" s="98" t="e">
        <f t="shared" si="707"/>
        <v>#VALUE!</v>
      </c>
      <c r="Q1797" s="99" t="e">
        <f t="shared" si="714"/>
        <v>#VALUE!</v>
      </c>
      <c r="R1797" s="100"/>
      <c r="S1797" s="5"/>
      <c r="T1797" s="28">
        <f t="shared" si="715"/>
        <v>0</v>
      </c>
      <c r="U1797" s="101">
        <v>66140</v>
      </c>
      <c r="V1797" s="102">
        <f t="shared" si="708"/>
        <v>0</v>
      </c>
      <c r="W1797" s="101"/>
      <c r="X1797" s="101"/>
      <c r="Y1797" s="102">
        <f t="shared" si="716"/>
        <v>0</v>
      </c>
      <c r="Z1797" s="102">
        <f t="shared" si="717"/>
        <v>0</v>
      </c>
      <c r="AA1797" s="102" t="e">
        <f t="shared" si="709"/>
        <v>#VALUE!</v>
      </c>
    </row>
    <row r="1798" spans="1:27" ht="17.25">
      <c r="A1798" s="5"/>
      <c r="B1798" s="5"/>
      <c r="C1798" s="93"/>
      <c r="D1798" s="193"/>
      <c r="E1798" s="94"/>
      <c r="F1798" s="95"/>
      <c r="G1798" s="96" t="str">
        <f t="shared" si="704"/>
        <v>Error</v>
      </c>
      <c r="H1798" s="97">
        <v>14400</v>
      </c>
      <c r="I1798" s="98" t="e">
        <f t="shared" si="710"/>
        <v>#VALUE!</v>
      </c>
      <c r="J1798" s="88" t="e">
        <f t="shared" si="705"/>
        <v>#VALUE!</v>
      </c>
      <c r="K1798" s="98">
        <f t="shared" si="706"/>
        <v>0</v>
      </c>
      <c r="L1798" s="98">
        <f t="shared" si="711"/>
        <v>0</v>
      </c>
      <c r="M1798" s="98" t="e">
        <f t="shared" si="712"/>
        <v>#VALUE!</v>
      </c>
      <c r="N1798" s="98" t="e">
        <f t="shared" si="713"/>
        <v>#VALUE!</v>
      </c>
      <c r="O1798" s="97"/>
      <c r="P1798" s="98" t="e">
        <f t="shared" si="707"/>
        <v>#VALUE!</v>
      </c>
      <c r="Q1798" s="99" t="e">
        <f t="shared" si="714"/>
        <v>#VALUE!</v>
      </c>
      <c r="R1798" s="100"/>
      <c r="S1798" s="5"/>
      <c r="T1798" s="28">
        <f t="shared" si="715"/>
        <v>0</v>
      </c>
      <c r="U1798" s="101">
        <v>66140</v>
      </c>
      <c r="V1798" s="102">
        <f t="shared" si="708"/>
        <v>0</v>
      </c>
      <c r="W1798" s="101"/>
      <c r="X1798" s="101"/>
      <c r="Y1798" s="102">
        <f t="shared" si="716"/>
        <v>0</v>
      </c>
      <c r="Z1798" s="102">
        <f t="shared" si="717"/>
        <v>0</v>
      </c>
      <c r="AA1798" s="102" t="e">
        <f t="shared" si="709"/>
        <v>#VALUE!</v>
      </c>
    </row>
    <row r="1799" spans="1:27" ht="17.25">
      <c r="A1799" s="5"/>
      <c r="B1799" s="5"/>
      <c r="C1799" s="93"/>
      <c r="D1799" s="193"/>
      <c r="E1799" s="94"/>
      <c r="F1799" s="95"/>
      <c r="G1799" s="96" t="str">
        <f t="shared" si="704"/>
        <v>Error</v>
      </c>
      <c r="H1799" s="97">
        <v>14400</v>
      </c>
      <c r="I1799" s="98" t="e">
        <f t="shared" si="710"/>
        <v>#VALUE!</v>
      </c>
      <c r="J1799" s="88" t="e">
        <f t="shared" si="705"/>
        <v>#VALUE!</v>
      </c>
      <c r="K1799" s="98">
        <f t="shared" si="706"/>
        <v>0</v>
      </c>
      <c r="L1799" s="98">
        <f t="shared" si="711"/>
        <v>0</v>
      </c>
      <c r="M1799" s="98" t="e">
        <f t="shared" si="712"/>
        <v>#VALUE!</v>
      </c>
      <c r="N1799" s="98" t="e">
        <f t="shared" si="713"/>
        <v>#VALUE!</v>
      </c>
      <c r="O1799" s="97"/>
      <c r="P1799" s="98" t="e">
        <f t="shared" si="707"/>
        <v>#VALUE!</v>
      </c>
      <c r="Q1799" s="99" t="e">
        <f t="shared" si="714"/>
        <v>#VALUE!</v>
      </c>
      <c r="R1799" s="100"/>
      <c r="S1799" s="5"/>
      <c r="T1799" s="28">
        <f t="shared" si="715"/>
        <v>0</v>
      </c>
      <c r="U1799" s="101">
        <v>66140</v>
      </c>
      <c r="V1799" s="102">
        <f t="shared" si="708"/>
        <v>0</v>
      </c>
      <c r="W1799" s="101"/>
      <c r="X1799" s="101"/>
      <c r="Y1799" s="102">
        <f t="shared" si="716"/>
        <v>0</v>
      </c>
      <c r="Z1799" s="102">
        <f t="shared" si="717"/>
        <v>0</v>
      </c>
      <c r="AA1799" s="102" t="e">
        <f t="shared" si="709"/>
        <v>#VALUE!</v>
      </c>
    </row>
    <row r="1800" spans="1:27" ht="17.25">
      <c r="A1800" s="5"/>
      <c r="B1800" s="5"/>
      <c r="C1800" s="93"/>
      <c r="D1800" s="193"/>
      <c r="E1800" s="84"/>
      <c r="F1800" s="85"/>
      <c r="G1800" s="86" t="str">
        <f t="shared" si="704"/>
        <v>Error</v>
      </c>
      <c r="H1800" s="87">
        <v>14400</v>
      </c>
      <c r="I1800" s="88" t="e">
        <f t="shared" si="710"/>
        <v>#VALUE!</v>
      </c>
      <c r="J1800" s="88" t="e">
        <f t="shared" si="705"/>
        <v>#VALUE!</v>
      </c>
      <c r="K1800" s="88">
        <f t="shared" si="706"/>
        <v>0</v>
      </c>
      <c r="L1800" s="88">
        <f t="shared" si="711"/>
        <v>0</v>
      </c>
      <c r="M1800" s="88" t="e">
        <f t="shared" si="712"/>
        <v>#VALUE!</v>
      </c>
      <c r="N1800" s="88" t="e">
        <f t="shared" si="713"/>
        <v>#VALUE!</v>
      </c>
      <c r="O1800" s="87"/>
      <c r="P1800" s="88" t="e">
        <f t="shared" si="707"/>
        <v>#VALUE!</v>
      </c>
      <c r="Q1800" s="89" t="e">
        <f t="shared" si="714"/>
        <v>#VALUE!</v>
      </c>
      <c r="R1800" s="90"/>
      <c r="S1800" s="82"/>
      <c r="T1800" s="28">
        <f t="shared" si="715"/>
        <v>0</v>
      </c>
      <c r="U1800" s="91">
        <v>66140</v>
      </c>
      <c r="V1800" s="92">
        <f t="shared" si="708"/>
        <v>0</v>
      </c>
      <c r="W1800" s="91"/>
      <c r="X1800" s="91"/>
      <c r="Y1800" s="92">
        <f t="shared" si="716"/>
        <v>0</v>
      </c>
      <c r="Z1800" s="92">
        <f t="shared" si="717"/>
        <v>0</v>
      </c>
      <c r="AA1800" s="92" t="e">
        <f t="shared" si="709"/>
        <v>#VALUE!</v>
      </c>
    </row>
    <row r="1801" spans="1:27" ht="17.25">
      <c r="A1801" s="5"/>
      <c r="B1801" s="5"/>
      <c r="C1801" s="93"/>
      <c r="D1801" s="193"/>
      <c r="E1801" s="94"/>
      <c r="F1801" s="95"/>
      <c r="G1801" s="96" t="str">
        <f t="shared" si="704"/>
        <v>Error</v>
      </c>
      <c r="H1801" s="97">
        <v>14400</v>
      </c>
      <c r="I1801" s="98" t="e">
        <f t="shared" si="710"/>
        <v>#VALUE!</v>
      </c>
      <c r="J1801" s="88" t="e">
        <f t="shared" si="705"/>
        <v>#VALUE!</v>
      </c>
      <c r="K1801" s="98">
        <f t="shared" si="706"/>
        <v>0</v>
      </c>
      <c r="L1801" s="98">
        <f t="shared" si="711"/>
        <v>0</v>
      </c>
      <c r="M1801" s="98" t="e">
        <f t="shared" si="712"/>
        <v>#VALUE!</v>
      </c>
      <c r="N1801" s="98" t="e">
        <f t="shared" si="713"/>
        <v>#VALUE!</v>
      </c>
      <c r="O1801" s="97"/>
      <c r="P1801" s="98" t="e">
        <f t="shared" si="707"/>
        <v>#VALUE!</v>
      </c>
      <c r="Q1801" s="99" t="e">
        <f t="shared" si="714"/>
        <v>#VALUE!</v>
      </c>
      <c r="R1801" s="100"/>
      <c r="S1801" s="5"/>
      <c r="T1801" s="28">
        <f t="shared" si="715"/>
        <v>0</v>
      </c>
      <c r="U1801" s="101">
        <v>66140</v>
      </c>
      <c r="V1801" s="102">
        <f t="shared" si="708"/>
        <v>0</v>
      </c>
      <c r="W1801" s="101"/>
      <c r="X1801" s="101"/>
      <c r="Y1801" s="102">
        <f t="shared" si="716"/>
        <v>0</v>
      </c>
      <c r="Z1801" s="102">
        <f t="shared" si="717"/>
        <v>0</v>
      </c>
      <c r="AA1801" s="102" t="e">
        <f t="shared" si="709"/>
        <v>#VALUE!</v>
      </c>
    </row>
    <row r="1802" spans="1:27" ht="17.25">
      <c r="A1802" s="5"/>
      <c r="B1802" s="5"/>
      <c r="C1802" s="93"/>
      <c r="D1802" s="193"/>
      <c r="E1802" s="94"/>
      <c r="F1802" s="95"/>
      <c r="G1802" s="96" t="str">
        <f t="shared" si="704"/>
        <v>Error</v>
      </c>
      <c r="H1802" s="97">
        <v>14400</v>
      </c>
      <c r="I1802" s="98" t="e">
        <f t="shared" si="710"/>
        <v>#VALUE!</v>
      </c>
      <c r="J1802" s="88" t="e">
        <f t="shared" si="705"/>
        <v>#VALUE!</v>
      </c>
      <c r="K1802" s="98">
        <f t="shared" si="706"/>
        <v>0</v>
      </c>
      <c r="L1802" s="98">
        <f t="shared" si="711"/>
        <v>0</v>
      </c>
      <c r="M1802" s="98" t="e">
        <f t="shared" si="712"/>
        <v>#VALUE!</v>
      </c>
      <c r="N1802" s="98" t="e">
        <f t="shared" si="713"/>
        <v>#VALUE!</v>
      </c>
      <c r="O1802" s="97"/>
      <c r="P1802" s="98" t="e">
        <f t="shared" si="707"/>
        <v>#VALUE!</v>
      </c>
      <c r="Q1802" s="99" t="e">
        <f t="shared" si="714"/>
        <v>#VALUE!</v>
      </c>
      <c r="R1802" s="100"/>
      <c r="S1802" s="5"/>
      <c r="T1802" s="28">
        <f t="shared" si="715"/>
        <v>0</v>
      </c>
      <c r="U1802" s="101">
        <v>66140</v>
      </c>
      <c r="V1802" s="102">
        <f t="shared" si="708"/>
        <v>0</v>
      </c>
      <c r="W1802" s="101"/>
      <c r="X1802" s="101"/>
      <c r="Y1802" s="102">
        <f t="shared" si="716"/>
        <v>0</v>
      </c>
      <c r="Z1802" s="102">
        <f t="shared" si="717"/>
        <v>0</v>
      </c>
      <c r="AA1802" s="102" t="e">
        <f t="shared" si="709"/>
        <v>#VALUE!</v>
      </c>
    </row>
    <row r="1803" spans="1:27" ht="17.25">
      <c r="A1803" s="5"/>
      <c r="B1803" s="5"/>
      <c r="C1803" s="93"/>
      <c r="D1803" s="193"/>
      <c r="E1803" s="94"/>
      <c r="F1803" s="95"/>
      <c r="G1803" s="96" t="str">
        <f t="shared" si="704"/>
        <v>Error</v>
      </c>
      <c r="H1803" s="97">
        <v>14400</v>
      </c>
      <c r="I1803" s="98" t="e">
        <f t="shared" si="710"/>
        <v>#VALUE!</v>
      </c>
      <c r="J1803" s="88" t="e">
        <f t="shared" si="705"/>
        <v>#VALUE!</v>
      </c>
      <c r="K1803" s="98">
        <f t="shared" si="706"/>
        <v>0</v>
      </c>
      <c r="L1803" s="98">
        <f t="shared" si="711"/>
        <v>0</v>
      </c>
      <c r="M1803" s="98" t="e">
        <f t="shared" si="712"/>
        <v>#VALUE!</v>
      </c>
      <c r="N1803" s="98" t="e">
        <f t="shared" si="713"/>
        <v>#VALUE!</v>
      </c>
      <c r="O1803" s="97"/>
      <c r="P1803" s="98" t="e">
        <f t="shared" si="707"/>
        <v>#VALUE!</v>
      </c>
      <c r="Q1803" s="99" t="e">
        <f t="shared" si="714"/>
        <v>#VALUE!</v>
      </c>
      <c r="R1803" s="100"/>
      <c r="S1803" s="5"/>
      <c r="T1803" s="28">
        <f t="shared" si="715"/>
        <v>0</v>
      </c>
      <c r="U1803" s="101">
        <v>66140</v>
      </c>
      <c r="V1803" s="102">
        <f t="shared" si="708"/>
        <v>0</v>
      </c>
      <c r="W1803" s="101"/>
      <c r="X1803" s="101"/>
      <c r="Y1803" s="102">
        <f t="shared" si="716"/>
        <v>0</v>
      </c>
      <c r="Z1803" s="102">
        <f t="shared" si="717"/>
        <v>0</v>
      </c>
      <c r="AA1803" s="102" t="e">
        <f t="shared" si="709"/>
        <v>#VALUE!</v>
      </c>
    </row>
    <row r="1804" spans="1:27" ht="17.25">
      <c r="A1804" s="5"/>
      <c r="B1804" s="5"/>
      <c r="C1804" s="93"/>
      <c r="D1804" s="193"/>
      <c r="E1804" s="94"/>
      <c r="F1804" s="95"/>
      <c r="G1804" s="96" t="str">
        <f t="shared" si="704"/>
        <v>Error</v>
      </c>
      <c r="H1804" s="97">
        <v>14400</v>
      </c>
      <c r="I1804" s="98" t="e">
        <f t="shared" si="710"/>
        <v>#VALUE!</v>
      </c>
      <c r="J1804" s="88" t="e">
        <f t="shared" si="705"/>
        <v>#VALUE!</v>
      </c>
      <c r="K1804" s="98">
        <f t="shared" si="706"/>
        <v>0</v>
      </c>
      <c r="L1804" s="98">
        <f t="shared" si="711"/>
        <v>0</v>
      </c>
      <c r="M1804" s="98" t="e">
        <f t="shared" si="712"/>
        <v>#VALUE!</v>
      </c>
      <c r="N1804" s="98" t="e">
        <f t="shared" si="713"/>
        <v>#VALUE!</v>
      </c>
      <c r="O1804" s="97"/>
      <c r="P1804" s="98" t="e">
        <f t="shared" si="707"/>
        <v>#VALUE!</v>
      </c>
      <c r="Q1804" s="99" t="e">
        <f t="shared" si="714"/>
        <v>#VALUE!</v>
      </c>
      <c r="R1804" s="100"/>
      <c r="S1804" s="5"/>
      <c r="T1804" s="28">
        <f t="shared" si="715"/>
        <v>0</v>
      </c>
      <c r="U1804" s="101">
        <v>66140</v>
      </c>
      <c r="V1804" s="102">
        <f t="shared" si="708"/>
        <v>0</v>
      </c>
      <c r="W1804" s="101"/>
      <c r="X1804" s="101"/>
      <c r="Y1804" s="102">
        <f t="shared" si="716"/>
        <v>0</v>
      </c>
      <c r="Z1804" s="102">
        <f t="shared" si="717"/>
        <v>0</v>
      </c>
      <c r="AA1804" s="102" t="e">
        <f t="shared" si="709"/>
        <v>#VALUE!</v>
      </c>
    </row>
    <row r="1805" spans="1:27" ht="17.25">
      <c r="A1805" s="5"/>
      <c r="B1805" s="5"/>
      <c r="C1805" s="93"/>
      <c r="D1805" s="193"/>
      <c r="E1805" s="94"/>
      <c r="F1805" s="95"/>
      <c r="G1805" s="96" t="str">
        <f t="shared" si="704"/>
        <v>Error</v>
      </c>
      <c r="H1805" s="97">
        <v>14400</v>
      </c>
      <c r="I1805" s="98" t="e">
        <f t="shared" si="710"/>
        <v>#VALUE!</v>
      </c>
      <c r="J1805" s="88" t="e">
        <f t="shared" si="705"/>
        <v>#VALUE!</v>
      </c>
      <c r="K1805" s="98">
        <f t="shared" si="706"/>
        <v>0</v>
      </c>
      <c r="L1805" s="98">
        <f t="shared" si="711"/>
        <v>0</v>
      </c>
      <c r="M1805" s="98" t="e">
        <f t="shared" si="712"/>
        <v>#VALUE!</v>
      </c>
      <c r="N1805" s="98" t="e">
        <f t="shared" si="713"/>
        <v>#VALUE!</v>
      </c>
      <c r="O1805" s="97"/>
      <c r="P1805" s="98" t="e">
        <f t="shared" si="707"/>
        <v>#VALUE!</v>
      </c>
      <c r="Q1805" s="99" t="e">
        <f t="shared" si="714"/>
        <v>#VALUE!</v>
      </c>
      <c r="R1805" s="100"/>
      <c r="S1805" s="5"/>
      <c r="T1805" s="28">
        <f t="shared" si="715"/>
        <v>0</v>
      </c>
      <c r="U1805" s="101">
        <v>66140</v>
      </c>
      <c r="V1805" s="102">
        <f t="shared" si="708"/>
        <v>0</v>
      </c>
      <c r="W1805" s="101"/>
      <c r="X1805" s="101"/>
      <c r="Y1805" s="102">
        <f t="shared" si="716"/>
        <v>0</v>
      </c>
      <c r="Z1805" s="102">
        <f t="shared" si="717"/>
        <v>0</v>
      </c>
      <c r="AA1805" s="102" t="e">
        <f t="shared" si="709"/>
        <v>#VALUE!</v>
      </c>
    </row>
    <row r="1806" spans="1:27" ht="17.25">
      <c r="A1806" s="5"/>
      <c r="B1806" s="5"/>
      <c r="C1806" s="93"/>
      <c r="D1806" s="193"/>
      <c r="E1806" s="84"/>
      <c r="F1806" s="85"/>
      <c r="G1806" s="86" t="str">
        <f t="shared" si="704"/>
        <v>Error</v>
      </c>
      <c r="H1806" s="87">
        <v>14400</v>
      </c>
      <c r="I1806" s="88" t="e">
        <f t="shared" si="710"/>
        <v>#VALUE!</v>
      </c>
      <c r="J1806" s="88" t="e">
        <f t="shared" si="705"/>
        <v>#VALUE!</v>
      </c>
      <c r="K1806" s="88">
        <f t="shared" si="706"/>
        <v>0</v>
      </c>
      <c r="L1806" s="88">
        <f t="shared" si="711"/>
        <v>0</v>
      </c>
      <c r="M1806" s="88" t="e">
        <f t="shared" si="712"/>
        <v>#VALUE!</v>
      </c>
      <c r="N1806" s="88" t="e">
        <f t="shared" si="713"/>
        <v>#VALUE!</v>
      </c>
      <c r="O1806" s="87"/>
      <c r="P1806" s="88" t="e">
        <f t="shared" si="707"/>
        <v>#VALUE!</v>
      </c>
      <c r="Q1806" s="89" t="e">
        <f t="shared" si="714"/>
        <v>#VALUE!</v>
      </c>
      <c r="R1806" s="90"/>
      <c r="S1806" s="82"/>
      <c r="T1806" s="28">
        <f t="shared" si="715"/>
        <v>0</v>
      </c>
      <c r="U1806" s="91">
        <v>66140</v>
      </c>
      <c r="V1806" s="92">
        <f t="shared" si="708"/>
        <v>0</v>
      </c>
      <c r="W1806" s="91"/>
      <c r="X1806" s="91"/>
      <c r="Y1806" s="92">
        <f t="shared" si="716"/>
        <v>0</v>
      </c>
      <c r="Z1806" s="92">
        <f t="shared" si="717"/>
        <v>0</v>
      </c>
      <c r="AA1806" s="92" t="e">
        <f t="shared" si="709"/>
        <v>#VALUE!</v>
      </c>
    </row>
    <row r="1807" spans="1:27" ht="17.25">
      <c r="A1807" s="5"/>
      <c r="B1807" s="5"/>
      <c r="C1807" s="93"/>
      <c r="D1807" s="193"/>
      <c r="E1807" s="94"/>
      <c r="F1807" s="95"/>
      <c r="G1807" s="96" t="str">
        <f t="shared" si="704"/>
        <v>Error</v>
      </c>
      <c r="H1807" s="97">
        <v>14400</v>
      </c>
      <c r="I1807" s="98" t="e">
        <f t="shared" si="710"/>
        <v>#VALUE!</v>
      </c>
      <c r="J1807" s="88" t="e">
        <f t="shared" si="705"/>
        <v>#VALUE!</v>
      </c>
      <c r="K1807" s="98">
        <f t="shared" si="706"/>
        <v>0</v>
      </c>
      <c r="L1807" s="98">
        <f t="shared" si="711"/>
        <v>0</v>
      </c>
      <c r="M1807" s="98" t="e">
        <f t="shared" si="712"/>
        <v>#VALUE!</v>
      </c>
      <c r="N1807" s="98" t="e">
        <f t="shared" si="713"/>
        <v>#VALUE!</v>
      </c>
      <c r="O1807" s="97"/>
      <c r="P1807" s="98" t="e">
        <f t="shared" si="707"/>
        <v>#VALUE!</v>
      </c>
      <c r="Q1807" s="99" t="e">
        <f t="shared" si="714"/>
        <v>#VALUE!</v>
      </c>
      <c r="R1807" s="100"/>
      <c r="S1807" s="5"/>
      <c r="T1807" s="28">
        <f t="shared" si="715"/>
        <v>0</v>
      </c>
      <c r="U1807" s="101">
        <v>66140</v>
      </c>
      <c r="V1807" s="102">
        <f t="shared" si="708"/>
        <v>0</v>
      </c>
      <c r="W1807" s="101"/>
      <c r="X1807" s="101"/>
      <c r="Y1807" s="102">
        <f t="shared" si="716"/>
        <v>0</v>
      </c>
      <c r="Z1807" s="102">
        <f t="shared" si="717"/>
        <v>0</v>
      </c>
      <c r="AA1807" s="102" t="e">
        <f t="shared" si="709"/>
        <v>#VALUE!</v>
      </c>
    </row>
    <row r="1808" spans="1:27" ht="17.25">
      <c r="A1808" s="5"/>
      <c r="B1808" s="5"/>
      <c r="C1808" s="93"/>
      <c r="D1808" s="193"/>
      <c r="E1808" s="94"/>
      <c r="F1808" s="95"/>
      <c r="G1808" s="96" t="str">
        <f t="shared" si="704"/>
        <v>Error</v>
      </c>
      <c r="H1808" s="97">
        <v>14400</v>
      </c>
      <c r="I1808" s="98" t="e">
        <f t="shared" si="710"/>
        <v>#VALUE!</v>
      </c>
      <c r="J1808" s="88" t="e">
        <f t="shared" si="705"/>
        <v>#VALUE!</v>
      </c>
      <c r="K1808" s="98">
        <f t="shared" si="706"/>
        <v>0</v>
      </c>
      <c r="L1808" s="98">
        <f t="shared" si="711"/>
        <v>0</v>
      </c>
      <c r="M1808" s="98" t="e">
        <f t="shared" si="712"/>
        <v>#VALUE!</v>
      </c>
      <c r="N1808" s="98" t="e">
        <f t="shared" si="713"/>
        <v>#VALUE!</v>
      </c>
      <c r="O1808" s="97"/>
      <c r="P1808" s="98" t="e">
        <f t="shared" si="707"/>
        <v>#VALUE!</v>
      </c>
      <c r="Q1808" s="99" t="e">
        <f t="shared" si="714"/>
        <v>#VALUE!</v>
      </c>
      <c r="R1808" s="100"/>
      <c r="S1808" s="5"/>
      <c r="T1808" s="28">
        <f t="shared" si="715"/>
        <v>0</v>
      </c>
      <c r="U1808" s="101">
        <v>66140</v>
      </c>
      <c r="V1808" s="102">
        <f t="shared" ref="V1808:V1839" si="718">+U1808*T1808</f>
        <v>0</v>
      </c>
      <c r="W1808" s="101"/>
      <c r="X1808" s="101"/>
      <c r="Y1808" s="102">
        <f t="shared" si="716"/>
        <v>0</v>
      </c>
      <c r="Z1808" s="102">
        <f t="shared" si="717"/>
        <v>0</v>
      </c>
      <c r="AA1808" s="102" t="e">
        <f t="shared" ref="AA1808:AA1839" si="719">+Z1808+Q1808</f>
        <v>#VALUE!</v>
      </c>
    </row>
    <row r="1809" spans="1:27" ht="17.25">
      <c r="A1809" s="5"/>
      <c r="B1809" s="5"/>
      <c r="C1809" s="93"/>
      <c r="D1809" s="193"/>
      <c r="E1809" s="94"/>
      <c r="F1809" s="95"/>
      <c r="G1809" s="96" t="str">
        <f t="shared" si="704"/>
        <v>Error</v>
      </c>
      <c r="H1809" s="97">
        <v>14400</v>
      </c>
      <c r="I1809" s="98" t="e">
        <f t="shared" si="710"/>
        <v>#VALUE!</v>
      </c>
      <c r="J1809" s="88" t="e">
        <f t="shared" si="705"/>
        <v>#VALUE!</v>
      </c>
      <c r="K1809" s="98">
        <f t="shared" si="706"/>
        <v>0</v>
      </c>
      <c r="L1809" s="98">
        <f t="shared" si="711"/>
        <v>0</v>
      </c>
      <c r="M1809" s="98" t="e">
        <f t="shared" si="712"/>
        <v>#VALUE!</v>
      </c>
      <c r="N1809" s="98" t="e">
        <f t="shared" si="713"/>
        <v>#VALUE!</v>
      </c>
      <c r="O1809" s="97"/>
      <c r="P1809" s="98" t="e">
        <f t="shared" si="707"/>
        <v>#VALUE!</v>
      </c>
      <c r="Q1809" s="99" t="e">
        <f t="shared" si="714"/>
        <v>#VALUE!</v>
      </c>
      <c r="R1809" s="100"/>
      <c r="S1809" s="5"/>
      <c r="T1809" s="28">
        <f t="shared" si="715"/>
        <v>0</v>
      </c>
      <c r="U1809" s="101">
        <v>66140</v>
      </c>
      <c r="V1809" s="102">
        <f t="shared" si="718"/>
        <v>0</v>
      </c>
      <c r="W1809" s="101"/>
      <c r="X1809" s="101"/>
      <c r="Y1809" s="102">
        <f t="shared" si="716"/>
        <v>0</v>
      </c>
      <c r="Z1809" s="102">
        <f t="shared" si="717"/>
        <v>0</v>
      </c>
      <c r="AA1809" s="102" t="e">
        <f t="shared" si="719"/>
        <v>#VALUE!</v>
      </c>
    </row>
    <row r="1810" spans="1:27" ht="17.25">
      <c r="A1810" s="5"/>
      <c r="B1810" s="5"/>
      <c r="C1810" s="93"/>
      <c r="D1810" s="193"/>
      <c r="E1810" s="94"/>
      <c r="F1810" s="95"/>
      <c r="G1810" s="96" t="str">
        <f t="shared" si="704"/>
        <v>Error</v>
      </c>
      <c r="H1810" s="97">
        <v>14400</v>
      </c>
      <c r="I1810" s="98" t="e">
        <f t="shared" si="710"/>
        <v>#VALUE!</v>
      </c>
      <c r="J1810" s="88" t="e">
        <f t="shared" si="705"/>
        <v>#VALUE!</v>
      </c>
      <c r="K1810" s="98">
        <f t="shared" si="706"/>
        <v>0</v>
      </c>
      <c r="L1810" s="98">
        <f t="shared" si="711"/>
        <v>0</v>
      </c>
      <c r="M1810" s="98" t="e">
        <f t="shared" si="712"/>
        <v>#VALUE!</v>
      </c>
      <c r="N1810" s="98" t="e">
        <f t="shared" si="713"/>
        <v>#VALUE!</v>
      </c>
      <c r="O1810" s="97"/>
      <c r="P1810" s="98" t="e">
        <f t="shared" si="707"/>
        <v>#VALUE!</v>
      </c>
      <c r="Q1810" s="99" t="e">
        <f t="shared" si="714"/>
        <v>#VALUE!</v>
      </c>
      <c r="R1810" s="100"/>
      <c r="S1810" s="5"/>
      <c r="T1810" s="28">
        <f t="shared" si="715"/>
        <v>0</v>
      </c>
      <c r="U1810" s="101">
        <v>66140</v>
      </c>
      <c r="V1810" s="102">
        <f t="shared" si="718"/>
        <v>0</v>
      </c>
      <c r="W1810" s="101"/>
      <c r="X1810" s="101"/>
      <c r="Y1810" s="102">
        <f t="shared" si="716"/>
        <v>0</v>
      </c>
      <c r="Z1810" s="102">
        <f t="shared" si="717"/>
        <v>0</v>
      </c>
      <c r="AA1810" s="102" t="e">
        <f t="shared" si="719"/>
        <v>#VALUE!</v>
      </c>
    </row>
    <row r="1811" spans="1:27" ht="17.25">
      <c r="A1811" s="5"/>
      <c r="B1811" s="5"/>
      <c r="C1811" s="93"/>
      <c r="D1811" s="193"/>
      <c r="E1811" s="94"/>
      <c r="F1811" s="95"/>
      <c r="G1811" s="96" t="str">
        <f t="shared" si="704"/>
        <v>Error</v>
      </c>
      <c r="H1811" s="97">
        <v>14400</v>
      </c>
      <c r="I1811" s="98" t="e">
        <f t="shared" si="710"/>
        <v>#VALUE!</v>
      </c>
      <c r="J1811" s="88" t="e">
        <f t="shared" si="705"/>
        <v>#VALUE!</v>
      </c>
      <c r="K1811" s="98">
        <f t="shared" si="706"/>
        <v>0</v>
      </c>
      <c r="L1811" s="98">
        <f t="shared" si="711"/>
        <v>0</v>
      </c>
      <c r="M1811" s="98" t="e">
        <f t="shared" si="712"/>
        <v>#VALUE!</v>
      </c>
      <c r="N1811" s="98" t="e">
        <f t="shared" si="713"/>
        <v>#VALUE!</v>
      </c>
      <c r="O1811" s="97"/>
      <c r="P1811" s="98" t="e">
        <f t="shared" si="707"/>
        <v>#VALUE!</v>
      </c>
      <c r="Q1811" s="99" t="e">
        <f t="shared" si="714"/>
        <v>#VALUE!</v>
      </c>
      <c r="R1811" s="100"/>
      <c r="S1811" s="5"/>
      <c r="T1811" s="28">
        <f t="shared" si="715"/>
        <v>0</v>
      </c>
      <c r="U1811" s="101">
        <v>66140</v>
      </c>
      <c r="V1811" s="102">
        <f t="shared" si="718"/>
        <v>0</v>
      </c>
      <c r="W1811" s="101"/>
      <c r="X1811" s="101"/>
      <c r="Y1811" s="102">
        <f t="shared" si="716"/>
        <v>0</v>
      </c>
      <c r="Z1811" s="102">
        <f t="shared" si="717"/>
        <v>0</v>
      </c>
      <c r="AA1811" s="102" t="e">
        <f t="shared" si="719"/>
        <v>#VALUE!</v>
      </c>
    </row>
    <row r="1812" spans="1:27" ht="17.25">
      <c r="A1812" s="5"/>
      <c r="B1812" s="5"/>
      <c r="C1812" s="93"/>
      <c r="D1812" s="193"/>
      <c r="E1812" s="84"/>
      <c r="F1812" s="85"/>
      <c r="G1812" s="86" t="str">
        <f t="shared" si="704"/>
        <v>Error</v>
      </c>
      <c r="H1812" s="87">
        <v>14400</v>
      </c>
      <c r="I1812" s="88" t="e">
        <f t="shared" si="710"/>
        <v>#VALUE!</v>
      </c>
      <c r="J1812" s="88" t="e">
        <f t="shared" si="705"/>
        <v>#VALUE!</v>
      </c>
      <c r="K1812" s="88">
        <f t="shared" si="706"/>
        <v>0</v>
      </c>
      <c r="L1812" s="88">
        <f t="shared" si="711"/>
        <v>0</v>
      </c>
      <c r="M1812" s="88" t="e">
        <f t="shared" si="712"/>
        <v>#VALUE!</v>
      </c>
      <c r="N1812" s="88" t="e">
        <f t="shared" si="713"/>
        <v>#VALUE!</v>
      </c>
      <c r="O1812" s="87"/>
      <c r="P1812" s="88" t="e">
        <f t="shared" si="707"/>
        <v>#VALUE!</v>
      </c>
      <c r="Q1812" s="89" t="e">
        <f t="shared" si="714"/>
        <v>#VALUE!</v>
      </c>
      <c r="R1812" s="90"/>
      <c r="S1812" s="82"/>
      <c r="T1812" s="28">
        <f t="shared" si="715"/>
        <v>0</v>
      </c>
      <c r="U1812" s="91">
        <v>66140</v>
      </c>
      <c r="V1812" s="92">
        <f t="shared" si="718"/>
        <v>0</v>
      </c>
      <c r="W1812" s="91"/>
      <c r="X1812" s="91"/>
      <c r="Y1812" s="92">
        <f t="shared" si="716"/>
        <v>0</v>
      </c>
      <c r="Z1812" s="92">
        <f t="shared" si="717"/>
        <v>0</v>
      </c>
      <c r="AA1812" s="92" t="e">
        <f t="shared" si="719"/>
        <v>#VALUE!</v>
      </c>
    </row>
    <row r="1813" spans="1:27" ht="17.25">
      <c r="A1813" s="5"/>
      <c r="B1813" s="5"/>
      <c r="C1813" s="93"/>
      <c r="D1813" s="193"/>
      <c r="E1813" s="94"/>
      <c r="F1813" s="95"/>
      <c r="G1813" s="96" t="str">
        <f t="shared" si="704"/>
        <v>Error</v>
      </c>
      <c r="H1813" s="97">
        <v>14400</v>
      </c>
      <c r="I1813" s="98" t="e">
        <f t="shared" si="710"/>
        <v>#VALUE!</v>
      </c>
      <c r="J1813" s="88" t="e">
        <f t="shared" si="705"/>
        <v>#VALUE!</v>
      </c>
      <c r="K1813" s="98">
        <f t="shared" si="706"/>
        <v>0</v>
      </c>
      <c r="L1813" s="98">
        <f t="shared" si="711"/>
        <v>0</v>
      </c>
      <c r="M1813" s="98" t="e">
        <f t="shared" si="712"/>
        <v>#VALUE!</v>
      </c>
      <c r="N1813" s="98" t="e">
        <f t="shared" si="713"/>
        <v>#VALUE!</v>
      </c>
      <c r="O1813" s="97"/>
      <c r="P1813" s="98" t="e">
        <f t="shared" si="707"/>
        <v>#VALUE!</v>
      </c>
      <c r="Q1813" s="99" t="e">
        <f t="shared" si="714"/>
        <v>#VALUE!</v>
      </c>
      <c r="R1813" s="100"/>
      <c r="S1813" s="5"/>
      <c r="T1813" s="28">
        <f t="shared" si="715"/>
        <v>0</v>
      </c>
      <c r="U1813" s="101">
        <v>66140</v>
      </c>
      <c r="V1813" s="102">
        <f t="shared" si="718"/>
        <v>0</v>
      </c>
      <c r="W1813" s="101"/>
      <c r="X1813" s="101"/>
      <c r="Y1813" s="102">
        <f t="shared" si="716"/>
        <v>0</v>
      </c>
      <c r="Z1813" s="102">
        <f t="shared" si="717"/>
        <v>0</v>
      </c>
      <c r="AA1813" s="102" t="e">
        <f t="shared" si="719"/>
        <v>#VALUE!</v>
      </c>
    </row>
    <row r="1814" spans="1:27" ht="17.25">
      <c r="A1814" s="5"/>
      <c r="B1814" s="5"/>
      <c r="C1814" s="93"/>
      <c r="D1814" s="193"/>
      <c r="E1814" s="94"/>
      <c r="F1814" s="95"/>
      <c r="G1814" s="96" t="str">
        <f t="shared" si="704"/>
        <v>Error</v>
      </c>
      <c r="H1814" s="97">
        <v>14400</v>
      </c>
      <c r="I1814" s="98" t="e">
        <f t="shared" si="710"/>
        <v>#VALUE!</v>
      </c>
      <c r="J1814" s="88" t="e">
        <f t="shared" si="705"/>
        <v>#VALUE!</v>
      </c>
      <c r="K1814" s="98">
        <f t="shared" si="706"/>
        <v>0</v>
      </c>
      <c r="L1814" s="98">
        <f t="shared" si="711"/>
        <v>0</v>
      </c>
      <c r="M1814" s="98" t="e">
        <f t="shared" si="712"/>
        <v>#VALUE!</v>
      </c>
      <c r="N1814" s="98" t="e">
        <f t="shared" si="713"/>
        <v>#VALUE!</v>
      </c>
      <c r="O1814" s="97"/>
      <c r="P1814" s="98" t="e">
        <f t="shared" si="707"/>
        <v>#VALUE!</v>
      </c>
      <c r="Q1814" s="99" t="e">
        <f t="shared" si="714"/>
        <v>#VALUE!</v>
      </c>
      <c r="R1814" s="100"/>
      <c r="S1814" s="5"/>
      <c r="T1814" s="28">
        <f t="shared" si="715"/>
        <v>0</v>
      </c>
      <c r="U1814" s="101">
        <v>66140</v>
      </c>
      <c r="V1814" s="102">
        <f t="shared" si="718"/>
        <v>0</v>
      </c>
      <c r="W1814" s="101"/>
      <c r="X1814" s="101"/>
      <c r="Y1814" s="102">
        <f t="shared" si="716"/>
        <v>0</v>
      </c>
      <c r="Z1814" s="102">
        <f t="shared" si="717"/>
        <v>0</v>
      </c>
      <c r="AA1814" s="102" t="e">
        <f t="shared" si="719"/>
        <v>#VALUE!</v>
      </c>
    </row>
    <row r="1815" spans="1:27" ht="17.25">
      <c r="A1815" s="5"/>
      <c r="B1815" s="5"/>
      <c r="C1815" s="93"/>
      <c r="D1815" s="193"/>
      <c r="E1815" s="94"/>
      <c r="F1815" s="95"/>
      <c r="G1815" s="96" t="str">
        <f t="shared" si="704"/>
        <v>Error</v>
      </c>
      <c r="H1815" s="97">
        <v>14400</v>
      </c>
      <c r="I1815" s="98" t="e">
        <f t="shared" si="710"/>
        <v>#VALUE!</v>
      </c>
      <c r="J1815" s="88" t="e">
        <f t="shared" si="705"/>
        <v>#VALUE!</v>
      </c>
      <c r="K1815" s="98">
        <f t="shared" si="706"/>
        <v>0</v>
      </c>
      <c r="L1815" s="98">
        <f t="shared" si="711"/>
        <v>0</v>
      </c>
      <c r="M1815" s="98" t="e">
        <f t="shared" si="712"/>
        <v>#VALUE!</v>
      </c>
      <c r="N1815" s="98" t="e">
        <f t="shared" si="713"/>
        <v>#VALUE!</v>
      </c>
      <c r="O1815" s="97"/>
      <c r="P1815" s="98" t="e">
        <f t="shared" si="707"/>
        <v>#VALUE!</v>
      </c>
      <c r="Q1815" s="99" t="e">
        <f t="shared" si="714"/>
        <v>#VALUE!</v>
      </c>
      <c r="R1815" s="100"/>
      <c r="S1815" s="5"/>
      <c r="T1815" s="28">
        <f t="shared" si="715"/>
        <v>0</v>
      </c>
      <c r="U1815" s="101">
        <v>66140</v>
      </c>
      <c r="V1815" s="102">
        <f t="shared" si="718"/>
        <v>0</v>
      </c>
      <c r="W1815" s="101"/>
      <c r="X1815" s="101"/>
      <c r="Y1815" s="102">
        <f t="shared" si="716"/>
        <v>0</v>
      </c>
      <c r="Z1815" s="102">
        <f t="shared" si="717"/>
        <v>0</v>
      </c>
      <c r="AA1815" s="102" t="e">
        <f t="shared" si="719"/>
        <v>#VALUE!</v>
      </c>
    </row>
    <row r="1816" spans="1:27" ht="17.25">
      <c r="A1816" s="5"/>
      <c r="B1816" s="5"/>
      <c r="C1816" s="93"/>
      <c r="D1816" s="193"/>
      <c r="E1816" s="94"/>
      <c r="F1816" s="95"/>
      <c r="G1816" s="96" t="str">
        <f t="shared" si="704"/>
        <v>Error</v>
      </c>
      <c r="H1816" s="97">
        <v>14400</v>
      </c>
      <c r="I1816" s="98" t="e">
        <f t="shared" si="710"/>
        <v>#VALUE!</v>
      </c>
      <c r="J1816" s="88" t="e">
        <f t="shared" si="705"/>
        <v>#VALUE!</v>
      </c>
      <c r="K1816" s="98">
        <f t="shared" si="706"/>
        <v>0</v>
      </c>
      <c r="L1816" s="98">
        <f t="shared" si="711"/>
        <v>0</v>
      </c>
      <c r="M1816" s="98" t="e">
        <f t="shared" si="712"/>
        <v>#VALUE!</v>
      </c>
      <c r="N1816" s="98" t="e">
        <f t="shared" si="713"/>
        <v>#VALUE!</v>
      </c>
      <c r="O1816" s="97"/>
      <c r="P1816" s="98" t="e">
        <f t="shared" si="707"/>
        <v>#VALUE!</v>
      </c>
      <c r="Q1816" s="99" t="e">
        <f t="shared" si="714"/>
        <v>#VALUE!</v>
      </c>
      <c r="R1816" s="100"/>
      <c r="S1816" s="5"/>
      <c r="T1816" s="28">
        <f t="shared" si="715"/>
        <v>0</v>
      </c>
      <c r="U1816" s="101">
        <v>66140</v>
      </c>
      <c r="V1816" s="102">
        <f t="shared" si="718"/>
        <v>0</v>
      </c>
      <c r="W1816" s="101"/>
      <c r="X1816" s="101"/>
      <c r="Y1816" s="102">
        <f t="shared" si="716"/>
        <v>0</v>
      </c>
      <c r="Z1816" s="102">
        <f t="shared" si="717"/>
        <v>0</v>
      </c>
      <c r="AA1816" s="102" t="e">
        <f t="shared" si="719"/>
        <v>#VALUE!</v>
      </c>
    </row>
    <row r="1817" spans="1:27" ht="17.25">
      <c r="A1817" s="5"/>
      <c r="B1817" s="5"/>
      <c r="C1817" s="93"/>
      <c r="D1817" s="193"/>
      <c r="E1817" s="94"/>
      <c r="F1817" s="95"/>
      <c r="G1817" s="96" t="str">
        <f t="shared" si="704"/>
        <v>Error</v>
      </c>
      <c r="H1817" s="97">
        <v>14400</v>
      </c>
      <c r="I1817" s="98" t="e">
        <f t="shared" si="710"/>
        <v>#VALUE!</v>
      </c>
      <c r="J1817" s="88" t="e">
        <f t="shared" si="705"/>
        <v>#VALUE!</v>
      </c>
      <c r="K1817" s="98">
        <f t="shared" si="706"/>
        <v>0</v>
      </c>
      <c r="L1817" s="98">
        <f t="shared" si="711"/>
        <v>0</v>
      </c>
      <c r="M1817" s="98" t="e">
        <f t="shared" si="712"/>
        <v>#VALUE!</v>
      </c>
      <c r="N1817" s="98" t="e">
        <f t="shared" si="713"/>
        <v>#VALUE!</v>
      </c>
      <c r="O1817" s="97"/>
      <c r="P1817" s="98" t="e">
        <f t="shared" si="707"/>
        <v>#VALUE!</v>
      </c>
      <c r="Q1817" s="99" t="e">
        <f t="shared" si="714"/>
        <v>#VALUE!</v>
      </c>
      <c r="R1817" s="100"/>
      <c r="S1817" s="5"/>
      <c r="T1817" s="28">
        <f t="shared" si="715"/>
        <v>0</v>
      </c>
      <c r="U1817" s="101">
        <v>66140</v>
      </c>
      <c r="V1817" s="102">
        <f t="shared" si="718"/>
        <v>0</v>
      </c>
      <c r="W1817" s="101"/>
      <c r="X1817" s="101"/>
      <c r="Y1817" s="102">
        <f t="shared" si="716"/>
        <v>0</v>
      </c>
      <c r="Z1817" s="102">
        <f t="shared" si="717"/>
        <v>0</v>
      </c>
      <c r="AA1817" s="102" t="e">
        <f t="shared" si="719"/>
        <v>#VALUE!</v>
      </c>
    </row>
    <row r="1818" spans="1:27" ht="17.25">
      <c r="A1818" s="5"/>
      <c r="B1818" s="5"/>
      <c r="C1818" s="93"/>
      <c r="D1818" s="193"/>
      <c r="E1818" s="84"/>
      <c r="F1818" s="85"/>
      <c r="G1818" s="86" t="str">
        <f t="shared" si="704"/>
        <v>Error</v>
      </c>
      <c r="H1818" s="87">
        <v>14400</v>
      </c>
      <c r="I1818" s="88" t="e">
        <f t="shared" si="710"/>
        <v>#VALUE!</v>
      </c>
      <c r="J1818" s="88" t="e">
        <f t="shared" si="705"/>
        <v>#VALUE!</v>
      </c>
      <c r="K1818" s="88">
        <f t="shared" si="706"/>
        <v>0</v>
      </c>
      <c r="L1818" s="88">
        <f t="shared" si="711"/>
        <v>0</v>
      </c>
      <c r="M1818" s="88" t="e">
        <f t="shared" si="712"/>
        <v>#VALUE!</v>
      </c>
      <c r="N1818" s="88" t="e">
        <f t="shared" si="713"/>
        <v>#VALUE!</v>
      </c>
      <c r="O1818" s="87"/>
      <c r="P1818" s="88" t="e">
        <f t="shared" si="707"/>
        <v>#VALUE!</v>
      </c>
      <c r="Q1818" s="89" t="e">
        <f t="shared" si="714"/>
        <v>#VALUE!</v>
      </c>
      <c r="R1818" s="90"/>
      <c r="S1818" s="82"/>
      <c r="T1818" s="28">
        <f t="shared" si="715"/>
        <v>0</v>
      </c>
      <c r="U1818" s="91">
        <v>66140</v>
      </c>
      <c r="V1818" s="92">
        <f t="shared" si="718"/>
        <v>0</v>
      </c>
      <c r="W1818" s="91"/>
      <c r="X1818" s="91"/>
      <c r="Y1818" s="92">
        <f t="shared" si="716"/>
        <v>0</v>
      </c>
      <c r="Z1818" s="92">
        <f t="shared" si="717"/>
        <v>0</v>
      </c>
      <c r="AA1818" s="92" t="e">
        <f t="shared" si="719"/>
        <v>#VALUE!</v>
      </c>
    </row>
    <row r="1819" spans="1:27" ht="17.25">
      <c r="A1819" s="5"/>
      <c r="B1819" s="5"/>
      <c r="C1819" s="93"/>
      <c r="D1819" s="193"/>
      <c r="E1819" s="94"/>
      <c r="F1819" s="95"/>
      <c r="G1819" s="96" t="str">
        <f t="shared" si="704"/>
        <v>Error</v>
      </c>
      <c r="H1819" s="97">
        <v>14400</v>
      </c>
      <c r="I1819" s="98" t="e">
        <f t="shared" si="710"/>
        <v>#VALUE!</v>
      </c>
      <c r="J1819" s="88" t="e">
        <f t="shared" si="705"/>
        <v>#VALUE!</v>
      </c>
      <c r="K1819" s="98">
        <f t="shared" si="706"/>
        <v>0</v>
      </c>
      <c r="L1819" s="98">
        <f t="shared" si="711"/>
        <v>0</v>
      </c>
      <c r="M1819" s="98" t="e">
        <f t="shared" si="712"/>
        <v>#VALUE!</v>
      </c>
      <c r="N1819" s="98" t="e">
        <f t="shared" si="713"/>
        <v>#VALUE!</v>
      </c>
      <c r="O1819" s="97"/>
      <c r="P1819" s="98" t="e">
        <f t="shared" si="707"/>
        <v>#VALUE!</v>
      </c>
      <c r="Q1819" s="99" t="e">
        <f t="shared" si="714"/>
        <v>#VALUE!</v>
      </c>
      <c r="R1819" s="100"/>
      <c r="S1819" s="5"/>
      <c r="T1819" s="28">
        <f t="shared" si="715"/>
        <v>0</v>
      </c>
      <c r="U1819" s="101">
        <v>66140</v>
      </c>
      <c r="V1819" s="102">
        <f t="shared" si="718"/>
        <v>0</v>
      </c>
      <c r="W1819" s="101"/>
      <c r="X1819" s="101"/>
      <c r="Y1819" s="102">
        <f t="shared" si="716"/>
        <v>0</v>
      </c>
      <c r="Z1819" s="102">
        <f t="shared" si="717"/>
        <v>0</v>
      </c>
      <c r="AA1819" s="102" t="e">
        <f t="shared" si="719"/>
        <v>#VALUE!</v>
      </c>
    </row>
    <row r="1820" spans="1:27" ht="17.25">
      <c r="A1820" s="5"/>
      <c r="B1820" s="5"/>
      <c r="C1820" s="93"/>
      <c r="D1820" s="193"/>
      <c r="E1820" s="94"/>
      <c r="F1820" s="95"/>
      <c r="G1820" s="96" t="str">
        <f t="shared" si="704"/>
        <v>Error</v>
      </c>
      <c r="H1820" s="97">
        <v>14400</v>
      </c>
      <c r="I1820" s="98" t="e">
        <f t="shared" si="710"/>
        <v>#VALUE!</v>
      </c>
      <c r="J1820" s="88" t="e">
        <f t="shared" si="705"/>
        <v>#VALUE!</v>
      </c>
      <c r="K1820" s="98">
        <f t="shared" si="706"/>
        <v>0</v>
      </c>
      <c r="L1820" s="98">
        <f t="shared" si="711"/>
        <v>0</v>
      </c>
      <c r="M1820" s="98" t="e">
        <f t="shared" si="712"/>
        <v>#VALUE!</v>
      </c>
      <c r="N1820" s="98" t="e">
        <f t="shared" si="713"/>
        <v>#VALUE!</v>
      </c>
      <c r="O1820" s="97"/>
      <c r="P1820" s="98" t="e">
        <f t="shared" si="707"/>
        <v>#VALUE!</v>
      </c>
      <c r="Q1820" s="99" t="e">
        <f t="shared" si="714"/>
        <v>#VALUE!</v>
      </c>
      <c r="R1820" s="100"/>
      <c r="S1820" s="5"/>
      <c r="T1820" s="28">
        <f t="shared" si="715"/>
        <v>0</v>
      </c>
      <c r="U1820" s="101">
        <v>66140</v>
      </c>
      <c r="V1820" s="102">
        <f t="shared" si="718"/>
        <v>0</v>
      </c>
      <c r="W1820" s="101"/>
      <c r="X1820" s="101"/>
      <c r="Y1820" s="102">
        <f t="shared" si="716"/>
        <v>0</v>
      </c>
      <c r="Z1820" s="102">
        <f t="shared" si="717"/>
        <v>0</v>
      </c>
      <c r="AA1820" s="102" t="e">
        <f t="shared" si="719"/>
        <v>#VALUE!</v>
      </c>
    </row>
    <row r="1821" spans="1:27" ht="17.25">
      <c r="A1821" s="5"/>
      <c r="B1821" s="5"/>
      <c r="C1821" s="93"/>
      <c r="D1821" s="193"/>
      <c r="E1821" s="94"/>
      <c r="F1821" s="95"/>
      <c r="G1821" s="96" t="str">
        <f t="shared" si="704"/>
        <v>Error</v>
      </c>
      <c r="H1821" s="97">
        <v>14400</v>
      </c>
      <c r="I1821" s="98" t="e">
        <f t="shared" si="710"/>
        <v>#VALUE!</v>
      </c>
      <c r="J1821" s="88" t="e">
        <f t="shared" si="705"/>
        <v>#VALUE!</v>
      </c>
      <c r="K1821" s="98">
        <f t="shared" si="706"/>
        <v>0</v>
      </c>
      <c r="L1821" s="98">
        <f t="shared" si="711"/>
        <v>0</v>
      </c>
      <c r="M1821" s="98" t="e">
        <f t="shared" si="712"/>
        <v>#VALUE!</v>
      </c>
      <c r="N1821" s="98" t="e">
        <f t="shared" si="713"/>
        <v>#VALUE!</v>
      </c>
      <c r="O1821" s="97"/>
      <c r="P1821" s="98" t="e">
        <f t="shared" si="707"/>
        <v>#VALUE!</v>
      </c>
      <c r="Q1821" s="99" t="e">
        <f t="shared" si="714"/>
        <v>#VALUE!</v>
      </c>
      <c r="R1821" s="100"/>
      <c r="S1821" s="5"/>
      <c r="T1821" s="28">
        <f t="shared" si="715"/>
        <v>0</v>
      </c>
      <c r="U1821" s="101">
        <v>66140</v>
      </c>
      <c r="V1821" s="102">
        <f t="shared" si="718"/>
        <v>0</v>
      </c>
      <c r="W1821" s="101"/>
      <c r="X1821" s="101"/>
      <c r="Y1821" s="102">
        <f t="shared" si="716"/>
        <v>0</v>
      </c>
      <c r="Z1821" s="102">
        <f t="shared" si="717"/>
        <v>0</v>
      </c>
      <c r="AA1821" s="102" t="e">
        <f t="shared" si="719"/>
        <v>#VALUE!</v>
      </c>
    </row>
    <row r="1822" spans="1:27" ht="17.25">
      <c r="A1822" s="5"/>
      <c r="B1822" s="5"/>
      <c r="C1822" s="93"/>
      <c r="D1822" s="193"/>
      <c r="E1822" s="94"/>
      <c r="F1822" s="95"/>
      <c r="G1822" s="96" t="str">
        <f t="shared" si="704"/>
        <v>Error</v>
      </c>
      <c r="H1822" s="97">
        <v>14400</v>
      </c>
      <c r="I1822" s="98" t="e">
        <f t="shared" si="710"/>
        <v>#VALUE!</v>
      </c>
      <c r="J1822" s="88" t="e">
        <f t="shared" si="705"/>
        <v>#VALUE!</v>
      </c>
      <c r="K1822" s="98">
        <f t="shared" si="706"/>
        <v>0</v>
      </c>
      <c r="L1822" s="98">
        <f t="shared" si="711"/>
        <v>0</v>
      </c>
      <c r="M1822" s="98" t="e">
        <f t="shared" si="712"/>
        <v>#VALUE!</v>
      </c>
      <c r="N1822" s="98" t="e">
        <f t="shared" si="713"/>
        <v>#VALUE!</v>
      </c>
      <c r="O1822" s="97"/>
      <c r="P1822" s="98" t="e">
        <f t="shared" si="707"/>
        <v>#VALUE!</v>
      </c>
      <c r="Q1822" s="99" t="e">
        <f t="shared" si="714"/>
        <v>#VALUE!</v>
      </c>
      <c r="R1822" s="100"/>
      <c r="S1822" s="5"/>
      <c r="T1822" s="28">
        <f t="shared" si="715"/>
        <v>0</v>
      </c>
      <c r="U1822" s="101">
        <v>66140</v>
      </c>
      <c r="V1822" s="102">
        <f t="shared" si="718"/>
        <v>0</v>
      </c>
      <c r="W1822" s="101"/>
      <c r="X1822" s="101"/>
      <c r="Y1822" s="102">
        <f t="shared" si="716"/>
        <v>0</v>
      </c>
      <c r="Z1822" s="102">
        <f t="shared" si="717"/>
        <v>0</v>
      </c>
      <c r="AA1822" s="102" t="e">
        <f t="shared" si="719"/>
        <v>#VALUE!</v>
      </c>
    </row>
    <row r="1823" spans="1:27" ht="17.25">
      <c r="A1823" s="5"/>
      <c r="B1823" s="5"/>
      <c r="C1823" s="93"/>
      <c r="D1823" s="193"/>
      <c r="E1823" s="94"/>
      <c r="F1823" s="95"/>
      <c r="G1823" s="96" t="str">
        <f t="shared" si="704"/>
        <v>Error</v>
      </c>
      <c r="H1823" s="97">
        <v>14400</v>
      </c>
      <c r="I1823" s="98" t="e">
        <f t="shared" si="710"/>
        <v>#VALUE!</v>
      </c>
      <c r="J1823" s="88" t="e">
        <f t="shared" si="705"/>
        <v>#VALUE!</v>
      </c>
      <c r="K1823" s="98">
        <f t="shared" si="706"/>
        <v>0</v>
      </c>
      <c r="L1823" s="98">
        <f t="shared" si="711"/>
        <v>0</v>
      </c>
      <c r="M1823" s="98" t="e">
        <f t="shared" si="712"/>
        <v>#VALUE!</v>
      </c>
      <c r="N1823" s="98" t="e">
        <f t="shared" si="713"/>
        <v>#VALUE!</v>
      </c>
      <c r="O1823" s="97"/>
      <c r="P1823" s="98" t="e">
        <f t="shared" si="707"/>
        <v>#VALUE!</v>
      </c>
      <c r="Q1823" s="99" t="e">
        <f t="shared" si="714"/>
        <v>#VALUE!</v>
      </c>
      <c r="R1823" s="100"/>
      <c r="S1823" s="5"/>
      <c r="T1823" s="28">
        <f t="shared" si="715"/>
        <v>0</v>
      </c>
      <c r="U1823" s="101">
        <v>66140</v>
      </c>
      <c r="V1823" s="102">
        <f t="shared" si="718"/>
        <v>0</v>
      </c>
      <c r="W1823" s="101"/>
      <c r="X1823" s="101"/>
      <c r="Y1823" s="102">
        <f t="shared" si="716"/>
        <v>0</v>
      </c>
      <c r="Z1823" s="102">
        <f t="shared" si="717"/>
        <v>0</v>
      </c>
      <c r="AA1823" s="102" t="e">
        <f t="shared" si="719"/>
        <v>#VALUE!</v>
      </c>
    </row>
    <row r="1824" spans="1:27" ht="17.25">
      <c r="A1824" s="5"/>
      <c r="B1824" s="5"/>
      <c r="C1824" s="93"/>
      <c r="D1824" s="193"/>
      <c r="E1824" s="84"/>
      <c r="F1824" s="85"/>
      <c r="G1824" s="86" t="str">
        <f t="shared" si="704"/>
        <v>Error</v>
      </c>
      <c r="H1824" s="87">
        <v>14400</v>
      </c>
      <c r="I1824" s="88" t="e">
        <f t="shared" si="710"/>
        <v>#VALUE!</v>
      </c>
      <c r="J1824" s="88" t="e">
        <f t="shared" si="705"/>
        <v>#VALUE!</v>
      </c>
      <c r="K1824" s="88">
        <f t="shared" si="706"/>
        <v>0</v>
      </c>
      <c r="L1824" s="88">
        <f t="shared" si="711"/>
        <v>0</v>
      </c>
      <c r="M1824" s="88" t="e">
        <f t="shared" si="712"/>
        <v>#VALUE!</v>
      </c>
      <c r="N1824" s="88" t="e">
        <f t="shared" si="713"/>
        <v>#VALUE!</v>
      </c>
      <c r="O1824" s="87"/>
      <c r="P1824" s="88" t="e">
        <f t="shared" si="707"/>
        <v>#VALUE!</v>
      </c>
      <c r="Q1824" s="89" t="e">
        <f t="shared" si="714"/>
        <v>#VALUE!</v>
      </c>
      <c r="R1824" s="90"/>
      <c r="S1824" s="82"/>
      <c r="T1824" s="28">
        <f t="shared" si="715"/>
        <v>0</v>
      </c>
      <c r="U1824" s="91">
        <v>66140</v>
      </c>
      <c r="V1824" s="92">
        <f t="shared" si="718"/>
        <v>0</v>
      </c>
      <c r="W1824" s="91"/>
      <c r="X1824" s="91"/>
      <c r="Y1824" s="92">
        <f t="shared" si="716"/>
        <v>0</v>
      </c>
      <c r="Z1824" s="92">
        <f t="shared" si="717"/>
        <v>0</v>
      </c>
      <c r="AA1824" s="92" t="e">
        <f t="shared" si="719"/>
        <v>#VALUE!</v>
      </c>
    </row>
    <row r="1825" spans="1:27" ht="17.25">
      <c r="A1825" s="5"/>
      <c r="B1825" s="5"/>
      <c r="C1825" s="93"/>
      <c r="D1825" s="193"/>
      <c r="E1825" s="94"/>
      <c r="F1825" s="95"/>
      <c r="G1825" s="96" t="str">
        <f t="shared" si="704"/>
        <v>Error</v>
      </c>
      <c r="H1825" s="97">
        <v>14400</v>
      </c>
      <c r="I1825" s="98" t="e">
        <f t="shared" si="710"/>
        <v>#VALUE!</v>
      </c>
      <c r="J1825" s="88" t="e">
        <f t="shared" si="705"/>
        <v>#VALUE!</v>
      </c>
      <c r="K1825" s="98">
        <f t="shared" si="706"/>
        <v>0</v>
      </c>
      <c r="L1825" s="98">
        <f t="shared" si="711"/>
        <v>0</v>
      </c>
      <c r="M1825" s="98" t="e">
        <f t="shared" si="712"/>
        <v>#VALUE!</v>
      </c>
      <c r="N1825" s="98" t="e">
        <f t="shared" si="713"/>
        <v>#VALUE!</v>
      </c>
      <c r="O1825" s="97"/>
      <c r="P1825" s="98" t="e">
        <f t="shared" si="707"/>
        <v>#VALUE!</v>
      </c>
      <c r="Q1825" s="99" t="e">
        <f t="shared" si="714"/>
        <v>#VALUE!</v>
      </c>
      <c r="R1825" s="100"/>
      <c r="S1825" s="5"/>
      <c r="T1825" s="28">
        <f t="shared" si="715"/>
        <v>0</v>
      </c>
      <c r="U1825" s="101">
        <v>66140</v>
      </c>
      <c r="V1825" s="102">
        <f t="shared" si="718"/>
        <v>0</v>
      </c>
      <c r="W1825" s="101"/>
      <c r="X1825" s="101"/>
      <c r="Y1825" s="102">
        <f t="shared" si="716"/>
        <v>0</v>
      </c>
      <c r="Z1825" s="102">
        <f t="shared" si="717"/>
        <v>0</v>
      </c>
      <c r="AA1825" s="102" t="e">
        <f t="shared" si="719"/>
        <v>#VALUE!</v>
      </c>
    </row>
    <row r="1826" spans="1:27" ht="17.25">
      <c r="A1826" s="5"/>
      <c r="B1826" s="5"/>
      <c r="C1826" s="93"/>
      <c r="D1826" s="193"/>
      <c r="E1826" s="94"/>
      <c r="F1826" s="95"/>
      <c r="G1826" s="96" t="str">
        <f t="shared" si="704"/>
        <v>Error</v>
      </c>
      <c r="H1826" s="97">
        <v>14400</v>
      </c>
      <c r="I1826" s="98" t="e">
        <f t="shared" si="710"/>
        <v>#VALUE!</v>
      </c>
      <c r="J1826" s="88" t="e">
        <f t="shared" si="705"/>
        <v>#VALUE!</v>
      </c>
      <c r="K1826" s="98">
        <f t="shared" si="706"/>
        <v>0</v>
      </c>
      <c r="L1826" s="98">
        <f t="shared" si="711"/>
        <v>0</v>
      </c>
      <c r="M1826" s="98" t="e">
        <f t="shared" si="712"/>
        <v>#VALUE!</v>
      </c>
      <c r="N1826" s="98" t="e">
        <f t="shared" si="713"/>
        <v>#VALUE!</v>
      </c>
      <c r="O1826" s="97"/>
      <c r="P1826" s="98" t="e">
        <f t="shared" si="707"/>
        <v>#VALUE!</v>
      </c>
      <c r="Q1826" s="99" t="e">
        <f t="shared" si="714"/>
        <v>#VALUE!</v>
      </c>
      <c r="R1826" s="100"/>
      <c r="S1826" s="5"/>
      <c r="T1826" s="28">
        <f t="shared" si="715"/>
        <v>0</v>
      </c>
      <c r="U1826" s="101">
        <v>66140</v>
      </c>
      <c r="V1826" s="102">
        <f t="shared" si="718"/>
        <v>0</v>
      </c>
      <c r="W1826" s="101"/>
      <c r="X1826" s="101"/>
      <c r="Y1826" s="102">
        <f t="shared" si="716"/>
        <v>0</v>
      </c>
      <c r="Z1826" s="102">
        <f t="shared" si="717"/>
        <v>0</v>
      </c>
      <c r="AA1826" s="102" t="e">
        <f t="shared" si="719"/>
        <v>#VALUE!</v>
      </c>
    </row>
    <row r="1827" spans="1:27" ht="17.25">
      <c r="A1827" s="5"/>
      <c r="B1827" s="5"/>
      <c r="C1827" s="93"/>
      <c r="D1827" s="193"/>
      <c r="E1827" s="94"/>
      <c r="F1827" s="95"/>
      <c r="G1827" s="96" t="str">
        <f t="shared" si="704"/>
        <v>Error</v>
      </c>
      <c r="H1827" s="97">
        <v>14400</v>
      </c>
      <c r="I1827" s="98" t="e">
        <f t="shared" si="710"/>
        <v>#VALUE!</v>
      </c>
      <c r="J1827" s="88" t="e">
        <f t="shared" si="705"/>
        <v>#VALUE!</v>
      </c>
      <c r="K1827" s="98">
        <f t="shared" si="706"/>
        <v>0</v>
      </c>
      <c r="L1827" s="98">
        <f t="shared" si="711"/>
        <v>0</v>
      </c>
      <c r="M1827" s="98" t="e">
        <f t="shared" si="712"/>
        <v>#VALUE!</v>
      </c>
      <c r="N1827" s="98" t="e">
        <f t="shared" si="713"/>
        <v>#VALUE!</v>
      </c>
      <c r="O1827" s="97"/>
      <c r="P1827" s="98" t="e">
        <f t="shared" si="707"/>
        <v>#VALUE!</v>
      </c>
      <c r="Q1827" s="99" t="e">
        <f t="shared" si="714"/>
        <v>#VALUE!</v>
      </c>
      <c r="R1827" s="100"/>
      <c r="S1827" s="5"/>
      <c r="T1827" s="28">
        <f t="shared" si="715"/>
        <v>0</v>
      </c>
      <c r="U1827" s="101">
        <v>66140</v>
      </c>
      <c r="V1827" s="102">
        <f t="shared" si="718"/>
        <v>0</v>
      </c>
      <c r="W1827" s="101"/>
      <c r="X1827" s="101"/>
      <c r="Y1827" s="102">
        <f t="shared" si="716"/>
        <v>0</v>
      </c>
      <c r="Z1827" s="102">
        <f t="shared" si="717"/>
        <v>0</v>
      </c>
      <c r="AA1827" s="102" t="e">
        <f t="shared" si="719"/>
        <v>#VALUE!</v>
      </c>
    </row>
    <row r="1828" spans="1:27" ht="17.25">
      <c r="A1828" s="5"/>
      <c r="B1828" s="5"/>
      <c r="C1828" s="93"/>
      <c r="D1828" s="193"/>
      <c r="E1828" s="94"/>
      <c r="F1828" s="95"/>
      <c r="G1828" s="96" t="str">
        <f t="shared" si="704"/>
        <v>Error</v>
      </c>
      <c r="H1828" s="97">
        <v>14400</v>
      </c>
      <c r="I1828" s="98" t="e">
        <f t="shared" si="710"/>
        <v>#VALUE!</v>
      </c>
      <c r="J1828" s="88" t="e">
        <f t="shared" si="705"/>
        <v>#VALUE!</v>
      </c>
      <c r="K1828" s="98">
        <f t="shared" si="706"/>
        <v>0</v>
      </c>
      <c r="L1828" s="98">
        <f t="shared" si="711"/>
        <v>0</v>
      </c>
      <c r="M1828" s="98" t="e">
        <f t="shared" si="712"/>
        <v>#VALUE!</v>
      </c>
      <c r="N1828" s="98" t="e">
        <f t="shared" si="713"/>
        <v>#VALUE!</v>
      </c>
      <c r="O1828" s="97"/>
      <c r="P1828" s="98" t="e">
        <f t="shared" si="707"/>
        <v>#VALUE!</v>
      </c>
      <c r="Q1828" s="99" t="e">
        <f t="shared" si="714"/>
        <v>#VALUE!</v>
      </c>
      <c r="R1828" s="100"/>
      <c r="S1828" s="5"/>
      <c r="T1828" s="28">
        <f t="shared" si="715"/>
        <v>0</v>
      </c>
      <c r="U1828" s="101">
        <v>66140</v>
      </c>
      <c r="V1828" s="102">
        <f t="shared" si="718"/>
        <v>0</v>
      </c>
      <c r="W1828" s="101"/>
      <c r="X1828" s="101"/>
      <c r="Y1828" s="102">
        <f t="shared" si="716"/>
        <v>0</v>
      </c>
      <c r="Z1828" s="102">
        <f t="shared" si="717"/>
        <v>0</v>
      </c>
      <c r="AA1828" s="102" t="e">
        <f t="shared" si="719"/>
        <v>#VALUE!</v>
      </c>
    </row>
    <row r="1829" spans="1:27" ht="17.25">
      <c r="A1829" s="5"/>
      <c r="B1829" s="5"/>
      <c r="C1829" s="93"/>
      <c r="D1829" s="193"/>
      <c r="E1829" s="94"/>
      <c r="F1829" s="95"/>
      <c r="G1829" s="96" t="str">
        <f t="shared" si="704"/>
        <v>Error</v>
      </c>
      <c r="H1829" s="97">
        <v>14400</v>
      </c>
      <c r="I1829" s="98" t="e">
        <f t="shared" si="710"/>
        <v>#VALUE!</v>
      </c>
      <c r="J1829" s="88" t="e">
        <f t="shared" si="705"/>
        <v>#VALUE!</v>
      </c>
      <c r="K1829" s="98">
        <f t="shared" si="706"/>
        <v>0</v>
      </c>
      <c r="L1829" s="98">
        <f t="shared" si="711"/>
        <v>0</v>
      </c>
      <c r="M1829" s="98" t="e">
        <f t="shared" si="712"/>
        <v>#VALUE!</v>
      </c>
      <c r="N1829" s="98" t="e">
        <f t="shared" si="713"/>
        <v>#VALUE!</v>
      </c>
      <c r="O1829" s="97"/>
      <c r="P1829" s="98" t="e">
        <f t="shared" si="707"/>
        <v>#VALUE!</v>
      </c>
      <c r="Q1829" s="99" t="e">
        <f t="shared" si="714"/>
        <v>#VALUE!</v>
      </c>
      <c r="R1829" s="100"/>
      <c r="S1829" s="5"/>
      <c r="T1829" s="28">
        <f t="shared" si="715"/>
        <v>0</v>
      </c>
      <c r="U1829" s="101">
        <v>66140</v>
      </c>
      <c r="V1829" s="102">
        <f t="shared" si="718"/>
        <v>0</v>
      </c>
      <c r="W1829" s="101"/>
      <c r="X1829" s="101"/>
      <c r="Y1829" s="102">
        <f t="shared" si="716"/>
        <v>0</v>
      </c>
      <c r="Z1829" s="102">
        <f t="shared" si="717"/>
        <v>0</v>
      </c>
      <c r="AA1829" s="102" t="e">
        <f t="shared" si="719"/>
        <v>#VALUE!</v>
      </c>
    </row>
    <row r="1830" spans="1:27" ht="17.25">
      <c r="A1830" s="5"/>
      <c r="B1830" s="5"/>
      <c r="C1830" s="93"/>
      <c r="D1830" s="193"/>
      <c r="E1830" s="84"/>
      <c r="F1830" s="85"/>
      <c r="G1830" s="86" t="str">
        <f t="shared" si="704"/>
        <v>Error</v>
      </c>
      <c r="H1830" s="87">
        <v>14400</v>
      </c>
      <c r="I1830" s="88" t="e">
        <f t="shared" si="710"/>
        <v>#VALUE!</v>
      </c>
      <c r="J1830" s="88" t="e">
        <f t="shared" si="705"/>
        <v>#VALUE!</v>
      </c>
      <c r="K1830" s="88">
        <f t="shared" si="706"/>
        <v>0</v>
      </c>
      <c r="L1830" s="88">
        <f t="shared" si="711"/>
        <v>0</v>
      </c>
      <c r="M1830" s="88" t="e">
        <f t="shared" si="712"/>
        <v>#VALUE!</v>
      </c>
      <c r="N1830" s="88" t="e">
        <f t="shared" si="713"/>
        <v>#VALUE!</v>
      </c>
      <c r="O1830" s="87"/>
      <c r="P1830" s="88" t="e">
        <f t="shared" si="707"/>
        <v>#VALUE!</v>
      </c>
      <c r="Q1830" s="89" t="e">
        <f t="shared" si="714"/>
        <v>#VALUE!</v>
      </c>
      <c r="R1830" s="90"/>
      <c r="S1830" s="82"/>
      <c r="T1830" s="28">
        <f t="shared" si="715"/>
        <v>0</v>
      </c>
      <c r="U1830" s="91">
        <v>66140</v>
      </c>
      <c r="V1830" s="92">
        <f t="shared" si="718"/>
        <v>0</v>
      </c>
      <c r="W1830" s="91"/>
      <c r="X1830" s="91"/>
      <c r="Y1830" s="92">
        <f t="shared" si="716"/>
        <v>0</v>
      </c>
      <c r="Z1830" s="92">
        <f t="shared" si="717"/>
        <v>0</v>
      </c>
      <c r="AA1830" s="92" t="e">
        <f t="shared" si="719"/>
        <v>#VALUE!</v>
      </c>
    </row>
    <row r="1831" spans="1:27" ht="17.25">
      <c r="A1831" s="5"/>
      <c r="B1831" s="5"/>
      <c r="C1831" s="93"/>
      <c r="D1831" s="193"/>
      <c r="E1831" s="84"/>
      <c r="F1831" s="85"/>
      <c r="G1831" s="86" t="str">
        <f t="shared" si="704"/>
        <v>Error</v>
      </c>
      <c r="H1831" s="87">
        <v>14400</v>
      </c>
      <c r="I1831" s="88" t="e">
        <f>G1831*H1831</f>
        <v>#VALUE!</v>
      </c>
      <c r="J1831" s="88" t="e">
        <f t="shared" si="705"/>
        <v>#VALUE!</v>
      </c>
      <c r="K1831" s="88">
        <f t="shared" si="706"/>
        <v>0</v>
      </c>
      <c r="L1831" s="88">
        <f>K1831*H1831</f>
        <v>0</v>
      </c>
      <c r="M1831" s="88" t="e">
        <f>L1831+J1831</f>
        <v>#VALUE!</v>
      </c>
      <c r="N1831" s="88" t="e">
        <f>IF(F1831&lt;2,M1831*0%,IF(F1831&lt;5,M1831*5%,IF(F1831&lt;10,M1831*10%,IF(F1831&lt;15,M1831*15%,IF(F1831&lt;20,M1831*20%,IF(F1831&lt;25,M1831*25%,IF(F1831&gt;=25,M1831*30%)))))))</f>
        <v>#VALUE!</v>
      </c>
      <c r="O1831" s="87"/>
      <c r="P1831" s="88" t="e">
        <f t="shared" si="707"/>
        <v>#VALUE!</v>
      </c>
      <c r="Q1831" s="89" t="e">
        <f>P1831*6.565</f>
        <v>#VALUE!</v>
      </c>
      <c r="R1831" s="90"/>
      <c r="S1831" s="82"/>
      <c r="T1831" s="28">
        <f t="shared" si="715"/>
        <v>0</v>
      </c>
      <c r="U1831" s="91">
        <v>66140</v>
      </c>
      <c r="V1831" s="92">
        <f t="shared" si="718"/>
        <v>0</v>
      </c>
      <c r="W1831" s="91"/>
      <c r="X1831" s="91"/>
      <c r="Y1831" s="92">
        <f>+V1831+W1831+X1831</f>
        <v>0</v>
      </c>
      <c r="Z1831" s="92">
        <f>+Y1831*6.565</f>
        <v>0</v>
      </c>
      <c r="AA1831" s="92" t="e">
        <f t="shared" si="719"/>
        <v>#VALUE!</v>
      </c>
    </row>
    <row r="1832" spans="1:27" ht="17.25">
      <c r="A1832" s="5"/>
      <c r="B1832" s="5"/>
      <c r="C1832" s="93"/>
      <c r="D1832" s="193"/>
      <c r="E1832" s="94"/>
      <c r="F1832" s="95"/>
      <c r="G1832" s="96" t="str">
        <f t="shared" si="704"/>
        <v>Error</v>
      </c>
      <c r="H1832" s="97">
        <v>14400</v>
      </c>
      <c r="I1832" s="98" t="e">
        <f t="shared" ref="I1832:I1847" si="720">G1832*H1832</f>
        <v>#VALUE!</v>
      </c>
      <c r="J1832" s="88" t="e">
        <f t="shared" si="705"/>
        <v>#VALUE!</v>
      </c>
      <c r="K1832" s="98">
        <f t="shared" si="706"/>
        <v>0</v>
      </c>
      <c r="L1832" s="98">
        <f t="shared" ref="L1832:L1847" si="721">K1832*H1832</f>
        <v>0</v>
      </c>
      <c r="M1832" s="98" t="e">
        <f t="shared" ref="M1832:M1847" si="722">L1832+J1832</f>
        <v>#VALUE!</v>
      </c>
      <c r="N1832" s="98" t="e">
        <f t="shared" ref="N1832:N1847" si="723">IF(F1832&lt;2,M1832*0%,IF(F1832&lt;5,M1832*5%,IF(F1832&lt;10,M1832*10%,IF(F1832&lt;15,M1832*15%,IF(F1832&lt;20,M1832*20%,IF(F1832&lt;25,M1832*25%,IF(F1832&gt;=25,M1832*30%)))))))</f>
        <v>#VALUE!</v>
      </c>
      <c r="O1832" s="97"/>
      <c r="P1832" s="98" t="e">
        <f t="shared" si="707"/>
        <v>#VALUE!</v>
      </c>
      <c r="Q1832" s="99" t="e">
        <f t="shared" si="714"/>
        <v>#VALUE!</v>
      </c>
      <c r="R1832" s="100"/>
      <c r="S1832" s="5"/>
      <c r="T1832" s="28">
        <f t="shared" si="715"/>
        <v>0</v>
      </c>
      <c r="U1832" s="101">
        <v>66140</v>
      </c>
      <c r="V1832" s="102">
        <f t="shared" si="718"/>
        <v>0</v>
      </c>
      <c r="W1832" s="101"/>
      <c r="X1832" s="101"/>
      <c r="Y1832" s="102">
        <f t="shared" ref="Y1832:Y1847" si="724">+V1832+W1832+X1832</f>
        <v>0</v>
      </c>
      <c r="Z1832" s="102">
        <f t="shared" si="717"/>
        <v>0</v>
      </c>
      <c r="AA1832" s="102" t="e">
        <f t="shared" si="719"/>
        <v>#VALUE!</v>
      </c>
    </row>
    <row r="1833" spans="1:27" ht="17.25">
      <c r="A1833" s="5"/>
      <c r="B1833" s="5"/>
      <c r="C1833" s="93"/>
      <c r="D1833" s="193"/>
      <c r="E1833" s="94"/>
      <c r="F1833" s="95"/>
      <c r="G1833" s="96" t="str">
        <f t="shared" si="704"/>
        <v>Error</v>
      </c>
      <c r="H1833" s="97">
        <v>14400</v>
      </c>
      <c r="I1833" s="98" t="e">
        <f t="shared" si="720"/>
        <v>#VALUE!</v>
      </c>
      <c r="J1833" s="88" t="e">
        <f t="shared" si="705"/>
        <v>#VALUE!</v>
      </c>
      <c r="K1833" s="98">
        <f t="shared" si="706"/>
        <v>0</v>
      </c>
      <c r="L1833" s="98">
        <f t="shared" si="721"/>
        <v>0</v>
      </c>
      <c r="M1833" s="98" t="e">
        <f t="shared" si="722"/>
        <v>#VALUE!</v>
      </c>
      <c r="N1833" s="98" t="e">
        <f t="shared" si="723"/>
        <v>#VALUE!</v>
      </c>
      <c r="O1833" s="97"/>
      <c r="P1833" s="98" t="e">
        <f t="shared" si="707"/>
        <v>#VALUE!</v>
      </c>
      <c r="Q1833" s="99" t="e">
        <f t="shared" si="714"/>
        <v>#VALUE!</v>
      </c>
      <c r="R1833" s="100"/>
      <c r="S1833" s="5"/>
      <c r="T1833" s="28">
        <f t="shared" si="715"/>
        <v>0</v>
      </c>
      <c r="U1833" s="101">
        <v>66140</v>
      </c>
      <c r="V1833" s="102">
        <f t="shared" si="718"/>
        <v>0</v>
      </c>
      <c r="W1833" s="101"/>
      <c r="X1833" s="101"/>
      <c r="Y1833" s="102">
        <f t="shared" si="724"/>
        <v>0</v>
      </c>
      <c r="Z1833" s="102">
        <f t="shared" si="717"/>
        <v>0</v>
      </c>
      <c r="AA1833" s="102" t="e">
        <f t="shared" si="719"/>
        <v>#VALUE!</v>
      </c>
    </row>
    <row r="1834" spans="1:27" ht="17.25">
      <c r="A1834" s="5"/>
      <c r="B1834" s="5"/>
      <c r="C1834" s="93"/>
      <c r="D1834" s="193"/>
      <c r="E1834" s="94"/>
      <c r="F1834" s="95"/>
      <c r="G1834" s="96" t="str">
        <f t="shared" si="704"/>
        <v>Error</v>
      </c>
      <c r="H1834" s="97">
        <v>14400</v>
      </c>
      <c r="I1834" s="98" t="e">
        <f t="shared" si="720"/>
        <v>#VALUE!</v>
      </c>
      <c r="J1834" s="88" t="e">
        <f t="shared" si="705"/>
        <v>#VALUE!</v>
      </c>
      <c r="K1834" s="98">
        <f t="shared" si="706"/>
        <v>0</v>
      </c>
      <c r="L1834" s="98">
        <f t="shared" si="721"/>
        <v>0</v>
      </c>
      <c r="M1834" s="98" t="e">
        <f t="shared" si="722"/>
        <v>#VALUE!</v>
      </c>
      <c r="N1834" s="98" t="e">
        <f t="shared" si="723"/>
        <v>#VALUE!</v>
      </c>
      <c r="O1834" s="97"/>
      <c r="P1834" s="98" t="e">
        <f t="shared" si="707"/>
        <v>#VALUE!</v>
      </c>
      <c r="Q1834" s="99" t="e">
        <f t="shared" si="714"/>
        <v>#VALUE!</v>
      </c>
      <c r="R1834" s="100"/>
      <c r="S1834" s="5"/>
      <c r="T1834" s="28">
        <f t="shared" si="715"/>
        <v>0</v>
      </c>
      <c r="U1834" s="101">
        <v>66140</v>
      </c>
      <c r="V1834" s="102">
        <f t="shared" si="718"/>
        <v>0</v>
      </c>
      <c r="W1834" s="101"/>
      <c r="X1834" s="101"/>
      <c r="Y1834" s="102">
        <f t="shared" si="724"/>
        <v>0</v>
      </c>
      <c r="Z1834" s="102">
        <f t="shared" si="717"/>
        <v>0</v>
      </c>
      <c r="AA1834" s="102" t="e">
        <f t="shared" si="719"/>
        <v>#VALUE!</v>
      </c>
    </row>
    <row r="1835" spans="1:27" ht="17.25">
      <c r="A1835" s="5"/>
      <c r="B1835" s="5"/>
      <c r="C1835" s="93"/>
      <c r="D1835" s="193"/>
      <c r="E1835" s="94"/>
      <c r="F1835" s="95"/>
      <c r="G1835" s="96" t="str">
        <f t="shared" si="704"/>
        <v>Error</v>
      </c>
      <c r="H1835" s="97">
        <v>14400</v>
      </c>
      <c r="I1835" s="98" t="e">
        <f t="shared" si="720"/>
        <v>#VALUE!</v>
      </c>
      <c r="J1835" s="88" t="e">
        <f t="shared" si="705"/>
        <v>#VALUE!</v>
      </c>
      <c r="K1835" s="98">
        <f t="shared" si="706"/>
        <v>0</v>
      </c>
      <c r="L1835" s="98">
        <f t="shared" si="721"/>
        <v>0</v>
      </c>
      <c r="M1835" s="98" t="e">
        <f t="shared" si="722"/>
        <v>#VALUE!</v>
      </c>
      <c r="N1835" s="98" t="e">
        <f t="shared" si="723"/>
        <v>#VALUE!</v>
      </c>
      <c r="O1835" s="97"/>
      <c r="P1835" s="98" t="e">
        <f t="shared" si="707"/>
        <v>#VALUE!</v>
      </c>
      <c r="Q1835" s="99" t="e">
        <f t="shared" si="714"/>
        <v>#VALUE!</v>
      </c>
      <c r="R1835" s="100"/>
      <c r="S1835" s="5"/>
      <c r="T1835" s="28">
        <f t="shared" si="715"/>
        <v>0</v>
      </c>
      <c r="U1835" s="101">
        <v>66140</v>
      </c>
      <c r="V1835" s="102">
        <f t="shared" si="718"/>
        <v>0</v>
      </c>
      <c r="W1835" s="101"/>
      <c r="X1835" s="101"/>
      <c r="Y1835" s="102">
        <f t="shared" si="724"/>
        <v>0</v>
      </c>
      <c r="Z1835" s="102">
        <f t="shared" si="717"/>
        <v>0</v>
      </c>
      <c r="AA1835" s="102" t="e">
        <f t="shared" si="719"/>
        <v>#VALUE!</v>
      </c>
    </row>
    <row r="1836" spans="1:27" ht="17.25">
      <c r="A1836" s="5"/>
      <c r="B1836" s="5"/>
      <c r="C1836" s="93"/>
      <c r="D1836" s="193"/>
      <c r="E1836" s="94"/>
      <c r="F1836" s="95"/>
      <c r="G1836" s="96" t="str">
        <f t="shared" si="704"/>
        <v>Error</v>
      </c>
      <c r="H1836" s="97">
        <v>14400</v>
      </c>
      <c r="I1836" s="98" t="e">
        <f t="shared" si="720"/>
        <v>#VALUE!</v>
      </c>
      <c r="J1836" s="88" t="e">
        <f t="shared" si="705"/>
        <v>#VALUE!</v>
      </c>
      <c r="K1836" s="98">
        <f t="shared" si="706"/>
        <v>0</v>
      </c>
      <c r="L1836" s="98">
        <f t="shared" si="721"/>
        <v>0</v>
      </c>
      <c r="M1836" s="98" t="e">
        <f t="shared" si="722"/>
        <v>#VALUE!</v>
      </c>
      <c r="N1836" s="98" t="e">
        <f t="shared" si="723"/>
        <v>#VALUE!</v>
      </c>
      <c r="O1836" s="97"/>
      <c r="P1836" s="98" t="e">
        <f t="shared" si="707"/>
        <v>#VALUE!</v>
      </c>
      <c r="Q1836" s="99" t="e">
        <f t="shared" si="714"/>
        <v>#VALUE!</v>
      </c>
      <c r="R1836" s="100"/>
      <c r="S1836" s="5"/>
      <c r="T1836" s="28">
        <f t="shared" si="715"/>
        <v>0</v>
      </c>
      <c r="U1836" s="101">
        <v>66140</v>
      </c>
      <c r="V1836" s="102">
        <f t="shared" si="718"/>
        <v>0</v>
      </c>
      <c r="W1836" s="101"/>
      <c r="X1836" s="101"/>
      <c r="Y1836" s="102">
        <f t="shared" si="724"/>
        <v>0</v>
      </c>
      <c r="Z1836" s="102">
        <f t="shared" si="717"/>
        <v>0</v>
      </c>
      <c r="AA1836" s="102" t="e">
        <f t="shared" si="719"/>
        <v>#VALUE!</v>
      </c>
    </row>
    <row r="1837" spans="1:27" ht="17.25">
      <c r="A1837" s="5"/>
      <c r="B1837" s="5"/>
      <c r="C1837" s="93"/>
      <c r="D1837" s="193"/>
      <c r="E1837" s="84"/>
      <c r="F1837" s="85"/>
      <c r="G1837" s="86" t="str">
        <f t="shared" si="704"/>
        <v>Error</v>
      </c>
      <c r="H1837" s="87">
        <v>14400</v>
      </c>
      <c r="I1837" s="88" t="e">
        <f t="shared" si="720"/>
        <v>#VALUE!</v>
      </c>
      <c r="J1837" s="88" t="e">
        <f t="shared" si="705"/>
        <v>#VALUE!</v>
      </c>
      <c r="K1837" s="88">
        <f t="shared" si="706"/>
        <v>0</v>
      </c>
      <c r="L1837" s="88">
        <f t="shared" si="721"/>
        <v>0</v>
      </c>
      <c r="M1837" s="88" t="e">
        <f t="shared" si="722"/>
        <v>#VALUE!</v>
      </c>
      <c r="N1837" s="88" t="e">
        <f t="shared" si="723"/>
        <v>#VALUE!</v>
      </c>
      <c r="O1837" s="87"/>
      <c r="P1837" s="88" t="e">
        <f t="shared" si="707"/>
        <v>#VALUE!</v>
      </c>
      <c r="Q1837" s="89" t="e">
        <f t="shared" si="714"/>
        <v>#VALUE!</v>
      </c>
      <c r="R1837" s="90"/>
      <c r="S1837" s="82"/>
      <c r="T1837" s="28">
        <f t="shared" si="715"/>
        <v>0</v>
      </c>
      <c r="U1837" s="91">
        <v>66140</v>
      </c>
      <c r="V1837" s="92">
        <f t="shared" si="718"/>
        <v>0</v>
      </c>
      <c r="W1837" s="91"/>
      <c r="X1837" s="91"/>
      <c r="Y1837" s="92">
        <f t="shared" si="724"/>
        <v>0</v>
      </c>
      <c r="Z1837" s="92">
        <f t="shared" si="717"/>
        <v>0</v>
      </c>
      <c r="AA1837" s="92" t="e">
        <f t="shared" si="719"/>
        <v>#VALUE!</v>
      </c>
    </row>
    <row r="1838" spans="1:27" ht="17.25">
      <c r="A1838" s="5"/>
      <c r="B1838" s="5"/>
      <c r="C1838" s="93"/>
      <c r="D1838" s="193"/>
      <c r="E1838" s="94"/>
      <c r="F1838" s="95"/>
      <c r="G1838" s="96" t="str">
        <f t="shared" si="704"/>
        <v>Error</v>
      </c>
      <c r="H1838" s="97">
        <v>14400</v>
      </c>
      <c r="I1838" s="98" t="e">
        <f t="shared" si="720"/>
        <v>#VALUE!</v>
      </c>
      <c r="J1838" s="88" t="e">
        <f t="shared" si="705"/>
        <v>#VALUE!</v>
      </c>
      <c r="K1838" s="98">
        <f t="shared" si="706"/>
        <v>0</v>
      </c>
      <c r="L1838" s="98">
        <f t="shared" si="721"/>
        <v>0</v>
      </c>
      <c r="M1838" s="98" t="e">
        <f t="shared" si="722"/>
        <v>#VALUE!</v>
      </c>
      <c r="N1838" s="98" t="e">
        <f t="shared" si="723"/>
        <v>#VALUE!</v>
      </c>
      <c r="O1838" s="97"/>
      <c r="P1838" s="98" t="e">
        <f t="shared" si="707"/>
        <v>#VALUE!</v>
      </c>
      <c r="Q1838" s="99" t="e">
        <f t="shared" si="714"/>
        <v>#VALUE!</v>
      </c>
      <c r="R1838" s="100"/>
      <c r="S1838" s="5"/>
      <c r="T1838" s="28">
        <f t="shared" si="715"/>
        <v>0</v>
      </c>
      <c r="U1838" s="101">
        <v>66140</v>
      </c>
      <c r="V1838" s="102">
        <f t="shared" si="718"/>
        <v>0</v>
      </c>
      <c r="W1838" s="101"/>
      <c r="X1838" s="101"/>
      <c r="Y1838" s="102">
        <f t="shared" si="724"/>
        <v>0</v>
      </c>
      <c r="Z1838" s="102">
        <f t="shared" si="717"/>
        <v>0</v>
      </c>
      <c r="AA1838" s="102" t="e">
        <f t="shared" si="719"/>
        <v>#VALUE!</v>
      </c>
    </row>
    <row r="1839" spans="1:27" ht="17.25">
      <c r="A1839" s="5"/>
      <c r="B1839" s="5"/>
      <c r="C1839" s="93"/>
      <c r="D1839" s="193"/>
      <c r="E1839" s="94"/>
      <c r="F1839" s="95"/>
      <c r="G1839" s="96" t="str">
        <f t="shared" si="704"/>
        <v>Error</v>
      </c>
      <c r="H1839" s="97">
        <v>14400</v>
      </c>
      <c r="I1839" s="98" t="e">
        <f t="shared" si="720"/>
        <v>#VALUE!</v>
      </c>
      <c r="J1839" s="88" t="e">
        <f t="shared" si="705"/>
        <v>#VALUE!</v>
      </c>
      <c r="K1839" s="98">
        <f t="shared" si="706"/>
        <v>0</v>
      </c>
      <c r="L1839" s="98">
        <f t="shared" si="721"/>
        <v>0</v>
      </c>
      <c r="M1839" s="98" t="e">
        <f t="shared" si="722"/>
        <v>#VALUE!</v>
      </c>
      <c r="N1839" s="98" t="e">
        <f t="shared" si="723"/>
        <v>#VALUE!</v>
      </c>
      <c r="O1839" s="97"/>
      <c r="P1839" s="98" t="e">
        <f t="shared" si="707"/>
        <v>#VALUE!</v>
      </c>
      <c r="Q1839" s="99" t="e">
        <f t="shared" si="714"/>
        <v>#VALUE!</v>
      </c>
      <c r="R1839" s="100"/>
      <c r="S1839" s="5"/>
      <c r="T1839" s="28">
        <f t="shared" si="715"/>
        <v>0</v>
      </c>
      <c r="U1839" s="101">
        <v>66140</v>
      </c>
      <c r="V1839" s="102">
        <f t="shared" si="718"/>
        <v>0</v>
      </c>
      <c r="W1839" s="101"/>
      <c r="X1839" s="101"/>
      <c r="Y1839" s="102">
        <f t="shared" si="724"/>
        <v>0</v>
      </c>
      <c r="Z1839" s="102">
        <f t="shared" si="717"/>
        <v>0</v>
      </c>
      <c r="AA1839" s="102" t="e">
        <f t="shared" si="719"/>
        <v>#VALUE!</v>
      </c>
    </row>
    <row r="1840" spans="1:27" ht="17.25">
      <c r="A1840" s="5"/>
      <c r="B1840" s="5"/>
      <c r="C1840" s="93"/>
      <c r="D1840" s="193"/>
      <c r="E1840" s="94"/>
      <c r="F1840" s="95"/>
      <c r="G1840" s="96" t="str">
        <f t="shared" ref="G1840:G1847" si="725">IF($C1840="ստորաբաժանման պետ",IF(F1840=0,2.28,IF(F1840=1,2.35,IF(F1840=2,2.43,IF(F1840=3,2.5,IF(OR(F1840=4,F1840=5),2.58,IF(OR(F1840=6,F1840=7),2.66,IF(OR(F1840=8,F1840=9),2.75,IF(OR(F1840=10,F1840=11,F1840=12),2.83,IF(OR(F1840=13,F1840=14,F1840=15),2.92,IF(OR(F1840=16,F1840=17,F1840=18),3.01,3.11)))))))))),IF($C1840="ավագ կարգադրիչ",IF(F1840=0,1.96,IF(F1840=1,2.02,IF(F1840=2,2.08,IF(F1840=3,2.15,IF(OR(F1840=4,F1840=5),2.21,IF(OR(F1840=6,F1840=7),2.28,IF(OR(F1840=8,F1840=9),2.35,IF(OR(F1840=10,F1840=11,F1840=12),2.42,IF(OR(F1840=13,F1840=14,F1840=15),2.5,IF(OR(F1840=16,F1840=17,F1840=18),2.58,2.66)))))))))),IF($C1840="կարգադրիչ",IF(F1840=0,1.45,IF(F1840=1,1.49,IF(F1840=2,1.54,IF(F1840=3,1.59,IF(OR(F1840=4,F1840=5),1.9,IF(OR(F1840=6,F1840=7),1.96,IF(OR(F1840=8,F1840=9),1.73,IF(OR(F1840=10,F1840=11,F1840=12),1.79,IF(OR(F1840=13,F1840=14,F1840=15),1.84,IF(OR(F1840=16,F1840=17,F1840=18),1.9,1.95)))))))))), "Error")))</f>
        <v>Error</v>
      </c>
      <c r="H1840" s="97">
        <v>14400</v>
      </c>
      <c r="I1840" s="98" t="e">
        <f t="shared" si="720"/>
        <v>#VALUE!</v>
      </c>
      <c r="J1840" s="88" t="e">
        <f t="shared" ref="J1840:J1847" si="726">IF(I1840&lt;=59525,59525,I1840)</f>
        <v>#VALUE!</v>
      </c>
      <c r="K1840" s="98">
        <f t="shared" ref="K1840:K1847" si="727">IF($D1840="գեներալ-մայոր",2.91,IF($D1840="գնդապետ",2.38,IF($D1840="փոխգնդապետ",2.25,IF($D1840="մայոր",1.85,IF($D1840="կապիտան",1.72,IF($D1840="ավագ լեյտենանտ",1.59,IF($D1840="լեյտենանտ",1.46,IF($D1840="ավագ ենթասպա",1.06,IF($D1840="ենթասպա",0.93,IF($D1840="ավագ",0.79,IF($D1840="ավագ սերժանտ",0.66,IF($D1840="սերժանտ",0.53,IF($D1840="կրտսեր սերժանտ",0.4,0)))))))))))))</f>
        <v>0</v>
      </c>
      <c r="L1840" s="98">
        <f t="shared" si="721"/>
        <v>0</v>
      </c>
      <c r="M1840" s="98" t="e">
        <f t="shared" si="722"/>
        <v>#VALUE!</v>
      </c>
      <c r="N1840" s="98" t="e">
        <f t="shared" si="723"/>
        <v>#VALUE!</v>
      </c>
      <c r="O1840" s="97"/>
      <c r="P1840" s="98" t="e">
        <f t="shared" ref="P1840:P1847" si="728">M1840+N1840+O1840</f>
        <v>#VALUE!</v>
      </c>
      <c r="Q1840" s="99" t="e">
        <f t="shared" si="714"/>
        <v>#VALUE!</v>
      </c>
      <c r="R1840" s="100"/>
      <c r="S1840" s="5"/>
      <c r="T1840" s="28">
        <f t="shared" si="715"/>
        <v>0</v>
      </c>
      <c r="U1840" s="101">
        <v>66140</v>
      </c>
      <c r="V1840" s="102">
        <f t="shared" ref="V1840:V1847" si="729">+U1840*T1840</f>
        <v>0</v>
      </c>
      <c r="W1840" s="101"/>
      <c r="X1840" s="101"/>
      <c r="Y1840" s="102">
        <f t="shared" si="724"/>
        <v>0</v>
      </c>
      <c r="Z1840" s="102">
        <f t="shared" si="717"/>
        <v>0</v>
      </c>
      <c r="AA1840" s="102" t="e">
        <f t="shared" ref="AA1840:AA1847" si="730">+Z1840+Q1840</f>
        <v>#VALUE!</v>
      </c>
    </row>
    <row r="1841" spans="1:27" ht="17.25">
      <c r="A1841" s="5"/>
      <c r="B1841" s="5"/>
      <c r="C1841" s="93"/>
      <c r="D1841" s="193"/>
      <c r="E1841" s="94"/>
      <c r="F1841" s="95"/>
      <c r="G1841" s="96" t="str">
        <f t="shared" si="725"/>
        <v>Error</v>
      </c>
      <c r="H1841" s="97">
        <v>14400</v>
      </c>
      <c r="I1841" s="98" t="e">
        <f t="shared" si="720"/>
        <v>#VALUE!</v>
      </c>
      <c r="J1841" s="88" t="e">
        <f t="shared" si="726"/>
        <v>#VALUE!</v>
      </c>
      <c r="K1841" s="98">
        <f t="shared" si="727"/>
        <v>0</v>
      </c>
      <c r="L1841" s="98">
        <f t="shared" si="721"/>
        <v>0</v>
      </c>
      <c r="M1841" s="98" t="e">
        <f t="shared" si="722"/>
        <v>#VALUE!</v>
      </c>
      <c r="N1841" s="98" t="e">
        <f t="shared" si="723"/>
        <v>#VALUE!</v>
      </c>
      <c r="O1841" s="97"/>
      <c r="P1841" s="98" t="e">
        <f t="shared" si="728"/>
        <v>#VALUE!</v>
      </c>
      <c r="Q1841" s="99" t="e">
        <f t="shared" ref="Q1841:Q1847" si="731">P1841*6.565</f>
        <v>#VALUE!</v>
      </c>
      <c r="R1841" s="100"/>
      <c r="S1841" s="5"/>
      <c r="T1841" s="28">
        <f t="shared" ref="T1841:T1847" si="732">IF(E1841&lt;1,0,IF(D1841="Բ-1",IF(F1841=0,6.94,IF(F1841=1,7.17,IF(F1841=2,7.41,IF(F1841=3,7.66,IF(OR(F1841=5,F1841=4),7.92,IF(OR(F1841=6,F1841=7),8.18,IF(OR(F1841=8,F1841=9),8.46,IF(OR(F1841=10,F1841=11,F1841=12),8.74,IF(OR(F1841=13,F1841=14,F1841=15),9.03,IF(OR(F1841=16,F1841=17,F1841=18),9.33,9.65)))))))))),IF(D1841="Բ-2", IF(F1841=0,5.71,IF(F1841=1,5.89,IF(F1841=2,6.09,IF(F1841=3,6.29,IF(OR(F1841=5,F1841=4),6.5,IF(OR(F1841=6,F1841=7),6.72,IF(OR(F1841=8,F1841=9),6.94,IF(OR(F1841=10,F1841=11,F1841=12),7.17,IF(OR(F1841=13,F1841=14,F1841=15),7.41,IF(OR(F1841=16,F1841=17,F1841=18),7.65,7.91)))))))))), IF(D1841="Գ-1", IF(F1841=0,4.7,IF(F1841=1,4.86,IF(F1841=2,5.01,IF(F1841=3,5.18,IF(OR(F1841=5,F1841=4),5.35,IF(OR(F1841=6,F1841=7),5.52,IF(OR(F1841=8,F1841=9),5.71,IF(OR(F1841=10,F1841=11,F1841=12),5.89,IF(OR(F1841=13,F1841=14,F1841=15),6.09,IF(OR(F1841=16,F1841=17,F1841=18),6.29,6.49)))))))))), IF(D1841="Գ-2", IF(F1841=0,3.88,IF(F1841=1,4.01,IF(F1841=2,4.14,IF(F1841=3,4.27,IF(OR(F1841=5,F1841=4),4.41,IF(OR(F1841=6,F1841=7),4.55,IF(OR(F1841=8,F1841=9),4.7,IF(OR(F1841=10,F1841=11,F1841=12),4.85,IF(OR(F1841=13,F1841=14,F1841=15),5.01,IF(OR(F1841=16,F1841=17,F1841=18),5.17,5.34)))))))))), IF(D1841="Գ-3", IF(F1841=0,3.21,IF(F1841=1,3.31,IF(F1841=2,3.42,IF(F1841=3,3.53,IF(OR(F1841=5,F1841=4),3.64,IF(OR(F1841=6,F1841=7),3.76,IF(OR(F1841=8,F1841=9),3.88,IF(OR(F1841=10,F1841=11,F1841=12),4.01,IF(OR(F1841=13,F1841=14,F1841=15),4.13,IF(OR(F1841=16,F1841=17,F1841=18),4.27,4.4)))))))))), IF(D1841="Ա-1", IF(F1841=0,2.66,IF(F1841=1,2.75,IF(F1841=2,2.83,IF(F1841=3,2.92,IF(OR(F1841=5,F1841=4),3.02,IF(OR(F1841=6,F1841=7),3.11,IF(OR(F1841=8,F1841=9),3.21,IF(OR(F1841=10,F1841=11,F1841=12),3.31,IF(OR(F1841=13,F1841=14,F1841=15),3.42,IF(OR(F1841=16,F1841=17,F1841=18),3.53,3.64)))))))))), IF(D1841="Ա-2", IF(F1841=0,2.28,IF(F1841=1,2.35,IF(F1841=2,2.43,IF(F1841=3,2.5,IF(OR(F1841=5,F1841=4),2.58,IF(OR(F1841=6,F1841=7),2.66,IF(OR(F1841=8,F1841=9),2.75,IF(OR(F1841=10,F1841=11,F1841=12),2.83,IF(OR(F1841=13,F1841=14,F1841=15),2.92,IF(OR(F1841=16,F1841=17,F1841=18),3.01,3.11)))))))))),IF(D1841="Ա-3", IF(F1841=0,1.96,IF(F1841=1,2.02,IF(F1841=2,2.08,IF(F1841=3,2.15,IF(OR(F1841=5,F1841=4),2.21,IF(OR(F1841=6,F1841=7),2.28,IF(OR(F1841=8,F1841=9),2.35,IF(OR(F1841=10,F1841=11,F1841=12),2.42,IF(OR(F1841=13,F1841=14,F1841=15),2.5,IF(OR(F1841=16,F1841=17,F1841=18),2.58,2.66)))))))))), IF(D1841="Կ-1", IF(F1841=0,1.68,IF(F1841=1,1.73,IF(F1841=2,1.79,IF(F1841=3,1.84,IF(OR(F1841=5,F1841=4),1.9,IF(OR(F1841=6,F1841=7),1.96,IF(OR(F1841=8,F1841=9),2.02,IF(OR(F1841=10,F1841=11,F1841=12),2.08,IF(OR(F1841=13,F1841=14,F1841=15),2.14,IF(OR(F1841=16,F1841=17,F1841=18),2.21,2.28)))))))))), IF(D1841="Կ-2", IF(F1841=0,1.45,IF(F1841=1,1.49,IF(F1841=2,1.54,IF(F1841=3,1.59,IF(OR(F1841=5,F1841=4),1.63,IF(OR(F1841=6,F1841=7),1.68,IF(OR(F1841=8,F1841=9),1.73,IF(OR(F1841=10,F1841=11,F1841=12),1.79,IF(OR(F1841=13,F1841=14,F1841=15),1.84,IF(OR(F1841=16,F1841=17,F1841=18),1.9,1.95)))))))))),IF(D1841="Կ-3", IF(F1841=0,1.25,IF(F1841=1,1.29,IF(F1841=2,1.33,IF(F1841=3,1.37,IF(OR(F1841=5,F1841=4),1.41,IF(OR(F1841=6,F1841=7),1.45,IF(OR(F1841=8,F1841=9),1.49,IF(OR(F1841=10,F1841=11,F1841=12),1.54,IF(OR(F1841=13,F1841=14,F1841=15),1.58,IF(OR(F1841=16,F1841=17,F1841=18),1.63,1.68)))))))))), "Error"))))))))))))</f>
        <v>0</v>
      </c>
      <c r="U1841" s="101">
        <v>66140</v>
      </c>
      <c r="V1841" s="102">
        <f t="shared" si="729"/>
        <v>0</v>
      </c>
      <c r="W1841" s="101"/>
      <c r="X1841" s="101"/>
      <c r="Y1841" s="102">
        <f t="shared" si="724"/>
        <v>0</v>
      </c>
      <c r="Z1841" s="102">
        <f t="shared" ref="Z1841:Z1847" si="733">+Y1841*6.565</f>
        <v>0</v>
      </c>
      <c r="AA1841" s="102" t="e">
        <f t="shared" si="730"/>
        <v>#VALUE!</v>
      </c>
    </row>
    <row r="1842" spans="1:27" ht="17.25">
      <c r="A1842" s="5"/>
      <c r="B1842" s="5"/>
      <c r="C1842" s="93"/>
      <c r="D1842" s="193"/>
      <c r="E1842" s="94"/>
      <c r="F1842" s="95"/>
      <c r="G1842" s="96" t="str">
        <f t="shared" si="725"/>
        <v>Error</v>
      </c>
      <c r="H1842" s="97">
        <v>14400</v>
      </c>
      <c r="I1842" s="98" t="e">
        <f t="shared" si="720"/>
        <v>#VALUE!</v>
      </c>
      <c r="J1842" s="88" t="e">
        <f t="shared" si="726"/>
        <v>#VALUE!</v>
      </c>
      <c r="K1842" s="98">
        <f t="shared" si="727"/>
        <v>0</v>
      </c>
      <c r="L1842" s="98">
        <f t="shared" si="721"/>
        <v>0</v>
      </c>
      <c r="M1842" s="98" t="e">
        <f t="shared" si="722"/>
        <v>#VALUE!</v>
      </c>
      <c r="N1842" s="98" t="e">
        <f t="shared" si="723"/>
        <v>#VALUE!</v>
      </c>
      <c r="O1842" s="97"/>
      <c r="P1842" s="98" t="e">
        <f t="shared" si="728"/>
        <v>#VALUE!</v>
      </c>
      <c r="Q1842" s="99" t="e">
        <f t="shared" si="731"/>
        <v>#VALUE!</v>
      </c>
      <c r="R1842" s="100"/>
      <c r="S1842" s="5"/>
      <c r="T1842" s="28">
        <f t="shared" si="732"/>
        <v>0</v>
      </c>
      <c r="U1842" s="101">
        <v>66140</v>
      </c>
      <c r="V1842" s="102">
        <f t="shared" si="729"/>
        <v>0</v>
      </c>
      <c r="W1842" s="101"/>
      <c r="X1842" s="101"/>
      <c r="Y1842" s="102">
        <f t="shared" si="724"/>
        <v>0</v>
      </c>
      <c r="Z1842" s="102">
        <f t="shared" si="733"/>
        <v>0</v>
      </c>
      <c r="AA1842" s="102" t="e">
        <f t="shared" si="730"/>
        <v>#VALUE!</v>
      </c>
    </row>
    <row r="1843" spans="1:27" ht="17.25">
      <c r="A1843" s="5"/>
      <c r="B1843" s="5"/>
      <c r="C1843" s="93"/>
      <c r="D1843" s="193"/>
      <c r="E1843" s="84"/>
      <c r="F1843" s="85"/>
      <c r="G1843" s="86" t="str">
        <f t="shared" si="725"/>
        <v>Error</v>
      </c>
      <c r="H1843" s="87">
        <v>14400</v>
      </c>
      <c r="I1843" s="88" t="e">
        <f t="shared" si="720"/>
        <v>#VALUE!</v>
      </c>
      <c r="J1843" s="88" t="e">
        <f t="shared" si="726"/>
        <v>#VALUE!</v>
      </c>
      <c r="K1843" s="88">
        <f t="shared" si="727"/>
        <v>0</v>
      </c>
      <c r="L1843" s="88">
        <f t="shared" si="721"/>
        <v>0</v>
      </c>
      <c r="M1843" s="88" t="e">
        <f t="shared" si="722"/>
        <v>#VALUE!</v>
      </c>
      <c r="N1843" s="88" t="e">
        <f t="shared" si="723"/>
        <v>#VALUE!</v>
      </c>
      <c r="O1843" s="87"/>
      <c r="P1843" s="88" t="e">
        <f t="shared" si="728"/>
        <v>#VALUE!</v>
      </c>
      <c r="Q1843" s="89" t="e">
        <f t="shared" si="731"/>
        <v>#VALUE!</v>
      </c>
      <c r="R1843" s="90"/>
      <c r="S1843" s="82"/>
      <c r="T1843" s="28">
        <f t="shared" si="732"/>
        <v>0</v>
      </c>
      <c r="U1843" s="91">
        <v>66140</v>
      </c>
      <c r="V1843" s="92">
        <f t="shared" si="729"/>
        <v>0</v>
      </c>
      <c r="W1843" s="91"/>
      <c r="X1843" s="91"/>
      <c r="Y1843" s="92">
        <f t="shared" si="724"/>
        <v>0</v>
      </c>
      <c r="Z1843" s="92">
        <f t="shared" si="733"/>
        <v>0</v>
      </c>
      <c r="AA1843" s="92" t="e">
        <f t="shared" si="730"/>
        <v>#VALUE!</v>
      </c>
    </row>
    <row r="1844" spans="1:27" ht="17.25">
      <c r="A1844" s="5"/>
      <c r="B1844" s="5"/>
      <c r="C1844" s="93"/>
      <c r="D1844" s="193"/>
      <c r="E1844" s="94"/>
      <c r="F1844" s="95"/>
      <c r="G1844" s="96" t="str">
        <f t="shared" si="725"/>
        <v>Error</v>
      </c>
      <c r="H1844" s="97">
        <v>14400</v>
      </c>
      <c r="I1844" s="98" t="e">
        <f t="shared" si="720"/>
        <v>#VALUE!</v>
      </c>
      <c r="J1844" s="88" t="e">
        <f t="shared" si="726"/>
        <v>#VALUE!</v>
      </c>
      <c r="K1844" s="98">
        <f t="shared" si="727"/>
        <v>0</v>
      </c>
      <c r="L1844" s="98">
        <f t="shared" si="721"/>
        <v>0</v>
      </c>
      <c r="M1844" s="98" t="e">
        <f t="shared" si="722"/>
        <v>#VALUE!</v>
      </c>
      <c r="N1844" s="98" t="e">
        <f t="shared" si="723"/>
        <v>#VALUE!</v>
      </c>
      <c r="O1844" s="97"/>
      <c r="P1844" s="98" t="e">
        <f t="shared" si="728"/>
        <v>#VALUE!</v>
      </c>
      <c r="Q1844" s="99" t="e">
        <f t="shared" si="731"/>
        <v>#VALUE!</v>
      </c>
      <c r="R1844" s="100"/>
      <c r="S1844" s="5"/>
      <c r="T1844" s="28">
        <f t="shared" si="732"/>
        <v>0</v>
      </c>
      <c r="U1844" s="101">
        <v>66140</v>
      </c>
      <c r="V1844" s="102">
        <f t="shared" si="729"/>
        <v>0</v>
      </c>
      <c r="W1844" s="101"/>
      <c r="X1844" s="101"/>
      <c r="Y1844" s="102">
        <f t="shared" si="724"/>
        <v>0</v>
      </c>
      <c r="Z1844" s="102">
        <f t="shared" si="733"/>
        <v>0</v>
      </c>
      <c r="AA1844" s="102" t="e">
        <f t="shared" si="730"/>
        <v>#VALUE!</v>
      </c>
    </row>
    <row r="1845" spans="1:27" ht="17.25">
      <c r="A1845" s="5"/>
      <c r="B1845" s="5"/>
      <c r="C1845" s="93"/>
      <c r="D1845" s="193"/>
      <c r="E1845" s="94"/>
      <c r="F1845" s="95"/>
      <c r="G1845" s="96" t="str">
        <f t="shared" si="725"/>
        <v>Error</v>
      </c>
      <c r="H1845" s="97">
        <v>14400</v>
      </c>
      <c r="I1845" s="98" t="e">
        <f t="shared" si="720"/>
        <v>#VALUE!</v>
      </c>
      <c r="J1845" s="88" t="e">
        <f t="shared" si="726"/>
        <v>#VALUE!</v>
      </c>
      <c r="K1845" s="98">
        <f t="shared" si="727"/>
        <v>0</v>
      </c>
      <c r="L1845" s="98">
        <f t="shared" si="721"/>
        <v>0</v>
      </c>
      <c r="M1845" s="98" t="e">
        <f t="shared" si="722"/>
        <v>#VALUE!</v>
      </c>
      <c r="N1845" s="98" t="e">
        <f t="shared" si="723"/>
        <v>#VALUE!</v>
      </c>
      <c r="O1845" s="97"/>
      <c r="P1845" s="98" t="e">
        <f t="shared" si="728"/>
        <v>#VALUE!</v>
      </c>
      <c r="Q1845" s="99" t="e">
        <f t="shared" si="731"/>
        <v>#VALUE!</v>
      </c>
      <c r="R1845" s="100"/>
      <c r="S1845" s="5"/>
      <c r="T1845" s="28">
        <f t="shared" si="732"/>
        <v>0</v>
      </c>
      <c r="U1845" s="101">
        <v>66140</v>
      </c>
      <c r="V1845" s="102">
        <f t="shared" si="729"/>
        <v>0</v>
      </c>
      <c r="W1845" s="101"/>
      <c r="X1845" s="101"/>
      <c r="Y1845" s="102">
        <f t="shared" si="724"/>
        <v>0</v>
      </c>
      <c r="Z1845" s="102">
        <f t="shared" si="733"/>
        <v>0</v>
      </c>
      <c r="AA1845" s="102" t="e">
        <f t="shared" si="730"/>
        <v>#VALUE!</v>
      </c>
    </row>
    <row r="1846" spans="1:27" ht="17.25">
      <c r="A1846" s="5"/>
      <c r="B1846" s="5"/>
      <c r="C1846" s="93"/>
      <c r="D1846" s="193"/>
      <c r="E1846" s="94"/>
      <c r="F1846" s="95"/>
      <c r="G1846" s="96" t="str">
        <f t="shared" si="725"/>
        <v>Error</v>
      </c>
      <c r="H1846" s="97">
        <v>14400</v>
      </c>
      <c r="I1846" s="98" t="e">
        <f t="shared" si="720"/>
        <v>#VALUE!</v>
      </c>
      <c r="J1846" s="88" t="e">
        <f t="shared" si="726"/>
        <v>#VALUE!</v>
      </c>
      <c r="K1846" s="98">
        <f t="shared" si="727"/>
        <v>0</v>
      </c>
      <c r="L1846" s="98">
        <f t="shared" si="721"/>
        <v>0</v>
      </c>
      <c r="M1846" s="98" t="e">
        <f t="shared" si="722"/>
        <v>#VALUE!</v>
      </c>
      <c r="N1846" s="98" t="e">
        <f t="shared" si="723"/>
        <v>#VALUE!</v>
      </c>
      <c r="O1846" s="97"/>
      <c r="P1846" s="98" t="e">
        <f t="shared" si="728"/>
        <v>#VALUE!</v>
      </c>
      <c r="Q1846" s="99" t="e">
        <f t="shared" si="731"/>
        <v>#VALUE!</v>
      </c>
      <c r="R1846" s="100"/>
      <c r="S1846" s="5"/>
      <c r="T1846" s="28">
        <f t="shared" si="732"/>
        <v>0</v>
      </c>
      <c r="U1846" s="101">
        <v>66140</v>
      </c>
      <c r="V1846" s="102">
        <f t="shared" si="729"/>
        <v>0</v>
      </c>
      <c r="W1846" s="101"/>
      <c r="X1846" s="101"/>
      <c r="Y1846" s="102">
        <f t="shared" si="724"/>
        <v>0</v>
      </c>
      <c r="Z1846" s="102">
        <f t="shared" si="733"/>
        <v>0</v>
      </c>
      <c r="AA1846" s="102" t="e">
        <f t="shared" si="730"/>
        <v>#VALUE!</v>
      </c>
    </row>
    <row r="1847" spans="1:27" ht="18" thickBot="1">
      <c r="A1847" s="103"/>
      <c r="B1847" s="103"/>
      <c r="C1847" s="104"/>
      <c r="D1847" s="194"/>
      <c r="E1847" s="105"/>
      <c r="F1847" s="106"/>
      <c r="G1847" s="107" t="str">
        <f t="shared" si="725"/>
        <v>Error</v>
      </c>
      <c r="H1847" s="108">
        <v>14400</v>
      </c>
      <c r="I1847" s="109" t="e">
        <f t="shared" si="720"/>
        <v>#VALUE!</v>
      </c>
      <c r="J1847" s="88" t="e">
        <f t="shared" si="726"/>
        <v>#VALUE!</v>
      </c>
      <c r="K1847" s="109">
        <f t="shared" si="727"/>
        <v>0</v>
      </c>
      <c r="L1847" s="109">
        <f t="shared" si="721"/>
        <v>0</v>
      </c>
      <c r="M1847" s="109" t="e">
        <f t="shared" si="722"/>
        <v>#VALUE!</v>
      </c>
      <c r="N1847" s="109" t="e">
        <f t="shared" si="723"/>
        <v>#VALUE!</v>
      </c>
      <c r="O1847" s="108"/>
      <c r="P1847" s="109" t="e">
        <f t="shared" si="728"/>
        <v>#VALUE!</v>
      </c>
      <c r="Q1847" s="110" t="e">
        <f t="shared" si="731"/>
        <v>#VALUE!</v>
      </c>
      <c r="R1847" s="111"/>
      <c r="S1847" s="103"/>
      <c r="T1847" s="28">
        <f t="shared" si="732"/>
        <v>0</v>
      </c>
      <c r="U1847" s="112">
        <v>66140</v>
      </c>
      <c r="V1847" s="113">
        <f t="shared" si="729"/>
        <v>0</v>
      </c>
      <c r="W1847" s="112"/>
      <c r="X1847" s="112"/>
      <c r="Y1847" s="113">
        <f t="shared" si="724"/>
        <v>0</v>
      </c>
      <c r="Z1847" s="113">
        <f t="shared" si="733"/>
        <v>0</v>
      </c>
      <c r="AA1847" s="113" t="e">
        <f t="shared" si="730"/>
        <v>#VALUE!</v>
      </c>
    </row>
    <row r="1848" spans="1:27" s="120" customFormat="1" ht="15.75" thickBot="1">
      <c r="A1848" s="1055" t="s">
        <v>47</v>
      </c>
      <c r="B1848" s="1056"/>
      <c r="C1848" s="1056"/>
      <c r="D1848" s="1056"/>
      <c r="E1848" s="114">
        <f>SUM(E1776:E1847)</f>
        <v>0</v>
      </c>
      <c r="F1848" s="115"/>
      <c r="G1848" s="116">
        <f>SUM(G1776:G1847)</f>
        <v>0</v>
      </c>
      <c r="H1848" s="117"/>
      <c r="I1848" s="118" t="e">
        <f t="shared" ref="I1848:R1848" si="734">SUM(I1776:I1847)</f>
        <v>#VALUE!</v>
      </c>
      <c r="J1848" s="118" t="e">
        <f t="shared" si="734"/>
        <v>#VALUE!</v>
      </c>
      <c r="K1848" s="118">
        <f t="shared" si="734"/>
        <v>0</v>
      </c>
      <c r="L1848" s="118">
        <f t="shared" si="734"/>
        <v>0</v>
      </c>
      <c r="M1848" s="118" t="e">
        <f t="shared" si="734"/>
        <v>#VALUE!</v>
      </c>
      <c r="N1848" s="118" t="e">
        <f t="shared" si="734"/>
        <v>#VALUE!</v>
      </c>
      <c r="O1848" s="117">
        <f t="shared" si="734"/>
        <v>0</v>
      </c>
      <c r="P1848" s="118" t="e">
        <f t="shared" si="734"/>
        <v>#VALUE!</v>
      </c>
      <c r="Q1848" s="119" t="e">
        <f t="shared" si="734"/>
        <v>#VALUE!</v>
      </c>
      <c r="R1848" s="116">
        <f t="shared" si="734"/>
        <v>0</v>
      </c>
      <c r="S1848" s="117"/>
      <c r="T1848" s="117"/>
      <c r="U1848" s="117"/>
      <c r="V1848" s="118">
        <f t="shared" ref="V1848:AA1848" si="735">SUM(V1776:V1847)</f>
        <v>0</v>
      </c>
      <c r="W1848" s="118">
        <f t="shared" si="735"/>
        <v>0</v>
      </c>
      <c r="X1848" s="118">
        <f t="shared" si="735"/>
        <v>0</v>
      </c>
      <c r="Y1848" s="118">
        <f t="shared" si="735"/>
        <v>0</v>
      </c>
      <c r="Z1848" s="118">
        <f t="shared" si="735"/>
        <v>0</v>
      </c>
      <c r="AA1848" s="119" t="e">
        <f t="shared" si="735"/>
        <v>#VALUE!</v>
      </c>
    </row>
    <row r="1851" spans="1:27" ht="15.75" thickBot="1"/>
    <row r="1852" spans="1:27" ht="24.75" customHeight="1" thickBot="1">
      <c r="A1852" s="1027" t="s">
        <v>224</v>
      </c>
      <c r="B1852" s="1028"/>
      <c r="C1852" s="1028"/>
      <c r="D1852" s="1040"/>
      <c r="E1852" s="1027" t="s">
        <v>51</v>
      </c>
      <c r="F1852" s="1028"/>
      <c r="G1852" s="1028"/>
      <c r="H1852" s="1028"/>
      <c r="I1852" s="1028"/>
      <c r="J1852" s="1028"/>
      <c r="K1852" s="1028"/>
      <c r="L1852" s="1029" t="s">
        <v>52</v>
      </c>
      <c r="M1852" s="1030"/>
      <c r="N1852" s="1030"/>
      <c r="O1852" s="1030"/>
      <c r="P1852" s="1030"/>
      <c r="Q1852" s="1030"/>
      <c r="R1852" s="1031"/>
      <c r="S1852" s="15"/>
    </row>
    <row r="1853" spans="1:27" ht="99" customHeight="1">
      <c r="A1853" s="16" t="s">
        <v>10</v>
      </c>
      <c r="B1853" s="17" t="s">
        <v>54</v>
      </c>
      <c r="C1853" s="1034" t="s">
        <v>55</v>
      </c>
      <c r="D1853" s="1035"/>
      <c r="E1853" s="18" t="s">
        <v>56</v>
      </c>
      <c r="F1853" s="1032" t="s">
        <v>14</v>
      </c>
      <c r="G1853" s="1033"/>
      <c r="H1853" s="19" t="s">
        <v>58</v>
      </c>
      <c r="I1853" s="20" t="s">
        <v>59</v>
      </c>
      <c r="J1853" s="20" t="s">
        <v>60</v>
      </c>
      <c r="K1853" s="21" t="s">
        <v>61</v>
      </c>
      <c r="L1853" s="18" t="s">
        <v>56</v>
      </c>
      <c r="M1853" s="19" t="s">
        <v>90</v>
      </c>
      <c r="N1853" s="19" t="s">
        <v>62</v>
      </c>
      <c r="O1853" s="19" t="s">
        <v>58</v>
      </c>
      <c r="P1853" s="20" t="s">
        <v>59</v>
      </c>
      <c r="Q1853" s="22" t="str">
        <f>+J1853</f>
        <v>Ընդամենը ամսական աշխատավարձ</v>
      </c>
      <c r="R1853" s="23" t="s">
        <v>92</v>
      </c>
      <c r="S1853" s="24" t="s">
        <v>53</v>
      </c>
    </row>
    <row r="1854" spans="1:27" ht="17.25">
      <c r="A1854" s="25">
        <v>1</v>
      </c>
      <c r="B1854" s="26"/>
      <c r="C1854" s="1036" t="s">
        <v>227</v>
      </c>
      <c r="D1854" s="1037"/>
      <c r="E1854" s="27"/>
      <c r="F1854" s="29"/>
      <c r="G1854" s="29">
        <v>66140</v>
      </c>
      <c r="H1854" s="29"/>
      <c r="I1854" s="30"/>
      <c r="J1854" s="31">
        <f>IF(F1854&gt;G1854,F1854,G1854)+I1854+H1854</f>
        <v>66140</v>
      </c>
      <c r="K1854" s="32">
        <f>IF(J1854=0,0,J1854*6.565)</f>
        <v>434209.10000000003</v>
      </c>
      <c r="L1854" s="36">
        <f>+E1854</f>
        <v>0</v>
      </c>
      <c r="M1854" s="37"/>
      <c r="N1854" s="33">
        <v>66140</v>
      </c>
      <c r="O1854" s="33"/>
      <c r="P1854" s="33"/>
      <c r="Q1854" s="31">
        <f>M1854*N1854+O1854+P1854</f>
        <v>0</v>
      </c>
      <c r="R1854" s="32">
        <f>Q1854*6.565</f>
        <v>0</v>
      </c>
      <c r="S1854" s="34">
        <f>+R1854+K1854</f>
        <v>434209.10000000003</v>
      </c>
    </row>
    <row r="1855" spans="1:27" ht="17.25">
      <c r="A1855" s="25">
        <v>2</v>
      </c>
      <c r="B1855" s="26"/>
      <c r="C1855" s="1036" t="s">
        <v>225</v>
      </c>
      <c r="D1855" s="1037"/>
      <c r="E1855" s="27"/>
      <c r="F1855" s="29"/>
      <c r="G1855" s="29">
        <v>66140</v>
      </c>
      <c r="H1855" s="30"/>
      <c r="I1855" s="30"/>
      <c r="J1855" s="31">
        <f>IF(F1855&gt;G1855,F1855,G1855)+I1855+H1855</f>
        <v>66140</v>
      </c>
      <c r="K1855" s="32">
        <f>IF(J1855=0,0,J1855*6.565)</f>
        <v>434209.10000000003</v>
      </c>
      <c r="L1855" s="36">
        <f>+E1855</f>
        <v>0</v>
      </c>
      <c r="M1855" s="37"/>
      <c r="N1855" s="33">
        <v>66140</v>
      </c>
      <c r="O1855" s="33"/>
      <c r="P1855" s="33"/>
      <c r="Q1855" s="31">
        <f>M1855*N1855+O1855+P1855</f>
        <v>0</v>
      </c>
      <c r="R1855" s="32">
        <f>Q1855*6.565</f>
        <v>0</v>
      </c>
      <c r="S1855" s="34">
        <f>+R1855+K1855</f>
        <v>434209.10000000003</v>
      </c>
    </row>
    <row r="1856" spans="1:27" ht="18" thickBot="1">
      <c r="A1856" s="25">
        <v>3</v>
      </c>
      <c r="B1856" s="26"/>
      <c r="C1856" s="1038" t="s">
        <v>446</v>
      </c>
      <c r="D1856" s="1039"/>
      <c r="E1856" s="27"/>
      <c r="F1856" s="29"/>
      <c r="G1856" s="29">
        <v>66140</v>
      </c>
      <c r="H1856" s="30"/>
      <c r="I1856" s="30"/>
      <c r="J1856" s="31">
        <f>IF(F1856&gt;G1856,F1856,G1856)+I1856+H1856</f>
        <v>66140</v>
      </c>
      <c r="K1856" s="32">
        <f>IF(J1856=0,0,J1856*6.565)</f>
        <v>434209.10000000003</v>
      </c>
      <c r="L1856" s="36">
        <f>+E1856</f>
        <v>0</v>
      </c>
      <c r="M1856" s="37"/>
      <c r="N1856" s="33">
        <v>66140</v>
      </c>
      <c r="O1856" s="33"/>
      <c r="P1856" s="33"/>
      <c r="Q1856" s="31">
        <f>M1856*N1856+O1856+P1856</f>
        <v>0</v>
      </c>
      <c r="R1856" s="32">
        <f>Q1856*6.565</f>
        <v>0</v>
      </c>
      <c r="S1856" s="34">
        <f>+R1856+K1856</f>
        <v>434209.10000000003</v>
      </c>
    </row>
    <row r="1857" spans="1:19" ht="23.25" thickBot="1">
      <c r="A1857" s="1083" t="s">
        <v>47</v>
      </c>
      <c r="B1857" s="1084"/>
      <c r="C1857" s="1084"/>
      <c r="D1857" s="196"/>
      <c r="E1857" s="35">
        <f>SUM(E1854:E1856)</f>
        <v>0</v>
      </c>
      <c r="F1857" s="35">
        <f t="shared" ref="F1857:K1857" si="736">SUM(F1854:F1856)</f>
        <v>0</v>
      </c>
      <c r="G1857" s="223">
        <f t="shared" si="736"/>
        <v>198420</v>
      </c>
      <c r="H1857" s="223">
        <f t="shared" si="736"/>
        <v>0</v>
      </c>
      <c r="I1857" s="223">
        <f t="shared" si="736"/>
        <v>0</v>
      </c>
      <c r="J1857" s="223">
        <f t="shared" si="736"/>
        <v>198420</v>
      </c>
      <c r="K1857" s="223">
        <f t="shared" si="736"/>
        <v>1302627.3</v>
      </c>
      <c r="L1857" s="35">
        <f>SUM(L1854:L1856)</f>
        <v>0</v>
      </c>
      <c r="M1857" s="35"/>
      <c r="N1857" s="223">
        <f t="shared" ref="N1857:S1857" si="737">SUM(N1854:N1856)</f>
        <v>198420</v>
      </c>
      <c r="O1857" s="223">
        <f t="shared" si="737"/>
        <v>0</v>
      </c>
      <c r="P1857" s="223">
        <f t="shared" si="737"/>
        <v>0</v>
      </c>
      <c r="Q1857" s="223">
        <f t="shared" si="737"/>
        <v>0</v>
      </c>
      <c r="R1857" s="223">
        <f t="shared" si="737"/>
        <v>0</v>
      </c>
      <c r="S1857" s="223">
        <f t="shared" si="737"/>
        <v>1302627.3</v>
      </c>
    </row>
  </sheetData>
  <mergeCells count="191">
    <mergeCell ref="A34:D34"/>
    <mergeCell ref="E34:AA34"/>
    <mergeCell ref="A35:D35"/>
    <mergeCell ref="E35:Q35"/>
    <mergeCell ref="A110:D110"/>
    <mergeCell ref="R114:AA114"/>
    <mergeCell ref="R35:AA35"/>
    <mergeCell ref="A1857:C1857"/>
    <mergeCell ref="A192:D192"/>
    <mergeCell ref="E192:AA192"/>
    <mergeCell ref="A193:D193"/>
    <mergeCell ref="E193:Q193"/>
    <mergeCell ref="A268:D268"/>
    <mergeCell ref="A113:D113"/>
    <mergeCell ref="E113:AA113"/>
    <mergeCell ref="A114:D114"/>
    <mergeCell ref="E114:Q114"/>
    <mergeCell ref="A189:D189"/>
    <mergeCell ref="A350:D350"/>
    <mergeCell ref="E350:AA350"/>
    <mergeCell ref="A351:D351"/>
    <mergeCell ref="E351:Q351"/>
    <mergeCell ref="A426:D426"/>
    <mergeCell ref="A271:D271"/>
    <mergeCell ref="E271:AA271"/>
    <mergeCell ref="A272:D272"/>
    <mergeCell ref="E272:Q272"/>
    <mergeCell ref="A347:D347"/>
    <mergeCell ref="A508:D508"/>
    <mergeCell ref="E508:AA508"/>
    <mergeCell ref="A509:D509"/>
    <mergeCell ref="E509:Q509"/>
    <mergeCell ref="A584:D584"/>
    <mergeCell ref="A429:D429"/>
    <mergeCell ref="E429:AA429"/>
    <mergeCell ref="A430:D430"/>
    <mergeCell ref="E430:Q430"/>
    <mergeCell ref="A505:D505"/>
    <mergeCell ref="A666:D666"/>
    <mergeCell ref="E666:AA666"/>
    <mergeCell ref="A667:D667"/>
    <mergeCell ref="E667:Q667"/>
    <mergeCell ref="A742:D742"/>
    <mergeCell ref="A587:D587"/>
    <mergeCell ref="E587:AA587"/>
    <mergeCell ref="A588:D588"/>
    <mergeCell ref="E588:Q588"/>
    <mergeCell ref="A663:D663"/>
    <mergeCell ref="A824:D824"/>
    <mergeCell ref="E824:AA824"/>
    <mergeCell ref="A825:D825"/>
    <mergeCell ref="E825:Q825"/>
    <mergeCell ref="A900:D900"/>
    <mergeCell ref="R904:AA904"/>
    <mergeCell ref="A745:D745"/>
    <mergeCell ref="E745:AA745"/>
    <mergeCell ref="A746:D746"/>
    <mergeCell ref="E746:Q746"/>
    <mergeCell ref="A821:D821"/>
    <mergeCell ref="A982:D982"/>
    <mergeCell ref="E982:AA982"/>
    <mergeCell ref="A983:D983"/>
    <mergeCell ref="E983:Q983"/>
    <mergeCell ref="A1058:D1058"/>
    <mergeCell ref="R1062:AA1062"/>
    <mergeCell ref="R983:AA983"/>
    <mergeCell ref="A903:D903"/>
    <mergeCell ref="E903:AA903"/>
    <mergeCell ref="A904:D904"/>
    <mergeCell ref="E904:Q904"/>
    <mergeCell ref="A979:D979"/>
    <mergeCell ref="A1140:D1140"/>
    <mergeCell ref="E1140:AA1140"/>
    <mergeCell ref="A1141:D1141"/>
    <mergeCell ref="E1141:Q1141"/>
    <mergeCell ref="A1216:D1216"/>
    <mergeCell ref="R1220:AA1220"/>
    <mergeCell ref="R1141:AA1141"/>
    <mergeCell ref="A1061:D1061"/>
    <mergeCell ref="E1061:AA1061"/>
    <mergeCell ref="A1062:D1062"/>
    <mergeCell ref="E1062:Q1062"/>
    <mergeCell ref="A1137:D1137"/>
    <mergeCell ref="A1453:D1453"/>
    <mergeCell ref="A1298:D1298"/>
    <mergeCell ref="E1298:AA1298"/>
    <mergeCell ref="A1299:D1299"/>
    <mergeCell ref="E1299:Q1299"/>
    <mergeCell ref="A1374:D1374"/>
    <mergeCell ref="R1299:AA1299"/>
    <mergeCell ref="A1219:D1219"/>
    <mergeCell ref="E1219:AA1219"/>
    <mergeCell ref="A1220:D1220"/>
    <mergeCell ref="E1220:Q1220"/>
    <mergeCell ref="A1295:D1295"/>
    <mergeCell ref="B15:G15"/>
    <mergeCell ref="B14:G14"/>
    <mergeCell ref="A1772:D1772"/>
    <mergeCell ref="E1772:AA1772"/>
    <mergeCell ref="A1773:D1773"/>
    <mergeCell ref="E1773:Q1773"/>
    <mergeCell ref="A1848:D1848"/>
    <mergeCell ref="A1693:D1693"/>
    <mergeCell ref="E1693:AA1693"/>
    <mergeCell ref="A1694:D1694"/>
    <mergeCell ref="E1694:Q1694"/>
    <mergeCell ref="A1769:D1769"/>
    <mergeCell ref="A1614:D1614"/>
    <mergeCell ref="E1614:AA1614"/>
    <mergeCell ref="A1615:D1615"/>
    <mergeCell ref="E1615:Q1615"/>
    <mergeCell ref="A1690:D1690"/>
    <mergeCell ref="A1535:D1535"/>
    <mergeCell ref="E1535:AA1535"/>
    <mergeCell ref="A1536:D1536"/>
    <mergeCell ref="E1536:Q1536"/>
    <mergeCell ref="A1611:D1611"/>
    <mergeCell ref="A1456:D1456"/>
    <mergeCell ref="E1456:AA1456"/>
    <mergeCell ref="E19:F19"/>
    <mergeCell ref="E20:F20"/>
    <mergeCell ref="E21:F21"/>
    <mergeCell ref="E22:F22"/>
    <mergeCell ref="E24:F24"/>
    <mergeCell ref="E25:F25"/>
    <mergeCell ref="E26:F26"/>
    <mergeCell ref="E29:F29"/>
    <mergeCell ref="R1773:AA1773"/>
    <mergeCell ref="R1694:AA1694"/>
    <mergeCell ref="R1615:AA1615"/>
    <mergeCell ref="R1536:AA1536"/>
    <mergeCell ref="R1457:AA1457"/>
    <mergeCell ref="R1378:AA1378"/>
    <mergeCell ref="R351:AA351"/>
    <mergeCell ref="R272:AA272"/>
    <mergeCell ref="R193:AA193"/>
    <mergeCell ref="R825:AA825"/>
    <mergeCell ref="R746:AA746"/>
    <mergeCell ref="R667:AA667"/>
    <mergeCell ref="R588:AA588"/>
    <mergeCell ref="R509:AA509"/>
    <mergeCell ref="R430:AA430"/>
    <mergeCell ref="E1457:Q1457"/>
    <mergeCell ref="V28:W28"/>
    <mergeCell ref="V29:W29"/>
    <mergeCell ref="V30:W30"/>
    <mergeCell ref="S17:W17"/>
    <mergeCell ref="V18:W18"/>
    <mergeCell ref="B17:F17"/>
    <mergeCell ref="E18:F18"/>
    <mergeCell ref="J17:N17"/>
    <mergeCell ref="L18:N18"/>
    <mergeCell ref="L19:N19"/>
    <mergeCell ref="L20:N20"/>
    <mergeCell ref="L21:N21"/>
    <mergeCell ref="V19:W19"/>
    <mergeCell ref="V20:W20"/>
    <mergeCell ref="V21:W21"/>
    <mergeCell ref="V22:W22"/>
    <mergeCell ref="V24:W24"/>
    <mergeCell ref="V25:W25"/>
    <mergeCell ref="V26:W26"/>
    <mergeCell ref="V27:W27"/>
    <mergeCell ref="V23:W23"/>
    <mergeCell ref="E27:F27"/>
    <mergeCell ref="E28:F28"/>
    <mergeCell ref="E30:F30"/>
    <mergeCell ref="E1852:K1852"/>
    <mergeCell ref="L1852:R1852"/>
    <mergeCell ref="F1853:G1853"/>
    <mergeCell ref="C1853:D1853"/>
    <mergeCell ref="C1854:D1854"/>
    <mergeCell ref="C1855:D1855"/>
    <mergeCell ref="C1856:D1856"/>
    <mergeCell ref="A1852:D1852"/>
    <mergeCell ref="L22:N22"/>
    <mergeCell ref="L24:N24"/>
    <mergeCell ref="L25:N25"/>
    <mergeCell ref="L26:N26"/>
    <mergeCell ref="L27:N27"/>
    <mergeCell ref="L28:N28"/>
    <mergeCell ref="L29:N29"/>
    <mergeCell ref="L30:N30"/>
    <mergeCell ref="E23:F23"/>
    <mergeCell ref="L23:N23"/>
    <mergeCell ref="A1457:D1457"/>
    <mergeCell ref="A1532:D1532"/>
    <mergeCell ref="A1377:D1377"/>
    <mergeCell ref="E1377:AA1377"/>
    <mergeCell ref="A1378:D1378"/>
    <mergeCell ref="E1378:Q1378"/>
  </mergeCells>
  <conditionalFormatting sqref="J38:J109">
    <cfRule type="cellIs" dxfId="87" priority="82" operator="greaterThan">
      <formula>I38</formula>
    </cfRule>
  </conditionalFormatting>
  <conditionalFormatting sqref="J117:J188">
    <cfRule type="cellIs" dxfId="86" priority="81" operator="greaterThan">
      <formula>I117</formula>
    </cfRule>
  </conditionalFormatting>
  <conditionalFormatting sqref="J196:J267">
    <cfRule type="cellIs" dxfId="85" priority="80" operator="greaterThan">
      <formula>I196</formula>
    </cfRule>
  </conditionalFormatting>
  <conditionalFormatting sqref="J275:J346">
    <cfRule type="cellIs" dxfId="84" priority="79" operator="greaterThan">
      <formula>I275</formula>
    </cfRule>
  </conditionalFormatting>
  <conditionalFormatting sqref="J354:J425">
    <cfRule type="cellIs" dxfId="83" priority="78" operator="greaterThan">
      <formula>I354</formula>
    </cfRule>
  </conditionalFormatting>
  <conditionalFormatting sqref="J433:J504">
    <cfRule type="cellIs" dxfId="82" priority="77" operator="greaterThan">
      <formula>I433</formula>
    </cfRule>
  </conditionalFormatting>
  <conditionalFormatting sqref="J1776:J1847">
    <cfRule type="cellIs" dxfId="81" priority="76" operator="greaterThan">
      <formula>I1776</formula>
    </cfRule>
  </conditionalFormatting>
  <conditionalFormatting sqref="J512:J583">
    <cfRule type="cellIs" dxfId="80" priority="75" operator="greaterThan">
      <formula>I512</formula>
    </cfRule>
  </conditionalFormatting>
  <conditionalFormatting sqref="J591:J662">
    <cfRule type="cellIs" dxfId="79" priority="74" operator="greaterThan">
      <formula>I591</formula>
    </cfRule>
  </conditionalFormatting>
  <conditionalFormatting sqref="J670:J741">
    <cfRule type="cellIs" dxfId="78" priority="73" operator="greaterThan">
      <formula>I670</formula>
    </cfRule>
  </conditionalFormatting>
  <conditionalFormatting sqref="J749:J820">
    <cfRule type="cellIs" dxfId="77" priority="72" operator="greaterThan">
      <formula>I749</formula>
    </cfRule>
  </conditionalFormatting>
  <conditionalFormatting sqref="J828:J899">
    <cfRule type="cellIs" dxfId="76" priority="71" operator="greaterThan">
      <formula>I828</formula>
    </cfRule>
  </conditionalFormatting>
  <conditionalFormatting sqref="J907:J978">
    <cfRule type="cellIs" dxfId="75" priority="70" operator="greaterThan">
      <formula>I907</formula>
    </cfRule>
  </conditionalFormatting>
  <conditionalFormatting sqref="J986:J1057">
    <cfRule type="cellIs" dxfId="74" priority="69" operator="greaterThan">
      <formula>I986</formula>
    </cfRule>
  </conditionalFormatting>
  <conditionalFormatting sqref="J1065:J1136">
    <cfRule type="cellIs" dxfId="73" priority="68" operator="greaterThan">
      <formula>I1065</formula>
    </cfRule>
  </conditionalFormatting>
  <conditionalFormatting sqref="J1144:J1215">
    <cfRule type="cellIs" dxfId="72" priority="67" operator="greaterThan">
      <formula>I1144</formula>
    </cfRule>
  </conditionalFormatting>
  <conditionalFormatting sqref="J1223:J1294">
    <cfRule type="cellIs" dxfId="71" priority="66" operator="greaterThan">
      <formula>I1223</formula>
    </cfRule>
  </conditionalFormatting>
  <conditionalFormatting sqref="J1302:J1373">
    <cfRule type="cellIs" dxfId="70" priority="65" operator="greaterThan">
      <formula>I1302</formula>
    </cfRule>
  </conditionalFormatting>
  <conditionalFormatting sqref="J1381:J1452">
    <cfRule type="cellIs" dxfId="69" priority="64" operator="greaterThan">
      <formula>I1381</formula>
    </cfRule>
  </conditionalFormatting>
  <conditionalFormatting sqref="J1460:J1531">
    <cfRule type="cellIs" dxfId="68" priority="63" operator="greaterThan">
      <formula>I1460</formula>
    </cfRule>
  </conditionalFormatting>
  <conditionalFormatting sqref="J1539:J1610">
    <cfRule type="cellIs" dxfId="67" priority="62" operator="greaterThan">
      <formula>I1539</formula>
    </cfRule>
  </conditionalFormatting>
  <conditionalFormatting sqref="J1618:J1689">
    <cfRule type="cellIs" dxfId="66" priority="61" operator="greaterThan">
      <formula>I1618</formula>
    </cfRule>
  </conditionalFormatting>
  <conditionalFormatting sqref="J1697:J1768">
    <cfRule type="cellIs" dxfId="65" priority="60" operator="greaterThan">
      <formula>I1697</formula>
    </cfRule>
  </conditionalFormatting>
  <conditionalFormatting sqref="J117:J188">
    <cfRule type="cellIs" dxfId="64" priority="59" operator="greaterThan">
      <formula>I117</formula>
    </cfRule>
  </conditionalFormatting>
  <conditionalFormatting sqref="J196:J267">
    <cfRule type="cellIs" dxfId="63" priority="58" operator="greaterThan">
      <formula>I196</formula>
    </cfRule>
  </conditionalFormatting>
  <conditionalFormatting sqref="J196:J267">
    <cfRule type="cellIs" dxfId="62" priority="57" operator="greaterThan">
      <formula>I196</formula>
    </cfRule>
  </conditionalFormatting>
  <conditionalFormatting sqref="J275:J346">
    <cfRule type="cellIs" dxfId="61" priority="56" operator="greaterThan">
      <formula>I275</formula>
    </cfRule>
  </conditionalFormatting>
  <conditionalFormatting sqref="J275:J346">
    <cfRule type="cellIs" dxfId="60" priority="55" operator="greaterThan">
      <formula>I275</formula>
    </cfRule>
  </conditionalFormatting>
  <conditionalFormatting sqref="J354:J425">
    <cfRule type="cellIs" dxfId="59" priority="54" operator="greaterThan">
      <formula>I354</formula>
    </cfRule>
  </conditionalFormatting>
  <conditionalFormatting sqref="J354:J425">
    <cfRule type="cellIs" dxfId="58" priority="53" operator="greaterThan">
      <formula>I354</formula>
    </cfRule>
  </conditionalFormatting>
  <conditionalFormatting sqref="J433:J504">
    <cfRule type="cellIs" dxfId="57" priority="52" operator="greaterThan">
      <formula>I433</formula>
    </cfRule>
  </conditionalFormatting>
  <conditionalFormatting sqref="J433:J504">
    <cfRule type="cellIs" dxfId="56" priority="51" operator="greaterThan">
      <formula>I433</formula>
    </cfRule>
  </conditionalFormatting>
  <conditionalFormatting sqref="J512:J583">
    <cfRule type="cellIs" dxfId="55" priority="50" operator="greaterThan">
      <formula>I512</formula>
    </cfRule>
  </conditionalFormatting>
  <conditionalFormatting sqref="J512:J583">
    <cfRule type="cellIs" dxfId="54" priority="49" operator="greaterThan">
      <formula>I512</formula>
    </cfRule>
  </conditionalFormatting>
  <conditionalFormatting sqref="J591:J662">
    <cfRule type="cellIs" dxfId="53" priority="48" operator="greaterThan">
      <formula>I591</formula>
    </cfRule>
  </conditionalFormatting>
  <conditionalFormatting sqref="J591:J662">
    <cfRule type="cellIs" dxfId="52" priority="47" operator="greaterThan">
      <formula>I591</formula>
    </cfRule>
  </conditionalFormatting>
  <conditionalFormatting sqref="J670:J741">
    <cfRule type="cellIs" dxfId="51" priority="46" operator="greaterThan">
      <formula>I670</formula>
    </cfRule>
  </conditionalFormatting>
  <conditionalFormatting sqref="J670:J741">
    <cfRule type="cellIs" dxfId="50" priority="45" operator="greaterThan">
      <formula>I670</formula>
    </cfRule>
  </conditionalFormatting>
  <conditionalFormatting sqref="J749:J820">
    <cfRule type="cellIs" dxfId="49" priority="44" operator="greaterThan">
      <formula>I749</formula>
    </cfRule>
  </conditionalFormatting>
  <conditionalFormatting sqref="J749:J820">
    <cfRule type="cellIs" dxfId="48" priority="43" operator="greaterThan">
      <formula>I749</formula>
    </cfRule>
  </conditionalFormatting>
  <conditionalFormatting sqref="J828:J899">
    <cfRule type="cellIs" dxfId="47" priority="42" operator="greaterThan">
      <formula>I828</formula>
    </cfRule>
  </conditionalFormatting>
  <conditionalFormatting sqref="J828:J899">
    <cfRule type="cellIs" dxfId="46" priority="41" operator="greaterThan">
      <formula>I828</formula>
    </cfRule>
  </conditionalFormatting>
  <conditionalFormatting sqref="J907:J978">
    <cfRule type="cellIs" dxfId="45" priority="40" operator="greaterThan">
      <formula>I907</formula>
    </cfRule>
  </conditionalFormatting>
  <conditionalFormatting sqref="J907:J978">
    <cfRule type="cellIs" dxfId="44" priority="39" operator="greaterThan">
      <formula>I907</formula>
    </cfRule>
  </conditionalFormatting>
  <conditionalFormatting sqref="J986:J1057">
    <cfRule type="cellIs" dxfId="43" priority="38" operator="greaterThan">
      <formula>I986</formula>
    </cfRule>
  </conditionalFormatting>
  <conditionalFormatting sqref="J986:J1057">
    <cfRule type="cellIs" dxfId="42" priority="37" operator="greaterThan">
      <formula>I986</formula>
    </cfRule>
  </conditionalFormatting>
  <conditionalFormatting sqref="J1065:J1136">
    <cfRule type="cellIs" dxfId="41" priority="36" operator="greaterThan">
      <formula>I1065</formula>
    </cfRule>
  </conditionalFormatting>
  <conditionalFormatting sqref="J1065:J1136">
    <cfRule type="cellIs" dxfId="40" priority="35" operator="greaterThan">
      <formula>I1065</formula>
    </cfRule>
  </conditionalFormatting>
  <conditionalFormatting sqref="J1144:J1215">
    <cfRule type="cellIs" dxfId="39" priority="34" operator="greaterThan">
      <formula>I1144</formula>
    </cfRule>
  </conditionalFormatting>
  <conditionalFormatting sqref="J1144:J1215">
    <cfRule type="cellIs" dxfId="38" priority="33" operator="greaterThan">
      <formula>I1144</formula>
    </cfRule>
  </conditionalFormatting>
  <conditionalFormatting sqref="J1223:J1294">
    <cfRule type="cellIs" dxfId="37" priority="32" operator="greaterThan">
      <formula>I1223</formula>
    </cfRule>
  </conditionalFormatting>
  <conditionalFormatting sqref="J1223:J1294">
    <cfRule type="cellIs" dxfId="36" priority="31" operator="greaterThan">
      <formula>I1223</formula>
    </cfRule>
  </conditionalFormatting>
  <conditionalFormatting sqref="J1302:J1373">
    <cfRule type="cellIs" dxfId="35" priority="30" operator="greaterThan">
      <formula>I1302</formula>
    </cfRule>
  </conditionalFormatting>
  <conditionalFormatting sqref="J1302:J1373">
    <cfRule type="cellIs" dxfId="34" priority="29" operator="greaterThan">
      <formula>I1302</formula>
    </cfRule>
  </conditionalFormatting>
  <conditionalFormatting sqref="J1381:J1452">
    <cfRule type="cellIs" dxfId="33" priority="28" operator="greaterThan">
      <formula>I1381</formula>
    </cfRule>
  </conditionalFormatting>
  <conditionalFormatting sqref="J1381:J1452">
    <cfRule type="cellIs" dxfId="32" priority="27" operator="greaterThan">
      <formula>I1381</formula>
    </cfRule>
  </conditionalFormatting>
  <conditionalFormatting sqref="J1460:J1531">
    <cfRule type="cellIs" dxfId="31" priority="26" operator="greaterThan">
      <formula>I1460</formula>
    </cfRule>
  </conditionalFormatting>
  <conditionalFormatting sqref="J1460:J1531">
    <cfRule type="cellIs" dxfId="30" priority="25" operator="greaterThan">
      <formula>I1460</formula>
    </cfRule>
  </conditionalFormatting>
  <conditionalFormatting sqref="J1539:J1610">
    <cfRule type="cellIs" dxfId="29" priority="24" operator="greaterThan">
      <formula>I1539</formula>
    </cfRule>
  </conditionalFormatting>
  <conditionalFormatting sqref="J1539:J1610">
    <cfRule type="cellIs" dxfId="28" priority="23" operator="greaterThan">
      <formula>I1539</formula>
    </cfRule>
  </conditionalFormatting>
  <conditionalFormatting sqref="J1618:J1689">
    <cfRule type="cellIs" dxfId="27" priority="22" operator="greaterThan">
      <formula>I1618</formula>
    </cfRule>
  </conditionalFormatting>
  <conditionalFormatting sqref="J1618:J1689">
    <cfRule type="cellIs" dxfId="26" priority="21" operator="greaterThan">
      <formula>I1618</formula>
    </cfRule>
  </conditionalFormatting>
  <conditionalFormatting sqref="J1697:J1768">
    <cfRule type="cellIs" dxfId="25" priority="20" operator="greaterThan">
      <formula>I1697</formula>
    </cfRule>
  </conditionalFormatting>
  <conditionalFormatting sqref="J1697:J1768">
    <cfRule type="cellIs" dxfId="24" priority="19" operator="greaterThan">
      <formula>I1697</formula>
    </cfRule>
  </conditionalFormatting>
  <conditionalFormatting sqref="J1776:J1847">
    <cfRule type="cellIs" dxfId="23" priority="18" operator="greaterThan">
      <formula>I1776</formula>
    </cfRule>
  </conditionalFormatting>
  <conditionalFormatting sqref="J1776:J1847">
    <cfRule type="cellIs" dxfId="22" priority="17" operator="greaterThan">
      <formula>I1776</formula>
    </cfRule>
  </conditionalFormatting>
  <conditionalFormatting sqref="O30">
    <cfRule type="cellIs" dxfId="21" priority="10" operator="notEqual">
      <formula>N16</formula>
    </cfRule>
    <cfRule type="cellIs" dxfId="20" priority="11" operator="greaterThan">
      <formula>0</formula>
    </cfRule>
  </conditionalFormatting>
  <conditionalFormatting sqref="O30">
    <cfRule type="cellIs" dxfId="19" priority="6" operator="notEqual">
      <formula>T16</formula>
    </cfRule>
    <cfRule type="cellIs" dxfId="18" priority="7" operator="greaterThan">
      <formula>0</formula>
    </cfRule>
  </conditionalFormatting>
  <conditionalFormatting sqref="R30">
    <cfRule type="cellIs" dxfId="17" priority="4" operator="notEqual">
      <formula>U16</formula>
    </cfRule>
    <cfRule type="cellIs" dxfId="16" priority="5" operator="greaterThan">
      <formula>0</formula>
    </cfRule>
  </conditionalFormatting>
  <conditionalFormatting sqref="L1854:L1856">
    <cfRule type="cellIs" dxfId="15" priority="3" operator="notEqual">
      <formula>E1854</formula>
    </cfRule>
  </conditionalFormatting>
  <conditionalFormatting sqref="L1854:L1856">
    <cfRule type="cellIs" dxfId="14" priority="2" operator="notEqual">
      <formula>E1854</formula>
    </cfRule>
  </conditionalFormatting>
  <conditionalFormatting sqref="G1854:H1854 G1855:G1856">
    <cfRule type="cellIs" dxfId="13" priority="1" operator="greaterThan">
      <formula>F1854</formula>
    </cfRule>
  </conditionalFormatting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7"/>
  <sheetViews>
    <sheetView topLeftCell="D7" zoomScaleNormal="100" workbookViewId="0">
      <selection activeCell="J26" sqref="J26"/>
    </sheetView>
  </sheetViews>
  <sheetFormatPr defaultColWidth="9.140625" defaultRowHeight="11.25"/>
  <cols>
    <col min="1" max="1" width="5" style="7" customWidth="1"/>
    <col min="2" max="2" width="53.28515625" style="7" customWidth="1"/>
    <col min="3" max="3" width="25.5703125" style="7" customWidth="1"/>
    <col min="4" max="4" width="11.85546875" style="7" customWidth="1"/>
    <col min="5" max="5" width="14.42578125" style="7" customWidth="1"/>
    <col min="6" max="6" width="23" style="7" customWidth="1"/>
    <col min="7" max="8" width="16.85546875" style="7" customWidth="1"/>
    <col min="9" max="9" width="11.85546875" style="7" customWidth="1"/>
    <col min="10" max="10" width="14.42578125" style="7" customWidth="1"/>
    <col min="11" max="11" width="23" style="7" customWidth="1"/>
    <col min="12" max="12" width="15.42578125" style="7" customWidth="1"/>
    <col min="13" max="13" width="15.85546875" style="7" customWidth="1"/>
    <col min="14" max="14" width="5.5703125" style="7" hidden="1" customWidth="1"/>
    <col min="15" max="15" width="40.85546875" style="7" hidden="1" customWidth="1"/>
    <col min="16" max="16" width="28" style="7" hidden="1" customWidth="1"/>
    <col min="17" max="17" width="11.85546875" style="7" customWidth="1"/>
    <col min="18" max="18" width="14.42578125" style="7" customWidth="1"/>
    <col min="19" max="19" width="23" style="7" customWidth="1"/>
    <col min="20" max="20" width="15.42578125" style="7" customWidth="1"/>
    <col min="21" max="21" width="15.85546875" style="7" customWidth="1"/>
    <col min="22" max="22" width="11.85546875" style="7" customWidth="1"/>
    <col min="23" max="23" width="14.42578125" style="7" customWidth="1"/>
    <col min="24" max="24" width="23" style="7" customWidth="1"/>
    <col min="25" max="25" width="15.42578125" style="7" customWidth="1"/>
    <col min="26" max="26" width="15.85546875" style="7" customWidth="1"/>
    <col min="27" max="16384" width="9.140625" style="7"/>
  </cols>
  <sheetData>
    <row r="1" spans="1:26" s="2" customFormat="1" ht="17.25" customHeight="1">
      <c r="B1" s="402" t="s">
        <v>966</v>
      </c>
      <c r="C1" s="1"/>
    </row>
    <row r="2" spans="1:26" s="2" customFormat="1" ht="12.75" customHeight="1">
      <c r="B2" s="1" t="s">
        <v>9</v>
      </c>
      <c r="C2" s="1"/>
    </row>
    <row r="3" spans="1:26" s="4" customFormat="1" ht="18" customHeight="1" thickBot="1"/>
    <row r="4" spans="1:26" s="197" customFormat="1" ht="32.25" customHeight="1" thickBot="1">
      <c r="A4" s="298"/>
      <c r="B4" s="299"/>
      <c r="C4" s="300"/>
      <c r="D4" s="1101">
        <v>2022</v>
      </c>
      <c r="E4" s="1102"/>
      <c r="F4" s="1102"/>
      <c r="G4" s="1102"/>
      <c r="H4" s="1103"/>
      <c r="I4" s="1101">
        <v>2023</v>
      </c>
      <c r="J4" s="1102"/>
      <c r="K4" s="1102"/>
      <c r="L4" s="1102"/>
      <c r="M4" s="1106"/>
      <c r="N4" s="301"/>
      <c r="O4" s="302"/>
      <c r="P4" s="486"/>
      <c r="Q4" s="1101">
        <v>2024</v>
      </c>
      <c r="R4" s="1102"/>
      <c r="S4" s="1102"/>
      <c r="T4" s="1102"/>
      <c r="U4" s="1103"/>
      <c r="V4" s="1104">
        <v>2025</v>
      </c>
      <c r="W4" s="1104"/>
      <c r="X4" s="1104"/>
      <c r="Y4" s="1104"/>
      <c r="Z4" s="1104"/>
    </row>
    <row r="5" spans="1:26" s="200" customFormat="1" ht="90.75" customHeight="1" thickBot="1">
      <c r="A5" s="303" t="s">
        <v>10</v>
      </c>
      <c r="B5" s="304" t="s">
        <v>11</v>
      </c>
      <c r="C5" s="305" t="s">
        <v>12</v>
      </c>
      <c r="D5" s="306" t="s">
        <v>13</v>
      </c>
      <c r="E5" s="304" t="s">
        <v>14</v>
      </c>
      <c r="F5" s="304" t="s">
        <v>15</v>
      </c>
      <c r="G5" s="304" t="s">
        <v>16</v>
      </c>
      <c r="H5" s="307" t="s">
        <v>931</v>
      </c>
      <c r="I5" s="306" t="s">
        <v>13</v>
      </c>
      <c r="J5" s="304" t="s">
        <v>14</v>
      </c>
      <c r="K5" s="304" t="s">
        <v>15</v>
      </c>
      <c r="L5" s="304" t="s">
        <v>16</v>
      </c>
      <c r="M5" s="307" t="s">
        <v>932</v>
      </c>
      <c r="N5" s="303" t="s">
        <v>10</v>
      </c>
      <c r="O5" s="304" t="s">
        <v>11</v>
      </c>
      <c r="P5" s="305" t="s">
        <v>12</v>
      </c>
      <c r="Q5" s="306" t="s">
        <v>13</v>
      </c>
      <c r="R5" s="304" t="s">
        <v>14</v>
      </c>
      <c r="S5" s="304" t="s">
        <v>15</v>
      </c>
      <c r="T5" s="304" t="s">
        <v>16</v>
      </c>
      <c r="U5" s="307" t="s">
        <v>1152</v>
      </c>
      <c r="V5" s="306" t="s">
        <v>13</v>
      </c>
      <c r="W5" s="304" t="s">
        <v>14</v>
      </c>
      <c r="X5" s="304" t="s">
        <v>15</v>
      </c>
      <c r="Y5" s="304" t="s">
        <v>16</v>
      </c>
      <c r="Z5" s="307" t="s">
        <v>1270</v>
      </c>
    </row>
    <row r="6" spans="1:26" s="205" customFormat="1" ht="24" customHeight="1" thickBot="1">
      <c r="A6" s="308">
        <v>1</v>
      </c>
      <c r="B6" s="309">
        <v>2</v>
      </c>
      <c r="C6" s="310">
        <v>3</v>
      </c>
      <c r="D6" s="308">
        <v>4</v>
      </c>
      <c r="E6" s="309">
        <v>5</v>
      </c>
      <c r="F6" s="309" t="s">
        <v>17</v>
      </c>
      <c r="G6" s="309" t="s">
        <v>18</v>
      </c>
      <c r="H6" s="311">
        <v>12</v>
      </c>
      <c r="I6" s="308">
        <v>4</v>
      </c>
      <c r="J6" s="309">
        <v>5</v>
      </c>
      <c r="K6" s="309" t="s">
        <v>17</v>
      </c>
      <c r="L6" s="309" t="s">
        <v>18</v>
      </c>
      <c r="M6" s="311">
        <v>12</v>
      </c>
      <c r="N6" s="308">
        <v>1</v>
      </c>
      <c r="O6" s="309">
        <v>2</v>
      </c>
      <c r="P6" s="310">
        <v>3</v>
      </c>
      <c r="Q6" s="308">
        <v>4</v>
      </c>
      <c r="R6" s="309">
        <v>5</v>
      </c>
      <c r="S6" s="309" t="s">
        <v>17</v>
      </c>
      <c r="T6" s="309" t="s">
        <v>18</v>
      </c>
      <c r="U6" s="311">
        <v>12</v>
      </c>
      <c r="V6" s="308">
        <v>4</v>
      </c>
      <c r="W6" s="309">
        <v>5</v>
      </c>
      <c r="X6" s="309" t="s">
        <v>17</v>
      </c>
      <c r="Y6" s="309" t="s">
        <v>18</v>
      </c>
      <c r="Z6" s="311">
        <v>12</v>
      </c>
    </row>
    <row r="7" spans="1:26" s="4" customFormat="1" ht="29.25" customHeight="1">
      <c r="A7" s="312"/>
      <c r="B7" s="313" t="s">
        <v>19</v>
      </c>
      <c r="C7" s="314"/>
      <c r="D7" s="315"/>
      <c r="E7" s="316"/>
      <c r="F7" s="316"/>
      <c r="G7" s="317" t="e">
        <f>G8/1000</f>
        <v>#REF!</v>
      </c>
      <c r="H7" s="318" t="e">
        <f>H8/1000</f>
        <v>#REF!</v>
      </c>
      <c r="I7" s="315"/>
      <c r="J7" s="316"/>
      <c r="K7" s="316"/>
      <c r="L7" s="317" t="e">
        <f>L8/1000</f>
        <v>#REF!</v>
      </c>
      <c r="M7" s="318" t="e">
        <f>M8/1000</f>
        <v>#REF!</v>
      </c>
      <c r="N7" s="312"/>
      <c r="O7" s="313" t="s">
        <v>19</v>
      </c>
      <c r="P7" s="314"/>
      <c r="Q7" s="315"/>
      <c r="R7" s="316"/>
      <c r="S7" s="316"/>
      <c r="T7" s="317" t="e">
        <f>T8/1000</f>
        <v>#REF!</v>
      </c>
      <c r="U7" s="318" t="e">
        <f>U8/1000</f>
        <v>#REF!</v>
      </c>
      <c r="V7" s="315"/>
      <c r="W7" s="316"/>
      <c r="X7" s="316"/>
      <c r="Y7" s="317" t="e">
        <f>Y8/1000</f>
        <v>#REF!</v>
      </c>
      <c r="Z7" s="318" t="e">
        <f>Z8/1000</f>
        <v>#REF!</v>
      </c>
    </row>
    <row r="8" spans="1:26" s="4" customFormat="1" ht="29.25" customHeight="1">
      <c r="A8" s="319"/>
      <c r="B8" s="320" t="s">
        <v>20</v>
      </c>
      <c r="C8" s="321" t="s">
        <v>21</v>
      </c>
      <c r="D8" s="322"/>
      <c r="E8" s="323"/>
      <c r="F8" s="323"/>
      <c r="G8" s="324" t="e">
        <f>SUM(G9:G10)</f>
        <v>#REF!</v>
      </c>
      <c r="H8" s="325" t="e">
        <f>SUM(H9:H10)</f>
        <v>#REF!</v>
      </c>
      <c r="I8" s="322"/>
      <c r="J8" s="323"/>
      <c r="K8" s="323"/>
      <c r="L8" s="324" t="e">
        <f>SUM(L9:L10)</f>
        <v>#REF!</v>
      </c>
      <c r="M8" s="325" t="e">
        <f>SUM(M9:M10)</f>
        <v>#REF!</v>
      </c>
      <c r="N8" s="319"/>
      <c r="O8" s="320" t="s">
        <v>20</v>
      </c>
      <c r="P8" s="321" t="s">
        <v>21</v>
      </c>
      <c r="Q8" s="322"/>
      <c r="R8" s="323"/>
      <c r="S8" s="323"/>
      <c r="T8" s="324" t="e">
        <f>SUM(T9:T10)</f>
        <v>#REF!</v>
      </c>
      <c r="U8" s="325" t="e">
        <f>SUM(U9:U10)</f>
        <v>#REF!</v>
      </c>
      <c r="V8" s="322"/>
      <c r="W8" s="323"/>
      <c r="X8" s="323"/>
      <c r="Y8" s="324" t="e">
        <f>SUM(Y9:Y10)</f>
        <v>#REF!</v>
      </c>
      <c r="Z8" s="325" t="e">
        <f>SUM(Z9:Z10)</f>
        <v>#REF!</v>
      </c>
    </row>
    <row r="9" spans="1:26" s="4" customFormat="1" ht="29.25" customHeight="1">
      <c r="A9" s="319"/>
      <c r="B9" s="198"/>
      <c r="C9" s="201" t="s">
        <v>22</v>
      </c>
      <c r="D9" s="322"/>
      <c r="E9" s="323"/>
      <c r="F9" s="323"/>
      <c r="G9" s="326" t="e">
        <f>G14+G16+G18+G20+G22+G24+G26+G28+G30+G32+G34+G36+G38+G40+G42+G44+G46</f>
        <v>#REF!</v>
      </c>
      <c r="H9" s="326" t="e">
        <f>H14+H16+H18+H20+H22+H24+H26+H28+H30+H32+H34+H36+H38+H40+H42+H44+H46</f>
        <v>#REF!</v>
      </c>
      <c r="I9" s="322"/>
      <c r="J9" s="323"/>
      <c r="K9" s="323"/>
      <c r="L9" s="326" t="e">
        <f>L14+L16+L18+L20+L22+L24+L26+L28+L30+L32+L34+L36+L38+L40+L42+L44+L46</f>
        <v>#REF!</v>
      </c>
      <c r="M9" s="326" t="e">
        <f>M14+M16+M18+M20+M22+M24+M26+M28+M30+M32+M34+M36+M38+M40+M42+M44+M46</f>
        <v>#REF!</v>
      </c>
      <c r="N9" s="319"/>
      <c r="O9" s="198"/>
      <c r="P9" s="201" t="s">
        <v>22</v>
      </c>
      <c r="Q9" s="322"/>
      <c r="R9" s="323"/>
      <c r="S9" s="323"/>
      <c r="T9" s="326" t="e">
        <f>T14+T16+T18+T20+T22+T24+T26+T28+T30+T32+T34+T36+T38+T40+T42+T44+T46</f>
        <v>#REF!</v>
      </c>
      <c r="U9" s="326" t="e">
        <f>U14+U16+U18+U20+U22+U24+U26+U28+U30+U32+U34+U36+U38+U40+U42+U44+U46</f>
        <v>#REF!</v>
      </c>
      <c r="V9" s="322"/>
      <c r="W9" s="323"/>
      <c r="X9" s="323"/>
      <c r="Y9" s="326" t="e">
        <f>Y14+Y16+Y18+Y20+Y22+Y24+Y26+Y28+Y30+Y32+Y34+Y36+Y38+Y40+Y42+Y44+Y46</f>
        <v>#REF!</v>
      </c>
      <c r="Z9" s="326" t="e">
        <f>Z14+Z16+Z18+Z20+Z22+Z24+Z26+Z28+Z30+Z32+Z34+Z36+Z38+Z40+Z42+Z44+Z46</f>
        <v>#REF!</v>
      </c>
    </row>
    <row r="10" spans="1:26" s="6" customFormat="1" ht="29.25" customHeight="1">
      <c r="A10" s="319"/>
      <c r="B10" s="199"/>
      <c r="C10" s="202" t="s">
        <v>23</v>
      </c>
      <c r="D10" s="322"/>
      <c r="E10" s="323"/>
      <c r="F10" s="323"/>
      <c r="G10" s="326">
        <f>G15+G17+G19+G21+G23+G25+G27+G29+G31+G33+G35+G37+G39+G41+G43+G45+G47</f>
        <v>2669727.8505538907</v>
      </c>
      <c r="H10" s="326">
        <f>H15+H17+H19+H21+H23+H25+H27+H29+H31+H33+H35+H37+H39+H41+H43+H45+H47</f>
        <v>32036734.206646692</v>
      </c>
      <c r="I10" s="322"/>
      <c r="J10" s="323"/>
      <c r="K10" s="323"/>
      <c r="L10" s="326">
        <f>L15+L17+L19+L21+L23+L25+L27+L29+L31+L33+L35+L37+L39+L41+L43+L45+L47</f>
        <v>2722852.5892192558</v>
      </c>
      <c r="M10" s="326">
        <f>M15+M17+M19+M21+M23+M25+M27+M29+M31+M33+M35+M37+M39+M41+M43+M45+M47</f>
        <v>32674231.070631076</v>
      </c>
      <c r="N10" s="319"/>
      <c r="O10" s="199"/>
      <c r="P10" s="202" t="s">
        <v>23</v>
      </c>
      <c r="Q10" s="322"/>
      <c r="R10" s="323"/>
      <c r="S10" s="323"/>
      <c r="T10" s="326">
        <f>T15+T17+T19+T21+T23+T25+T27+T29+T31+T33+T35+T37+T39+T41+T43+T45+T47</f>
        <v>2793684.4867285197</v>
      </c>
      <c r="U10" s="326">
        <f>U15+U17+U19+U21+U23+U25+U27+U29+U31+U33+U35+U37+U39+U41+U43+U45+U47</f>
        <v>33524213.84074223</v>
      </c>
      <c r="V10" s="322"/>
      <c r="W10" s="323"/>
      <c r="X10" s="323"/>
      <c r="Y10" s="326">
        <f>Y15+Y17+Y19+Y21+Y23+Y25+Y27+Y29+Y31+Y33+Y35+Y37+Y39+Y41+Y43+Y45+Y47</f>
        <v>2834447.1301164366</v>
      </c>
      <c r="Z10" s="326">
        <f>Z15+Z17+Z19+Z21+Z23+Z25+Z27+Z29+Z31+Z33+Z35+Z37+Z39+Z41+Z43+Z45+Z47</f>
        <v>34013365.56139724</v>
      </c>
    </row>
    <row r="11" spans="1:26" s="4" customFormat="1" ht="29.25" customHeight="1" thickBot="1">
      <c r="A11" s="319"/>
      <c r="B11" s="327"/>
      <c r="C11" s="328"/>
      <c r="D11" s="329"/>
      <c r="E11" s="330"/>
      <c r="F11" s="330"/>
      <c r="G11" s="331"/>
      <c r="H11" s="332"/>
      <c r="I11" s="329"/>
      <c r="J11" s="330"/>
      <c r="K11" s="330"/>
      <c r="L11" s="331"/>
      <c r="M11" s="332"/>
      <c r="N11" s="393"/>
      <c r="O11" s="394"/>
      <c r="P11" s="395"/>
      <c r="Q11" s="329"/>
      <c r="R11" s="330"/>
      <c r="S11" s="330"/>
      <c r="T11" s="331"/>
      <c r="U11" s="332"/>
      <c r="V11" s="329"/>
      <c r="W11" s="330"/>
      <c r="X11" s="330"/>
      <c r="Y11" s="331"/>
      <c r="Z11" s="332"/>
    </row>
    <row r="12" spans="1:26" s="410" customFormat="1" ht="21.75" customHeight="1" thickBot="1">
      <c r="A12" s="1093">
        <v>1</v>
      </c>
      <c r="B12" s="1108" t="s">
        <v>959</v>
      </c>
      <c r="C12" s="403" t="s">
        <v>22</v>
      </c>
      <c r="D12" s="404">
        <v>115</v>
      </c>
      <c r="E12" s="405" t="e">
        <f t="shared" ref="E12:H13" si="0">+E14+E16+E18+E20+E22+E24+E26</f>
        <v>#REF!</v>
      </c>
      <c r="F12" s="405" t="e">
        <f t="shared" si="0"/>
        <v>#REF!</v>
      </c>
      <c r="G12" s="405" t="e">
        <f t="shared" si="0"/>
        <v>#REF!</v>
      </c>
      <c r="H12" s="405" t="e">
        <f t="shared" si="0"/>
        <v>#REF!</v>
      </c>
      <c r="I12" s="404">
        <v>115</v>
      </c>
      <c r="J12" s="405" t="e">
        <f t="shared" ref="J12:M13" si="1">+J14+J16+J18+J20+J22+J24+J26</f>
        <v>#REF!</v>
      </c>
      <c r="K12" s="405" t="e">
        <f t="shared" si="1"/>
        <v>#REF!</v>
      </c>
      <c r="L12" s="405" t="e">
        <f t="shared" si="1"/>
        <v>#REF!</v>
      </c>
      <c r="M12" s="405" t="e">
        <f t="shared" si="1"/>
        <v>#REF!</v>
      </c>
      <c r="N12" s="406"/>
      <c r="O12" s="407"/>
      <c r="P12" s="408"/>
      <c r="Q12" s="409">
        <v>116</v>
      </c>
      <c r="R12" s="405" t="e">
        <f t="shared" ref="R12:Z13" si="2">+R14+R16+R18+R20+R22+R24+R26</f>
        <v>#REF!</v>
      </c>
      <c r="S12" s="405" t="e">
        <f t="shared" si="2"/>
        <v>#REF!</v>
      </c>
      <c r="T12" s="405" t="e">
        <f t="shared" si="2"/>
        <v>#REF!</v>
      </c>
      <c r="U12" s="405" t="e">
        <f t="shared" si="2"/>
        <v>#REF!</v>
      </c>
      <c r="V12" s="409">
        <v>116</v>
      </c>
      <c r="W12" s="405" t="e">
        <f t="shared" si="2"/>
        <v>#REF!</v>
      </c>
      <c r="X12" s="405" t="e">
        <f t="shared" si="2"/>
        <v>#REF!</v>
      </c>
      <c r="Y12" s="405" t="e">
        <f t="shared" si="2"/>
        <v>#REF!</v>
      </c>
      <c r="Z12" s="405" t="e">
        <f t="shared" si="2"/>
        <v>#REF!</v>
      </c>
    </row>
    <row r="13" spans="1:26" s="410" customFormat="1" ht="16.5" customHeight="1" thickBot="1">
      <c r="A13" s="1094"/>
      <c r="B13" s="1109"/>
      <c r="C13" s="411" t="s">
        <v>23</v>
      </c>
      <c r="D13" s="404">
        <v>115</v>
      </c>
      <c r="E13" s="405">
        <f t="shared" si="0"/>
        <v>1255334.5428977387</v>
      </c>
      <c r="F13" s="405">
        <f t="shared" si="0"/>
        <v>119555.67075216561</v>
      </c>
      <c r="G13" s="405">
        <f t="shared" si="0"/>
        <v>1145741.8447082539</v>
      </c>
      <c r="H13" s="405">
        <f t="shared" si="0"/>
        <v>13748902.136499045</v>
      </c>
      <c r="I13" s="404">
        <v>115</v>
      </c>
      <c r="J13" s="405">
        <f t="shared" si="1"/>
        <v>1283299.1997401859</v>
      </c>
      <c r="K13" s="405">
        <f t="shared" si="1"/>
        <v>122218.97140382722</v>
      </c>
      <c r="L13" s="405">
        <f t="shared" si="1"/>
        <v>1171265.142620011</v>
      </c>
      <c r="M13" s="405">
        <f t="shared" si="1"/>
        <v>14055181.711440133</v>
      </c>
      <c r="N13" s="406"/>
      <c r="O13" s="407"/>
      <c r="P13" s="408"/>
      <c r="Q13" s="409">
        <v>116</v>
      </c>
      <c r="R13" s="405">
        <f t="shared" si="2"/>
        <v>1308029.9814720093</v>
      </c>
      <c r="S13" s="405">
        <f t="shared" si="2"/>
        <v>124574.28394971514</v>
      </c>
      <c r="T13" s="405">
        <f t="shared" si="2"/>
        <v>1204218.0781805797</v>
      </c>
      <c r="U13" s="405">
        <f t="shared" si="2"/>
        <v>14450616.938166957</v>
      </c>
      <c r="V13" s="409">
        <v>116</v>
      </c>
      <c r="W13" s="405">
        <f t="shared" si="2"/>
        <v>1328745.6149717858</v>
      </c>
      <c r="X13" s="405">
        <f t="shared" si="2"/>
        <v>126547.20142588438</v>
      </c>
      <c r="Y13" s="405">
        <f t="shared" si="2"/>
        <v>1223289.6137835491</v>
      </c>
      <c r="Z13" s="405">
        <f t="shared" si="2"/>
        <v>14679475.365402587</v>
      </c>
    </row>
    <row r="14" spans="1:26" s="4" customFormat="1" ht="22.5" customHeight="1" thickBot="1">
      <c r="A14" s="1107"/>
      <c r="B14" s="1089" t="s">
        <v>967</v>
      </c>
      <c r="C14" s="203" t="s">
        <v>22</v>
      </c>
      <c r="D14" s="404">
        <v>115</v>
      </c>
      <c r="E14" s="396" t="e">
        <f>AVERAGE(ԴԱՏԱՎՈՐ!#REF!)</f>
        <v>#REF!</v>
      </c>
      <c r="F14" s="397" t="e">
        <f>+E14/21*2</f>
        <v>#REF!</v>
      </c>
      <c r="G14" s="398" t="e">
        <f>D14*F14/12</f>
        <v>#REF!</v>
      </c>
      <c r="H14" s="399" t="e">
        <f>G14*12</f>
        <v>#REF!</v>
      </c>
      <c r="I14" s="404">
        <v>115</v>
      </c>
      <c r="J14" s="396" t="e">
        <f>AVERAGE(ԴԱՏԱՎՈՐ!#REF!)</f>
        <v>#REF!</v>
      </c>
      <c r="K14" s="397" t="e">
        <f>+J14/21*2</f>
        <v>#REF!</v>
      </c>
      <c r="L14" s="398" t="e">
        <f>I14*K14/12</f>
        <v>#REF!</v>
      </c>
      <c r="M14" s="399" t="e">
        <f>L14*12</f>
        <v>#REF!</v>
      </c>
      <c r="N14" s="1110">
        <f>A14</f>
        <v>0</v>
      </c>
      <c r="O14" s="1098" t="str">
        <f>B14</f>
        <v xml:space="preserve">Երևան քաղաքի ընդհանուր իրավասության դատարանի Էրեբունի նստավայր </v>
      </c>
      <c r="P14" s="400" t="s">
        <v>22</v>
      </c>
      <c r="Q14" s="409">
        <v>116</v>
      </c>
      <c r="R14" s="396" t="e">
        <f>AVERAGE(ԴԱՏԱՎՈՐ!#REF!)</f>
        <v>#REF!</v>
      </c>
      <c r="S14" s="397" t="e">
        <f>+R14/21*2</f>
        <v>#REF!</v>
      </c>
      <c r="T14" s="398" t="e">
        <f>Q14*S14/12</f>
        <v>#REF!</v>
      </c>
      <c r="U14" s="399" t="e">
        <f>T14*12</f>
        <v>#REF!</v>
      </c>
      <c r="V14" s="409">
        <v>116</v>
      </c>
      <c r="W14" s="396" t="e">
        <f>AVERAGE(ԴԱՏԱՎՈՐ!#REF!)</f>
        <v>#REF!</v>
      </c>
      <c r="X14" s="397" t="e">
        <f>+W14/21*2</f>
        <v>#REF!</v>
      </c>
      <c r="Y14" s="398" t="e">
        <f>V14*X14/12</f>
        <v>#REF!</v>
      </c>
      <c r="Z14" s="399" t="e">
        <f>Y14*12</f>
        <v>#REF!</v>
      </c>
    </row>
    <row r="15" spans="1:26" s="2" customFormat="1" ht="16.5" customHeight="1" thickBot="1">
      <c r="A15" s="1107"/>
      <c r="B15" s="1090"/>
      <c r="C15" s="204" t="s">
        <v>23</v>
      </c>
      <c r="D15" s="404">
        <v>115</v>
      </c>
      <c r="E15" s="335">
        <f>AVERAGE(ԾԱՌԱՅՈՂ!N945:N1056)</f>
        <v>180246.85714285713</v>
      </c>
      <c r="F15" s="333">
        <f t="shared" ref="F15:F45" si="3">+E15/21*2</f>
        <v>17166.367346938776</v>
      </c>
      <c r="G15" s="334">
        <f t="shared" ref="G15:G45" si="4">D15*F15/12</f>
        <v>164511.02040816328</v>
      </c>
      <c r="H15" s="399">
        <f t="shared" ref="H15:H27" si="5">G15*12</f>
        <v>1974132.2448979593</v>
      </c>
      <c r="I15" s="404">
        <v>115</v>
      </c>
      <c r="J15" s="335">
        <f>AVERAGE(ԾԱՌԱՅՈՂ!X945:X1056)</f>
        <v>184213.71428571429</v>
      </c>
      <c r="K15" s="333">
        <f t="shared" ref="K15:K45" si="6">+J15/21*2</f>
        <v>17544.163265306124</v>
      </c>
      <c r="L15" s="334">
        <f t="shared" ref="L15:L45" si="7">I15*K15/12</f>
        <v>168131.56462585035</v>
      </c>
      <c r="M15" s="399">
        <f t="shared" ref="M15:M27" si="8">L15*12</f>
        <v>2017578.7755102043</v>
      </c>
      <c r="N15" s="1111"/>
      <c r="O15" s="1111"/>
      <c r="P15" s="204" t="s">
        <v>23</v>
      </c>
      <c r="Q15" s="409">
        <v>116</v>
      </c>
      <c r="R15" s="335">
        <f>AVERAGE(ԾԱՌԱՅՈՂ!AH945:AH1056)</f>
        <v>187712.57142857142</v>
      </c>
      <c r="S15" s="333">
        <f t="shared" ref="S15:S45" si="9">+R15/21*2</f>
        <v>17877.387755102041</v>
      </c>
      <c r="T15" s="334">
        <f t="shared" ref="T15:T45" si="10">Q15*S15/12</f>
        <v>172814.74829931973</v>
      </c>
      <c r="U15" s="399">
        <f t="shared" ref="U15:U27" si="11">T15*12</f>
        <v>2073776.9795918367</v>
      </c>
      <c r="V15" s="409">
        <v>116</v>
      </c>
      <c r="W15" s="335">
        <f>AVERAGE(ԾԱՌԱՅՈՂ!AR945:AR1056)</f>
        <v>190639.42857142858</v>
      </c>
      <c r="X15" s="333">
        <f t="shared" ref="X15:X45" si="12">+W15/21*2</f>
        <v>18156.136054421768</v>
      </c>
      <c r="Y15" s="334">
        <f t="shared" ref="Y15:Y45" si="13">V15*X15/12</f>
        <v>175509.31519274376</v>
      </c>
      <c r="Z15" s="399">
        <f t="shared" ref="Z15:Z27" si="14">Y15*12</f>
        <v>2106111.782312925</v>
      </c>
    </row>
    <row r="16" spans="1:26" s="3" customFormat="1" ht="16.5" customHeight="1" thickBot="1">
      <c r="A16" s="1091"/>
      <c r="B16" s="1089" t="e">
        <f>ԴԱՏԱՎՈՐ!#REF!</f>
        <v>#REF!</v>
      </c>
      <c r="C16" s="203" t="s">
        <v>22</v>
      </c>
      <c r="D16" s="404">
        <v>115</v>
      </c>
      <c r="E16" s="335" t="e">
        <f>AVERAGE(ԴԱՏԱՎՈՐ!#REF!)</f>
        <v>#REF!</v>
      </c>
      <c r="F16" s="333" t="e">
        <f t="shared" si="3"/>
        <v>#REF!</v>
      </c>
      <c r="G16" s="334" t="e">
        <f t="shared" si="4"/>
        <v>#REF!</v>
      </c>
      <c r="H16" s="399" t="e">
        <f t="shared" si="5"/>
        <v>#REF!</v>
      </c>
      <c r="I16" s="404">
        <v>115</v>
      </c>
      <c r="J16" s="335" t="e">
        <f>AVERAGE(ԴԱՏԱՎՈՐ!#REF!)</f>
        <v>#REF!</v>
      </c>
      <c r="K16" s="333" t="e">
        <f t="shared" si="6"/>
        <v>#REF!</v>
      </c>
      <c r="L16" s="334" t="e">
        <f t="shared" si="7"/>
        <v>#REF!</v>
      </c>
      <c r="M16" s="399" t="e">
        <f t="shared" si="8"/>
        <v>#REF!</v>
      </c>
      <c r="N16" s="1112">
        <f>A16</f>
        <v>0</v>
      </c>
      <c r="O16" s="1097" t="e">
        <f>B16</f>
        <v>#REF!</v>
      </c>
      <c r="P16" s="203" t="s">
        <v>22</v>
      </c>
      <c r="Q16" s="409">
        <v>116</v>
      </c>
      <c r="R16" s="335" t="e">
        <f>AVERAGE(ԴԱՏԱՎՈՐ!#REF!)</f>
        <v>#REF!</v>
      </c>
      <c r="S16" s="333" t="e">
        <f t="shared" si="9"/>
        <v>#REF!</v>
      </c>
      <c r="T16" s="334" t="e">
        <f t="shared" si="10"/>
        <v>#REF!</v>
      </c>
      <c r="U16" s="399" t="e">
        <f t="shared" si="11"/>
        <v>#REF!</v>
      </c>
      <c r="V16" s="409">
        <v>116</v>
      </c>
      <c r="W16" s="335" t="e">
        <f>AVERAGE(ԴԱՏԱՎՈՐ!#REF!)</f>
        <v>#REF!</v>
      </c>
      <c r="X16" s="333" t="e">
        <f t="shared" si="12"/>
        <v>#REF!</v>
      </c>
      <c r="Y16" s="334" t="e">
        <f t="shared" si="13"/>
        <v>#REF!</v>
      </c>
      <c r="Z16" s="399" t="e">
        <f t="shared" si="14"/>
        <v>#REF!</v>
      </c>
    </row>
    <row r="17" spans="1:26" s="4" customFormat="1" ht="16.5" customHeight="1" thickBot="1">
      <c r="A17" s="1092"/>
      <c r="B17" s="1090"/>
      <c r="C17" s="204" t="s">
        <v>23</v>
      </c>
      <c r="D17" s="404">
        <v>115</v>
      </c>
      <c r="E17" s="335">
        <f>AVERAGE(ԾԱՌԱՅՈՂ!N941:N1059)</f>
        <v>188025.00840336134</v>
      </c>
      <c r="F17" s="333">
        <f t="shared" si="3"/>
        <v>17907.143657462984</v>
      </c>
      <c r="G17" s="334">
        <f t="shared" si="4"/>
        <v>171610.12671735362</v>
      </c>
      <c r="H17" s="399">
        <f t="shared" si="5"/>
        <v>2059321.5206082435</v>
      </c>
      <c r="I17" s="404">
        <v>115</v>
      </c>
      <c r="J17" s="335">
        <f>AVERAGE(ԾԱՌԱՅՈՂ!X941:X1059)</f>
        <v>192310.85714285713</v>
      </c>
      <c r="K17" s="333">
        <f t="shared" si="6"/>
        <v>18315.319727891154</v>
      </c>
      <c r="L17" s="334">
        <f t="shared" si="7"/>
        <v>175521.81405895689</v>
      </c>
      <c r="M17" s="399">
        <f t="shared" si="8"/>
        <v>2106261.7687074826</v>
      </c>
      <c r="N17" s="1113"/>
      <c r="O17" s="1098"/>
      <c r="P17" s="204" t="s">
        <v>23</v>
      </c>
      <c r="Q17" s="409">
        <v>116</v>
      </c>
      <c r="R17" s="335">
        <f>AVERAGE(ԾԱՌԱՅՈՂ!AH941:AH1059)</f>
        <v>196023.3949579832</v>
      </c>
      <c r="S17" s="333">
        <f t="shared" si="9"/>
        <v>18668.894757903163</v>
      </c>
      <c r="T17" s="334">
        <f t="shared" si="10"/>
        <v>180465.98265973057</v>
      </c>
      <c r="U17" s="399">
        <f t="shared" si="11"/>
        <v>2165591.7919167667</v>
      </c>
      <c r="V17" s="409">
        <v>116</v>
      </c>
      <c r="W17" s="335">
        <f>AVERAGE(ԾԱՌԱՅՈՂ!AR941:AR1059)</f>
        <v>199092.70588235295</v>
      </c>
      <c r="X17" s="333">
        <f t="shared" si="12"/>
        <v>18961.210084033613</v>
      </c>
      <c r="Y17" s="334">
        <f t="shared" si="13"/>
        <v>183291.69747899158</v>
      </c>
      <c r="Z17" s="399">
        <f t="shared" si="14"/>
        <v>2199500.369747899</v>
      </c>
    </row>
    <row r="18" spans="1:26" s="4" customFormat="1" ht="16.5" customHeight="1" thickBot="1">
      <c r="A18" s="1091"/>
      <c r="B18" s="1089" t="e">
        <f>ԴԱՏԱՎՈՐ!#REF!</f>
        <v>#REF!</v>
      </c>
      <c r="C18" s="203" t="s">
        <v>22</v>
      </c>
      <c r="D18" s="404">
        <v>115</v>
      </c>
      <c r="E18" s="335" t="e">
        <f>AVERAGE(ԴԱՏԱՎՈՐ!#REF!)</f>
        <v>#REF!</v>
      </c>
      <c r="F18" s="333" t="e">
        <f t="shared" si="3"/>
        <v>#REF!</v>
      </c>
      <c r="G18" s="334" t="e">
        <f t="shared" si="4"/>
        <v>#REF!</v>
      </c>
      <c r="H18" s="399" t="e">
        <f t="shared" si="5"/>
        <v>#REF!</v>
      </c>
      <c r="I18" s="404">
        <v>115</v>
      </c>
      <c r="J18" s="335" t="e">
        <f>AVERAGE(ԴԱՏԱՎՈՐ!#REF!)</f>
        <v>#REF!</v>
      </c>
      <c r="K18" s="333" t="e">
        <f t="shared" si="6"/>
        <v>#REF!</v>
      </c>
      <c r="L18" s="334" t="e">
        <f t="shared" si="7"/>
        <v>#REF!</v>
      </c>
      <c r="M18" s="399" t="e">
        <f t="shared" si="8"/>
        <v>#REF!</v>
      </c>
      <c r="N18" s="1112">
        <f>A18</f>
        <v>0</v>
      </c>
      <c r="O18" s="1097" t="e">
        <f>B18</f>
        <v>#REF!</v>
      </c>
      <c r="P18" s="203" t="s">
        <v>22</v>
      </c>
      <c r="Q18" s="409">
        <v>116</v>
      </c>
      <c r="R18" s="335" t="e">
        <f>AVERAGE(ԴԱՏԱՎՈՐ!#REF!)</f>
        <v>#REF!</v>
      </c>
      <c r="S18" s="333" t="e">
        <f t="shared" si="9"/>
        <v>#REF!</v>
      </c>
      <c r="T18" s="334" t="e">
        <f t="shared" si="10"/>
        <v>#REF!</v>
      </c>
      <c r="U18" s="399" t="e">
        <f t="shared" si="11"/>
        <v>#REF!</v>
      </c>
      <c r="V18" s="409">
        <v>116</v>
      </c>
      <c r="W18" s="335" t="e">
        <f>AVERAGE(ԴԱՏԱՎՈՐ!#REF!)</f>
        <v>#REF!</v>
      </c>
      <c r="X18" s="333" t="e">
        <f t="shared" si="12"/>
        <v>#REF!</v>
      </c>
      <c r="Y18" s="334" t="e">
        <f t="shared" si="13"/>
        <v>#REF!</v>
      </c>
      <c r="Z18" s="399" t="e">
        <f t="shared" si="14"/>
        <v>#REF!</v>
      </c>
    </row>
    <row r="19" spans="1:26" s="4" customFormat="1" ht="16.5" customHeight="1" thickBot="1">
      <c r="A19" s="1092"/>
      <c r="B19" s="1090"/>
      <c r="C19" s="204" t="s">
        <v>23</v>
      </c>
      <c r="D19" s="404">
        <v>115</v>
      </c>
      <c r="E19" s="335">
        <f>AVERAGE(ԾԱՌԱՅՈՂ!N945:N1059)</f>
        <v>179024.69565217392</v>
      </c>
      <c r="F19" s="333">
        <f t="shared" si="3"/>
        <v>17049.971014492756</v>
      </c>
      <c r="G19" s="334">
        <f t="shared" si="4"/>
        <v>163395.55555555559</v>
      </c>
      <c r="H19" s="399">
        <f t="shared" si="5"/>
        <v>1960746.666666667</v>
      </c>
      <c r="I19" s="404">
        <v>115</v>
      </c>
      <c r="J19" s="335">
        <f>AVERAGE(ԾԱՌԱՅՈՂ!X945:X1059)</f>
        <v>182945.94782608695</v>
      </c>
      <c r="K19" s="333">
        <f t="shared" si="6"/>
        <v>17423.423602484472</v>
      </c>
      <c r="L19" s="334">
        <f t="shared" si="7"/>
        <v>166974.47619047618</v>
      </c>
      <c r="M19" s="399">
        <f t="shared" si="8"/>
        <v>2003693.7142857141</v>
      </c>
      <c r="N19" s="1113"/>
      <c r="O19" s="1098"/>
      <c r="P19" s="204" t="s">
        <v>23</v>
      </c>
      <c r="Q19" s="409">
        <v>116</v>
      </c>
      <c r="R19" s="335">
        <f>AVERAGE(ԾԱՌԱՅՈՂ!AH945:AH1059)</f>
        <v>186389.70434782607</v>
      </c>
      <c r="S19" s="333">
        <f t="shared" si="9"/>
        <v>17751.400414078675</v>
      </c>
      <c r="T19" s="334">
        <f t="shared" si="10"/>
        <v>171596.87066942718</v>
      </c>
      <c r="U19" s="399">
        <f t="shared" si="11"/>
        <v>2059162.4480331261</v>
      </c>
      <c r="V19" s="409">
        <v>116</v>
      </c>
      <c r="W19" s="335">
        <f>AVERAGE(ԾԱՌԱՅՈՂ!AR945:AR1059)</f>
        <v>189312.55652173914</v>
      </c>
      <c r="X19" s="333">
        <f t="shared" si="12"/>
        <v>18029.767287784682</v>
      </c>
      <c r="Y19" s="334">
        <f t="shared" si="13"/>
        <v>174287.75044858526</v>
      </c>
      <c r="Z19" s="399">
        <f t="shared" si="14"/>
        <v>2091453.0053830231</v>
      </c>
    </row>
    <row r="20" spans="1:26" s="4" customFormat="1" ht="16.5" customHeight="1" thickBot="1">
      <c r="A20" s="1091"/>
      <c r="B20" s="1089" t="e">
        <f>ԴԱՏԱՎՈՐ!#REF!</f>
        <v>#REF!</v>
      </c>
      <c r="C20" s="203" t="s">
        <v>22</v>
      </c>
      <c r="D20" s="404">
        <v>115</v>
      </c>
      <c r="E20" s="335" t="e">
        <f>AVERAGE(ԴԱՏԱՎՈՐ!#REF!)</f>
        <v>#REF!</v>
      </c>
      <c r="F20" s="333" t="e">
        <f t="shared" si="3"/>
        <v>#REF!</v>
      </c>
      <c r="G20" s="334" t="e">
        <f t="shared" si="4"/>
        <v>#REF!</v>
      </c>
      <c r="H20" s="399" t="e">
        <f t="shared" si="5"/>
        <v>#REF!</v>
      </c>
      <c r="I20" s="404">
        <v>115</v>
      </c>
      <c r="J20" s="335" t="e">
        <f>AVERAGE(ԴԱՏԱՎՈՐ!#REF!)</f>
        <v>#REF!</v>
      </c>
      <c r="K20" s="333" t="e">
        <f t="shared" si="6"/>
        <v>#REF!</v>
      </c>
      <c r="L20" s="334" t="e">
        <f t="shared" si="7"/>
        <v>#REF!</v>
      </c>
      <c r="M20" s="399" t="e">
        <f t="shared" si="8"/>
        <v>#REF!</v>
      </c>
      <c r="N20" s="1112">
        <f>A20</f>
        <v>0</v>
      </c>
      <c r="O20" s="1097" t="e">
        <f>B20</f>
        <v>#REF!</v>
      </c>
      <c r="P20" s="203" t="s">
        <v>22</v>
      </c>
      <c r="Q20" s="409">
        <v>116</v>
      </c>
      <c r="R20" s="335" t="e">
        <f>AVERAGE(ԴԱՏԱՎՈՐ!#REF!)</f>
        <v>#REF!</v>
      </c>
      <c r="S20" s="333" t="e">
        <f t="shared" si="9"/>
        <v>#REF!</v>
      </c>
      <c r="T20" s="334" t="e">
        <f t="shared" si="10"/>
        <v>#REF!</v>
      </c>
      <c r="U20" s="399" t="e">
        <f t="shared" si="11"/>
        <v>#REF!</v>
      </c>
      <c r="V20" s="409">
        <v>116</v>
      </c>
      <c r="W20" s="335" t="e">
        <f>AVERAGE(ԴԱՏԱՎՈՐ!#REF!)</f>
        <v>#REF!</v>
      </c>
      <c r="X20" s="333" t="e">
        <f t="shared" si="12"/>
        <v>#REF!</v>
      </c>
      <c r="Y20" s="334" t="e">
        <f t="shared" si="13"/>
        <v>#REF!</v>
      </c>
      <c r="Z20" s="399" t="e">
        <f t="shared" si="14"/>
        <v>#REF!</v>
      </c>
    </row>
    <row r="21" spans="1:26" s="4" customFormat="1" ht="16.5" customHeight="1" thickBot="1">
      <c r="A21" s="1092"/>
      <c r="B21" s="1090"/>
      <c r="C21" s="204" t="s">
        <v>23</v>
      </c>
      <c r="D21" s="404">
        <v>115</v>
      </c>
      <c r="E21" s="335">
        <f>AVERAGE(ԾԱՌԱՅՈՂ!N945:N1063)</f>
        <v>177852.23529411765</v>
      </c>
      <c r="F21" s="333">
        <f t="shared" si="3"/>
        <v>16938.308123249299</v>
      </c>
      <c r="G21" s="334">
        <f t="shared" si="4"/>
        <v>162325.45284780578</v>
      </c>
      <c r="H21" s="399">
        <f t="shared" si="5"/>
        <v>1947905.4341736692</v>
      </c>
      <c r="I21" s="404">
        <v>115</v>
      </c>
      <c r="J21" s="335">
        <f>AVERAGE(ԾԱՌԱՅՈՂ!X945:X1063)</f>
        <v>181795.49579831932</v>
      </c>
      <c r="K21" s="333">
        <f t="shared" si="6"/>
        <v>17313.856742697077</v>
      </c>
      <c r="L21" s="334">
        <f t="shared" si="7"/>
        <v>165924.46045084699</v>
      </c>
      <c r="M21" s="399">
        <f t="shared" si="8"/>
        <v>1991093.5254101639</v>
      </c>
      <c r="N21" s="1113"/>
      <c r="O21" s="1098"/>
      <c r="P21" s="204" t="s">
        <v>23</v>
      </c>
      <c r="Q21" s="409">
        <v>116</v>
      </c>
      <c r="R21" s="335">
        <f>AVERAGE(ԾԱՌԱՅՈՂ!AH945:AH1063)</f>
        <v>185277.31092436975</v>
      </c>
      <c r="S21" s="333">
        <f t="shared" si="9"/>
        <v>17645.458183273309</v>
      </c>
      <c r="T21" s="334">
        <f t="shared" si="10"/>
        <v>170572.76243830865</v>
      </c>
      <c r="U21" s="399">
        <f t="shared" si="11"/>
        <v>2046873.1492597037</v>
      </c>
      <c r="V21" s="409">
        <v>116</v>
      </c>
      <c r="W21" s="335">
        <f>AVERAGE(ԾԱՌԱՅՈՂ!AR945:AR1063)</f>
        <v>188220.77310924369</v>
      </c>
      <c r="X21" s="333">
        <f t="shared" si="12"/>
        <v>17925.787915166067</v>
      </c>
      <c r="Y21" s="334">
        <f t="shared" si="13"/>
        <v>173282.61651327199</v>
      </c>
      <c r="Z21" s="399">
        <f t="shared" si="14"/>
        <v>2079391.3981592639</v>
      </c>
    </row>
    <row r="22" spans="1:26" s="4" customFormat="1" ht="16.5" customHeight="1" thickBot="1">
      <c r="A22" s="1091"/>
      <c r="B22" s="1089" t="e">
        <f>ԴԱՏԱՎՈՐ!#REF!</f>
        <v>#REF!</v>
      </c>
      <c r="C22" s="203" t="s">
        <v>22</v>
      </c>
      <c r="D22" s="404">
        <v>115</v>
      </c>
      <c r="E22" s="335" t="e">
        <f>AVERAGE(ԴԱՏԱՎՈՐ!#REF!)</f>
        <v>#REF!</v>
      </c>
      <c r="F22" s="333" t="e">
        <f t="shared" si="3"/>
        <v>#REF!</v>
      </c>
      <c r="G22" s="334" t="e">
        <f t="shared" si="4"/>
        <v>#REF!</v>
      </c>
      <c r="H22" s="399" t="e">
        <f t="shared" si="5"/>
        <v>#REF!</v>
      </c>
      <c r="I22" s="404">
        <v>115</v>
      </c>
      <c r="J22" s="335" t="e">
        <f>AVERAGE(ԴԱՏԱՎՈՐ!#REF!)</f>
        <v>#REF!</v>
      </c>
      <c r="K22" s="333" t="e">
        <f t="shared" si="6"/>
        <v>#REF!</v>
      </c>
      <c r="L22" s="334" t="e">
        <f t="shared" si="7"/>
        <v>#REF!</v>
      </c>
      <c r="M22" s="399" t="e">
        <f t="shared" si="8"/>
        <v>#REF!</v>
      </c>
      <c r="N22" s="1112">
        <f>A22</f>
        <v>0</v>
      </c>
      <c r="O22" s="1097" t="e">
        <f>B22</f>
        <v>#REF!</v>
      </c>
      <c r="P22" s="203" t="s">
        <v>22</v>
      </c>
      <c r="Q22" s="409">
        <v>116</v>
      </c>
      <c r="R22" s="335" t="e">
        <f>AVERAGE(ԴԱՏԱՎՈՐ!#REF!)</f>
        <v>#REF!</v>
      </c>
      <c r="S22" s="333" t="e">
        <f t="shared" si="9"/>
        <v>#REF!</v>
      </c>
      <c r="T22" s="334" t="e">
        <f t="shared" si="10"/>
        <v>#REF!</v>
      </c>
      <c r="U22" s="399" t="e">
        <f t="shared" si="11"/>
        <v>#REF!</v>
      </c>
      <c r="V22" s="409">
        <v>116</v>
      </c>
      <c r="W22" s="335" t="e">
        <f>AVERAGE(ԴԱՏԱՎՈՐ!#REF!)</f>
        <v>#REF!</v>
      </c>
      <c r="X22" s="333" t="e">
        <f t="shared" si="12"/>
        <v>#REF!</v>
      </c>
      <c r="Y22" s="334" t="e">
        <f t="shared" si="13"/>
        <v>#REF!</v>
      </c>
      <c r="Z22" s="399" t="e">
        <f t="shared" si="14"/>
        <v>#REF!</v>
      </c>
    </row>
    <row r="23" spans="1:26" s="4" customFormat="1" ht="16.5" customHeight="1" thickBot="1">
      <c r="A23" s="1092"/>
      <c r="B23" s="1090"/>
      <c r="C23" s="204" t="s">
        <v>23</v>
      </c>
      <c r="D23" s="404">
        <v>115</v>
      </c>
      <c r="E23" s="335">
        <f>AVERAGE(ԾԱՌԱՅՈՂ!N944:N1063)</f>
        <v>179739.73333333334</v>
      </c>
      <c r="F23" s="333">
        <f t="shared" si="3"/>
        <v>17118.06984126984</v>
      </c>
      <c r="G23" s="334">
        <f t="shared" si="4"/>
        <v>164048.16931216931</v>
      </c>
      <c r="H23" s="399">
        <f t="shared" si="5"/>
        <v>1968578.0317460317</v>
      </c>
      <c r="I23" s="404">
        <v>115</v>
      </c>
      <c r="J23" s="335">
        <f>AVERAGE(ԾԱՌԱՅՈՂ!X944:X1063)</f>
        <v>183754.13333333333</v>
      </c>
      <c r="K23" s="333">
        <f t="shared" si="6"/>
        <v>17500.393650793652</v>
      </c>
      <c r="L23" s="334">
        <f t="shared" si="7"/>
        <v>167712.10582010585</v>
      </c>
      <c r="M23" s="399">
        <f t="shared" si="8"/>
        <v>2012545.2698412701</v>
      </c>
      <c r="N23" s="1113"/>
      <c r="O23" s="1098"/>
      <c r="P23" s="204" t="s">
        <v>23</v>
      </c>
      <c r="Q23" s="409">
        <v>116</v>
      </c>
      <c r="R23" s="335">
        <f>AVERAGE(ԾԱՌԱՅՈՂ!AH944:AH1063)</f>
        <v>187324.79999999999</v>
      </c>
      <c r="S23" s="333">
        <f t="shared" si="9"/>
        <v>17840.457142857143</v>
      </c>
      <c r="T23" s="334">
        <f t="shared" si="10"/>
        <v>172457.75238095238</v>
      </c>
      <c r="U23" s="399">
        <f t="shared" si="11"/>
        <v>2069493.0285714287</v>
      </c>
      <c r="V23" s="409">
        <v>116</v>
      </c>
      <c r="W23" s="335">
        <f>AVERAGE(ԾԱՌԱՅՈՂ!AR944:AR1063)</f>
        <v>190361.60000000001</v>
      </c>
      <c r="X23" s="333">
        <f t="shared" si="12"/>
        <v>18129.676190476192</v>
      </c>
      <c r="Y23" s="334">
        <f t="shared" si="13"/>
        <v>175253.53650793651</v>
      </c>
      <c r="Z23" s="399">
        <f t="shared" si="14"/>
        <v>2103042.4380952381</v>
      </c>
    </row>
    <row r="24" spans="1:26" s="4" customFormat="1" ht="16.5" customHeight="1" thickBot="1">
      <c r="A24" s="1091"/>
      <c r="B24" s="1089" t="e">
        <f>ԴԱՏԱՎՈՐ!#REF!</f>
        <v>#REF!</v>
      </c>
      <c r="C24" s="203" t="s">
        <v>22</v>
      </c>
      <c r="D24" s="404">
        <v>115</v>
      </c>
      <c r="E24" s="335" t="e">
        <f>AVERAGE(ԴԱՏԱՎՈՐ!#REF!)</f>
        <v>#REF!</v>
      </c>
      <c r="F24" s="333" t="e">
        <f t="shared" si="3"/>
        <v>#REF!</v>
      </c>
      <c r="G24" s="334" t="e">
        <f t="shared" si="4"/>
        <v>#REF!</v>
      </c>
      <c r="H24" s="399" t="e">
        <f t="shared" si="5"/>
        <v>#REF!</v>
      </c>
      <c r="I24" s="404">
        <v>115</v>
      </c>
      <c r="J24" s="335" t="e">
        <f>AVERAGE(ԴԱՏԱՎՈՐ!#REF!)</f>
        <v>#REF!</v>
      </c>
      <c r="K24" s="333" t="e">
        <f t="shared" si="6"/>
        <v>#REF!</v>
      </c>
      <c r="L24" s="334" t="e">
        <f t="shared" si="7"/>
        <v>#REF!</v>
      </c>
      <c r="M24" s="399" t="e">
        <f t="shared" si="8"/>
        <v>#REF!</v>
      </c>
      <c r="N24" s="1112">
        <f>A24</f>
        <v>0</v>
      </c>
      <c r="O24" s="1097" t="e">
        <f>B24</f>
        <v>#REF!</v>
      </c>
      <c r="P24" s="203" t="s">
        <v>22</v>
      </c>
      <c r="Q24" s="409">
        <v>116</v>
      </c>
      <c r="R24" s="335" t="e">
        <f>AVERAGE(ԴԱՏԱՎՈՐ!#REF!)</f>
        <v>#REF!</v>
      </c>
      <c r="S24" s="333" t="e">
        <f t="shared" si="9"/>
        <v>#REF!</v>
      </c>
      <c r="T24" s="334" t="e">
        <f t="shared" si="10"/>
        <v>#REF!</v>
      </c>
      <c r="U24" s="399" t="e">
        <f t="shared" si="11"/>
        <v>#REF!</v>
      </c>
      <c r="V24" s="409">
        <v>116</v>
      </c>
      <c r="W24" s="335" t="e">
        <f>AVERAGE(ԴԱՏԱՎՈՐ!#REF!)</f>
        <v>#REF!</v>
      </c>
      <c r="X24" s="333" t="e">
        <f t="shared" si="12"/>
        <v>#REF!</v>
      </c>
      <c r="Y24" s="334" t="e">
        <f t="shared" si="13"/>
        <v>#REF!</v>
      </c>
      <c r="Z24" s="399" t="e">
        <f t="shared" si="14"/>
        <v>#REF!</v>
      </c>
    </row>
    <row r="25" spans="1:26" s="4" customFormat="1" ht="16.5" customHeight="1" thickBot="1">
      <c r="A25" s="1092"/>
      <c r="B25" s="1090"/>
      <c r="C25" s="204" t="s">
        <v>23</v>
      </c>
      <c r="D25" s="404">
        <v>115</v>
      </c>
      <c r="E25" s="335">
        <f>AVERAGE(ԾԱՌԱՅՈՂ!N947:N1063)</f>
        <v>172593.77777777778</v>
      </c>
      <c r="F25" s="333">
        <f t="shared" si="3"/>
        <v>16437.502645502645</v>
      </c>
      <c r="G25" s="334">
        <f t="shared" si="4"/>
        <v>157526.06701940036</v>
      </c>
      <c r="H25" s="399">
        <f t="shared" si="5"/>
        <v>1890312.8042328043</v>
      </c>
      <c r="I25" s="404">
        <v>115</v>
      </c>
      <c r="J25" s="335">
        <f>AVERAGE(ԾԱՌԱՅՈՂ!X947:X1063)</f>
        <v>176483.55555555556</v>
      </c>
      <c r="K25" s="333">
        <f t="shared" si="6"/>
        <v>16807.957671957673</v>
      </c>
      <c r="L25" s="334">
        <f t="shared" si="7"/>
        <v>161076.26102292771</v>
      </c>
      <c r="M25" s="399">
        <f t="shared" si="8"/>
        <v>1932915.1322751325</v>
      </c>
      <c r="N25" s="1113"/>
      <c r="O25" s="1098"/>
      <c r="P25" s="204" t="s">
        <v>23</v>
      </c>
      <c r="Q25" s="409">
        <v>116</v>
      </c>
      <c r="R25" s="335">
        <f>AVERAGE(ԾԱՌԱՅՈՂ!AH947:AH1063)</f>
        <v>180024.88888888888</v>
      </c>
      <c r="S25" s="333">
        <f t="shared" si="9"/>
        <v>17145.227513227514</v>
      </c>
      <c r="T25" s="334">
        <f t="shared" si="10"/>
        <v>165737.19929453262</v>
      </c>
      <c r="U25" s="399">
        <f t="shared" si="11"/>
        <v>1988846.3915343913</v>
      </c>
      <c r="V25" s="409">
        <v>116</v>
      </c>
      <c r="W25" s="335">
        <f>AVERAGE(ԾԱՌԱՅՈՂ!AR947:AR1063)</f>
        <v>182897.77777777778</v>
      </c>
      <c r="X25" s="333">
        <f t="shared" si="12"/>
        <v>17418.835978835978</v>
      </c>
      <c r="Y25" s="334">
        <f t="shared" si="13"/>
        <v>168382.08112874778</v>
      </c>
      <c r="Z25" s="399">
        <f t="shared" si="14"/>
        <v>2020584.9735449734</v>
      </c>
    </row>
    <row r="26" spans="1:26" s="4" customFormat="1" ht="16.5" customHeight="1" thickBot="1">
      <c r="A26" s="1091"/>
      <c r="B26" s="1089" t="e">
        <f>ԴԱՏԱՎՈՐ!#REF!</f>
        <v>#REF!</v>
      </c>
      <c r="C26" s="203" t="s">
        <v>22</v>
      </c>
      <c r="D26" s="404">
        <v>115</v>
      </c>
      <c r="E26" s="335" t="e">
        <f>AVERAGE(ԴԱՏԱՎՈՐ!#REF!)</f>
        <v>#REF!</v>
      </c>
      <c r="F26" s="333" t="e">
        <f t="shared" si="3"/>
        <v>#REF!</v>
      </c>
      <c r="G26" s="334" t="e">
        <f t="shared" si="4"/>
        <v>#REF!</v>
      </c>
      <c r="H26" s="399" t="e">
        <f t="shared" si="5"/>
        <v>#REF!</v>
      </c>
      <c r="I26" s="404">
        <v>115</v>
      </c>
      <c r="J26" s="335" t="e">
        <f>AVERAGE(ԴԱՏԱՎՈՐ!#REF!)</f>
        <v>#REF!</v>
      </c>
      <c r="K26" s="333" t="e">
        <f t="shared" si="6"/>
        <v>#REF!</v>
      </c>
      <c r="L26" s="334" t="e">
        <f t="shared" si="7"/>
        <v>#REF!</v>
      </c>
      <c r="M26" s="399" t="e">
        <f t="shared" si="8"/>
        <v>#REF!</v>
      </c>
      <c r="N26" s="1112">
        <f>A26</f>
        <v>0</v>
      </c>
      <c r="O26" s="1097" t="e">
        <f>B26</f>
        <v>#REF!</v>
      </c>
      <c r="P26" s="203" t="s">
        <v>22</v>
      </c>
      <c r="Q26" s="409">
        <v>116</v>
      </c>
      <c r="R26" s="335" t="e">
        <f>AVERAGE(ԴԱՏԱՎՈՐ!#REF!)</f>
        <v>#REF!</v>
      </c>
      <c r="S26" s="333" t="e">
        <f t="shared" si="9"/>
        <v>#REF!</v>
      </c>
      <c r="T26" s="334" t="e">
        <f t="shared" si="10"/>
        <v>#REF!</v>
      </c>
      <c r="U26" s="399" t="e">
        <f t="shared" si="11"/>
        <v>#REF!</v>
      </c>
      <c r="V26" s="409">
        <v>116</v>
      </c>
      <c r="W26" s="335" t="e">
        <f>AVERAGE(ԴԱՏԱՎՈՐ!#REF!)</f>
        <v>#REF!</v>
      </c>
      <c r="X26" s="333" t="e">
        <f t="shared" si="12"/>
        <v>#REF!</v>
      </c>
      <c r="Y26" s="334" t="e">
        <f t="shared" si="13"/>
        <v>#REF!</v>
      </c>
      <c r="Z26" s="399" t="e">
        <f t="shared" si="14"/>
        <v>#REF!</v>
      </c>
    </row>
    <row r="27" spans="1:26" s="4" customFormat="1" ht="16.5" customHeight="1" thickBot="1">
      <c r="A27" s="1092"/>
      <c r="B27" s="1090"/>
      <c r="C27" s="204" t="s">
        <v>23</v>
      </c>
      <c r="D27" s="404">
        <v>115</v>
      </c>
      <c r="E27" s="335">
        <f>AVERAGE(ԾԱՌԱՅՈՂ!N945:N1063)</f>
        <v>177852.23529411765</v>
      </c>
      <c r="F27" s="333">
        <f t="shared" si="3"/>
        <v>16938.308123249299</v>
      </c>
      <c r="G27" s="334">
        <f t="shared" si="4"/>
        <v>162325.45284780578</v>
      </c>
      <c r="H27" s="399">
        <f t="shared" si="5"/>
        <v>1947905.4341736692</v>
      </c>
      <c r="I27" s="404">
        <v>115</v>
      </c>
      <c r="J27" s="335">
        <f>AVERAGE(ԾԱՌԱՅՈՂ!X945:X1063)</f>
        <v>181795.49579831932</v>
      </c>
      <c r="K27" s="333">
        <f t="shared" si="6"/>
        <v>17313.856742697077</v>
      </c>
      <c r="L27" s="334">
        <f t="shared" si="7"/>
        <v>165924.46045084699</v>
      </c>
      <c r="M27" s="399">
        <f t="shared" si="8"/>
        <v>1991093.5254101639</v>
      </c>
      <c r="N27" s="1113"/>
      <c r="O27" s="1098"/>
      <c r="P27" s="204" t="s">
        <v>23</v>
      </c>
      <c r="Q27" s="409">
        <v>116</v>
      </c>
      <c r="R27" s="335">
        <f>AVERAGE(ԾԱՌԱՅՈՂ!AH945:AH1063)</f>
        <v>185277.31092436975</v>
      </c>
      <c r="S27" s="333">
        <f t="shared" si="9"/>
        <v>17645.458183273309</v>
      </c>
      <c r="T27" s="334">
        <f t="shared" si="10"/>
        <v>170572.76243830865</v>
      </c>
      <c r="U27" s="399">
        <f t="shared" si="11"/>
        <v>2046873.1492597037</v>
      </c>
      <c r="V27" s="409">
        <v>116</v>
      </c>
      <c r="W27" s="335">
        <f>AVERAGE(ԾԱՌԱՅՈՂ!AR945:AR1063)</f>
        <v>188220.77310924369</v>
      </c>
      <c r="X27" s="333">
        <f t="shared" si="12"/>
        <v>17925.787915166067</v>
      </c>
      <c r="Y27" s="334">
        <f t="shared" si="13"/>
        <v>173282.61651327199</v>
      </c>
      <c r="Z27" s="399">
        <f t="shared" si="14"/>
        <v>2079391.3981592639</v>
      </c>
    </row>
    <row r="28" spans="1:26" s="410" customFormat="1" ht="16.5" customHeight="1" thickBot="1">
      <c r="A28" s="1099">
        <v>2</v>
      </c>
      <c r="B28" s="1100" t="str">
        <f>ԴԱՏԱՎՈՐ!F141</f>
        <v>Արագածոտնի մարզի առաջին ատյանի ընդհանուր իրավասության դատարան</v>
      </c>
      <c r="C28" s="403" t="s">
        <v>22</v>
      </c>
      <c r="D28" s="404">
        <v>115</v>
      </c>
      <c r="E28" s="412">
        <f>AVERAGE(ԴԱՏԱՎՈՐ!K144:K275)</f>
        <v>1508750.5154639175</v>
      </c>
      <c r="F28" s="413">
        <f t="shared" si="3"/>
        <v>143690.52528227787</v>
      </c>
      <c r="G28" s="414">
        <f t="shared" si="4"/>
        <v>1377034.2006218296</v>
      </c>
      <c r="H28" s="415">
        <f>G28*12</f>
        <v>16524410.407461956</v>
      </c>
      <c r="I28" s="404">
        <v>115</v>
      </c>
      <c r="J28" s="412">
        <f>AVERAGE(ԴԱՏԱՎՈՐ!W144:W275)</f>
        <v>1508750.5154639175</v>
      </c>
      <c r="K28" s="413">
        <f t="shared" si="6"/>
        <v>143690.52528227787</v>
      </c>
      <c r="L28" s="414">
        <f t="shared" si="7"/>
        <v>1377034.2006218296</v>
      </c>
      <c r="M28" s="415">
        <f>L28*12</f>
        <v>16524410.407461956</v>
      </c>
      <c r="N28" s="1114">
        <f>A28</f>
        <v>2</v>
      </c>
      <c r="O28" s="1115" t="str">
        <f>B28</f>
        <v>Արագածոտնի մարզի առաջին ատյանի ընդհանուր իրավասության դատարան</v>
      </c>
      <c r="P28" s="403" t="s">
        <v>22</v>
      </c>
      <c r="Q28" s="409">
        <v>116</v>
      </c>
      <c r="R28" s="412">
        <f>AVERAGE(ԴԱՏԱՎՈՐ!AI144:AI275)</f>
        <v>1508750.5154639175</v>
      </c>
      <c r="S28" s="413">
        <f t="shared" si="9"/>
        <v>143690.52528227787</v>
      </c>
      <c r="T28" s="414">
        <f t="shared" si="10"/>
        <v>1389008.4110620194</v>
      </c>
      <c r="U28" s="415">
        <f>T28*12</f>
        <v>16668100.932744233</v>
      </c>
      <c r="V28" s="409">
        <v>116</v>
      </c>
      <c r="W28" s="412">
        <f>AVERAGE(ԴԱՏԱՎՈՐ!AU144:AU275)</f>
        <v>1508750.5154639175</v>
      </c>
      <c r="X28" s="413">
        <f t="shared" si="12"/>
        <v>143690.52528227787</v>
      </c>
      <c r="Y28" s="414">
        <f t="shared" si="13"/>
        <v>1389008.4110620194</v>
      </c>
      <c r="Z28" s="415">
        <f>Y28*12</f>
        <v>16668100.932744233</v>
      </c>
    </row>
    <row r="29" spans="1:26" s="410" customFormat="1" ht="16.5" customHeight="1" thickBot="1">
      <c r="A29" s="1099"/>
      <c r="B29" s="1100"/>
      <c r="C29" s="411" t="s">
        <v>23</v>
      </c>
      <c r="D29" s="404">
        <v>115</v>
      </c>
      <c r="E29" s="412">
        <f>AVERAGE(ԾԱՌԱՅՈՂ!N432:N457)</f>
        <v>195456</v>
      </c>
      <c r="F29" s="413">
        <f t="shared" si="3"/>
        <v>18614.857142857141</v>
      </c>
      <c r="G29" s="414">
        <f t="shared" si="4"/>
        <v>178392.38095238095</v>
      </c>
      <c r="H29" s="415">
        <f t="shared" ref="H29:H45" si="15">G29*12</f>
        <v>2140708.5714285714</v>
      </c>
      <c r="I29" s="404">
        <v>115</v>
      </c>
      <c r="J29" s="412">
        <f>AVERAGE(ԾԱՌԱՅՈՂ!X432:X457)</f>
        <v>198592</v>
      </c>
      <c r="K29" s="413">
        <f t="shared" si="6"/>
        <v>18913.523809523809</v>
      </c>
      <c r="L29" s="414">
        <f t="shared" si="7"/>
        <v>181254.60317460317</v>
      </c>
      <c r="M29" s="415">
        <f t="shared" ref="M29:M45" si="16">L29*12</f>
        <v>2175055.2380952379</v>
      </c>
      <c r="N29" s="1114"/>
      <c r="O29" s="1114"/>
      <c r="P29" s="411" t="s">
        <v>23</v>
      </c>
      <c r="Q29" s="409">
        <v>116</v>
      </c>
      <c r="R29" s="412">
        <f>AVERAGE(ԾԱՌԱՅՈՂ!AH432:AH457)</f>
        <v>201280</v>
      </c>
      <c r="S29" s="413">
        <f t="shared" si="9"/>
        <v>19169.523809523809</v>
      </c>
      <c r="T29" s="414">
        <f t="shared" si="10"/>
        <v>185305.39682539681</v>
      </c>
      <c r="U29" s="415">
        <f t="shared" ref="U29:U45" si="17">T29*12</f>
        <v>2223664.7619047617</v>
      </c>
      <c r="V29" s="409">
        <v>116</v>
      </c>
      <c r="W29" s="412">
        <f>AVERAGE(ԾԱՌԱՅՈՂ!AR432:AR457)</f>
        <v>203840</v>
      </c>
      <c r="X29" s="413">
        <f t="shared" si="12"/>
        <v>19413.333333333332</v>
      </c>
      <c r="Y29" s="414">
        <f t="shared" si="13"/>
        <v>187662.22222222222</v>
      </c>
      <c r="Z29" s="415">
        <f t="shared" ref="Z29:Z45" si="18">Y29*12</f>
        <v>2251946.6666666665</v>
      </c>
    </row>
    <row r="30" spans="1:26" s="410" customFormat="1" ht="16.5" customHeight="1" thickBot="1">
      <c r="A30" s="1093">
        <v>3</v>
      </c>
      <c r="B30" s="1100" t="str">
        <f>ԴԱՏԱՎՈՐ!F155</f>
        <v>Արարատ և Վայոց Ձորի մարզերի առաջին ատյանի ընդհանուր իրավասության դատարան</v>
      </c>
      <c r="C30" s="403" t="s">
        <v>22</v>
      </c>
      <c r="D30" s="404">
        <v>115</v>
      </c>
      <c r="E30" s="412">
        <f>AVERAGE(ԴԱՏԱՎՈՐ!K158:K171)</f>
        <v>837942.85714285716</v>
      </c>
      <c r="F30" s="413">
        <f t="shared" si="3"/>
        <v>79804.081632653062</v>
      </c>
      <c r="G30" s="414">
        <f>D30*F30/12</f>
        <v>764789.11564625846</v>
      </c>
      <c r="H30" s="415">
        <f t="shared" si="15"/>
        <v>9177469.3877551015</v>
      </c>
      <c r="I30" s="404">
        <v>115</v>
      </c>
      <c r="J30" s="412">
        <f>AVERAGE(ԴԱՏԱՎՈՐ!W158:W171)</f>
        <v>837942.85714285716</v>
      </c>
      <c r="K30" s="413">
        <f t="shared" si="6"/>
        <v>79804.081632653062</v>
      </c>
      <c r="L30" s="414">
        <f t="shared" si="7"/>
        <v>764789.11564625846</v>
      </c>
      <c r="M30" s="415">
        <f t="shared" si="16"/>
        <v>9177469.3877551015</v>
      </c>
      <c r="N30" s="1114">
        <f>A30</f>
        <v>3</v>
      </c>
      <c r="O30" s="1115" t="str">
        <f>B30</f>
        <v>Արարատ և Վայոց Ձորի մարզերի առաջին ատյանի ընդհանուր իրավասության դատարան</v>
      </c>
      <c r="P30" s="403" t="s">
        <v>22</v>
      </c>
      <c r="Q30" s="409">
        <v>116</v>
      </c>
      <c r="R30" s="412">
        <f>AVERAGE(ԴԱՏԱՎՈՐ!AI158:AI171)</f>
        <v>837942.85714285716</v>
      </c>
      <c r="S30" s="413">
        <f t="shared" si="9"/>
        <v>79804.081632653062</v>
      </c>
      <c r="T30" s="414">
        <f t="shared" si="10"/>
        <v>771439.4557823129</v>
      </c>
      <c r="U30" s="415">
        <f t="shared" si="17"/>
        <v>9257273.4693877548</v>
      </c>
      <c r="V30" s="409">
        <v>116</v>
      </c>
      <c r="W30" s="412">
        <f>AVERAGE(ԴԱՏԱՎՈՐ!AU158:AU171)</f>
        <v>837942.85714285716</v>
      </c>
      <c r="X30" s="413">
        <f t="shared" si="12"/>
        <v>79804.081632653062</v>
      </c>
      <c r="Y30" s="414">
        <f t="shared" si="13"/>
        <v>771439.4557823129</v>
      </c>
      <c r="Z30" s="415">
        <f t="shared" si="18"/>
        <v>9257273.4693877548</v>
      </c>
    </row>
    <row r="31" spans="1:26" s="416" customFormat="1" ht="16.5" customHeight="1" thickBot="1">
      <c r="A31" s="1094"/>
      <c r="B31" s="1100"/>
      <c r="C31" s="411" t="s">
        <v>23</v>
      </c>
      <c r="D31" s="404">
        <v>115</v>
      </c>
      <c r="E31" s="412">
        <f>AVERAGE(ԾԱՌԱՅՈՂ!N465:N506)</f>
        <v>181039.23809523811</v>
      </c>
      <c r="F31" s="413">
        <f t="shared" si="3"/>
        <v>17241.832199546487</v>
      </c>
      <c r="G31" s="414">
        <f t="shared" si="4"/>
        <v>165234.22524565383</v>
      </c>
      <c r="H31" s="415">
        <f t="shared" si="15"/>
        <v>1982810.7029478459</v>
      </c>
      <c r="I31" s="404">
        <v>115</v>
      </c>
      <c r="J31" s="412">
        <f>AVERAGE(ԾԱՌԱՅՈՂ!X465:X506)</f>
        <v>185001.14285714287</v>
      </c>
      <c r="K31" s="413">
        <f t="shared" si="6"/>
        <v>17619.156462585037</v>
      </c>
      <c r="L31" s="414">
        <f t="shared" si="7"/>
        <v>168850.2494331066</v>
      </c>
      <c r="M31" s="415">
        <f t="shared" si="16"/>
        <v>2026202.9931972791</v>
      </c>
      <c r="N31" s="1114"/>
      <c r="O31" s="1114"/>
      <c r="P31" s="411" t="s">
        <v>23</v>
      </c>
      <c r="Q31" s="409">
        <v>116</v>
      </c>
      <c r="R31" s="412">
        <f>AVERAGE(ԾԱՌԱՅՈՂ!AH465:AH506)</f>
        <v>187833.90476190476</v>
      </c>
      <c r="S31" s="413">
        <f t="shared" si="9"/>
        <v>17888.943310657596</v>
      </c>
      <c r="T31" s="414">
        <f t="shared" si="10"/>
        <v>172926.45200302344</v>
      </c>
      <c r="U31" s="415">
        <f t="shared" si="17"/>
        <v>2075117.4240362812</v>
      </c>
      <c r="V31" s="409">
        <v>116</v>
      </c>
      <c r="W31" s="412">
        <f>AVERAGE(ԾԱՌԱՅՈՂ!AR465:AR506)</f>
        <v>191142.09523809524</v>
      </c>
      <c r="X31" s="413">
        <f t="shared" si="12"/>
        <v>18204.009070294785</v>
      </c>
      <c r="Y31" s="414">
        <f t="shared" si="13"/>
        <v>175972.08767951626</v>
      </c>
      <c r="Z31" s="415">
        <f t="shared" si="18"/>
        <v>2111665.052154195</v>
      </c>
    </row>
    <row r="32" spans="1:26" s="417" customFormat="1" ht="16.5" customHeight="1" thickBot="1">
      <c r="A32" s="1099">
        <v>4</v>
      </c>
      <c r="B32" s="1100" t="str">
        <f>ԴԱՏԱՎՈՐ!F175</f>
        <v>Արմավիրի մարզի  առաջին ատյանի ընդհանուր իրավասության դատարան</v>
      </c>
      <c r="C32" s="403" t="s">
        <v>22</v>
      </c>
      <c r="D32" s="404">
        <v>115</v>
      </c>
      <c r="E32" s="412">
        <f>AVERAGE(ԴԱՏԱՎՈՐ!K178:K188)</f>
        <v>854690.90909090906</v>
      </c>
      <c r="F32" s="413">
        <f t="shared" si="3"/>
        <v>81399.134199134191</v>
      </c>
      <c r="G32" s="414">
        <f t="shared" si="4"/>
        <v>780075.03607503604</v>
      </c>
      <c r="H32" s="415">
        <f t="shared" si="15"/>
        <v>9360900.4329004325</v>
      </c>
      <c r="I32" s="404">
        <v>115</v>
      </c>
      <c r="J32" s="412">
        <f>AVERAGE(ԴԱՏԱՎՈՐ!W178:W188)</f>
        <v>854690.90909090906</v>
      </c>
      <c r="K32" s="413">
        <f t="shared" si="6"/>
        <v>81399.134199134191</v>
      </c>
      <c r="L32" s="414">
        <f t="shared" si="7"/>
        <v>780075.03607503604</v>
      </c>
      <c r="M32" s="415">
        <f t="shared" si="16"/>
        <v>9360900.4329004325</v>
      </c>
      <c r="N32" s="1114">
        <f>A32</f>
        <v>4</v>
      </c>
      <c r="O32" s="1115" t="str">
        <f>B32</f>
        <v>Արմավիրի մարզի  առաջին ատյանի ընդհանուր իրավասության դատարան</v>
      </c>
      <c r="P32" s="403" t="s">
        <v>22</v>
      </c>
      <c r="Q32" s="409">
        <v>116</v>
      </c>
      <c r="R32" s="412">
        <f>AVERAGE(ԴԱՏԱՎՈՐ!AI178:AI188)</f>
        <v>854690.90909090906</v>
      </c>
      <c r="S32" s="413">
        <f t="shared" si="9"/>
        <v>81399.134199134191</v>
      </c>
      <c r="T32" s="414">
        <f t="shared" si="10"/>
        <v>786858.2972582971</v>
      </c>
      <c r="U32" s="415">
        <f t="shared" si="17"/>
        <v>9442299.5670995656</v>
      </c>
      <c r="V32" s="409">
        <v>116</v>
      </c>
      <c r="W32" s="412">
        <f>AVERAGE(ԴԱՏԱՎՈՐ!AU178:AU188)</f>
        <v>854690.90909090906</v>
      </c>
      <c r="X32" s="413">
        <f t="shared" si="12"/>
        <v>81399.134199134191</v>
      </c>
      <c r="Y32" s="414">
        <f t="shared" si="13"/>
        <v>786858.2972582971</v>
      </c>
      <c r="Z32" s="415">
        <f t="shared" si="18"/>
        <v>9442299.5670995656</v>
      </c>
    </row>
    <row r="33" spans="1:26" s="418" customFormat="1" ht="16.5" customHeight="1" thickBot="1">
      <c r="A33" s="1099"/>
      <c r="B33" s="1100"/>
      <c r="C33" s="411" t="s">
        <v>23</v>
      </c>
      <c r="D33" s="404">
        <v>115</v>
      </c>
      <c r="E33" s="412">
        <f>AVERAGE(ԾԱՌԱՅՈՂ!N514:N545)</f>
        <v>183560</v>
      </c>
      <c r="F33" s="413">
        <f t="shared" si="3"/>
        <v>17481.904761904763</v>
      </c>
      <c r="G33" s="414">
        <f t="shared" si="4"/>
        <v>167534.92063492065</v>
      </c>
      <c r="H33" s="415">
        <f t="shared" si="15"/>
        <v>2010419.0476190478</v>
      </c>
      <c r="I33" s="404">
        <v>115</v>
      </c>
      <c r="J33" s="412">
        <f>AVERAGE(ԾԱՌԱՅՈՂ!X514:X545)</f>
        <v>187668</v>
      </c>
      <c r="K33" s="413">
        <f t="shared" si="6"/>
        <v>17873.142857142859</v>
      </c>
      <c r="L33" s="414">
        <f t="shared" si="7"/>
        <v>171284.28571428571</v>
      </c>
      <c r="M33" s="415">
        <f t="shared" si="16"/>
        <v>2055411.4285714286</v>
      </c>
      <c r="N33" s="1114"/>
      <c r="O33" s="1114"/>
      <c r="P33" s="411" t="s">
        <v>23</v>
      </c>
      <c r="Q33" s="409">
        <v>116</v>
      </c>
      <c r="R33" s="412">
        <f>AVERAGE(ԾԱՌԱՅՈՂ!AH514:AH545)</f>
        <v>191048</v>
      </c>
      <c r="S33" s="413">
        <f t="shared" si="9"/>
        <v>18195.047619047618</v>
      </c>
      <c r="T33" s="414">
        <f t="shared" si="10"/>
        <v>175885.46031746033</v>
      </c>
      <c r="U33" s="415">
        <f t="shared" si="17"/>
        <v>2110625.5238095238</v>
      </c>
      <c r="V33" s="409">
        <v>116</v>
      </c>
      <c r="W33" s="412">
        <f>AVERAGE(ԾԱՌԱՅՈՂ!AR514:AR545)</f>
        <v>193986</v>
      </c>
      <c r="X33" s="413">
        <f t="shared" si="12"/>
        <v>18474.857142857141</v>
      </c>
      <c r="Y33" s="414">
        <f t="shared" si="13"/>
        <v>178590.28571428568</v>
      </c>
      <c r="Z33" s="415">
        <f t="shared" si="18"/>
        <v>2143083.4285714282</v>
      </c>
    </row>
    <row r="34" spans="1:26" s="410" customFormat="1" ht="16.5" customHeight="1" thickBot="1">
      <c r="A34" s="1093">
        <v>5</v>
      </c>
      <c r="B34" s="1100" t="str">
        <f>ԴԱՏԱՎՈՐ!F192</f>
        <v>Գեղարքունիքի մարզի  առաջին ատյանի ընդհանուր իրավասության դատարան</v>
      </c>
      <c r="C34" s="403" t="s">
        <v>22</v>
      </c>
      <c r="D34" s="404">
        <v>115</v>
      </c>
      <c r="E34" s="412">
        <f>AVERAGE(ԴԱՏԱՎՈՐ!K196:K204)</f>
        <v>832000</v>
      </c>
      <c r="F34" s="413">
        <f t="shared" si="3"/>
        <v>79238.095238095237</v>
      </c>
      <c r="G34" s="414">
        <f t="shared" si="4"/>
        <v>759365.07936507929</v>
      </c>
      <c r="H34" s="415">
        <f t="shared" si="15"/>
        <v>9112380.9523809515</v>
      </c>
      <c r="I34" s="404">
        <v>115</v>
      </c>
      <c r="J34" s="412">
        <f>AVERAGE(ԴԱՏԱՎՈՐ!W196:W204)</f>
        <v>832000</v>
      </c>
      <c r="K34" s="413">
        <f t="shared" si="6"/>
        <v>79238.095238095237</v>
      </c>
      <c r="L34" s="414">
        <f t="shared" si="7"/>
        <v>759365.07936507929</v>
      </c>
      <c r="M34" s="415">
        <f t="shared" si="16"/>
        <v>9112380.9523809515</v>
      </c>
      <c r="N34" s="1114">
        <f>A34</f>
        <v>5</v>
      </c>
      <c r="O34" s="1115" t="str">
        <f>B34</f>
        <v>Գեղարքունիքի մարզի  առաջին ատյանի ընդհանուր իրավասության դատարան</v>
      </c>
      <c r="P34" s="403" t="s">
        <v>22</v>
      </c>
      <c r="Q34" s="409">
        <v>116</v>
      </c>
      <c r="R34" s="412">
        <f>AVERAGE(ԴԱՏԱՎՈՐ!AI196:AI204)</f>
        <v>832000</v>
      </c>
      <c r="S34" s="413">
        <f t="shared" si="9"/>
        <v>79238.095238095237</v>
      </c>
      <c r="T34" s="414">
        <f t="shared" si="10"/>
        <v>765968.25396825385</v>
      </c>
      <c r="U34" s="415">
        <f t="shared" si="17"/>
        <v>9191619.0476190466</v>
      </c>
      <c r="V34" s="409">
        <v>116</v>
      </c>
      <c r="W34" s="412">
        <f>AVERAGE(ԴԱՏԱՎՈՐ!AU196:AU204)</f>
        <v>832000</v>
      </c>
      <c r="X34" s="413">
        <f t="shared" si="12"/>
        <v>79238.095238095237</v>
      </c>
      <c r="Y34" s="414">
        <f t="shared" si="13"/>
        <v>765968.25396825385</v>
      </c>
      <c r="Z34" s="415">
        <f t="shared" si="18"/>
        <v>9191619.0476190466</v>
      </c>
    </row>
    <row r="35" spans="1:26" s="410" customFormat="1" ht="16.5" customHeight="1" thickBot="1">
      <c r="A35" s="1094"/>
      <c r="B35" s="1100"/>
      <c r="C35" s="411" t="s">
        <v>23</v>
      </c>
      <c r="D35" s="404">
        <v>115</v>
      </c>
      <c r="E35" s="412">
        <f>AVERAGE(ԾԱՌԱՅՈՂ!N553:N584)</f>
        <v>183950</v>
      </c>
      <c r="F35" s="413">
        <f t="shared" si="3"/>
        <v>17519.047619047618</v>
      </c>
      <c r="G35" s="414">
        <f t="shared" si="4"/>
        <v>167890.87301587302</v>
      </c>
      <c r="H35" s="415">
        <f t="shared" si="15"/>
        <v>2014690.4761904762</v>
      </c>
      <c r="I35" s="404">
        <v>115</v>
      </c>
      <c r="J35" s="412">
        <f>AVERAGE(ԾԱՌԱՅՈՂ!X553:X584)</f>
        <v>186810</v>
      </c>
      <c r="K35" s="413">
        <f t="shared" si="6"/>
        <v>17791.428571428572</v>
      </c>
      <c r="L35" s="414">
        <f t="shared" si="7"/>
        <v>170501.1904761905</v>
      </c>
      <c r="M35" s="415">
        <f t="shared" si="16"/>
        <v>2046014.2857142859</v>
      </c>
      <c r="N35" s="1114"/>
      <c r="O35" s="1114"/>
      <c r="P35" s="411" t="s">
        <v>23</v>
      </c>
      <c r="Q35" s="409">
        <v>116</v>
      </c>
      <c r="R35" s="412">
        <f>AVERAGE(ԾԱՌԱՅՈՂ!AH553:AH584)</f>
        <v>190450</v>
      </c>
      <c r="S35" s="413">
        <f t="shared" si="9"/>
        <v>18138.095238095237</v>
      </c>
      <c r="T35" s="414">
        <f t="shared" si="10"/>
        <v>175334.92063492062</v>
      </c>
      <c r="U35" s="415">
        <f t="shared" si="17"/>
        <v>2104019.0476190476</v>
      </c>
      <c r="V35" s="409">
        <v>116</v>
      </c>
      <c r="W35" s="412">
        <f>AVERAGE(ԾԱՌԱՅՈՂ!AR553:AR584)</f>
        <v>192192</v>
      </c>
      <c r="X35" s="413">
        <f t="shared" si="12"/>
        <v>18304</v>
      </c>
      <c r="Y35" s="414">
        <f t="shared" si="13"/>
        <v>176938.66666666666</v>
      </c>
      <c r="Z35" s="415">
        <f t="shared" si="18"/>
        <v>2123264</v>
      </c>
    </row>
    <row r="36" spans="1:26" s="410" customFormat="1" ht="16.5" customHeight="1" thickBot="1">
      <c r="A36" s="1099">
        <v>6</v>
      </c>
      <c r="B36" s="1100" t="str">
        <f>ԴԱՏԱՎՈՐ!F208</f>
        <v>Լոռու մարզի  առաջին ատյանի ընդհանուր իրավասության դատարան</v>
      </c>
      <c r="C36" s="403" t="s">
        <v>22</v>
      </c>
      <c r="D36" s="404">
        <v>115</v>
      </c>
      <c r="E36" s="412">
        <f>AVERAGE(ԴԱՏԱՎՈՐ!K211:K224)</f>
        <v>837942.85714285716</v>
      </c>
      <c r="F36" s="413">
        <f t="shared" si="3"/>
        <v>79804.081632653062</v>
      </c>
      <c r="G36" s="414">
        <f t="shared" si="4"/>
        <v>764789.11564625846</v>
      </c>
      <c r="H36" s="415">
        <f t="shared" si="15"/>
        <v>9177469.3877551015</v>
      </c>
      <c r="I36" s="404">
        <v>115</v>
      </c>
      <c r="J36" s="412">
        <f>AVERAGE(ԴԱՏԱՎՈՐ!W211:W224)</f>
        <v>837942.85714285716</v>
      </c>
      <c r="K36" s="413">
        <f t="shared" si="6"/>
        <v>79804.081632653062</v>
      </c>
      <c r="L36" s="414">
        <f t="shared" si="7"/>
        <v>764789.11564625846</v>
      </c>
      <c r="M36" s="415">
        <f t="shared" si="16"/>
        <v>9177469.3877551015</v>
      </c>
      <c r="N36" s="1114">
        <f>A36</f>
        <v>6</v>
      </c>
      <c r="O36" s="1115" t="str">
        <f>B36</f>
        <v>Լոռու մարզի  առաջին ատյանի ընդհանուր իրավասության դատարան</v>
      </c>
      <c r="P36" s="403" t="s">
        <v>22</v>
      </c>
      <c r="Q36" s="409">
        <v>116</v>
      </c>
      <c r="R36" s="412">
        <f>AVERAGE(ԴԱՏԱՎՈՐ!AI211:AI224)</f>
        <v>837942.85714285716</v>
      </c>
      <c r="S36" s="413">
        <f t="shared" si="9"/>
        <v>79804.081632653062</v>
      </c>
      <c r="T36" s="414">
        <f t="shared" si="10"/>
        <v>771439.4557823129</v>
      </c>
      <c r="U36" s="415">
        <f t="shared" si="17"/>
        <v>9257273.4693877548</v>
      </c>
      <c r="V36" s="409">
        <v>116</v>
      </c>
      <c r="W36" s="412">
        <f>AVERAGE(ԴԱՏԱՎՈՐ!AU211:AU224)</f>
        <v>837942.85714285716</v>
      </c>
      <c r="X36" s="413">
        <f t="shared" si="12"/>
        <v>79804.081632653062</v>
      </c>
      <c r="Y36" s="414">
        <f t="shared" si="13"/>
        <v>771439.4557823129</v>
      </c>
      <c r="Z36" s="415">
        <f t="shared" si="18"/>
        <v>9257273.4693877548</v>
      </c>
    </row>
    <row r="37" spans="1:26" s="410" customFormat="1" ht="16.5" customHeight="1" thickBot="1">
      <c r="A37" s="1099"/>
      <c r="B37" s="1100"/>
      <c r="C37" s="411" t="s">
        <v>23</v>
      </c>
      <c r="D37" s="404">
        <v>115</v>
      </c>
      <c r="E37" s="412">
        <f>AVERAGE(ԾԱՌԱՅՈՂ!N592:N632)</f>
        <v>180746.92682926828</v>
      </c>
      <c r="F37" s="413">
        <f t="shared" si="3"/>
        <v>17213.993031358885</v>
      </c>
      <c r="G37" s="414">
        <f t="shared" si="4"/>
        <v>164967.4332171893</v>
      </c>
      <c r="H37" s="415">
        <f t="shared" si="15"/>
        <v>1979609.1986062718</v>
      </c>
      <c r="I37" s="404">
        <v>115</v>
      </c>
      <c r="J37" s="412">
        <f>AVERAGE(ԾԱՌԱՅՈՂ!X592:X632)</f>
        <v>183790.82926829267</v>
      </c>
      <c r="K37" s="413">
        <f t="shared" si="6"/>
        <v>17503.88850174216</v>
      </c>
      <c r="L37" s="414">
        <f t="shared" si="7"/>
        <v>167745.59814169569</v>
      </c>
      <c r="M37" s="415">
        <f t="shared" si="16"/>
        <v>2012947.1777003482</v>
      </c>
      <c r="N37" s="1114"/>
      <c r="O37" s="1114"/>
      <c r="P37" s="411" t="s">
        <v>23</v>
      </c>
      <c r="Q37" s="409">
        <v>116</v>
      </c>
      <c r="R37" s="412">
        <f>AVERAGE(ԾԱՌԱՅՈՂ!AH592:AH632)</f>
        <v>186672.39024390245</v>
      </c>
      <c r="S37" s="413">
        <f t="shared" si="9"/>
        <v>17778.322880371663</v>
      </c>
      <c r="T37" s="414">
        <f t="shared" si="10"/>
        <v>171857.12117692607</v>
      </c>
      <c r="U37" s="415">
        <f t="shared" si="17"/>
        <v>2062285.4541231128</v>
      </c>
      <c r="V37" s="409">
        <v>116</v>
      </c>
      <c r="W37" s="412">
        <f>AVERAGE(ԾԱՌԱՅՈՂ!AR592:AR632)</f>
        <v>189046.63414634147</v>
      </c>
      <c r="X37" s="413">
        <f t="shared" si="12"/>
        <v>18004.441347270615</v>
      </c>
      <c r="Y37" s="414">
        <f t="shared" si="13"/>
        <v>174042.93302361594</v>
      </c>
      <c r="Z37" s="415">
        <f t="shared" si="18"/>
        <v>2088515.1962833912</v>
      </c>
    </row>
    <row r="38" spans="1:26" s="410" customFormat="1" ht="16.5" customHeight="1" thickBot="1">
      <c r="A38" s="1093">
        <v>7</v>
      </c>
      <c r="B38" s="1100" t="str">
        <f>ԴԱՏԱՎՈՐ!F228</f>
        <v>Կոտայքի մարզի  առաջին ատյանի ընդհանուր իրավասության դատարան</v>
      </c>
      <c r="C38" s="403" t="s">
        <v>22</v>
      </c>
      <c r="D38" s="404">
        <v>115</v>
      </c>
      <c r="E38" s="412">
        <f>AVERAGE(ԴԱՏԱՎՈՐ!K231:K243)</f>
        <v>838400</v>
      </c>
      <c r="F38" s="413">
        <f t="shared" si="3"/>
        <v>79847.619047619053</v>
      </c>
      <c r="G38" s="414">
        <f t="shared" si="4"/>
        <v>765206.34920634923</v>
      </c>
      <c r="H38" s="415">
        <f t="shared" si="15"/>
        <v>9182476.1904761903</v>
      </c>
      <c r="I38" s="404">
        <v>115</v>
      </c>
      <c r="J38" s="412">
        <f>AVERAGE(ԴԱՏԱՎՈՐ!W231:W243)</f>
        <v>838400</v>
      </c>
      <c r="K38" s="413">
        <f t="shared" si="6"/>
        <v>79847.619047619053</v>
      </c>
      <c r="L38" s="414">
        <f t="shared" si="7"/>
        <v>765206.34920634923</v>
      </c>
      <c r="M38" s="415">
        <f t="shared" si="16"/>
        <v>9182476.1904761903</v>
      </c>
      <c r="N38" s="1114">
        <f>A38</f>
        <v>7</v>
      </c>
      <c r="O38" s="1115" t="str">
        <f>B38</f>
        <v>Կոտայքի մարզի  առաջին ատյանի ընդհանուր իրավասության դատարան</v>
      </c>
      <c r="P38" s="403" t="s">
        <v>22</v>
      </c>
      <c r="Q38" s="409">
        <v>116</v>
      </c>
      <c r="R38" s="412">
        <f>AVERAGE(ԴԱՏԱՎՈՐ!AI231:AI243)</f>
        <v>838400</v>
      </c>
      <c r="S38" s="413">
        <f t="shared" si="9"/>
        <v>79847.619047619053</v>
      </c>
      <c r="T38" s="414">
        <f t="shared" si="10"/>
        <v>771860.31746031751</v>
      </c>
      <c r="U38" s="415">
        <f t="shared" si="17"/>
        <v>9262323.8095238097</v>
      </c>
      <c r="V38" s="409">
        <v>116</v>
      </c>
      <c r="W38" s="412">
        <f>AVERAGE(ԴԱՏԱՎՈՐ!AU231:AU243)</f>
        <v>838400</v>
      </c>
      <c r="X38" s="413">
        <f t="shared" si="12"/>
        <v>79847.619047619053</v>
      </c>
      <c r="Y38" s="414">
        <f t="shared" si="13"/>
        <v>771860.31746031751</v>
      </c>
      <c r="Z38" s="415">
        <f t="shared" si="18"/>
        <v>9262323.8095238097</v>
      </c>
    </row>
    <row r="39" spans="1:26" s="410" customFormat="1" ht="16.5" customHeight="1" thickBot="1">
      <c r="A39" s="1094"/>
      <c r="B39" s="1100"/>
      <c r="C39" s="411" t="s">
        <v>23</v>
      </c>
      <c r="D39" s="404">
        <v>115</v>
      </c>
      <c r="E39" s="412">
        <f>AVERAGE(ԾԱՌԱՅՈՂ!N640:N678)</f>
        <v>171754.66666666666</v>
      </c>
      <c r="F39" s="413">
        <f t="shared" si="3"/>
        <v>16357.5873015873</v>
      </c>
      <c r="G39" s="414">
        <f t="shared" si="4"/>
        <v>156760.21164021164</v>
      </c>
      <c r="H39" s="415">
        <f t="shared" si="15"/>
        <v>1881122.5396825396</v>
      </c>
      <c r="I39" s="404">
        <v>115</v>
      </c>
      <c r="J39" s="412">
        <f>AVERAGE(ԾԱՌԱՅՈՂ!X640:X678)</f>
        <v>175680</v>
      </c>
      <c r="K39" s="413">
        <f t="shared" si="6"/>
        <v>16731.428571428572</v>
      </c>
      <c r="L39" s="414">
        <f t="shared" si="7"/>
        <v>160342.85714285716</v>
      </c>
      <c r="M39" s="415">
        <f t="shared" si="16"/>
        <v>1924114.2857142859</v>
      </c>
      <c r="N39" s="1114"/>
      <c r="O39" s="1114"/>
      <c r="P39" s="411" t="s">
        <v>23</v>
      </c>
      <c r="Q39" s="409">
        <v>116</v>
      </c>
      <c r="R39" s="412">
        <f>AVERAGE(ԾԱՌԱՅՈՂ!AH640:AH678)</f>
        <v>179136</v>
      </c>
      <c r="S39" s="413">
        <f t="shared" si="9"/>
        <v>17060.571428571428</v>
      </c>
      <c r="T39" s="414">
        <f t="shared" si="10"/>
        <v>164918.85714285713</v>
      </c>
      <c r="U39" s="415">
        <f t="shared" si="17"/>
        <v>1979026.2857142854</v>
      </c>
      <c r="V39" s="409">
        <v>116</v>
      </c>
      <c r="W39" s="412">
        <f>AVERAGE(ԾԱՌԱՅՈՂ!AR640:AR678)</f>
        <v>182485.33333333334</v>
      </c>
      <c r="X39" s="413">
        <f t="shared" si="12"/>
        <v>17379.555555555555</v>
      </c>
      <c r="Y39" s="414">
        <f t="shared" si="13"/>
        <v>168002.37037037036</v>
      </c>
      <c r="Z39" s="415">
        <f t="shared" si="18"/>
        <v>2016028.4444444445</v>
      </c>
    </row>
    <row r="40" spans="1:26" s="410" customFormat="1" ht="16.5" customHeight="1" thickBot="1">
      <c r="A40" s="1099">
        <v>8</v>
      </c>
      <c r="B40" s="1100" t="str">
        <f>ԴԱՏԱՎՈՐ!F247</f>
        <v>Շիրակի մարզի  առաջին ատյանի ընդհանուր իրավասության դատարան</v>
      </c>
      <c r="C40" s="403" t="s">
        <v>22</v>
      </c>
      <c r="D40" s="404">
        <v>115</v>
      </c>
      <c r="E40" s="412">
        <f>AVERAGE(ԴԱՏԱՎՈՐ!K250:K263)</f>
        <v>837942.85714285716</v>
      </c>
      <c r="F40" s="413">
        <f t="shared" si="3"/>
        <v>79804.081632653062</v>
      </c>
      <c r="G40" s="414">
        <f t="shared" si="4"/>
        <v>764789.11564625846</v>
      </c>
      <c r="H40" s="415">
        <f t="shared" si="15"/>
        <v>9177469.3877551015</v>
      </c>
      <c r="I40" s="404">
        <v>115</v>
      </c>
      <c r="J40" s="412">
        <f>AVERAGE(ԴԱՏԱՎՈՐ!W250:W263)</f>
        <v>837942.85714285716</v>
      </c>
      <c r="K40" s="413">
        <f t="shared" si="6"/>
        <v>79804.081632653062</v>
      </c>
      <c r="L40" s="414">
        <f t="shared" si="7"/>
        <v>764789.11564625846</v>
      </c>
      <c r="M40" s="415">
        <f t="shared" si="16"/>
        <v>9177469.3877551015</v>
      </c>
      <c r="N40" s="1114">
        <f>A40</f>
        <v>8</v>
      </c>
      <c r="O40" s="1115" t="str">
        <f>B40</f>
        <v>Շիրակի մարզի  առաջին ատյանի ընդհանուր իրավասության դատարան</v>
      </c>
      <c r="P40" s="403" t="s">
        <v>22</v>
      </c>
      <c r="Q40" s="409">
        <v>116</v>
      </c>
      <c r="R40" s="412">
        <f>AVERAGE(ԴԱՏԱՎՈՐ!AI250:AI263)</f>
        <v>837942.85714285716</v>
      </c>
      <c r="S40" s="413">
        <f t="shared" si="9"/>
        <v>79804.081632653062</v>
      </c>
      <c r="T40" s="414">
        <f t="shared" si="10"/>
        <v>771439.4557823129</v>
      </c>
      <c r="U40" s="415">
        <f t="shared" si="17"/>
        <v>9257273.4693877548</v>
      </c>
      <c r="V40" s="409">
        <v>116</v>
      </c>
      <c r="W40" s="412">
        <f>AVERAGE(ԴԱՏԱՎՈՐ!AU250:AU263)</f>
        <v>837942.85714285716</v>
      </c>
      <c r="X40" s="413">
        <f t="shared" si="12"/>
        <v>79804.081632653062</v>
      </c>
      <c r="Y40" s="414">
        <f t="shared" si="13"/>
        <v>771439.4557823129</v>
      </c>
      <c r="Z40" s="415">
        <f t="shared" si="18"/>
        <v>9257273.4693877548</v>
      </c>
    </row>
    <row r="41" spans="1:26" s="410" customFormat="1" ht="16.5" customHeight="1" thickBot="1">
      <c r="A41" s="1099"/>
      <c r="B41" s="1100"/>
      <c r="C41" s="411" t="s">
        <v>23</v>
      </c>
      <c r="D41" s="404">
        <v>115</v>
      </c>
      <c r="E41" s="412">
        <f>AVERAGE(ԾԱՌԱՅՈՂ!N686:N723)</f>
        <v>188929.68421052632</v>
      </c>
      <c r="F41" s="413">
        <f t="shared" si="3"/>
        <v>17993.303258145363</v>
      </c>
      <c r="G41" s="414">
        <f t="shared" si="4"/>
        <v>172435.82289055971</v>
      </c>
      <c r="H41" s="415">
        <f t="shared" si="15"/>
        <v>2069229.8746867166</v>
      </c>
      <c r="I41" s="404">
        <v>115</v>
      </c>
      <c r="J41" s="412">
        <f>AVERAGE(ԾԱՌԱՅՈՂ!X686:X723)</f>
        <v>191710.31578947368</v>
      </c>
      <c r="K41" s="413">
        <f t="shared" si="6"/>
        <v>18258.125313283206</v>
      </c>
      <c r="L41" s="414">
        <f t="shared" si="7"/>
        <v>174973.70091896408</v>
      </c>
      <c r="M41" s="415">
        <f t="shared" si="16"/>
        <v>2099684.4110275689</v>
      </c>
      <c r="N41" s="1114"/>
      <c r="O41" s="1114"/>
      <c r="P41" s="411" t="s">
        <v>23</v>
      </c>
      <c r="Q41" s="409">
        <v>116</v>
      </c>
      <c r="R41" s="412">
        <f>AVERAGE(ԾԱՌԱՅՈՂ!AH686:AH723)</f>
        <v>193483.78947368421</v>
      </c>
      <c r="S41" s="413">
        <f t="shared" si="9"/>
        <v>18427.027568922305</v>
      </c>
      <c r="T41" s="414">
        <f t="shared" si="10"/>
        <v>178127.93316624896</v>
      </c>
      <c r="U41" s="415">
        <f t="shared" si="17"/>
        <v>2137535.1979949875</v>
      </c>
      <c r="V41" s="409">
        <v>116</v>
      </c>
      <c r="W41" s="412">
        <f>AVERAGE(ԾԱՌԱՅՈՂ!AR686:AR723)</f>
        <v>196133.05263157896</v>
      </c>
      <c r="X41" s="413">
        <f t="shared" si="12"/>
        <v>18679.338345864664</v>
      </c>
      <c r="Y41" s="414">
        <f t="shared" si="13"/>
        <v>180566.93734335841</v>
      </c>
      <c r="Z41" s="415">
        <f t="shared" si="18"/>
        <v>2166803.2481203009</v>
      </c>
    </row>
    <row r="42" spans="1:26" s="410" customFormat="1" ht="16.5" customHeight="1" thickBot="1">
      <c r="A42" s="1093">
        <v>9</v>
      </c>
      <c r="B42" s="1100" t="str">
        <f>ԴԱՏԱՎՈՐ!F267</f>
        <v>Սյունիքի մարզի  առաջին ատյանի ընդհանուր իրավասության դատարան</v>
      </c>
      <c r="C42" s="403" t="s">
        <v>22</v>
      </c>
      <c r="D42" s="404">
        <v>115</v>
      </c>
      <c r="E42" s="412">
        <f>AVERAGE(ԴԱՏԱՎՈՐ!K270:K280)</f>
        <v>839563.63636363635</v>
      </c>
      <c r="F42" s="413">
        <f t="shared" si="3"/>
        <v>79958.441558441555</v>
      </c>
      <c r="G42" s="414">
        <f t="shared" si="4"/>
        <v>766268.39826839825</v>
      </c>
      <c r="H42" s="415">
        <f t="shared" si="15"/>
        <v>9195220.7792207785</v>
      </c>
      <c r="I42" s="404">
        <v>115</v>
      </c>
      <c r="J42" s="412">
        <f>AVERAGE(ԴԱՏԱՎՈՐ!W270:W280)</f>
        <v>839563.63636363635</v>
      </c>
      <c r="K42" s="413">
        <f t="shared" si="6"/>
        <v>79958.441558441555</v>
      </c>
      <c r="L42" s="414">
        <f t="shared" si="7"/>
        <v>766268.39826839825</v>
      </c>
      <c r="M42" s="415">
        <f t="shared" si="16"/>
        <v>9195220.7792207785</v>
      </c>
      <c r="N42" s="1114">
        <f>A42</f>
        <v>9</v>
      </c>
      <c r="O42" s="1115" t="str">
        <f>B42</f>
        <v>Սյունիքի մարզի  առաջին ատյանի ընդհանուր իրավասության դատարան</v>
      </c>
      <c r="P42" s="403" t="s">
        <v>22</v>
      </c>
      <c r="Q42" s="409">
        <v>116</v>
      </c>
      <c r="R42" s="412">
        <f>AVERAGE(ԴԱՏԱՎՈՐ!AI270:AI280)</f>
        <v>839563.63636363635</v>
      </c>
      <c r="S42" s="413">
        <f t="shared" si="9"/>
        <v>79958.441558441555</v>
      </c>
      <c r="T42" s="414">
        <f t="shared" si="10"/>
        <v>772931.60173160164</v>
      </c>
      <c r="U42" s="415">
        <f t="shared" si="17"/>
        <v>9275179.2207792196</v>
      </c>
      <c r="V42" s="409">
        <v>116</v>
      </c>
      <c r="W42" s="412">
        <f>AVERAGE(ԴԱՏԱՎՈՐ!AU270:AU280)</f>
        <v>839563.63636363635</v>
      </c>
      <c r="X42" s="413">
        <f t="shared" si="12"/>
        <v>79958.441558441555</v>
      </c>
      <c r="Y42" s="414">
        <f t="shared" si="13"/>
        <v>772931.60173160164</v>
      </c>
      <c r="Z42" s="415">
        <f t="shared" si="18"/>
        <v>9275179.2207792196</v>
      </c>
    </row>
    <row r="43" spans="1:26" s="410" customFormat="1" ht="16.5" customHeight="1" thickBot="1">
      <c r="A43" s="1094"/>
      <c r="B43" s="1100"/>
      <c r="C43" s="411" t="s">
        <v>23</v>
      </c>
      <c r="D43" s="404">
        <v>115</v>
      </c>
      <c r="E43" s="412">
        <f>AVERAGE(ԾԱՌԱՅՈՂ!N731:N761)</f>
        <v>188354.06451612903</v>
      </c>
      <c r="F43" s="413">
        <f t="shared" si="3"/>
        <v>17938.48233486943</v>
      </c>
      <c r="G43" s="414">
        <f t="shared" si="4"/>
        <v>171910.45570916537</v>
      </c>
      <c r="H43" s="415">
        <f t="shared" si="15"/>
        <v>2062925.4685099844</v>
      </c>
      <c r="I43" s="404">
        <v>115</v>
      </c>
      <c r="J43" s="412">
        <f>AVERAGE(ԾԱՌԱՅՈՂ!X731:X761)</f>
        <v>191547.87096774194</v>
      </c>
      <c r="K43" s="413">
        <f t="shared" si="6"/>
        <v>18242.654377880186</v>
      </c>
      <c r="L43" s="414">
        <f t="shared" si="7"/>
        <v>174825.43778801846</v>
      </c>
      <c r="M43" s="415">
        <f t="shared" si="16"/>
        <v>2097905.2534562214</v>
      </c>
      <c r="N43" s="1114"/>
      <c r="O43" s="1114"/>
      <c r="P43" s="411" t="s">
        <v>23</v>
      </c>
      <c r="Q43" s="409">
        <v>116</v>
      </c>
      <c r="R43" s="412">
        <f>AVERAGE(ԾԱՌԱՅՈՂ!AH731:AH761)</f>
        <v>194473.29032258064</v>
      </c>
      <c r="S43" s="413">
        <f t="shared" si="9"/>
        <v>18521.26574500768</v>
      </c>
      <c r="T43" s="414">
        <f t="shared" si="10"/>
        <v>179038.90220174092</v>
      </c>
      <c r="U43" s="415">
        <f t="shared" si="17"/>
        <v>2148466.8264208911</v>
      </c>
      <c r="V43" s="409">
        <v>116</v>
      </c>
      <c r="W43" s="412">
        <f>AVERAGE(ԾԱՌԱՅՈՂ!AR731:AR761)</f>
        <v>196969.29032258064</v>
      </c>
      <c r="X43" s="413">
        <f t="shared" si="12"/>
        <v>18758.980030721967</v>
      </c>
      <c r="Y43" s="414">
        <f t="shared" si="13"/>
        <v>181336.80696364565</v>
      </c>
      <c r="Z43" s="415">
        <f t="shared" si="18"/>
        <v>2176041.6835637479</v>
      </c>
    </row>
    <row r="44" spans="1:26" s="410" customFormat="1" ht="16.5" customHeight="1" thickBot="1">
      <c r="A44" s="1099">
        <v>10</v>
      </c>
      <c r="B44" s="1100" t="str">
        <f>ԴԱՏԱՎՈՐ!F284</f>
        <v>Տավուշի մարզի առաջին ատյանի ընդհանուր իրավասության դատարան</v>
      </c>
      <c r="C44" s="403" t="s">
        <v>22</v>
      </c>
      <c r="D44" s="404">
        <v>115</v>
      </c>
      <c r="E44" s="412">
        <f>AVERAGE(ԴԱՏԱՎՈՐ!K287:K293)</f>
        <v>843885.71428571432</v>
      </c>
      <c r="F44" s="413">
        <f t="shared" si="3"/>
        <v>80370.068027210888</v>
      </c>
      <c r="G44" s="414">
        <f t="shared" si="4"/>
        <v>770213.15192743763</v>
      </c>
      <c r="H44" s="415">
        <f t="shared" si="15"/>
        <v>9242557.8231292516</v>
      </c>
      <c r="I44" s="404">
        <v>115</v>
      </c>
      <c r="J44" s="412">
        <f>AVERAGE(ԴԱՏԱՎՈՐ!W287:W293)</f>
        <v>843885.71428571432</v>
      </c>
      <c r="K44" s="413">
        <f t="shared" si="6"/>
        <v>80370.068027210888</v>
      </c>
      <c r="L44" s="414">
        <f t="shared" si="7"/>
        <v>770213.15192743763</v>
      </c>
      <c r="M44" s="415">
        <f t="shared" si="16"/>
        <v>9242557.8231292516</v>
      </c>
      <c r="N44" s="1114">
        <f>A44</f>
        <v>10</v>
      </c>
      <c r="O44" s="1115" t="str">
        <f>B44</f>
        <v>Տավուշի մարզի առաջին ատյանի ընդհանուր իրավասության դատարան</v>
      </c>
      <c r="P44" s="403" t="s">
        <v>22</v>
      </c>
      <c r="Q44" s="409">
        <v>116</v>
      </c>
      <c r="R44" s="412">
        <f>AVERAGE(ԴԱՏԱՎՈՐ!AI287:AI293)</f>
        <v>843885.71428571432</v>
      </c>
      <c r="S44" s="413">
        <f t="shared" si="9"/>
        <v>80370.068027210888</v>
      </c>
      <c r="T44" s="414">
        <f t="shared" si="10"/>
        <v>776910.65759637195</v>
      </c>
      <c r="U44" s="415">
        <f t="shared" si="17"/>
        <v>9322927.891156463</v>
      </c>
      <c r="V44" s="409">
        <v>116</v>
      </c>
      <c r="W44" s="412">
        <f>AVERAGE(ԴԱՏԱՎՈՐ!AU287:AU293)</f>
        <v>843885.71428571432</v>
      </c>
      <c r="X44" s="413">
        <f t="shared" si="12"/>
        <v>80370.068027210888</v>
      </c>
      <c r="Y44" s="414">
        <f t="shared" si="13"/>
        <v>776910.65759637195</v>
      </c>
      <c r="Z44" s="415">
        <f t="shared" si="18"/>
        <v>9322927.891156463</v>
      </c>
    </row>
    <row r="45" spans="1:26" s="410" customFormat="1" ht="16.5" customHeight="1" thickBot="1">
      <c r="A45" s="1099"/>
      <c r="B45" s="1105"/>
      <c r="C45" s="419" t="s">
        <v>23</v>
      </c>
      <c r="D45" s="404">
        <v>115</v>
      </c>
      <c r="E45" s="420">
        <f>AVERAGE(ԾԱՌԱՅՈՂ!N769:N794)</f>
        <v>195968</v>
      </c>
      <c r="F45" s="413">
        <f t="shared" si="3"/>
        <v>18663.619047619046</v>
      </c>
      <c r="G45" s="414">
        <f t="shared" si="4"/>
        <v>178859.68253968252</v>
      </c>
      <c r="H45" s="415">
        <f t="shared" si="15"/>
        <v>2146316.1904761903</v>
      </c>
      <c r="I45" s="404">
        <v>115</v>
      </c>
      <c r="J45" s="420">
        <f>AVERAGE(ԾԱՌԱՅՈՂ!X769:X794)</f>
        <v>199200</v>
      </c>
      <c r="K45" s="413">
        <f t="shared" si="6"/>
        <v>18971.428571428572</v>
      </c>
      <c r="L45" s="414">
        <f t="shared" si="7"/>
        <v>181809.52380952382</v>
      </c>
      <c r="M45" s="415">
        <f t="shared" si="16"/>
        <v>2181714.2857142859</v>
      </c>
      <c r="N45" s="1114"/>
      <c r="O45" s="1114"/>
      <c r="P45" s="419" t="s">
        <v>23</v>
      </c>
      <c r="Q45" s="409">
        <v>116</v>
      </c>
      <c r="R45" s="420">
        <f>AVERAGE(ԾԱՌԱՅՈՂ!AH769:AH794)</f>
        <v>202112</v>
      </c>
      <c r="S45" s="413">
        <f t="shared" si="9"/>
        <v>19248.761904761905</v>
      </c>
      <c r="T45" s="414">
        <f t="shared" si="10"/>
        <v>186071.36507936509</v>
      </c>
      <c r="U45" s="415">
        <f t="shared" si="17"/>
        <v>2232856.3809523811</v>
      </c>
      <c r="V45" s="409">
        <v>116</v>
      </c>
      <c r="W45" s="420">
        <f>AVERAGE(ԾԱՌԱՅՈՂ!AR769:AR794)</f>
        <v>204256</v>
      </c>
      <c r="X45" s="413">
        <f t="shared" si="12"/>
        <v>19452.952380952382</v>
      </c>
      <c r="Y45" s="414">
        <f t="shared" si="13"/>
        <v>188045.20634920636</v>
      </c>
      <c r="Z45" s="415">
        <f t="shared" si="18"/>
        <v>2256542.4761904762</v>
      </c>
    </row>
    <row r="46" spans="1:26" s="410" customFormat="1" ht="16.5" hidden="1" customHeight="1" thickBot="1">
      <c r="A46" s="1093">
        <v>10</v>
      </c>
      <c r="B46" s="1095" t="str">
        <f>+ԴԱՏԱՎՈՐ!F297</f>
        <v>Սնանկության դատարան</v>
      </c>
      <c r="C46" s="403" t="s">
        <v>22</v>
      </c>
      <c r="D46" s="409"/>
      <c r="E46" s="412"/>
      <c r="F46" s="413"/>
      <c r="G46" s="414">
        <f>D46*F46/12</f>
        <v>0</v>
      </c>
      <c r="H46" s="415">
        <f>G46*12.12</f>
        <v>0</v>
      </c>
      <c r="I46" s="404"/>
      <c r="J46" s="412"/>
      <c r="K46" s="413">
        <f>+J46/21*2</f>
        <v>0</v>
      </c>
      <c r="L46" s="414">
        <f>I46*K46/12</f>
        <v>0</v>
      </c>
      <c r="M46" s="415">
        <f>L46*12.12</f>
        <v>0</v>
      </c>
      <c r="N46" s="1085">
        <f>A46</f>
        <v>10</v>
      </c>
      <c r="O46" s="1087" t="str">
        <f>B46</f>
        <v>Սնանկության դատարան</v>
      </c>
      <c r="P46" s="403" t="s">
        <v>22</v>
      </c>
      <c r="Q46" s="409"/>
      <c r="R46" s="412"/>
      <c r="S46" s="413">
        <f>+R46/21*2</f>
        <v>0</v>
      </c>
      <c r="T46" s="414">
        <f>Q46*S46/12</f>
        <v>0</v>
      </c>
      <c r="U46" s="415">
        <f>T46*12.12</f>
        <v>0</v>
      </c>
      <c r="V46" s="409"/>
      <c r="W46" s="412"/>
      <c r="X46" s="413">
        <f>+W46/21*2</f>
        <v>0</v>
      </c>
      <c r="Y46" s="414">
        <f>V46*X46/12</f>
        <v>0</v>
      </c>
      <c r="Z46" s="415">
        <f>Y46*12.12</f>
        <v>0</v>
      </c>
    </row>
    <row r="47" spans="1:26" s="410" customFormat="1" ht="16.5" hidden="1" customHeight="1" thickBot="1">
      <c r="A47" s="1094"/>
      <c r="B47" s="1096"/>
      <c r="C47" s="419" t="s">
        <v>23</v>
      </c>
      <c r="D47" s="409"/>
      <c r="E47" s="420"/>
      <c r="F47" s="413"/>
      <c r="G47" s="414">
        <f>D47*F47/12</f>
        <v>0</v>
      </c>
      <c r="H47" s="415">
        <f>G47*12.12</f>
        <v>0</v>
      </c>
      <c r="I47" s="404"/>
      <c r="J47" s="420"/>
      <c r="K47" s="413">
        <f>+J47/21*2</f>
        <v>0</v>
      </c>
      <c r="L47" s="414">
        <f>I47*K47/12</f>
        <v>0</v>
      </c>
      <c r="M47" s="415">
        <f>L47*12.12</f>
        <v>0</v>
      </c>
      <c r="N47" s="1086"/>
      <c r="O47" s="1088"/>
      <c r="P47" s="419" t="s">
        <v>23</v>
      </c>
      <c r="Q47" s="409"/>
      <c r="R47" s="420"/>
      <c r="S47" s="413">
        <f>+R47/21*2</f>
        <v>0</v>
      </c>
      <c r="T47" s="414">
        <f>Q47*S47/12</f>
        <v>0</v>
      </c>
      <c r="U47" s="415">
        <f>T47*12.12</f>
        <v>0</v>
      </c>
      <c r="V47" s="409"/>
      <c r="W47" s="420"/>
      <c r="X47" s="413">
        <f>+W47/21*2</f>
        <v>0</v>
      </c>
      <c r="Y47" s="414">
        <f>V47*X47/12</f>
        <v>0</v>
      </c>
      <c r="Z47" s="415">
        <f>Y47*12.12</f>
        <v>0</v>
      </c>
    </row>
  </sheetData>
  <mergeCells count="74">
    <mergeCell ref="N42:N43"/>
    <mergeCell ref="O42:O43"/>
    <mergeCell ref="N44:N45"/>
    <mergeCell ref="O44:O45"/>
    <mergeCell ref="N36:N37"/>
    <mergeCell ref="O36:O37"/>
    <mergeCell ref="N38:N39"/>
    <mergeCell ref="O38:O39"/>
    <mergeCell ref="N40:N41"/>
    <mergeCell ref="O40:O41"/>
    <mergeCell ref="N30:N31"/>
    <mergeCell ref="O30:O31"/>
    <mergeCell ref="N32:N33"/>
    <mergeCell ref="O32:O33"/>
    <mergeCell ref="N34:N35"/>
    <mergeCell ref="O34:O35"/>
    <mergeCell ref="N14:N15"/>
    <mergeCell ref="O14:O15"/>
    <mergeCell ref="N26:N27"/>
    <mergeCell ref="O26:O27"/>
    <mergeCell ref="N28:N29"/>
    <mergeCell ref="O28:O29"/>
    <mergeCell ref="N24:N25"/>
    <mergeCell ref="O22:O23"/>
    <mergeCell ref="N22:N23"/>
    <mergeCell ref="O20:O21"/>
    <mergeCell ref="N20:N21"/>
    <mergeCell ref="O18:O19"/>
    <mergeCell ref="N18:N19"/>
    <mergeCell ref="O16:O17"/>
    <mergeCell ref="N16:N17"/>
    <mergeCell ref="I4:M4"/>
    <mergeCell ref="A14:A15"/>
    <mergeCell ref="B14:B15"/>
    <mergeCell ref="D4:H4"/>
    <mergeCell ref="A12:A13"/>
    <mergeCell ref="B12:B13"/>
    <mergeCell ref="B18:B19"/>
    <mergeCell ref="A20:A21"/>
    <mergeCell ref="B20:B21"/>
    <mergeCell ref="A22:A23"/>
    <mergeCell ref="B22:B23"/>
    <mergeCell ref="Q4:U4"/>
    <mergeCell ref="V4:Z4"/>
    <mergeCell ref="A42:A43"/>
    <mergeCell ref="B42:B43"/>
    <mergeCell ref="A44:A45"/>
    <mergeCell ref="B44:B45"/>
    <mergeCell ref="B36:B37"/>
    <mergeCell ref="B38:B39"/>
    <mergeCell ref="A40:A41"/>
    <mergeCell ref="B40:B41"/>
    <mergeCell ref="A30:A31"/>
    <mergeCell ref="B30:B31"/>
    <mergeCell ref="A32:A33"/>
    <mergeCell ref="B32:B33"/>
    <mergeCell ref="A34:A35"/>
    <mergeCell ref="B34:B35"/>
    <mergeCell ref="N46:N47"/>
    <mergeCell ref="O46:O47"/>
    <mergeCell ref="B16:B17"/>
    <mergeCell ref="A16:A17"/>
    <mergeCell ref="A26:A27"/>
    <mergeCell ref="A24:A25"/>
    <mergeCell ref="A46:A47"/>
    <mergeCell ref="B46:B47"/>
    <mergeCell ref="B26:B27"/>
    <mergeCell ref="A38:A39"/>
    <mergeCell ref="O24:O25"/>
    <mergeCell ref="B24:B25"/>
    <mergeCell ref="A36:A37"/>
    <mergeCell ref="A28:A29"/>
    <mergeCell ref="B28:B29"/>
    <mergeCell ref="A18:A19"/>
  </mergeCells>
  <pageMargins left="0.24" right="0.27" top="0.34" bottom="0.36" header="0.3" footer="0.3"/>
  <pageSetup paperSize="9" scale="79" orientation="landscape" r:id="rId1"/>
  <colBreaks count="2" manualBreakCount="2">
    <brk id="8" max="1048575" man="1"/>
    <brk id="13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6"/>
  <sheetViews>
    <sheetView topLeftCell="A4" zoomScaleNormal="100" workbookViewId="0">
      <pane xSplit="3" ySplit="3" topLeftCell="I40" activePane="bottomRight" state="frozen"/>
      <selection activeCell="A4" sqref="A4"/>
      <selection pane="topRight" activeCell="D4" sqref="D4"/>
      <selection pane="bottomLeft" activeCell="A7" sqref="A7"/>
      <selection pane="bottomRight" activeCell="L56" sqref="L56"/>
    </sheetView>
  </sheetViews>
  <sheetFormatPr defaultColWidth="9.140625" defaultRowHeight="11.25"/>
  <cols>
    <col min="1" max="1" width="5" style="7" customWidth="1"/>
    <col min="2" max="2" width="46.5703125" style="7" customWidth="1"/>
    <col min="3" max="3" width="26.5703125" style="7" bestFit="1" customWidth="1"/>
    <col min="4" max="4" width="11.85546875" style="7" customWidth="1"/>
    <col min="5" max="5" width="14.42578125" style="7" customWidth="1"/>
    <col min="6" max="6" width="23" style="7" customWidth="1"/>
    <col min="7" max="7" width="18.140625" style="7" customWidth="1"/>
    <col min="8" max="8" width="16.85546875" style="7" customWidth="1"/>
    <col min="9" max="9" width="11.85546875" style="7" customWidth="1"/>
    <col min="10" max="10" width="14.42578125" style="7" customWidth="1"/>
    <col min="11" max="11" width="23" style="7" customWidth="1"/>
    <col min="12" max="12" width="15.42578125" style="7" customWidth="1"/>
    <col min="13" max="13" width="15.85546875" style="7" customWidth="1"/>
    <col min="14" max="14" width="5.5703125" style="7" hidden="1" customWidth="1"/>
    <col min="15" max="15" width="40.85546875" style="7" hidden="1" customWidth="1"/>
    <col min="16" max="16" width="28" style="7" hidden="1" customWidth="1"/>
    <col min="17" max="17" width="11.85546875" style="7" customWidth="1"/>
    <col min="18" max="18" width="14.42578125" style="7" customWidth="1"/>
    <col min="19" max="19" width="23" style="7" customWidth="1"/>
    <col min="20" max="20" width="15.42578125" style="7" customWidth="1"/>
    <col min="21" max="21" width="15.85546875" style="7" customWidth="1"/>
    <col min="22" max="22" width="11.85546875" style="7" customWidth="1"/>
    <col min="23" max="23" width="14.42578125" style="7" customWidth="1"/>
    <col min="24" max="24" width="23" style="7" customWidth="1"/>
    <col min="25" max="25" width="15.42578125" style="7" customWidth="1"/>
    <col min="26" max="26" width="15.85546875" style="7" customWidth="1"/>
    <col min="27" max="16384" width="9.140625" style="7"/>
  </cols>
  <sheetData>
    <row r="1" spans="1:26" s="2" customFormat="1" ht="17.25" customHeight="1">
      <c r="B1" s="402" t="s">
        <v>966</v>
      </c>
      <c r="C1" s="1"/>
    </row>
    <row r="2" spans="1:26" s="2" customFormat="1" ht="12.75" customHeight="1">
      <c r="B2" s="1" t="s">
        <v>9</v>
      </c>
      <c r="C2" s="1"/>
    </row>
    <row r="3" spans="1:26" s="4" customFormat="1" ht="18" customHeight="1"/>
    <row r="4" spans="1:26" s="197" customFormat="1" ht="32.25" customHeight="1">
      <c r="A4" s="675"/>
      <c r="B4" s="676"/>
      <c r="C4" s="677"/>
      <c r="D4" s="1121">
        <v>2025</v>
      </c>
      <c r="E4" s="1122"/>
      <c r="F4" s="1122"/>
      <c r="G4" s="1122"/>
      <c r="H4" s="1123"/>
      <c r="I4" s="1121">
        <v>2026</v>
      </c>
      <c r="J4" s="1122"/>
      <c r="K4" s="1122"/>
      <c r="L4" s="1122"/>
      <c r="M4" s="1123"/>
      <c r="N4" s="678"/>
      <c r="O4" s="679"/>
      <c r="P4" s="744"/>
      <c r="Q4" s="1121">
        <v>2027</v>
      </c>
      <c r="R4" s="1122"/>
      <c r="S4" s="1122"/>
      <c r="T4" s="1122"/>
      <c r="U4" s="1123"/>
      <c r="V4" s="1124">
        <v>2028</v>
      </c>
      <c r="W4" s="1124"/>
      <c r="X4" s="1124"/>
      <c r="Y4" s="1124"/>
      <c r="Z4" s="1124"/>
    </row>
    <row r="5" spans="1:26" s="200" customFormat="1" ht="90.75" customHeight="1">
      <c r="A5" s="680" t="s">
        <v>10</v>
      </c>
      <c r="B5" s="681" t="s">
        <v>11</v>
      </c>
      <c r="C5" s="681" t="s">
        <v>12</v>
      </c>
      <c r="D5" s="681" t="s">
        <v>13</v>
      </c>
      <c r="E5" s="681" t="s">
        <v>14</v>
      </c>
      <c r="F5" s="681" t="s">
        <v>15</v>
      </c>
      <c r="G5" s="681" t="s">
        <v>16</v>
      </c>
      <c r="H5" s="681" t="s">
        <v>1945</v>
      </c>
      <c r="I5" s="681" t="s">
        <v>13</v>
      </c>
      <c r="J5" s="681" t="s">
        <v>14</v>
      </c>
      <c r="K5" s="681" t="s">
        <v>15</v>
      </c>
      <c r="L5" s="681" t="s">
        <v>16</v>
      </c>
      <c r="M5" s="681" t="s">
        <v>1954</v>
      </c>
      <c r="N5" s="680" t="s">
        <v>10</v>
      </c>
      <c r="O5" s="681" t="s">
        <v>11</v>
      </c>
      <c r="P5" s="681" t="s">
        <v>12</v>
      </c>
      <c r="Q5" s="681" t="s">
        <v>13</v>
      </c>
      <c r="R5" s="681" t="s">
        <v>14</v>
      </c>
      <c r="S5" s="681" t="s">
        <v>15</v>
      </c>
      <c r="T5" s="681" t="s">
        <v>16</v>
      </c>
      <c r="U5" s="681" t="s">
        <v>2469</v>
      </c>
      <c r="V5" s="681" t="s">
        <v>13</v>
      </c>
      <c r="W5" s="681" t="s">
        <v>14</v>
      </c>
      <c r="X5" s="681" t="s">
        <v>15</v>
      </c>
      <c r="Y5" s="681" t="s">
        <v>16</v>
      </c>
      <c r="Z5" s="681" t="s">
        <v>2949</v>
      </c>
    </row>
    <row r="6" spans="1:26" s="205" customFormat="1" ht="24" customHeight="1">
      <c r="A6" s="682">
        <v>1</v>
      </c>
      <c r="B6" s="682">
        <v>2</v>
      </c>
      <c r="C6" s="682">
        <v>3</v>
      </c>
      <c r="D6" s="682">
        <v>4</v>
      </c>
      <c r="E6" s="682">
        <v>5</v>
      </c>
      <c r="F6" s="682" t="s">
        <v>17</v>
      </c>
      <c r="G6" s="682" t="s">
        <v>1934</v>
      </c>
      <c r="H6" s="682">
        <v>8</v>
      </c>
      <c r="I6" s="682">
        <v>9</v>
      </c>
      <c r="J6" s="682">
        <v>10</v>
      </c>
      <c r="K6" s="682" t="s">
        <v>1935</v>
      </c>
      <c r="L6" s="682" t="s">
        <v>1936</v>
      </c>
      <c r="M6" s="682">
        <v>13</v>
      </c>
      <c r="N6" s="682">
        <v>1</v>
      </c>
      <c r="O6" s="682">
        <v>2</v>
      </c>
      <c r="P6" s="682">
        <v>3</v>
      </c>
      <c r="Q6" s="682">
        <v>14</v>
      </c>
      <c r="R6" s="682">
        <v>15</v>
      </c>
      <c r="S6" s="682" t="s">
        <v>2380</v>
      </c>
      <c r="T6" s="682" t="s">
        <v>2381</v>
      </c>
      <c r="U6" s="682">
        <v>18</v>
      </c>
      <c r="V6" s="682">
        <v>19</v>
      </c>
      <c r="W6" s="682">
        <v>20</v>
      </c>
      <c r="X6" s="682" t="s">
        <v>2382</v>
      </c>
      <c r="Y6" s="682" t="s">
        <v>2383</v>
      </c>
      <c r="Z6" s="682">
        <v>23</v>
      </c>
    </row>
    <row r="7" spans="1:26" s="4" customFormat="1" ht="29.25" customHeight="1">
      <c r="A7" s="683"/>
      <c r="B7" s="740" t="s">
        <v>19</v>
      </c>
      <c r="C7" s="683"/>
      <c r="D7" s="685"/>
      <c r="E7" s="323"/>
      <c r="F7" s="323"/>
      <c r="G7" s="941">
        <f>G8/1000</f>
        <v>37437.917079803723</v>
      </c>
      <c r="H7" s="941">
        <f>H8/1000</f>
        <v>449535.39648526366</v>
      </c>
      <c r="I7" s="323"/>
      <c r="J7" s="323"/>
      <c r="K7" s="323"/>
      <c r="L7" s="941">
        <f>L8/1000</f>
        <v>37621.868646093804</v>
      </c>
      <c r="M7" s="941">
        <f>M8/1000</f>
        <v>454600.72745928075</v>
      </c>
      <c r="N7" s="683"/>
      <c r="O7" s="684" t="s">
        <v>19</v>
      </c>
      <c r="P7" s="683"/>
      <c r="Q7" s="685"/>
      <c r="R7" s="323"/>
      <c r="S7" s="323"/>
      <c r="T7" s="941">
        <f>T8/1000</f>
        <v>37701.824824538315</v>
      </c>
      <c r="U7" s="941">
        <f>U8/1000</f>
        <v>452704.00579845975</v>
      </c>
      <c r="V7" s="685"/>
      <c r="W7" s="323"/>
      <c r="X7" s="323"/>
      <c r="Y7" s="941">
        <f>Y8/1000</f>
        <v>38607.646617664352</v>
      </c>
      <c r="Z7" s="941">
        <f>Z8/1000</f>
        <v>463580.93741425802</v>
      </c>
    </row>
    <row r="8" spans="1:26" s="4" customFormat="1" ht="30.75" customHeight="1">
      <c r="A8" s="686"/>
      <c r="B8" s="741" t="s">
        <v>20</v>
      </c>
      <c r="C8" s="687" t="s">
        <v>21</v>
      </c>
      <c r="D8" s="685"/>
      <c r="E8" s="323"/>
      <c r="F8" s="323"/>
      <c r="G8" s="941">
        <f>SUM(G9:G12)</f>
        <v>37437917.07980372</v>
      </c>
      <c r="H8" s="941">
        <f>SUM(H9:H12)</f>
        <v>449535396.48526365</v>
      </c>
      <c r="I8" s="323"/>
      <c r="J8" s="323"/>
      <c r="K8" s="323"/>
      <c r="L8" s="941">
        <f>SUM(L9:L12)</f>
        <v>37621868.646093801</v>
      </c>
      <c r="M8" s="941">
        <f>SUM(M9:M12)</f>
        <v>454600727.45928073</v>
      </c>
      <c r="N8" s="686"/>
      <c r="O8" s="320" t="s">
        <v>20</v>
      </c>
      <c r="P8" s="687" t="s">
        <v>21</v>
      </c>
      <c r="Q8" s="685"/>
      <c r="R8" s="323"/>
      <c r="S8" s="323"/>
      <c r="T8" s="941">
        <f>SUM(T9:T12)</f>
        <v>37701824.824538313</v>
      </c>
      <c r="U8" s="941">
        <f>SUM(U9:U12)</f>
        <v>452704005.79845977</v>
      </c>
      <c r="V8" s="685"/>
      <c r="W8" s="323"/>
      <c r="X8" s="323"/>
      <c r="Y8" s="941">
        <f>SUM(Y9:Y12)</f>
        <v>38607646.617664352</v>
      </c>
      <c r="Z8" s="941">
        <f>SUM(Z9:Z12)</f>
        <v>463580937.414258</v>
      </c>
    </row>
    <row r="9" spans="1:26" s="737" customFormat="1" ht="16.5">
      <c r="A9" s="731"/>
      <c r="B9" s="732"/>
      <c r="C9" s="733" t="s">
        <v>22</v>
      </c>
      <c r="D9" s="734"/>
      <c r="E9" s="735"/>
      <c r="F9" s="735"/>
      <c r="G9" s="736">
        <f>G53+G13+G17+G21+G25+G29+G33+G37+G41+G45+G49</f>
        <v>10911996.654465225</v>
      </c>
      <c r="H9" s="736">
        <f>H53+H13+H17+H21+H25+H29+H33+H37+H41+H45+H49</f>
        <v>131124157.18691605</v>
      </c>
      <c r="I9" s="735"/>
      <c r="J9" s="735"/>
      <c r="K9" s="735"/>
      <c r="L9" s="736">
        <f>L53+L13+L17+L21+L25+L29+L33+L37+L41+L45+L49</f>
        <v>10911996.654465225</v>
      </c>
      <c r="M9" s="736">
        <f>M53+M13+M17+M21+M25+M29+M33+M37+M41+M45+M49</f>
        <v>131124157.18691605</v>
      </c>
      <c r="N9" s="731"/>
      <c r="O9" s="732"/>
      <c r="P9" s="733" t="s">
        <v>22</v>
      </c>
      <c r="Q9" s="734"/>
      <c r="R9" s="735"/>
      <c r="S9" s="735"/>
      <c r="T9" s="736">
        <f>T53+T13+T17+T21+T25+T29+T33+T37+T41+T45+T49</f>
        <v>10815430.312390311</v>
      </c>
      <c r="U9" s="736">
        <f>U53+U13+U17+U21+U25+U29+U33+U37+U41+U45+U49</f>
        <v>129963766.41535042</v>
      </c>
      <c r="V9" s="734"/>
      <c r="W9" s="735"/>
      <c r="X9" s="735"/>
      <c r="Y9" s="736">
        <f>Y53+Y13+Y17+Y21+Y25+Y29+Y33+Y37+Y41+Y45+Y49</f>
        <v>11008562.99654014</v>
      </c>
      <c r="Z9" s="736">
        <f>Z53+Z13+Z17+Z21+Z25+Z29+Z33+Z37+Z41+Z45+Z49</f>
        <v>132284547.95848167</v>
      </c>
    </row>
    <row r="10" spans="1:26" s="6" customFormat="1" ht="16.5">
      <c r="A10" s="731"/>
      <c r="B10" s="738"/>
      <c r="C10" s="739" t="s">
        <v>1932</v>
      </c>
      <c r="D10" s="734"/>
      <c r="E10" s="735"/>
      <c r="F10" s="735"/>
      <c r="G10" s="736">
        <f>+G14+G18+G22+G26+G30+G34+G38+G42+G46+G50+G54</f>
        <v>8395778.0317460317</v>
      </c>
      <c r="H10" s="736">
        <f>+H14+H18+H22+H26+H30+H34+H38+H42+H46+H50+H54</f>
        <v>100749336.38095239</v>
      </c>
      <c r="I10" s="735"/>
      <c r="J10" s="735"/>
      <c r="K10" s="735"/>
      <c r="L10" s="736">
        <f>+L14+L18+L22+L26+L30+L34+L38+L42+L46+L50+L54</f>
        <v>8395778.0317460317</v>
      </c>
      <c r="M10" s="736">
        <f>+M14+M18+M22+M26+M30+M34+M38+M42+M46+M50+M54</f>
        <v>100749336.38095239</v>
      </c>
      <c r="N10" s="736">
        <f>+N14+N18+N22+N26+N30+N34+N38+N42+N46+N50+N54</f>
        <v>0</v>
      </c>
      <c r="O10" s="736">
        <f>+O14+O18+O22+O26+O30+O34+O38+O42+O46+O50+O54</f>
        <v>0</v>
      </c>
      <c r="P10" s="736">
        <f>+P14+P18+P22+P26+P30+P34+P38+P42+P46+P50+P54</f>
        <v>0</v>
      </c>
      <c r="Q10" s="734"/>
      <c r="R10" s="735"/>
      <c r="S10" s="735"/>
      <c r="T10" s="736">
        <f>+T14+T18+T22+T26+T30+T34+T38+T42+T46+T50+T54</f>
        <v>8321479.111111111</v>
      </c>
      <c r="U10" s="736">
        <f>+U14+U18+U22+U26+U30+U34+U38+U42+U46+U50+U54</f>
        <v>99857749.333333358</v>
      </c>
      <c r="V10" s="734"/>
      <c r="W10" s="735"/>
      <c r="X10" s="735"/>
      <c r="Y10" s="736">
        <f>+Y14+Y18+Y22+Y26+Y30+Y34+Y38+Y42+Y46+Y50+Y54</f>
        <v>8470076.9523809515</v>
      </c>
      <c r="Z10" s="736">
        <f>+Z14+Z18+Z22+Z26+Z30+Z34+Z38+Z42+Z46+Z50+Z54</f>
        <v>101640923.42857143</v>
      </c>
    </row>
    <row r="11" spans="1:26" s="6" customFormat="1" ht="16.5">
      <c r="A11" s="731"/>
      <c r="B11" s="738"/>
      <c r="C11" s="739" t="s">
        <v>1933</v>
      </c>
      <c r="D11" s="734"/>
      <c r="E11" s="735"/>
      <c r="F11" s="735"/>
      <c r="G11" s="736">
        <f>G55+G16+G19+G23+G27+G31+G35+G39+G43+G47+G51</f>
        <v>10693802.907118939</v>
      </c>
      <c r="H11" s="736">
        <f>H55+H16+H19+H23+H27+H31+H35+H39+H43+H47+H51</f>
        <v>128425829.07971297</v>
      </c>
      <c r="I11" s="735"/>
      <c r="J11" s="735"/>
      <c r="K11" s="735"/>
      <c r="L11" s="736">
        <f>L55+L16+L19+L23+L27+L31+L35+L39+L43+L47+L51</f>
        <v>10809964.825201781</v>
      </c>
      <c r="M11" s="736">
        <f>+M15+M19+M23+M27+M31+M35+M39+M43+M47+M51+M55</f>
        <v>132677684.27524312</v>
      </c>
      <c r="N11" s="731"/>
      <c r="O11" s="738"/>
      <c r="P11" s="739" t="s">
        <v>23</v>
      </c>
      <c r="Q11" s="734"/>
      <c r="R11" s="735"/>
      <c r="S11" s="735"/>
      <c r="T11" s="736">
        <f>T55+T16+T19+T23+T27+T31+T35+T39+T43+T47+T51</f>
        <v>10974665.285691587</v>
      </c>
      <c r="U11" s="736">
        <f>U55+U16+U19+U23+U27+U31+U35+U39+U43+U47+U51</f>
        <v>131799488.66563235</v>
      </c>
      <c r="V11" s="734"/>
      <c r="W11" s="735"/>
      <c r="X11" s="735"/>
      <c r="Y11" s="736">
        <f>Y55+Y16+Y19+Y23+Y27+Y31+Y35+Y39+Y43+Y47+Y51</f>
        <v>11332642.718552412</v>
      </c>
      <c r="Z11" s="736">
        <f>Z55+Z16+Z19+Z23+Z27+Z31+Z35+Z39+Z43+Z47+Z51</f>
        <v>136099098.62491468</v>
      </c>
    </row>
    <row r="12" spans="1:26" s="6" customFormat="1" ht="16.5">
      <c r="A12" s="731"/>
      <c r="B12" s="738"/>
      <c r="C12" s="925" t="s">
        <v>45</v>
      </c>
      <c r="D12" s="734"/>
      <c r="E12" s="735"/>
      <c r="F12" s="735"/>
      <c r="G12" s="736">
        <f>+G16+G20+G24+G28+G32+G36+G40+G44+G48+G52+G56</f>
        <v>7436339.4864735221</v>
      </c>
      <c r="H12" s="736">
        <f>+H16+H20+H24+H28+H32+H36+H40+H44+H48+H52+H56</f>
        <v>89236073.837682262</v>
      </c>
      <c r="I12" s="735"/>
      <c r="J12" s="735"/>
      <c r="K12" s="735"/>
      <c r="L12" s="736">
        <f>+L16+L20+L24+L28+L32+L36+L40+L44+L48+L52+L56</f>
        <v>7504129.1346807666</v>
      </c>
      <c r="M12" s="736">
        <f>+M16+M20+M24+M28+M32+M36+M40+M44+M48+M52+M56</f>
        <v>90049549.61616917</v>
      </c>
      <c r="N12" s="731"/>
      <c r="O12" s="738"/>
      <c r="P12" s="739"/>
      <c r="Q12" s="734"/>
      <c r="R12" s="735"/>
      <c r="S12" s="735"/>
      <c r="T12" s="736">
        <f>+T16+T20+T24+T28+T32+T36+T40+T44+T48+T52+T56</f>
        <v>7590250.1153453039</v>
      </c>
      <c r="U12" s="736">
        <f>+U16+U20+U24+U28+U32+U36+U40+U44+U48+U52+U56</f>
        <v>91083001.384143651</v>
      </c>
      <c r="V12" s="734"/>
      <c r="W12" s="735"/>
      <c r="X12" s="735"/>
      <c r="Y12" s="736">
        <f>+Y16+Y20+Y24+Y28+Y32+Y36+Y40+Y44+Y48+Y52+Y56</f>
        <v>7796363.9501908515</v>
      </c>
      <c r="Z12" s="736">
        <f>+Z16+Z20+Z24+Z28+Z32+Z36+Z40+Z44+Z48+Z52+Z56</f>
        <v>93556367.402290195</v>
      </c>
    </row>
    <row r="13" spans="1:26" s="410" customFormat="1" ht="16.5" customHeight="1">
      <c r="A13" s="1125">
        <v>1</v>
      </c>
      <c r="B13" s="1100" t="str">
        <f>ԴԱՏԱՎՈՐ!F141</f>
        <v>Արագածոտնի մարզի առաջին ատյանի ընդհանուր իրավասության դատարան</v>
      </c>
      <c r="C13" s="688" t="s">
        <v>22</v>
      </c>
      <c r="D13" s="404">
        <v>113</v>
      </c>
      <c r="E13" s="412">
        <f>AVERAGE(ԴԱՏԱՎՈՐ!K144:K151)</f>
        <v>842400</v>
      </c>
      <c r="F13" s="412">
        <f>+E13/21*2</f>
        <v>80228.571428571435</v>
      </c>
      <c r="G13" s="942">
        <f t="shared" ref="G13:G48" si="0">D13*F13/12</f>
        <v>755485.71428571444</v>
      </c>
      <c r="H13" s="412">
        <f>G13*12</f>
        <v>9065828.5714285728</v>
      </c>
      <c r="I13" s="943">
        <v>113</v>
      </c>
      <c r="J13" s="412">
        <f>AVERAGE(ԴԱՏԱՎՈՐ!W144:W151)</f>
        <v>842400</v>
      </c>
      <c r="K13" s="412">
        <f>+J13/21*2</f>
        <v>80228.571428571435</v>
      </c>
      <c r="L13" s="942">
        <f t="shared" ref="L13:L48" si="1">I13*K13/12</f>
        <v>755485.71428571444</v>
      </c>
      <c r="M13" s="412">
        <f t="shared" ref="M13:M48" si="2">L13*12</f>
        <v>9065828.5714285728</v>
      </c>
      <c r="N13" s="1120">
        <f>A13</f>
        <v>1</v>
      </c>
      <c r="O13" s="1100" t="str">
        <f>B13</f>
        <v>Արագածոտնի մարզի առաջին ատյանի ընդհանուր իրավասության դատարան</v>
      </c>
      <c r="P13" s="688" t="s">
        <v>22</v>
      </c>
      <c r="Q13" s="404">
        <v>112</v>
      </c>
      <c r="R13" s="412">
        <f>AVERAGE(ԴԱՏԱՎՈՐ!AI144:AI151)</f>
        <v>842400</v>
      </c>
      <c r="S13" s="412">
        <f>+R13/21*2</f>
        <v>80228.571428571435</v>
      </c>
      <c r="T13" s="942">
        <f t="shared" ref="T13:T48" si="3">Q13*S13/12</f>
        <v>748800</v>
      </c>
      <c r="U13" s="412">
        <f t="shared" ref="U13:U48" si="4">T13*12</f>
        <v>8985600</v>
      </c>
      <c r="V13" s="404">
        <v>114</v>
      </c>
      <c r="W13" s="412">
        <f>AVERAGE(ԴԱՏԱՎՈՐ!AU144:AU151)</f>
        <v>842400</v>
      </c>
      <c r="X13" s="412">
        <f>+W13/21*2</f>
        <v>80228.571428571435</v>
      </c>
      <c r="Y13" s="942">
        <f t="shared" ref="Y13:Y48" si="5">V13*X13/12</f>
        <v>762171.42857142864</v>
      </c>
      <c r="Z13" s="412">
        <f t="shared" ref="Z13:Z48" si="6">Y13*12</f>
        <v>9146057.1428571437</v>
      </c>
    </row>
    <row r="14" spans="1:26" s="410" customFormat="1" ht="16.5" customHeight="1">
      <c r="A14" s="1125"/>
      <c r="B14" s="1100"/>
      <c r="C14" s="689" t="s">
        <v>1932</v>
      </c>
      <c r="D14" s="404">
        <v>113</v>
      </c>
      <c r="E14" s="412">
        <f>AVERAGE('Ինքնավար, հայեցող., վարչ. պաշտ.'!K196:K203)</f>
        <v>322816</v>
      </c>
      <c r="F14" s="412">
        <f>+E14/21*2*2</f>
        <v>61488.761904761908</v>
      </c>
      <c r="G14" s="412">
        <f>D14*F14/12</f>
        <v>579019.17460317467</v>
      </c>
      <c r="H14" s="412">
        <f>G14*12</f>
        <v>6948230.0952380961</v>
      </c>
      <c r="I14" s="943">
        <v>113</v>
      </c>
      <c r="J14" s="412">
        <f>AVERAGE('Ինքնավար, հայեցող., վարչ. պաշտ.'!X196:X203)</f>
        <v>322816</v>
      </c>
      <c r="K14" s="412">
        <f>+J14/21*2*2</f>
        <v>61488.761904761908</v>
      </c>
      <c r="L14" s="412">
        <f t="shared" si="1"/>
        <v>579019.17460317467</v>
      </c>
      <c r="M14" s="412">
        <f t="shared" si="2"/>
        <v>6948230.0952380961</v>
      </c>
      <c r="N14" s="1120"/>
      <c r="O14" s="1100"/>
      <c r="P14" s="408"/>
      <c r="Q14" s="404">
        <v>112</v>
      </c>
      <c r="R14" s="412">
        <f>AVERAGE('Ինքնավար, հայեցող., վարչ. պաշտ.'!AK196:AK203)</f>
        <v>322816</v>
      </c>
      <c r="S14" s="412">
        <f>+R14/21*2*2</f>
        <v>61488.761904761908</v>
      </c>
      <c r="T14" s="412">
        <f t="shared" si="3"/>
        <v>573895.11111111112</v>
      </c>
      <c r="U14" s="412">
        <f t="shared" si="4"/>
        <v>6886741.333333334</v>
      </c>
      <c r="V14" s="404">
        <v>114</v>
      </c>
      <c r="W14" s="412">
        <f>AVERAGE('Ինքնավար, հայեցող., վարչ. պաշտ.'!AX196:AX203)</f>
        <v>322816</v>
      </c>
      <c r="X14" s="412">
        <f>+W14/21*2*2</f>
        <v>61488.761904761908</v>
      </c>
      <c r="Y14" s="412">
        <f t="shared" si="5"/>
        <v>584143.23809523811</v>
      </c>
      <c r="Z14" s="412">
        <f t="shared" si="6"/>
        <v>7009718.8571428573</v>
      </c>
    </row>
    <row r="15" spans="1:26" s="410" customFormat="1" ht="16.5" customHeight="1">
      <c r="A15" s="1125"/>
      <c r="B15" s="1100"/>
      <c r="C15" s="689" t="s">
        <v>1933</v>
      </c>
      <c r="D15" s="404">
        <v>113</v>
      </c>
      <c r="E15" s="412">
        <f>AVERAGE(ԾԱՌԱՅՈՂ!N432:N457)</f>
        <v>195456</v>
      </c>
      <c r="F15" s="412">
        <f>+E15/21*2*5</f>
        <v>93074.28571428571</v>
      </c>
      <c r="G15" s="942">
        <f>D15*F15/12</f>
        <v>876449.52380952379</v>
      </c>
      <c r="H15" s="412">
        <f>G15*12</f>
        <v>10517394.285714285</v>
      </c>
      <c r="I15" s="943">
        <v>113</v>
      </c>
      <c r="J15" s="412">
        <f>AVERAGE(ԾԱՌԱՅՈՂ!X432:X457)</f>
        <v>198592</v>
      </c>
      <c r="K15" s="412">
        <f>+J15/21*2*5</f>
        <v>94567.619047619053</v>
      </c>
      <c r="L15" s="942">
        <f t="shared" si="1"/>
        <v>890511.74603174615</v>
      </c>
      <c r="M15" s="412">
        <f t="shared" si="2"/>
        <v>10686140.952380953</v>
      </c>
      <c r="N15" s="1120"/>
      <c r="O15" s="1100"/>
      <c r="P15" s="689" t="s">
        <v>23</v>
      </c>
      <c r="Q15" s="404">
        <v>112</v>
      </c>
      <c r="R15" s="412">
        <f>AVERAGE(ԾԱՌԱՅՈՂ!AH432:AH457)</f>
        <v>201280</v>
      </c>
      <c r="S15" s="412">
        <f>+R15/21*2*5</f>
        <v>95847.619047619053</v>
      </c>
      <c r="T15" s="942">
        <f t="shared" si="3"/>
        <v>894577.77777777787</v>
      </c>
      <c r="U15" s="412">
        <f t="shared" si="4"/>
        <v>10734933.333333334</v>
      </c>
      <c r="V15" s="404">
        <v>114</v>
      </c>
      <c r="W15" s="412">
        <f>AVERAGE(ԾԱՌԱՅՈՂ!AR432:AR457)</f>
        <v>203840</v>
      </c>
      <c r="X15" s="412">
        <f>+W15/21*2*5</f>
        <v>97066.666666666657</v>
      </c>
      <c r="Y15" s="942">
        <f t="shared" si="5"/>
        <v>922133.33333333314</v>
      </c>
      <c r="Z15" s="412">
        <f t="shared" si="6"/>
        <v>11065599.999999998</v>
      </c>
    </row>
    <row r="16" spans="1:26" s="410" customFormat="1" ht="16.5" customHeight="1">
      <c r="A16" s="1125"/>
      <c r="B16" s="1100"/>
      <c r="C16" s="689" t="s">
        <v>45</v>
      </c>
      <c r="D16" s="404">
        <v>113</v>
      </c>
      <c r="E16" s="412">
        <f>AVERAGE(ԿԱՐԳԱԴՐԻՉ!K43:K803)</f>
        <v>180257.55584756899</v>
      </c>
      <c r="F16" s="412">
        <f>+E16/21*2*4</f>
        <v>68669.545084788188</v>
      </c>
      <c r="G16" s="942">
        <f t="shared" si="0"/>
        <v>646638.21621508873</v>
      </c>
      <c r="H16" s="412">
        <f t="shared" ref="H16:H48" si="7">G16*12</f>
        <v>7759658.5945810648</v>
      </c>
      <c r="I16" s="943">
        <v>113</v>
      </c>
      <c r="J16" s="412">
        <f>AVERAGE(ԿԱՐԳԱԴՐԻՉ!T43:T803)</f>
        <v>181900.78318002628</v>
      </c>
      <c r="K16" s="412">
        <f>+J16/21*2*4</f>
        <v>69295.536449533814</v>
      </c>
      <c r="L16" s="942">
        <f t="shared" si="1"/>
        <v>652532.96823311003</v>
      </c>
      <c r="M16" s="412">
        <f t="shared" si="2"/>
        <v>7830395.6187973209</v>
      </c>
      <c r="N16" s="1120"/>
      <c r="O16" s="1120"/>
      <c r="P16" s="689" t="s">
        <v>23</v>
      </c>
      <c r="Q16" s="404">
        <v>112</v>
      </c>
      <c r="R16" s="412">
        <f>AVERAGE(ԿԱՐԳԱԴՐԻՉ!AC43:AC803)</f>
        <v>185631.11695137975</v>
      </c>
      <c r="S16" s="412">
        <f>+R16/21*2*4</f>
        <v>70716.615981477997</v>
      </c>
      <c r="T16" s="942">
        <f t="shared" si="3"/>
        <v>660021.74916046124</v>
      </c>
      <c r="U16" s="412">
        <f t="shared" si="4"/>
        <v>7920260.9899255354</v>
      </c>
      <c r="V16" s="404">
        <v>114</v>
      </c>
      <c r="W16" s="412">
        <f>AVERAGE(ԿԱՐԳԱԴՐԻՉ!AL43:AL803)</f>
        <v>187326.8226018397</v>
      </c>
      <c r="X16" s="412">
        <f>+W16/21*2*4</f>
        <v>71362.599086415124</v>
      </c>
      <c r="Y16" s="942">
        <f t="shared" si="5"/>
        <v>677944.69132094365</v>
      </c>
      <c r="Z16" s="412">
        <f t="shared" si="6"/>
        <v>8135336.2958513238</v>
      </c>
    </row>
    <row r="17" spans="1:26" s="410" customFormat="1" ht="16.5" customHeight="1">
      <c r="A17" s="1116">
        <v>2</v>
      </c>
      <c r="B17" s="1108" t="str">
        <f>ԴԱՏԱՎՈՐ!F155</f>
        <v>Արարատ և Վայոց Ձորի մարզերի առաջին ատյանի ընդհանուր իրավասության դատարան</v>
      </c>
      <c r="C17" s="688" t="s">
        <v>22</v>
      </c>
      <c r="D17" s="404">
        <v>113</v>
      </c>
      <c r="E17" s="412">
        <f>AVERAGE(ԴԱՏԱՎՈՐ!K158:K171)</f>
        <v>837942.85714285716</v>
      </c>
      <c r="F17" s="412">
        <f>+E17/21*2</f>
        <v>79804.081632653062</v>
      </c>
      <c r="G17" s="942">
        <f>D17*F17/12</f>
        <v>751488.4353741497</v>
      </c>
      <c r="H17" s="412">
        <f t="shared" si="7"/>
        <v>9017861.2244897969</v>
      </c>
      <c r="I17" s="943">
        <v>113</v>
      </c>
      <c r="J17" s="412">
        <f>AVERAGE(ԴԱՏԱՎՈՐ!W158:W171)</f>
        <v>837942.85714285716</v>
      </c>
      <c r="K17" s="412">
        <f>+J17/21*2</f>
        <v>79804.081632653062</v>
      </c>
      <c r="L17" s="942">
        <f t="shared" si="1"/>
        <v>751488.4353741497</v>
      </c>
      <c r="M17" s="412">
        <f t="shared" si="2"/>
        <v>9017861.2244897969</v>
      </c>
      <c r="N17" s="1120">
        <f>A17</f>
        <v>2</v>
      </c>
      <c r="O17" s="1100" t="str">
        <f>B17</f>
        <v>Արարատ և Վայոց Ձորի մարզերի առաջին ատյանի ընդհանուր իրավասության դատարան</v>
      </c>
      <c r="P17" s="688" t="s">
        <v>22</v>
      </c>
      <c r="Q17" s="404">
        <v>112</v>
      </c>
      <c r="R17" s="412">
        <f>AVERAGE(ԴԱՏԱՎՈՐ!AI158:AI171)</f>
        <v>837942.85714285716</v>
      </c>
      <c r="S17" s="412">
        <f>+R17/21*2</f>
        <v>79804.081632653062</v>
      </c>
      <c r="T17" s="942">
        <f t="shared" si="3"/>
        <v>744838.09523809527</v>
      </c>
      <c r="U17" s="412">
        <f t="shared" si="4"/>
        <v>8938057.1428571437</v>
      </c>
      <c r="V17" s="404">
        <v>114</v>
      </c>
      <c r="W17" s="412">
        <f>AVERAGE(ԴԱՏԱՎՈՐ!AU158:AU171)</f>
        <v>837942.85714285716</v>
      </c>
      <c r="X17" s="412">
        <f>+W17/21*2</f>
        <v>79804.081632653062</v>
      </c>
      <c r="Y17" s="942">
        <f t="shared" si="5"/>
        <v>758138.77551020402</v>
      </c>
      <c r="Z17" s="412">
        <f t="shared" si="6"/>
        <v>9097665.3061224483</v>
      </c>
    </row>
    <row r="18" spans="1:26" s="410" customFormat="1" ht="16.5" customHeight="1">
      <c r="A18" s="1117"/>
      <c r="B18" s="1119"/>
      <c r="C18" s="689" t="s">
        <v>1932</v>
      </c>
      <c r="D18" s="404">
        <v>113</v>
      </c>
      <c r="E18" s="412">
        <f>AVERAGE('Ինքնավար, հայեցող., վարչ. պաշտ.'!K209:K222)</f>
        <v>322816</v>
      </c>
      <c r="F18" s="412">
        <f>+E18/21*2*2</f>
        <v>61488.761904761908</v>
      </c>
      <c r="G18" s="412">
        <f>D18*F18/12</f>
        <v>579019.17460317467</v>
      </c>
      <c r="H18" s="412">
        <f>G18*12</f>
        <v>6948230.0952380961</v>
      </c>
      <c r="I18" s="943">
        <v>113</v>
      </c>
      <c r="J18" s="412">
        <f>AVERAGE('Ինքնավար, հայեցող., վարչ. պաշտ.'!X209:X222)</f>
        <v>322816</v>
      </c>
      <c r="K18" s="412">
        <f>+J18/21*2*2</f>
        <v>61488.761904761908</v>
      </c>
      <c r="L18" s="412">
        <f t="shared" si="1"/>
        <v>579019.17460317467</v>
      </c>
      <c r="M18" s="412">
        <f t="shared" si="2"/>
        <v>6948230.0952380961</v>
      </c>
      <c r="N18" s="1120"/>
      <c r="O18" s="1100"/>
      <c r="P18" s="408"/>
      <c r="Q18" s="404">
        <v>112</v>
      </c>
      <c r="R18" s="412">
        <f>AVERAGE('Ինքնավար, հայեցող., վարչ. պաշտ.'!AK209:AK222)</f>
        <v>322816</v>
      </c>
      <c r="S18" s="412">
        <f>+R18/21*2*2</f>
        <v>61488.761904761908</v>
      </c>
      <c r="T18" s="412">
        <f t="shared" si="3"/>
        <v>573895.11111111112</v>
      </c>
      <c r="U18" s="412">
        <f t="shared" si="4"/>
        <v>6886741.333333334</v>
      </c>
      <c r="V18" s="404">
        <v>114</v>
      </c>
      <c r="W18" s="412">
        <f>AVERAGE('Ինքնավար, հայեցող., վարչ. պաշտ.'!AX209:AX222)</f>
        <v>322816</v>
      </c>
      <c r="X18" s="412">
        <f>+W18/21*2*2</f>
        <v>61488.761904761908</v>
      </c>
      <c r="Y18" s="412">
        <f t="shared" si="5"/>
        <v>584143.23809523811</v>
      </c>
      <c r="Z18" s="412">
        <f t="shared" si="6"/>
        <v>7009718.8571428573</v>
      </c>
    </row>
    <row r="19" spans="1:26" s="416" customFormat="1" ht="16.5" customHeight="1">
      <c r="A19" s="1117"/>
      <c r="B19" s="1119"/>
      <c r="C19" s="689" t="s">
        <v>1933</v>
      </c>
      <c r="D19" s="404">
        <v>113</v>
      </c>
      <c r="E19" s="412">
        <f>AVERAGE(ԾԱՌԱՅՈՂ!N465:N506)</f>
        <v>181039.23809523811</v>
      </c>
      <c r="F19" s="412">
        <f>+E19/21*2*5</f>
        <v>86209.160997732426</v>
      </c>
      <c r="G19" s="942">
        <f t="shared" si="0"/>
        <v>811802.93272864691</v>
      </c>
      <c r="H19" s="412">
        <f t="shared" si="7"/>
        <v>9741635.1927437633</v>
      </c>
      <c r="I19" s="943">
        <v>113</v>
      </c>
      <c r="J19" s="412">
        <f>AVERAGE(ԾԱՌԱՅՈՂ!X465:X506)</f>
        <v>185001.14285714287</v>
      </c>
      <c r="K19" s="412">
        <f>+J19/21*2*5</f>
        <v>88095.782312925177</v>
      </c>
      <c r="L19" s="942">
        <f t="shared" si="1"/>
        <v>829568.61678004544</v>
      </c>
      <c r="M19" s="412">
        <f t="shared" si="2"/>
        <v>9954823.4013605453</v>
      </c>
      <c r="N19" s="1120"/>
      <c r="O19" s="1120"/>
      <c r="P19" s="689" t="s">
        <v>23</v>
      </c>
      <c r="Q19" s="404">
        <v>112</v>
      </c>
      <c r="R19" s="412">
        <f>AVERAGE(ԾԱՌԱՅՈՂ!AH465:AH506)</f>
        <v>187833.90476190476</v>
      </c>
      <c r="S19" s="412">
        <f>+R19/21*2*5</f>
        <v>89444.716553287988</v>
      </c>
      <c r="T19" s="942">
        <f t="shared" si="3"/>
        <v>834817.35449735448</v>
      </c>
      <c r="U19" s="412">
        <f t="shared" si="4"/>
        <v>10017808.253968254</v>
      </c>
      <c r="V19" s="404">
        <v>114</v>
      </c>
      <c r="W19" s="412">
        <f>AVERAGE(ԾԱՌԱՅՈՂ!AR465:AR506)</f>
        <v>191142.09523809524</v>
      </c>
      <c r="X19" s="412">
        <f>+W19/21*2*5</f>
        <v>91020.045351473935</v>
      </c>
      <c r="Y19" s="942">
        <f t="shared" si="5"/>
        <v>864690.43083900248</v>
      </c>
      <c r="Z19" s="412">
        <f t="shared" si="6"/>
        <v>10376285.170068029</v>
      </c>
    </row>
    <row r="20" spans="1:26" s="410" customFormat="1" ht="16.5" customHeight="1">
      <c r="A20" s="1118"/>
      <c r="B20" s="1109"/>
      <c r="C20" s="689" t="s">
        <v>45</v>
      </c>
      <c r="D20" s="404">
        <v>113</v>
      </c>
      <c r="E20" s="412">
        <f>AVERAGE(ԿԱՐԳԱԴՐԻՉ!K43:K803)</f>
        <v>180257.55584756899</v>
      </c>
      <c r="F20" s="412">
        <f>+E20/21*2*4</f>
        <v>68669.545084788188</v>
      </c>
      <c r="G20" s="942">
        <f>D20*F20/12</f>
        <v>646638.21621508873</v>
      </c>
      <c r="H20" s="412">
        <f>G20*12</f>
        <v>7759658.5945810648</v>
      </c>
      <c r="I20" s="943">
        <v>113</v>
      </c>
      <c r="J20" s="412">
        <f>AVERAGE(ԿԱՐԳԱԴՐԻՉ!T43:T803)</f>
        <v>181900.78318002628</v>
      </c>
      <c r="K20" s="412">
        <f>+J20/21*2*4</f>
        <v>69295.536449533814</v>
      </c>
      <c r="L20" s="942">
        <f t="shared" si="1"/>
        <v>652532.96823311003</v>
      </c>
      <c r="M20" s="412">
        <f t="shared" si="2"/>
        <v>7830395.6187973209</v>
      </c>
      <c r="N20" s="924"/>
      <c r="O20" s="924"/>
      <c r="P20" s="689" t="s">
        <v>23</v>
      </c>
      <c r="Q20" s="404">
        <v>112</v>
      </c>
      <c r="R20" s="412">
        <f>AVERAGE(ԿԱՐԳԱԴՐԻՉ!AC43:AC803)</f>
        <v>185631.11695137975</v>
      </c>
      <c r="S20" s="412">
        <f>+R20/21*2*4</f>
        <v>70716.615981477997</v>
      </c>
      <c r="T20" s="942">
        <f t="shared" si="3"/>
        <v>660021.74916046124</v>
      </c>
      <c r="U20" s="412">
        <f t="shared" si="4"/>
        <v>7920260.9899255354</v>
      </c>
      <c r="V20" s="404">
        <v>114</v>
      </c>
      <c r="W20" s="412">
        <f>AVERAGE(ԿԱՐԳԱԴՐԻՉ!AL43:AL803)</f>
        <v>187326.8226018397</v>
      </c>
      <c r="X20" s="412">
        <f>+W20/21*2*4</f>
        <v>71362.599086415124</v>
      </c>
      <c r="Y20" s="942">
        <f t="shared" si="5"/>
        <v>677944.69132094365</v>
      </c>
      <c r="Z20" s="412">
        <f t="shared" si="6"/>
        <v>8135336.2958513238</v>
      </c>
    </row>
    <row r="21" spans="1:26" s="417" customFormat="1" ht="16.5" customHeight="1">
      <c r="A21" s="1116">
        <v>3</v>
      </c>
      <c r="B21" s="1108" t="str">
        <f>ԴԱՏԱՎՈՐ!F175</f>
        <v>Արմավիրի մարզի  առաջին ատյանի ընդհանուր իրավասության դատարան</v>
      </c>
      <c r="C21" s="688" t="s">
        <v>22</v>
      </c>
      <c r="D21" s="404">
        <v>113</v>
      </c>
      <c r="E21" s="412">
        <f>AVERAGE(ԴԱՏԱՎՈՐ!K178:K188)</f>
        <v>854690.90909090906</v>
      </c>
      <c r="F21" s="412">
        <f>+E21/21*2</f>
        <v>81399.134199134191</v>
      </c>
      <c r="G21" s="942">
        <f t="shared" si="0"/>
        <v>766508.5137085137</v>
      </c>
      <c r="H21" s="412">
        <f t="shared" si="7"/>
        <v>9198102.1645021643</v>
      </c>
      <c r="I21" s="943">
        <v>113</v>
      </c>
      <c r="J21" s="412">
        <f>AVERAGE(ԴԱՏԱՎՈՐ!W178:W188)</f>
        <v>854690.90909090906</v>
      </c>
      <c r="K21" s="412">
        <f>+J21/21*2</f>
        <v>81399.134199134191</v>
      </c>
      <c r="L21" s="942">
        <f t="shared" si="1"/>
        <v>766508.5137085137</v>
      </c>
      <c r="M21" s="412">
        <f t="shared" si="2"/>
        <v>9198102.1645021643</v>
      </c>
      <c r="N21" s="1120">
        <f>A21</f>
        <v>3</v>
      </c>
      <c r="O21" s="1100" t="str">
        <f>B21</f>
        <v>Արմավիրի մարզի  առաջին ատյանի ընդհանուր իրավասության դատարան</v>
      </c>
      <c r="P21" s="688" t="s">
        <v>22</v>
      </c>
      <c r="Q21" s="404">
        <v>112</v>
      </c>
      <c r="R21" s="412">
        <f>AVERAGE(ԴԱՏԱՎՈՐ!AI178:AI188)</f>
        <v>854690.90909090906</v>
      </c>
      <c r="S21" s="412">
        <f>+R21/21*2</f>
        <v>81399.134199134191</v>
      </c>
      <c r="T21" s="942">
        <f t="shared" si="3"/>
        <v>759725.25252525241</v>
      </c>
      <c r="U21" s="412">
        <f t="shared" si="4"/>
        <v>9116703.0303030293</v>
      </c>
      <c r="V21" s="404">
        <v>114</v>
      </c>
      <c r="W21" s="412">
        <f>AVERAGE(ԴԱՏԱՎՈՐ!AU178:AU188)</f>
        <v>854690.90909090906</v>
      </c>
      <c r="X21" s="412">
        <f>+W21/21*2</f>
        <v>81399.134199134191</v>
      </c>
      <c r="Y21" s="942">
        <f t="shared" si="5"/>
        <v>773291.77489177475</v>
      </c>
      <c r="Z21" s="412">
        <f t="shared" si="6"/>
        <v>9279501.2987012975</v>
      </c>
    </row>
    <row r="22" spans="1:26" s="410" customFormat="1" ht="16.5" customHeight="1">
      <c r="A22" s="1117"/>
      <c r="B22" s="1119"/>
      <c r="C22" s="689" t="s">
        <v>1932</v>
      </c>
      <c r="D22" s="404">
        <v>113</v>
      </c>
      <c r="E22" s="412">
        <f>AVERAGE('Ինքնավար, հայեցող., վարչ. պաշտ.'!K228:K238)</f>
        <v>322816</v>
      </c>
      <c r="F22" s="412">
        <f>+E22/21*2*2</f>
        <v>61488.761904761908</v>
      </c>
      <c r="G22" s="412">
        <f>D22*F22/12</f>
        <v>579019.17460317467</v>
      </c>
      <c r="H22" s="412">
        <f>G22*12</f>
        <v>6948230.0952380961</v>
      </c>
      <c r="I22" s="943">
        <v>113</v>
      </c>
      <c r="J22" s="412">
        <f>AVERAGE('Ինքնավար, հայեցող., վարչ. պաշտ.'!X228:X238)</f>
        <v>322816</v>
      </c>
      <c r="K22" s="412">
        <f>+J22/21*2*2</f>
        <v>61488.761904761908</v>
      </c>
      <c r="L22" s="412">
        <f t="shared" si="1"/>
        <v>579019.17460317467</v>
      </c>
      <c r="M22" s="412">
        <f t="shared" si="2"/>
        <v>6948230.0952380961</v>
      </c>
      <c r="N22" s="1120"/>
      <c r="O22" s="1100"/>
      <c r="P22" s="408"/>
      <c r="Q22" s="404">
        <v>112</v>
      </c>
      <c r="R22" s="412">
        <f>AVERAGE('Ինքնավար, հայեցող., վարչ. պաշտ.'!AK228:AK238)</f>
        <v>322816</v>
      </c>
      <c r="S22" s="412">
        <f>+R22/21*2*2</f>
        <v>61488.761904761908</v>
      </c>
      <c r="T22" s="412">
        <f t="shared" si="3"/>
        <v>573895.11111111112</v>
      </c>
      <c r="U22" s="412">
        <f t="shared" si="4"/>
        <v>6886741.333333334</v>
      </c>
      <c r="V22" s="404">
        <v>114</v>
      </c>
      <c r="W22" s="412">
        <f>AVERAGE('Ինքնավար, հայեցող., վարչ. պաշտ.'!AX228:AX238)</f>
        <v>322816</v>
      </c>
      <c r="X22" s="412">
        <f>+W22/21*2*2</f>
        <v>61488.761904761908</v>
      </c>
      <c r="Y22" s="412">
        <f t="shared" si="5"/>
        <v>584143.23809523811</v>
      </c>
      <c r="Z22" s="412">
        <f t="shared" si="6"/>
        <v>7009718.8571428573</v>
      </c>
    </row>
    <row r="23" spans="1:26" s="418" customFormat="1" ht="16.5" customHeight="1">
      <c r="A23" s="1117"/>
      <c r="B23" s="1119"/>
      <c r="C23" s="689" t="s">
        <v>1933</v>
      </c>
      <c r="D23" s="404">
        <v>113</v>
      </c>
      <c r="E23" s="412">
        <f>AVERAGE(ԾԱՌԱՅՈՂ!N514:N545)</f>
        <v>183560</v>
      </c>
      <c r="F23" s="412">
        <f>+E23/21*2*5</f>
        <v>87409.523809523816</v>
      </c>
      <c r="G23" s="942">
        <f t="shared" si="0"/>
        <v>823106.34920634935</v>
      </c>
      <c r="H23" s="412">
        <f t="shared" si="7"/>
        <v>9877276.1904761922</v>
      </c>
      <c r="I23" s="943">
        <v>113</v>
      </c>
      <c r="J23" s="412">
        <f>AVERAGE(ԾԱՌԱՅՈՂ!X514:X545)</f>
        <v>187668</v>
      </c>
      <c r="K23" s="412">
        <f>+J23/21*2*5</f>
        <v>89365.71428571429</v>
      </c>
      <c r="L23" s="942">
        <f t="shared" si="1"/>
        <v>841527.14285714284</v>
      </c>
      <c r="M23" s="412">
        <f t="shared" si="2"/>
        <v>10098325.714285715</v>
      </c>
      <c r="N23" s="1120"/>
      <c r="O23" s="1120"/>
      <c r="P23" s="689" t="s">
        <v>23</v>
      </c>
      <c r="Q23" s="404">
        <v>112</v>
      </c>
      <c r="R23" s="412">
        <f>AVERAGE(ԾԱՌԱՅՈՂ!AH514:AH545)</f>
        <v>191048</v>
      </c>
      <c r="S23" s="412">
        <f>+R23/21*2*5</f>
        <v>90975.238095238092</v>
      </c>
      <c r="T23" s="942">
        <f t="shared" si="3"/>
        <v>849102.22222222213</v>
      </c>
      <c r="U23" s="412">
        <f t="shared" si="4"/>
        <v>10189226.666666666</v>
      </c>
      <c r="V23" s="404">
        <v>114</v>
      </c>
      <c r="W23" s="412">
        <f>AVERAGE(ԾԱՌԱՅՈՂ!AR514:AR545)</f>
        <v>193986</v>
      </c>
      <c r="X23" s="412">
        <f>+W23/21*2*5</f>
        <v>92374.28571428571</v>
      </c>
      <c r="Y23" s="942">
        <f t="shared" si="5"/>
        <v>877555.7142857142</v>
      </c>
      <c r="Z23" s="412">
        <f t="shared" si="6"/>
        <v>10530668.571428571</v>
      </c>
    </row>
    <row r="24" spans="1:26" s="410" customFormat="1" ht="16.5" customHeight="1">
      <c r="A24" s="1118"/>
      <c r="B24" s="1109"/>
      <c r="C24" s="689" t="s">
        <v>45</v>
      </c>
      <c r="D24" s="404">
        <v>113</v>
      </c>
      <c r="E24" s="412">
        <f>AVERAGE(ԿԱՐԳԱԴՐԻՉ!K43:K803)</f>
        <v>180257.55584756899</v>
      </c>
      <c r="F24" s="412">
        <f>+E24/21*2*4</f>
        <v>68669.545084788188</v>
      </c>
      <c r="G24" s="942">
        <f t="shared" si="0"/>
        <v>646638.21621508873</v>
      </c>
      <c r="H24" s="412">
        <f t="shared" si="7"/>
        <v>7759658.5945810648</v>
      </c>
      <c r="I24" s="943">
        <v>113</v>
      </c>
      <c r="J24" s="412">
        <f>AVERAGE(ԿԱՐԳԱԴՐԻՉ!T43:T803)</f>
        <v>181900.78318002628</v>
      </c>
      <c r="K24" s="412">
        <f>+J24/21*2*4</f>
        <v>69295.536449533814</v>
      </c>
      <c r="L24" s="942">
        <f t="shared" si="1"/>
        <v>652532.96823311003</v>
      </c>
      <c r="M24" s="412">
        <f t="shared" si="2"/>
        <v>7830395.6187973209</v>
      </c>
      <c r="N24" s="924"/>
      <c r="O24" s="924"/>
      <c r="P24" s="689" t="s">
        <v>23</v>
      </c>
      <c r="Q24" s="404">
        <v>112</v>
      </c>
      <c r="R24" s="412">
        <f>AVERAGE(ԿԱՐԳԱԴՐԻՉ!AC43:AC803)</f>
        <v>185631.11695137975</v>
      </c>
      <c r="S24" s="412">
        <f>+R24/21*2*4</f>
        <v>70716.615981477997</v>
      </c>
      <c r="T24" s="942">
        <f t="shared" si="3"/>
        <v>660021.74916046124</v>
      </c>
      <c r="U24" s="412">
        <f t="shared" si="4"/>
        <v>7920260.9899255354</v>
      </c>
      <c r="V24" s="404">
        <v>114</v>
      </c>
      <c r="W24" s="412">
        <f>AVERAGE(ԿԱՐԳԱԴՐԻՉ!AL43:AL803)</f>
        <v>187326.8226018397</v>
      </c>
      <c r="X24" s="412">
        <f>+W24/21*2*4</f>
        <v>71362.599086415124</v>
      </c>
      <c r="Y24" s="942">
        <f t="shared" si="5"/>
        <v>677944.69132094365</v>
      </c>
      <c r="Z24" s="412">
        <f t="shared" si="6"/>
        <v>8135336.2958513238</v>
      </c>
    </row>
    <row r="25" spans="1:26" s="410" customFormat="1" ht="16.5" customHeight="1">
      <c r="A25" s="1116">
        <v>4</v>
      </c>
      <c r="B25" s="1108" t="str">
        <f>ԴԱՏԱՎՈՐ!F192</f>
        <v>Գեղարքունիքի մարզի  առաջին ատյանի ընդհանուր իրավասության դատարան</v>
      </c>
      <c r="C25" s="688" t="s">
        <v>22</v>
      </c>
      <c r="D25" s="404">
        <v>113</v>
      </c>
      <c r="E25" s="412">
        <f>AVERAGE(ԴԱՏԱՎՈՐ!K195:K204)</f>
        <v>840320</v>
      </c>
      <c r="F25" s="412">
        <f>+E25/21*2</f>
        <v>80030.476190476184</v>
      </c>
      <c r="G25" s="942">
        <f t="shared" si="0"/>
        <v>753620.31746031728</v>
      </c>
      <c r="H25" s="412">
        <f t="shared" si="7"/>
        <v>9043443.8095238078</v>
      </c>
      <c r="I25" s="943">
        <v>113</v>
      </c>
      <c r="J25" s="412">
        <f>AVERAGE(ԴԱՏԱՎՈՐ!W195:W204)</f>
        <v>840320</v>
      </c>
      <c r="K25" s="412">
        <f>+J25/21*2</f>
        <v>80030.476190476184</v>
      </c>
      <c r="L25" s="942">
        <f t="shared" si="1"/>
        <v>753620.31746031728</v>
      </c>
      <c r="M25" s="412">
        <f t="shared" si="2"/>
        <v>9043443.8095238078</v>
      </c>
      <c r="N25" s="1120">
        <f>A25</f>
        <v>4</v>
      </c>
      <c r="O25" s="1100" t="str">
        <f>B25</f>
        <v>Գեղարքունիքի մարզի  առաջին ատյանի ընդհանուր իրավասության դատարան</v>
      </c>
      <c r="P25" s="688" t="s">
        <v>22</v>
      </c>
      <c r="Q25" s="404">
        <v>112</v>
      </c>
      <c r="R25" s="412">
        <f>AVERAGE(ԴԱՏԱՎՈՐ!AI195:AI204)</f>
        <v>840320</v>
      </c>
      <c r="S25" s="412">
        <f>+R25/21*2</f>
        <v>80030.476190476184</v>
      </c>
      <c r="T25" s="942">
        <f t="shared" si="3"/>
        <v>746951.11111111101</v>
      </c>
      <c r="U25" s="412">
        <f t="shared" si="4"/>
        <v>8963413.3333333321</v>
      </c>
      <c r="V25" s="404">
        <v>114</v>
      </c>
      <c r="W25" s="412">
        <f>AVERAGE(ԴԱՏԱՎՈՐ!AU195:AU204)</f>
        <v>840320</v>
      </c>
      <c r="X25" s="412">
        <f>+W25/21*2</f>
        <v>80030.476190476184</v>
      </c>
      <c r="Y25" s="942">
        <f t="shared" si="5"/>
        <v>760289.52380952379</v>
      </c>
      <c r="Z25" s="412">
        <f t="shared" si="6"/>
        <v>9123474.2857142854</v>
      </c>
    </row>
    <row r="26" spans="1:26" s="410" customFormat="1" ht="16.5" customHeight="1">
      <c r="A26" s="1117"/>
      <c r="B26" s="1119"/>
      <c r="C26" s="689" t="s">
        <v>1932</v>
      </c>
      <c r="D26" s="404">
        <v>113</v>
      </c>
      <c r="E26" s="412">
        <f>AVERAGE('Ինքնավար, հայեցող., վարչ. պաշտ.'!K244:K253)</f>
        <v>322816</v>
      </c>
      <c r="F26" s="412">
        <f>+E26/21*2*2</f>
        <v>61488.761904761908</v>
      </c>
      <c r="G26" s="412">
        <f>D26*F26/12</f>
        <v>579019.17460317467</v>
      </c>
      <c r="H26" s="412">
        <f>G26*12</f>
        <v>6948230.0952380961</v>
      </c>
      <c r="I26" s="943">
        <v>113</v>
      </c>
      <c r="J26" s="412">
        <f>AVERAGE('Ինքնավար, հայեցող., վարչ. պաշտ.'!X244:X253)</f>
        <v>322816</v>
      </c>
      <c r="K26" s="412">
        <f>+J26/21*2*2</f>
        <v>61488.761904761908</v>
      </c>
      <c r="L26" s="412">
        <f t="shared" si="1"/>
        <v>579019.17460317467</v>
      </c>
      <c r="M26" s="412">
        <f t="shared" si="2"/>
        <v>6948230.0952380961</v>
      </c>
      <c r="N26" s="1120"/>
      <c r="O26" s="1100"/>
      <c r="P26" s="408"/>
      <c r="Q26" s="404">
        <v>112</v>
      </c>
      <c r="R26" s="412">
        <f>AVERAGE('Ինքնավար, հայեցող., վարչ. պաշտ.'!AK244:AK253)</f>
        <v>322816</v>
      </c>
      <c r="S26" s="412">
        <f>+R26/21*2*2</f>
        <v>61488.761904761908</v>
      </c>
      <c r="T26" s="412">
        <f t="shared" si="3"/>
        <v>573895.11111111112</v>
      </c>
      <c r="U26" s="412">
        <f t="shared" si="4"/>
        <v>6886741.333333334</v>
      </c>
      <c r="V26" s="404">
        <v>114</v>
      </c>
      <c r="W26" s="412">
        <f>AVERAGE('Ինքնավար, հայեցող., վարչ. պաշտ.'!AX244:AX253)</f>
        <v>322816</v>
      </c>
      <c r="X26" s="412">
        <f>+W26/21*2*2</f>
        <v>61488.761904761908</v>
      </c>
      <c r="Y26" s="412">
        <f t="shared" si="5"/>
        <v>584143.23809523811</v>
      </c>
      <c r="Z26" s="412">
        <f t="shared" si="6"/>
        <v>7009718.8571428573</v>
      </c>
    </row>
    <row r="27" spans="1:26" s="410" customFormat="1" ht="16.5" customHeight="1">
      <c r="A27" s="1117"/>
      <c r="B27" s="1119"/>
      <c r="C27" s="689" t="s">
        <v>1933</v>
      </c>
      <c r="D27" s="404">
        <v>113</v>
      </c>
      <c r="E27" s="412">
        <f>AVERAGE(ԾԱՌԱՅՈՂ!N553:N584)</f>
        <v>183950</v>
      </c>
      <c r="F27" s="412">
        <f>+E27/21*2*5</f>
        <v>87595.238095238092</v>
      </c>
      <c r="G27" s="942">
        <f t="shared" si="0"/>
        <v>824855.1587301587</v>
      </c>
      <c r="H27" s="412">
        <f t="shared" si="7"/>
        <v>9898261.9047619049</v>
      </c>
      <c r="I27" s="943">
        <v>113</v>
      </c>
      <c r="J27" s="412">
        <f>AVERAGE(ԾԱՌԱՅՈՂ!X553:X584)</f>
        <v>186810</v>
      </c>
      <c r="K27" s="412">
        <f>+J27/21*2*5</f>
        <v>88957.14285714287</v>
      </c>
      <c r="L27" s="942">
        <f t="shared" si="1"/>
        <v>837679.76190476201</v>
      </c>
      <c r="M27" s="412">
        <f t="shared" si="2"/>
        <v>10052157.142857144</v>
      </c>
      <c r="N27" s="1120"/>
      <c r="O27" s="1120"/>
      <c r="P27" s="689" t="s">
        <v>23</v>
      </c>
      <c r="Q27" s="404">
        <v>112</v>
      </c>
      <c r="R27" s="412">
        <f>AVERAGE(ԾԱՌԱՅՈՂ!AH553:AH584)</f>
        <v>190450</v>
      </c>
      <c r="S27" s="412">
        <f>+R27/21*2*5</f>
        <v>90690.476190476184</v>
      </c>
      <c r="T27" s="942">
        <f t="shared" si="3"/>
        <v>846444.44444444438</v>
      </c>
      <c r="U27" s="412">
        <f t="shared" si="4"/>
        <v>10157333.333333332</v>
      </c>
      <c r="V27" s="404">
        <v>114</v>
      </c>
      <c r="W27" s="412">
        <f>AVERAGE(ԾԱՌԱՅՈՂ!AR553:AR584)</f>
        <v>192192</v>
      </c>
      <c r="X27" s="412">
        <f>+W27/21*2*5</f>
        <v>91520</v>
      </c>
      <c r="Y27" s="942">
        <f t="shared" si="5"/>
        <v>869440</v>
      </c>
      <c r="Z27" s="412">
        <f t="shared" si="6"/>
        <v>10433280</v>
      </c>
    </row>
    <row r="28" spans="1:26" s="410" customFormat="1" ht="16.5" customHeight="1">
      <c r="A28" s="1118"/>
      <c r="B28" s="1109"/>
      <c r="C28" s="689" t="s">
        <v>45</v>
      </c>
      <c r="D28" s="404">
        <v>113</v>
      </c>
      <c r="E28" s="412">
        <f>AVERAGE(ԿԱՐԳԱԴՐԻՉ!K43:K803)</f>
        <v>180257.55584756899</v>
      </c>
      <c r="F28" s="412">
        <f>+E28/21*2*4</f>
        <v>68669.545084788188</v>
      </c>
      <c r="G28" s="942">
        <f>D28*F28/12</f>
        <v>646638.21621508873</v>
      </c>
      <c r="H28" s="412">
        <f>G28*12</f>
        <v>7759658.5945810648</v>
      </c>
      <c r="I28" s="943">
        <v>113</v>
      </c>
      <c r="J28" s="412">
        <f>AVERAGE(ԿԱՐԳԱԴՐԻՉ!T43:T803)</f>
        <v>181900.78318002628</v>
      </c>
      <c r="K28" s="412">
        <f>+J28/21*2*4</f>
        <v>69295.536449533814</v>
      </c>
      <c r="L28" s="942">
        <f t="shared" si="1"/>
        <v>652532.96823311003</v>
      </c>
      <c r="M28" s="412">
        <f t="shared" si="2"/>
        <v>7830395.6187973209</v>
      </c>
      <c r="N28" s="924"/>
      <c r="O28" s="924"/>
      <c r="P28" s="689" t="s">
        <v>23</v>
      </c>
      <c r="Q28" s="404">
        <v>112</v>
      </c>
      <c r="R28" s="412">
        <f>AVERAGE(ԿԱՐԳԱԴՐԻՉ!AC43:AC803)</f>
        <v>185631.11695137975</v>
      </c>
      <c r="S28" s="412">
        <f>+R28/21*2*4</f>
        <v>70716.615981477997</v>
      </c>
      <c r="T28" s="942">
        <f t="shared" si="3"/>
        <v>660021.74916046124</v>
      </c>
      <c r="U28" s="412">
        <f t="shared" si="4"/>
        <v>7920260.9899255354</v>
      </c>
      <c r="V28" s="404">
        <v>114</v>
      </c>
      <c r="W28" s="412">
        <f>AVERAGE(ԿԱՐԳԱԴՐԻՉ!AL43:AL803)</f>
        <v>187326.8226018397</v>
      </c>
      <c r="X28" s="412">
        <f>+W28/21*2*4</f>
        <v>71362.599086415124</v>
      </c>
      <c r="Y28" s="942">
        <f t="shared" si="5"/>
        <v>677944.69132094365</v>
      </c>
      <c r="Z28" s="412">
        <f t="shared" si="6"/>
        <v>8135336.2958513238</v>
      </c>
    </row>
    <row r="29" spans="1:26" s="410" customFormat="1" ht="16.5" customHeight="1">
      <c r="A29" s="1116">
        <v>5</v>
      </c>
      <c r="B29" s="1108" t="str">
        <f>ԴԱՏԱՎՈՐ!F208</f>
        <v>Լոռու մարզի  առաջին ատյանի ընդհանուր իրավասության դատարան</v>
      </c>
      <c r="C29" s="688" t="s">
        <v>22</v>
      </c>
      <c r="D29" s="404">
        <v>113</v>
      </c>
      <c r="E29" s="412">
        <f>AVERAGE(ԴԱՏԱՎՈՐ!K211:K224)</f>
        <v>837942.85714285716</v>
      </c>
      <c r="F29" s="412">
        <f>+E29/21*2</f>
        <v>79804.081632653062</v>
      </c>
      <c r="G29" s="942">
        <f t="shared" si="0"/>
        <v>751488.4353741497</v>
      </c>
      <c r="H29" s="412">
        <f t="shared" si="7"/>
        <v>9017861.2244897969</v>
      </c>
      <c r="I29" s="943">
        <v>113</v>
      </c>
      <c r="J29" s="412">
        <f>AVERAGE(ԴԱՏԱՎՈՐ!W211:W224)</f>
        <v>837942.85714285716</v>
      </c>
      <c r="K29" s="412">
        <f>+J29/21*2</f>
        <v>79804.081632653062</v>
      </c>
      <c r="L29" s="942">
        <f t="shared" si="1"/>
        <v>751488.4353741497</v>
      </c>
      <c r="M29" s="412">
        <f t="shared" si="2"/>
        <v>9017861.2244897969</v>
      </c>
      <c r="N29" s="1120">
        <f>A29</f>
        <v>5</v>
      </c>
      <c r="O29" s="1100" t="str">
        <f>B29</f>
        <v>Լոռու մարզի  առաջին ատյանի ընդհանուր իրավասության դատարան</v>
      </c>
      <c r="P29" s="688" t="s">
        <v>22</v>
      </c>
      <c r="Q29" s="404">
        <v>112</v>
      </c>
      <c r="R29" s="412">
        <f>AVERAGE(ԴԱՏԱՎՈՐ!AI211:AI224)</f>
        <v>837942.85714285716</v>
      </c>
      <c r="S29" s="412">
        <f>+R29/21*2</f>
        <v>79804.081632653062</v>
      </c>
      <c r="T29" s="942">
        <f t="shared" si="3"/>
        <v>744838.09523809527</v>
      </c>
      <c r="U29" s="412">
        <f t="shared" si="4"/>
        <v>8938057.1428571437</v>
      </c>
      <c r="V29" s="404">
        <v>114</v>
      </c>
      <c r="W29" s="412">
        <f>AVERAGE(ԴԱՏԱՎՈՐ!AU211:AU224)</f>
        <v>837942.85714285716</v>
      </c>
      <c r="X29" s="412">
        <f>+W29/21*2</f>
        <v>79804.081632653062</v>
      </c>
      <c r="Y29" s="942">
        <f t="shared" si="5"/>
        <v>758138.77551020402</v>
      </c>
      <c r="Z29" s="412">
        <f t="shared" si="6"/>
        <v>9097665.3061224483</v>
      </c>
    </row>
    <row r="30" spans="1:26" s="410" customFormat="1" ht="16.5" customHeight="1">
      <c r="A30" s="1117"/>
      <c r="B30" s="1119"/>
      <c r="C30" s="689" t="s">
        <v>1932</v>
      </c>
      <c r="D30" s="404">
        <v>113</v>
      </c>
      <c r="E30" s="412">
        <f>AVERAGE('Ինքնավար, հայեցող., վարչ. պաշտ.'!K259:K272)</f>
        <v>322816</v>
      </c>
      <c r="F30" s="412">
        <f>+E30/21*2*2</f>
        <v>61488.761904761908</v>
      </c>
      <c r="G30" s="412">
        <f>D30*F30/12</f>
        <v>579019.17460317467</v>
      </c>
      <c r="H30" s="412">
        <f>G30*12</f>
        <v>6948230.0952380961</v>
      </c>
      <c r="I30" s="943">
        <v>113</v>
      </c>
      <c r="J30" s="412">
        <f>AVERAGE('Ինքնավար, հայեցող., վարչ. պաշտ.'!AA259:AA272)</f>
        <v>322816</v>
      </c>
      <c r="K30" s="412">
        <f>+J30/21*2*2</f>
        <v>61488.761904761908</v>
      </c>
      <c r="L30" s="412">
        <f t="shared" si="1"/>
        <v>579019.17460317467</v>
      </c>
      <c r="M30" s="412">
        <f t="shared" si="2"/>
        <v>6948230.0952380961</v>
      </c>
      <c r="N30" s="1120"/>
      <c r="O30" s="1100"/>
      <c r="P30" s="408"/>
      <c r="Q30" s="404">
        <v>112</v>
      </c>
      <c r="R30" s="412">
        <f>AVERAGE('Ինքնավար, հայեցող., վարչ. պաշտ.'!AK259:AK272)</f>
        <v>322816</v>
      </c>
      <c r="S30" s="412">
        <f>+R30/21*2*2</f>
        <v>61488.761904761908</v>
      </c>
      <c r="T30" s="412">
        <f t="shared" si="3"/>
        <v>573895.11111111112</v>
      </c>
      <c r="U30" s="412">
        <f t="shared" si="4"/>
        <v>6886741.333333334</v>
      </c>
      <c r="V30" s="404">
        <v>114</v>
      </c>
      <c r="W30" s="412">
        <f>AVERAGE('Ինքնավար, հայեցող., վարչ. պաշտ.'!AX259:AX272)</f>
        <v>322816</v>
      </c>
      <c r="X30" s="412">
        <f>+W30/21*2*2</f>
        <v>61488.761904761908</v>
      </c>
      <c r="Y30" s="412">
        <f t="shared" si="5"/>
        <v>584143.23809523811</v>
      </c>
      <c r="Z30" s="412">
        <f t="shared" si="6"/>
        <v>7009718.8571428573</v>
      </c>
    </row>
    <row r="31" spans="1:26" s="410" customFormat="1" ht="16.5" customHeight="1">
      <c r="A31" s="1117"/>
      <c r="B31" s="1119"/>
      <c r="C31" s="689" t="s">
        <v>1933</v>
      </c>
      <c r="D31" s="404">
        <v>113</v>
      </c>
      <c r="E31" s="412">
        <f>AVERAGE(ԾԱՌԱՅՈՂ!N592:N632)</f>
        <v>180746.92682926828</v>
      </c>
      <c r="F31" s="412">
        <f>+E31/21*2*5</f>
        <v>86069.965156794424</v>
      </c>
      <c r="G31" s="942">
        <f t="shared" si="0"/>
        <v>810492.1718931474</v>
      </c>
      <c r="H31" s="412">
        <f t="shared" si="7"/>
        <v>9725906.0627177693</v>
      </c>
      <c r="I31" s="943">
        <v>113</v>
      </c>
      <c r="J31" s="412">
        <f>AVERAGE(ԾԱՌԱՅՈՂ!T43:T803)</f>
        <v>165158.20895522388</v>
      </c>
      <c r="K31" s="412">
        <f>+J31/21*2*5</f>
        <v>78646.766169154231</v>
      </c>
      <c r="L31" s="942">
        <f t="shared" si="1"/>
        <v>740590.38142620225</v>
      </c>
      <c r="M31" s="412">
        <f t="shared" si="2"/>
        <v>8887084.5771144275</v>
      </c>
      <c r="N31" s="1120"/>
      <c r="O31" s="1120"/>
      <c r="P31" s="689" t="s">
        <v>23</v>
      </c>
      <c r="Q31" s="404">
        <v>112</v>
      </c>
      <c r="R31" s="412">
        <f>AVERAGE(ԾԱՌԱՅՈՂ!AH592:AH632)</f>
        <v>186672.39024390245</v>
      </c>
      <c r="S31" s="412">
        <f>+R31/21*2*5</f>
        <v>88891.614401858315</v>
      </c>
      <c r="T31" s="942">
        <f t="shared" si="3"/>
        <v>829655.06775067758</v>
      </c>
      <c r="U31" s="412">
        <f t="shared" si="4"/>
        <v>9955860.8130081315</v>
      </c>
      <c r="V31" s="404">
        <v>114</v>
      </c>
      <c r="W31" s="412">
        <f>AVERAGE(ԾԱՌԱՅՈՂ!AR592:AR632)</f>
        <v>189046.63414634147</v>
      </c>
      <c r="X31" s="412">
        <f>+W31/21*2*5</f>
        <v>90022.20673635308</v>
      </c>
      <c r="Y31" s="942">
        <f t="shared" si="5"/>
        <v>855210.96399535425</v>
      </c>
      <c r="Z31" s="412">
        <f t="shared" si="6"/>
        <v>10262531.567944251</v>
      </c>
    </row>
    <row r="32" spans="1:26" s="410" customFormat="1" ht="16.5" customHeight="1">
      <c r="A32" s="1118"/>
      <c r="B32" s="1109"/>
      <c r="C32" s="689" t="s">
        <v>45</v>
      </c>
      <c r="D32" s="404">
        <v>113</v>
      </c>
      <c r="E32" s="412">
        <f>AVERAGE(ԿԱՐԳԱԴՐԻՉ!K43:K803)</f>
        <v>180257.55584756899</v>
      </c>
      <c r="F32" s="412">
        <f>+E32/21*2*4</f>
        <v>68669.545084788188</v>
      </c>
      <c r="G32" s="942">
        <f t="shared" si="0"/>
        <v>646638.21621508873</v>
      </c>
      <c r="H32" s="412">
        <f t="shared" si="7"/>
        <v>7759658.5945810648</v>
      </c>
      <c r="I32" s="943">
        <v>113</v>
      </c>
      <c r="J32" s="412">
        <f>AVERAGE(ԿԱՐԳԱԴՐԻՉ!T43:T803)</f>
        <v>181900.78318002628</v>
      </c>
      <c r="K32" s="412">
        <f>+J32/21*2*4</f>
        <v>69295.536449533814</v>
      </c>
      <c r="L32" s="942">
        <f t="shared" si="1"/>
        <v>652532.96823311003</v>
      </c>
      <c r="M32" s="412">
        <f t="shared" si="2"/>
        <v>7830395.6187973209</v>
      </c>
      <c r="N32" s="924"/>
      <c r="O32" s="924"/>
      <c r="P32" s="689" t="s">
        <v>23</v>
      </c>
      <c r="Q32" s="404">
        <v>112</v>
      </c>
      <c r="R32" s="412">
        <f>AVERAGE(ԿԱՐԳԱԴՐԻՉ!AC43:AC803)</f>
        <v>185631.11695137975</v>
      </c>
      <c r="S32" s="412">
        <f>+R32/21*2*4</f>
        <v>70716.615981477997</v>
      </c>
      <c r="T32" s="942">
        <f t="shared" si="3"/>
        <v>660021.74916046124</v>
      </c>
      <c r="U32" s="412">
        <f t="shared" si="4"/>
        <v>7920260.9899255354</v>
      </c>
      <c r="V32" s="404">
        <v>114</v>
      </c>
      <c r="W32" s="412">
        <f>AVERAGE(ԿԱՐԳԱԴՐԻՉ!AL43:AL803)</f>
        <v>187326.8226018397</v>
      </c>
      <c r="X32" s="412">
        <f>+W32/21*2*4</f>
        <v>71362.599086415124</v>
      </c>
      <c r="Y32" s="942">
        <f t="shared" si="5"/>
        <v>677944.69132094365</v>
      </c>
      <c r="Z32" s="412">
        <f t="shared" si="6"/>
        <v>8135336.2958513238</v>
      </c>
    </row>
    <row r="33" spans="1:26" s="410" customFormat="1" ht="16.5" customHeight="1">
      <c r="A33" s="1116">
        <v>6</v>
      </c>
      <c r="B33" s="1108" t="str">
        <f>ԴԱՏԱՎՈՐ!F228</f>
        <v>Կոտայքի մարզի  առաջին ատյանի ընդհանուր իրավասության դատարան</v>
      </c>
      <c r="C33" s="688" t="s">
        <v>22</v>
      </c>
      <c r="D33" s="404">
        <v>113</v>
      </c>
      <c r="E33" s="412">
        <f>AVERAGE(ԴԱՏԱՎՈՐ!K231:K243)</f>
        <v>838400</v>
      </c>
      <c r="F33" s="412">
        <f>+E33/21*2</f>
        <v>79847.619047619053</v>
      </c>
      <c r="G33" s="942">
        <f t="shared" si="0"/>
        <v>751898.41269841278</v>
      </c>
      <c r="H33" s="412">
        <f t="shared" si="7"/>
        <v>9022780.9523809534</v>
      </c>
      <c r="I33" s="943">
        <v>113</v>
      </c>
      <c r="J33" s="412">
        <f>AVERAGE(ԴԱՏԱՎՈՐ!W231:W243)</f>
        <v>838400</v>
      </c>
      <c r="K33" s="412">
        <f>+J33/21*2</f>
        <v>79847.619047619053</v>
      </c>
      <c r="L33" s="942">
        <f t="shared" si="1"/>
        <v>751898.41269841278</v>
      </c>
      <c r="M33" s="412">
        <f t="shared" si="2"/>
        <v>9022780.9523809534</v>
      </c>
      <c r="N33" s="1120">
        <f>A33</f>
        <v>6</v>
      </c>
      <c r="O33" s="1100" t="str">
        <f>B33</f>
        <v>Կոտայքի մարզի  առաջին ատյանի ընդհանուր իրավասության դատարան</v>
      </c>
      <c r="P33" s="688" t="s">
        <v>22</v>
      </c>
      <c r="Q33" s="404">
        <v>112</v>
      </c>
      <c r="R33" s="412">
        <f>AVERAGE(ԴԱՏԱՎՈՐ!AI231:AI243)</f>
        <v>838400</v>
      </c>
      <c r="S33" s="412">
        <f>+R33/21*2</f>
        <v>79847.619047619053</v>
      </c>
      <c r="T33" s="942">
        <f t="shared" si="3"/>
        <v>745244.4444444445</v>
      </c>
      <c r="U33" s="412">
        <f t="shared" si="4"/>
        <v>8942933.333333334</v>
      </c>
      <c r="V33" s="404">
        <v>114</v>
      </c>
      <c r="W33" s="412">
        <f>AVERAGE(ԴԱՏԱՎՈՐ!AU231:AU243)</f>
        <v>838400</v>
      </c>
      <c r="X33" s="412">
        <f>+W33/21*2</f>
        <v>79847.619047619053</v>
      </c>
      <c r="Y33" s="942">
        <f t="shared" si="5"/>
        <v>758552.38095238106</v>
      </c>
      <c r="Z33" s="412">
        <f t="shared" si="6"/>
        <v>9102628.5714285728</v>
      </c>
    </row>
    <row r="34" spans="1:26" s="410" customFormat="1" ht="16.5" customHeight="1">
      <c r="A34" s="1117"/>
      <c r="B34" s="1119"/>
      <c r="C34" s="689" t="s">
        <v>1932</v>
      </c>
      <c r="D34" s="404">
        <v>113</v>
      </c>
      <c r="E34" s="412">
        <f>AVERAGE('Ինքնավար, հայեցող., վարչ. պաշտ.'!K278:K290)</f>
        <v>322816</v>
      </c>
      <c r="F34" s="412">
        <f>+E34/21*2*2</f>
        <v>61488.761904761908</v>
      </c>
      <c r="G34" s="412">
        <f>D34*F34/12</f>
        <v>579019.17460317467</v>
      </c>
      <c r="H34" s="412">
        <f>G34*12</f>
        <v>6948230.0952380961</v>
      </c>
      <c r="I34" s="943">
        <v>113</v>
      </c>
      <c r="J34" s="412">
        <f>AVERAGE('Ինքնավար, հայեցող., վարչ. պաշտ.'!X278:X290)</f>
        <v>322816</v>
      </c>
      <c r="K34" s="412">
        <f>+J34/21*2*2</f>
        <v>61488.761904761908</v>
      </c>
      <c r="L34" s="412">
        <f t="shared" si="1"/>
        <v>579019.17460317467</v>
      </c>
      <c r="M34" s="412">
        <f t="shared" si="2"/>
        <v>6948230.0952380961</v>
      </c>
      <c r="N34" s="1120"/>
      <c r="O34" s="1100"/>
      <c r="P34" s="408"/>
      <c r="Q34" s="404">
        <v>112</v>
      </c>
      <c r="R34" s="412">
        <f>AVERAGE('Ինքնավար, հայեցող., վարչ. պաշտ.'!AK278:AK290)</f>
        <v>322816</v>
      </c>
      <c r="S34" s="412">
        <f>+R34/21*2*2</f>
        <v>61488.761904761908</v>
      </c>
      <c r="T34" s="412">
        <f t="shared" si="3"/>
        <v>573895.11111111112</v>
      </c>
      <c r="U34" s="412">
        <f t="shared" si="4"/>
        <v>6886741.333333334</v>
      </c>
      <c r="V34" s="404">
        <v>114</v>
      </c>
      <c r="W34" s="412">
        <f>AVERAGE('Ինքնավար, հայեցող., վարչ. պաշտ.'!AX278:AX290)</f>
        <v>322816</v>
      </c>
      <c r="X34" s="412">
        <f>+W34/21*2*2</f>
        <v>61488.761904761908</v>
      </c>
      <c r="Y34" s="412">
        <f t="shared" si="5"/>
        <v>584143.23809523811</v>
      </c>
      <c r="Z34" s="412">
        <f t="shared" si="6"/>
        <v>7009718.8571428573</v>
      </c>
    </row>
    <row r="35" spans="1:26" s="410" customFormat="1" ht="16.5" customHeight="1">
      <c r="A35" s="1117"/>
      <c r="B35" s="1119"/>
      <c r="C35" s="689" t="s">
        <v>1933</v>
      </c>
      <c r="D35" s="404">
        <v>113</v>
      </c>
      <c r="E35" s="412">
        <f>AVERAGE(ԾԱՌԱՅՈՂ!N640:N678)</f>
        <v>171754.66666666666</v>
      </c>
      <c r="F35" s="412">
        <f>+E35/21*2*5</f>
        <v>81787.936507936509</v>
      </c>
      <c r="G35" s="942">
        <f t="shared" si="0"/>
        <v>770169.73544973542</v>
      </c>
      <c r="H35" s="412">
        <f t="shared" si="7"/>
        <v>9242036.8253968246</v>
      </c>
      <c r="I35" s="943">
        <v>113</v>
      </c>
      <c r="J35" s="412">
        <f>AVERAGE(ԾԱՌԱՅՈՂ!X640:X678)</f>
        <v>175680</v>
      </c>
      <c r="K35" s="412">
        <f>+J35/21*2*5</f>
        <v>83657.14285714287</v>
      </c>
      <c r="L35" s="942">
        <f t="shared" si="1"/>
        <v>787771.42857142864</v>
      </c>
      <c r="M35" s="412">
        <f t="shared" si="2"/>
        <v>9453257.1428571437</v>
      </c>
      <c r="N35" s="1120"/>
      <c r="O35" s="1120"/>
      <c r="P35" s="689" t="s">
        <v>23</v>
      </c>
      <c r="Q35" s="404">
        <v>112</v>
      </c>
      <c r="R35" s="412">
        <f>AVERAGE(ԾԱՌԱՅՈՂ!AH640:AH678)</f>
        <v>179136</v>
      </c>
      <c r="S35" s="412">
        <f>+R35/21*2*5</f>
        <v>85302.85714285713</v>
      </c>
      <c r="T35" s="942">
        <f t="shared" si="3"/>
        <v>796159.99999999988</v>
      </c>
      <c r="U35" s="412">
        <f t="shared" si="4"/>
        <v>9553919.9999999981</v>
      </c>
      <c r="V35" s="404">
        <v>114</v>
      </c>
      <c r="W35" s="412">
        <f>AVERAGE(ԾԱՌԱՅՈՂ!AR640:AR678)</f>
        <v>182485.33333333334</v>
      </c>
      <c r="X35" s="412">
        <f>+W35/21*2*5</f>
        <v>86897.777777777781</v>
      </c>
      <c r="Y35" s="942">
        <f t="shared" si="5"/>
        <v>825528.88888888899</v>
      </c>
      <c r="Z35" s="412">
        <f t="shared" si="6"/>
        <v>9906346.6666666679</v>
      </c>
    </row>
    <row r="36" spans="1:26" s="410" customFormat="1" ht="16.5" customHeight="1">
      <c r="A36" s="1118"/>
      <c r="B36" s="1109"/>
      <c r="C36" s="689" t="s">
        <v>45</v>
      </c>
      <c r="D36" s="404">
        <v>113</v>
      </c>
      <c r="E36" s="412">
        <f>AVERAGE(ԿԱՐԳԱԴՐԻՉ!K43:K803)</f>
        <v>180257.55584756899</v>
      </c>
      <c r="F36" s="412">
        <f>+E36/21*2*4</f>
        <v>68669.545084788188</v>
      </c>
      <c r="G36" s="942">
        <f>D36*F36/12</f>
        <v>646638.21621508873</v>
      </c>
      <c r="H36" s="412">
        <f>G36*12</f>
        <v>7759658.5945810648</v>
      </c>
      <c r="I36" s="943">
        <v>113</v>
      </c>
      <c r="J36" s="412">
        <f>AVERAGE(ԿԱՐԳԱԴՐԻՉ!T43:T803)</f>
        <v>181900.78318002628</v>
      </c>
      <c r="K36" s="412">
        <f>+J36/21*2*4</f>
        <v>69295.536449533814</v>
      </c>
      <c r="L36" s="942">
        <f t="shared" si="1"/>
        <v>652532.96823311003</v>
      </c>
      <c r="M36" s="412">
        <f t="shared" si="2"/>
        <v>7830395.6187973209</v>
      </c>
      <c r="N36" s="924"/>
      <c r="O36" s="924"/>
      <c r="P36" s="689" t="s">
        <v>23</v>
      </c>
      <c r="Q36" s="404">
        <v>112</v>
      </c>
      <c r="R36" s="412">
        <f>AVERAGE(ԿԱՐԳԱԴՐԻՉ!AC43:AC803)</f>
        <v>185631.11695137975</v>
      </c>
      <c r="S36" s="412">
        <f>+R36/21*2*4</f>
        <v>70716.615981477997</v>
      </c>
      <c r="T36" s="942">
        <f t="shared" si="3"/>
        <v>660021.74916046124</v>
      </c>
      <c r="U36" s="412">
        <f t="shared" si="4"/>
        <v>7920260.9899255354</v>
      </c>
      <c r="V36" s="404">
        <v>114</v>
      </c>
      <c r="W36" s="412">
        <f>AVERAGE(ԿԱՐԳԱԴՐԻՉ!AL43:AL803)</f>
        <v>187326.8226018397</v>
      </c>
      <c r="X36" s="412">
        <f>+W36/21*2*4</f>
        <v>71362.599086415124</v>
      </c>
      <c r="Y36" s="942">
        <f t="shared" si="5"/>
        <v>677944.69132094365</v>
      </c>
      <c r="Z36" s="412">
        <f t="shared" si="6"/>
        <v>8135336.2958513238</v>
      </c>
    </row>
    <row r="37" spans="1:26" s="410" customFormat="1" ht="16.5" customHeight="1">
      <c r="A37" s="1116">
        <v>7</v>
      </c>
      <c r="B37" s="1108" t="str">
        <f>ԴԱՏԱՎՈՐ!F247</f>
        <v>Շիրակի մարզի  առաջին ատյանի ընդհանուր իրավասության դատարան</v>
      </c>
      <c r="C37" s="688" t="s">
        <v>22</v>
      </c>
      <c r="D37" s="404">
        <v>113</v>
      </c>
      <c r="E37" s="412">
        <f>AVERAGE(ԴԱՏԱՎՈՐ!K250:K263)</f>
        <v>837942.85714285716</v>
      </c>
      <c r="F37" s="412">
        <f>+E37/21*2</f>
        <v>79804.081632653062</v>
      </c>
      <c r="G37" s="942">
        <f t="shared" si="0"/>
        <v>751488.4353741497</v>
      </c>
      <c r="H37" s="412">
        <f t="shared" si="7"/>
        <v>9017861.2244897969</v>
      </c>
      <c r="I37" s="943">
        <v>113</v>
      </c>
      <c r="J37" s="412">
        <f>AVERAGE(ԴԱՏԱՎՈՐ!W250:W263)</f>
        <v>837942.85714285716</v>
      </c>
      <c r="K37" s="412">
        <f>+J37/21*2</f>
        <v>79804.081632653062</v>
      </c>
      <c r="L37" s="942">
        <f t="shared" si="1"/>
        <v>751488.4353741497</v>
      </c>
      <c r="M37" s="412">
        <f t="shared" si="2"/>
        <v>9017861.2244897969</v>
      </c>
      <c r="N37" s="1120">
        <f>A37</f>
        <v>7</v>
      </c>
      <c r="O37" s="1100" t="str">
        <f>B37</f>
        <v>Շիրակի մարզի  առաջին ատյանի ընդհանուր իրավասության դատարան</v>
      </c>
      <c r="P37" s="688" t="s">
        <v>22</v>
      </c>
      <c r="Q37" s="404">
        <v>112</v>
      </c>
      <c r="R37" s="412">
        <f>AVERAGE(ԴԱՏԱՎՈՐ!AI250:AI263)</f>
        <v>837942.85714285716</v>
      </c>
      <c r="S37" s="412">
        <f>+R37/21*2</f>
        <v>79804.081632653062</v>
      </c>
      <c r="T37" s="942">
        <f t="shared" si="3"/>
        <v>744838.09523809527</v>
      </c>
      <c r="U37" s="412">
        <f t="shared" si="4"/>
        <v>8938057.1428571437</v>
      </c>
      <c r="V37" s="404">
        <v>114</v>
      </c>
      <c r="W37" s="412">
        <f>AVERAGE(ԴԱՏԱՎՈՐ!AU250:AU263)</f>
        <v>837942.85714285716</v>
      </c>
      <c r="X37" s="412">
        <f>+W37/21*2</f>
        <v>79804.081632653062</v>
      </c>
      <c r="Y37" s="942">
        <f t="shared" si="5"/>
        <v>758138.77551020402</v>
      </c>
      <c r="Z37" s="412">
        <f t="shared" si="6"/>
        <v>9097665.3061224483</v>
      </c>
    </row>
    <row r="38" spans="1:26" s="410" customFormat="1" ht="16.5" customHeight="1">
      <c r="A38" s="1117"/>
      <c r="B38" s="1119"/>
      <c r="C38" s="689" t="s">
        <v>1932</v>
      </c>
      <c r="D38" s="404">
        <v>113</v>
      </c>
      <c r="E38" s="412">
        <f>AVERAGE('Ինքնավար, հայեցող., վարչ. պաշտ.'!K296:K309)</f>
        <v>322816</v>
      </c>
      <c r="F38" s="412">
        <f>+E38/21*2*2</f>
        <v>61488.761904761908</v>
      </c>
      <c r="G38" s="412">
        <f>D38*F38/12</f>
        <v>579019.17460317467</v>
      </c>
      <c r="H38" s="412">
        <f>G38*12</f>
        <v>6948230.0952380961</v>
      </c>
      <c r="I38" s="943">
        <v>113</v>
      </c>
      <c r="J38" s="412">
        <f>AVERAGE('Ինքնավար, հայեցող., վարչ. պաշտ.'!X296:X309)</f>
        <v>322816</v>
      </c>
      <c r="K38" s="412">
        <f>+J38/21*2*2</f>
        <v>61488.761904761908</v>
      </c>
      <c r="L38" s="412">
        <f t="shared" si="1"/>
        <v>579019.17460317467</v>
      </c>
      <c r="M38" s="412">
        <f t="shared" si="2"/>
        <v>6948230.0952380961</v>
      </c>
      <c r="N38" s="1120"/>
      <c r="O38" s="1100"/>
      <c r="P38" s="408"/>
      <c r="Q38" s="404">
        <v>112</v>
      </c>
      <c r="R38" s="412">
        <f>AVERAGE('Ինքնավար, հայեցող., վարչ. պաշտ.'!AK296:AK309)</f>
        <v>322816</v>
      </c>
      <c r="S38" s="412">
        <f>+R38/21*2*2</f>
        <v>61488.761904761908</v>
      </c>
      <c r="T38" s="412">
        <f t="shared" si="3"/>
        <v>573895.11111111112</v>
      </c>
      <c r="U38" s="412">
        <f t="shared" si="4"/>
        <v>6886741.333333334</v>
      </c>
      <c r="V38" s="404">
        <v>114</v>
      </c>
      <c r="W38" s="412">
        <f>AVERAGE('Ինքնավար, հայեցող., վարչ. պաշտ.'!AX296:AX309)</f>
        <v>322816</v>
      </c>
      <c r="X38" s="412">
        <f>+W38/21*2*2</f>
        <v>61488.761904761908</v>
      </c>
      <c r="Y38" s="412">
        <f t="shared" si="5"/>
        <v>584143.23809523811</v>
      </c>
      <c r="Z38" s="412">
        <f t="shared" si="6"/>
        <v>7009718.8571428573</v>
      </c>
    </row>
    <row r="39" spans="1:26" s="410" customFormat="1" ht="16.5" customHeight="1">
      <c r="A39" s="1117"/>
      <c r="B39" s="1119"/>
      <c r="C39" s="689" t="s">
        <v>1933</v>
      </c>
      <c r="D39" s="404">
        <v>113</v>
      </c>
      <c r="E39" s="412">
        <f>AVERAGE(ԾԱՌԱՅՈՂ!N686:N723)</f>
        <v>188929.68421052632</v>
      </c>
      <c r="F39" s="412">
        <f>+E39/21*2*5</f>
        <v>89966.51629072681</v>
      </c>
      <c r="G39" s="942">
        <f t="shared" si="0"/>
        <v>847184.69507101085</v>
      </c>
      <c r="H39" s="412">
        <f t="shared" si="7"/>
        <v>10166216.34085213</v>
      </c>
      <c r="I39" s="943">
        <v>113</v>
      </c>
      <c r="J39" s="412">
        <f>AVERAGE(ԾԱՌԱՅՈՂ!X686:X723)</f>
        <v>191710.31578947368</v>
      </c>
      <c r="K39" s="412">
        <f>+J39/21*2*5</f>
        <v>91290.626566416031</v>
      </c>
      <c r="L39" s="942">
        <f t="shared" si="1"/>
        <v>859653.4001670843</v>
      </c>
      <c r="M39" s="412">
        <f t="shared" si="2"/>
        <v>10315840.802005012</v>
      </c>
      <c r="N39" s="1120"/>
      <c r="O39" s="1120"/>
      <c r="P39" s="689" t="s">
        <v>23</v>
      </c>
      <c r="Q39" s="404">
        <v>112</v>
      </c>
      <c r="R39" s="412">
        <f>AVERAGE(ԾԱՌԱՅՈՂ!AH686:AH723)</f>
        <v>193483.78947368421</v>
      </c>
      <c r="S39" s="412">
        <f>+R39/21*2*5</f>
        <v>92135.137844611527</v>
      </c>
      <c r="T39" s="942">
        <f t="shared" si="3"/>
        <v>859927.95321637427</v>
      </c>
      <c r="U39" s="412">
        <f t="shared" si="4"/>
        <v>10319135.438596491</v>
      </c>
      <c r="V39" s="404">
        <v>114</v>
      </c>
      <c r="W39" s="412">
        <f>AVERAGE(ԾԱՌԱՅՈՂ!AR686:AR723)</f>
        <v>196133.05263157896</v>
      </c>
      <c r="X39" s="412">
        <f>+W39/21*2*5</f>
        <v>93396.691729323327</v>
      </c>
      <c r="Y39" s="942">
        <f t="shared" si="5"/>
        <v>887268.57142857171</v>
      </c>
      <c r="Z39" s="412">
        <f t="shared" si="6"/>
        <v>10647222.85714286</v>
      </c>
    </row>
    <row r="40" spans="1:26" s="410" customFormat="1" ht="16.5" customHeight="1">
      <c r="A40" s="1118"/>
      <c r="B40" s="1109"/>
      <c r="C40" s="689" t="s">
        <v>45</v>
      </c>
      <c r="D40" s="404">
        <v>113</v>
      </c>
      <c r="E40" s="412">
        <f>AVERAGE(ԿԱՐԳԱԴՐԻՉ!K43:K803)</f>
        <v>180257.55584756899</v>
      </c>
      <c r="F40" s="412">
        <f>+E40/21*2*4</f>
        <v>68669.545084788188</v>
      </c>
      <c r="G40" s="942">
        <f t="shared" si="0"/>
        <v>646638.21621508873</v>
      </c>
      <c r="H40" s="412">
        <f t="shared" si="7"/>
        <v>7759658.5945810648</v>
      </c>
      <c r="I40" s="943">
        <v>113</v>
      </c>
      <c r="J40" s="412">
        <f>AVERAGE(ԿԱՐԳԱԴՐԻՉ!T43:T803)</f>
        <v>181900.78318002628</v>
      </c>
      <c r="K40" s="412">
        <f>+J40/21*2*4</f>
        <v>69295.536449533814</v>
      </c>
      <c r="L40" s="942">
        <f t="shared" si="1"/>
        <v>652532.96823311003</v>
      </c>
      <c r="M40" s="412">
        <f t="shared" si="2"/>
        <v>7830395.6187973209</v>
      </c>
      <c r="N40" s="924"/>
      <c r="O40" s="924"/>
      <c r="P40" s="689" t="s">
        <v>23</v>
      </c>
      <c r="Q40" s="404">
        <v>112</v>
      </c>
      <c r="R40" s="412">
        <f>AVERAGE(ԿԱՐԳԱԴՐԻՉ!AC43:AC803)</f>
        <v>185631.11695137975</v>
      </c>
      <c r="S40" s="412">
        <f>+R40/21*2*4</f>
        <v>70716.615981477997</v>
      </c>
      <c r="T40" s="942">
        <f t="shared" si="3"/>
        <v>660021.74916046124</v>
      </c>
      <c r="U40" s="412">
        <f t="shared" si="4"/>
        <v>7920260.9899255354</v>
      </c>
      <c r="V40" s="404">
        <v>114</v>
      </c>
      <c r="W40" s="412">
        <f>AVERAGE(ԿԱՐԳԱԴՐԻՉ!AL43:AL803)</f>
        <v>187326.8226018397</v>
      </c>
      <c r="X40" s="412">
        <f>+W40/21*2*4</f>
        <v>71362.599086415124</v>
      </c>
      <c r="Y40" s="942">
        <f t="shared" si="5"/>
        <v>677944.69132094365</v>
      </c>
      <c r="Z40" s="412">
        <f t="shared" si="6"/>
        <v>8135336.2958513238</v>
      </c>
    </row>
    <row r="41" spans="1:26" s="410" customFormat="1" ht="16.5" customHeight="1">
      <c r="A41" s="1116">
        <v>8</v>
      </c>
      <c r="B41" s="1108" t="str">
        <f>ԴԱՏԱՎՈՐ!F267</f>
        <v>Սյունիքի մարզի  առաջին ատյանի ընդհանուր իրավասության դատարան</v>
      </c>
      <c r="C41" s="688" t="s">
        <v>22</v>
      </c>
      <c r="D41" s="404">
        <v>113</v>
      </c>
      <c r="E41" s="412">
        <f>AVERAGE(ԴԱՏԱՎՈՐ!K270:K280)</f>
        <v>839563.63636363635</v>
      </c>
      <c r="F41" s="412">
        <f>+E41/21*2</f>
        <v>79958.441558441555</v>
      </c>
      <c r="G41" s="942">
        <f t="shared" si="0"/>
        <v>752941.99134199135</v>
      </c>
      <c r="H41" s="412">
        <f t="shared" si="7"/>
        <v>9035303.8961038962</v>
      </c>
      <c r="I41" s="943">
        <v>113</v>
      </c>
      <c r="J41" s="412">
        <f>AVERAGE(ԴԱՏԱՎՈՐ!W270:W280)</f>
        <v>839563.63636363635</v>
      </c>
      <c r="K41" s="412">
        <f>+J41/21*2</f>
        <v>79958.441558441555</v>
      </c>
      <c r="L41" s="942">
        <f t="shared" si="1"/>
        <v>752941.99134199135</v>
      </c>
      <c r="M41" s="412">
        <f t="shared" si="2"/>
        <v>9035303.8961038962</v>
      </c>
      <c r="N41" s="1120">
        <f>A41</f>
        <v>8</v>
      </c>
      <c r="O41" s="1100" t="str">
        <f>B41</f>
        <v>Սյունիքի մարզի  առաջին ատյանի ընդհանուր իրավասության դատարան</v>
      </c>
      <c r="P41" s="688" t="s">
        <v>22</v>
      </c>
      <c r="Q41" s="404">
        <v>112</v>
      </c>
      <c r="R41" s="412">
        <f>AVERAGE(ԴԱՏԱՎՈՐ!AI270:AI280)</f>
        <v>839563.63636363635</v>
      </c>
      <c r="S41" s="412">
        <f>+R41/21*2</f>
        <v>79958.441558441555</v>
      </c>
      <c r="T41" s="942">
        <f t="shared" si="3"/>
        <v>746278.78787878773</v>
      </c>
      <c r="U41" s="412">
        <f t="shared" si="4"/>
        <v>8955345.4545454532</v>
      </c>
      <c r="V41" s="404">
        <v>114</v>
      </c>
      <c r="W41" s="412">
        <f>AVERAGE(ԴԱՏԱՎՈՐ!AU270:AU280)</f>
        <v>839563.63636363635</v>
      </c>
      <c r="X41" s="412">
        <f>+W41/21*2</f>
        <v>79958.441558441555</v>
      </c>
      <c r="Y41" s="942">
        <f t="shared" si="5"/>
        <v>759605.19480519474</v>
      </c>
      <c r="Z41" s="412">
        <f t="shared" si="6"/>
        <v>9115262.3376623373</v>
      </c>
    </row>
    <row r="42" spans="1:26" s="410" customFormat="1" ht="16.5" customHeight="1">
      <c r="A42" s="1117"/>
      <c r="B42" s="1119"/>
      <c r="C42" s="689" t="s">
        <v>1932</v>
      </c>
      <c r="D42" s="404">
        <v>113</v>
      </c>
      <c r="E42" s="412">
        <f>AVERAGE('Ինքնավար, հայեցող., վարչ. պաշտ.'!K315:K325)</f>
        <v>322816</v>
      </c>
      <c r="F42" s="412">
        <f>+E42/21*2*2</f>
        <v>61488.761904761908</v>
      </c>
      <c r="G42" s="412">
        <f>D42*F42/12</f>
        <v>579019.17460317467</v>
      </c>
      <c r="H42" s="412">
        <f>G42*12</f>
        <v>6948230.0952380961</v>
      </c>
      <c r="I42" s="943">
        <v>113</v>
      </c>
      <c r="J42" s="412">
        <f>AVERAGE('Ինքնավար, հայեցող., վարչ. պաշտ.'!X315:X325)</f>
        <v>322816</v>
      </c>
      <c r="K42" s="412">
        <f>+J42/21*2*2</f>
        <v>61488.761904761908</v>
      </c>
      <c r="L42" s="412">
        <f t="shared" si="1"/>
        <v>579019.17460317467</v>
      </c>
      <c r="M42" s="412">
        <f t="shared" si="2"/>
        <v>6948230.0952380961</v>
      </c>
      <c r="N42" s="1120"/>
      <c r="O42" s="1100"/>
      <c r="P42" s="408"/>
      <c r="Q42" s="404">
        <v>112</v>
      </c>
      <c r="R42" s="412">
        <f>AVERAGE('Ինքնավար, հայեցող., վարչ. պաշտ.'!AK315:AK325)</f>
        <v>322816</v>
      </c>
      <c r="S42" s="412">
        <f>+R42/21*2*2</f>
        <v>61488.761904761908</v>
      </c>
      <c r="T42" s="412">
        <f t="shared" si="3"/>
        <v>573895.11111111112</v>
      </c>
      <c r="U42" s="412">
        <f t="shared" si="4"/>
        <v>6886741.333333334</v>
      </c>
      <c r="V42" s="404">
        <v>114</v>
      </c>
      <c r="W42" s="412">
        <f>AVERAGE('Ինքնավար, հայեցող., վարչ. պաշտ.'!AX315:AX325)</f>
        <v>322816</v>
      </c>
      <c r="X42" s="412">
        <f>+W42/21*2*2</f>
        <v>61488.761904761908</v>
      </c>
      <c r="Y42" s="412">
        <f t="shared" si="5"/>
        <v>584143.23809523811</v>
      </c>
      <c r="Z42" s="412">
        <f t="shared" si="6"/>
        <v>7009718.8571428573</v>
      </c>
    </row>
    <row r="43" spans="1:26" s="410" customFormat="1" ht="16.5" customHeight="1">
      <c r="A43" s="1117"/>
      <c r="B43" s="1119"/>
      <c r="C43" s="689" t="s">
        <v>1933</v>
      </c>
      <c r="D43" s="404">
        <v>113</v>
      </c>
      <c r="E43" s="412">
        <f>AVERAGE(ԾԱՌԱՅՈՂ!N731:N761)</f>
        <v>188354.06451612903</v>
      </c>
      <c r="F43" s="412">
        <f>+E43/21*2*5</f>
        <v>89692.411674347153</v>
      </c>
      <c r="G43" s="942">
        <f t="shared" si="0"/>
        <v>844603.54326676903</v>
      </c>
      <c r="H43" s="412">
        <f t="shared" si="7"/>
        <v>10135242.519201228</v>
      </c>
      <c r="I43" s="943">
        <v>113</v>
      </c>
      <c r="J43" s="412">
        <f>AVERAGE(ԾԱՌԱՅՈՂ!X731:X761)</f>
        <v>191547.87096774194</v>
      </c>
      <c r="K43" s="412">
        <f>+J43/21*2*5</f>
        <v>91213.27188940093</v>
      </c>
      <c r="L43" s="942">
        <f t="shared" si="1"/>
        <v>858924.97695852537</v>
      </c>
      <c r="M43" s="412">
        <f t="shared" si="2"/>
        <v>10307099.723502304</v>
      </c>
      <c r="N43" s="1120"/>
      <c r="O43" s="1120"/>
      <c r="P43" s="689" t="s">
        <v>23</v>
      </c>
      <c r="Q43" s="404">
        <v>112</v>
      </c>
      <c r="R43" s="412">
        <f>AVERAGE(ԾԱՌԱՅՈՂ!AH731:AH761)</f>
        <v>194473.29032258064</v>
      </c>
      <c r="S43" s="412">
        <f>+R43/21*2*5</f>
        <v>92606.328725038402</v>
      </c>
      <c r="T43" s="942">
        <f t="shared" si="3"/>
        <v>864325.73476702499</v>
      </c>
      <c r="U43" s="412">
        <f t="shared" si="4"/>
        <v>10371908.8172043</v>
      </c>
      <c r="V43" s="404">
        <v>114</v>
      </c>
      <c r="W43" s="412">
        <f>AVERAGE(ԾԱՌԱՅՈՂ!AR731:AR761)</f>
        <v>196969.29032258064</v>
      </c>
      <c r="X43" s="412">
        <f>+W43/21*2*5</f>
        <v>93794.900153609837</v>
      </c>
      <c r="Y43" s="942">
        <f t="shared" si="5"/>
        <v>891051.55145929346</v>
      </c>
      <c r="Z43" s="412">
        <f t="shared" si="6"/>
        <v>10692618.617511522</v>
      </c>
    </row>
    <row r="44" spans="1:26" s="410" customFormat="1" ht="16.5" customHeight="1">
      <c r="A44" s="1118"/>
      <c r="B44" s="1109"/>
      <c r="C44" s="689" t="s">
        <v>45</v>
      </c>
      <c r="D44" s="404">
        <v>113</v>
      </c>
      <c r="E44" s="412">
        <f>AVERAGE(ԿԱՐԳԱԴՐԻՉ!K43:K803)</f>
        <v>180257.55584756899</v>
      </c>
      <c r="F44" s="412">
        <f>+E44/21*2*4</f>
        <v>68669.545084788188</v>
      </c>
      <c r="G44" s="942">
        <f>D44*F44/12</f>
        <v>646638.21621508873</v>
      </c>
      <c r="H44" s="412">
        <f>G44*12</f>
        <v>7759658.5945810648</v>
      </c>
      <c r="I44" s="943">
        <v>113</v>
      </c>
      <c r="J44" s="412">
        <f>AVERAGE(ԿԱՐԳԱԴՐԻՉ!T43:T803)</f>
        <v>181900.78318002628</v>
      </c>
      <c r="K44" s="412">
        <f>+J44/21*2*4</f>
        <v>69295.536449533814</v>
      </c>
      <c r="L44" s="942">
        <f t="shared" si="1"/>
        <v>652532.96823311003</v>
      </c>
      <c r="M44" s="412">
        <f t="shared" si="2"/>
        <v>7830395.6187973209</v>
      </c>
      <c r="N44" s="924"/>
      <c r="O44" s="924"/>
      <c r="P44" s="689" t="s">
        <v>23</v>
      </c>
      <c r="Q44" s="404">
        <v>112</v>
      </c>
      <c r="R44" s="412">
        <f>AVERAGE(ԿԱՐԳԱԴՐԻՉ!AC43:AC803)</f>
        <v>185631.11695137975</v>
      </c>
      <c r="S44" s="412">
        <f>+R44/21*2*4</f>
        <v>70716.615981477997</v>
      </c>
      <c r="T44" s="942">
        <f t="shared" si="3"/>
        <v>660021.74916046124</v>
      </c>
      <c r="U44" s="412">
        <f t="shared" si="4"/>
        <v>7920260.9899255354</v>
      </c>
      <c r="V44" s="404">
        <v>114</v>
      </c>
      <c r="W44" s="412">
        <f>AVERAGE(ԿԱՐԳԱԴՐԻՉ!AL43:AL803)</f>
        <v>187326.8226018397</v>
      </c>
      <c r="X44" s="412">
        <f>+W44/21*2*4</f>
        <v>71362.599086415124</v>
      </c>
      <c r="Y44" s="942">
        <f t="shared" si="5"/>
        <v>677944.69132094365</v>
      </c>
      <c r="Z44" s="412">
        <f t="shared" si="6"/>
        <v>8135336.2958513238</v>
      </c>
    </row>
    <row r="45" spans="1:26" s="410" customFormat="1" ht="16.5" customHeight="1">
      <c r="A45" s="1116">
        <v>9</v>
      </c>
      <c r="B45" s="1108" t="str">
        <f>ԴԱՏԱՎՈՐ!F284</f>
        <v>Տավուշի մարզի առաջին ատյանի ընդհանուր իրավասության դատարան</v>
      </c>
      <c r="C45" s="688" t="s">
        <v>22</v>
      </c>
      <c r="D45" s="404">
        <v>113</v>
      </c>
      <c r="E45" s="412">
        <f>AVERAGE(ԴԱՏԱՎՈՐ!K287:K293)</f>
        <v>843885.71428571432</v>
      </c>
      <c r="F45" s="412">
        <f>+E45/21*2</f>
        <v>80370.068027210888</v>
      </c>
      <c r="G45" s="942">
        <f t="shared" si="0"/>
        <v>756818.14058956923</v>
      </c>
      <c r="H45" s="412">
        <f t="shared" si="7"/>
        <v>9081817.6870748308</v>
      </c>
      <c r="I45" s="943">
        <v>113</v>
      </c>
      <c r="J45" s="412">
        <f>AVERAGE(ԴԱՏԱՎՈՐ!W287:W293)</f>
        <v>843885.71428571432</v>
      </c>
      <c r="K45" s="412">
        <f>+J45/21*2</f>
        <v>80370.068027210888</v>
      </c>
      <c r="L45" s="942">
        <f t="shared" si="1"/>
        <v>756818.14058956923</v>
      </c>
      <c r="M45" s="412">
        <f t="shared" si="2"/>
        <v>9081817.6870748308</v>
      </c>
      <c r="N45" s="1120">
        <f>A45</f>
        <v>9</v>
      </c>
      <c r="O45" s="1100" t="str">
        <f>B45</f>
        <v>Տավուշի մարզի առաջին ատյանի ընդհանուր իրավասության դատարան</v>
      </c>
      <c r="P45" s="688" t="s">
        <v>22</v>
      </c>
      <c r="Q45" s="404">
        <v>112</v>
      </c>
      <c r="R45" s="412">
        <f>AVERAGE(ԴԱՏԱՎՈՐ!AI287:AI293)</f>
        <v>843885.71428571432</v>
      </c>
      <c r="S45" s="412">
        <f>+R45/21*2</f>
        <v>80370.068027210888</v>
      </c>
      <c r="T45" s="942">
        <f t="shared" si="3"/>
        <v>750120.63492063491</v>
      </c>
      <c r="U45" s="412">
        <f t="shared" si="4"/>
        <v>9001447.6190476194</v>
      </c>
      <c r="V45" s="404">
        <v>114</v>
      </c>
      <c r="W45" s="412">
        <f>AVERAGE(ԴԱՏԱՎՈՐ!AU287:AU293)</f>
        <v>843885.71428571432</v>
      </c>
      <c r="X45" s="412">
        <f>+W45/21*2</f>
        <v>80370.068027210888</v>
      </c>
      <c r="Y45" s="942">
        <f t="shared" si="5"/>
        <v>763515.64625850355</v>
      </c>
      <c r="Z45" s="412">
        <f t="shared" si="6"/>
        <v>9162187.7551020421</v>
      </c>
    </row>
    <row r="46" spans="1:26" s="410" customFormat="1" ht="16.5" customHeight="1">
      <c r="A46" s="1117"/>
      <c r="B46" s="1119"/>
      <c r="C46" s="689" t="s">
        <v>1932</v>
      </c>
      <c r="D46" s="404">
        <v>113</v>
      </c>
      <c r="E46" s="412">
        <f>AVERAGE('Ինքնավար, հայեցող., վարչ. պաշտ.'!N333:N337)</f>
        <v>322816</v>
      </c>
      <c r="F46" s="412">
        <f>+E46/21*2*2</f>
        <v>61488.761904761908</v>
      </c>
      <c r="G46" s="412">
        <f>D46*F46/12</f>
        <v>579019.17460317467</v>
      </c>
      <c r="H46" s="412">
        <f>G46*12</f>
        <v>6948230.0952380961</v>
      </c>
      <c r="I46" s="943">
        <v>113</v>
      </c>
      <c r="J46" s="412">
        <f>AVERAGE('Ինքնավար, հայեցող., վարչ. պաշտ.'!X333:X337)</f>
        <v>322816</v>
      </c>
      <c r="K46" s="412">
        <f>+J46/21*2*2</f>
        <v>61488.761904761908</v>
      </c>
      <c r="L46" s="412">
        <f t="shared" si="1"/>
        <v>579019.17460317467</v>
      </c>
      <c r="M46" s="412">
        <f t="shared" si="2"/>
        <v>6948230.0952380961</v>
      </c>
      <c r="N46" s="1120"/>
      <c r="O46" s="1100"/>
      <c r="P46" s="408"/>
      <c r="Q46" s="404">
        <v>112</v>
      </c>
      <c r="R46" s="412">
        <f>AVERAGE('Ինքնավար, հայեցող., վարչ. պաշտ.'!AK333:AK337)</f>
        <v>322816</v>
      </c>
      <c r="S46" s="412">
        <f>+R46/21*2*2</f>
        <v>61488.761904761908</v>
      </c>
      <c r="T46" s="412">
        <f t="shared" si="3"/>
        <v>573895.11111111112</v>
      </c>
      <c r="U46" s="412">
        <f t="shared" si="4"/>
        <v>6886741.333333334</v>
      </c>
      <c r="V46" s="404">
        <v>114</v>
      </c>
      <c r="W46" s="412">
        <f>AVERAGE('Ինքնավար, հայեցող., վարչ. պաշտ.'!AX333:AX337)</f>
        <v>322816</v>
      </c>
      <c r="X46" s="412">
        <f>+W46/21*2*2</f>
        <v>61488.761904761908</v>
      </c>
      <c r="Y46" s="412">
        <f t="shared" si="5"/>
        <v>584143.23809523811</v>
      </c>
      <c r="Z46" s="412">
        <f t="shared" si="6"/>
        <v>7009718.8571428573</v>
      </c>
    </row>
    <row r="47" spans="1:26" s="410" customFormat="1" ht="16.5" customHeight="1">
      <c r="A47" s="1117"/>
      <c r="B47" s="1119"/>
      <c r="C47" s="689" t="s">
        <v>1933</v>
      </c>
      <c r="D47" s="404">
        <v>113</v>
      </c>
      <c r="E47" s="412">
        <f>AVERAGE(ԾԱՌԱՅՈՂ!N769:N794)</f>
        <v>195968</v>
      </c>
      <c r="F47" s="412">
        <f>+E47/21*2*5</f>
        <v>93318.095238095237</v>
      </c>
      <c r="G47" s="942">
        <f t="shared" si="0"/>
        <v>878745.39682539681</v>
      </c>
      <c r="H47" s="412">
        <f t="shared" si="7"/>
        <v>10544944.761904761</v>
      </c>
      <c r="I47" s="943">
        <v>113</v>
      </c>
      <c r="J47" s="412">
        <f>AVERAGE(ԾԱՌԱՅՈՂ!X769:X794)</f>
        <v>199200</v>
      </c>
      <c r="K47" s="412">
        <f>+J47/21*2*5</f>
        <v>94857.14285714287</v>
      </c>
      <c r="L47" s="942">
        <f t="shared" si="1"/>
        <v>893238.09523809527</v>
      </c>
      <c r="M47" s="412">
        <f t="shared" si="2"/>
        <v>10718857.142857144</v>
      </c>
      <c r="N47" s="1120"/>
      <c r="O47" s="1120"/>
      <c r="P47" s="689" t="s">
        <v>23</v>
      </c>
      <c r="Q47" s="404">
        <v>112</v>
      </c>
      <c r="R47" s="412">
        <f>AVERAGE(ԾԱՌԱՅՈՂ!AH769:AH794)</f>
        <v>202112</v>
      </c>
      <c r="S47" s="412">
        <f>+R47/21*2*5</f>
        <v>96243.809523809527</v>
      </c>
      <c r="T47" s="942">
        <f t="shared" si="3"/>
        <v>898275.55555555562</v>
      </c>
      <c r="U47" s="412">
        <f t="shared" si="4"/>
        <v>10779306.666666668</v>
      </c>
      <c r="V47" s="404">
        <v>114</v>
      </c>
      <c r="W47" s="412">
        <f>AVERAGE(ԾԱՌԱՅՈՂ!AR769:AR794)</f>
        <v>204256</v>
      </c>
      <c r="X47" s="412">
        <f>+W47/21*2*5</f>
        <v>97264.761904761908</v>
      </c>
      <c r="Y47" s="942">
        <f t="shared" si="5"/>
        <v>924015.23809523822</v>
      </c>
      <c r="Z47" s="412">
        <f t="shared" si="6"/>
        <v>11088182.857142858</v>
      </c>
    </row>
    <row r="48" spans="1:26" s="410" customFormat="1" ht="16.5" customHeight="1">
      <c r="A48" s="1118"/>
      <c r="B48" s="1109"/>
      <c r="C48" s="689" t="s">
        <v>45</v>
      </c>
      <c r="D48" s="404">
        <v>113</v>
      </c>
      <c r="E48" s="412">
        <f>AVERAGE(ԿԱՐԳԱԴՐԻՉ!K43:K803)</f>
        <v>180257.55584756899</v>
      </c>
      <c r="F48" s="412">
        <f>+E48/21*2*4</f>
        <v>68669.545084788188</v>
      </c>
      <c r="G48" s="942">
        <f t="shared" si="0"/>
        <v>646638.21621508873</v>
      </c>
      <c r="H48" s="412">
        <f t="shared" si="7"/>
        <v>7759658.5945810648</v>
      </c>
      <c r="I48" s="943">
        <v>113</v>
      </c>
      <c r="J48" s="412">
        <f>AVERAGE(ԿԱՐԳԱԴՐԻՉ!T43:T803)</f>
        <v>181900.78318002628</v>
      </c>
      <c r="K48" s="412">
        <f>+J48/21*2*4</f>
        <v>69295.536449533814</v>
      </c>
      <c r="L48" s="942">
        <f t="shared" si="1"/>
        <v>652532.96823311003</v>
      </c>
      <c r="M48" s="412">
        <f t="shared" si="2"/>
        <v>7830395.6187973209</v>
      </c>
      <c r="N48" s="924"/>
      <c r="O48" s="924"/>
      <c r="P48" s="689" t="s">
        <v>23</v>
      </c>
      <c r="Q48" s="404">
        <v>112</v>
      </c>
      <c r="R48" s="412">
        <f>AVERAGE(ԿԱՐԳԱԴՐԻՉ!AC43:AC803)</f>
        <v>185631.11695137975</v>
      </c>
      <c r="S48" s="412">
        <f>+R48/21*2*4</f>
        <v>70716.615981477997</v>
      </c>
      <c r="T48" s="942">
        <f t="shared" si="3"/>
        <v>660021.74916046124</v>
      </c>
      <c r="U48" s="412">
        <f t="shared" si="4"/>
        <v>7920260.9899255354</v>
      </c>
      <c r="V48" s="404">
        <v>114</v>
      </c>
      <c r="W48" s="412">
        <f>AVERAGE(ԿԱՐԳԱԴՐԻՉ!AL43:AL803)</f>
        <v>187326.8226018397</v>
      </c>
      <c r="X48" s="412">
        <f>+W48/21*2*4</f>
        <v>71362.599086415124</v>
      </c>
      <c r="Y48" s="942">
        <f t="shared" si="5"/>
        <v>677944.69132094365</v>
      </c>
      <c r="Z48" s="412">
        <f t="shared" si="6"/>
        <v>8135336.2958513238</v>
      </c>
    </row>
    <row r="49" spans="1:26" s="410" customFormat="1" ht="16.5" customHeight="1">
      <c r="A49" s="1116">
        <v>10</v>
      </c>
      <c r="B49" s="1108" t="str">
        <f>+ԴԱՏԱՎՈՐ!F318</f>
        <v>Հակակոռուպցիոն դատարան</v>
      </c>
      <c r="C49" s="688" t="s">
        <v>22</v>
      </c>
      <c r="D49" s="404">
        <v>113</v>
      </c>
      <c r="E49" s="412">
        <f>AVERAGE(ԴԱՏԱՎՈՐ!K321:K336)</f>
        <v>837200</v>
      </c>
      <c r="F49" s="412">
        <f>+E49/21*1*4</f>
        <v>159466.66666666666</v>
      </c>
      <c r="G49" s="942">
        <f t="shared" ref="G49:G55" si="8">D49*F49/12</f>
        <v>1501644.4444444443</v>
      </c>
      <c r="H49" s="412">
        <f>G49*12.12</f>
        <v>18199930.666666664</v>
      </c>
      <c r="I49" s="943">
        <v>113</v>
      </c>
      <c r="J49" s="412">
        <f>AVERAGE(ԴԱՏԱՎՈՐ!W321:W336)</f>
        <v>837200</v>
      </c>
      <c r="K49" s="412">
        <f>+J49/21*1*4</f>
        <v>159466.66666666666</v>
      </c>
      <c r="L49" s="942">
        <f t="shared" ref="L49:L55" si="9">I49*K49/12</f>
        <v>1501644.4444444443</v>
      </c>
      <c r="M49" s="412">
        <f>L49*12.12</f>
        <v>18199930.666666664</v>
      </c>
      <c r="N49" s="1120">
        <f>A49</f>
        <v>10</v>
      </c>
      <c r="O49" s="1100" t="str">
        <f>B49</f>
        <v>Հակակոռուպցիոն դատարան</v>
      </c>
      <c r="P49" s="688" t="s">
        <v>22</v>
      </c>
      <c r="Q49" s="404">
        <v>112</v>
      </c>
      <c r="R49" s="412">
        <f>AVERAGE(ԴԱՏԱՎՈՐ!AI321:AI336)</f>
        <v>837200</v>
      </c>
      <c r="S49" s="412">
        <f>+R49/21*1*4</f>
        <v>159466.66666666666</v>
      </c>
      <c r="T49" s="942">
        <f t="shared" ref="T49:T55" si="10">Q49*S49/12</f>
        <v>1488355.5555555553</v>
      </c>
      <c r="U49" s="412">
        <f>T49*12.12</f>
        <v>18038869.333333328</v>
      </c>
      <c r="V49" s="404">
        <v>114</v>
      </c>
      <c r="W49" s="412">
        <f>AVERAGE(ԴԱՏԱՎՈՐ!AU321:AU336)</f>
        <v>837200</v>
      </c>
      <c r="X49" s="412">
        <f>+W49/21*1*4</f>
        <v>159466.66666666666</v>
      </c>
      <c r="Y49" s="942">
        <f t="shared" ref="Y49:Y55" si="11">V49*X49/12</f>
        <v>1514933.3333333333</v>
      </c>
      <c r="Z49" s="412">
        <f>Y49*12.12</f>
        <v>18360991.999999996</v>
      </c>
    </row>
    <row r="50" spans="1:26" s="410" customFormat="1" ht="16.5" customHeight="1">
      <c r="A50" s="1117"/>
      <c r="B50" s="1119"/>
      <c r="C50" s="689" t="s">
        <v>1932</v>
      </c>
      <c r="D50" s="404">
        <v>113</v>
      </c>
      <c r="E50" s="412">
        <f>AVERAGE('Ինքնավար, հայեցող., վարչ. պաշտ.'!K361:K376)</f>
        <v>322816</v>
      </c>
      <c r="F50" s="412">
        <f>+E50/21*2*4</f>
        <v>122977.52380952382</v>
      </c>
      <c r="G50" s="412">
        <f t="shared" si="8"/>
        <v>1158038.3492063493</v>
      </c>
      <c r="H50" s="412">
        <f>G50*12</f>
        <v>13896460.190476192</v>
      </c>
      <c r="I50" s="943">
        <v>113</v>
      </c>
      <c r="J50" s="412">
        <f>AVERAGE('Ինքնավար, հայեցող., վարչ. պաշտ.'!X361:X376)</f>
        <v>322816</v>
      </c>
      <c r="K50" s="412">
        <f>+J50/21*2*4</f>
        <v>122977.52380952382</v>
      </c>
      <c r="L50" s="412">
        <f t="shared" si="9"/>
        <v>1158038.3492063493</v>
      </c>
      <c r="M50" s="412">
        <f>L50*12</f>
        <v>13896460.190476192</v>
      </c>
      <c r="N50" s="1120"/>
      <c r="O50" s="1100"/>
      <c r="P50" s="408"/>
      <c r="Q50" s="404">
        <v>112</v>
      </c>
      <c r="R50" s="412">
        <f>AVERAGE('Ինքնավար, հայեցող., վարչ. պաշտ.'!AK361:AK376)</f>
        <v>322816</v>
      </c>
      <c r="S50" s="412">
        <f>+R50/21*2*4</f>
        <v>122977.52380952382</v>
      </c>
      <c r="T50" s="412">
        <f t="shared" si="10"/>
        <v>1147790.2222222222</v>
      </c>
      <c r="U50" s="412">
        <f>T50*12</f>
        <v>13773482.666666668</v>
      </c>
      <c r="V50" s="404">
        <v>114</v>
      </c>
      <c r="W50" s="412">
        <f>AVERAGE('Ինքնավար, հայեցող., վարչ. պաշտ.'!AX361:AX376)</f>
        <v>322816</v>
      </c>
      <c r="X50" s="412">
        <f>+W50/21*2*4</f>
        <v>122977.52380952382</v>
      </c>
      <c r="Y50" s="412">
        <f t="shared" si="11"/>
        <v>1168286.4761904762</v>
      </c>
      <c r="Z50" s="412">
        <f>Y50*12</f>
        <v>14019437.714285715</v>
      </c>
    </row>
    <row r="51" spans="1:26" s="410" customFormat="1" ht="16.5" customHeight="1">
      <c r="A51" s="1117"/>
      <c r="B51" s="1119"/>
      <c r="C51" s="689" t="s">
        <v>1933</v>
      </c>
      <c r="D51" s="404">
        <v>113</v>
      </c>
      <c r="E51" s="412">
        <f>AVERAGE(ԾԱՌԱՅՈՂ!N851:N900)</f>
        <v>186201.60000000001</v>
      </c>
      <c r="F51" s="412">
        <f>+E51/21*2*5</f>
        <v>88667.42857142858</v>
      </c>
      <c r="G51" s="942">
        <f t="shared" si="8"/>
        <v>834951.61904761905</v>
      </c>
      <c r="H51" s="412">
        <f>G51*12.12</f>
        <v>10119613.622857142</v>
      </c>
      <c r="I51" s="943">
        <v>113</v>
      </c>
      <c r="J51" s="412">
        <f>AVERAGE(ԾԱՌԱՅՈՂ!X851:X900)</f>
        <v>190228.48000000001</v>
      </c>
      <c r="K51" s="412">
        <f>+J51/21*2*5</f>
        <v>90584.990476190491</v>
      </c>
      <c r="L51" s="942">
        <f t="shared" si="9"/>
        <v>853008.66031746042</v>
      </c>
      <c r="M51" s="412">
        <f>L51*12.12</f>
        <v>10338464.96304762</v>
      </c>
      <c r="N51" s="1120"/>
      <c r="O51" s="1100"/>
      <c r="P51" s="689" t="s">
        <v>23</v>
      </c>
      <c r="Q51" s="404">
        <v>112</v>
      </c>
      <c r="R51" s="412">
        <f>AVERAGE(ԾԱՌԱՅՈՂ!AH851:AH900)</f>
        <v>194072.32000000001</v>
      </c>
      <c r="S51" s="412">
        <f>+R51/21*2*5</f>
        <v>92415.390476190485</v>
      </c>
      <c r="T51" s="942">
        <f t="shared" si="10"/>
        <v>862543.64444444457</v>
      </c>
      <c r="U51" s="412">
        <f>T51*12.12</f>
        <v>10454028.970666667</v>
      </c>
      <c r="V51" s="404">
        <v>114</v>
      </c>
      <c r="W51" s="412">
        <f>AVERAGE(ԾԱՌԱՅՈՂ!AR851:AR900)</f>
        <v>197816.32000000001</v>
      </c>
      <c r="X51" s="412">
        <f>+W51/21*2*5</f>
        <v>94198.247619047615</v>
      </c>
      <c r="Y51" s="942">
        <f t="shared" si="11"/>
        <v>894883.35238095233</v>
      </c>
      <c r="Z51" s="412">
        <f>Y51*12.12</f>
        <v>10845986.230857141</v>
      </c>
    </row>
    <row r="52" spans="1:26" s="410" customFormat="1" ht="16.5" customHeight="1">
      <c r="A52" s="1118"/>
      <c r="B52" s="1109"/>
      <c r="C52" s="689" t="s">
        <v>45</v>
      </c>
      <c r="D52" s="404">
        <v>113</v>
      </c>
      <c r="E52" s="412">
        <f>AVERAGE(ԿԱՐԳԱԴՐԻՉ!K43:K803)</f>
        <v>180257.55584756899</v>
      </c>
      <c r="F52" s="412">
        <f>+E52/21*2*4</f>
        <v>68669.545084788188</v>
      </c>
      <c r="G52" s="942">
        <f t="shared" si="8"/>
        <v>646638.21621508873</v>
      </c>
      <c r="H52" s="412">
        <f>G52*12</f>
        <v>7759658.5945810648</v>
      </c>
      <c r="I52" s="943">
        <v>113</v>
      </c>
      <c r="J52" s="412">
        <f>AVERAGE(ԿԱՐԳԱԴՐԻՉ!T43:T803)</f>
        <v>181900.78318002628</v>
      </c>
      <c r="K52" s="412">
        <f>+J52/21*2*4</f>
        <v>69295.536449533814</v>
      </c>
      <c r="L52" s="942">
        <f t="shared" si="9"/>
        <v>652532.96823311003</v>
      </c>
      <c r="M52" s="412">
        <f>L52*12</f>
        <v>7830395.6187973209</v>
      </c>
      <c r="N52" s="924"/>
      <c r="O52" s="923"/>
      <c r="P52" s="689" t="s">
        <v>23</v>
      </c>
      <c r="Q52" s="404">
        <v>112</v>
      </c>
      <c r="R52" s="412">
        <f>AVERAGE(ԿԱՐԳԱԴՐԻՉ!AC43:AC803)</f>
        <v>185631.11695137975</v>
      </c>
      <c r="S52" s="412">
        <f>+R52/21*2*4</f>
        <v>70716.615981477997</v>
      </c>
      <c r="T52" s="942">
        <f t="shared" si="10"/>
        <v>660021.74916046124</v>
      </c>
      <c r="U52" s="412">
        <f>T52*12</f>
        <v>7920260.9899255354</v>
      </c>
      <c r="V52" s="404">
        <v>114</v>
      </c>
      <c r="W52" s="412">
        <f>AVERAGE(ԿԱՐԳԱԴՐԻՉ!AL43:AL803)</f>
        <v>187326.8226018397</v>
      </c>
      <c r="X52" s="412">
        <f>+W52/21*2*4</f>
        <v>71362.599086415124</v>
      </c>
      <c r="Y52" s="942">
        <f t="shared" si="11"/>
        <v>677944.69132094365</v>
      </c>
      <c r="Z52" s="412">
        <f>Y52*12</f>
        <v>8135336.2958513238</v>
      </c>
    </row>
    <row r="53" spans="1:26" s="410" customFormat="1" ht="21.75" customHeight="1">
      <c r="A53" s="1116">
        <v>11</v>
      </c>
      <c r="B53" s="1108" t="str">
        <f>+ԴԱՏԱՎՈՐ!F405</f>
        <v>Երևան քաղաքի առաջին ատյանի ընդհանուր իրավասության քրեական դատարան</v>
      </c>
      <c r="C53" s="688" t="s">
        <v>22</v>
      </c>
      <c r="D53" s="404">
        <v>113</v>
      </c>
      <c r="E53" s="412">
        <f>AVERAGE(ԴԱՏԱՎՈՐ!K408:K444)</f>
        <v>834248.64864864864</v>
      </c>
      <c r="F53" s="412">
        <f>+E53/21*1*7</f>
        <v>278082.88288288284</v>
      </c>
      <c r="G53" s="412">
        <f t="shared" si="8"/>
        <v>2618613.8138138135</v>
      </c>
      <c r="H53" s="412">
        <f>G53*12</f>
        <v>31423365.765765764</v>
      </c>
      <c r="I53" s="943">
        <v>113</v>
      </c>
      <c r="J53" s="412">
        <f>AVERAGE(ԴԱՏԱՎՈՐ!W408:W444)</f>
        <v>834248.64864864864</v>
      </c>
      <c r="K53" s="412">
        <f>+J53/21*1*7</f>
        <v>278082.88288288284</v>
      </c>
      <c r="L53" s="412">
        <f t="shared" si="9"/>
        <v>2618613.8138138135</v>
      </c>
      <c r="M53" s="412">
        <f>L53*12</f>
        <v>31423365.765765764</v>
      </c>
      <c r="N53" s="406"/>
      <c r="O53" s="407"/>
      <c r="P53" s="408"/>
      <c r="Q53" s="404">
        <v>112</v>
      </c>
      <c r="R53" s="412">
        <f>AVERAGE(ԴԱՏԱՎՈՐ!AI408:AI444)</f>
        <v>834248.64864864864</v>
      </c>
      <c r="S53" s="412">
        <f>+R53/21*1*7</f>
        <v>278082.88288288284</v>
      </c>
      <c r="T53" s="412">
        <f t="shared" si="10"/>
        <v>2595440.24024024</v>
      </c>
      <c r="U53" s="412">
        <f>T53*12</f>
        <v>31145282.882882878</v>
      </c>
      <c r="V53" s="404">
        <v>114</v>
      </c>
      <c r="W53" s="412">
        <f>AVERAGE(ԴԱՏԱՎՈՐ!AU408:AU444)</f>
        <v>834248.64864864864</v>
      </c>
      <c r="X53" s="412">
        <f>+W53/21*1*7</f>
        <v>278082.88288288284</v>
      </c>
      <c r="Y53" s="412">
        <f t="shared" si="11"/>
        <v>2641787.387387387</v>
      </c>
      <c r="Z53" s="412">
        <f>Y53*12</f>
        <v>31701448.648648642</v>
      </c>
    </row>
    <row r="54" spans="1:26" s="410" customFormat="1" ht="16.5" customHeight="1">
      <c r="A54" s="1117"/>
      <c r="B54" s="1119"/>
      <c r="C54" s="689" t="s">
        <v>1932</v>
      </c>
      <c r="D54" s="404">
        <v>113</v>
      </c>
      <c r="E54" s="412">
        <f>AVERAGE('Ինքնավար, հայեցող., վարչ. պաշտ.'!N446:N483)</f>
        <v>322816</v>
      </c>
      <c r="F54" s="412">
        <f>+E54/21*2*7</f>
        <v>215210.66666666669</v>
      </c>
      <c r="G54" s="412">
        <f t="shared" si="8"/>
        <v>2026567.1111111112</v>
      </c>
      <c r="H54" s="412">
        <f>G54*12</f>
        <v>24318805.333333336</v>
      </c>
      <c r="I54" s="943">
        <v>113</v>
      </c>
      <c r="J54" s="412">
        <f>AVERAGE('Ինքնավար, հայեցող., վարչ. պաշտ.'!X448:X483)</f>
        <v>322816</v>
      </c>
      <c r="K54" s="412">
        <f>+J54/21*2*7</f>
        <v>215210.66666666669</v>
      </c>
      <c r="L54" s="412">
        <f t="shared" si="9"/>
        <v>2026567.1111111112</v>
      </c>
      <c r="M54" s="412">
        <f>L54*12</f>
        <v>24318805.333333336</v>
      </c>
      <c r="N54" s="406"/>
      <c r="O54" s="407"/>
      <c r="P54" s="408"/>
      <c r="Q54" s="404">
        <v>112</v>
      </c>
      <c r="R54" s="412">
        <f>AVERAGE('Ինքնավար, հայեցող., վարչ. պաշտ.'!AK448:AK483)</f>
        <v>322816</v>
      </c>
      <c r="S54" s="412">
        <f>+R54/21*2*7</f>
        <v>215210.66666666669</v>
      </c>
      <c r="T54" s="412">
        <f t="shared" si="10"/>
        <v>2008632.888888889</v>
      </c>
      <c r="U54" s="412">
        <f>T54*12</f>
        <v>24103594.666666668</v>
      </c>
      <c r="V54" s="404">
        <v>114</v>
      </c>
      <c r="W54" s="412">
        <f>AVERAGE('Ինքնավար, հայեցող., վարչ. պաշտ.'!AX448:AX483)</f>
        <v>322816</v>
      </c>
      <c r="X54" s="412">
        <f>+W54/21*2*7</f>
        <v>215210.66666666669</v>
      </c>
      <c r="Y54" s="412">
        <f t="shared" si="11"/>
        <v>2044501.3333333337</v>
      </c>
      <c r="Z54" s="412">
        <f>Y54*12</f>
        <v>24534016.000000004</v>
      </c>
    </row>
    <row r="55" spans="1:26" s="410" customFormat="1" ht="16.5" customHeight="1">
      <c r="A55" s="1117"/>
      <c r="B55" s="1119"/>
      <c r="C55" s="689" t="s">
        <v>1933</v>
      </c>
      <c r="D55" s="404">
        <v>113</v>
      </c>
      <c r="E55" s="412">
        <f>AVERAGE(ԾԱՌԱՅՈՂ!N1070:N1178)</f>
        <v>193367.48623853212</v>
      </c>
      <c r="F55" s="412">
        <f>+E55/21*2*15</f>
        <v>276239.26605504588</v>
      </c>
      <c r="G55" s="412">
        <f t="shared" si="8"/>
        <v>2601253.0886850157</v>
      </c>
      <c r="H55" s="412">
        <f>G55*12</f>
        <v>31215037.06422019</v>
      </c>
      <c r="I55" s="943">
        <v>113</v>
      </c>
      <c r="J55" s="412">
        <f>AVERAGE(ԾԱՌԱՅՈՂ!X1070:X1178)</f>
        <v>197397.72477064221</v>
      </c>
      <c r="K55" s="412">
        <f>+J55/21*2*15</f>
        <v>281996.74967234599</v>
      </c>
      <c r="L55" s="412">
        <f t="shared" si="9"/>
        <v>2655469.3927479247</v>
      </c>
      <c r="M55" s="412">
        <f>L55*12</f>
        <v>31865632.712975096</v>
      </c>
      <c r="N55" s="406"/>
      <c r="O55" s="407"/>
      <c r="P55" s="408"/>
      <c r="Q55" s="404">
        <v>112</v>
      </c>
      <c r="R55" s="412">
        <f>AVERAGE(ԾԱՌԱՅՈՂ!AH1070:AH1178)</f>
        <v>200504.36697247706</v>
      </c>
      <c r="S55" s="412">
        <f>+R55/21*2*15</f>
        <v>286434.80996068148</v>
      </c>
      <c r="T55" s="412">
        <f t="shared" si="10"/>
        <v>2673391.5596330273</v>
      </c>
      <c r="U55" s="412">
        <f>T55*12</f>
        <v>32080698.715596326</v>
      </c>
      <c r="V55" s="404">
        <v>114</v>
      </c>
      <c r="W55" s="412">
        <f>AVERAGE(ԾԱՌԱՅՈՂ!AR1070:AR1178)</f>
        <v>203740.77064220182</v>
      </c>
      <c r="X55" s="412">
        <f>+W55/21*2*15</f>
        <v>291058.24377457402</v>
      </c>
      <c r="Y55" s="412">
        <f t="shared" si="11"/>
        <v>2765053.315858453</v>
      </c>
      <c r="Z55" s="412">
        <f>Y55*12</f>
        <v>33180639.790301435</v>
      </c>
    </row>
    <row r="56" spans="1:26" s="410" customFormat="1" ht="16.5" customHeight="1">
      <c r="A56" s="1118"/>
      <c r="B56" s="1109"/>
      <c r="C56" s="689" t="s">
        <v>45</v>
      </c>
      <c r="D56" s="404">
        <v>113</v>
      </c>
      <c r="E56" s="412">
        <f>AVERAGE(ԿԱՐԳԱԴՐԻՉ!K43:K803)</f>
        <v>180257.55584756899</v>
      </c>
      <c r="F56" s="412">
        <f>+E56/21*2*6</f>
        <v>103004.31762718229</v>
      </c>
      <c r="G56" s="942">
        <f>D56*F56/12</f>
        <v>969957.32432263333</v>
      </c>
      <c r="H56" s="412">
        <f>G56*12</f>
        <v>11639487.891871599</v>
      </c>
      <c r="I56" s="943">
        <v>113</v>
      </c>
      <c r="J56" s="412">
        <f>AVERAGE(ԿԱՐԳԱԴՐԻՉ!T43:T803)</f>
        <v>181900.78318002628</v>
      </c>
      <c r="K56" s="412">
        <f>+J56/21*2*6</f>
        <v>103943.30467430071</v>
      </c>
      <c r="L56" s="942">
        <f>I56*K56/12</f>
        <v>978799.45234966511</v>
      </c>
      <c r="M56" s="412">
        <f>L56*12</f>
        <v>11745593.428195981</v>
      </c>
      <c r="N56" s="924"/>
      <c r="O56" s="923"/>
      <c r="P56" s="689" t="s">
        <v>23</v>
      </c>
      <c r="Q56" s="404">
        <v>112</v>
      </c>
      <c r="R56" s="412">
        <f>AVERAGE(ԿԱՐԳԱԴՐԻՉ!AC43:AC803)</f>
        <v>185631.11695137975</v>
      </c>
      <c r="S56" s="412">
        <f>+R56/21*2*6</f>
        <v>106074.92397221699</v>
      </c>
      <c r="T56" s="942">
        <f>Q56*S56/12</f>
        <v>990032.62374069181</v>
      </c>
      <c r="U56" s="412">
        <f>T56*12</f>
        <v>11880391.484888302</v>
      </c>
      <c r="V56" s="404">
        <v>114</v>
      </c>
      <c r="W56" s="412">
        <f>AVERAGE(ԿԱՐԳԱԴՐԻՉ!AL43:AL803)</f>
        <v>187326.8226018397</v>
      </c>
      <c r="X56" s="412">
        <f>+W56/21*2*6</f>
        <v>107043.89862962268</v>
      </c>
      <c r="Y56" s="942">
        <f>V56*X56/12</f>
        <v>1016917.0369814155</v>
      </c>
      <c r="Z56" s="412">
        <f>Y56*12</f>
        <v>12203004.443776986</v>
      </c>
    </row>
  </sheetData>
  <autoFilter ref="A1:Z56"/>
  <mergeCells count="46">
    <mergeCell ref="A13:A16"/>
    <mergeCell ref="B13:B16"/>
    <mergeCell ref="N13:N16"/>
    <mergeCell ref="O13:O16"/>
    <mergeCell ref="D4:H4"/>
    <mergeCell ref="I4:M4"/>
    <mergeCell ref="O21:O23"/>
    <mergeCell ref="N25:N27"/>
    <mergeCell ref="O25:O27"/>
    <mergeCell ref="Q4:U4"/>
    <mergeCell ref="V4:Z4"/>
    <mergeCell ref="N17:N19"/>
    <mergeCell ref="O17:O19"/>
    <mergeCell ref="N21:N23"/>
    <mergeCell ref="N29:N31"/>
    <mergeCell ref="O29:O31"/>
    <mergeCell ref="N33:N35"/>
    <mergeCell ref="O33:O35"/>
    <mergeCell ref="A29:A32"/>
    <mergeCell ref="B29:B32"/>
    <mergeCell ref="A33:A36"/>
    <mergeCell ref="B33:B36"/>
    <mergeCell ref="N37:N39"/>
    <mergeCell ref="O37:O39"/>
    <mergeCell ref="N49:N51"/>
    <mergeCell ref="O49:O51"/>
    <mergeCell ref="N41:N43"/>
    <mergeCell ref="O41:O43"/>
    <mergeCell ref="N45:N47"/>
    <mergeCell ref="O45:O47"/>
    <mergeCell ref="A17:A20"/>
    <mergeCell ref="B17:B20"/>
    <mergeCell ref="A21:A24"/>
    <mergeCell ref="B21:B24"/>
    <mergeCell ref="A25:A28"/>
    <mergeCell ref="B25:B28"/>
    <mergeCell ref="A49:A52"/>
    <mergeCell ref="B49:B52"/>
    <mergeCell ref="A53:A56"/>
    <mergeCell ref="B53:B56"/>
    <mergeCell ref="A37:A40"/>
    <mergeCell ref="B37:B40"/>
    <mergeCell ref="A41:A44"/>
    <mergeCell ref="B41:B44"/>
    <mergeCell ref="A45:A48"/>
    <mergeCell ref="B45:B48"/>
  </mergeCells>
  <pageMargins left="0.24" right="0.27" top="0.34" bottom="0.36" header="0.3" footer="0.3"/>
  <pageSetup paperSize="9" scale="79" orientation="landscape" r:id="rId1"/>
  <colBreaks count="2" manualBreakCount="2">
    <brk id="8" max="1048575" man="1"/>
    <brk id="13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S k 7 0 T P H / x O + m A A A A + Q A A A B I A H A B D b 2 5 m a W c v U G F j a 2 F n Z S 5 4 b W w g o h g A K K A U A A A A A A A A A A A A A A A A A A A A A A A A A A A A h Y + 9 D o I w G E V f h X S n P 4 j G k I 8 y u E p i N B p X U i o 0 Q j F t s b y b g 4 / k K 0 i i G D b H e 3 K G c 1 + P J 2 R D 2 w R 3 a a z q d I o Y p i i Q W n S l 0 l W K e n c J 1 y j j s C v E t a h k M M r a J o M t U 1 Q 7 d 0 s I 8 d 5 j v 8 C d q U h E K S P n f H s Q t W w L 9 J P V f z l U 2 r p C C 4 k 4 n D 4 x P M J R j G O 6 W m I W U w Z k 4 p A r P X P G Z E y B z C B s + s b 1 R n L T h / s j k G k C + d 7 g b 1 B L A w Q U A A I A C A B K T v R M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S k 7 0 T C i K R 7 g O A A A A E Q A A A B M A H A B G b 3 J t d W x h c y 9 T Z W N 0 a W 9 u M S 5 t I K I Y A C i g F A A A A A A A A A A A A A A A A A A A A A A A A A A A A C t O T S 7 J z M 9 T C I b Q h t Y A U E s B A i 0 A F A A C A A g A S k 7 0 T P H / x O + m A A A A + Q A A A B I A A A A A A A A A A A A A A A A A A A A A A E N v b m Z p Z y 9 Q Y W N r Y W d l L n h t b F B L A Q I t A B Q A A g A I A E p O 9 E w P y u m r p A A A A O k A A A A T A A A A A A A A A A A A A A A A A P I A A A B b Q 2 9 u d G V u d F 9 U e X B l c 1 0 u e G 1 s U E s B A i 0 A F A A C A A g A S k 7 0 T C i K R 7 g O A A A A E Q A A A B M A A A A A A A A A A A A A A A A A 4 w E A A E Z v c m 1 1 b G F z L 1 N l Y 3 R p b 2 4 x L m 1 Q S w U G A A A A A A M A A w D C A A A A P g I A A A A A N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x X b 3 J r Y m 9 v a 0 d y b 3 V w V H l w Z S B 4 c 2 k 6 b m l s P S J 0 c n V l I i A v P j w v U G V y b W l z c 2 l v b k x p c 3 Q + W Q E A A A A A A A A 3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D e 0 x X 4 F e z Y Q L e m D b Z W x v T u A A A A A A I A A A A A A B B m A A A A A Q A A I A A A A O M Q G b p L M Y 3 G 4 d X 4 d u P J S D y 7 H y F n z r X P 4 C K a x P A j c b H e A A A A A A 6 A A A A A A g A A I A A A A P e A X V R Q X C J 2 D p G B q G D / 9 r G f R 4 A s Z y D d L 1 / r N u C e 5 K h 1 U A A A A D + 7 / / b s j h a e j 5 c 6 s a F p 6 + B w 4 T V J 3 c x I g z y r b 5 W N b + s K j F Y n L X j c m m X z 3 X M m D f P a 1 Z X x 9 2 l Z b o 4 f x 1 h + b Q t n a K Q m c T 2 z Y d E P 4 j 5 6 / L V 8 B 7 5 1 Q A A A A C A o T 3 z w 6 O n d H f i P u X + 2 d T M q s U B D H + O t x Z D r W f B v 4 P D S D F R W / K 1 U P p 0 y Q k x A k o p Z k / k m O k o 0 I H s y N / 3 g a b B / M L 0 = < / D a t a M a s h u p > 
</file>

<file path=customXml/itemProps1.xml><?xml version="1.0" encoding="utf-8"?>
<ds:datastoreItem xmlns:ds="http://schemas.openxmlformats.org/officeDocument/2006/customXml" ds:itemID="{6CCD59C7-EABF-4DF4-A0BA-1528EB15BBC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12</vt:i4>
      </vt:variant>
    </vt:vector>
  </HeadingPairs>
  <TitlesOfParts>
    <vt:vector size="26" baseType="lpstr">
      <vt:lpstr>ԱՄՓՈՓ</vt:lpstr>
      <vt:lpstr>ԴԱՏԱՎՈՐ</vt:lpstr>
      <vt:lpstr>Ինքնավար, հայեցող., վարչ. պաշտ.</vt:lpstr>
      <vt:lpstr>ԾԱՌԱՅՈՂ</vt:lpstr>
      <vt:lpstr>ՏԵԽՆԻԿԱԿԱՆ</vt:lpstr>
      <vt:lpstr>ԿԱՐԳԱԴՐԻՉ</vt:lpstr>
      <vt:lpstr>ԿԱՐԳԱԴՐԻՉ,,,</vt:lpstr>
      <vt:lpstr>ՀԵՐԹԱՊԱՀՈՒԹՅՈՒՆ</vt:lpstr>
      <vt:lpstr>ՀԵՐԹԱՊԱՀՈՒԹՅՈՒՆ (2)</vt:lpstr>
      <vt:lpstr>4112,4113 Պարգևատրում</vt:lpstr>
      <vt:lpstr>ԱՄՓՈՓ ԵՆԹԱԽՈՒՄԲ</vt:lpstr>
      <vt:lpstr>ԵՆԹԱԽՈՒՄԲ</vt:lpstr>
      <vt:lpstr>ՍԱՆԴՂԱԿ</vt:lpstr>
      <vt:lpstr>Sheet2</vt:lpstr>
      <vt:lpstr>ԱՄՓՈՓ!Print_Area</vt:lpstr>
      <vt:lpstr>'ԱՄՓՈՓ ԵՆԹԱԽՈՒՄԲ'!Print_Area</vt:lpstr>
      <vt:lpstr>ԴԱՏԱՎՈՐ!Print_Area</vt:lpstr>
      <vt:lpstr>ԿԱՐԳԱԴՐԻՉ!Print_Area</vt:lpstr>
      <vt:lpstr>'ԱՄՓՈՓ ԵՆԹԱԽՈՒՄԲ'!Print_Titles</vt:lpstr>
      <vt:lpstr>ԴԱՏԱՎՈՐ!Print_Titles</vt:lpstr>
      <vt:lpstr>'Ինքնավար, հայեցող., վարչ. պաշտ.'!Print_Titles</vt:lpstr>
      <vt:lpstr>ԾԱՌԱՅՈՂ!Print_Titles</vt:lpstr>
      <vt:lpstr>ԿԱՐԳԱԴՐԻՉ!Print_Titles</vt:lpstr>
      <vt:lpstr>ՀԵՐԹԱՊԱՀՈՒԹՅՈՒՆ!Print_Titles</vt:lpstr>
      <vt:lpstr>'ՀԵՐԹԱՊԱՀՈՒԹՅՈՒՆ (2)'!Print_Titles</vt:lpstr>
      <vt:lpstr>ՏԵԽՆԻԿԱԿԱՆ!Print_Titles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2025-02-20T14:15:29Z</dcterms:modified>
</cp:coreProperties>
</file>